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P\Downloads\"/>
    </mc:Choice>
  </mc:AlternateContent>
  <xr:revisionPtr revIDLastSave="0" documentId="13_ncr:1_{7F0489FA-4762-4F23-BFF5-3874513C82B3}" xr6:coauthVersionLast="47" xr6:coauthVersionMax="47" xr10:uidLastSave="{00000000-0000-0000-0000-000000000000}"/>
  <bookViews>
    <workbookView xWindow="-110" yWindow="-110" windowWidth="19420" windowHeight="10420" tabRatio="947" firstSheet="8" activeTab="14" xr2:uid="{2EC3082E-2808-446F-9750-94BC3FC7800F}"/>
  </bookViews>
  <sheets>
    <sheet name="COA" sheetId="14" state="hidden" r:id="rId1"/>
    <sheet name="Calendar" sheetId="32" state="hidden" r:id="rId2"/>
    <sheet name="Territory" sheetId="42" state="hidden" r:id="rId3"/>
    <sheet name="GL" sheetId="24" state="hidden" r:id="rId4"/>
    <sheet name="P&amp;L_2018 &amp; 2019" sheetId="43" r:id="rId5"/>
    <sheet name="BalanceSheet_2018_2019" sheetId="44" r:id="rId6"/>
    <sheet name="CashFlow Bridge" sheetId="63" r:id="rId7"/>
    <sheet name="Ratios &amp; Insights" sheetId="54" r:id="rId8"/>
    <sheet name="WC_Calculation" sheetId="64" r:id="rId9"/>
    <sheet name="Forecast_2019" sheetId="60" r:id="rId10"/>
    <sheet name="AOP_2019" sheetId="58" r:id="rId11"/>
    <sheet name="Financials_Combined_2018_2019" sheetId="62" r:id="rId12"/>
    <sheet name="Forecast_2020" sheetId="55" r:id="rId13"/>
    <sheet name="Scenario_2020" sheetId="57" r:id="rId14"/>
    <sheet name="Assumptions_Scenarios_2020" sheetId="56" r:id="rId15"/>
  </sheets>
  <definedNames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tbl_COA[]</definedName>
    <definedName name="_xlcn.WorksheetConnection_Makingdatabase5.xlsxtbl_CF1" hidden="1">tbl_CF</definedName>
    <definedName name="_xlcn.WorksheetConnection_Makingdatabase9.xlsxtbl_Calendar1" hidden="1">tbl_Calendar[]</definedName>
    <definedName name="Statement">'P&amp;L_2018 &amp; 2019'!$B:$G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lendar" name="tbl_Calendar" connection="WorksheetConnection_Making database 9.xlsx!tbl_Calendar"/>
          <x15:modelTable id="tbl_CF" name="tbl_CF" connection="WorksheetConnection_Making database 5.xlsx!tbl_CF"/>
          <x15:modelTable id="tbl_ChartofAccounts" name="tbl_ChartofAccounts" connection="WorksheetConnection_Making database 4.xlsx!tbl_ChartofAccounts"/>
          <x15:modelTable id="tbl_GL2" name="tbl_GL2" connection="WorksheetConnection_Making database 2.xlsx!tbl_GL2"/>
          <x15:modelTable id="tbl_territory" name="tbl_territory" connection="WorksheetConnection_Making database 19 - Master file - Copy.xlsx!tbl_territory"/>
        </x15:modelTables>
        <x15:modelRelationships>
          <x15:modelRelationship fromTable="tbl_GL2" fromColumn="Account_key" toTable="tbl_ChartofAccounts" toColumn="Account_key"/>
          <x15:modelRelationship fromTable="tbl_GL2" fromColumn="Date" toTable="tbl_Calendar" toColumn="Date"/>
          <x15:modelRelationship fromTable="tbl_GL2" fromColumn="Territory_key" toTable="tbl_territory" toColumn="Territory_key"/>
          <x15:modelRelationship fromTable="tbl_CF" fromColumn="Account_Key" toTable="tbl_ChartofAccounts" toColumn="Account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GL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tbl_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63" l="1"/>
  <c r="C4" i="63"/>
  <c r="C2" i="63"/>
  <c r="E23" i="44"/>
  <c r="D23" i="44"/>
  <c r="B21" i="60"/>
  <c r="B11" i="62"/>
  <c r="B10" i="62"/>
  <c r="B9" i="62"/>
  <c r="B8" i="62"/>
  <c r="B7" i="62"/>
  <c r="B6" i="62"/>
  <c r="B5" i="62"/>
  <c r="B4" i="62"/>
  <c r="B3" i="62"/>
  <c r="B16" i="60"/>
  <c r="B18" i="60"/>
  <c r="B23" i="60"/>
  <c r="B26" i="60"/>
  <c r="B27" i="60"/>
  <c r="B28" i="60"/>
  <c r="B29" i="60"/>
  <c r="B14" i="60"/>
  <c r="B4" i="57"/>
  <c r="E18" i="56" l="1"/>
  <c r="E20" i="56"/>
  <c r="E22" i="56"/>
  <c r="E23" i="56"/>
  <c r="E25" i="56"/>
  <c r="E17" i="56"/>
  <c r="D17" i="56"/>
  <c r="D4" i="56" s="1"/>
  <c r="B20" i="56"/>
  <c r="B7" i="56" s="1"/>
  <c r="B23" i="56"/>
  <c r="B10" i="56" s="1"/>
  <c r="F29" i="56"/>
  <c r="E29" i="56"/>
  <c r="F3" i="56"/>
  <c r="E3" i="56"/>
  <c r="F16" i="56"/>
  <c r="E16" i="56"/>
  <c r="D29" i="56"/>
  <c r="C29" i="56"/>
  <c r="B29" i="56"/>
  <c r="D3" i="56"/>
  <c r="C3" i="56"/>
  <c r="B3" i="56"/>
  <c r="D16" i="56"/>
  <c r="C16" i="56"/>
  <c r="B16" i="56"/>
  <c r="B12" i="55"/>
  <c r="B11" i="55"/>
  <c r="B10" i="55"/>
  <c r="B9" i="55"/>
  <c r="B19" i="57" s="1"/>
  <c r="B8" i="55"/>
  <c r="B7" i="55"/>
  <c r="B6" i="55"/>
  <c r="B12" i="57" s="1"/>
  <c r="B5" i="55"/>
  <c r="B4" i="55"/>
  <c r="B3" i="55"/>
  <c r="B17" i="56" l="1"/>
  <c r="B30" i="56" s="1"/>
  <c r="B5" i="57"/>
  <c r="B25" i="56"/>
  <c r="B24" i="57"/>
  <c r="B18" i="56"/>
  <c r="B6" i="57"/>
  <c r="B26" i="56"/>
  <c r="B13" i="56" s="1"/>
  <c r="B26" i="57"/>
  <c r="B19" i="56"/>
  <c r="B6" i="56" s="1"/>
  <c r="B9" i="57"/>
  <c r="B21" i="56"/>
  <c r="B34" i="56" s="1"/>
  <c r="B15" i="57"/>
  <c r="B22" i="56"/>
  <c r="B18" i="57"/>
  <c r="B24" i="56"/>
  <c r="B21" i="57"/>
  <c r="B4" i="56"/>
  <c r="B38" i="56"/>
  <c r="B12" i="56"/>
  <c r="B5" i="56"/>
  <c r="B31" i="56"/>
  <c r="B39" i="56"/>
  <c r="B9" i="56"/>
  <c r="B35" i="56"/>
  <c r="B11" i="56"/>
  <c r="B37" i="56"/>
  <c r="B36" i="56"/>
  <c r="D30" i="56"/>
  <c r="B33" i="56"/>
  <c r="J2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58" i="24"/>
  <c r="J159" i="24"/>
  <c r="J160" i="24"/>
  <c r="J161" i="24"/>
  <c r="J162" i="24"/>
  <c r="J163" i="24"/>
  <c r="J164" i="24"/>
  <c r="J165" i="24"/>
  <c r="J166" i="24"/>
  <c r="J167" i="24"/>
  <c r="J168" i="24"/>
  <c r="J169" i="24"/>
  <c r="J170" i="24"/>
  <c r="J171" i="24"/>
  <c r="J172" i="24"/>
  <c r="J173" i="24"/>
  <c r="J174" i="24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J218" i="24"/>
  <c r="J219" i="24"/>
  <c r="J220" i="24"/>
  <c r="J221" i="24"/>
  <c r="J222" i="24"/>
  <c r="J223" i="24"/>
  <c r="J224" i="24"/>
  <c r="J225" i="24"/>
  <c r="J226" i="24"/>
  <c r="J227" i="24"/>
  <c r="J228" i="24"/>
  <c r="J229" i="24"/>
  <c r="J230" i="24"/>
  <c r="J231" i="24"/>
  <c r="J232" i="24"/>
  <c r="J233" i="24"/>
  <c r="J234" i="24"/>
  <c r="J235" i="24"/>
  <c r="J236" i="24"/>
  <c r="J237" i="24"/>
  <c r="J238" i="24"/>
  <c r="J239" i="24"/>
  <c r="J240" i="24"/>
  <c r="J241" i="24"/>
  <c r="J242" i="24"/>
  <c r="J243" i="24"/>
  <c r="J244" i="24"/>
  <c r="J245" i="24"/>
  <c r="J246" i="24"/>
  <c r="J247" i="24"/>
  <c r="J248" i="24"/>
  <c r="J249" i="24"/>
  <c r="J250" i="24"/>
  <c r="J251" i="24"/>
  <c r="J252" i="24"/>
  <c r="J253" i="24"/>
  <c r="J254" i="24"/>
  <c r="J255" i="24"/>
  <c r="J256" i="24"/>
  <c r="J257" i="24"/>
  <c r="J258" i="24"/>
  <c r="J259" i="24"/>
  <c r="J260" i="24"/>
  <c r="J261" i="24"/>
  <c r="J262" i="24"/>
  <c r="J263" i="24"/>
  <c r="J264" i="24"/>
  <c r="J265" i="24"/>
  <c r="J266" i="24"/>
  <c r="J267" i="24"/>
  <c r="J268" i="24"/>
  <c r="J269" i="24"/>
  <c r="J270" i="24"/>
  <c r="J271" i="24"/>
  <c r="J272" i="24"/>
  <c r="J273" i="24"/>
  <c r="J274" i="24"/>
  <c r="J275" i="24"/>
  <c r="J276" i="24"/>
  <c r="J277" i="24"/>
  <c r="J278" i="24"/>
  <c r="J279" i="24"/>
  <c r="J280" i="24"/>
  <c r="J281" i="24"/>
  <c r="J282" i="24"/>
  <c r="J283" i="24"/>
  <c r="J284" i="24"/>
  <c r="J285" i="24"/>
  <c r="J286" i="24"/>
  <c r="J287" i="24"/>
  <c r="J288" i="24"/>
  <c r="J289" i="24"/>
  <c r="J290" i="24"/>
  <c r="J291" i="24"/>
  <c r="J292" i="24"/>
  <c r="J293" i="24"/>
  <c r="J294" i="24"/>
  <c r="J295" i="24"/>
  <c r="J296" i="24"/>
  <c r="J297" i="24"/>
  <c r="J298" i="24"/>
  <c r="J299" i="24"/>
  <c r="J300" i="24"/>
  <c r="J301" i="24"/>
  <c r="J302" i="24"/>
  <c r="J303" i="24"/>
  <c r="J304" i="24"/>
  <c r="J305" i="24"/>
  <c r="J306" i="24"/>
  <c r="J307" i="24"/>
  <c r="J308" i="24"/>
  <c r="J309" i="24"/>
  <c r="J310" i="24"/>
  <c r="J311" i="24"/>
  <c r="J312" i="24"/>
  <c r="J313" i="24"/>
  <c r="J314" i="24"/>
  <c r="J315" i="24"/>
  <c r="J316" i="24"/>
  <c r="J317" i="24"/>
  <c r="J318" i="24"/>
  <c r="J319" i="24"/>
  <c r="J320" i="24"/>
  <c r="J321" i="24"/>
  <c r="J322" i="24"/>
  <c r="J323" i="24"/>
  <c r="J324" i="24"/>
  <c r="J325" i="24"/>
  <c r="J326" i="24"/>
  <c r="J327" i="24"/>
  <c r="J328" i="24"/>
  <c r="J329" i="24"/>
  <c r="J330" i="24"/>
  <c r="J331" i="24"/>
  <c r="J332" i="24"/>
  <c r="J333" i="24"/>
  <c r="J334" i="24"/>
  <c r="J335" i="24"/>
  <c r="J336" i="24"/>
  <c r="J337" i="24"/>
  <c r="J338" i="24"/>
  <c r="J339" i="24"/>
  <c r="J340" i="24"/>
  <c r="J341" i="24"/>
  <c r="J342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8" i="24"/>
  <c r="J359" i="24"/>
  <c r="J360" i="24"/>
  <c r="J361" i="24"/>
  <c r="J362" i="24"/>
  <c r="J363" i="24"/>
  <c r="J364" i="24"/>
  <c r="J365" i="24"/>
  <c r="J366" i="24"/>
  <c r="J367" i="24"/>
  <c r="J368" i="24"/>
  <c r="J369" i="24"/>
  <c r="J370" i="24"/>
  <c r="J371" i="24"/>
  <c r="J372" i="24"/>
  <c r="J373" i="24"/>
  <c r="J374" i="24"/>
  <c r="J375" i="24"/>
  <c r="J376" i="24"/>
  <c r="J377" i="24"/>
  <c r="J378" i="24"/>
  <c r="J379" i="24"/>
  <c r="J380" i="24"/>
  <c r="J381" i="24"/>
  <c r="J382" i="24"/>
  <c r="J383" i="24"/>
  <c r="J384" i="24"/>
  <c r="J385" i="24"/>
  <c r="J386" i="24"/>
  <c r="J387" i="24"/>
  <c r="J388" i="24"/>
  <c r="J389" i="24"/>
  <c r="J390" i="24"/>
  <c r="J391" i="24"/>
  <c r="J392" i="24"/>
  <c r="J393" i="24"/>
  <c r="J394" i="24"/>
  <c r="J395" i="24"/>
  <c r="J396" i="24"/>
  <c r="J397" i="24"/>
  <c r="J398" i="24"/>
  <c r="J399" i="24"/>
  <c r="J400" i="24"/>
  <c r="J401" i="24"/>
  <c r="J402" i="24"/>
  <c r="J403" i="24"/>
  <c r="J404" i="24"/>
  <c r="J405" i="24"/>
  <c r="J406" i="24"/>
  <c r="J407" i="24"/>
  <c r="J408" i="24"/>
  <c r="J409" i="24"/>
  <c r="J410" i="24"/>
  <c r="J411" i="24"/>
  <c r="J412" i="24"/>
  <c r="J413" i="24"/>
  <c r="J414" i="24"/>
  <c r="J415" i="24"/>
  <c r="J416" i="24"/>
  <c r="J417" i="24"/>
  <c r="J418" i="24"/>
  <c r="J419" i="24"/>
  <c r="J420" i="24"/>
  <c r="J421" i="24"/>
  <c r="J422" i="24"/>
  <c r="J423" i="24"/>
  <c r="J424" i="24"/>
  <c r="J425" i="24"/>
  <c r="J426" i="24"/>
  <c r="J427" i="24"/>
  <c r="J428" i="24"/>
  <c r="J429" i="24"/>
  <c r="J430" i="24"/>
  <c r="J431" i="24"/>
  <c r="J432" i="24"/>
  <c r="J433" i="24"/>
  <c r="J434" i="24"/>
  <c r="J435" i="24"/>
  <c r="J436" i="24"/>
  <c r="J437" i="24"/>
  <c r="J438" i="24"/>
  <c r="J439" i="24"/>
  <c r="J440" i="24"/>
  <c r="J441" i="24"/>
  <c r="J442" i="24"/>
  <c r="J443" i="24"/>
  <c r="J444" i="24"/>
  <c r="J445" i="24"/>
  <c r="J446" i="24"/>
  <c r="J447" i="24"/>
  <c r="J448" i="24"/>
  <c r="J449" i="24"/>
  <c r="J450" i="24"/>
  <c r="J451" i="24"/>
  <c r="J452" i="24"/>
  <c r="J453" i="24"/>
  <c r="J454" i="24"/>
  <c r="J455" i="24"/>
  <c r="J456" i="24"/>
  <c r="J457" i="24"/>
  <c r="J458" i="24"/>
  <c r="J459" i="24"/>
  <c r="J460" i="24"/>
  <c r="J461" i="24"/>
  <c r="J462" i="24"/>
  <c r="J463" i="24"/>
  <c r="J464" i="24"/>
  <c r="J465" i="24"/>
  <c r="J466" i="24"/>
  <c r="J467" i="24"/>
  <c r="J468" i="24"/>
  <c r="J469" i="24"/>
  <c r="J470" i="24"/>
  <c r="J471" i="24"/>
  <c r="J472" i="24"/>
  <c r="J473" i="24"/>
  <c r="J474" i="24"/>
  <c r="J475" i="24"/>
  <c r="J476" i="24"/>
  <c r="J477" i="24"/>
  <c r="J478" i="24"/>
  <c r="J479" i="24"/>
  <c r="J480" i="24"/>
  <c r="J481" i="24"/>
  <c r="J482" i="24"/>
  <c r="J483" i="24"/>
  <c r="J484" i="24"/>
  <c r="J485" i="24"/>
  <c r="J486" i="24"/>
  <c r="J487" i="24"/>
  <c r="J488" i="24"/>
  <c r="J489" i="24"/>
  <c r="J490" i="24"/>
  <c r="J491" i="24"/>
  <c r="J492" i="24"/>
  <c r="J493" i="24"/>
  <c r="J494" i="24"/>
  <c r="J495" i="24"/>
  <c r="J496" i="24"/>
  <c r="J497" i="24"/>
  <c r="J498" i="24"/>
  <c r="J499" i="24"/>
  <c r="J500" i="24"/>
  <c r="J501" i="24"/>
  <c r="J502" i="24"/>
  <c r="J503" i="24"/>
  <c r="J504" i="24"/>
  <c r="J505" i="24"/>
  <c r="J506" i="24"/>
  <c r="J507" i="24"/>
  <c r="J508" i="24"/>
  <c r="J509" i="24"/>
  <c r="J510" i="24"/>
  <c r="J511" i="24"/>
  <c r="J512" i="24"/>
  <c r="J513" i="24"/>
  <c r="J514" i="24"/>
  <c r="J515" i="24"/>
  <c r="J516" i="24"/>
  <c r="J517" i="24"/>
  <c r="J518" i="24"/>
  <c r="J519" i="24"/>
  <c r="J520" i="24"/>
  <c r="J521" i="24"/>
  <c r="J522" i="24"/>
  <c r="J523" i="24"/>
  <c r="J524" i="24"/>
  <c r="J525" i="24"/>
  <c r="J526" i="24"/>
  <c r="J527" i="24"/>
  <c r="J528" i="24"/>
  <c r="J529" i="24"/>
  <c r="J530" i="24"/>
  <c r="J531" i="24"/>
  <c r="J532" i="24"/>
  <c r="J533" i="24"/>
  <c r="J534" i="24"/>
  <c r="J535" i="24"/>
  <c r="J536" i="24"/>
  <c r="J537" i="24"/>
  <c r="J538" i="24"/>
  <c r="J539" i="24"/>
  <c r="J540" i="24"/>
  <c r="J541" i="24"/>
  <c r="J542" i="24"/>
  <c r="J543" i="24"/>
  <c r="J544" i="24"/>
  <c r="J545" i="24"/>
  <c r="J546" i="24"/>
  <c r="J547" i="24"/>
  <c r="J548" i="24"/>
  <c r="J549" i="24"/>
  <c r="J550" i="24"/>
  <c r="J551" i="24"/>
  <c r="J552" i="24"/>
  <c r="J553" i="24"/>
  <c r="J554" i="24"/>
  <c r="J555" i="24"/>
  <c r="J556" i="24"/>
  <c r="J557" i="24"/>
  <c r="J558" i="24"/>
  <c r="J559" i="24"/>
  <c r="J560" i="24"/>
  <c r="J561" i="24"/>
  <c r="J562" i="24"/>
  <c r="J563" i="24"/>
  <c r="J564" i="24"/>
  <c r="J565" i="24"/>
  <c r="J566" i="24"/>
  <c r="J567" i="24"/>
  <c r="J568" i="24"/>
  <c r="J569" i="24"/>
  <c r="J570" i="24"/>
  <c r="J571" i="24"/>
  <c r="J572" i="24"/>
  <c r="J573" i="24"/>
  <c r="J574" i="24"/>
  <c r="J575" i="24"/>
  <c r="J576" i="24"/>
  <c r="J577" i="24"/>
  <c r="J578" i="24"/>
  <c r="J579" i="24"/>
  <c r="J580" i="24"/>
  <c r="J581" i="24"/>
  <c r="J582" i="24"/>
  <c r="J583" i="24"/>
  <c r="J584" i="24"/>
  <c r="J585" i="24"/>
  <c r="J586" i="24"/>
  <c r="J587" i="24"/>
  <c r="J588" i="24"/>
  <c r="J589" i="24"/>
  <c r="J590" i="24"/>
  <c r="J591" i="24"/>
  <c r="J592" i="24"/>
  <c r="J593" i="24"/>
  <c r="J594" i="24"/>
  <c r="J595" i="24"/>
  <c r="J596" i="24"/>
  <c r="J597" i="24"/>
  <c r="J598" i="24"/>
  <c r="J599" i="24"/>
  <c r="J600" i="24"/>
  <c r="J601" i="24"/>
  <c r="J602" i="24"/>
  <c r="J603" i="24"/>
  <c r="J604" i="24"/>
  <c r="J605" i="24"/>
  <c r="J606" i="24"/>
  <c r="J607" i="24"/>
  <c r="J608" i="24"/>
  <c r="J609" i="24"/>
  <c r="J610" i="24"/>
  <c r="J611" i="24"/>
  <c r="J612" i="24"/>
  <c r="J613" i="24"/>
  <c r="J614" i="24"/>
  <c r="J615" i="24"/>
  <c r="J616" i="24"/>
  <c r="J617" i="24"/>
  <c r="J618" i="24"/>
  <c r="J619" i="24"/>
  <c r="J620" i="24"/>
  <c r="J621" i="24"/>
  <c r="J622" i="24"/>
  <c r="J623" i="24"/>
  <c r="J624" i="24"/>
  <c r="J625" i="24"/>
  <c r="J626" i="24"/>
  <c r="J627" i="24"/>
  <c r="J628" i="24"/>
  <c r="J629" i="24"/>
  <c r="J630" i="24"/>
  <c r="J631" i="24"/>
  <c r="J632" i="24"/>
  <c r="J633" i="24"/>
  <c r="J634" i="24"/>
  <c r="J635" i="24"/>
  <c r="J636" i="24"/>
  <c r="J637" i="24"/>
  <c r="J638" i="24"/>
  <c r="J639" i="24"/>
  <c r="J640" i="24"/>
  <c r="J641" i="24"/>
  <c r="J642" i="24"/>
  <c r="J643" i="24"/>
  <c r="J644" i="24"/>
  <c r="J645" i="24"/>
  <c r="J646" i="24"/>
  <c r="J647" i="24"/>
  <c r="J648" i="24"/>
  <c r="J649" i="24"/>
  <c r="J650" i="24"/>
  <c r="J651" i="24"/>
  <c r="J652" i="24"/>
  <c r="J653" i="24"/>
  <c r="J654" i="24"/>
  <c r="J655" i="24"/>
  <c r="J656" i="24"/>
  <c r="J657" i="24"/>
  <c r="J658" i="24"/>
  <c r="J659" i="24"/>
  <c r="J660" i="24"/>
  <c r="J661" i="24"/>
  <c r="J662" i="24"/>
  <c r="J663" i="24"/>
  <c r="J664" i="24"/>
  <c r="J665" i="24"/>
  <c r="J666" i="24"/>
  <c r="J667" i="24"/>
  <c r="J668" i="24"/>
  <c r="J669" i="24"/>
  <c r="J670" i="24"/>
  <c r="J671" i="24"/>
  <c r="J672" i="24"/>
  <c r="J673" i="24"/>
  <c r="J674" i="24"/>
  <c r="J675" i="24"/>
  <c r="J676" i="24"/>
  <c r="J677" i="24"/>
  <c r="J678" i="24"/>
  <c r="J679" i="24"/>
  <c r="J680" i="24"/>
  <c r="J681" i="24"/>
  <c r="J682" i="24"/>
  <c r="J683" i="24"/>
  <c r="J684" i="24"/>
  <c r="J685" i="24"/>
  <c r="J686" i="24"/>
  <c r="J687" i="24"/>
  <c r="J688" i="24"/>
  <c r="J689" i="24"/>
  <c r="J690" i="24"/>
  <c r="J691" i="24"/>
  <c r="J692" i="24"/>
  <c r="J693" i="24"/>
  <c r="J694" i="24"/>
  <c r="J695" i="24"/>
  <c r="J696" i="24"/>
  <c r="J697" i="24"/>
  <c r="J698" i="24"/>
  <c r="J699" i="24"/>
  <c r="J700" i="24"/>
  <c r="J701" i="24"/>
  <c r="J702" i="24"/>
  <c r="J703" i="24"/>
  <c r="J704" i="24"/>
  <c r="J705" i="24"/>
  <c r="J706" i="24"/>
  <c r="J707" i="24"/>
  <c r="J708" i="24"/>
  <c r="J709" i="24"/>
  <c r="J710" i="24"/>
  <c r="J711" i="24"/>
  <c r="J712" i="24"/>
  <c r="J713" i="24"/>
  <c r="J714" i="24"/>
  <c r="J715" i="24"/>
  <c r="J716" i="24"/>
  <c r="J717" i="24"/>
  <c r="J718" i="24"/>
  <c r="J719" i="24"/>
  <c r="J720" i="24"/>
  <c r="J721" i="24"/>
  <c r="J722" i="24"/>
  <c r="J723" i="24"/>
  <c r="J724" i="24"/>
  <c r="J725" i="24"/>
  <c r="J726" i="24"/>
  <c r="J727" i="24"/>
  <c r="J728" i="24"/>
  <c r="J729" i="24"/>
  <c r="J730" i="24"/>
  <c r="J731" i="24"/>
  <c r="J732" i="24"/>
  <c r="J733" i="24"/>
  <c r="J734" i="24"/>
  <c r="J735" i="24"/>
  <c r="J736" i="24"/>
  <c r="J737" i="24"/>
  <c r="J738" i="24"/>
  <c r="J739" i="24"/>
  <c r="J740" i="24"/>
  <c r="J741" i="24"/>
  <c r="J742" i="24"/>
  <c r="J743" i="24"/>
  <c r="J744" i="24"/>
  <c r="J745" i="24"/>
  <c r="J746" i="24"/>
  <c r="J747" i="24"/>
  <c r="J748" i="24"/>
  <c r="J749" i="24"/>
  <c r="J750" i="24"/>
  <c r="J751" i="24"/>
  <c r="J752" i="24"/>
  <c r="J753" i="24"/>
  <c r="J754" i="24"/>
  <c r="J755" i="24"/>
  <c r="J756" i="24"/>
  <c r="J757" i="24"/>
  <c r="J758" i="24"/>
  <c r="J759" i="24"/>
  <c r="J760" i="24"/>
  <c r="J761" i="24"/>
  <c r="J762" i="24"/>
  <c r="J763" i="24"/>
  <c r="J764" i="24"/>
  <c r="J765" i="24"/>
  <c r="J766" i="24"/>
  <c r="J767" i="24"/>
  <c r="J768" i="24"/>
  <c r="J769" i="24"/>
  <c r="J770" i="24"/>
  <c r="J771" i="24"/>
  <c r="J772" i="24"/>
  <c r="J773" i="24"/>
  <c r="J774" i="24"/>
  <c r="J775" i="24"/>
  <c r="J776" i="24"/>
  <c r="J777" i="24"/>
  <c r="J778" i="24"/>
  <c r="J779" i="24"/>
  <c r="J780" i="24"/>
  <c r="J781" i="24"/>
  <c r="J782" i="24"/>
  <c r="J783" i="24"/>
  <c r="J784" i="24"/>
  <c r="J785" i="24"/>
  <c r="J786" i="24"/>
  <c r="J787" i="24"/>
  <c r="J788" i="24"/>
  <c r="J789" i="24"/>
  <c r="J790" i="24"/>
  <c r="J791" i="24"/>
  <c r="J792" i="24"/>
  <c r="J793" i="24"/>
  <c r="J794" i="24"/>
  <c r="J795" i="24"/>
  <c r="J796" i="24"/>
  <c r="J797" i="24"/>
  <c r="J798" i="24"/>
  <c r="J799" i="24"/>
  <c r="J800" i="24"/>
  <c r="J801" i="24"/>
  <c r="J802" i="24"/>
  <c r="J803" i="24"/>
  <c r="J804" i="24"/>
  <c r="J805" i="24"/>
  <c r="J806" i="24"/>
  <c r="J807" i="24"/>
  <c r="J808" i="24"/>
  <c r="J809" i="24"/>
  <c r="J810" i="24"/>
  <c r="J811" i="24"/>
  <c r="J812" i="24"/>
  <c r="J813" i="24"/>
  <c r="J814" i="24"/>
  <c r="J815" i="24"/>
  <c r="J816" i="24"/>
  <c r="J817" i="24"/>
  <c r="J818" i="24"/>
  <c r="J819" i="24"/>
  <c r="J820" i="24"/>
  <c r="J821" i="24"/>
  <c r="J822" i="24"/>
  <c r="J823" i="24"/>
  <c r="J824" i="24"/>
  <c r="J825" i="24"/>
  <c r="J826" i="24"/>
  <c r="J827" i="24"/>
  <c r="J828" i="24"/>
  <c r="J829" i="24"/>
  <c r="J830" i="24"/>
  <c r="J831" i="24"/>
  <c r="J832" i="24"/>
  <c r="J833" i="24"/>
  <c r="J834" i="24"/>
  <c r="J835" i="24"/>
  <c r="J836" i="24"/>
  <c r="J837" i="24"/>
  <c r="J838" i="24"/>
  <c r="J839" i="24"/>
  <c r="J840" i="24"/>
  <c r="J841" i="24"/>
  <c r="J842" i="24"/>
  <c r="J843" i="24"/>
  <c r="J844" i="24"/>
  <c r="J845" i="24"/>
  <c r="J846" i="24"/>
  <c r="J847" i="24"/>
  <c r="J848" i="24"/>
  <c r="J849" i="24"/>
  <c r="J850" i="24"/>
  <c r="J851" i="24"/>
  <c r="J852" i="24"/>
  <c r="J853" i="24"/>
  <c r="J854" i="24"/>
  <c r="J855" i="24"/>
  <c r="J856" i="24"/>
  <c r="J857" i="24"/>
  <c r="J858" i="24"/>
  <c r="J859" i="24"/>
  <c r="J860" i="24"/>
  <c r="J861" i="24"/>
  <c r="J862" i="24"/>
  <c r="J863" i="24"/>
  <c r="J864" i="24"/>
  <c r="J865" i="24"/>
  <c r="J866" i="24"/>
  <c r="J867" i="24"/>
  <c r="J868" i="24"/>
  <c r="J869" i="24"/>
  <c r="J870" i="24"/>
  <c r="J871" i="24"/>
  <c r="J872" i="24"/>
  <c r="J873" i="24"/>
  <c r="J874" i="24"/>
  <c r="J875" i="24"/>
  <c r="J876" i="24"/>
  <c r="J877" i="24"/>
  <c r="J878" i="24"/>
  <c r="J879" i="24"/>
  <c r="J880" i="24"/>
  <c r="J881" i="24"/>
  <c r="J882" i="24"/>
  <c r="J883" i="24"/>
  <c r="J884" i="24"/>
  <c r="J885" i="24"/>
  <c r="J886" i="24"/>
  <c r="J887" i="24"/>
  <c r="J888" i="24"/>
  <c r="J889" i="24"/>
  <c r="J890" i="24"/>
  <c r="J891" i="24"/>
  <c r="J892" i="24"/>
  <c r="J893" i="24"/>
  <c r="J894" i="24"/>
  <c r="J895" i="24"/>
  <c r="J896" i="24"/>
  <c r="J897" i="24"/>
  <c r="J898" i="24"/>
  <c r="J899" i="24"/>
  <c r="J900" i="24"/>
  <c r="J901" i="24"/>
  <c r="J902" i="24"/>
  <c r="J903" i="24"/>
  <c r="J904" i="24"/>
  <c r="J905" i="24"/>
  <c r="J906" i="24"/>
  <c r="J907" i="24"/>
  <c r="J908" i="24"/>
  <c r="J909" i="24"/>
  <c r="J910" i="24"/>
  <c r="J911" i="24"/>
  <c r="J912" i="24"/>
  <c r="J913" i="24"/>
  <c r="J914" i="24"/>
  <c r="J915" i="24"/>
  <c r="J916" i="24"/>
  <c r="J917" i="24"/>
  <c r="J918" i="24"/>
  <c r="J919" i="24"/>
  <c r="J920" i="24"/>
  <c r="J921" i="24"/>
  <c r="J922" i="24"/>
  <c r="J923" i="24"/>
  <c r="J924" i="24"/>
  <c r="J925" i="24"/>
  <c r="J926" i="24"/>
  <c r="J927" i="24"/>
  <c r="J928" i="24"/>
  <c r="J929" i="24"/>
  <c r="J930" i="24"/>
  <c r="J931" i="24"/>
  <c r="J932" i="24"/>
  <c r="J933" i="24"/>
  <c r="J934" i="24"/>
  <c r="J935" i="24"/>
  <c r="J936" i="24"/>
  <c r="J937" i="24"/>
  <c r="J938" i="24"/>
  <c r="J939" i="24"/>
  <c r="J940" i="24"/>
  <c r="J941" i="24"/>
  <c r="J942" i="24"/>
  <c r="J943" i="24"/>
  <c r="J944" i="24"/>
  <c r="J945" i="24"/>
  <c r="J946" i="24"/>
  <c r="J947" i="24"/>
  <c r="J948" i="24"/>
  <c r="J949" i="24"/>
  <c r="J950" i="24"/>
  <c r="J951" i="24"/>
  <c r="J952" i="24"/>
  <c r="J953" i="24"/>
  <c r="J954" i="24"/>
  <c r="J955" i="24"/>
  <c r="J956" i="24"/>
  <c r="J957" i="24"/>
  <c r="J958" i="24"/>
  <c r="J959" i="24"/>
  <c r="J960" i="24"/>
  <c r="J961" i="24"/>
  <c r="J962" i="24"/>
  <c r="J963" i="24"/>
  <c r="J964" i="24"/>
  <c r="J965" i="24"/>
  <c r="J966" i="24"/>
  <c r="J967" i="24"/>
  <c r="J968" i="24"/>
  <c r="J969" i="24"/>
  <c r="J970" i="24"/>
  <c r="J971" i="24"/>
  <c r="J972" i="24"/>
  <c r="J973" i="24"/>
  <c r="J974" i="24"/>
  <c r="J975" i="24"/>
  <c r="J976" i="24"/>
  <c r="J977" i="24"/>
  <c r="J978" i="24"/>
  <c r="J979" i="24"/>
  <c r="J980" i="24"/>
  <c r="J981" i="24"/>
  <c r="J982" i="24"/>
  <c r="J983" i="24"/>
  <c r="J984" i="24"/>
  <c r="J985" i="24"/>
  <c r="J986" i="24"/>
  <c r="J987" i="24"/>
  <c r="J988" i="24"/>
  <c r="J989" i="24"/>
  <c r="J990" i="24"/>
  <c r="J991" i="24"/>
  <c r="J992" i="24"/>
  <c r="J993" i="24"/>
  <c r="J994" i="24"/>
  <c r="J995" i="24"/>
  <c r="J996" i="24"/>
  <c r="J997" i="24"/>
  <c r="J998" i="24"/>
  <c r="J999" i="24"/>
  <c r="J1000" i="24"/>
  <c r="J1001" i="24"/>
  <c r="J1002" i="24"/>
  <c r="J1003" i="24"/>
  <c r="J1004" i="24"/>
  <c r="J1005" i="24"/>
  <c r="J1006" i="24"/>
  <c r="J1007" i="24"/>
  <c r="J1008" i="24"/>
  <c r="J1009" i="24"/>
  <c r="J1010" i="24"/>
  <c r="J1011" i="24"/>
  <c r="J1012" i="24"/>
  <c r="J1013" i="24"/>
  <c r="J1014" i="24"/>
  <c r="J1015" i="24"/>
  <c r="J1016" i="24"/>
  <c r="J1017" i="24"/>
  <c r="J1018" i="24"/>
  <c r="J1019" i="24"/>
  <c r="J1020" i="24"/>
  <c r="J1021" i="24"/>
  <c r="J1022" i="24"/>
  <c r="J1023" i="24"/>
  <c r="J1024" i="24"/>
  <c r="J1025" i="24"/>
  <c r="J1026" i="24"/>
  <c r="J1027" i="24"/>
  <c r="J1028" i="24"/>
  <c r="J1029" i="24"/>
  <c r="J1030" i="24"/>
  <c r="J1031" i="24"/>
  <c r="J1032" i="24"/>
  <c r="J1033" i="24"/>
  <c r="J1034" i="24"/>
  <c r="J1035" i="24"/>
  <c r="J1036" i="24"/>
  <c r="J1037" i="24"/>
  <c r="J1038" i="24"/>
  <c r="J1039" i="24"/>
  <c r="J1040" i="24"/>
  <c r="J1041" i="24"/>
  <c r="J1042" i="24"/>
  <c r="J1043" i="24"/>
  <c r="J1044" i="24"/>
  <c r="J1045" i="24"/>
  <c r="J1046" i="24"/>
  <c r="J1047" i="24"/>
  <c r="J1048" i="24"/>
  <c r="J1049" i="24"/>
  <c r="J1050" i="24"/>
  <c r="J1051" i="24"/>
  <c r="J1052" i="24"/>
  <c r="J1053" i="24"/>
  <c r="J1054" i="24"/>
  <c r="J1055" i="24"/>
  <c r="J1056" i="24"/>
  <c r="J1057" i="24"/>
  <c r="J1058" i="24"/>
  <c r="J1059" i="24"/>
  <c r="J1060" i="24"/>
  <c r="J1061" i="24"/>
  <c r="J1062" i="24"/>
  <c r="J1063" i="24"/>
  <c r="J1064" i="24"/>
  <c r="J1065" i="24"/>
  <c r="J1066" i="24"/>
  <c r="J1067" i="24"/>
  <c r="J1068" i="24"/>
  <c r="J1069" i="24"/>
  <c r="J1070" i="24"/>
  <c r="J1071" i="24"/>
  <c r="J1072" i="24"/>
  <c r="J1073" i="24"/>
  <c r="J1074" i="24"/>
  <c r="J1075" i="24"/>
  <c r="J1076" i="24"/>
  <c r="J1077" i="24"/>
  <c r="J1078" i="24"/>
  <c r="J1079" i="24"/>
  <c r="J1080" i="24"/>
  <c r="J1081" i="24"/>
  <c r="J1082" i="24"/>
  <c r="J1083" i="24"/>
  <c r="J1084" i="24"/>
  <c r="J1085" i="24"/>
  <c r="J1086" i="24"/>
  <c r="J1087" i="24"/>
  <c r="J1088" i="24"/>
  <c r="J1089" i="24"/>
  <c r="J1090" i="24"/>
  <c r="J1091" i="24"/>
  <c r="J1092" i="24"/>
  <c r="J1093" i="24"/>
  <c r="J1094" i="24"/>
  <c r="J1095" i="24"/>
  <c r="J1096" i="24"/>
  <c r="J1097" i="24"/>
  <c r="J1098" i="24"/>
  <c r="J1099" i="24"/>
  <c r="J1100" i="24"/>
  <c r="J1101" i="24"/>
  <c r="J1102" i="24"/>
  <c r="J1103" i="24"/>
  <c r="J1104" i="24"/>
  <c r="J1105" i="24"/>
  <c r="J1106" i="24"/>
  <c r="J1107" i="24"/>
  <c r="J1108" i="24"/>
  <c r="J1109" i="24"/>
  <c r="J1110" i="24"/>
  <c r="J1111" i="24"/>
  <c r="J1112" i="24"/>
  <c r="J1113" i="24"/>
  <c r="J1114" i="24"/>
  <c r="J1115" i="24"/>
  <c r="J1116" i="24"/>
  <c r="J1117" i="24"/>
  <c r="J1118" i="24"/>
  <c r="J1119" i="24"/>
  <c r="J1120" i="24"/>
  <c r="J1121" i="24"/>
  <c r="J1122" i="24"/>
  <c r="J1123" i="24"/>
  <c r="J1124" i="24"/>
  <c r="J1125" i="24"/>
  <c r="J1126" i="24"/>
  <c r="J1127" i="24"/>
  <c r="J1128" i="24"/>
  <c r="J1129" i="24"/>
  <c r="J1130" i="24"/>
  <c r="J1131" i="24"/>
  <c r="J1132" i="24"/>
  <c r="J1133" i="24"/>
  <c r="J1134" i="24"/>
  <c r="J1135" i="24"/>
  <c r="J1136" i="24"/>
  <c r="J1137" i="24"/>
  <c r="J1138" i="24"/>
  <c r="J1139" i="24"/>
  <c r="J1140" i="24"/>
  <c r="J1141" i="24"/>
  <c r="J1142" i="24"/>
  <c r="J1143" i="24"/>
  <c r="J1144" i="24"/>
  <c r="J1145" i="24"/>
  <c r="J1146" i="24"/>
  <c r="J1147" i="24"/>
  <c r="J1148" i="24"/>
  <c r="J1149" i="24"/>
  <c r="J1150" i="24"/>
  <c r="J1151" i="24"/>
  <c r="J1152" i="24"/>
  <c r="J1153" i="24"/>
  <c r="J1154" i="24"/>
  <c r="J1155" i="24"/>
  <c r="J1156" i="24"/>
  <c r="J1157" i="24"/>
  <c r="J1158" i="24"/>
  <c r="J1159" i="24"/>
  <c r="J1160" i="24"/>
  <c r="J1161" i="24"/>
  <c r="J1162" i="24"/>
  <c r="J1163" i="24"/>
  <c r="J1164" i="24"/>
  <c r="J1165" i="24"/>
  <c r="J1166" i="24"/>
  <c r="J1167" i="24"/>
  <c r="J1168" i="24"/>
  <c r="J1169" i="24"/>
  <c r="J1170" i="24"/>
  <c r="J1171" i="24"/>
  <c r="J1172" i="24"/>
  <c r="J1173" i="24"/>
  <c r="J1174" i="24"/>
  <c r="J1175" i="24"/>
  <c r="J1176" i="24"/>
  <c r="J1177" i="24"/>
  <c r="J1178" i="24"/>
  <c r="J1179" i="24"/>
  <c r="J1180" i="24"/>
  <c r="J1181" i="24"/>
  <c r="J1182" i="24"/>
  <c r="J1183" i="24"/>
  <c r="J1184" i="24"/>
  <c r="J1185" i="24"/>
  <c r="J1186" i="24"/>
  <c r="J1187" i="24"/>
  <c r="J1188" i="24"/>
  <c r="J1189" i="24"/>
  <c r="J1190" i="24"/>
  <c r="J1191" i="24"/>
  <c r="J1192" i="24"/>
  <c r="J1193" i="24"/>
  <c r="J1194" i="24"/>
  <c r="J1195" i="24"/>
  <c r="J1196" i="24"/>
  <c r="J1197" i="24"/>
  <c r="J1198" i="24"/>
  <c r="J1199" i="24"/>
  <c r="J1200" i="24"/>
  <c r="J1201" i="24"/>
  <c r="J1202" i="24"/>
  <c r="J1203" i="24"/>
  <c r="J1204" i="24"/>
  <c r="J1205" i="24"/>
  <c r="J1206" i="24"/>
  <c r="J1207" i="24"/>
  <c r="J1208" i="24"/>
  <c r="J1209" i="24"/>
  <c r="J1210" i="24"/>
  <c r="J1211" i="24"/>
  <c r="J1212" i="24"/>
  <c r="J1213" i="24"/>
  <c r="J1214" i="24"/>
  <c r="J1215" i="24"/>
  <c r="J1216" i="24"/>
  <c r="J1217" i="24"/>
  <c r="J1218" i="24"/>
  <c r="J1219" i="24"/>
  <c r="J1220" i="24"/>
  <c r="J1221" i="24"/>
  <c r="J1222" i="24"/>
  <c r="J1223" i="24"/>
  <c r="J1224" i="24"/>
  <c r="J1225" i="24"/>
  <c r="J1226" i="24"/>
  <c r="J1227" i="24"/>
  <c r="J1228" i="24"/>
  <c r="J1229" i="24"/>
  <c r="J1230" i="24"/>
  <c r="J1231" i="24"/>
  <c r="J1232" i="24"/>
  <c r="J1233" i="24"/>
  <c r="J1234" i="24"/>
  <c r="J1235" i="24"/>
  <c r="J1236" i="24"/>
  <c r="J1237" i="24"/>
  <c r="J1238" i="24"/>
  <c r="J1239" i="24"/>
  <c r="J1240" i="24"/>
  <c r="J1241" i="24"/>
  <c r="J1242" i="24"/>
  <c r="J1243" i="24"/>
  <c r="J1244" i="24"/>
  <c r="J1245" i="24"/>
  <c r="J1246" i="24"/>
  <c r="J1247" i="24"/>
  <c r="J1248" i="24"/>
  <c r="J1249" i="24"/>
  <c r="J1250" i="24"/>
  <c r="J1251" i="24"/>
  <c r="J1252" i="24"/>
  <c r="J1253" i="24"/>
  <c r="J1254" i="24"/>
  <c r="J1255" i="24"/>
  <c r="J1256" i="24"/>
  <c r="J1257" i="24"/>
  <c r="J1258" i="24"/>
  <c r="J1259" i="24"/>
  <c r="J1260" i="24"/>
  <c r="J1261" i="24"/>
  <c r="J1262" i="24"/>
  <c r="J1263" i="24"/>
  <c r="J1264" i="24"/>
  <c r="J1265" i="24"/>
  <c r="J1266" i="24"/>
  <c r="J1267" i="24"/>
  <c r="J1268" i="24"/>
  <c r="J1269" i="24"/>
  <c r="J1270" i="24"/>
  <c r="J1271" i="24"/>
  <c r="J1272" i="24"/>
  <c r="J1273" i="24"/>
  <c r="J1274" i="24"/>
  <c r="J1275" i="24"/>
  <c r="J1276" i="24"/>
  <c r="J1277" i="24"/>
  <c r="J1278" i="24"/>
  <c r="J1279" i="24"/>
  <c r="J1280" i="24"/>
  <c r="J1281" i="24"/>
  <c r="J1282" i="24"/>
  <c r="J1283" i="24"/>
  <c r="J1284" i="24"/>
  <c r="J1285" i="24"/>
  <c r="J1286" i="24"/>
  <c r="J1287" i="24"/>
  <c r="J1288" i="24"/>
  <c r="J1289" i="24"/>
  <c r="J1290" i="24"/>
  <c r="J1291" i="24"/>
  <c r="J1292" i="24"/>
  <c r="J1293" i="24"/>
  <c r="J1294" i="24"/>
  <c r="J1295" i="24"/>
  <c r="J1296" i="24"/>
  <c r="J1297" i="24"/>
  <c r="J1298" i="24"/>
  <c r="J1299" i="24"/>
  <c r="J1300" i="24"/>
  <c r="J1301" i="24"/>
  <c r="J1302" i="24"/>
  <c r="J1303" i="24"/>
  <c r="J1304" i="24"/>
  <c r="J1305" i="24"/>
  <c r="J1306" i="24"/>
  <c r="J1307" i="24"/>
  <c r="J1308" i="24"/>
  <c r="J1309" i="24"/>
  <c r="J1310" i="24"/>
  <c r="J1311" i="24"/>
  <c r="J1312" i="24"/>
  <c r="J1313" i="24"/>
  <c r="J1314" i="24"/>
  <c r="J1315" i="24"/>
  <c r="J1316" i="24"/>
  <c r="J1317" i="24"/>
  <c r="J1318" i="24"/>
  <c r="J1319" i="24"/>
  <c r="J1320" i="24"/>
  <c r="J1321" i="24"/>
  <c r="J1322" i="24"/>
  <c r="J1323" i="24"/>
  <c r="J1324" i="24"/>
  <c r="J1325" i="24"/>
  <c r="J1326" i="24"/>
  <c r="J1327" i="24"/>
  <c r="J1328" i="24"/>
  <c r="J1329" i="24"/>
  <c r="J1330" i="24"/>
  <c r="J1331" i="24"/>
  <c r="J1332" i="24"/>
  <c r="J1333" i="24"/>
  <c r="J1334" i="24"/>
  <c r="J1335" i="24"/>
  <c r="J1336" i="24"/>
  <c r="J1337" i="24"/>
  <c r="J1338" i="24"/>
  <c r="J1339" i="24"/>
  <c r="J1340" i="24"/>
  <c r="J1341" i="24"/>
  <c r="J1342" i="24"/>
  <c r="J1343" i="24"/>
  <c r="J1344" i="24"/>
  <c r="J1345" i="24"/>
  <c r="J1346" i="24"/>
  <c r="J1347" i="24"/>
  <c r="J1348" i="24"/>
  <c r="J1349" i="24"/>
  <c r="J1350" i="24"/>
  <c r="J1351" i="24"/>
  <c r="J1352" i="24"/>
  <c r="J1353" i="24"/>
  <c r="J1354" i="24"/>
  <c r="J1355" i="24"/>
  <c r="J1356" i="24"/>
  <c r="J1357" i="24"/>
  <c r="J1358" i="24"/>
  <c r="J1359" i="24"/>
  <c r="J1360" i="24"/>
  <c r="J1361" i="24"/>
  <c r="J1362" i="24"/>
  <c r="J1363" i="24"/>
  <c r="J1364" i="24"/>
  <c r="J1365" i="24"/>
  <c r="J1366" i="24"/>
  <c r="J1367" i="24"/>
  <c r="J1368" i="24"/>
  <c r="J1369" i="24"/>
  <c r="J1370" i="24"/>
  <c r="J1371" i="24"/>
  <c r="J1372" i="24"/>
  <c r="J1373" i="24"/>
  <c r="J1374" i="24"/>
  <c r="J1375" i="24"/>
  <c r="J1376" i="24"/>
  <c r="J1377" i="24"/>
  <c r="J1378" i="24"/>
  <c r="J1379" i="24"/>
  <c r="J1380" i="24"/>
  <c r="J1381" i="24"/>
  <c r="J1382" i="24"/>
  <c r="J1383" i="24"/>
  <c r="J1384" i="24"/>
  <c r="J1385" i="24"/>
  <c r="J1386" i="24"/>
  <c r="J1387" i="24"/>
  <c r="J1388" i="24"/>
  <c r="J1389" i="24"/>
  <c r="J1390" i="24"/>
  <c r="J1391" i="24"/>
  <c r="J1392" i="24"/>
  <c r="J1393" i="24"/>
  <c r="J1394" i="24"/>
  <c r="J1395" i="24"/>
  <c r="J1396" i="24"/>
  <c r="J1397" i="24"/>
  <c r="J1398" i="24"/>
  <c r="J1399" i="24"/>
  <c r="J1400" i="24"/>
  <c r="J1401" i="24"/>
  <c r="J1402" i="24"/>
  <c r="J1403" i="24"/>
  <c r="J1404" i="24"/>
  <c r="J1405" i="24"/>
  <c r="J1406" i="24"/>
  <c r="J1407" i="24"/>
  <c r="J1408" i="24"/>
  <c r="J1409" i="24"/>
  <c r="J1410" i="24"/>
  <c r="J1411" i="24"/>
  <c r="J1412" i="24"/>
  <c r="J1413" i="24"/>
  <c r="J1414" i="24"/>
  <c r="J1415" i="24"/>
  <c r="J1416" i="24"/>
  <c r="J1417" i="24"/>
  <c r="J1418" i="24"/>
  <c r="J1419" i="24"/>
  <c r="J1420" i="24"/>
  <c r="J1421" i="24"/>
  <c r="J1422" i="24"/>
  <c r="J1423" i="24"/>
  <c r="J1424" i="24"/>
  <c r="J1425" i="24"/>
  <c r="J1426" i="24"/>
  <c r="J1427" i="24"/>
  <c r="J1428" i="24"/>
  <c r="J1429" i="24"/>
  <c r="J1430" i="24"/>
  <c r="J1431" i="24"/>
  <c r="J1432" i="24"/>
  <c r="J1433" i="24"/>
  <c r="J1434" i="24"/>
  <c r="J1435" i="24"/>
  <c r="J1436" i="24"/>
  <c r="J1437" i="24"/>
  <c r="J1438" i="24"/>
  <c r="J1439" i="24"/>
  <c r="J1440" i="24"/>
  <c r="J1441" i="24"/>
  <c r="J1442" i="24"/>
  <c r="J1443" i="24"/>
  <c r="J1444" i="24"/>
  <c r="J1445" i="24"/>
  <c r="J1446" i="24"/>
  <c r="J1447" i="24"/>
  <c r="J1448" i="24"/>
  <c r="J1449" i="24"/>
  <c r="J1450" i="24"/>
  <c r="J1451" i="24"/>
  <c r="J1452" i="24"/>
  <c r="J1453" i="24"/>
  <c r="J1454" i="24"/>
  <c r="J1455" i="24"/>
  <c r="J1456" i="24"/>
  <c r="J1457" i="24"/>
  <c r="J1458" i="24"/>
  <c r="J1459" i="24"/>
  <c r="J1460" i="24"/>
  <c r="J1461" i="24"/>
  <c r="J1462" i="24"/>
  <c r="J1463" i="24"/>
  <c r="J1464" i="24"/>
  <c r="J1465" i="24"/>
  <c r="J1466" i="24"/>
  <c r="J1467" i="24"/>
  <c r="J1468" i="24"/>
  <c r="J1469" i="24"/>
  <c r="J1470" i="24"/>
  <c r="J1471" i="24"/>
  <c r="J1472" i="24"/>
  <c r="J1473" i="24"/>
  <c r="J1474" i="24"/>
  <c r="J1475" i="24"/>
  <c r="J1476" i="24"/>
  <c r="J1477" i="24"/>
  <c r="J1478" i="24"/>
  <c r="J1479" i="24"/>
  <c r="J1480" i="24"/>
  <c r="J1481" i="24"/>
  <c r="J1482" i="24"/>
  <c r="J1483" i="24"/>
  <c r="J1484" i="24"/>
  <c r="J1485" i="24"/>
  <c r="J1486" i="24"/>
  <c r="J1487" i="24"/>
  <c r="J1488" i="24"/>
  <c r="J1489" i="24"/>
  <c r="J1490" i="24"/>
  <c r="J1491" i="24"/>
  <c r="J1492" i="24"/>
  <c r="J1493" i="24"/>
  <c r="J1494" i="24"/>
  <c r="J1495" i="24"/>
  <c r="J1496" i="24"/>
  <c r="J1497" i="24"/>
  <c r="J1498" i="24"/>
  <c r="J1499" i="24"/>
  <c r="J1500" i="24"/>
  <c r="J1501" i="24"/>
  <c r="J1502" i="24"/>
  <c r="J1503" i="24"/>
  <c r="J1504" i="24"/>
  <c r="J1505" i="24"/>
  <c r="J1506" i="24"/>
  <c r="J1507" i="24"/>
  <c r="J1508" i="24"/>
  <c r="J1509" i="24"/>
  <c r="J1510" i="24"/>
  <c r="J1511" i="24"/>
  <c r="J1512" i="24"/>
  <c r="J1513" i="24"/>
  <c r="J1514" i="24"/>
  <c r="J1515" i="24"/>
  <c r="J1516" i="24"/>
  <c r="J1517" i="24"/>
  <c r="J1518" i="24"/>
  <c r="J1519" i="24"/>
  <c r="J1520" i="24"/>
  <c r="J1521" i="24"/>
  <c r="J1522" i="24"/>
  <c r="J1523" i="24"/>
  <c r="J1524" i="24"/>
  <c r="J1525" i="24"/>
  <c r="J1526" i="24"/>
  <c r="J1527" i="24"/>
  <c r="J1528" i="24"/>
  <c r="J1529" i="24"/>
  <c r="J1530" i="24"/>
  <c r="J1531" i="24"/>
  <c r="J1532" i="24"/>
  <c r="J1533" i="24"/>
  <c r="J1534" i="24"/>
  <c r="J1535" i="24"/>
  <c r="J1536" i="24"/>
  <c r="J1537" i="24"/>
  <c r="J1538" i="24"/>
  <c r="J1539" i="24"/>
  <c r="J1540" i="24"/>
  <c r="J1541" i="24"/>
  <c r="J1542" i="24"/>
  <c r="J1543" i="24"/>
  <c r="J1544" i="24"/>
  <c r="J1545" i="24"/>
  <c r="J1546" i="24"/>
  <c r="J1547" i="24"/>
  <c r="J1548" i="24"/>
  <c r="J1549" i="24"/>
  <c r="J1550" i="24"/>
  <c r="J1551" i="24"/>
  <c r="J1552" i="24"/>
  <c r="J1553" i="24"/>
  <c r="J1554" i="24"/>
  <c r="J1555" i="24"/>
  <c r="J1556" i="24"/>
  <c r="J1557" i="24"/>
  <c r="J1558" i="24"/>
  <c r="J1559" i="24"/>
  <c r="J1560" i="24"/>
  <c r="J1561" i="24"/>
  <c r="J1562" i="24"/>
  <c r="J1563" i="24"/>
  <c r="J1564" i="24"/>
  <c r="J1565" i="24"/>
  <c r="J1566" i="24"/>
  <c r="J1567" i="24"/>
  <c r="J1568" i="24"/>
  <c r="J1569" i="24"/>
  <c r="J1570" i="24"/>
  <c r="J1571" i="24"/>
  <c r="J1572" i="24"/>
  <c r="J1573" i="24"/>
  <c r="J1574" i="24"/>
  <c r="J1575" i="24"/>
  <c r="J1576" i="24"/>
  <c r="J1577" i="24"/>
  <c r="J1578" i="24"/>
  <c r="J1579" i="24"/>
  <c r="J1580" i="24"/>
  <c r="J1581" i="24"/>
  <c r="J1582" i="24"/>
  <c r="J1583" i="24"/>
  <c r="J1584" i="24"/>
  <c r="J1585" i="24"/>
  <c r="J1586" i="24"/>
  <c r="J1587" i="24"/>
  <c r="J1588" i="24"/>
  <c r="J1589" i="24"/>
  <c r="J1590" i="24"/>
  <c r="J1591" i="24"/>
  <c r="J1592" i="24"/>
  <c r="J1593" i="24"/>
  <c r="J1594" i="24"/>
  <c r="J1595" i="24"/>
  <c r="J1596" i="24"/>
  <c r="J1597" i="24"/>
  <c r="J1598" i="24"/>
  <c r="J1599" i="24"/>
  <c r="J1600" i="24"/>
  <c r="J1601" i="24"/>
  <c r="J1602" i="24"/>
  <c r="J1603" i="24"/>
  <c r="J1604" i="24"/>
  <c r="J1605" i="24"/>
  <c r="J1606" i="24"/>
  <c r="J1607" i="24"/>
  <c r="J1608" i="24"/>
  <c r="J1609" i="24"/>
  <c r="J1610" i="24"/>
  <c r="J1611" i="24"/>
  <c r="J1612" i="24"/>
  <c r="J1613" i="24"/>
  <c r="J1614" i="24"/>
  <c r="J1615" i="24"/>
  <c r="J1616" i="24"/>
  <c r="J1617" i="24"/>
  <c r="J1618" i="24"/>
  <c r="J1619" i="24"/>
  <c r="J1620" i="24"/>
  <c r="J1621" i="24"/>
  <c r="J1622" i="24"/>
  <c r="J1623" i="24"/>
  <c r="J1624" i="24"/>
  <c r="J1625" i="24"/>
  <c r="J1626" i="24"/>
  <c r="J1627" i="24"/>
  <c r="J1628" i="24"/>
  <c r="J1629" i="24"/>
  <c r="J1630" i="24"/>
  <c r="J1631" i="24"/>
  <c r="J1632" i="24"/>
  <c r="J1633" i="24"/>
  <c r="J1634" i="24"/>
  <c r="J1635" i="24"/>
  <c r="J1636" i="24"/>
  <c r="J1637" i="24"/>
  <c r="J1638" i="24"/>
  <c r="J1639" i="24"/>
  <c r="J1640" i="24"/>
  <c r="J1641" i="24"/>
  <c r="J1642" i="24"/>
  <c r="J1643" i="24"/>
  <c r="J1644" i="24"/>
  <c r="J1645" i="24"/>
  <c r="J1646" i="24"/>
  <c r="J1647" i="24"/>
  <c r="J1648" i="24"/>
  <c r="J1649" i="24"/>
  <c r="J1650" i="24"/>
  <c r="J1651" i="24"/>
  <c r="J1652" i="24"/>
  <c r="J1653" i="24"/>
  <c r="J1654" i="24"/>
  <c r="J1655" i="24"/>
  <c r="J1656" i="24"/>
  <c r="J1657" i="24"/>
  <c r="J1658" i="24"/>
  <c r="J1659" i="24"/>
  <c r="J1660" i="24"/>
  <c r="J1661" i="24"/>
  <c r="J1662" i="24"/>
  <c r="J1663" i="24"/>
  <c r="J1664" i="24"/>
  <c r="J1665" i="24"/>
  <c r="J1666" i="24"/>
  <c r="J1667" i="24"/>
  <c r="J1668" i="24"/>
  <c r="J1669" i="24"/>
  <c r="J1670" i="24"/>
  <c r="J1671" i="24"/>
  <c r="J1672" i="24"/>
  <c r="J1673" i="24"/>
  <c r="J1674" i="24"/>
  <c r="J1675" i="24"/>
  <c r="J1676" i="24"/>
  <c r="J1677" i="24"/>
  <c r="J1678" i="24"/>
  <c r="J1679" i="24"/>
  <c r="J1680" i="24"/>
  <c r="J1681" i="24"/>
  <c r="J1682" i="24"/>
  <c r="J1683" i="24"/>
  <c r="J1684" i="24"/>
  <c r="J1685" i="24"/>
  <c r="J1686" i="24"/>
  <c r="J1687" i="24"/>
  <c r="J1688" i="24"/>
  <c r="J1689" i="24"/>
  <c r="J1690" i="24"/>
  <c r="J1691" i="24"/>
  <c r="J1692" i="24"/>
  <c r="J1693" i="24"/>
  <c r="J1694" i="24"/>
  <c r="J1695" i="24"/>
  <c r="J1696" i="24"/>
  <c r="J1697" i="24"/>
  <c r="J1698" i="24"/>
  <c r="J1699" i="24"/>
  <c r="J1700" i="24"/>
  <c r="J1701" i="24"/>
  <c r="J1702" i="24"/>
  <c r="J1703" i="24"/>
  <c r="J1704" i="24"/>
  <c r="J1705" i="24"/>
  <c r="J1706" i="24"/>
  <c r="J1707" i="24"/>
  <c r="J1708" i="24"/>
  <c r="J1709" i="24"/>
  <c r="J1710" i="24"/>
  <c r="J1711" i="24"/>
  <c r="J1712" i="24"/>
  <c r="J1713" i="24"/>
  <c r="J1714" i="24"/>
  <c r="J1715" i="24"/>
  <c r="J1716" i="24"/>
  <c r="J1717" i="24"/>
  <c r="J1718" i="24"/>
  <c r="J1719" i="24"/>
  <c r="J1720" i="24"/>
  <c r="J1721" i="24"/>
  <c r="J1722" i="24"/>
  <c r="J1723" i="24"/>
  <c r="J1724" i="24"/>
  <c r="J1725" i="24"/>
  <c r="J1726" i="24"/>
  <c r="J1727" i="24"/>
  <c r="J1728" i="24"/>
  <c r="J1729" i="24"/>
  <c r="J1730" i="24"/>
  <c r="J1731" i="24"/>
  <c r="J1732" i="24"/>
  <c r="J1733" i="24"/>
  <c r="J1734" i="24"/>
  <c r="J1735" i="24"/>
  <c r="J1736" i="24"/>
  <c r="J1737" i="24"/>
  <c r="J1738" i="24"/>
  <c r="J1739" i="24"/>
  <c r="J1740" i="24"/>
  <c r="J1741" i="24"/>
  <c r="J1742" i="24"/>
  <c r="J1743" i="24"/>
  <c r="J1744" i="24"/>
  <c r="J1745" i="24"/>
  <c r="J1746" i="24"/>
  <c r="J1747" i="24"/>
  <c r="J1748" i="24"/>
  <c r="J1749" i="24"/>
  <c r="J1750" i="24"/>
  <c r="J1751" i="24"/>
  <c r="J1752" i="24"/>
  <c r="J1753" i="24"/>
  <c r="J1754" i="24"/>
  <c r="J1755" i="24"/>
  <c r="J1756" i="24"/>
  <c r="J1757" i="24"/>
  <c r="J1758" i="24"/>
  <c r="J1759" i="24"/>
  <c r="J1760" i="24"/>
  <c r="J1761" i="24"/>
  <c r="J1762" i="24"/>
  <c r="J1763" i="24"/>
  <c r="J1764" i="24"/>
  <c r="J1765" i="24"/>
  <c r="J1766" i="24"/>
  <c r="J1767" i="24"/>
  <c r="J1768" i="24"/>
  <c r="J1769" i="24"/>
  <c r="J1770" i="24"/>
  <c r="J1771" i="24"/>
  <c r="J1772" i="24"/>
  <c r="J1773" i="24"/>
  <c r="J1774" i="24"/>
  <c r="J1775" i="24"/>
  <c r="J1776" i="24"/>
  <c r="J1777" i="24"/>
  <c r="J1778" i="24"/>
  <c r="J1779" i="24"/>
  <c r="J1780" i="24"/>
  <c r="J1781" i="24"/>
  <c r="J1782" i="24"/>
  <c r="J1783" i="24"/>
  <c r="J1784" i="24"/>
  <c r="J1785" i="24"/>
  <c r="J1786" i="24"/>
  <c r="J1787" i="24"/>
  <c r="J1788" i="24"/>
  <c r="J1789" i="24"/>
  <c r="J1790" i="24"/>
  <c r="J1791" i="24"/>
  <c r="J1792" i="24"/>
  <c r="J1793" i="24"/>
  <c r="J1794" i="24"/>
  <c r="J1795" i="24"/>
  <c r="J1796" i="24"/>
  <c r="J1797" i="24"/>
  <c r="J1798" i="24"/>
  <c r="J1799" i="24"/>
  <c r="J1800" i="24"/>
  <c r="J1801" i="24"/>
  <c r="J1802" i="24"/>
  <c r="J1803" i="24"/>
  <c r="J1804" i="24"/>
  <c r="J1805" i="24"/>
  <c r="J1806" i="24"/>
  <c r="J1807" i="24"/>
  <c r="J1808" i="24"/>
  <c r="J1809" i="24"/>
  <c r="J1810" i="24"/>
  <c r="J1811" i="24"/>
  <c r="J1812" i="24"/>
  <c r="J1813" i="24"/>
  <c r="J1814" i="24"/>
  <c r="J1815" i="24"/>
  <c r="J1816" i="24"/>
  <c r="J1817" i="24"/>
  <c r="J1818" i="24"/>
  <c r="J1819" i="24"/>
  <c r="J1820" i="24"/>
  <c r="J1821" i="24"/>
  <c r="J1822" i="24"/>
  <c r="J1823" i="24"/>
  <c r="J1824" i="24"/>
  <c r="J1825" i="24"/>
  <c r="J1826" i="24"/>
  <c r="J1827" i="24"/>
  <c r="J1828" i="24"/>
  <c r="J1829" i="24"/>
  <c r="J1830" i="24"/>
  <c r="J1831" i="24"/>
  <c r="J1832" i="24"/>
  <c r="J1833" i="24"/>
  <c r="J1834" i="24"/>
  <c r="J1835" i="24"/>
  <c r="J1836" i="24"/>
  <c r="J1837" i="24"/>
  <c r="J1838" i="24"/>
  <c r="J1839" i="24"/>
  <c r="J1840" i="24"/>
  <c r="J1841" i="24"/>
  <c r="J1842" i="24"/>
  <c r="J1843" i="24"/>
  <c r="J1844" i="24"/>
  <c r="J1845" i="24"/>
  <c r="J1846" i="24"/>
  <c r="J1847" i="24"/>
  <c r="J1848" i="24"/>
  <c r="J1849" i="24"/>
  <c r="J1850" i="24"/>
  <c r="J1851" i="24"/>
  <c r="J1852" i="24"/>
  <c r="J1853" i="24"/>
  <c r="J1854" i="24"/>
  <c r="J1855" i="24"/>
  <c r="J1856" i="24"/>
  <c r="J1857" i="24"/>
  <c r="J1858" i="24"/>
  <c r="J1859" i="24"/>
  <c r="J1860" i="24"/>
  <c r="J1861" i="24"/>
  <c r="J1862" i="24"/>
  <c r="J1863" i="24"/>
  <c r="J1864" i="24"/>
  <c r="J1865" i="24"/>
  <c r="J1866" i="24"/>
  <c r="J1867" i="24"/>
  <c r="J1868" i="24"/>
  <c r="J1869" i="24"/>
  <c r="J1870" i="24"/>
  <c r="J1871" i="24"/>
  <c r="J1872" i="24"/>
  <c r="J1873" i="24"/>
  <c r="J1874" i="24"/>
  <c r="J1875" i="24"/>
  <c r="J1876" i="24"/>
  <c r="J1877" i="24"/>
  <c r="J1878" i="24"/>
  <c r="J1879" i="24"/>
  <c r="J1880" i="24"/>
  <c r="J1881" i="24"/>
  <c r="J1882" i="24"/>
  <c r="J1883" i="24"/>
  <c r="J1884" i="24"/>
  <c r="J1885" i="24"/>
  <c r="J1886" i="24"/>
  <c r="J1887" i="24"/>
  <c r="J1888" i="24"/>
  <c r="J1889" i="24"/>
  <c r="J1890" i="24"/>
  <c r="J1891" i="24"/>
  <c r="J1892" i="24"/>
  <c r="J1893" i="24"/>
  <c r="J1894" i="24"/>
  <c r="J1895" i="24"/>
  <c r="J1896" i="24"/>
  <c r="J1897" i="24"/>
  <c r="J1898" i="24"/>
  <c r="J1899" i="24"/>
  <c r="J1900" i="24"/>
  <c r="J1901" i="24"/>
  <c r="J1902" i="24"/>
  <c r="J1903" i="24"/>
  <c r="J1904" i="24"/>
  <c r="J1905" i="24"/>
  <c r="J1906" i="24"/>
  <c r="J1907" i="24"/>
  <c r="J1908" i="24"/>
  <c r="J1909" i="24"/>
  <c r="J1910" i="24"/>
  <c r="J1911" i="24"/>
  <c r="J1912" i="24"/>
  <c r="J1913" i="24"/>
  <c r="J1914" i="24"/>
  <c r="J1915" i="24"/>
  <c r="J1916" i="24"/>
  <c r="J1917" i="24"/>
  <c r="J1918" i="24"/>
  <c r="J1919" i="24"/>
  <c r="J1920" i="24"/>
  <c r="J1921" i="24"/>
  <c r="J1922" i="24"/>
  <c r="J1923" i="24"/>
  <c r="J1924" i="24"/>
  <c r="J1925" i="24"/>
  <c r="J1926" i="24"/>
  <c r="J1927" i="24"/>
  <c r="J1928" i="24"/>
  <c r="J1929" i="24"/>
  <c r="J1930" i="24"/>
  <c r="J1931" i="24"/>
  <c r="J1932" i="24"/>
  <c r="J1933" i="24"/>
  <c r="J1934" i="24"/>
  <c r="J1935" i="24"/>
  <c r="J1936" i="24"/>
  <c r="J1937" i="24"/>
  <c r="J1938" i="24"/>
  <c r="J1939" i="24"/>
  <c r="J1940" i="24"/>
  <c r="J1941" i="24"/>
  <c r="J1942" i="24"/>
  <c r="J1943" i="24"/>
  <c r="J1944" i="24"/>
  <c r="J1945" i="24"/>
  <c r="J1946" i="24"/>
  <c r="J1947" i="24"/>
  <c r="J1948" i="24"/>
  <c r="J1949" i="24"/>
  <c r="J1950" i="24"/>
  <c r="J1951" i="24"/>
  <c r="J1952" i="24"/>
  <c r="J1953" i="24"/>
  <c r="J1954" i="24"/>
  <c r="J1955" i="24"/>
  <c r="J1956" i="24"/>
  <c r="J1957" i="24"/>
  <c r="J1958" i="24"/>
  <c r="J1959" i="24"/>
  <c r="J1960" i="24"/>
  <c r="J1961" i="24"/>
  <c r="J1962" i="24"/>
  <c r="J1963" i="24"/>
  <c r="J1964" i="24"/>
  <c r="J1965" i="24"/>
  <c r="J1966" i="24"/>
  <c r="J1967" i="24"/>
  <c r="J1968" i="24"/>
  <c r="J1969" i="24"/>
  <c r="J1970" i="24"/>
  <c r="J1971" i="24"/>
  <c r="J1972" i="24"/>
  <c r="J1973" i="24"/>
  <c r="J1974" i="24"/>
  <c r="J1975" i="24"/>
  <c r="J1976" i="24"/>
  <c r="J1977" i="24"/>
  <c r="J1978" i="24"/>
  <c r="J1979" i="24"/>
  <c r="J1980" i="24"/>
  <c r="J1981" i="24"/>
  <c r="J1982" i="24"/>
  <c r="J1983" i="24"/>
  <c r="J1984" i="24"/>
  <c r="J1985" i="24"/>
  <c r="J1986" i="24"/>
  <c r="J1987" i="24"/>
  <c r="J1988" i="24"/>
  <c r="J1989" i="24"/>
  <c r="J1990" i="24"/>
  <c r="J1991" i="24"/>
  <c r="J1992" i="24"/>
  <c r="J1993" i="24"/>
  <c r="J1994" i="24"/>
  <c r="J1995" i="24"/>
  <c r="J1996" i="24"/>
  <c r="J1997" i="24"/>
  <c r="J1998" i="24"/>
  <c r="J1999" i="24"/>
  <c r="J2000" i="24"/>
  <c r="J2001" i="24"/>
  <c r="J2002" i="24"/>
  <c r="J2003" i="24"/>
  <c r="J2004" i="24"/>
  <c r="J2005" i="24"/>
  <c r="J2006" i="24"/>
  <c r="J2007" i="24"/>
  <c r="J2008" i="24"/>
  <c r="J2009" i="24"/>
  <c r="J2010" i="24"/>
  <c r="J2011" i="24"/>
  <c r="J2012" i="24"/>
  <c r="J2013" i="24"/>
  <c r="J2014" i="24"/>
  <c r="J2015" i="24"/>
  <c r="J2016" i="24"/>
  <c r="J2017" i="24"/>
  <c r="J2018" i="24"/>
  <c r="J2019" i="24"/>
  <c r="J2020" i="24"/>
  <c r="J2021" i="24"/>
  <c r="J2022" i="24"/>
  <c r="J2023" i="24"/>
  <c r="J2024" i="24"/>
  <c r="J2025" i="24"/>
  <c r="J2026" i="24"/>
  <c r="J2027" i="24"/>
  <c r="J2028" i="24"/>
  <c r="J2029" i="24"/>
  <c r="J2030" i="24"/>
  <c r="J2031" i="24"/>
  <c r="J2032" i="24"/>
  <c r="J2033" i="24"/>
  <c r="J2034" i="24"/>
  <c r="J2035" i="24"/>
  <c r="J2036" i="24"/>
  <c r="J2037" i="24"/>
  <c r="J2038" i="24"/>
  <c r="J2039" i="24"/>
  <c r="J2040" i="24"/>
  <c r="J2041" i="24"/>
  <c r="J2042" i="24"/>
  <c r="J2043" i="24"/>
  <c r="J2044" i="24"/>
  <c r="J2045" i="24"/>
  <c r="J2046" i="24"/>
  <c r="J2047" i="24"/>
  <c r="J2048" i="24"/>
  <c r="J2049" i="24"/>
  <c r="J2050" i="24"/>
  <c r="J2051" i="24"/>
  <c r="J2052" i="24"/>
  <c r="J2053" i="24"/>
  <c r="J2054" i="24"/>
  <c r="J2055" i="24"/>
  <c r="J2056" i="24"/>
  <c r="J2057" i="24"/>
  <c r="J2058" i="24"/>
  <c r="J2059" i="24"/>
  <c r="J2060" i="24"/>
  <c r="J2061" i="24"/>
  <c r="J2062" i="24"/>
  <c r="J2063" i="24"/>
  <c r="J2064" i="24"/>
  <c r="J2065" i="24"/>
  <c r="J2066" i="24"/>
  <c r="J2067" i="24"/>
  <c r="J2068" i="24"/>
  <c r="J2069" i="24"/>
  <c r="J2070" i="24"/>
  <c r="J2071" i="24"/>
  <c r="J2072" i="24"/>
  <c r="J2073" i="24"/>
  <c r="J2074" i="24"/>
  <c r="J2075" i="24"/>
  <c r="J2076" i="24"/>
  <c r="J2077" i="24"/>
  <c r="J2078" i="24"/>
  <c r="J2079" i="24"/>
  <c r="J2080" i="24"/>
  <c r="J2081" i="24"/>
  <c r="J2082" i="24"/>
  <c r="J2083" i="24"/>
  <c r="J2084" i="24"/>
  <c r="J2085" i="24"/>
  <c r="J2086" i="24"/>
  <c r="J2087" i="24"/>
  <c r="J2088" i="24"/>
  <c r="J2089" i="24"/>
  <c r="J2090" i="24"/>
  <c r="J2091" i="24"/>
  <c r="J2092" i="24"/>
  <c r="J2093" i="24"/>
  <c r="J2094" i="24"/>
  <c r="J2095" i="24"/>
  <c r="J2096" i="24"/>
  <c r="J2097" i="24"/>
  <c r="J2098" i="24"/>
  <c r="J2099" i="24"/>
  <c r="J2100" i="24"/>
  <c r="J2101" i="24"/>
  <c r="J2102" i="24"/>
  <c r="J2103" i="24"/>
  <c r="J2104" i="24"/>
  <c r="J2105" i="24"/>
  <c r="J2106" i="24"/>
  <c r="J2107" i="24"/>
  <c r="J2108" i="24"/>
  <c r="J2109" i="24"/>
  <c r="J2110" i="24"/>
  <c r="J2111" i="24"/>
  <c r="J2112" i="24"/>
  <c r="J2113" i="24"/>
  <c r="J2114" i="24"/>
  <c r="J2115" i="24"/>
  <c r="J2116" i="24"/>
  <c r="J2117" i="24"/>
  <c r="J2118" i="24"/>
  <c r="J2119" i="24"/>
  <c r="J2120" i="24"/>
  <c r="J2121" i="24"/>
  <c r="J2122" i="24"/>
  <c r="J2123" i="24"/>
  <c r="J2124" i="24"/>
  <c r="J2125" i="24"/>
  <c r="J2126" i="24"/>
  <c r="J2127" i="24"/>
  <c r="J2128" i="24"/>
  <c r="J2129" i="24"/>
  <c r="J2130" i="24"/>
  <c r="J2131" i="24"/>
  <c r="J2132" i="24"/>
  <c r="J2133" i="24"/>
  <c r="J2134" i="24"/>
  <c r="J2135" i="24"/>
  <c r="J2136" i="24"/>
  <c r="J2137" i="24"/>
  <c r="J2138" i="24"/>
  <c r="J2139" i="24"/>
  <c r="J2140" i="24"/>
  <c r="J2141" i="24"/>
  <c r="J2142" i="24"/>
  <c r="J2143" i="24"/>
  <c r="J2144" i="24"/>
  <c r="J2145" i="24"/>
  <c r="J2146" i="24"/>
  <c r="J2147" i="24"/>
  <c r="J2148" i="24"/>
  <c r="J2149" i="24"/>
  <c r="J2150" i="24"/>
  <c r="J2151" i="24"/>
  <c r="J2152" i="24"/>
  <c r="J2153" i="24"/>
  <c r="J2154" i="24"/>
  <c r="J2155" i="24"/>
  <c r="J2156" i="24"/>
  <c r="J2157" i="24"/>
  <c r="J2158" i="24"/>
  <c r="J2159" i="24"/>
  <c r="J2160" i="24"/>
  <c r="J2161" i="24"/>
  <c r="J2162" i="24"/>
  <c r="J2163" i="24"/>
  <c r="J2164" i="24"/>
  <c r="J2165" i="24"/>
  <c r="J2166" i="24"/>
  <c r="J2167" i="24"/>
  <c r="J2168" i="24"/>
  <c r="J2169" i="24"/>
  <c r="J2170" i="24"/>
  <c r="J2171" i="24"/>
  <c r="J2172" i="24"/>
  <c r="J2173" i="24"/>
  <c r="J2174" i="24"/>
  <c r="J2175" i="24"/>
  <c r="J2176" i="24"/>
  <c r="J2177" i="24"/>
  <c r="J2178" i="24"/>
  <c r="J2179" i="24"/>
  <c r="J2180" i="24"/>
  <c r="J2181" i="24"/>
  <c r="J2182" i="24"/>
  <c r="J2183" i="24"/>
  <c r="J2184" i="24"/>
  <c r="J2185" i="24"/>
  <c r="J2186" i="24"/>
  <c r="J2187" i="24"/>
  <c r="J2188" i="24"/>
  <c r="J2189" i="24"/>
  <c r="J2190" i="24"/>
  <c r="J2191" i="24"/>
  <c r="J2192" i="24"/>
  <c r="J2193" i="24"/>
  <c r="J2194" i="24"/>
  <c r="J2195" i="24"/>
  <c r="J2196" i="24"/>
  <c r="J2197" i="24"/>
  <c r="J2198" i="24"/>
  <c r="J2199" i="24"/>
  <c r="J2200" i="24"/>
  <c r="J2201" i="24"/>
  <c r="J2202" i="24"/>
  <c r="J2203" i="24"/>
  <c r="J2204" i="24"/>
  <c r="J2205" i="24"/>
  <c r="J2206" i="24"/>
  <c r="J2207" i="24"/>
  <c r="J2208" i="24"/>
  <c r="J2209" i="24"/>
  <c r="J2210" i="24"/>
  <c r="J2211" i="24"/>
  <c r="J2212" i="24"/>
  <c r="J2213" i="24"/>
  <c r="J2214" i="24"/>
  <c r="J2215" i="24"/>
  <c r="J2216" i="24"/>
  <c r="J2217" i="24"/>
  <c r="J2218" i="24"/>
  <c r="J2219" i="24"/>
  <c r="J2220" i="24"/>
  <c r="J2221" i="24"/>
  <c r="J2222" i="24"/>
  <c r="J2223" i="24"/>
  <c r="J2224" i="24"/>
  <c r="J2225" i="24"/>
  <c r="J2226" i="24"/>
  <c r="J2227" i="24"/>
  <c r="J2228" i="24"/>
  <c r="J2229" i="24"/>
  <c r="J2230" i="24"/>
  <c r="J2231" i="24"/>
  <c r="J2232" i="24"/>
  <c r="J2233" i="24"/>
  <c r="J2234" i="24"/>
  <c r="J2235" i="24"/>
  <c r="J2236" i="24"/>
  <c r="J2237" i="24"/>
  <c r="J2238" i="24"/>
  <c r="J2239" i="24"/>
  <c r="J2240" i="24"/>
  <c r="J2241" i="24"/>
  <c r="J2242" i="24"/>
  <c r="J2243" i="24"/>
  <c r="J2244" i="24"/>
  <c r="J2245" i="24"/>
  <c r="J2246" i="24"/>
  <c r="J2247" i="24"/>
  <c r="J2248" i="24"/>
  <c r="J2249" i="24"/>
  <c r="J2250" i="24"/>
  <c r="J2251" i="24"/>
  <c r="J2252" i="24"/>
  <c r="J2253" i="24"/>
  <c r="J2254" i="24"/>
  <c r="J2255" i="24"/>
  <c r="J2256" i="24"/>
  <c r="J2257" i="24"/>
  <c r="J2258" i="24"/>
  <c r="J2259" i="24"/>
  <c r="J2260" i="24"/>
  <c r="J2261" i="24"/>
  <c r="J2262" i="24"/>
  <c r="J2263" i="24"/>
  <c r="J2264" i="24"/>
  <c r="J2265" i="24"/>
  <c r="J2266" i="24"/>
  <c r="J2267" i="24"/>
  <c r="J2268" i="24"/>
  <c r="J2269" i="24"/>
  <c r="J2270" i="24"/>
  <c r="J2271" i="24"/>
  <c r="J2272" i="24"/>
  <c r="J2273" i="24"/>
  <c r="J2274" i="24"/>
  <c r="J2275" i="24"/>
  <c r="J2276" i="24"/>
  <c r="J2277" i="24"/>
  <c r="J2278" i="24"/>
  <c r="J2279" i="24"/>
  <c r="J2280" i="24"/>
  <c r="J2281" i="24"/>
  <c r="J2282" i="24"/>
  <c r="J2283" i="24"/>
  <c r="J2284" i="24"/>
  <c r="J2285" i="24"/>
  <c r="J2286" i="24"/>
  <c r="J2287" i="24"/>
  <c r="J2288" i="24"/>
  <c r="J2289" i="24"/>
  <c r="J2290" i="24"/>
  <c r="J2291" i="24"/>
  <c r="J2292" i="24"/>
  <c r="J2293" i="24"/>
  <c r="J2294" i="24"/>
  <c r="J2295" i="24"/>
  <c r="J2296" i="24"/>
  <c r="J2297" i="24"/>
  <c r="J2298" i="24"/>
  <c r="J2299" i="24"/>
  <c r="J2300" i="24"/>
  <c r="J2301" i="24"/>
  <c r="J2302" i="24"/>
  <c r="J2303" i="24"/>
  <c r="J2304" i="24"/>
  <c r="J2305" i="24"/>
  <c r="J2306" i="24"/>
  <c r="J2307" i="24"/>
  <c r="J2308" i="24"/>
  <c r="J2309" i="24"/>
  <c r="J2310" i="24"/>
  <c r="J2311" i="24"/>
  <c r="J2312" i="24"/>
  <c r="J2313" i="24"/>
  <c r="J2314" i="24"/>
  <c r="J2315" i="24"/>
  <c r="J2316" i="24"/>
  <c r="J2317" i="24"/>
  <c r="J2318" i="24"/>
  <c r="J2319" i="24"/>
  <c r="J2320" i="24"/>
  <c r="J2321" i="24"/>
  <c r="J2322" i="24"/>
  <c r="J2323" i="24"/>
  <c r="J2324" i="24"/>
  <c r="J2325" i="24"/>
  <c r="J2326" i="24"/>
  <c r="J2327" i="24"/>
  <c r="J2328" i="24"/>
  <c r="J2329" i="24"/>
  <c r="J2330" i="24"/>
  <c r="J2331" i="24"/>
  <c r="J2332" i="24"/>
  <c r="J2333" i="24"/>
  <c r="J2334" i="24"/>
  <c r="J2335" i="24"/>
  <c r="J2336" i="24"/>
  <c r="J2337" i="24"/>
  <c r="J2338" i="24"/>
  <c r="J2339" i="24"/>
  <c r="J2340" i="24"/>
  <c r="J2341" i="24"/>
  <c r="J2342" i="24"/>
  <c r="J2343" i="24"/>
  <c r="J2344" i="24"/>
  <c r="J2345" i="24"/>
  <c r="J2346" i="24"/>
  <c r="J2347" i="24"/>
  <c r="J2348" i="24"/>
  <c r="J2349" i="24"/>
  <c r="J2350" i="24"/>
  <c r="J2351" i="24"/>
  <c r="J2352" i="24"/>
  <c r="J2353" i="24"/>
  <c r="J2354" i="24"/>
  <c r="J2355" i="24"/>
  <c r="J2356" i="24"/>
  <c r="J2357" i="24"/>
  <c r="J2358" i="24"/>
  <c r="J2359" i="24"/>
  <c r="J2360" i="24"/>
  <c r="J2361" i="24"/>
  <c r="J2362" i="24"/>
  <c r="J2363" i="24"/>
  <c r="J2364" i="24"/>
  <c r="J2365" i="24"/>
  <c r="J2366" i="24"/>
  <c r="J2367" i="24"/>
  <c r="J2368" i="24"/>
  <c r="J2369" i="24"/>
  <c r="J2370" i="24"/>
  <c r="J2371" i="24"/>
  <c r="J2372" i="24"/>
  <c r="J2373" i="24"/>
  <c r="J2374" i="24"/>
  <c r="J2375" i="24"/>
  <c r="J2376" i="24"/>
  <c r="J2377" i="24"/>
  <c r="J2378" i="24"/>
  <c r="J2379" i="24"/>
  <c r="J2380" i="24"/>
  <c r="J2381" i="24"/>
  <c r="J2382" i="24"/>
  <c r="J2383" i="24"/>
  <c r="J2384" i="24"/>
  <c r="J2385" i="24"/>
  <c r="J2386" i="24"/>
  <c r="J2387" i="24"/>
  <c r="J2388" i="24"/>
  <c r="J2389" i="24"/>
  <c r="J2390" i="24"/>
  <c r="J2391" i="24"/>
  <c r="J2392" i="24"/>
  <c r="J2393" i="24"/>
  <c r="J2394" i="24"/>
  <c r="J2395" i="24"/>
  <c r="J2396" i="24"/>
  <c r="J2397" i="24"/>
  <c r="J2398" i="24"/>
  <c r="J2399" i="24"/>
  <c r="J2400" i="24"/>
  <c r="J2401" i="24"/>
  <c r="J2402" i="24"/>
  <c r="J2403" i="24"/>
  <c r="J2404" i="24"/>
  <c r="J2405" i="24"/>
  <c r="J2406" i="24"/>
  <c r="J2407" i="24"/>
  <c r="J2408" i="24"/>
  <c r="J2409" i="24"/>
  <c r="J2410" i="24"/>
  <c r="J2411" i="24"/>
  <c r="J2412" i="24"/>
  <c r="J2413" i="24"/>
  <c r="J2414" i="24"/>
  <c r="J2415" i="24"/>
  <c r="J2416" i="24"/>
  <c r="J2417" i="24"/>
  <c r="J2418" i="24"/>
  <c r="J2419" i="24"/>
  <c r="J2420" i="24"/>
  <c r="J2421" i="24"/>
  <c r="J2422" i="24"/>
  <c r="J2423" i="24"/>
  <c r="J2424" i="24"/>
  <c r="J2425" i="24"/>
  <c r="J2426" i="24"/>
  <c r="J2427" i="24"/>
  <c r="J2428" i="24"/>
  <c r="J2429" i="24"/>
  <c r="J2430" i="24"/>
  <c r="J2431" i="24"/>
  <c r="J2432" i="24"/>
  <c r="J2433" i="24"/>
  <c r="J2434" i="24"/>
  <c r="J2435" i="24"/>
  <c r="J2436" i="24"/>
  <c r="J2437" i="24"/>
  <c r="J2438" i="24"/>
  <c r="J2439" i="24"/>
  <c r="J2440" i="24"/>
  <c r="J2441" i="24"/>
  <c r="J2442" i="24"/>
  <c r="J2443" i="24"/>
  <c r="J2444" i="24"/>
  <c r="J2445" i="24"/>
  <c r="J2446" i="24"/>
  <c r="J2447" i="24"/>
  <c r="J2448" i="24"/>
  <c r="J2449" i="24"/>
  <c r="J2450" i="24"/>
  <c r="J2451" i="24"/>
  <c r="J2452" i="24"/>
  <c r="J2453" i="24"/>
  <c r="J2454" i="24"/>
  <c r="J2455" i="24"/>
  <c r="J2456" i="24"/>
  <c r="J2457" i="24"/>
  <c r="J2458" i="24"/>
  <c r="J2459" i="24"/>
  <c r="J2460" i="24"/>
  <c r="J2461" i="24"/>
  <c r="J2462" i="24"/>
  <c r="J2463" i="24"/>
  <c r="J2464" i="24"/>
  <c r="J2465" i="24"/>
  <c r="J2466" i="24"/>
  <c r="J2467" i="24"/>
  <c r="J2468" i="24"/>
  <c r="J2469" i="24"/>
  <c r="J2470" i="24"/>
  <c r="J2471" i="24"/>
  <c r="J2472" i="24"/>
  <c r="J2473" i="24"/>
  <c r="J2474" i="24"/>
  <c r="J2475" i="24"/>
  <c r="J2476" i="24"/>
  <c r="J2477" i="24"/>
  <c r="J2478" i="24"/>
  <c r="J2479" i="24"/>
  <c r="J2480" i="24"/>
  <c r="J2481" i="24"/>
  <c r="J2482" i="24"/>
  <c r="J2483" i="24"/>
  <c r="J2484" i="24"/>
  <c r="J2485" i="24"/>
  <c r="J2486" i="24"/>
  <c r="J2487" i="24"/>
  <c r="J2488" i="24"/>
  <c r="J2489" i="24"/>
  <c r="J2490" i="24"/>
  <c r="J2491" i="24"/>
  <c r="J2492" i="24"/>
  <c r="J2493" i="24"/>
  <c r="J2494" i="24"/>
  <c r="J2495" i="24"/>
  <c r="J2496" i="24"/>
  <c r="J2497" i="24"/>
  <c r="J2498" i="24"/>
  <c r="J2499" i="24"/>
  <c r="J2500" i="24"/>
  <c r="J2501" i="24"/>
  <c r="J2502" i="24"/>
  <c r="J2503" i="24"/>
  <c r="J2504" i="24"/>
  <c r="J2505" i="24"/>
  <c r="J2506" i="24"/>
  <c r="J2507" i="24"/>
  <c r="J2508" i="24"/>
  <c r="J2509" i="24"/>
  <c r="J2510" i="24"/>
  <c r="J2511" i="24"/>
  <c r="J2512" i="24"/>
  <c r="J2513" i="24"/>
  <c r="J2514" i="24"/>
  <c r="J2515" i="24"/>
  <c r="J2516" i="24"/>
  <c r="J2517" i="24"/>
  <c r="J2518" i="24"/>
  <c r="J2519" i="24"/>
  <c r="J2520" i="24"/>
  <c r="J2521" i="24"/>
  <c r="J2522" i="24"/>
  <c r="J2523" i="24"/>
  <c r="J2524" i="24"/>
  <c r="J2525" i="24"/>
  <c r="J2526" i="24"/>
  <c r="J2527" i="24"/>
  <c r="J2528" i="24"/>
  <c r="J2529" i="24"/>
  <c r="J2530" i="24"/>
  <c r="J2531" i="24"/>
  <c r="J2532" i="24"/>
  <c r="J2533" i="24"/>
  <c r="J2534" i="24"/>
  <c r="J2535" i="24"/>
  <c r="J2536" i="24"/>
  <c r="J2537" i="24"/>
  <c r="J2538" i="24"/>
  <c r="J2539" i="24"/>
  <c r="J2540" i="24"/>
  <c r="J2541" i="24"/>
  <c r="J2542" i="24"/>
  <c r="J2543" i="24"/>
  <c r="J2544" i="24"/>
  <c r="J2545" i="24"/>
  <c r="J2546" i="24"/>
  <c r="J2547" i="24"/>
  <c r="J2548" i="24"/>
  <c r="J2549" i="24"/>
  <c r="J2550" i="24"/>
  <c r="J2551" i="24"/>
  <c r="J2552" i="24"/>
  <c r="J2553" i="24"/>
  <c r="J2554" i="24"/>
  <c r="J2555" i="24"/>
  <c r="J2556" i="24"/>
  <c r="J2557" i="24"/>
  <c r="J2558" i="24"/>
  <c r="J2559" i="24"/>
  <c r="J2560" i="24"/>
  <c r="J2561" i="24"/>
  <c r="J2562" i="24"/>
  <c r="J2563" i="24"/>
  <c r="J2564" i="24"/>
  <c r="J2565" i="24"/>
  <c r="J2566" i="24"/>
  <c r="J2567" i="24"/>
  <c r="J2568" i="24"/>
  <c r="J2569" i="24"/>
  <c r="J2570" i="24"/>
  <c r="J2571" i="24"/>
  <c r="J2572" i="24"/>
  <c r="J2573" i="24"/>
  <c r="J2574" i="24"/>
  <c r="J2575" i="24"/>
  <c r="J2576" i="24"/>
  <c r="J2577" i="24"/>
  <c r="J2578" i="24"/>
  <c r="J2579" i="24"/>
  <c r="J2580" i="24"/>
  <c r="J2581" i="24"/>
  <c r="J2582" i="24"/>
  <c r="J2583" i="24"/>
  <c r="J2584" i="24"/>
  <c r="J2585" i="24"/>
  <c r="J2586" i="24"/>
  <c r="J2587" i="24"/>
  <c r="J2588" i="24"/>
  <c r="J2589" i="24"/>
  <c r="J2590" i="24"/>
  <c r="J2591" i="24"/>
  <c r="J2592" i="24"/>
  <c r="J2593" i="24"/>
  <c r="J2594" i="24"/>
  <c r="J2595" i="24"/>
  <c r="J2596" i="24"/>
  <c r="J2597" i="24"/>
  <c r="J2598" i="24"/>
  <c r="J2599" i="24"/>
  <c r="J2600" i="24"/>
  <c r="J2601" i="24"/>
  <c r="J2602" i="24"/>
  <c r="J2603" i="24"/>
  <c r="J2604" i="24"/>
  <c r="J2605" i="24"/>
  <c r="J2606" i="24"/>
  <c r="J2607" i="24"/>
  <c r="J2608" i="24"/>
  <c r="J2609" i="24"/>
  <c r="J2610" i="24"/>
  <c r="J2611" i="24"/>
  <c r="J2612" i="24"/>
  <c r="J2613" i="24"/>
  <c r="J2614" i="24"/>
  <c r="J2615" i="24"/>
  <c r="J2616" i="24"/>
  <c r="J2617" i="24"/>
  <c r="J2618" i="24"/>
  <c r="J2619" i="24"/>
  <c r="J2620" i="24"/>
  <c r="J2621" i="24"/>
  <c r="J2622" i="24"/>
  <c r="J2623" i="24"/>
  <c r="J2624" i="24"/>
  <c r="J2625" i="24"/>
  <c r="J2626" i="24"/>
  <c r="J2627" i="24"/>
  <c r="J2628" i="24"/>
  <c r="J2629" i="24"/>
  <c r="J2630" i="24"/>
  <c r="J2631" i="24"/>
  <c r="J2632" i="24"/>
  <c r="J2633" i="24"/>
  <c r="J2634" i="24"/>
  <c r="J2635" i="24"/>
  <c r="J2636" i="24"/>
  <c r="J2637" i="24"/>
  <c r="J2638" i="24"/>
  <c r="J2639" i="24"/>
  <c r="J2640" i="24"/>
  <c r="J2641" i="24"/>
  <c r="J2642" i="24"/>
  <c r="J2643" i="24"/>
  <c r="J2644" i="24"/>
  <c r="J2645" i="24"/>
  <c r="J2646" i="24"/>
  <c r="J2647" i="24"/>
  <c r="J2648" i="24"/>
  <c r="J2649" i="24"/>
  <c r="J2650" i="24"/>
  <c r="J2651" i="24"/>
  <c r="J2652" i="24"/>
  <c r="J2653" i="24"/>
  <c r="J2654" i="24"/>
  <c r="J2655" i="24"/>
  <c r="J2656" i="24"/>
  <c r="J2657" i="24"/>
  <c r="J2658" i="24"/>
  <c r="J2659" i="24"/>
  <c r="J2660" i="24"/>
  <c r="J2661" i="24"/>
  <c r="J2662" i="24"/>
  <c r="J2663" i="24"/>
  <c r="J2664" i="24"/>
  <c r="J2665" i="24"/>
  <c r="J2666" i="24"/>
  <c r="J2667" i="24"/>
  <c r="J2668" i="24"/>
  <c r="J2669" i="24"/>
  <c r="J2670" i="24"/>
  <c r="J2671" i="24"/>
  <c r="J2672" i="24"/>
  <c r="J2673" i="24"/>
  <c r="J2674" i="24"/>
  <c r="J2675" i="24"/>
  <c r="J2676" i="24"/>
  <c r="J2677" i="24"/>
  <c r="J2678" i="24"/>
  <c r="J2679" i="24"/>
  <c r="J2680" i="24"/>
  <c r="J2681" i="24"/>
  <c r="J2682" i="24"/>
  <c r="J2683" i="24"/>
  <c r="J2684" i="24"/>
  <c r="J2685" i="24"/>
  <c r="J2686" i="24"/>
  <c r="J2687" i="24"/>
  <c r="J2688" i="24"/>
  <c r="J2689" i="24"/>
  <c r="J2690" i="24"/>
  <c r="J2691" i="24"/>
  <c r="J2692" i="24"/>
  <c r="J2693" i="24"/>
  <c r="J2694" i="24"/>
  <c r="J2695" i="24"/>
  <c r="J2696" i="24"/>
  <c r="J2697" i="24"/>
  <c r="J2698" i="24"/>
  <c r="J2699" i="24"/>
  <c r="J2700" i="24"/>
  <c r="J2701" i="24"/>
  <c r="J2702" i="24"/>
  <c r="J2703" i="24"/>
  <c r="J2704" i="24"/>
  <c r="J2705" i="24"/>
  <c r="J2706" i="24"/>
  <c r="J2707" i="24"/>
  <c r="J2708" i="24"/>
  <c r="J2709" i="24"/>
  <c r="J2710" i="24"/>
  <c r="J2711" i="24"/>
  <c r="J2712" i="24"/>
  <c r="J2713" i="24"/>
  <c r="J2714" i="24"/>
  <c r="J2715" i="24"/>
  <c r="J2716" i="24"/>
  <c r="J2717" i="24"/>
  <c r="J2718" i="24"/>
  <c r="J2719" i="24"/>
  <c r="J2720" i="24"/>
  <c r="J2721" i="24"/>
  <c r="J2722" i="24"/>
  <c r="J2723" i="24"/>
  <c r="J2724" i="24"/>
  <c r="J2725" i="24"/>
  <c r="J2726" i="24"/>
  <c r="J2727" i="24"/>
  <c r="J2728" i="24"/>
  <c r="J2729" i="24"/>
  <c r="J2730" i="24"/>
  <c r="J2731" i="24"/>
  <c r="J2732" i="24"/>
  <c r="J2733" i="24"/>
  <c r="J2734" i="24"/>
  <c r="J2735" i="24"/>
  <c r="J2736" i="24"/>
  <c r="J2737" i="24"/>
  <c r="J2738" i="24"/>
  <c r="J2739" i="24"/>
  <c r="J2740" i="24"/>
  <c r="J2741" i="24"/>
  <c r="J2742" i="24"/>
  <c r="J2743" i="24"/>
  <c r="J2744" i="24"/>
  <c r="J2745" i="24"/>
  <c r="J2746" i="24"/>
  <c r="J2747" i="24"/>
  <c r="J2748" i="24"/>
  <c r="J2749" i="24"/>
  <c r="J2750" i="24"/>
  <c r="J2751" i="24"/>
  <c r="J2752" i="24"/>
  <c r="J2753" i="24"/>
  <c r="J2754" i="24"/>
  <c r="J2755" i="24"/>
  <c r="J2756" i="24"/>
  <c r="J2757" i="24"/>
  <c r="J2758" i="24"/>
  <c r="J2759" i="24"/>
  <c r="J2760" i="24"/>
  <c r="J2761" i="24"/>
  <c r="J2762" i="24"/>
  <c r="J2763" i="24"/>
  <c r="J2764" i="24"/>
  <c r="J2765" i="24"/>
  <c r="J2766" i="24"/>
  <c r="J2767" i="24"/>
  <c r="J2768" i="24"/>
  <c r="J2769" i="24"/>
  <c r="J2770" i="24"/>
  <c r="J2771" i="24"/>
  <c r="J2772" i="24"/>
  <c r="J2773" i="24"/>
  <c r="J2774" i="24"/>
  <c r="J2775" i="24"/>
  <c r="J2776" i="24"/>
  <c r="J2777" i="24"/>
  <c r="J2778" i="24"/>
  <c r="J2779" i="24"/>
  <c r="J2780" i="24"/>
  <c r="J2781" i="24"/>
  <c r="J2782" i="24"/>
  <c r="J2783" i="24"/>
  <c r="J2784" i="24"/>
  <c r="J2785" i="24"/>
  <c r="J2786" i="24"/>
  <c r="J2787" i="24"/>
  <c r="J2788" i="24"/>
  <c r="J2789" i="24"/>
  <c r="J2790" i="24"/>
  <c r="J2791" i="24"/>
  <c r="J2792" i="24"/>
  <c r="J2793" i="24"/>
  <c r="J2794" i="24"/>
  <c r="J2795" i="24"/>
  <c r="J2796" i="24"/>
  <c r="J2797" i="24"/>
  <c r="J2798" i="24"/>
  <c r="J2799" i="24"/>
  <c r="J2800" i="24"/>
  <c r="J2801" i="24"/>
  <c r="J2802" i="24"/>
  <c r="J2803" i="24"/>
  <c r="J2804" i="24"/>
  <c r="J2805" i="24"/>
  <c r="J2806" i="24"/>
  <c r="J2807" i="24"/>
  <c r="J2808" i="24"/>
  <c r="J2809" i="24"/>
  <c r="J2810" i="24"/>
  <c r="J2811" i="24"/>
  <c r="J2812" i="24"/>
  <c r="J2813" i="24"/>
  <c r="J2814" i="24"/>
  <c r="J2815" i="24"/>
  <c r="J2816" i="24"/>
  <c r="J2817" i="24"/>
  <c r="J2818" i="24"/>
  <c r="J2819" i="24"/>
  <c r="J2820" i="24"/>
  <c r="J2821" i="24"/>
  <c r="J2822" i="24"/>
  <c r="J2823" i="24"/>
  <c r="J2824" i="24"/>
  <c r="J2825" i="24"/>
  <c r="J2826" i="24"/>
  <c r="J2827" i="24"/>
  <c r="J2828" i="24"/>
  <c r="J2829" i="24"/>
  <c r="J2830" i="24"/>
  <c r="J2831" i="24"/>
  <c r="J2832" i="24"/>
  <c r="J2833" i="24"/>
  <c r="J2834" i="24"/>
  <c r="J2835" i="24"/>
  <c r="J2836" i="24"/>
  <c r="J2837" i="24"/>
  <c r="J2838" i="24"/>
  <c r="J2839" i="24"/>
  <c r="J2840" i="24"/>
  <c r="J2841" i="24"/>
  <c r="J2842" i="24"/>
  <c r="J2843" i="24"/>
  <c r="J2844" i="24"/>
  <c r="J2845" i="24"/>
  <c r="J2846" i="24"/>
  <c r="J2847" i="24"/>
  <c r="J2848" i="24"/>
  <c r="J2849" i="24"/>
  <c r="J2850" i="24"/>
  <c r="J2851" i="24"/>
  <c r="J2852" i="24"/>
  <c r="J2853" i="24"/>
  <c r="J2854" i="24"/>
  <c r="J2855" i="24"/>
  <c r="J2856" i="24"/>
  <c r="J2857" i="24"/>
  <c r="J2858" i="24"/>
  <c r="J2859" i="24"/>
  <c r="J2860" i="24"/>
  <c r="J2861" i="24"/>
  <c r="J2862" i="24"/>
  <c r="J2863" i="24"/>
  <c r="J2864" i="24"/>
  <c r="J2865" i="24"/>
  <c r="J2866" i="24"/>
  <c r="J2867" i="24"/>
  <c r="J2868" i="24"/>
  <c r="J2869" i="24"/>
  <c r="J2870" i="24"/>
  <c r="J2871" i="24"/>
  <c r="J2872" i="24"/>
  <c r="J2873" i="24"/>
  <c r="J2874" i="24"/>
  <c r="J2875" i="24"/>
  <c r="J2876" i="24"/>
  <c r="J2877" i="24"/>
  <c r="J2878" i="24"/>
  <c r="J2879" i="24"/>
  <c r="J2880" i="24"/>
  <c r="J2881" i="24"/>
  <c r="J2882" i="24"/>
  <c r="J2883" i="24"/>
  <c r="J2884" i="24"/>
  <c r="J2885" i="24"/>
  <c r="J2886" i="24"/>
  <c r="J2887" i="24"/>
  <c r="J2888" i="24"/>
  <c r="J2889" i="24"/>
  <c r="J2890" i="24"/>
  <c r="J2891" i="24"/>
  <c r="J2892" i="24"/>
  <c r="J2893" i="24"/>
  <c r="J2894" i="24"/>
  <c r="J2895" i="24"/>
  <c r="J2896" i="24"/>
  <c r="J2897" i="24"/>
  <c r="J2898" i="24"/>
  <c r="J2899" i="24"/>
  <c r="J2900" i="24"/>
  <c r="J2901" i="24"/>
  <c r="J2902" i="24"/>
  <c r="J2903" i="24"/>
  <c r="J2904" i="24"/>
  <c r="J2905" i="24"/>
  <c r="J2906" i="24"/>
  <c r="J2907" i="24"/>
  <c r="J2908" i="24"/>
  <c r="J2909" i="24"/>
  <c r="J2910" i="24"/>
  <c r="J2911" i="24"/>
  <c r="J2912" i="24"/>
  <c r="J2913" i="24"/>
  <c r="J2914" i="24"/>
  <c r="J2915" i="24"/>
  <c r="J2916" i="24"/>
  <c r="J2917" i="24"/>
  <c r="J2918" i="24"/>
  <c r="J2919" i="24"/>
  <c r="J2920" i="24"/>
  <c r="J2921" i="24"/>
  <c r="J2922" i="24"/>
  <c r="J2923" i="24"/>
  <c r="J2924" i="24"/>
  <c r="J2925" i="24"/>
  <c r="J2926" i="24"/>
  <c r="J2927" i="24"/>
  <c r="J2928" i="24"/>
  <c r="J2929" i="24"/>
  <c r="J2930" i="24"/>
  <c r="J2931" i="24"/>
  <c r="J2932" i="24"/>
  <c r="J2933" i="24"/>
  <c r="J2934" i="24"/>
  <c r="J2935" i="24"/>
  <c r="J2936" i="24"/>
  <c r="J2937" i="24"/>
  <c r="J2938" i="24"/>
  <c r="J2939" i="24"/>
  <c r="J2940" i="24"/>
  <c r="J2941" i="24"/>
  <c r="J2942" i="24"/>
  <c r="J2943" i="24"/>
  <c r="J2944" i="24"/>
  <c r="J2945" i="24"/>
  <c r="J2946" i="24"/>
  <c r="J2947" i="24"/>
  <c r="J2948" i="24"/>
  <c r="J2949" i="24"/>
  <c r="J2950" i="24"/>
  <c r="J2951" i="24"/>
  <c r="J2952" i="24"/>
  <c r="J2953" i="24"/>
  <c r="J2954" i="24"/>
  <c r="J2955" i="24"/>
  <c r="J2956" i="24"/>
  <c r="J2957" i="24"/>
  <c r="J2958" i="24"/>
  <c r="J2959" i="24"/>
  <c r="J2960" i="24"/>
  <c r="J2961" i="24"/>
  <c r="J2962" i="24"/>
  <c r="J2963" i="24"/>
  <c r="J2964" i="24"/>
  <c r="J2965" i="24"/>
  <c r="J2966" i="24"/>
  <c r="J2967" i="24"/>
  <c r="J2968" i="24"/>
  <c r="J2969" i="24"/>
  <c r="J2970" i="24"/>
  <c r="J2971" i="24"/>
  <c r="J2972" i="24"/>
  <c r="J2973" i="24"/>
  <c r="J2974" i="24"/>
  <c r="J2975" i="24"/>
  <c r="J2976" i="24"/>
  <c r="J2977" i="24"/>
  <c r="J2978" i="24"/>
  <c r="J2979" i="24"/>
  <c r="J2980" i="24"/>
  <c r="J2981" i="24"/>
  <c r="J2982" i="24"/>
  <c r="J2983" i="24"/>
  <c r="J2984" i="24"/>
  <c r="J2985" i="24"/>
  <c r="J2986" i="24"/>
  <c r="J2987" i="24"/>
  <c r="J2988" i="24"/>
  <c r="J2989" i="24"/>
  <c r="J2990" i="24"/>
  <c r="J2991" i="24"/>
  <c r="J2992" i="24"/>
  <c r="J2993" i="24"/>
  <c r="J2994" i="24"/>
  <c r="J2995" i="24"/>
  <c r="J2996" i="24"/>
  <c r="J2997" i="24"/>
  <c r="J2998" i="24"/>
  <c r="J2999" i="24"/>
  <c r="J3000" i="24"/>
  <c r="J3001" i="24"/>
  <c r="J3002" i="24"/>
  <c r="J3003" i="24"/>
  <c r="J3004" i="24"/>
  <c r="J3005" i="24"/>
  <c r="J3006" i="24"/>
  <c r="J3007" i="24"/>
  <c r="J3008" i="24"/>
  <c r="J3009" i="24"/>
  <c r="J3010" i="24"/>
  <c r="J3011" i="24"/>
  <c r="J3012" i="24"/>
  <c r="J3013" i="24"/>
  <c r="J3014" i="24"/>
  <c r="J3015" i="24"/>
  <c r="J3016" i="24"/>
  <c r="J3017" i="24"/>
  <c r="J3018" i="24"/>
  <c r="J3019" i="24"/>
  <c r="J3020" i="24"/>
  <c r="J3021" i="24"/>
  <c r="J3022" i="24"/>
  <c r="J3023" i="24"/>
  <c r="J3024" i="24"/>
  <c r="J3025" i="24"/>
  <c r="J3026" i="24"/>
  <c r="J3027" i="24"/>
  <c r="J3028" i="24"/>
  <c r="J3029" i="24"/>
  <c r="J3030" i="24"/>
  <c r="J3031" i="24"/>
  <c r="J3032" i="24"/>
  <c r="J3033" i="24"/>
  <c r="J3034" i="24"/>
  <c r="J3035" i="24"/>
  <c r="J3036" i="24"/>
  <c r="J3037" i="24"/>
  <c r="J3038" i="24"/>
  <c r="J3039" i="24"/>
  <c r="J3040" i="24"/>
  <c r="J3041" i="24"/>
  <c r="J3042" i="24"/>
  <c r="J3043" i="24"/>
  <c r="J3044" i="24"/>
  <c r="J3045" i="24"/>
  <c r="J3046" i="24"/>
  <c r="J3047" i="24"/>
  <c r="J3048" i="24"/>
  <c r="J3049" i="24"/>
  <c r="J3050" i="24"/>
  <c r="J3051" i="24"/>
  <c r="J3052" i="24"/>
  <c r="J3053" i="24"/>
  <c r="J3054" i="24"/>
  <c r="J3055" i="24"/>
  <c r="J3056" i="24"/>
  <c r="J3057" i="24"/>
  <c r="J3058" i="24"/>
  <c r="J3059" i="24"/>
  <c r="J3060" i="24"/>
  <c r="J3061" i="24"/>
  <c r="J3062" i="24"/>
  <c r="J3063" i="24"/>
  <c r="J3064" i="24"/>
  <c r="J3065" i="24"/>
  <c r="J3066" i="24"/>
  <c r="J3067" i="24"/>
  <c r="J3068" i="24"/>
  <c r="J3069" i="24"/>
  <c r="J3070" i="24"/>
  <c r="J3071" i="24"/>
  <c r="J3072" i="24"/>
  <c r="J3073" i="24"/>
  <c r="J3074" i="24"/>
  <c r="J3075" i="24"/>
  <c r="J3076" i="24"/>
  <c r="J3077" i="24"/>
  <c r="J3078" i="24"/>
  <c r="J3079" i="24"/>
  <c r="J3080" i="24"/>
  <c r="J3081" i="24"/>
  <c r="J3082" i="24"/>
  <c r="J3083" i="24"/>
  <c r="J3084" i="24"/>
  <c r="J3085" i="24"/>
  <c r="J3086" i="24"/>
  <c r="J3087" i="24"/>
  <c r="J3088" i="24"/>
  <c r="J3089" i="24"/>
  <c r="J3090" i="24"/>
  <c r="J3091" i="24"/>
  <c r="J3092" i="24"/>
  <c r="J3093" i="24"/>
  <c r="J3094" i="24"/>
  <c r="J3095" i="24"/>
  <c r="J3096" i="24"/>
  <c r="J3097" i="24"/>
  <c r="J3098" i="24"/>
  <c r="J3099" i="24"/>
  <c r="J3100" i="24"/>
  <c r="J3101" i="24"/>
  <c r="J3102" i="24"/>
  <c r="J3103" i="24"/>
  <c r="J3104" i="24"/>
  <c r="J3105" i="24"/>
  <c r="J3106" i="24"/>
  <c r="J3107" i="24"/>
  <c r="J3108" i="24"/>
  <c r="J3109" i="24"/>
  <c r="J3110" i="24"/>
  <c r="J3111" i="24"/>
  <c r="J3112" i="24"/>
  <c r="J3113" i="24"/>
  <c r="J3114" i="24"/>
  <c r="J3115" i="24"/>
  <c r="J3116" i="24"/>
  <c r="J3117" i="24"/>
  <c r="J3118" i="24"/>
  <c r="J3119" i="24"/>
  <c r="J3120" i="24"/>
  <c r="J3121" i="24"/>
  <c r="J3122" i="24"/>
  <c r="J3123" i="24"/>
  <c r="J3124" i="24"/>
  <c r="J3125" i="24"/>
  <c r="J3126" i="24"/>
  <c r="J3127" i="24"/>
  <c r="J3128" i="24"/>
  <c r="J3129" i="24"/>
  <c r="J3130" i="24"/>
  <c r="J3131" i="24"/>
  <c r="J3132" i="24"/>
  <c r="J3133" i="24"/>
  <c r="J3134" i="24"/>
  <c r="J3135" i="24"/>
  <c r="J3136" i="24"/>
  <c r="J3137" i="24"/>
  <c r="J3138" i="24"/>
  <c r="J3139" i="24"/>
  <c r="J3140" i="24"/>
  <c r="J3141" i="24"/>
  <c r="J3142" i="24"/>
  <c r="J3143" i="24"/>
  <c r="J3144" i="24"/>
  <c r="J3145" i="24"/>
  <c r="J3146" i="24"/>
  <c r="J3147" i="24"/>
  <c r="J3148" i="24"/>
  <c r="J3149" i="24"/>
  <c r="J3150" i="24"/>
  <c r="J3151" i="24"/>
  <c r="J3152" i="24"/>
  <c r="J3153" i="24"/>
  <c r="J3154" i="24"/>
  <c r="J3155" i="24"/>
  <c r="J3156" i="24"/>
  <c r="J3157" i="24"/>
  <c r="J3158" i="24"/>
  <c r="J3159" i="24"/>
  <c r="J3160" i="24"/>
  <c r="J3161" i="24"/>
  <c r="J3162" i="24"/>
  <c r="J3163" i="24"/>
  <c r="J3164" i="24"/>
  <c r="J3165" i="24"/>
  <c r="J3166" i="24"/>
  <c r="J3167" i="24"/>
  <c r="J3168" i="24"/>
  <c r="J3169" i="24"/>
  <c r="J3170" i="24"/>
  <c r="J3171" i="24"/>
  <c r="J3172" i="24"/>
  <c r="J3173" i="24"/>
  <c r="J3174" i="24"/>
  <c r="J3175" i="24"/>
  <c r="J3176" i="24"/>
  <c r="J3177" i="24"/>
  <c r="J3178" i="24"/>
  <c r="J3179" i="24"/>
  <c r="J3180" i="24"/>
  <c r="J3181" i="24"/>
  <c r="J3182" i="24"/>
  <c r="J3183" i="24"/>
  <c r="J3184" i="24"/>
  <c r="J3185" i="24"/>
  <c r="J3186" i="24"/>
  <c r="J3187" i="24"/>
  <c r="J3188" i="24"/>
  <c r="J3189" i="24"/>
  <c r="J3190" i="24"/>
  <c r="J3191" i="24"/>
  <c r="J3192" i="24"/>
  <c r="J3193" i="24"/>
  <c r="J3194" i="24"/>
  <c r="J3195" i="24"/>
  <c r="J3196" i="24"/>
  <c r="J3197" i="24"/>
  <c r="J3198" i="24"/>
  <c r="J3199" i="24"/>
  <c r="J3200" i="24"/>
  <c r="J3201" i="24"/>
  <c r="J3202" i="24"/>
  <c r="J3203" i="24"/>
  <c r="J3204" i="24"/>
  <c r="J3205" i="24"/>
  <c r="J3206" i="24"/>
  <c r="J3207" i="24"/>
  <c r="J3208" i="24"/>
  <c r="J3209" i="24"/>
  <c r="J3210" i="24"/>
  <c r="J3211" i="24"/>
  <c r="J3212" i="24"/>
  <c r="J3213" i="24"/>
  <c r="J3214" i="24"/>
  <c r="J3215" i="24"/>
  <c r="J3216" i="24"/>
  <c r="J3217" i="24"/>
  <c r="J3218" i="24"/>
  <c r="J3219" i="24"/>
  <c r="J3220" i="24"/>
  <c r="J3221" i="24"/>
  <c r="J3222" i="24"/>
  <c r="J3223" i="24"/>
  <c r="J3224" i="24"/>
  <c r="J3225" i="24"/>
  <c r="J3226" i="24"/>
  <c r="J3227" i="24"/>
  <c r="J3228" i="24"/>
  <c r="J3229" i="24"/>
  <c r="J3230" i="24"/>
  <c r="J3231" i="24"/>
  <c r="J3232" i="24"/>
  <c r="J3233" i="24"/>
  <c r="J3234" i="24"/>
  <c r="J3235" i="24"/>
  <c r="J3236" i="24"/>
  <c r="J3237" i="24"/>
  <c r="J3238" i="24"/>
  <c r="J3239" i="24"/>
  <c r="J3240" i="24"/>
  <c r="J3241" i="24"/>
  <c r="J3242" i="24"/>
  <c r="J3243" i="24"/>
  <c r="J3244" i="24"/>
  <c r="J3245" i="24"/>
  <c r="J3246" i="24"/>
  <c r="J3247" i="24"/>
  <c r="J3248" i="24"/>
  <c r="J3249" i="24"/>
  <c r="J3250" i="24"/>
  <c r="J3251" i="24"/>
  <c r="J3252" i="24"/>
  <c r="J3253" i="24"/>
  <c r="J3254" i="24"/>
  <c r="J3255" i="24"/>
  <c r="J3256" i="24"/>
  <c r="J3257" i="24"/>
  <c r="J3258" i="24"/>
  <c r="J3259" i="24"/>
  <c r="J3260" i="24"/>
  <c r="J3261" i="24"/>
  <c r="J3262" i="24"/>
  <c r="J3263" i="24"/>
  <c r="J3264" i="24"/>
  <c r="J3265" i="24"/>
  <c r="J3266" i="24"/>
  <c r="J3267" i="24"/>
  <c r="J3268" i="24"/>
  <c r="J3269" i="24"/>
  <c r="J3270" i="24"/>
  <c r="J3271" i="24"/>
  <c r="J3272" i="24"/>
  <c r="J3273" i="24"/>
  <c r="J3274" i="24"/>
  <c r="J3275" i="24"/>
  <c r="J3276" i="24"/>
  <c r="J3277" i="24"/>
  <c r="J3278" i="24"/>
  <c r="J3279" i="24"/>
  <c r="J3280" i="24"/>
  <c r="J3281" i="24"/>
  <c r="J3282" i="24"/>
  <c r="J3283" i="24"/>
  <c r="J3284" i="24"/>
  <c r="J3285" i="24"/>
  <c r="J3286" i="24"/>
  <c r="J3287" i="24"/>
  <c r="J3288" i="24"/>
  <c r="J3289" i="24"/>
  <c r="J3290" i="24"/>
  <c r="J3291" i="24"/>
  <c r="J3292" i="24"/>
  <c r="J3293" i="24"/>
  <c r="J3294" i="24"/>
  <c r="J3295" i="24"/>
  <c r="J3296" i="24"/>
  <c r="J3297" i="24"/>
  <c r="J3298" i="24"/>
  <c r="J3299" i="24"/>
  <c r="J3300" i="24"/>
  <c r="J3301" i="24"/>
  <c r="J3302" i="24"/>
  <c r="J3303" i="24"/>
  <c r="J3304" i="24"/>
  <c r="J3305" i="24"/>
  <c r="J3306" i="24"/>
  <c r="J3307" i="24"/>
  <c r="J3308" i="24"/>
  <c r="J3309" i="24"/>
  <c r="J3310" i="24"/>
  <c r="J3311" i="24"/>
  <c r="J3312" i="24"/>
  <c r="J3313" i="24"/>
  <c r="J3314" i="24"/>
  <c r="J3315" i="24"/>
  <c r="J3316" i="24"/>
  <c r="J3317" i="24"/>
  <c r="J3318" i="24"/>
  <c r="J3319" i="24"/>
  <c r="J3320" i="24"/>
  <c r="J3321" i="24"/>
  <c r="J3322" i="24"/>
  <c r="J3323" i="24"/>
  <c r="J3324" i="24"/>
  <c r="J3325" i="24"/>
  <c r="J3326" i="24"/>
  <c r="J3327" i="24"/>
  <c r="J3328" i="24"/>
  <c r="J3329" i="24"/>
  <c r="J3330" i="24"/>
  <c r="J3331" i="24"/>
  <c r="J3332" i="24"/>
  <c r="J3333" i="24"/>
  <c r="J3334" i="24"/>
  <c r="J3335" i="24"/>
  <c r="J3336" i="24"/>
  <c r="J3337" i="24"/>
  <c r="J3338" i="24"/>
  <c r="J3339" i="24"/>
  <c r="J3340" i="24"/>
  <c r="J3341" i="24"/>
  <c r="J3342" i="24"/>
  <c r="J3343" i="24"/>
  <c r="J3344" i="24"/>
  <c r="J3345" i="24"/>
  <c r="J3346" i="24"/>
  <c r="J3347" i="24"/>
  <c r="J3348" i="24"/>
  <c r="J3349" i="24"/>
  <c r="J3350" i="24"/>
  <c r="J3351" i="24"/>
  <c r="J3352" i="24"/>
  <c r="J3353" i="24"/>
  <c r="J3354" i="24"/>
  <c r="J3355" i="24"/>
  <c r="J3356" i="24"/>
  <c r="J3357" i="24"/>
  <c r="J3358" i="24"/>
  <c r="J3359" i="24"/>
  <c r="J3360" i="24"/>
  <c r="J3361" i="24"/>
  <c r="J3362" i="24"/>
  <c r="J3363" i="24"/>
  <c r="J3364" i="24"/>
  <c r="J3365" i="24"/>
  <c r="J3366" i="24"/>
  <c r="J3367" i="24"/>
  <c r="J3368" i="24"/>
  <c r="J3369" i="24"/>
  <c r="J3370" i="24"/>
  <c r="J3371" i="24"/>
  <c r="J3372" i="24"/>
  <c r="J3373" i="24"/>
  <c r="J3374" i="24"/>
  <c r="J3375" i="24"/>
  <c r="J3376" i="24"/>
  <c r="J3377" i="24"/>
  <c r="J3378" i="24"/>
  <c r="J3379" i="24"/>
  <c r="J3380" i="24"/>
  <c r="J3381" i="24"/>
  <c r="J3382" i="24"/>
  <c r="J3383" i="24"/>
  <c r="J3384" i="24"/>
  <c r="J3385" i="24"/>
  <c r="J3386" i="24"/>
  <c r="J3387" i="24"/>
  <c r="J3388" i="24"/>
  <c r="J3389" i="24"/>
  <c r="J3390" i="24"/>
  <c r="J3391" i="24"/>
  <c r="J3392" i="24"/>
  <c r="J3393" i="24"/>
  <c r="J3394" i="24"/>
  <c r="J3395" i="24"/>
  <c r="J3396" i="24"/>
  <c r="J3397" i="24"/>
  <c r="J3398" i="24"/>
  <c r="J3399" i="24"/>
  <c r="J3400" i="24"/>
  <c r="J3401" i="24"/>
  <c r="J3402" i="24"/>
  <c r="J3403" i="24"/>
  <c r="J3404" i="24"/>
  <c r="J3405" i="24"/>
  <c r="J3406" i="24"/>
  <c r="J3407" i="24"/>
  <c r="J3408" i="24"/>
  <c r="J3409" i="24"/>
  <c r="J3410" i="24"/>
  <c r="J3411" i="24"/>
  <c r="J3412" i="24"/>
  <c r="J3413" i="24"/>
  <c r="J3414" i="24"/>
  <c r="J3415" i="24"/>
  <c r="J3416" i="24"/>
  <c r="J3417" i="24"/>
  <c r="J3418" i="24"/>
  <c r="J3419" i="24"/>
  <c r="J3420" i="24"/>
  <c r="J3421" i="24"/>
  <c r="J3422" i="24"/>
  <c r="J3423" i="24"/>
  <c r="J3424" i="24"/>
  <c r="J3425" i="24"/>
  <c r="J3426" i="24"/>
  <c r="J3427" i="24"/>
  <c r="J3428" i="24"/>
  <c r="J3429" i="24"/>
  <c r="J3430" i="24"/>
  <c r="J3431" i="24"/>
  <c r="J3432" i="24"/>
  <c r="J3433" i="24"/>
  <c r="J3434" i="24"/>
  <c r="J3435" i="24"/>
  <c r="J3436" i="24"/>
  <c r="J3437" i="24"/>
  <c r="J3438" i="24"/>
  <c r="J3439" i="24"/>
  <c r="J3440" i="24"/>
  <c r="J3441" i="24"/>
  <c r="J3442" i="24"/>
  <c r="J3443" i="24"/>
  <c r="J3444" i="24"/>
  <c r="J3445" i="24"/>
  <c r="J3446" i="24"/>
  <c r="J3447" i="24"/>
  <c r="J3448" i="24"/>
  <c r="J3449" i="24"/>
  <c r="J3450" i="24"/>
  <c r="J3451" i="24"/>
  <c r="J3452" i="24"/>
  <c r="J3453" i="24"/>
  <c r="J3454" i="24"/>
  <c r="J3455" i="24"/>
  <c r="J3456" i="24"/>
  <c r="J3457" i="24"/>
  <c r="J3458" i="24"/>
  <c r="J3459" i="24"/>
  <c r="J3460" i="24"/>
  <c r="J3461" i="24"/>
  <c r="J3462" i="24"/>
  <c r="J3463" i="24"/>
  <c r="J3464" i="24"/>
  <c r="J3465" i="24"/>
  <c r="J3466" i="24"/>
  <c r="J3467" i="24"/>
  <c r="J3468" i="24"/>
  <c r="J3469" i="24"/>
  <c r="J3470" i="24"/>
  <c r="J3471" i="24"/>
  <c r="J3472" i="24"/>
  <c r="J3473" i="24"/>
  <c r="J3474" i="24"/>
  <c r="J3475" i="24"/>
  <c r="J3476" i="24"/>
  <c r="J3477" i="24"/>
  <c r="J3478" i="24"/>
  <c r="J3479" i="24"/>
  <c r="J3480" i="24"/>
  <c r="J3481" i="24"/>
  <c r="J3482" i="24"/>
  <c r="J3483" i="24"/>
  <c r="J3484" i="24"/>
  <c r="J3485" i="24"/>
  <c r="J3486" i="24"/>
  <c r="J3487" i="24"/>
  <c r="J3488" i="24"/>
  <c r="J3489" i="24"/>
  <c r="J3490" i="24"/>
  <c r="J3491" i="24"/>
  <c r="J3492" i="24"/>
  <c r="J3493" i="24"/>
  <c r="J3494" i="24"/>
  <c r="J3495" i="24"/>
  <c r="J3496" i="24"/>
  <c r="J3497" i="24"/>
  <c r="J3498" i="24"/>
  <c r="J3499" i="24"/>
  <c r="J3500" i="24"/>
  <c r="J3501" i="24"/>
  <c r="J3502" i="24"/>
  <c r="J3503" i="24"/>
  <c r="J3504" i="24"/>
  <c r="J3505" i="24"/>
  <c r="J3506" i="24"/>
  <c r="J3507" i="24"/>
  <c r="J3508" i="24"/>
  <c r="J3509" i="24"/>
  <c r="J3510" i="24"/>
  <c r="J3511" i="24"/>
  <c r="J3512" i="24"/>
  <c r="J3513" i="24"/>
  <c r="J3514" i="24"/>
  <c r="J3515" i="24"/>
  <c r="J3516" i="24"/>
  <c r="J3517" i="24"/>
  <c r="J3518" i="24"/>
  <c r="J3519" i="24"/>
  <c r="J3520" i="24"/>
  <c r="J3521" i="24"/>
  <c r="J3522" i="24"/>
  <c r="J3523" i="24"/>
  <c r="J3524" i="24"/>
  <c r="J3525" i="24"/>
  <c r="J3526" i="24"/>
  <c r="J3527" i="24"/>
  <c r="J3528" i="24"/>
  <c r="J3529" i="24"/>
  <c r="J3530" i="24"/>
  <c r="J3531" i="24"/>
  <c r="J3532" i="24"/>
  <c r="J3533" i="24"/>
  <c r="J3534" i="24"/>
  <c r="J3535" i="24"/>
  <c r="J3536" i="24"/>
  <c r="J3537" i="24"/>
  <c r="J3538" i="24"/>
  <c r="J3539" i="24"/>
  <c r="J3540" i="24"/>
  <c r="J3541" i="24"/>
  <c r="J3542" i="24"/>
  <c r="J3543" i="24"/>
  <c r="J3544" i="24"/>
  <c r="J3545" i="24"/>
  <c r="J3546" i="24"/>
  <c r="J3547" i="24"/>
  <c r="J3548" i="24"/>
  <c r="J3549" i="24"/>
  <c r="J3550" i="24"/>
  <c r="J3551" i="24"/>
  <c r="J3552" i="24"/>
  <c r="J3553" i="24"/>
  <c r="J3554" i="24"/>
  <c r="J3555" i="24"/>
  <c r="J3556" i="24"/>
  <c r="J3557" i="24"/>
  <c r="J3558" i="24"/>
  <c r="J3559" i="24"/>
  <c r="J3560" i="24"/>
  <c r="J3561" i="24"/>
  <c r="J3562" i="24"/>
  <c r="J3563" i="24"/>
  <c r="J3564" i="24"/>
  <c r="J3565" i="24"/>
  <c r="J3566" i="24"/>
  <c r="J3567" i="24"/>
  <c r="J3568" i="24"/>
  <c r="J3569" i="24"/>
  <c r="J3570" i="24"/>
  <c r="J3571" i="24"/>
  <c r="J3572" i="24"/>
  <c r="J3573" i="24"/>
  <c r="J3574" i="24"/>
  <c r="J3575" i="24"/>
  <c r="J3576" i="24"/>
  <c r="J3577" i="24"/>
  <c r="J3578" i="24"/>
  <c r="J3579" i="24"/>
  <c r="J3580" i="24"/>
  <c r="J3581" i="24"/>
  <c r="J3582" i="24"/>
  <c r="J3583" i="24"/>
  <c r="J3584" i="24"/>
  <c r="J3585" i="24"/>
  <c r="J3586" i="24"/>
  <c r="J3587" i="24"/>
  <c r="J3588" i="24"/>
  <c r="J3589" i="24"/>
  <c r="J3590" i="24"/>
  <c r="J3591" i="24"/>
  <c r="J3592" i="24"/>
  <c r="J3593" i="24"/>
  <c r="J3594" i="24"/>
  <c r="J3595" i="24"/>
  <c r="J3596" i="24"/>
  <c r="J3597" i="24"/>
  <c r="J3598" i="24"/>
  <c r="J3599" i="24"/>
  <c r="J3600" i="24"/>
  <c r="J3601" i="24"/>
  <c r="J3602" i="24"/>
  <c r="J3603" i="24"/>
  <c r="J3604" i="24"/>
  <c r="J3605" i="24"/>
  <c r="J3606" i="24"/>
  <c r="J3607" i="24"/>
  <c r="J3608" i="24"/>
  <c r="J3609" i="24"/>
  <c r="J3610" i="24"/>
  <c r="J3611" i="24"/>
  <c r="J3612" i="24"/>
  <c r="J3613" i="24"/>
  <c r="J3614" i="24"/>
  <c r="J3615" i="24"/>
  <c r="J3616" i="24"/>
  <c r="J3617" i="24"/>
  <c r="J3618" i="24"/>
  <c r="J3619" i="24"/>
  <c r="J3620" i="24"/>
  <c r="J3621" i="24"/>
  <c r="J3622" i="24"/>
  <c r="J3623" i="24"/>
  <c r="J3624" i="24"/>
  <c r="J3625" i="24"/>
  <c r="J3626" i="24"/>
  <c r="J3627" i="24"/>
  <c r="J3628" i="24"/>
  <c r="J3629" i="24"/>
  <c r="J3630" i="24"/>
  <c r="J3631" i="24"/>
  <c r="J3632" i="24"/>
  <c r="J3633" i="24"/>
  <c r="J3634" i="24"/>
  <c r="J3635" i="24"/>
  <c r="J3636" i="24"/>
  <c r="J3637" i="24"/>
  <c r="J3638" i="24"/>
  <c r="J3639" i="24"/>
  <c r="J3640" i="24"/>
  <c r="J3641" i="24"/>
  <c r="J3642" i="24"/>
  <c r="J3643" i="24"/>
  <c r="J3644" i="24"/>
  <c r="J3645" i="24"/>
  <c r="J3646" i="24"/>
  <c r="J3647" i="24"/>
  <c r="J3648" i="24"/>
  <c r="J3649" i="24"/>
  <c r="J3650" i="24"/>
  <c r="J3651" i="24"/>
  <c r="J3652" i="24"/>
  <c r="J3653" i="24"/>
  <c r="J3654" i="24"/>
  <c r="J3655" i="24"/>
  <c r="J3656" i="24"/>
  <c r="J3657" i="24"/>
  <c r="J3658" i="24"/>
  <c r="J3659" i="24"/>
  <c r="J3660" i="24"/>
  <c r="J3661" i="24"/>
  <c r="J3662" i="24"/>
  <c r="J3663" i="24"/>
  <c r="J3664" i="24"/>
  <c r="J3665" i="24"/>
  <c r="J3666" i="24"/>
  <c r="J3667" i="24"/>
  <c r="J3668" i="24"/>
  <c r="J3669" i="24"/>
  <c r="J3670" i="24"/>
  <c r="J3671" i="24"/>
  <c r="J3672" i="24"/>
  <c r="J3673" i="24"/>
  <c r="J3674" i="24"/>
  <c r="J3675" i="24"/>
  <c r="J3676" i="24"/>
  <c r="J3677" i="24"/>
  <c r="J3678" i="24"/>
  <c r="J3679" i="24"/>
  <c r="J3680" i="24"/>
  <c r="J3681" i="24"/>
  <c r="J3682" i="24"/>
  <c r="J3683" i="24"/>
  <c r="J3684" i="24"/>
  <c r="J3685" i="24"/>
  <c r="J3686" i="24"/>
  <c r="J3687" i="24"/>
  <c r="J3688" i="24"/>
  <c r="J3689" i="24"/>
  <c r="J3690" i="24"/>
  <c r="J3691" i="24"/>
  <c r="J3692" i="24"/>
  <c r="J3693" i="24"/>
  <c r="J3694" i="24"/>
  <c r="J3695" i="24"/>
  <c r="J3696" i="24"/>
  <c r="J3697" i="24"/>
  <c r="J3698" i="24"/>
  <c r="J3699" i="24"/>
  <c r="J3700" i="24"/>
  <c r="J3701" i="24"/>
  <c r="J3702" i="24"/>
  <c r="J3703" i="24"/>
  <c r="J3704" i="24"/>
  <c r="J3705" i="24"/>
  <c r="J3706" i="24"/>
  <c r="J3707" i="24"/>
  <c r="J3708" i="24"/>
  <c r="J3709" i="24"/>
  <c r="J3710" i="24"/>
  <c r="J3711" i="24"/>
  <c r="J3712" i="24"/>
  <c r="J3713" i="24"/>
  <c r="J3714" i="24"/>
  <c r="J3715" i="24"/>
  <c r="J3716" i="24"/>
  <c r="J3717" i="24"/>
  <c r="J3718" i="24"/>
  <c r="J3719" i="24"/>
  <c r="J3720" i="24"/>
  <c r="J3721" i="24"/>
  <c r="J3722" i="24"/>
  <c r="J3723" i="24"/>
  <c r="J3724" i="24"/>
  <c r="J3725" i="24"/>
  <c r="J3726" i="24"/>
  <c r="J3727" i="24"/>
  <c r="J3728" i="24"/>
  <c r="J3729" i="24"/>
  <c r="J3730" i="24"/>
  <c r="J3731" i="24"/>
  <c r="J3732" i="24"/>
  <c r="J3733" i="24"/>
  <c r="J3734" i="24"/>
  <c r="J3735" i="24"/>
  <c r="J3736" i="24"/>
  <c r="J3737" i="24"/>
  <c r="J3738" i="24"/>
  <c r="J3739" i="24"/>
  <c r="J3740" i="24"/>
  <c r="J3741" i="24"/>
  <c r="J3742" i="24"/>
  <c r="J3743" i="24"/>
  <c r="J3744" i="24"/>
  <c r="J3745" i="24"/>
  <c r="J3746" i="24"/>
  <c r="J3747" i="24"/>
  <c r="J3748" i="24"/>
  <c r="J3749" i="24"/>
  <c r="J3750" i="24"/>
  <c r="J3751" i="24"/>
  <c r="J3752" i="24"/>
  <c r="J3753" i="24"/>
  <c r="J3754" i="24"/>
  <c r="J3755" i="24"/>
  <c r="J3756" i="24"/>
  <c r="J3757" i="24"/>
  <c r="J3758" i="24"/>
  <c r="J3759" i="24"/>
  <c r="J3760" i="24"/>
  <c r="J3761" i="24"/>
  <c r="J3762" i="24"/>
  <c r="J3763" i="24"/>
  <c r="J3764" i="24"/>
  <c r="J3765" i="24"/>
  <c r="J3766" i="24"/>
  <c r="J3767" i="24"/>
  <c r="J3768" i="24"/>
  <c r="J3769" i="24"/>
  <c r="J3770" i="24"/>
  <c r="J3771" i="24"/>
  <c r="J3772" i="24"/>
  <c r="J3773" i="24"/>
  <c r="J3774" i="24"/>
  <c r="J3775" i="24"/>
  <c r="J3776" i="24"/>
  <c r="J3777" i="24"/>
  <c r="J3778" i="24"/>
  <c r="J3779" i="24"/>
  <c r="J3780" i="24"/>
  <c r="J3781" i="24"/>
  <c r="J3782" i="24"/>
  <c r="J3783" i="24"/>
  <c r="J3784" i="24"/>
  <c r="J3785" i="24"/>
  <c r="J3786" i="24"/>
  <c r="J3787" i="24"/>
  <c r="J3788" i="24"/>
  <c r="J3789" i="24"/>
  <c r="J3790" i="24"/>
  <c r="J3791" i="24"/>
  <c r="J3792" i="24"/>
  <c r="J3793" i="24"/>
  <c r="J3794" i="24"/>
  <c r="J3795" i="24"/>
  <c r="J3796" i="24"/>
  <c r="J3797" i="24"/>
  <c r="J3798" i="24"/>
  <c r="J3799" i="24"/>
  <c r="J3800" i="24"/>
  <c r="J3801" i="24"/>
  <c r="J3802" i="24"/>
  <c r="J3803" i="24"/>
  <c r="J3804" i="24"/>
  <c r="J3805" i="24"/>
  <c r="J3806" i="24"/>
  <c r="J3807" i="24"/>
  <c r="J3808" i="24"/>
  <c r="J3809" i="24"/>
  <c r="J3810" i="24"/>
  <c r="J3811" i="24"/>
  <c r="J3812" i="24"/>
  <c r="J3813" i="24"/>
  <c r="J3814" i="24"/>
  <c r="J3815" i="24"/>
  <c r="J3816" i="24"/>
  <c r="J3817" i="24"/>
  <c r="J3818" i="24"/>
  <c r="J3819" i="24"/>
  <c r="J3820" i="24"/>
  <c r="J3821" i="24"/>
  <c r="J3822" i="24"/>
  <c r="J3823" i="24"/>
  <c r="J3824" i="24"/>
  <c r="J3825" i="24"/>
  <c r="J3826" i="24"/>
  <c r="J3827" i="24"/>
  <c r="J3828" i="24"/>
  <c r="J3829" i="24"/>
  <c r="J3830" i="24"/>
  <c r="J3831" i="24"/>
  <c r="J3832" i="24"/>
  <c r="J3833" i="24"/>
  <c r="J3834" i="24"/>
  <c r="J3835" i="24"/>
  <c r="J3836" i="24"/>
  <c r="J3837" i="24"/>
  <c r="J3838" i="24"/>
  <c r="J3839" i="24"/>
  <c r="J3840" i="24"/>
  <c r="J3841" i="24"/>
  <c r="J3842" i="24"/>
  <c r="J3843" i="24"/>
  <c r="J3844" i="24"/>
  <c r="J3845" i="24"/>
  <c r="J3846" i="24"/>
  <c r="J3847" i="24"/>
  <c r="J3848" i="24"/>
  <c r="J3849" i="24"/>
  <c r="J3850" i="24"/>
  <c r="J3851" i="24"/>
  <c r="J3852" i="24"/>
  <c r="J3853" i="24"/>
  <c r="J3854" i="24"/>
  <c r="J3855" i="24"/>
  <c r="J3856" i="24"/>
  <c r="J3857" i="24"/>
  <c r="J3858" i="24"/>
  <c r="J3859" i="24"/>
  <c r="J3860" i="24"/>
  <c r="J3861" i="24"/>
  <c r="J3862" i="24"/>
  <c r="J3863" i="24"/>
  <c r="J3864" i="24"/>
  <c r="J3865" i="24"/>
  <c r="J3866" i="24"/>
  <c r="J3867" i="24"/>
  <c r="J3868" i="24"/>
  <c r="J3869" i="24"/>
  <c r="J3870" i="24"/>
  <c r="J3871" i="24"/>
  <c r="J3872" i="24"/>
  <c r="J3873" i="24"/>
  <c r="J3874" i="24"/>
  <c r="J3875" i="24"/>
  <c r="J3876" i="24"/>
  <c r="J3877" i="24"/>
  <c r="J3878" i="24"/>
  <c r="J3879" i="24"/>
  <c r="J3880" i="24"/>
  <c r="J3881" i="24"/>
  <c r="J3882" i="24"/>
  <c r="J3883" i="24"/>
  <c r="J3884" i="24"/>
  <c r="J3885" i="24"/>
  <c r="J3886" i="24"/>
  <c r="J3887" i="24"/>
  <c r="J3888" i="24"/>
  <c r="J3889" i="24"/>
  <c r="J3890" i="24"/>
  <c r="J3891" i="24"/>
  <c r="J3892" i="24"/>
  <c r="J3893" i="24"/>
  <c r="J3894" i="24"/>
  <c r="J3895" i="24"/>
  <c r="J3896" i="24"/>
  <c r="J3897" i="24"/>
  <c r="J3898" i="24"/>
  <c r="J3899" i="24"/>
  <c r="J3900" i="24"/>
  <c r="J3901" i="24"/>
  <c r="J3902" i="24"/>
  <c r="J3903" i="24"/>
  <c r="J3904" i="24"/>
  <c r="J3905" i="24"/>
  <c r="J3906" i="24"/>
  <c r="J3907" i="24"/>
  <c r="J3908" i="24"/>
  <c r="J3909" i="24"/>
  <c r="J3910" i="24"/>
  <c r="J3911" i="24"/>
  <c r="J3912" i="24"/>
  <c r="J3913" i="24"/>
  <c r="J3914" i="24"/>
  <c r="J3915" i="24"/>
  <c r="J3916" i="24"/>
  <c r="J3917" i="24"/>
  <c r="J3918" i="24"/>
  <c r="J3919" i="24"/>
  <c r="J3920" i="24"/>
  <c r="J3921" i="24"/>
  <c r="J3922" i="24"/>
  <c r="J3923" i="24"/>
  <c r="J3924" i="24"/>
  <c r="J3925" i="24"/>
  <c r="J3926" i="24"/>
  <c r="J3927" i="24"/>
  <c r="J3928" i="24"/>
  <c r="J3929" i="24"/>
  <c r="J3930" i="24"/>
  <c r="J3931" i="24"/>
  <c r="J3932" i="24"/>
  <c r="J3933" i="24"/>
  <c r="J3934" i="24"/>
  <c r="J3935" i="24"/>
  <c r="J3936" i="24"/>
  <c r="J3937" i="24"/>
  <c r="J3938" i="24"/>
  <c r="J3939" i="24"/>
  <c r="J3940" i="24"/>
  <c r="J3941" i="24"/>
  <c r="J3942" i="24"/>
  <c r="J3943" i="24"/>
  <c r="J3944" i="24"/>
  <c r="J3945" i="24"/>
  <c r="J3946" i="24"/>
  <c r="J3947" i="24"/>
  <c r="J3948" i="24"/>
  <c r="J3949" i="24"/>
  <c r="J3950" i="24"/>
  <c r="J3951" i="24"/>
  <c r="J3952" i="24"/>
  <c r="J3953" i="24"/>
  <c r="J3954" i="24"/>
  <c r="J3955" i="24"/>
  <c r="J3956" i="24"/>
  <c r="J3957" i="24"/>
  <c r="J3958" i="24"/>
  <c r="J3959" i="24"/>
  <c r="J3960" i="24"/>
  <c r="J3961" i="24"/>
  <c r="J3962" i="24"/>
  <c r="J3963" i="24"/>
  <c r="J3964" i="24"/>
  <c r="J3965" i="24"/>
  <c r="J3966" i="24"/>
  <c r="J3967" i="24"/>
  <c r="J3968" i="24"/>
  <c r="J3969" i="24"/>
  <c r="J3970" i="24"/>
  <c r="J3971" i="24"/>
  <c r="J3972" i="24"/>
  <c r="J3973" i="24"/>
  <c r="J3974" i="24"/>
  <c r="J3975" i="24"/>
  <c r="J3976" i="24"/>
  <c r="J3977" i="24"/>
  <c r="J3978" i="24"/>
  <c r="J3979" i="24"/>
  <c r="J3980" i="24"/>
  <c r="J3981" i="24"/>
  <c r="J3982" i="24"/>
  <c r="J3983" i="24"/>
  <c r="J3984" i="24"/>
  <c r="J3985" i="24"/>
  <c r="J3986" i="24"/>
  <c r="J3987" i="24"/>
  <c r="J3988" i="24"/>
  <c r="J3989" i="24"/>
  <c r="J3990" i="24"/>
  <c r="J3991" i="24"/>
  <c r="J3992" i="24"/>
  <c r="J3993" i="24"/>
  <c r="J3994" i="24"/>
  <c r="J3995" i="24"/>
  <c r="J3996" i="24"/>
  <c r="J3997" i="24"/>
  <c r="J3998" i="24"/>
  <c r="J3999" i="24"/>
  <c r="J4000" i="24"/>
  <c r="J4001" i="24"/>
  <c r="J4002" i="24"/>
  <c r="J4003" i="24"/>
  <c r="J4004" i="24"/>
  <c r="J4005" i="24"/>
  <c r="J4006" i="24"/>
  <c r="J4007" i="24"/>
  <c r="J4008" i="24"/>
  <c r="J4009" i="24"/>
  <c r="J4010" i="24"/>
  <c r="J4011" i="24"/>
  <c r="J4012" i="24"/>
  <c r="J4013" i="24"/>
  <c r="J4014" i="24"/>
  <c r="J4015" i="24"/>
  <c r="J4016" i="24"/>
  <c r="J4017" i="24"/>
  <c r="J4018" i="24"/>
  <c r="J4019" i="24"/>
  <c r="J4020" i="24"/>
  <c r="J4021" i="24"/>
  <c r="J4022" i="24"/>
  <c r="J4023" i="24"/>
  <c r="J4024" i="24"/>
  <c r="J4025" i="24"/>
  <c r="J4026" i="24"/>
  <c r="J4027" i="24"/>
  <c r="J4028" i="24"/>
  <c r="J4029" i="24"/>
  <c r="J4030" i="24"/>
  <c r="J4031" i="24"/>
  <c r="J4032" i="24"/>
  <c r="J4033" i="24"/>
  <c r="J4034" i="24"/>
  <c r="J4035" i="24"/>
  <c r="J4036" i="24"/>
  <c r="J4037" i="24"/>
  <c r="J4038" i="24"/>
  <c r="J4039" i="24"/>
  <c r="J4040" i="24"/>
  <c r="J4041" i="24"/>
  <c r="J4042" i="24"/>
  <c r="J4043" i="24"/>
  <c r="J4044" i="24"/>
  <c r="J4045" i="24"/>
  <c r="J4046" i="24"/>
  <c r="J4047" i="24"/>
  <c r="J4048" i="24"/>
  <c r="J4049" i="24"/>
  <c r="J4050" i="24"/>
  <c r="J4051" i="24"/>
  <c r="J4052" i="24"/>
  <c r="J4053" i="24"/>
  <c r="J4054" i="24"/>
  <c r="J4055" i="24"/>
  <c r="J4056" i="24"/>
  <c r="J4057" i="24"/>
  <c r="J4058" i="24"/>
  <c r="J4059" i="24"/>
  <c r="J4060" i="24"/>
  <c r="J4061" i="24"/>
  <c r="J4062" i="24"/>
  <c r="J4063" i="24"/>
  <c r="J4064" i="24"/>
  <c r="J4065" i="24"/>
  <c r="J4066" i="24"/>
  <c r="J4067" i="24"/>
  <c r="J4068" i="24"/>
  <c r="J4069" i="24"/>
  <c r="J4070" i="24"/>
  <c r="J4071" i="24"/>
  <c r="J4072" i="24"/>
  <c r="J4073" i="24"/>
  <c r="J4074" i="24"/>
  <c r="J4075" i="24"/>
  <c r="J4076" i="24"/>
  <c r="J4077" i="24"/>
  <c r="J4078" i="24"/>
  <c r="J4079" i="24"/>
  <c r="J4080" i="24"/>
  <c r="J4081" i="24"/>
  <c r="J4082" i="24"/>
  <c r="J4083" i="24"/>
  <c r="J4084" i="24"/>
  <c r="J4085" i="24"/>
  <c r="J4086" i="24"/>
  <c r="J4087" i="24"/>
  <c r="J4088" i="24"/>
  <c r="J4089" i="24"/>
  <c r="J4090" i="24"/>
  <c r="J4091" i="24"/>
  <c r="J4092" i="24"/>
  <c r="J4093" i="24"/>
  <c r="J4094" i="24"/>
  <c r="J4095" i="24"/>
  <c r="J4096" i="24"/>
  <c r="J4097" i="24"/>
  <c r="J4098" i="24"/>
  <c r="J4099" i="24"/>
  <c r="J4100" i="24"/>
  <c r="J4101" i="24"/>
  <c r="J4102" i="24"/>
  <c r="J4103" i="24"/>
  <c r="J4104" i="24"/>
  <c r="J4105" i="24"/>
  <c r="J4106" i="24"/>
  <c r="J4107" i="24"/>
  <c r="J4108" i="24"/>
  <c r="J4109" i="24"/>
  <c r="J4110" i="24"/>
  <c r="J4111" i="24"/>
  <c r="J4112" i="24"/>
  <c r="J4113" i="24"/>
  <c r="J4114" i="24"/>
  <c r="J4115" i="24"/>
  <c r="J4116" i="24"/>
  <c r="J4117" i="24"/>
  <c r="J4118" i="24"/>
  <c r="J4119" i="24"/>
  <c r="J4120" i="24"/>
  <c r="J4121" i="24"/>
  <c r="J4122" i="24"/>
  <c r="J4123" i="24"/>
  <c r="J4124" i="24"/>
  <c r="J4125" i="24"/>
  <c r="J4126" i="24"/>
  <c r="J4127" i="24"/>
  <c r="J4128" i="24"/>
  <c r="J4129" i="24"/>
  <c r="J4130" i="24"/>
  <c r="J4131" i="24"/>
  <c r="J4132" i="24"/>
  <c r="J4133" i="24"/>
  <c r="J4134" i="24"/>
  <c r="J4135" i="24"/>
  <c r="J4136" i="24"/>
  <c r="J4137" i="24"/>
  <c r="J4138" i="24"/>
  <c r="J4139" i="24"/>
  <c r="J4140" i="24"/>
  <c r="J4141" i="24"/>
  <c r="J4142" i="24"/>
  <c r="J4143" i="24"/>
  <c r="J4144" i="24"/>
  <c r="J4145" i="24"/>
  <c r="J4146" i="24"/>
  <c r="J4147" i="24"/>
  <c r="J4148" i="24"/>
  <c r="J4149" i="24"/>
  <c r="J4150" i="24"/>
  <c r="J4151" i="24"/>
  <c r="J4152" i="24"/>
  <c r="J4153" i="24"/>
  <c r="J4154" i="24"/>
  <c r="J4155" i="24"/>
  <c r="J4156" i="24"/>
  <c r="J4157" i="24"/>
  <c r="J4158" i="24"/>
  <c r="J4159" i="24"/>
  <c r="J4160" i="24"/>
  <c r="J4161" i="24"/>
  <c r="J4162" i="24"/>
  <c r="J4163" i="24"/>
  <c r="J4164" i="24"/>
  <c r="J4165" i="24"/>
  <c r="J4166" i="24"/>
  <c r="J4167" i="24"/>
  <c r="J4168" i="24"/>
  <c r="J4169" i="24"/>
  <c r="J4170" i="24"/>
  <c r="J4171" i="24"/>
  <c r="J4172" i="24"/>
  <c r="J4173" i="24"/>
  <c r="J4174" i="24"/>
  <c r="J4175" i="24"/>
  <c r="J4176" i="24"/>
  <c r="J4177" i="24"/>
  <c r="J4178" i="24"/>
  <c r="J4179" i="24"/>
  <c r="J4180" i="24"/>
  <c r="J4181" i="24"/>
  <c r="J4182" i="24"/>
  <c r="J4183" i="24"/>
  <c r="J4184" i="24"/>
  <c r="J4185" i="24"/>
  <c r="J4186" i="24"/>
  <c r="J4187" i="24"/>
  <c r="J4188" i="24"/>
  <c r="J4189" i="24"/>
  <c r="J4190" i="24"/>
  <c r="J4191" i="24"/>
  <c r="J4192" i="24"/>
  <c r="J4193" i="24"/>
  <c r="J4194" i="24"/>
  <c r="J4195" i="24"/>
  <c r="J4196" i="24"/>
  <c r="J4197" i="24"/>
  <c r="J4198" i="24"/>
  <c r="J4199" i="24"/>
  <c r="J4200" i="24"/>
  <c r="J4201" i="24"/>
  <c r="J4202" i="24"/>
  <c r="J4203" i="24"/>
  <c r="J4204" i="24"/>
  <c r="J4205" i="24"/>
  <c r="J4206" i="24"/>
  <c r="J4207" i="24"/>
  <c r="J4208" i="24"/>
  <c r="J4209" i="24"/>
  <c r="J4210" i="24"/>
  <c r="J4211" i="24"/>
  <c r="J4212" i="24"/>
  <c r="J4213" i="24"/>
  <c r="J4214" i="24"/>
  <c r="J4215" i="24"/>
  <c r="J4216" i="24"/>
  <c r="J4217" i="24"/>
  <c r="J4218" i="24"/>
  <c r="J4219" i="24"/>
  <c r="J4220" i="24"/>
  <c r="J4221" i="24"/>
  <c r="J4222" i="24"/>
  <c r="J4223" i="24"/>
  <c r="J4224" i="24"/>
  <c r="J4225" i="24"/>
  <c r="J4226" i="24"/>
  <c r="J4227" i="24"/>
  <c r="J4228" i="24"/>
  <c r="J4229" i="24"/>
  <c r="J4230" i="24"/>
  <c r="J4231" i="24"/>
  <c r="J4232" i="24"/>
  <c r="J4233" i="24"/>
  <c r="J4234" i="24"/>
  <c r="J4235" i="24"/>
  <c r="J4236" i="24"/>
  <c r="J4237" i="24"/>
  <c r="J4238" i="24"/>
  <c r="J4239" i="24"/>
  <c r="J4240" i="24"/>
  <c r="J4241" i="24"/>
  <c r="J4242" i="24"/>
  <c r="J4243" i="24"/>
  <c r="J4244" i="24"/>
  <c r="J4245" i="24"/>
  <c r="J4246" i="24"/>
  <c r="J4247" i="24"/>
  <c r="J4248" i="24"/>
  <c r="J4249" i="24"/>
  <c r="J4250" i="24"/>
  <c r="J4251" i="24"/>
  <c r="J4252" i="24"/>
  <c r="J4253" i="24"/>
  <c r="J4254" i="24"/>
  <c r="J4255" i="24"/>
  <c r="J4256" i="24"/>
  <c r="J4257" i="24"/>
  <c r="J4258" i="24"/>
  <c r="J4259" i="24"/>
  <c r="J4260" i="24"/>
  <c r="J4261" i="24"/>
  <c r="J4262" i="24"/>
  <c r="J4263" i="24"/>
  <c r="J4264" i="24"/>
  <c r="J4265" i="24"/>
  <c r="J4266" i="24"/>
  <c r="J4267" i="24"/>
  <c r="J4268" i="24"/>
  <c r="J4269" i="24"/>
  <c r="J4270" i="24"/>
  <c r="J4271" i="24"/>
  <c r="J4272" i="24"/>
  <c r="J4273" i="24"/>
  <c r="J4274" i="24"/>
  <c r="J4275" i="24"/>
  <c r="J4276" i="24"/>
  <c r="J4277" i="24"/>
  <c r="J4278" i="24"/>
  <c r="J4279" i="24"/>
  <c r="J4280" i="24"/>
  <c r="J4281" i="24"/>
  <c r="J4282" i="24"/>
  <c r="J4283" i="24"/>
  <c r="J4284" i="24"/>
  <c r="J4285" i="24"/>
  <c r="J4286" i="24"/>
  <c r="J4287" i="24"/>
  <c r="J4288" i="24"/>
  <c r="J4289" i="24"/>
  <c r="J4290" i="24"/>
  <c r="J4291" i="24"/>
  <c r="J4292" i="24"/>
  <c r="J4293" i="24"/>
  <c r="J4294" i="24"/>
  <c r="J4295" i="24"/>
  <c r="J4296" i="24"/>
  <c r="J4297" i="24"/>
  <c r="J4298" i="24"/>
  <c r="J4299" i="24"/>
  <c r="J4300" i="24"/>
  <c r="J4301" i="24"/>
  <c r="J4302" i="24"/>
  <c r="J4303" i="24"/>
  <c r="J4304" i="24"/>
  <c r="J4305" i="24"/>
  <c r="J4306" i="24"/>
  <c r="J4307" i="24"/>
  <c r="J4308" i="24"/>
  <c r="J4309" i="24"/>
  <c r="J4310" i="24"/>
  <c r="J4311" i="24"/>
  <c r="J4312" i="24"/>
  <c r="J4313" i="24"/>
  <c r="J4314" i="24"/>
  <c r="J4315" i="24"/>
  <c r="J4316" i="24"/>
  <c r="J4317" i="24"/>
  <c r="J4318" i="24"/>
  <c r="J4319" i="24"/>
  <c r="J4320" i="24"/>
  <c r="J4321" i="24"/>
  <c r="J4322" i="24"/>
  <c r="J4323" i="24"/>
  <c r="J4324" i="24"/>
  <c r="J4325" i="24"/>
  <c r="J4326" i="24"/>
  <c r="J4327" i="24"/>
  <c r="J4328" i="24"/>
  <c r="J4329" i="24"/>
  <c r="J4330" i="24"/>
  <c r="J4331" i="24"/>
  <c r="J4332" i="24"/>
  <c r="J4333" i="24"/>
  <c r="J4334" i="24"/>
  <c r="J4335" i="24"/>
  <c r="J4336" i="24"/>
  <c r="J4337" i="24"/>
  <c r="J4338" i="24"/>
  <c r="J4339" i="24"/>
  <c r="J4340" i="24"/>
  <c r="J4341" i="24"/>
  <c r="J4342" i="24"/>
  <c r="J4343" i="24"/>
  <c r="J4344" i="24"/>
  <c r="J4345" i="24"/>
  <c r="J4346" i="24"/>
  <c r="J4347" i="24"/>
  <c r="J4348" i="24"/>
  <c r="J4349" i="24"/>
  <c r="J4350" i="24"/>
  <c r="J4351" i="24"/>
  <c r="J4352" i="24"/>
  <c r="J4353" i="24"/>
  <c r="J4354" i="24"/>
  <c r="J4355" i="24"/>
  <c r="J4356" i="24"/>
  <c r="J4357" i="24"/>
  <c r="J4358" i="24"/>
  <c r="J4359" i="24"/>
  <c r="J4360" i="24"/>
  <c r="J4361" i="24"/>
  <c r="J4362" i="24"/>
  <c r="J4363" i="24"/>
  <c r="J4364" i="24"/>
  <c r="J4365" i="24"/>
  <c r="J4366" i="24"/>
  <c r="J4367" i="24"/>
  <c r="J4368" i="24"/>
  <c r="J4369" i="24"/>
  <c r="J4370" i="24"/>
  <c r="J4371" i="24"/>
  <c r="J4372" i="24"/>
  <c r="J4373" i="24"/>
  <c r="J4374" i="24"/>
  <c r="J4375" i="24"/>
  <c r="J4376" i="24"/>
  <c r="J4377" i="24"/>
  <c r="J4378" i="24"/>
  <c r="J4379" i="24"/>
  <c r="J4380" i="24"/>
  <c r="J4381" i="24"/>
  <c r="J4382" i="24"/>
  <c r="J4383" i="24"/>
  <c r="J4384" i="24"/>
  <c r="J4385" i="24"/>
  <c r="J4386" i="24"/>
  <c r="J4387" i="24"/>
  <c r="J4388" i="24"/>
  <c r="J4389" i="24"/>
  <c r="J4390" i="24"/>
  <c r="J4391" i="24"/>
  <c r="J4392" i="24"/>
  <c r="J4393" i="24"/>
  <c r="J4394" i="24"/>
  <c r="J4395" i="24"/>
  <c r="J4396" i="24"/>
  <c r="J4397" i="24"/>
  <c r="J4398" i="24"/>
  <c r="J4399" i="24"/>
  <c r="J4400" i="24"/>
  <c r="J4401" i="24"/>
  <c r="J4402" i="24"/>
  <c r="J4403" i="24"/>
  <c r="J4404" i="24"/>
  <c r="J4405" i="24"/>
  <c r="J4406" i="24"/>
  <c r="J4407" i="24"/>
  <c r="J4408" i="24"/>
  <c r="J4409" i="24"/>
  <c r="J4410" i="24"/>
  <c r="J4411" i="24"/>
  <c r="J4412" i="24"/>
  <c r="J4413" i="24"/>
  <c r="J4414" i="24"/>
  <c r="J4415" i="24"/>
  <c r="J4416" i="24"/>
  <c r="J4417" i="24"/>
  <c r="J4418" i="24"/>
  <c r="J4419" i="24"/>
  <c r="J4420" i="24"/>
  <c r="J4421" i="24"/>
  <c r="J4422" i="24"/>
  <c r="J4423" i="24"/>
  <c r="J4424" i="24"/>
  <c r="J4425" i="24"/>
  <c r="J4426" i="24"/>
  <c r="J4427" i="24"/>
  <c r="J4428" i="24"/>
  <c r="J4429" i="24"/>
  <c r="J4430" i="24"/>
  <c r="J4431" i="24"/>
  <c r="J4432" i="24"/>
  <c r="J4433" i="24"/>
  <c r="J4434" i="24"/>
  <c r="J4435" i="24"/>
  <c r="J4436" i="24"/>
  <c r="J4437" i="24"/>
  <c r="J4438" i="24"/>
  <c r="J4439" i="24"/>
  <c r="J4440" i="24"/>
  <c r="J4441" i="24"/>
  <c r="J4442" i="24"/>
  <c r="J4443" i="24"/>
  <c r="J4444" i="24"/>
  <c r="J4445" i="24"/>
  <c r="J4446" i="24"/>
  <c r="J4447" i="24"/>
  <c r="J4448" i="24"/>
  <c r="J4449" i="24"/>
  <c r="J4450" i="24"/>
  <c r="J4451" i="24"/>
  <c r="J4452" i="24"/>
  <c r="J4453" i="24"/>
  <c r="J4454" i="24"/>
  <c r="J4455" i="24"/>
  <c r="J4456" i="24"/>
  <c r="J4457" i="24"/>
  <c r="J4458" i="24"/>
  <c r="J4459" i="24"/>
  <c r="J4460" i="24"/>
  <c r="J4461" i="24"/>
  <c r="J4462" i="24"/>
  <c r="J4463" i="24"/>
  <c r="J4464" i="24"/>
  <c r="J4465" i="24"/>
  <c r="J4466" i="24"/>
  <c r="J4467" i="24"/>
  <c r="J4468" i="24"/>
  <c r="J4469" i="24"/>
  <c r="J4470" i="24"/>
  <c r="J4471" i="24"/>
  <c r="J4472" i="24"/>
  <c r="J4473" i="24"/>
  <c r="J4474" i="24"/>
  <c r="J4475" i="24"/>
  <c r="J4476" i="24"/>
  <c r="J4477" i="24"/>
  <c r="J4478" i="24"/>
  <c r="J4479" i="24"/>
  <c r="J4480" i="24"/>
  <c r="J4481" i="24"/>
  <c r="J4482" i="24"/>
  <c r="J4483" i="24"/>
  <c r="J4484" i="24"/>
  <c r="J4485" i="24"/>
  <c r="J4486" i="24"/>
  <c r="J4487" i="24"/>
  <c r="J4488" i="24"/>
  <c r="J4489" i="24"/>
  <c r="J4490" i="24"/>
  <c r="J4491" i="24"/>
  <c r="J4492" i="24"/>
  <c r="J4493" i="24"/>
  <c r="J4494" i="24"/>
  <c r="J4495" i="24"/>
  <c r="J4496" i="24"/>
  <c r="J4497" i="24"/>
  <c r="J4498" i="24"/>
  <c r="J4499" i="24"/>
  <c r="J4500" i="24"/>
  <c r="J4501" i="24"/>
  <c r="J4502" i="24"/>
  <c r="J4503" i="24"/>
  <c r="J4504" i="24"/>
  <c r="J4505" i="24"/>
  <c r="J4506" i="24"/>
  <c r="J4507" i="24"/>
  <c r="J4508" i="24"/>
  <c r="J4509" i="24"/>
  <c r="J4510" i="24"/>
  <c r="J4511" i="24"/>
  <c r="J4512" i="24"/>
  <c r="J4513" i="24"/>
  <c r="J4514" i="24"/>
  <c r="J4515" i="24"/>
  <c r="J4516" i="24"/>
  <c r="J4517" i="24"/>
  <c r="J4518" i="24"/>
  <c r="J4519" i="24"/>
  <c r="J4520" i="24"/>
  <c r="J4521" i="24"/>
  <c r="J4522" i="24"/>
  <c r="J4523" i="24"/>
  <c r="J4524" i="24"/>
  <c r="J4525" i="24"/>
  <c r="J4526" i="24"/>
  <c r="J4527" i="24"/>
  <c r="J4528" i="24"/>
  <c r="J4529" i="24"/>
  <c r="J4530" i="24"/>
  <c r="J4531" i="24"/>
  <c r="J4532" i="24"/>
  <c r="J4533" i="24"/>
  <c r="J4534" i="24"/>
  <c r="J4535" i="24"/>
  <c r="J4536" i="24"/>
  <c r="J4537" i="24"/>
  <c r="J4538" i="24"/>
  <c r="J4539" i="24"/>
  <c r="J4540" i="24"/>
  <c r="J4541" i="24"/>
  <c r="J4542" i="24"/>
  <c r="J4543" i="24"/>
  <c r="J4544" i="24"/>
  <c r="J4545" i="24"/>
  <c r="J4546" i="24"/>
  <c r="J4547" i="24"/>
  <c r="J4548" i="24"/>
  <c r="J4549" i="24"/>
  <c r="J4550" i="24"/>
  <c r="J4551" i="24"/>
  <c r="J4552" i="24"/>
  <c r="J4553" i="24"/>
  <c r="J4554" i="24"/>
  <c r="J4555" i="24"/>
  <c r="J4556" i="24"/>
  <c r="J4557" i="24"/>
  <c r="J4558" i="24"/>
  <c r="J4559" i="24"/>
  <c r="J4560" i="24"/>
  <c r="J4561" i="24"/>
  <c r="J4562" i="24"/>
  <c r="J4563" i="24"/>
  <c r="J4564" i="24"/>
  <c r="J4565" i="24"/>
  <c r="J4566" i="24"/>
  <c r="J4567" i="24"/>
  <c r="J4568" i="24"/>
  <c r="J4569" i="24"/>
  <c r="J4570" i="24"/>
  <c r="J4571" i="24"/>
  <c r="J4572" i="24"/>
  <c r="J4573" i="24"/>
  <c r="J4574" i="24"/>
  <c r="J4575" i="24"/>
  <c r="J4576" i="24"/>
  <c r="J4577" i="24"/>
  <c r="J4578" i="24"/>
  <c r="J4579" i="24"/>
  <c r="J4580" i="24"/>
  <c r="J4581" i="24"/>
  <c r="J4582" i="24"/>
  <c r="J4583" i="24"/>
  <c r="J4584" i="24"/>
  <c r="J4585" i="24"/>
  <c r="J4586" i="24"/>
  <c r="J4587" i="24"/>
  <c r="J4588" i="24"/>
  <c r="J4589" i="24"/>
  <c r="J4590" i="24"/>
  <c r="J4591" i="24"/>
  <c r="J4592" i="24"/>
  <c r="J4593" i="24"/>
  <c r="J4594" i="24"/>
  <c r="J4595" i="24"/>
  <c r="J4596" i="24"/>
  <c r="J4597" i="24"/>
  <c r="J4598" i="24"/>
  <c r="J4599" i="24"/>
  <c r="J4600" i="24"/>
  <c r="J4601" i="24"/>
  <c r="J4602" i="24"/>
  <c r="J4603" i="24"/>
  <c r="J4604" i="24"/>
  <c r="J4605" i="24"/>
  <c r="J4606" i="24"/>
  <c r="J4607" i="24"/>
  <c r="J4608" i="24"/>
  <c r="J4609" i="24"/>
  <c r="J4610" i="24"/>
  <c r="J4611" i="24"/>
  <c r="J4612" i="24"/>
  <c r="J4613" i="24"/>
  <c r="J4614" i="24"/>
  <c r="J4615" i="24"/>
  <c r="J4616" i="24"/>
  <c r="J4617" i="24"/>
  <c r="J4618" i="24"/>
  <c r="J4619" i="24"/>
  <c r="J4620" i="24"/>
  <c r="J4621" i="24"/>
  <c r="J4622" i="24"/>
  <c r="J4623" i="24"/>
  <c r="J4624" i="24"/>
  <c r="J4625" i="24"/>
  <c r="J4626" i="24"/>
  <c r="J4627" i="24"/>
  <c r="J4628" i="24"/>
  <c r="J4629" i="24"/>
  <c r="J4630" i="24"/>
  <c r="J4631" i="24"/>
  <c r="J4632" i="24"/>
  <c r="J4633" i="24"/>
  <c r="J4634" i="24"/>
  <c r="J4635" i="24"/>
  <c r="J4636" i="24"/>
  <c r="J4637" i="24"/>
  <c r="J4638" i="24"/>
  <c r="J4639" i="24"/>
  <c r="J4640" i="24"/>
  <c r="J4641" i="24"/>
  <c r="J4642" i="24"/>
  <c r="J4643" i="24"/>
  <c r="J4644" i="24"/>
  <c r="J4645" i="24"/>
  <c r="J4646" i="24"/>
  <c r="J4647" i="24"/>
  <c r="J4648" i="24"/>
  <c r="J4649" i="24"/>
  <c r="J4650" i="24"/>
  <c r="J4651" i="24"/>
  <c r="J4652" i="24"/>
  <c r="J4653" i="24"/>
  <c r="J4654" i="24"/>
  <c r="J4655" i="24"/>
  <c r="J4656" i="24"/>
  <c r="J4657" i="24"/>
  <c r="J4658" i="24"/>
  <c r="J4659" i="24"/>
  <c r="J4660" i="24"/>
  <c r="J4661" i="24"/>
  <c r="J4662" i="24"/>
  <c r="J4663" i="24"/>
  <c r="J4664" i="24"/>
  <c r="J4665" i="24"/>
  <c r="J4666" i="24"/>
  <c r="J4667" i="24"/>
  <c r="J4668" i="24"/>
  <c r="J4669" i="24"/>
  <c r="J4670" i="24"/>
  <c r="J4671" i="24"/>
  <c r="J4672" i="24"/>
  <c r="J4673" i="24"/>
  <c r="J4674" i="24"/>
  <c r="J4675" i="24"/>
  <c r="J4676" i="24"/>
  <c r="J4677" i="24"/>
  <c r="J4678" i="24"/>
  <c r="J4679" i="24"/>
  <c r="J4680" i="24"/>
  <c r="J4681" i="24"/>
  <c r="J4682" i="24"/>
  <c r="J4683" i="24"/>
  <c r="J4684" i="24"/>
  <c r="J4685" i="24"/>
  <c r="J4686" i="24"/>
  <c r="J4687" i="24"/>
  <c r="J4688" i="24"/>
  <c r="J4689" i="24"/>
  <c r="J4690" i="24"/>
  <c r="J4691" i="24"/>
  <c r="J4692" i="24"/>
  <c r="J4693" i="24"/>
  <c r="J4694" i="24"/>
  <c r="J4695" i="24"/>
  <c r="J4696" i="24"/>
  <c r="J4697" i="24"/>
  <c r="J4698" i="24"/>
  <c r="J4699" i="24"/>
  <c r="J4700" i="24"/>
  <c r="J4701" i="24"/>
  <c r="J4702" i="24"/>
  <c r="J4703" i="24"/>
  <c r="J4704" i="24"/>
  <c r="J4705" i="24"/>
  <c r="J4706" i="24"/>
  <c r="J4707" i="24"/>
  <c r="J4708" i="24"/>
  <c r="J4709" i="24"/>
  <c r="J4710" i="24"/>
  <c r="J4711" i="24"/>
  <c r="J4712" i="24"/>
  <c r="J4713" i="24"/>
  <c r="J4714" i="24"/>
  <c r="J4715" i="24"/>
  <c r="J4716" i="24"/>
  <c r="J4717" i="24"/>
  <c r="J4718" i="24"/>
  <c r="J4719" i="24"/>
  <c r="J4720" i="24"/>
  <c r="J4721" i="24"/>
  <c r="J4722" i="24"/>
  <c r="J4723" i="24"/>
  <c r="J4724" i="24"/>
  <c r="J4725" i="24"/>
  <c r="J4726" i="24"/>
  <c r="J4727" i="24"/>
  <c r="J4728" i="24"/>
  <c r="J4729" i="24"/>
  <c r="J4730" i="24"/>
  <c r="J4731" i="24"/>
  <c r="J4732" i="24"/>
  <c r="J4733" i="24"/>
  <c r="J4734" i="24"/>
  <c r="J4735" i="24"/>
  <c r="J4736" i="24"/>
  <c r="J4737" i="24"/>
  <c r="J4738" i="24"/>
  <c r="J4739" i="24"/>
  <c r="J4740" i="24"/>
  <c r="J4741" i="24"/>
  <c r="J4742" i="24"/>
  <c r="J4743" i="24"/>
  <c r="J4744" i="24"/>
  <c r="J4745" i="24"/>
  <c r="J4746" i="24"/>
  <c r="J4747" i="24"/>
  <c r="J4748" i="24"/>
  <c r="J4749" i="24"/>
  <c r="J4750" i="24"/>
  <c r="J4751" i="24"/>
  <c r="J4752" i="24"/>
  <c r="J4753" i="24"/>
  <c r="J4754" i="24"/>
  <c r="J4755" i="24"/>
  <c r="J4756" i="24"/>
  <c r="J4757" i="24"/>
  <c r="J4758" i="24"/>
  <c r="J4759" i="24"/>
  <c r="J4760" i="24"/>
  <c r="J4761" i="24"/>
  <c r="J4762" i="24"/>
  <c r="J4763" i="24"/>
  <c r="J4764" i="24"/>
  <c r="J4765" i="24"/>
  <c r="J4766" i="24"/>
  <c r="J4767" i="24"/>
  <c r="J4768" i="24"/>
  <c r="J4769" i="24"/>
  <c r="J4770" i="24"/>
  <c r="J4771" i="24"/>
  <c r="J4772" i="24"/>
  <c r="J4773" i="24"/>
  <c r="J4774" i="24"/>
  <c r="J4775" i="24"/>
  <c r="J4776" i="24"/>
  <c r="J4777" i="24"/>
  <c r="J4778" i="24"/>
  <c r="J4779" i="24"/>
  <c r="J4780" i="24"/>
  <c r="J4781" i="24"/>
  <c r="J4782" i="24"/>
  <c r="J4783" i="24"/>
  <c r="J4784" i="24"/>
  <c r="J4785" i="24"/>
  <c r="J4786" i="24"/>
  <c r="J4787" i="24"/>
  <c r="J4788" i="24"/>
  <c r="J4789" i="24"/>
  <c r="J4790" i="24"/>
  <c r="J4791" i="24"/>
  <c r="J4792" i="24"/>
  <c r="J4793" i="24"/>
  <c r="J4794" i="24"/>
  <c r="J4795" i="24"/>
  <c r="J4796" i="24"/>
  <c r="J4797" i="24"/>
  <c r="J4798" i="24"/>
  <c r="J4799" i="24"/>
  <c r="J4800" i="24"/>
  <c r="J4801" i="24"/>
  <c r="J4802" i="24"/>
  <c r="J4803" i="24"/>
  <c r="J4804" i="24"/>
  <c r="J4805" i="24"/>
  <c r="J4806" i="24"/>
  <c r="J4807" i="24"/>
  <c r="J4808" i="24"/>
  <c r="J4809" i="24"/>
  <c r="J4810" i="24"/>
  <c r="J4811" i="24"/>
  <c r="J4812" i="24"/>
  <c r="J4813" i="24"/>
  <c r="J4814" i="24"/>
  <c r="J4815" i="24"/>
  <c r="J4816" i="24"/>
  <c r="J4817" i="24"/>
  <c r="J4818" i="24"/>
  <c r="J4819" i="24"/>
  <c r="J4820" i="24"/>
  <c r="J4821" i="24"/>
  <c r="J4822" i="24"/>
  <c r="J4823" i="24"/>
  <c r="J4824" i="24"/>
  <c r="J4825" i="24"/>
  <c r="J4826" i="24"/>
  <c r="J4827" i="24"/>
  <c r="J4828" i="24"/>
  <c r="J4829" i="24"/>
  <c r="J4830" i="24"/>
  <c r="J4831" i="24"/>
  <c r="J4832" i="24"/>
  <c r="J4833" i="24"/>
  <c r="J4834" i="24"/>
  <c r="J4835" i="24"/>
  <c r="J4836" i="24"/>
  <c r="J4837" i="24"/>
  <c r="J4838" i="24"/>
  <c r="J4839" i="24"/>
  <c r="J4840" i="24"/>
  <c r="J4841" i="24"/>
  <c r="J4842" i="24"/>
  <c r="J4843" i="24"/>
  <c r="J4844" i="24"/>
  <c r="J4845" i="24"/>
  <c r="J4846" i="24"/>
  <c r="J4847" i="24"/>
  <c r="J4848" i="24"/>
  <c r="J4849" i="24"/>
  <c r="J4850" i="24"/>
  <c r="J4851" i="24"/>
  <c r="J4852" i="24"/>
  <c r="J4853" i="24"/>
  <c r="J4854" i="24"/>
  <c r="J4855" i="24"/>
  <c r="J4856" i="24"/>
  <c r="J4857" i="24"/>
  <c r="J4858" i="24"/>
  <c r="J4859" i="24"/>
  <c r="J4860" i="24"/>
  <c r="J4861" i="24"/>
  <c r="J4862" i="24"/>
  <c r="J4863" i="24"/>
  <c r="J4864" i="24"/>
  <c r="J4865" i="24"/>
  <c r="J4866" i="24"/>
  <c r="J4867" i="24"/>
  <c r="J4868" i="24"/>
  <c r="J4869" i="24"/>
  <c r="J4870" i="24"/>
  <c r="J4871" i="24"/>
  <c r="J4872" i="24"/>
  <c r="J4873" i="24"/>
  <c r="J4874" i="24"/>
  <c r="J4875" i="24"/>
  <c r="J4876" i="24"/>
  <c r="J4877" i="24"/>
  <c r="J4878" i="24"/>
  <c r="J4879" i="24"/>
  <c r="J4880" i="24"/>
  <c r="J4881" i="24"/>
  <c r="J4882" i="24"/>
  <c r="J4883" i="24"/>
  <c r="J4884" i="24"/>
  <c r="J4885" i="24"/>
  <c r="J4886" i="24"/>
  <c r="J4887" i="24"/>
  <c r="J4888" i="24"/>
  <c r="J4889" i="24"/>
  <c r="J4890" i="24"/>
  <c r="J4891" i="24"/>
  <c r="J4892" i="24"/>
  <c r="J4893" i="24"/>
  <c r="J4894" i="24"/>
  <c r="J4895" i="24"/>
  <c r="J4896" i="24"/>
  <c r="J4897" i="24"/>
  <c r="J4898" i="24"/>
  <c r="J4899" i="24"/>
  <c r="J4900" i="24"/>
  <c r="J4901" i="24"/>
  <c r="J4902" i="24"/>
  <c r="J4903" i="24"/>
  <c r="J4904" i="24"/>
  <c r="J4905" i="24"/>
  <c r="J4906" i="24"/>
  <c r="J4907" i="24"/>
  <c r="J4908" i="24"/>
  <c r="J4909" i="24"/>
  <c r="J4910" i="24"/>
  <c r="J4911" i="24"/>
  <c r="J4912" i="24"/>
  <c r="J4913" i="24"/>
  <c r="J4914" i="24"/>
  <c r="J4915" i="24"/>
  <c r="J4916" i="24"/>
  <c r="J4917" i="24"/>
  <c r="J4918" i="24"/>
  <c r="J4919" i="24"/>
  <c r="J4920" i="24"/>
  <c r="J4921" i="24"/>
  <c r="J4922" i="24"/>
  <c r="J4923" i="24"/>
  <c r="J4924" i="24"/>
  <c r="J4925" i="24"/>
  <c r="J4926" i="24"/>
  <c r="J4927" i="24"/>
  <c r="J4928" i="24"/>
  <c r="J4929" i="24"/>
  <c r="J4930" i="24"/>
  <c r="J4931" i="24"/>
  <c r="J4932" i="24"/>
  <c r="J4933" i="24"/>
  <c r="J4934" i="24"/>
  <c r="J4935" i="24"/>
  <c r="J4936" i="24"/>
  <c r="J4937" i="24"/>
  <c r="J4938" i="24"/>
  <c r="J4939" i="24"/>
  <c r="J4940" i="24"/>
  <c r="J4941" i="24"/>
  <c r="J4942" i="24"/>
  <c r="J4943" i="24"/>
  <c r="J4944" i="24"/>
  <c r="J4945" i="24"/>
  <c r="J4946" i="24"/>
  <c r="J4947" i="24"/>
  <c r="J4948" i="24"/>
  <c r="J4949" i="24"/>
  <c r="J4950" i="24"/>
  <c r="J4951" i="24"/>
  <c r="J4952" i="24"/>
  <c r="J4953" i="24"/>
  <c r="J4954" i="24"/>
  <c r="J4955" i="24"/>
  <c r="J4956" i="24"/>
  <c r="J4957" i="24"/>
  <c r="J4958" i="24"/>
  <c r="J4959" i="24"/>
  <c r="J4960" i="24"/>
  <c r="J4961" i="24"/>
  <c r="J4962" i="24"/>
  <c r="J4963" i="24"/>
  <c r="J4964" i="24"/>
  <c r="J4965" i="24"/>
  <c r="J4966" i="24"/>
  <c r="J4967" i="24"/>
  <c r="J4968" i="24"/>
  <c r="J4969" i="24"/>
  <c r="J4970" i="24"/>
  <c r="J4971" i="24"/>
  <c r="J4972" i="24"/>
  <c r="J4973" i="24"/>
  <c r="J4974" i="24"/>
  <c r="J4975" i="24"/>
  <c r="J4976" i="24"/>
  <c r="J4977" i="24"/>
  <c r="J4978" i="24"/>
  <c r="J4979" i="24"/>
  <c r="J4980" i="24"/>
  <c r="J4981" i="24"/>
  <c r="J4982" i="24"/>
  <c r="J4983" i="24"/>
  <c r="J4984" i="24"/>
  <c r="J4985" i="24"/>
  <c r="J4986" i="24"/>
  <c r="J4987" i="24"/>
  <c r="J4988" i="24"/>
  <c r="J4989" i="24"/>
  <c r="J4990" i="24"/>
  <c r="J4991" i="24"/>
  <c r="J4992" i="24"/>
  <c r="J4993" i="24"/>
  <c r="J4994" i="24"/>
  <c r="J4995" i="24"/>
  <c r="J4996" i="24"/>
  <c r="J4997" i="24"/>
  <c r="J4998" i="24"/>
  <c r="J4999" i="24"/>
  <c r="J5000" i="24"/>
  <c r="J5001" i="24"/>
  <c r="J5002" i="24"/>
  <c r="J5003" i="24"/>
  <c r="J5004" i="24"/>
  <c r="J5005" i="24"/>
  <c r="J5006" i="24"/>
  <c r="J5007" i="24"/>
  <c r="J5008" i="24"/>
  <c r="J5009" i="24"/>
  <c r="J5010" i="24"/>
  <c r="J5011" i="24"/>
  <c r="J5012" i="24"/>
  <c r="J5013" i="24"/>
  <c r="J5014" i="24"/>
  <c r="J5015" i="24"/>
  <c r="J5016" i="24"/>
  <c r="J5017" i="24"/>
  <c r="J5018" i="24"/>
  <c r="J5019" i="24"/>
  <c r="J5020" i="24"/>
  <c r="J5021" i="24"/>
  <c r="J5022" i="24"/>
  <c r="J5023" i="24"/>
  <c r="J5024" i="24"/>
  <c r="J5025" i="24"/>
  <c r="J5026" i="24"/>
  <c r="J5027" i="24"/>
  <c r="J5028" i="24"/>
  <c r="J5029" i="24"/>
  <c r="J5030" i="24"/>
  <c r="J5031" i="24"/>
  <c r="J5032" i="24"/>
  <c r="J5033" i="24"/>
  <c r="J5034" i="24"/>
  <c r="J5035" i="24"/>
  <c r="J5036" i="24"/>
  <c r="J5037" i="24"/>
  <c r="J5038" i="24"/>
  <c r="J5039" i="24"/>
  <c r="J5040" i="24"/>
  <c r="J5041" i="24"/>
  <c r="J5042" i="24"/>
  <c r="J5043" i="24"/>
  <c r="J5044" i="24"/>
  <c r="J5045" i="24"/>
  <c r="J5046" i="24"/>
  <c r="J5047" i="24"/>
  <c r="J5048" i="24"/>
  <c r="J5049" i="24"/>
  <c r="J5050" i="24"/>
  <c r="J5051" i="24"/>
  <c r="J5052" i="24"/>
  <c r="J5053" i="24"/>
  <c r="J5054" i="24"/>
  <c r="J5055" i="24"/>
  <c r="J5056" i="24"/>
  <c r="J5057" i="24"/>
  <c r="J5058" i="24"/>
  <c r="J5059" i="24"/>
  <c r="J5060" i="24"/>
  <c r="J5061" i="24"/>
  <c r="J5062" i="24"/>
  <c r="J5063" i="24"/>
  <c r="J5064" i="24"/>
  <c r="J5065" i="24"/>
  <c r="J5066" i="24"/>
  <c r="J5067" i="24"/>
  <c r="J5068" i="24"/>
  <c r="J5069" i="24"/>
  <c r="J5070" i="24"/>
  <c r="J5071" i="24"/>
  <c r="J5072" i="24"/>
  <c r="J5073" i="24"/>
  <c r="J5074" i="24"/>
  <c r="J5075" i="24"/>
  <c r="J5076" i="24"/>
  <c r="J5077" i="24"/>
  <c r="J5078" i="24"/>
  <c r="J5079" i="24"/>
  <c r="J5080" i="24"/>
  <c r="J5081" i="24"/>
  <c r="J5082" i="24"/>
  <c r="J5083" i="24"/>
  <c r="J5084" i="24"/>
  <c r="J5085" i="24"/>
  <c r="J5086" i="24"/>
  <c r="J5087" i="24"/>
  <c r="J5088" i="24"/>
  <c r="J5089" i="24"/>
  <c r="J5090" i="24"/>
  <c r="J5091" i="24"/>
  <c r="J5092" i="24"/>
  <c r="J5093" i="24"/>
  <c r="J5094" i="24"/>
  <c r="J5095" i="24"/>
  <c r="J5096" i="24"/>
  <c r="J5097" i="24"/>
  <c r="J5098" i="24"/>
  <c r="J5099" i="24"/>
  <c r="J5100" i="24"/>
  <c r="J5101" i="24"/>
  <c r="J5102" i="24"/>
  <c r="J5103" i="24"/>
  <c r="J5104" i="24"/>
  <c r="J5105" i="24"/>
  <c r="J5106" i="24"/>
  <c r="J5107" i="24"/>
  <c r="J5108" i="24"/>
  <c r="J5109" i="24"/>
  <c r="J5110" i="24"/>
  <c r="J5111" i="24"/>
  <c r="J5112" i="24"/>
  <c r="J5113" i="24"/>
  <c r="J5114" i="24"/>
  <c r="J5115" i="24"/>
  <c r="J5116" i="24"/>
  <c r="J5117" i="24"/>
  <c r="J5118" i="24"/>
  <c r="J5119" i="24"/>
  <c r="J5120" i="24"/>
  <c r="J5121" i="24"/>
  <c r="J5122" i="24"/>
  <c r="J5123" i="24"/>
  <c r="J5124" i="24"/>
  <c r="J5125" i="24"/>
  <c r="J5126" i="24"/>
  <c r="J5127" i="24"/>
  <c r="J5128" i="24"/>
  <c r="J5129" i="24"/>
  <c r="J5130" i="24"/>
  <c r="J5131" i="24"/>
  <c r="J5132" i="24"/>
  <c r="J5133" i="24"/>
  <c r="J5134" i="24"/>
  <c r="J5135" i="24"/>
  <c r="J5136" i="24"/>
  <c r="J5137" i="24"/>
  <c r="J5138" i="24"/>
  <c r="J5139" i="24"/>
  <c r="J5140" i="24"/>
  <c r="J5141" i="24"/>
  <c r="J5142" i="24"/>
  <c r="J5143" i="24"/>
  <c r="J5144" i="24"/>
  <c r="J5145" i="24"/>
  <c r="J5146" i="24"/>
  <c r="J5147" i="24"/>
  <c r="J5148" i="24"/>
  <c r="J5149" i="24"/>
  <c r="J5150" i="24"/>
  <c r="J5151" i="24"/>
  <c r="J5152" i="24"/>
  <c r="J5153" i="24"/>
  <c r="J5154" i="24"/>
  <c r="J5155" i="24"/>
  <c r="J5156" i="24"/>
  <c r="J5157" i="24"/>
  <c r="J5158" i="24"/>
  <c r="J5159" i="24"/>
  <c r="J5160" i="24"/>
  <c r="J5161" i="24"/>
  <c r="J5162" i="24"/>
  <c r="J5163" i="24"/>
  <c r="J5164" i="24"/>
  <c r="J5165" i="24"/>
  <c r="J5166" i="24"/>
  <c r="J5167" i="24"/>
  <c r="J5168" i="24"/>
  <c r="J5169" i="24"/>
  <c r="J5170" i="24"/>
  <c r="J5171" i="24"/>
  <c r="J5172" i="24"/>
  <c r="J5173" i="24"/>
  <c r="J5174" i="24"/>
  <c r="J5175" i="24"/>
  <c r="J5176" i="24"/>
  <c r="J5177" i="24"/>
  <c r="J5178" i="24"/>
  <c r="J5179" i="24"/>
  <c r="J5180" i="24"/>
  <c r="J5181" i="24"/>
  <c r="J5182" i="24"/>
  <c r="J5183" i="24"/>
  <c r="J5184" i="24"/>
  <c r="J5185" i="24"/>
  <c r="J5186" i="24"/>
  <c r="J5187" i="24"/>
  <c r="J5188" i="24"/>
  <c r="J5189" i="24"/>
  <c r="J5190" i="24"/>
  <c r="J5191" i="24"/>
  <c r="J5192" i="24"/>
  <c r="J5193" i="24"/>
  <c r="J5194" i="24"/>
  <c r="J5195" i="24"/>
  <c r="J5196" i="24"/>
  <c r="J5197" i="24"/>
  <c r="J5198" i="24"/>
  <c r="J5199" i="24"/>
  <c r="J5200" i="24"/>
  <c r="J5201" i="24"/>
  <c r="J5202" i="24"/>
  <c r="J5203" i="24"/>
  <c r="J5204" i="24"/>
  <c r="J5205" i="24"/>
  <c r="J5206" i="24"/>
  <c r="J5207" i="24"/>
  <c r="J5208" i="24"/>
  <c r="J5209" i="24"/>
  <c r="J5210" i="24"/>
  <c r="J5211" i="24"/>
  <c r="J5212" i="24"/>
  <c r="J5213" i="24"/>
  <c r="J5214" i="24"/>
  <c r="J5215" i="24"/>
  <c r="J5216" i="24"/>
  <c r="J5217" i="24"/>
  <c r="J5218" i="24"/>
  <c r="J5219" i="24"/>
  <c r="J5220" i="24"/>
  <c r="J5221" i="24"/>
  <c r="J5222" i="24"/>
  <c r="J5223" i="24"/>
  <c r="J5224" i="24"/>
  <c r="J5225" i="24"/>
  <c r="J5226" i="24"/>
  <c r="J5227" i="24"/>
  <c r="J5228" i="24"/>
  <c r="J5229" i="24"/>
  <c r="J5230" i="24"/>
  <c r="J5231" i="24"/>
  <c r="J5232" i="24"/>
  <c r="J5233" i="24"/>
  <c r="J5234" i="24"/>
  <c r="J5235" i="24"/>
  <c r="J5236" i="24"/>
  <c r="J5237" i="24"/>
  <c r="J5238" i="24"/>
  <c r="J5239" i="24"/>
  <c r="J5240" i="24"/>
  <c r="J5241" i="24"/>
  <c r="J5242" i="24"/>
  <c r="J5243" i="24"/>
  <c r="J5244" i="24"/>
  <c r="J5245" i="24"/>
  <c r="J5246" i="24"/>
  <c r="J5247" i="24"/>
  <c r="J5248" i="24"/>
  <c r="J5249" i="24"/>
  <c r="J5250" i="24"/>
  <c r="J5251" i="24"/>
  <c r="J5252" i="24"/>
  <c r="J5253" i="24"/>
  <c r="J5254" i="24"/>
  <c r="J5255" i="24"/>
  <c r="J5256" i="24"/>
  <c r="J5257" i="24"/>
  <c r="J5258" i="24"/>
  <c r="J5259" i="24"/>
  <c r="J5260" i="24"/>
  <c r="J5261" i="24"/>
  <c r="J5262" i="24"/>
  <c r="J5263" i="24"/>
  <c r="J5264" i="24"/>
  <c r="J5265" i="24"/>
  <c r="J5266" i="24"/>
  <c r="J5267" i="24"/>
  <c r="J5268" i="24"/>
  <c r="J5269" i="24"/>
  <c r="J5270" i="24"/>
  <c r="J5271" i="24"/>
  <c r="J5272" i="24"/>
  <c r="J5273" i="24"/>
  <c r="J5274" i="24"/>
  <c r="J5275" i="24"/>
  <c r="J5276" i="24"/>
  <c r="J5277" i="24"/>
  <c r="J5278" i="24"/>
  <c r="J5279" i="24"/>
  <c r="J5280" i="24"/>
  <c r="J5281" i="24"/>
  <c r="J5282" i="24"/>
  <c r="J5283" i="24"/>
  <c r="J5284" i="24"/>
  <c r="J5285" i="24"/>
  <c r="J5286" i="24"/>
  <c r="J5287" i="24"/>
  <c r="J5288" i="24"/>
  <c r="J5289" i="24"/>
  <c r="J5290" i="24"/>
  <c r="J5291" i="24"/>
  <c r="J5292" i="24"/>
  <c r="J5293" i="24"/>
  <c r="J5294" i="24"/>
  <c r="J5295" i="24"/>
  <c r="J5296" i="24"/>
  <c r="J5297" i="24"/>
  <c r="J5298" i="24"/>
  <c r="J5299" i="24"/>
  <c r="J5300" i="24"/>
  <c r="J5301" i="24"/>
  <c r="J5302" i="24"/>
  <c r="J5303" i="24"/>
  <c r="J5304" i="24"/>
  <c r="J5305" i="24"/>
  <c r="J5306" i="24"/>
  <c r="J5307" i="24"/>
  <c r="J5308" i="24"/>
  <c r="J5309" i="24"/>
  <c r="J5310" i="24"/>
  <c r="J5311" i="24"/>
  <c r="J5312" i="24"/>
  <c r="J5313" i="24"/>
  <c r="J5314" i="24"/>
  <c r="J5315" i="24"/>
  <c r="J5316" i="24"/>
  <c r="J5317" i="24"/>
  <c r="J5318" i="24"/>
  <c r="J5319" i="24"/>
  <c r="J5320" i="24"/>
  <c r="J5321" i="24"/>
  <c r="J5322" i="24"/>
  <c r="J5323" i="24"/>
  <c r="J5324" i="24"/>
  <c r="J5325" i="24"/>
  <c r="J5326" i="24"/>
  <c r="J5327" i="24"/>
  <c r="J5328" i="24"/>
  <c r="J5329" i="24"/>
  <c r="J5330" i="24"/>
  <c r="J5331" i="24"/>
  <c r="J5332" i="24"/>
  <c r="J5333" i="24"/>
  <c r="J5334" i="24"/>
  <c r="J5335" i="24"/>
  <c r="J5336" i="24"/>
  <c r="J5337" i="24"/>
  <c r="J5338" i="24"/>
  <c r="J5339" i="24"/>
  <c r="J5340" i="24"/>
  <c r="J5341" i="24"/>
  <c r="J5342" i="24"/>
  <c r="J5343" i="24"/>
  <c r="J5344" i="24"/>
  <c r="J5345" i="24"/>
  <c r="J5346" i="24"/>
  <c r="J5347" i="24"/>
  <c r="J5348" i="24"/>
  <c r="J5349" i="24"/>
  <c r="J5350" i="24"/>
  <c r="J5351" i="24"/>
  <c r="J5352" i="24"/>
  <c r="J5353" i="24"/>
  <c r="J5354" i="24"/>
  <c r="J5355" i="24"/>
  <c r="J5356" i="24"/>
  <c r="J5357" i="24"/>
  <c r="J5358" i="24"/>
  <c r="J5359" i="24"/>
  <c r="J5360" i="24"/>
  <c r="J5361" i="24"/>
  <c r="J5362" i="24"/>
  <c r="J5363" i="24"/>
  <c r="J5364" i="24"/>
  <c r="J5365" i="24"/>
  <c r="J5366" i="24"/>
  <c r="J5367" i="24"/>
  <c r="J5368" i="24"/>
  <c r="J5369" i="24"/>
  <c r="J5370" i="24"/>
  <c r="J5371" i="24"/>
  <c r="J5372" i="24"/>
  <c r="J5373" i="24"/>
  <c r="J5374" i="24"/>
  <c r="J5375" i="24"/>
  <c r="J5376" i="24"/>
  <c r="J5377" i="24"/>
  <c r="J5378" i="24"/>
  <c r="J5379" i="24"/>
  <c r="J5380" i="24"/>
  <c r="J5381" i="24"/>
  <c r="J5382" i="24"/>
  <c r="J5383" i="24"/>
  <c r="J5384" i="24"/>
  <c r="J5385" i="24"/>
  <c r="J5386" i="24"/>
  <c r="J5387" i="24"/>
  <c r="J5388" i="24"/>
  <c r="J5389" i="24"/>
  <c r="J5390" i="24"/>
  <c r="J5391" i="24"/>
  <c r="J5392" i="24"/>
  <c r="J5393" i="24"/>
  <c r="J5394" i="24"/>
  <c r="J5395" i="24"/>
  <c r="J5396" i="24"/>
  <c r="J5397" i="24"/>
  <c r="J5398" i="24"/>
  <c r="J5399" i="24"/>
  <c r="J5400" i="24"/>
  <c r="J5401" i="24"/>
  <c r="J5402" i="24"/>
  <c r="J5403" i="24"/>
  <c r="J5404" i="24"/>
  <c r="J5405" i="24"/>
  <c r="J5406" i="24"/>
  <c r="J5407" i="24"/>
  <c r="J5408" i="24"/>
  <c r="J5409" i="24"/>
  <c r="J5410" i="24"/>
  <c r="J5411" i="24"/>
  <c r="J5412" i="24"/>
  <c r="J5413" i="24"/>
  <c r="J5414" i="24"/>
  <c r="J5415" i="24"/>
  <c r="J5416" i="24"/>
  <c r="J5417" i="24"/>
  <c r="J5418" i="24"/>
  <c r="J5419" i="24"/>
  <c r="J5420" i="24"/>
  <c r="J5421" i="24"/>
  <c r="J5422" i="24"/>
  <c r="J5423" i="24"/>
  <c r="J5424" i="24"/>
  <c r="J5425" i="24"/>
  <c r="J5426" i="24"/>
  <c r="J5427" i="24"/>
  <c r="J5428" i="24"/>
  <c r="J5429" i="24"/>
  <c r="J5430" i="24"/>
  <c r="J5431" i="24"/>
  <c r="J5432" i="24"/>
  <c r="J5433" i="24"/>
  <c r="J5434" i="24"/>
  <c r="J5435" i="24"/>
  <c r="J5436" i="24"/>
  <c r="J5437" i="24"/>
  <c r="J5438" i="24"/>
  <c r="J5439" i="24"/>
  <c r="J5440" i="24"/>
  <c r="J5441" i="24"/>
  <c r="J5442" i="24"/>
  <c r="J5443" i="24"/>
  <c r="J5444" i="24"/>
  <c r="J5445" i="24"/>
  <c r="J5446" i="24"/>
  <c r="J5447" i="24"/>
  <c r="J5448" i="24"/>
  <c r="J5449" i="24"/>
  <c r="J5450" i="24"/>
  <c r="J5451" i="24"/>
  <c r="J5452" i="24"/>
  <c r="J5453" i="24"/>
  <c r="J5454" i="24"/>
  <c r="J5455" i="24"/>
  <c r="J5456" i="24"/>
  <c r="J5457" i="24"/>
  <c r="J5458" i="24"/>
  <c r="J5459" i="24"/>
  <c r="J5460" i="24"/>
  <c r="J5461" i="24"/>
  <c r="J5462" i="24"/>
  <c r="J5463" i="24"/>
  <c r="J5464" i="24"/>
  <c r="J5465" i="24"/>
  <c r="J5466" i="24"/>
  <c r="J5467" i="24"/>
  <c r="J5468" i="24"/>
  <c r="J5469" i="24"/>
  <c r="J5470" i="24"/>
  <c r="J5471" i="24"/>
  <c r="J5472" i="24"/>
  <c r="J5473" i="24"/>
  <c r="J5474" i="24"/>
  <c r="J5475" i="24"/>
  <c r="J5476" i="24"/>
  <c r="J5477" i="24"/>
  <c r="J5478" i="24"/>
  <c r="J5479" i="24"/>
  <c r="J5480" i="24"/>
  <c r="J5481" i="24"/>
  <c r="J5482" i="24"/>
  <c r="J5483" i="24"/>
  <c r="J5484" i="24"/>
  <c r="J5485" i="24"/>
  <c r="J5486" i="24"/>
  <c r="J5487" i="24"/>
  <c r="J5488" i="24"/>
  <c r="J5489" i="24"/>
  <c r="J5490" i="24"/>
  <c r="J5491" i="24"/>
  <c r="J5492" i="24"/>
  <c r="J5493" i="24"/>
  <c r="J5494" i="24"/>
  <c r="J5495" i="24"/>
  <c r="J5496" i="24"/>
  <c r="J5497" i="24"/>
  <c r="J5498" i="24"/>
  <c r="J5499" i="24"/>
  <c r="J5500" i="24"/>
  <c r="J5501" i="24"/>
  <c r="J5502" i="24"/>
  <c r="J5503" i="24"/>
  <c r="J5504" i="24"/>
  <c r="J5505" i="24"/>
  <c r="J5506" i="24"/>
  <c r="J5507" i="24"/>
  <c r="J5508" i="24"/>
  <c r="J5509" i="24"/>
  <c r="J5510" i="24"/>
  <c r="J5511" i="24"/>
  <c r="J5512" i="24"/>
  <c r="J5513" i="24"/>
  <c r="J5514" i="24"/>
  <c r="J5515" i="24"/>
  <c r="J5516" i="24"/>
  <c r="J5517" i="24"/>
  <c r="J5518" i="24"/>
  <c r="J5519" i="24"/>
  <c r="J5520" i="24"/>
  <c r="J5521" i="24"/>
  <c r="J5522" i="24"/>
  <c r="J5523" i="24"/>
  <c r="J5524" i="24"/>
  <c r="J5525" i="24"/>
  <c r="J5526" i="24"/>
  <c r="J5527" i="24"/>
  <c r="J5528" i="24"/>
  <c r="J5529" i="24"/>
  <c r="J5530" i="24"/>
  <c r="J5531" i="24"/>
  <c r="J5532" i="24"/>
  <c r="J5533" i="24"/>
  <c r="J5534" i="24"/>
  <c r="J5535" i="24"/>
  <c r="J5536" i="24"/>
  <c r="J5537" i="24"/>
  <c r="J5538" i="24"/>
  <c r="J5539" i="24"/>
  <c r="J5540" i="24"/>
  <c r="J5541" i="24"/>
  <c r="J5542" i="24"/>
  <c r="J5543" i="24"/>
  <c r="J5544" i="24"/>
  <c r="J5545" i="24"/>
  <c r="J5546" i="24"/>
  <c r="J5547" i="24"/>
  <c r="J5548" i="24"/>
  <c r="J5549" i="24"/>
  <c r="J5550" i="24"/>
  <c r="J5551" i="24"/>
  <c r="J5552" i="24"/>
  <c r="J5553" i="24"/>
  <c r="J5554" i="24"/>
  <c r="J5555" i="24"/>
  <c r="J5556" i="24"/>
  <c r="J5557" i="24"/>
  <c r="J5558" i="24"/>
  <c r="J5559" i="24"/>
  <c r="J5560" i="24"/>
  <c r="J5561" i="24"/>
  <c r="J5562" i="24"/>
  <c r="J5563" i="24"/>
  <c r="J5564" i="24"/>
  <c r="J5565" i="24"/>
  <c r="J5566" i="24"/>
  <c r="J5567" i="24"/>
  <c r="J5568" i="24"/>
  <c r="J5569" i="24"/>
  <c r="J5570" i="24"/>
  <c r="J5571" i="24"/>
  <c r="J5572" i="24"/>
  <c r="J5573" i="24"/>
  <c r="J5574" i="24"/>
  <c r="J5575" i="24"/>
  <c r="J5576" i="24"/>
  <c r="J5577" i="24"/>
  <c r="J5578" i="24"/>
  <c r="J5579" i="24"/>
  <c r="J5580" i="24"/>
  <c r="J5581" i="24"/>
  <c r="J5582" i="24"/>
  <c r="J5583" i="24"/>
  <c r="J5584" i="24"/>
  <c r="J5585" i="24"/>
  <c r="J5586" i="24"/>
  <c r="J5587" i="24"/>
  <c r="J5588" i="24"/>
  <c r="J5589" i="24"/>
  <c r="J5590" i="24"/>
  <c r="J5591" i="24"/>
  <c r="J5592" i="24"/>
  <c r="J5593" i="24"/>
  <c r="J5594" i="24"/>
  <c r="J5595" i="24"/>
  <c r="J5596" i="24"/>
  <c r="J5597" i="24"/>
  <c r="J5598" i="24"/>
  <c r="J5599" i="24"/>
  <c r="J5600" i="24"/>
  <c r="J5601" i="24"/>
  <c r="J5602" i="24"/>
  <c r="J5603" i="24"/>
  <c r="J5604" i="24"/>
  <c r="J5605" i="24"/>
  <c r="J5606" i="24"/>
  <c r="J5607" i="24"/>
  <c r="J5608" i="24"/>
  <c r="J5609" i="24"/>
  <c r="J5610" i="24"/>
  <c r="J5611" i="24"/>
  <c r="J5612" i="24"/>
  <c r="J5613" i="24"/>
  <c r="J5614" i="24"/>
  <c r="J5615" i="24"/>
  <c r="J5616" i="24"/>
  <c r="J5617" i="24"/>
  <c r="J5618" i="24"/>
  <c r="J5619" i="24"/>
  <c r="J5620" i="24"/>
  <c r="J5621" i="24"/>
  <c r="J5622" i="24"/>
  <c r="J5623" i="24"/>
  <c r="J5624" i="24"/>
  <c r="J5625" i="24"/>
  <c r="J5626" i="24"/>
  <c r="J5627" i="24"/>
  <c r="J5628" i="24"/>
  <c r="J5629" i="24"/>
  <c r="J5630" i="24"/>
  <c r="J5631" i="24"/>
  <c r="J5632" i="24"/>
  <c r="J5633" i="24"/>
  <c r="J5634" i="24"/>
  <c r="J5635" i="24"/>
  <c r="J5636" i="24"/>
  <c r="J5637" i="24"/>
  <c r="J5638" i="24"/>
  <c r="J5639" i="24"/>
  <c r="J5640" i="24"/>
  <c r="J5641" i="24"/>
  <c r="J5642" i="24"/>
  <c r="J5643" i="24"/>
  <c r="J5644" i="24"/>
  <c r="J5645" i="24"/>
  <c r="J5646" i="24"/>
  <c r="J5647" i="24"/>
  <c r="J5648" i="24"/>
  <c r="J5649" i="24"/>
  <c r="J5650" i="24"/>
  <c r="J5651" i="24"/>
  <c r="J5652" i="24"/>
  <c r="J5653" i="24"/>
  <c r="J5654" i="24"/>
  <c r="J5655" i="24"/>
  <c r="J5656" i="24"/>
  <c r="J5657" i="24"/>
  <c r="J5658" i="24"/>
  <c r="J5659" i="24"/>
  <c r="J5660" i="24"/>
  <c r="J5661" i="24"/>
  <c r="J5662" i="24"/>
  <c r="J5663" i="24"/>
  <c r="J5664" i="24"/>
  <c r="J5665" i="24"/>
  <c r="J5666" i="24"/>
  <c r="J5667" i="24"/>
  <c r="J5668" i="24"/>
  <c r="J5669" i="24"/>
  <c r="J5670" i="24"/>
  <c r="J5671" i="24"/>
  <c r="J5672" i="24"/>
  <c r="J5673" i="24"/>
  <c r="J5674" i="24"/>
  <c r="J5675" i="24"/>
  <c r="J5676" i="24"/>
  <c r="J5677" i="24"/>
  <c r="J5678" i="24"/>
  <c r="J5679" i="24"/>
  <c r="J5680" i="24"/>
  <c r="J5681" i="24"/>
  <c r="J5682" i="24"/>
  <c r="J5683" i="24"/>
  <c r="J5684" i="24"/>
  <c r="J5685" i="24"/>
  <c r="J5686" i="24"/>
  <c r="J5687" i="24"/>
  <c r="J5688" i="24"/>
  <c r="J5689" i="24"/>
  <c r="J5690" i="24"/>
  <c r="J5691" i="24"/>
  <c r="J5692" i="24"/>
  <c r="J5693" i="24"/>
  <c r="J5694" i="24"/>
  <c r="J5695" i="24"/>
  <c r="J5696" i="24"/>
  <c r="J5697" i="24"/>
  <c r="J5698" i="24"/>
  <c r="J5699" i="24"/>
  <c r="J5700" i="24"/>
  <c r="J5701" i="24"/>
  <c r="J5702" i="24"/>
  <c r="J5703" i="24"/>
  <c r="J5704" i="24"/>
  <c r="J5705" i="24"/>
  <c r="J5706" i="24"/>
  <c r="J5707" i="24"/>
  <c r="J5708" i="24"/>
  <c r="J5709" i="24"/>
  <c r="J5710" i="24"/>
  <c r="J5711" i="24"/>
  <c r="J5712" i="24"/>
  <c r="J5713" i="24"/>
  <c r="J5714" i="24"/>
  <c r="J5715" i="24"/>
  <c r="J5716" i="24"/>
  <c r="J5717" i="24"/>
  <c r="J5718" i="24"/>
  <c r="J5719" i="24"/>
  <c r="J5720" i="24"/>
  <c r="J5721" i="24"/>
  <c r="J5722" i="24"/>
  <c r="J5723" i="24"/>
  <c r="J5724" i="24"/>
  <c r="J5725" i="24"/>
  <c r="J5726" i="24"/>
  <c r="J5727" i="24"/>
  <c r="J5728" i="24"/>
  <c r="J5729" i="24"/>
  <c r="J5730" i="24"/>
  <c r="J5731" i="24"/>
  <c r="J5732" i="24"/>
  <c r="J5733" i="24"/>
  <c r="J5734" i="24"/>
  <c r="J5735" i="24"/>
  <c r="J5736" i="24"/>
  <c r="J5737" i="24"/>
  <c r="J5738" i="24"/>
  <c r="J5739" i="24"/>
  <c r="J5740" i="24"/>
  <c r="J5741" i="24"/>
  <c r="J5742" i="24"/>
  <c r="J5743" i="24"/>
  <c r="J5744" i="24"/>
  <c r="J5745" i="24"/>
  <c r="J5746" i="24"/>
  <c r="J5747" i="24"/>
  <c r="J5748" i="24"/>
  <c r="J5749" i="24"/>
  <c r="J5750" i="24"/>
  <c r="J5751" i="24"/>
  <c r="J5752" i="24"/>
  <c r="J5753" i="24"/>
  <c r="J5754" i="24"/>
  <c r="J5755" i="24"/>
  <c r="J5756" i="24"/>
  <c r="J5757" i="24"/>
  <c r="J5758" i="24"/>
  <c r="J5759" i="24"/>
  <c r="J5760" i="24"/>
  <c r="J5761" i="24"/>
  <c r="J5762" i="24"/>
  <c r="J5763" i="24"/>
  <c r="J5764" i="24"/>
  <c r="J5765" i="24"/>
  <c r="J5766" i="24"/>
  <c r="J5767" i="24"/>
  <c r="J5768" i="24"/>
  <c r="J5769" i="24"/>
  <c r="J5770" i="24"/>
  <c r="J5771" i="24"/>
  <c r="J5772" i="24"/>
  <c r="J5773" i="24"/>
  <c r="J5774" i="24"/>
  <c r="J5775" i="24"/>
  <c r="J5776" i="24"/>
  <c r="J5777" i="24"/>
  <c r="J5778" i="24"/>
  <c r="J5779" i="24"/>
  <c r="J5780" i="24"/>
  <c r="J5781" i="24"/>
  <c r="J5782" i="24"/>
  <c r="J5783" i="24"/>
  <c r="J5784" i="24"/>
  <c r="J5785" i="24"/>
  <c r="J5786" i="24"/>
  <c r="J5787" i="24"/>
  <c r="J5788" i="24"/>
  <c r="J5789" i="24"/>
  <c r="J5790" i="24"/>
  <c r="J5791" i="24"/>
  <c r="J5792" i="24"/>
  <c r="J5793" i="24"/>
  <c r="J5794" i="24"/>
  <c r="J5795" i="24"/>
  <c r="J5796" i="24"/>
  <c r="J5797" i="24"/>
  <c r="J5798" i="24"/>
  <c r="J5799" i="24"/>
  <c r="J5800" i="24"/>
  <c r="J5801" i="24"/>
  <c r="J5802" i="24"/>
  <c r="J5803" i="24"/>
  <c r="J5804" i="24"/>
  <c r="J5805" i="24"/>
  <c r="J5806" i="24"/>
  <c r="J5807" i="24"/>
  <c r="J5808" i="24"/>
  <c r="J5809" i="24"/>
  <c r="J5810" i="24"/>
  <c r="J5811" i="24"/>
  <c r="J5812" i="24"/>
  <c r="J5813" i="24"/>
  <c r="J5814" i="24"/>
  <c r="J5815" i="24"/>
  <c r="J5816" i="24"/>
  <c r="J5817" i="24"/>
  <c r="J5818" i="24"/>
  <c r="J5819" i="24"/>
  <c r="J5820" i="24"/>
  <c r="J5821" i="24"/>
  <c r="J5822" i="24"/>
  <c r="J5823" i="24"/>
  <c r="J5824" i="24"/>
  <c r="J5825" i="24"/>
  <c r="J5826" i="24"/>
  <c r="J5827" i="24"/>
  <c r="J5828" i="24"/>
  <c r="J5829" i="24"/>
  <c r="J5830" i="24"/>
  <c r="J5831" i="24"/>
  <c r="J5832" i="24"/>
  <c r="J5833" i="24"/>
  <c r="J5834" i="24"/>
  <c r="J5835" i="24"/>
  <c r="J5836" i="24"/>
  <c r="J5837" i="24"/>
  <c r="J5838" i="24"/>
  <c r="J5839" i="24"/>
  <c r="J5840" i="24"/>
  <c r="J5841" i="24"/>
  <c r="J5842" i="24"/>
  <c r="J5843" i="24"/>
  <c r="J5844" i="24"/>
  <c r="J5845" i="24"/>
  <c r="J5846" i="24"/>
  <c r="J5847" i="24"/>
  <c r="J5848" i="24"/>
  <c r="J5849" i="24"/>
  <c r="J5850" i="24"/>
  <c r="J5851" i="24"/>
  <c r="J5852" i="24"/>
  <c r="J5853" i="24"/>
  <c r="J5854" i="24"/>
  <c r="J5855" i="24"/>
  <c r="J5856" i="24"/>
  <c r="J5857" i="24"/>
  <c r="J5858" i="24"/>
  <c r="J5859" i="24"/>
  <c r="J5860" i="24"/>
  <c r="J5861" i="24"/>
  <c r="J5862" i="24"/>
  <c r="J5863" i="24"/>
  <c r="J5864" i="24"/>
  <c r="J5865" i="24"/>
  <c r="J5866" i="24"/>
  <c r="J5867" i="24"/>
  <c r="J5868" i="24"/>
  <c r="J5869" i="24"/>
  <c r="J5870" i="24"/>
  <c r="J5871" i="24"/>
  <c r="J5872" i="24"/>
  <c r="J5873" i="24"/>
  <c r="J5874" i="24"/>
  <c r="J5875" i="24"/>
  <c r="J5876" i="24"/>
  <c r="J5877" i="24"/>
  <c r="J5878" i="24"/>
  <c r="J5879" i="24"/>
  <c r="J5880" i="24"/>
  <c r="J5881" i="24"/>
  <c r="J5882" i="24"/>
  <c r="J5883" i="24"/>
  <c r="J5884" i="24"/>
  <c r="J5885" i="24"/>
  <c r="J5886" i="24"/>
  <c r="J5887" i="24"/>
  <c r="J5888" i="24"/>
  <c r="J5889" i="24"/>
  <c r="J5890" i="24"/>
  <c r="J5891" i="24"/>
  <c r="J5892" i="24"/>
  <c r="J5893" i="24"/>
  <c r="J5894" i="24"/>
  <c r="J5895" i="24"/>
  <c r="J5896" i="24"/>
  <c r="J5897" i="24"/>
  <c r="J5898" i="24"/>
  <c r="J5899" i="24"/>
  <c r="J5900" i="24"/>
  <c r="J5901" i="24"/>
  <c r="J5902" i="24"/>
  <c r="J5903" i="24"/>
  <c r="J5904" i="24"/>
  <c r="J5905" i="24"/>
  <c r="J5906" i="24"/>
  <c r="J5907" i="24"/>
  <c r="J5908" i="24"/>
  <c r="J5909" i="24"/>
  <c r="J5910" i="24"/>
  <c r="J5911" i="24"/>
  <c r="J5912" i="24"/>
  <c r="J5913" i="24"/>
  <c r="J5914" i="24"/>
  <c r="J5915" i="24"/>
  <c r="J5916" i="24"/>
  <c r="J5917" i="24"/>
  <c r="J5918" i="24"/>
  <c r="J5919" i="24"/>
  <c r="J5920" i="24"/>
  <c r="J5921" i="24"/>
  <c r="J5922" i="24"/>
  <c r="J5923" i="24"/>
  <c r="J5924" i="24"/>
  <c r="J5925" i="24"/>
  <c r="J5926" i="24"/>
  <c r="J5927" i="24"/>
  <c r="J5928" i="24"/>
  <c r="J5929" i="24"/>
  <c r="J5930" i="24"/>
  <c r="J5931" i="24"/>
  <c r="J5932" i="24"/>
  <c r="J5933" i="24"/>
  <c r="J5934" i="24"/>
  <c r="J5935" i="24"/>
  <c r="J5936" i="24"/>
  <c r="J5937" i="24"/>
  <c r="J5938" i="24"/>
  <c r="J5939" i="24"/>
  <c r="J5940" i="24"/>
  <c r="J5941" i="24"/>
  <c r="J5942" i="24"/>
  <c r="J5943" i="24"/>
  <c r="J5944" i="24"/>
  <c r="J5945" i="24"/>
  <c r="J5946" i="24"/>
  <c r="J5947" i="24"/>
  <c r="J5948" i="24"/>
  <c r="J5949" i="24"/>
  <c r="J5950" i="24"/>
  <c r="J5951" i="24"/>
  <c r="J5952" i="24"/>
  <c r="J5953" i="24"/>
  <c r="J5954" i="24"/>
  <c r="J5955" i="24"/>
  <c r="J5956" i="24"/>
  <c r="J5957" i="24"/>
  <c r="J5958" i="24"/>
  <c r="J5959" i="24"/>
  <c r="J5960" i="24"/>
  <c r="J5961" i="24"/>
  <c r="J5962" i="24"/>
  <c r="J5963" i="24"/>
  <c r="J5964" i="24"/>
  <c r="J5965" i="24"/>
  <c r="J5966" i="24"/>
  <c r="J5967" i="24"/>
  <c r="J5968" i="24"/>
  <c r="J5969" i="24"/>
  <c r="J5970" i="24"/>
  <c r="J5971" i="24"/>
  <c r="J5972" i="24"/>
  <c r="J5973" i="24"/>
  <c r="J5974" i="24"/>
  <c r="J5975" i="24"/>
  <c r="J5976" i="24"/>
  <c r="J5977" i="24"/>
  <c r="J5978" i="24"/>
  <c r="J5979" i="24"/>
  <c r="J5980" i="24"/>
  <c r="J5981" i="24"/>
  <c r="J5982" i="24"/>
  <c r="J5983" i="24"/>
  <c r="J5984" i="24"/>
  <c r="J5985" i="24"/>
  <c r="J5986" i="24"/>
  <c r="J5987" i="24"/>
  <c r="J5988" i="24"/>
  <c r="J5989" i="24"/>
  <c r="J5990" i="24"/>
  <c r="J5991" i="24"/>
  <c r="J5992" i="24"/>
  <c r="J5993" i="24"/>
  <c r="J5994" i="24"/>
  <c r="J5995" i="24"/>
  <c r="J5996" i="24"/>
  <c r="J5997" i="24"/>
  <c r="J5998" i="24"/>
  <c r="J5999" i="24"/>
  <c r="J6000" i="24"/>
  <c r="J6001" i="24"/>
  <c r="J6002" i="24"/>
  <c r="J6003" i="24"/>
  <c r="J6004" i="24"/>
  <c r="J6005" i="24"/>
  <c r="J6006" i="24"/>
  <c r="J6007" i="24"/>
  <c r="J6008" i="24"/>
  <c r="J6009" i="24"/>
  <c r="J6010" i="24"/>
  <c r="J6011" i="24"/>
  <c r="J6012" i="24"/>
  <c r="J6013" i="24"/>
  <c r="J6014" i="24"/>
  <c r="J6015" i="24"/>
  <c r="J6016" i="24"/>
  <c r="J6017" i="24"/>
  <c r="J6018" i="24"/>
  <c r="J6019" i="24"/>
  <c r="J6020" i="24"/>
  <c r="J6021" i="24"/>
  <c r="J6022" i="24"/>
  <c r="J6023" i="24"/>
  <c r="J6024" i="24"/>
  <c r="J6025" i="24"/>
  <c r="J6026" i="24"/>
  <c r="J6027" i="24"/>
  <c r="J6028" i="24"/>
  <c r="J6029" i="24"/>
  <c r="J6030" i="24"/>
  <c r="J6031" i="24"/>
  <c r="J6032" i="24"/>
  <c r="J6033" i="24"/>
  <c r="J6034" i="24"/>
  <c r="J6035" i="24"/>
  <c r="J6036" i="24"/>
  <c r="J6037" i="24"/>
  <c r="J6038" i="24"/>
  <c r="J6039" i="24"/>
  <c r="J6040" i="24"/>
  <c r="J6041" i="24"/>
  <c r="J6042" i="24"/>
  <c r="J6043" i="24"/>
  <c r="J6044" i="24"/>
  <c r="J6045" i="24"/>
  <c r="J6046" i="24"/>
  <c r="J6047" i="24"/>
  <c r="J6048" i="24"/>
  <c r="J6049" i="24"/>
  <c r="J6050" i="24"/>
  <c r="J6051" i="24"/>
  <c r="J6052" i="24"/>
  <c r="J6053" i="24"/>
  <c r="J6054" i="24"/>
  <c r="J6055" i="24"/>
  <c r="J6056" i="24"/>
  <c r="J6057" i="24"/>
  <c r="J6058" i="24"/>
  <c r="J6059" i="24"/>
  <c r="J6060" i="24"/>
  <c r="J6061" i="24"/>
  <c r="J6062" i="24"/>
  <c r="J6063" i="24"/>
  <c r="J6064" i="24"/>
  <c r="J6065" i="24"/>
  <c r="J6066" i="24"/>
  <c r="J6067" i="24"/>
  <c r="J6068" i="24"/>
  <c r="J6069" i="24"/>
  <c r="J6070" i="24"/>
  <c r="J6071" i="24"/>
  <c r="J6072" i="24"/>
  <c r="J6073" i="24"/>
  <c r="J6074" i="24"/>
  <c r="J6075" i="24"/>
  <c r="J6076" i="24"/>
  <c r="J6077" i="24"/>
  <c r="J6078" i="24"/>
  <c r="J6079" i="24"/>
  <c r="J6080" i="24"/>
  <c r="J6081" i="24"/>
  <c r="J6082" i="24"/>
  <c r="J6083" i="24"/>
  <c r="J6084" i="24"/>
  <c r="J6085" i="24"/>
  <c r="J6086" i="24"/>
  <c r="J6087" i="24"/>
  <c r="J6088" i="24"/>
  <c r="J6089" i="24"/>
  <c r="J6090" i="24"/>
  <c r="J6091" i="24"/>
  <c r="J6092" i="24"/>
  <c r="J6093" i="24"/>
  <c r="J6094" i="24"/>
  <c r="J6095" i="24"/>
  <c r="J6096" i="24"/>
  <c r="J6097" i="24"/>
  <c r="J6098" i="24"/>
  <c r="J6099" i="24"/>
  <c r="J6100" i="24"/>
  <c r="J6101" i="24"/>
  <c r="J6102" i="24"/>
  <c r="J6103" i="24"/>
  <c r="J6104" i="24"/>
  <c r="J6105" i="24"/>
  <c r="J6106" i="24"/>
  <c r="J6107" i="24"/>
  <c r="J6108" i="24"/>
  <c r="J6109" i="24"/>
  <c r="J6110" i="24"/>
  <c r="J6111" i="24"/>
  <c r="J6112" i="24"/>
  <c r="J6113" i="24"/>
  <c r="J6114" i="24"/>
  <c r="J6115" i="24"/>
  <c r="J6116" i="24"/>
  <c r="J6117" i="24"/>
  <c r="J6118" i="24"/>
  <c r="J6119" i="24"/>
  <c r="J6120" i="24"/>
  <c r="J6121" i="24"/>
  <c r="J6122" i="24"/>
  <c r="J6123" i="24"/>
  <c r="J6124" i="24"/>
  <c r="J6125" i="24"/>
  <c r="J6126" i="24"/>
  <c r="J6127" i="24"/>
  <c r="J6128" i="24"/>
  <c r="J6129" i="24"/>
  <c r="J6130" i="24"/>
  <c r="J6131" i="24"/>
  <c r="J6132" i="24"/>
  <c r="J6133" i="24"/>
  <c r="J6134" i="24"/>
  <c r="J6135" i="24"/>
  <c r="J6136" i="24"/>
  <c r="J6137" i="24"/>
  <c r="J6138" i="24"/>
  <c r="J6139" i="24"/>
  <c r="J6140" i="24"/>
  <c r="J6141" i="24"/>
  <c r="J6142" i="24"/>
  <c r="J6143" i="24"/>
  <c r="J6144" i="24"/>
  <c r="J6145" i="24"/>
  <c r="J6146" i="24"/>
  <c r="J6147" i="24"/>
  <c r="J6148" i="24"/>
  <c r="J6149" i="24"/>
  <c r="J6150" i="24"/>
  <c r="J6151" i="24"/>
  <c r="J6152" i="24"/>
  <c r="J6153" i="24"/>
  <c r="J6154" i="24"/>
  <c r="J6155" i="24"/>
  <c r="J6156" i="24"/>
  <c r="J6157" i="24"/>
  <c r="J6158" i="24"/>
  <c r="J6159" i="24"/>
  <c r="J6160" i="24"/>
  <c r="J6161" i="24"/>
  <c r="J6162" i="24"/>
  <c r="J6163" i="24"/>
  <c r="J6164" i="24"/>
  <c r="J6165" i="24"/>
  <c r="J6166" i="24"/>
  <c r="J6167" i="24"/>
  <c r="J6168" i="24"/>
  <c r="J6169" i="24"/>
  <c r="J6170" i="24"/>
  <c r="J6171" i="24"/>
  <c r="J6172" i="24"/>
  <c r="J6173" i="24"/>
  <c r="J6174" i="24"/>
  <c r="J6175" i="24"/>
  <c r="J6176" i="24"/>
  <c r="J6177" i="24"/>
  <c r="J6178" i="24"/>
  <c r="J6179" i="24"/>
  <c r="J6180" i="24"/>
  <c r="J6181" i="24"/>
  <c r="J6182" i="24"/>
  <c r="J6183" i="24"/>
  <c r="J6184" i="24"/>
  <c r="J6185" i="24"/>
  <c r="J6186" i="24"/>
  <c r="J6187" i="24"/>
  <c r="J6188" i="24"/>
  <c r="J6189" i="24"/>
  <c r="J6190" i="24"/>
  <c r="J6191" i="24"/>
  <c r="J6192" i="24"/>
  <c r="J6193" i="24"/>
  <c r="J6194" i="24"/>
  <c r="J6195" i="24"/>
  <c r="J6196" i="24"/>
  <c r="J6197" i="24"/>
  <c r="J6198" i="24"/>
  <c r="J6199" i="24"/>
  <c r="J6200" i="24"/>
  <c r="J6201" i="24"/>
  <c r="J6202" i="24"/>
  <c r="J6203" i="24"/>
  <c r="J6204" i="24"/>
  <c r="J6205" i="24"/>
  <c r="J6206" i="24"/>
  <c r="J6207" i="24"/>
  <c r="J6208" i="24"/>
  <c r="J6209" i="24"/>
  <c r="J6210" i="24"/>
  <c r="J6211" i="24"/>
  <c r="J6212" i="24"/>
  <c r="J6213" i="24"/>
  <c r="J6214" i="24"/>
  <c r="J6215" i="24"/>
  <c r="J6216" i="24"/>
  <c r="J6217" i="24"/>
  <c r="J6218" i="24"/>
  <c r="J6219" i="24"/>
  <c r="J6220" i="24"/>
  <c r="J6221" i="24"/>
  <c r="J6222" i="24"/>
  <c r="J6223" i="24"/>
  <c r="J6224" i="24"/>
  <c r="J6225" i="24"/>
  <c r="J6226" i="24"/>
  <c r="J6227" i="24"/>
  <c r="J6228" i="24"/>
  <c r="J6229" i="24"/>
  <c r="J6230" i="24"/>
  <c r="J6231" i="24"/>
  <c r="J6232" i="24"/>
  <c r="J6233" i="24"/>
  <c r="J6234" i="24"/>
  <c r="J6235" i="24"/>
  <c r="J6236" i="24"/>
  <c r="J6237" i="24"/>
  <c r="J6238" i="24"/>
  <c r="J6239" i="24"/>
  <c r="J6240" i="24"/>
  <c r="J6241" i="24"/>
  <c r="J6242" i="24"/>
  <c r="J6243" i="24"/>
  <c r="J6244" i="24"/>
  <c r="J6245" i="24"/>
  <c r="J6246" i="24"/>
  <c r="J6247" i="24"/>
  <c r="J6248" i="24"/>
  <c r="J6249" i="24"/>
  <c r="J6250" i="24"/>
  <c r="J6251" i="24"/>
  <c r="J6252" i="24"/>
  <c r="J6253" i="24"/>
  <c r="J6254" i="24"/>
  <c r="J6255" i="24"/>
  <c r="J6256" i="24"/>
  <c r="J6257" i="24"/>
  <c r="J6258" i="24"/>
  <c r="J6259" i="24"/>
  <c r="J6260" i="24"/>
  <c r="J6261" i="24"/>
  <c r="J6262" i="24"/>
  <c r="J6263" i="24"/>
  <c r="J6264" i="24"/>
  <c r="J6265" i="24"/>
  <c r="J6266" i="24"/>
  <c r="J6267" i="24"/>
  <c r="J6268" i="24"/>
  <c r="J6269" i="24"/>
  <c r="J6270" i="24"/>
  <c r="J6271" i="24"/>
  <c r="J6272" i="24"/>
  <c r="J6273" i="24"/>
  <c r="J6274" i="24"/>
  <c r="J6275" i="24"/>
  <c r="J6276" i="24"/>
  <c r="J6277" i="24"/>
  <c r="J6278" i="24"/>
  <c r="J6279" i="24"/>
  <c r="J6280" i="24"/>
  <c r="J6281" i="24"/>
  <c r="J6282" i="24"/>
  <c r="J6283" i="24"/>
  <c r="J6284" i="24"/>
  <c r="J6285" i="24"/>
  <c r="J6286" i="24"/>
  <c r="J6287" i="24"/>
  <c r="J6288" i="24"/>
  <c r="J6289" i="24"/>
  <c r="J6290" i="24"/>
  <c r="J6291" i="24"/>
  <c r="J6292" i="24"/>
  <c r="J6293" i="24"/>
  <c r="J6294" i="24"/>
  <c r="J6295" i="24"/>
  <c r="J6296" i="24"/>
  <c r="J6297" i="24"/>
  <c r="J6298" i="24"/>
  <c r="J6299" i="24"/>
  <c r="J6300" i="24"/>
  <c r="J6301" i="24"/>
  <c r="J6302" i="24"/>
  <c r="J6303" i="24"/>
  <c r="J6304" i="24"/>
  <c r="J6305" i="24"/>
  <c r="J6306" i="24"/>
  <c r="J6307" i="24"/>
  <c r="J6308" i="24"/>
  <c r="J6309" i="24"/>
  <c r="J6310" i="24"/>
  <c r="J6311" i="24"/>
  <c r="J6312" i="24"/>
  <c r="J6313" i="24"/>
  <c r="J6314" i="24"/>
  <c r="J6315" i="24"/>
  <c r="J6316" i="24"/>
  <c r="J6317" i="24"/>
  <c r="J6318" i="24"/>
  <c r="J6319" i="24"/>
  <c r="J6320" i="24"/>
  <c r="J6321" i="24"/>
  <c r="J6322" i="24"/>
  <c r="J6323" i="24"/>
  <c r="J6324" i="24"/>
  <c r="J6325" i="24"/>
  <c r="J6326" i="24"/>
  <c r="J6327" i="24"/>
  <c r="J6328" i="24"/>
  <c r="J6329" i="24"/>
  <c r="J6330" i="24"/>
  <c r="J6331" i="24"/>
  <c r="J6332" i="24"/>
  <c r="J6333" i="24"/>
  <c r="J6334" i="24"/>
  <c r="J6335" i="24"/>
  <c r="J6336" i="24"/>
  <c r="J6337" i="24"/>
  <c r="J6338" i="24"/>
  <c r="J6339" i="24"/>
  <c r="J6340" i="24"/>
  <c r="J6341" i="24"/>
  <c r="J6342" i="24"/>
  <c r="J6343" i="24"/>
  <c r="J6344" i="24"/>
  <c r="J6345" i="24"/>
  <c r="J6346" i="24"/>
  <c r="J6347" i="24"/>
  <c r="J6348" i="24"/>
  <c r="J6349" i="24"/>
  <c r="J6350" i="24"/>
  <c r="J6351" i="24"/>
  <c r="J6352" i="24"/>
  <c r="J6353" i="24"/>
  <c r="J6354" i="24"/>
  <c r="J6355" i="24"/>
  <c r="J6356" i="24"/>
  <c r="J6357" i="24"/>
  <c r="J6358" i="24"/>
  <c r="J6359" i="24"/>
  <c r="J6360" i="24"/>
  <c r="J6361" i="24"/>
  <c r="J6362" i="24"/>
  <c r="J6363" i="24"/>
  <c r="J6364" i="24"/>
  <c r="J6365" i="24"/>
  <c r="J6366" i="24"/>
  <c r="J6367" i="24"/>
  <c r="J6368" i="24"/>
  <c r="J6369" i="24"/>
  <c r="J6370" i="24"/>
  <c r="J6371" i="24"/>
  <c r="J6372" i="24"/>
  <c r="J6373" i="24"/>
  <c r="J6374" i="24"/>
  <c r="J6375" i="24"/>
  <c r="J6376" i="24"/>
  <c r="J6377" i="24"/>
  <c r="J6378" i="24"/>
  <c r="J6379" i="24"/>
  <c r="J6380" i="24"/>
  <c r="J6381" i="24"/>
  <c r="J6382" i="24"/>
  <c r="J6383" i="24"/>
  <c r="J6384" i="24"/>
  <c r="J6385" i="24"/>
  <c r="J6386" i="24"/>
  <c r="J6387" i="24"/>
  <c r="J6388" i="24"/>
  <c r="J6389" i="24"/>
  <c r="J6390" i="24"/>
  <c r="J6391" i="24"/>
  <c r="J6392" i="24"/>
  <c r="J6393" i="24"/>
  <c r="J6394" i="24"/>
  <c r="J6395" i="24"/>
  <c r="J6396" i="24"/>
  <c r="J6397" i="24"/>
  <c r="J6398" i="24"/>
  <c r="J6399" i="24"/>
  <c r="J6400" i="24"/>
  <c r="J6401" i="24"/>
  <c r="J6402" i="24"/>
  <c r="J6403" i="24"/>
  <c r="J6404" i="24"/>
  <c r="J6405" i="24"/>
  <c r="J6406" i="24"/>
  <c r="J6407" i="24"/>
  <c r="J6408" i="24"/>
  <c r="J6409" i="24"/>
  <c r="J6410" i="24"/>
  <c r="J6411" i="24"/>
  <c r="J6412" i="24"/>
  <c r="J6413" i="24"/>
  <c r="J6414" i="24"/>
  <c r="J6415" i="24"/>
  <c r="J6416" i="24"/>
  <c r="J6417" i="24"/>
  <c r="J6418" i="24"/>
  <c r="J6419" i="24"/>
  <c r="J6420" i="24"/>
  <c r="J6421" i="24"/>
  <c r="J6422" i="24"/>
  <c r="J6423" i="24"/>
  <c r="J6424" i="24"/>
  <c r="J6425" i="24"/>
  <c r="J6426" i="24"/>
  <c r="J6427" i="24"/>
  <c r="J6428" i="24"/>
  <c r="J6429" i="24"/>
  <c r="J6430" i="24"/>
  <c r="J6431" i="24"/>
  <c r="J6432" i="24"/>
  <c r="J6433" i="24"/>
  <c r="J6434" i="24"/>
  <c r="J6435" i="24"/>
  <c r="J6436" i="24"/>
  <c r="J6437" i="24"/>
  <c r="J6438" i="24"/>
  <c r="J6439" i="24"/>
  <c r="J6440" i="24"/>
  <c r="J6441" i="24"/>
  <c r="J6442" i="24"/>
  <c r="J6443" i="24"/>
  <c r="J6444" i="24"/>
  <c r="J6445" i="24"/>
  <c r="J6446" i="24"/>
  <c r="J6447" i="24"/>
  <c r="J6448" i="24"/>
  <c r="J6449" i="24"/>
  <c r="J6450" i="24"/>
  <c r="J6451" i="24"/>
  <c r="J6452" i="24"/>
  <c r="J6453" i="24"/>
  <c r="J6454" i="24"/>
  <c r="J6455" i="24"/>
  <c r="J6456" i="24"/>
  <c r="J6457" i="24"/>
  <c r="J6458" i="24"/>
  <c r="J6459" i="24"/>
  <c r="J6460" i="24"/>
  <c r="J6461" i="24"/>
  <c r="J6462" i="24"/>
  <c r="J6463" i="24"/>
  <c r="J6464" i="24"/>
  <c r="J6465" i="24"/>
  <c r="J6466" i="24"/>
  <c r="J6467" i="24"/>
  <c r="J6468" i="24"/>
  <c r="J6469" i="24"/>
  <c r="J6470" i="24"/>
  <c r="J6471" i="24"/>
  <c r="J6472" i="24"/>
  <c r="J6473" i="24"/>
  <c r="J6474" i="24"/>
  <c r="J6475" i="24"/>
  <c r="J6476" i="24"/>
  <c r="J6477" i="24"/>
  <c r="J6478" i="24"/>
  <c r="J6479" i="24"/>
  <c r="J6480" i="24"/>
  <c r="J6481" i="24"/>
  <c r="J6482" i="24"/>
  <c r="J6483" i="24"/>
  <c r="J6484" i="24"/>
  <c r="J6485" i="24"/>
  <c r="J6486" i="24"/>
  <c r="J6487" i="24"/>
  <c r="J6488" i="24"/>
  <c r="J6489" i="24"/>
  <c r="J6490" i="24"/>
  <c r="J6491" i="24"/>
  <c r="J6492" i="24"/>
  <c r="J6493" i="24"/>
  <c r="J6494" i="24"/>
  <c r="J6495" i="24"/>
  <c r="J6496" i="24"/>
  <c r="J6497" i="24"/>
  <c r="J6498" i="24"/>
  <c r="J6499" i="24"/>
  <c r="J6500" i="24"/>
  <c r="J6501" i="24"/>
  <c r="J6502" i="24"/>
  <c r="J6503" i="24"/>
  <c r="J6504" i="24"/>
  <c r="J6505" i="24"/>
  <c r="J6506" i="24"/>
  <c r="J6507" i="24"/>
  <c r="J6508" i="24"/>
  <c r="J6509" i="24"/>
  <c r="J6510" i="24"/>
  <c r="J6511" i="24"/>
  <c r="J6512" i="24"/>
  <c r="J6513" i="24"/>
  <c r="J6514" i="24"/>
  <c r="J6515" i="24"/>
  <c r="J6516" i="24"/>
  <c r="J6517" i="24"/>
  <c r="J6518" i="24"/>
  <c r="J6519" i="24"/>
  <c r="J6520" i="24"/>
  <c r="J6521" i="24"/>
  <c r="J6522" i="24"/>
  <c r="J6523" i="24"/>
  <c r="J6524" i="24"/>
  <c r="J6525" i="24"/>
  <c r="J6526" i="24"/>
  <c r="J6527" i="24"/>
  <c r="J6528" i="24"/>
  <c r="J6529" i="24"/>
  <c r="J6530" i="24"/>
  <c r="J6531" i="24"/>
  <c r="J6532" i="24"/>
  <c r="J6533" i="24"/>
  <c r="J6534" i="24"/>
  <c r="J6535" i="24"/>
  <c r="J6536" i="24"/>
  <c r="J6537" i="24"/>
  <c r="J6538" i="24"/>
  <c r="J6539" i="24"/>
  <c r="J6540" i="24"/>
  <c r="J6541" i="24"/>
  <c r="J6542" i="24"/>
  <c r="J6543" i="24"/>
  <c r="J6544" i="24"/>
  <c r="J6545" i="24"/>
  <c r="J6546" i="24"/>
  <c r="J6547" i="24"/>
  <c r="J6548" i="24"/>
  <c r="J6549" i="24"/>
  <c r="J6550" i="24"/>
  <c r="J6551" i="24"/>
  <c r="J6552" i="24"/>
  <c r="J6553" i="24"/>
  <c r="J6554" i="24"/>
  <c r="J6555" i="24"/>
  <c r="J6556" i="24"/>
  <c r="J6557" i="24"/>
  <c r="J6558" i="24"/>
  <c r="J6559" i="24"/>
  <c r="J6560" i="24"/>
  <c r="J6561" i="24"/>
  <c r="J6562" i="24"/>
  <c r="J6563" i="24"/>
  <c r="J6564" i="24"/>
  <c r="J6565" i="24"/>
  <c r="J6566" i="24"/>
  <c r="J6567" i="24"/>
  <c r="J6568" i="24"/>
  <c r="J6569" i="24"/>
  <c r="J6570" i="24"/>
  <c r="J6571" i="24"/>
  <c r="J6572" i="24"/>
  <c r="J6573" i="24"/>
  <c r="J6574" i="24"/>
  <c r="J6575" i="24"/>
  <c r="J6576" i="24"/>
  <c r="J6577" i="24"/>
  <c r="J6578" i="24"/>
  <c r="J6579" i="24"/>
  <c r="J6580" i="24"/>
  <c r="J6581" i="24"/>
  <c r="J6582" i="24"/>
  <c r="J6583" i="24"/>
  <c r="J6584" i="24"/>
  <c r="J6585" i="24"/>
  <c r="J6586" i="24"/>
  <c r="J6587" i="24"/>
  <c r="J6588" i="24"/>
  <c r="J6589" i="24"/>
  <c r="J6590" i="24"/>
  <c r="J6591" i="24"/>
  <c r="J6592" i="24"/>
  <c r="J6593" i="24"/>
  <c r="J6594" i="24"/>
  <c r="J6595" i="24"/>
  <c r="J6596" i="24"/>
  <c r="J6597" i="24"/>
  <c r="J6598" i="24"/>
  <c r="J6599" i="24"/>
  <c r="J6600" i="24"/>
  <c r="J6601" i="24"/>
  <c r="J6602" i="24"/>
  <c r="J6603" i="24"/>
  <c r="J6604" i="24"/>
  <c r="J6605" i="24"/>
  <c r="J6606" i="24"/>
  <c r="J6607" i="24"/>
  <c r="J6608" i="24"/>
  <c r="J6609" i="24"/>
  <c r="J6610" i="24"/>
  <c r="J6611" i="24"/>
  <c r="J6612" i="24"/>
  <c r="J6613" i="24"/>
  <c r="J6614" i="24"/>
  <c r="J6615" i="24"/>
  <c r="J6616" i="24"/>
  <c r="J6617" i="24"/>
  <c r="J6618" i="24"/>
  <c r="J6619" i="24"/>
  <c r="J6620" i="24"/>
  <c r="J6621" i="24"/>
  <c r="J6622" i="24"/>
  <c r="J6623" i="24"/>
  <c r="J6624" i="24"/>
  <c r="J6625" i="24"/>
  <c r="J6626" i="24"/>
  <c r="J6627" i="24"/>
  <c r="J6628" i="24"/>
  <c r="J6629" i="24"/>
  <c r="J6630" i="24"/>
  <c r="J6631" i="24"/>
  <c r="J6632" i="24"/>
  <c r="J6633" i="24"/>
  <c r="J6634" i="24"/>
  <c r="J6635" i="24"/>
  <c r="J6636" i="24"/>
  <c r="J6637" i="24"/>
  <c r="J6638" i="24"/>
  <c r="J6639" i="24"/>
  <c r="J6640" i="24"/>
  <c r="J6641" i="24"/>
  <c r="J6642" i="24"/>
  <c r="J6643" i="24"/>
  <c r="J6644" i="24"/>
  <c r="J6645" i="24"/>
  <c r="J6646" i="24"/>
  <c r="J6647" i="24"/>
  <c r="J6648" i="24"/>
  <c r="J6649" i="24"/>
  <c r="J6650" i="24"/>
  <c r="J6651" i="24"/>
  <c r="J6652" i="24"/>
  <c r="J6653" i="24"/>
  <c r="J6654" i="24"/>
  <c r="J6655" i="24"/>
  <c r="J6656" i="24"/>
  <c r="J6657" i="24"/>
  <c r="J6658" i="24"/>
  <c r="J6659" i="24"/>
  <c r="J6660" i="24"/>
  <c r="J6661" i="24"/>
  <c r="J6662" i="24"/>
  <c r="J6663" i="24"/>
  <c r="J6664" i="24"/>
  <c r="J6665" i="24"/>
  <c r="J6666" i="24"/>
  <c r="J6667" i="24"/>
  <c r="J6668" i="24"/>
  <c r="J6669" i="24"/>
  <c r="J6670" i="24"/>
  <c r="J6671" i="24"/>
  <c r="J6672" i="24"/>
  <c r="J6673" i="24"/>
  <c r="J6674" i="24"/>
  <c r="J6675" i="24"/>
  <c r="J6676" i="24"/>
  <c r="J6677" i="24"/>
  <c r="J6678" i="24"/>
  <c r="J6679" i="24"/>
  <c r="J6680" i="24"/>
  <c r="J6681" i="24"/>
  <c r="J6682" i="24"/>
  <c r="J6683" i="24"/>
  <c r="J6684" i="24"/>
  <c r="J6685" i="24"/>
  <c r="J6686" i="24"/>
  <c r="J6687" i="24"/>
  <c r="J6688" i="24"/>
  <c r="J6689" i="24"/>
  <c r="J6690" i="24"/>
  <c r="J6691" i="24"/>
  <c r="J6692" i="24"/>
  <c r="J6693" i="24"/>
  <c r="J6694" i="24"/>
  <c r="J6695" i="24"/>
  <c r="J6696" i="24"/>
  <c r="J6697" i="24"/>
  <c r="J6698" i="24"/>
  <c r="J6699" i="24"/>
  <c r="J6700" i="24"/>
  <c r="J6701" i="24"/>
  <c r="J6702" i="24"/>
  <c r="J6703" i="24"/>
  <c r="J6704" i="24"/>
  <c r="J6705" i="24"/>
  <c r="J6706" i="24"/>
  <c r="J6707" i="24"/>
  <c r="J6708" i="24"/>
  <c r="J6709" i="24"/>
  <c r="J6710" i="24"/>
  <c r="J6711" i="24"/>
  <c r="J6712" i="24"/>
  <c r="J6713" i="24"/>
  <c r="J6714" i="24"/>
  <c r="J6715" i="24"/>
  <c r="J6716" i="24"/>
  <c r="J6717" i="24"/>
  <c r="J6718" i="24"/>
  <c r="J6719" i="24"/>
  <c r="J6720" i="24"/>
  <c r="J6721" i="24"/>
  <c r="J6722" i="24"/>
  <c r="J6723" i="24"/>
  <c r="J6724" i="24"/>
  <c r="J6725" i="24"/>
  <c r="J6726" i="24"/>
  <c r="J6727" i="24"/>
  <c r="J6728" i="24"/>
  <c r="J6729" i="24"/>
  <c r="J6730" i="24"/>
  <c r="J6731" i="24"/>
  <c r="J6732" i="24"/>
  <c r="J6733" i="24"/>
  <c r="J6734" i="24"/>
  <c r="J6735" i="24"/>
  <c r="J6736" i="24"/>
  <c r="J6737" i="24"/>
  <c r="J6738" i="24"/>
  <c r="J6739" i="24"/>
  <c r="J6740" i="24"/>
  <c r="J6741" i="24"/>
  <c r="J6742" i="24"/>
  <c r="J6743" i="24"/>
  <c r="J6744" i="24"/>
  <c r="J6745" i="24"/>
  <c r="J6746" i="24"/>
  <c r="J6747" i="24"/>
  <c r="J6748" i="24"/>
  <c r="J6749" i="24"/>
  <c r="J6750" i="24"/>
  <c r="J6751" i="24"/>
  <c r="J6752" i="24"/>
  <c r="J6753" i="24"/>
  <c r="J6754" i="24"/>
  <c r="J6755" i="24"/>
  <c r="J6756" i="24"/>
  <c r="J6757" i="24"/>
  <c r="J6758" i="24"/>
  <c r="J6759" i="24"/>
  <c r="J6760" i="24"/>
  <c r="J6761" i="24"/>
  <c r="J6762" i="24"/>
  <c r="J6763" i="24"/>
  <c r="J6764" i="24"/>
  <c r="J6765" i="24"/>
  <c r="J6766" i="24"/>
  <c r="J6767" i="24"/>
  <c r="J6768" i="24"/>
  <c r="J6769" i="24"/>
  <c r="J6770" i="24"/>
  <c r="J6771" i="24"/>
  <c r="J6772" i="24"/>
  <c r="J6773" i="24"/>
  <c r="J6774" i="24"/>
  <c r="J6775" i="24"/>
  <c r="J6776" i="24"/>
  <c r="J6777" i="24"/>
  <c r="J6778" i="24"/>
  <c r="J6779" i="24"/>
  <c r="J6780" i="24"/>
  <c r="J6781" i="24"/>
  <c r="J6782" i="24"/>
  <c r="J6783" i="24"/>
  <c r="J6784" i="24"/>
  <c r="J6785" i="24"/>
  <c r="J6786" i="24"/>
  <c r="J6787" i="24"/>
  <c r="J6788" i="24"/>
  <c r="J6789" i="24"/>
  <c r="J6790" i="24"/>
  <c r="J6791" i="24"/>
  <c r="J6792" i="24"/>
  <c r="J6793" i="24"/>
  <c r="J6794" i="24"/>
  <c r="J6795" i="24"/>
  <c r="J6796" i="24"/>
  <c r="J6797" i="24"/>
  <c r="J6798" i="24"/>
  <c r="J6799" i="24"/>
  <c r="J6800" i="24"/>
  <c r="J6801" i="24"/>
  <c r="J6802" i="24"/>
  <c r="J6803" i="24"/>
  <c r="J6804" i="24"/>
  <c r="J6805" i="24"/>
  <c r="J6806" i="24"/>
  <c r="J6807" i="24"/>
  <c r="J6808" i="24"/>
  <c r="J6809" i="24"/>
  <c r="J6810" i="24"/>
  <c r="J6811" i="24"/>
  <c r="J6812" i="24"/>
  <c r="J6813" i="24"/>
  <c r="J6814" i="24"/>
  <c r="J6815" i="24"/>
  <c r="J6816" i="24"/>
  <c r="J6817" i="24"/>
  <c r="J6818" i="24"/>
  <c r="J6819" i="24"/>
  <c r="J6820" i="24"/>
  <c r="J6821" i="24"/>
  <c r="J6822" i="24"/>
  <c r="J6823" i="24"/>
  <c r="J6824" i="24"/>
  <c r="J6825" i="24"/>
  <c r="J6826" i="24"/>
  <c r="J6827" i="24"/>
  <c r="J6828" i="24"/>
  <c r="J6829" i="24"/>
  <c r="J6830" i="24"/>
  <c r="J6831" i="24"/>
  <c r="J6832" i="24"/>
  <c r="J6833" i="24"/>
  <c r="J6834" i="24"/>
  <c r="J6835" i="24"/>
  <c r="J6836" i="24"/>
  <c r="J6837" i="24"/>
  <c r="J6838" i="24"/>
  <c r="J6839" i="24"/>
  <c r="J6840" i="24"/>
  <c r="J6841" i="24"/>
  <c r="J6842" i="24"/>
  <c r="J6843" i="24"/>
  <c r="J6844" i="24"/>
  <c r="J6845" i="24"/>
  <c r="J6846" i="24"/>
  <c r="J6847" i="24"/>
  <c r="J6848" i="24"/>
  <c r="J6849" i="24"/>
  <c r="J6850" i="24"/>
  <c r="J6851" i="24"/>
  <c r="J6852" i="24"/>
  <c r="J6853" i="24"/>
  <c r="J6854" i="24"/>
  <c r="J6855" i="24"/>
  <c r="J6856" i="24"/>
  <c r="J6857" i="24"/>
  <c r="J6858" i="24"/>
  <c r="J6859" i="24"/>
  <c r="J6860" i="24"/>
  <c r="J6861" i="24"/>
  <c r="J6862" i="24"/>
  <c r="J6863" i="24"/>
  <c r="J6864" i="24"/>
  <c r="J6865" i="24"/>
  <c r="J6866" i="24"/>
  <c r="J6867" i="24"/>
  <c r="J6868" i="24"/>
  <c r="J6869" i="24"/>
  <c r="J6870" i="24"/>
  <c r="J6871" i="24"/>
  <c r="J6872" i="24"/>
  <c r="J6873" i="24"/>
  <c r="J6874" i="24"/>
  <c r="J6875" i="24"/>
  <c r="J6876" i="24"/>
  <c r="J6877" i="24"/>
  <c r="J6878" i="24"/>
  <c r="J6879" i="24"/>
  <c r="J6880" i="24"/>
  <c r="J6881" i="24"/>
  <c r="J6882" i="24"/>
  <c r="J6883" i="24"/>
  <c r="J6884" i="24"/>
  <c r="J6885" i="24"/>
  <c r="J6886" i="24"/>
  <c r="J6887" i="24"/>
  <c r="J6888" i="24"/>
  <c r="J6889" i="24"/>
  <c r="J6890" i="24"/>
  <c r="J6891" i="24"/>
  <c r="J6892" i="24"/>
  <c r="J6893" i="24"/>
  <c r="J6894" i="24"/>
  <c r="J6895" i="24"/>
  <c r="J6896" i="24"/>
  <c r="J6897" i="24"/>
  <c r="J6898" i="24"/>
  <c r="J6899" i="24"/>
  <c r="J6900" i="24"/>
  <c r="J6901" i="24"/>
  <c r="J6902" i="24"/>
  <c r="J6903" i="24"/>
  <c r="J6904" i="24"/>
  <c r="J6905" i="24"/>
  <c r="J6906" i="24"/>
  <c r="J6907" i="24"/>
  <c r="J6908" i="24"/>
  <c r="J6909" i="24"/>
  <c r="J6910" i="24"/>
  <c r="J6911" i="24"/>
  <c r="J6912" i="24"/>
  <c r="J6913" i="24"/>
  <c r="J6914" i="24"/>
  <c r="J6915" i="24"/>
  <c r="J6916" i="24"/>
  <c r="J6917" i="24"/>
  <c r="J6918" i="24"/>
  <c r="J6919" i="24"/>
  <c r="J6920" i="24"/>
  <c r="J6921" i="24"/>
  <c r="J6922" i="24"/>
  <c r="J6923" i="24"/>
  <c r="J6924" i="24"/>
  <c r="J6925" i="24"/>
  <c r="J6926" i="24"/>
  <c r="J6927" i="24"/>
  <c r="J6928" i="24"/>
  <c r="J6929" i="24"/>
  <c r="J6930" i="24"/>
  <c r="J6931" i="24"/>
  <c r="J6932" i="24"/>
  <c r="J6933" i="24"/>
  <c r="J6934" i="24"/>
  <c r="J6935" i="24"/>
  <c r="J6936" i="24"/>
  <c r="J6937" i="24"/>
  <c r="J6938" i="24"/>
  <c r="J6939" i="24"/>
  <c r="J6940" i="24"/>
  <c r="J6941" i="24"/>
  <c r="J6942" i="24"/>
  <c r="J6943" i="24"/>
  <c r="J6944" i="24"/>
  <c r="J6945" i="24"/>
  <c r="J6946" i="24"/>
  <c r="J6947" i="24"/>
  <c r="J6948" i="24"/>
  <c r="J6949" i="24"/>
  <c r="J6950" i="24"/>
  <c r="J6951" i="24"/>
  <c r="J6952" i="24"/>
  <c r="J6953" i="24"/>
  <c r="J6954" i="24"/>
  <c r="J6955" i="24"/>
  <c r="J6956" i="24"/>
  <c r="J6957" i="24"/>
  <c r="J6958" i="24"/>
  <c r="J6959" i="24"/>
  <c r="J6960" i="24"/>
  <c r="J6961" i="24"/>
  <c r="J6962" i="24"/>
  <c r="J6963" i="24"/>
  <c r="J6964" i="24"/>
  <c r="J6965" i="24"/>
  <c r="J6966" i="24"/>
  <c r="J6967" i="24"/>
  <c r="J6968" i="24"/>
  <c r="J6969" i="24"/>
  <c r="J6970" i="24"/>
  <c r="J6971" i="24"/>
  <c r="J6972" i="24"/>
  <c r="J6973" i="24"/>
  <c r="J6974" i="24"/>
  <c r="J6975" i="24"/>
  <c r="J6976" i="24"/>
  <c r="J6977" i="24"/>
  <c r="J6978" i="24"/>
  <c r="J6979" i="24"/>
  <c r="J6980" i="24"/>
  <c r="J6981" i="24"/>
  <c r="J6982" i="24"/>
  <c r="J6983" i="24"/>
  <c r="J6984" i="24"/>
  <c r="J6985" i="24"/>
  <c r="J6986" i="24"/>
  <c r="J6987" i="24"/>
  <c r="J6988" i="24"/>
  <c r="J6989" i="24"/>
  <c r="J6990" i="24"/>
  <c r="J6991" i="24"/>
  <c r="J6992" i="24"/>
  <c r="J6993" i="24"/>
  <c r="J6994" i="24"/>
  <c r="J6995" i="24"/>
  <c r="J6996" i="24"/>
  <c r="J6997" i="24"/>
  <c r="J6998" i="24"/>
  <c r="J6999" i="24"/>
  <c r="J7000" i="24"/>
  <c r="J7001" i="24"/>
  <c r="J7002" i="24"/>
  <c r="J7003" i="24"/>
  <c r="J7004" i="24"/>
  <c r="J7005" i="24"/>
  <c r="J7006" i="24"/>
  <c r="J7007" i="24"/>
  <c r="J7008" i="24"/>
  <c r="J7009" i="24"/>
  <c r="J7010" i="24"/>
  <c r="J7011" i="24"/>
  <c r="J7012" i="24"/>
  <c r="J7013" i="24"/>
  <c r="J7014" i="24"/>
  <c r="J7015" i="24"/>
  <c r="J7016" i="24"/>
  <c r="J7017" i="24"/>
  <c r="J7018" i="24"/>
  <c r="J7019" i="24"/>
  <c r="J7020" i="24"/>
  <c r="J7021" i="24"/>
  <c r="J7022" i="24"/>
  <c r="J7023" i="24"/>
  <c r="J7024" i="24"/>
  <c r="J7025" i="24"/>
  <c r="J7026" i="24"/>
  <c r="J7027" i="24"/>
  <c r="J7028" i="24"/>
  <c r="J7029" i="24"/>
  <c r="J7030" i="24"/>
  <c r="J7031" i="24"/>
  <c r="J7032" i="24"/>
  <c r="J7033" i="24"/>
  <c r="J7034" i="24"/>
  <c r="J7035" i="24"/>
  <c r="J7036" i="24"/>
  <c r="J7037" i="24"/>
  <c r="J7038" i="24"/>
  <c r="J7039" i="24"/>
  <c r="J7040" i="24"/>
  <c r="J7041" i="24"/>
  <c r="J7042" i="24"/>
  <c r="J7043" i="24"/>
  <c r="J7044" i="24"/>
  <c r="J7045" i="24"/>
  <c r="J7046" i="24"/>
  <c r="J7047" i="24"/>
  <c r="J7048" i="24"/>
  <c r="J7049" i="24"/>
  <c r="J7050" i="24"/>
  <c r="J7051" i="24"/>
  <c r="J7052" i="24"/>
  <c r="J7053" i="24"/>
  <c r="J7054" i="24"/>
  <c r="J7055" i="24"/>
  <c r="J7056" i="24"/>
  <c r="J7057" i="24"/>
  <c r="J7058" i="24"/>
  <c r="J7059" i="24"/>
  <c r="J7060" i="24"/>
  <c r="J7061" i="24"/>
  <c r="J7062" i="24"/>
  <c r="J7063" i="24"/>
  <c r="J7064" i="24"/>
  <c r="J7065" i="24"/>
  <c r="J7066" i="24"/>
  <c r="J7067" i="24"/>
  <c r="J7068" i="24"/>
  <c r="J7069" i="24"/>
  <c r="J7070" i="24"/>
  <c r="J7071" i="24"/>
  <c r="J7072" i="24"/>
  <c r="J7073" i="24"/>
  <c r="J7074" i="24"/>
  <c r="J7075" i="24"/>
  <c r="J7076" i="24"/>
  <c r="J7077" i="24"/>
  <c r="J7078" i="24"/>
  <c r="J7079" i="24"/>
  <c r="J7080" i="24"/>
  <c r="J7081" i="24"/>
  <c r="J7082" i="24"/>
  <c r="J7083" i="24"/>
  <c r="J7084" i="24"/>
  <c r="J7085" i="24"/>
  <c r="J7086" i="24"/>
  <c r="J7087" i="24"/>
  <c r="J7088" i="24"/>
  <c r="J7089" i="24"/>
  <c r="J7090" i="24"/>
  <c r="J7091" i="24"/>
  <c r="J7092" i="24"/>
  <c r="J7093" i="24"/>
  <c r="J7094" i="24"/>
  <c r="J7095" i="24"/>
  <c r="J7096" i="24"/>
  <c r="J7097" i="24"/>
  <c r="J7098" i="24"/>
  <c r="J7099" i="24"/>
  <c r="J7100" i="24"/>
  <c r="J7101" i="24"/>
  <c r="J7102" i="24"/>
  <c r="J7103" i="24"/>
  <c r="J7104" i="24"/>
  <c r="J7105" i="24"/>
  <c r="J7106" i="24"/>
  <c r="J7107" i="24"/>
  <c r="J7108" i="24"/>
  <c r="J7109" i="24"/>
  <c r="J7110" i="24"/>
  <c r="J7111" i="24"/>
  <c r="J7112" i="24"/>
  <c r="J7113" i="24"/>
  <c r="J7114" i="24"/>
  <c r="J7115" i="24"/>
  <c r="J7116" i="24"/>
  <c r="J7117" i="24"/>
  <c r="J7118" i="24"/>
  <c r="J7119" i="24"/>
  <c r="J7120" i="24"/>
  <c r="J7121" i="24"/>
  <c r="J7122" i="24"/>
  <c r="J7123" i="24"/>
  <c r="J7124" i="24"/>
  <c r="J7125" i="24"/>
  <c r="J7126" i="24"/>
  <c r="J7127" i="24"/>
  <c r="J7128" i="24"/>
  <c r="J7129" i="24"/>
  <c r="J7130" i="24"/>
  <c r="J7131" i="24"/>
  <c r="J7132" i="24"/>
  <c r="J7133" i="24"/>
  <c r="J7134" i="24"/>
  <c r="J7135" i="24"/>
  <c r="J7136" i="24"/>
  <c r="J7137" i="24"/>
  <c r="J7138" i="24"/>
  <c r="J7139" i="24"/>
  <c r="J7140" i="24"/>
  <c r="J7141" i="24"/>
  <c r="J7142" i="24"/>
  <c r="J7143" i="24"/>
  <c r="J7144" i="24"/>
  <c r="J7145" i="24"/>
  <c r="J7146" i="24"/>
  <c r="J7147" i="24"/>
  <c r="J7148" i="24"/>
  <c r="J7149" i="24"/>
  <c r="J7150" i="24"/>
  <c r="J7151" i="24"/>
  <c r="J7152" i="24"/>
  <c r="J7153" i="24"/>
  <c r="J7154" i="24"/>
  <c r="J7155" i="24"/>
  <c r="J7156" i="24"/>
  <c r="J7157" i="24"/>
  <c r="J7158" i="24"/>
  <c r="J7159" i="24"/>
  <c r="J7160" i="24"/>
  <c r="J7161" i="24"/>
  <c r="J7162" i="24"/>
  <c r="J7163" i="24"/>
  <c r="J7164" i="24"/>
  <c r="J7165" i="24"/>
  <c r="J7166" i="24"/>
  <c r="J7167" i="24"/>
  <c r="J7168" i="24"/>
  <c r="J7169" i="24"/>
  <c r="J7170" i="24"/>
  <c r="J7171" i="24"/>
  <c r="J7172" i="24"/>
  <c r="J7173" i="24"/>
  <c r="J7174" i="24"/>
  <c r="J7175" i="24"/>
  <c r="J7176" i="24"/>
  <c r="J7177" i="24"/>
  <c r="J7178" i="24"/>
  <c r="J7179" i="24"/>
  <c r="J7180" i="24"/>
  <c r="J7181" i="24"/>
  <c r="J7182" i="24"/>
  <c r="J7183" i="24"/>
  <c r="J7184" i="24"/>
  <c r="J7185" i="24"/>
  <c r="J7186" i="24"/>
  <c r="J7187" i="24"/>
  <c r="J7188" i="24"/>
  <c r="J7189" i="24"/>
  <c r="J7190" i="24"/>
  <c r="J7191" i="24"/>
  <c r="J7192" i="24"/>
  <c r="J7193" i="24"/>
  <c r="J7194" i="24"/>
  <c r="J7195" i="24"/>
  <c r="J7196" i="24"/>
  <c r="J7197" i="24"/>
  <c r="J7198" i="24"/>
  <c r="J7199" i="24"/>
  <c r="J7200" i="24"/>
  <c r="J7201" i="24"/>
  <c r="J7202" i="24"/>
  <c r="J7203" i="24"/>
  <c r="J7204" i="24"/>
  <c r="J7205" i="24"/>
  <c r="J7206" i="24"/>
  <c r="J7207" i="24"/>
  <c r="J7208" i="24"/>
  <c r="J7209" i="24"/>
  <c r="J7210" i="24"/>
  <c r="J7211" i="24"/>
  <c r="J7212" i="24"/>
  <c r="J7213" i="24"/>
  <c r="J7214" i="24"/>
  <c r="J7215" i="24"/>
  <c r="J7216" i="24"/>
  <c r="J7217" i="24"/>
  <c r="J7218" i="24"/>
  <c r="J7219" i="24"/>
  <c r="J7220" i="24"/>
  <c r="J7221" i="24"/>
  <c r="J7222" i="24"/>
  <c r="J7223" i="24"/>
  <c r="J7224" i="24"/>
  <c r="J7225" i="24"/>
  <c r="J7226" i="24"/>
  <c r="J7227" i="24"/>
  <c r="J7228" i="24"/>
  <c r="J7229" i="24"/>
  <c r="J7230" i="24"/>
  <c r="J7231" i="24"/>
  <c r="J7232" i="24"/>
  <c r="J7233" i="24"/>
  <c r="J7234" i="24"/>
  <c r="J7235" i="24"/>
  <c r="J7236" i="24"/>
  <c r="J7237" i="24"/>
  <c r="J7238" i="24"/>
  <c r="J7239" i="24"/>
  <c r="J7240" i="24"/>
  <c r="J7241" i="24"/>
  <c r="J7242" i="24"/>
  <c r="J7243" i="24"/>
  <c r="J7244" i="24"/>
  <c r="J7245" i="24"/>
  <c r="J7246" i="24"/>
  <c r="J7247" i="24"/>
  <c r="J7248" i="24"/>
  <c r="J7249" i="24"/>
  <c r="J7250" i="24"/>
  <c r="J7251" i="24"/>
  <c r="J7252" i="24"/>
  <c r="J7253" i="24"/>
  <c r="J7254" i="24"/>
  <c r="J7255" i="24"/>
  <c r="J7256" i="24"/>
  <c r="J7257" i="24"/>
  <c r="J7258" i="24"/>
  <c r="J7259" i="24"/>
  <c r="J7260" i="24"/>
  <c r="J7261" i="24"/>
  <c r="J7262" i="24"/>
  <c r="J7263" i="24"/>
  <c r="J7264" i="24"/>
  <c r="J7265" i="24"/>
  <c r="J7266" i="24"/>
  <c r="J7267" i="24"/>
  <c r="J7268" i="24"/>
  <c r="J7269" i="24"/>
  <c r="J7270" i="24"/>
  <c r="J7271" i="24"/>
  <c r="J7272" i="24"/>
  <c r="J7273" i="24"/>
  <c r="J7274" i="24"/>
  <c r="J7275" i="24"/>
  <c r="J7276" i="24"/>
  <c r="J7277" i="24"/>
  <c r="J7278" i="24"/>
  <c r="J7279" i="24"/>
  <c r="J7280" i="24"/>
  <c r="J7281" i="24"/>
  <c r="J7282" i="24"/>
  <c r="J7283" i="24"/>
  <c r="J7284" i="24"/>
  <c r="J7285" i="24"/>
  <c r="J7286" i="24"/>
  <c r="J7287" i="24"/>
  <c r="J7288" i="24"/>
  <c r="J7289" i="24"/>
  <c r="J7290" i="24"/>
  <c r="J7291" i="24"/>
  <c r="J7292" i="24"/>
  <c r="J7293" i="24"/>
  <c r="J7294" i="24"/>
  <c r="J7295" i="24"/>
  <c r="J7296" i="24"/>
  <c r="J7297" i="24"/>
  <c r="J7298" i="24"/>
  <c r="J7299" i="24"/>
  <c r="J7300" i="24"/>
  <c r="J7301" i="24"/>
  <c r="J7302" i="24"/>
  <c r="J7303" i="24"/>
  <c r="J7304" i="24"/>
  <c r="J7305" i="24"/>
  <c r="J7306" i="24"/>
  <c r="J7307" i="24"/>
  <c r="J7308" i="24"/>
  <c r="J7309" i="24"/>
  <c r="J7310" i="24"/>
  <c r="J7311" i="24"/>
  <c r="J7312" i="24"/>
  <c r="J7313" i="24"/>
  <c r="J7314" i="24"/>
  <c r="J7315" i="24"/>
  <c r="J7316" i="24"/>
  <c r="J7317" i="24"/>
  <c r="J7318" i="24"/>
  <c r="J7319" i="24"/>
  <c r="J7320" i="24"/>
  <c r="J7321" i="24"/>
  <c r="J7322" i="24"/>
  <c r="J7323" i="24"/>
  <c r="J7324" i="24"/>
  <c r="J7325" i="24"/>
  <c r="J7326" i="24"/>
  <c r="J7327" i="24"/>
  <c r="J7328" i="24"/>
  <c r="J7329" i="24"/>
  <c r="J7330" i="24"/>
  <c r="J7331" i="24"/>
  <c r="J7332" i="24"/>
  <c r="J7333" i="24"/>
  <c r="J7334" i="24"/>
  <c r="J7335" i="24"/>
  <c r="J7336" i="24"/>
  <c r="J7337" i="24"/>
  <c r="J7338" i="24"/>
  <c r="J7339" i="24"/>
  <c r="J7340" i="24"/>
  <c r="J7341" i="24"/>
  <c r="J7342" i="24"/>
  <c r="J7343" i="24"/>
  <c r="J7344" i="24"/>
  <c r="J7345" i="24"/>
  <c r="J7346" i="24"/>
  <c r="J7347" i="24"/>
  <c r="J7348" i="24"/>
  <c r="J7349" i="24"/>
  <c r="J7350" i="24"/>
  <c r="J7351" i="24"/>
  <c r="J7352" i="24"/>
  <c r="J7353" i="24"/>
  <c r="J7354" i="24"/>
  <c r="J7355" i="24"/>
  <c r="J7356" i="24"/>
  <c r="J7357" i="24"/>
  <c r="J7358" i="24"/>
  <c r="J7359" i="24"/>
  <c r="J7360" i="24"/>
  <c r="J7361" i="24"/>
  <c r="J7362" i="24"/>
  <c r="J7363" i="24"/>
  <c r="J7364" i="24"/>
  <c r="J7365" i="24"/>
  <c r="J7366" i="24"/>
  <c r="J7367" i="24"/>
  <c r="J7368" i="24"/>
  <c r="J7369" i="24"/>
  <c r="J7370" i="24"/>
  <c r="J7371" i="24"/>
  <c r="J7372" i="24"/>
  <c r="J7373" i="24"/>
  <c r="J7374" i="24"/>
  <c r="J7375" i="24"/>
  <c r="J7376" i="24"/>
  <c r="J7377" i="24"/>
  <c r="J7378" i="24"/>
  <c r="J7379" i="24"/>
  <c r="J7380" i="24"/>
  <c r="J7381" i="24"/>
  <c r="J7382" i="24"/>
  <c r="J7383" i="24"/>
  <c r="J7384" i="24"/>
  <c r="J7385" i="24"/>
  <c r="J7386" i="24"/>
  <c r="J7387" i="24"/>
  <c r="J7388" i="24"/>
  <c r="J7389" i="24"/>
  <c r="J7390" i="24"/>
  <c r="J7391" i="24"/>
  <c r="J7392" i="24"/>
  <c r="J7393" i="24"/>
  <c r="J7394" i="24"/>
  <c r="J7395" i="24"/>
  <c r="J7396" i="24"/>
  <c r="J7397" i="24"/>
  <c r="J7398" i="24"/>
  <c r="J7399" i="24"/>
  <c r="J7400" i="24"/>
  <c r="J7401" i="24"/>
  <c r="J7402" i="24"/>
  <c r="J7403" i="24"/>
  <c r="J7404" i="24"/>
  <c r="J7405" i="24"/>
  <c r="J7406" i="24"/>
  <c r="J7407" i="24"/>
  <c r="J7408" i="24"/>
  <c r="J7409" i="24"/>
  <c r="J7410" i="24"/>
  <c r="J7411" i="24"/>
  <c r="J7412" i="24"/>
  <c r="J7413" i="24"/>
  <c r="J7414" i="24"/>
  <c r="J7415" i="24"/>
  <c r="J7416" i="24"/>
  <c r="J7417" i="24"/>
  <c r="J7418" i="24"/>
  <c r="J7419" i="24"/>
  <c r="J7420" i="24"/>
  <c r="J7421" i="24"/>
  <c r="J7422" i="24"/>
  <c r="J7423" i="24"/>
  <c r="J7424" i="24"/>
  <c r="J7425" i="24"/>
  <c r="J7426" i="24"/>
  <c r="J7427" i="24"/>
  <c r="J7428" i="24"/>
  <c r="J7429" i="24"/>
  <c r="J7430" i="24"/>
  <c r="J7431" i="24"/>
  <c r="J7432" i="24"/>
  <c r="J7433" i="24"/>
  <c r="J7434" i="24"/>
  <c r="J7435" i="24"/>
  <c r="J7436" i="24"/>
  <c r="J7437" i="24"/>
  <c r="J7438" i="24"/>
  <c r="J7439" i="24"/>
  <c r="J7440" i="24"/>
  <c r="J7441" i="24"/>
  <c r="J7442" i="24"/>
  <c r="J7443" i="24"/>
  <c r="J7444" i="24"/>
  <c r="J7445" i="24"/>
  <c r="J7446" i="24"/>
  <c r="J7447" i="24"/>
  <c r="J7448" i="24"/>
  <c r="J7449" i="24"/>
  <c r="J7450" i="24"/>
  <c r="J7451" i="24"/>
  <c r="J7452" i="24"/>
  <c r="J7453" i="24"/>
  <c r="J7454" i="24"/>
  <c r="J7455" i="24"/>
  <c r="J7456" i="24"/>
  <c r="J7457" i="24"/>
  <c r="J7458" i="24"/>
  <c r="J7459" i="24"/>
  <c r="J7460" i="24"/>
  <c r="J7461" i="24"/>
  <c r="J7462" i="24"/>
  <c r="J7463" i="24"/>
  <c r="J7464" i="24"/>
  <c r="J7465" i="24"/>
  <c r="J7466" i="24"/>
  <c r="J7467" i="24"/>
  <c r="J7468" i="24"/>
  <c r="J7469" i="24"/>
  <c r="J7470" i="24"/>
  <c r="J7471" i="24"/>
  <c r="J7472" i="24"/>
  <c r="J7473" i="24"/>
  <c r="J7474" i="24"/>
  <c r="J7475" i="24"/>
  <c r="J7476" i="24"/>
  <c r="J7477" i="24"/>
  <c r="J7478" i="24"/>
  <c r="J7479" i="24"/>
  <c r="J7480" i="24"/>
  <c r="J7481" i="24"/>
  <c r="J7482" i="24"/>
  <c r="J7483" i="24"/>
  <c r="J7484" i="24"/>
  <c r="J7485" i="24"/>
  <c r="J7486" i="24"/>
  <c r="J7487" i="24"/>
  <c r="J7488" i="24"/>
  <c r="J7489" i="24"/>
  <c r="J7490" i="24"/>
  <c r="J7491" i="24"/>
  <c r="J7492" i="24"/>
  <c r="J7493" i="24"/>
  <c r="J7494" i="24"/>
  <c r="J7495" i="24"/>
  <c r="J7496" i="24"/>
  <c r="J7497" i="24"/>
  <c r="J7498" i="24"/>
  <c r="J7499" i="24"/>
  <c r="J7500" i="24"/>
  <c r="J7501" i="24"/>
  <c r="J7502" i="24"/>
  <c r="J7503" i="24"/>
  <c r="J7504" i="24"/>
  <c r="J7505" i="24"/>
  <c r="J7506" i="24"/>
  <c r="J7507" i="24"/>
  <c r="J7508" i="24"/>
  <c r="J7509" i="24"/>
  <c r="J7510" i="24"/>
  <c r="J7511" i="24"/>
  <c r="J7512" i="24"/>
  <c r="J7513" i="24"/>
  <c r="J7514" i="24"/>
  <c r="J7515" i="24"/>
  <c r="J7516" i="24"/>
  <c r="J7517" i="24"/>
  <c r="J7518" i="24"/>
  <c r="J7519" i="24"/>
  <c r="J7520" i="24"/>
  <c r="J7521" i="24"/>
  <c r="J7522" i="24"/>
  <c r="J7523" i="24"/>
  <c r="J7524" i="24"/>
  <c r="J7525" i="24"/>
  <c r="J7526" i="24"/>
  <c r="J7527" i="24"/>
  <c r="J7528" i="24"/>
  <c r="J7529" i="24"/>
  <c r="J7530" i="24"/>
  <c r="J7531" i="24"/>
  <c r="J7532" i="24"/>
  <c r="J7533" i="24"/>
  <c r="J7534" i="24"/>
  <c r="J7535" i="24"/>
  <c r="J7536" i="24"/>
  <c r="J7537" i="24"/>
  <c r="J7538" i="24"/>
  <c r="J7539" i="24"/>
  <c r="J7540" i="24"/>
  <c r="J7541" i="24"/>
  <c r="J7542" i="24"/>
  <c r="J7543" i="24"/>
  <c r="J7544" i="24"/>
  <c r="J7545" i="24"/>
  <c r="J7546" i="24"/>
  <c r="J7547" i="24"/>
  <c r="J7548" i="24"/>
  <c r="J7549" i="24"/>
  <c r="J7550" i="24"/>
  <c r="J7551" i="24"/>
  <c r="J7552" i="24"/>
  <c r="J7553" i="24"/>
  <c r="J7554" i="24"/>
  <c r="J7555" i="24"/>
  <c r="J7556" i="24"/>
  <c r="J7557" i="24"/>
  <c r="J7558" i="24"/>
  <c r="J7559" i="24"/>
  <c r="J7560" i="24"/>
  <c r="J7561" i="24"/>
  <c r="J7562" i="24"/>
  <c r="J7563" i="24"/>
  <c r="J7564" i="24"/>
  <c r="J7565" i="24"/>
  <c r="J7566" i="24"/>
  <c r="J7567" i="24"/>
  <c r="J7568" i="24"/>
  <c r="J7569" i="24"/>
  <c r="J7570" i="24"/>
  <c r="J7571" i="24"/>
  <c r="J7572" i="24"/>
  <c r="J7573" i="24"/>
  <c r="J7574" i="24"/>
  <c r="J7575" i="24"/>
  <c r="J7576" i="24"/>
  <c r="J7577" i="24"/>
  <c r="J7578" i="24"/>
  <c r="J7579" i="24"/>
  <c r="J7580" i="24"/>
  <c r="J7581" i="24"/>
  <c r="J7582" i="24"/>
  <c r="J7583" i="24"/>
  <c r="J7584" i="24"/>
  <c r="J7585" i="24"/>
  <c r="J7586" i="24"/>
  <c r="J7587" i="24"/>
  <c r="J7588" i="24"/>
  <c r="J7589" i="24"/>
  <c r="J7590" i="24"/>
  <c r="J7591" i="24"/>
  <c r="J7592" i="24"/>
  <c r="J7593" i="24"/>
  <c r="J7594" i="24"/>
  <c r="J7595" i="24"/>
  <c r="J7596" i="24"/>
  <c r="J7597" i="24"/>
  <c r="J7598" i="24"/>
  <c r="J7599" i="24"/>
  <c r="J7600" i="24"/>
  <c r="J7601" i="24"/>
  <c r="J7602" i="24"/>
  <c r="J7603" i="24"/>
  <c r="J7604" i="24"/>
  <c r="J7605" i="24"/>
  <c r="J7606" i="24"/>
  <c r="J7607" i="24"/>
  <c r="J7608" i="24"/>
  <c r="J7609" i="24"/>
  <c r="J7610" i="24"/>
  <c r="J7611" i="24"/>
  <c r="J7612" i="24"/>
  <c r="J7613" i="24"/>
  <c r="J7614" i="24"/>
  <c r="J7615" i="24"/>
  <c r="J7616" i="24"/>
  <c r="J7617" i="24"/>
  <c r="J7618" i="24"/>
  <c r="J7619" i="24"/>
  <c r="J7620" i="24"/>
  <c r="J7621" i="24"/>
  <c r="J7622" i="24"/>
  <c r="J7623" i="24"/>
  <c r="J7624" i="24"/>
  <c r="J7625" i="24"/>
  <c r="J7626" i="24"/>
  <c r="J7627" i="24"/>
  <c r="J7628" i="24"/>
  <c r="J7629" i="24"/>
  <c r="J7630" i="24"/>
  <c r="J7631" i="24"/>
  <c r="J7632" i="24"/>
  <c r="J7633" i="24"/>
  <c r="J7634" i="24"/>
  <c r="J7635" i="24"/>
  <c r="J7636" i="24"/>
  <c r="J7637" i="24"/>
  <c r="J7638" i="24"/>
  <c r="J7639" i="24"/>
  <c r="J7640" i="24"/>
  <c r="J7641" i="24"/>
  <c r="J7642" i="24"/>
  <c r="J7643" i="24"/>
  <c r="J7644" i="24"/>
  <c r="J7645" i="24"/>
  <c r="J7646" i="24"/>
  <c r="J7647" i="24"/>
  <c r="J7648" i="24"/>
  <c r="J7649" i="24"/>
  <c r="J7650" i="24"/>
  <c r="J7651" i="24"/>
  <c r="J7652" i="24"/>
  <c r="J7653" i="24"/>
  <c r="J7654" i="24"/>
  <c r="J7655" i="24"/>
  <c r="J7656" i="24"/>
  <c r="J7657" i="24"/>
  <c r="J7658" i="24"/>
  <c r="J7659" i="24"/>
  <c r="J7660" i="24"/>
  <c r="J7661" i="24"/>
  <c r="J7662" i="24"/>
  <c r="J7663" i="24"/>
  <c r="J7664" i="24"/>
  <c r="J7665" i="24"/>
  <c r="J7666" i="24"/>
  <c r="J7667" i="24"/>
  <c r="J7668" i="24"/>
  <c r="J7669" i="24"/>
  <c r="J7670" i="24"/>
  <c r="J7671" i="24"/>
  <c r="J7672" i="24"/>
  <c r="J7673" i="24"/>
  <c r="J7674" i="24"/>
  <c r="J7675" i="24"/>
  <c r="J7676" i="24"/>
  <c r="J7677" i="24"/>
  <c r="J7678" i="24"/>
  <c r="J7679" i="24"/>
  <c r="J7680" i="24"/>
  <c r="J7681" i="24"/>
  <c r="J7682" i="24"/>
  <c r="J7683" i="24"/>
  <c r="J7684" i="24"/>
  <c r="J7685" i="24"/>
  <c r="J7686" i="24"/>
  <c r="J7687" i="24"/>
  <c r="J7688" i="24"/>
  <c r="J7689" i="24"/>
  <c r="J7690" i="24"/>
  <c r="J7691" i="24"/>
  <c r="J7692" i="24"/>
  <c r="J7693" i="24"/>
  <c r="J7694" i="24"/>
  <c r="J7695" i="24"/>
  <c r="J7696" i="24"/>
  <c r="J7697" i="24"/>
  <c r="J7698" i="24"/>
  <c r="J7699" i="24"/>
  <c r="J7700" i="24"/>
  <c r="J7701" i="24"/>
  <c r="J7702" i="24"/>
  <c r="J7703" i="24"/>
  <c r="J7704" i="24"/>
  <c r="J7705" i="24"/>
  <c r="J7706" i="24"/>
  <c r="J7707" i="24"/>
  <c r="J7708" i="24"/>
  <c r="J7709" i="24"/>
  <c r="J7710" i="24"/>
  <c r="J7711" i="24"/>
  <c r="J7712" i="24"/>
  <c r="J7713" i="24"/>
  <c r="J7714" i="24"/>
  <c r="J7715" i="24"/>
  <c r="J7716" i="24"/>
  <c r="J7717" i="24"/>
  <c r="J7718" i="24"/>
  <c r="J7719" i="24"/>
  <c r="J7720" i="24"/>
  <c r="J7721" i="24"/>
  <c r="J7722" i="24"/>
  <c r="J7723" i="24"/>
  <c r="J7724" i="24"/>
  <c r="J7725" i="24"/>
  <c r="J7726" i="24"/>
  <c r="J7727" i="24"/>
  <c r="J7728" i="24"/>
  <c r="J7729" i="24"/>
  <c r="J7730" i="24"/>
  <c r="J7731" i="24"/>
  <c r="J7732" i="24"/>
  <c r="J7733" i="24"/>
  <c r="J7734" i="24"/>
  <c r="J7735" i="24"/>
  <c r="J7736" i="24"/>
  <c r="J7737" i="24"/>
  <c r="J7738" i="24"/>
  <c r="J7739" i="24"/>
  <c r="J7740" i="24"/>
  <c r="J7741" i="24"/>
  <c r="J7742" i="24"/>
  <c r="J7743" i="24"/>
  <c r="J7744" i="24"/>
  <c r="J7745" i="24"/>
  <c r="J7746" i="24"/>
  <c r="J7747" i="24"/>
  <c r="J7748" i="24"/>
  <c r="J7749" i="24"/>
  <c r="J7750" i="24"/>
  <c r="J7751" i="24"/>
  <c r="J7752" i="24"/>
  <c r="J7753" i="24"/>
  <c r="J7754" i="24"/>
  <c r="J7755" i="24"/>
  <c r="J7756" i="24"/>
  <c r="J7757" i="24"/>
  <c r="J7758" i="24"/>
  <c r="J7759" i="24"/>
  <c r="J7760" i="24"/>
  <c r="J7761" i="24"/>
  <c r="J7762" i="24"/>
  <c r="J7763" i="24"/>
  <c r="J7764" i="24"/>
  <c r="J7765" i="24"/>
  <c r="J7766" i="24"/>
  <c r="J7767" i="24"/>
  <c r="J7768" i="24"/>
  <c r="J7769" i="24"/>
  <c r="J7770" i="24"/>
  <c r="J7771" i="24"/>
  <c r="J7772" i="24"/>
  <c r="J7773" i="24"/>
  <c r="J7774" i="24"/>
  <c r="J7775" i="24"/>
  <c r="J7776" i="24"/>
  <c r="J7777" i="24"/>
  <c r="J7778" i="24"/>
  <c r="J7779" i="24"/>
  <c r="J7780" i="24"/>
  <c r="J7781" i="24"/>
  <c r="J7782" i="24"/>
  <c r="J7783" i="24"/>
  <c r="J7784" i="24"/>
  <c r="J7785" i="24"/>
  <c r="J7786" i="24"/>
  <c r="J7787" i="24"/>
  <c r="J7788" i="24"/>
  <c r="J7789" i="24"/>
  <c r="J7790" i="24"/>
  <c r="J7791" i="24"/>
  <c r="J7792" i="24"/>
  <c r="J7793" i="24"/>
  <c r="J7794" i="24"/>
  <c r="J7795" i="24"/>
  <c r="J7796" i="24"/>
  <c r="J7797" i="24"/>
  <c r="J7798" i="24"/>
  <c r="J7799" i="24"/>
  <c r="J7800" i="24"/>
  <c r="J7801" i="24"/>
  <c r="J7802" i="24"/>
  <c r="J7803" i="24"/>
  <c r="J7804" i="24"/>
  <c r="J7805" i="24"/>
  <c r="J7806" i="24"/>
  <c r="J7807" i="24"/>
  <c r="J7808" i="24"/>
  <c r="J7809" i="24"/>
  <c r="J7810" i="24"/>
  <c r="J7811" i="24"/>
  <c r="J7812" i="24"/>
  <c r="J7813" i="24"/>
  <c r="J7814" i="24"/>
  <c r="J7815" i="24"/>
  <c r="J7816" i="24"/>
  <c r="J7817" i="24"/>
  <c r="J7818" i="24"/>
  <c r="J7819" i="24"/>
  <c r="J7820" i="24"/>
  <c r="J7821" i="24"/>
  <c r="J7822" i="24"/>
  <c r="J7823" i="24"/>
  <c r="J7824" i="24"/>
  <c r="J7825" i="24"/>
  <c r="J7826" i="24"/>
  <c r="J7827" i="24"/>
  <c r="J7828" i="24"/>
  <c r="J7829" i="24"/>
  <c r="J7830" i="24"/>
  <c r="J7831" i="24"/>
  <c r="J7832" i="24"/>
  <c r="J7833" i="24"/>
  <c r="J7834" i="24"/>
  <c r="J7835" i="24"/>
  <c r="J7836" i="24"/>
  <c r="J7837" i="24"/>
  <c r="J7838" i="24"/>
  <c r="J7839" i="24"/>
  <c r="J7840" i="24"/>
  <c r="J7841" i="24"/>
  <c r="J7842" i="24"/>
  <c r="J7843" i="24"/>
  <c r="J7844" i="24"/>
  <c r="J7845" i="24"/>
  <c r="J7846" i="24"/>
  <c r="J7847" i="24"/>
  <c r="J7848" i="24"/>
  <c r="J7849" i="24"/>
  <c r="J7850" i="24"/>
  <c r="J7851" i="24"/>
  <c r="J7852" i="24"/>
  <c r="J7853" i="24"/>
  <c r="J7854" i="24"/>
  <c r="J7855" i="24"/>
  <c r="J7856" i="24"/>
  <c r="J7857" i="24"/>
  <c r="J7858" i="24"/>
  <c r="J7859" i="24"/>
  <c r="J7860" i="24"/>
  <c r="J7861" i="24"/>
  <c r="J7862" i="24"/>
  <c r="J7863" i="24"/>
  <c r="J7864" i="24"/>
  <c r="J7865" i="24"/>
  <c r="J7866" i="24"/>
  <c r="J7867" i="24"/>
  <c r="J7868" i="24"/>
  <c r="J7869" i="24"/>
  <c r="J7870" i="24"/>
  <c r="J7871" i="24"/>
  <c r="J7872" i="24"/>
  <c r="J7873" i="24"/>
  <c r="J7874" i="24"/>
  <c r="J7875" i="24"/>
  <c r="J7876" i="24"/>
  <c r="J7877" i="24"/>
  <c r="J7878" i="24"/>
  <c r="J7879" i="24"/>
  <c r="J7880" i="24"/>
  <c r="J7881" i="24"/>
  <c r="J7882" i="24"/>
  <c r="J7883" i="24"/>
  <c r="J7884" i="24"/>
  <c r="J7885" i="24"/>
  <c r="J7886" i="24"/>
  <c r="J7887" i="24"/>
  <c r="J7888" i="24"/>
  <c r="J7889" i="24"/>
  <c r="J7890" i="24"/>
  <c r="J7891" i="24"/>
  <c r="J7892" i="24"/>
  <c r="J7893" i="24"/>
  <c r="J7894" i="24"/>
  <c r="J7895" i="24"/>
  <c r="J7896" i="24"/>
  <c r="J7897" i="24"/>
  <c r="J7898" i="24"/>
  <c r="J7899" i="24"/>
  <c r="J7900" i="24"/>
  <c r="J7901" i="24"/>
  <c r="J7902" i="24"/>
  <c r="J7903" i="24"/>
  <c r="J7904" i="24"/>
  <c r="J7905" i="24"/>
  <c r="J7906" i="24"/>
  <c r="J7907" i="24"/>
  <c r="J7908" i="24"/>
  <c r="J7909" i="24"/>
  <c r="J7910" i="24"/>
  <c r="J7911" i="24"/>
  <c r="J7912" i="24"/>
  <c r="J7913" i="24"/>
  <c r="J7914" i="24"/>
  <c r="J7915" i="24"/>
  <c r="J7916" i="24"/>
  <c r="J7917" i="24"/>
  <c r="J7918" i="24"/>
  <c r="J7919" i="24"/>
  <c r="J7920" i="24"/>
  <c r="J7921" i="24"/>
  <c r="J7922" i="24"/>
  <c r="J7923" i="24"/>
  <c r="J7924" i="24"/>
  <c r="J7925" i="24"/>
  <c r="J7926" i="24"/>
  <c r="J7927" i="24"/>
  <c r="J7928" i="24"/>
  <c r="J7929" i="24"/>
  <c r="J7930" i="24"/>
  <c r="J7931" i="24"/>
  <c r="J7932" i="24"/>
  <c r="J7933" i="24"/>
  <c r="J7934" i="24"/>
  <c r="J7935" i="24"/>
  <c r="J7936" i="24"/>
  <c r="J7937" i="24"/>
  <c r="J7938" i="24"/>
  <c r="J7939" i="24"/>
  <c r="J7940" i="24"/>
  <c r="J7941" i="24"/>
  <c r="J7942" i="24"/>
  <c r="J7943" i="24"/>
  <c r="J7944" i="24"/>
  <c r="J7945" i="24"/>
  <c r="J7946" i="24"/>
  <c r="J7947" i="24"/>
  <c r="J7948" i="24"/>
  <c r="J7949" i="24"/>
  <c r="J7950" i="24"/>
  <c r="J7951" i="24"/>
  <c r="J7952" i="24"/>
  <c r="J7953" i="24"/>
  <c r="J7954" i="24"/>
  <c r="J7955" i="24"/>
  <c r="J7956" i="24"/>
  <c r="J7957" i="24"/>
  <c r="J7958" i="24"/>
  <c r="J7959" i="24"/>
  <c r="J7960" i="24"/>
  <c r="J7961" i="24"/>
  <c r="J7962" i="24"/>
  <c r="J7963" i="24"/>
  <c r="J7964" i="24"/>
  <c r="J7965" i="24"/>
  <c r="J7966" i="24"/>
  <c r="J7967" i="24"/>
  <c r="J7968" i="24"/>
  <c r="J7969" i="24"/>
  <c r="J7970" i="24"/>
  <c r="J7971" i="24"/>
  <c r="J7972" i="24"/>
  <c r="J7973" i="24"/>
  <c r="J7974" i="24"/>
  <c r="J7975" i="24"/>
  <c r="J7976" i="24"/>
  <c r="J7977" i="24"/>
  <c r="J7978" i="24"/>
  <c r="J7979" i="24"/>
  <c r="J7980" i="24"/>
  <c r="J7981" i="24"/>
  <c r="J7982" i="24"/>
  <c r="J7983" i="24"/>
  <c r="J7984" i="24"/>
  <c r="J7985" i="24"/>
  <c r="J7986" i="24"/>
  <c r="J7987" i="24"/>
  <c r="J7988" i="24"/>
  <c r="J7989" i="24"/>
  <c r="J7990" i="24"/>
  <c r="J7991" i="24"/>
  <c r="J7992" i="24"/>
  <c r="J7993" i="24"/>
  <c r="J7994" i="24"/>
  <c r="J7995" i="24"/>
  <c r="J7996" i="24"/>
  <c r="J7997" i="24"/>
  <c r="J7998" i="24"/>
  <c r="J7999" i="24"/>
  <c r="J8000" i="24"/>
  <c r="J8001" i="24"/>
  <c r="J8002" i="24"/>
  <c r="J8003" i="24"/>
  <c r="J8004" i="24"/>
  <c r="J8005" i="24"/>
  <c r="J8006" i="24"/>
  <c r="J8007" i="24"/>
  <c r="J8008" i="24"/>
  <c r="J8009" i="24"/>
  <c r="J8010" i="24"/>
  <c r="J8011" i="24"/>
  <c r="J8012" i="24"/>
  <c r="J8013" i="24"/>
  <c r="J8014" i="24"/>
  <c r="J8015" i="24"/>
  <c r="J8016" i="24"/>
  <c r="J8017" i="24"/>
  <c r="J8018" i="24"/>
  <c r="J8019" i="24"/>
  <c r="J8020" i="24"/>
  <c r="J8021" i="24"/>
  <c r="J8022" i="24"/>
  <c r="J8023" i="24"/>
  <c r="J8024" i="24"/>
  <c r="J8025" i="24"/>
  <c r="J8026" i="24"/>
  <c r="J8027" i="24"/>
  <c r="J8028" i="24"/>
  <c r="J8029" i="24"/>
  <c r="J8030" i="24"/>
  <c r="J8031" i="24"/>
  <c r="J8032" i="24"/>
  <c r="J8033" i="24"/>
  <c r="J8034" i="24"/>
  <c r="J8035" i="24"/>
  <c r="J8036" i="24"/>
  <c r="J8037" i="24"/>
  <c r="J8038" i="24"/>
  <c r="J8039" i="24"/>
  <c r="J8040" i="24"/>
  <c r="J8041" i="24"/>
  <c r="J8042" i="24"/>
  <c r="J8043" i="24"/>
  <c r="J8044" i="24"/>
  <c r="J8045" i="24"/>
  <c r="J8046" i="24"/>
  <c r="J8047" i="24"/>
  <c r="J8048" i="24"/>
  <c r="J8049" i="24"/>
  <c r="J8050" i="24"/>
  <c r="J8051" i="24"/>
  <c r="J8052" i="24"/>
  <c r="J8053" i="24"/>
  <c r="J8054" i="24"/>
  <c r="J8055" i="24"/>
  <c r="J8056" i="24"/>
  <c r="J8057" i="24"/>
  <c r="J8058" i="24"/>
  <c r="J8059" i="24"/>
  <c r="J8060" i="24"/>
  <c r="J8061" i="24"/>
  <c r="J8062" i="24"/>
  <c r="J8063" i="24"/>
  <c r="J8064" i="24"/>
  <c r="J8065" i="24"/>
  <c r="J8066" i="24"/>
  <c r="J8067" i="24"/>
  <c r="J8068" i="24"/>
  <c r="J8069" i="24"/>
  <c r="J8070" i="24"/>
  <c r="J8071" i="24"/>
  <c r="J8072" i="24"/>
  <c r="J8073" i="24"/>
  <c r="J8074" i="24"/>
  <c r="J8075" i="24"/>
  <c r="J8076" i="24"/>
  <c r="J8077" i="24"/>
  <c r="J8078" i="24"/>
  <c r="J8079" i="24"/>
  <c r="J8080" i="24"/>
  <c r="J8081" i="24"/>
  <c r="J8082" i="24"/>
  <c r="J8083" i="24"/>
  <c r="J8084" i="24"/>
  <c r="J8085" i="24"/>
  <c r="J8086" i="24"/>
  <c r="J8087" i="24"/>
  <c r="J8088" i="24"/>
  <c r="J8089" i="24"/>
  <c r="J8090" i="24"/>
  <c r="J8091" i="24"/>
  <c r="J8092" i="24"/>
  <c r="J8093" i="24"/>
  <c r="J8094" i="24"/>
  <c r="J8095" i="24"/>
  <c r="J8096" i="24"/>
  <c r="J8097" i="24"/>
  <c r="J8098" i="24"/>
  <c r="J8099" i="24"/>
  <c r="J8100" i="24"/>
  <c r="J8101" i="24"/>
  <c r="J8102" i="24"/>
  <c r="J8103" i="24"/>
  <c r="J8104" i="24"/>
  <c r="J8105" i="24"/>
  <c r="J8106" i="24"/>
  <c r="J8107" i="24"/>
  <c r="J8108" i="24"/>
  <c r="J8109" i="24"/>
  <c r="J8110" i="24"/>
  <c r="J8111" i="24"/>
  <c r="J8112" i="24"/>
  <c r="J8113" i="24"/>
  <c r="J8114" i="24"/>
  <c r="J8115" i="24"/>
  <c r="J8116" i="24"/>
  <c r="J8117" i="24"/>
  <c r="J8118" i="24"/>
  <c r="J8119" i="24"/>
  <c r="J8120" i="24"/>
  <c r="J8121" i="24"/>
  <c r="J8122" i="24"/>
  <c r="J8123" i="24"/>
  <c r="J8124" i="24"/>
  <c r="J8125" i="24"/>
  <c r="J8126" i="24"/>
  <c r="J8127" i="24"/>
  <c r="J8128" i="24"/>
  <c r="J8129" i="24"/>
  <c r="J8130" i="24"/>
  <c r="J8131" i="24"/>
  <c r="J8132" i="24"/>
  <c r="J8133" i="24"/>
  <c r="J8134" i="24"/>
  <c r="J8135" i="24"/>
  <c r="J8136" i="24"/>
  <c r="J8137" i="24"/>
  <c r="J8138" i="24"/>
  <c r="J8139" i="24"/>
  <c r="J8140" i="24"/>
  <c r="J8141" i="24"/>
  <c r="J8142" i="24"/>
  <c r="J8143" i="24"/>
  <c r="J8144" i="24"/>
  <c r="J8145" i="24"/>
  <c r="J8146" i="24"/>
  <c r="J8147" i="24"/>
  <c r="J8148" i="24"/>
  <c r="J8149" i="24"/>
  <c r="J8150" i="24"/>
  <c r="J8151" i="24"/>
  <c r="J8152" i="24"/>
  <c r="J8153" i="24"/>
  <c r="J8154" i="24"/>
  <c r="J8155" i="24"/>
  <c r="J8156" i="24"/>
  <c r="J8157" i="24"/>
  <c r="J8158" i="24"/>
  <c r="J8159" i="24"/>
  <c r="J8160" i="24"/>
  <c r="J8161" i="24"/>
  <c r="J8162" i="24"/>
  <c r="J8163" i="24"/>
  <c r="J8164" i="24"/>
  <c r="J8165" i="24"/>
  <c r="J8166" i="24"/>
  <c r="J8167" i="24"/>
  <c r="J8168" i="24"/>
  <c r="J8169" i="24"/>
  <c r="J8170" i="24"/>
  <c r="J8171" i="24"/>
  <c r="J8172" i="24"/>
  <c r="J8173" i="24"/>
  <c r="J8174" i="24"/>
  <c r="J8175" i="24"/>
  <c r="J8176" i="24"/>
  <c r="J8177" i="24"/>
  <c r="J8178" i="24"/>
  <c r="J8179" i="24"/>
  <c r="J8180" i="24"/>
  <c r="J8181" i="24"/>
  <c r="J8182" i="24"/>
  <c r="J8183" i="24"/>
  <c r="J8184" i="24"/>
  <c r="J8185" i="24"/>
  <c r="J8186" i="24"/>
  <c r="J8187" i="24"/>
  <c r="J8188" i="24"/>
  <c r="J8189" i="24"/>
  <c r="J8190" i="24"/>
  <c r="J8191" i="24"/>
  <c r="J8192" i="24"/>
  <c r="J8193" i="24"/>
  <c r="J8194" i="24"/>
  <c r="J8195" i="24"/>
  <c r="J8196" i="24"/>
  <c r="J8197" i="24"/>
  <c r="J8198" i="24"/>
  <c r="J8199" i="24"/>
  <c r="J8200" i="24"/>
  <c r="J8201" i="24"/>
  <c r="J8202" i="24"/>
  <c r="J8203" i="24"/>
  <c r="J8204" i="24"/>
  <c r="J8205" i="24"/>
  <c r="J8206" i="24"/>
  <c r="J8207" i="24"/>
  <c r="J8208" i="24"/>
  <c r="J8209" i="24"/>
  <c r="J8210" i="24"/>
  <c r="J8211" i="24"/>
  <c r="J8212" i="24"/>
  <c r="J8213" i="24"/>
  <c r="J8214" i="24"/>
  <c r="J8215" i="24"/>
  <c r="J8216" i="24"/>
  <c r="J8217" i="24"/>
  <c r="J8218" i="24"/>
  <c r="J8219" i="24"/>
  <c r="J8220" i="24"/>
  <c r="J8221" i="24"/>
  <c r="J8222" i="24"/>
  <c r="J8223" i="24"/>
  <c r="J8224" i="24"/>
  <c r="J8225" i="24"/>
  <c r="J8226" i="24"/>
  <c r="J8227" i="24"/>
  <c r="J8228" i="24"/>
  <c r="J8229" i="24"/>
  <c r="J8230" i="24"/>
  <c r="J8231" i="24"/>
  <c r="J8232" i="24"/>
  <c r="J8233" i="24"/>
  <c r="J8234" i="24"/>
  <c r="J8235" i="24"/>
  <c r="J8236" i="24"/>
  <c r="J8237" i="24"/>
  <c r="J8238" i="24"/>
  <c r="J8239" i="24"/>
  <c r="J8240" i="24"/>
  <c r="J8241" i="24"/>
  <c r="J8242" i="24"/>
  <c r="J8243" i="24"/>
  <c r="J8244" i="24"/>
  <c r="J8245" i="24"/>
  <c r="J8246" i="24"/>
  <c r="J8247" i="24"/>
  <c r="J8248" i="24"/>
  <c r="J8249" i="24"/>
  <c r="J8250" i="24"/>
  <c r="J8251" i="24"/>
  <c r="J8252" i="24"/>
  <c r="J8253" i="24"/>
  <c r="J8254" i="24"/>
  <c r="J8255" i="24"/>
  <c r="J8256" i="24"/>
  <c r="J8257" i="24"/>
  <c r="J8258" i="24"/>
  <c r="J8259" i="24"/>
  <c r="J8260" i="24"/>
  <c r="J8261" i="24"/>
  <c r="J8262" i="24"/>
  <c r="J8263" i="24"/>
  <c r="J8264" i="24"/>
  <c r="J8265" i="24"/>
  <c r="J8266" i="24"/>
  <c r="J8267" i="24"/>
  <c r="J8268" i="24"/>
  <c r="J8269" i="24"/>
  <c r="J8270" i="24"/>
  <c r="J8271" i="24"/>
  <c r="J8272" i="24"/>
  <c r="J8273" i="24"/>
  <c r="J8274" i="24"/>
  <c r="J8275" i="24"/>
  <c r="J8276" i="24"/>
  <c r="J8277" i="24"/>
  <c r="J8278" i="24"/>
  <c r="J8279" i="24"/>
  <c r="J8280" i="24"/>
  <c r="J8281" i="24"/>
  <c r="J8282" i="24"/>
  <c r="J8283" i="24"/>
  <c r="J8284" i="24"/>
  <c r="J8285" i="24"/>
  <c r="J8286" i="24"/>
  <c r="J8287" i="24"/>
  <c r="J8288" i="24"/>
  <c r="J8289" i="24"/>
  <c r="J8290" i="24"/>
  <c r="J8291" i="24"/>
  <c r="J8292" i="24"/>
  <c r="J8293" i="24"/>
  <c r="J8294" i="24"/>
  <c r="J8295" i="24"/>
  <c r="J8296" i="24"/>
  <c r="J8297" i="24"/>
  <c r="J8298" i="24"/>
  <c r="J8299" i="24"/>
  <c r="J8300" i="24"/>
  <c r="J8301" i="24"/>
  <c r="J8302" i="24"/>
  <c r="J8303" i="24"/>
  <c r="J8304" i="24"/>
  <c r="J8305" i="24"/>
  <c r="J8306" i="24"/>
  <c r="J8307" i="24"/>
  <c r="J8308" i="24"/>
  <c r="J8309" i="24"/>
  <c r="J8310" i="24"/>
  <c r="J8311" i="24"/>
  <c r="J8312" i="24"/>
  <c r="J8313" i="24"/>
  <c r="J8314" i="24"/>
  <c r="J8315" i="24"/>
  <c r="J8316" i="24"/>
  <c r="J8317" i="24"/>
  <c r="J8318" i="24"/>
  <c r="J8319" i="24"/>
  <c r="J8320" i="24"/>
  <c r="J8321" i="24"/>
  <c r="J8322" i="24"/>
  <c r="J8323" i="24"/>
  <c r="J8324" i="24"/>
  <c r="J8325" i="24"/>
  <c r="J8326" i="24"/>
  <c r="J8327" i="24"/>
  <c r="J8328" i="24"/>
  <c r="J8329" i="24"/>
  <c r="J8330" i="24"/>
  <c r="J8331" i="24"/>
  <c r="J8332" i="24"/>
  <c r="J8333" i="24"/>
  <c r="J8334" i="24"/>
  <c r="J8335" i="24"/>
  <c r="J8336" i="24"/>
  <c r="J8337" i="24"/>
  <c r="J8338" i="24"/>
  <c r="J8339" i="24"/>
  <c r="J8340" i="24"/>
  <c r="J8341" i="24"/>
  <c r="J8342" i="24"/>
  <c r="J8343" i="24"/>
  <c r="J8344" i="24"/>
  <c r="J8345" i="24"/>
  <c r="J8346" i="24"/>
  <c r="J8347" i="24"/>
  <c r="J8348" i="24"/>
  <c r="J8349" i="24"/>
  <c r="J8350" i="24"/>
  <c r="J8351" i="24"/>
  <c r="J8352" i="24"/>
  <c r="J8353" i="24"/>
  <c r="J8354" i="24"/>
  <c r="J8355" i="24"/>
  <c r="J8356" i="24"/>
  <c r="J8357" i="24"/>
  <c r="J8358" i="24"/>
  <c r="J8359" i="24"/>
  <c r="J8360" i="24"/>
  <c r="J8361" i="24"/>
  <c r="J8362" i="24"/>
  <c r="J8363" i="24"/>
  <c r="J8364" i="24"/>
  <c r="J8365" i="24"/>
  <c r="J8366" i="24"/>
  <c r="J8367" i="24"/>
  <c r="J8368" i="24"/>
  <c r="J8369" i="24"/>
  <c r="J8370" i="24"/>
  <c r="J8371" i="24"/>
  <c r="J8372" i="24"/>
  <c r="J8373" i="24"/>
  <c r="J8374" i="24"/>
  <c r="J8375" i="24"/>
  <c r="J8376" i="24"/>
  <c r="J8377" i="24"/>
  <c r="J8378" i="24"/>
  <c r="J8379" i="24"/>
  <c r="J8380" i="24"/>
  <c r="J8381" i="24"/>
  <c r="J8382" i="24"/>
  <c r="J8383" i="24"/>
  <c r="J8384" i="24"/>
  <c r="J8385" i="24"/>
  <c r="J8386" i="24"/>
  <c r="J8387" i="24"/>
  <c r="J8388" i="24"/>
  <c r="J8389" i="24"/>
  <c r="J8390" i="24"/>
  <c r="J8391" i="24"/>
  <c r="J8392" i="24"/>
  <c r="J8393" i="24"/>
  <c r="J8394" i="24"/>
  <c r="J8395" i="24"/>
  <c r="J8396" i="24"/>
  <c r="J8397" i="24"/>
  <c r="J8398" i="24"/>
  <c r="J8399" i="24"/>
  <c r="J8400" i="24"/>
  <c r="J8401" i="24"/>
  <c r="J8402" i="24"/>
  <c r="J8403" i="24"/>
  <c r="J8404" i="24"/>
  <c r="J8405" i="24"/>
  <c r="J8406" i="24"/>
  <c r="J8407" i="24"/>
  <c r="J8408" i="24"/>
  <c r="J8409" i="24"/>
  <c r="J8410" i="24"/>
  <c r="J8411" i="24"/>
  <c r="J8412" i="24"/>
  <c r="J8413" i="24"/>
  <c r="J8414" i="24"/>
  <c r="J8415" i="24"/>
  <c r="J8416" i="24"/>
  <c r="J8417" i="24"/>
  <c r="J8418" i="24"/>
  <c r="J8419" i="24"/>
  <c r="J8420" i="24"/>
  <c r="J8421" i="24"/>
  <c r="J8422" i="24"/>
  <c r="J8423" i="24"/>
  <c r="J8424" i="24"/>
  <c r="J8425" i="24"/>
  <c r="J8426" i="24"/>
  <c r="J8427" i="24"/>
  <c r="J8428" i="24"/>
  <c r="J8429" i="24"/>
  <c r="J8430" i="24"/>
  <c r="J8431" i="24"/>
  <c r="J8432" i="24"/>
  <c r="J8433" i="24"/>
  <c r="J8434" i="24"/>
  <c r="J8435" i="24"/>
  <c r="J8436" i="24"/>
  <c r="J8437" i="24"/>
  <c r="J8438" i="24"/>
  <c r="J8439" i="24"/>
  <c r="J8440" i="24"/>
  <c r="J8441" i="24"/>
  <c r="J8442" i="24"/>
  <c r="J8443" i="24"/>
  <c r="J8444" i="24"/>
  <c r="J8445" i="24"/>
  <c r="J8446" i="24"/>
  <c r="J8447" i="24"/>
  <c r="J8448" i="24"/>
  <c r="J8449" i="24"/>
  <c r="J8450" i="24"/>
  <c r="J8451" i="24"/>
  <c r="J8452" i="24"/>
  <c r="J8453" i="24"/>
  <c r="J8454" i="24"/>
  <c r="J8455" i="24"/>
  <c r="J8456" i="24"/>
  <c r="J8457" i="24"/>
  <c r="J8458" i="24"/>
  <c r="J8459" i="24"/>
  <c r="J8460" i="24"/>
  <c r="J8461" i="24"/>
  <c r="J8462" i="24"/>
  <c r="J8463" i="24"/>
  <c r="J8464" i="24"/>
  <c r="J8465" i="24"/>
  <c r="J8466" i="24"/>
  <c r="J8467" i="24"/>
  <c r="J8468" i="24"/>
  <c r="J8469" i="24"/>
  <c r="J8470" i="24"/>
  <c r="J8471" i="24"/>
  <c r="J8472" i="24"/>
  <c r="J8473" i="24"/>
  <c r="J8474" i="24"/>
  <c r="J8475" i="24"/>
  <c r="J8476" i="24"/>
  <c r="J8477" i="24"/>
  <c r="J8478" i="24"/>
  <c r="J8479" i="24"/>
  <c r="J8480" i="24"/>
  <c r="J8481" i="24"/>
  <c r="J8482" i="24"/>
  <c r="J8483" i="24"/>
  <c r="J8484" i="24"/>
  <c r="J8485" i="24"/>
  <c r="J8486" i="24"/>
  <c r="J8487" i="24"/>
  <c r="J8488" i="24"/>
  <c r="J8489" i="24"/>
  <c r="J8490" i="24"/>
  <c r="J8491" i="24"/>
  <c r="J8492" i="24"/>
  <c r="J8493" i="24"/>
  <c r="J8494" i="24"/>
  <c r="J8495" i="24"/>
  <c r="J8496" i="24"/>
  <c r="J8497" i="24"/>
  <c r="J8498" i="24"/>
  <c r="J8499" i="24"/>
  <c r="J8500" i="24"/>
  <c r="J8501" i="24"/>
  <c r="J8502" i="24"/>
  <c r="J8503" i="24"/>
  <c r="J8504" i="24"/>
  <c r="J8505" i="24"/>
  <c r="J8506" i="24"/>
  <c r="J8507" i="24"/>
  <c r="J8508" i="24"/>
  <c r="J8509" i="24"/>
  <c r="J8510" i="24"/>
  <c r="J8511" i="24"/>
  <c r="J8512" i="24"/>
  <c r="J8513" i="24"/>
  <c r="J8514" i="24"/>
  <c r="J8515" i="24"/>
  <c r="J8516" i="24"/>
  <c r="J8517" i="24"/>
  <c r="J8518" i="24"/>
  <c r="J8519" i="24"/>
  <c r="J8520" i="24"/>
  <c r="J8521" i="24"/>
  <c r="J8522" i="24"/>
  <c r="J8523" i="24"/>
  <c r="J8524" i="24"/>
  <c r="J8525" i="24"/>
  <c r="J8526" i="24"/>
  <c r="J8527" i="24"/>
  <c r="J8528" i="24"/>
  <c r="J8529" i="24"/>
  <c r="J8530" i="24"/>
  <c r="J8531" i="24"/>
  <c r="J8532" i="24"/>
  <c r="J8533" i="24"/>
  <c r="J8534" i="24"/>
  <c r="J8535" i="24"/>
  <c r="J8536" i="24"/>
  <c r="J8537" i="24"/>
  <c r="J8538" i="24"/>
  <c r="J8539" i="24"/>
  <c r="J8540" i="24"/>
  <c r="J8541" i="24"/>
  <c r="J8542" i="24"/>
  <c r="J8543" i="24"/>
  <c r="J8544" i="24"/>
  <c r="J8545" i="24"/>
  <c r="J8546" i="24"/>
  <c r="J8547" i="24"/>
  <c r="J8548" i="24"/>
  <c r="J8549" i="24"/>
  <c r="J8550" i="24"/>
  <c r="J8551" i="24"/>
  <c r="J8552" i="24"/>
  <c r="J8553" i="24"/>
  <c r="J8554" i="24"/>
  <c r="J8555" i="24"/>
  <c r="J8556" i="24"/>
  <c r="J8557" i="24"/>
  <c r="J8558" i="24"/>
  <c r="J8559" i="24"/>
  <c r="J8560" i="24"/>
  <c r="J8561" i="24"/>
  <c r="J8562" i="24"/>
  <c r="J8563" i="24"/>
  <c r="J8564" i="24"/>
  <c r="J8565" i="24"/>
  <c r="J8566" i="24"/>
  <c r="J8567" i="24"/>
  <c r="J8568" i="24"/>
  <c r="J8569" i="24"/>
  <c r="J8570" i="24"/>
  <c r="J8571" i="24"/>
  <c r="J8572" i="24"/>
  <c r="J8573" i="24"/>
  <c r="J8574" i="24"/>
  <c r="J8575" i="24"/>
  <c r="J8576" i="24"/>
  <c r="J8577" i="24"/>
  <c r="J8578" i="24"/>
  <c r="J8579" i="24"/>
  <c r="J8580" i="24"/>
  <c r="J8581" i="24"/>
  <c r="J8582" i="24"/>
  <c r="J8583" i="24"/>
  <c r="J8584" i="24"/>
  <c r="J8585" i="24"/>
  <c r="J8586" i="24"/>
  <c r="J8587" i="24"/>
  <c r="J8588" i="24"/>
  <c r="J8589" i="24"/>
  <c r="J8590" i="24"/>
  <c r="J8591" i="24"/>
  <c r="J8592" i="24"/>
  <c r="J8593" i="24"/>
  <c r="J8594" i="24"/>
  <c r="J8595" i="24"/>
  <c r="J8596" i="24"/>
  <c r="J8597" i="24"/>
  <c r="J8598" i="24"/>
  <c r="J8599" i="24"/>
  <c r="J8600" i="24"/>
  <c r="J8601" i="24"/>
  <c r="J8602" i="24"/>
  <c r="J8603" i="24"/>
  <c r="J8604" i="24"/>
  <c r="J8605" i="24"/>
  <c r="J8606" i="24"/>
  <c r="J8607" i="24"/>
  <c r="J8608" i="24"/>
  <c r="J8609" i="24"/>
  <c r="J8610" i="24"/>
  <c r="J8611" i="24"/>
  <c r="J8612" i="24"/>
  <c r="J8613" i="24"/>
  <c r="J8614" i="24"/>
  <c r="J8615" i="24"/>
  <c r="J8616" i="24"/>
  <c r="J8617" i="24"/>
  <c r="J8618" i="24"/>
  <c r="J8619" i="24"/>
  <c r="J8620" i="24"/>
  <c r="J8621" i="24"/>
  <c r="J8622" i="24"/>
  <c r="J8623" i="24"/>
  <c r="J8624" i="24"/>
  <c r="J8625" i="24"/>
  <c r="J8626" i="24"/>
  <c r="J8627" i="24"/>
  <c r="J8628" i="24"/>
  <c r="J8629" i="24"/>
  <c r="J8630" i="24"/>
  <c r="J8631" i="24"/>
  <c r="J8632" i="24"/>
  <c r="J8633" i="24"/>
  <c r="J8634" i="24"/>
  <c r="J8635" i="24"/>
  <c r="J8636" i="24"/>
  <c r="J8637" i="24"/>
  <c r="J8638" i="24"/>
  <c r="J8639" i="24"/>
  <c r="J8640" i="24"/>
  <c r="J8641" i="24"/>
  <c r="J8642" i="24"/>
  <c r="J8643" i="24"/>
  <c r="J8644" i="24"/>
  <c r="J8645" i="24"/>
  <c r="J8646" i="24"/>
  <c r="J8647" i="24"/>
  <c r="J8648" i="24"/>
  <c r="J8649" i="24"/>
  <c r="J8650" i="24"/>
  <c r="J8651" i="24"/>
  <c r="J8652" i="24"/>
  <c r="J8653" i="24"/>
  <c r="J8654" i="24"/>
  <c r="J8655" i="24"/>
  <c r="J8656" i="24"/>
  <c r="J8657" i="24"/>
  <c r="J8658" i="24"/>
  <c r="J8659" i="24"/>
  <c r="J8660" i="24"/>
  <c r="J8661" i="24"/>
  <c r="J8662" i="24"/>
  <c r="J8663" i="24"/>
  <c r="J8664" i="24"/>
  <c r="J8665" i="24"/>
  <c r="J8666" i="24"/>
  <c r="J8667" i="24"/>
  <c r="J8668" i="24"/>
  <c r="J8669" i="24"/>
  <c r="J8670" i="24"/>
  <c r="J8671" i="24"/>
  <c r="J8672" i="24"/>
  <c r="J8673" i="24"/>
  <c r="J8674" i="24"/>
  <c r="J8675" i="24"/>
  <c r="J8676" i="24"/>
  <c r="J8677" i="24"/>
  <c r="J8678" i="24"/>
  <c r="J8679" i="24"/>
  <c r="J8680" i="24"/>
  <c r="J8681" i="24"/>
  <c r="J8682" i="24"/>
  <c r="J8683" i="24"/>
  <c r="J8684" i="24"/>
  <c r="J8685" i="24"/>
  <c r="J8686" i="24"/>
  <c r="J8687" i="24"/>
  <c r="J8688" i="24"/>
  <c r="J8689" i="24"/>
  <c r="J8690" i="24"/>
  <c r="J8691" i="24"/>
  <c r="J8692" i="24"/>
  <c r="J8693" i="24"/>
  <c r="J8694" i="24"/>
  <c r="J8695" i="24"/>
  <c r="J8696" i="24"/>
  <c r="J8697" i="24"/>
  <c r="J8698" i="24"/>
  <c r="J8699" i="24"/>
  <c r="J8700" i="24"/>
  <c r="J8701" i="24"/>
  <c r="J8702" i="24"/>
  <c r="J8703" i="24"/>
  <c r="J8704" i="24"/>
  <c r="J8705" i="24"/>
  <c r="J8706" i="24"/>
  <c r="J8707" i="24"/>
  <c r="J8708" i="24"/>
  <c r="J8709" i="24"/>
  <c r="J8710" i="24"/>
  <c r="J8711" i="24"/>
  <c r="J8712" i="24"/>
  <c r="J8713" i="24"/>
  <c r="J8714" i="24"/>
  <c r="J8715" i="24"/>
  <c r="J8716" i="24"/>
  <c r="J8717" i="24"/>
  <c r="J8718" i="24"/>
  <c r="J8719" i="24"/>
  <c r="J8720" i="24"/>
  <c r="J8721" i="24"/>
  <c r="J8722" i="24"/>
  <c r="J8723" i="24"/>
  <c r="J8724" i="24"/>
  <c r="J8725" i="24"/>
  <c r="J8726" i="24"/>
  <c r="J8727" i="24"/>
  <c r="J8728" i="24"/>
  <c r="J8729" i="24"/>
  <c r="J8730" i="24"/>
  <c r="J8731" i="24"/>
  <c r="J8732" i="24"/>
  <c r="J8733" i="24"/>
  <c r="J8734" i="24"/>
  <c r="J8735" i="24"/>
  <c r="J8736" i="24"/>
  <c r="J8737" i="24"/>
  <c r="J8738" i="24"/>
  <c r="J8739" i="24"/>
  <c r="J8740" i="24"/>
  <c r="J8741" i="24"/>
  <c r="J8742" i="24"/>
  <c r="J8743" i="24"/>
  <c r="J8744" i="24"/>
  <c r="J8745" i="24"/>
  <c r="J8746" i="24"/>
  <c r="J8747" i="24"/>
  <c r="J8748" i="24"/>
  <c r="J8749" i="24"/>
  <c r="J8750" i="24"/>
  <c r="J8751" i="24"/>
  <c r="J8752" i="24"/>
  <c r="J8753" i="24"/>
  <c r="J8754" i="24"/>
  <c r="J8755" i="24"/>
  <c r="J8756" i="24"/>
  <c r="J8757" i="24"/>
  <c r="J8758" i="24"/>
  <c r="J8759" i="24"/>
  <c r="J8760" i="24"/>
  <c r="J8761" i="24"/>
  <c r="J8762" i="24"/>
  <c r="J8763" i="24"/>
  <c r="J8764" i="24"/>
  <c r="J8765" i="24"/>
  <c r="J8766" i="24"/>
  <c r="J8767" i="24"/>
  <c r="J8768" i="24"/>
  <c r="J8769" i="24"/>
  <c r="J8770" i="24"/>
  <c r="J8771" i="24"/>
  <c r="J8772" i="24"/>
  <c r="J8773" i="24"/>
  <c r="J8774" i="24"/>
  <c r="J8775" i="24"/>
  <c r="J8776" i="24"/>
  <c r="J8777" i="24"/>
  <c r="J8778" i="24"/>
  <c r="J8779" i="24"/>
  <c r="J8780" i="24"/>
  <c r="J8781" i="24"/>
  <c r="J8782" i="24"/>
  <c r="J8783" i="24"/>
  <c r="J8784" i="24"/>
  <c r="J8785" i="24"/>
  <c r="J8786" i="24"/>
  <c r="J8787" i="24"/>
  <c r="J8788" i="24"/>
  <c r="J8789" i="24"/>
  <c r="J8790" i="24"/>
  <c r="J8791" i="24"/>
  <c r="J8792" i="24"/>
  <c r="J8793" i="24"/>
  <c r="J8794" i="24"/>
  <c r="J8795" i="24"/>
  <c r="J8796" i="24"/>
  <c r="J8797" i="24"/>
  <c r="J8798" i="24"/>
  <c r="J8799" i="24"/>
  <c r="J8800" i="24"/>
  <c r="J8801" i="24"/>
  <c r="J8802" i="24"/>
  <c r="J8803" i="24"/>
  <c r="J8804" i="24"/>
  <c r="J8805" i="24"/>
  <c r="J8806" i="24"/>
  <c r="J8807" i="24"/>
  <c r="J8808" i="24"/>
  <c r="J8809" i="24"/>
  <c r="J8810" i="24"/>
  <c r="J8811" i="24"/>
  <c r="J8812" i="24"/>
  <c r="J8813" i="24"/>
  <c r="J8814" i="24"/>
  <c r="J8815" i="24"/>
  <c r="J8816" i="24"/>
  <c r="J8817" i="24"/>
  <c r="J8818" i="24"/>
  <c r="J8819" i="24"/>
  <c r="J8820" i="24"/>
  <c r="J8821" i="24"/>
  <c r="J8822" i="24"/>
  <c r="J8823" i="24"/>
  <c r="J8824" i="24"/>
  <c r="J8825" i="24"/>
  <c r="J8826" i="24"/>
  <c r="J8827" i="24"/>
  <c r="J8828" i="24"/>
  <c r="J8829" i="24"/>
  <c r="J8830" i="24"/>
  <c r="J8831" i="24"/>
  <c r="J8832" i="24"/>
  <c r="J8833" i="24"/>
  <c r="J8834" i="24"/>
  <c r="J8835" i="24"/>
  <c r="J8836" i="24"/>
  <c r="J8837" i="24"/>
  <c r="J8838" i="24"/>
  <c r="J8839" i="24"/>
  <c r="J8840" i="24"/>
  <c r="J8841" i="24"/>
  <c r="J8842" i="24"/>
  <c r="J8843" i="24"/>
  <c r="J8844" i="24"/>
  <c r="J8845" i="24"/>
  <c r="J8846" i="24"/>
  <c r="J8847" i="24"/>
  <c r="J8848" i="24"/>
  <c r="J8849" i="24"/>
  <c r="J8850" i="24"/>
  <c r="J8851" i="24"/>
  <c r="J8852" i="24"/>
  <c r="J8853" i="24"/>
  <c r="J8854" i="24"/>
  <c r="J8855" i="24"/>
  <c r="J8856" i="24"/>
  <c r="J8857" i="24"/>
  <c r="J8858" i="24"/>
  <c r="J8859" i="24"/>
  <c r="J8860" i="24"/>
  <c r="J8861" i="24"/>
  <c r="J8862" i="24"/>
  <c r="J8863" i="24"/>
  <c r="J8864" i="24"/>
  <c r="J8865" i="24"/>
  <c r="J8866" i="24"/>
  <c r="J8867" i="24"/>
  <c r="J8868" i="24"/>
  <c r="J8869" i="24"/>
  <c r="J8870" i="24"/>
  <c r="J8871" i="24"/>
  <c r="J8872" i="24"/>
  <c r="J8873" i="24"/>
  <c r="J8874" i="24"/>
  <c r="J8875" i="24"/>
  <c r="J8876" i="24"/>
  <c r="J8877" i="24"/>
  <c r="J8878" i="24"/>
  <c r="J8879" i="24"/>
  <c r="J8880" i="24"/>
  <c r="J8881" i="24"/>
  <c r="J8882" i="24"/>
  <c r="J8883" i="24"/>
  <c r="J8884" i="24"/>
  <c r="J8885" i="24"/>
  <c r="J8886" i="24"/>
  <c r="J8887" i="24"/>
  <c r="J8888" i="24"/>
  <c r="J8889" i="24"/>
  <c r="J8890" i="24"/>
  <c r="J8891" i="24"/>
  <c r="J8892" i="24"/>
  <c r="J8893" i="24"/>
  <c r="J8894" i="24"/>
  <c r="J8895" i="24"/>
  <c r="J8896" i="24"/>
  <c r="J8897" i="24"/>
  <c r="J8898" i="24"/>
  <c r="J8899" i="24"/>
  <c r="J8900" i="24"/>
  <c r="J8901" i="24"/>
  <c r="J8902" i="24"/>
  <c r="J8903" i="24"/>
  <c r="J8904" i="24"/>
  <c r="J8905" i="24"/>
  <c r="J8906" i="24"/>
  <c r="J8907" i="24"/>
  <c r="J8908" i="24"/>
  <c r="J8909" i="24"/>
  <c r="J8910" i="24"/>
  <c r="J8911" i="24"/>
  <c r="J8912" i="24"/>
  <c r="J8913" i="24"/>
  <c r="J8914" i="24"/>
  <c r="J8915" i="24"/>
  <c r="J8916" i="24"/>
  <c r="J8917" i="24"/>
  <c r="J8918" i="24"/>
  <c r="J8919" i="24"/>
  <c r="J8920" i="24"/>
  <c r="J8921" i="24"/>
  <c r="J8922" i="24"/>
  <c r="J8923" i="24"/>
  <c r="J8924" i="24"/>
  <c r="J8925" i="24"/>
  <c r="J8926" i="24"/>
  <c r="J8927" i="24"/>
  <c r="J8928" i="24"/>
  <c r="J8929" i="24"/>
  <c r="J8930" i="24"/>
  <c r="J8931" i="24"/>
  <c r="J8932" i="24"/>
  <c r="J8933" i="24"/>
  <c r="J8934" i="24"/>
  <c r="J8935" i="24"/>
  <c r="J8936" i="24"/>
  <c r="J8937" i="24"/>
  <c r="J8938" i="24"/>
  <c r="J8939" i="24"/>
  <c r="J8940" i="24"/>
  <c r="J8941" i="24"/>
  <c r="J8942" i="24"/>
  <c r="J8943" i="24"/>
  <c r="J8944" i="24"/>
  <c r="J8945" i="24"/>
  <c r="J8946" i="24"/>
  <c r="J8947" i="24"/>
  <c r="J8948" i="24"/>
  <c r="J8949" i="24"/>
  <c r="J8950" i="24"/>
  <c r="J8951" i="24"/>
  <c r="J8952" i="24"/>
  <c r="J8953" i="24"/>
  <c r="J8954" i="24"/>
  <c r="J8955" i="24"/>
  <c r="J8956" i="24"/>
  <c r="J8957" i="24"/>
  <c r="J8958" i="24"/>
  <c r="J8959" i="24"/>
  <c r="J8960" i="24"/>
  <c r="J8961" i="24"/>
  <c r="J8962" i="24"/>
  <c r="J8963" i="24"/>
  <c r="J8964" i="24"/>
  <c r="J8965" i="24"/>
  <c r="J8966" i="24"/>
  <c r="J8967" i="24"/>
  <c r="J8968" i="24"/>
  <c r="J8969" i="24"/>
  <c r="J8970" i="24"/>
  <c r="J8971" i="24"/>
  <c r="J8972" i="24"/>
  <c r="J8973" i="24"/>
  <c r="J8974" i="24"/>
  <c r="J8975" i="24"/>
  <c r="J8976" i="24"/>
  <c r="J8977" i="24"/>
  <c r="J8978" i="24"/>
  <c r="J8979" i="24"/>
  <c r="J8980" i="24"/>
  <c r="J8981" i="24"/>
  <c r="J8982" i="24"/>
  <c r="J8983" i="24"/>
  <c r="J8984" i="24"/>
  <c r="J8985" i="24"/>
  <c r="J8986" i="24"/>
  <c r="J8987" i="24"/>
  <c r="J8988" i="24"/>
  <c r="J8989" i="24"/>
  <c r="J8990" i="24"/>
  <c r="J8991" i="24"/>
  <c r="J8992" i="24"/>
  <c r="J8993" i="24"/>
  <c r="J8994" i="24"/>
  <c r="J8995" i="24"/>
  <c r="J8996" i="24"/>
  <c r="J8997" i="24"/>
  <c r="J8998" i="24"/>
  <c r="J8999" i="24"/>
  <c r="J9000" i="24"/>
  <c r="J9001" i="24"/>
  <c r="J9002" i="24"/>
  <c r="J9003" i="24"/>
  <c r="J9004" i="24"/>
  <c r="J9005" i="24"/>
  <c r="J9006" i="24"/>
  <c r="J9007" i="24"/>
  <c r="J9008" i="24"/>
  <c r="J9009" i="24"/>
  <c r="J9010" i="24"/>
  <c r="J9011" i="24"/>
  <c r="J9012" i="24"/>
  <c r="J9013" i="24"/>
  <c r="J9014" i="24"/>
  <c r="J9015" i="24"/>
  <c r="J9016" i="24"/>
  <c r="J9017" i="24"/>
  <c r="J9018" i="24"/>
  <c r="J9019" i="24"/>
  <c r="J9020" i="24"/>
  <c r="J9021" i="24"/>
  <c r="J9022" i="24"/>
  <c r="J9023" i="24"/>
  <c r="J9024" i="24"/>
  <c r="J9025" i="24"/>
  <c r="J9026" i="24"/>
  <c r="J9027" i="24"/>
  <c r="J9028" i="24"/>
  <c r="J9029" i="24"/>
  <c r="J9030" i="24"/>
  <c r="J9031" i="24"/>
  <c r="J9032" i="24"/>
  <c r="J9033" i="24"/>
  <c r="J9034" i="24"/>
  <c r="J9035" i="24"/>
  <c r="J9036" i="24"/>
  <c r="J9037" i="24"/>
  <c r="J9038" i="24"/>
  <c r="J9039" i="24"/>
  <c r="J9040" i="24"/>
  <c r="J9041" i="24"/>
  <c r="J9042" i="24"/>
  <c r="J9043" i="24"/>
  <c r="J9044" i="24"/>
  <c r="J9045" i="24"/>
  <c r="J9046" i="24"/>
  <c r="J9047" i="24"/>
  <c r="J9048" i="24"/>
  <c r="J9049" i="24"/>
  <c r="J9050" i="24"/>
  <c r="J9051" i="24"/>
  <c r="J9052" i="24"/>
  <c r="J9053" i="24"/>
  <c r="J9054" i="24"/>
  <c r="J9055" i="24"/>
  <c r="J9056" i="24"/>
  <c r="J9057" i="24"/>
  <c r="J9058" i="24"/>
  <c r="J9059" i="24"/>
  <c r="J9060" i="24"/>
  <c r="J9061" i="24"/>
  <c r="J9062" i="24"/>
  <c r="J9063" i="24"/>
  <c r="J9064" i="24"/>
  <c r="J9065" i="24"/>
  <c r="J9066" i="24"/>
  <c r="J9067" i="24"/>
  <c r="J9068" i="24"/>
  <c r="J9069" i="24"/>
  <c r="J9070" i="24"/>
  <c r="J9071" i="24"/>
  <c r="J9072" i="24"/>
  <c r="J9073" i="24"/>
  <c r="J9074" i="24"/>
  <c r="J9075" i="24"/>
  <c r="J9076" i="24"/>
  <c r="J9077" i="24"/>
  <c r="J9078" i="24"/>
  <c r="J9079" i="24"/>
  <c r="J9080" i="24"/>
  <c r="J9081" i="24"/>
  <c r="J9082" i="24"/>
  <c r="J9083" i="24"/>
  <c r="J9084" i="24"/>
  <c r="J9085" i="24"/>
  <c r="J9086" i="24"/>
  <c r="J9087" i="24"/>
  <c r="J9088" i="24"/>
  <c r="J9089" i="24"/>
  <c r="J9090" i="24"/>
  <c r="J9091" i="24"/>
  <c r="J9092" i="24"/>
  <c r="J9093" i="24"/>
  <c r="J9094" i="24"/>
  <c r="J9095" i="24"/>
  <c r="J9096" i="24"/>
  <c r="J9097" i="24"/>
  <c r="J9098" i="24"/>
  <c r="J9099" i="24"/>
  <c r="J9100" i="24"/>
  <c r="J9101" i="24"/>
  <c r="J9102" i="24"/>
  <c r="J9103" i="24"/>
  <c r="J9104" i="24"/>
  <c r="J9105" i="24"/>
  <c r="J9106" i="24"/>
  <c r="J9107" i="24"/>
  <c r="J9108" i="24"/>
  <c r="J9109" i="24"/>
  <c r="J9110" i="24"/>
  <c r="J9111" i="24"/>
  <c r="J9112" i="24"/>
  <c r="J9113" i="24"/>
  <c r="J9114" i="24"/>
  <c r="J9115" i="24"/>
  <c r="J9116" i="24"/>
  <c r="J9117" i="24"/>
  <c r="J9118" i="24"/>
  <c r="J9119" i="24"/>
  <c r="J9120" i="24"/>
  <c r="J9121" i="24"/>
  <c r="J9122" i="24"/>
  <c r="J9123" i="24"/>
  <c r="J9124" i="24"/>
  <c r="J9125" i="24"/>
  <c r="J9126" i="24"/>
  <c r="J9127" i="24"/>
  <c r="J9128" i="24"/>
  <c r="J9129" i="24"/>
  <c r="J9130" i="24"/>
  <c r="J9131" i="24"/>
  <c r="J9132" i="24"/>
  <c r="J9133" i="24"/>
  <c r="J9134" i="24"/>
  <c r="J9135" i="24"/>
  <c r="J9136" i="24"/>
  <c r="J9137" i="24"/>
  <c r="J9138" i="24"/>
  <c r="J9139" i="24"/>
  <c r="J9140" i="24"/>
  <c r="J9141" i="24"/>
  <c r="J9142" i="24"/>
  <c r="J9143" i="24"/>
  <c r="J9144" i="24"/>
  <c r="J9145" i="24"/>
  <c r="J9146" i="24"/>
  <c r="J9147" i="24"/>
  <c r="J9148" i="24"/>
  <c r="J9149" i="24"/>
  <c r="J9150" i="24"/>
  <c r="J9151" i="24"/>
  <c r="J9152" i="24"/>
  <c r="J9153" i="24"/>
  <c r="J9154" i="24"/>
  <c r="J9155" i="24"/>
  <c r="J9156" i="24"/>
  <c r="J9157" i="24"/>
  <c r="J9158" i="24"/>
  <c r="J9159" i="24"/>
  <c r="J9160" i="24"/>
  <c r="J9161" i="24"/>
  <c r="J9162" i="24"/>
  <c r="J9163" i="24"/>
  <c r="J9164" i="24"/>
  <c r="J9165" i="24"/>
  <c r="J9166" i="24"/>
  <c r="J9167" i="24"/>
  <c r="J9168" i="24"/>
  <c r="J9169" i="24"/>
  <c r="J9170" i="24"/>
  <c r="J9171" i="24"/>
  <c r="J9172" i="24"/>
  <c r="J9173" i="24"/>
  <c r="J9174" i="24"/>
  <c r="J9175" i="24"/>
  <c r="J9176" i="24"/>
  <c r="J9177" i="24"/>
  <c r="J9178" i="24"/>
  <c r="J9179" i="24"/>
  <c r="J9180" i="24"/>
  <c r="J9181" i="24"/>
  <c r="J9182" i="24"/>
  <c r="J9183" i="24"/>
  <c r="J9184" i="24"/>
  <c r="J9185" i="24"/>
  <c r="J9186" i="24"/>
  <c r="J9187" i="24"/>
  <c r="J9188" i="24"/>
  <c r="J9189" i="24"/>
  <c r="J9190" i="24"/>
  <c r="J9191" i="24"/>
  <c r="J9192" i="24"/>
  <c r="J9193" i="24"/>
  <c r="J9194" i="24"/>
  <c r="J9195" i="24"/>
  <c r="J9196" i="24"/>
  <c r="J9197" i="24"/>
  <c r="J9198" i="24"/>
  <c r="J9199" i="24"/>
  <c r="J9200" i="24"/>
  <c r="J9201" i="24"/>
  <c r="J9202" i="24"/>
  <c r="J9203" i="24"/>
  <c r="J9204" i="24"/>
  <c r="J9205" i="24"/>
  <c r="J9206" i="24"/>
  <c r="J9207" i="24"/>
  <c r="J9208" i="24"/>
  <c r="J9209" i="24"/>
  <c r="J9210" i="24"/>
  <c r="J9211" i="24"/>
  <c r="J9212" i="24"/>
  <c r="J9213" i="24"/>
  <c r="J9214" i="24"/>
  <c r="J9215" i="24"/>
  <c r="J9216" i="24"/>
  <c r="J9217" i="24"/>
  <c r="J9218" i="24"/>
  <c r="J9219" i="24"/>
  <c r="J9220" i="24"/>
  <c r="J9221" i="24"/>
  <c r="J9222" i="24"/>
  <c r="J9223" i="24"/>
  <c r="J9224" i="24"/>
  <c r="J9225" i="24"/>
  <c r="J9226" i="24"/>
  <c r="J9227" i="24"/>
  <c r="J9228" i="24"/>
  <c r="J9229" i="24"/>
  <c r="J9230" i="24"/>
  <c r="J9231" i="24"/>
  <c r="J9232" i="24"/>
  <c r="J9233" i="24"/>
  <c r="J9234" i="24"/>
  <c r="J9235" i="24"/>
  <c r="J9236" i="24"/>
  <c r="J9237" i="24"/>
  <c r="J9238" i="24"/>
  <c r="J9239" i="24"/>
  <c r="J9240" i="24"/>
  <c r="J9241" i="24"/>
  <c r="J9242" i="24"/>
  <c r="J9243" i="24"/>
  <c r="J9244" i="24"/>
  <c r="J9245" i="24"/>
  <c r="J9246" i="24"/>
  <c r="J9247" i="24"/>
  <c r="J9248" i="24"/>
  <c r="J9249" i="24"/>
  <c r="J9250" i="24"/>
  <c r="J9251" i="24"/>
  <c r="J9252" i="24"/>
  <c r="J9253" i="24"/>
  <c r="J9254" i="24"/>
  <c r="J9255" i="24"/>
  <c r="J9256" i="24"/>
  <c r="J9257" i="24"/>
  <c r="J9258" i="24"/>
  <c r="J9259" i="24"/>
  <c r="J9260" i="24"/>
  <c r="J9261" i="24"/>
  <c r="J9262" i="24"/>
  <c r="J9263" i="24"/>
  <c r="J9264" i="24"/>
  <c r="J9265" i="24"/>
  <c r="J9266" i="24"/>
  <c r="J9267" i="24"/>
  <c r="J9268" i="24"/>
  <c r="J9269" i="24"/>
  <c r="J9270" i="24"/>
  <c r="J9271" i="24"/>
  <c r="J9272" i="24"/>
  <c r="J9273" i="24"/>
  <c r="J9274" i="24"/>
  <c r="J9275" i="24"/>
  <c r="J9276" i="24"/>
  <c r="J9277" i="24"/>
  <c r="J9278" i="24"/>
  <c r="J9279" i="24"/>
  <c r="J9280" i="24"/>
  <c r="J9281" i="24"/>
  <c r="J9282" i="24"/>
  <c r="J9283" i="24"/>
  <c r="J9284" i="24"/>
  <c r="J9285" i="24"/>
  <c r="J9286" i="24"/>
  <c r="J9287" i="24"/>
  <c r="J9288" i="24"/>
  <c r="J9289" i="24"/>
  <c r="J9290" i="24"/>
  <c r="J9291" i="24"/>
  <c r="J9292" i="24"/>
  <c r="J9293" i="24"/>
  <c r="J9294" i="24"/>
  <c r="J9295" i="24"/>
  <c r="J9296" i="24"/>
  <c r="J9297" i="24"/>
  <c r="J9298" i="24"/>
  <c r="J9299" i="24"/>
  <c r="J9300" i="24"/>
  <c r="J9301" i="24"/>
  <c r="J9302" i="24"/>
  <c r="J9303" i="24"/>
  <c r="J9304" i="24"/>
  <c r="J9305" i="24"/>
  <c r="J9306" i="24"/>
  <c r="J9307" i="24"/>
  <c r="J9308" i="24"/>
  <c r="J9309" i="24"/>
  <c r="J9310" i="24"/>
  <c r="J9311" i="24"/>
  <c r="J9312" i="24"/>
  <c r="J9313" i="24"/>
  <c r="J9314" i="24"/>
  <c r="J9315" i="24"/>
  <c r="J9316" i="24"/>
  <c r="J9317" i="24"/>
  <c r="J9318" i="24"/>
  <c r="J9319" i="24"/>
  <c r="J9320" i="24"/>
  <c r="J9321" i="24"/>
  <c r="J9322" i="24"/>
  <c r="J9323" i="24"/>
  <c r="J9324" i="24"/>
  <c r="J9325" i="24"/>
  <c r="J9326" i="24"/>
  <c r="J9327" i="24"/>
  <c r="J9328" i="24"/>
  <c r="J9329" i="24"/>
  <c r="J9330" i="24"/>
  <c r="J9331" i="24"/>
  <c r="J9332" i="24"/>
  <c r="J9333" i="24"/>
  <c r="J9334" i="24"/>
  <c r="J9335" i="24"/>
  <c r="J9336" i="24"/>
  <c r="J9337" i="24"/>
  <c r="J9338" i="24"/>
  <c r="J9339" i="24"/>
  <c r="J9340" i="24"/>
  <c r="J9341" i="24"/>
  <c r="J9342" i="24"/>
  <c r="J9343" i="24"/>
  <c r="J9344" i="24"/>
  <c r="J9345" i="24"/>
  <c r="J9346" i="24"/>
  <c r="J9347" i="24"/>
  <c r="J9348" i="24"/>
  <c r="J9349" i="24"/>
  <c r="J9350" i="24"/>
  <c r="J9351" i="24"/>
  <c r="J9352" i="24"/>
  <c r="J9353" i="24"/>
  <c r="J9354" i="24"/>
  <c r="J9355" i="24"/>
  <c r="J9356" i="24"/>
  <c r="J9357" i="24"/>
  <c r="J9358" i="24"/>
  <c r="J9359" i="24"/>
  <c r="J9360" i="24"/>
  <c r="J9361" i="24"/>
  <c r="J9362" i="24"/>
  <c r="J9363" i="24"/>
  <c r="J9364" i="24"/>
  <c r="J9365" i="24"/>
  <c r="J9366" i="24"/>
  <c r="J9367" i="24"/>
  <c r="J9368" i="24"/>
  <c r="J9369" i="24"/>
  <c r="J9370" i="24"/>
  <c r="J9371" i="24"/>
  <c r="J9372" i="24"/>
  <c r="J9373" i="24"/>
  <c r="J9374" i="24"/>
  <c r="J9375" i="24"/>
  <c r="J9376" i="24"/>
  <c r="J9377" i="24"/>
  <c r="J9378" i="24"/>
  <c r="J9379" i="24"/>
  <c r="J9380" i="24"/>
  <c r="J9381" i="24"/>
  <c r="J9382" i="24"/>
  <c r="J9383" i="24"/>
  <c r="J9384" i="24"/>
  <c r="J9385" i="24"/>
  <c r="J9386" i="24"/>
  <c r="J9387" i="24"/>
  <c r="J9388" i="24"/>
  <c r="J9389" i="24"/>
  <c r="J9390" i="24"/>
  <c r="J9391" i="24"/>
  <c r="J9392" i="24"/>
  <c r="J9393" i="24"/>
  <c r="J9394" i="24"/>
  <c r="J9395" i="24"/>
  <c r="J9396" i="24"/>
  <c r="J9397" i="24"/>
  <c r="J9398" i="24"/>
  <c r="J9399" i="24"/>
  <c r="J9400" i="24"/>
  <c r="J9401" i="24"/>
  <c r="J9402" i="24"/>
  <c r="J9403" i="24"/>
  <c r="J9404" i="24"/>
  <c r="J9405" i="24"/>
  <c r="J9406" i="24"/>
  <c r="J9407" i="24"/>
  <c r="J9408" i="24"/>
  <c r="J9409" i="24"/>
  <c r="J9410" i="24"/>
  <c r="J9411" i="24"/>
  <c r="J9412" i="24"/>
  <c r="J9413" i="24"/>
  <c r="J9414" i="24"/>
  <c r="J9415" i="24"/>
  <c r="J9416" i="24"/>
  <c r="J9417" i="24"/>
  <c r="J9418" i="24"/>
  <c r="J9419" i="24"/>
  <c r="J9420" i="24"/>
  <c r="J9421" i="24"/>
  <c r="J9422" i="24"/>
  <c r="J9423" i="24"/>
  <c r="J9424" i="24"/>
  <c r="J9425" i="24"/>
  <c r="J9426" i="24"/>
  <c r="J9427" i="24"/>
  <c r="J9428" i="24"/>
  <c r="J9429" i="24"/>
  <c r="J9430" i="24"/>
  <c r="J9431" i="24"/>
  <c r="J9432" i="24"/>
  <c r="J9433" i="24"/>
  <c r="J9434" i="24"/>
  <c r="J9435" i="24"/>
  <c r="J9436" i="24"/>
  <c r="J9437" i="24"/>
  <c r="J9438" i="24"/>
  <c r="J9439" i="24"/>
  <c r="J9440" i="24"/>
  <c r="J9441" i="24"/>
  <c r="J9442" i="24"/>
  <c r="J9443" i="24"/>
  <c r="J9444" i="24"/>
  <c r="J9445" i="24"/>
  <c r="J9446" i="24"/>
  <c r="J9447" i="24"/>
  <c r="J9448" i="24"/>
  <c r="J9449" i="24"/>
  <c r="J9450" i="24"/>
  <c r="J9451" i="24"/>
  <c r="J9452" i="24"/>
  <c r="J9453" i="24"/>
  <c r="J9454" i="24"/>
  <c r="J9455" i="24"/>
  <c r="J9456" i="24"/>
  <c r="J9457" i="24"/>
  <c r="J9458" i="24"/>
  <c r="J9459" i="24"/>
  <c r="J9460" i="24"/>
  <c r="J9461" i="24"/>
  <c r="J9462" i="24"/>
  <c r="J9463" i="24"/>
  <c r="J9464" i="24"/>
  <c r="J9465" i="24"/>
  <c r="J9466" i="24"/>
  <c r="J9467" i="24"/>
  <c r="J9468" i="24"/>
  <c r="J9469" i="24"/>
  <c r="J9470" i="24"/>
  <c r="J9471" i="24"/>
  <c r="J9472" i="24"/>
  <c r="J9473" i="24"/>
  <c r="J9474" i="24"/>
  <c r="J9475" i="24"/>
  <c r="J9476" i="24"/>
  <c r="J9477" i="24"/>
  <c r="J9478" i="24"/>
  <c r="J9479" i="24"/>
  <c r="J9480" i="24"/>
  <c r="J9481" i="24"/>
  <c r="J9482" i="24"/>
  <c r="J9483" i="24"/>
  <c r="J9484" i="24"/>
  <c r="J9485" i="24"/>
  <c r="J9486" i="24"/>
  <c r="J9487" i="24"/>
  <c r="J9488" i="24"/>
  <c r="J9489" i="24"/>
  <c r="J9490" i="24"/>
  <c r="J9491" i="24"/>
  <c r="J9492" i="24"/>
  <c r="J9493" i="24"/>
  <c r="J9494" i="24"/>
  <c r="J9495" i="24"/>
  <c r="J9496" i="24"/>
  <c r="J9497" i="24"/>
  <c r="J9498" i="24"/>
  <c r="J9499" i="24"/>
  <c r="J9500" i="24"/>
  <c r="J9501" i="24"/>
  <c r="J9502" i="24"/>
  <c r="J9503" i="24"/>
  <c r="J9504" i="24"/>
  <c r="J9505" i="24"/>
  <c r="J9506" i="24"/>
  <c r="J9507" i="24"/>
  <c r="J9508" i="24"/>
  <c r="J9509" i="24"/>
  <c r="J9510" i="24"/>
  <c r="J9511" i="24"/>
  <c r="J9512" i="24"/>
  <c r="J9513" i="24"/>
  <c r="J9514" i="24"/>
  <c r="J9515" i="24"/>
  <c r="J9516" i="24"/>
  <c r="J9517" i="24"/>
  <c r="J9518" i="24"/>
  <c r="J9519" i="24"/>
  <c r="J9520" i="24"/>
  <c r="J9521" i="24"/>
  <c r="J9522" i="24"/>
  <c r="J9523" i="24"/>
  <c r="J9524" i="24"/>
  <c r="J9525" i="24"/>
  <c r="J9526" i="24"/>
  <c r="J9527" i="24"/>
  <c r="J9528" i="24"/>
  <c r="J9529" i="24"/>
  <c r="J9530" i="24"/>
  <c r="J9531" i="24"/>
  <c r="J9532" i="24"/>
  <c r="J9533" i="24"/>
  <c r="J9534" i="24"/>
  <c r="J9535" i="24"/>
  <c r="J9536" i="24"/>
  <c r="J9537" i="24"/>
  <c r="J9538" i="24"/>
  <c r="J9539" i="24"/>
  <c r="J9540" i="24"/>
  <c r="J9541" i="24"/>
  <c r="J9542" i="24"/>
  <c r="J9543" i="24"/>
  <c r="J9544" i="24"/>
  <c r="J9545" i="24"/>
  <c r="J9546" i="24"/>
  <c r="J9547" i="24"/>
  <c r="J9548" i="24"/>
  <c r="J9549" i="24"/>
  <c r="J9550" i="24"/>
  <c r="J9551" i="24"/>
  <c r="J9552" i="24"/>
  <c r="J9553" i="24"/>
  <c r="J9554" i="24"/>
  <c r="J9555" i="24"/>
  <c r="J9556" i="24"/>
  <c r="J9557" i="24"/>
  <c r="J9558" i="24"/>
  <c r="J9559" i="24"/>
  <c r="J9560" i="24"/>
  <c r="J9561" i="24"/>
  <c r="J9562" i="24"/>
  <c r="J9563" i="24"/>
  <c r="J9564" i="24"/>
  <c r="J9565" i="24"/>
  <c r="J9566" i="24"/>
  <c r="J9567" i="24"/>
  <c r="J9568" i="24"/>
  <c r="J9569" i="24"/>
  <c r="J9570" i="24"/>
  <c r="J9571" i="24"/>
  <c r="J9572" i="24"/>
  <c r="J9573" i="24"/>
  <c r="J9574" i="24"/>
  <c r="J9575" i="24"/>
  <c r="J9576" i="24"/>
  <c r="J9577" i="24"/>
  <c r="J9578" i="24"/>
  <c r="J9579" i="24"/>
  <c r="J9580" i="24"/>
  <c r="J9581" i="24"/>
  <c r="J9582" i="24"/>
  <c r="J9583" i="24"/>
  <c r="J9584" i="24"/>
  <c r="J9585" i="24"/>
  <c r="J9586" i="24"/>
  <c r="J9587" i="24"/>
  <c r="J9588" i="24"/>
  <c r="J9589" i="24"/>
  <c r="J9590" i="24"/>
  <c r="J9591" i="24"/>
  <c r="J9592" i="24"/>
  <c r="J9593" i="24"/>
  <c r="J9594" i="24"/>
  <c r="J9595" i="24"/>
  <c r="J9596" i="24"/>
  <c r="J9597" i="24"/>
  <c r="J9598" i="24"/>
  <c r="J9599" i="24"/>
  <c r="J9600" i="24"/>
  <c r="J9601" i="24"/>
  <c r="J9602" i="24"/>
  <c r="J9603" i="24"/>
  <c r="J9604" i="24"/>
  <c r="J9605" i="24"/>
  <c r="J9606" i="24"/>
  <c r="J9607" i="24"/>
  <c r="J9608" i="24"/>
  <c r="J9609" i="24"/>
  <c r="J9610" i="24"/>
  <c r="J9611" i="24"/>
  <c r="J9612" i="24"/>
  <c r="J9613" i="24"/>
  <c r="J9614" i="24"/>
  <c r="J9615" i="24"/>
  <c r="J9616" i="24"/>
  <c r="J9617" i="24"/>
  <c r="J9618" i="24"/>
  <c r="J9619" i="24"/>
  <c r="J9620" i="24"/>
  <c r="J9621" i="24"/>
  <c r="J9622" i="24"/>
  <c r="J9623" i="24"/>
  <c r="J9624" i="24"/>
  <c r="J9625" i="24"/>
  <c r="J9626" i="24"/>
  <c r="J9627" i="24"/>
  <c r="J9628" i="24"/>
  <c r="J9629" i="24"/>
  <c r="J9630" i="24"/>
  <c r="J9631" i="24"/>
  <c r="J9632" i="24"/>
  <c r="J9633" i="24"/>
  <c r="J9634" i="24"/>
  <c r="J9635" i="24"/>
  <c r="J9636" i="24"/>
  <c r="J9637" i="24"/>
  <c r="J9638" i="24"/>
  <c r="J9639" i="24"/>
  <c r="J9640" i="24"/>
  <c r="J9641" i="24"/>
  <c r="J9642" i="24"/>
  <c r="J9643" i="24"/>
  <c r="J9644" i="24"/>
  <c r="J9645" i="24"/>
  <c r="J9646" i="24"/>
  <c r="J9647" i="24"/>
  <c r="J9648" i="24"/>
  <c r="J9649" i="24"/>
  <c r="J9650" i="24"/>
  <c r="J9651" i="24"/>
  <c r="J9652" i="24"/>
  <c r="J9653" i="24"/>
  <c r="J9654" i="24"/>
  <c r="J9655" i="24"/>
  <c r="J9656" i="24"/>
  <c r="J9657" i="24"/>
  <c r="J9658" i="24"/>
  <c r="J9659" i="24"/>
  <c r="J9660" i="24"/>
  <c r="J9661" i="24"/>
  <c r="J9662" i="24"/>
  <c r="J9663" i="24"/>
  <c r="J9664" i="24"/>
  <c r="J9665" i="24"/>
  <c r="J9666" i="24"/>
  <c r="J9667" i="24"/>
  <c r="J9668" i="24"/>
  <c r="J9669" i="24"/>
  <c r="J9670" i="24"/>
  <c r="J9671" i="24"/>
  <c r="J9672" i="24"/>
  <c r="J9673" i="24"/>
  <c r="J9674" i="24"/>
  <c r="J9675" i="24"/>
  <c r="J9676" i="24"/>
  <c r="J9677" i="24"/>
  <c r="J9678" i="24"/>
  <c r="J9679" i="24"/>
  <c r="J9680" i="24"/>
  <c r="J9681" i="24"/>
  <c r="J9682" i="24"/>
  <c r="J9683" i="24"/>
  <c r="J9684" i="24"/>
  <c r="J9685" i="24"/>
  <c r="J9686" i="24"/>
  <c r="J9687" i="24"/>
  <c r="J9688" i="24"/>
  <c r="J9689" i="24"/>
  <c r="J9690" i="24"/>
  <c r="J9691" i="24"/>
  <c r="J9692" i="24"/>
  <c r="J9693" i="24"/>
  <c r="J9694" i="24"/>
  <c r="J9695" i="24"/>
  <c r="J9696" i="24"/>
  <c r="J9697" i="24"/>
  <c r="J9698" i="24"/>
  <c r="J9699" i="24"/>
  <c r="J9700" i="24"/>
  <c r="J9701" i="24"/>
  <c r="J9702" i="24"/>
  <c r="J9703" i="24"/>
  <c r="J9704" i="24"/>
  <c r="J9705" i="24"/>
  <c r="J9706" i="24"/>
  <c r="J9707" i="24"/>
  <c r="J9708" i="24"/>
  <c r="J9709" i="24"/>
  <c r="J9710" i="24"/>
  <c r="J9711" i="24"/>
  <c r="J9712" i="24"/>
  <c r="J9713" i="24"/>
  <c r="J9714" i="24"/>
  <c r="J9715" i="24"/>
  <c r="J9716" i="24"/>
  <c r="J9717" i="24"/>
  <c r="J9718" i="24"/>
  <c r="J9719" i="24"/>
  <c r="J9720" i="24"/>
  <c r="J9721" i="24"/>
  <c r="J9722" i="24"/>
  <c r="J9723" i="24"/>
  <c r="J9724" i="24"/>
  <c r="J9725" i="24"/>
  <c r="J9726" i="24"/>
  <c r="J9727" i="24"/>
  <c r="J9728" i="24"/>
  <c r="J9729" i="24"/>
  <c r="J9730" i="24"/>
  <c r="J9731" i="24"/>
  <c r="J9732" i="24"/>
  <c r="J9733" i="24"/>
  <c r="J9734" i="24"/>
  <c r="J9735" i="24"/>
  <c r="J9736" i="24"/>
  <c r="J9737" i="24"/>
  <c r="J9738" i="24"/>
  <c r="J9739" i="24"/>
  <c r="J9740" i="24"/>
  <c r="J9741" i="24"/>
  <c r="J9742" i="24"/>
  <c r="J9743" i="24"/>
  <c r="J9744" i="24"/>
  <c r="J9745" i="24"/>
  <c r="J9746" i="24"/>
  <c r="J9747" i="24"/>
  <c r="J9748" i="24"/>
  <c r="J9749" i="24"/>
  <c r="J9750" i="24"/>
  <c r="J9751" i="24"/>
  <c r="J9752" i="24"/>
  <c r="J9753" i="24"/>
  <c r="J9754" i="24"/>
  <c r="J9755" i="24"/>
  <c r="J9756" i="24"/>
  <c r="J9757" i="24"/>
  <c r="J9758" i="24"/>
  <c r="J9759" i="24"/>
  <c r="J9760" i="24"/>
  <c r="J9761" i="24"/>
  <c r="J9762" i="24"/>
  <c r="J9763" i="24"/>
  <c r="J9764" i="24"/>
  <c r="J9765" i="24"/>
  <c r="J9766" i="24"/>
  <c r="J9767" i="24"/>
  <c r="J9768" i="24"/>
  <c r="J9769" i="24"/>
  <c r="J9770" i="24"/>
  <c r="J9771" i="24"/>
  <c r="J9772" i="24"/>
  <c r="J9773" i="24"/>
  <c r="J9774" i="24"/>
  <c r="J9775" i="24"/>
  <c r="J9776" i="24"/>
  <c r="J9777" i="24"/>
  <c r="J9778" i="24"/>
  <c r="J9779" i="24"/>
  <c r="J9780" i="24"/>
  <c r="J9781" i="24"/>
  <c r="J9782" i="24"/>
  <c r="J9783" i="24"/>
  <c r="J9784" i="24"/>
  <c r="J9785" i="24"/>
  <c r="J9786" i="24"/>
  <c r="J9787" i="24"/>
  <c r="J9788" i="24"/>
  <c r="J9789" i="24"/>
  <c r="J9790" i="24"/>
  <c r="J9791" i="24"/>
  <c r="J9792" i="24"/>
  <c r="J9793" i="24"/>
  <c r="J9794" i="24"/>
  <c r="J9795" i="24"/>
  <c r="J9796" i="24"/>
  <c r="J9797" i="24"/>
  <c r="J9798" i="24"/>
  <c r="J9799" i="24"/>
  <c r="J9800" i="24"/>
  <c r="J9801" i="24"/>
  <c r="J9802" i="24"/>
  <c r="J9803" i="24"/>
  <c r="J9804" i="24"/>
  <c r="J9805" i="24"/>
  <c r="J9806" i="24"/>
  <c r="J9807" i="24"/>
  <c r="J9808" i="24"/>
  <c r="J9809" i="24"/>
  <c r="J9810" i="24"/>
  <c r="J9811" i="24"/>
  <c r="J9812" i="24"/>
  <c r="J9813" i="24"/>
  <c r="J9814" i="24"/>
  <c r="J9815" i="24"/>
  <c r="J9816" i="24"/>
  <c r="J9817" i="24"/>
  <c r="J9818" i="24"/>
  <c r="J9819" i="24"/>
  <c r="J9820" i="24"/>
  <c r="J9821" i="24"/>
  <c r="J9822" i="24"/>
  <c r="J9823" i="24"/>
  <c r="J9824" i="24"/>
  <c r="J9825" i="24"/>
  <c r="J9826" i="24"/>
  <c r="J9827" i="24"/>
  <c r="J9828" i="24"/>
  <c r="J9829" i="24"/>
  <c r="J9830" i="24"/>
  <c r="J9831" i="24"/>
  <c r="J9832" i="24"/>
  <c r="J9833" i="24"/>
  <c r="J9834" i="24"/>
  <c r="J9835" i="24"/>
  <c r="J9836" i="24"/>
  <c r="J9837" i="24"/>
  <c r="J9838" i="24"/>
  <c r="J9839" i="24"/>
  <c r="J9840" i="24"/>
  <c r="J9841" i="24"/>
  <c r="J9842" i="24"/>
  <c r="J9843" i="24"/>
  <c r="J9844" i="24"/>
  <c r="J9845" i="24"/>
  <c r="J9846" i="24"/>
  <c r="J9847" i="24"/>
  <c r="J9848" i="24"/>
  <c r="J9849" i="24"/>
  <c r="J9850" i="24"/>
  <c r="J9851" i="24"/>
  <c r="J9852" i="24"/>
  <c r="J9853" i="24"/>
  <c r="J9854" i="24"/>
  <c r="J9855" i="24"/>
  <c r="J9856" i="24"/>
  <c r="J9857" i="24"/>
  <c r="J9858" i="24"/>
  <c r="J9859" i="24"/>
  <c r="J9860" i="24"/>
  <c r="J9861" i="24"/>
  <c r="J9862" i="24"/>
  <c r="J9863" i="24"/>
  <c r="J9864" i="24"/>
  <c r="J9865" i="24"/>
  <c r="J9866" i="24"/>
  <c r="J9867" i="24"/>
  <c r="J9868" i="24"/>
  <c r="J9869" i="24"/>
  <c r="J9870" i="24"/>
  <c r="J9871" i="24"/>
  <c r="J9872" i="24"/>
  <c r="J9873" i="24"/>
  <c r="J9874" i="24"/>
  <c r="J9875" i="24"/>
  <c r="J9876" i="24"/>
  <c r="J9877" i="24"/>
  <c r="J9878" i="24"/>
  <c r="J9879" i="24"/>
  <c r="J9880" i="24"/>
  <c r="J9881" i="24"/>
  <c r="J9882" i="24"/>
  <c r="J9883" i="24"/>
  <c r="J9884" i="24"/>
  <c r="J9885" i="24"/>
  <c r="J9886" i="24"/>
  <c r="J9887" i="24"/>
  <c r="J9888" i="24"/>
  <c r="J9889" i="24"/>
  <c r="J9890" i="24"/>
  <c r="J9891" i="24"/>
  <c r="J9892" i="24"/>
  <c r="J9893" i="24"/>
  <c r="J9894" i="24"/>
  <c r="J9895" i="24"/>
  <c r="J9896" i="24"/>
  <c r="J9897" i="24"/>
  <c r="J9898" i="24"/>
  <c r="J9899" i="24"/>
  <c r="J9900" i="24"/>
  <c r="J9901" i="24"/>
  <c r="J9902" i="24"/>
  <c r="J9903" i="24"/>
  <c r="J9904" i="24"/>
  <c r="J9905" i="24"/>
  <c r="J9906" i="24"/>
  <c r="J9907" i="24"/>
  <c r="J9908" i="24"/>
  <c r="J9909" i="24"/>
  <c r="J9910" i="24"/>
  <c r="J9911" i="24"/>
  <c r="J9912" i="24"/>
  <c r="J9913" i="24"/>
  <c r="J9914" i="24"/>
  <c r="J9915" i="24"/>
  <c r="J9916" i="24"/>
  <c r="J9917" i="24"/>
  <c r="J9918" i="24"/>
  <c r="J9919" i="24"/>
  <c r="J9920" i="24"/>
  <c r="J9921" i="24"/>
  <c r="J9922" i="24"/>
  <c r="J9923" i="24"/>
  <c r="J9924" i="24"/>
  <c r="J9925" i="24"/>
  <c r="J9926" i="24"/>
  <c r="J9927" i="24"/>
  <c r="J9928" i="24"/>
  <c r="J9929" i="24"/>
  <c r="J9930" i="24"/>
  <c r="J9931" i="24"/>
  <c r="J9932" i="24"/>
  <c r="J9933" i="24"/>
  <c r="J9934" i="24"/>
  <c r="J9935" i="24"/>
  <c r="J9936" i="24"/>
  <c r="J9937" i="24"/>
  <c r="J9938" i="24"/>
  <c r="J9939" i="24"/>
  <c r="J9940" i="24"/>
  <c r="J9941" i="24"/>
  <c r="J9942" i="24"/>
  <c r="J9943" i="24"/>
  <c r="J9944" i="24"/>
  <c r="J9945" i="24"/>
  <c r="J9946" i="24"/>
  <c r="J9947" i="24"/>
  <c r="J9948" i="24"/>
  <c r="J9949" i="24"/>
  <c r="J9950" i="24"/>
  <c r="J9951" i="24"/>
  <c r="J9952" i="24"/>
  <c r="J9953" i="24"/>
  <c r="J9954" i="24"/>
  <c r="J9955" i="24"/>
  <c r="J9956" i="24"/>
  <c r="J9957" i="24"/>
  <c r="J9958" i="24"/>
  <c r="J9959" i="24"/>
  <c r="J9960" i="24"/>
  <c r="J9961" i="24"/>
  <c r="J9962" i="24"/>
  <c r="J9963" i="24"/>
  <c r="J9964" i="24"/>
  <c r="J9965" i="24"/>
  <c r="J9966" i="24"/>
  <c r="J9967" i="24"/>
  <c r="J9968" i="24"/>
  <c r="J9969" i="24"/>
  <c r="J9970" i="24"/>
  <c r="J9971" i="24"/>
  <c r="J9972" i="24"/>
  <c r="J9973" i="24"/>
  <c r="J9974" i="24"/>
  <c r="J9975" i="24"/>
  <c r="J9976" i="24"/>
  <c r="J9977" i="24"/>
  <c r="J9978" i="24"/>
  <c r="J9979" i="24"/>
  <c r="J9980" i="24"/>
  <c r="J9981" i="24"/>
  <c r="J9982" i="24"/>
  <c r="J9983" i="24"/>
  <c r="J9984" i="24"/>
  <c r="J9985" i="24"/>
  <c r="J9986" i="24"/>
  <c r="J9987" i="24"/>
  <c r="J9988" i="24"/>
  <c r="J9989" i="24"/>
  <c r="J9990" i="24"/>
  <c r="J9991" i="24"/>
  <c r="J9992" i="24"/>
  <c r="J9993" i="24"/>
  <c r="J9994" i="24"/>
  <c r="J9995" i="24"/>
  <c r="J9996" i="24"/>
  <c r="J9997" i="24"/>
  <c r="J9998" i="24"/>
  <c r="J9999" i="24"/>
  <c r="J10000" i="24"/>
  <c r="J10001" i="24"/>
  <c r="J10002" i="24"/>
  <c r="J10003" i="24"/>
  <c r="J10004" i="24"/>
  <c r="J10005" i="24"/>
  <c r="J10006" i="24"/>
  <c r="J10007" i="24"/>
  <c r="J10008" i="24"/>
  <c r="J10009" i="24"/>
  <c r="J10010" i="24"/>
  <c r="J10011" i="24"/>
  <c r="J10012" i="24"/>
  <c r="J10013" i="24"/>
  <c r="J10014" i="24"/>
  <c r="J10015" i="24"/>
  <c r="J10016" i="24"/>
  <c r="J10017" i="24"/>
  <c r="J10018" i="24"/>
  <c r="J10019" i="24"/>
  <c r="J10020" i="24"/>
  <c r="J10021" i="24"/>
  <c r="J10022" i="24"/>
  <c r="J10023" i="24"/>
  <c r="J10024" i="24"/>
  <c r="J10025" i="24"/>
  <c r="J10026" i="24"/>
  <c r="J10027" i="24"/>
  <c r="J10028" i="24"/>
  <c r="J10029" i="24"/>
  <c r="J10030" i="24"/>
  <c r="J10031" i="24"/>
  <c r="J10032" i="24"/>
  <c r="J10033" i="24"/>
  <c r="J10034" i="24"/>
  <c r="J10035" i="24"/>
  <c r="J10036" i="24"/>
  <c r="J10037" i="24"/>
  <c r="J10038" i="24"/>
  <c r="J10039" i="24"/>
  <c r="J10040" i="24"/>
  <c r="J10041" i="24"/>
  <c r="J10042" i="24"/>
  <c r="J10043" i="24"/>
  <c r="J10044" i="24"/>
  <c r="J10045" i="24"/>
  <c r="J10046" i="24"/>
  <c r="J10047" i="24"/>
  <c r="J10048" i="24"/>
  <c r="J10049" i="24"/>
  <c r="J10050" i="24"/>
  <c r="J10051" i="24"/>
  <c r="J10052" i="24"/>
  <c r="J10053" i="24"/>
  <c r="J10054" i="24"/>
  <c r="J10055" i="24"/>
  <c r="J10056" i="24"/>
  <c r="J10057" i="24"/>
  <c r="J10058" i="24"/>
  <c r="J10059" i="24"/>
  <c r="J10060" i="24"/>
  <c r="J10061" i="24"/>
  <c r="J10062" i="24"/>
  <c r="J10063" i="24"/>
  <c r="J10064" i="24"/>
  <c r="J10065" i="24"/>
  <c r="J10066" i="24"/>
  <c r="J10067" i="24"/>
  <c r="J10068" i="24"/>
  <c r="J10069" i="24"/>
  <c r="J10070" i="24"/>
  <c r="J10071" i="24"/>
  <c r="J10072" i="24"/>
  <c r="J10073" i="24"/>
  <c r="J10074" i="24"/>
  <c r="J10075" i="24"/>
  <c r="J10076" i="24"/>
  <c r="J10077" i="24"/>
  <c r="J10078" i="24"/>
  <c r="J10079" i="24"/>
  <c r="J10080" i="24"/>
  <c r="J10081" i="24"/>
  <c r="J10082" i="24"/>
  <c r="J10083" i="24"/>
  <c r="J10084" i="24"/>
  <c r="J10085" i="24"/>
  <c r="J10086" i="24"/>
  <c r="J10087" i="24"/>
  <c r="J10088" i="24"/>
  <c r="J10089" i="24"/>
  <c r="J10090" i="24"/>
  <c r="J10091" i="24"/>
  <c r="J10092" i="24"/>
  <c r="J10093" i="24"/>
  <c r="J10094" i="24"/>
  <c r="J10095" i="24"/>
  <c r="J10096" i="24"/>
  <c r="J10097" i="24"/>
  <c r="J10098" i="24"/>
  <c r="J10099" i="24"/>
  <c r="J10100" i="24"/>
  <c r="J10101" i="24"/>
  <c r="J10102" i="24"/>
  <c r="J10103" i="24"/>
  <c r="J10104" i="24"/>
  <c r="J10105" i="24"/>
  <c r="J10106" i="24"/>
  <c r="J10107" i="24"/>
  <c r="J10108" i="24"/>
  <c r="J10109" i="24"/>
  <c r="J10110" i="24"/>
  <c r="J10111" i="24"/>
  <c r="J10112" i="24"/>
  <c r="J10113" i="24"/>
  <c r="J10114" i="24"/>
  <c r="J10115" i="24"/>
  <c r="J10116" i="24"/>
  <c r="J10117" i="24"/>
  <c r="J10118" i="24"/>
  <c r="J10119" i="24"/>
  <c r="J10120" i="24"/>
  <c r="J10121" i="24"/>
  <c r="J10122" i="24"/>
  <c r="J10123" i="24"/>
  <c r="J10124" i="24"/>
  <c r="J10125" i="24"/>
  <c r="J10126" i="24"/>
  <c r="J10127" i="24"/>
  <c r="J10128" i="24"/>
  <c r="J10129" i="24"/>
  <c r="J10130" i="24"/>
  <c r="J10131" i="24"/>
  <c r="J10132" i="24"/>
  <c r="J10133" i="24"/>
  <c r="J10134" i="24"/>
  <c r="J10135" i="24"/>
  <c r="J10136" i="24"/>
  <c r="J10137" i="24"/>
  <c r="J10138" i="24"/>
  <c r="J10139" i="24"/>
  <c r="J10140" i="24"/>
  <c r="J10141" i="24"/>
  <c r="J10142" i="24"/>
  <c r="J10143" i="24"/>
  <c r="J10144" i="24"/>
  <c r="J10145" i="24"/>
  <c r="J10146" i="24"/>
  <c r="J10147" i="24"/>
  <c r="J10148" i="24"/>
  <c r="J10149" i="24"/>
  <c r="J10150" i="24"/>
  <c r="J10151" i="24"/>
  <c r="J10152" i="24"/>
  <c r="J10153" i="24"/>
  <c r="J10154" i="24"/>
  <c r="J10155" i="24"/>
  <c r="J10156" i="24"/>
  <c r="J10157" i="24"/>
  <c r="J10158" i="24"/>
  <c r="J10159" i="24"/>
  <c r="J10160" i="24"/>
  <c r="J10161" i="24"/>
  <c r="J10162" i="24"/>
  <c r="J10163" i="24"/>
  <c r="J10164" i="24"/>
  <c r="J10165" i="24"/>
  <c r="J10166" i="24"/>
  <c r="J10167" i="24"/>
  <c r="J10168" i="24"/>
  <c r="J10169" i="24"/>
  <c r="J10170" i="24"/>
  <c r="J10171" i="24"/>
  <c r="J10172" i="24"/>
  <c r="J10173" i="24"/>
  <c r="J10174" i="24"/>
  <c r="J10175" i="24"/>
  <c r="J10176" i="24"/>
  <c r="J10177" i="24"/>
  <c r="J10178" i="24"/>
  <c r="J10179" i="24"/>
  <c r="J10180" i="24"/>
  <c r="J10181" i="24"/>
  <c r="J10182" i="24"/>
  <c r="J10183" i="24"/>
  <c r="J10184" i="24"/>
  <c r="J10185" i="24"/>
  <c r="J10186" i="24"/>
  <c r="J10187" i="24"/>
  <c r="J10188" i="24"/>
  <c r="J10189" i="24"/>
  <c r="J10190" i="24"/>
  <c r="J10191" i="24"/>
  <c r="J10192" i="24"/>
  <c r="J10193" i="24"/>
  <c r="J10194" i="24"/>
  <c r="J10195" i="24"/>
  <c r="J10196" i="24"/>
  <c r="J10197" i="24"/>
  <c r="J10198" i="24"/>
  <c r="J10199" i="24"/>
  <c r="J10200" i="24"/>
  <c r="J10201" i="24"/>
  <c r="J10202" i="24"/>
  <c r="J10203" i="24"/>
  <c r="J10204" i="24"/>
  <c r="J10205" i="24"/>
  <c r="J10206" i="24"/>
  <c r="J10207" i="24"/>
  <c r="J10208" i="24"/>
  <c r="J10209" i="24"/>
  <c r="J10210" i="24"/>
  <c r="J10211" i="24"/>
  <c r="J10212" i="24"/>
  <c r="J10213" i="24"/>
  <c r="J10214" i="24"/>
  <c r="J10215" i="24"/>
  <c r="J10216" i="24"/>
  <c r="J10217" i="24"/>
  <c r="J10218" i="24"/>
  <c r="J10219" i="24"/>
  <c r="J10220" i="24"/>
  <c r="J10221" i="24"/>
  <c r="J10222" i="24"/>
  <c r="J10223" i="24"/>
  <c r="J10224" i="24"/>
  <c r="J10225" i="24"/>
  <c r="J10226" i="24"/>
  <c r="J10227" i="24"/>
  <c r="J10228" i="24"/>
  <c r="J10229" i="24"/>
  <c r="J10230" i="24"/>
  <c r="J10231" i="24"/>
  <c r="J10232" i="24"/>
  <c r="J10233" i="24"/>
  <c r="J10234" i="24"/>
  <c r="J10235" i="24"/>
  <c r="J10236" i="24"/>
  <c r="J10237" i="24"/>
  <c r="J10238" i="24"/>
  <c r="J10239" i="24"/>
  <c r="J10240" i="24"/>
  <c r="J10241" i="24"/>
  <c r="J10242" i="24"/>
  <c r="J10243" i="24"/>
  <c r="J10244" i="24"/>
  <c r="J10245" i="24"/>
  <c r="J10246" i="24"/>
  <c r="J10247" i="24"/>
  <c r="J10248" i="24"/>
  <c r="J10249" i="24"/>
  <c r="J10250" i="24"/>
  <c r="J10251" i="24"/>
  <c r="J10252" i="24"/>
  <c r="J10253" i="24"/>
  <c r="J10254" i="24"/>
  <c r="J10255" i="24"/>
  <c r="J10256" i="24"/>
  <c r="J10257" i="24"/>
  <c r="J10258" i="24"/>
  <c r="J10259" i="24"/>
  <c r="J10260" i="24"/>
  <c r="J10261" i="24"/>
  <c r="J10262" i="24"/>
  <c r="J10263" i="24"/>
  <c r="J10264" i="24"/>
  <c r="J10265" i="24"/>
  <c r="J10266" i="24"/>
  <c r="J10267" i="24"/>
  <c r="J10268" i="24"/>
  <c r="J10269" i="24"/>
  <c r="J10270" i="24"/>
  <c r="J10271" i="24"/>
  <c r="J10272" i="24"/>
  <c r="J10273" i="24"/>
  <c r="J10274" i="24"/>
  <c r="J10275" i="24"/>
  <c r="J10276" i="24"/>
  <c r="J10277" i="24"/>
  <c r="J10278" i="24"/>
  <c r="J10279" i="24"/>
  <c r="J10280" i="24"/>
  <c r="J10281" i="24"/>
  <c r="J10282" i="24"/>
  <c r="J10283" i="24"/>
  <c r="J10284" i="24"/>
  <c r="J10285" i="24"/>
  <c r="J10286" i="24"/>
  <c r="J10287" i="24"/>
  <c r="J10288" i="24"/>
  <c r="J10289" i="24"/>
  <c r="J10290" i="24"/>
  <c r="J10291" i="24"/>
  <c r="J10292" i="24"/>
  <c r="J10293" i="24"/>
  <c r="J10294" i="24"/>
  <c r="J10295" i="24"/>
  <c r="J10296" i="24"/>
  <c r="J10297" i="24"/>
  <c r="J10298" i="24"/>
  <c r="J10299" i="24"/>
  <c r="J10300" i="24"/>
  <c r="J10301" i="24"/>
  <c r="J10302" i="24"/>
  <c r="J10303" i="24"/>
  <c r="J10304" i="24"/>
  <c r="J10305" i="24"/>
  <c r="J10306" i="24"/>
  <c r="J10307" i="24"/>
  <c r="J10308" i="24"/>
  <c r="J10309" i="24"/>
  <c r="J10310" i="24"/>
  <c r="J10311" i="24"/>
  <c r="J10312" i="24"/>
  <c r="J10313" i="24"/>
  <c r="J10314" i="24"/>
  <c r="J10315" i="24"/>
  <c r="J10316" i="24"/>
  <c r="J10317" i="24"/>
  <c r="J10318" i="24"/>
  <c r="J10319" i="24"/>
  <c r="J10320" i="24"/>
  <c r="J10321" i="24"/>
  <c r="J10322" i="24"/>
  <c r="J10323" i="24"/>
  <c r="J10324" i="24"/>
  <c r="J10325" i="24"/>
  <c r="J10326" i="24"/>
  <c r="J10327" i="24"/>
  <c r="J10328" i="24"/>
  <c r="J10329" i="24"/>
  <c r="J10330" i="24"/>
  <c r="J10331" i="24"/>
  <c r="J10332" i="24"/>
  <c r="J10333" i="24"/>
  <c r="J10334" i="24"/>
  <c r="J10335" i="24"/>
  <c r="J10336" i="24"/>
  <c r="J10337" i="24"/>
  <c r="J10338" i="24"/>
  <c r="J10339" i="24"/>
  <c r="J10340" i="24"/>
  <c r="J10341" i="24"/>
  <c r="J10342" i="24"/>
  <c r="J10343" i="24"/>
  <c r="J10344" i="24"/>
  <c r="J10345" i="24"/>
  <c r="J10346" i="24"/>
  <c r="J10347" i="24"/>
  <c r="J10348" i="24"/>
  <c r="J10349" i="24"/>
  <c r="J10350" i="24"/>
  <c r="J10351" i="24"/>
  <c r="J10352" i="24"/>
  <c r="J10353" i="24"/>
  <c r="J10354" i="24"/>
  <c r="J10355" i="24"/>
  <c r="J10356" i="24"/>
  <c r="J10357" i="24"/>
  <c r="J10358" i="24"/>
  <c r="J10359" i="24"/>
  <c r="J10360" i="24"/>
  <c r="J10361" i="24"/>
  <c r="J10362" i="24"/>
  <c r="J10363" i="24"/>
  <c r="J10364" i="24"/>
  <c r="J10365" i="24"/>
  <c r="J10366" i="24"/>
  <c r="J10367" i="24"/>
  <c r="J10368" i="24"/>
  <c r="J10369" i="24"/>
  <c r="J10370" i="24"/>
  <c r="J10371" i="24"/>
  <c r="J10372" i="24"/>
  <c r="J10373" i="24"/>
  <c r="J10374" i="24"/>
  <c r="J10375" i="24"/>
  <c r="J10376" i="24"/>
  <c r="J10377" i="24"/>
  <c r="J10378" i="24"/>
  <c r="J10379" i="24"/>
  <c r="J10380" i="24"/>
  <c r="J10381" i="24"/>
  <c r="J10382" i="24"/>
  <c r="J10383" i="24"/>
  <c r="J10384" i="24"/>
  <c r="J10385" i="24"/>
  <c r="J10386" i="24"/>
  <c r="J10387" i="24"/>
  <c r="J10388" i="24"/>
  <c r="J10389" i="24"/>
  <c r="J10390" i="24"/>
  <c r="J10391" i="24"/>
  <c r="J10392" i="24"/>
  <c r="J10393" i="24"/>
  <c r="J10394" i="24"/>
  <c r="J10395" i="24"/>
  <c r="J10396" i="24"/>
  <c r="J10397" i="24"/>
  <c r="J10398" i="24"/>
  <c r="J10399" i="24"/>
  <c r="J10400" i="24"/>
  <c r="J10401" i="24"/>
  <c r="J10402" i="24"/>
  <c r="J10403" i="24"/>
  <c r="J10404" i="24"/>
  <c r="J10405" i="24"/>
  <c r="J10406" i="24"/>
  <c r="J10407" i="24"/>
  <c r="J10408" i="24"/>
  <c r="J10409" i="24"/>
  <c r="J10410" i="24"/>
  <c r="J10411" i="24"/>
  <c r="J10412" i="24"/>
  <c r="J10413" i="24"/>
  <c r="J10414" i="24"/>
  <c r="J10415" i="24"/>
  <c r="J10416" i="24"/>
  <c r="J10417" i="24"/>
  <c r="J10418" i="24"/>
  <c r="J10419" i="24"/>
  <c r="J10420" i="24"/>
  <c r="J10421" i="24"/>
  <c r="J10422" i="24"/>
  <c r="J10423" i="24"/>
  <c r="J10424" i="24"/>
  <c r="J10425" i="24"/>
  <c r="J10426" i="24"/>
  <c r="J10427" i="24"/>
  <c r="J10428" i="24"/>
  <c r="J10429" i="24"/>
  <c r="J10430" i="24"/>
  <c r="J10431" i="24"/>
  <c r="J10432" i="24"/>
  <c r="J10433" i="24"/>
  <c r="J10434" i="24"/>
  <c r="J10435" i="24"/>
  <c r="J10436" i="24"/>
  <c r="J10437" i="24"/>
  <c r="J10438" i="24"/>
  <c r="J10439" i="24"/>
  <c r="J10440" i="24"/>
  <c r="J10441" i="24"/>
  <c r="J10442" i="24"/>
  <c r="J10443" i="24"/>
  <c r="J10444" i="24"/>
  <c r="J10445" i="24"/>
  <c r="J10446" i="24"/>
  <c r="J10447" i="24"/>
  <c r="J10448" i="24"/>
  <c r="J10449" i="24"/>
  <c r="J10450" i="24"/>
  <c r="J10451" i="24"/>
  <c r="J10452" i="24"/>
  <c r="J10453" i="24"/>
  <c r="J10454" i="24"/>
  <c r="J10455" i="24"/>
  <c r="J10456" i="24"/>
  <c r="J10457" i="24"/>
  <c r="J10458" i="24"/>
  <c r="J10459" i="24"/>
  <c r="J10460" i="24"/>
  <c r="J10461" i="24"/>
  <c r="J10462" i="24"/>
  <c r="J10463" i="24"/>
  <c r="J10464" i="24"/>
  <c r="J10465" i="24"/>
  <c r="J10466" i="24"/>
  <c r="J10467" i="24"/>
  <c r="J10468" i="24"/>
  <c r="J10469" i="24"/>
  <c r="J10470" i="24"/>
  <c r="J10471" i="24"/>
  <c r="J10472" i="24"/>
  <c r="J10473" i="24"/>
  <c r="J10474" i="24"/>
  <c r="J10475" i="24"/>
  <c r="J10476" i="24"/>
  <c r="J10477" i="24"/>
  <c r="J10478" i="24"/>
  <c r="J10479" i="24"/>
  <c r="J10480" i="24"/>
  <c r="J10481" i="24"/>
  <c r="J10482" i="24"/>
  <c r="J10483" i="24"/>
  <c r="J10484" i="24"/>
  <c r="J10485" i="24"/>
  <c r="J10486" i="24"/>
  <c r="J10487" i="24"/>
  <c r="J10488" i="24"/>
  <c r="J10489" i="24"/>
  <c r="J10490" i="24"/>
  <c r="J10491" i="24"/>
  <c r="J10492" i="24"/>
  <c r="J10493" i="24"/>
  <c r="J10494" i="24"/>
  <c r="J10495" i="24"/>
  <c r="J10496" i="24"/>
  <c r="J10497" i="24"/>
  <c r="J10498" i="24"/>
  <c r="J10499" i="24"/>
  <c r="J10500" i="24"/>
  <c r="J10501" i="24"/>
  <c r="J10502" i="24"/>
  <c r="J10503" i="24"/>
  <c r="J10504" i="24"/>
  <c r="J10505" i="24"/>
  <c r="J10506" i="24"/>
  <c r="J10507" i="24"/>
  <c r="J10508" i="24"/>
  <c r="J10509" i="24"/>
  <c r="J10510" i="24"/>
  <c r="J10511" i="24"/>
  <c r="J10512" i="24"/>
  <c r="J10513" i="24"/>
  <c r="J10514" i="24"/>
  <c r="J10515" i="24"/>
  <c r="J10516" i="24"/>
  <c r="J10517" i="24"/>
  <c r="J10518" i="24"/>
  <c r="J10519" i="24"/>
  <c r="J10520" i="24"/>
  <c r="J10521" i="24"/>
  <c r="J10522" i="24"/>
  <c r="J10523" i="24"/>
  <c r="J10524" i="24"/>
  <c r="J10525" i="24"/>
  <c r="J10526" i="24"/>
  <c r="J10527" i="24"/>
  <c r="J10528" i="24"/>
  <c r="J10529" i="24"/>
  <c r="J10530" i="24"/>
  <c r="J10531" i="24"/>
  <c r="J10532" i="24"/>
  <c r="J10533" i="24"/>
  <c r="J10534" i="24"/>
  <c r="J10535" i="24"/>
  <c r="J10536" i="24"/>
  <c r="J10537" i="24"/>
  <c r="J10538" i="24"/>
  <c r="J10539" i="24"/>
  <c r="J10540" i="24"/>
  <c r="J10541" i="24"/>
  <c r="J10542" i="24"/>
  <c r="J10543" i="24"/>
  <c r="J10544" i="24"/>
  <c r="J10545" i="24"/>
  <c r="J10546" i="24"/>
  <c r="J10547" i="24"/>
  <c r="J10548" i="24"/>
  <c r="J10549" i="24"/>
  <c r="J10550" i="24"/>
  <c r="J10551" i="24"/>
  <c r="J10552" i="24"/>
  <c r="J10553" i="24"/>
  <c r="J10554" i="24"/>
  <c r="J10555" i="24"/>
  <c r="J10556" i="24"/>
  <c r="J10557" i="24"/>
  <c r="J10558" i="24"/>
  <c r="J10559" i="24"/>
  <c r="J10560" i="24"/>
  <c r="J10561" i="24"/>
  <c r="J10562" i="24"/>
  <c r="J10563" i="24"/>
  <c r="J10564" i="24"/>
  <c r="J10565" i="24"/>
  <c r="J10566" i="24"/>
  <c r="J10567" i="24"/>
  <c r="J10568" i="24"/>
  <c r="J10569" i="24"/>
  <c r="J10570" i="24"/>
  <c r="J10571" i="24"/>
  <c r="J10572" i="24"/>
  <c r="J10573" i="24"/>
  <c r="J10574" i="24"/>
  <c r="J10575" i="24"/>
  <c r="J10576" i="24"/>
  <c r="J10577" i="24"/>
  <c r="J10578" i="24"/>
  <c r="J10579" i="24"/>
  <c r="J10580" i="24"/>
  <c r="J10581" i="24"/>
  <c r="J10582" i="24"/>
  <c r="J10583" i="24"/>
  <c r="J10584" i="24"/>
  <c r="J10585" i="24"/>
  <c r="J10586" i="24"/>
  <c r="J10587" i="24"/>
  <c r="J10588" i="24"/>
  <c r="J10589" i="24"/>
  <c r="J10590" i="24"/>
  <c r="J10591" i="24"/>
  <c r="J10592" i="24"/>
  <c r="J10593" i="24"/>
  <c r="J10594" i="24"/>
  <c r="J10595" i="24"/>
  <c r="J10596" i="24"/>
  <c r="J10597" i="24"/>
  <c r="J10598" i="24"/>
  <c r="J10599" i="24"/>
  <c r="J10600" i="24"/>
  <c r="J10601" i="24"/>
  <c r="J10602" i="24"/>
  <c r="J10603" i="24"/>
  <c r="J10604" i="24"/>
  <c r="J10605" i="24"/>
  <c r="J10606" i="24"/>
  <c r="J10607" i="24"/>
  <c r="J10608" i="24"/>
  <c r="J10609" i="24"/>
  <c r="J10610" i="24"/>
  <c r="J10611" i="24"/>
  <c r="J10612" i="24"/>
  <c r="J10613" i="24"/>
  <c r="J10614" i="24"/>
  <c r="J10615" i="24"/>
  <c r="J10616" i="24"/>
  <c r="J10617" i="24"/>
  <c r="J10618" i="24"/>
  <c r="J10619" i="24"/>
  <c r="J10620" i="24"/>
  <c r="J10621" i="24"/>
  <c r="J10622" i="24"/>
  <c r="J10623" i="24"/>
  <c r="J10624" i="24"/>
  <c r="J10625" i="24"/>
  <c r="J10626" i="24"/>
  <c r="J10627" i="24"/>
  <c r="J10628" i="24"/>
  <c r="J10629" i="24"/>
  <c r="J10630" i="24"/>
  <c r="J10631" i="24"/>
  <c r="J10632" i="24"/>
  <c r="J10633" i="24"/>
  <c r="J10634" i="24"/>
  <c r="J10635" i="24"/>
  <c r="J10636" i="24"/>
  <c r="J10637" i="24"/>
  <c r="J10638" i="24"/>
  <c r="J10639" i="24"/>
  <c r="J10640" i="24"/>
  <c r="J10641" i="24"/>
  <c r="J10642" i="24"/>
  <c r="J10643" i="24"/>
  <c r="J10644" i="24"/>
  <c r="J10645" i="24"/>
  <c r="J10646" i="24"/>
  <c r="J10647" i="24"/>
  <c r="J10648" i="24"/>
  <c r="J10649" i="24"/>
  <c r="J10650" i="24"/>
  <c r="J10651" i="24"/>
  <c r="J10652" i="24"/>
  <c r="J10653" i="24"/>
  <c r="J10654" i="24"/>
  <c r="J10655" i="24"/>
  <c r="J10656" i="24"/>
  <c r="J10657" i="24"/>
  <c r="J10658" i="24"/>
  <c r="J10659" i="24"/>
  <c r="J10660" i="24"/>
  <c r="J10661" i="24"/>
  <c r="J10662" i="24"/>
  <c r="J10663" i="24"/>
  <c r="J10664" i="24"/>
  <c r="J10665" i="24"/>
  <c r="J10666" i="24"/>
  <c r="J10667" i="24"/>
  <c r="J10668" i="24"/>
  <c r="J10669" i="24"/>
  <c r="J10670" i="24"/>
  <c r="J10671" i="24"/>
  <c r="J10672" i="24"/>
  <c r="J10673" i="24"/>
  <c r="J10674" i="24"/>
  <c r="J10675" i="24"/>
  <c r="J10676" i="24"/>
  <c r="J10677" i="24"/>
  <c r="J10678" i="24"/>
  <c r="J10679" i="24"/>
  <c r="J10680" i="24"/>
  <c r="J10681" i="24"/>
  <c r="J10682" i="24"/>
  <c r="J10683" i="24"/>
  <c r="J10684" i="24"/>
  <c r="J10685" i="24"/>
  <c r="J10686" i="24"/>
  <c r="J10687" i="24"/>
  <c r="J10688" i="24"/>
  <c r="J10689" i="24"/>
  <c r="J10690" i="24"/>
  <c r="J10691" i="24"/>
  <c r="J10692" i="24"/>
  <c r="J10693" i="24"/>
  <c r="J10694" i="24"/>
  <c r="J10695" i="24"/>
  <c r="J10696" i="24"/>
  <c r="J10697" i="24"/>
  <c r="J10698" i="24"/>
  <c r="J10699" i="24"/>
  <c r="J10700" i="24"/>
  <c r="J10701" i="24"/>
  <c r="J10702" i="24"/>
  <c r="J10703" i="24"/>
  <c r="J10704" i="24"/>
  <c r="J10705" i="24"/>
  <c r="J10706" i="24"/>
  <c r="J10707" i="24"/>
  <c r="J10708" i="24"/>
  <c r="J10709" i="24"/>
  <c r="J10710" i="24"/>
  <c r="J10711" i="24"/>
  <c r="J10712" i="24"/>
  <c r="J10713" i="24"/>
  <c r="J10714" i="24"/>
  <c r="J10715" i="24"/>
  <c r="J10716" i="24"/>
  <c r="J10717" i="24"/>
  <c r="J10718" i="24"/>
  <c r="J10719" i="24"/>
  <c r="J10720" i="24"/>
  <c r="J10721" i="24"/>
  <c r="J10722" i="24"/>
  <c r="J10723" i="24"/>
  <c r="J10724" i="24"/>
  <c r="J10725" i="24"/>
  <c r="J10726" i="24"/>
  <c r="J10727" i="24"/>
  <c r="J10728" i="24"/>
  <c r="J10729" i="24"/>
  <c r="J10730" i="24"/>
  <c r="J10731" i="24"/>
  <c r="J10732" i="24"/>
  <c r="J10733" i="24"/>
  <c r="J10734" i="24"/>
  <c r="J10735" i="24"/>
  <c r="J10736" i="24"/>
  <c r="J10737" i="24"/>
  <c r="J10738" i="24"/>
  <c r="J10739" i="24"/>
  <c r="J10740" i="24"/>
  <c r="J10741" i="24"/>
  <c r="J10742" i="24"/>
  <c r="J10743" i="24"/>
  <c r="J10744" i="24"/>
  <c r="J10745" i="24"/>
  <c r="J10746" i="24"/>
  <c r="J10747" i="24"/>
  <c r="J10748" i="24"/>
  <c r="J10749" i="24"/>
  <c r="J10750" i="24"/>
  <c r="J10751" i="24"/>
  <c r="J10752" i="24"/>
  <c r="J10753" i="24"/>
  <c r="J10754" i="24"/>
  <c r="J10755" i="24"/>
  <c r="J10756" i="24"/>
  <c r="J10757" i="24"/>
  <c r="J10758" i="24"/>
  <c r="J10759" i="24"/>
  <c r="J10760" i="24"/>
  <c r="J10761" i="24"/>
  <c r="J10762" i="24"/>
  <c r="J10763" i="24"/>
  <c r="J10764" i="24"/>
  <c r="J10765" i="24"/>
  <c r="J10766" i="24"/>
  <c r="J10767" i="24"/>
  <c r="J10768" i="24"/>
  <c r="J10769" i="24"/>
  <c r="J10770" i="24"/>
  <c r="J10771" i="24"/>
  <c r="J10772" i="24"/>
  <c r="J10773" i="24"/>
  <c r="J10774" i="24"/>
  <c r="J10775" i="24"/>
  <c r="J10776" i="24"/>
  <c r="J10777" i="24"/>
  <c r="J10778" i="24"/>
  <c r="J10779" i="24"/>
  <c r="J10780" i="24"/>
  <c r="J10781" i="24"/>
  <c r="J10782" i="24"/>
  <c r="J10783" i="24"/>
  <c r="J10784" i="24"/>
  <c r="J10785" i="24"/>
  <c r="J10786" i="24"/>
  <c r="J10787" i="24"/>
  <c r="J10788" i="24"/>
  <c r="J10789" i="24"/>
  <c r="J10790" i="24"/>
  <c r="J10791" i="24"/>
  <c r="J10792" i="24"/>
  <c r="J10793" i="24"/>
  <c r="J10794" i="24"/>
  <c r="J10795" i="24"/>
  <c r="J10796" i="24"/>
  <c r="J10797" i="24"/>
  <c r="J10798" i="24"/>
  <c r="J10799" i="24"/>
  <c r="J10800" i="24"/>
  <c r="J10801" i="24"/>
  <c r="J10802" i="24"/>
  <c r="J10803" i="24"/>
  <c r="J10804" i="24"/>
  <c r="J10805" i="24"/>
  <c r="J10806" i="24"/>
  <c r="J10807" i="24"/>
  <c r="J10808" i="24"/>
  <c r="J10809" i="24"/>
  <c r="J10810" i="24"/>
  <c r="J10811" i="24"/>
  <c r="J10812" i="24"/>
  <c r="J10813" i="24"/>
  <c r="J10814" i="24"/>
  <c r="J10815" i="24"/>
  <c r="J10816" i="24"/>
  <c r="J10817" i="24"/>
  <c r="J10818" i="24"/>
  <c r="J10819" i="24"/>
  <c r="J10820" i="24"/>
  <c r="J10821" i="24"/>
  <c r="J10822" i="24"/>
  <c r="J10823" i="24"/>
  <c r="J10824" i="24"/>
  <c r="J10825" i="24"/>
  <c r="J10826" i="24"/>
  <c r="J10827" i="24"/>
  <c r="J10828" i="24"/>
  <c r="J10829" i="24"/>
  <c r="J10830" i="24"/>
  <c r="J10831" i="24"/>
  <c r="J10832" i="24"/>
  <c r="J10833" i="24"/>
  <c r="J10834" i="24"/>
  <c r="J10835" i="24"/>
  <c r="J10836" i="24"/>
  <c r="J10837" i="24"/>
  <c r="J10838" i="24"/>
  <c r="J10839" i="24"/>
  <c r="J10840" i="24"/>
  <c r="J10841" i="24"/>
  <c r="J10842" i="24"/>
  <c r="J10843" i="24"/>
  <c r="J10844" i="24"/>
  <c r="J10845" i="24"/>
  <c r="J10846" i="24"/>
  <c r="J10847" i="24"/>
  <c r="J10848" i="24"/>
  <c r="J10849" i="24"/>
  <c r="J10850" i="24"/>
  <c r="J10851" i="24"/>
  <c r="J10852" i="24"/>
  <c r="J10853" i="24"/>
  <c r="J10854" i="24"/>
  <c r="J10855" i="24"/>
  <c r="J10856" i="24"/>
  <c r="J10857" i="24"/>
  <c r="J10858" i="24"/>
  <c r="J10859" i="24"/>
  <c r="J10860" i="24"/>
  <c r="J10861" i="24"/>
  <c r="J10862" i="24"/>
  <c r="J10863" i="24"/>
  <c r="J10864" i="24"/>
  <c r="J10865" i="24"/>
  <c r="J10866" i="24"/>
  <c r="J10867" i="24"/>
  <c r="J10868" i="24"/>
  <c r="J10869" i="24"/>
  <c r="J10870" i="24"/>
  <c r="J10871" i="24"/>
  <c r="J10872" i="24"/>
  <c r="J10873" i="24"/>
  <c r="J10874" i="24"/>
  <c r="J10875" i="24"/>
  <c r="J10876" i="24"/>
  <c r="J10877" i="24"/>
  <c r="J10878" i="24"/>
  <c r="J10879" i="24"/>
  <c r="J10880" i="24"/>
  <c r="J10881" i="24"/>
  <c r="J10882" i="24"/>
  <c r="J10883" i="24"/>
  <c r="J10884" i="24"/>
  <c r="J10885" i="24"/>
  <c r="J10886" i="24"/>
  <c r="J10887" i="24"/>
  <c r="J10888" i="24"/>
  <c r="J10889" i="24"/>
  <c r="J10890" i="24"/>
  <c r="J10891" i="24"/>
  <c r="J10892" i="24"/>
  <c r="J10893" i="24"/>
  <c r="J10894" i="24"/>
  <c r="J10895" i="24"/>
  <c r="J10896" i="24"/>
  <c r="J10897" i="24"/>
  <c r="J10898" i="24"/>
  <c r="J10899" i="24"/>
  <c r="J10900" i="24"/>
  <c r="J10901" i="24"/>
  <c r="J10902" i="24"/>
  <c r="J10903" i="24"/>
  <c r="J10904" i="24"/>
  <c r="J10905" i="24"/>
  <c r="J10906" i="24"/>
  <c r="J10907" i="24"/>
  <c r="J10908" i="24"/>
  <c r="J10909" i="24"/>
  <c r="J10910" i="24"/>
  <c r="J10911" i="24"/>
  <c r="J10912" i="24"/>
  <c r="J10913" i="24"/>
  <c r="J10914" i="24"/>
  <c r="J10915" i="24"/>
  <c r="J10916" i="24"/>
  <c r="J10917" i="24"/>
  <c r="J10918" i="24"/>
  <c r="J10919" i="24"/>
  <c r="J10920" i="24"/>
  <c r="J10921" i="24"/>
  <c r="J10922" i="24"/>
  <c r="J10923" i="24"/>
  <c r="J10924" i="24"/>
  <c r="J10925" i="24"/>
  <c r="J10926" i="24"/>
  <c r="J10927" i="24"/>
  <c r="J10928" i="24"/>
  <c r="J10929" i="24"/>
  <c r="J10930" i="24"/>
  <c r="J10931" i="24"/>
  <c r="J10932" i="24"/>
  <c r="J10933" i="24"/>
  <c r="J10934" i="24"/>
  <c r="J10935" i="24"/>
  <c r="J10936" i="24"/>
  <c r="J10937" i="24"/>
  <c r="J10938" i="24"/>
  <c r="J10939" i="24"/>
  <c r="J10940" i="24"/>
  <c r="J10941" i="24"/>
  <c r="J10942" i="24"/>
  <c r="J10943" i="24"/>
  <c r="J10944" i="24"/>
  <c r="J10945" i="24"/>
  <c r="J10946" i="24"/>
  <c r="J10947" i="24"/>
  <c r="J10948" i="24"/>
  <c r="J10949" i="24"/>
  <c r="J10950" i="24"/>
  <c r="J10951" i="24"/>
  <c r="J10952" i="24"/>
  <c r="J10953" i="24"/>
  <c r="J10954" i="24"/>
  <c r="J10955" i="24"/>
  <c r="J10956" i="24"/>
  <c r="J10957" i="24"/>
  <c r="J10958" i="24"/>
  <c r="J10959" i="24"/>
  <c r="J10960" i="24"/>
  <c r="J10961" i="24"/>
  <c r="J10962" i="24"/>
  <c r="J10963" i="24"/>
  <c r="J10964" i="24"/>
  <c r="J10965" i="24"/>
  <c r="J10966" i="24"/>
  <c r="J10967" i="24"/>
  <c r="J10968" i="24"/>
  <c r="J10969" i="24"/>
  <c r="J10970" i="24"/>
  <c r="J10971" i="24"/>
  <c r="J10972" i="24"/>
  <c r="J10973" i="24"/>
  <c r="J10974" i="24"/>
  <c r="J10975" i="24"/>
  <c r="J10976" i="24"/>
  <c r="J10977" i="24"/>
  <c r="J10978" i="24"/>
  <c r="J10979" i="24"/>
  <c r="J10980" i="24"/>
  <c r="J10981" i="24"/>
  <c r="J10982" i="24"/>
  <c r="J10983" i="24"/>
  <c r="J10984" i="24"/>
  <c r="J10985" i="24"/>
  <c r="J10986" i="24"/>
  <c r="J10987" i="24"/>
  <c r="J10988" i="24"/>
  <c r="J10989" i="24"/>
  <c r="J10990" i="24"/>
  <c r="J10991" i="24"/>
  <c r="J10992" i="24"/>
  <c r="J10993" i="24"/>
  <c r="J10994" i="24"/>
  <c r="J10995" i="24"/>
  <c r="J10996" i="24"/>
  <c r="J10997" i="24"/>
  <c r="J10998" i="24"/>
  <c r="J10999" i="24"/>
  <c r="J11000" i="24"/>
  <c r="J11001" i="24"/>
  <c r="J11002" i="24"/>
  <c r="J11003" i="24"/>
  <c r="J11004" i="24"/>
  <c r="J11005" i="24"/>
  <c r="J11006" i="24"/>
  <c r="J11007" i="24"/>
  <c r="J11008" i="24"/>
  <c r="J11009" i="24"/>
  <c r="J11010" i="24"/>
  <c r="J11011" i="24"/>
  <c r="J11012" i="24"/>
  <c r="J11013" i="24"/>
  <c r="J11014" i="24"/>
  <c r="J11015" i="24"/>
  <c r="J11016" i="24"/>
  <c r="J11017" i="24"/>
  <c r="J11018" i="24"/>
  <c r="J11019" i="24"/>
  <c r="J11020" i="24"/>
  <c r="J11021" i="24"/>
  <c r="J11022" i="24"/>
  <c r="J11023" i="24"/>
  <c r="J11024" i="24"/>
  <c r="J11025" i="24"/>
  <c r="J11026" i="24"/>
  <c r="J11027" i="24"/>
  <c r="J11028" i="24"/>
  <c r="J11029" i="24"/>
  <c r="J11030" i="24"/>
  <c r="J11031" i="24"/>
  <c r="J11032" i="24"/>
  <c r="J11033" i="24"/>
  <c r="J11034" i="24"/>
  <c r="J11035" i="24"/>
  <c r="J11036" i="24"/>
  <c r="J11037" i="24"/>
  <c r="J11038" i="24"/>
  <c r="J11039" i="24"/>
  <c r="J11040" i="24"/>
  <c r="J11041" i="24"/>
  <c r="J11042" i="24"/>
  <c r="J11043" i="24"/>
  <c r="J11044" i="24"/>
  <c r="J11045" i="24"/>
  <c r="J11046" i="24"/>
  <c r="J11047" i="24"/>
  <c r="J11048" i="24"/>
  <c r="J11049" i="24"/>
  <c r="J11050" i="24"/>
  <c r="J11051" i="24"/>
  <c r="J11052" i="24"/>
  <c r="J11053" i="24"/>
  <c r="J11054" i="24"/>
  <c r="J11055" i="24"/>
  <c r="J11056" i="24"/>
  <c r="J11057" i="24"/>
  <c r="J11058" i="24"/>
  <c r="J11059" i="24"/>
  <c r="J11060" i="24"/>
  <c r="J11061" i="24"/>
  <c r="J11062" i="24"/>
  <c r="J11063" i="24"/>
  <c r="J11064" i="24"/>
  <c r="J11065" i="24"/>
  <c r="J11066" i="24"/>
  <c r="J11067" i="24"/>
  <c r="J11068" i="24"/>
  <c r="J11069" i="24"/>
  <c r="J11070" i="24"/>
  <c r="J11071" i="24"/>
  <c r="J11072" i="24"/>
  <c r="J11073" i="24"/>
  <c r="J11074" i="24"/>
  <c r="J11075" i="24"/>
  <c r="J11076" i="24"/>
  <c r="J11077" i="24"/>
  <c r="J11078" i="24"/>
  <c r="J11079" i="24"/>
  <c r="J11080" i="24"/>
  <c r="J11081" i="24"/>
  <c r="J11082" i="24"/>
  <c r="J11083" i="24"/>
  <c r="J11084" i="24"/>
  <c r="J11085" i="24"/>
  <c r="J11086" i="24"/>
  <c r="J11087" i="24"/>
  <c r="J11088" i="24"/>
  <c r="J11089" i="24"/>
  <c r="J11090" i="24"/>
  <c r="J11091" i="24"/>
  <c r="J11092" i="24"/>
  <c r="J11093" i="24"/>
  <c r="J11094" i="24"/>
  <c r="J11095" i="24"/>
  <c r="J11096" i="24"/>
  <c r="J11097" i="24"/>
  <c r="J11098" i="24"/>
  <c r="J11099" i="24"/>
  <c r="J11100" i="24"/>
  <c r="J11101" i="24"/>
  <c r="J11102" i="24"/>
  <c r="J11103" i="24"/>
  <c r="J11104" i="24"/>
  <c r="J11105" i="24"/>
  <c r="J11106" i="24"/>
  <c r="J11107" i="24"/>
  <c r="J11108" i="24"/>
  <c r="J11109" i="24"/>
  <c r="J11110" i="24"/>
  <c r="J11111" i="24"/>
  <c r="J11112" i="24"/>
  <c r="J11113" i="24"/>
  <c r="J11114" i="24"/>
  <c r="J11115" i="24"/>
  <c r="J11116" i="24"/>
  <c r="J11117" i="24"/>
  <c r="J11118" i="24"/>
  <c r="J11119" i="24"/>
  <c r="J11120" i="24"/>
  <c r="J11121" i="24"/>
  <c r="J11122" i="24"/>
  <c r="J11123" i="24"/>
  <c r="J11124" i="24"/>
  <c r="J11125" i="24"/>
  <c r="J11126" i="24"/>
  <c r="J11127" i="24"/>
  <c r="J11128" i="24"/>
  <c r="J11129" i="24"/>
  <c r="J11130" i="24"/>
  <c r="J11131" i="24"/>
  <c r="J11132" i="24"/>
  <c r="J11133" i="24"/>
  <c r="J11134" i="24"/>
  <c r="J11135" i="24"/>
  <c r="J11136" i="24"/>
  <c r="J11137" i="24"/>
  <c r="J11138" i="24"/>
  <c r="J11139" i="24"/>
  <c r="J11140" i="24"/>
  <c r="J11141" i="24"/>
  <c r="J11142" i="24"/>
  <c r="J11143" i="24"/>
  <c r="J11144" i="24"/>
  <c r="J11145" i="24"/>
  <c r="J11146" i="24"/>
  <c r="J11147" i="24"/>
  <c r="J11148" i="24"/>
  <c r="J11149" i="24"/>
  <c r="J11150" i="24"/>
  <c r="J11151" i="24"/>
  <c r="J11152" i="24"/>
  <c r="J11153" i="24"/>
  <c r="J11154" i="24"/>
  <c r="J11155" i="24"/>
  <c r="J11156" i="24"/>
  <c r="J11157" i="24"/>
  <c r="J11158" i="24"/>
  <c r="J11159" i="24"/>
  <c r="J11160" i="24"/>
  <c r="J11161" i="24"/>
  <c r="J11162" i="24"/>
  <c r="J11163" i="24"/>
  <c r="J11164" i="24"/>
  <c r="J11165" i="24"/>
  <c r="J11166" i="24"/>
  <c r="J11167" i="24"/>
  <c r="J11168" i="24"/>
  <c r="J11169" i="24"/>
  <c r="J11170" i="24"/>
  <c r="J11171" i="24"/>
  <c r="J11172" i="24"/>
  <c r="J11173" i="24"/>
  <c r="J11174" i="24"/>
  <c r="J11175" i="24"/>
  <c r="J11176" i="24"/>
  <c r="J11177" i="24"/>
  <c r="J11178" i="24"/>
  <c r="J11179" i="24"/>
  <c r="J11180" i="24"/>
  <c r="J11181" i="24"/>
  <c r="J11182" i="24"/>
  <c r="J11183" i="24"/>
  <c r="J11184" i="24"/>
  <c r="J11185" i="24"/>
  <c r="J11186" i="24"/>
  <c r="J11187" i="24"/>
  <c r="J11188" i="24"/>
  <c r="J11189" i="24"/>
  <c r="J11190" i="24"/>
  <c r="J11191" i="24"/>
  <c r="J11192" i="24"/>
  <c r="J11193" i="24"/>
  <c r="J11194" i="24"/>
  <c r="J11195" i="24"/>
  <c r="J11196" i="24"/>
  <c r="J11197" i="24"/>
  <c r="J11198" i="24"/>
  <c r="J11199" i="24"/>
  <c r="J11200" i="24"/>
  <c r="J11201" i="24"/>
  <c r="J11202" i="24"/>
  <c r="J11203" i="24"/>
  <c r="J11204" i="24"/>
  <c r="J11205" i="24"/>
  <c r="J11206" i="24"/>
  <c r="J11207" i="24"/>
  <c r="J11208" i="24"/>
  <c r="J11209" i="24"/>
  <c r="J11210" i="24"/>
  <c r="J11211" i="24"/>
  <c r="J11212" i="24"/>
  <c r="J11213" i="24"/>
  <c r="J11214" i="24"/>
  <c r="J11215" i="24"/>
  <c r="J11216" i="24"/>
  <c r="J11217" i="24"/>
  <c r="J11218" i="24"/>
  <c r="J11219" i="24"/>
  <c r="J11220" i="24"/>
  <c r="J11221" i="24"/>
  <c r="J11222" i="24"/>
  <c r="J11223" i="24"/>
  <c r="J11224" i="24"/>
  <c r="J11225" i="24"/>
  <c r="J11226" i="24"/>
  <c r="J11227" i="24"/>
  <c r="J11228" i="24"/>
  <c r="J11229" i="24"/>
  <c r="J11230" i="24"/>
  <c r="J11231" i="24"/>
  <c r="J11232" i="24"/>
  <c r="J11233" i="24"/>
  <c r="J11234" i="24"/>
  <c r="J11235" i="24"/>
  <c r="J11236" i="24"/>
  <c r="J11237" i="24"/>
  <c r="J11238" i="24"/>
  <c r="J11239" i="24"/>
  <c r="J11240" i="24"/>
  <c r="J11241" i="24"/>
  <c r="J11242" i="24"/>
  <c r="J11243" i="24"/>
  <c r="J11244" i="24"/>
  <c r="J11245" i="24"/>
  <c r="J11246" i="24"/>
  <c r="J11247" i="24"/>
  <c r="J11248" i="24"/>
  <c r="J11249" i="24"/>
  <c r="J11250" i="24"/>
  <c r="J11251" i="24"/>
  <c r="J11252" i="24"/>
  <c r="J11253" i="24"/>
  <c r="J11254" i="24"/>
  <c r="J11255" i="24"/>
  <c r="J11256" i="24"/>
  <c r="J11257" i="24"/>
  <c r="J11258" i="24"/>
  <c r="J11259" i="24"/>
  <c r="J11260" i="24"/>
  <c r="J11261" i="24"/>
  <c r="J11262" i="24"/>
  <c r="J11263" i="24"/>
  <c r="J11264" i="24"/>
  <c r="J11265" i="24"/>
  <c r="J11266" i="24"/>
  <c r="J11267" i="24"/>
  <c r="J11268" i="24"/>
  <c r="J11269" i="24"/>
  <c r="J11270" i="24"/>
  <c r="J11271" i="24"/>
  <c r="J11272" i="24"/>
  <c r="J11273" i="24"/>
  <c r="J11274" i="24"/>
  <c r="J11275" i="24"/>
  <c r="J11276" i="24"/>
  <c r="J11277" i="24"/>
  <c r="J11278" i="24"/>
  <c r="J11279" i="24"/>
  <c r="J11280" i="24"/>
  <c r="J11281" i="24"/>
  <c r="J11282" i="24"/>
  <c r="J11283" i="24"/>
  <c r="J11284" i="24"/>
  <c r="J11285" i="24"/>
  <c r="J11286" i="24"/>
  <c r="J11287" i="24"/>
  <c r="J11288" i="24"/>
  <c r="J11289" i="24"/>
  <c r="J11290" i="24"/>
  <c r="J11291" i="24"/>
  <c r="J11292" i="24"/>
  <c r="J11293" i="24"/>
  <c r="J11294" i="24"/>
  <c r="J11295" i="24"/>
  <c r="J11296" i="24"/>
  <c r="J11297" i="24"/>
  <c r="J11298" i="24"/>
  <c r="J11299" i="24"/>
  <c r="J11300" i="24"/>
  <c r="J11301" i="24"/>
  <c r="J11302" i="24"/>
  <c r="J11303" i="24"/>
  <c r="J11304" i="24"/>
  <c r="J11305" i="24"/>
  <c r="J11306" i="24"/>
  <c r="J11307" i="24"/>
  <c r="J11308" i="24"/>
  <c r="J11309" i="24"/>
  <c r="J11310" i="24"/>
  <c r="J11311" i="24"/>
  <c r="J11312" i="24"/>
  <c r="J11313" i="24"/>
  <c r="J11314" i="24"/>
  <c r="J11315" i="24"/>
  <c r="J11316" i="24"/>
  <c r="J11317" i="24"/>
  <c r="J11318" i="24"/>
  <c r="J11319" i="24"/>
  <c r="J11320" i="24"/>
  <c r="J11321" i="24"/>
  <c r="J11322" i="24"/>
  <c r="J11323" i="24"/>
  <c r="J11324" i="24"/>
  <c r="J11325" i="24"/>
  <c r="J11326" i="24"/>
  <c r="J11327" i="24"/>
  <c r="J11328" i="24"/>
  <c r="J11329" i="24"/>
  <c r="J11330" i="24"/>
  <c r="J11331" i="24"/>
  <c r="J11332" i="24"/>
  <c r="J11333" i="24"/>
  <c r="J11334" i="24"/>
  <c r="J11335" i="24"/>
  <c r="J11336" i="24"/>
  <c r="J11337" i="24"/>
  <c r="J11338" i="24"/>
  <c r="J11339" i="24"/>
  <c r="J11340" i="24"/>
  <c r="J11341" i="24"/>
  <c r="J11342" i="24"/>
  <c r="J11343" i="24"/>
  <c r="J11344" i="24"/>
  <c r="J11345" i="24"/>
  <c r="J11346" i="24"/>
  <c r="J11347" i="24"/>
  <c r="J11348" i="24"/>
  <c r="J11349" i="24"/>
  <c r="J11350" i="24"/>
  <c r="J11351" i="24"/>
  <c r="J11352" i="24"/>
  <c r="J11353" i="24"/>
  <c r="J11354" i="24"/>
  <c r="J11355" i="24"/>
  <c r="J11356" i="24"/>
  <c r="J11357" i="24"/>
  <c r="J11358" i="24"/>
  <c r="J11359" i="24"/>
  <c r="J11360" i="24"/>
  <c r="J11361" i="24"/>
  <c r="J11362" i="24"/>
  <c r="J11363" i="24"/>
  <c r="J11364" i="24"/>
  <c r="J11365" i="24"/>
  <c r="J11366" i="24"/>
  <c r="J11367" i="24"/>
  <c r="J11368" i="24"/>
  <c r="J11369" i="24"/>
  <c r="J11370" i="24"/>
  <c r="J11371" i="24"/>
  <c r="J11372" i="24"/>
  <c r="J11373" i="24"/>
  <c r="J11374" i="24"/>
  <c r="J11375" i="24"/>
  <c r="J11376" i="24"/>
  <c r="J11377" i="24"/>
  <c r="J11378" i="24"/>
  <c r="J11379" i="24"/>
  <c r="J11380" i="24"/>
  <c r="J11381" i="24"/>
  <c r="J11382" i="24"/>
  <c r="J11383" i="24"/>
  <c r="J11384" i="24"/>
  <c r="J11385" i="24"/>
  <c r="J11386" i="24"/>
  <c r="J11387" i="24"/>
  <c r="J11388" i="24"/>
  <c r="J11389" i="24"/>
  <c r="J11390" i="24"/>
  <c r="J11391" i="24"/>
  <c r="J11392" i="24"/>
  <c r="J11393" i="24"/>
  <c r="J11394" i="24"/>
  <c r="J11395" i="24"/>
  <c r="J11396" i="24"/>
  <c r="J11397" i="24"/>
  <c r="J11398" i="24"/>
  <c r="J11399" i="24"/>
  <c r="J11400" i="24"/>
  <c r="J11401" i="24"/>
  <c r="J11402" i="24"/>
  <c r="J11403" i="24"/>
  <c r="J11404" i="24"/>
  <c r="J11405" i="24"/>
  <c r="J11406" i="24"/>
  <c r="J11407" i="24"/>
  <c r="J11408" i="24"/>
  <c r="J11409" i="24"/>
  <c r="J11410" i="24"/>
  <c r="J11411" i="24"/>
  <c r="J11412" i="24"/>
  <c r="J11413" i="24"/>
  <c r="J11414" i="24"/>
  <c r="J11415" i="24"/>
  <c r="J11416" i="24"/>
  <c r="J11417" i="24"/>
  <c r="J11418" i="24"/>
  <c r="J11419" i="24"/>
  <c r="J11420" i="24"/>
  <c r="J11421" i="24"/>
  <c r="J11422" i="24"/>
  <c r="J11423" i="24"/>
  <c r="J11424" i="24"/>
  <c r="J11425" i="24"/>
  <c r="J11426" i="24"/>
  <c r="J11427" i="24"/>
  <c r="J11428" i="24"/>
  <c r="J11429" i="24"/>
  <c r="J11430" i="24"/>
  <c r="J11431" i="24"/>
  <c r="J11432" i="24"/>
  <c r="J11433" i="24"/>
  <c r="J11434" i="24"/>
  <c r="J11435" i="24"/>
  <c r="J11436" i="24"/>
  <c r="J11437" i="24"/>
  <c r="J11438" i="24"/>
  <c r="J11439" i="24"/>
  <c r="J11440" i="24"/>
  <c r="J11441" i="24"/>
  <c r="J11442" i="24"/>
  <c r="J11443" i="24"/>
  <c r="J11444" i="24"/>
  <c r="J11445" i="24"/>
  <c r="J11446" i="24"/>
  <c r="J11447" i="24"/>
  <c r="J11448" i="24"/>
  <c r="J11449" i="24"/>
  <c r="J11450" i="24"/>
  <c r="J11451" i="24"/>
  <c r="J11452" i="24"/>
  <c r="J11453" i="24"/>
  <c r="J11454" i="24"/>
  <c r="J11455" i="24"/>
  <c r="J11456" i="24"/>
  <c r="J11457" i="24"/>
  <c r="J11458" i="24"/>
  <c r="J11459" i="24"/>
  <c r="J11460" i="24"/>
  <c r="J11461" i="24"/>
  <c r="J11462" i="24"/>
  <c r="J11463" i="24"/>
  <c r="J11464" i="24"/>
  <c r="J11465" i="24"/>
  <c r="J11466" i="24"/>
  <c r="J11467" i="24"/>
  <c r="J11468" i="24"/>
  <c r="J11469" i="24"/>
  <c r="J11470" i="24"/>
  <c r="J11471" i="24"/>
  <c r="J11472" i="24"/>
  <c r="J11473" i="24"/>
  <c r="J11474" i="24"/>
  <c r="J11475" i="24"/>
  <c r="J11476" i="24"/>
  <c r="J11477" i="24"/>
  <c r="J11478" i="24"/>
  <c r="J11479" i="24"/>
  <c r="J11480" i="24"/>
  <c r="J11481" i="24"/>
  <c r="J11482" i="24"/>
  <c r="J11483" i="24"/>
  <c r="J11484" i="24"/>
  <c r="J11485" i="24"/>
  <c r="J11486" i="24"/>
  <c r="J11487" i="24"/>
  <c r="J11488" i="24"/>
  <c r="J11489" i="24"/>
  <c r="J11490" i="24"/>
  <c r="J11491" i="24"/>
  <c r="J11492" i="24"/>
  <c r="J11493" i="24"/>
  <c r="J11494" i="24"/>
  <c r="J11495" i="24"/>
  <c r="J11496" i="24"/>
  <c r="J11497" i="24"/>
  <c r="J11498" i="24"/>
  <c r="J11499" i="24"/>
  <c r="J11500" i="24"/>
  <c r="J11501" i="24"/>
  <c r="J11502" i="24"/>
  <c r="J11503" i="24"/>
  <c r="J11504" i="24"/>
  <c r="J11505" i="24"/>
  <c r="J11506" i="24"/>
  <c r="J11507" i="24"/>
  <c r="J11508" i="24"/>
  <c r="J11509" i="24"/>
  <c r="J11510" i="24"/>
  <c r="J11511" i="24"/>
  <c r="J11512" i="24"/>
  <c r="J11513" i="24"/>
  <c r="J11514" i="24"/>
  <c r="J11515" i="24"/>
  <c r="J11516" i="24"/>
  <c r="J11517" i="24"/>
  <c r="J11518" i="24"/>
  <c r="J11519" i="24"/>
  <c r="J11520" i="24"/>
  <c r="J11521" i="24"/>
  <c r="J11522" i="24"/>
  <c r="J11523" i="24"/>
  <c r="J11524" i="24"/>
  <c r="J11525" i="24"/>
  <c r="J11526" i="24"/>
  <c r="J11527" i="24"/>
  <c r="J11528" i="24"/>
  <c r="J11529" i="24"/>
  <c r="J11530" i="24"/>
  <c r="J11531" i="24"/>
  <c r="J11532" i="24"/>
  <c r="J11533" i="24"/>
  <c r="J11534" i="24"/>
  <c r="J11535" i="24"/>
  <c r="J11536" i="24"/>
  <c r="J11537" i="24"/>
  <c r="J11538" i="24"/>
  <c r="J11539" i="24"/>
  <c r="J11540" i="24"/>
  <c r="J11541" i="24"/>
  <c r="J11542" i="24"/>
  <c r="J11543" i="24"/>
  <c r="J11544" i="24"/>
  <c r="J11545" i="24"/>
  <c r="J11546" i="24"/>
  <c r="J11547" i="24"/>
  <c r="J11548" i="24"/>
  <c r="J11549" i="24"/>
  <c r="J11550" i="24"/>
  <c r="J11551" i="24"/>
  <c r="J11552" i="24"/>
  <c r="J11553" i="24"/>
  <c r="J11554" i="24"/>
  <c r="J11555" i="24"/>
  <c r="J11556" i="24"/>
  <c r="J11557" i="24"/>
  <c r="J11558" i="24"/>
  <c r="J11559" i="24"/>
  <c r="J11560" i="24"/>
  <c r="J11561" i="24"/>
  <c r="J11562" i="24"/>
  <c r="J11563" i="24"/>
  <c r="J11564" i="24"/>
  <c r="J11565" i="24"/>
  <c r="J11566" i="24"/>
  <c r="J11567" i="24"/>
  <c r="J11568" i="24"/>
  <c r="J11569" i="24"/>
  <c r="J11570" i="24"/>
  <c r="J11571" i="24"/>
  <c r="J11572" i="24"/>
  <c r="J11573" i="24"/>
  <c r="J11574" i="24"/>
  <c r="J11575" i="24"/>
  <c r="J11576" i="24"/>
  <c r="J11577" i="24"/>
  <c r="J11578" i="24"/>
  <c r="J11579" i="24"/>
  <c r="J11580" i="24"/>
  <c r="J11581" i="24"/>
  <c r="J11582" i="24"/>
  <c r="J11583" i="24"/>
  <c r="J11584" i="24"/>
  <c r="J11585" i="24"/>
  <c r="J11586" i="24"/>
  <c r="J11587" i="24"/>
  <c r="J11588" i="24"/>
  <c r="J11589" i="24"/>
  <c r="J11590" i="24"/>
  <c r="J11591" i="24"/>
  <c r="J11592" i="24"/>
  <c r="J11593" i="24"/>
  <c r="J11594" i="24"/>
  <c r="J11595" i="24"/>
  <c r="J11596" i="24"/>
  <c r="J11597" i="24"/>
  <c r="J11598" i="24"/>
  <c r="J11599" i="24"/>
  <c r="J11600" i="24"/>
  <c r="J11601" i="24"/>
  <c r="J11602" i="24"/>
  <c r="J11603" i="24"/>
  <c r="J11604" i="24"/>
  <c r="J11605" i="24"/>
  <c r="J11606" i="24"/>
  <c r="J11607" i="24"/>
  <c r="J11608" i="24"/>
  <c r="J11609" i="24"/>
  <c r="J11610" i="24"/>
  <c r="J11611" i="24"/>
  <c r="J11612" i="24"/>
  <c r="J11613" i="24"/>
  <c r="J11614" i="24"/>
  <c r="J11615" i="24"/>
  <c r="J11616" i="24"/>
  <c r="J11617" i="24"/>
  <c r="J11618" i="24"/>
  <c r="J11619" i="24"/>
  <c r="J11620" i="24"/>
  <c r="J11621" i="24"/>
  <c r="J11622" i="24"/>
  <c r="J11623" i="24"/>
  <c r="J11624" i="24"/>
  <c r="J11625" i="24"/>
  <c r="J11626" i="24"/>
  <c r="J11627" i="24"/>
  <c r="J11628" i="24"/>
  <c r="J11629" i="24"/>
  <c r="J11630" i="24"/>
  <c r="J11631" i="24"/>
  <c r="J11632" i="24"/>
  <c r="J11633" i="24"/>
  <c r="J11634" i="24"/>
  <c r="J11635" i="24"/>
  <c r="J11636" i="24"/>
  <c r="J11637" i="24"/>
  <c r="J11638" i="24"/>
  <c r="J11639" i="24"/>
  <c r="J11640" i="24"/>
  <c r="J11641" i="24"/>
  <c r="J11642" i="24"/>
  <c r="J11643" i="24"/>
  <c r="J11644" i="24"/>
  <c r="J11645" i="24"/>
  <c r="J11646" i="24"/>
  <c r="J11647" i="24"/>
  <c r="J11648" i="24"/>
  <c r="J11649" i="24"/>
  <c r="J11650" i="24"/>
  <c r="J11651" i="24"/>
  <c r="J11652" i="24"/>
  <c r="J11653" i="24"/>
  <c r="J11654" i="24"/>
  <c r="J11655" i="24"/>
  <c r="J11656" i="24"/>
  <c r="J11657" i="24"/>
  <c r="J11658" i="24"/>
  <c r="J11659" i="24"/>
  <c r="J11660" i="24"/>
  <c r="J11661" i="24"/>
  <c r="J11662" i="24"/>
  <c r="J11663" i="24"/>
  <c r="J11664" i="24"/>
  <c r="J11665" i="24"/>
  <c r="J11666" i="24"/>
  <c r="J11667" i="24"/>
  <c r="J11668" i="24"/>
  <c r="J11669" i="24"/>
  <c r="J11670" i="24"/>
  <c r="J11671" i="24"/>
  <c r="J11672" i="24"/>
  <c r="J11673" i="24"/>
  <c r="J11674" i="24"/>
  <c r="J11675" i="24"/>
  <c r="J11676" i="24"/>
  <c r="J11677" i="24"/>
  <c r="J11678" i="24"/>
  <c r="J11679" i="24"/>
  <c r="J11680" i="24"/>
  <c r="J11681" i="24"/>
  <c r="J11682" i="24"/>
  <c r="J11683" i="24"/>
  <c r="J11684" i="24"/>
  <c r="J11685" i="24"/>
  <c r="J11686" i="24"/>
  <c r="J11687" i="24"/>
  <c r="J11688" i="24"/>
  <c r="J11689" i="24"/>
  <c r="J11690" i="24"/>
  <c r="J11691" i="24"/>
  <c r="J11692" i="24"/>
  <c r="J11693" i="24"/>
  <c r="J11694" i="24"/>
  <c r="J11695" i="24"/>
  <c r="J11696" i="24"/>
  <c r="J11697" i="24"/>
  <c r="J11698" i="24"/>
  <c r="J11699" i="24"/>
  <c r="J11700" i="24"/>
  <c r="J11701" i="24"/>
  <c r="J11702" i="24"/>
  <c r="J11703" i="24"/>
  <c r="J11704" i="24"/>
  <c r="J11705" i="24"/>
  <c r="J11706" i="24"/>
  <c r="J11707" i="24"/>
  <c r="J11708" i="24"/>
  <c r="J11709" i="24"/>
  <c r="J11710" i="24"/>
  <c r="J11711" i="24"/>
  <c r="J11712" i="24"/>
  <c r="J11713" i="24"/>
  <c r="J11714" i="24"/>
  <c r="J11715" i="24"/>
  <c r="J11716" i="24"/>
  <c r="J11717" i="24"/>
  <c r="J11718" i="24"/>
  <c r="J11719" i="24"/>
  <c r="J11720" i="24"/>
  <c r="J11721" i="24"/>
  <c r="J11722" i="24"/>
  <c r="J11723" i="24"/>
  <c r="J11724" i="24"/>
  <c r="J11725" i="24"/>
  <c r="J11726" i="24"/>
  <c r="J11727" i="24"/>
  <c r="J11728" i="24"/>
  <c r="J11729" i="24"/>
  <c r="J11730" i="24"/>
  <c r="J11731" i="24"/>
  <c r="J11732" i="24"/>
  <c r="J11733" i="24"/>
  <c r="J11734" i="24"/>
  <c r="J11735" i="24"/>
  <c r="J11736" i="24"/>
  <c r="J11737" i="24"/>
  <c r="J11738" i="24"/>
  <c r="J11739" i="24"/>
  <c r="J11740" i="24"/>
  <c r="J11741" i="24"/>
  <c r="J11742" i="24"/>
  <c r="J11743" i="24"/>
  <c r="J11744" i="24"/>
  <c r="J11745" i="24"/>
  <c r="J11746" i="24"/>
  <c r="J11747" i="24"/>
  <c r="J11748" i="24"/>
  <c r="J11749" i="24"/>
  <c r="J11750" i="24"/>
  <c r="J11751" i="24"/>
  <c r="J11752" i="24"/>
  <c r="J11753" i="24"/>
  <c r="J11754" i="24"/>
  <c r="J11755" i="24"/>
  <c r="J11756" i="24"/>
  <c r="J11757" i="24"/>
  <c r="J11758" i="24"/>
  <c r="J11759" i="24"/>
  <c r="J11760" i="24"/>
  <c r="J11761" i="24"/>
  <c r="J11762" i="24"/>
  <c r="J11763" i="24"/>
  <c r="J11764" i="24"/>
  <c r="J11765" i="24"/>
  <c r="J11766" i="24"/>
  <c r="J11767" i="24"/>
  <c r="J11768" i="24"/>
  <c r="J11769" i="24"/>
  <c r="J11770" i="24"/>
  <c r="J11771" i="24"/>
  <c r="J11772" i="24"/>
  <c r="J11773" i="24"/>
  <c r="J11774" i="24"/>
  <c r="J11775" i="24"/>
  <c r="J11776" i="24"/>
  <c r="J11777" i="24"/>
  <c r="J11778" i="24"/>
  <c r="J11779" i="24"/>
  <c r="J11780" i="24"/>
  <c r="J11781" i="24"/>
  <c r="J11782" i="24"/>
  <c r="J11783" i="24"/>
  <c r="J11784" i="24"/>
  <c r="J11785" i="24"/>
  <c r="J11786" i="24"/>
  <c r="J11787" i="24"/>
  <c r="J11788" i="24"/>
  <c r="J11789" i="24"/>
  <c r="J11790" i="24"/>
  <c r="J11791" i="24"/>
  <c r="J11792" i="24"/>
  <c r="J11793" i="24"/>
  <c r="J11794" i="24"/>
  <c r="J11795" i="24"/>
  <c r="J11796" i="24"/>
  <c r="J11797" i="24"/>
  <c r="J11798" i="24"/>
  <c r="J11799" i="24"/>
  <c r="J11800" i="24"/>
  <c r="J11801" i="24"/>
  <c r="J11802" i="24"/>
  <c r="J11803" i="24"/>
  <c r="J11804" i="24"/>
  <c r="J11805" i="24"/>
  <c r="J11806" i="24"/>
  <c r="J11807" i="24"/>
  <c r="J11808" i="24"/>
  <c r="J11809" i="24"/>
  <c r="J11810" i="24"/>
  <c r="J11811" i="24"/>
  <c r="J11812" i="24"/>
  <c r="J11813" i="24"/>
  <c r="J11814" i="24"/>
  <c r="J11815" i="24"/>
  <c r="J11816" i="24"/>
  <c r="J11817" i="24"/>
  <c r="J11818" i="24"/>
  <c r="J11819" i="24"/>
  <c r="J11820" i="24"/>
  <c r="J11821" i="24"/>
  <c r="J11822" i="24"/>
  <c r="J11823" i="24"/>
  <c r="J11824" i="24"/>
  <c r="J11825" i="24"/>
  <c r="J11826" i="24"/>
  <c r="J11827" i="24"/>
  <c r="J11828" i="24"/>
  <c r="J11829" i="24"/>
  <c r="J11830" i="24"/>
  <c r="J11831" i="24"/>
  <c r="J11832" i="24"/>
  <c r="J11833" i="24"/>
  <c r="J11834" i="24"/>
  <c r="J11835" i="24"/>
  <c r="J11836" i="24"/>
  <c r="J11837" i="24"/>
  <c r="J11838" i="24"/>
  <c r="J11839" i="24"/>
  <c r="J11840" i="24"/>
  <c r="J11841" i="24"/>
  <c r="J11842" i="24"/>
  <c r="J11843" i="24"/>
  <c r="J11844" i="24"/>
  <c r="J11845" i="24"/>
  <c r="J11846" i="24"/>
  <c r="J11847" i="24"/>
  <c r="J11848" i="24"/>
  <c r="J11849" i="24"/>
  <c r="J11850" i="24"/>
  <c r="J11851" i="24"/>
  <c r="J11852" i="24"/>
  <c r="J11853" i="24"/>
  <c r="J11854" i="24"/>
  <c r="J11855" i="24"/>
  <c r="J11856" i="24"/>
  <c r="J11857" i="24"/>
  <c r="J11858" i="24"/>
  <c r="J11859" i="24"/>
  <c r="J11860" i="24"/>
  <c r="J11861" i="24"/>
  <c r="J11862" i="24"/>
  <c r="J11863" i="24"/>
  <c r="J11864" i="24"/>
  <c r="J11865" i="24"/>
  <c r="J11866" i="24"/>
  <c r="J11867" i="24"/>
  <c r="J11868" i="24"/>
  <c r="J11869" i="24"/>
  <c r="J11870" i="24"/>
  <c r="J11871" i="24"/>
  <c r="J11872" i="24"/>
  <c r="J11873" i="24"/>
  <c r="J11874" i="24"/>
  <c r="J11875" i="24"/>
  <c r="J11876" i="24"/>
  <c r="J11877" i="24"/>
  <c r="J11878" i="24"/>
  <c r="J11879" i="24"/>
  <c r="J11880" i="24"/>
  <c r="J11881" i="24"/>
  <c r="J11882" i="24"/>
  <c r="J11883" i="24"/>
  <c r="J11884" i="24"/>
  <c r="J11885" i="24"/>
  <c r="J11886" i="24"/>
  <c r="J11887" i="24"/>
  <c r="J11888" i="24"/>
  <c r="J11889" i="24"/>
  <c r="J11890" i="24"/>
  <c r="J11891" i="24"/>
  <c r="J11892" i="24"/>
  <c r="J11893" i="24"/>
  <c r="J11894" i="24"/>
  <c r="J11895" i="24"/>
  <c r="J11896" i="24"/>
  <c r="J11897" i="24"/>
  <c r="J11898" i="24"/>
  <c r="J11899" i="24"/>
  <c r="J11900" i="24"/>
  <c r="J11901" i="24"/>
  <c r="J11902" i="24"/>
  <c r="J11903" i="24"/>
  <c r="J11904" i="24"/>
  <c r="J11905" i="24"/>
  <c r="J11906" i="24"/>
  <c r="J11907" i="24"/>
  <c r="J11908" i="24"/>
  <c r="J11909" i="24"/>
  <c r="J11910" i="24"/>
  <c r="J11911" i="24"/>
  <c r="J11912" i="24"/>
  <c r="J11913" i="24"/>
  <c r="J11914" i="24"/>
  <c r="J11915" i="24"/>
  <c r="J11916" i="24"/>
  <c r="J11917" i="24"/>
  <c r="J11918" i="24"/>
  <c r="J11919" i="24"/>
  <c r="J11920" i="24"/>
  <c r="J11921" i="24"/>
  <c r="J11922" i="24"/>
  <c r="J11923" i="24"/>
  <c r="J11924" i="24"/>
  <c r="J11925" i="24"/>
  <c r="J11926" i="24"/>
  <c r="J11927" i="24"/>
  <c r="J11928" i="24"/>
  <c r="J11929" i="24"/>
  <c r="J11930" i="24"/>
  <c r="J11931" i="24"/>
  <c r="J11932" i="24"/>
  <c r="J11933" i="24"/>
  <c r="J11934" i="24"/>
  <c r="J11935" i="24"/>
  <c r="J11936" i="24"/>
  <c r="J11937" i="24"/>
  <c r="J11938" i="24"/>
  <c r="J11939" i="24"/>
  <c r="J11940" i="24"/>
  <c r="J11941" i="24"/>
  <c r="J11942" i="24"/>
  <c r="J11943" i="24"/>
  <c r="J11944" i="24"/>
  <c r="J11945" i="24"/>
  <c r="J11946" i="24"/>
  <c r="J11947" i="24"/>
  <c r="J11948" i="24"/>
  <c r="J11949" i="24"/>
  <c r="J11950" i="24"/>
  <c r="J11951" i="24"/>
  <c r="J11952" i="24"/>
  <c r="J11953" i="24"/>
  <c r="J11954" i="24"/>
  <c r="J11955" i="24"/>
  <c r="J11956" i="24"/>
  <c r="J11957" i="24"/>
  <c r="J11958" i="24"/>
  <c r="J11959" i="24"/>
  <c r="J11960" i="24"/>
  <c r="J11961" i="24"/>
  <c r="J11962" i="24"/>
  <c r="J11963" i="24"/>
  <c r="J11964" i="24"/>
  <c r="J11965" i="24"/>
  <c r="J11966" i="24"/>
  <c r="J11967" i="24"/>
  <c r="J11968" i="24"/>
  <c r="J11969" i="24"/>
  <c r="J11970" i="24"/>
  <c r="J11971" i="24"/>
  <c r="J11972" i="24"/>
  <c r="J11973" i="24"/>
  <c r="J11974" i="24"/>
  <c r="J11975" i="24"/>
  <c r="J11976" i="24"/>
  <c r="J11977" i="24"/>
  <c r="J11978" i="24"/>
  <c r="J11979" i="24"/>
  <c r="J11980" i="24"/>
  <c r="J11981" i="24"/>
  <c r="J11982" i="24"/>
  <c r="J11983" i="24"/>
  <c r="J11984" i="24"/>
  <c r="J11985" i="24"/>
  <c r="J11986" i="24"/>
  <c r="J11987" i="24"/>
  <c r="J11988" i="24"/>
  <c r="J11989" i="24"/>
  <c r="J11990" i="24"/>
  <c r="J11991" i="24"/>
  <c r="J11992" i="24"/>
  <c r="J11993" i="24"/>
  <c r="J11994" i="24"/>
  <c r="J11995" i="24"/>
  <c r="J11996" i="24"/>
  <c r="J11997" i="24"/>
  <c r="J11998" i="24"/>
  <c r="J11999" i="24"/>
  <c r="J12000" i="24"/>
  <c r="J12001" i="24"/>
  <c r="J12002" i="24"/>
  <c r="J12003" i="24"/>
  <c r="J12004" i="24"/>
  <c r="J12005" i="24"/>
  <c r="J12006" i="24"/>
  <c r="J12007" i="24"/>
  <c r="J12008" i="24"/>
  <c r="J12009" i="24"/>
  <c r="J12010" i="24"/>
  <c r="J12011" i="24"/>
  <c r="J12012" i="24"/>
  <c r="J12013" i="24"/>
  <c r="J12014" i="24"/>
  <c r="J12015" i="24"/>
  <c r="J12016" i="24"/>
  <c r="J12017" i="24"/>
  <c r="J12018" i="24"/>
  <c r="J12019" i="24"/>
  <c r="J12020" i="24"/>
  <c r="J12021" i="24"/>
  <c r="J12022" i="24"/>
  <c r="J12023" i="24"/>
  <c r="J12024" i="24"/>
  <c r="J12025" i="24"/>
  <c r="J12026" i="24"/>
  <c r="J12027" i="24"/>
  <c r="J12028" i="24"/>
  <c r="J12029" i="24"/>
  <c r="J12030" i="24"/>
  <c r="J12031" i="24"/>
  <c r="J12032" i="24"/>
  <c r="J12033" i="24"/>
  <c r="J12034" i="24"/>
  <c r="J12035" i="24"/>
  <c r="J12036" i="24"/>
  <c r="J12037" i="24"/>
  <c r="J12038" i="24"/>
  <c r="J12039" i="24"/>
  <c r="J12040" i="24"/>
  <c r="J12041" i="24"/>
  <c r="J12042" i="24"/>
  <c r="J12043" i="24"/>
  <c r="J12044" i="24"/>
  <c r="J12045" i="24"/>
  <c r="J12046" i="24"/>
  <c r="J12047" i="24"/>
  <c r="J12048" i="24"/>
  <c r="J12049" i="24"/>
  <c r="J12050" i="24"/>
  <c r="J12051" i="24"/>
  <c r="J12052" i="24"/>
  <c r="J12053" i="24"/>
  <c r="J12054" i="24"/>
  <c r="J12055" i="24"/>
  <c r="J12056" i="24"/>
  <c r="J12057" i="24"/>
  <c r="J12058" i="24"/>
  <c r="J12059" i="24"/>
  <c r="J12060" i="24"/>
  <c r="J12061" i="24"/>
  <c r="J12062" i="24"/>
  <c r="J12063" i="24"/>
  <c r="J12064" i="24"/>
  <c r="J12065" i="24"/>
  <c r="J12066" i="24"/>
  <c r="J12067" i="24"/>
  <c r="J12068" i="24"/>
  <c r="J12069" i="24"/>
  <c r="J12070" i="24"/>
  <c r="J12071" i="24"/>
  <c r="J12072" i="24"/>
  <c r="J12073" i="24"/>
  <c r="J12074" i="24"/>
  <c r="J12075" i="24"/>
  <c r="J12076" i="24"/>
  <c r="J12077" i="24"/>
  <c r="J12078" i="24"/>
  <c r="J12079" i="24"/>
  <c r="J12080" i="24"/>
  <c r="J12081" i="24"/>
  <c r="J12082" i="24"/>
  <c r="J12083" i="24"/>
  <c r="J12084" i="24"/>
  <c r="J12085" i="24"/>
  <c r="J12086" i="24"/>
  <c r="J12087" i="24"/>
  <c r="J12088" i="24"/>
  <c r="J12089" i="24"/>
  <c r="J12090" i="24"/>
  <c r="J12091" i="24"/>
  <c r="J12092" i="24"/>
  <c r="J12093" i="24"/>
  <c r="J12094" i="24"/>
  <c r="J12095" i="24"/>
  <c r="J12096" i="24"/>
  <c r="J12097" i="24"/>
  <c r="J12098" i="24"/>
  <c r="J12099" i="24"/>
  <c r="J12100" i="24"/>
  <c r="J12101" i="24"/>
  <c r="J12102" i="24"/>
  <c r="J12103" i="24"/>
  <c r="J12104" i="24"/>
  <c r="J12105" i="24"/>
  <c r="J12106" i="24"/>
  <c r="J12107" i="24"/>
  <c r="J12108" i="24"/>
  <c r="J12109" i="24"/>
  <c r="J12110" i="24"/>
  <c r="J12111" i="24"/>
  <c r="J12112" i="24"/>
  <c r="J12113" i="24"/>
  <c r="J12114" i="24"/>
  <c r="J12115" i="24"/>
  <c r="J12116" i="24"/>
  <c r="J12117" i="24"/>
  <c r="J12118" i="24"/>
  <c r="J12119" i="24"/>
  <c r="J12120" i="24"/>
  <c r="J12121" i="24"/>
  <c r="J12122" i="24"/>
  <c r="J12123" i="24"/>
  <c r="J12124" i="24"/>
  <c r="J12125" i="24"/>
  <c r="J12126" i="24"/>
  <c r="J12127" i="24"/>
  <c r="J12128" i="24"/>
  <c r="J12129" i="24"/>
  <c r="J12130" i="24"/>
  <c r="J12131" i="24"/>
  <c r="J12132" i="24"/>
  <c r="J12133" i="24"/>
  <c r="J12134" i="24"/>
  <c r="J12135" i="24"/>
  <c r="J12136" i="24"/>
  <c r="J12137" i="24"/>
  <c r="J12138" i="24"/>
  <c r="J12139" i="24"/>
  <c r="J12140" i="24"/>
  <c r="J12141" i="24"/>
  <c r="J12142" i="24"/>
  <c r="J12143" i="24"/>
  <c r="J12144" i="24"/>
  <c r="J12145" i="24"/>
  <c r="J12146" i="24"/>
  <c r="J12147" i="24"/>
  <c r="J12148" i="24"/>
  <c r="J12149" i="24"/>
  <c r="J12150" i="24"/>
  <c r="J12151" i="24"/>
  <c r="J12152" i="24"/>
  <c r="J12153" i="24"/>
  <c r="J12154" i="24"/>
  <c r="J12155" i="24"/>
  <c r="J12156" i="24"/>
  <c r="J12157" i="24"/>
  <c r="J12158" i="24"/>
  <c r="J12159" i="24"/>
  <c r="J12160" i="24"/>
  <c r="J12161" i="24"/>
  <c r="J12162" i="24"/>
  <c r="J12163" i="24"/>
  <c r="J12164" i="24"/>
  <c r="J12165" i="24"/>
  <c r="J12166" i="24"/>
  <c r="J12167" i="24"/>
  <c r="J12168" i="24"/>
  <c r="J12169" i="24"/>
  <c r="J12170" i="24"/>
  <c r="J12171" i="24"/>
  <c r="J12172" i="24"/>
  <c r="J12173" i="24"/>
  <c r="J12174" i="24"/>
  <c r="J12175" i="24"/>
  <c r="J12176" i="24"/>
  <c r="J12177" i="24"/>
  <c r="J12178" i="24"/>
  <c r="J12179" i="24"/>
  <c r="J12180" i="24"/>
  <c r="J12181" i="24"/>
  <c r="J12182" i="24"/>
  <c r="J12183" i="24"/>
  <c r="J12184" i="24"/>
  <c r="J12185" i="24"/>
  <c r="J12186" i="24"/>
  <c r="J12187" i="24"/>
  <c r="J12188" i="24"/>
  <c r="J12189" i="24"/>
  <c r="J12190" i="24"/>
  <c r="J12191" i="24"/>
  <c r="J12192" i="24"/>
  <c r="J12193" i="24"/>
  <c r="J12194" i="24"/>
  <c r="J12195" i="24"/>
  <c r="J12196" i="24"/>
  <c r="J12197" i="24"/>
  <c r="J12198" i="24"/>
  <c r="J12199" i="24"/>
  <c r="J12200" i="24"/>
  <c r="J12201" i="24"/>
  <c r="J12202" i="24"/>
  <c r="J12203" i="24"/>
  <c r="J12204" i="24"/>
  <c r="J12205" i="24"/>
  <c r="J12206" i="24"/>
  <c r="J12207" i="24"/>
  <c r="J12208" i="24"/>
  <c r="J12209" i="24"/>
  <c r="J12210" i="24"/>
  <c r="J12211" i="24"/>
  <c r="J12212" i="24"/>
  <c r="J12213" i="24"/>
  <c r="J12214" i="24"/>
  <c r="J12215" i="24"/>
  <c r="J12216" i="24"/>
  <c r="J12217" i="24"/>
  <c r="J12218" i="24"/>
  <c r="J12219" i="24"/>
  <c r="J12220" i="24"/>
  <c r="J12221" i="24"/>
  <c r="J12222" i="24"/>
  <c r="J12223" i="24"/>
  <c r="J12224" i="24"/>
  <c r="J12225" i="24"/>
  <c r="J12226" i="24"/>
  <c r="J12227" i="24"/>
  <c r="J12228" i="24"/>
  <c r="J12229" i="24"/>
  <c r="J12230" i="24"/>
  <c r="J12231" i="24"/>
  <c r="J12232" i="24"/>
  <c r="J12233" i="24"/>
  <c r="J12234" i="24"/>
  <c r="J12235" i="24"/>
  <c r="J12236" i="24"/>
  <c r="J12237" i="24"/>
  <c r="J12238" i="24"/>
  <c r="J12239" i="24"/>
  <c r="J12240" i="24"/>
  <c r="J12241" i="24"/>
  <c r="J12242" i="24"/>
  <c r="J12243" i="24"/>
  <c r="J12244" i="24"/>
  <c r="J12245" i="24"/>
  <c r="J12246" i="24"/>
  <c r="J12247" i="24"/>
  <c r="J12248" i="24"/>
  <c r="J12249" i="24"/>
  <c r="J12250" i="24"/>
  <c r="J12251" i="24"/>
  <c r="J12252" i="24"/>
  <c r="J12253" i="24"/>
  <c r="J12254" i="24"/>
  <c r="J12255" i="24"/>
  <c r="J12256" i="24"/>
  <c r="J12257" i="24"/>
  <c r="J12258" i="24"/>
  <c r="J12259" i="24"/>
  <c r="J12260" i="24"/>
  <c r="J12261" i="24"/>
  <c r="J12262" i="24"/>
  <c r="J12263" i="24"/>
  <c r="J12264" i="24"/>
  <c r="J12265" i="24"/>
  <c r="J12266" i="24"/>
  <c r="J12267" i="24"/>
  <c r="J12268" i="24"/>
  <c r="J12269" i="24"/>
  <c r="J12270" i="24"/>
  <c r="J12271" i="24"/>
  <c r="J12272" i="24"/>
  <c r="J12273" i="24"/>
  <c r="J12274" i="24"/>
  <c r="J12275" i="24"/>
  <c r="J12276" i="24"/>
  <c r="J12277" i="24"/>
  <c r="J12278" i="24"/>
  <c r="J12279" i="24"/>
  <c r="J12280" i="24"/>
  <c r="J12281" i="24"/>
  <c r="J12282" i="24"/>
  <c r="J12283" i="24"/>
  <c r="J12284" i="24"/>
  <c r="J12285" i="24"/>
  <c r="J12286" i="24"/>
  <c r="J12287" i="24"/>
  <c r="J12288" i="24"/>
  <c r="J12289" i="24"/>
  <c r="J12290" i="24"/>
  <c r="J12291" i="24"/>
  <c r="J12292" i="24"/>
  <c r="J12293" i="24"/>
  <c r="J12294" i="24"/>
  <c r="J12295" i="24"/>
  <c r="J12296" i="24"/>
  <c r="J12297" i="24"/>
  <c r="J12298" i="24"/>
  <c r="J12299" i="24"/>
  <c r="J12300" i="24"/>
  <c r="J12301" i="24"/>
  <c r="J12302" i="24"/>
  <c r="J12303" i="24"/>
  <c r="J12304" i="24"/>
  <c r="J12305" i="24"/>
  <c r="J12306" i="24"/>
  <c r="J12307" i="24"/>
  <c r="J12308" i="24"/>
  <c r="J12309" i="24"/>
  <c r="J12310" i="24"/>
  <c r="J12311" i="24"/>
  <c r="J12312" i="24"/>
  <c r="J12313" i="24"/>
  <c r="J12314" i="24"/>
  <c r="J12315" i="24"/>
  <c r="J12316" i="24"/>
  <c r="J12317" i="24"/>
  <c r="J12318" i="24"/>
  <c r="J12319" i="24"/>
  <c r="J12320" i="24"/>
  <c r="J12321" i="24"/>
  <c r="J12322" i="24"/>
  <c r="J12323" i="24"/>
  <c r="J12324" i="24"/>
  <c r="J12325" i="24"/>
  <c r="J12326" i="24"/>
  <c r="J12327" i="24"/>
  <c r="J12328" i="24"/>
  <c r="J12329" i="24"/>
  <c r="J12330" i="24"/>
  <c r="J12331" i="24"/>
  <c r="J12332" i="24"/>
  <c r="J12333" i="24"/>
  <c r="J12334" i="24"/>
  <c r="J12335" i="24"/>
  <c r="J12336" i="24"/>
  <c r="J12337" i="24"/>
  <c r="J12338" i="24"/>
  <c r="J12339" i="24"/>
  <c r="J12340" i="24"/>
  <c r="J12341" i="24"/>
  <c r="J12342" i="24"/>
  <c r="J12343" i="24"/>
  <c r="J12344" i="24"/>
  <c r="J12345" i="24"/>
  <c r="J12346" i="24"/>
  <c r="J12347" i="24"/>
  <c r="J12348" i="24"/>
  <c r="J12349" i="24"/>
  <c r="J12350" i="24"/>
  <c r="J12351" i="24"/>
  <c r="J12352" i="24"/>
  <c r="J12353" i="24"/>
  <c r="J12354" i="24"/>
  <c r="J12355" i="24"/>
  <c r="J12356" i="24"/>
  <c r="J12357" i="24"/>
  <c r="J12358" i="24"/>
  <c r="J12359" i="24"/>
  <c r="J12360" i="24"/>
  <c r="J12361" i="24"/>
  <c r="J12362" i="24"/>
  <c r="J12363" i="24"/>
  <c r="J12364" i="24"/>
  <c r="J12365" i="24"/>
  <c r="J12366" i="24"/>
  <c r="J12367" i="24"/>
  <c r="J12368" i="24"/>
  <c r="J12369" i="24"/>
  <c r="J12370" i="24"/>
  <c r="J12371" i="24"/>
  <c r="J12372" i="24"/>
  <c r="J12373" i="24"/>
  <c r="J12374" i="24"/>
  <c r="J12375" i="24"/>
  <c r="J12376" i="24"/>
  <c r="J12377" i="24"/>
  <c r="J12378" i="24"/>
  <c r="J12379" i="24"/>
  <c r="J12380" i="24"/>
  <c r="J12381" i="24"/>
  <c r="J12382" i="24"/>
  <c r="J12383" i="24"/>
  <c r="J12384" i="24"/>
  <c r="J12385" i="24"/>
  <c r="J12386" i="24"/>
  <c r="J12387" i="24"/>
  <c r="J12388" i="24"/>
  <c r="J12389" i="24"/>
  <c r="J12390" i="24"/>
  <c r="J12391" i="24"/>
  <c r="J12392" i="24"/>
  <c r="J12393" i="24"/>
  <c r="J12394" i="24"/>
  <c r="J12395" i="24"/>
  <c r="J12396" i="24"/>
  <c r="J12397" i="24"/>
  <c r="J12398" i="24"/>
  <c r="J12399" i="24"/>
  <c r="J12400" i="24"/>
  <c r="J12401" i="24"/>
  <c r="J12402" i="24"/>
  <c r="J12403" i="24"/>
  <c r="J12404" i="24"/>
  <c r="J12405" i="24"/>
  <c r="J12406" i="24"/>
  <c r="J12407" i="24"/>
  <c r="J12408" i="24"/>
  <c r="J12409" i="24"/>
  <c r="J12410" i="24"/>
  <c r="J12411" i="24"/>
  <c r="J12412" i="24"/>
  <c r="J12413" i="24"/>
  <c r="J12414" i="24"/>
  <c r="J12415" i="24"/>
  <c r="J12416" i="24"/>
  <c r="J12417" i="24"/>
  <c r="J12418" i="24"/>
  <c r="J12419" i="24"/>
  <c r="J12420" i="24"/>
  <c r="J12421" i="24"/>
  <c r="J12422" i="24"/>
  <c r="J12423" i="24"/>
  <c r="J12424" i="24"/>
  <c r="J12425" i="24"/>
  <c r="J12426" i="24"/>
  <c r="J12427" i="24"/>
  <c r="J12428" i="24"/>
  <c r="J12429" i="24"/>
  <c r="J12430" i="24"/>
  <c r="J12431" i="24"/>
  <c r="J12432" i="24"/>
  <c r="J12433" i="24"/>
  <c r="J12434" i="24"/>
  <c r="J12435" i="24"/>
  <c r="J12436" i="24"/>
  <c r="J12437" i="24"/>
  <c r="J12438" i="24"/>
  <c r="J12439" i="24"/>
  <c r="J12440" i="24"/>
  <c r="J12441" i="24"/>
  <c r="J12442" i="24"/>
  <c r="J12443" i="24"/>
  <c r="J12444" i="24"/>
  <c r="J12445" i="24"/>
  <c r="J12446" i="24"/>
  <c r="J12447" i="24"/>
  <c r="J12448" i="24"/>
  <c r="J12449" i="24"/>
  <c r="J12450" i="24"/>
  <c r="J12451" i="24"/>
  <c r="J12452" i="24"/>
  <c r="J12453" i="24"/>
  <c r="J12454" i="24"/>
  <c r="J12455" i="24"/>
  <c r="J12456" i="24"/>
  <c r="J12457" i="24"/>
  <c r="J12458" i="24"/>
  <c r="J12459" i="24"/>
  <c r="J12460" i="24"/>
  <c r="J12461" i="24"/>
  <c r="J12462" i="24"/>
  <c r="J12463" i="24"/>
  <c r="J12464" i="24"/>
  <c r="J12465" i="24"/>
  <c r="J12466" i="24"/>
  <c r="J12467" i="24"/>
  <c r="J12468" i="24"/>
  <c r="J12469" i="24"/>
  <c r="J12470" i="24"/>
  <c r="J12471" i="24"/>
  <c r="J12472" i="24"/>
  <c r="J12473" i="24"/>
  <c r="J12474" i="24"/>
  <c r="J12475" i="24"/>
  <c r="J12476" i="24"/>
  <c r="J12477" i="24"/>
  <c r="J12478" i="24"/>
  <c r="J12479" i="24"/>
  <c r="J12480" i="24"/>
  <c r="J12481" i="24"/>
  <c r="J12482" i="24"/>
  <c r="J12483" i="24"/>
  <c r="J12484" i="24"/>
  <c r="J12485" i="24"/>
  <c r="J12486" i="24"/>
  <c r="J12487" i="24"/>
  <c r="J12488" i="24"/>
  <c r="J12489" i="24"/>
  <c r="J12490" i="24"/>
  <c r="J12491" i="24"/>
  <c r="J12492" i="24"/>
  <c r="J12493" i="24"/>
  <c r="J12494" i="24"/>
  <c r="J12495" i="24"/>
  <c r="J12496" i="24"/>
  <c r="J12497" i="24"/>
  <c r="J12498" i="24"/>
  <c r="J12499" i="24"/>
  <c r="J12500" i="24"/>
  <c r="J12501" i="24"/>
  <c r="J12502" i="24"/>
  <c r="J12503" i="24"/>
  <c r="J12504" i="24"/>
  <c r="J12505" i="24"/>
  <c r="J12506" i="24"/>
  <c r="J12507" i="24"/>
  <c r="J12508" i="24"/>
  <c r="J12509" i="24"/>
  <c r="J12510" i="24"/>
  <c r="J12511" i="24"/>
  <c r="J12512" i="24"/>
  <c r="J12513" i="24"/>
  <c r="J12514" i="24"/>
  <c r="J12515" i="24"/>
  <c r="J12516" i="24"/>
  <c r="J12517" i="24"/>
  <c r="J12518" i="24"/>
  <c r="J12519" i="24"/>
  <c r="J12520" i="24"/>
  <c r="J12521" i="24"/>
  <c r="J12522" i="24"/>
  <c r="J12523" i="24"/>
  <c r="J12524" i="24"/>
  <c r="J12525" i="24"/>
  <c r="J12526" i="24"/>
  <c r="J12527" i="24"/>
  <c r="J12528" i="24"/>
  <c r="J12529" i="24"/>
  <c r="J12530" i="24"/>
  <c r="J12531" i="24"/>
  <c r="J12532" i="24"/>
  <c r="J12533" i="24"/>
  <c r="J12534" i="24"/>
  <c r="J12535" i="24"/>
  <c r="J12536" i="24"/>
  <c r="J12537" i="24"/>
  <c r="J12538" i="24"/>
  <c r="J12539" i="24"/>
  <c r="J12540" i="24"/>
  <c r="J12541" i="24"/>
  <c r="J12542" i="24"/>
  <c r="J12543" i="24"/>
  <c r="J12544" i="24"/>
  <c r="J12545" i="24"/>
  <c r="J12546" i="24"/>
  <c r="J12547" i="24"/>
  <c r="J12548" i="24"/>
  <c r="J12549" i="24"/>
  <c r="J12550" i="24"/>
  <c r="J12551" i="24"/>
  <c r="J12552" i="24"/>
  <c r="J12553" i="24"/>
  <c r="J12554" i="24"/>
  <c r="J12555" i="24"/>
  <c r="J12556" i="24"/>
  <c r="J12557" i="24"/>
  <c r="J12558" i="24"/>
  <c r="J12559" i="24"/>
  <c r="J12560" i="24"/>
  <c r="J12561" i="24"/>
  <c r="J12562" i="24"/>
  <c r="J12563" i="24"/>
  <c r="J12564" i="24"/>
  <c r="J12565" i="24"/>
  <c r="J12566" i="24"/>
  <c r="J12567" i="24"/>
  <c r="J12568" i="24"/>
  <c r="J12569" i="24"/>
  <c r="J12570" i="24"/>
  <c r="J12571" i="24"/>
  <c r="J12572" i="24"/>
  <c r="J12573" i="24"/>
  <c r="J12574" i="24"/>
  <c r="J12575" i="24"/>
  <c r="J12576" i="24"/>
  <c r="J12577" i="24"/>
  <c r="J12578" i="24"/>
  <c r="J12579" i="24"/>
  <c r="J12580" i="24"/>
  <c r="J12581" i="24"/>
  <c r="J12582" i="24"/>
  <c r="J12583" i="24"/>
  <c r="J12584" i="24"/>
  <c r="J12585" i="24"/>
  <c r="J12586" i="24"/>
  <c r="J12587" i="24"/>
  <c r="J12588" i="24"/>
  <c r="J12589" i="24"/>
  <c r="J12590" i="24"/>
  <c r="J12591" i="24"/>
  <c r="J12592" i="24"/>
  <c r="J12593" i="24"/>
  <c r="J12594" i="24"/>
  <c r="J12595" i="24"/>
  <c r="J12596" i="24"/>
  <c r="J12597" i="24"/>
  <c r="J12598" i="24"/>
  <c r="J12599" i="24"/>
  <c r="J12600" i="24"/>
  <c r="J12601" i="24"/>
  <c r="J12602" i="24"/>
  <c r="J12603" i="24"/>
  <c r="J12604" i="24"/>
  <c r="J12605" i="24"/>
  <c r="J12606" i="24"/>
  <c r="J12607" i="24"/>
  <c r="J12608" i="24"/>
  <c r="J12609" i="24"/>
  <c r="J12610" i="24"/>
  <c r="J12611" i="24"/>
  <c r="J12612" i="24"/>
  <c r="J12613" i="24"/>
  <c r="J12614" i="24"/>
  <c r="J12615" i="24"/>
  <c r="J12616" i="24"/>
  <c r="J12617" i="24"/>
  <c r="J12618" i="24"/>
  <c r="J12619" i="24"/>
  <c r="J12620" i="24"/>
  <c r="J12621" i="24"/>
  <c r="J12622" i="24"/>
  <c r="J12623" i="24"/>
  <c r="J12624" i="24"/>
  <c r="J12625" i="24"/>
  <c r="J12626" i="24"/>
  <c r="J12627" i="24"/>
  <c r="J12628" i="24"/>
  <c r="J12629" i="24"/>
  <c r="J12630" i="24"/>
  <c r="J12631" i="24"/>
  <c r="J12632" i="24"/>
  <c r="J12633" i="24"/>
  <c r="J12634" i="24"/>
  <c r="J12635" i="24"/>
  <c r="J12636" i="24"/>
  <c r="J12637" i="24"/>
  <c r="J12638" i="24"/>
  <c r="J12639" i="24"/>
  <c r="J12640" i="24"/>
  <c r="J12641" i="24"/>
  <c r="J12642" i="24"/>
  <c r="J12643" i="24"/>
  <c r="J12644" i="24"/>
  <c r="J12645" i="24"/>
  <c r="J12646" i="24"/>
  <c r="J12647" i="24"/>
  <c r="J12648" i="24"/>
  <c r="J12649" i="24"/>
  <c r="J12650" i="24"/>
  <c r="J12651" i="24"/>
  <c r="J12652" i="24"/>
  <c r="J12653" i="24"/>
  <c r="J12654" i="24"/>
  <c r="J12655" i="24"/>
  <c r="J12656" i="24"/>
  <c r="J12657" i="24"/>
  <c r="J12658" i="24"/>
  <c r="J12659" i="24"/>
  <c r="J12660" i="24"/>
  <c r="J12661" i="24"/>
  <c r="J12662" i="24"/>
  <c r="J12663" i="24"/>
  <c r="J12664" i="24"/>
  <c r="J12665" i="24"/>
  <c r="J12666" i="24"/>
  <c r="J12667" i="24"/>
  <c r="J12668" i="24"/>
  <c r="J12669" i="24"/>
  <c r="J12670" i="24"/>
  <c r="J12671" i="24"/>
  <c r="J12672" i="24"/>
  <c r="J12673" i="24"/>
  <c r="J12674" i="24"/>
  <c r="J12675" i="24"/>
  <c r="J12676" i="24"/>
  <c r="J12677" i="24"/>
  <c r="J12678" i="24"/>
  <c r="J12679" i="24"/>
  <c r="J12680" i="24"/>
  <c r="J12681" i="24"/>
  <c r="J12682" i="24"/>
  <c r="J12683" i="24"/>
  <c r="J12684" i="24"/>
  <c r="J12685" i="24"/>
  <c r="J12686" i="24"/>
  <c r="J12687" i="24"/>
  <c r="J12688" i="24"/>
  <c r="J12689" i="24"/>
  <c r="J12690" i="24"/>
  <c r="J12691" i="24"/>
  <c r="J12692" i="24"/>
  <c r="J12693" i="24"/>
  <c r="J12694" i="24"/>
  <c r="J12695" i="24"/>
  <c r="J12696" i="24"/>
  <c r="J12697" i="24"/>
  <c r="J12698" i="24"/>
  <c r="J12699" i="24"/>
  <c r="J12700" i="24"/>
  <c r="J12701" i="24"/>
  <c r="J12702" i="24"/>
  <c r="J12703" i="24"/>
  <c r="J12704" i="24"/>
  <c r="J12705" i="24"/>
  <c r="J12706" i="24"/>
  <c r="J12707" i="24"/>
  <c r="J12708" i="24"/>
  <c r="J12709" i="24"/>
  <c r="J12710" i="24"/>
  <c r="J12711" i="24"/>
  <c r="J12712" i="24"/>
  <c r="J12713" i="24"/>
  <c r="J12714" i="24"/>
  <c r="J12715" i="24"/>
  <c r="J12716" i="24"/>
  <c r="J12717" i="24"/>
  <c r="J12718" i="24"/>
  <c r="J12719" i="24"/>
  <c r="J12720" i="24"/>
  <c r="J12721" i="24"/>
  <c r="J12722" i="24"/>
  <c r="J12723" i="24"/>
  <c r="J12724" i="24"/>
  <c r="J12725" i="24"/>
  <c r="J12726" i="24"/>
  <c r="J12727" i="24"/>
  <c r="J12728" i="24"/>
  <c r="J12729" i="24"/>
  <c r="J12730" i="24"/>
  <c r="J12731" i="24"/>
  <c r="J12732" i="24"/>
  <c r="J12733" i="24"/>
  <c r="J12734" i="24"/>
  <c r="J12735" i="24"/>
  <c r="J12736" i="24"/>
  <c r="J12737" i="24"/>
  <c r="J12738" i="24"/>
  <c r="J12739" i="24"/>
  <c r="J12740" i="24"/>
  <c r="J12741" i="24"/>
  <c r="J12742" i="24"/>
  <c r="J12743" i="24"/>
  <c r="J12744" i="24"/>
  <c r="J12745" i="24"/>
  <c r="J12746" i="24"/>
  <c r="J12747" i="24"/>
  <c r="J12748" i="24"/>
  <c r="J12749" i="24"/>
  <c r="J12750" i="24"/>
  <c r="J12751" i="24"/>
  <c r="J12752" i="24"/>
  <c r="J12753" i="24"/>
  <c r="J12754" i="24"/>
  <c r="J12755" i="24"/>
  <c r="J12756" i="24"/>
  <c r="J12757" i="24"/>
  <c r="J12758" i="24"/>
  <c r="J12759" i="24"/>
  <c r="J12760" i="24"/>
  <c r="J12761" i="24"/>
  <c r="J12762" i="24"/>
  <c r="J12763" i="24"/>
  <c r="J12764" i="24"/>
  <c r="J12765" i="24"/>
  <c r="J12766" i="24"/>
  <c r="J12767" i="24"/>
  <c r="J12768" i="24"/>
  <c r="J12769" i="24"/>
  <c r="J12770" i="24"/>
  <c r="J12771" i="24"/>
  <c r="J12772" i="24"/>
  <c r="J12773" i="24"/>
  <c r="J12774" i="24"/>
  <c r="J12775" i="24"/>
  <c r="J12776" i="24"/>
  <c r="J12777" i="24"/>
  <c r="J12778" i="24"/>
  <c r="J12779" i="24"/>
  <c r="J12780" i="24"/>
  <c r="J12781" i="24"/>
  <c r="J12782" i="24"/>
  <c r="J12783" i="24"/>
  <c r="J12784" i="24"/>
  <c r="J12785" i="24"/>
  <c r="J12786" i="24"/>
  <c r="J12787" i="24"/>
  <c r="J12788" i="24"/>
  <c r="J12789" i="24"/>
  <c r="J12790" i="24"/>
  <c r="J12791" i="24"/>
  <c r="J12792" i="24"/>
  <c r="J12793" i="24"/>
  <c r="J12794" i="24"/>
  <c r="J12795" i="24"/>
  <c r="J12796" i="24"/>
  <c r="J12797" i="24"/>
  <c r="J12798" i="24"/>
  <c r="J12799" i="24"/>
  <c r="J12800" i="24"/>
  <c r="J12801" i="24"/>
  <c r="J12802" i="24"/>
  <c r="J12803" i="24"/>
  <c r="J12804" i="24"/>
  <c r="J12805" i="24"/>
  <c r="J12806" i="24"/>
  <c r="J12807" i="24"/>
  <c r="J12808" i="24"/>
  <c r="J12809" i="24"/>
  <c r="J12810" i="24"/>
  <c r="J12811" i="24"/>
  <c r="J12812" i="24"/>
  <c r="J12813" i="24"/>
  <c r="J12814" i="24"/>
  <c r="J12815" i="24"/>
  <c r="J12816" i="24"/>
  <c r="J12817" i="24"/>
  <c r="J12818" i="24"/>
  <c r="J12819" i="24"/>
  <c r="J12820" i="24"/>
  <c r="J12821" i="24"/>
  <c r="J12822" i="24"/>
  <c r="J12823" i="24"/>
  <c r="J12824" i="24"/>
  <c r="J12825" i="24"/>
  <c r="J12826" i="24"/>
  <c r="J12827" i="24"/>
  <c r="J12828" i="24"/>
  <c r="J12829" i="24"/>
  <c r="J12830" i="24"/>
  <c r="J12831" i="24"/>
  <c r="J12832" i="24"/>
  <c r="J12833" i="24"/>
  <c r="J12834" i="24"/>
  <c r="J12835" i="24"/>
  <c r="J12836" i="24"/>
  <c r="J12837" i="24"/>
  <c r="J12838" i="24"/>
  <c r="J12839" i="24"/>
  <c r="J12840" i="24"/>
  <c r="J12841" i="24"/>
  <c r="J12842" i="24"/>
  <c r="J12843" i="24"/>
  <c r="J12844" i="24"/>
  <c r="J12845" i="24"/>
  <c r="J12846" i="24"/>
  <c r="J12847" i="24"/>
  <c r="J12848" i="24"/>
  <c r="J12849" i="24"/>
  <c r="J12850" i="24"/>
  <c r="J12851" i="24"/>
  <c r="J12852" i="24"/>
  <c r="J12853" i="24"/>
  <c r="J12854" i="24"/>
  <c r="J12855" i="24"/>
  <c r="J12856" i="24"/>
  <c r="J12857" i="24"/>
  <c r="J12858" i="24"/>
  <c r="J12859" i="24"/>
  <c r="J12860" i="24"/>
  <c r="J12861" i="24"/>
  <c r="J12862" i="24"/>
  <c r="J12863" i="24"/>
  <c r="J12864" i="24"/>
  <c r="J12865" i="24"/>
  <c r="J12866" i="24"/>
  <c r="J12867" i="24"/>
  <c r="J12868" i="24"/>
  <c r="J12869" i="24"/>
  <c r="J12870" i="24"/>
  <c r="J12871" i="24"/>
  <c r="J12872" i="24"/>
  <c r="J12873" i="24"/>
  <c r="J12874" i="24"/>
  <c r="J12875" i="24"/>
  <c r="J12876" i="24"/>
  <c r="J12877" i="24"/>
  <c r="J12878" i="24"/>
  <c r="J12879" i="24"/>
  <c r="J12880" i="24"/>
  <c r="J12881" i="24"/>
  <c r="J12882" i="24"/>
  <c r="J12883" i="24"/>
  <c r="J12884" i="24"/>
  <c r="J12885" i="24"/>
  <c r="J12886" i="24"/>
  <c r="J12887" i="24"/>
  <c r="J12888" i="24"/>
  <c r="J12889" i="24"/>
  <c r="J12890" i="24"/>
  <c r="J12891" i="24"/>
  <c r="J12892" i="24"/>
  <c r="J12893" i="24"/>
  <c r="J12894" i="24"/>
  <c r="J12895" i="24"/>
  <c r="J12896" i="24"/>
  <c r="J12897" i="24"/>
  <c r="J12898" i="24"/>
  <c r="J12899" i="24"/>
  <c r="J12900" i="24"/>
  <c r="J12901" i="24"/>
  <c r="J12902" i="24"/>
  <c r="J12903" i="24"/>
  <c r="J12904" i="24"/>
  <c r="J12905" i="24"/>
  <c r="J12906" i="24"/>
  <c r="J12907" i="24"/>
  <c r="J12908" i="24"/>
  <c r="J12909" i="24"/>
  <c r="J12910" i="24"/>
  <c r="J12911" i="24"/>
  <c r="J12912" i="24"/>
  <c r="J12913" i="24"/>
  <c r="J12914" i="24"/>
  <c r="J12915" i="24"/>
  <c r="J12916" i="24"/>
  <c r="J12917" i="24"/>
  <c r="J12918" i="24"/>
  <c r="J12919" i="24"/>
  <c r="J12920" i="24"/>
  <c r="J12921" i="24"/>
  <c r="J12922" i="24"/>
  <c r="J12923" i="24"/>
  <c r="J12924" i="24"/>
  <c r="J12925" i="24"/>
  <c r="J12926" i="24"/>
  <c r="J12927" i="24"/>
  <c r="J12928" i="24"/>
  <c r="J12929" i="24"/>
  <c r="J12930" i="24"/>
  <c r="J12931" i="24"/>
  <c r="J12932" i="24"/>
  <c r="J12933" i="24"/>
  <c r="J12934" i="24"/>
  <c r="J12935" i="24"/>
  <c r="J12936" i="24"/>
  <c r="J12937" i="24"/>
  <c r="J12938" i="24"/>
  <c r="J12939" i="24"/>
  <c r="J12940" i="24"/>
  <c r="J12941" i="24"/>
  <c r="J12942" i="24"/>
  <c r="J12943" i="24"/>
  <c r="J12944" i="24"/>
  <c r="J12945" i="24"/>
  <c r="J12946" i="24"/>
  <c r="J12947" i="24"/>
  <c r="J12948" i="24"/>
  <c r="J12949" i="24"/>
  <c r="J12950" i="24"/>
  <c r="J12951" i="24"/>
  <c r="J12952" i="24"/>
  <c r="J12953" i="24"/>
  <c r="J12954" i="24"/>
  <c r="J12955" i="24"/>
  <c r="J12956" i="24"/>
  <c r="J12957" i="24"/>
  <c r="J12958" i="24"/>
  <c r="J12959" i="24"/>
  <c r="J12960" i="24"/>
  <c r="J12961" i="24"/>
  <c r="J12962" i="24"/>
  <c r="J12963" i="24"/>
  <c r="J12964" i="24"/>
  <c r="J12965" i="24"/>
  <c r="J12966" i="24"/>
  <c r="J12967" i="24"/>
  <c r="J12968" i="24"/>
  <c r="J12969" i="24"/>
  <c r="J12970" i="24"/>
  <c r="J12971" i="24"/>
  <c r="J12972" i="24"/>
  <c r="J12973" i="24"/>
  <c r="J12974" i="24"/>
  <c r="J12975" i="24"/>
  <c r="J12976" i="24"/>
  <c r="J12977" i="24"/>
  <c r="J12978" i="24"/>
  <c r="J12979" i="24"/>
  <c r="J12980" i="24"/>
  <c r="J12981" i="24"/>
  <c r="J12982" i="24"/>
  <c r="J12983" i="24"/>
  <c r="J12984" i="24"/>
  <c r="J12985" i="24"/>
  <c r="J12986" i="24"/>
  <c r="J12987" i="24"/>
  <c r="J12988" i="24"/>
  <c r="J12989" i="24"/>
  <c r="J12990" i="24"/>
  <c r="J12991" i="24"/>
  <c r="J12992" i="24"/>
  <c r="J12993" i="24"/>
  <c r="J12994" i="24"/>
  <c r="J12995" i="24"/>
  <c r="J12996" i="24"/>
  <c r="J12997" i="24"/>
  <c r="J12998" i="24"/>
  <c r="J12999" i="24"/>
  <c r="J13000" i="24"/>
  <c r="J13001" i="24"/>
  <c r="J13002" i="24"/>
  <c r="J13003" i="24"/>
  <c r="J13004" i="24"/>
  <c r="J13005" i="24"/>
  <c r="J13006" i="24"/>
  <c r="J13007" i="24"/>
  <c r="J13008" i="24"/>
  <c r="J13009" i="24"/>
  <c r="J13010" i="24"/>
  <c r="J13011" i="24"/>
  <c r="J13012" i="24"/>
  <c r="J13013" i="24"/>
  <c r="J13014" i="24"/>
  <c r="J13015" i="24"/>
  <c r="J13016" i="24"/>
  <c r="J13017" i="24"/>
  <c r="J13018" i="24"/>
  <c r="J13019" i="24"/>
  <c r="J13020" i="24"/>
  <c r="J13021" i="24"/>
  <c r="J13022" i="24"/>
  <c r="J13023" i="24"/>
  <c r="J13024" i="24"/>
  <c r="J13025" i="24"/>
  <c r="J13026" i="24"/>
  <c r="J13027" i="24"/>
  <c r="J13028" i="24"/>
  <c r="J13029" i="24"/>
  <c r="J13030" i="24"/>
  <c r="J13031" i="24"/>
  <c r="J13032" i="24"/>
  <c r="J13033" i="24"/>
  <c r="J13034" i="24"/>
  <c r="J13035" i="24"/>
  <c r="J13036" i="24"/>
  <c r="J13037" i="24"/>
  <c r="J13038" i="24"/>
  <c r="J13039" i="24"/>
  <c r="J13040" i="24"/>
  <c r="J13041" i="24"/>
  <c r="J13042" i="24"/>
  <c r="J13043" i="24"/>
  <c r="J13044" i="24"/>
  <c r="J13045" i="24"/>
  <c r="J13046" i="24"/>
  <c r="J13047" i="24"/>
  <c r="J13048" i="24"/>
  <c r="J13049" i="24"/>
  <c r="J13050" i="24"/>
  <c r="J13051" i="24"/>
  <c r="J13052" i="24"/>
  <c r="J13053" i="24"/>
  <c r="J13054" i="24"/>
  <c r="J13055" i="24"/>
  <c r="J13056" i="24"/>
  <c r="J13057" i="24"/>
  <c r="J13058" i="24"/>
  <c r="J13059" i="24"/>
  <c r="J13060" i="24"/>
  <c r="J13061" i="24"/>
  <c r="J13062" i="24"/>
  <c r="J13063" i="24"/>
  <c r="J13064" i="24"/>
  <c r="J13065" i="24"/>
  <c r="J13066" i="24"/>
  <c r="J13067" i="24"/>
  <c r="J13068" i="24"/>
  <c r="J13069" i="24"/>
  <c r="J13070" i="24"/>
  <c r="J13071" i="24"/>
  <c r="J13072" i="24"/>
  <c r="J13073" i="24"/>
  <c r="J13074" i="24"/>
  <c r="J13075" i="24"/>
  <c r="J13076" i="24"/>
  <c r="J13077" i="24"/>
  <c r="J13078" i="24"/>
  <c r="J13079" i="24"/>
  <c r="J13080" i="24"/>
  <c r="J13081" i="24"/>
  <c r="J13082" i="24"/>
  <c r="J13083" i="24"/>
  <c r="J13084" i="24"/>
  <c r="J13085" i="24"/>
  <c r="J13086" i="24"/>
  <c r="J13087" i="24"/>
  <c r="J13088" i="24"/>
  <c r="J13089" i="24"/>
  <c r="J13090" i="24"/>
  <c r="J13091" i="24"/>
  <c r="J13092" i="24"/>
  <c r="J13093" i="24"/>
  <c r="J13094" i="24"/>
  <c r="J13095" i="24"/>
  <c r="J13096" i="24"/>
  <c r="J13097" i="24"/>
  <c r="J13098" i="24"/>
  <c r="J13099" i="24"/>
  <c r="J13100" i="24"/>
  <c r="J13101" i="24"/>
  <c r="J13102" i="24"/>
  <c r="J13103" i="24"/>
  <c r="J13104" i="24"/>
  <c r="J13105" i="24"/>
  <c r="J13106" i="24"/>
  <c r="J13107" i="24"/>
  <c r="J13108" i="24"/>
  <c r="J13109" i="24"/>
  <c r="J13110" i="24"/>
  <c r="J13111" i="24"/>
  <c r="J13112" i="24"/>
  <c r="J13113" i="24"/>
  <c r="J13114" i="24"/>
  <c r="J13115" i="24"/>
  <c r="J13116" i="24"/>
  <c r="J13117" i="24"/>
  <c r="J13118" i="24"/>
  <c r="J13119" i="24"/>
  <c r="J13120" i="24"/>
  <c r="J13121" i="24"/>
  <c r="J13122" i="24"/>
  <c r="J13123" i="24"/>
  <c r="J13124" i="24"/>
  <c r="J13125" i="24"/>
  <c r="J13126" i="24"/>
  <c r="J13127" i="24"/>
  <c r="J13128" i="24"/>
  <c r="J13129" i="24"/>
  <c r="J13130" i="24"/>
  <c r="J13131" i="24"/>
  <c r="J13132" i="24"/>
  <c r="J13133" i="24"/>
  <c r="J13134" i="24"/>
  <c r="J13135" i="24"/>
  <c r="J13136" i="24"/>
  <c r="J13137" i="24"/>
  <c r="J13138" i="24"/>
  <c r="J13139" i="24"/>
  <c r="J13140" i="24"/>
  <c r="J13141" i="24"/>
  <c r="J13142" i="24"/>
  <c r="J13143" i="24"/>
  <c r="J13144" i="24"/>
  <c r="J13145" i="24"/>
  <c r="J13146" i="24"/>
  <c r="J13147" i="24"/>
  <c r="J13148" i="24"/>
  <c r="J13149" i="24"/>
  <c r="J13150" i="24"/>
  <c r="J13151" i="24"/>
  <c r="J13152" i="24"/>
  <c r="J13153" i="24"/>
  <c r="J13154" i="24"/>
  <c r="J13155" i="24"/>
  <c r="J13156" i="24"/>
  <c r="J13157" i="24"/>
  <c r="J13158" i="24"/>
  <c r="J13159" i="24"/>
  <c r="J13160" i="24"/>
  <c r="J13161" i="24"/>
  <c r="J13162" i="24"/>
  <c r="J13163" i="24"/>
  <c r="J13164" i="24"/>
  <c r="J13165" i="24"/>
  <c r="J13166" i="24"/>
  <c r="J13167" i="24"/>
  <c r="J13168" i="24"/>
  <c r="J13169" i="24"/>
  <c r="J13170" i="24"/>
  <c r="J13171" i="24"/>
  <c r="J13172" i="24"/>
  <c r="J13173" i="24"/>
  <c r="J13174" i="24"/>
  <c r="J13175" i="24"/>
  <c r="J13176" i="24"/>
  <c r="J13177" i="24"/>
  <c r="J13178" i="24"/>
  <c r="J13179" i="24"/>
  <c r="J13180" i="24"/>
  <c r="J13181" i="24"/>
  <c r="J13182" i="24"/>
  <c r="J13183" i="24"/>
  <c r="J13184" i="24"/>
  <c r="J13185" i="24"/>
  <c r="J13186" i="24"/>
  <c r="J13187" i="24"/>
  <c r="J13188" i="24"/>
  <c r="J13189" i="24"/>
  <c r="J13190" i="24"/>
  <c r="J13191" i="24"/>
  <c r="J13192" i="24"/>
  <c r="J13193" i="24"/>
  <c r="J13194" i="24"/>
  <c r="J13195" i="24"/>
  <c r="J13196" i="24"/>
  <c r="J13197" i="24"/>
  <c r="J13198" i="24"/>
  <c r="J13199" i="24"/>
  <c r="J13200" i="24"/>
  <c r="J13201" i="24"/>
  <c r="J13202" i="24"/>
  <c r="J13203" i="24"/>
  <c r="J13204" i="24"/>
  <c r="J13205" i="24"/>
  <c r="J13206" i="24"/>
  <c r="J13207" i="24"/>
  <c r="J13208" i="24"/>
  <c r="J13209" i="24"/>
  <c r="J13210" i="24"/>
  <c r="J13211" i="24"/>
  <c r="J13212" i="24"/>
  <c r="J13213" i="24"/>
  <c r="J13214" i="24"/>
  <c r="J13215" i="24"/>
  <c r="J13216" i="24"/>
  <c r="J13217" i="24"/>
  <c r="J13218" i="24"/>
  <c r="J13219" i="24"/>
  <c r="J13220" i="24"/>
  <c r="J13221" i="24"/>
  <c r="J13222" i="24"/>
  <c r="J13223" i="24"/>
  <c r="J13224" i="24"/>
  <c r="J13225" i="24"/>
  <c r="J13226" i="24"/>
  <c r="J13227" i="24"/>
  <c r="J13228" i="24"/>
  <c r="J13229" i="24"/>
  <c r="J13230" i="24"/>
  <c r="J13231" i="24"/>
  <c r="J13232" i="24"/>
  <c r="J13233" i="24"/>
  <c r="J13234" i="24"/>
  <c r="J13235" i="24"/>
  <c r="J13236" i="24"/>
  <c r="J13237" i="24"/>
  <c r="J13238" i="24"/>
  <c r="J13239" i="24"/>
  <c r="J13240" i="24"/>
  <c r="J13241" i="24"/>
  <c r="J13242" i="24"/>
  <c r="J13243" i="24"/>
  <c r="J13244" i="24"/>
  <c r="J13245" i="24"/>
  <c r="J13246" i="24"/>
  <c r="J13247" i="24"/>
  <c r="J13248" i="24"/>
  <c r="J13249" i="24"/>
  <c r="J13250" i="24"/>
  <c r="J13251" i="24"/>
  <c r="J13252" i="24"/>
  <c r="J13253" i="24"/>
  <c r="J13254" i="24"/>
  <c r="J13255" i="24"/>
  <c r="J13256" i="24"/>
  <c r="J13257" i="24"/>
  <c r="J13258" i="24"/>
  <c r="J13259" i="24"/>
  <c r="J13260" i="24"/>
  <c r="J13261" i="24"/>
  <c r="J13262" i="24"/>
  <c r="J13263" i="24"/>
  <c r="J13264" i="24"/>
  <c r="J13265" i="24"/>
  <c r="J13266" i="24"/>
  <c r="J13267" i="24"/>
  <c r="J13268" i="24"/>
  <c r="J13269" i="24"/>
  <c r="J13270" i="24"/>
  <c r="J13271" i="24"/>
  <c r="J13272" i="24"/>
  <c r="J13273" i="24"/>
  <c r="J13274" i="24"/>
  <c r="J13275" i="24"/>
  <c r="J13276" i="24"/>
  <c r="J13277" i="24"/>
  <c r="J13278" i="24"/>
  <c r="J13279" i="24"/>
  <c r="J13280" i="24"/>
  <c r="J13281" i="24"/>
  <c r="J13282" i="24"/>
  <c r="J13283" i="24"/>
  <c r="J13284" i="24"/>
  <c r="J13285" i="24"/>
  <c r="J13286" i="24"/>
  <c r="J13287" i="24"/>
  <c r="J13288" i="24"/>
  <c r="J13289" i="24"/>
  <c r="J13290" i="24"/>
  <c r="J13291" i="24"/>
  <c r="J13292" i="24"/>
  <c r="J13293" i="24"/>
  <c r="J13294" i="24"/>
  <c r="J13295" i="24"/>
  <c r="J13296" i="24"/>
  <c r="J13297" i="24"/>
  <c r="J13298" i="24"/>
  <c r="J13299" i="24"/>
  <c r="J13300" i="24"/>
  <c r="J13301" i="24"/>
  <c r="J13302" i="24"/>
  <c r="J13303" i="24"/>
  <c r="J13304" i="24"/>
  <c r="J13305" i="24"/>
  <c r="J13306" i="24"/>
  <c r="J13307" i="24"/>
  <c r="J13308" i="24"/>
  <c r="J13309" i="24"/>
  <c r="J13310" i="24"/>
  <c r="J13311" i="24"/>
  <c r="J13312" i="24"/>
  <c r="J13313" i="24"/>
  <c r="J13314" i="24"/>
  <c r="J13315" i="24"/>
  <c r="J13316" i="24"/>
  <c r="J13317" i="24"/>
  <c r="J13318" i="24"/>
  <c r="J13319" i="24"/>
  <c r="J13320" i="24"/>
  <c r="J13321" i="24"/>
  <c r="J13322" i="24"/>
  <c r="J13323" i="24"/>
  <c r="J13324" i="24"/>
  <c r="J13325" i="24"/>
  <c r="J13326" i="24"/>
  <c r="J13327" i="24"/>
  <c r="J13328" i="24"/>
  <c r="J13329" i="24"/>
  <c r="J13330" i="24"/>
  <c r="J13331" i="24"/>
  <c r="J13332" i="24"/>
  <c r="J13333" i="24"/>
  <c r="J13334" i="24"/>
  <c r="J13335" i="24"/>
  <c r="J13336" i="24"/>
  <c r="J13337" i="24"/>
  <c r="J13338" i="24"/>
  <c r="J13339" i="24"/>
  <c r="J13340" i="24"/>
  <c r="J13341" i="24"/>
  <c r="J13342" i="24"/>
  <c r="J13343" i="24"/>
  <c r="J13344" i="24"/>
  <c r="J13345" i="24"/>
  <c r="J13346" i="24"/>
  <c r="J13347" i="24"/>
  <c r="J13348" i="24"/>
  <c r="J13349" i="24"/>
  <c r="J13350" i="24"/>
  <c r="J13351" i="24"/>
  <c r="J13352" i="24"/>
  <c r="J13353" i="24"/>
  <c r="J13354" i="24"/>
  <c r="J13355" i="24"/>
  <c r="J13356" i="24"/>
  <c r="J13357" i="24"/>
  <c r="J13358" i="24"/>
  <c r="J13359" i="24"/>
  <c r="J13360" i="24"/>
  <c r="J13361" i="24"/>
  <c r="J13362" i="24"/>
  <c r="J13363" i="24"/>
  <c r="J13364" i="24"/>
  <c r="J13365" i="24"/>
  <c r="J13366" i="24"/>
  <c r="J13367" i="24"/>
  <c r="J13368" i="24"/>
  <c r="J13369" i="24"/>
  <c r="J13370" i="24"/>
  <c r="J13371" i="24"/>
  <c r="J13372" i="24"/>
  <c r="J13373" i="24"/>
  <c r="J13374" i="24"/>
  <c r="J13375" i="24"/>
  <c r="J13376" i="24"/>
  <c r="J13377" i="24"/>
  <c r="J13378" i="24"/>
  <c r="J13379" i="24"/>
  <c r="J13380" i="24"/>
  <c r="J13381" i="24"/>
  <c r="J13382" i="24"/>
  <c r="J13383" i="24"/>
  <c r="J13384" i="24"/>
  <c r="J13385" i="24"/>
  <c r="J13386" i="24"/>
  <c r="J13387" i="24"/>
  <c r="J13388" i="24"/>
  <c r="J13389" i="24"/>
  <c r="J13390" i="24"/>
  <c r="J13391" i="24"/>
  <c r="J13392" i="24"/>
  <c r="J13393" i="24"/>
  <c r="J13394" i="24"/>
  <c r="J13395" i="24"/>
  <c r="J13396" i="24"/>
  <c r="J13397" i="24"/>
  <c r="J13398" i="24"/>
  <c r="J13399" i="24"/>
  <c r="J13400" i="24"/>
  <c r="J13401" i="24"/>
  <c r="J13402" i="24"/>
  <c r="J13403" i="24"/>
  <c r="J13404" i="24"/>
  <c r="J13405" i="24"/>
  <c r="J13406" i="24"/>
  <c r="J13407" i="24"/>
  <c r="J13408" i="24"/>
  <c r="J13409" i="24"/>
  <c r="J13410" i="24"/>
  <c r="J13411" i="24"/>
  <c r="J13412" i="24"/>
  <c r="J13413" i="24"/>
  <c r="J13414" i="24"/>
  <c r="J13415" i="24"/>
  <c r="J13416" i="24"/>
  <c r="J13417" i="24"/>
  <c r="J13418" i="24"/>
  <c r="J13419" i="24"/>
  <c r="J13420" i="24"/>
  <c r="J13421" i="24"/>
  <c r="J13422" i="24"/>
  <c r="J13423" i="24"/>
  <c r="J13424" i="24"/>
  <c r="J13425" i="24"/>
  <c r="J13426" i="24"/>
  <c r="J13427" i="24"/>
  <c r="J13428" i="24"/>
  <c r="J13429" i="24"/>
  <c r="J13430" i="24"/>
  <c r="J13431" i="24"/>
  <c r="J13432" i="24"/>
  <c r="J13433" i="24"/>
  <c r="J13434" i="24"/>
  <c r="J13435" i="24"/>
  <c r="J13436" i="24"/>
  <c r="J13437" i="24"/>
  <c r="J13438" i="24"/>
  <c r="J13439" i="24"/>
  <c r="J13440" i="24"/>
  <c r="J13441" i="24"/>
  <c r="J13442" i="24"/>
  <c r="J13443" i="24"/>
  <c r="J13444" i="24"/>
  <c r="J13445" i="24"/>
  <c r="J13446" i="24"/>
  <c r="J13447" i="24"/>
  <c r="J13448" i="24"/>
  <c r="J13449" i="24"/>
  <c r="J13450" i="24"/>
  <c r="J13451" i="24"/>
  <c r="J13452" i="24"/>
  <c r="J13453" i="24"/>
  <c r="J13454" i="24"/>
  <c r="J13455" i="24"/>
  <c r="J13456" i="24"/>
  <c r="J13457" i="24"/>
  <c r="J13458" i="24"/>
  <c r="J13459" i="24"/>
  <c r="J13460" i="24"/>
  <c r="J13461" i="24"/>
  <c r="J13462" i="24"/>
  <c r="J13463" i="24"/>
  <c r="J13464" i="24"/>
  <c r="J13465" i="24"/>
  <c r="J13466" i="24"/>
  <c r="J13467" i="24"/>
  <c r="J13468" i="24"/>
  <c r="J13469" i="24"/>
  <c r="J13470" i="24"/>
  <c r="J13471" i="24"/>
  <c r="J13472" i="24"/>
  <c r="J13473" i="24"/>
  <c r="J13474" i="24"/>
  <c r="J13475" i="24"/>
  <c r="J13476" i="24"/>
  <c r="J13477" i="24"/>
  <c r="J13478" i="24"/>
  <c r="J13479" i="24"/>
  <c r="J13480" i="24"/>
  <c r="J13481" i="24"/>
  <c r="J13482" i="24"/>
  <c r="J13483" i="24"/>
  <c r="J13484" i="24"/>
  <c r="J13485" i="24"/>
  <c r="J13486" i="24"/>
  <c r="J13487" i="24"/>
  <c r="J13488" i="24"/>
  <c r="J13489" i="24"/>
  <c r="J13490" i="24"/>
  <c r="J13491" i="24"/>
  <c r="J13492" i="24"/>
  <c r="J13493" i="24"/>
  <c r="J13494" i="24"/>
  <c r="J13495" i="24"/>
  <c r="J13496" i="24"/>
  <c r="J13497" i="24"/>
  <c r="J13498" i="24"/>
  <c r="J13499" i="24"/>
  <c r="J13500" i="24"/>
  <c r="J13501" i="24"/>
  <c r="J13502" i="24"/>
  <c r="J13503" i="24"/>
  <c r="J13504" i="24"/>
  <c r="J13505" i="24"/>
  <c r="J13506" i="24"/>
  <c r="J13507" i="24"/>
  <c r="J13508" i="24"/>
  <c r="J13509" i="24"/>
  <c r="J13510" i="24"/>
  <c r="J13511" i="24"/>
  <c r="J13512" i="24"/>
  <c r="J13513" i="24"/>
  <c r="J13514" i="24"/>
  <c r="J13515" i="24"/>
  <c r="J13516" i="24"/>
  <c r="J13517" i="24"/>
  <c r="J13518" i="24"/>
  <c r="J13519" i="24"/>
  <c r="J13520" i="24"/>
  <c r="J13521" i="24"/>
  <c r="J13522" i="24"/>
  <c r="J13523" i="24"/>
  <c r="J13524" i="24"/>
  <c r="J13525" i="24"/>
  <c r="J13526" i="24"/>
  <c r="J13527" i="24"/>
  <c r="J13528" i="24"/>
  <c r="J13529" i="24"/>
  <c r="J13530" i="24"/>
  <c r="J13531" i="24"/>
  <c r="J13532" i="24"/>
  <c r="J13533" i="24"/>
  <c r="J13534" i="24"/>
  <c r="J13535" i="24"/>
  <c r="J13536" i="24"/>
  <c r="J13537" i="24"/>
  <c r="J13538" i="24"/>
  <c r="J13539" i="24"/>
  <c r="J13540" i="24"/>
  <c r="J13541" i="24"/>
  <c r="J13542" i="24"/>
  <c r="J13543" i="24"/>
  <c r="J13544" i="24"/>
  <c r="J13545" i="24"/>
  <c r="J13546" i="24"/>
  <c r="J13547" i="24"/>
  <c r="J13548" i="24"/>
  <c r="J13549" i="24"/>
  <c r="J13550" i="24"/>
  <c r="J13551" i="24"/>
  <c r="J13552" i="24"/>
  <c r="J13553" i="24"/>
  <c r="J13554" i="24"/>
  <c r="J13555" i="24"/>
  <c r="J13556" i="24"/>
  <c r="J13557" i="24"/>
  <c r="J13558" i="24"/>
  <c r="J13559" i="24"/>
  <c r="J13560" i="24"/>
  <c r="J13561" i="24"/>
  <c r="J13562" i="24"/>
  <c r="J13563" i="24"/>
  <c r="J13564" i="24"/>
  <c r="J13565" i="24"/>
  <c r="J13566" i="24"/>
  <c r="J13567" i="24"/>
  <c r="J13568" i="24"/>
  <c r="J13569" i="24"/>
  <c r="J13570" i="24"/>
  <c r="J13571" i="24"/>
  <c r="J13572" i="24"/>
  <c r="J13573" i="24"/>
  <c r="J13574" i="24"/>
  <c r="J13575" i="24"/>
  <c r="J13576" i="24"/>
  <c r="J13577" i="24"/>
  <c r="J13578" i="24"/>
  <c r="J13579" i="24"/>
  <c r="J13580" i="24"/>
  <c r="J13581" i="24"/>
  <c r="J13582" i="24"/>
  <c r="J13583" i="24"/>
  <c r="J13584" i="24"/>
  <c r="J13585" i="24"/>
  <c r="J13586" i="24"/>
  <c r="J13587" i="24"/>
  <c r="J13588" i="24"/>
  <c r="J13589" i="24"/>
  <c r="J13590" i="24"/>
  <c r="J13591" i="24"/>
  <c r="J13592" i="24"/>
  <c r="J13593" i="24"/>
  <c r="J13594" i="24"/>
  <c r="J13595" i="24"/>
  <c r="J13596" i="24"/>
  <c r="J13597" i="24"/>
  <c r="J13598" i="24"/>
  <c r="J13599" i="24"/>
  <c r="J13600" i="24"/>
  <c r="J13601" i="24"/>
  <c r="J13602" i="24"/>
  <c r="J13603" i="24"/>
  <c r="J13604" i="24"/>
  <c r="J13605" i="24"/>
  <c r="J13606" i="24"/>
  <c r="J13607" i="24"/>
  <c r="J13608" i="24"/>
  <c r="J13609" i="24"/>
  <c r="J13610" i="24"/>
  <c r="J13611" i="24"/>
  <c r="J13612" i="24"/>
  <c r="J13613" i="24"/>
  <c r="J13614" i="24"/>
  <c r="J13615" i="24"/>
  <c r="J13616" i="24"/>
  <c r="J13617" i="24"/>
  <c r="J13618" i="24"/>
  <c r="J13619" i="24"/>
  <c r="J13620" i="24"/>
  <c r="J13621" i="24"/>
  <c r="J13622" i="24"/>
  <c r="J13623" i="24"/>
  <c r="J13624" i="24"/>
  <c r="J13625" i="24"/>
  <c r="J13626" i="24"/>
  <c r="J13627" i="24"/>
  <c r="J13628" i="24"/>
  <c r="J13629" i="24"/>
  <c r="J13630" i="24"/>
  <c r="J13631" i="24"/>
  <c r="J13632" i="24"/>
  <c r="J13633" i="24"/>
  <c r="J13634" i="24"/>
  <c r="J13635" i="24"/>
  <c r="J13636" i="24"/>
  <c r="J13637" i="24"/>
  <c r="J13638" i="24"/>
  <c r="J13639" i="24"/>
  <c r="J13640" i="24"/>
  <c r="J13641" i="24"/>
  <c r="J13642" i="24"/>
  <c r="J13643" i="24"/>
  <c r="J13644" i="24"/>
  <c r="J13645" i="24"/>
  <c r="J13646" i="24"/>
  <c r="J13647" i="24"/>
  <c r="J13648" i="24"/>
  <c r="J13649" i="24"/>
  <c r="J13650" i="24"/>
  <c r="J13651" i="24"/>
  <c r="J13652" i="24"/>
  <c r="J13653" i="24"/>
  <c r="J13654" i="24"/>
  <c r="J13655" i="24"/>
  <c r="J13656" i="24"/>
  <c r="J13657" i="24"/>
  <c r="J13658" i="24"/>
  <c r="J13659" i="24"/>
  <c r="J13660" i="24"/>
  <c r="J13661" i="24"/>
  <c r="J13662" i="24"/>
  <c r="J13663" i="24"/>
  <c r="J13664" i="24"/>
  <c r="J13665" i="24"/>
  <c r="J13666" i="24"/>
  <c r="J13667" i="24"/>
  <c r="J13668" i="24"/>
  <c r="J13669" i="24"/>
  <c r="J13670" i="24"/>
  <c r="J13671" i="24"/>
  <c r="J13672" i="24"/>
  <c r="J13673" i="24"/>
  <c r="J13674" i="24"/>
  <c r="J13675" i="24"/>
  <c r="J13676" i="24"/>
  <c r="J13677" i="24"/>
  <c r="J13678" i="24"/>
  <c r="J13679" i="24"/>
  <c r="J13680" i="24"/>
  <c r="J13681" i="24"/>
  <c r="J13682" i="24"/>
  <c r="J13683" i="24"/>
  <c r="J13684" i="24"/>
  <c r="J13685" i="24"/>
  <c r="J13686" i="24"/>
  <c r="J13687" i="24"/>
  <c r="J13688" i="24"/>
  <c r="J13689" i="24"/>
  <c r="J13690" i="24"/>
  <c r="J13691" i="24"/>
  <c r="J13692" i="24"/>
  <c r="J13693" i="24"/>
  <c r="J13694" i="24"/>
  <c r="J13695" i="24"/>
  <c r="J13696" i="24"/>
  <c r="J13697" i="24"/>
  <c r="J13698" i="24"/>
  <c r="J13699" i="24"/>
  <c r="J13700" i="24"/>
  <c r="J13701" i="24"/>
  <c r="J13702" i="24"/>
  <c r="J13703" i="24"/>
  <c r="J13704" i="24"/>
  <c r="J13705" i="24"/>
  <c r="J13706" i="24"/>
  <c r="J13707" i="24"/>
  <c r="J13708" i="24"/>
  <c r="J13709" i="24"/>
  <c r="J13710" i="24"/>
  <c r="J13711" i="24"/>
  <c r="J13712" i="24"/>
  <c r="J13713" i="24"/>
  <c r="J13714" i="24"/>
  <c r="J13715" i="24"/>
  <c r="J13716" i="24"/>
  <c r="J13717" i="24"/>
  <c r="J13718" i="24"/>
  <c r="J13719" i="24"/>
  <c r="J13720" i="24"/>
  <c r="J13721" i="24"/>
  <c r="J13722" i="24"/>
  <c r="J13723" i="24"/>
  <c r="J13724" i="24"/>
  <c r="J13725" i="24"/>
  <c r="J13726" i="24"/>
  <c r="J13727" i="24"/>
  <c r="J13728" i="24"/>
  <c r="J13729" i="24"/>
  <c r="J13730" i="24"/>
  <c r="J13731" i="24"/>
  <c r="J13732" i="24"/>
  <c r="J13733" i="24"/>
  <c r="J13734" i="24"/>
  <c r="J13735" i="24"/>
  <c r="J13736" i="24"/>
  <c r="J13737" i="24"/>
  <c r="J13738" i="24"/>
  <c r="J13739" i="24"/>
  <c r="J13740" i="24"/>
  <c r="J13741" i="24"/>
  <c r="J13742" i="24"/>
  <c r="J13743" i="24"/>
  <c r="J13744" i="24"/>
  <c r="J13745" i="24"/>
  <c r="J13746" i="24"/>
  <c r="J13747" i="24"/>
  <c r="J13748" i="24"/>
  <c r="J13749" i="24"/>
  <c r="J13750" i="24"/>
  <c r="J13751" i="24"/>
  <c r="J13752" i="24"/>
  <c r="J13753" i="24"/>
  <c r="J13754" i="24"/>
  <c r="J13755" i="24"/>
  <c r="J13756" i="24"/>
  <c r="J13757" i="24"/>
  <c r="J13758" i="24"/>
  <c r="J13759" i="24"/>
  <c r="J13760" i="24"/>
  <c r="J13761" i="24"/>
  <c r="J13762" i="24"/>
  <c r="J13763" i="24"/>
  <c r="J13764" i="24"/>
  <c r="J13765" i="24"/>
  <c r="J13766" i="24"/>
  <c r="J13767" i="24"/>
  <c r="J13768" i="24"/>
  <c r="J13769" i="24"/>
  <c r="J13770" i="24"/>
  <c r="J13771" i="24"/>
  <c r="J13772" i="24"/>
  <c r="J13773" i="24"/>
  <c r="J13774" i="24"/>
  <c r="J13775" i="24"/>
  <c r="J13776" i="24"/>
  <c r="J13777" i="24"/>
  <c r="J13778" i="24"/>
  <c r="J13779" i="24"/>
  <c r="J13780" i="24"/>
  <c r="J13781" i="24"/>
  <c r="J13782" i="24"/>
  <c r="J13783" i="24"/>
  <c r="J13784" i="24"/>
  <c r="J13785" i="24"/>
  <c r="J13786" i="24"/>
  <c r="J13787" i="24"/>
  <c r="J13788" i="24"/>
  <c r="J13789" i="24"/>
  <c r="J13790" i="24"/>
  <c r="J13791" i="24"/>
  <c r="J13792" i="24"/>
  <c r="J13793" i="24"/>
  <c r="J13794" i="24"/>
  <c r="J13795" i="24"/>
  <c r="J13796" i="24"/>
  <c r="J13797" i="24"/>
  <c r="J13798" i="24"/>
  <c r="J13799" i="24"/>
  <c r="J13800" i="24"/>
  <c r="J13801" i="24"/>
  <c r="J13802" i="24"/>
  <c r="J13803" i="24"/>
  <c r="J13804" i="24"/>
  <c r="J13805" i="24"/>
  <c r="J13806" i="24"/>
  <c r="J13807" i="24"/>
  <c r="J13808" i="24"/>
  <c r="J13809" i="24"/>
  <c r="J13810" i="24"/>
  <c r="J13811" i="24"/>
  <c r="J13812" i="24"/>
  <c r="J13813" i="24"/>
  <c r="J13814" i="24"/>
  <c r="J13815" i="24"/>
  <c r="J13816" i="24"/>
  <c r="J13817" i="24"/>
  <c r="J13818" i="24"/>
  <c r="J13819" i="24"/>
  <c r="J13820" i="24"/>
  <c r="J13821" i="24"/>
  <c r="J13822" i="24"/>
  <c r="J13823" i="24"/>
  <c r="J13824" i="24"/>
  <c r="J13825" i="24"/>
  <c r="J13826" i="24"/>
  <c r="J13827" i="24"/>
  <c r="J13828" i="24"/>
  <c r="J13829" i="24"/>
  <c r="J13830" i="24"/>
  <c r="J13831" i="24"/>
  <c r="J13832" i="24"/>
  <c r="J13833" i="24"/>
  <c r="J13834" i="24"/>
  <c r="J13835" i="24"/>
  <c r="J13836" i="24"/>
  <c r="J13837" i="24"/>
  <c r="J13838" i="24"/>
  <c r="J13839" i="24"/>
  <c r="J13840" i="24"/>
  <c r="J13841" i="24"/>
  <c r="J13842" i="24"/>
  <c r="J13843" i="24"/>
  <c r="J13844" i="24"/>
  <c r="J13845" i="24"/>
  <c r="J13846" i="24"/>
  <c r="J13847" i="24"/>
  <c r="J13848" i="24"/>
  <c r="J13849" i="24"/>
  <c r="J13850" i="24"/>
  <c r="J13851" i="24"/>
  <c r="J13852" i="24"/>
  <c r="J13853" i="24"/>
  <c r="J13854" i="24"/>
  <c r="J13855" i="24"/>
  <c r="J13856" i="24"/>
  <c r="J13857" i="24"/>
  <c r="J13858" i="24"/>
  <c r="J13859" i="24"/>
  <c r="J13860" i="24"/>
  <c r="J13861" i="24"/>
  <c r="J13862" i="24"/>
  <c r="J13863" i="24"/>
  <c r="J13864" i="24"/>
  <c r="J13865" i="24"/>
  <c r="J13866" i="24"/>
  <c r="J13867" i="24"/>
  <c r="J13868" i="24"/>
  <c r="J13869" i="24"/>
  <c r="J13870" i="24"/>
  <c r="J13871" i="24"/>
  <c r="J13872" i="24"/>
  <c r="J13873" i="24"/>
  <c r="J13874" i="24"/>
  <c r="J13875" i="24"/>
  <c r="J13876" i="24"/>
  <c r="J13877" i="24"/>
  <c r="J13878" i="24"/>
  <c r="J13879" i="24"/>
  <c r="J13880" i="24"/>
  <c r="J13881" i="24"/>
  <c r="J13882" i="24"/>
  <c r="J13883" i="24"/>
  <c r="J13884" i="24"/>
  <c r="J13885" i="24"/>
  <c r="J13886" i="24"/>
  <c r="J13887" i="24"/>
  <c r="J13888" i="24"/>
  <c r="J13889" i="24"/>
  <c r="J13890" i="24"/>
  <c r="J13891" i="24"/>
  <c r="J13892" i="24"/>
  <c r="J13893" i="24"/>
  <c r="J13894" i="24"/>
  <c r="J13895" i="24"/>
  <c r="J13896" i="24"/>
  <c r="J13897" i="24"/>
  <c r="J13898" i="24"/>
  <c r="J13899" i="24"/>
  <c r="J13900" i="24"/>
  <c r="J13901" i="24"/>
  <c r="J13902" i="24"/>
  <c r="J13903" i="24"/>
  <c r="J13904" i="24"/>
  <c r="J13905" i="24"/>
  <c r="J13906" i="24"/>
  <c r="J13907" i="24"/>
  <c r="J13908" i="24"/>
  <c r="J13909" i="24"/>
  <c r="J13910" i="24"/>
  <c r="J13911" i="24"/>
  <c r="J13912" i="24"/>
  <c r="J13913" i="24"/>
  <c r="J13914" i="24"/>
  <c r="J13915" i="24"/>
  <c r="J13916" i="24"/>
  <c r="J13917" i="24"/>
  <c r="J13918" i="24"/>
  <c r="J13919" i="24"/>
  <c r="J13920" i="24"/>
  <c r="J13921" i="24"/>
  <c r="J13922" i="24"/>
  <c r="J13923" i="24"/>
  <c r="J13924" i="24"/>
  <c r="J13925" i="24"/>
  <c r="J13926" i="24"/>
  <c r="J13927" i="24"/>
  <c r="J13928" i="24"/>
  <c r="J13929" i="24"/>
  <c r="J13930" i="24"/>
  <c r="J13931" i="24"/>
  <c r="J13932" i="24"/>
  <c r="J13933" i="24"/>
  <c r="J13934" i="24"/>
  <c r="J13935" i="24"/>
  <c r="J13936" i="24"/>
  <c r="J13937" i="24"/>
  <c r="J13938" i="24"/>
  <c r="J13939" i="24"/>
  <c r="J13940" i="24"/>
  <c r="J13941" i="24"/>
  <c r="J13942" i="24"/>
  <c r="J13943" i="24"/>
  <c r="J13944" i="24"/>
  <c r="J13945" i="24"/>
  <c r="J13946" i="24"/>
  <c r="J13947" i="24"/>
  <c r="J13948" i="24"/>
  <c r="J13949" i="24"/>
  <c r="J13950" i="24"/>
  <c r="J13951" i="24"/>
  <c r="J13952" i="24"/>
  <c r="J13953" i="24"/>
  <c r="J13954" i="24"/>
  <c r="J13955" i="24"/>
  <c r="J13956" i="24"/>
  <c r="J13957" i="24"/>
  <c r="J13958" i="24"/>
  <c r="J13959" i="24"/>
  <c r="J13960" i="24"/>
  <c r="J13961" i="24"/>
  <c r="J13962" i="24"/>
  <c r="J13963" i="24"/>
  <c r="J13964" i="24"/>
  <c r="J13965" i="24"/>
  <c r="J13966" i="24"/>
  <c r="J13967" i="24"/>
  <c r="J13968" i="24"/>
  <c r="J13969" i="24"/>
  <c r="J13970" i="24"/>
  <c r="J13971" i="24"/>
  <c r="J13972" i="24"/>
  <c r="J13973" i="24"/>
  <c r="J13974" i="24"/>
  <c r="J13975" i="24"/>
  <c r="J13976" i="24"/>
  <c r="J13977" i="24"/>
  <c r="J13978" i="24"/>
  <c r="J13979" i="24"/>
  <c r="J13980" i="24"/>
  <c r="J13981" i="24"/>
  <c r="J13982" i="24"/>
  <c r="J13983" i="24"/>
  <c r="J13984" i="24"/>
  <c r="J13985" i="24"/>
  <c r="J13986" i="24"/>
  <c r="J13987" i="24"/>
  <c r="J13988" i="24"/>
  <c r="J13989" i="24"/>
  <c r="J13990" i="24"/>
  <c r="J13991" i="24"/>
  <c r="J13992" i="24"/>
  <c r="J13993" i="24"/>
  <c r="J13994" i="24"/>
  <c r="J13995" i="24"/>
  <c r="J13996" i="24"/>
  <c r="J13997" i="24"/>
  <c r="J13998" i="24"/>
  <c r="J13999" i="24"/>
  <c r="J14000" i="24"/>
  <c r="J14001" i="24"/>
  <c r="J14002" i="24"/>
  <c r="J14003" i="24"/>
  <c r="J14004" i="24"/>
  <c r="J14005" i="24"/>
  <c r="J14006" i="24"/>
  <c r="J14007" i="24"/>
  <c r="J14008" i="24"/>
  <c r="J14009" i="24"/>
  <c r="J14010" i="24"/>
  <c r="J14011" i="24"/>
  <c r="J14012" i="24"/>
  <c r="J14013" i="24"/>
  <c r="J14014" i="24"/>
  <c r="J14015" i="24"/>
  <c r="J14016" i="24"/>
  <c r="J14017" i="24"/>
  <c r="J14018" i="24"/>
  <c r="J14019" i="24"/>
  <c r="J14020" i="24"/>
  <c r="J14021" i="24"/>
  <c r="J14022" i="24"/>
  <c r="J14023" i="24"/>
  <c r="J14024" i="24"/>
  <c r="J14025" i="24"/>
  <c r="J14026" i="24"/>
  <c r="J14027" i="24"/>
  <c r="J14028" i="24"/>
  <c r="J14029" i="24"/>
  <c r="J14030" i="24"/>
  <c r="J14031" i="24"/>
  <c r="J14032" i="24"/>
  <c r="J14033" i="24"/>
  <c r="J14034" i="24"/>
  <c r="J14035" i="24"/>
  <c r="J14036" i="24"/>
  <c r="J14037" i="24"/>
  <c r="J14038" i="24"/>
  <c r="J14039" i="24"/>
  <c r="J14040" i="24"/>
  <c r="J14041" i="24"/>
  <c r="J14042" i="24"/>
  <c r="J14043" i="24"/>
  <c r="J14044" i="24"/>
  <c r="J14045" i="24"/>
  <c r="J14046" i="24"/>
  <c r="J14047" i="24"/>
  <c r="J14048" i="24"/>
  <c r="J14049" i="24"/>
  <c r="J14050" i="24"/>
  <c r="J14051" i="24"/>
  <c r="J14052" i="24"/>
  <c r="J14053" i="24"/>
  <c r="J14054" i="24"/>
  <c r="J14055" i="24"/>
  <c r="J14056" i="24"/>
  <c r="J14057" i="24"/>
  <c r="J14058" i="24"/>
  <c r="J14059" i="24"/>
  <c r="J14060" i="24"/>
  <c r="J14061" i="24"/>
  <c r="J14062" i="24"/>
  <c r="J14063" i="24"/>
  <c r="J14064" i="24"/>
  <c r="J14065" i="24"/>
  <c r="J14066" i="24"/>
  <c r="J14067" i="24"/>
  <c r="J14068" i="24"/>
  <c r="J14069" i="24"/>
  <c r="J14070" i="24"/>
  <c r="J14071" i="24"/>
  <c r="J14072" i="24"/>
  <c r="J14073" i="24"/>
  <c r="J14074" i="24"/>
  <c r="J14075" i="24"/>
  <c r="J14076" i="24"/>
  <c r="J14077" i="24"/>
  <c r="J14078" i="24"/>
  <c r="J14079" i="24"/>
  <c r="J14080" i="24"/>
  <c r="J14081" i="24"/>
  <c r="J14082" i="24"/>
  <c r="J14083" i="24"/>
  <c r="J14084" i="24"/>
  <c r="J14085" i="24"/>
  <c r="J14086" i="24"/>
  <c r="J14087" i="24"/>
  <c r="J14088" i="24"/>
  <c r="J14089" i="24"/>
  <c r="J14090" i="24"/>
  <c r="J14091" i="24"/>
  <c r="J14092" i="24"/>
  <c r="J14093" i="24"/>
  <c r="J14094" i="24"/>
  <c r="J14095" i="24"/>
  <c r="J14096" i="24"/>
  <c r="J14097" i="24"/>
  <c r="J14098" i="24"/>
  <c r="J14099" i="24"/>
  <c r="J14100" i="24"/>
  <c r="J14101" i="24"/>
  <c r="J14102" i="24"/>
  <c r="J14103" i="24"/>
  <c r="J14104" i="24"/>
  <c r="J14105" i="24"/>
  <c r="J14106" i="24"/>
  <c r="J14107" i="24"/>
  <c r="J14108" i="24"/>
  <c r="J14109" i="24"/>
  <c r="J14110" i="24"/>
  <c r="J14111" i="24"/>
  <c r="J14112" i="24"/>
  <c r="J14113" i="24"/>
  <c r="J14114" i="24"/>
  <c r="J14115" i="24"/>
  <c r="J14116" i="24"/>
  <c r="J14117" i="24"/>
  <c r="J14118" i="24"/>
  <c r="J14119" i="24"/>
  <c r="J14120" i="24"/>
  <c r="J14121" i="24"/>
  <c r="J14122" i="24"/>
  <c r="J14123" i="24"/>
  <c r="J14124" i="24"/>
  <c r="J14125" i="24"/>
  <c r="J14126" i="24"/>
  <c r="J14127" i="24"/>
  <c r="J14128" i="24"/>
  <c r="J14129" i="24"/>
  <c r="J14130" i="24"/>
  <c r="J14131" i="24"/>
  <c r="J14132" i="24"/>
  <c r="J14133" i="24"/>
  <c r="J14134" i="24"/>
  <c r="J14135" i="24"/>
  <c r="J14136" i="24"/>
  <c r="J14137" i="24"/>
  <c r="J14138" i="24"/>
  <c r="J14139" i="24"/>
  <c r="J14140" i="24"/>
  <c r="J14141" i="24"/>
  <c r="J14142" i="24"/>
  <c r="J14143" i="24"/>
  <c r="J14144" i="24"/>
  <c r="J14145" i="24"/>
  <c r="J14146" i="24"/>
  <c r="J14147" i="24"/>
  <c r="J14148" i="24"/>
  <c r="J14149" i="24"/>
  <c r="J14150" i="24"/>
  <c r="J14151" i="24"/>
  <c r="J14152" i="24"/>
  <c r="J14153" i="24"/>
  <c r="J14154" i="24"/>
  <c r="J14155" i="24"/>
  <c r="J14156" i="24"/>
  <c r="J14157" i="24"/>
  <c r="J14158" i="24"/>
  <c r="J14159" i="24"/>
  <c r="J14160" i="24"/>
  <c r="J14161" i="24"/>
  <c r="J14162" i="24"/>
  <c r="J14163" i="24"/>
  <c r="J14164" i="24"/>
  <c r="J14165" i="24"/>
  <c r="J14166" i="24"/>
  <c r="J14167" i="24"/>
  <c r="J14168" i="24"/>
  <c r="J14169" i="24"/>
  <c r="J14170" i="24"/>
  <c r="J14171" i="24"/>
  <c r="J14172" i="24"/>
  <c r="J14173" i="24"/>
  <c r="J14174" i="24"/>
  <c r="J14175" i="24"/>
  <c r="J14176" i="24"/>
  <c r="J14177" i="24"/>
  <c r="J14178" i="24"/>
  <c r="J14179" i="24"/>
  <c r="J14180" i="24"/>
  <c r="J14181" i="24"/>
  <c r="J14182" i="24"/>
  <c r="J14183" i="24"/>
  <c r="J14184" i="24"/>
  <c r="J14185" i="24"/>
  <c r="J14186" i="24"/>
  <c r="J14187" i="24"/>
  <c r="J14188" i="24"/>
  <c r="J14189" i="24"/>
  <c r="J14190" i="24"/>
  <c r="J14191" i="24"/>
  <c r="J14192" i="24"/>
  <c r="J14193" i="24"/>
  <c r="J14194" i="24"/>
  <c r="J14195" i="24"/>
  <c r="J14196" i="24"/>
  <c r="J14197" i="24"/>
  <c r="J14198" i="24"/>
  <c r="J14199" i="24"/>
  <c r="J14200" i="24"/>
  <c r="J14201" i="24"/>
  <c r="J14202" i="24"/>
  <c r="J14203" i="24"/>
  <c r="J14204" i="24"/>
  <c r="J14205" i="24"/>
  <c r="J14206" i="24"/>
  <c r="J14207" i="24"/>
  <c r="J14208" i="24"/>
  <c r="J14209" i="24"/>
  <c r="J14210" i="24"/>
  <c r="J14211" i="24"/>
  <c r="J14212" i="24"/>
  <c r="J14213" i="24"/>
  <c r="J14214" i="24"/>
  <c r="J14215" i="24"/>
  <c r="J14216" i="24"/>
  <c r="J14217" i="24"/>
  <c r="J14218" i="24"/>
  <c r="J14219" i="24"/>
  <c r="J14220" i="24"/>
  <c r="J14221" i="24"/>
  <c r="J14222" i="24"/>
  <c r="J14223" i="24"/>
  <c r="J14224" i="24"/>
  <c r="J14225" i="24"/>
  <c r="J14226" i="24"/>
  <c r="J14227" i="24"/>
  <c r="J14228" i="24"/>
  <c r="J14229" i="24"/>
  <c r="J14230" i="24"/>
  <c r="J14231" i="24"/>
  <c r="J14232" i="24"/>
  <c r="J14233" i="24"/>
  <c r="J14234" i="24"/>
  <c r="J14235" i="24"/>
  <c r="J14236" i="24"/>
  <c r="J14237" i="24"/>
  <c r="J14238" i="24"/>
  <c r="J14239" i="24"/>
  <c r="J14240" i="24"/>
  <c r="J14241" i="24"/>
  <c r="J14242" i="24"/>
  <c r="J14243" i="24"/>
  <c r="J14244" i="24"/>
  <c r="J14245" i="24"/>
  <c r="J14246" i="24"/>
  <c r="J14247" i="24"/>
  <c r="J14248" i="24"/>
  <c r="J14249" i="24"/>
  <c r="J14250" i="24"/>
  <c r="J14251" i="24"/>
  <c r="J14252" i="24"/>
  <c r="J14253" i="24"/>
  <c r="J14254" i="24"/>
  <c r="J14255" i="24"/>
  <c r="J14256" i="24"/>
  <c r="J14257" i="24"/>
  <c r="J14258" i="24"/>
  <c r="J14259" i="24"/>
  <c r="J14260" i="24"/>
  <c r="J14261" i="24"/>
  <c r="J14262" i="24"/>
  <c r="J14263" i="24"/>
  <c r="J14264" i="24"/>
  <c r="J14265" i="24"/>
  <c r="J14266" i="24"/>
  <c r="J14267" i="24"/>
  <c r="J14268" i="24"/>
  <c r="J14269" i="24"/>
  <c r="J14270" i="24"/>
  <c r="J14271" i="24"/>
  <c r="J14272" i="24"/>
  <c r="J14273" i="24"/>
  <c r="J14274" i="24"/>
  <c r="J14275" i="24"/>
  <c r="J14276" i="24"/>
  <c r="J14277" i="24"/>
  <c r="J14278" i="24"/>
  <c r="J14279" i="24"/>
  <c r="J14280" i="24"/>
  <c r="J14281" i="24"/>
  <c r="J14282" i="24"/>
  <c r="J14283" i="24"/>
  <c r="J14284" i="24"/>
  <c r="J14285" i="24"/>
  <c r="J14286" i="24"/>
  <c r="J14287" i="24"/>
  <c r="J14288" i="24"/>
  <c r="J14289" i="24"/>
  <c r="J14290" i="24"/>
  <c r="J14291" i="24"/>
  <c r="J14292" i="24"/>
  <c r="J14293" i="24"/>
  <c r="J14294" i="24"/>
  <c r="J14295" i="24"/>
  <c r="J14296" i="24"/>
  <c r="J14297" i="24"/>
  <c r="J14298" i="24"/>
  <c r="J14299" i="24"/>
  <c r="J14300" i="24"/>
  <c r="J14301" i="24"/>
  <c r="J14302" i="24"/>
  <c r="J14303" i="24"/>
  <c r="J14304" i="24"/>
  <c r="J14305" i="24"/>
  <c r="J14306" i="24"/>
  <c r="J14307" i="24"/>
  <c r="J14308" i="24"/>
  <c r="J14309" i="24"/>
  <c r="J14310" i="24"/>
  <c r="J14311" i="24"/>
  <c r="J14312" i="24"/>
  <c r="J14313" i="24"/>
  <c r="J14314" i="24"/>
  <c r="J14315" i="24"/>
  <c r="J14316" i="24"/>
  <c r="J14317" i="24"/>
  <c r="J14318" i="24"/>
  <c r="J14319" i="24"/>
  <c r="J14320" i="24"/>
  <c r="J14321" i="24"/>
  <c r="J14322" i="24"/>
  <c r="J14323" i="24"/>
  <c r="J14324" i="24"/>
  <c r="J14325" i="24"/>
  <c r="J14326" i="24"/>
  <c r="J14327" i="24"/>
  <c r="J14328" i="24"/>
  <c r="J14329" i="24"/>
  <c r="J14330" i="24"/>
  <c r="J14331" i="24"/>
  <c r="J14332" i="24"/>
  <c r="J14333" i="24"/>
  <c r="J14334" i="24"/>
  <c r="J14335" i="24"/>
  <c r="J14336" i="24"/>
  <c r="J14337" i="24"/>
  <c r="J14338" i="24"/>
  <c r="J14339" i="24"/>
  <c r="J14340" i="24"/>
  <c r="J14341" i="24"/>
  <c r="J14342" i="24"/>
  <c r="J14343" i="24"/>
  <c r="J14344" i="24"/>
  <c r="J14345" i="24"/>
  <c r="J14346" i="24"/>
  <c r="J14347" i="24"/>
  <c r="J14348" i="24"/>
  <c r="J14349" i="24"/>
  <c r="J14350" i="24"/>
  <c r="J14351" i="24"/>
  <c r="J14352" i="24"/>
  <c r="J14353" i="24"/>
  <c r="J14354" i="24"/>
  <c r="J14355" i="24"/>
  <c r="J14356" i="24"/>
  <c r="J14357" i="24"/>
  <c r="J14358" i="24"/>
  <c r="J14359" i="24"/>
  <c r="J14360" i="24"/>
  <c r="J14361" i="24"/>
  <c r="J14362" i="24"/>
  <c r="J14363" i="24"/>
  <c r="J14364" i="24"/>
  <c r="J14365" i="24"/>
  <c r="J14366" i="24"/>
  <c r="J14367" i="24"/>
  <c r="J14368" i="24"/>
  <c r="J14369" i="24"/>
  <c r="J14370" i="24"/>
  <c r="J14371" i="24"/>
  <c r="J14372" i="24"/>
  <c r="J14373" i="24"/>
  <c r="J14374" i="24"/>
  <c r="J14375" i="24"/>
  <c r="J14376" i="24"/>
  <c r="J14377" i="24"/>
  <c r="J14378" i="24"/>
  <c r="J14379" i="24"/>
  <c r="J14380" i="24"/>
  <c r="J14381" i="24"/>
  <c r="J14382" i="24"/>
  <c r="J14383" i="24"/>
  <c r="J14384" i="24"/>
  <c r="J14385" i="24"/>
  <c r="J14386" i="24"/>
  <c r="J14387" i="24"/>
  <c r="J14388" i="24"/>
  <c r="J14389" i="24"/>
  <c r="J14390" i="24"/>
  <c r="J14391" i="24"/>
  <c r="J14392" i="24"/>
  <c r="J14393" i="24"/>
  <c r="J14394" i="24"/>
  <c r="J14395" i="24"/>
  <c r="J14396" i="24"/>
  <c r="J14397" i="24"/>
  <c r="J14398" i="24"/>
  <c r="J14399" i="24"/>
  <c r="J14400" i="24"/>
  <c r="J14401" i="24"/>
  <c r="J14402" i="24"/>
  <c r="J14403" i="24"/>
  <c r="J14404" i="24"/>
  <c r="J14405" i="24"/>
  <c r="J14406" i="24"/>
  <c r="J14407" i="24"/>
  <c r="J14408" i="24"/>
  <c r="J14409" i="24"/>
  <c r="J14410" i="24"/>
  <c r="J14411" i="24"/>
  <c r="J14412" i="24"/>
  <c r="J14413" i="24"/>
  <c r="J14414" i="24"/>
  <c r="J14415" i="24"/>
  <c r="J14416" i="24"/>
  <c r="J14417" i="24"/>
  <c r="J14418" i="24"/>
  <c r="J14419" i="24"/>
  <c r="J14420" i="24"/>
  <c r="J14421" i="24"/>
  <c r="J14422" i="24"/>
  <c r="J14423" i="24"/>
  <c r="J14424" i="24"/>
  <c r="J14425" i="24"/>
  <c r="J14426" i="24"/>
  <c r="J14427" i="24"/>
  <c r="J14428" i="24"/>
  <c r="J14429" i="24"/>
  <c r="J14430" i="24"/>
  <c r="J14431" i="24"/>
  <c r="J14432" i="24"/>
  <c r="J14433" i="24"/>
  <c r="J14434" i="24"/>
  <c r="J14435" i="24"/>
  <c r="J14436" i="24"/>
  <c r="J14437" i="24"/>
  <c r="J14438" i="24"/>
  <c r="J14439" i="24"/>
  <c r="J14440" i="24"/>
  <c r="J14441" i="24"/>
  <c r="J14442" i="24"/>
  <c r="J14443" i="24"/>
  <c r="J14444" i="24"/>
  <c r="J14445" i="24"/>
  <c r="J14446" i="24"/>
  <c r="J14447" i="24"/>
  <c r="J14448" i="24"/>
  <c r="J14449" i="24"/>
  <c r="J14450" i="24"/>
  <c r="J14451" i="24"/>
  <c r="J14452" i="24"/>
  <c r="J14453" i="24"/>
  <c r="J14454" i="24"/>
  <c r="J14455" i="24"/>
  <c r="J14456" i="24"/>
  <c r="J14457" i="24"/>
  <c r="J14458" i="24"/>
  <c r="J14459" i="24"/>
  <c r="J14460" i="24"/>
  <c r="J14461" i="24"/>
  <c r="J14462" i="24"/>
  <c r="J14463" i="24"/>
  <c r="J14464" i="24"/>
  <c r="J14465" i="24"/>
  <c r="J14466" i="24"/>
  <c r="J14467" i="24"/>
  <c r="J14468" i="24"/>
  <c r="J14469" i="24"/>
  <c r="J14470" i="24"/>
  <c r="J14471" i="24"/>
  <c r="J14472" i="24"/>
  <c r="J14473" i="24"/>
  <c r="J14474" i="24"/>
  <c r="J14475" i="24"/>
  <c r="J14476" i="24"/>
  <c r="J14477" i="24"/>
  <c r="J14478" i="24"/>
  <c r="J14479" i="24"/>
  <c r="J14480" i="24"/>
  <c r="J14481" i="24"/>
  <c r="J14482" i="24"/>
  <c r="J14483" i="24"/>
  <c r="J14484" i="24"/>
  <c r="J14485" i="24"/>
  <c r="J14486" i="24"/>
  <c r="J14487" i="24"/>
  <c r="J14488" i="24"/>
  <c r="J14489" i="24"/>
  <c r="J14490" i="24"/>
  <c r="J14491" i="24"/>
  <c r="J14492" i="24"/>
  <c r="J14493" i="24"/>
  <c r="J14494" i="24"/>
  <c r="J14495" i="24"/>
  <c r="J14496" i="24"/>
  <c r="J14497" i="24"/>
  <c r="J14498" i="24"/>
  <c r="J14499" i="24"/>
  <c r="J14500" i="24"/>
  <c r="J14501" i="24"/>
  <c r="J14502" i="24"/>
  <c r="J14503" i="24"/>
  <c r="J14504" i="24"/>
  <c r="J14505" i="24"/>
  <c r="J14506" i="24"/>
  <c r="J14507" i="24"/>
  <c r="J14508" i="24"/>
  <c r="J14509" i="24"/>
  <c r="J14510" i="24"/>
  <c r="J14511" i="24"/>
  <c r="J14512" i="24"/>
  <c r="J14513" i="24"/>
  <c r="J14514" i="24"/>
  <c r="J14515" i="24"/>
  <c r="J14516" i="24"/>
  <c r="J14517" i="24"/>
  <c r="J14518" i="24"/>
  <c r="J14519" i="24"/>
  <c r="J14520" i="24"/>
  <c r="J14521" i="24"/>
  <c r="J14522" i="24"/>
  <c r="J14523" i="24"/>
  <c r="J14524" i="24"/>
  <c r="J14525" i="24"/>
  <c r="J14526" i="24"/>
  <c r="J14527" i="24"/>
  <c r="J14528" i="24"/>
  <c r="J14529" i="24"/>
  <c r="J14530" i="24"/>
  <c r="J14531" i="24"/>
  <c r="J14532" i="24"/>
  <c r="J14533" i="24"/>
  <c r="J14534" i="24"/>
  <c r="J14535" i="24"/>
  <c r="J14536" i="24"/>
  <c r="J14537" i="24"/>
  <c r="J14538" i="24"/>
  <c r="J14539" i="24"/>
  <c r="J14540" i="24"/>
  <c r="J14541" i="24"/>
  <c r="J14542" i="24"/>
  <c r="J14543" i="24"/>
  <c r="J14544" i="24"/>
  <c r="J14545" i="24"/>
  <c r="J14546" i="24"/>
  <c r="J14547" i="24"/>
  <c r="J14548" i="24"/>
  <c r="J14549" i="24"/>
  <c r="J14550" i="24"/>
  <c r="J14551" i="24"/>
  <c r="J14552" i="24"/>
  <c r="J14553" i="24"/>
  <c r="J14554" i="24"/>
  <c r="J14555" i="24"/>
  <c r="J14556" i="24"/>
  <c r="J14557" i="24"/>
  <c r="J14558" i="24"/>
  <c r="J14559" i="24"/>
  <c r="J14560" i="24"/>
  <c r="J14561" i="24"/>
  <c r="J14562" i="24"/>
  <c r="J14563" i="24"/>
  <c r="J14564" i="24"/>
  <c r="J14565" i="24"/>
  <c r="J14566" i="24"/>
  <c r="J14567" i="24"/>
  <c r="J14568" i="24"/>
  <c r="J14569" i="24"/>
  <c r="J14570" i="24"/>
  <c r="J14571" i="24"/>
  <c r="J14572" i="24"/>
  <c r="J14573" i="24"/>
  <c r="J14574" i="24"/>
  <c r="J14575" i="24"/>
  <c r="J14576" i="24"/>
  <c r="J14577" i="24"/>
  <c r="J14578" i="24"/>
  <c r="J14579" i="24"/>
  <c r="J14580" i="24"/>
  <c r="J14581" i="24"/>
  <c r="J14582" i="24"/>
  <c r="J14583" i="24"/>
  <c r="J14584" i="24"/>
  <c r="J14585" i="24"/>
  <c r="J14586" i="24"/>
  <c r="J14587" i="24"/>
  <c r="J14588" i="24"/>
  <c r="J14589" i="24"/>
  <c r="J14590" i="24"/>
  <c r="J14591" i="24"/>
  <c r="J14592" i="24"/>
  <c r="J14593" i="24"/>
  <c r="J14594" i="24"/>
  <c r="J14595" i="24"/>
  <c r="J14596" i="24"/>
  <c r="J14597" i="24"/>
  <c r="J14598" i="24"/>
  <c r="J14599" i="24"/>
  <c r="J14600" i="24"/>
  <c r="J14601" i="24"/>
  <c r="J14602" i="24"/>
  <c r="J14603" i="24"/>
  <c r="J14604" i="24"/>
  <c r="J14605" i="24"/>
  <c r="J14606" i="24"/>
  <c r="J14607" i="24"/>
  <c r="J14608" i="24"/>
  <c r="J14609" i="24"/>
  <c r="J14610" i="24"/>
  <c r="J14611" i="24"/>
  <c r="J14612" i="24"/>
  <c r="J14613" i="24"/>
  <c r="J14614" i="24"/>
  <c r="J14615" i="24"/>
  <c r="J14616" i="24"/>
  <c r="J14617" i="24"/>
  <c r="J14618" i="24"/>
  <c r="J14619" i="24"/>
  <c r="J14620" i="24"/>
  <c r="J14621" i="24"/>
  <c r="J14622" i="24"/>
  <c r="J14623" i="24"/>
  <c r="J14624" i="24"/>
  <c r="J14625" i="24"/>
  <c r="J14626" i="24"/>
  <c r="J14627" i="24"/>
  <c r="J14628" i="24"/>
  <c r="J14629" i="24"/>
  <c r="J14630" i="24"/>
  <c r="J14631" i="24"/>
  <c r="J14632" i="24"/>
  <c r="J14633" i="24"/>
  <c r="J14634" i="24"/>
  <c r="J14635" i="24"/>
  <c r="J14636" i="24"/>
  <c r="J14637" i="24"/>
  <c r="J14638" i="24"/>
  <c r="J14639" i="24"/>
  <c r="J14640" i="24"/>
  <c r="J14641" i="24"/>
  <c r="J14642" i="24"/>
  <c r="J14643" i="24"/>
  <c r="J14644" i="24"/>
  <c r="J14645" i="24"/>
  <c r="J14646" i="24"/>
  <c r="J14647" i="24"/>
  <c r="J14648" i="24"/>
  <c r="J14649" i="24"/>
  <c r="J14650" i="24"/>
  <c r="J14651" i="24"/>
  <c r="J14652" i="24"/>
  <c r="J14653" i="24"/>
  <c r="J14654" i="24"/>
  <c r="J14655" i="24"/>
  <c r="J14656" i="24"/>
  <c r="J14657" i="24"/>
  <c r="J14658" i="24"/>
  <c r="J14659" i="24"/>
  <c r="J14660" i="24"/>
  <c r="J14661" i="24"/>
  <c r="J14662" i="24"/>
  <c r="J14663" i="24"/>
  <c r="J14664" i="24"/>
  <c r="J14665" i="24"/>
  <c r="J14666" i="24"/>
  <c r="J14667" i="24"/>
  <c r="J14668" i="24"/>
  <c r="J14669" i="24"/>
  <c r="J14670" i="24"/>
  <c r="J14671" i="24"/>
  <c r="J14672" i="24"/>
  <c r="J14673" i="24"/>
  <c r="J14674" i="24"/>
  <c r="J14675" i="24"/>
  <c r="J14676" i="24"/>
  <c r="J14677" i="24"/>
  <c r="J14678" i="24"/>
  <c r="J14679" i="24"/>
  <c r="J14680" i="24"/>
  <c r="J14681" i="24"/>
  <c r="J14682" i="24"/>
  <c r="J14683" i="24"/>
  <c r="J14684" i="24"/>
  <c r="J14685" i="24"/>
  <c r="J14686" i="24"/>
  <c r="J14687" i="24"/>
  <c r="J14688" i="24"/>
  <c r="J14689" i="24"/>
  <c r="J14690" i="24"/>
  <c r="J14691" i="24"/>
  <c r="J14692" i="24"/>
  <c r="J14693" i="24"/>
  <c r="J14694" i="24"/>
  <c r="J14695" i="24"/>
  <c r="J14696" i="24"/>
  <c r="J14697" i="24"/>
  <c r="J14698" i="24"/>
  <c r="J14699" i="24"/>
  <c r="J14700" i="24"/>
  <c r="J14701" i="24"/>
  <c r="J14702" i="24"/>
  <c r="J14703" i="24"/>
  <c r="J14704" i="24"/>
  <c r="J14705" i="24"/>
  <c r="J14706" i="24"/>
  <c r="J14707" i="24"/>
  <c r="J14708" i="24"/>
  <c r="J14709" i="24"/>
  <c r="J14710" i="24"/>
  <c r="J14711" i="24"/>
  <c r="J14712" i="24"/>
  <c r="J14713" i="24"/>
  <c r="J14714" i="24"/>
  <c r="J14715" i="24"/>
  <c r="J14716" i="24"/>
  <c r="J14717" i="24"/>
  <c r="J14718" i="24"/>
  <c r="J14719" i="24"/>
  <c r="J14720" i="24"/>
  <c r="J14721" i="24"/>
  <c r="J14722" i="24"/>
  <c r="J14723" i="24"/>
  <c r="J14724" i="24"/>
  <c r="J14725" i="24"/>
  <c r="J14726" i="24"/>
  <c r="J14727" i="24"/>
  <c r="J14728" i="24"/>
  <c r="J14729" i="24"/>
  <c r="J14730" i="24"/>
  <c r="J14731" i="24"/>
  <c r="J14732" i="24"/>
  <c r="J14733" i="24"/>
  <c r="J14734" i="24"/>
  <c r="J14735" i="24"/>
  <c r="J14736" i="24"/>
  <c r="J14737" i="24"/>
  <c r="J14738" i="24"/>
  <c r="J14739" i="24"/>
  <c r="J14740" i="24"/>
  <c r="J14741" i="24"/>
  <c r="J14742" i="24"/>
  <c r="J14743" i="24"/>
  <c r="J14744" i="24"/>
  <c r="J14745" i="24"/>
  <c r="J14746" i="24"/>
  <c r="J14747" i="24"/>
  <c r="J14748" i="24"/>
  <c r="J14749" i="24"/>
  <c r="J14750" i="24"/>
  <c r="J14751" i="24"/>
  <c r="J14752" i="24"/>
  <c r="J14753" i="24"/>
  <c r="J14754" i="24"/>
  <c r="J14755" i="24"/>
  <c r="J14756" i="24"/>
  <c r="J14757" i="24"/>
  <c r="J14758" i="24"/>
  <c r="J14759" i="24"/>
  <c r="J14760" i="24"/>
  <c r="J14761" i="24"/>
  <c r="J14762" i="24"/>
  <c r="J14763" i="24"/>
  <c r="J14764" i="24"/>
  <c r="J14765" i="24"/>
  <c r="J14766" i="24"/>
  <c r="J14767" i="24"/>
  <c r="J14768" i="24"/>
  <c r="J14769" i="24"/>
  <c r="J14770" i="24"/>
  <c r="J14771" i="24"/>
  <c r="J14772" i="24"/>
  <c r="J14773" i="24"/>
  <c r="J14774" i="24"/>
  <c r="J14775" i="24"/>
  <c r="J14776" i="24"/>
  <c r="J14777" i="24"/>
  <c r="J14778" i="24"/>
  <c r="J14779" i="24"/>
  <c r="J14780" i="24"/>
  <c r="J14781" i="24"/>
  <c r="J14782" i="24"/>
  <c r="J14783" i="24"/>
  <c r="J14784" i="24"/>
  <c r="J14785" i="24"/>
  <c r="J14786" i="24"/>
  <c r="J14787" i="24"/>
  <c r="J14788" i="24"/>
  <c r="J14789" i="24"/>
  <c r="J14790" i="24"/>
  <c r="J14791" i="24"/>
  <c r="J14792" i="24"/>
  <c r="J14793" i="24"/>
  <c r="J14794" i="24"/>
  <c r="J14795" i="24"/>
  <c r="J14796" i="24"/>
  <c r="J14797" i="24"/>
  <c r="J14798" i="24"/>
  <c r="J14799" i="24"/>
  <c r="J14800" i="24"/>
  <c r="J14801" i="24"/>
  <c r="J14802" i="24"/>
  <c r="J14803" i="24"/>
  <c r="J14804" i="24"/>
  <c r="J14805" i="24"/>
  <c r="J14806" i="24"/>
  <c r="J14807" i="24"/>
  <c r="J14808" i="24"/>
  <c r="J14809" i="24"/>
  <c r="J14810" i="24"/>
  <c r="J14811" i="24"/>
  <c r="J14812" i="24"/>
  <c r="J14813" i="24"/>
  <c r="J14814" i="24"/>
  <c r="J14815" i="24"/>
  <c r="J14816" i="24"/>
  <c r="J14817" i="24"/>
  <c r="J14818" i="24"/>
  <c r="J14819" i="24"/>
  <c r="J14820" i="24"/>
  <c r="J14821" i="24"/>
  <c r="J14822" i="24"/>
  <c r="J14823" i="24"/>
  <c r="J14824" i="24"/>
  <c r="J14825" i="24"/>
  <c r="J14826" i="24"/>
  <c r="J14827" i="24"/>
  <c r="J14828" i="24"/>
  <c r="J14829" i="24"/>
  <c r="J14830" i="24"/>
  <c r="J14831" i="24"/>
  <c r="J14832" i="24"/>
  <c r="J14833" i="24"/>
  <c r="J14834" i="24"/>
  <c r="J14835" i="24"/>
  <c r="J14836" i="24"/>
  <c r="J14837" i="24"/>
  <c r="J14838" i="24"/>
  <c r="J14839" i="24"/>
  <c r="J14840" i="24"/>
  <c r="J14841" i="24"/>
  <c r="J14842" i="24"/>
  <c r="J14843" i="24"/>
  <c r="J14844" i="24"/>
  <c r="J14845" i="24"/>
  <c r="J14846" i="24"/>
  <c r="J14847" i="24"/>
  <c r="J14848" i="24"/>
  <c r="J14849" i="24"/>
  <c r="J14850" i="24"/>
  <c r="J14851" i="24"/>
  <c r="J14852" i="24"/>
  <c r="J14853" i="24"/>
  <c r="J14854" i="24"/>
  <c r="J14855" i="24"/>
  <c r="J14856" i="24"/>
  <c r="J14857" i="24"/>
  <c r="J14858" i="24"/>
  <c r="J14859" i="24"/>
  <c r="J14860" i="24"/>
  <c r="J14861" i="24"/>
  <c r="J14862" i="24"/>
  <c r="J14863" i="24"/>
  <c r="J14864" i="24"/>
  <c r="J14865" i="24"/>
  <c r="J14866" i="24"/>
  <c r="J14867" i="24"/>
  <c r="J14868" i="24"/>
  <c r="J14869" i="24"/>
  <c r="J14870" i="24"/>
  <c r="J14871" i="24"/>
  <c r="J14872" i="24"/>
  <c r="J14873" i="24"/>
  <c r="J14874" i="24"/>
  <c r="J14875" i="24"/>
  <c r="J14876" i="24"/>
  <c r="J14877" i="24"/>
  <c r="J14878" i="24"/>
  <c r="J14879" i="24"/>
  <c r="J14880" i="24"/>
  <c r="J14881" i="24"/>
  <c r="J14882" i="24"/>
  <c r="J14883" i="24"/>
  <c r="J14884" i="24"/>
  <c r="J14885" i="24"/>
  <c r="J14886" i="24"/>
  <c r="J14887" i="24"/>
  <c r="J14888" i="24"/>
  <c r="J14889" i="24"/>
  <c r="J14890" i="24"/>
  <c r="J14891" i="24"/>
  <c r="J14892" i="24"/>
  <c r="J14893" i="24"/>
  <c r="J14894" i="24"/>
  <c r="J14895" i="24"/>
  <c r="J14896" i="24"/>
  <c r="J14897" i="24"/>
  <c r="J14898" i="24"/>
  <c r="J14899" i="24"/>
  <c r="J14900" i="24"/>
  <c r="J14901" i="24"/>
  <c r="J14902" i="24"/>
  <c r="J14903" i="24"/>
  <c r="J14904" i="24"/>
  <c r="J14905" i="24"/>
  <c r="J14906" i="24"/>
  <c r="J14907" i="24"/>
  <c r="J14908" i="24"/>
  <c r="J14909" i="24"/>
  <c r="J14910" i="24"/>
  <c r="J14911" i="24"/>
  <c r="J14912" i="24"/>
  <c r="J14913" i="24"/>
  <c r="J14914" i="24"/>
  <c r="J14915" i="24"/>
  <c r="J14916" i="24"/>
  <c r="J14917" i="24"/>
  <c r="J14918" i="24"/>
  <c r="J14919" i="24"/>
  <c r="J14920" i="24"/>
  <c r="J14921" i="24"/>
  <c r="J14922" i="24"/>
  <c r="J14923" i="24"/>
  <c r="J14924" i="24"/>
  <c r="J14925" i="24"/>
  <c r="J14926" i="24"/>
  <c r="J14927" i="24"/>
  <c r="J14928" i="24"/>
  <c r="J14929" i="24"/>
  <c r="J14930" i="24"/>
  <c r="J14931" i="24"/>
  <c r="J14932" i="24"/>
  <c r="J14933" i="24"/>
  <c r="J14934" i="24"/>
  <c r="J14935" i="24"/>
  <c r="J14936" i="24"/>
  <c r="J14937" i="24"/>
  <c r="J14938" i="24"/>
  <c r="J14939" i="24"/>
  <c r="J14940" i="24"/>
  <c r="J14941" i="24"/>
  <c r="J14942" i="24"/>
  <c r="J14943" i="24"/>
  <c r="J14944" i="24"/>
  <c r="J14945" i="24"/>
  <c r="J14946" i="24"/>
  <c r="J14947" i="24"/>
  <c r="J14948" i="24"/>
  <c r="J14949" i="24"/>
  <c r="J14950" i="24"/>
  <c r="J14951" i="24"/>
  <c r="J14952" i="24"/>
  <c r="J14953" i="24"/>
  <c r="J14954" i="24"/>
  <c r="J14955" i="24"/>
  <c r="J14956" i="24"/>
  <c r="J14957" i="24"/>
  <c r="J14958" i="24"/>
  <c r="J14959" i="24"/>
  <c r="J14960" i="24"/>
  <c r="J14961" i="24"/>
  <c r="J14962" i="24"/>
  <c r="J14963" i="24"/>
  <c r="J14964" i="24"/>
  <c r="J14965" i="24"/>
  <c r="J14966" i="24"/>
  <c r="J14967" i="24"/>
  <c r="J14968" i="24"/>
  <c r="J14969" i="24"/>
  <c r="J14970" i="24"/>
  <c r="J14971" i="24"/>
  <c r="J14972" i="24"/>
  <c r="J14973" i="24"/>
  <c r="J14974" i="24"/>
  <c r="J14975" i="24"/>
  <c r="J14976" i="24"/>
  <c r="J14977" i="24"/>
  <c r="J14978" i="24"/>
  <c r="J14979" i="24"/>
  <c r="J14980" i="24"/>
  <c r="J14981" i="24"/>
  <c r="J14982" i="24"/>
  <c r="J14983" i="24"/>
  <c r="J14984" i="24"/>
  <c r="J14985" i="24"/>
  <c r="J14986" i="24"/>
  <c r="J14987" i="24"/>
  <c r="J14988" i="24"/>
  <c r="J14989" i="24"/>
  <c r="J14990" i="24"/>
  <c r="J14991" i="24"/>
  <c r="J14992" i="24"/>
  <c r="J14993" i="24"/>
  <c r="J14994" i="24"/>
  <c r="J14995" i="24"/>
  <c r="J14996" i="24"/>
  <c r="J14997" i="24"/>
  <c r="J14998" i="24"/>
  <c r="J14999" i="24"/>
  <c r="J15000" i="24"/>
  <c r="J15001" i="24"/>
  <c r="J15002" i="24"/>
  <c r="J15003" i="24"/>
  <c r="J15004" i="24"/>
  <c r="J15005" i="24"/>
  <c r="J15006" i="24"/>
  <c r="J15007" i="24"/>
  <c r="J15008" i="24"/>
  <c r="J15009" i="24"/>
  <c r="J15010" i="24"/>
  <c r="J15011" i="24"/>
  <c r="J15012" i="24"/>
  <c r="J15013" i="24"/>
  <c r="J15014" i="24"/>
  <c r="J15015" i="24"/>
  <c r="J15016" i="24"/>
  <c r="J15017" i="24"/>
  <c r="J15018" i="24"/>
  <c r="J15019" i="24"/>
  <c r="J15020" i="24"/>
  <c r="J15021" i="24"/>
  <c r="J15022" i="24"/>
  <c r="J15023" i="24"/>
  <c r="J15024" i="24"/>
  <c r="J15025" i="24"/>
  <c r="J15026" i="24"/>
  <c r="J15027" i="24"/>
  <c r="J15028" i="24"/>
  <c r="J15029" i="24"/>
  <c r="J15030" i="24"/>
  <c r="J15031" i="24"/>
  <c r="J15032" i="24"/>
  <c r="J15033" i="24"/>
  <c r="J15034" i="24"/>
  <c r="J15035" i="24"/>
  <c r="J15036" i="24"/>
  <c r="J15037" i="24"/>
  <c r="J15038" i="24"/>
  <c r="J15039" i="24"/>
  <c r="J15040" i="24"/>
  <c r="J15041" i="24"/>
  <c r="J15042" i="24"/>
  <c r="J15043" i="24"/>
  <c r="J15044" i="24"/>
  <c r="J15045" i="24"/>
  <c r="J15046" i="24"/>
  <c r="J15047" i="24"/>
  <c r="J15048" i="24"/>
  <c r="J15049" i="24"/>
  <c r="J15050" i="24"/>
  <c r="J15051" i="24"/>
  <c r="J15052" i="24"/>
  <c r="J15053" i="24"/>
  <c r="J15054" i="24"/>
  <c r="J15055" i="24"/>
  <c r="J15056" i="24"/>
  <c r="J15057" i="24"/>
  <c r="J15058" i="24"/>
  <c r="J15059" i="24"/>
  <c r="J15060" i="24"/>
  <c r="J15061" i="24"/>
  <c r="J15062" i="24"/>
  <c r="J15063" i="24"/>
  <c r="J15064" i="24"/>
  <c r="J15065" i="24"/>
  <c r="J15066" i="24"/>
  <c r="J15067" i="24"/>
  <c r="J15068" i="24"/>
  <c r="J15069" i="24"/>
  <c r="J15070" i="24"/>
  <c r="J15071" i="24"/>
  <c r="J15072" i="24"/>
  <c r="J15073" i="24"/>
  <c r="J15074" i="24"/>
  <c r="J15075" i="24"/>
  <c r="J15076" i="24"/>
  <c r="J15077" i="24"/>
  <c r="J15078" i="24"/>
  <c r="J15079" i="24"/>
  <c r="J15080" i="24"/>
  <c r="J15081" i="24"/>
  <c r="J15082" i="24"/>
  <c r="J15083" i="24"/>
  <c r="J15084" i="24"/>
  <c r="J15085" i="24"/>
  <c r="J15086" i="24"/>
  <c r="J15087" i="24"/>
  <c r="J15088" i="24"/>
  <c r="J15089" i="24"/>
  <c r="J15090" i="24"/>
  <c r="J15091" i="24"/>
  <c r="J15092" i="24"/>
  <c r="J15093" i="24"/>
  <c r="J15094" i="24"/>
  <c r="J15095" i="24"/>
  <c r="J15096" i="24"/>
  <c r="J15097" i="24"/>
  <c r="J15098" i="24"/>
  <c r="J15099" i="24"/>
  <c r="J15100" i="24"/>
  <c r="J15101" i="24"/>
  <c r="J15102" i="24"/>
  <c r="J15103" i="24"/>
  <c r="J15104" i="24"/>
  <c r="J15105" i="24"/>
  <c r="J15106" i="24"/>
  <c r="J15107" i="24"/>
  <c r="J15108" i="24"/>
  <c r="J15109" i="24"/>
  <c r="J15110" i="24"/>
  <c r="J15111" i="24"/>
  <c r="J15112" i="24"/>
  <c r="J15113" i="24"/>
  <c r="J15114" i="24"/>
  <c r="J15115" i="24"/>
  <c r="J15116" i="24"/>
  <c r="J15117" i="24"/>
  <c r="J15118" i="24"/>
  <c r="J15119" i="24"/>
  <c r="J15120" i="24"/>
  <c r="J15121" i="24"/>
  <c r="J15122" i="24"/>
  <c r="J15123" i="24"/>
  <c r="J15124" i="24"/>
  <c r="J15125" i="24"/>
  <c r="J15126" i="24"/>
  <c r="J15127" i="24"/>
  <c r="J15128" i="24"/>
  <c r="J15129" i="24"/>
  <c r="J15130" i="24"/>
  <c r="J15131" i="24"/>
  <c r="J15132" i="24"/>
  <c r="J15133" i="24"/>
  <c r="J15134" i="24"/>
  <c r="J15135" i="24"/>
  <c r="J15136" i="24"/>
  <c r="J15137" i="24"/>
  <c r="J15138" i="24"/>
  <c r="J15139" i="24"/>
  <c r="J15140" i="24"/>
  <c r="J15141" i="24"/>
  <c r="J15142" i="24"/>
  <c r="J15143" i="24"/>
  <c r="J15144" i="24"/>
  <c r="J15145" i="24"/>
  <c r="J15146" i="24"/>
  <c r="J15147" i="24"/>
  <c r="J15148" i="24"/>
  <c r="J15149" i="24"/>
  <c r="J15150" i="24"/>
  <c r="J15151" i="24"/>
  <c r="J15152" i="24"/>
  <c r="J15153" i="24"/>
  <c r="J15154" i="24"/>
  <c r="J15155" i="24"/>
  <c r="J15156" i="24"/>
  <c r="J15157" i="24"/>
  <c r="J15158" i="24"/>
  <c r="J15159" i="24"/>
  <c r="J15160" i="24"/>
  <c r="J15161" i="24"/>
  <c r="J15162" i="24"/>
  <c r="J15163" i="24"/>
  <c r="J15164" i="24"/>
  <c r="J15165" i="24"/>
  <c r="J15166" i="24"/>
  <c r="J15167" i="24"/>
  <c r="J15168" i="24"/>
  <c r="J15169" i="24"/>
  <c r="J15170" i="24"/>
  <c r="J15171" i="24"/>
  <c r="J15172" i="24"/>
  <c r="J15173" i="24"/>
  <c r="J15174" i="24"/>
  <c r="J15175" i="24"/>
  <c r="J15176" i="24"/>
  <c r="J15177" i="24"/>
  <c r="J15178" i="24"/>
  <c r="J15179" i="24"/>
  <c r="J15180" i="24"/>
  <c r="J15181" i="24"/>
  <c r="J15182" i="24"/>
  <c r="J15183" i="24"/>
  <c r="J15184" i="24"/>
  <c r="J15185" i="24"/>
  <c r="J15186" i="24"/>
  <c r="J15187" i="24"/>
  <c r="J15188" i="24"/>
  <c r="J15189" i="24"/>
  <c r="J15190" i="24"/>
  <c r="J15191" i="24"/>
  <c r="J15192" i="24"/>
  <c r="J15193" i="24"/>
  <c r="J15194" i="24"/>
  <c r="J15195" i="24"/>
  <c r="J15196" i="24"/>
  <c r="J15197" i="24"/>
  <c r="J15198" i="24"/>
  <c r="J15199" i="24"/>
  <c r="J15200" i="24"/>
  <c r="J15201" i="24"/>
  <c r="J15202" i="24"/>
  <c r="J15203" i="24"/>
  <c r="J15204" i="24"/>
  <c r="J15205" i="24"/>
  <c r="J15206" i="24"/>
  <c r="J15207" i="24"/>
  <c r="J15208" i="24"/>
  <c r="J15209" i="24"/>
  <c r="J15210" i="24"/>
  <c r="J15211" i="24"/>
  <c r="J15212" i="24"/>
  <c r="J15213" i="24"/>
  <c r="J15214" i="24"/>
  <c r="J15215" i="24"/>
  <c r="J15216" i="24"/>
  <c r="J15217" i="24"/>
  <c r="J15218" i="24"/>
  <c r="J15219" i="24"/>
  <c r="J15220" i="24"/>
  <c r="J15221" i="24"/>
  <c r="J15222" i="24"/>
  <c r="J15223" i="24"/>
  <c r="J15224" i="24"/>
  <c r="J15225" i="24"/>
  <c r="J15226" i="24"/>
  <c r="J15227" i="24"/>
  <c r="J15228" i="24"/>
  <c r="J15229" i="24"/>
  <c r="J15230" i="24"/>
  <c r="J15231" i="24"/>
  <c r="J15232" i="24"/>
  <c r="J15233" i="24"/>
  <c r="J15234" i="24"/>
  <c r="J15235" i="24"/>
  <c r="J15236" i="24"/>
  <c r="J15237" i="24"/>
  <c r="J15238" i="24"/>
  <c r="J15239" i="24"/>
  <c r="J15240" i="24"/>
  <c r="J15241" i="24"/>
  <c r="J15242" i="24"/>
  <c r="J15243" i="24"/>
  <c r="J15244" i="24"/>
  <c r="J15245" i="24"/>
  <c r="J15246" i="24"/>
  <c r="J15247" i="24"/>
  <c r="J15248" i="24"/>
  <c r="J15249" i="24"/>
  <c r="J15250" i="24"/>
  <c r="J15251" i="24"/>
  <c r="J15252" i="24"/>
  <c r="J15253" i="24"/>
  <c r="J15254" i="24"/>
  <c r="J15255" i="24"/>
  <c r="J15256" i="24"/>
  <c r="J15257" i="24"/>
  <c r="J15258" i="24"/>
  <c r="J15259" i="24"/>
  <c r="J15260" i="24"/>
  <c r="J15261" i="24"/>
  <c r="J15262" i="24"/>
  <c r="J15263" i="24"/>
  <c r="J15264" i="24"/>
  <c r="J15265" i="24"/>
  <c r="J15266" i="24"/>
  <c r="J15267" i="24"/>
  <c r="J15268" i="24"/>
  <c r="J15269" i="24"/>
  <c r="J15270" i="24"/>
  <c r="J15271" i="24"/>
  <c r="J15272" i="24"/>
  <c r="J15273" i="24"/>
  <c r="J15274" i="24"/>
  <c r="J15275" i="24"/>
  <c r="J15276" i="24"/>
  <c r="J15277" i="24"/>
  <c r="J15278" i="24"/>
  <c r="J15279" i="24"/>
  <c r="J15280" i="24"/>
  <c r="J15281" i="24"/>
  <c r="J15282" i="24"/>
  <c r="J15283" i="24"/>
  <c r="J15284" i="24"/>
  <c r="J15285" i="24"/>
  <c r="J15286" i="24"/>
  <c r="J15287" i="24"/>
  <c r="J15288" i="24"/>
  <c r="J15289" i="24"/>
  <c r="J15290" i="24"/>
  <c r="J15291" i="24"/>
  <c r="J15292" i="24"/>
  <c r="J15293" i="24"/>
  <c r="J15294" i="24"/>
  <c r="J15295" i="24"/>
  <c r="J15296" i="24"/>
  <c r="J15297" i="24"/>
  <c r="J15298" i="24"/>
  <c r="J15299" i="24"/>
  <c r="J15300" i="24"/>
  <c r="J15301" i="24"/>
  <c r="J15302" i="24"/>
  <c r="J15303" i="24"/>
  <c r="J15304" i="24"/>
  <c r="J15305" i="24"/>
  <c r="J15306" i="24"/>
  <c r="J15307" i="24"/>
  <c r="J15308" i="24"/>
  <c r="J15309" i="24"/>
  <c r="J15310" i="24"/>
  <c r="J15311" i="24"/>
  <c r="J15312" i="24"/>
  <c r="J15313" i="24"/>
  <c r="J15314" i="24"/>
  <c r="J15315" i="24"/>
  <c r="J15316" i="24"/>
  <c r="J15317" i="24"/>
  <c r="J15318" i="24"/>
  <c r="J15319" i="24"/>
  <c r="J15320" i="24"/>
  <c r="J15321" i="24"/>
  <c r="J15322" i="24"/>
  <c r="J15323" i="24"/>
  <c r="J15324" i="24"/>
  <c r="J15325" i="24"/>
  <c r="J15326" i="24"/>
  <c r="J15327" i="24"/>
  <c r="J15328" i="24"/>
  <c r="J15329" i="24"/>
  <c r="J15330" i="24"/>
  <c r="J15331" i="24"/>
  <c r="J15332" i="24"/>
  <c r="J15333" i="24"/>
  <c r="J15334" i="24"/>
  <c r="J15335" i="24"/>
  <c r="J15336" i="24"/>
  <c r="J15337" i="24"/>
  <c r="J15338" i="24"/>
  <c r="J15339" i="24"/>
  <c r="J15340" i="24"/>
  <c r="J15341" i="24"/>
  <c r="J15342" i="24"/>
  <c r="J15343" i="24"/>
  <c r="J15344" i="24"/>
  <c r="J15345" i="24"/>
  <c r="J15346" i="24"/>
  <c r="J15347" i="24"/>
  <c r="J15348" i="24"/>
  <c r="J15349" i="24"/>
  <c r="J15350" i="24"/>
  <c r="J15351" i="24"/>
  <c r="J15352" i="24"/>
  <c r="J15353" i="24"/>
  <c r="J15354" i="24"/>
  <c r="J15355" i="24"/>
  <c r="J15356" i="24"/>
  <c r="J15357" i="24"/>
  <c r="J15358" i="24"/>
  <c r="J15359" i="24"/>
  <c r="J15360" i="24"/>
  <c r="J15361" i="24"/>
  <c r="J15362" i="24"/>
  <c r="J15363" i="24"/>
  <c r="J15364" i="24"/>
  <c r="J15365" i="24"/>
  <c r="J15366" i="24"/>
  <c r="J15367" i="24"/>
  <c r="J15368" i="24"/>
  <c r="J15369" i="24"/>
  <c r="J15370" i="24"/>
  <c r="J15371" i="24"/>
  <c r="J15372" i="24"/>
  <c r="J15373" i="24"/>
  <c r="J15374" i="24"/>
  <c r="J15375" i="24"/>
  <c r="J15376" i="24"/>
  <c r="J15377" i="24"/>
  <c r="J15378" i="24"/>
  <c r="J15379" i="24"/>
  <c r="J15380" i="24"/>
  <c r="J15381" i="24"/>
  <c r="J15382" i="24"/>
  <c r="J15383" i="24"/>
  <c r="J15384" i="24"/>
  <c r="J15385" i="24"/>
  <c r="J15386" i="24"/>
  <c r="J15387" i="24"/>
  <c r="J15388" i="24"/>
  <c r="J15389" i="24"/>
  <c r="J15390" i="24"/>
  <c r="J15391" i="24"/>
  <c r="J15392" i="24"/>
  <c r="J15393" i="24"/>
  <c r="J15394" i="24"/>
  <c r="J15395" i="24"/>
  <c r="J15396" i="24"/>
  <c r="J15397" i="24"/>
  <c r="J15398" i="24"/>
  <c r="J15399" i="24"/>
  <c r="J15400" i="24"/>
  <c r="J15401" i="24"/>
  <c r="J15402" i="24"/>
  <c r="J15403" i="24"/>
  <c r="J15404" i="24"/>
  <c r="J15405" i="24"/>
  <c r="J15406" i="24"/>
  <c r="J15407" i="24"/>
  <c r="J15408" i="24"/>
  <c r="J15409" i="24"/>
  <c r="J15410" i="24"/>
  <c r="J15411" i="24"/>
  <c r="J15412" i="24"/>
  <c r="J15413" i="24"/>
  <c r="J15414" i="24"/>
  <c r="J15415" i="24"/>
  <c r="J15416" i="24"/>
  <c r="J15417" i="24"/>
  <c r="J15418" i="24"/>
  <c r="J15419" i="24"/>
  <c r="J15420" i="24"/>
  <c r="J15421" i="24"/>
  <c r="J15422" i="24"/>
  <c r="J15423" i="24"/>
  <c r="J15424" i="24"/>
  <c r="J15425" i="24"/>
  <c r="J15426" i="24"/>
  <c r="J15427" i="24"/>
  <c r="J15428" i="24"/>
  <c r="J15429" i="24"/>
  <c r="J15430" i="24"/>
  <c r="J15431" i="24"/>
  <c r="J15432" i="24"/>
  <c r="J15433" i="24"/>
  <c r="J15434" i="24"/>
  <c r="J15435" i="24"/>
  <c r="J15436" i="24"/>
  <c r="J15437" i="24"/>
  <c r="J15438" i="24"/>
  <c r="J15439" i="24"/>
  <c r="J15440" i="24"/>
  <c r="J15441" i="24"/>
  <c r="J15442" i="24"/>
  <c r="J15443" i="24"/>
  <c r="J15444" i="24"/>
  <c r="J15445" i="24"/>
  <c r="J15446" i="24"/>
  <c r="J15447" i="24"/>
  <c r="J15448" i="24"/>
  <c r="J15449" i="24"/>
  <c r="J15450" i="24"/>
  <c r="J15451" i="24"/>
  <c r="J15452" i="24"/>
  <c r="J15453" i="24"/>
  <c r="J15454" i="24"/>
  <c r="J15455" i="24"/>
  <c r="J15456" i="24"/>
  <c r="J15457" i="24"/>
  <c r="J15458" i="24"/>
  <c r="J15459" i="24"/>
  <c r="J15460" i="24"/>
  <c r="J15461" i="24"/>
  <c r="J15462" i="24"/>
  <c r="J15463" i="24"/>
  <c r="J15464" i="24"/>
  <c r="J15465" i="24"/>
  <c r="J15466" i="24"/>
  <c r="J15467" i="24"/>
  <c r="J15468" i="24"/>
  <c r="J15469" i="24"/>
  <c r="J15470" i="24"/>
  <c r="J15471" i="24"/>
  <c r="J15472" i="24"/>
  <c r="J15473" i="24"/>
  <c r="J15474" i="24"/>
  <c r="J15475" i="24"/>
  <c r="J15476" i="24"/>
  <c r="J15477" i="24"/>
  <c r="J15478" i="24"/>
  <c r="J15479" i="24"/>
  <c r="J15480" i="24"/>
  <c r="J15481" i="24"/>
  <c r="J15482" i="24"/>
  <c r="J15483" i="24"/>
  <c r="J15484" i="24"/>
  <c r="J15485" i="24"/>
  <c r="J15486" i="24"/>
  <c r="J15487" i="24"/>
  <c r="J15488" i="24"/>
  <c r="J15489" i="24"/>
  <c r="J15490" i="24"/>
  <c r="J15491" i="24"/>
  <c r="J15492" i="24"/>
  <c r="J15493" i="24"/>
  <c r="J15494" i="24"/>
  <c r="J15495" i="24"/>
  <c r="J15496" i="24"/>
  <c r="J15497" i="24"/>
  <c r="J15498" i="24"/>
  <c r="J15499" i="24"/>
  <c r="J15500" i="24"/>
  <c r="J15501" i="24"/>
  <c r="J15502" i="24"/>
  <c r="J15503" i="24"/>
  <c r="J15504" i="24"/>
  <c r="J15505" i="24"/>
  <c r="J15506" i="24"/>
  <c r="J15507" i="24"/>
  <c r="J15508" i="24"/>
  <c r="J15509" i="24"/>
  <c r="J15510" i="24"/>
  <c r="J15511" i="24"/>
  <c r="J15512" i="24"/>
  <c r="J15513" i="24"/>
  <c r="J15514" i="24"/>
  <c r="J15515" i="24"/>
  <c r="J15516" i="24"/>
  <c r="J15517" i="24"/>
  <c r="J15518" i="24"/>
  <c r="J15519" i="24"/>
  <c r="J15520" i="24"/>
  <c r="J15521" i="24"/>
  <c r="J15522" i="24"/>
  <c r="J15523" i="24"/>
  <c r="J15524" i="24"/>
  <c r="J15525" i="24"/>
  <c r="J15526" i="24"/>
  <c r="J15527" i="24"/>
  <c r="J15528" i="24"/>
  <c r="J15529" i="24"/>
  <c r="J15530" i="24"/>
  <c r="J15531" i="24"/>
  <c r="J15532" i="24"/>
  <c r="J15533" i="24"/>
  <c r="J15534" i="24"/>
  <c r="J15535" i="24"/>
  <c r="J15536" i="24"/>
  <c r="J15537" i="24"/>
  <c r="J15538" i="24"/>
  <c r="J15539" i="24"/>
  <c r="J15540" i="24"/>
  <c r="J15541" i="24"/>
  <c r="J15542" i="24"/>
  <c r="J15543" i="24"/>
  <c r="J15544" i="24"/>
  <c r="J15545" i="24"/>
  <c r="J15546" i="24"/>
  <c r="J15547" i="24"/>
  <c r="J15548" i="24"/>
  <c r="J15549" i="24"/>
  <c r="J15550" i="24"/>
  <c r="J15551" i="24"/>
  <c r="J15552" i="24"/>
  <c r="J15553" i="24"/>
  <c r="J15554" i="24"/>
  <c r="J15555" i="24"/>
  <c r="J15556" i="24"/>
  <c r="J15557" i="24"/>
  <c r="J15558" i="24"/>
  <c r="J15559" i="24"/>
  <c r="J15560" i="24"/>
  <c r="J15561" i="24"/>
  <c r="J15562" i="24"/>
  <c r="J15563" i="24"/>
  <c r="J15564" i="24"/>
  <c r="J15565" i="24"/>
  <c r="J15566" i="24"/>
  <c r="J15567" i="24"/>
  <c r="J15568" i="24"/>
  <c r="J15569" i="24"/>
  <c r="J15570" i="24"/>
  <c r="J15571" i="24"/>
  <c r="J15572" i="24"/>
  <c r="J15573" i="24"/>
  <c r="J15574" i="24"/>
  <c r="J15575" i="24"/>
  <c r="J15576" i="24"/>
  <c r="J15577" i="24"/>
  <c r="J15578" i="24"/>
  <c r="J15579" i="24"/>
  <c r="J15580" i="24"/>
  <c r="J15581" i="24"/>
  <c r="J15582" i="24"/>
  <c r="J15583" i="24"/>
  <c r="J15584" i="24"/>
  <c r="J15585" i="24"/>
  <c r="J15586" i="24"/>
  <c r="J15587" i="24"/>
  <c r="J15588" i="24"/>
  <c r="J15589" i="24"/>
  <c r="J15590" i="24"/>
  <c r="J15591" i="24"/>
  <c r="J15592" i="24"/>
  <c r="J15593" i="24"/>
  <c r="J15594" i="24"/>
  <c r="J15595" i="24"/>
  <c r="J15596" i="24"/>
  <c r="J15597" i="24"/>
  <c r="J15598" i="24"/>
  <c r="J15599" i="24"/>
  <c r="J15600" i="24"/>
  <c r="J15601" i="24"/>
  <c r="J15602" i="24"/>
  <c r="J15603" i="24"/>
  <c r="J15604" i="24"/>
  <c r="J15605" i="24"/>
  <c r="J15606" i="24"/>
  <c r="J15607" i="24"/>
  <c r="J15608" i="24"/>
  <c r="J15609" i="24"/>
  <c r="J15610" i="24"/>
  <c r="J15611" i="24"/>
  <c r="J15612" i="24"/>
  <c r="J15613" i="24"/>
  <c r="J15614" i="24"/>
  <c r="J15615" i="24"/>
  <c r="J15616" i="24"/>
  <c r="J15617" i="24"/>
  <c r="J15618" i="24"/>
  <c r="J15619" i="24"/>
  <c r="J15620" i="24"/>
  <c r="J15621" i="24"/>
  <c r="J15622" i="24"/>
  <c r="J15623" i="24"/>
  <c r="J15624" i="24"/>
  <c r="J15625" i="24"/>
  <c r="J15626" i="24"/>
  <c r="J15627" i="24"/>
  <c r="J15628" i="24"/>
  <c r="J15629" i="24"/>
  <c r="J15630" i="24"/>
  <c r="J15631" i="24"/>
  <c r="J15632" i="24"/>
  <c r="J15633" i="24"/>
  <c r="J15634" i="24"/>
  <c r="J15635" i="24"/>
  <c r="J15636" i="24"/>
  <c r="J15637" i="24"/>
  <c r="J15638" i="24"/>
  <c r="J15639" i="24"/>
  <c r="J15640" i="24"/>
  <c r="J15641" i="24"/>
  <c r="J15642" i="24"/>
  <c r="J15643" i="24"/>
  <c r="J15644" i="24"/>
  <c r="J15645" i="24"/>
  <c r="J15646" i="24"/>
  <c r="J15647" i="24"/>
  <c r="J15648" i="24"/>
  <c r="J15649" i="24"/>
  <c r="J15650" i="24"/>
  <c r="J15651" i="24"/>
  <c r="J15652" i="24"/>
  <c r="J15653" i="24"/>
  <c r="J15654" i="24"/>
  <c r="J15655" i="24"/>
  <c r="J15656" i="24"/>
  <c r="J15657" i="24"/>
  <c r="J15658" i="24"/>
  <c r="J15659" i="24"/>
  <c r="J15660" i="24"/>
  <c r="J15661" i="24"/>
  <c r="J15662" i="24"/>
  <c r="J15663" i="24"/>
  <c r="J15664" i="24"/>
  <c r="J15665" i="24"/>
  <c r="J15666" i="24"/>
  <c r="J15667" i="24"/>
  <c r="J15668" i="24"/>
  <c r="J15669" i="24"/>
  <c r="J15670" i="24"/>
  <c r="J15671" i="24"/>
  <c r="J15672" i="24"/>
  <c r="J15673" i="24"/>
  <c r="J15674" i="24"/>
  <c r="J15675" i="24"/>
  <c r="J15676" i="24"/>
  <c r="J15677" i="24"/>
  <c r="J15678" i="24"/>
  <c r="J15679" i="24"/>
  <c r="J15680" i="24"/>
  <c r="J15681" i="24"/>
  <c r="J15682" i="24"/>
  <c r="J15683" i="24"/>
  <c r="J15684" i="24"/>
  <c r="J15685" i="24"/>
  <c r="J15686" i="24"/>
  <c r="J15687" i="24"/>
  <c r="J15688" i="24"/>
  <c r="J15689" i="24"/>
  <c r="J15690" i="24"/>
  <c r="J15691" i="24"/>
  <c r="J15692" i="24"/>
  <c r="J15693" i="24"/>
  <c r="J15694" i="24"/>
  <c r="J15695" i="24"/>
  <c r="J15696" i="24"/>
  <c r="J15697" i="24"/>
  <c r="J15698" i="24"/>
  <c r="J15699" i="24"/>
  <c r="J15700" i="24"/>
  <c r="J15701" i="24"/>
  <c r="J15702" i="24"/>
  <c r="J15703" i="24"/>
  <c r="J15704" i="24"/>
  <c r="J15705" i="24"/>
  <c r="J15706" i="24"/>
  <c r="J15707" i="24"/>
  <c r="J15708" i="24"/>
  <c r="J15709" i="24"/>
  <c r="J15710" i="24"/>
  <c r="J15711" i="24"/>
  <c r="J15712" i="24"/>
  <c r="J15713" i="24"/>
  <c r="J15714" i="24"/>
  <c r="J15715" i="24"/>
  <c r="J15716" i="24"/>
  <c r="J15717" i="24"/>
  <c r="J15718" i="24"/>
  <c r="J15719" i="24"/>
  <c r="J15720" i="24"/>
  <c r="J15721" i="24"/>
  <c r="J15722" i="24"/>
  <c r="J15723" i="24"/>
  <c r="J15724" i="24"/>
  <c r="J15725" i="24"/>
  <c r="J15726" i="24"/>
  <c r="J15727" i="24"/>
  <c r="J15728" i="24"/>
  <c r="J15729" i="24"/>
  <c r="J15730" i="24"/>
  <c r="J15731" i="24"/>
  <c r="J15732" i="24"/>
  <c r="J15733" i="24"/>
  <c r="J15734" i="24"/>
  <c r="J15735" i="24"/>
  <c r="J15736" i="24"/>
  <c r="J15737" i="24"/>
  <c r="J15738" i="24"/>
  <c r="J15739" i="24"/>
  <c r="J15740" i="24"/>
  <c r="J15741" i="24"/>
  <c r="J15742" i="24"/>
  <c r="J15743" i="24"/>
  <c r="J15744" i="24"/>
  <c r="J15745" i="24"/>
  <c r="J15746" i="24"/>
  <c r="J15747" i="24"/>
  <c r="J15748" i="24"/>
  <c r="J15749" i="24"/>
  <c r="J15750" i="24"/>
  <c r="J15751" i="24"/>
  <c r="J15752" i="24"/>
  <c r="J15753" i="24"/>
  <c r="J15754" i="24"/>
  <c r="J15755" i="24"/>
  <c r="J15756" i="24"/>
  <c r="J15757" i="24"/>
  <c r="J15758" i="24"/>
  <c r="J15759" i="24"/>
  <c r="J15760" i="24"/>
  <c r="J15761" i="24"/>
  <c r="J15762" i="24"/>
  <c r="J15763" i="24"/>
  <c r="J15764" i="24"/>
  <c r="J15765" i="24"/>
  <c r="J15766" i="24"/>
  <c r="J15767" i="24"/>
  <c r="J15768" i="24"/>
  <c r="J15769" i="24"/>
  <c r="J15770" i="24"/>
  <c r="J15771" i="24"/>
  <c r="J15772" i="24"/>
  <c r="J15773" i="24"/>
  <c r="J15774" i="24"/>
  <c r="J15775" i="24"/>
  <c r="J15776" i="24"/>
  <c r="J15777" i="24"/>
  <c r="J15778" i="24"/>
  <c r="J15779" i="24"/>
  <c r="J15780" i="24"/>
  <c r="J15781" i="24"/>
  <c r="J15782" i="24"/>
  <c r="J15783" i="24"/>
  <c r="J15784" i="24"/>
  <c r="J15785" i="24"/>
  <c r="J15786" i="24"/>
  <c r="J15787" i="24"/>
  <c r="J15788" i="24"/>
  <c r="J15789" i="24"/>
  <c r="J15790" i="24"/>
  <c r="J15791" i="24"/>
  <c r="J15792" i="24"/>
  <c r="J15793" i="24"/>
  <c r="J15794" i="24"/>
  <c r="J15795" i="24"/>
  <c r="J15796" i="24"/>
  <c r="J15797" i="24"/>
  <c r="J15798" i="24"/>
  <c r="J15799" i="24"/>
  <c r="J15800" i="24"/>
  <c r="J15801" i="24"/>
  <c r="J15802" i="24"/>
  <c r="J15803" i="24"/>
  <c r="J15804" i="24"/>
  <c r="J15805" i="24"/>
  <c r="J15806" i="24"/>
  <c r="J15807" i="24"/>
  <c r="J15808" i="24"/>
  <c r="J15809" i="24"/>
  <c r="J15810" i="24"/>
  <c r="J15811" i="24"/>
  <c r="J15812" i="24"/>
  <c r="J15813" i="24"/>
  <c r="J15814" i="24"/>
  <c r="J15815" i="24"/>
  <c r="J15816" i="24"/>
  <c r="J15817" i="24"/>
  <c r="J15818" i="24"/>
  <c r="J15819" i="24"/>
  <c r="J15820" i="24"/>
  <c r="J15821" i="24"/>
  <c r="J15822" i="24"/>
  <c r="J15823" i="24"/>
  <c r="J15824" i="24"/>
  <c r="J15825" i="24"/>
  <c r="J15826" i="24"/>
  <c r="J15827" i="24"/>
  <c r="J15828" i="24"/>
  <c r="J15829" i="24"/>
  <c r="J15830" i="24"/>
  <c r="J15831" i="24"/>
  <c r="J15832" i="24"/>
  <c r="J15833" i="24"/>
  <c r="J15834" i="24"/>
  <c r="J15835" i="24"/>
  <c r="J15836" i="24"/>
  <c r="J15837" i="24"/>
  <c r="J15838" i="24"/>
  <c r="J15839" i="24"/>
  <c r="J15840" i="24"/>
  <c r="J15841" i="24"/>
  <c r="J15842" i="24"/>
  <c r="J15843" i="24"/>
  <c r="J15844" i="24"/>
  <c r="J15845" i="24"/>
  <c r="J15846" i="24"/>
  <c r="J15847" i="24"/>
  <c r="J15848" i="24"/>
  <c r="J15849" i="24"/>
  <c r="J15850" i="24"/>
  <c r="J15851" i="24"/>
  <c r="J15852" i="24"/>
  <c r="J15853" i="24"/>
  <c r="J15854" i="24"/>
  <c r="J15855" i="24"/>
  <c r="J15856" i="24"/>
  <c r="J15857" i="24"/>
  <c r="J15858" i="24"/>
  <c r="J15859" i="24"/>
  <c r="J15860" i="24"/>
  <c r="J15861" i="24"/>
  <c r="J15862" i="24"/>
  <c r="J15863" i="24"/>
  <c r="J15864" i="24"/>
  <c r="J15865" i="24"/>
  <c r="J15866" i="24"/>
  <c r="J15867" i="24"/>
  <c r="J15868" i="24"/>
  <c r="J15869" i="24"/>
  <c r="J15870" i="24"/>
  <c r="J15871" i="24"/>
  <c r="J15872" i="24"/>
  <c r="J15873" i="24"/>
  <c r="J15874" i="24"/>
  <c r="J15875" i="24"/>
  <c r="J15876" i="24"/>
  <c r="J15877" i="24"/>
  <c r="J15878" i="24"/>
  <c r="J15879" i="24"/>
  <c r="J15880" i="24"/>
  <c r="J15881" i="24"/>
  <c r="J15882" i="24"/>
  <c r="J15883" i="24"/>
  <c r="J15884" i="24"/>
  <c r="J15885" i="24"/>
  <c r="J15886" i="24"/>
  <c r="J15887" i="24"/>
  <c r="J15888" i="24"/>
  <c r="J15889" i="24"/>
  <c r="J15890" i="24"/>
  <c r="J15891" i="24"/>
  <c r="J15892" i="24"/>
  <c r="J15893" i="24"/>
  <c r="J15894" i="24"/>
  <c r="J15895" i="24"/>
  <c r="J15896" i="24"/>
  <c r="J15897" i="24"/>
  <c r="J15898" i="24"/>
  <c r="J15899" i="24"/>
  <c r="J15900" i="24"/>
  <c r="J15901" i="24"/>
  <c r="J15902" i="24"/>
  <c r="J15903" i="24"/>
  <c r="J15904" i="24"/>
  <c r="J15905" i="24"/>
  <c r="J15906" i="24"/>
  <c r="J15907" i="24"/>
  <c r="J15908" i="24"/>
  <c r="J15909" i="24"/>
  <c r="J15910" i="24"/>
  <c r="J15911" i="24"/>
  <c r="J15912" i="24"/>
  <c r="J15913" i="24"/>
  <c r="J15914" i="24"/>
  <c r="J15915" i="24"/>
  <c r="J15916" i="24"/>
  <c r="J15917" i="24"/>
  <c r="J15918" i="24"/>
  <c r="J15919" i="24"/>
  <c r="J15920" i="24"/>
  <c r="J15921" i="24"/>
  <c r="J15922" i="24"/>
  <c r="J15923" i="24"/>
  <c r="J15924" i="24"/>
  <c r="J15925" i="24"/>
  <c r="J15926" i="24"/>
  <c r="J15927" i="24"/>
  <c r="J15928" i="24"/>
  <c r="J15929" i="24"/>
  <c r="J15930" i="24"/>
  <c r="J15931" i="24"/>
  <c r="J15932" i="24"/>
  <c r="J15933" i="24"/>
  <c r="J15934" i="24"/>
  <c r="J15935" i="24"/>
  <c r="J15936" i="24"/>
  <c r="J15937" i="24"/>
  <c r="J15938" i="24"/>
  <c r="J15939" i="24"/>
  <c r="J15940" i="24"/>
  <c r="J15941" i="24"/>
  <c r="J15942" i="24"/>
  <c r="J15943" i="24"/>
  <c r="J15944" i="24"/>
  <c r="J15945" i="24"/>
  <c r="J15946" i="24"/>
  <c r="J15947" i="24"/>
  <c r="J15948" i="24"/>
  <c r="J15949" i="24"/>
  <c r="J15950" i="24"/>
  <c r="J15951" i="24"/>
  <c r="J15952" i="24"/>
  <c r="J15953" i="24"/>
  <c r="J15954" i="24"/>
  <c r="J15955" i="24"/>
  <c r="J15956" i="24"/>
  <c r="J15957" i="24"/>
  <c r="J15958" i="24"/>
  <c r="J15959" i="24"/>
  <c r="J15960" i="24"/>
  <c r="J15961" i="24"/>
  <c r="J15962" i="24"/>
  <c r="J15963" i="24"/>
  <c r="J15964" i="24"/>
  <c r="J15965" i="24"/>
  <c r="J15966" i="24"/>
  <c r="J15967" i="24"/>
  <c r="J15968" i="24"/>
  <c r="J15969" i="24"/>
  <c r="J15970" i="24"/>
  <c r="J15971" i="24"/>
  <c r="J15972" i="24"/>
  <c r="J15973" i="24"/>
  <c r="J15974" i="24"/>
  <c r="J15975" i="24"/>
  <c r="J15976" i="24"/>
  <c r="J15977" i="24"/>
  <c r="J15978" i="24"/>
  <c r="J15979" i="24"/>
  <c r="J15980" i="24"/>
  <c r="J15981" i="24"/>
  <c r="J15982" i="24"/>
  <c r="J15983" i="24"/>
  <c r="J15984" i="24"/>
  <c r="J15985" i="24"/>
  <c r="J15986" i="24"/>
  <c r="J15987" i="24"/>
  <c r="J15988" i="24"/>
  <c r="J15989" i="24"/>
  <c r="J15990" i="24"/>
  <c r="J15991" i="24"/>
  <c r="J15992" i="24"/>
  <c r="J15993" i="24"/>
  <c r="J15994" i="24"/>
  <c r="J15995" i="24"/>
  <c r="J15996" i="24"/>
  <c r="J15997" i="24"/>
  <c r="J15998" i="24"/>
  <c r="J15999" i="24"/>
  <c r="J16000" i="24"/>
  <c r="J16001" i="24"/>
  <c r="J16002" i="24"/>
  <c r="J16003" i="24"/>
  <c r="J16004" i="24"/>
  <c r="J16005" i="24"/>
  <c r="J16006" i="24"/>
  <c r="J16007" i="24"/>
  <c r="J16008" i="24"/>
  <c r="J16009" i="24"/>
  <c r="J16010" i="24"/>
  <c r="J16011" i="24"/>
  <c r="J16012" i="24"/>
  <c r="J16013" i="24"/>
  <c r="J16014" i="24"/>
  <c r="J16015" i="24"/>
  <c r="J16016" i="24"/>
  <c r="J16017" i="24"/>
  <c r="J16018" i="24"/>
  <c r="J16019" i="24"/>
  <c r="J16020" i="24"/>
  <c r="J16021" i="24"/>
  <c r="J16022" i="24"/>
  <c r="J16023" i="24"/>
  <c r="J16024" i="24"/>
  <c r="J16025" i="24"/>
  <c r="J16026" i="24"/>
  <c r="J16027" i="24"/>
  <c r="J16028" i="24"/>
  <c r="J16029" i="24"/>
  <c r="J16030" i="24"/>
  <c r="J16031" i="24"/>
  <c r="J16032" i="24"/>
  <c r="J16033" i="24"/>
  <c r="J16034" i="24"/>
  <c r="J16035" i="24"/>
  <c r="J16036" i="24"/>
  <c r="J16037" i="24"/>
  <c r="J16038" i="24"/>
  <c r="J16039" i="24"/>
  <c r="J16040" i="24"/>
  <c r="J16041" i="24"/>
  <c r="J16042" i="24"/>
  <c r="J16043" i="24"/>
  <c r="J16044" i="24"/>
  <c r="J16045" i="24"/>
  <c r="J16046" i="24"/>
  <c r="J16047" i="24"/>
  <c r="J16048" i="24"/>
  <c r="J16049" i="24"/>
  <c r="J16050" i="24"/>
  <c r="J16051" i="24"/>
  <c r="J16052" i="24"/>
  <c r="J16053" i="24"/>
  <c r="J16054" i="24"/>
  <c r="J16055" i="24"/>
  <c r="J16056" i="24"/>
  <c r="J16057" i="24"/>
  <c r="J16058" i="24"/>
  <c r="J16059" i="24"/>
  <c r="J16060" i="24"/>
  <c r="J16061" i="24"/>
  <c r="J16062" i="24"/>
  <c r="J16063" i="24"/>
  <c r="J16064" i="24"/>
  <c r="J16065" i="24"/>
  <c r="J16066" i="24"/>
  <c r="J16067" i="24"/>
  <c r="J16068" i="24"/>
  <c r="J16069" i="24"/>
  <c r="J16070" i="24"/>
  <c r="J16071" i="24"/>
  <c r="J16072" i="24"/>
  <c r="J16073" i="24"/>
  <c r="J16074" i="24"/>
  <c r="J16075" i="24"/>
  <c r="J16076" i="24"/>
  <c r="J16077" i="24"/>
  <c r="J16078" i="24"/>
  <c r="J16079" i="24"/>
  <c r="J16080" i="24"/>
  <c r="J16081" i="24"/>
  <c r="J16082" i="24"/>
  <c r="J16083" i="24"/>
  <c r="J16084" i="24"/>
  <c r="J16085" i="24"/>
  <c r="J16086" i="24"/>
  <c r="J16087" i="24"/>
  <c r="J16088" i="24"/>
  <c r="J16089" i="24"/>
  <c r="J16090" i="24"/>
  <c r="J16091" i="24"/>
  <c r="J16092" i="24"/>
  <c r="J16093" i="24"/>
  <c r="J16094" i="24"/>
  <c r="J16095" i="24"/>
  <c r="J16096" i="24"/>
  <c r="J16097" i="24"/>
  <c r="J16098" i="24"/>
  <c r="J16099" i="24"/>
  <c r="J16100" i="24"/>
  <c r="J16101" i="24"/>
  <c r="J16102" i="24"/>
  <c r="J16103" i="24"/>
  <c r="J16104" i="24"/>
  <c r="J16105" i="24"/>
  <c r="J16106" i="24"/>
  <c r="J16107" i="24"/>
  <c r="J16108" i="24"/>
  <c r="J16109" i="24"/>
  <c r="J16110" i="24"/>
  <c r="J16111" i="24"/>
  <c r="J16112" i="24"/>
  <c r="J16113" i="24"/>
  <c r="J16114" i="24"/>
  <c r="J16115" i="24"/>
  <c r="J16116" i="24"/>
  <c r="J16117" i="24"/>
  <c r="J16118" i="24"/>
  <c r="J16119" i="24"/>
  <c r="J16120" i="24"/>
  <c r="J16121" i="24"/>
  <c r="J16122" i="24"/>
  <c r="J16123" i="24"/>
  <c r="J16124" i="24"/>
  <c r="J16125" i="24"/>
  <c r="J16126" i="24"/>
  <c r="J16127" i="24"/>
  <c r="J16128" i="24"/>
  <c r="J16129" i="24"/>
  <c r="J16130" i="24"/>
  <c r="J16131" i="24"/>
  <c r="J16132" i="24"/>
  <c r="J16133" i="24"/>
  <c r="J16134" i="24"/>
  <c r="J16135" i="24"/>
  <c r="J16136" i="24"/>
  <c r="J16137" i="24"/>
  <c r="J16138" i="24"/>
  <c r="J16139" i="24"/>
  <c r="J16140" i="24"/>
  <c r="J16141" i="24"/>
  <c r="J16142" i="24"/>
  <c r="J16143" i="24"/>
  <c r="J16144" i="24"/>
  <c r="J16145" i="24"/>
  <c r="J16146" i="24"/>
  <c r="J16147" i="24"/>
  <c r="J16148" i="24"/>
  <c r="J16149" i="24"/>
  <c r="J16150" i="24"/>
  <c r="J16151" i="24"/>
  <c r="J16152" i="24"/>
  <c r="J16153" i="24"/>
  <c r="J16154" i="24"/>
  <c r="J16155" i="24"/>
  <c r="J16156" i="24"/>
  <c r="J16157" i="24"/>
  <c r="J16158" i="24"/>
  <c r="J16159" i="24"/>
  <c r="J16160" i="24"/>
  <c r="J16161" i="24"/>
  <c r="J16162" i="24"/>
  <c r="J16163" i="24"/>
  <c r="J16164" i="24"/>
  <c r="J16165" i="24"/>
  <c r="J16166" i="24"/>
  <c r="J16167" i="24"/>
  <c r="J16168" i="24"/>
  <c r="J16169" i="24"/>
  <c r="J16170" i="24"/>
  <c r="J16171" i="24"/>
  <c r="J16172" i="24"/>
  <c r="J16173" i="24"/>
  <c r="J16174" i="24"/>
  <c r="J16175" i="24"/>
  <c r="J16176" i="24"/>
  <c r="J16177" i="24"/>
  <c r="J16178" i="24"/>
  <c r="J16179" i="24"/>
  <c r="J16180" i="24"/>
  <c r="J16181" i="24"/>
  <c r="J16182" i="24"/>
  <c r="J16183" i="24"/>
  <c r="J16184" i="24"/>
  <c r="J16185" i="24"/>
  <c r="J16186" i="24"/>
  <c r="J16187" i="24"/>
  <c r="J16188" i="24"/>
  <c r="J16189" i="24"/>
  <c r="J16190" i="24"/>
  <c r="J16191" i="24"/>
  <c r="J16192" i="24"/>
  <c r="J16193" i="24"/>
  <c r="J16194" i="24"/>
  <c r="J16195" i="24"/>
  <c r="J16196" i="24"/>
  <c r="J16197" i="24"/>
  <c r="J16198" i="24"/>
  <c r="J16199" i="24"/>
  <c r="J16200" i="24"/>
  <c r="J16201" i="24"/>
  <c r="J16202" i="24"/>
  <c r="J16203" i="24"/>
  <c r="J16204" i="24"/>
  <c r="J16205" i="24"/>
  <c r="J16206" i="24"/>
  <c r="J16207" i="24"/>
  <c r="J16208" i="24"/>
  <c r="J16209" i="24"/>
  <c r="J16210" i="24"/>
  <c r="J16211" i="24"/>
  <c r="J16212" i="24"/>
  <c r="J16213" i="24"/>
  <c r="J16214" i="24"/>
  <c r="J16215" i="24"/>
  <c r="J16216" i="24"/>
  <c r="J16217" i="24"/>
  <c r="J16218" i="24"/>
  <c r="J16219" i="24"/>
  <c r="J16220" i="24"/>
  <c r="J16221" i="24"/>
  <c r="J16222" i="24"/>
  <c r="J16223" i="24"/>
  <c r="J16224" i="24"/>
  <c r="J16225" i="24"/>
  <c r="J16226" i="24"/>
  <c r="J16227" i="24"/>
  <c r="J16228" i="24"/>
  <c r="J16229" i="24"/>
  <c r="J16230" i="24"/>
  <c r="J16231" i="24"/>
  <c r="J16232" i="24"/>
  <c r="J16233" i="24"/>
  <c r="J16234" i="24"/>
  <c r="J16235" i="24"/>
  <c r="J16236" i="24"/>
  <c r="J16237" i="24"/>
  <c r="J16238" i="24"/>
  <c r="J16239" i="24"/>
  <c r="J16240" i="24"/>
  <c r="J16241" i="24"/>
  <c r="J16242" i="24"/>
  <c r="J16243" i="24"/>
  <c r="J16244" i="24"/>
  <c r="J16245" i="24"/>
  <c r="J16246" i="24"/>
  <c r="J16247" i="24"/>
  <c r="J16248" i="24"/>
  <c r="J16249" i="24"/>
  <c r="J16250" i="24"/>
  <c r="J16251" i="24"/>
  <c r="J16252" i="24"/>
  <c r="J16253" i="24"/>
  <c r="J16254" i="24"/>
  <c r="J16255" i="24"/>
  <c r="J16256" i="24"/>
  <c r="J16257" i="24"/>
  <c r="J16258" i="24"/>
  <c r="J16259" i="24"/>
  <c r="J16260" i="24"/>
  <c r="J16261" i="24"/>
  <c r="J16262" i="24"/>
  <c r="J16263" i="24"/>
  <c r="J16264" i="24"/>
  <c r="J16265" i="24"/>
  <c r="J16266" i="24"/>
  <c r="J16267" i="24"/>
  <c r="J16268" i="24"/>
  <c r="J16269" i="24"/>
  <c r="J16270" i="24"/>
  <c r="J16271" i="24"/>
  <c r="J16272" i="24"/>
  <c r="J16273" i="24"/>
  <c r="J16274" i="24"/>
  <c r="J16275" i="24"/>
  <c r="J16276" i="24"/>
  <c r="J16277" i="24"/>
  <c r="J16278" i="24"/>
  <c r="J16279" i="24"/>
  <c r="J16280" i="24"/>
  <c r="J16281" i="24"/>
  <c r="J16282" i="24"/>
  <c r="J16283" i="24"/>
  <c r="J16284" i="24"/>
  <c r="J16285" i="24"/>
  <c r="J16286" i="24"/>
  <c r="J16287" i="24"/>
  <c r="J16288" i="24"/>
  <c r="J16289" i="24"/>
  <c r="J16290" i="24"/>
  <c r="J16291" i="24"/>
  <c r="J16292" i="24"/>
  <c r="J16293" i="24"/>
  <c r="J16294" i="24"/>
  <c r="J16295" i="24"/>
  <c r="J16296" i="24"/>
  <c r="J16297" i="24"/>
  <c r="J16298" i="24"/>
  <c r="J16299" i="24"/>
  <c r="J16300" i="24"/>
  <c r="J16301" i="24"/>
  <c r="J16302" i="24"/>
  <c r="J16303" i="24"/>
  <c r="J16304" i="24"/>
  <c r="J16305" i="24"/>
  <c r="J16306" i="24"/>
  <c r="J16307" i="24"/>
  <c r="J16308" i="24"/>
  <c r="J16309" i="24"/>
  <c r="J16310" i="24"/>
  <c r="J16311" i="24"/>
  <c r="J16312" i="24"/>
  <c r="J16313" i="24"/>
  <c r="J16314" i="24"/>
  <c r="J16315" i="24"/>
  <c r="J16316" i="24"/>
  <c r="J16317" i="24"/>
  <c r="J16318" i="24"/>
  <c r="J16319" i="24"/>
  <c r="J16320" i="24"/>
  <c r="J16321" i="24"/>
  <c r="J16322" i="24"/>
  <c r="J16323" i="24"/>
  <c r="J16324" i="24"/>
  <c r="J16325" i="24"/>
  <c r="J16326" i="24"/>
  <c r="J16327" i="24"/>
  <c r="J16328" i="24"/>
  <c r="J16329" i="24"/>
  <c r="J16330" i="24"/>
  <c r="J16331" i="24"/>
  <c r="J16332" i="24"/>
  <c r="J16333" i="24"/>
  <c r="J16334" i="24"/>
  <c r="J16335" i="24"/>
  <c r="J16336" i="24"/>
  <c r="J16337" i="24"/>
  <c r="J16338" i="24"/>
  <c r="J16339" i="24"/>
  <c r="J16340" i="24"/>
  <c r="J16341" i="24"/>
  <c r="J16342" i="24"/>
  <c r="J16343" i="24"/>
  <c r="J16344" i="24"/>
  <c r="J16345" i="24"/>
  <c r="J16346" i="24"/>
  <c r="J16347" i="24"/>
  <c r="J16348" i="24"/>
  <c r="J16349" i="24"/>
  <c r="J16350" i="24"/>
  <c r="J16351" i="24"/>
  <c r="J16352" i="24"/>
  <c r="J16353" i="24"/>
  <c r="J16354" i="24"/>
  <c r="J16355" i="24"/>
  <c r="J16356" i="24"/>
  <c r="J16357" i="24"/>
  <c r="J16358" i="24"/>
  <c r="J16359" i="24"/>
  <c r="J16360" i="24"/>
  <c r="J16361" i="24"/>
  <c r="J16362" i="24"/>
  <c r="J16363" i="24"/>
  <c r="J16364" i="24"/>
  <c r="J16365" i="24"/>
  <c r="J16366" i="24"/>
  <c r="J16367" i="24"/>
  <c r="J16368" i="24"/>
  <c r="J16369" i="24"/>
  <c r="J16370" i="24"/>
  <c r="J16371" i="24"/>
  <c r="J16372" i="24"/>
  <c r="J16373" i="24"/>
  <c r="J16374" i="24"/>
  <c r="J16375" i="24"/>
  <c r="J16376" i="24"/>
  <c r="J16377" i="24"/>
  <c r="J16378" i="24"/>
  <c r="J16379" i="24"/>
  <c r="J16380" i="24"/>
  <c r="J16381" i="24"/>
  <c r="J16382" i="24"/>
  <c r="J16383" i="24"/>
  <c r="J16384" i="24"/>
  <c r="J16385" i="24"/>
  <c r="J16386" i="24"/>
  <c r="J16387" i="24"/>
  <c r="J16388" i="24"/>
  <c r="J16389" i="24"/>
  <c r="J16390" i="24"/>
  <c r="J16391" i="24"/>
  <c r="J16392" i="24"/>
  <c r="J16393" i="24"/>
  <c r="J16394" i="24"/>
  <c r="J16395" i="24"/>
  <c r="J16396" i="24"/>
  <c r="J16397" i="24"/>
  <c r="J16398" i="24"/>
  <c r="J16399" i="24"/>
  <c r="J16400" i="24"/>
  <c r="J16401" i="24"/>
  <c r="J16402" i="24"/>
  <c r="J16403" i="24"/>
  <c r="J16404" i="24"/>
  <c r="J16405" i="24"/>
  <c r="J16406" i="24"/>
  <c r="J16407" i="24"/>
  <c r="J16408" i="24"/>
  <c r="J16409" i="24"/>
  <c r="J16410" i="24"/>
  <c r="J16411" i="24"/>
  <c r="J16412" i="24"/>
  <c r="J16413" i="24"/>
  <c r="J16414" i="24"/>
  <c r="J16415" i="24"/>
  <c r="J16416" i="24"/>
  <c r="J16417" i="24"/>
  <c r="J16418" i="24"/>
  <c r="J16419" i="24"/>
  <c r="J16420" i="24"/>
  <c r="J16421" i="24"/>
  <c r="J16422" i="24"/>
  <c r="J16423" i="24"/>
  <c r="J16424" i="24"/>
  <c r="J16425" i="24"/>
  <c r="J16426" i="24"/>
  <c r="J16427" i="24"/>
  <c r="J16428" i="24"/>
  <c r="J16429" i="24"/>
  <c r="J16430" i="24"/>
  <c r="J16431" i="24"/>
  <c r="J16432" i="24"/>
  <c r="J16433" i="24"/>
  <c r="J16434" i="24"/>
  <c r="J16435" i="24"/>
  <c r="J16436" i="24"/>
  <c r="J16437" i="24"/>
  <c r="J16438" i="24"/>
  <c r="J16439" i="24"/>
  <c r="J16440" i="24"/>
  <c r="J16441" i="24"/>
  <c r="J16442" i="24"/>
  <c r="J16443" i="24"/>
  <c r="J16444" i="24"/>
  <c r="J16445" i="24"/>
  <c r="J16446" i="24"/>
  <c r="J16447" i="24"/>
  <c r="J16448" i="24"/>
  <c r="J16449" i="24"/>
  <c r="J16450" i="24"/>
  <c r="J16451" i="24"/>
  <c r="J16452" i="24"/>
  <c r="J16453" i="24"/>
  <c r="J16454" i="24"/>
  <c r="J16455" i="24"/>
  <c r="J16456" i="24"/>
  <c r="J16457" i="24"/>
  <c r="J16458" i="24"/>
  <c r="J16459" i="24"/>
  <c r="J16460" i="24"/>
  <c r="J16461" i="24"/>
  <c r="J16462" i="24"/>
  <c r="J16463" i="24"/>
  <c r="J16464" i="24"/>
  <c r="J16465" i="24"/>
  <c r="J16466" i="24"/>
  <c r="J16467" i="24"/>
  <c r="J16468" i="24"/>
  <c r="J16469" i="24"/>
  <c r="J16470" i="24"/>
  <c r="J16471" i="24"/>
  <c r="J16472" i="24"/>
  <c r="J16473" i="24"/>
  <c r="J16474" i="24"/>
  <c r="J16475" i="24"/>
  <c r="J16476" i="24"/>
  <c r="J16477" i="24"/>
  <c r="J16478" i="24"/>
  <c r="J16479" i="24"/>
  <c r="J16480" i="24"/>
  <c r="J16481" i="24"/>
  <c r="J16482" i="24"/>
  <c r="J16483" i="24"/>
  <c r="J16484" i="24"/>
  <c r="J16485" i="24"/>
  <c r="J16486" i="24"/>
  <c r="J16487" i="24"/>
  <c r="J16488" i="24"/>
  <c r="J16489" i="24"/>
  <c r="J16490" i="24"/>
  <c r="J16491" i="24"/>
  <c r="J16492" i="24"/>
  <c r="J16493" i="24"/>
  <c r="J16494" i="24"/>
  <c r="J16495" i="24"/>
  <c r="J16496" i="24"/>
  <c r="J16497" i="24"/>
  <c r="J16498" i="24"/>
  <c r="J16499" i="24"/>
  <c r="J16500" i="24"/>
  <c r="J16501" i="24"/>
  <c r="J16502" i="24"/>
  <c r="J16503" i="24"/>
  <c r="J16504" i="24"/>
  <c r="J16505" i="24"/>
  <c r="J16506" i="24"/>
  <c r="J16507" i="24"/>
  <c r="J16508" i="24"/>
  <c r="J16509" i="24"/>
  <c r="J16510" i="24"/>
  <c r="J16511" i="24"/>
  <c r="J16512" i="24"/>
  <c r="J16513" i="24"/>
  <c r="J16514" i="24"/>
  <c r="J16515" i="24"/>
  <c r="J16516" i="24"/>
  <c r="J16517" i="24"/>
  <c r="J16518" i="24"/>
  <c r="J16519" i="24"/>
  <c r="J16520" i="24"/>
  <c r="J16521" i="24"/>
  <c r="J16522" i="24"/>
  <c r="J16523" i="24"/>
  <c r="J16524" i="24"/>
  <c r="J16525" i="24"/>
  <c r="J16526" i="24"/>
  <c r="J16527" i="24"/>
  <c r="J16528" i="24"/>
  <c r="J16529" i="24"/>
  <c r="J16530" i="24"/>
  <c r="J16531" i="24"/>
  <c r="J16532" i="24"/>
  <c r="J16533" i="24"/>
  <c r="J16534" i="24"/>
  <c r="J16535" i="24"/>
  <c r="J16536" i="24"/>
  <c r="J16537" i="24"/>
  <c r="J16538" i="24"/>
  <c r="J16539" i="24"/>
  <c r="J16540" i="24"/>
  <c r="J16541" i="24"/>
  <c r="J16542" i="24"/>
  <c r="J16543" i="24"/>
  <c r="J16544" i="24"/>
  <c r="J16545" i="24"/>
  <c r="J16546" i="24"/>
  <c r="J16547" i="24"/>
  <c r="J16548" i="24"/>
  <c r="J16549" i="24"/>
  <c r="J16550" i="24"/>
  <c r="J16551" i="24"/>
  <c r="J16552" i="24"/>
  <c r="J16553" i="24"/>
  <c r="J16554" i="24"/>
  <c r="J16555" i="24"/>
  <c r="J16556" i="24"/>
  <c r="J16557" i="24"/>
  <c r="J16558" i="24"/>
  <c r="J16559" i="24"/>
  <c r="J16560" i="24"/>
  <c r="J16561" i="24"/>
  <c r="J16562" i="24"/>
  <c r="J16563" i="24"/>
  <c r="J16564" i="24"/>
  <c r="J16565" i="24"/>
  <c r="J16566" i="24"/>
  <c r="J16567" i="24"/>
  <c r="J16568" i="24"/>
  <c r="J16569" i="24"/>
  <c r="J16570" i="24"/>
  <c r="J16571" i="24"/>
  <c r="J16572" i="24"/>
  <c r="J16573" i="24"/>
  <c r="J16574" i="24"/>
  <c r="J16575" i="24"/>
  <c r="J16576" i="24"/>
  <c r="J16577" i="24"/>
  <c r="J16578" i="24"/>
  <c r="J16579" i="24"/>
  <c r="J16580" i="24"/>
  <c r="J16581" i="24"/>
  <c r="J16582" i="24"/>
  <c r="J16583" i="24"/>
  <c r="J16584" i="24"/>
  <c r="J16585" i="24"/>
  <c r="J16586" i="24"/>
  <c r="J16587" i="24"/>
  <c r="J16588" i="24"/>
  <c r="J16589" i="24"/>
  <c r="J16590" i="24"/>
  <c r="J16591" i="24"/>
  <c r="J16592" i="24"/>
  <c r="J16593" i="24"/>
  <c r="J16594" i="24"/>
  <c r="J16595" i="24"/>
  <c r="J16596" i="24"/>
  <c r="J16597" i="24"/>
  <c r="J16598" i="24"/>
  <c r="J16599" i="24"/>
  <c r="J16600" i="24"/>
  <c r="J16601" i="24"/>
  <c r="J16602" i="24"/>
  <c r="J16603" i="24"/>
  <c r="J16604" i="24"/>
  <c r="J16605" i="24"/>
  <c r="J16606" i="24"/>
  <c r="J16607" i="24"/>
  <c r="J16608" i="24"/>
  <c r="J16609" i="24"/>
  <c r="J16610" i="24"/>
  <c r="J16611" i="24"/>
  <c r="J16612" i="24"/>
  <c r="J16613" i="24"/>
  <c r="J16614" i="24"/>
  <c r="J16615" i="24"/>
  <c r="J16616" i="24"/>
  <c r="J16617" i="24"/>
  <c r="J16618" i="24"/>
  <c r="J16619" i="24"/>
  <c r="J16620" i="24"/>
  <c r="J16621" i="24"/>
  <c r="J16622" i="24"/>
  <c r="J16623" i="24"/>
  <c r="J16624" i="24"/>
  <c r="J16625" i="24"/>
  <c r="J16626" i="24"/>
  <c r="J16627" i="24"/>
  <c r="J16628" i="24"/>
  <c r="J16629" i="24"/>
  <c r="J16630" i="24"/>
  <c r="J16631" i="24"/>
  <c r="J16632" i="24"/>
  <c r="J16633" i="24"/>
  <c r="J16634" i="24"/>
  <c r="J16635" i="24"/>
  <c r="J16636" i="24"/>
  <c r="J16637" i="24"/>
  <c r="J16638" i="24"/>
  <c r="J16639" i="24"/>
  <c r="J16640" i="24"/>
  <c r="J16641" i="24"/>
  <c r="J16642" i="24"/>
  <c r="J16643" i="24"/>
  <c r="J16644" i="24"/>
  <c r="J16645" i="24"/>
  <c r="J16646" i="24"/>
  <c r="J16647" i="24"/>
  <c r="J16648" i="24"/>
  <c r="J16649" i="24"/>
  <c r="J16650" i="24"/>
  <c r="J16651" i="24"/>
  <c r="J16652" i="24"/>
  <c r="J16653" i="24"/>
  <c r="J16654" i="24"/>
  <c r="J16655" i="24"/>
  <c r="J16656" i="24"/>
  <c r="J16657" i="24"/>
  <c r="J16658" i="24"/>
  <c r="J16659" i="24"/>
  <c r="J16660" i="24"/>
  <c r="J16661" i="24"/>
  <c r="J16662" i="24"/>
  <c r="J16663" i="24"/>
  <c r="J16664" i="24"/>
  <c r="J16665" i="24"/>
  <c r="J16666" i="24"/>
  <c r="J16667" i="24"/>
  <c r="J16668" i="24"/>
  <c r="J16669" i="24"/>
  <c r="J16670" i="24"/>
  <c r="J16671" i="24"/>
  <c r="J16672" i="24"/>
  <c r="J16673" i="24"/>
  <c r="J16674" i="24"/>
  <c r="J16675" i="24"/>
  <c r="J16676" i="24"/>
  <c r="J16677" i="24"/>
  <c r="J16678" i="24"/>
  <c r="J16679" i="24"/>
  <c r="J16680" i="24"/>
  <c r="J16681" i="24"/>
  <c r="J16682" i="24"/>
  <c r="J16683" i="24"/>
  <c r="J16684" i="24"/>
  <c r="J16685" i="24"/>
  <c r="J16686" i="24"/>
  <c r="J16687" i="24"/>
  <c r="J16688" i="24"/>
  <c r="J16689" i="24"/>
  <c r="J16690" i="24"/>
  <c r="J16691" i="24"/>
  <c r="J16692" i="24"/>
  <c r="J16693" i="24"/>
  <c r="J16694" i="24"/>
  <c r="J16695" i="24"/>
  <c r="J16696" i="24"/>
  <c r="J16697" i="24"/>
  <c r="J16698" i="24"/>
  <c r="J16699" i="24"/>
  <c r="J16700" i="24"/>
  <c r="J16701" i="24"/>
  <c r="J16702" i="24"/>
  <c r="J16703" i="24"/>
  <c r="J16704" i="24"/>
  <c r="J16705" i="24"/>
  <c r="J16706" i="24"/>
  <c r="J16707" i="24"/>
  <c r="J16708" i="24"/>
  <c r="J16709" i="24"/>
  <c r="J16710" i="24"/>
  <c r="J16711" i="24"/>
  <c r="J16712" i="24"/>
  <c r="J16713" i="24"/>
  <c r="J16714" i="24"/>
  <c r="J16715" i="24"/>
  <c r="J16716" i="24"/>
  <c r="J16717" i="24"/>
  <c r="J16718" i="24"/>
  <c r="J16719" i="24"/>
  <c r="J16720" i="24"/>
  <c r="J16721" i="24"/>
  <c r="J16722" i="24"/>
  <c r="J16723" i="24"/>
  <c r="J16724" i="24"/>
  <c r="J16725" i="24"/>
  <c r="J16726" i="24"/>
  <c r="J16727" i="24"/>
  <c r="J16728" i="24"/>
  <c r="J16729" i="24"/>
  <c r="J16730" i="24"/>
  <c r="J16731" i="24"/>
  <c r="J16732" i="24"/>
  <c r="J16733" i="24"/>
  <c r="J16734" i="24"/>
  <c r="J16735" i="24"/>
  <c r="J16736" i="24"/>
  <c r="J16737" i="24"/>
  <c r="J16738" i="24"/>
  <c r="J16739" i="24"/>
  <c r="J16740" i="24"/>
  <c r="J16741" i="24"/>
  <c r="J16742" i="24"/>
  <c r="J16743" i="24"/>
  <c r="J16744" i="24"/>
  <c r="J16745" i="24"/>
  <c r="J16746" i="24"/>
  <c r="J16747" i="24"/>
  <c r="J16748" i="24"/>
  <c r="J16749" i="24"/>
  <c r="J16750" i="24"/>
  <c r="J16751" i="24"/>
  <c r="J16752" i="24"/>
  <c r="J16753" i="24"/>
  <c r="J16754" i="24"/>
  <c r="J16755" i="24"/>
  <c r="J16756" i="24"/>
  <c r="J16757" i="24"/>
  <c r="J16758" i="24"/>
  <c r="J16759" i="24"/>
  <c r="J16760" i="24"/>
  <c r="J16761" i="24"/>
  <c r="J16762" i="24"/>
  <c r="J16763" i="24"/>
  <c r="J16764" i="24"/>
  <c r="J16765" i="24"/>
  <c r="J16766" i="24"/>
  <c r="J16767" i="24"/>
  <c r="J16768" i="24"/>
  <c r="J16769" i="24"/>
  <c r="J16770" i="24"/>
  <c r="J16771" i="24"/>
  <c r="J16772" i="24"/>
  <c r="J16773" i="24"/>
  <c r="J16774" i="24"/>
  <c r="J16775" i="24"/>
  <c r="J16776" i="24"/>
  <c r="J16777" i="24"/>
  <c r="J16778" i="24"/>
  <c r="J16779" i="24"/>
  <c r="J16780" i="24"/>
  <c r="J16781" i="24"/>
  <c r="J16782" i="24"/>
  <c r="J16783" i="24"/>
  <c r="J16784" i="24"/>
  <c r="J16785" i="24"/>
  <c r="J16786" i="24"/>
  <c r="J16787" i="24"/>
  <c r="J16788" i="24"/>
  <c r="J16789" i="24"/>
  <c r="J16790" i="24"/>
  <c r="J16791" i="24"/>
  <c r="J16792" i="24"/>
  <c r="J16793" i="24"/>
  <c r="J16794" i="24"/>
  <c r="J16795" i="24"/>
  <c r="J16796" i="24"/>
  <c r="J16797" i="24"/>
  <c r="J16798" i="24"/>
  <c r="J16799" i="24"/>
  <c r="J16800" i="24"/>
  <c r="J16801" i="24"/>
  <c r="J16802" i="24"/>
  <c r="J16803" i="24"/>
  <c r="J16804" i="24"/>
  <c r="J16805" i="24"/>
  <c r="J16806" i="24"/>
  <c r="J16807" i="24"/>
  <c r="J16808" i="24"/>
  <c r="J16809" i="24"/>
  <c r="J16810" i="24"/>
  <c r="J16811" i="24"/>
  <c r="J16812" i="24"/>
  <c r="J16813" i="24"/>
  <c r="J16814" i="24"/>
  <c r="J16815" i="24"/>
  <c r="J16816" i="24"/>
  <c r="J16817" i="24"/>
  <c r="J16818" i="24"/>
  <c r="J16819" i="24"/>
  <c r="J16820" i="24"/>
  <c r="J16821" i="24"/>
  <c r="J16822" i="24"/>
  <c r="J16823" i="24"/>
  <c r="J16824" i="24"/>
  <c r="J16825" i="24"/>
  <c r="J16826" i="24"/>
  <c r="J16827" i="24"/>
  <c r="J16828" i="24"/>
  <c r="J16829" i="24"/>
  <c r="J16830" i="24"/>
  <c r="J16831" i="24"/>
  <c r="J16832" i="24"/>
  <c r="J16833" i="24"/>
  <c r="J16834" i="24"/>
  <c r="J16835" i="24"/>
  <c r="J16836" i="24"/>
  <c r="J16837" i="24"/>
  <c r="J16838" i="24"/>
  <c r="J16839" i="24"/>
  <c r="J16840" i="24"/>
  <c r="J16841" i="24"/>
  <c r="J16842" i="24"/>
  <c r="J16843" i="24"/>
  <c r="J16844" i="24"/>
  <c r="J16845" i="24"/>
  <c r="J16846" i="24"/>
  <c r="J16847" i="24"/>
  <c r="J16848" i="24"/>
  <c r="J16849" i="24"/>
  <c r="J16850" i="24"/>
  <c r="J16851" i="24"/>
  <c r="J16852" i="24"/>
  <c r="J16853" i="24"/>
  <c r="J16854" i="24"/>
  <c r="J16855" i="24"/>
  <c r="J16856" i="24"/>
  <c r="J16857" i="24"/>
  <c r="J16858" i="24"/>
  <c r="J16859" i="24"/>
  <c r="J16860" i="24"/>
  <c r="J16861" i="24"/>
  <c r="J16862" i="24"/>
  <c r="J16863" i="24"/>
  <c r="J16864" i="24"/>
  <c r="J16865" i="24"/>
  <c r="J16866" i="24"/>
  <c r="J16867" i="24"/>
  <c r="J16868" i="24"/>
  <c r="J16869" i="24"/>
  <c r="J16870" i="24"/>
  <c r="J16871" i="24"/>
  <c r="J16872" i="24"/>
  <c r="J16873" i="24"/>
  <c r="J16874" i="24"/>
  <c r="J16875" i="24"/>
  <c r="J16876" i="24"/>
  <c r="J16877" i="24"/>
  <c r="J16878" i="24"/>
  <c r="J16879" i="24"/>
  <c r="J16880" i="24"/>
  <c r="J16881" i="24"/>
  <c r="J16882" i="24"/>
  <c r="J16883" i="24"/>
  <c r="J16884" i="24"/>
  <c r="J16885" i="24"/>
  <c r="J16886" i="24"/>
  <c r="J16887" i="24"/>
  <c r="J16888" i="24"/>
  <c r="J16889" i="24"/>
  <c r="J16890" i="24"/>
  <c r="J16891" i="24"/>
  <c r="J16892" i="24"/>
  <c r="J16893" i="24"/>
  <c r="J16894" i="24"/>
  <c r="J16895" i="24"/>
  <c r="J16896" i="24"/>
  <c r="J16897" i="24"/>
  <c r="J16898" i="24"/>
  <c r="J16899" i="24"/>
  <c r="J16900" i="24"/>
  <c r="J16901" i="24"/>
  <c r="J16902" i="24"/>
  <c r="J16903" i="24"/>
  <c r="J16904" i="24"/>
  <c r="J16905" i="24"/>
  <c r="J16906" i="24"/>
  <c r="J16907" i="24"/>
  <c r="J16908" i="24"/>
  <c r="J16909" i="24"/>
  <c r="J16910" i="24"/>
  <c r="J16911" i="24"/>
  <c r="J16912" i="24"/>
  <c r="J16913" i="24"/>
  <c r="J16914" i="24"/>
  <c r="J16915" i="24"/>
  <c r="J16916" i="24"/>
  <c r="J16917" i="24"/>
  <c r="J16918" i="24"/>
  <c r="J16919" i="24"/>
  <c r="J16920" i="24"/>
  <c r="J16921" i="24"/>
  <c r="J16922" i="24"/>
  <c r="J16923" i="24"/>
  <c r="J16924" i="24"/>
  <c r="J16925" i="24"/>
  <c r="J16926" i="24"/>
  <c r="J16927" i="24"/>
  <c r="J16928" i="24"/>
  <c r="J16929" i="24"/>
  <c r="J16930" i="24"/>
  <c r="J16931" i="24"/>
  <c r="J16932" i="24"/>
  <c r="J16933" i="24"/>
  <c r="J16934" i="24"/>
  <c r="J16935" i="24"/>
  <c r="J16936" i="24"/>
  <c r="J16937" i="24"/>
  <c r="J16938" i="24"/>
  <c r="J16939" i="24"/>
  <c r="J16940" i="24"/>
  <c r="J16941" i="24"/>
  <c r="J16942" i="24"/>
  <c r="J16943" i="24"/>
  <c r="J16944" i="24"/>
  <c r="J16945" i="24"/>
  <c r="J16946" i="24"/>
  <c r="J16947" i="24"/>
  <c r="J16948" i="24"/>
  <c r="J16949" i="24"/>
  <c r="J16950" i="24"/>
  <c r="J16951" i="24"/>
  <c r="J16952" i="24"/>
  <c r="J16953" i="24"/>
  <c r="J16954" i="24"/>
  <c r="J16955" i="24"/>
  <c r="J16956" i="24"/>
  <c r="J16957" i="24"/>
  <c r="J16958" i="24"/>
  <c r="J16959" i="24"/>
  <c r="J16960" i="24"/>
  <c r="J16961" i="24"/>
  <c r="J16962" i="24"/>
  <c r="J16963" i="24"/>
  <c r="J16964" i="24"/>
  <c r="J16965" i="24"/>
  <c r="J16966" i="24"/>
  <c r="J16967" i="24"/>
  <c r="J16968" i="24"/>
  <c r="J16969" i="24"/>
  <c r="J16970" i="24"/>
  <c r="J16971" i="24"/>
  <c r="J16972" i="24"/>
  <c r="J16973" i="24"/>
  <c r="J16974" i="24"/>
  <c r="J16975" i="24"/>
  <c r="J16976" i="24"/>
  <c r="J16977" i="24"/>
  <c r="J16978" i="24"/>
  <c r="J16979" i="24"/>
  <c r="J16980" i="24"/>
  <c r="J16981" i="24"/>
  <c r="J16982" i="24"/>
  <c r="J16983" i="24"/>
  <c r="J16984" i="24"/>
  <c r="J16985" i="24"/>
  <c r="J16986" i="24"/>
  <c r="J16987" i="24"/>
  <c r="J16988" i="24"/>
  <c r="J16989" i="24"/>
  <c r="J16990" i="24"/>
  <c r="J16991" i="24"/>
  <c r="J16992" i="24"/>
  <c r="J16993" i="24"/>
  <c r="J16994" i="24"/>
  <c r="J16995" i="24"/>
  <c r="J16996" i="24"/>
  <c r="J16997" i="24"/>
  <c r="J16998" i="24"/>
  <c r="J16999" i="24"/>
  <c r="J17000" i="24"/>
  <c r="J17001" i="24"/>
  <c r="J17002" i="24"/>
  <c r="J17003" i="24"/>
  <c r="J17004" i="24"/>
  <c r="J17005" i="24"/>
  <c r="J17006" i="24"/>
  <c r="J17007" i="24"/>
  <c r="J17008" i="24"/>
  <c r="J17009" i="24"/>
  <c r="J17010" i="24"/>
  <c r="J17011" i="24"/>
  <c r="J17012" i="24"/>
  <c r="J17013" i="24"/>
  <c r="J17014" i="24"/>
  <c r="J17015" i="24"/>
  <c r="J17016" i="24"/>
  <c r="J17017" i="24"/>
  <c r="J17018" i="24"/>
  <c r="J17019" i="24"/>
  <c r="J17020" i="24"/>
  <c r="J17021" i="24"/>
  <c r="J17022" i="24"/>
  <c r="J17023" i="24"/>
  <c r="J17024" i="24"/>
  <c r="J17025" i="24"/>
  <c r="J17026" i="24"/>
  <c r="J17027" i="24"/>
  <c r="J17028" i="24"/>
  <c r="J17029" i="24"/>
  <c r="J17030" i="24"/>
  <c r="J17031" i="24"/>
  <c r="J17032" i="24"/>
  <c r="J17033" i="24"/>
  <c r="J17034" i="24"/>
  <c r="J17035" i="24"/>
  <c r="J17036" i="24"/>
  <c r="J17037" i="24"/>
  <c r="J17038" i="24"/>
  <c r="J17039" i="24"/>
  <c r="J17040" i="24"/>
  <c r="J17041" i="24"/>
  <c r="J17042" i="24"/>
  <c r="J17043" i="24"/>
  <c r="J17044" i="24"/>
  <c r="J17045" i="24"/>
  <c r="J17046" i="24"/>
  <c r="J17047" i="24"/>
  <c r="J17048" i="24"/>
  <c r="J17049" i="24"/>
  <c r="J17050" i="24"/>
  <c r="J17051" i="24"/>
  <c r="J17052" i="24"/>
  <c r="J17053" i="24"/>
  <c r="J17054" i="24"/>
  <c r="J17055" i="24"/>
  <c r="J17056" i="24"/>
  <c r="J17057" i="24"/>
  <c r="J17058" i="24"/>
  <c r="J17059" i="24"/>
  <c r="J17060" i="24"/>
  <c r="J17061" i="24"/>
  <c r="J17062" i="24"/>
  <c r="J17063" i="24"/>
  <c r="J17064" i="24"/>
  <c r="J17065" i="24"/>
  <c r="J17066" i="24"/>
  <c r="J17067" i="24"/>
  <c r="J17068" i="24"/>
  <c r="J17069" i="24"/>
  <c r="J17070" i="24"/>
  <c r="J17071" i="24"/>
  <c r="J17072" i="24"/>
  <c r="J17073" i="24"/>
  <c r="J17074" i="24"/>
  <c r="J17075" i="24"/>
  <c r="J17076" i="24"/>
  <c r="J17077" i="24"/>
  <c r="J17078" i="24"/>
  <c r="J17079" i="24"/>
  <c r="J17080" i="24"/>
  <c r="J17081" i="24"/>
  <c r="J17082" i="24"/>
  <c r="J17083" i="24"/>
  <c r="J17084" i="24"/>
  <c r="J17085" i="24"/>
  <c r="J17086" i="24"/>
  <c r="J17087" i="24"/>
  <c r="J17088" i="24"/>
  <c r="J17089" i="24"/>
  <c r="J17090" i="24"/>
  <c r="J17091" i="24"/>
  <c r="J17092" i="24"/>
  <c r="J17093" i="24"/>
  <c r="J17094" i="24"/>
  <c r="J17095" i="24"/>
  <c r="J17096" i="24"/>
  <c r="J17097" i="24"/>
  <c r="J17098" i="24"/>
  <c r="J17099" i="24"/>
  <c r="J17100" i="24"/>
  <c r="J17101" i="24"/>
  <c r="J17102" i="24"/>
  <c r="J17103" i="24"/>
  <c r="J17104" i="24"/>
  <c r="J17105" i="24"/>
  <c r="J17106" i="24"/>
  <c r="J17107" i="24"/>
  <c r="J17108" i="24"/>
  <c r="J17109" i="24"/>
  <c r="J17110" i="24"/>
  <c r="J17111" i="24"/>
  <c r="J17112" i="24"/>
  <c r="J17113" i="24"/>
  <c r="J17114" i="24"/>
  <c r="J17115" i="24"/>
  <c r="J17116" i="24"/>
  <c r="J17117" i="24"/>
  <c r="J17118" i="24"/>
  <c r="J17119" i="24"/>
  <c r="J17120" i="24"/>
  <c r="J17121" i="24"/>
  <c r="J17122" i="24"/>
  <c r="J17123" i="24"/>
  <c r="J17124" i="24"/>
  <c r="J17125" i="24"/>
  <c r="J17126" i="24"/>
  <c r="J17127" i="24"/>
  <c r="J17128" i="24"/>
  <c r="J17129" i="24"/>
  <c r="J17130" i="24"/>
  <c r="J17131" i="24"/>
  <c r="J17132" i="24"/>
  <c r="J17133" i="24"/>
  <c r="J17134" i="24"/>
  <c r="J17135" i="24"/>
  <c r="J17136" i="24"/>
  <c r="J17137" i="24"/>
  <c r="J17138" i="24"/>
  <c r="J17139" i="24"/>
  <c r="J17140" i="24"/>
  <c r="J17141" i="24"/>
  <c r="J17142" i="24"/>
  <c r="J17143" i="24"/>
  <c r="J17144" i="24"/>
  <c r="J17145" i="24"/>
  <c r="J17146" i="24"/>
  <c r="J17147" i="24"/>
  <c r="J17148" i="24"/>
  <c r="J17149" i="24"/>
  <c r="J17150" i="24"/>
  <c r="J17151" i="24"/>
  <c r="J17152" i="24"/>
  <c r="J17153" i="24"/>
  <c r="J17154" i="24"/>
  <c r="J17155" i="24"/>
  <c r="J17156" i="24"/>
  <c r="J17157" i="24"/>
  <c r="J17158" i="24"/>
  <c r="J17159" i="24"/>
  <c r="J17160" i="24"/>
  <c r="J17161" i="24"/>
  <c r="J17162" i="24"/>
  <c r="J17163" i="24"/>
  <c r="J17164" i="24"/>
  <c r="J17165" i="24"/>
  <c r="J17166" i="24"/>
  <c r="J17167" i="24"/>
  <c r="J17168" i="24"/>
  <c r="J17169" i="24"/>
  <c r="J17170" i="24"/>
  <c r="J17171" i="24"/>
  <c r="J17172" i="24"/>
  <c r="J17173" i="24"/>
  <c r="J17174" i="24"/>
  <c r="J17175" i="24"/>
  <c r="J17176" i="24"/>
  <c r="J17177" i="24"/>
  <c r="J17178" i="24"/>
  <c r="J17179" i="24"/>
  <c r="J17180" i="24"/>
  <c r="J17181" i="24"/>
  <c r="J17182" i="24"/>
  <c r="J17183" i="24"/>
  <c r="J17184" i="24"/>
  <c r="J17185" i="24"/>
  <c r="J17186" i="24"/>
  <c r="J17187" i="24"/>
  <c r="J17188" i="24"/>
  <c r="J17189" i="24"/>
  <c r="J17190" i="24"/>
  <c r="J17191" i="24"/>
  <c r="J17192" i="24"/>
  <c r="J17193" i="24"/>
  <c r="J17194" i="24"/>
  <c r="J17195" i="24"/>
  <c r="J17196" i="24"/>
  <c r="J17197" i="24"/>
  <c r="J17198" i="24"/>
  <c r="J17199" i="24"/>
  <c r="J17200" i="24"/>
  <c r="J17201" i="24"/>
  <c r="J17202" i="24"/>
  <c r="J17203" i="24"/>
  <c r="J17204" i="24"/>
  <c r="J17205" i="24"/>
  <c r="J17206" i="24"/>
  <c r="J17207" i="24"/>
  <c r="J17208" i="24"/>
  <c r="J17209" i="24"/>
  <c r="J17210" i="24"/>
  <c r="J17211" i="24"/>
  <c r="J17212" i="24"/>
  <c r="J17213" i="24"/>
  <c r="J17214" i="24"/>
  <c r="J17215" i="24"/>
  <c r="J17216" i="24"/>
  <c r="J17217" i="24"/>
  <c r="J17218" i="24"/>
  <c r="J17219" i="24"/>
  <c r="J17220" i="24"/>
  <c r="J17221" i="24"/>
  <c r="J17222" i="24"/>
  <c r="J17223" i="24"/>
  <c r="J17224" i="24"/>
  <c r="J17225" i="24"/>
  <c r="J17226" i="24"/>
  <c r="J17227" i="24"/>
  <c r="J17228" i="24"/>
  <c r="J17229" i="24"/>
  <c r="J17230" i="24"/>
  <c r="J17231" i="24"/>
  <c r="J17232" i="24"/>
  <c r="J17233" i="24"/>
  <c r="J17234" i="24"/>
  <c r="J17235" i="24"/>
  <c r="J17236" i="24"/>
  <c r="J17237" i="24"/>
  <c r="J17238" i="24"/>
  <c r="J17239" i="24"/>
  <c r="J17240" i="24"/>
  <c r="J17241" i="24"/>
  <c r="J17242" i="24"/>
  <c r="J17243" i="24"/>
  <c r="J17244" i="24"/>
  <c r="J17245" i="24"/>
  <c r="J17246" i="24"/>
  <c r="J17247" i="24"/>
  <c r="J17248" i="24"/>
  <c r="J17249" i="24"/>
  <c r="J17250" i="24"/>
  <c r="J17251" i="24"/>
  <c r="J17252" i="24"/>
  <c r="J17253" i="24"/>
  <c r="J17254" i="24"/>
  <c r="J17255" i="24"/>
  <c r="J17256" i="24"/>
  <c r="J17257" i="24"/>
  <c r="J17258" i="24"/>
  <c r="J17259" i="24"/>
  <c r="J17260" i="24"/>
  <c r="J17261" i="24"/>
  <c r="J17262" i="24"/>
  <c r="J17263" i="24"/>
  <c r="J17264" i="24"/>
  <c r="J17265" i="24"/>
  <c r="J17266" i="24"/>
  <c r="J17267" i="24"/>
  <c r="J17268" i="24"/>
  <c r="J17269" i="24"/>
  <c r="J17270" i="24"/>
  <c r="J17271" i="24"/>
  <c r="J17272" i="24"/>
  <c r="J17273" i="24"/>
  <c r="J17274" i="24"/>
  <c r="J17275" i="24"/>
  <c r="J17276" i="24"/>
  <c r="J17277" i="24"/>
  <c r="J17278" i="24"/>
  <c r="J17279" i="24"/>
  <c r="J17280" i="24"/>
  <c r="J17281" i="24"/>
  <c r="J17282" i="24"/>
  <c r="J17283" i="24"/>
  <c r="J17284" i="24"/>
  <c r="J17285" i="24"/>
  <c r="J17286" i="24"/>
  <c r="J17287" i="24"/>
  <c r="J17288" i="24"/>
  <c r="J17289" i="24"/>
  <c r="J17290" i="24"/>
  <c r="J17291" i="24"/>
  <c r="J17292" i="24"/>
  <c r="J17293" i="24"/>
  <c r="J17294" i="24"/>
  <c r="J17295" i="24"/>
  <c r="J17296" i="24"/>
  <c r="J17297" i="24"/>
  <c r="J17298" i="24"/>
  <c r="J17299" i="24"/>
  <c r="J17300" i="24"/>
  <c r="J17301" i="24"/>
  <c r="J17302" i="24"/>
  <c r="J17303" i="24"/>
  <c r="J17304" i="24"/>
  <c r="J17305" i="24"/>
  <c r="J17306" i="24"/>
  <c r="J17307" i="24"/>
  <c r="J17308" i="24"/>
  <c r="J17309" i="24"/>
  <c r="J17310" i="24"/>
  <c r="J17311" i="24"/>
  <c r="J17312" i="24"/>
  <c r="J17313" i="24"/>
  <c r="J17314" i="24"/>
  <c r="J17315" i="24"/>
  <c r="J17316" i="24"/>
  <c r="J17317" i="24"/>
  <c r="J17318" i="24"/>
  <c r="J17319" i="24"/>
  <c r="J17320" i="24"/>
  <c r="J17321" i="24"/>
  <c r="J17322" i="24"/>
  <c r="J17323" i="24"/>
  <c r="J17324" i="24"/>
  <c r="J17325" i="24"/>
  <c r="J17326" i="24"/>
  <c r="J17327" i="24"/>
  <c r="J17328" i="24"/>
  <c r="J17329" i="24"/>
  <c r="J17330" i="24"/>
  <c r="J17331" i="24"/>
  <c r="J17332" i="24"/>
  <c r="J17333" i="24"/>
  <c r="J17334" i="24"/>
  <c r="J17335" i="24"/>
  <c r="J17336" i="24"/>
  <c r="J17337" i="24"/>
  <c r="J17338" i="24"/>
  <c r="J17339" i="24"/>
  <c r="J17340" i="24"/>
  <c r="J17341" i="24"/>
  <c r="J17342" i="24"/>
  <c r="J17343" i="24"/>
  <c r="J17344" i="24"/>
  <c r="J17345" i="24"/>
  <c r="J17346" i="24"/>
  <c r="J17347" i="24"/>
  <c r="J17348" i="24"/>
  <c r="J17349" i="24"/>
  <c r="J17350" i="24"/>
  <c r="J17351" i="24"/>
  <c r="J17352" i="24"/>
  <c r="J17353" i="24"/>
  <c r="J17354" i="24"/>
  <c r="J17355" i="24"/>
  <c r="J17356" i="24"/>
  <c r="J17357" i="24"/>
  <c r="J17358" i="24"/>
  <c r="J17359" i="24"/>
  <c r="J17360" i="24"/>
  <c r="J17361" i="24"/>
  <c r="J17362" i="24"/>
  <c r="J17363" i="24"/>
  <c r="J17364" i="24"/>
  <c r="J17365" i="24"/>
  <c r="J17366" i="24"/>
  <c r="J17367" i="24"/>
  <c r="J17368" i="24"/>
  <c r="J17369" i="24"/>
  <c r="J17370" i="24"/>
  <c r="J17371" i="24"/>
  <c r="J17372" i="24"/>
  <c r="J17373" i="24"/>
  <c r="J17374" i="24"/>
  <c r="J17375" i="24"/>
  <c r="J17376" i="24"/>
  <c r="J17377" i="24"/>
  <c r="J17378" i="24"/>
  <c r="J17379" i="24"/>
  <c r="J17380" i="24"/>
  <c r="J17381" i="24"/>
  <c r="J17382" i="24"/>
  <c r="J17383" i="24"/>
  <c r="J17384" i="24"/>
  <c r="J17385" i="24"/>
  <c r="J17386" i="24"/>
  <c r="J17387" i="24"/>
  <c r="J17388" i="24"/>
  <c r="J17389" i="24"/>
  <c r="J17390" i="24"/>
  <c r="J17391" i="24"/>
  <c r="J17392" i="24"/>
  <c r="J17393" i="24"/>
  <c r="J17394" i="24"/>
  <c r="J17395" i="24"/>
  <c r="J17396" i="24"/>
  <c r="J17397" i="24"/>
  <c r="J17398" i="24"/>
  <c r="J17399" i="24"/>
  <c r="J17400" i="24"/>
  <c r="J17401" i="24"/>
  <c r="J17402" i="24"/>
  <c r="J17403" i="24"/>
  <c r="J17404" i="24"/>
  <c r="J17405" i="24"/>
  <c r="J17406" i="24"/>
  <c r="J17407" i="24"/>
  <c r="J17408" i="24"/>
  <c r="J17409" i="24"/>
  <c r="J17410" i="24"/>
  <c r="J17411" i="24"/>
  <c r="J17412" i="24"/>
  <c r="J17413" i="24"/>
  <c r="J17414" i="24"/>
  <c r="J17415" i="24"/>
  <c r="J17416" i="24"/>
  <c r="J17417" i="24"/>
  <c r="J17418" i="24"/>
  <c r="J17419" i="24"/>
  <c r="J17420" i="24"/>
  <c r="J17421" i="24"/>
  <c r="J17422" i="24"/>
  <c r="J17423" i="24"/>
  <c r="J17424" i="24"/>
  <c r="J17425" i="24"/>
  <c r="J17426" i="24"/>
  <c r="J17427" i="24"/>
  <c r="J17428" i="24"/>
  <c r="J17429" i="24"/>
  <c r="J17430" i="24"/>
  <c r="J17431" i="24"/>
  <c r="J17432" i="24"/>
  <c r="J17433" i="24"/>
  <c r="J17434" i="24"/>
  <c r="J17435" i="24"/>
  <c r="J17436" i="24"/>
  <c r="J17437" i="24"/>
  <c r="J17438" i="24"/>
  <c r="J17439" i="24"/>
  <c r="J17440" i="24"/>
  <c r="J17441" i="24"/>
  <c r="J17442" i="24"/>
  <c r="J17443" i="24"/>
  <c r="J17444" i="24"/>
  <c r="J17445" i="24"/>
  <c r="J17446" i="24"/>
  <c r="J17447" i="24"/>
  <c r="J17448" i="24"/>
  <c r="J17449" i="24"/>
  <c r="J17450" i="24"/>
  <c r="J17451" i="24"/>
  <c r="J17452" i="24"/>
  <c r="J17453" i="24"/>
  <c r="J17454" i="24"/>
  <c r="J17455" i="24"/>
  <c r="J17456" i="24"/>
  <c r="J17457" i="24"/>
  <c r="J17458" i="24"/>
  <c r="J17459" i="24"/>
  <c r="J17460" i="24"/>
  <c r="J17461" i="24"/>
  <c r="J17462" i="24"/>
  <c r="J17463" i="24"/>
  <c r="J17464" i="24"/>
  <c r="J17465" i="24"/>
  <c r="J17466" i="24"/>
  <c r="J17467" i="24"/>
  <c r="J17468" i="24"/>
  <c r="J17469" i="24"/>
  <c r="J17470" i="24"/>
  <c r="J17471" i="24"/>
  <c r="J17472" i="24"/>
  <c r="J17473" i="24"/>
  <c r="J17474" i="24"/>
  <c r="J17475" i="24"/>
  <c r="J17476" i="24"/>
  <c r="J17477" i="24"/>
  <c r="J17478" i="24"/>
  <c r="J17479" i="24"/>
  <c r="J17480" i="24"/>
  <c r="J17481" i="24"/>
  <c r="J17482" i="24"/>
  <c r="J17483" i="24"/>
  <c r="J17484" i="24"/>
  <c r="J17485" i="24"/>
  <c r="J17486" i="24"/>
  <c r="J17487" i="24"/>
  <c r="J17488" i="24"/>
  <c r="J17489" i="24"/>
  <c r="J17490" i="24"/>
  <c r="J17491" i="24"/>
  <c r="J17492" i="24"/>
  <c r="J17493" i="24"/>
  <c r="J17494" i="24"/>
  <c r="J17495" i="24"/>
  <c r="J17496" i="24"/>
  <c r="J17497" i="24"/>
  <c r="J17498" i="24"/>
  <c r="J17499" i="24"/>
  <c r="J17500" i="24"/>
  <c r="J17501" i="24"/>
  <c r="J17502" i="24"/>
  <c r="J17503" i="24"/>
  <c r="J17504" i="24"/>
  <c r="J17505" i="24"/>
  <c r="J17506" i="24"/>
  <c r="J17507" i="24"/>
  <c r="J17508" i="24"/>
  <c r="J17509" i="24"/>
  <c r="J17510" i="24"/>
  <c r="J17511" i="24"/>
  <c r="J17512" i="24"/>
  <c r="J17513" i="24"/>
  <c r="J17514" i="24"/>
  <c r="J17515" i="24"/>
  <c r="J17516" i="24"/>
  <c r="J17517" i="24"/>
  <c r="J17518" i="24"/>
  <c r="J17519" i="24"/>
  <c r="J17520" i="24"/>
  <c r="J17521" i="24"/>
  <c r="J17522" i="24"/>
  <c r="J17523" i="24"/>
  <c r="J17524" i="24"/>
  <c r="J17525" i="24"/>
  <c r="J17526" i="24"/>
  <c r="J17527" i="24"/>
  <c r="J17528" i="24"/>
  <c r="J17529" i="24"/>
  <c r="J17530" i="24"/>
  <c r="J17531" i="24"/>
  <c r="J17532" i="24"/>
  <c r="J17533" i="24"/>
  <c r="J17534" i="24"/>
  <c r="J17535" i="24"/>
  <c r="J17536" i="24"/>
  <c r="J17537" i="24"/>
  <c r="J17538" i="24"/>
  <c r="J17539" i="24"/>
  <c r="J17540" i="24"/>
  <c r="J17541" i="24"/>
  <c r="J17542" i="24"/>
  <c r="J17543" i="24"/>
  <c r="J17544" i="24"/>
  <c r="J17545" i="24"/>
  <c r="J17546" i="24"/>
  <c r="J17547" i="24"/>
  <c r="J17548" i="24"/>
  <c r="J17549" i="24"/>
  <c r="J17550" i="24"/>
  <c r="J17551" i="24"/>
  <c r="J17552" i="24"/>
  <c r="J17553" i="24"/>
  <c r="J17554" i="24"/>
  <c r="J17555" i="24"/>
  <c r="J17556" i="24"/>
  <c r="J17557" i="24"/>
  <c r="J17558" i="24"/>
  <c r="J17559" i="24"/>
  <c r="J17560" i="24"/>
  <c r="J17561" i="24"/>
  <c r="J17562" i="24"/>
  <c r="J17563" i="24"/>
  <c r="J17564" i="24"/>
  <c r="J17565" i="24"/>
  <c r="J17566" i="24"/>
  <c r="J17567" i="24"/>
  <c r="J17568" i="24"/>
  <c r="J17569" i="24"/>
  <c r="J17570" i="24"/>
  <c r="J17571" i="24"/>
  <c r="J17572" i="24"/>
  <c r="J17573" i="24"/>
  <c r="J17574" i="24"/>
  <c r="J17575" i="24"/>
  <c r="J17576" i="24"/>
  <c r="J17577" i="24"/>
  <c r="J17578" i="24"/>
  <c r="J17579" i="24"/>
  <c r="J17580" i="24"/>
  <c r="J17581" i="24"/>
  <c r="J17582" i="24"/>
  <c r="J17583" i="24"/>
  <c r="J17584" i="24"/>
  <c r="J17585" i="24"/>
  <c r="J17586" i="24"/>
  <c r="J17587" i="24"/>
  <c r="J17588" i="24"/>
  <c r="J17589" i="24"/>
  <c r="J17590" i="24"/>
  <c r="J17591" i="24"/>
  <c r="J17592" i="24"/>
  <c r="J17593" i="24"/>
  <c r="J17594" i="24"/>
  <c r="J17595" i="24"/>
  <c r="J17596" i="24"/>
  <c r="J17597" i="24"/>
  <c r="J17598" i="24"/>
  <c r="J17599" i="24"/>
  <c r="J17600" i="24"/>
  <c r="J17601" i="24"/>
  <c r="J17602" i="24"/>
  <c r="J17603" i="24"/>
  <c r="J17604" i="24"/>
  <c r="J17605" i="24"/>
  <c r="J17606" i="24"/>
  <c r="J17607" i="24"/>
  <c r="J17608" i="24"/>
  <c r="J17609" i="24"/>
  <c r="J17610" i="24"/>
  <c r="J17611" i="24"/>
  <c r="J17612" i="24"/>
  <c r="J17613" i="24"/>
  <c r="J17614" i="24"/>
  <c r="J17615" i="24"/>
  <c r="J17616" i="24"/>
  <c r="J17617" i="24"/>
  <c r="J17618" i="24"/>
  <c r="J17619" i="24"/>
  <c r="J17620" i="24"/>
  <c r="J17621" i="24"/>
  <c r="J17622" i="24"/>
  <c r="J17623" i="24"/>
  <c r="J17624" i="24"/>
  <c r="J17625" i="24"/>
  <c r="J17626" i="24"/>
  <c r="J17627" i="24"/>
  <c r="J17628" i="24"/>
  <c r="J17629" i="24"/>
  <c r="J17630" i="24"/>
  <c r="J17631" i="24"/>
  <c r="J17632" i="24"/>
  <c r="J17633" i="24"/>
  <c r="J17634" i="24"/>
  <c r="J17635" i="24"/>
  <c r="J17636" i="24"/>
  <c r="J17637" i="24"/>
  <c r="J17638" i="24"/>
  <c r="J17639" i="24"/>
  <c r="J17640" i="24"/>
  <c r="J17641" i="24"/>
  <c r="J17642" i="24"/>
  <c r="J17643" i="24"/>
  <c r="J17644" i="24"/>
  <c r="J17645" i="24"/>
  <c r="J17646" i="24"/>
  <c r="J17647" i="24"/>
  <c r="J17648" i="24"/>
  <c r="J17649" i="24"/>
  <c r="J17650" i="24"/>
  <c r="J17651" i="24"/>
  <c r="J17652" i="24"/>
  <c r="J17653" i="24"/>
  <c r="J17654" i="24"/>
  <c r="J17655" i="24"/>
  <c r="J17656" i="24"/>
  <c r="J17657" i="24"/>
  <c r="J17658" i="24"/>
  <c r="J17659" i="24"/>
  <c r="J17660" i="24"/>
  <c r="J17661" i="24"/>
  <c r="J17662" i="24"/>
  <c r="J17663" i="24"/>
  <c r="J17664" i="24"/>
  <c r="J17665" i="24"/>
  <c r="J17666" i="24"/>
  <c r="J17667" i="24"/>
  <c r="J17668" i="24"/>
  <c r="J17669" i="24"/>
  <c r="J17670" i="24"/>
  <c r="J17671" i="24"/>
  <c r="J17672" i="24"/>
  <c r="J17673" i="24"/>
  <c r="J17674" i="24"/>
  <c r="J17675" i="24"/>
  <c r="J17676" i="24"/>
  <c r="J17677" i="24"/>
  <c r="J17678" i="24"/>
  <c r="J17679" i="24"/>
  <c r="J17680" i="24"/>
  <c r="J17681" i="24"/>
  <c r="J17682" i="24"/>
  <c r="J17683" i="24"/>
  <c r="J17684" i="24"/>
  <c r="J17685" i="24"/>
  <c r="J17686" i="24"/>
  <c r="J17687" i="24"/>
  <c r="J17688" i="24"/>
  <c r="J17689" i="24"/>
  <c r="J17690" i="24"/>
  <c r="J17691" i="24"/>
  <c r="J17692" i="24"/>
  <c r="J17693" i="24"/>
  <c r="J17694" i="24"/>
  <c r="J17695" i="24"/>
  <c r="J17696" i="24"/>
  <c r="J17697" i="24"/>
  <c r="J17698" i="24"/>
  <c r="J17699" i="24"/>
  <c r="J17700" i="24"/>
  <c r="J17701" i="24"/>
  <c r="J17702" i="24"/>
  <c r="J17703" i="24"/>
  <c r="J17704" i="24"/>
  <c r="J17705" i="24"/>
  <c r="J17706" i="24"/>
  <c r="J17707" i="24"/>
  <c r="J17708" i="24"/>
  <c r="J17709" i="24"/>
  <c r="J17710" i="24"/>
  <c r="J17711" i="24"/>
  <c r="J17712" i="24"/>
  <c r="J17713" i="24"/>
  <c r="J17714" i="24"/>
  <c r="J17715" i="24"/>
  <c r="J17716" i="24"/>
  <c r="J17717" i="24"/>
  <c r="J17718" i="24"/>
  <c r="J17719" i="24"/>
  <c r="J17720" i="24"/>
  <c r="J17721" i="24"/>
  <c r="J17722" i="24"/>
  <c r="J17723" i="24"/>
  <c r="J17724" i="24"/>
  <c r="J17725" i="24"/>
  <c r="J17726" i="24"/>
  <c r="J17727" i="24"/>
  <c r="J17728" i="24"/>
  <c r="J17729" i="24"/>
  <c r="J17730" i="24"/>
  <c r="J17731" i="24"/>
  <c r="J17732" i="24"/>
  <c r="J17733" i="24"/>
  <c r="J17734" i="24"/>
  <c r="J17735" i="24"/>
  <c r="J17736" i="24"/>
  <c r="J17737" i="24"/>
  <c r="J17738" i="24"/>
  <c r="J17739" i="24"/>
  <c r="J17740" i="24"/>
  <c r="J17741" i="24"/>
  <c r="J17742" i="24"/>
  <c r="J17743" i="24"/>
  <c r="J17744" i="24"/>
  <c r="J17745" i="24"/>
  <c r="J17746" i="24"/>
  <c r="J17747" i="24"/>
  <c r="J17748" i="24"/>
  <c r="J17749" i="24"/>
  <c r="J17750" i="24"/>
  <c r="J17751" i="24"/>
  <c r="J17752" i="24"/>
  <c r="J17753" i="24"/>
  <c r="J17754" i="24"/>
  <c r="J17755" i="24"/>
  <c r="J17756" i="24"/>
  <c r="J17757" i="24"/>
  <c r="J17758" i="24"/>
  <c r="J17759" i="24"/>
  <c r="J17760" i="24"/>
  <c r="J17761" i="24"/>
  <c r="J17762" i="24"/>
  <c r="J17763" i="24"/>
  <c r="J17764" i="24"/>
  <c r="J17765" i="24"/>
  <c r="J17766" i="24"/>
  <c r="J17767" i="24"/>
  <c r="J17768" i="24"/>
  <c r="J17769" i="24"/>
  <c r="J17770" i="24"/>
  <c r="J17771" i="24"/>
  <c r="J17772" i="24"/>
  <c r="J17773" i="24"/>
  <c r="J17774" i="24"/>
  <c r="J17775" i="24"/>
  <c r="J17776" i="24"/>
  <c r="J17777" i="24"/>
  <c r="J17778" i="24"/>
  <c r="J17779" i="24"/>
  <c r="J17780" i="24"/>
  <c r="J17781" i="24"/>
  <c r="J17782" i="24"/>
  <c r="J17783" i="24"/>
  <c r="J17784" i="24"/>
  <c r="J17785" i="24"/>
  <c r="J17786" i="24"/>
  <c r="J17787" i="24"/>
  <c r="J17788" i="24"/>
  <c r="J17789" i="24"/>
  <c r="J17790" i="24"/>
  <c r="J17791" i="24"/>
  <c r="J17792" i="24"/>
  <c r="J17793" i="24"/>
  <c r="J17794" i="24"/>
  <c r="J17795" i="24"/>
  <c r="J17796" i="24"/>
  <c r="J17797" i="24"/>
  <c r="J17798" i="24"/>
  <c r="J17799" i="24"/>
  <c r="J17800" i="24"/>
  <c r="J17801" i="24"/>
  <c r="J17802" i="24"/>
  <c r="J17803" i="24"/>
  <c r="J17804" i="24"/>
  <c r="J17805" i="24"/>
  <c r="J17806" i="24"/>
  <c r="J17807" i="24"/>
  <c r="J17808" i="24"/>
  <c r="J17809" i="24"/>
  <c r="J17810" i="24"/>
  <c r="J17811" i="24"/>
  <c r="J17812" i="24"/>
  <c r="J17813" i="24"/>
  <c r="J17814" i="24"/>
  <c r="J17815" i="24"/>
  <c r="J17816" i="24"/>
  <c r="J17817" i="24"/>
  <c r="J17818" i="24"/>
  <c r="J17819" i="24"/>
  <c r="J17820" i="24"/>
  <c r="J17821" i="24"/>
  <c r="J17822" i="24"/>
  <c r="J17823" i="24"/>
  <c r="J17824" i="24"/>
  <c r="J17825" i="24"/>
  <c r="J17826" i="24"/>
  <c r="J17827" i="24"/>
  <c r="J17828" i="24"/>
  <c r="J17829" i="24"/>
  <c r="J17830" i="24"/>
  <c r="J17831" i="24"/>
  <c r="J17832" i="24"/>
  <c r="J17833" i="24"/>
  <c r="J17834" i="24"/>
  <c r="J17835" i="24"/>
  <c r="J17836" i="24"/>
  <c r="J17837" i="24"/>
  <c r="J17838" i="24"/>
  <c r="J17839" i="24"/>
  <c r="J17840" i="24"/>
  <c r="J17841" i="24"/>
  <c r="J17842" i="24"/>
  <c r="J17843" i="24"/>
  <c r="J17844" i="24"/>
  <c r="J17845" i="24"/>
  <c r="J17846" i="24"/>
  <c r="J17847" i="24"/>
  <c r="J17848" i="24"/>
  <c r="J17849" i="24"/>
  <c r="J17850" i="24"/>
  <c r="J17851" i="24"/>
  <c r="J17852" i="24"/>
  <c r="J17853" i="24"/>
  <c r="J17854" i="24"/>
  <c r="J17855" i="24"/>
  <c r="J17856" i="24"/>
  <c r="J17857" i="24"/>
  <c r="J17858" i="24"/>
  <c r="J17859" i="24"/>
  <c r="J17860" i="24"/>
  <c r="J17861" i="24"/>
  <c r="J17862" i="24"/>
  <c r="J17863" i="24"/>
  <c r="J17864" i="24"/>
  <c r="J17865" i="24"/>
  <c r="J17866" i="24"/>
  <c r="J17867" i="24"/>
  <c r="J17868" i="24"/>
  <c r="J17869" i="24"/>
  <c r="J17870" i="24"/>
  <c r="J17871" i="24"/>
  <c r="J17872" i="24"/>
  <c r="J17873" i="24"/>
  <c r="J17874" i="24"/>
  <c r="J17875" i="24"/>
  <c r="J17876" i="24"/>
  <c r="J17877" i="24"/>
  <c r="J17878" i="24"/>
  <c r="J17879" i="24"/>
  <c r="J17880" i="24"/>
  <c r="J17881" i="24"/>
  <c r="J17882" i="24"/>
  <c r="J17883" i="24"/>
  <c r="J17884" i="24"/>
  <c r="J17885" i="24"/>
  <c r="J17886" i="24"/>
  <c r="J17887" i="24"/>
  <c r="J17888" i="24"/>
  <c r="J17889" i="24"/>
  <c r="J17890" i="24"/>
  <c r="J17891" i="24"/>
  <c r="J17892" i="24"/>
  <c r="J17893" i="24"/>
  <c r="J17894" i="24"/>
  <c r="J17895" i="24"/>
  <c r="J17896" i="24"/>
  <c r="J17897" i="24"/>
  <c r="J17898" i="24"/>
  <c r="J17899" i="24"/>
  <c r="J17900" i="24"/>
  <c r="J17901" i="24"/>
  <c r="J17902" i="24"/>
  <c r="J17903" i="24"/>
  <c r="J17904" i="24"/>
  <c r="J17905" i="24"/>
  <c r="J17906" i="24"/>
  <c r="J17907" i="24"/>
  <c r="J17908" i="24"/>
  <c r="J17909" i="24"/>
  <c r="J17910" i="24"/>
  <c r="J17911" i="24"/>
  <c r="J17912" i="24"/>
  <c r="J17913" i="24"/>
  <c r="J17914" i="24"/>
  <c r="J17915" i="24"/>
  <c r="J17916" i="24"/>
  <c r="J17917" i="24"/>
  <c r="J17918" i="24"/>
  <c r="J17919" i="24"/>
  <c r="J17920" i="24"/>
  <c r="J17921" i="24"/>
  <c r="J17922" i="24"/>
  <c r="J17923" i="24"/>
  <c r="J17924" i="24"/>
  <c r="J17925" i="24"/>
  <c r="J17926" i="24"/>
  <c r="J17927" i="24"/>
  <c r="J17928" i="24"/>
  <c r="J17929" i="24"/>
  <c r="J17930" i="24"/>
  <c r="J17931" i="24"/>
  <c r="J17932" i="24"/>
  <c r="J17933" i="24"/>
  <c r="J17934" i="24"/>
  <c r="J17935" i="24"/>
  <c r="J17936" i="24"/>
  <c r="J17937" i="24"/>
  <c r="J17938" i="24"/>
  <c r="J17939" i="24"/>
  <c r="J17940" i="24"/>
  <c r="J17941" i="24"/>
  <c r="J17942" i="24"/>
  <c r="J17943" i="24"/>
  <c r="J17944" i="24"/>
  <c r="J17945" i="24"/>
  <c r="J17946" i="24"/>
  <c r="J17947" i="24"/>
  <c r="J17948" i="24"/>
  <c r="J17949" i="24"/>
  <c r="J17950" i="24"/>
  <c r="J17951" i="24"/>
  <c r="J17952" i="24"/>
  <c r="J17953" i="24"/>
  <c r="J17954" i="24"/>
  <c r="J17955" i="24"/>
  <c r="J17956" i="24"/>
  <c r="J17957" i="24"/>
  <c r="J17958" i="24"/>
  <c r="J17959" i="24"/>
  <c r="J17960" i="24"/>
  <c r="J17961" i="24"/>
  <c r="J17962" i="24"/>
  <c r="J17963" i="24"/>
  <c r="J17964" i="24"/>
  <c r="J17965" i="24"/>
  <c r="J17966" i="24"/>
  <c r="J17967" i="24"/>
  <c r="J17968" i="24"/>
  <c r="J17969" i="24"/>
  <c r="J17970" i="24"/>
  <c r="J17971" i="24"/>
  <c r="J17972" i="24"/>
  <c r="J17973" i="24"/>
  <c r="J17974" i="24"/>
  <c r="J17975" i="24"/>
  <c r="J17976" i="24"/>
  <c r="J17977" i="24"/>
  <c r="J17978" i="24"/>
  <c r="J17979" i="24"/>
  <c r="J17980" i="24"/>
  <c r="J17981" i="24"/>
  <c r="J17982" i="24"/>
  <c r="J17983" i="24"/>
  <c r="J17984" i="24"/>
  <c r="J17985" i="24"/>
  <c r="J17986" i="24"/>
  <c r="J17987" i="24"/>
  <c r="J17988" i="24"/>
  <c r="J17989" i="24"/>
  <c r="J17990" i="24"/>
  <c r="J17991" i="24"/>
  <c r="J17992" i="24"/>
  <c r="J17993" i="24"/>
  <c r="J17994" i="24"/>
  <c r="J17995" i="24"/>
  <c r="J17996" i="24"/>
  <c r="J17997" i="24"/>
  <c r="J17998" i="24"/>
  <c r="J17999" i="24"/>
  <c r="J18000" i="24"/>
  <c r="J18001" i="24"/>
  <c r="J18002" i="24"/>
  <c r="J18003" i="24"/>
  <c r="J18004" i="24"/>
  <c r="J18005" i="24"/>
  <c r="J18006" i="24"/>
  <c r="J18007" i="24"/>
  <c r="J18008" i="24"/>
  <c r="J18009" i="24"/>
  <c r="J18010" i="24"/>
  <c r="J18011" i="24"/>
  <c r="J18012" i="24"/>
  <c r="J18013" i="24"/>
  <c r="J18014" i="24"/>
  <c r="J18015" i="24"/>
  <c r="J18016" i="24"/>
  <c r="J18017" i="24"/>
  <c r="J18018" i="24"/>
  <c r="J18019" i="24"/>
  <c r="J18020" i="24"/>
  <c r="J18021" i="24"/>
  <c r="J18022" i="24"/>
  <c r="J18023" i="24"/>
  <c r="J18024" i="24"/>
  <c r="J18025" i="24"/>
  <c r="J18026" i="24"/>
  <c r="J18027" i="24"/>
  <c r="J18028" i="24"/>
  <c r="J18029" i="24"/>
  <c r="J18030" i="24"/>
  <c r="J18031" i="24"/>
  <c r="J18032" i="24"/>
  <c r="J18033" i="24"/>
  <c r="J18034" i="24"/>
  <c r="J18035" i="24"/>
  <c r="J18036" i="24"/>
  <c r="J18037" i="24"/>
  <c r="J18038" i="24"/>
  <c r="J18039" i="24"/>
  <c r="J18040" i="24"/>
  <c r="J18041" i="24"/>
  <c r="J18042" i="24"/>
  <c r="J18043" i="24"/>
  <c r="J18044" i="24"/>
  <c r="J18045" i="24"/>
  <c r="J18046" i="24"/>
  <c r="J18047" i="24"/>
  <c r="J18048" i="24"/>
  <c r="J18049" i="24"/>
  <c r="J18050" i="24"/>
  <c r="J18051" i="24"/>
  <c r="J18052" i="24"/>
  <c r="J18053" i="24"/>
  <c r="J18054" i="24"/>
  <c r="J18055" i="24"/>
  <c r="J18056" i="24"/>
  <c r="J18057" i="24"/>
  <c r="J18058" i="24"/>
  <c r="J18059" i="24"/>
  <c r="J18060" i="24"/>
  <c r="J18061" i="24"/>
  <c r="J18062" i="24"/>
  <c r="J18063" i="24"/>
  <c r="J18064" i="24"/>
  <c r="J18065" i="24"/>
  <c r="J18066" i="24"/>
  <c r="J18067" i="24"/>
  <c r="J18068" i="24"/>
  <c r="J18069" i="24"/>
  <c r="J18070" i="24"/>
  <c r="J18071" i="24"/>
  <c r="J18072" i="24"/>
  <c r="J18073" i="24"/>
  <c r="J18074" i="24"/>
  <c r="J18075" i="24"/>
  <c r="J18076" i="24"/>
  <c r="J18077" i="24"/>
  <c r="J18078" i="24"/>
  <c r="J18079" i="24"/>
  <c r="J18080" i="24"/>
  <c r="J18081" i="24"/>
  <c r="J18082" i="24"/>
  <c r="J18083" i="24"/>
  <c r="J18084" i="24"/>
  <c r="J18085" i="24"/>
  <c r="J18086" i="24"/>
  <c r="J18087" i="24"/>
  <c r="J18088" i="24"/>
  <c r="J18089" i="24"/>
  <c r="J18090" i="24"/>
  <c r="J18091" i="24"/>
  <c r="J18092" i="24"/>
  <c r="J18093" i="24"/>
  <c r="J18094" i="24"/>
  <c r="J18095" i="24"/>
  <c r="J18096" i="24"/>
  <c r="J18097" i="24"/>
  <c r="J18098" i="24"/>
  <c r="J18099" i="24"/>
  <c r="J18100" i="24"/>
  <c r="J18101" i="24"/>
  <c r="J18102" i="24"/>
  <c r="J18103" i="24"/>
  <c r="J18104" i="24"/>
  <c r="J18105" i="24"/>
  <c r="J18106" i="24"/>
  <c r="J18107" i="24"/>
  <c r="J18108" i="24"/>
  <c r="J18109" i="24"/>
  <c r="J18110" i="24"/>
  <c r="J18111" i="24"/>
  <c r="J18112" i="24"/>
  <c r="J18113" i="24"/>
  <c r="J18114" i="24"/>
  <c r="J18115" i="24"/>
  <c r="J18116" i="24"/>
  <c r="J18117" i="24"/>
  <c r="J18118" i="24"/>
  <c r="J18119" i="24"/>
  <c r="J18120" i="24"/>
  <c r="J18121" i="24"/>
  <c r="J18122" i="24"/>
  <c r="J18123" i="24"/>
  <c r="J18124" i="24"/>
  <c r="J18125" i="24"/>
  <c r="J18126" i="24"/>
  <c r="J18127" i="24"/>
  <c r="J18128" i="24"/>
  <c r="J18129" i="24"/>
  <c r="J18130" i="24"/>
  <c r="J18131" i="24"/>
  <c r="J18132" i="24"/>
  <c r="J18133" i="24"/>
  <c r="J18134" i="24"/>
  <c r="J18135" i="24"/>
  <c r="J18136" i="24"/>
  <c r="J18137" i="24"/>
  <c r="J18138" i="24"/>
  <c r="J18139" i="24"/>
  <c r="J18140" i="24"/>
  <c r="J18141" i="24"/>
  <c r="J18142" i="24"/>
  <c r="J18143" i="24"/>
  <c r="J18144" i="24"/>
  <c r="J18145" i="24"/>
  <c r="J18146" i="24"/>
  <c r="J18147" i="24"/>
  <c r="J18148" i="24"/>
  <c r="J18149" i="24"/>
  <c r="J18150" i="24"/>
  <c r="J18151" i="24"/>
  <c r="J18152" i="24"/>
  <c r="J18153" i="24"/>
  <c r="J18154" i="24"/>
  <c r="J18155" i="24"/>
  <c r="J18156" i="24"/>
  <c r="J18157" i="24"/>
  <c r="J18158" i="24"/>
  <c r="J18159" i="24"/>
  <c r="J18160" i="24"/>
  <c r="J18161" i="24"/>
  <c r="J18162" i="24"/>
  <c r="J18163" i="24"/>
  <c r="J18164" i="24"/>
  <c r="J18165" i="24"/>
  <c r="J18166" i="24"/>
  <c r="J18167" i="24"/>
  <c r="J18168" i="24"/>
  <c r="J18169" i="24"/>
  <c r="J18170" i="24"/>
  <c r="J18171" i="24"/>
  <c r="J18172" i="24"/>
  <c r="J18173" i="24"/>
  <c r="J18174" i="24"/>
  <c r="J18175" i="24"/>
  <c r="J18176" i="24"/>
  <c r="J18177" i="24"/>
  <c r="J18178" i="24"/>
  <c r="J18179" i="24"/>
  <c r="J18180" i="24"/>
  <c r="J18181" i="24"/>
  <c r="J18182" i="24"/>
  <c r="J18183" i="24"/>
  <c r="J18184" i="24"/>
  <c r="J18185" i="24"/>
  <c r="J18186" i="24"/>
  <c r="J18187" i="24"/>
  <c r="J18188" i="24"/>
  <c r="J18189" i="24"/>
  <c r="J18190" i="24"/>
  <c r="J18191" i="24"/>
  <c r="J18192" i="24"/>
  <c r="J18193" i="24"/>
  <c r="J18194" i="24"/>
  <c r="J18195" i="24"/>
  <c r="J18196" i="24"/>
  <c r="J18197" i="24"/>
  <c r="J18198" i="24"/>
  <c r="J18199" i="24"/>
  <c r="J18200" i="24"/>
  <c r="J18201" i="24"/>
  <c r="J18202" i="24"/>
  <c r="J18203" i="24"/>
  <c r="J18204" i="24"/>
  <c r="J18205" i="24"/>
  <c r="J18206" i="24"/>
  <c r="J18207" i="24"/>
  <c r="J18208" i="24"/>
  <c r="J18209" i="24"/>
  <c r="J18210" i="24"/>
  <c r="J18211" i="24"/>
  <c r="J18212" i="24"/>
  <c r="J18213" i="24"/>
  <c r="J18214" i="24"/>
  <c r="J18215" i="24"/>
  <c r="J18216" i="24"/>
  <c r="J18217" i="24"/>
  <c r="J18218" i="24"/>
  <c r="J18219" i="24"/>
  <c r="J18220" i="24"/>
  <c r="J18221" i="24"/>
  <c r="J18222" i="24"/>
  <c r="J18223" i="24"/>
  <c r="J18224" i="24"/>
  <c r="J18225" i="24"/>
  <c r="J18226" i="24"/>
  <c r="J18227" i="24"/>
  <c r="J18228" i="24"/>
  <c r="J18229" i="24"/>
  <c r="J18230" i="24"/>
  <c r="J18231" i="24"/>
  <c r="J18232" i="24"/>
  <c r="J18233" i="24"/>
  <c r="J18234" i="24"/>
  <c r="J18235" i="24"/>
  <c r="J18236" i="24"/>
  <c r="J18237" i="24"/>
  <c r="J18238" i="24"/>
  <c r="J18239" i="24"/>
  <c r="J18240" i="24"/>
  <c r="J18241" i="24"/>
  <c r="J18242" i="24"/>
  <c r="J18243" i="24"/>
  <c r="J18244" i="24"/>
  <c r="J18245" i="24"/>
  <c r="J18246" i="24"/>
  <c r="J18247" i="24"/>
  <c r="J18248" i="24"/>
  <c r="J18249" i="24"/>
  <c r="J18250" i="24"/>
  <c r="J18251" i="24"/>
  <c r="J18252" i="24"/>
  <c r="J18253" i="24"/>
  <c r="J18254" i="24"/>
  <c r="J18255" i="24"/>
  <c r="J18256" i="24"/>
  <c r="J18257" i="24"/>
  <c r="J18258" i="24"/>
  <c r="J18259" i="24"/>
  <c r="J18260" i="24"/>
  <c r="J18261" i="24"/>
  <c r="J18262" i="24"/>
  <c r="J18263" i="24"/>
  <c r="J18264" i="24"/>
  <c r="J18265" i="24"/>
  <c r="J18266" i="24"/>
  <c r="J18267" i="24"/>
  <c r="J18268" i="24"/>
  <c r="J18269" i="24"/>
  <c r="J18270" i="24"/>
  <c r="J18271" i="24"/>
  <c r="J18272" i="24"/>
  <c r="J18273" i="24"/>
  <c r="J18274" i="24"/>
  <c r="J18275" i="24"/>
  <c r="J18276" i="24"/>
  <c r="J18277" i="24"/>
  <c r="J18278" i="24"/>
  <c r="J18279" i="24"/>
  <c r="J18280" i="24"/>
  <c r="J18281" i="24"/>
  <c r="J18282" i="24"/>
  <c r="J18283" i="24"/>
  <c r="J18284" i="24"/>
  <c r="J18285" i="24"/>
  <c r="J18286" i="24"/>
  <c r="J18287" i="24"/>
  <c r="J18288" i="24"/>
  <c r="J18289" i="24"/>
  <c r="J18290" i="24"/>
  <c r="J18291" i="24"/>
  <c r="J18292" i="24"/>
  <c r="J18293" i="24"/>
  <c r="J18294" i="24"/>
  <c r="J18295" i="24"/>
  <c r="J18296" i="24"/>
  <c r="J18297" i="24"/>
  <c r="J18298" i="24"/>
  <c r="J18299" i="24"/>
  <c r="J18300" i="24"/>
  <c r="J18301" i="24"/>
  <c r="J18302" i="24"/>
  <c r="J18303" i="24"/>
  <c r="J18304" i="24"/>
  <c r="J18305" i="24"/>
  <c r="J18306" i="24"/>
  <c r="J18307" i="24"/>
  <c r="J18308" i="24"/>
  <c r="J18309" i="24"/>
  <c r="J18310" i="24"/>
  <c r="J18311" i="24"/>
  <c r="J18312" i="24"/>
  <c r="J18313" i="24"/>
  <c r="J18314" i="24"/>
  <c r="J18315" i="24"/>
  <c r="J18316" i="24"/>
  <c r="J18317" i="24"/>
  <c r="J18318" i="24"/>
  <c r="J18319" i="24"/>
  <c r="J18320" i="24"/>
  <c r="J18321" i="24"/>
  <c r="J18322" i="24"/>
  <c r="J18323" i="24"/>
  <c r="J18324" i="24"/>
  <c r="J18325" i="24"/>
  <c r="J18326" i="24"/>
  <c r="J18327" i="24"/>
  <c r="J18328" i="24"/>
  <c r="J18329" i="24"/>
  <c r="J18330" i="24"/>
  <c r="J18331" i="24"/>
  <c r="J18332" i="24"/>
  <c r="J18333" i="24"/>
  <c r="J18334" i="24"/>
  <c r="J18335" i="24"/>
  <c r="J18336" i="24"/>
  <c r="J18337" i="24"/>
  <c r="J18338" i="24"/>
  <c r="J18339" i="24"/>
  <c r="J18340" i="24"/>
  <c r="J18341" i="24"/>
  <c r="J18342" i="24"/>
  <c r="J18343" i="24"/>
  <c r="J18344" i="24"/>
  <c r="J18345" i="24"/>
  <c r="J18346" i="24"/>
  <c r="J18347" i="24"/>
  <c r="J18348" i="24"/>
  <c r="J18349" i="24"/>
  <c r="J18350" i="24"/>
  <c r="J18351" i="24"/>
  <c r="J18352" i="24"/>
  <c r="J18353" i="24"/>
  <c r="J18354" i="24"/>
  <c r="J18355" i="24"/>
  <c r="J18356" i="24"/>
  <c r="J18357" i="24"/>
  <c r="J18358" i="24"/>
  <c r="J18359" i="24"/>
  <c r="J18360" i="24"/>
  <c r="J18361" i="24"/>
  <c r="J18362" i="24"/>
  <c r="J18363" i="24"/>
  <c r="J18364" i="24"/>
  <c r="J18365" i="24"/>
  <c r="J18366" i="24"/>
  <c r="J18367" i="24"/>
  <c r="J18368" i="24"/>
  <c r="J18369" i="24"/>
  <c r="J18370" i="24"/>
  <c r="J18371" i="24"/>
  <c r="J18372" i="24"/>
  <c r="J18373" i="24"/>
  <c r="J18374" i="24"/>
  <c r="J18375" i="24"/>
  <c r="J18376" i="24"/>
  <c r="J18377" i="24"/>
  <c r="J18378" i="24"/>
  <c r="J18379" i="24"/>
  <c r="J18380" i="24"/>
  <c r="J18381" i="24"/>
  <c r="J18382" i="24"/>
  <c r="J18383" i="24"/>
  <c r="J18384" i="24"/>
  <c r="J18385" i="24"/>
  <c r="J18386" i="24"/>
  <c r="J18387" i="24"/>
  <c r="J18388" i="24"/>
  <c r="J18389" i="24"/>
  <c r="J18390" i="24"/>
  <c r="J18391" i="24"/>
  <c r="J18392" i="24"/>
  <c r="J18393" i="24"/>
  <c r="J18394" i="24"/>
  <c r="J18395" i="24"/>
  <c r="J18396" i="24"/>
  <c r="J18397" i="24"/>
  <c r="J18398" i="24"/>
  <c r="J18399" i="24"/>
  <c r="J18400" i="24"/>
  <c r="J18401" i="24"/>
  <c r="J18402" i="24"/>
  <c r="J18403" i="24"/>
  <c r="J18404" i="24"/>
  <c r="J18405" i="24"/>
  <c r="J18406" i="24"/>
  <c r="J18407" i="24"/>
  <c r="J18408" i="24"/>
  <c r="J18409" i="24"/>
  <c r="J18410" i="24"/>
  <c r="J18411" i="24"/>
  <c r="J18412" i="24"/>
  <c r="J18413" i="24"/>
  <c r="J18414" i="24"/>
  <c r="J18415" i="24"/>
  <c r="J18416" i="24"/>
  <c r="J18417" i="24"/>
  <c r="J18418" i="24"/>
  <c r="J18419" i="24"/>
  <c r="J18420" i="24"/>
  <c r="J18421" i="24"/>
  <c r="J18422" i="24"/>
  <c r="J18423" i="24"/>
  <c r="J18424" i="24"/>
  <c r="J18425" i="24"/>
  <c r="J18426" i="24"/>
  <c r="J18427" i="24"/>
  <c r="J18428" i="24"/>
  <c r="J18429" i="24"/>
  <c r="J18430" i="24"/>
  <c r="J18431" i="24"/>
  <c r="J18432" i="24"/>
  <c r="J18433" i="24"/>
  <c r="J18434" i="24"/>
  <c r="J18435" i="24"/>
  <c r="J18436" i="24"/>
  <c r="J18437" i="24"/>
  <c r="J18438" i="24"/>
  <c r="J18439" i="24"/>
  <c r="J18440" i="24"/>
  <c r="J18441" i="24"/>
  <c r="J18442" i="24"/>
  <c r="J18443" i="24"/>
  <c r="J18444" i="24"/>
  <c r="J18445" i="24"/>
  <c r="J18446" i="24"/>
  <c r="J18447" i="24"/>
  <c r="J18448" i="24"/>
  <c r="J18449" i="24"/>
  <c r="J18450" i="24"/>
  <c r="J18451" i="24"/>
  <c r="J18452" i="24"/>
  <c r="J18453" i="24"/>
  <c r="J18454" i="24"/>
  <c r="J18455" i="24"/>
  <c r="J18456" i="24"/>
  <c r="J18457" i="24"/>
  <c r="J18458" i="24"/>
  <c r="J18459" i="24"/>
  <c r="J18460" i="24"/>
  <c r="J18461" i="24"/>
  <c r="J18462" i="24"/>
  <c r="J18463" i="24"/>
  <c r="J18464" i="24"/>
  <c r="J18465" i="24"/>
  <c r="J18466" i="24"/>
  <c r="J18467" i="24"/>
  <c r="J18468" i="24"/>
  <c r="J18469" i="24"/>
  <c r="J18470" i="24"/>
  <c r="J18471" i="24"/>
  <c r="J18472" i="24"/>
  <c r="J18473" i="24"/>
  <c r="J18474" i="24"/>
  <c r="J18475" i="24"/>
  <c r="J18476" i="24"/>
  <c r="J18477" i="24"/>
  <c r="J18478" i="24"/>
  <c r="J18479" i="24"/>
  <c r="J18480" i="24"/>
  <c r="J18481" i="24"/>
  <c r="J18482" i="24"/>
  <c r="J18483" i="24"/>
  <c r="J18484" i="24"/>
  <c r="J18485" i="24"/>
  <c r="J18486" i="24"/>
  <c r="J18487" i="24"/>
  <c r="J18488" i="24"/>
  <c r="J18489" i="24"/>
  <c r="J18490" i="24"/>
  <c r="J18491" i="24"/>
  <c r="J18492" i="24"/>
  <c r="J18493" i="24"/>
  <c r="J18494" i="24"/>
  <c r="J18495" i="24"/>
  <c r="J18496" i="24"/>
  <c r="J18497" i="24"/>
  <c r="J18498" i="24"/>
  <c r="J18499" i="24"/>
  <c r="J18500" i="24"/>
  <c r="J18501" i="24"/>
  <c r="J18502" i="24"/>
  <c r="J18503" i="24"/>
  <c r="J18504" i="24"/>
  <c r="J18505" i="24"/>
  <c r="J18506" i="24"/>
  <c r="J18507" i="24"/>
  <c r="J18508" i="24"/>
  <c r="J18509" i="24"/>
  <c r="J18510" i="24"/>
  <c r="J18511" i="24"/>
  <c r="J18512" i="24"/>
  <c r="J18513" i="24"/>
  <c r="J18514" i="24"/>
  <c r="J18515" i="24"/>
  <c r="J18516" i="24"/>
  <c r="J18517" i="24"/>
  <c r="J18518" i="24"/>
  <c r="J18519" i="24"/>
  <c r="J18520" i="24"/>
  <c r="J18521" i="24"/>
  <c r="J18522" i="24"/>
  <c r="J18523" i="24"/>
  <c r="J18524" i="24"/>
  <c r="J18525" i="24"/>
  <c r="J18526" i="24"/>
  <c r="J18527" i="24"/>
  <c r="J18528" i="24"/>
  <c r="J18529" i="24"/>
  <c r="J18530" i="24"/>
  <c r="J18531" i="24"/>
  <c r="J18532" i="24"/>
  <c r="J18533" i="24"/>
  <c r="J18534" i="24"/>
  <c r="J18535" i="24"/>
  <c r="J18536" i="24"/>
  <c r="J18537" i="24"/>
  <c r="J18538" i="24"/>
  <c r="J18539" i="24"/>
  <c r="J18540" i="24"/>
  <c r="J18541" i="24"/>
  <c r="J18542" i="24"/>
  <c r="J18543" i="24"/>
  <c r="J18544" i="24"/>
  <c r="J18545" i="24"/>
  <c r="J18546" i="24"/>
  <c r="J18547" i="24"/>
  <c r="J18548" i="24"/>
  <c r="J18549" i="24"/>
  <c r="J18550" i="24"/>
  <c r="J18551" i="24"/>
  <c r="B8" i="56" l="1"/>
  <c r="B32" i="56"/>
  <c r="D2" i="43"/>
  <c r="K2" i="24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K166" i="24"/>
  <c r="K167" i="24"/>
  <c r="K168" i="24"/>
  <c r="K169" i="24"/>
  <c r="K170" i="24"/>
  <c r="K171" i="24"/>
  <c r="K172" i="24"/>
  <c r="K173" i="24"/>
  <c r="K174" i="24"/>
  <c r="K175" i="24"/>
  <c r="K176" i="24"/>
  <c r="K177" i="24"/>
  <c r="K178" i="24"/>
  <c r="K179" i="24"/>
  <c r="K180" i="24"/>
  <c r="K181" i="24"/>
  <c r="K182" i="24"/>
  <c r="K183" i="24"/>
  <c r="K184" i="24"/>
  <c r="K185" i="24"/>
  <c r="K186" i="24"/>
  <c r="K187" i="24"/>
  <c r="K188" i="24"/>
  <c r="K189" i="24"/>
  <c r="K190" i="24"/>
  <c r="K191" i="24"/>
  <c r="K192" i="24"/>
  <c r="K193" i="24"/>
  <c r="K194" i="24"/>
  <c r="K195" i="24"/>
  <c r="K196" i="24"/>
  <c r="K197" i="24"/>
  <c r="K198" i="24"/>
  <c r="K199" i="24"/>
  <c r="K200" i="24"/>
  <c r="K201" i="24"/>
  <c r="K202" i="24"/>
  <c r="K203" i="24"/>
  <c r="K204" i="24"/>
  <c r="K205" i="24"/>
  <c r="K206" i="24"/>
  <c r="K207" i="24"/>
  <c r="K208" i="24"/>
  <c r="K209" i="24"/>
  <c r="K210" i="24"/>
  <c r="K211" i="24"/>
  <c r="K212" i="24"/>
  <c r="K213" i="24"/>
  <c r="K214" i="24"/>
  <c r="K215" i="24"/>
  <c r="K216" i="24"/>
  <c r="K217" i="24"/>
  <c r="K218" i="24"/>
  <c r="K219" i="24"/>
  <c r="K220" i="24"/>
  <c r="K221" i="24"/>
  <c r="K222" i="24"/>
  <c r="K223" i="24"/>
  <c r="K224" i="24"/>
  <c r="K225" i="24"/>
  <c r="K226" i="24"/>
  <c r="K227" i="24"/>
  <c r="K228" i="24"/>
  <c r="K229" i="24"/>
  <c r="K230" i="24"/>
  <c r="K231" i="24"/>
  <c r="K232" i="24"/>
  <c r="K233" i="24"/>
  <c r="K234" i="24"/>
  <c r="K235" i="24"/>
  <c r="K236" i="24"/>
  <c r="K237" i="24"/>
  <c r="K238" i="24"/>
  <c r="K239" i="24"/>
  <c r="K240" i="24"/>
  <c r="K241" i="24"/>
  <c r="K242" i="24"/>
  <c r="K243" i="24"/>
  <c r="K244" i="24"/>
  <c r="K245" i="24"/>
  <c r="K246" i="24"/>
  <c r="K247" i="24"/>
  <c r="K248" i="24"/>
  <c r="K249" i="24"/>
  <c r="K250" i="24"/>
  <c r="K251" i="24"/>
  <c r="K252" i="24"/>
  <c r="K253" i="24"/>
  <c r="K254" i="24"/>
  <c r="K255" i="24"/>
  <c r="K256" i="24"/>
  <c r="K257" i="24"/>
  <c r="K258" i="24"/>
  <c r="K259" i="24"/>
  <c r="K260" i="24"/>
  <c r="K261" i="24"/>
  <c r="K262" i="24"/>
  <c r="K263" i="24"/>
  <c r="K264" i="24"/>
  <c r="K265" i="24"/>
  <c r="K266" i="24"/>
  <c r="K267" i="24"/>
  <c r="K268" i="24"/>
  <c r="K269" i="24"/>
  <c r="K270" i="24"/>
  <c r="K271" i="24"/>
  <c r="K272" i="24"/>
  <c r="K273" i="24"/>
  <c r="K274" i="24"/>
  <c r="K275" i="24"/>
  <c r="K276" i="24"/>
  <c r="K277" i="24"/>
  <c r="K278" i="24"/>
  <c r="K279" i="24"/>
  <c r="K280" i="24"/>
  <c r="K281" i="24"/>
  <c r="K282" i="24"/>
  <c r="K283" i="24"/>
  <c r="K284" i="24"/>
  <c r="K285" i="24"/>
  <c r="K286" i="24"/>
  <c r="K287" i="24"/>
  <c r="K288" i="24"/>
  <c r="K289" i="24"/>
  <c r="K290" i="24"/>
  <c r="K291" i="24"/>
  <c r="K292" i="24"/>
  <c r="K293" i="24"/>
  <c r="K294" i="24"/>
  <c r="K295" i="24"/>
  <c r="K296" i="24"/>
  <c r="K297" i="24"/>
  <c r="K298" i="24"/>
  <c r="K299" i="24"/>
  <c r="K300" i="24"/>
  <c r="K301" i="24"/>
  <c r="K302" i="24"/>
  <c r="K303" i="24"/>
  <c r="K304" i="24"/>
  <c r="K305" i="24"/>
  <c r="K306" i="24"/>
  <c r="K307" i="24"/>
  <c r="K308" i="24"/>
  <c r="K309" i="24"/>
  <c r="K310" i="24"/>
  <c r="K311" i="24"/>
  <c r="K312" i="24"/>
  <c r="K313" i="24"/>
  <c r="K314" i="24"/>
  <c r="K315" i="24"/>
  <c r="K316" i="24"/>
  <c r="K317" i="24"/>
  <c r="K318" i="24"/>
  <c r="K319" i="24"/>
  <c r="K320" i="24"/>
  <c r="K321" i="24"/>
  <c r="K322" i="24"/>
  <c r="K323" i="24"/>
  <c r="K324" i="24"/>
  <c r="K325" i="24"/>
  <c r="K326" i="24"/>
  <c r="K327" i="24"/>
  <c r="K328" i="24"/>
  <c r="K329" i="24"/>
  <c r="K330" i="24"/>
  <c r="K331" i="24"/>
  <c r="K332" i="24"/>
  <c r="K333" i="24"/>
  <c r="K334" i="24"/>
  <c r="K335" i="24"/>
  <c r="K336" i="24"/>
  <c r="K337" i="24"/>
  <c r="K338" i="24"/>
  <c r="K339" i="24"/>
  <c r="K340" i="24"/>
  <c r="K341" i="24"/>
  <c r="K342" i="24"/>
  <c r="K343" i="24"/>
  <c r="K344" i="24"/>
  <c r="K345" i="24"/>
  <c r="K346" i="24"/>
  <c r="K347" i="24"/>
  <c r="K348" i="24"/>
  <c r="K349" i="24"/>
  <c r="K350" i="24"/>
  <c r="K351" i="24"/>
  <c r="K352" i="24"/>
  <c r="K353" i="24"/>
  <c r="K354" i="24"/>
  <c r="K355" i="24"/>
  <c r="K356" i="24"/>
  <c r="K357" i="24"/>
  <c r="K358" i="24"/>
  <c r="K359" i="24"/>
  <c r="K360" i="24"/>
  <c r="K361" i="24"/>
  <c r="K362" i="24"/>
  <c r="K363" i="24"/>
  <c r="K364" i="24"/>
  <c r="K365" i="24"/>
  <c r="K366" i="24"/>
  <c r="K367" i="24"/>
  <c r="K368" i="24"/>
  <c r="K369" i="24"/>
  <c r="K370" i="24"/>
  <c r="K371" i="24"/>
  <c r="K372" i="24"/>
  <c r="K373" i="24"/>
  <c r="K374" i="24"/>
  <c r="K375" i="24"/>
  <c r="K376" i="24"/>
  <c r="K377" i="24"/>
  <c r="K378" i="24"/>
  <c r="K379" i="24"/>
  <c r="K380" i="24"/>
  <c r="K381" i="24"/>
  <c r="K382" i="24"/>
  <c r="K383" i="24"/>
  <c r="K384" i="24"/>
  <c r="K385" i="24"/>
  <c r="K386" i="24"/>
  <c r="K387" i="24"/>
  <c r="K388" i="24"/>
  <c r="K389" i="24"/>
  <c r="K390" i="24"/>
  <c r="K391" i="24"/>
  <c r="K392" i="24"/>
  <c r="K393" i="24"/>
  <c r="K394" i="24"/>
  <c r="K395" i="24"/>
  <c r="K396" i="24"/>
  <c r="K397" i="24"/>
  <c r="K398" i="24"/>
  <c r="K399" i="24"/>
  <c r="K400" i="24"/>
  <c r="K401" i="24"/>
  <c r="K402" i="24"/>
  <c r="K403" i="24"/>
  <c r="K404" i="24"/>
  <c r="K405" i="24"/>
  <c r="K406" i="24"/>
  <c r="K407" i="24"/>
  <c r="K408" i="24"/>
  <c r="K409" i="24"/>
  <c r="K410" i="24"/>
  <c r="K411" i="24"/>
  <c r="K412" i="24"/>
  <c r="K413" i="24"/>
  <c r="K414" i="24"/>
  <c r="K415" i="24"/>
  <c r="K416" i="24"/>
  <c r="K417" i="24"/>
  <c r="K418" i="24"/>
  <c r="K419" i="24"/>
  <c r="K420" i="24"/>
  <c r="K421" i="24"/>
  <c r="K422" i="24"/>
  <c r="K423" i="24"/>
  <c r="K424" i="24"/>
  <c r="K425" i="24"/>
  <c r="K426" i="24"/>
  <c r="K427" i="24"/>
  <c r="K428" i="24"/>
  <c r="K429" i="24"/>
  <c r="K430" i="24"/>
  <c r="K431" i="24"/>
  <c r="K432" i="24"/>
  <c r="K433" i="24"/>
  <c r="K434" i="24"/>
  <c r="K435" i="24"/>
  <c r="K436" i="24"/>
  <c r="K437" i="24"/>
  <c r="K438" i="24"/>
  <c r="K439" i="24"/>
  <c r="K440" i="24"/>
  <c r="K441" i="24"/>
  <c r="K442" i="24"/>
  <c r="K443" i="24"/>
  <c r="K444" i="24"/>
  <c r="K445" i="24"/>
  <c r="K446" i="24"/>
  <c r="K447" i="24"/>
  <c r="K448" i="24"/>
  <c r="K449" i="24"/>
  <c r="K450" i="24"/>
  <c r="K451" i="24"/>
  <c r="K452" i="24"/>
  <c r="K453" i="24"/>
  <c r="K454" i="24"/>
  <c r="K455" i="24"/>
  <c r="K456" i="24"/>
  <c r="K457" i="24"/>
  <c r="K458" i="24"/>
  <c r="K459" i="24"/>
  <c r="K460" i="24"/>
  <c r="K461" i="24"/>
  <c r="K462" i="24"/>
  <c r="K463" i="24"/>
  <c r="K464" i="24"/>
  <c r="K465" i="24"/>
  <c r="K466" i="24"/>
  <c r="K467" i="24"/>
  <c r="K468" i="24"/>
  <c r="K469" i="24"/>
  <c r="K470" i="24"/>
  <c r="K471" i="24"/>
  <c r="K472" i="24"/>
  <c r="K473" i="24"/>
  <c r="K474" i="24"/>
  <c r="K475" i="24"/>
  <c r="K476" i="24"/>
  <c r="K477" i="24"/>
  <c r="K478" i="24"/>
  <c r="K479" i="24"/>
  <c r="K480" i="24"/>
  <c r="K481" i="24"/>
  <c r="K482" i="24"/>
  <c r="K483" i="24"/>
  <c r="K484" i="24"/>
  <c r="K485" i="24"/>
  <c r="K486" i="24"/>
  <c r="K487" i="24"/>
  <c r="K488" i="24"/>
  <c r="K489" i="24"/>
  <c r="K490" i="24"/>
  <c r="K491" i="24"/>
  <c r="K492" i="24"/>
  <c r="K493" i="24"/>
  <c r="K494" i="24"/>
  <c r="K495" i="24"/>
  <c r="K496" i="24"/>
  <c r="K497" i="24"/>
  <c r="K498" i="24"/>
  <c r="K499" i="24"/>
  <c r="K500" i="24"/>
  <c r="K501" i="24"/>
  <c r="K502" i="24"/>
  <c r="K503" i="24"/>
  <c r="K504" i="24"/>
  <c r="K505" i="24"/>
  <c r="K506" i="24"/>
  <c r="K507" i="24"/>
  <c r="K508" i="24"/>
  <c r="K509" i="24"/>
  <c r="K510" i="24"/>
  <c r="K511" i="24"/>
  <c r="K512" i="24"/>
  <c r="K513" i="24"/>
  <c r="K514" i="24"/>
  <c r="K515" i="24"/>
  <c r="K516" i="24"/>
  <c r="K517" i="24"/>
  <c r="K518" i="24"/>
  <c r="K519" i="24"/>
  <c r="K520" i="24"/>
  <c r="K521" i="24"/>
  <c r="K522" i="24"/>
  <c r="K523" i="24"/>
  <c r="K524" i="24"/>
  <c r="K525" i="24"/>
  <c r="K526" i="24"/>
  <c r="K527" i="24"/>
  <c r="K528" i="24"/>
  <c r="K529" i="24"/>
  <c r="K530" i="24"/>
  <c r="K531" i="24"/>
  <c r="K532" i="24"/>
  <c r="K533" i="24"/>
  <c r="K534" i="24"/>
  <c r="K535" i="24"/>
  <c r="K536" i="24"/>
  <c r="K537" i="24"/>
  <c r="K538" i="24"/>
  <c r="K539" i="24"/>
  <c r="K540" i="24"/>
  <c r="K541" i="24"/>
  <c r="K542" i="24"/>
  <c r="K543" i="24"/>
  <c r="K544" i="24"/>
  <c r="K545" i="24"/>
  <c r="K546" i="24"/>
  <c r="K547" i="24"/>
  <c r="K548" i="24"/>
  <c r="K549" i="24"/>
  <c r="K550" i="24"/>
  <c r="K551" i="24"/>
  <c r="K552" i="24"/>
  <c r="K553" i="24"/>
  <c r="K554" i="24"/>
  <c r="K555" i="24"/>
  <c r="K556" i="24"/>
  <c r="K557" i="24"/>
  <c r="K558" i="24"/>
  <c r="K559" i="24"/>
  <c r="K560" i="24"/>
  <c r="K561" i="24"/>
  <c r="K562" i="24"/>
  <c r="K563" i="24"/>
  <c r="K564" i="24"/>
  <c r="K565" i="24"/>
  <c r="K566" i="24"/>
  <c r="K567" i="24"/>
  <c r="K568" i="24"/>
  <c r="K569" i="24"/>
  <c r="K570" i="24"/>
  <c r="K571" i="24"/>
  <c r="K572" i="24"/>
  <c r="K573" i="24"/>
  <c r="K574" i="24"/>
  <c r="K575" i="24"/>
  <c r="K576" i="24"/>
  <c r="K577" i="24"/>
  <c r="K578" i="24"/>
  <c r="K579" i="24"/>
  <c r="K580" i="24"/>
  <c r="K581" i="24"/>
  <c r="K582" i="24"/>
  <c r="K583" i="24"/>
  <c r="K584" i="24"/>
  <c r="K585" i="24"/>
  <c r="K586" i="24"/>
  <c r="K587" i="24"/>
  <c r="K588" i="24"/>
  <c r="K589" i="24"/>
  <c r="K590" i="24"/>
  <c r="K591" i="24"/>
  <c r="K592" i="24"/>
  <c r="K593" i="24"/>
  <c r="K594" i="24"/>
  <c r="K595" i="24"/>
  <c r="K596" i="24"/>
  <c r="K597" i="24"/>
  <c r="K598" i="24"/>
  <c r="K599" i="24"/>
  <c r="K600" i="24"/>
  <c r="K601" i="24"/>
  <c r="K602" i="24"/>
  <c r="K603" i="24"/>
  <c r="K604" i="24"/>
  <c r="K605" i="24"/>
  <c r="K606" i="24"/>
  <c r="K607" i="24"/>
  <c r="K608" i="24"/>
  <c r="K609" i="24"/>
  <c r="K610" i="24"/>
  <c r="K611" i="24"/>
  <c r="K612" i="24"/>
  <c r="K613" i="24"/>
  <c r="K614" i="24"/>
  <c r="K615" i="24"/>
  <c r="K616" i="24"/>
  <c r="K617" i="24"/>
  <c r="K618" i="24"/>
  <c r="K619" i="24"/>
  <c r="K620" i="24"/>
  <c r="K621" i="24"/>
  <c r="K622" i="24"/>
  <c r="K623" i="24"/>
  <c r="K624" i="24"/>
  <c r="K625" i="24"/>
  <c r="K626" i="24"/>
  <c r="K627" i="24"/>
  <c r="K628" i="24"/>
  <c r="K629" i="24"/>
  <c r="K630" i="24"/>
  <c r="K631" i="24"/>
  <c r="K632" i="24"/>
  <c r="K633" i="24"/>
  <c r="K634" i="24"/>
  <c r="K635" i="24"/>
  <c r="K636" i="24"/>
  <c r="K637" i="24"/>
  <c r="K638" i="24"/>
  <c r="K639" i="24"/>
  <c r="K640" i="24"/>
  <c r="K641" i="24"/>
  <c r="K642" i="24"/>
  <c r="K643" i="24"/>
  <c r="K644" i="24"/>
  <c r="K645" i="24"/>
  <c r="K646" i="24"/>
  <c r="K647" i="24"/>
  <c r="K648" i="24"/>
  <c r="K649" i="24"/>
  <c r="K650" i="24"/>
  <c r="K651" i="24"/>
  <c r="K652" i="24"/>
  <c r="K653" i="24"/>
  <c r="K654" i="24"/>
  <c r="K655" i="24"/>
  <c r="K656" i="24"/>
  <c r="K657" i="24"/>
  <c r="K658" i="24"/>
  <c r="K659" i="24"/>
  <c r="K660" i="24"/>
  <c r="K661" i="24"/>
  <c r="K662" i="24"/>
  <c r="K663" i="24"/>
  <c r="K664" i="24"/>
  <c r="K665" i="24"/>
  <c r="K666" i="24"/>
  <c r="K667" i="24"/>
  <c r="K668" i="24"/>
  <c r="K669" i="24"/>
  <c r="K670" i="24"/>
  <c r="K671" i="24"/>
  <c r="K672" i="24"/>
  <c r="K673" i="24"/>
  <c r="K674" i="24"/>
  <c r="K675" i="24"/>
  <c r="K676" i="24"/>
  <c r="K677" i="24"/>
  <c r="K678" i="24"/>
  <c r="K679" i="24"/>
  <c r="K680" i="24"/>
  <c r="K681" i="24"/>
  <c r="K682" i="24"/>
  <c r="K683" i="24"/>
  <c r="K684" i="24"/>
  <c r="K685" i="24"/>
  <c r="K686" i="24"/>
  <c r="K687" i="24"/>
  <c r="K688" i="24"/>
  <c r="K689" i="24"/>
  <c r="K690" i="24"/>
  <c r="K691" i="24"/>
  <c r="K692" i="24"/>
  <c r="K693" i="24"/>
  <c r="K694" i="24"/>
  <c r="K695" i="24"/>
  <c r="K696" i="24"/>
  <c r="K697" i="24"/>
  <c r="K698" i="24"/>
  <c r="K699" i="24"/>
  <c r="K700" i="24"/>
  <c r="K701" i="24"/>
  <c r="K702" i="24"/>
  <c r="K703" i="24"/>
  <c r="K704" i="24"/>
  <c r="K705" i="24"/>
  <c r="K706" i="24"/>
  <c r="K707" i="24"/>
  <c r="K708" i="24"/>
  <c r="K709" i="24"/>
  <c r="K710" i="24"/>
  <c r="K711" i="24"/>
  <c r="K712" i="24"/>
  <c r="K713" i="24"/>
  <c r="K714" i="24"/>
  <c r="K715" i="24"/>
  <c r="K716" i="24"/>
  <c r="K717" i="24"/>
  <c r="K718" i="24"/>
  <c r="K719" i="24"/>
  <c r="K720" i="24"/>
  <c r="K721" i="24"/>
  <c r="K722" i="24"/>
  <c r="K723" i="24"/>
  <c r="K724" i="24"/>
  <c r="K725" i="24"/>
  <c r="K726" i="24"/>
  <c r="K727" i="24"/>
  <c r="K728" i="24"/>
  <c r="K729" i="24"/>
  <c r="K730" i="24"/>
  <c r="K731" i="24"/>
  <c r="K732" i="24"/>
  <c r="K733" i="24"/>
  <c r="K734" i="24"/>
  <c r="K735" i="24"/>
  <c r="K736" i="24"/>
  <c r="K737" i="24"/>
  <c r="K738" i="24"/>
  <c r="K739" i="24"/>
  <c r="K740" i="24"/>
  <c r="K741" i="24"/>
  <c r="K742" i="24"/>
  <c r="K743" i="24"/>
  <c r="K744" i="24"/>
  <c r="K745" i="24"/>
  <c r="K746" i="24"/>
  <c r="K747" i="24"/>
  <c r="K748" i="24"/>
  <c r="K749" i="24"/>
  <c r="K750" i="24"/>
  <c r="K751" i="24"/>
  <c r="K752" i="24"/>
  <c r="K753" i="24"/>
  <c r="K754" i="24"/>
  <c r="K755" i="24"/>
  <c r="K756" i="24"/>
  <c r="K757" i="24"/>
  <c r="K758" i="24"/>
  <c r="K759" i="24"/>
  <c r="K760" i="24"/>
  <c r="K761" i="24"/>
  <c r="K762" i="24"/>
  <c r="K763" i="24"/>
  <c r="K764" i="24"/>
  <c r="K765" i="24"/>
  <c r="K766" i="24"/>
  <c r="K767" i="24"/>
  <c r="K768" i="24"/>
  <c r="K769" i="24"/>
  <c r="K770" i="24"/>
  <c r="K771" i="24"/>
  <c r="K772" i="24"/>
  <c r="K773" i="24"/>
  <c r="K774" i="24"/>
  <c r="K775" i="24"/>
  <c r="K776" i="24"/>
  <c r="K777" i="24"/>
  <c r="K778" i="24"/>
  <c r="K779" i="24"/>
  <c r="K780" i="24"/>
  <c r="K781" i="24"/>
  <c r="K782" i="24"/>
  <c r="K783" i="24"/>
  <c r="K784" i="24"/>
  <c r="K785" i="24"/>
  <c r="K786" i="24"/>
  <c r="K787" i="24"/>
  <c r="K788" i="24"/>
  <c r="K789" i="24"/>
  <c r="K790" i="24"/>
  <c r="K791" i="24"/>
  <c r="K792" i="24"/>
  <c r="K793" i="24"/>
  <c r="K794" i="24"/>
  <c r="K795" i="24"/>
  <c r="K796" i="24"/>
  <c r="K797" i="24"/>
  <c r="K798" i="24"/>
  <c r="K799" i="24"/>
  <c r="K800" i="24"/>
  <c r="K801" i="24"/>
  <c r="K802" i="24"/>
  <c r="K803" i="24"/>
  <c r="K804" i="24"/>
  <c r="K805" i="24"/>
  <c r="K806" i="24"/>
  <c r="K807" i="24"/>
  <c r="K808" i="24"/>
  <c r="K809" i="24"/>
  <c r="K810" i="24"/>
  <c r="K811" i="24"/>
  <c r="K812" i="24"/>
  <c r="K813" i="24"/>
  <c r="K814" i="24"/>
  <c r="K815" i="24"/>
  <c r="K816" i="24"/>
  <c r="K817" i="24"/>
  <c r="K818" i="24"/>
  <c r="K819" i="24"/>
  <c r="K820" i="24"/>
  <c r="K821" i="24"/>
  <c r="K822" i="24"/>
  <c r="K823" i="24"/>
  <c r="K824" i="24"/>
  <c r="K825" i="24"/>
  <c r="K826" i="24"/>
  <c r="K827" i="24"/>
  <c r="K828" i="24"/>
  <c r="K829" i="24"/>
  <c r="K830" i="24"/>
  <c r="K831" i="24"/>
  <c r="K832" i="24"/>
  <c r="K833" i="24"/>
  <c r="K834" i="24"/>
  <c r="K835" i="24"/>
  <c r="K836" i="24"/>
  <c r="K837" i="24"/>
  <c r="K838" i="24"/>
  <c r="K839" i="24"/>
  <c r="K840" i="24"/>
  <c r="K841" i="24"/>
  <c r="K842" i="24"/>
  <c r="K843" i="24"/>
  <c r="K844" i="24"/>
  <c r="K845" i="24"/>
  <c r="K846" i="24"/>
  <c r="K847" i="24"/>
  <c r="K848" i="24"/>
  <c r="K849" i="24"/>
  <c r="K850" i="24"/>
  <c r="K851" i="24"/>
  <c r="K852" i="24"/>
  <c r="K853" i="24"/>
  <c r="K854" i="24"/>
  <c r="K855" i="24"/>
  <c r="K856" i="24"/>
  <c r="K857" i="24"/>
  <c r="K858" i="24"/>
  <c r="K859" i="24"/>
  <c r="K860" i="24"/>
  <c r="K861" i="24"/>
  <c r="K862" i="24"/>
  <c r="K863" i="24"/>
  <c r="K864" i="24"/>
  <c r="K865" i="24"/>
  <c r="K866" i="24"/>
  <c r="K867" i="24"/>
  <c r="K868" i="24"/>
  <c r="K869" i="24"/>
  <c r="K870" i="24"/>
  <c r="K871" i="24"/>
  <c r="K872" i="24"/>
  <c r="K873" i="24"/>
  <c r="K874" i="24"/>
  <c r="K875" i="24"/>
  <c r="K876" i="24"/>
  <c r="K877" i="24"/>
  <c r="K878" i="24"/>
  <c r="K879" i="24"/>
  <c r="K880" i="24"/>
  <c r="K881" i="24"/>
  <c r="K882" i="24"/>
  <c r="K883" i="24"/>
  <c r="K884" i="24"/>
  <c r="K885" i="24"/>
  <c r="K886" i="24"/>
  <c r="K887" i="24"/>
  <c r="K888" i="24"/>
  <c r="K889" i="24"/>
  <c r="K890" i="24"/>
  <c r="K891" i="24"/>
  <c r="K892" i="24"/>
  <c r="K893" i="24"/>
  <c r="K894" i="24"/>
  <c r="K895" i="24"/>
  <c r="K896" i="24"/>
  <c r="K897" i="24"/>
  <c r="K898" i="24"/>
  <c r="K899" i="24"/>
  <c r="K900" i="24"/>
  <c r="K901" i="24"/>
  <c r="K902" i="24"/>
  <c r="K903" i="24"/>
  <c r="K904" i="24"/>
  <c r="K905" i="24"/>
  <c r="K906" i="24"/>
  <c r="K907" i="24"/>
  <c r="K908" i="24"/>
  <c r="K909" i="24"/>
  <c r="K910" i="24"/>
  <c r="K911" i="24"/>
  <c r="K912" i="24"/>
  <c r="K913" i="24"/>
  <c r="K914" i="24"/>
  <c r="K915" i="24"/>
  <c r="K916" i="24"/>
  <c r="K917" i="24"/>
  <c r="K918" i="24"/>
  <c r="K919" i="24"/>
  <c r="K920" i="24"/>
  <c r="K921" i="24"/>
  <c r="K922" i="24"/>
  <c r="K923" i="24"/>
  <c r="K924" i="24"/>
  <c r="K925" i="24"/>
  <c r="K926" i="24"/>
  <c r="K927" i="24"/>
  <c r="K928" i="24"/>
  <c r="K929" i="24"/>
  <c r="K930" i="24"/>
  <c r="K931" i="24"/>
  <c r="K932" i="24"/>
  <c r="K933" i="24"/>
  <c r="K934" i="24"/>
  <c r="K935" i="24"/>
  <c r="K936" i="24"/>
  <c r="K937" i="24"/>
  <c r="K938" i="24"/>
  <c r="K939" i="24"/>
  <c r="K940" i="24"/>
  <c r="K941" i="24"/>
  <c r="K942" i="24"/>
  <c r="K943" i="24"/>
  <c r="K944" i="24"/>
  <c r="K945" i="24"/>
  <c r="K946" i="24"/>
  <c r="K947" i="24"/>
  <c r="K948" i="24"/>
  <c r="K949" i="24"/>
  <c r="K950" i="24"/>
  <c r="K951" i="24"/>
  <c r="K952" i="24"/>
  <c r="K953" i="24"/>
  <c r="K954" i="24"/>
  <c r="K955" i="24"/>
  <c r="K956" i="24"/>
  <c r="K957" i="24"/>
  <c r="K958" i="24"/>
  <c r="K959" i="24"/>
  <c r="K960" i="24"/>
  <c r="K961" i="24"/>
  <c r="K962" i="24"/>
  <c r="K963" i="24"/>
  <c r="K964" i="24"/>
  <c r="K965" i="24"/>
  <c r="K966" i="24"/>
  <c r="K967" i="24"/>
  <c r="K968" i="24"/>
  <c r="K969" i="24"/>
  <c r="K970" i="24"/>
  <c r="K971" i="24"/>
  <c r="K972" i="24"/>
  <c r="K973" i="24"/>
  <c r="K974" i="24"/>
  <c r="K975" i="24"/>
  <c r="K976" i="24"/>
  <c r="K977" i="24"/>
  <c r="K978" i="24"/>
  <c r="K979" i="24"/>
  <c r="K980" i="24"/>
  <c r="K981" i="24"/>
  <c r="K982" i="24"/>
  <c r="K983" i="24"/>
  <c r="K984" i="24"/>
  <c r="K985" i="24"/>
  <c r="K986" i="24"/>
  <c r="K987" i="24"/>
  <c r="K988" i="24"/>
  <c r="K989" i="24"/>
  <c r="K990" i="24"/>
  <c r="K991" i="24"/>
  <c r="K992" i="24"/>
  <c r="K993" i="24"/>
  <c r="K994" i="24"/>
  <c r="K995" i="24"/>
  <c r="K996" i="24"/>
  <c r="K997" i="24"/>
  <c r="K998" i="24"/>
  <c r="K999" i="24"/>
  <c r="K1000" i="24"/>
  <c r="K1001" i="24"/>
  <c r="K1002" i="24"/>
  <c r="K1003" i="24"/>
  <c r="K1004" i="24"/>
  <c r="K1005" i="24"/>
  <c r="K1006" i="24"/>
  <c r="K1007" i="24"/>
  <c r="K1008" i="24"/>
  <c r="K1009" i="24"/>
  <c r="K1010" i="24"/>
  <c r="K1011" i="24"/>
  <c r="K1012" i="24"/>
  <c r="K1013" i="24"/>
  <c r="K1014" i="24"/>
  <c r="K1015" i="24"/>
  <c r="K1016" i="24"/>
  <c r="K1017" i="24"/>
  <c r="K1018" i="24"/>
  <c r="K1019" i="24"/>
  <c r="K1020" i="24"/>
  <c r="K1021" i="24"/>
  <c r="K1022" i="24"/>
  <c r="K1023" i="24"/>
  <c r="K1024" i="24"/>
  <c r="K1025" i="24"/>
  <c r="K1026" i="24"/>
  <c r="K1027" i="24"/>
  <c r="K1028" i="24"/>
  <c r="K1029" i="24"/>
  <c r="K1030" i="24"/>
  <c r="K1031" i="24"/>
  <c r="K1032" i="24"/>
  <c r="K1033" i="24"/>
  <c r="K1034" i="24"/>
  <c r="K1035" i="24"/>
  <c r="K1036" i="24"/>
  <c r="K1037" i="24"/>
  <c r="K1038" i="24"/>
  <c r="K1039" i="24"/>
  <c r="K1040" i="24"/>
  <c r="K1041" i="24"/>
  <c r="K1042" i="24"/>
  <c r="K1043" i="24"/>
  <c r="K1044" i="24"/>
  <c r="K1045" i="24"/>
  <c r="K1046" i="24"/>
  <c r="K1047" i="24"/>
  <c r="K1048" i="24"/>
  <c r="K1049" i="24"/>
  <c r="K1050" i="24"/>
  <c r="K1051" i="24"/>
  <c r="K1052" i="24"/>
  <c r="K1053" i="24"/>
  <c r="K1054" i="24"/>
  <c r="K1055" i="24"/>
  <c r="K1056" i="24"/>
  <c r="K1057" i="24"/>
  <c r="K1058" i="24"/>
  <c r="K1059" i="24"/>
  <c r="K1060" i="24"/>
  <c r="K1061" i="24"/>
  <c r="K1062" i="24"/>
  <c r="K1063" i="24"/>
  <c r="K1064" i="24"/>
  <c r="K1065" i="24"/>
  <c r="K1066" i="24"/>
  <c r="K1067" i="24"/>
  <c r="K1068" i="24"/>
  <c r="K1069" i="24"/>
  <c r="K1070" i="24"/>
  <c r="K1071" i="24"/>
  <c r="K1072" i="24"/>
  <c r="K1073" i="24"/>
  <c r="K1074" i="24"/>
  <c r="K1075" i="24"/>
  <c r="K1076" i="24"/>
  <c r="K1077" i="24"/>
  <c r="K1078" i="24"/>
  <c r="K1079" i="24"/>
  <c r="K1080" i="24"/>
  <c r="K1081" i="24"/>
  <c r="K1082" i="24"/>
  <c r="K1083" i="24"/>
  <c r="K1084" i="24"/>
  <c r="K1085" i="24"/>
  <c r="K1086" i="24"/>
  <c r="K1087" i="24"/>
  <c r="K1088" i="24"/>
  <c r="K1089" i="24"/>
  <c r="K1090" i="24"/>
  <c r="K1091" i="24"/>
  <c r="K1092" i="24"/>
  <c r="K1093" i="24"/>
  <c r="K1094" i="24"/>
  <c r="K1095" i="24"/>
  <c r="K1096" i="24"/>
  <c r="K1097" i="24"/>
  <c r="K1098" i="24"/>
  <c r="K1099" i="24"/>
  <c r="K1100" i="24"/>
  <c r="K1101" i="24"/>
  <c r="K1102" i="24"/>
  <c r="K1103" i="24"/>
  <c r="K1104" i="24"/>
  <c r="K1105" i="24"/>
  <c r="K1106" i="24"/>
  <c r="K1107" i="24"/>
  <c r="K1108" i="24"/>
  <c r="K1109" i="24"/>
  <c r="K1110" i="24"/>
  <c r="K1111" i="24"/>
  <c r="K1112" i="24"/>
  <c r="K1113" i="24"/>
  <c r="K1114" i="24"/>
  <c r="K1115" i="24"/>
  <c r="K1116" i="24"/>
  <c r="K1117" i="24"/>
  <c r="K1118" i="24"/>
  <c r="K1119" i="24"/>
  <c r="K1120" i="24"/>
  <c r="K1121" i="24"/>
  <c r="K1122" i="24"/>
  <c r="K1123" i="24"/>
  <c r="K1124" i="24"/>
  <c r="K1125" i="24"/>
  <c r="K1126" i="24"/>
  <c r="K1127" i="24"/>
  <c r="K1128" i="24"/>
  <c r="K1129" i="24"/>
  <c r="K1130" i="24"/>
  <c r="K1131" i="24"/>
  <c r="K1132" i="24"/>
  <c r="K1133" i="24"/>
  <c r="K1134" i="24"/>
  <c r="K1135" i="24"/>
  <c r="K1136" i="24"/>
  <c r="K1137" i="24"/>
  <c r="K1138" i="24"/>
  <c r="K1139" i="24"/>
  <c r="K1140" i="24"/>
  <c r="K1141" i="24"/>
  <c r="K1142" i="24"/>
  <c r="K1143" i="24"/>
  <c r="K1144" i="24"/>
  <c r="K1145" i="24"/>
  <c r="K1146" i="24"/>
  <c r="K1147" i="24"/>
  <c r="K1148" i="24"/>
  <c r="K1149" i="24"/>
  <c r="K1150" i="24"/>
  <c r="K1151" i="24"/>
  <c r="K1152" i="24"/>
  <c r="K1153" i="24"/>
  <c r="K1154" i="24"/>
  <c r="K1155" i="24"/>
  <c r="K1156" i="24"/>
  <c r="K1157" i="24"/>
  <c r="K1158" i="24"/>
  <c r="K1159" i="24"/>
  <c r="K1160" i="24"/>
  <c r="K1161" i="24"/>
  <c r="K1162" i="24"/>
  <c r="K1163" i="24"/>
  <c r="K1164" i="24"/>
  <c r="K1165" i="24"/>
  <c r="K1166" i="24"/>
  <c r="K1167" i="24"/>
  <c r="K1168" i="24"/>
  <c r="K1169" i="24"/>
  <c r="K1170" i="24"/>
  <c r="K1171" i="24"/>
  <c r="K1172" i="24"/>
  <c r="K1173" i="24"/>
  <c r="K1174" i="24"/>
  <c r="K1175" i="24"/>
  <c r="K1176" i="24"/>
  <c r="K1177" i="24"/>
  <c r="K1178" i="24"/>
  <c r="K1179" i="24"/>
  <c r="K1180" i="24"/>
  <c r="K1181" i="24"/>
  <c r="K1182" i="24"/>
  <c r="K1183" i="24"/>
  <c r="K1184" i="24"/>
  <c r="K1185" i="24"/>
  <c r="K1186" i="24"/>
  <c r="K1187" i="24"/>
  <c r="K1188" i="24"/>
  <c r="K1189" i="24"/>
  <c r="K1190" i="24"/>
  <c r="K1191" i="24"/>
  <c r="K1192" i="24"/>
  <c r="K1193" i="24"/>
  <c r="K1194" i="24"/>
  <c r="K1195" i="24"/>
  <c r="K1196" i="24"/>
  <c r="K1197" i="24"/>
  <c r="K1198" i="24"/>
  <c r="K1199" i="24"/>
  <c r="K1200" i="24"/>
  <c r="K1201" i="24"/>
  <c r="K1202" i="24"/>
  <c r="K1203" i="24"/>
  <c r="K1204" i="24"/>
  <c r="K1205" i="24"/>
  <c r="K1206" i="24"/>
  <c r="K1207" i="24"/>
  <c r="K1208" i="24"/>
  <c r="K1209" i="24"/>
  <c r="K1210" i="24"/>
  <c r="K1211" i="24"/>
  <c r="K1212" i="24"/>
  <c r="K1213" i="24"/>
  <c r="K1214" i="24"/>
  <c r="K1215" i="24"/>
  <c r="K1216" i="24"/>
  <c r="K1217" i="24"/>
  <c r="K1218" i="24"/>
  <c r="K1219" i="24"/>
  <c r="K1220" i="24"/>
  <c r="K1221" i="24"/>
  <c r="K1222" i="24"/>
  <c r="K1223" i="24"/>
  <c r="K1224" i="24"/>
  <c r="K1225" i="24"/>
  <c r="K1226" i="24"/>
  <c r="K1227" i="24"/>
  <c r="K1228" i="24"/>
  <c r="K1229" i="24"/>
  <c r="K1230" i="24"/>
  <c r="K1231" i="24"/>
  <c r="K1232" i="24"/>
  <c r="K1233" i="24"/>
  <c r="K1234" i="24"/>
  <c r="K1235" i="24"/>
  <c r="K1236" i="24"/>
  <c r="K1237" i="24"/>
  <c r="K1238" i="24"/>
  <c r="K1239" i="24"/>
  <c r="K1240" i="24"/>
  <c r="K1241" i="24"/>
  <c r="K1242" i="24"/>
  <c r="K1243" i="24"/>
  <c r="K1244" i="24"/>
  <c r="K1245" i="24"/>
  <c r="K1246" i="24"/>
  <c r="K1247" i="24"/>
  <c r="K1248" i="24"/>
  <c r="K1249" i="24"/>
  <c r="K1250" i="24"/>
  <c r="K1251" i="24"/>
  <c r="K1252" i="24"/>
  <c r="K1253" i="24"/>
  <c r="K1254" i="24"/>
  <c r="K1255" i="24"/>
  <c r="K1256" i="24"/>
  <c r="K1257" i="24"/>
  <c r="K1258" i="24"/>
  <c r="K1259" i="24"/>
  <c r="K1260" i="24"/>
  <c r="K1261" i="24"/>
  <c r="K1262" i="24"/>
  <c r="K1263" i="24"/>
  <c r="K1264" i="24"/>
  <c r="K1265" i="24"/>
  <c r="K1266" i="24"/>
  <c r="K1267" i="24"/>
  <c r="K1268" i="24"/>
  <c r="K1269" i="24"/>
  <c r="K1270" i="24"/>
  <c r="K1271" i="24"/>
  <c r="K1272" i="24"/>
  <c r="K1273" i="24"/>
  <c r="K1274" i="24"/>
  <c r="K1275" i="24"/>
  <c r="K1276" i="24"/>
  <c r="K1277" i="24"/>
  <c r="K1278" i="24"/>
  <c r="K1279" i="24"/>
  <c r="K1280" i="24"/>
  <c r="K1281" i="24"/>
  <c r="K1282" i="24"/>
  <c r="K1283" i="24"/>
  <c r="K1284" i="24"/>
  <c r="K1285" i="24"/>
  <c r="K1286" i="24"/>
  <c r="K1287" i="24"/>
  <c r="K1288" i="24"/>
  <c r="K1289" i="24"/>
  <c r="K1290" i="24"/>
  <c r="K1291" i="24"/>
  <c r="K1292" i="24"/>
  <c r="K1293" i="24"/>
  <c r="K1294" i="24"/>
  <c r="K1295" i="24"/>
  <c r="K1296" i="24"/>
  <c r="K1297" i="24"/>
  <c r="K1298" i="24"/>
  <c r="K1299" i="24"/>
  <c r="K1300" i="24"/>
  <c r="K1301" i="24"/>
  <c r="K1302" i="24"/>
  <c r="K1303" i="24"/>
  <c r="K1304" i="24"/>
  <c r="K1305" i="24"/>
  <c r="K1306" i="24"/>
  <c r="K1307" i="24"/>
  <c r="K1308" i="24"/>
  <c r="K1309" i="24"/>
  <c r="K1310" i="24"/>
  <c r="K1311" i="24"/>
  <c r="K1312" i="24"/>
  <c r="K1313" i="24"/>
  <c r="K1314" i="24"/>
  <c r="K1315" i="24"/>
  <c r="K1316" i="24"/>
  <c r="K1317" i="24"/>
  <c r="K1318" i="24"/>
  <c r="K1319" i="24"/>
  <c r="K1320" i="24"/>
  <c r="K1321" i="24"/>
  <c r="K1322" i="24"/>
  <c r="K1323" i="24"/>
  <c r="K1324" i="24"/>
  <c r="K1325" i="24"/>
  <c r="K1326" i="24"/>
  <c r="K1327" i="24"/>
  <c r="K1328" i="24"/>
  <c r="K1329" i="24"/>
  <c r="K1330" i="24"/>
  <c r="K1331" i="24"/>
  <c r="K1332" i="24"/>
  <c r="K1333" i="24"/>
  <c r="K1334" i="24"/>
  <c r="K1335" i="24"/>
  <c r="K1336" i="24"/>
  <c r="K1337" i="24"/>
  <c r="K1338" i="24"/>
  <c r="K1339" i="24"/>
  <c r="K1340" i="24"/>
  <c r="K1341" i="24"/>
  <c r="K1342" i="24"/>
  <c r="K1343" i="24"/>
  <c r="K1344" i="24"/>
  <c r="K1345" i="24"/>
  <c r="K1346" i="24"/>
  <c r="K1347" i="24"/>
  <c r="K1348" i="24"/>
  <c r="K1349" i="24"/>
  <c r="K1350" i="24"/>
  <c r="K1351" i="24"/>
  <c r="K1352" i="24"/>
  <c r="K1353" i="24"/>
  <c r="K1354" i="24"/>
  <c r="K1355" i="24"/>
  <c r="K1356" i="24"/>
  <c r="K1357" i="24"/>
  <c r="K1358" i="24"/>
  <c r="K1359" i="24"/>
  <c r="K1360" i="24"/>
  <c r="K1361" i="24"/>
  <c r="K1362" i="24"/>
  <c r="K1363" i="24"/>
  <c r="K1364" i="24"/>
  <c r="K1365" i="24"/>
  <c r="K1366" i="24"/>
  <c r="K1367" i="24"/>
  <c r="K1368" i="24"/>
  <c r="K1369" i="24"/>
  <c r="K1370" i="24"/>
  <c r="K1371" i="24"/>
  <c r="K1372" i="24"/>
  <c r="K1373" i="24"/>
  <c r="K1374" i="24"/>
  <c r="K1375" i="24"/>
  <c r="K1376" i="24"/>
  <c r="K1377" i="24"/>
  <c r="K1378" i="24"/>
  <c r="K1379" i="24"/>
  <c r="K1380" i="24"/>
  <c r="K1381" i="24"/>
  <c r="K1382" i="24"/>
  <c r="K1383" i="24"/>
  <c r="K1384" i="24"/>
  <c r="K1385" i="24"/>
  <c r="K1386" i="24"/>
  <c r="K1387" i="24"/>
  <c r="K1388" i="24"/>
  <c r="K1389" i="24"/>
  <c r="K1390" i="24"/>
  <c r="K1391" i="24"/>
  <c r="K1392" i="24"/>
  <c r="K1393" i="24"/>
  <c r="K1394" i="24"/>
  <c r="K1395" i="24"/>
  <c r="K1396" i="24"/>
  <c r="K1397" i="24"/>
  <c r="K1398" i="24"/>
  <c r="K1399" i="24"/>
  <c r="K1400" i="24"/>
  <c r="K1401" i="24"/>
  <c r="K1402" i="24"/>
  <c r="K1403" i="24"/>
  <c r="K1404" i="24"/>
  <c r="K1405" i="24"/>
  <c r="K1406" i="24"/>
  <c r="K1407" i="24"/>
  <c r="K1408" i="24"/>
  <c r="K1409" i="24"/>
  <c r="K1410" i="24"/>
  <c r="K1411" i="24"/>
  <c r="K1412" i="24"/>
  <c r="K1413" i="24"/>
  <c r="K1414" i="24"/>
  <c r="K1415" i="24"/>
  <c r="K1416" i="24"/>
  <c r="K1417" i="24"/>
  <c r="K1418" i="24"/>
  <c r="K1419" i="24"/>
  <c r="K1420" i="24"/>
  <c r="K1421" i="24"/>
  <c r="K1422" i="24"/>
  <c r="K1423" i="24"/>
  <c r="K1424" i="24"/>
  <c r="K1425" i="24"/>
  <c r="K1426" i="24"/>
  <c r="K1427" i="24"/>
  <c r="K1428" i="24"/>
  <c r="K1429" i="24"/>
  <c r="K1430" i="24"/>
  <c r="K1431" i="24"/>
  <c r="K1432" i="24"/>
  <c r="K1433" i="24"/>
  <c r="K1434" i="24"/>
  <c r="K1435" i="24"/>
  <c r="K1436" i="24"/>
  <c r="K1437" i="24"/>
  <c r="K1438" i="24"/>
  <c r="K1439" i="24"/>
  <c r="K1440" i="24"/>
  <c r="K1441" i="24"/>
  <c r="K1442" i="24"/>
  <c r="K1443" i="24"/>
  <c r="K1444" i="24"/>
  <c r="K1445" i="24"/>
  <c r="K1446" i="24"/>
  <c r="K1447" i="24"/>
  <c r="K1448" i="24"/>
  <c r="K1449" i="24"/>
  <c r="K1450" i="24"/>
  <c r="K1451" i="24"/>
  <c r="K1452" i="24"/>
  <c r="K1453" i="24"/>
  <c r="K1454" i="24"/>
  <c r="K1455" i="24"/>
  <c r="K1456" i="24"/>
  <c r="K1457" i="24"/>
  <c r="K1458" i="24"/>
  <c r="K1459" i="24"/>
  <c r="K1460" i="24"/>
  <c r="K1461" i="24"/>
  <c r="K1462" i="24"/>
  <c r="K1463" i="24"/>
  <c r="K1464" i="24"/>
  <c r="K1465" i="24"/>
  <c r="K1466" i="24"/>
  <c r="K1467" i="24"/>
  <c r="K1468" i="24"/>
  <c r="K1469" i="24"/>
  <c r="K1470" i="24"/>
  <c r="K1471" i="24"/>
  <c r="K1472" i="24"/>
  <c r="K1473" i="24"/>
  <c r="K1474" i="24"/>
  <c r="K1475" i="24"/>
  <c r="K1476" i="24"/>
  <c r="K1477" i="24"/>
  <c r="K1478" i="24"/>
  <c r="K1479" i="24"/>
  <c r="K1480" i="24"/>
  <c r="K1481" i="24"/>
  <c r="K1482" i="24"/>
  <c r="K1483" i="24"/>
  <c r="K1484" i="24"/>
  <c r="K1485" i="24"/>
  <c r="K1486" i="24"/>
  <c r="K1487" i="24"/>
  <c r="K1488" i="24"/>
  <c r="K1489" i="24"/>
  <c r="K1490" i="24"/>
  <c r="K1491" i="24"/>
  <c r="K1492" i="24"/>
  <c r="K1493" i="24"/>
  <c r="K1494" i="24"/>
  <c r="K1495" i="24"/>
  <c r="K1496" i="24"/>
  <c r="K1497" i="24"/>
  <c r="K1498" i="24"/>
  <c r="K1499" i="24"/>
  <c r="K1500" i="24"/>
  <c r="K1501" i="24"/>
  <c r="K1502" i="24"/>
  <c r="K1503" i="24"/>
  <c r="K1504" i="24"/>
  <c r="K1505" i="24"/>
  <c r="K1506" i="24"/>
  <c r="K1507" i="24"/>
  <c r="K1508" i="24"/>
  <c r="K1509" i="24"/>
  <c r="K1510" i="24"/>
  <c r="K1511" i="24"/>
  <c r="K1512" i="24"/>
  <c r="K1513" i="24"/>
  <c r="K1514" i="24"/>
  <c r="K1515" i="24"/>
  <c r="K1516" i="24"/>
  <c r="K1517" i="24"/>
  <c r="K1518" i="24"/>
  <c r="K1519" i="24"/>
  <c r="K1520" i="24"/>
  <c r="K1521" i="24"/>
  <c r="K1522" i="24"/>
  <c r="K1523" i="24"/>
  <c r="K1524" i="24"/>
  <c r="K1525" i="24"/>
  <c r="K1526" i="24"/>
  <c r="K1527" i="24"/>
  <c r="K1528" i="24"/>
  <c r="K1529" i="24"/>
  <c r="K1530" i="24"/>
  <c r="K1531" i="24"/>
  <c r="K1532" i="24"/>
  <c r="K1533" i="24"/>
  <c r="K1534" i="24"/>
  <c r="K1535" i="24"/>
  <c r="K1536" i="24"/>
  <c r="K1537" i="24"/>
  <c r="K1538" i="24"/>
  <c r="K1539" i="24"/>
  <c r="K1540" i="24"/>
  <c r="K1541" i="24"/>
  <c r="K1542" i="24"/>
  <c r="K1543" i="24"/>
  <c r="K1544" i="24"/>
  <c r="K1545" i="24"/>
  <c r="K1546" i="24"/>
  <c r="K1547" i="24"/>
  <c r="K1548" i="24"/>
  <c r="K1549" i="24"/>
  <c r="K1550" i="24"/>
  <c r="K1551" i="24"/>
  <c r="K1552" i="24"/>
  <c r="K1553" i="24"/>
  <c r="K1554" i="24"/>
  <c r="K1555" i="24"/>
  <c r="K1556" i="24"/>
  <c r="K1557" i="24"/>
  <c r="K1558" i="24"/>
  <c r="K1559" i="24"/>
  <c r="K1560" i="24"/>
  <c r="K1561" i="24"/>
  <c r="K1562" i="24"/>
  <c r="K1563" i="24"/>
  <c r="K1564" i="24"/>
  <c r="K1565" i="24"/>
  <c r="K1566" i="24"/>
  <c r="K1567" i="24"/>
  <c r="K1568" i="24"/>
  <c r="K1569" i="24"/>
  <c r="K1570" i="24"/>
  <c r="K1571" i="24"/>
  <c r="K1572" i="24"/>
  <c r="K1573" i="24"/>
  <c r="K1574" i="24"/>
  <c r="K1575" i="24"/>
  <c r="K1576" i="24"/>
  <c r="K1577" i="24"/>
  <c r="K1578" i="24"/>
  <c r="K1579" i="24"/>
  <c r="K1580" i="24"/>
  <c r="K1581" i="24"/>
  <c r="K1582" i="24"/>
  <c r="K1583" i="24"/>
  <c r="K1584" i="24"/>
  <c r="K1585" i="24"/>
  <c r="K1586" i="24"/>
  <c r="K1587" i="24"/>
  <c r="K1588" i="24"/>
  <c r="K1589" i="24"/>
  <c r="K1590" i="24"/>
  <c r="K1591" i="24"/>
  <c r="K1592" i="24"/>
  <c r="K1593" i="24"/>
  <c r="K1594" i="24"/>
  <c r="K1595" i="24"/>
  <c r="K1596" i="24"/>
  <c r="K1597" i="24"/>
  <c r="K1598" i="24"/>
  <c r="K1599" i="24"/>
  <c r="K1600" i="24"/>
  <c r="K1601" i="24"/>
  <c r="K1602" i="24"/>
  <c r="K1603" i="24"/>
  <c r="K1604" i="24"/>
  <c r="K1605" i="24"/>
  <c r="K1606" i="24"/>
  <c r="K1607" i="24"/>
  <c r="K1608" i="24"/>
  <c r="K1609" i="24"/>
  <c r="K1610" i="24"/>
  <c r="K1611" i="24"/>
  <c r="K1612" i="24"/>
  <c r="K1613" i="24"/>
  <c r="K1614" i="24"/>
  <c r="K1615" i="24"/>
  <c r="K1616" i="24"/>
  <c r="K1617" i="24"/>
  <c r="K1618" i="24"/>
  <c r="K1619" i="24"/>
  <c r="K1620" i="24"/>
  <c r="K1621" i="24"/>
  <c r="K1622" i="24"/>
  <c r="K1623" i="24"/>
  <c r="K1624" i="24"/>
  <c r="K1625" i="24"/>
  <c r="K1626" i="24"/>
  <c r="K1627" i="24"/>
  <c r="K1628" i="24"/>
  <c r="K1629" i="24"/>
  <c r="K1630" i="24"/>
  <c r="K1631" i="24"/>
  <c r="K1632" i="24"/>
  <c r="K1633" i="24"/>
  <c r="K1634" i="24"/>
  <c r="K1635" i="24"/>
  <c r="K1636" i="24"/>
  <c r="K1637" i="24"/>
  <c r="K1638" i="24"/>
  <c r="K1639" i="24"/>
  <c r="K1640" i="24"/>
  <c r="K1641" i="24"/>
  <c r="K1642" i="24"/>
  <c r="K1643" i="24"/>
  <c r="K1644" i="24"/>
  <c r="K1645" i="24"/>
  <c r="K1646" i="24"/>
  <c r="K1647" i="24"/>
  <c r="K1648" i="24"/>
  <c r="K1649" i="24"/>
  <c r="K1650" i="24"/>
  <c r="K1651" i="24"/>
  <c r="K1652" i="24"/>
  <c r="K1653" i="24"/>
  <c r="K1654" i="24"/>
  <c r="K1655" i="24"/>
  <c r="K1656" i="24"/>
  <c r="K1657" i="24"/>
  <c r="K1658" i="24"/>
  <c r="K1659" i="24"/>
  <c r="K1660" i="24"/>
  <c r="K1661" i="24"/>
  <c r="K1662" i="24"/>
  <c r="K1663" i="24"/>
  <c r="K1664" i="24"/>
  <c r="K1665" i="24"/>
  <c r="K1666" i="24"/>
  <c r="K1667" i="24"/>
  <c r="K1668" i="24"/>
  <c r="K1669" i="24"/>
  <c r="K1670" i="24"/>
  <c r="K1671" i="24"/>
  <c r="K1672" i="24"/>
  <c r="K1673" i="24"/>
  <c r="K1674" i="24"/>
  <c r="K1675" i="24"/>
  <c r="K1676" i="24"/>
  <c r="K1677" i="24"/>
  <c r="K1678" i="24"/>
  <c r="K1679" i="24"/>
  <c r="K1680" i="24"/>
  <c r="K1681" i="24"/>
  <c r="K1682" i="24"/>
  <c r="K1683" i="24"/>
  <c r="K1684" i="24"/>
  <c r="K1685" i="24"/>
  <c r="K1686" i="24"/>
  <c r="K1687" i="24"/>
  <c r="K1688" i="24"/>
  <c r="K1689" i="24"/>
  <c r="K1690" i="24"/>
  <c r="K1691" i="24"/>
  <c r="K1692" i="24"/>
  <c r="K1693" i="24"/>
  <c r="K1694" i="24"/>
  <c r="K1695" i="24"/>
  <c r="K1696" i="24"/>
  <c r="K1697" i="24"/>
  <c r="K1698" i="24"/>
  <c r="K1699" i="24"/>
  <c r="K1700" i="24"/>
  <c r="K1701" i="24"/>
  <c r="K1702" i="24"/>
  <c r="K1703" i="24"/>
  <c r="K1704" i="24"/>
  <c r="K1705" i="24"/>
  <c r="K1706" i="24"/>
  <c r="K1707" i="24"/>
  <c r="K1708" i="24"/>
  <c r="K1709" i="24"/>
  <c r="K1710" i="24"/>
  <c r="K1711" i="24"/>
  <c r="K1712" i="24"/>
  <c r="K1713" i="24"/>
  <c r="K1714" i="24"/>
  <c r="K1715" i="24"/>
  <c r="K1716" i="24"/>
  <c r="K1717" i="24"/>
  <c r="K1718" i="24"/>
  <c r="K1719" i="24"/>
  <c r="K1720" i="24"/>
  <c r="K1721" i="24"/>
  <c r="K1722" i="24"/>
  <c r="K1723" i="24"/>
  <c r="K1724" i="24"/>
  <c r="K1725" i="24"/>
  <c r="K1726" i="24"/>
  <c r="K1727" i="24"/>
  <c r="K1728" i="24"/>
  <c r="K1729" i="24"/>
  <c r="K1730" i="24"/>
  <c r="K1731" i="24"/>
  <c r="K1732" i="24"/>
  <c r="K1733" i="24"/>
  <c r="K1734" i="24"/>
  <c r="K1735" i="24"/>
  <c r="K1736" i="24"/>
  <c r="K1737" i="24"/>
  <c r="K1738" i="24"/>
  <c r="K1739" i="24"/>
  <c r="K1740" i="24"/>
  <c r="K1741" i="24"/>
  <c r="K1742" i="24"/>
  <c r="K1743" i="24"/>
  <c r="K1744" i="24"/>
  <c r="K1745" i="24"/>
  <c r="K1746" i="24"/>
  <c r="K1747" i="24"/>
  <c r="K1748" i="24"/>
  <c r="K1749" i="24"/>
  <c r="K1750" i="24"/>
  <c r="K1751" i="24"/>
  <c r="K1752" i="24"/>
  <c r="K1753" i="24"/>
  <c r="K1754" i="24"/>
  <c r="K1755" i="24"/>
  <c r="K1756" i="24"/>
  <c r="K1757" i="24"/>
  <c r="K1758" i="24"/>
  <c r="K1759" i="24"/>
  <c r="K1760" i="24"/>
  <c r="K1761" i="24"/>
  <c r="K1762" i="24"/>
  <c r="K1763" i="24"/>
  <c r="K1764" i="24"/>
  <c r="K1765" i="24"/>
  <c r="K1766" i="24"/>
  <c r="K1767" i="24"/>
  <c r="K1768" i="24"/>
  <c r="K1769" i="24"/>
  <c r="K1770" i="24"/>
  <c r="K1771" i="24"/>
  <c r="K1772" i="24"/>
  <c r="K1773" i="24"/>
  <c r="K1774" i="24"/>
  <c r="K1775" i="24"/>
  <c r="K1776" i="24"/>
  <c r="K1777" i="24"/>
  <c r="K1778" i="24"/>
  <c r="K1779" i="24"/>
  <c r="K1780" i="24"/>
  <c r="K1781" i="24"/>
  <c r="K1782" i="24"/>
  <c r="K1783" i="24"/>
  <c r="K1784" i="24"/>
  <c r="K1785" i="24"/>
  <c r="K1786" i="24"/>
  <c r="K1787" i="24"/>
  <c r="K1788" i="24"/>
  <c r="K1789" i="24"/>
  <c r="K1790" i="24"/>
  <c r="K1791" i="24"/>
  <c r="K1792" i="24"/>
  <c r="K1793" i="24"/>
  <c r="K1794" i="24"/>
  <c r="K1795" i="24"/>
  <c r="K1796" i="24"/>
  <c r="K1797" i="24"/>
  <c r="K1798" i="24"/>
  <c r="K1799" i="24"/>
  <c r="K1800" i="24"/>
  <c r="K1801" i="24"/>
  <c r="K1802" i="24"/>
  <c r="K1803" i="24"/>
  <c r="K1804" i="24"/>
  <c r="K1805" i="24"/>
  <c r="K1806" i="24"/>
  <c r="K1807" i="24"/>
  <c r="K1808" i="24"/>
  <c r="K1809" i="24"/>
  <c r="K1810" i="24"/>
  <c r="K1811" i="24"/>
  <c r="K1812" i="24"/>
  <c r="K1813" i="24"/>
  <c r="K1814" i="24"/>
  <c r="K1815" i="24"/>
  <c r="K1816" i="24"/>
  <c r="K1817" i="24"/>
  <c r="K1818" i="24"/>
  <c r="K1819" i="24"/>
  <c r="K1820" i="24"/>
  <c r="K1821" i="24"/>
  <c r="K1822" i="24"/>
  <c r="K1823" i="24"/>
  <c r="K1824" i="24"/>
  <c r="K1825" i="24"/>
  <c r="K1826" i="24"/>
  <c r="K1827" i="24"/>
  <c r="K1828" i="24"/>
  <c r="K1829" i="24"/>
  <c r="K1830" i="24"/>
  <c r="K1831" i="24"/>
  <c r="K1832" i="24"/>
  <c r="K1833" i="24"/>
  <c r="K1834" i="24"/>
  <c r="K1835" i="24"/>
  <c r="K1836" i="24"/>
  <c r="K1837" i="24"/>
  <c r="K1838" i="24"/>
  <c r="K1839" i="24"/>
  <c r="K1840" i="24"/>
  <c r="K1841" i="24"/>
  <c r="K1842" i="24"/>
  <c r="K1843" i="24"/>
  <c r="K1844" i="24"/>
  <c r="K1845" i="24"/>
  <c r="K1846" i="24"/>
  <c r="K1847" i="24"/>
  <c r="K1848" i="24"/>
  <c r="K1849" i="24"/>
  <c r="K1850" i="24"/>
  <c r="K1851" i="24"/>
  <c r="K1852" i="24"/>
  <c r="K1853" i="24"/>
  <c r="K1854" i="24"/>
  <c r="K1855" i="24"/>
  <c r="K1856" i="24"/>
  <c r="K1857" i="24"/>
  <c r="K1858" i="24"/>
  <c r="K1859" i="24"/>
  <c r="K1860" i="24"/>
  <c r="K1861" i="24"/>
  <c r="K1862" i="24"/>
  <c r="K1863" i="24"/>
  <c r="K1864" i="24"/>
  <c r="K1865" i="24"/>
  <c r="K1866" i="24"/>
  <c r="K1867" i="24"/>
  <c r="K1868" i="24"/>
  <c r="K1869" i="24"/>
  <c r="K1870" i="24"/>
  <c r="K1871" i="24"/>
  <c r="K1872" i="24"/>
  <c r="K1873" i="24"/>
  <c r="K1874" i="24"/>
  <c r="K1875" i="24"/>
  <c r="K1876" i="24"/>
  <c r="K1877" i="24"/>
  <c r="K1878" i="24"/>
  <c r="K1879" i="24"/>
  <c r="K1880" i="24"/>
  <c r="K1881" i="24"/>
  <c r="K1882" i="24"/>
  <c r="K1883" i="24"/>
  <c r="K1884" i="24"/>
  <c r="K1885" i="24"/>
  <c r="K1886" i="24"/>
  <c r="K1887" i="24"/>
  <c r="K1888" i="24"/>
  <c r="K1889" i="24"/>
  <c r="K1890" i="24"/>
  <c r="K1891" i="24"/>
  <c r="K1892" i="24"/>
  <c r="K1893" i="24"/>
  <c r="K1894" i="24"/>
  <c r="K1895" i="24"/>
  <c r="K1896" i="24"/>
  <c r="K1897" i="24"/>
  <c r="K1898" i="24"/>
  <c r="K1899" i="24"/>
  <c r="K1900" i="24"/>
  <c r="K1901" i="24"/>
  <c r="K1902" i="24"/>
  <c r="K1903" i="24"/>
  <c r="K1904" i="24"/>
  <c r="K1905" i="24"/>
  <c r="K1906" i="24"/>
  <c r="K1907" i="24"/>
  <c r="K1908" i="24"/>
  <c r="K1909" i="24"/>
  <c r="K1910" i="24"/>
  <c r="K1911" i="24"/>
  <c r="K1912" i="24"/>
  <c r="K1913" i="24"/>
  <c r="K1914" i="24"/>
  <c r="K1915" i="24"/>
  <c r="K1916" i="24"/>
  <c r="K1917" i="24"/>
  <c r="K1918" i="24"/>
  <c r="K1919" i="24"/>
  <c r="K1920" i="24"/>
  <c r="K1921" i="24"/>
  <c r="K1922" i="24"/>
  <c r="K1923" i="24"/>
  <c r="K1924" i="24"/>
  <c r="K1925" i="24"/>
  <c r="K1926" i="24"/>
  <c r="K1927" i="24"/>
  <c r="K1928" i="24"/>
  <c r="K1929" i="24"/>
  <c r="K1930" i="24"/>
  <c r="K1931" i="24"/>
  <c r="K1932" i="24"/>
  <c r="K1933" i="24"/>
  <c r="K1934" i="24"/>
  <c r="K1935" i="24"/>
  <c r="K1936" i="24"/>
  <c r="K1937" i="24"/>
  <c r="K1938" i="24"/>
  <c r="K1939" i="24"/>
  <c r="K1940" i="24"/>
  <c r="K1941" i="24"/>
  <c r="K1942" i="24"/>
  <c r="K1943" i="24"/>
  <c r="K1944" i="24"/>
  <c r="K1945" i="24"/>
  <c r="K1946" i="24"/>
  <c r="K1947" i="24"/>
  <c r="K1948" i="24"/>
  <c r="K1949" i="24"/>
  <c r="K1950" i="24"/>
  <c r="K1951" i="24"/>
  <c r="K1952" i="24"/>
  <c r="K1953" i="24"/>
  <c r="K1954" i="24"/>
  <c r="K1955" i="24"/>
  <c r="K1956" i="24"/>
  <c r="K1957" i="24"/>
  <c r="K1958" i="24"/>
  <c r="K1959" i="24"/>
  <c r="K1960" i="24"/>
  <c r="K1961" i="24"/>
  <c r="K1962" i="24"/>
  <c r="K1963" i="24"/>
  <c r="K1964" i="24"/>
  <c r="K1965" i="24"/>
  <c r="K1966" i="24"/>
  <c r="K1967" i="24"/>
  <c r="K1968" i="24"/>
  <c r="K1969" i="24"/>
  <c r="K1970" i="24"/>
  <c r="K1971" i="24"/>
  <c r="K1972" i="24"/>
  <c r="K1973" i="24"/>
  <c r="K1974" i="24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K1989" i="24"/>
  <c r="K1990" i="24"/>
  <c r="K1991" i="24"/>
  <c r="K1992" i="24"/>
  <c r="K1993" i="24"/>
  <c r="K1994" i="24"/>
  <c r="K1995" i="24"/>
  <c r="K1996" i="24"/>
  <c r="K1997" i="24"/>
  <c r="K1998" i="24"/>
  <c r="K1999" i="24"/>
  <c r="K2000" i="24"/>
  <c r="K2001" i="24"/>
  <c r="K2002" i="24"/>
  <c r="K2003" i="24"/>
  <c r="K2004" i="24"/>
  <c r="K2005" i="24"/>
  <c r="K2006" i="24"/>
  <c r="K2007" i="24"/>
  <c r="K2008" i="24"/>
  <c r="K2009" i="24"/>
  <c r="K2010" i="24"/>
  <c r="K2011" i="24"/>
  <c r="K2012" i="24"/>
  <c r="K2013" i="24"/>
  <c r="K2014" i="24"/>
  <c r="K2015" i="24"/>
  <c r="K2016" i="24"/>
  <c r="K2017" i="24"/>
  <c r="K2018" i="24"/>
  <c r="K2019" i="24"/>
  <c r="K2020" i="24"/>
  <c r="K2021" i="24"/>
  <c r="K2022" i="24"/>
  <c r="K2023" i="24"/>
  <c r="K2024" i="24"/>
  <c r="K2025" i="24"/>
  <c r="K2026" i="24"/>
  <c r="K2027" i="24"/>
  <c r="K2028" i="24"/>
  <c r="K2029" i="24"/>
  <c r="K2030" i="24"/>
  <c r="K2031" i="24"/>
  <c r="K2032" i="24"/>
  <c r="K2033" i="24"/>
  <c r="K2034" i="24"/>
  <c r="K2035" i="24"/>
  <c r="K2036" i="24"/>
  <c r="K2037" i="24"/>
  <c r="K2038" i="24"/>
  <c r="K2039" i="24"/>
  <c r="K2040" i="24"/>
  <c r="K2041" i="24"/>
  <c r="K2042" i="24"/>
  <c r="K2043" i="24"/>
  <c r="K2044" i="24"/>
  <c r="K2045" i="24"/>
  <c r="K2046" i="24"/>
  <c r="K2047" i="24"/>
  <c r="K2048" i="24"/>
  <c r="K2049" i="24"/>
  <c r="K2050" i="24"/>
  <c r="K2051" i="24"/>
  <c r="K2052" i="24"/>
  <c r="K2053" i="24"/>
  <c r="K2054" i="24"/>
  <c r="K2055" i="24"/>
  <c r="K2056" i="24"/>
  <c r="K2057" i="24"/>
  <c r="K2058" i="24"/>
  <c r="K2059" i="24"/>
  <c r="K2060" i="24"/>
  <c r="K2061" i="24"/>
  <c r="K2062" i="24"/>
  <c r="K2063" i="24"/>
  <c r="K2064" i="24"/>
  <c r="K2065" i="24"/>
  <c r="K2066" i="24"/>
  <c r="K2067" i="24"/>
  <c r="K2068" i="24"/>
  <c r="K2069" i="24"/>
  <c r="K2070" i="24"/>
  <c r="K2071" i="24"/>
  <c r="K2072" i="24"/>
  <c r="K2073" i="24"/>
  <c r="K2074" i="24"/>
  <c r="K2075" i="24"/>
  <c r="K2076" i="24"/>
  <c r="K2077" i="24"/>
  <c r="K2078" i="24"/>
  <c r="K2079" i="24"/>
  <c r="K2080" i="24"/>
  <c r="K2081" i="24"/>
  <c r="K2082" i="24"/>
  <c r="K2083" i="24"/>
  <c r="K2084" i="24"/>
  <c r="K2085" i="24"/>
  <c r="K2086" i="24"/>
  <c r="K2087" i="24"/>
  <c r="K2088" i="24"/>
  <c r="K2089" i="24"/>
  <c r="K2090" i="24"/>
  <c r="K2091" i="24"/>
  <c r="K2092" i="24"/>
  <c r="K2093" i="24"/>
  <c r="K2094" i="24"/>
  <c r="K2095" i="24"/>
  <c r="K2096" i="24"/>
  <c r="K2097" i="24"/>
  <c r="K2098" i="24"/>
  <c r="K2099" i="24"/>
  <c r="K2100" i="24"/>
  <c r="K2101" i="24"/>
  <c r="K2102" i="24"/>
  <c r="K2103" i="24"/>
  <c r="K2104" i="24"/>
  <c r="K2105" i="24"/>
  <c r="K2106" i="24"/>
  <c r="K2107" i="24"/>
  <c r="K2108" i="24"/>
  <c r="K2109" i="24"/>
  <c r="K2110" i="24"/>
  <c r="K2111" i="24"/>
  <c r="K2112" i="24"/>
  <c r="K2113" i="24"/>
  <c r="K2114" i="24"/>
  <c r="K2115" i="24"/>
  <c r="K2116" i="24"/>
  <c r="K2117" i="24"/>
  <c r="K2118" i="24"/>
  <c r="K2119" i="24"/>
  <c r="K2120" i="24"/>
  <c r="K2121" i="24"/>
  <c r="K2122" i="24"/>
  <c r="K2123" i="24"/>
  <c r="K2124" i="24"/>
  <c r="K2125" i="24"/>
  <c r="K2126" i="24"/>
  <c r="K2127" i="24"/>
  <c r="K2128" i="24"/>
  <c r="K2129" i="24"/>
  <c r="K2130" i="24"/>
  <c r="K2131" i="24"/>
  <c r="K2132" i="24"/>
  <c r="K2133" i="24"/>
  <c r="K2134" i="24"/>
  <c r="K2135" i="24"/>
  <c r="K2136" i="24"/>
  <c r="K2137" i="24"/>
  <c r="K2138" i="24"/>
  <c r="K2139" i="24"/>
  <c r="K2140" i="24"/>
  <c r="K2141" i="24"/>
  <c r="K2142" i="24"/>
  <c r="K2143" i="24"/>
  <c r="K2144" i="24"/>
  <c r="K2145" i="24"/>
  <c r="K2146" i="24"/>
  <c r="K2147" i="24"/>
  <c r="K2148" i="24"/>
  <c r="K2149" i="24"/>
  <c r="K2150" i="24"/>
  <c r="K2151" i="24"/>
  <c r="K2152" i="24"/>
  <c r="K2153" i="24"/>
  <c r="K2154" i="24"/>
  <c r="K2155" i="24"/>
  <c r="K2156" i="24"/>
  <c r="K2157" i="24"/>
  <c r="K2158" i="24"/>
  <c r="K2159" i="24"/>
  <c r="K2160" i="24"/>
  <c r="K2161" i="24"/>
  <c r="K2162" i="24"/>
  <c r="K2163" i="24"/>
  <c r="K2164" i="24"/>
  <c r="K2165" i="24"/>
  <c r="K2166" i="24"/>
  <c r="K2167" i="24"/>
  <c r="K2168" i="24"/>
  <c r="K2169" i="24"/>
  <c r="K2170" i="24"/>
  <c r="K2171" i="24"/>
  <c r="K2172" i="24"/>
  <c r="K2173" i="24"/>
  <c r="K2174" i="24"/>
  <c r="K2175" i="24"/>
  <c r="K2176" i="24"/>
  <c r="K2177" i="24"/>
  <c r="K2178" i="24"/>
  <c r="K2179" i="24"/>
  <c r="K2180" i="24"/>
  <c r="K2181" i="24"/>
  <c r="K2182" i="24"/>
  <c r="K2183" i="24"/>
  <c r="K2184" i="24"/>
  <c r="K2185" i="24"/>
  <c r="K2186" i="24"/>
  <c r="K2187" i="24"/>
  <c r="K2188" i="24"/>
  <c r="K2189" i="24"/>
  <c r="K2190" i="24"/>
  <c r="K2191" i="24"/>
  <c r="K2192" i="24"/>
  <c r="K2193" i="24"/>
  <c r="K2194" i="24"/>
  <c r="K2195" i="24"/>
  <c r="K2196" i="24"/>
  <c r="K2197" i="24"/>
  <c r="K2198" i="24"/>
  <c r="K2199" i="24"/>
  <c r="K2200" i="24"/>
  <c r="K2201" i="24"/>
  <c r="K2202" i="24"/>
  <c r="K2203" i="24"/>
  <c r="K2204" i="24"/>
  <c r="K2205" i="24"/>
  <c r="K2206" i="24"/>
  <c r="K2207" i="24"/>
  <c r="K2208" i="24"/>
  <c r="K2209" i="24"/>
  <c r="K2210" i="24"/>
  <c r="K2211" i="24"/>
  <c r="K2212" i="24"/>
  <c r="K2213" i="24"/>
  <c r="K2214" i="24"/>
  <c r="K2215" i="24"/>
  <c r="K2216" i="24"/>
  <c r="K2217" i="24"/>
  <c r="K2218" i="24"/>
  <c r="K2219" i="24"/>
  <c r="K2220" i="24"/>
  <c r="K2221" i="24"/>
  <c r="K2222" i="24"/>
  <c r="K2223" i="24"/>
  <c r="K2224" i="24"/>
  <c r="K2225" i="24"/>
  <c r="K2226" i="24"/>
  <c r="K2227" i="24"/>
  <c r="K2228" i="24"/>
  <c r="K2229" i="24"/>
  <c r="K2230" i="24"/>
  <c r="K2231" i="24"/>
  <c r="K2232" i="24"/>
  <c r="K2233" i="24"/>
  <c r="K2234" i="24"/>
  <c r="K2235" i="24"/>
  <c r="K2236" i="24"/>
  <c r="K2237" i="24"/>
  <c r="K2238" i="24"/>
  <c r="K2239" i="24"/>
  <c r="K2240" i="24"/>
  <c r="K2241" i="24"/>
  <c r="K2242" i="24"/>
  <c r="K2243" i="24"/>
  <c r="K2244" i="24"/>
  <c r="K2245" i="24"/>
  <c r="K2246" i="24"/>
  <c r="K2247" i="24"/>
  <c r="K2248" i="24"/>
  <c r="K2249" i="24"/>
  <c r="K2250" i="24"/>
  <c r="K2251" i="24"/>
  <c r="K2252" i="24"/>
  <c r="K2253" i="24"/>
  <c r="K2254" i="24"/>
  <c r="K2255" i="24"/>
  <c r="K2256" i="24"/>
  <c r="K2257" i="24"/>
  <c r="K2258" i="24"/>
  <c r="K2259" i="24"/>
  <c r="K2260" i="24"/>
  <c r="K2261" i="24"/>
  <c r="K2262" i="24"/>
  <c r="K2263" i="24"/>
  <c r="K2264" i="24"/>
  <c r="K2265" i="24"/>
  <c r="K2266" i="24"/>
  <c r="K2267" i="24"/>
  <c r="K2268" i="24"/>
  <c r="K2269" i="24"/>
  <c r="K2270" i="24"/>
  <c r="K2271" i="24"/>
  <c r="K2272" i="24"/>
  <c r="K2273" i="24"/>
  <c r="K2274" i="24"/>
  <c r="K2275" i="24"/>
  <c r="K2276" i="24"/>
  <c r="K2277" i="24"/>
  <c r="K2278" i="24"/>
  <c r="K2279" i="24"/>
  <c r="K2280" i="24"/>
  <c r="K2281" i="24"/>
  <c r="K2282" i="24"/>
  <c r="K2283" i="24"/>
  <c r="K2284" i="24"/>
  <c r="K2285" i="24"/>
  <c r="K2286" i="24"/>
  <c r="K2287" i="24"/>
  <c r="K2288" i="24"/>
  <c r="K2289" i="24"/>
  <c r="K2290" i="24"/>
  <c r="K2291" i="24"/>
  <c r="K2292" i="24"/>
  <c r="K2293" i="24"/>
  <c r="K2294" i="24"/>
  <c r="K2295" i="24"/>
  <c r="K2296" i="24"/>
  <c r="K2297" i="24"/>
  <c r="K2298" i="24"/>
  <c r="K2299" i="24"/>
  <c r="K2300" i="24"/>
  <c r="K2301" i="24"/>
  <c r="K2302" i="24"/>
  <c r="K2303" i="24"/>
  <c r="K2304" i="24"/>
  <c r="K2305" i="24"/>
  <c r="K2306" i="24"/>
  <c r="K2307" i="24"/>
  <c r="K2308" i="24"/>
  <c r="K2309" i="24"/>
  <c r="K2310" i="24"/>
  <c r="K2311" i="24"/>
  <c r="K2312" i="24"/>
  <c r="K2313" i="24"/>
  <c r="K2314" i="24"/>
  <c r="K2315" i="24"/>
  <c r="K2316" i="24"/>
  <c r="K2317" i="24"/>
  <c r="K2318" i="24"/>
  <c r="K2319" i="24"/>
  <c r="K2320" i="24"/>
  <c r="K2321" i="24"/>
  <c r="K2322" i="24"/>
  <c r="K2323" i="24"/>
  <c r="K2324" i="24"/>
  <c r="K2325" i="24"/>
  <c r="K2326" i="24"/>
  <c r="K2327" i="24"/>
  <c r="K2328" i="24"/>
  <c r="K2329" i="24"/>
  <c r="K2330" i="24"/>
  <c r="K2331" i="24"/>
  <c r="K2332" i="24"/>
  <c r="K2333" i="24"/>
  <c r="K2334" i="24"/>
  <c r="K2335" i="24"/>
  <c r="K2336" i="24"/>
  <c r="K2337" i="24"/>
  <c r="K2338" i="24"/>
  <c r="K2339" i="24"/>
  <c r="K2340" i="24"/>
  <c r="K2341" i="24"/>
  <c r="K2342" i="24"/>
  <c r="K2343" i="24"/>
  <c r="K2344" i="24"/>
  <c r="K2345" i="24"/>
  <c r="K2346" i="24"/>
  <c r="K2347" i="24"/>
  <c r="K2348" i="24"/>
  <c r="K2349" i="24"/>
  <c r="K2350" i="24"/>
  <c r="K2351" i="24"/>
  <c r="K2352" i="24"/>
  <c r="K2353" i="24"/>
  <c r="K2354" i="24"/>
  <c r="K2355" i="24"/>
  <c r="K2356" i="24"/>
  <c r="K2357" i="24"/>
  <c r="K2358" i="24"/>
  <c r="K2359" i="24"/>
  <c r="K2360" i="24"/>
  <c r="K2361" i="24"/>
  <c r="K2362" i="24"/>
  <c r="K2363" i="24"/>
  <c r="K2364" i="24"/>
  <c r="K2365" i="24"/>
  <c r="K2366" i="24"/>
  <c r="K2367" i="24"/>
  <c r="K2368" i="24"/>
  <c r="K2369" i="24"/>
  <c r="K2370" i="24"/>
  <c r="K2371" i="24"/>
  <c r="K2372" i="24"/>
  <c r="K2373" i="24"/>
  <c r="K2374" i="24"/>
  <c r="K2375" i="24"/>
  <c r="K2376" i="24"/>
  <c r="K2377" i="24"/>
  <c r="K2378" i="24"/>
  <c r="K2379" i="24"/>
  <c r="K2380" i="24"/>
  <c r="K2381" i="24"/>
  <c r="K2382" i="24"/>
  <c r="K2383" i="24"/>
  <c r="K2384" i="24"/>
  <c r="K2385" i="24"/>
  <c r="K2386" i="24"/>
  <c r="K2387" i="24"/>
  <c r="K2388" i="24"/>
  <c r="K2389" i="24"/>
  <c r="K2390" i="24"/>
  <c r="K2391" i="24"/>
  <c r="K2392" i="24"/>
  <c r="K2393" i="24"/>
  <c r="K2394" i="24"/>
  <c r="K2395" i="24"/>
  <c r="K2396" i="24"/>
  <c r="K2397" i="24"/>
  <c r="K2398" i="24"/>
  <c r="K2399" i="24"/>
  <c r="K2400" i="24"/>
  <c r="K2401" i="24"/>
  <c r="K2402" i="24"/>
  <c r="K2403" i="24"/>
  <c r="K2404" i="24"/>
  <c r="K2405" i="24"/>
  <c r="K2406" i="24"/>
  <c r="K2407" i="24"/>
  <c r="K2408" i="24"/>
  <c r="K2409" i="24"/>
  <c r="K2410" i="24"/>
  <c r="K2411" i="24"/>
  <c r="K2412" i="24"/>
  <c r="K2413" i="24"/>
  <c r="K2414" i="24"/>
  <c r="K2415" i="24"/>
  <c r="K2416" i="24"/>
  <c r="K2417" i="24"/>
  <c r="K2418" i="24"/>
  <c r="K2419" i="24"/>
  <c r="K2420" i="24"/>
  <c r="K2421" i="24"/>
  <c r="K2422" i="24"/>
  <c r="K2423" i="24"/>
  <c r="K2424" i="24"/>
  <c r="K2425" i="24"/>
  <c r="K2426" i="24"/>
  <c r="K2427" i="24"/>
  <c r="K2428" i="24"/>
  <c r="K2429" i="24"/>
  <c r="K2430" i="24"/>
  <c r="K2431" i="24"/>
  <c r="K2432" i="24"/>
  <c r="K2433" i="24"/>
  <c r="K2434" i="24"/>
  <c r="K2435" i="24"/>
  <c r="K2436" i="24"/>
  <c r="K2437" i="24"/>
  <c r="K2438" i="24"/>
  <c r="K2439" i="24"/>
  <c r="K2440" i="24"/>
  <c r="K2441" i="24"/>
  <c r="K2442" i="24"/>
  <c r="K2443" i="24"/>
  <c r="K2444" i="24"/>
  <c r="K2445" i="24"/>
  <c r="K2446" i="24"/>
  <c r="K2447" i="24"/>
  <c r="K2448" i="24"/>
  <c r="K2449" i="24"/>
  <c r="K2450" i="24"/>
  <c r="K2451" i="24"/>
  <c r="K2452" i="24"/>
  <c r="K2453" i="24"/>
  <c r="K2454" i="24"/>
  <c r="K2455" i="24"/>
  <c r="K2456" i="24"/>
  <c r="K2457" i="24"/>
  <c r="K2458" i="24"/>
  <c r="K2459" i="24"/>
  <c r="K2460" i="24"/>
  <c r="K2461" i="24"/>
  <c r="K2462" i="24"/>
  <c r="K2463" i="24"/>
  <c r="K2464" i="24"/>
  <c r="K2465" i="24"/>
  <c r="K2466" i="24"/>
  <c r="K2467" i="24"/>
  <c r="K2468" i="24"/>
  <c r="K2469" i="24"/>
  <c r="K2470" i="24"/>
  <c r="K2471" i="24"/>
  <c r="K2472" i="24"/>
  <c r="K2473" i="24"/>
  <c r="K2474" i="24"/>
  <c r="K2475" i="24"/>
  <c r="K2476" i="24"/>
  <c r="K2477" i="24"/>
  <c r="K2478" i="24"/>
  <c r="K2479" i="24"/>
  <c r="K2480" i="24"/>
  <c r="K2481" i="24"/>
  <c r="K2482" i="24"/>
  <c r="K2483" i="24"/>
  <c r="K2484" i="24"/>
  <c r="K2485" i="24"/>
  <c r="K2486" i="24"/>
  <c r="K2487" i="24"/>
  <c r="K2488" i="24"/>
  <c r="K2489" i="24"/>
  <c r="K2490" i="24"/>
  <c r="K2491" i="24"/>
  <c r="K2492" i="24"/>
  <c r="K2493" i="24"/>
  <c r="K2494" i="24"/>
  <c r="K2495" i="24"/>
  <c r="K2496" i="24"/>
  <c r="K2497" i="24"/>
  <c r="K2498" i="24"/>
  <c r="K2499" i="24"/>
  <c r="K2500" i="24"/>
  <c r="K2501" i="24"/>
  <c r="K2502" i="24"/>
  <c r="K2503" i="24"/>
  <c r="K2504" i="24"/>
  <c r="K2505" i="24"/>
  <c r="K2506" i="24"/>
  <c r="K2507" i="24"/>
  <c r="K2508" i="24"/>
  <c r="K2509" i="24"/>
  <c r="K2510" i="24"/>
  <c r="K2511" i="24"/>
  <c r="K2512" i="24"/>
  <c r="K2513" i="24"/>
  <c r="K2514" i="24"/>
  <c r="K2515" i="24"/>
  <c r="K2516" i="24"/>
  <c r="K2517" i="24"/>
  <c r="K2518" i="24"/>
  <c r="K2519" i="24"/>
  <c r="K2520" i="24"/>
  <c r="K2521" i="24"/>
  <c r="K2522" i="24"/>
  <c r="K2523" i="24"/>
  <c r="K2524" i="24"/>
  <c r="K2525" i="24"/>
  <c r="K2526" i="24"/>
  <c r="K2527" i="24"/>
  <c r="K2528" i="24"/>
  <c r="K2529" i="24"/>
  <c r="K2530" i="24"/>
  <c r="K2531" i="24"/>
  <c r="K2532" i="24"/>
  <c r="K2533" i="24"/>
  <c r="K2534" i="24"/>
  <c r="K2535" i="24"/>
  <c r="K2536" i="24"/>
  <c r="K2537" i="24"/>
  <c r="K2538" i="24"/>
  <c r="K2539" i="24"/>
  <c r="K2540" i="24"/>
  <c r="K2541" i="24"/>
  <c r="K2542" i="24"/>
  <c r="K2543" i="24"/>
  <c r="K2544" i="24"/>
  <c r="K2545" i="24"/>
  <c r="K2546" i="24"/>
  <c r="K2547" i="24"/>
  <c r="K2548" i="24"/>
  <c r="K2549" i="24"/>
  <c r="K2550" i="24"/>
  <c r="K2551" i="24"/>
  <c r="K2552" i="24"/>
  <c r="K2553" i="24"/>
  <c r="K2554" i="24"/>
  <c r="K2555" i="24"/>
  <c r="K2556" i="24"/>
  <c r="K2557" i="24"/>
  <c r="K2558" i="24"/>
  <c r="K2559" i="24"/>
  <c r="K2560" i="24"/>
  <c r="K2561" i="24"/>
  <c r="K2562" i="24"/>
  <c r="K2563" i="24"/>
  <c r="K2564" i="24"/>
  <c r="K2565" i="24"/>
  <c r="K2566" i="24"/>
  <c r="K2567" i="24"/>
  <c r="K2568" i="24"/>
  <c r="K2569" i="24"/>
  <c r="K2570" i="24"/>
  <c r="K2571" i="24"/>
  <c r="K2572" i="24"/>
  <c r="K2573" i="24"/>
  <c r="K2574" i="24"/>
  <c r="K2575" i="24"/>
  <c r="K2576" i="24"/>
  <c r="K2577" i="24"/>
  <c r="K2578" i="24"/>
  <c r="K2579" i="24"/>
  <c r="K2580" i="24"/>
  <c r="K2581" i="24"/>
  <c r="K2582" i="24"/>
  <c r="K2583" i="24"/>
  <c r="K2584" i="24"/>
  <c r="K2585" i="24"/>
  <c r="K2586" i="24"/>
  <c r="K2587" i="24"/>
  <c r="K2588" i="24"/>
  <c r="K2589" i="24"/>
  <c r="K2590" i="24"/>
  <c r="K2591" i="24"/>
  <c r="K2592" i="24"/>
  <c r="K2593" i="24"/>
  <c r="K2594" i="24"/>
  <c r="K2595" i="24"/>
  <c r="K2596" i="24"/>
  <c r="K2597" i="24"/>
  <c r="K2598" i="24"/>
  <c r="K2599" i="24"/>
  <c r="K2600" i="24"/>
  <c r="K2601" i="24"/>
  <c r="K2602" i="24"/>
  <c r="K2603" i="24"/>
  <c r="K2604" i="24"/>
  <c r="K2605" i="24"/>
  <c r="K2606" i="24"/>
  <c r="K2607" i="24"/>
  <c r="K2608" i="24"/>
  <c r="K2609" i="24"/>
  <c r="K2610" i="24"/>
  <c r="K2611" i="24"/>
  <c r="K2612" i="24"/>
  <c r="K2613" i="24"/>
  <c r="K2614" i="24"/>
  <c r="K2615" i="24"/>
  <c r="K2616" i="24"/>
  <c r="K2617" i="24"/>
  <c r="K2618" i="24"/>
  <c r="K2619" i="24"/>
  <c r="K2620" i="24"/>
  <c r="K2621" i="24"/>
  <c r="K2622" i="24"/>
  <c r="K2623" i="24"/>
  <c r="K2624" i="24"/>
  <c r="K2625" i="24"/>
  <c r="K2626" i="24"/>
  <c r="K2627" i="24"/>
  <c r="K2628" i="24"/>
  <c r="K2629" i="24"/>
  <c r="K2630" i="24"/>
  <c r="K2631" i="24"/>
  <c r="K2632" i="24"/>
  <c r="K2633" i="24"/>
  <c r="K2634" i="24"/>
  <c r="K2635" i="24"/>
  <c r="K2636" i="24"/>
  <c r="K2637" i="24"/>
  <c r="K2638" i="24"/>
  <c r="K2639" i="24"/>
  <c r="K2640" i="24"/>
  <c r="K2641" i="24"/>
  <c r="K2642" i="24"/>
  <c r="K2643" i="24"/>
  <c r="K2644" i="24"/>
  <c r="K2645" i="24"/>
  <c r="K2646" i="24"/>
  <c r="K2647" i="24"/>
  <c r="K2648" i="24"/>
  <c r="K2649" i="24"/>
  <c r="K2650" i="24"/>
  <c r="K2651" i="24"/>
  <c r="K2652" i="24"/>
  <c r="K2653" i="24"/>
  <c r="K2654" i="24"/>
  <c r="K2655" i="24"/>
  <c r="K2656" i="24"/>
  <c r="K2657" i="24"/>
  <c r="K2658" i="24"/>
  <c r="K2659" i="24"/>
  <c r="K2660" i="24"/>
  <c r="K2661" i="24"/>
  <c r="K2662" i="24"/>
  <c r="K2663" i="24"/>
  <c r="K2664" i="24"/>
  <c r="K2665" i="24"/>
  <c r="K2666" i="24"/>
  <c r="K2667" i="24"/>
  <c r="K2668" i="24"/>
  <c r="K2669" i="24"/>
  <c r="K2670" i="24"/>
  <c r="K2671" i="24"/>
  <c r="K2672" i="24"/>
  <c r="K2673" i="24"/>
  <c r="K2674" i="24"/>
  <c r="K2675" i="24"/>
  <c r="K2676" i="24"/>
  <c r="K2677" i="24"/>
  <c r="K2678" i="24"/>
  <c r="K2679" i="24"/>
  <c r="K2680" i="24"/>
  <c r="K2681" i="24"/>
  <c r="K2682" i="24"/>
  <c r="K2683" i="24"/>
  <c r="K2684" i="24"/>
  <c r="K2685" i="24"/>
  <c r="K2686" i="24"/>
  <c r="K2687" i="24"/>
  <c r="K2688" i="24"/>
  <c r="K2689" i="24"/>
  <c r="K2690" i="24"/>
  <c r="K2691" i="24"/>
  <c r="K2692" i="24"/>
  <c r="K2693" i="24"/>
  <c r="K2694" i="24"/>
  <c r="K2695" i="24"/>
  <c r="K2696" i="24"/>
  <c r="K2697" i="24"/>
  <c r="K2698" i="24"/>
  <c r="K2699" i="24"/>
  <c r="K2700" i="24"/>
  <c r="K2701" i="24"/>
  <c r="K2702" i="24"/>
  <c r="K2703" i="24"/>
  <c r="K2704" i="24"/>
  <c r="K2705" i="24"/>
  <c r="K2706" i="24"/>
  <c r="K2707" i="24"/>
  <c r="K2708" i="24"/>
  <c r="K2709" i="24"/>
  <c r="K2710" i="24"/>
  <c r="K2711" i="24"/>
  <c r="K2712" i="24"/>
  <c r="K2713" i="24"/>
  <c r="K2714" i="24"/>
  <c r="K2715" i="24"/>
  <c r="K2716" i="24"/>
  <c r="K2717" i="24"/>
  <c r="K2718" i="24"/>
  <c r="K2719" i="24"/>
  <c r="K2720" i="24"/>
  <c r="K2721" i="24"/>
  <c r="K2722" i="24"/>
  <c r="K2723" i="24"/>
  <c r="K2724" i="24"/>
  <c r="K2725" i="24"/>
  <c r="K2726" i="24"/>
  <c r="K2727" i="24"/>
  <c r="K2728" i="24"/>
  <c r="K2729" i="24"/>
  <c r="K2730" i="24"/>
  <c r="K2731" i="24"/>
  <c r="K2732" i="24"/>
  <c r="K2733" i="24"/>
  <c r="K2734" i="24"/>
  <c r="K2735" i="24"/>
  <c r="K2736" i="24"/>
  <c r="K2737" i="24"/>
  <c r="K2738" i="24"/>
  <c r="K2739" i="24"/>
  <c r="K2740" i="24"/>
  <c r="K2741" i="24"/>
  <c r="K2742" i="24"/>
  <c r="K2743" i="24"/>
  <c r="K2744" i="24"/>
  <c r="K2745" i="24"/>
  <c r="K2746" i="24"/>
  <c r="K2747" i="24"/>
  <c r="K2748" i="24"/>
  <c r="K2749" i="24"/>
  <c r="K2750" i="24"/>
  <c r="K2751" i="24"/>
  <c r="K2752" i="24"/>
  <c r="K2753" i="24"/>
  <c r="K2754" i="24"/>
  <c r="K2755" i="24"/>
  <c r="K2756" i="24"/>
  <c r="K2757" i="24"/>
  <c r="K2758" i="24"/>
  <c r="K2759" i="24"/>
  <c r="K2760" i="24"/>
  <c r="K2761" i="24"/>
  <c r="K2762" i="24"/>
  <c r="K2763" i="24"/>
  <c r="K2764" i="24"/>
  <c r="K2765" i="24"/>
  <c r="K2766" i="24"/>
  <c r="K2767" i="24"/>
  <c r="K2768" i="24"/>
  <c r="K2769" i="24"/>
  <c r="K2770" i="24"/>
  <c r="K2771" i="24"/>
  <c r="K2772" i="24"/>
  <c r="K2773" i="24"/>
  <c r="K2774" i="24"/>
  <c r="K2775" i="24"/>
  <c r="K2776" i="24"/>
  <c r="K2777" i="24"/>
  <c r="K2778" i="24"/>
  <c r="K2779" i="24"/>
  <c r="K2780" i="24"/>
  <c r="K2781" i="24"/>
  <c r="K2782" i="24"/>
  <c r="K2783" i="24"/>
  <c r="K2784" i="24"/>
  <c r="K2785" i="24"/>
  <c r="K2786" i="24"/>
  <c r="K2787" i="24"/>
  <c r="K2788" i="24"/>
  <c r="K2789" i="24"/>
  <c r="K2790" i="24"/>
  <c r="K2791" i="24"/>
  <c r="K2792" i="24"/>
  <c r="K2793" i="24"/>
  <c r="K2794" i="24"/>
  <c r="K2795" i="24"/>
  <c r="K2796" i="24"/>
  <c r="K2797" i="24"/>
  <c r="K2798" i="24"/>
  <c r="K2799" i="24"/>
  <c r="K2800" i="24"/>
  <c r="K2801" i="24"/>
  <c r="K2802" i="24"/>
  <c r="K2803" i="24"/>
  <c r="K2804" i="24"/>
  <c r="K2805" i="24"/>
  <c r="K2806" i="24"/>
  <c r="K2807" i="24"/>
  <c r="K2808" i="24"/>
  <c r="K2809" i="24"/>
  <c r="K2810" i="24"/>
  <c r="K2811" i="24"/>
  <c r="K2812" i="24"/>
  <c r="K2813" i="24"/>
  <c r="K2814" i="24"/>
  <c r="K2815" i="24"/>
  <c r="K2816" i="24"/>
  <c r="K2817" i="24"/>
  <c r="K2818" i="24"/>
  <c r="K2819" i="24"/>
  <c r="K2820" i="24"/>
  <c r="K2821" i="24"/>
  <c r="K2822" i="24"/>
  <c r="K2823" i="24"/>
  <c r="K2824" i="24"/>
  <c r="K2825" i="24"/>
  <c r="K2826" i="24"/>
  <c r="K2827" i="24"/>
  <c r="K2828" i="24"/>
  <c r="K2829" i="24"/>
  <c r="K2830" i="24"/>
  <c r="K2831" i="24"/>
  <c r="K2832" i="24"/>
  <c r="K2833" i="24"/>
  <c r="K2834" i="24"/>
  <c r="K2835" i="24"/>
  <c r="K2836" i="24"/>
  <c r="K2837" i="24"/>
  <c r="K2838" i="24"/>
  <c r="K2839" i="24"/>
  <c r="K2840" i="24"/>
  <c r="K2841" i="24"/>
  <c r="K2842" i="24"/>
  <c r="K2843" i="24"/>
  <c r="K2844" i="24"/>
  <c r="K2845" i="24"/>
  <c r="K2846" i="24"/>
  <c r="K2847" i="24"/>
  <c r="K2848" i="24"/>
  <c r="K2849" i="24"/>
  <c r="K2850" i="24"/>
  <c r="K2851" i="24"/>
  <c r="K2852" i="24"/>
  <c r="K2853" i="24"/>
  <c r="K2854" i="24"/>
  <c r="K2855" i="24"/>
  <c r="K2856" i="24"/>
  <c r="K2857" i="24"/>
  <c r="K2858" i="24"/>
  <c r="K2859" i="24"/>
  <c r="K2860" i="24"/>
  <c r="K2861" i="24"/>
  <c r="K2862" i="24"/>
  <c r="K2863" i="24"/>
  <c r="K2864" i="24"/>
  <c r="K2865" i="24"/>
  <c r="K2866" i="24"/>
  <c r="K2867" i="24"/>
  <c r="K2868" i="24"/>
  <c r="K2869" i="24"/>
  <c r="K2870" i="24"/>
  <c r="K2871" i="24"/>
  <c r="K2872" i="24"/>
  <c r="K2873" i="24"/>
  <c r="K2874" i="24"/>
  <c r="K2875" i="24"/>
  <c r="K2876" i="24"/>
  <c r="K2877" i="24"/>
  <c r="K2878" i="24"/>
  <c r="K2879" i="24"/>
  <c r="K2880" i="24"/>
  <c r="K2881" i="24"/>
  <c r="K2882" i="24"/>
  <c r="K2883" i="24"/>
  <c r="K2884" i="24"/>
  <c r="K2885" i="24"/>
  <c r="K2886" i="24"/>
  <c r="K2887" i="24"/>
  <c r="K2888" i="24"/>
  <c r="K2889" i="24"/>
  <c r="K2890" i="24"/>
  <c r="K2891" i="24"/>
  <c r="K2892" i="24"/>
  <c r="K2893" i="24"/>
  <c r="K2894" i="24"/>
  <c r="K2895" i="24"/>
  <c r="K2896" i="24"/>
  <c r="K2897" i="24"/>
  <c r="K2898" i="24"/>
  <c r="K2899" i="24"/>
  <c r="K2900" i="24"/>
  <c r="K2901" i="24"/>
  <c r="K2902" i="24"/>
  <c r="K2903" i="24"/>
  <c r="K2904" i="24"/>
  <c r="K2905" i="24"/>
  <c r="K2906" i="24"/>
  <c r="K2907" i="24"/>
  <c r="K2908" i="24"/>
  <c r="K2909" i="24"/>
  <c r="K2910" i="24"/>
  <c r="K2911" i="24"/>
  <c r="K2912" i="24"/>
  <c r="K2913" i="24"/>
  <c r="K2914" i="24"/>
  <c r="K2915" i="24"/>
  <c r="K2916" i="24"/>
  <c r="K2917" i="24"/>
  <c r="K2918" i="24"/>
  <c r="K2919" i="24"/>
  <c r="K2920" i="24"/>
  <c r="K2921" i="24"/>
  <c r="K2922" i="24"/>
  <c r="K2923" i="24"/>
  <c r="K2924" i="24"/>
  <c r="K2925" i="24"/>
  <c r="K2926" i="24"/>
  <c r="K2927" i="24"/>
  <c r="K2928" i="24"/>
  <c r="K2929" i="24"/>
  <c r="K2930" i="24"/>
  <c r="K2931" i="24"/>
  <c r="K2932" i="24"/>
  <c r="K2933" i="24"/>
  <c r="K2934" i="24"/>
  <c r="K2935" i="24"/>
  <c r="K2936" i="24"/>
  <c r="K2937" i="24"/>
  <c r="K2938" i="24"/>
  <c r="K2939" i="24"/>
  <c r="K2940" i="24"/>
  <c r="K2941" i="24"/>
  <c r="K2942" i="24"/>
  <c r="K2943" i="24"/>
  <c r="K2944" i="24"/>
  <c r="K2945" i="24"/>
  <c r="K2946" i="24"/>
  <c r="K2947" i="24"/>
  <c r="K2948" i="24"/>
  <c r="K2949" i="24"/>
  <c r="K2950" i="24"/>
  <c r="K2951" i="24"/>
  <c r="K2952" i="24"/>
  <c r="K2953" i="24"/>
  <c r="K2954" i="24"/>
  <c r="K2955" i="24"/>
  <c r="K2956" i="24"/>
  <c r="K2957" i="24"/>
  <c r="K2958" i="24"/>
  <c r="K2959" i="24"/>
  <c r="K2960" i="24"/>
  <c r="K2961" i="24"/>
  <c r="K2962" i="24"/>
  <c r="K2963" i="24"/>
  <c r="K2964" i="24"/>
  <c r="K2965" i="24"/>
  <c r="K2966" i="24"/>
  <c r="K2967" i="24"/>
  <c r="K2968" i="24"/>
  <c r="K2969" i="24"/>
  <c r="K2970" i="24"/>
  <c r="K2971" i="24"/>
  <c r="K2972" i="24"/>
  <c r="K2973" i="24"/>
  <c r="K2974" i="24"/>
  <c r="K2975" i="24"/>
  <c r="K2976" i="24"/>
  <c r="K2977" i="24"/>
  <c r="K2978" i="24"/>
  <c r="K2979" i="24"/>
  <c r="K2980" i="24"/>
  <c r="K2981" i="24"/>
  <c r="K2982" i="24"/>
  <c r="K2983" i="24"/>
  <c r="K2984" i="24"/>
  <c r="K2985" i="24"/>
  <c r="K2986" i="24"/>
  <c r="K2987" i="24"/>
  <c r="K2988" i="24"/>
  <c r="K2989" i="24"/>
  <c r="K2990" i="24"/>
  <c r="K2991" i="24"/>
  <c r="K2992" i="24"/>
  <c r="K2993" i="24"/>
  <c r="K2994" i="24"/>
  <c r="K2995" i="24"/>
  <c r="K2996" i="24"/>
  <c r="K2997" i="24"/>
  <c r="K2998" i="24"/>
  <c r="K2999" i="24"/>
  <c r="K3000" i="24"/>
  <c r="K3001" i="24"/>
  <c r="K3002" i="24"/>
  <c r="K3003" i="24"/>
  <c r="K3004" i="24"/>
  <c r="K3005" i="24"/>
  <c r="K3006" i="24"/>
  <c r="K3007" i="24"/>
  <c r="K3008" i="24"/>
  <c r="K3009" i="24"/>
  <c r="K3010" i="24"/>
  <c r="K3011" i="24"/>
  <c r="K3012" i="24"/>
  <c r="K3013" i="24"/>
  <c r="K3014" i="24"/>
  <c r="K3015" i="24"/>
  <c r="K3016" i="24"/>
  <c r="K3017" i="24"/>
  <c r="K3018" i="24"/>
  <c r="K3019" i="24"/>
  <c r="K3020" i="24"/>
  <c r="K3021" i="24"/>
  <c r="K3022" i="24"/>
  <c r="K3023" i="24"/>
  <c r="K3024" i="24"/>
  <c r="K3025" i="24"/>
  <c r="K3026" i="24"/>
  <c r="K3027" i="24"/>
  <c r="K3028" i="24"/>
  <c r="K3029" i="24"/>
  <c r="K3030" i="24"/>
  <c r="K3031" i="24"/>
  <c r="K3032" i="24"/>
  <c r="K3033" i="24"/>
  <c r="K3034" i="24"/>
  <c r="K3035" i="24"/>
  <c r="K3036" i="24"/>
  <c r="K3037" i="24"/>
  <c r="K3038" i="24"/>
  <c r="K3039" i="24"/>
  <c r="K3040" i="24"/>
  <c r="K3041" i="24"/>
  <c r="K3042" i="24"/>
  <c r="K3043" i="24"/>
  <c r="K3044" i="24"/>
  <c r="K3045" i="24"/>
  <c r="K3046" i="24"/>
  <c r="K3047" i="24"/>
  <c r="K3048" i="24"/>
  <c r="K3049" i="24"/>
  <c r="K3050" i="24"/>
  <c r="K3051" i="24"/>
  <c r="K3052" i="24"/>
  <c r="K3053" i="24"/>
  <c r="K3054" i="24"/>
  <c r="K3055" i="24"/>
  <c r="K3056" i="24"/>
  <c r="K3057" i="24"/>
  <c r="K3058" i="24"/>
  <c r="K3059" i="24"/>
  <c r="K3060" i="24"/>
  <c r="K3061" i="24"/>
  <c r="K3062" i="24"/>
  <c r="K3063" i="24"/>
  <c r="K3064" i="24"/>
  <c r="K3065" i="24"/>
  <c r="K3066" i="24"/>
  <c r="K3067" i="24"/>
  <c r="K3068" i="24"/>
  <c r="K3069" i="24"/>
  <c r="K3070" i="24"/>
  <c r="K3071" i="24"/>
  <c r="K3072" i="24"/>
  <c r="K3073" i="24"/>
  <c r="K3074" i="24"/>
  <c r="K3075" i="24"/>
  <c r="K3076" i="24"/>
  <c r="K3077" i="24"/>
  <c r="K3078" i="24"/>
  <c r="K3079" i="24"/>
  <c r="K3080" i="24"/>
  <c r="K3081" i="24"/>
  <c r="K3082" i="24"/>
  <c r="K3083" i="24"/>
  <c r="K3084" i="24"/>
  <c r="K3085" i="24"/>
  <c r="K3086" i="24"/>
  <c r="K3087" i="24"/>
  <c r="K3088" i="24"/>
  <c r="K3089" i="24"/>
  <c r="K3090" i="24"/>
  <c r="K3091" i="24"/>
  <c r="K3092" i="24"/>
  <c r="K3093" i="24"/>
  <c r="K3094" i="24"/>
  <c r="K3095" i="24"/>
  <c r="K3096" i="24"/>
  <c r="K3097" i="24"/>
  <c r="K3098" i="24"/>
  <c r="K3099" i="24"/>
  <c r="K3100" i="24"/>
  <c r="K3101" i="24"/>
  <c r="K3102" i="24"/>
  <c r="K3103" i="24"/>
  <c r="K3104" i="24"/>
  <c r="K3105" i="24"/>
  <c r="K3106" i="24"/>
  <c r="K3107" i="24"/>
  <c r="K3108" i="24"/>
  <c r="K3109" i="24"/>
  <c r="K3110" i="24"/>
  <c r="K3111" i="24"/>
  <c r="K3112" i="24"/>
  <c r="K3113" i="24"/>
  <c r="K3114" i="24"/>
  <c r="K3115" i="24"/>
  <c r="K3116" i="24"/>
  <c r="K3117" i="24"/>
  <c r="K3118" i="24"/>
  <c r="K3119" i="24"/>
  <c r="K3120" i="24"/>
  <c r="K3121" i="24"/>
  <c r="K3122" i="24"/>
  <c r="K3123" i="24"/>
  <c r="K3124" i="24"/>
  <c r="K3125" i="24"/>
  <c r="K3126" i="24"/>
  <c r="K3127" i="24"/>
  <c r="K3128" i="24"/>
  <c r="K3129" i="24"/>
  <c r="K3130" i="24"/>
  <c r="K3131" i="24"/>
  <c r="K3132" i="24"/>
  <c r="K3133" i="24"/>
  <c r="K3134" i="24"/>
  <c r="K3135" i="24"/>
  <c r="K3136" i="24"/>
  <c r="K3137" i="24"/>
  <c r="K3138" i="24"/>
  <c r="K3139" i="24"/>
  <c r="K3140" i="24"/>
  <c r="K3141" i="24"/>
  <c r="K3142" i="24"/>
  <c r="K3143" i="24"/>
  <c r="K3144" i="24"/>
  <c r="K3145" i="24"/>
  <c r="K3146" i="24"/>
  <c r="K3147" i="24"/>
  <c r="K3148" i="24"/>
  <c r="K3149" i="24"/>
  <c r="K3150" i="24"/>
  <c r="K3151" i="24"/>
  <c r="K3152" i="24"/>
  <c r="K3153" i="24"/>
  <c r="K3154" i="24"/>
  <c r="K3155" i="24"/>
  <c r="K3156" i="24"/>
  <c r="K3157" i="24"/>
  <c r="K3158" i="24"/>
  <c r="K3159" i="24"/>
  <c r="K3160" i="24"/>
  <c r="K3161" i="24"/>
  <c r="K3162" i="24"/>
  <c r="K3163" i="24"/>
  <c r="K3164" i="24"/>
  <c r="K3165" i="24"/>
  <c r="K3166" i="24"/>
  <c r="K3167" i="24"/>
  <c r="K3168" i="24"/>
  <c r="K3169" i="24"/>
  <c r="K3170" i="24"/>
  <c r="K3171" i="24"/>
  <c r="K3172" i="24"/>
  <c r="K3173" i="24"/>
  <c r="K3174" i="24"/>
  <c r="K3175" i="24"/>
  <c r="K3176" i="24"/>
  <c r="K3177" i="24"/>
  <c r="K3178" i="24"/>
  <c r="K3179" i="24"/>
  <c r="K3180" i="24"/>
  <c r="K3181" i="24"/>
  <c r="K3182" i="24"/>
  <c r="K3183" i="24"/>
  <c r="K3184" i="24"/>
  <c r="K3185" i="24"/>
  <c r="K3186" i="24"/>
  <c r="K3187" i="24"/>
  <c r="K3188" i="24"/>
  <c r="K3189" i="24"/>
  <c r="K3190" i="24"/>
  <c r="K3191" i="24"/>
  <c r="K3192" i="24"/>
  <c r="K3193" i="24"/>
  <c r="K3194" i="24"/>
  <c r="K3195" i="24"/>
  <c r="K3196" i="24"/>
  <c r="K3197" i="24"/>
  <c r="K3198" i="24"/>
  <c r="K3199" i="24"/>
  <c r="K3200" i="24"/>
  <c r="K3201" i="24"/>
  <c r="K3202" i="24"/>
  <c r="K3203" i="24"/>
  <c r="K3204" i="24"/>
  <c r="K3205" i="24"/>
  <c r="K3206" i="24"/>
  <c r="K3207" i="24"/>
  <c r="K3208" i="24"/>
  <c r="K3209" i="24"/>
  <c r="K3210" i="24"/>
  <c r="K3211" i="24"/>
  <c r="K3212" i="24"/>
  <c r="K3213" i="24"/>
  <c r="K3214" i="24"/>
  <c r="K3215" i="24"/>
  <c r="K3216" i="24"/>
  <c r="K3217" i="24"/>
  <c r="K3218" i="24"/>
  <c r="K3219" i="24"/>
  <c r="K3220" i="24"/>
  <c r="K3221" i="24"/>
  <c r="K3222" i="24"/>
  <c r="K3223" i="24"/>
  <c r="K3224" i="24"/>
  <c r="K3225" i="24"/>
  <c r="K3226" i="24"/>
  <c r="K3227" i="24"/>
  <c r="K3228" i="24"/>
  <c r="K3229" i="24"/>
  <c r="K3230" i="24"/>
  <c r="K3231" i="24"/>
  <c r="K3232" i="24"/>
  <c r="K3233" i="24"/>
  <c r="K3234" i="24"/>
  <c r="K3235" i="24"/>
  <c r="K3236" i="24"/>
  <c r="K3237" i="24"/>
  <c r="K3238" i="24"/>
  <c r="K3239" i="24"/>
  <c r="K3240" i="24"/>
  <c r="K3241" i="24"/>
  <c r="K3242" i="24"/>
  <c r="K3243" i="24"/>
  <c r="K3244" i="24"/>
  <c r="K3245" i="24"/>
  <c r="K3246" i="24"/>
  <c r="K3247" i="24"/>
  <c r="K3248" i="24"/>
  <c r="K3249" i="24"/>
  <c r="K3250" i="24"/>
  <c r="K3251" i="24"/>
  <c r="K3252" i="24"/>
  <c r="K3253" i="24"/>
  <c r="K3254" i="24"/>
  <c r="K3255" i="24"/>
  <c r="K3256" i="24"/>
  <c r="K3257" i="24"/>
  <c r="K3258" i="24"/>
  <c r="K3259" i="24"/>
  <c r="K3260" i="24"/>
  <c r="K3261" i="24"/>
  <c r="K3262" i="24"/>
  <c r="K3263" i="24"/>
  <c r="K3264" i="24"/>
  <c r="K3265" i="24"/>
  <c r="K3266" i="24"/>
  <c r="K3267" i="24"/>
  <c r="K3268" i="24"/>
  <c r="K3269" i="24"/>
  <c r="K3270" i="24"/>
  <c r="K3271" i="24"/>
  <c r="K3272" i="24"/>
  <c r="K3273" i="24"/>
  <c r="K3274" i="24"/>
  <c r="K3275" i="24"/>
  <c r="K3276" i="24"/>
  <c r="K3277" i="24"/>
  <c r="K3278" i="24"/>
  <c r="K3279" i="24"/>
  <c r="K3280" i="24"/>
  <c r="K3281" i="24"/>
  <c r="K3282" i="24"/>
  <c r="K3283" i="24"/>
  <c r="K3284" i="24"/>
  <c r="K3285" i="24"/>
  <c r="K3286" i="24"/>
  <c r="K3287" i="24"/>
  <c r="K3288" i="24"/>
  <c r="K3289" i="24"/>
  <c r="K3290" i="24"/>
  <c r="K3291" i="24"/>
  <c r="K3292" i="24"/>
  <c r="K3293" i="24"/>
  <c r="K3294" i="24"/>
  <c r="K3295" i="24"/>
  <c r="K3296" i="24"/>
  <c r="K3297" i="24"/>
  <c r="K3298" i="24"/>
  <c r="K3299" i="24"/>
  <c r="K3300" i="24"/>
  <c r="K3301" i="24"/>
  <c r="K3302" i="24"/>
  <c r="K3303" i="24"/>
  <c r="K3304" i="24"/>
  <c r="K3305" i="24"/>
  <c r="K3306" i="24"/>
  <c r="K3307" i="24"/>
  <c r="K3308" i="24"/>
  <c r="K3309" i="24"/>
  <c r="K3310" i="24"/>
  <c r="K3311" i="24"/>
  <c r="K3312" i="24"/>
  <c r="K3313" i="24"/>
  <c r="K3314" i="24"/>
  <c r="K3315" i="24"/>
  <c r="K3316" i="24"/>
  <c r="K3317" i="24"/>
  <c r="K3318" i="24"/>
  <c r="K3319" i="24"/>
  <c r="K3320" i="24"/>
  <c r="K3321" i="24"/>
  <c r="K3322" i="24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K3335" i="24"/>
  <c r="K3336" i="24"/>
  <c r="K3337" i="24"/>
  <c r="K3338" i="24"/>
  <c r="K3339" i="24"/>
  <c r="K3340" i="24"/>
  <c r="K3341" i="24"/>
  <c r="K3342" i="24"/>
  <c r="K3343" i="24"/>
  <c r="K3344" i="24"/>
  <c r="K3345" i="24"/>
  <c r="K3346" i="24"/>
  <c r="K3347" i="24"/>
  <c r="K3348" i="24"/>
  <c r="K3349" i="24"/>
  <c r="K3350" i="24"/>
  <c r="K3351" i="24"/>
  <c r="K3352" i="24"/>
  <c r="K3353" i="24"/>
  <c r="K3354" i="24"/>
  <c r="K3355" i="24"/>
  <c r="K3356" i="24"/>
  <c r="K3357" i="24"/>
  <c r="K3358" i="24"/>
  <c r="K3359" i="24"/>
  <c r="K3360" i="24"/>
  <c r="K3361" i="24"/>
  <c r="K3362" i="24"/>
  <c r="K3363" i="24"/>
  <c r="K3364" i="24"/>
  <c r="K3365" i="24"/>
  <c r="K3366" i="24"/>
  <c r="K3367" i="24"/>
  <c r="K3368" i="24"/>
  <c r="K3369" i="24"/>
  <c r="K3370" i="24"/>
  <c r="K3371" i="24"/>
  <c r="K3372" i="24"/>
  <c r="K3373" i="24"/>
  <c r="K3374" i="24"/>
  <c r="K3375" i="24"/>
  <c r="K3376" i="24"/>
  <c r="K3377" i="24"/>
  <c r="K3378" i="24"/>
  <c r="K3379" i="24"/>
  <c r="K3380" i="24"/>
  <c r="K3381" i="24"/>
  <c r="K3382" i="24"/>
  <c r="K3383" i="24"/>
  <c r="K3384" i="24"/>
  <c r="K3385" i="24"/>
  <c r="K3386" i="24"/>
  <c r="K3387" i="24"/>
  <c r="K3388" i="24"/>
  <c r="K3389" i="24"/>
  <c r="K3390" i="24"/>
  <c r="K3391" i="24"/>
  <c r="K3392" i="24"/>
  <c r="K3393" i="24"/>
  <c r="K3394" i="24"/>
  <c r="K3395" i="24"/>
  <c r="K3396" i="24"/>
  <c r="K3397" i="24"/>
  <c r="K3398" i="24"/>
  <c r="K3399" i="24"/>
  <c r="K3400" i="24"/>
  <c r="K3401" i="24"/>
  <c r="K3402" i="24"/>
  <c r="K3403" i="24"/>
  <c r="K3404" i="24"/>
  <c r="K3405" i="24"/>
  <c r="K3406" i="24"/>
  <c r="K3407" i="24"/>
  <c r="K3408" i="24"/>
  <c r="K3409" i="24"/>
  <c r="K3410" i="24"/>
  <c r="K3411" i="24"/>
  <c r="K3412" i="24"/>
  <c r="K3413" i="24"/>
  <c r="K3414" i="24"/>
  <c r="K3415" i="24"/>
  <c r="K3416" i="24"/>
  <c r="K3417" i="24"/>
  <c r="K3418" i="24"/>
  <c r="K3419" i="24"/>
  <c r="K3420" i="24"/>
  <c r="K3421" i="24"/>
  <c r="K3422" i="24"/>
  <c r="K3423" i="24"/>
  <c r="K3424" i="24"/>
  <c r="K3425" i="24"/>
  <c r="K3426" i="24"/>
  <c r="K3427" i="24"/>
  <c r="K3428" i="24"/>
  <c r="K3429" i="24"/>
  <c r="K3430" i="24"/>
  <c r="K3431" i="24"/>
  <c r="K3432" i="24"/>
  <c r="K3433" i="24"/>
  <c r="K3434" i="24"/>
  <c r="K3435" i="24"/>
  <c r="K3436" i="24"/>
  <c r="K3437" i="24"/>
  <c r="K3438" i="24"/>
  <c r="K3439" i="24"/>
  <c r="K3440" i="24"/>
  <c r="K3441" i="24"/>
  <c r="K3442" i="24"/>
  <c r="K3443" i="24"/>
  <c r="K3444" i="24"/>
  <c r="K3445" i="24"/>
  <c r="K3446" i="24"/>
  <c r="K3447" i="24"/>
  <c r="K3448" i="24"/>
  <c r="K3449" i="24"/>
  <c r="K3450" i="24"/>
  <c r="K3451" i="24"/>
  <c r="K3452" i="24"/>
  <c r="K3453" i="24"/>
  <c r="K3454" i="24"/>
  <c r="K3455" i="24"/>
  <c r="K3456" i="24"/>
  <c r="K3457" i="24"/>
  <c r="K3458" i="24"/>
  <c r="K3459" i="24"/>
  <c r="K3460" i="24"/>
  <c r="K3461" i="24"/>
  <c r="K3462" i="24"/>
  <c r="K3463" i="24"/>
  <c r="K3464" i="24"/>
  <c r="K3465" i="24"/>
  <c r="K3466" i="24"/>
  <c r="K3467" i="24"/>
  <c r="K3468" i="24"/>
  <c r="K3469" i="24"/>
  <c r="K3470" i="24"/>
  <c r="K3471" i="24"/>
  <c r="K3472" i="24"/>
  <c r="K3473" i="24"/>
  <c r="K3474" i="24"/>
  <c r="K3475" i="24"/>
  <c r="K3476" i="24"/>
  <c r="K3477" i="24"/>
  <c r="K3478" i="24"/>
  <c r="K3479" i="24"/>
  <c r="K3480" i="24"/>
  <c r="K3481" i="24"/>
  <c r="K3482" i="24"/>
  <c r="K3483" i="24"/>
  <c r="K3484" i="24"/>
  <c r="K3485" i="24"/>
  <c r="K3486" i="24"/>
  <c r="K3487" i="24"/>
  <c r="K3488" i="24"/>
  <c r="K3489" i="24"/>
  <c r="K3490" i="24"/>
  <c r="K3491" i="24"/>
  <c r="K3492" i="24"/>
  <c r="K3493" i="24"/>
  <c r="K3494" i="24"/>
  <c r="K3495" i="24"/>
  <c r="K3496" i="24"/>
  <c r="K3497" i="24"/>
  <c r="K3498" i="24"/>
  <c r="K3499" i="24"/>
  <c r="K3500" i="24"/>
  <c r="K3501" i="24"/>
  <c r="K3502" i="24"/>
  <c r="K3503" i="24"/>
  <c r="K3504" i="24"/>
  <c r="K3505" i="24"/>
  <c r="K3506" i="24"/>
  <c r="K3507" i="24"/>
  <c r="K3508" i="24"/>
  <c r="K3509" i="24"/>
  <c r="K3510" i="24"/>
  <c r="K3511" i="24"/>
  <c r="K3512" i="24"/>
  <c r="K3513" i="24"/>
  <c r="K3514" i="24"/>
  <c r="K3515" i="24"/>
  <c r="K3516" i="24"/>
  <c r="K3517" i="24"/>
  <c r="K3518" i="24"/>
  <c r="K3519" i="24"/>
  <c r="K3520" i="24"/>
  <c r="K3521" i="24"/>
  <c r="K3522" i="24"/>
  <c r="K3523" i="24"/>
  <c r="K3524" i="24"/>
  <c r="K3525" i="24"/>
  <c r="K3526" i="24"/>
  <c r="K3527" i="24"/>
  <c r="K3528" i="24"/>
  <c r="K3529" i="24"/>
  <c r="K3530" i="24"/>
  <c r="K3531" i="24"/>
  <c r="K3532" i="24"/>
  <c r="K3533" i="24"/>
  <c r="K3534" i="24"/>
  <c r="K3535" i="24"/>
  <c r="K3536" i="24"/>
  <c r="K3537" i="24"/>
  <c r="K3538" i="24"/>
  <c r="K3539" i="24"/>
  <c r="K3540" i="24"/>
  <c r="K3541" i="24"/>
  <c r="K3542" i="24"/>
  <c r="K3543" i="24"/>
  <c r="K3544" i="24"/>
  <c r="K3545" i="24"/>
  <c r="K3546" i="24"/>
  <c r="K3547" i="24"/>
  <c r="K3548" i="24"/>
  <c r="K3549" i="24"/>
  <c r="K3550" i="24"/>
  <c r="K3551" i="24"/>
  <c r="K3552" i="24"/>
  <c r="K3553" i="24"/>
  <c r="K3554" i="24"/>
  <c r="K3555" i="24"/>
  <c r="K3556" i="24"/>
  <c r="K3557" i="24"/>
  <c r="K3558" i="24"/>
  <c r="K3559" i="24"/>
  <c r="K3560" i="24"/>
  <c r="K3561" i="24"/>
  <c r="K3562" i="24"/>
  <c r="K3563" i="24"/>
  <c r="K3564" i="24"/>
  <c r="K3565" i="24"/>
  <c r="K3566" i="24"/>
  <c r="K3567" i="24"/>
  <c r="K3568" i="24"/>
  <c r="K3569" i="24"/>
  <c r="K3570" i="24"/>
  <c r="K3571" i="24"/>
  <c r="K3572" i="24"/>
  <c r="K3573" i="24"/>
  <c r="K3574" i="24"/>
  <c r="K3575" i="24"/>
  <c r="K3576" i="24"/>
  <c r="K3577" i="24"/>
  <c r="K3578" i="24"/>
  <c r="K3579" i="24"/>
  <c r="K3580" i="24"/>
  <c r="K3581" i="24"/>
  <c r="K3582" i="24"/>
  <c r="K3583" i="24"/>
  <c r="K3584" i="24"/>
  <c r="K3585" i="24"/>
  <c r="K3586" i="24"/>
  <c r="K3587" i="24"/>
  <c r="K3588" i="24"/>
  <c r="K3589" i="24"/>
  <c r="K3590" i="24"/>
  <c r="K3591" i="24"/>
  <c r="K3592" i="24"/>
  <c r="K3593" i="24"/>
  <c r="K3594" i="24"/>
  <c r="K3595" i="24"/>
  <c r="K3596" i="24"/>
  <c r="K3597" i="24"/>
  <c r="K3598" i="24"/>
  <c r="K3599" i="24"/>
  <c r="K3600" i="24"/>
  <c r="K3601" i="24"/>
  <c r="K3602" i="24"/>
  <c r="K3603" i="24"/>
  <c r="K3604" i="24"/>
  <c r="K3605" i="24"/>
  <c r="K3606" i="24"/>
  <c r="K3607" i="24"/>
  <c r="K3608" i="24"/>
  <c r="K3609" i="24"/>
  <c r="K3610" i="24"/>
  <c r="K3611" i="24"/>
  <c r="K3612" i="24"/>
  <c r="K3613" i="24"/>
  <c r="K3614" i="24"/>
  <c r="K3615" i="24"/>
  <c r="K3616" i="24"/>
  <c r="K3617" i="24"/>
  <c r="K3618" i="24"/>
  <c r="K3619" i="24"/>
  <c r="K3620" i="24"/>
  <c r="K3621" i="24"/>
  <c r="K3622" i="24"/>
  <c r="K3623" i="24"/>
  <c r="K3624" i="24"/>
  <c r="K3625" i="24"/>
  <c r="K3626" i="24"/>
  <c r="K3627" i="24"/>
  <c r="K3628" i="24"/>
  <c r="K3629" i="24"/>
  <c r="K3630" i="24"/>
  <c r="K3631" i="24"/>
  <c r="K3632" i="24"/>
  <c r="K3633" i="24"/>
  <c r="K3634" i="24"/>
  <c r="K3635" i="24"/>
  <c r="K3636" i="24"/>
  <c r="K3637" i="24"/>
  <c r="K3638" i="24"/>
  <c r="K3639" i="24"/>
  <c r="K3640" i="24"/>
  <c r="K3641" i="24"/>
  <c r="K3642" i="24"/>
  <c r="K3643" i="24"/>
  <c r="K3644" i="24"/>
  <c r="K3645" i="24"/>
  <c r="K3646" i="24"/>
  <c r="K3647" i="24"/>
  <c r="K3648" i="24"/>
  <c r="K3649" i="24"/>
  <c r="K3650" i="24"/>
  <c r="K3651" i="24"/>
  <c r="K3652" i="24"/>
  <c r="K3653" i="24"/>
  <c r="K3654" i="24"/>
  <c r="K3655" i="24"/>
  <c r="K3656" i="24"/>
  <c r="K3657" i="24"/>
  <c r="K3658" i="24"/>
  <c r="K3659" i="24"/>
  <c r="K3660" i="24"/>
  <c r="K3661" i="24"/>
  <c r="K3662" i="24"/>
  <c r="K3663" i="24"/>
  <c r="K3664" i="24"/>
  <c r="K3665" i="24"/>
  <c r="K3666" i="24"/>
  <c r="K3667" i="24"/>
  <c r="K3668" i="24"/>
  <c r="K3669" i="24"/>
  <c r="K3670" i="24"/>
  <c r="K3671" i="24"/>
  <c r="K3672" i="24"/>
  <c r="K3673" i="24"/>
  <c r="K3674" i="24"/>
  <c r="K3675" i="24"/>
  <c r="K3676" i="24"/>
  <c r="K3677" i="24"/>
  <c r="K3678" i="24"/>
  <c r="K3679" i="24"/>
  <c r="K3680" i="24"/>
  <c r="K3681" i="24"/>
  <c r="K3682" i="24"/>
  <c r="K3683" i="24"/>
  <c r="K3684" i="24"/>
  <c r="K3685" i="24"/>
  <c r="K3686" i="24"/>
  <c r="K3687" i="24"/>
  <c r="K3688" i="24"/>
  <c r="K3689" i="24"/>
  <c r="K3690" i="24"/>
  <c r="K3691" i="24"/>
  <c r="K3692" i="24"/>
  <c r="K3693" i="24"/>
  <c r="K3694" i="24"/>
  <c r="K3695" i="24"/>
  <c r="K3696" i="24"/>
  <c r="K3697" i="24"/>
  <c r="K3698" i="24"/>
  <c r="K3699" i="24"/>
  <c r="K3700" i="24"/>
  <c r="K3701" i="24"/>
  <c r="K3702" i="24"/>
  <c r="K3703" i="24"/>
  <c r="K3704" i="24"/>
  <c r="K3705" i="24"/>
  <c r="K3706" i="24"/>
  <c r="K3707" i="24"/>
  <c r="K3708" i="24"/>
  <c r="K3709" i="24"/>
  <c r="K3710" i="24"/>
  <c r="K3711" i="24"/>
  <c r="K3712" i="24"/>
  <c r="K3713" i="24"/>
  <c r="K3714" i="24"/>
  <c r="K3715" i="24"/>
  <c r="K3716" i="24"/>
  <c r="K3717" i="24"/>
  <c r="K3718" i="24"/>
  <c r="K3719" i="24"/>
  <c r="K3720" i="24"/>
  <c r="K3721" i="24"/>
  <c r="K3722" i="24"/>
  <c r="K3723" i="24"/>
  <c r="K3724" i="24"/>
  <c r="K3725" i="24"/>
  <c r="K3726" i="24"/>
  <c r="K3727" i="24"/>
  <c r="K3728" i="24"/>
  <c r="K3729" i="24"/>
  <c r="K3730" i="24"/>
  <c r="K3731" i="24"/>
  <c r="K3732" i="24"/>
  <c r="K3733" i="24"/>
  <c r="K3734" i="24"/>
  <c r="K3735" i="24"/>
  <c r="K3736" i="24"/>
  <c r="K3737" i="24"/>
  <c r="K3738" i="24"/>
  <c r="K3739" i="24"/>
  <c r="K3740" i="24"/>
  <c r="K3741" i="24"/>
  <c r="K3742" i="24"/>
  <c r="K3743" i="24"/>
  <c r="K3744" i="24"/>
  <c r="K3745" i="24"/>
  <c r="K3746" i="24"/>
  <c r="K3747" i="24"/>
  <c r="K3748" i="24"/>
  <c r="K3749" i="24"/>
  <c r="K3750" i="24"/>
  <c r="K3751" i="24"/>
  <c r="K3752" i="24"/>
  <c r="K3753" i="24"/>
  <c r="K3754" i="24"/>
  <c r="K3755" i="24"/>
  <c r="K3756" i="24"/>
  <c r="K3757" i="24"/>
  <c r="K3758" i="24"/>
  <c r="K3759" i="24"/>
  <c r="K3760" i="24"/>
  <c r="K3761" i="24"/>
  <c r="K3762" i="24"/>
  <c r="K3763" i="24"/>
  <c r="K3764" i="24"/>
  <c r="K3765" i="24"/>
  <c r="K3766" i="24"/>
  <c r="K3767" i="24"/>
  <c r="K3768" i="24"/>
  <c r="K3769" i="24"/>
  <c r="K3770" i="24"/>
  <c r="K3771" i="24"/>
  <c r="K3772" i="24"/>
  <c r="K3773" i="24"/>
  <c r="K3774" i="24"/>
  <c r="K3775" i="24"/>
  <c r="K3776" i="24"/>
  <c r="K3777" i="24"/>
  <c r="K3778" i="24"/>
  <c r="K3779" i="24"/>
  <c r="K3780" i="24"/>
  <c r="K3781" i="24"/>
  <c r="K3782" i="24"/>
  <c r="K3783" i="24"/>
  <c r="K3784" i="24"/>
  <c r="K3785" i="24"/>
  <c r="K3786" i="24"/>
  <c r="K3787" i="24"/>
  <c r="K3788" i="24"/>
  <c r="K3789" i="24"/>
  <c r="K3790" i="24"/>
  <c r="K3791" i="24"/>
  <c r="K3792" i="24"/>
  <c r="K3793" i="24"/>
  <c r="K3794" i="24"/>
  <c r="K3795" i="24"/>
  <c r="K3796" i="24"/>
  <c r="K3797" i="24"/>
  <c r="K3798" i="24"/>
  <c r="K3799" i="24"/>
  <c r="K3800" i="24"/>
  <c r="K3801" i="24"/>
  <c r="K3802" i="24"/>
  <c r="K3803" i="24"/>
  <c r="K3804" i="24"/>
  <c r="K3805" i="24"/>
  <c r="K3806" i="24"/>
  <c r="K3807" i="24"/>
  <c r="K3808" i="24"/>
  <c r="K3809" i="24"/>
  <c r="K3810" i="24"/>
  <c r="K3811" i="24"/>
  <c r="K3812" i="24"/>
  <c r="K3813" i="24"/>
  <c r="K3814" i="24"/>
  <c r="K3815" i="24"/>
  <c r="K3816" i="24"/>
  <c r="K3817" i="24"/>
  <c r="K3818" i="24"/>
  <c r="K3819" i="24"/>
  <c r="K3820" i="24"/>
  <c r="K3821" i="24"/>
  <c r="K3822" i="24"/>
  <c r="K3823" i="24"/>
  <c r="K3824" i="24"/>
  <c r="K3825" i="24"/>
  <c r="K3826" i="24"/>
  <c r="K3827" i="24"/>
  <c r="K3828" i="24"/>
  <c r="K3829" i="24"/>
  <c r="K3830" i="24"/>
  <c r="K3831" i="24"/>
  <c r="K3832" i="24"/>
  <c r="K3833" i="24"/>
  <c r="K3834" i="24"/>
  <c r="K3835" i="24"/>
  <c r="K3836" i="24"/>
  <c r="K3837" i="24"/>
  <c r="K3838" i="24"/>
  <c r="K3839" i="24"/>
  <c r="K3840" i="24"/>
  <c r="K3841" i="24"/>
  <c r="K3842" i="24"/>
  <c r="K3843" i="24"/>
  <c r="K3844" i="24"/>
  <c r="K3845" i="24"/>
  <c r="K3846" i="24"/>
  <c r="K3847" i="24"/>
  <c r="K3848" i="24"/>
  <c r="K3849" i="24"/>
  <c r="K3850" i="24"/>
  <c r="K3851" i="24"/>
  <c r="K3852" i="24"/>
  <c r="K3853" i="24"/>
  <c r="K3854" i="24"/>
  <c r="K3855" i="24"/>
  <c r="K3856" i="24"/>
  <c r="K3857" i="24"/>
  <c r="K3858" i="24"/>
  <c r="K3859" i="24"/>
  <c r="K3860" i="24"/>
  <c r="K3861" i="24"/>
  <c r="K3862" i="24"/>
  <c r="K3863" i="24"/>
  <c r="K3864" i="24"/>
  <c r="K3865" i="24"/>
  <c r="K3866" i="24"/>
  <c r="K3867" i="24"/>
  <c r="K3868" i="24"/>
  <c r="K3869" i="24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K3883" i="24"/>
  <c r="K3884" i="24"/>
  <c r="K3885" i="24"/>
  <c r="K3886" i="24"/>
  <c r="K3887" i="24"/>
  <c r="K3888" i="24"/>
  <c r="K3889" i="24"/>
  <c r="K3890" i="24"/>
  <c r="K3891" i="24"/>
  <c r="K3892" i="24"/>
  <c r="K3893" i="24"/>
  <c r="K3894" i="24"/>
  <c r="K3895" i="24"/>
  <c r="K3896" i="24"/>
  <c r="K3897" i="24"/>
  <c r="K3898" i="24"/>
  <c r="K3899" i="24"/>
  <c r="K3900" i="24"/>
  <c r="K3901" i="24"/>
  <c r="K3902" i="24"/>
  <c r="K3903" i="24"/>
  <c r="K3904" i="24"/>
  <c r="K3905" i="24"/>
  <c r="K3906" i="24"/>
  <c r="K3907" i="24"/>
  <c r="K3908" i="24"/>
  <c r="K3909" i="24"/>
  <c r="K3910" i="24"/>
  <c r="K3911" i="24"/>
  <c r="K3912" i="24"/>
  <c r="K3913" i="24"/>
  <c r="K3914" i="24"/>
  <c r="K3915" i="24"/>
  <c r="K3916" i="24"/>
  <c r="K3917" i="24"/>
  <c r="K3918" i="24"/>
  <c r="K3919" i="24"/>
  <c r="K3920" i="24"/>
  <c r="K3921" i="24"/>
  <c r="K3922" i="24"/>
  <c r="K3923" i="24"/>
  <c r="K3924" i="24"/>
  <c r="K3925" i="24"/>
  <c r="K3926" i="24"/>
  <c r="K3927" i="24"/>
  <c r="K3928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K3940" i="24"/>
  <c r="K3941" i="24"/>
  <c r="K3942" i="24"/>
  <c r="K3943" i="24"/>
  <c r="K3944" i="24"/>
  <c r="K3945" i="24"/>
  <c r="K3946" i="24"/>
  <c r="K3947" i="24"/>
  <c r="K3948" i="24"/>
  <c r="K3949" i="24"/>
  <c r="K3950" i="24"/>
  <c r="K3951" i="24"/>
  <c r="K3952" i="24"/>
  <c r="K3953" i="24"/>
  <c r="K3954" i="24"/>
  <c r="K3955" i="24"/>
  <c r="K3956" i="24"/>
  <c r="K3957" i="24"/>
  <c r="K3958" i="24"/>
  <c r="K3959" i="24"/>
  <c r="K3960" i="24"/>
  <c r="K3961" i="24"/>
  <c r="K3962" i="24"/>
  <c r="K3963" i="24"/>
  <c r="K3964" i="24"/>
  <c r="K3965" i="24"/>
  <c r="K3966" i="24"/>
  <c r="K3967" i="24"/>
  <c r="K3968" i="24"/>
  <c r="K3969" i="24"/>
  <c r="K3970" i="24"/>
  <c r="K3971" i="24"/>
  <c r="K3972" i="24"/>
  <c r="K3973" i="24"/>
  <c r="K3974" i="24"/>
  <c r="K3975" i="24"/>
  <c r="K3976" i="24"/>
  <c r="K3977" i="24"/>
  <c r="K3978" i="24"/>
  <c r="K3979" i="24"/>
  <c r="K3980" i="24"/>
  <c r="K3981" i="24"/>
  <c r="K3982" i="24"/>
  <c r="K3983" i="24"/>
  <c r="K3984" i="24"/>
  <c r="K3985" i="24"/>
  <c r="K3986" i="24"/>
  <c r="K3987" i="24"/>
  <c r="K3988" i="24"/>
  <c r="K3989" i="24"/>
  <c r="K3990" i="24"/>
  <c r="K3991" i="24"/>
  <c r="K3992" i="24"/>
  <c r="K3993" i="24"/>
  <c r="K3994" i="24"/>
  <c r="K3995" i="24"/>
  <c r="K3996" i="24"/>
  <c r="K3997" i="24"/>
  <c r="K3998" i="24"/>
  <c r="K3999" i="24"/>
  <c r="K4000" i="24"/>
  <c r="K4001" i="24"/>
  <c r="K4002" i="24"/>
  <c r="K4003" i="24"/>
  <c r="K4004" i="24"/>
  <c r="K4005" i="24"/>
  <c r="K4006" i="24"/>
  <c r="K4007" i="24"/>
  <c r="K4008" i="24"/>
  <c r="K4009" i="24"/>
  <c r="K4010" i="24"/>
  <c r="K4011" i="24"/>
  <c r="K4012" i="24"/>
  <c r="K4013" i="24"/>
  <c r="K4014" i="24"/>
  <c r="K4015" i="24"/>
  <c r="K4016" i="24"/>
  <c r="K4017" i="24"/>
  <c r="K4018" i="24"/>
  <c r="K4019" i="24"/>
  <c r="K4020" i="24"/>
  <c r="K4021" i="24"/>
  <c r="K4022" i="24"/>
  <c r="K4023" i="24"/>
  <c r="K4024" i="24"/>
  <c r="K4025" i="24"/>
  <c r="K4026" i="24"/>
  <c r="K4027" i="24"/>
  <c r="K4028" i="24"/>
  <c r="K4029" i="24"/>
  <c r="K4030" i="24"/>
  <c r="K4031" i="24"/>
  <c r="K4032" i="24"/>
  <c r="K4033" i="24"/>
  <c r="K4034" i="24"/>
  <c r="K4035" i="24"/>
  <c r="K4036" i="24"/>
  <c r="K4037" i="24"/>
  <c r="K4038" i="24"/>
  <c r="K4039" i="24"/>
  <c r="K4040" i="24"/>
  <c r="K4041" i="24"/>
  <c r="K4042" i="24"/>
  <c r="K4043" i="24"/>
  <c r="K4044" i="24"/>
  <c r="K4045" i="24"/>
  <c r="K4046" i="24"/>
  <c r="K4047" i="24"/>
  <c r="K4048" i="24"/>
  <c r="K4049" i="24"/>
  <c r="K4050" i="24"/>
  <c r="K4051" i="24"/>
  <c r="K4052" i="24"/>
  <c r="K4053" i="24"/>
  <c r="K4054" i="24"/>
  <c r="K4055" i="24"/>
  <c r="K4056" i="24"/>
  <c r="K4057" i="24"/>
  <c r="K4058" i="24"/>
  <c r="K4059" i="24"/>
  <c r="K4060" i="24"/>
  <c r="K4061" i="24"/>
  <c r="K4062" i="24"/>
  <c r="K4063" i="24"/>
  <c r="K4064" i="24"/>
  <c r="K4065" i="24"/>
  <c r="K4066" i="24"/>
  <c r="K4067" i="24"/>
  <c r="K4068" i="24"/>
  <c r="K4069" i="24"/>
  <c r="K4070" i="24"/>
  <c r="K4071" i="24"/>
  <c r="K4072" i="24"/>
  <c r="K4073" i="24"/>
  <c r="K4074" i="24"/>
  <c r="K4075" i="24"/>
  <c r="K4076" i="24"/>
  <c r="K4077" i="24"/>
  <c r="K4078" i="24"/>
  <c r="K4079" i="24"/>
  <c r="K4080" i="24"/>
  <c r="K4081" i="24"/>
  <c r="K4082" i="24"/>
  <c r="K4083" i="24"/>
  <c r="K4084" i="24"/>
  <c r="K4085" i="24"/>
  <c r="K4086" i="24"/>
  <c r="K4087" i="24"/>
  <c r="K4088" i="24"/>
  <c r="K4089" i="24"/>
  <c r="K4090" i="24"/>
  <c r="K4091" i="24"/>
  <c r="K4092" i="24"/>
  <c r="K4093" i="24"/>
  <c r="K4094" i="24"/>
  <c r="K4095" i="24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08" i="24"/>
  <c r="K4109" i="24"/>
  <c r="K4110" i="24"/>
  <c r="K4111" i="24"/>
  <c r="K4112" i="24"/>
  <c r="K4113" i="24"/>
  <c r="K4114" i="24"/>
  <c r="K4115" i="24"/>
  <c r="K4116" i="24"/>
  <c r="K4117" i="24"/>
  <c r="K4118" i="24"/>
  <c r="K4119" i="24"/>
  <c r="K4120" i="24"/>
  <c r="K4121" i="24"/>
  <c r="K4122" i="24"/>
  <c r="K4123" i="24"/>
  <c r="K4124" i="24"/>
  <c r="K4125" i="24"/>
  <c r="K4126" i="24"/>
  <c r="K4127" i="24"/>
  <c r="K4128" i="24"/>
  <c r="K4129" i="24"/>
  <c r="K4130" i="24"/>
  <c r="K4131" i="24"/>
  <c r="K4132" i="24"/>
  <c r="K4133" i="24"/>
  <c r="K4134" i="24"/>
  <c r="K4135" i="24"/>
  <c r="K4136" i="24"/>
  <c r="K4137" i="24"/>
  <c r="K4138" i="24"/>
  <c r="K4139" i="24"/>
  <c r="K4140" i="24"/>
  <c r="K4141" i="24"/>
  <c r="K4142" i="24"/>
  <c r="K4143" i="24"/>
  <c r="K4144" i="24"/>
  <c r="K4145" i="24"/>
  <c r="K4146" i="24"/>
  <c r="K4147" i="24"/>
  <c r="K4148" i="24"/>
  <c r="K4149" i="24"/>
  <c r="K4150" i="24"/>
  <c r="K4151" i="24"/>
  <c r="K4152" i="24"/>
  <c r="K4153" i="24"/>
  <c r="K4154" i="24"/>
  <c r="K4155" i="24"/>
  <c r="K4156" i="24"/>
  <c r="K4157" i="24"/>
  <c r="K4158" i="24"/>
  <c r="K4159" i="24"/>
  <c r="K4160" i="24"/>
  <c r="K4161" i="24"/>
  <c r="K4162" i="24"/>
  <c r="K4163" i="24"/>
  <c r="K4164" i="24"/>
  <c r="K4165" i="24"/>
  <c r="K4166" i="24"/>
  <c r="K4167" i="24"/>
  <c r="K4168" i="24"/>
  <c r="K4169" i="24"/>
  <c r="K4170" i="24"/>
  <c r="K4171" i="24"/>
  <c r="K4172" i="24"/>
  <c r="K4173" i="24"/>
  <c r="K4174" i="24"/>
  <c r="K4175" i="24"/>
  <c r="K4176" i="24"/>
  <c r="K4177" i="24"/>
  <c r="K4178" i="24"/>
  <c r="K4179" i="24"/>
  <c r="K4180" i="24"/>
  <c r="K4181" i="24"/>
  <c r="K4182" i="24"/>
  <c r="K4183" i="24"/>
  <c r="K4184" i="24"/>
  <c r="K4185" i="24"/>
  <c r="K4186" i="24"/>
  <c r="K4187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K4199" i="24"/>
  <c r="K4200" i="24"/>
  <c r="K4201" i="24"/>
  <c r="K4202" i="24"/>
  <c r="K4203" i="24"/>
  <c r="K4204" i="24"/>
  <c r="K4205" i="24"/>
  <c r="K4206" i="24"/>
  <c r="K4207" i="24"/>
  <c r="K4208" i="24"/>
  <c r="K4209" i="24"/>
  <c r="K4210" i="24"/>
  <c r="K4211" i="24"/>
  <c r="K4212" i="24"/>
  <c r="K4213" i="24"/>
  <c r="K4214" i="24"/>
  <c r="K4215" i="24"/>
  <c r="K4216" i="24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K4229" i="24"/>
  <c r="K4230" i="24"/>
  <c r="K4231" i="24"/>
  <c r="K4232" i="24"/>
  <c r="K4233" i="24"/>
  <c r="K4234" i="24"/>
  <c r="K4235" i="24"/>
  <c r="K4236" i="24"/>
  <c r="K4237" i="24"/>
  <c r="K4238" i="24"/>
  <c r="K4239" i="24"/>
  <c r="K4240" i="24"/>
  <c r="K4241" i="24"/>
  <c r="K4242" i="24"/>
  <c r="K4243" i="24"/>
  <c r="K4244" i="24"/>
  <c r="K4245" i="24"/>
  <c r="K4246" i="24"/>
  <c r="K4247" i="24"/>
  <c r="K4248" i="24"/>
  <c r="K4249" i="24"/>
  <c r="K4250" i="24"/>
  <c r="K4251" i="24"/>
  <c r="K4252" i="24"/>
  <c r="K4253" i="24"/>
  <c r="K4254" i="24"/>
  <c r="K4255" i="24"/>
  <c r="K4256" i="24"/>
  <c r="K4257" i="24"/>
  <c r="K4258" i="24"/>
  <c r="K4259" i="24"/>
  <c r="K4260" i="24"/>
  <c r="K4261" i="24"/>
  <c r="K4262" i="24"/>
  <c r="K4263" i="24"/>
  <c r="K4264" i="24"/>
  <c r="K4265" i="24"/>
  <c r="K4266" i="24"/>
  <c r="K4267" i="24"/>
  <c r="K4268" i="24"/>
  <c r="K4269" i="24"/>
  <c r="K4270" i="24"/>
  <c r="K4271" i="24"/>
  <c r="K4272" i="24"/>
  <c r="K4273" i="24"/>
  <c r="K4274" i="24"/>
  <c r="K4275" i="24"/>
  <c r="K4276" i="24"/>
  <c r="K4277" i="24"/>
  <c r="K4278" i="24"/>
  <c r="K4279" i="24"/>
  <c r="K4280" i="24"/>
  <c r="K4281" i="24"/>
  <c r="K4282" i="24"/>
  <c r="K4283" i="24"/>
  <c r="K4284" i="24"/>
  <c r="K4285" i="24"/>
  <c r="K4286" i="24"/>
  <c r="K4287" i="24"/>
  <c r="K4288" i="24"/>
  <c r="K4289" i="24"/>
  <c r="K4290" i="24"/>
  <c r="K4291" i="24"/>
  <c r="K4292" i="24"/>
  <c r="K4293" i="24"/>
  <c r="K4294" i="24"/>
  <c r="K4295" i="24"/>
  <c r="K4296" i="24"/>
  <c r="K4297" i="24"/>
  <c r="K4298" i="24"/>
  <c r="K4299" i="24"/>
  <c r="K4300" i="24"/>
  <c r="K4301" i="24"/>
  <c r="K4302" i="24"/>
  <c r="K4303" i="24"/>
  <c r="K4304" i="24"/>
  <c r="K4305" i="24"/>
  <c r="K4306" i="24"/>
  <c r="K4307" i="24"/>
  <c r="K4308" i="24"/>
  <c r="K4309" i="24"/>
  <c r="K4310" i="24"/>
  <c r="K4311" i="24"/>
  <c r="K4312" i="24"/>
  <c r="K4313" i="24"/>
  <c r="K4314" i="24"/>
  <c r="K4315" i="24"/>
  <c r="K4316" i="24"/>
  <c r="K4317" i="24"/>
  <c r="K4318" i="24"/>
  <c r="K4319" i="24"/>
  <c r="K4320" i="24"/>
  <c r="K4321" i="24"/>
  <c r="K4322" i="24"/>
  <c r="K4323" i="24"/>
  <c r="K4324" i="24"/>
  <c r="K4325" i="24"/>
  <c r="K4326" i="24"/>
  <c r="K4327" i="24"/>
  <c r="K4328" i="24"/>
  <c r="K4329" i="24"/>
  <c r="K4330" i="24"/>
  <c r="K4331" i="24"/>
  <c r="K4332" i="24"/>
  <c r="K4333" i="24"/>
  <c r="K4334" i="24"/>
  <c r="K4335" i="24"/>
  <c r="K4336" i="24"/>
  <c r="K4337" i="24"/>
  <c r="K4338" i="24"/>
  <c r="K4339" i="24"/>
  <c r="K4340" i="24"/>
  <c r="K4341" i="24"/>
  <c r="K4342" i="24"/>
  <c r="K4343" i="24"/>
  <c r="K4344" i="24"/>
  <c r="K4345" i="24"/>
  <c r="K4346" i="24"/>
  <c r="K4347" i="24"/>
  <c r="K4348" i="24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K4363" i="24"/>
  <c r="K4364" i="24"/>
  <c r="K4365" i="24"/>
  <c r="K4366" i="24"/>
  <c r="K4367" i="24"/>
  <c r="K4368" i="24"/>
  <c r="K4369" i="24"/>
  <c r="K4370" i="24"/>
  <c r="K4371" i="24"/>
  <c r="K4372" i="24"/>
  <c r="K4373" i="24"/>
  <c r="K4374" i="24"/>
  <c r="K4375" i="24"/>
  <c r="K4376" i="24"/>
  <c r="K4377" i="24"/>
  <c r="K4378" i="24"/>
  <c r="K4379" i="24"/>
  <c r="K4380" i="24"/>
  <c r="K4381" i="24"/>
  <c r="K4382" i="24"/>
  <c r="K4383" i="24"/>
  <c r="K4384" i="24"/>
  <c r="K4385" i="24"/>
  <c r="K4386" i="24"/>
  <c r="K4387" i="24"/>
  <c r="K4388" i="24"/>
  <c r="K4389" i="24"/>
  <c r="K4390" i="24"/>
  <c r="K4391" i="24"/>
  <c r="K4392" i="24"/>
  <c r="K4393" i="24"/>
  <c r="K4394" i="24"/>
  <c r="K4395" i="24"/>
  <c r="K4396" i="24"/>
  <c r="K4397" i="24"/>
  <c r="K4398" i="24"/>
  <c r="K4399" i="24"/>
  <c r="K4400" i="24"/>
  <c r="K4401" i="24"/>
  <c r="K4402" i="24"/>
  <c r="K4403" i="24"/>
  <c r="K4404" i="24"/>
  <c r="K4405" i="24"/>
  <c r="K4406" i="24"/>
  <c r="K4407" i="24"/>
  <c r="K4408" i="24"/>
  <c r="K4409" i="24"/>
  <c r="K4410" i="24"/>
  <c r="K4411" i="24"/>
  <c r="K4412" i="24"/>
  <c r="K4413" i="24"/>
  <c r="K4414" i="24"/>
  <c r="K4415" i="24"/>
  <c r="K4416" i="24"/>
  <c r="K4417" i="24"/>
  <c r="K4418" i="24"/>
  <c r="K4419" i="24"/>
  <c r="K4420" i="24"/>
  <c r="K4421" i="24"/>
  <c r="K4422" i="24"/>
  <c r="K4423" i="24"/>
  <c r="K4424" i="24"/>
  <c r="K4425" i="24"/>
  <c r="K4426" i="24"/>
  <c r="K4427" i="24"/>
  <c r="K4428" i="24"/>
  <c r="K4429" i="24"/>
  <c r="K4430" i="24"/>
  <c r="K4431" i="24"/>
  <c r="K4432" i="24"/>
  <c r="K4433" i="24"/>
  <c r="K4434" i="24"/>
  <c r="K4435" i="24"/>
  <c r="K4436" i="24"/>
  <c r="K4437" i="24"/>
  <c r="K4438" i="24"/>
  <c r="K4439" i="24"/>
  <c r="K4440" i="24"/>
  <c r="K4441" i="24"/>
  <c r="K4442" i="24"/>
  <c r="K4443" i="24"/>
  <c r="K4444" i="24"/>
  <c r="K4445" i="24"/>
  <c r="K4446" i="24"/>
  <c r="K4447" i="24"/>
  <c r="K4448" i="24"/>
  <c r="K4449" i="24"/>
  <c r="K4450" i="24"/>
  <c r="K4451" i="24"/>
  <c r="K4452" i="24"/>
  <c r="K4453" i="24"/>
  <c r="K4454" i="24"/>
  <c r="K4455" i="24"/>
  <c r="K4456" i="24"/>
  <c r="K4457" i="24"/>
  <c r="K4458" i="24"/>
  <c r="K4459" i="24"/>
  <c r="K4460" i="24"/>
  <c r="K4461" i="24"/>
  <c r="K4462" i="24"/>
  <c r="K4463" i="24"/>
  <c r="K4464" i="24"/>
  <c r="K4465" i="24"/>
  <c r="K4466" i="24"/>
  <c r="K4467" i="24"/>
  <c r="K4468" i="24"/>
  <c r="K4469" i="24"/>
  <c r="K4470" i="24"/>
  <c r="K4471" i="24"/>
  <c r="K4472" i="24"/>
  <c r="K4473" i="24"/>
  <c r="K4474" i="24"/>
  <c r="K4475" i="24"/>
  <c r="K4476" i="24"/>
  <c r="K4477" i="24"/>
  <c r="K4478" i="24"/>
  <c r="K4479" i="24"/>
  <c r="K4480" i="24"/>
  <c r="K4481" i="24"/>
  <c r="K4482" i="24"/>
  <c r="K4483" i="24"/>
  <c r="K4484" i="24"/>
  <c r="K4485" i="24"/>
  <c r="K4486" i="24"/>
  <c r="K4487" i="24"/>
  <c r="K4488" i="24"/>
  <c r="K4489" i="24"/>
  <c r="K4490" i="24"/>
  <c r="K4491" i="24"/>
  <c r="K4492" i="24"/>
  <c r="K4493" i="24"/>
  <c r="K4494" i="24"/>
  <c r="K4495" i="24"/>
  <c r="K4496" i="24"/>
  <c r="K4497" i="24"/>
  <c r="K4498" i="24"/>
  <c r="K4499" i="24"/>
  <c r="K4500" i="24"/>
  <c r="K4501" i="24"/>
  <c r="K4502" i="24"/>
  <c r="K4503" i="24"/>
  <c r="K4504" i="24"/>
  <c r="K4505" i="24"/>
  <c r="K4506" i="24"/>
  <c r="K4507" i="24"/>
  <c r="K4508" i="24"/>
  <c r="K4509" i="24"/>
  <c r="K4510" i="24"/>
  <c r="K4511" i="24"/>
  <c r="K4512" i="24"/>
  <c r="K4513" i="24"/>
  <c r="K4514" i="24"/>
  <c r="K4515" i="24"/>
  <c r="K4516" i="24"/>
  <c r="K4517" i="24"/>
  <c r="K4518" i="24"/>
  <c r="K4519" i="24"/>
  <c r="K4520" i="24"/>
  <c r="K4521" i="24"/>
  <c r="K4522" i="24"/>
  <c r="K4523" i="24"/>
  <c r="K4524" i="24"/>
  <c r="K4525" i="24"/>
  <c r="K4526" i="24"/>
  <c r="K4527" i="24"/>
  <c r="K4528" i="24"/>
  <c r="K4529" i="24"/>
  <c r="K4530" i="24"/>
  <c r="K4531" i="24"/>
  <c r="K4532" i="24"/>
  <c r="K4533" i="24"/>
  <c r="K4534" i="24"/>
  <c r="K4535" i="24"/>
  <c r="K4536" i="24"/>
  <c r="K4537" i="24"/>
  <c r="K4538" i="24"/>
  <c r="K4539" i="24"/>
  <c r="K4540" i="24"/>
  <c r="K4541" i="24"/>
  <c r="K4542" i="24"/>
  <c r="K4543" i="24"/>
  <c r="K4544" i="24"/>
  <c r="K4545" i="24"/>
  <c r="K4546" i="24"/>
  <c r="K4547" i="24"/>
  <c r="K4548" i="24"/>
  <c r="K4549" i="24"/>
  <c r="K4550" i="24"/>
  <c r="K4551" i="24"/>
  <c r="K4552" i="24"/>
  <c r="K4553" i="24"/>
  <c r="K4554" i="24"/>
  <c r="K4555" i="24"/>
  <c r="K4556" i="24"/>
  <c r="K4557" i="24"/>
  <c r="K4558" i="24"/>
  <c r="K4559" i="24"/>
  <c r="K4560" i="24"/>
  <c r="K4561" i="24"/>
  <c r="K4562" i="24"/>
  <c r="K4563" i="24"/>
  <c r="K4564" i="24"/>
  <c r="K4565" i="24"/>
  <c r="K4566" i="24"/>
  <c r="K4567" i="24"/>
  <c r="K4568" i="24"/>
  <c r="K4569" i="24"/>
  <c r="K4570" i="24"/>
  <c r="K4571" i="24"/>
  <c r="K4572" i="24"/>
  <c r="K4573" i="24"/>
  <c r="K4574" i="24"/>
  <c r="K4575" i="24"/>
  <c r="K4576" i="24"/>
  <c r="K4577" i="24"/>
  <c r="K4578" i="24"/>
  <c r="K4579" i="24"/>
  <c r="K4580" i="24"/>
  <c r="K4581" i="24"/>
  <c r="K4582" i="24"/>
  <c r="K4583" i="24"/>
  <c r="K4584" i="24"/>
  <c r="K4585" i="24"/>
  <c r="K4586" i="24"/>
  <c r="K4587" i="24"/>
  <c r="K4588" i="24"/>
  <c r="K4589" i="24"/>
  <c r="K4590" i="24"/>
  <c r="K4591" i="24"/>
  <c r="K4592" i="24"/>
  <c r="K4593" i="24"/>
  <c r="K4594" i="24"/>
  <c r="K4595" i="24"/>
  <c r="K4596" i="24"/>
  <c r="K4597" i="24"/>
  <c r="K4598" i="24"/>
  <c r="K4599" i="24"/>
  <c r="K4600" i="24"/>
  <c r="K4601" i="24"/>
  <c r="K4602" i="24"/>
  <c r="K4603" i="24"/>
  <c r="K4604" i="24"/>
  <c r="K4605" i="24"/>
  <c r="K4606" i="24"/>
  <c r="K4607" i="24"/>
  <c r="K4608" i="24"/>
  <c r="K4609" i="24"/>
  <c r="K4610" i="24"/>
  <c r="K4611" i="24"/>
  <c r="K4612" i="24"/>
  <c r="K4613" i="24"/>
  <c r="K4614" i="24"/>
  <c r="K4615" i="24"/>
  <c r="K4616" i="24"/>
  <c r="K4617" i="24"/>
  <c r="K4618" i="24"/>
  <c r="K4619" i="24"/>
  <c r="K4620" i="24"/>
  <c r="K4621" i="24"/>
  <c r="K4622" i="24"/>
  <c r="K4623" i="24"/>
  <c r="K4624" i="24"/>
  <c r="K4625" i="24"/>
  <c r="K4626" i="24"/>
  <c r="K4627" i="24"/>
  <c r="K4628" i="24"/>
  <c r="K4629" i="24"/>
  <c r="K4630" i="24"/>
  <c r="K4631" i="24"/>
  <c r="K4632" i="24"/>
  <c r="K4633" i="24"/>
  <c r="K4634" i="24"/>
  <c r="K4635" i="24"/>
  <c r="K4636" i="24"/>
  <c r="K4637" i="24"/>
  <c r="K4638" i="24"/>
  <c r="K4639" i="24"/>
  <c r="K4640" i="24"/>
  <c r="K4641" i="24"/>
  <c r="K4642" i="24"/>
  <c r="K4643" i="24"/>
  <c r="K4644" i="24"/>
  <c r="K4645" i="24"/>
  <c r="K4646" i="24"/>
  <c r="K4647" i="24"/>
  <c r="K4648" i="24"/>
  <c r="K4649" i="24"/>
  <c r="K4650" i="24"/>
  <c r="K4651" i="24"/>
  <c r="K4652" i="24"/>
  <c r="K4653" i="24"/>
  <c r="K4654" i="24"/>
  <c r="K4655" i="24"/>
  <c r="K4656" i="24"/>
  <c r="K4657" i="24"/>
  <c r="K4658" i="24"/>
  <c r="K4659" i="24"/>
  <c r="K4660" i="24"/>
  <c r="K4661" i="24"/>
  <c r="K4662" i="24"/>
  <c r="K4663" i="24"/>
  <c r="K4664" i="24"/>
  <c r="K4665" i="24"/>
  <c r="K4666" i="24"/>
  <c r="K4667" i="24"/>
  <c r="K4668" i="24"/>
  <c r="K4669" i="24"/>
  <c r="K4670" i="24"/>
  <c r="K4671" i="24"/>
  <c r="K4672" i="24"/>
  <c r="K4673" i="24"/>
  <c r="K4674" i="24"/>
  <c r="K4675" i="24"/>
  <c r="K4676" i="24"/>
  <c r="K4677" i="24"/>
  <c r="K4678" i="24"/>
  <c r="K4679" i="24"/>
  <c r="K4680" i="24"/>
  <c r="K4681" i="24"/>
  <c r="K4682" i="24"/>
  <c r="K4683" i="24"/>
  <c r="K4684" i="24"/>
  <c r="K4685" i="24"/>
  <c r="K4686" i="24"/>
  <c r="K4687" i="24"/>
  <c r="K4688" i="24"/>
  <c r="K4689" i="24"/>
  <c r="K4690" i="24"/>
  <c r="K4691" i="24"/>
  <c r="K4692" i="24"/>
  <c r="K4693" i="24"/>
  <c r="K4694" i="24"/>
  <c r="K4695" i="24"/>
  <c r="K4696" i="24"/>
  <c r="K4697" i="24"/>
  <c r="K4698" i="24"/>
  <c r="K4699" i="24"/>
  <c r="K4700" i="24"/>
  <c r="K4701" i="24"/>
  <c r="K4702" i="24"/>
  <c r="K4703" i="24"/>
  <c r="K4704" i="24"/>
  <c r="K4705" i="24"/>
  <c r="K4706" i="24"/>
  <c r="K4707" i="24"/>
  <c r="K4708" i="24"/>
  <c r="K4709" i="24"/>
  <c r="K4710" i="24"/>
  <c r="K4711" i="24"/>
  <c r="K4712" i="24"/>
  <c r="K4713" i="24"/>
  <c r="K4714" i="24"/>
  <c r="K4715" i="24"/>
  <c r="K4716" i="24"/>
  <c r="K4717" i="24"/>
  <c r="K4718" i="24"/>
  <c r="K4719" i="24"/>
  <c r="K4720" i="24"/>
  <c r="K4721" i="24"/>
  <c r="K4722" i="24"/>
  <c r="K4723" i="24"/>
  <c r="K4724" i="24"/>
  <c r="K4725" i="24"/>
  <c r="K4726" i="24"/>
  <c r="K4727" i="24"/>
  <c r="K4728" i="24"/>
  <c r="K4729" i="24"/>
  <c r="K4730" i="24"/>
  <c r="K4731" i="24"/>
  <c r="K4732" i="24"/>
  <c r="K4733" i="24"/>
  <c r="K4734" i="24"/>
  <c r="K4735" i="24"/>
  <c r="K4736" i="24"/>
  <c r="K4737" i="24"/>
  <c r="K4738" i="24"/>
  <c r="K4739" i="24"/>
  <c r="K4740" i="24"/>
  <c r="K4741" i="24"/>
  <c r="K4742" i="24"/>
  <c r="K4743" i="24"/>
  <c r="K4744" i="24"/>
  <c r="K4745" i="24"/>
  <c r="K4746" i="24"/>
  <c r="K4747" i="24"/>
  <c r="K4748" i="24"/>
  <c r="K4749" i="24"/>
  <c r="K4750" i="24"/>
  <c r="K4751" i="24"/>
  <c r="K4752" i="24"/>
  <c r="K4753" i="24"/>
  <c r="K4754" i="24"/>
  <c r="K4755" i="24"/>
  <c r="K4756" i="24"/>
  <c r="K4757" i="24"/>
  <c r="K4758" i="24"/>
  <c r="K4759" i="24"/>
  <c r="K4760" i="24"/>
  <c r="K4761" i="24"/>
  <c r="K4762" i="24"/>
  <c r="K4763" i="24"/>
  <c r="K4764" i="24"/>
  <c r="K4765" i="24"/>
  <c r="K4766" i="24"/>
  <c r="K4767" i="24"/>
  <c r="K4768" i="24"/>
  <c r="K4769" i="24"/>
  <c r="K4770" i="24"/>
  <c r="K4771" i="24"/>
  <c r="K4772" i="24"/>
  <c r="K4773" i="24"/>
  <c r="K4774" i="24"/>
  <c r="K4775" i="24"/>
  <c r="K4776" i="24"/>
  <c r="K4777" i="24"/>
  <c r="K4778" i="24"/>
  <c r="K4779" i="24"/>
  <c r="K4780" i="24"/>
  <c r="K4781" i="24"/>
  <c r="K4782" i="24"/>
  <c r="K4783" i="24"/>
  <c r="K4784" i="24"/>
  <c r="K4785" i="24"/>
  <c r="K4786" i="24"/>
  <c r="K4787" i="24"/>
  <c r="K4788" i="24"/>
  <c r="K4789" i="24"/>
  <c r="K4790" i="24"/>
  <c r="K4791" i="24"/>
  <c r="K4792" i="24"/>
  <c r="K4793" i="24"/>
  <c r="K4794" i="24"/>
  <c r="K4795" i="24"/>
  <c r="K4796" i="24"/>
  <c r="K4797" i="24"/>
  <c r="K4798" i="24"/>
  <c r="K4799" i="24"/>
  <c r="K4800" i="24"/>
  <c r="K4801" i="24"/>
  <c r="K4802" i="24"/>
  <c r="K4803" i="24"/>
  <c r="K4804" i="24"/>
  <c r="K4805" i="24"/>
  <c r="K4806" i="24"/>
  <c r="K4807" i="24"/>
  <c r="K4808" i="24"/>
  <c r="K4809" i="24"/>
  <c r="K4810" i="24"/>
  <c r="K4811" i="24"/>
  <c r="K4812" i="24"/>
  <c r="K4813" i="24"/>
  <c r="K4814" i="24"/>
  <c r="K4815" i="24"/>
  <c r="K4816" i="24"/>
  <c r="K4817" i="24"/>
  <c r="K4818" i="24"/>
  <c r="K4819" i="24"/>
  <c r="K4820" i="24"/>
  <c r="K4821" i="24"/>
  <c r="K4822" i="24"/>
  <c r="K4823" i="24"/>
  <c r="K4824" i="24"/>
  <c r="K4825" i="24"/>
  <c r="K4826" i="24"/>
  <c r="K4827" i="24"/>
  <c r="K4828" i="24"/>
  <c r="K4829" i="24"/>
  <c r="K4830" i="24"/>
  <c r="K4831" i="24"/>
  <c r="K4832" i="24"/>
  <c r="K4833" i="24"/>
  <c r="K4834" i="24"/>
  <c r="K4835" i="24"/>
  <c r="K4836" i="24"/>
  <c r="K4837" i="24"/>
  <c r="K4838" i="24"/>
  <c r="K4839" i="24"/>
  <c r="K4840" i="24"/>
  <c r="K4841" i="24"/>
  <c r="K4842" i="24"/>
  <c r="K4843" i="24"/>
  <c r="K4844" i="24"/>
  <c r="K4845" i="24"/>
  <c r="K4846" i="24"/>
  <c r="K4847" i="24"/>
  <c r="K4848" i="24"/>
  <c r="K4849" i="24"/>
  <c r="K4850" i="24"/>
  <c r="K4851" i="24"/>
  <c r="K4852" i="24"/>
  <c r="K4853" i="24"/>
  <c r="K4854" i="24"/>
  <c r="K4855" i="24"/>
  <c r="K4856" i="24"/>
  <c r="K4857" i="24"/>
  <c r="K4858" i="24"/>
  <c r="K4859" i="24"/>
  <c r="K4860" i="24"/>
  <c r="K4861" i="24"/>
  <c r="K4862" i="24"/>
  <c r="K4863" i="24"/>
  <c r="K4864" i="24"/>
  <c r="K4865" i="24"/>
  <c r="K4866" i="24"/>
  <c r="K4867" i="24"/>
  <c r="K4868" i="24"/>
  <c r="K4869" i="24"/>
  <c r="K4870" i="24"/>
  <c r="K4871" i="24"/>
  <c r="K4872" i="24"/>
  <c r="K4873" i="24"/>
  <c r="K4874" i="24"/>
  <c r="K4875" i="24"/>
  <c r="K4876" i="24"/>
  <c r="K4877" i="24"/>
  <c r="K4878" i="24"/>
  <c r="K4879" i="24"/>
  <c r="K4880" i="24"/>
  <c r="K4881" i="24"/>
  <c r="K4882" i="24"/>
  <c r="K4883" i="24"/>
  <c r="K4884" i="24"/>
  <c r="K4885" i="24"/>
  <c r="K4886" i="24"/>
  <c r="K4887" i="24"/>
  <c r="K4888" i="24"/>
  <c r="K4889" i="24"/>
  <c r="K4890" i="24"/>
  <c r="K4891" i="24"/>
  <c r="K4892" i="24"/>
  <c r="K4893" i="24"/>
  <c r="K4894" i="24"/>
  <c r="K4895" i="24"/>
  <c r="K4896" i="24"/>
  <c r="K4897" i="24"/>
  <c r="K4898" i="24"/>
  <c r="K4899" i="24"/>
  <c r="K4900" i="24"/>
  <c r="K4901" i="24"/>
  <c r="K4902" i="24"/>
  <c r="K4903" i="24"/>
  <c r="K4904" i="24"/>
  <c r="K4905" i="24"/>
  <c r="K4906" i="24"/>
  <c r="K4907" i="24"/>
  <c r="K4908" i="24"/>
  <c r="K4909" i="24"/>
  <c r="K4910" i="24"/>
  <c r="K4911" i="24"/>
  <c r="K4912" i="24"/>
  <c r="K4913" i="24"/>
  <c r="K4914" i="24"/>
  <c r="K4915" i="24"/>
  <c r="K4916" i="24"/>
  <c r="K4917" i="24"/>
  <c r="K4918" i="24"/>
  <c r="K4919" i="24"/>
  <c r="K4920" i="24"/>
  <c r="K4921" i="24"/>
  <c r="K4922" i="24"/>
  <c r="K4923" i="24"/>
  <c r="K4924" i="24"/>
  <c r="K4925" i="24"/>
  <c r="K4926" i="24"/>
  <c r="K4927" i="24"/>
  <c r="K4928" i="24"/>
  <c r="K4929" i="24"/>
  <c r="K4930" i="24"/>
  <c r="K4931" i="24"/>
  <c r="K4932" i="24"/>
  <c r="K4933" i="24"/>
  <c r="K4934" i="24"/>
  <c r="K4935" i="24"/>
  <c r="K4936" i="24"/>
  <c r="K4937" i="24"/>
  <c r="K4938" i="24"/>
  <c r="K4939" i="24"/>
  <c r="K4940" i="24"/>
  <c r="K4941" i="24"/>
  <c r="K4942" i="24"/>
  <c r="K4943" i="24"/>
  <c r="K4944" i="24"/>
  <c r="K4945" i="24"/>
  <c r="K4946" i="24"/>
  <c r="K4947" i="24"/>
  <c r="K4948" i="24"/>
  <c r="K4949" i="24"/>
  <c r="K4950" i="24"/>
  <c r="K4951" i="24"/>
  <c r="K4952" i="24"/>
  <c r="K4953" i="24"/>
  <c r="K4954" i="24"/>
  <c r="K4955" i="24"/>
  <c r="K4956" i="24"/>
  <c r="K4957" i="24"/>
  <c r="K4958" i="24"/>
  <c r="K4959" i="24"/>
  <c r="K4960" i="24"/>
  <c r="K4961" i="24"/>
  <c r="K4962" i="24"/>
  <c r="K4963" i="24"/>
  <c r="K4964" i="24"/>
  <c r="K4965" i="24"/>
  <c r="K4966" i="24"/>
  <c r="K4967" i="24"/>
  <c r="K4968" i="24"/>
  <c r="K4969" i="24"/>
  <c r="K4970" i="24"/>
  <c r="K4971" i="24"/>
  <c r="K4972" i="24"/>
  <c r="K4973" i="24"/>
  <c r="K4974" i="24"/>
  <c r="K4975" i="24"/>
  <c r="K4976" i="24"/>
  <c r="K4977" i="24"/>
  <c r="K4978" i="24"/>
  <c r="K4979" i="24"/>
  <c r="K4980" i="24"/>
  <c r="K4981" i="24"/>
  <c r="K4982" i="24"/>
  <c r="K4983" i="24"/>
  <c r="K4984" i="24"/>
  <c r="K4985" i="24"/>
  <c r="K4986" i="24"/>
  <c r="K4987" i="24"/>
  <c r="K4988" i="24"/>
  <c r="K4989" i="24"/>
  <c r="K4990" i="24"/>
  <c r="K4991" i="24"/>
  <c r="K4992" i="24"/>
  <c r="K4993" i="24"/>
  <c r="K4994" i="24"/>
  <c r="K4995" i="24"/>
  <c r="K4996" i="24"/>
  <c r="K4997" i="24"/>
  <c r="K4998" i="24"/>
  <c r="K4999" i="24"/>
  <c r="K5000" i="24"/>
  <c r="K5001" i="24"/>
  <c r="K5002" i="24"/>
  <c r="K5003" i="24"/>
  <c r="K5004" i="24"/>
  <c r="K5005" i="24"/>
  <c r="K5006" i="24"/>
  <c r="K5007" i="24"/>
  <c r="K5008" i="24"/>
  <c r="K5009" i="24"/>
  <c r="K5010" i="24"/>
  <c r="K5011" i="24"/>
  <c r="K5012" i="24"/>
  <c r="K5013" i="24"/>
  <c r="K5014" i="24"/>
  <c r="K5015" i="24"/>
  <c r="K5016" i="24"/>
  <c r="K5017" i="24"/>
  <c r="K5018" i="24"/>
  <c r="K5019" i="24"/>
  <c r="K5020" i="24"/>
  <c r="K5021" i="24"/>
  <c r="K5022" i="24"/>
  <c r="K5023" i="24"/>
  <c r="K5024" i="24"/>
  <c r="K5025" i="24"/>
  <c r="K5026" i="24"/>
  <c r="K5027" i="24"/>
  <c r="K5028" i="24"/>
  <c r="K5029" i="24"/>
  <c r="K5030" i="24"/>
  <c r="K5031" i="24"/>
  <c r="K5032" i="24"/>
  <c r="K5033" i="24"/>
  <c r="K5034" i="24"/>
  <c r="K5035" i="24"/>
  <c r="K5036" i="24"/>
  <c r="K5037" i="24"/>
  <c r="K5038" i="24"/>
  <c r="K5039" i="24"/>
  <c r="K5040" i="24"/>
  <c r="K5041" i="24"/>
  <c r="K5042" i="24"/>
  <c r="K5043" i="24"/>
  <c r="K5044" i="24"/>
  <c r="K5045" i="24"/>
  <c r="K5046" i="24"/>
  <c r="K5047" i="24"/>
  <c r="K5048" i="24"/>
  <c r="K5049" i="24"/>
  <c r="K5050" i="24"/>
  <c r="K5051" i="24"/>
  <c r="K5052" i="24"/>
  <c r="K5053" i="24"/>
  <c r="K5054" i="24"/>
  <c r="K5055" i="24"/>
  <c r="K5056" i="24"/>
  <c r="K5057" i="24"/>
  <c r="K5058" i="24"/>
  <c r="K5059" i="24"/>
  <c r="K5060" i="24"/>
  <c r="K5061" i="24"/>
  <c r="K5062" i="24"/>
  <c r="K5063" i="24"/>
  <c r="K5064" i="24"/>
  <c r="K5065" i="24"/>
  <c r="K5066" i="24"/>
  <c r="K5067" i="24"/>
  <c r="K5068" i="24"/>
  <c r="K5069" i="24"/>
  <c r="K5070" i="24"/>
  <c r="K5071" i="24"/>
  <c r="K5072" i="24"/>
  <c r="K5073" i="24"/>
  <c r="K5074" i="24"/>
  <c r="K5075" i="24"/>
  <c r="K5076" i="24"/>
  <c r="K5077" i="24"/>
  <c r="K5078" i="24"/>
  <c r="K5079" i="24"/>
  <c r="K5080" i="24"/>
  <c r="K5081" i="24"/>
  <c r="K5082" i="24"/>
  <c r="K5083" i="24"/>
  <c r="K5084" i="24"/>
  <c r="K5085" i="24"/>
  <c r="K5086" i="24"/>
  <c r="K5087" i="24"/>
  <c r="K5088" i="24"/>
  <c r="K5089" i="24"/>
  <c r="K5090" i="24"/>
  <c r="K5091" i="24"/>
  <c r="K5092" i="24"/>
  <c r="K5093" i="24"/>
  <c r="K5094" i="24"/>
  <c r="K5095" i="24"/>
  <c r="K5096" i="24"/>
  <c r="K5097" i="24"/>
  <c r="K5098" i="24"/>
  <c r="K5099" i="24"/>
  <c r="K5100" i="24"/>
  <c r="K5101" i="24"/>
  <c r="K5102" i="24"/>
  <c r="K5103" i="24"/>
  <c r="K5104" i="24"/>
  <c r="K5105" i="24"/>
  <c r="K5106" i="24"/>
  <c r="K5107" i="24"/>
  <c r="K5108" i="24"/>
  <c r="K5109" i="24"/>
  <c r="K5110" i="24"/>
  <c r="K5111" i="24"/>
  <c r="K5112" i="24"/>
  <c r="K5113" i="24"/>
  <c r="K5114" i="24"/>
  <c r="K5115" i="24"/>
  <c r="K5116" i="24"/>
  <c r="K5117" i="24"/>
  <c r="K5118" i="24"/>
  <c r="K5119" i="24"/>
  <c r="K5120" i="24"/>
  <c r="K5121" i="24"/>
  <c r="K5122" i="24"/>
  <c r="K5123" i="24"/>
  <c r="K5124" i="24"/>
  <c r="K5125" i="24"/>
  <c r="K5126" i="24"/>
  <c r="K5127" i="24"/>
  <c r="K5128" i="24"/>
  <c r="K5129" i="24"/>
  <c r="K5130" i="24"/>
  <c r="K5131" i="24"/>
  <c r="K5132" i="24"/>
  <c r="K5133" i="24"/>
  <c r="K5134" i="24"/>
  <c r="K5135" i="24"/>
  <c r="K5136" i="24"/>
  <c r="K5137" i="24"/>
  <c r="K5138" i="24"/>
  <c r="K5139" i="24"/>
  <c r="K5140" i="24"/>
  <c r="K5141" i="24"/>
  <c r="K5142" i="24"/>
  <c r="K5143" i="24"/>
  <c r="K5144" i="24"/>
  <c r="K5145" i="24"/>
  <c r="K5146" i="24"/>
  <c r="K5147" i="24"/>
  <c r="K5148" i="24"/>
  <c r="K5149" i="24"/>
  <c r="K5150" i="24"/>
  <c r="K5151" i="24"/>
  <c r="K5152" i="24"/>
  <c r="K5153" i="24"/>
  <c r="K5154" i="24"/>
  <c r="K5155" i="24"/>
  <c r="K5156" i="24"/>
  <c r="K5157" i="24"/>
  <c r="K5158" i="24"/>
  <c r="K5159" i="24"/>
  <c r="K5160" i="24"/>
  <c r="K5161" i="24"/>
  <c r="K5162" i="24"/>
  <c r="K5163" i="24"/>
  <c r="K5164" i="24"/>
  <c r="K5165" i="24"/>
  <c r="K5166" i="24"/>
  <c r="K5167" i="24"/>
  <c r="K5168" i="24"/>
  <c r="K5169" i="24"/>
  <c r="K5170" i="24"/>
  <c r="K5171" i="24"/>
  <c r="K5172" i="24"/>
  <c r="K5173" i="24"/>
  <c r="K5174" i="24"/>
  <c r="K5175" i="24"/>
  <c r="K5176" i="24"/>
  <c r="K5177" i="24"/>
  <c r="K5178" i="24"/>
  <c r="K5179" i="24"/>
  <c r="K5180" i="24"/>
  <c r="K5181" i="24"/>
  <c r="K5182" i="24"/>
  <c r="K5183" i="24"/>
  <c r="K5184" i="24"/>
  <c r="K5185" i="24"/>
  <c r="K5186" i="24"/>
  <c r="K5187" i="24"/>
  <c r="K5188" i="24"/>
  <c r="K5189" i="24"/>
  <c r="K5190" i="24"/>
  <c r="K5191" i="24"/>
  <c r="K5192" i="24"/>
  <c r="K5193" i="24"/>
  <c r="K5194" i="24"/>
  <c r="K5195" i="24"/>
  <c r="K5196" i="24"/>
  <c r="K5197" i="24"/>
  <c r="K5198" i="24"/>
  <c r="K5199" i="24"/>
  <c r="K5200" i="24"/>
  <c r="K5201" i="24"/>
  <c r="K5202" i="24"/>
  <c r="K5203" i="24"/>
  <c r="K5204" i="24"/>
  <c r="K5205" i="24"/>
  <c r="K5206" i="24"/>
  <c r="K5207" i="24"/>
  <c r="K5208" i="24"/>
  <c r="K5209" i="24"/>
  <c r="K5210" i="24"/>
  <c r="K5211" i="24"/>
  <c r="K5212" i="24"/>
  <c r="K5213" i="24"/>
  <c r="K5214" i="24"/>
  <c r="K5215" i="24"/>
  <c r="K5216" i="24"/>
  <c r="K5217" i="24"/>
  <c r="K5218" i="24"/>
  <c r="K5219" i="24"/>
  <c r="K5220" i="24"/>
  <c r="K5221" i="24"/>
  <c r="K5222" i="24"/>
  <c r="K5223" i="24"/>
  <c r="K5224" i="24"/>
  <c r="K5225" i="24"/>
  <c r="K5226" i="24"/>
  <c r="K5227" i="24"/>
  <c r="K5228" i="24"/>
  <c r="K5229" i="24"/>
  <c r="K5230" i="24"/>
  <c r="K5231" i="24"/>
  <c r="K5232" i="24"/>
  <c r="K5233" i="24"/>
  <c r="K5234" i="24"/>
  <c r="K5235" i="24"/>
  <c r="K5236" i="24"/>
  <c r="K5237" i="24"/>
  <c r="K5238" i="24"/>
  <c r="K5239" i="24"/>
  <c r="K5240" i="24"/>
  <c r="K5241" i="24"/>
  <c r="K5242" i="24"/>
  <c r="K5243" i="24"/>
  <c r="K5244" i="24"/>
  <c r="K5245" i="24"/>
  <c r="K5246" i="24"/>
  <c r="K5247" i="24"/>
  <c r="K5248" i="24"/>
  <c r="K5249" i="24"/>
  <c r="K5250" i="24"/>
  <c r="K5251" i="24"/>
  <c r="K5252" i="24"/>
  <c r="K5253" i="24"/>
  <c r="K5254" i="24"/>
  <c r="K5255" i="24"/>
  <c r="K5256" i="24"/>
  <c r="K5257" i="24"/>
  <c r="K5258" i="24"/>
  <c r="K5259" i="24"/>
  <c r="K5260" i="24"/>
  <c r="K5261" i="24"/>
  <c r="K5262" i="24"/>
  <c r="K5263" i="24"/>
  <c r="K5264" i="24"/>
  <c r="K5265" i="24"/>
  <c r="K5266" i="24"/>
  <c r="K5267" i="24"/>
  <c r="K5268" i="24"/>
  <c r="K5269" i="24"/>
  <c r="K5270" i="24"/>
  <c r="K5271" i="24"/>
  <c r="K5272" i="24"/>
  <c r="K5273" i="24"/>
  <c r="K5274" i="24"/>
  <c r="K5275" i="24"/>
  <c r="K5276" i="24"/>
  <c r="K5277" i="24"/>
  <c r="K5278" i="24"/>
  <c r="K5279" i="24"/>
  <c r="K5280" i="24"/>
  <c r="K5281" i="24"/>
  <c r="K5282" i="24"/>
  <c r="K5283" i="24"/>
  <c r="K5284" i="24"/>
  <c r="K5285" i="24"/>
  <c r="K5286" i="24"/>
  <c r="K5287" i="24"/>
  <c r="K5288" i="24"/>
  <c r="K5289" i="24"/>
  <c r="K5290" i="24"/>
  <c r="K5291" i="24"/>
  <c r="K5292" i="24"/>
  <c r="K5293" i="24"/>
  <c r="K5294" i="24"/>
  <c r="K5295" i="24"/>
  <c r="K5296" i="24"/>
  <c r="K5297" i="24"/>
  <c r="K5298" i="24"/>
  <c r="K5299" i="24"/>
  <c r="K5300" i="24"/>
  <c r="K5301" i="24"/>
  <c r="K5302" i="24"/>
  <c r="K5303" i="24"/>
  <c r="K5304" i="24"/>
  <c r="K5305" i="24"/>
  <c r="K5306" i="24"/>
  <c r="K5307" i="24"/>
  <c r="K5308" i="24"/>
  <c r="K5309" i="24"/>
  <c r="K5310" i="24"/>
  <c r="K5311" i="24"/>
  <c r="K5312" i="24"/>
  <c r="K5313" i="24"/>
  <c r="K5314" i="24"/>
  <c r="K5315" i="24"/>
  <c r="K5316" i="24"/>
  <c r="K5317" i="24"/>
  <c r="K5318" i="24"/>
  <c r="K5319" i="24"/>
  <c r="K5320" i="24"/>
  <c r="K5321" i="24"/>
  <c r="K5322" i="24"/>
  <c r="K5323" i="24"/>
  <c r="K5324" i="24"/>
  <c r="K5325" i="24"/>
  <c r="K5326" i="24"/>
  <c r="K5327" i="24"/>
  <c r="K5328" i="24"/>
  <c r="K5329" i="24"/>
  <c r="K5330" i="24"/>
  <c r="K5331" i="24"/>
  <c r="K5332" i="24"/>
  <c r="K5333" i="24"/>
  <c r="K5334" i="24"/>
  <c r="K5335" i="24"/>
  <c r="K5336" i="24"/>
  <c r="K5337" i="24"/>
  <c r="K5338" i="24"/>
  <c r="K5339" i="24"/>
  <c r="K5340" i="24"/>
  <c r="K5341" i="24"/>
  <c r="K5342" i="24"/>
  <c r="K5343" i="24"/>
  <c r="K5344" i="24"/>
  <c r="K5345" i="24"/>
  <c r="K5346" i="24"/>
  <c r="K5347" i="24"/>
  <c r="K5348" i="24"/>
  <c r="K5349" i="24"/>
  <c r="K5350" i="24"/>
  <c r="K5351" i="24"/>
  <c r="K5352" i="24"/>
  <c r="K5353" i="24"/>
  <c r="K5354" i="24"/>
  <c r="K5355" i="24"/>
  <c r="K5356" i="24"/>
  <c r="K5357" i="24"/>
  <c r="K5358" i="24"/>
  <c r="K5359" i="24"/>
  <c r="K5360" i="24"/>
  <c r="K5361" i="24"/>
  <c r="K5362" i="24"/>
  <c r="K5363" i="24"/>
  <c r="K5364" i="24"/>
  <c r="K5365" i="24"/>
  <c r="K5366" i="24"/>
  <c r="K5367" i="24"/>
  <c r="K5368" i="24"/>
  <c r="K5369" i="24"/>
  <c r="K5370" i="24"/>
  <c r="K5371" i="24"/>
  <c r="K5372" i="24"/>
  <c r="K5373" i="24"/>
  <c r="K5374" i="24"/>
  <c r="K5375" i="24"/>
  <c r="K5376" i="24"/>
  <c r="K5377" i="24"/>
  <c r="K5378" i="24"/>
  <c r="K5379" i="24"/>
  <c r="K5380" i="24"/>
  <c r="K5381" i="24"/>
  <c r="K5382" i="24"/>
  <c r="K5383" i="24"/>
  <c r="K5384" i="24"/>
  <c r="K5385" i="24"/>
  <c r="K5386" i="24"/>
  <c r="K5387" i="24"/>
  <c r="K5388" i="24"/>
  <c r="K5389" i="24"/>
  <c r="K5390" i="24"/>
  <c r="K5391" i="24"/>
  <c r="K5392" i="24"/>
  <c r="K5393" i="24"/>
  <c r="K5394" i="24"/>
  <c r="K5395" i="24"/>
  <c r="K5396" i="24"/>
  <c r="K5397" i="24"/>
  <c r="K5398" i="24"/>
  <c r="K5399" i="24"/>
  <c r="K5400" i="24"/>
  <c r="K5401" i="24"/>
  <c r="K5402" i="24"/>
  <c r="K5403" i="24"/>
  <c r="K5404" i="24"/>
  <c r="K5405" i="24"/>
  <c r="K5406" i="24"/>
  <c r="K5407" i="24"/>
  <c r="K5408" i="24"/>
  <c r="K5409" i="24"/>
  <c r="K5410" i="24"/>
  <c r="K5411" i="24"/>
  <c r="K5412" i="24"/>
  <c r="K5413" i="24"/>
  <c r="K5414" i="24"/>
  <c r="K5415" i="24"/>
  <c r="K5416" i="24"/>
  <c r="K5417" i="24"/>
  <c r="K5418" i="24"/>
  <c r="K5419" i="24"/>
  <c r="K5420" i="24"/>
  <c r="K5421" i="24"/>
  <c r="K5422" i="24"/>
  <c r="K5423" i="24"/>
  <c r="K5424" i="24"/>
  <c r="K5425" i="24"/>
  <c r="K5426" i="24"/>
  <c r="K5427" i="24"/>
  <c r="K5428" i="24"/>
  <c r="K5429" i="24"/>
  <c r="K5430" i="24"/>
  <c r="K5431" i="24"/>
  <c r="K5432" i="24"/>
  <c r="K5433" i="24"/>
  <c r="K5434" i="24"/>
  <c r="K5435" i="24"/>
  <c r="K5436" i="24"/>
  <c r="K5437" i="24"/>
  <c r="K5438" i="24"/>
  <c r="K5439" i="24"/>
  <c r="K5440" i="24"/>
  <c r="K5441" i="24"/>
  <c r="K5442" i="24"/>
  <c r="K5443" i="24"/>
  <c r="K5444" i="24"/>
  <c r="K5445" i="24"/>
  <c r="K5446" i="24"/>
  <c r="K5447" i="24"/>
  <c r="K5448" i="24"/>
  <c r="K5449" i="24"/>
  <c r="K5450" i="24"/>
  <c r="K5451" i="24"/>
  <c r="K5452" i="24"/>
  <c r="K5453" i="24"/>
  <c r="K5454" i="24"/>
  <c r="K5455" i="24"/>
  <c r="K5456" i="24"/>
  <c r="K5457" i="24"/>
  <c r="K5458" i="24"/>
  <c r="K5459" i="24"/>
  <c r="K5460" i="24"/>
  <c r="K5461" i="24"/>
  <c r="K5462" i="24"/>
  <c r="K5463" i="24"/>
  <c r="K5464" i="24"/>
  <c r="K5465" i="24"/>
  <c r="K5466" i="24"/>
  <c r="K5467" i="24"/>
  <c r="K5468" i="24"/>
  <c r="K5469" i="24"/>
  <c r="K5470" i="24"/>
  <c r="K5471" i="24"/>
  <c r="K5472" i="24"/>
  <c r="K5473" i="24"/>
  <c r="K5474" i="24"/>
  <c r="K5475" i="24"/>
  <c r="K5476" i="24"/>
  <c r="K5477" i="24"/>
  <c r="K5478" i="24"/>
  <c r="K5479" i="24"/>
  <c r="K5480" i="24"/>
  <c r="K5481" i="24"/>
  <c r="K5482" i="24"/>
  <c r="K5483" i="24"/>
  <c r="K5484" i="24"/>
  <c r="K5485" i="24"/>
  <c r="K5486" i="24"/>
  <c r="K5487" i="24"/>
  <c r="K5488" i="24"/>
  <c r="K5489" i="24"/>
  <c r="K5490" i="24"/>
  <c r="K5491" i="24"/>
  <c r="K5492" i="24"/>
  <c r="K5493" i="24"/>
  <c r="K5494" i="24"/>
  <c r="K5495" i="24"/>
  <c r="K5496" i="24"/>
  <c r="K5497" i="24"/>
  <c r="K5498" i="24"/>
  <c r="K5499" i="24"/>
  <c r="K5500" i="24"/>
  <c r="K5501" i="24"/>
  <c r="K5502" i="24"/>
  <c r="K5503" i="24"/>
  <c r="K5504" i="24"/>
  <c r="K5505" i="24"/>
  <c r="K5506" i="24"/>
  <c r="K5507" i="24"/>
  <c r="K5508" i="24"/>
  <c r="K5509" i="24"/>
  <c r="K5510" i="24"/>
  <c r="K5511" i="24"/>
  <c r="K5512" i="24"/>
  <c r="K5513" i="24"/>
  <c r="K5514" i="24"/>
  <c r="K5515" i="24"/>
  <c r="K5516" i="24"/>
  <c r="K5517" i="24"/>
  <c r="K5518" i="24"/>
  <c r="K5519" i="24"/>
  <c r="K5520" i="24"/>
  <c r="K5521" i="24"/>
  <c r="K5522" i="24"/>
  <c r="K5523" i="24"/>
  <c r="K5524" i="24"/>
  <c r="K5525" i="24"/>
  <c r="K5526" i="24"/>
  <c r="K5527" i="24"/>
  <c r="K5528" i="24"/>
  <c r="K5529" i="24"/>
  <c r="K5530" i="24"/>
  <c r="K5531" i="24"/>
  <c r="K5532" i="24"/>
  <c r="K5533" i="24"/>
  <c r="K5534" i="24"/>
  <c r="K5535" i="24"/>
  <c r="K5536" i="24"/>
  <c r="K5537" i="24"/>
  <c r="K5538" i="24"/>
  <c r="K5539" i="24"/>
  <c r="K5540" i="24"/>
  <c r="K5541" i="24"/>
  <c r="K5542" i="24"/>
  <c r="K5543" i="24"/>
  <c r="K5544" i="24"/>
  <c r="K5545" i="24"/>
  <c r="K5546" i="24"/>
  <c r="K5547" i="24"/>
  <c r="K5548" i="24"/>
  <c r="K5549" i="24"/>
  <c r="K5550" i="24"/>
  <c r="K5551" i="24"/>
  <c r="K5552" i="24"/>
  <c r="K5553" i="24"/>
  <c r="K5554" i="24"/>
  <c r="K5555" i="24"/>
  <c r="K5556" i="24"/>
  <c r="K5557" i="24"/>
  <c r="K5558" i="24"/>
  <c r="K5559" i="24"/>
  <c r="K5560" i="24"/>
  <c r="K5561" i="24"/>
  <c r="K5562" i="24"/>
  <c r="K5563" i="24"/>
  <c r="K5564" i="24"/>
  <c r="K5565" i="24"/>
  <c r="K5566" i="24"/>
  <c r="K5567" i="24"/>
  <c r="K5568" i="24"/>
  <c r="K5569" i="24"/>
  <c r="K5570" i="24"/>
  <c r="K5571" i="24"/>
  <c r="K5572" i="24"/>
  <c r="K5573" i="24"/>
  <c r="K5574" i="24"/>
  <c r="K5575" i="24"/>
  <c r="K5576" i="24"/>
  <c r="K5577" i="24"/>
  <c r="K5578" i="24"/>
  <c r="K5579" i="24"/>
  <c r="K5580" i="24"/>
  <c r="K5581" i="24"/>
  <c r="K5582" i="24"/>
  <c r="K5583" i="24"/>
  <c r="K5584" i="24"/>
  <c r="K5585" i="24"/>
  <c r="K5586" i="24"/>
  <c r="K5587" i="24"/>
  <c r="K5588" i="24"/>
  <c r="K5589" i="24"/>
  <c r="K5590" i="24"/>
  <c r="K5591" i="24"/>
  <c r="K5592" i="24"/>
  <c r="K5593" i="24"/>
  <c r="K5594" i="24"/>
  <c r="K5595" i="24"/>
  <c r="K5596" i="24"/>
  <c r="K5597" i="24"/>
  <c r="K5598" i="24"/>
  <c r="K5599" i="24"/>
  <c r="K5600" i="24"/>
  <c r="K5601" i="24"/>
  <c r="K5602" i="24"/>
  <c r="K5603" i="24"/>
  <c r="K5604" i="24"/>
  <c r="K5605" i="24"/>
  <c r="K5606" i="24"/>
  <c r="K5607" i="24"/>
  <c r="K5608" i="24"/>
  <c r="K5609" i="24"/>
  <c r="K5610" i="24"/>
  <c r="K5611" i="24"/>
  <c r="K5612" i="24"/>
  <c r="K5613" i="24"/>
  <c r="K5614" i="24"/>
  <c r="K5615" i="24"/>
  <c r="K5616" i="24"/>
  <c r="K5617" i="24"/>
  <c r="K5618" i="24"/>
  <c r="K5619" i="24"/>
  <c r="K5620" i="24"/>
  <c r="K5621" i="24"/>
  <c r="K5622" i="24"/>
  <c r="K5623" i="24"/>
  <c r="K5624" i="24"/>
  <c r="K5625" i="24"/>
  <c r="K5626" i="24"/>
  <c r="K5627" i="24"/>
  <c r="K5628" i="24"/>
  <c r="K5629" i="24"/>
  <c r="K5630" i="24"/>
  <c r="K5631" i="24"/>
  <c r="K5632" i="24"/>
  <c r="K5633" i="24"/>
  <c r="K5634" i="24"/>
  <c r="K5635" i="24"/>
  <c r="K5636" i="24"/>
  <c r="K5637" i="24"/>
  <c r="K5638" i="24"/>
  <c r="K5639" i="24"/>
  <c r="K5640" i="24"/>
  <c r="K5641" i="24"/>
  <c r="K5642" i="24"/>
  <c r="K5643" i="24"/>
  <c r="K5644" i="24"/>
  <c r="K5645" i="24"/>
  <c r="K5646" i="24"/>
  <c r="K5647" i="24"/>
  <c r="K5648" i="24"/>
  <c r="K5649" i="24"/>
  <c r="K5650" i="24"/>
  <c r="K5651" i="24"/>
  <c r="K5652" i="24"/>
  <c r="K5653" i="24"/>
  <c r="K5654" i="24"/>
  <c r="K5655" i="24"/>
  <c r="K5656" i="24"/>
  <c r="K5657" i="24"/>
  <c r="K5658" i="24"/>
  <c r="K5659" i="24"/>
  <c r="K5660" i="24"/>
  <c r="K5661" i="24"/>
  <c r="K5662" i="24"/>
  <c r="K5663" i="24"/>
  <c r="K5664" i="24"/>
  <c r="K5665" i="24"/>
  <c r="K5666" i="24"/>
  <c r="K5667" i="24"/>
  <c r="K5668" i="24"/>
  <c r="K5669" i="24"/>
  <c r="K5670" i="24"/>
  <c r="K5671" i="24"/>
  <c r="K5672" i="24"/>
  <c r="K5673" i="24"/>
  <c r="K5674" i="24"/>
  <c r="K5675" i="24"/>
  <c r="K5676" i="24"/>
  <c r="K5677" i="24"/>
  <c r="K5678" i="24"/>
  <c r="K5679" i="24"/>
  <c r="K5680" i="24"/>
  <c r="K5681" i="24"/>
  <c r="K5682" i="24"/>
  <c r="K5683" i="24"/>
  <c r="K5684" i="24"/>
  <c r="K5685" i="24"/>
  <c r="K5686" i="24"/>
  <c r="K5687" i="24"/>
  <c r="K5688" i="24"/>
  <c r="K5689" i="24"/>
  <c r="K5690" i="24"/>
  <c r="K5691" i="24"/>
  <c r="K5692" i="24"/>
  <c r="K5693" i="24"/>
  <c r="K5694" i="24"/>
  <c r="K5695" i="24"/>
  <c r="K5696" i="24"/>
  <c r="K5697" i="24"/>
  <c r="K5698" i="24"/>
  <c r="K5699" i="24"/>
  <c r="K5700" i="24"/>
  <c r="K5701" i="24"/>
  <c r="K5702" i="24"/>
  <c r="K5703" i="24"/>
  <c r="K5704" i="24"/>
  <c r="K5705" i="24"/>
  <c r="K5706" i="24"/>
  <c r="K5707" i="24"/>
  <c r="K5708" i="24"/>
  <c r="K5709" i="24"/>
  <c r="K5710" i="24"/>
  <c r="K5711" i="24"/>
  <c r="K5712" i="24"/>
  <c r="K5713" i="24"/>
  <c r="K5714" i="24"/>
  <c r="K5715" i="24"/>
  <c r="K5716" i="24"/>
  <c r="K5717" i="24"/>
  <c r="K5718" i="24"/>
  <c r="K5719" i="24"/>
  <c r="K5720" i="24"/>
  <c r="K5721" i="24"/>
  <c r="K5722" i="24"/>
  <c r="K5723" i="24"/>
  <c r="K5724" i="24"/>
  <c r="K5725" i="24"/>
  <c r="K5726" i="24"/>
  <c r="K5727" i="24"/>
  <c r="K5728" i="24"/>
  <c r="K5729" i="24"/>
  <c r="K5730" i="24"/>
  <c r="K5731" i="24"/>
  <c r="K5732" i="24"/>
  <c r="K5733" i="24"/>
  <c r="K5734" i="24"/>
  <c r="K5735" i="24"/>
  <c r="K5736" i="24"/>
  <c r="K5737" i="24"/>
  <c r="K5738" i="24"/>
  <c r="K5739" i="24"/>
  <c r="K5740" i="24"/>
  <c r="K5741" i="24"/>
  <c r="K5742" i="24"/>
  <c r="K5743" i="24"/>
  <c r="K5744" i="24"/>
  <c r="K5745" i="24"/>
  <c r="K5746" i="24"/>
  <c r="K5747" i="24"/>
  <c r="K5748" i="24"/>
  <c r="K5749" i="24"/>
  <c r="K5750" i="24"/>
  <c r="K5751" i="24"/>
  <c r="K5752" i="24"/>
  <c r="K5753" i="24"/>
  <c r="K5754" i="24"/>
  <c r="K5755" i="24"/>
  <c r="K5756" i="24"/>
  <c r="K5757" i="24"/>
  <c r="K5758" i="24"/>
  <c r="K5759" i="24"/>
  <c r="K5760" i="24"/>
  <c r="K5761" i="24"/>
  <c r="K5762" i="24"/>
  <c r="K5763" i="24"/>
  <c r="K5764" i="24"/>
  <c r="K5765" i="24"/>
  <c r="K5766" i="24"/>
  <c r="K5767" i="24"/>
  <c r="K5768" i="24"/>
  <c r="K5769" i="24"/>
  <c r="K5770" i="24"/>
  <c r="K5771" i="24"/>
  <c r="K5772" i="24"/>
  <c r="K5773" i="24"/>
  <c r="K5774" i="24"/>
  <c r="K5775" i="24"/>
  <c r="K5776" i="24"/>
  <c r="K5777" i="24"/>
  <c r="K5778" i="24"/>
  <c r="K5779" i="24"/>
  <c r="K5780" i="24"/>
  <c r="K5781" i="24"/>
  <c r="K5782" i="24"/>
  <c r="K5783" i="24"/>
  <c r="K5784" i="24"/>
  <c r="K5785" i="24"/>
  <c r="K5786" i="24"/>
  <c r="K5787" i="24"/>
  <c r="K5788" i="24"/>
  <c r="K5789" i="24"/>
  <c r="K5790" i="24"/>
  <c r="K5791" i="24"/>
  <c r="K5792" i="24"/>
  <c r="K5793" i="24"/>
  <c r="K5794" i="24"/>
  <c r="K5795" i="24"/>
  <c r="K5796" i="24"/>
  <c r="K5797" i="24"/>
  <c r="K5798" i="24"/>
  <c r="K5799" i="24"/>
  <c r="K5800" i="24"/>
  <c r="K5801" i="24"/>
  <c r="K5802" i="24"/>
  <c r="K5803" i="24"/>
  <c r="K5804" i="24"/>
  <c r="K5805" i="24"/>
  <c r="K5806" i="24"/>
  <c r="K5807" i="24"/>
  <c r="K5808" i="24"/>
  <c r="K5809" i="24"/>
  <c r="K5810" i="24"/>
  <c r="K5811" i="24"/>
  <c r="K5812" i="24"/>
  <c r="K5813" i="24"/>
  <c r="K5814" i="24"/>
  <c r="K5815" i="24"/>
  <c r="K5816" i="24"/>
  <c r="K5817" i="24"/>
  <c r="K5818" i="24"/>
  <c r="K5819" i="24"/>
  <c r="K5820" i="24"/>
  <c r="K5821" i="24"/>
  <c r="K5822" i="24"/>
  <c r="K5823" i="24"/>
  <c r="K5824" i="24"/>
  <c r="K5825" i="24"/>
  <c r="K5826" i="24"/>
  <c r="K5827" i="24"/>
  <c r="K5828" i="24"/>
  <c r="K5829" i="24"/>
  <c r="K5830" i="24"/>
  <c r="K5831" i="24"/>
  <c r="K5832" i="24"/>
  <c r="K5833" i="24"/>
  <c r="K5834" i="24"/>
  <c r="K5835" i="24"/>
  <c r="K5836" i="24"/>
  <c r="K5837" i="24"/>
  <c r="K5838" i="24"/>
  <c r="K5839" i="24"/>
  <c r="K5840" i="24"/>
  <c r="K5841" i="24"/>
  <c r="K5842" i="24"/>
  <c r="K5843" i="24"/>
  <c r="K5844" i="24"/>
  <c r="K5845" i="24"/>
  <c r="K5846" i="24"/>
  <c r="K5847" i="24"/>
  <c r="K5848" i="24"/>
  <c r="K5849" i="24"/>
  <c r="K5850" i="24"/>
  <c r="K5851" i="24"/>
  <c r="K5852" i="24"/>
  <c r="K5853" i="24"/>
  <c r="K5854" i="24"/>
  <c r="K5855" i="24"/>
  <c r="K5856" i="24"/>
  <c r="K5857" i="24"/>
  <c r="K5858" i="24"/>
  <c r="K5859" i="24"/>
  <c r="K5860" i="24"/>
  <c r="K5861" i="24"/>
  <c r="K5862" i="24"/>
  <c r="K5863" i="24"/>
  <c r="K5864" i="24"/>
  <c r="K5865" i="24"/>
  <c r="K5866" i="24"/>
  <c r="K5867" i="24"/>
  <c r="K5868" i="24"/>
  <c r="K5869" i="24"/>
  <c r="K5870" i="24"/>
  <c r="K5871" i="24"/>
  <c r="K5872" i="24"/>
  <c r="K5873" i="24"/>
  <c r="K5874" i="24"/>
  <c r="K5875" i="24"/>
  <c r="K5876" i="24"/>
  <c r="K5877" i="24"/>
  <c r="K5878" i="24"/>
  <c r="K5879" i="24"/>
  <c r="K5880" i="24"/>
  <c r="K5881" i="24"/>
  <c r="K5882" i="24"/>
  <c r="K5883" i="24"/>
  <c r="K5884" i="24"/>
  <c r="K5885" i="24"/>
  <c r="K5886" i="24"/>
  <c r="K5887" i="24"/>
  <c r="K5888" i="24"/>
  <c r="K5889" i="24"/>
  <c r="K5890" i="24"/>
  <c r="K5891" i="24"/>
  <c r="K5892" i="24"/>
  <c r="K5893" i="24"/>
  <c r="K5894" i="24"/>
  <c r="K5895" i="24"/>
  <c r="K5896" i="24"/>
  <c r="K5897" i="24"/>
  <c r="K5898" i="24"/>
  <c r="K5899" i="24"/>
  <c r="K5900" i="24"/>
  <c r="K5901" i="24"/>
  <c r="K5902" i="24"/>
  <c r="K5903" i="24"/>
  <c r="K5904" i="24"/>
  <c r="K5905" i="24"/>
  <c r="K5906" i="24"/>
  <c r="K5907" i="24"/>
  <c r="K5908" i="24"/>
  <c r="K5909" i="24"/>
  <c r="K5910" i="24"/>
  <c r="K5911" i="24"/>
  <c r="K5912" i="24"/>
  <c r="K5913" i="24"/>
  <c r="K5914" i="24"/>
  <c r="K5915" i="24"/>
  <c r="K5916" i="24"/>
  <c r="K5917" i="24"/>
  <c r="K5918" i="24"/>
  <c r="K5919" i="24"/>
  <c r="K5920" i="24"/>
  <c r="K5921" i="24"/>
  <c r="K5922" i="24"/>
  <c r="K5923" i="24"/>
  <c r="K5924" i="24"/>
  <c r="K5925" i="24"/>
  <c r="K5926" i="24"/>
  <c r="K5927" i="24"/>
  <c r="K5928" i="24"/>
  <c r="K5929" i="24"/>
  <c r="K5930" i="24"/>
  <c r="K5931" i="24"/>
  <c r="K5932" i="24"/>
  <c r="K5933" i="24"/>
  <c r="K5934" i="24"/>
  <c r="K5935" i="24"/>
  <c r="K5936" i="24"/>
  <c r="K5937" i="24"/>
  <c r="K5938" i="24"/>
  <c r="K5939" i="24"/>
  <c r="K5940" i="24"/>
  <c r="K5941" i="24"/>
  <c r="K5942" i="24"/>
  <c r="K5943" i="24"/>
  <c r="K5944" i="24"/>
  <c r="K5945" i="24"/>
  <c r="K5946" i="24"/>
  <c r="K5947" i="24"/>
  <c r="K5948" i="24"/>
  <c r="K5949" i="24"/>
  <c r="K5950" i="24"/>
  <c r="K5951" i="24"/>
  <c r="K5952" i="24"/>
  <c r="K5953" i="24"/>
  <c r="K5954" i="24"/>
  <c r="K5955" i="24"/>
  <c r="K5956" i="24"/>
  <c r="K5957" i="24"/>
  <c r="K5958" i="24"/>
  <c r="K5959" i="24"/>
  <c r="K5960" i="24"/>
  <c r="K5961" i="24"/>
  <c r="K5962" i="24"/>
  <c r="K5963" i="24"/>
  <c r="K5964" i="24"/>
  <c r="K5965" i="24"/>
  <c r="K5966" i="24"/>
  <c r="K5967" i="24"/>
  <c r="K5968" i="24"/>
  <c r="K5969" i="24"/>
  <c r="K5970" i="24"/>
  <c r="K5971" i="24"/>
  <c r="K5972" i="24"/>
  <c r="K5973" i="24"/>
  <c r="K5974" i="24"/>
  <c r="K5975" i="24"/>
  <c r="K5976" i="24"/>
  <c r="K5977" i="24"/>
  <c r="K5978" i="24"/>
  <c r="K5979" i="24"/>
  <c r="K5980" i="24"/>
  <c r="K5981" i="24"/>
  <c r="K5982" i="24"/>
  <c r="K5983" i="24"/>
  <c r="K5984" i="24"/>
  <c r="K5985" i="24"/>
  <c r="K5986" i="24"/>
  <c r="K5987" i="24"/>
  <c r="K5988" i="24"/>
  <c r="K5989" i="24"/>
  <c r="K5990" i="24"/>
  <c r="K5991" i="24"/>
  <c r="K5992" i="24"/>
  <c r="K5993" i="24"/>
  <c r="K5994" i="24"/>
  <c r="K5995" i="24"/>
  <c r="K5996" i="24"/>
  <c r="K5997" i="24"/>
  <c r="K5998" i="24"/>
  <c r="K5999" i="24"/>
  <c r="K6000" i="24"/>
  <c r="K6001" i="24"/>
  <c r="K6002" i="24"/>
  <c r="K6003" i="24"/>
  <c r="K6004" i="24"/>
  <c r="K6005" i="24"/>
  <c r="K6006" i="24"/>
  <c r="K6007" i="24"/>
  <c r="K6008" i="24"/>
  <c r="K6009" i="24"/>
  <c r="K6010" i="24"/>
  <c r="K6011" i="24"/>
  <c r="K6012" i="24"/>
  <c r="K6013" i="24"/>
  <c r="K6014" i="24"/>
  <c r="K6015" i="24"/>
  <c r="K6016" i="24"/>
  <c r="K6017" i="24"/>
  <c r="K6018" i="24"/>
  <c r="K6019" i="24"/>
  <c r="K6020" i="24"/>
  <c r="K6021" i="24"/>
  <c r="K6022" i="24"/>
  <c r="K6023" i="24"/>
  <c r="K6024" i="24"/>
  <c r="K6025" i="24"/>
  <c r="K6026" i="24"/>
  <c r="K6027" i="24"/>
  <c r="K6028" i="24"/>
  <c r="K6029" i="24"/>
  <c r="K6030" i="24"/>
  <c r="K6031" i="24"/>
  <c r="K6032" i="24"/>
  <c r="K6033" i="24"/>
  <c r="K6034" i="24"/>
  <c r="K6035" i="24"/>
  <c r="K6036" i="24"/>
  <c r="K6037" i="24"/>
  <c r="K6038" i="24"/>
  <c r="K6039" i="24"/>
  <c r="K6040" i="24"/>
  <c r="K6041" i="24"/>
  <c r="K6042" i="24"/>
  <c r="K6043" i="24"/>
  <c r="K6044" i="24"/>
  <c r="K6045" i="24"/>
  <c r="K6046" i="24"/>
  <c r="K6047" i="24"/>
  <c r="K6048" i="24"/>
  <c r="K6049" i="24"/>
  <c r="K6050" i="24"/>
  <c r="K6051" i="24"/>
  <c r="K6052" i="24"/>
  <c r="K6053" i="24"/>
  <c r="K6054" i="24"/>
  <c r="K6055" i="24"/>
  <c r="K6056" i="24"/>
  <c r="K6057" i="24"/>
  <c r="K6058" i="24"/>
  <c r="K6059" i="24"/>
  <c r="K6060" i="24"/>
  <c r="K6061" i="24"/>
  <c r="K6062" i="24"/>
  <c r="K6063" i="24"/>
  <c r="K6064" i="24"/>
  <c r="K6065" i="24"/>
  <c r="K6066" i="24"/>
  <c r="K6067" i="24"/>
  <c r="K6068" i="24"/>
  <c r="K6069" i="24"/>
  <c r="K6070" i="24"/>
  <c r="K6071" i="24"/>
  <c r="K6072" i="24"/>
  <c r="K6073" i="24"/>
  <c r="K6074" i="24"/>
  <c r="K6075" i="24"/>
  <c r="K6076" i="24"/>
  <c r="K6077" i="24"/>
  <c r="K6078" i="24"/>
  <c r="K6079" i="24"/>
  <c r="K6080" i="24"/>
  <c r="K6081" i="24"/>
  <c r="K6082" i="24"/>
  <c r="K6083" i="24"/>
  <c r="K6084" i="24"/>
  <c r="K6085" i="24"/>
  <c r="K6086" i="24"/>
  <c r="K6087" i="24"/>
  <c r="K6088" i="24"/>
  <c r="K6089" i="24"/>
  <c r="K6090" i="24"/>
  <c r="K6091" i="24"/>
  <c r="K6092" i="24"/>
  <c r="K6093" i="24"/>
  <c r="K6094" i="24"/>
  <c r="K6095" i="24"/>
  <c r="K6096" i="24"/>
  <c r="K6097" i="24"/>
  <c r="K6098" i="24"/>
  <c r="K6099" i="24"/>
  <c r="K6100" i="24"/>
  <c r="K6101" i="24"/>
  <c r="K6102" i="24"/>
  <c r="K6103" i="24"/>
  <c r="K6104" i="24"/>
  <c r="K6105" i="24"/>
  <c r="K6106" i="24"/>
  <c r="K6107" i="24"/>
  <c r="K6108" i="24"/>
  <c r="K6109" i="24"/>
  <c r="K6110" i="24"/>
  <c r="K6111" i="24"/>
  <c r="K6112" i="24"/>
  <c r="K6113" i="24"/>
  <c r="K6114" i="24"/>
  <c r="K6115" i="24"/>
  <c r="K6116" i="24"/>
  <c r="K6117" i="24"/>
  <c r="K6118" i="24"/>
  <c r="K6119" i="24"/>
  <c r="K6120" i="24"/>
  <c r="K6121" i="24"/>
  <c r="K6122" i="24"/>
  <c r="K6123" i="24"/>
  <c r="K6124" i="24"/>
  <c r="K6125" i="24"/>
  <c r="K6126" i="24"/>
  <c r="K6127" i="24"/>
  <c r="K6128" i="24"/>
  <c r="K6129" i="24"/>
  <c r="K6130" i="24"/>
  <c r="K6131" i="24"/>
  <c r="K6132" i="24"/>
  <c r="K6133" i="24"/>
  <c r="K6134" i="24"/>
  <c r="K6135" i="24"/>
  <c r="K6136" i="24"/>
  <c r="K6137" i="24"/>
  <c r="K6138" i="24"/>
  <c r="K6139" i="24"/>
  <c r="K6140" i="24"/>
  <c r="K6141" i="24"/>
  <c r="K6142" i="24"/>
  <c r="K6143" i="24"/>
  <c r="K6144" i="24"/>
  <c r="K6145" i="24"/>
  <c r="K6146" i="24"/>
  <c r="K6147" i="24"/>
  <c r="K6148" i="24"/>
  <c r="K6149" i="24"/>
  <c r="K6150" i="24"/>
  <c r="K6151" i="24"/>
  <c r="K6152" i="24"/>
  <c r="K6153" i="24"/>
  <c r="K6154" i="24"/>
  <c r="K6155" i="24"/>
  <c r="K6156" i="24"/>
  <c r="K6157" i="24"/>
  <c r="K6158" i="24"/>
  <c r="K6159" i="24"/>
  <c r="K6160" i="24"/>
  <c r="K6161" i="24"/>
  <c r="K6162" i="24"/>
  <c r="K6163" i="24"/>
  <c r="K6164" i="24"/>
  <c r="K6165" i="24"/>
  <c r="K6166" i="24"/>
  <c r="K6167" i="24"/>
  <c r="K6168" i="24"/>
  <c r="K6169" i="24"/>
  <c r="K6170" i="24"/>
  <c r="K6171" i="24"/>
  <c r="K6172" i="24"/>
  <c r="K6173" i="24"/>
  <c r="K6174" i="24"/>
  <c r="K6175" i="24"/>
  <c r="K6176" i="24"/>
  <c r="K6177" i="24"/>
  <c r="K6178" i="24"/>
  <c r="K6179" i="24"/>
  <c r="K6180" i="24"/>
  <c r="K6181" i="24"/>
  <c r="K6182" i="24"/>
  <c r="K6183" i="24"/>
  <c r="K6184" i="24"/>
  <c r="K6185" i="24"/>
  <c r="K6186" i="24"/>
  <c r="K6187" i="24"/>
  <c r="K6188" i="24"/>
  <c r="K6189" i="24"/>
  <c r="K6190" i="24"/>
  <c r="K6191" i="24"/>
  <c r="K6192" i="24"/>
  <c r="K6193" i="24"/>
  <c r="K6194" i="24"/>
  <c r="K6195" i="24"/>
  <c r="K6196" i="24"/>
  <c r="K6197" i="24"/>
  <c r="K6198" i="24"/>
  <c r="K6199" i="24"/>
  <c r="K6200" i="24"/>
  <c r="K6201" i="24"/>
  <c r="K6202" i="24"/>
  <c r="K6203" i="24"/>
  <c r="K6204" i="24"/>
  <c r="K6205" i="24"/>
  <c r="K6206" i="24"/>
  <c r="K6207" i="24"/>
  <c r="K6208" i="24"/>
  <c r="K6209" i="24"/>
  <c r="K6210" i="24"/>
  <c r="K6211" i="24"/>
  <c r="K6212" i="24"/>
  <c r="K6213" i="24"/>
  <c r="K6214" i="24"/>
  <c r="K6215" i="24"/>
  <c r="K6216" i="24"/>
  <c r="K6217" i="24"/>
  <c r="K6218" i="24"/>
  <c r="K6219" i="24"/>
  <c r="K6220" i="24"/>
  <c r="K6221" i="24"/>
  <c r="K6222" i="24"/>
  <c r="K6223" i="24"/>
  <c r="K6224" i="24"/>
  <c r="K6225" i="24"/>
  <c r="K6226" i="24"/>
  <c r="K6227" i="24"/>
  <c r="K6228" i="24"/>
  <c r="K6229" i="24"/>
  <c r="K6230" i="24"/>
  <c r="K6231" i="24"/>
  <c r="K6232" i="24"/>
  <c r="K6233" i="24"/>
  <c r="K6234" i="24"/>
  <c r="K6235" i="24"/>
  <c r="K6236" i="24"/>
  <c r="K6237" i="24"/>
  <c r="K6238" i="24"/>
  <c r="K6239" i="24"/>
  <c r="K6240" i="24"/>
  <c r="K6241" i="24"/>
  <c r="K6242" i="24"/>
  <c r="K6243" i="24"/>
  <c r="K6244" i="24"/>
  <c r="K6245" i="24"/>
  <c r="K6246" i="24"/>
  <c r="K6247" i="24"/>
  <c r="K6248" i="24"/>
  <c r="K6249" i="24"/>
  <c r="K6250" i="24"/>
  <c r="K6251" i="24"/>
  <c r="K6252" i="24"/>
  <c r="K6253" i="24"/>
  <c r="K6254" i="24"/>
  <c r="K6255" i="24"/>
  <c r="K6256" i="24"/>
  <c r="K6257" i="24"/>
  <c r="K6258" i="24"/>
  <c r="K6259" i="24"/>
  <c r="K6260" i="24"/>
  <c r="K6261" i="24"/>
  <c r="K6262" i="24"/>
  <c r="K6263" i="24"/>
  <c r="K6264" i="24"/>
  <c r="K6265" i="24"/>
  <c r="K6266" i="24"/>
  <c r="K6267" i="24"/>
  <c r="K6268" i="24"/>
  <c r="K6269" i="24"/>
  <c r="K6270" i="24"/>
  <c r="K6271" i="24"/>
  <c r="K6272" i="24"/>
  <c r="K6273" i="24"/>
  <c r="K6274" i="24"/>
  <c r="K6275" i="24"/>
  <c r="K6276" i="24"/>
  <c r="K6277" i="24"/>
  <c r="K6278" i="24"/>
  <c r="K6279" i="24"/>
  <c r="K6280" i="24"/>
  <c r="K6281" i="24"/>
  <c r="K6282" i="24"/>
  <c r="K6283" i="24"/>
  <c r="K6284" i="24"/>
  <c r="K6285" i="24"/>
  <c r="K6286" i="24"/>
  <c r="K6287" i="24"/>
  <c r="K6288" i="24"/>
  <c r="K6289" i="24"/>
  <c r="K6290" i="24"/>
  <c r="K6291" i="24"/>
  <c r="K6292" i="24"/>
  <c r="K6293" i="24"/>
  <c r="K6294" i="24"/>
  <c r="K6295" i="24"/>
  <c r="K6296" i="24"/>
  <c r="K6297" i="24"/>
  <c r="K6298" i="24"/>
  <c r="K6299" i="24"/>
  <c r="K6300" i="24"/>
  <c r="K6301" i="24"/>
  <c r="K6302" i="24"/>
  <c r="K6303" i="24"/>
  <c r="K6304" i="24"/>
  <c r="K6305" i="24"/>
  <c r="K6306" i="24"/>
  <c r="K6307" i="24"/>
  <c r="K6308" i="24"/>
  <c r="K6309" i="24"/>
  <c r="K6310" i="24"/>
  <c r="K6311" i="24"/>
  <c r="K6312" i="24"/>
  <c r="K6313" i="24"/>
  <c r="K6314" i="24"/>
  <c r="K6315" i="24"/>
  <c r="K6316" i="24"/>
  <c r="K6317" i="24"/>
  <c r="K6318" i="24"/>
  <c r="K6319" i="24"/>
  <c r="K6320" i="24"/>
  <c r="K6321" i="24"/>
  <c r="K6322" i="24"/>
  <c r="K6323" i="24"/>
  <c r="K6324" i="24"/>
  <c r="K6325" i="24"/>
  <c r="K6326" i="24"/>
  <c r="K6327" i="24"/>
  <c r="K6328" i="24"/>
  <c r="K6329" i="24"/>
  <c r="K6330" i="24"/>
  <c r="K6331" i="24"/>
  <c r="K6332" i="24"/>
  <c r="K6333" i="24"/>
  <c r="K6334" i="24"/>
  <c r="K6335" i="24"/>
  <c r="K6336" i="24"/>
  <c r="K6337" i="24"/>
  <c r="K6338" i="24"/>
  <c r="K6339" i="24"/>
  <c r="K6340" i="24"/>
  <c r="K6341" i="24"/>
  <c r="K6342" i="24"/>
  <c r="K6343" i="24"/>
  <c r="K6344" i="24"/>
  <c r="K6345" i="24"/>
  <c r="K6346" i="24"/>
  <c r="K6347" i="24"/>
  <c r="K6348" i="24"/>
  <c r="K6349" i="24"/>
  <c r="K6350" i="24"/>
  <c r="K6351" i="24"/>
  <c r="K6352" i="24"/>
  <c r="K6353" i="24"/>
  <c r="K6354" i="24"/>
  <c r="K6355" i="24"/>
  <c r="K6356" i="24"/>
  <c r="K6357" i="24"/>
  <c r="K6358" i="24"/>
  <c r="K6359" i="24"/>
  <c r="K6360" i="24"/>
  <c r="K6361" i="24"/>
  <c r="K6362" i="24"/>
  <c r="K6363" i="24"/>
  <c r="K6364" i="24"/>
  <c r="K6365" i="24"/>
  <c r="K6366" i="24"/>
  <c r="K6367" i="24"/>
  <c r="K6368" i="24"/>
  <c r="K6369" i="24"/>
  <c r="K6370" i="24"/>
  <c r="K6371" i="24"/>
  <c r="K6372" i="24"/>
  <c r="K6373" i="24"/>
  <c r="K6374" i="24"/>
  <c r="K6375" i="24"/>
  <c r="K6376" i="24"/>
  <c r="K6377" i="24"/>
  <c r="K6378" i="24"/>
  <c r="K6379" i="24"/>
  <c r="K6380" i="24"/>
  <c r="K6381" i="24"/>
  <c r="K6382" i="24"/>
  <c r="K6383" i="24"/>
  <c r="K6384" i="24"/>
  <c r="K6385" i="24"/>
  <c r="K6386" i="24"/>
  <c r="K6387" i="24"/>
  <c r="K6388" i="24"/>
  <c r="K6389" i="24"/>
  <c r="K6390" i="24"/>
  <c r="K6391" i="24"/>
  <c r="K6392" i="24"/>
  <c r="K6393" i="24"/>
  <c r="K6394" i="24"/>
  <c r="K6395" i="24"/>
  <c r="K6396" i="24"/>
  <c r="K6397" i="24"/>
  <c r="K6398" i="24"/>
  <c r="K6399" i="24"/>
  <c r="K6400" i="24"/>
  <c r="K6401" i="24"/>
  <c r="K6402" i="24"/>
  <c r="K6403" i="24"/>
  <c r="K6404" i="24"/>
  <c r="K6405" i="24"/>
  <c r="K6406" i="24"/>
  <c r="K6407" i="24"/>
  <c r="K6408" i="24"/>
  <c r="K6409" i="24"/>
  <c r="K6410" i="24"/>
  <c r="K6411" i="24"/>
  <c r="K6412" i="24"/>
  <c r="K6413" i="24"/>
  <c r="K6414" i="24"/>
  <c r="K6415" i="24"/>
  <c r="K6416" i="24"/>
  <c r="K6417" i="24"/>
  <c r="K6418" i="24"/>
  <c r="K6419" i="24"/>
  <c r="K6420" i="24"/>
  <c r="K6421" i="24"/>
  <c r="K6422" i="24"/>
  <c r="K6423" i="24"/>
  <c r="K6424" i="24"/>
  <c r="K6425" i="24"/>
  <c r="K6426" i="24"/>
  <c r="K6427" i="24"/>
  <c r="K6428" i="24"/>
  <c r="K6429" i="24"/>
  <c r="K6430" i="24"/>
  <c r="K6431" i="24"/>
  <c r="K6432" i="24"/>
  <c r="K6433" i="24"/>
  <c r="K6434" i="24"/>
  <c r="K6435" i="24"/>
  <c r="K6436" i="24"/>
  <c r="K6437" i="24"/>
  <c r="K6438" i="24"/>
  <c r="K6439" i="24"/>
  <c r="K6440" i="24"/>
  <c r="K6441" i="24"/>
  <c r="K6442" i="24"/>
  <c r="K6443" i="24"/>
  <c r="K6444" i="24"/>
  <c r="K6445" i="24"/>
  <c r="K6446" i="24"/>
  <c r="K6447" i="24"/>
  <c r="K6448" i="24"/>
  <c r="K6449" i="24"/>
  <c r="K6450" i="24"/>
  <c r="K6451" i="24"/>
  <c r="K6452" i="24"/>
  <c r="K6453" i="24"/>
  <c r="K6454" i="24"/>
  <c r="K6455" i="24"/>
  <c r="K6456" i="24"/>
  <c r="K6457" i="24"/>
  <c r="K6458" i="24"/>
  <c r="K6459" i="24"/>
  <c r="K6460" i="24"/>
  <c r="K6461" i="24"/>
  <c r="K6462" i="24"/>
  <c r="K6463" i="24"/>
  <c r="K6464" i="24"/>
  <c r="K6465" i="24"/>
  <c r="K6466" i="24"/>
  <c r="K6467" i="24"/>
  <c r="K6468" i="24"/>
  <c r="K6469" i="24"/>
  <c r="K6470" i="24"/>
  <c r="K6471" i="24"/>
  <c r="K6472" i="24"/>
  <c r="K6473" i="24"/>
  <c r="K6474" i="24"/>
  <c r="K6475" i="24"/>
  <c r="K6476" i="24"/>
  <c r="K6477" i="24"/>
  <c r="K6478" i="24"/>
  <c r="K6479" i="24"/>
  <c r="K6480" i="24"/>
  <c r="K6481" i="24"/>
  <c r="K6482" i="24"/>
  <c r="K6483" i="24"/>
  <c r="K6484" i="24"/>
  <c r="K6485" i="24"/>
  <c r="K6486" i="24"/>
  <c r="K6487" i="24"/>
  <c r="K6488" i="24"/>
  <c r="K6489" i="24"/>
  <c r="K6490" i="24"/>
  <c r="K6491" i="24"/>
  <c r="K6492" i="24"/>
  <c r="K6493" i="24"/>
  <c r="K6494" i="24"/>
  <c r="K6495" i="24"/>
  <c r="K6496" i="24"/>
  <c r="K6497" i="24"/>
  <c r="K6498" i="24"/>
  <c r="K6499" i="24"/>
  <c r="K6500" i="24"/>
  <c r="K6501" i="24"/>
  <c r="K6502" i="24"/>
  <c r="K6503" i="24"/>
  <c r="K6504" i="24"/>
  <c r="K6505" i="24"/>
  <c r="K6506" i="24"/>
  <c r="K6507" i="24"/>
  <c r="K6508" i="24"/>
  <c r="K6509" i="24"/>
  <c r="K6510" i="24"/>
  <c r="K6511" i="24"/>
  <c r="K6512" i="24"/>
  <c r="K6513" i="24"/>
  <c r="K6514" i="24"/>
  <c r="K6515" i="24"/>
  <c r="K6516" i="24"/>
  <c r="K6517" i="24"/>
  <c r="K6518" i="24"/>
  <c r="K6519" i="24"/>
  <c r="K6520" i="24"/>
  <c r="K6521" i="24"/>
  <c r="K6522" i="24"/>
  <c r="K6523" i="24"/>
  <c r="K6524" i="24"/>
  <c r="K6525" i="24"/>
  <c r="K6526" i="24"/>
  <c r="K6527" i="24"/>
  <c r="K6528" i="24"/>
  <c r="K6529" i="24"/>
  <c r="K6530" i="24"/>
  <c r="K6531" i="24"/>
  <c r="K6532" i="24"/>
  <c r="K6533" i="24"/>
  <c r="K6534" i="24"/>
  <c r="K6535" i="24"/>
  <c r="K6536" i="24"/>
  <c r="K6537" i="24"/>
  <c r="K6538" i="24"/>
  <c r="K6539" i="24"/>
  <c r="K6540" i="24"/>
  <c r="K6541" i="24"/>
  <c r="K6542" i="24"/>
  <c r="K6543" i="24"/>
  <c r="K6544" i="24"/>
  <c r="K6545" i="24"/>
  <c r="K6546" i="24"/>
  <c r="K6547" i="24"/>
  <c r="K6548" i="24"/>
  <c r="K6549" i="24"/>
  <c r="K6550" i="24"/>
  <c r="K6551" i="24"/>
  <c r="K6552" i="24"/>
  <c r="K6553" i="24"/>
  <c r="K6554" i="24"/>
  <c r="K6555" i="24"/>
  <c r="K6556" i="24"/>
  <c r="K6557" i="24"/>
  <c r="K6558" i="24"/>
  <c r="K6559" i="24"/>
  <c r="K6560" i="24"/>
  <c r="K6561" i="24"/>
  <c r="K6562" i="24"/>
  <c r="K6563" i="24"/>
  <c r="K6564" i="24"/>
  <c r="K6565" i="24"/>
  <c r="K6566" i="24"/>
  <c r="K6567" i="24"/>
  <c r="K6568" i="24"/>
  <c r="K6569" i="24"/>
  <c r="K6570" i="24"/>
  <c r="K6571" i="24"/>
  <c r="K6572" i="24"/>
  <c r="K6573" i="24"/>
  <c r="K6574" i="24"/>
  <c r="K6575" i="24"/>
  <c r="K6576" i="24"/>
  <c r="K6577" i="24"/>
  <c r="K6578" i="24"/>
  <c r="K6579" i="24"/>
  <c r="K6580" i="24"/>
  <c r="K6581" i="24"/>
  <c r="K6582" i="24"/>
  <c r="K6583" i="24"/>
  <c r="K6584" i="24"/>
  <c r="K6585" i="24"/>
  <c r="K6586" i="24"/>
  <c r="K6587" i="24"/>
  <c r="K6588" i="24"/>
  <c r="K6589" i="24"/>
  <c r="K6590" i="24"/>
  <c r="K6591" i="24"/>
  <c r="K6592" i="24"/>
  <c r="K6593" i="24"/>
  <c r="K6594" i="24"/>
  <c r="K6595" i="24"/>
  <c r="K6596" i="24"/>
  <c r="K6597" i="24"/>
  <c r="K6598" i="24"/>
  <c r="K6599" i="24"/>
  <c r="K6600" i="24"/>
  <c r="K6601" i="24"/>
  <c r="K6602" i="24"/>
  <c r="K6603" i="24"/>
  <c r="K6604" i="24"/>
  <c r="K6605" i="24"/>
  <c r="K6606" i="24"/>
  <c r="K6607" i="24"/>
  <c r="K6608" i="24"/>
  <c r="K6609" i="24"/>
  <c r="K6610" i="24"/>
  <c r="K6611" i="24"/>
  <c r="K6612" i="24"/>
  <c r="K6613" i="24"/>
  <c r="K6614" i="24"/>
  <c r="K6615" i="24"/>
  <c r="K6616" i="24"/>
  <c r="K6617" i="24"/>
  <c r="K6618" i="24"/>
  <c r="K6619" i="24"/>
  <c r="K6620" i="24"/>
  <c r="K6621" i="24"/>
  <c r="K6622" i="24"/>
  <c r="K6623" i="24"/>
  <c r="K6624" i="24"/>
  <c r="K6625" i="24"/>
  <c r="K6626" i="24"/>
  <c r="K6627" i="24"/>
  <c r="K6628" i="24"/>
  <c r="K6629" i="24"/>
  <c r="K6630" i="24"/>
  <c r="K6631" i="24"/>
  <c r="K6632" i="24"/>
  <c r="K6633" i="24"/>
  <c r="K6634" i="24"/>
  <c r="K6635" i="24"/>
  <c r="K6636" i="24"/>
  <c r="K6637" i="24"/>
  <c r="K6638" i="24"/>
  <c r="K6639" i="24"/>
  <c r="K6640" i="24"/>
  <c r="K6641" i="24"/>
  <c r="K6642" i="24"/>
  <c r="K6643" i="24"/>
  <c r="K6644" i="24"/>
  <c r="K6645" i="24"/>
  <c r="K6646" i="24"/>
  <c r="K6647" i="24"/>
  <c r="K6648" i="24"/>
  <c r="K6649" i="24"/>
  <c r="K6650" i="24"/>
  <c r="K6651" i="24"/>
  <c r="K6652" i="24"/>
  <c r="K6653" i="24"/>
  <c r="K6654" i="24"/>
  <c r="K6655" i="24"/>
  <c r="K6656" i="24"/>
  <c r="K6657" i="24"/>
  <c r="K6658" i="24"/>
  <c r="K6659" i="24"/>
  <c r="K6660" i="24"/>
  <c r="K6661" i="24"/>
  <c r="K6662" i="24"/>
  <c r="K6663" i="24"/>
  <c r="K6664" i="24"/>
  <c r="K6665" i="24"/>
  <c r="K6666" i="24"/>
  <c r="K6667" i="24"/>
  <c r="K6668" i="24"/>
  <c r="K6669" i="24"/>
  <c r="K6670" i="24"/>
  <c r="K6671" i="24"/>
  <c r="K6672" i="24"/>
  <c r="K6673" i="24"/>
  <c r="K6674" i="24"/>
  <c r="K6675" i="24"/>
  <c r="K6676" i="24"/>
  <c r="K6677" i="24"/>
  <c r="K6678" i="24"/>
  <c r="K6679" i="24"/>
  <c r="K6680" i="24"/>
  <c r="K6681" i="24"/>
  <c r="K6682" i="24"/>
  <c r="K6683" i="24"/>
  <c r="K6684" i="24"/>
  <c r="K6685" i="24"/>
  <c r="K6686" i="24"/>
  <c r="K6687" i="24"/>
  <c r="K6688" i="24"/>
  <c r="K6689" i="24"/>
  <c r="K6690" i="24"/>
  <c r="K6691" i="24"/>
  <c r="K6692" i="24"/>
  <c r="K6693" i="24"/>
  <c r="K6694" i="24"/>
  <c r="K6695" i="24"/>
  <c r="K6696" i="24"/>
  <c r="K6697" i="24"/>
  <c r="K6698" i="24"/>
  <c r="K6699" i="24"/>
  <c r="K6700" i="24"/>
  <c r="K6701" i="24"/>
  <c r="K6702" i="24"/>
  <c r="K6703" i="24"/>
  <c r="K6704" i="24"/>
  <c r="K6705" i="24"/>
  <c r="K6706" i="24"/>
  <c r="K6707" i="24"/>
  <c r="K6708" i="24"/>
  <c r="K6709" i="24"/>
  <c r="K6710" i="24"/>
  <c r="K6711" i="24"/>
  <c r="K6712" i="24"/>
  <c r="K6713" i="24"/>
  <c r="K6714" i="24"/>
  <c r="K6715" i="24"/>
  <c r="K6716" i="24"/>
  <c r="K6717" i="24"/>
  <c r="K6718" i="24"/>
  <c r="K6719" i="24"/>
  <c r="K6720" i="24"/>
  <c r="K6721" i="24"/>
  <c r="K6722" i="24"/>
  <c r="K6723" i="24"/>
  <c r="K6724" i="24"/>
  <c r="K6725" i="24"/>
  <c r="K6726" i="24"/>
  <c r="K6727" i="24"/>
  <c r="K6728" i="24"/>
  <c r="K6729" i="24"/>
  <c r="K6730" i="24"/>
  <c r="K6731" i="24"/>
  <c r="K6732" i="24"/>
  <c r="K6733" i="24"/>
  <c r="K6734" i="24"/>
  <c r="K6735" i="24"/>
  <c r="K6736" i="24"/>
  <c r="K6737" i="24"/>
  <c r="K6738" i="24"/>
  <c r="K6739" i="24"/>
  <c r="K6740" i="24"/>
  <c r="K6741" i="24"/>
  <c r="K6742" i="24"/>
  <c r="K6743" i="24"/>
  <c r="K6744" i="24"/>
  <c r="K6745" i="24"/>
  <c r="K6746" i="24"/>
  <c r="K6747" i="24"/>
  <c r="K6748" i="24"/>
  <c r="K6749" i="24"/>
  <c r="K6750" i="24"/>
  <c r="K6751" i="24"/>
  <c r="K6752" i="24"/>
  <c r="K6753" i="24"/>
  <c r="K6754" i="24"/>
  <c r="K6755" i="24"/>
  <c r="K6756" i="24"/>
  <c r="K6757" i="24"/>
  <c r="K6758" i="24"/>
  <c r="K6759" i="24"/>
  <c r="K6760" i="24"/>
  <c r="K6761" i="24"/>
  <c r="K6762" i="24"/>
  <c r="K6763" i="24"/>
  <c r="K6764" i="24"/>
  <c r="K6765" i="24"/>
  <c r="K6766" i="24"/>
  <c r="K6767" i="24"/>
  <c r="K6768" i="24"/>
  <c r="K6769" i="24"/>
  <c r="K6770" i="24"/>
  <c r="K6771" i="24"/>
  <c r="K6772" i="24"/>
  <c r="K6773" i="24"/>
  <c r="K6774" i="24"/>
  <c r="K6775" i="24"/>
  <c r="K6776" i="24"/>
  <c r="K6777" i="24"/>
  <c r="K6778" i="24"/>
  <c r="K6779" i="24"/>
  <c r="K6780" i="24"/>
  <c r="K6781" i="24"/>
  <c r="K6782" i="24"/>
  <c r="K6783" i="24"/>
  <c r="K6784" i="24"/>
  <c r="K6785" i="24"/>
  <c r="K6786" i="24"/>
  <c r="K6787" i="24"/>
  <c r="K6788" i="24"/>
  <c r="K6789" i="24"/>
  <c r="K6790" i="24"/>
  <c r="K6791" i="24"/>
  <c r="K6792" i="24"/>
  <c r="K6793" i="24"/>
  <c r="K6794" i="24"/>
  <c r="K6795" i="24"/>
  <c r="K6796" i="24"/>
  <c r="K6797" i="24"/>
  <c r="K6798" i="24"/>
  <c r="K6799" i="24"/>
  <c r="K6800" i="24"/>
  <c r="K6801" i="24"/>
  <c r="K6802" i="24"/>
  <c r="K6803" i="24"/>
  <c r="K6804" i="24"/>
  <c r="K6805" i="24"/>
  <c r="K6806" i="24"/>
  <c r="K6807" i="24"/>
  <c r="K6808" i="24"/>
  <c r="K6809" i="24"/>
  <c r="K6810" i="24"/>
  <c r="K6811" i="24"/>
  <c r="K6812" i="24"/>
  <c r="K6813" i="24"/>
  <c r="K6814" i="24"/>
  <c r="K6815" i="24"/>
  <c r="K6816" i="24"/>
  <c r="K6817" i="24"/>
  <c r="K6818" i="24"/>
  <c r="K6819" i="24"/>
  <c r="K6820" i="24"/>
  <c r="K6821" i="24"/>
  <c r="K6822" i="24"/>
  <c r="K6823" i="24"/>
  <c r="K6824" i="24"/>
  <c r="K6825" i="24"/>
  <c r="K6826" i="24"/>
  <c r="K6827" i="24"/>
  <c r="K6828" i="24"/>
  <c r="K6829" i="24"/>
  <c r="K6830" i="24"/>
  <c r="K6831" i="24"/>
  <c r="K6832" i="24"/>
  <c r="K6833" i="24"/>
  <c r="K6834" i="24"/>
  <c r="K6835" i="24"/>
  <c r="K6836" i="24"/>
  <c r="K6837" i="24"/>
  <c r="K6838" i="24"/>
  <c r="K6839" i="24"/>
  <c r="K6840" i="24"/>
  <c r="K6841" i="24"/>
  <c r="K6842" i="24"/>
  <c r="K6843" i="24"/>
  <c r="K6844" i="24"/>
  <c r="K6845" i="24"/>
  <c r="K6846" i="24"/>
  <c r="K6847" i="24"/>
  <c r="K6848" i="24"/>
  <c r="K6849" i="24"/>
  <c r="K6850" i="24"/>
  <c r="K6851" i="24"/>
  <c r="K6852" i="24"/>
  <c r="K6853" i="24"/>
  <c r="K6854" i="24"/>
  <c r="K6855" i="24"/>
  <c r="K6856" i="24"/>
  <c r="K6857" i="24"/>
  <c r="K6858" i="24"/>
  <c r="K6859" i="24"/>
  <c r="K6860" i="24"/>
  <c r="K6861" i="24"/>
  <c r="K6862" i="24"/>
  <c r="K6863" i="24"/>
  <c r="K6864" i="24"/>
  <c r="K6865" i="24"/>
  <c r="K6866" i="24"/>
  <c r="K6867" i="24"/>
  <c r="K6868" i="24"/>
  <c r="K6869" i="24"/>
  <c r="K6870" i="24"/>
  <c r="K6871" i="24"/>
  <c r="K6872" i="24"/>
  <c r="K6873" i="24"/>
  <c r="K6874" i="24"/>
  <c r="K6875" i="24"/>
  <c r="K6876" i="24"/>
  <c r="K6877" i="24"/>
  <c r="K6878" i="24"/>
  <c r="K6879" i="24"/>
  <c r="K6880" i="24"/>
  <c r="K6881" i="24"/>
  <c r="K6882" i="24"/>
  <c r="K6883" i="24"/>
  <c r="K6884" i="24"/>
  <c r="K6885" i="24"/>
  <c r="K6886" i="24"/>
  <c r="K6887" i="24"/>
  <c r="K6888" i="24"/>
  <c r="K6889" i="24"/>
  <c r="K6890" i="24"/>
  <c r="K6891" i="24"/>
  <c r="K6892" i="24"/>
  <c r="K6893" i="24"/>
  <c r="K6894" i="24"/>
  <c r="K6895" i="24"/>
  <c r="K6896" i="24"/>
  <c r="K6897" i="24"/>
  <c r="K6898" i="24"/>
  <c r="K6899" i="24"/>
  <c r="K6900" i="24"/>
  <c r="K6901" i="24"/>
  <c r="K6902" i="24"/>
  <c r="K6903" i="24"/>
  <c r="K6904" i="24"/>
  <c r="K6905" i="24"/>
  <c r="K6906" i="24"/>
  <c r="K6907" i="24"/>
  <c r="K6908" i="24"/>
  <c r="K6909" i="24"/>
  <c r="K6910" i="24"/>
  <c r="K6911" i="24"/>
  <c r="K6912" i="24"/>
  <c r="K6913" i="24"/>
  <c r="K6914" i="24"/>
  <c r="K6915" i="24"/>
  <c r="K6916" i="24"/>
  <c r="K6917" i="24"/>
  <c r="K6918" i="24"/>
  <c r="K6919" i="24"/>
  <c r="K6920" i="24"/>
  <c r="K6921" i="24"/>
  <c r="K6922" i="24"/>
  <c r="K6923" i="24"/>
  <c r="K6924" i="24"/>
  <c r="K6925" i="24"/>
  <c r="K6926" i="24"/>
  <c r="K6927" i="24"/>
  <c r="K6928" i="24"/>
  <c r="K6929" i="24"/>
  <c r="K6930" i="24"/>
  <c r="K6931" i="24"/>
  <c r="K6932" i="24"/>
  <c r="K6933" i="24"/>
  <c r="K6934" i="24"/>
  <c r="K6935" i="24"/>
  <c r="K6936" i="24"/>
  <c r="K6937" i="24"/>
  <c r="K6938" i="24"/>
  <c r="K6939" i="24"/>
  <c r="K6940" i="24"/>
  <c r="K6941" i="24"/>
  <c r="K6942" i="24"/>
  <c r="K6943" i="24"/>
  <c r="K6944" i="24"/>
  <c r="K6945" i="24"/>
  <c r="K6946" i="24"/>
  <c r="K6947" i="24"/>
  <c r="K6948" i="24"/>
  <c r="K6949" i="24"/>
  <c r="K6950" i="24"/>
  <c r="K6951" i="24"/>
  <c r="K6952" i="24"/>
  <c r="K6953" i="24"/>
  <c r="K6954" i="24"/>
  <c r="K6955" i="24"/>
  <c r="K6956" i="24"/>
  <c r="K6957" i="24"/>
  <c r="K6958" i="24"/>
  <c r="K6959" i="24"/>
  <c r="K6960" i="24"/>
  <c r="K6961" i="24"/>
  <c r="K6962" i="24"/>
  <c r="K6963" i="24"/>
  <c r="K6964" i="24"/>
  <c r="K6965" i="24"/>
  <c r="K6966" i="24"/>
  <c r="K6967" i="24"/>
  <c r="K6968" i="24"/>
  <c r="K6969" i="24"/>
  <c r="K6970" i="24"/>
  <c r="K6971" i="24"/>
  <c r="K6972" i="24"/>
  <c r="K6973" i="24"/>
  <c r="K6974" i="24"/>
  <c r="K6975" i="24"/>
  <c r="K6976" i="24"/>
  <c r="K6977" i="24"/>
  <c r="K6978" i="24"/>
  <c r="K6979" i="24"/>
  <c r="K6980" i="24"/>
  <c r="K6981" i="24"/>
  <c r="K6982" i="24"/>
  <c r="K6983" i="24"/>
  <c r="K6984" i="24"/>
  <c r="K6985" i="24"/>
  <c r="K6986" i="24"/>
  <c r="K6987" i="24"/>
  <c r="K6988" i="24"/>
  <c r="K6989" i="24"/>
  <c r="K6990" i="24"/>
  <c r="K6991" i="24"/>
  <c r="K6992" i="24"/>
  <c r="K6993" i="24"/>
  <c r="K6994" i="24"/>
  <c r="K6995" i="24"/>
  <c r="K6996" i="24"/>
  <c r="K6997" i="24"/>
  <c r="K6998" i="24"/>
  <c r="K6999" i="24"/>
  <c r="K7000" i="24"/>
  <c r="K7001" i="24"/>
  <c r="K7002" i="24"/>
  <c r="K7003" i="24"/>
  <c r="K7004" i="24"/>
  <c r="K7005" i="24"/>
  <c r="K7006" i="24"/>
  <c r="K7007" i="24"/>
  <c r="K7008" i="24"/>
  <c r="K7009" i="24"/>
  <c r="K7010" i="24"/>
  <c r="K7011" i="24"/>
  <c r="K7012" i="24"/>
  <c r="K7013" i="24"/>
  <c r="K7014" i="24"/>
  <c r="K7015" i="24"/>
  <c r="K7016" i="24"/>
  <c r="K7017" i="24"/>
  <c r="K7018" i="24"/>
  <c r="K7019" i="24"/>
  <c r="K7020" i="24"/>
  <c r="K7021" i="24"/>
  <c r="K7022" i="24"/>
  <c r="K7023" i="24"/>
  <c r="K7024" i="24"/>
  <c r="K7025" i="24"/>
  <c r="K7026" i="24"/>
  <c r="K7027" i="24"/>
  <c r="K7028" i="24"/>
  <c r="K7029" i="24"/>
  <c r="K7030" i="24"/>
  <c r="K7031" i="24"/>
  <c r="K7032" i="24"/>
  <c r="K7033" i="24"/>
  <c r="K7034" i="24"/>
  <c r="K7035" i="24"/>
  <c r="K7036" i="24"/>
  <c r="K7037" i="24"/>
  <c r="K7038" i="24"/>
  <c r="K7039" i="24"/>
  <c r="K7040" i="24"/>
  <c r="K7041" i="24"/>
  <c r="K7042" i="24"/>
  <c r="K7043" i="24"/>
  <c r="K7044" i="24"/>
  <c r="K7045" i="24"/>
  <c r="K7046" i="24"/>
  <c r="K7047" i="24"/>
  <c r="K7048" i="24"/>
  <c r="K7049" i="24"/>
  <c r="K7050" i="24"/>
  <c r="K7051" i="24"/>
  <c r="K7052" i="24"/>
  <c r="K7053" i="24"/>
  <c r="K7054" i="24"/>
  <c r="K7055" i="24"/>
  <c r="K7056" i="24"/>
  <c r="K7057" i="24"/>
  <c r="K7058" i="24"/>
  <c r="K7059" i="24"/>
  <c r="K7060" i="24"/>
  <c r="K7061" i="24"/>
  <c r="K7062" i="24"/>
  <c r="K7063" i="24"/>
  <c r="K7064" i="24"/>
  <c r="K7065" i="24"/>
  <c r="K7066" i="24"/>
  <c r="K7067" i="24"/>
  <c r="K7068" i="24"/>
  <c r="K7069" i="24"/>
  <c r="K7070" i="24"/>
  <c r="K7071" i="24"/>
  <c r="K7072" i="24"/>
  <c r="K7073" i="24"/>
  <c r="K7074" i="24"/>
  <c r="K7075" i="24"/>
  <c r="K7076" i="24"/>
  <c r="K7077" i="24"/>
  <c r="K7078" i="24"/>
  <c r="K7079" i="24"/>
  <c r="K7080" i="24"/>
  <c r="K7081" i="24"/>
  <c r="K7082" i="24"/>
  <c r="K7083" i="24"/>
  <c r="K7084" i="24"/>
  <c r="K7085" i="24"/>
  <c r="K7086" i="24"/>
  <c r="K7087" i="24"/>
  <c r="K7088" i="24"/>
  <c r="K7089" i="24"/>
  <c r="K7090" i="24"/>
  <c r="K7091" i="24"/>
  <c r="K7092" i="24"/>
  <c r="K7093" i="24"/>
  <c r="K7094" i="24"/>
  <c r="K7095" i="24"/>
  <c r="K7096" i="24"/>
  <c r="K7097" i="24"/>
  <c r="K7098" i="24"/>
  <c r="K7099" i="24"/>
  <c r="K7100" i="24"/>
  <c r="K7101" i="24"/>
  <c r="K7102" i="24"/>
  <c r="K7103" i="24"/>
  <c r="K7104" i="24"/>
  <c r="K7105" i="24"/>
  <c r="K7106" i="24"/>
  <c r="K7107" i="24"/>
  <c r="K7108" i="24"/>
  <c r="K7109" i="24"/>
  <c r="K7110" i="24"/>
  <c r="K7111" i="24"/>
  <c r="K7112" i="24"/>
  <c r="K7113" i="24"/>
  <c r="K7114" i="24"/>
  <c r="K7115" i="24"/>
  <c r="K7116" i="24"/>
  <c r="K7117" i="24"/>
  <c r="K7118" i="24"/>
  <c r="K7119" i="24"/>
  <c r="K7120" i="24"/>
  <c r="K7121" i="24"/>
  <c r="K7122" i="24"/>
  <c r="K7123" i="24"/>
  <c r="K7124" i="24"/>
  <c r="K7125" i="24"/>
  <c r="K7126" i="24"/>
  <c r="K7127" i="24"/>
  <c r="K7128" i="24"/>
  <c r="K7129" i="24"/>
  <c r="K7130" i="24"/>
  <c r="K7131" i="24"/>
  <c r="K7132" i="24"/>
  <c r="K7133" i="24"/>
  <c r="K7134" i="24"/>
  <c r="K7135" i="24"/>
  <c r="K7136" i="24"/>
  <c r="K7137" i="24"/>
  <c r="K7138" i="24"/>
  <c r="K7139" i="24"/>
  <c r="K7140" i="24"/>
  <c r="K7141" i="24"/>
  <c r="K7142" i="24"/>
  <c r="K7143" i="24"/>
  <c r="K7144" i="24"/>
  <c r="K7145" i="24"/>
  <c r="K7146" i="24"/>
  <c r="K7147" i="24"/>
  <c r="K7148" i="24"/>
  <c r="K7149" i="24"/>
  <c r="K7150" i="24"/>
  <c r="K7151" i="24"/>
  <c r="K7152" i="24"/>
  <c r="K7153" i="24"/>
  <c r="K7154" i="24"/>
  <c r="K7155" i="24"/>
  <c r="K7156" i="24"/>
  <c r="K7157" i="24"/>
  <c r="K7158" i="24"/>
  <c r="K7159" i="24"/>
  <c r="K7160" i="24"/>
  <c r="K7161" i="24"/>
  <c r="K7162" i="24"/>
  <c r="K7163" i="24"/>
  <c r="K7164" i="24"/>
  <c r="K7165" i="24"/>
  <c r="K7166" i="24"/>
  <c r="K7167" i="24"/>
  <c r="K7168" i="24"/>
  <c r="K7169" i="24"/>
  <c r="K7170" i="24"/>
  <c r="K7171" i="24"/>
  <c r="K7172" i="24"/>
  <c r="K7173" i="24"/>
  <c r="K7174" i="24"/>
  <c r="K7175" i="24"/>
  <c r="K7176" i="24"/>
  <c r="K7177" i="24"/>
  <c r="K7178" i="24"/>
  <c r="K7179" i="24"/>
  <c r="K7180" i="24"/>
  <c r="K7181" i="24"/>
  <c r="K7182" i="24"/>
  <c r="K7183" i="24"/>
  <c r="K7184" i="24"/>
  <c r="K7185" i="24"/>
  <c r="K7186" i="24"/>
  <c r="K7187" i="24"/>
  <c r="K7188" i="24"/>
  <c r="K7189" i="24"/>
  <c r="K7190" i="24"/>
  <c r="K7191" i="24"/>
  <c r="K7192" i="24"/>
  <c r="K7193" i="24"/>
  <c r="K7194" i="24"/>
  <c r="K7195" i="24"/>
  <c r="K7196" i="24"/>
  <c r="K7197" i="24"/>
  <c r="K7198" i="24"/>
  <c r="K7199" i="24"/>
  <c r="K7200" i="24"/>
  <c r="K7201" i="24"/>
  <c r="K7202" i="24"/>
  <c r="K7203" i="24"/>
  <c r="K7204" i="24"/>
  <c r="K7205" i="24"/>
  <c r="K7206" i="24"/>
  <c r="K7207" i="24"/>
  <c r="K7208" i="24"/>
  <c r="K7209" i="24"/>
  <c r="K7210" i="24"/>
  <c r="K7211" i="24"/>
  <c r="K7212" i="24"/>
  <c r="K7213" i="24"/>
  <c r="K7214" i="24"/>
  <c r="K7215" i="24"/>
  <c r="K7216" i="24"/>
  <c r="K7217" i="24"/>
  <c r="K7218" i="24"/>
  <c r="K7219" i="24"/>
  <c r="K7220" i="24"/>
  <c r="K7221" i="24"/>
  <c r="K7222" i="24"/>
  <c r="K7223" i="24"/>
  <c r="K7224" i="24"/>
  <c r="K7225" i="24"/>
  <c r="K7226" i="24"/>
  <c r="K7227" i="24"/>
  <c r="K7228" i="24"/>
  <c r="K7229" i="24"/>
  <c r="K7230" i="24"/>
  <c r="K7231" i="24"/>
  <c r="K7232" i="24"/>
  <c r="K7233" i="24"/>
  <c r="K7234" i="24"/>
  <c r="K7235" i="24"/>
  <c r="K7236" i="24"/>
  <c r="K7237" i="24"/>
  <c r="K7238" i="24"/>
  <c r="K7239" i="24"/>
  <c r="K7240" i="24"/>
  <c r="K7241" i="24"/>
  <c r="K7242" i="24"/>
  <c r="K7243" i="24"/>
  <c r="K7244" i="24"/>
  <c r="K7245" i="24"/>
  <c r="K7246" i="24"/>
  <c r="K7247" i="24"/>
  <c r="K7248" i="24"/>
  <c r="K7249" i="24"/>
  <c r="K7250" i="24"/>
  <c r="K7251" i="24"/>
  <c r="K7252" i="24"/>
  <c r="K7253" i="24"/>
  <c r="K7254" i="24"/>
  <c r="K7255" i="24"/>
  <c r="K7256" i="24"/>
  <c r="K7257" i="24"/>
  <c r="K7258" i="24"/>
  <c r="K7259" i="24"/>
  <c r="K7260" i="24"/>
  <c r="K7261" i="24"/>
  <c r="K7262" i="24"/>
  <c r="K7263" i="24"/>
  <c r="K7264" i="24"/>
  <c r="K7265" i="24"/>
  <c r="K7266" i="24"/>
  <c r="K7267" i="24"/>
  <c r="K7268" i="24"/>
  <c r="K7269" i="24"/>
  <c r="K7270" i="24"/>
  <c r="K7271" i="24"/>
  <c r="K7272" i="24"/>
  <c r="K7273" i="24"/>
  <c r="K7274" i="24"/>
  <c r="K7275" i="24"/>
  <c r="K7276" i="24"/>
  <c r="K7277" i="24"/>
  <c r="K7278" i="24"/>
  <c r="K7279" i="24"/>
  <c r="K7280" i="24"/>
  <c r="K7281" i="24"/>
  <c r="K7282" i="24"/>
  <c r="K7283" i="24"/>
  <c r="K7284" i="24"/>
  <c r="K7285" i="24"/>
  <c r="K7286" i="24"/>
  <c r="K7287" i="24"/>
  <c r="K7288" i="24"/>
  <c r="K7289" i="24"/>
  <c r="K7290" i="24"/>
  <c r="K7291" i="24"/>
  <c r="K7292" i="24"/>
  <c r="K7293" i="24"/>
  <c r="K7294" i="24"/>
  <c r="K7295" i="24"/>
  <c r="K7296" i="24"/>
  <c r="K7297" i="24"/>
  <c r="K7298" i="24"/>
  <c r="K7299" i="24"/>
  <c r="K7300" i="24"/>
  <c r="K7301" i="24"/>
  <c r="K7302" i="24"/>
  <c r="K7303" i="24"/>
  <c r="K7304" i="24"/>
  <c r="K7305" i="24"/>
  <c r="K7306" i="24"/>
  <c r="K7307" i="24"/>
  <c r="K7308" i="24"/>
  <c r="K7309" i="24"/>
  <c r="K7310" i="24"/>
  <c r="K7311" i="24"/>
  <c r="K7312" i="24"/>
  <c r="K7313" i="24"/>
  <c r="K7314" i="24"/>
  <c r="K7315" i="24"/>
  <c r="K7316" i="24"/>
  <c r="K7317" i="24"/>
  <c r="K7318" i="24"/>
  <c r="K7319" i="24"/>
  <c r="K7320" i="24"/>
  <c r="K7321" i="24"/>
  <c r="K7322" i="24"/>
  <c r="K7323" i="24"/>
  <c r="K7324" i="24"/>
  <c r="K7325" i="24"/>
  <c r="K7326" i="24"/>
  <c r="K7327" i="24"/>
  <c r="K7328" i="24"/>
  <c r="K7329" i="24"/>
  <c r="K7330" i="24"/>
  <c r="K7331" i="24"/>
  <c r="K7332" i="24"/>
  <c r="K7333" i="24"/>
  <c r="K7334" i="24"/>
  <c r="K7335" i="24"/>
  <c r="K7336" i="24"/>
  <c r="K7337" i="24"/>
  <c r="K7338" i="24"/>
  <c r="K7339" i="24"/>
  <c r="K7340" i="24"/>
  <c r="K7341" i="24"/>
  <c r="K7342" i="24"/>
  <c r="K7343" i="24"/>
  <c r="K7344" i="24"/>
  <c r="K7345" i="24"/>
  <c r="K7346" i="24"/>
  <c r="K7347" i="24"/>
  <c r="K7348" i="24"/>
  <c r="K7349" i="24"/>
  <c r="K7350" i="24"/>
  <c r="K7351" i="24"/>
  <c r="K7352" i="24"/>
  <c r="K7353" i="24"/>
  <c r="K7354" i="24"/>
  <c r="K7355" i="24"/>
  <c r="K7356" i="24"/>
  <c r="K7357" i="24"/>
  <c r="K7358" i="24"/>
  <c r="K7359" i="24"/>
  <c r="K7360" i="24"/>
  <c r="K7361" i="24"/>
  <c r="K7362" i="24"/>
  <c r="K7363" i="24"/>
  <c r="K7364" i="24"/>
  <c r="K7365" i="24"/>
  <c r="K7366" i="24"/>
  <c r="K7367" i="24"/>
  <c r="K7368" i="24"/>
  <c r="K7369" i="24"/>
  <c r="K7370" i="24"/>
  <c r="K7371" i="24"/>
  <c r="K7372" i="24"/>
  <c r="K7373" i="24"/>
  <c r="K7374" i="24"/>
  <c r="K7375" i="24"/>
  <c r="K7376" i="24"/>
  <c r="K7377" i="24"/>
  <c r="K7378" i="24"/>
  <c r="K7379" i="24"/>
  <c r="K7380" i="24"/>
  <c r="K7381" i="24"/>
  <c r="K7382" i="24"/>
  <c r="K7383" i="24"/>
  <c r="K7384" i="24"/>
  <c r="K7385" i="24"/>
  <c r="K7386" i="24"/>
  <c r="K7387" i="24"/>
  <c r="K7388" i="24"/>
  <c r="K7389" i="24"/>
  <c r="K7390" i="24"/>
  <c r="K7391" i="24"/>
  <c r="K7392" i="24"/>
  <c r="K7393" i="24"/>
  <c r="K7394" i="24"/>
  <c r="K7395" i="24"/>
  <c r="K7396" i="24"/>
  <c r="K7397" i="24"/>
  <c r="K7398" i="24"/>
  <c r="K7399" i="24"/>
  <c r="K7400" i="24"/>
  <c r="K7401" i="24"/>
  <c r="K7402" i="24"/>
  <c r="K7403" i="24"/>
  <c r="K7404" i="24"/>
  <c r="K7405" i="24"/>
  <c r="K7406" i="24"/>
  <c r="K7407" i="24"/>
  <c r="K7408" i="24"/>
  <c r="K7409" i="24"/>
  <c r="K7410" i="24"/>
  <c r="K7411" i="24"/>
  <c r="K7412" i="24"/>
  <c r="K7413" i="24"/>
  <c r="K7414" i="24"/>
  <c r="K7415" i="24"/>
  <c r="K7416" i="24"/>
  <c r="K7417" i="24"/>
  <c r="K7418" i="24"/>
  <c r="K7419" i="24"/>
  <c r="K7420" i="24"/>
  <c r="K7421" i="24"/>
  <c r="K7422" i="24"/>
  <c r="K7423" i="24"/>
  <c r="K7424" i="24"/>
  <c r="K7425" i="24"/>
  <c r="K7426" i="24"/>
  <c r="K7427" i="24"/>
  <c r="K7428" i="24"/>
  <c r="K7429" i="24"/>
  <c r="K7430" i="24"/>
  <c r="K7431" i="24"/>
  <c r="K7432" i="24"/>
  <c r="K7433" i="24"/>
  <c r="K7434" i="24"/>
  <c r="K7435" i="24"/>
  <c r="K7436" i="24"/>
  <c r="K7437" i="24"/>
  <c r="K7438" i="24"/>
  <c r="K7439" i="24"/>
  <c r="K7440" i="24"/>
  <c r="K7441" i="24"/>
  <c r="K7442" i="24"/>
  <c r="K7443" i="24"/>
  <c r="K7444" i="24"/>
  <c r="K7445" i="24"/>
  <c r="K7446" i="24"/>
  <c r="K7447" i="24"/>
  <c r="K7448" i="24"/>
  <c r="K7449" i="24"/>
  <c r="K7450" i="24"/>
  <c r="K7451" i="24"/>
  <c r="K7452" i="24"/>
  <c r="K7453" i="24"/>
  <c r="K7454" i="24"/>
  <c r="K7455" i="24"/>
  <c r="K7456" i="24"/>
  <c r="K7457" i="24"/>
  <c r="K7458" i="24"/>
  <c r="K7459" i="24"/>
  <c r="K7460" i="24"/>
  <c r="K7461" i="24"/>
  <c r="K7462" i="24"/>
  <c r="K7463" i="24"/>
  <c r="K7464" i="24"/>
  <c r="K7465" i="24"/>
  <c r="K7466" i="24"/>
  <c r="K7467" i="24"/>
  <c r="K7468" i="24"/>
  <c r="K7469" i="24"/>
  <c r="K7470" i="24"/>
  <c r="K7471" i="24"/>
  <c r="K7472" i="24"/>
  <c r="K7473" i="24"/>
  <c r="K7474" i="24"/>
  <c r="K7475" i="24"/>
  <c r="K7476" i="24"/>
  <c r="K7477" i="24"/>
  <c r="K7478" i="24"/>
  <c r="K7479" i="24"/>
  <c r="K7480" i="24"/>
  <c r="K7481" i="24"/>
  <c r="K7482" i="24"/>
  <c r="K7483" i="24"/>
  <c r="K7484" i="24"/>
  <c r="K7485" i="24"/>
  <c r="K7486" i="24"/>
  <c r="K7487" i="24"/>
  <c r="K7488" i="24"/>
  <c r="K7489" i="24"/>
  <c r="K7490" i="24"/>
  <c r="K7491" i="24"/>
  <c r="K7492" i="24"/>
  <c r="K7493" i="24"/>
  <c r="K7494" i="24"/>
  <c r="K7495" i="24"/>
  <c r="K7496" i="24"/>
  <c r="K7497" i="24"/>
  <c r="K7498" i="24"/>
  <c r="K7499" i="24"/>
  <c r="K7500" i="24"/>
  <c r="K7501" i="24"/>
  <c r="K7502" i="24"/>
  <c r="K7503" i="24"/>
  <c r="K7504" i="24"/>
  <c r="K7505" i="24"/>
  <c r="K7506" i="24"/>
  <c r="K7507" i="24"/>
  <c r="K7508" i="24"/>
  <c r="K7509" i="24"/>
  <c r="K7510" i="24"/>
  <c r="K7511" i="24"/>
  <c r="K7512" i="24"/>
  <c r="K7513" i="24"/>
  <c r="K7514" i="24"/>
  <c r="K7515" i="24"/>
  <c r="K7516" i="24"/>
  <c r="K7517" i="24"/>
  <c r="K7518" i="24"/>
  <c r="K7519" i="24"/>
  <c r="K7520" i="24"/>
  <c r="K7521" i="24"/>
  <c r="K7522" i="24"/>
  <c r="K7523" i="24"/>
  <c r="K7524" i="24"/>
  <c r="K7525" i="24"/>
  <c r="K7526" i="24"/>
  <c r="K7527" i="24"/>
  <c r="K7528" i="24"/>
  <c r="K7529" i="24"/>
  <c r="K7530" i="24"/>
  <c r="K7531" i="24"/>
  <c r="K7532" i="24"/>
  <c r="K7533" i="24"/>
  <c r="K7534" i="24"/>
  <c r="K7535" i="24"/>
  <c r="K7536" i="24"/>
  <c r="K7537" i="24"/>
  <c r="K7538" i="24"/>
  <c r="K7539" i="24"/>
  <c r="K7540" i="24"/>
  <c r="K7541" i="24"/>
  <c r="K7542" i="24"/>
  <c r="K7543" i="24"/>
  <c r="K7544" i="24"/>
  <c r="K7545" i="24"/>
  <c r="K7546" i="24"/>
  <c r="K7547" i="24"/>
  <c r="K7548" i="24"/>
  <c r="K7549" i="24"/>
  <c r="K7550" i="24"/>
  <c r="K7551" i="24"/>
  <c r="K7552" i="24"/>
  <c r="K7553" i="24"/>
  <c r="K7554" i="24"/>
  <c r="K7555" i="24"/>
  <c r="K7556" i="24"/>
  <c r="K7557" i="24"/>
  <c r="K7558" i="24"/>
  <c r="K7559" i="24"/>
  <c r="K7560" i="24"/>
  <c r="K7561" i="24"/>
  <c r="K7562" i="24"/>
  <c r="K7563" i="24"/>
  <c r="K7564" i="24"/>
  <c r="K7565" i="24"/>
  <c r="K7566" i="24"/>
  <c r="K7567" i="24"/>
  <c r="K7568" i="24"/>
  <c r="K7569" i="24"/>
  <c r="K7570" i="24"/>
  <c r="K7571" i="24"/>
  <c r="K7572" i="24"/>
  <c r="K7573" i="24"/>
  <c r="K7574" i="24"/>
  <c r="K7575" i="24"/>
  <c r="K7576" i="24"/>
  <c r="K7577" i="24"/>
  <c r="K7578" i="24"/>
  <c r="K7579" i="24"/>
  <c r="K7580" i="24"/>
  <c r="K7581" i="24"/>
  <c r="K7582" i="24"/>
  <c r="K7583" i="24"/>
  <c r="K7584" i="24"/>
  <c r="K7585" i="24"/>
  <c r="K7586" i="24"/>
  <c r="K7587" i="24"/>
  <c r="K7588" i="24"/>
  <c r="K7589" i="24"/>
  <c r="K7590" i="24"/>
  <c r="K7591" i="24"/>
  <c r="K7592" i="24"/>
  <c r="K7593" i="24"/>
  <c r="K7594" i="24"/>
  <c r="K7595" i="24"/>
  <c r="K7596" i="24"/>
  <c r="K7597" i="24"/>
  <c r="K7598" i="24"/>
  <c r="K7599" i="24"/>
  <c r="K7600" i="24"/>
  <c r="K7601" i="24"/>
  <c r="K7602" i="24"/>
  <c r="K7603" i="24"/>
  <c r="K7604" i="24"/>
  <c r="K7605" i="24"/>
  <c r="K7606" i="24"/>
  <c r="K7607" i="24"/>
  <c r="K7608" i="24"/>
  <c r="K7609" i="24"/>
  <c r="K7610" i="24"/>
  <c r="K7611" i="24"/>
  <c r="K7612" i="24"/>
  <c r="K7613" i="24"/>
  <c r="K7614" i="24"/>
  <c r="K7615" i="24"/>
  <c r="K7616" i="24"/>
  <c r="K7617" i="24"/>
  <c r="K7618" i="24"/>
  <c r="K7619" i="24"/>
  <c r="K7620" i="24"/>
  <c r="K7621" i="24"/>
  <c r="K7622" i="24"/>
  <c r="K7623" i="24"/>
  <c r="K7624" i="24"/>
  <c r="K7625" i="24"/>
  <c r="K7626" i="24"/>
  <c r="K7627" i="24"/>
  <c r="K7628" i="24"/>
  <c r="K7629" i="24"/>
  <c r="K7630" i="24"/>
  <c r="K7631" i="24"/>
  <c r="K7632" i="24"/>
  <c r="K7633" i="24"/>
  <c r="K7634" i="24"/>
  <c r="K7635" i="24"/>
  <c r="K7636" i="24"/>
  <c r="K7637" i="24"/>
  <c r="K7638" i="24"/>
  <c r="K7639" i="24"/>
  <c r="K7640" i="24"/>
  <c r="K7641" i="24"/>
  <c r="K7642" i="24"/>
  <c r="K7643" i="24"/>
  <c r="K7644" i="24"/>
  <c r="K7645" i="24"/>
  <c r="K7646" i="24"/>
  <c r="K7647" i="24"/>
  <c r="K7648" i="24"/>
  <c r="K7649" i="24"/>
  <c r="K7650" i="24"/>
  <c r="K7651" i="24"/>
  <c r="K7652" i="24"/>
  <c r="K7653" i="24"/>
  <c r="K7654" i="24"/>
  <c r="K7655" i="24"/>
  <c r="K7656" i="24"/>
  <c r="K7657" i="24"/>
  <c r="K7658" i="24"/>
  <c r="K7659" i="24"/>
  <c r="K7660" i="24"/>
  <c r="K7661" i="24"/>
  <c r="K7662" i="24"/>
  <c r="K7663" i="24"/>
  <c r="K7664" i="24"/>
  <c r="K7665" i="24"/>
  <c r="K7666" i="24"/>
  <c r="K7667" i="24"/>
  <c r="K7668" i="24"/>
  <c r="K7669" i="24"/>
  <c r="K7670" i="24"/>
  <c r="K7671" i="24"/>
  <c r="K7672" i="24"/>
  <c r="K7673" i="24"/>
  <c r="K7674" i="24"/>
  <c r="K7675" i="24"/>
  <c r="K7676" i="24"/>
  <c r="K7677" i="24"/>
  <c r="K7678" i="24"/>
  <c r="K7679" i="24"/>
  <c r="K7680" i="24"/>
  <c r="K7681" i="24"/>
  <c r="K7682" i="24"/>
  <c r="K7683" i="24"/>
  <c r="K7684" i="24"/>
  <c r="K7685" i="24"/>
  <c r="K7686" i="24"/>
  <c r="K7687" i="24"/>
  <c r="K7688" i="24"/>
  <c r="K7689" i="24"/>
  <c r="K7690" i="24"/>
  <c r="K7691" i="24"/>
  <c r="K7692" i="24"/>
  <c r="K7693" i="24"/>
  <c r="K7694" i="24"/>
  <c r="K7695" i="24"/>
  <c r="K7696" i="24"/>
  <c r="K7697" i="24"/>
  <c r="K7698" i="24"/>
  <c r="K7699" i="24"/>
  <c r="K7700" i="24"/>
  <c r="K7701" i="24"/>
  <c r="K7702" i="24"/>
  <c r="K7703" i="24"/>
  <c r="K7704" i="24"/>
  <c r="K7705" i="24"/>
  <c r="K7706" i="24"/>
  <c r="K7707" i="24"/>
  <c r="K7708" i="24"/>
  <c r="K7709" i="24"/>
  <c r="K7710" i="24"/>
  <c r="K7711" i="24"/>
  <c r="K7712" i="24"/>
  <c r="K7713" i="24"/>
  <c r="K7714" i="24"/>
  <c r="K7715" i="24"/>
  <c r="K7716" i="24"/>
  <c r="K7717" i="24"/>
  <c r="K7718" i="24"/>
  <c r="K7719" i="24"/>
  <c r="K7720" i="24"/>
  <c r="K7721" i="24"/>
  <c r="K7722" i="24"/>
  <c r="K7723" i="24"/>
  <c r="K7724" i="24"/>
  <c r="K7725" i="24"/>
  <c r="K7726" i="24"/>
  <c r="K7727" i="24"/>
  <c r="K7728" i="24"/>
  <c r="K7729" i="24"/>
  <c r="K7730" i="24"/>
  <c r="K7731" i="24"/>
  <c r="K7732" i="24"/>
  <c r="K7733" i="24"/>
  <c r="K7734" i="24"/>
  <c r="K7735" i="24"/>
  <c r="K7736" i="24"/>
  <c r="K7737" i="24"/>
  <c r="K7738" i="24"/>
  <c r="K7739" i="24"/>
  <c r="K7740" i="24"/>
  <c r="K7741" i="24"/>
  <c r="K7742" i="24"/>
  <c r="K7743" i="24"/>
  <c r="K7744" i="24"/>
  <c r="K7745" i="24"/>
  <c r="K7746" i="24"/>
  <c r="K7747" i="24"/>
  <c r="K7748" i="24"/>
  <c r="K7749" i="24"/>
  <c r="K7750" i="24"/>
  <c r="K7751" i="24"/>
  <c r="K7752" i="24"/>
  <c r="K7753" i="24"/>
  <c r="K7754" i="24"/>
  <c r="K7755" i="24"/>
  <c r="K7756" i="24"/>
  <c r="K7757" i="24"/>
  <c r="K7758" i="24"/>
  <c r="K7759" i="24"/>
  <c r="K7760" i="24"/>
  <c r="K7761" i="24"/>
  <c r="K7762" i="24"/>
  <c r="K7763" i="24"/>
  <c r="K7764" i="24"/>
  <c r="K7765" i="24"/>
  <c r="K7766" i="24"/>
  <c r="K7767" i="24"/>
  <c r="K7768" i="24"/>
  <c r="K7769" i="24"/>
  <c r="K7770" i="24"/>
  <c r="K7771" i="24"/>
  <c r="K7772" i="24"/>
  <c r="K7773" i="24"/>
  <c r="K7774" i="24"/>
  <c r="K7775" i="24"/>
  <c r="K7776" i="24"/>
  <c r="K7777" i="24"/>
  <c r="K7778" i="24"/>
  <c r="K7779" i="24"/>
  <c r="K7780" i="24"/>
  <c r="K7781" i="24"/>
  <c r="K7782" i="24"/>
  <c r="K7783" i="24"/>
  <c r="K7784" i="24"/>
  <c r="K7785" i="24"/>
  <c r="K7786" i="24"/>
  <c r="K7787" i="24"/>
  <c r="K7788" i="24"/>
  <c r="K7789" i="24"/>
  <c r="K7790" i="24"/>
  <c r="K7791" i="24"/>
  <c r="K7792" i="24"/>
  <c r="K7793" i="24"/>
  <c r="K7794" i="24"/>
  <c r="K7795" i="24"/>
  <c r="K7796" i="24"/>
  <c r="K7797" i="24"/>
  <c r="K7798" i="24"/>
  <c r="K7799" i="24"/>
  <c r="K7800" i="24"/>
  <c r="K7801" i="24"/>
  <c r="K7802" i="24"/>
  <c r="K7803" i="24"/>
  <c r="K7804" i="24"/>
  <c r="K7805" i="24"/>
  <c r="K7806" i="24"/>
  <c r="K7807" i="24"/>
  <c r="K7808" i="24"/>
  <c r="K7809" i="24"/>
  <c r="K7810" i="24"/>
  <c r="K7811" i="24"/>
  <c r="K7812" i="24"/>
  <c r="K7813" i="24"/>
  <c r="K7814" i="24"/>
  <c r="K7815" i="24"/>
  <c r="K7816" i="24"/>
  <c r="K7817" i="24"/>
  <c r="K7818" i="24"/>
  <c r="K7819" i="24"/>
  <c r="K7820" i="24"/>
  <c r="K7821" i="24"/>
  <c r="K7822" i="24"/>
  <c r="K7823" i="24"/>
  <c r="K7824" i="24"/>
  <c r="K7825" i="24"/>
  <c r="K7826" i="24"/>
  <c r="K7827" i="24"/>
  <c r="K7828" i="24"/>
  <c r="K7829" i="24"/>
  <c r="K7830" i="24"/>
  <c r="K7831" i="24"/>
  <c r="K7832" i="24"/>
  <c r="K7833" i="24"/>
  <c r="K7834" i="24"/>
  <c r="K7835" i="24"/>
  <c r="K7836" i="24"/>
  <c r="K7837" i="24"/>
  <c r="K7838" i="24"/>
  <c r="K7839" i="24"/>
  <c r="K7840" i="24"/>
  <c r="K7841" i="24"/>
  <c r="K7842" i="24"/>
  <c r="K7843" i="24"/>
  <c r="K7844" i="24"/>
  <c r="K7845" i="24"/>
  <c r="K7846" i="24"/>
  <c r="K7847" i="24"/>
  <c r="K7848" i="24"/>
  <c r="K7849" i="24"/>
  <c r="K7850" i="24"/>
  <c r="K7851" i="24"/>
  <c r="K7852" i="24"/>
  <c r="K7853" i="24"/>
  <c r="K7854" i="24"/>
  <c r="K7855" i="24"/>
  <c r="K7856" i="24"/>
  <c r="K7857" i="24"/>
  <c r="K7858" i="24"/>
  <c r="K7859" i="24"/>
  <c r="K7860" i="24"/>
  <c r="K7861" i="24"/>
  <c r="K7862" i="24"/>
  <c r="K7863" i="24"/>
  <c r="K7864" i="24"/>
  <c r="K7865" i="24"/>
  <c r="K7866" i="24"/>
  <c r="K7867" i="24"/>
  <c r="K7868" i="24"/>
  <c r="K7869" i="24"/>
  <c r="K7870" i="24"/>
  <c r="K7871" i="24"/>
  <c r="K7872" i="24"/>
  <c r="K7873" i="24"/>
  <c r="K7874" i="24"/>
  <c r="K7875" i="24"/>
  <c r="K7876" i="24"/>
  <c r="K7877" i="24"/>
  <c r="K7878" i="24"/>
  <c r="K7879" i="24"/>
  <c r="K7880" i="24"/>
  <c r="K7881" i="24"/>
  <c r="K7882" i="24"/>
  <c r="K7883" i="24"/>
  <c r="K7884" i="24"/>
  <c r="K7885" i="24"/>
  <c r="K7886" i="24"/>
  <c r="K7887" i="24"/>
  <c r="K7888" i="24"/>
  <c r="K7889" i="24"/>
  <c r="K7890" i="24"/>
  <c r="K7891" i="24"/>
  <c r="K7892" i="24"/>
  <c r="K7893" i="24"/>
  <c r="K7894" i="24"/>
  <c r="K7895" i="24"/>
  <c r="K7896" i="24"/>
  <c r="K7897" i="24"/>
  <c r="K7898" i="24"/>
  <c r="K7899" i="24"/>
  <c r="K7900" i="24"/>
  <c r="K7901" i="24"/>
  <c r="K7902" i="24"/>
  <c r="K7903" i="24"/>
  <c r="K7904" i="24"/>
  <c r="K7905" i="24"/>
  <c r="K7906" i="24"/>
  <c r="K7907" i="24"/>
  <c r="K7908" i="24"/>
  <c r="K7909" i="24"/>
  <c r="K7910" i="24"/>
  <c r="K7911" i="24"/>
  <c r="K7912" i="24"/>
  <c r="K7913" i="24"/>
  <c r="K7914" i="24"/>
  <c r="K7915" i="24"/>
  <c r="K7916" i="24"/>
  <c r="K7917" i="24"/>
  <c r="K7918" i="24"/>
  <c r="K7919" i="24"/>
  <c r="K7920" i="24"/>
  <c r="K7921" i="24"/>
  <c r="K7922" i="24"/>
  <c r="K7923" i="24"/>
  <c r="K7924" i="24"/>
  <c r="K7925" i="24"/>
  <c r="K7926" i="24"/>
  <c r="K7927" i="24"/>
  <c r="K7928" i="24"/>
  <c r="K7929" i="24"/>
  <c r="K7930" i="24"/>
  <c r="K7931" i="24"/>
  <c r="K7932" i="24"/>
  <c r="K7933" i="24"/>
  <c r="K7934" i="24"/>
  <c r="K7935" i="24"/>
  <c r="K7936" i="24"/>
  <c r="K7937" i="24"/>
  <c r="K7938" i="24"/>
  <c r="K7939" i="24"/>
  <c r="K7940" i="24"/>
  <c r="K7941" i="24"/>
  <c r="K7942" i="24"/>
  <c r="K7943" i="24"/>
  <c r="K7944" i="24"/>
  <c r="K7945" i="24"/>
  <c r="K7946" i="24"/>
  <c r="K7947" i="24"/>
  <c r="K7948" i="24"/>
  <c r="K7949" i="24"/>
  <c r="K7950" i="24"/>
  <c r="K7951" i="24"/>
  <c r="K7952" i="24"/>
  <c r="K7953" i="24"/>
  <c r="K7954" i="24"/>
  <c r="K7955" i="24"/>
  <c r="K7956" i="24"/>
  <c r="K7957" i="24"/>
  <c r="K7958" i="24"/>
  <c r="K7959" i="24"/>
  <c r="K7960" i="24"/>
  <c r="K7961" i="24"/>
  <c r="K7962" i="24"/>
  <c r="K7963" i="24"/>
  <c r="K7964" i="24"/>
  <c r="K7965" i="24"/>
  <c r="K7966" i="24"/>
  <c r="K7967" i="24"/>
  <c r="K7968" i="24"/>
  <c r="K7969" i="24"/>
  <c r="K7970" i="24"/>
  <c r="K7971" i="24"/>
  <c r="K7972" i="24"/>
  <c r="K7973" i="24"/>
  <c r="K7974" i="24"/>
  <c r="K7975" i="24"/>
  <c r="K7976" i="24"/>
  <c r="K7977" i="24"/>
  <c r="K7978" i="24"/>
  <c r="K7979" i="24"/>
  <c r="K7980" i="24"/>
  <c r="K7981" i="24"/>
  <c r="K7982" i="24"/>
  <c r="K7983" i="24"/>
  <c r="K7984" i="24"/>
  <c r="K7985" i="24"/>
  <c r="K7986" i="24"/>
  <c r="K7987" i="24"/>
  <c r="K7988" i="24"/>
  <c r="K7989" i="24"/>
  <c r="K7990" i="24"/>
  <c r="K7991" i="24"/>
  <c r="K7992" i="24"/>
  <c r="K7993" i="24"/>
  <c r="K7994" i="24"/>
  <c r="K7995" i="24"/>
  <c r="K7996" i="24"/>
  <c r="K7997" i="24"/>
  <c r="K7998" i="24"/>
  <c r="K7999" i="24"/>
  <c r="K8000" i="24"/>
  <c r="K8001" i="24"/>
  <c r="K8002" i="24"/>
  <c r="K8003" i="24"/>
  <c r="K8004" i="24"/>
  <c r="K8005" i="24"/>
  <c r="K8006" i="24"/>
  <c r="K8007" i="24"/>
  <c r="K8008" i="24"/>
  <c r="K8009" i="24"/>
  <c r="K8010" i="24"/>
  <c r="K8011" i="24"/>
  <c r="K8012" i="24"/>
  <c r="K8013" i="24"/>
  <c r="K8014" i="24"/>
  <c r="K8015" i="24"/>
  <c r="K8016" i="24"/>
  <c r="K8017" i="24"/>
  <c r="K8018" i="24"/>
  <c r="K8019" i="24"/>
  <c r="K8020" i="24"/>
  <c r="K8021" i="24"/>
  <c r="K8022" i="24"/>
  <c r="K8023" i="24"/>
  <c r="K8024" i="24"/>
  <c r="K8025" i="24"/>
  <c r="K8026" i="24"/>
  <c r="K8027" i="24"/>
  <c r="K8028" i="24"/>
  <c r="K8029" i="24"/>
  <c r="K8030" i="24"/>
  <c r="K8031" i="24"/>
  <c r="K8032" i="24"/>
  <c r="K8033" i="24"/>
  <c r="K8034" i="24"/>
  <c r="K8035" i="24"/>
  <c r="K8036" i="24"/>
  <c r="K8037" i="24"/>
  <c r="K8038" i="24"/>
  <c r="K8039" i="24"/>
  <c r="K8040" i="24"/>
  <c r="K8041" i="24"/>
  <c r="K8042" i="24"/>
  <c r="K8043" i="24"/>
  <c r="K8044" i="24"/>
  <c r="K8045" i="24"/>
  <c r="K8046" i="24"/>
  <c r="K8047" i="24"/>
  <c r="K8048" i="24"/>
  <c r="K8049" i="24"/>
  <c r="K8050" i="24"/>
  <c r="K8051" i="24"/>
  <c r="K8052" i="24"/>
  <c r="K8053" i="24"/>
  <c r="K8054" i="24"/>
  <c r="K8055" i="24"/>
  <c r="K8056" i="24"/>
  <c r="K8057" i="24"/>
  <c r="K8058" i="24"/>
  <c r="K8059" i="24"/>
  <c r="K8060" i="24"/>
  <c r="K8061" i="24"/>
  <c r="K8062" i="24"/>
  <c r="K8063" i="24"/>
  <c r="K8064" i="24"/>
  <c r="K8065" i="24"/>
  <c r="K8066" i="24"/>
  <c r="K8067" i="24"/>
  <c r="K8068" i="24"/>
  <c r="K8069" i="24"/>
  <c r="K8070" i="24"/>
  <c r="K8071" i="24"/>
  <c r="K8072" i="24"/>
  <c r="K8073" i="24"/>
  <c r="K8074" i="24"/>
  <c r="K8075" i="24"/>
  <c r="K8076" i="24"/>
  <c r="K8077" i="24"/>
  <c r="K8078" i="24"/>
  <c r="K8079" i="24"/>
  <c r="K8080" i="24"/>
  <c r="K8081" i="24"/>
  <c r="K8082" i="24"/>
  <c r="K8083" i="24"/>
  <c r="K8084" i="24"/>
  <c r="K8085" i="24"/>
  <c r="K8086" i="24"/>
  <c r="K8087" i="24"/>
  <c r="K8088" i="24"/>
  <c r="K8089" i="24"/>
  <c r="K8090" i="24"/>
  <c r="K8091" i="24"/>
  <c r="K8092" i="24"/>
  <c r="K8093" i="24"/>
  <c r="K8094" i="24"/>
  <c r="K8095" i="24"/>
  <c r="K8096" i="24"/>
  <c r="K8097" i="24"/>
  <c r="K8098" i="24"/>
  <c r="K8099" i="24"/>
  <c r="K8100" i="24"/>
  <c r="K8101" i="24"/>
  <c r="K8102" i="24"/>
  <c r="K8103" i="24"/>
  <c r="K8104" i="24"/>
  <c r="K8105" i="24"/>
  <c r="K8106" i="24"/>
  <c r="K8107" i="24"/>
  <c r="K8108" i="24"/>
  <c r="K8109" i="24"/>
  <c r="K8110" i="24"/>
  <c r="K8111" i="24"/>
  <c r="K8112" i="24"/>
  <c r="K8113" i="24"/>
  <c r="K8114" i="24"/>
  <c r="K8115" i="24"/>
  <c r="K8116" i="24"/>
  <c r="K8117" i="24"/>
  <c r="K8118" i="24"/>
  <c r="K8119" i="24"/>
  <c r="K8120" i="24"/>
  <c r="K8121" i="24"/>
  <c r="K8122" i="24"/>
  <c r="K8123" i="24"/>
  <c r="K8124" i="24"/>
  <c r="K8125" i="24"/>
  <c r="K8126" i="24"/>
  <c r="K8127" i="24"/>
  <c r="K8128" i="24"/>
  <c r="K8129" i="24"/>
  <c r="K8130" i="24"/>
  <c r="K8131" i="24"/>
  <c r="K8132" i="24"/>
  <c r="K8133" i="24"/>
  <c r="K8134" i="24"/>
  <c r="K8135" i="24"/>
  <c r="K8136" i="24"/>
  <c r="K8137" i="24"/>
  <c r="K8138" i="24"/>
  <c r="K8139" i="24"/>
  <c r="K8140" i="24"/>
  <c r="K8141" i="24"/>
  <c r="K8142" i="24"/>
  <c r="K8143" i="24"/>
  <c r="K8144" i="24"/>
  <c r="K8145" i="24"/>
  <c r="K8146" i="24"/>
  <c r="K8147" i="24"/>
  <c r="K8148" i="24"/>
  <c r="K8149" i="24"/>
  <c r="K8150" i="24"/>
  <c r="K8151" i="24"/>
  <c r="K8152" i="24"/>
  <c r="K8153" i="24"/>
  <c r="K8154" i="24"/>
  <c r="K8155" i="24"/>
  <c r="K8156" i="24"/>
  <c r="K8157" i="24"/>
  <c r="K8158" i="24"/>
  <c r="K8159" i="24"/>
  <c r="K8160" i="24"/>
  <c r="K8161" i="24"/>
  <c r="K8162" i="24"/>
  <c r="K8163" i="24"/>
  <c r="K8164" i="24"/>
  <c r="K8165" i="24"/>
  <c r="K8166" i="24"/>
  <c r="K8167" i="24"/>
  <c r="K8168" i="24"/>
  <c r="K8169" i="24"/>
  <c r="K8170" i="24"/>
  <c r="K8171" i="24"/>
  <c r="K8172" i="24"/>
  <c r="K8173" i="24"/>
  <c r="K8174" i="24"/>
  <c r="K8175" i="24"/>
  <c r="K8176" i="24"/>
  <c r="K8177" i="24"/>
  <c r="K8178" i="24"/>
  <c r="K8179" i="24"/>
  <c r="K8180" i="24"/>
  <c r="K8181" i="24"/>
  <c r="K8182" i="24"/>
  <c r="K8183" i="24"/>
  <c r="K8184" i="24"/>
  <c r="K8185" i="24"/>
  <c r="K8186" i="24"/>
  <c r="K8187" i="24"/>
  <c r="K8188" i="24"/>
  <c r="K8189" i="24"/>
  <c r="K8190" i="24"/>
  <c r="K8191" i="24"/>
  <c r="K8192" i="24"/>
  <c r="K8193" i="24"/>
  <c r="K8194" i="24"/>
  <c r="K8195" i="24"/>
  <c r="K8196" i="24"/>
  <c r="K8197" i="24"/>
  <c r="K8198" i="24"/>
  <c r="K8199" i="24"/>
  <c r="K8200" i="24"/>
  <c r="K8201" i="24"/>
  <c r="K8202" i="24"/>
  <c r="K8203" i="24"/>
  <c r="K8204" i="24"/>
  <c r="K8205" i="24"/>
  <c r="K8206" i="24"/>
  <c r="K8207" i="24"/>
  <c r="K8208" i="24"/>
  <c r="K8209" i="24"/>
  <c r="K8210" i="24"/>
  <c r="K8211" i="24"/>
  <c r="K8212" i="24"/>
  <c r="K8213" i="24"/>
  <c r="K8214" i="24"/>
  <c r="K8215" i="24"/>
  <c r="K8216" i="24"/>
  <c r="K8217" i="24"/>
  <c r="K8218" i="24"/>
  <c r="K8219" i="24"/>
  <c r="K8220" i="24"/>
  <c r="K8221" i="24"/>
  <c r="K8222" i="24"/>
  <c r="K8223" i="24"/>
  <c r="K8224" i="24"/>
  <c r="K8225" i="24"/>
  <c r="K8226" i="24"/>
  <c r="K8227" i="24"/>
  <c r="K8228" i="24"/>
  <c r="K8229" i="24"/>
  <c r="K8230" i="24"/>
  <c r="K8231" i="24"/>
  <c r="K8232" i="24"/>
  <c r="K8233" i="24"/>
  <c r="K8234" i="24"/>
  <c r="K8235" i="24"/>
  <c r="K8236" i="24"/>
  <c r="K8237" i="24"/>
  <c r="K8238" i="24"/>
  <c r="K8239" i="24"/>
  <c r="K8240" i="24"/>
  <c r="K8241" i="24"/>
  <c r="K8242" i="24"/>
  <c r="K8243" i="24"/>
  <c r="K8244" i="24"/>
  <c r="K8245" i="24"/>
  <c r="K8246" i="24"/>
  <c r="K8247" i="24"/>
  <c r="K8248" i="24"/>
  <c r="K8249" i="24"/>
  <c r="K8250" i="24"/>
  <c r="K8251" i="24"/>
  <c r="K8252" i="24"/>
  <c r="K8253" i="24"/>
  <c r="K8254" i="24"/>
  <c r="K8255" i="24"/>
  <c r="K8256" i="24"/>
  <c r="K8257" i="24"/>
  <c r="K8258" i="24"/>
  <c r="K8259" i="24"/>
  <c r="K8260" i="24"/>
  <c r="K8261" i="24"/>
  <c r="K8262" i="24"/>
  <c r="K8263" i="24"/>
  <c r="K8264" i="24"/>
  <c r="K8265" i="24"/>
  <c r="K8266" i="24"/>
  <c r="K8267" i="24"/>
  <c r="K8268" i="24"/>
  <c r="K8269" i="24"/>
  <c r="K8270" i="24"/>
  <c r="K8271" i="24"/>
  <c r="K8272" i="24"/>
  <c r="K8273" i="24"/>
  <c r="K8274" i="24"/>
  <c r="K8275" i="24"/>
  <c r="K8276" i="24"/>
  <c r="K8277" i="24"/>
  <c r="K8278" i="24"/>
  <c r="K8279" i="24"/>
  <c r="K8280" i="24"/>
  <c r="K8281" i="24"/>
  <c r="K8282" i="24"/>
  <c r="K8283" i="24"/>
  <c r="K8284" i="24"/>
  <c r="K8285" i="24"/>
  <c r="K8286" i="24"/>
  <c r="K8287" i="24"/>
  <c r="K8288" i="24"/>
  <c r="K8289" i="24"/>
  <c r="K8290" i="24"/>
  <c r="K8291" i="24"/>
  <c r="K8292" i="24"/>
  <c r="K8293" i="24"/>
  <c r="K8294" i="24"/>
  <c r="K8295" i="24"/>
  <c r="K8296" i="24"/>
  <c r="K8297" i="24"/>
  <c r="K8298" i="24"/>
  <c r="K8299" i="24"/>
  <c r="K8300" i="24"/>
  <c r="K8301" i="24"/>
  <c r="K8302" i="24"/>
  <c r="K8303" i="24"/>
  <c r="K8304" i="24"/>
  <c r="K8305" i="24"/>
  <c r="K8306" i="24"/>
  <c r="K8307" i="24"/>
  <c r="K8308" i="24"/>
  <c r="K8309" i="24"/>
  <c r="K8310" i="24"/>
  <c r="K8311" i="24"/>
  <c r="K8312" i="24"/>
  <c r="K8313" i="24"/>
  <c r="K8314" i="24"/>
  <c r="K8315" i="24"/>
  <c r="K8316" i="24"/>
  <c r="K8317" i="24"/>
  <c r="K8318" i="24"/>
  <c r="K8319" i="24"/>
  <c r="K8320" i="24"/>
  <c r="K8321" i="24"/>
  <c r="K8322" i="24"/>
  <c r="K8323" i="24"/>
  <c r="K8324" i="24"/>
  <c r="K8325" i="24"/>
  <c r="K8326" i="24"/>
  <c r="K8327" i="24"/>
  <c r="K8328" i="24"/>
  <c r="K8329" i="24"/>
  <c r="K8330" i="24"/>
  <c r="K8331" i="24"/>
  <c r="K8332" i="24"/>
  <c r="K8333" i="24"/>
  <c r="K8334" i="24"/>
  <c r="K8335" i="24"/>
  <c r="K8336" i="24"/>
  <c r="K8337" i="24"/>
  <c r="K8338" i="24"/>
  <c r="K8339" i="24"/>
  <c r="K8340" i="24"/>
  <c r="K8341" i="24"/>
  <c r="K8342" i="24"/>
  <c r="K8343" i="24"/>
  <c r="K8344" i="24"/>
  <c r="K8345" i="24"/>
  <c r="K8346" i="24"/>
  <c r="K8347" i="24"/>
  <c r="K8348" i="24"/>
  <c r="K8349" i="24"/>
  <c r="K8350" i="24"/>
  <c r="K8351" i="24"/>
  <c r="K8352" i="24"/>
  <c r="K8353" i="24"/>
  <c r="K8354" i="24"/>
  <c r="K8355" i="24"/>
  <c r="K8356" i="24"/>
  <c r="K8357" i="24"/>
  <c r="K8358" i="24"/>
  <c r="K8359" i="24"/>
  <c r="K8360" i="24"/>
  <c r="K8361" i="24"/>
  <c r="K8362" i="24"/>
  <c r="K8363" i="24"/>
  <c r="K8364" i="24"/>
  <c r="K8365" i="24"/>
  <c r="K8366" i="24"/>
  <c r="K8367" i="24"/>
  <c r="K8368" i="24"/>
  <c r="K8369" i="24"/>
  <c r="K8370" i="24"/>
  <c r="K8371" i="24"/>
  <c r="K8372" i="24"/>
  <c r="K8373" i="24"/>
  <c r="K8374" i="24"/>
  <c r="K8375" i="24"/>
  <c r="K8376" i="24"/>
  <c r="K8377" i="24"/>
  <c r="K8378" i="24"/>
  <c r="K8379" i="24"/>
  <c r="K8380" i="24"/>
  <c r="K8381" i="24"/>
  <c r="K8382" i="24"/>
  <c r="K8383" i="24"/>
  <c r="K8384" i="24"/>
  <c r="K8385" i="24"/>
  <c r="K8386" i="24"/>
  <c r="K8387" i="24"/>
  <c r="K8388" i="24"/>
  <c r="K8389" i="24"/>
  <c r="K8390" i="24"/>
  <c r="K8391" i="24"/>
  <c r="K8392" i="24"/>
  <c r="K8393" i="24"/>
  <c r="K8394" i="24"/>
  <c r="K8395" i="24"/>
  <c r="K8396" i="24"/>
  <c r="K8397" i="24"/>
  <c r="K8398" i="24"/>
  <c r="K8399" i="24"/>
  <c r="K8400" i="24"/>
  <c r="K8401" i="24"/>
  <c r="K8402" i="24"/>
  <c r="K8403" i="24"/>
  <c r="K8404" i="24"/>
  <c r="K8405" i="24"/>
  <c r="K8406" i="24"/>
  <c r="K8407" i="24"/>
  <c r="K8408" i="24"/>
  <c r="K8409" i="24"/>
  <c r="K8410" i="24"/>
  <c r="K8411" i="24"/>
  <c r="K8412" i="24"/>
  <c r="K8413" i="24"/>
  <c r="K8414" i="24"/>
  <c r="K8415" i="24"/>
  <c r="K8416" i="24"/>
  <c r="K8417" i="24"/>
  <c r="K8418" i="24"/>
  <c r="K8419" i="24"/>
  <c r="K8420" i="24"/>
  <c r="K8421" i="24"/>
  <c r="K8422" i="24"/>
  <c r="K8423" i="24"/>
  <c r="K8424" i="24"/>
  <c r="K8425" i="24"/>
  <c r="K8426" i="24"/>
  <c r="K8427" i="24"/>
  <c r="K8428" i="24"/>
  <c r="K8429" i="24"/>
  <c r="K8430" i="24"/>
  <c r="K8431" i="24"/>
  <c r="K8432" i="24"/>
  <c r="K8433" i="24"/>
  <c r="K8434" i="24"/>
  <c r="K8435" i="24"/>
  <c r="K8436" i="24"/>
  <c r="K8437" i="24"/>
  <c r="K8438" i="24"/>
  <c r="K8439" i="24"/>
  <c r="K8440" i="24"/>
  <c r="K8441" i="24"/>
  <c r="K8442" i="24"/>
  <c r="K8443" i="24"/>
  <c r="K8444" i="24"/>
  <c r="K8445" i="24"/>
  <c r="K8446" i="24"/>
  <c r="K8447" i="24"/>
  <c r="K8448" i="24"/>
  <c r="K8449" i="24"/>
  <c r="K8450" i="24"/>
  <c r="K8451" i="24"/>
  <c r="K8452" i="24"/>
  <c r="K8453" i="24"/>
  <c r="K8454" i="24"/>
  <c r="K8455" i="24"/>
  <c r="K8456" i="24"/>
  <c r="K8457" i="24"/>
  <c r="K8458" i="24"/>
  <c r="K8459" i="24"/>
  <c r="K8460" i="24"/>
  <c r="K8461" i="24"/>
  <c r="K8462" i="24"/>
  <c r="K8463" i="24"/>
  <c r="K8464" i="24"/>
  <c r="K8465" i="24"/>
  <c r="K8466" i="24"/>
  <c r="K8467" i="24"/>
  <c r="K8468" i="24"/>
  <c r="K8469" i="24"/>
  <c r="K8470" i="24"/>
  <c r="K8471" i="24"/>
  <c r="K8472" i="24"/>
  <c r="K8473" i="24"/>
  <c r="K8474" i="24"/>
  <c r="K8475" i="24"/>
  <c r="K8476" i="24"/>
  <c r="K8477" i="24"/>
  <c r="K8478" i="24"/>
  <c r="K8479" i="24"/>
  <c r="K8480" i="24"/>
  <c r="K8481" i="24"/>
  <c r="K8482" i="24"/>
  <c r="K8483" i="24"/>
  <c r="K8484" i="24"/>
  <c r="K8485" i="24"/>
  <c r="K8486" i="24"/>
  <c r="K8487" i="24"/>
  <c r="K8488" i="24"/>
  <c r="K8489" i="24"/>
  <c r="K8490" i="24"/>
  <c r="K8491" i="24"/>
  <c r="K8492" i="24"/>
  <c r="K8493" i="24"/>
  <c r="K8494" i="24"/>
  <c r="K8495" i="24"/>
  <c r="K8496" i="24"/>
  <c r="K8497" i="24"/>
  <c r="K8498" i="24"/>
  <c r="K8499" i="24"/>
  <c r="K8500" i="24"/>
  <c r="K8501" i="24"/>
  <c r="K8502" i="24"/>
  <c r="K8503" i="24"/>
  <c r="K8504" i="24"/>
  <c r="K8505" i="24"/>
  <c r="K8506" i="24"/>
  <c r="K8507" i="24"/>
  <c r="K8508" i="24"/>
  <c r="K8509" i="24"/>
  <c r="K8510" i="24"/>
  <c r="K8511" i="24"/>
  <c r="K8512" i="24"/>
  <c r="K8513" i="24"/>
  <c r="K8514" i="24"/>
  <c r="K8515" i="24"/>
  <c r="K8516" i="24"/>
  <c r="K8517" i="24"/>
  <c r="K8518" i="24"/>
  <c r="K8519" i="24"/>
  <c r="K8520" i="24"/>
  <c r="K8521" i="24"/>
  <c r="K8522" i="24"/>
  <c r="K8523" i="24"/>
  <c r="K8524" i="24"/>
  <c r="K8525" i="24"/>
  <c r="K8526" i="24"/>
  <c r="K8527" i="24"/>
  <c r="K8528" i="24"/>
  <c r="K8529" i="24"/>
  <c r="K8530" i="24"/>
  <c r="K8531" i="24"/>
  <c r="K8532" i="24"/>
  <c r="K8533" i="24"/>
  <c r="K8534" i="24"/>
  <c r="K8535" i="24"/>
  <c r="K8536" i="24"/>
  <c r="K8537" i="24"/>
  <c r="K8538" i="24"/>
  <c r="K8539" i="24"/>
  <c r="K8540" i="24"/>
  <c r="K8541" i="24"/>
  <c r="K8542" i="24"/>
  <c r="K8543" i="24"/>
  <c r="K8544" i="24"/>
  <c r="K8545" i="24"/>
  <c r="K8546" i="24"/>
  <c r="K8547" i="24"/>
  <c r="K8548" i="24"/>
  <c r="K8549" i="24"/>
  <c r="K8550" i="24"/>
  <c r="K8551" i="24"/>
  <c r="K8552" i="24"/>
  <c r="K8553" i="24"/>
  <c r="K8554" i="24"/>
  <c r="K8555" i="24"/>
  <c r="K8556" i="24"/>
  <c r="K8557" i="24"/>
  <c r="K8558" i="24"/>
  <c r="K8559" i="24"/>
  <c r="K8560" i="24"/>
  <c r="K8561" i="24"/>
  <c r="K8562" i="24"/>
  <c r="K8563" i="24"/>
  <c r="K8564" i="24"/>
  <c r="K8565" i="24"/>
  <c r="K8566" i="24"/>
  <c r="K8567" i="24"/>
  <c r="K8568" i="24"/>
  <c r="K8569" i="24"/>
  <c r="K8570" i="24"/>
  <c r="K8571" i="24"/>
  <c r="K8572" i="24"/>
  <c r="K8573" i="24"/>
  <c r="K8574" i="24"/>
  <c r="K8575" i="24"/>
  <c r="K8576" i="24"/>
  <c r="K8577" i="24"/>
  <c r="K8578" i="24"/>
  <c r="K8579" i="24"/>
  <c r="K8580" i="24"/>
  <c r="K8581" i="24"/>
  <c r="K8582" i="24"/>
  <c r="K8583" i="24"/>
  <c r="K8584" i="24"/>
  <c r="K8585" i="24"/>
  <c r="K8586" i="24"/>
  <c r="K8587" i="24"/>
  <c r="K8588" i="24"/>
  <c r="K8589" i="24"/>
  <c r="K8590" i="24"/>
  <c r="K8591" i="24"/>
  <c r="K8592" i="24"/>
  <c r="K8593" i="24"/>
  <c r="K8594" i="24"/>
  <c r="K8595" i="24"/>
  <c r="K8596" i="24"/>
  <c r="K8597" i="24"/>
  <c r="K8598" i="24"/>
  <c r="K8599" i="24"/>
  <c r="K8600" i="24"/>
  <c r="K8601" i="24"/>
  <c r="K8602" i="24"/>
  <c r="K8603" i="24"/>
  <c r="K8604" i="24"/>
  <c r="K8605" i="24"/>
  <c r="K8606" i="24"/>
  <c r="K8607" i="24"/>
  <c r="K8608" i="24"/>
  <c r="K8609" i="24"/>
  <c r="K8610" i="24"/>
  <c r="K8611" i="24"/>
  <c r="K8612" i="24"/>
  <c r="K8613" i="24"/>
  <c r="K8614" i="24"/>
  <c r="K8615" i="24"/>
  <c r="K8616" i="24"/>
  <c r="K8617" i="24"/>
  <c r="K8618" i="24"/>
  <c r="K8619" i="24"/>
  <c r="K8620" i="24"/>
  <c r="K8621" i="24"/>
  <c r="K8622" i="24"/>
  <c r="K8623" i="24"/>
  <c r="K8624" i="24"/>
  <c r="K8625" i="24"/>
  <c r="K8626" i="24"/>
  <c r="K8627" i="24"/>
  <c r="K8628" i="24"/>
  <c r="K8629" i="24"/>
  <c r="K8630" i="24"/>
  <c r="K8631" i="24"/>
  <c r="K8632" i="24"/>
  <c r="K8633" i="24"/>
  <c r="K8634" i="24"/>
  <c r="K8635" i="24"/>
  <c r="K8636" i="24"/>
  <c r="K8637" i="24"/>
  <c r="K8638" i="24"/>
  <c r="K8639" i="24"/>
  <c r="K8640" i="24"/>
  <c r="K8641" i="24"/>
  <c r="K8642" i="24"/>
  <c r="K8643" i="24"/>
  <c r="K8644" i="24"/>
  <c r="K8645" i="24"/>
  <c r="K8646" i="24"/>
  <c r="K8647" i="24"/>
  <c r="K8648" i="24"/>
  <c r="K8649" i="24"/>
  <c r="K8650" i="24"/>
  <c r="K8651" i="24"/>
  <c r="K8652" i="24"/>
  <c r="K8653" i="24"/>
  <c r="K8654" i="24"/>
  <c r="K8655" i="24"/>
  <c r="K8656" i="24"/>
  <c r="K8657" i="24"/>
  <c r="K8658" i="24"/>
  <c r="K8659" i="24"/>
  <c r="K8660" i="24"/>
  <c r="K8661" i="24"/>
  <c r="K8662" i="24"/>
  <c r="K8663" i="24"/>
  <c r="K8664" i="24"/>
  <c r="K8665" i="24"/>
  <c r="K8666" i="24"/>
  <c r="K8667" i="24"/>
  <c r="K8668" i="24"/>
  <c r="K8669" i="24"/>
  <c r="K8670" i="24"/>
  <c r="K8671" i="24"/>
  <c r="K8672" i="24"/>
  <c r="K8673" i="24"/>
  <c r="K8674" i="24"/>
  <c r="K8675" i="24"/>
  <c r="K8676" i="24"/>
  <c r="K8677" i="24"/>
  <c r="K8678" i="24"/>
  <c r="K8679" i="24"/>
  <c r="K8680" i="24"/>
  <c r="K8681" i="24"/>
  <c r="K8682" i="24"/>
  <c r="K8683" i="24"/>
  <c r="K8684" i="24"/>
  <c r="K8685" i="24"/>
  <c r="K8686" i="24"/>
  <c r="K8687" i="24"/>
  <c r="K8688" i="24"/>
  <c r="K8689" i="24"/>
  <c r="K8690" i="24"/>
  <c r="K8691" i="24"/>
  <c r="K8692" i="24"/>
  <c r="K8693" i="24"/>
  <c r="K8694" i="24"/>
  <c r="K8695" i="24"/>
  <c r="K8696" i="24"/>
  <c r="K8697" i="24"/>
  <c r="K8698" i="24"/>
  <c r="K8699" i="24"/>
  <c r="K8700" i="24"/>
  <c r="K8701" i="24"/>
  <c r="K8702" i="24"/>
  <c r="K8703" i="24"/>
  <c r="K8704" i="24"/>
  <c r="K8705" i="24"/>
  <c r="K8706" i="24"/>
  <c r="K8707" i="24"/>
  <c r="K8708" i="24"/>
  <c r="K8709" i="24"/>
  <c r="K8710" i="24"/>
  <c r="K8711" i="24"/>
  <c r="K8712" i="24"/>
  <c r="K8713" i="24"/>
  <c r="K8714" i="24"/>
  <c r="K8715" i="24"/>
  <c r="K8716" i="24"/>
  <c r="K8717" i="24"/>
  <c r="K8718" i="24"/>
  <c r="K8719" i="24"/>
  <c r="K8720" i="24"/>
  <c r="K8721" i="24"/>
  <c r="K8722" i="24"/>
  <c r="K8723" i="24"/>
  <c r="K8724" i="24"/>
  <c r="K8725" i="24"/>
  <c r="K8726" i="24"/>
  <c r="K8727" i="24"/>
  <c r="K8728" i="24"/>
  <c r="K8729" i="24"/>
  <c r="K8730" i="24"/>
  <c r="K8731" i="24"/>
  <c r="K8732" i="24"/>
  <c r="K8733" i="24"/>
  <c r="K8734" i="24"/>
  <c r="K8735" i="24"/>
  <c r="K8736" i="24"/>
  <c r="K8737" i="24"/>
  <c r="K8738" i="24"/>
  <c r="K8739" i="24"/>
  <c r="K8740" i="24"/>
  <c r="K8741" i="24"/>
  <c r="K8742" i="24"/>
  <c r="K8743" i="24"/>
  <c r="K8744" i="24"/>
  <c r="K8745" i="24"/>
  <c r="K8746" i="24"/>
  <c r="K8747" i="24"/>
  <c r="K8748" i="24"/>
  <c r="K8749" i="24"/>
  <c r="K8750" i="24"/>
  <c r="K8751" i="24"/>
  <c r="K8752" i="24"/>
  <c r="K8753" i="24"/>
  <c r="K8754" i="24"/>
  <c r="K8755" i="24"/>
  <c r="K8756" i="24"/>
  <c r="K8757" i="24"/>
  <c r="K8758" i="24"/>
  <c r="K8759" i="24"/>
  <c r="K8760" i="24"/>
  <c r="K8761" i="24"/>
  <c r="K8762" i="24"/>
  <c r="K8763" i="24"/>
  <c r="K8764" i="24"/>
  <c r="K8765" i="24"/>
  <c r="K8766" i="24"/>
  <c r="K8767" i="24"/>
  <c r="K8768" i="24"/>
  <c r="K8769" i="24"/>
  <c r="K8770" i="24"/>
  <c r="K8771" i="24"/>
  <c r="K8772" i="24"/>
  <c r="K8773" i="24"/>
  <c r="K8774" i="24"/>
  <c r="K8775" i="24"/>
  <c r="K8776" i="24"/>
  <c r="K8777" i="24"/>
  <c r="K8778" i="24"/>
  <c r="K8779" i="24"/>
  <c r="K8780" i="24"/>
  <c r="K8781" i="24"/>
  <c r="K8782" i="24"/>
  <c r="K8783" i="24"/>
  <c r="K8784" i="24"/>
  <c r="K8785" i="24"/>
  <c r="K8786" i="24"/>
  <c r="K8787" i="24"/>
  <c r="K8788" i="24"/>
  <c r="K8789" i="24"/>
  <c r="K8790" i="24"/>
  <c r="K8791" i="24"/>
  <c r="K8792" i="24"/>
  <c r="K8793" i="24"/>
  <c r="K8794" i="24"/>
  <c r="K8795" i="24"/>
  <c r="K8796" i="24"/>
  <c r="K8797" i="24"/>
  <c r="K8798" i="24"/>
  <c r="K8799" i="24"/>
  <c r="K8800" i="24"/>
  <c r="K8801" i="24"/>
  <c r="K8802" i="24"/>
  <c r="K8803" i="24"/>
  <c r="K8804" i="24"/>
  <c r="K8805" i="24"/>
  <c r="K8806" i="24"/>
  <c r="K8807" i="24"/>
  <c r="K8808" i="24"/>
  <c r="K8809" i="24"/>
  <c r="K8810" i="24"/>
  <c r="K8811" i="24"/>
  <c r="K8812" i="24"/>
  <c r="K8813" i="24"/>
  <c r="K8814" i="24"/>
  <c r="K8815" i="24"/>
  <c r="K8816" i="24"/>
  <c r="K8817" i="24"/>
  <c r="K8818" i="24"/>
  <c r="K8819" i="24"/>
  <c r="K8820" i="24"/>
  <c r="K8821" i="24"/>
  <c r="K8822" i="24"/>
  <c r="K8823" i="24"/>
  <c r="K8824" i="24"/>
  <c r="K8825" i="24"/>
  <c r="K8826" i="24"/>
  <c r="K8827" i="24"/>
  <c r="K8828" i="24"/>
  <c r="K8829" i="24"/>
  <c r="K8830" i="24"/>
  <c r="K8831" i="24"/>
  <c r="K8832" i="24"/>
  <c r="K8833" i="24"/>
  <c r="K8834" i="24"/>
  <c r="K8835" i="24"/>
  <c r="K8836" i="24"/>
  <c r="K8837" i="24"/>
  <c r="K8838" i="24"/>
  <c r="K8839" i="24"/>
  <c r="K8840" i="24"/>
  <c r="K8841" i="24"/>
  <c r="K8842" i="24"/>
  <c r="K8843" i="24"/>
  <c r="K8844" i="24"/>
  <c r="K8845" i="24"/>
  <c r="K8846" i="24"/>
  <c r="K8847" i="24"/>
  <c r="K8848" i="24"/>
  <c r="K8849" i="24"/>
  <c r="K8850" i="24"/>
  <c r="K8851" i="24"/>
  <c r="K8852" i="24"/>
  <c r="K8853" i="24"/>
  <c r="K8854" i="24"/>
  <c r="K8855" i="24"/>
  <c r="K8856" i="24"/>
  <c r="K8857" i="24"/>
  <c r="K8858" i="24"/>
  <c r="K8859" i="24"/>
  <c r="K8860" i="24"/>
  <c r="K8861" i="24"/>
  <c r="K8862" i="24"/>
  <c r="K8863" i="24"/>
  <c r="K8864" i="24"/>
  <c r="K8865" i="24"/>
  <c r="K8866" i="24"/>
  <c r="K8867" i="24"/>
  <c r="K8868" i="24"/>
  <c r="K8869" i="24"/>
  <c r="K8870" i="24"/>
  <c r="K8871" i="24"/>
  <c r="K8872" i="24"/>
  <c r="K8873" i="24"/>
  <c r="K8874" i="24"/>
  <c r="K8875" i="24"/>
  <c r="K8876" i="24"/>
  <c r="K8877" i="24"/>
  <c r="K8878" i="24"/>
  <c r="K8879" i="24"/>
  <c r="K8880" i="24"/>
  <c r="K8881" i="24"/>
  <c r="K8882" i="24"/>
  <c r="K8883" i="24"/>
  <c r="K8884" i="24"/>
  <c r="K8885" i="24"/>
  <c r="K8886" i="24"/>
  <c r="K8887" i="24"/>
  <c r="K8888" i="24"/>
  <c r="K8889" i="24"/>
  <c r="K8890" i="24"/>
  <c r="K8891" i="24"/>
  <c r="K8892" i="24"/>
  <c r="K8893" i="24"/>
  <c r="K8894" i="24"/>
  <c r="K8895" i="24"/>
  <c r="K8896" i="24"/>
  <c r="K8897" i="24"/>
  <c r="K8898" i="24"/>
  <c r="K8899" i="24"/>
  <c r="K8900" i="24"/>
  <c r="K8901" i="24"/>
  <c r="K8902" i="24"/>
  <c r="K8903" i="24"/>
  <c r="K8904" i="24"/>
  <c r="K8905" i="24"/>
  <c r="K8906" i="24"/>
  <c r="K8907" i="24"/>
  <c r="K8908" i="24"/>
  <c r="K8909" i="24"/>
  <c r="K8910" i="24"/>
  <c r="K8911" i="24"/>
  <c r="K8912" i="24"/>
  <c r="K8913" i="24"/>
  <c r="K8914" i="24"/>
  <c r="K8915" i="24"/>
  <c r="K8916" i="24"/>
  <c r="K8917" i="24"/>
  <c r="K8918" i="24"/>
  <c r="K8919" i="24"/>
  <c r="K8920" i="24"/>
  <c r="K8921" i="24"/>
  <c r="K8922" i="24"/>
  <c r="K8923" i="24"/>
  <c r="K8924" i="24"/>
  <c r="K8925" i="24"/>
  <c r="K8926" i="24"/>
  <c r="K8927" i="24"/>
  <c r="K8928" i="24"/>
  <c r="K8929" i="24"/>
  <c r="K8930" i="24"/>
  <c r="K8931" i="24"/>
  <c r="K8932" i="24"/>
  <c r="K8933" i="24"/>
  <c r="K8934" i="24"/>
  <c r="K8935" i="24"/>
  <c r="K8936" i="24"/>
  <c r="K8937" i="24"/>
  <c r="K8938" i="24"/>
  <c r="K8939" i="24"/>
  <c r="K8940" i="24"/>
  <c r="K8941" i="24"/>
  <c r="K8942" i="24"/>
  <c r="K8943" i="24"/>
  <c r="K8944" i="24"/>
  <c r="K8945" i="24"/>
  <c r="K8946" i="24"/>
  <c r="K8947" i="24"/>
  <c r="K8948" i="24"/>
  <c r="K8949" i="24"/>
  <c r="K8950" i="24"/>
  <c r="K8951" i="24"/>
  <c r="K8952" i="24"/>
  <c r="K8953" i="24"/>
  <c r="K8954" i="24"/>
  <c r="K8955" i="24"/>
  <c r="K8956" i="24"/>
  <c r="K8957" i="24"/>
  <c r="K8958" i="24"/>
  <c r="K8959" i="24"/>
  <c r="K8960" i="24"/>
  <c r="K8961" i="24"/>
  <c r="K8962" i="24"/>
  <c r="K8963" i="24"/>
  <c r="K8964" i="24"/>
  <c r="K8965" i="24"/>
  <c r="K8966" i="24"/>
  <c r="K8967" i="24"/>
  <c r="K8968" i="24"/>
  <c r="K8969" i="24"/>
  <c r="K8970" i="24"/>
  <c r="K8971" i="24"/>
  <c r="K8972" i="24"/>
  <c r="K8973" i="24"/>
  <c r="K8974" i="24"/>
  <c r="K8975" i="24"/>
  <c r="K8976" i="24"/>
  <c r="K8977" i="24"/>
  <c r="K8978" i="24"/>
  <c r="K8979" i="24"/>
  <c r="K8980" i="24"/>
  <c r="K8981" i="24"/>
  <c r="K8982" i="24"/>
  <c r="K8983" i="24"/>
  <c r="K8984" i="24"/>
  <c r="K8985" i="24"/>
  <c r="K8986" i="24"/>
  <c r="K8987" i="24"/>
  <c r="K8988" i="24"/>
  <c r="K8989" i="24"/>
  <c r="K8990" i="24"/>
  <c r="K8991" i="24"/>
  <c r="K8992" i="24"/>
  <c r="K8993" i="24"/>
  <c r="K8994" i="24"/>
  <c r="K8995" i="24"/>
  <c r="K8996" i="24"/>
  <c r="K8997" i="24"/>
  <c r="K8998" i="24"/>
  <c r="K8999" i="24"/>
  <c r="K9000" i="24"/>
  <c r="K9001" i="24"/>
  <c r="K9002" i="24"/>
  <c r="K9003" i="24"/>
  <c r="K9004" i="24"/>
  <c r="K9005" i="24"/>
  <c r="K9006" i="24"/>
  <c r="K9007" i="24"/>
  <c r="K9008" i="24"/>
  <c r="K9009" i="24"/>
  <c r="K9010" i="24"/>
  <c r="K9011" i="24"/>
  <c r="K9012" i="24"/>
  <c r="K9013" i="24"/>
  <c r="K9014" i="24"/>
  <c r="K9015" i="24"/>
  <c r="K9016" i="24"/>
  <c r="K9017" i="24"/>
  <c r="K9018" i="24"/>
  <c r="K9019" i="24"/>
  <c r="K9020" i="24"/>
  <c r="K9021" i="24"/>
  <c r="K9022" i="24"/>
  <c r="K9023" i="24"/>
  <c r="K9024" i="24"/>
  <c r="K9025" i="24"/>
  <c r="K9026" i="24"/>
  <c r="K9027" i="24"/>
  <c r="K9028" i="24"/>
  <c r="K9029" i="24"/>
  <c r="K9030" i="24"/>
  <c r="K9031" i="24"/>
  <c r="K9032" i="24"/>
  <c r="K9033" i="24"/>
  <c r="K9034" i="24"/>
  <c r="K9035" i="24"/>
  <c r="K9036" i="24"/>
  <c r="K9037" i="24"/>
  <c r="K9038" i="24"/>
  <c r="K9039" i="24"/>
  <c r="K9040" i="24"/>
  <c r="K9041" i="24"/>
  <c r="K9042" i="24"/>
  <c r="K9043" i="24"/>
  <c r="K9044" i="24"/>
  <c r="K9045" i="24"/>
  <c r="K9046" i="24"/>
  <c r="K9047" i="24"/>
  <c r="K9048" i="24"/>
  <c r="K9049" i="24"/>
  <c r="K9050" i="24"/>
  <c r="K9051" i="24"/>
  <c r="K9052" i="24"/>
  <c r="K9053" i="24"/>
  <c r="K9054" i="24"/>
  <c r="K9055" i="24"/>
  <c r="K9056" i="24"/>
  <c r="K9057" i="24"/>
  <c r="K9058" i="24"/>
  <c r="K9059" i="24"/>
  <c r="K9060" i="24"/>
  <c r="K9061" i="24"/>
  <c r="K9062" i="24"/>
  <c r="K9063" i="24"/>
  <c r="K9064" i="24"/>
  <c r="K9065" i="24"/>
  <c r="K9066" i="24"/>
  <c r="K9067" i="24"/>
  <c r="K9068" i="24"/>
  <c r="K9069" i="24"/>
  <c r="K9070" i="24"/>
  <c r="K9071" i="24"/>
  <c r="K9072" i="24"/>
  <c r="K9073" i="24"/>
  <c r="K9074" i="24"/>
  <c r="K9075" i="24"/>
  <c r="K9076" i="24"/>
  <c r="K9077" i="24"/>
  <c r="K9078" i="24"/>
  <c r="K9079" i="24"/>
  <c r="K9080" i="24"/>
  <c r="K9081" i="24"/>
  <c r="K9082" i="24"/>
  <c r="K9083" i="24"/>
  <c r="K9084" i="24"/>
  <c r="K9085" i="24"/>
  <c r="K9086" i="24"/>
  <c r="K9087" i="24"/>
  <c r="K9088" i="24"/>
  <c r="K9089" i="24"/>
  <c r="K9090" i="24"/>
  <c r="K9091" i="24"/>
  <c r="K9092" i="24"/>
  <c r="K9093" i="24"/>
  <c r="K9094" i="24"/>
  <c r="K9095" i="24"/>
  <c r="K9096" i="24"/>
  <c r="K9097" i="24"/>
  <c r="K9098" i="24"/>
  <c r="K9099" i="24"/>
  <c r="K9100" i="24"/>
  <c r="K9101" i="24"/>
  <c r="K9102" i="24"/>
  <c r="K9103" i="24"/>
  <c r="K9104" i="24"/>
  <c r="K9105" i="24"/>
  <c r="K9106" i="24"/>
  <c r="K9107" i="24"/>
  <c r="K9108" i="24"/>
  <c r="K9109" i="24"/>
  <c r="K9110" i="24"/>
  <c r="K9111" i="24"/>
  <c r="K9112" i="24"/>
  <c r="K9113" i="24"/>
  <c r="K9114" i="24"/>
  <c r="K9115" i="24"/>
  <c r="K9116" i="24"/>
  <c r="K9117" i="24"/>
  <c r="K9118" i="24"/>
  <c r="K9119" i="24"/>
  <c r="K9120" i="24"/>
  <c r="K9121" i="24"/>
  <c r="K9122" i="24"/>
  <c r="K9123" i="24"/>
  <c r="K9124" i="24"/>
  <c r="K9125" i="24"/>
  <c r="K9126" i="24"/>
  <c r="K9127" i="24"/>
  <c r="K9128" i="24"/>
  <c r="K9129" i="24"/>
  <c r="K9130" i="24"/>
  <c r="K9131" i="24"/>
  <c r="K9132" i="24"/>
  <c r="K9133" i="24"/>
  <c r="K9134" i="24"/>
  <c r="K9135" i="24"/>
  <c r="K9136" i="24"/>
  <c r="K9137" i="24"/>
  <c r="K9138" i="24"/>
  <c r="K9139" i="24"/>
  <c r="K9140" i="24"/>
  <c r="K9141" i="24"/>
  <c r="K9142" i="24"/>
  <c r="K9143" i="24"/>
  <c r="K9144" i="24"/>
  <c r="K9145" i="24"/>
  <c r="K9146" i="24"/>
  <c r="K9147" i="24"/>
  <c r="K9148" i="24"/>
  <c r="K9149" i="24"/>
  <c r="K9150" i="24"/>
  <c r="K9151" i="24"/>
  <c r="K9152" i="24"/>
  <c r="K9153" i="24"/>
  <c r="K9154" i="24"/>
  <c r="K9155" i="24"/>
  <c r="K9156" i="24"/>
  <c r="K9157" i="24"/>
  <c r="K9158" i="24"/>
  <c r="K9159" i="24"/>
  <c r="K9160" i="24"/>
  <c r="K9161" i="24"/>
  <c r="K9162" i="24"/>
  <c r="K9163" i="24"/>
  <c r="K9164" i="24"/>
  <c r="K9165" i="24"/>
  <c r="K9166" i="24"/>
  <c r="K9167" i="24"/>
  <c r="K9168" i="24"/>
  <c r="K9169" i="24"/>
  <c r="K9170" i="24"/>
  <c r="K9171" i="24"/>
  <c r="K9172" i="24"/>
  <c r="K9173" i="24"/>
  <c r="K9174" i="24"/>
  <c r="K9175" i="24"/>
  <c r="K9176" i="24"/>
  <c r="K9177" i="24"/>
  <c r="K9178" i="24"/>
  <c r="K9179" i="24"/>
  <c r="K9180" i="24"/>
  <c r="K9181" i="24"/>
  <c r="K9182" i="24"/>
  <c r="K9183" i="24"/>
  <c r="K9184" i="24"/>
  <c r="K9185" i="24"/>
  <c r="K9186" i="24"/>
  <c r="K9187" i="24"/>
  <c r="K9188" i="24"/>
  <c r="K9189" i="24"/>
  <c r="K9190" i="24"/>
  <c r="K9191" i="24"/>
  <c r="K9192" i="24"/>
  <c r="K9193" i="24"/>
  <c r="K9194" i="24"/>
  <c r="K9195" i="24"/>
  <c r="K9196" i="24"/>
  <c r="K9197" i="24"/>
  <c r="K9198" i="24"/>
  <c r="K9199" i="24"/>
  <c r="K9200" i="24"/>
  <c r="K9201" i="24"/>
  <c r="K9202" i="24"/>
  <c r="K9203" i="24"/>
  <c r="K9204" i="24"/>
  <c r="K9205" i="24"/>
  <c r="K9206" i="24"/>
  <c r="K9207" i="24"/>
  <c r="K9208" i="24"/>
  <c r="K9209" i="24"/>
  <c r="K9210" i="24"/>
  <c r="K9211" i="24"/>
  <c r="K9212" i="24"/>
  <c r="K9213" i="24"/>
  <c r="K9214" i="24"/>
  <c r="K9215" i="24"/>
  <c r="K9216" i="24"/>
  <c r="K9217" i="24"/>
  <c r="K9218" i="24"/>
  <c r="K9219" i="24"/>
  <c r="K9220" i="24"/>
  <c r="K9221" i="24"/>
  <c r="K9222" i="24"/>
  <c r="K9223" i="24"/>
  <c r="K9224" i="24"/>
  <c r="K9225" i="24"/>
  <c r="K9226" i="24"/>
  <c r="K9227" i="24"/>
  <c r="K9228" i="24"/>
  <c r="K9229" i="24"/>
  <c r="K9230" i="24"/>
  <c r="K9231" i="24"/>
  <c r="K9232" i="24"/>
  <c r="K9233" i="24"/>
  <c r="K9234" i="24"/>
  <c r="K9235" i="24"/>
  <c r="K9236" i="24"/>
  <c r="K9237" i="24"/>
  <c r="K9238" i="24"/>
  <c r="K9239" i="24"/>
  <c r="K9240" i="24"/>
  <c r="K9241" i="24"/>
  <c r="K9242" i="24"/>
  <c r="K9243" i="24"/>
  <c r="K9244" i="24"/>
  <c r="K9245" i="24"/>
  <c r="K9246" i="24"/>
  <c r="K9247" i="24"/>
  <c r="K9248" i="24"/>
  <c r="K9249" i="24"/>
  <c r="K9250" i="24"/>
  <c r="K9251" i="24"/>
  <c r="K9252" i="24"/>
  <c r="K9253" i="24"/>
  <c r="K9254" i="24"/>
  <c r="K9255" i="24"/>
  <c r="K9256" i="24"/>
  <c r="K9257" i="24"/>
  <c r="K9258" i="24"/>
  <c r="K9259" i="24"/>
  <c r="K9260" i="24"/>
  <c r="K9261" i="24"/>
  <c r="K9262" i="24"/>
  <c r="K9263" i="24"/>
  <c r="K9264" i="24"/>
  <c r="K9265" i="24"/>
  <c r="K9266" i="24"/>
  <c r="K9267" i="24"/>
  <c r="K9268" i="24"/>
  <c r="K9269" i="24"/>
  <c r="K9270" i="24"/>
  <c r="K9271" i="24"/>
  <c r="K9272" i="24"/>
  <c r="K9273" i="24"/>
  <c r="K9274" i="24"/>
  <c r="K9275" i="24"/>
  <c r="K9276" i="24"/>
  <c r="K9277" i="24"/>
  <c r="K9278" i="24"/>
  <c r="K9279" i="24"/>
  <c r="K9280" i="24"/>
  <c r="K9281" i="24"/>
  <c r="K9282" i="24"/>
  <c r="K9283" i="24"/>
  <c r="K9284" i="24"/>
  <c r="K9285" i="24"/>
  <c r="K9286" i="24"/>
  <c r="K9287" i="24"/>
  <c r="K9288" i="24"/>
  <c r="K9289" i="24"/>
  <c r="K9290" i="24"/>
  <c r="K9291" i="24"/>
  <c r="K9292" i="24"/>
  <c r="K9293" i="24"/>
  <c r="K9294" i="24"/>
  <c r="K9295" i="24"/>
  <c r="K9296" i="24"/>
  <c r="K9297" i="24"/>
  <c r="K9298" i="24"/>
  <c r="K9299" i="24"/>
  <c r="K9300" i="24"/>
  <c r="K9301" i="24"/>
  <c r="K9302" i="24"/>
  <c r="K9303" i="24"/>
  <c r="K9304" i="24"/>
  <c r="K9305" i="24"/>
  <c r="K9306" i="24"/>
  <c r="K9307" i="24"/>
  <c r="K9308" i="24"/>
  <c r="K9309" i="24"/>
  <c r="K9310" i="24"/>
  <c r="K9311" i="24"/>
  <c r="K9312" i="24"/>
  <c r="K9313" i="24"/>
  <c r="K9314" i="24"/>
  <c r="K9315" i="24"/>
  <c r="K9316" i="24"/>
  <c r="K9317" i="24"/>
  <c r="K9318" i="24"/>
  <c r="K9319" i="24"/>
  <c r="K9320" i="24"/>
  <c r="K9321" i="24"/>
  <c r="K9322" i="24"/>
  <c r="K9323" i="24"/>
  <c r="K9324" i="24"/>
  <c r="K9325" i="24"/>
  <c r="K9326" i="24"/>
  <c r="K9327" i="24"/>
  <c r="K9328" i="24"/>
  <c r="K9329" i="24"/>
  <c r="K9330" i="24"/>
  <c r="K9331" i="24"/>
  <c r="K9332" i="24"/>
  <c r="K9333" i="24"/>
  <c r="K9334" i="24"/>
  <c r="K9335" i="24"/>
  <c r="K9336" i="24"/>
  <c r="K9337" i="24"/>
  <c r="K9338" i="24"/>
  <c r="K9339" i="24"/>
  <c r="K9340" i="24"/>
  <c r="K9341" i="24"/>
  <c r="K9342" i="24"/>
  <c r="K9343" i="24"/>
  <c r="K9344" i="24"/>
  <c r="K9345" i="24"/>
  <c r="K9346" i="24"/>
  <c r="K9347" i="24"/>
  <c r="K9348" i="24"/>
  <c r="K9349" i="24"/>
  <c r="K9350" i="24"/>
  <c r="K9351" i="24"/>
  <c r="K9352" i="24"/>
  <c r="K9353" i="24"/>
  <c r="K9354" i="24"/>
  <c r="K9355" i="24"/>
  <c r="K9356" i="24"/>
  <c r="K9357" i="24"/>
  <c r="K9358" i="24"/>
  <c r="K9359" i="24"/>
  <c r="K9360" i="24"/>
  <c r="K9361" i="24"/>
  <c r="K9362" i="24"/>
  <c r="K9363" i="24"/>
  <c r="K9364" i="24"/>
  <c r="K9365" i="24"/>
  <c r="K9366" i="24"/>
  <c r="K9367" i="24"/>
  <c r="K9368" i="24"/>
  <c r="K9369" i="24"/>
  <c r="K9370" i="24"/>
  <c r="K9371" i="24"/>
  <c r="K9372" i="24"/>
  <c r="K9373" i="24"/>
  <c r="K9374" i="24"/>
  <c r="K9375" i="24"/>
  <c r="K9376" i="24"/>
  <c r="K9377" i="24"/>
  <c r="K9378" i="24"/>
  <c r="K9379" i="24"/>
  <c r="K9380" i="24"/>
  <c r="K9381" i="24"/>
  <c r="K9382" i="24"/>
  <c r="K9383" i="24"/>
  <c r="K9384" i="24"/>
  <c r="K9385" i="24"/>
  <c r="K9386" i="24"/>
  <c r="K9387" i="24"/>
  <c r="K9388" i="24"/>
  <c r="K9389" i="24"/>
  <c r="K9390" i="24"/>
  <c r="K9391" i="24"/>
  <c r="K9392" i="24"/>
  <c r="K9393" i="24"/>
  <c r="K9394" i="24"/>
  <c r="K9395" i="24"/>
  <c r="K9396" i="24"/>
  <c r="K9397" i="24"/>
  <c r="K9398" i="24"/>
  <c r="K9399" i="24"/>
  <c r="K9400" i="24"/>
  <c r="K9401" i="24"/>
  <c r="K9402" i="24"/>
  <c r="K9403" i="24"/>
  <c r="K9404" i="24"/>
  <c r="K9405" i="24"/>
  <c r="K9406" i="24"/>
  <c r="K9407" i="24"/>
  <c r="K9408" i="24"/>
  <c r="K9409" i="24"/>
  <c r="K9410" i="24"/>
  <c r="K9411" i="24"/>
  <c r="K9412" i="24"/>
  <c r="K9413" i="24"/>
  <c r="K9414" i="24"/>
  <c r="K9415" i="24"/>
  <c r="K9416" i="24"/>
  <c r="K9417" i="24"/>
  <c r="K9418" i="24"/>
  <c r="K9419" i="24"/>
  <c r="K9420" i="24"/>
  <c r="K9421" i="24"/>
  <c r="K9422" i="24"/>
  <c r="K9423" i="24"/>
  <c r="K9424" i="24"/>
  <c r="K9425" i="24"/>
  <c r="K9426" i="24"/>
  <c r="K9427" i="24"/>
  <c r="K9428" i="24"/>
  <c r="K9429" i="24"/>
  <c r="K9430" i="24"/>
  <c r="K9431" i="24"/>
  <c r="K9432" i="24"/>
  <c r="K9433" i="24"/>
  <c r="K9434" i="24"/>
  <c r="K9435" i="24"/>
  <c r="K9436" i="24"/>
  <c r="K9437" i="24"/>
  <c r="K9438" i="24"/>
  <c r="K9439" i="24"/>
  <c r="K9440" i="24"/>
  <c r="K9441" i="24"/>
  <c r="K9442" i="24"/>
  <c r="K9443" i="24"/>
  <c r="K9444" i="24"/>
  <c r="K9445" i="24"/>
  <c r="K9446" i="24"/>
  <c r="K9447" i="24"/>
  <c r="K9448" i="24"/>
  <c r="K9449" i="24"/>
  <c r="K9450" i="24"/>
  <c r="K9451" i="24"/>
  <c r="K9452" i="24"/>
  <c r="K9453" i="24"/>
  <c r="K9454" i="24"/>
  <c r="K9455" i="24"/>
  <c r="K9456" i="24"/>
  <c r="K9457" i="24"/>
  <c r="K9458" i="24"/>
  <c r="K9459" i="24"/>
  <c r="K9460" i="24"/>
  <c r="K9461" i="24"/>
  <c r="K9462" i="24"/>
  <c r="K9463" i="24"/>
  <c r="K9464" i="24"/>
  <c r="K9465" i="24"/>
  <c r="K9466" i="24"/>
  <c r="K9467" i="24"/>
  <c r="K9468" i="24"/>
  <c r="K9469" i="24"/>
  <c r="K9470" i="24"/>
  <c r="K9471" i="24"/>
  <c r="K9472" i="24"/>
  <c r="K9473" i="24"/>
  <c r="K9474" i="24"/>
  <c r="K9475" i="24"/>
  <c r="K9476" i="24"/>
  <c r="K9477" i="24"/>
  <c r="K9478" i="24"/>
  <c r="K9479" i="24"/>
  <c r="K9480" i="24"/>
  <c r="K9481" i="24"/>
  <c r="K9482" i="24"/>
  <c r="K9483" i="24"/>
  <c r="K9484" i="24"/>
  <c r="K9485" i="24"/>
  <c r="K9486" i="24"/>
  <c r="K9487" i="24"/>
  <c r="K9488" i="24"/>
  <c r="K9489" i="24"/>
  <c r="K9490" i="24"/>
  <c r="K9491" i="24"/>
  <c r="K9492" i="24"/>
  <c r="K9493" i="24"/>
  <c r="K9494" i="24"/>
  <c r="K9495" i="24"/>
  <c r="K9496" i="24"/>
  <c r="K9497" i="24"/>
  <c r="K9498" i="24"/>
  <c r="K9499" i="24"/>
  <c r="K9500" i="24"/>
  <c r="K9501" i="24"/>
  <c r="K9502" i="24"/>
  <c r="K9503" i="24"/>
  <c r="K9504" i="24"/>
  <c r="K9505" i="24"/>
  <c r="K9506" i="24"/>
  <c r="K9507" i="24"/>
  <c r="K9508" i="24"/>
  <c r="K9509" i="24"/>
  <c r="K9510" i="24"/>
  <c r="K9511" i="24"/>
  <c r="K9512" i="24"/>
  <c r="K9513" i="24"/>
  <c r="K9514" i="24"/>
  <c r="K9515" i="24"/>
  <c r="K9516" i="24"/>
  <c r="K9517" i="24"/>
  <c r="K9518" i="24"/>
  <c r="K9519" i="24"/>
  <c r="K9520" i="24"/>
  <c r="K9521" i="24"/>
  <c r="K9522" i="24"/>
  <c r="K9523" i="24"/>
  <c r="K9524" i="24"/>
  <c r="K9525" i="24"/>
  <c r="K9526" i="24"/>
  <c r="K9527" i="24"/>
  <c r="K9528" i="24"/>
  <c r="K9529" i="24"/>
  <c r="K9530" i="24"/>
  <c r="K9531" i="24"/>
  <c r="K9532" i="24"/>
  <c r="K9533" i="24"/>
  <c r="K9534" i="24"/>
  <c r="K9535" i="24"/>
  <c r="K9536" i="24"/>
  <c r="K9537" i="24"/>
  <c r="K9538" i="24"/>
  <c r="K9539" i="24"/>
  <c r="K9540" i="24"/>
  <c r="K9541" i="24"/>
  <c r="K9542" i="24"/>
  <c r="K9543" i="24"/>
  <c r="K9544" i="24"/>
  <c r="K9545" i="24"/>
  <c r="K9546" i="24"/>
  <c r="K9547" i="24"/>
  <c r="K9548" i="24"/>
  <c r="K9549" i="24"/>
  <c r="K9550" i="24"/>
  <c r="K9551" i="24"/>
  <c r="K9552" i="24"/>
  <c r="K9553" i="24"/>
  <c r="K9554" i="24"/>
  <c r="K9555" i="24"/>
  <c r="K9556" i="24"/>
  <c r="K9557" i="24"/>
  <c r="K9558" i="24"/>
  <c r="K9559" i="24"/>
  <c r="K9560" i="24"/>
  <c r="K9561" i="24"/>
  <c r="K9562" i="24"/>
  <c r="K9563" i="24"/>
  <c r="K9564" i="24"/>
  <c r="K9565" i="24"/>
  <c r="K9566" i="24"/>
  <c r="K9567" i="24"/>
  <c r="K9568" i="24"/>
  <c r="K9569" i="24"/>
  <c r="K9570" i="24"/>
  <c r="K9571" i="24"/>
  <c r="K9572" i="24"/>
  <c r="K9573" i="24"/>
  <c r="K9574" i="24"/>
  <c r="K9575" i="24"/>
  <c r="K9576" i="24"/>
  <c r="K9577" i="24"/>
  <c r="K9578" i="24"/>
  <c r="K9579" i="24"/>
  <c r="K9580" i="24"/>
  <c r="K9581" i="24"/>
  <c r="K9582" i="24"/>
  <c r="K9583" i="24"/>
  <c r="K9584" i="24"/>
  <c r="K9585" i="24"/>
  <c r="K9586" i="24"/>
  <c r="K9587" i="24"/>
  <c r="K9588" i="24"/>
  <c r="K9589" i="24"/>
  <c r="K9590" i="24"/>
  <c r="K9591" i="24"/>
  <c r="K9592" i="24"/>
  <c r="K9593" i="24"/>
  <c r="K9594" i="24"/>
  <c r="K9595" i="24"/>
  <c r="K9596" i="24"/>
  <c r="K9597" i="24"/>
  <c r="K9598" i="24"/>
  <c r="K9599" i="24"/>
  <c r="K9600" i="24"/>
  <c r="K9601" i="24"/>
  <c r="K9602" i="24"/>
  <c r="K9603" i="24"/>
  <c r="K9604" i="24"/>
  <c r="K9605" i="24"/>
  <c r="K9606" i="24"/>
  <c r="K9607" i="24"/>
  <c r="K9608" i="24"/>
  <c r="K9609" i="24"/>
  <c r="K9610" i="24"/>
  <c r="K9611" i="24"/>
  <c r="K9612" i="24"/>
  <c r="K9613" i="24"/>
  <c r="K9614" i="24"/>
  <c r="K9615" i="24"/>
  <c r="K9616" i="24"/>
  <c r="K9617" i="24"/>
  <c r="K9618" i="24"/>
  <c r="K9619" i="24"/>
  <c r="K9620" i="24"/>
  <c r="K9621" i="24"/>
  <c r="K9622" i="24"/>
  <c r="K9623" i="24"/>
  <c r="K9624" i="24"/>
  <c r="K9625" i="24"/>
  <c r="K9626" i="24"/>
  <c r="K9627" i="24"/>
  <c r="K9628" i="24"/>
  <c r="K9629" i="24"/>
  <c r="K9630" i="24"/>
  <c r="K9631" i="24"/>
  <c r="K9632" i="24"/>
  <c r="K9633" i="24"/>
  <c r="K9634" i="24"/>
  <c r="K9635" i="24"/>
  <c r="K9636" i="24"/>
  <c r="K9637" i="24"/>
  <c r="K9638" i="24"/>
  <c r="K9639" i="24"/>
  <c r="K9640" i="24"/>
  <c r="K9641" i="24"/>
  <c r="K9642" i="24"/>
  <c r="K9643" i="24"/>
  <c r="K9644" i="24"/>
  <c r="K9645" i="24"/>
  <c r="K9646" i="24"/>
  <c r="K9647" i="24"/>
  <c r="K9648" i="24"/>
  <c r="K9649" i="24"/>
  <c r="K9650" i="24"/>
  <c r="K9651" i="24"/>
  <c r="K9652" i="24"/>
  <c r="K9653" i="24"/>
  <c r="K9654" i="24"/>
  <c r="K9655" i="24"/>
  <c r="K9656" i="24"/>
  <c r="K9657" i="24"/>
  <c r="K9658" i="24"/>
  <c r="K9659" i="24"/>
  <c r="K9660" i="24"/>
  <c r="K9661" i="24"/>
  <c r="K9662" i="24"/>
  <c r="K9663" i="24"/>
  <c r="K9664" i="24"/>
  <c r="K9665" i="24"/>
  <c r="K9666" i="24"/>
  <c r="K9667" i="24"/>
  <c r="K9668" i="24"/>
  <c r="K9669" i="24"/>
  <c r="K9670" i="24"/>
  <c r="K9671" i="24"/>
  <c r="K9672" i="24"/>
  <c r="K9673" i="24"/>
  <c r="K9674" i="24"/>
  <c r="K9675" i="24"/>
  <c r="K9676" i="24"/>
  <c r="K9677" i="24"/>
  <c r="K9678" i="24"/>
  <c r="K9679" i="24"/>
  <c r="K9680" i="24"/>
  <c r="K9681" i="24"/>
  <c r="K9682" i="24"/>
  <c r="K9683" i="24"/>
  <c r="K9684" i="24"/>
  <c r="K9685" i="24"/>
  <c r="K9686" i="24"/>
  <c r="K9687" i="24"/>
  <c r="K9688" i="24"/>
  <c r="K9689" i="24"/>
  <c r="K9690" i="24"/>
  <c r="K9691" i="24"/>
  <c r="K9692" i="24"/>
  <c r="K9693" i="24"/>
  <c r="K9694" i="24"/>
  <c r="K9695" i="24"/>
  <c r="K9696" i="24"/>
  <c r="K9697" i="24"/>
  <c r="K9698" i="24"/>
  <c r="K9699" i="24"/>
  <c r="K9700" i="24"/>
  <c r="K9701" i="24"/>
  <c r="K9702" i="24"/>
  <c r="K9703" i="24"/>
  <c r="K9704" i="24"/>
  <c r="K9705" i="24"/>
  <c r="K9706" i="24"/>
  <c r="K9707" i="24"/>
  <c r="K9708" i="24"/>
  <c r="K9709" i="24"/>
  <c r="K9710" i="24"/>
  <c r="K9711" i="24"/>
  <c r="K9712" i="24"/>
  <c r="K9713" i="24"/>
  <c r="K9714" i="24"/>
  <c r="K9715" i="24"/>
  <c r="K9716" i="24"/>
  <c r="K9717" i="24"/>
  <c r="K9718" i="24"/>
  <c r="K9719" i="24"/>
  <c r="K9720" i="24"/>
  <c r="K9721" i="24"/>
  <c r="K9722" i="24"/>
  <c r="K9723" i="24"/>
  <c r="K9724" i="24"/>
  <c r="K9725" i="24"/>
  <c r="K9726" i="24"/>
  <c r="K9727" i="24"/>
  <c r="K9728" i="24"/>
  <c r="K9729" i="24"/>
  <c r="K9730" i="24"/>
  <c r="K9731" i="24"/>
  <c r="K9732" i="24"/>
  <c r="K9733" i="24"/>
  <c r="K9734" i="24"/>
  <c r="K9735" i="24"/>
  <c r="K9736" i="24"/>
  <c r="K9737" i="24"/>
  <c r="K9738" i="24"/>
  <c r="K9739" i="24"/>
  <c r="K9740" i="24"/>
  <c r="K9741" i="24"/>
  <c r="K9742" i="24"/>
  <c r="K9743" i="24"/>
  <c r="K9744" i="24"/>
  <c r="K9745" i="24"/>
  <c r="K9746" i="24"/>
  <c r="K9747" i="24"/>
  <c r="K9748" i="24"/>
  <c r="K9749" i="24"/>
  <c r="K9750" i="24"/>
  <c r="K9751" i="24"/>
  <c r="K9752" i="24"/>
  <c r="K9753" i="24"/>
  <c r="K9754" i="24"/>
  <c r="K9755" i="24"/>
  <c r="K9756" i="24"/>
  <c r="K9757" i="24"/>
  <c r="K9758" i="24"/>
  <c r="K9759" i="24"/>
  <c r="K9760" i="24"/>
  <c r="K9761" i="24"/>
  <c r="K9762" i="24"/>
  <c r="K9763" i="24"/>
  <c r="K9764" i="24"/>
  <c r="K9765" i="24"/>
  <c r="K9766" i="24"/>
  <c r="K9767" i="24"/>
  <c r="K9768" i="24"/>
  <c r="K9769" i="24"/>
  <c r="K9770" i="24"/>
  <c r="K9771" i="24"/>
  <c r="K9772" i="24"/>
  <c r="K9773" i="24"/>
  <c r="K9774" i="24"/>
  <c r="K9775" i="24"/>
  <c r="K9776" i="24"/>
  <c r="K9777" i="24"/>
  <c r="K9778" i="24"/>
  <c r="K9779" i="24"/>
  <c r="K9780" i="24"/>
  <c r="K9781" i="24"/>
  <c r="K9782" i="24"/>
  <c r="K9783" i="24"/>
  <c r="K9784" i="24"/>
  <c r="K9785" i="24"/>
  <c r="K9786" i="24"/>
  <c r="K9787" i="24"/>
  <c r="K9788" i="24"/>
  <c r="K9789" i="24"/>
  <c r="K9790" i="24"/>
  <c r="K9791" i="24"/>
  <c r="K9792" i="24"/>
  <c r="K9793" i="24"/>
  <c r="K9794" i="24"/>
  <c r="K9795" i="24"/>
  <c r="K9796" i="24"/>
  <c r="K9797" i="24"/>
  <c r="K9798" i="24"/>
  <c r="K9799" i="24"/>
  <c r="K9800" i="24"/>
  <c r="K9801" i="24"/>
  <c r="K9802" i="24"/>
  <c r="K9803" i="24"/>
  <c r="K9804" i="24"/>
  <c r="K9805" i="24"/>
  <c r="K9806" i="24"/>
  <c r="K9807" i="24"/>
  <c r="K9808" i="24"/>
  <c r="K9809" i="24"/>
  <c r="K9810" i="24"/>
  <c r="K9811" i="24"/>
  <c r="K9812" i="24"/>
  <c r="K9813" i="24"/>
  <c r="K9814" i="24"/>
  <c r="K9815" i="24"/>
  <c r="K9816" i="24"/>
  <c r="K9817" i="24"/>
  <c r="K9818" i="24"/>
  <c r="K9819" i="24"/>
  <c r="K9820" i="24"/>
  <c r="K9821" i="24"/>
  <c r="K9822" i="24"/>
  <c r="K9823" i="24"/>
  <c r="K9824" i="24"/>
  <c r="K9825" i="24"/>
  <c r="K9826" i="24"/>
  <c r="K9827" i="24"/>
  <c r="K9828" i="24"/>
  <c r="K9829" i="24"/>
  <c r="K9830" i="24"/>
  <c r="K9831" i="24"/>
  <c r="K9832" i="24"/>
  <c r="K9833" i="24"/>
  <c r="K9834" i="24"/>
  <c r="K9835" i="24"/>
  <c r="K9836" i="24"/>
  <c r="K9837" i="24"/>
  <c r="K9838" i="24"/>
  <c r="K9839" i="24"/>
  <c r="K9840" i="24"/>
  <c r="K9841" i="24"/>
  <c r="K9842" i="24"/>
  <c r="K9843" i="24"/>
  <c r="K9844" i="24"/>
  <c r="K9845" i="24"/>
  <c r="K9846" i="24"/>
  <c r="K9847" i="24"/>
  <c r="K9848" i="24"/>
  <c r="K9849" i="24"/>
  <c r="K9850" i="24"/>
  <c r="K9851" i="24"/>
  <c r="K9852" i="24"/>
  <c r="K9853" i="24"/>
  <c r="K9854" i="24"/>
  <c r="K9855" i="24"/>
  <c r="K9856" i="24"/>
  <c r="K9857" i="24"/>
  <c r="K9858" i="24"/>
  <c r="K9859" i="24"/>
  <c r="K9860" i="24"/>
  <c r="K9861" i="24"/>
  <c r="K9862" i="24"/>
  <c r="K9863" i="24"/>
  <c r="K9864" i="24"/>
  <c r="K9865" i="24"/>
  <c r="K9866" i="24"/>
  <c r="K9867" i="24"/>
  <c r="K9868" i="24"/>
  <c r="K9869" i="24"/>
  <c r="K9870" i="24"/>
  <c r="K9871" i="24"/>
  <c r="K9872" i="24"/>
  <c r="K9873" i="24"/>
  <c r="K9874" i="24"/>
  <c r="K9875" i="24"/>
  <c r="K9876" i="24"/>
  <c r="K9877" i="24"/>
  <c r="K9878" i="24"/>
  <c r="K9879" i="24"/>
  <c r="K9880" i="24"/>
  <c r="K9881" i="24"/>
  <c r="K9882" i="24"/>
  <c r="K9883" i="24"/>
  <c r="K9884" i="24"/>
  <c r="K9885" i="24"/>
  <c r="K9886" i="24"/>
  <c r="K9887" i="24"/>
  <c r="K9888" i="24"/>
  <c r="K9889" i="24"/>
  <c r="K9890" i="24"/>
  <c r="K9891" i="24"/>
  <c r="K9892" i="24"/>
  <c r="K9893" i="24"/>
  <c r="K9894" i="24"/>
  <c r="K9895" i="24"/>
  <c r="K9896" i="24"/>
  <c r="K9897" i="24"/>
  <c r="K9898" i="24"/>
  <c r="K9899" i="24"/>
  <c r="K9900" i="24"/>
  <c r="K9901" i="24"/>
  <c r="K9902" i="24"/>
  <c r="K9903" i="24"/>
  <c r="K9904" i="24"/>
  <c r="K9905" i="24"/>
  <c r="K9906" i="24"/>
  <c r="K9907" i="24"/>
  <c r="K9908" i="24"/>
  <c r="K9909" i="24"/>
  <c r="K9910" i="24"/>
  <c r="K9911" i="24"/>
  <c r="K9912" i="24"/>
  <c r="K9913" i="24"/>
  <c r="K9914" i="24"/>
  <c r="K9915" i="24"/>
  <c r="K9916" i="24"/>
  <c r="K9917" i="24"/>
  <c r="K9918" i="24"/>
  <c r="K9919" i="24"/>
  <c r="K9920" i="24"/>
  <c r="K9921" i="24"/>
  <c r="K9922" i="24"/>
  <c r="K9923" i="24"/>
  <c r="K9924" i="24"/>
  <c r="K9925" i="24"/>
  <c r="K9926" i="24"/>
  <c r="K9927" i="24"/>
  <c r="K9928" i="24"/>
  <c r="K9929" i="24"/>
  <c r="K9930" i="24"/>
  <c r="K9931" i="24"/>
  <c r="K9932" i="24"/>
  <c r="K9933" i="24"/>
  <c r="K9934" i="24"/>
  <c r="K9935" i="24"/>
  <c r="K9936" i="24"/>
  <c r="K9937" i="24"/>
  <c r="K9938" i="24"/>
  <c r="K9939" i="24"/>
  <c r="K9940" i="24"/>
  <c r="K9941" i="24"/>
  <c r="K9942" i="24"/>
  <c r="K9943" i="24"/>
  <c r="K9944" i="24"/>
  <c r="K9945" i="24"/>
  <c r="K9946" i="24"/>
  <c r="K9947" i="24"/>
  <c r="K9948" i="24"/>
  <c r="K9949" i="24"/>
  <c r="K9950" i="24"/>
  <c r="K9951" i="24"/>
  <c r="K9952" i="24"/>
  <c r="K9953" i="24"/>
  <c r="K9954" i="24"/>
  <c r="K9955" i="24"/>
  <c r="K9956" i="24"/>
  <c r="K9957" i="24"/>
  <c r="K9958" i="24"/>
  <c r="K9959" i="24"/>
  <c r="K9960" i="24"/>
  <c r="K9961" i="24"/>
  <c r="K9962" i="24"/>
  <c r="K9963" i="24"/>
  <c r="K9964" i="24"/>
  <c r="K9965" i="24"/>
  <c r="K9966" i="24"/>
  <c r="K9967" i="24"/>
  <c r="K9968" i="24"/>
  <c r="K9969" i="24"/>
  <c r="K9970" i="24"/>
  <c r="K9971" i="24"/>
  <c r="K9972" i="24"/>
  <c r="K9973" i="24"/>
  <c r="K9974" i="24"/>
  <c r="K9975" i="24"/>
  <c r="K9976" i="24"/>
  <c r="K9977" i="24"/>
  <c r="K9978" i="24"/>
  <c r="K9979" i="24"/>
  <c r="K9980" i="24"/>
  <c r="K9981" i="24"/>
  <c r="K9982" i="24"/>
  <c r="K9983" i="24"/>
  <c r="K9984" i="24"/>
  <c r="K9985" i="24"/>
  <c r="K9986" i="24"/>
  <c r="K9987" i="24"/>
  <c r="K9988" i="24"/>
  <c r="K9989" i="24"/>
  <c r="K9990" i="24"/>
  <c r="K9991" i="24"/>
  <c r="K9992" i="24"/>
  <c r="K9993" i="24"/>
  <c r="K9994" i="24"/>
  <c r="K9995" i="24"/>
  <c r="K9996" i="24"/>
  <c r="K9997" i="24"/>
  <c r="K9998" i="24"/>
  <c r="K9999" i="24"/>
  <c r="K10000" i="24"/>
  <c r="K10001" i="24"/>
  <c r="K10002" i="24"/>
  <c r="K10003" i="24"/>
  <c r="K10004" i="24"/>
  <c r="K10005" i="24"/>
  <c r="K10006" i="24"/>
  <c r="K10007" i="24"/>
  <c r="K10008" i="24"/>
  <c r="K10009" i="24"/>
  <c r="K10010" i="24"/>
  <c r="K10011" i="24"/>
  <c r="K10012" i="24"/>
  <c r="K10013" i="24"/>
  <c r="K10014" i="24"/>
  <c r="K10015" i="24"/>
  <c r="K10016" i="24"/>
  <c r="K10017" i="24"/>
  <c r="K10018" i="24"/>
  <c r="K10019" i="24"/>
  <c r="K10020" i="24"/>
  <c r="K10021" i="24"/>
  <c r="K10022" i="24"/>
  <c r="K10023" i="24"/>
  <c r="K10024" i="24"/>
  <c r="K10025" i="24"/>
  <c r="K10026" i="24"/>
  <c r="K10027" i="24"/>
  <c r="K10028" i="24"/>
  <c r="K10029" i="24"/>
  <c r="K10030" i="24"/>
  <c r="K10031" i="24"/>
  <c r="K10032" i="24"/>
  <c r="K10033" i="24"/>
  <c r="K10034" i="24"/>
  <c r="K10035" i="24"/>
  <c r="K10036" i="24"/>
  <c r="K10037" i="24"/>
  <c r="K10038" i="24"/>
  <c r="K10039" i="24"/>
  <c r="K10040" i="24"/>
  <c r="K10041" i="24"/>
  <c r="K10042" i="24"/>
  <c r="K10043" i="24"/>
  <c r="K10044" i="24"/>
  <c r="K10045" i="24"/>
  <c r="K10046" i="24"/>
  <c r="K10047" i="24"/>
  <c r="K10048" i="24"/>
  <c r="K10049" i="24"/>
  <c r="K10050" i="24"/>
  <c r="K10051" i="24"/>
  <c r="K10052" i="24"/>
  <c r="K10053" i="24"/>
  <c r="K10054" i="24"/>
  <c r="K10055" i="24"/>
  <c r="K10056" i="24"/>
  <c r="K10057" i="24"/>
  <c r="K10058" i="24"/>
  <c r="K10059" i="24"/>
  <c r="K10060" i="24"/>
  <c r="K10061" i="24"/>
  <c r="K10062" i="24"/>
  <c r="K10063" i="24"/>
  <c r="K10064" i="24"/>
  <c r="K10065" i="24"/>
  <c r="K10066" i="24"/>
  <c r="K10067" i="24"/>
  <c r="K10068" i="24"/>
  <c r="K10069" i="24"/>
  <c r="K10070" i="24"/>
  <c r="K10071" i="24"/>
  <c r="K10072" i="24"/>
  <c r="K10073" i="24"/>
  <c r="K10074" i="24"/>
  <c r="K10075" i="24"/>
  <c r="K10076" i="24"/>
  <c r="K10077" i="24"/>
  <c r="K10078" i="24"/>
  <c r="K10079" i="24"/>
  <c r="K10080" i="24"/>
  <c r="K10081" i="24"/>
  <c r="K10082" i="24"/>
  <c r="K10083" i="24"/>
  <c r="K10084" i="24"/>
  <c r="K10085" i="24"/>
  <c r="K10086" i="24"/>
  <c r="K10087" i="24"/>
  <c r="K10088" i="24"/>
  <c r="K10089" i="24"/>
  <c r="K10090" i="24"/>
  <c r="K10091" i="24"/>
  <c r="K10092" i="24"/>
  <c r="K10093" i="24"/>
  <c r="K10094" i="24"/>
  <c r="K10095" i="24"/>
  <c r="K10096" i="24"/>
  <c r="K10097" i="24"/>
  <c r="K10098" i="24"/>
  <c r="K10099" i="24"/>
  <c r="K10100" i="24"/>
  <c r="K10101" i="24"/>
  <c r="K10102" i="24"/>
  <c r="K10103" i="24"/>
  <c r="K10104" i="24"/>
  <c r="K10105" i="24"/>
  <c r="K10106" i="24"/>
  <c r="K10107" i="24"/>
  <c r="K10108" i="24"/>
  <c r="K10109" i="24"/>
  <c r="K10110" i="24"/>
  <c r="K10111" i="24"/>
  <c r="K10112" i="24"/>
  <c r="K10113" i="24"/>
  <c r="K10114" i="24"/>
  <c r="K10115" i="24"/>
  <c r="K10116" i="24"/>
  <c r="K10117" i="24"/>
  <c r="K10118" i="24"/>
  <c r="K10119" i="24"/>
  <c r="K10120" i="24"/>
  <c r="K10121" i="24"/>
  <c r="K10122" i="24"/>
  <c r="K10123" i="24"/>
  <c r="K10124" i="24"/>
  <c r="K10125" i="24"/>
  <c r="K10126" i="24"/>
  <c r="K10127" i="24"/>
  <c r="K10128" i="24"/>
  <c r="K10129" i="24"/>
  <c r="K10130" i="24"/>
  <c r="K10131" i="24"/>
  <c r="K10132" i="24"/>
  <c r="K10133" i="24"/>
  <c r="K10134" i="24"/>
  <c r="K10135" i="24"/>
  <c r="K10136" i="24"/>
  <c r="K10137" i="24"/>
  <c r="K10138" i="24"/>
  <c r="K10139" i="24"/>
  <c r="K10140" i="24"/>
  <c r="K10141" i="24"/>
  <c r="K10142" i="24"/>
  <c r="K10143" i="24"/>
  <c r="K10144" i="24"/>
  <c r="K10145" i="24"/>
  <c r="K10146" i="24"/>
  <c r="K10147" i="24"/>
  <c r="K10148" i="24"/>
  <c r="K10149" i="24"/>
  <c r="K10150" i="24"/>
  <c r="K10151" i="24"/>
  <c r="K10152" i="24"/>
  <c r="K10153" i="24"/>
  <c r="K10154" i="24"/>
  <c r="K10155" i="24"/>
  <c r="K10156" i="24"/>
  <c r="K10157" i="24"/>
  <c r="K10158" i="24"/>
  <c r="K10159" i="24"/>
  <c r="K10160" i="24"/>
  <c r="K10161" i="24"/>
  <c r="K10162" i="24"/>
  <c r="K10163" i="24"/>
  <c r="K10164" i="24"/>
  <c r="K10165" i="24"/>
  <c r="K10166" i="24"/>
  <c r="K10167" i="24"/>
  <c r="K10168" i="24"/>
  <c r="K10169" i="24"/>
  <c r="K10170" i="24"/>
  <c r="K10171" i="24"/>
  <c r="K10172" i="24"/>
  <c r="K10173" i="24"/>
  <c r="K10174" i="24"/>
  <c r="K10175" i="24"/>
  <c r="K10176" i="24"/>
  <c r="K10177" i="24"/>
  <c r="K10178" i="24"/>
  <c r="K10179" i="24"/>
  <c r="K10180" i="24"/>
  <c r="K10181" i="24"/>
  <c r="K10182" i="24"/>
  <c r="K10183" i="24"/>
  <c r="K10184" i="24"/>
  <c r="K10185" i="24"/>
  <c r="K10186" i="24"/>
  <c r="K10187" i="24"/>
  <c r="K10188" i="24"/>
  <c r="K10189" i="24"/>
  <c r="K10190" i="24"/>
  <c r="K10191" i="24"/>
  <c r="K10192" i="24"/>
  <c r="K10193" i="24"/>
  <c r="K10194" i="24"/>
  <c r="K10195" i="24"/>
  <c r="K10196" i="24"/>
  <c r="K10197" i="24"/>
  <c r="K10198" i="24"/>
  <c r="K10199" i="24"/>
  <c r="K10200" i="24"/>
  <c r="K10201" i="24"/>
  <c r="K10202" i="24"/>
  <c r="K10203" i="24"/>
  <c r="K10204" i="24"/>
  <c r="K10205" i="24"/>
  <c r="K10206" i="24"/>
  <c r="K10207" i="24"/>
  <c r="K10208" i="24"/>
  <c r="K10209" i="24"/>
  <c r="K10210" i="24"/>
  <c r="K10211" i="24"/>
  <c r="K10212" i="24"/>
  <c r="K10213" i="24"/>
  <c r="K10214" i="24"/>
  <c r="K10215" i="24"/>
  <c r="K10216" i="24"/>
  <c r="K10217" i="24"/>
  <c r="K10218" i="24"/>
  <c r="K10219" i="24"/>
  <c r="K10220" i="24"/>
  <c r="K10221" i="24"/>
  <c r="K10222" i="24"/>
  <c r="K10223" i="24"/>
  <c r="K10224" i="24"/>
  <c r="K10225" i="24"/>
  <c r="K10226" i="24"/>
  <c r="K10227" i="24"/>
  <c r="K10228" i="24"/>
  <c r="K10229" i="24"/>
  <c r="K10230" i="24"/>
  <c r="K10231" i="24"/>
  <c r="K10232" i="24"/>
  <c r="K10233" i="24"/>
  <c r="K10234" i="24"/>
  <c r="K10235" i="24"/>
  <c r="K10236" i="24"/>
  <c r="K10237" i="24"/>
  <c r="K10238" i="24"/>
  <c r="K10239" i="24"/>
  <c r="K10240" i="24"/>
  <c r="K10241" i="24"/>
  <c r="K10242" i="24"/>
  <c r="K10243" i="24"/>
  <c r="K10244" i="24"/>
  <c r="K10245" i="24"/>
  <c r="K10246" i="24"/>
  <c r="K10247" i="24"/>
  <c r="K10248" i="24"/>
  <c r="K10249" i="24"/>
  <c r="K10250" i="24"/>
  <c r="K10251" i="24"/>
  <c r="K10252" i="24"/>
  <c r="K10253" i="24"/>
  <c r="K10254" i="24"/>
  <c r="K10255" i="24"/>
  <c r="K10256" i="24"/>
  <c r="K10257" i="24"/>
  <c r="K10258" i="24"/>
  <c r="K10259" i="24"/>
  <c r="K10260" i="24"/>
  <c r="K10261" i="24"/>
  <c r="K10262" i="24"/>
  <c r="K10263" i="24"/>
  <c r="K10264" i="24"/>
  <c r="K10265" i="24"/>
  <c r="K10266" i="24"/>
  <c r="K10267" i="24"/>
  <c r="K10268" i="24"/>
  <c r="K10269" i="24"/>
  <c r="K10270" i="24"/>
  <c r="K10271" i="24"/>
  <c r="K10272" i="24"/>
  <c r="K10273" i="24"/>
  <c r="K10274" i="24"/>
  <c r="K10275" i="24"/>
  <c r="K10276" i="24"/>
  <c r="K10277" i="24"/>
  <c r="K10278" i="24"/>
  <c r="K10279" i="24"/>
  <c r="K10280" i="24"/>
  <c r="K10281" i="24"/>
  <c r="K10282" i="24"/>
  <c r="K10283" i="24"/>
  <c r="K10284" i="24"/>
  <c r="K10285" i="24"/>
  <c r="K10286" i="24"/>
  <c r="K10287" i="24"/>
  <c r="K10288" i="24"/>
  <c r="K10289" i="24"/>
  <c r="K10290" i="24"/>
  <c r="K10291" i="24"/>
  <c r="K10292" i="24"/>
  <c r="K10293" i="24"/>
  <c r="K10294" i="24"/>
  <c r="K10295" i="24"/>
  <c r="K10296" i="24"/>
  <c r="K10297" i="24"/>
  <c r="K10298" i="24"/>
  <c r="K10299" i="24"/>
  <c r="K10300" i="24"/>
  <c r="K10301" i="24"/>
  <c r="K10302" i="24"/>
  <c r="K10303" i="24"/>
  <c r="K10304" i="24"/>
  <c r="K10305" i="24"/>
  <c r="K10306" i="24"/>
  <c r="K10307" i="24"/>
  <c r="K10308" i="24"/>
  <c r="K10309" i="24"/>
  <c r="K10310" i="24"/>
  <c r="K10311" i="24"/>
  <c r="K10312" i="24"/>
  <c r="K10313" i="24"/>
  <c r="K10314" i="24"/>
  <c r="K10315" i="24"/>
  <c r="K10316" i="24"/>
  <c r="K10317" i="24"/>
  <c r="K10318" i="24"/>
  <c r="K10319" i="24"/>
  <c r="K10320" i="24"/>
  <c r="K10321" i="24"/>
  <c r="K10322" i="24"/>
  <c r="K10323" i="24"/>
  <c r="K10324" i="24"/>
  <c r="K10325" i="24"/>
  <c r="K10326" i="24"/>
  <c r="K10327" i="24"/>
  <c r="K10328" i="24"/>
  <c r="K10329" i="24"/>
  <c r="K10330" i="24"/>
  <c r="K10331" i="24"/>
  <c r="K10332" i="24"/>
  <c r="K10333" i="24"/>
  <c r="K10334" i="24"/>
  <c r="K10335" i="24"/>
  <c r="K10336" i="24"/>
  <c r="K10337" i="24"/>
  <c r="K10338" i="24"/>
  <c r="K10339" i="24"/>
  <c r="K10340" i="24"/>
  <c r="K10341" i="24"/>
  <c r="K10342" i="24"/>
  <c r="K10343" i="24"/>
  <c r="K10344" i="24"/>
  <c r="K10345" i="24"/>
  <c r="K10346" i="24"/>
  <c r="K10347" i="24"/>
  <c r="K10348" i="24"/>
  <c r="K10349" i="24"/>
  <c r="K10350" i="24"/>
  <c r="K10351" i="24"/>
  <c r="K10352" i="24"/>
  <c r="K10353" i="24"/>
  <c r="K10354" i="24"/>
  <c r="K10355" i="24"/>
  <c r="K10356" i="24"/>
  <c r="K10357" i="24"/>
  <c r="K10358" i="24"/>
  <c r="K10359" i="24"/>
  <c r="K10360" i="24"/>
  <c r="K10361" i="24"/>
  <c r="K10362" i="24"/>
  <c r="K10363" i="24"/>
  <c r="K10364" i="24"/>
  <c r="K10365" i="24"/>
  <c r="K10366" i="24"/>
  <c r="K10367" i="24"/>
  <c r="K10368" i="24"/>
  <c r="K10369" i="24"/>
  <c r="K10370" i="24"/>
  <c r="K10371" i="24"/>
  <c r="K10372" i="24"/>
  <c r="K10373" i="24"/>
  <c r="K10374" i="24"/>
  <c r="K10375" i="24"/>
  <c r="K10376" i="24"/>
  <c r="K10377" i="24"/>
  <c r="K10378" i="24"/>
  <c r="K10379" i="24"/>
  <c r="K10380" i="24"/>
  <c r="K10381" i="24"/>
  <c r="K10382" i="24"/>
  <c r="K10383" i="24"/>
  <c r="K10384" i="24"/>
  <c r="K10385" i="24"/>
  <c r="K10386" i="24"/>
  <c r="K10387" i="24"/>
  <c r="K10388" i="24"/>
  <c r="K10389" i="24"/>
  <c r="K10390" i="24"/>
  <c r="K10391" i="24"/>
  <c r="K10392" i="24"/>
  <c r="K10393" i="24"/>
  <c r="K10394" i="24"/>
  <c r="K10395" i="24"/>
  <c r="K10396" i="24"/>
  <c r="K10397" i="24"/>
  <c r="K10398" i="24"/>
  <c r="K10399" i="24"/>
  <c r="K10400" i="24"/>
  <c r="K10401" i="24"/>
  <c r="K10402" i="24"/>
  <c r="K10403" i="24"/>
  <c r="K10404" i="24"/>
  <c r="K10405" i="24"/>
  <c r="K10406" i="24"/>
  <c r="K10407" i="24"/>
  <c r="K10408" i="24"/>
  <c r="K10409" i="24"/>
  <c r="K10410" i="24"/>
  <c r="K10411" i="24"/>
  <c r="K10412" i="24"/>
  <c r="K10413" i="24"/>
  <c r="K10414" i="24"/>
  <c r="K10415" i="24"/>
  <c r="K10416" i="24"/>
  <c r="K10417" i="24"/>
  <c r="K10418" i="24"/>
  <c r="K10419" i="24"/>
  <c r="K10420" i="24"/>
  <c r="K10421" i="24"/>
  <c r="K10422" i="24"/>
  <c r="K10423" i="24"/>
  <c r="K10424" i="24"/>
  <c r="K10425" i="24"/>
  <c r="K10426" i="24"/>
  <c r="K10427" i="24"/>
  <c r="K10428" i="24"/>
  <c r="K10429" i="24"/>
  <c r="K10430" i="24"/>
  <c r="K10431" i="24"/>
  <c r="K10432" i="24"/>
  <c r="K10433" i="24"/>
  <c r="K10434" i="24"/>
  <c r="K10435" i="24"/>
  <c r="K10436" i="24"/>
  <c r="K10437" i="24"/>
  <c r="K10438" i="24"/>
  <c r="K10439" i="24"/>
  <c r="K10440" i="24"/>
  <c r="K10441" i="24"/>
  <c r="K10442" i="24"/>
  <c r="K10443" i="24"/>
  <c r="K10444" i="24"/>
  <c r="K10445" i="24"/>
  <c r="K10446" i="24"/>
  <c r="K10447" i="24"/>
  <c r="K10448" i="24"/>
  <c r="K10449" i="24"/>
  <c r="K10450" i="24"/>
  <c r="K10451" i="24"/>
  <c r="K10452" i="24"/>
  <c r="K10453" i="24"/>
  <c r="K10454" i="24"/>
  <c r="K10455" i="24"/>
  <c r="K10456" i="24"/>
  <c r="K10457" i="24"/>
  <c r="K10458" i="24"/>
  <c r="K10459" i="24"/>
  <c r="K10460" i="24"/>
  <c r="K10461" i="24"/>
  <c r="K10462" i="24"/>
  <c r="K10463" i="24"/>
  <c r="K10464" i="24"/>
  <c r="K10465" i="24"/>
  <c r="K10466" i="24"/>
  <c r="K10467" i="24"/>
  <c r="K10468" i="24"/>
  <c r="K10469" i="24"/>
  <c r="K10470" i="24"/>
  <c r="K10471" i="24"/>
  <c r="K10472" i="24"/>
  <c r="K10473" i="24"/>
  <c r="K10474" i="24"/>
  <c r="K10475" i="24"/>
  <c r="K10476" i="24"/>
  <c r="K10477" i="24"/>
  <c r="K10478" i="24"/>
  <c r="K10479" i="24"/>
  <c r="K10480" i="24"/>
  <c r="K10481" i="24"/>
  <c r="K10482" i="24"/>
  <c r="K10483" i="24"/>
  <c r="K10484" i="24"/>
  <c r="K10485" i="24"/>
  <c r="K10486" i="24"/>
  <c r="K10487" i="24"/>
  <c r="K10488" i="24"/>
  <c r="K10489" i="24"/>
  <c r="K10490" i="24"/>
  <c r="K10491" i="24"/>
  <c r="K10492" i="24"/>
  <c r="K10493" i="24"/>
  <c r="K10494" i="24"/>
  <c r="K10495" i="24"/>
  <c r="K10496" i="24"/>
  <c r="K10497" i="24"/>
  <c r="K10498" i="24"/>
  <c r="K10499" i="24"/>
  <c r="K10500" i="24"/>
  <c r="K10501" i="24"/>
  <c r="K10502" i="24"/>
  <c r="K10503" i="24"/>
  <c r="K10504" i="24"/>
  <c r="K10505" i="24"/>
  <c r="K10506" i="24"/>
  <c r="K10507" i="24"/>
  <c r="K10508" i="24"/>
  <c r="K10509" i="24"/>
  <c r="K10510" i="24"/>
  <c r="K10511" i="24"/>
  <c r="K10512" i="24"/>
  <c r="K10513" i="24"/>
  <c r="K10514" i="24"/>
  <c r="K10515" i="24"/>
  <c r="K10516" i="24"/>
  <c r="K10517" i="24"/>
  <c r="K10518" i="24"/>
  <c r="K10519" i="24"/>
  <c r="K10520" i="24"/>
  <c r="K10521" i="24"/>
  <c r="K10522" i="24"/>
  <c r="K10523" i="24"/>
  <c r="K10524" i="24"/>
  <c r="K10525" i="24"/>
  <c r="K10526" i="24"/>
  <c r="K10527" i="24"/>
  <c r="K10528" i="24"/>
  <c r="K10529" i="24"/>
  <c r="K10530" i="24"/>
  <c r="K10531" i="24"/>
  <c r="K10532" i="24"/>
  <c r="K10533" i="24"/>
  <c r="K10534" i="24"/>
  <c r="K10535" i="24"/>
  <c r="K10536" i="24"/>
  <c r="K10537" i="24"/>
  <c r="K10538" i="24"/>
  <c r="K10539" i="24"/>
  <c r="K10540" i="24"/>
  <c r="K10541" i="24"/>
  <c r="K10542" i="24"/>
  <c r="K10543" i="24"/>
  <c r="K10544" i="24"/>
  <c r="K10545" i="24"/>
  <c r="K10546" i="24"/>
  <c r="K10547" i="24"/>
  <c r="K10548" i="24"/>
  <c r="K10549" i="24"/>
  <c r="K10550" i="24"/>
  <c r="K10551" i="24"/>
  <c r="K10552" i="24"/>
  <c r="K10553" i="24"/>
  <c r="K10554" i="24"/>
  <c r="K10555" i="24"/>
  <c r="K10556" i="24"/>
  <c r="K10557" i="24"/>
  <c r="K10558" i="24"/>
  <c r="K10559" i="24"/>
  <c r="K10560" i="24"/>
  <c r="K10561" i="24"/>
  <c r="K10562" i="24"/>
  <c r="K10563" i="24"/>
  <c r="K10564" i="24"/>
  <c r="K10565" i="24"/>
  <c r="K10566" i="24"/>
  <c r="K10567" i="24"/>
  <c r="K10568" i="24"/>
  <c r="K10569" i="24"/>
  <c r="K10570" i="24"/>
  <c r="K10571" i="24"/>
  <c r="K10572" i="24"/>
  <c r="K10573" i="24"/>
  <c r="K10574" i="24"/>
  <c r="K10575" i="24"/>
  <c r="K10576" i="24"/>
  <c r="K10577" i="24"/>
  <c r="K10578" i="24"/>
  <c r="K10579" i="24"/>
  <c r="K10580" i="24"/>
  <c r="K10581" i="24"/>
  <c r="K10582" i="24"/>
  <c r="K10583" i="24"/>
  <c r="K10584" i="24"/>
  <c r="K10585" i="24"/>
  <c r="K10586" i="24"/>
  <c r="K10587" i="24"/>
  <c r="K10588" i="24"/>
  <c r="K10589" i="24"/>
  <c r="K10590" i="24"/>
  <c r="K10591" i="24"/>
  <c r="K10592" i="24"/>
  <c r="K10593" i="24"/>
  <c r="K10594" i="24"/>
  <c r="K10595" i="24"/>
  <c r="K10596" i="24"/>
  <c r="K10597" i="24"/>
  <c r="K10598" i="24"/>
  <c r="K10599" i="24"/>
  <c r="K10600" i="24"/>
  <c r="K10601" i="24"/>
  <c r="K10602" i="24"/>
  <c r="K10603" i="24"/>
  <c r="K10604" i="24"/>
  <c r="K10605" i="24"/>
  <c r="K10606" i="24"/>
  <c r="K10607" i="24"/>
  <c r="K10608" i="24"/>
  <c r="K10609" i="24"/>
  <c r="K10610" i="24"/>
  <c r="K10611" i="24"/>
  <c r="K10612" i="24"/>
  <c r="K10613" i="24"/>
  <c r="K10614" i="24"/>
  <c r="K10615" i="24"/>
  <c r="K10616" i="24"/>
  <c r="K10617" i="24"/>
  <c r="K10618" i="24"/>
  <c r="K10619" i="24"/>
  <c r="K10620" i="24"/>
  <c r="K10621" i="24"/>
  <c r="K10622" i="24"/>
  <c r="K10623" i="24"/>
  <c r="K10624" i="24"/>
  <c r="K10625" i="24"/>
  <c r="K10626" i="24"/>
  <c r="K10627" i="24"/>
  <c r="K10628" i="24"/>
  <c r="K10629" i="24"/>
  <c r="K10630" i="24"/>
  <c r="K10631" i="24"/>
  <c r="K10632" i="24"/>
  <c r="K10633" i="24"/>
  <c r="K10634" i="24"/>
  <c r="K10635" i="24"/>
  <c r="K10636" i="24"/>
  <c r="K10637" i="24"/>
  <c r="K10638" i="24"/>
  <c r="K10639" i="24"/>
  <c r="K10640" i="24"/>
  <c r="K10641" i="24"/>
  <c r="K10642" i="24"/>
  <c r="K10643" i="24"/>
  <c r="K10644" i="24"/>
  <c r="K10645" i="24"/>
  <c r="K10646" i="24"/>
  <c r="K10647" i="24"/>
  <c r="K10648" i="24"/>
  <c r="K10649" i="24"/>
  <c r="K10650" i="24"/>
  <c r="K10651" i="24"/>
  <c r="K10652" i="24"/>
  <c r="K10653" i="24"/>
  <c r="K10654" i="24"/>
  <c r="K10655" i="24"/>
  <c r="K10656" i="24"/>
  <c r="K10657" i="24"/>
  <c r="K10658" i="24"/>
  <c r="K10659" i="24"/>
  <c r="K10660" i="24"/>
  <c r="K10661" i="24"/>
  <c r="K10662" i="24"/>
  <c r="K10663" i="24"/>
  <c r="K10664" i="24"/>
  <c r="K10665" i="24"/>
  <c r="K10666" i="24"/>
  <c r="K10667" i="24"/>
  <c r="K10668" i="24"/>
  <c r="K10669" i="24"/>
  <c r="K10670" i="24"/>
  <c r="K10671" i="24"/>
  <c r="K10672" i="24"/>
  <c r="K10673" i="24"/>
  <c r="K10674" i="24"/>
  <c r="K10675" i="24"/>
  <c r="K10676" i="24"/>
  <c r="K10677" i="24"/>
  <c r="K10678" i="24"/>
  <c r="K10679" i="24"/>
  <c r="K10680" i="24"/>
  <c r="K10681" i="24"/>
  <c r="K10682" i="24"/>
  <c r="K10683" i="24"/>
  <c r="K10684" i="24"/>
  <c r="K10685" i="24"/>
  <c r="K10686" i="24"/>
  <c r="K10687" i="24"/>
  <c r="K10688" i="24"/>
  <c r="K10689" i="24"/>
  <c r="K10690" i="24"/>
  <c r="K10691" i="24"/>
  <c r="K10692" i="24"/>
  <c r="K10693" i="24"/>
  <c r="K10694" i="24"/>
  <c r="K10695" i="24"/>
  <c r="K10696" i="24"/>
  <c r="K10697" i="24"/>
  <c r="K10698" i="24"/>
  <c r="K10699" i="24"/>
  <c r="K10700" i="24"/>
  <c r="K10701" i="24"/>
  <c r="K10702" i="24"/>
  <c r="K10703" i="24"/>
  <c r="K10704" i="24"/>
  <c r="K10705" i="24"/>
  <c r="K10706" i="24"/>
  <c r="K10707" i="24"/>
  <c r="K10708" i="24"/>
  <c r="K10709" i="24"/>
  <c r="K10710" i="24"/>
  <c r="K10711" i="24"/>
  <c r="K10712" i="24"/>
  <c r="K10713" i="24"/>
  <c r="K10714" i="24"/>
  <c r="K10715" i="24"/>
  <c r="K10716" i="24"/>
  <c r="K10717" i="24"/>
  <c r="K10718" i="24"/>
  <c r="K10719" i="24"/>
  <c r="K10720" i="24"/>
  <c r="K10721" i="24"/>
  <c r="K10722" i="24"/>
  <c r="K10723" i="24"/>
  <c r="K10724" i="24"/>
  <c r="K10725" i="24"/>
  <c r="K10726" i="24"/>
  <c r="K10727" i="24"/>
  <c r="K10728" i="24"/>
  <c r="K10729" i="24"/>
  <c r="K10730" i="24"/>
  <c r="K10731" i="24"/>
  <c r="K10732" i="24"/>
  <c r="K10733" i="24"/>
  <c r="K10734" i="24"/>
  <c r="K10735" i="24"/>
  <c r="K10736" i="24"/>
  <c r="K10737" i="24"/>
  <c r="K10738" i="24"/>
  <c r="K10739" i="24"/>
  <c r="K10740" i="24"/>
  <c r="K10741" i="24"/>
  <c r="K10742" i="24"/>
  <c r="K10743" i="24"/>
  <c r="K10744" i="24"/>
  <c r="K10745" i="24"/>
  <c r="K10746" i="24"/>
  <c r="K10747" i="24"/>
  <c r="K10748" i="24"/>
  <c r="K10749" i="24"/>
  <c r="K10750" i="24"/>
  <c r="K10751" i="24"/>
  <c r="K10752" i="24"/>
  <c r="K10753" i="24"/>
  <c r="K10754" i="24"/>
  <c r="K10755" i="24"/>
  <c r="K10756" i="24"/>
  <c r="K10757" i="24"/>
  <c r="K10758" i="24"/>
  <c r="K10759" i="24"/>
  <c r="K10760" i="24"/>
  <c r="K10761" i="24"/>
  <c r="K10762" i="24"/>
  <c r="K10763" i="24"/>
  <c r="K10764" i="24"/>
  <c r="K10765" i="24"/>
  <c r="K10766" i="24"/>
  <c r="K10767" i="24"/>
  <c r="K10768" i="24"/>
  <c r="K10769" i="24"/>
  <c r="K10770" i="24"/>
  <c r="K10771" i="24"/>
  <c r="K10772" i="24"/>
  <c r="K10773" i="24"/>
  <c r="K10774" i="24"/>
  <c r="K10775" i="24"/>
  <c r="K10776" i="24"/>
  <c r="K10777" i="24"/>
  <c r="K10778" i="24"/>
  <c r="K10779" i="24"/>
  <c r="K10780" i="24"/>
  <c r="K10781" i="24"/>
  <c r="K10782" i="24"/>
  <c r="K10783" i="24"/>
  <c r="K10784" i="24"/>
  <c r="K10785" i="24"/>
  <c r="K10786" i="24"/>
  <c r="K10787" i="24"/>
  <c r="K10788" i="24"/>
  <c r="K10789" i="24"/>
  <c r="K10790" i="24"/>
  <c r="K10791" i="24"/>
  <c r="K10792" i="24"/>
  <c r="K10793" i="24"/>
  <c r="K10794" i="24"/>
  <c r="K10795" i="24"/>
  <c r="K10796" i="24"/>
  <c r="K10797" i="24"/>
  <c r="K10798" i="24"/>
  <c r="K10799" i="24"/>
  <c r="K10800" i="24"/>
  <c r="K10801" i="24"/>
  <c r="K10802" i="24"/>
  <c r="K10803" i="24"/>
  <c r="K10804" i="24"/>
  <c r="K10805" i="24"/>
  <c r="K10806" i="24"/>
  <c r="K10807" i="24"/>
  <c r="K10808" i="24"/>
  <c r="K10809" i="24"/>
  <c r="K10810" i="24"/>
  <c r="K10811" i="24"/>
  <c r="K10812" i="24"/>
  <c r="K10813" i="24"/>
  <c r="K10814" i="24"/>
  <c r="K10815" i="24"/>
  <c r="K10816" i="24"/>
  <c r="K10817" i="24"/>
  <c r="K10818" i="24"/>
  <c r="K10819" i="24"/>
  <c r="K10820" i="24"/>
  <c r="K10821" i="24"/>
  <c r="K10822" i="24"/>
  <c r="K10823" i="24"/>
  <c r="K10824" i="24"/>
  <c r="K10825" i="24"/>
  <c r="K10826" i="24"/>
  <c r="K10827" i="24"/>
  <c r="K10828" i="24"/>
  <c r="K10829" i="24"/>
  <c r="K10830" i="24"/>
  <c r="K10831" i="24"/>
  <c r="K10832" i="24"/>
  <c r="K10833" i="24"/>
  <c r="K10834" i="24"/>
  <c r="K10835" i="24"/>
  <c r="K10836" i="24"/>
  <c r="K10837" i="24"/>
  <c r="K10838" i="24"/>
  <c r="K10839" i="24"/>
  <c r="K10840" i="24"/>
  <c r="K10841" i="24"/>
  <c r="K10842" i="24"/>
  <c r="K10843" i="24"/>
  <c r="K10844" i="24"/>
  <c r="K10845" i="24"/>
  <c r="K10846" i="24"/>
  <c r="K10847" i="24"/>
  <c r="K10848" i="24"/>
  <c r="K10849" i="24"/>
  <c r="K10850" i="24"/>
  <c r="K10851" i="24"/>
  <c r="K10852" i="24"/>
  <c r="K10853" i="24"/>
  <c r="K10854" i="24"/>
  <c r="K10855" i="24"/>
  <c r="K10856" i="24"/>
  <c r="K10857" i="24"/>
  <c r="K10858" i="24"/>
  <c r="K10859" i="24"/>
  <c r="K10860" i="24"/>
  <c r="K10861" i="24"/>
  <c r="K10862" i="24"/>
  <c r="K10863" i="24"/>
  <c r="K10864" i="24"/>
  <c r="K10865" i="24"/>
  <c r="K10866" i="24"/>
  <c r="K10867" i="24"/>
  <c r="K10868" i="24"/>
  <c r="K10869" i="24"/>
  <c r="K10870" i="24"/>
  <c r="K10871" i="24"/>
  <c r="K10872" i="24"/>
  <c r="K10873" i="24"/>
  <c r="K10874" i="24"/>
  <c r="K10875" i="24"/>
  <c r="K10876" i="24"/>
  <c r="K10877" i="24"/>
  <c r="K10878" i="24"/>
  <c r="K10879" i="24"/>
  <c r="K10880" i="24"/>
  <c r="K10881" i="24"/>
  <c r="K10882" i="24"/>
  <c r="K10883" i="24"/>
  <c r="K10884" i="24"/>
  <c r="K10885" i="24"/>
  <c r="K10886" i="24"/>
  <c r="K10887" i="24"/>
  <c r="K10888" i="24"/>
  <c r="K10889" i="24"/>
  <c r="K10890" i="24"/>
  <c r="K10891" i="24"/>
  <c r="K10892" i="24"/>
  <c r="K10893" i="24"/>
  <c r="K10894" i="24"/>
  <c r="K10895" i="24"/>
  <c r="K10896" i="24"/>
  <c r="K10897" i="24"/>
  <c r="K10898" i="24"/>
  <c r="K10899" i="24"/>
  <c r="K10900" i="24"/>
  <c r="K10901" i="24"/>
  <c r="K10902" i="24"/>
  <c r="K10903" i="24"/>
  <c r="K10904" i="24"/>
  <c r="K10905" i="24"/>
  <c r="K10906" i="24"/>
  <c r="K10907" i="24"/>
  <c r="K10908" i="24"/>
  <c r="K10909" i="24"/>
  <c r="K10910" i="24"/>
  <c r="K10911" i="24"/>
  <c r="K10912" i="24"/>
  <c r="K10913" i="24"/>
  <c r="K10914" i="24"/>
  <c r="K10915" i="24"/>
  <c r="K10916" i="24"/>
  <c r="K10917" i="24"/>
  <c r="K10918" i="24"/>
  <c r="K10919" i="24"/>
  <c r="K10920" i="24"/>
  <c r="K10921" i="24"/>
  <c r="K10922" i="24"/>
  <c r="K10923" i="24"/>
  <c r="K10924" i="24"/>
  <c r="K10925" i="24"/>
  <c r="K10926" i="24"/>
  <c r="K10927" i="24"/>
  <c r="K10928" i="24"/>
  <c r="K10929" i="24"/>
  <c r="K10930" i="24"/>
  <c r="K10931" i="24"/>
  <c r="K10932" i="24"/>
  <c r="K10933" i="24"/>
  <c r="K10934" i="24"/>
  <c r="K10935" i="24"/>
  <c r="K10936" i="24"/>
  <c r="K10937" i="24"/>
  <c r="K10938" i="24"/>
  <c r="K10939" i="24"/>
  <c r="K10940" i="24"/>
  <c r="K10941" i="24"/>
  <c r="K10942" i="24"/>
  <c r="K10943" i="24"/>
  <c r="K10944" i="24"/>
  <c r="K10945" i="24"/>
  <c r="K10946" i="24"/>
  <c r="K10947" i="24"/>
  <c r="K10948" i="24"/>
  <c r="K10949" i="24"/>
  <c r="K10950" i="24"/>
  <c r="K10951" i="24"/>
  <c r="K10952" i="24"/>
  <c r="K10953" i="24"/>
  <c r="K10954" i="24"/>
  <c r="K10955" i="24"/>
  <c r="K10956" i="24"/>
  <c r="K10957" i="24"/>
  <c r="K10958" i="24"/>
  <c r="K10959" i="24"/>
  <c r="K10960" i="24"/>
  <c r="K10961" i="24"/>
  <c r="K10962" i="24"/>
  <c r="K10963" i="24"/>
  <c r="K10964" i="24"/>
  <c r="K10965" i="24"/>
  <c r="K10966" i="24"/>
  <c r="K10967" i="24"/>
  <c r="K10968" i="24"/>
  <c r="K10969" i="24"/>
  <c r="K10970" i="24"/>
  <c r="K10971" i="24"/>
  <c r="K10972" i="24"/>
  <c r="K10973" i="24"/>
  <c r="K10974" i="24"/>
  <c r="K10975" i="24"/>
  <c r="K10976" i="24"/>
  <c r="K10977" i="24"/>
  <c r="K10978" i="24"/>
  <c r="K10979" i="24"/>
  <c r="K10980" i="24"/>
  <c r="K10981" i="24"/>
  <c r="K10982" i="24"/>
  <c r="K10983" i="24"/>
  <c r="K10984" i="24"/>
  <c r="K10985" i="24"/>
  <c r="K10986" i="24"/>
  <c r="K10987" i="24"/>
  <c r="K10988" i="24"/>
  <c r="K10989" i="24"/>
  <c r="K10990" i="24"/>
  <c r="K10991" i="24"/>
  <c r="K10992" i="24"/>
  <c r="K10993" i="24"/>
  <c r="K10994" i="24"/>
  <c r="K10995" i="24"/>
  <c r="K10996" i="24"/>
  <c r="K10997" i="24"/>
  <c r="K10998" i="24"/>
  <c r="K10999" i="24"/>
  <c r="K11000" i="24"/>
  <c r="K11001" i="24"/>
  <c r="K11002" i="24"/>
  <c r="K11003" i="24"/>
  <c r="K11004" i="24"/>
  <c r="K11005" i="24"/>
  <c r="K11006" i="24"/>
  <c r="K11007" i="24"/>
  <c r="K11008" i="24"/>
  <c r="K11009" i="24"/>
  <c r="K11010" i="24"/>
  <c r="K11011" i="24"/>
  <c r="K11012" i="24"/>
  <c r="K11013" i="24"/>
  <c r="K11014" i="24"/>
  <c r="K11015" i="24"/>
  <c r="K11016" i="24"/>
  <c r="K11017" i="24"/>
  <c r="K11018" i="24"/>
  <c r="K11019" i="24"/>
  <c r="K11020" i="24"/>
  <c r="K11021" i="24"/>
  <c r="K11022" i="24"/>
  <c r="K11023" i="24"/>
  <c r="K11024" i="24"/>
  <c r="K11025" i="24"/>
  <c r="K11026" i="24"/>
  <c r="K11027" i="24"/>
  <c r="K11028" i="24"/>
  <c r="K11029" i="24"/>
  <c r="K11030" i="24"/>
  <c r="K11031" i="24"/>
  <c r="K11032" i="24"/>
  <c r="K11033" i="24"/>
  <c r="K11034" i="24"/>
  <c r="K11035" i="24"/>
  <c r="K11036" i="24"/>
  <c r="K11037" i="24"/>
  <c r="K11038" i="24"/>
  <c r="K11039" i="24"/>
  <c r="K11040" i="24"/>
  <c r="K11041" i="24"/>
  <c r="K11042" i="24"/>
  <c r="K11043" i="24"/>
  <c r="K11044" i="24"/>
  <c r="K11045" i="24"/>
  <c r="K11046" i="24"/>
  <c r="K11047" i="24"/>
  <c r="K11048" i="24"/>
  <c r="K11049" i="24"/>
  <c r="K11050" i="24"/>
  <c r="K11051" i="24"/>
  <c r="K11052" i="24"/>
  <c r="K11053" i="24"/>
  <c r="K11054" i="24"/>
  <c r="K11055" i="24"/>
  <c r="K11056" i="24"/>
  <c r="K11057" i="24"/>
  <c r="K11058" i="24"/>
  <c r="K11059" i="24"/>
  <c r="K11060" i="24"/>
  <c r="K11061" i="24"/>
  <c r="K11062" i="24"/>
  <c r="K11063" i="24"/>
  <c r="K11064" i="24"/>
  <c r="K11065" i="24"/>
  <c r="K11066" i="24"/>
  <c r="K11067" i="24"/>
  <c r="K11068" i="24"/>
  <c r="K11069" i="24"/>
  <c r="K11070" i="24"/>
  <c r="K11071" i="24"/>
  <c r="K11072" i="24"/>
  <c r="K11073" i="24"/>
  <c r="K11074" i="24"/>
  <c r="K11075" i="24"/>
  <c r="K11076" i="24"/>
  <c r="K11077" i="24"/>
  <c r="K11078" i="24"/>
  <c r="K11079" i="24"/>
  <c r="K11080" i="24"/>
  <c r="K11081" i="24"/>
  <c r="K11082" i="24"/>
  <c r="K11083" i="24"/>
  <c r="K11084" i="24"/>
  <c r="K11085" i="24"/>
  <c r="K11086" i="24"/>
  <c r="K11087" i="24"/>
  <c r="K11088" i="24"/>
  <c r="K11089" i="24"/>
  <c r="K11090" i="24"/>
  <c r="K11091" i="24"/>
  <c r="K11092" i="24"/>
  <c r="K11093" i="24"/>
  <c r="K11094" i="24"/>
  <c r="K11095" i="24"/>
  <c r="K11096" i="24"/>
  <c r="K11097" i="24"/>
  <c r="K11098" i="24"/>
  <c r="K11099" i="24"/>
  <c r="K11100" i="24"/>
  <c r="K11101" i="24"/>
  <c r="K11102" i="24"/>
  <c r="K11103" i="24"/>
  <c r="K11104" i="24"/>
  <c r="K11105" i="24"/>
  <c r="K11106" i="24"/>
  <c r="K11107" i="24"/>
  <c r="K11108" i="24"/>
  <c r="K11109" i="24"/>
  <c r="K11110" i="24"/>
  <c r="K11111" i="24"/>
  <c r="K11112" i="24"/>
  <c r="K11113" i="24"/>
  <c r="K11114" i="24"/>
  <c r="K11115" i="24"/>
  <c r="K11116" i="24"/>
  <c r="K11117" i="24"/>
  <c r="K11118" i="24"/>
  <c r="K11119" i="24"/>
  <c r="K11120" i="24"/>
  <c r="K11121" i="24"/>
  <c r="K11122" i="24"/>
  <c r="K11123" i="24"/>
  <c r="K11124" i="24"/>
  <c r="K11125" i="24"/>
  <c r="K11126" i="24"/>
  <c r="K11127" i="24"/>
  <c r="K11128" i="24"/>
  <c r="K11129" i="24"/>
  <c r="K11130" i="24"/>
  <c r="K11131" i="24"/>
  <c r="K11132" i="24"/>
  <c r="K11133" i="24"/>
  <c r="K11134" i="24"/>
  <c r="K11135" i="24"/>
  <c r="K11136" i="24"/>
  <c r="K11137" i="24"/>
  <c r="K11138" i="24"/>
  <c r="K11139" i="24"/>
  <c r="K11140" i="24"/>
  <c r="K11141" i="24"/>
  <c r="K11142" i="24"/>
  <c r="K11143" i="24"/>
  <c r="K11144" i="24"/>
  <c r="K11145" i="24"/>
  <c r="K11146" i="24"/>
  <c r="K11147" i="24"/>
  <c r="K11148" i="24"/>
  <c r="K11149" i="24"/>
  <c r="K11150" i="24"/>
  <c r="K11151" i="24"/>
  <c r="K11152" i="24"/>
  <c r="K11153" i="24"/>
  <c r="K11154" i="24"/>
  <c r="K11155" i="24"/>
  <c r="K11156" i="24"/>
  <c r="K11157" i="24"/>
  <c r="K11158" i="24"/>
  <c r="K11159" i="24"/>
  <c r="K11160" i="24"/>
  <c r="K11161" i="24"/>
  <c r="K11162" i="24"/>
  <c r="K11163" i="24"/>
  <c r="K11164" i="24"/>
  <c r="K11165" i="24"/>
  <c r="K11166" i="24"/>
  <c r="K11167" i="24"/>
  <c r="K11168" i="24"/>
  <c r="K11169" i="24"/>
  <c r="K11170" i="24"/>
  <c r="K11171" i="24"/>
  <c r="K11172" i="24"/>
  <c r="K11173" i="24"/>
  <c r="K11174" i="24"/>
  <c r="K11175" i="24"/>
  <c r="K11176" i="24"/>
  <c r="K11177" i="24"/>
  <c r="K11178" i="24"/>
  <c r="K11179" i="24"/>
  <c r="K11180" i="24"/>
  <c r="K11181" i="24"/>
  <c r="K11182" i="24"/>
  <c r="K11183" i="24"/>
  <c r="K11184" i="24"/>
  <c r="K11185" i="24"/>
  <c r="K11186" i="24"/>
  <c r="K11187" i="24"/>
  <c r="K11188" i="24"/>
  <c r="K11189" i="24"/>
  <c r="K11190" i="24"/>
  <c r="K11191" i="24"/>
  <c r="K11192" i="24"/>
  <c r="K11193" i="24"/>
  <c r="K11194" i="24"/>
  <c r="K11195" i="24"/>
  <c r="K11196" i="24"/>
  <c r="K11197" i="24"/>
  <c r="K11198" i="24"/>
  <c r="K11199" i="24"/>
  <c r="K11200" i="24"/>
  <c r="K11201" i="24"/>
  <c r="K11202" i="24"/>
  <c r="K11203" i="24"/>
  <c r="K11204" i="24"/>
  <c r="K11205" i="24"/>
  <c r="K11206" i="24"/>
  <c r="K11207" i="24"/>
  <c r="K11208" i="24"/>
  <c r="K11209" i="24"/>
  <c r="K11210" i="24"/>
  <c r="K11211" i="24"/>
  <c r="K11212" i="24"/>
  <c r="K11213" i="24"/>
  <c r="K11214" i="24"/>
  <c r="K11215" i="24"/>
  <c r="K11216" i="24"/>
  <c r="K11217" i="24"/>
  <c r="K11218" i="24"/>
  <c r="K11219" i="24"/>
  <c r="K11220" i="24"/>
  <c r="K11221" i="24"/>
  <c r="K11222" i="24"/>
  <c r="K11223" i="24"/>
  <c r="K11224" i="24"/>
  <c r="K11225" i="24"/>
  <c r="K11226" i="24"/>
  <c r="K11227" i="24"/>
  <c r="K11228" i="24"/>
  <c r="K11229" i="24"/>
  <c r="K11230" i="24"/>
  <c r="K11231" i="24"/>
  <c r="K11232" i="24"/>
  <c r="K11233" i="24"/>
  <c r="K11234" i="24"/>
  <c r="K11235" i="24"/>
  <c r="K11236" i="24"/>
  <c r="K11237" i="24"/>
  <c r="K11238" i="24"/>
  <c r="K11239" i="24"/>
  <c r="K11240" i="24"/>
  <c r="K11241" i="24"/>
  <c r="K11242" i="24"/>
  <c r="K11243" i="24"/>
  <c r="K11244" i="24"/>
  <c r="K11245" i="24"/>
  <c r="K11246" i="24"/>
  <c r="K11247" i="24"/>
  <c r="K11248" i="24"/>
  <c r="K11249" i="24"/>
  <c r="K11250" i="24"/>
  <c r="K11251" i="24"/>
  <c r="K11252" i="24"/>
  <c r="K11253" i="24"/>
  <c r="K11254" i="24"/>
  <c r="K11255" i="24"/>
  <c r="K11256" i="24"/>
  <c r="K11257" i="24"/>
  <c r="K11258" i="24"/>
  <c r="K11259" i="24"/>
  <c r="K11260" i="24"/>
  <c r="K11261" i="24"/>
  <c r="K11262" i="24"/>
  <c r="K11263" i="24"/>
  <c r="K11264" i="24"/>
  <c r="K11265" i="24"/>
  <c r="K11266" i="24"/>
  <c r="K11267" i="24"/>
  <c r="K11268" i="24"/>
  <c r="K11269" i="24"/>
  <c r="K11270" i="24"/>
  <c r="K11271" i="24"/>
  <c r="K11272" i="24"/>
  <c r="K11273" i="24"/>
  <c r="K11274" i="24"/>
  <c r="K11275" i="24"/>
  <c r="K11276" i="24"/>
  <c r="K11277" i="24"/>
  <c r="K11278" i="24"/>
  <c r="K11279" i="24"/>
  <c r="K11280" i="24"/>
  <c r="K11281" i="24"/>
  <c r="K11282" i="24"/>
  <c r="K11283" i="24"/>
  <c r="K11284" i="24"/>
  <c r="K11285" i="24"/>
  <c r="K11286" i="24"/>
  <c r="K11287" i="24"/>
  <c r="K11288" i="24"/>
  <c r="K11289" i="24"/>
  <c r="K11290" i="24"/>
  <c r="K11291" i="24"/>
  <c r="K11292" i="24"/>
  <c r="K11293" i="24"/>
  <c r="K11294" i="24"/>
  <c r="K11295" i="24"/>
  <c r="K11296" i="24"/>
  <c r="K11297" i="24"/>
  <c r="K11298" i="24"/>
  <c r="K11299" i="24"/>
  <c r="K11300" i="24"/>
  <c r="K11301" i="24"/>
  <c r="K11302" i="24"/>
  <c r="K11303" i="24"/>
  <c r="K11304" i="24"/>
  <c r="K11305" i="24"/>
  <c r="K11306" i="24"/>
  <c r="K11307" i="24"/>
  <c r="K11308" i="24"/>
  <c r="K11309" i="24"/>
  <c r="K11310" i="24"/>
  <c r="K11311" i="24"/>
  <c r="K11312" i="24"/>
  <c r="K11313" i="24"/>
  <c r="K11314" i="24"/>
  <c r="K11315" i="24"/>
  <c r="K11316" i="24"/>
  <c r="K11317" i="24"/>
  <c r="K11318" i="24"/>
  <c r="K11319" i="24"/>
  <c r="K11320" i="24"/>
  <c r="K11321" i="24"/>
  <c r="K11322" i="24"/>
  <c r="K11323" i="24"/>
  <c r="K11324" i="24"/>
  <c r="K11325" i="24"/>
  <c r="K11326" i="24"/>
  <c r="K11327" i="24"/>
  <c r="K11328" i="24"/>
  <c r="K11329" i="24"/>
  <c r="K11330" i="24"/>
  <c r="K11331" i="24"/>
  <c r="K11332" i="24"/>
  <c r="K11333" i="24"/>
  <c r="K11334" i="24"/>
  <c r="K11335" i="24"/>
  <c r="K11336" i="24"/>
  <c r="K11337" i="24"/>
  <c r="K11338" i="24"/>
  <c r="K11339" i="24"/>
  <c r="K11340" i="24"/>
  <c r="K11341" i="24"/>
  <c r="K11342" i="24"/>
  <c r="K11343" i="24"/>
  <c r="K11344" i="24"/>
  <c r="K11345" i="24"/>
  <c r="K11346" i="24"/>
  <c r="K11347" i="24"/>
  <c r="K11348" i="24"/>
  <c r="K11349" i="24"/>
  <c r="K11350" i="24"/>
  <c r="K11351" i="24"/>
  <c r="K11352" i="24"/>
  <c r="K11353" i="24"/>
  <c r="K11354" i="24"/>
  <c r="K11355" i="24"/>
  <c r="K11356" i="24"/>
  <c r="K11357" i="24"/>
  <c r="K11358" i="24"/>
  <c r="K11359" i="24"/>
  <c r="K11360" i="24"/>
  <c r="K11361" i="24"/>
  <c r="K11362" i="24"/>
  <c r="K11363" i="24"/>
  <c r="K11364" i="24"/>
  <c r="K11365" i="24"/>
  <c r="K11366" i="24"/>
  <c r="K11367" i="24"/>
  <c r="K11368" i="24"/>
  <c r="K11369" i="24"/>
  <c r="K11370" i="24"/>
  <c r="K11371" i="24"/>
  <c r="K11372" i="24"/>
  <c r="K11373" i="24"/>
  <c r="K11374" i="24"/>
  <c r="K11375" i="24"/>
  <c r="K11376" i="24"/>
  <c r="K11377" i="24"/>
  <c r="K11378" i="24"/>
  <c r="K11379" i="24"/>
  <c r="K11380" i="24"/>
  <c r="K11381" i="24"/>
  <c r="K11382" i="24"/>
  <c r="K11383" i="24"/>
  <c r="K11384" i="24"/>
  <c r="K11385" i="24"/>
  <c r="K11386" i="24"/>
  <c r="K11387" i="24"/>
  <c r="K11388" i="24"/>
  <c r="K11389" i="24"/>
  <c r="K11390" i="24"/>
  <c r="K11391" i="24"/>
  <c r="K11392" i="24"/>
  <c r="K11393" i="24"/>
  <c r="K11394" i="24"/>
  <c r="K11395" i="24"/>
  <c r="K11396" i="24"/>
  <c r="K11397" i="24"/>
  <c r="K11398" i="24"/>
  <c r="K11399" i="24"/>
  <c r="K11400" i="24"/>
  <c r="K11401" i="24"/>
  <c r="K11402" i="24"/>
  <c r="K11403" i="24"/>
  <c r="K11404" i="24"/>
  <c r="K11405" i="24"/>
  <c r="K11406" i="24"/>
  <c r="K11407" i="24"/>
  <c r="K11408" i="24"/>
  <c r="K11409" i="24"/>
  <c r="K11410" i="24"/>
  <c r="K11411" i="24"/>
  <c r="K11412" i="24"/>
  <c r="K11413" i="24"/>
  <c r="K11414" i="24"/>
  <c r="K11415" i="24"/>
  <c r="K11416" i="24"/>
  <c r="K11417" i="24"/>
  <c r="K11418" i="24"/>
  <c r="K11419" i="24"/>
  <c r="K11420" i="24"/>
  <c r="K11421" i="24"/>
  <c r="K11422" i="24"/>
  <c r="K11423" i="24"/>
  <c r="K11424" i="24"/>
  <c r="K11425" i="24"/>
  <c r="K11426" i="24"/>
  <c r="K11427" i="24"/>
  <c r="K11428" i="24"/>
  <c r="K11429" i="24"/>
  <c r="K11430" i="24"/>
  <c r="K11431" i="24"/>
  <c r="K11432" i="24"/>
  <c r="K11433" i="24"/>
  <c r="K11434" i="24"/>
  <c r="K11435" i="24"/>
  <c r="K11436" i="24"/>
  <c r="K11437" i="24"/>
  <c r="K11438" i="24"/>
  <c r="K11439" i="24"/>
  <c r="K11440" i="24"/>
  <c r="K11441" i="24"/>
  <c r="K11442" i="24"/>
  <c r="K11443" i="24"/>
  <c r="K11444" i="24"/>
  <c r="K11445" i="24"/>
  <c r="K11446" i="24"/>
  <c r="K11447" i="24"/>
  <c r="K11448" i="24"/>
  <c r="K11449" i="24"/>
  <c r="K11450" i="24"/>
  <c r="K11451" i="24"/>
  <c r="K11452" i="24"/>
  <c r="K11453" i="24"/>
  <c r="K11454" i="24"/>
  <c r="K11455" i="24"/>
  <c r="K11456" i="24"/>
  <c r="K11457" i="24"/>
  <c r="K11458" i="24"/>
  <c r="K11459" i="24"/>
  <c r="K11460" i="24"/>
  <c r="K11461" i="24"/>
  <c r="K11462" i="24"/>
  <c r="K11463" i="24"/>
  <c r="K11464" i="24"/>
  <c r="K11465" i="24"/>
  <c r="K11466" i="24"/>
  <c r="K11467" i="24"/>
  <c r="K11468" i="24"/>
  <c r="K11469" i="24"/>
  <c r="K11470" i="24"/>
  <c r="K11471" i="24"/>
  <c r="K11472" i="24"/>
  <c r="K11473" i="24"/>
  <c r="K11474" i="24"/>
  <c r="K11475" i="24"/>
  <c r="K11476" i="24"/>
  <c r="K11477" i="24"/>
  <c r="K11478" i="24"/>
  <c r="K11479" i="24"/>
  <c r="K11480" i="24"/>
  <c r="K11481" i="24"/>
  <c r="K11482" i="24"/>
  <c r="K11483" i="24"/>
  <c r="K11484" i="24"/>
  <c r="K11485" i="24"/>
  <c r="K11486" i="24"/>
  <c r="K11487" i="24"/>
  <c r="K11488" i="24"/>
  <c r="K11489" i="24"/>
  <c r="K11490" i="24"/>
  <c r="K11491" i="24"/>
  <c r="K11492" i="24"/>
  <c r="K11493" i="24"/>
  <c r="K11494" i="24"/>
  <c r="K11495" i="24"/>
  <c r="K11496" i="24"/>
  <c r="K11497" i="24"/>
  <c r="K11498" i="24"/>
  <c r="K11499" i="24"/>
  <c r="K11500" i="24"/>
  <c r="K11501" i="24"/>
  <c r="K11502" i="24"/>
  <c r="K11503" i="24"/>
  <c r="K11504" i="24"/>
  <c r="K11505" i="24"/>
  <c r="K11506" i="24"/>
  <c r="K11507" i="24"/>
  <c r="K11508" i="24"/>
  <c r="K11509" i="24"/>
  <c r="K11510" i="24"/>
  <c r="K11511" i="24"/>
  <c r="K11512" i="24"/>
  <c r="K11513" i="24"/>
  <c r="K11514" i="24"/>
  <c r="K11515" i="24"/>
  <c r="K11516" i="24"/>
  <c r="K11517" i="24"/>
  <c r="K11518" i="24"/>
  <c r="K11519" i="24"/>
  <c r="K11520" i="24"/>
  <c r="K11521" i="24"/>
  <c r="K11522" i="24"/>
  <c r="K11523" i="24"/>
  <c r="K11524" i="24"/>
  <c r="K11525" i="24"/>
  <c r="K11526" i="24"/>
  <c r="K11527" i="24"/>
  <c r="K11528" i="24"/>
  <c r="K11529" i="24"/>
  <c r="K11530" i="24"/>
  <c r="K11531" i="24"/>
  <c r="K11532" i="24"/>
  <c r="K11533" i="24"/>
  <c r="K11534" i="24"/>
  <c r="K11535" i="24"/>
  <c r="K11536" i="24"/>
  <c r="K11537" i="24"/>
  <c r="K11538" i="24"/>
  <c r="K11539" i="24"/>
  <c r="K11540" i="24"/>
  <c r="K11541" i="24"/>
  <c r="K11542" i="24"/>
  <c r="K11543" i="24"/>
  <c r="K11544" i="24"/>
  <c r="K11545" i="24"/>
  <c r="K11546" i="24"/>
  <c r="K11547" i="24"/>
  <c r="K11548" i="24"/>
  <c r="K11549" i="24"/>
  <c r="K11550" i="24"/>
  <c r="K11551" i="24"/>
  <c r="K11552" i="24"/>
  <c r="K11553" i="24"/>
  <c r="K11554" i="24"/>
  <c r="K11555" i="24"/>
  <c r="K11556" i="24"/>
  <c r="K11557" i="24"/>
  <c r="K11558" i="24"/>
  <c r="K11559" i="24"/>
  <c r="K11560" i="24"/>
  <c r="K11561" i="24"/>
  <c r="K11562" i="24"/>
  <c r="K11563" i="24"/>
  <c r="K11564" i="24"/>
  <c r="K11565" i="24"/>
  <c r="K11566" i="24"/>
  <c r="K11567" i="24"/>
  <c r="K11568" i="24"/>
  <c r="K11569" i="24"/>
  <c r="K11570" i="24"/>
  <c r="K11571" i="24"/>
  <c r="K11572" i="24"/>
  <c r="K11573" i="24"/>
  <c r="K11574" i="24"/>
  <c r="K11575" i="24"/>
  <c r="K11576" i="24"/>
  <c r="K11577" i="24"/>
  <c r="K11578" i="24"/>
  <c r="K11579" i="24"/>
  <c r="K11580" i="24"/>
  <c r="K11581" i="24"/>
  <c r="K11582" i="24"/>
  <c r="K11583" i="24"/>
  <c r="K11584" i="24"/>
  <c r="K11585" i="24"/>
  <c r="K11586" i="24"/>
  <c r="K11587" i="24"/>
  <c r="K11588" i="24"/>
  <c r="K11589" i="24"/>
  <c r="K11590" i="24"/>
  <c r="K11591" i="24"/>
  <c r="K11592" i="24"/>
  <c r="K11593" i="24"/>
  <c r="K11594" i="24"/>
  <c r="K11595" i="24"/>
  <c r="K11596" i="24"/>
  <c r="K11597" i="24"/>
  <c r="K11598" i="24"/>
  <c r="K11599" i="24"/>
  <c r="K11600" i="24"/>
  <c r="K11601" i="24"/>
  <c r="K11602" i="24"/>
  <c r="K11603" i="24"/>
  <c r="K11604" i="24"/>
  <c r="K11605" i="24"/>
  <c r="K11606" i="24"/>
  <c r="K11607" i="24"/>
  <c r="K11608" i="24"/>
  <c r="K11609" i="24"/>
  <c r="K11610" i="24"/>
  <c r="K11611" i="24"/>
  <c r="K11612" i="24"/>
  <c r="K11613" i="24"/>
  <c r="K11614" i="24"/>
  <c r="K11615" i="24"/>
  <c r="K11616" i="24"/>
  <c r="K11617" i="24"/>
  <c r="K11618" i="24"/>
  <c r="K11619" i="24"/>
  <c r="K11620" i="24"/>
  <c r="K11621" i="24"/>
  <c r="K11622" i="24"/>
  <c r="K11623" i="24"/>
  <c r="K11624" i="24"/>
  <c r="K11625" i="24"/>
  <c r="K11626" i="24"/>
  <c r="K11627" i="24"/>
  <c r="K11628" i="24"/>
  <c r="K11629" i="24"/>
  <c r="K11630" i="24"/>
  <c r="K11631" i="24"/>
  <c r="K11632" i="24"/>
  <c r="K11633" i="24"/>
  <c r="K11634" i="24"/>
  <c r="K11635" i="24"/>
  <c r="K11636" i="24"/>
  <c r="K11637" i="24"/>
  <c r="K11638" i="24"/>
  <c r="K11639" i="24"/>
  <c r="K11640" i="24"/>
  <c r="K11641" i="24"/>
  <c r="K11642" i="24"/>
  <c r="K11643" i="24"/>
  <c r="K11644" i="24"/>
  <c r="K11645" i="24"/>
  <c r="K11646" i="24"/>
  <c r="K11647" i="24"/>
  <c r="K11648" i="24"/>
  <c r="K11649" i="24"/>
  <c r="K11650" i="24"/>
  <c r="K11651" i="24"/>
  <c r="K11652" i="24"/>
  <c r="K11653" i="24"/>
  <c r="K11654" i="24"/>
  <c r="K11655" i="24"/>
  <c r="K11656" i="24"/>
  <c r="K11657" i="24"/>
  <c r="K11658" i="24"/>
  <c r="K11659" i="24"/>
  <c r="K11660" i="24"/>
  <c r="K11661" i="24"/>
  <c r="K11662" i="24"/>
  <c r="K11663" i="24"/>
  <c r="K11664" i="24"/>
  <c r="K11665" i="24"/>
  <c r="K11666" i="24"/>
  <c r="K11667" i="24"/>
  <c r="K11668" i="24"/>
  <c r="K11669" i="24"/>
  <c r="K11670" i="24"/>
  <c r="K11671" i="24"/>
  <c r="K11672" i="24"/>
  <c r="K11673" i="24"/>
  <c r="K11674" i="24"/>
  <c r="K11675" i="24"/>
  <c r="K11676" i="24"/>
  <c r="K11677" i="24"/>
  <c r="K11678" i="24"/>
  <c r="K11679" i="24"/>
  <c r="K11680" i="24"/>
  <c r="K11681" i="24"/>
  <c r="K11682" i="24"/>
  <c r="K11683" i="24"/>
  <c r="K11684" i="24"/>
  <c r="K11685" i="24"/>
  <c r="K11686" i="24"/>
  <c r="K11687" i="24"/>
  <c r="K11688" i="24"/>
  <c r="K11689" i="24"/>
  <c r="K11690" i="24"/>
  <c r="K11691" i="24"/>
  <c r="K11692" i="24"/>
  <c r="K11693" i="24"/>
  <c r="K11694" i="24"/>
  <c r="K11695" i="24"/>
  <c r="K11696" i="24"/>
  <c r="K11697" i="24"/>
  <c r="K11698" i="24"/>
  <c r="K11699" i="24"/>
  <c r="K11700" i="24"/>
  <c r="K11701" i="24"/>
  <c r="K11702" i="24"/>
  <c r="K11703" i="24"/>
  <c r="K11704" i="24"/>
  <c r="K11705" i="24"/>
  <c r="K11706" i="24"/>
  <c r="K11707" i="24"/>
  <c r="K11708" i="24"/>
  <c r="K11709" i="24"/>
  <c r="K11710" i="24"/>
  <c r="K11711" i="24"/>
  <c r="K11712" i="24"/>
  <c r="K11713" i="24"/>
  <c r="K11714" i="24"/>
  <c r="K11715" i="24"/>
  <c r="K11716" i="24"/>
  <c r="K11717" i="24"/>
  <c r="K11718" i="24"/>
  <c r="K11719" i="24"/>
  <c r="K11720" i="24"/>
  <c r="K11721" i="24"/>
  <c r="K11722" i="24"/>
  <c r="K11723" i="24"/>
  <c r="K11724" i="24"/>
  <c r="K11725" i="24"/>
  <c r="K11726" i="24"/>
  <c r="K11727" i="24"/>
  <c r="K11728" i="24"/>
  <c r="K11729" i="24"/>
  <c r="K11730" i="24"/>
  <c r="K11731" i="24"/>
  <c r="K11732" i="24"/>
  <c r="K11733" i="24"/>
  <c r="K11734" i="24"/>
  <c r="K11735" i="24"/>
  <c r="K11736" i="24"/>
  <c r="K11737" i="24"/>
  <c r="K11738" i="24"/>
  <c r="K11739" i="24"/>
  <c r="K11740" i="24"/>
  <c r="K11741" i="24"/>
  <c r="K11742" i="24"/>
  <c r="K11743" i="24"/>
  <c r="K11744" i="24"/>
  <c r="K11745" i="24"/>
  <c r="K11746" i="24"/>
  <c r="K11747" i="24"/>
  <c r="K11748" i="24"/>
  <c r="K11749" i="24"/>
  <c r="K11750" i="24"/>
  <c r="K11751" i="24"/>
  <c r="K11752" i="24"/>
  <c r="K11753" i="24"/>
  <c r="K11754" i="24"/>
  <c r="K11755" i="24"/>
  <c r="K11756" i="24"/>
  <c r="K11757" i="24"/>
  <c r="K11758" i="24"/>
  <c r="K11759" i="24"/>
  <c r="K11760" i="24"/>
  <c r="K11761" i="24"/>
  <c r="K11762" i="24"/>
  <c r="K11763" i="24"/>
  <c r="K11764" i="24"/>
  <c r="K11765" i="24"/>
  <c r="K11766" i="24"/>
  <c r="K11767" i="24"/>
  <c r="K11768" i="24"/>
  <c r="K11769" i="24"/>
  <c r="K11770" i="24"/>
  <c r="K11771" i="24"/>
  <c r="K11772" i="24"/>
  <c r="K11773" i="24"/>
  <c r="K11774" i="24"/>
  <c r="K11775" i="24"/>
  <c r="K11776" i="24"/>
  <c r="K11777" i="24"/>
  <c r="K11778" i="24"/>
  <c r="K11779" i="24"/>
  <c r="K11780" i="24"/>
  <c r="K11781" i="24"/>
  <c r="K11782" i="24"/>
  <c r="K11783" i="24"/>
  <c r="K11784" i="24"/>
  <c r="K11785" i="24"/>
  <c r="K11786" i="24"/>
  <c r="K11787" i="24"/>
  <c r="K11788" i="24"/>
  <c r="K11789" i="24"/>
  <c r="K11790" i="24"/>
  <c r="K11791" i="24"/>
  <c r="K11792" i="24"/>
  <c r="K11793" i="24"/>
  <c r="K11794" i="24"/>
  <c r="K11795" i="24"/>
  <c r="K11796" i="24"/>
  <c r="K11797" i="24"/>
  <c r="K11798" i="24"/>
  <c r="K11799" i="24"/>
  <c r="K11800" i="24"/>
  <c r="K11801" i="24"/>
  <c r="K11802" i="24"/>
  <c r="K11803" i="24"/>
  <c r="K11804" i="24"/>
  <c r="K11805" i="24"/>
  <c r="K11806" i="24"/>
  <c r="K11807" i="24"/>
  <c r="K11808" i="24"/>
  <c r="K11809" i="24"/>
  <c r="K11810" i="24"/>
  <c r="K11811" i="24"/>
  <c r="K11812" i="24"/>
  <c r="K11813" i="24"/>
  <c r="K11814" i="24"/>
  <c r="K11815" i="24"/>
  <c r="K11816" i="24"/>
  <c r="K11817" i="24"/>
  <c r="K11818" i="24"/>
  <c r="K11819" i="24"/>
  <c r="K11820" i="24"/>
  <c r="K11821" i="24"/>
  <c r="K11822" i="24"/>
  <c r="K11823" i="24"/>
  <c r="K11824" i="24"/>
  <c r="K11825" i="24"/>
  <c r="K11826" i="24"/>
  <c r="K11827" i="24"/>
  <c r="K11828" i="24"/>
  <c r="K11829" i="24"/>
  <c r="K11830" i="24"/>
  <c r="K11831" i="24"/>
  <c r="K11832" i="24"/>
  <c r="K11833" i="24"/>
  <c r="K11834" i="24"/>
  <c r="K11835" i="24"/>
  <c r="K11836" i="24"/>
  <c r="K11837" i="24"/>
  <c r="K11838" i="24"/>
  <c r="K11839" i="24"/>
  <c r="K11840" i="24"/>
  <c r="K11841" i="24"/>
  <c r="K11842" i="24"/>
  <c r="K11843" i="24"/>
  <c r="K11844" i="24"/>
  <c r="K11845" i="24"/>
  <c r="K11846" i="24"/>
  <c r="K11847" i="24"/>
  <c r="K11848" i="24"/>
  <c r="K11849" i="24"/>
  <c r="K11850" i="24"/>
  <c r="K11851" i="24"/>
  <c r="K11852" i="24"/>
  <c r="K11853" i="24"/>
  <c r="K11854" i="24"/>
  <c r="K11855" i="24"/>
  <c r="K11856" i="24"/>
  <c r="K11857" i="24"/>
  <c r="K11858" i="24"/>
  <c r="K11859" i="24"/>
  <c r="K11860" i="24"/>
  <c r="K11861" i="24"/>
  <c r="K11862" i="24"/>
  <c r="K11863" i="24"/>
  <c r="K11864" i="24"/>
  <c r="K11865" i="24"/>
  <c r="K11866" i="24"/>
  <c r="K11867" i="24"/>
  <c r="K11868" i="24"/>
  <c r="K11869" i="24"/>
  <c r="K11870" i="24"/>
  <c r="K11871" i="24"/>
  <c r="K11872" i="24"/>
  <c r="K11873" i="24"/>
  <c r="K11874" i="24"/>
  <c r="K11875" i="24"/>
  <c r="K11876" i="24"/>
  <c r="K11877" i="24"/>
  <c r="K11878" i="24"/>
  <c r="K11879" i="24"/>
  <c r="K11880" i="24"/>
  <c r="K11881" i="24"/>
  <c r="K11882" i="24"/>
  <c r="K11883" i="24"/>
  <c r="K11884" i="24"/>
  <c r="K11885" i="24"/>
  <c r="K11886" i="24"/>
  <c r="K11887" i="24"/>
  <c r="K11888" i="24"/>
  <c r="K11889" i="24"/>
  <c r="K11890" i="24"/>
  <c r="K11891" i="24"/>
  <c r="K11892" i="24"/>
  <c r="K11893" i="24"/>
  <c r="K11894" i="24"/>
  <c r="K11895" i="24"/>
  <c r="K11896" i="24"/>
  <c r="K11897" i="24"/>
  <c r="K11898" i="24"/>
  <c r="K11899" i="24"/>
  <c r="K11900" i="24"/>
  <c r="K11901" i="24"/>
  <c r="K11902" i="24"/>
  <c r="K11903" i="24"/>
  <c r="K11904" i="24"/>
  <c r="K11905" i="24"/>
  <c r="K11906" i="24"/>
  <c r="K11907" i="24"/>
  <c r="K11908" i="24"/>
  <c r="K11909" i="24"/>
  <c r="K11910" i="24"/>
  <c r="K11911" i="24"/>
  <c r="K11912" i="24"/>
  <c r="K11913" i="24"/>
  <c r="K11914" i="24"/>
  <c r="K11915" i="24"/>
  <c r="K11916" i="24"/>
  <c r="K11917" i="24"/>
  <c r="K11918" i="24"/>
  <c r="K11919" i="24"/>
  <c r="K11920" i="24"/>
  <c r="K11921" i="24"/>
  <c r="K11922" i="24"/>
  <c r="K11923" i="24"/>
  <c r="K11924" i="24"/>
  <c r="K11925" i="24"/>
  <c r="K11926" i="24"/>
  <c r="K11927" i="24"/>
  <c r="K11928" i="24"/>
  <c r="K11929" i="24"/>
  <c r="K11930" i="24"/>
  <c r="K11931" i="24"/>
  <c r="K11932" i="24"/>
  <c r="K11933" i="24"/>
  <c r="K11934" i="24"/>
  <c r="K11935" i="24"/>
  <c r="K11936" i="24"/>
  <c r="K11937" i="24"/>
  <c r="K11938" i="24"/>
  <c r="K11939" i="24"/>
  <c r="K11940" i="24"/>
  <c r="K11941" i="24"/>
  <c r="K11942" i="24"/>
  <c r="K11943" i="24"/>
  <c r="K11944" i="24"/>
  <c r="K11945" i="24"/>
  <c r="K11946" i="24"/>
  <c r="K11947" i="24"/>
  <c r="K11948" i="24"/>
  <c r="K11949" i="24"/>
  <c r="K11950" i="24"/>
  <c r="K11951" i="24"/>
  <c r="K11952" i="24"/>
  <c r="K11953" i="24"/>
  <c r="K11954" i="24"/>
  <c r="K11955" i="24"/>
  <c r="K11956" i="24"/>
  <c r="K11957" i="24"/>
  <c r="K11958" i="24"/>
  <c r="K11959" i="24"/>
  <c r="K11960" i="24"/>
  <c r="K11961" i="24"/>
  <c r="K11962" i="24"/>
  <c r="K11963" i="24"/>
  <c r="K11964" i="24"/>
  <c r="K11965" i="24"/>
  <c r="K11966" i="24"/>
  <c r="K11967" i="24"/>
  <c r="K11968" i="24"/>
  <c r="K11969" i="24"/>
  <c r="K11970" i="24"/>
  <c r="K11971" i="24"/>
  <c r="K11972" i="24"/>
  <c r="K11973" i="24"/>
  <c r="K11974" i="24"/>
  <c r="K11975" i="24"/>
  <c r="K11976" i="24"/>
  <c r="K11977" i="24"/>
  <c r="K11978" i="24"/>
  <c r="K11979" i="24"/>
  <c r="K11980" i="24"/>
  <c r="K11981" i="24"/>
  <c r="K11982" i="24"/>
  <c r="K11983" i="24"/>
  <c r="K11984" i="24"/>
  <c r="K11985" i="24"/>
  <c r="K11986" i="24"/>
  <c r="K11987" i="24"/>
  <c r="K11988" i="24"/>
  <c r="K11989" i="24"/>
  <c r="K11990" i="24"/>
  <c r="K11991" i="24"/>
  <c r="K11992" i="24"/>
  <c r="K11993" i="24"/>
  <c r="K11994" i="24"/>
  <c r="K11995" i="24"/>
  <c r="K11996" i="24"/>
  <c r="K11997" i="24"/>
  <c r="K11998" i="24"/>
  <c r="K11999" i="24"/>
  <c r="K12000" i="24"/>
  <c r="K12001" i="24"/>
  <c r="K12002" i="24"/>
  <c r="K12003" i="24"/>
  <c r="K12004" i="24"/>
  <c r="K12005" i="24"/>
  <c r="K12006" i="24"/>
  <c r="K12007" i="24"/>
  <c r="K12008" i="24"/>
  <c r="K12009" i="24"/>
  <c r="K12010" i="24"/>
  <c r="K12011" i="24"/>
  <c r="K12012" i="24"/>
  <c r="K12013" i="24"/>
  <c r="K12014" i="24"/>
  <c r="K12015" i="24"/>
  <c r="K12016" i="24"/>
  <c r="K12017" i="24"/>
  <c r="K12018" i="24"/>
  <c r="K12019" i="24"/>
  <c r="K12020" i="24"/>
  <c r="K12021" i="24"/>
  <c r="K12022" i="24"/>
  <c r="K12023" i="24"/>
  <c r="K12024" i="24"/>
  <c r="K12025" i="24"/>
  <c r="K12026" i="24"/>
  <c r="K12027" i="24"/>
  <c r="K12028" i="24"/>
  <c r="K12029" i="24"/>
  <c r="K12030" i="24"/>
  <c r="K12031" i="24"/>
  <c r="K12032" i="24"/>
  <c r="K12033" i="24"/>
  <c r="K12034" i="24"/>
  <c r="K12035" i="24"/>
  <c r="K12036" i="24"/>
  <c r="K12037" i="24"/>
  <c r="K12038" i="24"/>
  <c r="K12039" i="24"/>
  <c r="K12040" i="24"/>
  <c r="K12041" i="24"/>
  <c r="K12042" i="24"/>
  <c r="K12043" i="24"/>
  <c r="K12044" i="24"/>
  <c r="K12045" i="24"/>
  <c r="K12046" i="24"/>
  <c r="K12047" i="24"/>
  <c r="K12048" i="24"/>
  <c r="K12049" i="24"/>
  <c r="K12050" i="24"/>
  <c r="K12051" i="24"/>
  <c r="K12052" i="24"/>
  <c r="K12053" i="24"/>
  <c r="K12054" i="24"/>
  <c r="K12055" i="24"/>
  <c r="K12056" i="24"/>
  <c r="K12057" i="24"/>
  <c r="K12058" i="24"/>
  <c r="K12059" i="24"/>
  <c r="K12060" i="24"/>
  <c r="K12061" i="24"/>
  <c r="K12062" i="24"/>
  <c r="K12063" i="24"/>
  <c r="K12064" i="24"/>
  <c r="K12065" i="24"/>
  <c r="K12066" i="24"/>
  <c r="K12067" i="24"/>
  <c r="K12068" i="24"/>
  <c r="K12069" i="24"/>
  <c r="K12070" i="24"/>
  <c r="K12071" i="24"/>
  <c r="K12072" i="24"/>
  <c r="K12073" i="24"/>
  <c r="K12074" i="24"/>
  <c r="K12075" i="24"/>
  <c r="K12076" i="24"/>
  <c r="K12077" i="24"/>
  <c r="K12078" i="24"/>
  <c r="K12079" i="24"/>
  <c r="K12080" i="24"/>
  <c r="K12081" i="24"/>
  <c r="K12082" i="24"/>
  <c r="K12083" i="24"/>
  <c r="K12084" i="24"/>
  <c r="K12085" i="24"/>
  <c r="K12086" i="24"/>
  <c r="K12087" i="24"/>
  <c r="K12088" i="24"/>
  <c r="K12089" i="24"/>
  <c r="K12090" i="24"/>
  <c r="K12091" i="24"/>
  <c r="K12092" i="24"/>
  <c r="K12093" i="24"/>
  <c r="K12094" i="24"/>
  <c r="K12095" i="24"/>
  <c r="K12096" i="24"/>
  <c r="K12097" i="24"/>
  <c r="K12098" i="24"/>
  <c r="K12099" i="24"/>
  <c r="K12100" i="24"/>
  <c r="K12101" i="24"/>
  <c r="K12102" i="24"/>
  <c r="K12103" i="24"/>
  <c r="K12104" i="24"/>
  <c r="K12105" i="24"/>
  <c r="K12106" i="24"/>
  <c r="K12107" i="24"/>
  <c r="K12108" i="24"/>
  <c r="K12109" i="24"/>
  <c r="K12110" i="24"/>
  <c r="K12111" i="24"/>
  <c r="K12112" i="24"/>
  <c r="K12113" i="24"/>
  <c r="K12114" i="24"/>
  <c r="K12115" i="24"/>
  <c r="K12116" i="24"/>
  <c r="K12117" i="24"/>
  <c r="K12118" i="24"/>
  <c r="K12119" i="24"/>
  <c r="K12120" i="24"/>
  <c r="K12121" i="24"/>
  <c r="K12122" i="24"/>
  <c r="K12123" i="24"/>
  <c r="K12124" i="24"/>
  <c r="K12125" i="24"/>
  <c r="K12126" i="24"/>
  <c r="K12127" i="24"/>
  <c r="K12128" i="24"/>
  <c r="K12129" i="24"/>
  <c r="K12130" i="24"/>
  <c r="K12131" i="24"/>
  <c r="K12132" i="24"/>
  <c r="K12133" i="24"/>
  <c r="K12134" i="24"/>
  <c r="K12135" i="24"/>
  <c r="K12136" i="24"/>
  <c r="K12137" i="24"/>
  <c r="K12138" i="24"/>
  <c r="K12139" i="24"/>
  <c r="K12140" i="24"/>
  <c r="K12141" i="24"/>
  <c r="K12142" i="24"/>
  <c r="K12143" i="24"/>
  <c r="K12144" i="24"/>
  <c r="K12145" i="24"/>
  <c r="K12146" i="24"/>
  <c r="K12147" i="24"/>
  <c r="K12148" i="24"/>
  <c r="K12149" i="24"/>
  <c r="K12150" i="24"/>
  <c r="K12151" i="24"/>
  <c r="K12152" i="24"/>
  <c r="K12153" i="24"/>
  <c r="K12154" i="24"/>
  <c r="K12155" i="24"/>
  <c r="K12156" i="24"/>
  <c r="K12157" i="24"/>
  <c r="K12158" i="24"/>
  <c r="K12159" i="24"/>
  <c r="K12160" i="24"/>
  <c r="K12161" i="24"/>
  <c r="K12162" i="24"/>
  <c r="K12163" i="24"/>
  <c r="K12164" i="24"/>
  <c r="K12165" i="24"/>
  <c r="K12166" i="24"/>
  <c r="K12167" i="24"/>
  <c r="K12168" i="24"/>
  <c r="K12169" i="24"/>
  <c r="K12170" i="24"/>
  <c r="K12171" i="24"/>
  <c r="K12172" i="24"/>
  <c r="K12173" i="24"/>
  <c r="K12174" i="24"/>
  <c r="K12175" i="24"/>
  <c r="K12176" i="24"/>
  <c r="K12177" i="24"/>
  <c r="K12178" i="24"/>
  <c r="K12179" i="24"/>
  <c r="K12180" i="24"/>
  <c r="K12181" i="24"/>
  <c r="K12182" i="24"/>
  <c r="K12183" i="24"/>
  <c r="K12184" i="24"/>
  <c r="K12185" i="24"/>
  <c r="K12186" i="24"/>
  <c r="K12187" i="24"/>
  <c r="K12188" i="24"/>
  <c r="K12189" i="24"/>
  <c r="K12190" i="24"/>
  <c r="K12191" i="24"/>
  <c r="K12192" i="24"/>
  <c r="K12193" i="24"/>
  <c r="K12194" i="24"/>
  <c r="K12195" i="24"/>
  <c r="K12196" i="24"/>
  <c r="K12197" i="24"/>
  <c r="K12198" i="24"/>
  <c r="K12199" i="24"/>
  <c r="K12200" i="24"/>
  <c r="K12201" i="24"/>
  <c r="K12202" i="24"/>
  <c r="K12203" i="24"/>
  <c r="K12204" i="24"/>
  <c r="K12205" i="24"/>
  <c r="K12206" i="24"/>
  <c r="K12207" i="24"/>
  <c r="K12208" i="24"/>
  <c r="K12209" i="24"/>
  <c r="K12210" i="24"/>
  <c r="K12211" i="24"/>
  <c r="K12212" i="24"/>
  <c r="K12213" i="24"/>
  <c r="K12214" i="24"/>
  <c r="K12215" i="24"/>
  <c r="K12216" i="24"/>
  <c r="K12217" i="24"/>
  <c r="K12218" i="24"/>
  <c r="K12219" i="24"/>
  <c r="K12220" i="24"/>
  <c r="K12221" i="24"/>
  <c r="K12222" i="24"/>
  <c r="K12223" i="24"/>
  <c r="K12224" i="24"/>
  <c r="K12225" i="24"/>
  <c r="K12226" i="24"/>
  <c r="K12227" i="24"/>
  <c r="K12228" i="24"/>
  <c r="K12229" i="24"/>
  <c r="K12230" i="24"/>
  <c r="K12231" i="24"/>
  <c r="K12232" i="24"/>
  <c r="K12233" i="24"/>
  <c r="K12234" i="24"/>
  <c r="K12235" i="24"/>
  <c r="K12236" i="24"/>
  <c r="K12237" i="24"/>
  <c r="K12238" i="24"/>
  <c r="K12239" i="24"/>
  <c r="K12240" i="24"/>
  <c r="K12241" i="24"/>
  <c r="K12242" i="24"/>
  <c r="K12243" i="24"/>
  <c r="K12244" i="24"/>
  <c r="K12245" i="24"/>
  <c r="K12246" i="24"/>
  <c r="K12247" i="24"/>
  <c r="K12248" i="24"/>
  <c r="K12249" i="24"/>
  <c r="K12250" i="24"/>
  <c r="K12251" i="24"/>
  <c r="K12252" i="24"/>
  <c r="K12253" i="24"/>
  <c r="K12254" i="24"/>
  <c r="K12255" i="24"/>
  <c r="K12256" i="24"/>
  <c r="K12257" i="24"/>
  <c r="K12258" i="24"/>
  <c r="K12259" i="24"/>
  <c r="K12260" i="24"/>
  <c r="K12261" i="24"/>
  <c r="K12262" i="24"/>
  <c r="K12263" i="24"/>
  <c r="K12264" i="24"/>
  <c r="K12265" i="24"/>
  <c r="K12266" i="24"/>
  <c r="K12267" i="24"/>
  <c r="K12268" i="24"/>
  <c r="K12269" i="24"/>
  <c r="K12270" i="24"/>
  <c r="K12271" i="24"/>
  <c r="K12272" i="24"/>
  <c r="K12273" i="24"/>
  <c r="K12274" i="24"/>
  <c r="K12275" i="24"/>
  <c r="K12276" i="24"/>
  <c r="K12277" i="24"/>
  <c r="K12278" i="24"/>
  <c r="K12279" i="24"/>
  <c r="K12280" i="24"/>
  <c r="K12281" i="24"/>
  <c r="K12282" i="24"/>
  <c r="K12283" i="24"/>
  <c r="K12284" i="24"/>
  <c r="K12285" i="24"/>
  <c r="K12286" i="24"/>
  <c r="K12287" i="24"/>
  <c r="K12288" i="24"/>
  <c r="K12289" i="24"/>
  <c r="K12290" i="24"/>
  <c r="K12291" i="24"/>
  <c r="K12292" i="24"/>
  <c r="K12293" i="24"/>
  <c r="K12294" i="24"/>
  <c r="K12295" i="24"/>
  <c r="K12296" i="24"/>
  <c r="K12297" i="24"/>
  <c r="K12298" i="24"/>
  <c r="K12299" i="24"/>
  <c r="K12300" i="24"/>
  <c r="K12301" i="24"/>
  <c r="K12302" i="24"/>
  <c r="K12303" i="24"/>
  <c r="K12304" i="24"/>
  <c r="K12305" i="24"/>
  <c r="K12306" i="24"/>
  <c r="K12307" i="24"/>
  <c r="K12308" i="24"/>
  <c r="K12309" i="24"/>
  <c r="K12310" i="24"/>
  <c r="K12311" i="24"/>
  <c r="K12312" i="24"/>
  <c r="K12313" i="24"/>
  <c r="K12314" i="24"/>
  <c r="K12315" i="24"/>
  <c r="K12316" i="24"/>
  <c r="K12317" i="24"/>
  <c r="K12318" i="24"/>
  <c r="K12319" i="24"/>
  <c r="K12320" i="24"/>
  <c r="K12321" i="24"/>
  <c r="K12322" i="24"/>
  <c r="K12323" i="24"/>
  <c r="K12324" i="24"/>
  <c r="K12325" i="24"/>
  <c r="K12326" i="24"/>
  <c r="K12327" i="24"/>
  <c r="K12328" i="24"/>
  <c r="K12329" i="24"/>
  <c r="K12330" i="24"/>
  <c r="K12331" i="24"/>
  <c r="K12332" i="24"/>
  <c r="K12333" i="24"/>
  <c r="K12334" i="24"/>
  <c r="K12335" i="24"/>
  <c r="K12336" i="24"/>
  <c r="K12337" i="24"/>
  <c r="K12338" i="24"/>
  <c r="K12339" i="24"/>
  <c r="K12340" i="24"/>
  <c r="K12341" i="24"/>
  <c r="K12342" i="24"/>
  <c r="K12343" i="24"/>
  <c r="K12344" i="24"/>
  <c r="K12345" i="24"/>
  <c r="K12346" i="24"/>
  <c r="K12347" i="24"/>
  <c r="K12348" i="24"/>
  <c r="K12349" i="24"/>
  <c r="K12350" i="24"/>
  <c r="K12351" i="24"/>
  <c r="K12352" i="24"/>
  <c r="K12353" i="24"/>
  <c r="K12354" i="24"/>
  <c r="K12355" i="24"/>
  <c r="K12356" i="24"/>
  <c r="K12357" i="24"/>
  <c r="K12358" i="24"/>
  <c r="K12359" i="24"/>
  <c r="K12360" i="24"/>
  <c r="K12361" i="24"/>
  <c r="K12362" i="24"/>
  <c r="K12363" i="24"/>
  <c r="K12364" i="24"/>
  <c r="K12365" i="24"/>
  <c r="K12366" i="24"/>
  <c r="K12367" i="24"/>
  <c r="K12368" i="24"/>
  <c r="K12369" i="24"/>
  <c r="K12370" i="24"/>
  <c r="K12371" i="24"/>
  <c r="K12372" i="24"/>
  <c r="K12373" i="24"/>
  <c r="K12374" i="24"/>
  <c r="K12375" i="24"/>
  <c r="K12376" i="24"/>
  <c r="K12377" i="24"/>
  <c r="K12378" i="24"/>
  <c r="K12379" i="24"/>
  <c r="K12380" i="24"/>
  <c r="K12381" i="24"/>
  <c r="K12382" i="24"/>
  <c r="K12383" i="24"/>
  <c r="K12384" i="24"/>
  <c r="K12385" i="24"/>
  <c r="K12386" i="24"/>
  <c r="K12387" i="24"/>
  <c r="K12388" i="24"/>
  <c r="K12389" i="24"/>
  <c r="K12390" i="24"/>
  <c r="K12391" i="24"/>
  <c r="K12392" i="24"/>
  <c r="K12393" i="24"/>
  <c r="K12394" i="24"/>
  <c r="K12395" i="24"/>
  <c r="K12396" i="24"/>
  <c r="K12397" i="24"/>
  <c r="K12398" i="24"/>
  <c r="K12399" i="24"/>
  <c r="K12400" i="24"/>
  <c r="K12401" i="24"/>
  <c r="K12402" i="24"/>
  <c r="K12403" i="24"/>
  <c r="K12404" i="24"/>
  <c r="K12405" i="24"/>
  <c r="K12406" i="24"/>
  <c r="K12407" i="24"/>
  <c r="K12408" i="24"/>
  <c r="K12409" i="24"/>
  <c r="K12410" i="24"/>
  <c r="K12411" i="24"/>
  <c r="K12412" i="24"/>
  <c r="K12413" i="24"/>
  <c r="K12414" i="24"/>
  <c r="K12415" i="24"/>
  <c r="K12416" i="24"/>
  <c r="K12417" i="24"/>
  <c r="K12418" i="24"/>
  <c r="K12419" i="24"/>
  <c r="K12420" i="24"/>
  <c r="K12421" i="24"/>
  <c r="K12422" i="24"/>
  <c r="K12423" i="24"/>
  <c r="K12424" i="24"/>
  <c r="K12425" i="24"/>
  <c r="K12426" i="24"/>
  <c r="K12427" i="24"/>
  <c r="K12428" i="24"/>
  <c r="K12429" i="24"/>
  <c r="K12430" i="24"/>
  <c r="K12431" i="24"/>
  <c r="K12432" i="24"/>
  <c r="K12433" i="24"/>
  <c r="K12434" i="24"/>
  <c r="K12435" i="24"/>
  <c r="K12436" i="24"/>
  <c r="K12437" i="24"/>
  <c r="K12438" i="24"/>
  <c r="K12439" i="24"/>
  <c r="K12440" i="24"/>
  <c r="K12441" i="24"/>
  <c r="K12442" i="24"/>
  <c r="K12443" i="24"/>
  <c r="K12444" i="24"/>
  <c r="K12445" i="24"/>
  <c r="K12446" i="24"/>
  <c r="K12447" i="24"/>
  <c r="K12448" i="24"/>
  <c r="K12449" i="24"/>
  <c r="K12450" i="24"/>
  <c r="K12451" i="24"/>
  <c r="K12452" i="24"/>
  <c r="K12453" i="24"/>
  <c r="K12454" i="24"/>
  <c r="K12455" i="24"/>
  <c r="K12456" i="24"/>
  <c r="K12457" i="24"/>
  <c r="K12458" i="24"/>
  <c r="K12459" i="24"/>
  <c r="K12460" i="24"/>
  <c r="K12461" i="24"/>
  <c r="K12462" i="24"/>
  <c r="K12463" i="24"/>
  <c r="K12464" i="24"/>
  <c r="K12465" i="24"/>
  <c r="K12466" i="24"/>
  <c r="K12467" i="24"/>
  <c r="K12468" i="24"/>
  <c r="K12469" i="24"/>
  <c r="K12470" i="24"/>
  <c r="K12471" i="24"/>
  <c r="K12472" i="24"/>
  <c r="K12473" i="24"/>
  <c r="K12474" i="24"/>
  <c r="K12475" i="24"/>
  <c r="K12476" i="24"/>
  <c r="K12477" i="24"/>
  <c r="K12478" i="24"/>
  <c r="K12479" i="24"/>
  <c r="K12480" i="24"/>
  <c r="K12481" i="24"/>
  <c r="K12482" i="24"/>
  <c r="K12483" i="24"/>
  <c r="K12484" i="24"/>
  <c r="K12485" i="24"/>
  <c r="K12486" i="24"/>
  <c r="K12487" i="24"/>
  <c r="K12488" i="24"/>
  <c r="K12489" i="24"/>
  <c r="K12490" i="24"/>
  <c r="K12491" i="24"/>
  <c r="K12492" i="24"/>
  <c r="K12493" i="24"/>
  <c r="K12494" i="24"/>
  <c r="K12495" i="24"/>
  <c r="K12496" i="24"/>
  <c r="K12497" i="24"/>
  <c r="K12498" i="24"/>
  <c r="K12499" i="24"/>
  <c r="K12500" i="24"/>
  <c r="K12501" i="24"/>
  <c r="K12502" i="24"/>
  <c r="K12503" i="24"/>
  <c r="K12504" i="24"/>
  <c r="K12505" i="24"/>
  <c r="K12506" i="24"/>
  <c r="K12507" i="24"/>
  <c r="K12508" i="24"/>
  <c r="K12509" i="24"/>
  <c r="K12510" i="24"/>
  <c r="K12511" i="24"/>
  <c r="K12512" i="24"/>
  <c r="K12513" i="24"/>
  <c r="K12514" i="24"/>
  <c r="K12515" i="24"/>
  <c r="K12516" i="24"/>
  <c r="K12517" i="24"/>
  <c r="K12518" i="24"/>
  <c r="K12519" i="24"/>
  <c r="K12520" i="24"/>
  <c r="K12521" i="24"/>
  <c r="K12522" i="24"/>
  <c r="K12523" i="24"/>
  <c r="K12524" i="24"/>
  <c r="K12525" i="24"/>
  <c r="K12526" i="24"/>
  <c r="K12527" i="24"/>
  <c r="K12528" i="24"/>
  <c r="K12529" i="24"/>
  <c r="K12530" i="24"/>
  <c r="K12531" i="24"/>
  <c r="K12532" i="24"/>
  <c r="K12533" i="24"/>
  <c r="K12534" i="24"/>
  <c r="K12535" i="24"/>
  <c r="K12536" i="24"/>
  <c r="K12537" i="24"/>
  <c r="K12538" i="24"/>
  <c r="K12539" i="24"/>
  <c r="K12540" i="24"/>
  <c r="K12541" i="24"/>
  <c r="K12542" i="24"/>
  <c r="K12543" i="24"/>
  <c r="K12544" i="24"/>
  <c r="K12545" i="24"/>
  <c r="K12546" i="24"/>
  <c r="K12547" i="24"/>
  <c r="K12548" i="24"/>
  <c r="K12549" i="24"/>
  <c r="K12550" i="24"/>
  <c r="K12551" i="24"/>
  <c r="K12552" i="24"/>
  <c r="K12553" i="24"/>
  <c r="K12554" i="24"/>
  <c r="K12555" i="24"/>
  <c r="K12556" i="24"/>
  <c r="K12557" i="24"/>
  <c r="K12558" i="24"/>
  <c r="K12559" i="24"/>
  <c r="K12560" i="24"/>
  <c r="K12561" i="24"/>
  <c r="K12562" i="24"/>
  <c r="K12563" i="24"/>
  <c r="K12564" i="24"/>
  <c r="K12565" i="24"/>
  <c r="K12566" i="24"/>
  <c r="K12567" i="24"/>
  <c r="K12568" i="24"/>
  <c r="K12569" i="24"/>
  <c r="K12570" i="24"/>
  <c r="K12571" i="24"/>
  <c r="K12572" i="24"/>
  <c r="K12573" i="24"/>
  <c r="K12574" i="24"/>
  <c r="K12575" i="24"/>
  <c r="K12576" i="24"/>
  <c r="K12577" i="24"/>
  <c r="K12578" i="24"/>
  <c r="K12579" i="24"/>
  <c r="K12580" i="24"/>
  <c r="K12581" i="24"/>
  <c r="K12582" i="24"/>
  <c r="K12583" i="24"/>
  <c r="K12584" i="24"/>
  <c r="K12585" i="24"/>
  <c r="K12586" i="24"/>
  <c r="K12587" i="24"/>
  <c r="K12588" i="24"/>
  <c r="K12589" i="24"/>
  <c r="K12590" i="24"/>
  <c r="K12591" i="24"/>
  <c r="K12592" i="24"/>
  <c r="K12593" i="24"/>
  <c r="K12594" i="24"/>
  <c r="K12595" i="24"/>
  <c r="K12596" i="24"/>
  <c r="K12597" i="24"/>
  <c r="K12598" i="24"/>
  <c r="K12599" i="24"/>
  <c r="K12600" i="24"/>
  <c r="K12601" i="24"/>
  <c r="K12602" i="24"/>
  <c r="K12603" i="24"/>
  <c r="K12604" i="24"/>
  <c r="K12605" i="24"/>
  <c r="K12606" i="24"/>
  <c r="K12607" i="24"/>
  <c r="K12608" i="24"/>
  <c r="K12609" i="24"/>
  <c r="K12610" i="24"/>
  <c r="K12611" i="24"/>
  <c r="K12612" i="24"/>
  <c r="K12613" i="24"/>
  <c r="K12614" i="24"/>
  <c r="K12615" i="24"/>
  <c r="K12616" i="24"/>
  <c r="K12617" i="24"/>
  <c r="K12618" i="24"/>
  <c r="K12619" i="24"/>
  <c r="K12620" i="24"/>
  <c r="K12621" i="24"/>
  <c r="K12622" i="24"/>
  <c r="K12623" i="24"/>
  <c r="K12624" i="24"/>
  <c r="K12625" i="24"/>
  <c r="K12626" i="24"/>
  <c r="K12627" i="24"/>
  <c r="K12628" i="24"/>
  <c r="K12629" i="24"/>
  <c r="K12630" i="24"/>
  <c r="K12631" i="24"/>
  <c r="K12632" i="24"/>
  <c r="K12633" i="24"/>
  <c r="K12634" i="24"/>
  <c r="K12635" i="24"/>
  <c r="K12636" i="24"/>
  <c r="K12637" i="24"/>
  <c r="K12638" i="24"/>
  <c r="K12639" i="24"/>
  <c r="K12640" i="24"/>
  <c r="K12641" i="24"/>
  <c r="K12642" i="24"/>
  <c r="K12643" i="24"/>
  <c r="K12644" i="24"/>
  <c r="K12645" i="24"/>
  <c r="K12646" i="24"/>
  <c r="K12647" i="24"/>
  <c r="K12648" i="24"/>
  <c r="K12649" i="24"/>
  <c r="K12650" i="24"/>
  <c r="K12651" i="24"/>
  <c r="K12652" i="24"/>
  <c r="K12653" i="24"/>
  <c r="K12654" i="24"/>
  <c r="K12655" i="24"/>
  <c r="K12656" i="24"/>
  <c r="K12657" i="24"/>
  <c r="K12658" i="24"/>
  <c r="K12659" i="24"/>
  <c r="K12660" i="24"/>
  <c r="K12661" i="24"/>
  <c r="K12662" i="24"/>
  <c r="K12663" i="24"/>
  <c r="K12664" i="24"/>
  <c r="K12665" i="24"/>
  <c r="K12666" i="24"/>
  <c r="K12667" i="24"/>
  <c r="K12668" i="24"/>
  <c r="K12669" i="24"/>
  <c r="K12670" i="24"/>
  <c r="K12671" i="24"/>
  <c r="K12672" i="24"/>
  <c r="K12673" i="24"/>
  <c r="K12674" i="24"/>
  <c r="K12675" i="24"/>
  <c r="K12676" i="24"/>
  <c r="K12677" i="24"/>
  <c r="K12678" i="24"/>
  <c r="K12679" i="24"/>
  <c r="K12680" i="24"/>
  <c r="K12681" i="24"/>
  <c r="K12682" i="24"/>
  <c r="K12683" i="24"/>
  <c r="K12684" i="24"/>
  <c r="K12685" i="24"/>
  <c r="K12686" i="24"/>
  <c r="K12687" i="24"/>
  <c r="K12688" i="24"/>
  <c r="K12689" i="24"/>
  <c r="K12690" i="24"/>
  <c r="K12691" i="24"/>
  <c r="K12692" i="24"/>
  <c r="K12693" i="24"/>
  <c r="K12694" i="24"/>
  <c r="K12695" i="24"/>
  <c r="K12696" i="24"/>
  <c r="K12697" i="24"/>
  <c r="K12698" i="24"/>
  <c r="K12699" i="24"/>
  <c r="K12700" i="24"/>
  <c r="K12701" i="24"/>
  <c r="K12702" i="24"/>
  <c r="K12703" i="24"/>
  <c r="K12704" i="24"/>
  <c r="K12705" i="24"/>
  <c r="K12706" i="24"/>
  <c r="K12707" i="24"/>
  <c r="K12708" i="24"/>
  <c r="K12709" i="24"/>
  <c r="K12710" i="24"/>
  <c r="K12711" i="24"/>
  <c r="K12712" i="24"/>
  <c r="K12713" i="24"/>
  <c r="K12714" i="24"/>
  <c r="K12715" i="24"/>
  <c r="K12716" i="24"/>
  <c r="K12717" i="24"/>
  <c r="K12718" i="24"/>
  <c r="K12719" i="24"/>
  <c r="K12720" i="24"/>
  <c r="K12721" i="24"/>
  <c r="K12722" i="24"/>
  <c r="K12723" i="24"/>
  <c r="K12724" i="24"/>
  <c r="K12725" i="24"/>
  <c r="K12726" i="24"/>
  <c r="K12727" i="24"/>
  <c r="K12728" i="24"/>
  <c r="K12729" i="24"/>
  <c r="K12730" i="24"/>
  <c r="K12731" i="24"/>
  <c r="K12732" i="24"/>
  <c r="K12733" i="24"/>
  <c r="K12734" i="24"/>
  <c r="K12735" i="24"/>
  <c r="K12736" i="24"/>
  <c r="K12737" i="24"/>
  <c r="K12738" i="24"/>
  <c r="K12739" i="24"/>
  <c r="K12740" i="24"/>
  <c r="K12741" i="24"/>
  <c r="K12742" i="24"/>
  <c r="K12743" i="24"/>
  <c r="K12744" i="24"/>
  <c r="K12745" i="24"/>
  <c r="K12746" i="24"/>
  <c r="K12747" i="24"/>
  <c r="K12748" i="24"/>
  <c r="K12749" i="24"/>
  <c r="K12750" i="24"/>
  <c r="K12751" i="24"/>
  <c r="K12752" i="24"/>
  <c r="K12753" i="24"/>
  <c r="K12754" i="24"/>
  <c r="K12755" i="24"/>
  <c r="K12756" i="24"/>
  <c r="K12757" i="24"/>
  <c r="K12758" i="24"/>
  <c r="K12759" i="24"/>
  <c r="K12760" i="24"/>
  <c r="K12761" i="24"/>
  <c r="K12762" i="24"/>
  <c r="K12763" i="24"/>
  <c r="K12764" i="24"/>
  <c r="K12765" i="24"/>
  <c r="K12766" i="24"/>
  <c r="K12767" i="24"/>
  <c r="K12768" i="24"/>
  <c r="K12769" i="24"/>
  <c r="K12770" i="24"/>
  <c r="K12771" i="24"/>
  <c r="K12772" i="24"/>
  <c r="K12773" i="24"/>
  <c r="K12774" i="24"/>
  <c r="K12775" i="24"/>
  <c r="K12776" i="24"/>
  <c r="K12777" i="24"/>
  <c r="K12778" i="24"/>
  <c r="K12779" i="24"/>
  <c r="K12780" i="24"/>
  <c r="K12781" i="24"/>
  <c r="K12782" i="24"/>
  <c r="K12783" i="24"/>
  <c r="K12784" i="24"/>
  <c r="K12785" i="24"/>
  <c r="K12786" i="24"/>
  <c r="K12787" i="24"/>
  <c r="K12788" i="24"/>
  <c r="K12789" i="24"/>
  <c r="K12790" i="24"/>
  <c r="K12791" i="24"/>
  <c r="K12792" i="24"/>
  <c r="K12793" i="24"/>
  <c r="K12794" i="24"/>
  <c r="K12795" i="24"/>
  <c r="K12796" i="24"/>
  <c r="K12797" i="24"/>
  <c r="K12798" i="24"/>
  <c r="K12799" i="24"/>
  <c r="K12800" i="24"/>
  <c r="K12801" i="24"/>
  <c r="K12802" i="24"/>
  <c r="K12803" i="24"/>
  <c r="K12804" i="24"/>
  <c r="K12805" i="24"/>
  <c r="K12806" i="24"/>
  <c r="K12807" i="24"/>
  <c r="K12808" i="24"/>
  <c r="K12809" i="24"/>
  <c r="K12810" i="24"/>
  <c r="K12811" i="24"/>
  <c r="K12812" i="24"/>
  <c r="K12813" i="24"/>
  <c r="K12814" i="24"/>
  <c r="K12815" i="24"/>
  <c r="K12816" i="24"/>
  <c r="K12817" i="24"/>
  <c r="K12818" i="24"/>
  <c r="K12819" i="24"/>
  <c r="K12820" i="24"/>
  <c r="K12821" i="24"/>
  <c r="K12822" i="24"/>
  <c r="K12823" i="24"/>
  <c r="K12824" i="24"/>
  <c r="K12825" i="24"/>
  <c r="K12826" i="24"/>
  <c r="K12827" i="24"/>
  <c r="K12828" i="24"/>
  <c r="K12829" i="24"/>
  <c r="K12830" i="24"/>
  <c r="K12831" i="24"/>
  <c r="K12832" i="24"/>
  <c r="K12833" i="24"/>
  <c r="K12834" i="24"/>
  <c r="K12835" i="24"/>
  <c r="K12836" i="24"/>
  <c r="K12837" i="24"/>
  <c r="K12838" i="24"/>
  <c r="K12839" i="24"/>
  <c r="K12840" i="24"/>
  <c r="K12841" i="24"/>
  <c r="K12842" i="24"/>
  <c r="K12843" i="24"/>
  <c r="K12844" i="24"/>
  <c r="K12845" i="24"/>
  <c r="K12846" i="24"/>
  <c r="K12847" i="24"/>
  <c r="K12848" i="24"/>
  <c r="K12849" i="24"/>
  <c r="K12850" i="24"/>
  <c r="K12851" i="24"/>
  <c r="K12852" i="24"/>
  <c r="K12853" i="24"/>
  <c r="K12854" i="24"/>
  <c r="K12855" i="24"/>
  <c r="K12856" i="24"/>
  <c r="K12857" i="24"/>
  <c r="K12858" i="24"/>
  <c r="K12859" i="24"/>
  <c r="K12860" i="24"/>
  <c r="K12861" i="24"/>
  <c r="K12862" i="24"/>
  <c r="K12863" i="24"/>
  <c r="K12864" i="24"/>
  <c r="K12865" i="24"/>
  <c r="K12866" i="24"/>
  <c r="K12867" i="24"/>
  <c r="K12868" i="24"/>
  <c r="K12869" i="24"/>
  <c r="K12870" i="24"/>
  <c r="K12871" i="24"/>
  <c r="K12872" i="24"/>
  <c r="K12873" i="24"/>
  <c r="K12874" i="24"/>
  <c r="K12875" i="24"/>
  <c r="K12876" i="24"/>
  <c r="K12877" i="24"/>
  <c r="K12878" i="24"/>
  <c r="K12879" i="24"/>
  <c r="K12880" i="24"/>
  <c r="K12881" i="24"/>
  <c r="K12882" i="24"/>
  <c r="K12883" i="24"/>
  <c r="K12884" i="24"/>
  <c r="K12885" i="24"/>
  <c r="K12886" i="24"/>
  <c r="K12887" i="24"/>
  <c r="K12888" i="24"/>
  <c r="K12889" i="24"/>
  <c r="K12890" i="24"/>
  <c r="K12891" i="24"/>
  <c r="K12892" i="24"/>
  <c r="K12893" i="24"/>
  <c r="K12894" i="24"/>
  <c r="K12895" i="24"/>
  <c r="K12896" i="24"/>
  <c r="K12897" i="24"/>
  <c r="K12898" i="24"/>
  <c r="K12899" i="24"/>
  <c r="K12900" i="24"/>
  <c r="K12901" i="24"/>
  <c r="K12902" i="24"/>
  <c r="K12903" i="24"/>
  <c r="K12904" i="24"/>
  <c r="K12905" i="24"/>
  <c r="K12906" i="24"/>
  <c r="K12907" i="24"/>
  <c r="K12908" i="24"/>
  <c r="K12909" i="24"/>
  <c r="K12910" i="24"/>
  <c r="K12911" i="24"/>
  <c r="K12912" i="24"/>
  <c r="K12913" i="24"/>
  <c r="K12914" i="24"/>
  <c r="K12915" i="24"/>
  <c r="K12916" i="24"/>
  <c r="K12917" i="24"/>
  <c r="K12918" i="24"/>
  <c r="K12919" i="24"/>
  <c r="K12920" i="24"/>
  <c r="K12921" i="24"/>
  <c r="K12922" i="24"/>
  <c r="K12923" i="24"/>
  <c r="K12924" i="24"/>
  <c r="K12925" i="24"/>
  <c r="K12926" i="24"/>
  <c r="K12927" i="24"/>
  <c r="K12928" i="24"/>
  <c r="K12929" i="24"/>
  <c r="K12930" i="24"/>
  <c r="K12931" i="24"/>
  <c r="K12932" i="24"/>
  <c r="K12933" i="24"/>
  <c r="K12934" i="24"/>
  <c r="K12935" i="24"/>
  <c r="K12936" i="24"/>
  <c r="K12937" i="24"/>
  <c r="K12938" i="24"/>
  <c r="K12939" i="24"/>
  <c r="K12940" i="24"/>
  <c r="K12941" i="24"/>
  <c r="K12942" i="24"/>
  <c r="K12943" i="24"/>
  <c r="K12944" i="24"/>
  <c r="K12945" i="24"/>
  <c r="K12946" i="24"/>
  <c r="K12947" i="24"/>
  <c r="K12948" i="24"/>
  <c r="K12949" i="24"/>
  <c r="K12950" i="24"/>
  <c r="K12951" i="24"/>
  <c r="K12952" i="24"/>
  <c r="K12953" i="24"/>
  <c r="K12954" i="24"/>
  <c r="K12955" i="24"/>
  <c r="K12956" i="24"/>
  <c r="K12957" i="24"/>
  <c r="K12958" i="24"/>
  <c r="K12959" i="24"/>
  <c r="K12960" i="24"/>
  <c r="K12961" i="24"/>
  <c r="K12962" i="24"/>
  <c r="K12963" i="24"/>
  <c r="K12964" i="24"/>
  <c r="K12965" i="24"/>
  <c r="K12966" i="24"/>
  <c r="K12967" i="24"/>
  <c r="K12968" i="24"/>
  <c r="K12969" i="24"/>
  <c r="K12970" i="24"/>
  <c r="K12971" i="24"/>
  <c r="K12972" i="24"/>
  <c r="K12973" i="24"/>
  <c r="K12974" i="24"/>
  <c r="K12975" i="24"/>
  <c r="K12976" i="24"/>
  <c r="K12977" i="24"/>
  <c r="K12978" i="24"/>
  <c r="K12979" i="24"/>
  <c r="K12980" i="24"/>
  <c r="K12981" i="24"/>
  <c r="K12982" i="24"/>
  <c r="K12983" i="24"/>
  <c r="K12984" i="24"/>
  <c r="K12985" i="24"/>
  <c r="K12986" i="24"/>
  <c r="K12987" i="24"/>
  <c r="K12988" i="24"/>
  <c r="K12989" i="24"/>
  <c r="K12990" i="24"/>
  <c r="K12991" i="24"/>
  <c r="K12992" i="24"/>
  <c r="K12993" i="24"/>
  <c r="K12994" i="24"/>
  <c r="K12995" i="24"/>
  <c r="K12996" i="24"/>
  <c r="K12997" i="24"/>
  <c r="K12998" i="24"/>
  <c r="K12999" i="24"/>
  <c r="K13000" i="24"/>
  <c r="K13001" i="24"/>
  <c r="K13002" i="24"/>
  <c r="K13003" i="24"/>
  <c r="K13004" i="24"/>
  <c r="K13005" i="24"/>
  <c r="K13006" i="24"/>
  <c r="K13007" i="24"/>
  <c r="K13008" i="24"/>
  <c r="K13009" i="24"/>
  <c r="K13010" i="24"/>
  <c r="K13011" i="24"/>
  <c r="K13012" i="24"/>
  <c r="K13013" i="24"/>
  <c r="K13014" i="24"/>
  <c r="K13015" i="24"/>
  <c r="K13016" i="24"/>
  <c r="K13017" i="24"/>
  <c r="K13018" i="24"/>
  <c r="K13019" i="24"/>
  <c r="K13020" i="24"/>
  <c r="K13021" i="24"/>
  <c r="K13022" i="24"/>
  <c r="K13023" i="24"/>
  <c r="K13024" i="24"/>
  <c r="K13025" i="24"/>
  <c r="K13026" i="24"/>
  <c r="K13027" i="24"/>
  <c r="K13028" i="24"/>
  <c r="K13029" i="24"/>
  <c r="K13030" i="24"/>
  <c r="K13031" i="24"/>
  <c r="K13032" i="24"/>
  <c r="K13033" i="24"/>
  <c r="K13034" i="24"/>
  <c r="K13035" i="24"/>
  <c r="K13036" i="24"/>
  <c r="K13037" i="24"/>
  <c r="K13038" i="24"/>
  <c r="K13039" i="24"/>
  <c r="K13040" i="24"/>
  <c r="K13041" i="24"/>
  <c r="K13042" i="24"/>
  <c r="K13043" i="24"/>
  <c r="K13044" i="24"/>
  <c r="K13045" i="24"/>
  <c r="K13046" i="24"/>
  <c r="K13047" i="24"/>
  <c r="K13048" i="24"/>
  <c r="K13049" i="24"/>
  <c r="K13050" i="24"/>
  <c r="K13051" i="24"/>
  <c r="K13052" i="24"/>
  <c r="K13053" i="24"/>
  <c r="K13054" i="24"/>
  <c r="K13055" i="24"/>
  <c r="K13056" i="24"/>
  <c r="K13057" i="24"/>
  <c r="K13058" i="24"/>
  <c r="K13059" i="24"/>
  <c r="K13060" i="24"/>
  <c r="K13061" i="24"/>
  <c r="K13062" i="24"/>
  <c r="K13063" i="24"/>
  <c r="K13064" i="24"/>
  <c r="K13065" i="24"/>
  <c r="K13066" i="24"/>
  <c r="K13067" i="24"/>
  <c r="K13068" i="24"/>
  <c r="K13069" i="24"/>
  <c r="K13070" i="24"/>
  <c r="K13071" i="24"/>
  <c r="K13072" i="24"/>
  <c r="K13073" i="24"/>
  <c r="K13074" i="24"/>
  <c r="K13075" i="24"/>
  <c r="K13076" i="24"/>
  <c r="K13077" i="24"/>
  <c r="K13078" i="24"/>
  <c r="K13079" i="24"/>
  <c r="K13080" i="24"/>
  <c r="K13081" i="24"/>
  <c r="K13082" i="24"/>
  <c r="K13083" i="24"/>
  <c r="K13084" i="24"/>
  <c r="K13085" i="24"/>
  <c r="K13086" i="24"/>
  <c r="K13087" i="24"/>
  <c r="K13088" i="24"/>
  <c r="K13089" i="24"/>
  <c r="K13090" i="24"/>
  <c r="K13091" i="24"/>
  <c r="K13092" i="24"/>
  <c r="K13093" i="24"/>
  <c r="K13094" i="24"/>
  <c r="K13095" i="24"/>
  <c r="K13096" i="24"/>
  <c r="K13097" i="24"/>
  <c r="K13098" i="24"/>
  <c r="K13099" i="24"/>
  <c r="K13100" i="24"/>
  <c r="K13101" i="24"/>
  <c r="K13102" i="24"/>
  <c r="K13103" i="24"/>
  <c r="K13104" i="24"/>
  <c r="K13105" i="24"/>
  <c r="K13106" i="24"/>
  <c r="K13107" i="24"/>
  <c r="K13108" i="24"/>
  <c r="K13109" i="24"/>
  <c r="K13110" i="24"/>
  <c r="K13111" i="24"/>
  <c r="K13112" i="24"/>
  <c r="K13113" i="24"/>
  <c r="K13114" i="24"/>
  <c r="K13115" i="24"/>
  <c r="K13116" i="24"/>
  <c r="K13117" i="24"/>
  <c r="K13118" i="24"/>
  <c r="K13119" i="24"/>
  <c r="K13120" i="24"/>
  <c r="K13121" i="24"/>
  <c r="K13122" i="24"/>
  <c r="K13123" i="24"/>
  <c r="K13124" i="24"/>
  <c r="K13125" i="24"/>
  <c r="K13126" i="24"/>
  <c r="K13127" i="24"/>
  <c r="K13128" i="24"/>
  <c r="K13129" i="24"/>
  <c r="K13130" i="24"/>
  <c r="K13131" i="24"/>
  <c r="K13132" i="24"/>
  <c r="K13133" i="24"/>
  <c r="K13134" i="24"/>
  <c r="K13135" i="24"/>
  <c r="K13136" i="24"/>
  <c r="K13137" i="24"/>
  <c r="K13138" i="24"/>
  <c r="K13139" i="24"/>
  <c r="K13140" i="24"/>
  <c r="K13141" i="24"/>
  <c r="K13142" i="24"/>
  <c r="K13143" i="24"/>
  <c r="K13144" i="24"/>
  <c r="K13145" i="24"/>
  <c r="K13146" i="24"/>
  <c r="K13147" i="24"/>
  <c r="K13148" i="24"/>
  <c r="K13149" i="24"/>
  <c r="K13150" i="24"/>
  <c r="K13151" i="24"/>
  <c r="K13152" i="24"/>
  <c r="K13153" i="24"/>
  <c r="K13154" i="24"/>
  <c r="K13155" i="24"/>
  <c r="K13156" i="24"/>
  <c r="K13157" i="24"/>
  <c r="K13158" i="24"/>
  <c r="K13159" i="24"/>
  <c r="K13160" i="24"/>
  <c r="K13161" i="24"/>
  <c r="K13162" i="24"/>
  <c r="K13163" i="24"/>
  <c r="K13164" i="24"/>
  <c r="K13165" i="24"/>
  <c r="K13166" i="24"/>
  <c r="K13167" i="24"/>
  <c r="K13168" i="24"/>
  <c r="K13169" i="24"/>
  <c r="K13170" i="24"/>
  <c r="K13171" i="24"/>
  <c r="K13172" i="24"/>
  <c r="K13173" i="24"/>
  <c r="K13174" i="24"/>
  <c r="K13175" i="24"/>
  <c r="K13176" i="24"/>
  <c r="K13177" i="24"/>
  <c r="K13178" i="24"/>
  <c r="K13179" i="24"/>
  <c r="K13180" i="24"/>
  <c r="K13181" i="24"/>
  <c r="K13182" i="24"/>
  <c r="K13183" i="24"/>
  <c r="K13184" i="24"/>
  <c r="K13185" i="24"/>
  <c r="K13186" i="24"/>
  <c r="K13187" i="24"/>
  <c r="K13188" i="24"/>
  <c r="K13189" i="24"/>
  <c r="K13190" i="24"/>
  <c r="K13191" i="24"/>
  <c r="K13192" i="24"/>
  <c r="K13193" i="24"/>
  <c r="K13194" i="24"/>
  <c r="K13195" i="24"/>
  <c r="K13196" i="24"/>
  <c r="K13197" i="24"/>
  <c r="K13198" i="24"/>
  <c r="K13199" i="24"/>
  <c r="K13200" i="24"/>
  <c r="K13201" i="24"/>
  <c r="K13202" i="24"/>
  <c r="K13203" i="24"/>
  <c r="K13204" i="24"/>
  <c r="K13205" i="24"/>
  <c r="K13206" i="24"/>
  <c r="K13207" i="24"/>
  <c r="K13208" i="24"/>
  <c r="K13209" i="24"/>
  <c r="K13210" i="24"/>
  <c r="K13211" i="24"/>
  <c r="K13212" i="24"/>
  <c r="K13213" i="24"/>
  <c r="K13214" i="24"/>
  <c r="K13215" i="24"/>
  <c r="K13216" i="24"/>
  <c r="K13217" i="24"/>
  <c r="K13218" i="24"/>
  <c r="K13219" i="24"/>
  <c r="K13220" i="24"/>
  <c r="K13221" i="24"/>
  <c r="K13222" i="24"/>
  <c r="K13223" i="24"/>
  <c r="K13224" i="24"/>
  <c r="K13225" i="24"/>
  <c r="K13226" i="24"/>
  <c r="K13227" i="24"/>
  <c r="K13228" i="24"/>
  <c r="K13229" i="24"/>
  <c r="K13230" i="24"/>
  <c r="K13231" i="24"/>
  <c r="K13232" i="24"/>
  <c r="K13233" i="24"/>
  <c r="K13234" i="24"/>
  <c r="K13235" i="24"/>
  <c r="K13236" i="24"/>
  <c r="K13237" i="24"/>
  <c r="K13238" i="24"/>
  <c r="K13239" i="24"/>
  <c r="K13240" i="24"/>
  <c r="K13241" i="24"/>
  <c r="K13242" i="24"/>
  <c r="K13243" i="24"/>
  <c r="K13244" i="24"/>
  <c r="K13245" i="24"/>
  <c r="K13246" i="24"/>
  <c r="K13247" i="24"/>
  <c r="K13248" i="24"/>
  <c r="K13249" i="24"/>
  <c r="K13250" i="24"/>
  <c r="K13251" i="24"/>
  <c r="K13252" i="24"/>
  <c r="K13253" i="24"/>
  <c r="K13254" i="24"/>
  <c r="K13255" i="24"/>
  <c r="K13256" i="24"/>
  <c r="K13257" i="24"/>
  <c r="K13258" i="24"/>
  <c r="K13259" i="24"/>
  <c r="K13260" i="24"/>
  <c r="K13261" i="24"/>
  <c r="K13262" i="24"/>
  <c r="K13263" i="24"/>
  <c r="K13264" i="24"/>
  <c r="K13265" i="24"/>
  <c r="K13266" i="24"/>
  <c r="K13267" i="24"/>
  <c r="K13268" i="24"/>
  <c r="K13269" i="24"/>
  <c r="K13270" i="24"/>
  <c r="K13271" i="24"/>
  <c r="K13272" i="24"/>
  <c r="K13273" i="24"/>
  <c r="K13274" i="24"/>
  <c r="K13275" i="24"/>
  <c r="K13276" i="24"/>
  <c r="K13277" i="24"/>
  <c r="K13278" i="24"/>
  <c r="K13279" i="24"/>
  <c r="K13280" i="24"/>
  <c r="K13281" i="24"/>
  <c r="K13282" i="24"/>
  <c r="K13283" i="24"/>
  <c r="K13284" i="24"/>
  <c r="K13285" i="24"/>
  <c r="K13286" i="24"/>
  <c r="K13287" i="24"/>
  <c r="K13288" i="24"/>
  <c r="K13289" i="24"/>
  <c r="K13290" i="24"/>
  <c r="K13291" i="24"/>
  <c r="K13292" i="24"/>
  <c r="K13293" i="24"/>
  <c r="K13294" i="24"/>
  <c r="K13295" i="24"/>
  <c r="K13296" i="24"/>
  <c r="K13297" i="24"/>
  <c r="K13298" i="24"/>
  <c r="K13299" i="24"/>
  <c r="K13300" i="24"/>
  <c r="K13301" i="24"/>
  <c r="K13302" i="24"/>
  <c r="K13303" i="24"/>
  <c r="K13304" i="24"/>
  <c r="K13305" i="24"/>
  <c r="K13306" i="24"/>
  <c r="K13307" i="24"/>
  <c r="K13308" i="24"/>
  <c r="K13309" i="24"/>
  <c r="K13310" i="24"/>
  <c r="K13311" i="24"/>
  <c r="K13312" i="24"/>
  <c r="K13313" i="24"/>
  <c r="K13314" i="24"/>
  <c r="K13315" i="24"/>
  <c r="K13316" i="24"/>
  <c r="K13317" i="24"/>
  <c r="K13318" i="24"/>
  <c r="K13319" i="24"/>
  <c r="K13320" i="24"/>
  <c r="K13321" i="24"/>
  <c r="K13322" i="24"/>
  <c r="K13323" i="24"/>
  <c r="K13324" i="24"/>
  <c r="K13325" i="24"/>
  <c r="K13326" i="24"/>
  <c r="K13327" i="24"/>
  <c r="K13328" i="24"/>
  <c r="K13329" i="24"/>
  <c r="K13330" i="24"/>
  <c r="K13331" i="24"/>
  <c r="K13332" i="24"/>
  <c r="K13333" i="24"/>
  <c r="K13334" i="24"/>
  <c r="K13335" i="24"/>
  <c r="K13336" i="24"/>
  <c r="K13337" i="24"/>
  <c r="K13338" i="24"/>
  <c r="K13339" i="24"/>
  <c r="K13340" i="24"/>
  <c r="K13341" i="24"/>
  <c r="K13342" i="24"/>
  <c r="K13343" i="24"/>
  <c r="K13344" i="24"/>
  <c r="K13345" i="24"/>
  <c r="K13346" i="24"/>
  <c r="K13347" i="24"/>
  <c r="K13348" i="24"/>
  <c r="K13349" i="24"/>
  <c r="K13350" i="24"/>
  <c r="K13351" i="24"/>
  <c r="K13352" i="24"/>
  <c r="K13353" i="24"/>
  <c r="K13354" i="24"/>
  <c r="K13355" i="24"/>
  <c r="K13356" i="24"/>
  <c r="K13357" i="24"/>
  <c r="K13358" i="24"/>
  <c r="K13359" i="24"/>
  <c r="K13360" i="24"/>
  <c r="K13361" i="24"/>
  <c r="K13362" i="24"/>
  <c r="K13363" i="24"/>
  <c r="K13364" i="24"/>
  <c r="K13365" i="24"/>
  <c r="K13366" i="24"/>
  <c r="K13367" i="24"/>
  <c r="K13368" i="24"/>
  <c r="K13369" i="24"/>
  <c r="K13370" i="24"/>
  <c r="K13371" i="24"/>
  <c r="K13372" i="24"/>
  <c r="K13373" i="24"/>
  <c r="K13374" i="24"/>
  <c r="K13375" i="24"/>
  <c r="K13376" i="24"/>
  <c r="K13377" i="24"/>
  <c r="K13378" i="24"/>
  <c r="K13379" i="24"/>
  <c r="K13380" i="24"/>
  <c r="K13381" i="24"/>
  <c r="K13382" i="24"/>
  <c r="K13383" i="24"/>
  <c r="K13384" i="24"/>
  <c r="K13385" i="24"/>
  <c r="K13386" i="24"/>
  <c r="K13387" i="24"/>
  <c r="K13388" i="24"/>
  <c r="K13389" i="24"/>
  <c r="K13390" i="24"/>
  <c r="K13391" i="24"/>
  <c r="K13392" i="24"/>
  <c r="K13393" i="24"/>
  <c r="K13394" i="24"/>
  <c r="K13395" i="24"/>
  <c r="K13396" i="24"/>
  <c r="K13397" i="24"/>
  <c r="K13398" i="24"/>
  <c r="K13399" i="24"/>
  <c r="K13400" i="24"/>
  <c r="K13401" i="24"/>
  <c r="K13402" i="24"/>
  <c r="K13403" i="24"/>
  <c r="K13404" i="24"/>
  <c r="K13405" i="24"/>
  <c r="K13406" i="24"/>
  <c r="K13407" i="24"/>
  <c r="K13408" i="24"/>
  <c r="K13409" i="24"/>
  <c r="K13410" i="24"/>
  <c r="K13411" i="24"/>
  <c r="K13412" i="24"/>
  <c r="K13413" i="24"/>
  <c r="K13414" i="24"/>
  <c r="K13415" i="24"/>
  <c r="K13416" i="24"/>
  <c r="K13417" i="24"/>
  <c r="K13418" i="24"/>
  <c r="K13419" i="24"/>
  <c r="K13420" i="24"/>
  <c r="K13421" i="24"/>
  <c r="K13422" i="24"/>
  <c r="K13423" i="24"/>
  <c r="K13424" i="24"/>
  <c r="K13425" i="24"/>
  <c r="K13426" i="24"/>
  <c r="K13427" i="24"/>
  <c r="K13428" i="24"/>
  <c r="K13429" i="24"/>
  <c r="K13430" i="24"/>
  <c r="K13431" i="24"/>
  <c r="K13432" i="24"/>
  <c r="K13433" i="24"/>
  <c r="K13434" i="24"/>
  <c r="K13435" i="24"/>
  <c r="K13436" i="24"/>
  <c r="K13437" i="24"/>
  <c r="K13438" i="24"/>
  <c r="K13439" i="24"/>
  <c r="K13440" i="24"/>
  <c r="K13441" i="24"/>
  <c r="K13442" i="24"/>
  <c r="K13443" i="24"/>
  <c r="K13444" i="24"/>
  <c r="K13445" i="24"/>
  <c r="K13446" i="24"/>
  <c r="K13447" i="24"/>
  <c r="K13448" i="24"/>
  <c r="K13449" i="24"/>
  <c r="K13450" i="24"/>
  <c r="K13451" i="24"/>
  <c r="K13452" i="24"/>
  <c r="K13453" i="24"/>
  <c r="K13454" i="24"/>
  <c r="K13455" i="24"/>
  <c r="K13456" i="24"/>
  <c r="K13457" i="24"/>
  <c r="K13458" i="24"/>
  <c r="K13459" i="24"/>
  <c r="K13460" i="24"/>
  <c r="K13461" i="24"/>
  <c r="K13462" i="24"/>
  <c r="K13463" i="24"/>
  <c r="K13464" i="24"/>
  <c r="K13465" i="24"/>
  <c r="K13466" i="24"/>
  <c r="K13467" i="24"/>
  <c r="K13468" i="24"/>
  <c r="K13469" i="24"/>
  <c r="K13470" i="24"/>
  <c r="K13471" i="24"/>
  <c r="K13472" i="24"/>
  <c r="K13473" i="24"/>
  <c r="K13474" i="24"/>
  <c r="K13475" i="24"/>
  <c r="K13476" i="24"/>
  <c r="K13477" i="24"/>
  <c r="K13478" i="24"/>
  <c r="K13479" i="24"/>
  <c r="K13480" i="24"/>
  <c r="K13481" i="24"/>
  <c r="K13482" i="24"/>
  <c r="K13483" i="24"/>
  <c r="K13484" i="24"/>
  <c r="K13485" i="24"/>
  <c r="K13486" i="24"/>
  <c r="K13487" i="24"/>
  <c r="K13488" i="24"/>
  <c r="K13489" i="24"/>
  <c r="K13490" i="24"/>
  <c r="K13491" i="24"/>
  <c r="K13492" i="24"/>
  <c r="K13493" i="24"/>
  <c r="K13494" i="24"/>
  <c r="K13495" i="24"/>
  <c r="K13496" i="24"/>
  <c r="K13497" i="24"/>
  <c r="K13498" i="24"/>
  <c r="K13499" i="24"/>
  <c r="K13500" i="24"/>
  <c r="K13501" i="24"/>
  <c r="K13502" i="24"/>
  <c r="K13503" i="24"/>
  <c r="K13504" i="24"/>
  <c r="K13505" i="24"/>
  <c r="K13506" i="24"/>
  <c r="K13507" i="24"/>
  <c r="K13508" i="24"/>
  <c r="K13509" i="24"/>
  <c r="K13510" i="24"/>
  <c r="K13511" i="24"/>
  <c r="K13512" i="24"/>
  <c r="K13513" i="24"/>
  <c r="K13514" i="24"/>
  <c r="K13515" i="24"/>
  <c r="K13516" i="24"/>
  <c r="K13517" i="24"/>
  <c r="K13518" i="24"/>
  <c r="K13519" i="24"/>
  <c r="K13520" i="24"/>
  <c r="K13521" i="24"/>
  <c r="K13522" i="24"/>
  <c r="K13523" i="24"/>
  <c r="K13524" i="24"/>
  <c r="K13525" i="24"/>
  <c r="K13526" i="24"/>
  <c r="K13527" i="24"/>
  <c r="K13528" i="24"/>
  <c r="K13529" i="24"/>
  <c r="K13530" i="24"/>
  <c r="K13531" i="24"/>
  <c r="K13532" i="24"/>
  <c r="K13533" i="24"/>
  <c r="K13534" i="24"/>
  <c r="K13535" i="24"/>
  <c r="K13536" i="24"/>
  <c r="K13537" i="24"/>
  <c r="K13538" i="24"/>
  <c r="K13539" i="24"/>
  <c r="K13540" i="24"/>
  <c r="K13541" i="24"/>
  <c r="K13542" i="24"/>
  <c r="K13543" i="24"/>
  <c r="K13544" i="24"/>
  <c r="K13545" i="24"/>
  <c r="K13546" i="24"/>
  <c r="K13547" i="24"/>
  <c r="K13548" i="24"/>
  <c r="K13549" i="24"/>
  <c r="K13550" i="24"/>
  <c r="K13551" i="24"/>
  <c r="K13552" i="24"/>
  <c r="K13553" i="24"/>
  <c r="K13554" i="24"/>
  <c r="K13555" i="24"/>
  <c r="K13556" i="24"/>
  <c r="K13557" i="24"/>
  <c r="K13558" i="24"/>
  <c r="K13559" i="24"/>
  <c r="K13560" i="24"/>
  <c r="K13561" i="24"/>
  <c r="K13562" i="24"/>
  <c r="K13563" i="24"/>
  <c r="K13564" i="24"/>
  <c r="K13565" i="24"/>
  <c r="K13566" i="24"/>
  <c r="K13567" i="24"/>
  <c r="K13568" i="24"/>
  <c r="K13569" i="24"/>
  <c r="K13570" i="24"/>
  <c r="K13571" i="24"/>
  <c r="K13572" i="24"/>
  <c r="K13573" i="24"/>
  <c r="K13574" i="24"/>
  <c r="K13575" i="24"/>
  <c r="K13576" i="24"/>
  <c r="K13577" i="24"/>
  <c r="K13578" i="24"/>
  <c r="K13579" i="24"/>
  <c r="K13580" i="24"/>
  <c r="K13581" i="24"/>
  <c r="K13582" i="24"/>
  <c r="K13583" i="24"/>
  <c r="K13584" i="24"/>
  <c r="K13585" i="24"/>
  <c r="K13586" i="24"/>
  <c r="K13587" i="24"/>
  <c r="K13588" i="24"/>
  <c r="K13589" i="24"/>
  <c r="K13590" i="24"/>
  <c r="K13591" i="24"/>
  <c r="K13592" i="24"/>
  <c r="K13593" i="24"/>
  <c r="K13594" i="24"/>
  <c r="K13595" i="24"/>
  <c r="K13596" i="24"/>
  <c r="K13597" i="24"/>
  <c r="K13598" i="24"/>
  <c r="K13599" i="24"/>
  <c r="K13600" i="24"/>
  <c r="K13601" i="24"/>
  <c r="K13602" i="24"/>
  <c r="K13603" i="24"/>
  <c r="K13604" i="24"/>
  <c r="K13605" i="24"/>
  <c r="K13606" i="24"/>
  <c r="K13607" i="24"/>
  <c r="K13608" i="24"/>
  <c r="K13609" i="24"/>
  <c r="K13610" i="24"/>
  <c r="K13611" i="24"/>
  <c r="K13612" i="24"/>
  <c r="K13613" i="24"/>
  <c r="K13614" i="24"/>
  <c r="K13615" i="24"/>
  <c r="K13616" i="24"/>
  <c r="K13617" i="24"/>
  <c r="K13618" i="24"/>
  <c r="K13619" i="24"/>
  <c r="K13620" i="24"/>
  <c r="K13621" i="24"/>
  <c r="K13622" i="24"/>
  <c r="K13623" i="24"/>
  <c r="K13624" i="24"/>
  <c r="K13625" i="24"/>
  <c r="K13626" i="24"/>
  <c r="K13627" i="24"/>
  <c r="K13628" i="24"/>
  <c r="K13629" i="24"/>
  <c r="K13630" i="24"/>
  <c r="K13631" i="24"/>
  <c r="K13632" i="24"/>
  <c r="K13633" i="24"/>
  <c r="K13634" i="24"/>
  <c r="K13635" i="24"/>
  <c r="K13636" i="24"/>
  <c r="K13637" i="24"/>
  <c r="K13638" i="24"/>
  <c r="K13639" i="24"/>
  <c r="K13640" i="24"/>
  <c r="K13641" i="24"/>
  <c r="K13642" i="24"/>
  <c r="K13643" i="24"/>
  <c r="K13644" i="24"/>
  <c r="K13645" i="24"/>
  <c r="K13646" i="24"/>
  <c r="K13647" i="24"/>
  <c r="K13648" i="24"/>
  <c r="K13649" i="24"/>
  <c r="K13650" i="24"/>
  <c r="K13651" i="24"/>
  <c r="K13652" i="24"/>
  <c r="K13653" i="24"/>
  <c r="K13654" i="24"/>
  <c r="K13655" i="24"/>
  <c r="K13656" i="24"/>
  <c r="K13657" i="24"/>
  <c r="K13658" i="24"/>
  <c r="K13659" i="24"/>
  <c r="K13660" i="24"/>
  <c r="K13661" i="24"/>
  <c r="K13662" i="24"/>
  <c r="K13663" i="24"/>
  <c r="K13664" i="24"/>
  <c r="K13665" i="24"/>
  <c r="K13666" i="24"/>
  <c r="K13667" i="24"/>
  <c r="K13668" i="24"/>
  <c r="K13669" i="24"/>
  <c r="K13670" i="24"/>
  <c r="K13671" i="24"/>
  <c r="K13672" i="24"/>
  <c r="K13673" i="24"/>
  <c r="K13674" i="24"/>
  <c r="K13675" i="24"/>
  <c r="K13676" i="24"/>
  <c r="K13677" i="24"/>
  <c r="K13678" i="24"/>
  <c r="K13679" i="24"/>
  <c r="K13680" i="24"/>
  <c r="K13681" i="24"/>
  <c r="K13682" i="24"/>
  <c r="K13683" i="24"/>
  <c r="K13684" i="24"/>
  <c r="K13685" i="24"/>
  <c r="K13686" i="24"/>
  <c r="K13687" i="24"/>
  <c r="K13688" i="24"/>
  <c r="K13689" i="24"/>
  <c r="K13690" i="24"/>
  <c r="K13691" i="24"/>
  <c r="K13692" i="24"/>
  <c r="K13693" i="24"/>
  <c r="K13694" i="24"/>
  <c r="K13695" i="24"/>
  <c r="K13696" i="24"/>
  <c r="K13697" i="24"/>
  <c r="K13698" i="24"/>
  <c r="K13699" i="24"/>
  <c r="K13700" i="24"/>
  <c r="K13701" i="24"/>
  <c r="K13702" i="24"/>
  <c r="K13703" i="24"/>
  <c r="K13704" i="24"/>
  <c r="K13705" i="24"/>
  <c r="K13706" i="24"/>
  <c r="K13707" i="24"/>
  <c r="K13708" i="24"/>
  <c r="K13709" i="24"/>
  <c r="K13710" i="24"/>
  <c r="K13711" i="24"/>
  <c r="K13712" i="24"/>
  <c r="K13713" i="24"/>
  <c r="K13714" i="24"/>
  <c r="K13715" i="24"/>
  <c r="K13716" i="24"/>
  <c r="K13717" i="24"/>
  <c r="K13718" i="24"/>
  <c r="K13719" i="24"/>
  <c r="K13720" i="24"/>
  <c r="K13721" i="24"/>
  <c r="K13722" i="24"/>
  <c r="K13723" i="24"/>
  <c r="K13724" i="24"/>
  <c r="K13725" i="24"/>
  <c r="K13726" i="24"/>
  <c r="K13727" i="24"/>
  <c r="K13728" i="24"/>
  <c r="K13729" i="24"/>
  <c r="K13730" i="24"/>
  <c r="K13731" i="24"/>
  <c r="K13732" i="24"/>
  <c r="K13733" i="24"/>
  <c r="K13734" i="24"/>
  <c r="K13735" i="24"/>
  <c r="K13736" i="24"/>
  <c r="K13737" i="24"/>
  <c r="K13738" i="24"/>
  <c r="K13739" i="24"/>
  <c r="K13740" i="24"/>
  <c r="K13741" i="24"/>
  <c r="K13742" i="24"/>
  <c r="K13743" i="24"/>
  <c r="K13744" i="24"/>
  <c r="K13745" i="24"/>
  <c r="K13746" i="24"/>
  <c r="K13747" i="24"/>
  <c r="K13748" i="24"/>
  <c r="K13749" i="24"/>
  <c r="K13750" i="24"/>
  <c r="K13751" i="24"/>
  <c r="K13752" i="24"/>
  <c r="K13753" i="24"/>
  <c r="K13754" i="24"/>
  <c r="K13755" i="24"/>
  <c r="K13756" i="24"/>
  <c r="K13757" i="24"/>
  <c r="K13758" i="24"/>
  <c r="K13759" i="24"/>
  <c r="K13760" i="24"/>
  <c r="K13761" i="24"/>
  <c r="K13762" i="24"/>
  <c r="K13763" i="24"/>
  <c r="K13764" i="24"/>
  <c r="K13765" i="24"/>
  <c r="K13766" i="24"/>
  <c r="K13767" i="24"/>
  <c r="K13768" i="24"/>
  <c r="K13769" i="24"/>
  <c r="K13770" i="24"/>
  <c r="K13771" i="24"/>
  <c r="K13772" i="24"/>
  <c r="K13773" i="24"/>
  <c r="K13774" i="24"/>
  <c r="K13775" i="24"/>
  <c r="K13776" i="24"/>
  <c r="K13777" i="24"/>
  <c r="K13778" i="24"/>
  <c r="K13779" i="24"/>
  <c r="K13780" i="24"/>
  <c r="K13781" i="24"/>
  <c r="K13782" i="24"/>
  <c r="K13783" i="24"/>
  <c r="K13784" i="24"/>
  <c r="K13785" i="24"/>
  <c r="K13786" i="24"/>
  <c r="K13787" i="24"/>
  <c r="K13788" i="24"/>
  <c r="K13789" i="24"/>
  <c r="K13790" i="24"/>
  <c r="K13791" i="24"/>
  <c r="K13792" i="24"/>
  <c r="K13793" i="24"/>
  <c r="K13794" i="24"/>
  <c r="K13795" i="24"/>
  <c r="K13796" i="24"/>
  <c r="K13797" i="24"/>
  <c r="K13798" i="24"/>
  <c r="K13799" i="24"/>
  <c r="K13800" i="24"/>
  <c r="K13801" i="24"/>
  <c r="K13802" i="24"/>
  <c r="K13803" i="24"/>
  <c r="K13804" i="24"/>
  <c r="K13805" i="24"/>
  <c r="K13806" i="24"/>
  <c r="K13807" i="24"/>
  <c r="K13808" i="24"/>
  <c r="K13809" i="24"/>
  <c r="K13810" i="24"/>
  <c r="K13811" i="24"/>
  <c r="K13812" i="24"/>
  <c r="K13813" i="24"/>
  <c r="K13814" i="24"/>
  <c r="K13815" i="24"/>
  <c r="K13816" i="24"/>
  <c r="K13817" i="24"/>
  <c r="K13818" i="24"/>
  <c r="K13819" i="24"/>
  <c r="K13820" i="24"/>
  <c r="K13821" i="24"/>
  <c r="K13822" i="24"/>
  <c r="K13823" i="24"/>
  <c r="K13824" i="24"/>
  <c r="K13825" i="24"/>
  <c r="K13826" i="24"/>
  <c r="K13827" i="24"/>
  <c r="K13828" i="24"/>
  <c r="K13829" i="24"/>
  <c r="K13830" i="24"/>
  <c r="K13831" i="24"/>
  <c r="K13832" i="24"/>
  <c r="K13833" i="24"/>
  <c r="K13834" i="24"/>
  <c r="K13835" i="24"/>
  <c r="K13836" i="24"/>
  <c r="K13837" i="24"/>
  <c r="K13838" i="24"/>
  <c r="K13839" i="24"/>
  <c r="K13840" i="24"/>
  <c r="K13841" i="24"/>
  <c r="K13842" i="24"/>
  <c r="K13843" i="24"/>
  <c r="K13844" i="24"/>
  <c r="K13845" i="24"/>
  <c r="K13846" i="24"/>
  <c r="K13847" i="24"/>
  <c r="K13848" i="24"/>
  <c r="K13849" i="24"/>
  <c r="K13850" i="24"/>
  <c r="K13851" i="24"/>
  <c r="K13852" i="24"/>
  <c r="K13853" i="24"/>
  <c r="K13854" i="24"/>
  <c r="K13855" i="24"/>
  <c r="K13856" i="24"/>
  <c r="K13857" i="24"/>
  <c r="K13858" i="24"/>
  <c r="K13859" i="24"/>
  <c r="K13860" i="24"/>
  <c r="K13861" i="24"/>
  <c r="K13862" i="24"/>
  <c r="K13863" i="24"/>
  <c r="K13864" i="24"/>
  <c r="K13865" i="24"/>
  <c r="K13866" i="24"/>
  <c r="K13867" i="24"/>
  <c r="K13868" i="24"/>
  <c r="K13869" i="24"/>
  <c r="K13870" i="24"/>
  <c r="K13871" i="24"/>
  <c r="K13872" i="24"/>
  <c r="K13873" i="24"/>
  <c r="K13874" i="24"/>
  <c r="K13875" i="24"/>
  <c r="K13876" i="24"/>
  <c r="K13877" i="24"/>
  <c r="K13878" i="24"/>
  <c r="K13879" i="24"/>
  <c r="K13880" i="24"/>
  <c r="K13881" i="24"/>
  <c r="K13882" i="24"/>
  <c r="K13883" i="24"/>
  <c r="K13884" i="24"/>
  <c r="K13885" i="24"/>
  <c r="K13886" i="24"/>
  <c r="K13887" i="24"/>
  <c r="K13888" i="24"/>
  <c r="K13889" i="24"/>
  <c r="K13890" i="24"/>
  <c r="K13891" i="24"/>
  <c r="K13892" i="24"/>
  <c r="K13893" i="24"/>
  <c r="K13894" i="24"/>
  <c r="K13895" i="24"/>
  <c r="K13896" i="24"/>
  <c r="K13897" i="24"/>
  <c r="K13898" i="24"/>
  <c r="K13899" i="24"/>
  <c r="K13900" i="24"/>
  <c r="K13901" i="24"/>
  <c r="K13902" i="24"/>
  <c r="K13903" i="24"/>
  <c r="K13904" i="24"/>
  <c r="K13905" i="24"/>
  <c r="K13906" i="24"/>
  <c r="K13907" i="24"/>
  <c r="K13908" i="24"/>
  <c r="K13909" i="24"/>
  <c r="K13910" i="24"/>
  <c r="K13911" i="24"/>
  <c r="K13912" i="24"/>
  <c r="K13913" i="24"/>
  <c r="K13914" i="24"/>
  <c r="K13915" i="24"/>
  <c r="K13916" i="24"/>
  <c r="K13917" i="24"/>
  <c r="K13918" i="24"/>
  <c r="K13919" i="24"/>
  <c r="K13920" i="24"/>
  <c r="K13921" i="24"/>
  <c r="K13922" i="24"/>
  <c r="K13923" i="24"/>
  <c r="K13924" i="24"/>
  <c r="K13925" i="24"/>
  <c r="K13926" i="24"/>
  <c r="K13927" i="24"/>
  <c r="K13928" i="24"/>
  <c r="K13929" i="24"/>
  <c r="K13930" i="24"/>
  <c r="K13931" i="24"/>
  <c r="K13932" i="24"/>
  <c r="K13933" i="24"/>
  <c r="K13934" i="24"/>
  <c r="K13935" i="24"/>
  <c r="K13936" i="24"/>
  <c r="K13937" i="24"/>
  <c r="K13938" i="24"/>
  <c r="K13939" i="24"/>
  <c r="K13940" i="24"/>
  <c r="K13941" i="24"/>
  <c r="K13942" i="24"/>
  <c r="K13943" i="24"/>
  <c r="K13944" i="24"/>
  <c r="K13945" i="24"/>
  <c r="K13946" i="24"/>
  <c r="K13947" i="24"/>
  <c r="K13948" i="24"/>
  <c r="K13949" i="24"/>
  <c r="K13950" i="24"/>
  <c r="K13951" i="24"/>
  <c r="K13952" i="24"/>
  <c r="K13953" i="24"/>
  <c r="K13954" i="24"/>
  <c r="K13955" i="24"/>
  <c r="K13956" i="24"/>
  <c r="K13957" i="24"/>
  <c r="K13958" i="24"/>
  <c r="K13959" i="24"/>
  <c r="K13960" i="24"/>
  <c r="K13961" i="24"/>
  <c r="K13962" i="24"/>
  <c r="K13963" i="24"/>
  <c r="K13964" i="24"/>
  <c r="K13965" i="24"/>
  <c r="K13966" i="24"/>
  <c r="K13967" i="24"/>
  <c r="K13968" i="24"/>
  <c r="K13969" i="24"/>
  <c r="K13970" i="24"/>
  <c r="K13971" i="24"/>
  <c r="K13972" i="24"/>
  <c r="K13973" i="24"/>
  <c r="K13974" i="24"/>
  <c r="K13975" i="24"/>
  <c r="K13976" i="24"/>
  <c r="K13977" i="24"/>
  <c r="K13978" i="24"/>
  <c r="K13979" i="24"/>
  <c r="K13980" i="24"/>
  <c r="K13981" i="24"/>
  <c r="K13982" i="24"/>
  <c r="K13983" i="24"/>
  <c r="K13984" i="24"/>
  <c r="K13985" i="24"/>
  <c r="K13986" i="24"/>
  <c r="K13987" i="24"/>
  <c r="K13988" i="24"/>
  <c r="K13989" i="24"/>
  <c r="K13990" i="24"/>
  <c r="K13991" i="24"/>
  <c r="K13992" i="24"/>
  <c r="K13993" i="24"/>
  <c r="K13994" i="24"/>
  <c r="K13995" i="24"/>
  <c r="K13996" i="24"/>
  <c r="K13997" i="24"/>
  <c r="K13998" i="24"/>
  <c r="K13999" i="24"/>
  <c r="K14000" i="24"/>
  <c r="K14001" i="24"/>
  <c r="K14002" i="24"/>
  <c r="K14003" i="24"/>
  <c r="K14004" i="24"/>
  <c r="K14005" i="24"/>
  <c r="K14006" i="24"/>
  <c r="K14007" i="24"/>
  <c r="K14008" i="24"/>
  <c r="K14009" i="24"/>
  <c r="K14010" i="24"/>
  <c r="K14011" i="24"/>
  <c r="K14012" i="24"/>
  <c r="K14013" i="24"/>
  <c r="K14014" i="24"/>
  <c r="K14015" i="24"/>
  <c r="K14016" i="24"/>
  <c r="K14017" i="24"/>
  <c r="K14018" i="24"/>
  <c r="K14019" i="24"/>
  <c r="K14020" i="24"/>
  <c r="K14021" i="24"/>
  <c r="K14022" i="24"/>
  <c r="K14023" i="24"/>
  <c r="K14024" i="24"/>
  <c r="K14025" i="24"/>
  <c r="K14026" i="24"/>
  <c r="K14027" i="24"/>
  <c r="K14028" i="24"/>
  <c r="K14029" i="24"/>
  <c r="K14030" i="24"/>
  <c r="K14031" i="24"/>
  <c r="K14032" i="24"/>
  <c r="K14033" i="24"/>
  <c r="K14034" i="24"/>
  <c r="K14035" i="24"/>
  <c r="K14036" i="24"/>
  <c r="K14037" i="24"/>
  <c r="K14038" i="24"/>
  <c r="K14039" i="24"/>
  <c r="K14040" i="24"/>
  <c r="K14041" i="24"/>
  <c r="K14042" i="24"/>
  <c r="K14043" i="24"/>
  <c r="K14044" i="24"/>
  <c r="K14045" i="24"/>
  <c r="K14046" i="24"/>
  <c r="K14047" i="24"/>
  <c r="K14048" i="24"/>
  <c r="K14049" i="24"/>
  <c r="K14050" i="24"/>
  <c r="K14051" i="24"/>
  <c r="K14052" i="24"/>
  <c r="K14053" i="24"/>
  <c r="K14054" i="24"/>
  <c r="K14055" i="24"/>
  <c r="K14056" i="24"/>
  <c r="K14057" i="24"/>
  <c r="K14058" i="24"/>
  <c r="K14059" i="24"/>
  <c r="K14060" i="24"/>
  <c r="K14061" i="24"/>
  <c r="K14062" i="24"/>
  <c r="K14063" i="24"/>
  <c r="K14064" i="24"/>
  <c r="K14065" i="24"/>
  <c r="K14066" i="24"/>
  <c r="K14067" i="24"/>
  <c r="K14068" i="24"/>
  <c r="K14069" i="24"/>
  <c r="K14070" i="24"/>
  <c r="K14071" i="24"/>
  <c r="K14072" i="24"/>
  <c r="K14073" i="24"/>
  <c r="K14074" i="24"/>
  <c r="K14075" i="24"/>
  <c r="K14076" i="24"/>
  <c r="K14077" i="24"/>
  <c r="K14078" i="24"/>
  <c r="K14079" i="24"/>
  <c r="K14080" i="24"/>
  <c r="K14081" i="24"/>
  <c r="K14082" i="24"/>
  <c r="K14083" i="24"/>
  <c r="K14084" i="24"/>
  <c r="K14085" i="24"/>
  <c r="K14086" i="24"/>
  <c r="K14087" i="24"/>
  <c r="K14088" i="24"/>
  <c r="K14089" i="24"/>
  <c r="K14090" i="24"/>
  <c r="K14091" i="24"/>
  <c r="K14092" i="24"/>
  <c r="K14093" i="24"/>
  <c r="K14094" i="24"/>
  <c r="K14095" i="24"/>
  <c r="K14096" i="24"/>
  <c r="K14097" i="24"/>
  <c r="K14098" i="24"/>
  <c r="K14099" i="24"/>
  <c r="K14100" i="24"/>
  <c r="K14101" i="24"/>
  <c r="K14102" i="24"/>
  <c r="K14103" i="24"/>
  <c r="K14104" i="24"/>
  <c r="K14105" i="24"/>
  <c r="K14106" i="24"/>
  <c r="K14107" i="24"/>
  <c r="K14108" i="24"/>
  <c r="K14109" i="24"/>
  <c r="K14110" i="24"/>
  <c r="K14111" i="24"/>
  <c r="K14112" i="24"/>
  <c r="K14113" i="24"/>
  <c r="K14114" i="24"/>
  <c r="K14115" i="24"/>
  <c r="K14116" i="24"/>
  <c r="K14117" i="24"/>
  <c r="K14118" i="24"/>
  <c r="K14119" i="24"/>
  <c r="K14120" i="24"/>
  <c r="K14121" i="24"/>
  <c r="K14122" i="24"/>
  <c r="K14123" i="24"/>
  <c r="K14124" i="24"/>
  <c r="K14125" i="24"/>
  <c r="K14126" i="24"/>
  <c r="K14127" i="24"/>
  <c r="K14128" i="24"/>
  <c r="K14129" i="24"/>
  <c r="K14130" i="24"/>
  <c r="K14131" i="24"/>
  <c r="K14132" i="24"/>
  <c r="K14133" i="24"/>
  <c r="K14134" i="24"/>
  <c r="K14135" i="24"/>
  <c r="K14136" i="24"/>
  <c r="K14137" i="24"/>
  <c r="K14138" i="24"/>
  <c r="K14139" i="24"/>
  <c r="K14140" i="24"/>
  <c r="K14141" i="24"/>
  <c r="K14142" i="24"/>
  <c r="K14143" i="24"/>
  <c r="K14144" i="24"/>
  <c r="K14145" i="24"/>
  <c r="K14146" i="24"/>
  <c r="K14147" i="24"/>
  <c r="K14148" i="24"/>
  <c r="K14149" i="24"/>
  <c r="K14150" i="24"/>
  <c r="K14151" i="24"/>
  <c r="K14152" i="24"/>
  <c r="K14153" i="24"/>
  <c r="K14154" i="24"/>
  <c r="K14155" i="24"/>
  <c r="K14156" i="24"/>
  <c r="K14157" i="24"/>
  <c r="K14158" i="24"/>
  <c r="K14159" i="24"/>
  <c r="K14160" i="24"/>
  <c r="K14161" i="24"/>
  <c r="K14162" i="24"/>
  <c r="K14163" i="24"/>
  <c r="K14164" i="24"/>
  <c r="K14165" i="24"/>
  <c r="K14166" i="24"/>
  <c r="K14167" i="24"/>
  <c r="K14168" i="24"/>
  <c r="K14169" i="24"/>
  <c r="K14170" i="24"/>
  <c r="K14171" i="24"/>
  <c r="K14172" i="24"/>
  <c r="K14173" i="24"/>
  <c r="K14174" i="24"/>
  <c r="K14175" i="24"/>
  <c r="K14176" i="24"/>
  <c r="K14177" i="24"/>
  <c r="K14178" i="24"/>
  <c r="K14179" i="24"/>
  <c r="K14180" i="24"/>
  <c r="K14181" i="24"/>
  <c r="K14182" i="24"/>
  <c r="K14183" i="24"/>
  <c r="K14184" i="24"/>
  <c r="K14185" i="24"/>
  <c r="K14186" i="24"/>
  <c r="K14187" i="24"/>
  <c r="K14188" i="24"/>
  <c r="K14189" i="24"/>
  <c r="K14190" i="24"/>
  <c r="K14191" i="24"/>
  <c r="K14192" i="24"/>
  <c r="K14193" i="24"/>
  <c r="K14194" i="24"/>
  <c r="K14195" i="24"/>
  <c r="K14196" i="24"/>
  <c r="K14197" i="24"/>
  <c r="K14198" i="24"/>
  <c r="K14199" i="24"/>
  <c r="K14200" i="24"/>
  <c r="K14201" i="24"/>
  <c r="K14202" i="24"/>
  <c r="K14203" i="24"/>
  <c r="K14204" i="24"/>
  <c r="K14205" i="24"/>
  <c r="K14206" i="24"/>
  <c r="K14207" i="24"/>
  <c r="K14208" i="24"/>
  <c r="K14209" i="24"/>
  <c r="K14210" i="24"/>
  <c r="K14211" i="24"/>
  <c r="K14212" i="24"/>
  <c r="K14213" i="24"/>
  <c r="K14214" i="24"/>
  <c r="K14215" i="24"/>
  <c r="K14216" i="24"/>
  <c r="K14217" i="24"/>
  <c r="K14218" i="24"/>
  <c r="K14219" i="24"/>
  <c r="K14220" i="24"/>
  <c r="K14221" i="24"/>
  <c r="K14222" i="24"/>
  <c r="K14223" i="24"/>
  <c r="K14224" i="24"/>
  <c r="K14225" i="24"/>
  <c r="K14226" i="24"/>
  <c r="K14227" i="24"/>
  <c r="K14228" i="24"/>
  <c r="K14229" i="24"/>
  <c r="K14230" i="24"/>
  <c r="K14231" i="24"/>
  <c r="K14232" i="24"/>
  <c r="K14233" i="24"/>
  <c r="K14234" i="24"/>
  <c r="K14235" i="24"/>
  <c r="K14236" i="24"/>
  <c r="K14237" i="24"/>
  <c r="K14238" i="24"/>
  <c r="K14239" i="24"/>
  <c r="K14240" i="24"/>
  <c r="K14241" i="24"/>
  <c r="K14242" i="24"/>
  <c r="K14243" i="24"/>
  <c r="K14244" i="24"/>
  <c r="K14245" i="24"/>
  <c r="K14246" i="24"/>
  <c r="K14247" i="24"/>
  <c r="K14248" i="24"/>
  <c r="K14249" i="24"/>
  <c r="K14250" i="24"/>
  <c r="K14251" i="24"/>
  <c r="K14252" i="24"/>
  <c r="K14253" i="24"/>
  <c r="K14254" i="24"/>
  <c r="K14255" i="24"/>
  <c r="K14256" i="24"/>
  <c r="K14257" i="24"/>
  <c r="K14258" i="24"/>
  <c r="K14259" i="24"/>
  <c r="K14260" i="24"/>
  <c r="K14261" i="24"/>
  <c r="K14262" i="24"/>
  <c r="K14263" i="24"/>
  <c r="K14264" i="24"/>
  <c r="K14265" i="24"/>
  <c r="K14266" i="24"/>
  <c r="K14267" i="24"/>
  <c r="K14268" i="24"/>
  <c r="K14269" i="24"/>
  <c r="K14270" i="24"/>
  <c r="K14271" i="24"/>
  <c r="K14272" i="24"/>
  <c r="K14273" i="24"/>
  <c r="K14274" i="24"/>
  <c r="K14275" i="24"/>
  <c r="K14276" i="24"/>
  <c r="K14277" i="24"/>
  <c r="K14278" i="24"/>
  <c r="K14279" i="24"/>
  <c r="K14280" i="24"/>
  <c r="K14281" i="24"/>
  <c r="K14282" i="24"/>
  <c r="K14283" i="24"/>
  <c r="K14284" i="24"/>
  <c r="K14285" i="24"/>
  <c r="K14286" i="24"/>
  <c r="K14287" i="24"/>
  <c r="K14288" i="24"/>
  <c r="K14289" i="24"/>
  <c r="K14290" i="24"/>
  <c r="K14291" i="24"/>
  <c r="K14292" i="24"/>
  <c r="K14293" i="24"/>
  <c r="K14294" i="24"/>
  <c r="K14295" i="24"/>
  <c r="K14296" i="24"/>
  <c r="K14297" i="24"/>
  <c r="K14298" i="24"/>
  <c r="K14299" i="24"/>
  <c r="K14300" i="24"/>
  <c r="K14301" i="24"/>
  <c r="K14302" i="24"/>
  <c r="K14303" i="24"/>
  <c r="K14304" i="24"/>
  <c r="K14305" i="24"/>
  <c r="K14306" i="24"/>
  <c r="K14307" i="24"/>
  <c r="K14308" i="24"/>
  <c r="K14309" i="24"/>
  <c r="K14310" i="24"/>
  <c r="K14311" i="24"/>
  <c r="K14312" i="24"/>
  <c r="K14313" i="24"/>
  <c r="K14314" i="24"/>
  <c r="K14315" i="24"/>
  <c r="K14316" i="24"/>
  <c r="K14317" i="24"/>
  <c r="K14318" i="24"/>
  <c r="K14319" i="24"/>
  <c r="K14320" i="24"/>
  <c r="K14321" i="24"/>
  <c r="K14322" i="24"/>
  <c r="K14323" i="24"/>
  <c r="K14324" i="24"/>
  <c r="K14325" i="24"/>
  <c r="K14326" i="24"/>
  <c r="K14327" i="24"/>
  <c r="K14328" i="24"/>
  <c r="K14329" i="24"/>
  <c r="K14330" i="24"/>
  <c r="K14331" i="24"/>
  <c r="K14332" i="24"/>
  <c r="K14333" i="24"/>
  <c r="K14334" i="24"/>
  <c r="K14335" i="24"/>
  <c r="K14336" i="24"/>
  <c r="K14337" i="24"/>
  <c r="K14338" i="24"/>
  <c r="K14339" i="24"/>
  <c r="K14340" i="24"/>
  <c r="K14341" i="24"/>
  <c r="K14342" i="24"/>
  <c r="K14343" i="24"/>
  <c r="K14344" i="24"/>
  <c r="K14345" i="24"/>
  <c r="K14346" i="24"/>
  <c r="K14347" i="24"/>
  <c r="K14348" i="24"/>
  <c r="K14349" i="24"/>
  <c r="K14350" i="24"/>
  <c r="K14351" i="24"/>
  <c r="K14352" i="24"/>
  <c r="K14353" i="24"/>
  <c r="K14354" i="24"/>
  <c r="K14355" i="24"/>
  <c r="K14356" i="24"/>
  <c r="K14357" i="24"/>
  <c r="K14358" i="24"/>
  <c r="K14359" i="24"/>
  <c r="K14360" i="24"/>
  <c r="K14361" i="24"/>
  <c r="K14362" i="24"/>
  <c r="K14363" i="24"/>
  <c r="K14364" i="24"/>
  <c r="K14365" i="24"/>
  <c r="K14366" i="24"/>
  <c r="K14367" i="24"/>
  <c r="K14368" i="24"/>
  <c r="K14369" i="24"/>
  <c r="K14370" i="24"/>
  <c r="K14371" i="24"/>
  <c r="K14372" i="24"/>
  <c r="K14373" i="24"/>
  <c r="K14374" i="24"/>
  <c r="K14375" i="24"/>
  <c r="K14376" i="24"/>
  <c r="K14377" i="24"/>
  <c r="K14378" i="24"/>
  <c r="K14379" i="24"/>
  <c r="K14380" i="24"/>
  <c r="K14381" i="24"/>
  <c r="K14382" i="24"/>
  <c r="K14383" i="24"/>
  <c r="K14384" i="24"/>
  <c r="K14385" i="24"/>
  <c r="K14386" i="24"/>
  <c r="K14387" i="24"/>
  <c r="K14388" i="24"/>
  <c r="K14389" i="24"/>
  <c r="K14390" i="24"/>
  <c r="K14391" i="24"/>
  <c r="K14392" i="24"/>
  <c r="K14393" i="24"/>
  <c r="K14394" i="24"/>
  <c r="K14395" i="24"/>
  <c r="K14396" i="24"/>
  <c r="K14397" i="24"/>
  <c r="K14398" i="24"/>
  <c r="K14399" i="24"/>
  <c r="K14400" i="24"/>
  <c r="K14401" i="24"/>
  <c r="K14402" i="24"/>
  <c r="K14403" i="24"/>
  <c r="K14404" i="24"/>
  <c r="K14405" i="24"/>
  <c r="K14406" i="24"/>
  <c r="K14407" i="24"/>
  <c r="K14408" i="24"/>
  <c r="K14409" i="24"/>
  <c r="K14410" i="24"/>
  <c r="K14411" i="24"/>
  <c r="K14412" i="24"/>
  <c r="K14413" i="24"/>
  <c r="K14414" i="24"/>
  <c r="K14415" i="24"/>
  <c r="K14416" i="24"/>
  <c r="K14417" i="24"/>
  <c r="K14418" i="24"/>
  <c r="K14419" i="24"/>
  <c r="K14420" i="24"/>
  <c r="K14421" i="24"/>
  <c r="K14422" i="24"/>
  <c r="K14423" i="24"/>
  <c r="K14424" i="24"/>
  <c r="K14425" i="24"/>
  <c r="K14426" i="24"/>
  <c r="K14427" i="24"/>
  <c r="K14428" i="24"/>
  <c r="K14429" i="24"/>
  <c r="K14430" i="24"/>
  <c r="K14431" i="24"/>
  <c r="K14432" i="24"/>
  <c r="K14433" i="24"/>
  <c r="K14434" i="24"/>
  <c r="K14435" i="24"/>
  <c r="K14436" i="24"/>
  <c r="K14437" i="24"/>
  <c r="K14438" i="24"/>
  <c r="K14439" i="24"/>
  <c r="K14440" i="24"/>
  <c r="K14441" i="24"/>
  <c r="K14442" i="24"/>
  <c r="K14443" i="24"/>
  <c r="K14444" i="24"/>
  <c r="K14445" i="24"/>
  <c r="K14446" i="24"/>
  <c r="K14447" i="24"/>
  <c r="K14448" i="24"/>
  <c r="K14449" i="24"/>
  <c r="K14450" i="24"/>
  <c r="K14451" i="24"/>
  <c r="K14452" i="24"/>
  <c r="K14453" i="24"/>
  <c r="K14454" i="24"/>
  <c r="K14455" i="24"/>
  <c r="K14456" i="24"/>
  <c r="K14457" i="24"/>
  <c r="K14458" i="24"/>
  <c r="K14459" i="24"/>
  <c r="K14460" i="24"/>
  <c r="K14461" i="24"/>
  <c r="K14462" i="24"/>
  <c r="K14463" i="24"/>
  <c r="K14464" i="24"/>
  <c r="K14465" i="24"/>
  <c r="K14466" i="24"/>
  <c r="K14467" i="24"/>
  <c r="K14468" i="24"/>
  <c r="K14469" i="24"/>
  <c r="K14470" i="24"/>
  <c r="K14471" i="24"/>
  <c r="K14472" i="24"/>
  <c r="K14473" i="24"/>
  <c r="K14474" i="24"/>
  <c r="K14475" i="24"/>
  <c r="K14476" i="24"/>
  <c r="K14477" i="24"/>
  <c r="K14478" i="24"/>
  <c r="K14479" i="24"/>
  <c r="K14480" i="24"/>
  <c r="K14481" i="24"/>
  <c r="K14482" i="24"/>
  <c r="K14483" i="24"/>
  <c r="K14484" i="24"/>
  <c r="K14485" i="24"/>
  <c r="K14486" i="24"/>
  <c r="K14487" i="24"/>
  <c r="K14488" i="24"/>
  <c r="K14489" i="24"/>
  <c r="K14490" i="24"/>
  <c r="K14491" i="24"/>
  <c r="K14492" i="24"/>
  <c r="K14493" i="24"/>
  <c r="K14494" i="24"/>
  <c r="K14495" i="24"/>
  <c r="K14496" i="24"/>
  <c r="K14497" i="24"/>
  <c r="K14498" i="24"/>
  <c r="K14499" i="24"/>
  <c r="K14500" i="24"/>
  <c r="K14501" i="24"/>
  <c r="K14502" i="24"/>
  <c r="K14503" i="24"/>
  <c r="K14504" i="24"/>
  <c r="K14505" i="24"/>
  <c r="K14506" i="24"/>
  <c r="K14507" i="24"/>
  <c r="K14508" i="24"/>
  <c r="K14509" i="24"/>
  <c r="K14510" i="24"/>
  <c r="K14511" i="24"/>
  <c r="K14512" i="24"/>
  <c r="K14513" i="24"/>
  <c r="K14514" i="24"/>
  <c r="K14515" i="24"/>
  <c r="K14516" i="24"/>
  <c r="K14517" i="24"/>
  <c r="K14518" i="24"/>
  <c r="K14519" i="24"/>
  <c r="K14520" i="24"/>
  <c r="K14521" i="24"/>
  <c r="K14522" i="24"/>
  <c r="K14523" i="24"/>
  <c r="K14524" i="24"/>
  <c r="K14525" i="24"/>
  <c r="K14526" i="24"/>
  <c r="K14527" i="24"/>
  <c r="K14528" i="24"/>
  <c r="K14529" i="24"/>
  <c r="K14530" i="24"/>
  <c r="K14531" i="24"/>
  <c r="K14532" i="24"/>
  <c r="K14533" i="24"/>
  <c r="K14534" i="24"/>
  <c r="K14535" i="24"/>
  <c r="K14536" i="24"/>
  <c r="K14537" i="24"/>
  <c r="K14538" i="24"/>
  <c r="K14539" i="24"/>
  <c r="K14540" i="24"/>
  <c r="K14541" i="24"/>
  <c r="K14542" i="24"/>
  <c r="K14543" i="24"/>
  <c r="K14544" i="24"/>
  <c r="K14545" i="24"/>
  <c r="K14546" i="24"/>
  <c r="K14547" i="24"/>
  <c r="K14548" i="24"/>
  <c r="K14549" i="24"/>
  <c r="K14550" i="24"/>
  <c r="K14551" i="24"/>
  <c r="K14552" i="24"/>
  <c r="K14553" i="24"/>
  <c r="K14554" i="24"/>
  <c r="K14555" i="24"/>
  <c r="K14556" i="24"/>
  <c r="K14557" i="24"/>
  <c r="K14558" i="24"/>
  <c r="K14559" i="24"/>
  <c r="K14560" i="24"/>
  <c r="K14561" i="24"/>
  <c r="K14562" i="24"/>
  <c r="K14563" i="24"/>
  <c r="K14564" i="24"/>
  <c r="K14565" i="24"/>
  <c r="K14566" i="24"/>
  <c r="K14567" i="24"/>
  <c r="K14568" i="24"/>
  <c r="K14569" i="24"/>
  <c r="K14570" i="24"/>
  <c r="K14571" i="24"/>
  <c r="K14572" i="24"/>
  <c r="K14573" i="24"/>
  <c r="K14574" i="24"/>
  <c r="K14575" i="24"/>
  <c r="K14576" i="24"/>
  <c r="K14577" i="24"/>
  <c r="K14578" i="24"/>
  <c r="K14579" i="24"/>
  <c r="K14580" i="24"/>
  <c r="K14581" i="24"/>
  <c r="K14582" i="24"/>
  <c r="K14583" i="24"/>
  <c r="K14584" i="24"/>
  <c r="K14585" i="24"/>
  <c r="K14586" i="24"/>
  <c r="K14587" i="24"/>
  <c r="K14588" i="24"/>
  <c r="K14589" i="24"/>
  <c r="K14590" i="24"/>
  <c r="K14591" i="24"/>
  <c r="K14592" i="24"/>
  <c r="K14593" i="24"/>
  <c r="K14594" i="24"/>
  <c r="K14595" i="24"/>
  <c r="K14596" i="24"/>
  <c r="K14597" i="24"/>
  <c r="K14598" i="24"/>
  <c r="K14599" i="24"/>
  <c r="K14600" i="24"/>
  <c r="K14601" i="24"/>
  <c r="K14602" i="24"/>
  <c r="K14603" i="24"/>
  <c r="K14604" i="24"/>
  <c r="K14605" i="24"/>
  <c r="K14606" i="24"/>
  <c r="K14607" i="24"/>
  <c r="K14608" i="24"/>
  <c r="K14609" i="24"/>
  <c r="K14610" i="24"/>
  <c r="K14611" i="24"/>
  <c r="K14612" i="24"/>
  <c r="K14613" i="24"/>
  <c r="K14614" i="24"/>
  <c r="K14615" i="24"/>
  <c r="K14616" i="24"/>
  <c r="K14617" i="24"/>
  <c r="K14618" i="24"/>
  <c r="K14619" i="24"/>
  <c r="K14620" i="24"/>
  <c r="K14621" i="24"/>
  <c r="K14622" i="24"/>
  <c r="K14623" i="24"/>
  <c r="K14624" i="24"/>
  <c r="K14625" i="24"/>
  <c r="K14626" i="24"/>
  <c r="K14627" i="24"/>
  <c r="K14628" i="24"/>
  <c r="K14629" i="24"/>
  <c r="K14630" i="24"/>
  <c r="K14631" i="24"/>
  <c r="K14632" i="24"/>
  <c r="K14633" i="24"/>
  <c r="K14634" i="24"/>
  <c r="K14635" i="24"/>
  <c r="K14636" i="24"/>
  <c r="K14637" i="24"/>
  <c r="K14638" i="24"/>
  <c r="K14639" i="24"/>
  <c r="K14640" i="24"/>
  <c r="K14641" i="24"/>
  <c r="K14642" i="24"/>
  <c r="K14643" i="24"/>
  <c r="K14644" i="24"/>
  <c r="K14645" i="24"/>
  <c r="K14646" i="24"/>
  <c r="K14647" i="24"/>
  <c r="K14648" i="24"/>
  <c r="K14649" i="24"/>
  <c r="K14650" i="24"/>
  <c r="K14651" i="24"/>
  <c r="K14652" i="24"/>
  <c r="K14653" i="24"/>
  <c r="K14654" i="24"/>
  <c r="K14655" i="24"/>
  <c r="K14656" i="24"/>
  <c r="K14657" i="24"/>
  <c r="K14658" i="24"/>
  <c r="K14659" i="24"/>
  <c r="K14660" i="24"/>
  <c r="K14661" i="24"/>
  <c r="K14662" i="24"/>
  <c r="K14663" i="24"/>
  <c r="K14664" i="24"/>
  <c r="K14665" i="24"/>
  <c r="K14666" i="24"/>
  <c r="K14667" i="24"/>
  <c r="K14668" i="24"/>
  <c r="K14669" i="24"/>
  <c r="K14670" i="24"/>
  <c r="K14671" i="24"/>
  <c r="K14672" i="24"/>
  <c r="K14673" i="24"/>
  <c r="K14674" i="24"/>
  <c r="K14675" i="24"/>
  <c r="K14676" i="24"/>
  <c r="K14677" i="24"/>
  <c r="K14678" i="24"/>
  <c r="K14679" i="24"/>
  <c r="K14680" i="24"/>
  <c r="K14681" i="24"/>
  <c r="K14682" i="24"/>
  <c r="K14683" i="24"/>
  <c r="K14684" i="24"/>
  <c r="K14685" i="24"/>
  <c r="K14686" i="24"/>
  <c r="K14687" i="24"/>
  <c r="K14688" i="24"/>
  <c r="K14689" i="24"/>
  <c r="K14690" i="24"/>
  <c r="K14691" i="24"/>
  <c r="K14692" i="24"/>
  <c r="K14693" i="24"/>
  <c r="K14694" i="24"/>
  <c r="K14695" i="24"/>
  <c r="K14696" i="24"/>
  <c r="K14697" i="24"/>
  <c r="K14698" i="24"/>
  <c r="K14699" i="24"/>
  <c r="K14700" i="24"/>
  <c r="K14701" i="24"/>
  <c r="K14702" i="24"/>
  <c r="K14703" i="24"/>
  <c r="K14704" i="24"/>
  <c r="K14705" i="24"/>
  <c r="K14706" i="24"/>
  <c r="K14707" i="24"/>
  <c r="K14708" i="24"/>
  <c r="K14709" i="24"/>
  <c r="K14710" i="24"/>
  <c r="K14711" i="24"/>
  <c r="K14712" i="24"/>
  <c r="K14713" i="24"/>
  <c r="K14714" i="24"/>
  <c r="K14715" i="24"/>
  <c r="K14716" i="24"/>
  <c r="K14717" i="24"/>
  <c r="K14718" i="24"/>
  <c r="K14719" i="24"/>
  <c r="K14720" i="24"/>
  <c r="K14721" i="24"/>
  <c r="K14722" i="24"/>
  <c r="K14723" i="24"/>
  <c r="K14724" i="24"/>
  <c r="K14725" i="24"/>
  <c r="K14726" i="24"/>
  <c r="K14727" i="24"/>
  <c r="K14728" i="24"/>
  <c r="K14729" i="24"/>
  <c r="K14730" i="24"/>
  <c r="K14731" i="24"/>
  <c r="K14732" i="24"/>
  <c r="K14733" i="24"/>
  <c r="K14734" i="24"/>
  <c r="K14735" i="24"/>
  <c r="K14736" i="24"/>
  <c r="K14737" i="24"/>
  <c r="K14738" i="24"/>
  <c r="K14739" i="24"/>
  <c r="K14740" i="24"/>
  <c r="K14741" i="24"/>
  <c r="K14742" i="24"/>
  <c r="K14743" i="24"/>
  <c r="K14744" i="24"/>
  <c r="K14745" i="24"/>
  <c r="K14746" i="24"/>
  <c r="K14747" i="24"/>
  <c r="K14748" i="24"/>
  <c r="K14749" i="24"/>
  <c r="K14750" i="24"/>
  <c r="K14751" i="24"/>
  <c r="K14752" i="24"/>
  <c r="K14753" i="24"/>
  <c r="K14754" i="24"/>
  <c r="K14755" i="24"/>
  <c r="K14756" i="24"/>
  <c r="K14757" i="24"/>
  <c r="K14758" i="24"/>
  <c r="K14759" i="24"/>
  <c r="K14760" i="24"/>
  <c r="K14761" i="24"/>
  <c r="K14762" i="24"/>
  <c r="K14763" i="24"/>
  <c r="K14764" i="24"/>
  <c r="K14765" i="24"/>
  <c r="K14766" i="24"/>
  <c r="K14767" i="24"/>
  <c r="K14768" i="24"/>
  <c r="K14769" i="24"/>
  <c r="K14770" i="24"/>
  <c r="K14771" i="24"/>
  <c r="K14772" i="24"/>
  <c r="K14773" i="24"/>
  <c r="K14774" i="24"/>
  <c r="K14775" i="24"/>
  <c r="K14776" i="24"/>
  <c r="K14777" i="24"/>
  <c r="K14778" i="24"/>
  <c r="K14779" i="24"/>
  <c r="K14780" i="24"/>
  <c r="K14781" i="24"/>
  <c r="K14782" i="24"/>
  <c r="K14783" i="24"/>
  <c r="K14784" i="24"/>
  <c r="K14785" i="24"/>
  <c r="K14786" i="24"/>
  <c r="K14787" i="24"/>
  <c r="K14788" i="24"/>
  <c r="K14789" i="24"/>
  <c r="K14790" i="24"/>
  <c r="K14791" i="24"/>
  <c r="K14792" i="24"/>
  <c r="K14793" i="24"/>
  <c r="K14794" i="24"/>
  <c r="K14795" i="24"/>
  <c r="K14796" i="24"/>
  <c r="K14797" i="24"/>
  <c r="K14798" i="24"/>
  <c r="K14799" i="24"/>
  <c r="K14800" i="24"/>
  <c r="K14801" i="24"/>
  <c r="K14802" i="24"/>
  <c r="K14803" i="24"/>
  <c r="K14804" i="24"/>
  <c r="K14805" i="24"/>
  <c r="K14806" i="24"/>
  <c r="K14807" i="24"/>
  <c r="K14808" i="24"/>
  <c r="K14809" i="24"/>
  <c r="K14810" i="24"/>
  <c r="K14811" i="24"/>
  <c r="K14812" i="24"/>
  <c r="K14813" i="24"/>
  <c r="K14814" i="24"/>
  <c r="K14815" i="24"/>
  <c r="K14816" i="24"/>
  <c r="K14817" i="24"/>
  <c r="K14818" i="24"/>
  <c r="K14819" i="24"/>
  <c r="K14820" i="24"/>
  <c r="K14821" i="24"/>
  <c r="K14822" i="24"/>
  <c r="K14823" i="24"/>
  <c r="K14824" i="24"/>
  <c r="K14825" i="24"/>
  <c r="K14826" i="24"/>
  <c r="K14827" i="24"/>
  <c r="K14828" i="24"/>
  <c r="K14829" i="24"/>
  <c r="K14830" i="24"/>
  <c r="K14831" i="24"/>
  <c r="K14832" i="24"/>
  <c r="K14833" i="24"/>
  <c r="K14834" i="24"/>
  <c r="K14835" i="24"/>
  <c r="K14836" i="24"/>
  <c r="K14837" i="24"/>
  <c r="K14838" i="24"/>
  <c r="K14839" i="24"/>
  <c r="K14840" i="24"/>
  <c r="K14841" i="24"/>
  <c r="K14842" i="24"/>
  <c r="K14843" i="24"/>
  <c r="K14844" i="24"/>
  <c r="K14845" i="24"/>
  <c r="K14846" i="24"/>
  <c r="K14847" i="24"/>
  <c r="K14848" i="24"/>
  <c r="K14849" i="24"/>
  <c r="K14850" i="24"/>
  <c r="K14851" i="24"/>
  <c r="K14852" i="24"/>
  <c r="K14853" i="24"/>
  <c r="K14854" i="24"/>
  <c r="K14855" i="24"/>
  <c r="K14856" i="24"/>
  <c r="K14857" i="24"/>
  <c r="K14858" i="24"/>
  <c r="K14859" i="24"/>
  <c r="K14860" i="24"/>
  <c r="K14861" i="24"/>
  <c r="K14862" i="24"/>
  <c r="K14863" i="24"/>
  <c r="K14864" i="24"/>
  <c r="K14865" i="24"/>
  <c r="K14866" i="24"/>
  <c r="K14867" i="24"/>
  <c r="K14868" i="24"/>
  <c r="K14869" i="24"/>
  <c r="K14870" i="24"/>
  <c r="K14871" i="24"/>
  <c r="K14872" i="24"/>
  <c r="K14873" i="24"/>
  <c r="K14874" i="24"/>
  <c r="K14875" i="24"/>
  <c r="K14876" i="24"/>
  <c r="K14877" i="24"/>
  <c r="K14878" i="24"/>
  <c r="K14879" i="24"/>
  <c r="K14880" i="24"/>
  <c r="K14881" i="24"/>
  <c r="K14882" i="24"/>
  <c r="K14883" i="24"/>
  <c r="K14884" i="24"/>
  <c r="K14885" i="24"/>
  <c r="K14886" i="24"/>
  <c r="K14887" i="24"/>
  <c r="K14888" i="24"/>
  <c r="K14889" i="24"/>
  <c r="K14890" i="24"/>
  <c r="K14891" i="24"/>
  <c r="K14892" i="24"/>
  <c r="K14893" i="24"/>
  <c r="K14894" i="24"/>
  <c r="K14895" i="24"/>
  <c r="K14896" i="24"/>
  <c r="K14897" i="24"/>
  <c r="K14898" i="24"/>
  <c r="K14899" i="24"/>
  <c r="K14900" i="24"/>
  <c r="K14901" i="24"/>
  <c r="K14902" i="24"/>
  <c r="K14903" i="24"/>
  <c r="K14904" i="24"/>
  <c r="K14905" i="24"/>
  <c r="K14906" i="24"/>
  <c r="K14907" i="24"/>
  <c r="K14908" i="24"/>
  <c r="K14909" i="24"/>
  <c r="K14910" i="24"/>
  <c r="K14911" i="24"/>
  <c r="K14912" i="24"/>
  <c r="K14913" i="24"/>
  <c r="K14914" i="24"/>
  <c r="K14915" i="24"/>
  <c r="K14916" i="24"/>
  <c r="K14917" i="24"/>
  <c r="K14918" i="24"/>
  <c r="K14919" i="24"/>
  <c r="K14920" i="24"/>
  <c r="K14921" i="24"/>
  <c r="K14922" i="24"/>
  <c r="K14923" i="24"/>
  <c r="K14924" i="24"/>
  <c r="K14925" i="24"/>
  <c r="K14926" i="24"/>
  <c r="K14927" i="24"/>
  <c r="K14928" i="24"/>
  <c r="K14929" i="24"/>
  <c r="K14930" i="24"/>
  <c r="K14931" i="24"/>
  <c r="K14932" i="24"/>
  <c r="K14933" i="24"/>
  <c r="K14934" i="24"/>
  <c r="K14935" i="24"/>
  <c r="K14936" i="24"/>
  <c r="K14937" i="24"/>
  <c r="K14938" i="24"/>
  <c r="K14939" i="24"/>
  <c r="K14940" i="24"/>
  <c r="K14941" i="24"/>
  <c r="K14942" i="24"/>
  <c r="K14943" i="24"/>
  <c r="K14944" i="24"/>
  <c r="K14945" i="24"/>
  <c r="K14946" i="24"/>
  <c r="K14947" i="24"/>
  <c r="K14948" i="24"/>
  <c r="K14949" i="24"/>
  <c r="K14950" i="24"/>
  <c r="K14951" i="24"/>
  <c r="K14952" i="24"/>
  <c r="K14953" i="24"/>
  <c r="K14954" i="24"/>
  <c r="K14955" i="24"/>
  <c r="K14956" i="24"/>
  <c r="K14957" i="24"/>
  <c r="K14958" i="24"/>
  <c r="K14959" i="24"/>
  <c r="K14960" i="24"/>
  <c r="K14961" i="24"/>
  <c r="K14962" i="24"/>
  <c r="K14963" i="24"/>
  <c r="K14964" i="24"/>
  <c r="K14965" i="24"/>
  <c r="K14966" i="24"/>
  <c r="K14967" i="24"/>
  <c r="K14968" i="24"/>
  <c r="K14969" i="24"/>
  <c r="K14970" i="24"/>
  <c r="K14971" i="24"/>
  <c r="K14972" i="24"/>
  <c r="K14973" i="24"/>
  <c r="K14974" i="24"/>
  <c r="K14975" i="24"/>
  <c r="K14976" i="24"/>
  <c r="K14977" i="24"/>
  <c r="K14978" i="24"/>
  <c r="K14979" i="24"/>
  <c r="K14980" i="24"/>
  <c r="K14981" i="24"/>
  <c r="K14982" i="24"/>
  <c r="K14983" i="24"/>
  <c r="K14984" i="24"/>
  <c r="K14985" i="24"/>
  <c r="K14986" i="24"/>
  <c r="K14987" i="24"/>
  <c r="K14988" i="24"/>
  <c r="K14989" i="24"/>
  <c r="K14990" i="24"/>
  <c r="K14991" i="24"/>
  <c r="K14992" i="24"/>
  <c r="K14993" i="24"/>
  <c r="K14994" i="24"/>
  <c r="K14995" i="24"/>
  <c r="K14996" i="24"/>
  <c r="K14997" i="24"/>
  <c r="K14998" i="24"/>
  <c r="K14999" i="24"/>
  <c r="K15000" i="24"/>
  <c r="K15001" i="24"/>
  <c r="K15002" i="24"/>
  <c r="K15003" i="24"/>
  <c r="K15004" i="24"/>
  <c r="K15005" i="24"/>
  <c r="K15006" i="24"/>
  <c r="K15007" i="24"/>
  <c r="K15008" i="24"/>
  <c r="K15009" i="24"/>
  <c r="K15010" i="24"/>
  <c r="K15011" i="24"/>
  <c r="K15012" i="24"/>
  <c r="K15013" i="24"/>
  <c r="K15014" i="24"/>
  <c r="K15015" i="24"/>
  <c r="K15016" i="24"/>
  <c r="K15017" i="24"/>
  <c r="K15018" i="24"/>
  <c r="K15019" i="24"/>
  <c r="K15020" i="24"/>
  <c r="K15021" i="24"/>
  <c r="K15022" i="24"/>
  <c r="K15023" i="24"/>
  <c r="K15024" i="24"/>
  <c r="K15025" i="24"/>
  <c r="K15026" i="24"/>
  <c r="K15027" i="24"/>
  <c r="K15028" i="24"/>
  <c r="K15029" i="24"/>
  <c r="K15030" i="24"/>
  <c r="K15031" i="24"/>
  <c r="K15032" i="24"/>
  <c r="K15033" i="24"/>
  <c r="K15034" i="24"/>
  <c r="K15035" i="24"/>
  <c r="K15036" i="24"/>
  <c r="K15037" i="24"/>
  <c r="K15038" i="24"/>
  <c r="K15039" i="24"/>
  <c r="K15040" i="24"/>
  <c r="K15041" i="24"/>
  <c r="K15042" i="24"/>
  <c r="K15043" i="24"/>
  <c r="K15044" i="24"/>
  <c r="K15045" i="24"/>
  <c r="K15046" i="24"/>
  <c r="K15047" i="24"/>
  <c r="K15048" i="24"/>
  <c r="K15049" i="24"/>
  <c r="K15050" i="24"/>
  <c r="K15051" i="24"/>
  <c r="K15052" i="24"/>
  <c r="K15053" i="24"/>
  <c r="K15054" i="24"/>
  <c r="K15055" i="24"/>
  <c r="K15056" i="24"/>
  <c r="K15057" i="24"/>
  <c r="K15058" i="24"/>
  <c r="K15059" i="24"/>
  <c r="K15060" i="24"/>
  <c r="K15061" i="24"/>
  <c r="K15062" i="24"/>
  <c r="K15063" i="24"/>
  <c r="K15064" i="24"/>
  <c r="K15065" i="24"/>
  <c r="K15066" i="24"/>
  <c r="K15067" i="24"/>
  <c r="K15068" i="24"/>
  <c r="K15069" i="24"/>
  <c r="K15070" i="24"/>
  <c r="K15071" i="24"/>
  <c r="K15072" i="24"/>
  <c r="K15073" i="24"/>
  <c r="K15074" i="24"/>
  <c r="K15075" i="24"/>
  <c r="K15076" i="24"/>
  <c r="K15077" i="24"/>
  <c r="K15078" i="24"/>
  <c r="K15079" i="24"/>
  <c r="K15080" i="24"/>
  <c r="K15081" i="24"/>
  <c r="K15082" i="24"/>
  <c r="K15083" i="24"/>
  <c r="K15084" i="24"/>
  <c r="K15085" i="24"/>
  <c r="K15086" i="24"/>
  <c r="K15087" i="24"/>
  <c r="K15088" i="24"/>
  <c r="K15089" i="24"/>
  <c r="K15090" i="24"/>
  <c r="K15091" i="24"/>
  <c r="K15092" i="24"/>
  <c r="K15093" i="24"/>
  <c r="K15094" i="24"/>
  <c r="K15095" i="24"/>
  <c r="K15096" i="24"/>
  <c r="K15097" i="24"/>
  <c r="K15098" i="24"/>
  <c r="K15099" i="24"/>
  <c r="K15100" i="24"/>
  <c r="K15101" i="24"/>
  <c r="K15102" i="24"/>
  <c r="K15103" i="24"/>
  <c r="K15104" i="24"/>
  <c r="K15105" i="24"/>
  <c r="K15106" i="24"/>
  <c r="K15107" i="24"/>
  <c r="K15108" i="24"/>
  <c r="K15109" i="24"/>
  <c r="K15110" i="24"/>
  <c r="K15111" i="24"/>
  <c r="K15112" i="24"/>
  <c r="K15113" i="24"/>
  <c r="K15114" i="24"/>
  <c r="K15115" i="24"/>
  <c r="K15116" i="24"/>
  <c r="K15117" i="24"/>
  <c r="K15118" i="24"/>
  <c r="K15119" i="24"/>
  <c r="K15120" i="24"/>
  <c r="K15121" i="24"/>
  <c r="K15122" i="24"/>
  <c r="K15123" i="24"/>
  <c r="K15124" i="24"/>
  <c r="K15125" i="24"/>
  <c r="K15126" i="24"/>
  <c r="K15127" i="24"/>
  <c r="K15128" i="24"/>
  <c r="K15129" i="24"/>
  <c r="K15130" i="24"/>
  <c r="K15131" i="24"/>
  <c r="K15132" i="24"/>
  <c r="K15133" i="24"/>
  <c r="K15134" i="24"/>
  <c r="K15135" i="24"/>
  <c r="K15136" i="24"/>
  <c r="K15137" i="24"/>
  <c r="K15138" i="24"/>
  <c r="K15139" i="24"/>
  <c r="K15140" i="24"/>
  <c r="K15141" i="24"/>
  <c r="K15142" i="24"/>
  <c r="K15143" i="24"/>
  <c r="K15144" i="24"/>
  <c r="K15145" i="24"/>
  <c r="K15146" i="24"/>
  <c r="K15147" i="24"/>
  <c r="K15148" i="24"/>
  <c r="K15149" i="24"/>
  <c r="K15150" i="24"/>
  <c r="K15151" i="24"/>
  <c r="K15152" i="24"/>
  <c r="K15153" i="24"/>
  <c r="K15154" i="24"/>
  <c r="K15155" i="24"/>
  <c r="K15156" i="24"/>
  <c r="K15157" i="24"/>
  <c r="K15158" i="24"/>
  <c r="K15159" i="24"/>
  <c r="K15160" i="24"/>
  <c r="K15161" i="24"/>
  <c r="K15162" i="24"/>
  <c r="K15163" i="24"/>
  <c r="K15164" i="24"/>
  <c r="K15165" i="24"/>
  <c r="K15166" i="24"/>
  <c r="K15167" i="24"/>
  <c r="K15168" i="24"/>
  <c r="K15169" i="24"/>
  <c r="K15170" i="24"/>
  <c r="K15171" i="24"/>
  <c r="K15172" i="24"/>
  <c r="K15173" i="24"/>
  <c r="K15174" i="24"/>
  <c r="K15175" i="24"/>
  <c r="K15176" i="24"/>
  <c r="K15177" i="24"/>
  <c r="K15178" i="24"/>
  <c r="K15179" i="24"/>
  <c r="K15180" i="24"/>
  <c r="K15181" i="24"/>
  <c r="K15182" i="24"/>
  <c r="K15183" i="24"/>
  <c r="K15184" i="24"/>
  <c r="K15185" i="24"/>
  <c r="K15186" i="24"/>
  <c r="K15187" i="24"/>
  <c r="K15188" i="24"/>
  <c r="K15189" i="24"/>
  <c r="K15190" i="24"/>
  <c r="K15191" i="24"/>
  <c r="K15192" i="24"/>
  <c r="K15193" i="24"/>
  <c r="K15194" i="24"/>
  <c r="K15195" i="24"/>
  <c r="K15196" i="24"/>
  <c r="K15197" i="24"/>
  <c r="K15198" i="24"/>
  <c r="K15199" i="24"/>
  <c r="K15200" i="24"/>
  <c r="K15201" i="24"/>
  <c r="K15202" i="24"/>
  <c r="K15203" i="24"/>
  <c r="K15204" i="24"/>
  <c r="K15205" i="24"/>
  <c r="K15206" i="24"/>
  <c r="K15207" i="24"/>
  <c r="K15208" i="24"/>
  <c r="K15209" i="24"/>
  <c r="K15210" i="24"/>
  <c r="K15211" i="24"/>
  <c r="K15212" i="24"/>
  <c r="K15213" i="24"/>
  <c r="K15214" i="24"/>
  <c r="K15215" i="24"/>
  <c r="K15216" i="24"/>
  <c r="K15217" i="24"/>
  <c r="K15218" i="24"/>
  <c r="K15219" i="24"/>
  <c r="K15220" i="24"/>
  <c r="K15221" i="24"/>
  <c r="K15222" i="24"/>
  <c r="K15223" i="24"/>
  <c r="K15224" i="24"/>
  <c r="K15225" i="24"/>
  <c r="K15226" i="24"/>
  <c r="K15227" i="24"/>
  <c r="K15228" i="24"/>
  <c r="K15229" i="24"/>
  <c r="K15230" i="24"/>
  <c r="K15231" i="24"/>
  <c r="K15232" i="24"/>
  <c r="K15233" i="24"/>
  <c r="K15234" i="24"/>
  <c r="K15235" i="24"/>
  <c r="K15236" i="24"/>
  <c r="K15237" i="24"/>
  <c r="K15238" i="24"/>
  <c r="K15239" i="24"/>
  <c r="K15240" i="24"/>
  <c r="K15241" i="24"/>
  <c r="K15242" i="24"/>
  <c r="K15243" i="24"/>
  <c r="K15244" i="24"/>
  <c r="K15245" i="24"/>
  <c r="K15246" i="24"/>
  <c r="K15247" i="24"/>
  <c r="K15248" i="24"/>
  <c r="K15249" i="24"/>
  <c r="K15250" i="24"/>
  <c r="K15251" i="24"/>
  <c r="K15252" i="24"/>
  <c r="K15253" i="24"/>
  <c r="K15254" i="24"/>
  <c r="K15255" i="24"/>
  <c r="K15256" i="24"/>
  <c r="K15257" i="24"/>
  <c r="K15258" i="24"/>
  <c r="K15259" i="24"/>
  <c r="K15260" i="24"/>
  <c r="K15261" i="24"/>
  <c r="K15262" i="24"/>
  <c r="K15263" i="24"/>
  <c r="K15264" i="24"/>
  <c r="K15265" i="24"/>
  <c r="K15266" i="24"/>
  <c r="K15267" i="24"/>
  <c r="K15268" i="24"/>
  <c r="K15269" i="24"/>
  <c r="K15270" i="24"/>
  <c r="K15271" i="24"/>
  <c r="K15272" i="24"/>
  <c r="K15273" i="24"/>
  <c r="K15274" i="24"/>
  <c r="K15275" i="24"/>
  <c r="K15276" i="24"/>
  <c r="K15277" i="24"/>
  <c r="K15278" i="24"/>
  <c r="K15279" i="24"/>
  <c r="K15280" i="24"/>
  <c r="K15281" i="24"/>
  <c r="K15282" i="24"/>
  <c r="K15283" i="24"/>
  <c r="K15284" i="24"/>
  <c r="K15285" i="24"/>
  <c r="K15286" i="24"/>
  <c r="K15287" i="24"/>
  <c r="K15288" i="24"/>
  <c r="K15289" i="24"/>
  <c r="K15290" i="24"/>
  <c r="K15291" i="24"/>
  <c r="K15292" i="24"/>
  <c r="K15293" i="24"/>
  <c r="K15294" i="24"/>
  <c r="K15295" i="24"/>
  <c r="K15296" i="24"/>
  <c r="K15297" i="24"/>
  <c r="K15298" i="24"/>
  <c r="K15299" i="24"/>
  <c r="K15300" i="24"/>
  <c r="K15301" i="24"/>
  <c r="K15302" i="24"/>
  <c r="K15303" i="24"/>
  <c r="K15304" i="24"/>
  <c r="K15305" i="24"/>
  <c r="K15306" i="24"/>
  <c r="K15307" i="24"/>
  <c r="K15308" i="24"/>
  <c r="K15309" i="24"/>
  <c r="K15310" i="24"/>
  <c r="K15311" i="24"/>
  <c r="K15312" i="24"/>
  <c r="K15313" i="24"/>
  <c r="K15314" i="24"/>
  <c r="K15315" i="24"/>
  <c r="K15316" i="24"/>
  <c r="K15317" i="24"/>
  <c r="K15318" i="24"/>
  <c r="K15319" i="24"/>
  <c r="K15320" i="24"/>
  <c r="K15321" i="24"/>
  <c r="K15322" i="24"/>
  <c r="K15323" i="24"/>
  <c r="K15324" i="24"/>
  <c r="K15325" i="24"/>
  <c r="K15326" i="24"/>
  <c r="K15327" i="24"/>
  <c r="K15328" i="24"/>
  <c r="K15329" i="24"/>
  <c r="K15330" i="24"/>
  <c r="K15331" i="24"/>
  <c r="K15332" i="24"/>
  <c r="K15333" i="24"/>
  <c r="K15334" i="24"/>
  <c r="K15335" i="24"/>
  <c r="K15336" i="24"/>
  <c r="K15337" i="24"/>
  <c r="K15338" i="24"/>
  <c r="K15339" i="24"/>
  <c r="K15340" i="24"/>
  <c r="K15341" i="24"/>
  <c r="K15342" i="24"/>
  <c r="K15343" i="24"/>
  <c r="K15344" i="24"/>
  <c r="K15345" i="24"/>
  <c r="K15346" i="24"/>
  <c r="K15347" i="24"/>
  <c r="K15348" i="24"/>
  <c r="K15349" i="24"/>
  <c r="K15350" i="24"/>
  <c r="K15351" i="24"/>
  <c r="K15352" i="24"/>
  <c r="K15353" i="24"/>
  <c r="K15354" i="24"/>
  <c r="K15355" i="24"/>
  <c r="K15356" i="24"/>
  <c r="K15357" i="24"/>
  <c r="K15358" i="24"/>
  <c r="K15359" i="24"/>
  <c r="K15360" i="24"/>
  <c r="K15361" i="24"/>
  <c r="K15362" i="24"/>
  <c r="K15363" i="24"/>
  <c r="K15364" i="24"/>
  <c r="K15365" i="24"/>
  <c r="K15366" i="24"/>
  <c r="K15367" i="24"/>
  <c r="K15368" i="24"/>
  <c r="K15369" i="24"/>
  <c r="K15370" i="24"/>
  <c r="K15371" i="24"/>
  <c r="K15372" i="24"/>
  <c r="K15373" i="24"/>
  <c r="K15374" i="24"/>
  <c r="K15375" i="24"/>
  <c r="K15376" i="24"/>
  <c r="K15377" i="24"/>
  <c r="K15378" i="24"/>
  <c r="K15379" i="24"/>
  <c r="K15380" i="24"/>
  <c r="K15381" i="24"/>
  <c r="K15382" i="24"/>
  <c r="K15383" i="24"/>
  <c r="K15384" i="24"/>
  <c r="K15385" i="24"/>
  <c r="K15386" i="24"/>
  <c r="K15387" i="24"/>
  <c r="K15388" i="24"/>
  <c r="K15389" i="24"/>
  <c r="K15390" i="24"/>
  <c r="K15391" i="24"/>
  <c r="K15392" i="24"/>
  <c r="K15393" i="24"/>
  <c r="K15394" i="24"/>
  <c r="K15395" i="24"/>
  <c r="K15396" i="24"/>
  <c r="K15397" i="24"/>
  <c r="K15398" i="24"/>
  <c r="K15399" i="24"/>
  <c r="K15400" i="24"/>
  <c r="K15401" i="24"/>
  <c r="K15402" i="24"/>
  <c r="K15403" i="24"/>
  <c r="K15404" i="24"/>
  <c r="K15405" i="24"/>
  <c r="K15406" i="24"/>
  <c r="K15407" i="24"/>
  <c r="K15408" i="24"/>
  <c r="K15409" i="24"/>
  <c r="K15410" i="24"/>
  <c r="K15411" i="24"/>
  <c r="K15412" i="24"/>
  <c r="K15413" i="24"/>
  <c r="K15414" i="24"/>
  <c r="K15415" i="24"/>
  <c r="K15416" i="24"/>
  <c r="K15417" i="24"/>
  <c r="K15418" i="24"/>
  <c r="K15419" i="24"/>
  <c r="K15420" i="24"/>
  <c r="K15421" i="24"/>
  <c r="K15422" i="24"/>
  <c r="K15423" i="24"/>
  <c r="K15424" i="24"/>
  <c r="K15425" i="24"/>
  <c r="K15426" i="24"/>
  <c r="K15427" i="24"/>
  <c r="K15428" i="24"/>
  <c r="K15429" i="24"/>
  <c r="K15430" i="24"/>
  <c r="K15431" i="24"/>
  <c r="K15432" i="24"/>
  <c r="K15433" i="24"/>
  <c r="K15434" i="24"/>
  <c r="K15435" i="24"/>
  <c r="K15436" i="24"/>
  <c r="K15437" i="24"/>
  <c r="K15438" i="24"/>
  <c r="K15439" i="24"/>
  <c r="K15440" i="24"/>
  <c r="K15441" i="24"/>
  <c r="K15442" i="24"/>
  <c r="K15443" i="24"/>
  <c r="K15444" i="24"/>
  <c r="K15445" i="24"/>
  <c r="K15446" i="24"/>
  <c r="K15447" i="24"/>
  <c r="K15448" i="24"/>
  <c r="K15449" i="24"/>
  <c r="K15450" i="24"/>
  <c r="K15451" i="24"/>
  <c r="K15452" i="24"/>
  <c r="K15453" i="24"/>
  <c r="K15454" i="24"/>
  <c r="K15455" i="24"/>
  <c r="K15456" i="24"/>
  <c r="K15457" i="24"/>
  <c r="K15458" i="24"/>
  <c r="K15459" i="24"/>
  <c r="K15460" i="24"/>
  <c r="K15461" i="24"/>
  <c r="K15462" i="24"/>
  <c r="K15463" i="24"/>
  <c r="K15464" i="24"/>
  <c r="K15465" i="24"/>
  <c r="K15466" i="24"/>
  <c r="K15467" i="24"/>
  <c r="K15468" i="24"/>
  <c r="K15469" i="24"/>
  <c r="K15470" i="24"/>
  <c r="K15471" i="24"/>
  <c r="K15472" i="24"/>
  <c r="K15473" i="24"/>
  <c r="K15474" i="24"/>
  <c r="K15475" i="24"/>
  <c r="K15476" i="24"/>
  <c r="K15477" i="24"/>
  <c r="K15478" i="24"/>
  <c r="K15479" i="24"/>
  <c r="K15480" i="24"/>
  <c r="K15481" i="24"/>
  <c r="K15482" i="24"/>
  <c r="K15483" i="24"/>
  <c r="K15484" i="24"/>
  <c r="K15485" i="24"/>
  <c r="K15486" i="24"/>
  <c r="K15487" i="24"/>
  <c r="K15488" i="24"/>
  <c r="K15489" i="24"/>
  <c r="K15490" i="24"/>
  <c r="K15491" i="24"/>
  <c r="K15492" i="24"/>
  <c r="K15493" i="24"/>
  <c r="K15494" i="24"/>
  <c r="K15495" i="24"/>
  <c r="K15496" i="24"/>
  <c r="K15497" i="24"/>
  <c r="K15498" i="24"/>
  <c r="K15499" i="24"/>
  <c r="K15500" i="24"/>
  <c r="K15501" i="24"/>
  <c r="K15502" i="24"/>
  <c r="K15503" i="24"/>
  <c r="K15504" i="24"/>
  <c r="K15505" i="24"/>
  <c r="K15506" i="24"/>
  <c r="K15507" i="24"/>
  <c r="K15508" i="24"/>
  <c r="K15509" i="24"/>
  <c r="K15510" i="24"/>
  <c r="K15511" i="24"/>
  <c r="K15512" i="24"/>
  <c r="K15513" i="24"/>
  <c r="K15514" i="24"/>
  <c r="K15515" i="24"/>
  <c r="K15516" i="24"/>
  <c r="K15517" i="24"/>
  <c r="K15518" i="24"/>
  <c r="K15519" i="24"/>
  <c r="K15520" i="24"/>
  <c r="K15521" i="24"/>
  <c r="K15522" i="24"/>
  <c r="K15523" i="24"/>
  <c r="K15524" i="24"/>
  <c r="K15525" i="24"/>
  <c r="K15526" i="24"/>
  <c r="K15527" i="24"/>
  <c r="K15528" i="24"/>
  <c r="K15529" i="24"/>
  <c r="K15530" i="24"/>
  <c r="K15531" i="24"/>
  <c r="K15532" i="24"/>
  <c r="K15533" i="24"/>
  <c r="K15534" i="24"/>
  <c r="K15535" i="24"/>
  <c r="K15536" i="24"/>
  <c r="K15537" i="24"/>
  <c r="K15538" i="24"/>
  <c r="K15539" i="24"/>
  <c r="K15540" i="24"/>
  <c r="K15541" i="24"/>
  <c r="K15542" i="24"/>
  <c r="K15543" i="24"/>
  <c r="K15544" i="24"/>
  <c r="K15545" i="24"/>
  <c r="K15546" i="24"/>
  <c r="K15547" i="24"/>
  <c r="K15548" i="24"/>
  <c r="K15549" i="24"/>
  <c r="K15550" i="24"/>
  <c r="K15551" i="24"/>
  <c r="K15552" i="24"/>
  <c r="K15553" i="24"/>
  <c r="K15554" i="24"/>
  <c r="K15555" i="24"/>
  <c r="K15556" i="24"/>
  <c r="K15557" i="24"/>
  <c r="K15558" i="24"/>
  <c r="K15559" i="24"/>
  <c r="K15560" i="24"/>
  <c r="K15561" i="24"/>
  <c r="K15562" i="24"/>
  <c r="K15563" i="24"/>
  <c r="K15564" i="24"/>
  <c r="K15565" i="24"/>
  <c r="K15566" i="24"/>
  <c r="K15567" i="24"/>
  <c r="K15568" i="24"/>
  <c r="K15569" i="24"/>
  <c r="K15570" i="24"/>
  <c r="K15571" i="24"/>
  <c r="K15572" i="24"/>
  <c r="K15573" i="24"/>
  <c r="K15574" i="24"/>
  <c r="K15575" i="24"/>
  <c r="K15576" i="24"/>
  <c r="K15577" i="24"/>
  <c r="K15578" i="24"/>
  <c r="K15579" i="24"/>
  <c r="K15580" i="24"/>
  <c r="K15581" i="24"/>
  <c r="K15582" i="24"/>
  <c r="K15583" i="24"/>
  <c r="K15584" i="24"/>
  <c r="K15585" i="24"/>
  <c r="K15586" i="24"/>
  <c r="K15587" i="24"/>
  <c r="K15588" i="24"/>
  <c r="K15589" i="24"/>
  <c r="K15590" i="24"/>
  <c r="K15591" i="24"/>
  <c r="K15592" i="24"/>
  <c r="K15593" i="24"/>
  <c r="K15594" i="24"/>
  <c r="K15595" i="24"/>
  <c r="K15596" i="24"/>
  <c r="K15597" i="24"/>
  <c r="K15598" i="24"/>
  <c r="K15599" i="24"/>
  <c r="K15600" i="24"/>
  <c r="K15601" i="24"/>
  <c r="K15602" i="24"/>
  <c r="K15603" i="24"/>
  <c r="K15604" i="24"/>
  <c r="K15605" i="24"/>
  <c r="K15606" i="24"/>
  <c r="K15607" i="24"/>
  <c r="K15608" i="24"/>
  <c r="K15609" i="24"/>
  <c r="K15610" i="24"/>
  <c r="K15611" i="24"/>
  <c r="K15612" i="24"/>
  <c r="K15613" i="24"/>
  <c r="K15614" i="24"/>
  <c r="K15615" i="24"/>
  <c r="K15616" i="24"/>
  <c r="K15617" i="24"/>
  <c r="K15618" i="24"/>
  <c r="K15619" i="24"/>
  <c r="K15620" i="24"/>
  <c r="K15621" i="24"/>
  <c r="K15622" i="24"/>
  <c r="K15623" i="24"/>
  <c r="K15624" i="24"/>
  <c r="K15625" i="24"/>
  <c r="K15626" i="24"/>
  <c r="K15627" i="24"/>
  <c r="K15628" i="24"/>
  <c r="K15629" i="24"/>
  <c r="K15630" i="24"/>
  <c r="K15631" i="24"/>
  <c r="K15632" i="24"/>
  <c r="K15633" i="24"/>
  <c r="K15634" i="24"/>
  <c r="K15635" i="24"/>
  <c r="K15636" i="24"/>
  <c r="K15637" i="24"/>
  <c r="K15638" i="24"/>
  <c r="K15639" i="24"/>
  <c r="K15640" i="24"/>
  <c r="K15641" i="24"/>
  <c r="K15642" i="24"/>
  <c r="K15643" i="24"/>
  <c r="K15644" i="24"/>
  <c r="K15645" i="24"/>
  <c r="K15646" i="24"/>
  <c r="K15647" i="24"/>
  <c r="K15648" i="24"/>
  <c r="K15649" i="24"/>
  <c r="K15650" i="24"/>
  <c r="K15651" i="24"/>
  <c r="K15652" i="24"/>
  <c r="K15653" i="24"/>
  <c r="K15654" i="24"/>
  <c r="K15655" i="24"/>
  <c r="K15656" i="24"/>
  <c r="K15657" i="24"/>
  <c r="K15658" i="24"/>
  <c r="K15659" i="24"/>
  <c r="K15660" i="24"/>
  <c r="K15661" i="24"/>
  <c r="K15662" i="24"/>
  <c r="K15663" i="24"/>
  <c r="K15664" i="24"/>
  <c r="K15665" i="24"/>
  <c r="K15666" i="24"/>
  <c r="K15667" i="24"/>
  <c r="K15668" i="24"/>
  <c r="K15669" i="24"/>
  <c r="K15670" i="24"/>
  <c r="K15671" i="24"/>
  <c r="K15672" i="24"/>
  <c r="K15673" i="24"/>
  <c r="K15674" i="24"/>
  <c r="K15675" i="24"/>
  <c r="K15676" i="24"/>
  <c r="K15677" i="24"/>
  <c r="K15678" i="24"/>
  <c r="K15679" i="24"/>
  <c r="K15680" i="24"/>
  <c r="K15681" i="24"/>
  <c r="K15682" i="24"/>
  <c r="K15683" i="24"/>
  <c r="K15684" i="24"/>
  <c r="K15685" i="24"/>
  <c r="K15686" i="24"/>
  <c r="K15687" i="24"/>
  <c r="K15688" i="24"/>
  <c r="K15689" i="24"/>
  <c r="K15690" i="24"/>
  <c r="K15691" i="24"/>
  <c r="K15692" i="24"/>
  <c r="K15693" i="24"/>
  <c r="K15694" i="24"/>
  <c r="K15695" i="24"/>
  <c r="K15696" i="24"/>
  <c r="K15697" i="24"/>
  <c r="K15698" i="24"/>
  <c r="K15699" i="24"/>
  <c r="K15700" i="24"/>
  <c r="K15701" i="24"/>
  <c r="K15702" i="24"/>
  <c r="K15703" i="24"/>
  <c r="K15704" i="24"/>
  <c r="K15705" i="24"/>
  <c r="K15706" i="24"/>
  <c r="K15707" i="24"/>
  <c r="K15708" i="24"/>
  <c r="K15709" i="24"/>
  <c r="K15710" i="24"/>
  <c r="K15711" i="24"/>
  <c r="K15712" i="24"/>
  <c r="K15713" i="24"/>
  <c r="K15714" i="24"/>
  <c r="K15715" i="24"/>
  <c r="K15716" i="24"/>
  <c r="K15717" i="24"/>
  <c r="K15718" i="24"/>
  <c r="K15719" i="24"/>
  <c r="K15720" i="24"/>
  <c r="K15721" i="24"/>
  <c r="K15722" i="24"/>
  <c r="K15723" i="24"/>
  <c r="K15724" i="24"/>
  <c r="K15725" i="24"/>
  <c r="K15726" i="24"/>
  <c r="K15727" i="24"/>
  <c r="K15728" i="24"/>
  <c r="K15729" i="24"/>
  <c r="K15730" i="24"/>
  <c r="K15731" i="24"/>
  <c r="K15732" i="24"/>
  <c r="K15733" i="24"/>
  <c r="K15734" i="24"/>
  <c r="K15735" i="24"/>
  <c r="K15736" i="24"/>
  <c r="K15737" i="24"/>
  <c r="K15738" i="24"/>
  <c r="K15739" i="24"/>
  <c r="K15740" i="24"/>
  <c r="K15741" i="24"/>
  <c r="K15742" i="24"/>
  <c r="K15743" i="24"/>
  <c r="K15744" i="24"/>
  <c r="K15745" i="24"/>
  <c r="K15746" i="24"/>
  <c r="K15747" i="24"/>
  <c r="K15748" i="24"/>
  <c r="K15749" i="24"/>
  <c r="K15750" i="24"/>
  <c r="K15751" i="24"/>
  <c r="K15752" i="24"/>
  <c r="K15753" i="24"/>
  <c r="K15754" i="24"/>
  <c r="K15755" i="24"/>
  <c r="K15756" i="24"/>
  <c r="K15757" i="24"/>
  <c r="K15758" i="24"/>
  <c r="K15759" i="24"/>
  <c r="K15760" i="24"/>
  <c r="K15761" i="24"/>
  <c r="K15762" i="24"/>
  <c r="K15763" i="24"/>
  <c r="K15764" i="24"/>
  <c r="K15765" i="24"/>
  <c r="K15766" i="24"/>
  <c r="K15767" i="24"/>
  <c r="K15768" i="24"/>
  <c r="K15769" i="24"/>
  <c r="K15770" i="24"/>
  <c r="K15771" i="24"/>
  <c r="K15772" i="24"/>
  <c r="K15773" i="24"/>
  <c r="K15774" i="24"/>
  <c r="K15775" i="24"/>
  <c r="K15776" i="24"/>
  <c r="K15777" i="24"/>
  <c r="K15778" i="24"/>
  <c r="K15779" i="24"/>
  <c r="K15780" i="24"/>
  <c r="K15781" i="24"/>
  <c r="K15782" i="24"/>
  <c r="K15783" i="24"/>
  <c r="K15784" i="24"/>
  <c r="K15785" i="24"/>
  <c r="K15786" i="24"/>
  <c r="K15787" i="24"/>
  <c r="K15788" i="24"/>
  <c r="K15789" i="24"/>
  <c r="K15790" i="24"/>
  <c r="K15791" i="24"/>
  <c r="K15792" i="24"/>
  <c r="K15793" i="24"/>
  <c r="K15794" i="24"/>
  <c r="K15795" i="24"/>
  <c r="K15796" i="24"/>
  <c r="K15797" i="24"/>
  <c r="K15798" i="24"/>
  <c r="K15799" i="24"/>
  <c r="K15800" i="24"/>
  <c r="K15801" i="24"/>
  <c r="K15802" i="24"/>
  <c r="K15803" i="24"/>
  <c r="K15804" i="24"/>
  <c r="K15805" i="24"/>
  <c r="K15806" i="24"/>
  <c r="K15807" i="24"/>
  <c r="K15808" i="24"/>
  <c r="K15809" i="24"/>
  <c r="K15810" i="24"/>
  <c r="K15811" i="24"/>
  <c r="K15812" i="24"/>
  <c r="K15813" i="24"/>
  <c r="K15814" i="24"/>
  <c r="K15815" i="24"/>
  <c r="K15816" i="24"/>
  <c r="K15817" i="24"/>
  <c r="K15818" i="24"/>
  <c r="K15819" i="24"/>
  <c r="K15820" i="24"/>
  <c r="K15821" i="24"/>
  <c r="K15822" i="24"/>
  <c r="K15823" i="24"/>
  <c r="K15824" i="24"/>
  <c r="K15825" i="24"/>
  <c r="K15826" i="24"/>
  <c r="K15827" i="24"/>
  <c r="K15828" i="24"/>
  <c r="K15829" i="24"/>
  <c r="K15830" i="24"/>
  <c r="K15831" i="24"/>
  <c r="K15832" i="24"/>
  <c r="K15833" i="24"/>
  <c r="K15834" i="24"/>
  <c r="K15835" i="24"/>
  <c r="K15836" i="24"/>
  <c r="K15837" i="24"/>
  <c r="K15838" i="24"/>
  <c r="K15839" i="24"/>
  <c r="K15840" i="24"/>
  <c r="K15841" i="24"/>
  <c r="K15842" i="24"/>
  <c r="K15843" i="24"/>
  <c r="K15844" i="24"/>
  <c r="K15845" i="24"/>
  <c r="K15846" i="24"/>
  <c r="K15847" i="24"/>
  <c r="K15848" i="24"/>
  <c r="K15849" i="24"/>
  <c r="K15850" i="24"/>
  <c r="K15851" i="24"/>
  <c r="K15852" i="24"/>
  <c r="K15853" i="24"/>
  <c r="K15854" i="24"/>
  <c r="K15855" i="24"/>
  <c r="K15856" i="24"/>
  <c r="K15857" i="24"/>
  <c r="K15858" i="24"/>
  <c r="K15859" i="24"/>
  <c r="K15860" i="24"/>
  <c r="K15861" i="24"/>
  <c r="K15862" i="24"/>
  <c r="K15863" i="24"/>
  <c r="K15864" i="24"/>
  <c r="K15865" i="24"/>
  <c r="K15866" i="24"/>
  <c r="K15867" i="24"/>
  <c r="K15868" i="24"/>
  <c r="K15869" i="24"/>
  <c r="K15870" i="24"/>
  <c r="K15871" i="24"/>
  <c r="K15872" i="24"/>
  <c r="K15873" i="24"/>
  <c r="K15874" i="24"/>
  <c r="K15875" i="24"/>
  <c r="K15876" i="24"/>
  <c r="K15877" i="24"/>
  <c r="K15878" i="24"/>
  <c r="K15879" i="24"/>
  <c r="K15880" i="24"/>
  <c r="K15881" i="24"/>
  <c r="K15882" i="24"/>
  <c r="K15883" i="24"/>
  <c r="K15884" i="24"/>
  <c r="K15885" i="24"/>
  <c r="K15886" i="24"/>
  <c r="K15887" i="24"/>
  <c r="K15888" i="24"/>
  <c r="K15889" i="24"/>
  <c r="K15890" i="24"/>
  <c r="K15891" i="24"/>
  <c r="K15892" i="24"/>
  <c r="K15893" i="24"/>
  <c r="K15894" i="24"/>
  <c r="K15895" i="24"/>
  <c r="K15896" i="24"/>
  <c r="K15897" i="24"/>
  <c r="K15898" i="24"/>
  <c r="K15899" i="24"/>
  <c r="K15900" i="24"/>
  <c r="K15901" i="24"/>
  <c r="K15902" i="24"/>
  <c r="K15903" i="24"/>
  <c r="K15904" i="24"/>
  <c r="K15905" i="24"/>
  <c r="K15906" i="24"/>
  <c r="K15907" i="24"/>
  <c r="K15908" i="24"/>
  <c r="K15909" i="24"/>
  <c r="K15910" i="24"/>
  <c r="K15911" i="24"/>
  <c r="K15912" i="24"/>
  <c r="K15913" i="24"/>
  <c r="K15914" i="24"/>
  <c r="K15915" i="24"/>
  <c r="K15916" i="24"/>
  <c r="K15917" i="24"/>
  <c r="K15918" i="24"/>
  <c r="K15919" i="24"/>
  <c r="K15920" i="24"/>
  <c r="K15921" i="24"/>
  <c r="K15922" i="24"/>
  <c r="K15923" i="24"/>
  <c r="K15924" i="24"/>
  <c r="K15925" i="24"/>
  <c r="K15926" i="24"/>
  <c r="K15927" i="24"/>
  <c r="K15928" i="24"/>
  <c r="K15929" i="24"/>
  <c r="K15930" i="24"/>
  <c r="K15931" i="24"/>
  <c r="K15932" i="24"/>
  <c r="K15933" i="24"/>
  <c r="K15934" i="24"/>
  <c r="K15935" i="24"/>
  <c r="K15936" i="24"/>
  <c r="K15937" i="24"/>
  <c r="K15938" i="24"/>
  <c r="K15939" i="24"/>
  <c r="K15940" i="24"/>
  <c r="K15941" i="24"/>
  <c r="K15942" i="24"/>
  <c r="K15943" i="24"/>
  <c r="K15944" i="24"/>
  <c r="K15945" i="24"/>
  <c r="K15946" i="24"/>
  <c r="K15947" i="24"/>
  <c r="K15948" i="24"/>
  <c r="K15949" i="24"/>
  <c r="K15950" i="24"/>
  <c r="K15951" i="24"/>
  <c r="K15952" i="24"/>
  <c r="K15953" i="24"/>
  <c r="K15954" i="24"/>
  <c r="K15955" i="24"/>
  <c r="K15956" i="24"/>
  <c r="K15957" i="24"/>
  <c r="K15958" i="24"/>
  <c r="K15959" i="24"/>
  <c r="K15960" i="24"/>
  <c r="K15961" i="24"/>
  <c r="K15962" i="24"/>
  <c r="K15963" i="24"/>
  <c r="K15964" i="24"/>
  <c r="K15965" i="24"/>
  <c r="K15966" i="24"/>
  <c r="K15967" i="24"/>
  <c r="K15968" i="24"/>
  <c r="K15969" i="24"/>
  <c r="K15970" i="24"/>
  <c r="K15971" i="24"/>
  <c r="K15972" i="24"/>
  <c r="K15973" i="24"/>
  <c r="K15974" i="24"/>
  <c r="K15975" i="24"/>
  <c r="K15976" i="24"/>
  <c r="K15977" i="24"/>
  <c r="K15978" i="24"/>
  <c r="K15979" i="24"/>
  <c r="K15980" i="24"/>
  <c r="K15981" i="24"/>
  <c r="K15982" i="24"/>
  <c r="K15983" i="24"/>
  <c r="K15984" i="24"/>
  <c r="K15985" i="24"/>
  <c r="K15986" i="24"/>
  <c r="K15987" i="24"/>
  <c r="K15988" i="24"/>
  <c r="K15989" i="24"/>
  <c r="K15990" i="24"/>
  <c r="K15991" i="24"/>
  <c r="K15992" i="24"/>
  <c r="K15993" i="24"/>
  <c r="K15994" i="24"/>
  <c r="K15995" i="24"/>
  <c r="K15996" i="24"/>
  <c r="K15997" i="24"/>
  <c r="K15998" i="24"/>
  <c r="K15999" i="24"/>
  <c r="K16000" i="24"/>
  <c r="K16001" i="24"/>
  <c r="K16002" i="24"/>
  <c r="K16003" i="24"/>
  <c r="K16004" i="24"/>
  <c r="K16005" i="24"/>
  <c r="K16006" i="24"/>
  <c r="K16007" i="24"/>
  <c r="K16008" i="24"/>
  <c r="K16009" i="24"/>
  <c r="K16010" i="24"/>
  <c r="K16011" i="24"/>
  <c r="K16012" i="24"/>
  <c r="K16013" i="24"/>
  <c r="K16014" i="24"/>
  <c r="K16015" i="24"/>
  <c r="K16016" i="24"/>
  <c r="K16017" i="24"/>
  <c r="K16018" i="24"/>
  <c r="K16019" i="24"/>
  <c r="K16020" i="24"/>
  <c r="K16021" i="24"/>
  <c r="K16022" i="24"/>
  <c r="K16023" i="24"/>
  <c r="K16024" i="24"/>
  <c r="K16025" i="24"/>
  <c r="K16026" i="24"/>
  <c r="K16027" i="24"/>
  <c r="K16028" i="24"/>
  <c r="K16029" i="24"/>
  <c r="K16030" i="24"/>
  <c r="K16031" i="24"/>
  <c r="K16032" i="24"/>
  <c r="K16033" i="24"/>
  <c r="K16034" i="24"/>
  <c r="K16035" i="24"/>
  <c r="K16036" i="24"/>
  <c r="K16037" i="24"/>
  <c r="K16038" i="24"/>
  <c r="K16039" i="24"/>
  <c r="K16040" i="24"/>
  <c r="K16041" i="24"/>
  <c r="K16042" i="24"/>
  <c r="K16043" i="24"/>
  <c r="K16044" i="24"/>
  <c r="K16045" i="24"/>
  <c r="K16046" i="24"/>
  <c r="K16047" i="24"/>
  <c r="K16048" i="24"/>
  <c r="K16049" i="24"/>
  <c r="K16050" i="24"/>
  <c r="K16051" i="24"/>
  <c r="K16052" i="24"/>
  <c r="K16053" i="24"/>
  <c r="K16054" i="24"/>
  <c r="K16055" i="24"/>
  <c r="K16056" i="24"/>
  <c r="K16057" i="24"/>
  <c r="K16058" i="24"/>
  <c r="K16059" i="24"/>
  <c r="K16060" i="24"/>
  <c r="K16061" i="24"/>
  <c r="K16062" i="24"/>
  <c r="K16063" i="24"/>
  <c r="K16064" i="24"/>
  <c r="K16065" i="24"/>
  <c r="K16066" i="24"/>
  <c r="K16067" i="24"/>
  <c r="K16068" i="24"/>
  <c r="K16069" i="24"/>
  <c r="K16070" i="24"/>
  <c r="K16071" i="24"/>
  <c r="K16072" i="24"/>
  <c r="K16073" i="24"/>
  <c r="K16074" i="24"/>
  <c r="K16075" i="24"/>
  <c r="K16076" i="24"/>
  <c r="K16077" i="24"/>
  <c r="K16078" i="24"/>
  <c r="K16079" i="24"/>
  <c r="K16080" i="24"/>
  <c r="K16081" i="24"/>
  <c r="K16082" i="24"/>
  <c r="K16083" i="24"/>
  <c r="K16084" i="24"/>
  <c r="K16085" i="24"/>
  <c r="K16086" i="24"/>
  <c r="K16087" i="24"/>
  <c r="K16088" i="24"/>
  <c r="K16089" i="24"/>
  <c r="K16090" i="24"/>
  <c r="K16091" i="24"/>
  <c r="K16092" i="24"/>
  <c r="K16093" i="24"/>
  <c r="K16094" i="24"/>
  <c r="K16095" i="24"/>
  <c r="K16096" i="24"/>
  <c r="K16097" i="24"/>
  <c r="K16098" i="24"/>
  <c r="K16099" i="24"/>
  <c r="K16100" i="24"/>
  <c r="K16101" i="24"/>
  <c r="K16102" i="24"/>
  <c r="K16103" i="24"/>
  <c r="K16104" i="24"/>
  <c r="K16105" i="24"/>
  <c r="K16106" i="24"/>
  <c r="K16107" i="24"/>
  <c r="K16108" i="24"/>
  <c r="K16109" i="24"/>
  <c r="K16110" i="24"/>
  <c r="K16111" i="24"/>
  <c r="K16112" i="24"/>
  <c r="K16113" i="24"/>
  <c r="K16114" i="24"/>
  <c r="K16115" i="24"/>
  <c r="K16116" i="24"/>
  <c r="K16117" i="24"/>
  <c r="K16118" i="24"/>
  <c r="K16119" i="24"/>
  <c r="K16120" i="24"/>
  <c r="K16121" i="24"/>
  <c r="K16122" i="24"/>
  <c r="K16123" i="24"/>
  <c r="K16124" i="24"/>
  <c r="K16125" i="24"/>
  <c r="K16126" i="24"/>
  <c r="K16127" i="24"/>
  <c r="K16128" i="24"/>
  <c r="K16129" i="24"/>
  <c r="K16130" i="24"/>
  <c r="K16131" i="24"/>
  <c r="K16132" i="24"/>
  <c r="K16133" i="24"/>
  <c r="K16134" i="24"/>
  <c r="K16135" i="24"/>
  <c r="K16136" i="24"/>
  <c r="K16137" i="24"/>
  <c r="K16138" i="24"/>
  <c r="K16139" i="24"/>
  <c r="K16140" i="24"/>
  <c r="K16141" i="24"/>
  <c r="K16142" i="24"/>
  <c r="K16143" i="24"/>
  <c r="K16144" i="24"/>
  <c r="K16145" i="24"/>
  <c r="K16146" i="24"/>
  <c r="K16147" i="24"/>
  <c r="K16148" i="24"/>
  <c r="K16149" i="24"/>
  <c r="K16150" i="24"/>
  <c r="K16151" i="24"/>
  <c r="K16152" i="24"/>
  <c r="K16153" i="24"/>
  <c r="K16154" i="24"/>
  <c r="K16155" i="24"/>
  <c r="K16156" i="24"/>
  <c r="K16157" i="24"/>
  <c r="K16158" i="24"/>
  <c r="K16159" i="24"/>
  <c r="K16160" i="24"/>
  <c r="K16161" i="24"/>
  <c r="K16162" i="24"/>
  <c r="K16163" i="24"/>
  <c r="K16164" i="24"/>
  <c r="K16165" i="24"/>
  <c r="K16166" i="24"/>
  <c r="K16167" i="24"/>
  <c r="K16168" i="24"/>
  <c r="K16169" i="24"/>
  <c r="K16170" i="24"/>
  <c r="K16171" i="24"/>
  <c r="K16172" i="24"/>
  <c r="K16173" i="24"/>
  <c r="K16174" i="24"/>
  <c r="K16175" i="24"/>
  <c r="K16176" i="24"/>
  <c r="K16177" i="24"/>
  <c r="K16178" i="24"/>
  <c r="K16179" i="24"/>
  <c r="K16180" i="24"/>
  <c r="K16181" i="24"/>
  <c r="K16182" i="24"/>
  <c r="K16183" i="24"/>
  <c r="K16184" i="24"/>
  <c r="K16185" i="24"/>
  <c r="K16186" i="24"/>
  <c r="K16187" i="24"/>
  <c r="K16188" i="24"/>
  <c r="K16189" i="24"/>
  <c r="K16190" i="24"/>
  <c r="K16191" i="24"/>
  <c r="K16192" i="24"/>
  <c r="K16193" i="24"/>
  <c r="K16194" i="24"/>
  <c r="K16195" i="24"/>
  <c r="K16196" i="24"/>
  <c r="K16197" i="24"/>
  <c r="K16198" i="24"/>
  <c r="K16199" i="24"/>
  <c r="K16200" i="24"/>
  <c r="K16201" i="24"/>
  <c r="K16202" i="24"/>
  <c r="K16203" i="24"/>
  <c r="K16204" i="24"/>
  <c r="K16205" i="24"/>
  <c r="K16206" i="24"/>
  <c r="K16207" i="24"/>
  <c r="K16208" i="24"/>
  <c r="K16209" i="24"/>
  <c r="K16210" i="24"/>
  <c r="K16211" i="24"/>
  <c r="K16212" i="24"/>
  <c r="K16213" i="24"/>
  <c r="K16214" i="24"/>
  <c r="K16215" i="24"/>
  <c r="K16216" i="24"/>
  <c r="K16217" i="24"/>
  <c r="K16218" i="24"/>
  <c r="K16219" i="24"/>
  <c r="K16220" i="24"/>
  <c r="K16221" i="24"/>
  <c r="K16222" i="24"/>
  <c r="K16223" i="24"/>
  <c r="K16224" i="24"/>
  <c r="K16225" i="24"/>
  <c r="K16226" i="24"/>
  <c r="K16227" i="24"/>
  <c r="K16228" i="24"/>
  <c r="K16229" i="24"/>
  <c r="K16230" i="24"/>
  <c r="K16231" i="24"/>
  <c r="K16232" i="24"/>
  <c r="K16233" i="24"/>
  <c r="K16234" i="24"/>
  <c r="K16235" i="24"/>
  <c r="K16236" i="24"/>
  <c r="K16237" i="24"/>
  <c r="K16238" i="24"/>
  <c r="K16239" i="24"/>
  <c r="K16240" i="24"/>
  <c r="K16241" i="24"/>
  <c r="K16242" i="24"/>
  <c r="K16243" i="24"/>
  <c r="K16244" i="24"/>
  <c r="K16245" i="24"/>
  <c r="K16246" i="24"/>
  <c r="K16247" i="24"/>
  <c r="K16248" i="24"/>
  <c r="K16249" i="24"/>
  <c r="K16250" i="24"/>
  <c r="K16251" i="24"/>
  <c r="K16252" i="24"/>
  <c r="K16253" i="24"/>
  <c r="K16254" i="24"/>
  <c r="K16255" i="24"/>
  <c r="K16256" i="24"/>
  <c r="K16257" i="24"/>
  <c r="K16258" i="24"/>
  <c r="K16259" i="24"/>
  <c r="K16260" i="24"/>
  <c r="K16261" i="24"/>
  <c r="K16262" i="24"/>
  <c r="K16263" i="24"/>
  <c r="K16264" i="24"/>
  <c r="K16265" i="24"/>
  <c r="K16266" i="24"/>
  <c r="K16267" i="24"/>
  <c r="K16268" i="24"/>
  <c r="K16269" i="24"/>
  <c r="K16270" i="24"/>
  <c r="K16271" i="24"/>
  <c r="K16272" i="24"/>
  <c r="K16273" i="24"/>
  <c r="K16274" i="24"/>
  <c r="K16275" i="24"/>
  <c r="K16276" i="24"/>
  <c r="K16277" i="24"/>
  <c r="K16278" i="24"/>
  <c r="K16279" i="24"/>
  <c r="K16280" i="24"/>
  <c r="K16281" i="24"/>
  <c r="K16282" i="24"/>
  <c r="K16283" i="24"/>
  <c r="K16284" i="24"/>
  <c r="K16285" i="24"/>
  <c r="K16286" i="24"/>
  <c r="K16287" i="24"/>
  <c r="K16288" i="24"/>
  <c r="K16289" i="24"/>
  <c r="K16290" i="24"/>
  <c r="K16291" i="24"/>
  <c r="K16292" i="24"/>
  <c r="K16293" i="24"/>
  <c r="K16294" i="24"/>
  <c r="K16295" i="24"/>
  <c r="K16296" i="24"/>
  <c r="K16297" i="24"/>
  <c r="K16298" i="24"/>
  <c r="K16299" i="24"/>
  <c r="K16300" i="24"/>
  <c r="K16301" i="24"/>
  <c r="K16302" i="24"/>
  <c r="K16303" i="24"/>
  <c r="K16304" i="24"/>
  <c r="K16305" i="24"/>
  <c r="K16306" i="24"/>
  <c r="K16307" i="24"/>
  <c r="K16308" i="24"/>
  <c r="K16309" i="24"/>
  <c r="K16310" i="24"/>
  <c r="K16311" i="24"/>
  <c r="K16312" i="24"/>
  <c r="K16313" i="24"/>
  <c r="K16314" i="24"/>
  <c r="K16315" i="24"/>
  <c r="K16316" i="24"/>
  <c r="K16317" i="24"/>
  <c r="K16318" i="24"/>
  <c r="K16319" i="24"/>
  <c r="K16320" i="24"/>
  <c r="K16321" i="24"/>
  <c r="K16322" i="24"/>
  <c r="K16323" i="24"/>
  <c r="K16324" i="24"/>
  <c r="K16325" i="24"/>
  <c r="K16326" i="24"/>
  <c r="K16327" i="24"/>
  <c r="K16328" i="24"/>
  <c r="K16329" i="24"/>
  <c r="K16330" i="24"/>
  <c r="K16331" i="24"/>
  <c r="K16332" i="24"/>
  <c r="K16333" i="24"/>
  <c r="K16334" i="24"/>
  <c r="K16335" i="24"/>
  <c r="K16336" i="24"/>
  <c r="K16337" i="24"/>
  <c r="K16338" i="24"/>
  <c r="K16339" i="24"/>
  <c r="K16340" i="24"/>
  <c r="K16341" i="24"/>
  <c r="K16342" i="24"/>
  <c r="K16343" i="24"/>
  <c r="K16344" i="24"/>
  <c r="K16345" i="24"/>
  <c r="K16346" i="24"/>
  <c r="K16347" i="24"/>
  <c r="K16348" i="24"/>
  <c r="K16349" i="24"/>
  <c r="K16350" i="24"/>
  <c r="K16351" i="24"/>
  <c r="K16352" i="24"/>
  <c r="K16353" i="24"/>
  <c r="K16354" i="24"/>
  <c r="K16355" i="24"/>
  <c r="K16356" i="24"/>
  <c r="K16357" i="24"/>
  <c r="K16358" i="24"/>
  <c r="K16359" i="24"/>
  <c r="K16360" i="24"/>
  <c r="K16361" i="24"/>
  <c r="K16362" i="24"/>
  <c r="K16363" i="24"/>
  <c r="K16364" i="24"/>
  <c r="K16365" i="24"/>
  <c r="K16366" i="24"/>
  <c r="K16367" i="24"/>
  <c r="K16368" i="24"/>
  <c r="K16369" i="24"/>
  <c r="K16370" i="24"/>
  <c r="K16371" i="24"/>
  <c r="K16372" i="24"/>
  <c r="K16373" i="24"/>
  <c r="K16374" i="24"/>
  <c r="K16375" i="24"/>
  <c r="K16376" i="24"/>
  <c r="K16377" i="24"/>
  <c r="K16378" i="24"/>
  <c r="K16379" i="24"/>
  <c r="K16380" i="24"/>
  <c r="K16381" i="24"/>
  <c r="K16382" i="24"/>
  <c r="K16383" i="24"/>
  <c r="K16384" i="24"/>
  <c r="K16385" i="24"/>
  <c r="K16386" i="24"/>
  <c r="K16387" i="24"/>
  <c r="K16388" i="24"/>
  <c r="K16389" i="24"/>
  <c r="K16390" i="24"/>
  <c r="K16391" i="24"/>
  <c r="K16392" i="24"/>
  <c r="K16393" i="24"/>
  <c r="K16394" i="24"/>
  <c r="K16395" i="24"/>
  <c r="K16396" i="24"/>
  <c r="K16397" i="24"/>
  <c r="K16398" i="24"/>
  <c r="K16399" i="24"/>
  <c r="K16400" i="24"/>
  <c r="K16401" i="24"/>
  <c r="K16402" i="24"/>
  <c r="K16403" i="24"/>
  <c r="K16404" i="24"/>
  <c r="K16405" i="24"/>
  <c r="K16406" i="24"/>
  <c r="K16407" i="24"/>
  <c r="K16408" i="24"/>
  <c r="K16409" i="24"/>
  <c r="K16410" i="24"/>
  <c r="K16411" i="24"/>
  <c r="K16412" i="24"/>
  <c r="K16413" i="24"/>
  <c r="K16414" i="24"/>
  <c r="K16415" i="24"/>
  <c r="K16416" i="24"/>
  <c r="K16417" i="24"/>
  <c r="K16418" i="24"/>
  <c r="K16419" i="24"/>
  <c r="K16420" i="24"/>
  <c r="K16421" i="24"/>
  <c r="K16422" i="24"/>
  <c r="K16423" i="24"/>
  <c r="K16424" i="24"/>
  <c r="K16425" i="24"/>
  <c r="K16426" i="24"/>
  <c r="K16427" i="24"/>
  <c r="K16428" i="24"/>
  <c r="K16429" i="24"/>
  <c r="K16430" i="24"/>
  <c r="K16431" i="24"/>
  <c r="K16432" i="24"/>
  <c r="K16433" i="24"/>
  <c r="K16434" i="24"/>
  <c r="K16435" i="24"/>
  <c r="K16436" i="24"/>
  <c r="K16437" i="24"/>
  <c r="K16438" i="24"/>
  <c r="K16439" i="24"/>
  <c r="K16440" i="24"/>
  <c r="K16441" i="24"/>
  <c r="K16442" i="24"/>
  <c r="K16443" i="24"/>
  <c r="K16444" i="24"/>
  <c r="K16445" i="24"/>
  <c r="K16446" i="24"/>
  <c r="K16447" i="24"/>
  <c r="K16448" i="24"/>
  <c r="K16449" i="24"/>
  <c r="K16450" i="24"/>
  <c r="K16451" i="24"/>
  <c r="K16452" i="24"/>
  <c r="K16453" i="24"/>
  <c r="K16454" i="24"/>
  <c r="K16455" i="24"/>
  <c r="K16456" i="24"/>
  <c r="K16457" i="24"/>
  <c r="K16458" i="24"/>
  <c r="K16459" i="24"/>
  <c r="K16460" i="24"/>
  <c r="K16461" i="24"/>
  <c r="K16462" i="24"/>
  <c r="K16463" i="24"/>
  <c r="K16464" i="24"/>
  <c r="K16465" i="24"/>
  <c r="K16466" i="24"/>
  <c r="K16467" i="24"/>
  <c r="K16468" i="24"/>
  <c r="K16469" i="24"/>
  <c r="K16470" i="24"/>
  <c r="K16471" i="24"/>
  <c r="K16472" i="24"/>
  <c r="K16473" i="24"/>
  <c r="K16474" i="24"/>
  <c r="K16475" i="24"/>
  <c r="K16476" i="24"/>
  <c r="K16477" i="24"/>
  <c r="K16478" i="24"/>
  <c r="K16479" i="24"/>
  <c r="K16480" i="24"/>
  <c r="K16481" i="24"/>
  <c r="K16482" i="24"/>
  <c r="K16483" i="24"/>
  <c r="K16484" i="24"/>
  <c r="K16485" i="24"/>
  <c r="K16486" i="24"/>
  <c r="K16487" i="24"/>
  <c r="K16488" i="24"/>
  <c r="K16489" i="24"/>
  <c r="K16490" i="24"/>
  <c r="K16491" i="24"/>
  <c r="K16492" i="24"/>
  <c r="K16493" i="24"/>
  <c r="K16494" i="24"/>
  <c r="K16495" i="24"/>
  <c r="K16496" i="24"/>
  <c r="K16497" i="24"/>
  <c r="K16498" i="24"/>
  <c r="K16499" i="24"/>
  <c r="K16500" i="24"/>
  <c r="K16501" i="24"/>
  <c r="K16502" i="24"/>
  <c r="K16503" i="24"/>
  <c r="K16504" i="24"/>
  <c r="K16505" i="24"/>
  <c r="K16506" i="24"/>
  <c r="K16507" i="24"/>
  <c r="K16508" i="24"/>
  <c r="K16509" i="24"/>
  <c r="K16510" i="24"/>
  <c r="K16511" i="24"/>
  <c r="K16512" i="24"/>
  <c r="K16513" i="24"/>
  <c r="K16514" i="24"/>
  <c r="K16515" i="24"/>
  <c r="K16516" i="24"/>
  <c r="K16517" i="24"/>
  <c r="K16518" i="24"/>
  <c r="K16519" i="24"/>
  <c r="K16520" i="24"/>
  <c r="K16521" i="24"/>
  <c r="K16522" i="24"/>
  <c r="K16523" i="24"/>
  <c r="K16524" i="24"/>
  <c r="K16525" i="24"/>
  <c r="K16526" i="24"/>
  <c r="K16527" i="24"/>
  <c r="K16528" i="24"/>
  <c r="K16529" i="24"/>
  <c r="K16530" i="24"/>
  <c r="K16531" i="24"/>
  <c r="K16532" i="24"/>
  <c r="K16533" i="24"/>
  <c r="K16534" i="24"/>
  <c r="K16535" i="24"/>
  <c r="K16536" i="24"/>
  <c r="K16537" i="24"/>
  <c r="K16538" i="24"/>
  <c r="K16539" i="24"/>
  <c r="K16540" i="24"/>
  <c r="K16541" i="24"/>
  <c r="K16542" i="24"/>
  <c r="K16543" i="24"/>
  <c r="K16544" i="24"/>
  <c r="K16545" i="24"/>
  <c r="K16546" i="24"/>
  <c r="K16547" i="24"/>
  <c r="K16548" i="24"/>
  <c r="K16549" i="24"/>
  <c r="K16550" i="24"/>
  <c r="K16551" i="24"/>
  <c r="K16552" i="24"/>
  <c r="K16553" i="24"/>
  <c r="K16554" i="24"/>
  <c r="K16555" i="24"/>
  <c r="K16556" i="24"/>
  <c r="K16557" i="24"/>
  <c r="K16558" i="24"/>
  <c r="K16559" i="24"/>
  <c r="K16560" i="24"/>
  <c r="K16561" i="24"/>
  <c r="K16562" i="24"/>
  <c r="K16563" i="24"/>
  <c r="K16564" i="24"/>
  <c r="K16565" i="24"/>
  <c r="K16566" i="24"/>
  <c r="K16567" i="24"/>
  <c r="K16568" i="24"/>
  <c r="K16569" i="24"/>
  <c r="K16570" i="24"/>
  <c r="K16571" i="24"/>
  <c r="K16572" i="24"/>
  <c r="K16573" i="24"/>
  <c r="K16574" i="24"/>
  <c r="K16575" i="24"/>
  <c r="K16576" i="24"/>
  <c r="K16577" i="24"/>
  <c r="K16578" i="24"/>
  <c r="K16579" i="24"/>
  <c r="K16580" i="24"/>
  <c r="K16581" i="24"/>
  <c r="K16582" i="24"/>
  <c r="K16583" i="24"/>
  <c r="K16584" i="24"/>
  <c r="K16585" i="24"/>
  <c r="K16586" i="24"/>
  <c r="K16587" i="24"/>
  <c r="K16588" i="24"/>
  <c r="K16589" i="24"/>
  <c r="K16590" i="24"/>
  <c r="K16591" i="24"/>
  <c r="K16592" i="24"/>
  <c r="K16593" i="24"/>
  <c r="K16594" i="24"/>
  <c r="K16595" i="24"/>
  <c r="K16596" i="24"/>
  <c r="K16597" i="24"/>
  <c r="K16598" i="24"/>
  <c r="K16599" i="24"/>
  <c r="K16600" i="24"/>
  <c r="K16601" i="24"/>
  <c r="K16602" i="24"/>
  <c r="K16603" i="24"/>
  <c r="K16604" i="24"/>
  <c r="K16605" i="24"/>
  <c r="K16606" i="24"/>
  <c r="K16607" i="24"/>
  <c r="K16608" i="24"/>
  <c r="K16609" i="24"/>
  <c r="K16610" i="24"/>
  <c r="K16611" i="24"/>
  <c r="K16612" i="24"/>
  <c r="K16613" i="24"/>
  <c r="K16614" i="24"/>
  <c r="K16615" i="24"/>
  <c r="K16616" i="24"/>
  <c r="K16617" i="24"/>
  <c r="K16618" i="24"/>
  <c r="K16619" i="24"/>
  <c r="K16620" i="24"/>
  <c r="K16621" i="24"/>
  <c r="K16622" i="24"/>
  <c r="K16623" i="24"/>
  <c r="K16624" i="24"/>
  <c r="K16625" i="24"/>
  <c r="K16626" i="24"/>
  <c r="K16627" i="24"/>
  <c r="K16628" i="24"/>
  <c r="K16629" i="24"/>
  <c r="K16630" i="24"/>
  <c r="K16631" i="24"/>
  <c r="K16632" i="24"/>
  <c r="K16633" i="24"/>
  <c r="K16634" i="24"/>
  <c r="K16635" i="24"/>
  <c r="K16636" i="24"/>
  <c r="K16637" i="24"/>
  <c r="K16638" i="24"/>
  <c r="K16639" i="24"/>
  <c r="K16640" i="24"/>
  <c r="K16641" i="24"/>
  <c r="K16642" i="24"/>
  <c r="K16643" i="24"/>
  <c r="K16644" i="24"/>
  <c r="K16645" i="24"/>
  <c r="K16646" i="24"/>
  <c r="K16647" i="24"/>
  <c r="K16648" i="24"/>
  <c r="K16649" i="24"/>
  <c r="K16650" i="24"/>
  <c r="K16651" i="24"/>
  <c r="K16652" i="24"/>
  <c r="K16653" i="24"/>
  <c r="K16654" i="24"/>
  <c r="K16655" i="24"/>
  <c r="K16656" i="24"/>
  <c r="K16657" i="24"/>
  <c r="K16658" i="24"/>
  <c r="K16659" i="24"/>
  <c r="K16660" i="24"/>
  <c r="K16661" i="24"/>
  <c r="K16662" i="24"/>
  <c r="K16663" i="24"/>
  <c r="K16664" i="24"/>
  <c r="K16665" i="24"/>
  <c r="K16666" i="24"/>
  <c r="K16667" i="24"/>
  <c r="K16668" i="24"/>
  <c r="K16669" i="24"/>
  <c r="K16670" i="24"/>
  <c r="K16671" i="24"/>
  <c r="K16672" i="24"/>
  <c r="K16673" i="24"/>
  <c r="K16674" i="24"/>
  <c r="K16675" i="24"/>
  <c r="K16676" i="24"/>
  <c r="K16677" i="24"/>
  <c r="K16678" i="24"/>
  <c r="K16679" i="24"/>
  <c r="K16680" i="24"/>
  <c r="K16681" i="24"/>
  <c r="K16682" i="24"/>
  <c r="K16683" i="24"/>
  <c r="K16684" i="24"/>
  <c r="K16685" i="24"/>
  <c r="K16686" i="24"/>
  <c r="K16687" i="24"/>
  <c r="K16688" i="24"/>
  <c r="K16689" i="24"/>
  <c r="K16690" i="24"/>
  <c r="K16691" i="24"/>
  <c r="K16692" i="24"/>
  <c r="K16693" i="24"/>
  <c r="K16694" i="24"/>
  <c r="K16695" i="24"/>
  <c r="K16696" i="24"/>
  <c r="K16697" i="24"/>
  <c r="K16698" i="24"/>
  <c r="K16699" i="24"/>
  <c r="K16700" i="24"/>
  <c r="K16701" i="24"/>
  <c r="K16702" i="24"/>
  <c r="K16703" i="24"/>
  <c r="K16704" i="24"/>
  <c r="K16705" i="24"/>
  <c r="K16706" i="24"/>
  <c r="K16707" i="24"/>
  <c r="K16708" i="24"/>
  <c r="K16709" i="24"/>
  <c r="K16710" i="24"/>
  <c r="K16711" i="24"/>
  <c r="K16712" i="24"/>
  <c r="K16713" i="24"/>
  <c r="K16714" i="24"/>
  <c r="K16715" i="24"/>
  <c r="K16716" i="24"/>
  <c r="K16717" i="24"/>
  <c r="K16718" i="24"/>
  <c r="K16719" i="24"/>
  <c r="K16720" i="24"/>
  <c r="K16721" i="24"/>
  <c r="K16722" i="24"/>
  <c r="K16723" i="24"/>
  <c r="K16724" i="24"/>
  <c r="K16725" i="24"/>
  <c r="K16726" i="24"/>
  <c r="K16727" i="24"/>
  <c r="K16728" i="24"/>
  <c r="K16729" i="24"/>
  <c r="K16730" i="24"/>
  <c r="K16731" i="24"/>
  <c r="K16732" i="24"/>
  <c r="K16733" i="24"/>
  <c r="K16734" i="24"/>
  <c r="K16735" i="24"/>
  <c r="K16736" i="24"/>
  <c r="K16737" i="24"/>
  <c r="K16738" i="24"/>
  <c r="K16739" i="24"/>
  <c r="K16740" i="24"/>
  <c r="K16741" i="24"/>
  <c r="K16742" i="24"/>
  <c r="K16743" i="24"/>
  <c r="K16744" i="24"/>
  <c r="K16745" i="24"/>
  <c r="K16746" i="24"/>
  <c r="K16747" i="24"/>
  <c r="K16748" i="24"/>
  <c r="K16749" i="24"/>
  <c r="K16750" i="24"/>
  <c r="K16751" i="24"/>
  <c r="K16752" i="24"/>
  <c r="K16753" i="24"/>
  <c r="K16754" i="24"/>
  <c r="K16755" i="24"/>
  <c r="K16756" i="24"/>
  <c r="K16757" i="24"/>
  <c r="K16758" i="24"/>
  <c r="K16759" i="24"/>
  <c r="K16760" i="24"/>
  <c r="K16761" i="24"/>
  <c r="K16762" i="24"/>
  <c r="K16763" i="24"/>
  <c r="K16764" i="24"/>
  <c r="K16765" i="24"/>
  <c r="K16766" i="24"/>
  <c r="K16767" i="24"/>
  <c r="K16768" i="24"/>
  <c r="K16769" i="24"/>
  <c r="K16770" i="24"/>
  <c r="K16771" i="24"/>
  <c r="K16772" i="24"/>
  <c r="K16773" i="24"/>
  <c r="K16774" i="24"/>
  <c r="K16775" i="24"/>
  <c r="K16776" i="24"/>
  <c r="K16777" i="24"/>
  <c r="K16778" i="24"/>
  <c r="K16779" i="24"/>
  <c r="K16780" i="24"/>
  <c r="K16781" i="24"/>
  <c r="K16782" i="24"/>
  <c r="K16783" i="24"/>
  <c r="K16784" i="24"/>
  <c r="K16785" i="24"/>
  <c r="K16786" i="24"/>
  <c r="K16787" i="24"/>
  <c r="K16788" i="24"/>
  <c r="K16789" i="24"/>
  <c r="K16790" i="24"/>
  <c r="K16791" i="24"/>
  <c r="K16792" i="24"/>
  <c r="K16793" i="24"/>
  <c r="K16794" i="24"/>
  <c r="K16795" i="24"/>
  <c r="K16796" i="24"/>
  <c r="K16797" i="24"/>
  <c r="K16798" i="24"/>
  <c r="K16799" i="24"/>
  <c r="K16800" i="24"/>
  <c r="K16801" i="24"/>
  <c r="K16802" i="24"/>
  <c r="K16803" i="24"/>
  <c r="K16804" i="24"/>
  <c r="K16805" i="24"/>
  <c r="K16806" i="24"/>
  <c r="K16807" i="24"/>
  <c r="K16808" i="24"/>
  <c r="K16809" i="24"/>
  <c r="K16810" i="24"/>
  <c r="K16811" i="24"/>
  <c r="K16812" i="24"/>
  <c r="K16813" i="24"/>
  <c r="K16814" i="24"/>
  <c r="K16815" i="24"/>
  <c r="K16816" i="24"/>
  <c r="K16817" i="24"/>
  <c r="K16818" i="24"/>
  <c r="K16819" i="24"/>
  <c r="K16820" i="24"/>
  <c r="K16821" i="24"/>
  <c r="K16822" i="24"/>
  <c r="K16823" i="24"/>
  <c r="K16824" i="24"/>
  <c r="K16825" i="24"/>
  <c r="K16826" i="24"/>
  <c r="K16827" i="24"/>
  <c r="K16828" i="24"/>
  <c r="K16829" i="24"/>
  <c r="K16830" i="24"/>
  <c r="K16831" i="24"/>
  <c r="K16832" i="24"/>
  <c r="K16833" i="24"/>
  <c r="K16834" i="24"/>
  <c r="K16835" i="24"/>
  <c r="K16836" i="24"/>
  <c r="K16837" i="24"/>
  <c r="K16838" i="24"/>
  <c r="K16839" i="24"/>
  <c r="K16840" i="24"/>
  <c r="K16841" i="24"/>
  <c r="K16842" i="24"/>
  <c r="K16843" i="24"/>
  <c r="K16844" i="24"/>
  <c r="K16845" i="24"/>
  <c r="K16846" i="24"/>
  <c r="K16847" i="24"/>
  <c r="K16848" i="24"/>
  <c r="K16849" i="24"/>
  <c r="K16850" i="24"/>
  <c r="K16851" i="24"/>
  <c r="K16852" i="24"/>
  <c r="K16853" i="24"/>
  <c r="K16854" i="24"/>
  <c r="K16855" i="24"/>
  <c r="K16856" i="24"/>
  <c r="K16857" i="24"/>
  <c r="K16858" i="24"/>
  <c r="K16859" i="24"/>
  <c r="K16860" i="24"/>
  <c r="K16861" i="24"/>
  <c r="K16862" i="24"/>
  <c r="K16863" i="24"/>
  <c r="K16864" i="24"/>
  <c r="K16865" i="24"/>
  <c r="K16866" i="24"/>
  <c r="K16867" i="24"/>
  <c r="K16868" i="24"/>
  <c r="K16869" i="24"/>
  <c r="K16870" i="24"/>
  <c r="K16871" i="24"/>
  <c r="K16872" i="24"/>
  <c r="K16873" i="24"/>
  <c r="K16874" i="24"/>
  <c r="K16875" i="24"/>
  <c r="K16876" i="24"/>
  <c r="K16877" i="24"/>
  <c r="K16878" i="24"/>
  <c r="K16879" i="24"/>
  <c r="K16880" i="24"/>
  <c r="K16881" i="24"/>
  <c r="K16882" i="24"/>
  <c r="K16883" i="24"/>
  <c r="K16884" i="24"/>
  <c r="K16885" i="24"/>
  <c r="K16886" i="24"/>
  <c r="K16887" i="24"/>
  <c r="K16888" i="24"/>
  <c r="K16889" i="24"/>
  <c r="K16890" i="24"/>
  <c r="K16891" i="24"/>
  <c r="K16892" i="24"/>
  <c r="K16893" i="24"/>
  <c r="K16894" i="24"/>
  <c r="K16895" i="24"/>
  <c r="K16896" i="24"/>
  <c r="K16897" i="24"/>
  <c r="K16898" i="24"/>
  <c r="K16899" i="24"/>
  <c r="K16900" i="24"/>
  <c r="K16901" i="24"/>
  <c r="K16902" i="24"/>
  <c r="K16903" i="24"/>
  <c r="K16904" i="24"/>
  <c r="K16905" i="24"/>
  <c r="K16906" i="24"/>
  <c r="K16907" i="24"/>
  <c r="K16908" i="24"/>
  <c r="K16909" i="24"/>
  <c r="K16910" i="24"/>
  <c r="K16911" i="24"/>
  <c r="K16912" i="24"/>
  <c r="K16913" i="24"/>
  <c r="K16914" i="24"/>
  <c r="K16915" i="24"/>
  <c r="K16916" i="24"/>
  <c r="K16917" i="24"/>
  <c r="K16918" i="24"/>
  <c r="K16919" i="24"/>
  <c r="K16920" i="24"/>
  <c r="K16921" i="24"/>
  <c r="K16922" i="24"/>
  <c r="K16923" i="24"/>
  <c r="K16924" i="24"/>
  <c r="K16925" i="24"/>
  <c r="K16926" i="24"/>
  <c r="K16927" i="24"/>
  <c r="K16928" i="24"/>
  <c r="K16929" i="24"/>
  <c r="K16930" i="24"/>
  <c r="K16931" i="24"/>
  <c r="K16932" i="24"/>
  <c r="K16933" i="24"/>
  <c r="K16934" i="24"/>
  <c r="K16935" i="24"/>
  <c r="K16936" i="24"/>
  <c r="K16937" i="24"/>
  <c r="K16938" i="24"/>
  <c r="K16939" i="24"/>
  <c r="K16940" i="24"/>
  <c r="K16941" i="24"/>
  <c r="K16942" i="24"/>
  <c r="K16943" i="24"/>
  <c r="K16944" i="24"/>
  <c r="K16945" i="24"/>
  <c r="K16946" i="24"/>
  <c r="K16947" i="24"/>
  <c r="K16948" i="24"/>
  <c r="K16949" i="24"/>
  <c r="K16950" i="24"/>
  <c r="K16951" i="24"/>
  <c r="K16952" i="24"/>
  <c r="K16953" i="24"/>
  <c r="K16954" i="24"/>
  <c r="K16955" i="24"/>
  <c r="K16956" i="24"/>
  <c r="K16957" i="24"/>
  <c r="K16958" i="24"/>
  <c r="K16959" i="24"/>
  <c r="K16960" i="24"/>
  <c r="K16961" i="24"/>
  <c r="K16962" i="24"/>
  <c r="K16963" i="24"/>
  <c r="K16964" i="24"/>
  <c r="K16965" i="24"/>
  <c r="K16966" i="24"/>
  <c r="K16967" i="24"/>
  <c r="K16968" i="24"/>
  <c r="K16969" i="24"/>
  <c r="K16970" i="24"/>
  <c r="K16971" i="24"/>
  <c r="K16972" i="24"/>
  <c r="K16973" i="24"/>
  <c r="K16974" i="24"/>
  <c r="K16975" i="24"/>
  <c r="K16976" i="24"/>
  <c r="K16977" i="24"/>
  <c r="K16978" i="24"/>
  <c r="K16979" i="24"/>
  <c r="K16980" i="24"/>
  <c r="K16981" i="24"/>
  <c r="K16982" i="24"/>
  <c r="K16983" i="24"/>
  <c r="K16984" i="24"/>
  <c r="K16985" i="24"/>
  <c r="K16986" i="24"/>
  <c r="K16987" i="24"/>
  <c r="K16988" i="24"/>
  <c r="K16989" i="24"/>
  <c r="K16990" i="24"/>
  <c r="K16991" i="24"/>
  <c r="K16992" i="24"/>
  <c r="K16993" i="24"/>
  <c r="K16994" i="24"/>
  <c r="K16995" i="24"/>
  <c r="K16996" i="24"/>
  <c r="K16997" i="24"/>
  <c r="K16998" i="24"/>
  <c r="K16999" i="24"/>
  <c r="K17000" i="24"/>
  <c r="K17001" i="24"/>
  <c r="K17002" i="24"/>
  <c r="K17003" i="24"/>
  <c r="K17004" i="24"/>
  <c r="K17005" i="24"/>
  <c r="K17006" i="24"/>
  <c r="K17007" i="24"/>
  <c r="K17008" i="24"/>
  <c r="K17009" i="24"/>
  <c r="K17010" i="24"/>
  <c r="K17011" i="24"/>
  <c r="K17012" i="24"/>
  <c r="K17013" i="24"/>
  <c r="K17014" i="24"/>
  <c r="K17015" i="24"/>
  <c r="K17016" i="24"/>
  <c r="K17017" i="24"/>
  <c r="K17018" i="24"/>
  <c r="K17019" i="24"/>
  <c r="K17020" i="24"/>
  <c r="K17021" i="24"/>
  <c r="K17022" i="24"/>
  <c r="K17023" i="24"/>
  <c r="K17024" i="24"/>
  <c r="K17025" i="24"/>
  <c r="K17026" i="24"/>
  <c r="K17027" i="24"/>
  <c r="K17028" i="24"/>
  <c r="K17029" i="24"/>
  <c r="K17030" i="24"/>
  <c r="K17031" i="24"/>
  <c r="K17032" i="24"/>
  <c r="K17033" i="24"/>
  <c r="K17034" i="24"/>
  <c r="K17035" i="24"/>
  <c r="K17036" i="24"/>
  <c r="K17037" i="24"/>
  <c r="K17038" i="24"/>
  <c r="K17039" i="24"/>
  <c r="K17040" i="24"/>
  <c r="K17041" i="24"/>
  <c r="K17042" i="24"/>
  <c r="K17043" i="24"/>
  <c r="K17044" i="24"/>
  <c r="K17045" i="24"/>
  <c r="K17046" i="24"/>
  <c r="K17047" i="24"/>
  <c r="K17048" i="24"/>
  <c r="K17049" i="24"/>
  <c r="K17050" i="24"/>
  <c r="K17051" i="24"/>
  <c r="K17052" i="24"/>
  <c r="K17053" i="24"/>
  <c r="K17054" i="24"/>
  <c r="K17055" i="24"/>
  <c r="K17056" i="24"/>
  <c r="K17057" i="24"/>
  <c r="K17058" i="24"/>
  <c r="K17059" i="24"/>
  <c r="K17060" i="24"/>
  <c r="K17061" i="24"/>
  <c r="K17062" i="24"/>
  <c r="K17063" i="24"/>
  <c r="K17064" i="24"/>
  <c r="K17065" i="24"/>
  <c r="K17066" i="24"/>
  <c r="K17067" i="24"/>
  <c r="K17068" i="24"/>
  <c r="K17069" i="24"/>
  <c r="K17070" i="24"/>
  <c r="K17071" i="24"/>
  <c r="K17072" i="24"/>
  <c r="K17073" i="24"/>
  <c r="K17074" i="24"/>
  <c r="K17075" i="24"/>
  <c r="K17076" i="24"/>
  <c r="K17077" i="24"/>
  <c r="K17078" i="24"/>
  <c r="K17079" i="24"/>
  <c r="K17080" i="24"/>
  <c r="K17081" i="24"/>
  <c r="K17082" i="24"/>
  <c r="K17083" i="24"/>
  <c r="K17084" i="24"/>
  <c r="K17085" i="24"/>
  <c r="K17086" i="24"/>
  <c r="K17087" i="24"/>
  <c r="K17088" i="24"/>
  <c r="K17089" i="24"/>
  <c r="K17090" i="24"/>
  <c r="K17091" i="24"/>
  <c r="K17092" i="24"/>
  <c r="K17093" i="24"/>
  <c r="K17094" i="24"/>
  <c r="K17095" i="24"/>
  <c r="K17096" i="24"/>
  <c r="K17097" i="24"/>
  <c r="K17098" i="24"/>
  <c r="K17099" i="24"/>
  <c r="K17100" i="24"/>
  <c r="K17101" i="24"/>
  <c r="K17102" i="24"/>
  <c r="K17103" i="24"/>
  <c r="K17104" i="24"/>
  <c r="K17105" i="24"/>
  <c r="K17106" i="24"/>
  <c r="K17107" i="24"/>
  <c r="K17108" i="24"/>
  <c r="K17109" i="24"/>
  <c r="K17110" i="24"/>
  <c r="K17111" i="24"/>
  <c r="K17112" i="24"/>
  <c r="K17113" i="24"/>
  <c r="K17114" i="24"/>
  <c r="K17115" i="24"/>
  <c r="K17116" i="24"/>
  <c r="K17117" i="24"/>
  <c r="K17118" i="24"/>
  <c r="K17119" i="24"/>
  <c r="K17120" i="24"/>
  <c r="K17121" i="24"/>
  <c r="K17122" i="24"/>
  <c r="K17123" i="24"/>
  <c r="K17124" i="24"/>
  <c r="K17125" i="24"/>
  <c r="K17126" i="24"/>
  <c r="K17127" i="24"/>
  <c r="K17128" i="24"/>
  <c r="K17129" i="24"/>
  <c r="K17130" i="24"/>
  <c r="K17131" i="24"/>
  <c r="K17132" i="24"/>
  <c r="K17133" i="24"/>
  <c r="K17134" i="24"/>
  <c r="K17135" i="24"/>
  <c r="K17136" i="24"/>
  <c r="K17137" i="24"/>
  <c r="K17138" i="24"/>
  <c r="K17139" i="24"/>
  <c r="K17140" i="24"/>
  <c r="K17141" i="24"/>
  <c r="K17142" i="24"/>
  <c r="K17143" i="24"/>
  <c r="K17144" i="24"/>
  <c r="K17145" i="24"/>
  <c r="K17146" i="24"/>
  <c r="K17147" i="24"/>
  <c r="K17148" i="24"/>
  <c r="K17149" i="24"/>
  <c r="K17150" i="24"/>
  <c r="K17151" i="24"/>
  <c r="K17152" i="24"/>
  <c r="K17153" i="24"/>
  <c r="K17154" i="24"/>
  <c r="K17155" i="24"/>
  <c r="K17156" i="24"/>
  <c r="K17157" i="24"/>
  <c r="K17158" i="24"/>
  <c r="K17159" i="24"/>
  <c r="K17160" i="24"/>
  <c r="K17161" i="24"/>
  <c r="K17162" i="24"/>
  <c r="K17163" i="24"/>
  <c r="K17164" i="24"/>
  <c r="K17165" i="24"/>
  <c r="K17166" i="24"/>
  <c r="K17167" i="24"/>
  <c r="K17168" i="24"/>
  <c r="K17169" i="24"/>
  <c r="K17170" i="24"/>
  <c r="K17171" i="24"/>
  <c r="K17172" i="24"/>
  <c r="K17173" i="24"/>
  <c r="K17174" i="24"/>
  <c r="K17175" i="24"/>
  <c r="K17176" i="24"/>
  <c r="K17177" i="24"/>
  <c r="K17178" i="24"/>
  <c r="K17179" i="24"/>
  <c r="K17180" i="24"/>
  <c r="K17181" i="24"/>
  <c r="K17182" i="24"/>
  <c r="K17183" i="24"/>
  <c r="K17184" i="24"/>
  <c r="K17185" i="24"/>
  <c r="K17186" i="24"/>
  <c r="K17187" i="24"/>
  <c r="K17188" i="24"/>
  <c r="K17189" i="24"/>
  <c r="K17190" i="24"/>
  <c r="K17191" i="24"/>
  <c r="K17192" i="24"/>
  <c r="K17193" i="24"/>
  <c r="K17194" i="24"/>
  <c r="K17195" i="24"/>
  <c r="K17196" i="24"/>
  <c r="K17197" i="24"/>
  <c r="K17198" i="24"/>
  <c r="K17199" i="24"/>
  <c r="K17200" i="24"/>
  <c r="K17201" i="24"/>
  <c r="K17202" i="24"/>
  <c r="K17203" i="24"/>
  <c r="K17204" i="24"/>
  <c r="K17205" i="24"/>
  <c r="K17206" i="24"/>
  <c r="K17207" i="24"/>
  <c r="K17208" i="24"/>
  <c r="K17209" i="24"/>
  <c r="K17210" i="24"/>
  <c r="K17211" i="24"/>
  <c r="K17212" i="24"/>
  <c r="K17213" i="24"/>
  <c r="K17214" i="24"/>
  <c r="K17215" i="24"/>
  <c r="K17216" i="24"/>
  <c r="K17217" i="24"/>
  <c r="K17218" i="24"/>
  <c r="K17219" i="24"/>
  <c r="K17220" i="24"/>
  <c r="K17221" i="24"/>
  <c r="K17222" i="24"/>
  <c r="K17223" i="24"/>
  <c r="K17224" i="24"/>
  <c r="K17225" i="24"/>
  <c r="K17226" i="24"/>
  <c r="K17227" i="24"/>
  <c r="K17228" i="24"/>
  <c r="K17229" i="24"/>
  <c r="K17230" i="24"/>
  <c r="K17231" i="24"/>
  <c r="K17232" i="24"/>
  <c r="K17233" i="24"/>
  <c r="K17234" i="24"/>
  <c r="K17235" i="24"/>
  <c r="K17236" i="24"/>
  <c r="K17237" i="24"/>
  <c r="K17238" i="24"/>
  <c r="K17239" i="24"/>
  <c r="K17240" i="24"/>
  <c r="K17241" i="24"/>
  <c r="K17242" i="24"/>
  <c r="K17243" i="24"/>
  <c r="K17244" i="24"/>
  <c r="K17245" i="24"/>
  <c r="K17246" i="24"/>
  <c r="K17247" i="24"/>
  <c r="K17248" i="24"/>
  <c r="K17249" i="24"/>
  <c r="K17250" i="24"/>
  <c r="K17251" i="24"/>
  <c r="K17252" i="24"/>
  <c r="K17253" i="24"/>
  <c r="K17254" i="24"/>
  <c r="K17255" i="24"/>
  <c r="K17256" i="24"/>
  <c r="K17257" i="24"/>
  <c r="K17258" i="24"/>
  <c r="K17259" i="24"/>
  <c r="K17260" i="24"/>
  <c r="K17261" i="24"/>
  <c r="K17262" i="24"/>
  <c r="K17263" i="24"/>
  <c r="K17264" i="24"/>
  <c r="K17265" i="24"/>
  <c r="K17266" i="24"/>
  <c r="K17267" i="24"/>
  <c r="K17268" i="24"/>
  <c r="K17269" i="24"/>
  <c r="K17270" i="24"/>
  <c r="K17271" i="24"/>
  <c r="K17272" i="24"/>
  <c r="K17273" i="24"/>
  <c r="K17274" i="24"/>
  <c r="K17275" i="24"/>
  <c r="K17276" i="24"/>
  <c r="K17277" i="24"/>
  <c r="K17278" i="24"/>
  <c r="K17279" i="24"/>
  <c r="K17280" i="24"/>
  <c r="K17281" i="24"/>
  <c r="K17282" i="24"/>
  <c r="K17283" i="24"/>
  <c r="K17284" i="24"/>
  <c r="K17285" i="24"/>
  <c r="K17286" i="24"/>
  <c r="K17287" i="24"/>
  <c r="K17288" i="24"/>
  <c r="K17289" i="24"/>
  <c r="K17290" i="24"/>
  <c r="K17291" i="24"/>
  <c r="K17292" i="24"/>
  <c r="K17293" i="24"/>
  <c r="K17294" i="24"/>
  <c r="K17295" i="24"/>
  <c r="K17296" i="24"/>
  <c r="K17297" i="24"/>
  <c r="K17298" i="24"/>
  <c r="K17299" i="24"/>
  <c r="K17300" i="24"/>
  <c r="K17301" i="24"/>
  <c r="K17302" i="24"/>
  <c r="K17303" i="24"/>
  <c r="K17304" i="24"/>
  <c r="K17305" i="24"/>
  <c r="K17306" i="24"/>
  <c r="K17307" i="24"/>
  <c r="K17308" i="24"/>
  <c r="K17309" i="24"/>
  <c r="K17310" i="24"/>
  <c r="K17311" i="24"/>
  <c r="K17312" i="24"/>
  <c r="K17313" i="24"/>
  <c r="K17314" i="24"/>
  <c r="K17315" i="24"/>
  <c r="K17316" i="24"/>
  <c r="K17317" i="24"/>
  <c r="K17318" i="24"/>
  <c r="K17319" i="24"/>
  <c r="K17320" i="24"/>
  <c r="K17321" i="24"/>
  <c r="K17322" i="24"/>
  <c r="K17323" i="24"/>
  <c r="K17324" i="24"/>
  <c r="K17325" i="24"/>
  <c r="K17326" i="24"/>
  <c r="K17327" i="24"/>
  <c r="K17328" i="24"/>
  <c r="K17329" i="24"/>
  <c r="K17330" i="24"/>
  <c r="K17331" i="24"/>
  <c r="K17332" i="24"/>
  <c r="K17333" i="24"/>
  <c r="K17334" i="24"/>
  <c r="K17335" i="24"/>
  <c r="K17336" i="24"/>
  <c r="K17337" i="24"/>
  <c r="K17338" i="24"/>
  <c r="K17339" i="24"/>
  <c r="K17340" i="24"/>
  <c r="K17341" i="24"/>
  <c r="K17342" i="24"/>
  <c r="K17343" i="24"/>
  <c r="K17344" i="24"/>
  <c r="K17345" i="24"/>
  <c r="K17346" i="24"/>
  <c r="K17347" i="24"/>
  <c r="K17348" i="24"/>
  <c r="K17349" i="24"/>
  <c r="K17350" i="24"/>
  <c r="K17351" i="24"/>
  <c r="K17352" i="24"/>
  <c r="K17353" i="24"/>
  <c r="K17354" i="24"/>
  <c r="K17355" i="24"/>
  <c r="K17356" i="24"/>
  <c r="K17357" i="24"/>
  <c r="K17358" i="24"/>
  <c r="K17359" i="24"/>
  <c r="K17360" i="24"/>
  <c r="K17361" i="24"/>
  <c r="K17362" i="24"/>
  <c r="K17363" i="24"/>
  <c r="K17364" i="24"/>
  <c r="K17365" i="24"/>
  <c r="K17366" i="24"/>
  <c r="K17367" i="24"/>
  <c r="K17368" i="24"/>
  <c r="K17369" i="24"/>
  <c r="K17370" i="24"/>
  <c r="K17371" i="24"/>
  <c r="K17372" i="24"/>
  <c r="K17373" i="24"/>
  <c r="K17374" i="24"/>
  <c r="K17375" i="24"/>
  <c r="K17376" i="24"/>
  <c r="K17377" i="24"/>
  <c r="K17378" i="24"/>
  <c r="K17379" i="24"/>
  <c r="K17380" i="24"/>
  <c r="K17381" i="24"/>
  <c r="K17382" i="24"/>
  <c r="K17383" i="24"/>
  <c r="K17384" i="24"/>
  <c r="K17385" i="24"/>
  <c r="K17386" i="24"/>
  <c r="K17387" i="24"/>
  <c r="K17388" i="24"/>
  <c r="K17389" i="24"/>
  <c r="K17390" i="24"/>
  <c r="K17391" i="24"/>
  <c r="K17392" i="24"/>
  <c r="K17393" i="24"/>
  <c r="K17394" i="24"/>
  <c r="K17395" i="24"/>
  <c r="K17396" i="24"/>
  <c r="K17397" i="24"/>
  <c r="K17398" i="24"/>
  <c r="K17399" i="24"/>
  <c r="K17400" i="24"/>
  <c r="K17401" i="24"/>
  <c r="K17402" i="24"/>
  <c r="K17403" i="24"/>
  <c r="K17404" i="24"/>
  <c r="K17405" i="24"/>
  <c r="K17406" i="24"/>
  <c r="K17407" i="24"/>
  <c r="K17408" i="24"/>
  <c r="K17409" i="24"/>
  <c r="K17410" i="24"/>
  <c r="K17411" i="24"/>
  <c r="K17412" i="24"/>
  <c r="K17413" i="24"/>
  <c r="K17414" i="24"/>
  <c r="K17415" i="24"/>
  <c r="K17416" i="24"/>
  <c r="K17417" i="24"/>
  <c r="K17418" i="24"/>
  <c r="K17419" i="24"/>
  <c r="K17420" i="24"/>
  <c r="K17421" i="24"/>
  <c r="K17422" i="24"/>
  <c r="K17423" i="24"/>
  <c r="K17424" i="24"/>
  <c r="K17425" i="24"/>
  <c r="K17426" i="24"/>
  <c r="K17427" i="24"/>
  <c r="K17428" i="24"/>
  <c r="K17429" i="24"/>
  <c r="K17430" i="24"/>
  <c r="K17431" i="24"/>
  <c r="K17432" i="24"/>
  <c r="K17433" i="24"/>
  <c r="K17434" i="24"/>
  <c r="K17435" i="24"/>
  <c r="K17436" i="24"/>
  <c r="K17437" i="24"/>
  <c r="K17438" i="24"/>
  <c r="K17439" i="24"/>
  <c r="K17440" i="24"/>
  <c r="K17441" i="24"/>
  <c r="K17442" i="24"/>
  <c r="K17443" i="24"/>
  <c r="K17444" i="24"/>
  <c r="K17445" i="24"/>
  <c r="K17446" i="24"/>
  <c r="K17447" i="24"/>
  <c r="K17448" i="24"/>
  <c r="K17449" i="24"/>
  <c r="K17450" i="24"/>
  <c r="K17451" i="24"/>
  <c r="K17452" i="24"/>
  <c r="K17453" i="24"/>
  <c r="K17454" i="24"/>
  <c r="K17455" i="24"/>
  <c r="K17456" i="24"/>
  <c r="K17457" i="24"/>
  <c r="K17458" i="24"/>
  <c r="K17459" i="24"/>
  <c r="K17460" i="24"/>
  <c r="K17461" i="24"/>
  <c r="K17462" i="24"/>
  <c r="K17463" i="24"/>
  <c r="K17464" i="24"/>
  <c r="K17465" i="24"/>
  <c r="K17466" i="24"/>
  <c r="K17467" i="24"/>
  <c r="K17468" i="24"/>
  <c r="K17469" i="24"/>
  <c r="K17470" i="24"/>
  <c r="K17471" i="24"/>
  <c r="K17472" i="24"/>
  <c r="K17473" i="24"/>
  <c r="K17474" i="24"/>
  <c r="K17475" i="24"/>
  <c r="K17476" i="24"/>
  <c r="K17477" i="24"/>
  <c r="K17478" i="24"/>
  <c r="K17479" i="24"/>
  <c r="K17480" i="24"/>
  <c r="K17481" i="24"/>
  <c r="K17482" i="24"/>
  <c r="K17483" i="24"/>
  <c r="K17484" i="24"/>
  <c r="K17485" i="24"/>
  <c r="K17486" i="24"/>
  <c r="K17487" i="24"/>
  <c r="K17488" i="24"/>
  <c r="K17489" i="24"/>
  <c r="K17490" i="24"/>
  <c r="K17491" i="24"/>
  <c r="K17492" i="24"/>
  <c r="K17493" i="24"/>
  <c r="K17494" i="24"/>
  <c r="K17495" i="24"/>
  <c r="K17496" i="24"/>
  <c r="K17497" i="24"/>
  <c r="K17498" i="24"/>
  <c r="K17499" i="24"/>
  <c r="K17500" i="24"/>
  <c r="K17501" i="24"/>
  <c r="K17502" i="24"/>
  <c r="K17503" i="24"/>
  <c r="K17504" i="24"/>
  <c r="K17505" i="24"/>
  <c r="K17506" i="24"/>
  <c r="K17507" i="24"/>
  <c r="K17508" i="24"/>
  <c r="K17509" i="24"/>
  <c r="K17510" i="24"/>
  <c r="K17511" i="24"/>
  <c r="K17512" i="24"/>
  <c r="K17513" i="24"/>
  <c r="K17514" i="24"/>
  <c r="K17515" i="24"/>
  <c r="K17516" i="24"/>
  <c r="K17517" i="24"/>
  <c r="K17518" i="24"/>
  <c r="K17519" i="24"/>
  <c r="K17520" i="24"/>
  <c r="K17521" i="24"/>
  <c r="K17522" i="24"/>
  <c r="K17523" i="24"/>
  <c r="K17524" i="24"/>
  <c r="K17525" i="24"/>
  <c r="K17526" i="24"/>
  <c r="K17527" i="24"/>
  <c r="K17528" i="24"/>
  <c r="K17529" i="24"/>
  <c r="K17530" i="24"/>
  <c r="K17531" i="24"/>
  <c r="K17532" i="24"/>
  <c r="K17533" i="24"/>
  <c r="K17534" i="24"/>
  <c r="K17535" i="24"/>
  <c r="K17536" i="24"/>
  <c r="K17537" i="24"/>
  <c r="K17538" i="24"/>
  <c r="K17539" i="24"/>
  <c r="K17540" i="24"/>
  <c r="K17541" i="24"/>
  <c r="K17542" i="24"/>
  <c r="K17543" i="24"/>
  <c r="K17544" i="24"/>
  <c r="K17545" i="24"/>
  <c r="K17546" i="24"/>
  <c r="K17547" i="24"/>
  <c r="K17548" i="24"/>
  <c r="K17549" i="24"/>
  <c r="K17550" i="24"/>
  <c r="K17551" i="24"/>
  <c r="K17552" i="24"/>
  <c r="K17553" i="24"/>
  <c r="K17554" i="24"/>
  <c r="K17555" i="24"/>
  <c r="K17556" i="24"/>
  <c r="K17557" i="24"/>
  <c r="K17558" i="24"/>
  <c r="K17559" i="24"/>
  <c r="K17560" i="24"/>
  <c r="K17561" i="24"/>
  <c r="K17562" i="24"/>
  <c r="K17563" i="24"/>
  <c r="K17564" i="24"/>
  <c r="K17565" i="24"/>
  <c r="K17566" i="24"/>
  <c r="K17567" i="24"/>
  <c r="K17568" i="24"/>
  <c r="K17569" i="24"/>
  <c r="K17570" i="24"/>
  <c r="K17571" i="24"/>
  <c r="K17572" i="24"/>
  <c r="K17573" i="24"/>
  <c r="K17574" i="24"/>
  <c r="K17575" i="24"/>
  <c r="K17576" i="24"/>
  <c r="K17577" i="24"/>
  <c r="K17578" i="24"/>
  <c r="K17579" i="24"/>
  <c r="K17580" i="24"/>
  <c r="K17581" i="24"/>
  <c r="K17582" i="24"/>
  <c r="K17583" i="24"/>
  <c r="K17584" i="24"/>
  <c r="K17585" i="24"/>
  <c r="K17586" i="24"/>
  <c r="K17587" i="24"/>
  <c r="K17588" i="24"/>
  <c r="K17589" i="24"/>
  <c r="K17590" i="24"/>
  <c r="K17591" i="24"/>
  <c r="K17592" i="24"/>
  <c r="K17593" i="24"/>
  <c r="K17594" i="24"/>
  <c r="K17595" i="24"/>
  <c r="K17596" i="24"/>
  <c r="K17597" i="24"/>
  <c r="K17598" i="24"/>
  <c r="K17599" i="24"/>
  <c r="K17600" i="24"/>
  <c r="K17601" i="24"/>
  <c r="K17602" i="24"/>
  <c r="K17603" i="24"/>
  <c r="K17604" i="24"/>
  <c r="K17605" i="24"/>
  <c r="K17606" i="24"/>
  <c r="K17607" i="24"/>
  <c r="K17608" i="24"/>
  <c r="K17609" i="24"/>
  <c r="K17610" i="24"/>
  <c r="K17611" i="24"/>
  <c r="K17612" i="24"/>
  <c r="K17613" i="24"/>
  <c r="K17614" i="24"/>
  <c r="K17615" i="24"/>
  <c r="K17616" i="24"/>
  <c r="K17617" i="24"/>
  <c r="K17618" i="24"/>
  <c r="K17619" i="24"/>
  <c r="K17620" i="24"/>
  <c r="K17621" i="24"/>
  <c r="K17622" i="24"/>
  <c r="K17623" i="24"/>
  <c r="K17624" i="24"/>
  <c r="K17625" i="24"/>
  <c r="K17626" i="24"/>
  <c r="K17627" i="24"/>
  <c r="K17628" i="24"/>
  <c r="K17629" i="24"/>
  <c r="K17630" i="24"/>
  <c r="K17631" i="24"/>
  <c r="K17632" i="24"/>
  <c r="K17633" i="24"/>
  <c r="K17634" i="24"/>
  <c r="K17635" i="24"/>
  <c r="K17636" i="24"/>
  <c r="K17637" i="24"/>
  <c r="K17638" i="24"/>
  <c r="K17639" i="24"/>
  <c r="K17640" i="24"/>
  <c r="K17641" i="24"/>
  <c r="K17642" i="24"/>
  <c r="K17643" i="24"/>
  <c r="K17644" i="24"/>
  <c r="K17645" i="24"/>
  <c r="K17646" i="24"/>
  <c r="K17647" i="24"/>
  <c r="K17648" i="24"/>
  <c r="K17649" i="24"/>
  <c r="K17650" i="24"/>
  <c r="K17651" i="24"/>
  <c r="K17652" i="24"/>
  <c r="K17653" i="24"/>
  <c r="K17654" i="24"/>
  <c r="K17655" i="24"/>
  <c r="K17656" i="24"/>
  <c r="K17657" i="24"/>
  <c r="K17658" i="24"/>
  <c r="K17659" i="24"/>
  <c r="K17660" i="24"/>
  <c r="K17661" i="24"/>
  <c r="K17662" i="24"/>
  <c r="K17663" i="24"/>
  <c r="K17664" i="24"/>
  <c r="K17665" i="24"/>
  <c r="K17666" i="24"/>
  <c r="K17667" i="24"/>
  <c r="K17668" i="24"/>
  <c r="K17669" i="24"/>
  <c r="K17670" i="24"/>
  <c r="K17671" i="24"/>
  <c r="K17672" i="24"/>
  <c r="K17673" i="24"/>
  <c r="K17674" i="24"/>
  <c r="K17675" i="24"/>
  <c r="K17676" i="24"/>
  <c r="K17677" i="24"/>
  <c r="K17678" i="24"/>
  <c r="K17679" i="24"/>
  <c r="K17680" i="24"/>
  <c r="K17681" i="24"/>
  <c r="K17682" i="24"/>
  <c r="K17683" i="24"/>
  <c r="K17684" i="24"/>
  <c r="K17685" i="24"/>
  <c r="K17686" i="24"/>
  <c r="K17687" i="24"/>
  <c r="K17688" i="24"/>
  <c r="K17689" i="24"/>
  <c r="K17690" i="24"/>
  <c r="K17691" i="24"/>
  <c r="K17692" i="24"/>
  <c r="K17693" i="24"/>
  <c r="K17694" i="24"/>
  <c r="K17695" i="24"/>
  <c r="K17696" i="24"/>
  <c r="K17697" i="24"/>
  <c r="K17698" i="24"/>
  <c r="K17699" i="24"/>
  <c r="K17700" i="24"/>
  <c r="K17701" i="24"/>
  <c r="K17702" i="24"/>
  <c r="K17703" i="24"/>
  <c r="K17704" i="24"/>
  <c r="K17705" i="24"/>
  <c r="K17706" i="24"/>
  <c r="K17707" i="24"/>
  <c r="K17708" i="24"/>
  <c r="K17709" i="24"/>
  <c r="K17710" i="24"/>
  <c r="K17711" i="24"/>
  <c r="K17712" i="24"/>
  <c r="K17713" i="24"/>
  <c r="K17714" i="24"/>
  <c r="K17715" i="24"/>
  <c r="K17716" i="24"/>
  <c r="K17717" i="24"/>
  <c r="K17718" i="24"/>
  <c r="K17719" i="24"/>
  <c r="K17720" i="24"/>
  <c r="K17721" i="24"/>
  <c r="K17722" i="24"/>
  <c r="K17723" i="24"/>
  <c r="K17724" i="24"/>
  <c r="K17725" i="24"/>
  <c r="K17726" i="24"/>
  <c r="K17727" i="24"/>
  <c r="K17728" i="24"/>
  <c r="K17729" i="24"/>
  <c r="K17730" i="24"/>
  <c r="K17731" i="24"/>
  <c r="K17732" i="24"/>
  <c r="K17733" i="24"/>
  <c r="K17734" i="24"/>
  <c r="K17735" i="24"/>
  <c r="K17736" i="24"/>
  <c r="K17737" i="24"/>
  <c r="K17738" i="24"/>
  <c r="K17739" i="24"/>
  <c r="K17740" i="24"/>
  <c r="K17741" i="24"/>
  <c r="K17742" i="24"/>
  <c r="K17743" i="24"/>
  <c r="K17744" i="24"/>
  <c r="K17745" i="24"/>
  <c r="K17746" i="24"/>
  <c r="K17747" i="24"/>
  <c r="K17748" i="24"/>
  <c r="K17749" i="24"/>
  <c r="K17750" i="24"/>
  <c r="K17751" i="24"/>
  <c r="K17752" i="24"/>
  <c r="K17753" i="24"/>
  <c r="K17754" i="24"/>
  <c r="K17755" i="24"/>
  <c r="K17756" i="24"/>
  <c r="K17757" i="24"/>
  <c r="K17758" i="24"/>
  <c r="K17759" i="24"/>
  <c r="K17760" i="24"/>
  <c r="K17761" i="24"/>
  <c r="K17762" i="24"/>
  <c r="K17763" i="24"/>
  <c r="K17764" i="24"/>
  <c r="K17765" i="24"/>
  <c r="K17766" i="24"/>
  <c r="K17767" i="24"/>
  <c r="K17768" i="24"/>
  <c r="K17769" i="24"/>
  <c r="K17770" i="24"/>
  <c r="K17771" i="24"/>
  <c r="K17772" i="24"/>
  <c r="K17773" i="24"/>
  <c r="K17774" i="24"/>
  <c r="K17775" i="24"/>
  <c r="K17776" i="24"/>
  <c r="K17777" i="24"/>
  <c r="K17778" i="24"/>
  <c r="K17779" i="24"/>
  <c r="K17780" i="24"/>
  <c r="K17781" i="24"/>
  <c r="K17782" i="24"/>
  <c r="K17783" i="24"/>
  <c r="K17784" i="24"/>
  <c r="K17785" i="24"/>
  <c r="K17786" i="24"/>
  <c r="K17787" i="24"/>
  <c r="K17788" i="24"/>
  <c r="K17789" i="24"/>
  <c r="K17790" i="24"/>
  <c r="K17791" i="24"/>
  <c r="K17792" i="24"/>
  <c r="K17793" i="24"/>
  <c r="K17794" i="24"/>
  <c r="K17795" i="24"/>
  <c r="K17796" i="24"/>
  <c r="K17797" i="24"/>
  <c r="K17798" i="24"/>
  <c r="K17799" i="24"/>
  <c r="K17800" i="24"/>
  <c r="K17801" i="24"/>
  <c r="K17802" i="24"/>
  <c r="K17803" i="24"/>
  <c r="K17804" i="24"/>
  <c r="K17805" i="24"/>
  <c r="K17806" i="24"/>
  <c r="K17807" i="24"/>
  <c r="K17808" i="24"/>
  <c r="K17809" i="24"/>
  <c r="K17810" i="24"/>
  <c r="K17811" i="24"/>
  <c r="K17812" i="24"/>
  <c r="K17813" i="24"/>
  <c r="K17814" i="24"/>
  <c r="K17815" i="24"/>
  <c r="K17816" i="24"/>
  <c r="K17817" i="24"/>
  <c r="K17818" i="24"/>
  <c r="K17819" i="24"/>
  <c r="K17820" i="24"/>
  <c r="K17821" i="24"/>
  <c r="K17822" i="24"/>
  <c r="K17823" i="24"/>
  <c r="K17824" i="24"/>
  <c r="K17825" i="24"/>
  <c r="K17826" i="24"/>
  <c r="K17827" i="24"/>
  <c r="K17828" i="24"/>
  <c r="K17829" i="24"/>
  <c r="K17830" i="24"/>
  <c r="K17831" i="24"/>
  <c r="K17832" i="24"/>
  <c r="K17833" i="24"/>
  <c r="K17834" i="24"/>
  <c r="K17835" i="24"/>
  <c r="K17836" i="24"/>
  <c r="K17837" i="24"/>
  <c r="K17838" i="24"/>
  <c r="K17839" i="24"/>
  <c r="K17840" i="24"/>
  <c r="K17841" i="24"/>
  <c r="K17842" i="24"/>
  <c r="K17843" i="24"/>
  <c r="K17844" i="24"/>
  <c r="K17845" i="24"/>
  <c r="K17846" i="24"/>
  <c r="K17847" i="24"/>
  <c r="K17848" i="24"/>
  <c r="K17849" i="24"/>
  <c r="K17850" i="24"/>
  <c r="K17851" i="24"/>
  <c r="K17852" i="24"/>
  <c r="K17853" i="24"/>
  <c r="K17854" i="24"/>
  <c r="K17855" i="24"/>
  <c r="K17856" i="24"/>
  <c r="K17857" i="24"/>
  <c r="K17858" i="24"/>
  <c r="K17859" i="24"/>
  <c r="K17860" i="24"/>
  <c r="K17861" i="24"/>
  <c r="K17862" i="24"/>
  <c r="K17863" i="24"/>
  <c r="K17864" i="24"/>
  <c r="K17865" i="24"/>
  <c r="K17866" i="24"/>
  <c r="K17867" i="24"/>
  <c r="K17868" i="24"/>
  <c r="K17869" i="24"/>
  <c r="K17870" i="24"/>
  <c r="K17871" i="24"/>
  <c r="K17872" i="24"/>
  <c r="K17873" i="24"/>
  <c r="K17874" i="24"/>
  <c r="K17875" i="24"/>
  <c r="K17876" i="24"/>
  <c r="K17877" i="24"/>
  <c r="K17878" i="24"/>
  <c r="K17879" i="24"/>
  <c r="K17880" i="24"/>
  <c r="K17881" i="24"/>
  <c r="K17882" i="24"/>
  <c r="K17883" i="24"/>
  <c r="K17884" i="24"/>
  <c r="K17885" i="24"/>
  <c r="K17886" i="24"/>
  <c r="K17887" i="24"/>
  <c r="K17888" i="24"/>
  <c r="K17889" i="24"/>
  <c r="K17890" i="24"/>
  <c r="K17891" i="24"/>
  <c r="K17892" i="24"/>
  <c r="K17893" i="24"/>
  <c r="K17894" i="24"/>
  <c r="K17895" i="24"/>
  <c r="K17896" i="24"/>
  <c r="K17897" i="24"/>
  <c r="K17898" i="24"/>
  <c r="K17899" i="24"/>
  <c r="K17900" i="24"/>
  <c r="K17901" i="24"/>
  <c r="K17902" i="24"/>
  <c r="K17903" i="24"/>
  <c r="K17904" i="24"/>
  <c r="K17905" i="24"/>
  <c r="K17906" i="24"/>
  <c r="K17907" i="24"/>
  <c r="K17908" i="24"/>
  <c r="K17909" i="24"/>
  <c r="K17910" i="24"/>
  <c r="K17911" i="24"/>
  <c r="K17912" i="24"/>
  <c r="K17913" i="24"/>
  <c r="K17914" i="24"/>
  <c r="K17915" i="24"/>
  <c r="K17916" i="24"/>
  <c r="K17917" i="24"/>
  <c r="K17918" i="24"/>
  <c r="K17919" i="24"/>
  <c r="K17920" i="24"/>
  <c r="K17921" i="24"/>
  <c r="K17922" i="24"/>
  <c r="K17923" i="24"/>
  <c r="K17924" i="24"/>
  <c r="K17925" i="24"/>
  <c r="K17926" i="24"/>
  <c r="K17927" i="24"/>
  <c r="K17928" i="24"/>
  <c r="K17929" i="24"/>
  <c r="K17930" i="24"/>
  <c r="K17931" i="24"/>
  <c r="K17932" i="24"/>
  <c r="K17933" i="24"/>
  <c r="K17934" i="24"/>
  <c r="K17935" i="24"/>
  <c r="K17936" i="24"/>
  <c r="K17937" i="24"/>
  <c r="K17938" i="24"/>
  <c r="K17939" i="24"/>
  <c r="K17940" i="24"/>
  <c r="K17941" i="24"/>
  <c r="K17942" i="24"/>
  <c r="K17943" i="24"/>
  <c r="K17944" i="24"/>
  <c r="K17945" i="24"/>
  <c r="K17946" i="24"/>
  <c r="K17947" i="24"/>
  <c r="K17948" i="24"/>
  <c r="K17949" i="24"/>
  <c r="K17950" i="24"/>
  <c r="K17951" i="24"/>
  <c r="K17952" i="24"/>
  <c r="K17953" i="24"/>
  <c r="K17954" i="24"/>
  <c r="K17955" i="24"/>
  <c r="K17956" i="24"/>
  <c r="K17957" i="24"/>
  <c r="K17958" i="24"/>
  <c r="K17959" i="24"/>
  <c r="K17960" i="24"/>
  <c r="K17961" i="24"/>
  <c r="K17962" i="24"/>
  <c r="K17963" i="24"/>
  <c r="K17964" i="24"/>
  <c r="K17965" i="24"/>
  <c r="K17966" i="24"/>
  <c r="K17967" i="24"/>
  <c r="K17968" i="24"/>
  <c r="K17969" i="24"/>
  <c r="K17970" i="24"/>
  <c r="K17971" i="24"/>
  <c r="K17972" i="24"/>
  <c r="K17973" i="24"/>
  <c r="K17974" i="24"/>
  <c r="K17975" i="24"/>
  <c r="K17976" i="24"/>
  <c r="K17977" i="24"/>
  <c r="K17978" i="24"/>
  <c r="K17979" i="24"/>
  <c r="K17980" i="24"/>
  <c r="K17981" i="24"/>
  <c r="K17982" i="24"/>
  <c r="K17983" i="24"/>
  <c r="K17984" i="24"/>
  <c r="K17985" i="24"/>
  <c r="K17986" i="24"/>
  <c r="K17987" i="24"/>
  <c r="K17988" i="24"/>
  <c r="K17989" i="24"/>
  <c r="K17990" i="24"/>
  <c r="K17991" i="24"/>
  <c r="K17992" i="24"/>
  <c r="K17993" i="24"/>
  <c r="K17994" i="24"/>
  <c r="K17995" i="24"/>
  <c r="K17996" i="24"/>
  <c r="K17997" i="24"/>
  <c r="K17998" i="24"/>
  <c r="K17999" i="24"/>
  <c r="K18000" i="24"/>
  <c r="K18001" i="24"/>
  <c r="K18002" i="24"/>
  <c r="K18003" i="24"/>
  <c r="K18004" i="24"/>
  <c r="K18005" i="24"/>
  <c r="K18006" i="24"/>
  <c r="K18007" i="24"/>
  <c r="K18008" i="24"/>
  <c r="K18009" i="24"/>
  <c r="K18010" i="24"/>
  <c r="K18011" i="24"/>
  <c r="K18012" i="24"/>
  <c r="K18013" i="24"/>
  <c r="K18014" i="24"/>
  <c r="K18015" i="24"/>
  <c r="K18016" i="24"/>
  <c r="K18017" i="24"/>
  <c r="K18018" i="24"/>
  <c r="K18019" i="24"/>
  <c r="K18020" i="24"/>
  <c r="K18021" i="24"/>
  <c r="K18022" i="24"/>
  <c r="K18023" i="24"/>
  <c r="K18024" i="24"/>
  <c r="K18025" i="24"/>
  <c r="K18026" i="24"/>
  <c r="K18027" i="24"/>
  <c r="K18028" i="24"/>
  <c r="K18029" i="24"/>
  <c r="K18030" i="24"/>
  <c r="K18031" i="24"/>
  <c r="K18032" i="24"/>
  <c r="K18033" i="24"/>
  <c r="K18034" i="24"/>
  <c r="K18035" i="24"/>
  <c r="K18036" i="24"/>
  <c r="K18037" i="24"/>
  <c r="K18038" i="24"/>
  <c r="K18039" i="24"/>
  <c r="K18040" i="24"/>
  <c r="K18041" i="24"/>
  <c r="K18042" i="24"/>
  <c r="K18043" i="24"/>
  <c r="K18044" i="24"/>
  <c r="K18045" i="24"/>
  <c r="K18046" i="24"/>
  <c r="K18047" i="24"/>
  <c r="K18048" i="24"/>
  <c r="K18049" i="24"/>
  <c r="K18050" i="24"/>
  <c r="K18051" i="24"/>
  <c r="K18052" i="24"/>
  <c r="K18053" i="24"/>
  <c r="K18054" i="24"/>
  <c r="K18055" i="24"/>
  <c r="K18056" i="24"/>
  <c r="K18057" i="24"/>
  <c r="K18058" i="24"/>
  <c r="K18059" i="24"/>
  <c r="K18060" i="24"/>
  <c r="K18061" i="24"/>
  <c r="K18062" i="24"/>
  <c r="K18063" i="24"/>
  <c r="K18064" i="24"/>
  <c r="K18065" i="24"/>
  <c r="K18066" i="24"/>
  <c r="K18067" i="24"/>
  <c r="K18068" i="24"/>
  <c r="K18069" i="24"/>
  <c r="K18070" i="24"/>
  <c r="K18071" i="24"/>
  <c r="K18072" i="24"/>
  <c r="K18073" i="24"/>
  <c r="K18074" i="24"/>
  <c r="K18075" i="24"/>
  <c r="K18076" i="24"/>
  <c r="K18077" i="24"/>
  <c r="K18078" i="24"/>
  <c r="K18079" i="24"/>
  <c r="K18080" i="24"/>
  <c r="K18081" i="24"/>
  <c r="K18082" i="24"/>
  <c r="K18083" i="24"/>
  <c r="K18084" i="24"/>
  <c r="K18085" i="24"/>
  <c r="K18086" i="24"/>
  <c r="K18087" i="24"/>
  <c r="K18088" i="24"/>
  <c r="K18089" i="24"/>
  <c r="K18090" i="24"/>
  <c r="K18091" i="24"/>
  <c r="K18092" i="24"/>
  <c r="K18093" i="24"/>
  <c r="K18094" i="24"/>
  <c r="K18095" i="24"/>
  <c r="K18096" i="24"/>
  <c r="K18097" i="24"/>
  <c r="K18098" i="24"/>
  <c r="K18099" i="24"/>
  <c r="K18100" i="24"/>
  <c r="K18101" i="24"/>
  <c r="K18102" i="24"/>
  <c r="K18103" i="24"/>
  <c r="K18104" i="24"/>
  <c r="K18105" i="24"/>
  <c r="K18106" i="24"/>
  <c r="K18107" i="24"/>
  <c r="K18108" i="24"/>
  <c r="K18109" i="24"/>
  <c r="K18110" i="24"/>
  <c r="K18111" i="24"/>
  <c r="K18112" i="24"/>
  <c r="K18113" i="24"/>
  <c r="K18114" i="24"/>
  <c r="K18115" i="24"/>
  <c r="K18116" i="24"/>
  <c r="K18117" i="24"/>
  <c r="K18118" i="24"/>
  <c r="K18119" i="24"/>
  <c r="K18120" i="24"/>
  <c r="K18121" i="24"/>
  <c r="K18122" i="24"/>
  <c r="K18123" i="24"/>
  <c r="K18124" i="24"/>
  <c r="K18125" i="24"/>
  <c r="K18126" i="24"/>
  <c r="K18127" i="24"/>
  <c r="K18128" i="24"/>
  <c r="K18129" i="24"/>
  <c r="K18130" i="24"/>
  <c r="K18131" i="24"/>
  <c r="K18132" i="24"/>
  <c r="K18133" i="24"/>
  <c r="K18134" i="24"/>
  <c r="K18135" i="24"/>
  <c r="K18136" i="24"/>
  <c r="K18137" i="24"/>
  <c r="K18138" i="24"/>
  <c r="K18139" i="24"/>
  <c r="K18140" i="24"/>
  <c r="K18141" i="24"/>
  <c r="K18142" i="24"/>
  <c r="K18143" i="24"/>
  <c r="K18144" i="24"/>
  <c r="K18145" i="24"/>
  <c r="K18146" i="24"/>
  <c r="K18147" i="24"/>
  <c r="K18148" i="24"/>
  <c r="K18149" i="24"/>
  <c r="K18150" i="24"/>
  <c r="K18151" i="24"/>
  <c r="K18152" i="24"/>
  <c r="K18153" i="24"/>
  <c r="K18154" i="24"/>
  <c r="K18155" i="24"/>
  <c r="K18156" i="24"/>
  <c r="K18157" i="24"/>
  <c r="K18158" i="24"/>
  <c r="K18159" i="24"/>
  <c r="K18160" i="24"/>
  <c r="K18161" i="24"/>
  <c r="K18162" i="24"/>
  <c r="K18163" i="24"/>
  <c r="K18164" i="24"/>
  <c r="K18165" i="24"/>
  <c r="K18166" i="24"/>
  <c r="K18167" i="24"/>
  <c r="K18168" i="24"/>
  <c r="K18169" i="24"/>
  <c r="K18170" i="24"/>
  <c r="K18171" i="24"/>
  <c r="K18172" i="24"/>
  <c r="K18173" i="24"/>
  <c r="K18174" i="24"/>
  <c r="K18175" i="24"/>
  <c r="K18176" i="24"/>
  <c r="K18177" i="24"/>
  <c r="K18178" i="24"/>
  <c r="K18179" i="24"/>
  <c r="K18180" i="24"/>
  <c r="K18181" i="24"/>
  <c r="K18182" i="24"/>
  <c r="K18183" i="24"/>
  <c r="K18184" i="24"/>
  <c r="K18185" i="24"/>
  <c r="K18186" i="24"/>
  <c r="K18187" i="24"/>
  <c r="K18188" i="24"/>
  <c r="K18189" i="24"/>
  <c r="K18190" i="24"/>
  <c r="K18191" i="24"/>
  <c r="K18192" i="24"/>
  <c r="K18193" i="24"/>
  <c r="K18194" i="24"/>
  <c r="K18195" i="24"/>
  <c r="K18196" i="24"/>
  <c r="K18197" i="24"/>
  <c r="K18198" i="24"/>
  <c r="K18199" i="24"/>
  <c r="K18200" i="24"/>
  <c r="K18201" i="24"/>
  <c r="K18202" i="24"/>
  <c r="K18203" i="24"/>
  <c r="K18204" i="24"/>
  <c r="K18205" i="24"/>
  <c r="K18206" i="24"/>
  <c r="K18207" i="24"/>
  <c r="K18208" i="24"/>
  <c r="K18209" i="24"/>
  <c r="K18210" i="24"/>
  <c r="K18211" i="24"/>
  <c r="K18212" i="24"/>
  <c r="K18213" i="24"/>
  <c r="K18214" i="24"/>
  <c r="K18215" i="24"/>
  <c r="K18216" i="24"/>
  <c r="K18217" i="24"/>
  <c r="K18218" i="24"/>
  <c r="K18219" i="24"/>
  <c r="K18220" i="24"/>
  <c r="K18221" i="24"/>
  <c r="K18222" i="24"/>
  <c r="K18223" i="24"/>
  <c r="K18224" i="24"/>
  <c r="K18225" i="24"/>
  <c r="K18226" i="24"/>
  <c r="K18227" i="24"/>
  <c r="K18228" i="24"/>
  <c r="K18229" i="24"/>
  <c r="K18230" i="24"/>
  <c r="K18231" i="24"/>
  <c r="K18232" i="24"/>
  <c r="K18233" i="24"/>
  <c r="K18234" i="24"/>
  <c r="K18235" i="24"/>
  <c r="K18236" i="24"/>
  <c r="K18237" i="24"/>
  <c r="K18238" i="24"/>
  <c r="K18239" i="24"/>
  <c r="K18240" i="24"/>
  <c r="K18241" i="24"/>
  <c r="K18242" i="24"/>
  <c r="K18243" i="24"/>
  <c r="K18244" i="24"/>
  <c r="K18245" i="24"/>
  <c r="K18246" i="24"/>
  <c r="K18247" i="24"/>
  <c r="K18248" i="24"/>
  <c r="K18249" i="24"/>
  <c r="K18250" i="24"/>
  <c r="K18251" i="24"/>
  <c r="K18252" i="24"/>
  <c r="K18253" i="24"/>
  <c r="K18254" i="24"/>
  <c r="K18255" i="24"/>
  <c r="K18256" i="24"/>
  <c r="K18257" i="24"/>
  <c r="K18258" i="24"/>
  <c r="K18259" i="24"/>
  <c r="K18260" i="24"/>
  <c r="K18261" i="24"/>
  <c r="K18262" i="24"/>
  <c r="K18263" i="24"/>
  <c r="K18264" i="24"/>
  <c r="K18265" i="24"/>
  <c r="K18266" i="24"/>
  <c r="K18267" i="24"/>
  <c r="K18268" i="24"/>
  <c r="K18269" i="24"/>
  <c r="K18270" i="24"/>
  <c r="K18271" i="24"/>
  <c r="K18272" i="24"/>
  <c r="K18273" i="24"/>
  <c r="K18274" i="24"/>
  <c r="K18275" i="24"/>
  <c r="K18276" i="24"/>
  <c r="K18277" i="24"/>
  <c r="K18278" i="24"/>
  <c r="K18279" i="24"/>
  <c r="K18280" i="24"/>
  <c r="K18281" i="24"/>
  <c r="K18282" i="24"/>
  <c r="K18283" i="24"/>
  <c r="K18284" i="24"/>
  <c r="K18285" i="24"/>
  <c r="K18286" i="24"/>
  <c r="K18287" i="24"/>
  <c r="K18288" i="24"/>
  <c r="K18289" i="24"/>
  <c r="K18290" i="24"/>
  <c r="K18291" i="24"/>
  <c r="K18292" i="24"/>
  <c r="K18293" i="24"/>
  <c r="K18294" i="24"/>
  <c r="K18295" i="24"/>
  <c r="K18296" i="24"/>
  <c r="K18297" i="24"/>
  <c r="K18298" i="24"/>
  <c r="K18299" i="24"/>
  <c r="K18300" i="24"/>
  <c r="K18301" i="24"/>
  <c r="K18302" i="24"/>
  <c r="K18303" i="24"/>
  <c r="K18304" i="24"/>
  <c r="K18305" i="24"/>
  <c r="K18306" i="24"/>
  <c r="K18307" i="24"/>
  <c r="K18308" i="24"/>
  <c r="K18309" i="24"/>
  <c r="K18310" i="24"/>
  <c r="K18311" i="24"/>
  <c r="K18312" i="24"/>
  <c r="K18313" i="24"/>
  <c r="K18314" i="24"/>
  <c r="K18315" i="24"/>
  <c r="K18316" i="24"/>
  <c r="K18317" i="24"/>
  <c r="K18318" i="24"/>
  <c r="K18319" i="24"/>
  <c r="K18320" i="24"/>
  <c r="K18321" i="24"/>
  <c r="K18322" i="24"/>
  <c r="K18323" i="24"/>
  <c r="K18324" i="24"/>
  <c r="K18325" i="24"/>
  <c r="K18326" i="24"/>
  <c r="K18327" i="24"/>
  <c r="K18328" i="24"/>
  <c r="K18329" i="24"/>
  <c r="K18330" i="24"/>
  <c r="K18331" i="24"/>
  <c r="K18332" i="24"/>
  <c r="K18333" i="24"/>
  <c r="K18334" i="24"/>
  <c r="K18335" i="24"/>
  <c r="K18336" i="24"/>
  <c r="K18337" i="24"/>
  <c r="K18338" i="24"/>
  <c r="K18339" i="24"/>
  <c r="K18340" i="24"/>
  <c r="K18341" i="24"/>
  <c r="K18342" i="24"/>
  <c r="K18343" i="24"/>
  <c r="K18344" i="24"/>
  <c r="K18345" i="24"/>
  <c r="K18346" i="24"/>
  <c r="K18347" i="24"/>
  <c r="K18348" i="24"/>
  <c r="K18349" i="24"/>
  <c r="K18350" i="24"/>
  <c r="K18351" i="24"/>
  <c r="K18352" i="24"/>
  <c r="K18353" i="24"/>
  <c r="K18354" i="24"/>
  <c r="K18355" i="24"/>
  <c r="K18356" i="24"/>
  <c r="K18357" i="24"/>
  <c r="K18358" i="24"/>
  <c r="K18359" i="24"/>
  <c r="K18360" i="24"/>
  <c r="K18361" i="24"/>
  <c r="K18362" i="24"/>
  <c r="K18363" i="24"/>
  <c r="K18364" i="24"/>
  <c r="K18365" i="24"/>
  <c r="K18366" i="24"/>
  <c r="K18367" i="24"/>
  <c r="K18368" i="24"/>
  <c r="K18369" i="24"/>
  <c r="K18370" i="24"/>
  <c r="K18371" i="24"/>
  <c r="K18372" i="24"/>
  <c r="K18373" i="24"/>
  <c r="K18374" i="24"/>
  <c r="K18375" i="24"/>
  <c r="K18376" i="24"/>
  <c r="K18377" i="24"/>
  <c r="K18378" i="24"/>
  <c r="K18379" i="24"/>
  <c r="K18380" i="24"/>
  <c r="K18381" i="24"/>
  <c r="K18382" i="24"/>
  <c r="K18383" i="24"/>
  <c r="K18384" i="24"/>
  <c r="K18385" i="24"/>
  <c r="K18386" i="24"/>
  <c r="K18387" i="24"/>
  <c r="K18388" i="24"/>
  <c r="K18389" i="24"/>
  <c r="K18390" i="24"/>
  <c r="K18391" i="24"/>
  <c r="K18392" i="24"/>
  <c r="K18393" i="24"/>
  <c r="K18394" i="24"/>
  <c r="K18395" i="24"/>
  <c r="K18396" i="24"/>
  <c r="K18397" i="24"/>
  <c r="K18398" i="24"/>
  <c r="K18399" i="24"/>
  <c r="K18400" i="24"/>
  <c r="K18401" i="24"/>
  <c r="K18402" i="24"/>
  <c r="K18403" i="24"/>
  <c r="K18404" i="24"/>
  <c r="K18405" i="24"/>
  <c r="K18406" i="24"/>
  <c r="K18407" i="24"/>
  <c r="K18408" i="24"/>
  <c r="K18409" i="24"/>
  <c r="K18410" i="24"/>
  <c r="K18411" i="24"/>
  <c r="K18412" i="24"/>
  <c r="K18413" i="24"/>
  <c r="K18414" i="24"/>
  <c r="K18415" i="24"/>
  <c r="K18416" i="24"/>
  <c r="K18417" i="24"/>
  <c r="K18418" i="24"/>
  <c r="K18419" i="24"/>
  <c r="K18420" i="24"/>
  <c r="K18421" i="24"/>
  <c r="K18422" i="24"/>
  <c r="K18423" i="24"/>
  <c r="K18424" i="24"/>
  <c r="K18425" i="24"/>
  <c r="K18426" i="24"/>
  <c r="K18427" i="24"/>
  <c r="K18428" i="24"/>
  <c r="K18429" i="24"/>
  <c r="K18430" i="24"/>
  <c r="K18431" i="24"/>
  <c r="K18432" i="24"/>
  <c r="K18433" i="24"/>
  <c r="K18434" i="24"/>
  <c r="K18435" i="24"/>
  <c r="K18436" i="24"/>
  <c r="K18437" i="24"/>
  <c r="K18438" i="24"/>
  <c r="K18439" i="24"/>
  <c r="K18440" i="24"/>
  <c r="K18441" i="24"/>
  <c r="K18442" i="24"/>
  <c r="K18443" i="24"/>
  <c r="K18444" i="24"/>
  <c r="K18445" i="24"/>
  <c r="K18446" i="24"/>
  <c r="K18447" i="24"/>
  <c r="K18448" i="24"/>
  <c r="K18449" i="24"/>
  <c r="K18450" i="24"/>
  <c r="K18451" i="24"/>
  <c r="K18452" i="24"/>
  <c r="K18453" i="24"/>
  <c r="K18454" i="24"/>
  <c r="K18455" i="24"/>
  <c r="K18456" i="24"/>
  <c r="K18457" i="24"/>
  <c r="K18458" i="24"/>
  <c r="K18459" i="24"/>
  <c r="K18460" i="24"/>
  <c r="K18461" i="24"/>
  <c r="K18462" i="24"/>
  <c r="K18463" i="24"/>
  <c r="K18464" i="24"/>
  <c r="K18465" i="24"/>
  <c r="K18466" i="24"/>
  <c r="K18467" i="24"/>
  <c r="K18468" i="24"/>
  <c r="K18469" i="24"/>
  <c r="K18470" i="24"/>
  <c r="K18471" i="24"/>
  <c r="K18472" i="24"/>
  <c r="K18473" i="24"/>
  <c r="K18474" i="24"/>
  <c r="K18475" i="24"/>
  <c r="K18476" i="24"/>
  <c r="K18477" i="24"/>
  <c r="K18478" i="24"/>
  <c r="K18479" i="24"/>
  <c r="K18480" i="24"/>
  <c r="K18481" i="24"/>
  <c r="K18482" i="24"/>
  <c r="K18483" i="24"/>
  <c r="K18484" i="24"/>
  <c r="K18485" i="24"/>
  <c r="K18486" i="24"/>
  <c r="K18487" i="24"/>
  <c r="K18488" i="24"/>
  <c r="K18489" i="24"/>
  <c r="K18490" i="24"/>
  <c r="K18491" i="24"/>
  <c r="K18492" i="24"/>
  <c r="K18493" i="24"/>
  <c r="K18494" i="24"/>
  <c r="K18495" i="24"/>
  <c r="K18496" i="24"/>
  <c r="K18497" i="24"/>
  <c r="K18498" i="24"/>
  <c r="K18499" i="24"/>
  <c r="K18500" i="24"/>
  <c r="K18501" i="24"/>
  <c r="K18502" i="24"/>
  <c r="K18503" i="24"/>
  <c r="K18504" i="24"/>
  <c r="K18505" i="24"/>
  <c r="K18506" i="24"/>
  <c r="K18507" i="24"/>
  <c r="K18508" i="24"/>
  <c r="K18509" i="24"/>
  <c r="K18510" i="24"/>
  <c r="K18511" i="24"/>
  <c r="K18512" i="24"/>
  <c r="K18513" i="24"/>
  <c r="K18514" i="24"/>
  <c r="K18515" i="24"/>
  <c r="K18516" i="24"/>
  <c r="K18517" i="24"/>
  <c r="K18518" i="24"/>
  <c r="K18519" i="24"/>
  <c r="K18520" i="24"/>
  <c r="K18521" i="24"/>
  <c r="K18522" i="24"/>
  <c r="K18523" i="24"/>
  <c r="K18524" i="24"/>
  <c r="K18525" i="24"/>
  <c r="K18526" i="24"/>
  <c r="K18527" i="24"/>
  <c r="K18528" i="24"/>
  <c r="K18529" i="24"/>
  <c r="K18530" i="24"/>
  <c r="K18531" i="24"/>
  <c r="K18532" i="24"/>
  <c r="K18533" i="24"/>
  <c r="K18534" i="24"/>
  <c r="K18535" i="24"/>
  <c r="K18536" i="24"/>
  <c r="K18537" i="24"/>
  <c r="K18538" i="24"/>
  <c r="K18539" i="24"/>
  <c r="K18540" i="24"/>
  <c r="K18541" i="24"/>
  <c r="K18542" i="24"/>
  <c r="K18543" i="24"/>
  <c r="K18544" i="24"/>
  <c r="K18545" i="24"/>
  <c r="K18546" i="24"/>
  <c r="K18547" i="24"/>
  <c r="K18548" i="24"/>
  <c r="K18549" i="24"/>
  <c r="K18550" i="24"/>
  <c r="K18551" i="24"/>
  <c r="D20" i="44" l="1"/>
  <c r="D4" i="44"/>
  <c r="C3" i="63" s="1"/>
  <c r="D8" i="44"/>
  <c r="E16" i="44"/>
  <c r="E4" i="44"/>
  <c r="D7" i="44"/>
  <c r="D17" i="44"/>
  <c r="E10" i="44"/>
  <c r="E11" i="44"/>
  <c r="E17" i="44"/>
  <c r="E22" i="44"/>
  <c r="D18" i="44"/>
  <c r="D6" i="44"/>
  <c r="E18" i="44"/>
  <c r="E20" i="44"/>
  <c r="E8" i="44"/>
  <c r="D11" i="44"/>
  <c r="D10" i="44"/>
  <c r="C7" i="63" s="1"/>
  <c r="D16" i="44"/>
  <c r="E6" i="44"/>
  <c r="E24" i="44"/>
  <c r="C8" i="63" s="1"/>
  <c r="D24" i="44"/>
  <c r="E15" i="44"/>
  <c r="D14" i="44"/>
  <c r="E7" i="44"/>
  <c r="E14" i="44"/>
  <c r="D22" i="44"/>
  <c r="D5" i="44"/>
  <c r="E5" i="44"/>
  <c r="D15" i="44"/>
  <c r="I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44" i="24"/>
  <c r="I345" i="24"/>
  <c r="I346" i="24"/>
  <c r="I347" i="24"/>
  <c r="I348" i="24"/>
  <c r="I349" i="24"/>
  <c r="I350" i="24"/>
  <c r="I351" i="24"/>
  <c r="I352" i="24"/>
  <c r="I353" i="24"/>
  <c r="I354" i="24"/>
  <c r="I355" i="24"/>
  <c r="I356" i="24"/>
  <c r="I357" i="24"/>
  <c r="I358" i="24"/>
  <c r="I359" i="24"/>
  <c r="I360" i="24"/>
  <c r="I361" i="24"/>
  <c r="I362" i="24"/>
  <c r="I363" i="24"/>
  <c r="I364" i="24"/>
  <c r="I365" i="24"/>
  <c r="I366" i="24"/>
  <c r="I367" i="24"/>
  <c r="I368" i="24"/>
  <c r="I369" i="24"/>
  <c r="I370" i="24"/>
  <c r="I371" i="24"/>
  <c r="I372" i="24"/>
  <c r="I373" i="24"/>
  <c r="I374" i="24"/>
  <c r="I375" i="24"/>
  <c r="I376" i="24"/>
  <c r="I377" i="24"/>
  <c r="I378" i="24"/>
  <c r="I379" i="24"/>
  <c r="I380" i="24"/>
  <c r="I381" i="24"/>
  <c r="I382" i="24"/>
  <c r="I383" i="24"/>
  <c r="I384" i="24"/>
  <c r="I385" i="24"/>
  <c r="I386" i="24"/>
  <c r="I387" i="24"/>
  <c r="I388" i="24"/>
  <c r="I389" i="24"/>
  <c r="I390" i="24"/>
  <c r="I391" i="24"/>
  <c r="I392" i="24"/>
  <c r="I393" i="24"/>
  <c r="I394" i="24"/>
  <c r="I395" i="24"/>
  <c r="I396" i="24"/>
  <c r="I397" i="24"/>
  <c r="I398" i="24"/>
  <c r="I399" i="24"/>
  <c r="I400" i="24"/>
  <c r="I401" i="24"/>
  <c r="I402" i="24"/>
  <c r="I403" i="24"/>
  <c r="I404" i="24"/>
  <c r="I405" i="24"/>
  <c r="I406" i="24"/>
  <c r="I407" i="24"/>
  <c r="I408" i="24"/>
  <c r="I409" i="24"/>
  <c r="I410" i="24"/>
  <c r="I411" i="24"/>
  <c r="I412" i="24"/>
  <c r="I413" i="24"/>
  <c r="I414" i="24"/>
  <c r="I415" i="24"/>
  <c r="I416" i="24"/>
  <c r="I417" i="24"/>
  <c r="I418" i="24"/>
  <c r="I419" i="24"/>
  <c r="I420" i="24"/>
  <c r="I421" i="24"/>
  <c r="I422" i="24"/>
  <c r="I423" i="24"/>
  <c r="I424" i="24"/>
  <c r="I425" i="24"/>
  <c r="I426" i="24"/>
  <c r="I427" i="24"/>
  <c r="I428" i="24"/>
  <c r="I429" i="24"/>
  <c r="I430" i="24"/>
  <c r="I431" i="24"/>
  <c r="I432" i="24"/>
  <c r="I433" i="24"/>
  <c r="I434" i="24"/>
  <c r="I435" i="24"/>
  <c r="I436" i="24"/>
  <c r="I437" i="24"/>
  <c r="I438" i="24"/>
  <c r="I439" i="24"/>
  <c r="I440" i="24"/>
  <c r="I441" i="24"/>
  <c r="I442" i="24"/>
  <c r="I443" i="24"/>
  <c r="I444" i="24"/>
  <c r="I445" i="24"/>
  <c r="I446" i="24"/>
  <c r="I447" i="24"/>
  <c r="I448" i="24"/>
  <c r="I449" i="24"/>
  <c r="I450" i="24"/>
  <c r="I451" i="24"/>
  <c r="I452" i="24"/>
  <c r="I453" i="24"/>
  <c r="I454" i="24"/>
  <c r="I455" i="24"/>
  <c r="I456" i="24"/>
  <c r="I457" i="24"/>
  <c r="I458" i="24"/>
  <c r="I459" i="24"/>
  <c r="I460" i="24"/>
  <c r="I461" i="24"/>
  <c r="I462" i="24"/>
  <c r="I463" i="24"/>
  <c r="I464" i="24"/>
  <c r="I465" i="24"/>
  <c r="I466" i="24"/>
  <c r="I467" i="24"/>
  <c r="I468" i="24"/>
  <c r="I469" i="24"/>
  <c r="I470" i="24"/>
  <c r="I471" i="24"/>
  <c r="I472" i="24"/>
  <c r="I473" i="24"/>
  <c r="I474" i="24"/>
  <c r="I475" i="24"/>
  <c r="I476" i="24"/>
  <c r="I477" i="24"/>
  <c r="I478" i="24"/>
  <c r="I479" i="24"/>
  <c r="I480" i="24"/>
  <c r="I481" i="24"/>
  <c r="I482" i="24"/>
  <c r="I483" i="24"/>
  <c r="I484" i="24"/>
  <c r="I485" i="24"/>
  <c r="I486" i="24"/>
  <c r="I487" i="24"/>
  <c r="I488" i="24"/>
  <c r="I489" i="24"/>
  <c r="I490" i="24"/>
  <c r="I491" i="24"/>
  <c r="I492" i="24"/>
  <c r="I493" i="24"/>
  <c r="I494" i="24"/>
  <c r="I495" i="24"/>
  <c r="I496" i="24"/>
  <c r="I497" i="24"/>
  <c r="I498" i="24"/>
  <c r="I499" i="24"/>
  <c r="I500" i="24"/>
  <c r="I501" i="24"/>
  <c r="I502" i="24"/>
  <c r="I503" i="24"/>
  <c r="I504" i="24"/>
  <c r="I505" i="24"/>
  <c r="I506" i="24"/>
  <c r="I507" i="24"/>
  <c r="I508" i="24"/>
  <c r="I509" i="24"/>
  <c r="I510" i="24"/>
  <c r="I511" i="24"/>
  <c r="I512" i="24"/>
  <c r="I513" i="24"/>
  <c r="I514" i="24"/>
  <c r="I515" i="24"/>
  <c r="I516" i="24"/>
  <c r="I517" i="24"/>
  <c r="I518" i="24"/>
  <c r="I519" i="24"/>
  <c r="I520" i="24"/>
  <c r="I521" i="24"/>
  <c r="I522" i="24"/>
  <c r="I523" i="24"/>
  <c r="I524" i="24"/>
  <c r="I525" i="24"/>
  <c r="I526" i="24"/>
  <c r="I527" i="24"/>
  <c r="I528" i="24"/>
  <c r="I529" i="24"/>
  <c r="I530" i="24"/>
  <c r="I531" i="24"/>
  <c r="I532" i="24"/>
  <c r="I533" i="24"/>
  <c r="I534" i="24"/>
  <c r="I535" i="24"/>
  <c r="I536" i="24"/>
  <c r="I537" i="24"/>
  <c r="I538" i="24"/>
  <c r="I539" i="24"/>
  <c r="I540" i="24"/>
  <c r="I541" i="24"/>
  <c r="I542" i="24"/>
  <c r="I543" i="24"/>
  <c r="I544" i="24"/>
  <c r="I545" i="24"/>
  <c r="I546" i="24"/>
  <c r="I547" i="24"/>
  <c r="I548" i="24"/>
  <c r="I549" i="24"/>
  <c r="I550" i="24"/>
  <c r="I551" i="24"/>
  <c r="I552" i="24"/>
  <c r="I553" i="24"/>
  <c r="I554" i="24"/>
  <c r="I555" i="24"/>
  <c r="I556" i="24"/>
  <c r="I557" i="24"/>
  <c r="I558" i="24"/>
  <c r="I559" i="24"/>
  <c r="I560" i="24"/>
  <c r="I561" i="24"/>
  <c r="I562" i="24"/>
  <c r="I563" i="24"/>
  <c r="I564" i="24"/>
  <c r="I565" i="24"/>
  <c r="I566" i="24"/>
  <c r="I567" i="24"/>
  <c r="I568" i="24"/>
  <c r="I569" i="24"/>
  <c r="I570" i="24"/>
  <c r="I571" i="24"/>
  <c r="I572" i="24"/>
  <c r="I573" i="24"/>
  <c r="I574" i="24"/>
  <c r="I575" i="24"/>
  <c r="I576" i="24"/>
  <c r="I577" i="24"/>
  <c r="I578" i="24"/>
  <c r="I579" i="24"/>
  <c r="I580" i="24"/>
  <c r="I581" i="24"/>
  <c r="I582" i="24"/>
  <c r="I583" i="24"/>
  <c r="I584" i="24"/>
  <c r="I585" i="24"/>
  <c r="I586" i="24"/>
  <c r="I587" i="24"/>
  <c r="I588" i="24"/>
  <c r="I589" i="24"/>
  <c r="I590" i="24"/>
  <c r="I591" i="24"/>
  <c r="I592" i="24"/>
  <c r="I593" i="24"/>
  <c r="I594" i="24"/>
  <c r="I595" i="24"/>
  <c r="I596" i="24"/>
  <c r="I597" i="24"/>
  <c r="I598" i="24"/>
  <c r="I599" i="24"/>
  <c r="I600" i="24"/>
  <c r="I601" i="24"/>
  <c r="I602" i="24"/>
  <c r="I603" i="24"/>
  <c r="I604" i="24"/>
  <c r="I605" i="24"/>
  <c r="I606" i="24"/>
  <c r="I607" i="24"/>
  <c r="I608" i="24"/>
  <c r="I609" i="24"/>
  <c r="I610" i="24"/>
  <c r="I611" i="24"/>
  <c r="I612" i="24"/>
  <c r="I613" i="24"/>
  <c r="I614" i="24"/>
  <c r="I615" i="24"/>
  <c r="I616" i="24"/>
  <c r="I617" i="24"/>
  <c r="I618" i="24"/>
  <c r="I619" i="24"/>
  <c r="I620" i="24"/>
  <c r="I621" i="24"/>
  <c r="I622" i="24"/>
  <c r="I623" i="24"/>
  <c r="I624" i="24"/>
  <c r="I625" i="24"/>
  <c r="I626" i="24"/>
  <c r="I627" i="24"/>
  <c r="I628" i="24"/>
  <c r="I629" i="24"/>
  <c r="I630" i="24"/>
  <c r="I631" i="24"/>
  <c r="I632" i="24"/>
  <c r="I633" i="24"/>
  <c r="I634" i="24"/>
  <c r="I635" i="24"/>
  <c r="I636" i="24"/>
  <c r="I637" i="24"/>
  <c r="I638" i="24"/>
  <c r="I639" i="24"/>
  <c r="I640" i="24"/>
  <c r="I641" i="24"/>
  <c r="I642" i="24"/>
  <c r="I643" i="24"/>
  <c r="I644" i="24"/>
  <c r="I645" i="24"/>
  <c r="I646" i="24"/>
  <c r="I647" i="24"/>
  <c r="I648" i="24"/>
  <c r="I649" i="24"/>
  <c r="I650" i="24"/>
  <c r="I651" i="24"/>
  <c r="I652" i="24"/>
  <c r="I653" i="24"/>
  <c r="I654" i="24"/>
  <c r="I655" i="24"/>
  <c r="I656" i="24"/>
  <c r="I657" i="24"/>
  <c r="I658" i="24"/>
  <c r="I659" i="24"/>
  <c r="I660" i="24"/>
  <c r="I661" i="24"/>
  <c r="I662" i="24"/>
  <c r="I663" i="24"/>
  <c r="I664" i="24"/>
  <c r="I665" i="24"/>
  <c r="I666" i="24"/>
  <c r="I667" i="24"/>
  <c r="I668" i="24"/>
  <c r="I669" i="24"/>
  <c r="I670" i="24"/>
  <c r="I671" i="24"/>
  <c r="I672" i="24"/>
  <c r="I673" i="24"/>
  <c r="I674" i="24"/>
  <c r="I675" i="24"/>
  <c r="I676" i="24"/>
  <c r="I677" i="24"/>
  <c r="I678" i="24"/>
  <c r="I679" i="24"/>
  <c r="I680" i="24"/>
  <c r="I681" i="24"/>
  <c r="I682" i="24"/>
  <c r="I683" i="24"/>
  <c r="I684" i="24"/>
  <c r="I685" i="24"/>
  <c r="I686" i="24"/>
  <c r="I687" i="24"/>
  <c r="I688" i="24"/>
  <c r="I689" i="24"/>
  <c r="I690" i="24"/>
  <c r="I691" i="24"/>
  <c r="I692" i="24"/>
  <c r="I693" i="24"/>
  <c r="I694" i="24"/>
  <c r="I695" i="24"/>
  <c r="I696" i="24"/>
  <c r="I697" i="24"/>
  <c r="I698" i="24"/>
  <c r="I699" i="24"/>
  <c r="I700" i="24"/>
  <c r="I701" i="24"/>
  <c r="I702" i="24"/>
  <c r="I703" i="24"/>
  <c r="I704" i="24"/>
  <c r="I705" i="24"/>
  <c r="I706" i="24"/>
  <c r="I707" i="24"/>
  <c r="I708" i="24"/>
  <c r="I709" i="24"/>
  <c r="I710" i="24"/>
  <c r="I711" i="24"/>
  <c r="I712" i="24"/>
  <c r="I713" i="24"/>
  <c r="I714" i="24"/>
  <c r="I715" i="24"/>
  <c r="I716" i="24"/>
  <c r="I717" i="24"/>
  <c r="I718" i="24"/>
  <c r="I719" i="24"/>
  <c r="I720" i="24"/>
  <c r="I721" i="24"/>
  <c r="I722" i="24"/>
  <c r="I723" i="24"/>
  <c r="I724" i="24"/>
  <c r="I725" i="24"/>
  <c r="I726" i="24"/>
  <c r="I727" i="24"/>
  <c r="I728" i="24"/>
  <c r="I729" i="24"/>
  <c r="I730" i="24"/>
  <c r="I731" i="24"/>
  <c r="I732" i="24"/>
  <c r="I733" i="24"/>
  <c r="I734" i="24"/>
  <c r="I735" i="24"/>
  <c r="I736" i="24"/>
  <c r="I737" i="24"/>
  <c r="I738" i="24"/>
  <c r="I739" i="24"/>
  <c r="I740" i="24"/>
  <c r="I741" i="24"/>
  <c r="I742" i="24"/>
  <c r="I743" i="24"/>
  <c r="I744" i="24"/>
  <c r="I745" i="24"/>
  <c r="I746" i="24"/>
  <c r="I747" i="24"/>
  <c r="I748" i="24"/>
  <c r="I749" i="24"/>
  <c r="I750" i="24"/>
  <c r="I751" i="24"/>
  <c r="I752" i="24"/>
  <c r="I753" i="24"/>
  <c r="I754" i="24"/>
  <c r="I755" i="24"/>
  <c r="I756" i="24"/>
  <c r="I757" i="24"/>
  <c r="I758" i="24"/>
  <c r="I759" i="24"/>
  <c r="I760" i="24"/>
  <c r="I761" i="24"/>
  <c r="I762" i="24"/>
  <c r="I763" i="24"/>
  <c r="I764" i="24"/>
  <c r="I765" i="24"/>
  <c r="I766" i="24"/>
  <c r="I767" i="24"/>
  <c r="I768" i="24"/>
  <c r="I769" i="24"/>
  <c r="I770" i="24"/>
  <c r="I771" i="24"/>
  <c r="I772" i="24"/>
  <c r="I773" i="24"/>
  <c r="I774" i="24"/>
  <c r="I775" i="24"/>
  <c r="I776" i="24"/>
  <c r="I777" i="24"/>
  <c r="I778" i="24"/>
  <c r="I779" i="24"/>
  <c r="I780" i="24"/>
  <c r="I781" i="24"/>
  <c r="I782" i="24"/>
  <c r="I783" i="24"/>
  <c r="I784" i="24"/>
  <c r="I785" i="24"/>
  <c r="I786" i="24"/>
  <c r="I787" i="24"/>
  <c r="I788" i="24"/>
  <c r="I789" i="24"/>
  <c r="I790" i="24"/>
  <c r="I791" i="24"/>
  <c r="I792" i="24"/>
  <c r="I793" i="24"/>
  <c r="I794" i="24"/>
  <c r="I795" i="24"/>
  <c r="I796" i="24"/>
  <c r="I797" i="24"/>
  <c r="I798" i="24"/>
  <c r="I799" i="24"/>
  <c r="I800" i="24"/>
  <c r="I801" i="24"/>
  <c r="I802" i="24"/>
  <c r="I803" i="24"/>
  <c r="I804" i="24"/>
  <c r="I805" i="24"/>
  <c r="I806" i="24"/>
  <c r="I807" i="24"/>
  <c r="I808" i="24"/>
  <c r="I809" i="24"/>
  <c r="I810" i="24"/>
  <c r="I811" i="24"/>
  <c r="I812" i="24"/>
  <c r="I813" i="24"/>
  <c r="I814" i="24"/>
  <c r="I815" i="24"/>
  <c r="I816" i="24"/>
  <c r="I817" i="24"/>
  <c r="I818" i="24"/>
  <c r="I819" i="24"/>
  <c r="I820" i="24"/>
  <c r="I821" i="24"/>
  <c r="I822" i="24"/>
  <c r="I823" i="24"/>
  <c r="I824" i="24"/>
  <c r="I825" i="24"/>
  <c r="I826" i="24"/>
  <c r="I827" i="24"/>
  <c r="I828" i="24"/>
  <c r="I829" i="24"/>
  <c r="I830" i="24"/>
  <c r="I831" i="24"/>
  <c r="I832" i="24"/>
  <c r="I833" i="24"/>
  <c r="I834" i="24"/>
  <c r="I835" i="24"/>
  <c r="I836" i="24"/>
  <c r="I837" i="24"/>
  <c r="I838" i="24"/>
  <c r="I839" i="24"/>
  <c r="I840" i="24"/>
  <c r="I841" i="24"/>
  <c r="I842" i="24"/>
  <c r="I843" i="24"/>
  <c r="I844" i="24"/>
  <c r="I845" i="24"/>
  <c r="I846" i="24"/>
  <c r="I847" i="24"/>
  <c r="I848" i="24"/>
  <c r="I849" i="24"/>
  <c r="I850" i="24"/>
  <c r="I851" i="24"/>
  <c r="I852" i="24"/>
  <c r="I853" i="24"/>
  <c r="I854" i="24"/>
  <c r="I855" i="24"/>
  <c r="I856" i="24"/>
  <c r="I857" i="24"/>
  <c r="I858" i="24"/>
  <c r="I859" i="24"/>
  <c r="I860" i="24"/>
  <c r="I861" i="24"/>
  <c r="I862" i="24"/>
  <c r="I863" i="24"/>
  <c r="I864" i="24"/>
  <c r="I865" i="24"/>
  <c r="I866" i="24"/>
  <c r="I867" i="24"/>
  <c r="I868" i="24"/>
  <c r="I869" i="24"/>
  <c r="I870" i="24"/>
  <c r="I871" i="24"/>
  <c r="I872" i="24"/>
  <c r="I873" i="24"/>
  <c r="I874" i="24"/>
  <c r="I875" i="24"/>
  <c r="I876" i="24"/>
  <c r="I877" i="24"/>
  <c r="I878" i="24"/>
  <c r="I879" i="24"/>
  <c r="I880" i="24"/>
  <c r="I881" i="24"/>
  <c r="I882" i="24"/>
  <c r="I883" i="24"/>
  <c r="I884" i="24"/>
  <c r="I885" i="24"/>
  <c r="I886" i="24"/>
  <c r="I887" i="24"/>
  <c r="I888" i="24"/>
  <c r="I889" i="24"/>
  <c r="I890" i="24"/>
  <c r="I891" i="24"/>
  <c r="I892" i="24"/>
  <c r="I893" i="24"/>
  <c r="I894" i="24"/>
  <c r="I895" i="24"/>
  <c r="I896" i="24"/>
  <c r="I897" i="24"/>
  <c r="I898" i="24"/>
  <c r="I899" i="24"/>
  <c r="I900" i="24"/>
  <c r="I901" i="24"/>
  <c r="I902" i="24"/>
  <c r="I903" i="24"/>
  <c r="I904" i="24"/>
  <c r="I905" i="24"/>
  <c r="I906" i="24"/>
  <c r="I907" i="24"/>
  <c r="I908" i="24"/>
  <c r="I909" i="24"/>
  <c r="I910" i="24"/>
  <c r="I911" i="24"/>
  <c r="I912" i="24"/>
  <c r="I913" i="24"/>
  <c r="I914" i="24"/>
  <c r="I915" i="24"/>
  <c r="I916" i="24"/>
  <c r="I917" i="24"/>
  <c r="I918" i="24"/>
  <c r="I919" i="24"/>
  <c r="I920" i="24"/>
  <c r="I921" i="24"/>
  <c r="I922" i="24"/>
  <c r="I923" i="24"/>
  <c r="I924" i="24"/>
  <c r="I925" i="24"/>
  <c r="I926" i="24"/>
  <c r="I927" i="24"/>
  <c r="I928" i="24"/>
  <c r="I929" i="24"/>
  <c r="I930" i="24"/>
  <c r="I931" i="24"/>
  <c r="I932" i="24"/>
  <c r="I933" i="24"/>
  <c r="I934" i="24"/>
  <c r="I935" i="24"/>
  <c r="I936" i="24"/>
  <c r="I937" i="24"/>
  <c r="I938" i="24"/>
  <c r="I939" i="24"/>
  <c r="I940" i="24"/>
  <c r="I941" i="24"/>
  <c r="I942" i="24"/>
  <c r="I943" i="24"/>
  <c r="I944" i="24"/>
  <c r="I945" i="24"/>
  <c r="I946" i="24"/>
  <c r="I947" i="24"/>
  <c r="I948" i="24"/>
  <c r="I949" i="24"/>
  <c r="I950" i="24"/>
  <c r="I951" i="24"/>
  <c r="I952" i="24"/>
  <c r="I953" i="24"/>
  <c r="I954" i="24"/>
  <c r="I955" i="24"/>
  <c r="I956" i="24"/>
  <c r="I957" i="24"/>
  <c r="I958" i="24"/>
  <c r="I959" i="24"/>
  <c r="I960" i="24"/>
  <c r="I961" i="24"/>
  <c r="I962" i="24"/>
  <c r="I963" i="24"/>
  <c r="I964" i="24"/>
  <c r="I965" i="24"/>
  <c r="I966" i="24"/>
  <c r="I967" i="24"/>
  <c r="I968" i="24"/>
  <c r="I969" i="24"/>
  <c r="I970" i="24"/>
  <c r="I971" i="24"/>
  <c r="I972" i="24"/>
  <c r="I973" i="24"/>
  <c r="I974" i="24"/>
  <c r="I975" i="24"/>
  <c r="I976" i="24"/>
  <c r="I977" i="24"/>
  <c r="I978" i="24"/>
  <c r="I979" i="24"/>
  <c r="I980" i="24"/>
  <c r="I981" i="24"/>
  <c r="I982" i="24"/>
  <c r="I983" i="24"/>
  <c r="I984" i="24"/>
  <c r="I985" i="24"/>
  <c r="I986" i="24"/>
  <c r="I987" i="24"/>
  <c r="I988" i="24"/>
  <c r="I989" i="24"/>
  <c r="I990" i="24"/>
  <c r="I991" i="24"/>
  <c r="I992" i="24"/>
  <c r="I993" i="24"/>
  <c r="I994" i="24"/>
  <c r="I995" i="24"/>
  <c r="I996" i="24"/>
  <c r="I997" i="24"/>
  <c r="I998" i="24"/>
  <c r="I999" i="24"/>
  <c r="I1000" i="24"/>
  <c r="I1001" i="24"/>
  <c r="I1002" i="24"/>
  <c r="I1003" i="24"/>
  <c r="I1004" i="24"/>
  <c r="I1005" i="24"/>
  <c r="I1006" i="24"/>
  <c r="I1007" i="24"/>
  <c r="I1008" i="24"/>
  <c r="I1009" i="24"/>
  <c r="I1010" i="24"/>
  <c r="I1011" i="24"/>
  <c r="I1012" i="24"/>
  <c r="I1013" i="24"/>
  <c r="I1014" i="24"/>
  <c r="I1015" i="24"/>
  <c r="I1016" i="24"/>
  <c r="I1017" i="24"/>
  <c r="I1018" i="24"/>
  <c r="I1019" i="24"/>
  <c r="I1020" i="24"/>
  <c r="I1021" i="24"/>
  <c r="I1022" i="24"/>
  <c r="I1023" i="24"/>
  <c r="I1024" i="24"/>
  <c r="I1025" i="24"/>
  <c r="I1026" i="24"/>
  <c r="I1027" i="24"/>
  <c r="I1028" i="24"/>
  <c r="I1029" i="24"/>
  <c r="I1030" i="24"/>
  <c r="I1031" i="24"/>
  <c r="I1032" i="24"/>
  <c r="I1033" i="24"/>
  <c r="I1034" i="24"/>
  <c r="I1035" i="24"/>
  <c r="I1036" i="24"/>
  <c r="I1037" i="24"/>
  <c r="I1038" i="24"/>
  <c r="I1039" i="24"/>
  <c r="I1040" i="24"/>
  <c r="I1041" i="24"/>
  <c r="I1042" i="24"/>
  <c r="I1043" i="24"/>
  <c r="I1044" i="24"/>
  <c r="I1045" i="24"/>
  <c r="I1046" i="24"/>
  <c r="I1047" i="24"/>
  <c r="I1048" i="24"/>
  <c r="I1049" i="24"/>
  <c r="I1050" i="24"/>
  <c r="I1051" i="24"/>
  <c r="I1052" i="24"/>
  <c r="I1053" i="24"/>
  <c r="I1054" i="24"/>
  <c r="I1055" i="24"/>
  <c r="I1056" i="24"/>
  <c r="I1057" i="24"/>
  <c r="I1058" i="24"/>
  <c r="I1059" i="24"/>
  <c r="I1060" i="24"/>
  <c r="I1061" i="24"/>
  <c r="I1062" i="24"/>
  <c r="I1063" i="24"/>
  <c r="I1064" i="24"/>
  <c r="I1065" i="24"/>
  <c r="I1066" i="24"/>
  <c r="I1067" i="24"/>
  <c r="I1068" i="24"/>
  <c r="I1069" i="24"/>
  <c r="I1070" i="24"/>
  <c r="I1071" i="24"/>
  <c r="I1072" i="24"/>
  <c r="I1073" i="24"/>
  <c r="I1074" i="24"/>
  <c r="I1075" i="24"/>
  <c r="I1076" i="24"/>
  <c r="I1077" i="24"/>
  <c r="I1078" i="24"/>
  <c r="I1079" i="24"/>
  <c r="I1080" i="24"/>
  <c r="I1081" i="24"/>
  <c r="I1082" i="24"/>
  <c r="I1083" i="24"/>
  <c r="I1084" i="24"/>
  <c r="I1085" i="24"/>
  <c r="I1086" i="24"/>
  <c r="I1087" i="24"/>
  <c r="I1088" i="24"/>
  <c r="I1089" i="24"/>
  <c r="I1090" i="24"/>
  <c r="I1091" i="24"/>
  <c r="I1092" i="24"/>
  <c r="I1093" i="24"/>
  <c r="I1094" i="24"/>
  <c r="I1095" i="24"/>
  <c r="I1096" i="24"/>
  <c r="I1097" i="24"/>
  <c r="I1098" i="24"/>
  <c r="I1099" i="24"/>
  <c r="I1100" i="24"/>
  <c r="I1101" i="24"/>
  <c r="I1102" i="24"/>
  <c r="I1103" i="24"/>
  <c r="I1104" i="24"/>
  <c r="I1105" i="24"/>
  <c r="I1106" i="24"/>
  <c r="I1107" i="24"/>
  <c r="I1108" i="24"/>
  <c r="I1109" i="24"/>
  <c r="I1110" i="24"/>
  <c r="I1111" i="24"/>
  <c r="I1112" i="24"/>
  <c r="I1113" i="24"/>
  <c r="I1114" i="24"/>
  <c r="I1115" i="24"/>
  <c r="I1116" i="24"/>
  <c r="I1117" i="24"/>
  <c r="I1118" i="24"/>
  <c r="I1119" i="24"/>
  <c r="I1120" i="24"/>
  <c r="I1121" i="24"/>
  <c r="I1122" i="24"/>
  <c r="I1123" i="24"/>
  <c r="I1124" i="24"/>
  <c r="I1125" i="24"/>
  <c r="I1126" i="24"/>
  <c r="I1127" i="24"/>
  <c r="I1128" i="24"/>
  <c r="I1129" i="24"/>
  <c r="I1130" i="24"/>
  <c r="I1131" i="24"/>
  <c r="I1132" i="24"/>
  <c r="I1133" i="24"/>
  <c r="I1134" i="24"/>
  <c r="I1135" i="24"/>
  <c r="I1136" i="24"/>
  <c r="I1137" i="24"/>
  <c r="I1138" i="24"/>
  <c r="I1139" i="24"/>
  <c r="I1140" i="24"/>
  <c r="I1141" i="24"/>
  <c r="I1142" i="24"/>
  <c r="I1143" i="24"/>
  <c r="I1144" i="24"/>
  <c r="I1145" i="24"/>
  <c r="I1146" i="24"/>
  <c r="I1147" i="24"/>
  <c r="I1148" i="24"/>
  <c r="I1149" i="24"/>
  <c r="I1150" i="24"/>
  <c r="I1151" i="24"/>
  <c r="I1152" i="24"/>
  <c r="I1153" i="24"/>
  <c r="I1154" i="24"/>
  <c r="I1155" i="24"/>
  <c r="I1156" i="24"/>
  <c r="I1157" i="24"/>
  <c r="I1158" i="24"/>
  <c r="I1159" i="24"/>
  <c r="I1160" i="24"/>
  <c r="I1161" i="24"/>
  <c r="I1162" i="24"/>
  <c r="I1163" i="24"/>
  <c r="I1164" i="24"/>
  <c r="I1165" i="24"/>
  <c r="I1166" i="24"/>
  <c r="I1167" i="24"/>
  <c r="I1168" i="24"/>
  <c r="I1169" i="24"/>
  <c r="I1170" i="24"/>
  <c r="I1171" i="24"/>
  <c r="I1172" i="24"/>
  <c r="I1173" i="24"/>
  <c r="I1174" i="24"/>
  <c r="I1175" i="24"/>
  <c r="I1176" i="24"/>
  <c r="I1177" i="24"/>
  <c r="I1178" i="24"/>
  <c r="I1179" i="24"/>
  <c r="I1180" i="24"/>
  <c r="I1181" i="24"/>
  <c r="I1182" i="24"/>
  <c r="I1183" i="24"/>
  <c r="I1184" i="24"/>
  <c r="I1185" i="24"/>
  <c r="I1186" i="24"/>
  <c r="I1187" i="24"/>
  <c r="I1188" i="24"/>
  <c r="I1189" i="24"/>
  <c r="I1190" i="24"/>
  <c r="I1191" i="24"/>
  <c r="I1192" i="24"/>
  <c r="I1193" i="24"/>
  <c r="I1194" i="24"/>
  <c r="I1195" i="24"/>
  <c r="I1196" i="24"/>
  <c r="I1197" i="24"/>
  <c r="I1198" i="24"/>
  <c r="I1199" i="24"/>
  <c r="I1200" i="24"/>
  <c r="I1201" i="24"/>
  <c r="I1202" i="24"/>
  <c r="I1203" i="24"/>
  <c r="I1204" i="24"/>
  <c r="I1205" i="24"/>
  <c r="I1206" i="24"/>
  <c r="I1207" i="24"/>
  <c r="I1208" i="24"/>
  <c r="I1209" i="24"/>
  <c r="I1210" i="24"/>
  <c r="I1211" i="24"/>
  <c r="I1212" i="24"/>
  <c r="I1213" i="24"/>
  <c r="I1214" i="24"/>
  <c r="I1215" i="24"/>
  <c r="I1216" i="24"/>
  <c r="I1217" i="24"/>
  <c r="I1218" i="24"/>
  <c r="I1219" i="24"/>
  <c r="I1220" i="24"/>
  <c r="I1221" i="24"/>
  <c r="I1222" i="24"/>
  <c r="I1223" i="24"/>
  <c r="I1224" i="24"/>
  <c r="I1225" i="24"/>
  <c r="I1226" i="24"/>
  <c r="I1227" i="24"/>
  <c r="I1228" i="24"/>
  <c r="I1229" i="24"/>
  <c r="I1230" i="24"/>
  <c r="I1231" i="24"/>
  <c r="I1232" i="24"/>
  <c r="I1233" i="24"/>
  <c r="I1234" i="24"/>
  <c r="I1235" i="24"/>
  <c r="I1236" i="24"/>
  <c r="I1237" i="24"/>
  <c r="I1238" i="24"/>
  <c r="I1239" i="24"/>
  <c r="I1240" i="24"/>
  <c r="I1241" i="24"/>
  <c r="I1242" i="24"/>
  <c r="I1243" i="24"/>
  <c r="I1244" i="24"/>
  <c r="I1245" i="24"/>
  <c r="I1246" i="24"/>
  <c r="I1247" i="24"/>
  <c r="I1248" i="24"/>
  <c r="I1249" i="24"/>
  <c r="I1250" i="24"/>
  <c r="I1251" i="24"/>
  <c r="I1252" i="24"/>
  <c r="I1253" i="24"/>
  <c r="I1254" i="24"/>
  <c r="I1255" i="24"/>
  <c r="I1256" i="24"/>
  <c r="I1257" i="24"/>
  <c r="I1258" i="24"/>
  <c r="I1259" i="24"/>
  <c r="I1260" i="24"/>
  <c r="I1261" i="24"/>
  <c r="I1262" i="24"/>
  <c r="I1263" i="24"/>
  <c r="I1264" i="24"/>
  <c r="I1265" i="24"/>
  <c r="I1266" i="24"/>
  <c r="I1267" i="24"/>
  <c r="I1268" i="24"/>
  <c r="I1269" i="24"/>
  <c r="I1270" i="24"/>
  <c r="I1271" i="24"/>
  <c r="I1272" i="24"/>
  <c r="I1273" i="24"/>
  <c r="I1274" i="24"/>
  <c r="I1275" i="24"/>
  <c r="I1276" i="24"/>
  <c r="I1277" i="24"/>
  <c r="I1278" i="24"/>
  <c r="I1279" i="24"/>
  <c r="I1280" i="24"/>
  <c r="I1281" i="24"/>
  <c r="I1282" i="24"/>
  <c r="I1283" i="24"/>
  <c r="I1284" i="24"/>
  <c r="I1285" i="24"/>
  <c r="I1286" i="24"/>
  <c r="I1287" i="24"/>
  <c r="I1288" i="24"/>
  <c r="I1289" i="24"/>
  <c r="I1290" i="24"/>
  <c r="I1291" i="24"/>
  <c r="I1292" i="24"/>
  <c r="I1293" i="24"/>
  <c r="I1294" i="24"/>
  <c r="I1295" i="24"/>
  <c r="I1296" i="24"/>
  <c r="I1297" i="24"/>
  <c r="I1298" i="24"/>
  <c r="I1299" i="24"/>
  <c r="I1300" i="24"/>
  <c r="I1301" i="24"/>
  <c r="I1302" i="24"/>
  <c r="I1303" i="24"/>
  <c r="I1304" i="24"/>
  <c r="I1305" i="24"/>
  <c r="I1306" i="24"/>
  <c r="I1307" i="24"/>
  <c r="I1308" i="24"/>
  <c r="I1309" i="24"/>
  <c r="I1310" i="24"/>
  <c r="I1311" i="24"/>
  <c r="I1312" i="24"/>
  <c r="I1313" i="24"/>
  <c r="I1314" i="24"/>
  <c r="I1315" i="24"/>
  <c r="I1316" i="24"/>
  <c r="I1317" i="24"/>
  <c r="I1318" i="24"/>
  <c r="I1319" i="24"/>
  <c r="I1320" i="24"/>
  <c r="I1321" i="24"/>
  <c r="I1322" i="24"/>
  <c r="I1323" i="24"/>
  <c r="I1324" i="24"/>
  <c r="I1325" i="24"/>
  <c r="I1326" i="24"/>
  <c r="I1327" i="24"/>
  <c r="I1328" i="24"/>
  <c r="I1329" i="24"/>
  <c r="I1330" i="24"/>
  <c r="I1331" i="24"/>
  <c r="I1332" i="24"/>
  <c r="I1333" i="24"/>
  <c r="I1334" i="24"/>
  <c r="I1335" i="24"/>
  <c r="I1336" i="24"/>
  <c r="I1337" i="24"/>
  <c r="I1338" i="24"/>
  <c r="I1339" i="24"/>
  <c r="I1340" i="24"/>
  <c r="I1341" i="24"/>
  <c r="I1342" i="24"/>
  <c r="I1343" i="24"/>
  <c r="I1344" i="24"/>
  <c r="I1345" i="24"/>
  <c r="I1346" i="24"/>
  <c r="I1347" i="24"/>
  <c r="I1348" i="24"/>
  <c r="I1349" i="24"/>
  <c r="I1350" i="24"/>
  <c r="I1351" i="24"/>
  <c r="I1352" i="24"/>
  <c r="I1353" i="24"/>
  <c r="I1354" i="24"/>
  <c r="I1355" i="24"/>
  <c r="I1356" i="24"/>
  <c r="I1357" i="24"/>
  <c r="I1358" i="24"/>
  <c r="I1359" i="24"/>
  <c r="I1360" i="24"/>
  <c r="I1361" i="24"/>
  <c r="I1362" i="24"/>
  <c r="I1363" i="24"/>
  <c r="I1364" i="24"/>
  <c r="I1365" i="24"/>
  <c r="I1366" i="24"/>
  <c r="I1367" i="24"/>
  <c r="I1368" i="24"/>
  <c r="I1369" i="24"/>
  <c r="I1370" i="24"/>
  <c r="I1371" i="24"/>
  <c r="I1372" i="24"/>
  <c r="I1373" i="24"/>
  <c r="I1374" i="24"/>
  <c r="I1375" i="24"/>
  <c r="I1376" i="24"/>
  <c r="I1377" i="24"/>
  <c r="I1378" i="24"/>
  <c r="I1379" i="24"/>
  <c r="I1380" i="24"/>
  <c r="I1381" i="24"/>
  <c r="I1382" i="24"/>
  <c r="I1383" i="24"/>
  <c r="I1384" i="24"/>
  <c r="I1385" i="24"/>
  <c r="I1386" i="24"/>
  <c r="I1387" i="24"/>
  <c r="I1388" i="24"/>
  <c r="I1389" i="24"/>
  <c r="I1390" i="24"/>
  <c r="I1391" i="24"/>
  <c r="I1392" i="24"/>
  <c r="I1393" i="24"/>
  <c r="I1394" i="24"/>
  <c r="I1395" i="24"/>
  <c r="I1396" i="24"/>
  <c r="I1397" i="24"/>
  <c r="I1398" i="24"/>
  <c r="I1399" i="24"/>
  <c r="I1400" i="24"/>
  <c r="I1401" i="24"/>
  <c r="I1402" i="24"/>
  <c r="I1403" i="24"/>
  <c r="I1404" i="24"/>
  <c r="I1405" i="24"/>
  <c r="I1406" i="24"/>
  <c r="I1407" i="24"/>
  <c r="I1408" i="24"/>
  <c r="I1409" i="24"/>
  <c r="I1410" i="24"/>
  <c r="I1411" i="24"/>
  <c r="I1412" i="24"/>
  <c r="I1413" i="24"/>
  <c r="I1414" i="24"/>
  <c r="I1415" i="24"/>
  <c r="I1416" i="24"/>
  <c r="I1417" i="24"/>
  <c r="I1418" i="24"/>
  <c r="I1419" i="24"/>
  <c r="I1420" i="24"/>
  <c r="I1421" i="24"/>
  <c r="I1422" i="24"/>
  <c r="I1423" i="24"/>
  <c r="I1424" i="24"/>
  <c r="I1425" i="24"/>
  <c r="I1426" i="24"/>
  <c r="I1427" i="24"/>
  <c r="I1428" i="24"/>
  <c r="I1429" i="24"/>
  <c r="I1430" i="24"/>
  <c r="I1431" i="24"/>
  <c r="I1432" i="24"/>
  <c r="I1433" i="24"/>
  <c r="I1434" i="24"/>
  <c r="I1435" i="24"/>
  <c r="I1436" i="24"/>
  <c r="I1437" i="24"/>
  <c r="I1438" i="24"/>
  <c r="I1439" i="24"/>
  <c r="I1440" i="24"/>
  <c r="I1441" i="24"/>
  <c r="I1442" i="24"/>
  <c r="I1443" i="24"/>
  <c r="I1444" i="24"/>
  <c r="I1445" i="24"/>
  <c r="I1446" i="24"/>
  <c r="I1447" i="24"/>
  <c r="I1448" i="24"/>
  <c r="I1449" i="24"/>
  <c r="I1450" i="24"/>
  <c r="I1451" i="24"/>
  <c r="I1452" i="24"/>
  <c r="I1453" i="24"/>
  <c r="I1454" i="24"/>
  <c r="I1455" i="24"/>
  <c r="I1456" i="24"/>
  <c r="I1457" i="24"/>
  <c r="I1458" i="24"/>
  <c r="I1459" i="24"/>
  <c r="I1460" i="24"/>
  <c r="I1461" i="24"/>
  <c r="I1462" i="24"/>
  <c r="I1463" i="24"/>
  <c r="I1464" i="24"/>
  <c r="I1465" i="24"/>
  <c r="I1466" i="24"/>
  <c r="I1467" i="24"/>
  <c r="I1468" i="24"/>
  <c r="I1469" i="24"/>
  <c r="I1470" i="24"/>
  <c r="I1471" i="24"/>
  <c r="I1472" i="24"/>
  <c r="I1473" i="24"/>
  <c r="I1474" i="24"/>
  <c r="I1475" i="24"/>
  <c r="I1476" i="24"/>
  <c r="I1477" i="24"/>
  <c r="I1478" i="24"/>
  <c r="I1479" i="24"/>
  <c r="I1480" i="24"/>
  <c r="I1481" i="24"/>
  <c r="I1482" i="24"/>
  <c r="I1483" i="24"/>
  <c r="I1484" i="24"/>
  <c r="I1485" i="24"/>
  <c r="I1486" i="24"/>
  <c r="I1487" i="24"/>
  <c r="I1488" i="24"/>
  <c r="I1489" i="24"/>
  <c r="I1490" i="24"/>
  <c r="I1491" i="24"/>
  <c r="I1492" i="24"/>
  <c r="I1493" i="24"/>
  <c r="I1494" i="24"/>
  <c r="I1495" i="24"/>
  <c r="I1496" i="24"/>
  <c r="I1497" i="24"/>
  <c r="I1498" i="24"/>
  <c r="I1499" i="24"/>
  <c r="I1500" i="24"/>
  <c r="I1501" i="24"/>
  <c r="I1502" i="24"/>
  <c r="I1503" i="24"/>
  <c r="I1504" i="24"/>
  <c r="I1505" i="24"/>
  <c r="I1506" i="24"/>
  <c r="I1507" i="24"/>
  <c r="I1508" i="24"/>
  <c r="I1509" i="24"/>
  <c r="I1510" i="24"/>
  <c r="I1511" i="24"/>
  <c r="I1512" i="24"/>
  <c r="I1513" i="24"/>
  <c r="I1514" i="24"/>
  <c r="I1515" i="24"/>
  <c r="I1516" i="24"/>
  <c r="I1517" i="24"/>
  <c r="I1518" i="24"/>
  <c r="I1519" i="24"/>
  <c r="I1520" i="24"/>
  <c r="I1521" i="24"/>
  <c r="I1522" i="24"/>
  <c r="I1523" i="24"/>
  <c r="I1524" i="24"/>
  <c r="I1525" i="24"/>
  <c r="I1526" i="24"/>
  <c r="I1527" i="24"/>
  <c r="I1528" i="24"/>
  <c r="I1529" i="24"/>
  <c r="I1530" i="24"/>
  <c r="I1531" i="24"/>
  <c r="I1532" i="24"/>
  <c r="I1533" i="24"/>
  <c r="I1534" i="24"/>
  <c r="I1535" i="24"/>
  <c r="I1536" i="24"/>
  <c r="I1537" i="24"/>
  <c r="I1538" i="24"/>
  <c r="I1539" i="24"/>
  <c r="I1540" i="24"/>
  <c r="I1541" i="24"/>
  <c r="I1542" i="24"/>
  <c r="I1543" i="24"/>
  <c r="I1544" i="24"/>
  <c r="I1545" i="24"/>
  <c r="I1546" i="24"/>
  <c r="I1547" i="24"/>
  <c r="I1548" i="24"/>
  <c r="I1549" i="24"/>
  <c r="I1550" i="24"/>
  <c r="I1551" i="24"/>
  <c r="I1552" i="24"/>
  <c r="I1553" i="24"/>
  <c r="I1554" i="24"/>
  <c r="I1555" i="24"/>
  <c r="I1556" i="24"/>
  <c r="I1557" i="24"/>
  <c r="I1558" i="24"/>
  <c r="I1559" i="24"/>
  <c r="I1560" i="24"/>
  <c r="I1561" i="24"/>
  <c r="I1562" i="24"/>
  <c r="I1563" i="24"/>
  <c r="I1564" i="24"/>
  <c r="I1565" i="24"/>
  <c r="I1566" i="24"/>
  <c r="I1567" i="24"/>
  <c r="I1568" i="24"/>
  <c r="I1569" i="24"/>
  <c r="I1570" i="24"/>
  <c r="I1571" i="24"/>
  <c r="I1572" i="24"/>
  <c r="I1573" i="24"/>
  <c r="I1574" i="24"/>
  <c r="I1575" i="24"/>
  <c r="I1576" i="24"/>
  <c r="I1577" i="24"/>
  <c r="I1578" i="24"/>
  <c r="I1579" i="24"/>
  <c r="I1580" i="24"/>
  <c r="I1581" i="24"/>
  <c r="I1582" i="24"/>
  <c r="I1583" i="24"/>
  <c r="I1584" i="24"/>
  <c r="I1585" i="24"/>
  <c r="I1586" i="24"/>
  <c r="I1587" i="24"/>
  <c r="I1588" i="24"/>
  <c r="I1589" i="24"/>
  <c r="I1590" i="24"/>
  <c r="I1591" i="24"/>
  <c r="I1592" i="24"/>
  <c r="I1593" i="24"/>
  <c r="I1594" i="24"/>
  <c r="I1595" i="24"/>
  <c r="I1596" i="24"/>
  <c r="I1597" i="24"/>
  <c r="I1598" i="24"/>
  <c r="I1599" i="24"/>
  <c r="I1600" i="24"/>
  <c r="I1601" i="24"/>
  <c r="I1602" i="24"/>
  <c r="I1603" i="24"/>
  <c r="I1604" i="24"/>
  <c r="I1605" i="24"/>
  <c r="I1606" i="24"/>
  <c r="I1607" i="24"/>
  <c r="I1608" i="24"/>
  <c r="I1609" i="24"/>
  <c r="I1610" i="24"/>
  <c r="I1611" i="24"/>
  <c r="I1612" i="24"/>
  <c r="I1613" i="24"/>
  <c r="I1614" i="24"/>
  <c r="I1615" i="24"/>
  <c r="I1616" i="24"/>
  <c r="I1617" i="24"/>
  <c r="I1618" i="24"/>
  <c r="I1619" i="24"/>
  <c r="I1620" i="24"/>
  <c r="I1621" i="24"/>
  <c r="I1622" i="24"/>
  <c r="I1623" i="24"/>
  <c r="I1624" i="24"/>
  <c r="I1625" i="24"/>
  <c r="I1626" i="24"/>
  <c r="I1627" i="24"/>
  <c r="I1628" i="24"/>
  <c r="I1629" i="24"/>
  <c r="I1630" i="24"/>
  <c r="I1631" i="24"/>
  <c r="I1632" i="24"/>
  <c r="I1633" i="24"/>
  <c r="I1634" i="24"/>
  <c r="I1635" i="24"/>
  <c r="I1636" i="24"/>
  <c r="I1637" i="24"/>
  <c r="I1638" i="24"/>
  <c r="I1639" i="24"/>
  <c r="I1640" i="24"/>
  <c r="I1641" i="24"/>
  <c r="I1642" i="24"/>
  <c r="I1643" i="24"/>
  <c r="I1644" i="24"/>
  <c r="I1645" i="24"/>
  <c r="I1646" i="24"/>
  <c r="I1647" i="24"/>
  <c r="I1648" i="24"/>
  <c r="I1649" i="24"/>
  <c r="I1650" i="24"/>
  <c r="I1651" i="24"/>
  <c r="I1652" i="24"/>
  <c r="I1653" i="24"/>
  <c r="I1654" i="24"/>
  <c r="I1655" i="24"/>
  <c r="I1656" i="24"/>
  <c r="I1657" i="24"/>
  <c r="I1658" i="24"/>
  <c r="I1659" i="24"/>
  <c r="I1660" i="24"/>
  <c r="I1661" i="24"/>
  <c r="I1662" i="24"/>
  <c r="I1663" i="24"/>
  <c r="I1664" i="24"/>
  <c r="I1665" i="24"/>
  <c r="I1666" i="24"/>
  <c r="I1667" i="24"/>
  <c r="I1668" i="24"/>
  <c r="I1669" i="24"/>
  <c r="I1670" i="24"/>
  <c r="I1671" i="24"/>
  <c r="I1672" i="24"/>
  <c r="I1673" i="24"/>
  <c r="I1674" i="24"/>
  <c r="I1675" i="24"/>
  <c r="I1676" i="24"/>
  <c r="I1677" i="24"/>
  <c r="I1678" i="24"/>
  <c r="I1679" i="24"/>
  <c r="I1680" i="24"/>
  <c r="I1681" i="24"/>
  <c r="I1682" i="24"/>
  <c r="I1683" i="24"/>
  <c r="I1684" i="24"/>
  <c r="I1685" i="24"/>
  <c r="I1686" i="24"/>
  <c r="I1687" i="24"/>
  <c r="I1688" i="24"/>
  <c r="I1689" i="24"/>
  <c r="I1690" i="24"/>
  <c r="I1691" i="24"/>
  <c r="I1692" i="24"/>
  <c r="I1693" i="24"/>
  <c r="I1694" i="24"/>
  <c r="I1695" i="24"/>
  <c r="I1696" i="24"/>
  <c r="I1697" i="24"/>
  <c r="I1698" i="24"/>
  <c r="I1699" i="24"/>
  <c r="I1700" i="24"/>
  <c r="I1701" i="24"/>
  <c r="I1702" i="24"/>
  <c r="I1703" i="24"/>
  <c r="I1704" i="24"/>
  <c r="I1705" i="24"/>
  <c r="I1706" i="24"/>
  <c r="I1707" i="24"/>
  <c r="I1708" i="24"/>
  <c r="I1709" i="24"/>
  <c r="I1710" i="24"/>
  <c r="I1711" i="24"/>
  <c r="I1712" i="24"/>
  <c r="I1713" i="24"/>
  <c r="I1714" i="24"/>
  <c r="I1715" i="24"/>
  <c r="I1716" i="24"/>
  <c r="I1717" i="24"/>
  <c r="I1718" i="24"/>
  <c r="I1719" i="24"/>
  <c r="I1720" i="24"/>
  <c r="I1721" i="24"/>
  <c r="I1722" i="24"/>
  <c r="I1723" i="24"/>
  <c r="I1724" i="24"/>
  <c r="I1725" i="24"/>
  <c r="I1726" i="24"/>
  <c r="I1727" i="24"/>
  <c r="I1728" i="24"/>
  <c r="I1729" i="24"/>
  <c r="I1730" i="24"/>
  <c r="I1731" i="24"/>
  <c r="I1732" i="24"/>
  <c r="I1733" i="24"/>
  <c r="I1734" i="24"/>
  <c r="I1735" i="24"/>
  <c r="I1736" i="24"/>
  <c r="I1737" i="24"/>
  <c r="I1738" i="24"/>
  <c r="I1739" i="24"/>
  <c r="I1740" i="24"/>
  <c r="I1741" i="24"/>
  <c r="I1742" i="24"/>
  <c r="I1743" i="24"/>
  <c r="I1744" i="24"/>
  <c r="I1745" i="24"/>
  <c r="I1746" i="24"/>
  <c r="I1747" i="24"/>
  <c r="I1748" i="24"/>
  <c r="I1749" i="24"/>
  <c r="I1750" i="24"/>
  <c r="I1751" i="24"/>
  <c r="I1752" i="24"/>
  <c r="I1753" i="24"/>
  <c r="I1754" i="24"/>
  <c r="I1755" i="24"/>
  <c r="I1756" i="24"/>
  <c r="I1757" i="24"/>
  <c r="I1758" i="24"/>
  <c r="I1759" i="24"/>
  <c r="I1760" i="24"/>
  <c r="I1761" i="24"/>
  <c r="I1762" i="24"/>
  <c r="I1763" i="24"/>
  <c r="I1764" i="24"/>
  <c r="I1765" i="24"/>
  <c r="I1766" i="24"/>
  <c r="I1767" i="24"/>
  <c r="I1768" i="24"/>
  <c r="I1769" i="24"/>
  <c r="I1770" i="24"/>
  <c r="I1771" i="24"/>
  <c r="I1772" i="24"/>
  <c r="I1773" i="24"/>
  <c r="I1774" i="24"/>
  <c r="I1775" i="24"/>
  <c r="I1776" i="24"/>
  <c r="I1777" i="24"/>
  <c r="I1778" i="24"/>
  <c r="I1779" i="24"/>
  <c r="I1780" i="24"/>
  <c r="I1781" i="24"/>
  <c r="I1782" i="24"/>
  <c r="I1783" i="24"/>
  <c r="I1784" i="24"/>
  <c r="I1785" i="24"/>
  <c r="I1786" i="24"/>
  <c r="I1787" i="24"/>
  <c r="I1788" i="24"/>
  <c r="I1789" i="24"/>
  <c r="I1790" i="24"/>
  <c r="I1791" i="24"/>
  <c r="I1792" i="24"/>
  <c r="I1793" i="24"/>
  <c r="I1794" i="24"/>
  <c r="I1795" i="24"/>
  <c r="I1796" i="24"/>
  <c r="I1797" i="24"/>
  <c r="I1798" i="24"/>
  <c r="I1799" i="24"/>
  <c r="I1800" i="24"/>
  <c r="I1801" i="24"/>
  <c r="I1802" i="24"/>
  <c r="I1803" i="24"/>
  <c r="I1804" i="24"/>
  <c r="I1805" i="24"/>
  <c r="I1806" i="24"/>
  <c r="I1807" i="24"/>
  <c r="I1808" i="24"/>
  <c r="I1809" i="24"/>
  <c r="I1810" i="24"/>
  <c r="I1811" i="24"/>
  <c r="I1812" i="24"/>
  <c r="I1813" i="24"/>
  <c r="I1814" i="24"/>
  <c r="I1815" i="24"/>
  <c r="I1816" i="24"/>
  <c r="I1817" i="24"/>
  <c r="I1818" i="24"/>
  <c r="I1819" i="24"/>
  <c r="I1820" i="24"/>
  <c r="I1821" i="24"/>
  <c r="I1822" i="24"/>
  <c r="I1823" i="24"/>
  <c r="I1824" i="24"/>
  <c r="I1825" i="24"/>
  <c r="I1826" i="24"/>
  <c r="I1827" i="24"/>
  <c r="I1828" i="24"/>
  <c r="I1829" i="24"/>
  <c r="I1830" i="24"/>
  <c r="I1831" i="24"/>
  <c r="I1832" i="24"/>
  <c r="I1833" i="24"/>
  <c r="I1834" i="24"/>
  <c r="I1835" i="24"/>
  <c r="I1836" i="24"/>
  <c r="I1837" i="24"/>
  <c r="I1838" i="24"/>
  <c r="I1839" i="24"/>
  <c r="I1840" i="24"/>
  <c r="I1841" i="24"/>
  <c r="I1842" i="24"/>
  <c r="I1843" i="24"/>
  <c r="I1844" i="24"/>
  <c r="I1845" i="24"/>
  <c r="I1846" i="24"/>
  <c r="I1847" i="24"/>
  <c r="I1848" i="24"/>
  <c r="I1849" i="24"/>
  <c r="I1850" i="24"/>
  <c r="I1851" i="24"/>
  <c r="I1852" i="24"/>
  <c r="I1853" i="24"/>
  <c r="I1854" i="24"/>
  <c r="I1855" i="24"/>
  <c r="I1856" i="24"/>
  <c r="I1857" i="24"/>
  <c r="I1858" i="24"/>
  <c r="I1859" i="24"/>
  <c r="I1860" i="24"/>
  <c r="I1861" i="24"/>
  <c r="I1862" i="24"/>
  <c r="I1863" i="24"/>
  <c r="I1864" i="24"/>
  <c r="I1865" i="24"/>
  <c r="I1866" i="24"/>
  <c r="I1867" i="24"/>
  <c r="I1868" i="24"/>
  <c r="I1869" i="24"/>
  <c r="I1870" i="24"/>
  <c r="I1871" i="24"/>
  <c r="I1872" i="24"/>
  <c r="I1873" i="24"/>
  <c r="I1874" i="24"/>
  <c r="I1875" i="24"/>
  <c r="I1876" i="24"/>
  <c r="I1877" i="24"/>
  <c r="I1878" i="24"/>
  <c r="I1879" i="24"/>
  <c r="I1880" i="24"/>
  <c r="I1881" i="24"/>
  <c r="I1882" i="24"/>
  <c r="I1883" i="24"/>
  <c r="I1884" i="24"/>
  <c r="I1885" i="24"/>
  <c r="I1886" i="24"/>
  <c r="I1887" i="24"/>
  <c r="I1888" i="24"/>
  <c r="I1889" i="24"/>
  <c r="I1890" i="24"/>
  <c r="I1891" i="24"/>
  <c r="I1892" i="24"/>
  <c r="I1893" i="24"/>
  <c r="I1894" i="24"/>
  <c r="I1895" i="24"/>
  <c r="I1896" i="24"/>
  <c r="I1897" i="24"/>
  <c r="I1898" i="24"/>
  <c r="I1899" i="24"/>
  <c r="I1900" i="24"/>
  <c r="I1901" i="24"/>
  <c r="I1902" i="24"/>
  <c r="I1903" i="24"/>
  <c r="I1904" i="24"/>
  <c r="I1905" i="24"/>
  <c r="I1906" i="24"/>
  <c r="I1907" i="24"/>
  <c r="I1908" i="24"/>
  <c r="I1909" i="24"/>
  <c r="I1910" i="24"/>
  <c r="I1911" i="24"/>
  <c r="I1912" i="24"/>
  <c r="I1913" i="24"/>
  <c r="I1914" i="24"/>
  <c r="I1915" i="24"/>
  <c r="I1916" i="24"/>
  <c r="I1917" i="24"/>
  <c r="I1918" i="24"/>
  <c r="I1919" i="24"/>
  <c r="I1920" i="24"/>
  <c r="I1921" i="24"/>
  <c r="I1922" i="24"/>
  <c r="I1923" i="24"/>
  <c r="I1924" i="24"/>
  <c r="I1925" i="24"/>
  <c r="I1926" i="24"/>
  <c r="I1927" i="24"/>
  <c r="I1928" i="24"/>
  <c r="I1929" i="24"/>
  <c r="I1930" i="24"/>
  <c r="I1931" i="24"/>
  <c r="I1932" i="24"/>
  <c r="I1933" i="24"/>
  <c r="I1934" i="24"/>
  <c r="I1935" i="24"/>
  <c r="I1936" i="24"/>
  <c r="I1937" i="24"/>
  <c r="I1938" i="24"/>
  <c r="I1939" i="24"/>
  <c r="I1940" i="24"/>
  <c r="I1941" i="24"/>
  <c r="I1942" i="24"/>
  <c r="I1943" i="24"/>
  <c r="I1944" i="24"/>
  <c r="I1945" i="24"/>
  <c r="I1946" i="24"/>
  <c r="I1947" i="24"/>
  <c r="I1948" i="24"/>
  <c r="I1949" i="24"/>
  <c r="I1950" i="24"/>
  <c r="I1951" i="24"/>
  <c r="I1952" i="24"/>
  <c r="I1953" i="24"/>
  <c r="I1954" i="24"/>
  <c r="I1955" i="24"/>
  <c r="I1956" i="24"/>
  <c r="I1957" i="24"/>
  <c r="I1958" i="24"/>
  <c r="I1959" i="24"/>
  <c r="I1960" i="24"/>
  <c r="I1961" i="24"/>
  <c r="I1962" i="24"/>
  <c r="I1963" i="24"/>
  <c r="I1964" i="24"/>
  <c r="I1965" i="24"/>
  <c r="I1966" i="24"/>
  <c r="I1967" i="24"/>
  <c r="I1968" i="24"/>
  <c r="I1969" i="24"/>
  <c r="I1970" i="24"/>
  <c r="I1971" i="24"/>
  <c r="I1972" i="24"/>
  <c r="I1973" i="24"/>
  <c r="I1974" i="24"/>
  <c r="I1975" i="24"/>
  <c r="I1976" i="24"/>
  <c r="I1977" i="24"/>
  <c r="I1978" i="24"/>
  <c r="I1979" i="24"/>
  <c r="I1980" i="24"/>
  <c r="I1981" i="24"/>
  <c r="I1982" i="24"/>
  <c r="I1983" i="24"/>
  <c r="I1984" i="24"/>
  <c r="I1985" i="24"/>
  <c r="I1986" i="24"/>
  <c r="I1987" i="24"/>
  <c r="I1988" i="24"/>
  <c r="I1989" i="24"/>
  <c r="I1990" i="24"/>
  <c r="I1991" i="24"/>
  <c r="I1992" i="24"/>
  <c r="I1993" i="24"/>
  <c r="I1994" i="24"/>
  <c r="I1995" i="24"/>
  <c r="I1996" i="24"/>
  <c r="I1997" i="24"/>
  <c r="I1998" i="24"/>
  <c r="I1999" i="24"/>
  <c r="I2000" i="24"/>
  <c r="I2001" i="24"/>
  <c r="I2002" i="24"/>
  <c r="I2003" i="24"/>
  <c r="I2004" i="24"/>
  <c r="I2005" i="24"/>
  <c r="I2006" i="24"/>
  <c r="I2007" i="24"/>
  <c r="I2008" i="24"/>
  <c r="I2009" i="24"/>
  <c r="I2010" i="24"/>
  <c r="I2011" i="24"/>
  <c r="I2012" i="24"/>
  <c r="I2013" i="24"/>
  <c r="I2014" i="24"/>
  <c r="I2015" i="24"/>
  <c r="I2016" i="24"/>
  <c r="I2017" i="24"/>
  <c r="I2018" i="24"/>
  <c r="I2019" i="24"/>
  <c r="I2020" i="24"/>
  <c r="I2021" i="24"/>
  <c r="I2022" i="24"/>
  <c r="I2023" i="24"/>
  <c r="I2024" i="24"/>
  <c r="I2025" i="24"/>
  <c r="I2026" i="24"/>
  <c r="I2027" i="24"/>
  <c r="I2028" i="24"/>
  <c r="I2029" i="24"/>
  <c r="I2030" i="24"/>
  <c r="I2031" i="24"/>
  <c r="I2032" i="24"/>
  <c r="I2033" i="24"/>
  <c r="I2034" i="24"/>
  <c r="I2035" i="24"/>
  <c r="I2036" i="24"/>
  <c r="I2037" i="24"/>
  <c r="I2038" i="24"/>
  <c r="I2039" i="24"/>
  <c r="I2040" i="24"/>
  <c r="I2041" i="24"/>
  <c r="I2042" i="24"/>
  <c r="I2043" i="24"/>
  <c r="I2044" i="24"/>
  <c r="I2045" i="24"/>
  <c r="I2046" i="24"/>
  <c r="I2047" i="24"/>
  <c r="I2048" i="24"/>
  <c r="I2049" i="24"/>
  <c r="I2050" i="24"/>
  <c r="I2051" i="24"/>
  <c r="I2052" i="24"/>
  <c r="I2053" i="24"/>
  <c r="I2054" i="24"/>
  <c r="I2055" i="24"/>
  <c r="I2056" i="24"/>
  <c r="I2057" i="24"/>
  <c r="I2058" i="24"/>
  <c r="I2059" i="24"/>
  <c r="I2060" i="24"/>
  <c r="I2061" i="24"/>
  <c r="I2062" i="24"/>
  <c r="I2063" i="24"/>
  <c r="I2064" i="24"/>
  <c r="I2065" i="24"/>
  <c r="I2066" i="24"/>
  <c r="I2067" i="24"/>
  <c r="I2068" i="24"/>
  <c r="I2069" i="24"/>
  <c r="I2070" i="24"/>
  <c r="I2071" i="24"/>
  <c r="I2072" i="24"/>
  <c r="I2073" i="24"/>
  <c r="I2074" i="24"/>
  <c r="I2075" i="24"/>
  <c r="I2076" i="24"/>
  <c r="I2077" i="24"/>
  <c r="I2078" i="24"/>
  <c r="I2079" i="24"/>
  <c r="I2080" i="24"/>
  <c r="I2081" i="24"/>
  <c r="I2082" i="24"/>
  <c r="I2083" i="24"/>
  <c r="I2084" i="24"/>
  <c r="I2085" i="24"/>
  <c r="I2086" i="24"/>
  <c r="I2087" i="24"/>
  <c r="I2088" i="24"/>
  <c r="I2089" i="24"/>
  <c r="I2090" i="24"/>
  <c r="I2091" i="24"/>
  <c r="I2092" i="24"/>
  <c r="I2093" i="24"/>
  <c r="I2094" i="24"/>
  <c r="I2095" i="24"/>
  <c r="I2096" i="24"/>
  <c r="I2097" i="24"/>
  <c r="I2098" i="24"/>
  <c r="I2099" i="24"/>
  <c r="I2100" i="24"/>
  <c r="I2101" i="24"/>
  <c r="I2102" i="24"/>
  <c r="I2103" i="24"/>
  <c r="I2104" i="24"/>
  <c r="I2105" i="24"/>
  <c r="I2106" i="24"/>
  <c r="I2107" i="24"/>
  <c r="I2108" i="24"/>
  <c r="I2109" i="24"/>
  <c r="I2110" i="24"/>
  <c r="I2111" i="24"/>
  <c r="I2112" i="24"/>
  <c r="I2113" i="24"/>
  <c r="I2114" i="24"/>
  <c r="I2115" i="24"/>
  <c r="I2116" i="24"/>
  <c r="I2117" i="24"/>
  <c r="I2118" i="24"/>
  <c r="I2119" i="24"/>
  <c r="I2120" i="24"/>
  <c r="I2121" i="24"/>
  <c r="I2122" i="24"/>
  <c r="I2123" i="24"/>
  <c r="I2124" i="24"/>
  <c r="I2125" i="24"/>
  <c r="I2126" i="24"/>
  <c r="I2127" i="24"/>
  <c r="I2128" i="24"/>
  <c r="I2129" i="24"/>
  <c r="I2130" i="24"/>
  <c r="I2131" i="24"/>
  <c r="I2132" i="24"/>
  <c r="I2133" i="24"/>
  <c r="I2134" i="24"/>
  <c r="I2135" i="24"/>
  <c r="I2136" i="24"/>
  <c r="I2137" i="24"/>
  <c r="I2138" i="24"/>
  <c r="I2139" i="24"/>
  <c r="I2140" i="24"/>
  <c r="I2141" i="24"/>
  <c r="I2142" i="24"/>
  <c r="I2143" i="24"/>
  <c r="I2144" i="24"/>
  <c r="I2145" i="24"/>
  <c r="I2146" i="24"/>
  <c r="I2147" i="24"/>
  <c r="I2148" i="24"/>
  <c r="I2149" i="24"/>
  <c r="I2150" i="24"/>
  <c r="I2151" i="24"/>
  <c r="I2152" i="24"/>
  <c r="I2153" i="24"/>
  <c r="I2154" i="24"/>
  <c r="I2155" i="24"/>
  <c r="I2156" i="24"/>
  <c r="I2157" i="24"/>
  <c r="I2158" i="24"/>
  <c r="I2159" i="24"/>
  <c r="I2160" i="24"/>
  <c r="I2161" i="24"/>
  <c r="I2162" i="24"/>
  <c r="I2163" i="24"/>
  <c r="I2164" i="24"/>
  <c r="I2165" i="24"/>
  <c r="I2166" i="24"/>
  <c r="I2167" i="24"/>
  <c r="I2168" i="24"/>
  <c r="I2169" i="24"/>
  <c r="I2170" i="24"/>
  <c r="I2171" i="24"/>
  <c r="I2172" i="24"/>
  <c r="I2173" i="24"/>
  <c r="I2174" i="24"/>
  <c r="I2175" i="24"/>
  <c r="I2176" i="24"/>
  <c r="I2177" i="24"/>
  <c r="I2178" i="24"/>
  <c r="I2179" i="24"/>
  <c r="I2180" i="24"/>
  <c r="I2181" i="24"/>
  <c r="I2182" i="24"/>
  <c r="I2183" i="24"/>
  <c r="I2184" i="24"/>
  <c r="I2185" i="24"/>
  <c r="I2186" i="24"/>
  <c r="I2187" i="24"/>
  <c r="I2188" i="24"/>
  <c r="I2189" i="24"/>
  <c r="I2190" i="24"/>
  <c r="I2191" i="24"/>
  <c r="I2192" i="24"/>
  <c r="I2193" i="24"/>
  <c r="I2194" i="24"/>
  <c r="I2195" i="24"/>
  <c r="I2196" i="24"/>
  <c r="I2197" i="24"/>
  <c r="I2198" i="24"/>
  <c r="I2199" i="24"/>
  <c r="I2200" i="24"/>
  <c r="I2201" i="24"/>
  <c r="I2202" i="24"/>
  <c r="I2203" i="24"/>
  <c r="I2204" i="24"/>
  <c r="I2205" i="24"/>
  <c r="I2206" i="24"/>
  <c r="I2207" i="24"/>
  <c r="I2208" i="24"/>
  <c r="I2209" i="24"/>
  <c r="I2210" i="24"/>
  <c r="I2211" i="24"/>
  <c r="I2212" i="24"/>
  <c r="I2213" i="24"/>
  <c r="I2214" i="24"/>
  <c r="I2215" i="24"/>
  <c r="I2216" i="24"/>
  <c r="I2217" i="24"/>
  <c r="I2218" i="24"/>
  <c r="I2219" i="24"/>
  <c r="I2220" i="24"/>
  <c r="I2221" i="24"/>
  <c r="I2222" i="24"/>
  <c r="I2223" i="24"/>
  <c r="I2224" i="24"/>
  <c r="I2225" i="24"/>
  <c r="I2226" i="24"/>
  <c r="I2227" i="24"/>
  <c r="I2228" i="24"/>
  <c r="I2229" i="24"/>
  <c r="I2230" i="24"/>
  <c r="I2231" i="24"/>
  <c r="I2232" i="24"/>
  <c r="I2233" i="24"/>
  <c r="I2234" i="24"/>
  <c r="I2235" i="24"/>
  <c r="I2236" i="24"/>
  <c r="I2237" i="24"/>
  <c r="I2238" i="24"/>
  <c r="I2239" i="24"/>
  <c r="I2240" i="24"/>
  <c r="I2241" i="24"/>
  <c r="I2242" i="24"/>
  <c r="I2243" i="24"/>
  <c r="I2244" i="24"/>
  <c r="I2245" i="24"/>
  <c r="I2246" i="24"/>
  <c r="I2247" i="24"/>
  <c r="I2248" i="24"/>
  <c r="I2249" i="24"/>
  <c r="I2250" i="24"/>
  <c r="I2251" i="24"/>
  <c r="I2252" i="24"/>
  <c r="I2253" i="24"/>
  <c r="I2254" i="24"/>
  <c r="I2255" i="24"/>
  <c r="I2256" i="24"/>
  <c r="I2257" i="24"/>
  <c r="I2258" i="24"/>
  <c r="I2259" i="24"/>
  <c r="I2260" i="24"/>
  <c r="I2261" i="24"/>
  <c r="I2262" i="24"/>
  <c r="I2263" i="24"/>
  <c r="I2264" i="24"/>
  <c r="I2265" i="24"/>
  <c r="I2266" i="24"/>
  <c r="I2267" i="24"/>
  <c r="I2268" i="24"/>
  <c r="I2269" i="24"/>
  <c r="I2270" i="24"/>
  <c r="I2271" i="24"/>
  <c r="I2272" i="24"/>
  <c r="I2273" i="24"/>
  <c r="I2274" i="24"/>
  <c r="I2275" i="24"/>
  <c r="I2276" i="24"/>
  <c r="I2277" i="24"/>
  <c r="I2278" i="24"/>
  <c r="I2279" i="24"/>
  <c r="I2280" i="24"/>
  <c r="I2281" i="24"/>
  <c r="I2282" i="24"/>
  <c r="I2283" i="24"/>
  <c r="I2284" i="24"/>
  <c r="I2285" i="24"/>
  <c r="I2286" i="24"/>
  <c r="I2287" i="24"/>
  <c r="I2288" i="24"/>
  <c r="I2289" i="24"/>
  <c r="I2290" i="24"/>
  <c r="I2291" i="24"/>
  <c r="I2292" i="24"/>
  <c r="I2293" i="24"/>
  <c r="I2294" i="24"/>
  <c r="I2295" i="24"/>
  <c r="I2296" i="24"/>
  <c r="I2297" i="24"/>
  <c r="I2298" i="24"/>
  <c r="I2299" i="24"/>
  <c r="I2300" i="24"/>
  <c r="I2301" i="24"/>
  <c r="I2302" i="24"/>
  <c r="I2303" i="24"/>
  <c r="I2304" i="24"/>
  <c r="I2305" i="24"/>
  <c r="I2306" i="24"/>
  <c r="I2307" i="24"/>
  <c r="I2308" i="24"/>
  <c r="I2309" i="24"/>
  <c r="I2310" i="24"/>
  <c r="I2311" i="24"/>
  <c r="I2312" i="24"/>
  <c r="I2313" i="24"/>
  <c r="I2314" i="24"/>
  <c r="I2315" i="24"/>
  <c r="I2316" i="24"/>
  <c r="I2317" i="24"/>
  <c r="I2318" i="24"/>
  <c r="I2319" i="24"/>
  <c r="I2320" i="24"/>
  <c r="I2321" i="24"/>
  <c r="I2322" i="24"/>
  <c r="I2323" i="24"/>
  <c r="I2324" i="24"/>
  <c r="I2325" i="24"/>
  <c r="I2326" i="24"/>
  <c r="I2327" i="24"/>
  <c r="I2328" i="24"/>
  <c r="I2329" i="24"/>
  <c r="I2330" i="24"/>
  <c r="I2331" i="24"/>
  <c r="I2332" i="24"/>
  <c r="I2333" i="24"/>
  <c r="I2334" i="24"/>
  <c r="I2335" i="24"/>
  <c r="I2336" i="24"/>
  <c r="I2337" i="24"/>
  <c r="I2338" i="24"/>
  <c r="I2339" i="24"/>
  <c r="I2340" i="24"/>
  <c r="I2341" i="24"/>
  <c r="I2342" i="24"/>
  <c r="I2343" i="24"/>
  <c r="I2344" i="24"/>
  <c r="I2345" i="24"/>
  <c r="I2346" i="24"/>
  <c r="I2347" i="24"/>
  <c r="I2348" i="24"/>
  <c r="I2349" i="24"/>
  <c r="I2350" i="24"/>
  <c r="I2351" i="24"/>
  <c r="I2352" i="24"/>
  <c r="I2353" i="24"/>
  <c r="I2354" i="24"/>
  <c r="I2355" i="24"/>
  <c r="I2356" i="24"/>
  <c r="I2357" i="24"/>
  <c r="I2358" i="24"/>
  <c r="I2359" i="24"/>
  <c r="I2360" i="24"/>
  <c r="I2361" i="24"/>
  <c r="I2362" i="24"/>
  <c r="I2363" i="24"/>
  <c r="I2364" i="24"/>
  <c r="I2365" i="24"/>
  <c r="I2366" i="24"/>
  <c r="I2367" i="24"/>
  <c r="I2368" i="24"/>
  <c r="I2369" i="24"/>
  <c r="I2370" i="24"/>
  <c r="I2371" i="24"/>
  <c r="I2372" i="24"/>
  <c r="I2373" i="24"/>
  <c r="I2374" i="24"/>
  <c r="I2375" i="24"/>
  <c r="I2376" i="24"/>
  <c r="I2377" i="24"/>
  <c r="I2378" i="24"/>
  <c r="I2379" i="24"/>
  <c r="I2380" i="24"/>
  <c r="I2381" i="24"/>
  <c r="I2382" i="24"/>
  <c r="I2383" i="24"/>
  <c r="I2384" i="24"/>
  <c r="I2385" i="24"/>
  <c r="I2386" i="24"/>
  <c r="I2387" i="24"/>
  <c r="I2388" i="24"/>
  <c r="I2389" i="24"/>
  <c r="I2390" i="24"/>
  <c r="I2391" i="24"/>
  <c r="I2392" i="24"/>
  <c r="I2393" i="24"/>
  <c r="I2394" i="24"/>
  <c r="I2395" i="24"/>
  <c r="I2396" i="24"/>
  <c r="I2397" i="24"/>
  <c r="I2398" i="24"/>
  <c r="I2399" i="24"/>
  <c r="I2400" i="24"/>
  <c r="I2401" i="24"/>
  <c r="I2402" i="24"/>
  <c r="I2403" i="24"/>
  <c r="I2404" i="24"/>
  <c r="I2405" i="24"/>
  <c r="I2406" i="24"/>
  <c r="I2407" i="24"/>
  <c r="I2408" i="24"/>
  <c r="I2409" i="24"/>
  <c r="I2410" i="24"/>
  <c r="I2411" i="24"/>
  <c r="I2412" i="24"/>
  <c r="I2413" i="24"/>
  <c r="I2414" i="24"/>
  <c r="I2415" i="24"/>
  <c r="I2416" i="24"/>
  <c r="I2417" i="24"/>
  <c r="I2418" i="24"/>
  <c r="I2419" i="24"/>
  <c r="I2420" i="24"/>
  <c r="I2421" i="24"/>
  <c r="I2422" i="24"/>
  <c r="I2423" i="24"/>
  <c r="I2424" i="24"/>
  <c r="I2425" i="24"/>
  <c r="I2426" i="24"/>
  <c r="I2427" i="24"/>
  <c r="I2428" i="24"/>
  <c r="I2429" i="24"/>
  <c r="I2430" i="24"/>
  <c r="I2431" i="24"/>
  <c r="I2432" i="24"/>
  <c r="I2433" i="24"/>
  <c r="I2434" i="24"/>
  <c r="I2435" i="24"/>
  <c r="I2436" i="24"/>
  <c r="I2437" i="24"/>
  <c r="I2438" i="24"/>
  <c r="I2439" i="24"/>
  <c r="I2440" i="24"/>
  <c r="I2441" i="24"/>
  <c r="I2442" i="24"/>
  <c r="I2443" i="24"/>
  <c r="I2444" i="24"/>
  <c r="I2445" i="24"/>
  <c r="I2446" i="24"/>
  <c r="I2447" i="24"/>
  <c r="I2448" i="24"/>
  <c r="I2449" i="24"/>
  <c r="I2450" i="24"/>
  <c r="I2451" i="24"/>
  <c r="I2452" i="24"/>
  <c r="I2453" i="24"/>
  <c r="I2454" i="24"/>
  <c r="I2455" i="24"/>
  <c r="I2456" i="24"/>
  <c r="I2457" i="24"/>
  <c r="I2458" i="24"/>
  <c r="I2459" i="24"/>
  <c r="I2460" i="24"/>
  <c r="I2461" i="24"/>
  <c r="I2462" i="24"/>
  <c r="I2463" i="24"/>
  <c r="I2464" i="24"/>
  <c r="I2465" i="24"/>
  <c r="I2466" i="24"/>
  <c r="I2467" i="24"/>
  <c r="I2468" i="24"/>
  <c r="I2469" i="24"/>
  <c r="I2470" i="24"/>
  <c r="I2471" i="24"/>
  <c r="I2472" i="24"/>
  <c r="I2473" i="24"/>
  <c r="I2474" i="24"/>
  <c r="I2475" i="24"/>
  <c r="I2476" i="24"/>
  <c r="I2477" i="24"/>
  <c r="I2478" i="24"/>
  <c r="I2479" i="24"/>
  <c r="I2480" i="24"/>
  <c r="I2481" i="24"/>
  <c r="I2482" i="24"/>
  <c r="I2483" i="24"/>
  <c r="I2484" i="24"/>
  <c r="I2485" i="24"/>
  <c r="I2486" i="24"/>
  <c r="I2487" i="24"/>
  <c r="I2488" i="24"/>
  <c r="I2489" i="24"/>
  <c r="I2490" i="24"/>
  <c r="I2491" i="24"/>
  <c r="I2492" i="24"/>
  <c r="I2493" i="24"/>
  <c r="I2494" i="24"/>
  <c r="I2495" i="24"/>
  <c r="I2496" i="24"/>
  <c r="I2497" i="24"/>
  <c r="I2498" i="24"/>
  <c r="I2499" i="24"/>
  <c r="I2500" i="24"/>
  <c r="I2501" i="24"/>
  <c r="I2502" i="24"/>
  <c r="I2503" i="24"/>
  <c r="I2504" i="24"/>
  <c r="I2505" i="24"/>
  <c r="I2506" i="24"/>
  <c r="I2507" i="24"/>
  <c r="I2508" i="24"/>
  <c r="I2509" i="24"/>
  <c r="I2510" i="24"/>
  <c r="I2511" i="24"/>
  <c r="I2512" i="24"/>
  <c r="I2513" i="24"/>
  <c r="I2514" i="24"/>
  <c r="I2515" i="24"/>
  <c r="I2516" i="24"/>
  <c r="I2517" i="24"/>
  <c r="I2518" i="24"/>
  <c r="I2519" i="24"/>
  <c r="I2520" i="24"/>
  <c r="I2521" i="24"/>
  <c r="I2522" i="24"/>
  <c r="I2523" i="24"/>
  <c r="I2524" i="24"/>
  <c r="I2525" i="24"/>
  <c r="I2526" i="24"/>
  <c r="I2527" i="24"/>
  <c r="I2528" i="24"/>
  <c r="I2529" i="24"/>
  <c r="I2530" i="24"/>
  <c r="I2531" i="24"/>
  <c r="I2532" i="24"/>
  <c r="I2533" i="24"/>
  <c r="I2534" i="24"/>
  <c r="I2535" i="24"/>
  <c r="I2536" i="24"/>
  <c r="I2537" i="24"/>
  <c r="I2538" i="24"/>
  <c r="I2539" i="24"/>
  <c r="I2540" i="24"/>
  <c r="I2541" i="24"/>
  <c r="I2542" i="24"/>
  <c r="I2543" i="24"/>
  <c r="I2544" i="24"/>
  <c r="I2545" i="24"/>
  <c r="I2546" i="24"/>
  <c r="I2547" i="24"/>
  <c r="I2548" i="24"/>
  <c r="I2549" i="24"/>
  <c r="I2550" i="24"/>
  <c r="I2551" i="24"/>
  <c r="I2552" i="24"/>
  <c r="I2553" i="24"/>
  <c r="I2554" i="24"/>
  <c r="I2555" i="24"/>
  <c r="I2556" i="24"/>
  <c r="I2557" i="24"/>
  <c r="I2558" i="24"/>
  <c r="I2559" i="24"/>
  <c r="I2560" i="24"/>
  <c r="I2561" i="24"/>
  <c r="I2562" i="24"/>
  <c r="I2563" i="24"/>
  <c r="I2564" i="24"/>
  <c r="I2565" i="24"/>
  <c r="I2566" i="24"/>
  <c r="I2567" i="24"/>
  <c r="I2568" i="24"/>
  <c r="I2569" i="24"/>
  <c r="I2570" i="24"/>
  <c r="I2571" i="24"/>
  <c r="I2572" i="24"/>
  <c r="I2573" i="24"/>
  <c r="I2574" i="24"/>
  <c r="I2575" i="24"/>
  <c r="I2576" i="24"/>
  <c r="I2577" i="24"/>
  <c r="I2578" i="24"/>
  <c r="I2579" i="24"/>
  <c r="I2580" i="24"/>
  <c r="I2581" i="24"/>
  <c r="I2582" i="24"/>
  <c r="I2583" i="24"/>
  <c r="I2584" i="24"/>
  <c r="I2585" i="24"/>
  <c r="I2586" i="24"/>
  <c r="I2587" i="24"/>
  <c r="I2588" i="24"/>
  <c r="I2589" i="24"/>
  <c r="I2590" i="24"/>
  <c r="I2591" i="24"/>
  <c r="I2592" i="24"/>
  <c r="I2593" i="24"/>
  <c r="I2594" i="24"/>
  <c r="I2595" i="24"/>
  <c r="I2596" i="24"/>
  <c r="I2597" i="24"/>
  <c r="I2598" i="24"/>
  <c r="I2599" i="24"/>
  <c r="I2600" i="24"/>
  <c r="I2601" i="24"/>
  <c r="I2602" i="24"/>
  <c r="I2603" i="24"/>
  <c r="I2604" i="24"/>
  <c r="I2605" i="24"/>
  <c r="I2606" i="24"/>
  <c r="I2607" i="24"/>
  <c r="I2608" i="24"/>
  <c r="I2609" i="24"/>
  <c r="I2610" i="24"/>
  <c r="I2611" i="24"/>
  <c r="I2612" i="24"/>
  <c r="I2613" i="24"/>
  <c r="I2614" i="24"/>
  <c r="I2615" i="24"/>
  <c r="I2616" i="24"/>
  <c r="I2617" i="24"/>
  <c r="I2618" i="24"/>
  <c r="I2619" i="24"/>
  <c r="I2620" i="24"/>
  <c r="I2621" i="24"/>
  <c r="I2622" i="24"/>
  <c r="I2623" i="24"/>
  <c r="I2624" i="24"/>
  <c r="I2625" i="24"/>
  <c r="I2626" i="24"/>
  <c r="I2627" i="24"/>
  <c r="I2628" i="24"/>
  <c r="I2629" i="24"/>
  <c r="I2630" i="24"/>
  <c r="I2631" i="24"/>
  <c r="I2632" i="24"/>
  <c r="I2633" i="24"/>
  <c r="I2634" i="24"/>
  <c r="I2635" i="24"/>
  <c r="I2636" i="24"/>
  <c r="I2637" i="24"/>
  <c r="I2638" i="24"/>
  <c r="I2639" i="24"/>
  <c r="I2640" i="24"/>
  <c r="I2641" i="24"/>
  <c r="I2642" i="24"/>
  <c r="I2643" i="24"/>
  <c r="I2644" i="24"/>
  <c r="I2645" i="24"/>
  <c r="I2646" i="24"/>
  <c r="I2647" i="24"/>
  <c r="I2648" i="24"/>
  <c r="I2649" i="24"/>
  <c r="I2650" i="24"/>
  <c r="I2651" i="24"/>
  <c r="I2652" i="24"/>
  <c r="I2653" i="24"/>
  <c r="I2654" i="24"/>
  <c r="I2655" i="24"/>
  <c r="I2656" i="24"/>
  <c r="I2657" i="24"/>
  <c r="I2658" i="24"/>
  <c r="I2659" i="24"/>
  <c r="I2660" i="24"/>
  <c r="I2661" i="24"/>
  <c r="I2662" i="24"/>
  <c r="I2663" i="24"/>
  <c r="I2664" i="24"/>
  <c r="I2665" i="24"/>
  <c r="I2666" i="24"/>
  <c r="I2667" i="24"/>
  <c r="I2668" i="24"/>
  <c r="I2669" i="24"/>
  <c r="I2670" i="24"/>
  <c r="I2671" i="24"/>
  <c r="I2672" i="24"/>
  <c r="I2673" i="24"/>
  <c r="I2674" i="24"/>
  <c r="I2675" i="24"/>
  <c r="I2676" i="24"/>
  <c r="I2677" i="24"/>
  <c r="I2678" i="24"/>
  <c r="I2679" i="24"/>
  <c r="I2680" i="24"/>
  <c r="I2681" i="24"/>
  <c r="I2682" i="24"/>
  <c r="I2683" i="24"/>
  <c r="I2684" i="24"/>
  <c r="I2685" i="24"/>
  <c r="I2686" i="24"/>
  <c r="I2687" i="24"/>
  <c r="I2688" i="24"/>
  <c r="I2689" i="24"/>
  <c r="I2690" i="24"/>
  <c r="I2691" i="24"/>
  <c r="I2692" i="24"/>
  <c r="I2693" i="24"/>
  <c r="I2694" i="24"/>
  <c r="I2695" i="24"/>
  <c r="I2696" i="24"/>
  <c r="I2697" i="24"/>
  <c r="I2698" i="24"/>
  <c r="I2699" i="24"/>
  <c r="I2700" i="24"/>
  <c r="I2701" i="24"/>
  <c r="I2702" i="24"/>
  <c r="I2703" i="24"/>
  <c r="I2704" i="24"/>
  <c r="I2705" i="24"/>
  <c r="I2706" i="24"/>
  <c r="I2707" i="24"/>
  <c r="I2708" i="24"/>
  <c r="I2709" i="24"/>
  <c r="I2710" i="24"/>
  <c r="I2711" i="24"/>
  <c r="I2712" i="24"/>
  <c r="I2713" i="24"/>
  <c r="I2714" i="24"/>
  <c r="I2715" i="24"/>
  <c r="I2716" i="24"/>
  <c r="I2717" i="24"/>
  <c r="I2718" i="24"/>
  <c r="I2719" i="24"/>
  <c r="I2720" i="24"/>
  <c r="I2721" i="24"/>
  <c r="I2722" i="24"/>
  <c r="I2723" i="24"/>
  <c r="I2724" i="24"/>
  <c r="I2725" i="24"/>
  <c r="I2726" i="24"/>
  <c r="I2727" i="24"/>
  <c r="I2728" i="24"/>
  <c r="I2729" i="24"/>
  <c r="I2730" i="24"/>
  <c r="I2731" i="24"/>
  <c r="I2732" i="24"/>
  <c r="I2733" i="24"/>
  <c r="I2734" i="24"/>
  <c r="I2735" i="24"/>
  <c r="I2736" i="24"/>
  <c r="I2737" i="24"/>
  <c r="I2738" i="24"/>
  <c r="I2739" i="24"/>
  <c r="I2740" i="24"/>
  <c r="I2741" i="24"/>
  <c r="I2742" i="24"/>
  <c r="I2743" i="24"/>
  <c r="I2744" i="24"/>
  <c r="I2745" i="24"/>
  <c r="I2746" i="24"/>
  <c r="I2747" i="24"/>
  <c r="I2748" i="24"/>
  <c r="I2749" i="24"/>
  <c r="I2750" i="24"/>
  <c r="I2751" i="24"/>
  <c r="I2752" i="24"/>
  <c r="I2753" i="24"/>
  <c r="I2754" i="24"/>
  <c r="I2755" i="24"/>
  <c r="I2756" i="24"/>
  <c r="I2757" i="24"/>
  <c r="I2758" i="24"/>
  <c r="I2759" i="24"/>
  <c r="I2760" i="24"/>
  <c r="I2761" i="24"/>
  <c r="I2762" i="24"/>
  <c r="I2763" i="24"/>
  <c r="I2764" i="24"/>
  <c r="I2765" i="24"/>
  <c r="I2766" i="24"/>
  <c r="I2767" i="24"/>
  <c r="I2768" i="24"/>
  <c r="I2769" i="24"/>
  <c r="I2770" i="24"/>
  <c r="I2771" i="24"/>
  <c r="I2772" i="24"/>
  <c r="I2773" i="24"/>
  <c r="I2774" i="24"/>
  <c r="I2775" i="24"/>
  <c r="I2776" i="24"/>
  <c r="I2777" i="24"/>
  <c r="I2778" i="24"/>
  <c r="I2779" i="24"/>
  <c r="I2780" i="24"/>
  <c r="I2781" i="24"/>
  <c r="I2782" i="24"/>
  <c r="I2783" i="24"/>
  <c r="I2784" i="24"/>
  <c r="I2785" i="24"/>
  <c r="I2786" i="24"/>
  <c r="I2787" i="24"/>
  <c r="I2788" i="24"/>
  <c r="I2789" i="24"/>
  <c r="I2790" i="24"/>
  <c r="I2791" i="24"/>
  <c r="I2792" i="24"/>
  <c r="I2793" i="24"/>
  <c r="I2794" i="24"/>
  <c r="I2795" i="24"/>
  <c r="I2796" i="24"/>
  <c r="I2797" i="24"/>
  <c r="I2798" i="24"/>
  <c r="I2799" i="24"/>
  <c r="I2800" i="24"/>
  <c r="I2801" i="24"/>
  <c r="I2802" i="24"/>
  <c r="I2803" i="24"/>
  <c r="I2804" i="24"/>
  <c r="I2805" i="24"/>
  <c r="I2806" i="24"/>
  <c r="I2807" i="24"/>
  <c r="I2808" i="24"/>
  <c r="I2809" i="24"/>
  <c r="I2810" i="24"/>
  <c r="I2811" i="24"/>
  <c r="I2812" i="24"/>
  <c r="I2813" i="24"/>
  <c r="I2814" i="24"/>
  <c r="I2815" i="24"/>
  <c r="I2816" i="24"/>
  <c r="I2817" i="24"/>
  <c r="I2818" i="24"/>
  <c r="I2819" i="24"/>
  <c r="I2820" i="24"/>
  <c r="I2821" i="24"/>
  <c r="I2822" i="24"/>
  <c r="I2823" i="24"/>
  <c r="I2824" i="24"/>
  <c r="I2825" i="24"/>
  <c r="I2826" i="24"/>
  <c r="I2827" i="24"/>
  <c r="I2828" i="24"/>
  <c r="I2829" i="24"/>
  <c r="I2830" i="24"/>
  <c r="I2831" i="24"/>
  <c r="I2832" i="24"/>
  <c r="I2833" i="24"/>
  <c r="I2834" i="24"/>
  <c r="I2835" i="24"/>
  <c r="I2836" i="24"/>
  <c r="I2837" i="24"/>
  <c r="I2838" i="24"/>
  <c r="I2839" i="24"/>
  <c r="I2840" i="24"/>
  <c r="I2841" i="24"/>
  <c r="I2842" i="24"/>
  <c r="I2843" i="24"/>
  <c r="I2844" i="24"/>
  <c r="I2845" i="24"/>
  <c r="I2846" i="24"/>
  <c r="I2847" i="24"/>
  <c r="I2848" i="24"/>
  <c r="I2849" i="24"/>
  <c r="I2850" i="24"/>
  <c r="I2851" i="24"/>
  <c r="I2852" i="24"/>
  <c r="I2853" i="24"/>
  <c r="I2854" i="24"/>
  <c r="I2855" i="24"/>
  <c r="I2856" i="24"/>
  <c r="I2857" i="24"/>
  <c r="I2858" i="24"/>
  <c r="I2859" i="24"/>
  <c r="I2860" i="24"/>
  <c r="I2861" i="24"/>
  <c r="I2862" i="24"/>
  <c r="I2863" i="24"/>
  <c r="I2864" i="24"/>
  <c r="I2865" i="24"/>
  <c r="I2866" i="24"/>
  <c r="I2867" i="24"/>
  <c r="I2868" i="24"/>
  <c r="I2869" i="24"/>
  <c r="I2870" i="24"/>
  <c r="I2871" i="24"/>
  <c r="I2872" i="24"/>
  <c r="I2873" i="24"/>
  <c r="I2874" i="24"/>
  <c r="I2875" i="24"/>
  <c r="I2876" i="24"/>
  <c r="I2877" i="24"/>
  <c r="I2878" i="24"/>
  <c r="I2879" i="24"/>
  <c r="I2880" i="24"/>
  <c r="I2881" i="24"/>
  <c r="I2882" i="24"/>
  <c r="I2883" i="24"/>
  <c r="I2884" i="24"/>
  <c r="I2885" i="24"/>
  <c r="I2886" i="24"/>
  <c r="I2887" i="24"/>
  <c r="I2888" i="24"/>
  <c r="I2889" i="24"/>
  <c r="I2890" i="24"/>
  <c r="I2891" i="24"/>
  <c r="I2892" i="24"/>
  <c r="I2893" i="24"/>
  <c r="I2894" i="24"/>
  <c r="I2895" i="24"/>
  <c r="I2896" i="24"/>
  <c r="I2897" i="24"/>
  <c r="I2898" i="24"/>
  <c r="I2899" i="24"/>
  <c r="I2900" i="24"/>
  <c r="I2901" i="24"/>
  <c r="I2902" i="24"/>
  <c r="I2903" i="24"/>
  <c r="I2904" i="24"/>
  <c r="I2905" i="24"/>
  <c r="I2906" i="24"/>
  <c r="I2907" i="24"/>
  <c r="I2908" i="24"/>
  <c r="I2909" i="24"/>
  <c r="I2910" i="24"/>
  <c r="I2911" i="24"/>
  <c r="I2912" i="24"/>
  <c r="I2913" i="24"/>
  <c r="I2914" i="24"/>
  <c r="I2915" i="24"/>
  <c r="I2916" i="24"/>
  <c r="I2917" i="24"/>
  <c r="I2918" i="24"/>
  <c r="I2919" i="24"/>
  <c r="I2920" i="24"/>
  <c r="I2921" i="24"/>
  <c r="I2922" i="24"/>
  <c r="I2923" i="24"/>
  <c r="I2924" i="24"/>
  <c r="I2925" i="24"/>
  <c r="I2926" i="24"/>
  <c r="I2927" i="24"/>
  <c r="I2928" i="24"/>
  <c r="I2929" i="24"/>
  <c r="I2930" i="24"/>
  <c r="I2931" i="24"/>
  <c r="I2932" i="24"/>
  <c r="I2933" i="24"/>
  <c r="I2934" i="24"/>
  <c r="I2935" i="24"/>
  <c r="I2936" i="24"/>
  <c r="I2937" i="24"/>
  <c r="I2938" i="24"/>
  <c r="I2939" i="24"/>
  <c r="I2940" i="24"/>
  <c r="I2941" i="24"/>
  <c r="I2942" i="24"/>
  <c r="I2943" i="24"/>
  <c r="I2944" i="24"/>
  <c r="I2945" i="24"/>
  <c r="I2946" i="24"/>
  <c r="I2947" i="24"/>
  <c r="I2948" i="24"/>
  <c r="I2949" i="24"/>
  <c r="I2950" i="24"/>
  <c r="I2951" i="24"/>
  <c r="I2952" i="24"/>
  <c r="I2953" i="24"/>
  <c r="I2954" i="24"/>
  <c r="I2955" i="24"/>
  <c r="I2956" i="24"/>
  <c r="I2957" i="24"/>
  <c r="I2958" i="24"/>
  <c r="I2959" i="24"/>
  <c r="I2960" i="24"/>
  <c r="I2961" i="24"/>
  <c r="I2962" i="24"/>
  <c r="I2963" i="24"/>
  <c r="I2964" i="24"/>
  <c r="I2965" i="24"/>
  <c r="I2966" i="24"/>
  <c r="I2967" i="24"/>
  <c r="I2968" i="24"/>
  <c r="I2969" i="24"/>
  <c r="I2970" i="24"/>
  <c r="I2971" i="24"/>
  <c r="I2972" i="24"/>
  <c r="I2973" i="24"/>
  <c r="I2974" i="24"/>
  <c r="I2975" i="24"/>
  <c r="I2976" i="24"/>
  <c r="I2977" i="24"/>
  <c r="I2978" i="24"/>
  <c r="I2979" i="24"/>
  <c r="I2980" i="24"/>
  <c r="I2981" i="24"/>
  <c r="I2982" i="24"/>
  <c r="I2983" i="24"/>
  <c r="I2984" i="24"/>
  <c r="I2985" i="24"/>
  <c r="I2986" i="24"/>
  <c r="I2987" i="24"/>
  <c r="I2988" i="24"/>
  <c r="I2989" i="24"/>
  <c r="I2990" i="24"/>
  <c r="I2991" i="24"/>
  <c r="I2992" i="24"/>
  <c r="I2993" i="24"/>
  <c r="I2994" i="24"/>
  <c r="I2995" i="24"/>
  <c r="I2996" i="24"/>
  <c r="I2997" i="24"/>
  <c r="I2998" i="24"/>
  <c r="I2999" i="24"/>
  <c r="I3000" i="24"/>
  <c r="I3001" i="24"/>
  <c r="I3002" i="24"/>
  <c r="I3003" i="24"/>
  <c r="I3004" i="24"/>
  <c r="I3005" i="24"/>
  <c r="I3006" i="24"/>
  <c r="I3007" i="24"/>
  <c r="I3008" i="24"/>
  <c r="I3009" i="24"/>
  <c r="I3010" i="24"/>
  <c r="I3011" i="24"/>
  <c r="I3012" i="24"/>
  <c r="I3013" i="24"/>
  <c r="I3014" i="24"/>
  <c r="I3015" i="24"/>
  <c r="I3016" i="24"/>
  <c r="I3017" i="24"/>
  <c r="I3018" i="24"/>
  <c r="I3019" i="24"/>
  <c r="I3020" i="24"/>
  <c r="I3021" i="24"/>
  <c r="I3022" i="24"/>
  <c r="I3023" i="24"/>
  <c r="I3024" i="24"/>
  <c r="I3025" i="24"/>
  <c r="I3026" i="24"/>
  <c r="I3027" i="24"/>
  <c r="I3028" i="24"/>
  <c r="I3029" i="24"/>
  <c r="I3030" i="24"/>
  <c r="I3031" i="24"/>
  <c r="I3032" i="24"/>
  <c r="I3033" i="24"/>
  <c r="I3034" i="24"/>
  <c r="I3035" i="24"/>
  <c r="I3036" i="24"/>
  <c r="I3037" i="24"/>
  <c r="I3038" i="24"/>
  <c r="I3039" i="24"/>
  <c r="I3040" i="24"/>
  <c r="I3041" i="24"/>
  <c r="I3042" i="24"/>
  <c r="I3043" i="24"/>
  <c r="I3044" i="24"/>
  <c r="I3045" i="24"/>
  <c r="I3046" i="24"/>
  <c r="I3047" i="24"/>
  <c r="I3048" i="24"/>
  <c r="I3049" i="24"/>
  <c r="I3050" i="24"/>
  <c r="I3051" i="24"/>
  <c r="I3052" i="24"/>
  <c r="I3053" i="24"/>
  <c r="I3054" i="24"/>
  <c r="I3055" i="24"/>
  <c r="I3056" i="24"/>
  <c r="I3057" i="24"/>
  <c r="I3058" i="24"/>
  <c r="I3059" i="24"/>
  <c r="I3060" i="24"/>
  <c r="I3061" i="24"/>
  <c r="I3062" i="24"/>
  <c r="I3063" i="24"/>
  <c r="I3064" i="24"/>
  <c r="I3065" i="24"/>
  <c r="I3066" i="24"/>
  <c r="I3067" i="24"/>
  <c r="I3068" i="24"/>
  <c r="I3069" i="24"/>
  <c r="I3070" i="24"/>
  <c r="I3071" i="24"/>
  <c r="I3072" i="24"/>
  <c r="I3073" i="24"/>
  <c r="I3074" i="24"/>
  <c r="I3075" i="24"/>
  <c r="I3076" i="24"/>
  <c r="I3077" i="24"/>
  <c r="I3078" i="24"/>
  <c r="I3079" i="24"/>
  <c r="I3080" i="24"/>
  <c r="I3081" i="24"/>
  <c r="I3082" i="24"/>
  <c r="I3083" i="24"/>
  <c r="I3084" i="24"/>
  <c r="I3085" i="24"/>
  <c r="I3086" i="24"/>
  <c r="I3087" i="24"/>
  <c r="I3088" i="24"/>
  <c r="I3089" i="24"/>
  <c r="I3090" i="24"/>
  <c r="I3091" i="24"/>
  <c r="I3092" i="24"/>
  <c r="I3093" i="24"/>
  <c r="I3094" i="24"/>
  <c r="I3095" i="24"/>
  <c r="I3096" i="24"/>
  <c r="I3097" i="24"/>
  <c r="I3098" i="24"/>
  <c r="I3099" i="24"/>
  <c r="I3100" i="24"/>
  <c r="I3101" i="24"/>
  <c r="I3102" i="24"/>
  <c r="I3103" i="24"/>
  <c r="I3104" i="24"/>
  <c r="I3105" i="24"/>
  <c r="I3106" i="24"/>
  <c r="I3107" i="24"/>
  <c r="I3108" i="24"/>
  <c r="I3109" i="24"/>
  <c r="I3110" i="24"/>
  <c r="I3111" i="24"/>
  <c r="I3112" i="24"/>
  <c r="I3113" i="24"/>
  <c r="I3114" i="24"/>
  <c r="I3115" i="24"/>
  <c r="I3116" i="24"/>
  <c r="I3117" i="24"/>
  <c r="I3118" i="24"/>
  <c r="I3119" i="24"/>
  <c r="I3120" i="24"/>
  <c r="I3121" i="24"/>
  <c r="I3122" i="24"/>
  <c r="I3123" i="24"/>
  <c r="I3124" i="24"/>
  <c r="I3125" i="24"/>
  <c r="I3126" i="24"/>
  <c r="I3127" i="24"/>
  <c r="I3128" i="24"/>
  <c r="I3129" i="24"/>
  <c r="I3130" i="24"/>
  <c r="I3131" i="24"/>
  <c r="I3132" i="24"/>
  <c r="I3133" i="24"/>
  <c r="I3134" i="24"/>
  <c r="I3135" i="24"/>
  <c r="I3136" i="24"/>
  <c r="I3137" i="24"/>
  <c r="I3138" i="24"/>
  <c r="I3139" i="24"/>
  <c r="I3140" i="24"/>
  <c r="I3141" i="24"/>
  <c r="I3142" i="24"/>
  <c r="I3143" i="24"/>
  <c r="I3144" i="24"/>
  <c r="I3145" i="24"/>
  <c r="I3146" i="24"/>
  <c r="I3147" i="24"/>
  <c r="I3148" i="24"/>
  <c r="I3149" i="24"/>
  <c r="I3150" i="24"/>
  <c r="I3151" i="24"/>
  <c r="I3152" i="24"/>
  <c r="I3153" i="24"/>
  <c r="I3154" i="24"/>
  <c r="I3155" i="24"/>
  <c r="I3156" i="24"/>
  <c r="I3157" i="24"/>
  <c r="I3158" i="24"/>
  <c r="I3159" i="24"/>
  <c r="I3160" i="24"/>
  <c r="I3161" i="24"/>
  <c r="I3162" i="24"/>
  <c r="I3163" i="24"/>
  <c r="I3164" i="24"/>
  <c r="I3165" i="24"/>
  <c r="I3166" i="24"/>
  <c r="I3167" i="24"/>
  <c r="I3168" i="24"/>
  <c r="I3169" i="24"/>
  <c r="I3170" i="24"/>
  <c r="I3171" i="24"/>
  <c r="I3172" i="24"/>
  <c r="I3173" i="24"/>
  <c r="I3174" i="24"/>
  <c r="I3175" i="24"/>
  <c r="I3176" i="24"/>
  <c r="I3177" i="24"/>
  <c r="I3178" i="24"/>
  <c r="I3179" i="24"/>
  <c r="I3180" i="24"/>
  <c r="I3181" i="24"/>
  <c r="I3182" i="24"/>
  <c r="I3183" i="24"/>
  <c r="I3184" i="24"/>
  <c r="I3185" i="24"/>
  <c r="I3186" i="24"/>
  <c r="I3187" i="24"/>
  <c r="I3188" i="24"/>
  <c r="I3189" i="24"/>
  <c r="I3190" i="24"/>
  <c r="I3191" i="24"/>
  <c r="I3192" i="24"/>
  <c r="I3193" i="24"/>
  <c r="I3194" i="24"/>
  <c r="I3195" i="24"/>
  <c r="I3196" i="24"/>
  <c r="I3197" i="24"/>
  <c r="I3198" i="24"/>
  <c r="I3199" i="24"/>
  <c r="I3200" i="24"/>
  <c r="I3201" i="24"/>
  <c r="I3202" i="24"/>
  <c r="I3203" i="24"/>
  <c r="I3204" i="24"/>
  <c r="I3205" i="24"/>
  <c r="I3206" i="24"/>
  <c r="I3207" i="24"/>
  <c r="I3208" i="24"/>
  <c r="I3209" i="24"/>
  <c r="I3210" i="24"/>
  <c r="I3211" i="24"/>
  <c r="I3212" i="24"/>
  <c r="I3213" i="24"/>
  <c r="I3214" i="24"/>
  <c r="I3215" i="24"/>
  <c r="I3216" i="24"/>
  <c r="I3217" i="24"/>
  <c r="I3218" i="24"/>
  <c r="I3219" i="24"/>
  <c r="I3220" i="24"/>
  <c r="I3221" i="24"/>
  <c r="I3222" i="24"/>
  <c r="I3223" i="24"/>
  <c r="I3224" i="24"/>
  <c r="I3225" i="24"/>
  <c r="I3226" i="24"/>
  <c r="I3227" i="24"/>
  <c r="I3228" i="24"/>
  <c r="I3229" i="24"/>
  <c r="I3230" i="24"/>
  <c r="I3231" i="24"/>
  <c r="I3232" i="24"/>
  <c r="I3233" i="24"/>
  <c r="I3234" i="24"/>
  <c r="I3235" i="24"/>
  <c r="I3236" i="24"/>
  <c r="I3237" i="24"/>
  <c r="I3238" i="24"/>
  <c r="I3239" i="24"/>
  <c r="I3240" i="24"/>
  <c r="I3241" i="24"/>
  <c r="I3242" i="24"/>
  <c r="I3243" i="24"/>
  <c r="I3244" i="24"/>
  <c r="I3245" i="24"/>
  <c r="I3246" i="24"/>
  <c r="I3247" i="24"/>
  <c r="I3248" i="24"/>
  <c r="I3249" i="24"/>
  <c r="I3250" i="24"/>
  <c r="I3251" i="24"/>
  <c r="I3252" i="24"/>
  <c r="I3253" i="24"/>
  <c r="I3254" i="24"/>
  <c r="I3255" i="24"/>
  <c r="I3256" i="24"/>
  <c r="I3257" i="24"/>
  <c r="I3258" i="24"/>
  <c r="I3259" i="24"/>
  <c r="I3260" i="24"/>
  <c r="I3261" i="24"/>
  <c r="I3262" i="24"/>
  <c r="I3263" i="24"/>
  <c r="I3264" i="24"/>
  <c r="I3265" i="24"/>
  <c r="I3266" i="24"/>
  <c r="I3267" i="24"/>
  <c r="I3268" i="24"/>
  <c r="I3269" i="24"/>
  <c r="I3270" i="24"/>
  <c r="I3271" i="24"/>
  <c r="I3272" i="24"/>
  <c r="I3273" i="24"/>
  <c r="I3274" i="24"/>
  <c r="I3275" i="24"/>
  <c r="I3276" i="24"/>
  <c r="I3277" i="24"/>
  <c r="I3278" i="24"/>
  <c r="I3279" i="24"/>
  <c r="I3280" i="24"/>
  <c r="I3281" i="24"/>
  <c r="I3282" i="24"/>
  <c r="I3283" i="24"/>
  <c r="I3284" i="24"/>
  <c r="I3285" i="24"/>
  <c r="I3286" i="24"/>
  <c r="I3287" i="24"/>
  <c r="I3288" i="24"/>
  <c r="I3289" i="24"/>
  <c r="I3290" i="24"/>
  <c r="I3291" i="24"/>
  <c r="I3292" i="24"/>
  <c r="I3293" i="24"/>
  <c r="I3294" i="24"/>
  <c r="I3295" i="24"/>
  <c r="I3296" i="24"/>
  <c r="I3297" i="24"/>
  <c r="I3298" i="24"/>
  <c r="I3299" i="24"/>
  <c r="I3300" i="24"/>
  <c r="I3301" i="24"/>
  <c r="I3302" i="24"/>
  <c r="I3303" i="24"/>
  <c r="I3304" i="24"/>
  <c r="I3305" i="24"/>
  <c r="I3306" i="24"/>
  <c r="I3307" i="24"/>
  <c r="I3308" i="24"/>
  <c r="I3309" i="24"/>
  <c r="I3310" i="24"/>
  <c r="I3311" i="24"/>
  <c r="I3312" i="24"/>
  <c r="I3313" i="24"/>
  <c r="I3314" i="24"/>
  <c r="I3315" i="24"/>
  <c r="I3316" i="24"/>
  <c r="I3317" i="24"/>
  <c r="I3318" i="24"/>
  <c r="I3319" i="24"/>
  <c r="I3320" i="24"/>
  <c r="I3321" i="24"/>
  <c r="I3322" i="24"/>
  <c r="I3323" i="24"/>
  <c r="I3324" i="24"/>
  <c r="I3325" i="24"/>
  <c r="I3326" i="24"/>
  <c r="I3327" i="24"/>
  <c r="I3328" i="24"/>
  <c r="I3329" i="24"/>
  <c r="I3330" i="24"/>
  <c r="I3331" i="24"/>
  <c r="I3332" i="24"/>
  <c r="I3333" i="24"/>
  <c r="I3334" i="24"/>
  <c r="I3335" i="24"/>
  <c r="I3336" i="24"/>
  <c r="I3337" i="24"/>
  <c r="I3338" i="24"/>
  <c r="I3339" i="24"/>
  <c r="I3340" i="24"/>
  <c r="I3341" i="24"/>
  <c r="I3342" i="24"/>
  <c r="I3343" i="24"/>
  <c r="I3344" i="24"/>
  <c r="I3345" i="24"/>
  <c r="I3346" i="24"/>
  <c r="I3347" i="24"/>
  <c r="I3348" i="24"/>
  <c r="I3349" i="24"/>
  <c r="I3350" i="24"/>
  <c r="I3351" i="24"/>
  <c r="I3352" i="24"/>
  <c r="I3353" i="24"/>
  <c r="I3354" i="24"/>
  <c r="I3355" i="24"/>
  <c r="I3356" i="24"/>
  <c r="I3357" i="24"/>
  <c r="I3358" i="24"/>
  <c r="I3359" i="24"/>
  <c r="I3360" i="24"/>
  <c r="I3361" i="24"/>
  <c r="I3362" i="24"/>
  <c r="I3363" i="24"/>
  <c r="I3364" i="24"/>
  <c r="I3365" i="24"/>
  <c r="I3366" i="24"/>
  <c r="I3367" i="24"/>
  <c r="I3368" i="24"/>
  <c r="I3369" i="24"/>
  <c r="I3370" i="24"/>
  <c r="I3371" i="24"/>
  <c r="I3372" i="24"/>
  <c r="I3373" i="24"/>
  <c r="I3374" i="24"/>
  <c r="I3375" i="24"/>
  <c r="I3376" i="24"/>
  <c r="I3377" i="24"/>
  <c r="I3378" i="24"/>
  <c r="I3379" i="24"/>
  <c r="I3380" i="24"/>
  <c r="I3381" i="24"/>
  <c r="I3382" i="24"/>
  <c r="I3383" i="24"/>
  <c r="I3384" i="24"/>
  <c r="I3385" i="24"/>
  <c r="I3386" i="24"/>
  <c r="I3387" i="24"/>
  <c r="I3388" i="24"/>
  <c r="I3389" i="24"/>
  <c r="I3390" i="24"/>
  <c r="I3391" i="24"/>
  <c r="I3392" i="24"/>
  <c r="I3393" i="24"/>
  <c r="I3394" i="24"/>
  <c r="I3395" i="24"/>
  <c r="I3396" i="24"/>
  <c r="I3397" i="24"/>
  <c r="I3398" i="24"/>
  <c r="I3399" i="24"/>
  <c r="I3400" i="24"/>
  <c r="I3401" i="24"/>
  <c r="I3402" i="24"/>
  <c r="I3403" i="24"/>
  <c r="I3404" i="24"/>
  <c r="I3405" i="24"/>
  <c r="I3406" i="24"/>
  <c r="I3407" i="24"/>
  <c r="I3408" i="24"/>
  <c r="I3409" i="24"/>
  <c r="I3410" i="24"/>
  <c r="I3411" i="24"/>
  <c r="I3412" i="24"/>
  <c r="I3413" i="24"/>
  <c r="I3414" i="24"/>
  <c r="I3415" i="24"/>
  <c r="I3416" i="24"/>
  <c r="I3417" i="24"/>
  <c r="I3418" i="24"/>
  <c r="I3419" i="24"/>
  <c r="I3420" i="24"/>
  <c r="I3421" i="24"/>
  <c r="I3422" i="24"/>
  <c r="I3423" i="24"/>
  <c r="I3424" i="24"/>
  <c r="I3425" i="24"/>
  <c r="I3426" i="24"/>
  <c r="I3427" i="24"/>
  <c r="I3428" i="24"/>
  <c r="I3429" i="24"/>
  <c r="I3430" i="24"/>
  <c r="I3431" i="24"/>
  <c r="I3432" i="24"/>
  <c r="I3433" i="24"/>
  <c r="I3434" i="24"/>
  <c r="I3435" i="24"/>
  <c r="I3436" i="24"/>
  <c r="I3437" i="24"/>
  <c r="I3438" i="24"/>
  <c r="I3439" i="24"/>
  <c r="I3440" i="24"/>
  <c r="I3441" i="24"/>
  <c r="I3442" i="24"/>
  <c r="I3443" i="24"/>
  <c r="I3444" i="24"/>
  <c r="I3445" i="24"/>
  <c r="I3446" i="24"/>
  <c r="I3447" i="24"/>
  <c r="I3448" i="24"/>
  <c r="I3449" i="24"/>
  <c r="I3450" i="24"/>
  <c r="I3451" i="24"/>
  <c r="I3452" i="24"/>
  <c r="I3453" i="24"/>
  <c r="I3454" i="24"/>
  <c r="I3455" i="24"/>
  <c r="I3456" i="24"/>
  <c r="I3457" i="24"/>
  <c r="I3458" i="24"/>
  <c r="I3459" i="24"/>
  <c r="I3460" i="24"/>
  <c r="I3461" i="24"/>
  <c r="I3462" i="24"/>
  <c r="I3463" i="24"/>
  <c r="I3464" i="24"/>
  <c r="I3465" i="24"/>
  <c r="I3466" i="24"/>
  <c r="I3467" i="24"/>
  <c r="I3468" i="24"/>
  <c r="I3469" i="24"/>
  <c r="I3470" i="24"/>
  <c r="I3471" i="24"/>
  <c r="I3472" i="24"/>
  <c r="I3473" i="24"/>
  <c r="I3474" i="24"/>
  <c r="I3475" i="24"/>
  <c r="I3476" i="24"/>
  <c r="I3477" i="24"/>
  <c r="I3478" i="24"/>
  <c r="I3479" i="24"/>
  <c r="I3480" i="24"/>
  <c r="I3481" i="24"/>
  <c r="I3482" i="24"/>
  <c r="I3483" i="24"/>
  <c r="I3484" i="24"/>
  <c r="I3485" i="24"/>
  <c r="I3486" i="24"/>
  <c r="I3487" i="24"/>
  <c r="I3488" i="24"/>
  <c r="I3489" i="24"/>
  <c r="I3490" i="24"/>
  <c r="I3491" i="24"/>
  <c r="I3492" i="24"/>
  <c r="I3493" i="24"/>
  <c r="I3494" i="24"/>
  <c r="I3495" i="24"/>
  <c r="I3496" i="24"/>
  <c r="I3497" i="24"/>
  <c r="I3498" i="24"/>
  <c r="I3499" i="24"/>
  <c r="I3500" i="24"/>
  <c r="I3501" i="24"/>
  <c r="I3502" i="24"/>
  <c r="I3503" i="24"/>
  <c r="I3504" i="24"/>
  <c r="I3505" i="24"/>
  <c r="I3506" i="24"/>
  <c r="I3507" i="24"/>
  <c r="I3508" i="24"/>
  <c r="I3509" i="24"/>
  <c r="I3510" i="24"/>
  <c r="I3511" i="24"/>
  <c r="I3512" i="24"/>
  <c r="I3513" i="24"/>
  <c r="I3514" i="24"/>
  <c r="I3515" i="24"/>
  <c r="I3516" i="24"/>
  <c r="I3517" i="24"/>
  <c r="I3518" i="24"/>
  <c r="I3519" i="24"/>
  <c r="I3520" i="24"/>
  <c r="I3521" i="24"/>
  <c r="I3522" i="24"/>
  <c r="I3523" i="24"/>
  <c r="I3524" i="24"/>
  <c r="I3525" i="24"/>
  <c r="I3526" i="24"/>
  <c r="I3527" i="24"/>
  <c r="I3528" i="24"/>
  <c r="I3529" i="24"/>
  <c r="I3530" i="24"/>
  <c r="I3531" i="24"/>
  <c r="I3532" i="24"/>
  <c r="I3533" i="24"/>
  <c r="I3534" i="24"/>
  <c r="I3535" i="24"/>
  <c r="I3536" i="24"/>
  <c r="I3537" i="24"/>
  <c r="I3538" i="24"/>
  <c r="I3539" i="24"/>
  <c r="I3540" i="24"/>
  <c r="I3541" i="24"/>
  <c r="I3542" i="24"/>
  <c r="I3543" i="24"/>
  <c r="I3544" i="24"/>
  <c r="I3545" i="24"/>
  <c r="I3546" i="24"/>
  <c r="I3547" i="24"/>
  <c r="I3548" i="24"/>
  <c r="I3549" i="24"/>
  <c r="I3550" i="24"/>
  <c r="I3551" i="24"/>
  <c r="I3552" i="24"/>
  <c r="I3553" i="24"/>
  <c r="I3554" i="24"/>
  <c r="I3555" i="24"/>
  <c r="I3556" i="24"/>
  <c r="I3557" i="24"/>
  <c r="I3558" i="24"/>
  <c r="I3559" i="24"/>
  <c r="I3560" i="24"/>
  <c r="I3561" i="24"/>
  <c r="I3562" i="24"/>
  <c r="I3563" i="24"/>
  <c r="I3564" i="24"/>
  <c r="I3565" i="24"/>
  <c r="I3566" i="24"/>
  <c r="I3567" i="24"/>
  <c r="I3568" i="24"/>
  <c r="I3569" i="24"/>
  <c r="I3570" i="24"/>
  <c r="I3571" i="24"/>
  <c r="I3572" i="24"/>
  <c r="I3573" i="24"/>
  <c r="I3574" i="24"/>
  <c r="I3575" i="24"/>
  <c r="I3576" i="24"/>
  <c r="I3577" i="24"/>
  <c r="I3578" i="24"/>
  <c r="I3579" i="24"/>
  <c r="I3580" i="24"/>
  <c r="I3581" i="24"/>
  <c r="I3582" i="24"/>
  <c r="I3583" i="24"/>
  <c r="I3584" i="24"/>
  <c r="I3585" i="24"/>
  <c r="I3586" i="24"/>
  <c r="I3587" i="24"/>
  <c r="I3588" i="24"/>
  <c r="I3589" i="24"/>
  <c r="I3590" i="24"/>
  <c r="I3591" i="24"/>
  <c r="I3592" i="24"/>
  <c r="I3593" i="24"/>
  <c r="I3594" i="24"/>
  <c r="I3595" i="24"/>
  <c r="I3596" i="24"/>
  <c r="I3597" i="24"/>
  <c r="I3598" i="24"/>
  <c r="I3599" i="24"/>
  <c r="I3600" i="24"/>
  <c r="I3601" i="24"/>
  <c r="I3602" i="24"/>
  <c r="I3603" i="24"/>
  <c r="I3604" i="24"/>
  <c r="I3605" i="24"/>
  <c r="I3606" i="24"/>
  <c r="I3607" i="24"/>
  <c r="I3608" i="24"/>
  <c r="I3609" i="24"/>
  <c r="I3610" i="24"/>
  <c r="I3611" i="24"/>
  <c r="I3612" i="24"/>
  <c r="I3613" i="24"/>
  <c r="I3614" i="24"/>
  <c r="I3615" i="24"/>
  <c r="I3616" i="24"/>
  <c r="I3617" i="24"/>
  <c r="I3618" i="24"/>
  <c r="I3619" i="24"/>
  <c r="I3620" i="24"/>
  <c r="I3621" i="24"/>
  <c r="I3622" i="24"/>
  <c r="I3623" i="24"/>
  <c r="I3624" i="24"/>
  <c r="I3625" i="24"/>
  <c r="I3626" i="24"/>
  <c r="I3627" i="24"/>
  <c r="I3628" i="24"/>
  <c r="I3629" i="24"/>
  <c r="I3630" i="24"/>
  <c r="I3631" i="24"/>
  <c r="I3632" i="24"/>
  <c r="I3633" i="24"/>
  <c r="I3634" i="24"/>
  <c r="I3635" i="24"/>
  <c r="I3636" i="24"/>
  <c r="I3637" i="24"/>
  <c r="I3638" i="24"/>
  <c r="I3639" i="24"/>
  <c r="I3640" i="24"/>
  <c r="I3641" i="24"/>
  <c r="I3642" i="24"/>
  <c r="I3643" i="24"/>
  <c r="I3644" i="24"/>
  <c r="I3645" i="24"/>
  <c r="I3646" i="24"/>
  <c r="I3647" i="24"/>
  <c r="I3648" i="24"/>
  <c r="I3649" i="24"/>
  <c r="I3650" i="24"/>
  <c r="I3651" i="24"/>
  <c r="I3652" i="24"/>
  <c r="I3653" i="24"/>
  <c r="I3654" i="24"/>
  <c r="I3655" i="24"/>
  <c r="I3656" i="24"/>
  <c r="I3657" i="24"/>
  <c r="I3658" i="24"/>
  <c r="I3659" i="24"/>
  <c r="I3660" i="24"/>
  <c r="I3661" i="24"/>
  <c r="I3662" i="24"/>
  <c r="I3663" i="24"/>
  <c r="I3664" i="24"/>
  <c r="I3665" i="24"/>
  <c r="I3666" i="24"/>
  <c r="I3667" i="24"/>
  <c r="I3668" i="24"/>
  <c r="I3669" i="24"/>
  <c r="I3670" i="24"/>
  <c r="I3671" i="24"/>
  <c r="I3672" i="24"/>
  <c r="I3673" i="24"/>
  <c r="I3674" i="24"/>
  <c r="I3675" i="24"/>
  <c r="I3676" i="24"/>
  <c r="I3677" i="24"/>
  <c r="I3678" i="24"/>
  <c r="I3679" i="24"/>
  <c r="I3680" i="24"/>
  <c r="I3681" i="24"/>
  <c r="I3682" i="24"/>
  <c r="I3683" i="24"/>
  <c r="I3684" i="24"/>
  <c r="I3685" i="24"/>
  <c r="I3686" i="24"/>
  <c r="I3687" i="24"/>
  <c r="I3688" i="24"/>
  <c r="I3689" i="24"/>
  <c r="I3690" i="24"/>
  <c r="I3691" i="24"/>
  <c r="I3692" i="24"/>
  <c r="I3693" i="24"/>
  <c r="I3694" i="24"/>
  <c r="I3695" i="24"/>
  <c r="I3696" i="24"/>
  <c r="I3697" i="24"/>
  <c r="I3698" i="24"/>
  <c r="I3699" i="24"/>
  <c r="I3700" i="24"/>
  <c r="I3701" i="24"/>
  <c r="I3702" i="24"/>
  <c r="I3703" i="24"/>
  <c r="I3704" i="24"/>
  <c r="I3705" i="24"/>
  <c r="I3706" i="24"/>
  <c r="I3707" i="24"/>
  <c r="I3708" i="24"/>
  <c r="I3709" i="24"/>
  <c r="I3710" i="24"/>
  <c r="I3711" i="24"/>
  <c r="I3712" i="24"/>
  <c r="I3713" i="24"/>
  <c r="I3714" i="24"/>
  <c r="I3715" i="24"/>
  <c r="I3716" i="24"/>
  <c r="I3717" i="24"/>
  <c r="I3718" i="24"/>
  <c r="I3719" i="24"/>
  <c r="I3720" i="24"/>
  <c r="I3721" i="24"/>
  <c r="I3722" i="24"/>
  <c r="I3723" i="24"/>
  <c r="I3724" i="24"/>
  <c r="I3725" i="24"/>
  <c r="I3726" i="24"/>
  <c r="I3727" i="24"/>
  <c r="I3728" i="24"/>
  <c r="I3729" i="24"/>
  <c r="I3730" i="24"/>
  <c r="I3731" i="24"/>
  <c r="I3732" i="24"/>
  <c r="I3733" i="24"/>
  <c r="I3734" i="24"/>
  <c r="I3735" i="24"/>
  <c r="I3736" i="24"/>
  <c r="I3737" i="24"/>
  <c r="I3738" i="24"/>
  <c r="I3739" i="24"/>
  <c r="I3740" i="24"/>
  <c r="I3741" i="24"/>
  <c r="I3742" i="24"/>
  <c r="I3743" i="24"/>
  <c r="I3744" i="24"/>
  <c r="I3745" i="24"/>
  <c r="I3746" i="24"/>
  <c r="I3747" i="24"/>
  <c r="I3748" i="24"/>
  <c r="I3749" i="24"/>
  <c r="I3750" i="24"/>
  <c r="I3751" i="24"/>
  <c r="I3752" i="24"/>
  <c r="I3753" i="24"/>
  <c r="I3754" i="24"/>
  <c r="I3755" i="24"/>
  <c r="I3756" i="24"/>
  <c r="I3757" i="24"/>
  <c r="I3758" i="24"/>
  <c r="I3759" i="24"/>
  <c r="I3760" i="24"/>
  <c r="I3761" i="24"/>
  <c r="I3762" i="24"/>
  <c r="I3763" i="24"/>
  <c r="I3764" i="24"/>
  <c r="I3765" i="24"/>
  <c r="I3766" i="24"/>
  <c r="I3767" i="24"/>
  <c r="I3768" i="24"/>
  <c r="I3769" i="24"/>
  <c r="I3770" i="24"/>
  <c r="I3771" i="24"/>
  <c r="I3772" i="24"/>
  <c r="I3773" i="24"/>
  <c r="I3774" i="24"/>
  <c r="I3775" i="24"/>
  <c r="I3776" i="24"/>
  <c r="I3777" i="24"/>
  <c r="I3778" i="24"/>
  <c r="I3779" i="24"/>
  <c r="I3780" i="24"/>
  <c r="I3781" i="24"/>
  <c r="I3782" i="24"/>
  <c r="I3783" i="24"/>
  <c r="I3784" i="24"/>
  <c r="I3785" i="24"/>
  <c r="I3786" i="24"/>
  <c r="I3787" i="24"/>
  <c r="I3788" i="24"/>
  <c r="I3789" i="24"/>
  <c r="I3790" i="24"/>
  <c r="I3791" i="24"/>
  <c r="I3792" i="24"/>
  <c r="I3793" i="24"/>
  <c r="I3794" i="24"/>
  <c r="I3795" i="24"/>
  <c r="I3796" i="24"/>
  <c r="I3797" i="24"/>
  <c r="I3798" i="24"/>
  <c r="I3799" i="24"/>
  <c r="I3800" i="24"/>
  <c r="I3801" i="24"/>
  <c r="I3802" i="24"/>
  <c r="I3803" i="24"/>
  <c r="I3804" i="24"/>
  <c r="I3805" i="24"/>
  <c r="I3806" i="24"/>
  <c r="I3807" i="24"/>
  <c r="I3808" i="24"/>
  <c r="I3809" i="24"/>
  <c r="I3810" i="24"/>
  <c r="I3811" i="24"/>
  <c r="I3812" i="24"/>
  <c r="I3813" i="24"/>
  <c r="I3814" i="24"/>
  <c r="I3815" i="24"/>
  <c r="I3816" i="24"/>
  <c r="I3817" i="24"/>
  <c r="I3818" i="24"/>
  <c r="I3819" i="24"/>
  <c r="I3820" i="24"/>
  <c r="I3821" i="24"/>
  <c r="I3822" i="24"/>
  <c r="I3823" i="24"/>
  <c r="I3824" i="24"/>
  <c r="I3825" i="24"/>
  <c r="I3826" i="24"/>
  <c r="I3827" i="24"/>
  <c r="I3828" i="24"/>
  <c r="I3829" i="24"/>
  <c r="I3830" i="24"/>
  <c r="I3831" i="24"/>
  <c r="I3832" i="24"/>
  <c r="I3833" i="24"/>
  <c r="I3834" i="24"/>
  <c r="I3835" i="24"/>
  <c r="I3836" i="24"/>
  <c r="I3837" i="24"/>
  <c r="I3838" i="24"/>
  <c r="I3839" i="24"/>
  <c r="I3840" i="24"/>
  <c r="I3841" i="24"/>
  <c r="I3842" i="24"/>
  <c r="I3843" i="24"/>
  <c r="I3844" i="24"/>
  <c r="I3845" i="24"/>
  <c r="I3846" i="24"/>
  <c r="I3847" i="24"/>
  <c r="I3848" i="24"/>
  <c r="I3849" i="24"/>
  <c r="I3850" i="24"/>
  <c r="I3851" i="24"/>
  <c r="I3852" i="24"/>
  <c r="I3853" i="24"/>
  <c r="I3854" i="24"/>
  <c r="I3855" i="24"/>
  <c r="I3856" i="24"/>
  <c r="I3857" i="24"/>
  <c r="I3858" i="24"/>
  <c r="I3859" i="24"/>
  <c r="I3860" i="24"/>
  <c r="I3861" i="24"/>
  <c r="I3862" i="24"/>
  <c r="I3863" i="24"/>
  <c r="I3864" i="24"/>
  <c r="I3865" i="24"/>
  <c r="I3866" i="24"/>
  <c r="I3867" i="24"/>
  <c r="I3868" i="24"/>
  <c r="I3869" i="24"/>
  <c r="I3870" i="24"/>
  <c r="I3871" i="24"/>
  <c r="I3872" i="24"/>
  <c r="I3873" i="24"/>
  <c r="I3874" i="24"/>
  <c r="I3875" i="24"/>
  <c r="I3876" i="24"/>
  <c r="I3877" i="24"/>
  <c r="I3878" i="24"/>
  <c r="I3879" i="24"/>
  <c r="I3880" i="24"/>
  <c r="I3881" i="24"/>
  <c r="I3882" i="24"/>
  <c r="I3883" i="24"/>
  <c r="I3884" i="24"/>
  <c r="I3885" i="24"/>
  <c r="I3886" i="24"/>
  <c r="I3887" i="24"/>
  <c r="I3888" i="24"/>
  <c r="I3889" i="24"/>
  <c r="I3890" i="24"/>
  <c r="I3891" i="24"/>
  <c r="I3892" i="24"/>
  <c r="I3893" i="24"/>
  <c r="I3894" i="24"/>
  <c r="I3895" i="24"/>
  <c r="I3896" i="24"/>
  <c r="I3897" i="24"/>
  <c r="I3898" i="24"/>
  <c r="I3899" i="24"/>
  <c r="I3900" i="24"/>
  <c r="I3901" i="24"/>
  <c r="I3902" i="24"/>
  <c r="I3903" i="24"/>
  <c r="I3904" i="24"/>
  <c r="I3905" i="24"/>
  <c r="I3906" i="24"/>
  <c r="I3907" i="24"/>
  <c r="I3908" i="24"/>
  <c r="I3909" i="24"/>
  <c r="I3910" i="24"/>
  <c r="I3911" i="24"/>
  <c r="I3912" i="24"/>
  <c r="I3913" i="24"/>
  <c r="I3914" i="24"/>
  <c r="I3915" i="24"/>
  <c r="I3916" i="24"/>
  <c r="I3917" i="24"/>
  <c r="I3918" i="24"/>
  <c r="I3919" i="24"/>
  <c r="I3920" i="24"/>
  <c r="I3921" i="24"/>
  <c r="I3922" i="24"/>
  <c r="I3923" i="24"/>
  <c r="I3924" i="24"/>
  <c r="I3925" i="24"/>
  <c r="I3926" i="24"/>
  <c r="I3927" i="24"/>
  <c r="I3928" i="24"/>
  <c r="I3929" i="24"/>
  <c r="I3930" i="24"/>
  <c r="I3931" i="24"/>
  <c r="I3932" i="24"/>
  <c r="I3933" i="24"/>
  <c r="I3934" i="24"/>
  <c r="I3935" i="24"/>
  <c r="I3936" i="24"/>
  <c r="I3937" i="24"/>
  <c r="I3938" i="24"/>
  <c r="I3939" i="24"/>
  <c r="I3940" i="24"/>
  <c r="I3941" i="24"/>
  <c r="I3942" i="24"/>
  <c r="I3943" i="24"/>
  <c r="I3944" i="24"/>
  <c r="I3945" i="24"/>
  <c r="I3946" i="24"/>
  <c r="I3947" i="24"/>
  <c r="I3948" i="24"/>
  <c r="I3949" i="24"/>
  <c r="I3950" i="24"/>
  <c r="I3951" i="24"/>
  <c r="I3952" i="24"/>
  <c r="I3953" i="24"/>
  <c r="I3954" i="24"/>
  <c r="I3955" i="24"/>
  <c r="I3956" i="24"/>
  <c r="I3957" i="24"/>
  <c r="I3958" i="24"/>
  <c r="I3959" i="24"/>
  <c r="I3960" i="24"/>
  <c r="I3961" i="24"/>
  <c r="I3962" i="24"/>
  <c r="I3963" i="24"/>
  <c r="I3964" i="24"/>
  <c r="I3965" i="24"/>
  <c r="I3966" i="24"/>
  <c r="I3967" i="24"/>
  <c r="I3968" i="24"/>
  <c r="I3969" i="24"/>
  <c r="I3970" i="24"/>
  <c r="I3971" i="24"/>
  <c r="I3972" i="24"/>
  <c r="I3973" i="24"/>
  <c r="I3974" i="24"/>
  <c r="I3975" i="24"/>
  <c r="I3976" i="24"/>
  <c r="I3977" i="24"/>
  <c r="I3978" i="24"/>
  <c r="I3979" i="24"/>
  <c r="I3980" i="24"/>
  <c r="I3981" i="24"/>
  <c r="I3982" i="24"/>
  <c r="I3983" i="24"/>
  <c r="I3984" i="24"/>
  <c r="I3985" i="24"/>
  <c r="I3986" i="24"/>
  <c r="I3987" i="24"/>
  <c r="I3988" i="24"/>
  <c r="I3989" i="24"/>
  <c r="I3990" i="24"/>
  <c r="I3991" i="24"/>
  <c r="I3992" i="24"/>
  <c r="I3993" i="24"/>
  <c r="I3994" i="24"/>
  <c r="I3995" i="24"/>
  <c r="I3996" i="24"/>
  <c r="I3997" i="24"/>
  <c r="I3998" i="24"/>
  <c r="I3999" i="24"/>
  <c r="I4000" i="24"/>
  <c r="I4001" i="24"/>
  <c r="I4002" i="24"/>
  <c r="I4003" i="24"/>
  <c r="I4004" i="24"/>
  <c r="I4005" i="24"/>
  <c r="I4006" i="24"/>
  <c r="I4007" i="24"/>
  <c r="I4008" i="24"/>
  <c r="I4009" i="24"/>
  <c r="I4010" i="24"/>
  <c r="I4011" i="24"/>
  <c r="I4012" i="24"/>
  <c r="I4013" i="24"/>
  <c r="I4014" i="24"/>
  <c r="I4015" i="24"/>
  <c r="I4016" i="24"/>
  <c r="I4017" i="24"/>
  <c r="I4018" i="24"/>
  <c r="I4019" i="24"/>
  <c r="I4020" i="24"/>
  <c r="I4021" i="24"/>
  <c r="I4022" i="24"/>
  <c r="I4023" i="24"/>
  <c r="I4024" i="24"/>
  <c r="I4025" i="24"/>
  <c r="I4026" i="24"/>
  <c r="I4027" i="24"/>
  <c r="I4028" i="24"/>
  <c r="I4029" i="24"/>
  <c r="I4030" i="24"/>
  <c r="I4031" i="24"/>
  <c r="I4032" i="24"/>
  <c r="I4033" i="24"/>
  <c r="I4034" i="24"/>
  <c r="I4035" i="24"/>
  <c r="I4036" i="24"/>
  <c r="I4037" i="24"/>
  <c r="I4038" i="24"/>
  <c r="I4039" i="24"/>
  <c r="I4040" i="24"/>
  <c r="I4041" i="24"/>
  <c r="I4042" i="24"/>
  <c r="I4043" i="24"/>
  <c r="I4044" i="24"/>
  <c r="I4045" i="24"/>
  <c r="I4046" i="24"/>
  <c r="I4047" i="24"/>
  <c r="I4048" i="24"/>
  <c r="I4049" i="24"/>
  <c r="I4050" i="24"/>
  <c r="I4051" i="24"/>
  <c r="I4052" i="24"/>
  <c r="I4053" i="24"/>
  <c r="I4054" i="24"/>
  <c r="I4055" i="24"/>
  <c r="I4056" i="24"/>
  <c r="I4057" i="24"/>
  <c r="I4058" i="24"/>
  <c r="I4059" i="24"/>
  <c r="I4060" i="24"/>
  <c r="I4061" i="24"/>
  <c r="I4062" i="24"/>
  <c r="I4063" i="24"/>
  <c r="I4064" i="24"/>
  <c r="I4065" i="24"/>
  <c r="I4066" i="24"/>
  <c r="I4067" i="24"/>
  <c r="I4068" i="24"/>
  <c r="I4069" i="24"/>
  <c r="I4070" i="24"/>
  <c r="I4071" i="24"/>
  <c r="I4072" i="24"/>
  <c r="I4073" i="24"/>
  <c r="I4074" i="24"/>
  <c r="I4075" i="24"/>
  <c r="I4076" i="24"/>
  <c r="I4077" i="24"/>
  <c r="I4078" i="24"/>
  <c r="I4079" i="24"/>
  <c r="I4080" i="24"/>
  <c r="I4081" i="24"/>
  <c r="I4082" i="24"/>
  <c r="I4083" i="24"/>
  <c r="I4084" i="24"/>
  <c r="I4085" i="24"/>
  <c r="I4086" i="24"/>
  <c r="I4087" i="24"/>
  <c r="I4088" i="24"/>
  <c r="I4089" i="24"/>
  <c r="I4090" i="24"/>
  <c r="I4091" i="24"/>
  <c r="I4092" i="24"/>
  <c r="I4093" i="24"/>
  <c r="I4094" i="24"/>
  <c r="I4095" i="24"/>
  <c r="I4096" i="24"/>
  <c r="I4097" i="24"/>
  <c r="I4098" i="24"/>
  <c r="I4099" i="24"/>
  <c r="I4100" i="24"/>
  <c r="I4101" i="24"/>
  <c r="I4102" i="24"/>
  <c r="I4103" i="24"/>
  <c r="I4104" i="24"/>
  <c r="I4105" i="24"/>
  <c r="I4106" i="24"/>
  <c r="I4107" i="24"/>
  <c r="I4108" i="24"/>
  <c r="I4109" i="24"/>
  <c r="I4110" i="24"/>
  <c r="I4111" i="24"/>
  <c r="I4112" i="24"/>
  <c r="I4113" i="24"/>
  <c r="I4114" i="24"/>
  <c r="I4115" i="24"/>
  <c r="I4116" i="24"/>
  <c r="I4117" i="24"/>
  <c r="I4118" i="24"/>
  <c r="I4119" i="24"/>
  <c r="I4120" i="24"/>
  <c r="I4121" i="24"/>
  <c r="I4122" i="24"/>
  <c r="I4123" i="24"/>
  <c r="I4124" i="24"/>
  <c r="I4125" i="24"/>
  <c r="I4126" i="24"/>
  <c r="I4127" i="24"/>
  <c r="I4128" i="24"/>
  <c r="I4129" i="24"/>
  <c r="I4130" i="24"/>
  <c r="I4131" i="24"/>
  <c r="I4132" i="24"/>
  <c r="I4133" i="24"/>
  <c r="I4134" i="24"/>
  <c r="I4135" i="24"/>
  <c r="I4136" i="24"/>
  <c r="I4137" i="24"/>
  <c r="I4138" i="24"/>
  <c r="I4139" i="24"/>
  <c r="I4140" i="24"/>
  <c r="I4141" i="24"/>
  <c r="I4142" i="24"/>
  <c r="I4143" i="24"/>
  <c r="I4144" i="24"/>
  <c r="I4145" i="24"/>
  <c r="I4146" i="24"/>
  <c r="I4147" i="24"/>
  <c r="I4148" i="24"/>
  <c r="I4149" i="24"/>
  <c r="I4150" i="24"/>
  <c r="I4151" i="24"/>
  <c r="I4152" i="24"/>
  <c r="I4153" i="24"/>
  <c r="I4154" i="24"/>
  <c r="I4155" i="24"/>
  <c r="I4156" i="24"/>
  <c r="I4157" i="24"/>
  <c r="I4158" i="24"/>
  <c r="I4159" i="24"/>
  <c r="I4160" i="24"/>
  <c r="I4161" i="24"/>
  <c r="I4162" i="24"/>
  <c r="I4163" i="24"/>
  <c r="I4164" i="24"/>
  <c r="I4165" i="24"/>
  <c r="I4166" i="24"/>
  <c r="I4167" i="24"/>
  <c r="I4168" i="24"/>
  <c r="I4169" i="24"/>
  <c r="I4170" i="24"/>
  <c r="I4171" i="24"/>
  <c r="I4172" i="24"/>
  <c r="I4173" i="24"/>
  <c r="I4174" i="24"/>
  <c r="I4175" i="24"/>
  <c r="I4176" i="24"/>
  <c r="I4177" i="24"/>
  <c r="I4178" i="24"/>
  <c r="I4179" i="24"/>
  <c r="I4180" i="24"/>
  <c r="I4181" i="24"/>
  <c r="I4182" i="24"/>
  <c r="I4183" i="24"/>
  <c r="I4184" i="24"/>
  <c r="I4185" i="24"/>
  <c r="I4186" i="24"/>
  <c r="I4187" i="24"/>
  <c r="I4188" i="24"/>
  <c r="I4189" i="24"/>
  <c r="I4190" i="24"/>
  <c r="I4191" i="24"/>
  <c r="I4192" i="24"/>
  <c r="I4193" i="24"/>
  <c r="I4194" i="24"/>
  <c r="I4195" i="24"/>
  <c r="I4196" i="24"/>
  <c r="I4197" i="24"/>
  <c r="I4198" i="24"/>
  <c r="I4199" i="24"/>
  <c r="I4200" i="24"/>
  <c r="I4201" i="24"/>
  <c r="I4202" i="24"/>
  <c r="I4203" i="24"/>
  <c r="I4204" i="24"/>
  <c r="I4205" i="24"/>
  <c r="I4206" i="24"/>
  <c r="I4207" i="24"/>
  <c r="I4208" i="24"/>
  <c r="I4209" i="24"/>
  <c r="I4210" i="24"/>
  <c r="I4211" i="24"/>
  <c r="I4212" i="24"/>
  <c r="I4213" i="24"/>
  <c r="I4214" i="24"/>
  <c r="I4215" i="24"/>
  <c r="I4216" i="24"/>
  <c r="I4217" i="24"/>
  <c r="I4218" i="24"/>
  <c r="I4219" i="24"/>
  <c r="I4220" i="24"/>
  <c r="I4221" i="24"/>
  <c r="I4222" i="24"/>
  <c r="I4223" i="24"/>
  <c r="I4224" i="24"/>
  <c r="I4225" i="24"/>
  <c r="I4226" i="24"/>
  <c r="I4227" i="24"/>
  <c r="I4228" i="24"/>
  <c r="I4229" i="24"/>
  <c r="I4230" i="24"/>
  <c r="I4231" i="24"/>
  <c r="I4232" i="24"/>
  <c r="I4233" i="24"/>
  <c r="I4234" i="24"/>
  <c r="I4235" i="24"/>
  <c r="I4236" i="24"/>
  <c r="I4237" i="24"/>
  <c r="I4238" i="24"/>
  <c r="I4239" i="24"/>
  <c r="I4240" i="24"/>
  <c r="I4241" i="24"/>
  <c r="I4242" i="24"/>
  <c r="I4243" i="24"/>
  <c r="I4244" i="24"/>
  <c r="I4245" i="24"/>
  <c r="I4246" i="24"/>
  <c r="I4247" i="24"/>
  <c r="I4248" i="24"/>
  <c r="I4249" i="24"/>
  <c r="I4250" i="24"/>
  <c r="I4251" i="24"/>
  <c r="I4252" i="24"/>
  <c r="I4253" i="24"/>
  <c r="I4254" i="24"/>
  <c r="I4255" i="24"/>
  <c r="I4256" i="24"/>
  <c r="I4257" i="24"/>
  <c r="I4258" i="24"/>
  <c r="I4259" i="24"/>
  <c r="I4260" i="24"/>
  <c r="I4261" i="24"/>
  <c r="I4262" i="24"/>
  <c r="I4263" i="24"/>
  <c r="I4264" i="24"/>
  <c r="I4265" i="24"/>
  <c r="I4266" i="24"/>
  <c r="I4267" i="24"/>
  <c r="I4268" i="24"/>
  <c r="I4269" i="24"/>
  <c r="I4270" i="24"/>
  <c r="I4271" i="24"/>
  <c r="I4272" i="24"/>
  <c r="I4273" i="24"/>
  <c r="I4274" i="24"/>
  <c r="I4275" i="24"/>
  <c r="I4276" i="24"/>
  <c r="I4277" i="24"/>
  <c r="I4278" i="24"/>
  <c r="I4279" i="24"/>
  <c r="I4280" i="24"/>
  <c r="I4281" i="24"/>
  <c r="I4282" i="24"/>
  <c r="I4283" i="24"/>
  <c r="I4284" i="24"/>
  <c r="I4285" i="24"/>
  <c r="I4286" i="24"/>
  <c r="I4287" i="24"/>
  <c r="I4288" i="24"/>
  <c r="I4289" i="24"/>
  <c r="I4290" i="24"/>
  <c r="I4291" i="24"/>
  <c r="I4292" i="24"/>
  <c r="I4293" i="24"/>
  <c r="I4294" i="24"/>
  <c r="I4295" i="24"/>
  <c r="I4296" i="24"/>
  <c r="I4297" i="24"/>
  <c r="I4298" i="24"/>
  <c r="I4299" i="24"/>
  <c r="I4300" i="24"/>
  <c r="I4301" i="24"/>
  <c r="I4302" i="24"/>
  <c r="I4303" i="24"/>
  <c r="I4304" i="24"/>
  <c r="I4305" i="24"/>
  <c r="I4306" i="24"/>
  <c r="I4307" i="24"/>
  <c r="I4308" i="24"/>
  <c r="I4309" i="24"/>
  <c r="I4310" i="24"/>
  <c r="I4311" i="24"/>
  <c r="I4312" i="24"/>
  <c r="I4313" i="24"/>
  <c r="I4314" i="24"/>
  <c r="I4315" i="24"/>
  <c r="I4316" i="24"/>
  <c r="I4317" i="24"/>
  <c r="I4318" i="24"/>
  <c r="I4319" i="24"/>
  <c r="I4320" i="24"/>
  <c r="I4321" i="24"/>
  <c r="I4322" i="24"/>
  <c r="I4323" i="24"/>
  <c r="I4324" i="24"/>
  <c r="I4325" i="24"/>
  <c r="I4326" i="24"/>
  <c r="I4327" i="24"/>
  <c r="I4328" i="24"/>
  <c r="I4329" i="24"/>
  <c r="I4330" i="24"/>
  <c r="I4331" i="24"/>
  <c r="I4332" i="24"/>
  <c r="I4333" i="24"/>
  <c r="I4334" i="24"/>
  <c r="I4335" i="24"/>
  <c r="I4336" i="24"/>
  <c r="I4337" i="24"/>
  <c r="I4338" i="24"/>
  <c r="I4339" i="24"/>
  <c r="I4340" i="24"/>
  <c r="I4341" i="24"/>
  <c r="I4342" i="24"/>
  <c r="I4343" i="24"/>
  <c r="I4344" i="24"/>
  <c r="I4345" i="24"/>
  <c r="I4346" i="24"/>
  <c r="I4347" i="24"/>
  <c r="I4348" i="24"/>
  <c r="I4349" i="24"/>
  <c r="I4350" i="24"/>
  <c r="I4351" i="24"/>
  <c r="I4352" i="24"/>
  <c r="I4353" i="24"/>
  <c r="I4354" i="24"/>
  <c r="I4355" i="24"/>
  <c r="I4356" i="24"/>
  <c r="I4357" i="24"/>
  <c r="I4358" i="24"/>
  <c r="I4359" i="24"/>
  <c r="I4360" i="24"/>
  <c r="I4361" i="24"/>
  <c r="I4362" i="24"/>
  <c r="I4363" i="24"/>
  <c r="I4364" i="24"/>
  <c r="I4365" i="24"/>
  <c r="I4366" i="24"/>
  <c r="I4367" i="24"/>
  <c r="I4368" i="24"/>
  <c r="I4369" i="24"/>
  <c r="I4370" i="24"/>
  <c r="I4371" i="24"/>
  <c r="I4372" i="24"/>
  <c r="I4373" i="24"/>
  <c r="I4374" i="24"/>
  <c r="I4375" i="24"/>
  <c r="I4376" i="24"/>
  <c r="I4377" i="24"/>
  <c r="I4378" i="24"/>
  <c r="I4379" i="24"/>
  <c r="I4380" i="24"/>
  <c r="I4381" i="24"/>
  <c r="I4382" i="24"/>
  <c r="I4383" i="24"/>
  <c r="I4384" i="24"/>
  <c r="I4385" i="24"/>
  <c r="I4386" i="24"/>
  <c r="I4387" i="24"/>
  <c r="I4388" i="24"/>
  <c r="I4389" i="24"/>
  <c r="I4390" i="24"/>
  <c r="I4391" i="24"/>
  <c r="I4392" i="24"/>
  <c r="I4393" i="24"/>
  <c r="I4394" i="24"/>
  <c r="I4395" i="24"/>
  <c r="I4396" i="24"/>
  <c r="I4397" i="24"/>
  <c r="I4398" i="24"/>
  <c r="I4399" i="24"/>
  <c r="I4400" i="24"/>
  <c r="I4401" i="24"/>
  <c r="I4402" i="24"/>
  <c r="I4403" i="24"/>
  <c r="I4404" i="24"/>
  <c r="I4405" i="24"/>
  <c r="I4406" i="24"/>
  <c r="I4407" i="24"/>
  <c r="I4408" i="24"/>
  <c r="I4409" i="24"/>
  <c r="I4410" i="24"/>
  <c r="I4411" i="24"/>
  <c r="I4412" i="24"/>
  <c r="I4413" i="24"/>
  <c r="I4414" i="24"/>
  <c r="I4415" i="24"/>
  <c r="I4416" i="24"/>
  <c r="I4417" i="24"/>
  <c r="I4418" i="24"/>
  <c r="I4419" i="24"/>
  <c r="I4420" i="24"/>
  <c r="I4421" i="24"/>
  <c r="I4422" i="24"/>
  <c r="I4423" i="24"/>
  <c r="I4424" i="24"/>
  <c r="I4425" i="24"/>
  <c r="I4426" i="24"/>
  <c r="I4427" i="24"/>
  <c r="I4428" i="24"/>
  <c r="I4429" i="24"/>
  <c r="I4430" i="24"/>
  <c r="I4431" i="24"/>
  <c r="I4432" i="24"/>
  <c r="I4433" i="24"/>
  <c r="I4434" i="24"/>
  <c r="I4435" i="24"/>
  <c r="I4436" i="24"/>
  <c r="I4437" i="24"/>
  <c r="I4438" i="24"/>
  <c r="I4439" i="24"/>
  <c r="I4440" i="24"/>
  <c r="I4441" i="24"/>
  <c r="I4442" i="24"/>
  <c r="I4443" i="24"/>
  <c r="I4444" i="24"/>
  <c r="I4445" i="24"/>
  <c r="I4446" i="24"/>
  <c r="I4447" i="24"/>
  <c r="I4448" i="24"/>
  <c r="I4449" i="24"/>
  <c r="I4450" i="24"/>
  <c r="I4451" i="24"/>
  <c r="I4452" i="24"/>
  <c r="I4453" i="24"/>
  <c r="I4454" i="24"/>
  <c r="I4455" i="24"/>
  <c r="I4456" i="24"/>
  <c r="I4457" i="24"/>
  <c r="I4458" i="24"/>
  <c r="I4459" i="24"/>
  <c r="I4460" i="24"/>
  <c r="I4461" i="24"/>
  <c r="I4462" i="24"/>
  <c r="I4463" i="24"/>
  <c r="I4464" i="24"/>
  <c r="I4465" i="24"/>
  <c r="I4466" i="24"/>
  <c r="I4467" i="24"/>
  <c r="I4468" i="24"/>
  <c r="I4469" i="24"/>
  <c r="I4470" i="24"/>
  <c r="I4471" i="24"/>
  <c r="I4472" i="24"/>
  <c r="I4473" i="24"/>
  <c r="I4474" i="24"/>
  <c r="I4475" i="24"/>
  <c r="I4476" i="24"/>
  <c r="I4477" i="24"/>
  <c r="I4478" i="24"/>
  <c r="I4479" i="24"/>
  <c r="I4480" i="24"/>
  <c r="I4481" i="24"/>
  <c r="I4482" i="24"/>
  <c r="I4483" i="24"/>
  <c r="I4484" i="24"/>
  <c r="I4485" i="24"/>
  <c r="I4486" i="24"/>
  <c r="I4487" i="24"/>
  <c r="I4488" i="24"/>
  <c r="I4489" i="24"/>
  <c r="I4490" i="24"/>
  <c r="I4491" i="24"/>
  <c r="I4492" i="24"/>
  <c r="I4493" i="24"/>
  <c r="I4494" i="24"/>
  <c r="I4495" i="24"/>
  <c r="I4496" i="24"/>
  <c r="I4497" i="24"/>
  <c r="I4498" i="24"/>
  <c r="I4499" i="24"/>
  <c r="I4500" i="24"/>
  <c r="I4501" i="24"/>
  <c r="I4502" i="24"/>
  <c r="I4503" i="24"/>
  <c r="I4504" i="24"/>
  <c r="I4505" i="24"/>
  <c r="I4506" i="24"/>
  <c r="I4507" i="24"/>
  <c r="I4508" i="24"/>
  <c r="I4509" i="24"/>
  <c r="I4510" i="24"/>
  <c r="I4511" i="24"/>
  <c r="I4512" i="24"/>
  <c r="I4513" i="24"/>
  <c r="I4514" i="24"/>
  <c r="I4515" i="24"/>
  <c r="I4516" i="24"/>
  <c r="I4517" i="24"/>
  <c r="I4518" i="24"/>
  <c r="I4519" i="24"/>
  <c r="I4520" i="24"/>
  <c r="I4521" i="24"/>
  <c r="I4522" i="24"/>
  <c r="I4523" i="24"/>
  <c r="I4524" i="24"/>
  <c r="I4525" i="24"/>
  <c r="I4526" i="24"/>
  <c r="I4527" i="24"/>
  <c r="I4528" i="24"/>
  <c r="I4529" i="24"/>
  <c r="I4530" i="24"/>
  <c r="I4531" i="24"/>
  <c r="I4532" i="24"/>
  <c r="I4533" i="24"/>
  <c r="I4534" i="24"/>
  <c r="I4535" i="24"/>
  <c r="I4536" i="24"/>
  <c r="I4537" i="24"/>
  <c r="I4538" i="24"/>
  <c r="I4539" i="24"/>
  <c r="I4540" i="24"/>
  <c r="I4541" i="24"/>
  <c r="I4542" i="24"/>
  <c r="I4543" i="24"/>
  <c r="I4544" i="24"/>
  <c r="I4545" i="24"/>
  <c r="I4546" i="24"/>
  <c r="I4547" i="24"/>
  <c r="I4548" i="24"/>
  <c r="I4549" i="24"/>
  <c r="I4550" i="24"/>
  <c r="I4551" i="24"/>
  <c r="I4552" i="24"/>
  <c r="I4553" i="24"/>
  <c r="I4554" i="24"/>
  <c r="I4555" i="24"/>
  <c r="I4556" i="24"/>
  <c r="I4557" i="24"/>
  <c r="I4558" i="24"/>
  <c r="I4559" i="24"/>
  <c r="I4560" i="24"/>
  <c r="I4561" i="24"/>
  <c r="I4562" i="24"/>
  <c r="I4563" i="24"/>
  <c r="I4564" i="24"/>
  <c r="I4565" i="24"/>
  <c r="I4566" i="24"/>
  <c r="I4567" i="24"/>
  <c r="I4568" i="24"/>
  <c r="I4569" i="24"/>
  <c r="I4570" i="24"/>
  <c r="I4571" i="24"/>
  <c r="I4572" i="24"/>
  <c r="I4573" i="24"/>
  <c r="I4574" i="24"/>
  <c r="I4575" i="24"/>
  <c r="I4576" i="24"/>
  <c r="I4577" i="24"/>
  <c r="I4578" i="24"/>
  <c r="I4579" i="24"/>
  <c r="I4580" i="24"/>
  <c r="I4581" i="24"/>
  <c r="I4582" i="24"/>
  <c r="I4583" i="24"/>
  <c r="I4584" i="24"/>
  <c r="I4585" i="24"/>
  <c r="I4586" i="24"/>
  <c r="I4587" i="24"/>
  <c r="I4588" i="24"/>
  <c r="I4589" i="24"/>
  <c r="I4590" i="24"/>
  <c r="I4591" i="24"/>
  <c r="I4592" i="24"/>
  <c r="I4593" i="24"/>
  <c r="I4594" i="24"/>
  <c r="I4595" i="24"/>
  <c r="I4596" i="24"/>
  <c r="I4597" i="24"/>
  <c r="I4598" i="24"/>
  <c r="I4599" i="24"/>
  <c r="I4600" i="24"/>
  <c r="I4601" i="24"/>
  <c r="I4602" i="24"/>
  <c r="I4603" i="24"/>
  <c r="I4604" i="24"/>
  <c r="I4605" i="24"/>
  <c r="I4606" i="24"/>
  <c r="I4607" i="24"/>
  <c r="I4608" i="24"/>
  <c r="I4609" i="24"/>
  <c r="I4610" i="24"/>
  <c r="I4611" i="24"/>
  <c r="I4612" i="24"/>
  <c r="I4613" i="24"/>
  <c r="I4614" i="24"/>
  <c r="I4615" i="24"/>
  <c r="I4616" i="24"/>
  <c r="I4617" i="24"/>
  <c r="I4618" i="24"/>
  <c r="I4619" i="24"/>
  <c r="I4620" i="24"/>
  <c r="I4621" i="24"/>
  <c r="I4622" i="24"/>
  <c r="I4623" i="24"/>
  <c r="I4624" i="24"/>
  <c r="I4625" i="24"/>
  <c r="I4626" i="24"/>
  <c r="I4627" i="24"/>
  <c r="I4628" i="24"/>
  <c r="I4629" i="24"/>
  <c r="I4630" i="24"/>
  <c r="I4631" i="24"/>
  <c r="I4632" i="24"/>
  <c r="I4633" i="24"/>
  <c r="I4634" i="24"/>
  <c r="I4635" i="24"/>
  <c r="I4636" i="24"/>
  <c r="I4637" i="24"/>
  <c r="I4638" i="24"/>
  <c r="I4639" i="24"/>
  <c r="I4640" i="24"/>
  <c r="I4641" i="24"/>
  <c r="I4642" i="24"/>
  <c r="I4643" i="24"/>
  <c r="I4644" i="24"/>
  <c r="I4645" i="24"/>
  <c r="I4646" i="24"/>
  <c r="I4647" i="24"/>
  <c r="I4648" i="24"/>
  <c r="I4649" i="24"/>
  <c r="I4650" i="24"/>
  <c r="I4651" i="24"/>
  <c r="I4652" i="24"/>
  <c r="I4653" i="24"/>
  <c r="I4654" i="24"/>
  <c r="I4655" i="24"/>
  <c r="I4656" i="24"/>
  <c r="I4657" i="24"/>
  <c r="I4658" i="24"/>
  <c r="I4659" i="24"/>
  <c r="I4660" i="24"/>
  <c r="I4661" i="24"/>
  <c r="I4662" i="24"/>
  <c r="I4663" i="24"/>
  <c r="I4664" i="24"/>
  <c r="I4665" i="24"/>
  <c r="I4666" i="24"/>
  <c r="I4667" i="24"/>
  <c r="I4668" i="24"/>
  <c r="I4669" i="24"/>
  <c r="I4670" i="24"/>
  <c r="I4671" i="24"/>
  <c r="I4672" i="24"/>
  <c r="I4673" i="24"/>
  <c r="I4674" i="24"/>
  <c r="I4675" i="24"/>
  <c r="I4676" i="24"/>
  <c r="I4677" i="24"/>
  <c r="I4678" i="24"/>
  <c r="I4679" i="24"/>
  <c r="I4680" i="24"/>
  <c r="I4681" i="24"/>
  <c r="I4682" i="24"/>
  <c r="I4683" i="24"/>
  <c r="I4684" i="24"/>
  <c r="I4685" i="24"/>
  <c r="I4686" i="24"/>
  <c r="I4687" i="24"/>
  <c r="I4688" i="24"/>
  <c r="I4689" i="24"/>
  <c r="I4690" i="24"/>
  <c r="I4691" i="24"/>
  <c r="I4692" i="24"/>
  <c r="I4693" i="24"/>
  <c r="I4694" i="24"/>
  <c r="I4695" i="24"/>
  <c r="I4696" i="24"/>
  <c r="I4697" i="24"/>
  <c r="I4698" i="24"/>
  <c r="I4699" i="24"/>
  <c r="I4700" i="24"/>
  <c r="I4701" i="24"/>
  <c r="I4702" i="24"/>
  <c r="I4703" i="24"/>
  <c r="I4704" i="24"/>
  <c r="I4705" i="24"/>
  <c r="I4706" i="24"/>
  <c r="I4707" i="24"/>
  <c r="I4708" i="24"/>
  <c r="I4709" i="24"/>
  <c r="I4710" i="24"/>
  <c r="I4711" i="24"/>
  <c r="I4712" i="24"/>
  <c r="I4713" i="24"/>
  <c r="I4714" i="24"/>
  <c r="I4715" i="24"/>
  <c r="I4716" i="24"/>
  <c r="I4717" i="24"/>
  <c r="I4718" i="24"/>
  <c r="I4719" i="24"/>
  <c r="I4720" i="24"/>
  <c r="I4721" i="24"/>
  <c r="I4722" i="24"/>
  <c r="I4723" i="24"/>
  <c r="I4724" i="24"/>
  <c r="I4725" i="24"/>
  <c r="I4726" i="24"/>
  <c r="I4727" i="24"/>
  <c r="I4728" i="24"/>
  <c r="I4729" i="24"/>
  <c r="I4730" i="24"/>
  <c r="I4731" i="24"/>
  <c r="I4732" i="24"/>
  <c r="I4733" i="24"/>
  <c r="I4734" i="24"/>
  <c r="I4735" i="24"/>
  <c r="I4736" i="24"/>
  <c r="I4737" i="24"/>
  <c r="I4738" i="24"/>
  <c r="I4739" i="24"/>
  <c r="I4740" i="24"/>
  <c r="I4741" i="24"/>
  <c r="I4742" i="24"/>
  <c r="I4743" i="24"/>
  <c r="I4744" i="24"/>
  <c r="I4745" i="24"/>
  <c r="I4746" i="24"/>
  <c r="I4747" i="24"/>
  <c r="I4748" i="24"/>
  <c r="I4749" i="24"/>
  <c r="I4750" i="24"/>
  <c r="I4751" i="24"/>
  <c r="I4752" i="24"/>
  <c r="I4753" i="24"/>
  <c r="I4754" i="24"/>
  <c r="I4755" i="24"/>
  <c r="I4756" i="24"/>
  <c r="I4757" i="24"/>
  <c r="I4758" i="24"/>
  <c r="I4759" i="24"/>
  <c r="I4760" i="24"/>
  <c r="I4761" i="24"/>
  <c r="I4762" i="24"/>
  <c r="I4763" i="24"/>
  <c r="I4764" i="24"/>
  <c r="I4765" i="24"/>
  <c r="I4766" i="24"/>
  <c r="I4767" i="24"/>
  <c r="I4768" i="24"/>
  <c r="I4769" i="24"/>
  <c r="I4770" i="24"/>
  <c r="I4771" i="24"/>
  <c r="I4772" i="24"/>
  <c r="I4773" i="24"/>
  <c r="I4774" i="24"/>
  <c r="I4775" i="24"/>
  <c r="I4776" i="24"/>
  <c r="I4777" i="24"/>
  <c r="I4778" i="24"/>
  <c r="I4779" i="24"/>
  <c r="I4780" i="24"/>
  <c r="I4781" i="24"/>
  <c r="I4782" i="24"/>
  <c r="I4783" i="24"/>
  <c r="I4784" i="24"/>
  <c r="I4785" i="24"/>
  <c r="I4786" i="24"/>
  <c r="I4787" i="24"/>
  <c r="I4788" i="24"/>
  <c r="I4789" i="24"/>
  <c r="I4790" i="24"/>
  <c r="I4791" i="24"/>
  <c r="I4792" i="24"/>
  <c r="I4793" i="24"/>
  <c r="I4794" i="24"/>
  <c r="I4795" i="24"/>
  <c r="I4796" i="24"/>
  <c r="I4797" i="24"/>
  <c r="I4798" i="24"/>
  <c r="I4799" i="24"/>
  <c r="I4800" i="24"/>
  <c r="I4801" i="24"/>
  <c r="I4802" i="24"/>
  <c r="I4803" i="24"/>
  <c r="I4804" i="24"/>
  <c r="I4805" i="24"/>
  <c r="I4806" i="24"/>
  <c r="I4807" i="24"/>
  <c r="I4808" i="24"/>
  <c r="I4809" i="24"/>
  <c r="I4810" i="24"/>
  <c r="I4811" i="24"/>
  <c r="I4812" i="24"/>
  <c r="I4813" i="24"/>
  <c r="I4814" i="24"/>
  <c r="I4815" i="24"/>
  <c r="I4816" i="24"/>
  <c r="I4817" i="24"/>
  <c r="I4818" i="24"/>
  <c r="I4819" i="24"/>
  <c r="I4820" i="24"/>
  <c r="I4821" i="24"/>
  <c r="I4822" i="24"/>
  <c r="I4823" i="24"/>
  <c r="I4824" i="24"/>
  <c r="I4825" i="24"/>
  <c r="I4826" i="24"/>
  <c r="I4827" i="24"/>
  <c r="I4828" i="24"/>
  <c r="I4829" i="24"/>
  <c r="I4830" i="24"/>
  <c r="I4831" i="24"/>
  <c r="I4832" i="24"/>
  <c r="I4833" i="24"/>
  <c r="I4834" i="24"/>
  <c r="I4835" i="24"/>
  <c r="I4836" i="24"/>
  <c r="I4837" i="24"/>
  <c r="I4838" i="24"/>
  <c r="I4839" i="24"/>
  <c r="I4840" i="24"/>
  <c r="I4841" i="24"/>
  <c r="I4842" i="24"/>
  <c r="I4843" i="24"/>
  <c r="I4844" i="24"/>
  <c r="I4845" i="24"/>
  <c r="I4846" i="24"/>
  <c r="I4847" i="24"/>
  <c r="I4848" i="24"/>
  <c r="I4849" i="24"/>
  <c r="I4850" i="24"/>
  <c r="I4851" i="24"/>
  <c r="I4852" i="24"/>
  <c r="I4853" i="24"/>
  <c r="I4854" i="24"/>
  <c r="I4855" i="24"/>
  <c r="I4856" i="24"/>
  <c r="I4857" i="24"/>
  <c r="I4858" i="24"/>
  <c r="I4859" i="24"/>
  <c r="I4860" i="24"/>
  <c r="I4861" i="24"/>
  <c r="I4862" i="24"/>
  <c r="I4863" i="24"/>
  <c r="I4864" i="24"/>
  <c r="I4865" i="24"/>
  <c r="I4866" i="24"/>
  <c r="I4867" i="24"/>
  <c r="I4868" i="24"/>
  <c r="I4869" i="24"/>
  <c r="I4870" i="24"/>
  <c r="I4871" i="24"/>
  <c r="I4872" i="24"/>
  <c r="I4873" i="24"/>
  <c r="I4874" i="24"/>
  <c r="I4875" i="24"/>
  <c r="I4876" i="24"/>
  <c r="I4877" i="24"/>
  <c r="I4878" i="24"/>
  <c r="I4879" i="24"/>
  <c r="I4880" i="24"/>
  <c r="I4881" i="24"/>
  <c r="I4882" i="24"/>
  <c r="I4883" i="24"/>
  <c r="I4884" i="24"/>
  <c r="I4885" i="24"/>
  <c r="I4886" i="24"/>
  <c r="I4887" i="24"/>
  <c r="I4888" i="24"/>
  <c r="I4889" i="24"/>
  <c r="I4890" i="24"/>
  <c r="I4891" i="24"/>
  <c r="I4892" i="24"/>
  <c r="I4893" i="24"/>
  <c r="I4894" i="24"/>
  <c r="I4895" i="24"/>
  <c r="I4896" i="24"/>
  <c r="I4897" i="24"/>
  <c r="I4898" i="24"/>
  <c r="I4899" i="24"/>
  <c r="I4900" i="24"/>
  <c r="I4901" i="24"/>
  <c r="I4902" i="24"/>
  <c r="I4903" i="24"/>
  <c r="I4904" i="24"/>
  <c r="I4905" i="24"/>
  <c r="I4906" i="24"/>
  <c r="I4907" i="24"/>
  <c r="I4908" i="24"/>
  <c r="I4909" i="24"/>
  <c r="I4910" i="24"/>
  <c r="I4911" i="24"/>
  <c r="I4912" i="24"/>
  <c r="I4913" i="24"/>
  <c r="I4914" i="24"/>
  <c r="I4915" i="24"/>
  <c r="I4916" i="24"/>
  <c r="I4917" i="24"/>
  <c r="I4918" i="24"/>
  <c r="I4919" i="24"/>
  <c r="I4920" i="24"/>
  <c r="I4921" i="24"/>
  <c r="I4922" i="24"/>
  <c r="I4923" i="24"/>
  <c r="I4924" i="24"/>
  <c r="I4925" i="24"/>
  <c r="I4926" i="24"/>
  <c r="I4927" i="24"/>
  <c r="I4928" i="24"/>
  <c r="I4929" i="24"/>
  <c r="I4930" i="24"/>
  <c r="I4931" i="24"/>
  <c r="I4932" i="24"/>
  <c r="I4933" i="24"/>
  <c r="I4934" i="24"/>
  <c r="I4935" i="24"/>
  <c r="I4936" i="24"/>
  <c r="I4937" i="24"/>
  <c r="I4938" i="24"/>
  <c r="I4939" i="24"/>
  <c r="I4940" i="24"/>
  <c r="I4941" i="24"/>
  <c r="I4942" i="24"/>
  <c r="I4943" i="24"/>
  <c r="I4944" i="24"/>
  <c r="I4945" i="24"/>
  <c r="I4946" i="24"/>
  <c r="I4947" i="24"/>
  <c r="I4948" i="24"/>
  <c r="I4949" i="24"/>
  <c r="I4950" i="24"/>
  <c r="I4951" i="24"/>
  <c r="I4952" i="24"/>
  <c r="I4953" i="24"/>
  <c r="I4954" i="24"/>
  <c r="I4955" i="24"/>
  <c r="I4956" i="24"/>
  <c r="I4957" i="24"/>
  <c r="I4958" i="24"/>
  <c r="I4959" i="24"/>
  <c r="I4960" i="24"/>
  <c r="I4961" i="24"/>
  <c r="I4962" i="24"/>
  <c r="I4963" i="24"/>
  <c r="I4964" i="24"/>
  <c r="I4965" i="24"/>
  <c r="I4966" i="24"/>
  <c r="I4967" i="24"/>
  <c r="I4968" i="24"/>
  <c r="I4969" i="24"/>
  <c r="I4970" i="24"/>
  <c r="I4971" i="24"/>
  <c r="I4972" i="24"/>
  <c r="I4973" i="24"/>
  <c r="I4974" i="24"/>
  <c r="I4975" i="24"/>
  <c r="I4976" i="24"/>
  <c r="I4977" i="24"/>
  <c r="I4978" i="24"/>
  <c r="I4979" i="24"/>
  <c r="I4980" i="24"/>
  <c r="I4981" i="24"/>
  <c r="I4982" i="24"/>
  <c r="I4983" i="24"/>
  <c r="I4984" i="24"/>
  <c r="I4985" i="24"/>
  <c r="I4986" i="24"/>
  <c r="I4987" i="24"/>
  <c r="I4988" i="24"/>
  <c r="I4989" i="24"/>
  <c r="I4990" i="24"/>
  <c r="I4991" i="24"/>
  <c r="I4992" i="24"/>
  <c r="I4993" i="24"/>
  <c r="I4994" i="24"/>
  <c r="I4995" i="24"/>
  <c r="I4996" i="24"/>
  <c r="I4997" i="24"/>
  <c r="I4998" i="24"/>
  <c r="I4999" i="24"/>
  <c r="I5000" i="24"/>
  <c r="I5001" i="24"/>
  <c r="I5002" i="24"/>
  <c r="I5003" i="24"/>
  <c r="I5004" i="24"/>
  <c r="I5005" i="24"/>
  <c r="I5006" i="24"/>
  <c r="I5007" i="24"/>
  <c r="I5008" i="24"/>
  <c r="I5009" i="24"/>
  <c r="I5010" i="24"/>
  <c r="I5011" i="24"/>
  <c r="I5012" i="24"/>
  <c r="I5013" i="24"/>
  <c r="I5014" i="24"/>
  <c r="I5015" i="24"/>
  <c r="I5016" i="24"/>
  <c r="I5017" i="24"/>
  <c r="I5018" i="24"/>
  <c r="I5019" i="24"/>
  <c r="I5020" i="24"/>
  <c r="I5021" i="24"/>
  <c r="I5022" i="24"/>
  <c r="I5023" i="24"/>
  <c r="I5024" i="24"/>
  <c r="I5025" i="24"/>
  <c r="I5026" i="24"/>
  <c r="I5027" i="24"/>
  <c r="I5028" i="24"/>
  <c r="I5029" i="24"/>
  <c r="I5030" i="24"/>
  <c r="I5031" i="24"/>
  <c r="I5032" i="24"/>
  <c r="I5033" i="24"/>
  <c r="I5034" i="24"/>
  <c r="I5035" i="24"/>
  <c r="I5036" i="24"/>
  <c r="I5037" i="24"/>
  <c r="I5038" i="24"/>
  <c r="I5039" i="24"/>
  <c r="I5040" i="24"/>
  <c r="I5041" i="24"/>
  <c r="I5042" i="24"/>
  <c r="I5043" i="24"/>
  <c r="I5044" i="24"/>
  <c r="I5045" i="24"/>
  <c r="I5046" i="24"/>
  <c r="I5047" i="24"/>
  <c r="I5048" i="24"/>
  <c r="I5049" i="24"/>
  <c r="I5050" i="24"/>
  <c r="I5051" i="24"/>
  <c r="I5052" i="24"/>
  <c r="I5053" i="24"/>
  <c r="I5054" i="24"/>
  <c r="I5055" i="24"/>
  <c r="I5056" i="24"/>
  <c r="I5057" i="24"/>
  <c r="I5058" i="24"/>
  <c r="I5059" i="24"/>
  <c r="I5060" i="24"/>
  <c r="I5061" i="24"/>
  <c r="I5062" i="24"/>
  <c r="I5063" i="24"/>
  <c r="I5064" i="24"/>
  <c r="I5065" i="24"/>
  <c r="I5066" i="24"/>
  <c r="I5067" i="24"/>
  <c r="I5068" i="24"/>
  <c r="I5069" i="24"/>
  <c r="I5070" i="24"/>
  <c r="I5071" i="24"/>
  <c r="I5072" i="24"/>
  <c r="I5073" i="24"/>
  <c r="I5074" i="24"/>
  <c r="I5075" i="24"/>
  <c r="I5076" i="24"/>
  <c r="I5077" i="24"/>
  <c r="I5078" i="24"/>
  <c r="I5079" i="24"/>
  <c r="I5080" i="24"/>
  <c r="I5081" i="24"/>
  <c r="I5082" i="24"/>
  <c r="I5083" i="24"/>
  <c r="I5084" i="24"/>
  <c r="I5085" i="24"/>
  <c r="I5086" i="24"/>
  <c r="I5087" i="24"/>
  <c r="I5088" i="24"/>
  <c r="I5089" i="24"/>
  <c r="I5090" i="24"/>
  <c r="I5091" i="24"/>
  <c r="I5092" i="24"/>
  <c r="I5093" i="24"/>
  <c r="I5094" i="24"/>
  <c r="I5095" i="24"/>
  <c r="I5096" i="24"/>
  <c r="I5097" i="24"/>
  <c r="I5098" i="24"/>
  <c r="I5099" i="24"/>
  <c r="I5100" i="24"/>
  <c r="I5101" i="24"/>
  <c r="I5102" i="24"/>
  <c r="I5103" i="24"/>
  <c r="I5104" i="24"/>
  <c r="I5105" i="24"/>
  <c r="I5106" i="24"/>
  <c r="I5107" i="24"/>
  <c r="I5108" i="24"/>
  <c r="I5109" i="24"/>
  <c r="I5110" i="24"/>
  <c r="I5111" i="24"/>
  <c r="I5112" i="24"/>
  <c r="I5113" i="24"/>
  <c r="I5114" i="24"/>
  <c r="I5115" i="24"/>
  <c r="I5116" i="24"/>
  <c r="I5117" i="24"/>
  <c r="I5118" i="24"/>
  <c r="I5119" i="24"/>
  <c r="I5120" i="24"/>
  <c r="I5121" i="24"/>
  <c r="I5122" i="24"/>
  <c r="I5123" i="24"/>
  <c r="I5124" i="24"/>
  <c r="I5125" i="24"/>
  <c r="I5126" i="24"/>
  <c r="I5127" i="24"/>
  <c r="I5128" i="24"/>
  <c r="I5129" i="24"/>
  <c r="I5130" i="24"/>
  <c r="I5131" i="24"/>
  <c r="I5132" i="24"/>
  <c r="I5133" i="24"/>
  <c r="I5134" i="24"/>
  <c r="I5135" i="24"/>
  <c r="I5136" i="24"/>
  <c r="I5137" i="24"/>
  <c r="I5138" i="24"/>
  <c r="I5139" i="24"/>
  <c r="I5140" i="24"/>
  <c r="I5141" i="24"/>
  <c r="I5142" i="24"/>
  <c r="I5143" i="24"/>
  <c r="I5144" i="24"/>
  <c r="I5145" i="24"/>
  <c r="I5146" i="24"/>
  <c r="I5147" i="24"/>
  <c r="I5148" i="24"/>
  <c r="I5149" i="24"/>
  <c r="I5150" i="24"/>
  <c r="I5151" i="24"/>
  <c r="I5152" i="24"/>
  <c r="I5153" i="24"/>
  <c r="I5154" i="24"/>
  <c r="I5155" i="24"/>
  <c r="I5156" i="24"/>
  <c r="I5157" i="24"/>
  <c r="I5158" i="24"/>
  <c r="I5159" i="24"/>
  <c r="I5160" i="24"/>
  <c r="I5161" i="24"/>
  <c r="I5162" i="24"/>
  <c r="I5163" i="24"/>
  <c r="I5164" i="24"/>
  <c r="I5165" i="24"/>
  <c r="I5166" i="24"/>
  <c r="I5167" i="24"/>
  <c r="I5168" i="24"/>
  <c r="I5169" i="24"/>
  <c r="I5170" i="24"/>
  <c r="I5171" i="24"/>
  <c r="I5172" i="24"/>
  <c r="I5173" i="24"/>
  <c r="I5174" i="24"/>
  <c r="I5175" i="24"/>
  <c r="I5176" i="24"/>
  <c r="I5177" i="24"/>
  <c r="I5178" i="24"/>
  <c r="I5179" i="24"/>
  <c r="I5180" i="24"/>
  <c r="I5181" i="24"/>
  <c r="I5182" i="24"/>
  <c r="I5183" i="24"/>
  <c r="I5184" i="24"/>
  <c r="I5185" i="24"/>
  <c r="I5186" i="24"/>
  <c r="I5187" i="24"/>
  <c r="I5188" i="24"/>
  <c r="I5189" i="24"/>
  <c r="I5190" i="24"/>
  <c r="I5191" i="24"/>
  <c r="I5192" i="24"/>
  <c r="I5193" i="24"/>
  <c r="I5194" i="24"/>
  <c r="I5195" i="24"/>
  <c r="I5196" i="24"/>
  <c r="I5197" i="24"/>
  <c r="I5198" i="24"/>
  <c r="I5199" i="24"/>
  <c r="I5200" i="24"/>
  <c r="I5201" i="24"/>
  <c r="I5202" i="24"/>
  <c r="I5203" i="24"/>
  <c r="I5204" i="24"/>
  <c r="I5205" i="24"/>
  <c r="I5206" i="24"/>
  <c r="I5207" i="24"/>
  <c r="I5208" i="24"/>
  <c r="I5209" i="24"/>
  <c r="I5210" i="24"/>
  <c r="I5211" i="24"/>
  <c r="I5212" i="24"/>
  <c r="I5213" i="24"/>
  <c r="I5214" i="24"/>
  <c r="I5215" i="24"/>
  <c r="I5216" i="24"/>
  <c r="I5217" i="24"/>
  <c r="I5218" i="24"/>
  <c r="I5219" i="24"/>
  <c r="I5220" i="24"/>
  <c r="I5221" i="24"/>
  <c r="I5222" i="24"/>
  <c r="I5223" i="24"/>
  <c r="I5224" i="24"/>
  <c r="I5225" i="24"/>
  <c r="I5226" i="24"/>
  <c r="I5227" i="24"/>
  <c r="I5228" i="24"/>
  <c r="I5229" i="24"/>
  <c r="I5230" i="24"/>
  <c r="I5231" i="24"/>
  <c r="I5232" i="24"/>
  <c r="I5233" i="24"/>
  <c r="I5234" i="24"/>
  <c r="I5235" i="24"/>
  <c r="I5236" i="24"/>
  <c r="I5237" i="24"/>
  <c r="I5238" i="24"/>
  <c r="I5239" i="24"/>
  <c r="I5240" i="24"/>
  <c r="I5241" i="24"/>
  <c r="I5242" i="24"/>
  <c r="I5243" i="24"/>
  <c r="I5244" i="24"/>
  <c r="I5245" i="24"/>
  <c r="I5246" i="24"/>
  <c r="I5247" i="24"/>
  <c r="I5248" i="24"/>
  <c r="I5249" i="24"/>
  <c r="I5250" i="24"/>
  <c r="I5251" i="24"/>
  <c r="I5252" i="24"/>
  <c r="I5253" i="24"/>
  <c r="I5254" i="24"/>
  <c r="I5255" i="24"/>
  <c r="I5256" i="24"/>
  <c r="I5257" i="24"/>
  <c r="I5258" i="24"/>
  <c r="I5259" i="24"/>
  <c r="I5260" i="24"/>
  <c r="I5261" i="24"/>
  <c r="I5262" i="24"/>
  <c r="I5263" i="24"/>
  <c r="I5264" i="24"/>
  <c r="I5265" i="24"/>
  <c r="I5266" i="24"/>
  <c r="I5267" i="24"/>
  <c r="I5268" i="24"/>
  <c r="I5269" i="24"/>
  <c r="I5270" i="24"/>
  <c r="I5271" i="24"/>
  <c r="I5272" i="24"/>
  <c r="I5273" i="24"/>
  <c r="I5274" i="24"/>
  <c r="I5275" i="24"/>
  <c r="I5276" i="24"/>
  <c r="I5277" i="24"/>
  <c r="I5278" i="24"/>
  <c r="I5279" i="24"/>
  <c r="I5280" i="24"/>
  <c r="I5281" i="24"/>
  <c r="I5282" i="24"/>
  <c r="I5283" i="24"/>
  <c r="I5284" i="24"/>
  <c r="I5285" i="24"/>
  <c r="I5286" i="24"/>
  <c r="I5287" i="24"/>
  <c r="I5288" i="24"/>
  <c r="I5289" i="24"/>
  <c r="I5290" i="24"/>
  <c r="I5291" i="24"/>
  <c r="I5292" i="24"/>
  <c r="I5293" i="24"/>
  <c r="I5294" i="24"/>
  <c r="I5295" i="24"/>
  <c r="I5296" i="24"/>
  <c r="I5297" i="24"/>
  <c r="I5298" i="24"/>
  <c r="I5299" i="24"/>
  <c r="I5300" i="24"/>
  <c r="I5301" i="24"/>
  <c r="I5302" i="24"/>
  <c r="I5303" i="24"/>
  <c r="I5304" i="24"/>
  <c r="I5305" i="24"/>
  <c r="I5306" i="24"/>
  <c r="I5307" i="24"/>
  <c r="I5308" i="24"/>
  <c r="I5309" i="24"/>
  <c r="I5310" i="24"/>
  <c r="I5311" i="24"/>
  <c r="I5312" i="24"/>
  <c r="I5313" i="24"/>
  <c r="I5314" i="24"/>
  <c r="I5315" i="24"/>
  <c r="I5316" i="24"/>
  <c r="I5317" i="24"/>
  <c r="I5318" i="24"/>
  <c r="I5319" i="24"/>
  <c r="I5320" i="24"/>
  <c r="I5321" i="24"/>
  <c r="I5322" i="24"/>
  <c r="I5323" i="24"/>
  <c r="I5324" i="24"/>
  <c r="I5325" i="24"/>
  <c r="I5326" i="24"/>
  <c r="I5327" i="24"/>
  <c r="I5328" i="24"/>
  <c r="I5329" i="24"/>
  <c r="I5330" i="24"/>
  <c r="I5331" i="24"/>
  <c r="I5332" i="24"/>
  <c r="I5333" i="24"/>
  <c r="I5334" i="24"/>
  <c r="I5335" i="24"/>
  <c r="I5336" i="24"/>
  <c r="I5337" i="24"/>
  <c r="I5338" i="24"/>
  <c r="I5339" i="24"/>
  <c r="I5340" i="24"/>
  <c r="I5341" i="24"/>
  <c r="I5342" i="24"/>
  <c r="I5343" i="24"/>
  <c r="I5344" i="24"/>
  <c r="I5345" i="24"/>
  <c r="I5346" i="24"/>
  <c r="I5347" i="24"/>
  <c r="I5348" i="24"/>
  <c r="I5349" i="24"/>
  <c r="I5350" i="24"/>
  <c r="I5351" i="24"/>
  <c r="I5352" i="24"/>
  <c r="I5353" i="24"/>
  <c r="I5354" i="24"/>
  <c r="I5355" i="24"/>
  <c r="I5356" i="24"/>
  <c r="I5357" i="24"/>
  <c r="I5358" i="24"/>
  <c r="I5359" i="24"/>
  <c r="I5360" i="24"/>
  <c r="I5361" i="24"/>
  <c r="I5362" i="24"/>
  <c r="I5363" i="24"/>
  <c r="I5364" i="24"/>
  <c r="I5365" i="24"/>
  <c r="I5366" i="24"/>
  <c r="I5367" i="24"/>
  <c r="I5368" i="24"/>
  <c r="I5369" i="24"/>
  <c r="I5370" i="24"/>
  <c r="I5371" i="24"/>
  <c r="I5372" i="24"/>
  <c r="I5373" i="24"/>
  <c r="I5374" i="24"/>
  <c r="I5375" i="24"/>
  <c r="I5376" i="24"/>
  <c r="I5377" i="24"/>
  <c r="I5378" i="24"/>
  <c r="I5379" i="24"/>
  <c r="I5380" i="24"/>
  <c r="I5381" i="24"/>
  <c r="I5382" i="24"/>
  <c r="I5383" i="24"/>
  <c r="I5384" i="24"/>
  <c r="I5385" i="24"/>
  <c r="I5386" i="24"/>
  <c r="I5387" i="24"/>
  <c r="I5388" i="24"/>
  <c r="I5389" i="24"/>
  <c r="I5390" i="24"/>
  <c r="I5391" i="24"/>
  <c r="I5392" i="24"/>
  <c r="I5393" i="24"/>
  <c r="I5394" i="24"/>
  <c r="I5395" i="24"/>
  <c r="I5396" i="24"/>
  <c r="I5397" i="24"/>
  <c r="I5398" i="24"/>
  <c r="I5399" i="24"/>
  <c r="I5400" i="24"/>
  <c r="I5401" i="24"/>
  <c r="I5402" i="24"/>
  <c r="I5403" i="24"/>
  <c r="I5404" i="24"/>
  <c r="I5405" i="24"/>
  <c r="I5406" i="24"/>
  <c r="I5407" i="24"/>
  <c r="I5408" i="24"/>
  <c r="I5409" i="24"/>
  <c r="I5410" i="24"/>
  <c r="I5411" i="24"/>
  <c r="I5412" i="24"/>
  <c r="I5413" i="24"/>
  <c r="I5414" i="24"/>
  <c r="I5415" i="24"/>
  <c r="I5416" i="24"/>
  <c r="I5417" i="24"/>
  <c r="I5418" i="24"/>
  <c r="I5419" i="24"/>
  <c r="I5420" i="24"/>
  <c r="I5421" i="24"/>
  <c r="I5422" i="24"/>
  <c r="I5423" i="24"/>
  <c r="I5424" i="24"/>
  <c r="I5425" i="24"/>
  <c r="I5426" i="24"/>
  <c r="I5427" i="24"/>
  <c r="I5428" i="24"/>
  <c r="I5429" i="24"/>
  <c r="I5430" i="24"/>
  <c r="I5431" i="24"/>
  <c r="I5432" i="24"/>
  <c r="I5433" i="24"/>
  <c r="I5434" i="24"/>
  <c r="I5435" i="24"/>
  <c r="I5436" i="24"/>
  <c r="I5437" i="24"/>
  <c r="I5438" i="24"/>
  <c r="I5439" i="24"/>
  <c r="I5440" i="24"/>
  <c r="I5441" i="24"/>
  <c r="I5442" i="24"/>
  <c r="I5443" i="24"/>
  <c r="I5444" i="24"/>
  <c r="I5445" i="24"/>
  <c r="I5446" i="24"/>
  <c r="I5447" i="24"/>
  <c r="I5448" i="24"/>
  <c r="I5449" i="24"/>
  <c r="I5450" i="24"/>
  <c r="I5451" i="24"/>
  <c r="I5452" i="24"/>
  <c r="I5453" i="24"/>
  <c r="I5454" i="24"/>
  <c r="I5455" i="24"/>
  <c r="I5456" i="24"/>
  <c r="I5457" i="24"/>
  <c r="I5458" i="24"/>
  <c r="I5459" i="24"/>
  <c r="I5460" i="24"/>
  <c r="I5461" i="24"/>
  <c r="I5462" i="24"/>
  <c r="I5463" i="24"/>
  <c r="I5464" i="24"/>
  <c r="I5465" i="24"/>
  <c r="I5466" i="24"/>
  <c r="I5467" i="24"/>
  <c r="I5468" i="24"/>
  <c r="I5469" i="24"/>
  <c r="I5470" i="24"/>
  <c r="I5471" i="24"/>
  <c r="I5472" i="24"/>
  <c r="I5473" i="24"/>
  <c r="I5474" i="24"/>
  <c r="I5475" i="24"/>
  <c r="I5476" i="24"/>
  <c r="I5477" i="24"/>
  <c r="I5478" i="24"/>
  <c r="I5479" i="24"/>
  <c r="I5480" i="24"/>
  <c r="I5481" i="24"/>
  <c r="I5482" i="24"/>
  <c r="I5483" i="24"/>
  <c r="I5484" i="24"/>
  <c r="I5485" i="24"/>
  <c r="I5486" i="24"/>
  <c r="I5487" i="24"/>
  <c r="I5488" i="24"/>
  <c r="I5489" i="24"/>
  <c r="I5490" i="24"/>
  <c r="I5491" i="24"/>
  <c r="I5492" i="24"/>
  <c r="I5493" i="24"/>
  <c r="I5494" i="24"/>
  <c r="I5495" i="24"/>
  <c r="I5496" i="24"/>
  <c r="I5497" i="24"/>
  <c r="I5498" i="24"/>
  <c r="I5499" i="24"/>
  <c r="I5500" i="24"/>
  <c r="I5501" i="24"/>
  <c r="I5502" i="24"/>
  <c r="I5503" i="24"/>
  <c r="I5504" i="24"/>
  <c r="I5505" i="24"/>
  <c r="I5506" i="24"/>
  <c r="I5507" i="24"/>
  <c r="I5508" i="24"/>
  <c r="I5509" i="24"/>
  <c r="I5510" i="24"/>
  <c r="I5511" i="24"/>
  <c r="I5512" i="24"/>
  <c r="I5513" i="24"/>
  <c r="I5514" i="24"/>
  <c r="I5515" i="24"/>
  <c r="I5516" i="24"/>
  <c r="I5517" i="24"/>
  <c r="I5518" i="24"/>
  <c r="I5519" i="24"/>
  <c r="I5520" i="24"/>
  <c r="I5521" i="24"/>
  <c r="I5522" i="24"/>
  <c r="I5523" i="24"/>
  <c r="I5524" i="24"/>
  <c r="I5525" i="24"/>
  <c r="I5526" i="24"/>
  <c r="I5527" i="24"/>
  <c r="I5528" i="24"/>
  <c r="I5529" i="24"/>
  <c r="I5530" i="24"/>
  <c r="I5531" i="24"/>
  <c r="I5532" i="24"/>
  <c r="I5533" i="24"/>
  <c r="I5534" i="24"/>
  <c r="I5535" i="24"/>
  <c r="I5536" i="24"/>
  <c r="I5537" i="24"/>
  <c r="I5538" i="24"/>
  <c r="I5539" i="24"/>
  <c r="I5540" i="24"/>
  <c r="I5541" i="24"/>
  <c r="I5542" i="24"/>
  <c r="I5543" i="24"/>
  <c r="I5544" i="24"/>
  <c r="I5545" i="24"/>
  <c r="I5546" i="24"/>
  <c r="I5547" i="24"/>
  <c r="I5548" i="24"/>
  <c r="I5549" i="24"/>
  <c r="I5550" i="24"/>
  <c r="I5551" i="24"/>
  <c r="I5552" i="24"/>
  <c r="I5553" i="24"/>
  <c r="I5554" i="24"/>
  <c r="I5555" i="24"/>
  <c r="I5556" i="24"/>
  <c r="I5557" i="24"/>
  <c r="I5558" i="24"/>
  <c r="I5559" i="24"/>
  <c r="I5560" i="24"/>
  <c r="I5561" i="24"/>
  <c r="I5562" i="24"/>
  <c r="I5563" i="24"/>
  <c r="I5564" i="24"/>
  <c r="I5565" i="24"/>
  <c r="I5566" i="24"/>
  <c r="I5567" i="24"/>
  <c r="I5568" i="24"/>
  <c r="I5569" i="24"/>
  <c r="I5570" i="24"/>
  <c r="I5571" i="24"/>
  <c r="I5572" i="24"/>
  <c r="I5573" i="24"/>
  <c r="I5574" i="24"/>
  <c r="I5575" i="24"/>
  <c r="I5576" i="24"/>
  <c r="I5577" i="24"/>
  <c r="I5578" i="24"/>
  <c r="I5579" i="24"/>
  <c r="I5580" i="24"/>
  <c r="I5581" i="24"/>
  <c r="I5582" i="24"/>
  <c r="I5583" i="24"/>
  <c r="I5584" i="24"/>
  <c r="I5585" i="24"/>
  <c r="I5586" i="24"/>
  <c r="I5587" i="24"/>
  <c r="I5588" i="24"/>
  <c r="I5589" i="24"/>
  <c r="I5590" i="24"/>
  <c r="I5591" i="24"/>
  <c r="I5592" i="24"/>
  <c r="I5593" i="24"/>
  <c r="I5594" i="24"/>
  <c r="I5595" i="24"/>
  <c r="I5596" i="24"/>
  <c r="I5597" i="24"/>
  <c r="I5598" i="24"/>
  <c r="I5599" i="24"/>
  <c r="I5600" i="24"/>
  <c r="I5601" i="24"/>
  <c r="I5602" i="24"/>
  <c r="I5603" i="24"/>
  <c r="I5604" i="24"/>
  <c r="I5605" i="24"/>
  <c r="I5606" i="24"/>
  <c r="I5607" i="24"/>
  <c r="I5608" i="24"/>
  <c r="I5609" i="24"/>
  <c r="I5610" i="24"/>
  <c r="I5611" i="24"/>
  <c r="I5612" i="24"/>
  <c r="I5613" i="24"/>
  <c r="I5614" i="24"/>
  <c r="I5615" i="24"/>
  <c r="I5616" i="24"/>
  <c r="I5617" i="24"/>
  <c r="I5618" i="24"/>
  <c r="I5619" i="24"/>
  <c r="I5620" i="24"/>
  <c r="I5621" i="24"/>
  <c r="I5622" i="24"/>
  <c r="I5623" i="24"/>
  <c r="I5624" i="24"/>
  <c r="I5625" i="24"/>
  <c r="I5626" i="24"/>
  <c r="I5627" i="24"/>
  <c r="I5628" i="24"/>
  <c r="I5629" i="24"/>
  <c r="I5630" i="24"/>
  <c r="I5631" i="24"/>
  <c r="I5632" i="24"/>
  <c r="I5633" i="24"/>
  <c r="I5634" i="24"/>
  <c r="I5635" i="24"/>
  <c r="I5636" i="24"/>
  <c r="I5637" i="24"/>
  <c r="I5638" i="24"/>
  <c r="I5639" i="24"/>
  <c r="I5640" i="24"/>
  <c r="I5641" i="24"/>
  <c r="I5642" i="24"/>
  <c r="I5643" i="24"/>
  <c r="I5644" i="24"/>
  <c r="I5645" i="24"/>
  <c r="I5646" i="24"/>
  <c r="I5647" i="24"/>
  <c r="I5648" i="24"/>
  <c r="I5649" i="24"/>
  <c r="I5650" i="24"/>
  <c r="I5651" i="24"/>
  <c r="I5652" i="24"/>
  <c r="I5653" i="24"/>
  <c r="I5654" i="24"/>
  <c r="I5655" i="24"/>
  <c r="I5656" i="24"/>
  <c r="I5657" i="24"/>
  <c r="I5658" i="24"/>
  <c r="I5659" i="24"/>
  <c r="I5660" i="24"/>
  <c r="I5661" i="24"/>
  <c r="I5662" i="24"/>
  <c r="I5663" i="24"/>
  <c r="I5664" i="24"/>
  <c r="I5665" i="24"/>
  <c r="I5666" i="24"/>
  <c r="I5667" i="24"/>
  <c r="I5668" i="24"/>
  <c r="I5669" i="24"/>
  <c r="I5670" i="24"/>
  <c r="I5671" i="24"/>
  <c r="I5672" i="24"/>
  <c r="I5673" i="24"/>
  <c r="I5674" i="24"/>
  <c r="I5675" i="24"/>
  <c r="I5676" i="24"/>
  <c r="I5677" i="24"/>
  <c r="I5678" i="24"/>
  <c r="I5679" i="24"/>
  <c r="I5680" i="24"/>
  <c r="I5681" i="24"/>
  <c r="I5682" i="24"/>
  <c r="I5683" i="24"/>
  <c r="I5684" i="24"/>
  <c r="I5685" i="24"/>
  <c r="I5686" i="24"/>
  <c r="I5687" i="24"/>
  <c r="I5688" i="24"/>
  <c r="I5689" i="24"/>
  <c r="I5690" i="24"/>
  <c r="I5691" i="24"/>
  <c r="I5692" i="24"/>
  <c r="I5693" i="24"/>
  <c r="I5694" i="24"/>
  <c r="I5695" i="24"/>
  <c r="I5696" i="24"/>
  <c r="I5697" i="24"/>
  <c r="I5698" i="24"/>
  <c r="I5699" i="24"/>
  <c r="I5700" i="24"/>
  <c r="I5701" i="24"/>
  <c r="I5702" i="24"/>
  <c r="I5703" i="24"/>
  <c r="I5704" i="24"/>
  <c r="I5705" i="24"/>
  <c r="I5706" i="24"/>
  <c r="I5707" i="24"/>
  <c r="I5708" i="24"/>
  <c r="I5709" i="24"/>
  <c r="I5710" i="24"/>
  <c r="I5711" i="24"/>
  <c r="I5712" i="24"/>
  <c r="I5713" i="24"/>
  <c r="I5714" i="24"/>
  <c r="I5715" i="24"/>
  <c r="I5716" i="24"/>
  <c r="I5717" i="24"/>
  <c r="I5718" i="24"/>
  <c r="I5719" i="24"/>
  <c r="I5720" i="24"/>
  <c r="I5721" i="24"/>
  <c r="I5722" i="24"/>
  <c r="I5723" i="24"/>
  <c r="I5724" i="24"/>
  <c r="I5725" i="24"/>
  <c r="I5726" i="24"/>
  <c r="I5727" i="24"/>
  <c r="I5728" i="24"/>
  <c r="I5729" i="24"/>
  <c r="I5730" i="24"/>
  <c r="I5731" i="24"/>
  <c r="I5732" i="24"/>
  <c r="I5733" i="24"/>
  <c r="I5734" i="24"/>
  <c r="I5735" i="24"/>
  <c r="I5736" i="24"/>
  <c r="I5737" i="24"/>
  <c r="I5738" i="24"/>
  <c r="I5739" i="24"/>
  <c r="I5740" i="24"/>
  <c r="I5741" i="24"/>
  <c r="I5742" i="24"/>
  <c r="I5743" i="24"/>
  <c r="I5744" i="24"/>
  <c r="I5745" i="24"/>
  <c r="I5746" i="24"/>
  <c r="I5747" i="24"/>
  <c r="I5748" i="24"/>
  <c r="I5749" i="24"/>
  <c r="I5750" i="24"/>
  <c r="I5751" i="24"/>
  <c r="I5752" i="24"/>
  <c r="I5753" i="24"/>
  <c r="I5754" i="24"/>
  <c r="I5755" i="24"/>
  <c r="I5756" i="24"/>
  <c r="I5757" i="24"/>
  <c r="I5758" i="24"/>
  <c r="I5759" i="24"/>
  <c r="I5760" i="24"/>
  <c r="I5761" i="24"/>
  <c r="I5762" i="24"/>
  <c r="I5763" i="24"/>
  <c r="I5764" i="24"/>
  <c r="I5765" i="24"/>
  <c r="I5766" i="24"/>
  <c r="I5767" i="24"/>
  <c r="I5768" i="24"/>
  <c r="I5769" i="24"/>
  <c r="I5770" i="24"/>
  <c r="I5771" i="24"/>
  <c r="I5772" i="24"/>
  <c r="I5773" i="24"/>
  <c r="I5774" i="24"/>
  <c r="I5775" i="24"/>
  <c r="I5776" i="24"/>
  <c r="I5777" i="24"/>
  <c r="I5778" i="24"/>
  <c r="I5779" i="24"/>
  <c r="I5780" i="24"/>
  <c r="I5781" i="24"/>
  <c r="I5782" i="24"/>
  <c r="I5783" i="24"/>
  <c r="I5784" i="24"/>
  <c r="I5785" i="24"/>
  <c r="I5786" i="24"/>
  <c r="I5787" i="24"/>
  <c r="I5788" i="24"/>
  <c r="I5789" i="24"/>
  <c r="I5790" i="24"/>
  <c r="I5791" i="24"/>
  <c r="I5792" i="24"/>
  <c r="I5793" i="24"/>
  <c r="I5794" i="24"/>
  <c r="I5795" i="24"/>
  <c r="I5796" i="24"/>
  <c r="I5797" i="24"/>
  <c r="I5798" i="24"/>
  <c r="I5799" i="24"/>
  <c r="I5800" i="24"/>
  <c r="I5801" i="24"/>
  <c r="I5802" i="24"/>
  <c r="I5803" i="24"/>
  <c r="I5804" i="24"/>
  <c r="I5805" i="24"/>
  <c r="I5806" i="24"/>
  <c r="I5807" i="24"/>
  <c r="I5808" i="24"/>
  <c r="I5809" i="24"/>
  <c r="I5810" i="24"/>
  <c r="I5811" i="24"/>
  <c r="I5812" i="24"/>
  <c r="I5813" i="24"/>
  <c r="I5814" i="24"/>
  <c r="I5815" i="24"/>
  <c r="I5816" i="24"/>
  <c r="I5817" i="24"/>
  <c r="I5818" i="24"/>
  <c r="I5819" i="24"/>
  <c r="I5820" i="24"/>
  <c r="I5821" i="24"/>
  <c r="I5822" i="24"/>
  <c r="I5823" i="24"/>
  <c r="I5824" i="24"/>
  <c r="I5825" i="24"/>
  <c r="I5826" i="24"/>
  <c r="I5827" i="24"/>
  <c r="I5828" i="24"/>
  <c r="I5829" i="24"/>
  <c r="I5830" i="24"/>
  <c r="I5831" i="24"/>
  <c r="I5832" i="24"/>
  <c r="I5833" i="24"/>
  <c r="I5834" i="24"/>
  <c r="I5835" i="24"/>
  <c r="I5836" i="24"/>
  <c r="I5837" i="24"/>
  <c r="I5838" i="24"/>
  <c r="I5839" i="24"/>
  <c r="I5840" i="24"/>
  <c r="I5841" i="24"/>
  <c r="I5842" i="24"/>
  <c r="I5843" i="24"/>
  <c r="I5844" i="24"/>
  <c r="I5845" i="24"/>
  <c r="I5846" i="24"/>
  <c r="I5847" i="24"/>
  <c r="I5848" i="24"/>
  <c r="I5849" i="24"/>
  <c r="I5850" i="24"/>
  <c r="I5851" i="24"/>
  <c r="I5852" i="24"/>
  <c r="I5853" i="24"/>
  <c r="I5854" i="24"/>
  <c r="I5855" i="24"/>
  <c r="I5856" i="24"/>
  <c r="I5857" i="24"/>
  <c r="I5858" i="24"/>
  <c r="I5859" i="24"/>
  <c r="I5860" i="24"/>
  <c r="I5861" i="24"/>
  <c r="I5862" i="24"/>
  <c r="I5863" i="24"/>
  <c r="I5864" i="24"/>
  <c r="I5865" i="24"/>
  <c r="I5866" i="24"/>
  <c r="I5867" i="24"/>
  <c r="I5868" i="24"/>
  <c r="I5869" i="24"/>
  <c r="I5870" i="24"/>
  <c r="I5871" i="24"/>
  <c r="I5872" i="24"/>
  <c r="I5873" i="24"/>
  <c r="I5874" i="24"/>
  <c r="I5875" i="24"/>
  <c r="I5876" i="24"/>
  <c r="I5877" i="24"/>
  <c r="I5878" i="24"/>
  <c r="I5879" i="24"/>
  <c r="I5880" i="24"/>
  <c r="I5881" i="24"/>
  <c r="I5882" i="24"/>
  <c r="I5883" i="24"/>
  <c r="I5884" i="24"/>
  <c r="I5885" i="24"/>
  <c r="I5886" i="24"/>
  <c r="I5887" i="24"/>
  <c r="I5888" i="24"/>
  <c r="I5889" i="24"/>
  <c r="I5890" i="24"/>
  <c r="I5891" i="24"/>
  <c r="I5892" i="24"/>
  <c r="I5893" i="24"/>
  <c r="I5894" i="24"/>
  <c r="I5895" i="24"/>
  <c r="I5896" i="24"/>
  <c r="I5897" i="24"/>
  <c r="I5898" i="24"/>
  <c r="I5899" i="24"/>
  <c r="I5900" i="24"/>
  <c r="I5901" i="24"/>
  <c r="I5902" i="24"/>
  <c r="I5903" i="24"/>
  <c r="I5904" i="24"/>
  <c r="I5905" i="24"/>
  <c r="I5906" i="24"/>
  <c r="I5907" i="24"/>
  <c r="I5908" i="24"/>
  <c r="I5909" i="24"/>
  <c r="I5910" i="24"/>
  <c r="I5911" i="24"/>
  <c r="I5912" i="24"/>
  <c r="I5913" i="24"/>
  <c r="I5914" i="24"/>
  <c r="I5915" i="24"/>
  <c r="I5916" i="24"/>
  <c r="I5917" i="24"/>
  <c r="I5918" i="24"/>
  <c r="I5919" i="24"/>
  <c r="I5920" i="24"/>
  <c r="I5921" i="24"/>
  <c r="I5922" i="24"/>
  <c r="I5923" i="24"/>
  <c r="I5924" i="24"/>
  <c r="I5925" i="24"/>
  <c r="I5926" i="24"/>
  <c r="I5927" i="24"/>
  <c r="I5928" i="24"/>
  <c r="I5929" i="24"/>
  <c r="I5930" i="24"/>
  <c r="I5931" i="24"/>
  <c r="I5932" i="24"/>
  <c r="I5933" i="24"/>
  <c r="I5934" i="24"/>
  <c r="I5935" i="24"/>
  <c r="I5936" i="24"/>
  <c r="I5937" i="24"/>
  <c r="I5938" i="24"/>
  <c r="I5939" i="24"/>
  <c r="I5940" i="24"/>
  <c r="I5941" i="24"/>
  <c r="I5942" i="24"/>
  <c r="I5943" i="24"/>
  <c r="I5944" i="24"/>
  <c r="I5945" i="24"/>
  <c r="I5946" i="24"/>
  <c r="I5947" i="24"/>
  <c r="I5948" i="24"/>
  <c r="I5949" i="24"/>
  <c r="I5950" i="24"/>
  <c r="I5951" i="24"/>
  <c r="I5952" i="24"/>
  <c r="I5953" i="24"/>
  <c r="I5954" i="24"/>
  <c r="I5955" i="24"/>
  <c r="I5956" i="24"/>
  <c r="I5957" i="24"/>
  <c r="I5958" i="24"/>
  <c r="I5959" i="24"/>
  <c r="I5960" i="24"/>
  <c r="I5961" i="24"/>
  <c r="I5962" i="24"/>
  <c r="I5963" i="24"/>
  <c r="I5964" i="24"/>
  <c r="I5965" i="24"/>
  <c r="I5966" i="24"/>
  <c r="I5967" i="24"/>
  <c r="I5968" i="24"/>
  <c r="I5969" i="24"/>
  <c r="I5970" i="24"/>
  <c r="I5971" i="24"/>
  <c r="I5972" i="24"/>
  <c r="I5973" i="24"/>
  <c r="I5974" i="24"/>
  <c r="I5975" i="24"/>
  <c r="I5976" i="24"/>
  <c r="I5977" i="24"/>
  <c r="I5978" i="24"/>
  <c r="I5979" i="24"/>
  <c r="I5980" i="24"/>
  <c r="I5981" i="24"/>
  <c r="I5982" i="24"/>
  <c r="I5983" i="24"/>
  <c r="I5984" i="24"/>
  <c r="I5985" i="24"/>
  <c r="I5986" i="24"/>
  <c r="I5987" i="24"/>
  <c r="I5988" i="24"/>
  <c r="I5989" i="24"/>
  <c r="I5990" i="24"/>
  <c r="I5991" i="24"/>
  <c r="I5992" i="24"/>
  <c r="I5993" i="24"/>
  <c r="I5994" i="24"/>
  <c r="I5995" i="24"/>
  <c r="I5996" i="24"/>
  <c r="I5997" i="24"/>
  <c r="I5998" i="24"/>
  <c r="I5999" i="24"/>
  <c r="I6000" i="24"/>
  <c r="I6001" i="24"/>
  <c r="I6002" i="24"/>
  <c r="I6003" i="24"/>
  <c r="I6004" i="24"/>
  <c r="I6005" i="24"/>
  <c r="I6006" i="24"/>
  <c r="I6007" i="24"/>
  <c r="I6008" i="24"/>
  <c r="I6009" i="24"/>
  <c r="I6010" i="24"/>
  <c r="I6011" i="24"/>
  <c r="I6012" i="24"/>
  <c r="I6013" i="24"/>
  <c r="I6014" i="24"/>
  <c r="I6015" i="24"/>
  <c r="I6016" i="24"/>
  <c r="I6017" i="24"/>
  <c r="I6018" i="24"/>
  <c r="I6019" i="24"/>
  <c r="I6020" i="24"/>
  <c r="I6021" i="24"/>
  <c r="I6022" i="24"/>
  <c r="I6023" i="24"/>
  <c r="I6024" i="24"/>
  <c r="I6025" i="24"/>
  <c r="I6026" i="24"/>
  <c r="I6027" i="24"/>
  <c r="I6028" i="24"/>
  <c r="I6029" i="24"/>
  <c r="I6030" i="24"/>
  <c r="I6031" i="24"/>
  <c r="I6032" i="24"/>
  <c r="I6033" i="24"/>
  <c r="I6034" i="24"/>
  <c r="I6035" i="24"/>
  <c r="I6036" i="24"/>
  <c r="I6037" i="24"/>
  <c r="I6038" i="24"/>
  <c r="I6039" i="24"/>
  <c r="I6040" i="24"/>
  <c r="I6041" i="24"/>
  <c r="I6042" i="24"/>
  <c r="I6043" i="24"/>
  <c r="I6044" i="24"/>
  <c r="I6045" i="24"/>
  <c r="I6046" i="24"/>
  <c r="I6047" i="24"/>
  <c r="I6048" i="24"/>
  <c r="I6049" i="24"/>
  <c r="I6050" i="24"/>
  <c r="I6051" i="24"/>
  <c r="I6052" i="24"/>
  <c r="I6053" i="24"/>
  <c r="I6054" i="24"/>
  <c r="I6055" i="24"/>
  <c r="I6056" i="24"/>
  <c r="I6057" i="24"/>
  <c r="I6058" i="24"/>
  <c r="I6059" i="24"/>
  <c r="I6060" i="24"/>
  <c r="I6061" i="24"/>
  <c r="I6062" i="24"/>
  <c r="I6063" i="24"/>
  <c r="I6064" i="24"/>
  <c r="I6065" i="24"/>
  <c r="I6066" i="24"/>
  <c r="I6067" i="24"/>
  <c r="I6068" i="24"/>
  <c r="I6069" i="24"/>
  <c r="I6070" i="24"/>
  <c r="I6071" i="24"/>
  <c r="I6072" i="24"/>
  <c r="I6073" i="24"/>
  <c r="I6074" i="24"/>
  <c r="I6075" i="24"/>
  <c r="I6076" i="24"/>
  <c r="I6077" i="24"/>
  <c r="I6078" i="24"/>
  <c r="I6079" i="24"/>
  <c r="I6080" i="24"/>
  <c r="I6081" i="24"/>
  <c r="I6082" i="24"/>
  <c r="I6083" i="24"/>
  <c r="I6084" i="24"/>
  <c r="I6085" i="24"/>
  <c r="I6086" i="24"/>
  <c r="I6087" i="24"/>
  <c r="I6088" i="24"/>
  <c r="I6089" i="24"/>
  <c r="I6090" i="24"/>
  <c r="I6091" i="24"/>
  <c r="I6092" i="24"/>
  <c r="I6093" i="24"/>
  <c r="I6094" i="24"/>
  <c r="I6095" i="24"/>
  <c r="I6096" i="24"/>
  <c r="I6097" i="24"/>
  <c r="I6098" i="24"/>
  <c r="I6099" i="24"/>
  <c r="I6100" i="24"/>
  <c r="I6101" i="24"/>
  <c r="I6102" i="24"/>
  <c r="I6103" i="24"/>
  <c r="I6104" i="24"/>
  <c r="I6105" i="24"/>
  <c r="I6106" i="24"/>
  <c r="I6107" i="24"/>
  <c r="I6108" i="24"/>
  <c r="I6109" i="24"/>
  <c r="I6110" i="24"/>
  <c r="I6111" i="24"/>
  <c r="I6112" i="24"/>
  <c r="I6113" i="24"/>
  <c r="I6114" i="24"/>
  <c r="I6115" i="24"/>
  <c r="I6116" i="24"/>
  <c r="I6117" i="24"/>
  <c r="I6118" i="24"/>
  <c r="I6119" i="24"/>
  <c r="I6120" i="24"/>
  <c r="I6121" i="24"/>
  <c r="I6122" i="24"/>
  <c r="I6123" i="24"/>
  <c r="I6124" i="24"/>
  <c r="I6125" i="24"/>
  <c r="I6126" i="24"/>
  <c r="I6127" i="24"/>
  <c r="I6128" i="24"/>
  <c r="I6129" i="24"/>
  <c r="I6130" i="24"/>
  <c r="I6131" i="24"/>
  <c r="I6132" i="24"/>
  <c r="I6133" i="24"/>
  <c r="I6134" i="24"/>
  <c r="I6135" i="24"/>
  <c r="I6136" i="24"/>
  <c r="I6137" i="24"/>
  <c r="I6138" i="24"/>
  <c r="I6139" i="24"/>
  <c r="I6140" i="24"/>
  <c r="I6141" i="24"/>
  <c r="I6142" i="24"/>
  <c r="I6143" i="24"/>
  <c r="I6144" i="24"/>
  <c r="I6145" i="24"/>
  <c r="I6146" i="24"/>
  <c r="I6147" i="24"/>
  <c r="I6148" i="24"/>
  <c r="I6149" i="24"/>
  <c r="I6150" i="24"/>
  <c r="I6151" i="24"/>
  <c r="I6152" i="24"/>
  <c r="I6153" i="24"/>
  <c r="I6154" i="24"/>
  <c r="I6155" i="24"/>
  <c r="I6156" i="24"/>
  <c r="I6157" i="24"/>
  <c r="I6158" i="24"/>
  <c r="I6159" i="24"/>
  <c r="I6160" i="24"/>
  <c r="I6161" i="24"/>
  <c r="I6162" i="24"/>
  <c r="I6163" i="24"/>
  <c r="I6164" i="24"/>
  <c r="I6165" i="24"/>
  <c r="I6166" i="24"/>
  <c r="I6167" i="24"/>
  <c r="I6168" i="24"/>
  <c r="I6169" i="24"/>
  <c r="I6170" i="24"/>
  <c r="I6171" i="24"/>
  <c r="I6172" i="24"/>
  <c r="I6173" i="24"/>
  <c r="I6174" i="24"/>
  <c r="I6175" i="24"/>
  <c r="I6176" i="24"/>
  <c r="I6177" i="24"/>
  <c r="I6178" i="24"/>
  <c r="I6179" i="24"/>
  <c r="I6180" i="24"/>
  <c r="I6181" i="24"/>
  <c r="I6182" i="24"/>
  <c r="I6183" i="24"/>
  <c r="I6184" i="24"/>
  <c r="I6185" i="24"/>
  <c r="I6186" i="24"/>
  <c r="I6187" i="24"/>
  <c r="I6188" i="24"/>
  <c r="I6189" i="24"/>
  <c r="I6190" i="24"/>
  <c r="I6191" i="24"/>
  <c r="I6192" i="24"/>
  <c r="I6193" i="24"/>
  <c r="I6194" i="24"/>
  <c r="I6195" i="24"/>
  <c r="I6196" i="24"/>
  <c r="I6197" i="24"/>
  <c r="I6198" i="24"/>
  <c r="I6199" i="24"/>
  <c r="I6200" i="24"/>
  <c r="I6201" i="24"/>
  <c r="I6202" i="24"/>
  <c r="I6203" i="24"/>
  <c r="I6204" i="24"/>
  <c r="I6205" i="24"/>
  <c r="I6206" i="24"/>
  <c r="I6207" i="24"/>
  <c r="I6208" i="24"/>
  <c r="I6209" i="24"/>
  <c r="I6210" i="24"/>
  <c r="I6211" i="24"/>
  <c r="I6212" i="24"/>
  <c r="I6213" i="24"/>
  <c r="I6214" i="24"/>
  <c r="I6215" i="24"/>
  <c r="I6216" i="24"/>
  <c r="I6217" i="24"/>
  <c r="I6218" i="24"/>
  <c r="I6219" i="24"/>
  <c r="I6220" i="24"/>
  <c r="I6221" i="24"/>
  <c r="I6222" i="24"/>
  <c r="I6223" i="24"/>
  <c r="I6224" i="24"/>
  <c r="I6225" i="24"/>
  <c r="I6226" i="24"/>
  <c r="I6227" i="24"/>
  <c r="I6228" i="24"/>
  <c r="I6229" i="24"/>
  <c r="I6230" i="24"/>
  <c r="I6231" i="24"/>
  <c r="I6232" i="24"/>
  <c r="I6233" i="24"/>
  <c r="I6234" i="24"/>
  <c r="I6235" i="24"/>
  <c r="I6236" i="24"/>
  <c r="I6237" i="24"/>
  <c r="I6238" i="24"/>
  <c r="I6239" i="24"/>
  <c r="I6240" i="24"/>
  <c r="I6241" i="24"/>
  <c r="I6242" i="24"/>
  <c r="I6243" i="24"/>
  <c r="I6244" i="24"/>
  <c r="I6245" i="24"/>
  <c r="I6246" i="24"/>
  <c r="I6247" i="24"/>
  <c r="I6248" i="24"/>
  <c r="I6249" i="24"/>
  <c r="I6250" i="24"/>
  <c r="I6251" i="24"/>
  <c r="I6252" i="24"/>
  <c r="I6253" i="24"/>
  <c r="I6254" i="24"/>
  <c r="I6255" i="24"/>
  <c r="I6256" i="24"/>
  <c r="I6257" i="24"/>
  <c r="I6258" i="24"/>
  <c r="I6259" i="24"/>
  <c r="I6260" i="24"/>
  <c r="I6261" i="24"/>
  <c r="I6262" i="24"/>
  <c r="I6263" i="24"/>
  <c r="I6264" i="24"/>
  <c r="I6265" i="24"/>
  <c r="I6266" i="24"/>
  <c r="I6267" i="24"/>
  <c r="I6268" i="24"/>
  <c r="I6269" i="24"/>
  <c r="I6270" i="24"/>
  <c r="I6271" i="24"/>
  <c r="I6272" i="24"/>
  <c r="I6273" i="24"/>
  <c r="I6274" i="24"/>
  <c r="I6275" i="24"/>
  <c r="I6276" i="24"/>
  <c r="I6277" i="24"/>
  <c r="I6278" i="24"/>
  <c r="I6279" i="24"/>
  <c r="I6280" i="24"/>
  <c r="I6281" i="24"/>
  <c r="I6282" i="24"/>
  <c r="I6283" i="24"/>
  <c r="I6284" i="24"/>
  <c r="I6285" i="24"/>
  <c r="I6286" i="24"/>
  <c r="I6287" i="24"/>
  <c r="I6288" i="24"/>
  <c r="I6289" i="24"/>
  <c r="I6290" i="24"/>
  <c r="I6291" i="24"/>
  <c r="I6292" i="24"/>
  <c r="I6293" i="24"/>
  <c r="I6294" i="24"/>
  <c r="I6295" i="24"/>
  <c r="I6296" i="24"/>
  <c r="I6297" i="24"/>
  <c r="I6298" i="24"/>
  <c r="I6299" i="24"/>
  <c r="I6300" i="24"/>
  <c r="I6301" i="24"/>
  <c r="I6302" i="24"/>
  <c r="I6303" i="24"/>
  <c r="I6304" i="24"/>
  <c r="I6305" i="24"/>
  <c r="I6306" i="24"/>
  <c r="I6307" i="24"/>
  <c r="I6308" i="24"/>
  <c r="I6309" i="24"/>
  <c r="I6310" i="24"/>
  <c r="I6311" i="24"/>
  <c r="I6312" i="24"/>
  <c r="I6313" i="24"/>
  <c r="I6314" i="24"/>
  <c r="I6315" i="24"/>
  <c r="I6316" i="24"/>
  <c r="I6317" i="24"/>
  <c r="I6318" i="24"/>
  <c r="I6319" i="24"/>
  <c r="I6320" i="24"/>
  <c r="I6321" i="24"/>
  <c r="I6322" i="24"/>
  <c r="I6323" i="24"/>
  <c r="I6324" i="24"/>
  <c r="I6325" i="24"/>
  <c r="I6326" i="24"/>
  <c r="I6327" i="24"/>
  <c r="I6328" i="24"/>
  <c r="I6329" i="24"/>
  <c r="I6330" i="24"/>
  <c r="I6331" i="24"/>
  <c r="I6332" i="24"/>
  <c r="I6333" i="24"/>
  <c r="I6334" i="24"/>
  <c r="I6335" i="24"/>
  <c r="I6336" i="24"/>
  <c r="I6337" i="24"/>
  <c r="I6338" i="24"/>
  <c r="I6339" i="24"/>
  <c r="I6340" i="24"/>
  <c r="I6341" i="24"/>
  <c r="I6342" i="24"/>
  <c r="I6343" i="24"/>
  <c r="I6344" i="24"/>
  <c r="I6345" i="24"/>
  <c r="I6346" i="24"/>
  <c r="I6347" i="24"/>
  <c r="I6348" i="24"/>
  <c r="I6349" i="24"/>
  <c r="I6350" i="24"/>
  <c r="I6351" i="24"/>
  <c r="I6352" i="24"/>
  <c r="I6353" i="24"/>
  <c r="I6354" i="24"/>
  <c r="I6355" i="24"/>
  <c r="I6356" i="24"/>
  <c r="I6357" i="24"/>
  <c r="I6358" i="24"/>
  <c r="I6359" i="24"/>
  <c r="I6360" i="24"/>
  <c r="I6361" i="24"/>
  <c r="I6362" i="24"/>
  <c r="I6363" i="24"/>
  <c r="I6364" i="24"/>
  <c r="I6365" i="24"/>
  <c r="I6366" i="24"/>
  <c r="I6367" i="24"/>
  <c r="I6368" i="24"/>
  <c r="I6369" i="24"/>
  <c r="I6370" i="24"/>
  <c r="I6371" i="24"/>
  <c r="I6372" i="24"/>
  <c r="I6373" i="24"/>
  <c r="I6374" i="24"/>
  <c r="I6375" i="24"/>
  <c r="I6376" i="24"/>
  <c r="I6377" i="24"/>
  <c r="I6378" i="24"/>
  <c r="I6379" i="24"/>
  <c r="I6380" i="24"/>
  <c r="I6381" i="24"/>
  <c r="I6382" i="24"/>
  <c r="I6383" i="24"/>
  <c r="I6384" i="24"/>
  <c r="I6385" i="24"/>
  <c r="I6386" i="24"/>
  <c r="I6387" i="24"/>
  <c r="I6388" i="24"/>
  <c r="I6389" i="24"/>
  <c r="I6390" i="24"/>
  <c r="I6391" i="24"/>
  <c r="I6392" i="24"/>
  <c r="I6393" i="24"/>
  <c r="I6394" i="24"/>
  <c r="I6395" i="24"/>
  <c r="I6396" i="24"/>
  <c r="I6397" i="24"/>
  <c r="I6398" i="24"/>
  <c r="I6399" i="24"/>
  <c r="I6400" i="24"/>
  <c r="I6401" i="24"/>
  <c r="I6402" i="24"/>
  <c r="I6403" i="24"/>
  <c r="I6404" i="24"/>
  <c r="I6405" i="24"/>
  <c r="I6406" i="24"/>
  <c r="I6407" i="24"/>
  <c r="I6408" i="24"/>
  <c r="I6409" i="24"/>
  <c r="I6410" i="24"/>
  <c r="I6411" i="24"/>
  <c r="I6412" i="24"/>
  <c r="I6413" i="24"/>
  <c r="I6414" i="24"/>
  <c r="I6415" i="24"/>
  <c r="I6416" i="24"/>
  <c r="I6417" i="24"/>
  <c r="I6418" i="24"/>
  <c r="I6419" i="24"/>
  <c r="I6420" i="24"/>
  <c r="I6421" i="24"/>
  <c r="I6422" i="24"/>
  <c r="I6423" i="24"/>
  <c r="I6424" i="24"/>
  <c r="I6425" i="24"/>
  <c r="I6426" i="24"/>
  <c r="I6427" i="24"/>
  <c r="I6428" i="24"/>
  <c r="I6429" i="24"/>
  <c r="I6430" i="24"/>
  <c r="I6431" i="24"/>
  <c r="I6432" i="24"/>
  <c r="I6433" i="24"/>
  <c r="I6434" i="24"/>
  <c r="I6435" i="24"/>
  <c r="I6436" i="24"/>
  <c r="I6437" i="24"/>
  <c r="I6438" i="24"/>
  <c r="I6439" i="24"/>
  <c r="I6440" i="24"/>
  <c r="I6441" i="24"/>
  <c r="I6442" i="24"/>
  <c r="I6443" i="24"/>
  <c r="I6444" i="24"/>
  <c r="I6445" i="24"/>
  <c r="I6446" i="24"/>
  <c r="I6447" i="24"/>
  <c r="I6448" i="24"/>
  <c r="I6449" i="24"/>
  <c r="I6450" i="24"/>
  <c r="I6451" i="24"/>
  <c r="I6452" i="24"/>
  <c r="I6453" i="24"/>
  <c r="I6454" i="24"/>
  <c r="I6455" i="24"/>
  <c r="I6456" i="24"/>
  <c r="I6457" i="24"/>
  <c r="I6458" i="24"/>
  <c r="I6459" i="24"/>
  <c r="I6460" i="24"/>
  <c r="I6461" i="24"/>
  <c r="I6462" i="24"/>
  <c r="I6463" i="24"/>
  <c r="I6464" i="24"/>
  <c r="I6465" i="24"/>
  <c r="I6466" i="24"/>
  <c r="I6467" i="24"/>
  <c r="I6468" i="24"/>
  <c r="I6469" i="24"/>
  <c r="I6470" i="24"/>
  <c r="I6471" i="24"/>
  <c r="I6472" i="24"/>
  <c r="I6473" i="24"/>
  <c r="I6474" i="24"/>
  <c r="I6475" i="24"/>
  <c r="I6476" i="24"/>
  <c r="I6477" i="24"/>
  <c r="I6478" i="24"/>
  <c r="I6479" i="24"/>
  <c r="I6480" i="24"/>
  <c r="I6481" i="24"/>
  <c r="I6482" i="24"/>
  <c r="I6483" i="24"/>
  <c r="I6484" i="24"/>
  <c r="I6485" i="24"/>
  <c r="I6486" i="24"/>
  <c r="I6487" i="24"/>
  <c r="I6488" i="24"/>
  <c r="I6489" i="24"/>
  <c r="I6490" i="24"/>
  <c r="I6491" i="24"/>
  <c r="I6492" i="24"/>
  <c r="I6493" i="24"/>
  <c r="I6494" i="24"/>
  <c r="I6495" i="24"/>
  <c r="I6496" i="24"/>
  <c r="I6497" i="24"/>
  <c r="I6498" i="24"/>
  <c r="I6499" i="24"/>
  <c r="I6500" i="24"/>
  <c r="I6501" i="24"/>
  <c r="I6502" i="24"/>
  <c r="I6503" i="24"/>
  <c r="I6504" i="24"/>
  <c r="I6505" i="24"/>
  <c r="I6506" i="24"/>
  <c r="I6507" i="24"/>
  <c r="I6508" i="24"/>
  <c r="I6509" i="24"/>
  <c r="I6510" i="24"/>
  <c r="I6511" i="24"/>
  <c r="I6512" i="24"/>
  <c r="I6513" i="24"/>
  <c r="I6514" i="24"/>
  <c r="I6515" i="24"/>
  <c r="I6516" i="24"/>
  <c r="I6517" i="24"/>
  <c r="I6518" i="24"/>
  <c r="I6519" i="24"/>
  <c r="I6520" i="24"/>
  <c r="I6521" i="24"/>
  <c r="I6522" i="24"/>
  <c r="I6523" i="24"/>
  <c r="I6524" i="24"/>
  <c r="I6525" i="24"/>
  <c r="I6526" i="24"/>
  <c r="I6527" i="24"/>
  <c r="I6528" i="24"/>
  <c r="I6529" i="24"/>
  <c r="I6530" i="24"/>
  <c r="I6531" i="24"/>
  <c r="I6532" i="24"/>
  <c r="I6533" i="24"/>
  <c r="I6534" i="24"/>
  <c r="I6535" i="24"/>
  <c r="I6536" i="24"/>
  <c r="I6537" i="24"/>
  <c r="I6538" i="24"/>
  <c r="I6539" i="24"/>
  <c r="I6540" i="24"/>
  <c r="I6541" i="24"/>
  <c r="I6542" i="24"/>
  <c r="I6543" i="24"/>
  <c r="I6544" i="24"/>
  <c r="I6545" i="24"/>
  <c r="I6546" i="24"/>
  <c r="I6547" i="24"/>
  <c r="I6548" i="24"/>
  <c r="I6549" i="24"/>
  <c r="I6550" i="24"/>
  <c r="I6551" i="24"/>
  <c r="I6552" i="24"/>
  <c r="I6553" i="24"/>
  <c r="I6554" i="24"/>
  <c r="I6555" i="24"/>
  <c r="I6556" i="24"/>
  <c r="I6557" i="24"/>
  <c r="I6558" i="24"/>
  <c r="I6559" i="24"/>
  <c r="I6560" i="24"/>
  <c r="I6561" i="24"/>
  <c r="I6562" i="24"/>
  <c r="I6563" i="24"/>
  <c r="I6564" i="24"/>
  <c r="I6565" i="24"/>
  <c r="I6566" i="24"/>
  <c r="I6567" i="24"/>
  <c r="I6568" i="24"/>
  <c r="I6569" i="24"/>
  <c r="I6570" i="24"/>
  <c r="I6571" i="24"/>
  <c r="I6572" i="24"/>
  <c r="I6573" i="24"/>
  <c r="I6574" i="24"/>
  <c r="I6575" i="24"/>
  <c r="I6576" i="24"/>
  <c r="I6577" i="24"/>
  <c r="I6578" i="24"/>
  <c r="I6579" i="24"/>
  <c r="I6580" i="24"/>
  <c r="I6581" i="24"/>
  <c r="I6582" i="24"/>
  <c r="I6583" i="24"/>
  <c r="I6584" i="24"/>
  <c r="I6585" i="24"/>
  <c r="I6586" i="24"/>
  <c r="I6587" i="24"/>
  <c r="I6588" i="24"/>
  <c r="I6589" i="24"/>
  <c r="I6590" i="24"/>
  <c r="I6591" i="24"/>
  <c r="I6592" i="24"/>
  <c r="I6593" i="24"/>
  <c r="I6594" i="24"/>
  <c r="I6595" i="24"/>
  <c r="I6596" i="24"/>
  <c r="I6597" i="24"/>
  <c r="I6598" i="24"/>
  <c r="I6599" i="24"/>
  <c r="I6600" i="24"/>
  <c r="I6601" i="24"/>
  <c r="I6602" i="24"/>
  <c r="I6603" i="24"/>
  <c r="I6604" i="24"/>
  <c r="I6605" i="24"/>
  <c r="I6606" i="24"/>
  <c r="I6607" i="24"/>
  <c r="I6608" i="24"/>
  <c r="I6609" i="24"/>
  <c r="I6610" i="24"/>
  <c r="I6611" i="24"/>
  <c r="I6612" i="24"/>
  <c r="I6613" i="24"/>
  <c r="I6614" i="24"/>
  <c r="I6615" i="24"/>
  <c r="I6616" i="24"/>
  <c r="I6617" i="24"/>
  <c r="I6618" i="24"/>
  <c r="I6619" i="24"/>
  <c r="I6620" i="24"/>
  <c r="I6621" i="24"/>
  <c r="I6622" i="24"/>
  <c r="I6623" i="24"/>
  <c r="I6624" i="24"/>
  <c r="I6625" i="24"/>
  <c r="I6626" i="24"/>
  <c r="I6627" i="24"/>
  <c r="I6628" i="24"/>
  <c r="I6629" i="24"/>
  <c r="I6630" i="24"/>
  <c r="I6631" i="24"/>
  <c r="I6632" i="24"/>
  <c r="I6633" i="24"/>
  <c r="I6634" i="24"/>
  <c r="I6635" i="24"/>
  <c r="I6636" i="24"/>
  <c r="I6637" i="24"/>
  <c r="I6638" i="24"/>
  <c r="I6639" i="24"/>
  <c r="I6640" i="24"/>
  <c r="I6641" i="24"/>
  <c r="I6642" i="24"/>
  <c r="I6643" i="24"/>
  <c r="I6644" i="24"/>
  <c r="I6645" i="24"/>
  <c r="I6646" i="24"/>
  <c r="I6647" i="24"/>
  <c r="I6648" i="24"/>
  <c r="I6649" i="24"/>
  <c r="I6650" i="24"/>
  <c r="I6651" i="24"/>
  <c r="I6652" i="24"/>
  <c r="I6653" i="24"/>
  <c r="I6654" i="24"/>
  <c r="I6655" i="24"/>
  <c r="I6656" i="24"/>
  <c r="I6657" i="24"/>
  <c r="I6658" i="24"/>
  <c r="I6659" i="24"/>
  <c r="I6660" i="24"/>
  <c r="I6661" i="24"/>
  <c r="I6662" i="24"/>
  <c r="I6663" i="24"/>
  <c r="I6664" i="24"/>
  <c r="I6665" i="24"/>
  <c r="I6666" i="24"/>
  <c r="I6667" i="24"/>
  <c r="I6668" i="24"/>
  <c r="I6669" i="24"/>
  <c r="I6670" i="24"/>
  <c r="I6671" i="24"/>
  <c r="I6672" i="24"/>
  <c r="I6673" i="24"/>
  <c r="I6674" i="24"/>
  <c r="I6675" i="24"/>
  <c r="I6676" i="24"/>
  <c r="I6677" i="24"/>
  <c r="I6678" i="24"/>
  <c r="I6679" i="24"/>
  <c r="I6680" i="24"/>
  <c r="I6681" i="24"/>
  <c r="I6682" i="24"/>
  <c r="I6683" i="24"/>
  <c r="I6684" i="24"/>
  <c r="I6685" i="24"/>
  <c r="I6686" i="24"/>
  <c r="I6687" i="24"/>
  <c r="I6688" i="24"/>
  <c r="I6689" i="24"/>
  <c r="I6690" i="24"/>
  <c r="I6691" i="24"/>
  <c r="I6692" i="24"/>
  <c r="I6693" i="24"/>
  <c r="I6694" i="24"/>
  <c r="I6695" i="24"/>
  <c r="I6696" i="24"/>
  <c r="I6697" i="24"/>
  <c r="I6698" i="24"/>
  <c r="I6699" i="24"/>
  <c r="I6700" i="24"/>
  <c r="I6701" i="24"/>
  <c r="I6702" i="24"/>
  <c r="I6703" i="24"/>
  <c r="I6704" i="24"/>
  <c r="I6705" i="24"/>
  <c r="I6706" i="24"/>
  <c r="I6707" i="24"/>
  <c r="I6708" i="24"/>
  <c r="I6709" i="24"/>
  <c r="I6710" i="24"/>
  <c r="I6711" i="24"/>
  <c r="I6712" i="24"/>
  <c r="I6713" i="24"/>
  <c r="I6714" i="24"/>
  <c r="I6715" i="24"/>
  <c r="I6716" i="24"/>
  <c r="I6717" i="24"/>
  <c r="I6718" i="24"/>
  <c r="I6719" i="24"/>
  <c r="I6720" i="24"/>
  <c r="I6721" i="24"/>
  <c r="I6722" i="24"/>
  <c r="I6723" i="24"/>
  <c r="I6724" i="24"/>
  <c r="I6725" i="24"/>
  <c r="I6726" i="24"/>
  <c r="I6727" i="24"/>
  <c r="I6728" i="24"/>
  <c r="I6729" i="24"/>
  <c r="I6730" i="24"/>
  <c r="I6731" i="24"/>
  <c r="I6732" i="24"/>
  <c r="I6733" i="24"/>
  <c r="I6734" i="24"/>
  <c r="I6735" i="24"/>
  <c r="I6736" i="24"/>
  <c r="I6737" i="24"/>
  <c r="I6738" i="24"/>
  <c r="I6739" i="24"/>
  <c r="I6740" i="24"/>
  <c r="I6741" i="24"/>
  <c r="I6742" i="24"/>
  <c r="I6743" i="24"/>
  <c r="I6744" i="24"/>
  <c r="I6745" i="24"/>
  <c r="I6746" i="24"/>
  <c r="I6747" i="24"/>
  <c r="I6748" i="24"/>
  <c r="I6749" i="24"/>
  <c r="I6750" i="24"/>
  <c r="I6751" i="24"/>
  <c r="I6752" i="24"/>
  <c r="I6753" i="24"/>
  <c r="I6754" i="24"/>
  <c r="I6755" i="24"/>
  <c r="I6756" i="24"/>
  <c r="I6757" i="24"/>
  <c r="I6758" i="24"/>
  <c r="I6759" i="24"/>
  <c r="I6760" i="24"/>
  <c r="I6761" i="24"/>
  <c r="I6762" i="24"/>
  <c r="I6763" i="24"/>
  <c r="I6764" i="24"/>
  <c r="I6765" i="24"/>
  <c r="I6766" i="24"/>
  <c r="I6767" i="24"/>
  <c r="I6768" i="24"/>
  <c r="I6769" i="24"/>
  <c r="I6770" i="24"/>
  <c r="I6771" i="24"/>
  <c r="I6772" i="24"/>
  <c r="I6773" i="24"/>
  <c r="I6774" i="24"/>
  <c r="I6775" i="24"/>
  <c r="I6776" i="24"/>
  <c r="I6777" i="24"/>
  <c r="I6778" i="24"/>
  <c r="I6779" i="24"/>
  <c r="I6780" i="24"/>
  <c r="I6781" i="24"/>
  <c r="I6782" i="24"/>
  <c r="I6783" i="24"/>
  <c r="I6784" i="24"/>
  <c r="I6785" i="24"/>
  <c r="I6786" i="24"/>
  <c r="I6787" i="24"/>
  <c r="I6788" i="24"/>
  <c r="I6789" i="24"/>
  <c r="I6790" i="24"/>
  <c r="I6791" i="24"/>
  <c r="I6792" i="24"/>
  <c r="I6793" i="24"/>
  <c r="I6794" i="24"/>
  <c r="I6795" i="24"/>
  <c r="I6796" i="24"/>
  <c r="I6797" i="24"/>
  <c r="I6798" i="24"/>
  <c r="I6799" i="24"/>
  <c r="I6800" i="24"/>
  <c r="I6801" i="24"/>
  <c r="I6802" i="24"/>
  <c r="I6803" i="24"/>
  <c r="I6804" i="24"/>
  <c r="I6805" i="24"/>
  <c r="I6806" i="24"/>
  <c r="I6807" i="24"/>
  <c r="I6808" i="24"/>
  <c r="I6809" i="24"/>
  <c r="I6810" i="24"/>
  <c r="I6811" i="24"/>
  <c r="I6812" i="24"/>
  <c r="I6813" i="24"/>
  <c r="I6814" i="24"/>
  <c r="I6815" i="24"/>
  <c r="I6816" i="24"/>
  <c r="I6817" i="24"/>
  <c r="I6818" i="24"/>
  <c r="I6819" i="24"/>
  <c r="I6820" i="24"/>
  <c r="I6821" i="24"/>
  <c r="I6822" i="24"/>
  <c r="I6823" i="24"/>
  <c r="I6824" i="24"/>
  <c r="I6825" i="24"/>
  <c r="I6826" i="24"/>
  <c r="I6827" i="24"/>
  <c r="I6828" i="24"/>
  <c r="I6829" i="24"/>
  <c r="I6830" i="24"/>
  <c r="I6831" i="24"/>
  <c r="I6832" i="24"/>
  <c r="I6833" i="24"/>
  <c r="I6834" i="24"/>
  <c r="I6835" i="24"/>
  <c r="I6836" i="24"/>
  <c r="I6837" i="24"/>
  <c r="I6838" i="24"/>
  <c r="I6839" i="24"/>
  <c r="I6840" i="24"/>
  <c r="I6841" i="24"/>
  <c r="I6842" i="24"/>
  <c r="I6843" i="24"/>
  <c r="I6844" i="24"/>
  <c r="I6845" i="24"/>
  <c r="I6846" i="24"/>
  <c r="I6847" i="24"/>
  <c r="I6848" i="24"/>
  <c r="I6849" i="24"/>
  <c r="I6850" i="24"/>
  <c r="I6851" i="24"/>
  <c r="I6852" i="24"/>
  <c r="I6853" i="24"/>
  <c r="I6854" i="24"/>
  <c r="I6855" i="24"/>
  <c r="I6856" i="24"/>
  <c r="I6857" i="24"/>
  <c r="I6858" i="24"/>
  <c r="I6859" i="24"/>
  <c r="I6860" i="24"/>
  <c r="I6861" i="24"/>
  <c r="I6862" i="24"/>
  <c r="I6863" i="24"/>
  <c r="I6864" i="24"/>
  <c r="I6865" i="24"/>
  <c r="I6866" i="24"/>
  <c r="I6867" i="24"/>
  <c r="I6868" i="24"/>
  <c r="I6869" i="24"/>
  <c r="I6870" i="24"/>
  <c r="I6871" i="24"/>
  <c r="I6872" i="24"/>
  <c r="I6873" i="24"/>
  <c r="I6874" i="24"/>
  <c r="I6875" i="24"/>
  <c r="I6876" i="24"/>
  <c r="I6877" i="24"/>
  <c r="I6878" i="24"/>
  <c r="I6879" i="24"/>
  <c r="I6880" i="24"/>
  <c r="I6881" i="24"/>
  <c r="I6882" i="24"/>
  <c r="I6883" i="24"/>
  <c r="I6884" i="24"/>
  <c r="I6885" i="24"/>
  <c r="I6886" i="24"/>
  <c r="I6887" i="24"/>
  <c r="I6888" i="24"/>
  <c r="I6889" i="24"/>
  <c r="I6890" i="24"/>
  <c r="I6891" i="24"/>
  <c r="I6892" i="24"/>
  <c r="I6893" i="24"/>
  <c r="I6894" i="24"/>
  <c r="I6895" i="24"/>
  <c r="I6896" i="24"/>
  <c r="I6897" i="24"/>
  <c r="I6898" i="24"/>
  <c r="I6899" i="24"/>
  <c r="I6900" i="24"/>
  <c r="I6901" i="24"/>
  <c r="I6902" i="24"/>
  <c r="I6903" i="24"/>
  <c r="I6904" i="24"/>
  <c r="I6905" i="24"/>
  <c r="I6906" i="24"/>
  <c r="I6907" i="24"/>
  <c r="I6908" i="24"/>
  <c r="I6909" i="24"/>
  <c r="I6910" i="24"/>
  <c r="I6911" i="24"/>
  <c r="I6912" i="24"/>
  <c r="I6913" i="24"/>
  <c r="I6914" i="24"/>
  <c r="I6915" i="24"/>
  <c r="I6916" i="24"/>
  <c r="I6917" i="24"/>
  <c r="I6918" i="24"/>
  <c r="I6919" i="24"/>
  <c r="I6920" i="24"/>
  <c r="I6921" i="24"/>
  <c r="I6922" i="24"/>
  <c r="I6923" i="24"/>
  <c r="I6924" i="24"/>
  <c r="I6925" i="24"/>
  <c r="I6926" i="24"/>
  <c r="I6927" i="24"/>
  <c r="I6928" i="24"/>
  <c r="I6929" i="24"/>
  <c r="I6930" i="24"/>
  <c r="I6931" i="24"/>
  <c r="I6932" i="24"/>
  <c r="I6933" i="24"/>
  <c r="I6934" i="24"/>
  <c r="I6935" i="24"/>
  <c r="I6936" i="24"/>
  <c r="I6937" i="24"/>
  <c r="I6938" i="24"/>
  <c r="I6939" i="24"/>
  <c r="I6940" i="24"/>
  <c r="I6941" i="24"/>
  <c r="I6942" i="24"/>
  <c r="I6943" i="24"/>
  <c r="I6944" i="24"/>
  <c r="I6945" i="24"/>
  <c r="I6946" i="24"/>
  <c r="I6947" i="24"/>
  <c r="I6948" i="24"/>
  <c r="I6949" i="24"/>
  <c r="I6950" i="24"/>
  <c r="I6951" i="24"/>
  <c r="I6952" i="24"/>
  <c r="I6953" i="24"/>
  <c r="I6954" i="24"/>
  <c r="I6955" i="24"/>
  <c r="I6956" i="24"/>
  <c r="I6957" i="24"/>
  <c r="I6958" i="24"/>
  <c r="I6959" i="24"/>
  <c r="I6960" i="24"/>
  <c r="I6961" i="24"/>
  <c r="I6962" i="24"/>
  <c r="I6963" i="24"/>
  <c r="I6964" i="24"/>
  <c r="I6965" i="24"/>
  <c r="I6966" i="24"/>
  <c r="I6967" i="24"/>
  <c r="I6968" i="24"/>
  <c r="I6969" i="24"/>
  <c r="I6970" i="24"/>
  <c r="I6971" i="24"/>
  <c r="I6972" i="24"/>
  <c r="I6973" i="24"/>
  <c r="I6974" i="24"/>
  <c r="I6975" i="24"/>
  <c r="I6976" i="24"/>
  <c r="I6977" i="24"/>
  <c r="I6978" i="24"/>
  <c r="I6979" i="24"/>
  <c r="I6980" i="24"/>
  <c r="I6981" i="24"/>
  <c r="I6982" i="24"/>
  <c r="I6983" i="24"/>
  <c r="I6984" i="24"/>
  <c r="I6985" i="24"/>
  <c r="I6986" i="24"/>
  <c r="I6987" i="24"/>
  <c r="I6988" i="24"/>
  <c r="I6989" i="24"/>
  <c r="I6990" i="24"/>
  <c r="I6991" i="24"/>
  <c r="I6992" i="24"/>
  <c r="I6993" i="24"/>
  <c r="I6994" i="24"/>
  <c r="I6995" i="24"/>
  <c r="I6996" i="24"/>
  <c r="I6997" i="24"/>
  <c r="I6998" i="24"/>
  <c r="I6999" i="24"/>
  <c r="I7000" i="24"/>
  <c r="I7001" i="24"/>
  <c r="I7002" i="24"/>
  <c r="I7003" i="24"/>
  <c r="I7004" i="24"/>
  <c r="I7005" i="24"/>
  <c r="I7006" i="24"/>
  <c r="I7007" i="24"/>
  <c r="I7008" i="24"/>
  <c r="I7009" i="24"/>
  <c r="I7010" i="24"/>
  <c r="I7011" i="24"/>
  <c r="I7012" i="24"/>
  <c r="I7013" i="24"/>
  <c r="I7014" i="24"/>
  <c r="I7015" i="24"/>
  <c r="I7016" i="24"/>
  <c r="I7017" i="24"/>
  <c r="I7018" i="24"/>
  <c r="I7019" i="24"/>
  <c r="I7020" i="24"/>
  <c r="I7021" i="24"/>
  <c r="I7022" i="24"/>
  <c r="I7023" i="24"/>
  <c r="I7024" i="24"/>
  <c r="I7025" i="24"/>
  <c r="I7026" i="24"/>
  <c r="I7027" i="24"/>
  <c r="I7028" i="24"/>
  <c r="I7029" i="24"/>
  <c r="I7030" i="24"/>
  <c r="I7031" i="24"/>
  <c r="I7032" i="24"/>
  <c r="I7033" i="24"/>
  <c r="I7034" i="24"/>
  <c r="I7035" i="24"/>
  <c r="I7036" i="24"/>
  <c r="I7037" i="24"/>
  <c r="I7038" i="24"/>
  <c r="I7039" i="24"/>
  <c r="I7040" i="24"/>
  <c r="I7041" i="24"/>
  <c r="I7042" i="24"/>
  <c r="I7043" i="24"/>
  <c r="I7044" i="24"/>
  <c r="I7045" i="24"/>
  <c r="I7046" i="24"/>
  <c r="I7047" i="24"/>
  <c r="I7048" i="24"/>
  <c r="I7049" i="24"/>
  <c r="I7050" i="24"/>
  <c r="I7051" i="24"/>
  <c r="I7052" i="24"/>
  <c r="I7053" i="24"/>
  <c r="I7054" i="24"/>
  <c r="I7055" i="24"/>
  <c r="I7056" i="24"/>
  <c r="I7057" i="24"/>
  <c r="I7058" i="24"/>
  <c r="I7059" i="24"/>
  <c r="I7060" i="24"/>
  <c r="I7061" i="24"/>
  <c r="I7062" i="24"/>
  <c r="I7063" i="24"/>
  <c r="I7064" i="24"/>
  <c r="I7065" i="24"/>
  <c r="I7066" i="24"/>
  <c r="I7067" i="24"/>
  <c r="I7068" i="24"/>
  <c r="I7069" i="24"/>
  <c r="I7070" i="24"/>
  <c r="I7071" i="24"/>
  <c r="I7072" i="24"/>
  <c r="I7073" i="24"/>
  <c r="I7074" i="24"/>
  <c r="I7075" i="24"/>
  <c r="I7076" i="24"/>
  <c r="I7077" i="24"/>
  <c r="I7078" i="24"/>
  <c r="I7079" i="24"/>
  <c r="I7080" i="24"/>
  <c r="I7081" i="24"/>
  <c r="I7082" i="24"/>
  <c r="I7083" i="24"/>
  <c r="I7084" i="24"/>
  <c r="I7085" i="24"/>
  <c r="I7086" i="24"/>
  <c r="I7087" i="24"/>
  <c r="I7088" i="24"/>
  <c r="I7089" i="24"/>
  <c r="I7090" i="24"/>
  <c r="I7091" i="24"/>
  <c r="I7092" i="24"/>
  <c r="I7093" i="24"/>
  <c r="I7094" i="24"/>
  <c r="I7095" i="24"/>
  <c r="I7096" i="24"/>
  <c r="I7097" i="24"/>
  <c r="I7098" i="24"/>
  <c r="I7099" i="24"/>
  <c r="I7100" i="24"/>
  <c r="I7101" i="24"/>
  <c r="I7102" i="24"/>
  <c r="I7103" i="24"/>
  <c r="I7104" i="24"/>
  <c r="I7105" i="24"/>
  <c r="I7106" i="24"/>
  <c r="I7107" i="24"/>
  <c r="I7108" i="24"/>
  <c r="I7109" i="24"/>
  <c r="I7110" i="24"/>
  <c r="I7111" i="24"/>
  <c r="I7112" i="24"/>
  <c r="I7113" i="24"/>
  <c r="I7114" i="24"/>
  <c r="I7115" i="24"/>
  <c r="I7116" i="24"/>
  <c r="I7117" i="24"/>
  <c r="I7118" i="24"/>
  <c r="I7119" i="24"/>
  <c r="I7120" i="24"/>
  <c r="I7121" i="24"/>
  <c r="I7122" i="24"/>
  <c r="I7123" i="24"/>
  <c r="I7124" i="24"/>
  <c r="I7125" i="24"/>
  <c r="I7126" i="24"/>
  <c r="I7127" i="24"/>
  <c r="I7128" i="24"/>
  <c r="I7129" i="24"/>
  <c r="I7130" i="24"/>
  <c r="I7131" i="24"/>
  <c r="I7132" i="24"/>
  <c r="I7133" i="24"/>
  <c r="I7134" i="24"/>
  <c r="I7135" i="24"/>
  <c r="I7136" i="24"/>
  <c r="I7137" i="24"/>
  <c r="I7138" i="24"/>
  <c r="I7139" i="24"/>
  <c r="I7140" i="24"/>
  <c r="I7141" i="24"/>
  <c r="I7142" i="24"/>
  <c r="I7143" i="24"/>
  <c r="I7144" i="24"/>
  <c r="I7145" i="24"/>
  <c r="I7146" i="24"/>
  <c r="I7147" i="24"/>
  <c r="I7148" i="24"/>
  <c r="I7149" i="24"/>
  <c r="I7150" i="24"/>
  <c r="I7151" i="24"/>
  <c r="I7152" i="24"/>
  <c r="I7153" i="24"/>
  <c r="I7154" i="24"/>
  <c r="I7155" i="24"/>
  <c r="I7156" i="24"/>
  <c r="I7157" i="24"/>
  <c r="I7158" i="24"/>
  <c r="I7159" i="24"/>
  <c r="I7160" i="24"/>
  <c r="I7161" i="24"/>
  <c r="I7162" i="24"/>
  <c r="I7163" i="24"/>
  <c r="I7164" i="24"/>
  <c r="I7165" i="24"/>
  <c r="I7166" i="24"/>
  <c r="I7167" i="24"/>
  <c r="I7168" i="24"/>
  <c r="I7169" i="24"/>
  <c r="I7170" i="24"/>
  <c r="I7171" i="24"/>
  <c r="I7172" i="24"/>
  <c r="I7173" i="24"/>
  <c r="I7174" i="24"/>
  <c r="I7175" i="24"/>
  <c r="I7176" i="24"/>
  <c r="I7177" i="24"/>
  <c r="I7178" i="24"/>
  <c r="I7179" i="24"/>
  <c r="I7180" i="24"/>
  <c r="I7181" i="24"/>
  <c r="I7182" i="24"/>
  <c r="I7183" i="24"/>
  <c r="I7184" i="24"/>
  <c r="I7185" i="24"/>
  <c r="I7186" i="24"/>
  <c r="I7187" i="24"/>
  <c r="I7188" i="24"/>
  <c r="I7189" i="24"/>
  <c r="I7190" i="24"/>
  <c r="I7191" i="24"/>
  <c r="I7192" i="24"/>
  <c r="I7193" i="24"/>
  <c r="I7194" i="24"/>
  <c r="I7195" i="24"/>
  <c r="I7196" i="24"/>
  <c r="I7197" i="24"/>
  <c r="I7198" i="24"/>
  <c r="I7199" i="24"/>
  <c r="I7200" i="24"/>
  <c r="I7201" i="24"/>
  <c r="I7202" i="24"/>
  <c r="I7203" i="24"/>
  <c r="I7204" i="24"/>
  <c r="I7205" i="24"/>
  <c r="I7206" i="24"/>
  <c r="I7207" i="24"/>
  <c r="I7208" i="24"/>
  <c r="I7209" i="24"/>
  <c r="I7210" i="24"/>
  <c r="I7211" i="24"/>
  <c r="I7212" i="24"/>
  <c r="I7213" i="24"/>
  <c r="I7214" i="24"/>
  <c r="I7215" i="24"/>
  <c r="I7216" i="24"/>
  <c r="I7217" i="24"/>
  <c r="I7218" i="24"/>
  <c r="I7219" i="24"/>
  <c r="I7220" i="24"/>
  <c r="I7221" i="24"/>
  <c r="I7222" i="24"/>
  <c r="I7223" i="24"/>
  <c r="I7224" i="24"/>
  <c r="I7225" i="24"/>
  <c r="I7226" i="24"/>
  <c r="I7227" i="24"/>
  <c r="I7228" i="24"/>
  <c r="I7229" i="24"/>
  <c r="I7230" i="24"/>
  <c r="I7231" i="24"/>
  <c r="I7232" i="24"/>
  <c r="I7233" i="24"/>
  <c r="I7234" i="24"/>
  <c r="I7235" i="24"/>
  <c r="I7236" i="24"/>
  <c r="I7237" i="24"/>
  <c r="I7238" i="24"/>
  <c r="I7239" i="24"/>
  <c r="I7240" i="24"/>
  <c r="I7241" i="24"/>
  <c r="I7242" i="24"/>
  <c r="I7243" i="24"/>
  <c r="I7244" i="24"/>
  <c r="I7245" i="24"/>
  <c r="I7246" i="24"/>
  <c r="I7247" i="24"/>
  <c r="I7248" i="24"/>
  <c r="I7249" i="24"/>
  <c r="I7250" i="24"/>
  <c r="I7251" i="24"/>
  <c r="I7252" i="24"/>
  <c r="I7253" i="24"/>
  <c r="I7254" i="24"/>
  <c r="I7255" i="24"/>
  <c r="I7256" i="24"/>
  <c r="I7257" i="24"/>
  <c r="I7258" i="24"/>
  <c r="I7259" i="24"/>
  <c r="I7260" i="24"/>
  <c r="I7261" i="24"/>
  <c r="I7262" i="24"/>
  <c r="I7263" i="24"/>
  <c r="I7264" i="24"/>
  <c r="I7265" i="24"/>
  <c r="I7266" i="24"/>
  <c r="I7267" i="24"/>
  <c r="I7268" i="24"/>
  <c r="I7269" i="24"/>
  <c r="I7270" i="24"/>
  <c r="I7271" i="24"/>
  <c r="I7272" i="24"/>
  <c r="I7273" i="24"/>
  <c r="I7274" i="24"/>
  <c r="I7275" i="24"/>
  <c r="I7276" i="24"/>
  <c r="I7277" i="24"/>
  <c r="I7278" i="24"/>
  <c r="I7279" i="24"/>
  <c r="I7280" i="24"/>
  <c r="I7281" i="24"/>
  <c r="I7282" i="24"/>
  <c r="I7283" i="24"/>
  <c r="I7284" i="24"/>
  <c r="I7285" i="24"/>
  <c r="I7286" i="24"/>
  <c r="I7287" i="24"/>
  <c r="I7288" i="24"/>
  <c r="I7289" i="24"/>
  <c r="I7290" i="24"/>
  <c r="I7291" i="24"/>
  <c r="I7292" i="24"/>
  <c r="I7293" i="24"/>
  <c r="I7294" i="24"/>
  <c r="I7295" i="24"/>
  <c r="I7296" i="24"/>
  <c r="I7297" i="24"/>
  <c r="I7298" i="24"/>
  <c r="I7299" i="24"/>
  <c r="I7300" i="24"/>
  <c r="I7301" i="24"/>
  <c r="I7302" i="24"/>
  <c r="I7303" i="24"/>
  <c r="I7304" i="24"/>
  <c r="I7305" i="24"/>
  <c r="I7306" i="24"/>
  <c r="I7307" i="24"/>
  <c r="I7308" i="24"/>
  <c r="I7309" i="24"/>
  <c r="I7310" i="24"/>
  <c r="I7311" i="24"/>
  <c r="I7312" i="24"/>
  <c r="I7313" i="24"/>
  <c r="I7314" i="24"/>
  <c r="I7315" i="24"/>
  <c r="I7316" i="24"/>
  <c r="I7317" i="24"/>
  <c r="I7318" i="24"/>
  <c r="I7319" i="24"/>
  <c r="I7320" i="24"/>
  <c r="I7321" i="24"/>
  <c r="I7322" i="24"/>
  <c r="I7323" i="24"/>
  <c r="I7324" i="24"/>
  <c r="I7325" i="24"/>
  <c r="I7326" i="24"/>
  <c r="I7327" i="24"/>
  <c r="I7328" i="24"/>
  <c r="I7329" i="24"/>
  <c r="I7330" i="24"/>
  <c r="I7331" i="24"/>
  <c r="I7332" i="24"/>
  <c r="I7333" i="24"/>
  <c r="I7334" i="24"/>
  <c r="I7335" i="24"/>
  <c r="I7336" i="24"/>
  <c r="I7337" i="24"/>
  <c r="I7338" i="24"/>
  <c r="I7339" i="24"/>
  <c r="I7340" i="24"/>
  <c r="I7341" i="24"/>
  <c r="I7342" i="24"/>
  <c r="I7343" i="24"/>
  <c r="I7344" i="24"/>
  <c r="I7345" i="24"/>
  <c r="I7346" i="24"/>
  <c r="I7347" i="24"/>
  <c r="I7348" i="24"/>
  <c r="I7349" i="24"/>
  <c r="I7350" i="24"/>
  <c r="I7351" i="24"/>
  <c r="I7352" i="24"/>
  <c r="I7353" i="24"/>
  <c r="I7354" i="24"/>
  <c r="I7355" i="24"/>
  <c r="I7356" i="24"/>
  <c r="I7357" i="24"/>
  <c r="I7358" i="24"/>
  <c r="I7359" i="24"/>
  <c r="I7360" i="24"/>
  <c r="I7361" i="24"/>
  <c r="I7362" i="24"/>
  <c r="I7363" i="24"/>
  <c r="I7364" i="24"/>
  <c r="I7365" i="24"/>
  <c r="I7366" i="24"/>
  <c r="I7367" i="24"/>
  <c r="I7368" i="24"/>
  <c r="I7369" i="24"/>
  <c r="I7370" i="24"/>
  <c r="I7371" i="24"/>
  <c r="I7372" i="24"/>
  <c r="I7373" i="24"/>
  <c r="I7374" i="24"/>
  <c r="I7375" i="24"/>
  <c r="I7376" i="24"/>
  <c r="I7377" i="24"/>
  <c r="I7378" i="24"/>
  <c r="I7379" i="24"/>
  <c r="I7380" i="24"/>
  <c r="I7381" i="24"/>
  <c r="I7382" i="24"/>
  <c r="I7383" i="24"/>
  <c r="I7384" i="24"/>
  <c r="I7385" i="24"/>
  <c r="I7386" i="24"/>
  <c r="I7387" i="24"/>
  <c r="I7388" i="24"/>
  <c r="I7389" i="24"/>
  <c r="I7390" i="24"/>
  <c r="I7391" i="24"/>
  <c r="I7392" i="24"/>
  <c r="I7393" i="24"/>
  <c r="I7394" i="24"/>
  <c r="I7395" i="24"/>
  <c r="I7396" i="24"/>
  <c r="I7397" i="24"/>
  <c r="I7398" i="24"/>
  <c r="I7399" i="24"/>
  <c r="I7400" i="24"/>
  <c r="I7401" i="24"/>
  <c r="I7402" i="24"/>
  <c r="I7403" i="24"/>
  <c r="I7404" i="24"/>
  <c r="I7405" i="24"/>
  <c r="I7406" i="24"/>
  <c r="I7407" i="24"/>
  <c r="I7408" i="24"/>
  <c r="I7409" i="24"/>
  <c r="I7410" i="24"/>
  <c r="I7411" i="24"/>
  <c r="I7412" i="24"/>
  <c r="I7413" i="24"/>
  <c r="I7414" i="24"/>
  <c r="I7415" i="24"/>
  <c r="I7416" i="24"/>
  <c r="I7417" i="24"/>
  <c r="I7418" i="24"/>
  <c r="I7419" i="24"/>
  <c r="I7420" i="24"/>
  <c r="I7421" i="24"/>
  <c r="I7422" i="24"/>
  <c r="I7423" i="24"/>
  <c r="I7424" i="24"/>
  <c r="I7425" i="24"/>
  <c r="I7426" i="24"/>
  <c r="I7427" i="24"/>
  <c r="I7428" i="24"/>
  <c r="I7429" i="24"/>
  <c r="I7430" i="24"/>
  <c r="I7431" i="24"/>
  <c r="I7432" i="24"/>
  <c r="I7433" i="24"/>
  <c r="I7434" i="24"/>
  <c r="I7435" i="24"/>
  <c r="I7436" i="24"/>
  <c r="I7437" i="24"/>
  <c r="I7438" i="24"/>
  <c r="I7439" i="24"/>
  <c r="I7440" i="24"/>
  <c r="I7441" i="24"/>
  <c r="I7442" i="24"/>
  <c r="I7443" i="24"/>
  <c r="I7444" i="24"/>
  <c r="I7445" i="24"/>
  <c r="I7446" i="24"/>
  <c r="I7447" i="24"/>
  <c r="I7448" i="24"/>
  <c r="I7449" i="24"/>
  <c r="I7450" i="24"/>
  <c r="I7451" i="24"/>
  <c r="I7452" i="24"/>
  <c r="I7453" i="24"/>
  <c r="I7454" i="24"/>
  <c r="I7455" i="24"/>
  <c r="I7456" i="24"/>
  <c r="I7457" i="24"/>
  <c r="I7458" i="24"/>
  <c r="I7459" i="24"/>
  <c r="I7460" i="24"/>
  <c r="I7461" i="24"/>
  <c r="I7462" i="24"/>
  <c r="I7463" i="24"/>
  <c r="I7464" i="24"/>
  <c r="I7465" i="24"/>
  <c r="I7466" i="24"/>
  <c r="I7467" i="24"/>
  <c r="I7468" i="24"/>
  <c r="I7469" i="24"/>
  <c r="I7470" i="24"/>
  <c r="I7471" i="24"/>
  <c r="I7472" i="24"/>
  <c r="I7473" i="24"/>
  <c r="I7474" i="24"/>
  <c r="I7475" i="24"/>
  <c r="I7476" i="24"/>
  <c r="I7477" i="24"/>
  <c r="I7478" i="24"/>
  <c r="I7479" i="24"/>
  <c r="I7480" i="24"/>
  <c r="I7481" i="24"/>
  <c r="I7482" i="24"/>
  <c r="I7483" i="24"/>
  <c r="I7484" i="24"/>
  <c r="I7485" i="24"/>
  <c r="I7486" i="24"/>
  <c r="I7487" i="24"/>
  <c r="I7488" i="24"/>
  <c r="I7489" i="24"/>
  <c r="I7490" i="24"/>
  <c r="I7491" i="24"/>
  <c r="I7492" i="24"/>
  <c r="I7493" i="24"/>
  <c r="I7494" i="24"/>
  <c r="I7495" i="24"/>
  <c r="I7496" i="24"/>
  <c r="I7497" i="24"/>
  <c r="I7498" i="24"/>
  <c r="I7499" i="24"/>
  <c r="I7500" i="24"/>
  <c r="I7501" i="24"/>
  <c r="I7502" i="24"/>
  <c r="I7503" i="24"/>
  <c r="I7504" i="24"/>
  <c r="I7505" i="24"/>
  <c r="I7506" i="24"/>
  <c r="I7507" i="24"/>
  <c r="I7508" i="24"/>
  <c r="I7509" i="24"/>
  <c r="I7510" i="24"/>
  <c r="I7511" i="24"/>
  <c r="I7512" i="24"/>
  <c r="I7513" i="24"/>
  <c r="I7514" i="24"/>
  <c r="I7515" i="24"/>
  <c r="I7516" i="24"/>
  <c r="I7517" i="24"/>
  <c r="I7518" i="24"/>
  <c r="I7519" i="24"/>
  <c r="I7520" i="24"/>
  <c r="I7521" i="24"/>
  <c r="I7522" i="24"/>
  <c r="I7523" i="24"/>
  <c r="I7524" i="24"/>
  <c r="I7525" i="24"/>
  <c r="I7526" i="24"/>
  <c r="I7527" i="24"/>
  <c r="I7528" i="24"/>
  <c r="I7529" i="24"/>
  <c r="I7530" i="24"/>
  <c r="I7531" i="24"/>
  <c r="I7532" i="24"/>
  <c r="I7533" i="24"/>
  <c r="I7534" i="24"/>
  <c r="I7535" i="24"/>
  <c r="I7536" i="24"/>
  <c r="I7537" i="24"/>
  <c r="I7538" i="24"/>
  <c r="I7539" i="24"/>
  <c r="I7540" i="24"/>
  <c r="I7541" i="24"/>
  <c r="I7542" i="24"/>
  <c r="I7543" i="24"/>
  <c r="I7544" i="24"/>
  <c r="I7545" i="24"/>
  <c r="I7546" i="24"/>
  <c r="I7547" i="24"/>
  <c r="I7548" i="24"/>
  <c r="I7549" i="24"/>
  <c r="I7550" i="24"/>
  <c r="I7551" i="24"/>
  <c r="I7552" i="24"/>
  <c r="I7553" i="24"/>
  <c r="I7554" i="24"/>
  <c r="I7555" i="24"/>
  <c r="I7556" i="24"/>
  <c r="I7557" i="24"/>
  <c r="I7558" i="24"/>
  <c r="I7559" i="24"/>
  <c r="I7560" i="24"/>
  <c r="I7561" i="24"/>
  <c r="I7562" i="24"/>
  <c r="I7563" i="24"/>
  <c r="I7564" i="24"/>
  <c r="I7565" i="24"/>
  <c r="I7566" i="24"/>
  <c r="I7567" i="24"/>
  <c r="I7568" i="24"/>
  <c r="I7569" i="24"/>
  <c r="I7570" i="24"/>
  <c r="I7571" i="24"/>
  <c r="I7572" i="24"/>
  <c r="I7573" i="24"/>
  <c r="I7574" i="24"/>
  <c r="I7575" i="24"/>
  <c r="I7576" i="24"/>
  <c r="I7577" i="24"/>
  <c r="I7578" i="24"/>
  <c r="I7579" i="24"/>
  <c r="I7580" i="24"/>
  <c r="I7581" i="24"/>
  <c r="I7582" i="24"/>
  <c r="I7583" i="24"/>
  <c r="I7584" i="24"/>
  <c r="I7585" i="24"/>
  <c r="I7586" i="24"/>
  <c r="I7587" i="24"/>
  <c r="I7588" i="24"/>
  <c r="I7589" i="24"/>
  <c r="I7590" i="24"/>
  <c r="I7591" i="24"/>
  <c r="I7592" i="24"/>
  <c r="I7593" i="24"/>
  <c r="I7594" i="24"/>
  <c r="I7595" i="24"/>
  <c r="I7596" i="24"/>
  <c r="I7597" i="24"/>
  <c r="I7598" i="24"/>
  <c r="I7599" i="24"/>
  <c r="I7600" i="24"/>
  <c r="I7601" i="24"/>
  <c r="I7602" i="24"/>
  <c r="I7603" i="24"/>
  <c r="I7604" i="24"/>
  <c r="I7605" i="24"/>
  <c r="I7606" i="24"/>
  <c r="I7607" i="24"/>
  <c r="I7608" i="24"/>
  <c r="I7609" i="24"/>
  <c r="I7610" i="24"/>
  <c r="I7611" i="24"/>
  <c r="I7612" i="24"/>
  <c r="I7613" i="24"/>
  <c r="I7614" i="24"/>
  <c r="I7615" i="24"/>
  <c r="I7616" i="24"/>
  <c r="I7617" i="24"/>
  <c r="I7618" i="24"/>
  <c r="I7619" i="24"/>
  <c r="I7620" i="24"/>
  <c r="I7621" i="24"/>
  <c r="I7622" i="24"/>
  <c r="I7623" i="24"/>
  <c r="I7624" i="24"/>
  <c r="I7625" i="24"/>
  <c r="I7626" i="24"/>
  <c r="I7627" i="24"/>
  <c r="I7628" i="24"/>
  <c r="I7629" i="24"/>
  <c r="I7630" i="24"/>
  <c r="I7631" i="24"/>
  <c r="I7632" i="24"/>
  <c r="I7633" i="24"/>
  <c r="I7634" i="24"/>
  <c r="I7635" i="24"/>
  <c r="I7636" i="24"/>
  <c r="I7637" i="24"/>
  <c r="I7638" i="24"/>
  <c r="I7639" i="24"/>
  <c r="I7640" i="24"/>
  <c r="I7641" i="24"/>
  <c r="I7642" i="24"/>
  <c r="I7643" i="24"/>
  <c r="I7644" i="24"/>
  <c r="I7645" i="24"/>
  <c r="I7646" i="24"/>
  <c r="I7647" i="24"/>
  <c r="I7648" i="24"/>
  <c r="I7649" i="24"/>
  <c r="I7650" i="24"/>
  <c r="I7651" i="24"/>
  <c r="I7652" i="24"/>
  <c r="I7653" i="24"/>
  <c r="I7654" i="24"/>
  <c r="I7655" i="24"/>
  <c r="I7656" i="24"/>
  <c r="I7657" i="24"/>
  <c r="I7658" i="24"/>
  <c r="I7659" i="24"/>
  <c r="I7660" i="24"/>
  <c r="I7661" i="24"/>
  <c r="I7662" i="24"/>
  <c r="I7663" i="24"/>
  <c r="I7664" i="24"/>
  <c r="I7665" i="24"/>
  <c r="I7666" i="24"/>
  <c r="I7667" i="24"/>
  <c r="I7668" i="24"/>
  <c r="I7669" i="24"/>
  <c r="I7670" i="24"/>
  <c r="I7671" i="24"/>
  <c r="I7672" i="24"/>
  <c r="I7673" i="24"/>
  <c r="I7674" i="24"/>
  <c r="I7675" i="24"/>
  <c r="I7676" i="24"/>
  <c r="I7677" i="24"/>
  <c r="I7678" i="24"/>
  <c r="I7679" i="24"/>
  <c r="I7680" i="24"/>
  <c r="I7681" i="24"/>
  <c r="I7682" i="24"/>
  <c r="I7683" i="24"/>
  <c r="I7684" i="24"/>
  <c r="I7685" i="24"/>
  <c r="I7686" i="24"/>
  <c r="I7687" i="24"/>
  <c r="I7688" i="24"/>
  <c r="I7689" i="24"/>
  <c r="I7690" i="24"/>
  <c r="I7691" i="24"/>
  <c r="I7692" i="24"/>
  <c r="I7693" i="24"/>
  <c r="I7694" i="24"/>
  <c r="I7695" i="24"/>
  <c r="I7696" i="24"/>
  <c r="I7697" i="24"/>
  <c r="I7698" i="24"/>
  <c r="I7699" i="24"/>
  <c r="I7700" i="24"/>
  <c r="I7701" i="24"/>
  <c r="I7702" i="24"/>
  <c r="I7703" i="24"/>
  <c r="I7704" i="24"/>
  <c r="I7705" i="24"/>
  <c r="I7706" i="24"/>
  <c r="I7707" i="24"/>
  <c r="I7708" i="24"/>
  <c r="I7709" i="24"/>
  <c r="I7710" i="24"/>
  <c r="I7711" i="24"/>
  <c r="I7712" i="24"/>
  <c r="I7713" i="24"/>
  <c r="I7714" i="24"/>
  <c r="I7715" i="24"/>
  <c r="I7716" i="24"/>
  <c r="I7717" i="24"/>
  <c r="I7718" i="24"/>
  <c r="I7719" i="24"/>
  <c r="I7720" i="24"/>
  <c r="I7721" i="24"/>
  <c r="I7722" i="24"/>
  <c r="I7723" i="24"/>
  <c r="I7724" i="24"/>
  <c r="I7725" i="24"/>
  <c r="I7726" i="24"/>
  <c r="I7727" i="24"/>
  <c r="I7728" i="24"/>
  <c r="I7729" i="24"/>
  <c r="I7730" i="24"/>
  <c r="I7731" i="24"/>
  <c r="I7732" i="24"/>
  <c r="I7733" i="24"/>
  <c r="I7734" i="24"/>
  <c r="I7735" i="24"/>
  <c r="I7736" i="24"/>
  <c r="I7737" i="24"/>
  <c r="I7738" i="24"/>
  <c r="I7739" i="24"/>
  <c r="I7740" i="24"/>
  <c r="I7741" i="24"/>
  <c r="I7742" i="24"/>
  <c r="I7743" i="24"/>
  <c r="I7744" i="24"/>
  <c r="I7745" i="24"/>
  <c r="I7746" i="24"/>
  <c r="I7747" i="24"/>
  <c r="I7748" i="24"/>
  <c r="I7749" i="24"/>
  <c r="I7750" i="24"/>
  <c r="I7751" i="24"/>
  <c r="I7752" i="24"/>
  <c r="I7753" i="24"/>
  <c r="I7754" i="24"/>
  <c r="I7755" i="24"/>
  <c r="I7756" i="24"/>
  <c r="I7757" i="24"/>
  <c r="I7758" i="24"/>
  <c r="I7759" i="24"/>
  <c r="I7760" i="24"/>
  <c r="I7761" i="24"/>
  <c r="I7762" i="24"/>
  <c r="I7763" i="24"/>
  <c r="I7764" i="24"/>
  <c r="I7765" i="24"/>
  <c r="I7766" i="24"/>
  <c r="I7767" i="24"/>
  <c r="I7768" i="24"/>
  <c r="I7769" i="24"/>
  <c r="I7770" i="24"/>
  <c r="I7771" i="24"/>
  <c r="I7772" i="24"/>
  <c r="I7773" i="24"/>
  <c r="I7774" i="24"/>
  <c r="I7775" i="24"/>
  <c r="I7776" i="24"/>
  <c r="I7777" i="24"/>
  <c r="I7778" i="24"/>
  <c r="I7779" i="24"/>
  <c r="I7780" i="24"/>
  <c r="I7781" i="24"/>
  <c r="I7782" i="24"/>
  <c r="I7783" i="24"/>
  <c r="I7784" i="24"/>
  <c r="I7785" i="24"/>
  <c r="I7786" i="24"/>
  <c r="I7787" i="24"/>
  <c r="I7788" i="24"/>
  <c r="I7789" i="24"/>
  <c r="I7790" i="24"/>
  <c r="I7791" i="24"/>
  <c r="I7792" i="24"/>
  <c r="I7793" i="24"/>
  <c r="I7794" i="24"/>
  <c r="I7795" i="24"/>
  <c r="I7796" i="24"/>
  <c r="I7797" i="24"/>
  <c r="I7798" i="24"/>
  <c r="I7799" i="24"/>
  <c r="I7800" i="24"/>
  <c r="I7801" i="24"/>
  <c r="I7802" i="24"/>
  <c r="I7803" i="24"/>
  <c r="I7804" i="24"/>
  <c r="I7805" i="24"/>
  <c r="I7806" i="24"/>
  <c r="I7807" i="24"/>
  <c r="I7808" i="24"/>
  <c r="I7809" i="24"/>
  <c r="I7810" i="24"/>
  <c r="I7811" i="24"/>
  <c r="I7812" i="24"/>
  <c r="I7813" i="24"/>
  <c r="I7814" i="24"/>
  <c r="I7815" i="24"/>
  <c r="I7816" i="24"/>
  <c r="I7817" i="24"/>
  <c r="I7818" i="24"/>
  <c r="I7819" i="24"/>
  <c r="I7820" i="24"/>
  <c r="I7821" i="24"/>
  <c r="I7822" i="24"/>
  <c r="I7823" i="24"/>
  <c r="I7824" i="24"/>
  <c r="I7825" i="24"/>
  <c r="I7826" i="24"/>
  <c r="I7827" i="24"/>
  <c r="I7828" i="24"/>
  <c r="I7829" i="24"/>
  <c r="I7830" i="24"/>
  <c r="I7831" i="24"/>
  <c r="I7832" i="24"/>
  <c r="I7833" i="24"/>
  <c r="I7834" i="24"/>
  <c r="I7835" i="24"/>
  <c r="I7836" i="24"/>
  <c r="I7837" i="24"/>
  <c r="I7838" i="24"/>
  <c r="I7839" i="24"/>
  <c r="I7840" i="24"/>
  <c r="I7841" i="24"/>
  <c r="I7842" i="24"/>
  <c r="I7843" i="24"/>
  <c r="I7844" i="24"/>
  <c r="I7845" i="24"/>
  <c r="I7846" i="24"/>
  <c r="I7847" i="24"/>
  <c r="I7848" i="24"/>
  <c r="I7849" i="24"/>
  <c r="I7850" i="24"/>
  <c r="I7851" i="24"/>
  <c r="I7852" i="24"/>
  <c r="I7853" i="24"/>
  <c r="I7854" i="24"/>
  <c r="I7855" i="24"/>
  <c r="I7856" i="24"/>
  <c r="I7857" i="24"/>
  <c r="I7858" i="24"/>
  <c r="I7859" i="24"/>
  <c r="I7860" i="24"/>
  <c r="I7861" i="24"/>
  <c r="I7862" i="24"/>
  <c r="I7863" i="24"/>
  <c r="I7864" i="24"/>
  <c r="I7865" i="24"/>
  <c r="I7866" i="24"/>
  <c r="I7867" i="24"/>
  <c r="I7868" i="24"/>
  <c r="I7869" i="24"/>
  <c r="I7870" i="24"/>
  <c r="I7871" i="24"/>
  <c r="I7872" i="24"/>
  <c r="I7873" i="24"/>
  <c r="I7874" i="24"/>
  <c r="I7875" i="24"/>
  <c r="I7876" i="24"/>
  <c r="I7877" i="24"/>
  <c r="I7878" i="24"/>
  <c r="I7879" i="24"/>
  <c r="I7880" i="24"/>
  <c r="I7881" i="24"/>
  <c r="I7882" i="24"/>
  <c r="I7883" i="24"/>
  <c r="I7884" i="24"/>
  <c r="I7885" i="24"/>
  <c r="I7886" i="24"/>
  <c r="I7887" i="24"/>
  <c r="I7888" i="24"/>
  <c r="I7889" i="24"/>
  <c r="I7890" i="24"/>
  <c r="I7891" i="24"/>
  <c r="I7892" i="24"/>
  <c r="I7893" i="24"/>
  <c r="I7894" i="24"/>
  <c r="I7895" i="24"/>
  <c r="I7896" i="24"/>
  <c r="I7897" i="24"/>
  <c r="I7898" i="24"/>
  <c r="I7899" i="24"/>
  <c r="I7900" i="24"/>
  <c r="I7901" i="24"/>
  <c r="I7902" i="24"/>
  <c r="I7903" i="24"/>
  <c r="I7904" i="24"/>
  <c r="I7905" i="24"/>
  <c r="I7906" i="24"/>
  <c r="I7907" i="24"/>
  <c r="I7908" i="24"/>
  <c r="I7909" i="24"/>
  <c r="I7910" i="24"/>
  <c r="I7911" i="24"/>
  <c r="I7912" i="24"/>
  <c r="I7913" i="24"/>
  <c r="I7914" i="24"/>
  <c r="I7915" i="24"/>
  <c r="I7916" i="24"/>
  <c r="I7917" i="24"/>
  <c r="I7918" i="24"/>
  <c r="I7919" i="24"/>
  <c r="I7920" i="24"/>
  <c r="I7921" i="24"/>
  <c r="I7922" i="24"/>
  <c r="I7923" i="24"/>
  <c r="I7924" i="24"/>
  <c r="I7925" i="24"/>
  <c r="I7926" i="24"/>
  <c r="I7927" i="24"/>
  <c r="I7928" i="24"/>
  <c r="I7929" i="24"/>
  <c r="I7930" i="24"/>
  <c r="I7931" i="24"/>
  <c r="I7932" i="24"/>
  <c r="I7933" i="24"/>
  <c r="I7934" i="24"/>
  <c r="I7935" i="24"/>
  <c r="I7936" i="24"/>
  <c r="I7937" i="24"/>
  <c r="I7938" i="24"/>
  <c r="I7939" i="24"/>
  <c r="I7940" i="24"/>
  <c r="I7941" i="24"/>
  <c r="I7942" i="24"/>
  <c r="I7943" i="24"/>
  <c r="I7944" i="24"/>
  <c r="I7945" i="24"/>
  <c r="I7946" i="24"/>
  <c r="I7947" i="24"/>
  <c r="I7948" i="24"/>
  <c r="I7949" i="24"/>
  <c r="I7950" i="24"/>
  <c r="I7951" i="24"/>
  <c r="I7952" i="24"/>
  <c r="I7953" i="24"/>
  <c r="I7954" i="24"/>
  <c r="I7955" i="24"/>
  <c r="I7956" i="24"/>
  <c r="I7957" i="24"/>
  <c r="I7958" i="24"/>
  <c r="I7959" i="24"/>
  <c r="I7960" i="24"/>
  <c r="I7961" i="24"/>
  <c r="I7962" i="24"/>
  <c r="I7963" i="24"/>
  <c r="I7964" i="24"/>
  <c r="I7965" i="24"/>
  <c r="I7966" i="24"/>
  <c r="I7967" i="24"/>
  <c r="I7968" i="24"/>
  <c r="I7969" i="24"/>
  <c r="I7970" i="24"/>
  <c r="I7971" i="24"/>
  <c r="I7972" i="24"/>
  <c r="I7973" i="24"/>
  <c r="I7974" i="24"/>
  <c r="I7975" i="24"/>
  <c r="I7976" i="24"/>
  <c r="I7977" i="24"/>
  <c r="I7978" i="24"/>
  <c r="I7979" i="24"/>
  <c r="I7980" i="24"/>
  <c r="I7981" i="24"/>
  <c r="I7982" i="24"/>
  <c r="I7983" i="24"/>
  <c r="I7984" i="24"/>
  <c r="I7985" i="24"/>
  <c r="I7986" i="24"/>
  <c r="I7987" i="24"/>
  <c r="I7988" i="24"/>
  <c r="I7989" i="24"/>
  <c r="I7990" i="24"/>
  <c r="I7991" i="24"/>
  <c r="I7992" i="24"/>
  <c r="I7993" i="24"/>
  <c r="I7994" i="24"/>
  <c r="I7995" i="24"/>
  <c r="I7996" i="24"/>
  <c r="I7997" i="24"/>
  <c r="I7998" i="24"/>
  <c r="I7999" i="24"/>
  <c r="I8000" i="24"/>
  <c r="I8001" i="24"/>
  <c r="I8002" i="24"/>
  <c r="I8003" i="24"/>
  <c r="I8004" i="24"/>
  <c r="I8005" i="24"/>
  <c r="I8006" i="24"/>
  <c r="I8007" i="24"/>
  <c r="I8008" i="24"/>
  <c r="I8009" i="24"/>
  <c r="I8010" i="24"/>
  <c r="I8011" i="24"/>
  <c r="I8012" i="24"/>
  <c r="I8013" i="24"/>
  <c r="I8014" i="24"/>
  <c r="I8015" i="24"/>
  <c r="I8016" i="24"/>
  <c r="I8017" i="24"/>
  <c r="I8018" i="24"/>
  <c r="I8019" i="24"/>
  <c r="I8020" i="24"/>
  <c r="I8021" i="24"/>
  <c r="I8022" i="24"/>
  <c r="I8023" i="24"/>
  <c r="I8024" i="24"/>
  <c r="I8025" i="24"/>
  <c r="I8026" i="24"/>
  <c r="I8027" i="24"/>
  <c r="I8028" i="24"/>
  <c r="I8029" i="24"/>
  <c r="I8030" i="24"/>
  <c r="I8031" i="24"/>
  <c r="I8032" i="24"/>
  <c r="I8033" i="24"/>
  <c r="I8034" i="24"/>
  <c r="I8035" i="24"/>
  <c r="I8036" i="24"/>
  <c r="I8037" i="24"/>
  <c r="I8038" i="24"/>
  <c r="I8039" i="24"/>
  <c r="I8040" i="24"/>
  <c r="I8041" i="24"/>
  <c r="I8042" i="24"/>
  <c r="I8043" i="24"/>
  <c r="I8044" i="24"/>
  <c r="I8045" i="24"/>
  <c r="I8046" i="24"/>
  <c r="I8047" i="24"/>
  <c r="I8048" i="24"/>
  <c r="I8049" i="24"/>
  <c r="I8050" i="24"/>
  <c r="I8051" i="24"/>
  <c r="I8052" i="24"/>
  <c r="I8053" i="24"/>
  <c r="I8054" i="24"/>
  <c r="I8055" i="24"/>
  <c r="I8056" i="24"/>
  <c r="I8057" i="24"/>
  <c r="I8058" i="24"/>
  <c r="I8059" i="24"/>
  <c r="I8060" i="24"/>
  <c r="I8061" i="24"/>
  <c r="I8062" i="24"/>
  <c r="I8063" i="24"/>
  <c r="I8064" i="24"/>
  <c r="I8065" i="24"/>
  <c r="I8066" i="24"/>
  <c r="I8067" i="24"/>
  <c r="I8068" i="24"/>
  <c r="I8069" i="24"/>
  <c r="I8070" i="24"/>
  <c r="I8071" i="24"/>
  <c r="I8072" i="24"/>
  <c r="I8073" i="24"/>
  <c r="I8074" i="24"/>
  <c r="I8075" i="24"/>
  <c r="I8076" i="24"/>
  <c r="I8077" i="24"/>
  <c r="I8078" i="24"/>
  <c r="I8079" i="24"/>
  <c r="I8080" i="24"/>
  <c r="I8081" i="24"/>
  <c r="I8082" i="24"/>
  <c r="I8083" i="24"/>
  <c r="I8084" i="24"/>
  <c r="I8085" i="24"/>
  <c r="I8086" i="24"/>
  <c r="I8087" i="24"/>
  <c r="I8088" i="24"/>
  <c r="I8089" i="24"/>
  <c r="I8090" i="24"/>
  <c r="I8091" i="24"/>
  <c r="I8092" i="24"/>
  <c r="I8093" i="24"/>
  <c r="I8094" i="24"/>
  <c r="I8095" i="24"/>
  <c r="I8096" i="24"/>
  <c r="I8097" i="24"/>
  <c r="I8098" i="24"/>
  <c r="I8099" i="24"/>
  <c r="I8100" i="24"/>
  <c r="I8101" i="24"/>
  <c r="I8102" i="24"/>
  <c r="I8103" i="24"/>
  <c r="I8104" i="24"/>
  <c r="I8105" i="24"/>
  <c r="I8106" i="24"/>
  <c r="I8107" i="24"/>
  <c r="I8108" i="24"/>
  <c r="I8109" i="24"/>
  <c r="I8110" i="24"/>
  <c r="I8111" i="24"/>
  <c r="I8112" i="24"/>
  <c r="I8113" i="24"/>
  <c r="I8114" i="24"/>
  <c r="I8115" i="24"/>
  <c r="I8116" i="24"/>
  <c r="I8117" i="24"/>
  <c r="I8118" i="24"/>
  <c r="I8119" i="24"/>
  <c r="I8120" i="24"/>
  <c r="I8121" i="24"/>
  <c r="I8122" i="24"/>
  <c r="I8123" i="24"/>
  <c r="I8124" i="24"/>
  <c r="I8125" i="24"/>
  <c r="I8126" i="24"/>
  <c r="I8127" i="24"/>
  <c r="I8128" i="24"/>
  <c r="I8129" i="24"/>
  <c r="I8130" i="24"/>
  <c r="I8131" i="24"/>
  <c r="I8132" i="24"/>
  <c r="I8133" i="24"/>
  <c r="I8134" i="24"/>
  <c r="I8135" i="24"/>
  <c r="I8136" i="24"/>
  <c r="I8137" i="24"/>
  <c r="I8138" i="24"/>
  <c r="I8139" i="24"/>
  <c r="I8140" i="24"/>
  <c r="I8141" i="24"/>
  <c r="I8142" i="24"/>
  <c r="I8143" i="24"/>
  <c r="I8144" i="24"/>
  <c r="I8145" i="24"/>
  <c r="I8146" i="24"/>
  <c r="I8147" i="24"/>
  <c r="I8148" i="24"/>
  <c r="I8149" i="24"/>
  <c r="I8150" i="24"/>
  <c r="I8151" i="24"/>
  <c r="I8152" i="24"/>
  <c r="I8153" i="24"/>
  <c r="I8154" i="24"/>
  <c r="I8155" i="24"/>
  <c r="I8156" i="24"/>
  <c r="I8157" i="24"/>
  <c r="I8158" i="24"/>
  <c r="I8159" i="24"/>
  <c r="I8160" i="24"/>
  <c r="I8161" i="24"/>
  <c r="I8162" i="24"/>
  <c r="I8163" i="24"/>
  <c r="I8164" i="24"/>
  <c r="I8165" i="24"/>
  <c r="I8166" i="24"/>
  <c r="I8167" i="24"/>
  <c r="I8168" i="24"/>
  <c r="I8169" i="24"/>
  <c r="I8170" i="24"/>
  <c r="I8171" i="24"/>
  <c r="I8172" i="24"/>
  <c r="I8173" i="24"/>
  <c r="I8174" i="24"/>
  <c r="I8175" i="24"/>
  <c r="I8176" i="24"/>
  <c r="I8177" i="24"/>
  <c r="I8178" i="24"/>
  <c r="I8179" i="24"/>
  <c r="I8180" i="24"/>
  <c r="I8181" i="24"/>
  <c r="I8182" i="24"/>
  <c r="I8183" i="24"/>
  <c r="I8184" i="24"/>
  <c r="I8185" i="24"/>
  <c r="I8186" i="24"/>
  <c r="I8187" i="24"/>
  <c r="I8188" i="24"/>
  <c r="I8189" i="24"/>
  <c r="I8190" i="24"/>
  <c r="I8191" i="24"/>
  <c r="I8192" i="24"/>
  <c r="I8193" i="24"/>
  <c r="I8194" i="24"/>
  <c r="I8195" i="24"/>
  <c r="I8196" i="24"/>
  <c r="I8197" i="24"/>
  <c r="I8198" i="24"/>
  <c r="I8199" i="24"/>
  <c r="I8200" i="24"/>
  <c r="I8201" i="24"/>
  <c r="I8202" i="24"/>
  <c r="I8203" i="24"/>
  <c r="I8204" i="24"/>
  <c r="I8205" i="24"/>
  <c r="I8206" i="24"/>
  <c r="I8207" i="24"/>
  <c r="I8208" i="24"/>
  <c r="I8209" i="24"/>
  <c r="I8210" i="24"/>
  <c r="I8211" i="24"/>
  <c r="I8212" i="24"/>
  <c r="I8213" i="24"/>
  <c r="I8214" i="24"/>
  <c r="I8215" i="24"/>
  <c r="I8216" i="24"/>
  <c r="I8217" i="24"/>
  <c r="I8218" i="24"/>
  <c r="I8219" i="24"/>
  <c r="I8220" i="24"/>
  <c r="I8221" i="24"/>
  <c r="I8222" i="24"/>
  <c r="I8223" i="24"/>
  <c r="I8224" i="24"/>
  <c r="I8225" i="24"/>
  <c r="I8226" i="24"/>
  <c r="I8227" i="24"/>
  <c r="I8228" i="24"/>
  <c r="I8229" i="24"/>
  <c r="I8230" i="24"/>
  <c r="I8231" i="24"/>
  <c r="I8232" i="24"/>
  <c r="I8233" i="24"/>
  <c r="I8234" i="24"/>
  <c r="I8235" i="24"/>
  <c r="I8236" i="24"/>
  <c r="I8237" i="24"/>
  <c r="I8238" i="24"/>
  <c r="I8239" i="24"/>
  <c r="I8240" i="24"/>
  <c r="I8241" i="24"/>
  <c r="I8242" i="24"/>
  <c r="I8243" i="24"/>
  <c r="I8244" i="24"/>
  <c r="I8245" i="24"/>
  <c r="I8246" i="24"/>
  <c r="I8247" i="24"/>
  <c r="I8248" i="24"/>
  <c r="I8249" i="24"/>
  <c r="I8250" i="24"/>
  <c r="I8251" i="24"/>
  <c r="I8252" i="24"/>
  <c r="I8253" i="24"/>
  <c r="I8254" i="24"/>
  <c r="I8255" i="24"/>
  <c r="I8256" i="24"/>
  <c r="I8257" i="24"/>
  <c r="I8258" i="24"/>
  <c r="I8259" i="24"/>
  <c r="I8260" i="24"/>
  <c r="I8261" i="24"/>
  <c r="I8262" i="24"/>
  <c r="I8263" i="24"/>
  <c r="I8264" i="24"/>
  <c r="I8265" i="24"/>
  <c r="I8266" i="24"/>
  <c r="I8267" i="24"/>
  <c r="I8268" i="24"/>
  <c r="I8269" i="24"/>
  <c r="I8270" i="24"/>
  <c r="I8271" i="24"/>
  <c r="I8272" i="24"/>
  <c r="I8273" i="24"/>
  <c r="I8274" i="24"/>
  <c r="I8275" i="24"/>
  <c r="I8276" i="24"/>
  <c r="I8277" i="24"/>
  <c r="I8278" i="24"/>
  <c r="I8279" i="24"/>
  <c r="I8280" i="24"/>
  <c r="I8281" i="24"/>
  <c r="I8282" i="24"/>
  <c r="I8283" i="24"/>
  <c r="I8284" i="24"/>
  <c r="I8285" i="24"/>
  <c r="I8286" i="24"/>
  <c r="I8287" i="24"/>
  <c r="I8288" i="24"/>
  <c r="I8289" i="24"/>
  <c r="I8290" i="24"/>
  <c r="I8291" i="24"/>
  <c r="I8292" i="24"/>
  <c r="I8293" i="24"/>
  <c r="I8294" i="24"/>
  <c r="I8295" i="24"/>
  <c r="I8296" i="24"/>
  <c r="I8297" i="24"/>
  <c r="I8298" i="24"/>
  <c r="I8299" i="24"/>
  <c r="I8300" i="24"/>
  <c r="I8301" i="24"/>
  <c r="I8302" i="24"/>
  <c r="I8303" i="24"/>
  <c r="I8304" i="24"/>
  <c r="I8305" i="24"/>
  <c r="I8306" i="24"/>
  <c r="I8307" i="24"/>
  <c r="I8308" i="24"/>
  <c r="I8309" i="24"/>
  <c r="I8310" i="24"/>
  <c r="I8311" i="24"/>
  <c r="I8312" i="24"/>
  <c r="I8313" i="24"/>
  <c r="I8314" i="24"/>
  <c r="I8315" i="24"/>
  <c r="I8316" i="24"/>
  <c r="I8317" i="24"/>
  <c r="I8318" i="24"/>
  <c r="I8319" i="24"/>
  <c r="I8320" i="24"/>
  <c r="I8321" i="24"/>
  <c r="I8322" i="24"/>
  <c r="I8323" i="24"/>
  <c r="I8324" i="24"/>
  <c r="I8325" i="24"/>
  <c r="I8326" i="24"/>
  <c r="I8327" i="24"/>
  <c r="I8328" i="24"/>
  <c r="I8329" i="24"/>
  <c r="I8330" i="24"/>
  <c r="I8331" i="24"/>
  <c r="I8332" i="24"/>
  <c r="I8333" i="24"/>
  <c r="I8334" i="24"/>
  <c r="I8335" i="24"/>
  <c r="I8336" i="24"/>
  <c r="I8337" i="24"/>
  <c r="I8338" i="24"/>
  <c r="I8339" i="24"/>
  <c r="I8340" i="24"/>
  <c r="I8341" i="24"/>
  <c r="I8342" i="24"/>
  <c r="I8343" i="24"/>
  <c r="I8344" i="24"/>
  <c r="I8345" i="24"/>
  <c r="I8346" i="24"/>
  <c r="I8347" i="24"/>
  <c r="I8348" i="24"/>
  <c r="I8349" i="24"/>
  <c r="I8350" i="24"/>
  <c r="I8351" i="24"/>
  <c r="I8352" i="24"/>
  <c r="I8353" i="24"/>
  <c r="I8354" i="24"/>
  <c r="I8355" i="24"/>
  <c r="I8356" i="24"/>
  <c r="I8357" i="24"/>
  <c r="I8358" i="24"/>
  <c r="I8359" i="24"/>
  <c r="I8360" i="24"/>
  <c r="I8361" i="24"/>
  <c r="I8362" i="24"/>
  <c r="I8363" i="24"/>
  <c r="I8364" i="24"/>
  <c r="I8365" i="24"/>
  <c r="I8366" i="24"/>
  <c r="I8367" i="24"/>
  <c r="I8368" i="24"/>
  <c r="I8369" i="24"/>
  <c r="I8370" i="24"/>
  <c r="I8371" i="24"/>
  <c r="I8372" i="24"/>
  <c r="I8373" i="24"/>
  <c r="I8374" i="24"/>
  <c r="I8375" i="24"/>
  <c r="I8376" i="24"/>
  <c r="I8377" i="24"/>
  <c r="I8378" i="24"/>
  <c r="I8379" i="24"/>
  <c r="I8380" i="24"/>
  <c r="I8381" i="24"/>
  <c r="I8382" i="24"/>
  <c r="I8383" i="24"/>
  <c r="I8384" i="24"/>
  <c r="I8385" i="24"/>
  <c r="I8386" i="24"/>
  <c r="I8387" i="24"/>
  <c r="I8388" i="24"/>
  <c r="I8389" i="24"/>
  <c r="I8390" i="24"/>
  <c r="I8391" i="24"/>
  <c r="I8392" i="24"/>
  <c r="I8393" i="24"/>
  <c r="I8394" i="24"/>
  <c r="I8395" i="24"/>
  <c r="I8396" i="24"/>
  <c r="I8397" i="24"/>
  <c r="I8398" i="24"/>
  <c r="I8399" i="24"/>
  <c r="I8400" i="24"/>
  <c r="I8401" i="24"/>
  <c r="I8402" i="24"/>
  <c r="I8403" i="24"/>
  <c r="I8404" i="24"/>
  <c r="I8405" i="24"/>
  <c r="I8406" i="24"/>
  <c r="I8407" i="24"/>
  <c r="I8408" i="24"/>
  <c r="I8409" i="24"/>
  <c r="I8410" i="24"/>
  <c r="I8411" i="24"/>
  <c r="I8412" i="24"/>
  <c r="I8413" i="24"/>
  <c r="I8414" i="24"/>
  <c r="I8415" i="24"/>
  <c r="I8416" i="24"/>
  <c r="I8417" i="24"/>
  <c r="I8418" i="24"/>
  <c r="I8419" i="24"/>
  <c r="I8420" i="24"/>
  <c r="I8421" i="24"/>
  <c r="I8422" i="24"/>
  <c r="I8423" i="24"/>
  <c r="I8424" i="24"/>
  <c r="I8425" i="24"/>
  <c r="I8426" i="24"/>
  <c r="I8427" i="24"/>
  <c r="I8428" i="24"/>
  <c r="I8429" i="24"/>
  <c r="I8430" i="24"/>
  <c r="I8431" i="24"/>
  <c r="I8432" i="24"/>
  <c r="I8433" i="24"/>
  <c r="I8434" i="24"/>
  <c r="I8435" i="24"/>
  <c r="I8436" i="24"/>
  <c r="I8437" i="24"/>
  <c r="I8438" i="24"/>
  <c r="I8439" i="24"/>
  <c r="I8440" i="24"/>
  <c r="I8441" i="24"/>
  <c r="I8442" i="24"/>
  <c r="I8443" i="24"/>
  <c r="I8444" i="24"/>
  <c r="I8445" i="24"/>
  <c r="I8446" i="24"/>
  <c r="I8447" i="24"/>
  <c r="I8448" i="24"/>
  <c r="I8449" i="24"/>
  <c r="I8450" i="24"/>
  <c r="I8451" i="24"/>
  <c r="I8452" i="24"/>
  <c r="I8453" i="24"/>
  <c r="I8454" i="24"/>
  <c r="I8455" i="24"/>
  <c r="I8456" i="24"/>
  <c r="I8457" i="24"/>
  <c r="I8458" i="24"/>
  <c r="I8459" i="24"/>
  <c r="I8460" i="24"/>
  <c r="I8461" i="24"/>
  <c r="I8462" i="24"/>
  <c r="I8463" i="24"/>
  <c r="I8464" i="24"/>
  <c r="I8465" i="24"/>
  <c r="I8466" i="24"/>
  <c r="I8467" i="24"/>
  <c r="I8468" i="24"/>
  <c r="I8469" i="24"/>
  <c r="I8470" i="24"/>
  <c r="I8471" i="24"/>
  <c r="I8472" i="24"/>
  <c r="I8473" i="24"/>
  <c r="I8474" i="24"/>
  <c r="I8475" i="24"/>
  <c r="I8476" i="24"/>
  <c r="I8477" i="24"/>
  <c r="I8478" i="24"/>
  <c r="I8479" i="24"/>
  <c r="I8480" i="24"/>
  <c r="I8481" i="24"/>
  <c r="I8482" i="24"/>
  <c r="I8483" i="24"/>
  <c r="I8484" i="24"/>
  <c r="I8485" i="24"/>
  <c r="I8486" i="24"/>
  <c r="I8487" i="24"/>
  <c r="I8488" i="24"/>
  <c r="I8489" i="24"/>
  <c r="I8490" i="24"/>
  <c r="I8491" i="24"/>
  <c r="I8492" i="24"/>
  <c r="I8493" i="24"/>
  <c r="I8494" i="24"/>
  <c r="I8495" i="24"/>
  <c r="I8496" i="24"/>
  <c r="I8497" i="24"/>
  <c r="I8498" i="24"/>
  <c r="I8499" i="24"/>
  <c r="I8500" i="24"/>
  <c r="I8501" i="24"/>
  <c r="I8502" i="24"/>
  <c r="I8503" i="24"/>
  <c r="I8504" i="24"/>
  <c r="I8505" i="24"/>
  <c r="I8506" i="24"/>
  <c r="I8507" i="24"/>
  <c r="I8508" i="24"/>
  <c r="I8509" i="24"/>
  <c r="I8510" i="24"/>
  <c r="I8511" i="24"/>
  <c r="I8512" i="24"/>
  <c r="I8513" i="24"/>
  <c r="I8514" i="24"/>
  <c r="I8515" i="24"/>
  <c r="I8516" i="24"/>
  <c r="I8517" i="24"/>
  <c r="I8518" i="24"/>
  <c r="I8519" i="24"/>
  <c r="I8520" i="24"/>
  <c r="I8521" i="24"/>
  <c r="I8522" i="24"/>
  <c r="I8523" i="24"/>
  <c r="I8524" i="24"/>
  <c r="I8525" i="24"/>
  <c r="I8526" i="24"/>
  <c r="I8527" i="24"/>
  <c r="I8528" i="24"/>
  <c r="I8529" i="24"/>
  <c r="I8530" i="24"/>
  <c r="I8531" i="24"/>
  <c r="I8532" i="24"/>
  <c r="I8533" i="24"/>
  <c r="I8534" i="24"/>
  <c r="I8535" i="24"/>
  <c r="I8536" i="24"/>
  <c r="I8537" i="24"/>
  <c r="I8538" i="24"/>
  <c r="I8539" i="24"/>
  <c r="I8540" i="24"/>
  <c r="I8541" i="24"/>
  <c r="I8542" i="24"/>
  <c r="I8543" i="24"/>
  <c r="I8544" i="24"/>
  <c r="I8545" i="24"/>
  <c r="I8546" i="24"/>
  <c r="I8547" i="24"/>
  <c r="I8548" i="24"/>
  <c r="I8549" i="24"/>
  <c r="I8550" i="24"/>
  <c r="I8551" i="24"/>
  <c r="I8552" i="24"/>
  <c r="I8553" i="24"/>
  <c r="I8554" i="24"/>
  <c r="I8555" i="24"/>
  <c r="I8556" i="24"/>
  <c r="I8557" i="24"/>
  <c r="I8558" i="24"/>
  <c r="I8559" i="24"/>
  <c r="I8560" i="24"/>
  <c r="I8561" i="24"/>
  <c r="I8562" i="24"/>
  <c r="I8563" i="24"/>
  <c r="I8564" i="24"/>
  <c r="I8565" i="24"/>
  <c r="I8566" i="24"/>
  <c r="I8567" i="24"/>
  <c r="I8568" i="24"/>
  <c r="I8569" i="24"/>
  <c r="I8570" i="24"/>
  <c r="I8571" i="24"/>
  <c r="I8572" i="24"/>
  <c r="I8573" i="24"/>
  <c r="I8574" i="24"/>
  <c r="I8575" i="24"/>
  <c r="I8576" i="24"/>
  <c r="I8577" i="24"/>
  <c r="I8578" i="24"/>
  <c r="I8579" i="24"/>
  <c r="I8580" i="24"/>
  <c r="I8581" i="24"/>
  <c r="I8582" i="24"/>
  <c r="I8583" i="24"/>
  <c r="I8584" i="24"/>
  <c r="I8585" i="24"/>
  <c r="I8586" i="24"/>
  <c r="I8587" i="24"/>
  <c r="I8588" i="24"/>
  <c r="I8589" i="24"/>
  <c r="I8590" i="24"/>
  <c r="I8591" i="24"/>
  <c r="I8592" i="24"/>
  <c r="I8593" i="24"/>
  <c r="I8594" i="24"/>
  <c r="I8595" i="24"/>
  <c r="I8596" i="24"/>
  <c r="I8597" i="24"/>
  <c r="I8598" i="24"/>
  <c r="I8599" i="24"/>
  <c r="I8600" i="24"/>
  <c r="I8601" i="24"/>
  <c r="I8602" i="24"/>
  <c r="I8603" i="24"/>
  <c r="I8604" i="24"/>
  <c r="I8605" i="24"/>
  <c r="I8606" i="24"/>
  <c r="I8607" i="24"/>
  <c r="I8608" i="24"/>
  <c r="I8609" i="24"/>
  <c r="I8610" i="24"/>
  <c r="I8611" i="24"/>
  <c r="I8612" i="24"/>
  <c r="I8613" i="24"/>
  <c r="I8614" i="24"/>
  <c r="I8615" i="24"/>
  <c r="I8616" i="24"/>
  <c r="I8617" i="24"/>
  <c r="I8618" i="24"/>
  <c r="I8619" i="24"/>
  <c r="I8620" i="24"/>
  <c r="I8621" i="24"/>
  <c r="I8622" i="24"/>
  <c r="I8623" i="24"/>
  <c r="I8624" i="24"/>
  <c r="I8625" i="24"/>
  <c r="I8626" i="24"/>
  <c r="I8627" i="24"/>
  <c r="I8628" i="24"/>
  <c r="I8629" i="24"/>
  <c r="I8630" i="24"/>
  <c r="I8631" i="24"/>
  <c r="I8632" i="24"/>
  <c r="I8633" i="24"/>
  <c r="I8634" i="24"/>
  <c r="I8635" i="24"/>
  <c r="I8636" i="24"/>
  <c r="I8637" i="24"/>
  <c r="I8638" i="24"/>
  <c r="I8639" i="24"/>
  <c r="I8640" i="24"/>
  <c r="I8641" i="24"/>
  <c r="I8642" i="24"/>
  <c r="I8643" i="24"/>
  <c r="I8644" i="24"/>
  <c r="I8645" i="24"/>
  <c r="I8646" i="24"/>
  <c r="I8647" i="24"/>
  <c r="I8648" i="24"/>
  <c r="I8649" i="24"/>
  <c r="I8650" i="24"/>
  <c r="I8651" i="24"/>
  <c r="I8652" i="24"/>
  <c r="I8653" i="24"/>
  <c r="I8654" i="24"/>
  <c r="I8655" i="24"/>
  <c r="I8656" i="24"/>
  <c r="I8657" i="24"/>
  <c r="I8658" i="24"/>
  <c r="I8659" i="24"/>
  <c r="I8660" i="24"/>
  <c r="I8661" i="24"/>
  <c r="I8662" i="24"/>
  <c r="I8663" i="24"/>
  <c r="I8664" i="24"/>
  <c r="I8665" i="24"/>
  <c r="I8666" i="24"/>
  <c r="I8667" i="24"/>
  <c r="I8668" i="24"/>
  <c r="I8669" i="24"/>
  <c r="I8670" i="24"/>
  <c r="I8671" i="24"/>
  <c r="I8672" i="24"/>
  <c r="I8673" i="24"/>
  <c r="I8674" i="24"/>
  <c r="I8675" i="24"/>
  <c r="I8676" i="24"/>
  <c r="I8677" i="24"/>
  <c r="I8678" i="24"/>
  <c r="I8679" i="24"/>
  <c r="I8680" i="24"/>
  <c r="I8681" i="24"/>
  <c r="I8682" i="24"/>
  <c r="I8683" i="24"/>
  <c r="I8684" i="24"/>
  <c r="I8685" i="24"/>
  <c r="I8686" i="24"/>
  <c r="I8687" i="24"/>
  <c r="I8688" i="24"/>
  <c r="I8689" i="24"/>
  <c r="I8690" i="24"/>
  <c r="I8691" i="24"/>
  <c r="I8692" i="24"/>
  <c r="I8693" i="24"/>
  <c r="I8694" i="24"/>
  <c r="I8695" i="24"/>
  <c r="I8696" i="24"/>
  <c r="I8697" i="24"/>
  <c r="I8698" i="24"/>
  <c r="I8699" i="24"/>
  <c r="I8700" i="24"/>
  <c r="I8701" i="24"/>
  <c r="I8702" i="24"/>
  <c r="I8703" i="24"/>
  <c r="I8704" i="24"/>
  <c r="I8705" i="24"/>
  <c r="I8706" i="24"/>
  <c r="I8707" i="24"/>
  <c r="I8708" i="24"/>
  <c r="I8709" i="24"/>
  <c r="I8710" i="24"/>
  <c r="I8711" i="24"/>
  <c r="I8712" i="24"/>
  <c r="I8713" i="24"/>
  <c r="I8714" i="24"/>
  <c r="I8715" i="24"/>
  <c r="I8716" i="24"/>
  <c r="I8717" i="24"/>
  <c r="I8718" i="24"/>
  <c r="I8719" i="24"/>
  <c r="I8720" i="24"/>
  <c r="I8721" i="24"/>
  <c r="I8722" i="24"/>
  <c r="I8723" i="24"/>
  <c r="I8724" i="24"/>
  <c r="I8725" i="24"/>
  <c r="I8726" i="24"/>
  <c r="I8727" i="24"/>
  <c r="I8728" i="24"/>
  <c r="I8729" i="24"/>
  <c r="I8730" i="24"/>
  <c r="I8731" i="24"/>
  <c r="I8732" i="24"/>
  <c r="I8733" i="24"/>
  <c r="I8734" i="24"/>
  <c r="I8735" i="24"/>
  <c r="I8736" i="24"/>
  <c r="I8737" i="24"/>
  <c r="I8738" i="24"/>
  <c r="I8739" i="24"/>
  <c r="I8740" i="24"/>
  <c r="I8741" i="24"/>
  <c r="I8742" i="24"/>
  <c r="I8743" i="24"/>
  <c r="I8744" i="24"/>
  <c r="I8745" i="24"/>
  <c r="I8746" i="24"/>
  <c r="I8747" i="24"/>
  <c r="I8748" i="24"/>
  <c r="I8749" i="24"/>
  <c r="I8750" i="24"/>
  <c r="I8751" i="24"/>
  <c r="I8752" i="24"/>
  <c r="I8753" i="24"/>
  <c r="I8754" i="24"/>
  <c r="I8755" i="24"/>
  <c r="I8756" i="24"/>
  <c r="I8757" i="24"/>
  <c r="I8758" i="24"/>
  <c r="I8759" i="24"/>
  <c r="I8760" i="24"/>
  <c r="I8761" i="24"/>
  <c r="I8762" i="24"/>
  <c r="I8763" i="24"/>
  <c r="I8764" i="24"/>
  <c r="I8765" i="24"/>
  <c r="I8766" i="24"/>
  <c r="I8767" i="24"/>
  <c r="I8768" i="24"/>
  <c r="I8769" i="24"/>
  <c r="I8770" i="24"/>
  <c r="I8771" i="24"/>
  <c r="I8772" i="24"/>
  <c r="I8773" i="24"/>
  <c r="I8774" i="24"/>
  <c r="I8775" i="24"/>
  <c r="I8776" i="24"/>
  <c r="I8777" i="24"/>
  <c r="I8778" i="24"/>
  <c r="I8779" i="24"/>
  <c r="I8780" i="24"/>
  <c r="I8781" i="24"/>
  <c r="I8782" i="24"/>
  <c r="I8783" i="24"/>
  <c r="I8784" i="24"/>
  <c r="I8785" i="24"/>
  <c r="I8786" i="24"/>
  <c r="I8787" i="24"/>
  <c r="I8788" i="24"/>
  <c r="I8789" i="24"/>
  <c r="I8790" i="24"/>
  <c r="I8791" i="24"/>
  <c r="I8792" i="24"/>
  <c r="I8793" i="24"/>
  <c r="I8794" i="24"/>
  <c r="I8795" i="24"/>
  <c r="I8796" i="24"/>
  <c r="I8797" i="24"/>
  <c r="I8798" i="24"/>
  <c r="I8799" i="24"/>
  <c r="I8800" i="24"/>
  <c r="I8801" i="24"/>
  <c r="I8802" i="24"/>
  <c r="I8803" i="24"/>
  <c r="I8804" i="24"/>
  <c r="I8805" i="24"/>
  <c r="I8806" i="24"/>
  <c r="I8807" i="24"/>
  <c r="I8808" i="24"/>
  <c r="I8809" i="24"/>
  <c r="I8810" i="24"/>
  <c r="I8811" i="24"/>
  <c r="I8812" i="24"/>
  <c r="I8813" i="24"/>
  <c r="I8814" i="24"/>
  <c r="I8815" i="24"/>
  <c r="I8816" i="24"/>
  <c r="I8817" i="24"/>
  <c r="I8818" i="24"/>
  <c r="I8819" i="24"/>
  <c r="I8820" i="24"/>
  <c r="I8821" i="24"/>
  <c r="I8822" i="24"/>
  <c r="I8823" i="24"/>
  <c r="I8824" i="24"/>
  <c r="I8825" i="24"/>
  <c r="I8826" i="24"/>
  <c r="I8827" i="24"/>
  <c r="I8828" i="24"/>
  <c r="I8829" i="24"/>
  <c r="I8830" i="24"/>
  <c r="I8831" i="24"/>
  <c r="I8832" i="24"/>
  <c r="I8833" i="24"/>
  <c r="I8834" i="24"/>
  <c r="I8835" i="24"/>
  <c r="I8836" i="24"/>
  <c r="I8837" i="24"/>
  <c r="I8838" i="24"/>
  <c r="I8839" i="24"/>
  <c r="I8840" i="24"/>
  <c r="I8841" i="24"/>
  <c r="I8842" i="24"/>
  <c r="I8843" i="24"/>
  <c r="I8844" i="24"/>
  <c r="I8845" i="24"/>
  <c r="I8846" i="24"/>
  <c r="I8847" i="24"/>
  <c r="I8848" i="24"/>
  <c r="I8849" i="24"/>
  <c r="I8850" i="24"/>
  <c r="I8851" i="24"/>
  <c r="I8852" i="24"/>
  <c r="I8853" i="24"/>
  <c r="I8854" i="24"/>
  <c r="I8855" i="24"/>
  <c r="I8856" i="24"/>
  <c r="I8857" i="24"/>
  <c r="I8858" i="24"/>
  <c r="I8859" i="24"/>
  <c r="I8860" i="24"/>
  <c r="I8861" i="24"/>
  <c r="I8862" i="24"/>
  <c r="I8863" i="24"/>
  <c r="I8864" i="24"/>
  <c r="I8865" i="24"/>
  <c r="I8866" i="24"/>
  <c r="I8867" i="24"/>
  <c r="I8868" i="24"/>
  <c r="I8869" i="24"/>
  <c r="I8870" i="24"/>
  <c r="I8871" i="24"/>
  <c r="I8872" i="24"/>
  <c r="I8873" i="24"/>
  <c r="I8874" i="24"/>
  <c r="I8875" i="24"/>
  <c r="I8876" i="24"/>
  <c r="I8877" i="24"/>
  <c r="I8878" i="24"/>
  <c r="I8879" i="24"/>
  <c r="I8880" i="24"/>
  <c r="I8881" i="24"/>
  <c r="I8882" i="24"/>
  <c r="I8883" i="24"/>
  <c r="I8884" i="24"/>
  <c r="I8885" i="24"/>
  <c r="I8886" i="24"/>
  <c r="I8887" i="24"/>
  <c r="I8888" i="24"/>
  <c r="I8889" i="24"/>
  <c r="I8890" i="24"/>
  <c r="I8891" i="24"/>
  <c r="I8892" i="24"/>
  <c r="I8893" i="24"/>
  <c r="I8894" i="24"/>
  <c r="I8895" i="24"/>
  <c r="I8896" i="24"/>
  <c r="I8897" i="24"/>
  <c r="I8898" i="24"/>
  <c r="I8899" i="24"/>
  <c r="I8900" i="24"/>
  <c r="I8901" i="24"/>
  <c r="I8902" i="24"/>
  <c r="I8903" i="24"/>
  <c r="I8904" i="24"/>
  <c r="I8905" i="24"/>
  <c r="I8906" i="24"/>
  <c r="I8907" i="24"/>
  <c r="I8908" i="24"/>
  <c r="I8909" i="24"/>
  <c r="I8910" i="24"/>
  <c r="I8911" i="24"/>
  <c r="I8912" i="24"/>
  <c r="I8913" i="24"/>
  <c r="I8914" i="24"/>
  <c r="I8915" i="24"/>
  <c r="I8916" i="24"/>
  <c r="I8917" i="24"/>
  <c r="I8918" i="24"/>
  <c r="I8919" i="24"/>
  <c r="I8920" i="24"/>
  <c r="I8921" i="24"/>
  <c r="I8922" i="24"/>
  <c r="I8923" i="24"/>
  <c r="I8924" i="24"/>
  <c r="I8925" i="24"/>
  <c r="I8926" i="24"/>
  <c r="I8927" i="24"/>
  <c r="I8928" i="24"/>
  <c r="I8929" i="24"/>
  <c r="I8930" i="24"/>
  <c r="I8931" i="24"/>
  <c r="I8932" i="24"/>
  <c r="I8933" i="24"/>
  <c r="I8934" i="24"/>
  <c r="I8935" i="24"/>
  <c r="I8936" i="24"/>
  <c r="I8937" i="24"/>
  <c r="I8938" i="24"/>
  <c r="I8939" i="24"/>
  <c r="I8940" i="24"/>
  <c r="I8941" i="24"/>
  <c r="I8942" i="24"/>
  <c r="I8943" i="24"/>
  <c r="I8944" i="24"/>
  <c r="I8945" i="24"/>
  <c r="I8946" i="24"/>
  <c r="I8947" i="24"/>
  <c r="I8948" i="24"/>
  <c r="I8949" i="24"/>
  <c r="I8950" i="24"/>
  <c r="I8951" i="24"/>
  <c r="I8952" i="24"/>
  <c r="I8953" i="24"/>
  <c r="I8954" i="24"/>
  <c r="I8955" i="24"/>
  <c r="I8956" i="24"/>
  <c r="I8957" i="24"/>
  <c r="I8958" i="24"/>
  <c r="I8959" i="24"/>
  <c r="I8960" i="24"/>
  <c r="I8961" i="24"/>
  <c r="I8962" i="24"/>
  <c r="I8963" i="24"/>
  <c r="I8964" i="24"/>
  <c r="I8965" i="24"/>
  <c r="I8966" i="24"/>
  <c r="I8967" i="24"/>
  <c r="I8968" i="24"/>
  <c r="I8969" i="24"/>
  <c r="I8970" i="24"/>
  <c r="I8971" i="24"/>
  <c r="I8972" i="24"/>
  <c r="I8973" i="24"/>
  <c r="I8974" i="24"/>
  <c r="I8975" i="24"/>
  <c r="I8976" i="24"/>
  <c r="I8977" i="24"/>
  <c r="I8978" i="24"/>
  <c r="I8979" i="24"/>
  <c r="I8980" i="24"/>
  <c r="I8981" i="24"/>
  <c r="I8982" i="24"/>
  <c r="I8983" i="24"/>
  <c r="I8984" i="24"/>
  <c r="I8985" i="24"/>
  <c r="I8986" i="24"/>
  <c r="I8987" i="24"/>
  <c r="I8988" i="24"/>
  <c r="I8989" i="24"/>
  <c r="I8990" i="24"/>
  <c r="I8991" i="24"/>
  <c r="I8992" i="24"/>
  <c r="I8993" i="24"/>
  <c r="I8994" i="24"/>
  <c r="I8995" i="24"/>
  <c r="I8996" i="24"/>
  <c r="I8997" i="24"/>
  <c r="I8998" i="24"/>
  <c r="I8999" i="24"/>
  <c r="I9000" i="24"/>
  <c r="I9001" i="24"/>
  <c r="I9002" i="24"/>
  <c r="I9003" i="24"/>
  <c r="I9004" i="24"/>
  <c r="I9005" i="24"/>
  <c r="I9006" i="24"/>
  <c r="I9007" i="24"/>
  <c r="I9008" i="24"/>
  <c r="I9009" i="24"/>
  <c r="I9010" i="24"/>
  <c r="I9011" i="24"/>
  <c r="I9012" i="24"/>
  <c r="I9013" i="24"/>
  <c r="I9014" i="24"/>
  <c r="I9015" i="24"/>
  <c r="I9016" i="24"/>
  <c r="I9017" i="24"/>
  <c r="I9018" i="24"/>
  <c r="I9019" i="24"/>
  <c r="I9020" i="24"/>
  <c r="I9021" i="24"/>
  <c r="I9022" i="24"/>
  <c r="I9023" i="24"/>
  <c r="I9024" i="24"/>
  <c r="I9025" i="24"/>
  <c r="I9026" i="24"/>
  <c r="I9027" i="24"/>
  <c r="I9028" i="24"/>
  <c r="I9029" i="24"/>
  <c r="I9030" i="24"/>
  <c r="I9031" i="24"/>
  <c r="I9032" i="24"/>
  <c r="I9033" i="24"/>
  <c r="I9034" i="24"/>
  <c r="I9035" i="24"/>
  <c r="I9036" i="24"/>
  <c r="I9037" i="24"/>
  <c r="I9038" i="24"/>
  <c r="I9039" i="24"/>
  <c r="I9040" i="24"/>
  <c r="I9041" i="24"/>
  <c r="I9042" i="24"/>
  <c r="I9043" i="24"/>
  <c r="I9044" i="24"/>
  <c r="I9045" i="24"/>
  <c r="I9046" i="24"/>
  <c r="I9047" i="24"/>
  <c r="I9048" i="24"/>
  <c r="I9049" i="24"/>
  <c r="I9050" i="24"/>
  <c r="I9051" i="24"/>
  <c r="I9052" i="24"/>
  <c r="I9053" i="24"/>
  <c r="I9054" i="24"/>
  <c r="I9055" i="24"/>
  <c r="I9056" i="24"/>
  <c r="I9057" i="24"/>
  <c r="I9058" i="24"/>
  <c r="I9059" i="24"/>
  <c r="I9060" i="24"/>
  <c r="I9061" i="24"/>
  <c r="I9062" i="24"/>
  <c r="I9063" i="24"/>
  <c r="I9064" i="24"/>
  <c r="I9065" i="24"/>
  <c r="I9066" i="24"/>
  <c r="I9067" i="24"/>
  <c r="I9068" i="24"/>
  <c r="I9069" i="24"/>
  <c r="I9070" i="24"/>
  <c r="I9071" i="24"/>
  <c r="I9072" i="24"/>
  <c r="I9073" i="24"/>
  <c r="I9074" i="24"/>
  <c r="I9075" i="24"/>
  <c r="I9076" i="24"/>
  <c r="I9077" i="24"/>
  <c r="I9078" i="24"/>
  <c r="I9079" i="24"/>
  <c r="I9080" i="24"/>
  <c r="I9081" i="24"/>
  <c r="I9082" i="24"/>
  <c r="I9083" i="24"/>
  <c r="I9084" i="24"/>
  <c r="I9085" i="24"/>
  <c r="I9086" i="24"/>
  <c r="I9087" i="24"/>
  <c r="I9088" i="24"/>
  <c r="I9089" i="24"/>
  <c r="I9090" i="24"/>
  <c r="I9091" i="24"/>
  <c r="I9092" i="24"/>
  <c r="I9093" i="24"/>
  <c r="I9094" i="24"/>
  <c r="I9095" i="24"/>
  <c r="I9096" i="24"/>
  <c r="I9097" i="24"/>
  <c r="I9098" i="24"/>
  <c r="I9099" i="24"/>
  <c r="I9100" i="24"/>
  <c r="I9101" i="24"/>
  <c r="I9102" i="24"/>
  <c r="I9103" i="24"/>
  <c r="I9104" i="24"/>
  <c r="I9105" i="24"/>
  <c r="I9106" i="24"/>
  <c r="I9107" i="24"/>
  <c r="I9108" i="24"/>
  <c r="I9109" i="24"/>
  <c r="I9110" i="24"/>
  <c r="I9111" i="24"/>
  <c r="I9112" i="24"/>
  <c r="I9113" i="24"/>
  <c r="I9114" i="24"/>
  <c r="I9115" i="24"/>
  <c r="I9116" i="24"/>
  <c r="I9117" i="24"/>
  <c r="I9118" i="24"/>
  <c r="I9119" i="24"/>
  <c r="I9120" i="24"/>
  <c r="I9121" i="24"/>
  <c r="I9122" i="24"/>
  <c r="I9123" i="24"/>
  <c r="I9124" i="24"/>
  <c r="I9125" i="24"/>
  <c r="I9126" i="24"/>
  <c r="I9127" i="24"/>
  <c r="I9128" i="24"/>
  <c r="I9129" i="24"/>
  <c r="I9130" i="24"/>
  <c r="I9131" i="24"/>
  <c r="I9132" i="24"/>
  <c r="I9133" i="24"/>
  <c r="I9134" i="24"/>
  <c r="I9135" i="24"/>
  <c r="I9136" i="24"/>
  <c r="I9137" i="24"/>
  <c r="I9138" i="24"/>
  <c r="I9139" i="24"/>
  <c r="I9140" i="24"/>
  <c r="I9141" i="24"/>
  <c r="I9142" i="24"/>
  <c r="I9143" i="24"/>
  <c r="I9144" i="24"/>
  <c r="I9145" i="24"/>
  <c r="I9146" i="24"/>
  <c r="I9147" i="24"/>
  <c r="I9148" i="24"/>
  <c r="I9149" i="24"/>
  <c r="I9150" i="24"/>
  <c r="I9151" i="24"/>
  <c r="I9152" i="24"/>
  <c r="I9153" i="24"/>
  <c r="I9154" i="24"/>
  <c r="I9155" i="24"/>
  <c r="I9156" i="24"/>
  <c r="I9157" i="24"/>
  <c r="I9158" i="24"/>
  <c r="I9159" i="24"/>
  <c r="I9160" i="24"/>
  <c r="I9161" i="24"/>
  <c r="I9162" i="24"/>
  <c r="I9163" i="24"/>
  <c r="I9164" i="24"/>
  <c r="I9165" i="24"/>
  <c r="I9166" i="24"/>
  <c r="I9167" i="24"/>
  <c r="I9168" i="24"/>
  <c r="I9169" i="24"/>
  <c r="I9170" i="24"/>
  <c r="I9171" i="24"/>
  <c r="I9172" i="24"/>
  <c r="I9173" i="24"/>
  <c r="I9174" i="24"/>
  <c r="I9175" i="24"/>
  <c r="I9176" i="24"/>
  <c r="I9177" i="24"/>
  <c r="I9178" i="24"/>
  <c r="I9179" i="24"/>
  <c r="I9180" i="24"/>
  <c r="I9181" i="24"/>
  <c r="I9182" i="24"/>
  <c r="I9183" i="24"/>
  <c r="I9184" i="24"/>
  <c r="I9185" i="24"/>
  <c r="I9186" i="24"/>
  <c r="I9187" i="24"/>
  <c r="I9188" i="24"/>
  <c r="I9189" i="24"/>
  <c r="I9190" i="24"/>
  <c r="I9191" i="24"/>
  <c r="I9192" i="24"/>
  <c r="I9193" i="24"/>
  <c r="I9194" i="24"/>
  <c r="I9195" i="24"/>
  <c r="I9196" i="24"/>
  <c r="I9197" i="24"/>
  <c r="I9198" i="24"/>
  <c r="I9199" i="24"/>
  <c r="I9200" i="24"/>
  <c r="I9201" i="24"/>
  <c r="I9202" i="24"/>
  <c r="I9203" i="24"/>
  <c r="I9204" i="24"/>
  <c r="I9205" i="24"/>
  <c r="I9206" i="24"/>
  <c r="I9207" i="24"/>
  <c r="I9208" i="24"/>
  <c r="I9209" i="24"/>
  <c r="I9210" i="24"/>
  <c r="I9211" i="24"/>
  <c r="I9212" i="24"/>
  <c r="I9213" i="24"/>
  <c r="I9214" i="24"/>
  <c r="I9215" i="24"/>
  <c r="I9216" i="24"/>
  <c r="I9217" i="24"/>
  <c r="I9218" i="24"/>
  <c r="I9219" i="24"/>
  <c r="I9220" i="24"/>
  <c r="I9221" i="24"/>
  <c r="I9222" i="24"/>
  <c r="I9223" i="24"/>
  <c r="I9224" i="24"/>
  <c r="I9225" i="24"/>
  <c r="I9226" i="24"/>
  <c r="I9227" i="24"/>
  <c r="I9228" i="24"/>
  <c r="I9229" i="24"/>
  <c r="I9230" i="24"/>
  <c r="I9231" i="24"/>
  <c r="I9232" i="24"/>
  <c r="I9233" i="24"/>
  <c r="I9234" i="24"/>
  <c r="I9235" i="24"/>
  <c r="I9236" i="24"/>
  <c r="I9237" i="24"/>
  <c r="I9238" i="24"/>
  <c r="I9239" i="24"/>
  <c r="I9240" i="24"/>
  <c r="I9241" i="24"/>
  <c r="I9242" i="24"/>
  <c r="I9243" i="24"/>
  <c r="I9244" i="24"/>
  <c r="I9245" i="24"/>
  <c r="I9246" i="24"/>
  <c r="I9247" i="24"/>
  <c r="I9248" i="24"/>
  <c r="I9249" i="24"/>
  <c r="I9250" i="24"/>
  <c r="I9251" i="24"/>
  <c r="I9252" i="24"/>
  <c r="I9253" i="24"/>
  <c r="I9254" i="24"/>
  <c r="I9255" i="24"/>
  <c r="I9256" i="24"/>
  <c r="I9257" i="24"/>
  <c r="I9258" i="24"/>
  <c r="I9259" i="24"/>
  <c r="I9260" i="24"/>
  <c r="I9261" i="24"/>
  <c r="I9262" i="24"/>
  <c r="I9263" i="24"/>
  <c r="I9264" i="24"/>
  <c r="I9265" i="24"/>
  <c r="I9266" i="24"/>
  <c r="I9267" i="24"/>
  <c r="I9268" i="24"/>
  <c r="I9269" i="24"/>
  <c r="I9270" i="24"/>
  <c r="I9271" i="24"/>
  <c r="I9272" i="24"/>
  <c r="I9273" i="24"/>
  <c r="I9274" i="24"/>
  <c r="I9275" i="24"/>
  <c r="I9276" i="24"/>
  <c r="I9277" i="24"/>
  <c r="I9278" i="24"/>
  <c r="I9279" i="24"/>
  <c r="I9280" i="24"/>
  <c r="I9281" i="24"/>
  <c r="I9282" i="24"/>
  <c r="I9283" i="24"/>
  <c r="I9284" i="24"/>
  <c r="I9285" i="24"/>
  <c r="I9286" i="24"/>
  <c r="I9287" i="24"/>
  <c r="I9288" i="24"/>
  <c r="I9289" i="24"/>
  <c r="I9290" i="24"/>
  <c r="I9291" i="24"/>
  <c r="I9292" i="24"/>
  <c r="I9293" i="24"/>
  <c r="I9294" i="24"/>
  <c r="I9295" i="24"/>
  <c r="I9296" i="24"/>
  <c r="I9297" i="24"/>
  <c r="I9298" i="24"/>
  <c r="I9299" i="24"/>
  <c r="I9300" i="24"/>
  <c r="I9301" i="24"/>
  <c r="I9302" i="24"/>
  <c r="I9303" i="24"/>
  <c r="I9304" i="24"/>
  <c r="I9305" i="24"/>
  <c r="I9306" i="24"/>
  <c r="I9307" i="24"/>
  <c r="I9308" i="24"/>
  <c r="I9309" i="24"/>
  <c r="I9310" i="24"/>
  <c r="I9311" i="24"/>
  <c r="I9312" i="24"/>
  <c r="I9313" i="24"/>
  <c r="I9314" i="24"/>
  <c r="I9315" i="24"/>
  <c r="I9316" i="24"/>
  <c r="I9317" i="24"/>
  <c r="I9318" i="24"/>
  <c r="I9319" i="24"/>
  <c r="I9320" i="24"/>
  <c r="I9321" i="24"/>
  <c r="I9322" i="24"/>
  <c r="I9323" i="24"/>
  <c r="I9324" i="24"/>
  <c r="I9325" i="24"/>
  <c r="I9326" i="24"/>
  <c r="I9327" i="24"/>
  <c r="I9328" i="24"/>
  <c r="I9329" i="24"/>
  <c r="I9330" i="24"/>
  <c r="I9331" i="24"/>
  <c r="I9332" i="24"/>
  <c r="I9333" i="24"/>
  <c r="I9334" i="24"/>
  <c r="I9335" i="24"/>
  <c r="I9336" i="24"/>
  <c r="I9337" i="24"/>
  <c r="I9338" i="24"/>
  <c r="I9339" i="24"/>
  <c r="I9340" i="24"/>
  <c r="I9341" i="24"/>
  <c r="I9342" i="24"/>
  <c r="I9343" i="24"/>
  <c r="I9344" i="24"/>
  <c r="I9345" i="24"/>
  <c r="I9346" i="24"/>
  <c r="I9347" i="24"/>
  <c r="I9348" i="24"/>
  <c r="I9349" i="24"/>
  <c r="I9350" i="24"/>
  <c r="I9351" i="24"/>
  <c r="I9352" i="24"/>
  <c r="I9353" i="24"/>
  <c r="I9354" i="24"/>
  <c r="I9355" i="24"/>
  <c r="I9356" i="24"/>
  <c r="I9357" i="24"/>
  <c r="I9358" i="24"/>
  <c r="I9359" i="24"/>
  <c r="I9360" i="24"/>
  <c r="I9361" i="24"/>
  <c r="I9362" i="24"/>
  <c r="I9363" i="24"/>
  <c r="I9364" i="24"/>
  <c r="I9365" i="24"/>
  <c r="I9366" i="24"/>
  <c r="I9367" i="24"/>
  <c r="I9368" i="24"/>
  <c r="I9369" i="24"/>
  <c r="I9370" i="24"/>
  <c r="I9371" i="24"/>
  <c r="I9372" i="24"/>
  <c r="I9373" i="24"/>
  <c r="I9374" i="24"/>
  <c r="I9375" i="24"/>
  <c r="I9376" i="24"/>
  <c r="I9377" i="24"/>
  <c r="I9378" i="24"/>
  <c r="I9379" i="24"/>
  <c r="I9380" i="24"/>
  <c r="I9381" i="24"/>
  <c r="I9382" i="24"/>
  <c r="I9383" i="24"/>
  <c r="I9384" i="24"/>
  <c r="I9385" i="24"/>
  <c r="I9386" i="24"/>
  <c r="I9387" i="24"/>
  <c r="I9388" i="24"/>
  <c r="I9389" i="24"/>
  <c r="I9390" i="24"/>
  <c r="I9391" i="24"/>
  <c r="I9392" i="24"/>
  <c r="I9393" i="24"/>
  <c r="I9394" i="24"/>
  <c r="I9395" i="24"/>
  <c r="I9396" i="24"/>
  <c r="I9397" i="24"/>
  <c r="I9398" i="24"/>
  <c r="I9399" i="24"/>
  <c r="I9400" i="24"/>
  <c r="I9401" i="24"/>
  <c r="I9402" i="24"/>
  <c r="I9403" i="24"/>
  <c r="I9404" i="24"/>
  <c r="I9405" i="24"/>
  <c r="I9406" i="24"/>
  <c r="I9407" i="24"/>
  <c r="I9408" i="24"/>
  <c r="I9409" i="24"/>
  <c r="I9410" i="24"/>
  <c r="I9411" i="24"/>
  <c r="I9412" i="24"/>
  <c r="I9413" i="24"/>
  <c r="I9414" i="24"/>
  <c r="I9415" i="24"/>
  <c r="I9416" i="24"/>
  <c r="I9417" i="24"/>
  <c r="I9418" i="24"/>
  <c r="I9419" i="24"/>
  <c r="I9420" i="24"/>
  <c r="I9421" i="24"/>
  <c r="I9422" i="24"/>
  <c r="I9423" i="24"/>
  <c r="I9424" i="24"/>
  <c r="I9425" i="24"/>
  <c r="I9426" i="24"/>
  <c r="I9427" i="24"/>
  <c r="I9428" i="24"/>
  <c r="I9429" i="24"/>
  <c r="I9430" i="24"/>
  <c r="I9431" i="24"/>
  <c r="I9432" i="24"/>
  <c r="I9433" i="24"/>
  <c r="I9434" i="24"/>
  <c r="I9435" i="24"/>
  <c r="I9436" i="24"/>
  <c r="I9437" i="24"/>
  <c r="I9438" i="24"/>
  <c r="I9439" i="24"/>
  <c r="I9440" i="24"/>
  <c r="I9441" i="24"/>
  <c r="I9442" i="24"/>
  <c r="I9443" i="24"/>
  <c r="I9444" i="24"/>
  <c r="I9445" i="24"/>
  <c r="I9446" i="24"/>
  <c r="I9447" i="24"/>
  <c r="I9448" i="24"/>
  <c r="I9449" i="24"/>
  <c r="I9450" i="24"/>
  <c r="I9451" i="24"/>
  <c r="I9452" i="24"/>
  <c r="I9453" i="24"/>
  <c r="I9454" i="24"/>
  <c r="I9455" i="24"/>
  <c r="I9456" i="24"/>
  <c r="I9457" i="24"/>
  <c r="I9458" i="24"/>
  <c r="I9459" i="24"/>
  <c r="I9460" i="24"/>
  <c r="I9461" i="24"/>
  <c r="I9462" i="24"/>
  <c r="I9463" i="24"/>
  <c r="I9464" i="24"/>
  <c r="I9465" i="24"/>
  <c r="I9466" i="24"/>
  <c r="I9467" i="24"/>
  <c r="I9468" i="24"/>
  <c r="I9469" i="24"/>
  <c r="I9470" i="24"/>
  <c r="I9471" i="24"/>
  <c r="I9472" i="24"/>
  <c r="I9473" i="24"/>
  <c r="I9474" i="24"/>
  <c r="I9475" i="24"/>
  <c r="I9476" i="24"/>
  <c r="I9477" i="24"/>
  <c r="I9478" i="24"/>
  <c r="I9479" i="24"/>
  <c r="I9480" i="24"/>
  <c r="I9481" i="24"/>
  <c r="I9482" i="24"/>
  <c r="I9483" i="24"/>
  <c r="I9484" i="24"/>
  <c r="I9485" i="24"/>
  <c r="I9486" i="24"/>
  <c r="I9487" i="24"/>
  <c r="I9488" i="24"/>
  <c r="I9489" i="24"/>
  <c r="I9490" i="24"/>
  <c r="I9491" i="24"/>
  <c r="I9492" i="24"/>
  <c r="I9493" i="24"/>
  <c r="I9494" i="24"/>
  <c r="I9495" i="24"/>
  <c r="I9496" i="24"/>
  <c r="I9497" i="24"/>
  <c r="I9498" i="24"/>
  <c r="I9499" i="24"/>
  <c r="I9500" i="24"/>
  <c r="I9501" i="24"/>
  <c r="I9502" i="24"/>
  <c r="I9503" i="24"/>
  <c r="I9504" i="24"/>
  <c r="I9505" i="24"/>
  <c r="I9506" i="24"/>
  <c r="I9507" i="24"/>
  <c r="I9508" i="24"/>
  <c r="I9509" i="24"/>
  <c r="I9510" i="24"/>
  <c r="I9511" i="24"/>
  <c r="I9512" i="24"/>
  <c r="I9513" i="24"/>
  <c r="I9514" i="24"/>
  <c r="I9515" i="24"/>
  <c r="I9516" i="24"/>
  <c r="I9517" i="24"/>
  <c r="I9518" i="24"/>
  <c r="I9519" i="24"/>
  <c r="I9520" i="24"/>
  <c r="I9521" i="24"/>
  <c r="I9522" i="24"/>
  <c r="I9523" i="24"/>
  <c r="I9524" i="24"/>
  <c r="I9525" i="24"/>
  <c r="I9526" i="24"/>
  <c r="I9527" i="24"/>
  <c r="I9528" i="24"/>
  <c r="I9529" i="24"/>
  <c r="I9530" i="24"/>
  <c r="I9531" i="24"/>
  <c r="I9532" i="24"/>
  <c r="I9533" i="24"/>
  <c r="I9534" i="24"/>
  <c r="I9535" i="24"/>
  <c r="I9536" i="24"/>
  <c r="I9537" i="24"/>
  <c r="I9538" i="24"/>
  <c r="I9539" i="24"/>
  <c r="I9540" i="24"/>
  <c r="I9541" i="24"/>
  <c r="I9542" i="24"/>
  <c r="I9543" i="24"/>
  <c r="I9544" i="24"/>
  <c r="I9545" i="24"/>
  <c r="I9546" i="24"/>
  <c r="I9547" i="24"/>
  <c r="I9548" i="24"/>
  <c r="I9549" i="24"/>
  <c r="I9550" i="24"/>
  <c r="I9551" i="24"/>
  <c r="I9552" i="24"/>
  <c r="I9553" i="24"/>
  <c r="I9554" i="24"/>
  <c r="I9555" i="24"/>
  <c r="I9556" i="24"/>
  <c r="I9557" i="24"/>
  <c r="I9558" i="24"/>
  <c r="I9559" i="24"/>
  <c r="I9560" i="24"/>
  <c r="I9561" i="24"/>
  <c r="I9562" i="24"/>
  <c r="I9563" i="24"/>
  <c r="I9564" i="24"/>
  <c r="I9565" i="24"/>
  <c r="I9566" i="24"/>
  <c r="I9567" i="24"/>
  <c r="I9568" i="24"/>
  <c r="I9569" i="24"/>
  <c r="I9570" i="24"/>
  <c r="I9571" i="24"/>
  <c r="I9572" i="24"/>
  <c r="I9573" i="24"/>
  <c r="I9574" i="24"/>
  <c r="I9575" i="24"/>
  <c r="I9576" i="24"/>
  <c r="I9577" i="24"/>
  <c r="I9578" i="24"/>
  <c r="I9579" i="24"/>
  <c r="I9580" i="24"/>
  <c r="I9581" i="24"/>
  <c r="I9582" i="24"/>
  <c r="I9583" i="24"/>
  <c r="I9584" i="24"/>
  <c r="I9585" i="24"/>
  <c r="I9586" i="24"/>
  <c r="I9587" i="24"/>
  <c r="I9588" i="24"/>
  <c r="I9589" i="24"/>
  <c r="I9590" i="24"/>
  <c r="I9591" i="24"/>
  <c r="I9592" i="24"/>
  <c r="I9593" i="24"/>
  <c r="I9594" i="24"/>
  <c r="I9595" i="24"/>
  <c r="I9596" i="24"/>
  <c r="I9597" i="24"/>
  <c r="I9598" i="24"/>
  <c r="I9599" i="24"/>
  <c r="I9600" i="24"/>
  <c r="I9601" i="24"/>
  <c r="I9602" i="24"/>
  <c r="I9603" i="24"/>
  <c r="I9604" i="24"/>
  <c r="I9605" i="24"/>
  <c r="I9606" i="24"/>
  <c r="I9607" i="24"/>
  <c r="I9608" i="24"/>
  <c r="I9609" i="24"/>
  <c r="I9610" i="24"/>
  <c r="I9611" i="24"/>
  <c r="I9612" i="24"/>
  <c r="I9613" i="24"/>
  <c r="I9614" i="24"/>
  <c r="I9615" i="24"/>
  <c r="I9616" i="24"/>
  <c r="I9617" i="24"/>
  <c r="I9618" i="24"/>
  <c r="I9619" i="24"/>
  <c r="I9620" i="24"/>
  <c r="I9621" i="24"/>
  <c r="I9622" i="24"/>
  <c r="I9623" i="24"/>
  <c r="I9624" i="24"/>
  <c r="I9625" i="24"/>
  <c r="I9626" i="24"/>
  <c r="I9627" i="24"/>
  <c r="I9628" i="24"/>
  <c r="I9629" i="24"/>
  <c r="I9630" i="24"/>
  <c r="I9631" i="24"/>
  <c r="I9632" i="24"/>
  <c r="I9633" i="24"/>
  <c r="I9634" i="24"/>
  <c r="I9635" i="24"/>
  <c r="I9636" i="24"/>
  <c r="I9637" i="24"/>
  <c r="I9638" i="24"/>
  <c r="I9639" i="24"/>
  <c r="I9640" i="24"/>
  <c r="I9641" i="24"/>
  <c r="I9642" i="24"/>
  <c r="I9643" i="24"/>
  <c r="I9644" i="24"/>
  <c r="I9645" i="24"/>
  <c r="I9646" i="24"/>
  <c r="I9647" i="24"/>
  <c r="I9648" i="24"/>
  <c r="I9649" i="24"/>
  <c r="I9650" i="24"/>
  <c r="I9651" i="24"/>
  <c r="I9652" i="24"/>
  <c r="I9653" i="24"/>
  <c r="I9654" i="24"/>
  <c r="I9655" i="24"/>
  <c r="I9656" i="24"/>
  <c r="I9657" i="24"/>
  <c r="I9658" i="24"/>
  <c r="I9659" i="24"/>
  <c r="I9660" i="24"/>
  <c r="I9661" i="24"/>
  <c r="I9662" i="24"/>
  <c r="I9663" i="24"/>
  <c r="I9664" i="24"/>
  <c r="I9665" i="24"/>
  <c r="I9666" i="24"/>
  <c r="I9667" i="24"/>
  <c r="I9668" i="24"/>
  <c r="I9669" i="24"/>
  <c r="I9670" i="24"/>
  <c r="I9671" i="24"/>
  <c r="I9672" i="24"/>
  <c r="I9673" i="24"/>
  <c r="I9674" i="24"/>
  <c r="I9675" i="24"/>
  <c r="I9676" i="24"/>
  <c r="I9677" i="24"/>
  <c r="I9678" i="24"/>
  <c r="I9679" i="24"/>
  <c r="I9680" i="24"/>
  <c r="I9681" i="24"/>
  <c r="I9682" i="24"/>
  <c r="I9683" i="24"/>
  <c r="I9684" i="24"/>
  <c r="I9685" i="24"/>
  <c r="I9686" i="24"/>
  <c r="I9687" i="24"/>
  <c r="I9688" i="24"/>
  <c r="I9689" i="24"/>
  <c r="I9690" i="24"/>
  <c r="I9691" i="24"/>
  <c r="I9692" i="24"/>
  <c r="I9693" i="24"/>
  <c r="I9694" i="24"/>
  <c r="I9695" i="24"/>
  <c r="I9696" i="24"/>
  <c r="I9697" i="24"/>
  <c r="I9698" i="24"/>
  <c r="I9699" i="24"/>
  <c r="I9700" i="24"/>
  <c r="I9701" i="24"/>
  <c r="I9702" i="24"/>
  <c r="I9703" i="24"/>
  <c r="I9704" i="24"/>
  <c r="I9705" i="24"/>
  <c r="I9706" i="24"/>
  <c r="I9707" i="24"/>
  <c r="I9708" i="24"/>
  <c r="I9709" i="24"/>
  <c r="I9710" i="24"/>
  <c r="I9711" i="24"/>
  <c r="I9712" i="24"/>
  <c r="I9713" i="24"/>
  <c r="I9714" i="24"/>
  <c r="I9715" i="24"/>
  <c r="I9716" i="24"/>
  <c r="I9717" i="24"/>
  <c r="I9718" i="24"/>
  <c r="I9719" i="24"/>
  <c r="I9720" i="24"/>
  <c r="I9721" i="24"/>
  <c r="I9722" i="24"/>
  <c r="I9723" i="24"/>
  <c r="I9724" i="24"/>
  <c r="I9725" i="24"/>
  <c r="I9726" i="24"/>
  <c r="I9727" i="24"/>
  <c r="I9728" i="24"/>
  <c r="I9729" i="24"/>
  <c r="I9730" i="24"/>
  <c r="I9731" i="24"/>
  <c r="I9732" i="24"/>
  <c r="I9733" i="24"/>
  <c r="I9734" i="24"/>
  <c r="I9735" i="24"/>
  <c r="I9736" i="24"/>
  <c r="I9737" i="24"/>
  <c r="I9738" i="24"/>
  <c r="I9739" i="24"/>
  <c r="I9740" i="24"/>
  <c r="I9741" i="24"/>
  <c r="I9742" i="24"/>
  <c r="I9743" i="24"/>
  <c r="I9744" i="24"/>
  <c r="I9745" i="24"/>
  <c r="I9746" i="24"/>
  <c r="I9747" i="24"/>
  <c r="I9748" i="24"/>
  <c r="I9749" i="24"/>
  <c r="I9750" i="24"/>
  <c r="I9751" i="24"/>
  <c r="I9752" i="24"/>
  <c r="I9753" i="24"/>
  <c r="I9754" i="24"/>
  <c r="I9755" i="24"/>
  <c r="I9756" i="24"/>
  <c r="I9757" i="24"/>
  <c r="I9758" i="24"/>
  <c r="I9759" i="24"/>
  <c r="I9760" i="24"/>
  <c r="I9761" i="24"/>
  <c r="I9762" i="24"/>
  <c r="I9763" i="24"/>
  <c r="I9764" i="24"/>
  <c r="I9765" i="24"/>
  <c r="I9766" i="24"/>
  <c r="I9767" i="24"/>
  <c r="I9768" i="24"/>
  <c r="I9769" i="24"/>
  <c r="I9770" i="24"/>
  <c r="I9771" i="24"/>
  <c r="I9772" i="24"/>
  <c r="I9773" i="24"/>
  <c r="I9774" i="24"/>
  <c r="I9775" i="24"/>
  <c r="I9776" i="24"/>
  <c r="I9777" i="24"/>
  <c r="I9778" i="24"/>
  <c r="I9779" i="24"/>
  <c r="I9780" i="24"/>
  <c r="I9781" i="24"/>
  <c r="I9782" i="24"/>
  <c r="I9783" i="24"/>
  <c r="I9784" i="24"/>
  <c r="I9785" i="24"/>
  <c r="I9786" i="24"/>
  <c r="I9787" i="24"/>
  <c r="I9788" i="24"/>
  <c r="I9789" i="24"/>
  <c r="I9790" i="24"/>
  <c r="I9791" i="24"/>
  <c r="I9792" i="24"/>
  <c r="I9793" i="24"/>
  <c r="I9794" i="24"/>
  <c r="I9795" i="24"/>
  <c r="I9796" i="24"/>
  <c r="I9797" i="24"/>
  <c r="I9798" i="24"/>
  <c r="I9799" i="24"/>
  <c r="I9800" i="24"/>
  <c r="I9801" i="24"/>
  <c r="I9802" i="24"/>
  <c r="I9803" i="24"/>
  <c r="I9804" i="24"/>
  <c r="I9805" i="24"/>
  <c r="I9806" i="24"/>
  <c r="I9807" i="24"/>
  <c r="I9808" i="24"/>
  <c r="I9809" i="24"/>
  <c r="I9810" i="24"/>
  <c r="I9811" i="24"/>
  <c r="I9812" i="24"/>
  <c r="I9813" i="24"/>
  <c r="I9814" i="24"/>
  <c r="I9815" i="24"/>
  <c r="I9816" i="24"/>
  <c r="I9817" i="24"/>
  <c r="I9818" i="24"/>
  <c r="I9819" i="24"/>
  <c r="I9820" i="24"/>
  <c r="I9821" i="24"/>
  <c r="I9822" i="24"/>
  <c r="I9823" i="24"/>
  <c r="I9824" i="24"/>
  <c r="I9825" i="24"/>
  <c r="I9826" i="24"/>
  <c r="I9827" i="24"/>
  <c r="I9828" i="24"/>
  <c r="I9829" i="24"/>
  <c r="I9830" i="24"/>
  <c r="I9831" i="24"/>
  <c r="I9832" i="24"/>
  <c r="I9833" i="24"/>
  <c r="I9834" i="24"/>
  <c r="I9835" i="24"/>
  <c r="I9836" i="24"/>
  <c r="I9837" i="24"/>
  <c r="I9838" i="24"/>
  <c r="I9839" i="24"/>
  <c r="I9840" i="24"/>
  <c r="I9841" i="24"/>
  <c r="I9842" i="24"/>
  <c r="I9843" i="24"/>
  <c r="I9844" i="24"/>
  <c r="I9845" i="24"/>
  <c r="I9846" i="24"/>
  <c r="I9847" i="24"/>
  <c r="I9848" i="24"/>
  <c r="I9849" i="24"/>
  <c r="I9850" i="24"/>
  <c r="I9851" i="24"/>
  <c r="I9852" i="24"/>
  <c r="I9853" i="24"/>
  <c r="I9854" i="24"/>
  <c r="I9855" i="24"/>
  <c r="I9856" i="24"/>
  <c r="I9857" i="24"/>
  <c r="I9858" i="24"/>
  <c r="I9859" i="24"/>
  <c r="I9860" i="24"/>
  <c r="I9861" i="24"/>
  <c r="I9862" i="24"/>
  <c r="I9863" i="24"/>
  <c r="I9864" i="24"/>
  <c r="I9865" i="24"/>
  <c r="I9866" i="24"/>
  <c r="I9867" i="24"/>
  <c r="I9868" i="24"/>
  <c r="I9869" i="24"/>
  <c r="I9870" i="24"/>
  <c r="I9871" i="24"/>
  <c r="I9872" i="24"/>
  <c r="I9873" i="24"/>
  <c r="I9874" i="24"/>
  <c r="I9875" i="24"/>
  <c r="I9876" i="24"/>
  <c r="I9877" i="24"/>
  <c r="I9878" i="24"/>
  <c r="I9879" i="24"/>
  <c r="I9880" i="24"/>
  <c r="I9881" i="24"/>
  <c r="I9882" i="24"/>
  <c r="I9883" i="24"/>
  <c r="I9884" i="24"/>
  <c r="I9885" i="24"/>
  <c r="I9886" i="24"/>
  <c r="I9887" i="24"/>
  <c r="I9888" i="24"/>
  <c r="I9889" i="24"/>
  <c r="I9890" i="24"/>
  <c r="I9891" i="24"/>
  <c r="I9892" i="24"/>
  <c r="I9893" i="24"/>
  <c r="I9894" i="24"/>
  <c r="I9895" i="24"/>
  <c r="I9896" i="24"/>
  <c r="I9897" i="24"/>
  <c r="I9898" i="24"/>
  <c r="I9899" i="24"/>
  <c r="I9900" i="24"/>
  <c r="I9901" i="24"/>
  <c r="I9902" i="24"/>
  <c r="I9903" i="24"/>
  <c r="I9904" i="24"/>
  <c r="I9905" i="24"/>
  <c r="I9906" i="24"/>
  <c r="I9907" i="24"/>
  <c r="I9908" i="24"/>
  <c r="I9909" i="24"/>
  <c r="I9910" i="24"/>
  <c r="I9911" i="24"/>
  <c r="I9912" i="24"/>
  <c r="I9913" i="24"/>
  <c r="I9914" i="24"/>
  <c r="I9915" i="24"/>
  <c r="I9916" i="24"/>
  <c r="I9917" i="24"/>
  <c r="I9918" i="24"/>
  <c r="I9919" i="24"/>
  <c r="I9920" i="24"/>
  <c r="I9921" i="24"/>
  <c r="I9922" i="24"/>
  <c r="I9923" i="24"/>
  <c r="I9924" i="24"/>
  <c r="I9925" i="24"/>
  <c r="I9926" i="24"/>
  <c r="I9927" i="24"/>
  <c r="I9928" i="24"/>
  <c r="I9929" i="24"/>
  <c r="I9930" i="24"/>
  <c r="I9931" i="24"/>
  <c r="I9932" i="24"/>
  <c r="I9933" i="24"/>
  <c r="I9934" i="24"/>
  <c r="I9935" i="24"/>
  <c r="I9936" i="24"/>
  <c r="I9937" i="24"/>
  <c r="I9938" i="24"/>
  <c r="I9939" i="24"/>
  <c r="I9940" i="24"/>
  <c r="I9941" i="24"/>
  <c r="I9942" i="24"/>
  <c r="I9943" i="24"/>
  <c r="I9944" i="24"/>
  <c r="I9945" i="24"/>
  <c r="I9946" i="24"/>
  <c r="I9947" i="24"/>
  <c r="I9948" i="24"/>
  <c r="I9949" i="24"/>
  <c r="I9950" i="24"/>
  <c r="I9951" i="24"/>
  <c r="I9952" i="24"/>
  <c r="I9953" i="24"/>
  <c r="I9954" i="24"/>
  <c r="I9955" i="24"/>
  <c r="I9956" i="24"/>
  <c r="I9957" i="24"/>
  <c r="I9958" i="24"/>
  <c r="I9959" i="24"/>
  <c r="I9960" i="24"/>
  <c r="I9961" i="24"/>
  <c r="I9962" i="24"/>
  <c r="I9963" i="24"/>
  <c r="I9964" i="24"/>
  <c r="I9965" i="24"/>
  <c r="I9966" i="24"/>
  <c r="I9967" i="24"/>
  <c r="I9968" i="24"/>
  <c r="I9969" i="24"/>
  <c r="I9970" i="24"/>
  <c r="I9971" i="24"/>
  <c r="I9972" i="24"/>
  <c r="I9973" i="24"/>
  <c r="I9974" i="24"/>
  <c r="I9975" i="24"/>
  <c r="I9976" i="24"/>
  <c r="I9977" i="24"/>
  <c r="I9978" i="24"/>
  <c r="I9979" i="24"/>
  <c r="I9980" i="24"/>
  <c r="I9981" i="24"/>
  <c r="I9982" i="24"/>
  <c r="I9983" i="24"/>
  <c r="I9984" i="24"/>
  <c r="I9985" i="24"/>
  <c r="I9986" i="24"/>
  <c r="I9987" i="24"/>
  <c r="I9988" i="24"/>
  <c r="I9989" i="24"/>
  <c r="I9990" i="24"/>
  <c r="I9991" i="24"/>
  <c r="I9992" i="24"/>
  <c r="I9993" i="24"/>
  <c r="I9994" i="24"/>
  <c r="I9995" i="24"/>
  <c r="I9996" i="24"/>
  <c r="I9997" i="24"/>
  <c r="I9998" i="24"/>
  <c r="I9999" i="24"/>
  <c r="I10000" i="24"/>
  <c r="I10001" i="24"/>
  <c r="I10002" i="24"/>
  <c r="I10003" i="24"/>
  <c r="I10004" i="24"/>
  <c r="I10005" i="24"/>
  <c r="I10006" i="24"/>
  <c r="I10007" i="24"/>
  <c r="I10008" i="24"/>
  <c r="I10009" i="24"/>
  <c r="I10010" i="24"/>
  <c r="I10011" i="24"/>
  <c r="I10012" i="24"/>
  <c r="I10013" i="24"/>
  <c r="I10014" i="24"/>
  <c r="I10015" i="24"/>
  <c r="I10016" i="24"/>
  <c r="I10017" i="24"/>
  <c r="I10018" i="24"/>
  <c r="I10019" i="24"/>
  <c r="I10020" i="24"/>
  <c r="I10021" i="24"/>
  <c r="I10022" i="24"/>
  <c r="I10023" i="24"/>
  <c r="I10024" i="24"/>
  <c r="I10025" i="24"/>
  <c r="I10026" i="24"/>
  <c r="I10027" i="24"/>
  <c r="I10028" i="24"/>
  <c r="I10029" i="24"/>
  <c r="I10030" i="24"/>
  <c r="I10031" i="24"/>
  <c r="I10032" i="24"/>
  <c r="I10033" i="24"/>
  <c r="I10034" i="24"/>
  <c r="I10035" i="24"/>
  <c r="I10036" i="24"/>
  <c r="I10037" i="24"/>
  <c r="I10038" i="24"/>
  <c r="I10039" i="24"/>
  <c r="I10040" i="24"/>
  <c r="I10041" i="24"/>
  <c r="I10042" i="24"/>
  <c r="I10043" i="24"/>
  <c r="I10044" i="24"/>
  <c r="I10045" i="24"/>
  <c r="I10046" i="24"/>
  <c r="I10047" i="24"/>
  <c r="I10048" i="24"/>
  <c r="I10049" i="24"/>
  <c r="I10050" i="24"/>
  <c r="I10051" i="24"/>
  <c r="I10052" i="24"/>
  <c r="I10053" i="24"/>
  <c r="I10054" i="24"/>
  <c r="I10055" i="24"/>
  <c r="I10056" i="24"/>
  <c r="I10057" i="24"/>
  <c r="I10058" i="24"/>
  <c r="I10059" i="24"/>
  <c r="I10060" i="24"/>
  <c r="I10061" i="24"/>
  <c r="I10062" i="24"/>
  <c r="I10063" i="24"/>
  <c r="I10064" i="24"/>
  <c r="I10065" i="24"/>
  <c r="I10066" i="24"/>
  <c r="I10067" i="24"/>
  <c r="I10068" i="24"/>
  <c r="I10069" i="24"/>
  <c r="I10070" i="24"/>
  <c r="I10071" i="24"/>
  <c r="I10072" i="24"/>
  <c r="I10073" i="24"/>
  <c r="I10074" i="24"/>
  <c r="I10075" i="24"/>
  <c r="I10076" i="24"/>
  <c r="I10077" i="24"/>
  <c r="I10078" i="24"/>
  <c r="I10079" i="24"/>
  <c r="I10080" i="24"/>
  <c r="I10081" i="24"/>
  <c r="I10082" i="24"/>
  <c r="I10083" i="24"/>
  <c r="I10084" i="24"/>
  <c r="I10085" i="24"/>
  <c r="I10086" i="24"/>
  <c r="I10087" i="24"/>
  <c r="I10088" i="24"/>
  <c r="I10089" i="24"/>
  <c r="I10090" i="24"/>
  <c r="I10091" i="24"/>
  <c r="I10092" i="24"/>
  <c r="I10093" i="24"/>
  <c r="I10094" i="24"/>
  <c r="I10095" i="24"/>
  <c r="I10096" i="24"/>
  <c r="I10097" i="24"/>
  <c r="I10098" i="24"/>
  <c r="I10099" i="24"/>
  <c r="I10100" i="24"/>
  <c r="I10101" i="24"/>
  <c r="I10102" i="24"/>
  <c r="I10103" i="24"/>
  <c r="I10104" i="24"/>
  <c r="I10105" i="24"/>
  <c r="I10106" i="24"/>
  <c r="I10107" i="24"/>
  <c r="I10108" i="24"/>
  <c r="I10109" i="24"/>
  <c r="I10110" i="24"/>
  <c r="I10111" i="24"/>
  <c r="I10112" i="24"/>
  <c r="I10113" i="24"/>
  <c r="I10114" i="24"/>
  <c r="I10115" i="24"/>
  <c r="I10116" i="24"/>
  <c r="I10117" i="24"/>
  <c r="I10118" i="24"/>
  <c r="I10119" i="24"/>
  <c r="I10120" i="24"/>
  <c r="I10121" i="24"/>
  <c r="I10122" i="24"/>
  <c r="I10123" i="24"/>
  <c r="I10124" i="24"/>
  <c r="I10125" i="24"/>
  <c r="I10126" i="24"/>
  <c r="I10127" i="24"/>
  <c r="I10128" i="24"/>
  <c r="I10129" i="24"/>
  <c r="I10130" i="24"/>
  <c r="I10131" i="24"/>
  <c r="I10132" i="24"/>
  <c r="I10133" i="24"/>
  <c r="I10134" i="24"/>
  <c r="I10135" i="24"/>
  <c r="I10136" i="24"/>
  <c r="I10137" i="24"/>
  <c r="I10138" i="24"/>
  <c r="I10139" i="24"/>
  <c r="I10140" i="24"/>
  <c r="I10141" i="24"/>
  <c r="I10142" i="24"/>
  <c r="I10143" i="24"/>
  <c r="I10144" i="24"/>
  <c r="I10145" i="24"/>
  <c r="I10146" i="24"/>
  <c r="I10147" i="24"/>
  <c r="I10148" i="24"/>
  <c r="I10149" i="24"/>
  <c r="I10150" i="24"/>
  <c r="I10151" i="24"/>
  <c r="I10152" i="24"/>
  <c r="I10153" i="24"/>
  <c r="I10154" i="24"/>
  <c r="I10155" i="24"/>
  <c r="I10156" i="24"/>
  <c r="I10157" i="24"/>
  <c r="I10158" i="24"/>
  <c r="I10159" i="24"/>
  <c r="I10160" i="24"/>
  <c r="I10161" i="24"/>
  <c r="I10162" i="24"/>
  <c r="I10163" i="24"/>
  <c r="I10164" i="24"/>
  <c r="I10165" i="24"/>
  <c r="I10166" i="24"/>
  <c r="I10167" i="24"/>
  <c r="I10168" i="24"/>
  <c r="I10169" i="24"/>
  <c r="I10170" i="24"/>
  <c r="I10171" i="24"/>
  <c r="I10172" i="24"/>
  <c r="I10173" i="24"/>
  <c r="I10174" i="24"/>
  <c r="I10175" i="24"/>
  <c r="I10176" i="24"/>
  <c r="I10177" i="24"/>
  <c r="I10178" i="24"/>
  <c r="I10179" i="24"/>
  <c r="I10180" i="24"/>
  <c r="I10181" i="24"/>
  <c r="I10182" i="24"/>
  <c r="I10183" i="24"/>
  <c r="I10184" i="24"/>
  <c r="I10185" i="24"/>
  <c r="I10186" i="24"/>
  <c r="I10187" i="24"/>
  <c r="I10188" i="24"/>
  <c r="I10189" i="24"/>
  <c r="I10190" i="24"/>
  <c r="I10191" i="24"/>
  <c r="I10192" i="24"/>
  <c r="I10193" i="24"/>
  <c r="I10194" i="24"/>
  <c r="I10195" i="24"/>
  <c r="I10196" i="24"/>
  <c r="I10197" i="24"/>
  <c r="I10198" i="24"/>
  <c r="I10199" i="24"/>
  <c r="I10200" i="24"/>
  <c r="I10201" i="24"/>
  <c r="I10202" i="24"/>
  <c r="I10203" i="24"/>
  <c r="I10204" i="24"/>
  <c r="I10205" i="24"/>
  <c r="I10206" i="24"/>
  <c r="I10207" i="24"/>
  <c r="I10208" i="24"/>
  <c r="I10209" i="24"/>
  <c r="I10210" i="24"/>
  <c r="I10211" i="24"/>
  <c r="I10212" i="24"/>
  <c r="I10213" i="24"/>
  <c r="I10214" i="24"/>
  <c r="I10215" i="24"/>
  <c r="I10216" i="24"/>
  <c r="I10217" i="24"/>
  <c r="I10218" i="24"/>
  <c r="I10219" i="24"/>
  <c r="I10220" i="24"/>
  <c r="I10221" i="24"/>
  <c r="I10222" i="24"/>
  <c r="I10223" i="24"/>
  <c r="I10224" i="24"/>
  <c r="I10225" i="24"/>
  <c r="I10226" i="24"/>
  <c r="I10227" i="24"/>
  <c r="I10228" i="24"/>
  <c r="I10229" i="24"/>
  <c r="I10230" i="24"/>
  <c r="I10231" i="24"/>
  <c r="I10232" i="24"/>
  <c r="I10233" i="24"/>
  <c r="I10234" i="24"/>
  <c r="I10235" i="24"/>
  <c r="I10236" i="24"/>
  <c r="I10237" i="24"/>
  <c r="I10238" i="24"/>
  <c r="I10239" i="24"/>
  <c r="I10240" i="24"/>
  <c r="I10241" i="24"/>
  <c r="I10242" i="24"/>
  <c r="I10243" i="24"/>
  <c r="I10244" i="24"/>
  <c r="I10245" i="24"/>
  <c r="I10246" i="24"/>
  <c r="I10247" i="24"/>
  <c r="I10248" i="24"/>
  <c r="I10249" i="24"/>
  <c r="I10250" i="24"/>
  <c r="I10251" i="24"/>
  <c r="I10252" i="24"/>
  <c r="I10253" i="24"/>
  <c r="I10254" i="24"/>
  <c r="I10255" i="24"/>
  <c r="I10256" i="24"/>
  <c r="I10257" i="24"/>
  <c r="I10258" i="24"/>
  <c r="I10259" i="24"/>
  <c r="I10260" i="24"/>
  <c r="I10261" i="24"/>
  <c r="I10262" i="24"/>
  <c r="I10263" i="24"/>
  <c r="I10264" i="24"/>
  <c r="I10265" i="24"/>
  <c r="I10266" i="24"/>
  <c r="I10267" i="24"/>
  <c r="I10268" i="24"/>
  <c r="I10269" i="24"/>
  <c r="I10270" i="24"/>
  <c r="I10271" i="24"/>
  <c r="I10272" i="24"/>
  <c r="I10273" i="24"/>
  <c r="I10274" i="24"/>
  <c r="I10275" i="24"/>
  <c r="I10276" i="24"/>
  <c r="I10277" i="24"/>
  <c r="I10278" i="24"/>
  <c r="I10279" i="24"/>
  <c r="I10280" i="24"/>
  <c r="I10281" i="24"/>
  <c r="I10282" i="24"/>
  <c r="I10283" i="24"/>
  <c r="I10284" i="24"/>
  <c r="I10285" i="24"/>
  <c r="I10286" i="24"/>
  <c r="I10287" i="24"/>
  <c r="I10288" i="24"/>
  <c r="I10289" i="24"/>
  <c r="I10290" i="24"/>
  <c r="I10291" i="24"/>
  <c r="I10292" i="24"/>
  <c r="I10293" i="24"/>
  <c r="I10294" i="24"/>
  <c r="I10295" i="24"/>
  <c r="I10296" i="24"/>
  <c r="I10297" i="24"/>
  <c r="I10298" i="24"/>
  <c r="I10299" i="24"/>
  <c r="I10300" i="24"/>
  <c r="I10301" i="24"/>
  <c r="I10302" i="24"/>
  <c r="I10303" i="24"/>
  <c r="I10304" i="24"/>
  <c r="I10305" i="24"/>
  <c r="I10306" i="24"/>
  <c r="I10307" i="24"/>
  <c r="I10308" i="24"/>
  <c r="I10309" i="24"/>
  <c r="I10310" i="24"/>
  <c r="I10311" i="24"/>
  <c r="I10312" i="24"/>
  <c r="I10313" i="24"/>
  <c r="I10314" i="24"/>
  <c r="I10315" i="24"/>
  <c r="I10316" i="24"/>
  <c r="I10317" i="24"/>
  <c r="I10318" i="24"/>
  <c r="I10319" i="24"/>
  <c r="I10320" i="24"/>
  <c r="I10321" i="24"/>
  <c r="I10322" i="24"/>
  <c r="I10323" i="24"/>
  <c r="I10324" i="24"/>
  <c r="I10325" i="24"/>
  <c r="I10326" i="24"/>
  <c r="I10327" i="24"/>
  <c r="I10328" i="24"/>
  <c r="I10329" i="24"/>
  <c r="I10330" i="24"/>
  <c r="I10331" i="24"/>
  <c r="I10332" i="24"/>
  <c r="I10333" i="24"/>
  <c r="I10334" i="24"/>
  <c r="I10335" i="24"/>
  <c r="I10336" i="24"/>
  <c r="I10337" i="24"/>
  <c r="I10338" i="24"/>
  <c r="I10339" i="24"/>
  <c r="I10340" i="24"/>
  <c r="I10341" i="24"/>
  <c r="I10342" i="24"/>
  <c r="I10343" i="24"/>
  <c r="I10344" i="24"/>
  <c r="I10345" i="24"/>
  <c r="I10346" i="24"/>
  <c r="I10347" i="24"/>
  <c r="I10348" i="24"/>
  <c r="I10349" i="24"/>
  <c r="I10350" i="24"/>
  <c r="I10351" i="24"/>
  <c r="I10352" i="24"/>
  <c r="I10353" i="24"/>
  <c r="I10354" i="24"/>
  <c r="I10355" i="24"/>
  <c r="I10356" i="24"/>
  <c r="I10357" i="24"/>
  <c r="I10358" i="24"/>
  <c r="I10359" i="24"/>
  <c r="I10360" i="24"/>
  <c r="I10361" i="24"/>
  <c r="I10362" i="24"/>
  <c r="I10363" i="24"/>
  <c r="I10364" i="24"/>
  <c r="I10365" i="24"/>
  <c r="I10366" i="24"/>
  <c r="I10367" i="24"/>
  <c r="I10368" i="24"/>
  <c r="I10369" i="24"/>
  <c r="I10370" i="24"/>
  <c r="I10371" i="24"/>
  <c r="I10372" i="24"/>
  <c r="I10373" i="24"/>
  <c r="I10374" i="24"/>
  <c r="I10375" i="24"/>
  <c r="I10376" i="24"/>
  <c r="I10377" i="24"/>
  <c r="I10378" i="24"/>
  <c r="I10379" i="24"/>
  <c r="I10380" i="24"/>
  <c r="I10381" i="24"/>
  <c r="I10382" i="24"/>
  <c r="I10383" i="24"/>
  <c r="I10384" i="24"/>
  <c r="I10385" i="24"/>
  <c r="I10386" i="24"/>
  <c r="I10387" i="24"/>
  <c r="I10388" i="24"/>
  <c r="I10389" i="24"/>
  <c r="I10390" i="24"/>
  <c r="I10391" i="24"/>
  <c r="I10392" i="24"/>
  <c r="I10393" i="24"/>
  <c r="I10394" i="24"/>
  <c r="I10395" i="24"/>
  <c r="I10396" i="24"/>
  <c r="I10397" i="24"/>
  <c r="I10398" i="24"/>
  <c r="I10399" i="24"/>
  <c r="I10400" i="24"/>
  <c r="I10401" i="24"/>
  <c r="I10402" i="24"/>
  <c r="I10403" i="24"/>
  <c r="I10404" i="24"/>
  <c r="I10405" i="24"/>
  <c r="I10406" i="24"/>
  <c r="I10407" i="24"/>
  <c r="I10408" i="24"/>
  <c r="I10409" i="24"/>
  <c r="I10410" i="24"/>
  <c r="I10411" i="24"/>
  <c r="I10412" i="24"/>
  <c r="I10413" i="24"/>
  <c r="I10414" i="24"/>
  <c r="I10415" i="24"/>
  <c r="I10416" i="24"/>
  <c r="I10417" i="24"/>
  <c r="I10418" i="24"/>
  <c r="I10419" i="24"/>
  <c r="I10420" i="24"/>
  <c r="I10421" i="24"/>
  <c r="I10422" i="24"/>
  <c r="I10423" i="24"/>
  <c r="I10424" i="24"/>
  <c r="I10425" i="24"/>
  <c r="I10426" i="24"/>
  <c r="I10427" i="24"/>
  <c r="I10428" i="24"/>
  <c r="I10429" i="24"/>
  <c r="I10430" i="24"/>
  <c r="I10431" i="24"/>
  <c r="I10432" i="24"/>
  <c r="I10433" i="24"/>
  <c r="I10434" i="24"/>
  <c r="I10435" i="24"/>
  <c r="I10436" i="24"/>
  <c r="I10437" i="24"/>
  <c r="I10438" i="24"/>
  <c r="I10439" i="24"/>
  <c r="I10440" i="24"/>
  <c r="I10441" i="24"/>
  <c r="I10442" i="24"/>
  <c r="I10443" i="24"/>
  <c r="I10444" i="24"/>
  <c r="I10445" i="24"/>
  <c r="I10446" i="24"/>
  <c r="I10447" i="24"/>
  <c r="I10448" i="24"/>
  <c r="I10449" i="24"/>
  <c r="I10450" i="24"/>
  <c r="I10451" i="24"/>
  <c r="I10452" i="24"/>
  <c r="I10453" i="24"/>
  <c r="I10454" i="24"/>
  <c r="I10455" i="24"/>
  <c r="I10456" i="24"/>
  <c r="I10457" i="24"/>
  <c r="I10458" i="24"/>
  <c r="I10459" i="24"/>
  <c r="I10460" i="24"/>
  <c r="I10461" i="24"/>
  <c r="I10462" i="24"/>
  <c r="I10463" i="24"/>
  <c r="I10464" i="24"/>
  <c r="I10465" i="24"/>
  <c r="I10466" i="24"/>
  <c r="I10467" i="24"/>
  <c r="I10468" i="24"/>
  <c r="I10469" i="24"/>
  <c r="I10470" i="24"/>
  <c r="I10471" i="24"/>
  <c r="I10472" i="24"/>
  <c r="I10473" i="24"/>
  <c r="I10474" i="24"/>
  <c r="I10475" i="24"/>
  <c r="I10476" i="24"/>
  <c r="I10477" i="24"/>
  <c r="I10478" i="24"/>
  <c r="I10479" i="24"/>
  <c r="I10480" i="24"/>
  <c r="I10481" i="24"/>
  <c r="I10482" i="24"/>
  <c r="I10483" i="24"/>
  <c r="I10484" i="24"/>
  <c r="I10485" i="24"/>
  <c r="I10486" i="24"/>
  <c r="I10487" i="24"/>
  <c r="I10488" i="24"/>
  <c r="I10489" i="24"/>
  <c r="I10490" i="24"/>
  <c r="I10491" i="24"/>
  <c r="I10492" i="24"/>
  <c r="I10493" i="24"/>
  <c r="I10494" i="24"/>
  <c r="I10495" i="24"/>
  <c r="I10496" i="24"/>
  <c r="I10497" i="24"/>
  <c r="I10498" i="24"/>
  <c r="I10499" i="24"/>
  <c r="I10500" i="24"/>
  <c r="I10501" i="24"/>
  <c r="I10502" i="24"/>
  <c r="I10503" i="24"/>
  <c r="I10504" i="24"/>
  <c r="I10505" i="24"/>
  <c r="I10506" i="24"/>
  <c r="I10507" i="24"/>
  <c r="I10508" i="24"/>
  <c r="I10509" i="24"/>
  <c r="I10510" i="24"/>
  <c r="I10511" i="24"/>
  <c r="I10512" i="24"/>
  <c r="I10513" i="24"/>
  <c r="I10514" i="24"/>
  <c r="I10515" i="24"/>
  <c r="I10516" i="24"/>
  <c r="I10517" i="24"/>
  <c r="I10518" i="24"/>
  <c r="I10519" i="24"/>
  <c r="I10520" i="24"/>
  <c r="I10521" i="24"/>
  <c r="I10522" i="24"/>
  <c r="I10523" i="24"/>
  <c r="I10524" i="24"/>
  <c r="I10525" i="24"/>
  <c r="I10526" i="24"/>
  <c r="I10527" i="24"/>
  <c r="I10528" i="24"/>
  <c r="I10529" i="24"/>
  <c r="I10530" i="24"/>
  <c r="I10531" i="24"/>
  <c r="I10532" i="24"/>
  <c r="I10533" i="24"/>
  <c r="I10534" i="24"/>
  <c r="I10535" i="24"/>
  <c r="I10536" i="24"/>
  <c r="I10537" i="24"/>
  <c r="I10538" i="24"/>
  <c r="I10539" i="24"/>
  <c r="I10540" i="24"/>
  <c r="I10541" i="24"/>
  <c r="I10542" i="24"/>
  <c r="I10543" i="24"/>
  <c r="I10544" i="24"/>
  <c r="I10545" i="24"/>
  <c r="I10546" i="24"/>
  <c r="I10547" i="24"/>
  <c r="I10548" i="24"/>
  <c r="I10549" i="24"/>
  <c r="I10550" i="24"/>
  <c r="I10551" i="24"/>
  <c r="I10552" i="24"/>
  <c r="I10553" i="24"/>
  <c r="I10554" i="24"/>
  <c r="I10555" i="24"/>
  <c r="I10556" i="24"/>
  <c r="I10557" i="24"/>
  <c r="I10558" i="24"/>
  <c r="I10559" i="24"/>
  <c r="I10560" i="24"/>
  <c r="I10561" i="24"/>
  <c r="I10562" i="24"/>
  <c r="I10563" i="24"/>
  <c r="I10564" i="24"/>
  <c r="I10565" i="24"/>
  <c r="I10566" i="24"/>
  <c r="I10567" i="24"/>
  <c r="I10568" i="24"/>
  <c r="I10569" i="24"/>
  <c r="I10570" i="24"/>
  <c r="I10571" i="24"/>
  <c r="I10572" i="24"/>
  <c r="I10573" i="24"/>
  <c r="I10574" i="24"/>
  <c r="I10575" i="24"/>
  <c r="I10576" i="24"/>
  <c r="I10577" i="24"/>
  <c r="I10578" i="24"/>
  <c r="I10579" i="24"/>
  <c r="I10580" i="24"/>
  <c r="I10581" i="24"/>
  <c r="I10582" i="24"/>
  <c r="I10583" i="24"/>
  <c r="I10584" i="24"/>
  <c r="I10585" i="24"/>
  <c r="I10586" i="24"/>
  <c r="I10587" i="24"/>
  <c r="I10588" i="24"/>
  <c r="I10589" i="24"/>
  <c r="I10590" i="24"/>
  <c r="I10591" i="24"/>
  <c r="I10592" i="24"/>
  <c r="I10593" i="24"/>
  <c r="I10594" i="24"/>
  <c r="I10595" i="24"/>
  <c r="I10596" i="24"/>
  <c r="I10597" i="24"/>
  <c r="I10598" i="24"/>
  <c r="I10599" i="24"/>
  <c r="I10600" i="24"/>
  <c r="I10601" i="24"/>
  <c r="I10602" i="24"/>
  <c r="I10603" i="24"/>
  <c r="I10604" i="24"/>
  <c r="I10605" i="24"/>
  <c r="I10606" i="24"/>
  <c r="I10607" i="24"/>
  <c r="I10608" i="24"/>
  <c r="I10609" i="24"/>
  <c r="I10610" i="24"/>
  <c r="I10611" i="24"/>
  <c r="I10612" i="24"/>
  <c r="I10613" i="24"/>
  <c r="I10614" i="24"/>
  <c r="I10615" i="24"/>
  <c r="I10616" i="24"/>
  <c r="I10617" i="24"/>
  <c r="I10618" i="24"/>
  <c r="I10619" i="24"/>
  <c r="I10620" i="24"/>
  <c r="I10621" i="24"/>
  <c r="I10622" i="24"/>
  <c r="I10623" i="24"/>
  <c r="I10624" i="24"/>
  <c r="I10625" i="24"/>
  <c r="I10626" i="24"/>
  <c r="I10627" i="24"/>
  <c r="I10628" i="24"/>
  <c r="I10629" i="24"/>
  <c r="I10630" i="24"/>
  <c r="I10631" i="24"/>
  <c r="I10632" i="24"/>
  <c r="I10633" i="24"/>
  <c r="I10634" i="24"/>
  <c r="I10635" i="24"/>
  <c r="I10636" i="24"/>
  <c r="I10637" i="24"/>
  <c r="I10638" i="24"/>
  <c r="I10639" i="24"/>
  <c r="I10640" i="24"/>
  <c r="I10641" i="24"/>
  <c r="I10642" i="24"/>
  <c r="I10643" i="24"/>
  <c r="I10644" i="24"/>
  <c r="I10645" i="24"/>
  <c r="I10646" i="24"/>
  <c r="I10647" i="24"/>
  <c r="I10648" i="24"/>
  <c r="I10649" i="24"/>
  <c r="I10650" i="24"/>
  <c r="I10651" i="24"/>
  <c r="I10652" i="24"/>
  <c r="I10653" i="24"/>
  <c r="I10654" i="24"/>
  <c r="I10655" i="24"/>
  <c r="I10656" i="24"/>
  <c r="I10657" i="24"/>
  <c r="I10658" i="24"/>
  <c r="I10659" i="24"/>
  <c r="I10660" i="24"/>
  <c r="I10661" i="24"/>
  <c r="I10662" i="24"/>
  <c r="I10663" i="24"/>
  <c r="I10664" i="24"/>
  <c r="I10665" i="24"/>
  <c r="I10666" i="24"/>
  <c r="I10667" i="24"/>
  <c r="I10668" i="24"/>
  <c r="I10669" i="24"/>
  <c r="I10670" i="24"/>
  <c r="I10671" i="24"/>
  <c r="I10672" i="24"/>
  <c r="I10673" i="24"/>
  <c r="I10674" i="24"/>
  <c r="I10675" i="24"/>
  <c r="I10676" i="24"/>
  <c r="I10677" i="24"/>
  <c r="I10678" i="24"/>
  <c r="I10679" i="24"/>
  <c r="I10680" i="24"/>
  <c r="I10681" i="24"/>
  <c r="I10682" i="24"/>
  <c r="I10683" i="24"/>
  <c r="I10684" i="24"/>
  <c r="I10685" i="24"/>
  <c r="I10686" i="24"/>
  <c r="I10687" i="24"/>
  <c r="I10688" i="24"/>
  <c r="I10689" i="24"/>
  <c r="I10690" i="24"/>
  <c r="I10691" i="24"/>
  <c r="I10692" i="24"/>
  <c r="I10693" i="24"/>
  <c r="I10694" i="24"/>
  <c r="I10695" i="24"/>
  <c r="I10696" i="24"/>
  <c r="I10697" i="24"/>
  <c r="I10698" i="24"/>
  <c r="I10699" i="24"/>
  <c r="I10700" i="24"/>
  <c r="I10701" i="24"/>
  <c r="I10702" i="24"/>
  <c r="I10703" i="24"/>
  <c r="I10704" i="24"/>
  <c r="I10705" i="24"/>
  <c r="I10706" i="24"/>
  <c r="I10707" i="24"/>
  <c r="I10708" i="24"/>
  <c r="I10709" i="24"/>
  <c r="I10710" i="24"/>
  <c r="I10711" i="24"/>
  <c r="I10712" i="24"/>
  <c r="I10713" i="24"/>
  <c r="I10714" i="24"/>
  <c r="I10715" i="24"/>
  <c r="I10716" i="24"/>
  <c r="I10717" i="24"/>
  <c r="I10718" i="24"/>
  <c r="I10719" i="24"/>
  <c r="I10720" i="24"/>
  <c r="I10721" i="24"/>
  <c r="I10722" i="24"/>
  <c r="I10723" i="24"/>
  <c r="I10724" i="24"/>
  <c r="I10725" i="24"/>
  <c r="I10726" i="24"/>
  <c r="I10727" i="24"/>
  <c r="I10728" i="24"/>
  <c r="I10729" i="24"/>
  <c r="I10730" i="24"/>
  <c r="I10731" i="24"/>
  <c r="I10732" i="24"/>
  <c r="I10733" i="24"/>
  <c r="I10734" i="24"/>
  <c r="I10735" i="24"/>
  <c r="I10736" i="24"/>
  <c r="I10737" i="24"/>
  <c r="I10738" i="24"/>
  <c r="I10739" i="24"/>
  <c r="I10740" i="24"/>
  <c r="I10741" i="24"/>
  <c r="I10742" i="24"/>
  <c r="I10743" i="24"/>
  <c r="I10744" i="24"/>
  <c r="I10745" i="24"/>
  <c r="I10746" i="24"/>
  <c r="I10747" i="24"/>
  <c r="I10748" i="24"/>
  <c r="I10749" i="24"/>
  <c r="I10750" i="24"/>
  <c r="I10751" i="24"/>
  <c r="I10752" i="24"/>
  <c r="I10753" i="24"/>
  <c r="I10754" i="24"/>
  <c r="I10755" i="24"/>
  <c r="I10756" i="24"/>
  <c r="I10757" i="24"/>
  <c r="I10758" i="24"/>
  <c r="I10759" i="24"/>
  <c r="I10760" i="24"/>
  <c r="I10761" i="24"/>
  <c r="I10762" i="24"/>
  <c r="I10763" i="24"/>
  <c r="I10764" i="24"/>
  <c r="I10765" i="24"/>
  <c r="I10766" i="24"/>
  <c r="I10767" i="24"/>
  <c r="I10768" i="24"/>
  <c r="I10769" i="24"/>
  <c r="I10770" i="24"/>
  <c r="I10771" i="24"/>
  <c r="I10772" i="24"/>
  <c r="I10773" i="24"/>
  <c r="I10774" i="24"/>
  <c r="I10775" i="24"/>
  <c r="I10776" i="24"/>
  <c r="I10777" i="24"/>
  <c r="I10778" i="24"/>
  <c r="I10779" i="24"/>
  <c r="I10780" i="24"/>
  <c r="I10781" i="24"/>
  <c r="I10782" i="24"/>
  <c r="I10783" i="24"/>
  <c r="I10784" i="24"/>
  <c r="I10785" i="24"/>
  <c r="I10786" i="24"/>
  <c r="I10787" i="24"/>
  <c r="I10788" i="24"/>
  <c r="I10789" i="24"/>
  <c r="I10790" i="24"/>
  <c r="I10791" i="24"/>
  <c r="I10792" i="24"/>
  <c r="I10793" i="24"/>
  <c r="I10794" i="24"/>
  <c r="I10795" i="24"/>
  <c r="I10796" i="24"/>
  <c r="I10797" i="24"/>
  <c r="I10798" i="24"/>
  <c r="I10799" i="24"/>
  <c r="I10800" i="24"/>
  <c r="I10801" i="24"/>
  <c r="I10802" i="24"/>
  <c r="I10803" i="24"/>
  <c r="I10804" i="24"/>
  <c r="I10805" i="24"/>
  <c r="I10806" i="24"/>
  <c r="I10807" i="24"/>
  <c r="I10808" i="24"/>
  <c r="I10809" i="24"/>
  <c r="I10810" i="24"/>
  <c r="I10811" i="24"/>
  <c r="I10812" i="24"/>
  <c r="I10813" i="24"/>
  <c r="I10814" i="24"/>
  <c r="I10815" i="24"/>
  <c r="I10816" i="24"/>
  <c r="I10817" i="24"/>
  <c r="I10818" i="24"/>
  <c r="I10819" i="24"/>
  <c r="I10820" i="24"/>
  <c r="I10821" i="24"/>
  <c r="I10822" i="24"/>
  <c r="I10823" i="24"/>
  <c r="I10824" i="24"/>
  <c r="I10825" i="24"/>
  <c r="I10826" i="24"/>
  <c r="I10827" i="24"/>
  <c r="I10828" i="24"/>
  <c r="I10829" i="24"/>
  <c r="I10830" i="24"/>
  <c r="I10831" i="24"/>
  <c r="I10832" i="24"/>
  <c r="I10833" i="24"/>
  <c r="I10834" i="24"/>
  <c r="I10835" i="24"/>
  <c r="I10836" i="24"/>
  <c r="I10837" i="24"/>
  <c r="I10838" i="24"/>
  <c r="I10839" i="24"/>
  <c r="I10840" i="24"/>
  <c r="I10841" i="24"/>
  <c r="I10842" i="24"/>
  <c r="I10843" i="24"/>
  <c r="I10844" i="24"/>
  <c r="I10845" i="24"/>
  <c r="I10846" i="24"/>
  <c r="I10847" i="24"/>
  <c r="I10848" i="24"/>
  <c r="I10849" i="24"/>
  <c r="I10850" i="24"/>
  <c r="I10851" i="24"/>
  <c r="I10852" i="24"/>
  <c r="I10853" i="24"/>
  <c r="I10854" i="24"/>
  <c r="I10855" i="24"/>
  <c r="I10856" i="24"/>
  <c r="I10857" i="24"/>
  <c r="I10858" i="24"/>
  <c r="I10859" i="24"/>
  <c r="I10860" i="24"/>
  <c r="I10861" i="24"/>
  <c r="I10862" i="24"/>
  <c r="I10863" i="24"/>
  <c r="I10864" i="24"/>
  <c r="I10865" i="24"/>
  <c r="I10866" i="24"/>
  <c r="I10867" i="24"/>
  <c r="I10868" i="24"/>
  <c r="I10869" i="24"/>
  <c r="I10870" i="24"/>
  <c r="I10871" i="24"/>
  <c r="I10872" i="24"/>
  <c r="I10873" i="24"/>
  <c r="I10874" i="24"/>
  <c r="I10875" i="24"/>
  <c r="I10876" i="24"/>
  <c r="I10877" i="24"/>
  <c r="I10878" i="24"/>
  <c r="I10879" i="24"/>
  <c r="I10880" i="24"/>
  <c r="I10881" i="24"/>
  <c r="I10882" i="24"/>
  <c r="I10883" i="24"/>
  <c r="I10884" i="24"/>
  <c r="I10885" i="24"/>
  <c r="I10886" i="24"/>
  <c r="I10887" i="24"/>
  <c r="I10888" i="24"/>
  <c r="I10889" i="24"/>
  <c r="I10890" i="24"/>
  <c r="I10891" i="24"/>
  <c r="I10892" i="24"/>
  <c r="I10893" i="24"/>
  <c r="I10894" i="24"/>
  <c r="I10895" i="24"/>
  <c r="I10896" i="24"/>
  <c r="I10897" i="24"/>
  <c r="I10898" i="24"/>
  <c r="I10899" i="24"/>
  <c r="I10900" i="24"/>
  <c r="I10901" i="24"/>
  <c r="I10902" i="24"/>
  <c r="I10903" i="24"/>
  <c r="I10904" i="24"/>
  <c r="I10905" i="24"/>
  <c r="I10906" i="24"/>
  <c r="I10907" i="24"/>
  <c r="I10908" i="24"/>
  <c r="I10909" i="24"/>
  <c r="I10910" i="24"/>
  <c r="I10911" i="24"/>
  <c r="I10912" i="24"/>
  <c r="I10913" i="24"/>
  <c r="I10914" i="24"/>
  <c r="I10915" i="24"/>
  <c r="I10916" i="24"/>
  <c r="I10917" i="24"/>
  <c r="I10918" i="24"/>
  <c r="I10919" i="24"/>
  <c r="I10920" i="24"/>
  <c r="I10921" i="24"/>
  <c r="I10922" i="24"/>
  <c r="I10923" i="24"/>
  <c r="I10924" i="24"/>
  <c r="I10925" i="24"/>
  <c r="I10926" i="24"/>
  <c r="I10927" i="24"/>
  <c r="I10928" i="24"/>
  <c r="I10929" i="24"/>
  <c r="I10930" i="24"/>
  <c r="I10931" i="24"/>
  <c r="I10932" i="24"/>
  <c r="I10933" i="24"/>
  <c r="I10934" i="24"/>
  <c r="I10935" i="24"/>
  <c r="I10936" i="24"/>
  <c r="I10937" i="24"/>
  <c r="I10938" i="24"/>
  <c r="I10939" i="24"/>
  <c r="I10940" i="24"/>
  <c r="I10941" i="24"/>
  <c r="I10942" i="24"/>
  <c r="I10943" i="24"/>
  <c r="I10944" i="24"/>
  <c r="I10945" i="24"/>
  <c r="I10946" i="24"/>
  <c r="I10947" i="24"/>
  <c r="I10948" i="24"/>
  <c r="I10949" i="24"/>
  <c r="I10950" i="24"/>
  <c r="I10951" i="24"/>
  <c r="I10952" i="24"/>
  <c r="I10953" i="24"/>
  <c r="I10954" i="24"/>
  <c r="I10955" i="24"/>
  <c r="I10956" i="24"/>
  <c r="I10957" i="24"/>
  <c r="I10958" i="24"/>
  <c r="I10959" i="24"/>
  <c r="I10960" i="24"/>
  <c r="I10961" i="24"/>
  <c r="I10962" i="24"/>
  <c r="I10963" i="24"/>
  <c r="I10964" i="24"/>
  <c r="I10965" i="24"/>
  <c r="I10966" i="24"/>
  <c r="I10967" i="24"/>
  <c r="I10968" i="24"/>
  <c r="I10969" i="24"/>
  <c r="I10970" i="24"/>
  <c r="I10971" i="24"/>
  <c r="I10972" i="24"/>
  <c r="I10973" i="24"/>
  <c r="I10974" i="24"/>
  <c r="I10975" i="24"/>
  <c r="I10976" i="24"/>
  <c r="I10977" i="24"/>
  <c r="I10978" i="24"/>
  <c r="I10979" i="24"/>
  <c r="I10980" i="24"/>
  <c r="I10981" i="24"/>
  <c r="I10982" i="24"/>
  <c r="I10983" i="24"/>
  <c r="I10984" i="24"/>
  <c r="I10985" i="24"/>
  <c r="I10986" i="24"/>
  <c r="I10987" i="24"/>
  <c r="I10988" i="24"/>
  <c r="I10989" i="24"/>
  <c r="I10990" i="24"/>
  <c r="I10991" i="24"/>
  <c r="I10992" i="24"/>
  <c r="I10993" i="24"/>
  <c r="I10994" i="24"/>
  <c r="I10995" i="24"/>
  <c r="I10996" i="24"/>
  <c r="I10997" i="24"/>
  <c r="I10998" i="24"/>
  <c r="I10999" i="24"/>
  <c r="I11000" i="24"/>
  <c r="I11001" i="24"/>
  <c r="I11002" i="24"/>
  <c r="I11003" i="24"/>
  <c r="I11004" i="24"/>
  <c r="I11005" i="24"/>
  <c r="I11006" i="24"/>
  <c r="I11007" i="24"/>
  <c r="I11008" i="24"/>
  <c r="I11009" i="24"/>
  <c r="I11010" i="24"/>
  <c r="I11011" i="24"/>
  <c r="I11012" i="24"/>
  <c r="I11013" i="24"/>
  <c r="I11014" i="24"/>
  <c r="I11015" i="24"/>
  <c r="I11016" i="24"/>
  <c r="I11017" i="24"/>
  <c r="I11018" i="24"/>
  <c r="I11019" i="24"/>
  <c r="I11020" i="24"/>
  <c r="I11021" i="24"/>
  <c r="I11022" i="24"/>
  <c r="I11023" i="24"/>
  <c r="I11024" i="24"/>
  <c r="I11025" i="24"/>
  <c r="I11026" i="24"/>
  <c r="I11027" i="24"/>
  <c r="I11028" i="24"/>
  <c r="I11029" i="24"/>
  <c r="I11030" i="24"/>
  <c r="I11031" i="24"/>
  <c r="I11032" i="24"/>
  <c r="I11033" i="24"/>
  <c r="I11034" i="24"/>
  <c r="I11035" i="24"/>
  <c r="I11036" i="24"/>
  <c r="I11037" i="24"/>
  <c r="I11038" i="24"/>
  <c r="I11039" i="24"/>
  <c r="I11040" i="24"/>
  <c r="I11041" i="24"/>
  <c r="I11042" i="24"/>
  <c r="I11043" i="24"/>
  <c r="I11044" i="24"/>
  <c r="I11045" i="24"/>
  <c r="I11046" i="24"/>
  <c r="I11047" i="24"/>
  <c r="I11048" i="24"/>
  <c r="I11049" i="24"/>
  <c r="I11050" i="24"/>
  <c r="I11051" i="24"/>
  <c r="I11052" i="24"/>
  <c r="I11053" i="24"/>
  <c r="I11054" i="24"/>
  <c r="I11055" i="24"/>
  <c r="I11056" i="24"/>
  <c r="I11057" i="24"/>
  <c r="I11058" i="24"/>
  <c r="I11059" i="24"/>
  <c r="I11060" i="24"/>
  <c r="I11061" i="24"/>
  <c r="I11062" i="24"/>
  <c r="I11063" i="24"/>
  <c r="I11064" i="24"/>
  <c r="I11065" i="24"/>
  <c r="I11066" i="24"/>
  <c r="I11067" i="24"/>
  <c r="I11068" i="24"/>
  <c r="I11069" i="24"/>
  <c r="I11070" i="24"/>
  <c r="I11071" i="24"/>
  <c r="I11072" i="24"/>
  <c r="I11073" i="24"/>
  <c r="I11074" i="24"/>
  <c r="I11075" i="24"/>
  <c r="I11076" i="24"/>
  <c r="I11077" i="24"/>
  <c r="I11078" i="24"/>
  <c r="I11079" i="24"/>
  <c r="I11080" i="24"/>
  <c r="I11081" i="24"/>
  <c r="I11082" i="24"/>
  <c r="I11083" i="24"/>
  <c r="I11084" i="24"/>
  <c r="I11085" i="24"/>
  <c r="I11086" i="24"/>
  <c r="I11087" i="24"/>
  <c r="I11088" i="24"/>
  <c r="I11089" i="24"/>
  <c r="I11090" i="24"/>
  <c r="I11091" i="24"/>
  <c r="I11092" i="24"/>
  <c r="I11093" i="24"/>
  <c r="I11094" i="24"/>
  <c r="I11095" i="24"/>
  <c r="I11096" i="24"/>
  <c r="I11097" i="24"/>
  <c r="I11098" i="24"/>
  <c r="I11099" i="24"/>
  <c r="I11100" i="24"/>
  <c r="I11101" i="24"/>
  <c r="I11102" i="24"/>
  <c r="I11103" i="24"/>
  <c r="I11104" i="24"/>
  <c r="I11105" i="24"/>
  <c r="I11106" i="24"/>
  <c r="I11107" i="24"/>
  <c r="I11108" i="24"/>
  <c r="I11109" i="24"/>
  <c r="I11110" i="24"/>
  <c r="I11111" i="24"/>
  <c r="I11112" i="24"/>
  <c r="I11113" i="24"/>
  <c r="I11114" i="24"/>
  <c r="I11115" i="24"/>
  <c r="I11116" i="24"/>
  <c r="I11117" i="24"/>
  <c r="I11118" i="24"/>
  <c r="I11119" i="24"/>
  <c r="I11120" i="24"/>
  <c r="I11121" i="24"/>
  <c r="I11122" i="24"/>
  <c r="I11123" i="24"/>
  <c r="I11124" i="24"/>
  <c r="I11125" i="24"/>
  <c r="I11126" i="24"/>
  <c r="I11127" i="24"/>
  <c r="I11128" i="24"/>
  <c r="I11129" i="24"/>
  <c r="I11130" i="24"/>
  <c r="I11131" i="24"/>
  <c r="I11132" i="24"/>
  <c r="I11133" i="24"/>
  <c r="I11134" i="24"/>
  <c r="I11135" i="24"/>
  <c r="I11136" i="24"/>
  <c r="I11137" i="24"/>
  <c r="I11138" i="24"/>
  <c r="I11139" i="24"/>
  <c r="I11140" i="24"/>
  <c r="I11141" i="24"/>
  <c r="I11142" i="24"/>
  <c r="I11143" i="24"/>
  <c r="I11144" i="24"/>
  <c r="I11145" i="24"/>
  <c r="I11146" i="24"/>
  <c r="I11147" i="24"/>
  <c r="I11148" i="24"/>
  <c r="I11149" i="24"/>
  <c r="I11150" i="24"/>
  <c r="I11151" i="24"/>
  <c r="I11152" i="24"/>
  <c r="I11153" i="24"/>
  <c r="I11154" i="24"/>
  <c r="I11155" i="24"/>
  <c r="I11156" i="24"/>
  <c r="I11157" i="24"/>
  <c r="I11158" i="24"/>
  <c r="I11159" i="24"/>
  <c r="I11160" i="24"/>
  <c r="I11161" i="24"/>
  <c r="I11162" i="24"/>
  <c r="I11163" i="24"/>
  <c r="I11164" i="24"/>
  <c r="I11165" i="24"/>
  <c r="I11166" i="24"/>
  <c r="I11167" i="24"/>
  <c r="I11168" i="24"/>
  <c r="I11169" i="24"/>
  <c r="I11170" i="24"/>
  <c r="I11171" i="24"/>
  <c r="I11172" i="24"/>
  <c r="I11173" i="24"/>
  <c r="I11174" i="24"/>
  <c r="I11175" i="24"/>
  <c r="I11176" i="24"/>
  <c r="I11177" i="24"/>
  <c r="I11178" i="24"/>
  <c r="I11179" i="24"/>
  <c r="I11180" i="24"/>
  <c r="I11181" i="24"/>
  <c r="I11182" i="24"/>
  <c r="I11183" i="24"/>
  <c r="I11184" i="24"/>
  <c r="I11185" i="24"/>
  <c r="I11186" i="24"/>
  <c r="I11187" i="24"/>
  <c r="I11188" i="24"/>
  <c r="I11189" i="24"/>
  <c r="I11190" i="24"/>
  <c r="I11191" i="24"/>
  <c r="I11192" i="24"/>
  <c r="I11193" i="24"/>
  <c r="I11194" i="24"/>
  <c r="I11195" i="24"/>
  <c r="I11196" i="24"/>
  <c r="I11197" i="24"/>
  <c r="I11198" i="24"/>
  <c r="I11199" i="24"/>
  <c r="I11200" i="24"/>
  <c r="I11201" i="24"/>
  <c r="I11202" i="24"/>
  <c r="I11203" i="24"/>
  <c r="I11204" i="24"/>
  <c r="I11205" i="24"/>
  <c r="I11206" i="24"/>
  <c r="I11207" i="24"/>
  <c r="I11208" i="24"/>
  <c r="I11209" i="24"/>
  <c r="I11210" i="24"/>
  <c r="I11211" i="24"/>
  <c r="I11212" i="24"/>
  <c r="I11213" i="24"/>
  <c r="I11214" i="24"/>
  <c r="I11215" i="24"/>
  <c r="I11216" i="24"/>
  <c r="I11217" i="24"/>
  <c r="I11218" i="24"/>
  <c r="I11219" i="24"/>
  <c r="I11220" i="24"/>
  <c r="I11221" i="24"/>
  <c r="I11222" i="24"/>
  <c r="I11223" i="24"/>
  <c r="I11224" i="24"/>
  <c r="I11225" i="24"/>
  <c r="I11226" i="24"/>
  <c r="I11227" i="24"/>
  <c r="I11228" i="24"/>
  <c r="I11229" i="24"/>
  <c r="I11230" i="24"/>
  <c r="I11231" i="24"/>
  <c r="I11232" i="24"/>
  <c r="I11233" i="24"/>
  <c r="I11234" i="24"/>
  <c r="I11235" i="24"/>
  <c r="I11236" i="24"/>
  <c r="I11237" i="24"/>
  <c r="I11238" i="24"/>
  <c r="I11239" i="24"/>
  <c r="I11240" i="24"/>
  <c r="I11241" i="24"/>
  <c r="I11242" i="24"/>
  <c r="I11243" i="24"/>
  <c r="I11244" i="24"/>
  <c r="I11245" i="24"/>
  <c r="I11246" i="24"/>
  <c r="I11247" i="24"/>
  <c r="I11248" i="24"/>
  <c r="I11249" i="24"/>
  <c r="I11250" i="24"/>
  <c r="I11251" i="24"/>
  <c r="I11252" i="24"/>
  <c r="I11253" i="24"/>
  <c r="I11254" i="24"/>
  <c r="I11255" i="24"/>
  <c r="I11256" i="24"/>
  <c r="I11257" i="24"/>
  <c r="I11258" i="24"/>
  <c r="I11259" i="24"/>
  <c r="I11260" i="24"/>
  <c r="I11261" i="24"/>
  <c r="I11262" i="24"/>
  <c r="I11263" i="24"/>
  <c r="I11264" i="24"/>
  <c r="I11265" i="24"/>
  <c r="I11266" i="24"/>
  <c r="I11267" i="24"/>
  <c r="I11268" i="24"/>
  <c r="I11269" i="24"/>
  <c r="I11270" i="24"/>
  <c r="I11271" i="24"/>
  <c r="I11272" i="24"/>
  <c r="I11273" i="24"/>
  <c r="I11274" i="24"/>
  <c r="I11275" i="24"/>
  <c r="I11276" i="24"/>
  <c r="I11277" i="24"/>
  <c r="I11278" i="24"/>
  <c r="I11279" i="24"/>
  <c r="I11280" i="24"/>
  <c r="I11281" i="24"/>
  <c r="I11282" i="24"/>
  <c r="I11283" i="24"/>
  <c r="I11284" i="24"/>
  <c r="I11285" i="24"/>
  <c r="I11286" i="24"/>
  <c r="I11287" i="24"/>
  <c r="I11288" i="24"/>
  <c r="I11289" i="24"/>
  <c r="I11290" i="24"/>
  <c r="I11291" i="24"/>
  <c r="I11292" i="24"/>
  <c r="I11293" i="24"/>
  <c r="I11294" i="24"/>
  <c r="I11295" i="24"/>
  <c r="I11296" i="24"/>
  <c r="I11297" i="24"/>
  <c r="I11298" i="24"/>
  <c r="I11299" i="24"/>
  <c r="I11300" i="24"/>
  <c r="I11301" i="24"/>
  <c r="I11302" i="24"/>
  <c r="I11303" i="24"/>
  <c r="I11304" i="24"/>
  <c r="I11305" i="24"/>
  <c r="I11306" i="24"/>
  <c r="I11307" i="24"/>
  <c r="I11308" i="24"/>
  <c r="I11309" i="24"/>
  <c r="I11310" i="24"/>
  <c r="I11311" i="24"/>
  <c r="I11312" i="24"/>
  <c r="I11313" i="24"/>
  <c r="I11314" i="24"/>
  <c r="I11315" i="24"/>
  <c r="I11316" i="24"/>
  <c r="I11317" i="24"/>
  <c r="I11318" i="24"/>
  <c r="I11319" i="24"/>
  <c r="I11320" i="24"/>
  <c r="I11321" i="24"/>
  <c r="I11322" i="24"/>
  <c r="I11323" i="24"/>
  <c r="I11324" i="24"/>
  <c r="I11325" i="24"/>
  <c r="I11326" i="24"/>
  <c r="I11327" i="24"/>
  <c r="I11328" i="24"/>
  <c r="I11329" i="24"/>
  <c r="I11330" i="24"/>
  <c r="I11331" i="24"/>
  <c r="I11332" i="24"/>
  <c r="I11333" i="24"/>
  <c r="I11334" i="24"/>
  <c r="I11335" i="24"/>
  <c r="I11336" i="24"/>
  <c r="I11337" i="24"/>
  <c r="I11338" i="24"/>
  <c r="I11339" i="24"/>
  <c r="I11340" i="24"/>
  <c r="I11341" i="24"/>
  <c r="I11342" i="24"/>
  <c r="I11343" i="24"/>
  <c r="I11344" i="24"/>
  <c r="I11345" i="24"/>
  <c r="I11346" i="24"/>
  <c r="I11347" i="24"/>
  <c r="I11348" i="24"/>
  <c r="I11349" i="24"/>
  <c r="I11350" i="24"/>
  <c r="I11351" i="24"/>
  <c r="I11352" i="24"/>
  <c r="I11353" i="24"/>
  <c r="I11354" i="24"/>
  <c r="I11355" i="24"/>
  <c r="I11356" i="24"/>
  <c r="I11357" i="24"/>
  <c r="I11358" i="24"/>
  <c r="I11359" i="24"/>
  <c r="I11360" i="24"/>
  <c r="I11361" i="24"/>
  <c r="I11362" i="24"/>
  <c r="I11363" i="24"/>
  <c r="I11364" i="24"/>
  <c r="I11365" i="24"/>
  <c r="I11366" i="24"/>
  <c r="I11367" i="24"/>
  <c r="I11368" i="24"/>
  <c r="I11369" i="24"/>
  <c r="I11370" i="24"/>
  <c r="I11371" i="24"/>
  <c r="I11372" i="24"/>
  <c r="I11373" i="24"/>
  <c r="I11374" i="24"/>
  <c r="I11375" i="24"/>
  <c r="I11376" i="24"/>
  <c r="I11377" i="24"/>
  <c r="I11378" i="24"/>
  <c r="I11379" i="24"/>
  <c r="I11380" i="24"/>
  <c r="I11381" i="24"/>
  <c r="I11382" i="24"/>
  <c r="I11383" i="24"/>
  <c r="I11384" i="24"/>
  <c r="I11385" i="24"/>
  <c r="I11386" i="24"/>
  <c r="I11387" i="24"/>
  <c r="I11388" i="24"/>
  <c r="I11389" i="24"/>
  <c r="I11390" i="24"/>
  <c r="I11391" i="24"/>
  <c r="I11392" i="24"/>
  <c r="I11393" i="24"/>
  <c r="I11394" i="24"/>
  <c r="I11395" i="24"/>
  <c r="I11396" i="24"/>
  <c r="I11397" i="24"/>
  <c r="I11398" i="24"/>
  <c r="I11399" i="24"/>
  <c r="I11400" i="24"/>
  <c r="I11401" i="24"/>
  <c r="I11402" i="24"/>
  <c r="I11403" i="24"/>
  <c r="I11404" i="24"/>
  <c r="I11405" i="24"/>
  <c r="I11406" i="24"/>
  <c r="I11407" i="24"/>
  <c r="I11408" i="24"/>
  <c r="I11409" i="24"/>
  <c r="I11410" i="24"/>
  <c r="I11411" i="24"/>
  <c r="I11412" i="24"/>
  <c r="I11413" i="24"/>
  <c r="I11414" i="24"/>
  <c r="I11415" i="24"/>
  <c r="I11416" i="24"/>
  <c r="I11417" i="24"/>
  <c r="I11418" i="24"/>
  <c r="I11419" i="24"/>
  <c r="I11420" i="24"/>
  <c r="I11421" i="24"/>
  <c r="I11422" i="24"/>
  <c r="I11423" i="24"/>
  <c r="I11424" i="24"/>
  <c r="I11425" i="24"/>
  <c r="I11426" i="24"/>
  <c r="I11427" i="24"/>
  <c r="I11428" i="24"/>
  <c r="I11429" i="24"/>
  <c r="I11430" i="24"/>
  <c r="I11431" i="24"/>
  <c r="I11432" i="24"/>
  <c r="I11433" i="24"/>
  <c r="I11434" i="24"/>
  <c r="I11435" i="24"/>
  <c r="I11436" i="24"/>
  <c r="I11437" i="24"/>
  <c r="I11438" i="24"/>
  <c r="I11439" i="24"/>
  <c r="I11440" i="24"/>
  <c r="I11441" i="24"/>
  <c r="I11442" i="24"/>
  <c r="I11443" i="24"/>
  <c r="I11444" i="24"/>
  <c r="I11445" i="24"/>
  <c r="I11446" i="24"/>
  <c r="I11447" i="24"/>
  <c r="I11448" i="24"/>
  <c r="I11449" i="24"/>
  <c r="I11450" i="24"/>
  <c r="I11451" i="24"/>
  <c r="I11452" i="24"/>
  <c r="I11453" i="24"/>
  <c r="I11454" i="24"/>
  <c r="I11455" i="24"/>
  <c r="I11456" i="24"/>
  <c r="I11457" i="24"/>
  <c r="I11458" i="24"/>
  <c r="I11459" i="24"/>
  <c r="I11460" i="24"/>
  <c r="I11461" i="24"/>
  <c r="I11462" i="24"/>
  <c r="I11463" i="24"/>
  <c r="I11464" i="24"/>
  <c r="I11465" i="24"/>
  <c r="I11466" i="24"/>
  <c r="I11467" i="24"/>
  <c r="I11468" i="24"/>
  <c r="I11469" i="24"/>
  <c r="I11470" i="24"/>
  <c r="I11471" i="24"/>
  <c r="I11472" i="24"/>
  <c r="I11473" i="24"/>
  <c r="I11474" i="24"/>
  <c r="I11475" i="24"/>
  <c r="I11476" i="24"/>
  <c r="I11477" i="24"/>
  <c r="I11478" i="24"/>
  <c r="I11479" i="24"/>
  <c r="I11480" i="24"/>
  <c r="I11481" i="24"/>
  <c r="I11482" i="24"/>
  <c r="I11483" i="24"/>
  <c r="I11484" i="24"/>
  <c r="I11485" i="24"/>
  <c r="I11486" i="24"/>
  <c r="I11487" i="24"/>
  <c r="I11488" i="24"/>
  <c r="I11489" i="24"/>
  <c r="I11490" i="24"/>
  <c r="I11491" i="24"/>
  <c r="I11492" i="24"/>
  <c r="I11493" i="24"/>
  <c r="I11494" i="24"/>
  <c r="I11495" i="24"/>
  <c r="I11496" i="24"/>
  <c r="I11497" i="24"/>
  <c r="I11498" i="24"/>
  <c r="I11499" i="24"/>
  <c r="I11500" i="24"/>
  <c r="I11501" i="24"/>
  <c r="I11502" i="24"/>
  <c r="I11503" i="24"/>
  <c r="I11504" i="24"/>
  <c r="I11505" i="24"/>
  <c r="I11506" i="24"/>
  <c r="I11507" i="24"/>
  <c r="I11508" i="24"/>
  <c r="I11509" i="24"/>
  <c r="I11510" i="24"/>
  <c r="I11511" i="24"/>
  <c r="I11512" i="24"/>
  <c r="I11513" i="24"/>
  <c r="I11514" i="24"/>
  <c r="I11515" i="24"/>
  <c r="I11516" i="24"/>
  <c r="I11517" i="24"/>
  <c r="I11518" i="24"/>
  <c r="I11519" i="24"/>
  <c r="I11520" i="24"/>
  <c r="I11521" i="24"/>
  <c r="I11522" i="24"/>
  <c r="I11523" i="24"/>
  <c r="I11524" i="24"/>
  <c r="I11525" i="24"/>
  <c r="I11526" i="24"/>
  <c r="I11527" i="24"/>
  <c r="I11528" i="24"/>
  <c r="I11529" i="24"/>
  <c r="I11530" i="24"/>
  <c r="I11531" i="24"/>
  <c r="I11532" i="24"/>
  <c r="I11533" i="24"/>
  <c r="I11534" i="24"/>
  <c r="I11535" i="24"/>
  <c r="I11536" i="24"/>
  <c r="I11537" i="24"/>
  <c r="I11538" i="24"/>
  <c r="I11539" i="24"/>
  <c r="I11540" i="24"/>
  <c r="I11541" i="24"/>
  <c r="I11542" i="24"/>
  <c r="I11543" i="24"/>
  <c r="I11544" i="24"/>
  <c r="I11545" i="24"/>
  <c r="I11546" i="24"/>
  <c r="I11547" i="24"/>
  <c r="I11548" i="24"/>
  <c r="I11549" i="24"/>
  <c r="I11550" i="24"/>
  <c r="I11551" i="24"/>
  <c r="I11552" i="24"/>
  <c r="I11553" i="24"/>
  <c r="I11554" i="24"/>
  <c r="I11555" i="24"/>
  <c r="I11556" i="24"/>
  <c r="I11557" i="24"/>
  <c r="I11558" i="24"/>
  <c r="I11559" i="24"/>
  <c r="I11560" i="24"/>
  <c r="I11561" i="24"/>
  <c r="I11562" i="24"/>
  <c r="I11563" i="24"/>
  <c r="I11564" i="24"/>
  <c r="I11565" i="24"/>
  <c r="I11566" i="24"/>
  <c r="I11567" i="24"/>
  <c r="I11568" i="24"/>
  <c r="I11569" i="24"/>
  <c r="I11570" i="24"/>
  <c r="I11571" i="24"/>
  <c r="I11572" i="24"/>
  <c r="I11573" i="24"/>
  <c r="I11574" i="24"/>
  <c r="I11575" i="24"/>
  <c r="I11576" i="24"/>
  <c r="I11577" i="24"/>
  <c r="I11578" i="24"/>
  <c r="I11579" i="24"/>
  <c r="I11580" i="24"/>
  <c r="I11581" i="24"/>
  <c r="I11582" i="24"/>
  <c r="I11583" i="24"/>
  <c r="I11584" i="24"/>
  <c r="I11585" i="24"/>
  <c r="I11586" i="24"/>
  <c r="I11587" i="24"/>
  <c r="I11588" i="24"/>
  <c r="I11589" i="24"/>
  <c r="I11590" i="24"/>
  <c r="I11591" i="24"/>
  <c r="I11592" i="24"/>
  <c r="I11593" i="24"/>
  <c r="I11594" i="24"/>
  <c r="I11595" i="24"/>
  <c r="I11596" i="24"/>
  <c r="I11597" i="24"/>
  <c r="I11598" i="24"/>
  <c r="I11599" i="24"/>
  <c r="I11600" i="24"/>
  <c r="I11601" i="24"/>
  <c r="I11602" i="24"/>
  <c r="I11603" i="24"/>
  <c r="I11604" i="24"/>
  <c r="I11605" i="24"/>
  <c r="I11606" i="24"/>
  <c r="I11607" i="24"/>
  <c r="I11608" i="24"/>
  <c r="I11609" i="24"/>
  <c r="I11610" i="24"/>
  <c r="I11611" i="24"/>
  <c r="I11612" i="24"/>
  <c r="I11613" i="24"/>
  <c r="I11614" i="24"/>
  <c r="I11615" i="24"/>
  <c r="I11616" i="24"/>
  <c r="I11617" i="24"/>
  <c r="I11618" i="24"/>
  <c r="I11619" i="24"/>
  <c r="I11620" i="24"/>
  <c r="I11621" i="24"/>
  <c r="I11622" i="24"/>
  <c r="I11623" i="24"/>
  <c r="I11624" i="24"/>
  <c r="I11625" i="24"/>
  <c r="I11626" i="24"/>
  <c r="I11627" i="24"/>
  <c r="I11628" i="24"/>
  <c r="I11629" i="24"/>
  <c r="I11630" i="24"/>
  <c r="I11631" i="24"/>
  <c r="I11632" i="24"/>
  <c r="I11633" i="24"/>
  <c r="I11634" i="24"/>
  <c r="I11635" i="24"/>
  <c r="I11636" i="24"/>
  <c r="I11637" i="24"/>
  <c r="I11638" i="24"/>
  <c r="I11639" i="24"/>
  <c r="I11640" i="24"/>
  <c r="I11641" i="24"/>
  <c r="I11642" i="24"/>
  <c r="I11643" i="24"/>
  <c r="I11644" i="24"/>
  <c r="I11645" i="24"/>
  <c r="I11646" i="24"/>
  <c r="I11647" i="24"/>
  <c r="I11648" i="24"/>
  <c r="I11649" i="24"/>
  <c r="I11650" i="24"/>
  <c r="I11651" i="24"/>
  <c r="I11652" i="24"/>
  <c r="I11653" i="24"/>
  <c r="I11654" i="24"/>
  <c r="I11655" i="24"/>
  <c r="I11656" i="24"/>
  <c r="I11657" i="24"/>
  <c r="I11658" i="24"/>
  <c r="I11659" i="24"/>
  <c r="I11660" i="24"/>
  <c r="I11661" i="24"/>
  <c r="I11662" i="24"/>
  <c r="I11663" i="24"/>
  <c r="I11664" i="24"/>
  <c r="I11665" i="24"/>
  <c r="I11666" i="24"/>
  <c r="I11667" i="24"/>
  <c r="I11668" i="24"/>
  <c r="I11669" i="24"/>
  <c r="I11670" i="24"/>
  <c r="I11671" i="24"/>
  <c r="I11672" i="24"/>
  <c r="I11673" i="24"/>
  <c r="I11674" i="24"/>
  <c r="I11675" i="24"/>
  <c r="I11676" i="24"/>
  <c r="I11677" i="24"/>
  <c r="I11678" i="24"/>
  <c r="I11679" i="24"/>
  <c r="I11680" i="24"/>
  <c r="I11681" i="24"/>
  <c r="I11682" i="24"/>
  <c r="I11683" i="24"/>
  <c r="I11684" i="24"/>
  <c r="I11685" i="24"/>
  <c r="I11686" i="24"/>
  <c r="I11687" i="24"/>
  <c r="I11688" i="24"/>
  <c r="I11689" i="24"/>
  <c r="I11690" i="24"/>
  <c r="I11691" i="24"/>
  <c r="I11692" i="24"/>
  <c r="I11693" i="24"/>
  <c r="I11694" i="24"/>
  <c r="I11695" i="24"/>
  <c r="I11696" i="24"/>
  <c r="I11697" i="24"/>
  <c r="I11698" i="24"/>
  <c r="I11699" i="24"/>
  <c r="I11700" i="24"/>
  <c r="I11701" i="24"/>
  <c r="I11702" i="24"/>
  <c r="I11703" i="24"/>
  <c r="I11704" i="24"/>
  <c r="I11705" i="24"/>
  <c r="I11706" i="24"/>
  <c r="I11707" i="24"/>
  <c r="I11708" i="24"/>
  <c r="I11709" i="24"/>
  <c r="I11710" i="24"/>
  <c r="I11711" i="24"/>
  <c r="I11712" i="24"/>
  <c r="I11713" i="24"/>
  <c r="I11714" i="24"/>
  <c r="I11715" i="24"/>
  <c r="I11716" i="24"/>
  <c r="I11717" i="24"/>
  <c r="I11718" i="24"/>
  <c r="I11719" i="24"/>
  <c r="I11720" i="24"/>
  <c r="I11721" i="24"/>
  <c r="I11722" i="24"/>
  <c r="I11723" i="24"/>
  <c r="I11724" i="24"/>
  <c r="I11725" i="24"/>
  <c r="I11726" i="24"/>
  <c r="I11727" i="24"/>
  <c r="I11728" i="24"/>
  <c r="I11729" i="24"/>
  <c r="I11730" i="24"/>
  <c r="I11731" i="24"/>
  <c r="I11732" i="24"/>
  <c r="I11733" i="24"/>
  <c r="I11734" i="24"/>
  <c r="I11735" i="24"/>
  <c r="I11736" i="24"/>
  <c r="I11737" i="24"/>
  <c r="I11738" i="24"/>
  <c r="I11739" i="24"/>
  <c r="I11740" i="24"/>
  <c r="I11741" i="24"/>
  <c r="I11742" i="24"/>
  <c r="I11743" i="24"/>
  <c r="I11744" i="24"/>
  <c r="I11745" i="24"/>
  <c r="I11746" i="24"/>
  <c r="I11747" i="24"/>
  <c r="I11748" i="24"/>
  <c r="I11749" i="24"/>
  <c r="I11750" i="24"/>
  <c r="I11751" i="24"/>
  <c r="I11752" i="24"/>
  <c r="I11753" i="24"/>
  <c r="I11754" i="24"/>
  <c r="I11755" i="24"/>
  <c r="I11756" i="24"/>
  <c r="I11757" i="24"/>
  <c r="I11758" i="24"/>
  <c r="I11759" i="24"/>
  <c r="I11760" i="24"/>
  <c r="I11761" i="24"/>
  <c r="I11762" i="24"/>
  <c r="I11763" i="24"/>
  <c r="I11764" i="24"/>
  <c r="I11765" i="24"/>
  <c r="I11766" i="24"/>
  <c r="I11767" i="24"/>
  <c r="I11768" i="24"/>
  <c r="I11769" i="24"/>
  <c r="I11770" i="24"/>
  <c r="I11771" i="24"/>
  <c r="I11772" i="24"/>
  <c r="I11773" i="24"/>
  <c r="I11774" i="24"/>
  <c r="I11775" i="24"/>
  <c r="I11776" i="24"/>
  <c r="I11777" i="24"/>
  <c r="I11778" i="24"/>
  <c r="I11779" i="24"/>
  <c r="I11780" i="24"/>
  <c r="I11781" i="24"/>
  <c r="I11782" i="24"/>
  <c r="I11783" i="24"/>
  <c r="I11784" i="24"/>
  <c r="I11785" i="24"/>
  <c r="I11786" i="24"/>
  <c r="I11787" i="24"/>
  <c r="I11788" i="24"/>
  <c r="I11789" i="24"/>
  <c r="I11790" i="24"/>
  <c r="I11791" i="24"/>
  <c r="I11792" i="24"/>
  <c r="I11793" i="24"/>
  <c r="I11794" i="24"/>
  <c r="I11795" i="24"/>
  <c r="I11796" i="24"/>
  <c r="I11797" i="24"/>
  <c r="I11798" i="24"/>
  <c r="I11799" i="24"/>
  <c r="I11800" i="24"/>
  <c r="I11801" i="24"/>
  <c r="I11802" i="24"/>
  <c r="I11803" i="24"/>
  <c r="I11804" i="24"/>
  <c r="I11805" i="24"/>
  <c r="I11806" i="24"/>
  <c r="I11807" i="24"/>
  <c r="I11808" i="24"/>
  <c r="I11809" i="24"/>
  <c r="I11810" i="24"/>
  <c r="I11811" i="24"/>
  <c r="I11812" i="24"/>
  <c r="I11813" i="24"/>
  <c r="I11814" i="24"/>
  <c r="I11815" i="24"/>
  <c r="I11816" i="24"/>
  <c r="I11817" i="24"/>
  <c r="I11818" i="24"/>
  <c r="I11819" i="24"/>
  <c r="I11820" i="24"/>
  <c r="I11821" i="24"/>
  <c r="I11822" i="24"/>
  <c r="I11823" i="24"/>
  <c r="I11824" i="24"/>
  <c r="I11825" i="24"/>
  <c r="I11826" i="24"/>
  <c r="I11827" i="24"/>
  <c r="I11828" i="24"/>
  <c r="I11829" i="24"/>
  <c r="I11830" i="24"/>
  <c r="I11831" i="24"/>
  <c r="I11832" i="24"/>
  <c r="I11833" i="24"/>
  <c r="I11834" i="24"/>
  <c r="I11835" i="24"/>
  <c r="I11836" i="24"/>
  <c r="I11837" i="24"/>
  <c r="I11838" i="24"/>
  <c r="I11839" i="24"/>
  <c r="I11840" i="24"/>
  <c r="I11841" i="24"/>
  <c r="I11842" i="24"/>
  <c r="I11843" i="24"/>
  <c r="I11844" i="24"/>
  <c r="I11845" i="24"/>
  <c r="I11846" i="24"/>
  <c r="I11847" i="24"/>
  <c r="I11848" i="24"/>
  <c r="I11849" i="24"/>
  <c r="I11850" i="24"/>
  <c r="I11851" i="24"/>
  <c r="I11852" i="24"/>
  <c r="I11853" i="24"/>
  <c r="I11854" i="24"/>
  <c r="I11855" i="24"/>
  <c r="I11856" i="24"/>
  <c r="I11857" i="24"/>
  <c r="I11858" i="24"/>
  <c r="I11859" i="24"/>
  <c r="I11860" i="24"/>
  <c r="I11861" i="24"/>
  <c r="I11862" i="24"/>
  <c r="I11863" i="24"/>
  <c r="I11864" i="24"/>
  <c r="I11865" i="24"/>
  <c r="I11866" i="24"/>
  <c r="I11867" i="24"/>
  <c r="I11868" i="24"/>
  <c r="I11869" i="24"/>
  <c r="I11870" i="24"/>
  <c r="I11871" i="24"/>
  <c r="I11872" i="24"/>
  <c r="I11873" i="24"/>
  <c r="I11874" i="24"/>
  <c r="I11875" i="24"/>
  <c r="I11876" i="24"/>
  <c r="I11877" i="24"/>
  <c r="I11878" i="24"/>
  <c r="I11879" i="24"/>
  <c r="I11880" i="24"/>
  <c r="I11881" i="24"/>
  <c r="I11882" i="24"/>
  <c r="I11883" i="24"/>
  <c r="I11884" i="24"/>
  <c r="I11885" i="24"/>
  <c r="I11886" i="24"/>
  <c r="I11887" i="24"/>
  <c r="I11888" i="24"/>
  <c r="I11889" i="24"/>
  <c r="I11890" i="24"/>
  <c r="I11891" i="24"/>
  <c r="I11892" i="24"/>
  <c r="I11893" i="24"/>
  <c r="I11894" i="24"/>
  <c r="I11895" i="24"/>
  <c r="I11896" i="24"/>
  <c r="I11897" i="24"/>
  <c r="I11898" i="24"/>
  <c r="I11899" i="24"/>
  <c r="I11900" i="24"/>
  <c r="I11901" i="24"/>
  <c r="I11902" i="24"/>
  <c r="I11903" i="24"/>
  <c r="I11904" i="24"/>
  <c r="I11905" i="24"/>
  <c r="I11906" i="24"/>
  <c r="I11907" i="24"/>
  <c r="I11908" i="24"/>
  <c r="I11909" i="24"/>
  <c r="I11910" i="24"/>
  <c r="I11911" i="24"/>
  <c r="I11912" i="24"/>
  <c r="I11913" i="24"/>
  <c r="I11914" i="24"/>
  <c r="I11915" i="24"/>
  <c r="I11916" i="24"/>
  <c r="I11917" i="24"/>
  <c r="I11918" i="24"/>
  <c r="I11919" i="24"/>
  <c r="I11920" i="24"/>
  <c r="I11921" i="24"/>
  <c r="I11922" i="24"/>
  <c r="I11923" i="24"/>
  <c r="I11924" i="24"/>
  <c r="I11925" i="24"/>
  <c r="I11926" i="24"/>
  <c r="I11927" i="24"/>
  <c r="I11928" i="24"/>
  <c r="I11929" i="24"/>
  <c r="I11930" i="24"/>
  <c r="I11931" i="24"/>
  <c r="I11932" i="24"/>
  <c r="I11933" i="24"/>
  <c r="I11934" i="24"/>
  <c r="I11935" i="24"/>
  <c r="I11936" i="24"/>
  <c r="I11937" i="24"/>
  <c r="I11938" i="24"/>
  <c r="I11939" i="24"/>
  <c r="I11940" i="24"/>
  <c r="I11941" i="24"/>
  <c r="I11942" i="24"/>
  <c r="I11943" i="24"/>
  <c r="I11944" i="24"/>
  <c r="I11945" i="24"/>
  <c r="I11946" i="24"/>
  <c r="I11947" i="24"/>
  <c r="I11948" i="24"/>
  <c r="I11949" i="24"/>
  <c r="I11950" i="24"/>
  <c r="I11951" i="24"/>
  <c r="I11952" i="24"/>
  <c r="I11953" i="24"/>
  <c r="I11954" i="24"/>
  <c r="I11955" i="24"/>
  <c r="I11956" i="24"/>
  <c r="I11957" i="24"/>
  <c r="I11958" i="24"/>
  <c r="I11959" i="24"/>
  <c r="I11960" i="24"/>
  <c r="I11961" i="24"/>
  <c r="I11962" i="24"/>
  <c r="I11963" i="24"/>
  <c r="I11964" i="24"/>
  <c r="I11965" i="24"/>
  <c r="I11966" i="24"/>
  <c r="I11967" i="24"/>
  <c r="I11968" i="24"/>
  <c r="I11969" i="24"/>
  <c r="I11970" i="24"/>
  <c r="I11971" i="24"/>
  <c r="I11972" i="24"/>
  <c r="I11973" i="24"/>
  <c r="I11974" i="24"/>
  <c r="I11975" i="24"/>
  <c r="I11976" i="24"/>
  <c r="I11977" i="24"/>
  <c r="I11978" i="24"/>
  <c r="I11979" i="24"/>
  <c r="I11980" i="24"/>
  <c r="I11981" i="24"/>
  <c r="I11982" i="24"/>
  <c r="I11983" i="24"/>
  <c r="I11984" i="24"/>
  <c r="I11985" i="24"/>
  <c r="I11986" i="24"/>
  <c r="I11987" i="24"/>
  <c r="I11988" i="24"/>
  <c r="I11989" i="24"/>
  <c r="I11990" i="24"/>
  <c r="I11991" i="24"/>
  <c r="I11992" i="24"/>
  <c r="I11993" i="24"/>
  <c r="I11994" i="24"/>
  <c r="I11995" i="24"/>
  <c r="I11996" i="24"/>
  <c r="I11997" i="24"/>
  <c r="I11998" i="24"/>
  <c r="I11999" i="24"/>
  <c r="I12000" i="24"/>
  <c r="I12001" i="24"/>
  <c r="I12002" i="24"/>
  <c r="I12003" i="24"/>
  <c r="I12004" i="24"/>
  <c r="I12005" i="24"/>
  <c r="I12006" i="24"/>
  <c r="I12007" i="24"/>
  <c r="I12008" i="24"/>
  <c r="I12009" i="24"/>
  <c r="I12010" i="24"/>
  <c r="I12011" i="24"/>
  <c r="I12012" i="24"/>
  <c r="I12013" i="24"/>
  <c r="I12014" i="24"/>
  <c r="I12015" i="24"/>
  <c r="I12016" i="24"/>
  <c r="I12017" i="24"/>
  <c r="I12018" i="24"/>
  <c r="I12019" i="24"/>
  <c r="I12020" i="24"/>
  <c r="I12021" i="24"/>
  <c r="I12022" i="24"/>
  <c r="I12023" i="24"/>
  <c r="I12024" i="24"/>
  <c r="I12025" i="24"/>
  <c r="I12026" i="24"/>
  <c r="I12027" i="24"/>
  <c r="I12028" i="24"/>
  <c r="I12029" i="24"/>
  <c r="I12030" i="24"/>
  <c r="I12031" i="24"/>
  <c r="I12032" i="24"/>
  <c r="I12033" i="24"/>
  <c r="I12034" i="24"/>
  <c r="I12035" i="24"/>
  <c r="I12036" i="24"/>
  <c r="I12037" i="24"/>
  <c r="I12038" i="24"/>
  <c r="I12039" i="24"/>
  <c r="I12040" i="24"/>
  <c r="I12041" i="24"/>
  <c r="I12042" i="24"/>
  <c r="I12043" i="24"/>
  <c r="I12044" i="24"/>
  <c r="I12045" i="24"/>
  <c r="I12046" i="24"/>
  <c r="I12047" i="24"/>
  <c r="I12048" i="24"/>
  <c r="I12049" i="24"/>
  <c r="I12050" i="24"/>
  <c r="I12051" i="24"/>
  <c r="I12052" i="24"/>
  <c r="I12053" i="24"/>
  <c r="I12054" i="24"/>
  <c r="I12055" i="24"/>
  <c r="I12056" i="24"/>
  <c r="I12057" i="24"/>
  <c r="I12058" i="24"/>
  <c r="I12059" i="24"/>
  <c r="I12060" i="24"/>
  <c r="I12061" i="24"/>
  <c r="I12062" i="24"/>
  <c r="I12063" i="24"/>
  <c r="I12064" i="24"/>
  <c r="I12065" i="24"/>
  <c r="I12066" i="24"/>
  <c r="I12067" i="24"/>
  <c r="I12068" i="24"/>
  <c r="I12069" i="24"/>
  <c r="I12070" i="24"/>
  <c r="I12071" i="24"/>
  <c r="I12072" i="24"/>
  <c r="I12073" i="24"/>
  <c r="I12074" i="24"/>
  <c r="I12075" i="24"/>
  <c r="I12076" i="24"/>
  <c r="I12077" i="24"/>
  <c r="I12078" i="24"/>
  <c r="I12079" i="24"/>
  <c r="I12080" i="24"/>
  <c r="I12081" i="24"/>
  <c r="I12082" i="24"/>
  <c r="I12083" i="24"/>
  <c r="I12084" i="24"/>
  <c r="I12085" i="24"/>
  <c r="I12086" i="24"/>
  <c r="I12087" i="24"/>
  <c r="I12088" i="24"/>
  <c r="I12089" i="24"/>
  <c r="I12090" i="24"/>
  <c r="I12091" i="24"/>
  <c r="I12092" i="24"/>
  <c r="I12093" i="24"/>
  <c r="I12094" i="24"/>
  <c r="I12095" i="24"/>
  <c r="I12096" i="24"/>
  <c r="I12097" i="24"/>
  <c r="I12098" i="24"/>
  <c r="I12099" i="24"/>
  <c r="I12100" i="24"/>
  <c r="I12101" i="24"/>
  <c r="I12102" i="24"/>
  <c r="I12103" i="24"/>
  <c r="I12104" i="24"/>
  <c r="I12105" i="24"/>
  <c r="I12106" i="24"/>
  <c r="I12107" i="24"/>
  <c r="I12108" i="24"/>
  <c r="I12109" i="24"/>
  <c r="I12110" i="24"/>
  <c r="I12111" i="24"/>
  <c r="I12112" i="24"/>
  <c r="I12113" i="24"/>
  <c r="I12114" i="24"/>
  <c r="I12115" i="24"/>
  <c r="I12116" i="24"/>
  <c r="I12117" i="24"/>
  <c r="I12118" i="24"/>
  <c r="I12119" i="24"/>
  <c r="I12120" i="24"/>
  <c r="I12121" i="24"/>
  <c r="I12122" i="24"/>
  <c r="I12123" i="24"/>
  <c r="I12124" i="24"/>
  <c r="I12125" i="24"/>
  <c r="I12126" i="24"/>
  <c r="I12127" i="24"/>
  <c r="I12128" i="24"/>
  <c r="I12129" i="24"/>
  <c r="I12130" i="24"/>
  <c r="I12131" i="24"/>
  <c r="I12132" i="24"/>
  <c r="I12133" i="24"/>
  <c r="I12134" i="24"/>
  <c r="I12135" i="24"/>
  <c r="I12136" i="24"/>
  <c r="I12137" i="24"/>
  <c r="I12138" i="24"/>
  <c r="I12139" i="24"/>
  <c r="I12140" i="24"/>
  <c r="I12141" i="24"/>
  <c r="I12142" i="24"/>
  <c r="I12143" i="24"/>
  <c r="I12144" i="24"/>
  <c r="I12145" i="24"/>
  <c r="I12146" i="24"/>
  <c r="I12147" i="24"/>
  <c r="I12148" i="24"/>
  <c r="I12149" i="24"/>
  <c r="I12150" i="24"/>
  <c r="I12151" i="24"/>
  <c r="I12152" i="24"/>
  <c r="I12153" i="24"/>
  <c r="I12154" i="24"/>
  <c r="I12155" i="24"/>
  <c r="I12156" i="24"/>
  <c r="I12157" i="24"/>
  <c r="I12158" i="24"/>
  <c r="I12159" i="24"/>
  <c r="I12160" i="24"/>
  <c r="I12161" i="24"/>
  <c r="I12162" i="24"/>
  <c r="I12163" i="24"/>
  <c r="I12164" i="24"/>
  <c r="I12165" i="24"/>
  <c r="I12166" i="24"/>
  <c r="I12167" i="24"/>
  <c r="I12168" i="24"/>
  <c r="I12169" i="24"/>
  <c r="I12170" i="24"/>
  <c r="I12171" i="24"/>
  <c r="I12172" i="24"/>
  <c r="I12173" i="24"/>
  <c r="I12174" i="24"/>
  <c r="I12175" i="24"/>
  <c r="I12176" i="24"/>
  <c r="I12177" i="24"/>
  <c r="I12178" i="24"/>
  <c r="I12179" i="24"/>
  <c r="I12180" i="24"/>
  <c r="I12181" i="24"/>
  <c r="I12182" i="24"/>
  <c r="I12183" i="24"/>
  <c r="I12184" i="24"/>
  <c r="I12185" i="24"/>
  <c r="I12186" i="24"/>
  <c r="I12187" i="24"/>
  <c r="I12188" i="24"/>
  <c r="I12189" i="24"/>
  <c r="I12190" i="24"/>
  <c r="I12191" i="24"/>
  <c r="I12192" i="24"/>
  <c r="I12193" i="24"/>
  <c r="I12194" i="24"/>
  <c r="I12195" i="24"/>
  <c r="I12196" i="24"/>
  <c r="I12197" i="24"/>
  <c r="I12198" i="24"/>
  <c r="I12199" i="24"/>
  <c r="I12200" i="24"/>
  <c r="I12201" i="24"/>
  <c r="I12202" i="24"/>
  <c r="I12203" i="24"/>
  <c r="I12204" i="24"/>
  <c r="I12205" i="24"/>
  <c r="I12206" i="24"/>
  <c r="I12207" i="24"/>
  <c r="I12208" i="24"/>
  <c r="I12209" i="24"/>
  <c r="I12210" i="24"/>
  <c r="I12211" i="24"/>
  <c r="I12212" i="24"/>
  <c r="I12213" i="24"/>
  <c r="I12214" i="24"/>
  <c r="I12215" i="24"/>
  <c r="I12216" i="24"/>
  <c r="I12217" i="24"/>
  <c r="I12218" i="24"/>
  <c r="I12219" i="24"/>
  <c r="I12220" i="24"/>
  <c r="I12221" i="24"/>
  <c r="I12222" i="24"/>
  <c r="I12223" i="24"/>
  <c r="I12224" i="24"/>
  <c r="I12225" i="24"/>
  <c r="I12226" i="24"/>
  <c r="I12227" i="24"/>
  <c r="I12228" i="24"/>
  <c r="I12229" i="24"/>
  <c r="I12230" i="24"/>
  <c r="I12231" i="24"/>
  <c r="I12232" i="24"/>
  <c r="I12233" i="24"/>
  <c r="I12234" i="24"/>
  <c r="I12235" i="24"/>
  <c r="I12236" i="24"/>
  <c r="I12237" i="24"/>
  <c r="I12238" i="24"/>
  <c r="I12239" i="24"/>
  <c r="I12240" i="24"/>
  <c r="I12241" i="24"/>
  <c r="I12242" i="24"/>
  <c r="I12243" i="24"/>
  <c r="I12244" i="24"/>
  <c r="I12245" i="24"/>
  <c r="I12246" i="24"/>
  <c r="I12247" i="24"/>
  <c r="I12248" i="24"/>
  <c r="I12249" i="24"/>
  <c r="I12250" i="24"/>
  <c r="I12251" i="24"/>
  <c r="I12252" i="24"/>
  <c r="I12253" i="24"/>
  <c r="I12254" i="24"/>
  <c r="I12255" i="24"/>
  <c r="I12256" i="24"/>
  <c r="I12257" i="24"/>
  <c r="I12258" i="24"/>
  <c r="I12259" i="24"/>
  <c r="I12260" i="24"/>
  <c r="I12261" i="24"/>
  <c r="I12262" i="24"/>
  <c r="I12263" i="24"/>
  <c r="I12264" i="24"/>
  <c r="I12265" i="24"/>
  <c r="I12266" i="24"/>
  <c r="I12267" i="24"/>
  <c r="I12268" i="24"/>
  <c r="I12269" i="24"/>
  <c r="I12270" i="24"/>
  <c r="I12271" i="24"/>
  <c r="I12272" i="24"/>
  <c r="I12273" i="24"/>
  <c r="I12274" i="24"/>
  <c r="I12275" i="24"/>
  <c r="I12276" i="24"/>
  <c r="I12277" i="24"/>
  <c r="I12278" i="24"/>
  <c r="I12279" i="24"/>
  <c r="I12280" i="24"/>
  <c r="I12281" i="24"/>
  <c r="I12282" i="24"/>
  <c r="I12283" i="24"/>
  <c r="I12284" i="24"/>
  <c r="I12285" i="24"/>
  <c r="I12286" i="24"/>
  <c r="I12287" i="24"/>
  <c r="I12288" i="24"/>
  <c r="I12289" i="24"/>
  <c r="I12290" i="24"/>
  <c r="I12291" i="24"/>
  <c r="I12292" i="24"/>
  <c r="I12293" i="24"/>
  <c r="I12294" i="24"/>
  <c r="I12295" i="24"/>
  <c r="I12296" i="24"/>
  <c r="I12297" i="24"/>
  <c r="I12298" i="24"/>
  <c r="I12299" i="24"/>
  <c r="I12300" i="24"/>
  <c r="I12301" i="24"/>
  <c r="I12302" i="24"/>
  <c r="I12303" i="24"/>
  <c r="I12304" i="24"/>
  <c r="I12305" i="24"/>
  <c r="I12306" i="24"/>
  <c r="I12307" i="24"/>
  <c r="I12308" i="24"/>
  <c r="I12309" i="24"/>
  <c r="I12310" i="24"/>
  <c r="I12311" i="24"/>
  <c r="I12312" i="24"/>
  <c r="I12313" i="24"/>
  <c r="I12314" i="24"/>
  <c r="I12315" i="24"/>
  <c r="I12316" i="24"/>
  <c r="I12317" i="24"/>
  <c r="I12318" i="24"/>
  <c r="I12319" i="24"/>
  <c r="I12320" i="24"/>
  <c r="I12321" i="24"/>
  <c r="I12322" i="24"/>
  <c r="I12323" i="24"/>
  <c r="I12324" i="24"/>
  <c r="I12325" i="24"/>
  <c r="I12326" i="24"/>
  <c r="I12327" i="24"/>
  <c r="I12328" i="24"/>
  <c r="I12329" i="24"/>
  <c r="I12330" i="24"/>
  <c r="I12331" i="24"/>
  <c r="I12332" i="24"/>
  <c r="I12333" i="24"/>
  <c r="I12334" i="24"/>
  <c r="I12335" i="24"/>
  <c r="I12336" i="24"/>
  <c r="I12337" i="24"/>
  <c r="I12338" i="24"/>
  <c r="I12339" i="24"/>
  <c r="I12340" i="24"/>
  <c r="I12341" i="24"/>
  <c r="I12342" i="24"/>
  <c r="I12343" i="24"/>
  <c r="I12344" i="24"/>
  <c r="I12345" i="24"/>
  <c r="I12346" i="24"/>
  <c r="I12347" i="24"/>
  <c r="I12348" i="24"/>
  <c r="I12349" i="24"/>
  <c r="I12350" i="24"/>
  <c r="I12351" i="24"/>
  <c r="I12352" i="24"/>
  <c r="I12353" i="24"/>
  <c r="I12354" i="24"/>
  <c r="I12355" i="24"/>
  <c r="I12356" i="24"/>
  <c r="I12357" i="24"/>
  <c r="I12358" i="24"/>
  <c r="I12359" i="24"/>
  <c r="I12360" i="24"/>
  <c r="I12361" i="24"/>
  <c r="I12362" i="24"/>
  <c r="I12363" i="24"/>
  <c r="I12364" i="24"/>
  <c r="I12365" i="24"/>
  <c r="I12366" i="24"/>
  <c r="I12367" i="24"/>
  <c r="I12368" i="24"/>
  <c r="I12369" i="24"/>
  <c r="I12370" i="24"/>
  <c r="I12371" i="24"/>
  <c r="I12372" i="24"/>
  <c r="I12373" i="24"/>
  <c r="I12374" i="24"/>
  <c r="I12375" i="24"/>
  <c r="I12376" i="24"/>
  <c r="I12377" i="24"/>
  <c r="I12378" i="24"/>
  <c r="I12379" i="24"/>
  <c r="I12380" i="24"/>
  <c r="I12381" i="24"/>
  <c r="I12382" i="24"/>
  <c r="I12383" i="24"/>
  <c r="I12384" i="24"/>
  <c r="I12385" i="24"/>
  <c r="I12386" i="24"/>
  <c r="I12387" i="24"/>
  <c r="I12388" i="24"/>
  <c r="I12389" i="24"/>
  <c r="I12390" i="24"/>
  <c r="I12391" i="24"/>
  <c r="I12392" i="24"/>
  <c r="I12393" i="24"/>
  <c r="I12394" i="24"/>
  <c r="I12395" i="24"/>
  <c r="I12396" i="24"/>
  <c r="I12397" i="24"/>
  <c r="I12398" i="24"/>
  <c r="I12399" i="24"/>
  <c r="I12400" i="24"/>
  <c r="I12401" i="24"/>
  <c r="I12402" i="24"/>
  <c r="I12403" i="24"/>
  <c r="I12404" i="24"/>
  <c r="I12405" i="24"/>
  <c r="I12406" i="24"/>
  <c r="I12407" i="24"/>
  <c r="I12408" i="24"/>
  <c r="I12409" i="24"/>
  <c r="I12410" i="24"/>
  <c r="I12411" i="24"/>
  <c r="I12412" i="24"/>
  <c r="I12413" i="24"/>
  <c r="I12414" i="24"/>
  <c r="I12415" i="24"/>
  <c r="I12416" i="24"/>
  <c r="I12417" i="24"/>
  <c r="I12418" i="24"/>
  <c r="I12419" i="24"/>
  <c r="I12420" i="24"/>
  <c r="I12421" i="24"/>
  <c r="I12422" i="24"/>
  <c r="I12423" i="24"/>
  <c r="I12424" i="24"/>
  <c r="I12425" i="24"/>
  <c r="I12426" i="24"/>
  <c r="I12427" i="24"/>
  <c r="I12428" i="24"/>
  <c r="I12429" i="24"/>
  <c r="I12430" i="24"/>
  <c r="I12431" i="24"/>
  <c r="I12432" i="24"/>
  <c r="I12433" i="24"/>
  <c r="I12434" i="24"/>
  <c r="I12435" i="24"/>
  <c r="I12436" i="24"/>
  <c r="I12437" i="24"/>
  <c r="I12438" i="24"/>
  <c r="I12439" i="24"/>
  <c r="I12440" i="24"/>
  <c r="I12441" i="24"/>
  <c r="I12442" i="24"/>
  <c r="I12443" i="24"/>
  <c r="I12444" i="24"/>
  <c r="I12445" i="24"/>
  <c r="I12446" i="24"/>
  <c r="I12447" i="24"/>
  <c r="I12448" i="24"/>
  <c r="I12449" i="24"/>
  <c r="I12450" i="24"/>
  <c r="I12451" i="24"/>
  <c r="I12452" i="24"/>
  <c r="I12453" i="24"/>
  <c r="I12454" i="24"/>
  <c r="I12455" i="24"/>
  <c r="I12456" i="24"/>
  <c r="I12457" i="24"/>
  <c r="I12458" i="24"/>
  <c r="I12459" i="24"/>
  <c r="I12460" i="24"/>
  <c r="I12461" i="24"/>
  <c r="I12462" i="24"/>
  <c r="I12463" i="24"/>
  <c r="I12464" i="24"/>
  <c r="I12465" i="24"/>
  <c r="I12466" i="24"/>
  <c r="I12467" i="24"/>
  <c r="I12468" i="24"/>
  <c r="I12469" i="24"/>
  <c r="I12470" i="24"/>
  <c r="I12471" i="24"/>
  <c r="I12472" i="24"/>
  <c r="I12473" i="24"/>
  <c r="I12474" i="24"/>
  <c r="I12475" i="24"/>
  <c r="I12476" i="24"/>
  <c r="I12477" i="24"/>
  <c r="I12478" i="24"/>
  <c r="I12479" i="24"/>
  <c r="I12480" i="24"/>
  <c r="I12481" i="24"/>
  <c r="I12482" i="24"/>
  <c r="I12483" i="24"/>
  <c r="I12484" i="24"/>
  <c r="I12485" i="24"/>
  <c r="I12486" i="24"/>
  <c r="I12487" i="24"/>
  <c r="I12488" i="24"/>
  <c r="I12489" i="24"/>
  <c r="I12490" i="24"/>
  <c r="I12491" i="24"/>
  <c r="I12492" i="24"/>
  <c r="I12493" i="24"/>
  <c r="I12494" i="24"/>
  <c r="I12495" i="24"/>
  <c r="I12496" i="24"/>
  <c r="I12497" i="24"/>
  <c r="I12498" i="24"/>
  <c r="I12499" i="24"/>
  <c r="I12500" i="24"/>
  <c r="I12501" i="24"/>
  <c r="I12502" i="24"/>
  <c r="I12503" i="24"/>
  <c r="I12504" i="24"/>
  <c r="I12505" i="24"/>
  <c r="I12506" i="24"/>
  <c r="I12507" i="24"/>
  <c r="I12508" i="24"/>
  <c r="I12509" i="24"/>
  <c r="I12510" i="24"/>
  <c r="I12511" i="24"/>
  <c r="I12512" i="24"/>
  <c r="I12513" i="24"/>
  <c r="I12514" i="24"/>
  <c r="I12515" i="24"/>
  <c r="I12516" i="24"/>
  <c r="I12517" i="24"/>
  <c r="I12518" i="24"/>
  <c r="I12519" i="24"/>
  <c r="I12520" i="24"/>
  <c r="I12521" i="24"/>
  <c r="I12522" i="24"/>
  <c r="I12523" i="24"/>
  <c r="I12524" i="24"/>
  <c r="I12525" i="24"/>
  <c r="I12526" i="24"/>
  <c r="I12527" i="24"/>
  <c r="I12528" i="24"/>
  <c r="I12529" i="24"/>
  <c r="I12530" i="24"/>
  <c r="I12531" i="24"/>
  <c r="I12532" i="24"/>
  <c r="I12533" i="24"/>
  <c r="I12534" i="24"/>
  <c r="I12535" i="24"/>
  <c r="I12536" i="24"/>
  <c r="I12537" i="24"/>
  <c r="I12538" i="24"/>
  <c r="I12539" i="24"/>
  <c r="I12540" i="24"/>
  <c r="I12541" i="24"/>
  <c r="I12542" i="24"/>
  <c r="I12543" i="24"/>
  <c r="I12544" i="24"/>
  <c r="I12545" i="24"/>
  <c r="I12546" i="24"/>
  <c r="I12547" i="24"/>
  <c r="I12548" i="24"/>
  <c r="I12549" i="24"/>
  <c r="I12550" i="24"/>
  <c r="I12551" i="24"/>
  <c r="I12552" i="24"/>
  <c r="I12553" i="24"/>
  <c r="I12554" i="24"/>
  <c r="I12555" i="24"/>
  <c r="I12556" i="24"/>
  <c r="I12557" i="24"/>
  <c r="I12558" i="24"/>
  <c r="I12559" i="24"/>
  <c r="I12560" i="24"/>
  <c r="I12561" i="24"/>
  <c r="I12562" i="24"/>
  <c r="I12563" i="24"/>
  <c r="I12564" i="24"/>
  <c r="I12565" i="24"/>
  <c r="I12566" i="24"/>
  <c r="I12567" i="24"/>
  <c r="I12568" i="24"/>
  <c r="I12569" i="24"/>
  <c r="I12570" i="24"/>
  <c r="I12571" i="24"/>
  <c r="I12572" i="24"/>
  <c r="I12573" i="24"/>
  <c r="I12574" i="24"/>
  <c r="I12575" i="24"/>
  <c r="I12576" i="24"/>
  <c r="I12577" i="24"/>
  <c r="I12578" i="24"/>
  <c r="I12579" i="24"/>
  <c r="I12580" i="24"/>
  <c r="I12581" i="24"/>
  <c r="I12582" i="24"/>
  <c r="I12583" i="24"/>
  <c r="I12584" i="24"/>
  <c r="I12585" i="24"/>
  <c r="I12586" i="24"/>
  <c r="I12587" i="24"/>
  <c r="I12588" i="24"/>
  <c r="I12589" i="24"/>
  <c r="I12590" i="24"/>
  <c r="I12591" i="24"/>
  <c r="I12592" i="24"/>
  <c r="I12593" i="24"/>
  <c r="I12594" i="24"/>
  <c r="I12595" i="24"/>
  <c r="I12596" i="24"/>
  <c r="I12597" i="24"/>
  <c r="I12598" i="24"/>
  <c r="I12599" i="24"/>
  <c r="I12600" i="24"/>
  <c r="I12601" i="24"/>
  <c r="I12602" i="24"/>
  <c r="I12603" i="24"/>
  <c r="I12604" i="24"/>
  <c r="I12605" i="24"/>
  <c r="I12606" i="24"/>
  <c r="I12607" i="24"/>
  <c r="I12608" i="24"/>
  <c r="I12609" i="24"/>
  <c r="I12610" i="24"/>
  <c r="I12611" i="24"/>
  <c r="I12612" i="24"/>
  <c r="I12613" i="24"/>
  <c r="I12614" i="24"/>
  <c r="I12615" i="24"/>
  <c r="I12616" i="24"/>
  <c r="I12617" i="24"/>
  <c r="I12618" i="24"/>
  <c r="I12619" i="24"/>
  <c r="I12620" i="24"/>
  <c r="I12621" i="24"/>
  <c r="I12622" i="24"/>
  <c r="I12623" i="24"/>
  <c r="I12624" i="24"/>
  <c r="I12625" i="24"/>
  <c r="I12626" i="24"/>
  <c r="I12627" i="24"/>
  <c r="I12628" i="24"/>
  <c r="I12629" i="24"/>
  <c r="I12630" i="24"/>
  <c r="I12631" i="24"/>
  <c r="I12632" i="24"/>
  <c r="I12633" i="24"/>
  <c r="I12634" i="24"/>
  <c r="I12635" i="24"/>
  <c r="I12636" i="24"/>
  <c r="I12637" i="24"/>
  <c r="I12638" i="24"/>
  <c r="I12639" i="24"/>
  <c r="I12640" i="24"/>
  <c r="I12641" i="24"/>
  <c r="I12642" i="24"/>
  <c r="I12643" i="24"/>
  <c r="I12644" i="24"/>
  <c r="I12645" i="24"/>
  <c r="I12646" i="24"/>
  <c r="I12647" i="24"/>
  <c r="I12648" i="24"/>
  <c r="I12649" i="24"/>
  <c r="I12650" i="24"/>
  <c r="I12651" i="24"/>
  <c r="I12652" i="24"/>
  <c r="I12653" i="24"/>
  <c r="I12654" i="24"/>
  <c r="I12655" i="24"/>
  <c r="I12656" i="24"/>
  <c r="I12657" i="24"/>
  <c r="I12658" i="24"/>
  <c r="I12659" i="24"/>
  <c r="I12660" i="24"/>
  <c r="I12661" i="24"/>
  <c r="I12662" i="24"/>
  <c r="I12663" i="24"/>
  <c r="I12664" i="24"/>
  <c r="I12665" i="24"/>
  <c r="I12666" i="24"/>
  <c r="I12667" i="24"/>
  <c r="I12668" i="24"/>
  <c r="I12669" i="24"/>
  <c r="I12670" i="24"/>
  <c r="I12671" i="24"/>
  <c r="I12672" i="24"/>
  <c r="I12673" i="24"/>
  <c r="I12674" i="24"/>
  <c r="I12675" i="24"/>
  <c r="I12676" i="24"/>
  <c r="I12677" i="24"/>
  <c r="I12678" i="24"/>
  <c r="I12679" i="24"/>
  <c r="I12680" i="24"/>
  <c r="I12681" i="24"/>
  <c r="I12682" i="24"/>
  <c r="I12683" i="24"/>
  <c r="I12684" i="24"/>
  <c r="I12685" i="24"/>
  <c r="I12686" i="24"/>
  <c r="I12687" i="24"/>
  <c r="I12688" i="24"/>
  <c r="I12689" i="24"/>
  <c r="I12690" i="24"/>
  <c r="I12691" i="24"/>
  <c r="I12692" i="24"/>
  <c r="I12693" i="24"/>
  <c r="I12694" i="24"/>
  <c r="I12695" i="24"/>
  <c r="I12696" i="24"/>
  <c r="I12697" i="24"/>
  <c r="I12698" i="24"/>
  <c r="I12699" i="24"/>
  <c r="I12700" i="24"/>
  <c r="I12701" i="24"/>
  <c r="I12702" i="24"/>
  <c r="I12703" i="24"/>
  <c r="I12704" i="24"/>
  <c r="I12705" i="24"/>
  <c r="I12706" i="24"/>
  <c r="I12707" i="24"/>
  <c r="I12708" i="24"/>
  <c r="I12709" i="24"/>
  <c r="I12710" i="24"/>
  <c r="I12711" i="24"/>
  <c r="I12712" i="24"/>
  <c r="I12713" i="24"/>
  <c r="I12714" i="24"/>
  <c r="I12715" i="24"/>
  <c r="I12716" i="24"/>
  <c r="I12717" i="24"/>
  <c r="I12718" i="24"/>
  <c r="I12719" i="24"/>
  <c r="I12720" i="24"/>
  <c r="I12721" i="24"/>
  <c r="I12722" i="24"/>
  <c r="I12723" i="24"/>
  <c r="I12724" i="24"/>
  <c r="I12725" i="24"/>
  <c r="I12726" i="24"/>
  <c r="I12727" i="24"/>
  <c r="I12728" i="24"/>
  <c r="I12729" i="24"/>
  <c r="I12730" i="24"/>
  <c r="I12731" i="24"/>
  <c r="I12732" i="24"/>
  <c r="I12733" i="24"/>
  <c r="I12734" i="24"/>
  <c r="I12735" i="24"/>
  <c r="I12736" i="24"/>
  <c r="I12737" i="24"/>
  <c r="I12738" i="24"/>
  <c r="I12739" i="24"/>
  <c r="I12740" i="24"/>
  <c r="I12741" i="24"/>
  <c r="I12742" i="24"/>
  <c r="I12743" i="24"/>
  <c r="I12744" i="24"/>
  <c r="I12745" i="24"/>
  <c r="I12746" i="24"/>
  <c r="I12747" i="24"/>
  <c r="I12748" i="24"/>
  <c r="I12749" i="24"/>
  <c r="I12750" i="24"/>
  <c r="I12751" i="24"/>
  <c r="I12752" i="24"/>
  <c r="I12753" i="24"/>
  <c r="I12754" i="24"/>
  <c r="I12755" i="24"/>
  <c r="I12756" i="24"/>
  <c r="I12757" i="24"/>
  <c r="I12758" i="24"/>
  <c r="I12759" i="24"/>
  <c r="I12760" i="24"/>
  <c r="I12761" i="24"/>
  <c r="I12762" i="24"/>
  <c r="I12763" i="24"/>
  <c r="I12764" i="24"/>
  <c r="I12765" i="24"/>
  <c r="I12766" i="24"/>
  <c r="I12767" i="24"/>
  <c r="I12768" i="24"/>
  <c r="I12769" i="24"/>
  <c r="I12770" i="24"/>
  <c r="I12771" i="24"/>
  <c r="I12772" i="24"/>
  <c r="I12773" i="24"/>
  <c r="I12774" i="24"/>
  <c r="I12775" i="24"/>
  <c r="I12776" i="24"/>
  <c r="I12777" i="24"/>
  <c r="I12778" i="24"/>
  <c r="I12779" i="24"/>
  <c r="I12780" i="24"/>
  <c r="I12781" i="24"/>
  <c r="I12782" i="24"/>
  <c r="I12783" i="24"/>
  <c r="I12784" i="24"/>
  <c r="I12785" i="24"/>
  <c r="I12786" i="24"/>
  <c r="I12787" i="24"/>
  <c r="I12788" i="24"/>
  <c r="I12789" i="24"/>
  <c r="I12790" i="24"/>
  <c r="I12791" i="24"/>
  <c r="I12792" i="24"/>
  <c r="I12793" i="24"/>
  <c r="I12794" i="24"/>
  <c r="I12795" i="24"/>
  <c r="I12796" i="24"/>
  <c r="I12797" i="24"/>
  <c r="I12798" i="24"/>
  <c r="I12799" i="24"/>
  <c r="I12800" i="24"/>
  <c r="I12801" i="24"/>
  <c r="I12802" i="24"/>
  <c r="I12803" i="24"/>
  <c r="I12804" i="24"/>
  <c r="I12805" i="24"/>
  <c r="I12806" i="24"/>
  <c r="I12807" i="24"/>
  <c r="I12808" i="24"/>
  <c r="I12809" i="24"/>
  <c r="I12810" i="24"/>
  <c r="I12811" i="24"/>
  <c r="I12812" i="24"/>
  <c r="I12813" i="24"/>
  <c r="I12814" i="24"/>
  <c r="I12815" i="24"/>
  <c r="I12816" i="24"/>
  <c r="I12817" i="24"/>
  <c r="I12818" i="24"/>
  <c r="I12819" i="24"/>
  <c r="I12820" i="24"/>
  <c r="I12821" i="24"/>
  <c r="I12822" i="24"/>
  <c r="I12823" i="24"/>
  <c r="I12824" i="24"/>
  <c r="I12825" i="24"/>
  <c r="I12826" i="24"/>
  <c r="I12827" i="24"/>
  <c r="I12828" i="24"/>
  <c r="I12829" i="24"/>
  <c r="I12830" i="24"/>
  <c r="I12831" i="24"/>
  <c r="I12832" i="24"/>
  <c r="I12833" i="24"/>
  <c r="I12834" i="24"/>
  <c r="I12835" i="24"/>
  <c r="I12836" i="24"/>
  <c r="I12837" i="24"/>
  <c r="I12838" i="24"/>
  <c r="I12839" i="24"/>
  <c r="I12840" i="24"/>
  <c r="I12841" i="24"/>
  <c r="I12842" i="24"/>
  <c r="I12843" i="24"/>
  <c r="I12844" i="24"/>
  <c r="I12845" i="24"/>
  <c r="I12846" i="24"/>
  <c r="I12847" i="24"/>
  <c r="I12848" i="24"/>
  <c r="I12849" i="24"/>
  <c r="I12850" i="24"/>
  <c r="I12851" i="24"/>
  <c r="I12852" i="24"/>
  <c r="I12853" i="24"/>
  <c r="I12854" i="24"/>
  <c r="I12855" i="24"/>
  <c r="I12856" i="24"/>
  <c r="I12857" i="24"/>
  <c r="I12858" i="24"/>
  <c r="I12859" i="24"/>
  <c r="I12860" i="24"/>
  <c r="I12861" i="24"/>
  <c r="I12862" i="24"/>
  <c r="I12863" i="24"/>
  <c r="I12864" i="24"/>
  <c r="I12865" i="24"/>
  <c r="I12866" i="24"/>
  <c r="I12867" i="24"/>
  <c r="I12868" i="24"/>
  <c r="I12869" i="24"/>
  <c r="I12870" i="24"/>
  <c r="I12871" i="24"/>
  <c r="I12872" i="24"/>
  <c r="I12873" i="24"/>
  <c r="I12874" i="24"/>
  <c r="I12875" i="24"/>
  <c r="I12876" i="24"/>
  <c r="I12877" i="24"/>
  <c r="I12878" i="24"/>
  <c r="I12879" i="24"/>
  <c r="I12880" i="24"/>
  <c r="I12881" i="24"/>
  <c r="I12882" i="24"/>
  <c r="I12883" i="24"/>
  <c r="I12884" i="24"/>
  <c r="I12885" i="24"/>
  <c r="I12886" i="24"/>
  <c r="I12887" i="24"/>
  <c r="I12888" i="24"/>
  <c r="I12889" i="24"/>
  <c r="I12890" i="24"/>
  <c r="I12891" i="24"/>
  <c r="I12892" i="24"/>
  <c r="I12893" i="24"/>
  <c r="I12894" i="24"/>
  <c r="I12895" i="24"/>
  <c r="I12896" i="24"/>
  <c r="I12897" i="24"/>
  <c r="I12898" i="24"/>
  <c r="I12899" i="24"/>
  <c r="I12900" i="24"/>
  <c r="I12901" i="24"/>
  <c r="I12902" i="24"/>
  <c r="I12903" i="24"/>
  <c r="I12904" i="24"/>
  <c r="I12905" i="24"/>
  <c r="I12906" i="24"/>
  <c r="I12907" i="24"/>
  <c r="I12908" i="24"/>
  <c r="I12909" i="24"/>
  <c r="I12910" i="24"/>
  <c r="I12911" i="24"/>
  <c r="I12912" i="24"/>
  <c r="I12913" i="24"/>
  <c r="I12914" i="24"/>
  <c r="I12915" i="24"/>
  <c r="I12916" i="24"/>
  <c r="I12917" i="24"/>
  <c r="I12918" i="24"/>
  <c r="I12919" i="24"/>
  <c r="I12920" i="24"/>
  <c r="I12921" i="24"/>
  <c r="I12922" i="24"/>
  <c r="I12923" i="24"/>
  <c r="I12924" i="24"/>
  <c r="I12925" i="24"/>
  <c r="I12926" i="24"/>
  <c r="I12927" i="24"/>
  <c r="I12928" i="24"/>
  <c r="I12929" i="24"/>
  <c r="I12930" i="24"/>
  <c r="I12931" i="24"/>
  <c r="I12932" i="24"/>
  <c r="I12933" i="24"/>
  <c r="I12934" i="24"/>
  <c r="I12935" i="24"/>
  <c r="I12936" i="24"/>
  <c r="I12937" i="24"/>
  <c r="I12938" i="24"/>
  <c r="I12939" i="24"/>
  <c r="I12940" i="24"/>
  <c r="I12941" i="24"/>
  <c r="I12942" i="24"/>
  <c r="I12943" i="24"/>
  <c r="I12944" i="24"/>
  <c r="I12945" i="24"/>
  <c r="I12946" i="24"/>
  <c r="I12947" i="24"/>
  <c r="I12948" i="24"/>
  <c r="I12949" i="24"/>
  <c r="I12950" i="24"/>
  <c r="I12951" i="24"/>
  <c r="I12952" i="24"/>
  <c r="I12953" i="24"/>
  <c r="I12954" i="24"/>
  <c r="I12955" i="24"/>
  <c r="I12956" i="24"/>
  <c r="I12957" i="24"/>
  <c r="I12958" i="24"/>
  <c r="I12959" i="24"/>
  <c r="I12960" i="24"/>
  <c r="I12961" i="24"/>
  <c r="I12962" i="24"/>
  <c r="I12963" i="24"/>
  <c r="I12964" i="24"/>
  <c r="I12965" i="24"/>
  <c r="I12966" i="24"/>
  <c r="I12967" i="24"/>
  <c r="I12968" i="24"/>
  <c r="I12969" i="24"/>
  <c r="I12970" i="24"/>
  <c r="I12971" i="24"/>
  <c r="I12972" i="24"/>
  <c r="I12973" i="24"/>
  <c r="I12974" i="24"/>
  <c r="I12975" i="24"/>
  <c r="I12976" i="24"/>
  <c r="I12977" i="24"/>
  <c r="I12978" i="24"/>
  <c r="I12979" i="24"/>
  <c r="I12980" i="24"/>
  <c r="I12981" i="24"/>
  <c r="I12982" i="24"/>
  <c r="I12983" i="24"/>
  <c r="I12984" i="24"/>
  <c r="I12985" i="24"/>
  <c r="I12986" i="24"/>
  <c r="I12987" i="24"/>
  <c r="I12988" i="24"/>
  <c r="I12989" i="24"/>
  <c r="I12990" i="24"/>
  <c r="I12991" i="24"/>
  <c r="I12992" i="24"/>
  <c r="I12993" i="24"/>
  <c r="I12994" i="24"/>
  <c r="I12995" i="24"/>
  <c r="I12996" i="24"/>
  <c r="I12997" i="24"/>
  <c r="I12998" i="24"/>
  <c r="I12999" i="24"/>
  <c r="I13000" i="24"/>
  <c r="I13001" i="24"/>
  <c r="I13002" i="24"/>
  <c r="I13003" i="24"/>
  <c r="I13004" i="24"/>
  <c r="I13005" i="24"/>
  <c r="I13006" i="24"/>
  <c r="I13007" i="24"/>
  <c r="I13008" i="24"/>
  <c r="I13009" i="24"/>
  <c r="I13010" i="24"/>
  <c r="I13011" i="24"/>
  <c r="I13012" i="24"/>
  <c r="I13013" i="24"/>
  <c r="I13014" i="24"/>
  <c r="I13015" i="24"/>
  <c r="I13016" i="24"/>
  <c r="I13017" i="24"/>
  <c r="I13018" i="24"/>
  <c r="I13019" i="24"/>
  <c r="I13020" i="24"/>
  <c r="I13021" i="24"/>
  <c r="I13022" i="24"/>
  <c r="I13023" i="24"/>
  <c r="I13024" i="24"/>
  <c r="I13025" i="24"/>
  <c r="I13026" i="24"/>
  <c r="I13027" i="24"/>
  <c r="I13028" i="24"/>
  <c r="I13029" i="24"/>
  <c r="I13030" i="24"/>
  <c r="I13031" i="24"/>
  <c r="I13032" i="24"/>
  <c r="I13033" i="24"/>
  <c r="I13034" i="24"/>
  <c r="I13035" i="24"/>
  <c r="I13036" i="24"/>
  <c r="I13037" i="24"/>
  <c r="I13038" i="24"/>
  <c r="I13039" i="24"/>
  <c r="I13040" i="24"/>
  <c r="I13041" i="24"/>
  <c r="I13042" i="24"/>
  <c r="I13043" i="24"/>
  <c r="I13044" i="24"/>
  <c r="I13045" i="24"/>
  <c r="I13046" i="24"/>
  <c r="I13047" i="24"/>
  <c r="I13048" i="24"/>
  <c r="I13049" i="24"/>
  <c r="I13050" i="24"/>
  <c r="I13051" i="24"/>
  <c r="I13052" i="24"/>
  <c r="I13053" i="24"/>
  <c r="I13054" i="24"/>
  <c r="I13055" i="24"/>
  <c r="I13056" i="24"/>
  <c r="I13057" i="24"/>
  <c r="I13058" i="24"/>
  <c r="I13059" i="24"/>
  <c r="I13060" i="24"/>
  <c r="I13061" i="24"/>
  <c r="I13062" i="24"/>
  <c r="I13063" i="24"/>
  <c r="I13064" i="24"/>
  <c r="I13065" i="24"/>
  <c r="I13066" i="24"/>
  <c r="I13067" i="24"/>
  <c r="I13068" i="24"/>
  <c r="I13069" i="24"/>
  <c r="I13070" i="24"/>
  <c r="I13071" i="24"/>
  <c r="I13072" i="24"/>
  <c r="I13073" i="24"/>
  <c r="I13074" i="24"/>
  <c r="I13075" i="24"/>
  <c r="I13076" i="24"/>
  <c r="I13077" i="24"/>
  <c r="I13078" i="24"/>
  <c r="I13079" i="24"/>
  <c r="I13080" i="24"/>
  <c r="I13081" i="24"/>
  <c r="I13082" i="24"/>
  <c r="I13083" i="24"/>
  <c r="I13084" i="24"/>
  <c r="I13085" i="24"/>
  <c r="I13086" i="24"/>
  <c r="I13087" i="24"/>
  <c r="I13088" i="24"/>
  <c r="I13089" i="24"/>
  <c r="I13090" i="24"/>
  <c r="I13091" i="24"/>
  <c r="I13092" i="24"/>
  <c r="I13093" i="24"/>
  <c r="I13094" i="24"/>
  <c r="I13095" i="24"/>
  <c r="I13096" i="24"/>
  <c r="I13097" i="24"/>
  <c r="I13098" i="24"/>
  <c r="I13099" i="24"/>
  <c r="I13100" i="24"/>
  <c r="I13101" i="24"/>
  <c r="I13102" i="24"/>
  <c r="I13103" i="24"/>
  <c r="I13104" i="24"/>
  <c r="I13105" i="24"/>
  <c r="I13106" i="24"/>
  <c r="I13107" i="24"/>
  <c r="I13108" i="24"/>
  <c r="I13109" i="24"/>
  <c r="I13110" i="24"/>
  <c r="I13111" i="24"/>
  <c r="I13112" i="24"/>
  <c r="I13113" i="24"/>
  <c r="I13114" i="24"/>
  <c r="I13115" i="24"/>
  <c r="I13116" i="24"/>
  <c r="I13117" i="24"/>
  <c r="I13118" i="24"/>
  <c r="I13119" i="24"/>
  <c r="I13120" i="24"/>
  <c r="I13121" i="24"/>
  <c r="I13122" i="24"/>
  <c r="I13123" i="24"/>
  <c r="I13124" i="24"/>
  <c r="I13125" i="24"/>
  <c r="I13126" i="24"/>
  <c r="I13127" i="24"/>
  <c r="I13128" i="24"/>
  <c r="I13129" i="24"/>
  <c r="I13130" i="24"/>
  <c r="I13131" i="24"/>
  <c r="I13132" i="24"/>
  <c r="I13133" i="24"/>
  <c r="I13134" i="24"/>
  <c r="I13135" i="24"/>
  <c r="I13136" i="24"/>
  <c r="I13137" i="24"/>
  <c r="I13138" i="24"/>
  <c r="I13139" i="24"/>
  <c r="I13140" i="24"/>
  <c r="I13141" i="24"/>
  <c r="I13142" i="24"/>
  <c r="I13143" i="24"/>
  <c r="I13144" i="24"/>
  <c r="I13145" i="24"/>
  <c r="I13146" i="24"/>
  <c r="I13147" i="24"/>
  <c r="I13148" i="24"/>
  <c r="I13149" i="24"/>
  <c r="I13150" i="24"/>
  <c r="I13151" i="24"/>
  <c r="I13152" i="24"/>
  <c r="I13153" i="24"/>
  <c r="I13154" i="24"/>
  <c r="I13155" i="24"/>
  <c r="I13156" i="24"/>
  <c r="I13157" i="24"/>
  <c r="I13158" i="24"/>
  <c r="I13159" i="24"/>
  <c r="I13160" i="24"/>
  <c r="I13161" i="24"/>
  <c r="I13162" i="24"/>
  <c r="I13163" i="24"/>
  <c r="I13164" i="24"/>
  <c r="I13165" i="24"/>
  <c r="I13166" i="24"/>
  <c r="I13167" i="24"/>
  <c r="I13168" i="24"/>
  <c r="I13169" i="24"/>
  <c r="I13170" i="24"/>
  <c r="I13171" i="24"/>
  <c r="I13172" i="24"/>
  <c r="I13173" i="24"/>
  <c r="I13174" i="24"/>
  <c r="I13175" i="24"/>
  <c r="I13176" i="24"/>
  <c r="I13177" i="24"/>
  <c r="I13178" i="24"/>
  <c r="I13179" i="24"/>
  <c r="I13180" i="24"/>
  <c r="I13181" i="24"/>
  <c r="I13182" i="24"/>
  <c r="I13183" i="24"/>
  <c r="I13184" i="24"/>
  <c r="I13185" i="24"/>
  <c r="I13186" i="24"/>
  <c r="I13187" i="24"/>
  <c r="I13188" i="24"/>
  <c r="I13189" i="24"/>
  <c r="I13190" i="24"/>
  <c r="I13191" i="24"/>
  <c r="I13192" i="24"/>
  <c r="I13193" i="24"/>
  <c r="I13194" i="24"/>
  <c r="I13195" i="24"/>
  <c r="I13196" i="24"/>
  <c r="I13197" i="24"/>
  <c r="I13198" i="24"/>
  <c r="I13199" i="24"/>
  <c r="I13200" i="24"/>
  <c r="I13201" i="24"/>
  <c r="I13202" i="24"/>
  <c r="I13203" i="24"/>
  <c r="I13204" i="24"/>
  <c r="I13205" i="24"/>
  <c r="I13206" i="24"/>
  <c r="I13207" i="24"/>
  <c r="I13208" i="24"/>
  <c r="I13209" i="24"/>
  <c r="I13210" i="24"/>
  <c r="I13211" i="24"/>
  <c r="I13212" i="24"/>
  <c r="I13213" i="24"/>
  <c r="I13214" i="24"/>
  <c r="I13215" i="24"/>
  <c r="I13216" i="24"/>
  <c r="I13217" i="24"/>
  <c r="I13218" i="24"/>
  <c r="I13219" i="24"/>
  <c r="I13220" i="24"/>
  <c r="I13221" i="24"/>
  <c r="I13222" i="24"/>
  <c r="I13223" i="24"/>
  <c r="I13224" i="24"/>
  <c r="I13225" i="24"/>
  <c r="I13226" i="24"/>
  <c r="I13227" i="24"/>
  <c r="I13228" i="24"/>
  <c r="I13229" i="24"/>
  <c r="I13230" i="24"/>
  <c r="I13231" i="24"/>
  <c r="I13232" i="24"/>
  <c r="I13233" i="24"/>
  <c r="I13234" i="24"/>
  <c r="I13235" i="24"/>
  <c r="I13236" i="24"/>
  <c r="I13237" i="24"/>
  <c r="I13238" i="24"/>
  <c r="I13239" i="24"/>
  <c r="I13240" i="24"/>
  <c r="I13241" i="24"/>
  <c r="I13242" i="24"/>
  <c r="I13243" i="24"/>
  <c r="I13244" i="24"/>
  <c r="I13245" i="24"/>
  <c r="I13246" i="24"/>
  <c r="I13247" i="24"/>
  <c r="I13248" i="24"/>
  <c r="I13249" i="24"/>
  <c r="I13250" i="24"/>
  <c r="I13251" i="24"/>
  <c r="I13252" i="24"/>
  <c r="I13253" i="24"/>
  <c r="I13254" i="24"/>
  <c r="I13255" i="24"/>
  <c r="I13256" i="24"/>
  <c r="I13257" i="24"/>
  <c r="I13258" i="24"/>
  <c r="I13259" i="24"/>
  <c r="I13260" i="24"/>
  <c r="I13261" i="24"/>
  <c r="I13262" i="24"/>
  <c r="I13263" i="24"/>
  <c r="I13264" i="24"/>
  <c r="I13265" i="24"/>
  <c r="I13266" i="24"/>
  <c r="I13267" i="24"/>
  <c r="I13268" i="24"/>
  <c r="I13269" i="24"/>
  <c r="I13270" i="24"/>
  <c r="I13271" i="24"/>
  <c r="I13272" i="24"/>
  <c r="I13273" i="24"/>
  <c r="I13274" i="24"/>
  <c r="I13275" i="24"/>
  <c r="I13276" i="24"/>
  <c r="I13277" i="24"/>
  <c r="I13278" i="24"/>
  <c r="I13279" i="24"/>
  <c r="I13280" i="24"/>
  <c r="I13281" i="24"/>
  <c r="I13282" i="24"/>
  <c r="I13283" i="24"/>
  <c r="I13284" i="24"/>
  <c r="I13285" i="24"/>
  <c r="I13286" i="24"/>
  <c r="I13287" i="24"/>
  <c r="I13288" i="24"/>
  <c r="I13289" i="24"/>
  <c r="I13290" i="24"/>
  <c r="I13291" i="24"/>
  <c r="I13292" i="24"/>
  <c r="I13293" i="24"/>
  <c r="I13294" i="24"/>
  <c r="I13295" i="24"/>
  <c r="I13296" i="24"/>
  <c r="I13297" i="24"/>
  <c r="I13298" i="24"/>
  <c r="I13299" i="24"/>
  <c r="I13300" i="24"/>
  <c r="I13301" i="24"/>
  <c r="I13302" i="24"/>
  <c r="I13303" i="24"/>
  <c r="I13304" i="24"/>
  <c r="I13305" i="24"/>
  <c r="I13306" i="24"/>
  <c r="I13307" i="24"/>
  <c r="I13308" i="24"/>
  <c r="I13309" i="24"/>
  <c r="I13310" i="24"/>
  <c r="I13311" i="24"/>
  <c r="I13312" i="24"/>
  <c r="I13313" i="24"/>
  <c r="I13314" i="24"/>
  <c r="I13315" i="24"/>
  <c r="I13316" i="24"/>
  <c r="I13317" i="24"/>
  <c r="I13318" i="24"/>
  <c r="I13319" i="24"/>
  <c r="I13320" i="24"/>
  <c r="I13321" i="24"/>
  <c r="I13322" i="24"/>
  <c r="I13323" i="24"/>
  <c r="I13324" i="24"/>
  <c r="I13325" i="24"/>
  <c r="I13326" i="24"/>
  <c r="I13327" i="24"/>
  <c r="I13328" i="24"/>
  <c r="I13329" i="24"/>
  <c r="I13330" i="24"/>
  <c r="I13331" i="24"/>
  <c r="I13332" i="24"/>
  <c r="I13333" i="24"/>
  <c r="I13334" i="24"/>
  <c r="I13335" i="24"/>
  <c r="I13336" i="24"/>
  <c r="I13337" i="24"/>
  <c r="I13338" i="24"/>
  <c r="I13339" i="24"/>
  <c r="I13340" i="24"/>
  <c r="I13341" i="24"/>
  <c r="I13342" i="24"/>
  <c r="I13343" i="24"/>
  <c r="I13344" i="24"/>
  <c r="I13345" i="24"/>
  <c r="I13346" i="24"/>
  <c r="I13347" i="24"/>
  <c r="I13348" i="24"/>
  <c r="I13349" i="24"/>
  <c r="I13350" i="24"/>
  <c r="I13351" i="24"/>
  <c r="I13352" i="24"/>
  <c r="I13353" i="24"/>
  <c r="I13354" i="24"/>
  <c r="I13355" i="24"/>
  <c r="I13356" i="24"/>
  <c r="I13357" i="24"/>
  <c r="I13358" i="24"/>
  <c r="I13359" i="24"/>
  <c r="I13360" i="24"/>
  <c r="I13361" i="24"/>
  <c r="I13362" i="24"/>
  <c r="I13363" i="24"/>
  <c r="I13364" i="24"/>
  <c r="I13365" i="24"/>
  <c r="I13366" i="24"/>
  <c r="I13367" i="24"/>
  <c r="I13368" i="24"/>
  <c r="I13369" i="24"/>
  <c r="I13370" i="24"/>
  <c r="I13371" i="24"/>
  <c r="I13372" i="24"/>
  <c r="I13373" i="24"/>
  <c r="I13374" i="24"/>
  <c r="I13375" i="24"/>
  <c r="I13376" i="24"/>
  <c r="I13377" i="24"/>
  <c r="I13378" i="24"/>
  <c r="I13379" i="24"/>
  <c r="I13380" i="24"/>
  <c r="I13381" i="24"/>
  <c r="I13382" i="24"/>
  <c r="I13383" i="24"/>
  <c r="I13384" i="24"/>
  <c r="I13385" i="24"/>
  <c r="I13386" i="24"/>
  <c r="I13387" i="24"/>
  <c r="I13388" i="24"/>
  <c r="I13389" i="24"/>
  <c r="I13390" i="24"/>
  <c r="I13391" i="24"/>
  <c r="I13392" i="24"/>
  <c r="I13393" i="24"/>
  <c r="I13394" i="24"/>
  <c r="I13395" i="24"/>
  <c r="I13396" i="24"/>
  <c r="I13397" i="24"/>
  <c r="I13398" i="24"/>
  <c r="I13399" i="24"/>
  <c r="I13400" i="24"/>
  <c r="I13401" i="24"/>
  <c r="I13402" i="24"/>
  <c r="I13403" i="24"/>
  <c r="I13404" i="24"/>
  <c r="I13405" i="24"/>
  <c r="I13406" i="24"/>
  <c r="I13407" i="24"/>
  <c r="I13408" i="24"/>
  <c r="I13409" i="24"/>
  <c r="I13410" i="24"/>
  <c r="I13411" i="24"/>
  <c r="I13412" i="24"/>
  <c r="I13413" i="24"/>
  <c r="I13414" i="24"/>
  <c r="I13415" i="24"/>
  <c r="I13416" i="24"/>
  <c r="I13417" i="24"/>
  <c r="I13418" i="24"/>
  <c r="I13419" i="24"/>
  <c r="I13420" i="24"/>
  <c r="I13421" i="24"/>
  <c r="I13422" i="24"/>
  <c r="I13423" i="24"/>
  <c r="I13424" i="24"/>
  <c r="I13425" i="24"/>
  <c r="I13426" i="24"/>
  <c r="I13427" i="24"/>
  <c r="I13428" i="24"/>
  <c r="I13429" i="24"/>
  <c r="I13430" i="24"/>
  <c r="I13431" i="24"/>
  <c r="I13432" i="24"/>
  <c r="I13433" i="24"/>
  <c r="I13434" i="24"/>
  <c r="I13435" i="24"/>
  <c r="I13436" i="24"/>
  <c r="I13437" i="24"/>
  <c r="I13438" i="24"/>
  <c r="I13439" i="24"/>
  <c r="I13440" i="24"/>
  <c r="I13441" i="24"/>
  <c r="I13442" i="24"/>
  <c r="I13443" i="24"/>
  <c r="I13444" i="24"/>
  <c r="I13445" i="24"/>
  <c r="I13446" i="24"/>
  <c r="I13447" i="24"/>
  <c r="I13448" i="24"/>
  <c r="I13449" i="24"/>
  <c r="I13450" i="24"/>
  <c r="I13451" i="24"/>
  <c r="I13452" i="24"/>
  <c r="I13453" i="24"/>
  <c r="I13454" i="24"/>
  <c r="I13455" i="24"/>
  <c r="I13456" i="24"/>
  <c r="I13457" i="24"/>
  <c r="I13458" i="24"/>
  <c r="I13459" i="24"/>
  <c r="I13460" i="24"/>
  <c r="I13461" i="24"/>
  <c r="I13462" i="24"/>
  <c r="I13463" i="24"/>
  <c r="I13464" i="24"/>
  <c r="I13465" i="24"/>
  <c r="I13466" i="24"/>
  <c r="I13467" i="24"/>
  <c r="I13468" i="24"/>
  <c r="I13469" i="24"/>
  <c r="I13470" i="24"/>
  <c r="I13471" i="24"/>
  <c r="I13472" i="24"/>
  <c r="I13473" i="24"/>
  <c r="I13474" i="24"/>
  <c r="I13475" i="24"/>
  <c r="I13476" i="24"/>
  <c r="I13477" i="24"/>
  <c r="I13478" i="24"/>
  <c r="I13479" i="24"/>
  <c r="I13480" i="24"/>
  <c r="I13481" i="24"/>
  <c r="I13482" i="24"/>
  <c r="I13483" i="24"/>
  <c r="I13484" i="24"/>
  <c r="I13485" i="24"/>
  <c r="I13486" i="24"/>
  <c r="I13487" i="24"/>
  <c r="I13488" i="24"/>
  <c r="I13489" i="24"/>
  <c r="I13490" i="24"/>
  <c r="I13491" i="24"/>
  <c r="I13492" i="24"/>
  <c r="I13493" i="24"/>
  <c r="I13494" i="24"/>
  <c r="I13495" i="24"/>
  <c r="I13496" i="24"/>
  <c r="I13497" i="24"/>
  <c r="I13498" i="24"/>
  <c r="I13499" i="24"/>
  <c r="I13500" i="24"/>
  <c r="I13501" i="24"/>
  <c r="I13502" i="24"/>
  <c r="I13503" i="24"/>
  <c r="I13504" i="24"/>
  <c r="I13505" i="24"/>
  <c r="I13506" i="24"/>
  <c r="I13507" i="24"/>
  <c r="I13508" i="24"/>
  <c r="I13509" i="24"/>
  <c r="I13510" i="24"/>
  <c r="I13511" i="24"/>
  <c r="I13512" i="24"/>
  <c r="I13513" i="24"/>
  <c r="I13514" i="24"/>
  <c r="I13515" i="24"/>
  <c r="I13516" i="24"/>
  <c r="I13517" i="24"/>
  <c r="I13518" i="24"/>
  <c r="I13519" i="24"/>
  <c r="I13520" i="24"/>
  <c r="I13521" i="24"/>
  <c r="I13522" i="24"/>
  <c r="I13523" i="24"/>
  <c r="I13524" i="24"/>
  <c r="I13525" i="24"/>
  <c r="I13526" i="24"/>
  <c r="I13527" i="24"/>
  <c r="I13528" i="24"/>
  <c r="I13529" i="24"/>
  <c r="I13530" i="24"/>
  <c r="I13531" i="24"/>
  <c r="I13532" i="24"/>
  <c r="I13533" i="24"/>
  <c r="I13534" i="24"/>
  <c r="I13535" i="24"/>
  <c r="I13536" i="24"/>
  <c r="I13537" i="24"/>
  <c r="I13538" i="24"/>
  <c r="I13539" i="24"/>
  <c r="I13540" i="24"/>
  <c r="I13541" i="24"/>
  <c r="I13542" i="24"/>
  <c r="I13543" i="24"/>
  <c r="I13544" i="24"/>
  <c r="I13545" i="24"/>
  <c r="I13546" i="24"/>
  <c r="I13547" i="24"/>
  <c r="I13548" i="24"/>
  <c r="I13549" i="24"/>
  <c r="I13550" i="24"/>
  <c r="I13551" i="24"/>
  <c r="I13552" i="24"/>
  <c r="I13553" i="24"/>
  <c r="I13554" i="24"/>
  <c r="I13555" i="24"/>
  <c r="I13556" i="24"/>
  <c r="I13557" i="24"/>
  <c r="I13558" i="24"/>
  <c r="I13559" i="24"/>
  <c r="I13560" i="24"/>
  <c r="I13561" i="24"/>
  <c r="I13562" i="24"/>
  <c r="I13563" i="24"/>
  <c r="I13564" i="24"/>
  <c r="I13565" i="24"/>
  <c r="I13566" i="24"/>
  <c r="I13567" i="24"/>
  <c r="I13568" i="24"/>
  <c r="I13569" i="24"/>
  <c r="I13570" i="24"/>
  <c r="I13571" i="24"/>
  <c r="I13572" i="24"/>
  <c r="I13573" i="24"/>
  <c r="I13574" i="24"/>
  <c r="I13575" i="24"/>
  <c r="I13576" i="24"/>
  <c r="I13577" i="24"/>
  <c r="I13578" i="24"/>
  <c r="I13579" i="24"/>
  <c r="I13580" i="24"/>
  <c r="I13581" i="24"/>
  <c r="I13582" i="24"/>
  <c r="I13583" i="24"/>
  <c r="I13584" i="24"/>
  <c r="I13585" i="24"/>
  <c r="I13586" i="24"/>
  <c r="I13587" i="24"/>
  <c r="I13588" i="24"/>
  <c r="I13589" i="24"/>
  <c r="I13590" i="24"/>
  <c r="I13591" i="24"/>
  <c r="I13592" i="24"/>
  <c r="I13593" i="24"/>
  <c r="I13594" i="24"/>
  <c r="I13595" i="24"/>
  <c r="I13596" i="24"/>
  <c r="I13597" i="24"/>
  <c r="I13598" i="24"/>
  <c r="I13599" i="24"/>
  <c r="I13600" i="24"/>
  <c r="I13601" i="24"/>
  <c r="I13602" i="24"/>
  <c r="I13603" i="24"/>
  <c r="I13604" i="24"/>
  <c r="I13605" i="24"/>
  <c r="I13606" i="24"/>
  <c r="I13607" i="24"/>
  <c r="I13608" i="24"/>
  <c r="I13609" i="24"/>
  <c r="I13610" i="24"/>
  <c r="I13611" i="24"/>
  <c r="I13612" i="24"/>
  <c r="I13613" i="24"/>
  <c r="I13614" i="24"/>
  <c r="I13615" i="24"/>
  <c r="I13616" i="24"/>
  <c r="I13617" i="24"/>
  <c r="I13618" i="24"/>
  <c r="I13619" i="24"/>
  <c r="I13620" i="24"/>
  <c r="I13621" i="24"/>
  <c r="I13622" i="24"/>
  <c r="I13623" i="24"/>
  <c r="I13624" i="24"/>
  <c r="I13625" i="24"/>
  <c r="I13626" i="24"/>
  <c r="I13627" i="24"/>
  <c r="I13628" i="24"/>
  <c r="I13629" i="24"/>
  <c r="I13630" i="24"/>
  <c r="I13631" i="24"/>
  <c r="I13632" i="24"/>
  <c r="I13633" i="24"/>
  <c r="I13634" i="24"/>
  <c r="I13635" i="24"/>
  <c r="I13636" i="24"/>
  <c r="I13637" i="24"/>
  <c r="I13638" i="24"/>
  <c r="I13639" i="24"/>
  <c r="I13640" i="24"/>
  <c r="I13641" i="24"/>
  <c r="I13642" i="24"/>
  <c r="I13643" i="24"/>
  <c r="I13644" i="24"/>
  <c r="I13645" i="24"/>
  <c r="I13646" i="24"/>
  <c r="I13647" i="24"/>
  <c r="I13648" i="24"/>
  <c r="I13649" i="24"/>
  <c r="I13650" i="24"/>
  <c r="I13651" i="24"/>
  <c r="I13652" i="24"/>
  <c r="I13653" i="24"/>
  <c r="I13654" i="24"/>
  <c r="I13655" i="24"/>
  <c r="I13656" i="24"/>
  <c r="I13657" i="24"/>
  <c r="I13658" i="24"/>
  <c r="I13659" i="24"/>
  <c r="I13660" i="24"/>
  <c r="I13661" i="24"/>
  <c r="I13662" i="24"/>
  <c r="I13663" i="24"/>
  <c r="I13664" i="24"/>
  <c r="I13665" i="24"/>
  <c r="I13666" i="24"/>
  <c r="I13667" i="24"/>
  <c r="I13668" i="24"/>
  <c r="I13669" i="24"/>
  <c r="I13670" i="24"/>
  <c r="I13671" i="24"/>
  <c r="I13672" i="24"/>
  <c r="I13673" i="24"/>
  <c r="I13674" i="24"/>
  <c r="I13675" i="24"/>
  <c r="I13676" i="24"/>
  <c r="I13677" i="24"/>
  <c r="I13678" i="24"/>
  <c r="I13679" i="24"/>
  <c r="I13680" i="24"/>
  <c r="I13681" i="24"/>
  <c r="I13682" i="24"/>
  <c r="I13683" i="24"/>
  <c r="I13684" i="24"/>
  <c r="I13685" i="24"/>
  <c r="I13686" i="24"/>
  <c r="I13687" i="24"/>
  <c r="I13688" i="24"/>
  <c r="I13689" i="24"/>
  <c r="I13690" i="24"/>
  <c r="I13691" i="24"/>
  <c r="I13692" i="24"/>
  <c r="I13693" i="24"/>
  <c r="I13694" i="24"/>
  <c r="I13695" i="24"/>
  <c r="I13696" i="24"/>
  <c r="I13697" i="24"/>
  <c r="I13698" i="24"/>
  <c r="I13699" i="24"/>
  <c r="I13700" i="24"/>
  <c r="I13701" i="24"/>
  <c r="I13702" i="24"/>
  <c r="I13703" i="24"/>
  <c r="I13704" i="24"/>
  <c r="I13705" i="24"/>
  <c r="I13706" i="24"/>
  <c r="I13707" i="24"/>
  <c r="I13708" i="24"/>
  <c r="I13709" i="24"/>
  <c r="I13710" i="24"/>
  <c r="I13711" i="24"/>
  <c r="I13712" i="24"/>
  <c r="I13713" i="24"/>
  <c r="I13714" i="24"/>
  <c r="I13715" i="24"/>
  <c r="I13716" i="24"/>
  <c r="I13717" i="24"/>
  <c r="I13718" i="24"/>
  <c r="I13719" i="24"/>
  <c r="I13720" i="24"/>
  <c r="I13721" i="24"/>
  <c r="I13722" i="24"/>
  <c r="I13723" i="24"/>
  <c r="I13724" i="24"/>
  <c r="I13725" i="24"/>
  <c r="I13726" i="24"/>
  <c r="I13727" i="24"/>
  <c r="I13728" i="24"/>
  <c r="I13729" i="24"/>
  <c r="I13730" i="24"/>
  <c r="I13731" i="24"/>
  <c r="I13732" i="24"/>
  <c r="I13733" i="24"/>
  <c r="I13734" i="24"/>
  <c r="I13735" i="24"/>
  <c r="I13736" i="24"/>
  <c r="I13737" i="24"/>
  <c r="I13738" i="24"/>
  <c r="I13739" i="24"/>
  <c r="I13740" i="24"/>
  <c r="I13741" i="24"/>
  <c r="I13742" i="24"/>
  <c r="I13743" i="24"/>
  <c r="I13744" i="24"/>
  <c r="I13745" i="24"/>
  <c r="I13746" i="24"/>
  <c r="I13747" i="24"/>
  <c r="I13748" i="24"/>
  <c r="I13749" i="24"/>
  <c r="I13750" i="24"/>
  <c r="I13751" i="24"/>
  <c r="I13752" i="24"/>
  <c r="I13753" i="24"/>
  <c r="I13754" i="24"/>
  <c r="I13755" i="24"/>
  <c r="I13756" i="24"/>
  <c r="I13757" i="24"/>
  <c r="I13758" i="24"/>
  <c r="I13759" i="24"/>
  <c r="I13760" i="24"/>
  <c r="I13761" i="24"/>
  <c r="I13762" i="24"/>
  <c r="I13763" i="24"/>
  <c r="I13764" i="24"/>
  <c r="I13765" i="24"/>
  <c r="I13766" i="24"/>
  <c r="I13767" i="24"/>
  <c r="I13768" i="24"/>
  <c r="I13769" i="24"/>
  <c r="I13770" i="24"/>
  <c r="I13771" i="24"/>
  <c r="I13772" i="24"/>
  <c r="I13773" i="24"/>
  <c r="I13774" i="24"/>
  <c r="I13775" i="24"/>
  <c r="I13776" i="24"/>
  <c r="I13777" i="24"/>
  <c r="I13778" i="24"/>
  <c r="I13779" i="24"/>
  <c r="I13780" i="24"/>
  <c r="I13781" i="24"/>
  <c r="I13782" i="24"/>
  <c r="I13783" i="24"/>
  <c r="I13784" i="24"/>
  <c r="I13785" i="24"/>
  <c r="I13786" i="24"/>
  <c r="I13787" i="24"/>
  <c r="I13788" i="24"/>
  <c r="I13789" i="24"/>
  <c r="I13790" i="24"/>
  <c r="I13791" i="24"/>
  <c r="I13792" i="24"/>
  <c r="I13793" i="24"/>
  <c r="I13794" i="24"/>
  <c r="I13795" i="24"/>
  <c r="I13796" i="24"/>
  <c r="I13797" i="24"/>
  <c r="I13798" i="24"/>
  <c r="I13799" i="24"/>
  <c r="I13800" i="24"/>
  <c r="I13801" i="24"/>
  <c r="I13802" i="24"/>
  <c r="I13803" i="24"/>
  <c r="I13804" i="24"/>
  <c r="I13805" i="24"/>
  <c r="I13806" i="24"/>
  <c r="I13807" i="24"/>
  <c r="I13808" i="24"/>
  <c r="I13809" i="24"/>
  <c r="I13810" i="24"/>
  <c r="I13811" i="24"/>
  <c r="I13812" i="24"/>
  <c r="I13813" i="24"/>
  <c r="I13814" i="24"/>
  <c r="I13815" i="24"/>
  <c r="I13816" i="24"/>
  <c r="I13817" i="24"/>
  <c r="I13818" i="24"/>
  <c r="I13819" i="24"/>
  <c r="I13820" i="24"/>
  <c r="I13821" i="24"/>
  <c r="I13822" i="24"/>
  <c r="I13823" i="24"/>
  <c r="I13824" i="24"/>
  <c r="I13825" i="24"/>
  <c r="I13826" i="24"/>
  <c r="I13827" i="24"/>
  <c r="I13828" i="24"/>
  <c r="I13829" i="24"/>
  <c r="I13830" i="24"/>
  <c r="I13831" i="24"/>
  <c r="I13832" i="24"/>
  <c r="I13833" i="24"/>
  <c r="I13834" i="24"/>
  <c r="I13835" i="24"/>
  <c r="I13836" i="24"/>
  <c r="I13837" i="24"/>
  <c r="I13838" i="24"/>
  <c r="I13839" i="24"/>
  <c r="I13840" i="24"/>
  <c r="I13841" i="24"/>
  <c r="I13842" i="24"/>
  <c r="I13843" i="24"/>
  <c r="I13844" i="24"/>
  <c r="I13845" i="24"/>
  <c r="I13846" i="24"/>
  <c r="I13847" i="24"/>
  <c r="I13848" i="24"/>
  <c r="I13849" i="24"/>
  <c r="I13850" i="24"/>
  <c r="I13851" i="24"/>
  <c r="I13852" i="24"/>
  <c r="I13853" i="24"/>
  <c r="I13854" i="24"/>
  <c r="I13855" i="24"/>
  <c r="I13856" i="24"/>
  <c r="I13857" i="24"/>
  <c r="I13858" i="24"/>
  <c r="I13859" i="24"/>
  <c r="I13860" i="24"/>
  <c r="I13861" i="24"/>
  <c r="I13862" i="24"/>
  <c r="I13863" i="24"/>
  <c r="I13864" i="24"/>
  <c r="I13865" i="24"/>
  <c r="I13866" i="24"/>
  <c r="I13867" i="24"/>
  <c r="I13868" i="24"/>
  <c r="I13869" i="24"/>
  <c r="I13870" i="24"/>
  <c r="I13871" i="24"/>
  <c r="I13872" i="24"/>
  <c r="I13873" i="24"/>
  <c r="I13874" i="24"/>
  <c r="I13875" i="24"/>
  <c r="I13876" i="24"/>
  <c r="I13877" i="24"/>
  <c r="I13878" i="24"/>
  <c r="I13879" i="24"/>
  <c r="I13880" i="24"/>
  <c r="I13881" i="24"/>
  <c r="I13882" i="24"/>
  <c r="I13883" i="24"/>
  <c r="I13884" i="24"/>
  <c r="I13885" i="24"/>
  <c r="I13886" i="24"/>
  <c r="I13887" i="24"/>
  <c r="I13888" i="24"/>
  <c r="I13889" i="24"/>
  <c r="I13890" i="24"/>
  <c r="I13891" i="24"/>
  <c r="I13892" i="24"/>
  <c r="I13893" i="24"/>
  <c r="I13894" i="24"/>
  <c r="I13895" i="24"/>
  <c r="I13896" i="24"/>
  <c r="I13897" i="24"/>
  <c r="I13898" i="24"/>
  <c r="I13899" i="24"/>
  <c r="I13900" i="24"/>
  <c r="I13901" i="24"/>
  <c r="I13902" i="24"/>
  <c r="I13903" i="24"/>
  <c r="I13904" i="24"/>
  <c r="I13905" i="24"/>
  <c r="I13906" i="24"/>
  <c r="I13907" i="24"/>
  <c r="I13908" i="24"/>
  <c r="I13909" i="24"/>
  <c r="I13910" i="24"/>
  <c r="I13911" i="24"/>
  <c r="I13912" i="24"/>
  <c r="I13913" i="24"/>
  <c r="I13914" i="24"/>
  <c r="I13915" i="24"/>
  <c r="I13916" i="24"/>
  <c r="I13917" i="24"/>
  <c r="I13918" i="24"/>
  <c r="I13919" i="24"/>
  <c r="I13920" i="24"/>
  <c r="I13921" i="24"/>
  <c r="I13922" i="24"/>
  <c r="I13923" i="24"/>
  <c r="I13924" i="24"/>
  <c r="I13925" i="24"/>
  <c r="I13926" i="24"/>
  <c r="I13927" i="24"/>
  <c r="I13928" i="24"/>
  <c r="I13929" i="24"/>
  <c r="I13930" i="24"/>
  <c r="I13931" i="24"/>
  <c r="I13932" i="24"/>
  <c r="I13933" i="24"/>
  <c r="I13934" i="24"/>
  <c r="I13935" i="24"/>
  <c r="I13936" i="24"/>
  <c r="I13937" i="24"/>
  <c r="I13938" i="24"/>
  <c r="I13939" i="24"/>
  <c r="I13940" i="24"/>
  <c r="I13941" i="24"/>
  <c r="I13942" i="24"/>
  <c r="I13943" i="24"/>
  <c r="I13944" i="24"/>
  <c r="I13945" i="24"/>
  <c r="I13946" i="24"/>
  <c r="I13947" i="24"/>
  <c r="I13948" i="24"/>
  <c r="I13949" i="24"/>
  <c r="I13950" i="24"/>
  <c r="I13951" i="24"/>
  <c r="I13952" i="24"/>
  <c r="I13953" i="24"/>
  <c r="I13954" i="24"/>
  <c r="I13955" i="24"/>
  <c r="I13956" i="24"/>
  <c r="I13957" i="24"/>
  <c r="I13958" i="24"/>
  <c r="I13959" i="24"/>
  <c r="I13960" i="24"/>
  <c r="I13961" i="24"/>
  <c r="I13962" i="24"/>
  <c r="I13963" i="24"/>
  <c r="I13964" i="24"/>
  <c r="I13965" i="24"/>
  <c r="I13966" i="24"/>
  <c r="I13967" i="24"/>
  <c r="I13968" i="24"/>
  <c r="I13969" i="24"/>
  <c r="I13970" i="24"/>
  <c r="I13971" i="24"/>
  <c r="I13972" i="24"/>
  <c r="I13973" i="24"/>
  <c r="I13974" i="24"/>
  <c r="I13975" i="24"/>
  <c r="I13976" i="24"/>
  <c r="I13977" i="24"/>
  <c r="I13978" i="24"/>
  <c r="I13979" i="24"/>
  <c r="I13980" i="24"/>
  <c r="I13981" i="24"/>
  <c r="I13982" i="24"/>
  <c r="I13983" i="24"/>
  <c r="I13984" i="24"/>
  <c r="I13985" i="24"/>
  <c r="I13986" i="24"/>
  <c r="I13987" i="24"/>
  <c r="I13988" i="24"/>
  <c r="I13989" i="24"/>
  <c r="I13990" i="24"/>
  <c r="I13991" i="24"/>
  <c r="I13992" i="24"/>
  <c r="I13993" i="24"/>
  <c r="I13994" i="24"/>
  <c r="I13995" i="24"/>
  <c r="I13996" i="24"/>
  <c r="I13997" i="24"/>
  <c r="I13998" i="24"/>
  <c r="I13999" i="24"/>
  <c r="I14000" i="24"/>
  <c r="I14001" i="24"/>
  <c r="I14002" i="24"/>
  <c r="I14003" i="24"/>
  <c r="I14004" i="24"/>
  <c r="I14005" i="24"/>
  <c r="I14006" i="24"/>
  <c r="I14007" i="24"/>
  <c r="I14008" i="24"/>
  <c r="I14009" i="24"/>
  <c r="I14010" i="24"/>
  <c r="I14011" i="24"/>
  <c r="I14012" i="24"/>
  <c r="I14013" i="24"/>
  <c r="I14014" i="24"/>
  <c r="I14015" i="24"/>
  <c r="I14016" i="24"/>
  <c r="I14017" i="24"/>
  <c r="I14018" i="24"/>
  <c r="I14019" i="24"/>
  <c r="I14020" i="24"/>
  <c r="I14021" i="24"/>
  <c r="I14022" i="24"/>
  <c r="I14023" i="24"/>
  <c r="I14024" i="24"/>
  <c r="I14025" i="24"/>
  <c r="I14026" i="24"/>
  <c r="I14027" i="24"/>
  <c r="I14028" i="24"/>
  <c r="I14029" i="24"/>
  <c r="I14030" i="24"/>
  <c r="I14031" i="24"/>
  <c r="I14032" i="24"/>
  <c r="I14033" i="24"/>
  <c r="I14034" i="24"/>
  <c r="I14035" i="24"/>
  <c r="I14036" i="24"/>
  <c r="I14037" i="24"/>
  <c r="I14038" i="24"/>
  <c r="I14039" i="24"/>
  <c r="I14040" i="24"/>
  <c r="I14041" i="24"/>
  <c r="I14042" i="24"/>
  <c r="I14043" i="24"/>
  <c r="I14044" i="24"/>
  <c r="I14045" i="24"/>
  <c r="I14046" i="24"/>
  <c r="I14047" i="24"/>
  <c r="I14048" i="24"/>
  <c r="I14049" i="24"/>
  <c r="I14050" i="24"/>
  <c r="I14051" i="24"/>
  <c r="I14052" i="24"/>
  <c r="I14053" i="24"/>
  <c r="I14054" i="24"/>
  <c r="I14055" i="24"/>
  <c r="I14056" i="24"/>
  <c r="I14057" i="24"/>
  <c r="I14058" i="24"/>
  <c r="I14059" i="24"/>
  <c r="I14060" i="24"/>
  <c r="I14061" i="24"/>
  <c r="I14062" i="24"/>
  <c r="I14063" i="24"/>
  <c r="I14064" i="24"/>
  <c r="I14065" i="24"/>
  <c r="I14066" i="24"/>
  <c r="I14067" i="24"/>
  <c r="I14068" i="24"/>
  <c r="I14069" i="24"/>
  <c r="I14070" i="24"/>
  <c r="I14071" i="24"/>
  <c r="I14072" i="24"/>
  <c r="I14073" i="24"/>
  <c r="I14074" i="24"/>
  <c r="I14075" i="24"/>
  <c r="I14076" i="24"/>
  <c r="I14077" i="24"/>
  <c r="I14078" i="24"/>
  <c r="I14079" i="24"/>
  <c r="I14080" i="24"/>
  <c r="I14081" i="24"/>
  <c r="I14082" i="24"/>
  <c r="I14083" i="24"/>
  <c r="I14084" i="24"/>
  <c r="I14085" i="24"/>
  <c r="I14086" i="24"/>
  <c r="I14087" i="24"/>
  <c r="I14088" i="24"/>
  <c r="I14089" i="24"/>
  <c r="I14090" i="24"/>
  <c r="I14091" i="24"/>
  <c r="I14092" i="24"/>
  <c r="I14093" i="24"/>
  <c r="I14094" i="24"/>
  <c r="I14095" i="24"/>
  <c r="I14096" i="24"/>
  <c r="I14097" i="24"/>
  <c r="I14098" i="24"/>
  <c r="I14099" i="24"/>
  <c r="I14100" i="24"/>
  <c r="I14101" i="24"/>
  <c r="I14102" i="24"/>
  <c r="I14103" i="24"/>
  <c r="I14104" i="24"/>
  <c r="I14105" i="24"/>
  <c r="I14106" i="24"/>
  <c r="I14107" i="24"/>
  <c r="I14108" i="24"/>
  <c r="I14109" i="24"/>
  <c r="I14110" i="24"/>
  <c r="I14111" i="24"/>
  <c r="I14112" i="24"/>
  <c r="I14113" i="24"/>
  <c r="I14114" i="24"/>
  <c r="I14115" i="24"/>
  <c r="I14116" i="24"/>
  <c r="I14117" i="24"/>
  <c r="I14118" i="24"/>
  <c r="I14119" i="24"/>
  <c r="I14120" i="24"/>
  <c r="I14121" i="24"/>
  <c r="I14122" i="24"/>
  <c r="I14123" i="24"/>
  <c r="I14124" i="24"/>
  <c r="I14125" i="24"/>
  <c r="I14126" i="24"/>
  <c r="I14127" i="24"/>
  <c r="I14128" i="24"/>
  <c r="I14129" i="24"/>
  <c r="I14130" i="24"/>
  <c r="I14131" i="24"/>
  <c r="I14132" i="24"/>
  <c r="I14133" i="24"/>
  <c r="I14134" i="24"/>
  <c r="I14135" i="24"/>
  <c r="I14136" i="24"/>
  <c r="I14137" i="24"/>
  <c r="I14138" i="24"/>
  <c r="I14139" i="24"/>
  <c r="I14140" i="24"/>
  <c r="I14141" i="24"/>
  <c r="I14142" i="24"/>
  <c r="I14143" i="24"/>
  <c r="I14144" i="24"/>
  <c r="I14145" i="24"/>
  <c r="I14146" i="24"/>
  <c r="I14147" i="24"/>
  <c r="I14148" i="24"/>
  <c r="I14149" i="24"/>
  <c r="I14150" i="24"/>
  <c r="I14151" i="24"/>
  <c r="I14152" i="24"/>
  <c r="I14153" i="24"/>
  <c r="I14154" i="24"/>
  <c r="I14155" i="24"/>
  <c r="I14156" i="24"/>
  <c r="I14157" i="24"/>
  <c r="I14158" i="24"/>
  <c r="I14159" i="24"/>
  <c r="I14160" i="24"/>
  <c r="I14161" i="24"/>
  <c r="I14162" i="24"/>
  <c r="I14163" i="24"/>
  <c r="I14164" i="24"/>
  <c r="I14165" i="24"/>
  <c r="I14166" i="24"/>
  <c r="I14167" i="24"/>
  <c r="I14168" i="24"/>
  <c r="I14169" i="24"/>
  <c r="I14170" i="24"/>
  <c r="I14171" i="24"/>
  <c r="I14172" i="24"/>
  <c r="I14173" i="24"/>
  <c r="I14174" i="24"/>
  <c r="I14175" i="24"/>
  <c r="I14176" i="24"/>
  <c r="I14177" i="24"/>
  <c r="I14178" i="24"/>
  <c r="I14179" i="24"/>
  <c r="I14180" i="24"/>
  <c r="I14181" i="24"/>
  <c r="I14182" i="24"/>
  <c r="I14183" i="24"/>
  <c r="I14184" i="24"/>
  <c r="I14185" i="24"/>
  <c r="I14186" i="24"/>
  <c r="I14187" i="24"/>
  <c r="I14188" i="24"/>
  <c r="I14189" i="24"/>
  <c r="I14190" i="24"/>
  <c r="I14191" i="24"/>
  <c r="I14192" i="24"/>
  <c r="I14193" i="24"/>
  <c r="I14194" i="24"/>
  <c r="I14195" i="24"/>
  <c r="I14196" i="24"/>
  <c r="I14197" i="24"/>
  <c r="I14198" i="24"/>
  <c r="I14199" i="24"/>
  <c r="I14200" i="24"/>
  <c r="I14201" i="24"/>
  <c r="I14202" i="24"/>
  <c r="I14203" i="24"/>
  <c r="I14204" i="24"/>
  <c r="I14205" i="24"/>
  <c r="I14206" i="24"/>
  <c r="I14207" i="24"/>
  <c r="I14208" i="24"/>
  <c r="I14209" i="24"/>
  <c r="I14210" i="24"/>
  <c r="I14211" i="24"/>
  <c r="I14212" i="24"/>
  <c r="I14213" i="24"/>
  <c r="I14214" i="24"/>
  <c r="I14215" i="24"/>
  <c r="I14216" i="24"/>
  <c r="I14217" i="24"/>
  <c r="I14218" i="24"/>
  <c r="I14219" i="24"/>
  <c r="I14220" i="24"/>
  <c r="I14221" i="24"/>
  <c r="I14222" i="24"/>
  <c r="I14223" i="24"/>
  <c r="I14224" i="24"/>
  <c r="I14225" i="24"/>
  <c r="I14226" i="24"/>
  <c r="I14227" i="24"/>
  <c r="I14228" i="24"/>
  <c r="I14229" i="24"/>
  <c r="I14230" i="24"/>
  <c r="I14231" i="24"/>
  <c r="I14232" i="24"/>
  <c r="I14233" i="24"/>
  <c r="I14234" i="24"/>
  <c r="I14235" i="24"/>
  <c r="I14236" i="24"/>
  <c r="I14237" i="24"/>
  <c r="I14238" i="24"/>
  <c r="I14239" i="24"/>
  <c r="I14240" i="24"/>
  <c r="I14241" i="24"/>
  <c r="I14242" i="24"/>
  <c r="I14243" i="24"/>
  <c r="I14244" i="24"/>
  <c r="I14245" i="24"/>
  <c r="I14246" i="24"/>
  <c r="I14247" i="24"/>
  <c r="I14248" i="24"/>
  <c r="I14249" i="24"/>
  <c r="I14250" i="24"/>
  <c r="I14251" i="24"/>
  <c r="I14252" i="24"/>
  <c r="I14253" i="24"/>
  <c r="I14254" i="24"/>
  <c r="I14255" i="24"/>
  <c r="I14256" i="24"/>
  <c r="I14257" i="24"/>
  <c r="I14258" i="24"/>
  <c r="I14259" i="24"/>
  <c r="I14260" i="24"/>
  <c r="I14261" i="24"/>
  <c r="I14262" i="24"/>
  <c r="I14263" i="24"/>
  <c r="I14264" i="24"/>
  <c r="I14265" i="24"/>
  <c r="I14266" i="24"/>
  <c r="I14267" i="24"/>
  <c r="I14268" i="24"/>
  <c r="I14269" i="24"/>
  <c r="I14270" i="24"/>
  <c r="I14271" i="24"/>
  <c r="I14272" i="24"/>
  <c r="I14273" i="24"/>
  <c r="I14274" i="24"/>
  <c r="I14275" i="24"/>
  <c r="I14276" i="24"/>
  <c r="I14277" i="24"/>
  <c r="I14278" i="24"/>
  <c r="I14279" i="24"/>
  <c r="I14280" i="24"/>
  <c r="I14281" i="24"/>
  <c r="I14282" i="24"/>
  <c r="I14283" i="24"/>
  <c r="I14284" i="24"/>
  <c r="I14285" i="24"/>
  <c r="I14286" i="24"/>
  <c r="I14287" i="24"/>
  <c r="I14288" i="24"/>
  <c r="I14289" i="24"/>
  <c r="I14290" i="24"/>
  <c r="I14291" i="24"/>
  <c r="I14292" i="24"/>
  <c r="I14293" i="24"/>
  <c r="I14294" i="24"/>
  <c r="I14295" i="24"/>
  <c r="I14296" i="24"/>
  <c r="I14297" i="24"/>
  <c r="I14298" i="24"/>
  <c r="I14299" i="24"/>
  <c r="I14300" i="24"/>
  <c r="I14301" i="24"/>
  <c r="I14302" i="24"/>
  <c r="I14303" i="24"/>
  <c r="I14304" i="24"/>
  <c r="I14305" i="24"/>
  <c r="I14306" i="24"/>
  <c r="I14307" i="24"/>
  <c r="I14308" i="24"/>
  <c r="I14309" i="24"/>
  <c r="I14310" i="24"/>
  <c r="I14311" i="24"/>
  <c r="I14312" i="24"/>
  <c r="I14313" i="24"/>
  <c r="I14314" i="24"/>
  <c r="I14315" i="24"/>
  <c r="I14316" i="24"/>
  <c r="I14317" i="24"/>
  <c r="I14318" i="24"/>
  <c r="I14319" i="24"/>
  <c r="I14320" i="24"/>
  <c r="I14321" i="24"/>
  <c r="I14322" i="24"/>
  <c r="I14323" i="24"/>
  <c r="I14324" i="24"/>
  <c r="I14325" i="24"/>
  <c r="I14326" i="24"/>
  <c r="I14327" i="24"/>
  <c r="I14328" i="24"/>
  <c r="I14329" i="24"/>
  <c r="I14330" i="24"/>
  <c r="I14331" i="24"/>
  <c r="I14332" i="24"/>
  <c r="I14333" i="24"/>
  <c r="I14334" i="24"/>
  <c r="I14335" i="24"/>
  <c r="I14336" i="24"/>
  <c r="I14337" i="24"/>
  <c r="I14338" i="24"/>
  <c r="I14339" i="24"/>
  <c r="I14340" i="24"/>
  <c r="I14341" i="24"/>
  <c r="I14342" i="24"/>
  <c r="I14343" i="24"/>
  <c r="I14344" i="24"/>
  <c r="I14345" i="24"/>
  <c r="I14346" i="24"/>
  <c r="I14347" i="24"/>
  <c r="I14348" i="24"/>
  <c r="I14349" i="24"/>
  <c r="I14350" i="24"/>
  <c r="I14351" i="24"/>
  <c r="I14352" i="24"/>
  <c r="I14353" i="24"/>
  <c r="I14354" i="24"/>
  <c r="I14355" i="24"/>
  <c r="I14356" i="24"/>
  <c r="I14357" i="24"/>
  <c r="I14358" i="24"/>
  <c r="I14359" i="24"/>
  <c r="I14360" i="24"/>
  <c r="I14361" i="24"/>
  <c r="I14362" i="24"/>
  <c r="I14363" i="24"/>
  <c r="I14364" i="24"/>
  <c r="I14365" i="24"/>
  <c r="I14366" i="24"/>
  <c r="I14367" i="24"/>
  <c r="I14368" i="24"/>
  <c r="I14369" i="24"/>
  <c r="I14370" i="24"/>
  <c r="I14371" i="24"/>
  <c r="I14372" i="24"/>
  <c r="I14373" i="24"/>
  <c r="I14374" i="24"/>
  <c r="I14375" i="24"/>
  <c r="I14376" i="24"/>
  <c r="I14377" i="24"/>
  <c r="I14378" i="24"/>
  <c r="I14379" i="24"/>
  <c r="I14380" i="24"/>
  <c r="I14381" i="24"/>
  <c r="I14382" i="24"/>
  <c r="I14383" i="24"/>
  <c r="I14384" i="24"/>
  <c r="I14385" i="24"/>
  <c r="I14386" i="24"/>
  <c r="I14387" i="24"/>
  <c r="I14388" i="24"/>
  <c r="I14389" i="24"/>
  <c r="I14390" i="24"/>
  <c r="I14391" i="24"/>
  <c r="I14392" i="24"/>
  <c r="I14393" i="24"/>
  <c r="I14394" i="24"/>
  <c r="I14395" i="24"/>
  <c r="I14396" i="24"/>
  <c r="I14397" i="24"/>
  <c r="I14398" i="24"/>
  <c r="I14399" i="24"/>
  <c r="I14400" i="24"/>
  <c r="I14401" i="24"/>
  <c r="I14402" i="24"/>
  <c r="I14403" i="24"/>
  <c r="I14404" i="24"/>
  <c r="I14405" i="24"/>
  <c r="I14406" i="24"/>
  <c r="I14407" i="24"/>
  <c r="I14408" i="24"/>
  <c r="I14409" i="24"/>
  <c r="I14410" i="24"/>
  <c r="I14411" i="24"/>
  <c r="I14412" i="24"/>
  <c r="I14413" i="24"/>
  <c r="I14414" i="24"/>
  <c r="I14415" i="24"/>
  <c r="I14416" i="24"/>
  <c r="I14417" i="24"/>
  <c r="I14418" i="24"/>
  <c r="I14419" i="24"/>
  <c r="I14420" i="24"/>
  <c r="I14421" i="24"/>
  <c r="I14422" i="24"/>
  <c r="I14423" i="24"/>
  <c r="I14424" i="24"/>
  <c r="I14425" i="24"/>
  <c r="I14426" i="24"/>
  <c r="I14427" i="24"/>
  <c r="I14428" i="24"/>
  <c r="I14429" i="24"/>
  <c r="I14430" i="24"/>
  <c r="I14431" i="24"/>
  <c r="I14432" i="24"/>
  <c r="I14433" i="24"/>
  <c r="I14434" i="24"/>
  <c r="I14435" i="24"/>
  <c r="I14436" i="24"/>
  <c r="I14437" i="24"/>
  <c r="I14438" i="24"/>
  <c r="I14439" i="24"/>
  <c r="I14440" i="24"/>
  <c r="I14441" i="24"/>
  <c r="I14442" i="24"/>
  <c r="I14443" i="24"/>
  <c r="I14444" i="24"/>
  <c r="I14445" i="24"/>
  <c r="I14446" i="24"/>
  <c r="I14447" i="24"/>
  <c r="I14448" i="24"/>
  <c r="I14449" i="24"/>
  <c r="I14450" i="24"/>
  <c r="I14451" i="24"/>
  <c r="I14452" i="24"/>
  <c r="I14453" i="24"/>
  <c r="I14454" i="24"/>
  <c r="I14455" i="24"/>
  <c r="I14456" i="24"/>
  <c r="I14457" i="24"/>
  <c r="I14458" i="24"/>
  <c r="I14459" i="24"/>
  <c r="I14460" i="24"/>
  <c r="I14461" i="24"/>
  <c r="I14462" i="24"/>
  <c r="I14463" i="24"/>
  <c r="I14464" i="24"/>
  <c r="I14465" i="24"/>
  <c r="I14466" i="24"/>
  <c r="I14467" i="24"/>
  <c r="I14468" i="24"/>
  <c r="I14469" i="24"/>
  <c r="I14470" i="24"/>
  <c r="I14471" i="24"/>
  <c r="I14472" i="24"/>
  <c r="I14473" i="24"/>
  <c r="I14474" i="24"/>
  <c r="I14475" i="24"/>
  <c r="I14476" i="24"/>
  <c r="I14477" i="24"/>
  <c r="I14478" i="24"/>
  <c r="I14479" i="24"/>
  <c r="I14480" i="24"/>
  <c r="I14481" i="24"/>
  <c r="I14482" i="24"/>
  <c r="I14483" i="24"/>
  <c r="I14484" i="24"/>
  <c r="I14485" i="24"/>
  <c r="I14486" i="24"/>
  <c r="I14487" i="24"/>
  <c r="I14488" i="24"/>
  <c r="I14489" i="24"/>
  <c r="I14490" i="24"/>
  <c r="I14491" i="24"/>
  <c r="I14492" i="24"/>
  <c r="I14493" i="24"/>
  <c r="I14494" i="24"/>
  <c r="I14495" i="24"/>
  <c r="I14496" i="24"/>
  <c r="I14497" i="24"/>
  <c r="I14498" i="24"/>
  <c r="I14499" i="24"/>
  <c r="I14500" i="24"/>
  <c r="I14501" i="24"/>
  <c r="I14502" i="24"/>
  <c r="I14503" i="24"/>
  <c r="I14504" i="24"/>
  <c r="I14505" i="24"/>
  <c r="I14506" i="24"/>
  <c r="I14507" i="24"/>
  <c r="I14508" i="24"/>
  <c r="I14509" i="24"/>
  <c r="I14510" i="24"/>
  <c r="I14511" i="24"/>
  <c r="I14512" i="24"/>
  <c r="I14513" i="24"/>
  <c r="I14514" i="24"/>
  <c r="I14515" i="24"/>
  <c r="I14516" i="24"/>
  <c r="I14517" i="24"/>
  <c r="I14518" i="24"/>
  <c r="I14519" i="24"/>
  <c r="I14520" i="24"/>
  <c r="I14521" i="24"/>
  <c r="I14522" i="24"/>
  <c r="I14523" i="24"/>
  <c r="I14524" i="24"/>
  <c r="I14525" i="24"/>
  <c r="I14526" i="24"/>
  <c r="I14527" i="24"/>
  <c r="I14528" i="24"/>
  <c r="I14529" i="24"/>
  <c r="I14530" i="24"/>
  <c r="I14531" i="24"/>
  <c r="I14532" i="24"/>
  <c r="I14533" i="24"/>
  <c r="I14534" i="24"/>
  <c r="I14535" i="24"/>
  <c r="I14536" i="24"/>
  <c r="I14537" i="24"/>
  <c r="I14538" i="24"/>
  <c r="I14539" i="24"/>
  <c r="I14540" i="24"/>
  <c r="I14541" i="24"/>
  <c r="I14542" i="24"/>
  <c r="I14543" i="24"/>
  <c r="I14544" i="24"/>
  <c r="I14545" i="24"/>
  <c r="I14546" i="24"/>
  <c r="I14547" i="24"/>
  <c r="I14548" i="24"/>
  <c r="I14549" i="24"/>
  <c r="I14550" i="24"/>
  <c r="I14551" i="24"/>
  <c r="I14552" i="24"/>
  <c r="I14553" i="24"/>
  <c r="I14554" i="24"/>
  <c r="I14555" i="24"/>
  <c r="I14556" i="24"/>
  <c r="I14557" i="24"/>
  <c r="I14558" i="24"/>
  <c r="I14559" i="24"/>
  <c r="I14560" i="24"/>
  <c r="I14561" i="24"/>
  <c r="I14562" i="24"/>
  <c r="I14563" i="24"/>
  <c r="I14564" i="24"/>
  <c r="I14565" i="24"/>
  <c r="I14566" i="24"/>
  <c r="I14567" i="24"/>
  <c r="I14568" i="24"/>
  <c r="I14569" i="24"/>
  <c r="I14570" i="24"/>
  <c r="I14571" i="24"/>
  <c r="I14572" i="24"/>
  <c r="I14573" i="24"/>
  <c r="I14574" i="24"/>
  <c r="I14575" i="24"/>
  <c r="I14576" i="24"/>
  <c r="I14577" i="24"/>
  <c r="I14578" i="24"/>
  <c r="I14579" i="24"/>
  <c r="I14580" i="24"/>
  <c r="I14581" i="24"/>
  <c r="I14582" i="24"/>
  <c r="I14583" i="24"/>
  <c r="I14584" i="24"/>
  <c r="I14585" i="24"/>
  <c r="I14586" i="24"/>
  <c r="I14587" i="24"/>
  <c r="I14588" i="24"/>
  <c r="I14589" i="24"/>
  <c r="I14590" i="24"/>
  <c r="I14591" i="24"/>
  <c r="I14592" i="24"/>
  <c r="I14593" i="24"/>
  <c r="I14594" i="24"/>
  <c r="I14595" i="24"/>
  <c r="I14596" i="24"/>
  <c r="I14597" i="24"/>
  <c r="I14598" i="24"/>
  <c r="I14599" i="24"/>
  <c r="I14600" i="24"/>
  <c r="I14601" i="24"/>
  <c r="I14602" i="24"/>
  <c r="I14603" i="24"/>
  <c r="I14604" i="24"/>
  <c r="I14605" i="24"/>
  <c r="I14606" i="24"/>
  <c r="I14607" i="24"/>
  <c r="I14608" i="24"/>
  <c r="I14609" i="24"/>
  <c r="I14610" i="24"/>
  <c r="I14611" i="24"/>
  <c r="I14612" i="24"/>
  <c r="I14613" i="24"/>
  <c r="I14614" i="24"/>
  <c r="I14615" i="24"/>
  <c r="I14616" i="24"/>
  <c r="I14617" i="24"/>
  <c r="I14618" i="24"/>
  <c r="I14619" i="24"/>
  <c r="I14620" i="24"/>
  <c r="I14621" i="24"/>
  <c r="I14622" i="24"/>
  <c r="I14623" i="24"/>
  <c r="I14624" i="24"/>
  <c r="I14625" i="24"/>
  <c r="I14626" i="24"/>
  <c r="I14627" i="24"/>
  <c r="I14628" i="24"/>
  <c r="I14629" i="24"/>
  <c r="I14630" i="24"/>
  <c r="I14631" i="24"/>
  <c r="I14632" i="24"/>
  <c r="I14633" i="24"/>
  <c r="I14634" i="24"/>
  <c r="I14635" i="24"/>
  <c r="I14636" i="24"/>
  <c r="I14637" i="24"/>
  <c r="I14638" i="24"/>
  <c r="I14639" i="24"/>
  <c r="I14640" i="24"/>
  <c r="I14641" i="24"/>
  <c r="I14642" i="24"/>
  <c r="I14643" i="24"/>
  <c r="I14644" i="24"/>
  <c r="I14645" i="24"/>
  <c r="I14646" i="24"/>
  <c r="I14647" i="24"/>
  <c r="I14648" i="24"/>
  <c r="I14649" i="24"/>
  <c r="I14650" i="24"/>
  <c r="I14651" i="24"/>
  <c r="I14652" i="24"/>
  <c r="I14653" i="24"/>
  <c r="I14654" i="24"/>
  <c r="I14655" i="24"/>
  <c r="I14656" i="24"/>
  <c r="I14657" i="24"/>
  <c r="I14658" i="24"/>
  <c r="I14659" i="24"/>
  <c r="I14660" i="24"/>
  <c r="I14661" i="24"/>
  <c r="I14662" i="24"/>
  <c r="I14663" i="24"/>
  <c r="I14664" i="24"/>
  <c r="I14665" i="24"/>
  <c r="I14666" i="24"/>
  <c r="I14667" i="24"/>
  <c r="I14668" i="24"/>
  <c r="I14669" i="24"/>
  <c r="I14670" i="24"/>
  <c r="I14671" i="24"/>
  <c r="I14672" i="24"/>
  <c r="I14673" i="24"/>
  <c r="I14674" i="24"/>
  <c r="I14675" i="24"/>
  <c r="I14676" i="24"/>
  <c r="I14677" i="24"/>
  <c r="I14678" i="24"/>
  <c r="I14679" i="24"/>
  <c r="I14680" i="24"/>
  <c r="I14681" i="24"/>
  <c r="I14682" i="24"/>
  <c r="I14683" i="24"/>
  <c r="I14684" i="24"/>
  <c r="I14685" i="24"/>
  <c r="I14686" i="24"/>
  <c r="I14687" i="24"/>
  <c r="I14688" i="24"/>
  <c r="I14689" i="24"/>
  <c r="I14690" i="24"/>
  <c r="I14691" i="24"/>
  <c r="I14692" i="24"/>
  <c r="I14693" i="24"/>
  <c r="I14694" i="24"/>
  <c r="I14695" i="24"/>
  <c r="I14696" i="24"/>
  <c r="I14697" i="24"/>
  <c r="I14698" i="24"/>
  <c r="I14699" i="24"/>
  <c r="I14700" i="24"/>
  <c r="I14701" i="24"/>
  <c r="I14702" i="24"/>
  <c r="I14703" i="24"/>
  <c r="I14704" i="24"/>
  <c r="I14705" i="24"/>
  <c r="I14706" i="24"/>
  <c r="I14707" i="24"/>
  <c r="I14708" i="24"/>
  <c r="I14709" i="24"/>
  <c r="I14710" i="24"/>
  <c r="I14711" i="24"/>
  <c r="I14712" i="24"/>
  <c r="I14713" i="24"/>
  <c r="I14714" i="24"/>
  <c r="I14715" i="24"/>
  <c r="I14716" i="24"/>
  <c r="I14717" i="24"/>
  <c r="I14718" i="24"/>
  <c r="I14719" i="24"/>
  <c r="I14720" i="24"/>
  <c r="I14721" i="24"/>
  <c r="I14722" i="24"/>
  <c r="I14723" i="24"/>
  <c r="I14724" i="24"/>
  <c r="I14725" i="24"/>
  <c r="I14726" i="24"/>
  <c r="I14727" i="24"/>
  <c r="I14728" i="24"/>
  <c r="I14729" i="24"/>
  <c r="I14730" i="24"/>
  <c r="I14731" i="24"/>
  <c r="I14732" i="24"/>
  <c r="I14733" i="24"/>
  <c r="I14734" i="24"/>
  <c r="I14735" i="24"/>
  <c r="I14736" i="24"/>
  <c r="I14737" i="24"/>
  <c r="I14738" i="24"/>
  <c r="I14739" i="24"/>
  <c r="I14740" i="24"/>
  <c r="I14741" i="24"/>
  <c r="I14742" i="24"/>
  <c r="I14743" i="24"/>
  <c r="I14744" i="24"/>
  <c r="I14745" i="24"/>
  <c r="I14746" i="24"/>
  <c r="I14747" i="24"/>
  <c r="I14748" i="24"/>
  <c r="I14749" i="24"/>
  <c r="I14750" i="24"/>
  <c r="I14751" i="24"/>
  <c r="I14752" i="24"/>
  <c r="I14753" i="24"/>
  <c r="I14754" i="24"/>
  <c r="I14755" i="24"/>
  <c r="I14756" i="24"/>
  <c r="I14757" i="24"/>
  <c r="I14758" i="24"/>
  <c r="I14759" i="24"/>
  <c r="I14760" i="24"/>
  <c r="I14761" i="24"/>
  <c r="I14762" i="24"/>
  <c r="I14763" i="24"/>
  <c r="I14764" i="24"/>
  <c r="I14765" i="24"/>
  <c r="I14766" i="24"/>
  <c r="I14767" i="24"/>
  <c r="I14768" i="24"/>
  <c r="I14769" i="24"/>
  <c r="I14770" i="24"/>
  <c r="I14771" i="24"/>
  <c r="I14772" i="24"/>
  <c r="I14773" i="24"/>
  <c r="I14774" i="24"/>
  <c r="I14775" i="24"/>
  <c r="I14776" i="24"/>
  <c r="I14777" i="24"/>
  <c r="I14778" i="24"/>
  <c r="I14779" i="24"/>
  <c r="I14780" i="24"/>
  <c r="I14781" i="24"/>
  <c r="I14782" i="24"/>
  <c r="I14783" i="24"/>
  <c r="I14784" i="24"/>
  <c r="I14785" i="24"/>
  <c r="I14786" i="24"/>
  <c r="I14787" i="24"/>
  <c r="I14788" i="24"/>
  <c r="I14789" i="24"/>
  <c r="I14790" i="24"/>
  <c r="I14791" i="24"/>
  <c r="I14792" i="24"/>
  <c r="I14793" i="24"/>
  <c r="I14794" i="24"/>
  <c r="I14795" i="24"/>
  <c r="I14796" i="24"/>
  <c r="I14797" i="24"/>
  <c r="I14798" i="24"/>
  <c r="I14799" i="24"/>
  <c r="I14800" i="24"/>
  <c r="I14801" i="24"/>
  <c r="I14802" i="24"/>
  <c r="I14803" i="24"/>
  <c r="I14804" i="24"/>
  <c r="I14805" i="24"/>
  <c r="I14806" i="24"/>
  <c r="I14807" i="24"/>
  <c r="I14808" i="24"/>
  <c r="I14809" i="24"/>
  <c r="I14810" i="24"/>
  <c r="I14811" i="24"/>
  <c r="I14812" i="24"/>
  <c r="I14813" i="24"/>
  <c r="I14814" i="24"/>
  <c r="I14815" i="24"/>
  <c r="I14816" i="24"/>
  <c r="I14817" i="24"/>
  <c r="I14818" i="24"/>
  <c r="I14819" i="24"/>
  <c r="I14820" i="24"/>
  <c r="I14821" i="24"/>
  <c r="I14822" i="24"/>
  <c r="I14823" i="24"/>
  <c r="I14824" i="24"/>
  <c r="I14825" i="24"/>
  <c r="I14826" i="24"/>
  <c r="I14827" i="24"/>
  <c r="I14828" i="24"/>
  <c r="I14829" i="24"/>
  <c r="I14830" i="24"/>
  <c r="I14831" i="24"/>
  <c r="I14832" i="24"/>
  <c r="I14833" i="24"/>
  <c r="I14834" i="24"/>
  <c r="I14835" i="24"/>
  <c r="I14836" i="24"/>
  <c r="I14837" i="24"/>
  <c r="I14838" i="24"/>
  <c r="I14839" i="24"/>
  <c r="I14840" i="24"/>
  <c r="I14841" i="24"/>
  <c r="I14842" i="24"/>
  <c r="I14843" i="24"/>
  <c r="I14844" i="24"/>
  <c r="I14845" i="24"/>
  <c r="I14846" i="24"/>
  <c r="I14847" i="24"/>
  <c r="I14848" i="24"/>
  <c r="I14849" i="24"/>
  <c r="I14850" i="24"/>
  <c r="I14851" i="24"/>
  <c r="I14852" i="24"/>
  <c r="I14853" i="24"/>
  <c r="I14854" i="24"/>
  <c r="I14855" i="24"/>
  <c r="I14856" i="24"/>
  <c r="I14857" i="24"/>
  <c r="I14858" i="24"/>
  <c r="I14859" i="24"/>
  <c r="I14860" i="24"/>
  <c r="I14861" i="24"/>
  <c r="I14862" i="24"/>
  <c r="I14863" i="24"/>
  <c r="I14864" i="24"/>
  <c r="I14865" i="24"/>
  <c r="I14866" i="24"/>
  <c r="I14867" i="24"/>
  <c r="I14868" i="24"/>
  <c r="I14869" i="24"/>
  <c r="I14870" i="24"/>
  <c r="I14871" i="24"/>
  <c r="I14872" i="24"/>
  <c r="I14873" i="24"/>
  <c r="I14874" i="24"/>
  <c r="I14875" i="24"/>
  <c r="I14876" i="24"/>
  <c r="I14877" i="24"/>
  <c r="I14878" i="24"/>
  <c r="I14879" i="24"/>
  <c r="I14880" i="24"/>
  <c r="I14881" i="24"/>
  <c r="I14882" i="24"/>
  <c r="I14883" i="24"/>
  <c r="I14884" i="24"/>
  <c r="I14885" i="24"/>
  <c r="I14886" i="24"/>
  <c r="I14887" i="24"/>
  <c r="I14888" i="24"/>
  <c r="I14889" i="24"/>
  <c r="I14890" i="24"/>
  <c r="I14891" i="24"/>
  <c r="I14892" i="24"/>
  <c r="I14893" i="24"/>
  <c r="I14894" i="24"/>
  <c r="I14895" i="24"/>
  <c r="I14896" i="24"/>
  <c r="I14897" i="24"/>
  <c r="I14898" i="24"/>
  <c r="I14899" i="24"/>
  <c r="I14900" i="24"/>
  <c r="I14901" i="24"/>
  <c r="I14902" i="24"/>
  <c r="I14903" i="24"/>
  <c r="I14904" i="24"/>
  <c r="I14905" i="24"/>
  <c r="I14906" i="24"/>
  <c r="I14907" i="24"/>
  <c r="I14908" i="24"/>
  <c r="I14909" i="24"/>
  <c r="I14910" i="24"/>
  <c r="I14911" i="24"/>
  <c r="I14912" i="24"/>
  <c r="I14913" i="24"/>
  <c r="I14914" i="24"/>
  <c r="I14915" i="24"/>
  <c r="I14916" i="24"/>
  <c r="I14917" i="24"/>
  <c r="I14918" i="24"/>
  <c r="I14919" i="24"/>
  <c r="I14920" i="24"/>
  <c r="I14921" i="24"/>
  <c r="I14922" i="24"/>
  <c r="I14923" i="24"/>
  <c r="I14924" i="24"/>
  <c r="I14925" i="24"/>
  <c r="I14926" i="24"/>
  <c r="I14927" i="24"/>
  <c r="I14928" i="24"/>
  <c r="I14929" i="24"/>
  <c r="I14930" i="24"/>
  <c r="I14931" i="24"/>
  <c r="I14932" i="24"/>
  <c r="I14933" i="24"/>
  <c r="I14934" i="24"/>
  <c r="I14935" i="24"/>
  <c r="I14936" i="24"/>
  <c r="I14937" i="24"/>
  <c r="I14938" i="24"/>
  <c r="I14939" i="24"/>
  <c r="I14940" i="24"/>
  <c r="I14941" i="24"/>
  <c r="I14942" i="24"/>
  <c r="I14943" i="24"/>
  <c r="I14944" i="24"/>
  <c r="I14945" i="24"/>
  <c r="I14946" i="24"/>
  <c r="I14947" i="24"/>
  <c r="I14948" i="24"/>
  <c r="I14949" i="24"/>
  <c r="I14950" i="24"/>
  <c r="I14951" i="24"/>
  <c r="I14952" i="24"/>
  <c r="I14953" i="24"/>
  <c r="I14954" i="24"/>
  <c r="I14955" i="24"/>
  <c r="I14956" i="24"/>
  <c r="I14957" i="24"/>
  <c r="I14958" i="24"/>
  <c r="I14959" i="24"/>
  <c r="I14960" i="24"/>
  <c r="I14961" i="24"/>
  <c r="I14962" i="24"/>
  <c r="I14963" i="24"/>
  <c r="I14964" i="24"/>
  <c r="I14965" i="24"/>
  <c r="I14966" i="24"/>
  <c r="I14967" i="24"/>
  <c r="I14968" i="24"/>
  <c r="I14969" i="24"/>
  <c r="I14970" i="24"/>
  <c r="I14971" i="24"/>
  <c r="I14972" i="24"/>
  <c r="I14973" i="24"/>
  <c r="I14974" i="24"/>
  <c r="I14975" i="24"/>
  <c r="I14976" i="24"/>
  <c r="I14977" i="24"/>
  <c r="I14978" i="24"/>
  <c r="I14979" i="24"/>
  <c r="I14980" i="24"/>
  <c r="I14981" i="24"/>
  <c r="I14982" i="24"/>
  <c r="I14983" i="24"/>
  <c r="I14984" i="24"/>
  <c r="I14985" i="24"/>
  <c r="I14986" i="24"/>
  <c r="I14987" i="24"/>
  <c r="I14988" i="24"/>
  <c r="I14989" i="24"/>
  <c r="I14990" i="24"/>
  <c r="I14991" i="24"/>
  <c r="I14992" i="24"/>
  <c r="I14993" i="24"/>
  <c r="I14994" i="24"/>
  <c r="I14995" i="24"/>
  <c r="I14996" i="24"/>
  <c r="I14997" i="24"/>
  <c r="I14998" i="24"/>
  <c r="I14999" i="24"/>
  <c r="I15000" i="24"/>
  <c r="I15001" i="24"/>
  <c r="I15002" i="24"/>
  <c r="I15003" i="24"/>
  <c r="I15004" i="24"/>
  <c r="I15005" i="24"/>
  <c r="I15006" i="24"/>
  <c r="I15007" i="24"/>
  <c r="I15008" i="24"/>
  <c r="I15009" i="24"/>
  <c r="I15010" i="24"/>
  <c r="I15011" i="24"/>
  <c r="I15012" i="24"/>
  <c r="I15013" i="24"/>
  <c r="I15014" i="24"/>
  <c r="I15015" i="24"/>
  <c r="I15016" i="24"/>
  <c r="I15017" i="24"/>
  <c r="I15018" i="24"/>
  <c r="I15019" i="24"/>
  <c r="I15020" i="24"/>
  <c r="I15021" i="24"/>
  <c r="I15022" i="24"/>
  <c r="I15023" i="24"/>
  <c r="I15024" i="24"/>
  <c r="I15025" i="24"/>
  <c r="I15026" i="24"/>
  <c r="I15027" i="24"/>
  <c r="I15028" i="24"/>
  <c r="I15029" i="24"/>
  <c r="I15030" i="24"/>
  <c r="I15031" i="24"/>
  <c r="I15032" i="24"/>
  <c r="I15033" i="24"/>
  <c r="I15034" i="24"/>
  <c r="I15035" i="24"/>
  <c r="I15036" i="24"/>
  <c r="I15037" i="24"/>
  <c r="I15038" i="24"/>
  <c r="I15039" i="24"/>
  <c r="I15040" i="24"/>
  <c r="I15041" i="24"/>
  <c r="I15042" i="24"/>
  <c r="I15043" i="24"/>
  <c r="I15044" i="24"/>
  <c r="I15045" i="24"/>
  <c r="I15046" i="24"/>
  <c r="I15047" i="24"/>
  <c r="I15048" i="24"/>
  <c r="I15049" i="24"/>
  <c r="I15050" i="24"/>
  <c r="I15051" i="24"/>
  <c r="I15052" i="24"/>
  <c r="I15053" i="24"/>
  <c r="I15054" i="24"/>
  <c r="I15055" i="24"/>
  <c r="I15056" i="24"/>
  <c r="I15057" i="24"/>
  <c r="I15058" i="24"/>
  <c r="I15059" i="24"/>
  <c r="I15060" i="24"/>
  <c r="I15061" i="24"/>
  <c r="I15062" i="24"/>
  <c r="I15063" i="24"/>
  <c r="I15064" i="24"/>
  <c r="I15065" i="24"/>
  <c r="I15066" i="24"/>
  <c r="I15067" i="24"/>
  <c r="I15068" i="24"/>
  <c r="I15069" i="24"/>
  <c r="I15070" i="24"/>
  <c r="I15071" i="24"/>
  <c r="I15072" i="24"/>
  <c r="I15073" i="24"/>
  <c r="I15074" i="24"/>
  <c r="I15075" i="24"/>
  <c r="I15076" i="24"/>
  <c r="I15077" i="24"/>
  <c r="I15078" i="24"/>
  <c r="I15079" i="24"/>
  <c r="I15080" i="24"/>
  <c r="I15081" i="24"/>
  <c r="I15082" i="24"/>
  <c r="I15083" i="24"/>
  <c r="I15084" i="24"/>
  <c r="I15085" i="24"/>
  <c r="I15086" i="24"/>
  <c r="I15087" i="24"/>
  <c r="I15088" i="24"/>
  <c r="I15089" i="24"/>
  <c r="I15090" i="24"/>
  <c r="I15091" i="24"/>
  <c r="I15092" i="24"/>
  <c r="I15093" i="24"/>
  <c r="I15094" i="24"/>
  <c r="I15095" i="24"/>
  <c r="I15096" i="24"/>
  <c r="I15097" i="24"/>
  <c r="I15098" i="24"/>
  <c r="I15099" i="24"/>
  <c r="I15100" i="24"/>
  <c r="I15101" i="24"/>
  <c r="I15102" i="24"/>
  <c r="I15103" i="24"/>
  <c r="I15104" i="24"/>
  <c r="I15105" i="24"/>
  <c r="I15106" i="24"/>
  <c r="I15107" i="24"/>
  <c r="I15108" i="24"/>
  <c r="I15109" i="24"/>
  <c r="I15110" i="24"/>
  <c r="I15111" i="24"/>
  <c r="I15112" i="24"/>
  <c r="I15113" i="24"/>
  <c r="I15114" i="24"/>
  <c r="I15115" i="24"/>
  <c r="I15116" i="24"/>
  <c r="I15117" i="24"/>
  <c r="I15118" i="24"/>
  <c r="I15119" i="24"/>
  <c r="I15120" i="24"/>
  <c r="I15121" i="24"/>
  <c r="I15122" i="24"/>
  <c r="I15123" i="24"/>
  <c r="I15124" i="24"/>
  <c r="I15125" i="24"/>
  <c r="I15126" i="24"/>
  <c r="I15127" i="24"/>
  <c r="I15128" i="24"/>
  <c r="I15129" i="24"/>
  <c r="I15130" i="24"/>
  <c r="I15131" i="24"/>
  <c r="I15132" i="24"/>
  <c r="I15133" i="24"/>
  <c r="I15134" i="24"/>
  <c r="I15135" i="24"/>
  <c r="I15136" i="24"/>
  <c r="I15137" i="24"/>
  <c r="I15138" i="24"/>
  <c r="I15139" i="24"/>
  <c r="I15140" i="24"/>
  <c r="I15141" i="24"/>
  <c r="I15142" i="24"/>
  <c r="I15143" i="24"/>
  <c r="I15144" i="24"/>
  <c r="I15145" i="24"/>
  <c r="I15146" i="24"/>
  <c r="I15147" i="24"/>
  <c r="I15148" i="24"/>
  <c r="I15149" i="24"/>
  <c r="I15150" i="24"/>
  <c r="I15151" i="24"/>
  <c r="I15152" i="24"/>
  <c r="I15153" i="24"/>
  <c r="I15154" i="24"/>
  <c r="I15155" i="24"/>
  <c r="I15156" i="24"/>
  <c r="I15157" i="24"/>
  <c r="I15158" i="24"/>
  <c r="I15159" i="24"/>
  <c r="I15160" i="24"/>
  <c r="I15161" i="24"/>
  <c r="I15162" i="24"/>
  <c r="I15163" i="24"/>
  <c r="I15164" i="24"/>
  <c r="I15165" i="24"/>
  <c r="I15166" i="24"/>
  <c r="I15167" i="24"/>
  <c r="I15168" i="24"/>
  <c r="I15169" i="24"/>
  <c r="I15170" i="24"/>
  <c r="I15171" i="24"/>
  <c r="I15172" i="24"/>
  <c r="I15173" i="24"/>
  <c r="I15174" i="24"/>
  <c r="I15175" i="24"/>
  <c r="I15176" i="24"/>
  <c r="I15177" i="24"/>
  <c r="I15178" i="24"/>
  <c r="I15179" i="24"/>
  <c r="I15180" i="24"/>
  <c r="I15181" i="24"/>
  <c r="I15182" i="24"/>
  <c r="I15183" i="24"/>
  <c r="I15184" i="24"/>
  <c r="I15185" i="24"/>
  <c r="I15186" i="24"/>
  <c r="I15187" i="24"/>
  <c r="I15188" i="24"/>
  <c r="I15189" i="24"/>
  <c r="I15190" i="24"/>
  <c r="I15191" i="24"/>
  <c r="I15192" i="24"/>
  <c r="I15193" i="24"/>
  <c r="I15194" i="24"/>
  <c r="I15195" i="24"/>
  <c r="I15196" i="24"/>
  <c r="I15197" i="24"/>
  <c r="I15198" i="24"/>
  <c r="I15199" i="24"/>
  <c r="I15200" i="24"/>
  <c r="I15201" i="24"/>
  <c r="I15202" i="24"/>
  <c r="I15203" i="24"/>
  <c r="I15204" i="24"/>
  <c r="I15205" i="24"/>
  <c r="I15206" i="24"/>
  <c r="I15207" i="24"/>
  <c r="I15208" i="24"/>
  <c r="I15209" i="24"/>
  <c r="I15210" i="24"/>
  <c r="I15211" i="24"/>
  <c r="I15212" i="24"/>
  <c r="I15213" i="24"/>
  <c r="I15214" i="24"/>
  <c r="I15215" i="24"/>
  <c r="I15216" i="24"/>
  <c r="I15217" i="24"/>
  <c r="I15218" i="24"/>
  <c r="I15219" i="24"/>
  <c r="I15220" i="24"/>
  <c r="I15221" i="24"/>
  <c r="I15222" i="24"/>
  <c r="I15223" i="24"/>
  <c r="I15224" i="24"/>
  <c r="I15225" i="24"/>
  <c r="I15226" i="24"/>
  <c r="I15227" i="24"/>
  <c r="I15228" i="24"/>
  <c r="I15229" i="24"/>
  <c r="I15230" i="24"/>
  <c r="I15231" i="24"/>
  <c r="I15232" i="24"/>
  <c r="I15233" i="24"/>
  <c r="I15234" i="24"/>
  <c r="I15235" i="24"/>
  <c r="I15236" i="24"/>
  <c r="I15237" i="24"/>
  <c r="I15238" i="24"/>
  <c r="I15239" i="24"/>
  <c r="I15240" i="24"/>
  <c r="I15241" i="24"/>
  <c r="I15242" i="24"/>
  <c r="I15243" i="24"/>
  <c r="I15244" i="24"/>
  <c r="I15245" i="24"/>
  <c r="I15246" i="24"/>
  <c r="I15247" i="24"/>
  <c r="I15248" i="24"/>
  <c r="I15249" i="24"/>
  <c r="I15250" i="24"/>
  <c r="I15251" i="24"/>
  <c r="I15252" i="24"/>
  <c r="I15253" i="24"/>
  <c r="I15254" i="24"/>
  <c r="I15255" i="24"/>
  <c r="I15256" i="24"/>
  <c r="I15257" i="24"/>
  <c r="I15258" i="24"/>
  <c r="I15259" i="24"/>
  <c r="I15260" i="24"/>
  <c r="I15261" i="24"/>
  <c r="I15262" i="24"/>
  <c r="I15263" i="24"/>
  <c r="I15264" i="24"/>
  <c r="I15265" i="24"/>
  <c r="I15266" i="24"/>
  <c r="I15267" i="24"/>
  <c r="I15268" i="24"/>
  <c r="I15269" i="24"/>
  <c r="I15270" i="24"/>
  <c r="I15271" i="24"/>
  <c r="I15272" i="24"/>
  <c r="I15273" i="24"/>
  <c r="I15274" i="24"/>
  <c r="I15275" i="24"/>
  <c r="I15276" i="24"/>
  <c r="I15277" i="24"/>
  <c r="I15278" i="24"/>
  <c r="I15279" i="24"/>
  <c r="I15280" i="24"/>
  <c r="I15281" i="24"/>
  <c r="I15282" i="24"/>
  <c r="I15283" i="24"/>
  <c r="I15284" i="24"/>
  <c r="I15285" i="24"/>
  <c r="I15286" i="24"/>
  <c r="I15287" i="24"/>
  <c r="I15288" i="24"/>
  <c r="I15289" i="24"/>
  <c r="I15290" i="24"/>
  <c r="I15291" i="24"/>
  <c r="I15292" i="24"/>
  <c r="I15293" i="24"/>
  <c r="I15294" i="24"/>
  <c r="I15295" i="24"/>
  <c r="I15296" i="24"/>
  <c r="I15297" i="24"/>
  <c r="I15298" i="24"/>
  <c r="I15299" i="24"/>
  <c r="I15300" i="24"/>
  <c r="I15301" i="24"/>
  <c r="I15302" i="24"/>
  <c r="I15303" i="24"/>
  <c r="I15304" i="24"/>
  <c r="I15305" i="24"/>
  <c r="I15306" i="24"/>
  <c r="I15307" i="24"/>
  <c r="I15308" i="24"/>
  <c r="I15309" i="24"/>
  <c r="I15310" i="24"/>
  <c r="I15311" i="24"/>
  <c r="I15312" i="24"/>
  <c r="I15313" i="24"/>
  <c r="I15314" i="24"/>
  <c r="I15315" i="24"/>
  <c r="I15316" i="24"/>
  <c r="I15317" i="24"/>
  <c r="I15318" i="24"/>
  <c r="I15319" i="24"/>
  <c r="I15320" i="24"/>
  <c r="I15321" i="24"/>
  <c r="I15322" i="24"/>
  <c r="I15323" i="24"/>
  <c r="I15324" i="24"/>
  <c r="I15325" i="24"/>
  <c r="I15326" i="24"/>
  <c r="I15327" i="24"/>
  <c r="I15328" i="24"/>
  <c r="I15329" i="24"/>
  <c r="I15330" i="24"/>
  <c r="I15331" i="24"/>
  <c r="I15332" i="24"/>
  <c r="I15333" i="24"/>
  <c r="I15334" i="24"/>
  <c r="I15335" i="24"/>
  <c r="I15336" i="24"/>
  <c r="I15337" i="24"/>
  <c r="I15338" i="24"/>
  <c r="I15339" i="24"/>
  <c r="I15340" i="24"/>
  <c r="I15341" i="24"/>
  <c r="I15342" i="24"/>
  <c r="I15343" i="24"/>
  <c r="I15344" i="24"/>
  <c r="I15345" i="24"/>
  <c r="I15346" i="24"/>
  <c r="I15347" i="24"/>
  <c r="I15348" i="24"/>
  <c r="I15349" i="24"/>
  <c r="I15350" i="24"/>
  <c r="I15351" i="24"/>
  <c r="I15352" i="24"/>
  <c r="I15353" i="24"/>
  <c r="I15354" i="24"/>
  <c r="I15355" i="24"/>
  <c r="I15356" i="24"/>
  <c r="I15357" i="24"/>
  <c r="I15358" i="24"/>
  <c r="I15359" i="24"/>
  <c r="I15360" i="24"/>
  <c r="I15361" i="24"/>
  <c r="I15362" i="24"/>
  <c r="I15363" i="24"/>
  <c r="I15364" i="24"/>
  <c r="I15365" i="24"/>
  <c r="I15366" i="24"/>
  <c r="I15367" i="24"/>
  <c r="I15368" i="24"/>
  <c r="I15369" i="24"/>
  <c r="I15370" i="24"/>
  <c r="I15371" i="24"/>
  <c r="I15372" i="24"/>
  <c r="I15373" i="24"/>
  <c r="I15374" i="24"/>
  <c r="I15375" i="24"/>
  <c r="I15376" i="24"/>
  <c r="I15377" i="24"/>
  <c r="I15378" i="24"/>
  <c r="I15379" i="24"/>
  <c r="I15380" i="24"/>
  <c r="I15381" i="24"/>
  <c r="I15382" i="24"/>
  <c r="I15383" i="24"/>
  <c r="I15384" i="24"/>
  <c r="I15385" i="24"/>
  <c r="I15386" i="24"/>
  <c r="I15387" i="24"/>
  <c r="I15388" i="24"/>
  <c r="I15389" i="24"/>
  <c r="I15390" i="24"/>
  <c r="I15391" i="24"/>
  <c r="I15392" i="24"/>
  <c r="I15393" i="24"/>
  <c r="I15394" i="24"/>
  <c r="I15395" i="24"/>
  <c r="I15396" i="24"/>
  <c r="I15397" i="24"/>
  <c r="I15398" i="24"/>
  <c r="I15399" i="24"/>
  <c r="I15400" i="24"/>
  <c r="I15401" i="24"/>
  <c r="I15402" i="24"/>
  <c r="I15403" i="24"/>
  <c r="I15404" i="24"/>
  <c r="I15405" i="24"/>
  <c r="I15406" i="24"/>
  <c r="I15407" i="24"/>
  <c r="I15408" i="24"/>
  <c r="I15409" i="24"/>
  <c r="I15410" i="24"/>
  <c r="I15411" i="24"/>
  <c r="I15412" i="24"/>
  <c r="I15413" i="24"/>
  <c r="I15414" i="24"/>
  <c r="I15415" i="24"/>
  <c r="I15416" i="24"/>
  <c r="I15417" i="24"/>
  <c r="I15418" i="24"/>
  <c r="I15419" i="24"/>
  <c r="I15420" i="24"/>
  <c r="I15421" i="24"/>
  <c r="I15422" i="24"/>
  <c r="I15423" i="24"/>
  <c r="I15424" i="24"/>
  <c r="I15425" i="24"/>
  <c r="I15426" i="24"/>
  <c r="I15427" i="24"/>
  <c r="I15428" i="24"/>
  <c r="I15429" i="24"/>
  <c r="I15430" i="24"/>
  <c r="I15431" i="24"/>
  <c r="I15432" i="24"/>
  <c r="I15433" i="24"/>
  <c r="I15434" i="24"/>
  <c r="I15435" i="24"/>
  <c r="I15436" i="24"/>
  <c r="I15437" i="24"/>
  <c r="I15438" i="24"/>
  <c r="I15439" i="24"/>
  <c r="I15440" i="24"/>
  <c r="I15441" i="24"/>
  <c r="I15442" i="24"/>
  <c r="I15443" i="24"/>
  <c r="I15444" i="24"/>
  <c r="I15445" i="24"/>
  <c r="I15446" i="24"/>
  <c r="I15447" i="24"/>
  <c r="I15448" i="24"/>
  <c r="I15449" i="24"/>
  <c r="I15450" i="24"/>
  <c r="I15451" i="24"/>
  <c r="I15452" i="24"/>
  <c r="I15453" i="24"/>
  <c r="I15454" i="24"/>
  <c r="I15455" i="24"/>
  <c r="I15456" i="24"/>
  <c r="I15457" i="24"/>
  <c r="I15458" i="24"/>
  <c r="I15459" i="24"/>
  <c r="I15460" i="24"/>
  <c r="I15461" i="24"/>
  <c r="I15462" i="24"/>
  <c r="I15463" i="24"/>
  <c r="I15464" i="24"/>
  <c r="I15465" i="24"/>
  <c r="I15466" i="24"/>
  <c r="I15467" i="24"/>
  <c r="I15468" i="24"/>
  <c r="I15469" i="24"/>
  <c r="I15470" i="24"/>
  <c r="I15471" i="24"/>
  <c r="I15472" i="24"/>
  <c r="I15473" i="24"/>
  <c r="I15474" i="24"/>
  <c r="I15475" i="24"/>
  <c r="I15476" i="24"/>
  <c r="I15477" i="24"/>
  <c r="I15478" i="24"/>
  <c r="I15479" i="24"/>
  <c r="I15480" i="24"/>
  <c r="I15481" i="24"/>
  <c r="I15482" i="24"/>
  <c r="I15483" i="24"/>
  <c r="I15484" i="24"/>
  <c r="I15485" i="24"/>
  <c r="I15486" i="24"/>
  <c r="I15487" i="24"/>
  <c r="I15488" i="24"/>
  <c r="I15489" i="24"/>
  <c r="I15490" i="24"/>
  <c r="I15491" i="24"/>
  <c r="I15492" i="24"/>
  <c r="I15493" i="24"/>
  <c r="I15494" i="24"/>
  <c r="I15495" i="24"/>
  <c r="I15496" i="24"/>
  <c r="I15497" i="24"/>
  <c r="I15498" i="24"/>
  <c r="I15499" i="24"/>
  <c r="I15500" i="24"/>
  <c r="I15501" i="24"/>
  <c r="I15502" i="24"/>
  <c r="I15503" i="24"/>
  <c r="I15504" i="24"/>
  <c r="I15505" i="24"/>
  <c r="I15506" i="24"/>
  <c r="I15507" i="24"/>
  <c r="I15508" i="24"/>
  <c r="I15509" i="24"/>
  <c r="I15510" i="24"/>
  <c r="I15511" i="24"/>
  <c r="I15512" i="24"/>
  <c r="I15513" i="24"/>
  <c r="I15514" i="24"/>
  <c r="I15515" i="24"/>
  <c r="I15516" i="24"/>
  <c r="I15517" i="24"/>
  <c r="I15518" i="24"/>
  <c r="I15519" i="24"/>
  <c r="I15520" i="24"/>
  <c r="I15521" i="24"/>
  <c r="I15522" i="24"/>
  <c r="I15523" i="24"/>
  <c r="I15524" i="24"/>
  <c r="I15525" i="24"/>
  <c r="I15526" i="24"/>
  <c r="I15527" i="24"/>
  <c r="I15528" i="24"/>
  <c r="I15529" i="24"/>
  <c r="I15530" i="24"/>
  <c r="I15531" i="24"/>
  <c r="I15532" i="24"/>
  <c r="I15533" i="24"/>
  <c r="I15534" i="24"/>
  <c r="I15535" i="24"/>
  <c r="I15536" i="24"/>
  <c r="I15537" i="24"/>
  <c r="I15538" i="24"/>
  <c r="I15539" i="24"/>
  <c r="I15540" i="24"/>
  <c r="I15541" i="24"/>
  <c r="I15542" i="24"/>
  <c r="I15543" i="24"/>
  <c r="I15544" i="24"/>
  <c r="I15545" i="24"/>
  <c r="I15546" i="24"/>
  <c r="I15547" i="24"/>
  <c r="I15548" i="24"/>
  <c r="I15549" i="24"/>
  <c r="I15550" i="24"/>
  <c r="I15551" i="24"/>
  <c r="I15552" i="24"/>
  <c r="I15553" i="24"/>
  <c r="I15554" i="24"/>
  <c r="I15555" i="24"/>
  <c r="I15556" i="24"/>
  <c r="I15557" i="24"/>
  <c r="I15558" i="24"/>
  <c r="I15559" i="24"/>
  <c r="I15560" i="24"/>
  <c r="I15561" i="24"/>
  <c r="I15562" i="24"/>
  <c r="I15563" i="24"/>
  <c r="I15564" i="24"/>
  <c r="I15565" i="24"/>
  <c r="I15566" i="24"/>
  <c r="I15567" i="24"/>
  <c r="I15568" i="24"/>
  <c r="I15569" i="24"/>
  <c r="I15570" i="24"/>
  <c r="I15571" i="24"/>
  <c r="I15572" i="24"/>
  <c r="I15573" i="24"/>
  <c r="I15574" i="24"/>
  <c r="I15575" i="24"/>
  <c r="I15576" i="24"/>
  <c r="I15577" i="24"/>
  <c r="I15578" i="24"/>
  <c r="I15579" i="24"/>
  <c r="I15580" i="24"/>
  <c r="I15581" i="24"/>
  <c r="I15582" i="24"/>
  <c r="I15583" i="24"/>
  <c r="I15584" i="24"/>
  <c r="I15585" i="24"/>
  <c r="I15586" i="24"/>
  <c r="I15587" i="24"/>
  <c r="I15588" i="24"/>
  <c r="I15589" i="24"/>
  <c r="I15590" i="24"/>
  <c r="I15591" i="24"/>
  <c r="I15592" i="24"/>
  <c r="I15593" i="24"/>
  <c r="I15594" i="24"/>
  <c r="I15595" i="24"/>
  <c r="I15596" i="24"/>
  <c r="I15597" i="24"/>
  <c r="I15598" i="24"/>
  <c r="I15599" i="24"/>
  <c r="I15600" i="24"/>
  <c r="I15601" i="24"/>
  <c r="I15602" i="24"/>
  <c r="I15603" i="24"/>
  <c r="I15604" i="24"/>
  <c r="I15605" i="24"/>
  <c r="I15606" i="24"/>
  <c r="I15607" i="24"/>
  <c r="I15608" i="24"/>
  <c r="I15609" i="24"/>
  <c r="I15610" i="24"/>
  <c r="I15611" i="24"/>
  <c r="I15612" i="24"/>
  <c r="I15613" i="24"/>
  <c r="I15614" i="24"/>
  <c r="I15615" i="24"/>
  <c r="I15616" i="24"/>
  <c r="I15617" i="24"/>
  <c r="I15618" i="24"/>
  <c r="I15619" i="24"/>
  <c r="I15620" i="24"/>
  <c r="I15621" i="24"/>
  <c r="I15622" i="24"/>
  <c r="I15623" i="24"/>
  <c r="I15624" i="24"/>
  <c r="I15625" i="24"/>
  <c r="I15626" i="24"/>
  <c r="I15627" i="24"/>
  <c r="I15628" i="24"/>
  <c r="I15629" i="24"/>
  <c r="I15630" i="24"/>
  <c r="I15631" i="24"/>
  <c r="I15632" i="24"/>
  <c r="I15633" i="24"/>
  <c r="I15634" i="24"/>
  <c r="I15635" i="24"/>
  <c r="I15636" i="24"/>
  <c r="I15637" i="24"/>
  <c r="I15638" i="24"/>
  <c r="I15639" i="24"/>
  <c r="I15640" i="24"/>
  <c r="I15641" i="24"/>
  <c r="I15642" i="24"/>
  <c r="I15643" i="24"/>
  <c r="I15644" i="24"/>
  <c r="I15645" i="24"/>
  <c r="I15646" i="24"/>
  <c r="I15647" i="24"/>
  <c r="I15648" i="24"/>
  <c r="I15649" i="24"/>
  <c r="I15650" i="24"/>
  <c r="I15651" i="24"/>
  <c r="I15652" i="24"/>
  <c r="I15653" i="24"/>
  <c r="I15654" i="24"/>
  <c r="I15655" i="24"/>
  <c r="I15656" i="24"/>
  <c r="I15657" i="24"/>
  <c r="I15658" i="24"/>
  <c r="I15659" i="24"/>
  <c r="I15660" i="24"/>
  <c r="I15661" i="24"/>
  <c r="I15662" i="24"/>
  <c r="I15663" i="24"/>
  <c r="I15664" i="24"/>
  <c r="I15665" i="24"/>
  <c r="I15666" i="24"/>
  <c r="I15667" i="24"/>
  <c r="I15668" i="24"/>
  <c r="I15669" i="24"/>
  <c r="I15670" i="24"/>
  <c r="I15671" i="24"/>
  <c r="I15672" i="24"/>
  <c r="I15673" i="24"/>
  <c r="I15674" i="24"/>
  <c r="I15675" i="24"/>
  <c r="I15676" i="24"/>
  <c r="I15677" i="24"/>
  <c r="I15678" i="24"/>
  <c r="I15679" i="24"/>
  <c r="I15680" i="24"/>
  <c r="I15681" i="24"/>
  <c r="I15682" i="24"/>
  <c r="I15683" i="24"/>
  <c r="I15684" i="24"/>
  <c r="I15685" i="24"/>
  <c r="I15686" i="24"/>
  <c r="I15687" i="24"/>
  <c r="I15688" i="24"/>
  <c r="I15689" i="24"/>
  <c r="I15690" i="24"/>
  <c r="I15691" i="24"/>
  <c r="I15692" i="24"/>
  <c r="I15693" i="24"/>
  <c r="I15694" i="24"/>
  <c r="I15695" i="24"/>
  <c r="I15696" i="24"/>
  <c r="I15697" i="24"/>
  <c r="I15698" i="24"/>
  <c r="I15699" i="24"/>
  <c r="I15700" i="24"/>
  <c r="I15701" i="24"/>
  <c r="I15702" i="24"/>
  <c r="I15703" i="24"/>
  <c r="I15704" i="24"/>
  <c r="I15705" i="24"/>
  <c r="I15706" i="24"/>
  <c r="I15707" i="24"/>
  <c r="I15708" i="24"/>
  <c r="I15709" i="24"/>
  <c r="I15710" i="24"/>
  <c r="I15711" i="24"/>
  <c r="I15712" i="24"/>
  <c r="I15713" i="24"/>
  <c r="I15714" i="24"/>
  <c r="I15715" i="24"/>
  <c r="I15716" i="24"/>
  <c r="I15717" i="24"/>
  <c r="I15718" i="24"/>
  <c r="I15719" i="24"/>
  <c r="I15720" i="24"/>
  <c r="I15721" i="24"/>
  <c r="I15722" i="24"/>
  <c r="I15723" i="24"/>
  <c r="I15724" i="24"/>
  <c r="I15725" i="24"/>
  <c r="I15726" i="24"/>
  <c r="I15727" i="24"/>
  <c r="I15728" i="24"/>
  <c r="I15729" i="24"/>
  <c r="I15730" i="24"/>
  <c r="I15731" i="24"/>
  <c r="I15732" i="24"/>
  <c r="I15733" i="24"/>
  <c r="I15734" i="24"/>
  <c r="I15735" i="24"/>
  <c r="I15736" i="24"/>
  <c r="I15737" i="24"/>
  <c r="I15738" i="24"/>
  <c r="I15739" i="24"/>
  <c r="I15740" i="24"/>
  <c r="I15741" i="24"/>
  <c r="I15742" i="24"/>
  <c r="I15743" i="24"/>
  <c r="I15744" i="24"/>
  <c r="I15745" i="24"/>
  <c r="I15746" i="24"/>
  <c r="I15747" i="24"/>
  <c r="I15748" i="24"/>
  <c r="I15749" i="24"/>
  <c r="I15750" i="24"/>
  <c r="I15751" i="24"/>
  <c r="I15752" i="24"/>
  <c r="I15753" i="24"/>
  <c r="I15754" i="24"/>
  <c r="I15755" i="24"/>
  <c r="I15756" i="24"/>
  <c r="I15757" i="24"/>
  <c r="I15758" i="24"/>
  <c r="I15759" i="24"/>
  <c r="I15760" i="24"/>
  <c r="I15761" i="24"/>
  <c r="I15762" i="24"/>
  <c r="I15763" i="24"/>
  <c r="I15764" i="24"/>
  <c r="I15765" i="24"/>
  <c r="I15766" i="24"/>
  <c r="I15767" i="24"/>
  <c r="I15768" i="24"/>
  <c r="I15769" i="24"/>
  <c r="I15770" i="24"/>
  <c r="I15771" i="24"/>
  <c r="I15772" i="24"/>
  <c r="I15773" i="24"/>
  <c r="I15774" i="24"/>
  <c r="I15775" i="24"/>
  <c r="I15776" i="24"/>
  <c r="I15777" i="24"/>
  <c r="I15778" i="24"/>
  <c r="I15779" i="24"/>
  <c r="I15780" i="24"/>
  <c r="I15781" i="24"/>
  <c r="I15782" i="24"/>
  <c r="I15783" i="24"/>
  <c r="I15784" i="24"/>
  <c r="I15785" i="24"/>
  <c r="I15786" i="24"/>
  <c r="I15787" i="24"/>
  <c r="I15788" i="24"/>
  <c r="I15789" i="24"/>
  <c r="I15790" i="24"/>
  <c r="I15791" i="24"/>
  <c r="I15792" i="24"/>
  <c r="I15793" i="24"/>
  <c r="I15794" i="24"/>
  <c r="I15795" i="24"/>
  <c r="I15796" i="24"/>
  <c r="I15797" i="24"/>
  <c r="I15798" i="24"/>
  <c r="I15799" i="24"/>
  <c r="I15800" i="24"/>
  <c r="I15801" i="24"/>
  <c r="I15802" i="24"/>
  <c r="I15803" i="24"/>
  <c r="I15804" i="24"/>
  <c r="I15805" i="24"/>
  <c r="I15806" i="24"/>
  <c r="I15807" i="24"/>
  <c r="I15808" i="24"/>
  <c r="I15809" i="24"/>
  <c r="I15810" i="24"/>
  <c r="I15811" i="24"/>
  <c r="I15812" i="24"/>
  <c r="I15813" i="24"/>
  <c r="I15814" i="24"/>
  <c r="I15815" i="24"/>
  <c r="I15816" i="24"/>
  <c r="I15817" i="24"/>
  <c r="I15818" i="24"/>
  <c r="I15819" i="24"/>
  <c r="I15820" i="24"/>
  <c r="I15821" i="24"/>
  <c r="I15822" i="24"/>
  <c r="I15823" i="24"/>
  <c r="I15824" i="24"/>
  <c r="I15825" i="24"/>
  <c r="I15826" i="24"/>
  <c r="I15827" i="24"/>
  <c r="I15828" i="24"/>
  <c r="I15829" i="24"/>
  <c r="I15830" i="24"/>
  <c r="I15831" i="24"/>
  <c r="I15832" i="24"/>
  <c r="I15833" i="24"/>
  <c r="I15834" i="24"/>
  <c r="I15835" i="24"/>
  <c r="I15836" i="24"/>
  <c r="I15837" i="24"/>
  <c r="I15838" i="24"/>
  <c r="I15839" i="24"/>
  <c r="I15840" i="24"/>
  <c r="I15841" i="24"/>
  <c r="I15842" i="24"/>
  <c r="I15843" i="24"/>
  <c r="I15844" i="24"/>
  <c r="I15845" i="24"/>
  <c r="I15846" i="24"/>
  <c r="I15847" i="24"/>
  <c r="I15848" i="24"/>
  <c r="I15849" i="24"/>
  <c r="I15850" i="24"/>
  <c r="I15851" i="24"/>
  <c r="I15852" i="24"/>
  <c r="I15853" i="24"/>
  <c r="I15854" i="24"/>
  <c r="I15855" i="24"/>
  <c r="I15856" i="24"/>
  <c r="I15857" i="24"/>
  <c r="I15858" i="24"/>
  <c r="I15859" i="24"/>
  <c r="I15860" i="24"/>
  <c r="I15861" i="24"/>
  <c r="I15862" i="24"/>
  <c r="I15863" i="24"/>
  <c r="I15864" i="24"/>
  <c r="I15865" i="24"/>
  <c r="I15866" i="24"/>
  <c r="I15867" i="24"/>
  <c r="I15868" i="24"/>
  <c r="I15869" i="24"/>
  <c r="I15870" i="24"/>
  <c r="I15871" i="24"/>
  <c r="I15872" i="24"/>
  <c r="I15873" i="24"/>
  <c r="I15874" i="24"/>
  <c r="I15875" i="24"/>
  <c r="I15876" i="24"/>
  <c r="I15877" i="24"/>
  <c r="I15878" i="24"/>
  <c r="I15879" i="24"/>
  <c r="I15880" i="24"/>
  <c r="I15881" i="24"/>
  <c r="I15882" i="24"/>
  <c r="I15883" i="24"/>
  <c r="I15884" i="24"/>
  <c r="I15885" i="24"/>
  <c r="I15886" i="24"/>
  <c r="I15887" i="24"/>
  <c r="I15888" i="24"/>
  <c r="I15889" i="24"/>
  <c r="I15890" i="24"/>
  <c r="I15891" i="24"/>
  <c r="I15892" i="24"/>
  <c r="I15893" i="24"/>
  <c r="I15894" i="24"/>
  <c r="I15895" i="24"/>
  <c r="I15896" i="24"/>
  <c r="I15897" i="24"/>
  <c r="I15898" i="24"/>
  <c r="I15899" i="24"/>
  <c r="I15900" i="24"/>
  <c r="I15901" i="24"/>
  <c r="I15902" i="24"/>
  <c r="I15903" i="24"/>
  <c r="I15904" i="24"/>
  <c r="I15905" i="24"/>
  <c r="I15906" i="24"/>
  <c r="I15907" i="24"/>
  <c r="I15908" i="24"/>
  <c r="I15909" i="24"/>
  <c r="I15910" i="24"/>
  <c r="I15911" i="24"/>
  <c r="I15912" i="24"/>
  <c r="I15913" i="24"/>
  <c r="I15914" i="24"/>
  <c r="I15915" i="24"/>
  <c r="I15916" i="24"/>
  <c r="I15917" i="24"/>
  <c r="I15918" i="24"/>
  <c r="I15919" i="24"/>
  <c r="I15920" i="24"/>
  <c r="I15921" i="24"/>
  <c r="I15922" i="24"/>
  <c r="I15923" i="24"/>
  <c r="I15924" i="24"/>
  <c r="I15925" i="24"/>
  <c r="I15926" i="24"/>
  <c r="I15927" i="24"/>
  <c r="I15928" i="24"/>
  <c r="I15929" i="24"/>
  <c r="I15930" i="24"/>
  <c r="I15931" i="24"/>
  <c r="I15932" i="24"/>
  <c r="I15933" i="24"/>
  <c r="I15934" i="24"/>
  <c r="I15935" i="24"/>
  <c r="I15936" i="24"/>
  <c r="I15937" i="24"/>
  <c r="I15938" i="24"/>
  <c r="I15939" i="24"/>
  <c r="I15940" i="24"/>
  <c r="I15941" i="24"/>
  <c r="I15942" i="24"/>
  <c r="I15943" i="24"/>
  <c r="I15944" i="24"/>
  <c r="I15945" i="24"/>
  <c r="I15946" i="24"/>
  <c r="I15947" i="24"/>
  <c r="I15948" i="24"/>
  <c r="I15949" i="24"/>
  <c r="I15950" i="24"/>
  <c r="I15951" i="24"/>
  <c r="I15952" i="24"/>
  <c r="I15953" i="24"/>
  <c r="I15954" i="24"/>
  <c r="I15955" i="24"/>
  <c r="I15956" i="24"/>
  <c r="I15957" i="24"/>
  <c r="I15958" i="24"/>
  <c r="I15959" i="24"/>
  <c r="I15960" i="24"/>
  <c r="I15961" i="24"/>
  <c r="I15962" i="24"/>
  <c r="I15963" i="24"/>
  <c r="I15964" i="24"/>
  <c r="I15965" i="24"/>
  <c r="I15966" i="24"/>
  <c r="I15967" i="24"/>
  <c r="I15968" i="24"/>
  <c r="I15969" i="24"/>
  <c r="I15970" i="24"/>
  <c r="I15971" i="24"/>
  <c r="I15972" i="24"/>
  <c r="I15973" i="24"/>
  <c r="I15974" i="24"/>
  <c r="I15975" i="24"/>
  <c r="I15976" i="24"/>
  <c r="I15977" i="24"/>
  <c r="I15978" i="24"/>
  <c r="I15979" i="24"/>
  <c r="I15980" i="24"/>
  <c r="I15981" i="24"/>
  <c r="I15982" i="24"/>
  <c r="I15983" i="24"/>
  <c r="I15984" i="24"/>
  <c r="I15985" i="24"/>
  <c r="I15986" i="24"/>
  <c r="I15987" i="24"/>
  <c r="I15988" i="24"/>
  <c r="I15989" i="24"/>
  <c r="I15990" i="24"/>
  <c r="I15991" i="24"/>
  <c r="I15992" i="24"/>
  <c r="I15993" i="24"/>
  <c r="I15994" i="24"/>
  <c r="I15995" i="24"/>
  <c r="I15996" i="24"/>
  <c r="I15997" i="24"/>
  <c r="I15998" i="24"/>
  <c r="I15999" i="24"/>
  <c r="I16000" i="24"/>
  <c r="I16001" i="24"/>
  <c r="I16002" i="24"/>
  <c r="I16003" i="24"/>
  <c r="I16004" i="24"/>
  <c r="I16005" i="24"/>
  <c r="I16006" i="24"/>
  <c r="I16007" i="24"/>
  <c r="I16008" i="24"/>
  <c r="I16009" i="24"/>
  <c r="I16010" i="24"/>
  <c r="I16011" i="24"/>
  <c r="I16012" i="24"/>
  <c r="I16013" i="24"/>
  <c r="I16014" i="24"/>
  <c r="I16015" i="24"/>
  <c r="I16016" i="24"/>
  <c r="I16017" i="24"/>
  <c r="I16018" i="24"/>
  <c r="I16019" i="24"/>
  <c r="I16020" i="24"/>
  <c r="I16021" i="24"/>
  <c r="I16022" i="24"/>
  <c r="I16023" i="24"/>
  <c r="I16024" i="24"/>
  <c r="I16025" i="24"/>
  <c r="I16026" i="24"/>
  <c r="I16027" i="24"/>
  <c r="I16028" i="24"/>
  <c r="I16029" i="24"/>
  <c r="I16030" i="24"/>
  <c r="I16031" i="24"/>
  <c r="I16032" i="24"/>
  <c r="I16033" i="24"/>
  <c r="I16034" i="24"/>
  <c r="I16035" i="24"/>
  <c r="I16036" i="24"/>
  <c r="I16037" i="24"/>
  <c r="I16038" i="24"/>
  <c r="I16039" i="24"/>
  <c r="I16040" i="24"/>
  <c r="I16041" i="24"/>
  <c r="I16042" i="24"/>
  <c r="I16043" i="24"/>
  <c r="I16044" i="24"/>
  <c r="I16045" i="24"/>
  <c r="I16046" i="24"/>
  <c r="I16047" i="24"/>
  <c r="I16048" i="24"/>
  <c r="I16049" i="24"/>
  <c r="I16050" i="24"/>
  <c r="I16051" i="24"/>
  <c r="I16052" i="24"/>
  <c r="I16053" i="24"/>
  <c r="I16054" i="24"/>
  <c r="I16055" i="24"/>
  <c r="I16056" i="24"/>
  <c r="I16057" i="24"/>
  <c r="I16058" i="24"/>
  <c r="I16059" i="24"/>
  <c r="I16060" i="24"/>
  <c r="I16061" i="24"/>
  <c r="I16062" i="24"/>
  <c r="I16063" i="24"/>
  <c r="I16064" i="24"/>
  <c r="I16065" i="24"/>
  <c r="I16066" i="24"/>
  <c r="I16067" i="24"/>
  <c r="I16068" i="24"/>
  <c r="I16069" i="24"/>
  <c r="I16070" i="24"/>
  <c r="I16071" i="24"/>
  <c r="I16072" i="24"/>
  <c r="I16073" i="24"/>
  <c r="I16074" i="24"/>
  <c r="I16075" i="24"/>
  <c r="I16076" i="24"/>
  <c r="I16077" i="24"/>
  <c r="I16078" i="24"/>
  <c r="I16079" i="24"/>
  <c r="I16080" i="24"/>
  <c r="I16081" i="24"/>
  <c r="I16082" i="24"/>
  <c r="I16083" i="24"/>
  <c r="I16084" i="24"/>
  <c r="I16085" i="24"/>
  <c r="I16086" i="24"/>
  <c r="I16087" i="24"/>
  <c r="I16088" i="24"/>
  <c r="I16089" i="24"/>
  <c r="I16090" i="24"/>
  <c r="I16091" i="24"/>
  <c r="I16092" i="24"/>
  <c r="I16093" i="24"/>
  <c r="I16094" i="24"/>
  <c r="I16095" i="24"/>
  <c r="I16096" i="24"/>
  <c r="I16097" i="24"/>
  <c r="I16098" i="24"/>
  <c r="I16099" i="24"/>
  <c r="I16100" i="24"/>
  <c r="I16101" i="24"/>
  <c r="I16102" i="24"/>
  <c r="I16103" i="24"/>
  <c r="I16104" i="24"/>
  <c r="I16105" i="24"/>
  <c r="I16106" i="24"/>
  <c r="I16107" i="24"/>
  <c r="I16108" i="24"/>
  <c r="I16109" i="24"/>
  <c r="I16110" i="24"/>
  <c r="I16111" i="24"/>
  <c r="I16112" i="24"/>
  <c r="I16113" i="24"/>
  <c r="I16114" i="24"/>
  <c r="I16115" i="24"/>
  <c r="I16116" i="24"/>
  <c r="I16117" i="24"/>
  <c r="I16118" i="24"/>
  <c r="I16119" i="24"/>
  <c r="I16120" i="24"/>
  <c r="I16121" i="24"/>
  <c r="I16122" i="24"/>
  <c r="I16123" i="24"/>
  <c r="I16124" i="24"/>
  <c r="I16125" i="24"/>
  <c r="I16126" i="24"/>
  <c r="I16127" i="24"/>
  <c r="I16128" i="24"/>
  <c r="I16129" i="24"/>
  <c r="I16130" i="24"/>
  <c r="I16131" i="24"/>
  <c r="I16132" i="24"/>
  <c r="I16133" i="24"/>
  <c r="I16134" i="24"/>
  <c r="I16135" i="24"/>
  <c r="I16136" i="24"/>
  <c r="I16137" i="24"/>
  <c r="I16138" i="24"/>
  <c r="I16139" i="24"/>
  <c r="I16140" i="24"/>
  <c r="I16141" i="24"/>
  <c r="I16142" i="24"/>
  <c r="I16143" i="24"/>
  <c r="I16144" i="24"/>
  <c r="I16145" i="24"/>
  <c r="I16146" i="24"/>
  <c r="I16147" i="24"/>
  <c r="I16148" i="24"/>
  <c r="I16149" i="24"/>
  <c r="I16150" i="24"/>
  <c r="I16151" i="24"/>
  <c r="I16152" i="24"/>
  <c r="I16153" i="24"/>
  <c r="I16154" i="24"/>
  <c r="I16155" i="24"/>
  <c r="I16156" i="24"/>
  <c r="I16157" i="24"/>
  <c r="I16158" i="24"/>
  <c r="I16159" i="24"/>
  <c r="I16160" i="24"/>
  <c r="I16161" i="24"/>
  <c r="I16162" i="24"/>
  <c r="I16163" i="24"/>
  <c r="I16164" i="24"/>
  <c r="I16165" i="24"/>
  <c r="I16166" i="24"/>
  <c r="I16167" i="24"/>
  <c r="I16168" i="24"/>
  <c r="I16169" i="24"/>
  <c r="I16170" i="24"/>
  <c r="I16171" i="24"/>
  <c r="I16172" i="24"/>
  <c r="I16173" i="24"/>
  <c r="I16174" i="24"/>
  <c r="I16175" i="24"/>
  <c r="I16176" i="24"/>
  <c r="I16177" i="24"/>
  <c r="I16178" i="24"/>
  <c r="I16179" i="24"/>
  <c r="I16180" i="24"/>
  <c r="I16181" i="24"/>
  <c r="I16182" i="24"/>
  <c r="I16183" i="24"/>
  <c r="I16184" i="24"/>
  <c r="I16185" i="24"/>
  <c r="I16186" i="24"/>
  <c r="I16187" i="24"/>
  <c r="I16188" i="24"/>
  <c r="I16189" i="24"/>
  <c r="I16190" i="24"/>
  <c r="I16191" i="24"/>
  <c r="I16192" i="24"/>
  <c r="I16193" i="24"/>
  <c r="I16194" i="24"/>
  <c r="I16195" i="24"/>
  <c r="I16196" i="24"/>
  <c r="I16197" i="24"/>
  <c r="I16198" i="24"/>
  <c r="I16199" i="24"/>
  <c r="I16200" i="24"/>
  <c r="I16201" i="24"/>
  <c r="I16202" i="24"/>
  <c r="I16203" i="24"/>
  <c r="I16204" i="24"/>
  <c r="I16205" i="24"/>
  <c r="I16206" i="24"/>
  <c r="I16207" i="24"/>
  <c r="I16208" i="24"/>
  <c r="I16209" i="24"/>
  <c r="I16210" i="24"/>
  <c r="I16211" i="24"/>
  <c r="I16212" i="24"/>
  <c r="I16213" i="24"/>
  <c r="I16214" i="24"/>
  <c r="I16215" i="24"/>
  <c r="I16216" i="24"/>
  <c r="I16217" i="24"/>
  <c r="I16218" i="24"/>
  <c r="I16219" i="24"/>
  <c r="I16220" i="24"/>
  <c r="I16221" i="24"/>
  <c r="I16222" i="24"/>
  <c r="I16223" i="24"/>
  <c r="I16224" i="24"/>
  <c r="I16225" i="24"/>
  <c r="I16226" i="24"/>
  <c r="I16227" i="24"/>
  <c r="I16228" i="24"/>
  <c r="I16229" i="24"/>
  <c r="I16230" i="24"/>
  <c r="I16231" i="24"/>
  <c r="I16232" i="24"/>
  <c r="I16233" i="24"/>
  <c r="I16234" i="24"/>
  <c r="I16235" i="24"/>
  <c r="I16236" i="24"/>
  <c r="I16237" i="24"/>
  <c r="I16238" i="24"/>
  <c r="I16239" i="24"/>
  <c r="I16240" i="24"/>
  <c r="I16241" i="24"/>
  <c r="I16242" i="24"/>
  <c r="I16243" i="24"/>
  <c r="I16244" i="24"/>
  <c r="I16245" i="24"/>
  <c r="I16246" i="24"/>
  <c r="I16247" i="24"/>
  <c r="I16248" i="24"/>
  <c r="I16249" i="24"/>
  <c r="I16250" i="24"/>
  <c r="I16251" i="24"/>
  <c r="I16252" i="24"/>
  <c r="I16253" i="24"/>
  <c r="I16254" i="24"/>
  <c r="I16255" i="24"/>
  <c r="I16256" i="24"/>
  <c r="I16257" i="24"/>
  <c r="I16258" i="24"/>
  <c r="I16259" i="24"/>
  <c r="I16260" i="24"/>
  <c r="I16261" i="24"/>
  <c r="I16262" i="24"/>
  <c r="I16263" i="24"/>
  <c r="I16264" i="24"/>
  <c r="I16265" i="24"/>
  <c r="I16266" i="24"/>
  <c r="I16267" i="24"/>
  <c r="I16268" i="24"/>
  <c r="I16269" i="24"/>
  <c r="I16270" i="24"/>
  <c r="I16271" i="24"/>
  <c r="I16272" i="24"/>
  <c r="I16273" i="24"/>
  <c r="I16274" i="24"/>
  <c r="I16275" i="24"/>
  <c r="I16276" i="24"/>
  <c r="I16277" i="24"/>
  <c r="I16278" i="24"/>
  <c r="I16279" i="24"/>
  <c r="I16280" i="24"/>
  <c r="I16281" i="24"/>
  <c r="I16282" i="24"/>
  <c r="I16283" i="24"/>
  <c r="I16284" i="24"/>
  <c r="I16285" i="24"/>
  <c r="I16286" i="24"/>
  <c r="I16287" i="24"/>
  <c r="I16288" i="24"/>
  <c r="I16289" i="24"/>
  <c r="I16290" i="24"/>
  <c r="I16291" i="24"/>
  <c r="I16292" i="24"/>
  <c r="I16293" i="24"/>
  <c r="I16294" i="24"/>
  <c r="I16295" i="24"/>
  <c r="I16296" i="24"/>
  <c r="I16297" i="24"/>
  <c r="I16298" i="24"/>
  <c r="I16299" i="24"/>
  <c r="I16300" i="24"/>
  <c r="I16301" i="24"/>
  <c r="I16302" i="24"/>
  <c r="I16303" i="24"/>
  <c r="I16304" i="24"/>
  <c r="I16305" i="24"/>
  <c r="I16306" i="24"/>
  <c r="I16307" i="24"/>
  <c r="I16308" i="24"/>
  <c r="I16309" i="24"/>
  <c r="I16310" i="24"/>
  <c r="I16311" i="24"/>
  <c r="I16312" i="24"/>
  <c r="I16313" i="24"/>
  <c r="I16314" i="24"/>
  <c r="I16315" i="24"/>
  <c r="I16316" i="24"/>
  <c r="I16317" i="24"/>
  <c r="I16318" i="24"/>
  <c r="I16319" i="24"/>
  <c r="I16320" i="24"/>
  <c r="I16321" i="24"/>
  <c r="I16322" i="24"/>
  <c r="I16323" i="24"/>
  <c r="I16324" i="24"/>
  <c r="I16325" i="24"/>
  <c r="I16326" i="24"/>
  <c r="I16327" i="24"/>
  <c r="I16328" i="24"/>
  <c r="I16329" i="24"/>
  <c r="I16330" i="24"/>
  <c r="I16331" i="24"/>
  <c r="I16332" i="24"/>
  <c r="I16333" i="24"/>
  <c r="I16334" i="24"/>
  <c r="I16335" i="24"/>
  <c r="I16336" i="24"/>
  <c r="I16337" i="24"/>
  <c r="I16338" i="24"/>
  <c r="I16339" i="24"/>
  <c r="I16340" i="24"/>
  <c r="I16341" i="24"/>
  <c r="I16342" i="24"/>
  <c r="I16343" i="24"/>
  <c r="I16344" i="24"/>
  <c r="I16345" i="24"/>
  <c r="I16346" i="24"/>
  <c r="I16347" i="24"/>
  <c r="I16348" i="24"/>
  <c r="I16349" i="24"/>
  <c r="I16350" i="24"/>
  <c r="I16351" i="24"/>
  <c r="I16352" i="24"/>
  <c r="I16353" i="24"/>
  <c r="I16354" i="24"/>
  <c r="I16355" i="24"/>
  <c r="I16356" i="24"/>
  <c r="I16357" i="24"/>
  <c r="I16358" i="24"/>
  <c r="I16359" i="24"/>
  <c r="I16360" i="24"/>
  <c r="I16361" i="24"/>
  <c r="I16362" i="24"/>
  <c r="I16363" i="24"/>
  <c r="I16364" i="24"/>
  <c r="I16365" i="24"/>
  <c r="I16366" i="24"/>
  <c r="I16367" i="24"/>
  <c r="I16368" i="24"/>
  <c r="I16369" i="24"/>
  <c r="I16370" i="24"/>
  <c r="I16371" i="24"/>
  <c r="I16372" i="24"/>
  <c r="I16373" i="24"/>
  <c r="I16374" i="24"/>
  <c r="I16375" i="24"/>
  <c r="I16376" i="24"/>
  <c r="I16377" i="24"/>
  <c r="I16378" i="24"/>
  <c r="I16379" i="24"/>
  <c r="I16380" i="24"/>
  <c r="I16381" i="24"/>
  <c r="I16382" i="24"/>
  <c r="I16383" i="24"/>
  <c r="I16384" i="24"/>
  <c r="I16385" i="24"/>
  <c r="I16386" i="24"/>
  <c r="I16387" i="24"/>
  <c r="I16388" i="24"/>
  <c r="I16389" i="24"/>
  <c r="I16390" i="24"/>
  <c r="I16391" i="24"/>
  <c r="I16392" i="24"/>
  <c r="I16393" i="24"/>
  <c r="I16394" i="24"/>
  <c r="I16395" i="24"/>
  <c r="I16396" i="24"/>
  <c r="I16397" i="24"/>
  <c r="I16398" i="24"/>
  <c r="I16399" i="24"/>
  <c r="I16400" i="24"/>
  <c r="I16401" i="24"/>
  <c r="I16402" i="24"/>
  <c r="I16403" i="24"/>
  <c r="I16404" i="24"/>
  <c r="I16405" i="24"/>
  <c r="I16406" i="24"/>
  <c r="I16407" i="24"/>
  <c r="I16408" i="24"/>
  <c r="I16409" i="24"/>
  <c r="I16410" i="24"/>
  <c r="I16411" i="24"/>
  <c r="I16412" i="24"/>
  <c r="I16413" i="24"/>
  <c r="I16414" i="24"/>
  <c r="I16415" i="24"/>
  <c r="I16416" i="24"/>
  <c r="I16417" i="24"/>
  <c r="I16418" i="24"/>
  <c r="I16419" i="24"/>
  <c r="I16420" i="24"/>
  <c r="I16421" i="24"/>
  <c r="I16422" i="24"/>
  <c r="I16423" i="24"/>
  <c r="I16424" i="24"/>
  <c r="I16425" i="24"/>
  <c r="I16426" i="24"/>
  <c r="I16427" i="24"/>
  <c r="I16428" i="24"/>
  <c r="I16429" i="24"/>
  <c r="I16430" i="24"/>
  <c r="I16431" i="24"/>
  <c r="I16432" i="24"/>
  <c r="I16433" i="24"/>
  <c r="I16434" i="24"/>
  <c r="I16435" i="24"/>
  <c r="I16436" i="24"/>
  <c r="I16437" i="24"/>
  <c r="I16438" i="24"/>
  <c r="I16439" i="24"/>
  <c r="I16440" i="24"/>
  <c r="I16441" i="24"/>
  <c r="I16442" i="24"/>
  <c r="I16443" i="24"/>
  <c r="I16444" i="24"/>
  <c r="I16445" i="24"/>
  <c r="I16446" i="24"/>
  <c r="I16447" i="24"/>
  <c r="I16448" i="24"/>
  <c r="I16449" i="24"/>
  <c r="I16450" i="24"/>
  <c r="I16451" i="24"/>
  <c r="I16452" i="24"/>
  <c r="I16453" i="24"/>
  <c r="I16454" i="24"/>
  <c r="I16455" i="24"/>
  <c r="I16456" i="24"/>
  <c r="I16457" i="24"/>
  <c r="I16458" i="24"/>
  <c r="I16459" i="24"/>
  <c r="I16460" i="24"/>
  <c r="I16461" i="24"/>
  <c r="I16462" i="24"/>
  <c r="I16463" i="24"/>
  <c r="I16464" i="24"/>
  <c r="I16465" i="24"/>
  <c r="I16466" i="24"/>
  <c r="I16467" i="24"/>
  <c r="I16468" i="24"/>
  <c r="I16469" i="24"/>
  <c r="I16470" i="24"/>
  <c r="I16471" i="24"/>
  <c r="I16472" i="24"/>
  <c r="I16473" i="24"/>
  <c r="I16474" i="24"/>
  <c r="I16475" i="24"/>
  <c r="I16476" i="24"/>
  <c r="I16477" i="24"/>
  <c r="I16478" i="24"/>
  <c r="I16479" i="24"/>
  <c r="I16480" i="24"/>
  <c r="I16481" i="24"/>
  <c r="I16482" i="24"/>
  <c r="I16483" i="24"/>
  <c r="I16484" i="24"/>
  <c r="I16485" i="24"/>
  <c r="I16486" i="24"/>
  <c r="I16487" i="24"/>
  <c r="I16488" i="24"/>
  <c r="I16489" i="24"/>
  <c r="I16490" i="24"/>
  <c r="I16491" i="24"/>
  <c r="I16492" i="24"/>
  <c r="I16493" i="24"/>
  <c r="I16494" i="24"/>
  <c r="I16495" i="24"/>
  <c r="I16496" i="24"/>
  <c r="I16497" i="24"/>
  <c r="I16498" i="24"/>
  <c r="I16499" i="24"/>
  <c r="I16500" i="24"/>
  <c r="I16501" i="24"/>
  <c r="I16502" i="24"/>
  <c r="I16503" i="24"/>
  <c r="I16504" i="24"/>
  <c r="I16505" i="24"/>
  <c r="I16506" i="24"/>
  <c r="I16507" i="24"/>
  <c r="I16508" i="24"/>
  <c r="I16509" i="24"/>
  <c r="I16510" i="24"/>
  <c r="I16511" i="24"/>
  <c r="I16512" i="24"/>
  <c r="I16513" i="24"/>
  <c r="I16514" i="24"/>
  <c r="I16515" i="24"/>
  <c r="I16516" i="24"/>
  <c r="I16517" i="24"/>
  <c r="I16518" i="24"/>
  <c r="I16519" i="24"/>
  <c r="I16520" i="24"/>
  <c r="I16521" i="24"/>
  <c r="I16522" i="24"/>
  <c r="I16523" i="24"/>
  <c r="I16524" i="24"/>
  <c r="I16525" i="24"/>
  <c r="I16526" i="24"/>
  <c r="I16527" i="24"/>
  <c r="I16528" i="24"/>
  <c r="I16529" i="24"/>
  <c r="I16530" i="24"/>
  <c r="I16531" i="24"/>
  <c r="I16532" i="24"/>
  <c r="I16533" i="24"/>
  <c r="I16534" i="24"/>
  <c r="I16535" i="24"/>
  <c r="I16536" i="24"/>
  <c r="I16537" i="24"/>
  <c r="I16538" i="24"/>
  <c r="I16539" i="24"/>
  <c r="I16540" i="24"/>
  <c r="I16541" i="24"/>
  <c r="I16542" i="24"/>
  <c r="I16543" i="24"/>
  <c r="I16544" i="24"/>
  <c r="I16545" i="24"/>
  <c r="I16546" i="24"/>
  <c r="I16547" i="24"/>
  <c r="I16548" i="24"/>
  <c r="I16549" i="24"/>
  <c r="I16550" i="24"/>
  <c r="I16551" i="24"/>
  <c r="I16552" i="24"/>
  <c r="I16553" i="24"/>
  <c r="I16554" i="24"/>
  <c r="I16555" i="24"/>
  <c r="I16556" i="24"/>
  <c r="I16557" i="24"/>
  <c r="I16558" i="24"/>
  <c r="I16559" i="24"/>
  <c r="I16560" i="24"/>
  <c r="I16561" i="24"/>
  <c r="I16562" i="24"/>
  <c r="I16563" i="24"/>
  <c r="I16564" i="24"/>
  <c r="I16565" i="24"/>
  <c r="I16566" i="24"/>
  <c r="I16567" i="24"/>
  <c r="I16568" i="24"/>
  <c r="I16569" i="24"/>
  <c r="I16570" i="24"/>
  <c r="I16571" i="24"/>
  <c r="I16572" i="24"/>
  <c r="I16573" i="24"/>
  <c r="I16574" i="24"/>
  <c r="I16575" i="24"/>
  <c r="I16576" i="24"/>
  <c r="I16577" i="24"/>
  <c r="I16578" i="24"/>
  <c r="I16579" i="24"/>
  <c r="I16580" i="24"/>
  <c r="I16581" i="24"/>
  <c r="I16582" i="24"/>
  <c r="I16583" i="24"/>
  <c r="I16584" i="24"/>
  <c r="I16585" i="24"/>
  <c r="I16586" i="24"/>
  <c r="I16587" i="24"/>
  <c r="I16588" i="24"/>
  <c r="I16589" i="24"/>
  <c r="I16590" i="24"/>
  <c r="I16591" i="24"/>
  <c r="I16592" i="24"/>
  <c r="I16593" i="24"/>
  <c r="I16594" i="24"/>
  <c r="I16595" i="24"/>
  <c r="I16596" i="24"/>
  <c r="I16597" i="24"/>
  <c r="I16598" i="24"/>
  <c r="I16599" i="24"/>
  <c r="I16600" i="24"/>
  <c r="I16601" i="24"/>
  <c r="I16602" i="24"/>
  <c r="I16603" i="24"/>
  <c r="I16604" i="24"/>
  <c r="I16605" i="24"/>
  <c r="I16606" i="24"/>
  <c r="I16607" i="24"/>
  <c r="I16608" i="24"/>
  <c r="I16609" i="24"/>
  <c r="I16610" i="24"/>
  <c r="I16611" i="24"/>
  <c r="I16612" i="24"/>
  <c r="I16613" i="24"/>
  <c r="I16614" i="24"/>
  <c r="I16615" i="24"/>
  <c r="I16616" i="24"/>
  <c r="I16617" i="24"/>
  <c r="I16618" i="24"/>
  <c r="I16619" i="24"/>
  <c r="I16620" i="24"/>
  <c r="I16621" i="24"/>
  <c r="I16622" i="24"/>
  <c r="I16623" i="24"/>
  <c r="I16624" i="24"/>
  <c r="I16625" i="24"/>
  <c r="I16626" i="24"/>
  <c r="I16627" i="24"/>
  <c r="I16628" i="24"/>
  <c r="I16629" i="24"/>
  <c r="I16630" i="24"/>
  <c r="I16631" i="24"/>
  <c r="I16632" i="24"/>
  <c r="I16633" i="24"/>
  <c r="I16634" i="24"/>
  <c r="I16635" i="24"/>
  <c r="I16636" i="24"/>
  <c r="I16637" i="24"/>
  <c r="I16638" i="24"/>
  <c r="I16639" i="24"/>
  <c r="I16640" i="24"/>
  <c r="I16641" i="24"/>
  <c r="I16642" i="24"/>
  <c r="I16643" i="24"/>
  <c r="I16644" i="24"/>
  <c r="I16645" i="24"/>
  <c r="I16646" i="24"/>
  <c r="I16647" i="24"/>
  <c r="I16648" i="24"/>
  <c r="I16649" i="24"/>
  <c r="I16650" i="24"/>
  <c r="I16651" i="24"/>
  <c r="I16652" i="24"/>
  <c r="I16653" i="24"/>
  <c r="I16654" i="24"/>
  <c r="I16655" i="24"/>
  <c r="I16656" i="24"/>
  <c r="I16657" i="24"/>
  <c r="I16658" i="24"/>
  <c r="I16659" i="24"/>
  <c r="I16660" i="24"/>
  <c r="I16661" i="24"/>
  <c r="I16662" i="24"/>
  <c r="I16663" i="24"/>
  <c r="I16664" i="24"/>
  <c r="I16665" i="24"/>
  <c r="I16666" i="24"/>
  <c r="I16667" i="24"/>
  <c r="I16668" i="24"/>
  <c r="I16669" i="24"/>
  <c r="I16670" i="24"/>
  <c r="I16671" i="24"/>
  <c r="I16672" i="24"/>
  <c r="I16673" i="24"/>
  <c r="I16674" i="24"/>
  <c r="I16675" i="24"/>
  <c r="I16676" i="24"/>
  <c r="I16677" i="24"/>
  <c r="I16678" i="24"/>
  <c r="I16679" i="24"/>
  <c r="I16680" i="24"/>
  <c r="I16681" i="24"/>
  <c r="I16682" i="24"/>
  <c r="I16683" i="24"/>
  <c r="I16684" i="24"/>
  <c r="I16685" i="24"/>
  <c r="I16686" i="24"/>
  <c r="I16687" i="24"/>
  <c r="I16688" i="24"/>
  <c r="I16689" i="24"/>
  <c r="I16690" i="24"/>
  <c r="I16691" i="24"/>
  <c r="I16692" i="24"/>
  <c r="I16693" i="24"/>
  <c r="I16694" i="24"/>
  <c r="I16695" i="24"/>
  <c r="I16696" i="24"/>
  <c r="I16697" i="24"/>
  <c r="I16698" i="24"/>
  <c r="I16699" i="24"/>
  <c r="I16700" i="24"/>
  <c r="I16701" i="24"/>
  <c r="I16702" i="24"/>
  <c r="I16703" i="24"/>
  <c r="I16704" i="24"/>
  <c r="I16705" i="24"/>
  <c r="I16706" i="24"/>
  <c r="I16707" i="24"/>
  <c r="I16708" i="24"/>
  <c r="I16709" i="24"/>
  <c r="I16710" i="24"/>
  <c r="I16711" i="24"/>
  <c r="I16712" i="24"/>
  <c r="I16713" i="24"/>
  <c r="I16714" i="24"/>
  <c r="I16715" i="24"/>
  <c r="I16716" i="24"/>
  <c r="I16717" i="24"/>
  <c r="I16718" i="24"/>
  <c r="I16719" i="24"/>
  <c r="I16720" i="24"/>
  <c r="I16721" i="24"/>
  <c r="I16722" i="24"/>
  <c r="I16723" i="24"/>
  <c r="I16724" i="24"/>
  <c r="I16725" i="24"/>
  <c r="I16726" i="24"/>
  <c r="I16727" i="24"/>
  <c r="I16728" i="24"/>
  <c r="I16729" i="24"/>
  <c r="I16730" i="24"/>
  <c r="I16731" i="24"/>
  <c r="I16732" i="24"/>
  <c r="I16733" i="24"/>
  <c r="I16734" i="24"/>
  <c r="I16735" i="24"/>
  <c r="I16736" i="24"/>
  <c r="I16737" i="24"/>
  <c r="I16738" i="24"/>
  <c r="I16739" i="24"/>
  <c r="I16740" i="24"/>
  <c r="I16741" i="24"/>
  <c r="I16742" i="24"/>
  <c r="I16743" i="24"/>
  <c r="I16744" i="24"/>
  <c r="I16745" i="24"/>
  <c r="I16746" i="24"/>
  <c r="I16747" i="24"/>
  <c r="I16748" i="24"/>
  <c r="I16749" i="24"/>
  <c r="I16750" i="24"/>
  <c r="I16751" i="24"/>
  <c r="I16752" i="24"/>
  <c r="I16753" i="24"/>
  <c r="I16754" i="24"/>
  <c r="I16755" i="24"/>
  <c r="I16756" i="24"/>
  <c r="I16757" i="24"/>
  <c r="I16758" i="24"/>
  <c r="I16759" i="24"/>
  <c r="I16760" i="24"/>
  <c r="I16761" i="24"/>
  <c r="I16762" i="24"/>
  <c r="I16763" i="24"/>
  <c r="I16764" i="24"/>
  <c r="I16765" i="24"/>
  <c r="I16766" i="24"/>
  <c r="I16767" i="24"/>
  <c r="I16768" i="24"/>
  <c r="I16769" i="24"/>
  <c r="I16770" i="24"/>
  <c r="I16771" i="24"/>
  <c r="I16772" i="24"/>
  <c r="I16773" i="24"/>
  <c r="I16774" i="24"/>
  <c r="I16775" i="24"/>
  <c r="I16776" i="24"/>
  <c r="I16777" i="24"/>
  <c r="I16778" i="24"/>
  <c r="I16779" i="24"/>
  <c r="I16780" i="24"/>
  <c r="I16781" i="24"/>
  <c r="I16782" i="24"/>
  <c r="I16783" i="24"/>
  <c r="I16784" i="24"/>
  <c r="I16785" i="24"/>
  <c r="I16786" i="24"/>
  <c r="I16787" i="24"/>
  <c r="I16788" i="24"/>
  <c r="I16789" i="24"/>
  <c r="I16790" i="24"/>
  <c r="I16791" i="24"/>
  <c r="I16792" i="24"/>
  <c r="I16793" i="24"/>
  <c r="I16794" i="24"/>
  <c r="I16795" i="24"/>
  <c r="I16796" i="24"/>
  <c r="I16797" i="24"/>
  <c r="I16798" i="24"/>
  <c r="I16799" i="24"/>
  <c r="I16800" i="24"/>
  <c r="I16801" i="24"/>
  <c r="I16802" i="24"/>
  <c r="I16803" i="24"/>
  <c r="I16804" i="24"/>
  <c r="I16805" i="24"/>
  <c r="I16806" i="24"/>
  <c r="I16807" i="24"/>
  <c r="I16808" i="24"/>
  <c r="I16809" i="24"/>
  <c r="I16810" i="24"/>
  <c r="I16811" i="24"/>
  <c r="I16812" i="24"/>
  <c r="I16813" i="24"/>
  <c r="I16814" i="24"/>
  <c r="I16815" i="24"/>
  <c r="I16816" i="24"/>
  <c r="I16817" i="24"/>
  <c r="I16818" i="24"/>
  <c r="I16819" i="24"/>
  <c r="I16820" i="24"/>
  <c r="I16821" i="24"/>
  <c r="I16822" i="24"/>
  <c r="I16823" i="24"/>
  <c r="I16824" i="24"/>
  <c r="I16825" i="24"/>
  <c r="I16826" i="24"/>
  <c r="I16827" i="24"/>
  <c r="I16828" i="24"/>
  <c r="I16829" i="24"/>
  <c r="I16830" i="24"/>
  <c r="I16831" i="24"/>
  <c r="I16832" i="24"/>
  <c r="I16833" i="24"/>
  <c r="I16834" i="24"/>
  <c r="I16835" i="24"/>
  <c r="I16836" i="24"/>
  <c r="I16837" i="24"/>
  <c r="I16838" i="24"/>
  <c r="I16839" i="24"/>
  <c r="I16840" i="24"/>
  <c r="I16841" i="24"/>
  <c r="I16842" i="24"/>
  <c r="I16843" i="24"/>
  <c r="I16844" i="24"/>
  <c r="I16845" i="24"/>
  <c r="I16846" i="24"/>
  <c r="I16847" i="24"/>
  <c r="I16848" i="24"/>
  <c r="I16849" i="24"/>
  <c r="I16850" i="24"/>
  <c r="I16851" i="24"/>
  <c r="I16852" i="24"/>
  <c r="I16853" i="24"/>
  <c r="I16854" i="24"/>
  <c r="I16855" i="24"/>
  <c r="I16856" i="24"/>
  <c r="I16857" i="24"/>
  <c r="I16858" i="24"/>
  <c r="I16859" i="24"/>
  <c r="I16860" i="24"/>
  <c r="I16861" i="24"/>
  <c r="I16862" i="24"/>
  <c r="I16863" i="24"/>
  <c r="I16864" i="24"/>
  <c r="I16865" i="24"/>
  <c r="I16866" i="24"/>
  <c r="I16867" i="24"/>
  <c r="I16868" i="24"/>
  <c r="I16869" i="24"/>
  <c r="I16870" i="24"/>
  <c r="I16871" i="24"/>
  <c r="I16872" i="24"/>
  <c r="I16873" i="24"/>
  <c r="I16874" i="24"/>
  <c r="I16875" i="24"/>
  <c r="I16876" i="24"/>
  <c r="I16877" i="24"/>
  <c r="I16878" i="24"/>
  <c r="I16879" i="24"/>
  <c r="I16880" i="24"/>
  <c r="I16881" i="24"/>
  <c r="I16882" i="24"/>
  <c r="I16883" i="24"/>
  <c r="I16884" i="24"/>
  <c r="I16885" i="24"/>
  <c r="I16886" i="24"/>
  <c r="I16887" i="24"/>
  <c r="I16888" i="24"/>
  <c r="I16889" i="24"/>
  <c r="I16890" i="24"/>
  <c r="I16891" i="24"/>
  <c r="I16892" i="24"/>
  <c r="I16893" i="24"/>
  <c r="I16894" i="24"/>
  <c r="I16895" i="24"/>
  <c r="I16896" i="24"/>
  <c r="I16897" i="24"/>
  <c r="I16898" i="24"/>
  <c r="I16899" i="24"/>
  <c r="I16900" i="24"/>
  <c r="I16901" i="24"/>
  <c r="I16902" i="24"/>
  <c r="I16903" i="24"/>
  <c r="I16904" i="24"/>
  <c r="I16905" i="24"/>
  <c r="I16906" i="24"/>
  <c r="I16907" i="24"/>
  <c r="I16908" i="24"/>
  <c r="I16909" i="24"/>
  <c r="I16910" i="24"/>
  <c r="I16911" i="24"/>
  <c r="I16912" i="24"/>
  <c r="I16913" i="24"/>
  <c r="I16914" i="24"/>
  <c r="I16915" i="24"/>
  <c r="I16916" i="24"/>
  <c r="I16917" i="24"/>
  <c r="I16918" i="24"/>
  <c r="I16919" i="24"/>
  <c r="I16920" i="24"/>
  <c r="I16921" i="24"/>
  <c r="I16922" i="24"/>
  <c r="I16923" i="24"/>
  <c r="I16924" i="24"/>
  <c r="I16925" i="24"/>
  <c r="I16926" i="24"/>
  <c r="I16927" i="24"/>
  <c r="I16928" i="24"/>
  <c r="I16929" i="24"/>
  <c r="I16930" i="24"/>
  <c r="I16931" i="24"/>
  <c r="I16932" i="24"/>
  <c r="I16933" i="24"/>
  <c r="I16934" i="24"/>
  <c r="I16935" i="24"/>
  <c r="I16936" i="24"/>
  <c r="I16937" i="24"/>
  <c r="I16938" i="24"/>
  <c r="I16939" i="24"/>
  <c r="I16940" i="24"/>
  <c r="I16941" i="24"/>
  <c r="I16942" i="24"/>
  <c r="I16943" i="24"/>
  <c r="I16944" i="24"/>
  <c r="I16945" i="24"/>
  <c r="I16946" i="24"/>
  <c r="I16947" i="24"/>
  <c r="I16948" i="24"/>
  <c r="I16949" i="24"/>
  <c r="I16950" i="24"/>
  <c r="I16951" i="24"/>
  <c r="I16952" i="24"/>
  <c r="I16953" i="24"/>
  <c r="I16954" i="24"/>
  <c r="I16955" i="24"/>
  <c r="I16956" i="24"/>
  <c r="I16957" i="24"/>
  <c r="I16958" i="24"/>
  <c r="I16959" i="24"/>
  <c r="I16960" i="24"/>
  <c r="I16961" i="24"/>
  <c r="I16962" i="24"/>
  <c r="I16963" i="24"/>
  <c r="I16964" i="24"/>
  <c r="I16965" i="24"/>
  <c r="I16966" i="24"/>
  <c r="I16967" i="24"/>
  <c r="I16968" i="24"/>
  <c r="I16969" i="24"/>
  <c r="I16970" i="24"/>
  <c r="I16971" i="24"/>
  <c r="I16972" i="24"/>
  <c r="I16973" i="24"/>
  <c r="I16974" i="24"/>
  <c r="I16975" i="24"/>
  <c r="I16976" i="24"/>
  <c r="I16977" i="24"/>
  <c r="I16978" i="24"/>
  <c r="I16979" i="24"/>
  <c r="I16980" i="24"/>
  <c r="I16981" i="24"/>
  <c r="I16982" i="24"/>
  <c r="I16983" i="24"/>
  <c r="I16984" i="24"/>
  <c r="I16985" i="24"/>
  <c r="I16986" i="24"/>
  <c r="I16987" i="24"/>
  <c r="I16988" i="24"/>
  <c r="I16989" i="24"/>
  <c r="I16990" i="24"/>
  <c r="I16991" i="24"/>
  <c r="I16992" i="24"/>
  <c r="I16993" i="24"/>
  <c r="I16994" i="24"/>
  <c r="I16995" i="24"/>
  <c r="I16996" i="24"/>
  <c r="I16997" i="24"/>
  <c r="I16998" i="24"/>
  <c r="I16999" i="24"/>
  <c r="I17000" i="24"/>
  <c r="I17001" i="24"/>
  <c r="I17002" i="24"/>
  <c r="I17003" i="24"/>
  <c r="I17004" i="24"/>
  <c r="I17005" i="24"/>
  <c r="I17006" i="24"/>
  <c r="I17007" i="24"/>
  <c r="I17008" i="24"/>
  <c r="I17009" i="24"/>
  <c r="I17010" i="24"/>
  <c r="I17011" i="24"/>
  <c r="I17012" i="24"/>
  <c r="I17013" i="24"/>
  <c r="I17014" i="24"/>
  <c r="I17015" i="24"/>
  <c r="I17016" i="24"/>
  <c r="I17017" i="24"/>
  <c r="I17018" i="24"/>
  <c r="I17019" i="24"/>
  <c r="I17020" i="24"/>
  <c r="I17021" i="24"/>
  <c r="I17022" i="24"/>
  <c r="I17023" i="24"/>
  <c r="I17024" i="24"/>
  <c r="I17025" i="24"/>
  <c r="I17026" i="24"/>
  <c r="I17027" i="24"/>
  <c r="I17028" i="24"/>
  <c r="I17029" i="24"/>
  <c r="I17030" i="24"/>
  <c r="I17031" i="24"/>
  <c r="I17032" i="24"/>
  <c r="I17033" i="24"/>
  <c r="I17034" i="24"/>
  <c r="I17035" i="24"/>
  <c r="I17036" i="24"/>
  <c r="I17037" i="24"/>
  <c r="I17038" i="24"/>
  <c r="I17039" i="24"/>
  <c r="I17040" i="24"/>
  <c r="I17041" i="24"/>
  <c r="I17042" i="24"/>
  <c r="I17043" i="24"/>
  <c r="I17044" i="24"/>
  <c r="I17045" i="24"/>
  <c r="I17046" i="24"/>
  <c r="I17047" i="24"/>
  <c r="I17048" i="24"/>
  <c r="I17049" i="24"/>
  <c r="I17050" i="24"/>
  <c r="I17051" i="24"/>
  <c r="I17052" i="24"/>
  <c r="I17053" i="24"/>
  <c r="I17054" i="24"/>
  <c r="I17055" i="24"/>
  <c r="I17056" i="24"/>
  <c r="I17057" i="24"/>
  <c r="I17058" i="24"/>
  <c r="I17059" i="24"/>
  <c r="I17060" i="24"/>
  <c r="I17061" i="24"/>
  <c r="I17062" i="24"/>
  <c r="I17063" i="24"/>
  <c r="I17064" i="24"/>
  <c r="I17065" i="24"/>
  <c r="I17066" i="24"/>
  <c r="I17067" i="24"/>
  <c r="I17068" i="24"/>
  <c r="I17069" i="24"/>
  <c r="I17070" i="24"/>
  <c r="I17071" i="24"/>
  <c r="I17072" i="24"/>
  <c r="I17073" i="24"/>
  <c r="I17074" i="24"/>
  <c r="I17075" i="24"/>
  <c r="I17076" i="24"/>
  <c r="I17077" i="24"/>
  <c r="I17078" i="24"/>
  <c r="I17079" i="24"/>
  <c r="I17080" i="24"/>
  <c r="I17081" i="24"/>
  <c r="I17082" i="24"/>
  <c r="I17083" i="24"/>
  <c r="I17084" i="24"/>
  <c r="I17085" i="24"/>
  <c r="I17086" i="24"/>
  <c r="I17087" i="24"/>
  <c r="I17088" i="24"/>
  <c r="I17089" i="24"/>
  <c r="I17090" i="24"/>
  <c r="I17091" i="24"/>
  <c r="I17092" i="24"/>
  <c r="I17093" i="24"/>
  <c r="I17094" i="24"/>
  <c r="I17095" i="24"/>
  <c r="I17096" i="24"/>
  <c r="I17097" i="24"/>
  <c r="I17098" i="24"/>
  <c r="I17099" i="24"/>
  <c r="I17100" i="24"/>
  <c r="I17101" i="24"/>
  <c r="I17102" i="24"/>
  <c r="I17103" i="24"/>
  <c r="I17104" i="24"/>
  <c r="I17105" i="24"/>
  <c r="I17106" i="24"/>
  <c r="I17107" i="24"/>
  <c r="I17108" i="24"/>
  <c r="I17109" i="24"/>
  <c r="I17110" i="24"/>
  <c r="I17111" i="24"/>
  <c r="I17112" i="24"/>
  <c r="I17113" i="24"/>
  <c r="I17114" i="24"/>
  <c r="I17115" i="24"/>
  <c r="I17116" i="24"/>
  <c r="I17117" i="24"/>
  <c r="I17118" i="24"/>
  <c r="I17119" i="24"/>
  <c r="I17120" i="24"/>
  <c r="I17121" i="24"/>
  <c r="I17122" i="24"/>
  <c r="I17123" i="24"/>
  <c r="I17124" i="24"/>
  <c r="I17125" i="24"/>
  <c r="I17126" i="24"/>
  <c r="I17127" i="24"/>
  <c r="I17128" i="24"/>
  <c r="I17129" i="24"/>
  <c r="I17130" i="24"/>
  <c r="I17131" i="24"/>
  <c r="I17132" i="24"/>
  <c r="I17133" i="24"/>
  <c r="I17134" i="24"/>
  <c r="I17135" i="24"/>
  <c r="I17136" i="24"/>
  <c r="I17137" i="24"/>
  <c r="I17138" i="24"/>
  <c r="I17139" i="24"/>
  <c r="I17140" i="24"/>
  <c r="I17141" i="24"/>
  <c r="I17142" i="24"/>
  <c r="I17143" i="24"/>
  <c r="I17144" i="24"/>
  <c r="I17145" i="24"/>
  <c r="I17146" i="24"/>
  <c r="I17147" i="24"/>
  <c r="I17148" i="24"/>
  <c r="I17149" i="24"/>
  <c r="I17150" i="24"/>
  <c r="I17151" i="24"/>
  <c r="I17152" i="24"/>
  <c r="I17153" i="24"/>
  <c r="I17154" i="24"/>
  <c r="I17155" i="24"/>
  <c r="I17156" i="24"/>
  <c r="I17157" i="24"/>
  <c r="I17158" i="24"/>
  <c r="I17159" i="24"/>
  <c r="I17160" i="24"/>
  <c r="I17161" i="24"/>
  <c r="I17162" i="24"/>
  <c r="I17163" i="24"/>
  <c r="I17164" i="24"/>
  <c r="I17165" i="24"/>
  <c r="I17166" i="24"/>
  <c r="I17167" i="24"/>
  <c r="I17168" i="24"/>
  <c r="I17169" i="24"/>
  <c r="I17170" i="24"/>
  <c r="I17171" i="24"/>
  <c r="I17172" i="24"/>
  <c r="I17173" i="24"/>
  <c r="I17174" i="24"/>
  <c r="I17175" i="24"/>
  <c r="I17176" i="24"/>
  <c r="I17177" i="24"/>
  <c r="I17178" i="24"/>
  <c r="I17179" i="24"/>
  <c r="I17180" i="24"/>
  <c r="I17181" i="24"/>
  <c r="I17182" i="24"/>
  <c r="I17183" i="24"/>
  <c r="I17184" i="24"/>
  <c r="I17185" i="24"/>
  <c r="I17186" i="24"/>
  <c r="I17187" i="24"/>
  <c r="I17188" i="24"/>
  <c r="I17189" i="24"/>
  <c r="I17190" i="24"/>
  <c r="I17191" i="24"/>
  <c r="I17192" i="24"/>
  <c r="I17193" i="24"/>
  <c r="I17194" i="24"/>
  <c r="I17195" i="24"/>
  <c r="I17196" i="24"/>
  <c r="I17197" i="24"/>
  <c r="I17198" i="24"/>
  <c r="I17199" i="24"/>
  <c r="I17200" i="24"/>
  <c r="I17201" i="24"/>
  <c r="I17202" i="24"/>
  <c r="I17203" i="24"/>
  <c r="I17204" i="24"/>
  <c r="I17205" i="24"/>
  <c r="I17206" i="24"/>
  <c r="I17207" i="24"/>
  <c r="I17208" i="24"/>
  <c r="I17209" i="24"/>
  <c r="I17210" i="24"/>
  <c r="I17211" i="24"/>
  <c r="I17212" i="24"/>
  <c r="I17213" i="24"/>
  <c r="I17214" i="24"/>
  <c r="I17215" i="24"/>
  <c r="I17216" i="24"/>
  <c r="I17217" i="24"/>
  <c r="I17218" i="24"/>
  <c r="I17219" i="24"/>
  <c r="I17220" i="24"/>
  <c r="I17221" i="24"/>
  <c r="I17222" i="24"/>
  <c r="I17223" i="24"/>
  <c r="I17224" i="24"/>
  <c r="I17225" i="24"/>
  <c r="I17226" i="24"/>
  <c r="I17227" i="24"/>
  <c r="I17228" i="24"/>
  <c r="I17229" i="24"/>
  <c r="I17230" i="24"/>
  <c r="I17231" i="24"/>
  <c r="I17232" i="24"/>
  <c r="I17233" i="24"/>
  <c r="I17234" i="24"/>
  <c r="I17235" i="24"/>
  <c r="I17236" i="24"/>
  <c r="I17237" i="24"/>
  <c r="I17238" i="24"/>
  <c r="I17239" i="24"/>
  <c r="I17240" i="24"/>
  <c r="I17241" i="24"/>
  <c r="I17242" i="24"/>
  <c r="I17243" i="24"/>
  <c r="I17244" i="24"/>
  <c r="I17245" i="24"/>
  <c r="I17246" i="24"/>
  <c r="I17247" i="24"/>
  <c r="I17248" i="24"/>
  <c r="I17249" i="24"/>
  <c r="I17250" i="24"/>
  <c r="I17251" i="24"/>
  <c r="I17252" i="24"/>
  <c r="I17253" i="24"/>
  <c r="I17254" i="24"/>
  <c r="I17255" i="24"/>
  <c r="I17256" i="24"/>
  <c r="I17257" i="24"/>
  <c r="I17258" i="24"/>
  <c r="I17259" i="24"/>
  <c r="I17260" i="24"/>
  <c r="I17261" i="24"/>
  <c r="I17262" i="24"/>
  <c r="I17263" i="24"/>
  <c r="I17264" i="24"/>
  <c r="I17265" i="24"/>
  <c r="I17266" i="24"/>
  <c r="I17267" i="24"/>
  <c r="I17268" i="24"/>
  <c r="I17269" i="24"/>
  <c r="I17270" i="24"/>
  <c r="I17271" i="24"/>
  <c r="I17272" i="24"/>
  <c r="I17273" i="24"/>
  <c r="I17274" i="24"/>
  <c r="I17275" i="24"/>
  <c r="I17276" i="24"/>
  <c r="I17277" i="24"/>
  <c r="I17278" i="24"/>
  <c r="I17279" i="24"/>
  <c r="I17280" i="24"/>
  <c r="I17281" i="24"/>
  <c r="I17282" i="24"/>
  <c r="I17283" i="24"/>
  <c r="I17284" i="24"/>
  <c r="I17285" i="24"/>
  <c r="I17286" i="24"/>
  <c r="I17287" i="24"/>
  <c r="I17288" i="24"/>
  <c r="I17289" i="24"/>
  <c r="I17290" i="24"/>
  <c r="I17291" i="24"/>
  <c r="I17292" i="24"/>
  <c r="I17293" i="24"/>
  <c r="I17294" i="24"/>
  <c r="I17295" i="24"/>
  <c r="I17296" i="24"/>
  <c r="I17297" i="24"/>
  <c r="I17298" i="24"/>
  <c r="I17299" i="24"/>
  <c r="I17300" i="24"/>
  <c r="I17301" i="24"/>
  <c r="I17302" i="24"/>
  <c r="I17303" i="24"/>
  <c r="I17304" i="24"/>
  <c r="I17305" i="24"/>
  <c r="I17306" i="24"/>
  <c r="I17307" i="24"/>
  <c r="I17308" i="24"/>
  <c r="I17309" i="24"/>
  <c r="I17310" i="24"/>
  <c r="I17311" i="24"/>
  <c r="I17312" i="24"/>
  <c r="I17313" i="24"/>
  <c r="I17314" i="24"/>
  <c r="I17315" i="24"/>
  <c r="I17316" i="24"/>
  <c r="I17317" i="24"/>
  <c r="I17318" i="24"/>
  <c r="I17319" i="24"/>
  <c r="I17320" i="24"/>
  <c r="I17321" i="24"/>
  <c r="I17322" i="24"/>
  <c r="I17323" i="24"/>
  <c r="I17324" i="24"/>
  <c r="I17325" i="24"/>
  <c r="I17326" i="24"/>
  <c r="I17327" i="24"/>
  <c r="I17328" i="24"/>
  <c r="I17329" i="24"/>
  <c r="I17330" i="24"/>
  <c r="I17331" i="24"/>
  <c r="I17332" i="24"/>
  <c r="I17333" i="24"/>
  <c r="I17334" i="24"/>
  <c r="I17335" i="24"/>
  <c r="I17336" i="24"/>
  <c r="I17337" i="24"/>
  <c r="I17338" i="24"/>
  <c r="I17339" i="24"/>
  <c r="I17340" i="24"/>
  <c r="I17341" i="24"/>
  <c r="I17342" i="24"/>
  <c r="I17343" i="24"/>
  <c r="I17344" i="24"/>
  <c r="I17345" i="24"/>
  <c r="I17346" i="24"/>
  <c r="I17347" i="24"/>
  <c r="I17348" i="24"/>
  <c r="I17349" i="24"/>
  <c r="I17350" i="24"/>
  <c r="I17351" i="24"/>
  <c r="I17352" i="24"/>
  <c r="I17353" i="24"/>
  <c r="I17354" i="24"/>
  <c r="I17355" i="24"/>
  <c r="I17356" i="24"/>
  <c r="I17357" i="24"/>
  <c r="I17358" i="24"/>
  <c r="I17359" i="24"/>
  <c r="I17360" i="24"/>
  <c r="I17361" i="24"/>
  <c r="I17362" i="24"/>
  <c r="I17363" i="24"/>
  <c r="I17364" i="24"/>
  <c r="I17365" i="24"/>
  <c r="I17366" i="24"/>
  <c r="I17367" i="24"/>
  <c r="I17368" i="24"/>
  <c r="I17369" i="24"/>
  <c r="I17370" i="24"/>
  <c r="I17371" i="24"/>
  <c r="I17372" i="24"/>
  <c r="I17373" i="24"/>
  <c r="I17374" i="24"/>
  <c r="I17375" i="24"/>
  <c r="I17376" i="24"/>
  <c r="I17377" i="24"/>
  <c r="I17378" i="24"/>
  <c r="I17379" i="24"/>
  <c r="I17380" i="24"/>
  <c r="I17381" i="24"/>
  <c r="I17382" i="24"/>
  <c r="I17383" i="24"/>
  <c r="I17384" i="24"/>
  <c r="I17385" i="24"/>
  <c r="I17386" i="24"/>
  <c r="I17387" i="24"/>
  <c r="I17388" i="24"/>
  <c r="I17389" i="24"/>
  <c r="I17390" i="24"/>
  <c r="I17391" i="24"/>
  <c r="I17392" i="24"/>
  <c r="I17393" i="24"/>
  <c r="I17394" i="24"/>
  <c r="I17395" i="24"/>
  <c r="I17396" i="24"/>
  <c r="I17397" i="24"/>
  <c r="I17398" i="24"/>
  <c r="I17399" i="24"/>
  <c r="I17400" i="24"/>
  <c r="I17401" i="24"/>
  <c r="I17402" i="24"/>
  <c r="I17403" i="24"/>
  <c r="I17404" i="24"/>
  <c r="I17405" i="24"/>
  <c r="I17406" i="24"/>
  <c r="I17407" i="24"/>
  <c r="I17408" i="24"/>
  <c r="I17409" i="24"/>
  <c r="I17410" i="24"/>
  <c r="I17411" i="24"/>
  <c r="I17412" i="24"/>
  <c r="I17413" i="24"/>
  <c r="I17414" i="24"/>
  <c r="I17415" i="24"/>
  <c r="I17416" i="24"/>
  <c r="I17417" i="24"/>
  <c r="I17418" i="24"/>
  <c r="I17419" i="24"/>
  <c r="I17420" i="24"/>
  <c r="I17421" i="24"/>
  <c r="I17422" i="24"/>
  <c r="I17423" i="24"/>
  <c r="I17424" i="24"/>
  <c r="I17425" i="24"/>
  <c r="I17426" i="24"/>
  <c r="I17427" i="24"/>
  <c r="I17428" i="24"/>
  <c r="I17429" i="24"/>
  <c r="I17430" i="24"/>
  <c r="I17431" i="24"/>
  <c r="I17432" i="24"/>
  <c r="I17433" i="24"/>
  <c r="I17434" i="24"/>
  <c r="I17435" i="24"/>
  <c r="I17436" i="24"/>
  <c r="I17437" i="24"/>
  <c r="I17438" i="24"/>
  <c r="I17439" i="24"/>
  <c r="I17440" i="24"/>
  <c r="I17441" i="24"/>
  <c r="I17442" i="24"/>
  <c r="I17443" i="24"/>
  <c r="I17444" i="24"/>
  <c r="I17445" i="24"/>
  <c r="I17446" i="24"/>
  <c r="I17447" i="24"/>
  <c r="I17448" i="24"/>
  <c r="I17449" i="24"/>
  <c r="I17450" i="24"/>
  <c r="I17451" i="24"/>
  <c r="I17452" i="24"/>
  <c r="I17453" i="24"/>
  <c r="I17454" i="24"/>
  <c r="I17455" i="24"/>
  <c r="I17456" i="24"/>
  <c r="I17457" i="24"/>
  <c r="I17458" i="24"/>
  <c r="I17459" i="24"/>
  <c r="I17460" i="24"/>
  <c r="I17461" i="24"/>
  <c r="I17462" i="24"/>
  <c r="I17463" i="24"/>
  <c r="I17464" i="24"/>
  <c r="I17465" i="24"/>
  <c r="I17466" i="24"/>
  <c r="I17467" i="24"/>
  <c r="I17468" i="24"/>
  <c r="I17469" i="24"/>
  <c r="I17470" i="24"/>
  <c r="I17471" i="24"/>
  <c r="I17472" i="24"/>
  <c r="I17473" i="24"/>
  <c r="I17474" i="24"/>
  <c r="I17475" i="24"/>
  <c r="I17476" i="24"/>
  <c r="I17477" i="24"/>
  <c r="I17478" i="24"/>
  <c r="I17479" i="24"/>
  <c r="I17480" i="24"/>
  <c r="I17481" i="24"/>
  <c r="I17482" i="24"/>
  <c r="I17483" i="24"/>
  <c r="I17484" i="24"/>
  <c r="I17485" i="24"/>
  <c r="I17486" i="24"/>
  <c r="I17487" i="24"/>
  <c r="I17488" i="24"/>
  <c r="I17489" i="24"/>
  <c r="I17490" i="24"/>
  <c r="I17491" i="24"/>
  <c r="I17492" i="24"/>
  <c r="I17493" i="24"/>
  <c r="I17494" i="24"/>
  <c r="I17495" i="24"/>
  <c r="I17496" i="24"/>
  <c r="I17497" i="24"/>
  <c r="I17498" i="24"/>
  <c r="I17499" i="24"/>
  <c r="I17500" i="24"/>
  <c r="I17501" i="24"/>
  <c r="I17502" i="24"/>
  <c r="I17503" i="24"/>
  <c r="I17504" i="24"/>
  <c r="I17505" i="24"/>
  <c r="I17506" i="24"/>
  <c r="I17507" i="24"/>
  <c r="I17508" i="24"/>
  <c r="I17509" i="24"/>
  <c r="I17510" i="24"/>
  <c r="I17511" i="24"/>
  <c r="I17512" i="24"/>
  <c r="I17513" i="24"/>
  <c r="I17514" i="24"/>
  <c r="I17515" i="24"/>
  <c r="I17516" i="24"/>
  <c r="I17517" i="24"/>
  <c r="I17518" i="24"/>
  <c r="I17519" i="24"/>
  <c r="I17520" i="24"/>
  <c r="I17521" i="24"/>
  <c r="I17522" i="24"/>
  <c r="I17523" i="24"/>
  <c r="I17524" i="24"/>
  <c r="I17525" i="24"/>
  <c r="I17526" i="24"/>
  <c r="I17527" i="24"/>
  <c r="I17528" i="24"/>
  <c r="I17529" i="24"/>
  <c r="I17530" i="24"/>
  <c r="I17531" i="24"/>
  <c r="I17532" i="24"/>
  <c r="I17533" i="24"/>
  <c r="I17534" i="24"/>
  <c r="I17535" i="24"/>
  <c r="I17536" i="24"/>
  <c r="I17537" i="24"/>
  <c r="I17538" i="24"/>
  <c r="I17539" i="24"/>
  <c r="I17540" i="24"/>
  <c r="I17541" i="24"/>
  <c r="I17542" i="24"/>
  <c r="I17543" i="24"/>
  <c r="I17544" i="24"/>
  <c r="I17545" i="24"/>
  <c r="I17546" i="24"/>
  <c r="I17547" i="24"/>
  <c r="I17548" i="24"/>
  <c r="I17549" i="24"/>
  <c r="I17550" i="24"/>
  <c r="I17551" i="24"/>
  <c r="I17552" i="24"/>
  <c r="I17553" i="24"/>
  <c r="I17554" i="24"/>
  <c r="I17555" i="24"/>
  <c r="I17556" i="24"/>
  <c r="I17557" i="24"/>
  <c r="I17558" i="24"/>
  <c r="I17559" i="24"/>
  <c r="I17560" i="24"/>
  <c r="I17561" i="24"/>
  <c r="I17562" i="24"/>
  <c r="I17563" i="24"/>
  <c r="I17564" i="24"/>
  <c r="I17565" i="24"/>
  <c r="I17566" i="24"/>
  <c r="I17567" i="24"/>
  <c r="I17568" i="24"/>
  <c r="I17569" i="24"/>
  <c r="I17570" i="24"/>
  <c r="I17571" i="24"/>
  <c r="I17572" i="24"/>
  <c r="I17573" i="24"/>
  <c r="I17574" i="24"/>
  <c r="I17575" i="24"/>
  <c r="I17576" i="24"/>
  <c r="I17577" i="24"/>
  <c r="I17578" i="24"/>
  <c r="I17579" i="24"/>
  <c r="I17580" i="24"/>
  <c r="I17581" i="24"/>
  <c r="I17582" i="24"/>
  <c r="I17583" i="24"/>
  <c r="I17584" i="24"/>
  <c r="I17585" i="24"/>
  <c r="I17586" i="24"/>
  <c r="I17587" i="24"/>
  <c r="I17588" i="24"/>
  <c r="I17589" i="24"/>
  <c r="I17590" i="24"/>
  <c r="I17591" i="24"/>
  <c r="I17592" i="24"/>
  <c r="I17593" i="24"/>
  <c r="I17594" i="24"/>
  <c r="I17595" i="24"/>
  <c r="I17596" i="24"/>
  <c r="I17597" i="24"/>
  <c r="I17598" i="24"/>
  <c r="I17599" i="24"/>
  <c r="I17600" i="24"/>
  <c r="I17601" i="24"/>
  <c r="I17602" i="24"/>
  <c r="I17603" i="24"/>
  <c r="I17604" i="24"/>
  <c r="I17605" i="24"/>
  <c r="I17606" i="24"/>
  <c r="I17607" i="24"/>
  <c r="I17608" i="24"/>
  <c r="I17609" i="24"/>
  <c r="I17610" i="24"/>
  <c r="I17611" i="24"/>
  <c r="I17612" i="24"/>
  <c r="I17613" i="24"/>
  <c r="I17614" i="24"/>
  <c r="I17615" i="24"/>
  <c r="I17616" i="24"/>
  <c r="I17617" i="24"/>
  <c r="I17618" i="24"/>
  <c r="I17619" i="24"/>
  <c r="I17620" i="24"/>
  <c r="I17621" i="24"/>
  <c r="I17622" i="24"/>
  <c r="I17623" i="24"/>
  <c r="I17624" i="24"/>
  <c r="I17625" i="24"/>
  <c r="I17626" i="24"/>
  <c r="I17627" i="24"/>
  <c r="I17628" i="24"/>
  <c r="I17629" i="24"/>
  <c r="I17630" i="24"/>
  <c r="I17631" i="24"/>
  <c r="I17632" i="24"/>
  <c r="I17633" i="24"/>
  <c r="I17634" i="24"/>
  <c r="I17635" i="24"/>
  <c r="I17636" i="24"/>
  <c r="I17637" i="24"/>
  <c r="I17638" i="24"/>
  <c r="I17639" i="24"/>
  <c r="I17640" i="24"/>
  <c r="I17641" i="24"/>
  <c r="I17642" i="24"/>
  <c r="I17643" i="24"/>
  <c r="I17644" i="24"/>
  <c r="I17645" i="24"/>
  <c r="I17646" i="24"/>
  <c r="I17647" i="24"/>
  <c r="I17648" i="24"/>
  <c r="I17649" i="24"/>
  <c r="I17650" i="24"/>
  <c r="I17651" i="24"/>
  <c r="I17652" i="24"/>
  <c r="I17653" i="24"/>
  <c r="I17654" i="24"/>
  <c r="I17655" i="24"/>
  <c r="I17656" i="24"/>
  <c r="I17657" i="24"/>
  <c r="I17658" i="24"/>
  <c r="I17659" i="24"/>
  <c r="I17660" i="24"/>
  <c r="I17661" i="24"/>
  <c r="I17662" i="24"/>
  <c r="I17663" i="24"/>
  <c r="I17664" i="24"/>
  <c r="I17665" i="24"/>
  <c r="I17666" i="24"/>
  <c r="I17667" i="24"/>
  <c r="I17668" i="24"/>
  <c r="I17669" i="24"/>
  <c r="I17670" i="24"/>
  <c r="I17671" i="24"/>
  <c r="I17672" i="24"/>
  <c r="I17673" i="24"/>
  <c r="I17674" i="24"/>
  <c r="I17675" i="24"/>
  <c r="I17676" i="24"/>
  <c r="I17677" i="24"/>
  <c r="I17678" i="24"/>
  <c r="I17679" i="24"/>
  <c r="I17680" i="24"/>
  <c r="I17681" i="24"/>
  <c r="I17682" i="24"/>
  <c r="I17683" i="24"/>
  <c r="I17684" i="24"/>
  <c r="I17685" i="24"/>
  <c r="I17686" i="24"/>
  <c r="I17687" i="24"/>
  <c r="I17688" i="24"/>
  <c r="I17689" i="24"/>
  <c r="I17690" i="24"/>
  <c r="I17691" i="24"/>
  <c r="I17692" i="24"/>
  <c r="I17693" i="24"/>
  <c r="I17694" i="24"/>
  <c r="I17695" i="24"/>
  <c r="I17696" i="24"/>
  <c r="I17697" i="24"/>
  <c r="I17698" i="24"/>
  <c r="I17699" i="24"/>
  <c r="I17700" i="24"/>
  <c r="I17701" i="24"/>
  <c r="I17702" i="24"/>
  <c r="I17703" i="24"/>
  <c r="I17704" i="24"/>
  <c r="I17705" i="24"/>
  <c r="I17706" i="24"/>
  <c r="I17707" i="24"/>
  <c r="I17708" i="24"/>
  <c r="I17709" i="24"/>
  <c r="I17710" i="24"/>
  <c r="I17711" i="24"/>
  <c r="I17712" i="24"/>
  <c r="I17713" i="24"/>
  <c r="I17714" i="24"/>
  <c r="I17715" i="24"/>
  <c r="I17716" i="24"/>
  <c r="I17717" i="24"/>
  <c r="I17718" i="24"/>
  <c r="I17719" i="24"/>
  <c r="I17720" i="24"/>
  <c r="I17721" i="24"/>
  <c r="I17722" i="24"/>
  <c r="I17723" i="24"/>
  <c r="I17724" i="24"/>
  <c r="I17725" i="24"/>
  <c r="I17726" i="24"/>
  <c r="I17727" i="24"/>
  <c r="I17728" i="24"/>
  <c r="I17729" i="24"/>
  <c r="I17730" i="24"/>
  <c r="I17731" i="24"/>
  <c r="I17732" i="24"/>
  <c r="I17733" i="24"/>
  <c r="I17734" i="24"/>
  <c r="I17735" i="24"/>
  <c r="I17736" i="24"/>
  <c r="I17737" i="24"/>
  <c r="I17738" i="24"/>
  <c r="I17739" i="24"/>
  <c r="I17740" i="24"/>
  <c r="I17741" i="24"/>
  <c r="I17742" i="24"/>
  <c r="I17743" i="24"/>
  <c r="I17744" i="24"/>
  <c r="I17745" i="24"/>
  <c r="I17746" i="24"/>
  <c r="I17747" i="24"/>
  <c r="I17748" i="24"/>
  <c r="I17749" i="24"/>
  <c r="I17750" i="24"/>
  <c r="I17751" i="24"/>
  <c r="I17752" i="24"/>
  <c r="I17753" i="24"/>
  <c r="I17754" i="24"/>
  <c r="I17755" i="24"/>
  <c r="I17756" i="24"/>
  <c r="I17757" i="24"/>
  <c r="I17758" i="24"/>
  <c r="I17759" i="24"/>
  <c r="I17760" i="24"/>
  <c r="I17761" i="24"/>
  <c r="I17762" i="24"/>
  <c r="I17763" i="24"/>
  <c r="I17764" i="24"/>
  <c r="I17765" i="24"/>
  <c r="I17766" i="24"/>
  <c r="I17767" i="24"/>
  <c r="I17768" i="24"/>
  <c r="I17769" i="24"/>
  <c r="I17770" i="24"/>
  <c r="I17771" i="24"/>
  <c r="I17772" i="24"/>
  <c r="I17773" i="24"/>
  <c r="I17774" i="24"/>
  <c r="I17775" i="24"/>
  <c r="I17776" i="24"/>
  <c r="I17777" i="24"/>
  <c r="I17778" i="24"/>
  <c r="I17779" i="24"/>
  <c r="I17780" i="24"/>
  <c r="I17781" i="24"/>
  <c r="I17782" i="24"/>
  <c r="I17783" i="24"/>
  <c r="I17784" i="24"/>
  <c r="I17785" i="24"/>
  <c r="I17786" i="24"/>
  <c r="I17787" i="24"/>
  <c r="I17788" i="24"/>
  <c r="I17789" i="24"/>
  <c r="I17790" i="24"/>
  <c r="I17791" i="24"/>
  <c r="I17792" i="24"/>
  <c r="I17793" i="24"/>
  <c r="I17794" i="24"/>
  <c r="I17795" i="24"/>
  <c r="I17796" i="24"/>
  <c r="I17797" i="24"/>
  <c r="I17798" i="24"/>
  <c r="I17799" i="24"/>
  <c r="I17800" i="24"/>
  <c r="I17801" i="24"/>
  <c r="I17802" i="24"/>
  <c r="I17803" i="24"/>
  <c r="I17804" i="24"/>
  <c r="I17805" i="24"/>
  <c r="I17806" i="24"/>
  <c r="I17807" i="24"/>
  <c r="I17808" i="24"/>
  <c r="I17809" i="24"/>
  <c r="I17810" i="24"/>
  <c r="I17811" i="24"/>
  <c r="I17812" i="24"/>
  <c r="I17813" i="24"/>
  <c r="I17814" i="24"/>
  <c r="I17815" i="24"/>
  <c r="I17816" i="24"/>
  <c r="I17817" i="24"/>
  <c r="I17818" i="24"/>
  <c r="I17819" i="24"/>
  <c r="I17820" i="24"/>
  <c r="I17821" i="24"/>
  <c r="I17822" i="24"/>
  <c r="I17823" i="24"/>
  <c r="I17824" i="24"/>
  <c r="I17825" i="24"/>
  <c r="I17826" i="24"/>
  <c r="I17827" i="24"/>
  <c r="I17828" i="24"/>
  <c r="I17829" i="24"/>
  <c r="I17830" i="24"/>
  <c r="I17831" i="24"/>
  <c r="I17832" i="24"/>
  <c r="I17833" i="24"/>
  <c r="I17834" i="24"/>
  <c r="I17835" i="24"/>
  <c r="I17836" i="24"/>
  <c r="I17837" i="24"/>
  <c r="I17838" i="24"/>
  <c r="I17839" i="24"/>
  <c r="I17840" i="24"/>
  <c r="I17841" i="24"/>
  <c r="I17842" i="24"/>
  <c r="I17843" i="24"/>
  <c r="I17844" i="24"/>
  <c r="I17845" i="24"/>
  <c r="I17846" i="24"/>
  <c r="I17847" i="24"/>
  <c r="I17848" i="24"/>
  <c r="I17849" i="24"/>
  <c r="I17850" i="24"/>
  <c r="I17851" i="24"/>
  <c r="I17852" i="24"/>
  <c r="I17853" i="24"/>
  <c r="I17854" i="24"/>
  <c r="I17855" i="24"/>
  <c r="I17856" i="24"/>
  <c r="I17857" i="24"/>
  <c r="I17858" i="24"/>
  <c r="I17859" i="24"/>
  <c r="I17860" i="24"/>
  <c r="I17861" i="24"/>
  <c r="I17862" i="24"/>
  <c r="I17863" i="24"/>
  <c r="I17864" i="24"/>
  <c r="I17865" i="24"/>
  <c r="I17866" i="24"/>
  <c r="I17867" i="24"/>
  <c r="I17868" i="24"/>
  <c r="I17869" i="24"/>
  <c r="I17870" i="24"/>
  <c r="I17871" i="24"/>
  <c r="I17872" i="24"/>
  <c r="I17873" i="24"/>
  <c r="I17874" i="24"/>
  <c r="I17875" i="24"/>
  <c r="I17876" i="24"/>
  <c r="I17877" i="24"/>
  <c r="I17878" i="24"/>
  <c r="I17879" i="24"/>
  <c r="I17880" i="24"/>
  <c r="I17881" i="24"/>
  <c r="I17882" i="24"/>
  <c r="I17883" i="24"/>
  <c r="I17884" i="24"/>
  <c r="I17885" i="24"/>
  <c r="I17886" i="24"/>
  <c r="I17887" i="24"/>
  <c r="I17888" i="24"/>
  <c r="I17889" i="24"/>
  <c r="I17890" i="24"/>
  <c r="I17891" i="24"/>
  <c r="I17892" i="24"/>
  <c r="I17893" i="24"/>
  <c r="I17894" i="24"/>
  <c r="I17895" i="24"/>
  <c r="I17896" i="24"/>
  <c r="I17897" i="24"/>
  <c r="I17898" i="24"/>
  <c r="I17899" i="24"/>
  <c r="I17900" i="24"/>
  <c r="I17901" i="24"/>
  <c r="I17902" i="24"/>
  <c r="I17903" i="24"/>
  <c r="I17904" i="24"/>
  <c r="I17905" i="24"/>
  <c r="I17906" i="24"/>
  <c r="I17907" i="24"/>
  <c r="I17908" i="24"/>
  <c r="I17909" i="24"/>
  <c r="I17910" i="24"/>
  <c r="I17911" i="24"/>
  <c r="I17912" i="24"/>
  <c r="I17913" i="24"/>
  <c r="I17914" i="24"/>
  <c r="I17915" i="24"/>
  <c r="I17916" i="24"/>
  <c r="I17917" i="24"/>
  <c r="I17918" i="24"/>
  <c r="I17919" i="24"/>
  <c r="I17920" i="24"/>
  <c r="I17921" i="24"/>
  <c r="I17922" i="24"/>
  <c r="I17923" i="24"/>
  <c r="I17924" i="24"/>
  <c r="I17925" i="24"/>
  <c r="I17926" i="24"/>
  <c r="I17927" i="24"/>
  <c r="I17928" i="24"/>
  <c r="I17929" i="24"/>
  <c r="I17930" i="24"/>
  <c r="I17931" i="24"/>
  <c r="I17932" i="24"/>
  <c r="I17933" i="24"/>
  <c r="I17934" i="24"/>
  <c r="I17935" i="24"/>
  <c r="I17936" i="24"/>
  <c r="I17937" i="24"/>
  <c r="I17938" i="24"/>
  <c r="I17939" i="24"/>
  <c r="I17940" i="24"/>
  <c r="I17941" i="24"/>
  <c r="I17942" i="24"/>
  <c r="I17943" i="24"/>
  <c r="I17944" i="24"/>
  <c r="I17945" i="24"/>
  <c r="I17946" i="24"/>
  <c r="I17947" i="24"/>
  <c r="I17948" i="24"/>
  <c r="I17949" i="24"/>
  <c r="I17950" i="24"/>
  <c r="I17951" i="24"/>
  <c r="I17952" i="24"/>
  <c r="I17953" i="24"/>
  <c r="I17954" i="24"/>
  <c r="I17955" i="24"/>
  <c r="I17956" i="24"/>
  <c r="I17957" i="24"/>
  <c r="I17958" i="24"/>
  <c r="I17959" i="24"/>
  <c r="I17960" i="24"/>
  <c r="I17961" i="24"/>
  <c r="I17962" i="24"/>
  <c r="I17963" i="24"/>
  <c r="I17964" i="24"/>
  <c r="I17965" i="24"/>
  <c r="I17966" i="24"/>
  <c r="I17967" i="24"/>
  <c r="I17968" i="24"/>
  <c r="I17969" i="24"/>
  <c r="I17970" i="24"/>
  <c r="I17971" i="24"/>
  <c r="I17972" i="24"/>
  <c r="I17973" i="24"/>
  <c r="I17974" i="24"/>
  <c r="I17975" i="24"/>
  <c r="I17976" i="24"/>
  <c r="I17977" i="24"/>
  <c r="I17978" i="24"/>
  <c r="I17979" i="24"/>
  <c r="I17980" i="24"/>
  <c r="I17981" i="24"/>
  <c r="I17982" i="24"/>
  <c r="I17983" i="24"/>
  <c r="I17984" i="24"/>
  <c r="I17985" i="24"/>
  <c r="I17986" i="24"/>
  <c r="I17987" i="24"/>
  <c r="I17988" i="24"/>
  <c r="I17989" i="24"/>
  <c r="I17990" i="24"/>
  <c r="I17991" i="24"/>
  <c r="I17992" i="24"/>
  <c r="I17993" i="24"/>
  <c r="I17994" i="24"/>
  <c r="I17995" i="24"/>
  <c r="I17996" i="24"/>
  <c r="I17997" i="24"/>
  <c r="I17998" i="24"/>
  <c r="I17999" i="24"/>
  <c r="I18000" i="24"/>
  <c r="I18001" i="24"/>
  <c r="I18002" i="24"/>
  <c r="I18003" i="24"/>
  <c r="I18004" i="24"/>
  <c r="I18005" i="24"/>
  <c r="I18006" i="24"/>
  <c r="I18007" i="24"/>
  <c r="I18008" i="24"/>
  <c r="I18009" i="24"/>
  <c r="I18010" i="24"/>
  <c r="I18011" i="24"/>
  <c r="I18012" i="24"/>
  <c r="I18013" i="24"/>
  <c r="I18014" i="24"/>
  <c r="I18015" i="24"/>
  <c r="I18016" i="24"/>
  <c r="I18017" i="24"/>
  <c r="I18018" i="24"/>
  <c r="I18019" i="24"/>
  <c r="I18020" i="24"/>
  <c r="I18021" i="24"/>
  <c r="I18022" i="24"/>
  <c r="I18023" i="24"/>
  <c r="I18024" i="24"/>
  <c r="I18025" i="24"/>
  <c r="I18026" i="24"/>
  <c r="I18027" i="24"/>
  <c r="I18028" i="24"/>
  <c r="I18029" i="24"/>
  <c r="I18030" i="24"/>
  <c r="I18031" i="24"/>
  <c r="I18032" i="24"/>
  <c r="I18033" i="24"/>
  <c r="I18034" i="24"/>
  <c r="I18035" i="24"/>
  <c r="I18036" i="24"/>
  <c r="I18037" i="24"/>
  <c r="I18038" i="24"/>
  <c r="I18039" i="24"/>
  <c r="I18040" i="24"/>
  <c r="I18041" i="24"/>
  <c r="I18042" i="24"/>
  <c r="I18043" i="24"/>
  <c r="I18044" i="24"/>
  <c r="I18045" i="24"/>
  <c r="I18046" i="24"/>
  <c r="I18047" i="24"/>
  <c r="I18048" i="24"/>
  <c r="I18049" i="24"/>
  <c r="I18050" i="24"/>
  <c r="I18051" i="24"/>
  <c r="I18052" i="24"/>
  <c r="I18053" i="24"/>
  <c r="I18054" i="24"/>
  <c r="I18055" i="24"/>
  <c r="I18056" i="24"/>
  <c r="I18057" i="24"/>
  <c r="I18058" i="24"/>
  <c r="I18059" i="24"/>
  <c r="I18060" i="24"/>
  <c r="I18061" i="24"/>
  <c r="I18062" i="24"/>
  <c r="I18063" i="24"/>
  <c r="I18064" i="24"/>
  <c r="I18065" i="24"/>
  <c r="I18066" i="24"/>
  <c r="I18067" i="24"/>
  <c r="I18068" i="24"/>
  <c r="I18069" i="24"/>
  <c r="I18070" i="24"/>
  <c r="I18071" i="24"/>
  <c r="I18072" i="24"/>
  <c r="I18073" i="24"/>
  <c r="I18074" i="24"/>
  <c r="I18075" i="24"/>
  <c r="I18076" i="24"/>
  <c r="I18077" i="24"/>
  <c r="I18078" i="24"/>
  <c r="I18079" i="24"/>
  <c r="I18080" i="24"/>
  <c r="I18081" i="24"/>
  <c r="I18082" i="24"/>
  <c r="I18083" i="24"/>
  <c r="I18084" i="24"/>
  <c r="I18085" i="24"/>
  <c r="I18086" i="24"/>
  <c r="I18087" i="24"/>
  <c r="I18088" i="24"/>
  <c r="I18089" i="24"/>
  <c r="I18090" i="24"/>
  <c r="I18091" i="24"/>
  <c r="I18092" i="24"/>
  <c r="I18093" i="24"/>
  <c r="I18094" i="24"/>
  <c r="I18095" i="24"/>
  <c r="I18096" i="24"/>
  <c r="I18097" i="24"/>
  <c r="I18098" i="24"/>
  <c r="I18099" i="24"/>
  <c r="I18100" i="24"/>
  <c r="I18101" i="24"/>
  <c r="I18102" i="24"/>
  <c r="I18103" i="24"/>
  <c r="I18104" i="24"/>
  <c r="I18105" i="24"/>
  <c r="I18106" i="24"/>
  <c r="I18107" i="24"/>
  <c r="I18108" i="24"/>
  <c r="I18109" i="24"/>
  <c r="I18110" i="24"/>
  <c r="I18111" i="24"/>
  <c r="I18112" i="24"/>
  <c r="I18113" i="24"/>
  <c r="I18114" i="24"/>
  <c r="I18115" i="24"/>
  <c r="I18116" i="24"/>
  <c r="I18117" i="24"/>
  <c r="I18118" i="24"/>
  <c r="I18119" i="24"/>
  <c r="I18120" i="24"/>
  <c r="I18121" i="24"/>
  <c r="I18122" i="24"/>
  <c r="I18123" i="24"/>
  <c r="I18124" i="24"/>
  <c r="I18125" i="24"/>
  <c r="I18126" i="24"/>
  <c r="I18127" i="24"/>
  <c r="I18128" i="24"/>
  <c r="I18129" i="24"/>
  <c r="I18130" i="24"/>
  <c r="I18131" i="24"/>
  <c r="I18132" i="24"/>
  <c r="I18133" i="24"/>
  <c r="I18134" i="24"/>
  <c r="I18135" i="24"/>
  <c r="I18136" i="24"/>
  <c r="I18137" i="24"/>
  <c r="I18138" i="24"/>
  <c r="I18139" i="24"/>
  <c r="I18140" i="24"/>
  <c r="I18141" i="24"/>
  <c r="I18142" i="24"/>
  <c r="I18143" i="24"/>
  <c r="I18144" i="24"/>
  <c r="I18145" i="24"/>
  <c r="I18146" i="24"/>
  <c r="I18147" i="24"/>
  <c r="I18148" i="24"/>
  <c r="I18149" i="24"/>
  <c r="I18150" i="24"/>
  <c r="I18151" i="24"/>
  <c r="I18152" i="24"/>
  <c r="I18153" i="24"/>
  <c r="I18154" i="24"/>
  <c r="I18155" i="24"/>
  <c r="I18156" i="24"/>
  <c r="I18157" i="24"/>
  <c r="I18158" i="24"/>
  <c r="I18159" i="24"/>
  <c r="I18160" i="24"/>
  <c r="I18161" i="24"/>
  <c r="I18162" i="24"/>
  <c r="I18163" i="24"/>
  <c r="I18164" i="24"/>
  <c r="I18165" i="24"/>
  <c r="I18166" i="24"/>
  <c r="I18167" i="24"/>
  <c r="I18168" i="24"/>
  <c r="I18169" i="24"/>
  <c r="I18170" i="24"/>
  <c r="I18171" i="24"/>
  <c r="I18172" i="24"/>
  <c r="I18173" i="24"/>
  <c r="I18174" i="24"/>
  <c r="I18175" i="24"/>
  <c r="I18176" i="24"/>
  <c r="I18177" i="24"/>
  <c r="I18178" i="24"/>
  <c r="I18179" i="24"/>
  <c r="I18180" i="24"/>
  <c r="I18181" i="24"/>
  <c r="I18182" i="24"/>
  <c r="I18183" i="24"/>
  <c r="I18184" i="24"/>
  <c r="I18185" i="24"/>
  <c r="I18186" i="24"/>
  <c r="I18187" i="24"/>
  <c r="I18188" i="24"/>
  <c r="I18189" i="24"/>
  <c r="I18190" i="24"/>
  <c r="I18191" i="24"/>
  <c r="I18192" i="24"/>
  <c r="I18193" i="24"/>
  <c r="I18194" i="24"/>
  <c r="I18195" i="24"/>
  <c r="I18196" i="24"/>
  <c r="I18197" i="24"/>
  <c r="I18198" i="24"/>
  <c r="I18199" i="24"/>
  <c r="I18200" i="24"/>
  <c r="I18201" i="24"/>
  <c r="I18202" i="24"/>
  <c r="I18203" i="24"/>
  <c r="I18204" i="24"/>
  <c r="I18205" i="24"/>
  <c r="I18206" i="24"/>
  <c r="I18207" i="24"/>
  <c r="I18208" i="24"/>
  <c r="I18209" i="24"/>
  <c r="I18210" i="24"/>
  <c r="I18211" i="24"/>
  <c r="I18212" i="24"/>
  <c r="I18213" i="24"/>
  <c r="I18214" i="24"/>
  <c r="I18215" i="24"/>
  <c r="I18216" i="24"/>
  <c r="I18217" i="24"/>
  <c r="I18218" i="24"/>
  <c r="I18219" i="24"/>
  <c r="I18220" i="24"/>
  <c r="I18221" i="24"/>
  <c r="I18222" i="24"/>
  <c r="I18223" i="24"/>
  <c r="I18224" i="24"/>
  <c r="I18225" i="24"/>
  <c r="I18226" i="24"/>
  <c r="I18227" i="24"/>
  <c r="I18228" i="24"/>
  <c r="I18229" i="24"/>
  <c r="I18230" i="24"/>
  <c r="I18231" i="24"/>
  <c r="I18232" i="24"/>
  <c r="I18233" i="24"/>
  <c r="I18234" i="24"/>
  <c r="I18235" i="24"/>
  <c r="I18236" i="24"/>
  <c r="I18237" i="24"/>
  <c r="I18238" i="24"/>
  <c r="I18239" i="24"/>
  <c r="I18240" i="24"/>
  <c r="I18241" i="24"/>
  <c r="I18242" i="24"/>
  <c r="I18243" i="24"/>
  <c r="I18244" i="24"/>
  <c r="I18245" i="24"/>
  <c r="I18246" i="24"/>
  <c r="I18247" i="24"/>
  <c r="I18248" i="24"/>
  <c r="I18249" i="24"/>
  <c r="I18250" i="24"/>
  <c r="I18251" i="24"/>
  <c r="I18252" i="24"/>
  <c r="I18253" i="24"/>
  <c r="I18254" i="24"/>
  <c r="I18255" i="24"/>
  <c r="I18256" i="24"/>
  <c r="I18257" i="24"/>
  <c r="I18258" i="24"/>
  <c r="I18259" i="24"/>
  <c r="I18260" i="24"/>
  <c r="I18261" i="24"/>
  <c r="I18262" i="24"/>
  <c r="I18263" i="24"/>
  <c r="I18264" i="24"/>
  <c r="I18265" i="24"/>
  <c r="I18266" i="24"/>
  <c r="I18267" i="24"/>
  <c r="I18268" i="24"/>
  <c r="I18269" i="24"/>
  <c r="I18270" i="24"/>
  <c r="I18271" i="24"/>
  <c r="I18272" i="24"/>
  <c r="I18273" i="24"/>
  <c r="I18274" i="24"/>
  <c r="I18275" i="24"/>
  <c r="I18276" i="24"/>
  <c r="I18277" i="24"/>
  <c r="I18278" i="24"/>
  <c r="I18279" i="24"/>
  <c r="I18280" i="24"/>
  <c r="I18281" i="24"/>
  <c r="I18282" i="24"/>
  <c r="I18283" i="24"/>
  <c r="I18284" i="24"/>
  <c r="I18285" i="24"/>
  <c r="I18286" i="24"/>
  <c r="I18287" i="24"/>
  <c r="I18288" i="24"/>
  <c r="I18289" i="24"/>
  <c r="I18290" i="24"/>
  <c r="I18291" i="24"/>
  <c r="I18292" i="24"/>
  <c r="I18293" i="24"/>
  <c r="I18294" i="24"/>
  <c r="I18295" i="24"/>
  <c r="I18296" i="24"/>
  <c r="I18297" i="24"/>
  <c r="I18298" i="24"/>
  <c r="I18299" i="24"/>
  <c r="I18300" i="24"/>
  <c r="I18301" i="24"/>
  <c r="I18302" i="24"/>
  <c r="I18303" i="24"/>
  <c r="I18304" i="24"/>
  <c r="I18305" i="24"/>
  <c r="I18306" i="24"/>
  <c r="I18307" i="24"/>
  <c r="I18308" i="24"/>
  <c r="I18309" i="24"/>
  <c r="I18310" i="24"/>
  <c r="I18311" i="24"/>
  <c r="I18312" i="24"/>
  <c r="I18313" i="24"/>
  <c r="I18314" i="24"/>
  <c r="I18315" i="24"/>
  <c r="I18316" i="24"/>
  <c r="I18317" i="24"/>
  <c r="I18318" i="24"/>
  <c r="I18319" i="24"/>
  <c r="I18320" i="24"/>
  <c r="I18321" i="24"/>
  <c r="I18322" i="24"/>
  <c r="I18323" i="24"/>
  <c r="I18324" i="24"/>
  <c r="I18325" i="24"/>
  <c r="I18326" i="24"/>
  <c r="I18327" i="24"/>
  <c r="I18328" i="24"/>
  <c r="I18329" i="24"/>
  <c r="I18330" i="24"/>
  <c r="I18331" i="24"/>
  <c r="I18332" i="24"/>
  <c r="I18333" i="24"/>
  <c r="I18334" i="24"/>
  <c r="I18335" i="24"/>
  <c r="I18336" i="24"/>
  <c r="I18337" i="24"/>
  <c r="I18338" i="24"/>
  <c r="I18339" i="24"/>
  <c r="I18340" i="24"/>
  <c r="I18341" i="24"/>
  <c r="I18342" i="24"/>
  <c r="I18343" i="24"/>
  <c r="I18344" i="24"/>
  <c r="I18345" i="24"/>
  <c r="I18346" i="24"/>
  <c r="I18347" i="24"/>
  <c r="I18348" i="24"/>
  <c r="I18349" i="24"/>
  <c r="I18350" i="24"/>
  <c r="I18351" i="24"/>
  <c r="I18352" i="24"/>
  <c r="I18353" i="24"/>
  <c r="I18354" i="24"/>
  <c r="I18355" i="24"/>
  <c r="I18356" i="24"/>
  <c r="I18357" i="24"/>
  <c r="I18358" i="24"/>
  <c r="I18359" i="24"/>
  <c r="I18360" i="24"/>
  <c r="I18361" i="24"/>
  <c r="I18362" i="24"/>
  <c r="I18363" i="24"/>
  <c r="I18364" i="24"/>
  <c r="I18365" i="24"/>
  <c r="I18366" i="24"/>
  <c r="I18367" i="24"/>
  <c r="I18368" i="24"/>
  <c r="I18369" i="24"/>
  <c r="I18370" i="24"/>
  <c r="I18371" i="24"/>
  <c r="I18372" i="24"/>
  <c r="I18373" i="24"/>
  <c r="I18374" i="24"/>
  <c r="I18375" i="24"/>
  <c r="I18376" i="24"/>
  <c r="I18377" i="24"/>
  <c r="I18378" i="24"/>
  <c r="I18379" i="24"/>
  <c r="I18380" i="24"/>
  <c r="I18381" i="24"/>
  <c r="I18382" i="24"/>
  <c r="I18383" i="24"/>
  <c r="I18384" i="24"/>
  <c r="I18385" i="24"/>
  <c r="I18386" i="24"/>
  <c r="I18387" i="24"/>
  <c r="I18388" i="24"/>
  <c r="I18389" i="24"/>
  <c r="I18390" i="24"/>
  <c r="I18391" i="24"/>
  <c r="I18392" i="24"/>
  <c r="I18393" i="24"/>
  <c r="I18394" i="24"/>
  <c r="I18395" i="24"/>
  <c r="I18396" i="24"/>
  <c r="I18397" i="24"/>
  <c r="I18398" i="24"/>
  <c r="I18399" i="24"/>
  <c r="I18400" i="24"/>
  <c r="I18401" i="24"/>
  <c r="I18402" i="24"/>
  <c r="I18403" i="24"/>
  <c r="I18404" i="24"/>
  <c r="I18405" i="24"/>
  <c r="I18406" i="24"/>
  <c r="I18407" i="24"/>
  <c r="I18408" i="24"/>
  <c r="I18409" i="24"/>
  <c r="I18410" i="24"/>
  <c r="I18411" i="24"/>
  <c r="I18412" i="24"/>
  <c r="I18413" i="24"/>
  <c r="I18414" i="24"/>
  <c r="I18415" i="24"/>
  <c r="I18416" i="24"/>
  <c r="I18417" i="24"/>
  <c r="I18418" i="24"/>
  <c r="I18419" i="24"/>
  <c r="I18420" i="24"/>
  <c r="I18421" i="24"/>
  <c r="I18422" i="24"/>
  <c r="I18423" i="24"/>
  <c r="I18424" i="24"/>
  <c r="I18425" i="24"/>
  <c r="I18426" i="24"/>
  <c r="I18427" i="24"/>
  <c r="I18428" i="24"/>
  <c r="I18429" i="24"/>
  <c r="I18430" i="24"/>
  <c r="I18431" i="24"/>
  <c r="I18432" i="24"/>
  <c r="I18433" i="24"/>
  <c r="I18434" i="24"/>
  <c r="I18435" i="24"/>
  <c r="I18436" i="24"/>
  <c r="I18437" i="24"/>
  <c r="I18438" i="24"/>
  <c r="I18439" i="24"/>
  <c r="I18440" i="24"/>
  <c r="I18441" i="24"/>
  <c r="I18442" i="24"/>
  <c r="I18443" i="24"/>
  <c r="I18444" i="24"/>
  <c r="I18445" i="24"/>
  <c r="I18446" i="24"/>
  <c r="I18447" i="24"/>
  <c r="I18448" i="24"/>
  <c r="I18449" i="24"/>
  <c r="I18450" i="24"/>
  <c r="I18451" i="24"/>
  <c r="I18452" i="24"/>
  <c r="I18453" i="24"/>
  <c r="I18454" i="24"/>
  <c r="I18455" i="24"/>
  <c r="I18456" i="24"/>
  <c r="I18457" i="24"/>
  <c r="I18458" i="24"/>
  <c r="I18459" i="24"/>
  <c r="I18460" i="24"/>
  <c r="I18461" i="24"/>
  <c r="I18462" i="24"/>
  <c r="I18463" i="24"/>
  <c r="I18464" i="24"/>
  <c r="I18465" i="24"/>
  <c r="I18466" i="24"/>
  <c r="I18467" i="24"/>
  <c r="I18468" i="24"/>
  <c r="I18469" i="24"/>
  <c r="I18470" i="24"/>
  <c r="I18471" i="24"/>
  <c r="I18472" i="24"/>
  <c r="I18473" i="24"/>
  <c r="I18474" i="24"/>
  <c r="I18475" i="24"/>
  <c r="I18476" i="24"/>
  <c r="I18477" i="24"/>
  <c r="I18478" i="24"/>
  <c r="I18479" i="24"/>
  <c r="I18480" i="24"/>
  <c r="I18481" i="24"/>
  <c r="I18482" i="24"/>
  <c r="I18483" i="24"/>
  <c r="I18484" i="24"/>
  <c r="I18485" i="24"/>
  <c r="I18486" i="24"/>
  <c r="I18487" i="24"/>
  <c r="I18488" i="24"/>
  <c r="I18489" i="24"/>
  <c r="I18490" i="24"/>
  <c r="I18491" i="24"/>
  <c r="I18492" i="24"/>
  <c r="I18493" i="24"/>
  <c r="I18494" i="24"/>
  <c r="I18495" i="24"/>
  <c r="I18496" i="24"/>
  <c r="I18497" i="24"/>
  <c r="I18498" i="24"/>
  <c r="I18499" i="24"/>
  <c r="I18500" i="24"/>
  <c r="I18501" i="24"/>
  <c r="I18502" i="24"/>
  <c r="I18503" i="24"/>
  <c r="I18504" i="24"/>
  <c r="I18505" i="24"/>
  <c r="I18506" i="24"/>
  <c r="I18507" i="24"/>
  <c r="I18508" i="24"/>
  <c r="I18509" i="24"/>
  <c r="I18510" i="24"/>
  <c r="I18511" i="24"/>
  <c r="I18512" i="24"/>
  <c r="I18513" i="24"/>
  <c r="I18514" i="24"/>
  <c r="I18515" i="24"/>
  <c r="I18516" i="24"/>
  <c r="I18517" i="24"/>
  <c r="I18518" i="24"/>
  <c r="I18519" i="24"/>
  <c r="I18520" i="24"/>
  <c r="I18521" i="24"/>
  <c r="I18522" i="24"/>
  <c r="I18523" i="24"/>
  <c r="I18524" i="24"/>
  <c r="I18525" i="24"/>
  <c r="I18526" i="24"/>
  <c r="I18527" i="24"/>
  <c r="I18528" i="24"/>
  <c r="I18529" i="24"/>
  <c r="I18530" i="24"/>
  <c r="I18531" i="24"/>
  <c r="I18532" i="24"/>
  <c r="I18533" i="24"/>
  <c r="I18534" i="24"/>
  <c r="I18535" i="24"/>
  <c r="I18536" i="24"/>
  <c r="I18537" i="24"/>
  <c r="I18538" i="24"/>
  <c r="I18539" i="24"/>
  <c r="I18540" i="24"/>
  <c r="I18541" i="24"/>
  <c r="I18542" i="24"/>
  <c r="I18543" i="24"/>
  <c r="I18544" i="24"/>
  <c r="I18545" i="24"/>
  <c r="I18546" i="24"/>
  <c r="I18547" i="24"/>
  <c r="I18548" i="24"/>
  <c r="I18549" i="24"/>
  <c r="I18550" i="24"/>
  <c r="I18551" i="24"/>
  <c r="H2" i="24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H201" i="24"/>
  <c r="H202" i="24"/>
  <c r="H203" i="24"/>
  <c r="H204" i="24"/>
  <c r="H205" i="24"/>
  <c r="H206" i="24"/>
  <c r="H207" i="24"/>
  <c r="H208" i="24"/>
  <c r="H209" i="24"/>
  <c r="H210" i="24"/>
  <c r="H211" i="24"/>
  <c r="H212" i="24"/>
  <c r="H213" i="24"/>
  <c r="H214" i="24"/>
  <c r="H215" i="24"/>
  <c r="H216" i="24"/>
  <c r="H217" i="24"/>
  <c r="H218" i="24"/>
  <c r="H219" i="24"/>
  <c r="H220" i="24"/>
  <c r="H221" i="24"/>
  <c r="H222" i="24"/>
  <c r="H223" i="24"/>
  <c r="H224" i="24"/>
  <c r="H225" i="24"/>
  <c r="H226" i="24"/>
  <c r="H227" i="24"/>
  <c r="H228" i="24"/>
  <c r="H229" i="24"/>
  <c r="H230" i="24"/>
  <c r="H231" i="24"/>
  <c r="H232" i="24"/>
  <c r="H233" i="24"/>
  <c r="H234" i="24"/>
  <c r="H235" i="24"/>
  <c r="H236" i="24"/>
  <c r="H237" i="24"/>
  <c r="H238" i="24"/>
  <c r="H239" i="24"/>
  <c r="H240" i="24"/>
  <c r="H241" i="24"/>
  <c r="H242" i="24"/>
  <c r="H243" i="24"/>
  <c r="H244" i="24"/>
  <c r="H245" i="24"/>
  <c r="H246" i="24"/>
  <c r="H247" i="24"/>
  <c r="H248" i="24"/>
  <c r="H249" i="24"/>
  <c r="H250" i="24"/>
  <c r="H251" i="24"/>
  <c r="H252" i="24"/>
  <c r="H253" i="24"/>
  <c r="H254" i="24"/>
  <c r="H255" i="24"/>
  <c r="H256" i="24"/>
  <c r="H257" i="24"/>
  <c r="H258" i="24"/>
  <c r="H259" i="24"/>
  <c r="H260" i="24"/>
  <c r="H261" i="24"/>
  <c r="H262" i="24"/>
  <c r="H263" i="24"/>
  <c r="H264" i="24"/>
  <c r="H265" i="24"/>
  <c r="H266" i="24"/>
  <c r="H267" i="24"/>
  <c r="H268" i="24"/>
  <c r="H269" i="24"/>
  <c r="H270" i="24"/>
  <c r="H271" i="24"/>
  <c r="H272" i="24"/>
  <c r="H273" i="24"/>
  <c r="H274" i="24"/>
  <c r="H275" i="24"/>
  <c r="H276" i="24"/>
  <c r="H277" i="24"/>
  <c r="H278" i="24"/>
  <c r="H279" i="24"/>
  <c r="H280" i="24"/>
  <c r="H281" i="24"/>
  <c r="H282" i="24"/>
  <c r="H283" i="24"/>
  <c r="H284" i="24"/>
  <c r="H285" i="24"/>
  <c r="H286" i="24"/>
  <c r="H287" i="24"/>
  <c r="H288" i="24"/>
  <c r="H289" i="24"/>
  <c r="H290" i="24"/>
  <c r="H291" i="24"/>
  <c r="H292" i="24"/>
  <c r="H293" i="24"/>
  <c r="H294" i="24"/>
  <c r="H295" i="24"/>
  <c r="H296" i="24"/>
  <c r="H297" i="24"/>
  <c r="H298" i="24"/>
  <c r="H299" i="24"/>
  <c r="H300" i="24"/>
  <c r="H301" i="24"/>
  <c r="H302" i="24"/>
  <c r="H303" i="24"/>
  <c r="H304" i="24"/>
  <c r="H305" i="24"/>
  <c r="H306" i="24"/>
  <c r="H307" i="24"/>
  <c r="H308" i="24"/>
  <c r="H309" i="24"/>
  <c r="H310" i="24"/>
  <c r="H311" i="24"/>
  <c r="H312" i="24"/>
  <c r="H313" i="24"/>
  <c r="H314" i="24"/>
  <c r="H315" i="24"/>
  <c r="H316" i="24"/>
  <c r="H317" i="24"/>
  <c r="H318" i="24"/>
  <c r="H319" i="24"/>
  <c r="H320" i="24"/>
  <c r="H321" i="24"/>
  <c r="H322" i="24"/>
  <c r="H323" i="24"/>
  <c r="H324" i="24"/>
  <c r="H325" i="24"/>
  <c r="H326" i="24"/>
  <c r="H327" i="24"/>
  <c r="H328" i="24"/>
  <c r="H329" i="24"/>
  <c r="H330" i="24"/>
  <c r="H331" i="24"/>
  <c r="H332" i="24"/>
  <c r="H333" i="24"/>
  <c r="H334" i="24"/>
  <c r="H335" i="24"/>
  <c r="H336" i="24"/>
  <c r="H337" i="24"/>
  <c r="H338" i="24"/>
  <c r="H339" i="24"/>
  <c r="H340" i="24"/>
  <c r="H341" i="24"/>
  <c r="H342" i="24"/>
  <c r="H343" i="24"/>
  <c r="H344" i="24"/>
  <c r="H345" i="24"/>
  <c r="H346" i="24"/>
  <c r="H347" i="24"/>
  <c r="H348" i="24"/>
  <c r="H349" i="24"/>
  <c r="H350" i="24"/>
  <c r="H351" i="24"/>
  <c r="H352" i="24"/>
  <c r="H353" i="24"/>
  <c r="H354" i="24"/>
  <c r="H355" i="24"/>
  <c r="H356" i="24"/>
  <c r="H357" i="24"/>
  <c r="H358" i="24"/>
  <c r="H359" i="24"/>
  <c r="H360" i="24"/>
  <c r="H361" i="24"/>
  <c r="H362" i="24"/>
  <c r="H363" i="24"/>
  <c r="H364" i="24"/>
  <c r="H365" i="24"/>
  <c r="H366" i="24"/>
  <c r="H367" i="24"/>
  <c r="H368" i="24"/>
  <c r="H369" i="24"/>
  <c r="H370" i="24"/>
  <c r="H371" i="24"/>
  <c r="H372" i="24"/>
  <c r="H373" i="24"/>
  <c r="H374" i="24"/>
  <c r="H375" i="24"/>
  <c r="H376" i="24"/>
  <c r="H377" i="24"/>
  <c r="H378" i="24"/>
  <c r="H379" i="24"/>
  <c r="H380" i="24"/>
  <c r="H381" i="24"/>
  <c r="H382" i="24"/>
  <c r="H383" i="24"/>
  <c r="H384" i="24"/>
  <c r="H385" i="24"/>
  <c r="H386" i="24"/>
  <c r="H387" i="24"/>
  <c r="H388" i="24"/>
  <c r="H389" i="24"/>
  <c r="H390" i="24"/>
  <c r="H391" i="24"/>
  <c r="H392" i="24"/>
  <c r="H393" i="24"/>
  <c r="H394" i="24"/>
  <c r="H395" i="24"/>
  <c r="H396" i="24"/>
  <c r="H397" i="24"/>
  <c r="H398" i="24"/>
  <c r="H399" i="24"/>
  <c r="H400" i="24"/>
  <c r="H401" i="24"/>
  <c r="H402" i="24"/>
  <c r="H403" i="24"/>
  <c r="H404" i="24"/>
  <c r="H405" i="24"/>
  <c r="H406" i="24"/>
  <c r="H407" i="24"/>
  <c r="H408" i="24"/>
  <c r="H409" i="24"/>
  <c r="H410" i="24"/>
  <c r="H411" i="24"/>
  <c r="H412" i="24"/>
  <c r="H413" i="24"/>
  <c r="H414" i="24"/>
  <c r="H415" i="24"/>
  <c r="H416" i="24"/>
  <c r="H417" i="24"/>
  <c r="H418" i="24"/>
  <c r="H419" i="24"/>
  <c r="H420" i="24"/>
  <c r="H421" i="24"/>
  <c r="H422" i="24"/>
  <c r="H423" i="24"/>
  <c r="H424" i="24"/>
  <c r="H425" i="24"/>
  <c r="H426" i="24"/>
  <c r="H427" i="24"/>
  <c r="H428" i="24"/>
  <c r="H429" i="24"/>
  <c r="H430" i="24"/>
  <c r="H431" i="24"/>
  <c r="H432" i="24"/>
  <c r="H433" i="24"/>
  <c r="H434" i="24"/>
  <c r="H435" i="24"/>
  <c r="H436" i="24"/>
  <c r="H437" i="24"/>
  <c r="H438" i="24"/>
  <c r="H439" i="24"/>
  <c r="H440" i="24"/>
  <c r="H441" i="24"/>
  <c r="H442" i="24"/>
  <c r="H443" i="24"/>
  <c r="H444" i="24"/>
  <c r="H445" i="24"/>
  <c r="H446" i="24"/>
  <c r="H447" i="24"/>
  <c r="H448" i="24"/>
  <c r="H449" i="24"/>
  <c r="H450" i="24"/>
  <c r="H451" i="24"/>
  <c r="H452" i="24"/>
  <c r="H453" i="24"/>
  <c r="H454" i="24"/>
  <c r="H455" i="24"/>
  <c r="H456" i="24"/>
  <c r="H457" i="24"/>
  <c r="H458" i="24"/>
  <c r="H459" i="24"/>
  <c r="H460" i="24"/>
  <c r="H461" i="24"/>
  <c r="H462" i="24"/>
  <c r="H463" i="24"/>
  <c r="H464" i="24"/>
  <c r="H465" i="24"/>
  <c r="H466" i="24"/>
  <c r="H467" i="24"/>
  <c r="H468" i="24"/>
  <c r="H469" i="24"/>
  <c r="H470" i="24"/>
  <c r="H471" i="24"/>
  <c r="H472" i="24"/>
  <c r="H473" i="24"/>
  <c r="H474" i="24"/>
  <c r="H475" i="24"/>
  <c r="H476" i="24"/>
  <c r="H477" i="24"/>
  <c r="H478" i="24"/>
  <c r="H479" i="24"/>
  <c r="H480" i="24"/>
  <c r="H481" i="24"/>
  <c r="H482" i="24"/>
  <c r="H483" i="24"/>
  <c r="H484" i="24"/>
  <c r="H485" i="24"/>
  <c r="H486" i="24"/>
  <c r="H487" i="24"/>
  <c r="H488" i="24"/>
  <c r="H489" i="24"/>
  <c r="H490" i="24"/>
  <c r="H491" i="24"/>
  <c r="H492" i="24"/>
  <c r="H493" i="24"/>
  <c r="H494" i="24"/>
  <c r="H495" i="24"/>
  <c r="H496" i="24"/>
  <c r="H497" i="24"/>
  <c r="H498" i="24"/>
  <c r="H499" i="24"/>
  <c r="H500" i="24"/>
  <c r="H501" i="24"/>
  <c r="H502" i="24"/>
  <c r="H503" i="24"/>
  <c r="H504" i="24"/>
  <c r="H505" i="24"/>
  <c r="H506" i="24"/>
  <c r="H507" i="24"/>
  <c r="H508" i="24"/>
  <c r="H509" i="24"/>
  <c r="H510" i="24"/>
  <c r="H511" i="24"/>
  <c r="H512" i="24"/>
  <c r="H513" i="24"/>
  <c r="H514" i="24"/>
  <c r="H515" i="24"/>
  <c r="H516" i="24"/>
  <c r="H517" i="24"/>
  <c r="H518" i="24"/>
  <c r="H519" i="24"/>
  <c r="H520" i="24"/>
  <c r="H521" i="24"/>
  <c r="H522" i="24"/>
  <c r="H523" i="24"/>
  <c r="H524" i="24"/>
  <c r="H525" i="24"/>
  <c r="H526" i="24"/>
  <c r="H527" i="24"/>
  <c r="H528" i="24"/>
  <c r="H529" i="24"/>
  <c r="H530" i="24"/>
  <c r="H531" i="24"/>
  <c r="H532" i="24"/>
  <c r="H533" i="24"/>
  <c r="H534" i="24"/>
  <c r="H535" i="24"/>
  <c r="H536" i="24"/>
  <c r="H537" i="24"/>
  <c r="H538" i="24"/>
  <c r="H539" i="24"/>
  <c r="H540" i="24"/>
  <c r="H541" i="24"/>
  <c r="H542" i="24"/>
  <c r="H543" i="24"/>
  <c r="H544" i="24"/>
  <c r="H545" i="24"/>
  <c r="H546" i="24"/>
  <c r="H547" i="24"/>
  <c r="H548" i="24"/>
  <c r="H549" i="24"/>
  <c r="H550" i="24"/>
  <c r="H551" i="24"/>
  <c r="H552" i="24"/>
  <c r="H553" i="24"/>
  <c r="H554" i="24"/>
  <c r="H555" i="24"/>
  <c r="H556" i="24"/>
  <c r="H557" i="24"/>
  <c r="H558" i="24"/>
  <c r="H559" i="24"/>
  <c r="H560" i="24"/>
  <c r="H561" i="24"/>
  <c r="H562" i="24"/>
  <c r="H563" i="24"/>
  <c r="H564" i="24"/>
  <c r="H565" i="24"/>
  <c r="H566" i="24"/>
  <c r="H567" i="24"/>
  <c r="H568" i="24"/>
  <c r="H569" i="24"/>
  <c r="H570" i="24"/>
  <c r="H571" i="24"/>
  <c r="H572" i="24"/>
  <c r="H573" i="24"/>
  <c r="H574" i="24"/>
  <c r="H575" i="24"/>
  <c r="H576" i="24"/>
  <c r="H577" i="24"/>
  <c r="H578" i="24"/>
  <c r="H579" i="24"/>
  <c r="H580" i="24"/>
  <c r="H581" i="24"/>
  <c r="H582" i="24"/>
  <c r="H583" i="24"/>
  <c r="H584" i="24"/>
  <c r="H585" i="24"/>
  <c r="H586" i="24"/>
  <c r="H587" i="24"/>
  <c r="H588" i="24"/>
  <c r="H589" i="24"/>
  <c r="H590" i="24"/>
  <c r="H591" i="24"/>
  <c r="H592" i="24"/>
  <c r="H593" i="24"/>
  <c r="H594" i="24"/>
  <c r="H595" i="24"/>
  <c r="H596" i="24"/>
  <c r="H597" i="24"/>
  <c r="H598" i="24"/>
  <c r="H599" i="24"/>
  <c r="H600" i="24"/>
  <c r="H601" i="24"/>
  <c r="H602" i="24"/>
  <c r="H603" i="24"/>
  <c r="H604" i="24"/>
  <c r="H605" i="24"/>
  <c r="H606" i="24"/>
  <c r="H607" i="24"/>
  <c r="H608" i="24"/>
  <c r="H609" i="24"/>
  <c r="H610" i="24"/>
  <c r="H611" i="24"/>
  <c r="H612" i="24"/>
  <c r="H613" i="24"/>
  <c r="H614" i="24"/>
  <c r="H615" i="24"/>
  <c r="H616" i="24"/>
  <c r="H617" i="24"/>
  <c r="H618" i="24"/>
  <c r="H619" i="24"/>
  <c r="H620" i="24"/>
  <c r="H621" i="24"/>
  <c r="H622" i="24"/>
  <c r="H623" i="24"/>
  <c r="H624" i="24"/>
  <c r="H625" i="24"/>
  <c r="H626" i="24"/>
  <c r="H627" i="24"/>
  <c r="H628" i="24"/>
  <c r="H629" i="24"/>
  <c r="H630" i="24"/>
  <c r="H631" i="24"/>
  <c r="H632" i="24"/>
  <c r="H633" i="24"/>
  <c r="H634" i="24"/>
  <c r="H635" i="24"/>
  <c r="H636" i="24"/>
  <c r="H637" i="24"/>
  <c r="H638" i="24"/>
  <c r="H639" i="24"/>
  <c r="H640" i="24"/>
  <c r="H641" i="24"/>
  <c r="H642" i="24"/>
  <c r="H643" i="24"/>
  <c r="H644" i="24"/>
  <c r="H645" i="24"/>
  <c r="H646" i="24"/>
  <c r="H647" i="24"/>
  <c r="H648" i="24"/>
  <c r="H649" i="24"/>
  <c r="H650" i="24"/>
  <c r="H651" i="24"/>
  <c r="H652" i="24"/>
  <c r="H653" i="24"/>
  <c r="H654" i="24"/>
  <c r="H655" i="24"/>
  <c r="H656" i="24"/>
  <c r="H657" i="24"/>
  <c r="H658" i="24"/>
  <c r="H659" i="24"/>
  <c r="H660" i="24"/>
  <c r="H661" i="24"/>
  <c r="H662" i="24"/>
  <c r="H663" i="24"/>
  <c r="H664" i="24"/>
  <c r="H665" i="24"/>
  <c r="H666" i="24"/>
  <c r="H667" i="24"/>
  <c r="H668" i="24"/>
  <c r="H669" i="24"/>
  <c r="H670" i="24"/>
  <c r="H671" i="24"/>
  <c r="H672" i="24"/>
  <c r="H673" i="24"/>
  <c r="H674" i="24"/>
  <c r="H675" i="24"/>
  <c r="H676" i="24"/>
  <c r="H677" i="24"/>
  <c r="H678" i="24"/>
  <c r="H679" i="24"/>
  <c r="H680" i="24"/>
  <c r="H681" i="24"/>
  <c r="H682" i="24"/>
  <c r="H683" i="24"/>
  <c r="H684" i="24"/>
  <c r="H685" i="24"/>
  <c r="H686" i="24"/>
  <c r="H687" i="24"/>
  <c r="H688" i="24"/>
  <c r="H689" i="24"/>
  <c r="H690" i="24"/>
  <c r="H691" i="24"/>
  <c r="H692" i="24"/>
  <c r="H693" i="24"/>
  <c r="H694" i="24"/>
  <c r="H695" i="24"/>
  <c r="H696" i="24"/>
  <c r="H697" i="24"/>
  <c r="H698" i="24"/>
  <c r="H699" i="24"/>
  <c r="H700" i="24"/>
  <c r="H701" i="24"/>
  <c r="H702" i="24"/>
  <c r="H703" i="24"/>
  <c r="H704" i="24"/>
  <c r="H705" i="24"/>
  <c r="H706" i="24"/>
  <c r="H707" i="24"/>
  <c r="H708" i="24"/>
  <c r="H709" i="24"/>
  <c r="H710" i="24"/>
  <c r="H711" i="24"/>
  <c r="H712" i="24"/>
  <c r="H713" i="24"/>
  <c r="H714" i="24"/>
  <c r="H715" i="24"/>
  <c r="H716" i="24"/>
  <c r="H717" i="24"/>
  <c r="H718" i="24"/>
  <c r="H719" i="24"/>
  <c r="H720" i="24"/>
  <c r="H721" i="24"/>
  <c r="H722" i="24"/>
  <c r="H723" i="24"/>
  <c r="H724" i="24"/>
  <c r="H725" i="24"/>
  <c r="H726" i="24"/>
  <c r="H727" i="24"/>
  <c r="H728" i="24"/>
  <c r="H729" i="24"/>
  <c r="H730" i="24"/>
  <c r="H731" i="24"/>
  <c r="H732" i="24"/>
  <c r="H733" i="24"/>
  <c r="H734" i="24"/>
  <c r="H735" i="24"/>
  <c r="H736" i="24"/>
  <c r="H737" i="24"/>
  <c r="H738" i="24"/>
  <c r="H739" i="24"/>
  <c r="H740" i="24"/>
  <c r="H741" i="24"/>
  <c r="H742" i="24"/>
  <c r="H743" i="24"/>
  <c r="H744" i="24"/>
  <c r="H745" i="24"/>
  <c r="H746" i="24"/>
  <c r="H747" i="24"/>
  <c r="H748" i="24"/>
  <c r="H749" i="24"/>
  <c r="H750" i="24"/>
  <c r="H751" i="24"/>
  <c r="H752" i="24"/>
  <c r="H753" i="24"/>
  <c r="H754" i="24"/>
  <c r="H755" i="24"/>
  <c r="H756" i="24"/>
  <c r="H757" i="24"/>
  <c r="H758" i="24"/>
  <c r="H759" i="24"/>
  <c r="H760" i="24"/>
  <c r="H761" i="24"/>
  <c r="H762" i="24"/>
  <c r="H763" i="24"/>
  <c r="H764" i="24"/>
  <c r="H765" i="24"/>
  <c r="H766" i="24"/>
  <c r="H767" i="24"/>
  <c r="H768" i="24"/>
  <c r="H769" i="24"/>
  <c r="H770" i="24"/>
  <c r="H771" i="24"/>
  <c r="H772" i="24"/>
  <c r="H773" i="24"/>
  <c r="H774" i="24"/>
  <c r="H775" i="24"/>
  <c r="H776" i="24"/>
  <c r="H777" i="24"/>
  <c r="H778" i="24"/>
  <c r="H779" i="24"/>
  <c r="H780" i="24"/>
  <c r="H781" i="24"/>
  <c r="H782" i="24"/>
  <c r="H783" i="24"/>
  <c r="H784" i="24"/>
  <c r="H785" i="24"/>
  <c r="H786" i="24"/>
  <c r="H787" i="24"/>
  <c r="H788" i="24"/>
  <c r="H789" i="24"/>
  <c r="H790" i="24"/>
  <c r="H791" i="24"/>
  <c r="H792" i="24"/>
  <c r="H793" i="24"/>
  <c r="H794" i="24"/>
  <c r="H795" i="24"/>
  <c r="H796" i="24"/>
  <c r="H797" i="24"/>
  <c r="H798" i="24"/>
  <c r="H799" i="24"/>
  <c r="H800" i="24"/>
  <c r="H801" i="24"/>
  <c r="H802" i="24"/>
  <c r="H803" i="24"/>
  <c r="H804" i="24"/>
  <c r="H805" i="24"/>
  <c r="H806" i="24"/>
  <c r="H807" i="24"/>
  <c r="H808" i="24"/>
  <c r="H809" i="24"/>
  <c r="H810" i="24"/>
  <c r="H811" i="24"/>
  <c r="H812" i="24"/>
  <c r="H813" i="24"/>
  <c r="H814" i="24"/>
  <c r="H815" i="24"/>
  <c r="H816" i="24"/>
  <c r="H817" i="24"/>
  <c r="H818" i="24"/>
  <c r="H819" i="24"/>
  <c r="H820" i="24"/>
  <c r="H821" i="24"/>
  <c r="H822" i="24"/>
  <c r="H823" i="24"/>
  <c r="H824" i="24"/>
  <c r="H825" i="24"/>
  <c r="H826" i="24"/>
  <c r="H827" i="24"/>
  <c r="H828" i="24"/>
  <c r="H829" i="24"/>
  <c r="H830" i="24"/>
  <c r="H831" i="24"/>
  <c r="H832" i="24"/>
  <c r="H833" i="24"/>
  <c r="H834" i="24"/>
  <c r="H835" i="24"/>
  <c r="H836" i="24"/>
  <c r="H837" i="24"/>
  <c r="H838" i="24"/>
  <c r="H839" i="24"/>
  <c r="H840" i="24"/>
  <c r="H841" i="24"/>
  <c r="H842" i="24"/>
  <c r="H843" i="24"/>
  <c r="H844" i="24"/>
  <c r="H845" i="24"/>
  <c r="H846" i="24"/>
  <c r="H847" i="24"/>
  <c r="H848" i="24"/>
  <c r="H849" i="24"/>
  <c r="H850" i="24"/>
  <c r="H851" i="24"/>
  <c r="H852" i="24"/>
  <c r="H853" i="24"/>
  <c r="H854" i="24"/>
  <c r="H855" i="24"/>
  <c r="H856" i="24"/>
  <c r="H857" i="24"/>
  <c r="H858" i="24"/>
  <c r="H859" i="24"/>
  <c r="H860" i="24"/>
  <c r="H861" i="24"/>
  <c r="H862" i="24"/>
  <c r="H863" i="24"/>
  <c r="H864" i="24"/>
  <c r="H865" i="24"/>
  <c r="H866" i="24"/>
  <c r="H867" i="24"/>
  <c r="H868" i="24"/>
  <c r="H869" i="24"/>
  <c r="H870" i="24"/>
  <c r="H871" i="24"/>
  <c r="H872" i="24"/>
  <c r="H873" i="24"/>
  <c r="H874" i="24"/>
  <c r="H875" i="24"/>
  <c r="H876" i="24"/>
  <c r="H877" i="24"/>
  <c r="H878" i="24"/>
  <c r="H879" i="24"/>
  <c r="H880" i="24"/>
  <c r="H881" i="24"/>
  <c r="H882" i="24"/>
  <c r="H883" i="24"/>
  <c r="H884" i="24"/>
  <c r="H885" i="24"/>
  <c r="H886" i="24"/>
  <c r="H887" i="24"/>
  <c r="H888" i="24"/>
  <c r="H889" i="24"/>
  <c r="H890" i="24"/>
  <c r="H891" i="24"/>
  <c r="H892" i="24"/>
  <c r="H893" i="24"/>
  <c r="H894" i="24"/>
  <c r="H895" i="24"/>
  <c r="H896" i="24"/>
  <c r="H897" i="24"/>
  <c r="H898" i="24"/>
  <c r="H899" i="24"/>
  <c r="H900" i="24"/>
  <c r="H901" i="24"/>
  <c r="H902" i="24"/>
  <c r="H903" i="24"/>
  <c r="H904" i="24"/>
  <c r="H905" i="24"/>
  <c r="H906" i="24"/>
  <c r="H907" i="24"/>
  <c r="H908" i="24"/>
  <c r="H909" i="24"/>
  <c r="H910" i="24"/>
  <c r="H911" i="24"/>
  <c r="H912" i="24"/>
  <c r="H913" i="24"/>
  <c r="H914" i="24"/>
  <c r="H915" i="24"/>
  <c r="H916" i="24"/>
  <c r="H917" i="24"/>
  <c r="H918" i="24"/>
  <c r="H919" i="24"/>
  <c r="H920" i="24"/>
  <c r="H921" i="24"/>
  <c r="H922" i="24"/>
  <c r="H923" i="24"/>
  <c r="H924" i="24"/>
  <c r="H925" i="24"/>
  <c r="H926" i="24"/>
  <c r="H927" i="24"/>
  <c r="H928" i="24"/>
  <c r="H929" i="24"/>
  <c r="H930" i="24"/>
  <c r="H931" i="24"/>
  <c r="H932" i="24"/>
  <c r="H933" i="24"/>
  <c r="H934" i="24"/>
  <c r="H935" i="24"/>
  <c r="H936" i="24"/>
  <c r="H937" i="24"/>
  <c r="H938" i="24"/>
  <c r="H939" i="24"/>
  <c r="H940" i="24"/>
  <c r="H941" i="24"/>
  <c r="H942" i="24"/>
  <c r="H943" i="24"/>
  <c r="H944" i="24"/>
  <c r="H945" i="24"/>
  <c r="H946" i="24"/>
  <c r="H947" i="24"/>
  <c r="H948" i="24"/>
  <c r="H949" i="24"/>
  <c r="H950" i="24"/>
  <c r="H951" i="24"/>
  <c r="H952" i="24"/>
  <c r="H953" i="24"/>
  <c r="H954" i="24"/>
  <c r="H955" i="24"/>
  <c r="H956" i="24"/>
  <c r="H957" i="24"/>
  <c r="H958" i="24"/>
  <c r="H959" i="24"/>
  <c r="H960" i="24"/>
  <c r="H961" i="24"/>
  <c r="H962" i="24"/>
  <c r="H963" i="24"/>
  <c r="H964" i="24"/>
  <c r="H965" i="24"/>
  <c r="H966" i="24"/>
  <c r="H967" i="24"/>
  <c r="H968" i="24"/>
  <c r="H969" i="24"/>
  <c r="H970" i="24"/>
  <c r="H971" i="24"/>
  <c r="H972" i="24"/>
  <c r="H973" i="24"/>
  <c r="H974" i="24"/>
  <c r="H975" i="24"/>
  <c r="H976" i="24"/>
  <c r="H977" i="24"/>
  <c r="H978" i="24"/>
  <c r="H979" i="24"/>
  <c r="H980" i="24"/>
  <c r="H981" i="24"/>
  <c r="H982" i="24"/>
  <c r="H983" i="24"/>
  <c r="H984" i="24"/>
  <c r="H985" i="24"/>
  <c r="H986" i="24"/>
  <c r="H987" i="24"/>
  <c r="H988" i="24"/>
  <c r="H989" i="24"/>
  <c r="H990" i="24"/>
  <c r="H991" i="24"/>
  <c r="H992" i="24"/>
  <c r="H993" i="24"/>
  <c r="H994" i="24"/>
  <c r="H995" i="24"/>
  <c r="H996" i="24"/>
  <c r="H997" i="24"/>
  <c r="H998" i="24"/>
  <c r="H999" i="24"/>
  <c r="H1000" i="24"/>
  <c r="H1001" i="24"/>
  <c r="H1002" i="24"/>
  <c r="H1003" i="24"/>
  <c r="H1004" i="24"/>
  <c r="H1005" i="24"/>
  <c r="H1006" i="24"/>
  <c r="H1007" i="24"/>
  <c r="H1008" i="24"/>
  <c r="H1009" i="24"/>
  <c r="H1010" i="24"/>
  <c r="H1011" i="24"/>
  <c r="H1012" i="24"/>
  <c r="H1013" i="24"/>
  <c r="H1014" i="24"/>
  <c r="H1015" i="24"/>
  <c r="H1016" i="24"/>
  <c r="H1017" i="24"/>
  <c r="H1018" i="24"/>
  <c r="H1019" i="24"/>
  <c r="H1020" i="24"/>
  <c r="H1021" i="24"/>
  <c r="H1022" i="24"/>
  <c r="H1023" i="24"/>
  <c r="H1024" i="24"/>
  <c r="H1025" i="24"/>
  <c r="H1026" i="24"/>
  <c r="H1027" i="24"/>
  <c r="H1028" i="24"/>
  <c r="H1029" i="24"/>
  <c r="H1030" i="24"/>
  <c r="H1031" i="24"/>
  <c r="H1032" i="24"/>
  <c r="H1033" i="24"/>
  <c r="H1034" i="24"/>
  <c r="H1035" i="24"/>
  <c r="H1036" i="24"/>
  <c r="H1037" i="24"/>
  <c r="H1038" i="24"/>
  <c r="H1039" i="24"/>
  <c r="H1040" i="24"/>
  <c r="H1041" i="24"/>
  <c r="H1042" i="24"/>
  <c r="H1043" i="24"/>
  <c r="H1044" i="24"/>
  <c r="H1045" i="24"/>
  <c r="H1046" i="24"/>
  <c r="H1047" i="24"/>
  <c r="H1048" i="24"/>
  <c r="H1049" i="24"/>
  <c r="H1050" i="24"/>
  <c r="H1051" i="24"/>
  <c r="H1052" i="24"/>
  <c r="H1053" i="24"/>
  <c r="H1054" i="24"/>
  <c r="H1055" i="24"/>
  <c r="H1056" i="24"/>
  <c r="H1057" i="24"/>
  <c r="H1058" i="24"/>
  <c r="H1059" i="24"/>
  <c r="H1060" i="24"/>
  <c r="H1061" i="24"/>
  <c r="H1062" i="24"/>
  <c r="H1063" i="24"/>
  <c r="H1064" i="24"/>
  <c r="H1065" i="24"/>
  <c r="H1066" i="24"/>
  <c r="H1067" i="24"/>
  <c r="H1068" i="24"/>
  <c r="H1069" i="24"/>
  <c r="H1070" i="24"/>
  <c r="H1071" i="24"/>
  <c r="H1072" i="24"/>
  <c r="H1073" i="24"/>
  <c r="H1074" i="24"/>
  <c r="H1075" i="24"/>
  <c r="H1076" i="24"/>
  <c r="H1077" i="24"/>
  <c r="H1078" i="24"/>
  <c r="H1079" i="24"/>
  <c r="H1080" i="24"/>
  <c r="H1081" i="24"/>
  <c r="H1082" i="24"/>
  <c r="H1083" i="24"/>
  <c r="H1084" i="24"/>
  <c r="H1085" i="24"/>
  <c r="H1086" i="24"/>
  <c r="H1087" i="24"/>
  <c r="H1088" i="24"/>
  <c r="H1089" i="24"/>
  <c r="H1090" i="24"/>
  <c r="H1091" i="24"/>
  <c r="H1092" i="24"/>
  <c r="H1093" i="24"/>
  <c r="H1094" i="24"/>
  <c r="H1095" i="24"/>
  <c r="H1096" i="24"/>
  <c r="H1097" i="24"/>
  <c r="H1098" i="24"/>
  <c r="H1099" i="24"/>
  <c r="H1100" i="24"/>
  <c r="H1101" i="24"/>
  <c r="H1102" i="24"/>
  <c r="H1103" i="24"/>
  <c r="H1104" i="24"/>
  <c r="H1105" i="24"/>
  <c r="H1106" i="24"/>
  <c r="H1107" i="24"/>
  <c r="H1108" i="24"/>
  <c r="H1109" i="24"/>
  <c r="H1110" i="24"/>
  <c r="H1111" i="24"/>
  <c r="H1112" i="24"/>
  <c r="H1113" i="24"/>
  <c r="H1114" i="24"/>
  <c r="H1115" i="24"/>
  <c r="H1116" i="24"/>
  <c r="H1117" i="24"/>
  <c r="H1118" i="24"/>
  <c r="H1119" i="24"/>
  <c r="H1120" i="24"/>
  <c r="H1121" i="24"/>
  <c r="H1122" i="24"/>
  <c r="H1123" i="24"/>
  <c r="H1124" i="24"/>
  <c r="H1125" i="24"/>
  <c r="H1126" i="24"/>
  <c r="H1127" i="24"/>
  <c r="H1128" i="24"/>
  <c r="H1129" i="24"/>
  <c r="H1130" i="24"/>
  <c r="H1131" i="24"/>
  <c r="H1132" i="24"/>
  <c r="H1133" i="24"/>
  <c r="H1134" i="24"/>
  <c r="H1135" i="24"/>
  <c r="H1136" i="24"/>
  <c r="H1137" i="24"/>
  <c r="H1138" i="24"/>
  <c r="H1139" i="24"/>
  <c r="H1140" i="24"/>
  <c r="H1141" i="24"/>
  <c r="H1142" i="24"/>
  <c r="H1143" i="24"/>
  <c r="H1144" i="24"/>
  <c r="H1145" i="24"/>
  <c r="H1146" i="24"/>
  <c r="H1147" i="24"/>
  <c r="H1148" i="24"/>
  <c r="H1149" i="24"/>
  <c r="H1150" i="24"/>
  <c r="H1151" i="24"/>
  <c r="H1152" i="24"/>
  <c r="H1153" i="24"/>
  <c r="H1154" i="24"/>
  <c r="H1155" i="24"/>
  <c r="H1156" i="24"/>
  <c r="H1157" i="24"/>
  <c r="H1158" i="24"/>
  <c r="H1159" i="24"/>
  <c r="H1160" i="24"/>
  <c r="H1161" i="24"/>
  <c r="H1162" i="24"/>
  <c r="H1163" i="24"/>
  <c r="H1164" i="24"/>
  <c r="H1165" i="24"/>
  <c r="H1166" i="24"/>
  <c r="H1167" i="24"/>
  <c r="H1168" i="24"/>
  <c r="H1169" i="24"/>
  <c r="H1170" i="24"/>
  <c r="H1171" i="24"/>
  <c r="H1172" i="24"/>
  <c r="H1173" i="24"/>
  <c r="H1174" i="24"/>
  <c r="H1175" i="24"/>
  <c r="H1176" i="24"/>
  <c r="H1177" i="24"/>
  <c r="H1178" i="24"/>
  <c r="H1179" i="24"/>
  <c r="H1180" i="24"/>
  <c r="H1181" i="24"/>
  <c r="H1182" i="24"/>
  <c r="H1183" i="24"/>
  <c r="H1184" i="24"/>
  <c r="H1185" i="24"/>
  <c r="H1186" i="24"/>
  <c r="H1187" i="24"/>
  <c r="H1188" i="24"/>
  <c r="H1189" i="24"/>
  <c r="H1190" i="24"/>
  <c r="H1191" i="24"/>
  <c r="H1192" i="24"/>
  <c r="H1193" i="24"/>
  <c r="H1194" i="24"/>
  <c r="H1195" i="24"/>
  <c r="H1196" i="24"/>
  <c r="H1197" i="24"/>
  <c r="H1198" i="24"/>
  <c r="H1199" i="24"/>
  <c r="H1200" i="24"/>
  <c r="H1201" i="24"/>
  <c r="H1202" i="24"/>
  <c r="H1203" i="24"/>
  <c r="H1204" i="24"/>
  <c r="H1205" i="24"/>
  <c r="H1206" i="24"/>
  <c r="H1207" i="24"/>
  <c r="H1208" i="24"/>
  <c r="H1209" i="24"/>
  <c r="H1210" i="24"/>
  <c r="H1211" i="24"/>
  <c r="H1212" i="24"/>
  <c r="H1213" i="24"/>
  <c r="H1214" i="24"/>
  <c r="H1215" i="24"/>
  <c r="H1216" i="24"/>
  <c r="H1217" i="24"/>
  <c r="H1218" i="24"/>
  <c r="H1219" i="24"/>
  <c r="H1220" i="24"/>
  <c r="H1221" i="24"/>
  <c r="H1222" i="24"/>
  <c r="H1223" i="24"/>
  <c r="H1224" i="24"/>
  <c r="H1225" i="24"/>
  <c r="H1226" i="24"/>
  <c r="H1227" i="24"/>
  <c r="H1228" i="24"/>
  <c r="H1229" i="24"/>
  <c r="H1230" i="24"/>
  <c r="H1231" i="24"/>
  <c r="H1232" i="24"/>
  <c r="H1233" i="24"/>
  <c r="H1234" i="24"/>
  <c r="H1235" i="24"/>
  <c r="H1236" i="24"/>
  <c r="H1237" i="24"/>
  <c r="H1238" i="24"/>
  <c r="H1239" i="24"/>
  <c r="H1240" i="24"/>
  <c r="H1241" i="24"/>
  <c r="H1242" i="24"/>
  <c r="H1243" i="24"/>
  <c r="H1244" i="24"/>
  <c r="H1245" i="24"/>
  <c r="H1246" i="24"/>
  <c r="H1247" i="24"/>
  <c r="H1248" i="24"/>
  <c r="H1249" i="24"/>
  <c r="H1250" i="24"/>
  <c r="H1251" i="24"/>
  <c r="H1252" i="24"/>
  <c r="H1253" i="24"/>
  <c r="H1254" i="24"/>
  <c r="H1255" i="24"/>
  <c r="H1256" i="24"/>
  <c r="H1257" i="24"/>
  <c r="H1258" i="24"/>
  <c r="H1259" i="24"/>
  <c r="H1260" i="24"/>
  <c r="H1261" i="24"/>
  <c r="H1262" i="24"/>
  <c r="H1263" i="24"/>
  <c r="H1264" i="24"/>
  <c r="H1265" i="24"/>
  <c r="H1266" i="24"/>
  <c r="H1267" i="24"/>
  <c r="H1268" i="24"/>
  <c r="H1269" i="24"/>
  <c r="H1270" i="24"/>
  <c r="H1271" i="24"/>
  <c r="H1272" i="24"/>
  <c r="H1273" i="24"/>
  <c r="H1274" i="24"/>
  <c r="H1275" i="24"/>
  <c r="H1276" i="24"/>
  <c r="H1277" i="24"/>
  <c r="H1278" i="24"/>
  <c r="H1279" i="24"/>
  <c r="H1280" i="24"/>
  <c r="H1281" i="24"/>
  <c r="H1282" i="24"/>
  <c r="H1283" i="24"/>
  <c r="H1284" i="24"/>
  <c r="H1285" i="24"/>
  <c r="H1286" i="24"/>
  <c r="H1287" i="24"/>
  <c r="H1288" i="24"/>
  <c r="H1289" i="24"/>
  <c r="H1290" i="24"/>
  <c r="H1291" i="24"/>
  <c r="H1292" i="24"/>
  <c r="H1293" i="24"/>
  <c r="H1294" i="24"/>
  <c r="H1295" i="24"/>
  <c r="H1296" i="24"/>
  <c r="H1297" i="24"/>
  <c r="H1298" i="24"/>
  <c r="H1299" i="24"/>
  <c r="H1300" i="24"/>
  <c r="H1301" i="24"/>
  <c r="H1302" i="24"/>
  <c r="H1303" i="24"/>
  <c r="H1304" i="24"/>
  <c r="H1305" i="24"/>
  <c r="H1306" i="24"/>
  <c r="H1307" i="24"/>
  <c r="H1308" i="24"/>
  <c r="H1309" i="24"/>
  <c r="H1310" i="24"/>
  <c r="H1311" i="24"/>
  <c r="H1312" i="24"/>
  <c r="H1313" i="24"/>
  <c r="H1314" i="24"/>
  <c r="H1315" i="24"/>
  <c r="H1316" i="24"/>
  <c r="H1317" i="24"/>
  <c r="H1318" i="24"/>
  <c r="H1319" i="24"/>
  <c r="H1320" i="24"/>
  <c r="H1321" i="24"/>
  <c r="H1322" i="24"/>
  <c r="H1323" i="24"/>
  <c r="H1324" i="24"/>
  <c r="H1325" i="24"/>
  <c r="H1326" i="24"/>
  <c r="H1327" i="24"/>
  <c r="H1328" i="24"/>
  <c r="H1329" i="24"/>
  <c r="H1330" i="24"/>
  <c r="H1331" i="24"/>
  <c r="H1332" i="24"/>
  <c r="H1333" i="24"/>
  <c r="H1334" i="24"/>
  <c r="H1335" i="24"/>
  <c r="H1336" i="24"/>
  <c r="H1337" i="24"/>
  <c r="H1338" i="24"/>
  <c r="H1339" i="24"/>
  <c r="H1340" i="24"/>
  <c r="H1341" i="24"/>
  <c r="H1342" i="24"/>
  <c r="H1343" i="24"/>
  <c r="H1344" i="24"/>
  <c r="H1345" i="24"/>
  <c r="H1346" i="24"/>
  <c r="H1347" i="24"/>
  <c r="H1348" i="24"/>
  <c r="H1349" i="24"/>
  <c r="H1350" i="24"/>
  <c r="H1351" i="24"/>
  <c r="H1352" i="24"/>
  <c r="H1353" i="24"/>
  <c r="H1354" i="24"/>
  <c r="H1355" i="24"/>
  <c r="H1356" i="24"/>
  <c r="H1357" i="24"/>
  <c r="H1358" i="24"/>
  <c r="H1359" i="24"/>
  <c r="H1360" i="24"/>
  <c r="H1361" i="24"/>
  <c r="H1362" i="24"/>
  <c r="H1363" i="24"/>
  <c r="H1364" i="24"/>
  <c r="H1365" i="24"/>
  <c r="H1366" i="24"/>
  <c r="H1367" i="24"/>
  <c r="H1368" i="24"/>
  <c r="H1369" i="24"/>
  <c r="H1370" i="24"/>
  <c r="H1371" i="24"/>
  <c r="H1372" i="24"/>
  <c r="H1373" i="24"/>
  <c r="H1374" i="24"/>
  <c r="H1375" i="24"/>
  <c r="H1376" i="24"/>
  <c r="H1377" i="24"/>
  <c r="H1378" i="24"/>
  <c r="H1379" i="24"/>
  <c r="H1380" i="24"/>
  <c r="H1381" i="24"/>
  <c r="H1382" i="24"/>
  <c r="H1383" i="24"/>
  <c r="H1384" i="24"/>
  <c r="H1385" i="24"/>
  <c r="H1386" i="24"/>
  <c r="H1387" i="24"/>
  <c r="H1388" i="24"/>
  <c r="H1389" i="24"/>
  <c r="H1390" i="24"/>
  <c r="H1391" i="24"/>
  <c r="H1392" i="24"/>
  <c r="H1393" i="24"/>
  <c r="H1394" i="24"/>
  <c r="H1395" i="24"/>
  <c r="H1396" i="24"/>
  <c r="H1397" i="24"/>
  <c r="H1398" i="24"/>
  <c r="H1399" i="24"/>
  <c r="H1400" i="24"/>
  <c r="H1401" i="24"/>
  <c r="H1402" i="24"/>
  <c r="H1403" i="24"/>
  <c r="H1404" i="24"/>
  <c r="H1405" i="24"/>
  <c r="H1406" i="24"/>
  <c r="H1407" i="24"/>
  <c r="H1408" i="24"/>
  <c r="H1409" i="24"/>
  <c r="H1410" i="24"/>
  <c r="H1411" i="24"/>
  <c r="H1412" i="24"/>
  <c r="H1413" i="24"/>
  <c r="H1414" i="24"/>
  <c r="H1415" i="24"/>
  <c r="H1416" i="24"/>
  <c r="H1417" i="24"/>
  <c r="H1418" i="24"/>
  <c r="H1419" i="24"/>
  <c r="H1420" i="24"/>
  <c r="H1421" i="24"/>
  <c r="H1422" i="24"/>
  <c r="H1423" i="24"/>
  <c r="H1424" i="24"/>
  <c r="H1425" i="24"/>
  <c r="H1426" i="24"/>
  <c r="H1427" i="24"/>
  <c r="H1428" i="24"/>
  <c r="H1429" i="24"/>
  <c r="H1430" i="24"/>
  <c r="H1431" i="24"/>
  <c r="H1432" i="24"/>
  <c r="H1433" i="24"/>
  <c r="H1434" i="24"/>
  <c r="H1435" i="24"/>
  <c r="H1436" i="24"/>
  <c r="H1437" i="24"/>
  <c r="H1438" i="24"/>
  <c r="H1439" i="24"/>
  <c r="H1440" i="24"/>
  <c r="H1441" i="24"/>
  <c r="H1442" i="24"/>
  <c r="H1443" i="24"/>
  <c r="H1444" i="24"/>
  <c r="H1445" i="24"/>
  <c r="H1446" i="24"/>
  <c r="H1447" i="24"/>
  <c r="H1448" i="24"/>
  <c r="H1449" i="24"/>
  <c r="H1450" i="24"/>
  <c r="H1451" i="24"/>
  <c r="H1452" i="24"/>
  <c r="H1453" i="24"/>
  <c r="H1454" i="24"/>
  <c r="H1455" i="24"/>
  <c r="H1456" i="24"/>
  <c r="H1457" i="24"/>
  <c r="H1458" i="24"/>
  <c r="H1459" i="24"/>
  <c r="H1460" i="24"/>
  <c r="H1461" i="24"/>
  <c r="H1462" i="24"/>
  <c r="H1463" i="24"/>
  <c r="H1464" i="24"/>
  <c r="H1465" i="24"/>
  <c r="H1466" i="24"/>
  <c r="H1467" i="24"/>
  <c r="H1468" i="24"/>
  <c r="H1469" i="24"/>
  <c r="H1470" i="24"/>
  <c r="H1471" i="24"/>
  <c r="H1472" i="24"/>
  <c r="H1473" i="24"/>
  <c r="H1474" i="24"/>
  <c r="H1475" i="24"/>
  <c r="H1476" i="24"/>
  <c r="H1477" i="24"/>
  <c r="H1478" i="24"/>
  <c r="H1479" i="24"/>
  <c r="H1480" i="24"/>
  <c r="H1481" i="24"/>
  <c r="H1482" i="24"/>
  <c r="H1483" i="24"/>
  <c r="H1484" i="24"/>
  <c r="H1485" i="24"/>
  <c r="H1486" i="24"/>
  <c r="H1487" i="24"/>
  <c r="H1488" i="24"/>
  <c r="H1489" i="24"/>
  <c r="H1490" i="24"/>
  <c r="H1491" i="24"/>
  <c r="H1492" i="24"/>
  <c r="H1493" i="24"/>
  <c r="H1494" i="24"/>
  <c r="H1495" i="24"/>
  <c r="H1496" i="24"/>
  <c r="H1497" i="24"/>
  <c r="H1498" i="24"/>
  <c r="H1499" i="24"/>
  <c r="H1500" i="24"/>
  <c r="H1501" i="24"/>
  <c r="H1502" i="24"/>
  <c r="H1503" i="24"/>
  <c r="H1504" i="24"/>
  <c r="H1505" i="24"/>
  <c r="H1506" i="24"/>
  <c r="H1507" i="24"/>
  <c r="H1508" i="24"/>
  <c r="H1509" i="24"/>
  <c r="H1510" i="24"/>
  <c r="H1511" i="24"/>
  <c r="H1512" i="24"/>
  <c r="H1513" i="24"/>
  <c r="H1514" i="24"/>
  <c r="H1515" i="24"/>
  <c r="H1516" i="24"/>
  <c r="H1517" i="24"/>
  <c r="H1518" i="24"/>
  <c r="H1519" i="24"/>
  <c r="H1520" i="24"/>
  <c r="H1521" i="24"/>
  <c r="H1522" i="24"/>
  <c r="H1523" i="24"/>
  <c r="H1524" i="24"/>
  <c r="H1525" i="24"/>
  <c r="H1526" i="24"/>
  <c r="H1527" i="24"/>
  <c r="H1528" i="24"/>
  <c r="H1529" i="24"/>
  <c r="H1530" i="24"/>
  <c r="H1531" i="24"/>
  <c r="H1532" i="24"/>
  <c r="H1533" i="24"/>
  <c r="H1534" i="24"/>
  <c r="H1535" i="24"/>
  <c r="H1536" i="24"/>
  <c r="H1537" i="24"/>
  <c r="H1538" i="24"/>
  <c r="H1539" i="24"/>
  <c r="H1540" i="24"/>
  <c r="H1541" i="24"/>
  <c r="H1542" i="24"/>
  <c r="H1543" i="24"/>
  <c r="H1544" i="24"/>
  <c r="H1545" i="24"/>
  <c r="H1546" i="24"/>
  <c r="H1547" i="24"/>
  <c r="H1548" i="24"/>
  <c r="H1549" i="24"/>
  <c r="H1550" i="24"/>
  <c r="H1551" i="24"/>
  <c r="H1552" i="24"/>
  <c r="H1553" i="24"/>
  <c r="H1554" i="24"/>
  <c r="H1555" i="24"/>
  <c r="H1556" i="24"/>
  <c r="H1557" i="24"/>
  <c r="H1558" i="24"/>
  <c r="H1559" i="24"/>
  <c r="H1560" i="24"/>
  <c r="H1561" i="24"/>
  <c r="H1562" i="24"/>
  <c r="H1563" i="24"/>
  <c r="H1564" i="24"/>
  <c r="H1565" i="24"/>
  <c r="H1566" i="24"/>
  <c r="H1567" i="24"/>
  <c r="H1568" i="24"/>
  <c r="H1569" i="24"/>
  <c r="H1570" i="24"/>
  <c r="H1571" i="24"/>
  <c r="H1572" i="24"/>
  <c r="H1573" i="24"/>
  <c r="H1574" i="24"/>
  <c r="H1575" i="24"/>
  <c r="H1576" i="24"/>
  <c r="H1577" i="24"/>
  <c r="H1578" i="24"/>
  <c r="H1579" i="24"/>
  <c r="H1580" i="24"/>
  <c r="H1581" i="24"/>
  <c r="H1582" i="24"/>
  <c r="H1583" i="24"/>
  <c r="H1584" i="24"/>
  <c r="H1585" i="24"/>
  <c r="H1586" i="24"/>
  <c r="H1587" i="24"/>
  <c r="H1588" i="24"/>
  <c r="H1589" i="24"/>
  <c r="H1590" i="24"/>
  <c r="H1591" i="24"/>
  <c r="H1592" i="24"/>
  <c r="H1593" i="24"/>
  <c r="H1594" i="24"/>
  <c r="H1595" i="24"/>
  <c r="H1596" i="24"/>
  <c r="H1597" i="24"/>
  <c r="H1598" i="24"/>
  <c r="H1599" i="24"/>
  <c r="H1600" i="24"/>
  <c r="H1601" i="24"/>
  <c r="H1602" i="24"/>
  <c r="H1603" i="24"/>
  <c r="H1604" i="24"/>
  <c r="H1605" i="24"/>
  <c r="H1606" i="24"/>
  <c r="H1607" i="24"/>
  <c r="H1608" i="24"/>
  <c r="H1609" i="24"/>
  <c r="H1610" i="24"/>
  <c r="H1611" i="24"/>
  <c r="H1612" i="24"/>
  <c r="H1613" i="24"/>
  <c r="H1614" i="24"/>
  <c r="H1615" i="24"/>
  <c r="H1616" i="24"/>
  <c r="H1617" i="24"/>
  <c r="H1618" i="24"/>
  <c r="H1619" i="24"/>
  <c r="H1620" i="24"/>
  <c r="H1621" i="24"/>
  <c r="H1622" i="24"/>
  <c r="H1623" i="24"/>
  <c r="H1624" i="24"/>
  <c r="H1625" i="24"/>
  <c r="H1626" i="24"/>
  <c r="H1627" i="24"/>
  <c r="H1628" i="24"/>
  <c r="H1629" i="24"/>
  <c r="H1630" i="24"/>
  <c r="H1631" i="24"/>
  <c r="H1632" i="24"/>
  <c r="H1633" i="24"/>
  <c r="H1634" i="24"/>
  <c r="H1635" i="24"/>
  <c r="H1636" i="24"/>
  <c r="H1637" i="24"/>
  <c r="H1638" i="24"/>
  <c r="H1639" i="24"/>
  <c r="H1640" i="24"/>
  <c r="H1641" i="24"/>
  <c r="H1642" i="24"/>
  <c r="H1643" i="24"/>
  <c r="H1644" i="24"/>
  <c r="H1645" i="24"/>
  <c r="H1646" i="24"/>
  <c r="H1647" i="24"/>
  <c r="H1648" i="24"/>
  <c r="H1649" i="24"/>
  <c r="H1650" i="24"/>
  <c r="H1651" i="24"/>
  <c r="H1652" i="24"/>
  <c r="H1653" i="24"/>
  <c r="H1654" i="24"/>
  <c r="H1655" i="24"/>
  <c r="H1656" i="24"/>
  <c r="H1657" i="24"/>
  <c r="H1658" i="24"/>
  <c r="H1659" i="24"/>
  <c r="H1660" i="24"/>
  <c r="H1661" i="24"/>
  <c r="H1662" i="24"/>
  <c r="H1663" i="24"/>
  <c r="H1664" i="24"/>
  <c r="H1665" i="24"/>
  <c r="H1666" i="24"/>
  <c r="H1667" i="24"/>
  <c r="H1668" i="24"/>
  <c r="H1669" i="24"/>
  <c r="H1670" i="24"/>
  <c r="H1671" i="24"/>
  <c r="H1672" i="24"/>
  <c r="H1673" i="24"/>
  <c r="H1674" i="24"/>
  <c r="H1675" i="24"/>
  <c r="H1676" i="24"/>
  <c r="H1677" i="24"/>
  <c r="H1678" i="24"/>
  <c r="H1679" i="24"/>
  <c r="H1680" i="24"/>
  <c r="H1681" i="24"/>
  <c r="H1682" i="24"/>
  <c r="H1683" i="24"/>
  <c r="H1684" i="24"/>
  <c r="H1685" i="24"/>
  <c r="H1686" i="24"/>
  <c r="H1687" i="24"/>
  <c r="H1688" i="24"/>
  <c r="H1689" i="24"/>
  <c r="H1690" i="24"/>
  <c r="H1691" i="24"/>
  <c r="H1692" i="24"/>
  <c r="H1693" i="24"/>
  <c r="H1694" i="24"/>
  <c r="H1695" i="24"/>
  <c r="H1696" i="24"/>
  <c r="H1697" i="24"/>
  <c r="H1698" i="24"/>
  <c r="H1699" i="24"/>
  <c r="H1700" i="24"/>
  <c r="H1701" i="24"/>
  <c r="H1702" i="24"/>
  <c r="H1703" i="24"/>
  <c r="H1704" i="24"/>
  <c r="H1705" i="24"/>
  <c r="H1706" i="24"/>
  <c r="H1707" i="24"/>
  <c r="H1708" i="24"/>
  <c r="H1709" i="24"/>
  <c r="H1710" i="24"/>
  <c r="H1711" i="24"/>
  <c r="H1712" i="24"/>
  <c r="H1713" i="24"/>
  <c r="H1714" i="24"/>
  <c r="H1715" i="24"/>
  <c r="H1716" i="24"/>
  <c r="H1717" i="24"/>
  <c r="H1718" i="24"/>
  <c r="H1719" i="24"/>
  <c r="H1720" i="24"/>
  <c r="H1721" i="24"/>
  <c r="H1722" i="24"/>
  <c r="H1723" i="24"/>
  <c r="H1724" i="24"/>
  <c r="H1725" i="24"/>
  <c r="H1726" i="24"/>
  <c r="H1727" i="24"/>
  <c r="H1728" i="24"/>
  <c r="H1729" i="24"/>
  <c r="H1730" i="24"/>
  <c r="H1731" i="24"/>
  <c r="H1732" i="24"/>
  <c r="H1733" i="24"/>
  <c r="H1734" i="24"/>
  <c r="H1735" i="24"/>
  <c r="H1736" i="24"/>
  <c r="H1737" i="24"/>
  <c r="H1738" i="24"/>
  <c r="H1739" i="24"/>
  <c r="H1740" i="24"/>
  <c r="H1741" i="24"/>
  <c r="H1742" i="24"/>
  <c r="H1743" i="24"/>
  <c r="H1744" i="24"/>
  <c r="H1745" i="24"/>
  <c r="H1746" i="24"/>
  <c r="H1747" i="24"/>
  <c r="H1748" i="24"/>
  <c r="H1749" i="24"/>
  <c r="H1750" i="24"/>
  <c r="H1751" i="24"/>
  <c r="H1752" i="24"/>
  <c r="H1753" i="24"/>
  <c r="H1754" i="24"/>
  <c r="H1755" i="24"/>
  <c r="H1756" i="24"/>
  <c r="H1757" i="24"/>
  <c r="H1758" i="24"/>
  <c r="H1759" i="24"/>
  <c r="H1760" i="24"/>
  <c r="H1761" i="24"/>
  <c r="H1762" i="24"/>
  <c r="H1763" i="24"/>
  <c r="H1764" i="24"/>
  <c r="H1765" i="24"/>
  <c r="H1766" i="24"/>
  <c r="H1767" i="24"/>
  <c r="H1768" i="24"/>
  <c r="H1769" i="24"/>
  <c r="H1770" i="24"/>
  <c r="H1771" i="24"/>
  <c r="H1772" i="24"/>
  <c r="H1773" i="24"/>
  <c r="H1774" i="24"/>
  <c r="H1775" i="24"/>
  <c r="H1776" i="24"/>
  <c r="H1777" i="24"/>
  <c r="H1778" i="24"/>
  <c r="H1779" i="24"/>
  <c r="H1780" i="24"/>
  <c r="H1781" i="24"/>
  <c r="H1782" i="24"/>
  <c r="H1783" i="24"/>
  <c r="H1784" i="24"/>
  <c r="H1785" i="24"/>
  <c r="H1786" i="24"/>
  <c r="H1787" i="24"/>
  <c r="H1788" i="24"/>
  <c r="H1789" i="24"/>
  <c r="H1790" i="24"/>
  <c r="H1791" i="24"/>
  <c r="H1792" i="24"/>
  <c r="H1793" i="24"/>
  <c r="H1794" i="24"/>
  <c r="H1795" i="24"/>
  <c r="H1796" i="24"/>
  <c r="H1797" i="24"/>
  <c r="H1798" i="24"/>
  <c r="H1799" i="24"/>
  <c r="H1800" i="24"/>
  <c r="H1801" i="24"/>
  <c r="H1802" i="24"/>
  <c r="H1803" i="24"/>
  <c r="H1804" i="24"/>
  <c r="H1805" i="24"/>
  <c r="H1806" i="24"/>
  <c r="H1807" i="24"/>
  <c r="H1808" i="24"/>
  <c r="H1809" i="24"/>
  <c r="H1810" i="24"/>
  <c r="H1811" i="24"/>
  <c r="H1812" i="24"/>
  <c r="H1813" i="24"/>
  <c r="H1814" i="24"/>
  <c r="H1815" i="24"/>
  <c r="H1816" i="24"/>
  <c r="H1817" i="24"/>
  <c r="H1818" i="24"/>
  <c r="H1819" i="24"/>
  <c r="H1820" i="24"/>
  <c r="H1821" i="24"/>
  <c r="H1822" i="24"/>
  <c r="H1823" i="24"/>
  <c r="H1824" i="24"/>
  <c r="H1825" i="24"/>
  <c r="H1826" i="24"/>
  <c r="H1827" i="24"/>
  <c r="H1828" i="24"/>
  <c r="H1829" i="24"/>
  <c r="H1830" i="24"/>
  <c r="H1831" i="24"/>
  <c r="H1832" i="24"/>
  <c r="H1833" i="24"/>
  <c r="H1834" i="24"/>
  <c r="H1835" i="24"/>
  <c r="H1836" i="24"/>
  <c r="H1837" i="24"/>
  <c r="H1838" i="24"/>
  <c r="H1839" i="24"/>
  <c r="H1840" i="24"/>
  <c r="H1841" i="24"/>
  <c r="H1842" i="24"/>
  <c r="H1843" i="24"/>
  <c r="H1844" i="24"/>
  <c r="H1845" i="24"/>
  <c r="H1846" i="24"/>
  <c r="H1847" i="24"/>
  <c r="H1848" i="24"/>
  <c r="H1849" i="24"/>
  <c r="H1850" i="24"/>
  <c r="H1851" i="24"/>
  <c r="H1852" i="24"/>
  <c r="H1853" i="24"/>
  <c r="H1854" i="24"/>
  <c r="H1855" i="24"/>
  <c r="H1856" i="24"/>
  <c r="H1857" i="24"/>
  <c r="H1858" i="24"/>
  <c r="H1859" i="24"/>
  <c r="H1860" i="24"/>
  <c r="H1861" i="24"/>
  <c r="H1862" i="24"/>
  <c r="H1863" i="24"/>
  <c r="H1864" i="24"/>
  <c r="H1865" i="24"/>
  <c r="H1866" i="24"/>
  <c r="H1867" i="24"/>
  <c r="H1868" i="24"/>
  <c r="H1869" i="24"/>
  <c r="H1870" i="24"/>
  <c r="H1871" i="24"/>
  <c r="H1872" i="24"/>
  <c r="H1873" i="24"/>
  <c r="H1874" i="24"/>
  <c r="H1875" i="24"/>
  <c r="H1876" i="24"/>
  <c r="H1877" i="24"/>
  <c r="H1878" i="24"/>
  <c r="H1879" i="24"/>
  <c r="H1880" i="24"/>
  <c r="H1881" i="24"/>
  <c r="H1882" i="24"/>
  <c r="H1883" i="24"/>
  <c r="H1884" i="24"/>
  <c r="H1885" i="24"/>
  <c r="H1886" i="24"/>
  <c r="H1887" i="24"/>
  <c r="H1888" i="24"/>
  <c r="H1889" i="24"/>
  <c r="H1890" i="24"/>
  <c r="H1891" i="24"/>
  <c r="H1892" i="24"/>
  <c r="H1893" i="24"/>
  <c r="H1894" i="24"/>
  <c r="H1895" i="24"/>
  <c r="H1896" i="24"/>
  <c r="H1897" i="24"/>
  <c r="H1898" i="24"/>
  <c r="H1899" i="24"/>
  <c r="H1900" i="24"/>
  <c r="H1901" i="24"/>
  <c r="H1902" i="24"/>
  <c r="H1903" i="24"/>
  <c r="H1904" i="24"/>
  <c r="H1905" i="24"/>
  <c r="H1906" i="24"/>
  <c r="H1907" i="24"/>
  <c r="H1908" i="24"/>
  <c r="H1909" i="24"/>
  <c r="H1910" i="24"/>
  <c r="H1911" i="24"/>
  <c r="H1912" i="24"/>
  <c r="H1913" i="24"/>
  <c r="H1914" i="24"/>
  <c r="H1915" i="24"/>
  <c r="H1916" i="24"/>
  <c r="H1917" i="24"/>
  <c r="H1918" i="24"/>
  <c r="H1919" i="24"/>
  <c r="H1920" i="24"/>
  <c r="H1921" i="24"/>
  <c r="H1922" i="24"/>
  <c r="H1923" i="24"/>
  <c r="H1924" i="24"/>
  <c r="H1925" i="24"/>
  <c r="H1926" i="24"/>
  <c r="H1927" i="24"/>
  <c r="H1928" i="24"/>
  <c r="H1929" i="24"/>
  <c r="H1930" i="24"/>
  <c r="H1931" i="24"/>
  <c r="H1932" i="24"/>
  <c r="H1933" i="24"/>
  <c r="H1934" i="24"/>
  <c r="H1935" i="24"/>
  <c r="H1936" i="24"/>
  <c r="H1937" i="24"/>
  <c r="H1938" i="24"/>
  <c r="H1939" i="24"/>
  <c r="H1940" i="24"/>
  <c r="H1941" i="24"/>
  <c r="H1942" i="24"/>
  <c r="H1943" i="24"/>
  <c r="H1944" i="24"/>
  <c r="H1945" i="24"/>
  <c r="H1946" i="24"/>
  <c r="H1947" i="24"/>
  <c r="H1948" i="24"/>
  <c r="H1949" i="24"/>
  <c r="H1950" i="24"/>
  <c r="H1951" i="24"/>
  <c r="H1952" i="24"/>
  <c r="H1953" i="24"/>
  <c r="H1954" i="24"/>
  <c r="H1955" i="24"/>
  <c r="H1956" i="24"/>
  <c r="H1957" i="24"/>
  <c r="H1958" i="24"/>
  <c r="H1959" i="24"/>
  <c r="H1960" i="24"/>
  <c r="H1961" i="24"/>
  <c r="H1962" i="24"/>
  <c r="H1963" i="24"/>
  <c r="H1964" i="24"/>
  <c r="H1965" i="24"/>
  <c r="H1966" i="24"/>
  <c r="H1967" i="24"/>
  <c r="H1968" i="24"/>
  <c r="H1969" i="24"/>
  <c r="H1970" i="24"/>
  <c r="H1971" i="24"/>
  <c r="H1972" i="24"/>
  <c r="H1973" i="24"/>
  <c r="H1974" i="24"/>
  <c r="H1975" i="24"/>
  <c r="H1976" i="24"/>
  <c r="H1977" i="24"/>
  <c r="H1978" i="24"/>
  <c r="H1979" i="24"/>
  <c r="H1980" i="24"/>
  <c r="H1981" i="24"/>
  <c r="H1982" i="24"/>
  <c r="H1983" i="24"/>
  <c r="H1984" i="24"/>
  <c r="H1985" i="24"/>
  <c r="H1986" i="24"/>
  <c r="H1987" i="24"/>
  <c r="H1988" i="24"/>
  <c r="H1989" i="24"/>
  <c r="H1990" i="24"/>
  <c r="H1991" i="24"/>
  <c r="H1992" i="24"/>
  <c r="H1993" i="24"/>
  <c r="H1994" i="24"/>
  <c r="H1995" i="24"/>
  <c r="H1996" i="24"/>
  <c r="H1997" i="24"/>
  <c r="H1998" i="24"/>
  <c r="H1999" i="24"/>
  <c r="H2000" i="24"/>
  <c r="H2001" i="24"/>
  <c r="H2002" i="24"/>
  <c r="H2003" i="24"/>
  <c r="H2004" i="24"/>
  <c r="H2005" i="24"/>
  <c r="H2006" i="24"/>
  <c r="H2007" i="24"/>
  <c r="H2008" i="24"/>
  <c r="H2009" i="24"/>
  <c r="H2010" i="24"/>
  <c r="H2011" i="24"/>
  <c r="H2012" i="24"/>
  <c r="H2013" i="24"/>
  <c r="H2014" i="24"/>
  <c r="H2015" i="24"/>
  <c r="H2016" i="24"/>
  <c r="H2017" i="24"/>
  <c r="H2018" i="24"/>
  <c r="H2019" i="24"/>
  <c r="H2020" i="24"/>
  <c r="H2021" i="24"/>
  <c r="H2022" i="24"/>
  <c r="H2023" i="24"/>
  <c r="H2024" i="24"/>
  <c r="H2025" i="24"/>
  <c r="H2026" i="24"/>
  <c r="H2027" i="24"/>
  <c r="H2028" i="24"/>
  <c r="H2029" i="24"/>
  <c r="H2030" i="24"/>
  <c r="H2031" i="24"/>
  <c r="H2032" i="24"/>
  <c r="H2033" i="24"/>
  <c r="H2034" i="24"/>
  <c r="H2035" i="24"/>
  <c r="H2036" i="24"/>
  <c r="H2037" i="24"/>
  <c r="H2038" i="24"/>
  <c r="H2039" i="24"/>
  <c r="H2040" i="24"/>
  <c r="H2041" i="24"/>
  <c r="H2042" i="24"/>
  <c r="H2043" i="24"/>
  <c r="H2044" i="24"/>
  <c r="H2045" i="24"/>
  <c r="H2046" i="24"/>
  <c r="H2047" i="24"/>
  <c r="H2048" i="24"/>
  <c r="H2049" i="24"/>
  <c r="H2050" i="24"/>
  <c r="H2051" i="24"/>
  <c r="H2052" i="24"/>
  <c r="H2053" i="24"/>
  <c r="H2054" i="24"/>
  <c r="H2055" i="24"/>
  <c r="H2056" i="24"/>
  <c r="H2057" i="24"/>
  <c r="H2058" i="24"/>
  <c r="H2059" i="24"/>
  <c r="H2060" i="24"/>
  <c r="H2061" i="24"/>
  <c r="H2062" i="24"/>
  <c r="H2063" i="24"/>
  <c r="H2064" i="24"/>
  <c r="H2065" i="24"/>
  <c r="H2066" i="24"/>
  <c r="H2067" i="24"/>
  <c r="H2068" i="24"/>
  <c r="H2069" i="24"/>
  <c r="H2070" i="24"/>
  <c r="H2071" i="24"/>
  <c r="H2072" i="24"/>
  <c r="H2073" i="24"/>
  <c r="H2074" i="24"/>
  <c r="H2075" i="24"/>
  <c r="H2076" i="24"/>
  <c r="H2077" i="24"/>
  <c r="H2078" i="24"/>
  <c r="H2079" i="24"/>
  <c r="H2080" i="24"/>
  <c r="H2081" i="24"/>
  <c r="H2082" i="24"/>
  <c r="H2083" i="24"/>
  <c r="H2084" i="24"/>
  <c r="H2085" i="24"/>
  <c r="H2086" i="24"/>
  <c r="H2087" i="24"/>
  <c r="H2088" i="24"/>
  <c r="H2089" i="24"/>
  <c r="H2090" i="24"/>
  <c r="H2091" i="24"/>
  <c r="H2092" i="24"/>
  <c r="H2093" i="24"/>
  <c r="H2094" i="24"/>
  <c r="H2095" i="24"/>
  <c r="H2096" i="24"/>
  <c r="H2097" i="24"/>
  <c r="H2098" i="24"/>
  <c r="H2099" i="24"/>
  <c r="H2100" i="24"/>
  <c r="H2101" i="24"/>
  <c r="H2102" i="24"/>
  <c r="H2103" i="24"/>
  <c r="H2104" i="24"/>
  <c r="H2105" i="24"/>
  <c r="H2106" i="24"/>
  <c r="H2107" i="24"/>
  <c r="H2108" i="24"/>
  <c r="H2109" i="24"/>
  <c r="H2110" i="24"/>
  <c r="H2111" i="24"/>
  <c r="H2112" i="24"/>
  <c r="H2113" i="24"/>
  <c r="H2114" i="24"/>
  <c r="H2115" i="24"/>
  <c r="H2116" i="24"/>
  <c r="H2117" i="24"/>
  <c r="H2118" i="24"/>
  <c r="H2119" i="24"/>
  <c r="H2120" i="24"/>
  <c r="H2121" i="24"/>
  <c r="H2122" i="24"/>
  <c r="H2123" i="24"/>
  <c r="H2124" i="24"/>
  <c r="H2125" i="24"/>
  <c r="H2126" i="24"/>
  <c r="H2127" i="24"/>
  <c r="H2128" i="24"/>
  <c r="H2129" i="24"/>
  <c r="H2130" i="24"/>
  <c r="H2131" i="24"/>
  <c r="H2132" i="24"/>
  <c r="H2133" i="24"/>
  <c r="H2134" i="24"/>
  <c r="H2135" i="24"/>
  <c r="H2136" i="24"/>
  <c r="H2137" i="24"/>
  <c r="H2138" i="24"/>
  <c r="H2139" i="24"/>
  <c r="H2140" i="24"/>
  <c r="H2141" i="24"/>
  <c r="H2142" i="24"/>
  <c r="H2143" i="24"/>
  <c r="H2144" i="24"/>
  <c r="H2145" i="24"/>
  <c r="H2146" i="24"/>
  <c r="H2147" i="24"/>
  <c r="H2148" i="24"/>
  <c r="H2149" i="24"/>
  <c r="H2150" i="24"/>
  <c r="H2151" i="24"/>
  <c r="H2152" i="24"/>
  <c r="H2153" i="24"/>
  <c r="H2154" i="24"/>
  <c r="H2155" i="24"/>
  <c r="H2156" i="24"/>
  <c r="H2157" i="24"/>
  <c r="H2158" i="24"/>
  <c r="H2159" i="24"/>
  <c r="H2160" i="24"/>
  <c r="H2161" i="24"/>
  <c r="H2162" i="24"/>
  <c r="H2163" i="24"/>
  <c r="H2164" i="24"/>
  <c r="H2165" i="24"/>
  <c r="H2166" i="24"/>
  <c r="H2167" i="24"/>
  <c r="H2168" i="24"/>
  <c r="H2169" i="24"/>
  <c r="H2170" i="24"/>
  <c r="H2171" i="24"/>
  <c r="H2172" i="24"/>
  <c r="H2173" i="24"/>
  <c r="H2174" i="24"/>
  <c r="H2175" i="24"/>
  <c r="H2176" i="24"/>
  <c r="H2177" i="24"/>
  <c r="H2178" i="24"/>
  <c r="H2179" i="24"/>
  <c r="H2180" i="24"/>
  <c r="H2181" i="24"/>
  <c r="H2182" i="24"/>
  <c r="H2183" i="24"/>
  <c r="H2184" i="24"/>
  <c r="H2185" i="24"/>
  <c r="H2186" i="24"/>
  <c r="H2187" i="24"/>
  <c r="H2188" i="24"/>
  <c r="H2189" i="24"/>
  <c r="H2190" i="24"/>
  <c r="H2191" i="24"/>
  <c r="H2192" i="24"/>
  <c r="H2193" i="24"/>
  <c r="H2194" i="24"/>
  <c r="H2195" i="24"/>
  <c r="H2196" i="24"/>
  <c r="H2197" i="24"/>
  <c r="H2198" i="24"/>
  <c r="H2199" i="24"/>
  <c r="H2200" i="24"/>
  <c r="H2201" i="24"/>
  <c r="H2202" i="24"/>
  <c r="H2203" i="24"/>
  <c r="H2204" i="24"/>
  <c r="H2205" i="24"/>
  <c r="H2206" i="24"/>
  <c r="H2207" i="24"/>
  <c r="H2208" i="24"/>
  <c r="H2209" i="24"/>
  <c r="H2210" i="24"/>
  <c r="H2211" i="24"/>
  <c r="H2212" i="24"/>
  <c r="H2213" i="24"/>
  <c r="H2214" i="24"/>
  <c r="H2215" i="24"/>
  <c r="H2216" i="24"/>
  <c r="H2217" i="24"/>
  <c r="H2218" i="24"/>
  <c r="H2219" i="24"/>
  <c r="H2220" i="24"/>
  <c r="H2221" i="24"/>
  <c r="H2222" i="24"/>
  <c r="H2223" i="24"/>
  <c r="H2224" i="24"/>
  <c r="H2225" i="24"/>
  <c r="H2226" i="24"/>
  <c r="H2227" i="24"/>
  <c r="H2228" i="24"/>
  <c r="H2229" i="24"/>
  <c r="H2230" i="24"/>
  <c r="H2231" i="24"/>
  <c r="H2232" i="24"/>
  <c r="H2233" i="24"/>
  <c r="H2234" i="24"/>
  <c r="H2235" i="24"/>
  <c r="H2236" i="24"/>
  <c r="H2237" i="24"/>
  <c r="H2238" i="24"/>
  <c r="H2239" i="24"/>
  <c r="H2240" i="24"/>
  <c r="H2241" i="24"/>
  <c r="H2242" i="24"/>
  <c r="H2243" i="24"/>
  <c r="H2244" i="24"/>
  <c r="H2245" i="24"/>
  <c r="H2246" i="24"/>
  <c r="H2247" i="24"/>
  <c r="H2248" i="24"/>
  <c r="H2249" i="24"/>
  <c r="H2250" i="24"/>
  <c r="H2251" i="24"/>
  <c r="H2252" i="24"/>
  <c r="H2253" i="24"/>
  <c r="H2254" i="24"/>
  <c r="H2255" i="24"/>
  <c r="H2256" i="24"/>
  <c r="H2257" i="24"/>
  <c r="H2258" i="24"/>
  <c r="H2259" i="24"/>
  <c r="H2260" i="24"/>
  <c r="H2261" i="24"/>
  <c r="H2262" i="24"/>
  <c r="H2263" i="24"/>
  <c r="H2264" i="24"/>
  <c r="H2265" i="24"/>
  <c r="H2266" i="24"/>
  <c r="H2267" i="24"/>
  <c r="H2268" i="24"/>
  <c r="H2269" i="24"/>
  <c r="H2270" i="24"/>
  <c r="H2271" i="24"/>
  <c r="H2272" i="24"/>
  <c r="H2273" i="24"/>
  <c r="H2274" i="24"/>
  <c r="H2275" i="24"/>
  <c r="H2276" i="24"/>
  <c r="H2277" i="24"/>
  <c r="H2278" i="24"/>
  <c r="H2279" i="24"/>
  <c r="H2280" i="24"/>
  <c r="H2281" i="24"/>
  <c r="H2282" i="24"/>
  <c r="H2283" i="24"/>
  <c r="H2284" i="24"/>
  <c r="H2285" i="24"/>
  <c r="H2286" i="24"/>
  <c r="H2287" i="24"/>
  <c r="H2288" i="24"/>
  <c r="H2289" i="24"/>
  <c r="H2290" i="24"/>
  <c r="H2291" i="24"/>
  <c r="H2292" i="24"/>
  <c r="H2293" i="24"/>
  <c r="H2294" i="24"/>
  <c r="H2295" i="24"/>
  <c r="H2296" i="24"/>
  <c r="H2297" i="24"/>
  <c r="H2298" i="24"/>
  <c r="H2299" i="24"/>
  <c r="H2300" i="24"/>
  <c r="H2301" i="24"/>
  <c r="H2302" i="24"/>
  <c r="H2303" i="24"/>
  <c r="H2304" i="24"/>
  <c r="H2305" i="24"/>
  <c r="H2306" i="24"/>
  <c r="H2307" i="24"/>
  <c r="H2308" i="24"/>
  <c r="H2309" i="24"/>
  <c r="H2310" i="24"/>
  <c r="H2311" i="24"/>
  <c r="H2312" i="24"/>
  <c r="H2313" i="24"/>
  <c r="H2314" i="24"/>
  <c r="H2315" i="24"/>
  <c r="H2316" i="24"/>
  <c r="H2317" i="24"/>
  <c r="H2318" i="24"/>
  <c r="H2319" i="24"/>
  <c r="H2320" i="24"/>
  <c r="H2321" i="24"/>
  <c r="H2322" i="24"/>
  <c r="H2323" i="24"/>
  <c r="H2324" i="24"/>
  <c r="H2325" i="24"/>
  <c r="H2326" i="24"/>
  <c r="H2327" i="24"/>
  <c r="H2328" i="24"/>
  <c r="H2329" i="24"/>
  <c r="H2330" i="24"/>
  <c r="H2331" i="24"/>
  <c r="H2332" i="24"/>
  <c r="H2333" i="24"/>
  <c r="H2334" i="24"/>
  <c r="H2335" i="24"/>
  <c r="H2336" i="24"/>
  <c r="H2337" i="24"/>
  <c r="H2338" i="24"/>
  <c r="H2339" i="24"/>
  <c r="H2340" i="24"/>
  <c r="H2341" i="24"/>
  <c r="H2342" i="24"/>
  <c r="H2343" i="24"/>
  <c r="H2344" i="24"/>
  <c r="H2345" i="24"/>
  <c r="H2346" i="24"/>
  <c r="H2347" i="24"/>
  <c r="H2348" i="24"/>
  <c r="H2349" i="24"/>
  <c r="H2350" i="24"/>
  <c r="H2351" i="24"/>
  <c r="H2352" i="24"/>
  <c r="H2353" i="24"/>
  <c r="H2354" i="24"/>
  <c r="H2355" i="24"/>
  <c r="H2356" i="24"/>
  <c r="H2357" i="24"/>
  <c r="H2358" i="24"/>
  <c r="H2359" i="24"/>
  <c r="H2360" i="24"/>
  <c r="H2361" i="24"/>
  <c r="H2362" i="24"/>
  <c r="H2363" i="24"/>
  <c r="H2364" i="24"/>
  <c r="H2365" i="24"/>
  <c r="H2366" i="24"/>
  <c r="H2367" i="24"/>
  <c r="H2368" i="24"/>
  <c r="H2369" i="24"/>
  <c r="H2370" i="24"/>
  <c r="H2371" i="24"/>
  <c r="H2372" i="24"/>
  <c r="H2373" i="24"/>
  <c r="H2374" i="24"/>
  <c r="H2375" i="24"/>
  <c r="H2376" i="24"/>
  <c r="H2377" i="24"/>
  <c r="H2378" i="24"/>
  <c r="H2379" i="24"/>
  <c r="H2380" i="24"/>
  <c r="H2381" i="24"/>
  <c r="H2382" i="24"/>
  <c r="H2383" i="24"/>
  <c r="H2384" i="24"/>
  <c r="H2385" i="24"/>
  <c r="H2386" i="24"/>
  <c r="H2387" i="24"/>
  <c r="H2388" i="24"/>
  <c r="H2389" i="24"/>
  <c r="H2390" i="24"/>
  <c r="H2391" i="24"/>
  <c r="H2392" i="24"/>
  <c r="H2393" i="24"/>
  <c r="H2394" i="24"/>
  <c r="H2395" i="24"/>
  <c r="H2396" i="24"/>
  <c r="H2397" i="24"/>
  <c r="H2398" i="24"/>
  <c r="H2399" i="24"/>
  <c r="H2400" i="24"/>
  <c r="H2401" i="24"/>
  <c r="H2402" i="24"/>
  <c r="H2403" i="24"/>
  <c r="H2404" i="24"/>
  <c r="H2405" i="24"/>
  <c r="H2406" i="24"/>
  <c r="H2407" i="24"/>
  <c r="H2408" i="24"/>
  <c r="H2409" i="24"/>
  <c r="H2410" i="24"/>
  <c r="H2411" i="24"/>
  <c r="H2412" i="24"/>
  <c r="H2413" i="24"/>
  <c r="H2414" i="24"/>
  <c r="H2415" i="24"/>
  <c r="H2416" i="24"/>
  <c r="H2417" i="24"/>
  <c r="H2418" i="24"/>
  <c r="H2419" i="24"/>
  <c r="H2420" i="24"/>
  <c r="H2421" i="24"/>
  <c r="H2422" i="24"/>
  <c r="H2423" i="24"/>
  <c r="H2424" i="24"/>
  <c r="H2425" i="24"/>
  <c r="H2426" i="24"/>
  <c r="H2427" i="24"/>
  <c r="H2428" i="24"/>
  <c r="H2429" i="24"/>
  <c r="H2430" i="24"/>
  <c r="H2431" i="24"/>
  <c r="H2432" i="24"/>
  <c r="H2433" i="24"/>
  <c r="H2434" i="24"/>
  <c r="H2435" i="24"/>
  <c r="H2436" i="24"/>
  <c r="H2437" i="24"/>
  <c r="H2438" i="24"/>
  <c r="H2439" i="24"/>
  <c r="H2440" i="24"/>
  <c r="H2441" i="24"/>
  <c r="H2442" i="24"/>
  <c r="H2443" i="24"/>
  <c r="H2444" i="24"/>
  <c r="H2445" i="24"/>
  <c r="H2446" i="24"/>
  <c r="H2447" i="24"/>
  <c r="H2448" i="24"/>
  <c r="H2449" i="24"/>
  <c r="H2450" i="24"/>
  <c r="H2451" i="24"/>
  <c r="H2452" i="24"/>
  <c r="H2453" i="24"/>
  <c r="H2454" i="24"/>
  <c r="H2455" i="24"/>
  <c r="H2456" i="24"/>
  <c r="H2457" i="24"/>
  <c r="H2458" i="24"/>
  <c r="H2459" i="24"/>
  <c r="H2460" i="24"/>
  <c r="H2461" i="24"/>
  <c r="H2462" i="24"/>
  <c r="H2463" i="24"/>
  <c r="H2464" i="24"/>
  <c r="H2465" i="24"/>
  <c r="H2466" i="24"/>
  <c r="H2467" i="24"/>
  <c r="H2468" i="24"/>
  <c r="H2469" i="24"/>
  <c r="H2470" i="24"/>
  <c r="H2471" i="24"/>
  <c r="H2472" i="24"/>
  <c r="H2473" i="24"/>
  <c r="H2474" i="24"/>
  <c r="H2475" i="24"/>
  <c r="H2476" i="24"/>
  <c r="H2477" i="24"/>
  <c r="H2478" i="24"/>
  <c r="H2479" i="24"/>
  <c r="H2480" i="24"/>
  <c r="H2481" i="24"/>
  <c r="H2482" i="24"/>
  <c r="H2483" i="24"/>
  <c r="H2484" i="24"/>
  <c r="H2485" i="24"/>
  <c r="H2486" i="24"/>
  <c r="H2487" i="24"/>
  <c r="H2488" i="24"/>
  <c r="H2489" i="24"/>
  <c r="H2490" i="24"/>
  <c r="H2491" i="24"/>
  <c r="H2492" i="24"/>
  <c r="H2493" i="24"/>
  <c r="H2494" i="24"/>
  <c r="H2495" i="24"/>
  <c r="H2496" i="24"/>
  <c r="H2497" i="24"/>
  <c r="H2498" i="24"/>
  <c r="H2499" i="24"/>
  <c r="H2500" i="24"/>
  <c r="H2501" i="24"/>
  <c r="H2502" i="24"/>
  <c r="H2503" i="24"/>
  <c r="H2504" i="24"/>
  <c r="H2505" i="24"/>
  <c r="H2506" i="24"/>
  <c r="H2507" i="24"/>
  <c r="H2508" i="24"/>
  <c r="H2509" i="24"/>
  <c r="H2510" i="24"/>
  <c r="H2511" i="24"/>
  <c r="H2512" i="24"/>
  <c r="H2513" i="24"/>
  <c r="H2514" i="24"/>
  <c r="H2515" i="24"/>
  <c r="H2516" i="24"/>
  <c r="H2517" i="24"/>
  <c r="H2518" i="24"/>
  <c r="H2519" i="24"/>
  <c r="H2520" i="24"/>
  <c r="H2521" i="24"/>
  <c r="H2522" i="24"/>
  <c r="H2523" i="24"/>
  <c r="H2524" i="24"/>
  <c r="H2525" i="24"/>
  <c r="H2526" i="24"/>
  <c r="H2527" i="24"/>
  <c r="H2528" i="24"/>
  <c r="H2529" i="24"/>
  <c r="H2530" i="24"/>
  <c r="H2531" i="24"/>
  <c r="H2532" i="24"/>
  <c r="H2533" i="24"/>
  <c r="H2534" i="24"/>
  <c r="H2535" i="24"/>
  <c r="H2536" i="24"/>
  <c r="H2537" i="24"/>
  <c r="H2538" i="24"/>
  <c r="H2539" i="24"/>
  <c r="H2540" i="24"/>
  <c r="H2541" i="24"/>
  <c r="H2542" i="24"/>
  <c r="H2543" i="24"/>
  <c r="H2544" i="24"/>
  <c r="H2545" i="24"/>
  <c r="H2546" i="24"/>
  <c r="H2547" i="24"/>
  <c r="H2548" i="24"/>
  <c r="H2549" i="24"/>
  <c r="H2550" i="24"/>
  <c r="H2551" i="24"/>
  <c r="H2552" i="24"/>
  <c r="H2553" i="24"/>
  <c r="H2554" i="24"/>
  <c r="H2555" i="24"/>
  <c r="H2556" i="24"/>
  <c r="H2557" i="24"/>
  <c r="H2558" i="24"/>
  <c r="H2559" i="24"/>
  <c r="H2560" i="24"/>
  <c r="H2561" i="24"/>
  <c r="H2562" i="24"/>
  <c r="H2563" i="24"/>
  <c r="H2564" i="24"/>
  <c r="H2565" i="24"/>
  <c r="H2566" i="24"/>
  <c r="H2567" i="24"/>
  <c r="H2568" i="24"/>
  <c r="H2569" i="24"/>
  <c r="H2570" i="24"/>
  <c r="H2571" i="24"/>
  <c r="H2572" i="24"/>
  <c r="H2573" i="24"/>
  <c r="H2574" i="24"/>
  <c r="H2575" i="24"/>
  <c r="H2576" i="24"/>
  <c r="H2577" i="24"/>
  <c r="H2578" i="24"/>
  <c r="H2579" i="24"/>
  <c r="H2580" i="24"/>
  <c r="H2581" i="24"/>
  <c r="H2582" i="24"/>
  <c r="H2583" i="24"/>
  <c r="H2584" i="24"/>
  <c r="H2585" i="24"/>
  <c r="H2586" i="24"/>
  <c r="H2587" i="24"/>
  <c r="H2588" i="24"/>
  <c r="H2589" i="24"/>
  <c r="H2590" i="24"/>
  <c r="H2591" i="24"/>
  <c r="H2592" i="24"/>
  <c r="H2593" i="24"/>
  <c r="H2594" i="24"/>
  <c r="H2595" i="24"/>
  <c r="H2596" i="24"/>
  <c r="H2597" i="24"/>
  <c r="H2598" i="24"/>
  <c r="H2599" i="24"/>
  <c r="H2600" i="24"/>
  <c r="H2601" i="24"/>
  <c r="H2602" i="24"/>
  <c r="H2603" i="24"/>
  <c r="H2604" i="24"/>
  <c r="H2605" i="24"/>
  <c r="H2606" i="24"/>
  <c r="H2607" i="24"/>
  <c r="H2608" i="24"/>
  <c r="H2609" i="24"/>
  <c r="H2610" i="24"/>
  <c r="H2611" i="24"/>
  <c r="H2612" i="24"/>
  <c r="H2613" i="24"/>
  <c r="H2614" i="24"/>
  <c r="H2615" i="24"/>
  <c r="H2616" i="24"/>
  <c r="H2617" i="24"/>
  <c r="H2618" i="24"/>
  <c r="H2619" i="24"/>
  <c r="H2620" i="24"/>
  <c r="H2621" i="24"/>
  <c r="H2622" i="24"/>
  <c r="H2623" i="24"/>
  <c r="H2624" i="24"/>
  <c r="H2625" i="24"/>
  <c r="H2626" i="24"/>
  <c r="H2627" i="24"/>
  <c r="H2628" i="24"/>
  <c r="H2629" i="24"/>
  <c r="H2630" i="24"/>
  <c r="H2631" i="24"/>
  <c r="H2632" i="24"/>
  <c r="H2633" i="24"/>
  <c r="H2634" i="24"/>
  <c r="H2635" i="24"/>
  <c r="H2636" i="24"/>
  <c r="H2637" i="24"/>
  <c r="H2638" i="24"/>
  <c r="H2639" i="24"/>
  <c r="H2640" i="24"/>
  <c r="H2641" i="24"/>
  <c r="H2642" i="24"/>
  <c r="H2643" i="24"/>
  <c r="H2644" i="24"/>
  <c r="H2645" i="24"/>
  <c r="H2646" i="24"/>
  <c r="H2647" i="24"/>
  <c r="H2648" i="24"/>
  <c r="H2649" i="24"/>
  <c r="H2650" i="24"/>
  <c r="H2651" i="24"/>
  <c r="H2652" i="24"/>
  <c r="H2653" i="24"/>
  <c r="H2654" i="24"/>
  <c r="H2655" i="24"/>
  <c r="H2656" i="24"/>
  <c r="H2657" i="24"/>
  <c r="H2658" i="24"/>
  <c r="H2659" i="24"/>
  <c r="H2660" i="24"/>
  <c r="H2661" i="24"/>
  <c r="H2662" i="24"/>
  <c r="H2663" i="24"/>
  <c r="H2664" i="24"/>
  <c r="H2665" i="24"/>
  <c r="H2666" i="24"/>
  <c r="H2667" i="24"/>
  <c r="H2668" i="24"/>
  <c r="H2669" i="24"/>
  <c r="H2670" i="24"/>
  <c r="H2671" i="24"/>
  <c r="H2672" i="24"/>
  <c r="H2673" i="24"/>
  <c r="H2674" i="24"/>
  <c r="H2675" i="24"/>
  <c r="H2676" i="24"/>
  <c r="H2677" i="24"/>
  <c r="H2678" i="24"/>
  <c r="H2679" i="24"/>
  <c r="H2680" i="24"/>
  <c r="H2681" i="24"/>
  <c r="H2682" i="24"/>
  <c r="H2683" i="24"/>
  <c r="H2684" i="24"/>
  <c r="H2685" i="24"/>
  <c r="H2686" i="24"/>
  <c r="H2687" i="24"/>
  <c r="H2688" i="24"/>
  <c r="H2689" i="24"/>
  <c r="H2690" i="24"/>
  <c r="H2691" i="24"/>
  <c r="H2692" i="24"/>
  <c r="H2693" i="24"/>
  <c r="H2694" i="24"/>
  <c r="H2695" i="24"/>
  <c r="H2696" i="24"/>
  <c r="H2697" i="24"/>
  <c r="H2698" i="24"/>
  <c r="H2699" i="24"/>
  <c r="H2700" i="24"/>
  <c r="H2701" i="24"/>
  <c r="H2702" i="24"/>
  <c r="H2703" i="24"/>
  <c r="H2704" i="24"/>
  <c r="H2705" i="24"/>
  <c r="H2706" i="24"/>
  <c r="H2707" i="24"/>
  <c r="H2708" i="24"/>
  <c r="H2709" i="24"/>
  <c r="H2710" i="24"/>
  <c r="H2711" i="24"/>
  <c r="H2712" i="24"/>
  <c r="H2713" i="24"/>
  <c r="H2714" i="24"/>
  <c r="H2715" i="24"/>
  <c r="H2716" i="24"/>
  <c r="H2717" i="24"/>
  <c r="H2718" i="24"/>
  <c r="H2719" i="24"/>
  <c r="H2720" i="24"/>
  <c r="H2721" i="24"/>
  <c r="H2722" i="24"/>
  <c r="H2723" i="24"/>
  <c r="H2724" i="24"/>
  <c r="H2725" i="24"/>
  <c r="H2726" i="24"/>
  <c r="H2727" i="24"/>
  <c r="H2728" i="24"/>
  <c r="H2729" i="24"/>
  <c r="H2730" i="24"/>
  <c r="H2731" i="24"/>
  <c r="H2732" i="24"/>
  <c r="H2733" i="24"/>
  <c r="H2734" i="24"/>
  <c r="H2735" i="24"/>
  <c r="H2736" i="24"/>
  <c r="H2737" i="24"/>
  <c r="H2738" i="24"/>
  <c r="H2739" i="24"/>
  <c r="H2740" i="24"/>
  <c r="H2741" i="24"/>
  <c r="H2742" i="24"/>
  <c r="H2743" i="24"/>
  <c r="H2744" i="24"/>
  <c r="H2745" i="24"/>
  <c r="H2746" i="24"/>
  <c r="H2747" i="24"/>
  <c r="H2748" i="24"/>
  <c r="H2749" i="24"/>
  <c r="H2750" i="24"/>
  <c r="H2751" i="24"/>
  <c r="H2752" i="24"/>
  <c r="H2753" i="24"/>
  <c r="H2754" i="24"/>
  <c r="H2755" i="24"/>
  <c r="H2756" i="24"/>
  <c r="H2757" i="24"/>
  <c r="H2758" i="24"/>
  <c r="H2759" i="24"/>
  <c r="H2760" i="24"/>
  <c r="H2761" i="24"/>
  <c r="H2762" i="24"/>
  <c r="H2763" i="24"/>
  <c r="H2764" i="24"/>
  <c r="H2765" i="24"/>
  <c r="H2766" i="24"/>
  <c r="H2767" i="24"/>
  <c r="H2768" i="24"/>
  <c r="H2769" i="24"/>
  <c r="H2770" i="24"/>
  <c r="H2771" i="24"/>
  <c r="H2772" i="24"/>
  <c r="H2773" i="24"/>
  <c r="H2774" i="24"/>
  <c r="H2775" i="24"/>
  <c r="H2776" i="24"/>
  <c r="H2777" i="24"/>
  <c r="H2778" i="24"/>
  <c r="H2779" i="24"/>
  <c r="H2780" i="24"/>
  <c r="H2781" i="24"/>
  <c r="H2782" i="24"/>
  <c r="H2783" i="24"/>
  <c r="H2784" i="24"/>
  <c r="H2785" i="24"/>
  <c r="H2786" i="24"/>
  <c r="H2787" i="24"/>
  <c r="H2788" i="24"/>
  <c r="H2789" i="24"/>
  <c r="H2790" i="24"/>
  <c r="H2791" i="24"/>
  <c r="H2792" i="24"/>
  <c r="H2793" i="24"/>
  <c r="H2794" i="24"/>
  <c r="H2795" i="24"/>
  <c r="H2796" i="24"/>
  <c r="H2797" i="24"/>
  <c r="H2798" i="24"/>
  <c r="H2799" i="24"/>
  <c r="H2800" i="24"/>
  <c r="H2801" i="24"/>
  <c r="H2802" i="24"/>
  <c r="H2803" i="24"/>
  <c r="H2804" i="24"/>
  <c r="H2805" i="24"/>
  <c r="H2806" i="24"/>
  <c r="H2807" i="24"/>
  <c r="H2808" i="24"/>
  <c r="H2809" i="24"/>
  <c r="H2810" i="24"/>
  <c r="H2811" i="24"/>
  <c r="H2812" i="24"/>
  <c r="H2813" i="24"/>
  <c r="H2814" i="24"/>
  <c r="H2815" i="24"/>
  <c r="H2816" i="24"/>
  <c r="H2817" i="24"/>
  <c r="H2818" i="24"/>
  <c r="H2819" i="24"/>
  <c r="H2820" i="24"/>
  <c r="H2821" i="24"/>
  <c r="H2822" i="24"/>
  <c r="H2823" i="24"/>
  <c r="H2824" i="24"/>
  <c r="H2825" i="24"/>
  <c r="H2826" i="24"/>
  <c r="H2827" i="24"/>
  <c r="H2828" i="24"/>
  <c r="H2829" i="24"/>
  <c r="H2830" i="24"/>
  <c r="H2831" i="24"/>
  <c r="H2832" i="24"/>
  <c r="H2833" i="24"/>
  <c r="H2834" i="24"/>
  <c r="H2835" i="24"/>
  <c r="H2836" i="24"/>
  <c r="H2837" i="24"/>
  <c r="H2838" i="24"/>
  <c r="H2839" i="24"/>
  <c r="H2840" i="24"/>
  <c r="H2841" i="24"/>
  <c r="H2842" i="24"/>
  <c r="H2843" i="24"/>
  <c r="H2844" i="24"/>
  <c r="H2845" i="24"/>
  <c r="H2846" i="24"/>
  <c r="H2847" i="24"/>
  <c r="H2848" i="24"/>
  <c r="H2849" i="24"/>
  <c r="H2850" i="24"/>
  <c r="H2851" i="24"/>
  <c r="H2852" i="24"/>
  <c r="H2853" i="24"/>
  <c r="H2854" i="24"/>
  <c r="H2855" i="24"/>
  <c r="H2856" i="24"/>
  <c r="H2857" i="24"/>
  <c r="H2858" i="24"/>
  <c r="H2859" i="24"/>
  <c r="H2860" i="24"/>
  <c r="H2861" i="24"/>
  <c r="H2862" i="24"/>
  <c r="H2863" i="24"/>
  <c r="H2864" i="24"/>
  <c r="H2865" i="24"/>
  <c r="H2866" i="24"/>
  <c r="H2867" i="24"/>
  <c r="H2868" i="24"/>
  <c r="H2869" i="24"/>
  <c r="H2870" i="24"/>
  <c r="H2871" i="24"/>
  <c r="H2872" i="24"/>
  <c r="H2873" i="24"/>
  <c r="H2874" i="24"/>
  <c r="H2875" i="24"/>
  <c r="H2876" i="24"/>
  <c r="H2877" i="24"/>
  <c r="H2878" i="24"/>
  <c r="H2879" i="24"/>
  <c r="H2880" i="24"/>
  <c r="H2881" i="24"/>
  <c r="H2882" i="24"/>
  <c r="H2883" i="24"/>
  <c r="H2884" i="24"/>
  <c r="H2885" i="24"/>
  <c r="H2886" i="24"/>
  <c r="H2887" i="24"/>
  <c r="H2888" i="24"/>
  <c r="H2889" i="24"/>
  <c r="H2890" i="24"/>
  <c r="H2891" i="24"/>
  <c r="H2892" i="24"/>
  <c r="H2893" i="24"/>
  <c r="H2894" i="24"/>
  <c r="H2895" i="24"/>
  <c r="H2896" i="24"/>
  <c r="H2897" i="24"/>
  <c r="H2898" i="24"/>
  <c r="H2899" i="24"/>
  <c r="H2900" i="24"/>
  <c r="H2901" i="24"/>
  <c r="H2902" i="24"/>
  <c r="H2903" i="24"/>
  <c r="H2904" i="24"/>
  <c r="H2905" i="24"/>
  <c r="H2906" i="24"/>
  <c r="H2907" i="24"/>
  <c r="H2908" i="24"/>
  <c r="H2909" i="24"/>
  <c r="H2910" i="24"/>
  <c r="H2911" i="24"/>
  <c r="H2912" i="24"/>
  <c r="H2913" i="24"/>
  <c r="H2914" i="24"/>
  <c r="H2915" i="24"/>
  <c r="H2916" i="24"/>
  <c r="H2917" i="24"/>
  <c r="H2918" i="24"/>
  <c r="H2919" i="24"/>
  <c r="H2920" i="24"/>
  <c r="H2921" i="24"/>
  <c r="H2922" i="24"/>
  <c r="H2923" i="24"/>
  <c r="H2924" i="24"/>
  <c r="H2925" i="24"/>
  <c r="H2926" i="24"/>
  <c r="H2927" i="24"/>
  <c r="H2928" i="24"/>
  <c r="H2929" i="24"/>
  <c r="H2930" i="24"/>
  <c r="H2931" i="24"/>
  <c r="H2932" i="24"/>
  <c r="H2933" i="24"/>
  <c r="H2934" i="24"/>
  <c r="H2935" i="24"/>
  <c r="H2936" i="24"/>
  <c r="H2937" i="24"/>
  <c r="H2938" i="24"/>
  <c r="H2939" i="24"/>
  <c r="H2940" i="24"/>
  <c r="H2941" i="24"/>
  <c r="H2942" i="24"/>
  <c r="H2943" i="24"/>
  <c r="H2944" i="24"/>
  <c r="H2945" i="24"/>
  <c r="H2946" i="24"/>
  <c r="H2947" i="24"/>
  <c r="H2948" i="24"/>
  <c r="H2949" i="24"/>
  <c r="H2950" i="24"/>
  <c r="H2951" i="24"/>
  <c r="H2952" i="24"/>
  <c r="H2953" i="24"/>
  <c r="H2954" i="24"/>
  <c r="H2955" i="24"/>
  <c r="H2956" i="24"/>
  <c r="H2957" i="24"/>
  <c r="H2958" i="24"/>
  <c r="H2959" i="24"/>
  <c r="H2960" i="24"/>
  <c r="H2961" i="24"/>
  <c r="H2962" i="24"/>
  <c r="H2963" i="24"/>
  <c r="H2964" i="24"/>
  <c r="H2965" i="24"/>
  <c r="H2966" i="24"/>
  <c r="H2967" i="24"/>
  <c r="H2968" i="24"/>
  <c r="H2969" i="24"/>
  <c r="H2970" i="24"/>
  <c r="H2971" i="24"/>
  <c r="H2972" i="24"/>
  <c r="H2973" i="24"/>
  <c r="H2974" i="24"/>
  <c r="H2975" i="24"/>
  <c r="H2976" i="24"/>
  <c r="H2977" i="24"/>
  <c r="H2978" i="24"/>
  <c r="H2979" i="24"/>
  <c r="H2980" i="24"/>
  <c r="H2981" i="24"/>
  <c r="H2982" i="24"/>
  <c r="H2983" i="24"/>
  <c r="H2984" i="24"/>
  <c r="H2985" i="24"/>
  <c r="H2986" i="24"/>
  <c r="H2987" i="24"/>
  <c r="H2988" i="24"/>
  <c r="H2989" i="24"/>
  <c r="H2990" i="24"/>
  <c r="H2991" i="24"/>
  <c r="H2992" i="24"/>
  <c r="H2993" i="24"/>
  <c r="H2994" i="24"/>
  <c r="H2995" i="24"/>
  <c r="H2996" i="24"/>
  <c r="H2997" i="24"/>
  <c r="H2998" i="24"/>
  <c r="H2999" i="24"/>
  <c r="H3000" i="24"/>
  <c r="H3001" i="24"/>
  <c r="H3002" i="24"/>
  <c r="H3003" i="24"/>
  <c r="H3004" i="24"/>
  <c r="H3005" i="24"/>
  <c r="H3006" i="24"/>
  <c r="H3007" i="24"/>
  <c r="H3008" i="24"/>
  <c r="H3009" i="24"/>
  <c r="H3010" i="24"/>
  <c r="H3011" i="24"/>
  <c r="H3012" i="24"/>
  <c r="H3013" i="24"/>
  <c r="H3014" i="24"/>
  <c r="H3015" i="24"/>
  <c r="H3016" i="24"/>
  <c r="H3017" i="24"/>
  <c r="H3018" i="24"/>
  <c r="H3019" i="24"/>
  <c r="H3020" i="24"/>
  <c r="H3021" i="24"/>
  <c r="H3022" i="24"/>
  <c r="H3023" i="24"/>
  <c r="H3024" i="24"/>
  <c r="H3025" i="24"/>
  <c r="H3026" i="24"/>
  <c r="H3027" i="24"/>
  <c r="H3028" i="24"/>
  <c r="H3029" i="24"/>
  <c r="H3030" i="24"/>
  <c r="H3031" i="24"/>
  <c r="H3032" i="24"/>
  <c r="H3033" i="24"/>
  <c r="H3034" i="24"/>
  <c r="H3035" i="24"/>
  <c r="H3036" i="24"/>
  <c r="H3037" i="24"/>
  <c r="H3038" i="24"/>
  <c r="H3039" i="24"/>
  <c r="H3040" i="24"/>
  <c r="H3041" i="24"/>
  <c r="H3042" i="24"/>
  <c r="H3043" i="24"/>
  <c r="H3044" i="24"/>
  <c r="H3045" i="24"/>
  <c r="H3046" i="24"/>
  <c r="H3047" i="24"/>
  <c r="H3048" i="24"/>
  <c r="H3049" i="24"/>
  <c r="H3050" i="24"/>
  <c r="H3051" i="24"/>
  <c r="H3052" i="24"/>
  <c r="H3053" i="24"/>
  <c r="H3054" i="24"/>
  <c r="H3055" i="24"/>
  <c r="H3056" i="24"/>
  <c r="H3057" i="24"/>
  <c r="H3058" i="24"/>
  <c r="H3059" i="24"/>
  <c r="H3060" i="24"/>
  <c r="H3061" i="24"/>
  <c r="H3062" i="24"/>
  <c r="H3063" i="24"/>
  <c r="H3064" i="24"/>
  <c r="H3065" i="24"/>
  <c r="H3066" i="24"/>
  <c r="H3067" i="24"/>
  <c r="H3068" i="24"/>
  <c r="H3069" i="24"/>
  <c r="H3070" i="24"/>
  <c r="H3071" i="24"/>
  <c r="H3072" i="24"/>
  <c r="H3073" i="24"/>
  <c r="H3074" i="24"/>
  <c r="H3075" i="24"/>
  <c r="H3076" i="24"/>
  <c r="H3077" i="24"/>
  <c r="H3078" i="24"/>
  <c r="H3079" i="24"/>
  <c r="H3080" i="24"/>
  <c r="H3081" i="24"/>
  <c r="H3082" i="24"/>
  <c r="H3083" i="24"/>
  <c r="H3084" i="24"/>
  <c r="H3085" i="24"/>
  <c r="H3086" i="24"/>
  <c r="H3087" i="24"/>
  <c r="H3088" i="24"/>
  <c r="H3089" i="24"/>
  <c r="H3090" i="24"/>
  <c r="H3091" i="24"/>
  <c r="H3092" i="24"/>
  <c r="H3093" i="24"/>
  <c r="H3094" i="24"/>
  <c r="H3095" i="24"/>
  <c r="H3096" i="24"/>
  <c r="H3097" i="24"/>
  <c r="H3098" i="24"/>
  <c r="H3099" i="24"/>
  <c r="H3100" i="24"/>
  <c r="H3101" i="24"/>
  <c r="H3102" i="24"/>
  <c r="H3103" i="24"/>
  <c r="H3104" i="24"/>
  <c r="H3105" i="24"/>
  <c r="H3106" i="24"/>
  <c r="H3107" i="24"/>
  <c r="H3108" i="24"/>
  <c r="H3109" i="24"/>
  <c r="H3110" i="24"/>
  <c r="H3111" i="24"/>
  <c r="H3112" i="24"/>
  <c r="H3113" i="24"/>
  <c r="H3114" i="24"/>
  <c r="H3115" i="24"/>
  <c r="H3116" i="24"/>
  <c r="H3117" i="24"/>
  <c r="H3118" i="24"/>
  <c r="H3119" i="24"/>
  <c r="H3120" i="24"/>
  <c r="H3121" i="24"/>
  <c r="H3122" i="24"/>
  <c r="H3123" i="24"/>
  <c r="H3124" i="24"/>
  <c r="H3125" i="24"/>
  <c r="H3126" i="24"/>
  <c r="H3127" i="24"/>
  <c r="H3128" i="24"/>
  <c r="H3129" i="24"/>
  <c r="H3130" i="24"/>
  <c r="H3131" i="24"/>
  <c r="H3132" i="24"/>
  <c r="H3133" i="24"/>
  <c r="H3134" i="24"/>
  <c r="H3135" i="24"/>
  <c r="H3136" i="24"/>
  <c r="H3137" i="24"/>
  <c r="H3138" i="24"/>
  <c r="H3139" i="24"/>
  <c r="H3140" i="24"/>
  <c r="H3141" i="24"/>
  <c r="H3142" i="24"/>
  <c r="H3143" i="24"/>
  <c r="H3144" i="24"/>
  <c r="H3145" i="24"/>
  <c r="H3146" i="24"/>
  <c r="H3147" i="24"/>
  <c r="H3148" i="24"/>
  <c r="H3149" i="24"/>
  <c r="H3150" i="24"/>
  <c r="H3151" i="24"/>
  <c r="H3152" i="24"/>
  <c r="H3153" i="24"/>
  <c r="H3154" i="24"/>
  <c r="H3155" i="24"/>
  <c r="H3156" i="24"/>
  <c r="H3157" i="24"/>
  <c r="H3158" i="24"/>
  <c r="H3159" i="24"/>
  <c r="H3160" i="24"/>
  <c r="H3161" i="24"/>
  <c r="H3162" i="24"/>
  <c r="H3163" i="24"/>
  <c r="H3164" i="24"/>
  <c r="H3165" i="24"/>
  <c r="H3166" i="24"/>
  <c r="H3167" i="24"/>
  <c r="H3168" i="24"/>
  <c r="H3169" i="24"/>
  <c r="H3170" i="24"/>
  <c r="H3171" i="24"/>
  <c r="H3172" i="24"/>
  <c r="H3173" i="24"/>
  <c r="H3174" i="24"/>
  <c r="H3175" i="24"/>
  <c r="H3176" i="24"/>
  <c r="H3177" i="24"/>
  <c r="H3178" i="24"/>
  <c r="H3179" i="24"/>
  <c r="H3180" i="24"/>
  <c r="H3181" i="24"/>
  <c r="H3182" i="24"/>
  <c r="H3183" i="24"/>
  <c r="H3184" i="24"/>
  <c r="H3185" i="24"/>
  <c r="H3186" i="24"/>
  <c r="H3187" i="24"/>
  <c r="H3188" i="24"/>
  <c r="H3189" i="24"/>
  <c r="H3190" i="24"/>
  <c r="H3191" i="24"/>
  <c r="H3192" i="24"/>
  <c r="H3193" i="24"/>
  <c r="H3194" i="24"/>
  <c r="H3195" i="24"/>
  <c r="H3196" i="24"/>
  <c r="H3197" i="24"/>
  <c r="H3198" i="24"/>
  <c r="H3199" i="24"/>
  <c r="H3200" i="24"/>
  <c r="H3201" i="24"/>
  <c r="H3202" i="24"/>
  <c r="H3203" i="24"/>
  <c r="H3204" i="24"/>
  <c r="H3205" i="24"/>
  <c r="H3206" i="24"/>
  <c r="H3207" i="24"/>
  <c r="H3208" i="24"/>
  <c r="H3209" i="24"/>
  <c r="H3210" i="24"/>
  <c r="H3211" i="24"/>
  <c r="H3212" i="24"/>
  <c r="H3213" i="24"/>
  <c r="H3214" i="24"/>
  <c r="H3215" i="24"/>
  <c r="H3216" i="24"/>
  <c r="H3217" i="24"/>
  <c r="H3218" i="24"/>
  <c r="H3219" i="24"/>
  <c r="H3220" i="24"/>
  <c r="H3221" i="24"/>
  <c r="H3222" i="24"/>
  <c r="H3223" i="24"/>
  <c r="H3224" i="24"/>
  <c r="H3225" i="24"/>
  <c r="H3226" i="24"/>
  <c r="H3227" i="24"/>
  <c r="H3228" i="24"/>
  <c r="H3229" i="24"/>
  <c r="H3230" i="24"/>
  <c r="H3231" i="24"/>
  <c r="H3232" i="24"/>
  <c r="H3233" i="24"/>
  <c r="H3234" i="24"/>
  <c r="H3235" i="24"/>
  <c r="H3236" i="24"/>
  <c r="H3237" i="24"/>
  <c r="H3238" i="24"/>
  <c r="H3239" i="24"/>
  <c r="H3240" i="24"/>
  <c r="H3241" i="24"/>
  <c r="H3242" i="24"/>
  <c r="H3243" i="24"/>
  <c r="H3244" i="24"/>
  <c r="H3245" i="24"/>
  <c r="H3246" i="24"/>
  <c r="H3247" i="24"/>
  <c r="H3248" i="24"/>
  <c r="H3249" i="24"/>
  <c r="H3250" i="24"/>
  <c r="H3251" i="24"/>
  <c r="H3252" i="24"/>
  <c r="H3253" i="24"/>
  <c r="H3254" i="24"/>
  <c r="H3255" i="24"/>
  <c r="H3256" i="24"/>
  <c r="H3257" i="24"/>
  <c r="H3258" i="24"/>
  <c r="H3259" i="24"/>
  <c r="H3260" i="24"/>
  <c r="H3261" i="24"/>
  <c r="H3262" i="24"/>
  <c r="H3263" i="24"/>
  <c r="H3264" i="24"/>
  <c r="H3265" i="24"/>
  <c r="H3266" i="24"/>
  <c r="H3267" i="24"/>
  <c r="H3268" i="24"/>
  <c r="H3269" i="24"/>
  <c r="H3270" i="24"/>
  <c r="H3271" i="24"/>
  <c r="H3272" i="24"/>
  <c r="H3273" i="24"/>
  <c r="H3274" i="24"/>
  <c r="H3275" i="24"/>
  <c r="H3276" i="24"/>
  <c r="H3277" i="24"/>
  <c r="H3278" i="24"/>
  <c r="H3279" i="24"/>
  <c r="H3280" i="24"/>
  <c r="H3281" i="24"/>
  <c r="H3282" i="24"/>
  <c r="H3283" i="24"/>
  <c r="H3284" i="24"/>
  <c r="H3285" i="24"/>
  <c r="H3286" i="24"/>
  <c r="H3287" i="24"/>
  <c r="H3288" i="24"/>
  <c r="H3289" i="24"/>
  <c r="H3290" i="24"/>
  <c r="H3291" i="24"/>
  <c r="H3292" i="24"/>
  <c r="H3293" i="24"/>
  <c r="H3294" i="24"/>
  <c r="H3295" i="24"/>
  <c r="H3296" i="24"/>
  <c r="H3297" i="24"/>
  <c r="H3298" i="24"/>
  <c r="H3299" i="24"/>
  <c r="H3300" i="24"/>
  <c r="H3301" i="24"/>
  <c r="H3302" i="24"/>
  <c r="H3303" i="24"/>
  <c r="H3304" i="24"/>
  <c r="H3305" i="24"/>
  <c r="H3306" i="24"/>
  <c r="H3307" i="24"/>
  <c r="H3308" i="24"/>
  <c r="H3309" i="24"/>
  <c r="H3310" i="24"/>
  <c r="H3311" i="24"/>
  <c r="H3312" i="24"/>
  <c r="H3313" i="24"/>
  <c r="H3314" i="24"/>
  <c r="H3315" i="24"/>
  <c r="H3316" i="24"/>
  <c r="H3317" i="24"/>
  <c r="H3318" i="24"/>
  <c r="H3319" i="24"/>
  <c r="H3320" i="24"/>
  <c r="H3321" i="24"/>
  <c r="H3322" i="24"/>
  <c r="H3323" i="24"/>
  <c r="H3324" i="24"/>
  <c r="H3325" i="24"/>
  <c r="H3326" i="24"/>
  <c r="H3327" i="24"/>
  <c r="H3328" i="24"/>
  <c r="H3329" i="24"/>
  <c r="H3330" i="24"/>
  <c r="H3331" i="24"/>
  <c r="H3332" i="24"/>
  <c r="H3333" i="24"/>
  <c r="H3334" i="24"/>
  <c r="H3335" i="24"/>
  <c r="H3336" i="24"/>
  <c r="H3337" i="24"/>
  <c r="H3338" i="24"/>
  <c r="H3339" i="24"/>
  <c r="H3340" i="24"/>
  <c r="H3341" i="24"/>
  <c r="H3342" i="24"/>
  <c r="H3343" i="24"/>
  <c r="H3344" i="24"/>
  <c r="H3345" i="24"/>
  <c r="H3346" i="24"/>
  <c r="H3347" i="24"/>
  <c r="H3348" i="24"/>
  <c r="H3349" i="24"/>
  <c r="H3350" i="24"/>
  <c r="H3351" i="24"/>
  <c r="H3352" i="24"/>
  <c r="H3353" i="24"/>
  <c r="H3354" i="24"/>
  <c r="H3355" i="24"/>
  <c r="H3356" i="24"/>
  <c r="H3357" i="24"/>
  <c r="H3358" i="24"/>
  <c r="H3359" i="24"/>
  <c r="H3360" i="24"/>
  <c r="H3361" i="24"/>
  <c r="H3362" i="24"/>
  <c r="H3363" i="24"/>
  <c r="H3364" i="24"/>
  <c r="H3365" i="24"/>
  <c r="H3366" i="24"/>
  <c r="H3367" i="24"/>
  <c r="H3368" i="24"/>
  <c r="H3369" i="24"/>
  <c r="H3370" i="24"/>
  <c r="H3371" i="24"/>
  <c r="H3372" i="24"/>
  <c r="H3373" i="24"/>
  <c r="H3374" i="24"/>
  <c r="H3375" i="24"/>
  <c r="H3376" i="24"/>
  <c r="H3377" i="24"/>
  <c r="H3378" i="24"/>
  <c r="H3379" i="24"/>
  <c r="H3380" i="24"/>
  <c r="H3381" i="24"/>
  <c r="H3382" i="24"/>
  <c r="H3383" i="24"/>
  <c r="H3384" i="24"/>
  <c r="H3385" i="24"/>
  <c r="H3386" i="24"/>
  <c r="H3387" i="24"/>
  <c r="H3388" i="24"/>
  <c r="H3389" i="24"/>
  <c r="H3390" i="24"/>
  <c r="H3391" i="24"/>
  <c r="H3392" i="24"/>
  <c r="H3393" i="24"/>
  <c r="H3394" i="24"/>
  <c r="H3395" i="24"/>
  <c r="H3396" i="24"/>
  <c r="H3397" i="24"/>
  <c r="H3398" i="24"/>
  <c r="H3399" i="24"/>
  <c r="H3400" i="24"/>
  <c r="H3401" i="24"/>
  <c r="H3402" i="24"/>
  <c r="H3403" i="24"/>
  <c r="H3404" i="24"/>
  <c r="H3405" i="24"/>
  <c r="H3406" i="24"/>
  <c r="H3407" i="24"/>
  <c r="H3408" i="24"/>
  <c r="H3409" i="24"/>
  <c r="H3410" i="24"/>
  <c r="H3411" i="24"/>
  <c r="H3412" i="24"/>
  <c r="H3413" i="24"/>
  <c r="H3414" i="24"/>
  <c r="H3415" i="24"/>
  <c r="H3416" i="24"/>
  <c r="H3417" i="24"/>
  <c r="H3418" i="24"/>
  <c r="H3419" i="24"/>
  <c r="H3420" i="24"/>
  <c r="H3421" i="24"/>
  <c r="H3422" i="24"/>
  <c r="H3423" i="24"/>
  <c r="H3424" i="24"/>
  <c r="H3425" i="24"/>
  <c r="H3426" i="24"/>
  <c r="H3427" i="24"/>
  <c r="H3428" i="24"/>
  <c r="H3429" i="24"/>
  <c r="H3430" i="24"/>
  <c r="H3431" i="24"/>
  <c r="H3432" i="24"/>
  <c r="H3433" i="24"/>
  <c r="H3434" i="24"/>
  <c r="H3435" i="24"/>
  <c r="H3436" i="24"/>
  <c r="H3437" i="24"/>
  <c r="H3438" i="24"/>
  <c r="H3439" i="24"/>
  <c r="H3440" i="24"/>
  <c r="H3441" i="24"/>
  <c r="H3442" i="24"/>
  <c r="H3443" i="24"/>
  <c r="H3444" i="24"/>
  <c r="H3445" i="24"/>
  <c r="H3446" i="24"/>
  <c r="H3447" i="24"/>
  <c r="H3448" i="24"/>
  <c r="H3449" i="24"/>
  <c r="H3450" i="24"/>
  <c r="H3451" i="24"/>
  <c r="H3452" i="24"/>
  <c r="H3453" i="24"/>
  <c r="H3454" i="24"/>
  <c r="H3455" i="24"/>
  <c r="H3456" i="24"/>
  <c r="H3457" i="24"/>
  <c r="H3458" i="24"/>
  <c r="H3459" i="24"/>
  <c r="H3460" i="24"/>
  <c r="H3461" i="24"/>
  <c r="H3462" i="24"/>
  <c r="H3463" i="24"/>
  <c r="H3464" i="24"/>
  <c r="H3465" i="24"/>
  <c r="H3466" i="24"/>
  <c r="H3467" i="24"/>
  <c r="H3468" i="24"/>
  <c r="H3469" i="24"/>
  <c r="H3470" i="24"/>
  <c r="H3471" i="24"/>
  <c r="H3472" i="24"/>
  <c r="H3473" i="24"/>
  <c r="H3474" i="24"/>
  <c r="H3475" i="24"/>
  <c r="H3476" i="24"/>
  <c r="H3477" i="24"/>
  <c r="H3478" i="24"/>
  <c r="H3479" i="24"/>
  <c r="H3480" i="24"/>
  <c r="H3481" i="24"/>
  <c r="H3482" i="24"/>
  <c r="H3483" i="24"/>
  <c r="H3484" i="24"/>
  <c r="H3485" i="24"/>
  <c r="H3486" i="24"/>
  <c r="H3487" i="24"/>
  <c r="H3488" i="24"/>
  <c r="H3489" i="24"/>
  <c r="H3490" i="24"/>
  <c r="H3491" i="24"/>
  <c r="H3492" i="24"/>
  <c r="H3493" i="24"/>
  <c r="H3494" i="24"/>
  <c r="H3495" i="24"/>
  <c r="H3496" i="24"/>
  <c r="H3497" i="24"/>
  <c r="H3498" i="24"/>
  <c r="H3499" i="24"/>
  <c r="H3500" i="24"/>
  <c r="H3501" i="24"/>
  <c r="H3502" i="24"/>
  <c r="H3503" i="24"/>
  <c r="H3504" i="24"/>
  <c r="H3505" i="24"/>
  <c r="H3506" i="24"/>
  <c r="H3507" i="24"/>
  <c r="H3508" i="24"/>
  <c r="H3509" i="24"/>
  <c r="H3510" i="24"/>
  <c r="H3511" i="24"/>
  <c r="H3512" i="24"/>
  <c r="H3513" i="24"/>
  <c r="H3514" i="24"/>
  <c r="H3515" i="24"/>
  <c r="H3516" i="24"/>
  <c r="H3517" i="24"/>
  <c r="H3518" i="24"/>
  <c r="H3519" i="24"/>
  <c r="H3520" i="24"/>
  <c r="H3521" i="24"/>
  <c r="H3522" i="24"/>
  <c r="H3523" i="24"/>
  <c r="H3524" i="24"/>
  <c r="H3525" i="24"/>
  <c r="H3526" i="24"/>
  <c r="H3527" i="24"/>
  <c r="H3528" i="24"/>
  <c r="H3529" i="24"/>
  <c r="H3530" i="24"/>
  <c r="H3531" i="24"/>
  <c r="H3532" i="24"/>
  <c r="H3533" i="24"/>
  <c r="H3534" i="24"/>
  <c r="H3535" i="24"/>
  <c r="H3536" i="24"/>
  <c r="H3537" i="24"/>
  <c r="H3538" i="24"/>
  <c r="H3539" i="24"/>
  <c r="H3540" i="24"/>
  <c r="H3541" i="24"/>
  <c r="H3542" i="24"/>
  <c r="H3543" i="24"/>
  <c r="H3544" i="24"/>
  <c r="H3545" i="24"/>
  <c r="H3546" i="24"/>
  <c r="H3547" i="24"/>
  <c r="H3548" i="24"/>
  <c r="H3549" i="24"/>
  <c r="H3550" i="24"/>
  <c r="H3551" i="24"/>
  <c r="H3552" i="24"/>
  <c r="H3553" i="24"/>
  <c r="H3554" i="24"/>
  <c r="H3555" i="24"/>
  <c r="H3556" i="24"/>
  <c r="H3557" i="24"/>
  <c r="H3558" i="24"/>
  <c r="H3559" i="24"/>
  <c r="H3560" i="24"/>
  <c r="H3561" i="24"/>
  <c r="H3562" i="24"/>
  <c r="H3563" i="24"/>
  <c r="H3564" i="24"/>
  <c r="H3565" i="24"/>
  <c r="H3566" i="24"/>
  <c r="H3567" i="24"/>
  <c r="H3568" i="24"/>
  <c r="H3569" i="24"/>
  <c r="H3570" i="24"/>
  <c r="H3571" i="24"/>
  <c r="H3572" i="24"/>
  <c r="H3573" i="24"/>
  <c r="H3574" i="24"/>
  <c r="H3575" i="24"/>
  <c r="H3576" i="24"/>
  <c r="H3577" i="24"/>
  <c r="H3578" i="24"/>
  <c r="H3579" i="24"/>
  <c r="H3580" i="24"/>
  <c r="H3581" i="24"/>
  <c r="H3582" i="24"/>
  <c r="H3583" i="24"/>
  <c r="H3584" i="24"/>
  <c r="H3585" i="24"/>
  <c r="H3586" i="24"/>
  <c r="H3587" i="24"/>
  <c r="H3588" i="24"/>
  <c r="H3589" i="24"/>
  <c r="H3590" i="24"/>
  <c r="H3591" i="24"/>
  <c r="H3592" i="24"/>
  <c r="H3593" i="24"/>
  <c r="H3594" i="24"/>
  <c r="H3595" i="24"/>
  <c r="H3596" i="24"/>
  <c r="H3597" i="24"/>
  <c r="H3598" i="24"/>
  <c r="H3599" i="24"/>
  <c r="H3600" i="24"/>
  <c r="H3601" i="24"/>
  <c r="H3602" i="24"/>
  <c r="H3603" i="24"/>
  <c r="H3604" i="24"/>
  <c r="H3605" i="24"/>
  <c r="H3606" i="24"/>
  <c r="H3607" i="24"/>
  <c r="H3608" i="24"/>
  <c r="H3609" i="24"/>
  <c r="H3610" i="24"/>
  <c r="H3611" i="24"/>
  <c r="H3612" i="24"/>
  <c r="H3613" i="24"/>
  <c r="H3614" i="24"/>
  <c r="H3615" i="24"/>
  <c r="H3616" i="24"/>
  <c r="H3617" i="24"/>
  <c r="H3618" i="24"/>
  <c r="H3619" i="24"/>
  <c r="H3620" i="24"/>
  <c r="H3621" i="24"/>
  <c r="H3622" i="24"/>
  <c r="H3623" i="24"/>
  <c r="H3624" i="24"/>
  <c r="H3625" i="24"/>
  <c r="H3626" i="24"/>
  <c r="H3627" i="24"/>
  <c r="H3628" i="24"/>
  <c r="H3629" i="24"/>
  <c r="H3630" i="24"/>
  <c r="H3631" i="24"/>
  <c r="H3632" i="24"/>
  <c r="H3633" i="24"/>
  <c r="H3634" i="24"/>
  <c r="H3635" i="24"/>
  <c r="H3636" i="24"/>
  <c r="H3637" i="24"/>
  <c r="H3638" i="24"/>
  <c r="H3639" i="24"/>
  <c r="H3640" i="24"/>
  <c r="H3641" i="24"/>
  <c r="H3642" i="24"/>
  <c r="H3643" i="24"/>
  <c r="H3644" i="24"/>
  <c r="H3645" i="24"/>
  <c r="H3646" i="24"/>
  <c r="H3647" i="24"/>
  <c r="H3648" i="24"/>
  <c r="H3649" i="24"/>
  <c r="H3650" i="24"/>
  <c r="H3651" i="24"/>
  <c r="H3652" i="24"/>
  <c r="H3653" i="24"/>
  <c r="H3654" i="24"/>
  <c r="H3655" i="24"/>
  <c r="H3656" i="24"/>
  <c r="H3657" i="24"/>
  <c r="H3658" i="24"/>
  <c r="H3659" i="24"/>
  <c r="H3660" i="24"/>
  <c r="H3661" i="24"/>
  <c r="H3662" i="24"/>
  <c r="H3663" i="24"/>
  <c r="H3664" i="24"/>
  <c r="H3665" i="24"/>
  <c r="H3666" i="24"/>
  <c r="H3667" i="24"/>
  <c r="H3668" i="24"/>
  <c r="H3669" i="24"/>
  <c r="H3670" i="24"/>
  <c r="H3671" i="24"/>
  <c r="H3672" i="24"/>
  <c r="H3673" i="24"/>
  <c r="H3674" i="24"/>
  <c r="H3675" i="24"/>
  <c r="H3676" i="24"/>
  <c r="H3677" i="24"/>
  <c r="H3678" i="24"/>
  <c r="H3679" i="24"/>
  <c r="H3680" i="24"/>
  <c r="H3681" i="24"/>
  <c r="H3682" i="24"/>
  <c r="H3683" i="24"/>
  <c r="H3684" i="24"/>
  <c r="H3685" i="24"/>
  <c r="H3686" i="24"/>
  <c r="H3687" i="24"/>
  <c r="H3688" i="24"/>
  <c r="H3689" i="24"/>
  <c r="H3690" i="24"/>
  <c r="H3691" i="24"/>
  <c r="H3692" i="24"/>
  <c r="H3693" i="24"/>
  <c r="H3694" i="24"/>
  <c r="H3695" i="24"/>
  <c r="H3696" i="24"/>
  <c r="H3697" i="24"/>
  <c r="H3698" i="24"/>
  <c r="H3699" i="24"/>
  <c r="H3700" i="24"/>
  <c r="H3701" i="24"/>
  <c r="H3702" i="24"/>
  <c r="H3703" i="24"/>
  <c r="H3704" i="24"/>
  <c r="H3705" i="24"/>
  <c r="H3706" i="24"/>
  <c r="H3707" i="24"/>
  <c r="H3708" i="24"/>
  <c r="H3709" i="24"/>
  <c r="H3710" i="24"/>
  <c r="H3711" i="24"/>
  <c r="H3712" i="24"/>
  <c r="H3713" i="24"/>
  <c r="H3714" i="24"/>
  <c r="H3715" i="24"/>
  <c r="H3716" i="24"/>
  <c r="H3717" i="24"/>
  <c r="H3718" i="24"/>
  <c r="H3719" i="24"/>
  <c r="H3720" i="24"/>
  <c r="H3721" i="24"/>
  <c r="H3722" i="24"/>
  <c r="H3723" i="24"/>
  <c r="H3724" i="24"/>
  <c r="H3725" i="24"/>
  <c r="H3726" i="24"/>
  <c r="H3727" i="24"/>
  <c r="H3728" i="24"/>
  <c r="H3729" i="24"/>
  <c r="H3730" i="24"/>
  <c r="H3731" i="24"/>
  <c r="H3732" i="24"/>
  <c r="H3733" i="24"/>
  <c r="H3734" i="24"/>
  <c r="H3735" i="24"/>
  <c r="H3736" i="24"/>
  <c r="H3737" i="24"/>
  <c r="H3738" i="24"/>
  <c r="H3739" i="24"/>
  <c r="H3740" i="24"/>
  <c r="H3741" i="24"/>
  <c r="H3742" i="24"/>
  <c r="H3743" i="24"/>
  <c r="H3744" i="24"/>
  <c r="H3745" i="24"/>
  <c r="H3746" i="24"/>
  <c r="H3747" i="24"/>
  <c r="H3748" i="24"/>
  <c r="H3749" i="24"/>
  <c r="H3750" i="24"/>
  <c r="H3751" i="24"/>
  <c r="H3752" i="24"/>
  <c r="H3753" i="24"/>
  <c r="H3754" i="24"/>
  <c r="H3755" i="24"/>
  <c r="H3756" i="24"/>
  <c r="H3757" i="24"/>
  <c r="H3758" i="24"/>
  <c r="H3759" i="24"/>
  <c r="H3760" i="24"/>
  <c r="H3761" i="24"/>
  <c r="H3762" i="24"/>
  <c r="H3763" i="24"/>
  <c r="H3764" i="24"/>
  <c r="H3765" i="24"/>
  <c r="H3766" i="24"/>
  <c r="H3767" i="24"/>
  <c r="H3768" i="24"/>
  <c r="H3769" i="24"/>
  <c r="H3770" i="24"/>
  <c r="H3771" i="24"/>
  <c r="H3772" i="24"/>
  <c r="H3773" i="24"/>
  <c r="H3774" i="24"/>
  <c r="H3775" i="24"/>
  <c r="H3776" i="24"/>
  <c r="H3777" i="24"/>
  <c r="H3778" i="24"/>
  <c r="H3779" i="24"/>
  <c r="H3780" i="24"/>
  <c r="H3781" i="24"/>
  <c r="H3782" i="24"/>
  <c r="H3783" i="24"/>
  <c r="H3784" i="24"/>
  <c r="H3785" i="24"/>
  <c r="H3786" i="24"/>
  <c r="H3787" i="24"/>
  <c r="H3788" i="24"/>
  <c r="H3789" i="24"/>
  <c r="H3790" i="24"/>
  <c r="H3791" i="24"/>
  <c r="H3792" i="24"/>
  <c r="H3793" i="24"/>
  <c r="H3794" i="24"/>
  <c r="H3795" i="24"/>
  <c r="H3796" i="24"/>
  <c r="H3797" i="24"/>
  <c r="H3798" i="24"/>
  <c r="H3799" i="24"/>
  <c r="H3800" i="24"/>
  <c r="H3801" i="24"/>
  <c r="H3802" i="24"/>
  <c r="H3803" i="24"/>
  <c r="H3804" i="24"/>
  <c r="H3805" i="24"/>
  <c r="H3806" i="24"/>
  <c r="H3807" i="24"/>
  <c r="H3808" i="24"/>
  <c r="H3809" i="24"/>
  <c r="H3810" i="24"/>
  <c r="H3811" i="24"/>
  <c r="H3812" i="24"/>
  <c r="H3813" i="24"/>
  <c r="H3814" i="24"/>
  <c r="H3815" i="24"/>
  <c r="H3816" i="24"/>
  <c r="H3817" i="24"/>
  <c r="H3818" i="24"/>
  <c r="H3819" i="24"/>
  <c r="H3820" i="24"/>
  <c r="H3821" i="24"/>
  <c r="H3822" i="24"/>
  <c r="H3823" i="24"/>
  <c r="H3824" i="24"/>
  <c r="H3825" i="24"/>
  <c r="H3826" i="24"/>
  <c r="H3827" i="24"/>
  <c r="H3828" i="24"/>
  <c r="H3829" i="24"/>
  <c r="H3830" i="24"/>
  <c r="H3831" i="24"/>
  <c r="H3832" i="24"/>
  <c r="H3833" i="24"/>
  <c r="H3834" i="24"/>
  <c r="H3835" i="24"/>
  <c r="H3836" i="24"/>
  <c r="H3837" i="24"/>
  <c r="H3838" i="24"/>
  <c r="H3839" i="24"/>
  <c r="H3840" i="24"/>
  <c r="H3841" i="24"/>
  <c r="H3842" i="24"/>
  <c r="H3843" i="24"/>
  <c r="H3844" i="24"/>
  <c r="H3845" i="24"/>
  <c r="H3846" i="24"/>
  <c r="H3847" i="24"/>
  <c r="H3848" i="24"/>
  <c r="H3849" i="24"/>
  <c r="H3850" i="24"/>
  <c r="H3851" i="24"/>
  <c r="H3852" i="24"/>
  <c r="H3853" i="24"/>
  <c r="H3854" i="24"/>
  <c r="H3855" i="24"/>
  <c r="H3856" i="24"/>
  <c r="H3857" i="24"/>
  <c r="H3858" i="24"/>
  <c r="H3859" i="24"/>
  <c r="H3860" i="24"/>
  <c r="H3861" i="24"/>
  <c r="H3862" i="24"/>
  <c r="H3863" i="24"/>
  <c r="H3864" i="24"/>
  <c r="H3865" i="24"/>
  <c r="H3866" i="24"/>
  <c r="H3867" i="24"/>
  <c r="H3868" i="24"/>
  <c r="H3869" i="24"/>
  <c r="H3870" i="24"/>
  <c r="H3871" i="24"/>
  <c r="H3872" i="24"/>
  <c r="H3873" i="24"/>
  <c r="H3874" i="24"/>
  <c r="H3875" i="24"/>
  <c r="H3876" i="24"/>
  <c r="H3877" i="24"/>
  <c r="H3878" i="24"/>
  <c r="H3879" i="24"/>
  <c r="H3880" i="24"/>
  <c r="H3881" i="24"/>
  <c r="H3882" i="24"/>
  <c r="H3883" i="24"/>
  <c r="H3884" i="24"/>
  <c r="H3885" i="24"/>
  <c r="H3886" i="24"/>
  <c r="H3887" i="24"/>
  <c r="H3888" i="24"/>
  <c r="H3889" i="24"/>
  <c r="H3890" i="24"/>
  <c r="H3891" i="24"/>
  <c r="H3892" i="24"/>
  <c r="H3893" i="24"/>
  <c r="H3894" i="24"/>
  <c r="H3895" i="24"/>
  <c r="H3896" i="24"/>
  <c r="H3897" i="24"/>
  <c r="H3898" i="24"/>
  <c r="H3899" i="24"/>
  <c r="H3900" i="24"/>
  <c r="H3901" i="24"/>
  <c r="H3902" i="24"/>
  <c r="H3903" i="24"/>
  <c r="H3904" i="24"/>
  <c r="H3905" i="24"/>
  <c r="H3906" i="24"/>
  <c r="H3907" i="24"/>
  <c r="H3908" i="24"/>
  <c r="H3909" i="24"/>
  <c r="H3910" i="24"/>
  <c r="H3911" i="24"/>
  <c r="H3912" i="24"/>
  <c r="H3913" i="24"/>
  <c r="H3914" i="24"/>
  <c r="H3915" i="24"/>
  <c r="H3916" i="24"/>
  <c r="H3917" i="24"/>
  <c r="H3918" i="24"/>
  <c r="H3919" i="24"/>
  <c r="H3920" i="24"/>
  <c r="H3921" i="24"/>
  <c r="H3922" i="24"/>
  <c r="H3923" i="24"/>
  <c r="H3924" i="24"/>
  <c r="H3925" i="24"/>
  <c r="H3926" i="24"/>
  <c r="H3927" i="24"/>
  <c r="H3928" i="24"/>
  <c r="H3929" i="24"/>
  <c r="H3930" i="24"/>
  <c r="H3931" i="24"/>
  <c r="H3932" i="24"/>
  <c r="H3933" i="24"/>
  <c r="H3934" i="24"/>
  <c r="H3935" i="24"/>
  <c r="H3936" i="24"/>
  <c r="H3937" i="24"/>
  <c r="H3938" i="24"/>
  <c r="H3939" i="24"/>
  <c r="H3940" i="24"/>
  <c r="H3941" i="24"/>
  <c r="H3942" i="24"/>
  <c r="H3943" i="24"/>
  <c r="H3944" i="24"/>
  <c r="H3945" i="24"/>
  <c r="H3946" i="24"/>
  <c r="H3947" i="24"/>
  <c r="H3948" i="24"/>
  <c r="H3949" i="24"/>
  <c r="H3950" i="24"/>
  <c r="H3951" i="24"/>
  <c r="H3952" i="24"/>
  <c r="H3953" i="24"/>
  <c r="H3954" i="24"/>
  <c r="H3955" i="24"/>
  <c r="H3956" i="24"/>
  <c r="H3957" i="24"/>
  <c r="H3958" i="24"/>
  <c r="H3959" i="24"/>
  <c r="H3960" i="24"/>
  <c r="H3961" i="24"/>
  <c r="H3962" i="24"/>
  <c r="H3963" i="24"/>
  <c r="H3964" i="24"/>
  <c r="H3965" i="24"/>
  <c r="H3966" i="24"/>
  <c r="H3967" i="24"/>
  <c r="H3968" i="24"/>
  <c r="H3969" i="24"/>
  <c r="H3970" i="24"/>
  <c r="H3971" i="24"/>
  <c r="H3972" i="24"/>
  <c r="H3973" i="24"/>
  <c r="H3974" i="24"/>
  <c r="H3975" i="24"/>
  <c r="H3976" i="24"/>
  <c r="H3977" i="24"/>
  <c r="H3978" i="24"/>
  <c r="H3979" i="24"/>
  <c r="H3980" i="24"/>
  <c r="H3981" i="24"/>
  <c r="H3982" i="24"/>
  <c r="H3983" i="24"/>
  <c r="H3984" i="24"/>
  <c r="H3985" i="24"/>
  <c r="H3986" i="24"/>
  <c r="H3987" i="24"/>
  <c r="H3988" i="24"/>
  <c r="H3989" i="24"/>
  <c r="H3990" i="24"/>
  <c r="H3991" i="24"/>
  <c r="H3992" i="24"/>
  <c r="H3993" i="24"/>
  <c r="H3994" i="24"/>
  <c r="H3995" i="24"/>
  <c r="H3996" i="24"/>
  <c r="H3997" i="24"/>
  <c r="H3998" i="24"/>
  <c r="H3999" i="24"/>
  <c r="H4000" i="24"/>
  <c r="H4001" i="24"/>
  <c r="H4002" i="24"/>
  <c r="H4003" i="24"/>
  <c r="H4004" i="24"/>
  <c r="H4005" i="24"/>
  <c r="H4006" i="24"/>
  <c r="H4007" i="24"/>
  <c r="H4008" i="24"/>
  <c r="H4009" i="24"/>
  <c r="H4010" i="24"/>
  <c r="H4011" i="24"/>
  <c r="H4012" i="24"/>
  <c r="H4013" i="24"/>
  <c r="H4014" i="24"/>
  <c r="H4015" i="24"/>
  <c r="H4016" i="24"/>
  <c r="H4017" i="24"/>
  <c r="H4018" i="24"/>
  <c r="H4019" i="24"/>
  <c r="H4020" i="24"/>
  <c r="H4021" i="24"/>
  <c r="H4022" i="24"/>
  <c r="H4023" i="24"/>
  <c r="H4024" i="24"/>
  <c r="H4025" i="24"/>
  <c r="H4026" i="24"/>
  <c r="H4027" i="24"/>
  <c r="H4028" i="24"/>
  <c r="H4029" i="24"/>
  <c r="H4030" i="24"/>
  <c r="H4031" i="24"/>
  <c r="H4032" i="24"/>
  <c r="H4033" i="24"/>
  <c r="H4034" i="24"/>
  <c r="H4035" i="24"/>
  <c r="H4036" i="24"/>
  <c r="H4037" i="24"/>
  <c r="H4038" i="24"/>
  <c r="H4039" i="24"/>
  <c r="H4040" i="24"/>
  <c r="H4041" i="24"/>
  <c r="H4042" i="24"/>
  <c r="H4043" i="24"/>
  <c r="H4044" i="24"/>
  <c r="H4045" i="24"/>
  <c r="H4046" i="24"/>
  <c r="H4047" i="24"/>
  <c r="H4048" i="24"/>
  <c r="H4049" i="24"/>
  <c r="H4050" i="24"/>
  <c r="H4051" i="24"/>
  <c r="H4052" i="24"/>
  <c r="H4053" i="24"/>
  <c r="H4054" i="24"/>
  <c r="H4055" i="24"/>
  <c r="H4056" i="24"/>
  <c r="H4057" i="24"/>
  <c r="H4058" i="24"/>
  <c r="H4059" i="24"/>
  <c r="H4060" i="24"/>
  <c r="H4061" i="24"/>
  <c r="H4062" i="24"/>
  <c r="H4063" i="24"/>
  <c r="H4064" i="24"/>
  <c r="H4065" i="24"/>
  <c r="H4066" i="24"/>
  <c r="H4067" i="24"/>
  <c r="H4068" i="24"/>
  <c r="H4069" i="24"/>
  <c r="H4070" i="24"/>
  <c r="H4071" i="24"/>
  <c r="H4072" i="24"/>
  <c r="H4073" i="24"/>
  <c r="H4074" i="24"/>
  <c r="H4075" i="24"/>
  <c r="H4076" i="24"/>
  <c r="H4077" i="24"/>
  <c r="H4078" i="24"/>
  <c r="H4079" i="24"/>
  <c r="H4080" i="24"/>
  <c r="H4081" i="24"/>
  <c r="H4082" i="24"/>
  <c r="H4083" i="24"/>
  <c r="H4084" i="24"/>
  <c r="H4085" i="24"/>
  <c r="H4086" i="24"/>
  <c r="H4087" i="24"/>
  <c r="H4088" i="24"/>
  <c r="H4089" i="24"/>
  <c r="H4090" i="24"/>
  <c r="H4091" i="24"/>
  <c r="H4092" i="24"/>
  <c r="H4093" i="24"/>
  <c r="H4094" i="24"/>
  <c r="H4095" i="24"/>
  <c r="H4096" i="24"/>
  <c r="H4097" i="24"/>
  <c r="H4098" i="24"/>
  <c r="H4099" i="24"/>
  <c r="H4100" i="24"/>
  <c r="H4101" i="24"/>
  <c r="H4102" i="24"/>
  <c r="H4103" i="24"/>
  <c r="H4104" i="24"/>
  <c r="H4105" i="24"/>
  <c r="H4106" i="24"/>
  <c r="H4107" i="24"/>
  <c r="H4108" i="24"/>
  <c r="H4109" i="24"/>
  <c r="H4110" i="24"/>
  <c r="H4111" i="24"/>
  <c r="H4112" i="24"/>
  <c r="H4113" i="24"/>
  <c r="H4114" i="24"/>
  <c r="H4115" i="24"/>
  <c r="H4116" i="24"/>
  <c r="H4117" i="24"/>
  <c r="H4118" i="24"/>
  <c r="H4119" i="24"/>
  <c r="H4120" i="24"/>
  <c r="H4121" i="24"/>
  <c r="H4122" i="24"/>
  <c r="H4123" i="24"/>
  <c r="H4124" i="24"/>
  <c r="H4125" i="24"/>
  <c r="H4126" i="24"/>
  <c r="H4127" i="24"/>
  <c r="H4128" i="24"/>
  <c r="H4129" i="24"/>
  <c r="H4130" i="24"/>
  <c r="H4131" i="24"/>
  <c r="H4132" i="24"/>
  <c r="H4133" i="24"/>
  <c r="H4134" i="24"/>
  <c r="H4135" i="24"/>
  <c r="H4136" i="24"/>
  <c r="H4137" i="24"/>
  <c r="H4138" i="24"/>
  <c r="H4139" i="24"/>
  <c r="H4140" i="24"/>
  <c r="H4141" i="24"/>
  <c r="H4142" i="24"/>
  <c r="H4143" i="24"/>
  <c r="H4144" i="24"/>
  <c r="H4145" i="24"/>
  <c r="H4146" i="24"/>
  <c r="H4147" i="24"/>
  <c r="H4148" i="24"/>
  <c r="H4149" i="24"/>
  <c r="H4150" i="24"/>
  <c r="H4151" i="24"/>
  <c r="H4152" i="24"/>
  <c r="H4153" i="24"/>
  <c r="H4154" i="24"/>
  <c r="H4155" i="24"/>
  <c r="H4156" i="24"/>
  <c r="H4157" i="24"/>
  <c r="H4158" i="24"/>
  <c r="H4159" i="24"/>
  <c r="H4160" i="24"/>
  <c r="H4161" i="24"/>
  <c r="H4162" i="24"/>
  <c r="H4163" i="24"/>
  <c r="H4164" i="24"/>
  <c r="H4165" i="24"/>
  <c r="H4166" i="24"/>
  <c r="H4167" i="24"/>
  <c r="H4168" i="24"/>
  <c r="H4169" i="24"/>
  <c r="H4170" i="24"/>
  <c r="H4171" i="24"/>
  <c r="H4172" i="24"/>
  <c r="H4173" i="24"/>
  <c r="H4174" i="24"/>
  <c r="H4175" i="24"/>
  <c r="H4176" i="24"/>
  <c r="H4177" i="24"/>
  <c r="H4178" i="24"/>
  <c r="H4179" i="24"/>
  <c r="H4180" i="24"/>
  <c r="H4181" i="24"/>
  <c r="H4182" i="24"/>
  <c r="H4183" i="24"/>
  <c r="H4184" i="24"/>
  <c r="H4185" i="24"/>
  <c r="H4186" i="24"/>
  <c r="H4187" i="24"/>
  <c r="H4188" i="24"/>
  <c r="H4189" i="24"/>
  <c r="H4190" i="24"/>
  <c r="H4191" i="24"/>
  <c r="H4192" i="24"/>
  <c r="H4193" i="24"/>
  <c r="H4194" i="24"/>
  <c r="H4195" i="24"/>
  <c r="H4196" i="24"/>
  <c r="H4197" i="24"/>
  <c r="H4198" i="24"/>
  <c r="H4199" i="24"/>
  <c r="H4200" i="24"/>
  <c r="H4201" i="24"/>
  <c r="H4202" i="24"/>
  <c r="H4203" i="24"/>
  <c r="H4204" i="24"/>
  <c r="H4205" i="24"/>
  <c r="H4206" i="24"/>
  <c r="H4207" i="24"/>
  <c r="H4208" i="24"/>
  <c r="H4209" i="24"/>
  <c r="H4210" i="24"/>
  <c r="H4211" i="24"/>
  <c r="H4212" i="24"/>
  <c r="H4213" i="24"/>
  <c r="H4214" i="24"/>
  <c r="H4215" i="24"/>
  <c r="H4216" i="24"/>
  <c r="H4217" i="24"/>
  <c r="H4218" i="24"/>
  <c r="H4219" i="24"/>
  <c r="H4220" i="24"/>
  <c r="H4221" i="24"/>
  <c r="H4222" i="24"/>
  <c r="H4223" i="24"/>
  <c r="H4224" i="24"/>
  <c r="H4225" i="24"/>
  <c r="H4226" i="24"/>
  <c r="H4227" i="24"/>
  <c r="H4228" i="24"/>
  <c r="H4229" i="24"/>
  <c r="H4230" i="24"/>
  <c r="H4231" i="24"/>
  <c r="H4232" i="24"/>
  <c r="H4233" i="24"/>
  <c r="H4234" i="24"/>
  <c r="H4235" i="24"/>
  <c r="H4236" i="24"/>
  <c r="H4237" i="24"/>
  <c r="H4238" i="24"/>
  <c r="H4239" i="24"/>
  <c r="H4240" i="24"/>
  <c r="H4241" i="24"/>
  <c r="H4242" i="24"/>
  <c r="H4243" i="24"/>
  <c r="H4244" i="24"/>
  <c r="H4245" i="24"/>
  <c r="H4246" i="24"/>
  <c r="H4247" i="24"/>
  <c r="H4248" i="24"/>
  <c r="H4249" i="24"/>
  <c r="H4250" i="24"/>
  <c r="H4251" i="24"/>
  <c r="H4252" i="24"/>
  <c r="H4253" i="24"/>
  <c r="H4254" i="24"/>
  <c r="H4255" i="24"/>
  <c r="H4256" i="24"/>
  <c r="H4257" i="24"/>
  <c r="H4258" i="24"/>
  <c r="H4259" i="24"/>
  <c r="H4260" i="24"/>
  <c r="H4261" i="24"/>
  <c r="H4262" i="24"/>
  <c r="H4263" i="24"/>
  <c r="H4264" i="24"/>
  <c r="H4265" i="24"/>
  <c r="H4266" i="24"/>
  <c r="H4267" i="24"/>
  <c r="H4268" i="24"/>
  <c r="H4269" i="24"/>
  <c r="H4270" i="24"/>
  <c r="H4271" i="24"/>
  <c r="H4272" i="24"/>
  <c r="H4273" i="24"/>
  <c r="H4274" i="24"/>
  <c r="H4275" i="24"/>
  <c r="H4276" i="24"/>
  <c r="H4277" i="24"/>
  <c r="H4278" i="24"/>
  <c r="H4279" i="24"/>
  <c r="H4280" i="24"/>
  <c r="H4281" i="24"/>
  <c r="H4282" i="24"/>
  <c r="H4283" i="24"/>
  <c r="H4284" i="24"/>
  <c r="H4285" i="24"/>
  <c r="H4286" i="24"/>
  <c r="H4287" i="24"/>
  <c r="H4288" i="24"/>
  <c r="H4289" i="24"/>
  <c r="H4290" i="24"/>
  <c r="H4291" i="24"/>
  <c r="H4292" i="24"/>
  <c r="H4293" i="24"/>
  <c r="H4294" i="24"/>
  <c r="H4295" i="24"/>
  <c r="H4296" i="24"/>
  <c r="H4297" i="24"/>
  <c r="H4298" i="24"/>
  <c r="H4299" i="24"/>
  <c r="H4300" i="24"/>
  <c r="H4301" i="24"/>
  <c r="H4302" i="24"/>
  <c r="H4303" i="24"/>
  <c r="H4304" i="24"/>
  <c r="H4305" i="24"/>
  <c r="H4306" i="24"/>
  <c r="H4307" i="24"/>
  <c r="H4308" i="24"/>
  <c r="H4309" i="24"/>
  <c r="H4310" i="24"/>
  <c r="H4311" i="24"/>
  <c r="H4312" i="24"/>
  <c r="H4313" i="24"/>
  <c r="H4314" i="24"/>
  <c r="H4315" i="24"/>
  <c r="H4316" i="24"/>
  <c r="H4317" i="24"/>
  <c r="H4318" i="24"/>
  <c r="H4319" i="24"/>
  <c r="H4320" i="24"/>
  <c r="H4321" i="24"/>
  <c r="H4322" i="24"/>
  <c r="H4323" i="24"/>
  <c r="H4324" i="24"/>
  <c r="H4325" i="24"/>
  <c r="H4326" i="24"/>
  <c r="H4327" i="24"/>
  <c r="H4328" i="24"/>
  <c r="H4329" i="24"/>
  <c r="H4330" i="24"/>
  <c r="H4331" i="24"/>
  <c r="H4332" i="24"/>
  <c r="H4333" i="24"/>
  <c r="H4334" i="24"/>
  <c r="H4335" i="24"/>
  <c r="H4336" i="24"/>
  <c r="H4337" i="24"/>
  <c r="H4338" i="24"/>
  <c r="H4339" i="24"/>
  <c r="H4340" i="24"/>
  <c r="H4341" i="24"/>
  <c r="H4342" i="24"/>
  <c r="H4343" i="24"/>
  <c r="H4344" i="24"/>
  <c r="H4345" i="24"/>
  <c r="H4346" i="24"/>
  <c r="H4347" i="24"/>
  <c r="H4348" i="24"/>
  <c r="H4349" i="24"/>
  <c r="H4350" i="24"/>
  <c r="H4351" i="24"/>
  <c r="H4352" i="24"/>
  <c r="H4353" i="24"/>
  <c r="H4354" i="24"/>
  <c r="H4355" i="24"/>
  <c r="H4356" i="24"/>
  <c r="H4357" i="24"/>
  <c r="H4358" i="24"/>
  <c r="H4359" i="24"/>
  <c r="H4360" i="24"/>
  <c r="H4361" i="24"/>
  <c r="H4362" i="24"/>
  <c r="H4363" i="24"/>
  <c r="H4364" i="24"/>
  <c r="H4365" i="24"/>
  <c r="H4366" i="24"/>
  <c r="H4367" i="24"/>
  <c r="H4368" i="24"/>
  <c r="H4369" i="24"/>
  <c r="H4370" i="24"/>
  <c r="H4371" i="24"/>
  <c r="H4372" i="24"/>
  <c r="H4373" i="24"/>
  <c r="H4374" i="24"/>
  <c r="H4375" i="24"/>
  <c r="H4376" i="24"/>
  <c r="H4377" i="24"/>
  <c r="H4378" i="24"/>
  <c r="H4379" i="24"/>
  <c r="H4380" i="24"/>
  <c r="H4381" i="24"/>
  <c r="H4382" i="24"/>
  <c r="H4383" i="24"/>
  <c r="H4384" i="24"/>
  <c r="H4385" i="24"/>
  <c r="H4386" i="24"/>
  <c r="H4387" i="24"/>
  <c r="H4388" i="24"/>
  <c r="H4389" i="24"/>
  <c r="H4390" i="24"/>
  <c r="H4391" i="24"/>
  <c r="H4392" i="24"/>
  <c r="H4393" i="24"/>
  <c r="H4394" i="24"/>
  <c r="H4395" i="24"/>
  <c r="H4396" i="24"/>
  <c r="H4397" i="24"/>
  <c r="H4398" i="24"/>
  <c r="H4399" i="24"/>
  <c r="H4400" i="24"/>
  <c r="H4401" i="24"/>
  <c r="H4402" i="24"/>
  <c r="H4403" i="24"/>
  <c r="H4404" i="24"/>
  <c r="H4405" i="24"/>
  <c r="H4406" i="24"/>
  <c r="H4407" i="24"/>
  <c r="H4408" i="24"/>
  <c r="H4409" i="24"/>
  <c r="H4410" i="24"/>
  <c r="H4411" i="24"/>
  <c r="H4412" i="24"/>
  <c r="H4413" i="24"/>
  <c r="H4414" i="24"/>
  <c r="H4415" i="24"/>
  <c r="H4416" i="24"/>
  <c r="H4417" i="24"/>
  <c r="H4418" i="24"/>
  <c r="H4419" i="24"/>
  <c r="H4420" i="24"/>
  <c r="H4421" i="24"/>
  <c r="H4422" i="24"/>
  <c r="H4423" i="24"/>
  <c r="H4424" i="24"/>
  <c r="H4425" i="24"/>
  <c r="H4426" i="24"/>
  <c r="H4427" i="24"/>
  <c r="H4428" i="24"/>
  <c r="H4429" i="24"/>
  <c r="H4430" i="24"/>
  <c r="H4431" i="24"/>
  <c r="H4432" i="24"/>
  <c r="H4433" i="24"/>
  <c r="H4434" i="24"/>
  <c r="H4435" i="24"/>
  <c r="H4436" i="24"/>
  <c r="H4437" i="24"/>
  <c r="H4438" i="24"/>
  <c r="H4439" i="24"/>
  <c r="H4440" i="24"/>
  <c r="H4441" i="24"/>
  <c r="H4442" i="24"/>
  <c r="H4443" i="24"/>
  <c r="H4444" i="24"/>
  <c r="H4445" i="24"/>
  <c r="H4446" i="24"/>
  <c r="H4447" i="24"/>
  <c r="H4448" i="24"/>
  <c r="H4449" i="24"/>
  <c r="H4450" i="24"/>
  <c r="H4451" i="24"/>
  <c r="H4452" i="24"/>
  <c r="H4453" i="24"/>
  <c r="H4454" i="24"/>
  <c r="H4455" i="24"/>
  <c r="H4456" i="24"/>
  <c r="H4457" i="24"/>
  <c r="H4458" i="24"/>
  <c r="H4459" i="24"/>
  <c r="H4460" i="24"/>
  <c r="H4461" i="24"/>
  <c r="H4462" i="24"/>
  <c r="H4463" i="24"/>
  <c r="H4464" i="24"/>
  <c r="H4465" i="24"/>
  <c r="H4466" i="24"/>
  <c r="H4467" i="24"/>
  <c r="H4468" i="24"/>
  <c r="H4469" i="24"/>
  <c r="H4470" i="24"/>
  <c r="H4471" i="24"/>
  <c r="H4472" i="24"/>
  <c r="H4473" i="24"/>
  <c r="H4474" i="24"/>
  <c r="H4475" i="24"/>
  <c r="H4476" i="24"/>
  <c r="H4477" i="24"/>
  <c r="H4478" i="24"/>
  <c r="H4479" i="24"/>
  <c r="H4480" i="24"/>
  <c r="H4481" i="24"/>
  <c r="H4482" i="24"/>
  <c r="H4483" i="24"/>
  <c r="H4484" i="24"/>
  <c r="H4485" i="24"/>
  <c r="H4486" i="24"/>
  <c r="H4487" i="24"/>
  <c r="H4488" i="24"/>
  <c r="H4489" i="24"/>
  <c r="H4490" i="24"/>
  <c r="H4491" i="24"/>
  <c r="H4492" i="24"/>
  <c r="H4493" i="24"/>
  <c r="H4494" i="24"/>
  <c r="H4495" i="24"/>
  <c r="H4496" i="24"/>
  <c r="H4497" i="24"/>
  <c r="H4498" i="24"/>
  <c r="H4499" i="24"/>
  <c r="H4500" i="24"/>
  <c r="H4501" i="24"/>
  <c r="H4502" i="24"/>
  <c r="H4503" i="24"/>
  <c r="H4504" i="24"/>
  <c r="H4505" i="24"/>
  <c r="H4506" i="24"/>
  <c r="H4507" i="24"/>
  <c r="H4508" i="24"/>
  <c r="H4509" i="24"/>
  <c r="H4510" i="24"/>
  <c r="H4511" i="24"/>
  <c r="H4512" i="24"/>
  <c r="H4513" i="24"/>
  <c r="H4514" i="24"/>
  <c r="H4515" i="24"/>
  <c r="H4516" i="24"/>
  <c r="H4517" i="24"/>
  <c r="H4518" i="24"/>
  <c r="H4519" i="24"/>
  <c r="H4520" i="24"/>
  <c r="H4521" i="24"/>
  <c r="H4522" i="24"/>
  <c r="H4523" i="24"/>
  <c r="H4524" i="24"/>
  <c r="H4525" i="24"/>
  <c r="H4526" i="24"/>
  <c r="H4527" i="24"/>
  <c r="H4528" i="24"/>
  <c r="H4529" i="24"/>
  <c r="H4530" i="24"/>
  <c r="H4531" i="24"/>
  <c r="H4532" i="24"/>
  <c r="H4533" i="24"/>
  <c r="H4534" i="24"/>
  <c r="H4535" i="24"/>
  <c r="H4536" i="24"/>
  <c r="H4537" i="24"/>
  <c r="H4538" i="24"/>
  <c r="H4539" i="24"/>
  <c r="H4540" i="24"/>
  <c r="H4541" i="24"/>
  <c r="H4542" i="24"/>
  <c r="H4543" i="24"/>
  <c r="H4544" i="24"/>
  <c r="H4545" i="24"/>
  <c r="H4546" i="24"/>
  <c r="H4547" i="24"/>
  <c r="H4548" i="24"/>
  <c r="H4549" i="24"/>
  <c r="H4550" i="24"/>
  <c r="H4551" i="24"/>
  <c r="H4552" i="24"/>
  <c r="H4553" i="24"/>
  <c r="H4554" i="24"/>
  <c r="H4555" i="24"/>
  <c r="H4556" i="24"/>
  <c r="H4557" i="24"/>
  <c r="H4558" i="24"/>
  <c r="H4559" i="24"/>
  <c r="H4560" i="24"/>
  <c r="H4561" i="24"/>
  <c r="H4562" i="24"/>
  <c r="H4563" i="24"/>
  <c r="H4564" i="24"/>
  <c r="H4565" i="24"/>
  <c r="H4566" i="24"/>
  <c r="H4567" i="24"/>
  <c r="H4568" i="24"/>
  <c r="H4569" i="24"/>
  <c r="H4570" i="24"/>
  <c r="H4571" i="24"/>
  <c r="H4572" i="24"/>
  <c r="H4573" i="24"/>
  <c r="H4574" i="24"/>
  <c r="H4575" i="24"/>
  <c r="H4576" i="24"/>
  <c r="H4577" i="24"/>
  <c r="H4578" i="24"/>
  <c r="H4579" i="24"/>
  <c r="H4580" i="24"/>
  <c r="H4581" i="24"/>
  <c r="H4582" i="24"/>
  <c r="H4583" i="24"/>
  <c r="H4584" i="24"/>
  <c r="H4585" i="24"/>
  <c r="H4586" i="24"/>
  <c r="H4587" i="24"/>
  <c r="H4588" i="24"/>
  <c r="H4589" i="24"/>
  <c r="H4590" i="24"/>
  <c r="H4591" i="24"/>
  <c r="H4592" i="24"/>
  <c r="H4593" i="24"/>
  <c r="H4594" i="24"/>
  <c r="H4595" i="24"/>
  <c r="H4596" i="24"/>
  <c r="H4597" i="24"/>
  <c r="H4598" i="24"/>
  <c r="H4599" i="24"/>
  <c r="H4600" i="24"/>
  <c r="H4601" i="24"/>
  <c r="H4602" i="24"/>
  <c r="H4603" i="24"/>
  <c r="H4604" i="24"/>
  <c r="H4605" i="24"/>
  <c r="H4606" i="24"/>
  <c r="H4607" i="24"/>
  <c r="H4608" i="24"/>
  <c r="H4609" i="24"/>
  <c r="H4610" i="24"/>
  <c r="H4611" i="24"/>
  <c r="H4612" i="24"/>
  <c r="H4613" i="24"/>
  <c r="H4614" i="24"/>
  <c r="H4615" i="24"/>
  <c r="H4616" i="24"/>
  <c r="H4617" i="24"/>
  <c r="H4618" i="24"/>
  <c r="H4619" i="24"/>
  <c r="H4620" i="24"/>
  <c r="H4621" i="24"/>
  <c r="H4622" i="24"/>
  <c r="H4623" i="24"/>
  <c r="H4624" i="24"/>
  <c r="H4625" i="24"/>
  <c r="H4626" i="24"/>
  <c r="H4627" i="24"/>
  <c r="H4628" i="24"/>
  <c r="H4629" i="24"/>
  <c r="H4630" i="24"/>
  <c r="H4631" i="24"/>
  <c r="H4632" i="24"/>
  <c r="H4633" i="24"/>
  <c r="H4634" i="24"/>
  <c r="H4635" i="24"/>
  <c r="H4636" i="24"/>
  <c r="H4637" i="24"/>
  <c r="H4638" i="24"/>
  <c r="H4639" i="24"/>
  <c r="H4640" i="24"/>
  <c r="H4641" i="24"/>
  <c r="H4642" i="24"/>
  <c r="H4643" i="24"/>
  <c r="H4644" i="24"/>
  <c r="H4645" i="24"/>
  <c r="H4646" i="24"/>
  <c r="H4647" i="24"/>
  <c r="H4648" i="24"/>
  <c r="H4649" i="24"/>
  <c r="H4650" i="24"/>
  <c r="H4651" i="24"/>
  <c r="H4652" i="24"/>
  <c r="H4653" i="24"/>
  <c r="H4654" i="24"/>
  <c r="H4655" i="24"/>
  <c r="H4656" i="24"/>
  <c r="H4657" i="24"/>
  <c r="H4658" i="24"/>
  <c r="H4659" i="24"/>
  <c r="H4660" i="24"/>
  <c r="H4661" i="24"/>
  <c r="H4662" i="24"/>
  <c r="H4663" i="24"/>
  <c r="H4664" i="24"/>
  <c r="H4665" i="24"/>
  <c r="H4666" i="24"/>
  <c r="H4667" i="24"/>
  <c r="H4668" i="24"/>
  <c r="H4669" i="24"/>
  <c r="H4670" i="24"/>
  <c r="H4671" i="24"/>
  <c r="H4672" i="24"/>
  <c r="H4673" i="24"/>
  <c r="H4674" i="24"/>
  <c r="H4675" i="24"/>
  <c r="H4676" i="24"/>
  <c r="H4677" i="24"/>
  <c r="H4678" i="24"/>
  <c r="H4679" i="24"/>
  <c r="H4680" i="24"/>
  <c r="H4681" i="24"/>
  <c r="H4682" i="24"/>
  <c r="H4683" i="24"/>
  <c r="H4684" i="24"/>
  <c r="H4685" i="24"/>
  <c r="H4686" i="24"/>
  <c r="H4687" i="24"/>
  <c r="H4688" i="24"/>
  <c r="H4689" i="24"/>
  <c r="H4690" i="24"/>
  <c r="H4691" i="24"/>
  <c r="H4692" i="24"/>
  <c r="H4693" i="24"/>
  <c r="H4694" i="24"/>
  <c r="H4695" i="24"/>
  <c r="H4696" i="24"/>
  <c r="H4697" i="24"/>
  <c r="H4698" i="24"/>
  <c r="H4699" i="24"/>
  <c r="H4700" i="24"/>
  <c r="H4701" i="24"/>
  <c r="H4702" i="24"/>
  <c r="H4703" i="24"/>
  <c r="H4704" i="24"/>
  <c r="H4705" i="24"/>
  <c r="H4706" i="24"/>
  <c r="H4707" i="24"/>
  <c r="H4708" i="24"/>
  <c r="H4709" i="24"/>
  <c r="H4710" i="24"/>
  <c r="H4711" i="24"/>
  <c r="H4712" i="24"/>
  <c r="H4713" i="24"/>
  <c r="H4714" i="24"/>
  <c r="H4715" i="24"/>
  <c r="H4716" i="24"/>
  <c r="H4717" i="24"/>
  <c r="H4718" i="24"/>
  <c r="H4719" i="24"/>
  <c r="H4720" i="24"/>
  <c r="H4721" i="24"/>
  <c r="H4722" i="24"/>
  <c r="H4723" i="24"/>
  <c r="H4724" i="24"/>
  <c r="H4725" i="24"/>
  <c r="H4726" i="24"/>
  <c r="H4727" i="24"/>
  <c r="H4728" i="24"/>
  <c r="H4729" i="24"/>
  <c r="H4730" i="24"/>
  <c r="H4731" i="24"/>
  <c r="H4732" i="24"/>
  <c r="H4733" i="24"/>
  <c r="H4734" i="24"/>
  <c r="H4735" i="24"/>
  <c r="H4736" i="24"/>
  <c r="H4737" i="24"/>
  <c r="H4738" i="24"/>
  <c r="H4739" i="24"/>
  <c r="H4740" i="24"/>
  <c r="H4741" i="24"/>
  <c r="H4742" i="24"/>
  <c r="H4743" i="24"/>
  <c r="H4744" i="24"/>
  <c r="H4745" i="24"/>
  <c r="H4746" i="24"/>
  <c r="H4747" i="24"/>
  <c r="H4748" i="24"/>
  <c r="H4749" i="24"/>
  <c r="H4750" i="24"/>
  <c r="H4751" i="24"/>
  <c r="H4752" i="24"/>
  <c r="H4753" i="24"/>
  <c r="H4754" i="24"/>
  <c r="H4755" i="24"/>
  <c r="H4756" i="24"/>
  <c r="H4757" i="24"/>
  <c r="H4758" i="24"/>
  <c r="H4759" i="24"/>
  <c r="H4760" i="24"/>
  <c r="H4761" i="24"/>
  <c r="H4762" i="24"/>
  <c r="H4763" i="24"/>
  <c r="H4764" i="24"/>
  <c r="H4765" i="24"/>
  <c r="H4766" i="24"/>
  <c r="H4767" i="24"/>
  <c r="H4768" i="24"/>
  <c r="H4769" i="24"/>
  <c r="H4770" i="24"/>
  <c r="H4771" i="24"/>
  <c r="H4772" i="24"/>
  <c r="H4773" i="24"/>
  <c r="H4774" i="24"/>
  <c r="H4775" i="24"/>
  <c r="H4776" i="24"/>
  <c r="H4777" i="24"/>
  <c r="H4778" i="24"/>
  <c r="H4779" i="24"/>
  <c r="H4780" i="24"/>
  <c r="H4781" i="24"/>
  <c r="H4782" i="24"/>
  <c r="H4783" i="24"/>
  <c r="H4784" i="24"/>
  <c r="H4785" i="24"/>
  <c r="H4786" i="24"/>
  <c r="H4787" i="24"/>
  <c r="H4788" i="24"/>
  <c r="H4789" i="24"/>
  <c r="H4790" i="24"/>
  <c r="H4791" i="24"/>
  <c r="H4792" i="24"/>
  <c r="H4793" i="24"/>
  <c r="H4794" i="24"/>
  <c r="H4795" i="24"/>
  <c r="H4796" i="24"/>
  <c r="H4797" i="24"/>
  <c r="H4798" i="24"/>
  <c r="H4799" i="24"/>
  <c r="H4800" i="24"/>
  <c r="H4801" i="24"/>
  <c r="H4802" i="24"/>
  <c r="H4803" i="24"/>
  <c r="H4804" i="24"/>
  <c r="H4805" i="24"/>
  <c r="H4806" i="24"/>
  <c r="H4807" i="24"/>
  <c r="H4808" i="24"/>
  <c r="H4809" i="24"/>
  <c r="H4810" i="24"/>
  <c r="H4811" i="24"/>
  <c r="H4812" i="24"/>
  <c r="H4813" i="24"/>
  <c r="H4814" i="24"/>
  <c r="H4815" i="24"/>
  <c r="H4816" i="24"/>
  <c r="H4817" i="24"/>
  <c r="H4818" i="24"/>
  <c r="H4819" i="24"/>
  <c r="H4820" i="24"/>
  <c r="H4821" i="24"/>
  <c r="H4822" i="24"/>
  <c r="H4823" i="24"/>
  <c r="H4824" i="24"/>
  <c r="H4825" i="24"/>
  <c r="H4826" i="24"/>
  <c r="H4827" i="24"/>
  <c r="H4828" i="24"/>
  <c r="H4829" i="24"/>
  <c r="H4830" i="24"/>
  <c r="H4831" i="24"/>
  <c r="H4832" i="24"/>
  <c r="H4833" i="24"/>
  <c r="H4834" i="24"/>
  <c r="H4835" i="24"/>
  <c r="H4836" i="24"/>
  <c r="H4837" i="24"/>
  <c r="H4838" i="24"/>
  <c r="H4839" i="24"/>
  <c r="H4840" i="24"/>
  <c r="H4841" i="24"/>
  <c r="H4842" i="24"/>
  <c r="H4843" i="24"/>
  <c r="H4844" i="24"/>
  <c r="H4845" i="24"/>
  <c r="H4846" i="24"/>
  <c r="H4847" i="24"/>
  <c r="H4848" i="24"/>
  <c r="H4849" i="24"/>
  <c r="H4850" i="24"/>
  <c r="H4851" i="24"/>
  <c r="H4852" i="24"/>
  <c r="H4853" i="24"/>
  <c r="H4854" i="24"/>
  <c r="H4855" i="24"/>
  <c r="H4856" i="24"/>
  <c r="H4857" i="24"/>
  <c r="H4858" i="24"/>
  <c r="H4859" i="24"/>
  <c r="H4860" i="24"/>
  <c r="H4861" i="24"/>
  <c r="H4862" i="24"/>
  <c r="H4863" i="24"/>
  <c r="H4864" i="24"/>
  <c r="H4865" i="24"/>
  <c r="H4866" i="24"/>
  <c r="H4867" i="24"/>
  <c r="H4868" i="24"/>
  <c r="H4869" i="24"/>
  <c r="H4870" i="24"/>
  <c r="H4871" i="24"/>
  <c r="H4872" i="24"/>
  <c r="H4873" i="24"/>
  <c r="H4874" i="24"/>
  <c r="H4875" i="24"/>
  <c r="H4876" i="24"/>
  <c r="H4877" i="24"/>
  <c r="H4878" i="24"/>
  <c r="H4879" i="24"/>
  <c r="H4880" i="24"/>
  <c r="H4881" i="24"/>
  <c r="H4882" i="24"/>
  <c r="H4883" i="24"/>
  <c r="H4884" i="24"/>
  <c r="H4885" i="24"/>
  <c r="H4886" i="24"/>
  <c r="H4887" i="24"/>
  <c r="H4888" i="24"/>
  <c r="H4889" i="24"/>
  <c r="H4890" i="24"/>
  <c r="H4891" i="24"/>
  <c r="H4892" i="24"/>
  <c r="H4893" i="24"/>
  <c r="H4894" i="24"/>
  <c r="H4895" i="24"/>
  <c r="H4896" i="24"/>
  <c r="H4897" i="24"/>
  <c r="H4898" i="24"/>
  <c r="H4899" i="24"/>
  <c r="H4900" i="24"/>
  <c r="H4901" i="24"/>
  <c r="H4902" i="24"/>
  <c r="H4903" i="24"/>
  <c r="H4904" i="24"/>
  <c r="H4905" i="24"/>
  <c r="H4906" i="24"/>
  <c r="H4907" i="24"/>
  <c r="H4908" i="24"/>
  <c r="H4909" i="24"/>
  <c r="H4910" i="24"/>
  <c r="H4911" i="24"/>
  <c r="H4912" i="24"/>
  <c r="H4913" i="24"/>
  <c r="H4914" i="24"/>
  <c r="H4915" i="24"/>
  <c r="H4916" i="24"/>
  <c r="H4917" i="24"/>
  <c r="H4918" i="24"/>
  <c r="H4919" i="24"/>
  <c r="H4920" i="24"/>
  <c r="H4921" i="24"/>
  <c r="H4922" i="24"/>
  <c r="H4923" i="24"/>
  <c r="H4924" i="24"/>
  <c r="H4925" i="24"/>
  <c r="H4926" i="24"/>
  <c r="H4927" i="24"/>
  <c r="H4928" i="24"/>
  <c r="H4929" i="24"/>
  <c r="H4930" i="24"/>
  <c r="H4931" i="24"/>
  <c r="H4932" i="24"/>
  <c r="H4933" i="24"/>
  <c r="H4934" i="24"/>
  <c r="H4935" i="24"/>
  <c r="H4936" i="24"/>
  <c r="H4937" i="24"/>
  <c r="H4938" i="24"/>
  <c r="H4939" i="24"/>
  <c r="H4940" i="24"/>
  <c r="H4941" i="24"/>
  <c r="H4942" i="24"/>
  <c r="H4943" i="24"/>
  <c r="H4944" i="24"/>
  <c r="H4945" i="24"/>
  <c r="H4946" i="24"/>
  <c r="H4947" i="24"/>
  <c r="H4948" i="24"/>
  <c r="H4949" i="24"/>
  <c r="H4950" i="24"/>
  <c r="H4951" i="24"/>
  <c r="H4952" i="24"/>
  <c r="H4953" i="24"/>
  <c r="H4954" i="24"/>
  <c r="H4955" i="24"/>
  <c r="H4956" i="24"/>
  <c r="H4957" i="24"/>
  <c r="H4958" i="24"/>
  <c r="H4959" i="24"/>
  <c r="H4960" i="24"/>
  <c r="H4961" i="24"/>
  <c r="H4962" i="24"/>
  <c r="H4963" i="24"/>
  <c r="H4964" i="24"/>
  <c r="H4965" i="24"/>
  <c r="H4966" i="24"/>
  <c r="H4967" i="24"/>
  <c r="H4968" i="24"/>
  <c r="H4969" i="24"/>
  <c r="H4970" i="24"/>
  <c r="H4971" i="24"/>
  <c r="H4972" i="24"/>
  <c r="H4973" i="24"/>
  <c r="H4974" i="24"/>
  <c r="H4975" i="24"/>
  <c r="H4976" i="24"/>
  <c r="H4977" i="24"/>
  <c r="H4978" i="24"/>
  <c r="H4979" i="24"/>
  <c r="H4980" i="24"/>
  <c r="H4981" i="24"/>
  <c r="H4982" i="24"/>
  <c r="H4983" i="24"/>
  <c r="H4984" i="24"/>
  <c r="H4985" i="24"/>
  <c r="H4986" i="24"/>
  <c r="H4987" i="24"/>
  <c r="H4988" i="24"/>
  <c r="H4989" i="24"/>
  <c r="H4990" i="24"/>
  <c r="H4991" i="24"/>
  <c r="H4992" i="24"/>
  <c r="H4993" i="24"/>
  <c r="H4994" i="24"/>
  <c r="H4995" i="24"/>
  <c r="H4996" i="24"/>
  <c r="H4997" i="24"/>
  <c r="H4998" i="24"/>
  <c r="H4999" i="24"/>
  <c r="H5000" i="24"/>
  <c r="H5001" i="24"/>
  <c r="H5002" i="24"/>
  <c r="H5003" i="24"/>
  <c r="H5004" i="24"/>
  <c r="H5005" i="24"/>
  <c r="H5006" i="24"/>
  <c r="H5007" i="24"/>
  <c r="H5008" i="24"/>
  <c r="H5009" i="24"/>
  <c r="H5010" i="24"/>
  <c r="H5011" i="24"/>
  <c r="H5012" i="24"/>
  <c r="H5013" i="24"/>
  <c r="H5014" i="24"/>
  <c r="H5015" i="24"/>
  <c r="H5016" i="24"/>
  <c r="H5017" i="24"/>
  <c r="H5018" i="24"/>
  <c r="H5019" i="24"/>
  <c r="H5020" i="24"/>
  <c r="H5021" i="24"/>
  <c r="H5022" i="24"/>
  <c r="H5023" i="24"/>
  <c r="H5024" i="24"/>
  <c r="H5025" i="24"/>
  <c r="H5026" i="24"/>
  <c r="H5027" i="24"/>
  <c r="H5028" i="24"/>
  <c r="H5029" i="24"/>
  <c r="H5030" i="24"/>
  <c r="H5031" i="24"/>
  <c r="H5032" i="24"/>
  <c r="H5033" i="24"/>
  <c r="H5034" i="24"/>
  <c r="H5035" i="24"/>
  <c r="H5036" i="24"/>
  <c r="H5037" i="24"/>
  <c r="H5038" i="24"/>
  <c r="H5039" i="24"/>
  <c r="H5040" i="24"/>
  <c r="H5041" i="24"/>
  <c r="H5042" i="24"/>
  <c r="H5043" i="24"/>
  <c r="H5044" i="24"/>
  <c r="H5045" i="24"/>
  <c r="H5046" i="24"/>
  <c r="H5047" i="24"/>
  <c r="H5048" i="24"/>
  <c r="H5049" i="24"/>
  <c r="H5050" i="24"/>
  <c r="H5051" i="24"/>
  <c r="H5052" i="24"/>
  <c r="H5053" i="24"/>
  <c r="H5054" i="24"/>
  <c r="H5055" i="24"/>
  <c r="H5056" i="24"/>
  <c r="H5057" i="24"/>
  <c r="H5058" i="24"/>
  <c r="H5059" i="24"/>
  <c r="H5060" i="24"/>
  <c r="H5061" i="24"/>
  <c r="H5062" i="24"/>
  <c r="H5063" i="24"/>
  <c r="H5064" i="24"/>
  <c r="H5065" i="24"/>
  <c r="H5066" i="24"/>
  <c r="H5067" i="24"/>
  <c r="H5068" i="24"/>
  <c r="H5069" i="24"/>
  <c r="H5070" i="24"/>
  <c r="H5071" i="24"/>
  <c r="H5072" i="24"/>
  <c r="H5073" i="24"/>
  <c r="H5074" i="24"/>
  <c r="H5075" i="24"/>
  <c r="H5076" i="24"/>
  <c r="H5077" i="24"/>
  <c r="H5078" i="24"/>
  <c r="H5079" i="24"/>
  <c r="H5080" i="24"/>
  <c r="H5081" i="24"/>
  <c r="H5082" i="24"/>
  <c r="H5083" i="24"/>
  <c r="H5084" i="24"/>
  <c r="H5085" i="24"/>
  <c r="H5086" i="24"/>
  <c r="H5087" i="24"/>
  <c r="H5088" i="24"/>
  <c r="H5089" i="24"/>
  <c r="H5090" i="24"/>
  <c r="H5091" i="24"/>
  <c r="H5092" i="24"/>
  <c r="H5093" i="24"/>
  <c r="H5094" i="24"/>
  <c r="H5095" i="24"/>
  <c r="H5096" i="24"/>
  <c r="H5097" i="24"/>
  <c r="H5098" i="24"/>
  <c r="H5099" i="24"/>
  <c r="H5100" i="24"/>
  <c r="H5101" i="24"/>
  <c r="H5102" i="24"/>
  <c r="H5103" i="24"/>
  <c r="H5104" i="24"/>
  <c r="H5105" i="24"/>
  <c r="H5106" i="24"/>
  <c r="H5107" i="24"/>
  <c r="H5108" i="24"/>
  <c r="H5109" i="24"/>
  <c r="H5110" i="24"/>
  <c r="H5111" i="24"/>
  <c r="H5112" i="24"/>
  <c r="H5113" i="24"/>
  <c r="H5114" i="24"/>
  <c r="H5115" i="24"/>
  <c r="H5116" i="24"/>
  <c r="H5117" i="24"/>
  <c r="H5118" i="24"/>
  <c r="H5119" i="24"/>
  <c r="H5120" i="24"/>
  <c r="H5121" i="24"/>
  <c r="H5122" i="24"/>
  <c r="H5123" i="24"/>
  <c r="H5124" i="24"/>
  <c r="H5125" i="24"/>
  <c r="H5126" i="24"/>
  <c r="H5127" i="24"/>
  <c r="H5128" i="24"/>
  <c r="H5129" i="24"/>
  <c r="H5130" i="24"/>
  <c r="H5131" i="24"/>
  <c r="H5132" i="24"/>
  <c r="H5133" i="24"/>
  <c r="H5134" i="24"/>
  <c r="H5135" i="24"/>
  <c r="H5136" i="24"/>
  <c r="H5137" i="24"/>
  <c r="H5138" i="24"/>
  <c r="H5139" i="24"/>
  <c r="H5140" i="24"/>
  <c r="H5141" i="24"/>
  <c r="H5142" i="24"/>
  <c r="H5143" i="24"/>
  <c r="H5144" i="24"/>
  <c r="H5145" i="24"/>
  <c r="H5146" i="24"/>
  <c r="H5147" i="24"/>
  <c r="H5148" i="24"/>
  <c r="H5149" i="24"/>
  <c r="H5150" i="24"/>
  <c r="H5151" i="24"/>
  <c r="H5152" i="24"/>
  <c r="H5153" i="24"/>
  <c r="H5154" i="24"/>
  <c r="H5155" i="24"/>
  <c r="H5156" i="24"/>
  <c r="H5157" i="24"/>
  <c r="H5158" i="24"/>
  <c r="H5159" i="24"/>
  <c r="H5160" i="24"/>
  <c r="H5161" i="24"/>
  <c r="H5162" i="24"/>
  <c r="H5163" i="24"/>
  <c r="H5164" i="24"/>
  <c r="H5165" i="24"/>
  <c r="H5166" i="24"/>
  <c r="H5167" i="24"/>
  <c r="H5168" i="24"/>
  <c r="H5169" i="24"/>
  <c r="H5170" i="24"/>
  <c r="H5171" i="24"/>
  <c r="H5172" i="24"/>
  <c r="H5173" i="24"/>
  <c r="H5174" i="24"/>
  <c r="H5175" i="24"/>
  <c r="H5176" i="24"/>
  <c r="H5177" i="24"/>
  <c r="H5178" i="24"/>
  <c r="H5179" i="24"/>
  <c r="H5180" i="24"/>
  <c r="H5181" i="24"/>
  <c r="H5182" i="24"/>
  <c r="H5183" i="24"/>
  <c r="H5184" i="24"/>
  <c r="H5185" i="24"/>
  <c r="H5186" i="24"/>
  <c r="H5187" i="24"/>
  <c r="H5188" i="24"/>
  <c r="H5189" i="24"/>
  <c r="H5190" i="24"/>
  <c r="H5191" i="24"/>
  <c r="H5192" i="24"/>
  <c r="H5193" i="24"/>
  <c r="H5194" i="24"/>
  <c r="H5195" i="24"/>
  <c r="H5196" i="24"/>
  <c r="H5197" i="24"/>
  <c r="H5198" i="24"/>
  <c r="H5199" i="24"/>
  <c r="H5200" i="24"/>
  <c r="H5201" i="24"/>
  <c r="H5202" i="24"/>
  <c r="H5203" i="24"/>
  <c r="H5204" i="24"/>
  <c r="H5205" i="24"/>
  <c r="H5206" i="24"/>
  <c r="H5207" i="24"/>
  <c r="H5208" i="24"/>
  <c r="H5209" i="24"/>
  <c r="H5210" i="24"/>
  <c r="H5211" i="24"/>
  <c r="H5212" i="24"/>
  <c r="H5213" i="24"/>
  <c r="H5214" i="24"/>
  <c r="H5215" i="24"/>
  <c r="H5216" i="24"/>
  <c r="H5217" i="24"/>
  <c r="H5218" i="24"/>
  <c r="H5219" i="24"/>
  <c r="H5220" i="24"/>
  <c r="H5221" i="24"/>
  <c r="H5222" i="24"/>
  <c r="H5223" i="24"/>
  <c r="H5224" i="24"/>
  <c r="H5225" i="24"/>
  <c r="H5226" i="24"/>
  <c r="H5227" i="24"/>
  <c r="H5228" i="24"/>
  <c r="H5229" i="24"/>
  <c r="H5230" i="24"/>
  <c r="H5231" i="24"/>
  <c r="H5232" i="24"/>
  <c r="H5233" i="24"/>
  <c r="H5234" i="24"/>
  <c r="H5235" i="24"/>
  <c r="H5236" i="24"/>
  <c r="H5237" i="24"/>
  <c r="H5238" i="24"/>
  <c r="H5239" i="24"/>
  <c r="H5240" i="24"/>
  <c r="H5241" i="24"/>
  <c r="H5242" i="24"/>
  <c r="H5243" i="24"/>
  <c r="H5244" i="24"/>
  <c r="H5245" i="24"/>
  <c r="H5246" i="24"/>
  <c r="H5247" i="24"/>
  <c r="H5248" i="24"/>
  <c r="H5249" i="24"/>
  <c r="H5250" i="24"/>
  <c r="H5251" i="24"/>
  <c r="H5252" i="24"/>
  <c r="H5253" i="24"/>
  <c r="H5254" i="24"/>
  <c r="H5255" i="24"/>
  <c r="H5256" i="24"/>
  <c r="H5257" i="24"/>
  <c r="H5258" i="24"/>
  <c r="H5259" i="24"/>
  <c r="H5260" i="24"/>
  <c r="H5261" i="24"/>
  <c r="H5262" i="24"/>
  <c r="H5263" i="24"/>
  <c r="H5264" i="24"/>
  <c r="H5265" i="24"/>
  <c r="H5266" i="24"/>
  <c r="H5267" i="24"/>
  <c r="H5268" i="24"/>
  <c r="H5269" i="24"/>
  <c r="H5270" i="24"/>
  <c r="H5271" i="24"/>
  <c r="H5272" i="24"/>
  <c r="H5273" i="24"/>
  <c r="H5274" i="24"/>
  <c r="H5275" i="24"/>
  <c r="H5276" i="24"/>
  <c r="H5277" i="24"/>
  <c r="H5278" i="24"/>
  <c r="H5279" i="24"/>
  <c r="H5280" i="24"/>
  <c r="H5281" i="24"/>
  <c r="H5282" i="24"/>
  <c r="H5283" i="24"/>
  <c r="H5284" i="24"/>
  <c r="H5285" i="24"/>
  <c r="H5286" i="24"/>
  <c r="H5287" i="24"/>
  <c r="H5288" i="24"/>
  <c r="H5289" i="24"/>
  <c r="H5290" i="24"/>
  <c r="H5291" i="24"/>
  <c r="H5292" i="24"/>
  <c r="H5293" i="24"/>
  <c r="H5294" i="24"/>
  <c r="H5295" i="24"/>
  <c r="H5296" i="24"/>
  <c r="H5297" i="24"/>
  <c r="H5298" i="24"/>
  <c r="H5299" i="24"/>
  <c r="H5300" i="24"/>
  <c r="H5301" i="24"/>
  <c r="H5302" i="24"/>
  <c r="H5303" i="24"/>
  <c r="H5304" i="24"/>
  <c r="H5305" i="24"/>
  <c r="H5306" i="24"/>
  <c r="H5307" i="24"/>
  <c r="H5308" i="24"/>
  <c r="H5309" i="24"/>
  <c r="H5310" i="24"/>
  <c r="H5311" i="24"/>
  <c r="H5312" i="24"/>
  <c r="H5313" i="24"/>
  <c r="H5314" i="24"/>
  <c r="H5315" i="24"/>
  <c r="H5316" i="24"/>
  <c r="H5317" i="24"/>
  <c r="H5318" i="24"/>
  <c r="H5319" i="24"/>
  <c r="H5320" i="24"/>
  <c r="H5321" i="24"/>
  <c r="H5322" i="24"/>
  <c r="H5323" i="24"/>
  <c r="H5324" i="24"/>
  <c r="H5325" i="24"/>
  <c r="H5326" i="24"/>
  <c r="H5327" i="24"/>
  <c r="H5328" i="24"/>
  <c r="H5329" i="24"/>
  <c r="H5330" i="24"/>
  <c r="H5331" i="24"/>
  <c r="H5332" i="24"/>
  <c r="H5333" i="24"/>
  <c r="H5334" i="24"/>
  <c r="H5335" i="24"/>
  <c r="H5336" i="24"/>
  <c r="H5337" i="24"/>
  <c r="H5338" i="24"/>
  <c r="H5339" i="24"/>
  <c r="H5340" i="24"/>
  <c r="H5341" i="24"/>
  <c r="H5342" i="24"/>
  <c r="H5343" i="24"/>
  <c r="H5344" i="24"/>
  <c r="H5345" i="24"/>
  <c r="H5346" i="24"/>
  <c r="H5347" i="24"/>
  <c r="H5348" i="24"/>
  <c r="H5349" i="24"/>
  <c r="H5350" i="24"/>
  <c r="H5351" i="24"/>
  <c r="H5352" i="24"/>
  <c r="H5353" i="24"/>
  <c r="H5354" i="24"/>
  <c r="H5355" i="24"/>
  <c r="H5356" i="24"/>
  <c r="H5357" i="24"/>
  <c r="H5358" i="24"/>
  <c r="H5359" i="24"/>
  <c r="H5360" i="24"/>
  <c r="H5361" i="24"/>
  <c r="H5362" i="24"/>
  <c r="H5363" i="24"/>
  <c r="H5364" i="24"/>
  <c r="H5365" i="24"/>
  <c r="H5366" i="24"/>
  <c r="H5367" i="24"/>
  <c r="H5368" i="24"/>
  <c r="H5369" i="24"/>
  <c r="H5370" i="24"/>
  <c r="H5371" i="24"/>
  <c r="H5372" i="24"/>
  <c r="H5373" i="24"/>
  <c r="H5374" i="24"/>
  <c r="H5375" i="24"/>
  <c r="H5376" i="24"/>
  <c r="H5377" i="24"/>
  <c r="H5378" i="24"/>
  <c r="H5379" i="24"/>
  <c r="H5380" i="24"/>
  <c r="H5381" i="24"/>
  <c r="H5382" i="24"/>
  <c r="H5383" i="24"/>
  <c r="H5384" i="24"/>
  <c r="H5385" i="24"/>
  <c r="H5386" i="24"/>
  <c r="H5387" i="24"/>
  <c r="H5388" i="24"/>
  <c r="H5389" i="24"/>
  <c r="H5390" i="24"/>
  <c r="H5391" i="24"/>
  <c r="H5392" i="24"/>
  <c r="H5393" i="24"/>
  <c r="H5394" i="24"/>
  <c r="H5395" i="24"/>
  <c r="H5396" i="24"/>
  <c r="H5397" i="24"/>
  <c r="H5398" i="24"/>
  <c r="H5399" i="24"/>
  <c r="H5400" i="24"/>
  <c r="H5401" i="24"/>
  <c r="H5402" i="24"/>
  <c r="H5403" i="24"/>
  <c r="H5404" i="24"/>
  <c r="H5405" i="24"/>
  <c r="H5406" i="24"/>
  <c r="H5407" i="24"/>
  <c r="H5408" i="24"/>
  <c r="H5409" i="24"/>
  <c r="H5410" i="24"/>
  <c r="H5411" i="24"/>
  <c r="H5412" i="24"/>
  <c r="H5413" i="24"/>
  <c r="H5414" i="24"/>
  <c r="H5415" i="24"/>
  <c r="H5416" i="24"/>
  <c r="H5417" i="24"/>
  <c r="H5418" i="24"/>
  <c r="H5419" i="24"/>
  <c r="H5420" i="24"/>
  <c r="H5421" i="24"/>
  <c r="H5422" i="24"/>
  <c r="H5423" i="24"/>
  <c r="H5424" i="24"/>
  <c r="H5425" i="24"/>
  <c r="H5426" i="24"/>
  <c r="H5427" i="24"/>
  <c r="H5428" i="24"/>
  <c r="H5429" i="24"/>
  <c r="H5430" i="24"/>
  <c r="H5431" i="24"/>
  <c r="H5432" i="24"/>
  <c r="H5433" i="24"/>
  <c r="H5434" i="24"/>
  <c r="H5435" i="24"/>
  <c r="H5436" i="24"/>
  <c r="H5437" i="24"/>
  <c r="H5438" i="24"/>
  <c r="H5439" i="24"/>
  <c r="H5440" i="24"/>
  <c r="H5441" i="24"/>
  <c r="H5442" i="24"/>
  <c r="H5443" i="24"/>
  <c r="H5444" i="24"/>
  <c r="H5445" i="24"/>
  <c r="H5446" i="24"/>
  <c r="H5447" i="24"/>
  <c r="H5448" i="24"/>
  <c r="H5449" i="24"/>
  <c r="H5450" i="24"/>
  <c r="H5451" i="24"/>
  <c r="H5452" i="24"/>
  <c r="H5453" i="24"/>
  <c r="H5454" i="24"/>
  <c r="H5455" i="24"/>
  <c r="H5456" i="24"/>
  <c r="H5457" i="24"/>
  <c r="H5458" i="24"/>
  <c r="H5459" i="24"/>
  <c r="H5460" i="24"/>
  <c r="H5461" i="24"/>
  <c r="H5462" i="24"/>
  <c r="H5463" i="24"/>
  <c r="H5464" i="24"/>
  <c r="H5465" i="24"/>
  <c r="H5466" i="24"/>
  <c r="H5467" i="24"/>
  <c r="H5468" i="24"/>
  <c r="H5469" i="24"/>
  <c r="H5470" i="24"/>
  <c r="H5471" i="24"/>
  <c r="H5472" i="24"/>
  <c r="H5473" i="24"/>
  <c r="H5474" i="24"/>
  <c r="H5475" i="24"/>
  <c r="H5476" i="24"/>
  <c r="H5477" i="24"/>
  <c r="H5478" i="24"/>
  <c r="H5479" i="24"/>
  <c r="H5480" i="24"/>
  <c r="H5481" i="24"/>
  <c r="H5482" i="24"/>
  <c r="H5483" i="24"/>
  <c r="H5484" i="24"/>
  <c r="H5485" i="24"/>
  <c r="H5486" i="24"/>
  <c r="H5487" i="24"/>
  <c r="H5488" i="24"/>
  <c r="H5489" i="24"/>
  <c r="H5490" i="24"/>
  <c r="H5491" i="24"/>
  <c r="H5492" i="24"/>
  <c r="H5493" i="24"/>
  <c r="H5494" i="24"/>
  <c r="H5495" i="24"/>
  <c r="H5496" i="24"/>
  <c r="H5497" i="24"/>
  <c r="H5498" i="24"/>
  <c r="H5499" i="24"/>
  <c r="H5500" i="24"/>
  <c r="H5501" i="24"/>
  <c r="H5502" i="24"/>
  <c r="H5503" i="24"/>
  <c r="H5504" i="24"/>
  <c r="H5505" i="24"/>
  <c r="H5506" i="24"/>
  <c r="H5507" i="24"/>
  <c r="H5508" i="24"/>
  <c r="H5509" i="24"/>
  <c r="H5510" i="24"/>
  <c r="H5511" i="24"/>
  <c r="H5512" i="24"/>
  <c r="H5513" i="24"/>
  <c r="H5514" i="24"/>
  <c r="H5515" i="24"/>
  <c r="H5516" i="24"/>
  <c r="H5517" i="24"/>
  <c r="H5518" i="24"/>
  <c r="H5519" i="24"/>
  <c r="H5520" i="24"/>
  <c r="H5521" i="24"/>
  <c r="H5522" i="24"/>
  <c r="H5523" i="24"/>
  <c r="H5524" i="24"/>
  <c r="H5525" i="24"/>
  <c r="H5526" i="24"/>
  <c r="H5527" i="24"/>
  <c r="H5528" i="24"/>
  <c r="H5529" i="24"/>
  <c r="H5530" i="24"/>
  <c r="H5531" i="24"/>
  <c r="H5532" i="24"/>
  <c r="H5533" i="24"/>
  <c r="H5534" i="24"/>
  <c r="H5535" i="24"/>
  <c r="H5536" i="24"/>
  <c r="H5537" i="24"/>
  <c r="H5538" i="24"/>
  <c r="H5539" i="24"/>
  <c r="H5540" i="24"/>
  <c r="H5541" i="24"/>
  <c r="H5542" i="24"/>
  <c r="H5543" i="24"/>
  <c r="H5544" i="24"/>
  <c r="H5545" i="24"/>
  <c r="H5546" i="24"/>
  <c r="H5547" i="24"/>
  <c r="H5548" i="24"/>
  <c r="H5549" i="24"/>
  <c r="H5550" i="24"/>
  <c r="H5551" i="24"/>
  <c r="H5552" i="24"/>
  <c r="H5553" i="24"/>
  <c r="H5554" i="24"/>
  <c r="H5555" i="24"/>
  <c r="H5556" i="24"/>
  <c r="H5557" i="24"/>
  <c r="H5558" i="24"/>
  <c r="H5559" i="24"/>
  <c r="H5560" i="24"/>
  <c r="H5561" i="24"/>
  <c r="H5562" i="24"/>
  <c r="H5563" i="24"/>
  <c r="H5564" i="24"/>
  <c r="H5565" i="24"/>
  <c r="H5566" i="24"/>
  <c r="H5567" i="24"/>
  <c r="H5568" i="24"/>
  <c r="H5569" i="24"/>
  <c r="H5570" i="24"/>
  <c r="H5571" i="24"/>
  <c r="H5572" i="24"/>
  <c r="H5573" i="24"/>
  <c r="H5574" i="24"/>
  <c r="H5575" i="24"/>
  <c r="H5576" i="24"/>
  <c r="H5577" i="24"/>
  <c r="H5578" i="24"/>
  <c r="H5579" i="24"/>
  <c r="H5580" i="24"/>
  <c r="H5581" i="24"/>
  <c r="H5582" i="24"/>
  <c r="H5583" i="24"/>
  <c r="H5584" i="24"/>
  <c r="H5585" i="24"/>
  <c r="H5586" i="24"/>
  <c r="H5587" i="24"/>
  <c r="H5588" i="24"/>
  <c r="H5589" i="24"/>
  <c r="H5590" i="24"/>
  <c r="H5591" i="24"/>
  <c r="H5592" i="24"/>
  <c r="H5593" i="24"/>
  <c r="H5594" i="24"/>
  <c r="H5595" i="24"/>
  <c r="H5596" i="24"/>
  <c r="H5597" i="24"/>
  <c r="H5598" i="24"/>
  <c r="H5599" i="24"/>
  <c r="H5600" i="24"/>
  <c r="H5601" i="24"/>
  <c r="H5602" i="24"/>
  <c r="H5603" i="24"/>
  <c r="H5604" i="24"/>
  <c r="H5605" i="24"/>
  <c r="H5606" i="24"/>
  <c r="H5607" i="24"/>
  <c r="H5608" i="24"/>
  <c r="H5609" i="24"/>
  <c r="H5610" i="24"/>
  <c r="H5611" i="24"/>
  <c r="H5612" i="24"/>
  <c r="H5613" i="24"/>
  <c r="H5614" i="24"/>
  <c r="H5615" i="24"/>
  <c r="H5616" i="24"/>
  <c r="H5617" i="24"/>
  <c r="H5618" i="24"/>
  <c r="H5619" i="24"/>
  <c r="H5620" i="24"/>
  <c r="H5621" i="24"/>
  <c r="H5622" i="24"/>
  <c r="H5623" i="24"/>
  <c r="H5624" i="24"/>
  <c r="H5625" i="24"/>
  <c r="H5626" i="24"/>
  <c r="H5627" i="24"/>
  <c r="H5628" i="24"/>
  <c r="H5629" i="24"/>
  <c r="H5630" i="24"/>
  <c r="H5631" i="24"/>
  <c r="H5632" i="24"/>
  <c r="H5633" i="24"/>
  <c r="H5634" i="24"/>
  <c r="H5635" i="24"/>
  <c r="H5636" i="24"/>
  <c r="H5637" i="24"/>
  <c r="H5638" i="24"/>
  <c r="H5639" i="24"/>
  <c r="H5640" i="24"/>
  <c r="H5641" i="24"/>
  <c r="H5642" i="24"/>
  <c r="H5643" i="24"/>
  <c r="H5644" i="24"/>
  <c r="H5645" i="24"/>
  <c r="H5646" i="24"/>
  <c r="H5647" i="24"/>
  <c r="H5648" i="24"/>
  <c r="H5649" i="24"/>
  <c r="H5650" i="24"/>
  <c r="H5651" i="24"/>
  <c r="H5652" i="24"/>
  <c r="H5653" i="24"/>
  <c r="H5654" i="24"/>
  <c r="H5655" i="24"/>
  <c r="H5656" i="24"/>
  <c r="H5657" i="24"/>
  <c r="H5658" i="24"/>
  <c r="H5659" i="24"/>
  <c r="H5660" i="24"/>
  <c r="H5661" i="24"/>
  <c r="H5662" i="24"/>
  <c r="H5663" i="24"/>
  <c r="H5664" i="24"/>
  <c r="H5665" i="24"/>
  <c r="H5666" i="24"/>
  <c r="H5667" i="24"/>
  <c r="H5668" i="24"/>
  <c r="H5669" i="24"/>
  <c r="H5670" i="24"/>
  <c r="H5671" i="24"/>
  <c r="H5672" i="24"/>
  <c r="H5673" i="24"/>
  <c r="H5674" i="24"/>
  <c r="H5675" i="24"/>
  <c r="H5676" i="24"/>
  <c r="H5677" i="24"/>
  <c r="H5678" i="24"/>
  <c r="H5679" i="24"/>
  <c r="H5680" i="24"/>
  <c r="H5681" i="24"/>
  <c r="H5682" i="24"/>
  <c r="H5683" i="24"/>
  <c r="H5684" i="24"/>
  <c r="H5685" i="24"/>
  <c r="H5686" i="24"/>
  <c r="H5687" i="24"/>
  <c r="H5688" i="24"/>
  <c r="H5689" i="24"/>
  <c r="H5690" i="24"/>
  <c r="H5691" i="24"/>
  <c r="H5692" i="24"/>
  <c r="H5693" i="24"/>
  <c r="H5694" i="24"/>
  <c r="H5695" i="24"/>
  <c r="H5696" i="24"/>
  <c r="H5697" i="24"/>
  <c r="H5698" i="24"/>
  <c r="H5699" i="24"/>
  <c r="H5700" i="24"/>
  <c r="H5701" i="24"/>
  <c r="H5702" i="24"/>
  <c r="H5703" i="24"/>
  <c r="H5704" i="24"/>
  <c r="H5705" i="24"/>
  <c r="H5706" i="24"/>
  <c r="H5707" i="24"/>
  <c r="H5708" i="24"/>
  <c r="H5709" i="24"/>
  <c r="H5710" i="24"/>
  <c r="H5711" i="24"/>
  <c r="H5712" i="24"/>
  <c r="H5713" i="24"/>
  <c r="H5714" i="24"/>
  <c r="H5715" i="24"/>
  <c r="H5716" i="24"/>
  <c r="H5717" i="24"/>
  <c r="H5718" i="24"/>
  <c r="H5719" i="24"/>
  <c r="H5720" i="24"/>
  <c r="H5721" i="24"/>
  <c r="H5722" i="24"/>
  <c r="H5723" i="24"/>
  <c r="H5724" i="24"/>
  <c r="H5725" i="24"/>
  <c r="H5726" i="24"/>
  <c r="H5727" i="24"/>
  <c r="H5728" i="24"/>
  <c r="H5729" i="24"/>
  <c r="H5730" i="24"/>
  <c r="H5731" i="24"/>
  <c r="H5732" i="24"/>
  <c r="H5733" i="24"/>
  <c r="H5734" i="24"/>
  <c r="H5735" i="24"/>
  <c r="H5736" i="24"/>
  <c r="H5737" i="24"/>
  <c r="H5738" i="24"/>
  <c r="H5739" i="24"/>
  <c r="H5740" i="24"/>
  <c r="H5741" i="24"/>
  <c r="H5742" i="24"/>
  <c r="H5743" i="24"/>
  <c r="H5744" i="24"/>
  <c r="H5745" i="24"/>
  <c r="H5746" i="24"/>
  <c r="H5747" i="24"/>
  <c r="H5748" i="24"/>
  <c r="H5749" i="24"/>
  <c r="H5750" i="24"/>
  <c r="H5751" i="24"/>
  <c r="H5752" i="24"/>
  <c r="H5753" i="24"/>
  <c r="H5754" i="24"/>
  <c r="H5755" i="24"/>
  <c r="H5756" i="24"/>
  <c r="H5757" i="24"/>
  <c r="H5758" i="24"/>
  <c r="H5759" i="24"/>
  <c r="H5760" i="24"/>
  <c r="H5761" i="24"/>
  <c r="H5762" i="24"/>
  <c r="H5763" i="24"/>
  <c r="H5764" i="24"/>
  <c r="H5765" i="24"/>
  <c r="H5766" i="24"/>
  <c r="H5767" i="24"/>
  <c r="H5768" i="24"/>
  <c r="H5769" i="24"/>
  <c r="H5770" i="24"/>
  <c r="H5771" i="24"/>
  <c r="H5772" i="24"/>
  <c r="H5773" i="24"/>
  <c r="H5774" i="24"/>
  <c r="H5775" i="24"/>
  <c r="H5776" i="24"/>
  <c r="H5777" i="24"/>
  <c r="H5778" i="24"/>
  <c r="H5779" i="24"/>
  <c r="H5780" i="24"/>
  <c r="H5781" i="24"/>
  <c r="H5782" i="24"/>
  <c r="H5783" i="24"/>
  <c r="H5784" i="24"/>
  <c r="H5785" i="24"/>
  <c r="H5786" i="24"/>
  <c r="H5787" i="24"/>
  <c r="H5788" i="24"/>
  <c r="H5789" i="24"/>
  <c r="H5790" i="24"/>
  <c r="H5791" i="24"/>
  <c r="H5792" i="24"/>
  <c r="H5793" i="24"/>
  <c r="H5794" i="24"/>
  <c r="H5795" i="24"/>
  <c r="H5796" i="24"/>
  <c r="H5797" i="24"/>
  <c r="H5798" i="24"/>
  <c r="H5799" i="24"/>
  <c r="H5800" i="24"/>
  <c r="H5801" i="24"/>
  <c r="H5802" i="24"/>
  <c r="H5803" i="24"/>
  <c r="H5804" i="24"/>
  <c r="H5805" i="24"/>
  <c r="H5806" i="24"/>
  <c r="H5807" i="24"/>
  <c r="H5808" i="24"/>
  <c r="H5809" i="24"/>
  <c r="H5810" i="24"/>
  <c r="H5811" i="24"/>
  <c r="H5812" i="24"/>
  <c r="H5813" i="24"/>
  <c r="H5814" i="24"/>
  <c r="H5815" i="24"/>
  <c r="H5816" i="24"/>
  <c r="H5817" i="24"/>
  <c r="H5818" i="24"/>
  <c r="H5819" i="24"/>
  <c r="H5820" i="24"/>
  <c r="H5821" i="24"/>
  <c r="H5822" i="24"/>
  <c r="H5823" i="24"/>
  <c r="H5824" i="24"/>
  <c r="H5825" i="24"/>
  <c r="H5826" i="24"/>
  <c r="H5827" i="24"/>
  <c r="H5828" i="24"/>
  <c r="H5829" i="24"/>
  <c r="H5830" i="24"/>
  <c r="H5831" i="24"/>
  <c r="H5832" i="24"/>
  <c r="H5833" i="24"/>
  <c r="H5834" i="24"/>
  <c r="H5835" i="24"/>
  <c r="H5836" i="24"/>
  <c r="H5837" i="24"/>
  <c r="H5838" i="24"/>
  <c r="H5839" i="24"/>
  <c r="H5840" i="24"/>
  <c r="H5841" i="24"/>
  <c r="H5842" i="24"/>
  <c r="H5843" i="24"/>
  <c r="H5844" i="24"/>
  <c r="H5845" i="24"/>
  <c r="H5846" i="24"/>
  <c r="H5847" i="24"/>
  <c r="H5848" i="24"/>
  <c r="H5849" i="24"/>
  <c r="H5850" i="24"/>
  <c r="H5851" i="24"/>
  <c r="H5852" i="24"/>
  <c r="H5853" i="24"/>
  <c r="H5854" i="24"/>
  <c r="H5855" i="24"/>
  <c r="H5856" i="24"/>
  <c r="H5857" i="24"/>
  <c r="H5858" i="24"/>
  <c r="H5859" i="24"/>
  <c r="H5860" i="24"/>
  <c r="H5861" i="24"/>
  <c r="H5862" i="24"/>
  <c r="H5863" i="24"/>
  <c r="H5864" i="24"/>
  <c r="H5865" i="24"/>
  <c r="H5866" i="24"/>
  <c r="H5867" i="24"/>
  <c r="H5868" i="24"/>
  <c r="H5869" i="24"/>
  <c r="H5870" i="24"/>
  <c r="H5871" i="24"/>
  <c r="H5872" i="24"/>
  <c r="H5873" i="24"/>
  <c r="H5874" i="24"/>
  <c r="H5875" i="24"/>
  <c r="H5876" i="24"/>
  <c r="H5877" i="24"/>
  <c r="H5878" i="24"/>
  <c r="H5879" i="24"/>
  <c r="H5880" i="24"/>
  <c r="H5881" i="24"/>
  <c r="H5882" i="24"/>
  <c r="H5883" i="24"/>
  <c r="H5884" i="24"/>
  <c r="H5885" i="24"/>
  <c r="H5886" i="24"/>
  <c r="H5887" i="24"/>
  <c r="H5888" i="24"/>
  <c r="H5889" i="24"/>
  <c r="H5890" i="24"/>
  <c r="H5891" i="24"/>
  <c r="H5892" i="24"/>
  <c r="H5893" i="24"/>
  <c r="H5894" i="24"/>
  <c r="H5895" i="24"/>
  <c r="H5896" i="24"/>
  <c r="H5897" i="24"/>
  <c r="H5898" i="24"/>
  <c r="H5899" i="24"/>
  <c r="H5900" i="24"/>
  <c r="H5901" i="24"/>
  <c r="H5902" i="24"/>
  <c r="H5903" i="24"/>
  <c r="H5904" i="24"/>
  <c r="H5905" i="24"/>
  <c r="H5906" i="24"/>
  <c r="H5907" i="24"/>
  <c r="H5908" i="24"/>
  <c r="H5909" i="24"/>
  <c r="H5910" i="24"/>
  <c r="H5911" i="24"/>
  <c r="H5912" i="24"/>
  <c r="H5913" i="24"/>
  <c r="H5914" i="24"/>
  <c r="H5915" i="24"/>
  <c r="H5916" i="24"/>
  <c r="H5917" i="24"/>
  <c r="H5918" i="24"/>
  <c r="H5919" i="24"/>
  <c r="H5920" i="24"/>
  <c r="H5921" i="24"/>
  <c r="H5922" i="24"/>
  <c r="H5923" i="24"/>
  <c r="H5924" i="24"/>
  <c r="H5925" i="24"/>
  <c r="H5926" i="24"/>
  <c r="H5927" i="24"/>
  <c r="H5928" i="24"/>
  <c r="H5929" i="24"/>
  <c r="H5930" i="24"/>
  <c r="H5931" i="24"/>
  <c r="H5932" i="24"/>
  <c r="H5933" i="24"/>
  <c r="H5934" i="24"/>
  <c r="H5935" i="24"/>
  <c r="H5936" i="24"/>
  <c r="H5937" i="24"/>
  <c r="H5938" i="24"/>
  <c r="H5939" i="24"/>
  <c r="H5940" i="24"/>
  <c r="H5941" i="24"/>
  <c r="H5942" i="24"/>
  <c r="H5943" i="24"/>
  <c r="H5944" i="24"/>
  <c r="H5945" i="24"/>
  <c r="H5946" i="24"/>
  <c r="H5947" i="24"/>
  <c r="H5948" i="24"/>
  <c r="H5949" i="24"/>
  <c r="H5950" i="24"/>
  <c r="H5951" i="24"/>
  <c r="H5952" i="24"/>
  <c r="H5953" i="24"/>
  <c r="H5954" i="24"/>
  <c r="H5955" i="24"/>
  <c r="H5956" i="24"/>
  <c r="H5957" i="24"/>
  <c r="H5958" i="24"/>
  <c r="H5959" i="24"/>
  <c r="H5960" i="24"/>
  <c r="H5961" i="24"/>
  <c r="H5962" i="24"/>
  <c r="H5963" i="24"/>
  <c r="H5964" i="24"/>
  <c r="H5965" i="24"/>
  <c r="H5966" i="24"/>
  <c r="H5967" i="24"/>
  <c r="H5968" i="24"/>
  <c r="H5969" i="24"/>
  <c r="H5970" i="24"/>
  <c r="H5971" i="24"/>
  <c r="H5972" i="24"/>
  <c r="H5973" i="24"/>
  <c r="H5974" i="24"/>
  <c r="H5975" i="24"/>
  <c r="H5976" i="24"/>
  <c r="H5977" i="24"/>
  <c r="H5978" i="24"/>
  <c r="H5979" i="24"/>
  <c r="H5980" i="24"/>
  <c r="H5981" i="24"/>
  <c r="H5982" i="24"/>
  <c r="H5983" i="24"/>
  <c r="H5984" i="24"/>
  <c r="H5985" i="24"/>
  <c r="H5986" i="24"/>
  <c r="H5987" i="24"/>
  <c r="H5988" i="24"/>
  <c r="H5989" i="24"/>
  <c r="H5990" i="24"/>
  <c r="H5991" i="24"/>
  <c r="H5992" i="24"/>
  <c r="H5993" i="24"/>
  <c r="H5994" i="24"/>
  <c r="H5995" i="24"/>
  <c r="H5996" i="24"/>
  <c r="H5997" i="24"/>
  <c r="H5998" i="24"/>
  <c r="H5999" i="24"/>
  <c r="H6000" i="24"/>
  <c r="H6001" i="24"/>
  <c r="H6002" i="24"/>
  <c r="H6003" i="24"/>
  <c r="H6004" i="24"/>
  <c r="H6005" i="24"/>
  <c r="H6006" i="24"/>
  <c r="H6007" i="24"/>
  <c r="H6008" i="24"/>
  <c r="H6009" i="24"/>
  <c r="H6010" i="24"/>
  <c r="H6011" i="24"/>
  <c r="H6012" i="24"/>
  <c r="H6013" i="24"/>
  <c r="H6014" i="24"/>
  <c r="H6015" i="24"/>
  <c r="H6016" i="24"/>
  <c r="H6017" i="24"/>
  <c r="H6018" i="24"/>
  <c r="H6019" i="24"/>
  <c r="H6020" i="24"/>
  <c r="H6021" i="24"/>
  <c r="H6022" i="24"/>
  <c r="H6023" i="24"/>
  <c r="H6024" i="24"/>
  <c r="H6025" i="24"/>
  <c r="H6026" i="24"/>
  <c r="H6027" i="24"/>
  <c r="H6028" i="24"/>
  <c r="H6029" i="24"/>
  <c r="H6030" i="24"/>
  <c r="H6031" i="24"/>
  <c r="H6032" i="24"/>
  <c r="H6033" i="24"/>
  <c r="H6034" i="24"/>
  <c r="H6035" i="24"/>
  <c r="H6036" i="24"/>
  <c r="H6037" i="24"/>
  <c r="H6038" i="24"/>
  <c r="H6039" i="24"/>
  <c r="H6040" i="24"/>
  <c r="H6041" i="24"/>
  <c r="H6042" i="24"/>
  <c r="H6043" i="24"/>
  <c r="H6044" i="24"/>
  <c r="H6045" i="24"/>
  <c r="H6046" i="24"/>
  <c r="H6047" i="24"/>
  <c r="H6048" i="24"/>
  <c r="H6049" i="24"/>
  <c r="H6050" i="24"/>
  <c r="H6051" i="24"/>
  <c r="H6052" i="24"/>
  <c r="H6053" i="24"/>
  <c r="H6054" i="24"/>
  <c r="H6055" i="24"/>
  <c r="H6056" i="24"/>
  <c r="H6057" i="24"/>
  <c r="H6058" i="24"/>
  <c r="H6059" i="24"/>
  <c r="H6060" i="24"/>
  <c r="H6061" i="24"/>
  <c r="H6062" i="24"/>
  <c r="H6063" i="24"/>
  <c r="H6064" i="24"/>
  <c r="H6065" i="24"/>
  <c r="H6066" i="24"/>
  <c r="H6067" i="24"/>
  <c r="H6068" i="24"/>
  <c r="H6069" i="24"/>
  <c r="H6070" i="24"/>
  <c r="H6071" i="24"/>
  <c r="H6072" i="24"/>
  <c r="H6073" i="24"/>
  <c r="H6074" i="24"/>
  <c r="H6075" i="24"/>
  <c r="H6076" i="24"/>
  <c r="H6077" i="24"/>
  <c r="H6078" i="24"/>
  <c r="H6079" i="24"/>
  <c r="H6080" i="24"/>
  <c r="H6081" i="24"/>
  <c r="H6082" i="24"/>
  <c r="H6083" i="24"/>
  <c r="H6084" i="24"/>
  <c r="H6085" i="24"/>
  <c r="H6086" i="24"/>
  <c r="H6087" i="24"/>
  <c r="H6088" i="24"/>
  <c r="H6089" i="24"/>
  <c r="H6090" i="24"/>
  <c r="H6091" i="24"/>
  <c r="H6092" i="24"/>
  <c r="H6093" i="24"/>
  <c r="H6094" i="24"/>
  <c r="H6095" i="24"/>
  <c r="H6096" i="24"/>
  <c r="H6097" i="24"/>
  <c r="H6098" i="24"/>
  <c r="H6099" i="24"/>
  <c r="H6100" i="24"/>
  <c r="H6101" i="24"/>
  <c r="H6102" i="24"/>
  <c r="H6103" i="24"/>
  <c r="H6104" i="24"/>
  <c r="H6105" i="24"/>
  <c r="H6106" i="24"/>
  <c r="H6107" i="24"/>
  <c r="H6108" i="24"/>
  <c r="H6109" i="24"/>
  <c r="H6110" i="24"/>
  <c r="H6111" i="24"/>
  <c r="H6112" i="24"/>
  <c r="H6113" i="24"/>
  <c r="H6114" i="24"/>
  <c r="H6115" i="24"/>
  <c r="H6116" i="24"/>
  <c r="H6117" i="24"/>
  <c r="H6118" i="24"/>
  <c r="H6119" i="24"/>
  <c r="H6120" i="24"/>
  <c r="H6121" i="24"/>
  <c r="H6122" i="24"/>
  <c r="H6123" i="24"/>
  <c r="H6124" i="24"/>
  <c r="H6125" i="24"/>
  <c r="H6126" i="24"/>
  <c r="H6127" i="24"/>
  <c r="H6128" i="24"/>
  <c r="H6129" i="24"/>
  <c r="H6130" i="24"/>
  <c r="H6131" i="24"/>
  <c r="H6132" i="24"/>
  <c r="H6133" i="24"/>
  <c r="H6134" i="24"/>
  <c r="H6135" i="24"/>
  <c r="H6136" i="24"/>
  <c r="H6137" i="24"/>
  <c r="H6138" i="24"/>
  <c r="H6139" i="24"/>
  <c r="H6140" i="24"/>
  <c r="H6141" i="24"/>
  <c r="H6142" i="24"/>
  <c r="H6143" i="24"/>
  <c r="H6144" i="24"/>
  <c r="H6145" i="24"/>
  <c r="H6146" i="24"/>
  <c r="H6147" i="24"/>
  <c r="H6148" i="24"/>
  <c r="H6149" i="24"/>
  <c r="H6150" i="24"/>
  <c r="H6151" i="24"/>
  <c r="H6152" i="24"/>
  <c r="H6153" i="24"/>
  <c r="H6154" i="24"/>
  <c r="H6155" i="24"/>
  <c r="H6156" i="24"/>
  <c r="H6157" i="24"/>
  <c r="H6158" i="24"/>
  <c r="H6159" i="24"/>
  <c r="H6160" i="24"/>
  <c r="H6161" i="24"/>
  <c r="H6162" i="24"/>
  <c r="H6163" i="24"/>
  <c r="H6164" i="24"/>
  <c r="H6165" i="24"/>
  <c r="H6166" i="24"/>
  <c r="H6167" i="24"/>
  <c r="H6168" i="24"/>
  <c r="H6169" i="24"/>
  <c r="H6170" i="24"/>
  <c r="H6171" i="24"/>
  <c r="H6172" i="24"/>
  <c r="H6173" i="24"/>
  <c r="H6174" i="24"/>
  <c r="H6175" i="24"/>
  <c r="H6176" i="24"/>
  <c r="H6177" i="24"/>
  <c r="H6178" i="24"/>
  <c r="H6179" i="24"/>
  <c r="H6180" i="24"/>
  <c r="H6181" i="24"/>
  <c r="H6182" i="24"/>
  <c r="H6183" i="24"/>
  <c r="H6184" i="24"/>
  <c r="H6185" i="24"/>
  <c r="H6186" i="24"/>
  <c r="H6187" i="24"/>
  <c r="H6188" i="24"/>
  <c r="H6189" i="24"/>
  <c r="H6190" i="24"/>
  <c r="H6191" i="24"/>
  <c r="H6192" i="24"/>
  <c r="H6193" i="24"/>
  <c r="H6194" i="24"/>
  <c r="H6195" i="24"/>
  <c r="H6196" i="24"/>
  <c r="H6197" i="24"/>
  <c r="H6198" i="24"/>
  <c r="H6199" i="24"/>
  <c r="H6200" i="24"/>
  <c r="H6201" i="24"/>
  <c r="H6202" i="24"/>
  <c r="H6203" i="24"/>
  <c r="H6204" i="24"/>
  <c r="H6205" i="24"/>
  <c r="H6206" i="24"/>
  <c r="H6207" i="24"/>
  <c r="H6208" i="24"/>
  <c r="H6209" i="24"/>
  <c r="H6210" i="24"/>
  <c r="H6211" i="24"/>
  <c r="H6212" i="24"/>
  <c r="H6213" i="24"/>
  <c r="H6214" i="24"/>
  <c r="H6215" i="24"/>
  <c r="H6216" i="24"/>
  <c r="H6217" i="24"/>
  <c r="H6218" i="24"/>
  <c r="H6219" i="24"/>
  <c r="H6220" i="24"/>
  <c r="H6221" i="24"/>
  <c r="H6222" i="24"/>
  <c r="H6223" i="24"/>
  <c r="H6224" i="24"/>
  <c r="H6225" i="24"/>
  <c r="H6226" i="24"/>
  <c r="H6227" i="24"/>
  <c r="H6228" i="24"/>
  <c r="H6229" i="24"/>
  <c r="H6230" i="24"/>
  <c r="H6231" i="24"/>
  <c r="H6232" i="24"/>
  <c r="H6233" i="24"/>
  <c r="H6234" i="24"/>
  <c r="H6235" i="24"/>
  <c r="H6236" i="24"/>
  <c r="H6237" i="24"/>
  <c r="H6238" i="24"/>
  <c r="H6239" i="24"/>
  <c r="H6240" i="24"/>
  <c r="H6241" i="24"/>
  <c r="H6242" i="24"/>
  <c r="H6243" i="24"/>
  <c r="H6244" i="24"/>
  <c r="H6245" i="24"/>
  <c r="H6246" i="24"/>
  <c r="H6247" i="24"/>
  <c r="H6248" i="24"/>
  <c r="H6249" i="24"/>
  <c r="H6250" i="24"/>
  <c r="H6251" i="24"/>
  <c r="H6252" i="24"/>
  <c r="H6253" i="24"/>
  <c r="H6254" i="24"/>
  <c r="H6255" i="24"/>
  <c r="H6256" i="24"/>
  <c r="H6257" i="24"/>
  <c r="H6258" i="24"/>
  <c r="H6259" i="24"/>
  <c r="H6260" i="24"/>
  <c r="H6261" i="24"/>
  <c r="H6262" i="24"/>
  <c r="H6263" i="24"/>
  <c r="H6264" i="24"/>
  <c r="H6265" i="24"/>
  <c r="H6266" i="24"/>
  <c r="H6267" i="24"/>
  <c r="H6268" i="24"/>
  <c r="H6269" i="24"/>
  <c r="H6270" i="24"/>
  <c r="H6271" i="24"/>
  <c r="H6272" i="24"/>
  <c r="H6273" i="24"/>
  <c r="H6274" i="24"/>
  <c r="H6275" i="24"/>
  <c r="H6276" i="24"/>
  <c r="H6277" i="24"/>
  <c r="H6278" i="24"/>
  <c r="H6279" i="24"/>
  <c r="H6280" i="24"/>
  <c r="H6281" i="24"/>
  <c r="H6282" i="24"/>
  <c r="H6283" i="24"/>
  <c r="H6284" i="24"/>
  <c r="H6285" i="24"/>
  <c r="H6286" i="24"/>
  <c r="H6287" i="24"/>
  <c r="H6288" i="24"/>
  <c r="H6289" i="24"/>
  <c r="H6290" i="24"/>
  <c r="H6291" i="24"/>
  <c r="H6292" i="24"/>
  <c r="H6293" i="24"/>
  <c r="H6294" i="24"/>
  <c r="H6295" i="24"/>
  <c r="H6296" i="24"/>
  <c r="H6297" i="24"/>
  <c r="H6298" i="24"/>
  <c r="H6299" i="24"/>
  <c r="H6300" i="24"/>
  <c r="H6301" i="24"/>
  <c r="H6302" i="24"/>
  <c r="H6303" i="24"/>
  <c r="H6304" i="24"/>
  <c r="H6305" i="24"/>
  <c r="H6306" i="24"/>
  <c r="H6307" i="24"/>
  <c r="H6308" i="24"/>
  <c r="H6309" i="24"/>
  <c r="H6310" i="24"/>
  <c r="H6311" i="24"/>
  <c r="H6312" i="24"/>
  <c r="H6313" i="24"/>
  <c r="H6314" i="24"/>
  <c r="H6315" i="24"/>
  <c r="H6316" i="24"/>
  <c r="H6317" i="24"/>
  <c r="H6318" i="24"/>
  <c r="H6319" i="24"/>
  <c r="H6320" i="24"/>
  <c r="H6321" i="24"/>
  <c r="H6322" i="24"/>
  <c r="H6323" i="24"/>
  <c r="H6324" i="24"/>
  <c r="H6325" i="24"/>
  <c r="H6326" i="24"/>
  <c r="H6327" i="24"/>
  <c r="H6328" i="24"/>
  <c r="H6329" i="24"/>
  <c r="H6330" i="24"/>
  <c r="H6331" i="24"/>
  <c r="H6332" i="24"/>
  <c r="H6333" i="24"/>
  <c r="H6334" i="24"/>
  <c r="H6335" i="24"/>
  <c r="H6336" i="24"/>
  <c r="H6337" i="24"/>
  <c r="H6338" i="24"/>
  <c r="H6339" i="24"/>
  <c r="H6340" i="24"/>
  <c r="H6341" i="24"/>
  <c r="H6342" i="24"/>
  <c r="H6343" i="24"/>
  <c r="H6344" i="24"/>
  <c r="H6345" i="24"/>
  <c r="H6346" i="24"/>
  <c r="H6347" i="24"/>
  <c r="H6348" i="24"/>
  <c r="H6349" i="24"/>
  <c r="H6350" i="24"/>
  <c r="H6351" i="24"/>
  <c r="H6352" i="24"/>
  <c r="H6353" i="24"/>
  <c r="H6354" i="24"/>
  <c r="H6355" i="24"/>
  <c r="H6356" i="24"/>
  <c r="H6357" i="24"/>
  <c r="H6358" i="24"/>
  <c r="H6359" i="24"/>
  <c r="H6360" i="24"/>
  <c r="H6361" i="24"/>
  <c r="H6362" i="24"/>
  <c r="H6363" i="24"/>
  <c r="H6364" i="24"/>
  <c r="H6365" i="24"/>
  <c r="H6366" i="24"/>
  <c r="H6367" i="24"/>
  <c r="H6368" i="24"/>
  <c r="H6369" i="24"/>
  <c r="H6370" i="24"/>
  <c r="H6371" i="24"/>
  <c r="H6372" i="24"/>
  <c r="H6373" i="24"/>
  <c r="H6374" i="24"/>
  <c r="H6375" i="24"/>
  <c r="H6376" i="24"/>
  <c r="H6377" i="24"/>
  <c r="H6378" i="24"/>
  <c r="H6379" i="24"/>
  <c r="H6380" i="24"/>
  <c r="H6381" i="24"/>
  <c r="H6382" i="24"/>
  <c r="H6383" i="24"/>
  <c r="H6384" i="24"/>
  <c r="H6385" i="24"/>
  <c r="H6386" i="24"/>
  <c r="H6387" i="24"/>
  <c r="H6388" i="24"/>
  <c r="H6389" i="24"/>
  <c r="H6390" i="24"/>
  <c r="H6391" i="24"/>
  <c r="H6392" i="24"/>
  <c r="H6393" i="24"/>
  <c r="H6394" i="24"/>
  <c r="H6395" i="24"/>
  <c r="H6396" i="24"/>
  <c r="H6397" i="24"/>
  <c r="H6398" i="24"/>
  <c r="H6399" i="24"/>
  <c r="H6400" i="24"/>
  <c r="H6401" i="24"/>
  <c r="H6402" i="24"/>
  <c r="H6403" i="24"/>
  <c r="H6404" i="24"/>
  <c r="H6405" i="24"/>
  <c r="H6406" i="24"/>
  <c r="H6407" i="24"/>
  <c r="H6408" i="24"/>
  <c r="H6409" i="24"/>
  <c r="H6410" i="24"/>
  <c r="H6411" i="24"/>
  <c r="H6412" i="24"/>
  <c r="H6413" i="24"/>
  <c r="H6414" i="24"/>
  <c r="H6415" i="24"/>
  <c r="H6416" i="24"/>
  <c r="H6417" i="24"/>
  <c r="H6418" i="24"/>
  <c r="H6419" i="24"/>
  <c r="H6420" i="24"/>
  <c r="H6421" i="24"/>
  <c r="H6422" i="24"/>
  <c r="H6423" i="24"/>
  <c r="H6424" i="24"/>
  <c r="H6425" i="24"/>
  <c r="H6426" i="24"/>
  <c r="H6427" i="24"/>
  <c r="H6428" i="24"/>
  <c r="H6429" i="24"/>
  <c r="H6430" i="24"/>
  <c r="H6431" i="24"/>
  <c r="H6432" i="24"/>
  <c r="H6433" i="24"/>
  <c r="H6434" i="24"/>
  <c r="H6435" i="24"/>
  <c r="H6436" i="24"/>
  <c r="H6437" i="24"/>
  <c r="H6438" i="24"/>
  <c r="H6439" i="24"/>
  <c r="H6440" i="24"/>
  <c r="H6441" i="24"/>
  <c r="H6442" i="24"/>
  <c r="H6443" i="24"/>
  <c r="H6444" i="24"/>
  <c r="H6445" i="24"/>
  <c r="H6446" i="24"/>
  <c r="H6447" i="24"/>
  <c r="H6448" i="24"/>
  <c r="H6449" i="24"/>
  <c r="H6450" i="24"/>
  <c r="H6451" i="24"/>
  <c r="H6452" i="24"/>
  <c r="H6453" i="24"/>
  <c r="H6454" i="24"/>
  <c r="H6455" i="24"/>
  <c r="H6456" i="24"/>
  <c r="H6457" i="24"/>
  <c r="H6458" i="24"/>
  <c r="H6459" i="24"/>
  <c r="H6460" i="24"/>
  <c r="H6461" i="24"/>
  <c r="H6462" i="24"/>
  <c r="H6463" i="24"/>
  <c r="H6464" i="24"/>
  <c r="H6465" i="24"/>
  <c r="H6466" i="24"/>
  <c r="H6467" i="24"/>
  <c r="H6468" i="24"/>
  <c r="H6469" i="24"/>
  <c r="H6470" i="24"/>
  <c r="H6471" i="24"/>
  <c r="H6472" i="24"/>
  <c r="H6473" i="24"/>
  <c r="H6474" i="24"/>
  <c r="H6475" i="24"/>
  <c r="H6476" i="24"/>
  <c r="H6477" i="24"/>
  <c r="H6478" i="24"/>
  <c r="H6479" i="24"/>
  <c r="H6480" i="24"/>
  <c r="H6481" i="24"/>
  <c r="H6482" i="24"/>
  <c r="H6483" i="24"/>
  <c r="H6484" i="24"/>
  <c r="H6485" i="24"/>
  <c r="H6486" i="24"/>
  <c r="H6487" i="24"/>
  <c r="H6488" i="24"/>
  <c r="H6489" i="24"/>
  <c r="H6490" i="24"/>
  <c r="H6491" i="24"/>
  <c r="H6492" i="24"/>
  <c r="H6493" i="24"/>
  <c r="H6494" i="24"/>
  <c r="H6495" i="24"/>
  <c r="H6496" i="24"/>
  <c r="H6497" i="24"/>
  <c r="H6498" i="24"/>
  <c r="H6499" i="24"/>
  <c r="H6500" i="24"/>
  <c r="H6501" i="24"/>
  <c r="H6502" i="24"/>
  <c r="H6503" i="24"/>
  <c r="H6504" i="24"/>
  <c r="H6505" i="24"/>
  <c r="H6506" i="24"/>
  <c r="H6507" i="24"/>
  <c r="H6508" i="24"/>
  <c r="H6509" i="24"/>
  <c r="H6510" i="24"/>
  <c r="H6511" i="24"/>
  <c r="H6512" i="24"/>
  <c r="H6513" i="24"/>
  <c r="H6514" i="24"/>
  <c r="H6515" i="24"/>
  <c r="H6516" i="24"/>
  <c r="H6517" i="24"/>
  <c r="H6518" i="24"/>
  <c r="H6519" i="24"/>
  <c r="H6520" i="24"/>
  <c r="H6521" i="24"/>
  <c r="H6522" i="24"/>
  <c r="H6523" i="24"/>
  <c r="H6524" i="24"/>
  <c r="H6525" i="24"/>
  <c r="H6526" i="24"/>
  <c r="H6527" i="24"/>
  <c r="H6528" i="24"/>
  <c r="H6529" i="24"/>
  <c r="H6530" i="24"/>
  <c r="H6531" i="24"/>
  <c r="H6532" i="24"/>
  <c r="H6533" i="24"/>
  <c r="H6534" i="24"/>
  <c r="H6535" i="24"/>
  <c r="H6536" i="24"/>
  <c r="H6537" i="24"/>
  <c r="H6538" i="24"/>
  <c r="H6539" i="24"/>
  <c r="H6540" i="24"/>
  <c r="H6541" i="24"/>
  <c r="H6542" i="24"/>
  <c r="H6543" i="24"/>
  <c r="H6544" i="24"/>
  <c r="H6545" i="24"/>
  <c r="H6546" i="24"/>
  <c r="H6547" i="24"/>
  <c r="H6548" i="24"/>
  <c r="H6549" i="24"/>
  <c r="H6550" i="24"/>
  <c r="H6551" i="24"/>
  <c r="H6552" i="24"/>
  <c r="H6553" i="24"/>
  <c r="H6554" i="24"/>
  <c r="H6555" i="24"/>
  <c r="H6556" i="24"/>
  <c r="H6557" i="24"/>
  <c r="H6558" i="24"/>
  <c r="H6559" i="24"/>
  <c r="H6560" i="24"/>
  <c r="H6561" i="24"/>
  <c r="H6562" i="24"/>
  <c r="H6563" i="24"/>
  <c r="H6564" i="24"/>
  <c r="H6565" i="24"/>
  <c r="H6566" i="24"/>
  <c r="H6567" i="24"/>
  <c r="H6568" i="24"/>
  <c r="H6569" i="24"/>
  <c r="H6570" i="24"/>
  <c r="H6571" i="24"/>
  <c r="H6572" i="24"/>
  <c r="H6573" i="24"/>
  <c r="H6574" i="24"/>
  <c r="H6575" i="24"/>
  <c r="H6576" i="24"/>
  <c r="H6577" i="24"/>
  <c r="H6578" i="24"/>
  <c r="H6579" i="24"/>
  <c r="H6580" i="24"/>
  <c r="H6581" i="24"/>
  <c r="H6582" i="24"/>
  <c r="H6583" i="24"/>
  <c r="H6584" i="24"/>
  <c r="H6585" i="24"/>
  <c r="H6586" i="24"/>
  <c r="H6587" i="24"/>
  <c r="H6588" i="24"/>
  <c r="H6589" i="24"/>
  <c r="H6590" i="24"/>
  <c r="H6591" i="24"/>
  <c r="H6592" i="24"/>
  <c r="H6593" i="24"/>
  <c r="H6594" i="24"/>
  <c r="H6595" i="24"/>
  <c r="H6596" i="24"/>
  <c r="H6597" i="24"/>
  <c r="H6598" i="24"/>
  <c r="H6599" i="24"/>
  <c r="H6600" i="24"/>
  <c r="H6601" i="24"/>
  <c r="H6602" i="24"/>
  <c r="H6603" i="24"/>
  <c r="H6604" i="24"/>
  <c r="H6605" i="24"/>
  <c r="H6606" i="24"/>
  <c r="H6607" i="24"/>
  <c r="H6608" i="24"/>
  <c r="H6609" i="24"/>
  <c r="H6610" i="24"/>
  <c r="H6611" i="24"/>
  <c r="H6612" i="24"/>
  <c r="H6613" i="24"/>
  <c r="H6614" i="24"/>
  <c r="H6615" i="24"/>
  <c r="H6616" i="24"/>
  <c r="H6617" i="24"/>
  <c r="H6618" i="24"/>
  <c r="H6619" i="24"/>
  <c r="H6620" i="24"/>
  <c r="H6621" i="24"/>
  <c r="H6622" i="24"/>
  <c r="H6623" i="24"/>
  <c r="H6624" i="24"/>
  <c r="H6625" i="24"/>
  <c r="H6626" i="24"/>
  <c r="H6627" i="24"/>
  <c r="H6628" i="24"/>
  <c r="H6629" i="24"/>
  <c r="H6630" i="24"/>
  <c r="H6631" i="24"/>
  <c r="H6632" i="24"/>
  <c r="H6633" i="24"/>
  <c r="H6634" i="24"/>
  <c r="H6635" i="24"/>
  <c r="H6636" i="24"/>
  <c r="H6637" i="24"/>
  <c r="H6638" i="24"/>
  <c r="H6639" i="24"/>
  <c r="H6640" i="24"/>
  <c r="H6641" i="24"/>
  <c r="H6642" i="24"/>
  <c r="H6643" i="24"/>
  <c r="H6644" i="24"/>
  <c r="H6645" i="24"/>
  <c r="H6646" i="24"/>
  <c r="H6647" i="24"/>
  <c r="H6648" i="24"/>
  <c r="H6649" i="24"/>
  <c r="H6650" i="24"/>
  <c r="H6651" i="24"/>
  <c r="H6652" i="24"/>
  <c r="H6653" i="24"/>
  <c r="H6654" i="24"/>
  <c r="H6655" i="24"/>
  <c r="H6656" i="24"/>
  <c r="H6657" i="24"/>
  <c r="H6658" i="24"/>
  <c r="H6659" i="24"/>
  <c r="H6660" i="24"/>
  <c r="H6661" i="24"/>
  <c r="H6662" i="24"/>
  <c r="H6663" i="24"/>
  <c r="H6664" i="24"/>
  <c r="H6665" i="24"/>
  <c r="H6666" i="24"/>
  <c r="H6667" i="24"/>
  <c r="H6668" i="24"/>
  <c r="H6669" i="24"/>
  <c r="H6670" i="24"/>
  <c r="H6671" i="24"/>
  <c r="H6672" i="24"/>
  <c r="H6673" i="24"/>
  <c r="H6674" i="24"/>
  <c r="H6675" i="24"/>
  <c r="H6676" i="24"/>
  <c r="H6677" i="24"/>
  <c r="H6678" i="24"/>
  <c r="H6679" i="24"/>
  <c r="H6680" i="24"/>
  <c r="H6681" i="24"/>
  <c r="H6682" i="24"/>
  <c r="H6683" i="24"/>
  <c r="H6684" i="24"/>
  <c r="H6685" i="24"/>
  <c r="H6686" i="24"/>
  <c r="H6687" i="24"/>
  <c r="H6688" i="24"/>
  <c r="H6689" i="24"/>
  <c r="H6690" i="24"/>
  <c r="H6691" i="24"/>
  <c r="H6692" i="24"/>
  <c r="H6693" i="24"/>
  <c r="H6694" i="24"/>
  <c r="H6695" i="24"/>
  <c r="H6696" i="24"/>
  <c r="H6697" i="24"/>
  <c r="H6698" i="24"/>
  <c r="H6699" i="24"/>
  <c r="H6700" i="24"/>
  <c r="H6701" i="24"/>
  <c r="H6702" i="24"/>
  <c r="H6703" i="24"/>
  <c r="H6704" i="24"/>
  <c r="H6705" i="24"/>
  <c r="H6706" i="24"/>
  <c r="H6707" i="24"/>
  <c r="H6708" i="24"/>
  <c r="H6709" i="24"/>
  <c r="H6710" i="24"/>
  <c r="H6711" i="24"/>
  <c r="H6712" i="24"/>
  <c r="H6713" i="24"/>
  <c r="H6714" i="24"/>
  <c r="H6715" i="24"/>
  <c r="H6716" i="24"/>
  <c r="H6717" i="24"/>
  <c r="H6718" i="24"/>
  <c r="H6719" i="24"/>
  <c r="H6720" i="24"/>
  <c r="H6721" i="24"/>
  <c r="H6722" i="24"/>
  <c r="H6723" i="24"/>
  <c r="H6724" i="24"/>
  <c r="H6725" i="24"/>
  <c r="H6726" i="24"/>
  <c r="H6727" i="24"/>
  <c r="H6728" i="24"/>
  <c r="H6729" i="24"/>
  <c r="H6730" i="24"/>
  <c r="H6731" i="24"/>
  <c r="H6732" i="24"/>
  <c r="H6733" i="24"/>
  <c r="H6734" i="24"/>
  <c r="H6735" i="24"/>
  <c r="H6736" i="24"/>
  <c r="H6737" i="24"/>
  <c r="H6738" i="24"/>
  <c r="H6739" i="24"/>
  <c r="H6740" i="24"/>
  <c r="H6741" i="24"/>
  <c r="H6742" i="24"/>
  <c r="H6743" i="24"/>
  <c r="H6744" i="24"/>
  <c r="H6745" i="24"/>
  <c r="H6746" i="24"/>
  <c r="H6747" i="24"/>
  <c r="H6748" i="24"/>
  <c r="H6749" i="24"/>
  <c r="H6750" i="24"/>
  <c r="H6751" i="24"/>
  <c r="H6752" i="24"/>
  <c r="H6753" i="24"/>
  <c r="H6754" i="24"/>
  <c r="H6755" i="24"/>
  <c r="H6756" i="24"/>
  <c r="H6757" i="24"/>
  <c r="H6758" i="24"/>
  <c r="H6759" i="24"/>
  <c r="H6760" i="24"/>
  <c r="H6761" i="24"/>
  <c r="H6762" i="24"/>
  <c r="H6763" i="24"/>
  <c r="H6764" i="24"/>
  <c r="H6765" i="24"/>
  <c r="H6766" i="24"/>
  <c r="H6767" i="24"/>
  <c r="H6768" i="24"/>
  <c r="H6769" i="24"/>
  <c r="H6770" i="24"/>
  <c r="H6771" i="24"/>
  <c r="H6772" i="24"/>
  <c r="H6773" i="24"/>
  <c r="H6774" i="24"/>
  <c r="H6775" i="24"/>
  <c r="H6776" i="24"/>
  <c r="H6777" i="24"/>
  <c r="H6778" i="24"/>
  <c r="H6779" i="24"/>
  <c r="H6780" i="24"/>
  <c r="H6781" i="24"/>
  <c r="H6782" i="24"/>
  <c r="H6783" i="24"/>
  <c r="H6784" i="24"/>
  <c r="H6785" i="24"/>
  <c r="H6786" i="24"/>
  <c r="H6787" i="24"/>
  <c r="H6788" i="24"/>
  <c r="H6789" i="24"/>
  <c r="H6790" i="24"/>
  <c r="H6791" i="24"/>
  <c r="H6792" i="24"/>
  <c r="H6793" i="24"/>
  <c r="H6794" i="24"/>
  <c r="H6795" i="24"/>
  <c r="H6796" i="24"/>
  <c r="H6797" i="24"/>
  <c r="H6798" i="24"/>
  <c r="H6799" i="24"/>
  <c r="H6800" i="24"/>
  <c r="H6801" i="24"/>
  <c r="H6802" i="24"/>
  <c r="H6803" i="24"/>
  <c r="H6804" i="24"/>
  <c r="H6805" i="24"/>
  <c r="H6806" i="24"/>
  <c r="H6807" i="24"/>
  <c r="H6808" i="24"/>
  <c r="H6809" i="24"/>
  <c r="H6810" i="24"/>
  <c r="H6811" i="24"/>
  <c r="H6812" i="24"/>
  <c r="H6813" i="24"/>
  <c r="H6814" i="24"/>
  <c r="H6815" i="24"/>
  <c r="H6816" i="24"/>
  <c r="H6817" i="24"/>
  <c r="H6818" i="24"/>
  <c r="H6819" i="24"/>
  <c r="H6820" i="24"/>
  <c r="H6821" i="24"/>
  <c r="H6822" i="24"/>
  <c r="H6823" i="24"/>
  <c r="H6824" i="24"/>
  <c r="H6825" i="24"/>
  <c r="H6826" i="24"/>
  <c r="H6827" i="24"/>
  <c r="H6828" i="24"/>
  <c r="H6829" i="24"/>
  <c r="H6830" i="24"/>
  <c r="H6831" i="24"/>
  <c r="H6832" i="24"/>
  <c r="H6833" i="24"/>
  <c r="H6834" i="24"/>
  <c r="H6835" i="24"/>
  <c r="H6836" i="24"/>
  <c r="H6837" i="24"/>
  <c r="H6838" i="24"/>
  <c r="H6839" i="24"/>
  <c r="H6840" i="24"/>
  <c r="H6841" i="24"/>
  <c r="H6842" i="24"/>
  <c r="H6843" i="24"/>
  <c r="H6844" i="24"/>
  <c r="H6845" i="24"/>
  <c r="H6846" i="24"/>
  <c r="H6847" i="24"/>
  <c r="H6848" i="24"/>
  <c r="H6849" i="24"/>
  <c r="H6850" i="24"/>
  <c r="H6851" i="24"/>
  <c r="H6852" i="24"/>
  <c r="H6853" i="24"/>
  <c r="H6854" i="24"/>
  <c r="H6855" i="24"/>
  <c r="H6856" i="24"/>
  <c r="H6857" i="24"/>
  <c r="H6858" i="24"/>
  <c r="H6859" i="24"/>
  <c r="H6860" i="24"/>
  <c r="H6861" i="24"/>
  <c r="H6862" i="24"/>
  <c r="H6863" i="24"/>
  <c r="H6864" i="24"/>
  <c r="H6865" i="24"/>
  <c r="H6866" i="24"/>
  <c r="H6867" i="24"/>
  <c r="H6868" i="24"/>
  <c r="H6869" i="24"/>
  <c r="H6870" i="24"/>
  <c r="H6871" i="24"/>
  <c r="H6872" i="24"/>
  <c r="H6873" i="24"/>
  <c r="H6874" i="24"/>
  <c r="H6875" i="24"/>
  <c r="H6876" i="24"/>
  <c r="H6877" i="24"/>
  <c r="H6878" i="24"/>
  <c r="H6879" i="24"/>
  <c r="H6880" i="24"/>
  <c r="H6881" i="24"/>
  <c r="H6882" i="24"/>
  <c r="H6883" i="24"/>
  <c r="H6884" i="24"/>
  <c r="H6885" i="24"/>
  <c r="H6886" i="24"/>
  <c r="H6887" i="24"/>
  <c r="H6888" i="24"/>
  <c r="H6889" i="24"/>
  <c r="H6890" i="24"/>
  <c r="H6891" i="24"/>
  <c r="H6892" i="24"/>
  <c r="H6893" i="24"/>
  <c r="H6894" i="24"/>
  <c r="H6895" i="24"/>
  <c r="H6896" i="24"/>
  <c r="H6897" i="24"/>
  <c r="H6898" i="24"/>
  <c r="H6899" i="24"/>
  <c r="H6900" i="24"/>
  <c r="H6901" i="24"/>
  <c r="H6902" i="24"/>
  <c r="H6903" i="24"/>
  <c r="H6904" i="24"/>
  <c r="H6905" i="24"/>
  <c r="H6906" i="24"/>
  <c r="H6907" i="24"/>
  <c r="H6908" i="24"/>
  <c r="H6909" i="24"/>
  <c r="H6910" i="24"/>
  <c r="H6911" i="24"/>
  <c r="H6912" i="24"/>
  <c r="H6913" i="24"/>
  <c r="H6914" i="24"/>
  <c r="H6915" i="24"/>
  <c r="H6916" i="24"/>
  <c r="H6917" i="24"/>
  <c r="H6918" i="24"/>
  <c r="H6919" i="24"/>
  <c r="H6920" i="24"/>
  <c r="H6921" i="24"/>
  <c r="H6922" i="24"/>
  <c r="H6923" i="24"/>
  <c r="H6924" i="24"/>
  <c r="H6925" i="24"/>
  <c r="H6926" i="24"/>
  <c r="H6927" i="24"/>
  <c r="H6928" i="24"/>
  <c r="H6929" i="24"/>
  <c r="H6930" i="24"/>
  <c r="H6931" i="24"/>
  <c r="H6932" i="24"/>
  <c r="H6933" i="24"/>
  <c r="H6934" i="24"/>
  <c r="H6935" i="24"/>
  <c r="H6936" i="24"/>
  <c r="H6937" i="24"/>
  <c r="H6938" i="24"/>
  <c r="H6939" i="24"/>
  <c r="H6940" i="24"/>
  <c r="H6941" i="24"/>
  <c r="H6942" i="24"/>
  <c r="H6943" i="24"/>
  <c r="H6944" i="24"/>
  <c r="H6945" i="24"/>
  <c r="H6946" i="24"/>
  <c r="H6947" i="24"/>
  <c r="H6948" i="24"/>
  <c r="H6949" i="24"/>
  <c r="H6950" i="24"/>
  <c r="H6951" i="24"/>
  <c r="H6952" i="24"/>
  <c r="H6953" i="24"/>
  <c r="H6954" i="24"/>
  <c r="H6955" i="24"/>
  <c r="H6956" i="24"/>
  <c r="H6957" i="24"/>
  <c r="H6958" i="24"/>
  <c r="H6959" i="24"/>
  <c r="H6960" i="24"/>
  <c r="H6961" i="24"/>
  <c r="H6962" i="24"/>
  <c r="H6963" i="24"/>
  <c r="H6964" i="24"/>
  <c r="H6965" i="24"/>
  <c r="H6966" i="24"/>
  <c r="H6967" i="24"/>
  <c r="H6968" i="24"/>
  <c r="H6969" i="24"/>
  <c r="H6970" i="24"/>
  <c r="H6971" i="24"/>
  <c r="H6972" i="24"/>
  <c r="H6973" i="24"/>
  <c r="H6974" i="24"/>
  <c r="H6975" i="24"/>
  <c r="H6976" i="24"/>
  <c r="H6977" i="24"/>
  <c r="H6978" i="24"/>
  <c r="H6979" i="24"/>
  <c r="H6980" i="24"/>
  <c r="H6981" i="24"/>
  <c r="H6982" i="24"/>
  <c r="H6983" i="24"/>
  <c r="H6984" i="24"/>
  <c r="H6985" i="24"/>
  <c r="H6986" i="24"/>
  <c r="H6987" i="24"/>
  <c r="H6988" i="24"/>
  <c r="H6989" i="24"/>
  <c r="H6990" i="24"/>
  <c r="H6991" i="24"/>
  <c r="H6992" i="24"/>
  <c r="H6993" i="24"/>
  <c r="H6994" i="24"/>
  <c r="H6995" i="24"/>
  <c r="H6996" i="24"/>
  <c r="H6997" i="24"/>
  <c r="H6998" i="24"/>
  <c r="H6999" i="24"/>
  <c r="H7000" i="24"/>
  <c r="H7001" i="24"/>
  <c r="H7002" i="24"/>
  <c r="H7003" i="24"/>
  <c r="H7004" i="24"/>
  <c r="H7005" i="24"/>
  <c r="H7006" i="24"/>
  <c r="H7007" i="24"/>
  <c r="H7008" i="24"/>
  <c r="H7009" i="24"/>
  <c r="H7010" i="24"/>
  <c r="H7011" i="24"/>
  <c r="H7012" i="24"/>
  <c r="H7013" i="24"/>
  <c r="H7014" i="24"/>
  <c r="H7015" i="24"/>
  <c r="H7016" i="24"/>
  <c r="H7017" i="24"/>
  <c r="H7018" i="24"/>
  <c r="H7019" i="24"/>
  <c r="H7020" i="24"/>
  <c r="H7021" i="24"/>
  <c r="H7022" i="24"/>
  <c r="H7023" i="24"/>
  <c r="H7024" i="24"/>
  <c r="H7025" i="24"/>
  <c r="H7026" i="24"/>
  <c r="H7027" i="24"/>
  <c r="H7028" i="24"/>
  <c r="H7029" i="24"/>
  <c r="H7030" i="24"/>
  <c r="H7031" i="24"/>
  <c r="H7032" i="24"/>
  <c r="H7033" i="24"/>
  <c r="H7034" i="24"/>
  <c r="H7035" i="24"/>
  <c r="H7036" i="24"/>
  <c r="H7037" i="24"/>
  <c r="H7038" i="24"/>
  <c r="H7039" i="24"/>
  <c r="H7040" i="24"/>
  <c r="H7041" i="24"/>
  <c r="H7042" i="24"/>
  <c r="H7043" i="24"/>
  <c r="H7044" i="24"/>
  <c r="H7045" i="24"/>
  <c r="H7046" i="24"/>
  <c r="H7047" i="24"/>
  <c r="H7048" i="24"/>
  <c r="H7049" i="24"/>
  <c r="H7050" i="24"/>
  <c r="H7051" i="24"/>
  <c r="H7052" i="24"/>
  <c r="H7053" i="24"/>
  <c r="H7054" i="24"/>
  <c r="H7055" i="24"/>
  <c r="H7056" i="24"/>
  <c r="H7057" i="24"/>
  <c r="H7058" i="24"/>
  <c r="H7059" i="24"/>
  <c r="H7060" i="24"/>
  <c r="H7061" i="24"/>
  <c r="H7062" i="24"/>
  <c r="H7063" i="24"/>
  <c r="H7064" i="24"/>
  <c r="H7065" i="24"/>
  <c r="H7066" i="24"/>
  <c r="H7067" i="24"/>
  <c r="H7068" i="24"/>
  <c r="H7069" i="24"/>
  <c r="H7070" i="24"/>
  <c r="H7071" i="24"/>
  <c r="H7072" i="24"/>
  <c r="H7073" i="24"/>
  <c r="H7074" i="24"/>
  <c r="H7075" i="24"/>
  <c r="H7076" i="24"/>
  <c r="H7077" i="24"/>
  <c r="H7078" i="24"/>
  <c r="H7079" i="24"/>
  <c r="H7080" i="24"/>
  <c r="H7081" i="24"/>
  <c r="H7082" i="24"/>
  <c r="H7083" i="24"/>
  <c r="H7084" i="24"/>
  <c r="H7085" i="24"/>
  <c r="H7086" i="24"/>
  <c r="H7087" i="24"/>
  <c r="H7088" i="24"/>
  <c r="H7089" i="24"/>
  <c r="H7090" i="24"/>
  <c r="H7091" i="24"/>
  <c r="H7092" i="24"/>
  <c r="H7093" i="24"/>
  <c r="H7094" i="24"/>
  <c r="H7095" i="24"/>
  <c r="H7096" i="24"/>
  <c r="H7097" i="24"/>
  <c r="H7098" i="24"/>
  <c r="H7099" i="24"/>
  <c r="H7100" i="24"/>
  <c r="H7101" i="24"/>
  <c r="H7102" i="24"/>
  <c r="H7103" i="24"/>
  <c r="H7104" i="24"/>
  <c r="H7105" i="24"/>
  <c r="H7106" i="24"/>
  <c r="H7107" i="24"/>
  <c r="H7108" i="24"/>
  <c r="H7109" i="24"/>
  <c r="H7110" i="24"/>
  <c r="H7111" i="24"/>
  <c r="H7112" i="24"/>
  <c r="H7113" i="24"/>
  <c r="H7114" i="24"/>
  <c r="H7115" i="24"/>
  <c r="H7116" i="24"/>
  <c r="H7117" i="24"/>
  <c r="H7118" i="24"/>
  <c r="H7119" i="24"/>
  <c r="H7120" i="24"/>
  <c r="H7121" i="24"/>
  <c r="H7122" i="24"/>
  <c r="H7123" i="24"/>
  <c r="H7124" i="24"/>
  <c r="H7125" i="24"/>
  <c r="H7126" i="24"/>
  <c r="H7127" i="24"/>
  <c r="H7128" i="24"/>
  <c r="H7129" i="24"/>
  <c r="H7130" i="24"/>
  <c r="H7131" i="24"/>
  <c r="H7132" i="24"/>
  <c r="H7133" i="24"/>
  <c r="H7134" i="24"/>
  <c r="H7135" i="24"/>
  <c r="H7136" i="24"/>
  <c r="H7137" i="24"/>
  <c r="H7138" i="24"/>
  <c r="H7139" i="24"/>
  <c r="H7140" i="24"/>
  <c r="H7141" i="24"/>
  <c r="H7142" i="24"/>
  <c r="H7143" i="24"/>
  <c r="H7144" i="24"/>
  <c r="H7145" i="24"/>
  <c r="H7146" i="24"/>
  <c r="H7147" i="24"/>
  <c r="H7148" i="24"/>
  <c r="H7149" i="24"/>
  <c r="H7150" i="24"/>
  <c r="H7151" i="24"/>
  <c r="H7152" i="24"/>
  <c r="H7153" i="24"/>
  <c r="H7154" i="24"/>
  <c r="H7155" i="24"/>
  <c r="H7156" i="24"/>
  <c r="H7157" i="24"/>
  <c r="H7158" i="24"/>
  <c r="H7159" i="24"/>
  <c r="H7160" i="24"/>
  <c r="H7161" i="24"/>
  <c r="H7162" i="24"/>
  <c r="H7163" i="24"/>
  <c r="H7164" i="24"/>
  <c r="H7165" i="24"/>
  <c r="H7166" i="24"/>
  <c r="H7167" i="24"/>
  <c r="H7168" i="24"/>
  <c r="H7169" i="24"/>
  <c r="H7170" i="24"/>
  <c r="H7171" i="24"/>
  <c r="H7172" i="24"/>
  <c r="H7173" i="24"/>
  <c r="H7174" i="24"/>
  <c r="H7175" i="24"/>
  <c r="H7176" i="24"/>
  <c r="H7177" i="24"/>
  <c r="H7178" i="24"/>
  <c r="H7179" i="24"/>
  <c r="H7180" i="24"/>
  <c r="H7181" i="24"/>
  <c r="H7182" i="24"/>
  <c r="H7183" i="24"/>
  <c r="H7184" i="24"/>
  <c r="H7185" i="24"/>
  <c r="H7186" i="24"/>
  <c r="H7187" i="24"/>
  <c r="H7188" i="24"/>
  <c r="H7189" i="24"/>
  <c r="H7190" i="24"/>
  <c r="H7191" i="24"/>
  <c r="H7192" i="24"/>
  <c r="H7193" i="24"/>
  <c r="H7194" i="24"/>
  <c r="H7195" i="24"/>
  <c r="H7196" i="24"/>
  <c r="H7197" i="24"/>
  <c r="H7198" i="24"/>
  <c r="H7199" i="24"/>
  <c r="H7200" i="24"/>
  <c r="H7201" i="24"/>
  <c r="H7202" i="24"/>
  <c r="H7203" i="24"/>
  <c r="H7204" i="24"/>
  <c r="H7205" i="24"/>
  <c r="H7206" i="24"/>
  <c r="H7207" i="24"/>
  <c r="H7208" i="24"/>
  <c r="H7209" i="24"/>
  <c r="H7210" i="24"/>
  <c r="H7211" i="24"/>
  <c r="H7212" i="24"/>
  <c r="H7213" i="24"/>
  <c r="H7214" i="24"/>
  <c r="H7215" i="24"/>
  <c r="H7216" i="24"/>
  <c r="H7217" i="24"/>
  <c r="H7218" i="24"/>
  <c r="H7219" i="24"/>
  <c r="H7220" i="24"/>
  <c r="H7221" i="24"/>
  <c r="H7222" i="24"/>
  <c r="H7223" i="24"/>
  <c r="H7224" i="24"/>
  <c r="H7225" i="24"/>
  <c r="H7226" i="24"/>
  <c r="H7227" i="24"/>
  <c r="H7228" i="24"/>
  <c r="H7229" i="24"/>
  <c r="H7230" i="24"/>
  <c r="H7231" i="24"/>
  <c r="H7232" i="24"/>
  <c r="H7233" i="24"/>
  <c r="H7234" i="24"/>
  <c r="H7235" i="24"/>
  <c r="H7236" i="24"/>
  <c r="H7237" i="24"/>
  <c r="H7238" i="24"/>
  <c r="H7239" i="24"/>
  <c r="H7240" i="24"/>
  <c r="H7241" i="24"/>
  <c r="H7242" i="24"/>
  <c r="H7243" i="24"/>
  <c r="H7244" i="24"/>
  <c r="H7245" i="24"/>
  <c r="H7246" i="24"/>
  <c r="H7247" i="24"/>
  <c r="H7248" i="24"/>
  <c r="H7249" i="24"/>
  <c r="H7250" i="24"/>
  <c r="H7251" i="24"/>
  <c r="H7252" i="24"/>
  <c r="H7253" i="24"/>
  <c r="H7254" i="24"/>
  <c r="H7255" i="24"/>
  <c r="H7256" i="24"/>
  <c r="H7257" i="24"/>
  <c r="H7258" i="24"/>
  <c r="H7259" i="24"/>
  <c r="H7260" i="24"/>
  <c r="H7261" i="24"/>
  <c r="H7262" i="24"/>
  <c r="H7263" i="24"/>
  <c r="H7264" i="24"/>
  <c r="H7265" i="24"/>
  <c r="H7266" i="24"/>
  <c r="H7267" i="24"/>
  <c r="H7268" i="24"/>
  <c r="H7269" i="24"/>
  <c r="H7270" i="24"/>
  <c r="H7271" i="24"/>
  <c r="H7272" i="24"/>
  <c r="H7273" i="24"/>
  <c r="H7274" i="24"/>
  <c r="H7275" i="24"/>
  <c r="H7276" i="24"/>
  <c r="H7277" i="24"/>
  <c r="H7278" i="24"/>
  <c r="H7279" i="24"/>
  <c r="H7280" i="24"/>
  <c r="H7281" i="24"/>
  <c r="H7282" i="24"/>
  <c r="H7283" i="24"/>
  <c r="H7284" i="24"/>
  <c r="H7285" i="24"/>
  <c r="H7286" i="24"/>
  <c r="H7287" i="24"/>
  <c r="H7288" i="24"/>
  <c r="H7289" i="24"/>
  <c r="H7290" i="24"/>
  <c r="H7291" i="24"/>
  <c r="H7292" i="24"/>
  <c r="H7293" i="24"/>
  <c r="H7294" i="24"/>
  <c r="H7295" i="24"/>
  <c r="H7296" i="24"/>
  <c r="H7297" i="24"/>
  <c r="H7298" i="24"/>
  <c r="H7299" i="24"/>
  <c r="H7300" i="24"/>
  <c r="H7301" i="24"/>
  <c r="H7302" i="24"/>
  <c r="H7303" i="24"/>
  <c r="H7304" i="24"/>
  <c r="H7305" i="24"/>
  <c r="H7306" i="24"/>
  <c r="H7307" i="24"/>
  <c r="H7308" i="24"/>
  <c r="H7309" i="24"/>
  <c r="H7310" i="24"/>
  <c r="H7311" i="24"/>
  <c r="H7312" i="24"/>
  <c r="H7313" i="24"/>
  <c r="H7314" i="24"/>
  <c r="H7315" i="24"/>
  <c r="H7316" i="24"/>
  <c r="H7317" i="24"/>
  <c r="H7318" i="24"/>
  <c r="H7319" i="24"/>
  <c r="H7320" i="24"/>
  <c r="H7321" i="24"/>
  <c r="H7322" i="24"/>
  <c r="H7323" i="24"/>
  <c r="H7324" i="24"/>
  <c r="H7325" i="24"/>
  <c r="H7326" i="24"/>
  <c r="H7327" i="24"/>
  <c r="H7328" i="24"/>
  <c r="H7329" i="24"/>
  <c r="H7330" i="24"/>
  <c r="H7331" i="24"/>
  <c r="H7332" i="24"/>
  <c r="H7333" i="24"/>
  <c r="H7334" i="24"/>
  <c r="H7335" i="24"/>
  <c r="H7336" i="24"/>
  <c r="H7337" i="24"/>
  <c r="H7338" i="24"/>
  <c r="H7339" i="24"/>
  <c r="H7340" i="24"/>
  <c r="H7341" i="24"/>
  <c r="H7342" i="24"/>
  <c r="H7343" i="24"/>
  <c r="H7344" i="24"/>
  <c r="H7345" i="24"/>
  <c r="H7346" i="24"/>
  <c r="H7347" i="24"/>
  <c r="H7348" i="24"/>
  <c r="H7349" i="24"/>
  <c r="H7350" i="24"/>
  <c r="H7351" i="24"/>
  <c r="H7352" i="24"/>
  <c r="H7353" i="24"/>
  <c r="H7354" i="24"/>
  <c r="H7355" i="24"/>
  <c r="H7356" i="24"/>
  <c r="H7357" i="24"/>
  <c r="H7358" i="24"/>
  <c r="H7359" i="24"/>
  <c r="H7360" i="24"/>
  <c r="H7361" i="24"/>
  <c r="H7362" i="24"/>
  <c r="H7363" i="24"/>
  <c r="H7364" i="24"/>
  <c r="H7365" i="24"/>
  <c r="H7366" i="24"/>
  <c r="H7367" i="24"/>
  <c r="H7368" i="24"/>
  <c r="H7369" i="24"/>
  <c r="H7370" i="24"/>
  <c r="H7371" i="24"/>
  <c r="H7372" i="24"/>
  <c r="H7373" i="24"/>
  <c r="H7374" i="24"/>
  <c r="H7375" i="24"/>
  <c r="H7376" i="24"/>
  <c r="H7377" i="24"/>
  <c r="H7378" i="24"/>
  <c r="H7379" i="24"/>
  <c r="H7380" i="24"/>
  <c r="H7381" i="24"/>
  <c r="H7382" i="24"/>
  <c r="H7383" i="24"/>
  <c r="H7384" i="24"/>
  <c r="H7385" i="24"/>
  <c r="H7386" i="24"/>
  <c r="H7387" i="24"/>
  <c r="H7388" i="24"/>
  <c r="H7389" i="24"/>
  <c r="H7390" i="24"/>
  <c r="H7391" i="24"/>
  <c r="H7392" i="24"/>
  <c r="H7393" i="24"/>
  <c r="H7394" i="24"/>
  <c r="H7395" i="24"/>
  <c r="H7396" i="24"/>
  <c r="H7397" i="24"/>
  <c r="H7398" i="24"/>
  <c r="H7399" i="24"/>
  <c r="H7400" i="24"/>
  <c r="H7401" i="24"/>
  <c r="H7402" i="24"/>
  <c r="H7403" i="24"/>
  <c r="H7404" i="24"/>
  <c r="H7405" i="24"/>
  <c r="H7406" i="24"/>
  <c r="H7407" i="24"/>
  <c r="H7408" i="24"/>
  <c r="H7409" i="24"/>
  <c r="H7410" i="24"/>
  <c r="H7411" i="24"/>
  <c r="H7412" i="24"/>
  <c r="H7413" i="24"/>
  <c r="H7414" i="24"/>
  <c r="H7415" i="24"/>
  <c r="H7416" i="24"/>
  <c r="H7417" i="24"/>
  <c r="H7418" i="24"/>
  <c r="H7419" i="24"/>
  <c r="H7420" i="24"/>
  <c r="H7421" i="24"/>
  <c r="H7422" i="24"/>
  <c r="H7423" i="24"/>
  <c r="H7424" i="24"/>
  <c r="H7425" i="24"/>
  <c r="H7426" i="24"/>
  <c r="H7427" i="24"/>
  <c r="H7428" i="24"/>
  <c r="H7429" i="24"/>
  <c r="H7430" i="24"/>
  <c r="H7431" i="24"/>
  <c r="H7432" i="24"/>
  <c r="H7433" i="24"/>
  <c r="H7434" i="24"/>
  <c r="H7435" i="24"/>
  <c r="H7436" i="24"/>
  <c r="H7437" i="24"/>
  <c r="H7438" i="24"/>
  <c r="H7439" i="24"/>
  <c r="H7440" i="24"/>
  <c r="H7441" i="24"/>
  <c r="H7442" i="24"/>
  <c r="H7443" i="24"/>
  <c r="H7444" i="24"/>
  <c r="H7445" i="24"/>
  <c r="H7446" i="24"/>
  <c r="H7447" i="24"/>
  <c r="H7448" i="24"/>
  <c r="H7449" i="24"/>
  <c r="H7450" i="24"/>
  <c r="H7451" i="24"/>
  <c r="H7452" i="24"/>
  <c r="H7453" i="24"/>
  <c r="H7454" i="24"/>
  <c r="H7455" i="24"/>
  <c r="H7456" i="24"/>
  <c r="H7457" i="24"/>
  <c r="H7458" i="24"/>
  <c r="H7459" i="24"/>
  <c r="H7460" i="24"/>
  <c r="H7461" i="24"/>
  <c r="H7462" i="24"/>
  <c r="H7463" i="24"/>
  <c r="H7464" i="24"/>
  <c r="H7465" i="24"/>
  <c r="H7466" i="24"/>
  <c r="H7467" i="24"/>
  <c r="H7468" i="24"/>
  <c r="H7469" i="24"/>
  <c r="H7470" i="24"/>
  <c r="H7471" i="24"/>
  <c r="H7472" i="24"/>
  <c r="H7473" i="24"/>
  <c r="H7474" i="24"/>
  <c r="H7475" i="24"/>
  <c r="H7476" i="24"/>
  <c r="H7477" i="24"/>
  <c r="H7478" i="24"/>
  <c r="H7479" i="24"/>
  <c r="H7480" i="24"/>
  <c r="H7481" i="24"/>
  <c r="H7482" i="24"/>
  <c r="H7483" i="24"/>
  <c r="H7484" i="24"/>
  <c r="H7485" i="24"/>
  <c r="H7486" i="24"/>
  <c r="H7487" i="24"/>
  <c r="H7488" i="24"/>
  <c r="H7489" i="24"/>
  <c r="H7490" i="24"/>
  <c r="H7491" i="24"/>
  <c r="H7492" i="24"/>
  <c r="H7493" i="24"/>
  <c r="H7494" i="24"/>
  <c r="H7495" i="24"/>
  <c r="H7496" i="24"/>
  <c r="H7497" i="24"/>
  <c r="H7498" i="24"/>
  <c r="H7499" i="24"/>
  <c r="H7500" i="24"/>
  <c r="H7501" i="24"/>
  <c r="H7502" i="24"/>
  <c r="H7503" i="24"/>
  <c r="H7504" i="24"/>
  <c r="H7505" i="24"/>
  <c r="H7506" i="24"/>
  <c r="H7507" i="24"/>
  <c r="H7508" i="24"/>
  <c r="H7509" i="24"/>
  <c r="H7510" i="24"/>
  <c r="H7511" i="24"/>
  <c r="H7512" i="24"/>
  <c r="H7513" i="24"/>
  <c r="H7514" i="24"/>
  <c r="H7515" i="24"/>
  <c r="H7516" i="24"/>
  <c r="H7517" i="24"/>
  <c r="H7518" i="24"/>
  <c r="H7519" i="24"/>
  <c r="H7520" i="24"/>
  <c r="H7521" i="24"/>
  <c r="H7522" i="24"/>
  <c r="H7523" i="24"/>
  <c r="H7524" i="24"/>
  <c r="H7525" i="24"/>
  <c r="H7526" i="24"/>
  <c r="H7527" i="24"/>
  <c r="H7528" i="24"/>
  <c r="H7529" i="24"/>
  <c r="H7530" i="24"/>
  <c r="H7531" i="24"/>
  <c r="H7532" i="24"/>
  <c r="H7533" i="24"/>
  <c r="H7534" i="24"/>
  <c r="H7535" i="24"/>
  <c r="H7536" i="24"/>
  <c r="H7537" i="24"/>
  <c r="H7538" i="24"/>
  <c r="H7539" i="24"/>
  <c r="H7540" i="24"/>
  <c r="H7541" i="24"/>
  <c r="H7542" i="24"/>
  <c r="H7543" i="24"/>
  <c r="H7544" i="24"/>
  <c r="H7545" i="24"/>
  <c r="H7546" i="24"/>
  <c r="H7547" i="24"/>
  <c r="H7548" i="24"/>
  <c r="H7549" i="24"/>
  <c r="H7550" i="24"/>
  <c r="H7551" i="24"/>
  <c r="H7552" i="24"/>
  <c r="H7553" i="24"/>
  <c r="H7554" i="24"/>
  <c r="H7555" i="24"/>
  <c r="H7556" i="24"/>
  <c r="H7557" i="24"/>
  <c r="H7558" i="24"/>
  <c r="H7559" i="24"/>
  <c r="H7560" i="24"/>
  <c r="H7561" i="24"/>
  <c r="H7562" i="24"/>
  <c r="H7563" i="24"/>
  <c r="H7564" i="24"/>
  <c r="H7565" i="24"/>
  <c r="H7566" i="24"/>
  <c r="H7567" i="24"/>
  <c r="H7568" i="24"/>
  <c r="H7569" i="24"/>
  <c r="H7570" i="24"/>
  <c r="H7571" i="24"/>
  <c r="H7572" i="24"/>
  <c r="H7573" i="24"/>
  <c r="H7574" i="24"/>
  <c r="H7575" i="24"/>
  <c r="H7576" i="24"/>
  <c r="H7577" i="24"/>
  <c r="H7578" i="24"/>
  <c r="H7579" i="24"/>
  <c r="H7580" i="24"/>
  <c r="H7581" i="24"/>
  <c r="H7582" i="24"/>
  <c r="H7583" i="24"/>
  <c r="H7584" i="24"/>
  <c r="H7585" i="24"/>
  <c r="H7586" i="24"/>
  <c r="H7587" i="24"/>
  <c r="H7588" i="24"/>
  <c r="H7589" i="24"/>
  <c r="H7590" i="24"/>
  <c r="H7591" i="24"/>
  <c r="H7592" i="24"/>
  <c r="H7593" i="24"/>
  <c r="H7594" i="24"/>
  <c r="H7595" i="24"/>
  <c r="H7596" i="24"/>
  <c r="H7597" i="24"/>
  <c r="H7598" i="24"/>
  <c r="H7599" i="24"/>
  <c r="H7600" i="24"/>
  <c r="H7601" i="24"/>
  <c r="H7602" i="24"/>
  <c r="H7603" i="24"/>
  <c r="H7604" i="24"/>
  <c r="H7605" i="24"/>
  <c r="H7606" i="24"/>
  <c r="H7607" i="24"/>
  <c r="H7608" i="24"/>
  <c r="H7609" i="24"/>
  <c r="H7610" i="24"/>
  <c r="H7611" i="24"/>
  <c r="H7612" i="24"/>
  <c r="H7613" i="24"/>
  <c r="H7614" i="24"/>
  <c r="H7615" i="24"/>
  <c r="H7616" i="24"/>
  <c r="H7617" i="24"/>
  <c r="H7618" i="24"/>
  <c r="H7619" i="24"/>
  <c r="H7620" i="24"/>
  <c r="H7621" i="24"/>
  <c r="H7622" i="24"/>
  <c r="H7623" i="24"/>
  <c r="H7624" i="24"/>
  <c r="H7625" i="24"/>
  <c r="H7626" i="24"/>
  <c r="H7627" i="24"/>
  <c r="H7628" i="24"/>
  <c r="H7629" i="24"/>
  <c r="H7630" i="24"/>
  <c r="H7631" i="24"/>
  <c r="H7632" i="24"/>
  <c r="H7633" i="24"/>
  <c r="H7634" i="24"/>
  <c r="H7635" i="24"/>
  <c r="H7636" i="24"/>
  <c r="H7637" i="24"/>
  <c r="H7638" i="24"/>
  <c r="H7639" i="24"/>
  <c r="H7640" i="24"/>
  <c r="H7641" i="24"/>
  <c r="H7642" i="24"/>
  <c r="H7643" i="24"/>
  <c r="H7644" i="24"/>
  <c r="H7645" i="24"/>
  <c r="H7646" i="24"/>
  <c r="H7647" i="24"/>
  <c r="H7648" i="24"/>
  <c r="H7649" i="24"/>
  <c r="H7650" i="24"/>
  <c r="H7651" i="24"/>
  <c r="H7652" i="24"/>
  <c r="H7653" i="24"/>
  <c r="H7654" i="24"/>
  <c r="H7655" i="24"/>
  <c r="H7656" i="24"/>
  <c r="H7657" i="24"/>
  <c r="H7658" i="24"/>
  <c r="H7659" i="24"/>
  <c r="H7660" i="24"/>
  <c r="H7661" i="24"/>
  <c r="H7662" i="24"/>
  <c r="H7663" i="24"/>
  <c r="H7664" i="24"/>
  <c r="H7665" i="24"/>
  <c r="H7666" i="24"/>
  <c r="H7667" i="24"/>
  <c r="H7668" i="24"/>
  <c r="H7669" i="24"/>
  <c r="H7670" i="24"/>
  <c r="H7671" i="24"/>
  <c r="H7672" i="24"/>
  <c r="H7673" i="24"/>
  <c r="H7674" i="24"/>
  <c r="H7675" i="24"/>
  <c r="H7676" i="24"/>
  <c r="H7677" i="24"/>
  <c r="H7678" i="24"/>
  <c r="H7679" i="24"/>
  <c r="H7680" i="24"/>
  <c r="H7681" i="24"/>
  <c r="H7682" i="24"/>
  <c r="H7683" i="24"/>
  <c r="H7684" i="24"/>
  <c r="H7685" i="24"/>
  <c r="H7686" i="24"/>
  <c r="H7687" i="24"/>
  <c r="H7688" i="24"/>
  <c r="H7689" i="24"/>
  <c r="H7690" i="24"/>
  <c r="H7691" i="24"/>
  <c r="H7692" i="24"/>
  <c r="H7693" i="24"/>
  <c r="H7694" i="24"/>
  <c r="H7695" i="24"/>
  <c r="H7696" i="24"/>
  <c r="H7697" i="24"/>
  <c r="H7698" i="24"/>
  <c r="H7699" i="24"/>
  <c r="H7700" i="24"/>
  <c r="H7701" i="24"/>
  <c r="H7702" i="24"/>
  <c r="H7703" i="24"/>
  <c r="H7704" i="24"/>
  <c r="H7705" i="24"/>
  <c r="H7706" i="24"/>
  <c r="H7707" i="24"/>
  <c r="H7708" i="24"/>
  <c r="H7709" i="24"/>
  <c r="H7710" i="24"/>
  <c r="H7711" i="24"/>
  <c r="H7712" i="24"/>
  <c r="H7713" i="24"/>
  <c r="H7714" i="24"/>
  <c r="H7715" i="24"/>
  <c r="H7716" i="24"/>
  <c r="H7717" i="24"/>
  <c r="H7718" i="24"/>
  <c r="H7719" i="24"/>
  <c r="H7720" i="24"/>
  <c r="H7721" i="24"/>
  <c r="H7722" i="24"/>
  <c r="H7723" i="24"/>
  <c r="H7724" i="24"/>
  <c r="H7725" i="24"/>
  <c r="H7726" i="24"/>
  <c r="H7727" i="24"/>
  <c r="H7728" i="24"/>
  <c r="H7729" i="24"/>
  <c r="H7730" i="24"/>
  <c r="H7731" i="24"/>
  <c r="H7732" i="24"/>
  <c r="H7733" i="24"/>
  <c r="H7734" i="24"/>
  <c r="H7735" i="24"/>
  <c r="H7736" i="24"/>
  <c r="H7737" i="24"/>
  <c r="H7738" i="24"/>
  <c r="H7739" i="24"/>
  <c r="H7740" i="24"/>
  <c r="H7741" i="24"/>
  <c r="H7742" i="24"/>
  <c r="H7743" i="24"/>
  <c r="H7744" i="24"/>
  <c r="H7745" i="24"/>
  <c r="H7746" i="24"/>
  <c r="H7747" i="24"/>
  <c r="H7748" i="24"/>
  <c r="H7749" i="24"/>
  <c r="H7750" i="24"/>
  <c r="H7751" i="24"/>
  <c r="H7752" i="24"/>
  <c r="H7753" i="24"/>
  <c r="H7754" i="24"/>
  <c r="H7755" i="24"/>
  <c r="H7756" i="24"/>
  <c r="H7757" i="24"/>
  <c r="H7758" i="24"/>
  <c r="H7759" i="24"/>
  <c r="H7760" i="24"/>
  <c r="H7761" i="24"/>
  <c r="H7762" i="24"/>
  <c r="H7763" i="24"/>
  <c r="H7764" i="24"/>
  <c r="H7765" i="24"/>
  <c r="H7766" i="24"/>
  <c r="H7767" i="24"/>
  <c r="H7768" i="24"/>
  <c r="H7769" i="24"/>
  <c r="H7770" i="24"/>
  <c r="H7771" i="24"/>
  <c r="H7772" i="24"/>
  <c r="H7773" i="24"/>
  <c r="H7774" i="24"/>
  <c r="H7775" i="24"/>
  <c r="H7776" i="24"/>
  <c r="H7777" i="24"/>
  <c r="H7778" i="24"/>
  <c r="H7779" i="24"/>
  <c r="H7780" i="24"/>
  <c r="H7781" i="24"/>
  <c r="H7782" i="24"/>
  <c r="H7783" i="24"/>
  <c r="H7784" i="24"/>
  <c r="H7785" i="24"/>
  <c r="H7786" i="24"/>
  <c r="H7787" i="24"/>
  <c r="H7788" i="24"/>
  <c r="H7789" i="24"/>
  <c r="H7790" i="24"/>
  <c r="H7791" i="24"/>
  <c r="H7792" i="24"/>
  <c r="H7793" i="24"/>
  <c r="H7794" i="24"/>
  <c r="H7795" i="24"/>
  <c r="H7796" i="24"/>
  <c r="H7797" i="24"/>
  <c r="H7798" i="24"/>
  <c r="H7799" i="24"/>
  <c r="H7800" i="24"/>
  <c r="H7801" i="24"/>
  <c r="H7802" i="24"/>
  <c r="H7803" i="24"/>
  <c r="H7804" i="24"/>
  <c r="H7805" i="24"/>
  <c r="H7806" i="24"/>
  <c r="H7807" i="24"/>
  <c r="H7808" i="24"/>
  <c r="H7809" i="24"/>
  <c r="H7810" i="24"/>
  <c r="H7811" i="24"/>
  <c r="H7812" i="24"/>
  <c r="H7813" i="24"/>
  <c r="H7814" i="24"/>
  <c r="H7815" i="24"/>
  <c r="H7816" i="24"/>
  <c r="H7817" i="24"/>
  <c r="H7818" i="24"/>
  <c r="H7819" i="24"/>
  <c r="H7820" i="24"/>
  <c r="H7821" i="24"/>
  <c r="H7822" i="24"/>
  <c r="H7823" i="24"/>
  <c r="H7824" i="24"/>
  <c r="H7825" i="24"/>
  <c r="H7826" i="24"/>
  <c r="H7827" i="24"/>
  <c r="H7828" i="24"/>
  <c r="H7829" i="24"/>
  <c r="H7830" i="24"/>
  <c r="H7831" i="24"/>
  <c r="H7832" i="24"/>
  <c r="H7833" i="24"/>
  <c r="H7834" i="24"/>
  <c r="H7835" i="24"/>
  <c r="H7836" i="24"/>
  <c r="H7837" i="24"/>
  <c r="H7838" i="24"/>
  <c r="H7839" i="24"/>
  <c r="H7840" i="24"/>
  <c r="H7841" i="24"/>
  <c r="H7842" i="24"/>
  <c r="H7843" i="24"/>
  <c r="H7844" i="24"/>
  <c r="H7845" i="24"/>
  <c r="H7846" i="24"/>
  <c r="H7847" i="24"/>
  <c r="H7848" i="24"/>
  <c r="H7849" i="24"/>
  <c r="H7850" i="24"/>
  <c r="H7851" i="24"/>
  <c r="H7852" i="24"/>
  <c r="H7853" i="24"/>
  <c r="H7854" i="24"/>
  <c r="H7855" i="24"/>
  <c r="H7856" i="24"/>
  <c r="H7857" i="24"/>
  <c r="H7858" i="24"/>
  <c r="H7859" i="24"/>
  <c r="H7860" i="24"/>
  <c r="H7861" i="24"/>
  <c r="H7862" i="24"/>
  <c r="H7863" i="24"/>
  <c r="H7864" i="24"/>
  <c r="H7865" i="24"/>
  <c r="H7866" i="24"/>
  <c r="H7867" i="24"/>
  <c r="H7868" i="24"/>
  <c r="H7869" i="24"/>
  <c r="H7870" i="24"/>
  <c r="H7871" i="24"/>
  <c r="H7872" i="24"/>
  <c r="H7873" i="24"/>
  <c r="H7874" i="24"/>
  <c r="H7875" i="24"/>
  <c r="H7876" i="24"/>
  <c r="H7877" i="24"/>
  <c r="H7878" i="24"/>
  <c r="H7879" i="24"/>
  <c r="H7880" i="24"/>
  <c r="H7881" i="24"/>
  <c r="H7882" i="24"/>
  <c r="H7883" i="24"/>
  <c r="H7884" i="24"/>
  <c r="H7885" i="24"/>
  <c r="H7886" i="24"/>
  <c r="H7887" i="24"/>
  <c r="H7888" i="24"/>
  <c r="H7889" i="24"/>
  <c r="H7890" i="24"/>
  <c r="H7891" i="24"/>
  <c r="H7892" i="24"/>
  <c r="H7893" i="24"/>
  <c r="H7894" i="24"/>
  <c r="H7895" i="24"/>
  <c r="H7896" i="24"/>
  <c r="H7897" i="24"/>
  <c r="H7898" i="24"/>
  <c r="H7899" i="24"/>
  <c r="H7900" i="24"/>
  <c r="H7901" i="24"/>
  <c r="H7902" i="24"/>
  <c r="H7903" i="24"/>
  <c r="H7904" i="24"/>
  <c r="H7905" i="24"/>
  <c r="H7906" i="24"/>
  <c r="H7907" i="24"/>
  <c r="H7908" i="24"/>
  <c r="H7909" i="24"/>
  <c r="H7910" i="24"/>
  <c r="H7911" i="24"/>
  <c r="H7912" i="24"/>
  <c r="H7913" i="24"/>
  <c r="H7914" i="24"/>
  <c r="H7915" i="24"/>
  <c r="H7916" i="24"/>
  <c r="H7917" i="24"/>
  <c r="H7918" i="24"/>
  <c r="H7919" i="24"/>
  <c r="H7920" i="24"/>
  <c r="H7921" i="24"/>
  <c r="H7922" i="24"/>
  <c r="H7923" i="24"/>
  <c r="H7924" i="24"/>
  <c r="H7925" i="24"/>
  <c r="H7926" i="24"/>
  <c r="H7927" i="24"/>
  <c r="H7928" i="24"/>
  <c r="H7929" i="24"/>
  <c r="H7930" i="24"/>
  <c r="H7931" i="24"/>
  <c r="H7932" i="24"/>
  <c r="H7933" i="24"/>
  <c r="H7934" i="24"/>
  <c r="H7935" i="24"/>
  <c r="H7936" i="24"/>
  <c r="H7937" i="24"/>
  <c r="H7938" i="24"/>
  <c r="H7939" i="24"/>
  <c r="H7940" i="24"/>
  <c r="H7941" i="24"/>
  <c r="H7942" i="24"/>
  <c r="H7943" i="24"/>
  <c r="H7944" i="24"/>
  <c r="H7945" i="24"/>
  <c r="H7946" i="24"/>
  <c r="H7947" i="24"/>
  <c r="H7948" i="24"/>
  <c r="H7949" i="24"/>
  <c r="H7950" i="24"/>
  <c r="H7951" i="24"/>
  <c r="H7952" i="24"/>
  <c r="H7953" i="24"/>
  <c r="H7954" i="24"/>
  <c r="H7955" i="24"/>
  <c r="H7956" i="24"/>
  <c r="H7957" i="24"/>
  <c r="H7958" i="24"/>
  <c r="H7959" i="24"/>
  <c r="H7960" i="24"/>
  <c r="H7961" i="24"/>
  <c r="H7962" i="24"/>
  <c r="H7963" i="24"/>
  <c r="H7964" i="24"/>
  <c r="H7965" i="24"/>
  <c r="H7966" i="24"/>
  <c r="H7967" i="24"/>
  <c r="H7968" i="24"/>
  <c r="H7969" i="24"/>
  <c r="H7970" i="24"/>
  <c r="H7971" i="24"/>
  <c r="H7972" i="24"/>
  <c r="H7973" i="24"/>
  <c r="H7974" i="24"/>
  <c r="H7975" i="24"/>
  <c r="H7976" i="24"/>
  <c r="H7977" i="24"/>
  <c r="H7978" i="24"/>
  <c r="H7979" i="24"/>
  <c r="H7980" i="24"/>
  <c r="H7981" i="24"/>
  <c r="H7982" i="24"/>
  <c r="H7983" i="24"/>
  <c r="H7984" i="24"/>
  <c r="H7985" i="24"/>
  <c r="H7986" i="24"/>
  <c r="H7987" i="24"/>
  <c r="H7988" i="24"/>
  <c r="H7989" i="24"/>
  <c r="H7990" i="24"/>
  <c r="H7991" i="24"/>
  <c r="H7992" i="24"/>
  <c r="H7993" i="24"/>
  <c r="H7994" i="24"/>
  <c r="H7995" i="24"/>
  <c r="H7996" i="24"/>
  <c r="H7997" i="24"/>
  <c r="H7998" i="24"/>
  <c r="H7999" i="24"/>
  <c r="H8000" i="24"/>
  <c r="H8001" i="24"/>
  <c r="H8002" i="24"/>
  <c r="H8003" i="24"/>
  <c r="H8004" i="24"/>
  <c r="H8005" i="24"/>
  <c r="H8006" i="24"/>
  <c r="H8007" i="24"/>
  <c r="H8008" i="24"/>
  <c r="H8009" i="24"/>
  <c r="H8010" i="24"/>
  <c r="H8011" i="24"/>
  <c r="H8012" i="24"/>
  <c r="H8013" i="24"/>
  <c r="H8014" i="24"/>
  <c r="H8015" i="24"/>
  <c r="H8016" i="24"/>
  <c r="H8017" i="24"/>
  <c r="H8018" i="24"/>
  <c r="H8019" i="24"/>
  <c r="H8020" i="24"/>
  <c r="H8021" i="24"/>
  <c r="H8022" i="24"/>
  <c r="H8023" i="24"/>
  <c r="H8024" i="24"/>
  <c r="H8025" i="24"/>
  <c r="H8026" i="24"/>
  <c r="H8027" i="24"/>
  <c r="H8028" i="24"/>
  <c r="H8029" i="24"/>
  <c r="H8030" i="24"/>
  <c r="H8031" i="24"/>
  <c r="H8032" i="24"/>
  <c r="H8033" i="24"/>
  <c r="H8034" i="24"/>
  <c r="H8035" i="24"/>
  <c r="H8036" i="24"/>
  <c r="H8037" i="24"/>
  <c r="H8038" i="24"/>
  <c r="H8039" i="24"/>
  <c r="H8040" i="24"/>
  <c r="H8041" i="24"/>
  <c r="H8042" i="24"/>
  <c r="H8043" i="24"/>
  <c r="H8044" i="24"/>
  <c r="H8045" i="24"/>
  <c r="H8046" i="24"/>
  <c r="H8047" i="24"/>
  <c r="H8048" i="24"/>
  <c r="H8049" i="24"/>
  <c r="H8050" i="24"/>
  <c r="H8051" i="24"/>
  <c r="H8052" i="24"/>
  <c r="H8053" i="24"/>
  <c r="H8054" i="24"/>
  <c r="H8055" i="24"/>
  <c r="H8056" i="24"/>
  <c r="H8057" i="24"/>
  <c r="H8058" i="24"/>
  <c r="H8059" i="24"/>
  <c r="H8060" i="24"/>
  <c r="H8061" i="24"/>
  <c r="H8062" i="24"/>
  <c r="H8063" i="24"/>
  <c r="H8064" i="24"/>
  <c r="H8065" i="24"/>
  <c r="H8066" i="24"/>
  <c r="H8067" i="24"/>
  <c r="H8068" i="24"/>
  <c r="H8069" i="24"/>
  <c r="H8070" i="24"/>
  <c r="H8071" i="24"/>
  <c r="H8072" i="24"/>
  <c r="H8073" i="24"/>
  <c r="H8074" i="24"/>
  <c r="H8075" i="24"/>
  <c r="H8076" i="24"/>
  <c r="H8077" i="24"/>
  <c r="H8078" i="24"/>
  <c r="H8079" i="24"/>
  <c r="H8080" i="24"/>
  <c r="H8081" i="24"/>
  <c r="H8082" i="24"/>
  <c r="H8083" i="24"/>
  <c r="H8084" i="24"/>
  <c r="H8085" i="24"/>
  <c r="H8086" i="24"/>
  <c r="H8087" i="24"/>
  <c r="H8088" i="24"/>
  <c r="H8089" i="24"/>
  <c r="H8090" i="24"/>
  <c r="H8091" i="24"/>
  <c r="H8092" i="24"/>
  <c r="H8093" i="24"/>
  <c r="H8094" i="24"/>
  <c r="H8095" i="24"/>
  <c r="H8096" i="24"/>
  <c r="H8097" i="24"/>
  <c r="H8098" i="24"/>
  <c r="H8099" i="24"/>
  <c r="H8100" i="24"/>
  <c r="H8101" i="24"/>
  <c r="H8102" i="24"/>
  <c r="H8103" i="24"/>
  <c r="H8104" i="24"/>
  <c r="H8105" i="24"/>
  <c r="H8106" i="24"/>
  <c r="H8107" i="24"/>
  <c r="H8108" i="24"/>
  <c r="H8109" i="24"/>
  <c r="H8110" i="24"/>
  <c r="H8111" i="24"/>
  <c r="H8112" i="24"/>
  <c r="H8113" i="24"/>
  <c r="H8114" i="24"/>
  <c r="H8115" i="24"/>
  <c r="H8116" i="24"/>
  <c r="H8117" i="24"/>
  <c r="H8118" i="24"/>
  <c r="H8119" i="24"/>
  <c r="H8120" i="24"/>
  <c r="H8121" i="24"/>
  <c r="H8122" i="24"/>
  <c r="H8123" i="24"/>
  <c r="H8124" i="24"/>
  <c r="H8125" i="24"/>
  <c r="H8126" i="24"/>
  <c r="H8127" i="24"/>
  <c r="H8128" i="24"/>
  <c r="H8129" i="24"/>
  <c r="H8130" i="24"/>
  <c r="H8131" i="24"/>
  <c r="H8132" i="24"/>
  <c r="H8133" i="24"/>
  <c r="H8134" i="24"/>
  <c r="H8135" i="24"/>
  <c r="H8136" i="24"/>
  <c r="H8137" i="24"/>
  <c r="H8138" i="24"/>
  <c r="H8139" i="24"/>
  <c r="H8140" i="24"/>
  <c r="H8141" i="24"/>
  <c r="H8142" i="24"/>
  <c r="H8143" i="24"/>
  <c r="H8144" i="24"/>
  <c r="H8145" i="24"/>
  <c r="H8146" i="24"/>
  <c r="H8147" i="24"/>
  <c r="H8148" i="24"/>
  <c r="H8149" i="24"/>
  <c r="H8150" i="24"/>
  <c r="H8151" i="24"/>
  <c r="H8152" i="24"/>
  <c r="H8153" i="24"/>
  <c r="H8154" i="24"/>
  <c r="H8155" i="24"/>
  <c r="H8156" i="24"/>
  <c r="H8157" i="24"/>
  <c r="H8158" i="24"/>
  <c r="H8159" i="24"/>
  <c r="H8160" i="24"/>
  <c r="H8161" i="24"/>
  <c r="H8162" i="24"/>
  <c r="H8163" i="24"/>
  <c r="H8164" i="24"/>
  <c r="H8165" i="24"/>
  <c r="H8166" i="24"/>
  <c r="H8167" i="24"/>
  <c r="H8168" i="24"/>
  <c r="H8169" i="24"/>
  <c r="H8170" i="24"/>
  <c r="H8171" i="24"/>
  <c r="H8172" i="24"/>
  <c r="H8173" i="24"/>
  <c r="H8174" i="24"/>
  <c r="H8175" i="24"/>
  <c r="H8176" i="24"/>
  <c r="H8177" i="24"/>
  <c r="H8178" i="24"/>
  <c r="H8179" i="24"/>
  <c r="H8180" i="24"/>
  <c r="H8181" i="24"/>
  <c r="H8182" i="24"/>
  <c r="H8183" i="24"/>
  <c r="H8184" i="24"/>
  <c r="H8185" i="24"/>
  <c r="H8186" i="24"/>
  <c r="H8187" i="24"/>
  <c r="H8188" i="24"/>
  <c r="H8189" i="24"/>
  <c r="H8190" i="24"/>
  <c r="H8191" i="24"/>
  <c r="H8192" i="24"/>
  <c r="H8193" i="24"/>
  <c r="H8194" i="24"/>
  <c r="H8195" i="24"/>
  <c r="H8196" i="24"/>
  <c r="H8197" i="24"/>
  <c r="H8198" i="24"/>
  <c r="H8199" i="24"/>
  <c r="H8200" i="24"/>
  <c r="H8201" i="24"/>
  <c r="H8202" i="24"/>
  <c r="H8203" i="24"/>
  <c r="H8204" i="24"/>
  <c r="H8205" i="24"/>
  <c r="H8206" i="24"/>
  <c r="H8207" i="24"/>
  <c r="H8208" i="24"/>
  <c r="H8209" i="24"/>
  <c r="H8210" i="24"/>
  <c r="H8211" i="24"/>
  <c r="H8212" i="24"/>
  <c r="H8213" i="24"/>
  <c r="H8214" i="24"/>
  <c r="H8215" i="24"/>
  <c r="H8216" i="24"/>
  <c r="H8217" i="24"/>
  <c r="H8218" i="24"/>
  <c r="H8219" i="24"/>
  <c r="H8220" i="24"/>
  <c r="H8221" i="24"/>
  <c r="H8222" i="24"/>
  <c r="H8223" i="24"/>
  <c r="H8224" i="24"/>
  <c r="H8225" i="24"/>
  <c r="H8226" i="24"/>
  <c r="H8227" i="24"/>
  <c r="H8228" i="24"/>
  <c r="H8229" i="24"/>
  <c r="H8230" i="24"/>
  <c r="H8231" i="24"/>
  <c r="H8232" i="24"/>
  <c r="H8233" i="24"/>
  <c r="H8234" i="24"/>
  <c r="H8235" i="24"/>
  <c r="H8236" i="24"/>
  <c r="H8237" i="24"/>
  <c r="H8238" i="24"/>
  <c r="H8239" i="24"/>
  <c r="H8240" i="24"/>
  <c r="H8241" i="24"/>
  <c r="H8242" i="24"/>
  <c r="H8243" i="24"/>
  <c r="H8244" i="24"/>
  <c r="H8245" i="24"/>
  <c r="H8246" i="24"/>
  <c r="H8247" i="24"/>
  <c r="H8248" i="24"/>
  <c r="H8249" i="24"/>
  <c r="H8250" i="24"/>
  <c r="H8251" i="24"/>
  <c r="H8252" i="24"/>
  <c r="H8253" i="24"/>
  <c r="H8254" i="24"/>
  <c r="H8255" i="24"/>
  <c r="H8256" i="24"/>
  <c r="H8257" i="24"/>
  <c r="H8258" i="24"/>
  <c r="H8259" i="24"/>
  <c r="H8260" i="24"/>
  <c r="H8261" i="24"/>
  <c r="H8262" i="24"/>
  <c r="H8263" i="24"/>
  <c r="H8264" i="24"/>
  <c r="H8265" i="24"/>
  <c r="H8266" i="24"/>
  <c r="H8267" i="24"/>
  <c r="H8268" i="24"/>
  <c r="H8269" i="24"/>
  <c r="H8270" i="24"/>
  <c r="H8271" i="24"/>
  <c r="H8272" i="24"/>
  <c r="H8273" i="24"/>
  <c r="H8274" i="24"/>
  <c r="H8275" i="24"/>
  <c r="H8276" i="24"/>
  <c r="H8277" i="24"/>
  <c r="H8278" i="24"/>
  <c r="H8279" i="24"/>
  <c r="H8280" i="24"/>
  <c r="H8281" i="24"/>
  <c r="H8282" i="24"/>
  <c r="H8283" i="24"/>
  <c r="H8284" i="24"/>
  <c r="H8285" i="24"/>
  <c r="H8286" i="24"/>
  <c r="H8287" i="24"/>
  <c r="H8288" i="24"/>
  <c r="H8289" i="24"/>
  <c r="H8290" i="24"/>
  <c r="H8291" i="24"/>
  <c r="H8292" i="24"/>
  <c r="H8293" i="24"/>
  <c r="H8294" i="24"/>
  <c r="H8295" i="24"/>
  <c r="H8296" i="24"/>
  <c r="H8297" i="24"/>
  <c r="H8298" i="24"/>
  <c r="H8299" i="24"/>
  <c r="H8300" i="24"/>
  <c r="H8301" i="24"/>
  <c r="H8302" i="24"/>
  <c r="H8303" i="24"/>
  <c r="H8304" i="24"/>
  <c r="H8305" i="24"/>
  <c r="H8306" i="24"/>
  <c r="H8307" i="24"/>
  <c r="H8308" i="24"/>
  <c r="H8309" i="24"/>
  <c r="H8310" i="24"/>
  <c r="H8311" i="24"/>
  <c r="H8312" i="24"/>
  <c r="H8313" i="24"/>
  <c r="H8314" i="24"/>
  <c r="H8315" i="24"/>
  <c r="H8316" i="24"/>
  <c r="H8317" i="24"/>
  <c r="H8318" i="24"/>
  <c r="H8319" i="24"/>
  <c r="H8320" i="24"/>
  <c r="H8321" i="24"/>
  <c r="H8322" i="24"/>
  <c r="H8323" i="24"/>
  <c r="H8324" i="24"/>
  <c r="H8325" i="24"/>
  <c r="H8326" i="24"/>
  <c r="H8327" i="24"/>
  <c r="H8328" i="24"/>
  <c r="H8329" i="24"/>
  <c r="H8330" i="24"/>
  <c r="H8331" i="24"/>
  <c r="H8332" i="24"/>
  <c r="H8333" i="24"/>
  <c r="H8334" i="24"/>
  <c r="H8335" i="24"/>
  <c r="H8336" i="24"/>
  <c r="H8337" i="24"/>
  <c r="H8338" i="24"/>
  <c r="H8339" i="24"/>
  <c r="H8340" i="24"/>
  <c r="H8341" i="24"/>
  <c r="H8342" i="24"/>
  <c r="H8343" i="24"/>
  <c r="H8344" i="24"/>
  <c r="H8345" i="24"/>
  <c r="H8346" i="24"/>
  <c r="H8347" i="24"/>
  <c r="H8348" i="24"/>
  <c r="H8349" i="24"/>
  <c r="H8350" i="24"/>
  <c r="H8351" i="24"/>
  <c r="H8352" i="24"/>
  <c r="H8353" i="24"/>
  <c r="H8354" i="24"/>
  <c r="H8355" i="24"/>
  <c r="H8356" i="24"/>
  <c r="H8357" i="24"/>
  <c r="H8358" i="24"/>
  <c r="H8359" i="24"/>
  <c r="H8360" i="24"/>
  <c r="H8361" i="24"/>
  <c r="H8362" i="24"/>
  <c r="H8363" i="24"/>
  <c r="H8364" i="24"/>
  <c r="H8365" i="24"/>
  <c r="H8366" i="24"/>
  <c r="H8367" i="24"/>
  <c r="H8368" i="24"/>
  <c r="H8369" i="24"/>
  <c r="H8370" i="24"/>
  <c r="H8371" i="24"/>
  <c r="H8372" i="24"/>
  <c r="H8373" i="24"/>
  <c r="H8374" i="24"/>
  <c r="H8375" i="24"/>
  <c r="H8376" i="24"/>
  <c r="H8377" i="24"/>
  <c r="H8378" i="24"/>
  <c r="H8379" i="24"/>
  <c r="H8380" i="24"/>
  <c r="H8381" i="24"/>
  <c r="H8382" i="24"/>
  <c r="H8383" i="24"/>
  <c r="H8384" i="24"/>
  <c r="H8385" i="24"/>
  <c r="H8386" i="24"/>
  <c r="H8387" i="24"/>
  <c r="H8388" i="24"/>
  <c r="H8389" i="24"/>
  <c r="H8390" i="24"/>
  <c r="H8391" i="24"/>
  <c r="H8392" i="24"/>
  <c r="H8393" i="24"/>
  <c r="H8394" i="24"/>
  <c r="H8395" i="24"/>
  <c r="H8396" i="24"/>
  <c r="H8397" i="24"/>
  <c r="H8398" i="24"/>
  <c r="H8399" i="24"/>
  <c r="H8400" i="24"/>
  <c r="H8401" i="24"/>
  <c r="H8402" i="24"/>
  <c r="H8403" i="24"/>
  <c r="H8404" i="24"/>
  <c r="H8405" i="24"/>
  <c r="H8406" i="24"/>
  <c r="H8407" i="24"/>
  <c r="H8408" i="24"/>
  <c r="H8409" i="24"/>
  <c r="H8410" i="24"/>
  <c r="H8411" i="24"/>
  <c r="H8412" i="24"/>
  <c r="H8413" i="24"/>
  <c r="H8414" i="24"/>
  <c r="H8415" i="24"/>
  <c r="H8416" i="24"/>
  <c r="H8417" i="24"/>
  <c r="H8418" i="24"/>
  <c r="H8419" i="24"/>
  <c r="H8420" i="24"/>
  <c r="H8421" i="24"/>
  <c r="H8422" i="24"/>
  <c r="H8423" i="24"/>
  <c r="H8424" i="24"/>
  <c r="H8425" i="24"/>
  <c r="H8426" i="24"/>
  <c r="H8427" i="24"/>
  <c r="H8428" i="24"/>
  <c r="H8429" i="24"/>
  <c r="H8430" i="24"/>
  <c r="H8431" i="24"/>
  <c r="H8432" i="24"/>
  <c r="H8433" i="24"/>
  <c r="H8434" i="24"/>
  <c r="H8435" i="24"/>
  <c r="H8436" i="24"/>
  <c r="H8437" i="24"/>
  <c r="H8438" i="24"/>
  <c r="H8439" i="24"/>
  <c r="H8440" i="24"/>
  <c r="H8441" i="24"/>
  <c r="H8442" i="24"/>
  <c r="H8443" i="24"/>
  <c r="H8444" i="24"/>
  <c r="H8445" i="24"/>
  <c r="H8446" i="24"/>
  <c r="H8447" i="24"/>
  <c r="H8448" i="24"/>
  <c r="H8449" i="24"/>
  <c r="H8450" i="24"/>
  <c r="H8451" i="24"/>
  <c r="H8452" i="24"/>
  <c r="H8453" i="24"/>
  <c r="H8454" i="24"/>
  <c r="H8455" i="24"/>
  <c r="H8456" i="24"/>
  <c r="H8457" i="24"/>
  <c r="H8458" i="24"/>
  <c r="H8459" i="24"/>
  <c r="H8460" i="24"/>
  <c r="H8461" i="24"/>
  <c r="H8462" i="24"/>
  <c r="H8463" i="24"/>
  <c r="H8464" i="24"/>
  <c r="H8465" i="24"/>
  <c r="H8466" i="24"/>
  <c r="H8467" i="24"/>
  <c r="H8468" i="24"/>
  <c r="H8469" i="24"/>
  <c r="H8470" i="24"/>
  <c r="H8471" i="24"/>
  <c r="H8472" i="24"/>
  <c r="H8473" i="24"/>
  <c r="H8474" i="24"/>
  <c r="H8475" i="24"/>
  <c r="H8476" i="24"/>
  <c r="H8477" i="24"/>
  <c r="H8478" i="24"/>
  <c r="H8479" i="24"/>
  <c r="H8480" i="24"/>
  <c r="H8481" i="24"/>
  <c r="H8482" i="24"/>
  <c r="H8483" i="24"/>
  <c r="H8484" i="24"/>
  <c r="H8485" i="24"/>
  <c r="H8486" i="24"/>
  <c r="H8487" i="24"/>
  <c r="H8488" i="24"/>
  <c r="H8489" i="24"/>
  <c r="H8490" i="24"/>
  <c r="H8491" i="24"/>
  <c r="H8492" i="24"/>
  <c r="H8493" i="24"/>
  <c r="H8494" i="24"/>
  <c r="H8495" i="24"/>
  <c r="H8496" i="24"/>
  <c r="H8497" i="24"/>
  <c r="H8498" i="24"/>
  <c r="H8499" i="24"/>
  <c r="H8500" i="24"/>
  <c r="H8501" i="24"/>
  <c r="H8502" i="24"/>
  <c r="H8503" i="24"/>
  <c r="H8504" i="24"/>
  <c r="H8505" i="24"/>
  <c r="H8506" i="24"/>
  <c r="H8507" i="24"/>
  <c r="H8508" i="24"/>
  <c r="H8509" i="24"/>
  <c r="H8510" i="24"/>
  <c r="H8511" i="24"/>
  <c r="H8512" i="24"/>
  <c r="H8513" i="24"/>
  <c r="H8514" i="24"/>
  <c r="H8515" i="24"/>
  <c r="H8516" i="24"/>
  <c r="H8517" i="24"/>
  <c r="H8518" i="24"/>
  <c r="H8519" i="24"/>
  <c r="H8520" i="24"/>
  <c r="H8521" i="24"/>
  <c r="H8522" i="24"/>
  <c r="H8523" i="24"/>
  <c r="H8524" i="24"/>
  <c r="H8525" i="24"/>
  <c r="H8526" i="24"/>
  <c r="H8527" i="24"/>
  <c r="H8528" i="24"/>
  <c r="H8529" i="24"/>
  <c r="H8530" i="24"/>
  <c r="H8531" i="24"/>
  <c r="H8532" i="24"/>
  <c r="H8533" i="24"/>
  <c r="H8534" i="24"/>
  <c r="H8535" i="24"/>
  <c r="H8536" i="24"/>
  <c r="H8537" i="24"/>
  <c r="H8538" i="24"/>
  <c r="H8539" i="24"/>
  <c r="H8540" i="24"/>
  <c r="H8541" i="24"/>
  <c r="H8542" i="24"/>
  <c r="H8543" i="24"/>
  <c r="H8544" i="24"/>
  <c r="H8545" i="24"/>
  <c r="H8546" i="24"/>
  <c r="H8547" i="24"/>
  <c r="H8548" i="24"/>
  <c r="H8549" i="24"/>
  <c r="H8550" i="24"/>
  <c r="H8551" i="24"/>
  <c r="H8552" i="24"/>
  <c r="H8553" i="24"/>
  <c r="H8554" i="24"/>
  <c r="H8555" i="24"/>
  <c r="H8556" i="24"/>
  <c r="H8557" i="24"/>
  <c r="H8558" i="24"/>
  <c r="H8559" i="24"/>
  <c r="H8560" i="24"/>
  <c r="H8561" i="24"/>
  <c r="H8562" i="24"/>
  <c r="H8563" i="24"/>
  <c r="H8564" i="24"/>
  <c r="H8565" i="24"/>
  <c r="H8566" i="24"/>
  <c r="H8567" i="24"/>
  <c r="H8568" i="24"/>
  <c r="H8569" i="24"/>
  <c r="H8570" i="24"/>
  <c r="H8571" i="24"/>
  <c r="H8572" i="24"/>
  <c r="H8573" i="24"/>
  <c r="H8574" i="24"/>
  <c r="H8575" i="24"/>
  <c r="H8576" i="24"/>
  <c r="H8577" i="24"/>
  <c r="H8578" i="24"/>
  <c r="H8579" i="24"/>
  <c r="H8580" i="24"/>
  <c r="H8581" i="24"/>
  <c r="H8582" i="24"/>
  <c r="H8583" i="24"/>
  <c r="H8584" i="24"/>
  <c r="H8585" i="24"/>
  <c r="H8586" i="24"/>
  <c r="H8587" i="24"/>
  <c r="H8588" i="24"/>
  <c r="H8589" i="24"/>
  <c r="H8590" i="24"/>
  <c r="H8591" i="24"/>
  <c r="H8592" i="24"/>
  <c r="H8593" i="24"/>
  <c r="H8594" i="24"/>
  <c r="H8595" i="24"/>
  <c r="H8596" i="24"/>
  <c r="H8597" i="24"/>
  <c r="H8598" i="24"/>
  <c r="H8599" i="24"/>
  <c r="H8600" i="24"/>
  <c r="H8601" i="24"/>
  <c r="H8602" i="24"/>
  <c r="H8603" i="24"/>
  <c r="H8604" i="24"/>
  <c r="H8605" i="24"/>
  <c r="H8606" i="24"/>
  <c r="H8607" i="24"/>
  <c r="H8608" i="24"/>
  <c r="H8609" i="24"/>
  <c r="H8610" i="24"/>
  <c r="H8611" i="24"/>
  <c r="H8612" i="24"/>
  <c r="H8613" i="24"/>
  <c r="H8614" i="24"/>
  <c r="H8615" i="24"/>
  <c r="H8616" i="24"/>
  <c r="H8617" i="24"/>
  <c r="H8618" i="24"/>
  <c r="H8619" i="24"/>
  <c r="H8620" i="24"/>
  <c r="H8621" i="24"/>
  <c r="H8622" i="24"/>
  <c r="H8623" i="24"/>
  <c r="H8624" i="24"/>
  <c r="H8625" i="24"/>
  <c r="H8626" i="24"/>
  <c r="H8627" i="24"/>
  <c r="H8628" i="24"/>
  <c r="H8629" i="24"/>
  <c r="H8630" i="24"/>
  <c r="H8631" i="24"/>
  <c r="H8632" i="24"/>
  <c r="H8633" i="24"/>
  <c r="H8634" i="24"/>
  <c r="H8635" i="24"/>
  <c r="H8636" i="24"/>
  <c r="H8637" i="24"/>
  <c r="H8638" i="24"/>
  <c r="H8639" i="24"/>
  <c r="H8640" i="24"/>
  <c r="H8641" i="24"/>
  <c r="H8642" i="24"/>
  <c r="H8643" i="24"/>
  <c r="H8644" i="24"/>
  <c r="H8645" i="24"/>
  <c r="H8646" i="24"/>
  <c r="H8647" i="24"/>
  <c r="H8648" i="24"/>
  <c r="H8649" i="24"/>
  <c r="H8650" i="24"/>
  <c r="H8651" i="24"/>
  <c r="H8652" i="24"/>
  <c r="H8653" i="24"/>
  <c r="H8654" i="24"/>
  <c r="H8655" i="24"/>
  <c r="H8656" i="24"/>
  <c r="H8657" i="24"/>
  <c r="H8658" i="24"/>
  <c r="H8659" i="24"/>
  <c r="H8660" i="24"/>
  <c r="H8661" i="24"/>
  <c r="H8662" i="24"/>
  <c r="H8663" i="24"/>
  <c r="H8664" i="24"/>
  <c r="H8665" i="24"/>
  <c r="H8666" i="24"/>
  <c r="H8667" i="24"/>
  <c r="H8668" i="24"/>
  <c r="H8669" i="24"/>
  <c r="H8670" i="24"/>
  <c r="H8671" i="24"/>
  <c r="H8672" i="24"/>
  <c r="H8673" i="24"/>
  <c r="H8674" i="24"/>
  <c r="H8675" i="24"/>
  <c r="H8676" i="24"/>
  <c r="H8677" i="24"/>
  <c r="H8678" i="24"/>
  <c r="H8679" i="24"/>
  <c r="H8680" i="24"/>
  <c r="H8681" i="24"/>
  <c r="H8682" i="24"/>
  <c r="H8683" i="24"/>
  <c r="H8684" i="24"/>
  <c r="H8685" i="24"/>
  <c r="H8686" i="24"/>
  <c r="H8687" i="24"/>
  <c r="H8688" i="24"/>
  <c r="H8689" i="24"/>
  <c r="H8690" i="24"/>
  <c r="H8691" i="24"/>
  <c r="H8692" i="24"/>
  <c r="H8693" i="24"/>
  <c r="H8694" i="24"/>
  <c r="H8695" i="24"/>
  <c r="H8696" i="24"/>
  <c r="H8697" i="24"/>
  <c r="H8698" i="24"/>
  <c r="H8699" i="24"/>
  <c r="H8700" i="24"/>
  <c r="H8701" i="24"/>
  <c r="H8702" i="24"/>
  <c r="H8703" i="24"/>
  <c r="H8704" i="24"/>
  <c r="H8705" i="24"/>
  <c r="H8706" i="24"/>
  <c r="H8707" i="24"/>
  <c r="H8708" i="24"/>
  <c r="H8709" i="24"/>
  <c r="H8710" i="24"/>
  <c r="H8711" i="24"/>
  <c r="H8712" i="24"/>
  <c r="H8713" i="24"/>
  <c r="H8714" i="24"/>
  <c r="H8715" i="24"/>
  <c r="H8716" i="24"/>
  <c r="H8717" i="24"/>
  <c r="H8718" i="24"/>
  <c r="H8719" i="24"/>
  <c r="H8720" i="24"/>
  <c r="H8721" i="24"/>
  <c r="H8722" i="24"/>
  <c r="H8723" i="24"/>
  <c r="H8724" i="24"/>
  <c r="H8725" i="24"/>
  <c r="H8726" i="24"/>
  <c r="H8727" i="24"/>
  <c r="H8728" i="24"/>
  <c r="H8729" i="24"/>
  <c r="H8730" i="24"/>
  <c r="H8731" i="24"/>
  <c r="H8732" i="24"/>
  <c r="H8733" i="24"/>
  <c r="H8734" i="24"/>
  <c r="H8735" i="24"/>
  <c r="H8736" i="24"/>
  <c r="H8737" i="24"/>
  <c r="H8738" i="24"/>
  <c r="H8739" i="24"/>
  <c r="H8740" i="24"/>
  <c r="H8741" i="24"/>
  <c r="H8742" i="24"/>
  <c r="H8743" i="24"/>
  <c r="H8744" i="24"/>
  <c r="H8745" i="24"/>
  <c r="H8746" i="24"/>
  <c r="H8747" i="24"/>
  <c r="H8748" i="24"/>
  <c r="H8749" i="24"/>
  <c r="H8750" i="24"/>
  <c r="H8751" i="24"/>
  <c r="H8752" i="24"/>
  <c r="H8753" i="24"/>
  <c r="H8754" i="24"/>
  <c r="H8755" i="24"/>
  <c r="H8756" i="24"/>
  <c r="H8757" i="24"/>
  <c r="H8758" i="24"/>
  <c r="H8759" i="24"/>
  <c r="H8760" i="24"/>
  <c r="H8761" i="24"/>
  <c r="H8762" i="24"/>
  <c r="H8763" i="24"/>
  <c r="H8764" i="24"/>
  <c r="H8765" i="24"/>
  <c r="H8766" i="24"/>
  <c r="H8767" i="24"/>
  <c r="H8768" i="24"/>
  <c r="H8769" i="24"/>
  <c r="H8770" i="24"/>
  <c r="H8771" i="24"/>
  <c r="H8772" i="24"/>
  <c r="H8773" i="24"/>
  <c r="H8774" i="24"/>
  <c r="H8775" i="24"/>
  <c r="H8776" i="24"/>
  <c r="H8777" i="24"/>
  <c r="H8778" i="24"/>
  <c r="H8779" i="24"/>
  <c r="H8780" i="24"/>
  <c r="H8781" i="24"/>
  <c r="H8782" i="24"/>
  <c r="H8783" i="24"/>
  <c r="H8784" i="24"/>
  <c r="H8785" i="24"/>
  <c r="H8786" i="24"/>
  <c r="H8787" i="24"/>
  <c r="H8788" i="24"/>
  <c r="H8789" i="24"/>
  <c r="H8790" i="24"/>
  <c r="H8791" i="24"/>
  <c r="H8792" i="24"/>
  <c r="H8793" i="24"/>
  <c r="H8794" i="24"/>
  <c r="H8795" i="24"/>
  <c r="H8796" i="24"/>
  <c r="H8797" i="24"/>
  <c r="H8798" i="24"/>
  <c r="H8799" i="24"/>
  <c r="H8800" i="24"/>
  <c r="H8801" i="24"/>
  <c r="H8802" i="24"/>
  <c r="H8803" i="24"/>
  <c r="H8804" i="24"/>
  <c r="H8805" i="24"/>
  <c r="H8806" i="24"/>
  <c r="H8807" i="24"/>
  <c r="H8808" i="24"/>
  <c r="H8809" i="24"/>
  <c r="H8810" i="24"/>
  <c r="H8811" i="24"/>
  <c r="H8812" i="24"/>
  <c r="H8813" i="24"/>
  <c r="H8814" i="24"/>
  <c r="H8815" i="24"/>
  <c r="H8816" i="24"/>
  <c r="H8817" i="24"/>
  <c r="H8818" i="24"/>
  <c r="H8819" i="24"/>
  <c r="H8820" i="24"/>
  <c r="H8821" i="24"/>
  <c r="H8822" i="24"/>
  <c r="H8823" i="24"/>
  <c r="H8824" i="24"/>
  <c r="H8825" i="24"/>
  <c r="H8826" i="24"/>
  <c r="H8827" i="24"/>
  <c r="H8828" i="24"/>
  <c r="H8829" i="24"/>
  <c r="H8830" i="24"/>
  <c r="H8831" i="24"/>
  <c r="H8832" i="24"/>
  <c r="H8833" i="24"/>
  <c r="H8834" i="24"/>
  <c r="H8835" i="24"/>
  <c r="H8836" i="24"/>
  <c r="H8837" i="24"/>
  <c r="H8838" i="24"/>
  <c r="H8839" i="24"/>
  <c r="H8840" i="24"/>
  <c r="H8841" i="24"/>
  <c r="H8842" i="24"/>
  <c r="H8843" i="24"/>
  <c r="H8844" i="24"/>
  <c r="H8845" i="24"/>
  <c r="H8846" i="24"/>
  <c r="H8847" i="24"/>
  <c r="H8848" i="24"/>
  <c r="H8849" i="24"/>
  <c r="H8850" i="24"/>
  <c r="H8851" i="24"/>
  <c r="H8852" i="24"/>
  <c r="H8853" i="24"/>
  <c r="H8854" i="24"/>
  <c r="H8855" i="24"/>
  <c r="H8856" i="24"/>
  <c r="H8857" i="24"/>
  <c r="H8858" i="24"/>
  <c r="H8859" i="24"/>
  <c r="H8860" i="24"/>
  <c r="H8861" i="24"/>
  <c r="H8862" i="24"/>
  <c r="H8863" i="24"/>
  <c r="H8864" i="24"/>
  <c r="H8865" i="24"/>
  <c r="H8866" i="24"/>
  <c r="H8867" i="24"/>
  <c r="H8868" i="24"/>
  <c r="H8869" i="24"/>
  <c r="H8870" i="24"/>
  <c r="H8871" i="24"/>
  <c r="H8872" i="24"/>
  <c r="H8873" i="24"/>
  <c r="H8874" i="24"/>
  <c r="H8875" i="24"/>
  <c r="H8876" i="24"/>
  <c r="H8877" i="24"/>
  <c r="H8878" i="24"/>
  <c r="H8879" i="24"/>
  <c r="H8880" i="24"/>
  <c r="H8881" i="24"/>
  <c r="H8882" i="24"/>
  <c r="H8883" i="24"/>
  <c r="H8884" i="24"/>
  <c r="H8885" i="24"/>
  <c r="H8886" i="24"/>
  <c r="H8887" i="24"/>
  <c r="H8888" i="24"/>
  <c r="H8889" i="24"/>
  <c r="H8890" i="24"/>
  <c r="H8891" i="24"/>
  <c r="H8892" i="24"/>
  <c r="H8893" i="24"/>
  <c r="H8894" i="24"/>
  <c r="H8895" i="24"/>
  <c r="H8896" i="24"/>
  <c r="H8897" i="24"/>
  <c r="H8898" i="24"/>
  <c r="H8899" i="24"/>
  <c r="H8900" i="24"/>
  <c r="H8901" i="24"/>
  <c r="H8902" i="24"/>
  <c r="H8903" i="24"/>
  <c r="H8904" i="24"/>
  <c r="H8905" i="24"/>
  <c r="H8906" i="24"/>
  <c r="H8907" i="24"/>
  <c r="H8908" i="24"/>
  <c r="H8909" i="24"/>
  <c r="H8910" i="24"/>
  <c r="H8911" i="24"/>
  <c r="H8912" i="24"/>
  <c r="H8913" i="24"/>
  <c r="H8914" i="24"/>
  <c r="H8915" i="24"/>
  <c r="H8916" i="24"/>
  <c r="H8917" i="24"/>
  <c r="H8918" i="24"/>
  <c r="H8919" i="24"/>
  <c r="H8920" i="24"/>
  <c r="H8921" i="24"/>
  <c r="H8922" i="24"/>
  <c r="H8923" i="24"/>
  <c r="H8924" i="24"/>
  <c r="H8925" i="24"/>
  <c r="H8926" i="24"/>
  <c r="H8927" i="24"/>
  <c r="H8928" i="24"/>
  <c r="H8929" i="24"/>
  <c r="H8930" i="24"/>
  <c r="H8931" i="24"/>
  <c r="H8932" i="24"/>
  <c r="H8933" i="24"/>
  <c r="H8934" i="24"/>
  <c r="H8935" i="24"/>
  <c r="H8936" i="24"/>
  <c r="H8937" i="24"/>
  <c r="H8938" i="24"/>
  <c r="H8939" i="24"/>
  <c r="H8940" i="24"/>
  <c r="H8941" i="24"/>
  <c r="H8942" i="24"/>
  <c r="H8943" i="24"/>
  <c r="H8944" i="24"/>
  <c r="H8945" i="24"/>
  <c r="H8946" i="24"/>
  <c r="H8947" i="24"/>
  <c r="H8948" i="24"/>
  <c r="H8949" i="24"/>
  <c r="H8950" i="24"/>
  <c r="H8951" i="24"/>
  <c r="H8952" i="24"/>
  <c r="H8953" i="24"/>
  <c r="H8954" i="24"/>
  <c r="H8955" i="24"/>
  <c r="H8956" i="24"/>
  <c r="H8957" i="24"/>
  <c r="H8958" i="24"/>
  <c r="H8959" i="24"/>
  <c r="H8960" i="24"/>
  <c r="H8961" i="24"/>
  <c r="H8962" i="24"/>
  <c r="H8963" i="24"/>
  <c r="H8964" i="24"/>
  <c r="H8965" i="24"/>
  <c r="H8966" i="24"/>
  <c r="H8967" i="24"/>
  <c r="H8968" i="24"/>
  <c r="H8969" i="24"/>
  <c r="H8970" i="24"/>
  <c r="H8971" i="24"/>
  <c r="H8972" i="24"/>
  <c r="H8973" i="24"/>
  <c r="H8974" i="24"/>
  <c r="H8975" i="24"/>
  <c r="H8976" i="24"/>
  <c r="H8977" i="24"/>
  <c r="H8978" i="24"/>
  <c r="H8979" i="24"/>
  <c r="H8980" i="24"/>
  <c r="H8981" i="24"/>
  <c r="H8982" i="24"/>
  <c r="H8983" i="24"/>
  <c r="H8984" i="24"/>
  <c r="H8985" i="24"/>
  <c r="H8986" i="24"/>
  <c r="H8987" i="24"/>
  <c r="H8988" i="24"/>
  <c r="H8989" i="24"/>
  <c r="H8990" i="24"/>
  <c r="H8991" i="24"/>
  <c r="H8992" i="24"/>
  <c r="H8993" i="24"/>
  <c r="H8994" i="24"/>
  <c r="H8995" i="24"/>
  <c r="H8996" i="24"/>
  <c r="H8997" i="24"/>
  <c r="H8998" i="24"/>
  <c r="H8999" i="24"/>
  <c r="H9000" i="24"/>
  <c r="H9001" i="24"/>
  <c r="H9002" i="24"/>
  <c r="H9003" i="24"/>
  <c r="H9004" i="24"/>
  <c r="H9005" i="24"/>
  <c r="H9006" i="24"/>
  <c r="H9007" i="24"/>
  <c r="H9008" i="24"/>
  <c r="H9009" i="24"/>
  <c r="H9010" i="24"/>
  <c r="H9011" i="24"/>
  <c r="H9012" i="24"/>
  <c r="H9013" i="24"/>
  <c r="H9014" i="24"/>
  <c r="H9015" i="24"/>
  <c r="H9016" i="24"/>
  <c r="H9017" i="24"/>
  <c r="H9018" i="24"/>
  <c r="H9019" i="24"/>
  <c r="H9020" i="24"/>
  <c r="H9021" i="24"/>
  <c r="H9022" i="24"/>
  <c r="H9023" i="24"/>
  <c r="H9024" i="24"/>
  <c r="H9025" i="24"/>
  <c r="H9026" i="24"/>
  <c r="H9027" i="24"/>
  <c r="H9028" i="24"/>
  <c r="H9029" i="24"/>
  <c r="H9030" i="24"/>
  <c r="H9031" i="24"/>
  <c r="H9032" i="24"/>
  <c r="H9033" i="24"/>
  <c r="H9034" i="24"/>
  <c r="H9035" i="24"/>
  <c r="H9036" i="24"/>
  <c r="H9037" i="24"/>
  <c r="H9038" i="24"/>
  <c r="H9039" i="24"/>
  <c r="H9040" i="24"/>
  <c r="H9041" i="24"/>
  <c r="H9042" i="24"/>
  <c r="H9043" i="24"/>
  <c r="H9044" i="24"/>
  <c r="H9045" i="24"/>
  <c r="H9046" i="24"/>
  <c r="H9047" i="24"/>
  <c r="H9048" i="24"/>
  <c r="H9049" i="24"/>
  <c r="H9050" i="24"/>
  <c r="H9051" i="24"/>
  <c r="H9052" i="24"/>
  <c r="H9053" i="24"/>
  <c r="H9054" i="24"/>
  <c r="H9055" i="24"/>
  <c r="H9056" i="24"/>
  <c r="H9057" i="24"/>
  <c r="H9058" i="24"/>
  <c r="H9059" i="24"/>
  <c r="H9060" i="24"/>
  <c r="H9061" i="24"/>
  <c r="H9062" i="24"/>
  <c r="H9063" i="24"/>
  <c r="H9064" i="24"/>
  <c r="H9065" i="24"/>
  <c r="H9066" i="24"/>
  <c r="H9067" i="24"/>
  <c r="H9068" i="24"/>
  <c r="H9069" i="24"/>
  <c r="H9070" i="24"/>
  <c r="H9071" i="24"/>
  <c r="H9072" i="24"/>
  <c r="H9073" i="24"/>
  <c r="H9074" i="24"/>
  <c r="H9075" i="24"/>
  <c r="H9076" i="24"/>
  <c r="H9077" i="24"/>
  <c r="H9078" i="24"/>
  <c r="H9079" i="24"/>
  <c r="H9080" i="24"/>
  <c r="H9081" i="24"/>
  <c r="H9082" i="24"/>
  <c r="H9083" i="24"/>
  <c r="H9084" i="24"/>
  <c r="H9085" i="24"/>
  <c r="H9086" i="24"/>
  <c r="H9087" i="24"/>
  <c r="H9088" i="24"/>
  <c r="H9089" i="24"/>
  <c r="H9090" i="24"/>
  <c r="H9091" i="24"/>
  <c r="H9092" i="24"/>
  <c r="H9093" i="24"/>
  <c r="H9094" i="24"/>
  <c r="H9095" i="24"/>
  <c r="H9096" i="24"/>
  <c r="H9097" i="24"/>
  <c r="H9098" i="24"/>
  <c r="H9099" i="24"/>
  <c r="H9100" i="24"/>
  <c r="H9101" i="24"/>
  <c r="H9102" i="24"/>
  <c r="H9103" i="24"/>
  <c r="H9104" i="24"/>
  <c r="H9105" i="24"/>
  <c r="H9106" i="24"/>
  <c r="H9107" i="24"/>
  <c r="H9108" i="24"/>
  <c r="H9109" i="24"/>
  <c r="H9110" i="24"/>
  <c r="H9111" i="24"/>
  <c r="H9112" i="24"/>
  <c r="H9113" i="24"/>
  <c r="H9114" i="24"/>
  <c r="H9115" i="24"/>
  <c r="H9116" i="24"/>
  <c r="H9117" i="24"/>
  <c r="H9118" i="24"/>
  <c r="H9119" i="24"/>
  <c r="H9120" i="24"/>
  <c r="H9121" i="24"/>
  <c r="H9122" i="24"/>
  <c r="H9123" i="24"/>
  <c r="H9124" i="24"/>
  <c r="H9125" i="24"/>
  <c r="H9126" i="24"/>
  <c r="H9127" i="24"/>
  <c r="H9128" i="24"/>
  <c r="H9129" i="24"/>
  <c r="H9130" i="24"/>
  <c r="H9131" i="24"/>
  <c r="H9132" i="24"/>
  <c r="H9133" i="24"/>
  <c r="H9134" i="24"/>
  <c r="H9135" i="24"/>
  <c r="H9136" i="24"/>
  <c r="H9137" i="24"/>
  <c r="H9138" i="24"/>
  <c r="H9139" i="24"/>
  <c r="H9140" i="24"/>
  <c r="H9141" i="24"/>
  <c r="H9142" i="24"/>
  <c r="H9143" i="24"/>
  <c r="H9144" i="24"/>
  <c r="H9145" i="24"/>
  <c r="H9146" i="24"/>
  <c r="H9147" i="24"/>
  <c r="H9148" i="24"/>
  <c r="H9149" i="24"/>
  <c r="H9150" i="24"/>
  <c r="H9151" i="24"/>
  <c r="H9152" i="24"/>
  <c r="H9153" i="24"/>
  <c r="H9154" i="24"/>
  <c r="H9155" i="24"/>
  <c r="H9156" i="24"/>
  <c r="H9157" i="24"/>
  <c r="H9158" i="24"/>
  <c r="H9159" i="24"/>
  <c r="H9160" i="24"/>
  <c r="H9161" i="24"/>
  <c r="H9162" i="24"/>
  <c r="H9163" i="24"/>
  <c r="H9164" i="24"/>
  <c r="H9165" i="24"/>
  <c r="H9166" i="24"/>
  <c r="H9167" i="24"/>
  <c r="H9168" i="24"/>
  <c r="H9169" i="24"/>
  <c r="H9170" i="24"/>
  <c r="H9171" i="24"/>
  <c r="H9172" i="24"/>
  <c r="H9173" i="24"/>
  <c r="H9174" i="24"/>
  <c r="H9175" i="24"/>
  <c r="H9176" i="24"/>
  <c r="H9177" i="24"/>
  <c r="H9178" i="24"/>
  <c r="H9179" i="24"/>
  <c r="H9180" i="24"/>
  <c r="H9181" i="24"/>
  <c r="H9182" i="24"/>
  <c r="H9183" i="24"/>
  <c r="H9184" i="24"/>
  <c r="H9185" i="24"/>
  <c r="H9186" i="24"/>
  <c r="H9187" i="24"/>
  <c r="H9188" i="24"/>
  <c r="H9189" i="24"/>
  <c r="H9190" i="24"/>
  <c r="H9191" i="24"/>
  <c r="H9192" i="24"/>
  <c r="H9193" i="24"/>
  <c r="H9194" i="24"/>
  <c r="H9195" i="24"/>
  <c r="H9196" i="24"/>
  <c r="H9197" i="24"/>
  <c r="H9198" i="24"/>
  <c r="H9199" i="24"/>
  <c r="H9200" i="24"/>
  <c r="H9201" i="24"/>
  <c r="H9202" i="24"/>
  <c r="H9203" i="24"/>
  <c r="H9204" i="24"/>
  <c r="H9205" i="24"/>
  <c r="H9206" i="24"/>
  <c r="H9207" i="24"/>
  <c r="H9208" i="24"/>
  <c r="H9209" i="24"/>
  <c r="H9210" i="24"/>
  <c r="H9211" i="24"/>
  <c r="H9212" i="24"/>
  <c r="H9213" i="24"/>
  <c r="H9214" i="24"/>
  <c r="H9215" i="24"/>
  <c r="H9216" i="24"/>
  <c r="H9217" i="24"/>
  <c r="H9218" i="24"/>
  <c r="H9219" i="24"/>
  <c r="H9220" i="24"/>
  <c r="H9221" i="24"/>
  <c r="H9222" i="24"/>
  <c r="H9223" i="24"/>
  <c r="H9224" i="24"/>
  <c r="H9225" i="24"/>
  <c r="H9226" i="24"/>
  <c r="H9227" i="24"/>
  <c r="H9228" i="24"/>
  <c r="H9229" i="24"/>
  <c r="H9230" i="24"/>
  <c r="H9231" i="24"/>
  <c r="H9232" i="24"/>
  <c r="H9233" i="24"/>
  <c r="H9234" i="24"/>
  <c r="H9235" i="24"/>
  <c r="H9236" i="24"/>
  <c r="H9237" i="24"/>
  <c r="H9238" i="24"/>
  <c r="H9239" i="24"/>
  <c r="H9240" i="24"/>
  <c r="H9241" i="24"/>
  <c r="H9242" i="24"/>
  <c r="H9243" i="24"/>
  <c r="H9244" i="24"/>
  <c r="H9245" i="24"/>
  <c r="H9246" i="24"/>
  <c r="H9247" i="24"/>
  <c r="H9248" i="24"/>
  <c r="H9249" i="24"/>
  <c r="H9250" i="24"/>
  <c r="H9251" i="24"/>
  <c r="H9252" i="24"/>
  <c r="H9253" i="24"/>
  <c r="H9254" i="24"/>
  <c r="H9255" i="24"/>
  <c r="H9256" i="24"/>
  <c r="H9257" i="24"/>
  <c r="H9258" i="24"/>
  <c r="H9259" i="24"/>
  <c r="H9260" i="24"/>
  <c r="H9261" i="24"/>
  <c r="H9262" i="24"/>
  <c r="H9263" i="24"/>
  <c r="H9264" i="24"/>
  <c r="H9265" i="24"/>
  <c r="H9266" i="24"/>
  <c r="H9267" i="24"/>
  <c r="H9268" i="24"/>
  <c r="H9269" i="24"/>
  <c r="H9270" i="24"/>
  <c r="H9271" i="24"/>
  <c r="H9272" i="24"/>
  <c r="H9273" i="24"/>
  <c r="H9274" i="24"/>
  <c r="H9275" i="24"/>
  <c r="H9276" i="24"/>
  <c r="H9277" i="24"/>
  <c r="H9278" i="24"/>
  <c r="H9279" i="24"/>
  <c r="H9280" i="24"/>
  <c r="H9281" i="24"/>
  <c r="H9282" i="24"/>
  <c r="H9283" i="24"/>
  <c r="H9284" i="24"/>
  <c r="H9285" i="24"/>
  <c r="H9286" i="24"/>
  <c r="H9287" i="24"/>
  <c r="H9288" i="24"/>
  <c r="H9289" i="24"/>
  <c r="H9290" i="24"/>
  <c r="H9291" i="24"/>
  <c r="H9292" i="24"/>
  <c r="H9293" i="24"/>
  <c r="H9294" i="24"/>
  <c r="H9295" i="24"/>
  <c r="H9296" i="24"/>
  <c r="H9297" i="24"/>
  <c r="H9298" i="24"/>
  <c r="H9299" i="24"/>
  <c r="H9300" i="24"/>
  <c r="H9301" i="24"/>
  <c r="H9302" i="24"/>
  <c r="H9303" i="24"/>
  <c r="H9304" i="24"/>
  <c r="H9305" i="24"/>
  <c r="H9306" i="24"/>
  <c r="H9307" i="24"/>
  <c r="H9308" i="24"/>
  <c r="H9309" i="24"/>
  <c r="H9310" i="24"/>
  <c r="H9311" i="24"/>
  <c r="H9312" i="24"/>
  <c r="H9313" i="24"/>
  <c r="H9314" i="24"/>
  <c r="H9315" i="24"/>
  <c r="H9316" i="24"/>
  <c r="H9317" i="24"/>
  <c r="H9318" i="24"/>
  <c r="H9319" i="24"/>
  <c r="H9320" i="24"/>
  <c r="H9321" i="24"/>
  <c r="H9322" i="24"/>
  <c r="H9323" i="24"/>
  <c r="H9324" i="24"/>
  <c r="H9325" i="24"/>
  <c r="H9326" i="24"/>
  <c r="H9327" i="24"/>
  <c r="H9328" i="24"/>
  <c r="H9329" i="24"/>
  <c r="H9330" i="24"/>
  <c r="H9331" i="24"/>
  <c r="H9332" i="24"/>
  <c r="H9333" i="24"/>
  <c r="H9334" i="24"/>
  <c r="H9335" i="24"/>
  <c r="H9336" i="24"/>
  <c r="H9337" i="24"/>
  <c r="H9338" i="24"/>
  <c r="H9339" i="24"/>
  <c r="H9340" i="24"/>
  <c r="H9341" i="24"/>
  <c r="H9342" i="24"/>
  <c r="H9343" i="24"/>
  <c r="H9344" i="24"/>
  <c r="H9345" i="24"/>
  <c r="H9346" i="24"/>
  <c r="H9347" i="24"/>
  <c r="H9348" i="24"/>
  <c r="H9349" i="24"/>
  <c r="H9350" i="24"/>
  <c r="H9351" i="24"/>
  <c r="H9352" i="24"/>
  <c r="H9353" i="24"/>
  <c r="H9354" i="24"/>
  <c r="H9355" i="24"/>
  <c r="H9356" i="24"/>
  <c r="H9357" i="24"/>
  <c r="H9358" i="24"/>
  <c r="H9359" i="24"/>
  <c r="H9360" i="24"/>
  <c r="H9361" i="24"/>
  <c r="H9362" i="24"/>
  <c r="H9363" i="24"/>
  <c r="H9364" i="24"/>
  <c r="H9365" i="24"/>
  <c r="H9366" i="24"/>
  <c r="H9367" i="24"/>
  <c r="H9368" i="24"/>
  <c r="H9369" i="24"/>
  <c r="H9370" i="24"/>
  <c r="H9371" i="24"/>
  <c r="H9372" i="24"/>
  <c r="H9373" i="24"/>
  <c r="H9374" i="24"/>
  <c r="H9375" i="24"/>
  <c r="H9376" i="24"/>
  <c r="H9377" i="24"/>
  <c r="H9378" i="24"/>
  <c r="H9379" i="24"/>
  <c r="H9380" i="24"/>
  <c r="H9381" i="24"/>
  <c r="H9382" i="24"/>
  <c r="H9383" i="24"/>
  <c r="H9384" i="24"/>
  <c r="H9385" i="24"/>
  <c r="H9386" i="24"/>
  <c r="H9387" i="24"/>
  <c r="H9388" i="24"/>
  <c r="H9389" i="24"/>
  <c r="H9390" i="24"/>
  <c r="H9391" i="24"/>
  <c r="H9392" i="24"/>
  <c r="H9393" i="24"/>
  <c r="H9394" i="24"/>
  <c r="H9395" i="24"/>
  <c r="H9396" i="24"/>
  <c r="H9397" i="24"/>
  <c r="H9398" i="24"/>
  <c r="H9399" i="24"/>
  <c r="H9400" i="24"/>
  <c r="H9401" i="24"/>
  <c r="H9402" i="24"/>
  <c r="H9403" i="24"/>
  <c r="H9404" i="24"/>
  <c r="H9405" i="24"/>
  <c r="H9406" i="24"/>
  <c r="H9407" i="24"/>
  <c r="H9408" i="24"/>
  <c r="H9409" i="24"/>
  <c r="H9410" i="24"/>
  <c r="H9411" i="24"/>
  <c r="H9412" i="24"/>
  <c r="H9413" i="24"/>
  <c r="H9414" i="24"/>
  <c r="H9415" i="24"/>
  <c r="H9416" i="24"/>
  <c r="H9417" i="24"/>
  <c r="H9418" i="24"/>
  <c r="H9419" i="24"/>
  <c r="H9420" i="24"/>
  <c r="H9421" i="24"/>
  <c r="H9422" i="24"/>
  <c r="H9423" i="24"/>
  <c r="H9424" i="24"/>
  <c r="H9425" i="24"/>
  <c r="H9426" i="24"/>
  <c r="H9427" i="24"/>
  <c r="H9428" i="24"/>
  <c r="H9429" i="24"/>
  <c r="H9430" i="24"/>
  <c r="H9431" i="24"/>
  <c r="H9432" i="24"/>
  <c r="H9433" i="24"/>
  <c r="H9434" i="24"/>
  <c r="H9435" i="24"/>
  <c r="H9436" i="24"/>
  <c r="H9437" i="24"/>
  <c r="H9438" i="24"/>
  <c r="H9439" i="24"/>
  <c r="H9440" i="24"/>
  <c r="H9441" i="24"/>
  <c r="H9442" i="24"/>
  <c r="H9443" i="24"/>
  <c r="H9444" i="24"/>
  <c r="H9445" i="24"/>
  <c r="H9446" i="24"/>
  <c r="H9447" i="24"/>
  <c r="H9448" i="24"/>
  <c r="H9449" i="24"/>
  <c r="H9450" i="24"/>
  <c r="H9451" i="24"/>
  <c r="H9452" i="24"/>
  <c r="H9453" i="24"/>
  <c r="H9454" i="24"/>
  <c r="H9455" i="24"/>
  <c r="H9456" i="24"/>
  <c r="H9457" i="24"/>
  <c r="H9458" i="24"/>
  <c r="H9459" i="24"/>
  <c r="H9460" i="24"/>
  <c r="H9461" i="24"/>
  <c r="H9462" i="24"/>
  <c r="H9463" i="24"/>
  <c r="H9464" i="24"/>
  <c r="H9465" i="24"/>
  <c r="H9466" i="24"/>
  <c r="H9467" i="24"/>
  <c r="H9468" i="24"/>
  <c r="H9469" i="24"/>
  <c r="H9470" i="24"/>
  <c r="H9471" i="24"/>
  <c r="H9472" i="24"/>
  <c r="H9473" i="24"/>
  <c r="H9474" i="24"/>
  <c r="H9475" i="24"/>
  <c r="H9476" i="24"/>
  <c r="H9477" i="24"/>
  <c r="H9478" i="24"/>
  <c r="H9479" i="24"/>
  <c r="H9480" i="24"/>
  <c r="H9481" i="24"/>
  <c r="H9482" i="24"/>
  <c r="H9483" i="24"/>
  <c r="H9484" i="24"/>
  <c r="H9485" i="24"/>
  <c r="H9486" i="24"/>
  <c r="H9487" i="24"/>
  <c r="H9488" i="24"/>
  <c r="H9489" i="24"/>
  <c r="H9490" i="24"/>
  <c r="H9491" i="24"/>
  <c r="H9492" i="24"/>
  <c r="H9493" i="24"/>
  <c r="H9494" i="24"/>
  <c r="H9495" i="24"/>
  <c r="H9496" i="24"/>
  <c r="H9497" i="24"/>
  <c r="H9498" i="24"/>
  <c r="H9499" i="24"/>
  <c r="H9500" i="24"/>
  <c r="H9501" i="24"/>
  <c r="H9502" i="24"/>
  <c r="H9503" i="24"/>
  <c r="H9504" i="24"/>
  <c r="H9505" i="24"/>
  <c r="H9506" i="24"/>
  <c r="H9507" i="24"/>
  <c r="H9508" i="24"/>
  <c r="H9509" i="24"/>
  <c r="H9510" i="24"/>
  <c r="H9511" i="24"/>
  <c r="H9512" i="24"/>
  <c r="H9513" i="24"/>
  <c r="H9514" i="24"/>
  <c r="H9515" i="24"/>
  <c r="H9516" i="24"/>
  <c r="H9517" i="24"/>
  <c r="H9518" i="24"/>
  <c r="H9519" i="24"/>
  <c r="H9520" i="24"/>
  <c r="H9521" i="24"/>
  <c r="H9522" i="24"/>
  <c r="H9523" i="24"/>
  <c r="H9524" i="24"/>
  <c r="H9525" i="24"/>
  <c r="H9526" i="24"/>
  <c r="H9527" i="24"/>
  <c r="H9528" i="24"/>
  <c r="H9529" i="24"/>
  <c r="H9530" i="24"/>
  <c r="H9531" i="24"/>
  <c r="H9532" i="24"/>
  <c r="H9533" i="24"/>
  <c r="H9534" i="24"/>
  <c r="H9535" i="24"/>
  <c r="H9536" i="24"/>
  <c r="H9537" i="24"/>
  <c r="H9538" i="24"/>
  <c r="H9539" i="24"/>
  <c r="H9540" i="24"/>
  <c r="H9541" i="24"/>
  <c r="H9542" i="24"/>
  <c r="H9543" i="24"/>
  <c r="H9544" i="24"/>
  <c r="H9545" i="24"/>
  <c r="H9546" i="24"/>
  <c r="H9547" i="24"/>
  <c r="H9548" i="24"/>
  <c r="H9549" i="24"/>
  <c r="H9550" i="24"/>
  <c r="H9551" i="24"/>
  <c r="H9552" i="24"/>
  <c r="H9553" i="24"/>
  <c r="H9554" i="24"/>
  <c r="H9555" i="24"/>
  <c r="H9556" i="24"/>
  <c r="H9557" i="24"/>
  <c r="H9558" i="24"/>
  <c r="H9559" i="24"/>
  <c r="H9560" i="24"/>
  <c r="H9561" i="24"/>
  <c r="H9562" i="24"/>
  <c r="H9563" i="24"/>
  <c r="H9564" i="24"/>
  <c r="H9565" i="24"/>
  <c r="H9566" i="24"/>
  <c r="H9567" i="24"/>
  <c r="H9568" i="24"/>
  <c r="H9569" i="24"/>
  <c r="H9570" i="24"/>
  <c r="H9571" i="24"/>
  <c r="H9572" i="24"/>
  <c r="H9573" i="24"/>
  <c r="H9574" i="24"/>
  <c r="H9575" i="24"/>
  <c r="H9576" i="24"/>
  <c r="H9577" i="24"/>
  <c r="H9578" i="24"/>
  <c r="H9579" i="24"/>
  <c r="H9580" i="24"/>
  <c r="H9581" i="24"/>
  <c r="H9582" i="24"/>
  <c r="H9583" i="24"/>
  <c r="H9584" i="24"/>
  <c r="H9585" i="24"/>
  <c r="H9586" i="24"/>
  <c r="H9587" i="24"/>
  <c r="H9588" i="24"/>
  <c r="H9589" i="24"/>
  <c r="H9590" i="24"/>
  <c r="H9591" i="24"/>
  <c r="H9592" i="24"/>
  <c r="H9593" i="24"/>
  <c r="H9594" i="24"/>
  <c r="H9595" i="24"/>
  <c r="H9596" i="24"/>
  <c r="H9597" i="24"/>
  <c r="H9598" i="24"/>
  <c r="H9599" i="24"/>
  <c r="H9600" i="24"/>
  <c r="H9601" i="24"/>
  <c r="H9602" i="24"/>
  <c r="H9603" i="24"/>
  <c r="H9604" i="24"/>
  <c r="H9605" i="24"/>
  <c r="H9606" i="24"/>
  <c r="H9607" i="24"/>
  <c r="H9608" i="24"/>
  <c r="H9609" i="24"/>
  <c r="H9610" i="24"/>
  <c r="H9611" i="24"/>
  <c r="H9612" i="24"/>
  <c r="H9613" i="24"/>
  <c r="H9614" i="24"/>
  <c r="H9615" i="24"/>
  <c r="H9616" i="24"/>
  <c r="H9617" i="24"/>
  <c r="H9618" i="24"/>
  <c r="H9619" i="24"/>
  <c r="H9620" i="24"/>
  <c r="H9621" i="24"/>
  <c r="H9622" i="24"/>
  <c r="H9623" i="24"/>
  <c r="H9624" i="24"/>
  <c r="H9625" i="24"/>
  <c r="H9626" i="24"/>
  <c r="H9627" i="24"/>
  <c r="H9628" i="24"/>
  <c r="H9629" i="24"/>
  <c r="H9630" i="24"/>
  <c r="H9631" i="24"/>
  <c r="H9632" i="24"/>
  <c r="H9633" i="24"/>
  <c r="H9634" i="24"/>
  <c r="H9635" i="24"/>
  <c r="H9636" i="24"/>
  <c r="H9637" i="24"/>
  <c r="H9638" i="24"/>
  <c r="H9639" i="24"/>
  <c r="H9640" i="24"/>
  <c r="H9641" i="24"/>
  <c r="H9642" i="24"/>
  <c r="H9643" i="24"/>
  <c r="H9644" i="24"/>
  <c r="H9645" i="24"/>
  <c r="H9646" i="24"/>
  <c r="H9647" i="24"/>
  <c r="H9648" i="24"/>
  <c r="H9649" i="24"/>
  <c r="H9650" i="24"/>
  <c r="H9651" i="24"/>
  <c r="H9652" i="24"/>
  <c r="H9653" i="24"/>
  <c r="H9654" i="24"/>
  <c r="H9655" i="24"/>
  <c r="H9656" i="24"/>
  <c r="H9657" i="24"/>
  <c r="H9658" i="24"/>
  <c r="H9659" i="24"/>
  <c r="H9660" i="24"/>
  <c r="H9661" i="24"/>
  <c r="H9662" i="24"/>
  <c r="H9663" i="24"/>
  <c r="H9664" i="24"/>
  <c r="H9665" i="24"/>
  <c r="H9666" i="24"/>
  <c r="H9667" i="24"/>
  <c r="H9668" i="24"/>
  <c r="H9669" i="24"/>
  <c r="H9670" i="24"/>
  <c r="H9671" i="24"/>
  <c r="H9672" i="24"/>
  <c r="H9673" i="24"/>
  <c r="H9674" i="24"/>
  <c r="H9675" i="24"/>
  <c r="H9676" i="24"/>
  <c r="H9677" i="24"/>
  <c r="H9678" i="24"/>
  <c r="H9679" i="24"/>
  <c r="H9680" i="24"/>
  <c r="H9681" i="24"/>
  <c r="H9682" i="24"/>
  <c r="H9683" i="24"/>
  <c r="H9684" i="24"/>
  <c r="H9685" i="24"/>
  <c r="H9686" i="24"/>
  <c r="H9687" i="24"/>
  <c r="H9688" i="24"/>
  <c r="H9689" i="24"/>
  <c r="H9690" i="24"/>
  <c r="H9691" i="24"/>
  <c r="H9692" i="24"/>
  <c r="H9693" i="24"/>
  <c r="H9694" i="24"/>
  <c r="H9695" i="24"/>
  <c r="H9696" i="24"/>
  <c r="H9697" i="24"/>
  <c r="H9698" i="24"/>
  <c r="H9699" i="24"/>
  <c r="H9700" i="24"/>
  <c r="H9701" i="24"/>
  <c r="H9702" i="24"/>
  <c r="H9703" i="24"/>
  <c r="H9704" i="24"/>
  <c r="H9705" i="24"/>
  <c r="H9706" i="24"/>
  <c r="H9707" i="24"/>
  <c r="H9708" i="24"/>
  <c r="H9709" i="24"/>
  <c r="H9710" i="24"/>
  <c r="H9711" i="24"/>
  <c r="H9712" i="24"/>
  <c r="H9713" i="24"/>
  <c r="H9714" i="24"/>
  <c r="H9715" i="24"/>
  <c r="H9716" i="24"/>
  <c r="H9717" i="24"/>
  <c r="H9718" i="24"/>
  <c r="H9719" i="24"/>
  <c r="H9720" i="24"/>
  <c r="H9721" i="24"/>
  <c r="H9722" i="24"/>
  <c r="H9723" i="24"/>
  <c r="H9724" i="24"/>
  <c r="H9725" i="24"/>
  <c r="H9726" i="24"/>
  <c r="H9727" i="24"/>
  <c r="H9728" i="24"/>
  <c r="H9729" i="24"/>
  <c r="H9730" i="24"/>
  <c r="H9731" i="24"/>
  <c r="H9732" i="24"/>
  <c r="H9733" i="24"/>
  <c r="H9734" i="24"/>
  <c r="H9735" i="24"/>
  <c r="H9736" i="24"/>
  <c r="H9737" i="24"/>
  <c r="H9738" i="24"/>
  <c r="H9739" i="24"/>
  <c r="H9740" i="24"/>
  <c r="H9741" i="24"/>
  <c r="H9742" i="24"/>
  <c r="H9743" i="24"/>
  <c r="H9744" i="24"/>
  <c r="H9745" i="24"/>
  <c r="H9746" i="24"/>
  <c r="H9747" i="24"/>
  <c r="H9748" i="24"/>
  <c r="H9749" i="24"/>
  <c r="H9750" i="24"/>
  <c r="H9751" i="24"/>
  <c r="H9752" i="24"/>
  <c r="H9753" i="24"/>
  <c r="H9754" i="24"/>
  <c r="H9755" i="24"/>
  <c r="H9756" i="24"/>
  <c r="H9757" i="24"/>
  <c r="H9758" i="24"/>
  <c r="H9759" i="24"/>
  <c r="H9760" i="24"/>
  <c r="H9761" i="24"/>
  <c r="H9762" i="24"/>
  <c r="H9763" i="24"/>
  <c r="H9764" i="24"/>
  <c r="H9765" i="24"/>
  <c r="H9766" i="24"/>
  <c r="H9767" i="24"/>
  <c r="H9768" i="24"/>
  <c r="H9769" i="24"/>
  <c r="H9770" i="24"/>
  <c r="H9771" i="24"/>
  <c r="H9772" i="24"/>
  <c r="H9773" i="24"/>
  <c r="H9774" i="24"/>
  <c r="H9775" i="24"/>
  <c r="H9776" i="24"/>
  <c r="H9777" i="24"/>
  <c r="H9778" i="24"/>
  <c r="H9779" i="24"/>
  <c r="H9780" i="24"/>
  <c r="H9781" i="24"/>
  <c r="H9782" i="24"/>
  <c r="H9783" i="24"/>
  <c r="H9784" i="24"/>
  <c r="H9785" i="24"/>
  <c r="H9786" i="24"/>
  <c r="H9787" i="24"/>
  <c r="H9788" i="24"/>
  <c r="H9789" i="24"/>
  <c r="H9790" i="24"/>
  <c r="H9791" i="24"/>
  <c r="H9792" i="24"/>
  <c r="H9793" i="24"/>
  <c r="H9794" i="24"/>
  <c r="H9795" i="24"/>
  <c r="H9796" i="24"/>
  <c r="H9797" i="24"/>
  <c r="H9798" i="24"/>
  <c r="H9799" i="24"/>
  <c r="H9800" i="24"/>
  <c r="H9801" i="24"/>
  <c r="H9802" i="24"/>
  <c r="H9803" i="24"/>
  <c r="H9804" i="24"/>
  <c r="H9805" i="24"/>
  <c r="H9806" i="24"/>
  <c r="H9807" i="24"/>
  <c r="H9808" i="24"/>
  <c r="H9809" i="24"/>
  <c r="H9810" i="24"/>
  <c r="H9811" i="24"/>
  <c r="H9812" i="24"/>
  <c r="H9813" i="24"/>
  <c r="H9814" i="24"/>
  <c r="H9815" i="24"/>
  <c r="H9816" i="24"/>
  <c r="H9817" i="24"/>
  <c r="H9818" i="24"/>
  <c r="H9819" i="24"/>
  <c r="H9820" i="24"/>
  <c r="H9821" i="24"/>
  <c r="H9822" i="24"/>
  <c r="H9823" i="24"/>
  <c r="H9824" i="24"/>
  <c r="H9825" i="24"/>
  <c r="H9826" i="24"/>
  <c r="H9827" i="24"/>
  <c r="H9828" i="24"/>
  <c r="H9829" i="24"/>
  <c r="H9830" i="24"/>
  <c r="H9831" i="24"/>
  <c r="H9832" i="24"/>
  <c r="H9833" i="24"/>
  <c r="H9834" i="24"/>
  <c r="H9835" i="24"/>
  <c r="H9836" i="24"/>
  <c r="H9837" i="24"/>
  <c r="H9838" i="24"/>
  <c r="H9839" i="24"/>
  <c r="H9840" i="24"/>
  <c r="H9841" i="24"/>
  <c r="H9842" i="24"/>
  <c r="H9843" i="24"/>
  <c r="H9844" i="24"/>
  <c r="H9845" i="24"/>
  <c r="H9846" i="24"/>
  <c r="H9847" i="24"/>
  <c r="H9848" i="24"/>
  <c r="H9849" i="24"/>
  <c r="H9850" i="24"/>
  <c r="H9851" i="24"/>
  <c r="H9852" i="24"/>
  <c r="H9853" i="24"/>
  <c r="H9854" i="24"/>
  <c r="H9855" i="24"/>
  <c r="H9856" i="24"/>
  <c r="H9857" i="24"/>
  <c r="H9858" i="24"/>
  <c r="H9859" i="24"/>
  <c r="H9860" i="24"/>
  <c r="H9861" i="24"/>
  <c r="H9862" i="24"/>
  <c r="H9863" i="24"/>
  <c r="H9864" i="24"/>
  <c r="H9865" i="24"/>
  <c r="H9866" i="24"/>
  <c r="H9867" i="24"/>
  <c r="H9868" i="24"/>
  <c r="H9869" i="24"/>
  <c r="H9870" i="24"/>
  <c r="H9871" i="24"/>
  <c r="H9872" i="24"/>
  <c r="H9873" i="24"/>
  <c r="H9874" i="24"/>
  <c r="H9875" i="24"/>
  <c r="H9876" i="24"/>
  <c r="H9877" i="24"/>
  <c r="H9878" i="24"/>
  <c r="H9879" i="24"/>
  <c r="H9880" i="24"/>
  <c r="H9881" i="24"/>
  <c r="H9882" i="24"/>
  <c r="H9883" i="24"/>
  <c r="H9884" i="24"/>
  <c r="H9885" i="24"/>
  <c r="H9886" i="24"/>
  <c r="H9887" i="24"/>
  <c r="H9888" i="24"/>
  <c r="H9889" i="24"/>
  <c r="H9890" i="24"/>
  <c r="H9891" i="24"/>
  <c r="H9892" i="24"/>
  <c r="H9893" i="24"/>
  <c r="H9894" i="24"/>
  <c r="H9895" i="24"/>
  <c r="H9896" i="24"/>
  <c r="H9897" i="24"/>
  <c r="H9898" i="24"/>
  <c r="H9899" i="24"/>
  <c r="H9900" i="24"/>
  <c r="H9901" i="24"/>
  <c r="H9902" i="24"/>
  <c r="H9903" i="24"/>
  <c r="H9904" i="24"/>
  <c r="H9905" i="24"/>
  <c r="H9906" i="24"/>
  <c r="H9907" i="24"/>
  <c r="H9908" i="24"/>
  <c r="H9909" i="24"/>
  <c r="H9910" i="24"/>
  <c r="H9911" i="24"/>
  <c r="H9912" i="24"/>
  <c r="H9913" i="24"/>
  <c r="H9914" i="24"/>
  <c r="H9915" i="24"/>
  <c r="H9916" i="24"/>
  <c r="H9917" i="24"/>
  <c r="H9918" i="24"/>
  <c r="H9919" i="24"/>
  <c r="H9920" i="24"/>
  <c r="H9921" i="24"/>
  <c r="H9922" i="24"/>
  <c r="H9923" i="24"/>
  <c r="H9924" i="24"/>
  <c r="H9925" i="24"/>
  <c r="H9926" i="24"/>
  <c r="H9927" i="24"/>
  <c r="H9928" i="24"/>
  <c r="H9929" i="24"/>
  <c r="H9930" i="24"/>
  <c r="H9931" i="24"/>
  <c r="H9932" i="24"/>
  <c r="H9933" i="24"/>
  <c r="H9934" i="24"/>
  <c r="H9935" i="24"/>
  <c r="H9936" i="24"/>
  <c r="H9937" i="24"/>
  <c r="H9938" i="24"/>
  <c r="H9939" i="24"/>
  <c r="H9940" i="24"/>
  <c r="H9941" i="24"/>
  <c r="H9942" i="24"/>
  <c r="H9943" i="24"/>
  <c r="H9944" i="24"/>
  <c r="H9945" i="24"/>
  <c r="H9946" i="24"/>
  <c r="H9947" i="24"/>
  <c r="H9948" i="24"/>
  <c r="H9949" i="24"/>
  <c r="H9950" i="24"/>
  <c r="H9951" i="24"/>
  <c r="H9952" i="24"/>
  <c r="H9953" i="24"/>
  <c r="H9954" i="24"/>
  <c r="H9955" i="24"/>
  <c r="H9956" i="24"/>
  <c r="H9957" i="24"/>
  <c r="H9958" i="24"/>
  <c r="H9959" i="24"/>
  <c r="H9960" i="24"/>
  <c r="H9961" i="24"/>
  <c r="H9962" i="24"/>
  <c r="H9963" i="24"/>
  <c r="H9964" i="24"/>
  <c r="H9965" i="24"/>
  <c r="H9966" i="24"/>
  <c r="H9967" i="24"/>
  <c r="H9968" i="24"/>
  <c r="H9969" i="24"/>
  <c r="H9970" i="24"/>
  <c r="H9971" i="24"/>
  <c r="H9972" i="24"/>
  <c r="H9973" i="24"/>
  <c r="H9974" i="24"/>
  <c r="H9975" i="24"/>
  <c r="H9976" i="24"/>
  <c r="H9977" i="24"/>
  <c r="H9978" i="24"/>
  <c r="H9979" i="24"/>
  <c r="H9980" i="24"/>
  <c r="H9981" i="24"/>
  <c r="H9982" i="24"/>
  <c r="H9983" i="24"/>
  <c r="H9984" i="24"/>
  <c r="H9985" i="24"/>
  <c r="H9986" i="24"/>
  <c r="H9987" i="24"/>
  <c r="H9988" i="24"/>
  <c r="H9989" i="24"/>
  <c r="H9990" i="24"/>
  <c r="H9991" i="24"/>
  <c r="H9992" i="24"/>
  <c r="H9993" i="24"/>
  <c r="H9994" i="24"/>
  <c r="H9995" i="24"/>
  <c r="H9996" i="24"/>
  <c r="H9997" i="24"/>
  <c r="H9998" i="24"/>
  <c r="H9999" i="24"/>
  <c r="H10000" i="24"/>
  <c r="H10001" i="24"/>
  <c r="H10002" i="24"/>
  <c r="H10003" i="24"/>
  <c r="H10004" i="24"/>
  <c r="H10005" i="24"/>
  <c r="H10006" i="24"/>
  <c r="H10007" i="24"/>
  <c r="H10008" i="24"/>
  <c r="H10009" i="24"/>
  <c r="H10010" i="24"/>
  <c r="H10011" i="24"/>
  <c r="H10012" i="24"/>
  <c r="H10013" i="24"/>
  <c r="H10014" i="24"/>
  <c r="H10015" i="24"/>
  <c r="H10016" i="24"/>
  <c r="H10017" i="24"/>
  <c r="H10018" i="24"/>
  <c r="H10019" i="24"/>
  <c r="H10020" i="24"/>
  <c r="H10021" i="24"/>
  <c r="H10022" i="24"/>
  <c r="H10023" i="24"/>
  <c r="H10024" i="24"/>
  <c r="H10025" i="24"/>
  <c r="H10026" i="24"/>
  <c r="H10027" i="24"/>
  <c r="H10028" i="24"/>
  <c r="H10029" i="24"/>
  <c r="H10030" i="24"/>
  <c r="H10031" i="24"/>
  <c r="H10032" i="24"/>
  <c r="H10033" i="24"/>
  <c r="H10034" i="24"/>
  <c r="H10035" i="24"/>
  <c r="H10036" i="24"/>
  <c r="H10037" i="24"/>
  <c r="H10038" i="24"/>
  <c r="H10039" i="24"/>
  <c r="H10040" i="24"/>
  <c r="H10041" i="24"/>
  <c r="H10042" i="24"/>
  <c r="H10043" i="24"/>
  <c r="H10044" i="24"/>
  <c r="H10045" i="24"/>
  <c r="H10046" i="24"/>
  <c r="H10047" i="24"/>
  <c r="H10048" i="24"/>
  <c r="H10049" i="24"/>
  <c r="H10050" i="24"/>
  <c r="H10051" i="24"/>
  <c r="H10052" i="24"/>
  <c r="H10053" i="24"/>
  <c r="H10054" i="24"/>
  <c r="H10055" i="24"/>
  <c r="H10056" i="24"/>
  <c r="H10057" i="24"/>
  <c r="H10058" i="24"/>
  <c r="H10059" i="24"/>
  <c r="H10060" i="24"/>
  <c r="H10061" i="24"/>
  <c r="H10062" i="24"/>
  <c r="H10063" i="24"/>
  <c r="H10064" i="24"/>
  <c r="H10065" i="24"/>
  <c r="H10066" i="24"/>
  <c r="H10067" i="24"/>
  <c r="H10068" i="24"/>
  <c r="H10069" i="24"/>
  <c r="H10070" i="24"/>
  <c r="H10071" i="24"/>
  <c r="H10072" i="24"/>
  <c r="H10073" i="24"/>
  <c r="H10074" i="24"/>
  <c r="H10075" i="24"/>
  <c r="H10076" i="24"/>
  <c r="H10077" i="24"/>
  <c r="H10078" i="24"/>
  <c r="H10079" i="24"/>
  <c r="H10080" i="24"/>
  <c r="H10081" i="24"/>
  <c r="H10082" i="24"/>
  <c r="H10083" i="24"/>
  <c r="H10084" i="24"/>
  <c r="H10085" i="24"/>
  <c r="H10086" i="24"/>
  <c r="H10087" i="24"/>
  <c r="H10088" i="24"/>
  <c r="H10089" i="24"/>
  <c r="H10090" i="24"/>
  <c r="H10091" i="24"/>
  <c r="H10092" i="24"/>
  <c r="H10093" i="24"/>
  <c r="H10094" i="24"/>
  <c r="H10095" i="24"/>
  <c r="H10096" i="24"/>
  <c r="H10097" i="24"/>
  <c r="H10098" i="24"/>
  <c r="H10099" i="24"/>
  <c r="H10100" i="24"/>
  <c r="H10101" i="24"/>
  <c r="H10102" i="24"/>
  <c r="H10103" i="24"/>
  <c r="H10104" i="24"/>
  <c r="H10105" i="24"/>
  <c r="H10106" i="24"/>
  <c r="H10107" i="24"/>
  <c r="H10108" i="24"/>
  <c r="H10109" i="24"/>
  <c r="H10110" i="24"/>
  <c r="H10111" i="24"/>
  <c r="H10112" i="24"/>
  <c r="H10113" i="24"/>
  <c r="H10114" i="24"/>
  <c r="H10115" i="24"/>
  <c r="H10116" i="24"/>
  <c r="H10117" i="24"/>
  <c r="H10118" i="24"/>
  <c r="H10119" i="24"/>
  <c r="H10120" i="24"/>
  <c r="H10121" i="24"/>
  <c r="H10122" i="24"/>
  <c r="H10123" i="24"/>
  <c r="H10124" i="24"/>
  <c r="H10125" i="24"/>
  <c r="H10126" i="24"/>
  <c r="H10127" i="24"/>
  <c r="H10128" i="24"/>
  <c r="H10129" i="24"/>
  <c r="H10130" i="24"/>
  <c r="H10131" i="24"/>
  <c r="H10132" i="24"/>
  <c r="H10133" i="24"/>
  <c r="H10134" i="24"/>
  <c r="H10135" i="24"/>
  <c r="H10136" i="24"/>
  <c r="H10137" i="24"/>
  <c r="H10138" i="24"/>
  <c r="H10139" i="24"/>
  <c r="H10140" i="24"/>
  <c r="H10141" i="24"/>
  <c r="H10142" i="24"/>
  <c r="H10143" i="24"/>
  <c r="H10144" i="24"/>
  <c r="H10145" i="24"/>
  <c r="H10146" i="24"/>
  <c r="H10147" i="24"/>
  <c r="H10148" i="24"/>
  <c r="H10149" i="24"/>
  <c r="H10150" i="24"/>
  <c r="H10151" i="24"/>
  <c r="H10152" i="24"/>
  <c r="H10153" i="24"/>
  <c r="H10154" i="24"/>
  <c r="H10155" i="24"/>
  <c r="H10156" i="24"/>
  <c r="H10157" i="24"/>
  <c r="H10158" i="24"/>
  <c r="H10159" i="24"/>
  <c r="H10160" i="24"/>
  <c r="H10161" i="24"/>
  <c r="H10162" i="24"/>
  <c r="H10163" i="24"/>
  <c r="H10164" i="24"/>
  <c r="H10165" i="24"/>
  <c r="H10166" i="24"/>
  <c r="H10167" i="24"/>
  <c r="H10168" i="24"/>
  <c r="H10169" i="24"/>
  <c r="H10170" i="24"/>
  <c r="H10171" i="24"/>
  <c r="H10172" i="24"/>
  <c r="H10173" i="24"/>
  <c r="H10174" i="24"/>
  <c r="H10175" i="24"/>
  <c r="H10176" i="24"/>
  <c r="H10177" i="24"/>
  <c r="H10178" i="24"/>
  <c r="H10179" i="24"/>
  <c r="H10180" i="24"/>
  <c r="H10181" i="24"/>
  <c r="H10182" i="24"/>
  <c r="H10183" i="24"/>
  <c r="H10184" i="24"/>
  <c r="H10185" i="24"/>
  <c r="H10186" i="24"/>
  <c r="H10187" i="24"/>
  <c r="H10188" i="24"/>
  <c r="H10189" i="24"/>
  <c r="H10190" i="24"/>
  <c r="H10191" i="24"/>
  <c r="H10192" i="24"/>
  <c r="H10193" i="24"/>
  <c r="H10194" i="24"/>
  <c r="H10195" i="24"/>
  <c r="H10196" i="24"/>
  <c r="H10197" i="24"/>
  <c r="H10198" i="24"/>
  <c r="H10199" i="24"/>
  <c r="H10200" i="24"/>
  <c r="H10201" i="24"/>
  <c r="H10202" i="24"/>
  <c r="H10203" i="24"/>
  <c r="H10204" i="24"/>
  <c r="H10205" i="24"/>
  <c r="H10206" i="24"/>
  <c r="H10207" i="24"/>
  <c r="H10208" i="24"/>
  <c r="H10209" i="24"/>
  <c r="H10210" i="24"/>
  <c r="H10211" i="24"/>
  <c r="H10212" i="24"/>
  <c r="H10213" i="24"/>
  <c r="H10214" i="24"/>
  <c r="H10215" i="24"/>
  <c r="H10216" i="24"/>
  <c r="H10217" i="24"/>
  <c r="H10218" i="24"/>
  <c r="H10219" i="24"/>
  <c r="H10220" i="24"/>
  <c r="H10221" i="24"/>
  <c r="H10222" i="24"/>
  <c r="H10223" i="24"/>
  <c r="H10224" i="24"/>
  <c r="H10225" i="24"/>
  <c r="H10226" i="24"/>
  <c r="H10227" i="24"/>
  <c r="H10228" i="24"/>
  <c r="H10229" i="24"/>
  <c r="H10230" i="24"/>
  <c r="H10231" i="24"/>
  <c r="H10232" i="24"/>
  <c r="H10233" i="24"/>
  <c r="H10234" i="24"/>
  <c r="H10235" i="24"/>
  <c r="H10236" i="24"/>
  <c r="H10237" i="24"/>
  <c r="H10238" i="24"/>
  <c r="H10239" i="24"/>
  <c r="H10240" i="24"/>
  <c r="H10241" i="24"/>
  <c r="H10242" i="24"/>
  <c r="H10243" i="24"/>
  <c r="H10244" i="24"/>
  <c r="H10245" i="24"/>
  <c r="H10246" i="24"/>
  <c r="H10247" i="24"/>
  <c r="H10248" i="24"/>
  <c r="H10249" i="24"/>
  <c r="H10250" i="24"/>
  <c r="H10251" i="24"/>
  <c r="H10252" i="24"/>
  <c r="H10253" i="24"/>
  <c r="H10254" i="24"/>
  <c r="H10255" i="24"/>
  <c r="H10256" i="24"/>
  <c r="H10257" i="24"/>
  <c r="H10258" i="24"/>
  <c r="H10259" i="24"/>
  <c r="H10260" i="24"/>
  <c r="H10261" i="24"/>
  <c r="H10262" i="24"/>
  <c r="H10263" i="24"/>
  <c r="H10264" i="24"/>
  <c r="H10265" i="24"/>
  <c r="H10266" i="24"/>
  <c r="H10267" i="24"/>
  <c r="H10268" i="24"/>
  <c r="H10269" i="24"/>
  <c r="H10270" i="24"/>
  <c r="H10271" i="24"/>
  <c r="H10272" i="24"/>
  <c r="H10273" i="24"/>
  <c r="H10274" i="24"/>
  <c r="H10275" i="24"/>
  <c r="H10276" i="24"/>
  <c r="H10277" i="24"/>
  <c r="H10278" i="24"/>
  <c r="H10279" i="24"/>
  <c r="H10280" i="24"/>
  <c r="H10281" i="24"/>
  <c r="H10282" i="24"/>
  <c r="H10283" i="24"/>
  <c r="H10284" i="24"/>
  <c r="H10285" i="24"/>
  <c r="H10286" i="24"/>
  <c r="H10287" i="24"/>
  <c r="H10288" i="24"/>
  <c r="H10289" i="24"/>
  <c r="H10290" i="24"/>
  <c r="H10291" i="24"/>
  <c r="H10292" i="24"/>
  <c r="H10293" i="24"/>
  <c r="H10294" i="24"/>
  <c r="H10295" i="24"/>
  <c r="H10296" i="24"/>
  <c r="H10297" i="24"/>
  <c r="H10298" i="24"/>
  <c r="H10299" i="24"/>
  <c r="H10300" i="24"/>
  <c r="H10301" i="24"/>
  <c r="H10302" i="24"/>
  <c r="H10303" i="24"/>
  <c r="H10304" i="24"/>
  <c r="H10305" i="24"/>
  <c r="H10306" i="24"/>
  <c r="H10307" i="24"/>
  <c r="H10308" i="24"/>
  <c r="H10309" i="24"/>
  <c r="H10310" i="24"/>
  <c r="H10311" i="24"/>
  <c r="H10312" i="24"/>
  <c r="H10313" i="24"/>
  <c r="H10314" i="24"/>
  <c r="H10315" i="24"/>
  <c r="H10316" i="24"/>
  <c r="H10317" i="24"/>
  <c r="H10318" i="24"/>
  <c r="H10319" i="24"/>
  <c r="H10320" i="24"/>
  <c r="H10321" i="24"/>
  <c r="H10322" i="24"/>
  <c r="H10323" i="24"/>
  <c r="H10324" i="24"/>
  <c r="H10325" i="24"/>
  <c r="H10326" i="24"/>
  <c r="H10327" i="24"/>
  <c r="H10328" i="24"/>
  <c r="H10329" i="24"/>
  <c r="H10330" i="24"/>
  <c r="H10331" i="24"/>
  <c r="H10332" i="24"/>
  <c r="H10333" i="24"/>
  <c r="H10334" i="24"/>
  <c r="H10335" i="24"/>
  <c r="H10336" i="24"/>
  <c r="H10337" i="24"/>
  <c r="H10338" i="24"/>
  <c r="H10339" i="24"/>
  <c r="H10340" i="24"/>
  <c r="H10341" i="24"/>
  <c r="H10342" i="24"/>
  <c r="H10343" i="24"/>
  <c r="H10344" i="24"/>
  <c r="H10345" i="24"/>
  <c r="H10346" i="24"/>
  <c r="H10347" i="24"/>
  <c r="H10348" i="24"/>
  <c r="H10349" i="24"/>
  <c r="H10350" i="24"/>
  <c r="H10351" i="24"/>
  <c r="H10352" i="24"/>
  <c r="H10353" i="24"/>
  <c r="H10354" i="24"/>
  <c r="H10355" i="24"/>
  <c r="H10356" i="24"/>
  <c r="H10357" i="24"/>
  <c r="H10358" i="24"/>
  <c r="H10359" i="24"/>
  <c r="H10360" i="24"/>
  <c r="H10361" i="24"/>
  <c r="H10362" i="24"/>
  <c r="H10363" i="24"/>
  <c r="H10364" i="24"/>
  <c r="H10365" i="24"/>
  <c r="H10366" i="24"/>
  <c r="H10367" i="24"/>
  <c r="H10368" i="24"/>
  <c r="H10369" i="24"/>
  <c r="H10370" i="24"/>
  <c r="H10371" i="24"/>
  <c r="H10372" i="24"/>
  <c r="H10373" i="24"/>
  <c r="H10374" i="24"/>
  <c r="H10375" i="24"/>
  <c r="H10376" i="24"/>
  <c r="H10377" i="24"/>
  <c r="H10378" i="24"/>
  <c r="H10379" i="24"/>
  <c r="H10380" i="24"/>
  <c r="H10381" i="24"/>
  <c r="H10382" i="24"/>
  <c r="H10383" i="24"/>
  <c r="H10384" i="24"/>
  <c r="H10385" i="24"/>
  <c r="H10386" i="24"/>
  <c r="H10387" i="24"/>
  <c r="H10388" i="24"/>
  <c r="H10389" i="24"/>
  <c r="H10390" i="24"/>
  <c r="H10391" i="24"/>
  <c r="H10392" i="24"/>
  <c r="H10393" i="24"/>
  <c r="H10394" i="24"/>
  <c r="H10395" i="24"/>
  <c r="H10396" i="24"/>
  <c r="H10397" i="24"/>
  <c r="H10398" i="24"/>
  <c r="H10399" i="24"/>
  <c r="H10400" i="24"/>
  <c r="H10401" i="24"/>
  <c r="H10402" i="24"/>
  <c r="H10403" i="24"/>
  <c r="H10404" i="24"/>
  <c r="H10405" i="24"/>
  <c r="H10406" i="24"/>
  <c r="H10407" i="24"/>
  <c r="H10408" i="24"/>
  <c r="H10409" i="24"/>
  <c r="H10410" i="24"/>
  <c r="H10411" i="24"/>
  <c r="H10412" i="24"/>
  <c r="H10413" i="24"/>
  <c r="H10414" i="24"/>
  <c r="H10415" i="24"/>
  <c r="H10416" i="24"/>
  <c r="H10417" i="24"/>
  <c r="H10418" i="24"/>
  <c r="H10419" i="24"/>
  <c r="H10420" i="24"/>
  <c r="H10421" i="24"/>
  <c r="H10422" i="24"/>
  <c r="H10423" i="24"/>
  <c r="H10424" i="24"/>
  <c r="H10425" i="24"/>
  <c r="H10426" i="24"/>
  <c r="H10427" i="24"/>
  <c r="H10428" i="24"/>
  <c r="H10429" i="24"/>
  <c r="H10430" i="24"/>
  <c r="H10431" i="24"/>
  <c r="H10432" i="24"/>
  <c r="H10433" i="24"/>
  <c r="H10434" i="24"/>
  <c r="H10435" i="24"/>
  <c r="H10436" i="24"/>
  <c r="H10437" i="24"/>
  <c r="H10438" i="24"/>
  <c r="H10439" i="24"/>
  <c r="H10440" i="24"/>
  <c r="H10441" i="24"/>
  <c r="H10442" i="24"/>
  <c r="H10443" i="24"/>
  <c r="H10444" i="24"/>
  <c r="H10445" i="24"/>
  <c r="H10446" i="24"/>
  <c r="H10447" i="24"/>
  <c r="H10448" i="24"/>
  <c r="H10449" i="24"/>
  <c r="H10450" i="24"/>
  <c r="H10451" i="24"/>
  <c r="H10452" i="24"/>
  <c r="H10453" i="24"/>
  <c r="H10454" i="24"/>
  <c r="H10455" i="24"/>
  <c r="H10456" i="24"/>
  <c r="H10457" i="24"/>
  <c r="H10458" i="24"/>
  <c r="H10459" i="24"/>
  <c r="H10460" i="24"/>
  <c r="H10461" i="24"/>
  <c r="H10462" i="24"/>
  <c r="H10463" i="24"/>
  <c r="H10464" i="24"/>
  <c r="H10465" i="24"/>
  <c r="H10466" i="24"/>
  <c r="H10467" i="24"/>
  <c r="H10468" i="24"/>
  <c r="H10469" i="24"/>
  <c r="H10470" i="24"/>
  <c r="H10471" i="24"/>
  <c r="H10472" i="24"/>
  <c r="H10473" i="24"/>
  <c r="H10474" i="24"/>
  <c r="H10475" i="24"/>
  <c r="H10476" i="24"/>
  <c r="H10477" i="24"/>
  <c r="H10478" i="24"/>
  <c r="H10479" i="24"/>
  <c r="H10480" i="24"/>
  <c r="H10481" i="24"/>
  <c r="H10482" i="24"/>
  <c r="H10483" i="24"/>
  <c r="H10484" i="24"/>
  <c r="H10485" i="24"/>
  <c r="H10486" i="24"/>
  <c r="H10487" i="24"/>
  <c r="H10488" i="24"/>
  <c r="H10489" i="24"/>
  <c r="H10490" i="24"/>
  <c r="H10491" i="24"/>
  <c r="H10492" i="24"/>
  <c r="H10493" i="24"/>
  <c r="H10494" i="24"/>
  <c r="H10495" i="24"/>
  <c r="H10496" i="24"/>
  <c r="H10497" i="24"/>
  <c r="H10498" i="24"/>
  <c r="H10499" i="24"/>
  <c r="H10500" i="24"/>
  <c r="H10501" i="24"/>
  <c r="H10502" i="24"/>
  <c r="H10503" i="24"/>
  <c r="H10504" i="24"/>
  <c r="H10505" i="24"/>
  <c r="H10506" i="24"/>
  <c r="H10507" i="24"/>
  <c r="H10508" i="24"/>
  <c r="H10509" i="24"/>
  <c r="H10510" i="24"/>
  <c r="H10511" i="24"/>
  <c r="H10512" i="24"/>
  <c r="H10513" i="24"/>
  <c r="H10514" i="24"/>
  <c r="H10515" i="24"/>
  <c r="H10516" i="24"/>
  <c r="H10517" i="24"/>
  <c r="H10518" i="24"/>
  <c r="H10519" i="24"/>
  <c r="H10520" i="24"/>
  <c r="H10521" i="24"/>
  <c r="H10522" i="24"/>
  <c r="H10523" i="24"/>
  <c r="H10524" i="24"/>
  <c r="H10525" i="24"/>
  <c r="H10526" i="24"/>
  <c r="H10527" i="24"/>
  <c r="H10528" i="24"/>
  <c r="H10529" i="24"/>
  <c r="H10530" i="24"/>
  <c r="H10531" i="24"/>
  <c r="H10532" i="24"/>
  <c r="H10533" i="24"/>
  <c r="H10534" i="24"/>
  <c r="H10535" i="24"/>
  <c r="H10536" i="24"/>
  <c r="H10537" i="24"/>
  <c r="H10538" i="24"/>
  <c r="H10539" i="24"/>
  <c r="H10540" i="24"/>
  <c r="H10541" i="24"/>
  <c r="H10542" i="24"/>
  <c r="H10543" i="24"/>
  <c r="H10544" i="24"/>
  <c r="H10545" i="24"/>
  <c r="H10546" i="24"/>
  <c r="H10547" i="24"/>
  <c r="H10548" i="24"/>
  <c r="H10549" i="24"/>
  <c r="H10550" i="24"/>
  <c r="H10551" i="24"/>
  <c r="H10552" i="24"/>
  <c r="H10553" i="24"/>
  <c r="H10554" i="24"/>
  <c r="H10555" i="24"/>
  <c r="H10556" i="24"/>
  <c r="H10557" i="24"/>
  <c r="H10558" i="24"/>
  <c r="H10559" i="24"/>
  <c r="H10560" i="24"/>
  <c r="H10561" i="24"/>
  <c r="H10562" i="24"/>
  <c r="H10563" i="24"/>
  <c r="H10564" i="24"/>
  <c r="H10565" i="24"/>
  <c r="H10566" i="24"/>
  <c r="H10567" i="24"/>
  <c r="H10568" i="24"/>
  <c r="H10569" i="24"/>
  <c r="H10570" i="24"/>
  <c r="H10571" i="24"/>
  <c r="H10572" i="24"/>
  <c r="H10573" i="24"/>
  <c r="H10574" i="24"/>
  <c r="H10575" i="24"/>
  <c r="H10576" i="24"/>
  <c r="H10577" i="24"/>
  <c r="H10578" i="24"/>
  <c r="H10579" i="24"/>
  <c r="H10580" i="24"/>
  <c r="H10581" i="24"/>
  <c r="H10582" i="24"/>
  <c r="H10583" i="24"/>
  <c r="H10584" i="24"/>
  <c r="H10585" i="24"/>
  <c r="H10586" i="24"/>
  <c r="H10587" i="24"/>
  <c r="H10588" i="24"/>
  <c r="H10589" i="24"/>
  <c r="H10590" i="24"/>
  <c r="H10591" i="24"/>
  <c r="H10592" i="24"/>
  <c r="H10593" i="24"/>
  <c r="H10594" i="24"/>
  <c r="H10595" i="24"/>
  <c r="H10596" i="24"/>
  <c r="H10597" i="24"/>
  <c r="H10598" i="24"/>
  <c r="H10599" i="24"/>
  <c r="H10600" i="24"/>
  <c r="H10601" i="24"/>
  <c r="H10602" i="24"/>
  <c r="H10603" i="24"/>
  <c r="H10604" i="24"/>
  <c r="H10605" i="24"/>
  <c r="H10606" i="24"/>
  <c r="H10607" i="24"/>
  <c r="H10608" i="24"/>
  <c r="H10609" i="24"/>
  <c r="H10610" i="24"/>
  <c r="H10611" i="24"/>
  <c r="H10612" i="24"/>
  <c r="H10613" i="24"/>
  <c r="H10614" i="24"/>
  <c r="H10615" i="24"/>
  <c r="H10616" i="24"/>
  <c r="H10617" i="24"/>
  <c r="H10618" i="24"/>
  <c r="H10619" i="24"/>
  <c r="H10620" i="24"/>
  <c r="H10621" i="24"/>
  <c r="H10622" i="24"/>
  <c r="H10623" i="24"/>
  <c r="H10624" i="24"/>
  <c r="H10625" i="24"/>
  <c r="H10626" i="24"/>
  <c r="H10627" i="24"/>
  <c r="H10628" i="24"/>
  <c r="H10629" i="24"/>
  <c r="H10630" i="24"/>
  <c r="H10631" i="24"/>
  <c r="H10632" i="24"/>
  <c r="H10633" i="24"/>
  <c r="H10634" i="24"/>
  <c r="H10635" i="24"/>
  <c r="H10636" i="24"/>
  <c r="H10637" i="24"/>
  <c r="H10638" i="24"/>
  <c r="H10639" i="24"/>
  <c r="H10640" i="24"/>
  <c r="H10641" i="24"/>
  <c r="H10642" i="24"/>
  <c r="H10643" i="24"/>
  <c r="H10644" i="24"/>
  <c r="H10645" i="24"/>
  <c r="H10646" i="24"/>
  <c r="H10647" i="24"/>
  <c r="H10648" i="24"/>
  <c r="H10649" i="24"/>
  <c r="H10650" i="24"/>
  <c r="H10651" i="24"/>
  <c r="H10652" i="24"/>
  <c r="H10653" i="24"/>
  <c r="H10654" i="24"/>
  <c r="H10655" i="24"/>
  <c r="H10656" i="24"/>
  <c r="H10657" i="24"/>
  <c r="H10658" i="24"/>
  <c r="H10659" i="24"/>
  <c r="H10660" i="24"/>
  <c r="H10661" i="24"/>
  <c r="H10662" i="24"/>
  <c r="H10663" i="24"/>
  <c r="H10664" i="24"/>
  <c r="H10665" i="24"/>
  <c r="H10666" i="24"/>
  <c r="H10667" i="24"/>
  <c r="H10668" i="24"/>
  <c r="H10669" i="24"/>
  <c r="H10670" i="24"/>
  <c r="H10671" i="24"/>
  <c r="H10672" i="24"/>
  <c r="H10673" i="24"/>
  <c r="H10674" i="24"/>
  <c r="H10675" i="24"/>
  <c r="H10676" i="24"/>
  <c r="H10677" i="24"/>
  <c r="H10678" i="24"/>
  <c r="H10679" i="24"/>
  <c r="H10680" i="24"/>
  <c r="H10681" i="24"/>
  <c r="H10682" i="24"/>
  <c r="H10683" i="24"/>
  <c r="H10684" i="24"/>
  <c r="H10685" i="24"/>
  <c r="H10686" i="24"/>
  <c r="H10687" i="24"/>
  <c r="H10688" i="24"/>
  <c r="H10689" i="24"/>
  <c r="H10690" i="24"/>
  <c r="H10691" i="24"/>
  <c r="H10692" i="24"/>
  <c r="H10693" i="24"/>
  <c r="H10694" i="24"/>
  <c r="H10695" i="24"/>
  <c r="H10696" i="24"/>
  <c r="H10697" i="24"/>
  <c r="H10698" i="24"/>
  <c r="H10699" i="24"/>
  <c r="H10700" i="24"/>
  <c r="H10701" i="24"/>
  <c r="H10702" i="24"/>
  <c r="H10703" i="24"/>
  <c r="H10704" i="24"/>
  <c r="H10705" i="24"/>
  <c r="H10706" i="24"/>
  <c r="H10707" i="24"/>
  <c r="H10708" i="24"/>
  <c r="H10709" i="24"/>
  <c r="H10710" i="24"/>
  <c r="H10711" i="24"/>
  <c r="H10712" i="24"/>
  <c r="H10713" i="24"/>
  <c r="H10714" i="24"/>
  <c r="H10715" i="24"/>
  <c r="H10716" i="24"/>
  <c r="H10717" i="24"/>
  <c r="H10718" i="24"/>
  <c r="H10719" i="24"/>
  <c r="H10720" i="24"/>
  <c r="H10721" i="24"/>
  <c r="H10722" i="24"/>
  <c r="H10723" i="24"/>
  <c r="H10724" i="24"/>
  <c r="H10725" i="24"/>
  <c r="H10726" i="24"/>
  <c r="H10727" i="24"/>
  <c r="H10728" i="24"/>
  <c r="H10729" i="24"/>
  <c r="H10730" i="24"/>
  <c r="H10731" i="24"/>
  <c r="H10732" i="24"/>
  <c r="H10733" i="24"/>
  <c r="H10734" i="24"/>
  <c r="H10735" i="24"/>
  <c r="H10736" i="24"/>
  <c r="H10737" i="24"/>
  <c r="H10738" i="24"/>
  <c r="H10739" i="24"/>
  <c r="H10740" i="24"/>
  <c r="H10741" i="24"/>
  <c r="H10742" i="24"/>
  <c r="H10743" i="24"/>
  <c r="H10744" i="24"/>
  <c r="H10745" i="24"/>
  <c r="H10746" i="24"/>
  <c r="H10747" i="24"/>
  <c r="H10748" i="24"/>
  <c r="H10749" i="24"/>
  <c r="H10750" i="24"/>
  <c r="H10751" i="24"/>
  <c r="H10752" i="24"/>
  <c r="H10753" i="24"/>
  <c r="H10754" i="24"/>
  <c r="H10755" i="24"/>
  <c r="H10756" i="24"/>
  <c r="H10757" i="24"/>
  <c r="H10758" i="24"/>
  <c r="H10759" i="24"/>
  <c r="H10760" i="24"/>
  <c r="H10761" i="24"/>
  <c r="H10762" i="24"/>
  <c r="H10763" i="24"/>
  <c r="H10764" i="24"/>
  <c r="H10765" i="24"/>
  <c r="H10766" i="24"/>
  <c r="H10767" i="24"/>
  <c r="H10768" i="24"/>
  <c r="H10769" i="24"/>
  <c r="H10770" i="24"/>
  <c r="H10771" i="24"/>
  <c r="H10772" i="24"/>
  <c r="H10773" i="24"/>
  <c r="H10774" i="24"/>
  <c r="H10775" i="24"/>
  <c r="H10776" i="24"/>
  <c r="H10777" i="24"/>
  <c r="H10778" i="24"/>
  <c r="H10779" i="24"/>
  <c r="H10780" i="24"/>
  <c r="H10781" i="24"/>
  <c r="H10782" i="24"/>
  <c r="H10783" i="24"/>
  <c r="H10784" i="24"/>
  <c r="H10785" i="24"/>
  <c r="H10786" i="24"/>
  <c r="H10787" i="24"/>
  <c r="H10788" i="24"/>
  <c r="H10789" i="24"/>
  <c r="H10790" i="24"/>
  <c r="H10791" i="24"/>
  <c r="H10792" i="24"/>
  <c r="H10793" i="24"/>
  <c r="H10794" i="24"/>
  <c r="H10795" i="24"/>
  <c r="H10796" i="24"/>
  <c r="H10797" i="24"/>
  <c r="H10798" i="24"/>
  <c r="H10799" i="24"/>
  <c r="H10800" i="24"/>
  <c r="H10801" i="24"/>
  <c r="H10802" i="24"/>
  <c r="H10803" i="24"/>
  <c r="H10804" i="24"/>
  <c r="H10805" i="24"/>
  <c r="H10806" i="24"/>
  <c r="H10807" i="24"/>
  <c r="H10808" i="24"/>
  <c r="H10809" i="24"/>
  <c r="H10810" i="24"/>
  <c r="H10811" i="24"/>
  <c r="H10812" i="24"/>
  <c r="H10813" i="24"/>
  <c r="H10814" i="24"/>
  <c r="H10815" i="24"/>
  <c r="H10816" i="24"/>
  <c r="H10817" i="24"/>
  <c r="H10818" i="24"/>
  <c r="H10819" i="24"/>
  <c r="H10820" i="24"/>
  <c r="H10821" i="24"/>
  <c r="H10822" i="24"/>
  <c r="H10823" i="24"/>
  <c r="H10824" i="24"/>
  <c r="H10825" i="24"/>
  <c r="H10826" i="24"/>
  <c r="H10827" i="24"/>
  <c r="H10828" i="24"/>
  <c r="H10829" i="24"/>
  <c r="H10830" i="24"/>
  <c r="H10831" i="24"/>
  <c r="H10832" i="24"/>
  <c r="H10833" i="24"/>
  <c r="H10834" i="24"/>
  <c r="H10835" i="24"/>
  <c r="H10836" i="24"/>
  <c r="H10837" i="24"/>
  <c r="H10838" i="24"/>
  <c r="H10839" i="24"/>
  <c r="H10840" i="24"/>
  <c r="H10841" i="24"/>
  <c r="H10842" i="24"/>
  <c r="H10843" i="24"/>
  <c r="H10844" i="24"/>
  <c r="H10845" i="24"/>
  <c r="H10846" i="24"/>
  <c r="H10847" i="24"/>
  <c r="H10848" i="24"/>
  <c r="H10849" i="24"/>
  <c r="H10850" i="24"/>
  <c r="H10851" i="24"/>
  <c r="H10852" i="24"/>
  <c r="H10853" i="24"/>
  <c r="H10854" i="24"/>
  <c r="H10855" i="24"/>
  <c r="H10856" i="24"/>
  <c r="H10857" i="24"/>
  <c r="H10858" i="24"/>
  <c r="H10859" i="24"/>
  <c r="H10860" i="24"/>
  <c r="H10861" i="24"/>
  <c r="H10862" i="24"/>
  <c r="H10863" i="24"/>
  <c r="H10864" i="24"/>
  <c r="H10865" i="24"/>
  <c r="H10866" i="24"/>
  <c r="H10867" i="24"/>
  <c r="H10868" i="24"/>
  <c r="H10869" i="24"/>
  <c r="H10870" i="24"/>
  <c r="H10871" i="24"/>
  <c r="H10872" i="24"/>
  <c r="H10873" i="24"/>
  <c r="H10874" i="24"/>
  <c r="H10875" i="24"/>
  <c r="H10876" i="24"/>
  <c r="H10877" i="24"/>
  <c r="H10878" i="24"/>
  <c r="H10879" i="24"/>
  <c r="H10880" i="24"/>
  <c r="H10881" i="24"/>
  <c r="H10882" i="24"/>
  <c r="H10883" i="24"/>
  <c r="H10884" i="24"/>
  <c r="H10885" i="24"/>
  <c r="H10886" i="24"/>
  <c r="H10887" i="24"/>
  <c r="H10888" i="24"/>
  <c r="H10889" i="24"/>
  <c r="H10890" i="24"/>
  <c r="H10891" i="24"/>
  <c r="H10892" i="24"/>
  <c r="H10893" i="24"/>
  <c r="H10894" i="24"/>
  <c r="H10895" i="24"/>
  <c r="H10896" i="24"/>
  <c r="H10897" i="24"/>
  <c r="H10898" i="24"/>
  <c r="H10899" i="24"/>
  <c r="H10900" i="24"/>
  <c r="H10901" i="24"/>
  <c r="H10902" i="24"/>
  <c r="H10903" i="24"/>
  <c r="H10904" i="24"/>
  <c r="H10905" i="24"/>
  <c r="H10906" i="24"/>
  <c r="H10907" i="24"/>
  <c r="H10908" i="24"/>
  <c r="H10909" i="24"/>
  <c r="H10910" i="24"/>
  <c r="H10911" i="24"/>
  <c r="H10912" i="24"/>
  <c r="H10913" i="24"/>
  <c r="H10914" i="24"/>
  <c r="H10915" i="24"/>
  <c r="H10916" i="24"/>
  <c r="H10917" i="24"/>
  <c r="H10918" i="24"/>
  <c r="H10919" i="24"/>
  <c r="H10920" i="24"/>
  <c r="H10921" i="24"/>
  <c r="H10922" i="24"/>
  <c r="H10923" i="24"/>
  <c r="H10924" i="24"/>
  <c r="H10925" i="24"/>
  <c r="H10926" i="24"/>
  <c r="H10927" i="24"/>
  <c r="H10928" i="24"/>
  <c r="H10929" i="24"/>
  <c r="H10930" i="24"/>
  <c r="H10931" i="24"/>
  <c r="H10932" i="24"/>
  <c r="H10933" i="24"/>
  <c r="H10934" i="24"/>
  <c r="H10935" i="24"/>
  <c r="H10936" i="24"/>
  <c r="H10937" i="24"/>
  <c r="H10938" i="24"/>
  <c r="H10939" i="24"/>
  <c r="H10940" i="24"/>
  <c r="H10941" i="24"/>
  <c r="H10942" i="24"/>
  <c r="H10943" i="24"/>
  <c r="H10944" i="24"/>
  <c r="H10945" i="24"/>
  <c r="H10946" i="24"/>
  <c r="H10947" i="24"/>
  <c r="H10948" i="24"/>
  <c r="H10949" i="24"/>
  <c r="H10950" i="24"/>
  <c r="H10951" i="24"/>
  <c r="H10952" i="24"/>
  <c r="H10953" i="24"/>
  <c r="H10954" i="24"/>
  <c r="H10955" i="24"/>
  <c r="H10956" i="24"/>
  <c r="H10957" i="24"/>
  <c r="H10958" i="24"/>
  <c r="H10959" i="24"/>
  <c r="H10960" i="24"/>
  <c r="H10961" i="24"/>
  <c r="H10962" i="24"/>
  <c r="H10963" i="24"/>
  <c r="H10964" i="24"/>
  <c r="H10965" i="24"/>
  <c r="H10966" i="24"/>
  <c r="H10967" i="24"/>
  <c r="H10968" i="24"/>
  <c r="H10969" i="24"/>
  <c r="H10970" i="24"/>
  <c r="H10971" i="24"/>
  <c r="H10972" i="24"/>
  <c r="H10973" i="24"/>
  <c r="H10974" i="24"/>
  <c r="H10975" i="24"/>
  <c r="H10976" i="24"/>
  <c r="H10977" i="24"/>
  <c r="H10978" i="24"/>
  <c r="H10979" i="24"/>
  <c r="H10980" i="24"/>
  <c r="H10981" i="24"/>
  <c r="H10982" i="24"/>
  <c r="H10983" i="24"/>
  <c r="H10984" i="24"/>
  <c r="H10985" i="24"/>
  <c r="H10986" i="24"/>
  <c r="H10987" i="24"/>
  <c r="H10988" i="24"/>
  <c r="H10989" i="24"/>
  <c r="H10990" i="24"/>
  <c r="H10991" i="24"/>
  <c r="H10992" i="24"/>
  <c r="H10993" i="24"/>
  <c r="H10994" i="24"/>
  <c r="H10995" i="24"/>
  <c r="H10996" i="24"/>
  <c r="H10997" i="24"/>
  <c r="H10998" i="24"/>
  <c r="H10999" i="24"/>
  <c r="H11000" i="24"/>
  <c r="H11001" i="24"/>
  <c r="H11002" i="24"/>
  <c r="H11003" i="24"/>
  <c r="H11004" i="24"/>
  <c r="H11005" i="24"/>
  <c r="H11006" i="24"/>
  <c r="H11007" i="24"/>
  <c r="H11008" i="24"/>
  <c r="H11009" i="24"/>
  <c r="H11010" i="24"/>
  <c r="H11011" i="24"/>
  <c r="H11012" i="24"/>
  <c r="H11013" i="24"/>
  <c r="H11014" i="24"/>
  <c r="H11015" i="24"/>
  <c r="H11016" i="24"/>
  <c r="H11017" i="24"/>
  <c r="H11018" i="24"/>
  <c r="H11019" i="24"/>
  <c r="H11020" i="24"/>
  <c r="H11021" i="24"/>
  <c r="H11022" i="24"/>
  <c r="H11023" i="24"/>
  <c r="H11024" i="24"/>
  <c r="H11025" i="24"/>
  <c r="H11026" i="24"/>
  <c r="H11027" i="24"/>
  <c r="H11028" i="24"/>
  <c r="H11029" i="24"/>
  <c r="H11030" i="24"/>
  <c r="H11031" i="24"/>
  <c r="H11032" i="24"/>
  <c r="H11033" i="24"/>
  <c r="H11034" i="24"/>
  <c r="H11035" i="24"/>
  <c r="H11036" i="24"/>
  <c r="H11037" i="24"/>
  <c r="H11038" i="24"/>
  <c r="H11039" i="24"/>
  <c r="H11040" i="24"/>
  <c r="H11041" i="24"/>
  <c r="H11042" i="24"/>
  <c r="H11043" i="24"/>
  <c r="H11044" i="24"/>
  <c r="H11045" i="24"/>
  <c r="H11046" i="24"/>
  <c r="H11047" i="24"/>
  <c r="H11048" i="24"/>
  <c r="H11049" i="24"/>
  <c r="H11050" i="24"/>
  <c r="H11051" i="24"/>
  <c r="H11052" i="24"/>
  <c r="H11053" i="24"/>
  <c r="H11054" i="24"/>
  <c r="H11055" i="24"/>
  <c r="H11056" i="24"/>
  <c r="H11057" i="24"/>
  <c r="H11058" i="24"/>
  <c r="H11059" i="24"/>
  <c r="H11060" i="24"/>
  <c r="H11061" i="24"/>
  <c r="H11062" i="24"/>
  <c r="H11063" i="24"/>
  <c r="H11064" i="24"/>
  <c r="H11065" i="24"/>
  <c r="H11066" i="24"/>
  <c r="H11067" i="24"/>
  <c r="H11068" i="24"/>
  <c r="H11069" i="24"/>
  <c r="H11070" i="24"/>
  <c r="H11071" i="24"/>
  <c r="H11072" i="24"/>
  <c r="H11073" i="24"/>
  <c r="H11074" i="24"/>
  <c r="H11075" i="24"/>
  <c r="H11076" i="24"/>
  <c r="H11077" i="24"/>
  <c r="H11078" i="24"/>
  <c r="H11079" i="24"/>
  <c r="H11080" i="24"/>
  <c r="H11081" i="24"/>
  <c r="H11082" i="24"/>
  <c r="H11083" i="24"/>
  <c r="H11084" i="24"/>
  <c r="H11085" i="24"/>
  <c r="H11086" i="24"/>
  <c r="H11087" i="24"/>
  <c r="H11088" i="24"/>
  <c r="H11089" i="24"/>
  <c r="H11090" i="24"/>
  <c r="H11091" i="24"/>
  <c r="H11092" i="24"/>
  <c r="H11093" i="24"/>
  <c r="H11094" i="24"/>
  <c r="H11095" i="24"/>
  <c r="H11096" i="24"/>
  <c r="H11097" i="24"/>
  <c r="H11098" i="24"/>
  <c r="H11099" i="24"/>
  <c r="H11100" i="24"/>
  <c r="H11101" i="24"/>
  <c r="H11102" i="24"/>
  <c r="H11103" i="24"/>
  <c r="H11104" i="24"/>
  <c r="H11105" i="24"/>
  <c r="H11106" i="24"/>
  <c r="H11107" i="24"/>
  <c r="H11108" i="24"/>
  <c r="H11109" i="24"/>
  <c r="H11110" i="24"/>
  <c r="H11111" i="24"/>
  <c r="H11112" i="24"/>
  <c r="H11113" i="24"/>
  <c r="H11114" i="24"/>
  <c r="H11115" i="24"/>
  <c r="H11116" i="24"/>
  <c r="H11117" i="24"/>
  <c r="H11118" i="24"/>
  <c r="H11119" i="24"/>
  <c r="H11120" i="24"/>
  <c r="H11121" i="24"/>
  <c r="H11122" i="24"/>
  <c r="H11123" i="24"/>
  <c r="H11124" i="24"/>
  <c r="H11125" i="24"/>
  <c r="H11126" i="24"/>
  <c r="H11127" i="24"/>
  <c r="H11128" i="24"/>
  <c r="H11129" i="24"/>
  <c r="H11130" i="24"/>
  <c r="H11131" i="24"/>
  <c r="H11132" i="24"/>
  <c r="H11133" i="24"/>
  <c r="H11134" i="24"/>
  <c r="H11135" i="24"/>
  <c r="H11136" i="24"/>
  <c r="H11137" i="24"/>
  <c r="H11138" i="24"/>
  <c r="H11139" i="24"/>
  <c r="H11140" i="24"/>
  <c r="H11141" i="24"/>
  <c r="H11142" i="24"/>
  <c r="H11143" i="24"/>
  <c r="H11144" i="24"/>
  <c r="H11145" i="24"/>
  <c r="H11146" i="24"/>
  <c r="H11147" i="24"/>
  <c r="H11148" i="24"/>
  <c r="H11149" i="24"/>
  <c r="H11150" i="24"/>
  <c r="H11151" i="24"/>
  <c r="H11152" i="24"/>
  <c r="H11153" i="24"/>
  <c r="H11154" i="24"/>
  <c r="H11155" i="24"/>
  <c r="H11156" i="24"/>
  <c r="H11157" i="24"/>
  <c r="H11158" i="24"/>
  <c r="H11159" i="24"/>
  <c r="H11160" i="24"/>
  <c r="H11161" i="24"/>
  <c r="H11162" i="24"/>
  <c r="H11163" i="24"/>
  <c r="H11164" i="24"/>
  <c r="H11165" i="24"/>
  <c r="H11166" i="24"/>
  <c r="H11167" i="24"/>
  <c r="H11168" i="24"/>
  <c r="H11169" i="24"/>
  <c r="H11170" i="24"/>
  <c r="H11171" i="24"/>
  <c r="H11172" i="24"/>
  <c r="H11173" i="24"/>
  <c r="H11174" i="24"/>
  <c r="H11175" i="24"/>
  <c r="H11176" i="24"/>
  <c r="H11177" i="24"/>
  <c r="H11178" i="24"/>
  <c r="H11179" i="24"/>
  <c r="H11180" i="24"/>
  <c r="H11181" i="24"/>
  <c r="H11182" i="24"/>
  <c r="H11183" i="24"/>
  <c r="H11184" i="24"/>
  <c r="H11185" i="24"/>
  <c r="H11186" i="24"/>
  <c r="H11187" i="24"/>
  <c r="H11188" i="24"/>
  <c r="H11189" i="24"/>
  <c r="H11190" i="24"/>
  <c r="H11191" i="24"/>
  <c r="H11192" i="24"/>
  <c r="H11193" i="24"/>
  <c r="H11194" i="24"/>
  <c r="H11195" i="24"/>
  <c r="H11196" i="24"/>
  <c r="H11197" i="24"/>
  <c r="H11198" i="24"/>
  <c r="H11199" i="24"/>
  <c r="H11200" i="24"/>
  <c r="H11201" i="24"/>
  <c r="H11202" i="24"/>
  <c r="H11203" i="24"/>
  <c r="H11204" i="24"/>
  <c r="H11205" i="24"/>
  <c r="H11206" i="24"/>
  <c r="H11207" i="24"/>
  <c r="H11208" i="24"/>
  <c r="H11209" i="24"/>
  <c r="H11210" i="24"/>
  <c r="H11211" i="24"/>
  <c r="H11212" i="24"/>
  <c r="H11213" i="24"/>
  <c r="H11214" i="24"/>
  <c r="H11215" i="24"/>
  <c r="H11216" i="24"/>
  <c r="H11217" i="24"/>
  <c r="H11218" i="24"/>
  <c r="H11219" i="24"/>
  <c r="H11220" i="24"/>
  <c r="H11221" i="24"/>
  <c r="H11222" i="24"/>
  <c r="H11223" i="24"/>
  <c r="H11224" i="24"/>
  <c r="H11225" i="24"/>
  <c r="H11226" i="24"/>
  <c r="H11227" i="24"/>
  <c r="H11228" i="24"/>
  <c r="H11229" i="24"/>
  <c r="H11230" i="24"/>
  <c r="H11231" i="24"/>
  <c r="H11232" i="24"/>
  <c r="H11233" i="24"/>
  <c r="H11234" i="24"/>
  <c r="H11235" i="24"/>
  <c r="H11236" i="24"/>
  <c r="H11237" i="24"/>
  <c r="H11238" i="24"/>
  <c r="H11239" i="24"/>
  <c r="H11240" i="24"/>
  <c r="H11241" i="24"/>
  <c r="H11242" i="24"/>
  <c r="H11243" i="24"/>
  <c r="H11244" i="24"/>
  <c r="H11245" i="24"/>
  <c r="H11246" i="24"/>
  <c r="H11247" i="24"/>
  <c r="H11248" i="24"/>
  <c r="H11249" i="24"/>
  <c r="H11250" i="24"/>
  <c r="H11251" i="24"/>
  <c r="H11252" i="24"/>
  <c r="H11253" i="24"/>
  <c r="H11254" i="24"/>
  <c r="H11255" i="24"/>
  <c r="H11256" i="24"/>
  <c r="H11257" i="24"/>
  <c r="H11258" i="24"/>
  <c r="H11259" i="24"/>
  <c r="H11260" i="24"/>
  <c r="H11261" i="24"/>
  <c r="H11262" i="24"/>
  <c r="H11263" i="24"/>
  <c r="H11264" i="24"/>
  <c r="H11265" i="24"/>
  <c r="H11266" i="24"/>
  <c r="H11267" i="24"/>
  <c r="H11268" i="24"/>
  <c r="H11269" i="24"/>
  <c r="H11270" i="24"/>
  <c r="H11271" i="24"/>
  <c r="H11272" i="24"/>
  <c r="H11273" i="24"/>
  <c r="H11274" i="24"/>
  <c r="H11275" i="24"/>
  <c r="H11276" i="24"/>
  <c r="H11277" i="24"/>
  <c r="H11278" i="24"/>
  <c r="H11279" i="24"/>
  <c r="H11280" i="24"/>
  <c r="H11281" i="24"/>
  <c r="H11282" i="24"/>
  <c r="H11283" i="24"/>
  <c r="H11284" i="24"/>
  <c r="H11285" i="24"/>
  <c r="H11286" i="24"/>
  <c r="H11287" i="24"/>
  <c r="H11288" i="24"/>
  <c r="H11289" i="24"/>
  <c r="H11290" i="24"/>
  <c r="H11291" i="24"/>
  <c r="H11292" i="24"/>
  <c r="H11293" i="24"/>
  <c r="H11294" i="24"/>
  <c r="H11295" i="24"/>
  <c r="H11296" i="24"/>
  <c r="H11297" i="24"/>
  <c r="H11298" i="24"/>
  <c r="H11299" i="24"/>
  <c r="H11300" i="24"/>
  <c r="H11301" i="24"/>
  <c r="H11302" i="24"/>
  <c r="H11303" i="24"/>
  <c r="H11304" i="24"/>
  <c r="H11305" i="24"/>
  <c r="H11306" i="24"/>
  <c r="H11307" i="24"/>
  <c r="H11308" i="24"/>
  <c r="H11309" i="24"/>
  <c r="H11310" i="24"/>
  <c r="H11311" i="24"/>
  <c r="H11312" i="24"/>
  <c r="H11313" i="24"/>
  <c r="H11314" i="24"/>
  <c r="H11315" i="24"/>
  <c r="H11316" i="24"/>
  <c r="H11317" i="24"/>
  <c r="H11318" i="24"/>
  <c r="H11319" i="24"/>
  <c r="H11320" i="24"/>
  <c r="H11321" i="24"/>
  <c r="H11322" i="24"/>
  <c r="H11323" i="24"/>
  <c r="H11324" i="24"/>
  <c r="H11325" i="24"/>
  <c r="H11326" i="24"/>
  <c r="H11327" i="24"/>
  <c r="H11328" i="24"/>
  <c r="H11329" i="24"/>
  <c r="H11330" i="24"/>
  <c r="H11331" i="24"/>
  <c r="H11332" i="24"/>
  <c r="H11333" i="24"/>
  <c r="H11334" i="24"/>
  <c r="H11335" i="24"/>
  <c r="H11336" i="24"/>
  <c r="H11337" i="24"/>
  <c r="H11338" i="24"/>
  <c r="H11339" i="24"/>
  <c r="H11340" i="24"/>
  <c r="H11341" i="24"/>
  <c r="H11342" i="24"/>
  <c r="H11343" i="24"/>
  <c r="H11344" i="24"/>
  <c r="H11345" i="24"/>
  <c r="H11346" i="24"/>
  <c r="H11347" i="24"/>
  <c r="H11348" i="24"/>
  <c r="H11349" i="24"/>
  <c r="H11350" i="24"/>
  <c r="H11351" i="24"/>
  <c r="H11352" i="24"/>
  <c r="H11353" i="24"/>
  <c r="H11354" i="24"/>
  <c r="H11355" i="24"/>
  <c r="H11356" i="24"/>
  <c r="H11357" i="24"/>
  <c r="H11358" i="24"/>
  <c r="H11359" i="24"/>
  <c r="H11360" i="24"/>
  <c r="H11361" i="24"/>
  <c r="H11362" i="24"/>
  <c r="H11363" i="24"/>
  <c r="H11364" i="24"/>
  <c r="H11365" i="24"/>
  <c r="H11366" i="24"/>
  <c r="H11367" i="24"/>
  <c r="H11368" i="24"/>
  <c r="H11369" i="24"/>
  <c r="H11370" i="24"/>
  <c r="H11371" i="24"/>
  <c r="H11372" i="24"/>
  <c r="H11373" i="24"/>
  <c r="H11374" i="24"/>
  <c r="H11375" i="24"/>
  <c r="H11376" i="24"/>
  <c r="H11377" i="24"/>
  <c r="H11378" i="24"/>
  <c r="H11379" i="24"/>
  <c r="H11380" i="24"/>
  <c r="H11381" i="24"/>
  <c r="H11382" i="24"/>
  <c r="H11383" i="24"/>
  <c r="H11384" i="24"/>
  <c r="H11385" i="24"/>
  <c r="H11386" i="24"/>
  <c r="H11387" i="24"/>
  <c r="H11388" i="24"/>
  <c r="H11389" i="24"/>
  <c r="H11390" i="24"/>
  <c r="H11391" i="24"/>
  <c r="H11392" i="24"/>
  <c r="H11393" i="24"/>
  <c r="H11394" i="24"/>
  <c r="H11395" i="24"/>
  <c r="H11396" i="24"/>
  <c r="H11397" i="24"/>
  <c r="H11398" i="24"/>
  <c r="H11399" i="24"/>
  <c r="H11400" i="24"/>
  <c r="H11401" i="24"/>
  <c r="H11402" i="24"/>
  <c r="H11403" i="24"/>
  <c r="H11404" i="24"/>
  <c r="H11405" i="24"/>
  <c r="H11406" i="24"/>
  <c r="H11407" i="24"/>
  <c r="H11408" i="24"/>
  <c r="H11409" i="24"/>
  <c r="H11410" i="24"/>
  <c r="H11411" i="24"/>
  <c r="H11412" i="24"/>
  <c r="H11413" i="24"/>
  <c r="H11414" i="24"/>
  <c r="H11415" i="24"/>
  <c r="H11416" i="24"/>
  <c r="H11417" i="24"/>
  <c r="H11418" i="24"/>
  <c r="H11419" i="24"/>
  <c r="H11420" i="24"/>
  <c r="H11421" i="24"/>
  <c r="H11422" i="24"/>
  <c r="H11423" i="24"/>
  <c r="H11424" i="24"/>
  <c r="H11425" i="24"/>
  <c r="H11426" i="24"/>
  <c r="H11427" i="24"/>
  <c r="H11428" i="24"/>
  <c r="H11429" i="24"/>
  <c r="H11430" i="24"/>
  <c r="H11431" i="24"/>
  <c r="H11432" i="24"/>
  <c r="H11433" i="24"/>
  <c r="H11434" i="24"/>
  <c r="H11435" i="24"/>
  <c r="H11436" i="24"/>
  <c r="H11437" i="24"/>
  <c r="H11438" i="24"/>
  <c r="H11439" i="24"/>
  <c r="H11440" i="24"/>
  <c r="H11441" i="24"/>
  <c r="H11442" i="24"/>
  <c r="H11443" i="24"/>
  <c r="H11444" i="24"/>
  <c r="H11445" i="24"/>
  <c r="H11446" i="24"/>
  <c r="H11447" i="24"/>
  <c r="H11448" i="24"/>
  <c r="H11449" i="24"/>
  <c r="H11450" i="24"/>
  <c r="H11451" i="24"/>
  <c r="H11452" i="24"/>
  <c r="H11453" i="24"/>
  <c r="H11454" i="24"/>
  <c r="H11455" i="24"/>
  <c r="H11456" i="24"/>
  <c r="H11457" i="24"/>
  <c r="H11458" i="24"/>
  <c r="H11459" i="24"/>
  <c r="H11460" i="24"/>
  <c r="H11461" i="24"/>
  <c r="H11462" i="24"/>
  <c r="H11463" i="24"/>
  <c r="H11464" i="24"/>
  <c r="H11465" i="24"/>
  <c r="H11466" i="24"/>
  <c r="H11467" i="24"/>
  <c r="H11468" i="24"/>
  <c r="H11469" i="24"/>
  <c r="H11470" i="24"/>
  <c r="H11471" i="24"/>
  <c r="H11472" i="24"/>
  <c r="H11473" i="24"/>
  <c r="H11474" i="24"/>
  <c r="H11475" i="24"/>
  <c r="H11476" i="24"/>
  <c r="H11477" i="24"/>
  <c r="H11478" i="24"/>
  <c r="H11479" i="24"/>
  <c r="H11480" i="24"/>
  <c r="H11481" i="24"/>
  <c r="H11482" i="24"/>
  <c r="H11483" i="24"/>
  <c r="H11484" i="24"/>
  <c r="H11485" i="24"/>
  <c r="H11486" i="24"/>
  <c r="H11487" i="24"/>
  <c r="H11488" i="24"/>
  <c r="H11489" i="24"/>
  <c r="H11490" i="24"/>
  <c r="H11491" i="24"/>
  <c r="H11492" i="24"/>
  <c r="H11493" i="24"/>
  <c r="H11494" i="24"/>
  <c r="H11495" i="24"/>
  <c r="H11496" i="24"/>
  <c r="H11497" i="24"/>
  <c r="H11498" i="24"/>
  <c r="H11499" i="24"/>
  <c r="H11500" i="24"/>
  <c r="H11501" i="24"/>
  <c r="H11502" i="24"/>
  <c r="H11503" i="24"/>
  <c r="H11504" i="24"/>
  <c r="H11505" i="24"/>
  <c r="H11506" i="24"/>
  <c r="H11507" i="24"/>
  <c r="H11508" i="24"/>
  <c r="H11509" i="24"/>
  <c r="H11510" i="24"/>
  <c r="H11511" i="24"/>
  <c r="H11512" i="24"/>
  <c r="H11513" i="24"/>
  <c r="H11514" i="24"/>
  <c r="H11515" i="24"/>
  <c r="H11516" i="24"/>
  <c r="H11517" i="24"/>
  <c r="H11518" i="24"/>
  <c r="H11519" i="24"/>
  <c r="H11520" i="24"/>
  <c r="H11521" i="24"/>
  <c r="H11522" i="24"/>
  <c r="H11523" i="24"/>
  <c r="H11524" i="24"/>
  <c r="H11525" i="24"/>
  <c r="H11526" i="24"/>
  <c r="H11527" i="24"/>
  <c r="H11528" i="24"/>
  <c r="H11529" i="24"/>
  <c r="H11530" i="24"/>
  <c r="H11531" i="24"/>
  <c r="H11532" i="24"/>
  <c r="H11533" i="24"/>
  <c r="H11534" i="24"/>
  <c r="H11535" i="24"/>
  <c r="H11536" i="24"/>
  <c r="H11537" i="24"/>
  <c r="H11538" i="24"/>
  <c r="H11539" i="24"/>
  <c r="H11540" i="24"/>
  <c r="H11541" i="24"/>
  <c r="H11542" i="24"/>
  <c r="H11543" i="24"/>
  <c r="H11544" i="24"/>
  <c r="H11545" i="24"/>
  <c r="H11546" i="24"/>
  <c r="H11547" i="24"/>
  <c r="H11548" i="24"/>
  <c r="H11549" i="24"/>
  <c r="H11550" i="24"/>
  <c r="H11551" i="24"/>
  <c r="H11552" i="24"/>
  <c r="H11553" i="24"/>
  <c r="H11554" i="24"/>
  <c r="H11555" i="24"/>
  <c r="H11556" i="24"/>
  <c r="H11557" i="24"/>
  <c r="H11558" i="24"/>
  <c r="H11559" i="24"/>
  <c r="H11560" i="24"/>
  <c r="H11561" i="24"/>
  <c r="H11562" i="24"/>
  <c r="H11563" i="24"/>
  <c r="H11564" i="24"/>
  <c r="H11565" i="24"/>
  <c r="H11566" i="24"/>
  <c r="H11567" i="24"/>
  <c r="H11568" i="24"/>
  <c r="H11569" i="24"/>
  <c r="H11570" i="24"/>
  <c r="H11571" i="24"/>
  <c r="H11572" i="24"/>
  <c r="H11573" i="24"/>
  <c r="H11574" i="24"/>
  <c r="H11575" i="24"/>
  <c r="H11576" i="24"/>
  <c r="H11577" i="24"/>
  <c r="H11578" i="24"/>
  <c r="H11579" i="24"/>
  <c r="H11580" i="24"/>
  <c r="H11581" i="24"/>
  <c r="H11582" i="24"/>
  <c r="H11583" i="24"/>
  <c r="H11584" i="24"/>
  <c r="H11585" i="24"/>
  <c r="H11586" i="24"/>
  <c r="H11587" i="24"/>
  <c r="H11588" i="24"/>
  <c r="H11589" i="24"/>
  <c r="H11590" i="24"/>
  <c r="H11591" i="24"/>
  <c r="H11592" i="24"/>
  <c r="H11593" i="24"/>
  <c r="H11594" i="24"/>
  <c r="H11595" i="24"/>
  <c r="H11596" i="24"/>
  <c r="H11597" i="24"/>
  <c r="H11598" i="24"/>
  <c r="H11599" i="24"/>
  <c r="H11600" i="24"/>
  <c r="H11601" i="24"/>
  <c r="H11602" i="24"/>
  <c r="H11603" i="24"/>
  <c r="H11604" i="24"/>
  <c r="H11605" i="24"/>
  <c r="H11606" i="24"/>
  <c r="H11607" i="24"/>
  <c r="H11608" i="24"/>
  <c r="H11609" i="24"/>
  <c r="H11610" i="24"/>
  <c r="H11611" i="24"/>
  <c r="H11612" i="24"/>
  <c r="H11613" i="24"/>
  <c r="H11614" i="24"/>
  <c r="H11615" i="24"/>
  <c r="H11616" i="24"/>
  <c r="H11617" i="24"/>
  <c r="H11618" i="24"/>
  <c r="H11619" i="24"/>
  <c r="H11620" i="24"/>
  <c r="H11621" i="24"/>
  <c r="H11622" i="24"/>
  <c r="H11623" i="24"/>
  <c r="H11624" i="24"/>
  <c r="H11625" i="24"/>
  <c r="H11626" i="24"/>
  <c r="H11627" i="24"/>
  <c r="H11628" i="24"/>
  <c r="H11629" i="24"/>
  <c r="H11630" i="24"/>
  <c r="H11631" i="24"/>
  <c r="H11632" i="24"/>
  <c r="H11633" i="24"/>
  <c r="H11634" i="24"/>
  <c r="H11635" i="24"/>
  <c r="H11636" i="24"/>
  <c r="H11637" i="24"/>
  <c r="H11638" i="24"/>
  <c r="H11639" i="24"/>
  <c r="H11640" i="24"/>
  <c r="H11641" i="24"/>
  <c r="H11642" i="24"/>
  <c r="H11643" i="24"/>
  <c r="H11644" i="24"/>
  <c r="H11645" i="24"/>
  <c r="H11646" i="24"/>
  <c r="H11647" i="24"/>
  <c r="H11648" i="24"/>
  <c r="H11649" i="24"/>
  <c r="H11650" i="24"/>
  <c r="H11651" i="24"/>
  <c r="H11652" i="24"/>
  <c r="H11653" i="24"/>
  <c r="H11654" i="24"/>
  <c r="H11655" i="24"/>
  <c r="H11656" i="24"/>
  <c r="H11657" i="24"/>
  <c r="H11658" i="24"/>
  <c r="H11659" i="24"/>
  <c r="H11660" i="24"/>
  <c r="H11661" i="24"/>
  <c r="H11662" i="24"/>
  <c r="H11663" i="24"/>
  <c r="H11664" i="24"/>
  <c r="H11665" i="24"/>
  <c r="H11666" i="24"/>
  <c r="H11667" i="24"/>
  <c r="H11668" i="24"/>
  <c r="H11669" i="24"/>
  <c r="H11670" i="24"/>
  <c r="H11671" i="24"/>
  <c r="H11672" i="24"/>
  <c r="H11673" i="24"/>
  <c r="H11674" i="24"/>
  <c r="H11675" i="24"/>
  <c r="H11676" i="24"/>
  <c r="H11677" i="24"/>
  <c r="H11678" i="24"/>
  <c r="H11679" i="24"/>
  <c r="H11680" i="24"/>
  <c r="H11681" i="24"/>
  <c r="H11682" i="24"/>
  <c r="H11683" i="24"/>
  <c r="H11684" i="24"/>
  <c r="H11685" i="24"/>
  <c r="H11686" i="24"/>
  <c r="H11687" i="24"/>
  <c r="H11688" i="24"/>
  <c r="H11689" i="24"/>
  <c r="H11690" i="24"/>
  <c r="H11691" i="24"/>
  <c r="H11692" i="24"/>
  <c r="H11693" i="24"/>
  <c r="H11694" i="24"/>
  <c r="H11695" i="24"/>
  <c r="H11696" i="24"/>
  <c r="H11697" i="24"/>
  <c r="H11698" i="24"/>
  <c r="H11699" i="24"/>
  <c r="H11700" i="24"/>
  <c r="H11701" i="24"/>
  <c r="H11702" i="24"/>
  <c r="H11703" i="24"/>
  <c r="H11704" i="24"/>
  <c r="H11705" i="24"/>
  <c r="H11706" i="24"/>
  <c r="H11707" i="24"/>
  <c r="H11708" i="24"/>
  <c r="H11709" i="24"/>
  <c r="H11710" i="24"/>
  <c r="H11711" i="24"/>
  <c r="H11712" i="24"/>
  <c r="H11713" i="24"/>
  <c r="H11714" i="24"/>
  <c r="H11715" i="24"/>
  <c r="H11716" i="24"/>
  <c r="H11717" i="24"/>
  <c r="H11718" i="24"/>
  <c r="H11719" i="24"/>
  <c r="H11720" i="24"/>
  <c r="H11721" i="24"/>
  <c r="H11722" i="24"/>
  <c r="H11723" i="24"/>
  <c r="H11724" i="24"/>
  <c r="H11725" i="24"/>
  <c r="H11726" i="24"/>
  <c r="H11727" i="24"/>
  <c r="H11728" i="24"/>
  <c r="H11729" i="24"/>
  <c r="H11730" i="24"/>
  <c r="H11731" i="24"/>
  <c r="H11732" i="24"/>
  <c r="H11733" i="24"/>
  <c r="H11734" i="24"/>
  <c r="H11735" i="24"/>
  <c r="H11736" i="24"/>
  <c r="H11737" i="24"/>
  <c r="H11738" i="24"/>
  <c r="H11739" i="24"/>
  <c r="H11740" i="24"/>
  <c r="H11741" i="24"/>
  <c r="H11742" i="24"/>
  <c r="H11743" i="24"/>
  <c r="H11744" i="24"/>
  <c r="H11745" i="24"/>
  <c r="H11746" i="24"/>
  <c r="H11747" i="24"/>
  <c r="H11748" i="24"/>
  <c r="H11749" i="24"/>
  <c r="H11750" i="24"/>
  <c r="H11751" i="24"/>
  <c r="H11752" i="24"/>
  <c r="H11753" i="24"/>
  <c r="H11754" i="24"/>
  <c r="H11755" i="24"/>
  <c r="H11756" i="24"/>
  <c r="H11757" i="24"/>
  <c r="H11758" i="24"/>
  <c r="H11759" i="24"/>
  <c r="H11760" i="24"/>
  <c r="H11761" i="24"/>
  <c r="H11762" i="24"/>
  <c r="H11763" i="24"/>
  <c r="H11764" i="24"/>
  <c r="H11765" i="24"/>
  <c r="H11766" i="24"/>
  <c r="H11767" i="24"/>
  <c r="H11768" i="24"/>
  <c r="H11769" i="24"/>
  <c r="H11770" i="24"/>
  <c r="H11771" i="24"/>
  <c r="H11772" i="24"/>
  <c r="H11773" i="24"/>
  <c r="H11774" i="24"/>
  <c r="H11775" i="24"/>
  <c r="H11776" i="24"/>
  <c r="H11777" i="24"/>
  <c r="H11778" i="24"/>
  <c r="H11779" i="24"/>
  <c r="H11780" i="24"/>
  <c r="H11781" i="24"/>
  <c r="H11782" i="24"/>
  <c r="H11783" i="24"/>
  <c r="H11784" i="24"/>
  <c r="H11785" i="24"/>
  <c r="H11786" i="24"/>
  <c r="H11787" i="24"/>
  <c r="H11788" i="24"/>
  <c r="H11789" i="24"/>
  <c r="H11790" i="24"/>
  <c r="H11791" i="24"/>
  <c r="H11792" i="24"/>
  <c r="H11793" i="24"/>
  <c r="H11794" i="24"/>
  <c r="H11795" i="24"/>
  <c r="H11796" i="24"/>
  <c r="H11797" i="24"/>
  <c r="H11798" i="24"/>
  <c r="H11799" i="24"/>
  <c r="H11800" i="24"/>
  <c r="H11801" i="24"/>
  <c r="H11802" i="24"/>
  <c r="H11803" i="24"/>
  <c r="H11804" i="24"/>
  <c r="H11805" i="24"/>
  <c r="H11806" i="24"/>
  <c r="H11807" i="24"/>
  <c r="H11808" i="24"/>
  <c r="H11809" i="24"/>
  <c r="H11810" i="24"/>
  <c r="H11811" i="24"/>
  <c r="H11812" i="24"/>
  <c r="H11813" i="24"/>
  <c r="H11814" i="24"/>
  <c r="H11815" i="24"/>
  <c r="H11816" i="24"/>
  <c r="H11817" i="24"/>
  <c r="H11818" i="24"/>
  <c r="H11819" i="24"/>
  <c r="H11820" i="24"/>
  <c r="H11821" i="24"/>
  <c r="H11822" i="24"/>
  <c r="H11823" i="24"/>
  <c r="H11824" i="24"/>
  <c r="H11825" i="24"/>
  <c r="H11826" i="24"/>
  <c r="H11827" i="24"/>
  <c r="H11828" i="24"/>
  <c r="H11829" i="24"/>
  <c r="H11830" i="24"/>
  <c r="H11831" i="24"/>
  <c r="H11832" i="24"/>
  <c r="H11833" i="24"/>
  <c r="H11834" i="24"/>
  <c r="H11835" i="24"/>
  <c r="H11836" i="24"/>
  <c r="H11837" i="24"/>
  <c r="H11838" i="24"/>
  <c r="H11839" i="24"/>
  <c r="H11840" i="24"/>
  <c r="H11841" i="24"/>
  <c r="H11842" i="24"/>
  <c r="H11843" i="24"/>
  <c r="H11844" i="24"/>
  <c r="H11845" i="24"/>
  <c r="H11846" i="24"/>
  <c r="H11847" i="24"/>
  <c r="H11848" i="24"/>
  <c r="H11849" i="24"/>
  <c r="H11850" i="24"/>
  <c r="H11851" i="24"/>
  <c r="H11852" i="24"/>
  <c r="H11853" i="24"/>
  <c r="H11854" i="24"/>
  <c r="H11855" i="24"/>
  <c r="H11856" i="24"/>
  <c r="H11857" i="24"/>
  <c r="H11858" i="24"/>
  <c r="H11859" i="24"/>
  <c r="H11860" i="24"/>
  <c r="H11861" i="24"/>
  <c r="H11862" i="24"/>
  <c r="H11863" i="24"/>
  <c r="H11864" i="24"/>
  <c r="H11865" i="24"/>
  <c r="H11866" i="24"/>
  <c r="H11867" i="24"/>
  <c r="H11868" i="24"/>
  <c r="H11869" i="24"/>
  <c r="H11870" i="24"/>
  <c r="H11871" i="24"/>
  <c r="H11872" i="24"/>
  <c r="H11873" i="24"/>
  <c r="H11874" i="24"/>
  <c r="H11875" i="24"/>
  <c r="H11876" i="24"/>
  <c r="H11877" i="24"/>
  <c r="H11878" i="24"/>
  <c r="H11879" i="24"/>
  <c r="H11880" i="24"/>
  <c r="H11881" i="24"/>
  <c r="H11882" i="24"/>
  <c r="H11883" i="24"/>
  <c r="H11884" i="24"/>
  <c r="H11885" i="24"/>
  <c r="H11886" i="24"/>
  <c r="H11887" i="24"/>
  <c r="H11888" i="24"/>
  <c r="H11889" i="24"/>
  <c r="H11890" i="24"/>
  <c r="H11891" i="24"/>
  <c r="H11892" i="24"/>
  <c r="H11893" i="24"/>
  <c r="H11894" i="24"/>
  <c r="H11895" i="24"/>
  <c r="H11896" i="24"/>
  <c r="H11897" i="24"/>
  <c r="H11898" i="24"/>
  <c r="H11899" i="24"/>
  <c r="H11900" i="24"/>
  <c r="H11901" i="24"/>
  <c r="H11902" i="24"/>
  <c r="H11903" i="24"/>
  <c r="H11904" i="24"/>
  <c r="H11905" i="24"/>
  <c r="H11906" i="24"/>
  <c r="H11907" i="24"/>
  <c r="H11908" i="24"/>
  <c r="H11909" i="24"/>
  <c r="H11910" i="24"/>
  <c r="H11911" i="24"/>
  <c r="H11912" i="24"/>
  <c r="H11913" i="24"/>
  <c r="H11914" i="24"/>
  <c r="H11915" i="24"/>
  <c r="H11916" i="24"/>
  <c r="H11917" i="24"/>
  <c r="H11918" i="24"/>
  <c r="H11919" i="24"/>
  <c r="H11920" i="24"/>
  <c r="H11921" i="24"/>
  <c r="H11922" i="24"/>
  <c r="H11923" i="24"/>
  <c r="H11924" i="24"/>
  <c r="H11925" i="24"/>
  <c r="H11926" i="24"/>
  <c r="H11927" i="24"/>
  <c r="H11928" i="24"/>
  <c r="H11929" i="24"/>
  <c r="H11930" i="24"/>
  <c r="H11931" i="24"/>
  <c r="H11932" i="24"/>
  <c r="H11933" i="24"/>
  <c r="H11934" i="24"/>
  <c r="H11935" i="24"/>
  <c r="H11936" i="24"/>
  <c r="H11937" i="24"/>
  <c r="H11938" i="24"/>
  <c r="H11939" i="24"/>
  <c r="H11940" i="24"/>
  <c r="H11941" i="24"/>
  <c r="H11942" i="24"/>
  <c r="H11943" i="24"/>
  <c r="H11944" i="24"/>
  <c r="H11945" i="24"/>
  <c r="H11946" i="24"/>
  <c r="H11947" i="24"/>
  <c r="H11948" i="24"/>
  <c r="H11949" i="24"/>
  <c r="H11950" i="24"/>
  <c r="H11951" i="24"/>
  <c r="H11952" i="24"/>
  <c r="H11953" i="24"/>
  <c r="H11954" i="24"/>
  <c r="H11955" i="24"/>
  <c r="H11956" i="24"/>
  <c r="H11957" i="24"/>
  <c r="H11958" i="24"/>
  <c r="H11959" i="24"/>
  <c r="H11960" i="24"/>
  <c r="H11961" i="24"/>
  <c r="H11962" i="24"/>
  <c r="H11963" i="24"/>
  <c r="H11964" i="24"/>
  <c r="H11965" i="24"/>
  <c r="H11966" i="24"/>
  <c r="H11967" i="24"/>
  <c r="H11968" i="24"/>
  <c r="H11969" i="24"/>
  <c r="H11970" i="24"/>
  <c r="H11971" i="24"/>
  <c r="H11972" i="24"/>
  <c r="H11973" i="24"/>
  <c r="H11974" i="24"/>
  <c r="H11975" i="24"/>
  <c r="H11976" i="24"/>
  <c r="H11977" i="24"/>
  <c r="H11978" i="24"/>
  <c r="H11979" i="24"/>
  <c r="H11980" i="24"/>
  <c r="H11981" i="24"/>
  <c r="H11982" i="24"/>
  <c r="H11983" i="24"/>
  <c r="H11984" i="24"/>
  <c r="H11985" i="24"/>
  <c r="H11986" i="24"/>
  <c r="H11987" i="24"/>
  <c r="H11988" i="24"/>
  <c r="H11989" i="24"/>
  <c r="H11990" i="24"/>
  <c r="H11991" i="24"/>
  <c r="H11992" i="24"/>
  <c r="H11993" i="24"/>
  <c r="H11994" i="24"/>
  <c r="H11995" i="24"/>
  <c r="H11996" i="24"/>
  <c r="H11997" i="24"/>
  <c r="H11998" i="24"/>
  <c r="H11999" i="24"/>
  <c r="H12000" i="24"/>
  <c r="H12001" i="24"/>
  <c r="H12002" i="24"/>
  <c r="H12003" i="24"/>
  <c r="H12004" i="24"/>
  <c r="H12005" i="24"/>
  <c r="H12006" i="24"/>
  <c r="H12007" i="24"/>
  <c r="H12008" i="24"/>
  <c r="H12009" i="24"/>
  <c r="H12010" i="24"/>
  <c r="H12011" i="24"/>
  <c r="H12012" i="24"/>
  <c r="H12013" i="24"/>
  <c r="H12014" i="24"/>
  <c r="H12015" i="24"/>
  <c r="H12016" i="24"/>
  <c r="H12017" i="24"/>
  <c r="H12018" i="24"/>
  <c r="H12019" i="24"/>
  <c r="H12020" i="24"/>
  <c r="H12021" i="24"/>
  <c r="H12022" i="24"/>
  <c r="H12023" i="24"/>
  <c r="H12024" i="24"/>
  <c r="H12025" i="24"/>
  <c r="H12026" i="24"/>
  <c r="H12027" i="24"/>
  <c r="H12028" i="24"/>
  <c r="H12029" i="24"/>
  <c r="H12030" i="24"/>
  <c r="H12031" i="24"/>
  <c r="H12032" i="24"/>
  <c r="H12033" i="24"/>
  <c r="H12034" i="24"/>
  <c r="H12035" i="24"/>
  <c r="H12036" i="24"/>
  <c r="H12037" i="24"/>
  <c r="H12038" i="24"/>
  <c r="H12039" i="24"/>
  <c r="H12040" i="24"/>
  <c r="H12041" i="24"/>
  <c r="H12042" i="24"/>
  <c r="H12043" i="24"/>
  <c r="H12044" i="24"/>
  <c r="H12045" i="24"/>
  <c r="H12046" i="24"/>
  <c r="H12047" i="24"/>
  <c r="H12048" i="24"/>
  <c r="H12049" i="24"/>
  <c r="H12050" i="24"/>
  <c r="H12051" i="24"/>
  <c r="H12052" i="24"/>
  <c r="H12053" i="24"/>
  <c r="H12054" i="24"/>
  <c r="H12055" i="24"/>
  <c r="H12056" i="24"/>
  <c r="H12057" i="24"/>
  <c r="H12058" i="24"/>
  <c r="H12059" i="24"/>
  <c r="H12060" i="24"/>
  <c r="H12061" i="24"/>
  <c r="H12062" i="24"/>
  <c r="H12063" i="24"/>
  <c r="H12064" i="24"/>
  <c r="H12065" i="24"/>
  <c r="H12066" i="24"/>
  <c r="H12067" i="24"/>
  <c r="H12068" i="24"/>
  <c r="H12069" i="24"/>
  <c r="H12070" i="24"/>
  <c r="H12071" i="24"/>
  <c r="H12072" i="24"/>
  <c r="H12073" i="24"/>
  <c r="H12074" i="24"/>
  <c r="H12075" i="24"/>
  <c r="H12076" i="24"/>
  <c r="H12077" i="24"/>
  <c r="H12078" i="24"/>
  <c r="H12079" i="24"/>
  <c r="H12080" i="24"/>
  <c r="H12081" i="24"/>
  <c r="H12082" i="24"/>
  <c r="H12083" i="24"/>
  <c r="H12084" i="24"/>
  <c r="H12085" i="24"/>
  <c r="H12086" i="24"/>
  <c r="H12087" i="24"/>
  <c r="H12088" i="24"/>
  <c r="H12089" i="24"/>
  <c r="H12090" i="24"/>
  <c r="H12091" i="24"/>
  <c r="H12092" i="24"/>
  <c r="H12093" i="24"/>
  <c r="H12094" i="24"/>
  <c r="H12095" i="24"/>
  <c r="H12096" i="24"/>
  <c r="H12097" i="24"/>
  <c r="H12098" i="24"/>
  <c r="H12099" i="24"/>
  <c r="H12100" i="24"/>
  <c r="H12101" i="24"/>
  <c r="H12102" i="24"/>
  <c r="H12103" i="24"/>
  <c r="H12104" i="24"/>
  <c r="H12105" i="24"/>
  <c r="H12106" i="24"/>
  <c r="H12107" i="24"/>
  <c r="H12108" i="24"/>
  <c r="H12109" i="24"/>
  <c r="H12110" i="24"/>
  <c r="H12111" i="24"/>
  <c r="H12112" i="24"/>
  <c r="H12113" i="24"/>
  <c r="H12114" i="24"/>
  <c r="H12115" i="24"/>
  <c r="H12116" i="24"/>
  <c r="H12117" i="24"/>
  <c r="H12118" i="24"/>
  <c r="H12119" i="24"/>
  <c r="H12120" i="24"/>
  <c r="H12121" i="24"/>
  <c r="H12122" i="24"/>
  <c r="H12123" i="24"/>
  <c r="H12124" i="24"/>
  <c r="H12125" i="24"/>
  <c r="H12126" i="24"/>
  <c r="H12127" i="24"/>
  <c r="H12128" i="24"/>
  <c r="H12129" i="24"/>
  <c r="H12130" i="24"/>
  <c r="H12131" i="24"/>
  <c r="H12132" i="24"/>
  <c r="H12133" i="24"/>
  <c r="H12134" i="24"/>
  <c r="H12135" i="24"/>
  <c r="H12136" i="24"/>
  <c r="H12137" i="24"/>
  <c r="H12138" i="24"/>
  <c r="H12139" i="24"/>
  <c r="H12140" i="24"/>
  <c r="H12141" i="24"/>
  <c r="H12142" i="24"/>
  <c r="H12143" i="24"/>
  <c r="H12144" i="24"/>
  <c r="H12145" i="24"/>
  <c r="H12146" i="24"/>
  <c r="H12147" i="24"/>
  <c r="H12148" i="24"/>
  <c r="H12149" i="24"/>
  <c r="H12150" i="24"/>
  <c r="H12151" i="24"/>
  <c r="H12152" i="24"/>
  <c r="H12153" i="24"/>
  <c r="H12154" i="24"/>
  <c r="H12155" i="24"/>
  <c r="H12156" i="24"/>
  <c r="H12157" i="24"/>
  <c r="H12158" i="24"/>
  <c r="H12159" i="24"/>
  <c r="H12160" i="24"/>
  <c r="H12161" i="24"/>
  <c r="H12162" i="24"/>
  <c r="H12163" i="24"/>
  <c r="H12164" i="24"/>
  <c r="H12165" i="24"/>
  <c r="H12166" i="24"/>
  <c r="H12167" i="24"/>
  <c r="H12168" i="24"/>
  <c r="H12169" i="24"/>
  <c r="H12170" i="24"/>
  <c r="H12171" i="24"/>
  <c r="H12172" i="24"/>
  <c r="H12173" i="24"/>
  <c r="H12174" i="24"/>
  <c r="H12175" i="24"/>
  <c r="H12176" i="24"/>
  <c r="H12177" i="24"/>
  <c r="H12178" i="24"/>
  <c r="H12179" i="24"/>
  <c r="H12180" i="24"/>
  <c r="H12181" i="24"/>
  <c r="H12182" i="24"/>
  <c r="H12183" i="24"/>
  <c r="H12184" i="24"/>
  <c r="H12185" i="24"/>
  <c r="H12186" i="24"/>
  <c r="H12187" i="24"/>
  <c r="H12188" i="24"/>
  <c r="H12189" i="24"/>
  <c r="H12190" i="24"/>
  <c r="H12191" i="24"/>
  <c r="H12192" i="24"/>
  <c r="H12193" i="24"/>
  <c r="H12194" i="24"/>
  <c r="H12195" i="24"/>
  <c r="H12196" i="24"/>
  <c r="H12197" i="24"/>
  <c r="H12198" i="24"/>
  <c r="H12199" i="24"/>
  <c r="H12200" i="24"/>
  <c r="H12201" i="24"/>
  <c r="H12202" i="24"/>
  <c r="H12203" i="24"/>
  <c r="H12204" i="24"/>
  <c r="H12205" i="24"/>
  <c r="H12206" i="24"/>
  <c r="H12207" i="24"/>
  <c r="H12208" i="24"/>
  <c r="H12209" i="24"/>
  <c r="H12210" i="24"/>
  <c r="H12211" i="24"/>
  <c r="H12212" i="24"/>
  <c r="H12213" i="24"/>
  <c r="H12214" i="24"/>
  <c r="H12215" i="24"/>
  <c r="H12216" i="24"/>
  <c r="H12217" i="24"/>
  <c r="H12218" i="24"/>
  <c r="H12219" i="24"/>
  <c r="H12220" i="24"/>
  <c r="H12221" i="24"/>
  <c r="H12222" i="24"/>
  <c r="H12223" i="24"/>
  <c r="H12224" i="24"/>
  <c r="H12225" i="24"/>
  <c r="H12226" i="24"/>
  <c r="H12227" i="24"/>
  <c r="H12228" i="24"/>
  <c r="H12229" i="24"/>
  <c r="H12230" i="24"/>
  <c r="H12231" i="24"/>
  <c r="H12232" i="24"/>
  <c r="H12233" i="24"/>
  <c r="H12234" i="24"/>
  <c r="H12235" i="24"/>
  <c r="H12236" i="24"/>
  <c r="H12237" i="24"/>
  <c r="H12238" i="24"/>
  <c r="H12239" i="24"/>
  <c r="H12240" i="24"/>
  <c r="H12241" i="24"/>
  <c r="H12242" i="24"/>
  <c r="H12243" i="24"/>
  <c r="H12244" i="24"/>
  <c r="H12245" i="24"/>
  <c r="H12246" i="24"/>
  <c r="H12247" i="24"/>
  <c r="H12248" i="24"/>
  <c r="H12249" i="24"/>
  <c r="H12250" i="24"/>
  <c r="H12251" i="24"/>
  <c r="H12252" i="24"/>
  <c r="H12253" i="24"/>
  <c r="H12254" i="24"/>
  <c r="H12255" i="24"/>
  <c r="H12256" i="24"/>
  <c r="H12257" i="24"/>
  <c r="H12258" i="24"/>
  <c r="H12259" i="24"/>
  <c r="H12260" i="24"/>
  <c r="H12261" i="24"/>
  <c r="H12262" i="24"/>
  <c r="H12263" i="24"/>
  <c r="H12264" i="24"/>
  <c r="H12265" i="24"/>
  <c r="H12266" i="24"/>
  <c r="H12267" i="24"/>
  <c r="H12268" i="24"/>
  <c r="H12269" i="24"/>
  <c r="H12270" i="24"/>
  <c r="H12271" i="24"/>
  <c r="H12272" i="24"/>
  <c r="H12273" i="24"/>
  <c r="H12274" i="24"/>
  <c r="H12275" i="24"/>
  <c r="H12276" i="24"/>
  <c r="H12277" i="24"/>
  <c r="H12278" i="24"/>
  <c r="H12279" i="24"/>
  <c r="H12280" i="24"/>
  <c r="H12281" i="24"/>
  <c r="H12282" i="24"/>
  <c r="H12283" i="24"/>
  <c r="H12284" i="24"/>
  <c r="H12285" i="24"/>
  <c r="H12286" i="24"/>
  <c r="H12287" i="24"/>
  <c r="H12288" i="24"/>
  <c r="H12289" i="24"/>
  <c r="H12290" i="24"/>
  <c r="H12291" i="24"/>
  <c r="H12292" i="24"/>
  <c r="H12293" i="24"/>
  <c r="H12294" i="24"/>
  <c r="H12295" i="24"/>
  <c r="H12296" i="24"/>
  <c r="H12297" i="24"/>
  <c r="H12298" i="24"/>
  <c r="H12299" i="24"/>
  <c r="H12300" i="24"/>
  <c r="H12301" i="24"/>
  <c r="H12302" i="24"/>
  <c r="H12303" i="24"/>
  <c r="H12304" i="24"/>
  <c r="H12305" i="24"/>
  <c r="H12306" i="24"/>
  <c r="H12307" i="24"/>
  <c r="H12308" i="24"/>
  <c r="H12309" i="24"/>
  <c r="H12310" i="24"/>
  <c r="H12311" i="24"/>
  <c r="H12312" i="24"/>
  <c r="H12313" i="24"/>
  <c r="H12314" i="24"/>
  <c r="H12315" i="24"/>
  <c r="H12316" i="24"/>
  <c r="H12317" i="24"/>
  <c r="H12318" i="24"/>
  <c r="H12319" i="24"/>
  <c r="H12320" i="24"/>
  <c r="H12321" i="24"/>
  <c r="H12322" i="24"/>
  <c r="H12323" i="24"/>
  <c r="H12324" i="24"/>
  <c r="H12325" i="24"/>
  <c r="H12326" i="24"/>
  <c r="H12327" i="24"/>
  <c r="H12328" i="24"/>
  <c r="H12329" i="24"/>
  <c r="H12330" i="24"/>
  <c r="H12331" i="24"/>
  <c r="H12332" i="24"/>
  <c r="H12333" i="24"/>
  <c r="H12334" i="24"/>
  <c r="H12335" i="24"/>
  <c r="H12336" i="24"/>
  <c r="H12337" i="24"/>
  <c r="H12338" i="24"/>
  <c r="H12339" i="24"/>
  <c r="H12340" i="24"/>
  <c r="H12341" i="24"/>
  <c r="H12342" i="24"/>
  <c r="H12343" i="24"/>
  <c r="H12344" i="24"/>
  <c r="H12345" i="24"/>
  <c r="H12346" i="24"/>
  <c r="H12347" i="24"/>
  <c r="H12348" i="24"/>
  <c r="H12349" i="24"/>
  <c r="H12350" i="24"/>
  <c r="H12351" i="24"/>
  <c r="H12352" i="24"/>
  <c r="H12353" i="24"/>
  <c r="H12354" i="24"/>
  <c r="H12355" i="24"/>
  <c r="H12356" i="24"/>
  <c r="H12357" i="24"/>
  <c r="H12358" i="24"/>
  <c r="H12359" i="24"/>
  <c r="H12360" i="24"/>
  <c r="H12361" i="24"/>
  <c r="H12362" i="24"/>
  <c r="H12363" i="24"/>
  <c r="H12364" i="24"/>
  <c r="H12365" i="24"/>
  <c r="H12366" i="24"/>
  <c r="H12367" i="24"/>
  <c r="H12368" i="24"/>
  <c r="H12369" i="24"/>
  <c r="H12370" i="24"/>
  <c r="H12371" i="24"/>
  <c r="H12372" i="24"/>
  <c r="H12373" i="24"/>
  <c r="H12374" i="24"/>
  <c r="H12375" i="24"/>
  <c r="H12376" i="24"/>
  <c r="H12377" i="24"/>
  <c r="H12378" i="24"/>
  <c r="H12379" i="24"/>
  <c r="H12380" i="24"/>
  <c r="H12381" i="24"/>
  <c r="H12382" i="24"/>
  <c r="H12383" i="24"/>
  <c r="H12384" i="24"/>
  <c r="H12385" i="24"/>
  <c r="H12386" i="24"/>
  <c r="H12387" i="24"/>
  <c r="H12388" i="24"/>
  <c r="H12389" i="24"/>
  <c r="H12390" i="24"/>
  <c r="H12391" i="24"/>
  <c r="H12392" i="24"/>
  <c r="H12393" i="24"/>
  <c r="H12394" i="24"/>
  <c r="H12395" i="24"/>
  <c r="H12396" i="24"/>
  <c r="H12397" i="24"/>
  <c r="H12398" i="24"/>
  <c r="H12399" i="24"/>
  <c r="H12400" i="24"/>
  <c r="H12401" i="24"/>
  <c r="H12402" i="24"/>
  <c r="H12403" i="24"/>
  <c r="H12404" i="24"/>
  <c r="H12405" i="24"/>
  <c r="H12406" i="24"/>
  <c r="H12407" i="24"/>
  <c r="H12408" i="24"/>
  <c r="H12409" i="24"/>
  <c r="H12410" i="24"/>
  <c r="H12411" i="24"/>
  <c r="H12412" i="24"/>
  <c r="H12413" i="24"/>
  <c r="H12414" i="24"/>
  <c r="H12415" i="24"/>
  <c r="H12416" i="24"/>
  <c r="H12417" i="24"/>
  <c r="H12418" i="24"/>
  <c r="H12419" i="24"/>
  <c r="H12420" i="24"/>
  <c r="H12421" i="24"/>
  <c r="H12422" i="24"/>
  <c r="H12423" i="24"/>
  <c r="H12424" i="24"/>
  <c r="H12425" i="24"/>
  <c r="H12426" i="24"/>
  <c r="H12427" i="24"/>
  <c r="H12428" i="24"/>
  <c r="H12429" i="24"/>
  <c r="H12430" i="24"/>
  <c r="H12431" i="24"/>
  <c r="H12432" i="24"/>
  <c r="H12433" i="24"/>
  <c r="H12434" i="24"/>
  <c r="H12435" i="24"/>
  <c r="H12436" i="24"/>
  <c r="H12437" i="24"/>
  <c r="H12438" i="24"/>
  <c r="H12439" i="24"/>
  <c r="H12440" i="24"/>
  <c r="H12441" i="24"/>
  <c r="H12442" i="24"/>
  <c r="H12443" i="24"/>
  <c r="H12444" i="24"/>
  <c r="H12445" i="24"/>
  <c r="H12446" i="24"/>
  <c r="H12447" i="24"/>
  <c r="H12448" i="24"/>
  <c r="H12449" i="24"/>
  <c r="H12450" i="24"/>
  <c r="H12451" i="24"/>
  <c r="H12452" i="24"/>
  <c r="H12453" i="24"/>
  <c r="H12454" i="24"/>
  <c r="H12455" i="24"/>
  <c r="H12456" i="24"/>
  <c r="H12457" i="24"/>
  <c r="H12458" i="24"/>
  <c r="H12459" i="24"/>
  <c r="H12460" i="24"/>
  <c r="H12461" i="24"/>
  <c r="H12462" i="24"/>
  <c r="H12463" i="24"/>
  <c r="H12464" i="24"/>
  <c r="H12465" i="24"/>
  <c r="H12466" i="24"/>
  <c r="H12467" i="24"/>
  <c r="H12468" i="24"/>
  <c r="H12469" i="24"/>
  <c r="H12470" i="24"/>
  <c r="H12471" i="24"/>
  <c r="H12472" i="24"/>
  <c r="H12473" i="24"/>
  <c r="H12474" i="24"/>
  <c r="H12475" i="24"/>
  <c r="H12476" i="24"/>
  <c r="H12477" i="24"/>
  <c r="H12478" i="24"/>
  <c r="H12479" i="24"/>
  <c r="H12480" i="24"/>
  <c r="H12481" i="24"/>
  <c r="H12482" i="24"/>
  <c r="H12483" i="24"/>
  <c r="H12484" i="24"/>
  <c r="H12485" i="24"/>
  <c r="H12486" i="24"/>
  <c r="H12487" i="24"/>
  <c r="H12488" i="24"/>
  <c r="H12489" i="24"/>
  <c r="H12490" i="24"/>
  <c r="H12491" i="24"/>
  <c r="H12492" i="24"/>
  <c r="H12493" i="24"/>
  <c r="H12494" i="24"/>
  <c r="H12495" i="24"/>
  <c r="H12496" i="24"/>
  <c r="H12497" i="24"/>
  <c r="H12498" i="24"/>
  <c r="H12499" i="24"/>
  <c r="H12500" i="24"/>
  <c r="H12501" i="24"/>
  <c r="H12502" i="24"/>
  <c r="H12503" i="24"/>
  <c r="H12504" i="24"/>
  <c r="H12505" i="24"/>
  <c r="H12506" i="24"/>
  <c r="H12507" i="24"/>
  <c r="H12508" i="24"/>
  <c r="H12509" i="24"/>
  <c r="H12510" i="24"/>
  <c r="H12511" i="24"/>
  <c r="H12512" i="24"/>
  <c r="H12513" i="24"/>
  <c r="H12514" i="24"/>
  <c r="H12515" i="24"/>
  <c r="H12516" i="24"/>
  <c r="H12517" i="24"/>
  <c r="H12518" i="24"/>
  <c r="H12519" i="24"/>
  <c r="H12520" i="24"/>
  <c r="H12521" i="24"/>
  <c r="H12522" i="24"/>
  <c r="H12523" i="24"/>
  <c r="H12524" i="24"/>
  <c r="H12525" i="24"/>
  <c r="H12526" i="24"/>
  <c r="H12527" i="24"/>
  <c r="H12528" i="24"/>
  <c r="H12529" i="24"/>
  <c r="H12530" i="24"/>
  <c r="H12531" i="24"/>
  <c r="H12532" i="24"/>
  <c r="H12533" i="24"/>
  <c r="H12534" i="24"/>
  <c r="H12535" i="24"/>
  <c r="H12536" i="24"/>
  <c r="H12537" i="24"/>
  <c r="H12538" i="24"/>
  <c r="H12539" i="24"/>
  <c r="H12540" i="24"/>
  <c r="H12541" i="24"/>
  <c r="H12542" i="24"/>
  <c r="H12543" i="24"/>
  <c r="H12544" i="24"/>
  <c r="H12545" i="24"/>
  <c r="H12546" i="24"/>
  <c r="H12547" i="24"/>
  <c r="H12548" i="24"/>
  <c r="H12549" i="24"/>
  <c r="H12550" i="24"/>
  <c r="H12551" i="24"/>
  <c r="H12552" i="24"/>
  <c r="H12553" i="24"/>
  <c r="H12554" i="24"/>
  <c r="H12555" i="24"/>
  <c r="H12556" i="24"/>
  <c r="H12557" i="24"/>
  <c r="H12558" i="24"/>
  <c r="H12559" i="24"/>
  <c r="H12560" i="24"/>
  <c r="H12561" i="24"/>
  <c r="H12562" i="24"/>
  <c r="H12563" i="24"/>
  <c r="H12564" i="24"/>
  <c r="H12565" i="24"/>
  <c r="H12566" i="24"/>
  <c r="H12567" i="24"/>
  <c r="H12568" i="24"/>
  <c r="H12569" i="24"/>
  <c r="H12570" i="24"/>
  <c r="H12571" i="24"/>
  <c r="H12572" i="24"/>
  <c r="H12573" i="24"/>
  <c r="H12574" i="24"/>
  <c r="H12575" i="24"/>
  <c r="H12576" i="24"/>
  <c r="H12577" i="24"/>
  <c r="H12578" i="24"/>
  <c r="H12579" i="24"/>
  <c r="H12580" i="24"/>
  <c r="H12581" i="24"/>
  <c r="H12582" i="24"/>
  <c r="H12583" i="24"/>
  <c r="H12584" i="24"/>
  <c r="H12585" i="24"/>
  <c r="H12586" i="24"/>
  <c r="H12587" i="24"/>
  <c r="H12588" i="24"/>
  <c r="H12589" i="24"/>
  <c r="H12590" i="24"/>
  <c r="H12591" i="24"/>
  <c r="H12592" i="24"/>
  <c r="H12593" i="24"/>
  <c r="H12594" i="24"/>
  <c r="H12595" i="24"/>
  <c r="H12596" i="24"/>
  <c r="H12597" i="24"/>
  <c r="H12598" i="24"/>
  <c r="H12599" i="24"/>
  <c r="H12600" i="24"/>
  <c r="H12601" i="24"/>
  <c r="H12602" i="24"/>
  <c r="H12603" i="24"/>
  <c r="H12604" i="24"/>
  <c r="H12605" i="24"/>
  <c r="H12606" i="24"/>
  <c r="H12607" i="24"/>
  <c r="H12608" i="24"/>
  <c r="H12609" i="24"/>
  <c r="H12610" i="24"/>
  <c r="H12611" i="24"/>
  <c r="H12612" i="24"/>
  <c r="H12613" i="24"/>
  <c r="H12614" i="24"/>
  <c r="H12615" i="24"/>
  <c r="H12616" i="24"/>
  <c r="H12617" i="24"/>
  <c r="H12618" i="24"/>
  <c r="H12619" i="24"/>
  <c r="H12620" i="24"/>
  <c r="H12621" i="24"/>
  <c r="H12622" i="24"/>
  <c r="H12623" i="24"/>
  <c r="H12624" i="24"/>
  <c r="H12625" i="24"/>
  <c r="H12626" i="24"/>
  <c r="H12627" i="24"/>
  <c r="H12628" i="24"/>
  <c r="H12629" i="24"/>
  <c r="H12630" i="24"/>
  <c r="H12631" i="24"/>
  <c r="H12632" i="24"/>
  <c r="H12633" i="24"/>
  <c r="H12634" i="24"/>
  <c r="H12635" i="24"/>
  <c r="H12636" i="24"/>
  <c r="H12637" i="24"/>
  <c r="H12638" i="24"/>
  <c r="H12639" i="24"/>
  <c r="H12640" i="24"/>
  <c r="H12641" i="24"/>
  <c r="H12642" i="24"/>
  <c r="H12643" i="24"/>
  <c r="H12644" i="24"/>
  <c r="H12645" i="24"/>
  <c r="H12646" i="24"/>
  <c r="H12647" i="24"/>
  <c r="H12648" i="24"/>
  <c r="H12649" i="24"/>
  <c r="H12650" i="24"/>
  <c r="H12651" i="24"/>
  <c r="H12652" i="24"/>
  <c r="H12653" i="24"/>
  <c r="H12654" i="24"/>
  <c r="H12655" i="24"/>
  <c r="H12656" i="24"/>
  <c r="H12657" i="24"/>
  <c r="H12658" i="24"/>
  <c r="H12659" i="24"/>
  <c r="H12660" i="24"/>
  <c r="H12661" i="24"/>
  <c r="H12662" i="24"/>
  <c r="H12663" i="24"/>
  <c r="H12664" i="24"/>
  <c r="H12665" i="24"/>
  <c r="H12666" i="24"/>
  <c r="H12667" i="24"/>
  <c r="H12668" i="24"/>
  <c r="H12669" i="24"/>
  <c r="H12670" i="24"/>
  <c r="H12671" i="24"/>
  <c r="H12672" i="24"/>
  <c r="H12673" i="24"/>
  <c r="H12674" i="24"/>
  <c r="H12675" i="24"/>
  <c r="H12676" i="24"/>
  <c r="H12677" i="24"/>
  <c r="H12678" i="24"/>
  <c r="H12679" i="24"/>
  <c r="H12680" i="24"/>
  <c r="H12681" i="24"/>
  <c r="H12682" i="24"/>
  <c r="H12683" i="24"/>
  <c r="H12684" i="24"/>
  <c r="H12685" i="24"/>
  <c r="H12686" i="24"/>
  <c r="H12687" i="24"/>
  <c r="H12688" i="24"/>
  <c r="H12689" i="24"/>
  <c r="H12690" i="24"/>
  <c r="H12691" i="24"/>
  <c r="H12692" i="24"/>
  <c r="H12693" i="24"/>
  <c r="H12694" i="24"/>
  <c r="H12695" i="24"/>
  <c r="H12696" i="24"/>
  <c r="H12697" i="24"/>
  <c r="H12698" i="24"/>
  <c r="H12699" i="24"/>
  <c r="H12700" i="24"/>
  <c r="H12701" i="24"/>
  <c r="H12702" i="24"/>
  <c r="H12703" i="24"/>
  <c r="H12704" i="24"/>
  <c r="H12705" i="24"/>
  <c r="H12706" i="24"/>
  <c r="H12707" i="24"/>
  <c r="H12708" i="24"/>
  <c r="H12709" i="24"/>
  <c r="H12710" i="24"/>
  <c r="H12711" i="24"/>
  <c r="H12712" i="24"/>
  <c r="H12713" i="24"/>
  <c r="H12714" i="24"/>
  <c r="H12715" i="24"/>
  <c r="H12716" i="24"/>
  <c r="H12717" i="24"/>
  <c r="H12718" i="24"/>
  <c r="H12719" i="24"/>
  <c r="H12720" i="24"/>
  <c r="H12721" i="24"/>
  <c r="H12722" i="24"/>
  <c r="H12723" i="24"/>
  <c r="H12724" i="24"/>
  <c r="H12725" i="24"/>
  <c r="H12726" i="24"/>
  <c r="H12727" i="24"/>
  <c r="H12728" i="24"/>
  <c r="H12729" i="24"/>
  <c r="H12730" i="24"/>
  <c r="H12731" i="24"/>
  <c r="H12732" i="24"/>
  <c r="H12733" i="24"/>
  <c r="H12734" i="24"/>
  <c r="H12735" i="24"/>
  <c r="H12736" i="24"/>
  <c r="H12737" i="24"/>
  <c r="H12738" i="24"/>
  <c r="H12739" i="24"/>
  <c r="H12740" i="24"/>
  <c r="H12741" i="24"/>
  <c r="H12742" i="24"/>
  <c r="H12743" i="24"/>
  <c r="H12744" i="24"/>
  <c r="H12745" i="24"/>
  <c r="H12746" i="24"/>
  <c r="H12747" i="24"/>
  <c r="H12748" i="24"/>
  <c r="H12749" i="24"/>
  <c r="H12750" i="24"/>
  <c r="H12751" i="24"/>
  <c r="H12752" i="24"/>
  <c r="H12753" i="24"/>
  <c r="H12754" i="24"/>
  <c r="H12755" i="24"/>
  <c r="H12756" i="24"/>
  <c r="H12757" i="24"/>
  <c r="H12758" i="24"/>
  <c r="H12759" i="24"/>
  <c r="H12760" i="24"/>
  <c r="H12761" i="24"/>
  <c r="H12762" i="24"/>
  <c r="H12763" i="24"/>
  <c r="H12764" i="24"/>
  <c r="H12765" i="24"/>
  <c r="H12766" i="24"/>
  <c r="H12767" i="24"/>
  <c r="H12768" i="24"/>
  <c r="H12769" i="24"/>
  <c r="H12770" i="24"/>
  <c r="H12771" i="24"/>
  <c r="H12772" i="24"/>
  <c r="H12773" i="24"/>
  <c r="H12774" i="24"/>
  <c r="H12775" i="24"/>
  <c r="H12776" i="24"/>
  <c r="H12777" i="24"/>
  <c r="H12778" i="24"/>
  <c r="H12779" i="24"/>
  <c r="H12780" i="24"/>
  <c r="H12781" i="24"/>
  <c r="H12782" i="24"/>
  <c r="H12783" i="24"/>
  <c r="H12784" i="24"/>
  <c r="H12785" i="24"/>
  <c r="H12786" i="24"/>
  <c r="H12787" i="24"/>
  <c r="H12788" i="24"/>
  <c r="H12789" i="24"/>
  <c r="H12790" i="24"/>
  <c r="H12791" i="24"/>
  <c r="H12792" i="24"/>
  <c r="H12793" i="24"/>
  <c r="H12794" i="24"/>
  <c r="H12795" i="24"/>
  <c r="H12796" i="24"/>
  <c r="H12797" i="24"/>
  <c r="H12798" i="24"/>
  <c r="H12799" i="24"/>
  <c r="H12800" i="24"/>
  <c r="H12801" i="24"/>
  <c r="H12802" i="24"/>
  <c r="H12803" i="24"/>
  <c r="H12804" i="24"/>
  <c r="H12805" i="24"/>
  <c r="H12806" i="24"/>
  <c r="H12807" i="24"/>
  <c r="H12808" i="24"/>
  <c r="H12809" i="24"/>
  <c r="H12810" i="24"/>
  <c r="H12811" i="24"/>
  <c r="H12812" i="24"/>
  <c r="H12813" i="24"/>
  <c r="H12814" i="24"/>
  <c r="H12815" i="24"/>
  <c r="H12816" i="24"/>
  <c r="H12817" i="24"/>
  <c r="H12818" i="24"/>
  <c r="H12819" i="24"/>
  <c r="H12820" i="24"/>
  <c r="H12821" i="24"/>
  <c r="H12822" i="24"/>
  <c r="H12823" i="24"/>
  <c r="H12824" i="24"/>
  <c r="H12825" i="24"/>
  <c r="H12826" i="24"/>
  <c r="H12827" i="24"/>
  <c r="H12828" i="24"/>
  <c r="H12829" i="24"/>
  <c r="H12830" i="24"/>
  <c r="H12831" i="24"/>
  <c r="H12832" i="24"/>
  <c r="H12833" i="24"/>
  <c r="H12834" i="24"/>
  <c r="H12835" i="24"/>
  <c r="H12836" i="24"/>
  <c r="H12837" i="24"/>
  <c r="H12838" i="24"/>
  <c r="H12839" i="24"/>
  <c r="H12840" i="24"/>
  <c r="H12841" i="24"/>
  <c r="H12842" i="24"/>
  <c r="H12843" i="24"/>
  <c r="H12844" i="24"/>
  <c r="H12845" i="24"/>
  <c r="H12846" i="24"/>
  <c r="H12847" i="24"/>
  <c r="H12848" i="24"/>
  <c r="H12849" i="24"/>
  <c r="H12850" i="24"/>
  <c r="H12851" i="24"/>
  <c r="H12852" i="24"/>
  <c r="H12853" i="24"/>
  <c r="H12854" i="24"/>
  <c r="H12855" i="24"/>
  <c r="H12856" i="24"/>
  <c r="H12857" i="24"/>
  <c r="H12858" i="24"/>
  <c r="H12859" i="24"/>
  <c r="H12860" i="24"/>
  <c r="H12861" i="24"/>
  <c r="H12862" i="24"/>
  <c r="H12863" i="24"/>
  <c r="H12864" i="24"/>
  <c r="H12865" i="24"/>
  <c r="H12866" i="24"/>
  <c r="H12867" i="24"/>
  <c r="H12868" i="24"/>
  <c r="H12869" i="24"/>
  <c r="H12870" i="24"/>
  <c r="H12871" i="24"/>
  <c r="H12872" i="24"/>
  <c r="H12873" i="24"/>
  <c r="H12874" i="24"/>
  <c r="H12875" i="24"/>
  <c r="H12876" i="24"/>
  <c r="H12877" i="24"/>
  <c r="H12878" i="24"/>
  <c r="H12879" i="24"/>
  <c r="H12880" i="24"/>
  <c r="H12881" i="24"/>
  <c r="H12882" i="24"/>
  <c r="H12883" i="24"/>
  <c r="H12884" i="24"/>
  <c r="H12885" i="24"/>
  <c r="H12886" i="24"/>
  <c r="H12887" i="24"/>
  <c r="H12888" i="24"/>
  <c r="H12889" i="24"/>
  <c r="H12890" i="24"/>
  <c r="H12891" i="24"/>
  <c r="H12892" i="24"/>
  <c r="H12893" i="24"/>
  <c r="H12894" i="24"/>
  <c r="H12895" i="24"/>
  <c r="H12896" i="24"/>
  <c r="H12897" i="24"/>
  <c r="H12898" i="24"/>
  <c r="H12899" i="24"/>
  <c r="H12900" i="24"/>
  <c r="H12901" i="24"/>
  <c r="H12902" i="24"/>
  <c r="H12903" i="24"/>
  <c r="H12904" i="24"/>
  <c r="H12905" i="24"/>
  <c r="H12906" i="24"/>
  <c r="H12907" i="24"/>
  <c r="H12908" i="24"/>
  <c r="H12909" i="24"/>
  <c r="H12910" i="24"/>
  <c r="H12911" i="24"/>
  <c r="H12912" i="24"/>
  <c r="H12913" i="24"/>
  <c r="H12914" i="24"/>
  <c r="H12915" i="24"/>
  <c r="H12916" i="24"/>
  <c r="H12917" i="24"/>
  <c r="H12918" i="24"/>
  <c r="H12919" i="24"/>
  <c r="H12920" i="24"/>
  <c r="H12921" i="24"/>
  <c r="H12922" i="24"/>
  <c r="H12923" i="24"/>
  <c r="H12924" i="24"/>
  <c r="H12925" i="24"/>
  <c r="H12926" i="24"/>
  <c r="H12927" i="24"/>
  <c r="H12928" i="24"/>
  <c r="H12929" i="24"/>
  <c r="H12930" i="24"/>
  <c r="H12931" i="24"/>
  <c r="H12932" i="24"/>
  <c r="H12933" i="24"/>
  <c r="H12934" i="24"/>
  <c r="H12935" i="24"/>
  <c r="H12936" i="24"/>
  <c r="H12937" i="24"/>
  <c r="H12938" i="24"/>
  <c r="H12939" i="24"/>
  <c r="H12940" i="24"/>
  <c r="H12941" i="24"/>
  <c r="H12942" i="24"/>
  <c r="H12943" i="24"/>
  <c r="H12944" i="24"/>
  <c r="H12945" i="24"/>
  <c r="H12946" i="24"/>
  <c r="H12947" i="24"/>
  <c r="H12948" i="24"/>
  <c r="H12949" i="24"/>
  <c r="H12950" i="24"/>
  <c r="H12951" i="24"/>
  <c r="H12952" i="24"/>
  <c r="H12953" i="24"/>
  <c r="H12954" i="24"/>
  <c r="H12955" i="24"/>
  <c r="H12956" i="24"/>
  <c r="H12957" i="24"/>
  <c r="H12958" i="24"/>
  <c r="H12959" i="24"/>
  <c r="H12960" i="24"/>
  <c r="H12961" i="24"/>
  <c r="H12962" i="24"/>
  <c r="H12963" i="24"/>
  <c r="H12964" i="24"/>
  <c r="H12965" i="24"/>
  <c r="H12966" i="24"/>
  <c r="H12967" i="24"/>
  <c r="H12968" i="24"/>
  <c r="H12969" i="24"/>
  <c r="H12970" i="24"/>
  <c r="H12971" i="24"/>
  <c r="H12972" i="24"/>
  <c r="H12973" i="24"/>
  <c r="H12974" i="24"/>
  <c r="H12975" i="24"/>
  <c r="H12976" i="24"/>
  <c r="H12977" i="24"/>
  <c r="H12978" i="24"/>
  <c r="H12979" i="24"/>
  <c r="H12980" i="24"/>
  <c r="H12981" i="24"/>
  <c r="H12982" i="24"/>
  <c r="H12983" i="24"/>
  <c r="H12984" i="24"/>
  <c r="H12985" i="24"/>
  <c r="H12986" i="24"/>
  <c r="H12987" i="24"/>
  <c r="H12988" i="24"/>
  <c r="H12989" i="24"/>
  <c r="H12990" i="24"/>
  <c r="H12991" i="24"/>
  <c r="H12992" i="24"/>
  <c r="H12993" i="24"/>
  <c r="H12994" i="24"/>
  <c r="H12995" i="24"/>
  <c r="H12996" i="24"/>
  <c r="H12997" i="24"/>
  <c r="H12998" i="24"/>
  <c r="H12999" i="24"/>
  <c r="H13000" i="24"/>
  <c r="H13001" i="24"/>
  <c r="H13002" i="24"/>
  <c r="H13003" i="24"/>
  <c r="H13004" i="24"/>
  <c r="H13005" i="24"/>
  <c r="H13006" i="24"/>
  <c r="H13007" i="24"/>
  <c r="H13008" i="24"/>
  <c r="H13009" i="24"/>
  <c r="H13010" i="24"/>
  <c r="H13011" i="24"/>
  <c r="H13012" i="24"/>
  <c r="H13013" i="24"/>
  <c r="H13014" i="24"/>
  <c r="H13015" i="24"/>
  <c r="H13016" i="24"/>
  <c r="H13017" i="24"/>
  <c r="H13018" i="24"/>
  <c r="H13019" i="24"/>
  <c r="H13020" i="24"/>
  <c r="H13021" i="24"/>
  <c r="H13022" i="24"/>
  <c r="H13023" i="24"/>
  <c r="H13024" i="24"/>
  <c r="H13025" i="24"/>
  <c r="H13026" i="24"/>
  <c r="H13027" i="24"/>
  <c r="H13028" i="24"/>
  <c r="H13029" i="24"/>
  <c r="H13030" i="24"/>
  <c r="H13031" i="24"/>
  <c r="H13032" i="24"/>
  <c r="H13033" i="24"/>
  <c r="H13034" i="24"/>
  <c r="H13035" i="24"/>
  <c r="H13036" i="24"/>
  <c r="H13037" i="24"/>
  <c r="H13038" i="24"/>
  <c r="H13039" i="24"/>
  <c r="H13040" i="24"/>
  <c r="H13041" i="24"/>
  <c r="H13042" i="24"/>
  <c r="H13043" i="24"/>
  <c r="H13044" i="24"/>
  <c r="H13045" i="24"/>
  <c r="H13046" i="24"/>
  <c r="H13047" i="24"/>
  <c r="H13048" i="24"/>
  <c r="H13049" i="24"/>
  <c r="H13050" i="24"/>
  <c r="H13051" i="24"/>
  <c r="H13052" i="24"/>
  <c r="H13053" i="24"/>
  <c r="H13054" i="24"/>
  <c r="H13055" i="24"/>
  <c r="H13056" i="24"/>
  <c r="H13057" i="24"/>
  <c r="H13058" i="24"/>
  <c r="H13059" i="24"/>
  <c r="H13060" i="24"/>
  <c r="H13061" i="24"/>
  <c r="H13062" i="24"/>
  <c r="H13063" i="24"/>
  <c r="H13064" i="24"/>
  <c r="H13065" i="24"/>
  <c r="H13066" i="24"/>
  <c r="H13067" i="24"/>
  <c r="H13068" i="24"/>
  <c r="H13069" i="24"/>
  <c r="H13070" i="24"/>
  <c r="H13071" i="24"/>
  <c r="H13072" i="24"/>
  <c r="H13073" i="24"/>
  <c r="H13074" i="24"/>
  <c r="H13075" i="24"/>
  <c r="H13076" i="24"/>
  <c r="H13077" i="24"/>
  <c r="H13078" i="24"/>
  <c r="H13079" i="24"/>
  <c r="H13080" i="24"/>
  <c r="H13081" i="24"/>
  <c r="H13082" i="24"/>
  <c r="H13083" i="24"/>
  <c r="H13084" i="24"/>
  <c r="H13085" i="24"/>
  <c r="H13086" i="24"/>
  <c r="H13087" i="24"/>
  <c r="H13088" i="24"/>
  <c r="H13089" i="24"/>
  <c r="H13090" i="24"/>
  <c r="H13091" i="24"/>
  <c r="H13092" i="24"/>
  <c r="H13093" i="24"/>
  <c r="H13094" i="24"/>
  <c r="H13095" i="24"/>
  <c r="H13096" i="24"/>
  <c r="H13097" i="24"/>
  <c r="H13098" i="24"/>
  <c r="H13099" i="24"/>
  <c r="H13100" i="24"/>
  <c r="H13101" i="24"/>
  <c r="H13102" i="24"/>
  <c r="H13103" i="24"/>
  <c r="H13104" i="24"/>
  <c r="H13105" i="24"/>
  <c r="H13106" i="24"/>
  <c r="H13107" i="24"/>
  <c r="H13108" i="24"/>
  <c r="H13109" i="24"/>
  <c r="H13110" i="24"/>
  <c r="H13111" i="24"/>
  <c r="H13112" i="24"/>
  <c r="H13113" i="24"/>
  <c r="H13114" i="24"/>
  <c r="H13115" i="24"/>
  <c r="H13116" i="24"/>
  <c r="H13117" i="24"/>
  <c r="H13118" i="24"/>
  <c r="H13119" i="24"/>
  <c r="H13120" i="24"/>
  <c r="H13121" i="24"/>
  <c r="H13122" i="24"/>
  <c r="H13123" i="24"/>
  <c r="H13124" i="24"/>
  <c r="H13125" i="24"/>
  <c r="H13126" i="24"/>
  <c r="H13127" i="24"/>
  <c r="H13128" i="24"/>
  <c r="H13129" i="24"/>
  <c r="H13130" i="24"/>
  <c r="H13131" i="24"/>
  <c r="H13132" i="24"/>
  <c r="H13133" i="24"/>
  <c r="H13134" i="24"/>
  <c r="H13135" i="24"/>
  <c r="H13136" i="24"/>
  <c r="H13137" i="24"/>
  <c r="H13138" i="24"/>
  <c r="H13139" i="24"/>
  <c r="H13140" i="24"/>
  <c r="H13141" i="24"/>
  <c r="H13142" i="24"/>
  <c r="H13143" i="24"/>
  <c r="H13144" i="24"/>
  <c r="H13145" i="24"/>
  <c r="H13146" i="24"/>
  <c r="H13147" i="24"/>
  <c r="H13148" i="24"/>
  <c r="H13149" i="24"/>
  <c r="H13150" i="24"/>
  <c r="H13151" i="24"/>
  <c r="H13152" i="24"/>
  <c r="H13153" i="24"/>
  <c r="H13154" i="24"/>
  <c r="H13155" i="24"/>
  <c r="H13156" i="24"/>
  <c r="H13157" i="24"/>
  <c r="H13158" i="24"/>
  <c r="H13159" i="24"/>
  <c r="H13160" i="24"/>
  <c r="H13161" i="24"/>
  <c r="H13162" i="24"/>
  <c r="H13163" i="24"/>
  <c r="H13164" i="24"/>
  <c r="H13165" i="24"/>
  <c r="H13166" i="24"/>
  <c r="H13167" i="24"/>
  <c r="H13168" i="24"/>
  <c r="H13169" i="24"/>
  <c r="H13170" i="24"/>
  <c r="H13171" i="24"/>
  <c r="H13172" i="24"/>
  <c r="H13173" i="24"/>
  <c r="H13174" i="24"/>
  <c r="H13175" i="24"/>
  <c r="H13176" i="24"/>
  <c r="H13177" i="24"/>
  <c r="H13178" i="24"/>
  <c r="H13179" i="24"/>
  <c r="H13180" i="24"/>
  <c r="H13181" i="24"/>
  <c r="H13182" i="24"/>
  <c r="H13183" i="24"/>
  <c r="H13184" i="24"/>
  <c r="H13185" i="24"/>
  <c r="H13186" i="24"/>
  <c r="H13187" i="24"/>
  <c r="H13188" i="24"/>
  <c r="H13189" i="24"/>
  <c r="H13190" i="24"/>
  <c r="H13191" i="24"/>
  <c r="H13192" i="24"/>
  <c r="H13193" i="24"/>
  <c r="H13194" i="24"/>
  <c r="H13195" i="24"/>
  <c r="H13196" i="24"/>
  <c r="H13197" i="24"/>
  <c r="H13198" i="24"/>
  <c r="H13199" i="24"/>
  <c r="H13200" i="24"/>
  <c r="H13201" i="24"/>
  <c r="H13202" i="24"/>
  <c r="H13203" i="24"/>
  <c r="H13204" i="24"/>
  <c r="H13205" i="24"/>
  <c r="H13206" i="24"/>
  <c r="H13207" i="24"/>
  <c r="H13208" i="24"/>
  <c r="H13209" i="24"/>
  <c r="H13210" i="24"/>
  <c r="H13211" i="24"/>
  <c r="H13212" i="24"/>
  <c r="H13213" i="24"/>
  <c r="H13214" i="24"/>
  <c r="H13215" i="24"/>
  <c r="H13216" i="24"/>
  <c r="H13217" i="24"/>
  <c r="H13218" i="24"/>
  <c r="H13219" i="24"/>
  <c r="H13220" i="24"/>
  <c r="H13221" i="24"/>
  <c r="H13222" i="24"/>
  <c r="H13223" i="24"/>
  <c r="H13224" i="24"/>
  <c r="H13225" i="24"/>
  <c r="H13226" i="24"/>
  <c r="H13227" i="24"/>
  <c r="H13228" i="24"/>
  <c r="H13229" i="24"/>
  <c r="H13230" i="24"/>
  <c r="H13231" i="24"/>
  <c r="H13232" i="24"/>
  <c r="H13233" i="24"/>
  <c r="H13234" i="24"/>
  <c r="H13235" i="24"/>
  <c r="H13236" i="24"/>
  <c r="H13237" i="24"/>
  <c r="H13238" i="24"/>
  <c r="H13239" i="24"/>
  <c r="H13240" i="24"/>
  <c r="H13241" i="24"/>
  <c r="H13242" i="24"/>
  <c r="H13243" i="24"/>
  <c r="H13244" i="24"/>
  <c r="H13245" i="24"/>
  <c r="H13246" i="24"/>
  <c r="H13247" i="24"/>
  <c r="H13248" i="24"/>
  <c r="H13249" i="24"/>
  <c r="H13250" i="24"/>
  <c r="H13251" i="24"/>
  <c r="H13252" i="24"/>
  <c r="H13253" i="24"/>
  <c r="H13254" i="24"/>
  <c r="H13255" i="24"/>
  <c r="H13256" i="24"/>
  <c r="H13257" i="24"/>
  <c r="H13258" i="24"/>
  <c r="H13259" i="24"/>
  <c r="H13260" i="24"/>
  <c r="H13261" i="24"/>
  <c r="H13262" i="24"/>
  <c r="H13263" i="24"/>
  <c r="H13264" i="24"/>
  <c r="H13265" i="24"/>
  <c r="H13266" i="24"/>
  <c r="H13267" i="24"/>
  <c r="H13268" i="24"/>
  <c r="H13269" i="24"/>
  <c r="H13270" i="24"/>
  <c r="H13271" i="24"/>
  <c r="H13272" i="24"/>
  <c r="H13273" i="24"/>
  <c r="H13274" i="24"/>
  <c r="H13275" i="24"/>
  <c r="H13276" i="24"/>
  <c r="H13277" i="24"/>
  <c r="H13278" i="24"/>
  <c r="H13279" i="24"/>
  <c r="H13280" i="24"/>
  <c r="H13281" i="24"/>
  <c r="H13282" i="24"/>
  <c r="H13283" i="24"/>
  <c r="H13284" i="24"/>
  <c r="H13285" i="24"/>
  <c r="H13286" i="24"/>
  <c r="H13287" i="24"/>
  <c r="H13288" i="24"/>
  <c r="H13289" i="24"/>
  <c r="H13290" i="24"/>
  <c r="H13291" i="24"/>
  <c r="H13292" i="24"/>
  <c r="H13293" i="24"/>
  <c r="H13294" i="24"/>
  <c r="H13295" i="24"/>
  <c r="H13296" i="24"/>
  <c r="H13297" i="24"/>
  <c r="H13298" i="24"/>
  <c r="H13299" i="24"/>
  <c r="H13300" i="24"/>
  <c r="H13301" i="24"/>
  <c r="H13302" i="24"/>
  <c r="H13303" i="24"/>
  <c r="H13304" i="24"/>
  <c r="H13305" i="24"/>
  <c r="H13306" i="24"/>
  <c r="H13307" i="24"/>
  <c r="H13308" i="24"/>
  <c r="H13309" i="24"/>
  <c r="H13310" i="24"/>
  <c r="H13311" i="24"/>
  <c r="H13312" i="24"/>
  <c r="H13313" i="24"/>
  <c r="H13314" i="24"/>
  <c r="H13315" i="24"/>
  <c r="H13316" i="24"/>
  <c r="H13317" i="24"/>
  <c r="H13318" i="24"/>
  <c r="H13319" i="24"/>
  <c r="H13320" i="24"/>
  <c r="H13321" i="24"/>
  <c r="H13322" i="24"/>
  <c r="H13323" i="24"/>
  <c r="H13324" i="24"/>
  <c r="H13325" i="24"/>
  <c r="H13326" i="24"/>
  <c r="H13327" i="24"/>
  <c r="H13328" i="24"/>
  <c r="H13329" i="24"/>
  <c r="H13330" i="24"/>
  <c r="H13331" i="24"/>
  <c r="H13332" i="24"/>
  <c r="H13333" i="24"/>
  <c r="H13334" i="24"/>
  <c r="H13335" i="24"/>
  <c r="H13336" i="24"/>
  <c r="H13337" i="24"/>
  <c r="H13338" i="24"/>
  <c r="H13339" i="24"/>
  <c r="H13340" i="24"/>
  <c r="H13341" i="24"/>
  <c r="H13342" i="24"/>
  <c r="H13343" i="24"/>
  <c r="H13344" i="24"/>
  <c r="H13345" i="24"/>
  <c r="H13346" i="24"/>
  <c r="H13347" i="24"/>
  <c r="H13348" i="24"/>
  <c r="H13349" i="24"/>
  <c r="H13350" i="24"/>
  <c r="H13351" i="24"/>
  <c r="H13352" i="24"/>
  <c r="H13353" i="24"/>
  <c r="H13354" i="24"/>
  <c r="H13355" i="24"/>
  <c r="H13356" i="24"/>
  <c r="H13357" i="24"/>
  <c r="H13358" i="24"/>
  <c r="H13359" i="24"/>
  <c r="H13360" i="24"/>
  <c r="H13361" i="24"/>
  <c r="H13362" i="24"/>
  <c r="H13363" i="24"/>
  <c r="H13364" i="24"/>
  <c r="H13365" i="24"/>
  <c r="H13366" i="24"/>
  <c r="H13367" i="24"/>
  <c r="H13368" i="24"/>
  <c r="H13369" i="24"/>
  <c r="H13370" i="24"/>
  <c r="H13371" i="24"/>
  <c r="H13372" i="24"/>
  <c r="H13373" i="24"/>
  <c r="H13374" i="24"/>
  <c r="H13375" i="24"/>
  <c r="H13376" i="24"/>
  <c r="H13377" i="24"/>
  <c r="H13378" i="24"/>
  <c r="H13379" i="24"/>
  <c r="H13380" i="24"/>
  <c r="H13381" i="24"/>
  <c r="H13382" i="24"/>
  <c r="H13383" i="24"/>
  <c r="H13384" i="24"/>
  <c r="H13385" i="24"/>
  <c r="H13386" i="24"/>
  <c r="H13387" i="24"/>
  <c r="H13388" i="24"/>
  <c r="H13389" i="24"/>
  <c r="H13390" i="24"/>
  <c r="H13391" i="24"/>
  <c r="H13392" i="24"/>
  <c r="H13393" i="24"/>
  <c r="H13394" i="24"/>
  <c r="H13395" i="24"/>
  <c r="H13396" i="24"/>
  <c r="H13397" i="24"/>
  <c r="H13398" i="24"/>
  <c r="H13399" i="24"/>
  <c r="H13400" i="24"/>
  <c r="H13401" i="24"/>
  <c r="H13402" i="24"/>
  <c r="H13403" i="24"/>
  <c r="H13404" i="24"/>
  <c r="H13405" i="24"/>
  <c r="H13406" i="24"/>
  <c r="H13407" i="24"/>
  <c r="H13408" i="24"/>
  <c r="H13409" i="24"/>
  <c r="H13410" i="24"/>
  <c r="H13411" i="24"/>
  <c r="H13412" i="24"/>
  <c r="H13413" i="24"/>
  <c r="H13414" i="24"/>
  <c r="H13415" i="24"/>
  <c r="H13416" i="24"/>
  <c r="H13417" i="24"/>
  <c r="H13418" i="24"/>
  <c r="H13419" i="24"/>
  <c r="H13420" i="24"/>
  <c r="H13421" i="24"/>
  <c r="H13422" i="24"/>
  <c r="H13423" i="24"/>
  <c r="H13424" i="24"/>
  <c r="H13425" i="24"/>
  <c r="H13426" i="24"/>
  <c r="H13427" i="24"/>
  <c r="H13428" i="24"/>
  <c r="H13429" i="24"/>
  <c r="H13430" i="24"/>
  <c r="H13431" i="24"/>
  <c r="H13432" i="24"/>
  <c r="H13433" i="24"/>
  <c r="H13434" i="24"/>
  <c r="H13435" i="24"/>
  <c r="H13436" i="24"/>
  <c r="H13437" i="24"/>
  <c r="H13438" i="24"/>
  <c r="H13439" i="24"/>
  <c r="H13440" i="24"/>
  <c r="H13441" i="24"/>
  <c r="H13442" i="24"/>
  <c r="H13443" i="24"/>
  <c r="H13444" i="24"/>
  <c r="H13445" i="24"/>
  <c r="H13446" i="24"/>
  <c r="H13447" i="24"/>
  <c r="H13448" i="24"/>
  <c r="H13449" i="24"/>
  <c r="H13450" i="24"/>
  <c r="H13451" i="24"/>
  <c r="H13452" i="24"/>
  <c r="H13453" i="24"/>
  <c r="H13454" i="24"/>
  <c r="H13455" i="24"/>
  <c r="H13456" i="24"/>
  <c r="H13457" i="24"/>
  <c r="H13458" i="24"/>
  <c r="H13459" i="24"/>
  <c r="H13460" i="24"/>
  <c r="H13461" i="24"/>
  <c r="H13462" i="24"/>
  <c r="H13463" i="24"/>
  <c r="H13464" i="24"/>
  <c r="H13465" i="24"/>
  <c r="H13466" i="24"/>
  <c r="H13467" i="24"/>
  <c r="H13468" i="24"/>
  <c r="H13469" i="24"/>
  <c r="H13470" i="24"/>
  <c r="H13471" i="24"/>
  <c r="H13472" i="24"/>
  <c r="H13473" i="24"/>
  <c r="H13474" i="24"/>
  <c r="H13475" i="24"/>
  <c r="H13476" i="24"/>
  <c r="H13477" i="24"/>
  <c r="H13478" i="24"/>
  <c r="H13479" i="24"/>
  <c r="H13480" i="24"/>
  <c r="H13481" i="24"/>
  <c r="H13482" i="24"/>
  <c r="H13483" i="24"/>
  <c r="H13484" i="24"/>
  <c r="H13485" i="24"/>
  <c r="H13486" i="24"/>
  <c r="H13487" i="24"/>
  <c r="H13488" i="24"/>
  <c r="H13489" i="24"/>
  <c r="H13490" i="24"/>
  <c r="H13491" i="24"/>
  <c r="H13492" i="24"/>
  <c r="H13493" i="24"/>
  <c r="H13494" i="24"/>
  <c r="H13495" i="24"/>
  <c r="H13496" i="24"/>
  <c r="H13497" i="24"/>
  <c r="H13498" i="24"/>
  <c r="H13499" i="24"/>
  <c r="H13500" i="24"/>
  <c r="H13501" i="24"/>
  <c r="H13502" i="24"/>
  <c r="H13503" i="24"/>
  <c r="H13504" i="24"/>
  <c r="H13505" i="24"/>
  <c r="H13506" i="24"/>
  <c r="H13507" i="24"/>
  <c r="H13508" i="24"/>
  <c r="H13509" i="24"/>
  <c r="H13510" i="24"/>
  <c r="H13511" i="24"/>
  <c r="H13512" i="24"/>
  <c r="H13513" i="24"/>
  <c r="H13514" i="24"/>
  <c r="H13515" i="24"/>
  <c r="H13516" i="24"/>
  <c r="H13517" i="24"/>
  <c r="H13518" i="24"/>
  <c r="H13519" i="24"/>
  <c r="H13520" i="24"/>
  <c r="H13521" i="24"/>
  <c r="H13522" i="24"/>
  <c r="H13523" i="24"/>
  <c r="H13524" i="24"/>
  <c r="H13525" i="24"/>
  <c r="H13526" i="24"/>
  <c r="H13527" i="24"/>
  <c r="H13528" i="24"/>
  <c r="H13529" i="24"/>
  <c r="H13530" i="24"/>
  <c r="H13531" i="24"/>
  <c r="H13532" i="24"/>
  <c r="H13533" i="24"/>
  <c r="H13534" i="24"/>
  <c r="H13535" i="24"/>
  <c r="H13536" i="24"/>
  <c r="H13537" i="24"/>
  <c r="H13538" i="24"/>
  <c r="H13539" i="24"/>
  <c r="H13540" i="24"/>
  <c r="H13541" i="24"/>
  <c r="H13542" i="24"/>
  <c r="H13543" i="24"/>
  <c r="H13544" i="24"/>
  <c r="H13545" i="24"/>
  <c r="H13546" i="24"/>
  <c r="H13547" i="24"/>
  <c r="H13548" i="24"/>
  <c r="H13549" i="24"/>
  <c r="H13550" i="24"/>
  <c r="H13551" i="24"/>
  <c r="H13552" i="24"/>
  <c r="H13553" i="24"/>
  <c r="H13554" i="24"/>
  <c r="H13555" i="24"/>
  <c r="H13556" i="24"/>
  <c r="H13557" i="24"/>
  <c r="H13558" i="24"/>
  <c r="H13559" i="24"/>
  <c r="H13560" i="24"/>
  <c r="H13561" i="24"/>
  <c r="H13562" i="24"/>
  <c r="H13563" i="24"/>
  <c r="H13564" i="24"/>
  <c r="H13565" i="24"/>
  <c r="H13566" i="24"/>
  <c r="H13567" i="24"/>
  <c r="H13568" i="24"/>
  <c r="H13569" i="24"/>
  <c r="H13570" i="24"/>
  <c r="H13571" i="24"/>
  <c r="H13572" i="24"/>
  <c r="H13573" i="24"/>
  <c r="H13574" i="24"/>
  <c r="H13575" i="24"/>
  <c r="H13576" i="24"/>
  <c r="H13577" i="24"/>
  <c r="H13578" i="24"/>
  <c r="H13579" i="24"/>
  <c r="H13580" i="24"/>
  <c r="H13581" i="24"/>
  <c r="H13582" i="24"/>
  <c r="H13583" i="24"/>
  <c r="H13584" i="24"/>
  <c r="H13585" i="24"/>
  <c r="H13586" i="24"/>
  <c r="H13587" i="24"/>
  <c r="H13588" i="24"/>
  <c r="H13589" i="24"/>
  <c r="H13590" i="24"/>
  <c r="H13591" i="24"/>
  <c r="H13592" i="24"/>
  <c r="H13593" i="24"/>
  <c r="H13594" i="24"/>
  <c r="H13595" i="24"/>
  <c r="H13596" i="24"/>
  <c r="H13597" i="24"/>
  <c r="H13598" i="24"/>
  <c r="H13599" i="24"/>
  <c r="H13600" i="24"/>
  <c r="H13601" i="24"/>
  <c r="H13602" i="24"/>
  <c r="H13603" i="24"/>
  <c r="H13604" i="24"/>
  <c r="H13605" i="24"/>
  <c r="H13606" i="24"/>
  <c r="H13607" i="24"/>
  <c r="H13608" i="24"/>
  <c r="H13609" i="24"/>
  <c r="H13610" i="24"/>
  <c r="H13611" i="24"/>
  <c r="H13612" i="24"/>
  <c r="H13613" i="24"/>
  <c r="H13614" i="24"/>
  <c r="H13615" i="24"/>
  <c r="H13616" i="24"/>
  <c r="H13617" i="24"/>
  <c r="H13618" i="24"/>
  <c r="H13619" i="24"/>
  <c r="H13620" i="24"/>
  <c r="H13621" i="24"/>
  <c r="H13622" i="24"/>
  <c r="H13623" i="24"/>
  <c r="H13624" i="24"/>
  <c r="H13625" i="24"/>
  <c r="H13626" i="24"/>
  <c r="H13627" i="24"/>
  <c r="H13628" i="24"/>
  <c r="H13629" i="24"/>
  <c r="H13630" i="24"/>
  <c r="H13631" i="24"/>
  <c r="H13632" i="24"/>
  <c r="H13633" i="24"/>
  <c r="H13634" i="24"/>
  <c r="H13635" i="24"/>
  <c r="H13636" i="24"/>
  <c r="H13637" i="24"/>
  <c r="H13638" i="24"/>
  <c r="H13639" i="24"/>
  <c r="H13640" i="24"/>
  <c r="H13641" i="24"/>
  <c r="H13642" i="24"/>
  <c r="H13643" i="24"/>
  <c r="H13644" i="24"/>
  <c r="H13645" i="24"/>
  <c r="H13646" i="24"/>
  <c r="H13647" i="24"/>
  <c r="H13648" i="24"/>
  <c r="H13649" i="24"/>
  <c r="H13650" i="24"/>
  <c r="H13651" i="24"/>
  <c r="H13652" i="24"/>
  <c r="H13653" i="24"/>
  <c r="H13654" i="24"/>
  <c r="H13655" i="24"/>
  <c r="H13656" i="24"/>
  <c r="H13657" i="24"/>
  <c r="H13658" i="24"/>
  <c r="H13659" i="24"/>
  <c r="H13660" i="24"/>
  <c r="H13661" i="24"/>
  <c r="H13662" i="24"/>
  <c r="H13663" i="24"/>
  <c r="H13664" i="24"/>
  <c r="H13665" i="24"/>
  <c r="H13666" i="24"/>
  <c r="H13667" i="24"/>
  <c r="H13668" i="24"/>
  <c r="H13669" i="24"/>
  <c r="H13670" i="24"/>
  <c r="H13671" i="24"/>
  <c r="H13672" i="24"/>
  <c r="H13673" i="24"/>
  <c r="H13674" i="24"/>
  <c r="H13675" i="24"/>
  <c r="H13676" i="24"/>
  <c r="H13677" i="24"/>
  <c r="H13678" i="24"/>
  <c r="H13679" i="24"/>
  <c r="H13680" i="24"/>
  <c r="H13681" i="24"/>
  <c r="H13682" i="24"/>
  <c r="H13683" i="24"/>
  <c r="H13684" i="24"/>
  <c r="H13685" i="24"/>
  <c r="H13686" i="24"/>
  <c r="H13687" i="24"/>
  <c r="H13688" i="24"/>
  <c r="H13689" i="24"/>
  <c r="H13690" i="24"/>
  <c r="H13691" i="24"/>
  <c r="H13692" i="24"/>
  <c r="H13693" i="24"/>
  <c r="H13694" i="24"/>
  <c r="H13695" i="24"/>
  <c r="H13696" i="24"/>
  <c r="H13697" i="24"/>
  <c r="H13698" i="24"/>
  <c r="H13699" i="24"/>
  <c r="H13700" i="24"/>
  <c r="H13701" i="24"/>
  <c r="H13702" i="24"/>
  <c r="H13703" i="24"/>
  <c r="H13704" i="24"/>
  <c r="H13705" i="24"/>
  <c r="H13706" i="24"/>
  <c r="H13707" i="24"/>
  <c r="H13708" i="24"/>
  <c r="H13709" i="24"/>
  <c r="H13710" i="24"/>
  <c r="H13711" i="24"/>
  <c r="H13712" i="24"/>
  <c r="H13713" i="24"/>
  <c r="H13714" i="24"/>
  <c r="H13715" i="24"/>
  <c r="H13716" i="24"/>
  <c r="H13717" i="24"/>
  <c r="H13718" i="24"/>
  <c r="H13719" i="24"/>
  <c r="H13720" i="24"/>
  <c r="H13721" i="24"/>
  <c r="H13722" i="24"/>
  <c r="H13723" i="24"/>
  <c r="H13724" i="24"/>
  <c r="H13725" i="24"/>
  <c r="H13726" i="24"/>
  <c r="H13727" i="24"/>
  <c r="H13728" i="24"/>
  <c r="H13729" i="24"/>
  <c r="H13730" i="24"/>
  <c r="H13731" i="24"/>
  <c r="H13732" i="24"/>
  <c r="H13733" i="24"/>
  <c r="H13734" i="24"/>
  <c r="H13735" i="24"/>
  <c r="H13736" i="24"/>
  <c r="H13737" i="24"/>
  <c r="H13738" i="24"/>
  <c r="H13739" i="24"/>
  <c r="H13740" i="24"/>
  <c r="H13741" i="24"/>
  <c r="H13742" i="24"/>
  <c r="H13743" i="24"/>
  <c r="H13744" i="24"/>
  <c r="H13745" i="24"/>
  <c r="H13746" i="24"/>
  <c r="H13747" i="24"/>
  <c r="H13748" i="24"/>
  <c r="H13749" i="24"/>
  <c r="H13750" i="24"/>
  <c r="H13751" i="24"/>
  <c r="H13752" i="24"/>
  <c r="H13753" i="24"/>
  <c r="H13754" i="24"/>
  <c r="H13755" i="24"/>
  <c r="H13756" i="24"/>
  <c r="H13757" i="24"/>
  <c r="H13758" i="24"/>
  <c r="H13759" i="24"/>
  <c r="H13760" i="24"/>
  <c r="H13761" i="24"/>
  <c r="H13762" i="24"/>
  <c r="H13763" i="24"/>
  <c r="H13764" i="24"/>
  <c r="H13765" i="24"/>
  <c r="H13766" i="24"/>
  <c r="H13767" i="24"/>
  <c r="H13768" i="24"/>
  <c r="H13769" i="24"/>
  <c r="H13770" i="24"/>
  <c r="H13771" i="24"/>
  <c r="H13772" i="24"/>
  <c r="H13773" i="24"/>
  <c r="H13774" i="24"/>
  <c r="H13775" i="24"/>
  <c r="H13776" i="24"/>
  <c r="H13777" i="24"/>
  <c r="H13778" i="24"/>
  <c r="H13779" i="24"/>
  <c r="H13780" i="24"/>
  <c r="H13781" i="24"/>
  <c r="H13782" i="24"/>
  <c r="H13783" i="24"/>
  <c r="H13784" i="24"/>
  <c r="H13785" i="24"/>
  <c r="H13786" i="24"/>
  <c r="H13787" i="24"/>
  <c r="H13788" i="24"/>
  <c r="H13789" i="24"/>
  <c r="H13790" i="24"/>
  <c r="H13791" i="24"/>
  <c r="H13792" i="24"/>
  <c r="H13793" i="24"/>
  <c r="H13794" i="24"/>
  <c r="H13795" i="24"/>
  <c r="H13796" i="24"/>
  <c r="H13797" i="24"/>
  <c r="H13798" i="24"/>
  <c r="H13799" i="24"/>
  <c r="H13800" i="24"/>
  <c r="H13801" i="24"/>
  <c r="H13802" i="24"/>
  <c r="H13803" i="24"/>
  <c r="H13804" i="24"/>
  <c r="H13805" i="24"/>
  <c r="H13806" i="24"/>
  <c r="H13807" i="24"/>
  <c r="H13808" i="24"/>
  <c r="H13809" i="24"/>
  <c r="H13810" i="24"/>
  <c r="H13811" i="24"/>
  <c r="H13812" i="24"/>
  <c r="H13813" i="24"/>
  <c r="H13814" i="24"/>
  <c r="H13815" i="24"/>
  <c r="H13816" i="24"/>
  <c r="H13817" i="24"/>
  <c r="H13818" i="24"/>
  <c r="H13819" i="24"/>
  <c r="H13820" i="24"/>
  <c r="H13821" i="24"/>
  <c r="H13822" i="24"/>
  <c r="H13823" i="24"/>
  <c r="H13824" i="24"/>
  <c r="H13825" i="24"/>
  <c r="H13826" i="24"/>
  <c r="H13827" i="24"/>
  <c r="H13828" i="24"/>
  <c r="H13829" i="24"/>
  <c r="H13830" i="24"/>
  <c r="H13831" i="24"/>
  <c r="H13832" i="24"/>
  <c r="H13833" i="24"/>
  <c r="H13834" i="24"/>
  <c r="H13835" i="24"/>
  <c r="H13836" i="24"/>
  <c r="H13837" i="24"/>
  <c r="H13838" i="24"/>
  <c r="H13839" i="24"/>
  <c r="H13840" i="24"/>
  <c r="H13841" i="24"/>
  <c r="H13842" i="24"/>
  <c r="H13843" i="24"/>
  <c r="H13844" i="24"/>
  <c r="H13845" i="24"/>
  <c r="H13846" i="24"/>
  <c r="H13847" i="24"/>
  <c r="H13848" i="24"/>
  <c r="H13849" i="24"/>
  <c r="H13850" i="24"/>
  <c r="H13851" i="24"/>
  <c r="H13852" i="24"/>
  <c r="H13853" i="24"/>
  <c r="H13854" i="24"/>
  <c r="H13855" i="24"/>
  <c r="H13856" i="24"/>
  <c r="H13857" i="24"/>
  <c r="H13858" i="24"/>
  <c r="H13859" i="24"/>
  <c r="H13860" i="24"/>
  <c r="H13861" i="24"/>
  <c r="H13862" i="24"/>
  <c r="H13863" i="24"/>
  <c r="H13864" i="24"/>
  <c r="H13865" i="24"/>
  <c r="H13866" i="24"/>
  <c r="H13867" i="24"/>
  <c r="H13868" i="24"/>
  <c r="H13869" i="24"/>
  <c r="H13870" i="24"/>
  <c r="H13871" i="24"/>
  <c r="H13872" i="24"/>
  <c r="H13873" i="24"/>
  <c r="H13874" i="24"/>
  <c r="H13875" i="24"/>
  <c r="H13876" i="24"/>
  <c r="H13877" i="24"/>
  <c r="H13878" i="24"/>
  <c r="H13879" i="24"/>
  <c r="H13880" i="24"/>
  <c r="H13881" i="24"/>
  <c r="H13882" i="24"/>
  <c r="H13883" i="24"/>
  <c r="H13884" i="24"/>
  <c r="H13885" i="24"/>
  <c r="H13886" i="24"/>
  <c r="H13887" i="24"/>
  <c r="H13888" i="24"/>
  <c r="H13889" i="24"/>
  <c r="H13890" i="24"/>
  <c r="H13891" i="24"/>
  <c r="H13892" i="24"/>
  <c r="H13893" i="24"/>
  <c r="H13894" i="24"/>
  <c r="H13895" i="24"/>
  <c r="H13896" i="24"/>
  <c r="H13897" i="24"/>
  <c r="H13898" i="24"/>
  <c r="H13899" i="24"/>
  <c r="H13900" i="24"/>
  <c r="H13901" i="24"/>
  <c r="H13902" i="24"/>
  <c r="H13903" i="24"/>
  <c r="H13904" i="24"/>
  <c r="H13905" i="24"/>
  <c r="H13906" i="24"/>
  <c r="H13907" i="24"/>
  <c r="H13908" i="24"/>
  <c r="H13909" i="24"/>
  <c r="H13910" i="24"/>
  <c r="H13911" i="24"/>
  <c r="H13912" i="24"/>
  <c r="H13913" i="24"/>
  <c r="H13914" i="24"/>
  <c r="H13915" i="24"/>
  <c r="H13916" i="24"/>
  <c r="H13917" i="24"/>
  <c r="H13918" i="24"/>
  <c r="H13919" i="24"/>
  <c r="H13920" i="24"/>
  <c r="H13921" i="24"/>
  <c r="H13922" i="24"/>
  <c r="H13923" i="24"/>
  <c r="H13924" i="24"/>
  <c r="H13925" i="24"/>
  <c r="H13926" i="24"/>
  <c r="H13927" i="24"/>
  <c r="H13928" i="24"/>
  <c r="H13929" i="24"/>
  <c r="H13930" i="24"/>
  <c r="H13931" i="24"/>
  <c r="H13932" i="24"/>
  <c r="H13933" i="24"/>
  <c r="H13934" i="24"/>
  <c r="H13935" i="24"/>
  <c r="H13936" i="24"/>
  <c r="H13937" i="24"/>
  <c r="H13938" i="24"/>
  <c r="H13939" i="24"/>
  <c r="H13940" i="24"/>
  <c r="H13941" i="24"/>
  <c r="H13942" i="24"/>
  <c r="H13943" i="24"/>
  <c r="H13944" i="24"/>
  <c r="H13945" i="24"/>
  <c r="H13946" i="24"/>
  <c r="H13947" i="24"/>
  <c r="H13948" i="24"/>
  <c r="H13949" i="24"/>
  <c r="H13950" i="24"/>
  <c r="H13951" i="24"/>
  <c r="H13952" i="24"/>
  <c r="H13953" i="24"/>
  <c r="H13954" i="24"/>
  <c r="H13955" i="24"/>
  <c r="H13956" i="24"/>
  <c r="H13957" i="24"/>
  <c r="H13958" i="24"/>
  <c r="H13959" i="24"/>
  <c r="H13960" i="24"/>
  <c r="H13961" i="24"/>
  <c r="H13962" i="24"/>
  <c r="H13963" i="24"/>
  <c r="H13964" i="24"/>
  <c r="H13965" i="24"/>
  <c r="H13966" i="24"/>
  <c r="H13967" i="24"/>
  <c r="H13968" i="24"/>
  <c r="H13969" i="24"/>
  <c r="H13970" i="24"/>
  <c r="H13971" i="24"/>
  <c r="H13972" i="24"/>
  <c r="H13973" i="24"/>
  <c r="H13974" i="24"/>
  <c r="H13975" i="24"/>
  <c r="H13976" i="24"/>
  <c r="H13977" i="24"/>
  <c r="H13978" i="24"/>
  <c r="H13979" i="24"/>
  <c r="H13980" i="24"/>
  <c r="H13981" i="24"/>
  <c r="H13982" i="24"/>
  <c r="H13983" i="24"/>
  <c r="H13984" i="24"/>
  <c r="H13985" i="24"/>
  <c r="H13986" i="24"/>
  <c r="H13987" i="24"/>
  <c r="H13988" i="24"/>
  <c r="H13989" i="24"/>
  <c r="H13990" i="24"/>
  <c r="H13991" i="24"/>
  <c r="H13992" i="24"/>
  <c r="H13993" i="24"/>
  <c r="H13994" i="24"/>
  <c r="H13995" i="24"/>
  <c r="H13996" i="24"/>
  <c r="H13997" i="24"/>
  <c r="H13998" i="24"/>
  <c r="H13999" i="24"/>
  <c r="H14000" i="24"/>
  <c r="H14001" i="24"/>
  <c r="H14002" i="24"/>
  <c r="H14003" i="24"/>
  <c r="H14004" i="24"/>
  <c r="H14005" i="24"/>
  <c r="H14006" i="24"/>
  <c r="H14007" i="24"/>
  <c r="H14008" i="24"/>
  <c r="H14009" i="24"/>
  <c r="H14010" i="24"/>
  <c r="H14011" i="24"/>
  <c r="H14012" i="24"/>
  <c r="H14013" i="24"/>
  <c r="H14014" i="24"/>
  <c r="H14015" i="24"/>
  <c r="H14016" i="24"/>
  <c r="H14017" i="24"/>
  <c r="H14018" i="24"/>
  <c r="H14019" i="24"/>
  <c r="H14020" i="24"/>
  <c r="H14021" i="24"/>
  <c r="H14022" i="24"/>
  <c r="H14023" i="24"/>
  <c r="H14024" i="24"/>
  <c r="H14025" i="24"/>
  <c r="H14026" i="24"/>
  <c r="H14027" i="24"/>
  <c r="H14028" i="24"/>
  <c r="H14029" i="24"/>
  <c r="H14030" i="24"/>
  <c r="H14031" i="24"/>
  <c r="H14032" i="24"/>
  <c r="H14033" i="24"/>
  <c r="H14034" i="24"/>
  <c r="H14035" i="24"/>
  <c r="H14036" i="24"/>
  <c r="H14037" i="24"/>
  <c r="H14038" i="24"/>
  <c r="H14039" i="24"/>
  <c r="H14040" i="24"/>
  <c r="H14041" i="24"/>
  <c r="H14042" i="24"/>
  <c r="H14043" i="24"/>
  <c r="H14044" i="24"/>
  <c r="H14045" i="24"/>
  <c r="H14046" i="24"/>
  <c r="H14047" i="24"/>
  <c r="H14048" i="24"/>
  <c r="H14049" i="24"/>
  <c r="H14050" i="24"/>
  <c r="H14051" i="24"/>
  <c r="H14052" i="24"/>
  <c r="H14053" i="24"/>
  <c r="H14054" i="24"/>
  <c r="H14055" i="24"/>
  <c r="H14056" i="24"/>
  <c r="H14057" i="24"/>
  <c r="H14058" i="24"/>
  <c r="H14059" i="24"/>
  <c r="H14060" i="24"/>
  <c r="H14061" i="24"/>
  <c r="H14062" i="24"/>
  <c r="H14063" i="24"/>
  <c r="H14064" i="24"/>
  <c r="H14065" i="24"/>
  <c r="H14066" i="24"/>
  <c r="H14067" i="24"/>
  <c r="H14068" i="24"/>
  <c r="H14069" i="24"/>
  <c r="H14070" i="24"/>
  <c r="H14071" i="24"/>
  <c r="H14072" i="24"/>
  <c r="H14073" i="24"/>
  <c r="H14074" i="24"/>
  <c r="H14075" i="24"/>
  <c r="H14076" i="24"/>
  <c r="H14077" i="24"/>
  <c r="H14078" i="24"/>
  <c r="H14079" i="24"/>
  <c r="H14080" i="24"/>
  <c r="H14081" i="24"/>
  <c r="H14082" i="24"/>
  <c r="H14083" i="24"/>
  <c r="H14084" i="24"/>
  <c r="H14085" i="24"/>
  <c r="H14086" i="24"/>
  <c r="H14087" i="24"/>
  <c r="H14088" i="24"/>
  <c r="H14089" i="24"/>
  <c r="H14090" i="24"/>
  <c r="H14091" i="24"/>
  <c r="H14092" i="24"/>
  <c r="H14093" i="24"/>
  <c r="H14094" i="24"/>
  <c r="H14095" i="24"/>
  <c r="H14096" i="24"/>
  <c r="H14097" i="24"/>
  <c r="H14098" i="24"/>
  <c r="H14099" i="24"/>
  <c r="H14100" i="24"/>
  <c r="H14101" i="24"/>
  <c r="H14102" i="24"/>
  <c r="H14103" i="24"/>
  <c r="H14104" i="24"/>
  <c r="H14105" i="24"/>
  <c r="H14106" i="24"/>
  <c r="H14107" i="24"/>
  <c r="H14108" i="24"/>
  <c r="H14109" i="24"/>
  <c r="H14110" i="24"/>
  <c r="H14111" i="24"/>
  <c r="H14112" i="24"/>
  <c r="H14113" i="24"/>
  <c r="H14114" i="24"/>
  <c r="H14115" i="24"/>
  <c r="H14116" i="24"/>
  <c r="H14117" i="24"/>
  <c r="H14118" i="24"/>
  <c r="H14119" i="24"/>
  <c r="H14120" i="24"/>
  <c r="H14121" i="24"/>
  <c r="H14122" i="24"/>
  <c r="H14123" i="24"/>
  <c r="H14124" i="24"/>
  <c r="H14125" i="24"/>
  <c r="H14126" i="24"/>
  <c r="H14127" i="24"/>
  <c r="H14128" i="24"/>
  <c r="H14129" i="24"/>
  <c r="H14130" i="24"/>
  <c r="H14131" i="24"/>
  <c r="H14132" i="24"/>
  <c r="H14133" i="24"/>
  <c r="H14134" i="24"/>
  <c r="H14135" i="24"/>
  <c r="H14136" i="24"/>
  <c r="H14137" i="24"/>
  <c r="H14138" i="24"/>
  <c r="H14139" i="24"/>
  <c r="H14140" i="24"/>
  <c r="H14141" i="24"/>
  <c r="H14142" i="24"/>
  <c r="H14143" i="24"/>
  <c r="H14144" i="24"/>
  <c r="H14145" i="24"/>
  <c r="H14146" i="24"/>
  <c r="H14147" i="24"/>
  <c r="H14148" i="24"/>
  <c r="H14149" i="24"/>
  <c r="H14150" i="24"/>
  <c r="H14151" i="24"/>
  <c r="H14152" i="24"/>
  <c r="H14153" i="24"/>
  <c r="H14154" i="24"/>
  <c r="H14155" i="24"/>
  <c r="H14156" i="24"/>
  <c r="H14157" i="24"/>
  <c r="H14158" i="24"/>
  <c r="H14159" i="24"/>
  <c r="H14160" i="24"/>
  <c r="H14161" i="24"/>
  <c r="H14162" i="24"/>
  <c r="H14163" i="24"/>
  <c r="H14164" i="24"/>
  <c r="H14165" i="24"/>
  <c r="H14166" i="24"/>
  <c r="H14167" i="24"/>
  <c r="H14168" i="24"/>
  <c r="H14169" i="24"/>
  <c r="H14170" i="24"/>
  <c r="H14171" i="24"/>
  <c r="H14172" i="24"/>
  <c r="H14173" i="24"/>
  <c r="H14174" i="24"/>
  <c r="H14175" i="24"/>
  <c r="H14176" i="24"/>
  <c r="H14177" i="24"/>
  <c r="H14178" i="24"/>
  <c r="H14179" i="24"/>
  <c r="H14180" i="24"/>
  <c r="H14181" i="24"/>
  <c r="H14182" i="24"/>
  <c r="H14183" i="24"/>
  <c r="H14184" i="24"/>
  <c r="H14185" i="24"/>
  <c r="H14186" i="24"/>
  <c r="H14187" i="24"/>
  <c r="H14188" i="24"/>
  <c r="H14189" i="24"/>
  <c r="H14190" i="24"/>
  <c r="H14191" i="24"/>
  <c r="H14192" i="24"/>
  <c r="H14193" i="24"/>
  <c r="H14194" i="24"/>
  <c r="H14195" i="24"/>
  <c r="H14196" i="24"/>
  <c r="H14197" i="24"/>
  <c r="H14198" i="24"/>
  <c r="H14199" i="24"/>
  <c r="H14200" i="24"/>
  <c r="H14201" i="24"/>
  <c r="H14202" i="24"/>
  <c r="H14203" i="24"/>
  <c r="H14204" i="24"/>
  <c r="H14205" i="24"/>
  <c r="H14206" i="24"/>
  <c r="H14207" i="24"/>
  <c r="H14208" i="24"/>
  <c r="H14209" i="24"/>
  <c r="H14210" i="24"/>
  <c r="H14211" i="24"/>
  <c r="H14212" i="24"/>
  <c r="H14213" i="24"/>
  <c r="H14214" i="24"/>
  <c r="H14215" i="24"/>
  <c r="H14216" i="24"/>
  <c r="H14217" i="24"/>
  <c r="H14218" i="24"/>
  <c r="H14219" i="24"/>
  <c r="H14220" i="24"/>
  <c r="H14221" i="24"/>
  <c r="H14222" i="24"/>
  <c r="H14223" i="24"/>
  <c r="H14224" i="24"/>
  <c r="H14225" i="24"/>
  <c r="H14226" i="24"/>
  <c r="H14227" i="24"/>
  <c r="H14228" i="24"/>
  <c r="H14229" i="24"/>
  <c r="H14230" i="24"/>
  <c r="H14231" i="24"/>
  <c r="H14232" i="24"/>
  <c r="H14233" i="24"/>
  <c r="H14234" i="24"/>
  <c r="H14235" i="24"/>
  <c r="H14236" i="24"/>
  <c r="H14237" i="24"/>
  <c r="H14238" i="24"/>
  <c r="H14239" i="24"/>
  <c r="H14240" i="24"/>
  <c r="H14241" i="24"/>
  <c r="H14242" i="24"/>
  <c r="H14243" i="24"/>
  <c r="H14244" i="24"/>
  <c r="H14245" i="24"/>
  <c r="H14246" i="24"/>
  <c r="H14247" i="24"/>
  <c r="H14248" i="24"/>
  <c r="H14249" i="24"/>
  <c r="H14250" i="24"/>
  <c r="H14251" i="24"/>
  <c r="H14252" i="24"/>
  <c r="H14253" i="24"/>
  <c r="H14254" i="24"/>
  <c r="H14255" i="24"/>
  <c r="H14256" i="24"/>
  <c r="H14257" i="24"/>
  <c r="H14258" i="24"/>
  <c r="H14259" i="24"/>
  <c r="H14260" i="24"/>
  <c r="H14261" i="24"/>
  <c r="H14262" i="24"/>
  <c r="H14263" i="24"/>
  <c r="H14264" i="24"/>
  <c r="H14265" i="24"/>
  <c r="H14266" i="24"/>
  <c r="H14267" i="24"/>
  <c r="H14268" i="24"/>
  <c r="H14269" i="24"/>
  <c r="H14270" i="24"/>
  <c r="H14271" i="24"/>
  <c r="H14272" i="24"/>
  <c r="H14273" i="24"/>
  <c r="H14274" i="24"/>
  <c r="H14275" i="24"/>
  <c r="H14276" i="24"/>
  <c r="H14277" i="24"/>
  <c r="H14278" i="24"/>
  <c r="H14279" i="24"/>
  <c r="H14280" i="24"/>
  <c r="H14281" i="24"/>
  <c r="H14282" i="24"/>
  <c r="H14283" i="24"/>
  <c r="H14284" i="24"/>
  <c r="H14285" i="24"/>
  <c r="H14286" i="24"/>
  <c r="H14287" i="24"/>
  <c r="H14288" i="24"/>
  <c r="H14289" i="24"/>
  <c r="H14290" i="24"/>
  <c r="H14291" i="24"/>
  <c r="H14292" i="24"/>
  <c r="H14293" i="24"/>
  <c r="H14294" i="24"/>
  <c r="H14295" i="24"/>
  <c r="H14296" i="24"/>
  <c r="H14297" i="24"/>
  <c r="H14298" i="24"/>
  <c r="H14299" i="24"/>
  <c r="H14300" i="24"/>
  <c r="H14301" i="24"/>
  <c r="H14302" i="24"/>
  <c r="H14303" i="24"/>
  <c r="H14304" i="24"/>
  <c r="H14305" i="24"/>
  <c r="H14306" i="24"/>
  <c r="H14307" i="24"/>
  <c r="H14308" i="24"/>
  <c r="H14309" i="24"/>
  <c r="H14310" i="24"/>
  <c r="H14311" i="24"/>
  <c r="H14312" i="24"/>
  <c r="H14313" i="24"/>
  <c r="H14314" i="24"/>
  <c r="H14315" i="24"/>
  <c r="H14316" i="24"/>
  <c r="H14317" i="24"/>
  <c r="H14318" i="24"/>
  <c r="H14319" i="24"/>
  <c r="H14320" i="24"/>
  <c r="H14321" i="24"/>
  <c r="H14322" i="24"/>
  <c r="H14323" i="24"/>
  <c r="H14324" i="24"/>
  <c r="H14325" i="24"/>
  <c r="H14326" i="24"/>
  <c r="H14327" i="24"/>
  <c r="H14328" i="24"/>
  <c r="H14329" i="24"/>
  <c r="H14330" i="24"/>
  <c r="H14331" i="24"/>
  <c r="H14332" i="24"/>
  <c r="H14333" i="24"/>
  <c r="H14334" i="24"/>
  <c r="H14335" i="24"/>
  <c r="H14336" i="24"/>
  <c r="H14337" i="24"/>
  <c r="H14338" i="24"/>
  <c r="H14339" i="24"/>
  <c r="H14340" i="24"/>
  <c r="H14341" i="24"/>
  <c r="H14342" i="24"/>
  <c r="H14343" i="24"/>
  <c r="H14344" i="24"/>
  <c r="H14345" i="24"/>
  <c r="H14346" i="24"/>
  <c r="H14347" i="24"/>
  <c r="H14348" i="24"/>
  <c r="H14349" i="24"/>
  <c r="H14350" i="24"/>
  <c r="H14351" i="24"/>
  <c r="H14352" i="24"/>
  <c r="H14353" i="24"/>
  <c r="H14354" i="24"/>
  <c r="H14355" i="24"/>
  <c r="H14356" i="24"/>
  <c r="H14357" i="24"/>
  <c r="H14358" i="24"/>
  <c r="H14359" i="24"/>
  <c r="H14360" i="24"/>
  <c r="H14361" i="24"/>
  <c r="H14362" i="24"/>
  <c r="H14363" i="24"/>
  <c r="H14364" i="24"/>
  <c r="H14365" i="24"/>
  <c r="H14366" i="24"/>
  <c r="H14367" i="24"/>
  <c r="H14368" i="24"/>
  <c r="H14369" i="24"/>
  <c r="H14370" i="24"/>
  <c r="H14371" i="24"/>
  <c r="H14372" i="24"/>
  <c r="H14373" i="24"/>
  <c r="H14374" i="24"/>
  <c r="H14375" i="24"/>
  <c r="H14376" i="24"/>
  <c r="H14377" i="24"/>
  <c r="H14378" i="24"/>
  <c r="H14379" i="24"/>
  <c r="H14380" i="24"/>
  <c r="H14381" i="24"/>
  <c r="H14382" i="24"/>
  <c r="H14383" i="24"/>
  <c r="H14384" i="24"/>
  <c r="H14385" i="24"/>
  <c r="H14386" i="24"/>
  <c r="H14387" i="24"/>
  <c r="H14388" i="24"/>
  <c r="H14389" i="24"/>
  <c r="H14390" i="24"/>
  <c r="H14391" i="24"/>
  <c r="H14392" i="24"/>
  <c r="H14393" i="24"/>
  <c r="H14394" i="24"/>
  <c r="H14395" i="24"/>
  <c r="H14396" i="24"/>
  <c r="H14397" i="24"/>
  <c r="H14398" i="24"/>
  <c r="H14399" i="24"/>
  <c r="H14400" i="24"/>
  <c r="H14401" i="24"/>
  <c r="H14402" i="24"/>
  <c r="H14403" i="24"/>
  <c r="H14404" i="24"/>
  <c r="H14405" i="24"/>
  <c r="H14406" i="24"/>
  <c r="H14407" i="24"/>
  <c r="H14408" i="24"/>
  <c r="H14409" i="24"/>
  <c r="H14410" i="24"/>
  <c r="H14411" i="24"/>
  <c r="H14412" i="24"/>
  <c r="H14413" i="24"/>
  <c r="H14414" i="24"/>
  <c r="H14415" i="24"/>
  <c r="H14416" i="24"/>
  <c r="H14417" i="24"/>
  <c r="H14418" i="24"/>
  <c r="H14419" i="24"/>
  <c r="H14420" i="24"/>
  <c r="H14421" i="24"/>
  <c r="H14422" i="24"/>
  <c r="H14423" i="24"/>
  <c r="H14424" i="24"/>
  <c r="H14425" i="24"/>
  <c r="H14426" i="24"/>
  <c r="H14427" i="24"/>
  <c r="H14428" i="24"/>
  <c r="H14429" i="24"/>
  <c r="H14430" i="24"/>
  <c r="H14431" i="24"/>
  <c r="H14432" i="24"/>
  <c r="H14433" i="24"/>
  <c r="H14434" i="24"/>
  <c r="H14435" i="24"/>
  <c r="H14436" i="24"/>
  <c r="H14437" i="24"/>
  <c r="H14438" i="24"/>
  <c r="H14439" i="24"/>
  <c r="H14440" i="24"/>
  <c r="H14441" i="24"/>
  <c r="H14442" i="24"/>
  <c r="H14443" i="24"/>
  <c r="H14444" i="24"/>
  <c r="H14445" i="24"/>
  <c r="H14446" i="24"/>
  <c r="H14447" i="24"/>
  <c r="H14448" i="24"/>
  <c r="H14449" i="24"/>
  <c r="H14450" i="24"/>
  <c r="H14451" i="24"/>
  <c r="H14452" i="24"/>
  <c r="H14453" i="24"/>
  <c r="H14454" i="24"/>
  <c r="H14455" i="24"/>
  <c r="H14456" i="24"/>
  <c r="H14457" i="24"/>
  <c r="H14458" i="24"/>
  <c r="H14459" i="24"/>
  <c r="H14460" i="24"/>
  <c r="H14461" i="24"/>
  <c r="H14462" i="24"/>
  <c r="H14463" i="24"/>
  <c r="H14464" i="24"/>
  <c r="H14465" i="24"/>
  <c r="H14466" i="24"/>
  <c r="H14467" i="24"/>
  <c r="H14468" i="24"/>
  <c r="H14469" i="24"/>
  <c r="H14470" i="24"/>
  <c r="H14471" i="24"/>
  <c r="H14472" i="24"/>
  <c r="H14473" i="24"/>
  <c r="H14474" i="24"/>
  <c r="H14475" i="24"/>
  <c r="H14476" i="24"/>
  <c r="H14477" i="24"/>
  <c r="H14478" i="24"/>
  <c r="H14479" i="24"/>
  <c r="H14480" i="24"/>
  <c r="H14481" i="24"/>
  <c r="H14482" i="24"/>
  <c r="H14483" i="24"/>
  <c r="H14484" i="24"/>
  <c r="H14485" i="24"/>
  <c r="H14486" i="24"/>
  <c r="H14487" i="24"/>
  <c r="H14488" i="24"/>
  <c r="H14489" i="24"/>
  <c r="H14490" i="24"/>
  <c r="H14491" i="24"/>
  <c r="H14492" i="24"/>
  <c r="H14493" i="24"/>
  <c r="H14494" i="24"/>
  <c r="H14495" i="24"/>
  <c r="H14496" i="24"/>
  <c r="H14497" i="24"/>
  <c r="H14498" i="24"/>
  <c r="H14499" i="24"/>
  <c r="H14500" i="24"/>
  <c r="H14501" i="24"/>
  <c r="H14502" i="24"/>
  <c r="H14503" i="24"/>
  <c r="H14504" i="24"/>
  <c r="H14505" i="24"/>
  <c r="H14506" i="24"/>
  <c r="H14507" i="24"/>
  <c r="H14508" i="24"/>
  <c r="H14509" i="24"/>
  <c r="H14510" i="24"/>
  <c r="H14511" i="24"/>
  <c r="H14512" i="24"/>
  <c r="H14513" i="24"/>
  <c r="H14514" i="24"/>
  <c r="H14515" i="24"/>
  <c r="H14516" i="24"/>
  <c r="H14517" i="24"/>
  <c r="H14518" i="24"/>
  <c r="H14519" i="24"/>
  <c r="H14520" i="24"/>
  <c r="H14521" i="24"/>
  <c r="H14522" i="24"/>
  <c r="H14523" i="24"/>
  <c r="H14524" i="24"/>
  <c r="H14525" i="24"/>
  <c r="H14526" i="24"/>
  <c r="H14527" i="24"/>
  <c r="H14528" i="24"/>
  <c r="H14529" i="24"/>
  <c r="H14530" i="24"/>
  <c r="H14531" i="24"/>
  <c r="H14532" i="24"/>
  <c r="H14533" i="24"/>
  <c r="H14534" i="24"/>
  <c r="H14535" i="24"/>
  <c r="H14536" i="24"/>
  <c r="H14537" i="24"/>
  <c r="H14538" i="24"/>
  <c r="H14539" i="24"/>
  <c r="H14540" i="24"/>
  <c r="H14541" i="24"/>
  <c r="H14542" i="24"/>
  <c r="H14543" i="24"/>
  <c r="H14544" i="24"/>
  <c r="H14545" i="24"/>
  <c r="H14546" i="24"/>
  <c r="H14547" i="24"/>
  <c r="H14548" i="24"/>
  <c r="H14549" i="24"/>
  <c r="H14550" i="24"/>
  <c r="H14551" i="24"/>
  <c r="H14552" i="24"/>
  <c r="H14553" i="24"/>
  <c r="H14554" i="24"/>
  <c r="H14555" i="24"/>
  <c r="H14556" i="24"/>
  <c r="H14557" i="24"/>
  <c r="H14558" i="24"/>
  <c r="H14559" i="24"/>
  <c r="H14560" i="24"/>
  <c r="H14561" i="24"/>
  <c r="H14562" i="24"/>
  <c r="H14563" i="24"/>
  <c r="H14564" i="24"/>
  <c r="H14565" i="24"/>
  <c r="H14566" i="24"/>
  <c r="H14567" i="24"/>
  <c r="H14568" i="24"/>
  <c r="H14569" i="24"/>
  <c r="H14570" i="24"/>
  <c r="H14571" i="24"/>
  <c r="H14572" i="24"/>
  <c r="H14573" i="24"/>
  <c r="H14574" i="24"/>
  <c r="H14575" i="24"/>
  <c r="H14576" i="24"/>
  <c r="H14577" i="24"/>
  <c r="H14578" i="24"/>
  <c r="H14579" i="24"/>
  <c r="H14580" i="24"/>
  <c r="H14581" i="24"/>
  <c r="H14582" i="24"/>
  <c r="H14583" i="24"/>
  <c r="H14584" i="24"/>
  <c r="H14585" i="24"/>
  <c r="H14586" i="24"/>
  <c r="H14587" i="24"/>
  <c r="H14588" i="24"/>
  <c r="H14589" i="24"/>
  <c r="H14590" i="24"/>
  <c r="H14591" i="24"/>
  <c r="H14592" i="24"/>
  <c r="H14593" i="24"/>
  <c r="H14594" i="24"/>
  <c r="H14595" i="24"/>
  <c r="H14596" i="24"/>
  <c r="H14597" i="24"/>
  <c r="H14598" i="24"/>
  <c r="H14599" i="24"/>
  <c r="H14600" i="24"/>
  <c r="H14601" i="24"/>
  <c r="H14602" i="24"/>
  <c r="H14603" i="24"/>
  <c r="H14604" i="24"/>
  <c r="H14605" i="24"/>
  <c r="H14606" i="24"/>
  <c r="H14607" i="24"/>
  <c r="H14608" i="24"/>
  <c r="H14609" i="24"/>
  <c r="H14610" i="24"/>
  <c r="H14611" i="24"/>
  <c r="H14612" i="24"/>
  <c r="H14613" i="24"/>
  <c r="H14614" i="24"/>
  <c r="H14615" i="24"/>
  <c r="H14616" i="24"/>
  <c r="H14617" i="24"/>
  <c r="H14618" i="24"/>
  <c r="H14619" i="24"/>
  <c r="H14620" i="24"/>
  <c r="H14621" i="24"/>
  <c r="H14622" i="24"/>
  <c r="H14623" i="24"/>
  <c r="H14624" i="24"/>
  <c r="H14625" i="24"/>
  <c r="H14626" i="24"/>
  <c r="H14627" i="24"/>
  <c r="H14628" i="24"/>
  <c r="H14629" i="24"/>
  <c r="H14630" i="24"/>
  <c r="H14631" i="24"/>
  <c r="H14632" i="24"/>
  <c r="H14633" i="24"/>
  <c r="H14634" i="24"/>
  <c r="H14635" i="24"/>
  <c r="H14636" i="24"/>
  <c r="H14637" i="24"/>
  <c r="H14638" i="24"/>
  <c r="H14639" i="24"/>
  <c r="H14640" i="24"/>
  <c r="H14641" i="24"/>
  <c r="H14642" i="24"/>
  <c r="H14643" i="24"/>
  <c r="H14644" i="24"/>
  <c r="H14645" i="24"/>
  <c r="H14646" i="24"/>
  <c r="H14647" i="24"/>
  <c r="H14648" i="24"/>
  <c r="H14649" i="24"/>
  <c r="H14650" i="24"/>
  <c r="H14651" i="24"/>
  <c r="H14652" i="24"/>
  <c r="H14653" i="24"/>
  <c r="H14654" i="24"/>
  <c r="H14655" i="24"/>
  <c r="H14656" i="24"/>
  <c r="H14657" i="24"/>
  <c r="H14658" i="24"/>
  <c r="H14659" i="24"/>
  <c r="H14660" i="24"/>
  <c r="H14661" i="24"/>
  <c r="H14662" i="24"/>
  <c r="H14663" i="24"/>
  <c r="H14664" i="24"/>
  <c r="H14665" i="24"/>
  <c r="H14666" i="24"/>
  <c r="H14667" i="24"/>
  <c r="H14668" i="24"/>
  <c r="H14669" i="24"/>
  <c r="H14670" i="24"/>
  <c r="H14671" i="24"/>
  <c r="H14672" i="24"/>
  <c r="H14673" i="24"/>
  <c r="H14674" i="24"/>
  <c r="H14675" i="24"/>
  <c r="H14676" i="24"/>
  <c r="H14677" i="24"/>
  <c r="H14678" i="24"/>
  <c r="H14679" i="24"/>
  <c r="H14680" i="24"/>
  <c r="H14681" i="24"/>
  <c r="H14682" i="24"/>
  <c r="H14683" i="24"/>
  <c r="H14684" i="24"/>
  <c r="H14685" i="24"/>
  <c r="H14686" i="24"/>
  <c r="H14687" i="24"/>
  <c r="H14688" i="24"/>
  <c r="H14689" i="24"/>
  <c r="H14690" i="24"/>
  <c r="H14691" i="24"/>
  <c r="H14692" i="24"/>
  <c r="H14693" i="24"/>
  <c r="H14694" i="24"/>
  <c r="H14695" i="24"/>
  <c r="H14696" i="24"/>
  <c r="H14697" i="24"/>
  <c r="H14698" i="24"/>
  <c r="H14699" i="24"/>
  <c r="H14700" i="24"/>
  <c r="H14701" i="24"/>
  <c r="H14702" i="24"/>
  <c r="H14703" i="24"/>
  <c r="H14704" i="24"/>
  <c r="H14705" i="24"/>
  <c r="H14706" i="24"/>
  <c r="H14707" i="24"/>
  <c r="H14708" i="24"/>
  <c r="H14709" i="24"/>
  <c r="H14710" i="24"/>
  <c r="H14711" i="24"/>
  <c r="H14712" i="24"/>
  <c r="H14713" i="24"/>
  <c r="H14714" i="24"/>
  <c r="H14715" i="24"/>
  <c r="H14716" i="24"/>
  <c r="H14717" i="24"/>
  <c r="H14718" i="24"/>
  <c r="H14719" i="24"/>
  <c r="H14720" i="24"/>
  <c r="H14721" i="24"/>
  <c r="H14722" i="24"/>
  <c r="H14723" i="24"/>
  <c r="H14724" i="24"/>
  <c r="H14725" i="24"/>
  <c r="H14726" i="24"/>
  <c r="H14727" i="24"/>
  <c r="H14728" i="24"/>
  <c r="H14729" i="24"/>
  <c r="H14730" i="24"/>
  <c r="H14731" i="24"/>
  <c r="H14732" i="24"/>
  <c r="H14733" i="24"/>
  <c r="H14734" i="24"/>
  <c r="H14735" i="24"/>
  <c r="H14736" i="24"/>
  <c r="H14737" i="24"/>
  <c r="H14738" i="24"/>
  <c r="H14739" i="24"/>
  <c r="H14740" i="24"/>
  <c r="H14741" i="24"/>
  <c r="H14742" i="24"/>
  <c r="H14743" i="24"/>
  <c r="H14744" i="24"/>
  <c r="H14745" i="24"/>
  <c r="H14746" i="24"/>
  <c r="H14747" i="24"/>
  <c r="H14748" i="24"/>
  <c r="H14749" i="24"/>
  <c r="H14750" i="24"/>
  <c r="H14751" i="24"/>
  <c r="H14752" i="24"/>
  <c r="H14753" i="24"/>
  <c r="H14754" i="24"/>
  <c r="H14755" i="24"/>
  <c r="H14756" i="24"/>
  <c r="H14757" i="24"/>
  <c r="H14758" i="24"/>
  <c r="H14759" i="24"/>
  <c r="H14760" i="24"/>
  <c r="H14761" i="24"/>
  <c r="H14762" i="24"/>
  <c r="H14763" i="24"/>
  <c r="H14764" i="24"/>
  <c r="H14765" i="24"/>
  <c r="H14766" i="24"/>
  <c r="H14767" i="24"/>
  <c r="H14768" i="24"/>
  <c r="H14769" i="24"/>
  <c r="H14770" i="24"/>
  <c r="H14771" i="24"/>
  <c r="H14772" i="24"/>
  <c r="H14773" i="24"/>
  <c r="H14774" i="24"/>
  <c r="H14775" i="24"/>
  <c r="H14776" i="24"/>
  <c r="H14777" i="24"/>
  <c r="H14778" i="24"/>
  <c r="H14779" i="24"/>
  <c r="H14780" i="24"/>
  <c r="H14781" i="24"/>
  <c r="H14782" i="24"/>
  <c r="H14783" i="24"/>
  <c r="H14784" i="24"/>
  <c r="H14785" i="24"/>
  <c r="H14786" i="24"/>
  <c r="H14787" i="24"/>
  <c r="H14788" i="24"/>
  <c r="H14789" i="24"/>
  <c r="H14790" i="24"/>
  <c r="H14791" i="24"/>
  <c r="H14792" i="24"/>
  <c r="H14793" i="24"/>
  <c r="H14794" i="24"/>
  <c r="H14795" i="24"/>
  <c r="H14796" i="24"/>
  <c r="H14797" i="24"/>
  <c r="H14798" i="24"/>
  <c r="H14799" i="24"/>
  <c r="H14800" i="24"/>
  <c r="H14801" i="24"/>
  <c r="H14802" i="24"/>
  <c r="H14803" i="24"/>
  <c r="H14804" i="24"/>
  <c r="H14805" i="24"/>
  <c r="H14806" i="24"/>
  <c r="H14807" i="24"/>
  <c r="H14808" i="24"/>
  <c r="H14809" i="24"/>
  <c r="H14810" i="24"/>
  <c r="H14811" i="24"/>
  <c r="H14812" i="24"/>
  <c r="H14813" i="24"/>
  <c r="H14814" i="24"/>
  <c r="H14815" i="24"/>
  <c r="H14816" i="24"/>
  <c r="H14817" i="24"/>
  <c r="H14818" i="24"/>
  <c r="H14819" i="24"/>
  <c r="H14820" i="24"/>
  <c r="H14821" i="24"/>
  <c r="H14822" i="24"/>
  <c r="H14823" i="24"/>
  <c r="H14824" i="24"/>
  <c r="H14825" i="24"/>
  <c r="H14826" i="24"/>
  <c r="H14827" i="24"/>
  <c r="H14828" i="24"/>
  <c r="H14829" i="24"/>
  <c r="H14830" i="24"/>
  <c r="H14831" i="24"/>
  <c r="H14832" i="24"/>
  <c r="H14833" i="24"/>
  <c r="H14834" i="24"/>
  <c r="H14835" i="24"/>
  <c r="H14836" i="24"/>
  <c r="H14837" i="24"/>
  <c r="H14838" i="24"/>
  <c r="H14839" i="24"/>
  <c r="H14840" i="24"/>
  <c r="H14841" i="24"/>
  <c r="H14842" i="24"/>
  <c r="H14843" i="24"/>
  <c r="H14844" i="24"/>
  <c r="H14845" i="24"/>
  <c r="H14846" i="24"/>
  <c r="H14847" i="24"/>
  <c r="H14848" i="24"/>
  <c r="H14849" i="24"/>
  <c r="H14850" i="24"/>
  <c r="H14851" i="24"/>
  <c r="H14852" i="24"/>
  <c r="H14853" i="24"/>
  <c r="H14854" i="24"/>
  <c r="H14855" i="24"/>
  <c r="H14856" i="24"/>
  <c r="H14857" i="24"/>
  <c r="H14858" i="24"/>
  <c r="H14859" i="24"/>
  <c r="H14860" i="24"/>
  <c r="H14861" i="24"/>
  <c r="H14862" i="24"/>
  <c r="H14863" i="24"/>
  <c r="H14864" i="24"/>
  <c r="H14865" i="24"/>
  <c r="H14866" i="24"/>
  <c r="H14867" i="24"/>
  <c r="H14868" i="24"/>
  <c r="H14869" i="24"/>
  <c r="H14870" i="24"/>
  <c r="H14871" i="24"/>
  <c r="H14872" i="24"/>
  <c r="H14873" i="24"/>
  <c r="H14874" i="24"/>
  <c r="H14875" i="24"/>
  <c r="H14876" i="24"/>
  <c r="H14877" i="24"/>
  <c r="H14878" i="24"/>
  <c r="H14879" i="24"/>
  <c r="H14880" i="24"/>
  <c r="H14881" i="24"/>
  <c r="H14882" i="24"/>
  <c r="H14883" i="24"/>
  <c r="H14884" i="24"/>
  <c r="H14885" i="24"/>
  <c r="H14886" i="24"/>
  <c r="H14887" i="24"/>
  <c r="H14888" i="24"/>
  <c r="H14889" i="24"/>
  <c r="H14890" i="24"/>
  <c r="H14891" i="24"/>
  <c r="H14892" i="24"/>
  <c r="H14893" i="24"/>
  <c r="H14894" i="24"/>
  <c r="H14895" i="24"/>
  <c r="H14896" i="24"/>
  <c r="H14897" i="24"/>
  <c r="H14898" i="24"/>
  <c r="H14899" i="24"/>
  <c r="H14900" i="24"/>
  <c r="H14901" i="24"/>
  <c r="H14902" i="24"/>
  <c r="H14903" i="24"/>
  <c r="H14904" i="24"/>
  <c r="H14905" i="24"/>
  <c r="H14906" i="24"/>
  <c r="H14907" i="24"/>
  <c r="H14908" i="24"/>
  <c r="H14909" i="24"/>
  <c r="H14910" i="24"/>
  <c r="H14911" i="24"/>
  <c r="H14912" i="24"/>
  <c r="H14913" i="24"/>
  <c r="H14914" i="24"/>
  <c r="H14915" i="24"/>
  <c r="H14916" i="24"/>
  <c r="H14917" i="24"/>
  <c r="H14918" i="24"/>
  <c r="H14919" i="24"/>
  <c r="H14920" i="24"/>
  <c r="H14921" i="24"/>
  <c r="H14922" i="24"/>
  <c r="H14923" i="24"/>
  <c r="H14924" i="24"/>
  <c r="H14925" i="24"/>
  <c r="H14926" i="24"/>
  <c r="H14927" i="24"/>
  <c r="H14928" i="24"/>
  <c r="H14929" i="24"/>
  <c r="H14930" i="24"/>
  <c r="H14931" i="24"/>
  <c r="H14932" i="24"/>
  <c r="H14933" i="24"/>
  <c r="H14934" i="24"/>
  <c r="H14935" i="24"/>
  <c r="H14936" i="24"/>
  <c r="H14937" i="24"/>
  <c r="H14938" i="24"/>
  <c r="H14939" i="24"/>
  <c r="H14940" i="24"/>
  <c r="H14941" i="24"/>
  <c r="H14942" i="24"/>
  <c r="H14943" i="24"/>
  <c r="H14944" i="24"/>
  <c r="H14945" i="24"/>
  <c r="H14946" i="24"/>
  <c r="H14947" i="24"/>
  <c r="H14948" i="24"/>
  <c r="H14949" i="24"/>
  <c r="H14950" i="24"/>
  <c r="H14951" i="24"/>
  <c r="H14952" i="24"/>
  <c r="H14953" i="24"/>
  <c r="H14954" i="24"/>
  <c r="H14955" i="24"/>
  <c r="H14956" i="24"/>
  <c r="H14957" i="24"/>
  <c r="H14958" i="24"/>
  <c r="H14959" i="24"/>
  <c r="H14960" i="24"/>
  <c r="H14961" i="24"/>
  <c r="H14962" i="24"/>
  <c r="H14963" i="24"/>
  <c r="H14964" i="24"/>
  <c r="H14965" i="24"/>
  <c r="H14966" i="24"/>
  <c r="H14967" i="24"/>
  <c r="H14968" i="24"/>
  <c r="H14969" i="24"/>
  <c r="H14970" i="24"/>
  <c r="H14971" i="24"/>
  <c r="H14972" i="24"/>
  <c r="H14973" i="24"/>
  <c r="H14974" i="24"/>
  <c r="H14975" i="24"/>
  <c r="H14976" i="24"/>
  <c r="H14977" i="24"/>
  <c r="H14978" i="24"/>
  <c r="H14979" i="24"/>
  <c r="H14980" i="24"/>
  <c r="H14981" i="24"/>
  <c r="H14982" i="24"/>
  <c r="H14983" i="24"/>
  <c r="H14984" i="24"/>
  <c r="H14985" i="24"/>
  <c r="H14986" i="24"/>
  <c r="H14987" i="24"/>
  <c r="H14988" i="24"/>
  <c r="H14989" i="24"/>
  <c r="H14990" i="24"/>
  <c r="H14991" i="24"/>
  <c r="H14992" i="24"/>
  <c r="H14993" i="24"/>
  <c r="H14994" i="24"/>
  <c r="H14995" i="24"/>
  <c r="H14996" i="24"/>
  <c r="H14997" i="24"/>
  <c r="H14998" i="24"/>
  <c r="H14999" i="24"/>
  <c r="H15000" i="24"/>
  <c r="H15001" i="24"/>
  <c r="H15002" i="24"/>
  <c r="H15003" i="24"/>
  <c r="H15004" i="24"/>
  <c r="H15005" i="24"/>
  <c r="H15006" i="24"/>
  <c r="H15007" i="24"/>
  <c r="H15008" i="24"/>
  <c r="H15009" i="24"/>
  <c r="H15010" i="24"/>
  <c r="H15011" i="24"/>
  <c r="H15012" i="24"/>
  <c r="H15013" i="24"/>
  <c r="H15014" i="24"/>
  <c r="H15015" i="24"/>
  <c r="H15016" i="24"/>
  <c r="H15017" i="24"/>
  <c r="H15018" i="24"/>
  <c r="H15019" i="24"/>
  <c r="H15020" i="24"/>
  <c r="H15021" i="24"/>
  <c r="H15022" i="24"/>
  <c r="H15023" i="24"/>
  <c r="H15024" i="24"/>
  <c r="H15025" i="24"/>
  <c r="H15026" i="24"/>
  <c r="H15027" i="24"/>
  <c r="H15028" i="24"/>
  <c r="H15029" i="24"/>
  <c r="H15030" i="24"/>
  <c r="H15031" i="24"/>
  <c r="H15032" i="24"/>
  <c r="H15033" i="24"/>
  <c r="H15034" i="24"/>
  <c r="H15035" i="24"/>
  <c r="H15036" i="24"/>
  <c r="H15037" i="24"/>
  <c r="H15038" i="24"/>
  <c r="H15039" i="24"/>
  <c r="H15040" i="24"/>
  <c r="H15041" i="24"/>
  <c r="H15042" i="24"/>
  <c r="H15043" i="24"/>
  <c r="H15044" i="24"/>
  <c r="H15045" i="24"/>
  <c r="H15046" i="24"/>
  <c r="H15047" i="24"/>
  <c r="H15048" i="24"/>
  <c r="H15049" i="24"/>
  <c r="H15050" i="24"/>
  <c r="H15051" i="24"/>
  <c r="H15052" i="24"/>
  <c r="H15053" i="24"/>
  <c r="H15054" i="24"/>
  <c r="H15055" i="24"/>
  <c r="H15056" i="24"/>
  <c r="H15057" i="24"/>
  <c r="H15058" i="24"/>
  <c r="H15059" i="24"/>
  <c r="H15060" i="24"/>
  <c r="H15061" i="24"/>
  <c r="H15062" i="24"/>
  <c r="H15063" i="24"/>
  <c r="H15064" i="24"/>
  <c r="H15065" i="24"/>
  <c r="H15066" i="24"/>
  <c r="H15067" i="24"/>
  <c r="H15068" i="24"/>
  <c r="H15069" i="24"/>
  <c r="H15070" i="24"/>
  <c r="H15071" i="24"/>
  <c r="H15072" i="24"/>
  <c r="H15073" i="24"/>
  <c r="H15074" i="24"/>
  <c r="H15075" i="24"/>
  <c r="H15076" i="24"/>
  <c r="H15077" i="24"/>
  <c r="H15078" i="24"/>
  <c r="H15079" i="24"/>
  <c r="H15080" i="24"/>
  <c r="H15081" i="24"/>
  <c r="H15082" i="24"/>
  <c r="H15083" i="24"/>
  <c r="H15084" i="24"/>
  <c r="H15085" i="24"/>
  <c r="H15086" i="24"/>
  <c r="H15087" i="24"/>
  <c r="H15088" i="24"/>
  <c r="H15089" i="24"/>
  <c r="H15090" i="24"/>
  <c r="H15091" i="24"/>
  <c r="H15092" i="24"/>
  <c r="H15093" i="24"/>
  <c r="H15094" i="24"/>
  <c r="H15095" i="24"/>
  <c r="H15096" i="24"/>
  <c r="H15097" i="24"/>
  <c r="H15098" i="24"/>
  <c r="H15099" i="24"/>
  <c r="H15100" i="24"/>
  <c r="H15101" i="24"/>
  <c r="H15102" i="24"/>
  <c r="H15103" i="24"/>
  <c r="H15104" i="24"/>
  <c r="H15105" i="24"/>
  <c r="H15106" i="24"/>
  <c r="H15107" i="24"/>
  <c r="H15108" i="24"/>
  <c r="H15109" i="24"/>
  <c r="H15110" i="24"/>
  <c r="H15111" i="24"/>
  <c r="H15112" i="24"/>
  <c r="H15113" i="24"/>
  <c r="H15114" i="24"/>
  <c r="H15115" i="24"/>
  <c r="H15116" i="24"/>
  <c r="H15117" i="24"/>
  <c r="H15118" i="24"/>
  <c r="H15119" i="24"/>
  <c r="H15120" i="24"/>
  <c r="H15121" i="24"/>
  <c r="H15122" i="24"/>
  <c r="H15123" i="24"/>
  <c r="H15124" i="24"/>
  <c r="H15125" i="24"/>
  <c r="H15126" i="24"/>
  <c r="H15127" i="24"/>
  <c r="H15128" i="24"/>
  <c r="H15129" i="24"/>
  <c r="H15130" i="24"/>
  <c r="H15131" i="24"/>
  <c r="H15132" i="24"/>
  <c r="H15133" i="24"/>
  <c r="H15134" i="24"/>
  <c r="H15135" i="24"/>
  <c r="H15136" i="24"/>
  <c r="H15137" i="24"/>
  <c r="H15138" i="24"/>
  <c r="H15139" i="24"/>
  <c r="H15140" i="24"/>
  <c r="H15141" i="24"/>
  <c r="H15142" i="24"/>
  <c r="H15143" i="24"/>
  <c r="H15144" i="24"/>
  <c r="H15145" i="24"/>
  <c r="H15146" i="24"/>
  <c r="H15147" i="24"/>
  <c r="H15148" i="24"/>
  <c r="H15149" i="24"/>
  <c r="H15150" i="24"/>
  <c r="H15151" i="24"/>
  <c r="H15152" i="24"/>
  <c r="H15153" i="24"/>
  <c r="H15154" i="24"/>
  <c r="H15155" i="24"/>
  <c r="H15156" i="24"/>
  <c r="H15157" i="24"/>
  <c r="H15158" i="24"/>
  <c r="H15159" i="24"/>
  <c r="H15160" i="24"/>
  <c r="H15161" i="24"/>
  <c r="H15162" i="24"/>
  <c r="H15163" i="24"/>
  <c r="H15164" i="24"/>
  <c r="H15165" i="24"/>
  <c r="H15166" i="24"/>
  <c r="H15167" i="24"/>
  <c r="H15168" i="24"/>
  <c r="H15169" i="24"/>
  <c r="H15170" i="24"/>
  <c r="H15171" i="24"/>
  <c r="H15172" i="24"/>
  <c r="H15173" i="24"/>
  <c r="H15174" i="24"/>
  <c r="H15175" i="24"/>
  <c r="H15176" i="24"/>
  <c r="H15177" i="24"/>
  <c r="H15178" i="24"/>
  <c r="H15179" i="24"/>
  <c r="H15180" i="24"/>
  <c r="H15181" i="24"/>
  <c r="H15182" i="24"/>
  <c r="H15183" i="24"/>
  <c r="H15184" i="24"/>
  <c r="H15185" i="24"/>
  <c r="H15186" i="24"/>
  <c r="H15187" i="24"/>
  <c r="H15188" i="24"/>
  <c r="H15189" i="24"/>
  <c r="H15190" i="24"/>
  <c r="H15191" i="24"/>
  <c r="H15192" i="24"/>
  <c r="H15193" i="24"/>
  <c r="H15194" i="24"/>
  <c r="H15195" i="24"/>
  <c r="H15196" i="24"/>
  <c r="H15197" i="24"/>
  <c r="H15198" i="24"/>
  <c r="H15199" i="24"/>
  <c r="H15200" i="24"/>
  <c r="H15201" i="24"/>
  <c r="H15202" i="24"/>
  <c r="H15203" i="24"/>
  <c r="H15204" i="24"/>
  <c r="H15205" i="24"/>
  <c r="H15206" i="24"/>
  <c r="H15207" i="24"/>
  <c r="H15208" i="24"/>
  <c r="H15209" i="24"/>
  <c r="H15210" i="24"/>
  <c r="H15211" i="24"/>
  <c r="H15212" i="24"/>
  <c r="H15213" i="24"/>
  <c r="H15214" i="24"/>
  <c r="H15215" i="24"/>
  <c r="H15216" i="24"/>
  <c r="H15217" i="24"/>
  <c r="H15218" i="24"/>
  <c r="H15219" i="24"/>
  <c r="H15220" i="24"/>
  <c r="H15221" i="24"/>
  <c r="H15222" i="24"/>
  <c r="H15223" i="24"/>
  <c r="H15224" i="24"/>
  <c r="H15225" i="24"/>
  <c r="H15226" i="24"/>
  <c r="H15227" i="24"/>
  <c r="H15228" i="24"/>
  <c r="H15229" i="24"/>
  <c r="H15230" i="24"/>
  <c r="H15231" i="24"/>
  <c r="H15232" i="24"/>
  <c r="H15233" i="24"/>
  <c r="H15234" i="24"/>
  <c r="H15235" i="24"/>
  <c r="H15236" i="24"/>
  <c r="H15237" i="24"/>
  <c r="H15238" i="24"/>
  <c r="H15239" i="24"/>
  <c r="H15240" i="24"/>
  <c r="H15241" i="24"/>
  <c r="H15242" i="24"/>
  <c r="H15243" i="24"/>
  <c r="H15244" i="24"/>
  <c r="H15245" i="24"/>
  <c r="H15246" i="24"/>
  <c r="H15247" i="24"/>
  <c r="H15248" i="24"/>
  <c r="H15249" i="24"/>
  <c r="H15250" i="24"/>
  <c r="H15251" i="24"/>
  <c r="H15252" i="24"/>
  <c r="H15253" i="24"/>
  <c r="H15254" i="24"/>
  <c r="H15255" i="24"/>
  <c r="H15256" i="24"/>
  <c r="H15257" i="24"/>
  <c r="H15258" i="24"/>
  <c r="H15259" i="24"/>
  <c r="H15260" i="24"/>
  <c r="H15261" i="24"/>
  <c r="H15262" i="24"/>
  <c r="H15263" i="24"/>
  <c r="H15264" i="24"/>
  <c r="H15265" i="24"/>
  <c r="H15266" i="24"/>
  <c r="H15267" i="24"/>
  <c r="H15268" i="24"/>
  <c r="H15269" i="24"/>
  <c r="H15270" i="24"/>
  <c r="H15271" i="24"/>
  <c r="H15272" i="24"/>
  <c r="H15273" i="24"/>
  <c r="H15274" i="24"/>
  <c r="H15275" i="24"/>
  <c r="H15276" i="24"/>
  <c r="H15277" i="24"/>
  <c r="H15278" i="24"/>
  <c r="H15279" i="24"/>
  <c r="H15280" i="24"/>
  <c r="H15281" i="24"/>
  <c r="H15282" i="24"/>
  <c r="H15283" i="24"/>
  <c r="H15284" i="24"/>
  <c r="H15285" i="24"/>
  <c r="H15286" i="24"/>
  <c r="H15287" i="24"/>
  <c r="H15288" i="24"/>
  <c r="H15289" i="24"/>
  <c r="H15290" i="24"/>
  <c r="H15291" i="24"/>
  <c r="H15292" i="24"/>
  <c r="H15293" i="24"/>
  <c r="H15294" i="24"/>
  <c r="H15295" i="24"/>
  <c r="H15296" i="24"/>
  <c r="H15297" i="24"/>
  <c r="H15298" i="24"/>
  <c r="H15299" i="24"/>
  <c r="H15300" i="24"/>
  <c r="H15301" i="24"/>
  <c r="H15302" i="24"/>
  <c r="H15303" i="24"/>
  <c r="H15304" i="24"/>
  <c r="H15305" i="24"/>
  <c r="H15306" i="24"/>
  <c r="H15307" i="24"/>
  <c r="H15308" i="24"/>
  <c r="H15309" i="24"/>
  <c r="H15310" i="24"/>
  <c r="H15311" i="24"/>
  <c r="H15312" i="24"/>
  <c r="H15313" i="24"/>
  <c r="H15314" i="24"/>
  <c r="H15315" i="24"/>
  <c r="H15316" i="24"/>
  <c r="H15317" i="24"/>
  <c r="H15318" i="24"/>
  <c r="H15319" i="24"/>
  <c r="H15320" i="24"/>
  <c r="H15321" i="24"/>
  <c r="H15322" i="24"/>
  <c r="H15323" i="24"/>
  <c r="H15324" i="24"/>
  <c r="H15325" i="24"/>
  <c r="H15326" i="24"/>
  <c r="H15327" i="24"/>
  <c r="H15328" i="24"/>
  <c r="H15329" i="24"/>
  <c r="H15330" i="24"/>
  <c r="H15331" i="24"/>
  <c r="H15332" i="24"/>
  <c r="H15333" i="24"/>
  <c r="H15334" i="24"/>
  <c r="H15335" i="24"/>
  <c r="H15336" i="24"/>
  <c r="H15337" i="24"/>
  <c r="H15338" i="24"/>
  <c r="H15339" i="24"/>
  <c r="H15340" i="24"/>
  <c r="H15341" i="24"/>
  <c r="H15342" i="24"/>
  <c r="H15343" i="24"/>
  <c r="H15344" i="24"/>
  <c r="H15345" i="24"/>
  <c r="H15346" i="24"/>
  <c r="H15347" i="24"/>
  <c r="H15348" i="24"/>
  <c r="H15349" i="24"/>
  <c r="H15350" i="24"/>
  <c r="H15351" i="24"/>
  <c r="H15352" i="24"/>
  <c r="H15353" i="24"/>
  <c r="H15354" i="24"/>
  <c r="H15355" i="24"/>
  <c r="H15356" i="24"/>
  <c r="H15357" i="24"/>
  <c r="H15358" i="24"/>
  <c r="H15359" i="24"/>
  <c r="H15360" i="24"/>
  <c r="H15361" i="24"/>
  <c r="H15362" i="24"/>
  <c r="H15363" i="24"/>
  <c r="H15364" i="24"/>
  <c r="H15365" i="24"/>
  <c r="H15366" i="24"/>
  <c r="H15367" i="24"/>
  <c r="H15368" i="24"/>
  <c r="H15369" i="24"/>
  <c r="H15370" i="24"/>
  <c r="H15371" i="24"/>
  <c r="H15372" i="24"/>
  <c r="H15373" i="24"/>
  <c r="H15374" i="24"/>
  <c r="H15375" i="24"/>
  <c r="H15376" i="24"/>
  <c r="H15377" i="24"/>
  <c r="H15378" i="24"/>
  <c r="H15379" i="24"/>
  <c r="H15380" i="24"/>
  <c r="H15381" i="24"/>
  <c r="H15382" i="24"/>
  <c r="H15383" i="24"/>
  <c r="H15384" i="24"/>
  <c r="H15385" i="24"/>
  <c r="H15386" i="24"/>
  <c r="H15387" i="24"/>
  <c r="H15388" i="24"/>
  <c r="H15389" i="24"/>
  <c r="H15390" i="24"/>
  <c r="H15391" i="24"/>
  <c r="H15392" i="24"/>
  <c r="H15393" i="24"/>
  <c r="H15394" i="24"/>
  <c r="H15395" i="24"/>
  <c r="H15396" i="24"/>
  <c r="H15397" i="24"/>
  <c r="H15398" i="24"/>
  <c r="H15399" i="24"/>
  <c r="H15400" i="24"/>
  <c r="H15401" i="24"/>
  <c r="H15402" i="24"/>
  <c r="H15403" i="24"/>
  <c r="H15404" i="24"/>
  <c r="H15405" i="24"/>
  <c r="H15406" i="24"/>
  <c r="H15407" i="24"/>
  <c r="H15408" i="24"/>
  <c r="H15409" i="24"/>
  <c r="H15410" i="24"/>
  <c r="H15411" i="24"/>
  <c r="H15412" i="24"/>
  <c r="H15413" i="24"/>
  <c r="H15414" i="24"/>
  <c r="H15415" i="24"/>
  <c r="H15416" i="24"/>
  <c r="H15417" i="24"/>
  <c r="H15418" i="24"/>
  <c r="H15419" i="24"/>
  <c r="H15420" i="24"/>
  <c r="H15421" i="24"/>
  <c r="H15422" i="24"/>
  <c r="H15423" i="24"/>
  <c r="H15424" i="24"/>
  <c r="H15425" i="24"/>
  <c r="H15426" i="24"/>
  <c r="H15427" i="24"/>
  <c r="H15428" i="24"/>
  <c r="H15429" i="24"/>
  <c r="H15430" i="24"/>
  <c r="H15431" i="24"/>
  <c r="H15432" i="24"/>
  <c r="H15433" i="24"/>
  <c r="H15434" i="24"/>
  <c r="H15435" i="24"/>
  <c r="H15436" i="24"/>
  <c r="H15437" i="24"/>
  <c r="H15438" i="24"/>
  <c r="H15439" i="24"/>
  <c r="H15440" i="24"/>
  <c r="H15441" i="24"/>
  <c r="H15442" i="24"/>
  <c r="H15443" i="24"/>
  <c r="H15444" i="24"/>
  <c r="H15445" i="24"/>
  <c r="H15446" i="24"/>
  <c r="H15447" i="24"/>
  <c r="H15448" i="24"/>
  <c r="H15449" i="24"/>
  <c r="H15450" i="24"/>
  <c r="H15451" i="24"/>
  <c r="H15452" i="24"/>
  <c r="H15453" i="24"/>
  <c r="H15454" i="24"/>
  <c r="H15455" i="24"/>
  <c r="H15456" i="24"/>
  <c r="H15457" i="24"/>
  <c r="H15458" i="24"/>
  <c r="H15459" i="24"/>
  <c r="H15460" i="24"/>
  <c r="H15461" i="24"/>
  <c r="H15462" i="24"/>
  <c r="H15463" i="24"/>
  <c r="H15464" i="24"/>
  <c r="H15465" i="24"/>
  <c r="H15466" i="24"/>
  <c r="H15467" i="24"/>
  <c r="H15468" i="24"/>
  <c r="H15469" i="24"/>
  <c r="H15470" i="24"/>
  <c r="H15471" i="24"/>
  <c r="H15472" i="24"/>
  <c r="H15473" i="24"/>
  <c r="H15474" i="24"/>
  <c r="H15475" i="24"/>
  <c r="H15476" i="24"/>
  <c r="H15477" i="24"/>
  <c r="H15478" i="24"/>
  <c r="H15479" i="24"/>
  <c r="H15480" i="24"/>
  <c r="H15481" i="24"/>
  <c r="H15482" i="24"/>
  <c r="H15483" i="24"/>
  <c r="H15484" i="24"/>
  <c r="H15485" i="24"/>
  <c r="H15486" i="24"/>
  <c r="H15487" i="24"/>
  <c r="H15488" i="24"/>
  <c r="H15489" i="24"/>
  <c r="H15490" i="24"/>
  <c r="H15491" i="24"/>
  <c r="H15492" i="24"/>
  <c r="H15493" i="24"/>
  <c r="H15494" i="24"/>
  <c r="H15495" i="24"/>
  <c r="H15496" i="24"/>
  <c r="H15497" i="24"/>
  <c r="H15498" i="24"/>
  <c r="H15499" i="24"/>
  <c r="H15500" i="24"/>
  <c r="H15501" i="24"/>
  <c r="H15502" i="24"/>
  <c r="H15503" i="24"/>
  <c r="H15504" i="24"/>
  <c r="H15505" i="24"/>
  <c r="H15506" i="24"/>
  <c r="H15507" i="24"/>
  <c r="H15508" i="24"/>
  <c r="H15509" i="24"/>
  <c r="H15510" i="24"/>
  <c r="H15511" i="24"/>
  <c r="H15512" i="24"/>
  <c r="H15513" i="24"/>
  <c r="H15514" i="24"/>
  <c r="H15515" i="24"/>
  <c r="H15516" i="24"/>
  <c r="H15517" i="24"/>
  <c r="H15518" i="24"/>
  <c r="H15519" i="24"/>
  <c r="H15520" i="24"/>
  <c r="H15521" i="24"/>
  <c r="H15522" i="24"/>
  <c r="H15523" i="24"/>
  <c r="H15524" i="24"/>
  <c r="H15525" i="24"/>
  <c r="H15526" i="24"/>
  <c r="H15527" i="24"/>
  <c r="H15528" i="24"/>
  <c r="H15529" i="24"/>
  <c r="H15530" i="24"/>
  <c r="H15531" i="24"/>
  <c r="H15532" i="24"/>
  <c r="H15533" i="24"/>
  <c r="H15534" i="24"/>
  <c r="H15535" i="24"/>
  <c r="H15536" i="24"/>
  <c r="H15537" i="24"/>
  <c r="H15538" i="24"/>
  <c r="H15539" i="24"/>
  <c r="H15540" i="24"/>
  <c r="H15541" i="24"/>
  <c r="H15542" i="24"/>
  <c r="H15543" i="24"/>
  <c r="H15544" i="24"/>
  <c r="H15545" i="24"/>
  <c r="H15546" i="24"/>
  <c r="H15547" i="24"/>
  <c r="H15548" i="24"/>
  <c r="H15549" i="24"/>
  <c r="H15550" i="24"/>
  <c r="H15551" i="24"/>
  <c r="H15552" i="24"/>
  <c r="H15553" i="24"/>
  <c r="H15554" i="24"/>
  <c r="H15555" i="24"/>
  <c r="H15556" i="24"/>
  <c r="H15557" i="24"/>
  <c r="H15558" i="24"/>
  <c r="H15559" i="24"/>
  <c r="H15560" i="24"/>
  <c r="H15561" i="24"/>
  <c r="H15562" i="24"/>
  <c r="H15563" i="24"/>
  <c r="H15564" i="24"/>
  <c r="H15565" i="24"/>
  <c r="H15566" i="24"/>
  <c r="H15567" i="24"/>
  <c r="H15568" i="24"/>
  <c r="H15569" i="24"/>
  <c r="H15570" i="24"/>
  <c r="H15571" i="24"/>
  <c r="H15572" i="24"/>
  <c r="H15573" i="24"/>
  <c r="H15574" i="24"/>
  <c r="H15575" i="24"/>
  <c r="H15576" i="24"/>
  <c r="H15577" i="24"/>
  <c r="H15578" i="24"/>
  <c r="H15579" i="24"/>
  <c r="H15580" i="24"/>
  <c r="H15581" i="24"/>
  <c r="H15582" i="24"/>
  <c r="H15583" i="24"/>
  <c r="H15584" i="24"/>
  <c r="H15585" i="24"/>
  <c r="H15586" i="24"/>
  <c r="H15587" i="24"/>
  <c r="H15588" i="24"/>
  <c r="H15589" i="24"/>
  <c r="H15590" i="24"/>
  <c r="H15591" i="24"/>
  <c r="H15592" i="24"/>
  <c r="H15593" i="24"/>
  <c r="H15594" i="24"/>
  <c r="H15595" i="24"/>
  <c r="H15596" i="24"/>
  <c r="H15597" i="24"/>
  <c r="H15598" i="24"/>
  <c r="H15599" i="24"/>
  <c r="H15600" i="24"/>
  <c r="H15601" i="24"/>
  <c r="H15602" i="24"/>
  <c r="H15603" i="24"/>
  <c r="H15604" i="24"/>
  <c r="H15605" i="24"/>
  <c r="H15606" i="24"/>
  <c r="H15607" i="24"/>
  <c r="H15608" i="24"/>
  <c r="H15609" i="24"/>
  <c r="H15610" i="24"/>
  <c r="H15611" i="24"/>
  <c r="H15612" i="24"/>
  <c r="H15613" i="24"/>
  <c r="H15614" i="24"/>
  <c r="H15615" i="24"/>
  <c r="H15616" i="24"/>
  <c r="H15617" i="24"/>
  <c r="H15618" i="24"/>
  <c r="H15619" i="24"/>
  <c r="H15620" i="24"/>
  <c r="H15621" i="24"/>
  <c r="H15622" i="24"/>
  <c r="H15623" i="24"/>
  <c r="H15624" i="24"/>
  <c r="H15625" i="24"/>
  <c r="H15626" i="24"/>
  <c r="H15627" i="24"/>
  <c r="H15628" i="24"/>
  <c r="H15629" i="24"/>
  <c r="H15630" i="24"/>
  <c r="H15631" i="24"/>
  <c r="H15632" i="24"/>
  <c r="H15633" i="24"/>
  <c r="H15634" i="24"/>
  <c r="H15635" i="24"/>
  <c r="H15636" i="24"/>
  <c r="H15637" i="24"/>
  <c r="H15638" i="24"/>
  <c r="H15639" i="24"/>
  <c r="H15640" i="24"/>
  <c r="H15641" i="24"/>
  <c r="H15642" i="24"/>
  <c r="H15643" i="24"/>
  <c r="H15644" i="24"/>
  <c r="H15645" i="24"/>
  <c r="H15646" i="24"/>
  <c r="H15647" i="24"/>
  <c r="H15648" i="24"/>
  <c r="H15649" i="24"/>
  <c r="H15650" i="24"/>
  <c r="H15651" i="24"/>
  <c r="H15652" i="24"/>
  <c r="H15653" i="24"/>
  <c r="H15654" i="24"/>
  <c r="H15655" i="24"/>
  <c r="H15656" i="24"/>
  <c r="H15657" i="24"/>
  <c r="H15658" i="24"/>
  <c r="H15659" i="24"/>
  <c r="H15660" i="24"/>
  <c r="H15661" i="24"/>
  <c r="H15662" i="24"/>
  <c r="H15663" i="24"/>
  <c r="H15664" i="24"/>
  <c r="H15665" i="24"/>
  <c r="H15666" i="24"/>
  <c r="H15667" i="24"/>
  <c r="H15668" i="24"/>
  <c r="H15669" i="24"/>
  <c r="H15670" i="24"/>
  <c r="H15671" i="24"/>
  <c r="H15672" i="24"/>
  <c r="H15673" i="24"/>
  <c r="H15674" i="24"/>
  <c r="H15675" i="24"/>
  <c r="H15676" i="24"/>
  <c r="H15677" i="24"/>
  <c r="H15678" i="24"/>
  <c r="H15679" i="24"/>
  <c r="H15680" i="24"/>
  <c r="H15681" i="24"/>
  <c r="H15682" i="24"/>
  <c r="H15683" i="24"/>
  <c r="H15684" i="24"/>
  <c r="H15685" i="24"/>
  <c r="H15686" i="24"/>
  <c r="H15687" i="24"/>
  <c r="H15688" i="24"/>
  <c r="H15689" i="24"/>
  <c r="H15690" i="24"/>
  <c r="H15691" i="24"/>
  <c r="H15692" i="24"/>
  <c r="H15693" i="24"/>
  <c r="H15694" i="24"/>
  <c r="H15695" i="24"/>
  <c r="H15696" i="24"/>
  <c r="H15697" i="24"/>
  <c r="H15698" i="24"/>
  <c r="H15699" i="24"/>
  <c r="H15700" i="24"/>
  <c r="H15701" i="24"/>
  <c r="H15702" i="24"/>
  <c r="H15703" i="24"/>
  <c r="H15704" i="24"/>
  <c r="H15705" i="24"/>
  <c r="H15706" i="24"/>
  <c r="H15707" i="24"/>
  <c r="H15708" i="24"/>
  <c r="H15709" i="24"/>
  <c r="H15710" i="24"/>
  <c r="H15711" i="24"/>
  <c r="H15712" i="24"/>
  <c r="H15713" i="24"/>
  <c r="H15714" i="24"/>
  <c r="H15715" i="24"/>
  <c r="H15716" i="24"/>
  <c r="H15717" i="24"/>
  <c r="H15718" i="24"/>
  <c r="H15719" i="24"/>
  <c r="H15720" i="24"/>
  <c r="H15721" i="24"/>
  <c r="H15722" i="24"/>
  <c r="H15723" i="24"/>
  <c r="H15724" i="24"/>
  <c r="H15725" i="24"/>
  <c r="H15726" i="24"/>
  <c r="H15727" i="24"/>
  <c r="H15728" i="24"/>
  <c r="H15729" i="24"/>
  <c r="H15730" i="24"/>
  <c r="H15731" i="24"/>
  <c r="H15732" i="24"/>
  <c r="H15733" i="24"/>
  <c r="H15734" i="24"/>
  <c r="H15735" i="24"/>
  <c r="H15736" i="24"/>
  <c r="H15737" i="24"/>
  <c r="H15738" i="24"/>
  <c r="H15739" i="24"/>
  <c r="H15740" i="24"/>
  <c r="H15741" i="24"/>
  <c r="H15742" i="24"/>
  <c r="H15743" i="24"/>
  <c r="H15744" i="24"/>
  <c r="H15745" i="24"/>
  <c r="H15746" i="24"/>
  <c r="H15747" i="24"/>
  <c r="H15748" i="24"/>
  <c r="H15749" i="24"/>
  <c r="H15750" i="24"/>
  <c r="H15751" i="24"/>
  <c r="H15752" i="24"/>
  <c r="H15753" i="24"/>
  <c r="H15754" i="24"/>
  <c r="H15755" i="24"/>
  <c r="H15756" i="24"/>
  <c r="H15757" i="24"/>
  <c r="H15758" i="24"/>
  <c r="H15759" i="24"/>
  <c r="H15760" i="24"/>
  <c r="H15761" i="24"/>
  <c r="H15762" i="24"/>
  <c r="H15763" i="24"/>
  <c r="H15764" i="24"/>
  <c r="H15765" i="24"/>
  <c r="H15766" i="24"/>
  <c r="H15767" i="24"/>
  <c r="H15768" i="24"/>
  <c r="H15769" i="24"/>
  <c r="H15770" i="24"/>
  <c r="H15771" i="24"/>
  <c r="H15772" i="24"/>
  <c r="H15773" i="24"/>
  <c r="H15774" i="24"/>
  <c r="H15775" i="24"/>
  <c r="H15776" i="24"/>
  <c r="H15777" i="24"/>
  <c r="H15778" i="24"/>
  <c r="H15779" i="24"/>
  <c r="H15780" i="24"/>
  <c r="H15781" i="24"/>
  <c r="H15782" i="24"/>
  <c r="H15783" i="24"/>
  <c r="H15784" i="24"/>
  <c r="H15785" i="24"/>
  <c r="H15786" i="24"/>
  <c r="H15787" i="24"/>
  <c r="H15788" i="24"/>
  <c r="H15789" i="24"/>
  <c r="H15790" i="24"/>
  <c r="H15791" i="24"/>
  <c r="H15792" i="24"/>
  <c r="H15793" i="24"/>
  <c r="H15794" i="24"/>
  <c r="H15795" i="24"/>
  <c r="H15796" i="24"/>
  <c r="H15797" i="24"/>
  <c r="H15798" i="24"/>
  <c r="H15799" i="24"/>
  <c r="H15800" i="24"/>
  <c r="H15801" i="24"/>
  <c r="H15802" i="24"/>
  <c r="H15803" i="24"/>
  <c r="H15804" i="24"/>
  <c r="H15805" i="24"/>
  <c r="H15806" i="24"/>
  <c r="H15807" i="24"/>
  <c r="H15808" i="24"/>
  <c r="H15809" i="24"/>
  <c r="H15810" i="24"/>
  <c r="H15811" i="24"/>
  <c r="H15812" i="24"/>
  <c r="H15813" i="24"/>
  <c r="H15814" i="24"/>
  <c r="H15815" i="24"/>
  <c r="H15816" i="24"/>
  <c r="H15817" i="24"/>
  <c r="H15818" i="24"/>
  <c r="H15819" i="24"/>
  <c r="H15820" i="24"/>
  <c r="H15821" i="24"/>
  <c r="H15822" i="24"/>
  <c r="H15823" i="24"/>
  <c r="H15824" i="24"/>
  <c r="H15825" i="24"/>
  <c r="H15826" i="24"/>
  <c r="H15827" i="24"/>
  <c r="H15828" i="24"/>
  <c r="H15829" i="24"/>
  <c r="H15830" i="24"/>
  <c r="H15831" i="24"/>
  <c r="H15832" i="24"/>
  <c r="H15833" i="24"/>
  <c r="H15834" i="24"/>
  <c r="H15835" i="24"/>
  <c r="H15836" i="24"/>
  <c r="H15837" i="24"/>
  <c r="H15838" i="24"/>
  <c r="H15839" i="24"/>
  <c r="H15840" i="24"/>
  <c r="H15841" i="24"/>
  <c r="H15842" i="24"/>
  <c r="H15843" i="24"/>
  <c r="H15844" i="24"/>
  <c r="H15845" i="24"/>
  <c r="H15846" i="24"/>
  <c r="H15847" i="24"/>
  <c r="H15848" i="24"/>
  <c r="H15849" i="24"/>
  <c r="H15850" i="24"/>
  <c r="H15851" i="24"/>
  <c r="H15852" i="24"/>
  <c r="H15853" i="24"/>
  <c r="H15854" i="24"/>
  <c r="H15855" i="24"/>
  <c r="H15856" i="24"/>
  <c r="H15857" i="24"/>
  <c r="H15858" i="24"/>
  <c r="H15859" i="24"/>
  <c r="H15860" i="24"/>
  <c r="H15861" i="24"/>
  <c r="H15862" i="24"/>
  <c r="H15863" i="24"/>
  <c r="H15864" i="24"/>
  <c r="H15865" i="24"/>
  <c r="H15866" i="24"/>
  <c r="H15867" i="24"/>
  <c r="H15868" i="24"/>
  <c r="H15869" i="24"/>
  <c r="H15870" i="24"/>
  <c r="H15871" i="24"/>
  <c r="H15872" i="24"/>
  <c r="H15873" i="24"/>
  <c r="H15874" i="24"/>
  <c r="H15875" i="24"/>
  <c r="H15876" i="24"/>
  <c r="H15877" i="24"/>
  <c r="H15878" i="24"/>
  <c r="H15879" i="24"/>
  <c r="H15880" i="24"/>
  <c r="H15881" i="24"/>
  <c r="H15882" i="24"/>
  <c r="H15883" i="24"/>
  <c r="H15884" i="24"/>
  <c r="H15885" i="24"/>
  <c r="H15886" i="24"/>
  <c r="H15887" i="24"/>
  <c r="H15888" i="24"/>
  <c r="H15889" i="24"/>
  <c r="H15890" i="24"/>
  <c r="H15891" i="24"/>
  <c r="H15892" i="24"/>
  <c r="H15893" i="24"/>
  <c r="H15894" i="24"/>
  <c r="H15895" i="24"/>
  <c r="H15896" i="24"/>
  <c r="H15897" i="24"/>
  <c r="H15898" i="24"/>
  <c r="H15899" i="24"/>
  <c r="H15900" i="24"/>
  <c r="H15901" i="24"/>
  <c r="H15902" i="24"/>
  <c r="H15903" i="24"/>
  <c r="H15904" i="24"/>
  <c r="H15905" i="24"/>
  <c r="H15906" i="24"/>
  <c r="H15907" i="24"/>
  <c r="H15908" i="24"/>
  <c r="H15909" i="24"/>
  <c r="H15910" i="24"/>
  <c r="H15911" i="24"/>
  <c r="H15912" i="24"/>
  <c r="H15913" i="24"/>
  <c r="H15914" i="24"/>
  <c r="H15915" i="24"/>
  <c r="H15916" i="24"/>
  <c r="H15917" i="24"/>
  <c r="H15918" i="24"/>
  <c r="H15919" i="24"/>
  <c r="H15920" i="24"/>
  <c r="H15921" i="24"/>
  <c r="H15922" i="24"/>
  <c r="H15923" i="24"/>
  <c r="H15924" i="24"/>
  <c r="H15925" i="24"/>
  <c r="H15926" i="24"/>
  <c r="H15927" i="24"/>
  <c r="H15928" i="24"/>
  <c r="H15929" i="24"/>
  <c r="H15930" i="24"/>
  <c r="H15931" i="24"/>
  <c r="H15932" i="24"/>
  <c r="H15933" i="24"/>
  <c r="H15934" i="24"/>
  <c r="H15935" i="24"/>
  <c r="H15936" i="24"/>
  <c r="H15937" i="24"/>
  <c r="H15938" i="24"/>
  <c r="H15939" i="24"/>
  <c r="H15940" i="24"/>
  <c r="H15941" i="24"/>
  <c r="H15942" i="24"/>
  <c r="H15943" i="24"/>
  <c r="H15944" i="24"/>
  <c r="H15945" i="24"/>
  <c r="H15946" i="24"/>
  <c r="H15947" i="24"/>
  <c r="H15948" i="24"/>
  <c r="H15949" i="24"/>
  <c r="H15950" i="24"/>
  <c r="H15951" i="24"/>
  <c r="H15952" i="24"/>
  <c r="H15953" i="24"/>
  <c r="H15954" i="24"/>
  <c r="H15955" i="24"/>
  <c r="H15956" i="24"/>
  <c r="H15957" i="24"/>
  <c r="H15958" i="24"/>
  <c r="H15959" i="24"/>
  <c r="H15960" i="24"/>
  <c r="H15961" i="24"/>
  <c r="H15962" i="24"/>
  <c r="H15963" i="24"/>
  <c r="H15964" i="24"/>
  <c r="H15965" i="24"/>
  <c r="H15966" i="24"/>
  <c r="H15967" i="24"/>
  <c r="H15968" i="24"/>
  <c r="H15969" i="24"/>
  <c r="H15970" i="24"/>
  <c r="H15971" i="24"/>
  <c r="H15972" i="24"/>
  <c r="H15973" i="24"/>
  <c r="H15974" i="24"/>
  <c r="H15975" i="24"/>
  <c r="H15976" i="24"/>
  <c r="H15977" i="24"/>
  <c r="H15978" i="24"/>
  <c r="H15979" i="24"/>
  <c r="H15980" i="24"/>
  <c r="H15981" i="24"/>
  <c r="H15982" i="24"/>
  <c r="H15983" i="24"/>
  <c r="H15984" i="24"/>
  <c r="H15985" i="24"/>
  <c r="H15986" i="24"/>
  <c r="H15987" i="24"/>
  <c r="H15988" i="24"/>
  <c r="H15989" i="24"/>
  <c r="H15990" i="24"/>
  <c r="H15991" i="24"/>
  <c r="H15992" i="24"/>
  <c r="H15993" i="24"/>
  <c r="H15994" i="24"/>
  <c r="H15995" i="24"/>
  <c r="H15996" i="24"/>
  <c r="H15997" i="24"/>
  <c r="H15998" i="24"/>
  <c r="H15999" i="24"/>
  <c r="H16000" i="24"/>
  <c r="H16001" i="24"/>
  <c r="H16002" i="24"/>
  <c r="H16003" i="24"/>
  <c r="H16004" i="24"/>
  <c r="H16005" i="24"/>
  <c r="H16006" i="24"/>
  <c r="H16007" i="24"/>
  <c r="H16008" i="24"/>
  <c r="H16009" i="24"/>
  <c r="H16010" i="24"/>
  <c r="H16011" i="24"/>
  <c r="H16012" i="24"/>
  <c r="H16013" i="24"/>
  <c r="H16014" i="24"/>
  <c r="H16015" i="24"/>
  <c r="H16016" i="24"/>
  <c r="H16017" i="24"/>
  <c r="H16018" i="24"/>
  <c r="H16019" i="24"/>
  <c r="H16020" i="24"/>
  <c r="H16021" i="24"/>
  <c r="H16022" i="24"/>
  <c r="H16023" i="24"/>
  <c r="H16024" i="24"/>
  <c r="H16025" i="24"/>
  <c r="H16026" i="24"/>
  <c r="H16027" i="24"/>
  <c r="H16028" i="24"/>
  <c r="H16029" i="24"/>
  <c r="H16030" i="24"/>
  <c r="H16031" i="24"/>
  <c r="H16032" i="24"/>
  <c r="H16033" i="24"/>
  <c r="H16034" i="24"/>
  <c r="H16035" i="24"/>
  <c r="H16036" i="24"/>
  <c r="H16037" i="24"/>
  <c r="H16038" i="24"/>
  <c r="H16039" i="24"/>
  <c r="H16040" i="24"/>
  <c r="H16041" i="24"/>
  <c r="H16042" i="24"/>
  <c r="H16043" i="24"/>
  <c r="H16044" i="24"/>
  <c r="H16045" i="24"/>
  <c r="H16046" i="24"/>
  <c r="H16047" i="24"/>
  <c r="H16048" i="24"/>
  <c r="H16049" i="24"/>
  <c r="H16050" i="24"/>
  <c r="H16051" i="24"/>
  <c r="H16052" i="24"/>
  <c r="H16053" i="24"/>
  <c r="H16054" i="24"/>
  <c r="H16055" i="24"/>
  <c r="H16056" i="24"/>
  <c r="H16057" i="24"/>
  <c r="H16058" i="24"/>
  <c r="H16059" i="24"/>
  <c r="H16060" i="24"/>
  <c r="H16061" i="24"/>
  <c r="H16062" i="24"/>
  <c r="H16063" i="24"/>
  <c r="H16064" i="24"/>
  <c r="H16065" i="24"/>
  <c r="H16066" i="24"/>
  <c r="H16067" i="24"/>
  <c r="H16068" i="24"/>
  <c r="H16069" i="24"/>
  <c r="H16070" i="24"/>
  <c r="H16071" i="24"/>
  <c r="H16072" i="24"/>
  <c r="H16073" i="24"/>
  <c r="H16074" i="24"/>
  <c r="H16075" i="24"/>
  <c r="H16076" i="24"/>
  <c r="H16077" i="24"/>
  <c r="H16078" i="24"/>
  <c r="H16079" i="24"/>
  <c r="H16080" i="24"/>
  <c r="H16081" i="24"/>
  <c r="H16082" i="24"/>
  <c r="H16083" i="24"/>
  <c r="H16084" i="24"/>
  <c r="H16085" i="24"/>
  <c r="H16086" i="24"/>
  <c r="H16087" i="24"/>
  <c r="H16088" i="24"/>
  <c r="H16089" i="24"/>
  <c r="H16090" i="24"/>
  <c r="H16091" i="24"/>
  <c r="H16092" i="24"/>
  <c r="H16093" i="24"/>
  <c r="H16094" i="24"/>
  <c r="H16095" i="24"/>
  <c r="H16096" i="24"/>
  <c r="H16097" i="24"/>
  <c r="H16098" i="24"/>
  <c r="H16099" i="24"/>
  <c r="H16100" i="24"/>
  <c r="H16101" i="24"/>
  <c r="H16102" i="24"/>
  <c r="H16103" i="24"/>
  <c r="H16104" i="24"/>
  <c r="H16105" i="24"/>
  <c r="H16106" i="24"/>
  <c r="H16107" i="24"/>
  <c r="H16108" i="24"/>
  <c r="H16109" i="24"/>
  <c r="H16110" i="24"/>
  <c r="H16111" i="24"/>
  <c r="H16112" i="24"/>
  <c r="H16113" i="24"/>
  <c r="H16114" i="24"/>
  <c r="H16115" i="24"/>
  <c r="H16116" i="24"/>
  <c r="H16117" i="24"/>
  <c r="H16118" i="24"/>
  <c r="H16119" i="24"/>
  <c r="H16120" i="24"/>
  <c r="H16121" i="24"/>
  <c r="H16122" i="24"/>
  <c r="H16123" i="24"/>
  <c r="H16124" i="24"/>
  <c r="H16125" i="24"/>
  <c r="H16126" i="24"/>
  <c r="H16127" i="24"/>
  <c r="H16128" i="24"/>
  <c r="H16129" i="24"/>
  <c r="H16130" i="24"/>
  <c r="H16131" i="24"/>
  <c r="H16132" i="24"/>
  <c r="H16133" i="24"/>
  <c r="H16134" i="24"/>
  <c r="H16135" i="24"/>
  <c r="H16136" i="24"/>
  <c r="H16137" i="24"/>
  <c r="H16138" i="24"/>
  <c r="H16139" i="24"/>
  <c r="H16140" i="24"/>
  <c r="H16141" i="24"/>
  <c r="H16142" i="24"/>
  <c r="H16143" i="24"/>
  <c r="H16144" i="24"/>
  <c r="H16145" i="24"/>
  <c r="H16146" i="24"/>
  <c r="H16147" i="24"/>
  <c r="H16148" i="24"/>
  <c r="H16149" i="24"/>
  <c r="H16150" i="24"/>
  <c r="H16151" i="24"/>
  <c r="H16152" i="24"/>
  <c r="H16153" i="24"/>
  <c r="H16154" i="24"/>
  <c r="H16155" i="24"/>
  <c r="H16156" i="24"/>
  <c r="H16157" i="24"/>
  <c r="H16158" i="24"/>
  <c r="H16159" i="24"/>
  <c r="H16160" i="24"/>
  <c r="H16161" i="24"/>
  <c r="H16162" i="24"/>
  <c r="H16163" i="24"/>
  <c r="H16164" i="24"/>
  <c r="H16165" i="24"/>
  <c r="H16166" i="24"/>
  <c r="H16167" i="24"/>
  <c r="H16168" i="24"/>
  <c r="H16169" i="24"/>
  <c r="H16170" i="24"/>
  <c r="H16171" i="24"/>
  <c r="H16172" i="24"/>
  <c r="H16173" i="24"/>
  <c r="H16174" i="24"/>
  <c r="H16175" i="24"/>
  <c r="H16176" i="24"/>
  <c r="H16177" i="24"/>
  <c r="H16178" i="24"/>
  <c r="H16179" i="24"/>
  <c r="H16180" i="24"/>
  <c r="H16181" i="24"/>
  <c r="H16182" i="24"/>
  <c r="H16183" i="24"/>
  <c r="H16184" i="24"/>
  <c r="H16185" i="24"/>
  <c r="H16186" i="24"/>
  <c r="H16187" i="24"/>
  <c r="H16188" i="24"/>
  <c r="H16189" i="24"/>
  <c r="H16190" i="24"/>
  <c r="H16191" i="24"/>
  <c r="H16192" i="24"/>
  <c r="H16193" i="24"/>
  <c r="H16194" i="24"/>
  <c r="H16195" i="24"/>
  <c r="H16196" i="24"/>
  <c r="H16197" i="24"/>
  <c r="H16198" i="24"/>
  <c r="H16199" i="24"/>
  <c r="H16200" i="24"/>
  <c r="H16201" i="24"/>
  <c r="H16202" i="24"/>
  <c r="H16203" i="24"/>
  <c r="H16204" i="24"/>
  <c r="H16205" i="24"/>
  <c r="H16206" i="24"/>
  <c r="H16207" i="24"/>
  <c r="H16208" i="24"/>
  <c r="H16209" i="24"/>
  <c r="H16210" i="24"/>
  <c r="H16211" i="24"/>
  <c r="H16212" i="24"/>
  <c r="H16213" i="24"/>
  <c r="H16214" i="24"/>
  <c r="H16215" i="24"/>
  <c r="H16216" i="24"/>
  <c r="H16217" i="24"/>
  <c r="H16218" i="24"/>
  <c r="H16219" i="24"/>
  <c r="H16220" i="24"/>
  <c r="H16221" i="24"/>
  <c r="H16222" i="24"/>
  <c r="H16223" i="24"/>
  <c r="H16224" i="24"/>
  <c r="H16225" i="24"/>
  <c r="H16226" i="24"/>
  <c r="H16227" i="24"/>
  <c r="H16228" i="24"/>
  <c r="H16229" i="24"/>
  <c r="H16230" i="24"/>
  <c r="H16231" i="24"/>
  <c r="H16232" i="24"/>
  <c r="H16233" i="24"/>
  <c r="H16234" i="24"/>
  <c r="H16235" i="24"/>
  <c r="H16236" i="24"/>
  <c r="H16237" i="24"/>
  <c r="H16238" i="24"/>
  <c r="H16239" i="24"/>
  <c r="H16240" i="24"/>
  <c r="H16241" i="24"/>
  <c r="H16242" i="24"/>
  <c r="H16243" i="24"/>
  <c r="H16244" i="24"/>
  <c r="H16245" i="24"/>
  <c r="H16246" i="24"/>
  <c r="H16247" i="24"/>
  <c r="H16248" i="24"/>
  <c r="H16249" i="24"/>
  <c r="H16250" i="24"/>
  <c r="H16251" i="24"/>
  <c r="H16252" i="24"/>
  <c r="H16253" i="24"/>
  <c r="H16254" i="24"/>
  <c r="H16255" i="24"/>
  <c r="H16256" i="24"/>
  <c r="H16257" i="24"/>
  <c r="H16258" i="24"/>
  <c r="H16259" i="24"/>
  <c r="H16260" i="24"/>
  <c r="H16261" i="24"/>
  <c r="H16262" i="24"/>
  <c r="H16263" i="24"/>
  <c r="H16264" i="24"/>
  <c r="H16265" i="24"/>
  <c r="H16266" i="24"/>
  <c r="H16267" i="24"/>
  <c r="H16268" i="24"/>
  <c r="H16269" i="24"/>
  <c r="H16270" i="24"/>
  <c r="H16271" i="24"/>
  <c r="H16272" i="24"/>
  <c r="H16273" i="24"/>
  <c r="H16274" i="24"/>
  <c r="H16275" i="24"/>
  <c r="H16276" i="24"/>
  <c r="H16277" i="24"/>
  <c r="H16278" i="24"/>
  <c r="H16279" i="24"/>
  <c r="H16280" i="24"/>
  <c r="H16281" i="24"/>
  <c r="H16282" i="24"/>
  <c r="H16283" i="24"/>
  <c r="H16284" i="24"/>
  <c r="H16285" i="24"/>
  <c r="H16286" i="24"/>
  <c r="H16287" i="24"/>
  <c r="H16288" i="24"/>
  <c r="H16289" i="24"/>
  <c r="H16290" i="24"/>
  <c r="H16291" i="24"/>
  <c r="H16292" i="24"/>
  <c r="H16293" i="24"/>
  <c r="H16294" i="24"/>
  <c r="H16295" i="24"/>
  <c r="H16296" i="24"/>
  <c r="H16297" i="24"/>
  <c r="H16298" i="24"/>
  <c r="H16299" i="24"/>
  <c r="H16300" i="24"/>
  <c r="H16301" i="24"/>
  <c r="H16302" i="24"/>
  <c r="H16303" i="24"/>
  <c r="H16304" i="24"/>
  <c r="H16305" i="24"/>
  <c r="H16306" i="24"/>
  <c r="H16307" i="24"/>
  <c r="H16308" i="24"/>
  <c r="H16309" i="24"/>
  <c r="H16310" i="24"/>
  <c r="H16311" i="24"/>
  <c r="H16312" i="24"/>
  <c r="H16313" i="24"/>
  <c r="H16314" i="24"/>
  <c r="H16315" i="24"/>
  <c r="H16316" i="24"/>
  <c r="H16317" i="24"/>
  <c r="H16318" i="24"/>
  <c r="H16319" i="24"/>
  <c r="H16320" i="24"/>
  <c r="H16321" i="24"/>
  <c r="H16322" i="24"/>
  <c r="H16323" i="24"/>
  <c r="H16324" i="24"/>
  <c r="H16325" i="24"/>
  <c r="H16326" i="24"/>
  <c r="H16327" i="24"/>
  <c r="H16328" i="24"/>
  <c r="H16329" i="24"/>
  <c r="H16330" i="24"/>
  <c r="H16331" i="24"/>
  <c r="H16332" i="24"/>
  <c r="H16333" i="24"/>
  <c r="H16334" i="24"/>
  <c r="H16335" i="24"/>
  <c r="H16336" i="24"/>
  <c r="H16337" i="24"/>
  <c r="H16338" i="24"/>
  <c r="H16339" i="24"/>
  <c r="H16340" i="24"/>
  <c r="H16341" i="24"/>
  <c r="H16342" i="24"/>
  <c r="H16343" i="24"/>
  <c r="H16344" i="24"/>
  <c r="H16345" i="24"/>
  <c r="H16346" i="24"/>
  <c r="H16347" i="24"/>
  <c r="H16348" i="24"/>
  <c r="H16349" i="24"/>
  <c r="H16350" i="24"/>
  <c r="H16351" i="24"/>
  <c r="H16352" i="24"/>
  <c r="H16353" i="24"/>
  <c r="H16354" i="24"/>
  <c r="H16355" i="24"/>
  <c r="H16356" i="24"/>
  <c r="H16357" i="24"/>
  <c r="H16358" i="24"/>
  <c r="H16359" i="24"/>
  <c r="H16360" i="24"/>
  <c r="H16361" i="24"/>
  <c r="H16362" i="24"/>
  <c r="H16363" i="24"/>
  <c r="H16364" i="24"/>
  <c r="H16365" i="24"/>
  <c r="H16366" i="24"/>
  <c r="H16367" i="24"/>
  <c r="H16368" i="24"/>
  <c r="H16369" i="24"/>
  <c r="H16370" i="24"/>
  <c r="H16371" i="24"/>
  <c r="H16372" i="24"/>
  <c r="H16373" i="24"/>
  <c r="H16374" i="24"/>
  <c r="H16375" i="24"/>
  <c r="H16376" i="24"/>
  <c r="H16377" i="24"/>
  <c r="H16378" i="24"/>
  <c r="H16379" i="24"/>
  <c r="H16380" i="24"/>
  <c r="H16381" i="24"/>
  <c r="H16382" i="24"/>
  <c r="H16383" i="24"/>
  <c r="H16384" i="24"/>
  <c r="H16385" i="24"/>
  <c r="H16386" i="24"/>
  <c r="H16387" i="24"/>
  <c r="H16388" i="24"/>
  <c r="H16389" i="24"/>
  <c r="H16390" i="24"/>
  <c r="H16391" i="24"/>
  <c r="H16392" i="24"/>
  <c r="H16393" i="24"/>
  <c r="H16394" i="24"/>
  <c r="H16395" i="24"/>
  <c r="H16396" i="24"/>
  <c r="H16397" i="24"/>
  <c r="H16398" i="24"/>
  <c r="H16399" i="24"/>
  <c r="H16400" i="24"/>
  <c r="H16401" i="24"/>
  <c r="H16402" i="24"/>
  <c r="H16403" i="24"/>
  <c r="H16404" i="24"/>
  <c r="H16405" i="24"/>
  <c r="H16406" i="24"/>
  <c r="H16407" i="24"/>
  <c r="H16408" i="24"/>
  <c r="H16409" i="24"/>
  <c r="H16410" i="24"/>
  <c r="H16411" i="24"/>
  <c r="H16412" i="24"/>
  <c r="H16413" i="24"/>
  <c r="H16414" i="24"/>
  <c r="H16415" i="24"/>
  <c r="H16416" i="24"/>
  <c r="H16417" i="24"/>
  <c r="H16418" i="24"/>
  <c r="H16419" i="24"/>
  <c r="H16420" i="24"/>
  <c r="H16421" i="24"/>
  <c r="H16422" i="24"/>
  <c r="H16423" i="24"/>
  <c r="H16424" i="24"/>
  <c r="H16425" i="24"/>
  <c r="H16426" i="24"/>
  <c r="H16427" i="24"/>
  <c r="H16428" i="24"/>
  <c r="H16429" i="24"/>
  <c r="H16430" i="24"/>
  <c r="H16431" i="24"/>
  <c r="H16432" i="24"/>
  <c r="H16433" i="24"/>
  <c r="H16434" i="24"/>
  <c r="H16435" i="24"/>
  <c r="H16436" i="24"/>
  <c r="H16437" i="24"/>
  <c r="H16438" i="24"/>
  <c r="H16439" i="24"/>
  <c r="H16440" i="24"/>
  <c r="H16441" i="24"/>
  <c r="H16442" i="24"/>
  <c r="H16443" i="24"/>
  <c r="H16444" i="24"/>
  <c r="H16445" i="24"/>
  <c r="H16446" i="24"/>
  <c r="H16447" i="24"/>
  <c r="H16448" i="24"/>
  <c r="H16449" i="24"/>
  <c r="H16450" i="24"/>
  <c r="H16451" i="24"/>
  <c r="H16452" i="24"/>
  <c r="H16453" i="24"/>
  <c r="H16454" i="24"/>
  <c r="H16455" i="24"/>
  <c r="H16456" i="24"/>
  <c r="H16457" i="24"/>
  <c r="H16458" i="24"/>
  <c r="H16459" i="24"/>
  <c r="H16460" i="24"/>
  <c r="H16461" i="24"/>
  <c r="H16462" i="24"/>
  <c r="H16463" i="24"/>
  <c r="H16464" i="24"/>
  <c r="H16465" i="24"/>
  <c r="H16466" i="24"/>
  <c r="H16467" i="24"/>
  <c r="H16468" i="24"/>
  <c r="H16469" i="24"/>
  <c r="H16470" i="24"/>
  <c r="H16471" i="24"/>
  <c r="H16472" i="24"/>
  <c r="H16473" i="24"/>
  <c r="H16474" i="24"/>
  <c r="H16475" i="24"/>
  <c r="H16476" i="24"/>
  <c r="H16477" i="24"/>
  <c r="H16478" i="24"/>
  <c r="H16479" i="24"/>
  <c r="H16480" i="24"/>
  <c r="H16481" i="24"/>
  <c r="H16482" i="24"/>
  <c r="H16483" i="24"/>
  <c r="H16484" i="24"/>
  <c r="H16485" i="24"/>
  <c r="H16486" i="24"/>
  <c r="H16487" i="24"/>
  <c r="H16488" i="24"/>
  <c r="H16489" i="24"/>
  <c r="H16490" i="24"/>
  <c r="H16491" i="24"/>
  <c r="H16492" i="24"/>
  <c r="H16493" i="24"/>
  <c r="H16494" i="24"/>
  <c r="H16495" i="24"/>
  <c r="H16496" i="24"/>
  <c r="H16497" i="24"/>
  <c r="H16498" i="24"/>
  <c r="H16499" i="24"/>
  <c r="H16500" i="24"/>
  <c r="H16501" i="24"/>
  <c r="H16502" i="24"/>
  <c r="H16503" i="24"/>
  <c r="H16504" i="24"/>
  <c r="H16505" i="24"/>
  <c r="H16506" i="24"/>
  <c r="H16507" i="24"/>
  <c r="H16508" i="24"/>
  <c r="H16509" i="24"/>
  <c r="H16510" i="24"/>
  <c r="H16511" i="24"/>
  <c r="H16512" i="24"/>
  <c r="H16513" i="24"/>
  <c r="H16514" i="24"/>
  <c r="H16515" i="24"/>
  <c r="H16516" i="24"/>
  <c r="H16517" i="24"/>
  <c r="H16518" i="24"/>
  <c r="H16519" i="24"/>
  <c r="H16520" i="24"/>
  <c r="H16521" i="24"/>
  <c r="H16522" i="24"/>
  <c r="H16523" i="24"/>
  <c r="H16524" i="24"/>
  <c r="H16525" i="24"/>
  <c r="H16526" i="24"/>
  <c r="H16527" i="24"/>
  <c r="H16528" i="24"/>
  <c r="H16529" i="24"/>
  <c r="H16530" i="24"/>
  <c r="H16531" i="24"/>
  <c r="H16532" i="24"/>
  <c r="H16533" i="24"/>
  <c r="H16534" i="24"/>
  <c r="H16535" i="24"/>
  <c r="H16536" i="24"/>
  <c r="H16537" i="24"/>
  <c r="H16538" i="24"/>
  <c r="H16539" i="24"/>
  <c r="H16540" i="24"/>
  <c r="H16541" i="24"/>
  <c r="H16542" i="24"/>
  <c r="H16543" i="24"/>
  <c r="H16544" i="24"/>
  <c r="H16545" i="24"/>
  <c r="H16546" i="24"/>
  <c r="H16547" i="24"/>
  <c r="H16548" i="24"/>
  <c r="H16549" i="24"/>
  <c r="H16550" i="24"/>
  <c r="H16551" i="24"/>
  <c r="H16552" i="24"/>
  <c r="H16553" i="24"/>
  <c r="H16554" i="24"/>
  <c r="H16555" i="24"/>
  <c r="H16556" i="24"/>
  <c r="H16557" i="24"/>
  <c r="H16558" i="24"/>
  <c r="H16559" i="24"/>
  <c r="H16560" i="24"/>
  <c r="H16561" i="24"/>
  <c r="H16562" i="24"/>
  <c r="H16563" i="24"/>
  <c r="H16564" i="24"/>
  <c r="H16565" i="24"/>
  <c r="H16566" i="24"/>
  <c r="H16567" i="24"/>
  <c r="H16568" i="24"/>
  <c r="H16569" i="24"/>
  <c r="H16570" i="24"/>
  <c r="H16571" i="24"/>
  <c r="H16572" i="24"/>
  <c r="H16573" i="24"/>
  <c r="H16574" i="24"/>
  <c r="H16575" i="24"/>
  <c r="H16576" i="24"/>
  <c r="H16577" i="24"/>
  <c r="H16578" i="24"/>
  <c r="H16579" i="24"/>
  <c r="H16580" i="24"/>
  <c r="H16581" i="24"/>
  <c r="H16582" i="24"/>
  <c r="H16583" i="24"/>
  <c r="H16584" i="24"/>
  <c r="H16585" i="24"/>
  <c r="H16586" i="24"/>
  <c r="H16587" i="24"/>
  <c r="H16588" i="24"/>
  <c r="H16589" i="24"/>
  <c r="H16590" i="24"/>
  <c r="H16591" i="24"/>
  <c r="H16592" i="24"/>
  <c r="H16593" i="24"/>
  <c r="H16594" i="24"/>
  <c r="H16595" i="24"/>
  <c r="H16596" i="24"/>
  <c r="H16597" i="24"/>
  <c r="H16598" i="24"/>
  <c r="H16599" i="24"/>
  <c r="H16600" i="24"/>
  <c r="H16601" i="24"/>
  <c r="H16602" i="24"/>
  <c r="H16603" i="24"/>
  <c r="H16604" i="24"/>
  <c r="H16605" i="24"/>
  <c r="H16606" i="24"/>
  <c r="H16607" i="24"/>
  <c r="H16608" i="24"/>
  <c r="H16609" i="24"/>
  <c r="H16610" i="24"/>
  <c r="H16611" i="24"/>
  <c r="H16612" i="24"/>
  <c r="H16613" i="24"/>
  <c r="H16614" i="24"/>
  <c r="H16615" i="24"/>
  <c r="H16616" i="24"/>
  <c r="H16617" i="24"/>
  <c r="H16618" i="24"/>
  <c r="H16619" i="24"/>
  <c r="H16620" i="24"/>
  <c r="H16621" i="24"/>
  <c r="H16622" i="24"/>
  <c r="H16623" i="24"/>
  <c r="H16624" i="24"/>
  <c r="H16625" i="24"/>
  <c r="H16626" i="24"/>
  <c r="H16627" i="24"/>
  <c r="H16628" i="24"/>
  <c r="H16629" i="24"/>
  <c r="H16630" i="24"/>
  <c r="H16631" i="24"/>
  <c r="H16632" i="24"/>
  <c r="H16633" i="24"/>
  <c r="H16634" i="24"/>
  <c r="H16635" i="24"/>
  <c r="H16636" i="24"/>
  <c r="H16637" i="24"/>
  <c r="H16638" i="24"/>
  <c r="H16639" i="24"/>
  <c r="H16640" i="24"/>
  <c r="H16641" i="24"/>
  <c r="H16642" i="24"/>
  <c r="H16643" i="24"/>
  <c r="H16644" i="24"/>
  <c r="H16645" i="24"/>
  <c r="H16646" i="24"/>
  <c r="H16647" i="24"/>
  <c r="H16648" i="24"/>
  <c r="H16649" i="24"/>
  <c r="H16650" i="24"/>
  <c r="H16651" i="24"/>
  <c r="H16652" i="24"/>
  <c r="H16653" i="24"/>
  <c r="H16654" i="24"/>
  <c r="H16655" i="24"/>
  <c r="H16656" i="24"/>
  <c r="H16657" i="24"/>
  <c r="H16658" i="24"/>
  <c r="H16659" i="24"/>
  <c r="H16660" i="24"/>
  <c r="H16661" i="24"/>
  <c r="H16662" i="24"/>
  <c r="H16663" i="24"/>
  <c r="H16664" i="24"/>
  <c r="H16665" i="24"/>
  <c r="H16666" i="24"/>
  <c r="H16667" i="24"/>
  <c r="H16668" i="24"/>
  <c r="H16669" i="24"/>
  <c r="H16670" i="24"/>
  <c r="H16671" i="24"/>
  <c r="H16672" i="24"/>
  <c r="H16673" i="24"/>
  <c r="H16674" i="24"/>
  <c r="H16675" i="24"/>
  <c r="H16676" i="24"/>
  <c r="H16677" i="24"/>
  <c r="H16678" i="24"/>
  <c r="H16679" i="24"/>
  <c r="H16680" i="24"/>
  <c r="H16681" i="24"/>
  <c r="H16682" i="24"/>
  <c r="H16683" i="24"/>
  <c r="H16684" i="24"/>
  <c r="H16685" i="24"/>
  <c r="H16686" i="24"/>
  <c r="H16687" i="24"/>
  <c r="H16688" i="24"/>
  <c r="H16689" i="24"/>
  <c r="H16690" i="24"/>
  <c r="H16691" i="24"/>
  <c r="H16692" i="24"/>
  <c r="H16693" i="24"/>
  <c r="H16694" i="24"/>
  <c r="H16695" i="24"/>
  <c r="H16696" i="24"/>
  <c r="H16697" i="24"/>
  <c r="H16698" i="24"/>
  <c r="H16699" i="24"/>
  <c r="H16700" i="24"/>
  <c r="H16701" i="24"/>
  <c r="H16702" i="24"/>
  <c r="H16703" i="24"/>
  <c r="H16704" i="24"/>
  <c r="H16705" i="24"/>
  <c r="H16706" i="24"/>
  <c r="H16707" i="24"/>
  <c r="H16708" i="24"/>
  <c r="H16709" i="24"/>
  <c r="H16710" i="24"/>
  <c r="H16711" i="24"/>
  <c r="H16712" i="24"/>
  <c r="H16713" i="24"/>
  <c r="H16714" i="24"/>
  <c r="H16715" i="24"/>
  <c r="H16716" i="24"/>
  <c r="H16717" i="24"/>
  <c r="H16718" i="24"/>
  <c r="H16719" i="24"/>
  <c r="H16720" i="24"/>
  <c r="H16721" i="24"/>
  <c r="H16722" i="24"/>
  <c r="H16723" i="24"/>
  <c r="H16724" i="24"/>
  <c r="H16725" i="24"/>
  <c r="H16726" i="24"/>
  <c r="H16727" i="24"/>
  <c r="H16728" i="24"/>
  <c r="H16729" i="24"/>
  <c r="H16730" i="24"/>
  <c r="H16731" i="24"/>
  <c r="H16732" i="24"/>
  <c r="H16733" i="24"/>
  <c r="H16734" i="24"/>
  <c r="H16735" i="24"/>
  <c r="H16736" i="24"/>
  <c r="H16737" i="24"/>
  <c r="H16738" i="24"/>
  <c r="H16739" i="24"/>
  <c r="H16740" i="24"/>
  <c r="H16741" i="24"/>
  <c r="H16742" i="24"/>
  <c r="H16743" i="24"/>
  <c r="H16744" i="24"/>
  <c r="H16745" i="24"/>
  <c r="H16746" i="24"/>
  <c r="H16747" i="24"/>
  <c r="H16748" i="24"/>
  <c r="H16749" i="24"/>
  <c r="H16750" i="24"/>
  <c r="H16751" i="24"/>
  <c r="H16752" i="24"/>
  <c r="H16753" i="24"/>
  <c r="H16754" i="24"/>
  <c r="H16755" i="24"/>
  <c r="H16756" i="24"/>
  <c r="H16757" i="24"/>
  <c r="H16758" i="24"/>
  <c r="H16759" i="24"/>
  <c r="H16760" i="24"/>
  <c r="H16761" i="24"/>
  <c r="H16762" i="24"/>
  <c r="H16763" i="24"/>
  <c r="H16764" i="24"/>
  <c r="H16765" i="24"/>
  <c r="H16766" i="24"/>
  <c r="H16767" i="24"/>
  <c r="H16768" i="24"/>
  <c r="H16769" i="24"/>
  <c r="H16770" i="24"/>
  <c r="H16771" i="24"/>
  <c r="H16772" i="24"/>
  <c r="H16773" i="24"/>
  <c r="H16774" i="24"/>
  <c r="H16775" i="24"/>
  <c r="H16776" i="24"/>
  <c r="H16777" i="24"/>
  <c r="H16778" i="24"/>
  <c r="H16779" i="24"/>
  <c r="H16780" i="24"/>
  <c r="H16781" i="24"/>
  <c r="H16782" i="24"/>
  <c r="H16783" i="24"/>
  <c r="H16784" i="24"/>
  <c r="H16785" i="24"/>
  <c r="H16786" i="24"/>
  <c r="H16787" i="24"/>
  <c r="H16788" i="24"/>
  <c r="H16789" i="24"/>
  <c r="H16790" i="24"/>
  <c r="H16791" i="24"/>
  <c r="H16792" i="24"/>
  <c r="H16793" i="24"/>
  <c r="H16794" i="24"/>
  <c r="H16795" i="24"/>
  <c r="H16796" i="24"/>
  <c r="H16797" i="24"/>
  <c r="H16798" i="24"/>
  <c r="H16799" i="24"/>
  <c r="H16800" i="24"/>
  <c r="H16801" i="24"/>
  <c r="H16802" i="24"/>
  <c r="H16803" i="24"/>
  <c r="H16804" i="24"/>
  <c r="H16805" i="24"/>
  <c r="H16806" i="24"/>
  <c r="H16807" i="24"/>
  <c r="H16808" i="24"/>
  <c r="H16809" i="24"/>
  <c r="H16810" i="24"/>
  <c r="H16811" i="24"/>
  <c r="H16812" i="24"/>
  <c r="H16813" i="24"/>
  <c r="H16814" i="24"/>
  <c r="H16815" i="24"/>
  <c r="H16816" i="24"/>
  <c r="H16817" i="24"/>
  <c r="H16818" i="24"/>
  <c r="H16819" i="24"/>
  <c r="H16820" i="24"/>
  <c r="H16821" i="24"/>
  <c r="H16822" i="24"/>
  <c r="H16823" i="24"/>
  <c r="H16824" i="24"/>
  <c r="H16825" i="24"/>
  <c r="H16826" i="24"/>
  <c r="H16827" i="24"/>
  <c r="H16828" i="24"/>
  <c r="H16829" i="24"/>
  <c r="H16830" i="24"/>
  <c r="H16831" i="24"/>
  <c r="H16832" i="24"/>
  <c r="H16833" i="24"/>
  <c r="H16834" i="24"/>
  <c r="H16835" i="24"/>
  <c r="H16836" i="24"/>
  <c r="H16837" i="24"/>
  <c r="H16838" i="24"/>
  <c r="H16839" i="24"/>
  <c r="H16840" i="24"/>
  <c r="H16841" i="24"/>
  <c r="H16842" i="24"/>
  <c r="H16843" i="24"/>
  <c r="H16844" i="24"/>
  <c r="H16845" i="24"/>
  <c r="H16846" i="24"/>
  <c r="H16847" i="24"/>
  <c r="H16848" i="24"/>
  <c r="H16849" i="24"/>
  <c r="H16850" i="24"/>
  <c r="H16851" i="24"/>
  <c r="H16852" i="24"/>
  <c r="H16853" i="24"/>
  <c r="H16854" i="24"/>
  <c r="H16855" i="24"/>
  <c r="H16856" i="24"/>
  <c r="H16857" i="24"/>
  <c r="H16858" i="24"/>
  <c r="H16859" i="24"/>
  <c r="H16860" i="24"/>
  <c r="H16861" i="24"/>
  <c r="H16862" i="24"/>
  <c r="H16863" i="24"/>
  <c r="H16864" i="24"/>
  <c r="H16865" i="24"/>
  <c r="H16866" i="24"/>
  <c r="H16867" i="24"/>
  <c r="H16868" i="24"/>
  <c r="H16869" i="24"/>
  <c r="H16870" i="24"/>
  <c r="H16871" i="24"/>
  <c r="H16872" i="24"/>
  <c r="H16873" i="24"/>
  <c r="H16874" i="24"/>
  <c r="H16875" i="24"/>
  <c r="H16876" i="24"/>
  <c r="H16877" i="24"/>
  <c r="H16878" i="24"/>
  <c r="H16879" i="24"/>
  <c r="H16880" i="24"/>
  <c r="H16881" i="24"/>
  <c r="H16882" i="24"/>
  <c r="H16883" i="24"/>
  <c r="H16884" i="24"/>
  <c r="H16885" i="24"/>
  <c r="H16886" i="24"/>
  <c r="H16887" i="24"/>
  <c r="H16888" i="24"/>
  <c r="H16889" i="24"/>
  <c r="H16890" i="24"/>
  <c r="H16891" i="24"/>
  <c r="H16892" i="24"/>
  <c r="H16893" i="24"/>
  <c r="H16894" i="24"/>
  <c r="H16895" i="24"/>
  <c r="H16896" i="24"/>
  <c r="H16897" i="24"/>
  <c r="H16898" i="24"/>
  <c r="H16899" i="24"/>
  <c r="H16900" i="24"/>
  <c r="H16901" i="24"/>
  <c r="H16902" i="24"/>
  <c r="H16903" i="24"/>
  <c r="H16904" i="24"/>
  <c r="H16905" i="24"/>
  <c r="H16906" i="24"/>
  <c r="H16907" i="24"/>
  <c r="H16908" i="24"/>
  <c r="H16909" i="24"/>
  <c r="H16910" i="24"/>
  <c r="H16911" i="24"/>
  <c r="H16912" i="24"/>
  <c r="H16913" i="24"/>
  <c r="H16914" i="24"/>
  <c r="H16915" i="24"/>
  <c r="H16916" i="24"/>
  <c r="H16917" i="24"/>
  <c r="H16918" i="24"/>
  <c r="H16919" i="24"/>
  <c r="H16920" i="24"/>
  <c r="H16921" i="24"/>
  <c r="H16922" i="24"/>
  <c r="H16923" i="24"/>
  <c r="H16924" i="24"/>
  <c r="H16925" i="24"/>
  <c r="H16926" i="24"/>
  <c r="H16927" i="24"/>
  <c r="H16928" i="24"/>
  <c r="H16929" i="24"/>
  <c r="H16930" i="24"/>
  <c r="H16931" i="24"/>
  <c r="H16932" i="24"/>
  <c r="H16933" i="24"/>
  <c r="H16934" i="24"/>
  <c r="H16935" i="24"/>
  <c r="H16936" i="24"/>
  <c r="H16937" i="24"/>
  <c r="H16938" i="24"/>
  <c r="H16939" i="24"/>
  <c r="H16940" i="24"/>
  <c r="H16941" i="24"/>
  <c r="H16942" i="24"/>
  <c r="H16943" i="24"/>
  <c r="H16944" i="24"/>
  <c r="H16945" i="24"/>
  <c r="H16946" i="24"/>
  <c r="H16947" i="24"/>
  <c r="H16948" i="24"/>
  <c r="H16949" i="24"/>
  <c r="H16950" i="24"/>
  <c r="H16951" i="24"/>
  <c r="H16952" i="24"/>
  <c r="H16953" i="24"/>
  <c r="H16954" i="24"/>
  <c r="H16955" i="24"/>
  <c r="H16956" i="24"/>
  <c r="H16957" i="24"/>
  <c r="H16958" i="24"/>
  <c r="H16959" i="24"/>
  <c r="H16960" i="24"/>
  <c r="H16961" i="24"/>
  <c r="H16962" i="24"/>
  <c r="H16963" i="24"/>
  <c r="H16964" i="24"/>
  <c r="H16965" i="24"/>
  <c r="H16966" i="24"/>
  <c r="H16967" i="24"/>
  <c r="H16968" i="24"/>
  <c r="H16969" i="24"/>
  <c r="H16970" i="24"/>
  <c r="H16971" i="24"/>
  <c r="H16972" i="24"/>
  <c r="H16973" i="24"/>
  <c r="H16974" i="24"/>
  <c r="H16975" i="24"/>
  <c r="H16976" i="24"/>
  <c r="H16977" i="24"/>
  <c r="H16978" i="24"/>
  <c r="H16979" i="24"/>
  <c r="H16980" i="24"/>
  <c r="H16981" i="24"/>
  <c r="H16982" i="24"/>
  <c r="H16983" i="24"/>
  <c r="H16984" i="24"/>
  <c r="H16985" i="24"/>
  <c r="H16986" i="24"/>
  <c r="H16987" i="24"/>
  <c r="H16988" i="24"/>
  <c r="H16989" i="24"/>
  <c r="H16990" i="24"/>
  <c r="H16991" i="24"/>
  <c r="H16992" i="24"/>
  <c r="H16993" i="24"/>
  <c r="H16994" i="24"/>
  <c r="H16995" i="24"/>
  <c r="H16996" i="24"/>
  <c r="H16997" i="24"/>
  <c r="H16998" i="24"/>
  <c r="H16999" i="24"/>
  <c r="H17000" i="24"/>
  <c r="H17001" i="24"/>
  <c r="H17002" i="24"/>
  <c r="H17003" i="24"/>
  <c r="H17004" i="24"/>
  <c r="H17005" i="24"/>
  <c r="H17006" i="24"/>
  <c r="H17007" i="24"/>
  <c r="H17008" i="24"/>
  <c r="H17009" i="24"/>
  <c r="H17010" i="24"/>
  <c r="H17011" i="24"/>
  <c r="H17012" i="24"/>
  <c r="H17013" i="24"/>
  <c r="H17014" i="24"/>
  <c r="H17015" i="24"/>
  <c r="H17016" i="24"/>
  <c r="H17017" i="24"/>
  <c r="H17018" i="24"/>
  <c r="H17019" i="24"/>
  <c r="H17020" i="24"/>
  <c r="H17021" i="24"/>
  <c r="H17022" i="24"/>
  <c r="H17023" i="24"/>
  <c r="H17024" i="24"/>
  <c r="H17025" i="24"/>
  <c r="H17026" i="24"/>
  <c r="H17027" i="24"/>
  <c r="H17028" i="24"/>
  <c r="H17029" i="24"/>
  <c r="H17030" i="24"/>
  <c r="H17031" i="24"/>
  <c r="H17032" i="24"/>
  <c r="H17033" i="24"/>
  <c r="H17034" i="24"/>
  <c r="H17035" i="24"/>
  <c r="H17036" i="24"/>
  <c r="H17037" i="24"/>
  <c r="H17038" i="24"/>
  <c r="H17039" i="24"/>
  <c r="H17040" i="24"/>
  <c r="H17041" i="24"/>
  <c r="H17042" i="24"/>
  <c r="H17043" i="24"/>
  <c r="H17044" i="24"/>
  <c r="H17045" i="24"/>
  <c r="H17046" i="24"/>
  <c r="H17047" i="24"/>
  <c r="H17048" i="24"/>
  <c r="H17049" i="24"/>
  <c r="H17050" i="24"/>
  <c r="H17051" i="24"/>
  <c r="H17052" i="24"/>
  <c r="H17053" i="24"/>
  <c r="H17054" i="24"/>
  <c r="H17055" i="24"/>
  <c r="H17056" i="24"/>
  <c r="H17057" i="24"/>
  <c r="H17058" i="24"/>
  <c r="H17059" i="24"/>
  <c r="H17060" i="24"/>
  <c r="H17061" i="24"/>
  <c r="H17062" i="24"/>
  <c r="H17063" i="24"/>
  <c r="H17064" i="24"/>
  <c r="H17065" i="24"/>
  <c r="H17066" i="24"/>
  <c r="H17067" i="24"/>
  <c r="H17068" i="24"/>
  <c r="H17069" i="24"/>
  <c r="H17070" i="24"/>
  <c r="H17071" i="24"/>
  <c r="H17072" i="24"/>
  <c r="H17073" i="24"/>
  <c r="H17074" i="24"/>
  <c r="H17075" i="24"/>
  <c r="H17076" i="24"/>
  <c r="H17077" i="24"/>
  <c r="H17078" i="24"/>
  <c r="H17079" i="24"/>
  <c r="H17080" i="24"/>
  <c r="H17081" i="24"/>
  <c r="H17082" i="24"/>
  <c r="H17083" i="24"/>
  <c r="H17084" i="24"/>
  <c r="H17085" i="24"/>
  <c r="H17086" i="24"/>
  <c r="H17087" i="24"/>
  <c r="H17088" i="24"/>
  <c r="H17089" i="24"/>
  <c r="H17090" i="24"/>
  <c r="H17091" i="24"/>
  <c r="H17092" i="24"/>
  <c r="H17093" i="24"/>
  <c r="H17094" i="24"/>
  <c r="H17095" i="24"/>
  <c r="H17096" i="24"/>
  <c r="H17097" i="24"/>
  <c r="H17098" i="24"/>
  <c r="H17099" i="24"/>
  <c r="H17100" i="24"/>
  <c r="H17101" i="24"/>
  <c r="H17102" i="24"/>
  <c r="H17103" i="24"/>
  <c r="H17104" i="24"/>
  <c r="H17105" i="24"/>
  <c r="H17106" i="24"/>
  <c r="H17107" i="24"/>
  <c r="H17108" i="24"/>
  <c r="H17109" i="24"/>
  <c r="H17110" i="24"/>
  <c r="H17111" i="24"/>
  <c r="H17112" i="24"/>
  <c r="H17113" i="24"/>
  <c r="H17114" i="24"/>
  <c r="H17115" i="24"/>
  <c r="H17116" i="24"/>
  <c r="H17117" i="24"/>
  <c r="H17118" i="24"/>
  <c r="H17119" i="24"/>
  <c r="H17120" i="24"/>
  <c r="H17121" i="24"/>
  <c r="H17122" i="24"/>
  <c r="H17123" i="24"/>
  <c r="H17124" i="24"/>
  <c r="H17125" i="24"/>
  <c r="H17126" i="24"/>
  <c r="H17127" i="24"/>
  <c r="H17128" i="24"/>
  <c r="H17129" i="24"/>
  <c r="H17130" i="24"/>
  <c r="H17131" i="24"/>
  <c r="H17132" i="24"/>
  <c r="H17133" i="24"/>
  <c r="H17134" i="24"/>
  <c r="H17135" i="24"/>
  <c r="H17136" i="24"/>
  <c r="H17137" i="24"/>
  <c r="H17138" i="24"/>
  <c r="H17139" i="24"/>
  <c r="H17140" i="24"/>
  <c r="H17141" i="24"/>
  <c r="H17142" i="24"/>
  <c r="H17143" i="24"/>
  <c r="H17144" i="24"/>
  <c r="H17145" i="24"/>
  <c r="H17146" i="24"/>
  <c r="H17147" i="24"/>
  <c r="H17148" i="24"/>
  <c r="H17149" i="24"/>
  <c r="H17150" i="24"/>
  <c r="H17151" i="24"/>
  <c r="H17152" i="24"/>
  <c r="H17153" i="24"/>
  <c r="H17154" i="24"/>
  <c r="H17155" i="24"/>
  <c r="H17156" i="24"/>
  <c r="H17157" i="24"/>
  <c r="H17158" i="24"/>
  <c r="H17159" i="24"/>
  <c r="H17160" i="24"/>
  <c r="H17161" i="24"/>
  <c r="H17162" i="24"/>
  <c r="H17163" i="24"/>
  <c r="H17164" i="24"/>
  <c r="H17165" i="24"/>
  <c r="H17166" i="24"/>
  <c r="H17167" i="24"/>
  <c r="H17168" i="24"/>
  <c r="H17169" i="24"/>
  <c r="H17170" i="24"/>
  <c r="H17171" i="24"/>
  <c r="H17172" i="24"/>
  <c r="H17173" i="24"/>
  <c r="H17174" i="24"/>
  <c r="H17175" i="24"/>
  <c r="H17176" i="24"/>
  <c r="H17177" i="24"/>
  <c r="H17178" i="24"/>
  <c r="H17179" i="24"/>
  <c r="H17180" i="24"/>
  <c r="H17181" i="24"/>
  <c r="H17182" i="24"/>
  <c r="H17183" i="24"/>
  <c r="H17184" i="24"/>
  <c r="H17185" i="24"/>
  <c r="H17186" i="24"/>
  <c r="H17187" i="24"/>
  <c r="H17188" i="24"/>
  <c r="H17189" i="24"/>
  <c r="H17190" i="24"/>
  <c r="H17191" i="24"/>
  <c r="H17192" i="24"/>
  <c r="H17193" i="24"/>
  <c r="H17194" i="24"/>
  <c r="H17195" i="24"/>
  <c r="H17196" i="24"/>
  <c r="H17197" i="24"/>
  <c r="H17198" i="24"/>
  <c r="H17199" i="24"/>
  <c r="H17200" i="24"/>
  <c r="H17201" i="24"/>
  <c r="H17202" i="24"/>
  <c r="H17203" i="24"/>
  <c r="H17204" i="24"/>
  <c r="H17205" i="24"/>
  <c r="H17206" i="24"/>
  <c r="H17207" i="24"/>
  <c r="H17208" i="24"/>
  <c r="H17209" i="24"/>
  <c r="H17210" i="24"/>
  <c r="H17211" i="24"/>
  <c r="H17212" i="24"/>
  <c r="H17213" i="24"/>
  <c r="H17214" i="24"/>
  <c r="H17215" i="24"/>
  <c r="H17216" i="24"/>
  <c r="H17217" i="24"/>
  <c r="H17218" i="24"/>
  <c r="H17219" i="24"/>
  <c r="H17220" i="24"/>
  <c r="H17221" i="24"/>
  <c r="H17222" i="24"/>
  <c r="H17223" i="24"/>
  <c r="H17224" i="24"/>
  <c r="H17225" i="24"/>
  <c r="H17226" i="24"/>
  <c r="H17227" i="24"/>
  <c r="H17228" i="24"/>
  <c r="H17229" i="24"/>
  <c r="H17230" i="24"/>
  <c r="H17231" i="24"/>
  <c r="H17232" i="24"/>
  <c r="H17233" i="24"/>
  <c r="H17234" i="24"/>
  <c r="H17235" i="24"/>
  <c r="H17236" i="24"/>
  <c r="H17237" i="24"/>
  <c r="H17238" i="24"/>
  <c r="H17239" i="24"/>
  <c r="H17240" i="24"/>
  <c r="H17241" i="24"/>
  <c r="H17242" i="24"/>
  <c r="H17243" i="24"/>
  <c r="H17244" i="24"/>
  <c r="H17245" i="24"/>
  <c r="H17246" i="24"/>
  <c r="H17247" i="24"/>
  <c r="H17248" i="24"/>
  <c r="H17249" i="24"/>
  <c r="H17250" i="24"/>
  <c r="H17251" i="24"/>
  <c r="H17252" i="24"/>
  <c r="H17253" i="24"/>
  <c r="H17254" i="24"/>
  <c r="H17255" i="24"/>
  <c r="H17256" i="24"/>
  <c r="H17257" i="24"/>
  <c r="H17258" i="24"/>
  <c r="H17259" i="24"/>
  <c r="H17260" i="24"/>
  <c r="H17261" i="24"/>
  <c r="H17262" i="24"/>
  <c r="H17263" i="24"/>
  <c r="H17264" i="24"/>
  <c r="H17265" i="24"/>
  <c r="H17266" i="24"/>
  <c r="H17267" i="24"/>
  <c r="H17268" i="24"/>
  <c r="H17269" i="24"/>
  <c r="H17270" i="24"/>
  <c r="H17271" i="24"/>
  <c r="H17272" i="24"/>
  <c r="H17273" i="24"/>
  <c r="H17274" i="24"/>
  <c r="H17275" i="24"/>
  <c r="H17276" i="24"/>
  <c r="H17277" i="24"/>
  <c r="H17278" i="24"/>
  <c r="H17279" i="24"/>
  <c r="H17280" i="24"/>
  <c r="H17281" i="24"/>
  <c r="H17282" i="24"/>
  <c r="H17283" i="24"/>
  <c r="H17284" i="24"/>
  <c r="H17285" i="24"/>
  <c r="H17286" i="24"/>
  <c r="H17287" i="24"/>
  <c r="H17288" i="24"/>
  <c r="H17289" i="24"/>
  <c r="H17290" i="24"/>
  <c r="H17291" i="24"/>
  <c r="H17292" i="24"/>
  <c r="H17293" i="24"/>
  <c r="H17294" i="24"/>
  <c r="H17295" i="24"/>
  <c r="H17296" i="24"/>
  <c r="H17297" i="24"/>
  <c r="H17298" i="24"/>
  <c r="H17299" i="24"/>
  <c r="H17300" i="24"/>
  <c r="H17301" i="24"/>
  <c r="H17302" i="24"/>
  <c r="H17303" i="24"/>
  <c r="H17304" i="24"/>
  <c r="H17305" i="24"/>
  <c r="H17306" i="24"/>
  <c r="H17307" i="24"/>
  <c r="H17308" i="24"/>
  <c r="H17309" i="24"/>
  <c r="H17310" i="24"/>
  <c r="H17311" i="24"/>
  <c r="H17312" i="24"/>
  <c r="H17313" i="24"/>
  <c r="H17314" i="24"/>
  <c r="H17315" i="24"/>
  <c r="H17316" i="24"/>
  <c r="H17317" i="24"/>
  <c r="H17318" i="24"/>
  <c r="H17319" i="24"/>
  <c r="H17320" i="24"/>
  <c r="H17321" i="24"/>
  <c r="H17322" i="24"/>
  <c r="H17323" i="24"/>
  <c r="H17324" i="24"/>
  <c r="H17325" i="24"/>
  <c r="H17326" i="24"/>
  <c r="H17327" i="24"/>
  <c r="H17328" i="24"/>
  <c r="H17329" i="24"/>
  <c r="H17330" i="24"/>
  <c r="H17331" i="24"/>
  <c r="H17332" i="24"/>
  <c r="H17333" i="24"/>
  <c r="H17334" i="24"/>
  <c r="H17335" i="24"/>
  <c r="H17336" i="24"/>
  <c r="H17337" i="24"/>
  <c r="H17338" i="24"/>
  <c r="H17339" i="24"/>
  <c r="H17340" i="24"/>
  <c r="H17341" i="24"/>
  <c r="H17342" i="24"/>
  <c r="H17343" i="24"/>
  <c r="H17344" i="24"/>
  <c r="H17345" i="24"/>
  <c r="H17346" i="24"/>
  <c r="H17347" i="24"/>
  <c r="H17348" i="24"/>
  <c r="H17349" i="24"/>
  <c r="H17350" i="24"/>
  <c r="H17351" i="24"/>
  <c r="H17352" i="24"/>
  <c r="H17353" i="24"/>
  <c r="H17354" i="24"/>
  <c r="H17355" i="24"/>
  <c r="H17356" i="24"/>
  <c r="H17357" i="24"/>
  <c r="H17358" i="24"/>
  <c r="H17359" i="24"/>
  <c r="H17360" i="24"/>
  <c r="H17361" i="24"/>
  <c r="H17362" i="24"/>
  <c r="H17363" i="24"/>
  <c r="H17364" i="24"/>
  <c r="H17365" i="24"/>
  <c r="H17366" i="24"/>
  <c r="H17367" i="24"/>
  <c r="H17368" i="24"/>
  <c r="H17369" i="24"/>
  <c r="H17370" i="24"/>
  <c r="H17371" i="24"/>
  <c r="H17372" i="24"/>
  <c r="H17373" i="24"/>
  <c r="H17374" i="24"/>
  <c r="H17375" i="24"/>
  <c r="H17376" i="24"/>
  <c r="H17377" i="24"/>
  <c r="H17378" i="24"/>
  <c r="H17379" i="24"/>
  <c r="H17380" i="24"/>
  <c r="H17381" i="24"/>
  <c r="H17382" i="24"/>
  <c r="H17383" i="24"/>
  <c r="H17384" i="24"/>
  <c r="H17385" i="24"/>
  <c r="H17386" i="24"/>
  <c r="H17387" i="24"/>
  <c r="H17388" i="24"/>
  <c r="H17389" i="24"/>
  <c r="H17390" i="24"/>
  <c r="H17391" i="24"/>
  <c r="H17392" i="24"/>
  <c r="H17393" i="24"/>
  <c r="H17394" i="24"/>
  <c r="H17395" i="24"/>
  <c r="H17396" i="24"/>
  <c r="H17397" i="24"/>
  <c r="H17398" i="24"/>
  <c r="H17399" i="24"/>
  <c r="H17400" i="24"/>
  <c r="H17401" i="24"/>
  <c r="H17402" i="24"/>
  <c r="H17403" i="24"/>
  <c r="H17404" i="24"/>
  <c r="H17405" i="24"/>
  <c r="H17406" i="24"/>
  <c r="H17407" i="24"/>
  <c r="H17408" i="24"/>
  <c r="H17409" i="24"/>
  <c r="H17410" i="24"/>
  <c r="H17411" i="24"/>
  <c r="H17412" i="24"/>
  <c r="H17413" i="24"/>
  <c r="H17414" i="24"/>
  <c r="H17415" i="24"/>
  <c r="H17416" i="24"/>
  <c r="H17417" i="24"/>
  <c r="H17418" i="24"/>
  <c r="H17419" i="24"/>
  <c r="H17420" i="24"/>
  <c r="H17421" i="24"/>
  <c r="H17422" i="24"/>
  <c r="H17423" i="24"/>
  <c r="H17424" i="24"/>
  <c r="H17425" i="24"/>
  <c r="H17426" i="24"/>
  <c r="H17427" i="24"/>
  <c r="H17428" i="24"/>
  <c r="H17429" i="24"/>
  <c r="H17430" i="24"/>
  <c r="H17431" i="24"/>
  <c r="H17432" i="24"/>
  <c r="H17433" i="24"/>
  <c r="H17434" i="24"/>
  <c r="H17435" i="24"/>
  <c r="H17436" i="24"/>
  <c r="H17437" i="24"/>
  <c r="H17438" i="24"/>
  <c r="H17439" i="24"/>
  <c r="H17440" i="24"/>
  <c r="H17441" i="24"/>
  <c r="H17442" i="24"/>
  <c r="H17443" i="24"/>
  <c r="H17444" i="24"/>
  <c r="H17445" i="24"/>
  <c r="H17446" i="24"/>
  <c r="H17447" i="24"/>
  <c r="H17448" i="24"/>
  <c r="H17449" i="24"/>
  <c r="H17450" i="24"/>
  <c r="H17451" i="24"/>
  <c r="H17452" i="24"/>
  <c r="H17453" i="24"/>
  <c r="H17454" i="24"/>
  <c r="H17455" i="24"/>
  <c r="H17456" i="24"/>
  <c r="H17457" i="24"/>
  <c r="H17458" i="24"/>
  <c r="H17459" i="24"/>
  <c r="H17460" i="24"/>
  <c r="H17461" i="24"/>
  <c r="H17462" i="24"/>
  <c r="H17463" i="24"/>
  <c r="H17464" i="24"/>
  <c r="H17465" i="24"/>
  <c r="H17466" i="24"/>
  <c r="H17467" i="24"/>
  <c r="H17468" i="24"/>
  <c r="H17469" i="24"/>
  <c r="H17470" i="24"/>
  <c r="H17471" i="24"/>
  <c r="H17472" i="24"/>
  <c r="H17473" i="24"/>
  <c r="H17474" i="24"/>
  <c r="H17475" i="24"/>
  <c r="H17476" i="24"/>
  <c r="H17477" i="24"/>
  <c r="H17478" i="24"/>
  <c r="H17479" i="24"/>
  <c r="H17480" i="24"/>
  <c r="H17481" i="24"/>
  <c r="H17482" i="24"/>
  <c r="H17483" i="24"/>
  <c r="H17484" i="24"/>
  <c r="H17485" i="24"/>
  <c r="H17486" i="24"/>
  <c r="H17487" i="24"/>
  <c r="H17488" i="24"/>
  <c r="H17489" i="24"/>
  <c r="H17490" i="24"/>
  <c r="H17491" i="24"/>
  <c r="H17492" i="24"/>
  <c r="H17493" i="24"/>
  <c r="H17494" i="24"/>
  <c r="H17495" i="24"/>
  <c r="H17496" i="24"/>
  <c r="H17497" i="24"/>
  <c r="H17498" i="24"/>
  <c r="H17499" i="24"/>
  <c r="H17500" i="24"/>
  <c r="H17501" i="24"/>
  <c r="H17502" i="24"/>
  <c r="H17503" i="24"/>
  <c r="H17504" i="24"/>
  <c r="H17505" i="24"/>
  <c r="H17506" i="24"/>
  <c r="H17507" i="24"/>
  <c r="H17508" i="24"/>
  <c r="H17509" i="24"/>
  <c r="H17510" i="24"/>
  <c r="H17511" i="24"/>
  <c r="H17512" i="24"/>
  <c r="H17513" i="24"/>
  <c r="H17514" i="24"/>
  <c r="H17515" i="24"/>
  <c r="H17516" i="24"/>
  <c r="H17517" i="24"/>
  <c r="H17518" i="24"/>
  <c r="H17519" i="24"/>
  <c r="H17520" i="24"/>
  <c r="H17521" i="24"/>
  <c r="H17522" i="24"/>
  <c r="H17523" i="24"/>
  <c r="H17524" i="24"/>
  <c r="H17525" i="24"/>
  <c r="H17526" i="24"/>
  <c r="H17527" i="24"/>
  <c r="H17528" i="24"/>
  <c r="H17529" i="24"/>
  <c r="H17530" i="24"/>
  <c r="H17531" i="24"/>
  <c r="H17532" i="24"/>
  <c r="H17533" i="24"/>
  <c r="H17534" i="24"/>
  <c r="H17535" i="24"/>
  <c r="H17536" i="24"/>
  <c r="H17537" i="24"/>
  <c r="H17538" i="24"/>
  <c r="H17539" i="24"/>
  <c r="H17540" i="24"/>
  <c r="H17541" i="24"/>
  <c r="H17542" i="24"/>
  <c r="H17543" i="24"/>
  <c r="H17544" i="24"/>
  <c r="H17545" i="24"/>
  <c r="H17546" i="24"/>
  <c r="H17547" i="24"/>
  <c r="H17548" i="24"/>
  <c r="H17549" i="24"/>
  <c r="H17550" i="24"/>
  <c r="H17551" i="24"/>
  <c r="H17552" i="24"/>
  <c r="H17553" i="24"/>
  <c r="H17554" i="24"/>
  <c r="H17555" i="24"/>
  <c r="H17556" i="24"/>
  <c r="H17557" i="24"/>
  <c r="H17558" i="24"/>
  <c r="H17559" i="24"/>
  <c r="H17560" i="24"/>
  <c r="H17561" i="24"/>
  <c r="H17562" i="24"/>
  <c r="H17563" i="24"/>
  <c r="H17564" i="24"/>
  <c r="H17565" i="24"/>
  <c r="H17566" i="24"/>
  <c r="H17567" i="24"/>
  <c r="H17568" i="24"/>
  <c r="H17569" i="24"/>
  <c r="H17570" i="24"/>
  <c r="H17571" i="24"/>
  <c r="H17572" i="24"/>
  <c r="H17573" i="24"/>
  <c r="H17574" i="24"/>
  <c r="H17575" i="24"/>
  <c r="H17576" i="24"/>
  <c r="H17577" i="24"/>
  <c r="H17578" i="24"/>
  <c r="H17579" i="24"/>
  <c r="H17580" i="24"/>
  <c r="H17581" i="24"/>
  <c r="H17582" i="24"/>
  <c r="H17583" i="24"/>
  <c r="H17584" i="24"/>
  <c r="H17585" i="24"/>
  <c r="H17586" i="24"/>
  <c r="H17587" i="24"/>
  <c r="H17588" i="24"/>
  <c r="H17589" i="24"/>
  <c r="H17590" i="24"/>
  <c r="H17591" i="24"/>
  <c r="H17592" i="24"/>
  <c r="H17593" i="24"/>
  <c r="H17594" i="24"/>
  <c r="H17595" i="24"/>
  <c r="H17596" i="24"/>
  <c r="H17597" i="24"/>
  <c r="H17598" i="24"/>
  <c r="H17599" i="24"/>
  <c r="H17600" i="24"/>
  <c r="H17601" i="24"/>
  <c r="H17602" i="24"/>
  <c r="H17603" i="24"/>
  <c r="H17604" i="24"/>
  <c r="H17605" i="24"/>
  <c r="H17606" i="24"/>
  <c r="H17607" i="24"/>
  <c r="H17608" i="24"/>
  <c r="H17609" i="24"/>
  <c r="H17610" i="24"/>
  <c r="H17611" i="24"/>
  <c r="H17612" i="24"/>
  <c r="H17613" i="24"/>
  <c r="H17614" i="24"/>
  <c r="H17615" i="24"/>
  <c r="H17616" i="24"/>
  <c r="H17617" i="24"/>
  <c r="H17618" i="24"/>
  <c r="H17619" i="24"/>
  <c r="H17620" i="24"/>
  <c r="H17621" i="24"/>
  <c r="H17622" i="24"/>
  <c r="H17623" i="24"/>
  <c r="H17624" i="24"/>
  <c r="H17625" i="24"/>
  <c r="H17626" i="24"/>
  <c r="H17627" i="24"/>
  <c r="H17628" i="24"/>
  <c r="H17629" i="24"/>
  <c r="H17630" i="24"/>
  <c r="H17631" i="24"/>
  <c r="H17632" i="24"/>
  <c r="H17633" i="24"/>
  <c r="H17634" i="24"/>
  <c r="H17635" i="24"/>
  <c r="H17636" i="24"/>
  <c r="H17637" i="24"/>
  <c r="H17638" i="24"/>
  <c r="H17639" i="24"/>
  <c r="H17640" i="24"/>
  <c r="H17641" i="24"/>
  <c r="H17642" i="24"/>
  <c r="H17643" i="24"/>
  <c r="H17644" i="24"/>
  <c r="H17645" i="24"/>
  <c r="H17646" i="24"/>
  <c r="H17647" i="24"/>
  <c r="H17648" i="24"/>
  <c r="H17649" i="24"/>
  <c r="H17650" i="24"/>
  <c r="H17651" i="24"/>
  <c r="H17652" i="24"/>
  <c r="H17653" i="24"/>
  <c r="H17654" i="24"/>
  <c r="H17655" i="24"/>
  <c r="H17656" i="24"/>
  <c r="H17657" i="24"/>
  <c r="H17658" i="24"/>
  <c r="H17659" i="24"/>
  <c r="H17660" i="24"/>
  <c r="H17661" i="24"/>
  <c r="H17662" i="24"/>
  <c r="H17663" i="24"/>
  <c r="H17664" i="24"/>
  <c r="H17665" i="24"/>
  <c r="H17666" i="24"/>
  <c r="H17667" i="24"/>
  <c r="H17668" i="24"/>
  <c r="H17669" i="24"/>
  <c r="H17670" i="24"/>
  <c r="H17671" i="24"/>
  <c r="H17672" i="24"/>
  <c r="H17673" i="24"/>
  <c r="H17674" i="24"/>
  <c r="H17675" i="24"/>
  <c r="H17676" i="24"/>
  <c r="H17677" i="24"/>
  <c r="H17678" i="24"/>
  <c r="H17679" i="24"/>
  <c r="H17680" i="24"/>
  <c r="H17681" i="24"/>
  <c r="H17682" i="24"/>
  <c r="H17683" i="24"/>
  <c r="H17684" i="24"/>
  <c r="H17685" i="24"/>
  <c r="H17686" i="24"/>
  <c r="H17687" i="24"/>
  <c r="H17688" i="24"/>
  <c r="H17689" i="24"/>
  <c r="H17690" i="24"/>
  <c r="H17691" i="24"/>
  <c r="H17692" i="24"/>
  <c r="H17693" i="24"/>
  <c r="H17694" i="24"/>
  <c r="H17695" i="24"/>
  <c r="H17696" i="24"/>
  <c r="H17697" i="24"/>
  <c r="H17698" i="24"/>
  <c r="H17699" i="24"/>
  <c r="H17700" i="24"/>
  <c r="H17701" i="24"/>
  <c r="H17702" i="24"/>
  <c r="H17703" i="24"/>
  <c r="H17704" i="24"/>
  <c r="H17705" i="24"/>
  <c r="H17706" i="24"/>
  <c r="H17707" i="24"/>
  <c r="H17708" i="24"/>
  <c r="H17709" i="24"/>
  <c r="H17710" i="24"/>
  <c r="H17711" i="24"/>
  <c r="H17712" i="24"/>
  <c r="H17713" i="24"/>
  <c r="H17714" i="24"/>
  <c r="H17715" i="24"/>
  <c r="H17716" i="24"/>
  <c r="H17717" i="24"/>
  <c r="H17718" i="24"/>
  <c r="H17719" i="24"/>
  <c r="H17720" i="24"/>
  <c r="H17721" i="24"/>
  <c r="H17722" i="24"/>
  <c r="H17723" i="24"/>
  <c r="H17724" i="24"/>
  <c r="H17725" i="24"/>
  <c r="H17726" i="24"/>
  <c r="H17727" i="24"/>
  <c r="H17728" i="24"/>
  <c r="H17729" i="24"/>
  <c r="H17730" i="24"/>
  <c r="H17731" i="24"/>
  <c r="H17732" i="24"/>
  <c r="H17733" i="24"/>
  <c r="H17734" i="24"/>
  <c r="H17735" i="24"/>
  <c r="H17736" i="24"/>
  <c r="H17737" i="24"/>
  <c r="H17738" i="24"/>
  <c r="H17739" i="24"/>
  <c r="H17740" i="24"/>
  <c r="H17741" i="24"/>
  <c r="H17742" i="24"/>
  <c r="H17743" i="24"/>
  <c r="H17744" i="24"/>
  <c r="H17745" i="24"/>
  <c r="H17746" i="24"/>
  <c r="H17747" i="24"/>
  <c r="H17748" i="24"/>
  <c r="H17749" i="24"/>
  <c r="H17750" i="24"/>
  <c r="H17751" i="24"/>
  <c r="H17752" i="24"/>
  <c r="H17753" i="24"/>
  <c r="H17754" i="24"/>
  <c r="H17755" i="24"/>
  <c r="H17756" i="24"/>
  <c r="H17757" i="24"/>
  <c r="H17758" i="24"/>
  <c r="H17759" i="24"/>
  <c r="H17760" i="24"/>
  <c r="H17761" i="24"/>
  <c r="H17762" i="24"/>
  <c r="H17763" i="24"/>
  <c r="H17764" i="24"/>
  <c r="H17765" i="24"/>
  <c r="H17766" i="24"/>
  <c r="H17767" i="24"/>
  <c r="H17768" i="24"/>
  <c r="H17769" i="24"/>
  <c r="H17770" i="24"/>
  <c r="H17771" i="24"/>
  <c r="H17772" i="24"/>
  <c r="H17773" i="24"/>
  <c r="H17774" i="24"/>
  <c r="H17775" i="24"/>
  <c r="H17776" i="24"/>
  <c r="H17777" i="24"/>
  <c r="H17778" i="24"/>
  <c r="H17779" i="24"/>
  <c r="H17780" i="24"/>
  <c r="H17781" i="24"/>
  <c r="H17782" i="24"/>
  <c r="H17783" i="24"/>
  <c r="H17784" i="24"/>
  <c r="H17785" i="24"/>
  <c r="H17786" i="24"/>
  <c r="H17787" i="24"/>
  <c r="H17788" i="24"/>
  <c r="H17789" i="24"/>
  <c r="H17790" i="24"/>
  <c r="H17791" i="24"/>
  <c r="H17792" i="24"/>
  <c r="H17793" i="24"/>
  <c r="H17794" i="24"/>
  <c r="H17795" i="24"/>
  <c r="H17796" i="24"/>
  <c r="H17797" i="24"/>
  <c r="H17798" i="24"/>
  <c r="H17799" i="24"/>
  <c r="H17800" i="24"/>
  <c r="H17801" i="24"/>
  <c r="H17802" i="24"/>
  <c r="H17803" i="24"/>
  <c r="H17804" i="24"/>
  <c r="H17805" i="24"/>
  <c r="H17806" i="24"/>
  <c r="H17807" i="24"/>
  <c r="H17808" i="24"/>
  <c r="H17809" i="24"/>
  <c r="H17810" i="24"/>
  <c r="H17811" i="24"/>
  <c r="H17812" i="24"/>
  <c r="H17813" i="24"/>
  <c r="H17814" i="24"/>
  <c r="H17815" i="24"/>
  <c r="H17816" i="24"/>
  <c r="H17817" i="24"/>
  <c r="H17818" i="24"/>
  <c r="H17819" i="24"/>
  <c r="H17820" i="24"/>
  <c r="H17821" i="24"/>
  <c r="H17822" i="24"/>
  <c r="H17823" i="24"/>
  <c r="H17824" i="24"/>
  <c r="H17825" i="24"/>
  <c r="H17826" i="24"/>
  <c r="H17827" i="24"/>
  <c r="H17828" i="24"/>
  <c r="H17829" i="24"/>
  <c r="H17830" i="24"/>
  <c r="H17831" i="24"/>
  <c r="H17832" i="24"/>
  <c r="H17833" i="24"/>
  <c r="H17834" i="24"/>
  <c r="H17835" i="24"/>
  <c r="H17836" i="24"/>
  <c r="H17837" i="24"/>
  <c r="H17838" i="24"/>
  <c r="H17839" i="24"/>
  <c r="H17840" i="24"/>
  <c r="H17841" i="24"/>
  <c r="H17842" i="24"/>
  <c r="H17843" i="24"/>
  <c r="H17844" i="24"/>
  <c r="H17845" i="24"/>
  <c r="H17846" i="24"/>
  <c r="H17847" i="24"/>
  <c r="H17848" i="24"/>
  <c r="H17849" i="24"/>
  <c r="H17850" i="24"/>
  <c r="H17851" i="24"/>
  <c r="H17852" i="24"/>
  <c r="H17853" i="24"/>
  <c r="H17854" i="24"/>
  <c r="H17855" i="24"/>
  <c r="H17856" i="24"/>
  <c r="H17857" i="24"/>
  <c r="H17858" i="24"/>
  <c r="H17859" i="24"/>
  <c r="H17860" i="24"/>
  <c r="H17861" i="24"/>
  <c r="H17862" i="24"/>
  <c r="H17863" i="24"/>
  <c r="H17864" i="24"/>
  <c r="H17865" i="24"/>
  <c r="H17866" i="24"/>
  <c r="H17867" i="24"/>
  <c r="H17868" i="24"/>
  <c r="H17869" i="24"/>
  <c r="H17870" i="24"/>
  <c r="H17871" i="24"/>
  <c r="H17872" i="24"/>
  <c r="H17873" i="24"/>
  <c r="H17874" i="24"/>
  <c r="H17875" i="24"/>
  <c r="H17876" i="24"/>
  <c r="H17877" i="24"/>
  <c r="H17878" i="24"/>
  <c r="H17879" i="24"/>
  <c r="H17880" i="24"/>
  <c r="H17881" i="24"/>
  <c r="H17882" i="24"/>
  <c r="H17883" i="24"/>
  <c r="H17884" i="24"/>
  <c r="H17885" i="24"/>
  <c r="H17886" i="24"/>
  <c r="H17887" i="24"/>
  <c r="H17888" i="24"/>
  <c r="H17889" i="24"/>
  <c r="H17890" i="24"/>
  <c r="H17891" i="24"/>
  <c r="H17892" i="24"/>
  <c r="H17893" i="24"/>
  <c r="H17894" i="24"/>
  <c r="H17895" i="24"/>
  <c r="H17896" i="24"/>
  <c r="H17897" i="24"/>
  <c r="H17898" i="24"/>
  <c r="H17899" i="24"/>
  <c r="H17900" i="24"/>
  <c r="H17901" i="24"/>
  <c r="H17902" i="24"/>
  <c r="H17903" i="24"/>
  <c r="H17904" i="24"/>
  <c r="H17905" i="24"/>
  <c r="H17906" i="24"/>
  <c r="H17907" i="24"/>
  <c r="H17908" i="24"/>
  <c r="H17909" i="24"/>
  <c r="H17910" i="24"/>
  <c r="H17911" i="24"/>
  <c r="H17912" i="24"/>
  <c r="H17913" i="24"/>
  <c r="H17914" i="24"/>
  <c r="H17915" i="24"/>
  <c r="H17916" i="24"/>
  <c r="H17917" i="24"/>
  <c r="H17918" i="24"/>
  <c r="H17919" i="24"/>
  <c r="H17920" i="24"/>
  <c r="H17921" i="24"/>
  <c r="H17922" i="24"/>
  <c r="H17923" i="24"/>
  <c r="H17924" i="24"/>
  <c r="H17925" i="24"/>
  <c r="H17926" i="24"/>
  <c r="H17927" i="24"/>
  <c r="H17928" i="24"/>
  <c r="H17929" i="24"/>
  <c r="H17930" i="24"/>
  <c r="H17931" i="24"/>
  <c r="H17932" i="24"/>
  <c r="H17933" i="24"/>
  <c r="H17934" i="24"/>
  <c r="H17935" i="24"/>
  <c r="H17936" i="24"/>
  <c r="H17937" i="24"/>
  <c r="H17938" i="24"/>
  <c r="H17939" i="24"/>
  <c r="H17940" i="24"/>
  <c r="H17941" i="24"/>
  <c r="H17942" i="24"/>
  <c r="H17943" i="24"/>
  <c r="H17944" i="24"/>
  <c r="H17945" i="24"/>
  <c r="H17946" i="24"/>
  <c r="H17947" i="24"/>
  <c r="H17948" i="24"/>
  <c r="H17949" i="24"/>
  <c r="H17950" i="24"/>
  <c r="H17951" i="24"/>
  <c r="H17952" i="24"/>
  <c r="H17953" i="24"/>
  <c r="H17954" i="24"/>
  <c r="H17955" i="24"/>
  <c r="H17956" i="24"/>
  <c r="H17957" i="24"/>
  <c r="H17958" i="24"/>
  <c r="H17959" i="24"/>
  <c r="H17960" i="24"/>
  <c r="H17961" i="24"/>
  <c r="H17962" i="24"/>
  <c r="H17963" i="24"/>
  <c r="H17964" i="24"/>
  <c r="H17965" i="24"/>
  <c r="H17966" i="24"/>
  <c r="H17967" i="24"/>
  <c r="H17968" i="24"/>
  <c r="H17969" i="24"/>
  <c r="H17970" i="24"/>
  <c r="H17971" i="24"/>
  <c r="H17972" i="24"/>
  <c r="H17973" i="24"/>
  <c r="H17974" i="24"/>
  <c r="H17975" i="24"/>
  <c r="H17976" i="24"/>
  <c r="H17977" i="24"/>
  <c r="H17978" i="24"/>
  <c r="H17979" i="24"/>
  <c r="H17980" i="24"/>
  <c r="H17981" i="24"/>
  <c r="H17982" i="24"/>
  <c r="H17983" i="24"/>
  <c r="H17984" i="24"/>
  <c r="H17985" i="24"/>
  <c r="H17986" i="24"/>
  <c r="H17987" i="24"/>
  <c r="H17988" i="24"/>
  <c r="H17989" i="24"/>
  <c r="H17990" i="24"/>
  <c r="H17991" i="24"/>
  <c r="H17992" i="24"/>
  <c r="H17993" i="24"/>
  <c r="H17994" i="24"/>
  <c r="H17995" i="24"/>
  <c r="H17996" i="24"/>
  <c r="H17997" i="24"/>
  <c r="H17998" i="24"/>
  <c r="H17999" i="24"/>
  <c r="H18000" i="24"/>
  <c r="H18001" i="24"/>
  <c r="H18002" i="24"/>
  <c r="H18003" i="24"/>
  <c r="H18004" i="24"/>
  <c r="H18005" i="24"/>
  <c r="H18006" i="24"/>
  <c r="H18007" i="24"/>
  <c r="H18008" i="24"/>
  <c r="H18009" i="24"/>
  <c r="H18010" i="24"/>
  <c r="H18011" i="24"/>
  <c r="H18012" i="24"/>
  <c r="H18013" i="24"/>
  <c r="H18014" i="24"/>
  <c r="H18015" i="24"/>
  <c r="H18016" i="24"/>
  <c r="H18017" i="24"/>
  <c r="H18018" i="24"/>
  <c r="H18019" i="24"/>
  <c r="H18020" i="24"/>
  <c r="H18021" i="24"/>
  <c r="H18022" i="24"/>
  <c r="H18023" i="24"/>
  <c r="H18024" i="24"/>
  <c r="H18025" i="24"/>
  <c r="H18026" i="24"/>
  <c r="H18027" i="24"/>
  <c r="H18028" i="24"/>
  <c r="H18029" i="24"/>
  <c r="H18030" i="24"/>
  <c r="H18031" i="24"/>
  <c r="H18032" i="24"/>
  <c r="H18033" i="24"/>
  <c r="H18034" i="24"/>
  <c r="H18035" i="24"/>
  <c r="H18036" i="24"/>
  <c r="H18037" i="24"/>
  <c r="H18038" i="24"/>
  <c r="H18039" i="24"/>
  <c r="H18040" i="24"/>
  <c r="H18041" i="24"/>
  <c r="H18042" i="24"/>
  <c r="H18043" i="24"/>
  <c r="H18044" i="24"/>
  <c r="H18045" i="24"/>
  <c r="H18046" i="24"/>
  <c r="H18047" i="24"/>
  <c r="H18048" i="24"/>
  <c r="H18049" i="24"/>
  <c r="H18050" i="24"/>
  <c r="H18051" i="24"/>
  <c r="H18052" i="24"/>
  <c r="H18053" i="24"/>
  <c r="H18054" i="24"/>
  <c r="H18055" i="24"/>
  <c r="H18056" i="24"/>
  <c r="H18057" i="24"/>
  <c r="H18058" i="24"/>
  <c r="H18059" i="24"/>
  <c r="H18060" i="24"/>
  <c r="H18061" i="24"/>
  <c r="H18062" i="24"/>
  <c r="H18063" i="24"/>
  <c r="H18064" i="24"/>
  <c r="H18065" i="24"/>
  <c r="H18066" i="24"/>
  <c r="H18067" i="24"/>
  <c r="H18068" i="24"/>
  <c r="H18069" i="24"/>
  <c r="H18070" i="24"/>
  <c r="H18071" i="24"/>
  <c r="H18072" i="24"/>
  <c r="H18073" i="24"/>
  <c r="H18074" i="24"/>
  <c r="H18075" i="24"/>
  <c r="H18076" i="24"/>
  <c r="H18077" i="24"/>
  <c r="H18078" i="24"/>
  <c r="H18079" i="24"/>
  <c r="H18080" i="24"/>
  <c r="H18081" i="24"/>
  <c r="H18082" i="24"/>
  <c r="H18083" i="24"/>
  <c r="H18084" i="24"/>
  <c r="H18085" i="24"/>
  <c r="H18086" i="24"/>
  <c r="H18087" i="24"/>
  <c r="H18088" i="24"/>
  <c r="H18089" i="24"/>
  <c r="H18090" i="24"/>
  <c r="H18091" i="24"/>
  <c r="H18092" i="24"/>
  <c r="H18093" i="24"/>
  <c r="H18094" i="24"/>
  <c r="H18095" i="24"/>
  <c r="H18096" i="24"/>
  <c r="H18097" i="24"/>
  <c r="H18098" i="24"/>
  <c r="H18099" i="24"/>
  <c r="H18100" i="24"/>
  <c r="H18101" i="24"/>
  <c r="H18102" i="24"/>
  <c r="H18103" i="24"/>
  <c r="H18104" i="24"/>
  <c r="H18105" i="24"/>
  <c r="H18106" i="24"/>
  <c r="H18107" i="24"/>
  <c r="H18108" i="24"/>
  <c r="H18109" i="24"/>
  <c r="H18110" i="24"/>
  <c r="H18111" i="24"/>
  <c r="H18112" i="24"/>
  <c r="H18113" i="24"/>
  <c r="H18114" i="24"/>
  <c r="H18115" i="24"/>
  <c r="H18116" i="24"/>
  <c r="H18117" i="24"/>
  <c r="H18118" i="24"/>
  <c r="H18119" i="24"/>
  <c r="H18120" i="24"/>
  <c r="H18121" i="24"/>
  <c r="H18122" i="24"/>
  <c r="H18123" i="24"/>
  <c r="H18124" i="24"/>
  <c r="H18125" i="24"/>
  <c r="H18126" i="24"/>
  <c r="H18127" i="24"/>
  <c r="H18128" i="24"/>
  <c r="H18129" i="24"/>
  <c r="H18130" i="24"/>
  <c r="H18131" i="24"/>
  <c r="H18132" i="24"/>
  <c r="H18133" i="24"/>
  <c r="H18134" i="24"/>
  <c r="H18135" i="24"/>
  <c r="H18136" i="24"/>
  <c r="H18137" i="24"/>
  <c r="H18138" i="24"/>
  <c r="H18139" i="24"/>
  <c r="H18140" i="24"/>
  <c r="H18141" i="24"/>
  <c r="H18142" i="24"/>
  <c r="H18143" i="24"/>
  <c r="H18144" i="24"/>
  <c r="H18145" i="24"/>
  <c r="H18146" i="24"/>
  <c r="H18147" i="24"/>
  <c r="H18148" i="24"/>
  <c r="H18149" i="24"/>
  <c r="H18150" i="24"/>
  <c r="H18151" i="24"/>
  <c r="H18152" i="24"/>
  <c r="H18153" i="24"/>
  <c r="H18154" i="24"/>
  <c r="H18155" i="24"/>
  <c r="H18156" i="24"/>
  <c r="H18157" i="24"/>
  <c r="H18158" i="24"/>
  <c r="H18159" i="24"/>
  <c r="H18160" i="24"/>
  <c r="H18161" i="24"/>
  <c r="H18162" i="24"/>
  <c r="H18163" i="24"/>
  <c r="H18164" i="24"/>
  <c r="H18165" i="24"/>
  <c r="H18166" i="24"/>
  <c r="H18167" i="24"/>
  <c r="H18168" i="24"/>
  <c r="H18169" i="24"/>
  <c r="H18170" i="24"/>
  <c r="H18171" i="24"/>
  <c r="H18172" i="24"/>
  <c r="H18173" i="24"/>
  <c r="H18174" i="24"/>
  <c r="H18175" i="24"/>
  <c r="H18176" i="24"/>
  <c r="H18177" i="24"/>
  <c r="H18178" i="24"/>
  <c r="H18179" i="24"/>
  <c r="H18180" i="24"/>
  <c r="H18181" i="24"/>
  <c r="H18182" i="24"/>
  <c r="H18183" i="24"/>
  <c r="H18184" i="24"/>
  <c r="H18185" i="24"/>
  <c r="H18186" i="24"/>
  <c r="H18187" i="24"/>
  <c r="H18188" i="24"/>
  <c r="H18189" i="24"/>
  <c r="H18190" i="24"/>
  <c r="H18191" i="24"/>
  <c r="H18192" i="24"/>
  <c r="H18193" i="24"/>
  <c r="H18194" i="24"/>
  <c r="H18195" i="24"/>
  <c r="H18196" i="24"/>
  <c r="H18197" i="24"/>
  <c r="H18198" i="24"/>
  <c r="H18199" i="24"/>
  <c r="H18200" i="24"/>
  <c r="H18201" i="24"/>
  <c r="H18202" i="24"/>
  <c r="H18203" i="24"/>
  <c r="H18204" i="24"/>
  <c r="H18205" i="24"/>
  <c r="H18206" i="24"/>
  <c r="H18207" i="24"/>
  <c r="H18208" i="24"/>
  <c r="H18209" i="24"/>
  <c r="H18210" i="24"/>
  <c r="H18211" i="24"/>
  <c r="H18212" i="24"/>
  <c r="H18213" i="24"/>
  <c r="H18214" i="24"/>
  <c r="H18215" i="24"/>
  <c r="H18216" i="24"/>
  <c r="H18217" i="24"/>
  <c r="H18218" i="24"/>
  <c r="H18219" i="24"/>
  <c r="H18220" i="24"/>
  <c r="H18221" i="24"/>
  <c r="H18222" i="24"/>
  <c r="H18223" i="24"/>
  <c r="H18224" i="24"/>
  <c r="H18225" i="24"/>
  <c r="H18226" i="24"/>
  <c r="H18227" i="24"/>
  <c r="H18228" i="24"/>
  <c r="H18229" i="24"/>
  <c r="H18230" i="24"/>
  <c r="H18231" i="24"/>
  <c r="H18232" i="24"/>
  <c r="H18233" i="24"/>
  <c r="H18234" i="24"/>
  <c r="H18235" i="24"/>
  <c r="H18236" i="24"/>
  <c r="H18237" i="24"/>
  <c r="H18238" i="24"/>
  <c r="H18239" i="24"/>
  <c r="H18240" i="24"/>
  <c r="H18241" i="24"/>
  <c r="H18242" i="24"/>
  <c r="H18243" i="24"/>
  <c r="H18244" i="24"/>
  <c r="H18245" i="24"/>
  <c r="H18246" i="24"/>
  <c r="H18247" i="24"/>
  <c r="H18248" i="24"/>
  <c r="H18249" i="24"/>
  <c r="H18250" i="24"/>
  <c r="H18251" i="24"/>
  <c r="H18252" i="24"/>
  <c r="H18253" i="24"/>
  <c r="H18254" i="24"/>
  <c r="H18255" i="24"/>
  <c r="H18256" i="24"/>
  <c r="H18257" i="24"/>
  <c r="H18258" i="24"/>
  <c r="H18259" i="24"/>
  <c r="H18260" i="24"/>
  <c r="H18261" i="24"/>
  <c r="H18262" i="24"/>
  <c r="H18263" i="24"/>
  <c r="H18264" i="24"/>
  <c r="H18265" i="24"/>
  <c r="H18266" i="24"/>
  <c r="H18267" i="24"/>
  <c r="H18268" i="24"/>
  <c r="H18269" i="24"/>
  <c r="H18270" i="24"/>
  <c r="H18271" i="24"/>
  <c r="H18272" i="24"/>
  <c r="H18273" i="24"/>
  <c r="H18274" i="24"/>
  <c r="H18275" i="24"/>
  <c r="H18276" i="24"/>
  <c r="H18277" i="24"/>
  <c r="H18278" i="24"/>
  <c r="H18279" i="24"/>
  <c r="H18280" i="24"/>
  <c r="H18281" i="24"/>
  <c r="H18282" i="24"/>
  <c r="H18283" i="24"/>
  <c r="H18284" i="24"/>
  <c r="H18285" i="24"/>
  <c r="H18286" i="24"/>
  <c r="H18287" i="24"/>
  <c r="H18288" i="24"/>
  <c r="H18289" i="24"/>
  <c r="H18290" i="24"/>
  <c r="H18291" i="24"/>
  <c r="H18292" i="24"/>
  <c r="H18293" i="24"/>
  <c r="H18294" i="24"/>
  <c r="H18295" i="24"/>
  <c r="H18296" i="24"/>
  <c r="H18297" i="24"/>
  <c r="H18298" i="24"/>
  <c r="H18299" i="24"/>
  <c r="H18300" i="24"/>
  <c r="H18301" i="24"/>
  <c r="H18302" i="24"/>
  <c r="H18303" i="24"/>
  <c r="H18304" i="24"/>
  <c r="H18305" i="24"/>
  <c r="H18306" i="24"/>
  <c r="H18307" i="24"/>
  <c r="H18308" i="24"/>
  <c r="H18309" i="24"/>
  <c r="H18310" i="24"/>
  <c r="H18311" i="24"/>
  <c r="H18312" i="24"/>
  <c r="H18313" i="24"/>
  <c r="H18314" i="24"/>
  <c r="H18315" i="24"/>
  <c r="H18316" i="24"/>
  <c r="H18317" i="24"/>
  <c r="H18318" i="24"/>
  <c r="H18319" i="24"/>
  <c r="H18320" i="24"/>
  <c r="H18321" i="24"/>
  <c r="H18322" i="24"/>
  <c r="H18323" i="24"/>
  <c r="H18324" i="24"/>
  <c r="H18325" i="24"/>
  <c r="H18326" i="24"/>
  <c r="H18327" i="24"/>
  <c r="H18328" i="24"/>
  <c r="H18329" i="24"/>
  <c r="H18330" i="24"/>
  <c r="H18331" i="24"/>
  <c r="H18332" i="24"/>
  <c r="H18333" i="24"/>
  <c r="H18334" i="24"/>
  <c r="H18335" i="24"/>
  <c r="H18336" i="24"/>
  <c r="H18337" i="24"/>
  <c r="H18338" i="24"/>
  <c r="H18339" i="24"/>
  <c r="H18340" i="24"/>
  <c r="H18341" i="24"/>
  <c r="H18342" i="24"/>
  <c r="H18343" i="24"/>
  <c r="H18344" i="24"/>
  <c r="H18345" i="24"/>
  <c r="H18346" i="24"/>
  <c r="H18347" i="24"/>
  <c r="H18348" i="24"/>
  <c r="H18349" i="24"/>
  <c r="H18350" i="24"/>
  <c r="H18351" i="24"/>
  <c r="H18352" i="24"/>
  <c r="H18353" i="24"/>
  <c r="H18354" i="24"/>
  <c r="H18355" i="24"/>
  <c r="H18356" i="24"/>
  <c r="H18357" i="24"/>
  <c r="H18358" i="24"/>
  <c r="H18359" i="24"/>
  <c r="H18360" i="24"/>
  <c r="H18361" i="24"/>
  <c r="H18362" i="24"/>
  <c r="H18363" i="24"/>
  <c r="H18364" i="24"/>
  <c r="H18365" i="24"/>
  <c r="H18366" i="24"/>
  <c r="H18367" i="24"/>
  <c r="H18368" i="24"/>
  <c r="H18369" i="24"/>
  <c r="H18370" i="24"/>
  <c r="H18371" i="24"/>
  <c r="H18372" i="24"/>
  <c r="H18373" i="24"/>
  <c r="H18374" i="24"/>
  <c r="H18375" i="24"/>
  <c r="H18376" i="24"/>
  <c r="H18377" i="24"/>
  <c r="H18378" i="24"/>
  <c r="H18379" i="24"/>
  <c r="H18380" i="24"/>
  <c r="H18381" i="24"/>
  <c r="H18382" i="24"/>
  <c r="H18383" i="24"/>
  <c r="H18384" i="24"/>
  <c r="H18385" i="24"/>
  <c r="H18386" i="24"/>
  <c r="H18387" i="24"/>
  <c r="H18388" i="24"/>
  <c r="H18389" i="24"/>
  <c r="H18390" i="24"/>
  <c r="H18391" i="24"/>
  <c r="H18392" i="24"/>
  <c r="H18393" i="24"/>
  <c r="H18394" i="24"/>
  <c r="H18395" i="24"/>
  <c r="H18396" i="24"/>
  <c r="H18397" i="24"/>
  <c r="H18398" i="24"/>
  <c r="H18399" i="24"/>
  <c r="H18400" i="24"/>
  <c r="H18401" i="24"/>
  <c r="H18402" i="24"/>
  <c r="H18403" i="24"/>
  <c r="H18404" i="24"/>
  <c r="H18405" i="24"/>
  <c r="H18406" i="24"/>
  <c r="H18407" i="24"/>
  <c r="H18408" i="24"/>
  <c r="H18409" i="24"/>
  <c r="H18410" i="24"/>
  <c r="H18411" i="24"/>
  <c r="H18412" i="24"/>
  <c r="H18413" i="24"/>
  <c r="H18414" i="24"/>
  <c r="H18415" i="24"/>
  <c r="H18416" i="24"/>
  <c r="H18417" i="24"/>
  <c r="H18418" i="24"/>
  <c r="H18419" i="24"/>
  <c r="H18420" i="24"/>
  <c r="H18421" i="24"/>
  <c r="H18422" i="24"/>
  <c r="H18423" i="24"/>
  <c r="H18424" i="24"/>
  <c r="H18425" i="24"/>
  <c r="H18426" i="24"/>
  <c r="H18427" i="24"/>
  <c r="H18428" i="24"/>
  <c r="H18429" i="24"/>
  <c r="H18430" i="24"/>
  <c r="H18431" i="24"/>
  <c r="H18432" i="24"/>
  <c r="H18433" i="24"/>
  <c r="H18434" i="24"/>
  <c r="H18435" i="24"/>
  <c r="H18436" i="24"/>
  <c r="H18437" i="24"/>
  <c r="H18438" i="24"/>
  <c r="H18439" i="24"/>
  <c r="H18440" i="24"/>
  <c r="H18441" i="24"/>
  <c r="H18442" i="24"/>
  <c r="H18443" i="24"/>
  <c r="H18444" i="24"/>
  <c r="H18445" i="24"/>
  <c r="H18446" i="24"/>
  <c r="H18447" i="24"/>
  <c r="H18448" i="24"/>
  <c r="H18449" i="24"/>
  <c r="H18450" i="24"/>
  <c r="H18451" i="24"/>
  <c r="H18452" i="24"/>
  <c r="H18453" i="24"/>
  <c r="H18454" i="24"/>
  <c r="H18455" i="24"/>
  <c r="H18456" i="24"/>
  <c r="H18457" i="24"/>
  <c r="H18458" i="24"/>
  <c r="H18459" i="24"/>
  <c r="H18460" i="24"/>
  <c r="H18461" i="24"/>
  <c r="H18462" i="24"/>
  <c r="H18463" i="24"/>
  <c r="H18464" i="24"/>
  <c r="H18465" i="24"/>
  <c r="H18466" i="24"/>
  <c r="H18467" i="24"/>
  <c r="H18468" i="24"/>
  <c r="H18469" i="24"/>
  <c r="H18470" i="24"/>
  <c r="H18471" i="24"/>
  <c r="H18472" i="24"/>
  <c r="H18473" i="24"/>
  <c r="H18474" i="24"/>
  <c r="H18475" i="24"/>
  <c r="H18476" i="24"/>
  <c r="H18477" i="24"/>
  <c r="H18478" i="24"/>
  <c r="H18479" i="24"/>
  <c r="H18480" i="24"/>
  <c r="H18481" i="24"/>
  <c r="H18482" i="24"/>
  <c r="H18483" i="24"/>
  <c r="H18484" i="24"/>
  <c r="H18485" i="24"/>
  <c r="H18486" i="24"/>
  <c r="H18487" i="24"/>
  <c r="H18488" i="24"/>
  <c r="H18489" i="24"/>
  <c r="H18490" i="24"/>
  <c r="H18491" i="24"/>
  <c r="H18492" i="24"/>
  <c r="H18493" i="24"/>
  <c r="H18494" i="24"/>
  <c r="H18495" i="24"/>
  <c r="H18496" i="24"/>
  <c r="H18497" i="24"/>
  <c r="H18498" i="24"/>
  <c r="H18499" i="24"/>
  <c r="H18500" i="24"/>
  <c r="H18501" i="24"/>
  <c r="H18502" i="24"/>
  <c r="H18503" i="24"/>
  <c r="H18504" i="24"/>
  <c r="H18505" i="24"/>
  <c r="H18506" i="24"/>
  <c r="H18507" i="24"/>
  <c r="H18508" i="24"/>
  <c r="H18509" i="24"/>
  <c r="H18510" i="24"/>
  <c r="H18511" i="24"/>
  <c r="H18512" i="24"/>
  <c r="H18513" i="24"/>
  <c r="H18514" i="24"/>
  <c r="H18515" i="24"/>
  <c r="H18516" i="24"/>
  <c r="H18517" i="24"/>
  <c r="H18518" i="24"/>
  <c r="H18519" i="24"/>
  <c r="H18520" i="24"/>
  <c r="H18521" i="24"/>
  <c r="H18522" i="24"/>
  <c r="H18523" i="24"/>
  <c r="H18524" i="24"/>
  <c r="H18525" i="24"/>
  <c r="H18526" i="24"/>
  <c r="H18527" i="24"/>
  <c r="H18528" i="24"/>
  <c r="H18529" i="24"/>
  <c r="H18530" i="24"/>
  <c r="H18531" i="24"/>
  <c r="H18532" i="24"/>
  <c r="H18533" i="24"/>
  <c r="H18534" i="24"/>
  <c r="H18535" i="24"/>
  <c r="H18536" i="24"/>
  <c r="H18537" i="24"/>
  <c r="H18538" i="24"/>
  <c r="H18539" i="24"/>
  <c r="H18540" i="24"/>
  <c r="H18541" i="24"/>
  <c r="H18542" i="24"/>
  <c r="H18543" i="24"/>
  <c r="H18544" i="24"/>
  <c r="H18545" i="24"/>
  <c r="H18546" i="24"/>
  <c r="H18547" i="24"/>
  <c r="H18548" i="24"/>
  <c r="H18549" i="24"/>
  <c r="H18550" i="24"/>
  <c r="H18551" i="24"/>
  <c r="G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58" i="24"/>
  <c r="G459" i="24"/>
  <c r="G460" i="24"/>
  <c r="G461" i="24"/>
  <c r="G462" i="24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475" i="24"/>
  <c r="G476" i="24"/>
  <c r="G477" i="24"/>
  <c r="G478" i="24"/>
  <c r="G479" i="24"/>
  <c r="G480" i="24"/>
  <c r="G481" i="24"/>
  <c r="G482" i="24"/>
  <c r="G483" i="24"/>
  <c r="G484" i="24"/>
  <c r="G485" i="24"/>
  <c r="G486" i="24"/>
  <c r="G487" i="24"/>
  <c r="G488" i="24"/>
  <c r="G489" i="24"/>
  <c r="G490" i="24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503" i="24"/>
  <c r="G504" i="24"/>
  <c r="G505" i="24"/>
  <c r="G506" i="24"/>
  <c r="G507" i="24"/>
  <c r="G508" i="24"/>
  <c r="G509" i="24"/>
  <c r="G510" i="24"/>
  <c r="G511" i="24"/>
  <c r="G512" i="24"/>
  <c r="G513" i="24"/>
  <c r="G514" i="24"/>
  <c r="G515" i="24"/>
  <c r="G516" i="24"/>
  <c r="G517" i="24"/>
  <c r="G518" i="24"/>
  <c r="G519" i="24"/>
  <c r="G520" i="24"/>
  <c r="G521" i="24"/>
  <c r="G522" i="24"/>
  <c r="G523" i="24"/>
  <c r="G524" i="24"/>
  <c r="G525" i="24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563" i="24"/>
  <c r="G564" i="24"/>
  <c r="G565" i="24"/>
  <c r="G566" i="24"/>
  <c r="G567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618" i="24"/>
  <c r="G619" i="24"/>
  <c r="G620" i="24"/>
  <c r="G621" i="24"/>
  <c r="G622" i="24"/>
  <c r="G623" i="24"/>
  <c r="G624" i="24"/>
  <c r="G625" i="24"/>
  <c r="G626" i="24"/>
  <c r="G627" i="24"/>
  <c r="G628" i="24"/>
  <c r="G629" i="24"/>
  <c r="G630" i="24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G646" i="24"/>
  <c r="G647" i="24"/>
  <c r="G648" i="24"/>
  <c r="G649" i="24"/>
  <c r="G650" i="24"/>
  <c r="G651" i="24"/>
  <c r="G652" i="24"/>
  <c r="G653" i="24"/>
  <c r="G654" i="24"/>
  <c r="G655" i="24"/>
  <c r="G656" i="24"/>
  <c r="G657" i="24"/>
  <c r="G658" i="24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79" i="24"/>
  <c r="G680" i="24"/>
  <c r="G681" i="24"/>
  <c r="G682" i="24"/>
  <c r="G683" i="24"/>
  <c r="G684" i="24"/>
  <c r="G685" i="24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02" i="24"/>
  <c r="G703" i="24"/>
  <c r="G704" i="24"/>
  <c r="G705" i="24"/>
  <c r="G706" i="24"/>
  <c r="G707" i="24"/>
  <c r="G708" i="24"/>
  <c r="G709" i="24"/>
  <c r="G710" i="24"/>
  <c r="G711" i="24"/>
  <c r="G712" i="2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741" i="24"/>
  <c r="G742" i="2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G777" i="24"/>
  <c r="G778" i="24"/>
  <c r="G779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G794" i="24"/>
  <c r="G795" i="24"/>
  <c r="G796" i="24"/>
  <c r="G797" i="24"/>
  <c r="G798" i="24"/>
  <c r="G799" i="24"/>
  <c r="G800" i="24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813" i="24"/>
  <c r="G814" i="24"/>
  <c r="G815" i="24"/>
  <c r="G816" i="24"/>
  <c r="G817" i="24"/>
  <c r="G818" i="24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833" i="24"/>
  <c r="G834" i="24"/>
  <c r="G835" i="24"/>
  <c r="G836" i="24"/>
  <c r="G837" i="24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932" i="24"/>
  <c r="G933" i="24"/>
  <c r="G934" i="24"/>
  <c r="G935" i="24"/>
  <c r="G936" i="24"/>
  <c r="G937" i="24"/>
  <c r="G938" i="24"/>
  <c r="G939" i="24"/>
  <c r="G940" i="24"/>
  <c r="G941" i="24"/>
  <c r="G942" i="24"/>
  <c r="G943" i="24"/>
  <c r="G944" i="24"/>
  <c r="G945" i="24"/>
  <c r="G946" i="24"/>
  <c r="G947" i="24"/>
  <c r="G948" i="24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85" i="24"/>
  <c r="G986" i="24"/>
  <c r="G987" i="24"/>
  <c r="G988" i="24"/>
  <c r="G989" i="24"/>
  <c r="G990" i="24"/>
  <c r="G991" i="24"/>
  <c r="G992" i="24"/>
  <c r="G993" i="24"/>
  <c r="G994" i="24"/>
  <c r="G995" i="24"/>
  <c r="G996" i="24"/>
  <c r="G997" i="24"/>
  <c r="G998" i="24"/>
  <c r="G999" i="24"/>
  <c r="G1000" i="24"/>
  <c r="G1001" i="24"/>
  <c r="G1002" i="24"/>
  <c r="G1003" i="24"/>
  <c r="G1004" i="24"/>
  <c r="G1005" i="24"/>
  <c r="G1006" i="24"/>
  <c r="G1007" i="24"/>
  <c r="G1008" i="24"/>
  <c r="G1009" i="24"/>
  <c r="G1010" i="24"/>
  <c r="G1011" i="24"/>
  <c r="G1012" i="24"/>
  <c r="G1013" i="24"/>
  <c r="G1014" i="24"/>
  <c r="G1015" i="24"/>
  <c r="G1016" i="24"/>
  <c r="G1017" i="24"/>
  <c r="G1018" i="24"/>
  <c r="G1019" i="24"/>
  <c r="G1020" i="24"/>
  <c r="G1021" i="24"/>
  <c r="G1022" i="24"/>
  <c r="G1023" i="24"/>
  <c r="G1024" i="24"/>
  <c r="G1025" i="24"/>
  <c r="G1026" i="24"/>
  <c r="G1027" i="24"/>
  <c r="G1028" i="24"/>
  <c r="G1029" i="24"/>
  <c r="G1030" i="24"/>
  <c r="G1031" i="24"/>
  <c r="G1032" i="24"/>
  <c r="G1033" i="24"/>
  <c r="G1034" i="24"/>
  <c r="G1035" i="24"/>
  <c r="G1036" i="24"/>
  <c r="G1037" i="24"/>
  <c r="G1038" i="24"/>
  <c r="G1039" i="24"/>
  <c r="G1040" i="24"/>
  <c r="G1041" i="24"/>
  <c r="G1042" i="24"/>
  <c r="G1043" i="24"/>
  <c r="G1044" i="24"/>
  <c r="G1045" i="24"/>
  <c r="G1046" i="24"/>
  <c r="G1047" i="24"/>
  <c r="G1048" i="24"/>
  <c r="G1049" i="24"/>
  <c r="G1050" i="24"/>
  <c r="G1051" i="24"/>
  <c r="G1052" i="24"/>
  <c r="G1053" i="24"/>
  <c r="G1054" i="24"/>
  <c r="G1055" i="24"/>
  <c r="G1056" i="24"/>
  <c r="G1057" i="24"/>
  <c r="G1058" i="24"/>
  <c r="G1059" i="24"/>
  <c r="G1060" i="24"/>
  <c r="G1061" i="24"/>
  <c r="G1062" i="24"/>
  <c r="G1063" i="24"/>
  <c r="G1064" i="24"/>
  <c r="G1065" i="24"/>
  <c r="G1066" i="24"/>
  <c r="G1067" i="24"/>
  <c r="G1068" i="24"/>
  <c r="G1069" i="24"/>
  <c r="G1070" i="24"/>
  <c r="G1071" i="24"/>
  <c r="G1072" i="24"/>
  <c r="G1073" i="24"/>
  <c r="G1074" i="24"/>
  <c r="G1075" i="24"/>
  <c r="G1076" i="24"/>
  <c r="G1077" i="24"/>
  <c r="G1078" i="24"/>
  <c r="G1079" i="24"/>
  <c r="G1080" i="24"/>
  <c r="G1081" i="24"/>
  <c r="G1082" i="24"/>
  <c r="G1083" i="24"/>
  <c r="G1084" i="24"/>
  <c r="G1085" i="24"/>
  <c r="G1086" i="24"/>
  <c r="G1087" i="24"/>
  <c r="G1088" i="24"/>
  <c r="G1089" i="24"/>
  <c r="G1090" i="24"/>
  <c r="G1091" i="24"/>
  <c r="G1092" i="24"/>
  <c r="G1093" i="24"/>
  <c r="G1094" i="24"/>
  <c r="G1095" i="24"/>
  <c r="G1096" i="24"/>
  <c r="G1097" i="24"/>
  <c r="G1098" i="24"/>
  <c r="G1099" i="24"/>
  <c r="G1100" i="24"/>
  <c r="G1101" i="24"/>
  <c r="G1102" i="24"/>
  <c r="G1103" i="24"/>
  <c r="G1104" i="24"/>
  <c r="G1105" i="24"/>
  <c r="G1106" i="24"/>
  <c r="G1107" i="24"/>
  <c r="G1108" i="24"/>
  <c r="G1109" i="24"/>
  <c r="G1110" i="24"/>
  <c r="G1111" i="24"/>
  <c r="G1112" i="24"/>
  <c r="G1113" i="24"/>
  <c r="G1114" i="24"/>
  <c r="G1115" i="24"/>
  <c r="G1116" i="24"/>
  <c r="G1117" i="24"/>
  <c r="G1118" i="24"/>
  <c r="G1119" i="24"/>
  <c r="G1120" i="24"/>
  <c r="G1121" i="24"/>
  <c r="G1122" i="24"/>
  <c r="G1123" i="24"/>
  <c r="G1124" i="24"/>
  <c r="G1125" i="24"/>
  <c r="G1126" i="24"/>
  <c r="G1127" i="24"/>
  <c r="G1128" i="24"/>
  <c r="G1129" i="24"/>
  <c r="G1130" i="24"/>
  <c r="G1131" i="24"/>
  <c r="G1132" i="24"/>
  <c r="G1133" i="24"/>
  <c r="G1134" i="24"/>
  <c r="G1135" i="24"/>
  <c r="G1136" i="24"/>
  <c r="G1137" i="24"/>
  <c r="G1138" i="24"/>
  <c r="G1139" i="24"/>
  <c r="G1140" i="24"/>
  <c r="G1141" i="24"/>
  <c r="G1142" i="24"/>
  <c r="G1143" i="24"/>
  <c r="G1144" i="24"/>
  <c r="G1145" i="24"/>
  <c r="G1146" i="24"/>
  <c r="G1147" i="24"/>
  <c r="G1148" i="24"/>
  <c r="G1149" i="24"/>
  <c r="G1150" i="24"/>
  <c r="G1151" i="24"/>
  <c r="G1152" i="24"/>
  <c r="G1153" i="24"/>
  <c r="G1154" i="24"/>
  <c r="G1155" i="24"/>
  <c r="G1156" i="24"/>
  <c r="G1157" i="24"/>
  <c r="G1158" i="24"/>
  <c r="G1159" i="24"/>
  <c r="G1160" i="24"/>
  <c r="G1161" i="24"/>
  <c r="G1162" i="24"/>
  <c r="G1163" i="24"/>
  <c r="G1164" i="24"/>
  <c r="G1165" i="24"/>
  <c r="G1166" i="24"/>
  <c r="G1167" i="24"/>
  <c r="G1168" i="24"/>
  <c r="G1169" i="24"/>
  <c r="G1170" i="24"/>
  <c r="G1171" i="24"/>
  <c r="G1172" i="24"/>
  <c r="G1173" i="24"/>
  <c r="G1174" i="24"/>
  <c r="G1175" i="24"/>
  <c r="G1176" i="24"/>
  <c r="G1177" i="24"/>
  <c r="G1178" i="24"/>
  <c r="G1179" i="24"/>
  <c r="G1180" i="24"/>
  <c r="G1181" i="24"/>
  <c r="G1182" i="24"/>
  <c r="G1183" i="24"/>
  <c r="G1184" i="24"/>
  <c r="G1185" i="24"/>
  <c r="G1186" i="24"/>
  <c r="G1187" i="24"/>
  <c r="G1188" i="24"/>
  <c r="G1189" i="24"/>
  <c r="G1190" i="24"/>
  <c r="G1191" i="24"/>
  <c r="G1192" i="24"/>
  <c r="G1193" i="24"/>
  <c r="G1194" i="24"/>
  <c r="G1195" i="24"/>
  <c r="G1196" i="24"/>
  <c r="G1197" i="24"/>
  <c r="G1198" i="24"/>
  <c r="G1199" i="24"/>
  <c r="G1200" i="24"/>
  <c r="G1201" i="24"/>
  <c r="G1202" i="24"/>
  <c r="G1203" i="24"/>
  <c r="G1204" i="24"/>
  <c r="G1205" i="24"/>
  <c r="G1206" i="24"/>
  <c r="G1207" i="24"/>
  <c r="G1208" i="24"/>
  <c r="G1209" i="24"/>
  <c r="G1210" i="24"/>
  <c r="G1211" i="24"/>
  <c r="G1212" i="24"/>
  <c r="G1213" i="24"/>
  <c r="G1214" i="24"/>
  <c r="G1215" i="24"/>
  <c r="G1216" i="24"/>
  <c r="G1217" i="24"/>
  <c r="G1218" i="24"/>
  <c r="G1219" i="24"/>
  <c r="G1220" i="24"/>
  <c r="G1221" i="24"/>
  <c r="G1222" i="24"/>
  <c r="G1223" i="24"/>
  <c r="G1224" i="24"/>
  <c r="G1225" i="24"/>
  <c r="G1226" i="24"/>
  <c r="G1227" i="24"/>
  <c r="G1228" i="24"/>
  <c r="G1229" i="24"/>
  <c r="G1230" i="24"/>
  <c r="G1231" i="24"/>
  <c r="G1232" i="24"/>
  <c r="G1233" i="24"/>
  <c r="G1234" i="24"/>
  <c r="G1235" i="24"/>
  <c r="G1236" i="24"/>
  <c r="G1237" i="24"/>
  <c r="G1238" i="24"/>
  <c r="G1239" i="24"/>
  <c r="G1240" i="24"/>
  <c r="G1241" i="24"/>
  <c r="G1242" i="24"/>
  <c r="G1243" i="24"/>
  <c r="G1244" i="24"/>
  <c r="G1245" i="24"/>
  <c r="G1246" i="24"/>
  <c r="G1247" i="24"/>
  <c r="G1248" i="24"/>
  <c r="G1249" i="24"/>
  <c r="G1250" i="24"/>
  <c r="G1251" i="24"/>
  <c r="G1252" i="24"/>
  <c r="G1253" i="24"/>
  <c r="G1254" i="24"/>
  <c r="G1255" i="24"/>
  <c r="G1256" i="24"/>
  <c r="G1257" i="24"/>
  <c r="G1258" i="24"/>
  <c r="G1259" i="24"/>
  <c r="G1260" i="24"/>
  <c r="G1261" i="24"/>
  <c r="G1262" i="24"/>
  <c r="G1263" i="24"/>
  <c r="G1264" i="24"/>
  <c r="G1265" i="24"/>
  <c r="G1266" i="24"/>
  <c r="G1267" i="24"/>
  <c r="G1268" i="24"/>
  <c r="G1269" i="24"/>
  <c r="G1270" i="24"/>
  <c r="G1271" i="24"/>
  <c r="G1272" i="24"/>
  <c r="G1273" i="24"/>
  <c r="G1274" i="24"/>
  <c r="G1275" i="24"/>
  <c r="G1276" i="24"/>
  <c r="G1277" i="24"/>
  <c r="G1278" i="24"/>
  <c r="G1279" i="24"/>
  <c r="G1280" i="24"/>
  <c r="G1281" i="24"/>
  <c r="G1282" i="24"/>
  <c r="G1283" i="24"/>
  <c r="G1284" i="24"/>
  <c r="G1285" i="24"/>
  <c r="G1286" i="24"/>
  <c r="G1287" i="24"/>
  <c r="G1288" i="24"/>
  <c r="G1289" i="24"/>
  <c r="G1290" i="24"/>
  <c r="G1291" i="24"/>
  <c r="G1292" i="24"/>
  <c r="G1293" i="24"/>
  <c r="G1294" i="24"/>
  <c r="G1295" i="24"/>
  <c r="G1296" i="24"/>
  <c r="G1297" i="24"/>
  <c r="G1298" i="24"/>
  <c r="G1299" i="24"/>
  <c r="G1300" i="24"/>
  <c r="G1301" i="24"/>
  <c r="G1302" i="24"/>
  <c r="G1303" i="24"/>
  <c r="G1304" i="24"/>
  <c r="G1305" i="24"/>
  <c r="G1306" i="24"/>
  <c r="G1307" i="24"/>
  <c r="G1308" i="24"/>
  <c r="G1309" i="24"/>
  <c r="G1310" i="24"/>
  <c r="G1311" i="24"/>
  <c r="G1312" i="24"/>
  <c r="G1313" i="24"/>
  <c r="G1314" i="24"/>
  <c r="G1315" i="24"/>
  <c r="G1316" i="24"/>
  <c r="G1317" i="24"/>
  <c r="G1318" i="24"/>
  <c r="G1319" i="24"/>
  <c r="G1320" i="24"/>
  <c r="G1321" i="24"/>
  <c r="G1322" i="24"/>
  <c r="G1323" i="24"/>
  <c r="G1324" i="24"/>
  <c r="G1325" i="24"/>
  <c r="G1326" i="24"/>
  <c r="G1327" i="24"/>
  <c r="G1328" i="24"/>
  <c r="G1329" i="24"/>
  <c r="G1330" i="24"/>
  <c r="G1331" i="24"/>
  <c r="G1332" i="24"/>
  <c r="G1333" i="24"/>
  <c r="G1334" i="24"/>
  <c r="G1335" i="24"/>
  <c r="G1336" i="24"/>
  <c r="G1337" i="24"/>
  <c r="G1338" i="24"/>
  <c r="G1339" i="24"/>
  <c r="G1340" i="24"/>
  <c r="G1341" i="24"/>
  <c r="G1342" i="24"/>
  <c r="G1343" i="24"/>
  <c r="G1344" i="24"/>
  <c r="G1345" i="24"/>
  <c r="G1346" i="24"/>
  <c r="G1347" i="24"/>
  <c r="G1348" i="24"/>
  <c r="G1349" i="24"/>
  <c r="G1350" i="24"/>
  <c r="G1351" i="24"/>
  <c r="G1352" i="24"/>
  <c r="G1353" i="24"/>
  <c r="G1354" i="24"/>
  <c r="G1355" i="24"/>
  <c r="G1356" i="24"/>
  <c r="G1357" i="24"/>
  <c r="G1358" i="24"/>
  <c r="G1359" i="24"/>
  <c r="G1360" i="24"/>
  <c r="G1361" i="24"/>
  <c r="G1362" i="24"/>
  <c r="G1363" i="24"/>
  <c r="G1364" i="24"/>
  <c r="G1365" i="24"/>
  <c r="G1366" i="24"/>
  <c r="G1367" i="24"/>
  <c r="G1368" i="24"/>
  <c r="G1369" i="24"/>
  <c r="G1370" i="24"/>
  <c r="G1371" i="24"/>
  <c r="G1372" i="24"/>
  <c r="G1373" i="24"/>
  <c r="G1374" i="24"/>
  <c r="G1375" i="24"/>
  <c r="G1376" i="24"/>
  <c r="G1377" i="24"/>
  <c r="G1378" i="24"/>
  <c r="G1379" i="24"/>
  <c r="G1380" i="24"/>
  <c r="G1381" i="24"/>
  <c r="G1382" i="24"/>
  <c r="G1383" i="24"/>
  <c r="G1384" i="24"/>
  <c r="G1385" i="24"/>
  <c r="G1386" i="24"/>
  <c r="G1387" i="24"/>
  <c r="G1388" i="24"/>
  <c r="G1389" i="24"/>
  <c r="G1390" i="24"/>
  <c r="G1391" i="24"/>
  <c r="G1392" i="24"/>
  <c r="G1393" i="24"/>
  <c r="G1394" i="24"/>
  <c r="G1395" i="24"/>
  <c r="G1396" i="24"/>
  <c r="G1397" i="24"/>
  <c r="G1398" i="24"/>
  <c r="G1399" i="24"/>
  <c r="G1400" i="24"/>
  <c r="G1401" i="24"/>
  <c r="G1402" i="24"/>
  <c r="G1403" i="24"/>
  <c r="G1404" i="24"/>
  <c r="G1405" i="24"/>
  <c r="G1406" i="24"/>
  <c r="G1407" i="24"/>
  <c r="G1408" i="24"/>
  <c r="G1409" i="24"/>
  <c r="G1410" i="24"/>
  <c r="G1411" i="24"/>
  <c r="G1412" i="24"/>
  <c r="G1413" i="24"/>
  <c r="G1414" i="24"/>
  <c r="G1415" i="24"/>
  <c r="G1416" i="24"/>
  <c r="G1417" i="24"/>
  <c r="G1418" i="24"/>
  <c r="G1419" i="24"/>
  <c r="G1420" i="24"/>
  <c r="G1421" i="24"/>
  <c r="G1422" i="24"/>
  <c r="G1423" i="24"/>
  <c r="G1424" i="24"/>
  <c r="G1425" i="24"/>
  <c r="G1426" i="24"/>
  <c r="G1427" i="24"/>
  <c r="G1428" i="24"/>
  <c r="G1429" i="24"/>
  <c r="G1430" i="24"/>
  <c r="G1431" i="24"/>
  <c r="G1432" i="24"/>
  <c r="G1433" i="24"/>
  <c r="G1434" i="24"/>
  <c r="G1435" i="24"/>
  <c r="G1436" i="24"/>
  <c r="G1437" i="24"/>
  <c r="G1438" i="24"/>
  <c r="G1439" i="24"/>
  <c r="G1440" i="24"/>
  <c r="G1441" i="24"/>
  <c r="G1442" i="24"/>
  <c r="G1443" i="24"/>
  <c r="G1444" i="24"/>
  <c r="G1445" i="24"/>
  <c r="G1446" i="24"/>
  <c r="G1447" i="24"/>
  <c r="G1448" i="24"/>
  <c r="G1449" i="24"/>
  <c r="G1450" i="24"/>
  <c r="G1451" i="24"/>
  <c r="G1452" i="24"/>
  <c r="G1453" i="24"/>
  <c r="G1454" i="24"/>
  <c r="G1455" i="24"/>
  <c r="G1456" i="24"/>
  <c r="G1457" i="24"/>
  <c r="G1458" i="24"/>
  <c r="G1459" i="24"/>
  <c r="G1460" i="24"/>
  <c r="G1461" i="24"/>
  <c r="G1462" i="24"/>
  <c r="G1463" i="24"/>
  <c r="G1464" i="24"/>
  <c r="G1465" i="24"/>
  <c r="G1466" i="24"/>
  <c r="G1467" i="24"/>
  <c r="G1468" i="24"/>
  <c r="G1469" i="24"/>
  <c r="G1470" i="24"/>
  <c r="G1471" i="24"/>
  <c r="G1472" i="24"/>
  <c r="G1473" i="24"/>
  <c r="G1474" i="24"/>
  <c r="G1475" i="24"/>
  <c r="G1476" i="24"/>
  <c r="G1477" i="24"/>
  <c r="G1478" i="24"/>
  <c r="G1479" i="24"/>
  <c r="G1480" i="24"/>
  <c r="G1481" i="24"/>
  <c r="G1482" i="24"/>
  <c r="G1483" i="24"/>
  <c r="G1484" i="24"/>
  <c r="G1485" i="24"/>
  <c r="G1486" i="24"/>
  <c r="G1487" i="24"/>
  <c r="G1488" i="24"/>
  <c r="G1489" i="24"/>
  <c r="G1490" i="24"/>
  <c r="G1491" i="24"/>
  <c r="G1492" i="24"/>
  <c r="G1493" i="24"/>
  <c r="G1494" i="24"/>
  <c r="G1495" i="24"/>
  <c r="G1496" i="24"/>
  <c r="G1497" i="24"/>
  <c r="G1498" i="24"/>
  <c r="G1499" i="24"/>
  <c r="G1500" i="24"/>
  <c r="G1501" i="24"/>
  <c r="G1502" i="24"/>
  <c r="G1503" i="24"/>
  <c r="G1504" i="24"/>
  <c r="G1505" i="24"/>
  <c r="G1506" i="24"/>
  <c r="G1507" i="24"/>
  <c r="G1508" i="24"/>
  <c r="G1509" i="24"/>
  <c r="G1510" i="24"/>
  <c r="G1511" i="24"/>
  <c r="G1512" i="24"/>
  <c r="G1513" i="24"/>
  <c r="G1514" i="24"/>
  <c r="G1515" i="24"/>
  <c r="G1516" i="24"/>
  <c r="G1517" i="24"/>
  <c r="G1518" i="24"/>
  <c r="G1519" i="24"/>
  <c r="G1520" i="24"/>
  <c r="G1521" i="24"/>
  <c r="G1522" i="24"/>
  <c r="G1523" i="24"/>
  <c r="G1524" i="24"/>
  <c r="G1525" i="24"/>
  <c r="G1526" i="24"/>
  <c r="G1527" i="24"/>
  <c r="G1528" i="24"/>
  <c r="G1529" i="24"/>
  <c r="G1530" i="24"/>
  <c r="G1531" i="24"/>
  <c r="G1532" i="24"/>
  <c r="G1533" i="24"/>
  <c r="G1534" i="24"/>
  <c r="G1535" i="24"/>
  <c r="G1536" i="24"/>
  <c r="G1537" i="24"/>
  <c r="G1538" i="24"/>
  <c r="G1539" i="24"/>
  <c r="G1540" i="24"/>
  <c r="G1541" i="24"/>
  <c r="G1542" i="24"/>
  <c r="G1543" i="24"/>
  <c r="G1544" i="24"/>
  <c r="G1545" i="24"/>
  <c r="G1546" i="24"/>
  <c r="G1547" i="24"/>
  <c r="G1548" i="24"/>
  <c r="G1549" i="24"/>
  <c r="G1550" i="24"/>
  <c r="G1551" i="24"/>
  <c r="G1552" i="24"/>
  <c r="G1553" i="24"/>
  <c r="G1554" i="24"/>
  <c r="G1555" i="24"/>
  <c r="G1556" i="24"/>
  <c r="G1557" i="24"/>
  <c r="G1558" i="24"/>
  <c r="G1559" i="24"/>
  <c r="G1560" i="24"/>
  <c r="G1561" i="24"/>
  <c r="G1562" i="24"/>
  <c r="G1563" i="24"/>
  <c r="G1564" i="24"/>
  <c r="G1565" i="24"/>
  <c r="G1566" i="24"/>
  <c r="G1567" i="24"/>
  <c r="G1568" i="24"/>
  <c r="G1569" i="24"/>
  <c r="G1570" i="24"/>
  <c r="G1571" i="24"/>
  <c r="G1572" i="24"/>
  <c r="G1573" i="24"/>
  <c r="G1574" i="24"/>
  <c r="G1575" i="24"/>
  <c r="G1576" i="24"/>
  <c r="G1577" i="24"/>
  <c r="G1578" i="24"/>
  <c r="G1579" i="24"/>
  <c r="G1580" i="24"/>
  <c r="G1581" i="24"/>
  <c r="G1582" i="24"/>
  <c r="G1583" i="24"/>
  <c r="G1584" i="24"/>
  <c r="G1585" i="24"/>
  <c r="G1586" i="24"/>
  <c r="G1587" i="24"/>
  <c r="G1588" i="24"/>
  <c r="G1589" i="24"/>
  <c r="G1590" i="24"/>
  <c r="G1591" i="24"/>
  <c r="G1592" i="24"/>
  <c r="G1593" i="24"/>
  <c r="G1594" i="24"/>
  <c r="G1595" i="24"/>
  <c r="G1596" i="24"/>
  <c r="G1597" i="24"/>
  <c r="G1598" i="24"/>
  <c r="G1599" i="24"/>
  <c r="G1600" i="24"/>
  <c r="G1601" i="24"/>
  <c r="G1602" i="24"/>
  <c r="G1603" i="24"/>
  <c r="G1604" i="24"/>
  <c r="G1605" i="24"/>
  <c r="G1606" i="24"/>
  <c r="G1607" i="24"/>
  <c r="G1608" i="24"/>
  <c r="G1609" i="24"/>
  <c r="G1610" i="24"/>
  <c r="G1611" i="24"/>
  <c r="G1612" i="24"/>
  <c r="G1613" i="24"/>
  <c r="G1614" i="24"/>
  <c r="G1615" i="24"/>
  <c r="G1616" i="24"/>
  <c r="G1617" i="24"/>
  <c r="G1618" i="24"/>
  <c r="G1619" i="24"/>
  <c r="G1620" i="24"/>
  <c r="G1621" i="24"/>
  <c r="G1622" i="24"/>
  <c r="G1623" i="24"/>
  <c r="G1624" i="24"/>
  <c r="G1625" i="24"/>
  <c r="G1626" i="24"/>
  <c r="G1627" i="24"/>
  <c r="G1628" i="24"/>
  <c r="G1629" i="24"/>
  <c r="G1630" i="24"/>
  <c r="G1631" i="24"/>
  <c r="G1632" i="24"/>
  <c r="G1633" i="24"/>
  <c r="G1634" i="24"/>
  <c r="G1635" i="24"/>
  <c r="G1636" i="24"/>
  <c r="G1637" i="24"/>
  <c r="G1638" i="24"/>
  <c r="G1639" i="24"/>
  <c r="G1640" i="24"/>
  <c r="G1641" i="24"/>
  <c r="G1642" i="24"/>
  <c r="G1643" i="24"/>
  <c r="G1644" i="24"/>
  <c r="G1645" i="24"/>
  <c r="G1646" i="24"/>
  <c r="G1647" i="24"/>
  <c r="G1648" i="24"/>
  <c r="G1649" i="24"/>
  <c r="G1650" i="24"/>
  <c r="G1651" i="24"/>
  <c r="G1652" i="24"/>
  <c r="G1653" i="24"/>
  <c r="G1654" i="24"/>
  <c r="G1655" i="24"/>
  <c r="G1656" i="24"/>
  <c r="G1657" i="24"/>
  <c r="G1658" i="24"/>
  <c r="G1659" i="24"/>
  <c r="G1660" i="24"/>
  <c r="G1661" i="24"/>
  <c r="G1662" i="24"/>
  <c r="G1663" i="24"/>
  <c r="G1664" i="24"/>
  <c r="G1665" i="24"/>
  <c r="G1666" i="24"/>
  <c r="G1667" i="24"/>
  <c r="G1668" i="24"/>
  <c r="G1669" i="24"/>
  <c r="G1670" i="24"/>
  <c r="G1671" i="24"/>
  <c r="G1672" i="24"/>
  <c r="G1673" i="24"/>
  <c r="G1674" i="24"/>
  <c r="G1675" i="24"/>
  <c r="G1676" i="24"/>
  <c r="G1677" i="24"/>
  <c r="G1678" i="24"/>
  <c r="G1679" i="24"/>
  <c r="G1680" i="24"/>
  <c r="G1681" i="24"/>
  <c r="G1682" i="24"/>
  <c r="G1683" i="24"/>
  <c r="G1684" i="24"/>
  <c r="G1685" i="24"/>
  <c r="G1686" i="24"/>
  <c r="G1687" i="24"/>
  <c r="G1688" i="24"/>
  <c r="G1689" i="24"/>
  <c r="G1690" i="24"/>
  <c r="G1691" i="24"/>
  <c r="G1692" i="24"/>
  <c r="G1693" i="24"/>
  <c r="G1694" i="24"/>
  <c r="G1695" i="24"/>
  <c r="G1696" i="24"/>
  <c r="G1697" i="24"/>
  <c r="G1698" i="24"/>
  <c r="G1699" i="24"/>
  <c r="G1700" i="24"/>
  <c r="G1701" i="24"/>
  <c r="G1702" i="24"/>
  <c r="G1703" i="24"/>
  <c r="G1704" i="24"/>
  <c r="G1705" i="24"/>
  <c r="G1706" i="24"/>
  <c r="G1707" i="24"/>
  <c r="G1708" i="24"/>
  <c r="G1709" i="24"/>
  <c r="G1710" i="24"/>
  <c r="G1711" i="24"/>
  <c r="G1712" i="24"/>
  <c r="G1713" i="24"/>
  <c r="G1714" i="24"/>
  <c r="G1715" i="24"/>
  <c r="G1716" i="24"/>
  <c r="G1717" i="24"/>
  <c r="G1718" i="24"/>
  <c r="G1719" i="24"/>
  <c r="G1720" i="24"/>
  <c r="G1721" i="24"/>
  <c r="G1722" i="24"/>
  <c r="G1723" i="24"/>
  <c r="G1724" i="24"/>
  <c r="G1725" i="24"/>
  <c r="G1726" i="24"/>
  <c r="G1727" i="24"/>
  <c r="G1728" i="24"/>
  <c r="G1729" i="24"/>
  <c r="G1730" i="24"/>
  <c r="G1731" i="24"/>
  <c r="G1732" i="24"/>
  <c r="G1733" i="24"/>
  <c r="G1734" i="24"/>
  <c r="G1735" i="24"/>
  <c r="G1736" i="24"/>
  <c r="G1737" i="24"/>
  <c r="G1738" i="24"/>
  <c r="G1739" i="24"/>
  <c r="G1740" i="24"/>
  <c r="G1741" i="24"/>
  <c r="G1742" i="24"/>
  <c r="G1743" i="24"/>
  <c r="G1744" i="24"/>
  <c r="G1745" i="24"/>
  <c r="G1746" i="24"/>
  <c r="G1747" i="24"/>
  <c r="G1748" i="24"/>
  <c r="G1749" i="24"/>
  <c r="G1750" i="24"/>
  <c r="G1751" i="24"/>
  <c r="G1752" i="24"/>
  <c r="G1753" i="24"/>
  <c r="G1754" i="24"/>
  <c r="G1755" i="24"/>
  <c r="G1756" i="24"/>
  <c r="G1757" i="24"/>
  <c r="G1758" i="24"/>
  <c r="G1759" i="24"/>
  <c r="G1760" i="24"/>
  <c r="G1761" i="24"/>
  <c r="G1762" i="24"/>
  <c r="G1763" i="24"/>
  <c r="G1764" i="24"/>
  <c r="G1765" i="24"/>
  <c r="G1766" i="24"/>
  <c r="G1767" i="24"/>
  <c r="G1768" i="24"/>
  <c r="G1769" i="24"/>
  <c r="G1770" i="24"/>
  <c r="G1771" i="24"/>
  <c r="G1772" i="24"/>
  <c r="G1773" i="24"/>
  <c r="G1774" i="24"/>
  <c r="G1775" i="24"/>
  <c r="G1776" i="24"/>
  <c r="G1777" i="24"/>
  <c r="G1778" i="24"/>
  <c r="G1779" i="24"/>
  <c r="G1780" i="24"/>
  <c r="G1781" i="24"/>
  <c r="G1782" i="24"/>
  <c r="G1783" i="24"/>
  <c r="G1784" i="24"/>
  <c r="G1785" i="24"/>
  <c r="G1786" i="24"/>
  <c r="G1787" i="24"/>
  <c r="G1788" i="24"/>
  <c r="G1789" i="24"/>
  <c r="G1790" i="24"/>
  <c r="G1791" i="24"/>
  <c r="G1792" i="24"/>
  <c r="G1793" i="24"/>
  <c r="G1794" i="24"/>
  <c r="G1795" i="24"/>
  <c r="G1796" i="24"/>
  <c r="G1797" i="24"/>
  <c r="G1798" i="24"/>
  <c r="G1799" i="24"/>
  <c r="G1800" i="24"/>
  <c r="G1801" i="24"/>
  <c r="G1802" i="24"/>
  <c r="G1803" i="24"/>
  <c r="G1804" i="24"/>
  <c r="G1805" i="24"/>
  <c r="G1806" i="24"/>
  <c r="G1807" i="24"/>
  <c r="G1808" i="24"/>
  <c r="G1809" i="24"/>
  <c r="G1810" i="24"/>
  <c r="G1811" i="24"/>
  <c r="G1812" i="24"/>
  <c r="G1813" i="24"/>
  <c r="G1814" i="24"/>
  <c r="G1815" i="24"/>
  <c r="G1816" i="24"/>
  <c r="G1817" i="24"/>
  <c r="G1818" i="24"/>
  <c r="G1819" i="24"/>
  <c r="G1820" i="24"/>
  <c r="G1821" i="24"/>
  <c r="G1822" i="24"/>
  <c r="G1823" i="24"/>
  <c r="G1824" i="24"/>
  <c r="G1825" i="24"/>
  <c r="G1826" i="24"/>
  <c r="G1827" i="24"/>
  <c r="G1828" i="24"/>
  <c r="G1829" i="24"/>
  <c r="G1830" i="24"/>
  <c r="G1831" i="24"/>
  <c r="G1832" i="24"/>
  <c r="G1833" i="24"/>
  <c r="G1834" i="24"/>
  <c r="G1835" i="24"/>
  <c r="G1836" i="24"/>
  <c r="G1837" i="24"/>
  <c r="G1838" i="24"/>
  <c r="G1839" i="24"/>
  <c r="G1840" i="24"/>
  <c r="G1841" i="24"/>
  <c r="G1842" i="24"/>
  <c r="G1843" i="24"/>
  <c r="G1844" i="24"/>
  <c r="G1845" i="24"/>
  <c r="G1846" i="24"/>
  <c r="G1847" i="24"/>
  <c r="G1848" i="24"/>
  <c r="G1849" i="24"/>
  <c r="G1850" i="24"/>
  <c r="G1851" i="24"/>
  <c r="G1852" i="24"/>
  <c r="G1853" i="24"/>
  <c r="G1854" i="24"/>
  <c r="G1855" i="24"/>
  <c r="G1856" i="24"/>
  <c r="G1857" i="24"/>
  <c r="G1858" i="24"/>
  <c r="G1859" i="24"/>
  <c r="G1860" i="24"/>
  <c r="G1861" i="24"/>
  <c r="G1862" i="24"/>
  <c r="G1863" i="24"/>
  <c r="G1864" i="24"/>
  <c r="G1865" i="24"/>
  <c r="G1866" i="24"/>
  <c r="G1867" i="24"/>
  <c r="G1868" i="24"/>
  <c r="G1869" i="24"/>
  <c r="G1870" i="24"/>
  <c r="G1871" i="24"/>
  <c r="G1872" i="24"/>
  <c r="G1873" i="24"/>
  <c r="G1874" i="24"/>
  <c r="G1875" i="24"/>
  <c r="G1876" i="24"/>
  <c r="G1877" i="24"/>
  <c r="G1878" i="24"/>
  <c r="G1879" i="24"/>
  <c r="G1880" i="24"/>
  <c r="G1881" i="24"/>
  <c r="G1882" i="24"/>
  <c r="G1883" i="24"/>
  <c r="G1884" i="24"/>
  <c r="G1885" i="24"/>
  <c r="G1886" i="24"/>
  <c r="G1887" i="24"/>
  <c r="G1888" i="24"/>
  <c r="G1889" i="24"/>
  <c r="G1890" i="24"/>
  <c r="G1891" i="24"/>
  <c r="G1892" i="24"/>
  <c r="G1893" i="24"/>
  <c r="G1894" i="24"/>
  <c r="G1895" i="24"/>
  <c r="G1896" i="24"/>
  <c r="G1897" i="24"/>
  <c r="G1898" i="24"/>
  <c r="G1899" i="24"/>
  <c r="G1900" i="24"/>
  <c r="G1901" i="24"/>
  <c r="G1902" i="24"/>
  <c r="G1903" i="24"/>
  <c r="G1904" i="24"/>
  <c r="G1905" i="24"/>
  <c r="G1906" i="24"/>
  <c r="G1907" i="24"/>
  <c r="G1908" i="24"/>
  <c r="G1909" i="24"/>
  <c r="G1910" i="24"/>
  <c r="G1911" i="24"/>
  <c r="G1912" i="24"/>
  <c r="G1913" i="24"/>
  <c r="G1914" i="24"/>
  <c r="G1915" i="24"/>
  <c r="G1916" i="24"/>
  <c r="G1917" i="24"/>
  <c r="G1918" i="24"/>
  <c r="G1919" i="24"/>
  <c r="G1920" i="24"/>
  <c r="G1921" i="24"/>
  <c r="G1922" i="24"/>
  <c r="G1923" i="24"/>
  <c r="G1924" i="24"/>
  <c r="G1925" i="24"/>
  <c r="G1926" i="24"/>
  <c r="G1927" i="24"/>
  <c r="G1928" i="24"/>
  <c r="G1929" i="24"/>
  <c r="G1930" i="24"/>
  <c r="G1931" i="24"/>
  <c r="G1932" i="24"/>
  <c r="G1933" i="24"/>
  <c r="G1934" i="24"/>
  <c r="G1935" i="24"/>
  <c r="G1936" i="24"/>
  <c r="G1937" i="24"/>
  <c r="G1938" i="24"/>
  <c r="G1939" i="24"/>
  <c r="G1940" i="24"/>
  <c r="G1941" i="24"/>
  <c r="G1942" i="24"/>
  <c r="G1943" i="24"/>
  <c r="G1944" i="24"/>
  <c r="G1945" i="24"/>
  <c r="G1946" i="24"/>
  <c r="G1947" i="24"/>
  <c r="G1948" i="24"/>
  <c r="G1949" i="24"/>
  <c r="G1950" i="24"/>
  <c r="G1951" i="24"/>
  <c r="G1952" i="24"/>
  <c r="G1953" i="24"/>
  <c r="G1954" i="24"/>
  <c r="G1955" i="24"/>
  <c r="G1956" i="24"/>
  <c r="G1957" i="24"/>
  <c r="G1958" i="24"/>
  <c r="G1959" i="24"/>
  <c r="G1960" i="24"/>
  <c r="G1961" i="24"/>
  <c r="G1962" i="24"/>
  <c r="G1963" i="24"/>
  <c r="G1964" i="24"/>
  <c r="G1965" i="24"/>
  <c r="G1966" i="24"/>
  <c r="G1967" i="24"/>
  <c r="G1968" i="24"/>
  <c r="G1969" i="24"/>
  <c r="G1970" i="24"/>
  <c r="G1971" i="24"/>
  <c r="G1972" i="24"/>
  <c r="G1973" i="24"/>
  <c r="G1974" i="24"/>
  <c r="G1975" i="24"/>
  <c r="G1976" i="24"/>
  <c r="G1977" i="24"/>
  <c r="G1978" i="24"/>
  <c r="G1979" i="24"/>
  <c r="G1980" i="24"/>
  <c r="G1981" i="24"/>
  <c r="G1982" i="24"/>
  <c r="G1983" i="24"/>
  <c r="G1984" i="24"/>
  <c r="G1985" i="24"/>
  <c r="G1986" i="24"/>
  <c r="G1987" i="24"/>
  <c r="G1988" i="24"/>
  <c r="G1989" i="24"/>
  <c r="G1990" i="24"/>
  <c r="G1991" i="24"/>
  <c r="G1992" i="24"/>
  <c r="G1993" i="24"/>
  <c r="G1994" i="24"/>
  <c r="G1995" i="24"/>
  <c r="G1996" i="24"/>
  <c r="G1997" i="24"/>
  <c r="G1998" i="24"/>
  <c r="G1999" i="24"/>
  <c r="G2000" i="24"/>
  <c r="G2001" i="24"/>
  <c r="G2002" i="24"/>
  <c r="G2003" i="24"/>
  <c r="G2004" i="24"/>
  <c r="G2005" i="24"/>
  <c r="G2006" i="24"/>
  <c r="G2007" i="24"/>
  <c r="G2008" i="24"/>
  <c r="G2009" i="24"/>
  <c r="G2010" i="24"/>
  <c r="G2011" i="24"/>
  <c r="G2012" i="24"/>
  <c r="G2013" i="24"/>
  <c r="G2014" i="24"/>
  <c r="G2015" i="24"/>
  <c r="G2016" i="24"/>
  <c r="G2017" i="24"/>
  <c r="G2018" i="24"/>
  <c r="G2019" i="24"/>
  <c r="G2020" i="24"/>
  <c r="G2021" i="24"/>
  <c r="G2022" i="24"/>
  <c r="G2023" i="24"/>
  <c r="G2024" i="24"/>
  <c r="G2025" i="24"/>
  <c r="G2026" i="24"/>
  <c r="G2027" i="24"/>
  <c r="G2028" i="24"/>
  <c r="G2029" i="24"/>
  <c r="G2030" i="24"/>
  <c r="G2031" i="24"/>
  <c r="G2032" i="24"/>
  <c r="G2033" i="24"/>
  <c r="G2034" i="24"/>
  <c r="G2035" i="24"/>
  <c r="G2036" i="24"/>
  <c r="G2037" i="24"/>
  <c r="G2038" i="24"/>
  <c r="G2039" i="24"/>
  <c r="G2040" i="24"/>
  <c r="G2041" i="24"/>
  <c r="G2042" i="24"/>
  <c r="G2043" i="24"/>
  <c r="G2044" i="24"/>
  <c r="G2045" i="24"/>
  <c r="G2046" i="24"/>
  <c r="G2047" i="24"/>
  <c r="G2048" i="24"/>
  <c r="G2049" i="24"/>
  <c r="G2050" i="24"/>
  <c r="G2051" i="24"/>
  <c r="G2052" i="24"/>
  <c r="G2053" i="24"/>
  <c r="G2054" i="24"/>
  <c r="G2055" i="24"/>
  <c r="G2056" i="24"/>
  <c r="G2057" i="24"/>
  <c r="G2058" i="24"/>
  <c r="G2059" i="24"/>
  <c r="G2060" i="24"/>
  <c r="G2061" i="24"/>
  <c r="G2062" i="24"/>
  <c r="G2063" i="24"/>
  <c r="G2064" i="24"/>
  <c r="G2065" i="24"/>
  <c r="G2066" i="24"/>
  <c r="G2067" i="24"/>
  <c r="G2068" i="24"/>
  <c r="G2069" i="24"/>
  <c r="G2070" i="24"/>
  <c r="G2071" i="24"/>
  <c r="G2072" i="24"/>
  <c r="G2073" i="24"/>
  <c r="G2074" i="24"/>
  <c r="G2075" i="24"/>
  <c r="G2076" i="24"/>
  <c r="G2077" i="24"/>
  <c r="G2078" i="24"/>
  <c r="G2079" i="24"/>
  <c r="G2080" i="24"/>
  <c r="G2081" i="24"/>
  <c r="G2082" i="24"/>
  <c r="G2083" i="24"/>
  <c r="G2084" i="24"/>
  <c r="G2085" i="24"/>
  <c r="G2086" i="24"/>
  <c r="G2087" i="24"/>
  <c r="G2088" i="24"/>
  <c r="G2089" i="24"/>
  <c r="G2090" i="24"/>
  <c r="G2091" i="24"/>
  <c r="G2092" i="24"/>
  <c r="G2093" i="24"/>
  <c r="G2094" i="24"/>
  <c r="G2095" i="24"/>
  <c r="G2096" i="24"/>
  <c r="G2097" i="24"/>
  <c r="G2098" i="24"/>
  <c r="G2099" i="24"/>
  <c r="G2100" i="24"/>
  <c r="G2101" i="24"/>
  <c r="G2102" i="24"/>
  <c r="G2103" i="24"/>
  <c r="G2104" i="24"/>
  <c r="G2105" i="24"/>
  <c r="G2106" i="24"/>
  <c r="G2107" i="24"/>
  <c r="G2108" i="24"/>
  <c r="G2109" i="24"/>
  <c r="G2110" i="24"/>
  <c r="G2111" i="24"/>
  <c r="G2112" i="24"/>
  <c r="G2113" i="24"/>
  <c r="G2114" i="24"/>
  <c r="G2115" i="24"/>
  <c r="G2116" i="24"/>
  <c r="G2117" i="24"/>
  <c r="G2118" i="24"/>
  <c r="G2119" i="24"/>
  <c r="G2120" i="24"/>
  <c r="G2121" i="24"/>
  <c r="G2122" i="24"/>
  <c r="G2123" i="24"/>
  <c r="G2124" i="24"/>
  <c r="G2125" i="24"/>
  <c r="G2126" i="24"/>
  <c r="G2127" i="24"/>
  <c r="G2128" i="24"/>
  <c r="G2129" i="24"/>
  <c r="G2130" i="24"/>
  <c r="G2131" i="24"/>
  <c r="G2132" i="24"/>
  <c r="G2133" i="24"/>
  <c r="G2134" i="24"/>
  <c r="G2135" i="24"/>
  <c r="G2136" i="24"/>
  <c r="G2137" i="24"/>
  <c r="G2138" i="24"/>
  <c r="G2139" i="24"/>
  <c r="G2140" i="24"/>
  <c r="G2141" i="24"/>
  <c r="G2142" i="24"/>
  <c r="G2143" i="24"/>
  <c r="G2144" i="24"/>
  <c r="G2145" i="24"/>
  <c r="G2146" i="24"/>
  <c r="G2147" i="24"/>
  <c r="G2148" i="24"/>
  <c r="G2149" i="24"/>
  <c r="G2150" i="24"/>
  <c r="G2151" i="24"/>
  <c r="G2152" i="24"/>
  <c r="G2153" i="24"/>
  <c r="G2154" i="24"/>
  <c r="G2155" i="24"/>
  <c r="G2156" i="24"/>
  <c r="G2157" i="24"/>
  <c r="G2158" i="24"/>
  <c r="G2159" i="24"/>
  <c r="G2160" i="24"/>
  <c r="G2161" i="24"/>
  <c r="G2162" i="24"/>
  <c r="G2163" i="24"/>
  <c r="G2164" i="24"/>
  <c r="G2165" i="24"/>
  <c r="G2166" i="24"/>
  <c r="G2167" i="24"/>
  <c r="G2168" i="24"/>
  <c r="G2169" i="24"/>
  <c r="G2170" i="24"/>
  <c r="G2171" i="24"/>
  <c r="G2172" i="24"/>
  <c r="G2173" i="24"/>
  <c r="G2174" i="24"/>
  <c r="G2175" i="24"/>
  <c r="G2176" i="24"/>
  <c r="G2177" i="24"/>
  <c r="G2178" i="24"/>
  <c r="G2179" i="24"/>
  <c r="G2180" i="24"/>
  <c r="G2181" i="24"/>
  <c r="G2182" i="24"/>
  <c r="G2183" i="24"/>
  <c r="G2184" i="24"/>
  <c r="G2185" i="24"/>
  <c r="G2186" i="24"/>
  <c r="G2187" i="24"/>
  <c r="G2188" i="24"/>
  <c r="G2189" i="24"/>
  <c r="G2190" i="24"/>
  <c r="G2191" i="24"/>
  <c r="G2192" i="24"/>
  <c r="G2193" i="24"/>
  <c r="G2194" i="24"/>
  <c r="G2195" i="24"/>
  <c r="G2196" i="24"/>
  <c r="G2197" i="24"/>
  <c r="G2198" i="24"/>
  <c r="G2199" i="24"/>
  <c r="G2200" i="24"/>
  <c r="G2201" i="24"/>
  <c r="G2202" i="24"/>
  <c r="G2203" i="24"/>
  <c r="G2204" i="24"/>
  <c r="G2205" i="24"/>
  <c r="G2206" i="24"/>
  <c r="G2207" i="24"/>
  <c r="G2208" i="24"/>
  <c r="G2209" i="24"/>
  <c r="G2210" i="24"/>
  <c r="G2211" i="24"/>
  <c r="G2212" i="24"/>
  <c r="G2213" i="24"/>
  <c r="G2214" i="24"/>
  <c r="G2215" i="24"/>
  <c r="G2216" i="24"/>
  <c r="G2217" i="24"/>
  <c r="G2218" i="24"/>
  <c r="G2219" i="24"/>
  <c r="G2220" i="24"/>
  <c r="G2221" i="24"/>
  <c r="G2222" i="24"/>
  <c r="G2223" i="24"/>
  <c r="G2224" i="24"/>
  <c r="G2225" i="24"/>
  <c r="G2226" i="24"/>
  <c r="G2227" i="24"/>
  <c r="G2228" i="24"/>
  <c r="G2229" i="24"/>
  <c r="G2230" i="24"/>
  <c r="G2231" i="24"/>
  <c r="G2232" i="24"/>
  <c r="G2233" i="24"/>
  <c r="G2234" i="24"/>
  <c r="G2235" i="24"/>
  <c r="G2236" i="24"/>
  <c r="G2237" i="24"/>
  <c r="G2238" i="24"/>
  <c r="G2239" i="24"/>
  <c r="G2240" i="24"/>
  <c r="G2241" i="24"/>
  <c r="G2242" i="24"/>
  <c r="G2243" i="24"/>
  <c r="G2244" i="24"/>
  <c r="G2245" i="24"/>
  <c r="G2246" i="24"/>
  <c r="G2247" i="24"/>
  <c r="G2248" i="24"/>
  <c r="G2249" i="24"/>
  <c r="G2250" i="24"/>
  <c r="G2251" i="24"/>
  <c r="G2252" i="24"/>
  <c r="G2253" i="24"/>
  <c r="G2254" i="24"/>
  <c r="G2255" i="24"/>
  <c r="G2256" i="24"/>
  <c r="G2257" i="24"/>
  <c r="G2258" i="24"/>
  <c r="G2259" i="24"/>
  <c r="G2260" i="24"/>
  <c r="G2261" i="24"/>
  <c r="G2262" i="24"/>
  <c r="G2263" i="24"/>
  <c r="G2264" i="24"/>
  <c r="G2265" i="24"/>
  <c r="G2266" i="24"/>
  <c r="G2267" i="24"/>
  <c r="G2268" i="24"/>
  <c r="G2269" i="24"/>
  <c r="G2270" i="24"/>
  <c r="G2271" i="24"/>
  <c r="G2272" i="24"/>
  <c r="G2273" i="24"/>
  <c r="G2274" i="24"/>
  <c r="G2275" i="24"/>
  <c r="G2276" i="24"/>
  <c r="G2277" i="24"/>
  <c r="G2278" i="24"/>
  <c r="G2279" i="24"/>
  <c r="G2280" i="24"/>
  <c r="G2281" i="24"/>
  <c r="G2282" i="24"/>
  <c r="G2283" i="24"/>
  <c r="G2284" i="24"/>
  <c r="G2285" i="24"/>
  <c r="G2286" i="24"/>
  <c r="G2287" i="24"/>
  <c r="G2288" i="24"/>
  <c r="G2289" i="24"/>
  <c r="G2290" i="24"/>
  <c r="G2291" i="24"/>
  <c r="G2292" i="24"/>
  <c r="G2293" i="24"/>
  <c r="G2294" i="24"/>
  <c r="G2295" i="24"/>
  <c r="G2296" i="24"/>
  <c r="G2297" i="24"/>
  <c r="G2298" i="24"/>
  <c r="G2299" i="24"/>
  <c r="G2300" i="24"/>
  <c r="G2301" i="24"/>
  <c r="G2302" i="24"/>
  <c r="G2303" i="24"/>
  <c r="G2304" i="24"/>
  <c r="G2305" i="24"/>
  <c r="G2306" i="24"/>
  <c r="G2307" i="24"/>
  <c r="G2308" i="24"/>
  <c r="G2309" i="24"/>
  <c r="G2310" i="24"/>
  <c r="G2311" i="24"/>
  <c r="G2312" i="24"/>
  <c r="G2313" i="24"/>
  <c r="G2314" i="24"/>
  <c r="G2315" i="24"/>
  <c r="G2316" i="24"/>
  <c r="G2317" i="24"/>
  <c r="G2318" i="24"/>
  <c r="G2319" i="24"/>
  <c r="G2320" i="24"/>
  <c r="G2321" i="24"/>
  <c r="G2322" i="24"/>
  <c r="G2323" i="24"/>
  <c r="G2324" i="24"/>
  <c r="G2325" i="24"/>
  <c r="G2326" i="24"/>
  <c r="G2327" i="24"/>
  <c r="G2328" i="24"/>
  <c r="G2329" i="24"/>
  <c r="G2330" i="24"/>
  <c r="G2331" i="24"/>
  <c r="G2332" i="24"/>
  <c r="G2333" i="24"/>
  <c r="G2334" i="24"/>
  <c r="G2335" i="24"/>
  <c r="G2336" i="24"/>
  <c r="G2337" i="24"/>
  <c r="G2338" i="24"/>
  <c r="G2339" i="24"/>
  <c r="G2340" i="24"/>
  <c r="G2341" i="24"/>
  <c r="G2342" i="24"/>
  <c r="G2343" i="24"/>
  <c r="G2344" i="24"/>
  <c r="G2345" i="24"/>
  <c r="G2346" i="24"/>
  <c r="G2347" i="24"/>
  <c r="G2348" i="24"/>
  <c r="G2349" i="24"/>
  <c r="G2350" i="24"/>
  <c r="G2351" i="24"/>
  <c r="G2352" i="24"/>
  <c r="G2353" i="24"/>
  <c r="G2354" i="24"/>
  <c r="G2355" i="24"/>
  <c r="G2356" i="24"/>
  <c r="G2357" i="24"/>
  <c r="G2358" i="24"/>
  <c r="G2359" i="24"/>
  <c r="G2360" i="24"/>
  <c r="G2361" i="24"/>
  <c r="G2362" i="24"/>
  <c r="G2363" i="24"/>
  <c r="G2364" i="24"/>
  <c r="G2365" i="24"/>
  <c r="G2366" i="24"/>
  <c r="G2367" i="24"/>
  <c r="G2368" i="24"/>
  <c r="G2369" i="24"/>
  <c r="G2370" i="24"/>
  <c r="G2371" i="24"/>
  <c r="G2372" i="24"/>
  <c r="G2373" i="24"/>
  <c r="G2374" i="24"/>
  <c r="G2375" i="24"/>
  <c r="G2376" i="24"/>
  <c r="G2377" i="24"/>
  <c r="G2378" i="24"/>
  <c r="G2379" i="24"/>
  <c r="G2380" i="24"/>
  <c r="G2381" i="24"/>
  <c r="G2382" i="24"/>
  <c r="G2383" i="24"/>
  <c r="G2384" i="24"/>
  <c r="G2385" i="24"/>
  <c r="G2386" i="24"/>
  <c r="G2387" i="24"/>
  <c r="G2388" i="24"/>
  <c r="G2389" i="24"/>
  <c r="G2390" i="24"/>
  <c r="G2391" i="24"/>
  <c r="G2392" i="24"/>
  <c r="G2393" i="24"/>
  <c r="G2394" i="24"/>
  <c r="G2395" i="24"/>
  <c r="G2396" i="24"/>
  <c r="G2397" i="24"/>
  <c r="G2398" i="24"/>
  <c r="G2399" i="24"/>
  <c r="G2400" i="24"/>
  <c r="G2401" i="24"/>
  <c r="G2402" i="24"/>
  <c r="G2403" i="24"/>
  <c r="G2404" i="24"/>
  <c r="G2405" i="24"/>
  <c r="G2406" i="24"/>
  <c r="G2407" i="24"/>
  <c r="G2408" i="24"/>
  <c r="G2409" i="24"/>
  <c r="G2410" i="24"/>
  <c r="G2411" i="24"/>
  <c r="G2412" i="24"/>
  <c r="G2413" i="24"/>
  <c r="G2414" i="24"/>
  <c r="G2415" i="24"/>
  <c r="G2416" i="24"/>
  <c r="G2417" i="24"/>
  <c r="G2418" i="24"/>
  <c r="G2419" i="24"/>
  <c r="G2420" i="24"/>
  <c r="G2421" i="24"/>
  <c r="G2422" i="24"/>
  <c r="G2423" i="24"/>
  <c r="G2424" i="24"/>
  <c r="G2425" i="24"/>
  <c r="G2426" i="24"/>
  <c r="G2427" i="24"/>
  <c r="G2428" i="24"/>
  <c r="G2429" i="24"/>
  <c r="G2430" i="24"/>
  <c r="G2431" i="24"/>
  <c r="G2432" i="24"/>
  <c r="G2433" i="24"/>
  <c r="G2434" i="24"/>
  <c r="G2435" i="24"/>
  <c r="G2436" i="24"/>
  <c r="G2437" i="24"/>
  <c r="G2438" i="24"/>
  <c r="G2439" i="24"/>
  <c r="G2440" i="24"/>
  <c r="G2441" i="24"/>
  <c r="G2442" i="24"/>
  <c r="G2443" i="24"/>
  <c r="G2444" i="24"/>
  <c r="G2445" i="24"/>
  <c r="G2446" i="24"/>
  <c r="G2447" i="24"/>
  <c r="G2448" i="24"/>
  <c r="G2449" i="24"/>
  <c r="G2450" i="24"/>
  <c r="G2451" i="24"/>
  <c r="G2452" i="24"/>
  <c r="G2453" i="24"/>
  <c r="G2454" i="24"/>
  <c r="G2455" i="24"/>
  <c r="G2456" i="24"/>
  <c r="G2457" i="24"/>
  <c r="G2458" i="24"/>
  <c r="G2459" i="24"/>
  <c r="G2460" i="24"/>
  <c r="G2461" i="24"/>
  <c r="G2462" i="24"/>
  <c r="G2463" i="24"/>
  <c r="G2464" i="24"/>
  <c r="G2465" i="24"/>
  <c r="G2466" i="24"/>
  <c r="G2467" i="24"/>
  <c r="G2468" i="24"/>
  <c r="G2469" i="24"/>
  <c r="G2470" i="24"/>
  <c r="G2471" i="24"/>
  <c r="G2472" i="24"/>
  <c r="G2473" i="24"/>
  <c r="G2474" i="24"/>
  <c r="G2475" i="24"/>
  <c r="G2476" i="24"/>
  <c r="G2477" i="24"/>
  <c r="G2478" i="24"/>
  <c r="G2479" i="24"/>
  <c r="G2480" i="24"/>
  <c r="G2481" i="24"/>
  <c r="G2482" i="24"/>
  <c r="G2483" i="24"/>
  <c r="G2484" i="24"/>
  <c r="G2485" i="24"/>
  <c r="G2486" i="24"/>
  <c r="G2487" i="24"/>
  <c r="G2488" i="24"/>
  <c r="G2489" i="24"/>
  <c r="G2490" i="24"/>
  <c r="G2491" i="24"/>
  <c r="G2492" i="24"/>
  <c r="G2493" i="24"/>
  <c r="G2494" i="24"/>
  <c r="G2495" i="24"/>
  <c r="G2496" i="24"/>
  <c r="G2497" i="24"/>
  <c r="G2498" i="24"/>
  <c r="G2499" i="24"/>
  <c r="G2500" i="24"/>
  <c r="G2501" i="24"/>
  <c r="G2502" i="24"/>
  <c r="G2503" i="24"/>
  <c r="G2504" i="24"/>
  <c r="G2505" i="24"/>
  <c r="G2506" i="24"/>
  <c r="G2507" i="24"/>
  <c r="G2508" i="24"/>
  <c r="G2509" i="24"/>
  <c r="G2510" i="24"/>
  <c r="G2511" i="24"/>
  <c r="G2512" i="24"/>
  <c r="G2513" i="24"/>
  <c r="G2514" i="24"/>
  <c r="G2515" i="24"/>
  <c r="G2516" i="24"/>
  <c r="G2517" i="24"/>
  <c r="G2518" i="24"/>
  <c r="G2519" i="24"/>
  <c r="G2520" i="24"/>
  <c r="G2521" i="24"/>
  <c r="G2522" i="24"/>
  <c r="G2523" i="24"/>
  <c r="G2524" i="24"/>
  <c r="G2525" i="24"/>
  <c r="G2526" i="24"/>
  <c r="G2527" i="24"/>
  <c r="G2528" i="24"/>
  <c r="G2529" i="24"/>
  <c r="G2530" i="24"/>
  <c r="G2531" i="24"/>
  <c r="G2532" i="24"/>
  <c r="G2533" i="24"/>
  <c r="G2534" i="24"/>
  <c r="G2535" i="24"/>
  <c r="G2536" i="24"/>
  <c r="G2537" i="24"/>
  <c r="G2538" i="24"/>
  <c r="G2539" i="24"/>
  <c r="G2540" i="24"/>
  <c r="G2541" i="24"/>
  <c r="G2542" i="24"/>
  <c r="G2543" i="24"/>
  <c r="G2544" i="24"/>
  <c r="G2545" i="24"/>
  <c r="G2546" i="24"/>
  <c r="G2547" i="24"/>
  <c r="G2548" i="24"/>
  <c r="G2549" i="24"/>
  <c r="G2550" i="24"/>
  <c r="G2551" i="24"/>
  <c r="G2552" i="24"/>
  <c r="G2553" i="24"/>
  <c r="G2554" i="24"/>
  <c r="G2555" i="24"/>
  <c r="G2556" i="24"/>
  <c r="G2557" i="24"/>
  <c r="G2558" i="24"/>
  <c r="G2559" i="24"/>
  <c r="G2560" i="24"/>
  <c r="G2561" i="24"/>
  <c r="G2562" i="24"/>
  <c r="G2563" i="24"/>
  <c r="G2564" i="24"/>
  <c r="G2565" i="24"/>
  <c r="G2566" i="24"/>
  <c r="G2567" i="24"/>
  <c r="G2568" i="24"/>
  <c r="G2569" i="24"/>
  <c r="G2570" i="24"/>
  <c r="G2571" i="24"/>
  <c r="G2572" i="24"/>
  <c r="G2573" i="24"/>
  <c r="G2574" i="24"/>
  <c r="G2575" i="24"/>
  <c r="G2576" i="24"/>
  <c r="G2577" i="24"/>
  <c r="G2578" i="24"/>
  <c r="G2579" i="24"/>
  <c r="G2580" i="24"/>
  <c r="G2581" i="24"/>
  <c r="G2582" i="24"/>
  <c r="G2583" i="24"/>
  <c r="G2584" i="24"/>
  <c r="G2585" i="24"/>
  <c r="G2586" i="24"/>
  <c r="G2587" i="24"/>
  <c r="G2588" i="24"/>
  <c r="G2589" i="24"/>
  <c r="G2590" i="24"/>
  <c r="G2591" i="24"/>
  <c r="G2592" i="24"/>
  <c r="G2593" i="24"/>
  <c r="G2594" i="24"/>
  <c r="G2595" i="24"/>
  <c r="G2596" i="24"/>
  <c r="G2597" i="24"/>
  <c r="G2598" i="24"/>
  <c r="G2599" i="24"/>
  <c r="G2600" i="24"/>
  <c r="G2601" i="24"/>
  <c r="G2602" i="24"/>
  <c r="G2603" i="24"/>
  <c r="G2604" i="24"/>
  <c r="G2605" i="24"/>
  <c r="G2606" i="24"/>
  <c r="G2607" i="24"/>
  <c r="G2608" i="24"/>
  <c r="G2609" i="24"/>
  <c r="G2610" i="24"/>
  <c r="G2611" i="24"/>
  <c r="G2612" i="24"/>
  <c r="G2613" i="24"/>
  <c r="G2614" i="24"/>
  <c r="G2615" i="24"/>
  <c r="G2616" i="24"/>
  <c r="G2617" i="24"/>
  <c r="G2618" i="24"/>
  <c r="G2619" i="24"/>
  <c r="G2620" i="24"/>
  <c r="G2621" i="24"/>
  <c r="G2622" i="24"/>
  <c r="G2623" i="24"/>
  <c r="G2624" i="24"/>
  <c r="G2625" i="24"/>
  <c r="G2626" i="24"/>
  <c r="G2627" i="24"/>
  <c r="G2628" i="24"/>
  <c r="G2629" i="24"/>
  <c r="G2630" i="24"/>
  <c r="G2631" i="24"/>
  <c r="G2632" i="24"/>
  <c r="G2633" i="24"/>
  <c r="G2634" i="24"/>
  <c r="G2635" i="24"/>
  <c r="G2636" i="24"/>
  <c r="G2637" i="24"/>
  <c r="G2638" i="24"/>
  <c r="G2639" i="24"/>
  <c r="G2640" i="24"/>
  <c r="G2641" i="24"/>
  <c r="G2642" i="24"/>
  <c r="G2643" i="24"/>
  <c r="G2644" i="24"/>
  <c r="G2645" i="24"/>
  <c r="G2646" i="24"/>
  <c r="G2647" i="24"/>
  <c r="G2648" i="24"/>
  <c r="G2649" i="24"/>
  <c r="G2650" i="24"/>
  <c r="G2651" i="24"/>
  <c r="G2652" i="24"/>
  <c r="G2653" i="24"/>
  <c r="G2654" i="24"/>
  <c r="G2655" i="24"/>
  <c r="G2656" i="24"/>
  <c r="G2657" i="24"/>
  <c r="G2658" i="24"/>
  <c r="G2659" i="24"/>
  <c r="G2660" i="24"/>
  <c r="G2661" i="24"/>
  <c r="G2662" i="24"/>
  <c r="G2663" i="24"/>
  <c r="G2664" i="24"/>
  <c r="G2665" i="24"/>
  <c r="G2666" i="24"/>
  <c r="G2667" i="24"/>
  <c r="G2668" i="24"/>
  <c r="G2669" i="24"/>
  <c r="G2670" i="24"/>
  <c r="G2671" i="24"/>
  <c r="G2672" i="24"/>
  <c r="G2673" i="24"/>
  <c r="G2674" i="24"/>
  <c r="G2675" i="24"/>
  <c r="G2676" i="24"/>
  <c r="G2677" i="24"/>
  <c r="G2678" i="24"/>
  <c r="G2679" i="24"/>
  <c r="G2680" i="24"/>
  <c r="G2681" i="24"/>
  <c r="G2682" i="24"/>
  <c r="G2683" i="24"/>
  <c r="G2684" i="24"/>
  <c r="G2685" i="24"/>
  <c r="G2686" i="24"/>
  <c r="G2687" i="24"/>
  <c r="G2688" i="24"/>
  <c r="G2689" i="24"/>
  <c r="G2690" i="24"/>
  <c r="G2691" i="24"/>
  <c r="G2692" i="24"/>
  <c r="G2693" i="24"/>
  <c r="G2694" i="24"/>
  <c r="G2695" i="24"/>
  <c r="G2696" i="24"/>
  <c r="G2697" i="24"/>
  <c r="G2698" i="24"/>
  <c r="G2699" i="24"/>
  <c r="G2700" i="24"/>
  <c r="G2701" i="24"/>
  <c r="G2702" i="24"/>
  <c r="G2703" i="24"/>
  <c r="G2704" i="24"/>
  <c r="G2705" i="24"/>
  <c r="G2706" i="24"/>
  <c r="G2707" i="24"/>
  <c r="G2708" i="24"/>
  <c r="G2709" i="24"/>
  <c r="G2710" i="24"/>
  <c r="G2711" i="24"/>
  <c r="G2712" i="24"/>
  <c r="G2713" i="24"/>
  <c r="G2714" i="24"/>
  <c r="G2715" i="24"/>
  <c r="G2716" i="24"/>
  <c r="G2717" i="24"/>
  <c r="G2718" i="24"/>
  <c r="G2719" i="24"/>
  <c r="G2720" i="24"/>
  <c r="G2721" i="24"/>
  <c r="G2722" i="24"/>
  <c r="G2723" i="24"/>
  <c r="G2724" i="24"/>
  <c r="G2725" i="24"/>
  <c r="G2726" i="24"/>
  <c r="G2727" i="24"/>
  <c r="G2728" i="24"/>
  <c r="G2729" i="24"/>
  <c r="G2730" i="24"/>
  <c r="G2731" i="24"/>
  <c r="G2732" i="24"/>
  <c r="G2733" i="24"/>
  <c r="G2734" i="24"/>
  <c r="G2735" i="24"/>
  <c r="G2736" i="24"/>
  <c r="G2737" i="24"/>
  <c r="G2738" i="24"/>
  <c r="G2739" i="24"/>
  <c r="G2740" i="24"/>
  <c r="G2741" i="24"/>
  <c r="G2742" i="24"/>
  <c r="G2743" i="24"/>
  <c r="G2744" i="24"/>
  <c r="G2745" i="24"/>
  <c r="G2746" i="24"/>
  <c r="G2747" i="24"/>
  <c r="G2748" i="24"/>
  <c r="G2749" i="24"/>
  <c r="G2750" i="24"/>
  <c r="G2751" i="24"/>
  <c r="G2752" i="24"/>
  <c r="G2753" i="24"/>
  <c r="G2754" i="24"/>
  <c r="G2755" i="24"/>
  <c r="G2756" i="24"/>
  <c r="G2757" i="24"/>
  <c r="G2758" i="24"/>
  <c r="G2759" i="24"/>
  <c r="G2760" i="24"/>
  <c r="G2761" i="24"/>
  <c r="G2762" i="24"/>
  <c r="G2763" i="24"/>
  <c r="G2764" i="24"/>
  <c r="G2765" i="24"/>
  <c r="G2766" i="24"/>
  <c r="G2767" i="24"/>
  <c r="G2768" i="24"/>
  <c r="G2769" i="24"/>
  <c r="G2770" i="24"/>
  <c r="G2771" i="24"/>
  <c r="G2772" i="24"/>
  <c r="G2773" i="24"/>
  <c r="G2774" i="24"/>
  <c r="G2775" i="24"/>
  <c r="G2776" i="24"/>
  <c r="G2777" i="24"/>
  <c r="G2778" i="24"/>
  <c r="G2779" i="24"/>
  <c r="G2780" i="24"/>
  <c r="G2781" i="24"/>
  <c r="G2782" i="24"/>
  <c r="G2783" i="24"/>
  <c r="G2784" i="24"/>
  <c r="G2785" i="24"/>
  <c r="G2786" i="24"/>
  <c r="G2787" i="24"/>
  <c r="G2788" i="24"/>
  <c r="G2789" i="24"/>
  <c r="G2790" i="24"/>
  <c r="G2791" i="24"/>
  <c r="G2792" i="24"/>
  <c r="G2793" i="24"/>
  <c r="G2794" i="24"/>
  <c r="G2795" i="24"/>
  <c r="G2796" i="24"/>
  <c r="G2797" i="24"/>
  <c r="G2798" i="24"/>
  <c r="G2799" i="24"/>
  <c r="G2800" i="24"/>
  <c r="G2801" i="24"/>
  <c r="G2802" i="24"/>
  <c r="G2803" i="24"/>
  <c r="G2804" i="24"/>
  <c r="G2805" i="24"/>
  <c r="G2806" i="24"/>
  <c r="G2807" i="24"/>
  <c r="G2808" i="24"/>
  <c r="G2809" i="24"/>
  <c r="G2810" i="24"/>
  <c r="G2811" i="24"/>
  <c r="G2812" i="24"/>
  <c r="G2813" i="24"/>
  <c r="G2814" i="24"/>
  <c r="G2815" i="24"/>
  <c r="G2816" i="24"/>
  <c r="G2817" i="24"/>
  <c r="G2818" i="24"/>
  <c r="G2819" i="24"/>
  <c r="G2820" i="24"/>
  <c r="G2821" i="24"/>
  <c r="G2822" i="24"/>
  <c r="G2823" i="24"/>
  <c r="G2824" i="24"/>
  <c r="G2825" i="24"/>
  <c r="G2826" i="24"/>
  <c r="G2827" i="24"/>
  <c r="G2828" i="24"/>
  <c r="G2829" i="24"/>
  <c r="G2830" i="24"/>
  <c r="G2831" i="24"/>
  <c r="G2832" i="24"/>
  <c r="G2833" i="24"/>
  <c r="G2834" i="24"/>
  <c r="G2835" i="24"/>
  <c r="G2836" i="24"/>
  <c r="G2837" i="24"/>
  <c r="G2838" i="24"/>
  <c r="G2839" i="24"/>
  <c r="G2840" i="24"/>
  <c r="G2841" i="24"/>
  <c r="G2842" i="24"/>
  <c r="G2843" i="24"/>
  <c r="G2844" i="24"/>
  <c r="G2845" i="24"/>
  <c r="G2846" i="24"/>
  <c r="G2847" i="24"/>
  <c r="G2848" i="24"/>
  <c r="G2849" i="24"/>
  <c r="G2850" i="24"/>
  <c r="G2851" i="24"/>
  <c r="G2852" i="24"/>
  <c r="G2853" i="24"/>
  <c r="G2854" i="24"/>
  <c r="G2855" i="24"/>
  <c r="G2856" i="24"/>
  <c r="G2857" i="24"/>
  <c r="G2858" i="24"/>
  <c r="G2859" i="24"/>
  <c r="G2860" i="24"/>
  <c r="G2861" i="24"/>
  <c r="G2862" i="24"/>
  <c r="G2863" i="24"/>
  <c r="G2864" i="24"/>
  <c r="G2865" i="24"/>
  <c r="G2866" i="24"/>
  <c r="G2867" i="24"/>
  <c r="G2868" i="24"/>
  <c r="G2869" i="24"/>
  <c r="G2870" i="24"/>
  <c r="G2871" i="24"/>
  <c r="G2872" i="24"/>
  <c r="G2873" i="24"/>
  <c r="G2874" i="24"/>
  <c r="G2875" i="24"/>
  <c r="G2876" i="24"/>
  <c r="G2877" i="24"/>
  <c r="G2878" i="24"/>
  <c r="G2879" i="24"/>
  <c r="G2880" i="24"/>
  <c r="G2881" i="24"/>
  <c r="G2882" i="24"/>
  <c r="G2883" i="24"/>
  <c r="G2884" i="24"/>
  <c r="G2885" i="24"/>
  <c r="G2886" i="24"/>
  <c r="G2887" i="24"/>
  <c r="G2888" i="24"/>
  <c r="G2889" i="24"/>
  <c r="G2890" i="24"/>
  <c r="G2891" i="24"/>
  <c r="G2892" i="24"/>
  <c r="G2893" i="24"/>
  <c r="G2894" i="24"/>
  <c r="G2895" i="24"/>
  <c r="G2896" i="24"/>
  <c r="G2897" i="24"/>
  <c r="G2898" i="24"/>
  <c r="G2899" i="24"/>
  <c r="G2900" i="24"/>
  <c r="G2901" i="24"/>
  <c r="G2902" i="24"/>
  <c r="G2903" i="24"/>
  <c r="G2904" i="24"/>
  <c r="G2905" i="24"/>
  <c r="G2906" i="24"/>
  <c r="G2907" i="24"/>
  <c r="G2908" i="24"/>
  <c r="G2909" i="24"/>
  <c r="G2910" i="24"/>
  <c r="G2911" i="24"/>
  <c r="G2912" i="24"/>
  <c r="G2913" i="24"/>
  <c r="G2914" i="24"/>
  <c r="G2915" i="24"/>
  <c r="G2916" i="24"/>
  <c r="G2917" i="24"/>
  <c r="G2918" i="24"/>
  <c r="G2919" i="24"/>
  <c r="G2920" i="24"/>
  <c r="G2921" i="24"/>
  <c r="G2922" i="24"/>
  <c r="G2923" i="24"/>
  <c r="G2924" i="24"/>
  <c r="G2925" i="24"/>
  <c r="G2926" i="24"/>
  <c r="G2927" i="24"/>
  <c r="G2928" i="24"/>
  <c r="G2929" i="24"/>
  <c r="G2930" i="24"/>
  <c r="G2931" i="24"/>
  <c r="G2932" i="24"/>
  <c r="G2933" i="24"/>
  <c r="G2934" i="24"/>
  <c r="G2935" i="24"/>
  <c r="G2936" i="24"/>
  <c r="G2937" i="24"/>
  <c r="G2938" i="24"/>
  <c r="G2939" i="24"/>
  <c r="G2940" i="24"/>
  <c r="G2941" i="24"/>
  <c r="G2942" i="24"/>
  <c r="G2943" i="24"/>
  <c r="G2944" i="24"/>
  <c r="G2945" i="24"/>
  <c r="G2946" i="24"/>
  <c r="G2947" i="24"/>
  <c r="G2948" i="24"/>
  <c r="G2949" i="24"/>
  <c r="G2950" i="24"/>
  <c r="G2951" i="24"/>
  <c r="G2952" i="24"/>
  <c r="G2953" i="24"/>
  <c r="G2954" i="24"/>
  <c r="G2955" i="24"/>
  <c r="G2956" i="24"/>
  <c r="G2957" i="24"/>
  <c r="G2958" i="24"/>
  <c r="G2959" i="24"/>
  <c r="G2960" i="24"/>
  <c r="G2961" i="24"/>
  <c r="G2962" i="24"/>
  <c r="G2963" i="24"/>
  <c r="G2964" i="24"/>
  <c r="G2965" i="24"/>
  <c r="G2966" i="24"/>
  <c r="G2967" i="24"/>
  <c r="G2968" i="24"/>
  <c r="G2969" i="24"/>
  <c r="G2970" i="24"/>
  <c r="G2971" i="24"/>
  <c r="G2972" i="24"/>
  <c r="G2973" i="24"/>
  <c r="G2974" i="24"/>
  <c r="G2975" i="24"/>
  <c r="G2976" i="24"/>
  <c r="G2977" i="24"/>
  <c r="G2978" i="24"/>
  <c r="G2979" i="24"/>
  <c r="G2980" i="24"/>
  <c r="G2981" i="24"/>
  <c r="G2982" i="24"/>
  <c r="G2983" i="24"/>
  <c r="G2984" i="24"/>
  <c r="G2985" i="24"/>
  <c r="G2986" i="24"/>
  <c r="G2987" i="24"/>
  <c r="G2988" i="24"/>
  <c r="G2989" i="24"/>
  <c r="G2990" i="24"/>
  <c r="G2991" i="24"/>
  <c r="G2992" i="24"/>
  <c r="G2993" i="24"/>
  <c r="G2994" i="24"/>
  <c r="G2995" i="24"/>
  <c r="G2996" i="24"/>
  <c r="G2997" i="24"/>
  <c r="G2998" i="24"/>
  <c r="G2999" i="24"/>
  <c r="G3000" i="24"/>
  <c r="G3001" i="24"/>
  <c r="G3002" i="24"/>
  <c r="G3003" i="24"/>
  <c r="G3004" i="24"/>
  <c r="G3005" i="24"/>
  <c r="G3006" i="24"/>
  <c r="G3007" i="24"/>
  <c r="G3008" i="24"/>
  <c r="G3009" i="24"/>
  <c r="G3010" i="24"/>
  <c r="G3011" i="24"/>
  <c r="G3012" i="24"/>
  <c r="G3013" i="24"/>
  <c r="G3014" i="24"/>
  <c r="G3015" i="24"/>
  <c r="G3016" i="24"/>
  <c r="G3017" i="24"/>
  <c r="G3018" i="24"/>
  <c r="G3019" i="24"/>
  <c r="G3020" i="24"/>
  <c r="G3021" i="24"/>
  <c r="G3022" i="24"/>
  <c r="G3023" i="24"/>
  <c r="G3024" i="24"/>
  <c r="G3025" i="24"/>
  <c r="G3026" i="24"/>
  <c r="G3027" i="24"/>
  <c r="G3028" i="24"/>
  <c r="G3029" i="24"/>
  <c r="G3030" i="24"/>
  <c r="G3031" i="24"/>
  <c r="G3032" i="24"/>
  <c r="G3033" i="24"/>
  <c r="G3034" i="24"/>
  <c r="G3035" i="24"/>
  <c r="G3036" i="24"/>
  <c r="G3037" i="24"/>
  <c r="G3038" i="24"/>
  <c r="G3039" i="24"/>
  <c r="G3040" i="24"/>
  <c r="G3041" i="24"/>
  <c r="G3042" i="24"/>
  <c r="G3043" i="24"/>
  <c r="G3044" i="24"/>
  <c r="G3045" i="24"/>
  <c r="G3046" i="24"/>
  <c r="G3047" i="24"/>
  <c r="G3048" i="24"/>
  <c r="G3049" i="24"/>
  <c r="G3050" i="24"/>
  <c r="G3051" i="24"/>
  <c r="G3052" i="24"/>
  <c r="G3053" i="24"/>
  <c r="G3054" i="24"/>
  <c r="G3055" i="24"/>
  <c r="G3056" i="24"/>
  <c r="G3057" i="24"/>
  <c r="G3058" i="24"/>
  <c r="G3059" i="24"/>
  <c r="G3060" i="24"/>
  <c r="G3061" i="24"/>
  <c r="G3062" i="24"/>
  <c r="G3063" i="24"/>
  <c r="G3064" i="24"/>
  <c r="G3065" i="24"/>
  <c r="G3066" i="24"/>
  <c r="G3067" i="24"/>
  <c r="G3068" i="24"/>
  <c r="G3069" i="24"/>
  <c r="G3070" i="24"/>
  <c r="G3071" i="24"/>
  <c r="G3072" i="24"/>
  <c r="G3073" i="24"/>
  <c r="G3074" i="24"/>
  <c r="G3075" i="24"/>
  <c r="G3076" i="24"/>
  <c r="G3077" i="24"/>
  <c r="G3078" i="24"/>
  <c r="G3079" i="24"/>
  <c r="G3080" i="24"/>
  <c r="G3081" i="24"/>
  <c r="G3082" i="24"/>
  <c r="G3083" i="24"/>
  <c r="G3084" i="24"/>
  <c r="G3085" i="24"/>
  <c r="G3086" i="24"/>
  <c r="G3087" i="24"/>
  <c r="G3088" i="24"/>
  <c r="G3089" i="24"/>
  <c r="G3090" i="24"/>
  <c r="G3091" i="24"/>
  <c r="G3092" i="24"/>
  <c r="G3093" i="24"/>
  <c r="G3094" i="24"/>
  <c r="G3095" i="24"/>
  <c r="G3096" i="24"/>
  <c r="G3097" i="24"/>
  <c r="G3098" i="24"/>
  <c r="G3099" i="24"/>
  <c r="G3100" i="24"/>
  <c r="G3101" i="24"/>
  <c r="G3102" i="24"/>
  <c r="G3103" i="24"/>
  <c r="G3104" i="24"/>
  <c r="G3105" i="24"/>
  <c r="G3106" i="24"/>
  <c r="G3107" i="24"/>
  <c r="G3108" i="24"/>
  <c r="G3109" i="24"/>
  <c r="G3110" i="24"/>
  <c r="G3111" i="24"/>
  <c r="G3112" i="24"/>
  <c r="G3113" i="24"/>
  <c r="G3114" i="24"/>
  <c r="G3115" i="24"/>
  <c r="G3116" i="24"/>
  <c r="G3117" i="24"/>
  <c r="G3118" i="24"/>
  <c r="G3119" i="24"/>
  <c r="G3120" i="24"/>
  <c r="G3121" i="24"/>
  <c r="G3122" i="24"/>
  <c r="G3123" i="24"/>
  <c r="G3124" i="24"/>
  <c r="G3125" i="24"/>
  <c r="G3126" i="24"/>
  <c r="G3127" i="24"/>
  <c r="G3128" i="24"/>
  <c r="G3129" i="24"/>
  <c r="G3130" i="24"/>
  <c r="G3131" i="24"/>
  <c r="G3132" i="24"/>
  <c r="G3133" i="24"/>
  <c r="G3134" i="24"/>
  <c r="G3135" i="24"/>
  <c r="G3136" i="24"/>
  <c r="G3137" i="24"/>
  <c r="G3138" i="24"/>
  <c r="G3139" i="24"/>
  <c r="G3140" i="24"/>
  <c r="G3141" i="24"/>
  <c r="G3142" i="24"/>
  <c r="G3143" i="24"/>
  <c r="G3144" i="24"/>
  <c r="G3145" i="24"/>
  <c r="G3146" i="24"/>
  <c r="G3147" i="24"/>
  <c r="G3148" i="24"/>
  <c r="G3149" i="24"/>
  <c r="G3150" i="24"/>
  <c r="G3151" i="24"/>
  <c r="G3152" i="24"/>
  <c r="G3153" i="24"/>
  <c r="G3154" i="24"/>
  <c r="G3155" i="24"/>
  <c r="G3156" i="24"/>
  <c r="G3157" i="24"/>
  <c r="G3158" i="24"/>
  <c r="G3159" i="24"/>
  <c r="G3160" i="24"/>
  <c r="G3161" i="24"/>
  <c r="G3162" i="24"/>
  <c r="G3163" i="24"/>
  <c r="G3164" i="24"/>
  <c r="G3165" i="24"/>
  <c r="G3166" i="24"/>
  <c r="G3167" i="24"/>
  <c r="G3168" i="24"/>
  <c r="G3169" i="24"/>
  <c r="G3170" i="24"/>
  <c r="G3171" i="24"/>
  <c r="G3172" i="24"/>
  <c r="G3173" i="24"/>
  <c r="G3174" i="24"/>
  <c r="G3175" i="24"/>
  <c r="G3176" i="24"/>
  <c r="G3177" i="24"/>
  <c r="G3178" i="24"/>
  <c r="G3179" i="24"/>
  <c r="G3180" i="24"/>
  <c r="G3181" i="24"/>
  <c r="G3182" i="24"/>
  <c r="G3183" i="24"/>
  <c r="G3184" i="24"/>
  <c r="G3185" i="24"/>
  <c r="G3186" i="24"/>
  <c r="G3187" i="24"/>
  <c r="G3188" i="24"/>
  <c r="G3189" i="24"/>
  <c r="G3190" i="24"/>
  <c r="G3191" i="24"/>
  <c r="G3192" i="24"/>
  <c r="G3193" i="24"/>
  <c r="G3194" i="24"/>
  <c r="G3195" i="24"/>
  <c r="G3196" i="24"/>
  <c r="G3197" i="24"/>
  <c r="G3198" i="24"/>
  <c r="G3199" i="24"/>
  <c r="G3200" i="24"/>
  <c r="G3201" i="24"/>
  <c r="G3202" i="24"/>
  <c r="G3203" i="24"/>
  <c r="G3204" i="24"/>
  <c r="G3205" i="24"/>
  <c r="G3206" i="24"/>
  <c r="G3207" i="24"/>
  <c r="G3208" i="24"/>
  <c r="G3209" i="24"/>
  <c r="G3210" i="24"/>
  <c r="G3211" i="24"/>
  <c r="G3212" i="24"/>
  <c r="G3213" i="24"/>
  <c r="G3214" i="24"/>
  <c r="G3215" i="24"/>
  <c r="G3216" i="24"/>
  <c r="G3217" i="24"/>
  <c r="G3218" i="24"/>
  <c r="G3219" i="24"/>
  <c r="G3220" i="24"/>
  <c r="G3221" i="24"/>
  <c r="G3222" i="24"/>
  <c r="G3223" i="24"/>
  <c r="G3224" i="24"/>
  <c r="G3225" i="24"/>
  <c r="G3226" i="24"/>
  <c r="G3227" i="24"/>
  <c r="G3228" i="24"/>
  <c r="G3229" i="24"/>
  <c r="G3230" i="24"/>
  <c r="G3231" i="24"/>
  <c r="G3232" i="24"/>
  <c r="G3233" i="24"/>
  <c r="G3234" i="24"/>
  <c r="G3235" i="24"/>
  <c r="G3236" i="24"/>
  <c r="G3237" i="24"/>
  <c r="G3238" i="24"/>
  <c r="G3239" i="24"/>
  <c r="G3240" i="24"/>
  <c r="G3241" i="24"/>
  <c r="G3242" i="24"/>
  <c r="G3243" i="24"/>
  <c r="G3244" i="24"/>
  <c r="G3245" i="24"/>
  <c r="G3246" i="24"/>
  <c r="G3247" i="24"/>
  <c r="G3248" i="24"/>
  <c r="G3249" i="24"/>
  <c r="G3250" i="24"/>
  <c r="G3251" i="24"/>
  <c r="G3252" i="24"/>
  <c r="G3253" i="24"/>
  <c r="G3254" i="24"/>
  <c r="G3255" i="24"/>
  <c r="G3256" i="24"/>
  <c r="G3257" i="24"/>
  <c r="G3258" i="24"/>
  <c r="G3259" i="24"/>
  <c r="G3260" i="24"/>
  <c r="G3261" i="24"/>
  <c r="G3262" i="24"/>
  <c r="G3263" i="24"/>
  <c r="G3264" i="24"/>
  <c r="G3265" i="24"/>
  <c r="G3266" i="24"/>
  <c r="G3267" i="24"/>
  <c r="G3268" i="24"/>
  <c r="G3269" i="24"/>
  <c r="G3270" i="24"/>
  <c r="G3271" i="24"/>
  <c r="G3272" i="24"/>
  <c r="G3273" i="24"/>
  <c r="G3274" i="24"/>
  <c r="G3275" i="24"/>
  <c r="G3276" i="24"/>
  <c r="G3277" i="24"/>
  <c r="G3278" i="24"/>
  <c r="G3279" i="24"/>
  <c r="G3280" i="24"/>
  <c r="G3281" i="24"/>
  <c r="G3282" i="24"/>
  <c r="G3283" i="24"/>
  <c r="G3284" i="24"/>
  <c r="G3285" i="24"/>
  <c r="G3286" i="24"/>
  <c r="G3287" i="24"/>
  <c r="G3288" i="24"/>
  <c r="G3289" i="24"/>
  <c r="G3290" i="24"/>
  <c r="G3291" i="24"/>
  <c r="G3292" i="24"/>
  <c r="G3293" i="24"/>
  <c r="G3294" i="24"/>
  <c r="G3295" i="24"/>
  <c r="G3296" i="24"/>
  <c r="G3297" i="24"/>
  <c r="G3298" i="24"/>
  <c r="G3299" i="24"/>
  <c r="G3300" i="24"/>
  <c r="G3301" i="24"/>
  <c r="G3302" i="24"/>
  <c r="G3303" i="24"/>
  <c r="G3304" i="24"/>
  <c r="G3305" i="24"/>
  <c r="G3306" i="24"/>
  <c r="G3307" i="24"/>
  <c r="G3308" i="24"/>
  <c r="G3309" i="24"/>
  <c r="G3310" i="24"/>
  <c r="G3311" i="24"/>
  <c r="G3312" i="24"/>
  <c r="G3313" i="24"/>
  <c r="G3314" i="24"/>
  <c r="G3315" i="24"/>
  <c r="G3316" i="24"/>
  <c r="G3317" i="24"/>
  <c r="G3318" i="24"/>
  <c r="G3319" i="24"/>
  <c r="G3320" i="24"/>
  <c r="G3321" i="24"/>
  <c r="G3322" i="24"/>
  <c r="G3323" i="24"/>
  <c r="G3324" i="24"/>
  <c r="G3325" i="24"/>
  <c r="G3326" i="24"/>
  <c r="G3327" i="24"/>
  <c r="G3328" i="24"/>
  <c r="G3329" i="24"/>
  <c r="G3330" i="24"/>
  <c r="G3331" i="24"/>
  <c r="G3332" i="24"/>
  <c r="G3333" i="24"/>
  <c r="G3334" i="24"/>
  <c r="G3335" i="24"/>
  <c r="G3336" i="24"/>
  <c r="G3337" i="24"/>
  <c r="G3338" i="24"/>
  <c r="G3339" i="24"/>
  <c r="G3340" i="24"/>
  <c r="G3341" i="24"/>
  <c r="G3342" i="24"/>
  <c r="G3343" i="24"/>
  <c r="G3344" i="24"/>
  <c r="G3345" i="24"/>
  <c r="G3346" i="24"/>
  <c r="G3347" i="24"/>
  <c r="G3348" i="24"/>
  <c r="G3349" i="24"/>
  <c r="G3350" i="24"/>
  <c r="G3351" i="24"/>
  <c r="G3352" i="24"/>
  <c r="G3353" i="24"/>
  <c r="G3354" i="24"/>
  <c r="G3355" i="24"/>
  <c r="G3356" i="24"/>
  <c r="G3357" i="24"/>
  <c r="G3358" i="24"/>
  <c r="G3359" i="24"/>
  <c r="G3360" i="24"/>
  <c r="G3361" i="24"/>
  <c r="G3362" i="24"/>
  <c r="G3363" i="24"/>
  <c r="G3364" i="24"/>
  <c r="G3365" i="24"/>
  <c r="G3366" i="24"/>
  <c r="G3367" i="24"/>
  <c r="G3368" i="24"/>
  <c r="G3369" i="24"/>
  <c r="G3370" i="24"/>
  <c r="G3371" i="24"/>
  <c r="G3372" i="24"/>
  <c r="G3373" i="24"/>
  <c r="G3374" i="24"/>
  <c r="G3375" i="24"/>
  <c r="G3376" i="24"/>
  <c r="G3377" i="24"/>
  <c r="G3378" i="24"/>
  <c r="G3379" i="24"/>
  <c r="G3380" i="24"/>
  <c r="G3381" i="24"/>
  <c r="G3382" i="24"/>
  <c r="G3383" i="24"/>
  <c r="G3384" i="24"/>
  <c r="G3385" i="24"/>
  <c r="G3386" i="24"/>
  <c r="G3387" i="24"/>
  <c r="G3388" i="24"/>
  <c r="G3389" i="24"/>
  <c r="G3390" i="24"/>
  <c r="G3391" i="24"/>
  <c r="G3392" i="24"/>
  <c r="G3393" i="24"/>
  <c r="G3394" i="24"/>
  <c r="G3395" i="24"/>
  <c r="G3396" i="24"/>
  <c r="G3397" i="24"/>
  <c r="G3398" i="24"/>
  <c r="G3399" i="24"/>
  <c r="G3400" i="24"/>
  <c r="G3401" i="24"/>
  <c r="G3402" i="24"/>
  <c r="G3403" i="24"/>
  <c r="G3404" i="24"/>
  <c r="G3405" i="24"/>
  <c r="G3406" i="24"/>
  <c r="G3407" i="24"/>
  <c r="G3408" i="24"/>
  <c r="G3409" i="24"/>
  <c r="G3410" i="24"/>
  <c r="G3411" i="24"/>
  <c r="G3412" i="24"/>
  <c r="G3413" i="24"/>
  <c r="G3414" i="24"/>
  <c r="G3415" i="24"/>
  <c r="G3416" i="24"/>
  <c r="G3417" i="24"/>
  <c r="G3418" i="24"/>
  <c r="G3419" i="24"/>
  <c r="G3420" i="24"/>
  <c r="G3421" i="24"/>
  <c r="G3422" i="24"/>
  <c r="G3423" i="24"/>
  <c r="G3424" i="24"/>
  <c r="G3425" i="24"/>
  <c r="G3426" i="24"/>
  <c r="G3427" i="24"/>
  <c r="G3428" i="24"/>
  <c r="G3429" i="24"/>
  <c r="G3430" i="24"/>
  <c r="G3431" i="24"/>
  <c r="G3432" i="24"/>
  <c r="G3433" i="24"/>
  <c r="G3434" i="24"/>
  <c r="G3435" i="24"/>
  <c r="G3436" i="24"/>
  <c r="G3437" i="24"/>
  <c r="G3438" i="24"/>
  <c r="G3439" i="24"/>
  <c r="G3440" i="24"/>
  <c r="G3441" i="24"/>
  <c r="G3442" i="24"/>
  <c r="G3443" i="24"/>
  <c r="G3444" i="24"/>
  <c r="G3445" i="24"/>
  <c r="G3446" i="24"/>
  <c r="G3447" i="24"/>
  <c r="G3448" i="24"/>
  <c r="G3449" i="24"/>
  <c r="G3450" i="24"/>
  <c r="G3451" i="24"/>
  <c r="G3452" i="24"/>
  <c r="G3453" i="24"/>
  <c r="G3454" i="24"/>
  <c r="G3455" i="24"/>
  <c r="G3456" i="24"/>
  <c r="G3457" i="24"/>
  <c r="G3458" i="24"/>
  <c r="G3459" i="24"/>
  <c r="G3460" i="24"/>
  <c r="G3461" i="24"/>
  <c r="G3462" i="24"/>
  <c r="G3463" i="24"/>
  <c r="G3464" i="24"/>
  <c r="G3465" i="24"/>
  <c r="G3466" i="24"/>
  <c r="G3467" i="24"/>
  <c r="G3468" i="24"/>
  <c r="G3469" i="24"/>
  <c r="G3470" i="24"/>
  <c r="G3471" i="24"/>
  <c r="G3472" i="24"/>
  <c r="G3473" i="24"/>
  <c r="G3474" i="24"/>
  <c r="G3475" i="24"/>
  <c r="G3476" i="24"/>
  <c r="G3477" i="24"/>
  <c r="G3478" i="24"/>
  <c r="G3479" i="24"/>
  <c r="G3480" i="24"/>
  <c r="G3481" i="24"/>
  <c r="G3482" i="24"/>
  <c r="G3483" i="24"/>
  <c r="G3484" i="24"/>
  <c r="G3485" i="24"/>
  <c r="G3486" i="24"/>
  <c r="G3487" i="24"/>
  <c r="G3488" i="24"/>
  <c r="G3489" i="24"/>
  <c r="G3490" i="24"/>
  <c r="G3491" i="24"/>
  <c r="G3492" i="24"/>
  <c r="G3493" i="24"/>
  <c r="G3494" i="24"/>
  <c r="G3495" i="24"/>
  <c r="G3496" i="24"/>
  <c r="G3497" i="24"/>
  <c r="G3498" i="24"/>
  <c r="G3499" i="24"/>
  <c r="G3500" i="24"/>
  <c r="G3501" i="24"/>
  <c r="G3502" i="24"/>
  <c r="G3503" i="24"/>
  <c r="G3504" i="24"/>
  <c r="G3505" i="24"/>
  <c r="G3506" i="24"/>
  <c r="G3507" i="24"/>
  <c r="G3508" i="24"/>
  <c r="G3509" i="24"/>
  <c r="G3510" i="24"/>
  <c r="G3511" i="24"/>
  <c r="G3512" i="24"/>
  <c r="G3513" i="24"/>
  <c r="G3514" i="24"/>
  <c r="G3515" i="24"/>
  <c r="G3516" i="24"/>
  <c r="G3517" i="24"/>
  <c r="G3518" i="24"/>
  <c r="G3519" i="24"/>
  <c r="G3520" i="24"/>
  <c r="G3521" i="24"/>
  <c r="G3522" i="24"/>
  <c r="G3523" i="24"/>
  <c r="G3524" i="24"/>
  <c r="G3525" i="24"/>
  <c r="G3526" i="24"/>
  <c r="G3527" i="24"/>
  <c r="G3528" i="24"/>
  <c r="G3529" i="24"/>
  <c r="G3530" i="24"/>
  <c r="G3531" i="24"/>
  <c r="G3532" i="24"/>
  <c r="G3533" i="24"/>
  <c r="G3534" i="24"/>
  <c r="G3535" i="24"/>
  <c r="G3536" i="24"/>
  <c r="G3537" i="24"/>
  <c r="G3538" i="24"/>
  <c r="G3539" i="24"/>
  <c r="G3540" i="24"/>
  <c r="G3541" i="24"/>
  <c r="G3542" i="24"/>
  <c r="G3543" i="24"/>
  <c r="G3544" i="24"/>
  <c r="G3545" i="24"/>
  <c r="G3546" i="24"/>
  <c r="G3547" i="24"/>
  <c r="G3548" i="24"/>
  <c r="G3549" i="24"/>
  <c r="G3550" i="24"/>
  <c r="G3551" i="24"/>
  <c r="G3552" i="24"/>
  <c r="G3553" i="24"/>
  <c r="G3554" i="24"/>
  <c r="G3555" i="24"/>
  <c r="G3556" i="24"/>
  <c r="G3557" i="24"/>
  <c r="G3558" i="24"/>
  <c r="G3559" i="24"/>
  <c r="G3560" i="24"/>
  <c r="G3561" i="24"/>
  <c r="G3562" i="24"/>
  <c r="G3563" i="24"/>
  <c r="G3564" i="24"/>
  <c r="G3565" i="24"/>
  <c r="G3566" i="24"/>
  <c r="G3567" i="24"/>
  <c r="G3568" i="24"/>
  <c r="G3569" i="24"/>
  <c r="G3570" i="24"/>
  <c r="G3571" i="24"/>
  <c r="G3572" i="24"/>
  <c r="G3573" i="24"/>
  <c r="G3574" i="24"/>
  <c r="G3575" i="24"/>
  <c r="G3576" i="24"/>
  <c r="G3577" i="24"/>
  <c r="G3578" i="24"/>
  <c r="G3579" i="24"/>
  <c r="G3580" i="24"/>
  <c r="G3581" i="24"/>
  <c r="G3582" i="24"/>
  <c r="G3583" i="24"/>
  <c r="G3584" i="24"/>
  <c r="G3585" i="24"/>
  <c r="G3586" i="24"/>
  <c r="G3587" i="24"/>
  <c r="G3588" i="24"/>
  <c r="G3589" i="24"/>
  <c r="G3590" i="24"/>
  <c r="G3591" i="24"/>
  <c r="G3592" i="24"/>
  <c r="G3593" i="24"/>
  <c r="G3594" i="24"/>
  <c r="G3595" i="24"/>
  <c r="G3596" i="24"/>
  <c r="G3597" i="24"/>
  <c r="G3598" i="24"/>
  <c r="G3599" i="24"/>
  <c r="G3600" i="24"/>
  <c r="G3601" i="24"/>
  <c r="G3602" i="24"/>
  <c r="G3603" i="24"/>
  <c r="G3604" i="24"/>
  <c r="G3605" i="24"/>
  <c r="G3606" i="24"/>
  <c r="G3607" i="24"/>
  <c r="G3608" i="24"/>
  <c r="G3609" i="24"/>
  <c r="G3610" i="24"/>
  <c r="G3611" i="24"/>
  <c r="G3612" i="24"/>
  <c r="G3613" i="24"/>
  <c r="G3614" i="24"/>
  <c r="G3615" i="24"/>
  <c r="G3616" i="24"/>
  <c r="G3617" i="24"/>
  <c r="G3618" i="24"/>
  <c r="G3619" i="24"/>
  <c r="G3620" i="24"/>
  <c r="G3621" i="24"/>
  <c r="G3622" i="24"/>
  <c r="G3623" i="24"/>
  <c r="G3624" i="24"/>
  <c r="G3625" i="24"/>
  <c r="G3626" i="24"/>
  <c r="G3627" i="24"/>
  <c r="G3628" i="24"/>
  <c r="G3629" i="24"/>
  <c r="G3630" i="24"/>
  <c r="G3631" i="24"/>
  <c r="G3632" i="24"/>
  <c r="G3633" i="24"/>
  <c r="G3634" i="24"/>
  <c r="G3635" i="24"/>
  <c r="G3636" i="24"/>
  <c r="G3637" i="24"/>
  <c r="G3638" i="24"/>
  <c r="G3639" i="24"/>
  <c r="G3640" i="24"/>
  <c r="G3641" i="24"/>
  <c r="G3642" i="24"/>
  <c r="G3643" i="24"/>
  <c r="G3644" i="24"/>
  <c r="G3645" i="24"/>
  <c r="G3646" i="24"/>
  <c r="G3647" i="24"/>
  <c r="G3648" i="24"/>
  <c r="G3649" i="24"/>
  <c r="G3650" i="24"/>
  <c r="G3651" i="24"/>
  <c r="G3652" i="24"/>
  <c r="G3653" i="24"/>
  <c r="G3654" i="24"/>
  <c r="G3655" i="24"/>
  <c r="G3656" i="24"/>
  <c r="G3657" i="24"/>
  <c r="G3658" i="24"/>
  <c r="G3659" i="24"/>
  <c r="G3660" i="24"/>
  <c r="G3661" i="24"/>
  <c r="G3662" i="24"/>
  <c r="G3663" i="24"/>
  <c r="G3664" i="24"/>
  <c r="G3665" i="24"/>
  <c r="G3666" i="24"/>
  <c r="G3667" i="24"/>
  <c r="G3668" i="24"/>
  <c r="G3669" i="24"/>
  <c r="G3670" i="24"/>
  <c r="G3671" i="24"/>
  <c r="G3672" i="24"/>
  <c r="G3673" i="24"/>
  <c r="G3674" i="24"/>
  <c r="G3675" i="24"/>
  <c r="G3676" i="24"/>
  <c r="G3677" i="24"/>
  <c r="G3678" i="24"/>
  <c r="G3679" i="24"/>
  <c r="G3680" i="24"/>
  <c r="G3681" i="24"/>
  <c r="G3682" i="24"/>
  <c r="G3683" i="24"/>
  <c r="G3684" i="24"/>
  <c r="G3685" i="24"/>
  <c r="G3686" i="24"/>
  <c r="G3687" i="24"/>
  <c r="G3688" i="24"/>
  <c r="G3689" i="24"/>
  <c r="G3690" i="24"/>
  <c r="G3691" i="24"/>
  <c r="G3692" i="24"/>
  <c r="G3693" i="24"/>
  <c r="G3694" i="24"/>
  <c r="G3695" i="24"/>
  <c r="G3696" i="24"/>
  <c r="G3697" i="24"/>
  <c r="G3698" i="24"/>
  <c r="G3699" i="24"/>
  <c r="G3700" i="24"/>
  <c r="G3701" i="24"/>
  <c r="G3702" i="24"/>
  <c r="G3703" i="24"/>
  <c r="G3704" i="24"/>
  <c r="G3705" i="24"/>
  <c r="G3706" i="24"/>
  <c r="G3707" i="24"/>
  <c r="G3708" i="24"/>
  <c r="G3709" i="24"/>
  <c r="G3710" i="24"/>
  <c r="G3711" i="24"/>
  <c r="G3712" i="24"/>
  <c r="G3713" i="24"/>
  <c r="G3714" i="24"/>
  <c r="G3715" i="24"/>
  <c r="G3716" i="24"/>
  <c r="G3717" i="24"/>
  <c r="G3718" i="24"/>
  <c r="G3719" i="24"/>
  <c r="G3720" i="24"/>
  <c r="G3721" i="24"/>
  <c r="G3722" i="24"/>
  <c r="G3723" i="24"/>
  <c r="G3724" i="24"/>
  <c r="G3725" i="24"/>
  <c r="G3726" i="24"/>
  <c r="G3727" i="24"/>
  <c r="G3728" i="24"/>
  <c r="G3729" i="24"/>
  <c r="G3730" i="24"/>
  <c r="G3731" i="24"/>
  <c r="G3732" i="24"/>
  <c r="G3733" i="24"/>
  <c r="G3734" i="24"/>
  <c r="G3735" i="24"/>
  <c r="G3736" i="24"/>
  <c r="G3737" i="24"/>
  <c r="G3738" i="24"/>
  <c r="G3739" i="24"/>
  <c r="G3740" i="24"/>
  <c r="G3741" i="24"/>
  <c r="G3742" i="24"/>
  <c r="G3743" i="24"/>
  <c r="G3744" i="24"/>
  <c r="G3745" i="24"/>
  <c r="G3746" i="24"/>
  <c r="G3747" i="24"/>
  <c r="G3748" i="24"/>
  <c r="G3749" i="24"/>
  <c r="G3750" i="24"/>
  <c r="G3751" i="24"/>
  <c r="G3752" i="24"/>
  <c r="G3753" i="24"/>
  <c r="G3754" i="24"/>
  <c r="G3755" i="24"/>
  <c r="G3756" i="24"/>
  <c r="G3757" i="24"/>
  <c r="G3758" i="24"/>
  <c r="G3759" i="24"/>
  <c r="G3760" i="24"/>
  <c r="G3761" i="24"/>
  <c r="G3762" i="24"/>
  <c r="G3763" i="24"/>
  <c r="G3764" i="24"/>
  <c r="G3765" i="24"/>
  <c r="G3766" i="24"/>
  <c r="G3767" i="24"/>
  <c r="G3768" i="24"/>
  <c r="G3769" i="24"/>
  <c r="G3770" i="24"/>
  <c r="G3771" i="24"/>
  <c r="G3772" i="24"/>
  <c r="G3773" i="24"/>
  <c r="G3774" i="24"/>
  <c r="G3775" i="24"/>
  <c r="G3776" i="24"/>
  <c r="G3777" i="24"/>
  <c r="G3778" i="24"/>
  <c r="G3779" i="24"/>
  <c r="G3780" i="24"/>
  <c r="G3781" i="24"/>
  <c r="G3782" i="24"/>
  <c r="G3783" i="24"/>
  <c r="G3784" i="24"/>
  <c r="G3785" i="24"/>
  <c r="G3786" i="24"/>
  <c r="G3787" i="24"/>
  <c r="G3788" i="24"/>
  <c r="G3789" i="24"/>
  <c r="G3790" i="24"/>
  <c r="G3791" i="24"/>
  <c r="G3792" i="24"/>
  <c r="G3793" i="24"/>
  <c r="G3794" i="24"/>
  <c r="G3795" i="24"/>
  <c r="G3796" i="24"/>
  <c r="G3797" i="24"/>
  <c r="G3798" i="24"/>
  <c r="G3799" i="24"/>
  <c r="G3800" i="24"/>
  <c r="G3801" i="24"/>
  <c r="G3802" i="24"/>
  <c r="G3803" i="24"/>
  <c r="G3804" i="24"/>
  <c r="G3805" i="24"/>
  <c r="G3806" i="24"/>
  <c r="G3807" i="24"/>
  <c r="G3808" i="24"/>
  <c r="G3809" i="24"/>
  <c r="G3810" i="24"/>
  <c r="G3811" i="24"/>
  <c r="G3812" i="24"/>
  <c r="G3813" i="24"/>
  <c r="G3814" i="24"/>
  <c r="G3815" i="24"/>
  <c r="G3816" i="24"/>
  <c r="G3817" i="24"/>
  <c r="G3818" i="24"/>
  <c r="G3819" i="24"/>
  <c r="G3820" i="24"/>
  <c r="G3821" i="24"/>
  <c r="G3822" i="24"/>
  <c r="G3823" i="24"/>
  <c r="G3824" i="24"/>
  <c r="G3825" i="24"/>
  <c r="G3826" i="24"/>
  <c r="G3827" i="24"/>
  <c r="G3828" i="24"/>
  <c r="G3829" i="24"/>
  <c r="G3830" i="24"/>
  <c r="G3831" i="24"/>
  <c r="G3832" i="24"/>
  <c r="G3833" i="24"/>
  <c r="G3834" i="24"/>
  <c r="G3835" i="24"/>
  <c r="G3836" i="24"/>
  <c r="G3837" i="24"/>
  <c r="G3838" i="24"/>
  <c r="G3839" i="24"/>
  <c r="G3840" i="24"/>
  <c r="G3841" i="24"/>
  <c r="G3842" i="24"/>
  <c r="G3843" i="24"/>
  <c r="G3844" i="24"/>
  <c r="G3845" i="24"/>
  <c r="G3846" i="24"/>
  <c r="G3847" i="24"/>
  <c r="G3848" i="24"/>
  <c r="G3849" i="24"/>
  <c r="G3850" i="24"/>
  <c r="G3851" i="24"/>
  <c r="G3852" i="24"/>
  <c r="G3853" i="24"/>
  <c r="G3854" i="24"/>
  <c r="G3855" i="24"/>
  <c r="G3856" i="24"/>
  <c r="G3857" i="24"/>
  <c r="G3858" i="24"/>
  <c r="G3859" i="24"/>
  <c r="G3860" i="24"/>
  <c r="G3861" i="24"/>
  <c r="G3862" i="24"/>
  <c r="G3863" i="24"/>
  <c r="G3864" i="24"/>
  <c r="G3865" i="24"/>
  <c r="G3866" i="24"/>
  <c r="G3867" i="24"/>
  <c r="G3868" i="24"/>
  <c r="G3869" i="24"/>
  <c r="G3870" i="24"/>
  <c r="G3871" i="24"/>
  <c r="G3872" i="24"/>
  <c r="G3873" i="24"/>
  <c r="G3874" i="24"/>
  <c r="G3875" i="24"/>
  <c r="G3876" i="24"/>
  <c r="G3877" i="24"/>
  <c r="G3878" i="24"/>
  <c r="G3879" i="24"/>
  <c r="G3880" i="24"/>
  <c r="G3881" i="24"/>
  <c r="G3882" i="24"/>
  <c r="G3883" i="24"/>
  <c r="G3884" i="24"/>
  <c r="G3885" i="24"/>
  <c r="G3886" i="24"/>
  <c r="G3887" i="24"/>
  <c r="G3888" i="24"/>
  <c r="G3889" i="24"/>
  <c r="G3890" i="24"/>
  <c r="G3891" i="24"/>
  <c r="G3892" i="24"/>
  <c r="G3893" i="24"/>
  <c r="G3894" i="24"/>
  <c r="G3895" i="24"/>
  <c r="G3896" i="24"/>
  <c r="G3897" i="24"/>
  <c r="G3898" i="24"/>
  <c r="G3899" i="24"/>
  <c r="G3900" i="24"/>
  <c r="G3901" i="24"/>
  <c r="G3902" i="24"/>
  <c r="G3903" i="24"/>
  <c r="G3904" i="24"/>
  <c r="G3905" i="24"/>
  <c r="G3906" i="24"/>
  <c r="G3907" i="24"/>
  <c r="G3908" i="24"/>
  <c r="G3909" i="24"/>
  <c r="G3910" i="24"/>
  <c r="G3911" i="24"/>
  <c r="G3912" i="24"/>
  <c r="G3913" i="24"/>
  <c r="G3914" i="24"/>
  <c r="G3915" i="24"/>
  <c r="G3916" i="24"/>
  <c r="G3917" i="24"/>
  <c r="G3918" i="24"/>
  <c r="G3919" i="24"/>
  <c r="G3920" i="24"/>
  <c r="G3921" i="24"/>
  <c r="G3922" i="24"/>
  <c r="G3923" i="24"/>
  <c r="G3924" i="24"/>
  <c r="G3925" i="24"/>
  <c r="G3926" i="24"/>
  <c r="G3927" i="24"/>
  <c r="G3928" i="24"/>
  <c r="G3929" i="24"/>
  <c r="G3930" i="24"/>
  <c r="G3931" i="24"/>
  <c r="G3932" i="24"/>
  <c r="G3933" i="24"/>
  <c r="G3934" i="24"/>
  <c r="G3935" i="24"/>
  <c r="G3936" i="24"/>
  <c r="G3937" i="24"/>
  <c r="G3938" i="24"/>
  <c r="G3939" i="24"/>
  <c r="G3940" i="24"/>
  <c r="G3941" i="24"/>
  <c r="G3942" i="24"/>
  <c r="G3943" i="24"/>
  <c r="G3944" i="24"/>
  <c r="G3945" i="24"/>
  <c r="G3946" i="24"/>
  <c r="G3947" i="24"/>
  <c r="G3948" i="24"/>
  <c r="G3949" i="24"/>
  <c r="G3950" i="24"/>
  <c r="G3951" i="24"/>
  <c r="G3952" i="24"/>
  <c r="G3953" i="24"/>
  <c r="G3954" i="24"/>
  <c r="G3955" i="24"/>
  <c r="G3956" i="24"/>
  <c r="G3957" i="24"/>
  <c r="G3958" i="24"/>
  <c r="G3959" i="24"/>
  <c r="G3960" i="24"/>
  <c r="G3961" i="24"/>
  <c r="G3962" i="24"/>
  <c r="G3963" i="24"/>
  <c r="G3964" i="24"/>
  <c r="G3965" i="24"/>
  <c r="G3966" i="24"/>
  <c r="G3967" i="24"/>
  <c r="G3968" i="24"/>
  <c r="G3969" i="24"/>
  <c r="G3970" i="24"/>
  <c r="G3971" i="24"/>
  <c r="G3972" i="24"/>
  <c r="G3973" i="24"/>
  <c r="G3974" i="24"/>
  <c r="G3975" i="24"/>
  <c r="G3976" i="24"/>
  <c r="G3977" i="24"/>
  <c r="G3978" i="24"/>
  <c r="G3979" i="24"/>
  <c r="G3980" i="24"/>
  <c r="G3981" i="24"/>
  <c r="G3982" i="24"/>
  <c r="G3983" i="24"/>
  <c r="G3984" i="24"/>
  <c r="G3985" i="24"/>
  <c r="G3986" i="24"/>
  <c r="G3987" i="24"/>
  <c r="G3988" i="24"/>
  <c r="G3989" i="24"/>
  <c r="G3990" i="24"/>
  <c r="G3991" i="24"/>
  <c r="G3992" i="24"/>
  <c r="G3993" i="24"/>
  <c r="G3994" i="24"/>
  <c r="G3995" i="24"/>
  <c r="G3996" i="24"/>
  <c r="G3997" i="24"/>
  <c r="G3998" i="24"/>
  <c r="G3999" i="24"/>
  <c r="G4000" i="24"/>
  <c r="G4001" i="24"/>
  <c r="G4002" i="24"/>
  <c r="G4003" i="24"/>
  <c r="G4004" i="24"/>
  <c r="G4005" i="24"/>
  <c r="G4006" i="24"/>
  <c r="G4007" i="24"/>
  <c r="G4008" i="24"/>
  <c r="G4009" i="24"/>
  <c r="G4010" i="24"/>
  <c r="G4011" i="24"/>
  <c r="G4012" i="24"/>
  <c r="G4013" i="24"/>
  <c r="G4014" i="24"/>
  <c r="G4015" i="24"/>
  <c r="G4016" i="24"/>
  <c r="G4017" i="24"/>
  <c r="G4018" i="24"/>
  <c r="G4019" i="24"/>
  <c r="G4020" i="24"/>
  <c r="G4021" i="24"/>
  <c r="G4022" i="24"/>
  <c r="G4023" i="24"/>
  <c r="G4024" i="24"/>
  <c r="G4025" i="24"/>
  <c r="G4026" i="24"/>
  <c r="G4027" i="24"/>
  <c r="G4028" i="24"/>
  <c r="G4029" i="24"/>
  <c r="G4030" i="24"/>
  <c r="G4031" i="24"/>
  <c r="G4032" i="24"/>
  <c r="G4033" i="24"/>
  <c r="G4034" i="24"/>
  <c r="G4035" i="24"/>
  <c r="G4036" i="24"/>
  <c r="G4037" i="24"/>
  <c r="G4038" i="24"/>
  <c r="G4039" i="24"/>
  <c r="G4040" i="24"/>
  <c r="G4041" i="24"/>
  <c r="G4042" i="24"/>
  <c r="G4043" i="24"/>
  <c r="G4044" i="24"/>
  <c r="G4045" i="24"/>
  <c r="G4046" i="24"/>
  <c r="G4047" i="24"/>
  <c r="G4048" i="24"/>
  <c r="G4049" i="24"/>
  <c r="G4050" i="24"/>
  <c r="G4051" i="24"/>
  <c r="G4052" i="24"/>
  <c r="G4053" i="24"/>
  <c r="G4054" i="24"/>
  <c r="G4055" i="24"/>
  <c r="G4056" i="24"/>
  <c r="G4057" i="24"/>
  <c r="G4058" i="24"/>
  <c r="G4059" i="24"/>
  <c r="G4060" i="24"/>
  <c r="G4061" i="24"/>
  <c r="G4062" i="24"/>
  <c r="G4063" i="24"/>
  <c r="G4064" i="24"/>
  <c r="G4065" i="24"/>
  <c r="G4066" i="24"/>
  <c r="G4067" i="24"/>
  <c r="G4068" i="24"/>
  <c r="G4069" i="24"/>
  <c r="G4070" i="24"/>
  <c r="G4071" i="24"/>
  <c r="G4072" i="24"/>
  <c r="G4073" i="24"/>
  <c r="G4074" i="24"/>
  <c r="G4075" i="24"/>
  <c r="G4076" i="24"/>
  <c r="G4077" i="24"/>
  <c r="G4078" i="24"/>
  <c r="G4079" i="24"/>
  <c r="G4080" i="24"/>
  <c r="G4081" i="24"/>
  <c r="G4082" i="24"/>
  <c r="G4083" i="24"/>
  <c r="G4084" i="24"/>
  <c r="G4085" i="24"/>
  <c r="G4086" i="24"/>
  <c r="G4087" i="24"/>
  <c r="G4088" i="24"/>
  <c r="G4089" i="24"/>
  <c r="G4090" i="24"/>
  <c r="G4091" i="24"/>
  <c r="G4092" i="24"/>
  <c r="G4093" i="24"/>
  <c r="G4094" i="24"/>
  <c r="G4095" i="24"/>
  <c r="G4096" i="24"/>
  <c r="G4097" i="24"/>
  <c r="G4098" i="24"/>
  <c r="G4099" i="24"/>
  <c r="G4100" i="24"/>
  <c r="G4101" i="24"/>
  <c r="G4102" i="24"/>
  <c r="G4103" i="24"/>
  <c r="G4104" i="24"/>
  <c r="G4105" i="24"/>
  <c r="G4106" i="24"/>
  <c r="G4107" i="24"/>
  <c r="G4108" i="24"/>
  <c r="G4109" i="24"/>
  <c r="G4110" i="24"/>
  <c r="G4111" i="24"/>
  <c r="G4112" i="24"/>
  <c r="G4113" i="24"/>
  <c r="G4114" i="24"/>
  <c r="G4115" i="24"/>
  <c r="G4116" i="24"/>
  <c r="G4117" i="24"/>
  <c r="G4118" i="24"/>
  <c r="G4119" i="24"/>
  <c r="G4120" i="24"/>
  <c r="G4121" i="24"/>
  <c r="G4122" i="24"/>
  <c r="G4123" i="24"/>
  <c r="G4124" i="24"/>
  <c r="G4125" i="24"/>
  <c r="G4126" i="24"/>
  <c r="G4127" i="24"/>
  <c r="G4128" i="24"/>
  <c r="G4129" i="24"/>
  <c r="G4130" i="24"/>
  <c r="G4131" i="24"/>
  <c r="G4132" i="24"/>
  <c r="G4133" i="24"/>
  <c r="G4134" i="24"/>
  <c r="G4135" i="24"/>
  <c r="G4136" i="24"/>
  <c r="G4137" i="24"/>
  <c r="G4138" i="24"/>
  <c r="G4139" i="24"/>
  <c r="G4140" i="24"/>
  <c r="G4141" i="24"/>
  <c r="G4142" i="24"/>
  <c r="G4143" i="24"/>
  <c r="G4144" i="24"/>
  <c r="G4145" i="24"/>
  <c r="G4146" i="24"/>
  <c r="G4147" i="24"/>
  <c r="G4148" i="24"/>
  <c r="G4149" i="24"/>
  <c r="G4150" i="24"/>
  <c r="G4151" i="24"/>
  <c r="G4152" i="24"/>
  <c r="G4153" i="24"/>
  <c r="G4154" i="24"/>
  <c r="G4155" i="24"/>
  <c r="G4156" i="24"/>
  <c r="G4157" i="24"/>
  <c r="G4158" i="24"/>
  <c r="G4159" i="24"/>
  <c r="G4160" i="24"/>
  <c r="G4161" i="24"/>
  <c r="G4162" i="24"/>
  <c r="G4163" i="24"/>
  <c r="G4164" i="24"/>
  <c r="G4165" i="24"/>
  <c r="G4166" i="24"/>
  <c r="G4167" i="24"/>
  <c r="G4168" i="24"/>
  <c r="G4169" i="24"/>
  <c r="G4170" i="24"/>
  <c r="G4171" i="24"/>
  <c r="G4172" i="24"/>
  <c r="G4173" i="24"/>
  <c r="G4174" i="24"/>
  <c r="G4175" i="24"/>
  <c r="G4176" i="24"/>
  <c r="G4177" i="24"/>
  <c r="G4178" i="24"/>
  <c r="G4179" i="24"/>
  <c r="G4180" i="24"/>
  <c r="G4181" i="24"/>
  <c r="G4182" i="24"/>
  <c r="G4183" i="24"/>
  <c r="G4184" i="24"/>
  <c r="G4185" i="24"/>
  <c r="G4186" i="24"/>
  <c r="G4187" i="24"/>
  <c r="G4188" i="24"/>
  <c r="G4189" i="24"/>
  <c r="G4190" i="24"/>
  <c r="G4191" i="24"/>
  <c r="G4192" i="24"/>
  <c r="G4193" i="24"/>
  <c r="G4194" i="24"/>
  <c r="G4195" i="24"/>
  <c r="G4196" i="24"/>
  <c r="G4197" i="24"/>
  <c r="G4198" i="24"/>
  <c r="G4199" i="24"/>
  <c r="G4200" i="24"/>
  <c r="G4201" i="24"/>
  <c r="G4202" i="24"/>
  <c r="G4203" i="24"/>
  <c r="G4204" i="24"/>
  <c r="G4205" i="24"/>
  <c r="G4206" i="24"/>
  <c r="G4207" i="24"/>
  <c r="G4208" i="24"/>
  <c r="G4209" i="24"/>
  <c r="G4210" i="24"/>
  <c r="G4211" i="24"/>
  <c r="G4212" i="24"/>
  <c r="G4213" i="24"/>
  <c r="G4214" i="24"/>
  <c r="G4215" i="24"/>
  <c r="G4216" i="24"/>
  <c r="G4217" i="24"/>
  <c r="G4218" i="24"/>
  <c r="G4219" i="24"/>
  <c r="G4220" i="24"/>
  <c r="G4221" i="24"/>
  <c r="G4222" i="24"/>
  <c r="G4223" i="24"/>
  <c r="G4224" i="24"/>
  <c r="G4225" i="24"/>
  <c r="G4226" i="24"/>
  <c r="G4227" i="24"/>
  <c r="G4228" i="24"/>
  <c r="G4229" i="24"/>
  <c r="G4230" i="24"/>
  <c r="G4231" i="24"/>
  <c r="G4232" i="24"/>
  <c r="G4233" i="24"/>
  <c r="G4234" i="24"/>
  <c r="G4235" i="24"/>
  <c r="G4236" i="24"/>
  <c r="G4237" i="24"/>
  <c r="G4238" i="24"/>
  <c r="G4239" i="24"/>
  <c r="G4240" i="24"/>
  <c r="G4241" i="24"/>
  <c r="G4242" i="24"/>
  <c r="G4243" i="24"/>
  <c r="G4244" i="24"/>
  <c r="G4245" i="24"/>
  <c r="G4246" i="24"/>
  <c r="G4247" i="24"/>
  <c r="G4248" i="24"/>
  <c r="G4249" i="24"/>
  <c r="G4250" i="24"/>
  <c r="G4251" i="24"/>
  <c r="G4252" i="24"/>
  <c r="G4253" i="24"/>
  <c r="G4254" i="24"/>
  <c r="G4255" i="24"/>
  <c r="G4256" i="24"/>
  <c r="G4257" i="24"/>
  <c r="G4258" i="24"/>
  <c r="G4259" i="24"/>
  <c r="G4260" i="24"/>
  <c r="G4261" i="24"/>
  <c r="G4262" i="24"/>
  <c r="G4263" i="24"/>
  <c r="G4264" i="24"/>
  <c r="G4265" i="24"/>
  <c r="G4266" i="24"/>
  <c r="G4267" i="24"/>
  <c r="G4268" i="24"/>
  <c r="G4269" i="24"/>
  <c r="G4270" i="24"/>
  <c r="G4271" i="24"/>
  <c r="G4272" i="24"/>
  <c r="G4273" i="24"/>
  <c r="G4274" i="24"/>
  <c r="G4275" i="24"/>
  <c r="G4276" i="24"/>
  <c r="G4277" i="24"/>
  <c r="G4278" i="24"/>
  <c r="G4279" i="24"/>
  <c r="G4280" i="24"/>
  <c r="G4281" i="24"/>
  <c r="G4282" i="24"/>
  <c r="G4283" i="24"/>
  <c r="G4284" i="24"/>
  <c r="G4285" i="24"/>
  <c r="G4286" i="24"/>
  <c r="G4287" i="24"/>
  <c r="G4288" i="24"/>
  <c r="G4289" i="24"/>
  <c r="G4290" i="24"/>
  <c r="G4291" i="24"/>
  <c r="G4292" i="24"/>
  <c r="G4293" i="24"/>
  <c r="G4294" i="24"/>
  <c r="G4295" i="24"/>
  <c r="G4296" i="24"/>
  <c r="G4297" i="24"/>
  <c r="G4298" i="24"/>
  <c r="G4299" i="24"/>
  <c r="G4300" i="24"/>
  <c r="G4301" i="24"/>
  <c r="G4302" i="24"/>
  <c r="G4303" i="24"/>
  <c r="G4304" i="24"/>
  <c r="G4305" i="24"/>
  <c r="G4306" i="24"/>
  <c r="G4307" i="24"/>
  <c r="G4308" i="24"/>
  <c r="G4309" i="24"/>
  <c r="G4310" i="24"/>
  <c r="G4311" i="24"/>
  <c r="G4312" i="24"/>
  <c r="G4313" i="24"/>
  <c r="G4314" i="24"/>
  <c r="G4315" i="24"/>
  <c r="G4316" i="24"/>
  <c r="G4317" i="24"/>
  <c r="G4318" i="24"/>
  <c r="G4319" i="24"/>
  <c r="G4320" i="24"/>
  <c r="G4321" i="24"/>
  <c r="G4322" i="24"/>
  <c r="G4323" i="24"/>
  <c r="G4324" i="24"/>
  <c r="G4325" i="24"/>
  <c r="G4326" i="24"/>
  <c r="G4327" i="24"/>
  <c r="G4328" i="24"/>
  <c r="G4329" i="24"/>
  <c r="G4330" i="24"/>
  <c r="G4331" i="24"/>
  <c r="G4332" i="24"/>
  <c r="G4333" i="24"/>
  <c r="G4334" i="24"/>
  <c r="G4335" i="24"/>
  <c r="G4336" i="24"/>
  <c r="G4337" i="24"/>
  <c r="G4338" i="24"/>
  <c r="G4339" i="24"/>
  <c r="G4340" i="24"/>
  <c r="G4341" i="24"/>
  <c r="G4342" i="24"/>
  <c r="G4343" i="24"/>
  <c r="G4344" i="24"/>
  <c r="G4345" i="24"/>
  <c r="G4346" i="24"/>
  <c r="G4347" i="24"/>
  <c r="G4348" i="24"/>
  <c r="G4349" i="24"/>
  <c r="G4350" i="24"/>
  <c r="G4351" i="24"/>
  <c r="G4352" i="24"/>
  <c r="G4353" i="24"/>
  <c r="G4354" i="24"/>
  <c r="G4355" i="24"/>
  <c r="G4356" i="24"/>
  <c r="G4357" i="24"/>
  <c r="G4358" i="24"/>
  <c r="G4359" i="24"/>
  <c r="G4360" i="24"/>
  <c r="G4361" i="24"/>
  <c r="G4362" i="24"/>
  <c r="G4363" i="24"/>
  <c r="G4364" i="24"/>
  <c r="G4365" i="24"/>
  <c r="G4366" i="24"/>
  <c r="G4367" i="24"/>
  <c r="G4368" i="24"/>
  <c r="G4369" i="24"/>
  <c r="G4370" i="24"/>
  <c r="G4371" i="24"/>
  <c r="G4372" i="24"/>
  <c r="G4373" i="24"/>
  <c r="G4374" i="24"/>
  <c r="G4375" i="24"/>
  <c r="G4376" i="24"/>
  <c r="G4377" i="24"/>
  <c r="G4378" i="24"/>
  <c r="G4379" i="24"/>
  <c r="G4380" i="24"/>
  <c r="G4381" i="24"/>
  <c r="G4382" i="24"/>
  <c r="G4383" i="24"/>
  <c r="G4384" i="24"/>
  <c r="G4385" i="24"/>
  <c r="G4386" i="24"/>
  <c r="G4387" i="24"/>
  <c r="G4388" i="24"/>
  <c r="G4389" i="24"/>
  <c r="G4390" i="24"/>
  <c r="G4391" i="24"/>
  <c r="G4392" i="24"/>
  <c r="G4393" i="24"/>
  <c r="G4394" i="24"/>
  <c r="G4395" i="24"/>
  <c r="G4396" i="24"/>
  <c r="G4397" i="24"/>
  <c r="G4398" i="24"/>
  <c r="G4399" i="24"/>
  <c r="G4400" i="24"/>
  <c r="G4401" i="24"/>
  <c r="G4402" i="24"/>
  <c r="G4403" i="24"/>
  <c r="G4404" i="24"/>
  <c r="G4405" i="24"/>
  <c r="G4406" i="24"/>
  <c r="G4407" i="24"/>
  <c r="G4408" i="24"/>
  <c r="G4409" i="24"/>
  <c r="G4410" i="24"/>
  <c r="G4411" i="24"/>
  <c r="G4412" i="24"/>
  <c r="G4413" i="24"/>
  <c r="G4414" i="24"/>
  <c r="G4415" i="24"/>
  <c r="G4416" i="24"/>
  <c r="G4417" i="24"/>
  <c r="G4418" i="24"/>
  <c r="G4419" i="24"/>
  <c r="G4420" i="24"/>
  <c r="G4421" i="24"/>
  <c r="G4422" i="24"/>
  <c r="G4423" i="24"/>
  <c r="G4424" i="24"/>
  <c r="G4425" i="24"/>
  <c r="G4426" i="24"/>
  <c r="G4427" i="24"/>
  <c r="G4428" i="24"/>
  <c r="G4429" i="24"/>
  <c r="G4430" i="24"/>
  <c r="G4431" i="24"/>
  <c r="G4432" i="24"/>
  <c r="G4433" i="24"/>
  <c r="G4434" i="24"/>
  <c r="G4435" i="24"/>
  <c r="G4436" i="24"/>
  <c r="G4437" i="24"/>
  <c r="G4438" i="24"/>
  <c r="G4439" i="24"/>
  <c r="G4440" i="24"/>
  <c r="G4441" i="24"/>
  <c r="G4442" i="24"/>
  <c r="G4443" i="24"/>
  <c r="G4444" i="24"/>
  <c r="G4445" i="24"/>
  <c r="G4446" i="24"/>
  <c r="G4447" i="24"/>
  <c r="G4448" i="24"/>
  <c r="G4449" i="24"/>
  <c r="G4450" i="24"/>
  <c r="G4451" i="24"/>
  <c r="G4452" i="24"/>
  <c r="G4453" i="24"/>
  <c r="G4454" i="24"/>
  <c r="G4455" i="24"/>
  <c r="G4456" i="24"/>
  <c r="G4457" i="24"/>
  <c r="G4458" i="24"/>
  <c r="G4459" i="24"/>
  <c r="G4460" i="24"/>
  <c r="G4461" i="24"/>
  <c r="G4462" i="24"/>
  <c r="G4463" i="24"/>
  <c r="G4464" i="24"/>
  <c r="G4465" i="24"/>
  <c r="G4466" i="24"/>
  <c r="G4467" i="24"/>
  <c r="G4468" i="24"/>
  <c r="G4469" i="24"/>
  <c r="G4470" i="24"/>
  <c r="G4471" i="24"/>
  <c r="G4472" i="24"/>
  <c r="G4473" i="24"/>
  <c r="G4474" i="24"/>
  <c r="G4475" i="24"/>
  <c r="G4476" i="24"/>
  <c r="G4477" i="24"/>
  <c r="G4478" i="24"/>
  <c r="G4479" i="24"/>
  <c r="G4480" i="24"/>
  <c r="G4481" i="24"/>
  <c r="G4482" i="24"/>
  <c r="G4483" i="24"/>
  <c r="G4484" i="24"/>
  <c r="G4485" i="24"/>
  <c r="G4486" i="24"/>
  <c r="G4487" i="24"/>
  <c r="G4488" i="24"/>
  <c r="G4489" i="24"/>
  <c r="G4490" i="24"/>
  <c r="G4491" i="24"/>
  <c r="G4492" i="24"/>
  <c r="G4493" i="24"/>
  <c r="G4494" i="24"/>
  <c r="G4495" i="24"/>
  <c r="G4496" i="24"/>
  <c r="G4497" i="24"/>
  <c r="G4498" i="24"/>
  <c r="G4499" i="24"/>
  <c r="G4500" i="24"/>
  <c r="G4501" i="24"/>
  <c r="G4502" i="24"/>
  <c r="G4503" i="24"/>
  <c r="G4504" i="24"/>
  <c r="G4505" i="24"/>
  <c r="G4506" i="24"/>
  <c r="G4507" i="24"/>
  <c r="G4508" i="24"/>
  <c r="G4509" i="24"/>
  <c r="G4510" i="24"/>
  <c r="G4511" i="24"/>
  <c r="G4512" i="24"/>
  <c r="G4513" i="24"/>
  <c r="G4514" i="24"/>
  <c r="G4515" i="24"/>
  <c r="G4516" i="24"/>
  <c r="G4517" i="24"/>
  <c r="G4518" i="24"/>
  <c r="G4519" i="24"/>
  <c r="G4520" i="24"/>
  <c r="G4521" i="24"/>
  <c r="G4522" i="24"/>
  <c r="G4523" i="24"/>
  <c r="G4524" i="24"/>
  <c r="G4525" i="24"/>
  <c r="G4526" i="24"/>
  <c r="G4527" i="24"/>
  <c r="G4528" i="24"/>
  <c r="G4529" i="24"/>
  <c r="G4530" i="24"/>
  <c r="G4531" i="24"/>
  <c r="G4532" i="24"/>
  <c r="G4533" i="24"/>
  <c r="G4534" i="24"/>
  <c r="G4535" i="24"/>
  <c r="G4536" i="24"/>
  <c r="G4537" i="24"/>
  <c r="G4538" i="24"/>
  <c r="G4539" i="24"/>
  <c r="G4540" i="24"/>
  <c r="G4541" i="24"/>
  <c r="G4542" i="24"/>
  <c r="G4543" i="24"/>
  <c r="G4544" i="24"/>
  <c r="G4545" i="24"/>
  <c r="G4546" i="24"/>
  <c r="G4547" i="24"/>
  <c r="G4548" i="24"/>
  <c r="G4549" i="24"/>
  <c r="G4550" i="24"/>
  <c r="G4551" i="24"/>
  <c r="G4552" i="24"/>
  <c r="G4553" i="24"/>
  <c r="G4554" i="24"/>
  <c r="G4555" i="24"/>
  <c r="G4556" i="24"/>
  <c r="G4557" i="24"/>
  <c r="G4558" i="24"/>
  <c r="G4559" i="24"/>
  <c r="G4560" i="24"/>
  <c r="G4561" i="24"/>
  <c r="G4562" i="24"/>
  <c r="G4563" i="24"/>
  <c r="G4564" i="24"/>
  <c r="G4565" i="24"/>
  <c r="G4566" i="24"/>
  <c r="G4567" i="24"/>
  <c r="G4568" i="24"/>
  <c r="G4569" i="24"/>
  <c r="G4570" i="24"/>
  <c r="G4571" i="24"/>
  <c r="G4572" i="24"/>
  <c r="G4573" i="24"/>
  <c r="G4574" i="24"/>
  <c r="G4575" i="24"/>
  <c r="G4576" i="24"/>
  <c r="G4577" i="24"/>
  <c r="G4578" i="24"/>
  <c r="G4579" i="24"/>
  <c r="G4580" i="24"/>
  <c r="G4581" i="24"/>
  <c r="G4582" i="24"/>
  <c r="G4583" i="24"/>
  <c r="G4584" i="24"/>
  <c r="G4585" i="24"/>
  <c r="G4586" i="24"/>
  <c r="G4587" i="24"/>
  <c r="G4588" i="24"/>
  <c r="G4589" i="24"/>
  <c r="G4590" i="24"/>
  <c r="G4591" i="24"/>
  <c r="G4592" i="24"/>
  <c r="G4593" i="24"/>
  <c r="G4594" i="24"/>
  <c r="G4595" i="24"/>
  <c r="G4596" i="24"/>
  <c r="G4597" i="24"/>
  <c r="G4598" i="24"/>
  <c r="G4599" i="24"/>
  <c r="G4600" i="24"/>
  <c r="G4601" i="24"/>
  <c r="G4602" i="24"/>
  <c r="G4603" i="24"/>
  <c r="G4604" i="24"/>
  <c r="G4605" i="24"/>
  <c r="G4606" i="24"/>
  <c r="G4607" i="24"/>
  <c r="G4608" i="24"/>
  <c r="G4609" i="24"/>
  <c r="G4610" i="24"/>
  <c r="G4611" i="24"/>
  <c r="G4612" i="24"/>
  <c r="G4613" i="24"/>
  <c r="G4614" i="24"/>
  <c r="G4615" i="24"/>
  <c r="G4616" i="24"/>
  <c r="G4617" i="24"/>
  <c r="G4618" i="24"/>
  <c r="G4619" i="24"/>
  <c r="G4620" i="24"/>
  <c r="G4621" i="24"/>
  <c r="G4622" i="24"/>
  <c r="G4623" i="24"/>
  <c r="G4624" i="24"/>
  <c r="G4625" i="24"/>
  <c r="G4626" i="24"/>
  <c r="G4627" i="24"/>
  <c r="G4628" i="24"/>
  <c r="G4629" i="24"/>
  <c r="G4630" i="24"/>
  <c r="G4631" i="24"/>
  <c r="G4632" i="24"/>
  <c r="G4633" i="24"/>
  <c r="G4634" i="24"/>
  <c r="G4635" i="24"/>
  <c r="G4636" i="24"/>
  <c r="G4637" i="24"/>
  <c r="G4638" i="24"/>
  <c r="G4639" i="24"/>
  <c r="G4640" i="24"/>
  <c r="G4641" i="24"/>
  <c r="G4642" i="24"/>
  <c r="G4643" i="24"/>
  <c r="G4644" i="24"/>
  <c r="G4645" i="24"/>
  <c r="G4646" i="24"/>
  <c r="G4647" i="24"/>
  <c r="G4648" i="24"/>
  <c r="G4649" i="24"/>
  <c r="G4650" i="24"/>
  <c r="G4651" i="24"/>
  <c r="G4652" i="24"/>
  <c r="G4653" i="24"/>
  <c r="G4654" i="24"/>
  <c r="G4655" i="24"/>
  <c r="G4656" i="24"/>
  <c r="G4657" i="24"/>
  <c r="G4658" i="24"/>
  <c r="G4659" i="24"/>
  <c r="G4660" i="24"/>
  <c r="G4661" i="24"/>
  <c r="G4662" i="24"/>
  <c r="G4663" i="24"/>
  <c r="G4664" i="24"/>
  <c r="G4665" i="24"/>
  <c r="G4666" i="24"/>
  <c r="G4667" i="24"/>
  <c r="G4668" i="24"/>
  <c r="G4669" i="24"/>
  <c r="G4670" i="24"/>
  <c r="G4671" i="24"/>
  <c r="G4672" i="24"/>
  <c r="G4673" i="24"/>
  <c r="G4674" i="24"/>
  <c r="G4675" i="24"/>
  <c r="G4676" i="24"/>
  <c r="G4677" i="24"/>
  <c r="G4678" i="24"/>
  <c r="G4679" i="24"/>
  <c r="G4680" i="24"/>
  <c r="G4681" i="24"/>
  <c r="G4682" i="24"/>
  <c r="G4683" i="24"/>
  <c r="G4684" i="24"/>
  <c r="G4685" i="24"/>
  <c r="G4686" i="24"/>
  <c r="G4687" i="24"/>
  <c r="G4688" i="24"/>
  <c r="G4689" i="24"/>
  <c r="G4690" i="24"/>
  <c r="G4691" i="24"/>
  <c r="G4692" i="24"/>
  <c r="G4693" i="24"/>
  <c r="G4694" i="24"/>
  <c r="G4695" i="24"/>
  <c r="G4696" i="24"/>
  <c r="G4697" i="24"/>
  <c r="G4698" i="24"/>
  <c r="G4699" i="24"/>
  <c r="G4700" i="24"/>
  <c r="G4701" i="24"/>
  <c r="G4702" i="24"/>
  <c r="G4703" i="24"/>
  <c r="G4704" i="24"/>
  <c r="G4705" i="24"/>
  <c r="G4706" i="24"/>
  <c r="G4707" i="24"/>
  <c r="G4708" i="24"/>
  <c r="G4709" i="24"/>
  <c r="G4710" i="24"/>
  <c r="G4711" i="24"/>
  <c r="G4712" i="24"/>
  <c r="G4713" i="24"/>
  <c r="G4714" i="24"/>
  <c r="G4715" i="24"/>
  <c r="G4716" i="24"/>
  <c r="G4717" i="24"/>
  <c r="G4718" i="24"/>
  <c r="G4719" i="24"/>
  <c r="G4720" i="24"/>
  <c r="G4721" i="24"/>
  <c r="G4722" i="24"/>
  <c r="G4723" i="24"/>
  <c r="G4724" i="24"/>
  <c r="G4725" i="24"/>
  <c r="G4726" i="24"/>
  <c r="G4727" i="24"/>
  <c r="G4728" i="24"/>
  <c r="G4729" i="24"/>
  <c r="G4730" i="24"/>
  <c r="G4731" i="24"/>
  <c r="G4732" i="24"/>
  <c r="G4733" i="24"/>
  <c r="G4734" i="24"/>
  <c r="G4735" i="24"/>
  <c r="G4736" i="24"/>
  <c r="G4737" i="24"/>
  <c r="G4738" i="24"/>
  <c r="G4739" i="24"/>
  <c r="G4740" i="24"/>
  <c r="G4741" i="24"/>
  <c r="G4742" i="24"/>
  <c r="G4743" i="24"/>
  <c r="G4744" i="24"/>
  <c r="G4745" i="24"/>
  <c r="G4746" i="24"/>
  <c r="G4747" i="24"/>
  <c r="G4748" i="24"/>
  <c r="G4749" i="24"/>
  <c r="G4750" i="24"/>
  <c r="G4751" i="24"/>
  <c r="G4752" i="24"/>
  <c r="G4753" i="24"/>
  <c r="G4754" i="24"/>
  <c r="G4755" i="24"/>
  <c r="G4756" i="24"/>
  <c r="G4757" i="24"/>
  <c r="G4758" i="24"/>
  <c r="G4759" i="24"/>
  <c r="G4760" i="24"/>
  <c r="G4761" i="24"/>
  <c r="G4762" i="24"/>
  <c r="G4763" i="24"/>
  <c r="G4764" i="24"/>
  <c r="G4765" i="24"/>
  <c r="G4766" i="24"/>
  <c r="G4767" i="24"/>
  <c r="G4768" i="24"/>
  <c r="G4769" i="24"/>
  <c r="G4770" i="24"/>
  <c r="G4771" i="24"/>
  <c r="G4772" i="24"/>
  <c r="G4773" i="24"/>
  <c r="G4774" i="24"/>
  <c r="G4775" i="24"/>
  <c r="G4776" i="24"/>
  <c r="G4777" i="24"/>
  <c r="G4778" i="24"/>
  <c r="G4779" i="24"/>
  <c r="G4780" i="24"/>
  <c r="G4781" i="24"/>
  <c r="G4782" i="24"/>
  <c r="G4783" i="24"/>
  <c r="G4784" i="24"/>
  <c r="G4785" i="24"/>
  <c r="G4786" i="24"/>
  <c r="G4787" i="24"/>
  <c r="G4788" i="24"/>
  <c r="G4789" i="24"/>
  <c r="G4790" i="24"/>
  <c r="G4791" i="24"/>
  <c r="G4792" i="24"/>
  <c r="G4793" i="24"/>
  <c r="G4794" i="24"/>
  <c r="G4795" i="24"/>
  <c r="G4796" i="24"/>
  <c r="G4797" i="24"/>
  <c r="G4798" i="24"/>
  <c r="G4799" i="24"/>
  <c r="G4800" i="24"/>
  <c r="G4801" i="24"/>
  <c r="G4802" i="24"/>
  <c r="G4803" i="24"/>
  <c r="G4804" i="24"/>
  <c r="G4805" i="24"/>
  <c r="G4806" i="24"/>
  <c r="G4807" i="24"/>
  <c r="G4808" i="24"/>
  <c r="G4809" i="24"/>
  <c r="G4810" i="24"/>
  <c r="G4811" i="24"/>
  <c r="G4812" i="24"/>
  <c r="G4813" i="24"/>
  <c r="G4814" i="24"/>
  <c r="G4815" i="24"/>
  <c r="G4816" i="24"/>
  <c r="G4817" i="24"/>
  <c r="G4818" i="24"/>
  <c r="G4819" i="24"/>
  <c r="G4820" i="24"/>
  <c r="G4821" i="24"/>
  <c r="G4822" i="24"/>
  <c r="G4823" i="24"/>
  <c r="G4824" i="24"/>
  <c r="G4825" i="24"/>
  <c r="G4826" i="24"/>
  <c r="G4827" i="24"/>
  <c r="G4828" i="24"/>
  <c r="G4829" i="24"/>
  <c r="G4830" i="24"/>
  <c r="G4831" i="24"/>
  <c r="G4832" i="24"/>
  <c r="G4833" i="24"/>
  <c r="G4834" i="24"/>
  <c r="G4835" i="24"/>
  <c r="G4836" i="24"/>
  <c r="G4837" i="24"/>
  <c r="G4838" i="24"/>
  <c r="G4839" i="24"/>
  <c r="G4840" i="24"/>
  <c r="G4841" i="24"/>
  <c r="G4842" i="24"/>
  <c r="G4843" i="24"/>
  <c r="G4844" i="24"/>
  <c r="G4845" i="24"/>
  <c r="G4846" i="24"/>
  <c r="G4847" i="24"/>
  <c r="G4848" i="24"/>
  <c r="G4849" i="24"/>
  <c r="G4850" i="24"/>
  <c r="G4851" i="24"/>
  <c r="G4852" i="24"/>
  <c r="G4853" i="24"/>
  <c r="G4854" i="24"/>
  <c r="G4855" i="24"/>
  <c r="G4856" i="24"/>
  <c r="G4857" i="24"/>
  <c r="G4858" i="24"/>
  <c r="G4859" i="24"/>
  <c r="G4860" i="24"/>
  <c r="G4861" i="24"/>
  <c r="G4862" i="24"/>
  <c r="G4863" i="24"/>
  <c r="G4864" i="24"/>
  <c r="G4865" i="24"/>
  <c r="G4866" i="24"/>
  <c r="G4867" i="24"/>
  <c r="G4868" i="24"/>
  <c r="G4869" i="24"/>
  <c r="G4870" i="24"/>
  <c r="G4871" i="24"/>
  <c r="G4872" i="24"/>
  <c r="G4873" i="24"/>
  <c r="G4874" i="24"/>
  <c r="G4875" i="24"/>
  <c r="G4876" i="24"/>
  <c r="G4877" i="24"/>
  <c r="G4878" i="24"/>
  <c r="G4879" i="24"/>
  <c r="G4880" i="24"/>
  <c r="G4881" i="24"/>
  <c r="G4882" i="24"/>
  <c r="G4883" i="24"/>
  <c r="G4884" i="24"/>
  <c r="G4885" i="24"/>
  <c r="G4886" i="24"/>
  <c r="G4887" i="24"/>
  <c r="G4888" i="24"/>
  <c r="G4889" i="24"/>
  <c r="G4890" i="24"/>
  <c r="G4891" i="24"/>
  <c r="G4892" i="24"/>
  <c r="G4893" i="24"/>
  <c r="G4894" i="24"/>
  <c r="G4895" i="24"/>
  <c r="G4896" i="24"/>
  <c r="G4897" i="24"/>
  <c r="G4898" i="24"/>
  <c r="G4899" i="24"/>
  <c r="G4900" i="24"/>
  <c r="G4901" i="24"/>
  <c r="G4902" i="24"/>
  <c r="G4903" i="24"/>
  <c r="G4904" i="24"/>
  <c r="G4905" i="24"/>
  <c r="G4906" i="24"/>
  <c r="G4907" i="24"/>
  <c r="G4908" i="24"/>
  <c r="G4909" i="24"/>
  <c r="G4910" i="24"/>
  <c r="G4911" i="24"/>
  <c r="G4912" i="24"/>
  <c r="G4913" i="24"/>
  <c r="G4914" i="24"/>
  <c r="G4915" i="24"/>
  <c r="G4916" i="24"/>
  <c r="G4917" i="24"/>
  <c r="G4918" i="24"/>
  <c r="G4919" i="24"/>
  <c r="G4920" i="24"/>
  <c r="G4921" i="24"/>
  <c r="G4922" i="24"/>
  <c r="G4923" i="24"/>
  <c r="G4924" i="24"/>
  <c r="G4925" i="24"/>
  <c r="G4926" i="24"/>
  <c r="G4927" i="24"/>
  <c r="G4928" i="24"/>
  <c r="G4929" i="24"/>
  <c r="G4930" i="24"/>
  <c r="G4931" i="24"/>
  <c r="G4932" i="24"/>
  <c r="G4933" i="24"/>
  <c r="G4934" i="24"/>
  <c r="G4935" i="24"/>
  <c r="G4936" i="24"/>
  <c r="G4937" i="24"/>
  <c r="G4938" i="24"/>
  <c r="G4939" i="24"/>
  <c r="G4940" i="24"/>
  <c r="G4941" i="24"/>
  <c r="G4942" i="24"/>
  <c r="G4943" i="24"/>
  <c r="G4944" i="24"/>
  <c r="G4945" i="24"/>
  <c r="G4946" i="24"/>
  <c r="G4947" i="24"/>
  <c r="G4948" i="24"/>
  <c r="G4949" i="24"/>
  <c r="G4950" i="24"/>
  <c r="G4951" i="24"/>
  <c r="G4952" i="24"/>
  <c r="G4953" i="24"/>
  <c r="G4954" i="24"/>
  <c r="G4955" i="24"/>
  <c r="G4956" i="24"/>
  <c r="G4957" i="24"/>
  <c r="G4958" i="24"/>
  <c r="G4959" i="24"/>
  <c r="G4960" i="24"/>
  <c r="G4961" i="24"/>
  <c r="G4962" i="24"/>
  <c r="G4963" i="24"/>
  <c r="G4964" i="24"/>
  <c r="G4965" i="24"/>
  <c r="G4966" i="24"/>
  <c r="G4967" i="24"/>
  <c r="G4968" i="24"/>
  <c r="G4969" i="24"/>
  <c r="G4970" i="24"/>
  <c r="G4971" i="24"/>
  <c r="G4972" i="24"/>
  <c r="G4973" i="24"/>
  <c r="G4974" i="24"/>
  <c r="G4975" i="24"/>
  <c r="G4976" i="24"/>
  <c r="G4977" i="24"/>
  <c r="G4978" i="24"/>
  <c r="G4979" i="24"/>
  <c r="G4980" i="24"/>
  <c r="G4981" i="24"/>
  <c r="G4982" i="24"/>
  <c r="G4983" i="24"/>
  <c r="G4984" i="24"/>
  <c r="G4985" i="24"/>
  <c r="G4986" i="24"/>
  <c r="G4987" i="24"/>
  <c r="G4988" i="24"/>
  <c r="G4989" i="24"/>
  <c r="G4990" i="24"/>
  <c r="G4991" i="24"/>
  <c r="G4992" i="24"/>
  <c r="G4993" i="24"/>
  <c r="G4994" i="24"/>
  <c r="G4995" i="24"/>
  <c r="G4996" i="24"/>
  <c r="G4997" i="24"/>
  <c r="G4998" i="24"/>
  <c r="G4999" i="24"/>
  <c r="G5000" i="24"/>
  <c r="G5001" i="24"/>
  <c r="G5002" i="24"/>
  <c r="G5003" i="24"/>
  <c r="G5004" i="24"/>
  <c r="G5005" i="24"/>
  <c r="G5006" i="24"/>
  <c r="G5007" i="24"/>
  <c r="G5008" i="24"/>
  <c r="G5009" i="24"/>
  <c r="G5010" i="24"/>
  <c r="G5011" i="24"/>
  <c r="G5012" i="24"/>
  <c r="G5013" i="24"/>
  <c r="G5014" i="24"/>
  <c r="G5015" i="24"/>
  <c r="G5016" i="24"/>
  <c r="G5017" i="24"/>
  <c r="G5018" i="24"/>
  <c r="G5019" i="24"/>
  <c r="G5020" i="24"/>
  <c r="G5021" i="24"/>
  <c r="G5022" i="24"/>
  <c r="G5023" i="24"/>
  <c r="G5024" i="24"/>
  <c r="G5025" i="24"/>
  <c r="G5026" i="24"/>
  <c r="G5027" i="24"/>
  <c r="G5028" i="24"/>
  <c r="G5029" i="24"/>
  <c r="G5030" i="24"/>
  <c r="G5031" i="24"/>
  <c r="G5032" i="24"/>
  <c r="G5033" i="24"/>
  <c r="G5034" i="24"/>
  <c r="G5035" i="24"/>
  <c r="G5036" i="24"/>
  <c r="G5037" i="24"/>
  <c r="G5038" i="24"/>
  <c r="G5039" i="24"/>
  <c r="G5040" i="24"/>
  <c r="G5041" i="24"/>
  <c r="G5042" i="24"/>
  <c r="G5043" i="24"/>
  <c r="G5044" i="24"/>
  <c r="G5045" i="24"/>
  <c r="G5046" i="24"/>
  <c r="G5047" i="24"/>
  <c r="G5048" i="24"/>
  <c r="G5049" i="24"/>
  <c r="G5050" i="24"/>
  <c r="G5051" i="24"/>
  <c r="G5052" i="24"/>
  <c r="G5053" i="24"/>
  <c r="G5054" i="24"/>
  <c r="G5055" i="24"/>
  <c r="G5056" i="24"/>
  <c r="G5057" i="24"/>
  <c r="G5058" i="24"/>
  <c r="G5059" i="24"/>
  <c r="G5060" i="24"/>
  <c r="G5061" i="24"/>
  <c r="G5062" i="24"/>
  <c r="G5063" i="24"/>
  <c r="G5064" i="24"/>
  <c r="G5065" i="24"/>
  <c r="G5066" i="24"/>
  <c r="G5067" i="24"/>
  <c r="G5068" i="24"/>
  <c r="G5069" i="24"/>
  <c r="G5070" i="24"/>
  <c r="G5071" i="24"/>
  <c r="G5072" i="24"/>
  <c r="G5073" i="24"/>
  <c r="G5074" i="24"/>
  <c r="G5075" i="24"/>
  <c r="G5076" i="24"/>
  <c r="G5077" i="24"/>
  <c r="G5078" i="24"/>
  <c r="G5079" i="24"/>
  <c r="G5080" i="24"/>
  <c r="G5081" i="24"/>
  <c r="G5082" i="24"/>
  <c r="G5083" i="24"/>
  <c r="G5084" i="24"/>
  <c r="G5085" i="24"/>
  <c r="G5086" i="24"/>
  <c r="G5087" i="24"/>
  <c r="G5088" i="24"/>
  <c r="G5089" i="24"/>
  <c r="G5090" i="24"/>
  <c r="G5091" i="24"/>
  <c r="G5092" i="24"/>
  <c r="G5093" i="24"/>
  <c r="G5094" i="24"/>
  <c r="G5095" i="24"/>
  <c r="G5096" i="24"/>
  <c r="G5097" i="24"/>
  <c r="G5098" i="24"/>
  <c r="G5099" i="24"/>
  <c r="G5100" i="24"/>
  <c r="G5101" i="24"/>
  <c r="G5102" i="24"/>
  <c r="G5103" i="24"/>
  <c r="G5104" i="24"/>
  <c r="G5105" i="24"/>
  <c r="G5106" i="24"/>
  <c r="G5107" i="24"/>
  <c r="G5108" i="24"/>
  <c r="G5109" i="24"/>
  <c r="G5110" i="24"/>
  <c r="G5111" i="24"/>
  <c r="G5112" i="24"/>
  <c r="G5113" i="24"/>
  <c r="G5114" i="24"/>
  <c r="G5115" i="24"/>
  <c r="G5116" i="24"/>
  <c r="G5117" i="24"/>
  <c r="G5118" i="24"/>
  <c r="G5119" i="24"/>
  <c r="G5120" i="24"/>
  <c r="G5121" i="24"/>
  <c r="G5122" i="24"/>
  <c r="G5123" i="24"/>
  <c r="G5124" i="24"/>
  <c r="G5125" i="24"/>
  <c r="G5126" i="24"/>
  <c r="G5127" i="24"/>
  <c r="G5128" i="24"/>
  <c r="G5129" i="24"/>
  <c r="G5130" i="24"/>
  <c r="G5131" i="24"/>
  <c r="G5132" i="24"/>
  <c r="G5133" i="24"/>
  <c r="G5134" i="24"/>
  <c r="G5135" i="24"/>
  <c r="G5136" i="24"/>
  <c r="G5137" i="24"/>
  <c r="G5138" i="24"/>
  <c r="G5139" i="24"/>
  <c r="G5140" i="24"/>
  <c r="G5141" i="24"/>
  <c r="G5142" i="24"/>
  <c r="G5143" i="24"/>
  <c r="G5144" i="24"/>
  <c r="G5145" i="24"/>
  <c r="G5146" i="24"/>
  <c r="G5147" i="24"/>
  <c r="G5148" i="24"/>
  <c r="G5149" i="24"/>
  <c r="G5150" i="24"/>
  <c r="G5151" i="24"/>
  <c r="G5152" i="24"/>
  <c r="G5153" i="24"/>
  <c r="G5154" i="24"/>
  <c r="G5155" i="24"/>
  <c r="G5156" i="24"/>
  <c r="G5157" i="24"/>
  <c r="G5158" i="24"/>
  <c r="G5159" i="24"/>
  <c r="G5160" i="24"/>
  <c r="G5161" i="24"/>
  <c r="G5162" i="24"/>
  <c r="G5163" i="24"/>
  <c r="G5164" i="24"/>
  <c r="G5165" i="24"/>
  <c r="G5166" i="24"/>
  <c r="G5167" i="24"/>
  <c r="G5168" i="24"/>
  <c r="G5169" i="24"/>
  <c r="G5170" i="24"/>
  <c r="G5171" i="24"/>
  <c r="G5172" i="24"/>
  <c r="G5173" i="24"/>
  <c r="G5174" i="24"/>
  <c r="G5175" i="24"/>
  <c r="G5176" i="24"/>
  <c r="G5177" i="24"/>
  <c r="G5178" i="24"/>
  <c r="G5179" i="24"/>
  <c r="G5180" i="24"/>
  <c r="G5181" i="24"/>
  <c r="G5182" i="24"/>
  <c r="G5183" i="24"/>
  <c r="G5184" i="24"/>
  <c r="G5185" i="24"/>
  <c r="G5186" i="24"/>
  <c r="G5187" i="24"/>
  <c r="G5188" i="24"/>
  <c r="G5189" i="24"/>
  <c r="G5190" i="24"/>
  <c r="G5191" i="24"/>
  <c r="G5192" i="24"/>
  <c r="G5193" i="24"/>
  <c r="G5194" i="24"/>
  <c r="G5195" i="24"/>
  <c r="G5196" i="24"/>
  <c r="G5197" i="24"/>
  <c r="G5198" i="24"/>
  <c r="G5199" i="24"/>
  <c r="G5200" i="24"/>
  <c r="G5201" i="24"/>
  <c r="G5202" i="24"/>
  <c r="G5203" i="24"/>
  <c r="G5204" i="24"/>
  <c r="G5205" i="24"/>
  <c r="G5206" i="24"/>
  <c r="G5207" i="24"/>
  <c r="G5208" i="24"/>
  <c r="G5209" i="24"/>
  <c r="G5210" i="24"/>
  <c r="G5211" i="24"/>
  <c r="G5212" i="24"/>
  <c r="G5213" i="24"/>
  <c r="G5214" i="24"/>
  <c r="G5215" i="24"/>
  <c r="G5216" i="24"/>
  <c r="G5217" i="24"/>
  <c r="G5218" i="24"/>
  <c r="G5219" i="24"/>
  <c r="G5220" i="24"/>
  <c r="G5221" i="24"/>
  <c r="G5222" i="24"/>
  <c r="G5223" i="24"/>
  <c r="G5224" i="24"/>
  <c r="G5225" i="24"/>
  <c r="G5226" i="24"/>
  <c r="G5227" i="24"/>
  <c r="G5228" i="24"/>
  <c r="G5229" i="24"/>
  <c r="G5230" i="24"/>
  <c r="G5231" i="24"/>
  <c r="G5232" i="24"/>
  <c r="G5233" i="24"/>
  <c r="G5234" i="24"/>
  <c r="G5235" i="24"/>
  <c r="G5236" i="24"/>
  <c r="G5237" i="24"/>
  <c r="G5238" i="24"/>
  <c r="G5239" i="24"/>
  <c r="G5240" i="24"/>
  <c r="G5241" i="24"/>
  <c r="G5242" i="24"/>
  <c r="G5243" i="24"/>
  <c r="G5244" i="24"/>
  <c r="G5245" i="24"/>
  <c r="G5246" i="24"/>
  <c r="G5247" i="24"/>
  <c r="G5248" i="24"/>
  <c r="G5249" i="24"/>
  <c r="G5250" i="24"/>
  <c r="G5251" i="24"/>
  <c r="G5252" i="24"/>
  <c r="G5253" i="24"/>
  <c r="G5254" i="24"/>
  <c r="G5255" i="24"/>
  <c r="G5256" i="24"/>
  <c r="G5257" i="24"/>
  <c r="G5258" i="24"/>
  <c r="G5259" i="24"/>
  <c r="G5260" i="24"/>
  <c r="G5261" i="24"/>
  <c r="G5262" i="24"/>
  <c r="G5263" i="24"/>
  <c r="G5264" i="24"/>
  <c r="G5265" i="24"/>
  <c r="G5266" i="24"/>
  <c r="G5267" i="24"/>
  <c r="G5268" i="24"/>
  <c r="G5269" i="24"/>
  <c r="G5270" i="24"/>
  <c r="G5271" i="24"/>
  <c r="G5272" i="24"/>
  <c r="G5273" i="24"/>
  <c r="G5274" i="24"/>
  <c r="G5275" i="24"/>
  <c r="G5276" i="24"/>
  <c r="G5277" i="24"/>
  <c r="G5278" i="24"/>
  <c r="G5279" i="24"/>
  <c r="G5280" i="24"/>
  <c r="G5281" i="24"/>
  <c r="G5282" i="24"/>
  <c r="G5283" i="24"/>
  <c r="G5284" i="24"/>
  <c r="G5285" i="24"/>
  <c r="G5286" i="24"/>
  <c r="G5287" i="24"/>
  <c r="G5288" i="24"/>
  <c r="G5289" i="24"/>
  <c r="G5290" i="24"/>
  <c r="G5291" i="24"/>
  <c r="G5292" i="24"/>
  <c r="G5293" i="24"/>
  <c r="G5294" i="24"/>
  <c r="G5295" i="24"/>
  <c r="G5296" i="24"/>
  <c r="G5297" i="24"/>
  <c r="G5298" i="24"/>
  <c r="G5299" i="24"/>
  <c r="G5300" i="24"/>
  <c r="G5301" i="24"/>
  <c r="G5302" i="24"/>
  <c r="G5303" i="24"/>
  <c r="G5304" i="24"/>
  <c r="G5305" i="24"/>
  <c r="G5306" i="24"/>
  <c r="G5307" i="24"/>
  <c r="G5308" i="24"/>
  <c r="G5309" i="24"/>
  <c r="G5310" i="24"/>
  <c r="G5311" i="24"/>
  <c r="G5312" i="24"/>
  <c r="G5313" i="24"/>
  <c r="G5314" i="24"/>
  <c r="G5315" i="24"/>
  <c r="G5316" i="24"/>
  <c r="G5317" i="24"/>
  <c r="G5318" i="24"/>
  <c r="G5319" i="24"/>
  <c r="G5320" i="24"/>
  <c r="G5321" i="24"/>
  <c r="G5322" i="24"/>
  <c r="G5323" i="24"/>
  <c r="G5324" i="24"/>
  <c r="G5325" i="24"/>
  <c r="G5326" i="24"/>
  <c r="G5327" i="24"/>
  <c r="G5328" i="24"/>
  <c r="G5329" i="24"/>
  <c r="G5330" i="24"/>
  <c r="G5331" i="24"/>
  <c r="G5332" i="24"/>
  <c r="G5333" i="24"/>
  <c r="G5334" i="24"/>
  <c r="G5335" i="24"/>
  <c r="G5336" i="24"/>
  <c r="G5337" i="24"/>
  <c r="G5338" i="24"/>
  <c r="G5339" i="24"/>
  <c r="G5340" i="24"/>
  <c r="G5341" i="24"/>
  <c r="G5342" i="24"/>
  <c r="G5343" i="24"/>
  <c r="G5344" i="24"/>
  <c r="G5345" i="24"/>
  <c r="G5346" i="24"/>
  <c r="G5347" i="24"/>
  <c r="G5348" i="24"/>
  <c r="G5349" i="24"/>
  <c r="G5350" i="24"/>
  <c r="G5351" i="24"/>
  <c r="G5352" i="24"/>
  <c r="G5353" i="24"/>
  <c r="G5354" i="24"/>
  <c r="G5355" i="24"/>
  <c r="G5356" i="24"/>
  <c r="G5357" i="24"/>
  <c r="G5358" i="24"/>
  <c r="G5359" i="24"/>
  <c r="G5360" i="24"/>
  <c r="G5361" i="24"/>
  <c r="G5362" i="24"/>
  <c r="G5363" i="24"/>
  <c r="G5364" i="24"/>
  <c r="G5365" i="24"/>
  <c r="G5366" i="24"/>
  <c r="G5367" i="24"/>
  <c r="G5368" i="24"/>
  <c r="G5369" i="24"/>
  <c r="G5370" i="24"/>
  <c r="G5371" i="24"/>
  <c r="G5372" i="24"/>
  <c r="G5373" i="24"/>
  <c r="G5374" i="24"/>
  <c r="G5375" i="24"/>
  <c r="G5376" i="24"/>
  <c r="G5377" i="24"/>
  <c r="G5378" i="24"/>
  <c r="G5379" i="24"/>
  <c r="G5380" i="24"/>
  <c r="G5381" i="24"/>
  <c r="G5382" i="24"/>
  <c r="G5383" i="24"/>
  <c r="G5384" i="24"/>
  <c r="G5385" i="24"/>
  <c r="G5386" i="24"/>
  <c r="G5387" i="24"/>
  <c r="G5388" i="24"/>
  <c r="G5389" i="24"/>
  <c r="G5390" i="24"/>
  <c r="G5391" i="24"/>
  <c r="G5392" i="24"/>
  <c r="G5393" i="24"/>
  <c r="G5394" i="24"/>
  <c r="G5395" i="24"/>
  <c r="G5396" i="24"/>
  <c r="G5397" i="24"/>
  <c r="G5398" i="24"/>
  <c r="G5399" i="24"/>
  <c r="G5400" i="24"/>
  <c r="G5401" i="24"/>
  <c r="G5402" i="24"/>
  <c r="G5403" i="24"/>
  <c r="G5404" i="24"/>
  <c r="G5405" i="24"/>
  <c r="G5406" i="24"/>
  <c r="G5407" i="24"/>
  <c r="G5408" i="24"/>
  <c r="G5409" i="24"/>
  <c r="G5410" i="24"/>
  <c r="G5411" i="24"/>
  <c r="G5412" i="24"/>
  <c r="G5413" i="24"/>
  <c r="G5414" i="24"/>
  <c r="G5415" i="24"/>
  <c r="G5416" i="24"/>
  <c r="G5417" i="24"/>
  <c r="G5418" i="24"/>
  <c r="G5419" i="24"/>
  <c r="G5420" i="24"/>
  <c r="G5421" i="24"/>
  <c r="G5422" i="24"/>
  <c r="G5423" i="24"/>
  <c r="G5424" i="24"/>
  <c r="G5425" i="24"/>
  <c r="G5426" i="24"/>
  <c r="G5427" i="24"/>
  <c r="G5428" i="24"/>
  <c r="G5429" i="24"/>
  <c r="G5430" i="24"/>
  <c r="G5431" i="24"/>
  <c r="G5432" i="24"/>
  <c r="G5433" i="24"/>
  <c r="G5434" i="24"/>
  <c r="G5435" i="24"/>
  <c r="G5436" i="24"/>
  <c r="G5437" i="24"/>
  <c r="G5438" i="24"/>
  <c r="G5439" i="24"/>
  <c r="G5440" i="24"/>
  <c r="G5441" i="24"/>
  <c r="G5442" i="24"/>
  <c r="G5443" i="24"/>
  <c r="G5444" i="24"/>
  <c r="G5445" i="24"/>
  <c r="G5446" i="24"/>
  <c r="G5447" i="24"/>
  <c r="G5448" i="24"/>
  <c r="G5449" i="24"/>
  <c r="G5450" i="24"/>
  <c r="G5451" i="24"/>
  <c r="G5452" i="24"/>
  <c r="G5453" i="24"/>
  <c r="G5454" i="24"/>
  <c r="G5455" i="24"/>
  <c r="G5456" i="24"/>
  <c r="G5457" i="24"/>
  <c r="G5458" i="24"/>
  <c r="G5459" i="24"/>
  <c r="G5460" i="24"/>
  <c r="G5461" i="24"/>
  <c r="G5462" i="24"/>
  <c r="G5463" i="24"/>
  <c r="G5464" i="24"/>
  <c r="G5465" i="24"/>
  <c r="G5466" i="24"/>
  <c r="G5467" i="24"/>
  <c r="G5468" i="24"/>
  <c r="G5469" i="24"/>
  <c r="G5470" i="24"/>
  <c r="G5471" i="24"/>
  <c r="G5472" i="24"/>
  <c r="G5473" i="24"/>
  <c r="G5474" i="24"/>
  <c r="G5475" i="24"/>
  <c r="G5476" i="24"/>
  <c r="G5477" i="24"/>
  <c r="G5478" i="24"/>
  <c r="G5479" i="24"/>
  <c r="G5480" i="24"/>
  <c r="G5481" i="24"/>
  <c r="G5482" i="24"/>
  <c r="G5483" i="24"/>
  <c r="G5484" i="24"/>
  <c r="G5485" i="24"/>
  <c r="G5486" i="24"/>
  <c r="G5487" i="24"/>
  <c r="G5488" i="24"/>
  <c r="G5489" i="24"/>
  <c r="G5490" i="24"/>
  <c r="G5491" i="24"/>
  <c r="G5492" i="24"/>
  <c r="G5493" i="24"/>
  <c r="G5494" i="24"/>
  <c r="G5495" i="24"/>
  <c r="G5496" i="24"/>
  <c r="G5497" i="24"/>
  <c r="G5498" i="24"/>
  <c r="G5499" i="24"/>
  <c r="G5500" i="24"/>
  <c r="G5501" i="24"/>
  <c r="G5502" i="24"/>
  <c r="G5503" i="24"/>
  <c r="G5504" i="24"/>
  <c r="G5505" i="24"/>
  <c r="G5506" i="24"/>
  <c r="G5507" i="24"/>
  <c r="G5508" i="24"/>
  <c r="G5509" i="24"/>
  <c r="G5510" i="24"/>
  <c r="G5511" i="24"/>
  <c r="G5512" i="24"/>
  <c r="G5513" i="24"/>
  <c r="G5514" i="24"/>
  <c r="G5515" i="24"/>
  <c r="G5516" i="24"/>
  <c r="G5517" i="24"/>
  <c r="G5518" i="24"/>
  <c r="G5519" i="24"/>
  <c r="G5520" i="24"/>
  <c r="G5521" i="24"/>
  <c r="G5522" i="24"/>
  <c r="G5523" i="24"/>
  <c r="G5524" i="24"/>
  <c r="G5525" i="24"/>
  <c r="G5526" i="24"/>
  <c r="G5527" i="24"/>
  <c r="G5528" i="24"/>
  <c r="G5529" i="24"/>
  <c r="G5530" i="24"/>
  <c r="G5531" i="24"/>
  <c r="G5532" i="24"/>
  <c r="G5533" i="24"/>
  <c r="G5534" i="24"/>
  <c r="G5535" i="24"/>
  <c r="G5536" i="24"/>
  <c r="G5537" i="24"/>
  <c r="G5538" i="24"/>
  <c r="G5539" i="24"/>
  <c r="G5540" i="24"/>
  <c r="G5541" i="24"/>
  <c r="G5542" i="24"/>
  <c r="G5543" i="24"/>
  <c r="G5544" i="24"/>
  <c r="G5545" i="24"/>
  <c r="G5546" i="24"/>
  <c r="G5547" i="24"/>
  <c r="G5548" i="24"/>
  <c r="G5549" i="24"/>
  <c r="G5550" i="24"/>
  <c r="G5551" i="24"/>
  <c r="G5552" i="24"/>
  <c r="G5553" i="24"/>
  <c r="G5554" i="24"/>
  <c r="G5555" i="24"/>
  <c r="G5556" i="24"/>
  <c r="G5557" i="24"/>
  <c r="G5558" i="24"/>
  <c r="G5559" i="24"/>
  <c r="G5560" i="24"/>
  <c r="G5561" i="24"/>
  <c r="G5562" i="24"/>
  <c r="G5563" i="24"/>
  <c r="G5564" i="24"/>
  <c r="G5565" i="24"/>
  <c r="G5566" i="24"/>
  <c r="G5567" i="24"/>
  <c r="G5568" i="24"/>
  <c r="G5569" i="24"/>
  <c r="G5570" i="24"/>
  <c r="G5571" i="24"/>
  <c r="G5572" i="24"/>
  <c r="G5573" i="24"/>
  <c r="G5574" i="24"/>
  <c r="G5575" i="24"/>
  <c r="G5576" i="24"/>
  <c r="G5577" i="24"/>
  <c r="G5578" i="24"/>
  <c r="G5579" i="24"/>
  <c r="G5580" i="24"/>
  <c r="G5581" i="24"/>
  <c r="G5582" i="24"/>
  <c r="G5583" i="24"/>
  <c r="G5584" i="24"/>
  <c r="G5585" i="24"/>
  <c r="G5586" i="24"/>
  <c r="G5587" i="24"/>
  <c r="G5588" i="24"/>
  <c r="G5589" i="24"/>
  <c r="G5590" i="24"/>
  <c r="G5591" i="24"/>
  <c r="G5592" i="24"/>
  <c r="G5593" i="24"/>
  <c r="G5594" i="24"/>
  <c r="G5595" i="24"/>
  <c r="G5596" i="24"/>
  <c r="G5597" i="24"/>
  <c r="G5598" i="24"/>
  <c r="G5599" i="24"/>
  <c r="G5600" i="24"/>
  <c r="G5601" i="24"/>
  <c r="G5602" i="24"/>
  <c r="G5603" i="24"/>
  <c r="G5604" i="24"/>
  <c r="G5605" i="24"/>
  <c r="G5606" i="24"/>
  <c r="G5607" i="24"/>
  <c r="G5608" i="24"/>
  <c r="G5609" i="24"/>
  <c r="G5610" i="24"/>
  <c r="G5611" i="24"/>
  <c r="G5612" i="24"/>
  <c r="G5613" i="24"/>
  <c r="G5614" i="24"/>
  <c r="G5615" i="24"/>
  <c r="G5616" i="24"/>
  <c r="G5617" i="24"/>
  <c r="G5618" i="24"/>
  <c r="G5619" i="24"/>
  <c r="G5620" i="24"/>
  <c r="G5621" i="24"/>
  <c r="G5622" i="24"/>
  <c r="G5623" i="24"/>
  <c r="G5624" i="24"/>
  <c r="G5625" i="24"/>
  <c r="G5626" i="24"/>
  <c r="G5627" i="24"/>
  <c r="G5628" i="24"/>
  <c r="G5629" i="24"/>
  <c r="G5630" i="24"/>
  <c r="G5631" i="24"/>
  <c r="G5632" i="24"/>
  <c r="G5633" i="24"/>
  <c r="G5634" i="24"/>
  <c r="G5635" i="24"/>
  <c r="G5636" i="24"/>
  <c r="G5637" i="24"/>
  <c r="G5638" i="24"/>
  <c r="G5639" i="24"/>
  <c r="G5640" i="24"/>
  <c r="G5641" i="24"/>
  <c r="G5642" i="24"/>
  <c r="G5643" i="24"/>
  <c r="G5644" i="24"/>
  <c r="G5645" i="24"/>
  <c r="G5646" i="24"/>
  <c r="G5647" i="24"/>
  <c r="G5648" i="24"/>
  <c r="G5649" i="24"/>
  <c r="G5650" i="24"/>
  <c r="G5651" i="24"/>
  <c r="G5652" i="24"/>
  <c r="G5653" i="24"/>
  <c r="G5654" i="24"/>
  <c r="G5655" i="24"/>
  <c r="G5656" i="24"/>
  <c r="G5657" i="24"/>
  <c r="G5658" i="24"/>
  <c r="G5659" i="24"/>
  <c r="G5660" i="24"/>
  <c r="G5661" i="24"/>
  <c r="G5662" i="24"/>
  <c r="G5663" i="24"/>
  <c r="G5664" i="24"/>
  <c r="G5665" i="24"/>
  <c r="G5666" i="24"/>
  <c r="G5667" i="24"/>
  <c r="G5668" i="24"/>
  <c r="G5669" i="24"/>
  <c r="G5670" i="24"/>
  <c r="G5671" i="24"/>
  <c r="G5672" i="24"/>
  <c r="G5673" i="24"/>
  <c r="G5674" i="24"/>
  <c r="G5675" i="24"/>
  <c r="G5676" i="24"/>
  <c r="G5677" i="24"/>
  <c r="G5678" i="24"/>
  <c r="G5679" i="24"/>
  <c r="G5680" i="24"/>
  <c r="G5681" i="24"/>
  <c r="G5682" i="24"/>
  <c r="G5683" i="24"/>
  <c r="G5684" i="24"/>
  <c r="G5685" i="24"/>
  <c r="G5686" i="24"/>
  <c r="G5687" i="24"/>
  <c r="G5688" i="24"/>
  <c r="G5689" i="24"/>
  <c r="G5690" i="24"/>
  <c r="G5691" i="24"/>
  <c r="G5692" i="24"/>
  <c r="G5693" i="24"/>
  <c r="G5694" i="24"/>
  <c r="G5695" i="24"/>
  <c r="G5696" i="24"/>
  <c r="G5697" i="24"/>
  <c r="G5698" i="24"/>
  <c r="G5699" i="24"/>
  <c r="G5700" i="24"/>
  <c r="G5701" i="24"/>
  <c r="G5702" i="24"/>
  <c r="G5703" i="24"/>
  <c r="G5704" i="24"/>
  <c r="G5705" i="24"/>
  <c r="G5706" i="24"/>
  <c r="G5707" i="24"/>
  <c r="G5708" i="24"/>
  <c r="G5709" i="24"/>
  <c r="G5710" i="24"/>
  <c r="G5711" i="24"/>
  <c r="G5712" i="24"/>
  <c r="G5713" i="24"/>
  <c r="G5714" i="24"/>
  <c r="G5715" i="24"/>
  <c r="G5716" i="24"/>
  <c r="G5717" i="24"/>
  <c r="G5718" i="24"/>
  <c r="G5719" i="24"/>
  <c r="G5720" i="24"/>
  <c r="G5721" i="24"/>
  <c r="G5722" i="24"/>
  <c r="G5723" i="24"/>
  <c r="G5724" i="24"/>
  <c r="G5725" i="24"/>
  <c r="G5726" i="24"/>
  <c r="G5727" i="24"/>
  <c r="G5728" i="24"/>
  <c r="G5729" i="24"/>
  <c r="G5730" i="24"/>
  <c r="G5731" i="24"/>
  <c r="G5732" i="24"/>
  <c r="G5733" i="24"/>
  <c r="G5734" i="24"/>
  <c r="G5735" i="24"/>
  <c r="G5736" i="24"/>
  <c r="G5737" i="24"/>
  <c r="G5738" i="24"/>
  <c r="G5739" i="24"/>
  <c r="G5740" i="24"/>
  <c r="G5741" i="24"/>
  <c r="G5742" i="24"/>
  <c r="G5743" i="24"/>
  <c r="G5744" i="24"/>
  <c r="G5745" i="24"/>
  <c r="G5746" i="24"/>
  <c r="G5747" i="24"/>
  <c r="G5748" i="24"/>
  <c r="G5749" i="24"/>
  <c r="G5750" i="24"/>
  <c r="G5751" i="24"/>
  <c r="G5752" i="24"/>
  <c r="G5753" i="24"/>
  <c r="G5754" i="24"/>
  <c r="G5755" i="24"/>
  <c r="G5756" i="24"/>
  <c r="G5757" i="24"/>
  <c r="G5758" i="24"/>
  <c r="G5759" i="24"/>
  <c r="G5760" i="24"/>
  <c r="G5761" i="24"/>
  <c r="G5762" i="24"/>
  <c r="G5763" i="24"/>
  <c r="G5764" i="24"/>
  <c r="G5765" i="24"/>
  <c r="G5766" i="24"/>
  <c r="G5767" i="24"/>
  <c r="G5768" i="24"/>
  <c r="G5769" i="24"/>
  <c r="G5770" i="24"/>
  <c r="G5771" i="24"/>
  <c r="G5772" i="24"/>
  <c r="G5773" i="24"/>
  <c r="G5774" i="24"/>
  <c r="G5775" i="24"/>
  <c r="G5776" i="24"/>
  <c r="G5777" i="24"/>
  <c r="G5778" i="24"/>
  <c r="G5779" i="24"/>
  <c r="G5780" i="24"/>
  <c r="G5781" i="24"/>
  <c r="G5782" i="24"/>
  <c r="G5783" i="24"/>
  <c r="G5784" i="24"/>
  <c r="G5785" i="24"/>
  <c r="G5786" i="24"/>
  <c r="G5787" i="24"/>
  <c r="G5788" i="24"/>
  <c r="G5789" i="24"/>
  <c r="G5790" i="24"/>
  <c r="G5791" i="24"/>
  <c r="G5792" i="24"/>
  <c r="G5793" i="24"/>
  <c r="G5794" i="24"/>
  <c r="G5795" i="24"/>
  <c r="G5796" i="24"/>
  <c r="G5797" i="24"/>
  <c r="G5798" i="24"/>
  <c r="G5799" i="24"/>
  <c r="G5800" i="24"/>
  <c r="G5801" i="24"/>
  <c r="G5802" i="24"/>
  <c r="G5803" i="24"/>
  <c r="G5804" i="24"/>
  <c r="G5805" i="24"/>
  <c r="G5806" i="24"/>
  <c r="G5807" i="24"/>
  <c r="G5808" i="24"/>
  <c r="G5809" i="24"/>
  <c r="G5810" i="24"/>
  <c r="G5811" i="24"/>
  <c r="G5812" i="24"/>
  <c r="G5813" i="24"/>
  <c r="G5814" i="24"/>
  <c r="G5815" i="24"/>
  <c r="G5816" i="24"/>
  <c r="G5817" i="24"/>
  <c r="G5818" i="24"/>
  <c r="G5819" i="24"/>
  <c r="G5820" i="24"/>
  <c r="G5821" i="24"/>
  <c r="G5822" i="24"/>
  <c r="G5823" i="24"/>
  <c r="G5824" i="24"/>
  <c r="G5825" i="24"/>
  <c r="G5826" i="24"/>
  <c r="G5827" i="24"/>
  <c r="G5828" i="24"/>
  <c r="G5829" i="24"/>
  <c r="G5830" i="24"/>
  <c r="G5831" i="24"/>
  <c r="G5832" i="24"/>
  <c r="G5833" i="24"/>
  <c r="G5834" i="24"/>
  <c r="G5835" i="24"/>
  <c r="G5836" i="24"/>
  <c r="G5837" i="24"/>
  <c r="G5838" i="24"/>
  <c r="G5839" i="24"/>
  <c r="G5840" i="24"/>
  <c r="G5841" i="24"/>
  <c r="G5842" i="24"/>
  <c r="G5843" i="24"/>
  <c r="G5844" i="24"/>
  <c r="G5845" i="24"/>
  <c r="G5846" i="24"/>
  <c r="G5847" i="24"/>
  <c r="G5848" i="24"/>
  <c r="G5849" i="24"/>
  <c r="G5850" i="24"/>
  <c r="G5851" i="24"/>
  <c r="G5852" i="24"/>
  <c r="G5853" i="24"/>
  <c r="G5854" i="24"/>
  <c r="G5855" i="24"/>
  <c r="G5856" i="24"/>
  <c r="G5857" i="24"/>
  <c r="G5858" i="24"/>
  <c r="G5859" i="24"/>
  <c r="G5860" i="24"/>
  <c r="G5861" i="24"/>
  <c r="G5862" i="24"/>
  <c r="G5863" i="24"/>
  <c r="G5864" i="24"/>
  <c r="G5865" i="24"/>
  <c r="G5866" i="24"/>
  <c r="G5867" i="24"/>
  <c r="G5868" i="24"/>
  <c r="G5869" i="24"/>
  <c r="G5870" i="24"/>
  <c r="G5871" i="24"/>
  <c r="G5872" i="24"/>
  <c r="G5873" i="24"/>
  <c r="G5874" i="24"/>
  <c r="G5875" i="24"/>
  <c r="G5876" i="24"/>
  <c r="G5877" i="24"/>
  <c r="G5878" i="24"/>
  <c r="G5879" i="24"/>
  <c r="G5880" i="24"/>
  <c r="G5881" i="24"/>
  <c r="G5882" i="24"/>
  <c r="G5883" i="24"/>
  <c r="G5884" i="24"/>
  <c r="G5885" i="24"/>
  <c r="G5886" i="24"/>
  <c r="G5887" i="24"/>
  <c r="G5888" i="24"/>
  <c r="G5889" i="24"/>
  <c r="G5890" i="24"/>
  <c r="G5891" i="24"/>
  <c r="G5892" i="24"/>
  <c r="G5893" i="24"/>
  <c r="G5894" i="24"/>
  <c r="G5895" i="24"/>
  <c r="G5896" i="24"/>
  <c r="G5897" i="24"/>
  <c r="G5898" i="24"/>
  <c r="G5899" i="24"/>
  <c r="G5900" i="24"/>
  <c r="G5901" i="24"/>
  <c r="G5902" i="24"/>
  <c r="G5903" i="24"/>
  <c r="G5904" i="24"/>
  <c r="G5905" i="24"/>
  <c r="G5906" i="24"/>
  <c r="G5907" i="24"/>
  <c r="G5908" i="24"/>
  <c r="G5909" i="24"/>
  <c r="G5910" i="24"/>
  <c r="G5911" i="24"/>
  <c r="G5912" i="24"/>
  <c r="G5913" i="24"/>
  <c r="G5914" i="24"/>
  <c r="G5915" i="24"/>
  <c r="G5916" i="24"/>
  <c r="G5917" i="24"/>
  <c r="G5918" i="24"/>
  <c r="G5919" i="24"/>
  <c r="G5920" i="24"/>
  <c r="G5921" i="24"/>
  <c r="G5922" i="24"/>
  <c r="G5923" i="24"/>
  <c r="G5924" i="24"/>
  <c r="G5925" i="24"/>
  <c r="G5926" i="24"/>
  <c r="G5927" i="24"/>
  <c r="G5928" i="24"/>
  <c r="G5929" i="24"/>
  <c r="G5930" i="24"/>
  <c r="G5931" i="24"/>
  <c r="G5932" i="24"/>
  <c r="G5933" i="24"/>
  <c r="G5934" i="24"/>
  <c r="G5935" i="24"/>
  <c r="G5936" i="24"/>
  <c r="G5937" i="24"/>
  <c r="G5938" i="24"/>
  <c r="G5939" i="24"/>
  <c r="G5940" i="24"/>
  <c r="G5941" i="24"/>
  <c r="G5942" i="24"/>
  <c r="G5943" i="24"/>
  <c r="G5944" i="24"/>
  <c r="G5945" i="24"/>
  <c r="G5946" i="24"/>
  <c r="G5947" i="24"/>
  <c r="G5948" i="24"/>
  <c r="G5949" i="24"/>
  <c r="G5950" i="24"/>
  <c r="G5951" i="24"/>
  <c r="G5952" i="24"/>
  <c r="G5953" i="24"/>
  <c r="G5954" i="24"/>
  <c r="G5955" i="24"/>
  <c r="G5956" i="24"/>
  <c r="G5957" i="24"/>
  <c r="G5958" i="24"/>
  <c r="G5959" i="24"/>
  <c r="G5960" i="24"/>
  <c r="G5961" i="24"/>
  <c r="G5962" i="24"/>
  <c r="G5963" i="24"/>
  <c r="G5964" i="24"/>
  <c r="G5965" i="24"/>
  <c r="G5966" i="24"/>
  <c r="G5967" i="24"/>
  <c r="G5968" i="24"/>
  <c r="G5969" i="24"/>
  <c r="G5970" i="24"/>
  <c r="G5971" i="24"/>
  <c r="G5972" i="24"/>
  <c r="G5973" i="24"/>
  <c r="G5974" i="24"/>
  <c r="G5975" i="24"/>
  <c r="G5976" i="24"/>
  <c r="G5977" i="24"/>
  <c r="G5978" i="24"/>
  <c r="G5979" i="24"/>
  <c r="G5980" i="24"/>
  <c r="G5981" i="24"/>
  <c r="G5982" i="24"/>
  <c r="G5983" i="24"/>
  <c r="G5984" i="24"/>
  <c r="G5985" i="24"/>
  <c r="G5986" i="24"/>
  <c r="G5987" i="24"/>
  <c r="G5988" i="24"/>
  <c r="G5989" i="24"/>
  <c r="G5990" i="24"/>
  <c r="G5991" i="24"/>
  <c r="G5992" i="24"/>
  <c r="G5993" i="24"/>
  <c r="G5994" i="24"/>
  <c r="G5995" i="24"/>
  <c r="G5996" i="24"/>
  <c r="G5997" i="24"/>
  <c r="G5998" i="24"/>
  <c r="G5999" i="24"/>
  <c r="G6000" i="24"/>
  <c r="G6001" i="24"/>
  <c r="G6002" i="24"/>
  <c r="G6003" i="24"/>
  <c r="G6004" i="24"/>
  <c r="G6005" i="24"/>
  <c r="G6006" i="24"/>
  <c r="G6007" i="24"/>
  <c r="G6008" i="24"/>
  <c r="G6009" i="24"/>
  <c r="G6010" i="24"/>
  <c r="G6011" i="24"/>
  <c r="G6012" i="24"/>
  <c r="G6013" i="24"/>
  <c r="G6014" i="24"/>
  <c r="G6015" i="24"/>
  <c r="G6016" i="24"/>
  <c r="G6017" i="24"/>
  <c r="G6018" i="24"/>
  <c r="G6019" i="24"/>
  <c r="G6020" i="24"/>
  <c r="G6021" i="24"/>
  <c r="G6022" i="24"/>
  <c r="G6023" i="24"/>
  <c r="G6024" i="24"/>
  <c r="G6025" i="24"/>
  <c r="G6026" i="24"/>
  <c r="G6027" i="24"/>
  <c r="G6028" i="24"/>
  <c r="G6029" i="24"/>
  <c r="G6030" i="24"/>
  <c r="G6031" i="24"/>
  <c r="G6032" i="24"/>
  <c r="G6033" i="24"/>
  <c r="G6034" i="24"/>
  <c r="G6035" i="24"/>
  <c r="G6036" i="24"/>
  <c r="G6037" i="24"/>
  <c r="G6038" i="24"/>
  <c r="G6039" i="24"/>
  <c r="G6040" i="24"/>
  <c r="G6041" i="24"/>
  <c r="G6042" i="24"/>
  <c r="G6043" i="24"/>
  <c r="G6044" i="24"/>
  <c r="G6045" i="24"/>
  <c r="G6046" i="24"/>
  <c r="G6047" i="24"/>
  <c r="G6048" i="24"/>
  <c r="G6049" i="24"/>
  <c r="G6050" i="24"/>
  <c r="G6051" i="24"/>
  <c r="G6052" i="24"/>
  <c r="G6053" i="24"/>
  <c r="G6054" i="24"/>
  <c r="G6055" i="24"/>
  <c r="G6056" i="24"/>
  <c r="G6057" i="24"/>
  <c r="G6058" i="24"/>
  <c r="G6059" i="24"/>
  <c r="G6060" i="24"/>
  <c r="G6061" i="24"/>
  <c r="G6062" i="24"/>
  <c r="G6063" i="24"/>
  <c r="G6064" i="24"/>
  <c r="G6065" i="24"/>
  <c r="G6066" i="24"/>
  <c r="G6067" i="24"/>
  <c r="G6068" i="24"/>
  <c r="G6069" i="24"/>
  <c r="G6070" i="24"/>
  <c r="G6071" i="24"/>
  <c r="G6072" i="24"/>
  <c r="G6073" i="24"/>
  <c r="G6074" i="24"/>
  <c r="G6075" i="24"/>
  <c r="G6076" i="24"/>
  <c r="G6077" i="24"/>
  <c r="G6078" i="24"/>
  <c r="G6079" i="24"/>
  <c r="G6080" i="24"/>
  <c r="G6081" i="24"/>
  <c r="G6082" i="24"/>
  <c r="G6083" i="24"/>
  <c r="G6084" i="24"/>
  <c r="G6085" i="24"/>
  <c r="G6086" i="24"/>
  <c r="G6087" i="24"/>
  <c r="G6088" i="24"/>
  <c r="G6089" i="24"/>
  <c r="G6090" i="24"/>
  <c r="G6091" i="24"/>
  <c r="G6092" i="24"/>
  <c r="G6093" i="24"/>
  <c r="G6094" i="24"/>
  <c r="G6095" i="24"/>
  <c r="G6096" i="24"/>
  <c r="G6097" i="24"/>
  <c r="G6098" i="24"/>
  <c r="G6099" i="24"/>
  <c r="G6100" i="24"/>
  <c r="G6101" i="24"/>
  <c r="G6102" i="24"/>
  <c r="G6103" i="24"/>
  <c r="G6104" i="24"/>
  <c r="G6105" i="24"/>
  <c r="G6106" i="24"/>
  <c r="G6107" i="24"/>
  <c r="G6108" i="24"/>
  <c r="G6109" i="24"/>
  <c r="G6110" i="24"/>
  <c r="G6111" i="24"/>
  <c r="G6112" i="24"/>
  <c r="G6113" i="24"/>
  <c r="G6114" i="24"/>
  <c r="G6115" i="24"/>
  <c r="G6116" i="24"/>
  <c r="G6117" i="24"/>
  <c r="G6118" i="24"/>
  <c r="G6119" i="24"/>
  <c r="G6120" i="24"/>
  <c r="G6121" i="24"/>
  <c r="G6122" i="24"/>
  <c r="G6123" i="24"/>
  <c r="G6124" i="24"/>
  <c r="G6125" i="24"/>
  <c r="G6126" i="24"/>
  <c r="G6127" i="24"/>
  <c r="G6128" i="24"/>
  <c r="G6129" i="24"/>
  <c r="G6130" i="24"/>
  <c r="G6131" i="24"/>
  <c r="G6132" i="24"/>
  <c r="G6133" i="24"/>
  <c r="G6134" i="24"/>
  <c r="G6135" i="24"/>
  <c r="G6136" i="24"/>
  <c r="G6137" i="24"/>
  <c r="G6138" i="24"/>
  <c r="G6139" i="24"/>
  <c r="G6140" i="24"/>
  <c r="G6141" i="24"/>
  <c r="G6142" i="24"/>
  <c r="G6143" i="24"/>
  <c r="G6144" i="24"/>
  <c r="G6145" i="24"/>
  <c r="G6146" i="24"/>
  <c r="G6147" i="24"/>
  <c r="G6148" i="24"/>
  <c r="G6149" i="24"/>
  <c r="G6150" i="24"/>
  <c r="G6151" i="24"/>
  <c r="G6152" i="24"/>
  <c r="G6153" i="24"/>
  <c r="G6154" i="24"/>
  <c r="G6155" i="24"/>
  <c r="G6156" i="24"/>
  <c r="G6157" i="24"/>
  <c r="G6158" i="24"/>
  <c r="G6159" i="24"/>
  <c r="G6160" i="24"/>
  <c r="G6161" i="24"/>
  <c r="G6162" i="24"/>
  <c r="G6163" i="24"/>
  <c r="G6164" i="24"/>
  <c r="G6165" i="24"/>
  <c r="G6166" i="24"/>
  <c r="G6167" i="24"/>
  <c r="G6168" i="24"/>
  <c r="G6169" i="24"/>
  <c r="G6170" i="24"/>
  <c r="G6171" i="24"/>
  <c r="G6172" i="24"/>
  <c r="G6173" i="24"/>
  <c r="G6174" i="24"/>
  <c r="G6175" i="24"/>
  <c r="G6176" i="24"/>
  <c r="G6177" i="24"/>
  <c r="G6178" i="24"/>
  <c r="G6179" i="24"/>
  <c r="G6180" i="24"/>
  <c r="G6181" i="24"/>
  <c r="G6182" i="24"/>
  <c r="G6183" i="24"/>
  <c r="G6184" i="24"/>
  <c r="G6185" i="24"/>
  <c r="G6186" i="24"/>
  <c r="G6187" i="24"/>
  <c r="G6188" i="24"/>
  <c r="G6189" i="24"/>
  <c r="G6190" i="24"/>
  <c r="G6191" i="24"/>
  <c r="G6192" i="24"/>
  <c r="G6193" i="24"/>
  <c r="G6194" i="24"/>
  <c r="G6195" i="24"/>
  <c r="G6196" i="24"/>
  <c r="G6197" i="24"/>
  <c r="G6198" i="24"/>
  <c r="G6199" i="24"/>
  <c r="G6200" i="24"/>
  <c r="G6201" i="24"/>
  <c r="G6202" i="24"/>
  <c r="G6203" i="24"/>
  <c r="G6204" i="24"/>
  <c r="G6205" i="24"/>
  <c r="G6206" i="24"/>
  <c r="G6207" i="24"/>
  <c r="G6208" i="24"/>
  <c r="G6209" i="24"/>
  <c r="G6210" i="24"/>
  <c r="G6211" i="24"/>
  <c r="G6212" i="24"/>
  <c r="G6213" i="24"/>
  <c r="G6214" i="24"/>
  <c r="G6215" i="24"/>
  <c r="G6216" i="24"/>
  <c r="G6217" i="24"/>
  <c r="G6218" i="24"/>
  <c r="G6219" i="24"/>
  <c r="G6220" i="24"/>
  <c r="G6221" i="24"/>
  <c r="G6222" i="24"/>
  <c r="G6223" i="24"/>
  <c r="G6224" i="24"/>
  <c r="G6225" i="24"/>
  <c r="G6226" i="24"/>
  <c r="G6227" i="24"/>
  <c r="G6228" i="24"/>
  <c r="G6229" i="24"/>
  <c r="G6230" i="24"/>
  <c r="G6231" i="24"/>
  <c r="G6232" i="24"/>
  <c r="G6233" i="24"/>
  <c r="G6234" i="24"/>
  <c r="G6235" i="24"/>
  <c r="G6236" i="24"/>
  <c r="G6237" i="24"/>
  <c r="G6238" i="24"/>
  <c r="G6239" i="24"/>
  <c r="G6240" i="24"/>
  <c r="G6241" i="24"/>
  <c r="G6242" i="24"/>
  <c r="G6243" i="24"/>
  <c r="G6244" i="24"/>
  <c r="G6245" i="24"/>
  <c r="G6246" i="24"/>
  <c r="G6247" i="24"/>
  <c r="G6248" i="24"/>
  <c r="G6249" i="24"/>
  <c r="G6250" i="24"/>
  <c r="G6251" i="24"/>
  <c r="G6252" i="24"/>
  <c r="G6253" i="24"/>
  <c r="G6254" i="24"/>
  <c r="G6255" i="24"/>
  <c r="G6256" i="24"/>
  <c r="G6257" i="24"/>
  <c r="G6258" i="24"/>
  <c r="G6259" i="24"/>
  <c r="G6260" i="24"/>
  <c r="G6261" i="24"/>
  <c r="G6262" i="24"/>
  <c r="G6263" i="24"/>
  <c r="G6264" i="24"/>
  <c r="G6265" i="24"/>
  <c r="G6266" i="24"/>
  <c r="G6267" i="24"/>
  <c r="G6268" i="24"/>
  <c r="G6269" i="24"/>
  <c r="G6270" i="24"/>
  <c r="G6271" i="24"/>
  <c r="G6272" i="24"/>
  <c r="G6273" i="24"/>
  <c r="G6274" i="24"/>
  <c r="G6275" i="24"/>
  <c r="G6276" i="24"/>
  <c r="G6277" i="24"/>
  <c r="G6278" i="24"/>
  <c r="G6279" i="24"/>
  <c r="G6280" i="24"/>
  <c r="G6281" i="24"/>
  <c r="G6282" i="24"/>
  <c r="G6283" i="24"/>
  <c r="G6284" i="24"/>
  <c r="G6285" i="24"/>
  <c r="G6286" i="24"/>
  <c r="G6287" i="24"/>
  <c r="G6288" i="24"/>
  <c r="G6289" i="24"/>
  <c r="G6290" i="24"/>
  <c r="G6291" i="24"/>
  <c r="G6292" i="24"/>
  <c r="G6293" i="24"/>
  <c r="G6294" i="24"/>
  <c r="G6295" i="24"/>
  <c r="G6296" i="24"/>
  <c r="G6297" i="24"/>
  <c r="G6298" i="24"/>
  <c r="G6299" i="24"/>
  <c r="G6300" i="24"/>
  <c r="G6301" i="24"/>
  <c r="G6302" i="24"/>
  <c r="G6303" i="24"/>
  <c r="G6304" i="24"/>
  <c r="G6305" i="24"/>
  <c r="G6306" i="24"/>
  <c r="G6307" i="24"/>
  <c r="G6308" i="24"/>
  <c r="G6309" i="24"/>
  <c r="G6310" i="24"/>
  <c r="G6311" i="24"/>
  <c r="G6312" i="24"/>
  <c r="G6313" i="24"/>
  <c r="G6314" i="24"/>
  <c r="G6315" i="24"/>
  <c r="G6316" i="24"/>
  <c r="G6317" i="24"/>
  <c r="G6318" i="24"/>
  <c r="G6319" i="24"/>
  <c r="G6320" i="24"/>
  <c r="G6321" i="24"/>
  <c r="G6322" i="24"/>
  <c r="G6323" i="24"/>
  <c r="G6324" i="24"/>
  <c r="G6325" i="24"/>
  <c r="G6326" i="24"/>
  <c r="G6327" i="24"/>
  <c r="G6328" i="24"/>
  <c r="G6329" i="24"/>
  <c r="G6330" i="24"/>
  <c r="G6331" i="24"/>
  <c r="G6332" i="24"/>
  <c r="G6333" i="24"/>
  <c r="G6334" i="24"/>
  <c r="G6335" i="24"/>
  <c r="G6336" i="24"/>
  <c r="G6337" i="24"/>
  <c r="G6338" i="24"/>
  <c r="G6339" i="24"/>
  <c r="G6340" i="24"/>
  <c r="G6341" i="24"/>
  <c r="G6342" i="24"/>
  <c r="G6343" i="24"/>
  <c r="G6344" i="24"/>
  <c r="G6345" i="24"/>
  <c r="G6346" i="24"/>
  <c r="G6347" i="24"/>
  <c r="G6348" i="24"/>
  <c r="G6349" i="24"/>
  <c r="G6350" i="24"/>
  <c r="G6351" i="24"/>
  <c r="G6352" i="24"/>
  <c r="G6353" i="24"/>
  <c r="G6354" i="24"/>
  <c r="G6355" i="24"/>
  <c r="G6356" i="24"/>
  <c r="G6357" i="24"/>
  <c r="G6358" i="24"/>
  <c r="G6359" i="24"/>
  <c r="G6360" i="24"/>
  <c r="G6361" i="24"/>
  <c r="G6362" i="24"/>
  <c r="G6363" i="24"/>
  <c r="G6364" i="24"/>
  <c r="G6365" i="24"/>
  <c r="G6366" i="24"/>
  <c r="G6367" i="24"/>
  <c r="G6368" i="24"/>
  <c r="G6369" i="24"/>
  <c r="G6370" i="24"/>
  <c r="G6371" i="24"/>
  <c r="G6372" i="24"/>
  <c r="G6373" i="24"/>
  <c r="G6374" i="24"/>
  <c r="G6375" i="24"/>
  <c r="G6376" i="24"/>
  <c r="G6377" i="24"/>
  <c r="G6378" i="24"/>
  <c r="G6379" i="24"/>
  <c r="G6380" i="24"/>
  <c r="G6381" i="24"/>
  <c r="G6382" i="24"/>
  <c r="G6383" i="24"/>
  <c r="G6384" i="24"/>
  <c r="G6385" i="24"/>
  <c r="G6386" i="24"/>
  <c r="G6387" i="24"/>
  <c r="G6388" i="24"/>
  <c r="G6389" i="24"/>
  <c r="G6390" i="24"/>
  <c r="G6391" i="24"/>
  <c r="G6392" i="24"/>
  <c r="G6393" i="24"/>
  <c r="G6394" i="24"/>
  <c r="G6395" i="24"/>
  <c r="G6396" i="24"/>
  <c r="G6397" i="24"/>
  <c r="G6398" i="24"/>
  <c r="G6399" i="24"/>
  <c r="G6400" i="24"/>
  <c r="G6401" i="24"/>
  <c r="G6402" i="24"/>
  <c r="G6403" i="24"/>
  <c r="G6404" i="24"/>
  <c r="G6405" i="24"/>
  <c r="G6406" i="24"/>
  <c r="G6407" i="24"/>
  <c r="G6408" i="24"/>
  <c r="G6409" i="24"/>
  <c r="G6410" i="24"/>
  <c r="G6411" i="24"/>
  <c r="G6412" i="24"/>
  <c r="G6413" i="24"/>
  <c r="G6414" i="24"/>
  <c r="G6415" i="24"/>
  <c r="G6416" i="24"/>
  <c r="G6417" i="24"/>
  <c r="G6418" i="24"/>
  <c r="G6419" i="24"/>
  <c r="G6420" i="24"/>
  <c r="G6421" i="24"/>
  <c r="G6422" i="24"/>
  <c r="G6423" i="24"/>
  <c r="G6424" i="24"/>
  <c r="G6425" i="24"/>
  <c r="G6426" i="24"/>
  <c r="G6427" i="24"/>
  <c r="G6428" i="24"/>
  <c r="G6429" i="24"/>
  <c r="G6430" i="24"/>
  <c r="G6431" i="24"/>
  <c r="G6432" i="24"/>
  <c r="G6433" i="24"/>
  <c r="G6434" i="24"/>
  <c r="G6435" i="24"/>
  <c r="G6436" i="24"/>
  <c r="G6437" i="24"/>
  <c r="G6438" i="24"/>
  <c r="G6439" i="24"/>
  <c r="G6440" i="24"/>
  <c r="G6441" i="24"/>
  <c r="G6442" i="24"/>
  <c r="G6443" i="24"/>
  <c r="G6444" i="24"/>
  <c r="G6445" i="24"/>
  <c r="G6446" i="24"/>
  <c r="G6447" i="24"/>
  <c r="G6448" i="24"/>
  <c r="G6449" i="24"/>
  <c r="G6450" i="24"/>
  <c r="G6451" i="24"/>
  <c r="G6452" i="24"/>
  <c r="G6453" i="24"/>
  <c r="G6454" i="24"/>
  <c r="G6455" i="24"/>
  <c r="G6456" i="24"/>
  <c r="G6457" i="24"/>
  <c r="G6458" i="24"/>
  <c r="G6459" i="24"/>
  <c r="G6460" i="24"/>
  <c r="G6461" i="24"/>
  <c r="G6462" i="24"/>
  <c r="G6463" i="24"/>
  <c r="G6464" i="24"/>
  <c r="G6465" i="24"/>
  <c r="G6466" i="24"/>
  <c r="G6467" i="24"/>
  <c r="G6468" i="24"/>
  <c r="G6469" i="24"/>
  <c r="G6470" i="24"/>
  <c r="G6471" i="24"/>
  <c r="G6472" i="24"/>
  <c r="G6473" i="24"/>
  <c r="G6474" i="24"/>
  <c r="G6475" i="24"/>
  <c r="G6476" i="24"/>
  <c r="G6477" i="24"/>
  <c r="G6478" i="24"/>
  <c r="G6479" i="24"/>
  <c r="G6480" i="24"/>
  <c r="G6481" i="24"/>
  <c r="G6482" i="24"/>
  <c r="G6483" i="24"/>
  <c r="G6484" i="24"/>
  <c r="G6485" i="24"/>
  <c r="G6486" i="24"/>
  <c r="G6487" i="24"/>
  <c r="G6488" i="24"/>
  <c r="G6489" i="24"/>
  <c r="G6490" i="24"/>
  <c r="G6491" i="24"/>
  <c r="G6492" i="24"/>
  <c r="G6493" i="24"/>
  <c r="G6494" i="24"/>
  <c r="G6495" i="24"/>
  <c r="G6496" i="24"/>
  <c r="G6497" i="24"/>
  <c r="G6498" i="24"/>
  <c r="G6499" i="24"/>
  <c r="G6500" i="24"/>
  <c r="G6501" i="24"/>
  <c r="G6502" i="24"/>
  <c r="G6503" i="24"/>
  <c r="G6504" i="24"/>
  <c r="G6505" i="24"/>
  <c r="G6506" i="24"/>
  <c r="G6507" i="24"/>
  <c r="G6508" i="24"/>
  <c r="G6509" i="24"/>
  <c r="G6510" i="24"/>
  <c r="G6511" i="24"/>
  <c r="G6512" i="24"/>
  <c r="G6513" i="24"/>
  <c r="G6514" i="24"/>
  <c r="G6515" i="24"/>
  <c r="G6516" i="24"/>
  <c r="G6517" i="24"/>
  <c r="G6518" i="24"/>
  <c r="G6519" i="24"/>
  <c r="G6520" i="24"/>
  <c r="G6521" i="24"/>
  <c r="G6522" i="24"/>
  <c r="G6523" i="24"/>
  <c r="G6524" i="24"/>
  <c r="G6525" i="24"/>
  <c r="G6526" i="24"/>
  <c r="G6527" i="24"/>
  <c r="G6528" i="24"/>
  <c r="G6529" i="24"/>
  <c r="G6530" i="24"/>
  <c r="G6531" i="24"/>
  <c r="G6532" i="24"/>
  <c r="G6533" i="24"/>
  <c r="G6534" i="24"/>
  <c r="G6535" i="24"/>
  <c r="G6536" i="24"/>
  <c r="G6537" i="24"/>
  <c r="G6538" i="24"/>
  <c r="G6539" i="24"/>
  <c r="G6540" i="24"/>
  <c r="G6541" i="24"/>
  <c r="G6542" i="24"/>
  <c r="G6543" i="24"/>
  <c r="G6544" i="24"/>
  <c r="G6545" i="24"/>
  <c r="G6546" i="24"/>
  <c r="G6547" i="24"/>
  <c r="G6548" i="24"/>
  <c r="G6549" i="24"/>
  <c r="G6550" i="24"/>
  <c r="G6551" i="24"/>
  <c r="G6552" i="24"/>
  <c r="G6553" i="24"/>
  <c r="G6554" i="24"/>
  <c r="G6555" i="24"/>
  <c r="G6556" i="24"/>
  <c r="G6557" i="24"/>
  <c r="G6558" i="24"/>
  <c r="G6559" i="24"/>
  <c r="G6560" i="24"/>
  <c r="G6561" i="24"/>
  <c r="G6562" i="24"/>
  <c r="G6563" i="24"/>
  <c r="G6564" i="24"/>
  <c r="G6565" i="24"/>
  <c r="G6566" i="24"/>
  <c r="G6567" i="24"/>
  <c r="G6568" i="24"/>
  <c r="G6569" i="24"/>
  <c r="G6570" i="24"/>
  <c r="G6571" i="24"/>
  <c r="G6572" i="24"/>
  <c r="G6573" i="24"/>
  <c r="G6574" i="24"/>
  <c r="G6575" i="24"/>
  <c r="G6576" i="24"/>
  <c r="G6577" i="24"/>
  <c r="G6578" i="24"/>
  <c r="G6579" i="24"/>
  <c r="G6580" i="24"/>
  <c r="G6581" i="24"/>
  <c r="G6582" i="24"/>
  <c r="G6583" i="24"/>
  <c r="G6584" i="24"/>
  <c r="G6585" i="24"/>
  <c r="G6586" i="24"/>
  <c r="G6587" i="24"/>
  <c r="G6588" i="24"/>
  <c r="G6589" i="24"/>
  <c r="G6590" i="24"/>
  <c r="G6591" i="24"/>
  <c r="G6592" i="24"/>
  <c r="G6593" i="24"/>
  <c r="G6594" i="24"/>
  <c r="G6595" i="24"/>
  <c r="G6596" i="24"/>
  <c r="G6597" i="24"/>
  <c r="G6598" i="24"/>
  <c r="G6599" i="24"/>
  <c r="G6600" i="24"/>
  <c r="G6601" i="24"/>
  <c r="G6602" i="24"/>
  <c r="G6603" i="24"/>
  <c r="G6604" i="24"/>
  <c r="G6605" i="24"/>
  <c r="G6606" i="24"/>
  <c r="G6607" i="24"/>
  <c r="G6608" i="24"/>
  <c r="G6609" i="24"/>
  <c r="G6610" i="24"/>
  <c r="G6611" i="24"/>
  <c r="G6612" i="24"/>
  <c r="G6613" i="24"/>
  <c r="G6614" i="24"/>
  <c r="G6615" i="24"/>
  <c r="G6616" i="24"/>
  <c r="G6617" i="24"/>
  <c r="G6618" i="24"/>
  <c r="G6619" i="24"/>
  <c r="G6620" i="24"/>
  <c r="G6621" i="24"/>
  <c r="G6622" i="24"/>
  <c r="G6623" i="24"/>
  <c r="G6624" i="24"/>
  <c r="G6625" i="24"/>
  <c r="G6626" i="24"/>
  <c r="G6627" i="24"/>
  <c r="G6628" i="24"/>
  <c r="G6629" i="24"/>
  <c r="G6630" i="24"/>
  <c r="G6631" i="24"/>
  <c r="G6632" i="24"/>
  <c r="G6633" i="24"/>
  <c r="G6634" i="24"/>
  <c r="G6635" i="24"/>
  <c r="G6636" i="24"/>
  <c r="G6637" i="24"/>
  <c r="G6638" i="24"/>
  <c r="G6639" i="24"/>
  <c r="G6640" i="24"/>
  <c r="G6641" i="24"/>
  <c r="G6642" i="24"/>
  <c r="G6643" i="24"/>
  <c r="G6644" i="24"/>
  <c r="G6645" i="24"/>
  <c r="G6646" i="24"/>
  <c r="G6647" i="24"/>
  <c r="G6648" i="24"/>
  <c r="G6649" i="24"/>
  <c r="G6650" i="24"/>
  <c r="G6651" i="24"/>
  <c r="G6652" i="24"/>
  <c r="G6653" i="24"/>
  <c r="G6654" i="24"/>
  <c r="G6655" i="24"/>
  <c r="G6656" i="24"/>
  <c r="G6657" i="24"/>
  <c r="G6658" i="24"/>
  <c r="G6659" i="24"/>
  <c r="G6660" i="24"/>
  <c r="G6661" i="24"/>
  <c r="G6662" i="24"/>
  <c r="G6663" i="24"/>
  <c r="G6664" i="24"/>
  <c r="G6665" i="24"/>
  <c r="G6666" i="24"/>
  <c r="G6667" i="24"/>
  <c r="G6668" i="24"/>
  <c r="G6669" i="24"/>
  <c r="G6670" i="24"/>
  <c r="G6671" i="24"/>
  <c r="G6672" i="24"/>
  <c r="G6673" i="24"/>
  <c r="G6674" i="24"/>
  <c r="G6675" i="24"/>
  <c r="G6676" i="24"/>
  <c r="G6677" i="24"/>
  <c r="G6678" i="24"/>
  <c r="G6679" i="24"/>
  <c r="G6680" i="24"/>
  <c r="G6681" i="24"/>
  <c r="G6682" i="24"/>
  <c r="G6683" i="24"/>
  <c r="G6684" i="24"/>
  <c r="G6685" i="24"/>
  <c r="G6686" i="24"/>
  <c r="G6687" i="24"/>
  <c r="G6688" i="24"/>
  <c r="G6689" i="24"/>
  <c r="G6690" i="24"/>
  <c r="G6691" i="24"/>
  <c r="G6692" i="24"/>
  <c r="G6693" i="24"/>
  <c r="G6694" i="24"/>
  <c r="G6695" i="24"/>
  <c r="G6696" i="24"/>
  <c r="G6697" i="24"/>
  <c r="G6698" i="24"/>
  <c r="G6699" i="24"/>
  <c r="G6700" i="24"/>
  <c r="G6701" i="24"/>
  <c r="G6702" i="24"/>
  <c r="G6703" i="24"/>
  <c r="G6704" i="24"/>
  <c r="G6705" i="24"/>
  <c r="G6706" i="24"/>
  <c r="G6707" i="24"/>
  <c r="G6708" i="24"/>
  <c r="G6709" i="24"/>
  <c r="G6710" i="24"/>
  <c r="G6711" i="24"/>
  <c r="G6712" i="24"/>
  <c r="G6713" i="24"/>
  <c r="G6714" i="24"/>
  <c r="G6715" i="24"/>
  <c r="G6716" i="24"/>
  <c r="G6717" i="24"/>
  <c r="G6718" i="24"/>
  <c r="G6719" i="24"/>
  <c r="G6720" i="24"/>
  <c r="G6721" i="24"/>
  <c r="G6722" i="24"/>
  <c r="G6723" i="24"/>
  <c r="G6724" i="24"/>
  <c r="G6725" i="24"/>
  <c r="G6726" i="24"/>
  <c r="G6727" i="24"/>
  <c r="G6728" i="24"/>
  <c r="G6729" i="24"/>
  <c r="G6730" i="24"/>
  <c r="G6731" i="24"/>
  <c r="G6732" i="24"/>
  <c r="G6733" i="24"/>
  <c r="G6734" i="24"/>
  <c r="G6735" i="24"/>
  <c r="G6736" i="24"/>
  <c r="G6737" i="24"/>
  <c r="G6738" i="24"/>
  <c r="G6739" i="24"/>
  <c r="G6740" i="24"/>
  <c r="G6741" i="24"/>
  <c r="G6742" i="24"/>
  <c r="G6743" i="24"/>
  <c r="G6744" i="24"/>
  <c r="G6745" i="24"/>
  <c r="G6746" i="24"/>
  <c r="G6747" i="24"/>
  <c r="G6748" i="24"/>
  <c r="G6749" i="24"/>
  <c r="G6750" i="24"/>
  <c r="G6751" i="24"/>
  <c r="G6752" i="24"/>
  <c r="G6753" i="24"/>
  <c r="G6754" i="24"/>
  <c r="G6755" i="24"/>
  <c r="G6756" i="24"/>
  <c r="G6757" i="24"/>
  <c r="G6758" i="24"/>
  <c r="G6759" i="24"/>
  <c r="G6760" i="24"/>
  <c r="G6761" i="24"/>
  <c r="G6762" i="24"/>
  <c r="G6763" i="24"/>
  <c r="G6764" i="24"/>
  <c r="G6765" i="24"/>
  <c r="G6766" i="24"/>
  <c r="G6767" i="24"/>
  <c r="G6768" i="24"/>
  <c r="G6769" i="24"/>
  <c r="G6770" i="24"/>
  <c r="G6771" i="24"/>
  <c r="G6772" i="24"/>
  <c r="G6773" i="24"/>
  <c r="G6774" i="24"/>
  <c r="G6775" i="24"/>
  <c r="G6776" i="24"/>
  <c r="G6777" i="24"/>
  <c r="G6778" i="24"/>
  <c r="G6779" i="24"/>
  <c r="G6780" i="24"/>
  <c r="G6781" i="24"/>
  <c r="G6782" i="24"/>
  <c r="G6783" i="24"/>
  <c r="G6784" i="24"/>
  <c r="G6785" i="24"/>
  <c r="G6786" i="24"/>
  <c r="G6787" i="24"/>
  <c r="G6788" i="24"/>
  <c r="G6789" i="24"/>
  <c r="G6790" i="24"/>
  <c r="G6791" i="24"/>
  <c r="G6792" i="24"/>
  <c r="G6793" i="24"/>
  <c r="G6794" i="24"/>
  <c r="G6795" i="24"/>
  <c r="G6796" i="24"/>
  <c r="G6797" i="24"/>
  <c r="G6798" i="24"/>
  <c r="G6799" i="24"/>
  <c r="G6800" i="24"/>
  <c r="G6801" i="24"/>
  <c r="G6802" i="24"/>
  <c r="G6803" i="24"/>
  <c r="G6804" i="24"/>
  <c r="G6805" i="24"/>
  <c r="G6806" i="24"/>
  <c r="G6807" i="24"/>
  <c r="G6808" i="24"/>
  <c r="G6809" i="24"/>
  <c r="G6810" i="24"/>
  <c r="G6811" i="24"/>
  <c r="G6812" i="24"/>
  <c r="G6813" i="24"/>
  <c r="G6814" i="24"/>
  <c r="G6815" i="24"/>
  <c r="G6816" i="24"/>
  <c r="G6817" i="24"/>
  <c r="G6818" i="24"/>
  <c r="G6819" i="24"/>
  <c r="G6820" i="24"/>
  <c r="G6821" i="24"/>
  <c r="G6822" i="24"/>
  <c r="G6823" i="24"/>
  <c r="G6824" i="24"/>
  <c r="G6825" i="24"/>
  <c r="G6826" i="24"/>
  <c r="G6827" i="24"/>
  <c r="G6828" i="24"/>
  <c r="G6829" i="24"/>
  <c r="G6830" i="24"/>
  <c r="G6831" i="24"/>
  <c r="G6832" i="24"/>
  <c r="G6833" i="24"/>
  <c r="G6834" i="24"/>
  <c r="G6835" i="24"/>
  <c r="G6836" i="24"/>
  <c r="G6837" i="24"/>
  <c r="G6838" i="24"/>
  <c r="G6839" i="24"/>
  <c r="G6840" i="24"/>
  <c r="G6841" i="24"/>
  <c r="G6842" i="24"/>
  <c r="G6843" i="24"/>
  <c r="G6844" i="24"/>
  <c r="G6845" i="24"/>
  <c r="G6846" i="24"/>
  <c r="G6847" i="24"/>
  <c r="G6848" i="24"/>
  <c r="G6849" i="24"/>
  <c r="G6850" i="24"/>
  <c r="G6851" i="24"/>
  <c r="G6852" i="24"/>
  <c r="G6853" i="24"/>
  <c r="G6854" i="24"/>
  <c r="G6855" i="24"/>
  <c r="G6856" i="24"/>
  <c r="G6857" i="24"/>
  <c r="G6858" i="24"/>
  <c r="G6859" i="24"/>
  <c r="G6860" i="24"/>
  <c r="G6861" i="24"/>
  <c r="G6862" i="24"/>
  <c r="G6863" i="24"/>
  <c r="G6864" i="24"/>
  <c r="G6865" i="24"/>
  <c r="G6866" i="24"/>
  <c r="G6867" i="24"/>
  <c r="G6868" i="24"/>
  <c r="G6869" i="24"/>
  <c r="G6870" i="24"/>
  <c r="G6871" i="24"/>
  <c r="G6872" i="24"/>
  <c r="G6873" i="24"/>
  <c r="G6874" i="24"/>
  <c r="G6875" i="24"/>
  <c r="G6876" i="24"/>
  <c r="G6877" i="24"/>
  <c r="G6878" i="24"/>
  <c r="G6879" i="24"/>
  <c r="G6880" i="24"/>
  <c r="G6881" i="24"/>
  <c r="G6882" i="24"/>
  <c r="G6883" i="24"/>
  <c r="G6884" i="24"/>
  <c r="G6885" i="24"/>
  <c r="G6886" i="24"/>
  <c r="G6887" i="24"/>
  <c r="G6888" i="24"/>
  <c r="G6889" i="24"/>
  <c r="G6890" i="24"/>
  <c r="G6891" i="24"/>
  <c r="G6892" i="24"/>
  <c r="G6893" i="24"/>
  <c r="G6894" i="24"/>
  <c r="G6895" i="24"/>
  <c r="G6896" i="24"/>
  <c r="G6897" i="24"/>
  <c r="G6898" i="24"/>
  <c r="G6899" i="24"/>
  <c r="G6900" i="24"/>
  <c r="G6901" i="24"/>
  <c r="G6902" i="24"/>
  <c r="G6903" i="24"/>
  <c r="G6904" i="24"/>
  <c r="G6905" i="24"/>
  <c r="G6906" i="24"/>
  <c r="G6907" i="24"/>
  <c r="G6908" i="24"/>
  <c r="G6909" i="24"/>
  <c r="G6910" i="24"/>
  <c r="G6911" i="24"/>
  <c r="G6912" i="24"/>
  <c r="G6913" i="24"/>
  <c r="G6914" i="24"/>
  <c r="G6915" i="24"/>
  <c r="G6916" i="24"/>
  <c r="G6917" i="24"/>
  <c r="G6918" i="24"/>
  <c r="G6919" i="24"/>
  <c r="G6920" i="24"/>
  <c r="G6921" i="24"/>
  <c r="G6922" i="24"/>
  <c r="G6923" i="24"/>
  <c r="G6924" i="24"/>
  <c r="G6925" i="24"/>
  <c r="G6926" i="24"/>
  <c r="G6927" i="24"/>
  <c r="G6928" i="24"/>
  <c r="G6929" i="24"/>
  <c r="G6930" i="24"/>
  <c r="G6931" i="24"/>
  <c r="G6932" i="24"/>
  <c r="G6933" i="24"/>
  <c r="G6934" i="24"/>
  <c r="G6935" i="24"/>
  <c r="G6936" i="24"/>
  <c r="G6937" i="24"/>
  <c r="G6938" i="24"/>
  <c r="G6939" i="24"/>
  <c r="G6940" i="24"/>
  <c r="G6941" i="24"/>
  <c r="G6942" i="24"/>
  <c r="G6943" i="24"/>
  <c r="G6944" i="24"/>
  <c r="G6945" i="24"/>
  <c r="G6946" i="24"/>
  <c r="G6947" i="24"/>
  <c r="G6948" i="24"/>
  <c r="G6949" i="24"/>
  <c r="G6950" i="24"/>
  <c r="G6951" i="24"/>
  <c r="G6952" i="24"/>
  <c r="G6953" i="24"/>
  <c r="G6954" i="24"/>
  <c r="G6955" i="24"/>
  <c r="G6956" i="24"/>
  <c r="G6957" i="24"/>
  <c r="G6958" i="24"/>
  <c r="G6959" i="24"/>
  <c r="G6960" i="24"/>
  <c r="G6961" i="24"/>
  <c r="G6962" i="24"/>
  <c r="G6963" i="24"/>
  <c r="G6964" i="24"/>
  <c r="G6965" i="24"/>
  <c r="G6966" i="24"/>
  <c r="G6967" i="24"/>
  <c r="G6968" i="24"/>
  <c r="G6969" i="24"/>
  <c r="G6970" i="24"/>
  <c r="G6971" i="24"/>
  <c r="G6972" i="24"/>
  <c r="G6973" i="24"/>
  <c r="G6974" i="24"/>
  <c r="G6975" i="24"/>
  <c r="G6976" i="24"/>
  <c r="G6977" i="24"/>
  <c r="G6978" i="24"/>
  <c r="G6979" i="24"/>
  <c r="G6980" i="24"/>
  <c r="G6981" i="24"/>
  <c r="G6982" i="24"/>
  <c r="G6983" i="24"/>
  <c r="G6984" i="24"/>
  <c r="G6985" i="24"/>
  <c r="G6986" i="24"/>
  <c r="G6987" i="24"/>
  <c r="G6988" i="24"/>
  <c r="G6989" i="24"/>
  <c r="G6990" i="24"/>
  <c r="G6991" i="24"/>
  <c r="G6992" i="24"/>
  <c r="G6993" i="24"/>
  <c r="G6994" i="24"/>
  <c r="G6995" i="24"/>
  <c r="G6996" i="24"/>
  <c r="G6997" i="24"/>
  <c r="G6998" i="24"/>
  <c r="G6999" i="24"/>
  <c r="G7000" i="24"/>
  <c r="G7001" i="24"/>
  <c r="G7002" i="24"/>
  <c r="G7003" i="24"/>
  <c r="G7004" i="24"/>
  <c r="G7005" i="24"/>
  <c r="G7006" i="24"/>
  <c r="G7007" i="24"/>
  <c r="G7008" i="24"/>
  <c r="G7009" i="24"/>
  <c r="G7010" i="24"/>
  <c r="G7011" i="24"/>
  <c r="G7012" i="24"/>
  <c r="G7013" i="24"/>
  <c r="G7014" i="24"/>
  <c r="G7015" i="24"/>
  <c r="G7016" i="24"/>
  <c r="G7017" i="24"/>
  <c r="G7018" i="24"/>
  <c r="G7019" i="24"/>
  <c r="G7020" i="24"/>
  <c r="G7021" i="24"/>
  <c r="G7022" i="24"/>
  <c r="G7023" i="24"/>
  <c r="G7024" i="24"/>
  <c r="G7025" i="24"/>
  <c r="G7026" i="24"/>
  <c r="G7027" i="24"/>
  <c r="G7028" i="24"/>
  <c r="G7029" i="24"/>
  <c r="G7030" i="24"/>
  <c r="G7031" i="24"/>
  <c r="G7032" i="24"/>
  <c r="G7033" i="24"/>
  <c r="G7034" i="24"/>
  <c r="G7035" i="24"/>
  <c r="G7036" i="24"/>
  <c r="G7037" i="24"/>
  <c r="G7038" i="24"/>
  <c r="G7039" i="24"/>
  <c r="G7040" i="24"/>
  <c r="G7041" i="24"/>
  <c r="G7042" i="24"/>
  <c r="G7043" i="24"/>
  <c r="G7044" i="24"/>
  <c r="G7045" i="24"/>
  <c r="G7046" i="24"/>
  <c r="G7047" i="24"/>
  <c r="G7048" i="24"/>
  <c r="G7049" i="24"/>
  <c r="G7050" i="24"/>
  <c r="G7051" i="24"/>
  <c r="G7052" i="24"/>
  <c r="G7053" i="24"/>
  <c r="G7054" i="24"/>
  <c r="G7055" i="24"/>
  <c r="G7056" i="24"/>
  <c r="G7057" i="24"/>
  <c r="G7058" i="24"/>
  <c r="G7059" i="24"/>
  <c r="G7060" i="24"/>
  <c r="G7061" i="24"/>
  <c r="G7062" i="24"/>
  <c r="G7063" i="24"/>
  <c r="G7064" i="24"/>
  <c r="G7065" i="24"/>
  <c r="G7066" i="24"/>
  <c r="G7067" i="24"/>
  <c r="G7068" i="24"/>
  <c r="G7069" i="24"/>
  <c r="G7070" i="24"/>
  <c r="G7071" i="24"/>
  <c r="G7072" i="24"/>
  <c r="G7073" i="24"/>
  <c r="G7074" i="24"/>
  <c r="G7075" i="24"/>
  <c r="G7076" i="24"/>
  <c r="G7077" i="24"/>
  <c r="G7078" i="24"/>
  <c r="G7079" i="24"/>
  <c r="G7080" i="24"/>
  <c r="G7081" i="24"/>
  <c r="G7082" i="24"/>
  <c r="G7083" i="24"/>
  <c r="G7084" i="24"/>
  <c r="G7085" i="24"/>
  <c r="G7086" i="24"/>
  <c r="G7087" i="24"/>
  <c r="G7088" i="24"/>
  <c r="G7089" i="24"/>
  <c r="G7090" i="24"/>
  <c r="G7091" i="24"/>
  <c r="G7092" i="24"/>
  <c r="G7093" i="24"/>
  <c r="G7094" i="24"/>
  <c r="G7095" i="24"/>
  <c r="G7096" i="24"/>
  <c r="G7097" i="24"/>
  <c r="G7098" i="24"/>
  <c r="G7099" i="24"/>
  <c r="G7100" i="24"/>
  <c r="G7101" i="24"/>
  <c r="G7102" i="24"/>
  <c r="G7103" i="24"/>
  <c r="G7104" i="24"/>
  <c r="G7105" i="24"/>
  <c r="G7106" i="24"/>
  <c r="G7107" i="24"/>
  <c r="G7108" i="24"/>
  <c r="G7109" i="24"/>
  <c r="G7110" i="24"/>
  <c r="G7111" i="24"/>
  <c r="G7112" i="24"/>
  <c r="G7113" i="24"/>
  <c r="G7114" i="24"/>
  <c r="G7115" i="24"/>
  <c r="G7116" i="24"/>
  <c r="G7117" i="24"/>
  <c r="G7118" i="24"/>
  <c r="G7119" i="24"/>
  <c r="G7120" i="24"/>
  <c r="G7121" i="24"/>
  <c r="G7122" i="24"/>
  <c r="G7123" i="24"/>
  <c r="G7124" i="24"/>
  <c r="G7125" i="24"/>
  <c r="G7126" i="24"/>
  <c r="G7127" i="24"/>
  <c r="G7128" i="24"/>
  <c r="G7129" i="24"/>
  <c r="G7130" i="24"/>
  <c r="G7131" i="24"/>
  <c r="G7132" i="24"/>
  <c r="G7133" i="24"/>
  <c r="G7134" i="24"/>
  <c r="G7135" i="24"/>
  <c r="G7136" i="24"/>
  <c r="G7137" i="24"/>
  <c r="G7138" i="24"/>
  <c r="G7139" i="24"/>
  <c r="G7140" i="24"/>
  <c r="G7141" i="24"/>
  <c r="G7142" i="24"/>
  <c r="G7143" i="24"/>
  <c r="G7144" i="24"/>
  <c r="G7145" i="24"/>
  <c r="G7146" i="24"/>
  <c r="G7147" i="24"/>
  <c r="G7148" i="24"/>
  <c r="G7149" i="24"/>
  <c r="G7150" i="24"/>
  <c r="G7151" i="24"/>
  <c r="G7152" i="24"/>
  <c r="G7153" i="24"/>
  <c r="G7154" i="24"/>
  <c r="G7155" i="24"/>
  <c r="G7156" i="24"/>
  <c r="G7157" i="24"/>
  <c r="G7158" i="24"/>
  <c r="G7159" i="24"/>
  <c r="G7160" i="24"/>
  <c r="G7161" i="24"/>
  <c r="G7162" i="24"/>
  <c r="G7163" i="24"/>
  <c r="G7164" i="24"/>
  <c r="G7165" i="24"/>
  <c r="G7166" i="24"/>
  <c r="G7167" i="24"/>
  <c r="G7168" i="24"/>
  <c r="G7169" i="24"/>
  <c r="G7170" i="24"/>
  <c r="G7171" i="24"/>
  <c r="G7172" i="24"/>
  <c r="G7173" i="24"/>
  <c r="G7174" i="24"/>
  <c r="G7175" i="24"/>
  <c r="G7176" i="24"/>
  <c r="G7177" i="24"/>
  <c r="G7178" i="24"/>
  <c r="G7179" i="24"/>
  <c r="G7180" i="24"/>
  <c r="G7181" i="24"/>
  <c r="G7182" i="24"/>
  <c r="G7183" i="24"/>
  <c r="G7184" i="24"/>
  <c r="G7185" i="24"/>
  <c r="G7186" i="24"/>
  <c r="G7187" i="24"/>
  <c r="G7188" i="24"/>
  <c r="G7189" i="24"/>
  <c r="G7190" i="24"/>
  <c r="G7191" i="24"/>
  <c r="G7192" i="24"/>
  <c r="G7193" i="24"/>
  <c r="G7194" i="24"/>
  <c r="G7195" i="24"/>
  <c r="G7196" i="24"/>
  <c r="G7197" i="24"/>
  <c r="G7198" i="24"/>
  <c r="G7199" i="24"/>
  <c r="G7200" i="24"/>
  <c r="G7201" i="24"/>
  <c r="G7202" i="24"/>
  <c r="G7203" i="24"/>
  <c r="G7204" i="24"/>
  <c r="G7205" i="24"/>
  <c r="G7206" i="24"/>
  <c r="G7207" i="24"/>
  <c r="G7208" i="24"/>
  <c r="G7209" i="24"/>
  <c r="G7210" i="24"/>
  <c r="G7211" i="24"/>
  <c r="G7212" i="24"/>
  <c r="G7213" i="24"/>
  <c r="G7214" i="24"/>
  <c r="G7215" i="24"/>
  <c r="G7216" i="24"/>
  <c r="G7217" i="24"/>
  <c r="G7218" i="24"/>
  <c r="G7219" i="24"/>
  <c r="G7220" i="24"/>
  <c r="G7221" i="24"/>
  <c r="G7222" i="24"/>
  <c r="G7223" i="24"/>
  <c r="G7224" i="24"/>
  <c r="G7225" i="24"/>
  <c r="G7226" i="24"/>
  <c r="G7227" i="24"/>
  <c r="G7228" i="24"/>
  <c r="G7229" i="24"/>
  <c r="G7230" i="24"/>
  <c r="G7231" i="24"/>
  <c r="G7232" i="24"/>
  <c r="G7233" i="24"/>
  <c r="G7234" i="24"/>
  <c r="G7235" i="24"/>
  <c r="G7236" i="24"/>
  <c r="G7237" i="24"/>
  <c r="G7238" i="24"/>
  <c r="G7239" i="24"/>
  <c r="G7240" i="24"/>
  <c r="G7241" i="24"/>
  <c r="G7242" i="24"/>
  <c r="G7243" i="24"/>
  <c r="G7244" i="24"/>
  <c r="G7245" i="24"/>
  <c r="G7246" i="24"/>
  <c r="G7247" i="24"/>
  <c r="G7248" i="24"/>
  <c r="G7249" i="24"/>
  <c r="G7250" i="24"/>
  <c r="G7251" i="24"/>
  <c r="G7252" i="24"/>
  <c r="G7253" i="24"/>
  <c r="G7254" i="24"/>
  <c r="G7255" i="24"/>
  <c r="G7256" i="24"/>
  <c r="G7257" i="24"/>
  <c r="G7258" i="24"/>
  <c r="G7259" i="24"/>
  <c r="G7260" i="24"/>
  <c r="G7261" i="24"/>
  <c r="G7262" i="24"/>
  <c r="G7263" i="24"/>
  <c r="G7264" i="24"/>
  <c r="G7265" i="24"/>
  <c r="G7266" i="24"/>
  <c r="G7267" i="24"/>
  <c r="G7268" i="24"/>
  <c r="G7269" i="24"/>
  <c r="G7270" i="24"/>
  <c r="G7271" i="24"/>
  <c r="G7272" i="24"/>
  <c r="G7273" i="24"/>
  <c r="G7274" i="24"/>
  <c r="G7275" i="24"/>
  <c r="G7276" i="24"/>
  <c r="G7277" i="24"/>
  <c r="G7278" i="24"/>
  <c r="G7279" i="24"/>
  <c r="G7280" i="24"/>
  <c r="G7281" i="24"/>
  <c r="G7282" i="24"/>
  <c r="G7283" i="24"/>
  <c r="G7284" i="24"/>
  <c r="G7285" i="24"/>
  <c r="G7286" i="24"/>
  <c r="G7287" i="24"/>
  <c r="G7288" i="24"/>
  <c r="G7289" i="24"/>
  <c r="G7290" i="24"/>
  <c r="G7291" i="24"/>
  <c r="G7292" i="24"/>
  <c r="G7293" i="24"/>
  <c r="G7294" i="24"/>
  <c r="G7295" i="24"/>
  <c r="G7296" i="24"/>
  <c r="G7297" i="24"/>
  <c r="G7298" i="24"/>
  <c r="G7299" i="24"/>
  <c r="G7300" i="24"/>
  <c r="G7301" i="24"/>
  <c r="G7302" i="24"/>
  <c r="G7303" i="24"/>
  <c r="G7304" i="24"/>
  <c r="G7305" i="24"/>
  <c r="G7306" i="24"/>
  <c r="G7307" i="24"/>
  <c r="G7308" i="24"/>
  <c r="G7309" i="24"/>
  <c r="G7310" i="24"/>
  <c r="G7311" i="24"/>
  <c r="G7312" i="24"/>
  <c r="G7313" i="24"/>
  <c r="G7314" i="24"/>
  <c r="G7315" i="24"/>
  <c r="G7316" i="24"/>
  <c r="G7317" i="24"/>
  <c r="G7318" i="24"/>
  <c r="G7319" i="24"/>
  <c r="G7320" i="24"/>
  <c r="G7321" i="24"/>
  <c r="G7322" i="24"/>
  <c r="G7323" i="24"/>
  <c r="G7324" i="24"/>
  <c r="G7325" i="24"/>
  <c r="G7326" i="24"/>
  <c r="G7327" i="24"/>
  <c r="G7328" i="24"/>
  <c r="G7329" i="24"/>
  <c r="G7330" i="24"/>
  <c r="G7331" i="24"/>
  <c r="G7332" i="24"/>
  <c r="G7333" i="24"/>
  <c r="G7334" i="24"/>
  <c r="G7335" i="24"/>
  <c r="G7336" i="24"/>
  <c r="G7337" i="24"/>
  <c r="G7338" i="24"/>
  <c r="G7339" i="24"/>
  <c r="G7340" i="24"/>
  <c r="G7341" i="24"/>
  <c r="G7342" i="24"/>
  <c r="G7343" i="24"/>
  <c r="G7344" i="24"/>
  <c r="G7345" i="24"/>
  <c r="G7346" i="24"/>
  <c r="G7347" i="24"/>
  <c r="G7348" i="24"/>
  <c r="G7349" i="24"/>
  <c r="G7350" i="24"/>
  <c r="G7351" i="24"/>
  <c r="G7352" i="24"/>
  <c r="G7353" i="24"/>
  <c r="G7354" i="24"/>
  <c r="G7355" i="24"/>
  <c r="G7356" i="24"/>
  <c r="G7357" i="24"/>
  <c r="G7358" i="24"/>
  <c r="G7359" i="24"/>
  <c r="G7360" i="24"/>
  <c r="G7361" i="24"/>
  <c r="G7362" i="24"/>
  <c r="G7363" i="24"/>
  <c r="G7364" i="24"/>
  <c r="G7365" i="24"/>
  <c r="G7366" i="24"/>
  <c r="G7367" i="24"/>
  <c r="G7368" i="24"/>
  <c r="G7369" i="24"/>
  <c r="G7370" i="24"/>
  <c r="G7371" i="24"/>
  <c r="G7372" i="24"/>
  <c r="G7373" i="24"/>
  <c r="G7374" i="24"/>
  <c r="G7375" i="24"/>
  <c r="G7376" i="24"/>
  <c r="G7377" i="24"/>
  <c r="G7378" i="24"/>
  <c r="G7379" i="24"/>
  <c r="G7380" i="24"/>
  <c r="G7381" i="24"/>
  <c r="G7382" i="24"/>
  <c r="G7383" i="24"/>
  <c r="G7384" i="24"/>
  <c r="G7385" i="24"/>
  <c r="G7386" i="24"/>
  <c r="G7387" i="24"/>
  <c r="G7388" i="24"/>
  <c r="G7389" i="24"/>
  <c r="G7390" i="24"/>
  <c r="G7391" i="24"/>
  <c r="G7392" i="24"/>
  <c r="G7393" i="24"/>
  <c r="G7394" i="24"/>
  <c r="G7395" i="24"/>
  <c r="G7396" i="24"/>
  <c r="G7397" i="24"/>
  <c r="G7398" i="24"/>
  <c r="G7399" i="24"/>
  <c r="G7400" i="24"/>
  <c r="G7401" i="24"/>
  <c r="G7402" i="24"/>
  <c r="G7403" i="24"/>
  <c r="G7404" i="24"/>
  <c r="G7405" i="24"/>
  <c r="G7406" i="24"/>
  <c r="G7407" i="24"/>
  <c r="G7408" i="24"/>
  <c r="G7409" i="24"/>
  <c r="G7410" i="24"/>
  <c r="G7411" i="24"/>
  <c r="G7412" i="24"/>
  <c r="G7413" i="24"/>
  <c r="G7414" i="24"/>
  <c r="G7415" i="24"/>
  <c r="G7416" i="24"/>
  <c r="G7417" i="24"/>
  <c r="G7418" i="24"/>
  <c r="G7419" i="24"/>
  <c r="G7420" i="24"/>
  <c r="G7421" i="24"/>
  <c r="G7422" i="24"/>
  <c r="G7423" i="24"/>
  <c r="G7424" i="24"/>
  <c r="G7425" i="24"/>
  <c r="G7426" i="24"/>
  <c r="G7427" i="24"/>
  <c r="G7428" i="24"/>
  <c r="G7429" i="24"/>
  <c r="G7430" i="24"/>
  <c r="G7431" i="24"/>
  <c r="G7432" i="24"/>
  <c r="G7433" i="24"/>
  <c r="G7434" i="24"/>
  <c r="G7435" i="24"/>
  <c r="G7436" i="24"/>
  <c r="G7437" i="24"/>
  <c r="G7438" i="24"/>
  <c r="G7439" i="24"/>
  <c r="G7440" i="24"/>
  <c r="G7441" i="24"/>
  <c r="G7442" i="24"/>
  <c r="G7443" i="24"/>
  <c r="G7444" i="24"/>
  <c r="G7445" i="24"/>
  <c r="G7446" i="24"/>
  <c r="G7447" i="24"/>
  <c r="G7448" i="24"/>
  <c r="G7449" i="24"/>
  <c r="G7450" i="24"/>
  <c r="G7451" i="24"/>
  <c r="G7452" i="24"/>
  <c r="G7453" i="24"/>
  <c r="G7454" i="24"/>
  <c r="G7455" i="24"/>
  <c r="G7456" i="24"/>
  <c r="G7457" i="24"/>
  <c r="G7458" i="24"/>
  <c r="G7459" i="24"/>
  <c r="G7460" i="24"/>
  <c r="G7461" i="24"/>
  <c r="G7462" i="24"/>
  <c r="G7463" i="24"/>
  <c r="G7464" i="24"/>
  <c r="G7465" i="24"/>
  <c r="G7466" i="24"/>
  <c r="G7467" i="24"/>
  <c r="G7468" i="24"/>
  <c r="G7469" i="24"/>
  <c r="G7470" i="24"/>
  <c r="G7471" i="24"/>
  <c r="G7472" i="24"/>
  <c r="G7473" i="24"/>
  <c r="G7474" i="24"/>
  <c r="G7475" i="24"/>
  <c r="G7476" i="24"/>
  <c r="G7477" i="24"/>
  <c r="G7478" i="24"/>
  <c r="G7479" i="24"/>
  <c r="G7480" i="24"/>
  <c r="G7481" i="24"/>
  <c r="G7482" i="24"/>
  <c r="G7483" i="24"/>
  <c r="G7484" i="24"/>
  <c r="G7485" i="24"/>
  <c r="G7486" i="24"/>
  <c r="G7487" i="24"/>
  <c r="G7488" i="24"/>
  <c r="G7489" i="24"/>
  <c r="G7490" i="24"/>
  <c r="G7491" i="24"/>
  <c r="G7492" i="24"/>
  <c r="G7493" i="24"/>
  <c r="G7494" i="24"/>
  <c r="G7495" i="24"/>
  <c r="G7496" i="24"/>
  <c r="G7497" i="24"/>
  <c r="G7498" i="24"/>
  <c r="G7499" i="24"/>
  <c r="G7500" i="24"/>
  <c r="G7501" i="24"/>
  <c r="G7502" i="24"/>
  <c r="G7503" i="24"/>
  <c r="G7504" i="24"/>
  <c r="G7505" i="24"/>
  <c r="G7506" i="24"/>
  <c r="G7507" i="24"/>
  <c r="G7508" i="24"/>
  <c r="G7509" i="24"/>
  <c r="G7510" i="24"/>
  <c r="G7511" i="24"/>
  <c r="G7512" i="24"/>
  <c r="G7513" i="24"/>
  <c r="G7514" i="24"/>
  <c r="G7515" i="24"/>
  <c r="G7516" i="24"/>
  <c r="G7517" i="24"/>
  <c r="G7518" i="24"/>
  <c r="G7519" i="24"/>
  <c r="G7520" i="24"/>
  <c r="G7521" i="24"/>
  <c r="G7522" i="24"/>
  <c r="G7523" i="24"/>
  <c r="G7524" i="24"/>
  <c r="G7525" i="24"/>
  <c r="G7526" i="24"/>
  <c r="G7527" i="24"/>
  <c r="G7528" i="24"/>
  <c r="G7529" i="24"/>
  <c r="G7530" i="24"/>
  <c r="G7531" i="24"/>
  <c r="G7532" i="24"/>
  <c r="G7533" i="24"/>
  <c r="G7534" i="24"/>
  <c r="G7535" i="24"/>
  <c r="G7536" i="24"/>
  <c r="G7537" i="24"/>
  <c r="G7538" i="24"/>
  <c r="G7539" i="24"/>
  <c r="G7540" i="24"/>
  <c r="G7541" i="24"/>
  <c r="G7542" i="24"/>
  <c r="G7543" i="24"/>
  <c r="G7544" i="24"/>
  <c r="G7545" i="24"/>
  <c r="G7546" i="24"/>
  <c r="G7547" i="24"/>
  <c r="G7548" i="24"/>
  <c r="G7549" i="24"/>
  <c r="G7550" i="24"/>
  <c r="G7551" i="24"/>
  <c r="G7552" i="24"/>
  <c r="G7553" i="24"/>
  <c r="G7554" i="24"/>
  <c r="G7555" i="24"/>
  <c r="G7556" i="24"/>
  <c r="G7557" i="24"/>
  <c r="G7558" i="24"/>
  <c r="G7559" i="24"/>
  <c r="G7560" i="24"/>
  <c r="G7561" i="24"/>
  <c r="G7562" i="24"/>
  <c r="G7563" i="24"/>
  <c r="G7564" i="24"/>
  <c r="G7565" i="24"/>
  <c r="G7566" i="24"/>
  <c r="G7567" i="24"/>
  <c r="G7568" i="24"/>
  <c r="G7569" i="24"/>
  <c r="G7570" i="24"/>
  <c r="G7571" i="24"/>
  <c r="G7572" i="24"/>
  <c r="G7573" i="24"/>
  <c r="G7574" i="24"/>
  <c r="G7575" i="24"/>
  <c r="G7576" i="24"/>
  <c r="G7577" i="24"/>
  <c r="G7578" i="24"/>
  <c r="G7579" i="24"/>
  <c r="G7580" i="24"/>
  <c r="G7581" i="24"/>
  <c r="G7582" i="24"/>
  <c r="G7583" i="24"/>
  <c r="G7584" i="24"/>
  <c r="G7585" i="24"/>
  <c r="G7586" i="24"/>
  <c r="G7587" i="24"/>
  <c r="G7588" i="24"/>
  <c r="G7589" i="24"/>
  <c r="G7590" i="24"/>
  <c r="G7591" i="24"/>
  <c r="G7592" i="24"/>
  <c r="G7593" i="24"/>
  <c r="G7594" i="24"/>
  <c r="G7595" i="24"/>
  <c r="G7596" i="24"/>
  <c r="G7597" i="24"/>
  <c r="G7598" i="24"/>
  <c r="G7599" i="24"/>
  <c r="G7600" i="24"/>
  <c r="G7601" i="24"/>
  <c r="G7602" i="24"/>
  <c r="G7603" i="24"/>
  <c r="G7604" i="24"/>
  <c r="G7605" i="24"/>
  <c r="G7606" i="24"/>
  <c r="G7607" i="24"/>
  <c r="G7608" i="24"/>
  <c r="G7609" i="24"/>
  <c r="G7610" i="24"/>
  <c r="G7611" i="24"/>
  <c r="G7612" i="24"/>
  <c r="G7613" i="24"/>
  <c r="G7614" i="24"/>
  <c r="G7615" i="24"/>
  <c r="G7616" i="24"/>
  <c r="G7617" i="24"/>
  <c r="G7618" i="24"/>
  <c r="G7619" i="24"/>
  <c r="G7620" i="24"/>
  <c r="G7621" i="24"/>
  <c r="G7622" i="24"/>
  <c r="G7623" i="24"/>
  <c r="G7624" i="24"/>
  <c r="G7625" i="24"/>
  <c r="G7626" i="24"/>
  <c r="G7627" i="24"/>
  <c r="G7628" i="24"/>
  <c r="G7629" i="24"/>
  <c r="G7630" i="24"/>
  <c r="G7631" i="24"/>
  <c r="G7632" i="24"/>
  <c r="G7633" i="24"/>
  <c r="G7634" i="24"/>
  <c r="G7635" i="24"/>
  <c r="G7636" i="24"/>
  <c r="G7637" i="24"/>
  <c r="G7638" i="24"/>
  <c r="G7639" i="24"/>
  <c r="G7640" i="24"/>
  <c r="G7641" i="24"/>
  <c r="G7642" i="24"/>
  <c r="G7643" i="24"/>
  <c r="G7644" i="24"/>
  <c r="G7645" i="24"/>
  <c r="G7646" i="24"/>
  <c r="G7647" i="24"/>
  <c r="G7648" i="24"/>
  <c r="G7649" i="24"/>
  <c r="G7650" i="24"/>
  <c r="G7651" i="24"/>
  <c r="G7652" i="24"/>
  <c r="G7653" i="24"/>
  <c r="G7654" i="24"/>
  <c r="G7655" i="24"/>
  <c r="G7656" i="24"/>
  <c r="G7657" i="24"/>
  <c r="G7658" i="24"/>
  <c r="G7659" i="24"/>
  <c r="G7660" i="24"/>
  <c r="G7661" i="24"/>
  <c r="G7662" i="24"/>
  <c r="G7663" i="24"/>
  <c r="G7664" i="24"/>
  <c r="G7665" i="24"/>
  <c r="G7666" i="24"/>
  <c r="G7667" i="24"/>
  <c r="G7668" i="24"/>
  <c r="G7669" i="24"/>
  <c r="G7670" i="24"/>
  <c r="G7671" i="24"/>
  <c r="G7672" i="24"/>
  <c r="G7673" i="24"/>
  <c r="G7674" i="24"/>
  <c r="G7675" i="24"/>
  <c r="G7676" i="24"/>
  <c r="G7677" i="24"/>
  <c r="G7678" i="24"/>
  <c r="G7679" i="24"/>
  <c r="G7680" i="24"/>
  <c r="G7681" i="24"/>
  <c r="G7682" i="24"/>
  <c r="G7683" i="24"/>
  <c r="G7684" i="24"/>
  <c r="G7685" i="24"/>
  <c r="G7686" i="24"/>
  <c r="G7687" i="24"/>
  <c r="G7688" i="24"/>
  <c r="G7689" i="24"/>
  <c r="G7690" i="24"/>
  <c r="G7691" i="24"/>
  <c r="G7692" i="24"/>
  <c r="G7693" i="24"/>
  <c r="G7694" i="24"/>
  <c r="G7695" i="24"/>
  <c r="G7696" i="24"/>
  <c r="G7697" i="24"/>
  <c r="G7698" i="24"/>
  <c r="G7699" i="24"/>
  <c r="G7700" i="24"/>
  <c r="G7701" i="24"/>
  <c r="G7702" i="24"/>
  <c r="G7703" i="24"/>
  <c r="G7704" i="24"/>
  <c r="G7705" i="24"/>
  <c r="G7706" i="24"/>
  <c r="G7707" i="24"/>
  <c r="G7708" i="24"/>
  <c r="G7709" i="24"/>
  <c r="G7710" i="24"/>
  <c r="G7711" i="24"/>
  <c r="G7712" i="24"/>
  <c r="G7713" i="24"/>
  <c r="G7714" i="24"/>
  <c r="G7715" i="24"/>
  <c r="G7716" i="24"/>
  <c r="G7717" i="24"/>
  <c r="G7718" i="24"/>
  <c r="G7719" i="24"/>
  <c r="G7720" i="24"/>
  <c r="G7721" i="24"/>
  <c r="G7722" i="24"/>
  <c r="G7723" i="24"/>
  <c r="G7724" i="24"/>
  <c r="G7725" i="24"/>
  <c r="G7726" i="24"/>
  <c r="G7727" i="24"/>
  <c r="G7728" i="24"/>
  <c r="G7729" i="24"/>
  <c r="G7730" i="24"/>
  <c r="G7731" i="24"/>
  <c r="G7732" i="24"/>
  <c r="G7733" i="24"/>
  <c r="G7734" i="24"/>
  <c r="G7735" i="24"/>
  <c r="G7736" i="24"/>
  <c r="G7737" i="24"/>
  <c r="G7738" i="24"/>
  <c r="G7739" i="24"/>
  <c r="G7740" i="24"/>
  <c r="G7741" i="24"/>
  <c r="G7742" i="24"/>
  <c r="G7743" i="24"/>
  <c r="G7744" i="24"/>
  <c r="G7745" i="24"/>
  <c r="G7746" i="24"/>
  <c r="G7747" i="24"/>
  <c r="G7748" i="24"/>
  <c r="G7749" i="24"/>
  <c r="G7750" i="24"/>
  <c r="G7751" i="24"/>
  <c r="G7752" i="24"/>
  <c r="G7753" i="24"/>
  <c r="G7754" i="24"/>
  <c r="G7755" i="24"/>
  <c r="G7756" i="24"/>
  <c r="G7757" i="24"/>
  <c r="G7758" i="24"/>
  <c r="G7759" i="24"/>
  <c r="G7760" i="24"/>
  <c r="G7761" i="24"/>
  <c r="G7762" i="24"/>
  <c r="G7763" i="24"/>
  <c r="G7764" i="24"/>
  <c r="G7765" i="24"/>
  <c r="G7766" i="24"/>
  <c r="G7767" i="24"/>
  <c r="G7768" i="24"/>
  <c r="G7769" i="24"/>
  <c r="G7770" i="24"/>
  <c r="G7771" i="24"/>
  <c r="G7772" i="24"/>
  <c r="G7773" i="24"/>
  <c r="G7774" i="24"/>
  <c r="G7775" i="24"/>
  <c r="G7776" i="24"/>
  <c r="G7777" i="24"/>
  <c r="G7778" i="24"/>
  <c r="G7779" i="24"/>
  <c r="G7780" i="24"/>
  <c r="G7781" i="24"/>
  <c r="G7782" i="24"/>
  <c r="G7783" i="24"/>
  <c r="G7784" i="24"/>
  <c r="G7785" i="24"/>
  <c r="G7786" i="24"/>
  <c r="G7787" i="24"/>
  <c r="G7788" i="24"/>
  <c r="G7789" i="24"/>
  <c r="G7790" i="24"/>
  <c r="G7791" i="24"/>
  <c r="G7792" i="24"/>
  <c r="G7793" i="24"/>
  <c r="G7794" i="24"/>
  <c r="G7795" i="24"/>
  <c r="G7796" i="24"/>
  <c r="G7797" i="24"/>
  <c r="G7798" i="24"/>
  <c r="G7799" i="24"/>
  <c r="G7800" i="24"/>
  <c r="G7801" i="24"/>
  <c r="G7802" i="24"/>
  <c r="G7803" i="24"/>
  <c r="G7804" i="24"/>
  <c r="G7805" i="24"/>
  <c r="G7806" i="24"/>
  <c r="G7807" i="24"/>
  <c r="G7808" i="24"/>
  <c r="G7809" i="24"/>
  <c r="G7810" i="24"/>
  <c r="G7811" i="24"/>
  <c r="G7812" i="24"/>
  <c r="G7813" i="24"/>
  <c r="G7814" i="24"/>
  <c r="G7815" i="24"/>
  <c r="G7816" i="24"/>
  <c r="G7817" i="24"/>
  <c r="G7818" i="24"/>
  <c r="G7819" i="24"/>
  <c r="G7820" i="24"/>
  <c r="G7821" i="24"/>
  <c r="G7822" i="24"/>
  <c r="G7823" i="24"/>
  <c r="G7824" i="24"/>
  <c r="G7825" i="24"/>
  <c r="G7826" i="24"/>
  <c r="G7827" i="24"/>
  <c r="G7828" i="24"/>
  <c r="G7829" i="24"/>
  <c r="G7830" i="24"/>
  <c r="G7831" i="24"/>
  <c r="G7832" i="24"/>
  <c r="G7833" i="24"/>
  <c r="G7834" i="24"/>
  <c r="G7835" i="24"/>
  <c r="G7836" i="24"/>
  <c r="G7837" i="24"/>
  <c r="G7838" i="24"/>
  <c r="G7839" i="24"/>
  <c r="G7840" i="24"/>
  <c r="G7841" i="24"/>
  <c r="G7842" i="24"/>
  <c r="G7843" i="24"/>
  <c r="G7844" i="24"/>
  <c r="G7845" i="24"/>
  <c r="G7846" i="24"/>
  <c r="G7847" i="24"/>
  <c r="G7848" i="24"/>
  <c r="G7849" i="24"/>
  <c r="G7850" i="24"/>
  <c r="G7851" i="24"/>
  <c r="G7852" i="24"/>
  <c r="G7853" i="24"/>
  <c r="G7854" i="24"/>
  <c r="G7855" i="24"/>
  <c r="G7856" i="24"/>
  <c r="G7857" i="24"/>
  <c r="G7858" i="24"/>
  <c r="G7859" i="24"/>
  <c r="G7860" i="24"/>
  <c r="G7861" i="24"/>
  <c r="G7862" i="24"/>
  <c r="G7863" i="24"/>
  <c r="G7864" i="24"/>
  <c r="G7865" i="24"/>
  <c r="G7866" i="24"/>
  <c r="G7867" i="24"/>
  <c r="G7868" i="24"/>
  <c r="G7869" i="24"/>
  <c r="G7870" i="24"/>
  <c r="G7871" i="24"/>
  <c r="G7872" i="24"/>
  <c r="G7873" i="24"/>
  <c r="G7874" i="24"/>
  <c r="G7875" i="24"/>
  <c r="G7876" i="24"/>
  <c r="G7877" i="24"/>
  <c r="G7878" i="24"/>
  <c r="G7879" i="24"/>
  <c r="G7880" i="24"/>
  <c r="G7881" i="24"/>
  <c r="G7882" i="24"/>
  <c r="G7883" i="24"/>
  <c r="G7884" i="24"/>
  <c r="G7885" i="24"/>
  <c r="G7886" i="24"/>
  <c r="G7887" i="24"/>
  <c r="G7888" i="24"/>
  <c r="G7889" i="24"/>
  <c r="G7890" i="24"/>
  <c r="G7891" i="24"/>
  <c r="G7892" i="24"/>
  <c r="G7893" i="24"/>
  <c r="G7894" i="24"/>
  <c r="G7895" i="24"/>
  <c r="G7896" i="24"/>
  <c r="G7897" i="24"/>
  <c r="G7898" i="24"/>
  <c r="G7899" i="24"/>
  <c r="G7900" i="24"/>
  <c r="G7901" i="24"/>
  <c r="G7902" i="24"/>
  <c r="G7903" i="24"/>
  <c r="G7904" i="24"/>
  <c r="G7905" i="24"/>
  <c r="G7906" i="24"/>
  <c r="G7907" i="24"/>
  <c r="G7908" i="24"/>
  <c r="G7909" i="24"/>
  <c r="G7910" i="24"/>
  <c r="G7911" i="24"/>
  <c r="G7912" i="24"/>
  <c r="G7913" i="24"/>
  <c r="G7914" i="24"/>
  <c r="G7915" i="24"/>
  <c r="G7916" i="24"/>
  <c r="G7917" i="24"/>
  <c r="G7918" i="24"/>
  <c r="G7919" i="24"/>
  <c r="G7920" i="24"/>
  <c r="G7921" i="24"/>
  <c r="G7922" i="24"/>
  <c r="G7923" i="24"/>
  <c r="G7924" i="24"/>
  <c r="G7925" i="24"/>
  <c r="G7926" i="24"/>
  <c r="G7927" i="24"/>
  <c r="G7928" i="24"/>
  <c r="G7929" i="24"/>
  <c r="G7930" i="24"/>
  <c r="G7931" i="24"/>
  <c r="G7932" i="24"/>
  <c r="G7933" i="24"/>
  <c r="G7934" i="24"/>
  <c r="G7935" i="24"/>
  <c r="G7936" i="24"/>
  <c r="G7937" i="24"/>
  <c r="G7938" i="24"/>
  <c r="G7939" i="24"/>
  <c r="G7940" i="24"/>
  <c r="G7941" i="24"/>
  <c r="G7942" i="24"/>
  <c r="G7943" i="24"/>
  <c r="G7944" i="24"/>
  <c r="G7945" i="24"/>
  <c r="G7946" i="24"/>
  <c r="G7947" i="24"/>
  <c r="G7948" i="24"/>
  <c r="G7949" i="24"/>
  <c r="G7950" i="24"/>
  <c r="G7951" i="24"/>
  <c r="G7952" i="24"/>
  <c r="G7953" i="24"/>
  <c r="G7954" i="24"/>
  <c r="G7955" i="24"/>
  <c r="G7956" i="24"/>
  <c r="G7957" i="24"/>
  <c r="G7958" i="24"/>
  <c r="G7959" i="24"/>
  <c r="G7960" i="24"/>
  <c r="G7961" i="24"/>
  <c r="G7962" i="24"/>
  <c r="G7963" i="24"/>
  <c r="G7964" i="24"/>
  <c r="G7965" i="24"/>
  <c r="G7966" i="24"/>
  <c r="G7967" i="24"/>
  <c r="G7968" i="24"/>
  <c r="G7969" i="24"/>
  <c r="G7970" i="24"/>
  <c r="G7971" i="24"/>
  <c r="G7972" i="24"/>
  <c r="G7973" i="24"/>
  <c r="G7974" i="24"/>
  <c r="G7975" i="24"/>
  <c r="G7976" i="24"/>
  <c r="G7977" i="24"/>
  <c r="G7978" i="24"/>
  <c r="G7979" i="24"/>
  <c r="G7980" i="24"/>
  <c r="G7981" i="24"/>
  <c r="G7982" i="24"/>
  <c r="G7983" i="24"/>
  <c r="G7984" i="24"/>
  <c r="G7985" i="24"/>
  <c r="G7986" i="24"/>
  <c r="G7987" i="24"/>
  <c r="G7988" i="24"/>
  <c r="G7989" i="24"/>
  <c r="G7990" i="24"/>
  <c r="G7991" i="24"/>
  <c r="G7992" i="24"/>
  <c r="G7993" i="24"/>
  <c r="G7994" i="24"/>
  <c r="G7995" i="24"/>
  <c r="G7996" i="24"/>
  <c r="G7997" i="24"/>
  <c r="G7998" i="24"/>
  <c r="G7999" i="24"/>
  <c r="G8000" i="24"/>
  <c r="G8001" i="24"/>
  <c r="G8002" i="24"/>
  <c r="G8003" i="24"/>
  <c r="G8004" i="24"/>
  <c r="G8005" i="24"/>
  <c r="G8006" i="24"/>
  <c r="G8007" i="24"/>
  <c r="G8008" i="24"/>
  <c r="G8009" i="24"/>
  <c r="G8010" i="24"/>
  <c r="G8011" i="24"/>
  <c r="G8012" i="24"/>
  <c r="G8013" i="24"/>
  <c r="G8014" i="24"/>
  <c r="G8015" i="24"/>
  <c r="G8016" i="24"/>
  <c r="G8017" i="24"/>
  <c r="G8018" i="24"/>
  <c r="G8019" i="24"/>
  <c r="G8020" i="24"/>
  <c r="G8021" i="24"/>
  <c r="G8022" i="24"/>
  <c r="G8023" i="24"/>
  <c r="G8024" i="24"/>
  <c r="G8025" i="24"/>
  <c r="G8026" i="24"/>
  <c r="G8027" i="24"/>
  <c r="G8028" i="24"/>
  <c r="G8029" i="24"/>
  <c r="G8030" i="24"/>
  <c r="G8031" i="24"/>
  <c r="G8032" i="24"/>
  <c r="G8033" i="24"/>
  <c r="G8034" i="24"/>
  <c r="G8035" i="24"/>
  <c r="G8036" i="24"/>
  <c r="G8037" i="24"/>
  <c r="G8038" i="24"/>
  <c r="G8039" i="24"/>
  <c r="G8040" i="24"/>
  <c r="G8041" i="24"/>
  <c r="G8042" i="24"/>
  <c r="G8043" i="24"/>
  <c r="G8044" i="24"/>
  <c r="G8045" i="24"/>
  <c r="G8046" i="24"/>
  <c r="G8047" i="24"/>
  <c r="G8048" i="24"/>
  <c r="G8049" i="24"/>
  <c r="G8050" i="24"/>
  <c r="G8051" i="24"/>
  <c r="G8052" i="24"/>
  <c r="G8053" i="24"/>
  <c r="G8054" i="24"/>
  <c r="G8055" i="24"/>
  <c r="G8056" i="24"/>
  <c r="G8057" i="24"/>
  <c r="G8058" i="24"/>
  <c r="G8059" i="24"/>
  <c r="G8060" i="24"/>
  <c r="G8061" i="24"/>
  <c r="G8062" i="24"/>
  <c r="G8063" i="24"/>
  <c r="G8064" i="24"/>
  <c r="G8065" i="24"/>
  <c r="G8066" i="24"/>
  <c r="G8067" i="24"/>
  <c r="G8068" i="24"/>
  <c r="G8069" i="24"/>
  <c r="G8070" i="24"/>
  <c r="G8071" i="24"/>
  <c r="G8072" i="24"/>
  <c r="G8073" i="24"/>
  <c r="G8074" i="24"/>
  <c r="G8075" i="24"/>
  <c r="G8076" i="24"/>
  <c r="G8077" i="24"/>
  <c r="G8078" i="24"/>
  <c r="G8079" i="24"/>
  <c r="G8080" i="24"/>
  <c r="G8081" i="24"/>
  <c r="G8082" i="24"/>
  <c r="G8083" i="24"/>
  <c r="G8084" i="24"/>
  <c r="G8085" i="24"/>
  <c r="G8086" i="24"/>
  <c r="G8087" i="24"/>
  <c r="G8088" i="24"/>
  <c r="G8089" i="24"/>
  <c r="G8090" i="24"/>
  <c r="G8091" i="24"/>
  <c r="G8092" i="24"/>
  <c r="G8093" i="24"/>
  <c r="G8094" i="24"/>
  <c r="G8095" i="24"/>
  <c r="G8096" i="24"/>
  <c r="G8097" i="24"/>
  <c r="G8098" i="24"/>
  <c r="G8099" i="24"/>
  <c r="G8100" i="24"/>
  <c r="G8101" i="24"/>
  <c r="G8102" i="24"/>
  <c r="G8103" i="24"/>
  <c r="G8104" i="24"/>
  <c r="G8105" i="24"/>
  <c r="G8106" i="24"/>
  <c r="G8107" i="24"/>
  <c r="G8108" i="24"/>
  <c r="G8109" i="24"/>
  <c r="G8110" i="24"/>
  <c r="G8111" i="24"/>
  <c r="G8112" i="24"/>
  <c r="G8113" i="24"/>
  <c r="G8114" i="24"/>
  <c r="G8115" i="24"/>
  <c r="G8116" i="24"/>
  <c r="G8117" i="24"/>
  <c r="G8118" i="24"/>
  <c r="G8119" i="24"/>
  <c r="G8120" i="24"/>
  <c r="G8121" i="24"/>
  <c r="G8122" i="24"/>
  <c r="G8123" i="24"/>
  <c r="G8124" i="24"/>
  <c r="G8125" i="24"/>
  <c r="G8126" i="24"/>
  <c r="G8127" i="24"/>
  <c r="G8128" i="24"/>
  <c r="G8129" i="24"/>
  <c r="G8130" i="24"/>
  <c r="G8131" i="24"/>
  <c r="G8132" i="24"/>
  <c r="G8133" i="24"/>
  <c r="G8134" i="24"/>
  <c r="G8135" i="24"/>
  <c r="G8136" i="24"/>
  <c r="G8137" i="24"/>
  <c r="G8138" i="24"/>
  <c r="G8139" i="24"/>
  <c r="G8140" i="24"/>
  <c r="G8141" i="24"/>
  <c r="G8142" i="24"/>
  <c r="G8143" i="24"/>
  <c r="G8144" i="24"/>
  <c r="G8145" i="24"/>
  <c r="G8146" i="24"/>
  <c r="G8147" i="24"/>
  <c r="G8148" i="24"/>
  <c r="G8149" i="24"/>
  <c r="G8150" i="24"/>
  <c r="G8151" i="24"/>
  <c r="G8152" i="24"/>
  <c r="G8153" i="24"/>
  <c r="G8154" i="24"/>
  <c r="G8155" i="24"/>
  <c r="G8156" i="24"/>
  <c r="G8157" i="24"/>
  <c r="G8158" i="24"/>
  <c r="G8159" i="24"/>
  <c r="G8160" i="24"/>
  <c r="G8161" i="24"/>
  <c r="G8162" i="24"/>
  <c r="G8163" i="24"/>
  <c r="G8164" i="24"/>
  <c r="G8165" i="24"/>
  <c r="G8166" i="24"/>
  <c r="G8167" i="24"/>
  <c r="G8168" i="24"/>
  <c r="G8169" i="24"/>
  <c r="G8170" i="24"/>
  <c r="G8171" i="24"/>
  <c r="G8172" i="24"/>
  <c r="G8173" i="24"/>
  <c r="G8174" i="24"/>
  <c r="G8175" i="24"/>
  <c r="G8176" i="24"/>
  <c r="G8177" i="24"/>
  <c r="G8178" i="24"/>
  <c r="G8179" i="24"/>
  <c r="G8180" i="24"/>
  <c r="G8181" i="24"/>
  <c r="G8182" i="24"/>
  <c r="G8183" i="24"/>
  <c r="G8184" i="24"/>
  <c r="G8185" i="24"/>
  <c r="G8186" i="24"/>
  <c r="G8187" i="24"/>
  <c r="G8188" i="24"/>
  <c r="G8189" i="24"/>
  <c r="G8190" i="24"/>
  <c r="G8191" i="24"/>
  <c r="G8192" i="24"/>
  <c r="G8193" i="24"/>
  <c r="G8194" i="24"/>
  <c r="G8195" i="24"/>
  <c r="G8196" i="24"/>
  <c r="G8197" i="24"/>
  <c r="G8198" i="24"/>
  <c r="G8199" i="24"/>
  <c r="G8200" i="24"/>
  <c r="G8201" i="24"/>
  <c r="G8202" i="24"/>
  <c r="G8203" i="24"/>
  <c r="G8204" i="24"/>
  <c r="G8205" i="24"/>
  <c r="G8206" i="24"/>
  <c r="G8207" i="24"/>
  <c r="G8208" i="24"/>
  <c r="G8209" i="24"/>
  <c r="G8210" i="24"/>
  <c r="G8211" i="24"/>
  <c r="G8212" i="24"/>
  <c r="G8213" i="24"/>
  <c r="G8214" i="24"/>
  <c r="G8215" i="24"/>
  <c r="G8216" i="24"/>
  <c r="G8217" i="24"/>
  <c r="G8218" i="24"/>
  <c r="G8219" i="24"/>
  <c r="G8220" i="24"/>
  <c r="G8221" i="24"/>
  <c r="G8222" i="24"/>
  <c r="G8223" i="24"/>
  <c r="G8224" i="24"/>
  <c r="G8225" i="24"/>
  <c r="G8226" i="24"/>
  <c r="G8227" i="24"/>
  <c r="G8228" i="24"/>
  <c r="G8229" i="24"/>
  <c r="G8230" i="24"/>
  <c r="G8231" i="24"/>
  <c r="G8232" i="24"/>
  <c r="G8233" i="24"/>
  <c r="G8234" i="24"/>
  <c r="G8235" i="24"/>
  <c r="G8236" i="24"/>
  <c r="G8237" i="24"/>
  <c r="G8238" i="24"/>
  <c r="G8239" i="24"/>
  <c r="G8240" i="24"/>
  <c r="G8241" i="24"/>
  <c r="G8242" i="24"/>
  <c r="G8243" i="24"/>
  <c r="G8244" i="24"/>
  <c r="G8245" i="24"/>
  <c r="G8246" i="24"/>
  <c r="G8247" i="24"/>
  <c r="G8248" i="24"/>
  <c r="G8249" i="24"/>
  <c r="G8250" i="24"/>
  <c r="G8251" i="24"/>
  <c r="G8252" i="24"/>
  <c r="G8253" i="24"/>
  <c r="G8254" i="24"/>
  <c r="G8255" i="24"/>
  <c r="G8256" i="24"/>
  <c r="G8257" i="24"/>
  <c r="G8258" i="24"/>
  <c r="G8259" i="24"/>
  <c r="G8260" i="24"/>
  <c r="G8261" i="24"/>
  <c r="G8262" i="24"/>
  <c r="G8263" i="24"/>
  <c r="G8264" i="24"/>
  <c r="G8265" i="24"/>
  <c r="G8266" i="24"/>
  <c r="G8267" i="24"/>
  <c r="G8268" i="24"/>
  <c r="G8269" i="24"/>
  <c r="G8270" i="24"/>
  <c r="G8271" i="24"/>
  <c r="G8272" i="24"/>
  <c r="G8273" i="24"/>
  <c r="G8274" i="24"/>
  <c r="G8275" i="24"/>
  <c r="G8276" i="24"/>
  <c r="G8277" i="24"/>
  <c r="G8278" i="24"/>
  <c r="G8279" i="24"/>
  <c r="G8280" i="24"/>
  <c r="G8281" i="24"/>
  <c r="G8282" i="24"/>
  <c r="G8283" i="24"/>
  <c r="G8284" i="24"/>
  <c r="G8285" i="24"/>
  <c r="G8286" i="24"/>
  <c r="G8287" i="24"/>
  <c r="G8288" i="24"/>
  <c r="G8289" i="24"/>
  <c r="G8290" i="24"/>
  <c r="G8291" i="24"/>
  <c r="G8292" i="24"/>
  <c r="G8293" i="24"/>
  <c r="G8294" i="24"/>
  <c r="G8295" i="24"/>
  <c r="G8296" i="24"/>
  <c r="G8297" i="24"/>
  <c r="G8298" i="24"/>
  <c r="G8299" i="24"/>
  <c r="G8300" i="24"/>
  <c r="G8301" i="24"/>
  <c r="G8302" i="24"/>
  <c r="G8303" i="24"/>
  <c r="G8304" i="24"/>
  <c r="G8305" i="24"/>
  <c r="G8306" i="24"/>
  <c r="G8307" i="24"/>
  <c r="G8308" i="24"/>
  <c r="G8309" i="24"/>
  <c r="G8310" i="24"/>
  <c r="G8311" i="24"/>
  <c r="G8312" i="24"/>
  <c r="G8313" i="24"/>
  <c r="G8314" i="24"/>
  <c r="G8315" i="24"/>
  <c r="G8316" i="24"/>
  <c r="G8317" i="24"/>
  <c r="G8318" i="24"/>
  <c r="G8319" i="24"/>
  <c r="G8320" i="24"/>
  <c r="G8321" i="24"/>
  <c r="G8322" i="24"/>
  <c r="G8323" i="24"/>
  <c r="G8324" i="24"/>
  <c r="G8325" i="24"/>
  <c r="G8326" i="24"/>
  <c r="G8327" i="24"/>
  <c r="G8328" i="24"/>
  <c r="G8329" i="24"/>
  <c r="G8330" i="24"/>
  <c r="G8331" i="24"/>
  <c r="G8332" i="24"/>
  <c r="G8333" i="24"/>
  <c r="G8334" i="24"/>
  <c r="G8335" i="24"/>
  <c r="G8336" i="24"/>
  <c r="G8337" i="24"/>
  <c r="G8338" i="24"/>
  <c r="G8339" i="24"/>
  <c r="G8340" i="24"/>
  <c r="G8341" i="24"/>
  <c r="G8342" i="24"/>
  <c r="G8343" i="24"/>
  <c r="G8344" i="24"/>
  <c r="G8345" i="24"/>
  <c r="G8346" i="24"/>
  <c r="G8347" i="24"/>
  <c r="G8348" i="24"/>
  <c r="G8349" i="24"/>
  <c r="G8350" i="24"/>
  <c r="G8351" i="24"/>
  <c r="G8352" i="24"/>
  <c r="G8353" i="24"/>
  <c r="G8354" i="24"/>
  <c r="G8355" i="24"/>
  <c r="G8356" i="24"/>
  <c r="G8357" i="24"/>
  <c r="G8358" i="24"/>
  <c r="G8359" i="24"/>
  <c r="G8360" i="24"/>
  <c r="G8361" i="24"/>
  <c r="G8362" i="24"/>
  <c r="G8363" i="24"/>
  <c r="G8364" i="24"/>
  <c r="G8365" i="24"/>
  <c r="G8366" i="24"/>
  <c r="G8367" i="24"/>
  <c r="G8368" i="24"/>
  <c r="G8369" i="24"/>
  <c r="G8370" i="24"/>
  <c r="G8371" i="24"/>
  <c r="G8372" i="24"/>
  <c r="G8373" i="24"/>
  <c r="G8374" i="24"/>
  <c r="G8375" i="24"/>
  <c r="G8376" i="24"/>
  <c r="G8377" i="24"/>
  <c r="G8378" i="24"/>
  <c r="G8379" i="24"/>
  <c r="G8380" i="24"/>
  <c r="G8381" i="24"/>
  <c r="G8382" i="24"/>
  <c r="G8383" i="24"/>
  <c r="G8384" i="24"/>
  <c r="G8385" i="24"/>
  <c r="G8386" i="24"/>
  <c r="G8387" i="24"/>
  <c r="G8388" i="24"/>
  <c r="G8389" i="24"/>
  <c r="G8390" i="24"/>
  <c r="G8391" i="24"/>
  <c r="G8392" i="24"/>
  <c r="G8393" i="24"/>
  <c r="G8394" i="24"/>
  <c r="G8395" i="24"/>
  <c r="G8396" i="24"/>
  <c r="G8397" i="24"/>
  <c r="G8398" i="24"/>
  <c r="G8399" i="24"/>
  <c r="G8400" i="24"/>
  <c r="G8401" i="24"/>
  <c r="G8402" i="24"/>
  <c r="G8403" i="24"/>
  <c r="G8404" i="24"/>
  <c r="G8405" i="24"/>
  <c r="G8406" i="24"/>
  <c r="G8407" i="24"/>
  <c r="G8408" i="24"/>
  <c r="G8409" i="24"/>
  <c r="G8410" i="24"/>
  <c r="G8411" i="24"/>
  <c r="G8412" i="24"/>
  <c r="G8413" i="24"/>
  <c r="G8414" i="24"/>
  <c r="G8415" i="24"/>
  <c r="G8416" i="24"/>
  <c r="G8417" i="24"/>
  <c r="G8418" i="24"/>
  <c r="G8419" i="24"/>
  <c r="G8420" i="24"/>
  <c r="G8421" i="24"/>
  <c r="G8422" i="24"/>
  <c r="G8423" i="24"/>
  <c r="G8424" i="24"/>
  <c r="G8425" i="24"/>
  <c r="G8426" i="24"/>
  <c r="G8427" i="24"/>
  <c r="G8428" i="24"/>
  <c r="G8429" i="24"/>
  <c r="G8430" i="24"/>
  <c r="G8431" i="24"/>
  <c r="G8432" i="24"/>
  <c r="G8433" i="24"/>
  <c r="G8434" i="24"/>
  <c r="G8435" i="24"/>
  <c r="G8436" i="24"/>
  <c r="G8437" i="24"/>
  <c r="G8438" i="24"/>
  <c r="G8439" i="24"/>
  <c r="G8440" i="24"/>
  <c r="G8441" i="24"/>
  <c r="G8442" i="24"/>
  <c r="G8443" i="24"/>
  <c r="G8444" i="24"/>
  <c r="G8445" i="24"/>
  <c r="G8446" i="24"/>
  <c r="G8447" i="24"/>
  <c r="G8448" i="24"/>
  <c r="G8449" i="24"/>
  <c r="G8450" i="24"/>
  <c r="G8451" i="24"/>
  <c r="G8452" i="24"/>
  <c r="G8453" i="24"/>
  <c r="G8454" i="24"/>
  <c r="G8455" i="24"/>
  <c r="G8456" i="24"/>
  <c r="G8457" i="24"/>
  <c r="G8458" i="24"/>
  <c r="G8459" i="24"/>
  <c r="G8460" i="24"/>
  <c r="G8461" i="24"/>
  <c r="G8462" i="24"/>
  <c r="G8463" i="24"/>
  <c r="G8464" i="24"/>
  <c r="G8465" i="24"/>
  <c r="G8466" i="24"/>
  <c r="G8467" i="24"/>
  <c r="G8468" i="24"/>
  <c r="G8469" i="24"/>
  <c r="G8470" i="24"/>
  <c r="G8471" i="24"/>
  <c r="G8472" i="24"/>
  <c r="G8473" i="24"/>
  <c r="G8474" i="24"/>
  <c r="G8475" i="24"/>
  <c r="G8476" i="24"/>
  <c r="G8477" i="24"/>
  <c r="G8478" i="24"/>
  <c r="G8479" i="24"/>
  <c r="G8480" i="24"/>
  <c r="G8481" i="24"/>
  <c r="G8482" i="24"/>
  <c r="G8483" i="24"/>
  <c r="G8484" i="24"/>
  <c r="G8485" i="24"/>
  <c r="G8486" i="24"/>
  <c r="G8487" i="24"/>
  <c r="G8488" i="24"/>
  <c r="G8489" i="24"/>
  <c r="G8490" i="24"/>
  <c r="G8491" i="24"/>
  <c r="G8492" i="24"/>
  <c r="G8493" i="24"/>
  <c r="G8494" i="24"/>
  <c r="G8495" i="24"/>
  <c r="G8496" i="24"/>
  <c r="G8497" i="24"/>
  <c r="G8498" i="24"/>
  <c r="G8499" i="24"/>
  <c r="G8500" i="24"/>
  <c r="G8501" i="24"/>
  <c r="G8502" i="24"/>
  <c r="G8503" i="24"/>
  <c r="G8504" i="24"/>
  <c r="G8505" i="24"/>
  <c r="G8506" i="24"/>
  <c r="G8507" i="24"/>
  <c r="G8508" i="24"/>
  <c r="G8509" i="24"/>
  <c r="G8510" i="24"/>
  <c r="G8511" i="24"/>
  <c r="G8512" i="24"/>
  <c r="G8513" i="24"/>
  <c r="G8514" i="24"/>
  <c r="G8515" i="24"/>
  <c r="G8516" i="24"/>
  <c r="G8517" i="24"/>
  <c r="G8518" i="24"/>
  <c r="G8519" i="24"/>
  <c r="G8520" i="24"/>
  <c r="G8521" i="24"/>
  <c r="G8522" i="24"/>
  <c r="G8523" i="24"/>
  <c r="G8524" i="24"/>
  <c r="G8525" i="24"/>
  <c r="G8526" i="24"/>
  <c r="G8527" i="24"/>
  <c r="G8528" i="24"/>
  <c r="G8529" i="24"/>
  <c r="G8530" i="24"/>
  <c r="G8531" i="24"/>
  <c r="G8532" i="24"/>
  <c r="G8533" i="24"/>
  <c r="G8534" i="24"/>
  <c r="G8535" i="24"/>
  <c r="G8536" i="24"/>
  <c r="G8537" i="24"/>
  <c r="G8538" i="24"/>
  <c r="G8539" i="24"/>
  <c r="G8540" i="24"/>
  <c r="G8541" i="24"/>
  <c r="G8542" i="24"/>
  <c r="G8543" i="24"/>
  <c r="G8544" i="24"/>
  <c r="G8545" i="24"/>
  <c r="G8546" i="24"/>
  <c r="G8547" i="24"/>
  <c r="G8548" i="24"/>
  <c r="G8549" i="24"/>
  <c r="G8550" i="24"/>
  <c r="G8551" i="24"/>
  <c r="G8552" i="24"/>
  <c r="G8553" i="24"/>
  <c r="G8554" i="24"/>
  <c r="G8555" i="24"/>
  <c r="G8556" i="24"/>
  <c r="G8557" i="24"/>
  <c r="G8558" i="24"/>
  <c r="G8559" i="24"/>
  <c r="G8560" i="24"/>
  <c r="G8561" i="24"/>
  <c r="G8562" i="24"/>
  <c r="G8563" i="24"/>
  <c r="G8564" i="24"/>
  <c r="G8565" i="24"/>
  <c r="G8566" i="24"/>
  <c r="G8567" i="24"/>
  <c r="G8568" i="24"/>
  <c r="G8569" i="24"/>
  <c r="G8570" i="24"/>
  <c r="G8571" i="24"/>
  <c r="G8572" i="24"/>
  <c r="G8573" i="24"/>
  <c r="G8574" i="24"/>
  <c r="G8575" i="24"/>
  <c r="G8576" i="24"/>
  <c r="G8577" i="24"/>
  <c r="G8578" i="24"/>
  <c r="G8579" i="24"/>
  <c r="G8580" i="24"/>
  <c r="G8581" i="24"/>
  <c r="G8582" i="24"/>
  <c r="G8583" i="24"/>
  <c r="G8584" i="24"/>
  <c r="G8585" i="24"/>
  <c r="G8586" i="24"/>
  <c r="G8587" i="24"/>
  <c r="G8588" i="24"/>
  <c r="G8589" i="24"/>
  <c r="G8590" i="24"/>
  <c r="G8591" i="24"/>
  <c r="G8592" i="24"/>
  <c r="G8593" i="24"/>
  <c r="G8594" i="24"/>
  <c r="G8595" i="24"/>
  <c r="G8596" i="24"/>
  <c r="G8597" i="24"/>
  <c r="G8598" i="24"/>
  <c r="G8599" i="24"/>
  <c r="G8600" i="24"/>
  <c r="G8601" i="24"/>
  <c r="G8602" i="24"/>
  <c r="G8603" i="24"/>
  <c r="G8604" i="24"/>
  <c r="G8605" i="24"/>
  <c r="G8606" i="24"/>
  <c r="G8607" i="24"/>
  <c r="G8608" i="24"/>
  <c r="G8609" i="24"/>
  <c r="G8610" i="24"/>
  <c r="G8611" i="24"/>
  <c r="G8612" i="24"/>
  <c r="G8613" i="24"/>
  <c r="G8614" i="24"/>
  <c r="G8615" i="24"/>
  <c r="G8616" i="24"/>
  <c r="G8617" i="24"/>
  <c r="G8618" i="24"/>
  <c r="G8619" i="24"/>
  <c r="G8620" i="24"/>
  <c r="G8621" i="24"/>
  <c r="G8622" i="24"/>
  <c r="G8623" i="24"/>
  <c r="G8624" i="24"/>
  <c r="G8625" i="24"/>
  <c r="G8626" i="24"/>
  <c r="G8627" i="24"/>
  <c r="G8628" i="24"/>
  <c r="G8629" i="24"/>
  <c r="G8630" i="24"/>
  <c r="G8631" i="24"/>
  <c r="G8632" i="24"/>
  <c r="G8633" i="24"/>
  <c r="G8634" i="24"/>
  <c r="G8635" i="24"/>
  <c r="G8636" i="24"/>
  <c r="G8637" i="24"/>
  <c r="G8638" i="24"/>
  <c r="G8639" i="24"/>
  <c r="G8640" i="24"/>
  <c r="G8641" i="24"/>
  <c r="G8642" i="24"/>
  <c r="G8643" i="24"/>
  <c r="G8644" i="24"/>
  <c r="G8645" i="24"/>
  <c r="G8646" i="24"/>
  <c r="G8647" i="24"/>
  <c r="G8648" i="24"/>
  <c r="G8649" i="24"/>
  <c r="G8650" i="24"/>
  <c r="G8651" i="24"/>
  <c r="G8652" i="24"/>
  <c r="G8653" i="24"/>
  <c r="G8654" i="24"/>
  <c r="G8655" i="24"/>
  <c r="G8656" i="24"/>
  <c r="G8657" i="24"/>
  <c r="G8658" i="24"/>
  <c r="G8659" i="24"/>
  <c r="G8660" i="24"/>
  <c r="G8661" i="24"/>
  <c r="G8662" i="24"/>
  <c r="G8663" i="24"/>
  <c r="G8664" i="24"/>
  <c r="G8665" i="24"/>
  <c r="G8666" i="24"/>
  <c r="G8667" i="24"/>
  <c r="G8668" i="24"/>
  <c r="G8669" i="24"/>
  <c r="G8670" i="24"/>
  <c r="G8671" i="24"/>
  <c r="G8672" i="24"/>
  <c r="G8673" i="24"/>
  <c r="G8674" i="24"/>
  <c r="G8675" i="24"/>
  <c r="G8676" i="24"/>
  <c r="G8677" i="24"/>
  <c r="G8678" i="24"/>
  <c r="G8679" i="24"/>
  <c r="G8680" i="24"/>
  <c r="G8681" i="24"/>
  <c r="G8682" i="24"/>
  <c r="G8683" i="24"/>
  <c r="G8684" i="24"/>
  <c r="G8685" i="24"/>
  <c r="G8686" i="24"/>
  <c r="G8687" i="24"/>
  <c r="G8688" i="24"/>
  <c r="G8689" i="24"/>
  <c r="G8690" i="24"/>
  <c r="G8691" i="24"/>
  <c r="G8692" i="24"/>
  <c r="G8693" i="24"/>
  <c r="G8694" i="24"/>
  <c r="G8695" i="24"/>
  <c r="G8696" i="24"/>
  <c r="G8697" i="24"/>
  <c r="G8698" i="24"/>
  <c r="G8699" i="24"/>
  <c r="G8700" i="24"/>
  <c r="G8701" i="24"/>
  <c r="G8702" i="24"/>
  <c r="G8703" i="24"/>
  <c r="G8704" i="24"/>
  <c r="G8705" i="24"/>
  <c r="G8706" i="24"/>
  <c r="G8707" i="24"/>
  <c r="G8708" i="24"/>
  <c r="G8709" i="24"/>
  <c r="G8710" i="24"/>
  <c r="G8711" i="24"/>
  <c r="G8712" i="24"/>
  <c r="G8713" i="24"/>
  <c r="G8714" i="24"/>
  <c r="G8715" i="24"/>
  <c r="G8716" i="24"/>
  <c r="G8717" i="24"/>
  <c r="G8718" i="24"/>
  <c r="G8719" i="24"/>
  <c r="G8720" i="24"/>
  <c r="G8721" i="24"/>
  <c r="G8722" i="24"/>
  <c r="G8723" i="24"/>
  <c r="G8724" i="24"/>
  <c r="G8725" i="24"/>
  <c r="G8726" i="24"/>
  <c r="G8727" i="24"/>
  <c r="G8728" i="24"/>
  <c r="G8729" i="24"/>
  <c r="G8730" i="24"/>
  <c r="G8731" i="24"/>
  <c r="G8732" i="24"/>
  <c r="G8733" i="24"/>
  <c r="G8734" i="24"/>
  <c r="G8735" i="24"/>
  <c r="G8736" i="24"/>
  <c r="G8737" i="24"/>
  <c r="G8738" i="24"/>
  <c r="G8739" i="24"/>
  <c r="G8740" i="24"/>
  <c r="G8741" i="24"/>
  <c r="G8742" i="24"/>
  <c r="G8743" i="24"/>
  <c r="G8744" i="24"/>
  <c r="G8745" i="24"/>
  <c r="G8746" i="24"/>
  <c r="G8747" i="24"/>
  <c r="G8748" i="24"/>
  <c r="G8749" i="24"/>
  <c r="G8750" i="24"/>
  <c r="G8751" i="24"/>
  <c r="G8752" i="24"/>
  <c r="G8753" i="24"/>
  <c r="G8754" i="24"/>
  <c r="G8755" i="24"/>
  <c r="G8756" i="24"/>
  <c r="G8757" i="24"/>
  <c r="G8758" i="24"/>
  <c r="G8759" i="24"/>
  <c r="G8760" i="24"/>
  <c r="G8761" i="24"/>
  <c r="G8762" i="24"/>
  <c r="G8763" i="24"/>
  <c r="G8764" i="24"/>
  <c r="G8765" i="24"/>
  <c r="G8766" i="24"/>
  <c r="G8767" i="24"/>
  <c r="G8768" i="24"/>
  <c r="G8769" i="24"/>
  <c r="G8770" i="24"/>
  <c r="G8771" i="24"/>
  <c r="G8772" i="24"/>
  <c r="G8773" i="24"/>
  <c r="G8774" i="24"/>
  <c r="G8775" i="24"/>
  <c r="G8776" i="24"/>
  <c r="G8777" i="24"/>
  <c r="G8778" i="24"/>
  <c r="G8779" i="24"/>
  <c r="G8780" i="24"/>
  <c r="G8781" i="24"/>
  <c r="G8782" i="24"/>
  <c r="G8783" i="24"/>
  <c r="G8784" i="24"/>
  <c r="G8785" i="24"/>
  <c r="G8786" i="24"/>
  <c r="G8787" i="24"/>
  <c r="G8788" i="24"/>
  <c r="G8789" i="24"/>
  <c r="G8790" i="24"/>
  <c r="G8791" i="24"/>
  <c r="G8792" i="24"/>
  <c r="G8793" i="24"/>
  <c r="G8794" i="24"/>
  <c r="G8795" i="24"/>
  <c r="G8796" i="24"/>
  <c r="G8797" i="24"/>
  <c r="G8798" i="24"/>
  <c r="G8799" i="24"/>
  <c r="G8800" i="24"/>
  <c r="G8801" i="24"/>
  <c r="G8802" i="24"/>
  <c r="G8803" i="24"/>
  <c r="G8804" i="24"/>
  <c r="G8805" i="24"/>
  <c r="G8806" i="24"/>
  <c r="G8807" i="24"/>
  <c r="G8808" i="24"/>
  <c r="G8809" i="24"/>
  <c r="G8810" i="24"/>
  <c r="G8811" i="24"/>
  <c r="G8812" i="24"/>
  <c r="G8813" i="24"/>
  <c r="G8814" i="24"/>
  <c r="G8815" i="24"/>
  <c r="G8816" i="24"/>
  <c r="G8817" i="24"/>
  <c r="G8818" i="24"/>
  <c r="G8819" i="24"/>
  <c r="G8820" i="24"/>
  <c r="G8821" i="24"/>
  <c r="G8822" i="24"/>
  <c r="G8823" i="24"/>
  <c r="G8824" i="24"/>
  <c r="G8825" i="24"/>
  <c r="G8826" i="24"/>
  <c r="G8827" i="24"/>
  <c r="G8828" i="24"/>
  <c r="G8829" i="24"/>
  <c r="G8830" i="24"/>
  <c r="G8831" i="24"/>
  <c r="G8832" i="24"/>
  <c r="G8833" i="24"/>
  <c r="G8834" i="24"/>
  <c r="G8835" i="24"/>
  <c r="G8836" i="24"/>
  <c r="G8837" i="24"/>
  <c r="G8838" i="24"/>
  <c r="G8839" i="24"/>
  <c r="G8840" i="24"/>
  <c r="G8841" i="24"/>
  <c r="G8842" i="24"/>
  <c r="G8843" i="24"/>
  <c r="G8844" i="24"/>
  <c r="G8845" i="24"/>
  <c r="G8846" i="24"/>
  <c r="G8847" i="24"/>
  <c r="G8848" i="24"/>
  <c r="G8849" i="24"/>
  <c r="G8850" i="24"/>
  <c r="G8851" i="24"/>
  <c r="G8852" i="24"/>
  <c r="G8853" i="24"/>
  <c r="G8854" i="24"/>
  <c r="G8855" i="24"/>
  <c r="G8856" i="24"/>
  <c r="G8857" i="24"/>
  <c r="G8858" i="24"/>
  <c r="G8859" i="24"/>
  <c r="G8860" i="24"/>
  <c r="G8861" i="24"/>
  <c r="G8862" i="24"/>
  <c r="G8863" i="24"/>
  <c r="G8864" i="24"/>
  <c r="G8865" i="24"/>
  <c r="G8866" i="24"/>
  <c r="G8867" i="24"/>
  <c r="G8868" i="24"/>
  <c r="G8869" i="24"/>
  <c r="G8870" i="24"/>
  <c r="G8871" i="24"/>
  <c r="G8872" i="24"/>
  <c r="G8873" i="24"/>
  <c r="G8874" i="24"/>
  <c r="G8875" i="24"/>
  <c r="G8876" i="24"/>
  <c r="G8877" i="24"/>
  <c r="G8878" i="24"/>
  <c r="G8879" i="24"/>
  <c r="G8880" i="24"/>
  <c r="G8881" i="24"/>
  <c r="G8882" i="24"/>
  <c r="G8883" i="24"/>
  <c r="G8884" i="24"/>
  <c r="G8885" i="24"/>
  <c r="G8886" i="24"/>
  <c r="G8887" i="24"/>
  <c r="G8888" i="24"/>
  <c r="G8889" i="24"/>
  <c r="G8890" i="24"/>
  <c r="G8891" i="24"/>
  <c r="G8892" i="24"/>
  <c r="G8893" i="24"/>
  <c r="G8894" i="24"/>
  <c r="G8895" i="24"/>
  <c r="G8896" i="24"/>
  <c r="G8897" i="24"/>
  <c r="G8898" i="24"/>
  <c r="G8899" i="24"/>
  <c r="G8900" i="24"/>
  <c r="G8901" i="24"/>
  <c r="G8902" i="24"/>
  <c r="G8903" i="24"/>
  <c r="G8904" i="24"/>
  <c r="G8905" i="24"/>
  <c r="G8906" i="24"/>
  <c r="G8907" i="24"/>
  <c r="G8908" i="24"/>
  <c r="G8909" i="24"/>
  <c r="G8910" i="24"/>
  <c r="G8911" i="24"/>
  <c r="G8912" i="24"/>
  <c r="G8913" i="24"/>
  <c r="G8914" i="24"/>
  <c r="G8915" i="24"/>
  <c r="G8916" i="24"/>
  <c r="G8917" i="24"/>
  <c r="G8918" i="24"/>
  <c r="G8919" i="24"/>
  <c r="G8920" i="24"/>
  <c r="G8921" i="24"/>
  <c r="G8922" i="24"/>
  <c r="G8923" i="24"/>
  <c r="G8924" i="24"/>
  <c r="G8925" i="24"/>
  <c r="G8926" i="24"/>
  <c r="G8927" i="24"/>
  <c r="G8928" i="24"/>
  <c r="G8929" i="24"/>
  <c r="G8930" i="24"/>
  <c r="G8931" i="24"/>
  <c r="G8932" i="24"/>
  <c r="G8933" i="24"/>
  <c r="G8934" i="24"/>
  <c r="G8935" i="24"/>
  <c r="G8936" i="24"/>
  <c r="G8937" i="24"/>
  <c r="G8938" i="24"/>
  <c r="G8939" i="24"/>
  <c r="G8940" i="24"/>
  <c r="G8941" i="24"/>
  <c r="G8942" i="24"/>
  <c r="G8943" i="24"/>
  <c r="G8944" i="24"/>
  <c r="G8945" i="24"/>
  <c r="G8946" i="24"/>
  <c r="G8947" i="24"/>
  <c r="G8948" i="24"/>
  <c r="G8949" i="24"/>
  <c r="G8950" i="24"/>
  <c r="G8951" i="24"/>
  <c r="G8952" i="24"/>
  <c r="G8953" i="24"/>
  <c r="G8954" i="24"/>
  <c r="G8955" i="24"/>
  <c r="G8956" i="24"/>
  <c r="G8957" i="24"/>
  <c r="G8958" i="24"/>
  <c r="G8959" i="24"/>
  <c r="G8960" i="24"/>
  <c r="G8961" i="24"/>
  <c r="G8962" i="24"/>
  <c r="G8963" i="24"/>
  <c r="G8964" i="24"/>
  <c r="G8965" i="24"/>
  <c r="G8966" i="24"/>
  <c r="G8967" i="24"/>
  <c r="G8968" i="24"/>
  <c r="G8969" i="24"/>
  <c r="G8970" i="24"/>
  <c r="G8971" i="24"/>
  <c r="G8972" i="24"/>
  <c r="G8973" i="24"/>
  <c r="G8974" i="24"/>
  <c r="G8975" i="24"/>
  <c r="G8976" i="24"/>
  <c r="G8977" i="24"/>
  <c r="G8978" i="24"/>
  <c r="G8979" i="24"/>
  <c r="G8980" i="24"/>
  <c r="G8981" i="24"/>
  <c r="G8982" i="24"/>
  <c r="G8983" i="24"/>
  <c r="G8984" i="24"/>
  <c r="G8985" i="24"/>
  <c r="G8986" i="24"/>
  <c r="G8987" i="24"/>
  <c r="G8988" i="24"/>
  <c r="G8989" i="24"/>
  <c r="G8990" i="24"/>
  <c r="G8991" i="24"/>
  <c r="G8992" i="24"/>
  <c r="G8993" i="24"/>
  <c r="G8994" i="24"/>
  <c r="G8995" i="24"/>
  <c r="G8996" i="24"/>
  <c r="G8997" i="24"/>
  <c r="G8998" i="24"/>
  <c r="G8999" i="24"/>
  <c r="G9000" i="24"/>
  <c r="G9001" i="24"/>
  <c r="G9002" i="24"/>
  <c r="G9003" i="24"/>
  <c r="G9004" i="24"/>
  <c r="G9005" i="24"/>
  <c r="G9006" i="24"/>
  <c r="G9007" i="24"/>
  <c r="G9008" i="24"/>
  <c r="G9009" i="24"/>
  <c r="G9010" i="24"/>
  <c r="G9011" i="24"/>
  <c r="G9012" i="24"/>
  <c r="G9013" i="24"/>
  <c r="G9014" i="24"/>
  <c r="G9015" i="24"/>
  <c r="G9016" i="24"/>
  <c r="G9017" i="24"/>
  <c r="G9018" i="24"/>
  <c r="G9019" i="24"/>
  <c r="G9020" i="24"/>
  <c r="G9021" i="24"/>
  <c r="G9022" i="24"/>
  <c r="G9023" i="24"/>
  <c r="G9024" i="24"/>
  <c r="G9025" i="24"/>
  <c r="G9026" i="24"/>
  <c r="G9027" i="24"/>
  <c r="G9028" i="24"/>
  <c r="G9029" i="24"/>
  <c r="G9030" i="24"/>
  <c r="G9031" i="24"/>
  <c r="G9032" i="24"/>
  <c r="G9033" i="24"/>
  <c r="G9034" i="24"/>
  <c r="G9035" i="24"/>
  <c r="G9036" i="24"/>
  <c r="G9037" i="24"/>
  <c r="G9038" i="24"/>
  <c r="G9039" i="24"/>
  <c r="G9040" i="24"/>
  <c r="G9041" i="24"/>
  <c r="G9042" i="24"/>
  <c r="G9043" i="24"/>
  <c r="G9044" i="24"/>
  <c r="G9045" i="24"/>
  <c r="G9046" i="24"/>
  <c r="G9047" i="24"/>
  <c r="G9048" i="24"/>
  <c r="G9049" i="24"/>
  <c r="G9050" i="24"/>
  <c r="G9051" i="24"/>
  <c r="G9052" i="24"/>
  <c r="G9053" i="24"/>
  <c r="G9054" i="24"/>
  <c r="G9055" i="24"/>
  <c r="G9056" i="24"/>
  <c r="G9057" i="24"/>
  <c r="G9058" i="24"/>
  <c r="G9059" i="24"/>
  <c r="G9060" i="24"/>
  <c r="G9061" i="24"/>
  <c r="G9062" i="24"/>
  <c r="G9063" i="24"/>
  <c r="G9064" i="24"/>
  <c r="G9065" i="24"/>
  <c r="G9066" i="24"/>
  <c r="G9067" i="24"/>
  <c r="G9068" i="24"/>
  <c r="G9069" i="24"/>
  <c r="G9070" i="24"/>
  <c r="G9071" i="24"/>
  <c r="G9072" i="24"/>
  <c r="G9073" i="24"/>
  <c r="G9074" i="24"/>
  <c r="G9075" i="24"/>
  <c r="G9076" i="24"/>
  <c r="G9077" i="24"/>
  <c r="G9078" i="24"/>
  <c r="G9079" i="24"/>
  <c r="G9080" i="24"/>
  <c r="G9081" i="24"/>
  <c r="G9082" i="24"/>
  <c r="G9083" i="24"/>
  <c r="G9084" i="24"/>
  <c r="G9085" i="24"/>
  <c r="G9086" i="24"/>
  <c r="G9087" i="24"/>
  <c r="G9088" i="24"/>
  <c r="G9089" i="24"/>
  <c r="G9090" i="24"/>
  <c r="G9091" i="24"/>
  <c r="G9092" i="24"/>
  <c r="G9093" i="24"/>
  <c r="G9094" i="24"/>
  <c r="G9095" i="24"/>
  <c r="G9096" i="24"/>
  <c r="G9097" i="24"/>
  <c r="G9098" i="24"/>
  <c r="G9099" i="24"/>
  <c r="G9100" i="24"/>
  <c r="G9101" i="24"/>
  <c r="G9102" i="24"/>
  <c r="G9103" i="24"/>
  <c r="G9104" i="24"/>
  <c r="G9105" i="24"/>
  <c r="G9106" i="24"/>
  <c r="G9107" i="24"/>
  <c r="G9108" i="24"/>
  <c r="G9109" i="24"/>
  <c r="G9110" i="24"/>
  <c r="G9111" i="24"/>
  <c r="G9112" i="24"/>
  <c r="G9113" i="24"/>
  <c r="G9114" i="24"/>
  <c r="G9115" i="24"/>
  <c r="G9116" i="24"/>
  <c r="G9117" i="24"/>
  <c r="G9118" i="24"/>
  <c r="G9119" i="24"/>
  <c r="G9120" i="24"/>
  <c r="G9121" i="24"/>
  <c r="G9122" i="24"/>
  <c r="G9123" i="24"/>
  <c r="G9124" i="24"/>
  <c r="G9125" i="24"/>
  <c r="G9126" i="24"/>
  <c r="G9127" i="24"/>
  <c r="G9128" i="24"/>
  <c r="G9129" i="24"/>
  <c r="G9130" i="24"/>
  <c r="G9131" i="24"/>
  <c r="G9132" i="24"/>
  <c r="G9133" i="24"/>
  <c r="G9134" i="24"/>
  <c r="G9135" i="24"/>
  <c r="G9136" i="24"/>
  <c r="G9137" i="24"/>
  <c r="G9138" i="24"/>
  <c r="G9139" i="24"/>
  <c r="G9140" i="24"/>
  <c r="G9141" i="24"/>
  <c r="G9142" i="24"/>
  <c r="G9143" i="24"/>
  <c r="G9144" i="24"/>
  <c r="G9145" i="24"/>
  <c r="G9146" i="24"/>
  <c r="G9147" i="24"/>
  <c r="G9148" i="24"/>
  <c r="G9149" i="24"/>
  <c r="G9150" i="24"/>
  <c r="G9151" i="24"/>
  <c r="G9152" i="24"/>
  <c r="G9153" i="24"/>
  <c r="G9154" i="24"/>
  <c r="G9155" i="24"/>
  <c r="G9156" i="24"/>
  <c r="G9157" i="24"/>
  <c r="G9158" i="24"/>
  <c r="G9159" i="24"/>
  <c r="G9160" i="24"/>
  <c r="G9161" i="24"/>
  <c r="G9162" i="24"/>
  <c r="G9163" i="24"/>
  <c r="G9164" i="24"/>
  <c r="G9165" i="24"/>
  <c r="G9166" i="24"/>
  <c r="G9167" i="24"/>
  <c r="G9168" i="24"/>
  <c r="G9169" i="24"/>
  <c r="G9170" i="24"/>
  <c r="G9171" i="24"/>
  <c r="G9172" i="24"/>
  <c r="G9173" i="24"/>
  <c r="G9174" i="24"/>
  <c r="G9175" i="24"/>
  <c r="G9176" i="24"/>
  <c r="G9177" i="24"/>
  <c r="G9178" i="24"/>
  <c r="G9179" i="24"/>
  <c r="G9180" i="24"/>
  <c r="G9181" i="24"/>
  <c r="G9182" i="24"/>
  <c r="G9183" i="24"/>
  <c r="G9184" i="24"/>
  <c r="G9185" i="24"/>
  <c r="G9186" i="24"/>
  <c r="G9187" i="24"/>
  <c r="G9188" i="24"/>
  <c r="G9189" i="24"/>
  <c r="G9190" i="24"/>
  <c r="G9191" i="24"/>
  <c r="G9192" i="24"/>
  <c r="G9193" i="24"/>
  <c r="G9194" i="24"/>
  <c r="G9195" i="24"/>
  <c r="G9196" i="24"/>
  <c r="G9197" i="24"/>
  <c r="G9198" i="24"/>
  <c r="G9199" i="24"/>
  <c r="G9200" i="24"/>
  <c r="G9201" i="24"/>
  <c r="G9202" i="24"/>
  <c r="G9203" i="24"/>
  <c r="G9204" i="24"/>
  <c r="G9205" i="24"/>
  <c r="G9206" i="24"/>
  <c r="G9207" i="24"/>
  <c r="G9208" i="24"/>
  <c r="G9209" i="24"/>
  <c r="G9210" i="24"/>
  <c r="G9211" i="24"/>
  <c r="G9212" i="24"/>
  <c r="G9213" i="24"/>
  <c r="G9214" i="24"/>
  <c r="G9215" i="24"/>
  <c r="G9216" i="24"/>
  <c r="G9217" i="24"/>
  <c r="G9218" i="24"/>
  <c r="G9219" i="24"/>
  <c r="G9220" i="24"/>
  <c r="G9221" i="24"/>
  <c r="G9222" i="24"/>
  <c r="G9223" i="24"/>
  <c r="G9224" i="24"/>
  <c r="G9225" i="24"/>
  <c r="G9226" i="24"/>
  <c r="G9227" i="24"/>
  <c r="G9228" i="24"/>
  <c r="G9229" i="24"/>
  <c r="G9230" i="24"/>
  <c r="G9231" i="24"/>
  <c r="G9232" i="24"/>
  <c r="G9233" i="24"/>
  <c r="G9234" i="24"/>
  <c r="G9235" i="24"/>
  <c r="G9236" i="24"/>
  <c r="G9237" i="24"/>
  <c r="G9238" i="24"/>
  <c r="G9239" i="24"/>
  <c r="G9240" i="24"/>
  <c r="G9241" i="24"/>
  <c r="G9242" i="24"/>
  <c r="G9243" i="24"/>
  <c r="G9244" i="24"/>
  <c r="G9245" i="24"/>
  <c r="G9246" i="24"/>
  <c r="G9247" i="24"/>
  <c r="G9248" i="24"/>
  <c r="G9249" i="24"/>
  <c r="G9250" i="24"/>
  <c r="G9251" i="24"/>
  <c r="G9252" i="24"/>
  <c r="G9253" i="24"/>
  <c r="G9254" i="24"/>
  <c r="G9255" i="24"/>
  <c r="G9256" i="24"/>
  <c r="G9257" i="24"/>
  <c r="G9258" i="24"/>
  <c r="G9259" i="24"/>
  <c r="G9260" i="24"/>
  <c r="G9261" i="24"/>
  <c r="G9262" i="24"/>
  <c r="G9263" i="24"/>
  <c r="G9264" i="24"/>
  <c r="G9265" i="24"/>
  <c r="G9266" i="24"/>
  <c r="G9267" i="24"/>
  <c r="G9268" i="24"/>
  <c r="G9269" i="24"/>
  <c r="G9270" i="24"/>
  <c r="G9271" i="24"/>
  <c r="G9272" i="24"/>
  <c r="G9273" i="24"/>
  <c r="G9274" i="24"/>
  <c r="G9275" i="24"/>
  <c r="G9276" i="24"/>
  <c r="G9277" i="24"/>
  <c r="G9278" i="24"/>
  <c r="G9279" i="24"/>
  <c r="G9280" i="24"/>
  <c r="G9281" i="24"/>
  <c r="G9282" i="24"/>
  <c r="G9283" i="24"/>
  <c r="G9284" i="24"/>
  <c r="G9285" i="24"/>
  <c r="G9286" i="24"/>
  <c r="G9287" i="24"/>
  <c r="G9288" i="24"/>
  <c r="G9289" i="24"/>
  <c r="G9290" i="24"/>
  <c r="G9291" i="24"/>
  <c r="G9292" i="24"/>
  <c r="G9293" i="24"/>
  <c r="G9294" i="24"/>
  <c r="G9295" i="24"/>
  <c r="G9296" i="24"/>
  <c r="G9297" i="24"/>
  <c r="G9298" i="24"/>
  <c r="G9299" i="24"/>
  <c r="G9300" i="24"/>
  <c r="G9301" i="24"/>
  <c r="G9302" i="24"/>
  <c r="G9303" i="24"/>
  <c r="G9304" i="24"/>
  <c r="G9305" i="24"/>
  <c r="G9306" i="24"/>
  <c r="G9307" i="24"/>
  <c r="G9308" i="24"/>
  <c r="G9309" i="24"/>
  <c r="G9310" i="24"/>
  <c r="G9311" i="24"/>
  <c r="G9312" i="24"/>
  <c r="G9313" i="24"/>
  <c r="G9314" i="24"/>
  <c r="G9315" i="24"/>
  <c r="G9316" i="24"/>
  <c r="G9317" i="24"/>
  <c r="G9318" i="24"/>
  <c r="G9319" i="24"/>
  <c r="G9320" i="24"/>
  <c r="G9321" i="24"/>
  <c r="G9322" i="24"/>
  <c r="G9323" i="24"/>
  <c r="G9324" i="24"/>
  <c r="G9325" i="24"/>
  <c r="G9326" i="24"/>
  <c r="G9327" i="24"/>
  <c r="G9328" i="24"/>
  <c r="G9329" i="24"/>
  <c r="G9330" i="24"/>
  <c r="G9331" i="24"/>
  <c r="G9332" i="24"/>
  <c r="G9333" i="24"/>
  <c r="G9334" i="24"/>
  <c r="G9335" i="24"/>
  <c r="G9336" i="24"/>
  <c r="G9337" i="24"/>
  <c r="G9338" i="24"/>
  <c r="G9339" i="24"/>
  <c r="G9340" i="24"/>
  <c r="G9341" i="24"/>
  <c r="G9342" i="24"/>
  <c r="G9343" i="24"/>
  <c r="G9344" i="24"/>
  <c r="G9345" i="24"/>
  <c r="G9346" i="24"/>
  <c r="G9347" i="24"/>
  <c r="G9348" i="24"/>
  <c r="G9349" i="24"/>
  <c r="G9350" i="24"/>
  <c r="G9351" i="24"/>
  <c r="G9352" i="24"/>
  <c r="G9353" i="24"/>
  <c r="G9354" i="24"/>
  <c r="G9355" i="24"/>
  <c r="G9356" i="24"/>
  <c r="G9357" i="24"/>
  <c r="G9358" i="24"/>
  <c r="G9359" i="24"/>
  <c r="G9360" i="24"/>
  <c r="G9361" i="24"/>
  <c r="G9362" i="24"/>
  <c r="G9363" i="24"/>
  <c r="G9364" i="24"/>
  <c r="G9365" i="24"/>
  <c r="G9366" i="24"/>
  <c r="G9367" i="24"/>
  <c r="G9368" i="24"/>
  <c r="G9369" i="24"/>
  <c r="G9370" i="24"/>
  <c r="G9371" i="24"/>
  <c r="G9372" i="24"/>
  <c r="G9373" i="24"/>
  <c r="G9374" i="24"/>
  <c r="G9375" i="24"/>
  <c r="G9376" i="24"/>
  <c r="G9377" i="24"/>
  <c r="G9378" i="24"/>
  <c r="G9379" i="24"/>
  <c r="G9380" i="24"/>
  <c r="G9381" i="24"/>
  <c r="G9382" i="24"/>
  <c r="G9383" i="24"/>
  <c r="G9384" i="24"/>
  <c r="G9385" i="24"/>
  <c r="G9386" i="24"/>
  <c r="G9387" i="24"/>
  <c r="G9388" i="24"/>
  <c r="G9389" i="24"/>
  <c r="G9390" i="24"/>
  <c r="G9391" i="24"/>
  <c r="G9392" i="24"/>
  <c r="G9393" i="24"/>
  <c r="G9394" i="24"/>
  <c r="G9395" i="24"/>
  <c r="G9396" i="24"/>
  <c r="G9397" i="24"/>
  <c r="G9398" i="24"/>
  <c r="G9399" i="24"/>
  <c r="G9400" i="24"/>
  <c r="G9401" i="24"/>
  <c r="G9402" i="24"/>
  <c r="G9403" i="24"/>
  <c r="G9404" i="24"/>
  <c r="G9405" i="24"/>
  <c r="G9406" i="24"/>
  <c r="G9407" i="24"/>
  <c r="G9408" i="24"/>
  <c r="G9409" i="24"/>
  <c r="G9410" i="24"/>
  <c r="G9411" i="24"/>
  <c r="G9412" i="24"/>
  <c r="G9413" i="24"/>
  <c r="G9414" i="24"/>
  <c r="G9415" i="24"/>
  <c r="G9416" i="24"/>
  <c r="G9417" i="24"/>
  <c r="G9418" i="24"/>
  <c r="G9419" i="24"/>
  <c r="G9420" i="24"/>
  <c r="G9421" i="24"/>
  <c r="G9422" i="24"/>
  <c r="G9423" i="24"/>
  <c r="G9424" i="24"/>
  <c r="G9425" i="24"/>
  <c r="G9426" i="24"/>
  <c r="G9427" i="24"/>
  <c r="G9428" i="24"/>
  <c r="G9429" i="24"/>
  <c r="G9430" i="24"/>
  <c r="G9431" i="24"/>
  <c r="G9432" i="24"/>
  <c r="G9433" i="24"/>
  <c r="G9434" i="24"/>
  <c r="G9435" i="24"/>
  <c r="G9436" i="24"/>
  <c r="G9437" i="24"/>
  <c r="G9438" i="24"/>
  <c r="G9439" i="24"/>
  <c r="G9440" i="24"/>
  <c r="G9441" i="24"/>
  <c r="G9442" i="24"/>
  <c r="G9443" i="24"/>
  <c r="G9444" i="24"/>
  <c r="G9445" i="24"/>
  <c r="G9446" i="24"/>
  <c r="G9447" i="24"/>
  <c r="G9448" i="24"/>
  <c r="G9449" i="24"/>
  <c r="G9450" i="24"/>
  <c r="G9451" i="24"/>
  <c r="G9452" i="24"/>
  <c r="G9453" i="24"/>
  <c r="G9454" i="24"/>
  <c r="G9455" i="24"/>
  <c r="G9456" i="24"/>
  <c r="G9457" i="24"/>
  <c r="G9458" i="24"/>
  <c r="G9459" i="24"/>
  <c r="G9460" i="24"/>
  <c r="G9461" i="24"/>
  <c r="G9462" i="24"/>
  <c r="G9463" i="24"/>
  <c r="G9464" i="24"/>
  <c r="G9465" i="24"/>
  <c r="G9466" i="24"/>
  <c r="G9467" i="24"/>
  <c r="G9468" i="24"/>
  <c r="G9469" i="24"/>
  <c r="G9470" i="24"/>
  <c r="G9471" i="24"/>
  <c r="G9472" i="24"/>
  <c r="G9473" i="24"/>
  <c r="G9474" i="24"/>
  <c r="G9475" i="24"/>
  <c r="G9476" i="24"/>
  <c r="G9477" i="24"/>
  <c r="G9478" i="24"/>
  <c r="G9479" i="24"/>
  <c r="G9480" i="24"/>
  <c r="G9481" i="24"/>
  <c r="G9482" i="24"/>
  <c r="G9483" i="24"/>
  <c r="G9484" i="24"/>
  <c r="G9485" i="24"/>
  <c r="G9486" i="24"/>
  <c r="G9487" i="24"/>
  <c r="G9488" i="24"/>
  <c r="G9489" i="24"/>
  <c r="G9490" i="24"/>
  <c r="G9491" i="24"/>
  <c r="G9492" i="24"/>
  <c r="G9493" i="24"/>
  <c r="G9494" i="24"/>
  <c r="G9495" i="24"/>
  <c r="G9496" i="24"/>
  <c r="G9497" i="24"/>
  <c r="G9498" i="24"/>
  <c r="G9499" i="24"/>
  <c r="G9500" i="24"/>
  <c r="G9501" i="24"/>
  <c r="G9502" i="24"/>
  <c r="G9503" i="24"/>
  <c r="G9504" i="24"/>
  <c r="G9505" i="24"/>
  <c r="G9506" i="24"/>
  <c r="G9507" i="24"/>
  <c r="G9508" i="24"/>
  <c r="G9509" i="24"/>
  <c r="G9510" i="24"/>
  <c r="G9511" i="24"/>
  <c r="G9512" i="24"/>
  <c r="G9513" i="24"/>
  <c r="G9514" i="24"/>
  <c r="G9515" i="24"/>
  <c r="G9516" i="24"/>
  <c r="G9517" i="24"/>
  <c r="G9518" i="24"/>
  <c r="G9519" i="24"/>
  <c r="G9520" i="24"/>
  <c r="G9521" i="24"/>
  <c r="G9522" i="24"/>
  <c r="G9523" i="24"/>
  <c r="G9524" i="24"/>
  <c r="G9525" i="24"/>
  <c r="G9526" i="24"/>
  <c r="G9527" i="24"/>
  <c r="G9528" i="24"/>
  <c r="G9529" i="24"/>
  <c r="G9530" i="24"/>
  <c r="G9531" i="24"/>
  <c r="G9532" i="24"/>
  <c r="G9533" i="24"/>
  <c r="G9534" i="24"/>
  <c r="G9535" i="24"/>
  <c r="G9536" i="24"/>
  <c r="G9537" i="24"/>
  <c r="G9538" i="24"/>
  <c r="G9539" i="24"/>
  <c r="G9540" i="24"/>
  <c r="G9541" i="24"/>
  <c r="G9542" i="24"/>
  <c r="G9543" i="24"/>
  <c r="G9544" i="24"/>
  <c r="G9545" i="24"/>
  <c r="G9546" i="24"/>
  <c r="G9547" i="24"/>
  <c r="G9548" i="24"/>
  <c r="G9549" i="24"/>
  <c r="G9550" i="24"/>
  <c r="G9551" i="24"/>
  <c r="G9552" i="24"/>
  <c r="G9553" i="24"/>
  <c r="G9554" i="24"/>
  <c r="G9555" i="24"/>
  <c r="G9556" i="24"/>
  <c r="G9557" i="24"/>
  <c r="G9558" i="24"/>
  <c r="G9559" i="24"/>
  <c r="G9560" i="24"/>
  <c r="G9561" i="24"/>
  <c r="G9562" i="24"/>
  <c r="G9563" i="24"/>
  <c r="G9564" i="24"/>
  <c r="G9565" i="24"/>
  <c r="G9566" i="24"/>
  <c r="G9567" i="24"/>
  <c r="G9568" i="24"/>
  <c r="G9569" i="24"/>
  <c r="G9570" i="24"/>
  <c r="G9571" i="24"/>
  <c r="G9572" i="24"/>
  <c r="G9573" i="24"/>
  <c r="G9574" i="24"/>
  <c r="G9575" i="24"/>
  <c r="G9576" i="24"/>
  <c r="G9577" i="24"/>
  <c r="G9578" i="24"/>
  <c r="G9579" i="24"/>
  <c r="G9580" i="24"/>
  <c r="G9581" i="24"/>
  <c r="G9582" i="24"/>
  <c r="G9583" i="24"/>
  <c r="G9584" i="24"/>
  <c r="G9585" i="24"/>
  <c r="G9586" i="24"/>
  <c r="G9587" i="24"/>
  <c r="G9588" i="24"/>
  <c r="G9589" i="24"/>
  <c r="G9590" i="24"/>
  <c r="G9591" i="24"/>
  <c r="G9592" i="24"/>
  <c r="G9593" i="24"/>
  <c r="G9594" i="24"/>
  <c r="G9595" i="24"/>
  <c r="G9596" i="24"/>
  <c r="G9597" i="24"/>
  <c r="G9598" i="24"/>
  <c r="G9599" i="24"/>
  <c r="G9600" i="24"/>
  <c r="G9601" i="24"/>
  <c r="G9602" i="24"/>
  <c r="G9603" i="24"/>
  <c r="G9604" i="24"/>
  <c r="G9605" i="24"/>
  <c r="G9606" i="24"/>
  <c r="G9607" i="24"/>
  <c r="G9608" i="24"/>
  <c r="G9609" i="24"/>
  <c r="G9610" i="24"/>
  <c r="G9611" i="24"/>
  <c r="G9612" i="24"/>
  <c r="G9613" i="24"/>
  <c r="G9614" i="24"/>
  <c r="G9615" i="24"/>
  <c r="G9616" i="24"/>
  <c r="G9617" i="24"/>
  <c r="G9618" i="24"/>
  <c r="G9619" i="24"/>
  <c r="G9620" i="24"/>
  <c r="G9621" i="24"/>
  <c r="G9622" i="24"/>
  <c r="G9623" i="24"/>
  <c r="G9624" i="24"/>
  <c r="G9625" i="24"/>
  <c r="G9626" i="24"/>
  <c r="G9627" i="24"/>
  <c r="G9628" i="24"/>
  <c r="G9629" i="24"/>
  <c r="G9630" i="24"/>
  <c r="G9631" i="24"/>
  <c r="G9632" i="24"/>
  <c r="G9633" i="24"/>
  <c r="G9634" i="24"/>
  <c r="G9635" i="24"/>
  <c r="G9636" i="24"/>
  <c r="G9637" i="24"/>
  <c r="G9638" i="24"/>
  <c r="G9639" i="24"/>
  <c r="G9640" i="24"/>
  <c r="G9641" i="24"/>
  <c r="G9642" i="24"/>
  <c r="G9643" i="24"/>
  <c r="G9644" i="24"/>
  <c r="G9645" i="24"/>
  <c r="G9646" i="24"/>
  <c r="G9647" i="24"/>
  <c r="G9648" i="24"/>
  <c r="G9649" i="24"/>
  <c r="G9650" i="24"/>
  <c r="G9651" i="24"/>
  <c r="G9652" i="24"/>
  <c r="G9653" i="24"/>
  <c r="G9654" i="24"/>
  <c r="G9655" i="24"/>
  <c r="G9656" i="24"/>
  <c r="G9657" i="24"/>
  <c r="G9658" i="24"/>
  <c r="G9659" i="24"/>
  <c r="G9660" i="24"/>
  <c r="G9661" i="24"/>
  <c r="G9662" i="24"/>
  <c r="G9663" i="24"/>
  <c r="G9664" i="24"/>
  <c r="G9665" i="24"/>
  <c r="G9666" i="24"/>
  <c r="G9667" i="24"/>
  <c r="G9668" i="24"/>
  <c r="G9669" i="24"/>
  <c r="G9670" i="24"/>
  <c r="G9671" i="24"/>
  <c r="G9672" i="24"/>
  <c r="G9673" i="24"/>
  <c r="G9674" i="24"/>
  <c r="G9675" i="24"/>
  <c r="G9676" i="24"/>
  <c r="G9677" i="24"/>
  <c r="G9678" i="24"/>
  <c r="G9679" i="24"/>
  <c r="G9680" i="24"/>
  <c r="G9681" i="24"/>
  <c r="G9682" i="24"/>
  <c r="G9683" i="24"/>
  <c r="G9684" i="24"/>
  <c r="G9685" i="24"/>
  <c r="G9686" i="24"/>
  <c r="G9687" i="24"/>
  <c r="G9688" i="24"/>
  <c r="G9689" i="24"/>
  <c r="G9690" i="24"/>
  <c r="G9691" i="24"/>
  <c r="G9692" i="24"/>
  <c r="G9693" i="24"/>
  <c r="G9694" i="24"/>
  <c r="G9695" i="24"/>
  <c r="G9696" i="24"/>
  <c r="G9697" i="24"/>
  <c r="G9698" i="24"/>
  <c r="G9699" i="24"/>
  <c r="G9700" i="24"/>
  <c r="G9701" i="24"/>
  <c r="G9702" i="24"/>
  <c r="G9703" i="24"/>
  <c r="G9704" i="24"/>
  <c r="G9705" i="24"/>
  <c r="G9706" i="24"/>
  <c r="G9707" i="24"/>
  <c r="G9708" i="24"/>
  <c r="G9709" i="24"/>
  <c r="G9710" i="24"/>
  <c r="G9711" i="24"/>
  <c r="G9712" i="24"/>
  <c r="G9713" i="24"/>
  <c r="G9714" i="24"/>
  <c r="G9715" i="24"/>
  <c r="G9716" i="24"/>
  <c r="G9717" i="24"/>
  <c r="G9718" i="24"/>
  <c r="G9719" i="24"/>
  <c r="G9720" i="24"/>
  <c r="G9721" i="24"/>
  <c r="G9722" i="24"/>
  <c r="G9723" i="24"/>
  <c r="G9724" i="24"/>
  <c r="G9725" i="24"/>
  <c r="G9726" i="24"/>
  <c r="G9727" i="24"/>
  <c r="G9728" i="24"/>
  <c r="G9729" i="24"/>
  <c r="G9730" i="24"/>
  <c r="G9731" i="24"/>
  <c r="G9732" i="24"/>
  <c r="G9733" i="24"/>
  <c r="G9734" i="24"/>
  <c r="G9735" i="24"/>
  <c r="G9736" i="24"/>
  <c r="G9737" i="24"/>
  <c r="G9738" i="24"/>
  <c r="G9739" i="24"/>
  <c r="G9740" i="24"/>
  <c r="G9741" i="24"/>
  <c r="G9742" i="24"/>
  <c r="G9743" i="24"/>
  <c r="G9744" i="24"/>
  <c r="G9745" i="24"/>
  <c r="G9746" i="24"/>
  <c r="G9747" i="24"/>
  <c r="G9748" i="24"/>
  <c r="G9749" i="24"/>
  <c r="G9750" i="24"/>
  <c r="G9751" i="24"/>
  <c r="G9752" i="24"/>
  <c r="G9753" i="24"/>
  <c r="G9754" i="24"/>
  <c r="G9755" i="24"/>
  <c r="G9756" i="24"/>
  <c r="G9757" i="24"/>
  <c r="G9758" i="24"/>
  <c r="G9759" i="24"/>
  <c r="G9760" i="24"/>
  <c r="G9761" i="24"/>
  <c r="G9762" i="24"/>
  <c r="G9763" i="24"/>
  <c r="G9764" i="24"/>
  <c r="G9765" i="24"/>
  <c r="G9766" i="24"/>
  <c r="G9767" i="24"/>
  <c r="G9768" i="24"/>
  <c r="G9769" i="24"/>
  <c r="G9770" i="24"/>
  <c r="G9771" i="24"/>
  <c r="G9772" i="24"/>
  <c r="G9773" i="24"/>
  <c r="G9774" i="24"/>
  <c r="G9775" i="24"/>
  <c r="G9776" i="24"/>
  <c r="G9777" i="24"/>
  <c r="G9778" i="24"/>
  <c r="G9779" i="24"/>
  <c r="G9780" i="24"/>
  <c r="G9781" i="24"/>
  <c r="G9782" i="24"/>
  <c r="G9783" i="24"/>
  <c r="G9784" i="24"/>
  <c r="G9785" i="24"/>
  <c r="G9786" i="24"/>
  <c r="G9787" i="24"/>
  <c r="G9788" i="24"/>
  <c r="G9789" i="24"/>
  <c r="G9790" i="24"/>
  <c r="G9791" i="24"/>
  <c r="G9792" i="24"/>
  <c r="G9793" i="24"/>
  <c r="G9794" i="24"/>
  <c r="G9795" i="24"/>
  <c r="G9796" i="24"/>
  <c r="G9797" i="24"/>
  <c r="G9798" i="24"/>
  <c r="G9799" i="24"/>
  <c r="G9800" i="24"/>
  <c r="G9801" i="24"/>
  <c r="G9802" i="24"/>
  <c r="G9803" i="24"/>
  <c r="G9804" i="24"/>
  <c r="G9805" i="24"/>
  <c r="G9806" i="24"/>
  <c r="G9807" i="24"/>
  <c r="G9808" i="24"/>
  <c r="G9809" i="24"/>
  <c r="G9810" i="24"/>
  <c r="G9811" i="24"/>
  <c r="G9812" i="24"/>
  <c r="G9813" i="24"/>
  <c r="G9814" i="24"/>
  <c r="G9815" i="24"/>
  <c r="G9816" i="24"/>
  <c r="G9817" i="24"/>
  <c r="G9818" i="24"/>
  <c r="G9819" i="24"/>
  <c r="G9820" i="24"/>
  <c r="G9821" i="24"/>
  <c r="G9822" i="24"/>
  <c r="G9823" i="24"/>
  <c r="G9824" i="24"/>
  <c r="G9825" i="24"/>
  <c r="G9826" i="24"/>
  <c r="G9827" i="24"/>
  <c r="G9828" i="24"/>
  <c r="G9829" i="24"/>
  <c r="G9830" i="24"/>
  <c r="G9831" i="24"/>
  <c r="G9832" i="24"/>
  <c r="G9833" i="24"/>
  <c r="G9834" i="24"/>
  <c r="G9835" i="24"/>
  <c r="G9836" i="24"/>
  <c r="G9837" i="24"/>
  <c r="G9838" i="24"/>
  <c r="G9839" i="24"/>
  <c r="G9840" i="24"/>
  <c r="G9841" i="24"/>
  <c r="G9842" i="24"/>
  <c r="G9843" i="24"/>
  <c r="G9844" i="24"/>
  <c r="G9845" i="24"/>
  <c r="G9846" i="24"/>
  <c r="G9847" i="24"/>
  <c r="G9848" i="24"/>
  <c r="G9849" i="24"/>
  <c r="G9850" i="24"/>
  <c r="G9851" i="24"/>
  <c r="G9852" i="24"/>
  <c r="G9853" i="24"/>
  <c r="G9854" i="24"/>
  <c r="G9855" i="24"/>
  <c r="G9856" i="24"/>
  <c r="G9857" i="24"/>
  <c r="G9858" i="24"/>
  <c r="G9859" i="24"/>
  <c r="G9860" i="24"/>
  <c r="G9861" i="24"/>
  <c r="G9862" i="24"/>
  <c r="G9863" i="24"/>
  <c r="G9864" i="24"/>
  <c r="G9865" i="24"/>
  <c r="G9866" i="24"/>
  <c r="G9867" i="24"/>
  <c r="G9868" i="24"/>
  <c r="G9869" i="24"/>
  <c r="G9870" i="24"/>
  <c r="G9871" i="24"/>
  <c r="G9872" i="24"/>
  <c r="G9873" i="24"/>
  <c r="G9874" i="24"/>
  <c r="G9875" i="24"/>
  <c r="G9876" i="24"/>
  <c r="G9877" i="24"/>
  <c r="G9878" i="24"/>
  <c r="G9879" i="24"/>
  <c r="G9880" i="24"/>
  <c r="G9881" i="24"/>
  <c r="G9882" i="24"/>
  <c r="G9883" i="24"/>
  <c r="G9884" i="24"/>
  <c r="G9885" i="24"/>
  <c r="G9886" i="24"/>
  <c r="G9887" i="24"/>
  <c r="G9888" i="24"/>
  <c r="G9889" i="24"/>
  <c r="G9890" i="24"/>
  <c r="G9891" i="24"/>
  <c r="G9892" i="24"/>
  <c r="G9893" i="24"/>
  <c r="G9894" i="24"/>
  <c r="G9895" i="24"/>
  <c r="G9896" i="24"/>
  <c r="G9897" i="24"/>
  <c r="G9898" i="24"/>
  <c r="G9899" i="24"/>
  <c r="G9900" i="24"/>
  <c r="G9901" i="24"/>
  <c r="G9902" i="24"/>
  <c r="G9903" i="24"/>
  <c r="G9904" i="24"/>
  <c r="G9905" i="24"/>
  <c r="G9906" i="24"/>
  <c r="G9907" i="24"/>
  <c r="G9908" i="24"/>
  <c r="G9909" i="24"/>
  <c r="G9910" i="24"/>
  <c r="G9911" i="24"/>
  <c r="G9912" i="24"/>
  <c r="G9913" i="24"/>
  <c r="G9914" i="24"/>
  <c r="G9915" i="24"/>
  <c r="G9916" i="24"/>
  <c r="G9917" i="24"/>
  <c r="G9918" i="24"/>
  <c r="G9919" i="24"/>
  <c r="G9920" i="24"/>
  <c r="G9921" i="24"/>
  <c r="G9922" i="24"/>
  <c r="G9923" i="24"/>
  <c r="G9924" i="24"/>
  <c r="G9925" i="24"/>
  <c r="G9926" i="24"/>
  <c r="G9927" i="24"/>
  <c r="G9928" i="24"/>
  <c r="G9929" i="24"/>
  <c r="G9930" i="24"/>
  <c r="G9931" i="24"/>
  <c r="G9932" i="24"/>
  <c r="G9933" i="24"/>
  <c r="G9934" i="24"/>
  <c r="G9935" i="24"/>
  <c r="G9936" i="24"/>
  <c r="G9937" i="24"/>
  <c r="G9938" i="24"/>
  <c r="G9939" i="24"/>
  <c r="G9940" i="24"/>
  <c r="G9941" i="24"/>
  <c r="G9942" i="24"/>
  <c r="G9943" i="24"/>
  <c r="G9944" i="24"/>
  <c r="G9945" i="24"/>
  <c r="G9946" i="24"/>
  <c r="G9947" i="24"/>
  <c r="G9948" i="24"/>
  <c r="G9949" i="24"/>
  <c r="G9950" i="24"/>
  <c r="G9951" i="24"/>
  <c r="G9952" i="24"/>
  <c r="G9953" i="24"/>
  <c r="G9954" i="24"/>
  <c r="G9955" i="24"/>
  <c r="G9956" i="24"/>
  <c r="G9957" i="24"/>
  <c r="G9958" i="24"/>
  <c r="G9959" i="24"/>
  <c r="G9960" i="24"/>
  <c r="G9961" i="24"/>
  <c r="G9962" i="24"/>
  <c r="G9963" i="24"/>
  <c r="G9964" i="24"/>
  <c r="G9965" i="24"/>
  <c r="G9966" i="24"/>
  <c r="G9967" i="24"/>
  <c r="G9968" i="24"/>
  <c r="G9969" i="24"/>
  <c r="G9970" i="24"/>
  <c r="G9971" i="24"/>
  <c r="G9972" i="24"/>
  <c r="G9973" i="24"/>
  <c r="G9974" i="24"/>
  <c r="G9975" i="24"/>
  <c r="G9976" i="24"/>
  <c r="G9977" i="24"/>
  <c r="G9978" i="24"/>
  <c r="G9979" i="24"/>
  <c r="G9980" i="24"/>
  <c r="G9981" i="24"/>
  <c r="G9982" i="24"/>
  <c r="G9983" i="24"/>
  <c r="G9984" i="24"/>
  <c r="G9985" i="24"/>
  <c r="G9986" i="24"/>
  <c r="G9987" i="24"/>
  <c r="G9988" i="24"/>
  <c r="G9989" i="24"/>
  <c r="G9990" i="24"/>
  <c r="G9991" i="24"/>
  <c r="G9992" i="24"/>
  <c r="G9993" i="24"/>
  <c r="G9994" i="24"/>
  <c r="G9995" i="24"/>
  <c r="G9996" i="24"/>
  <c r="G9997" i="24"/>
  <c r="G9998" i="24"/>
  <c r="G9999" i="24"/>
  <c r="G10000" i="24"/>
  <c r="G10001" i="24"/>
  <c r="G10002" i="24"/>
  <c r="G10003" i="24"/>
  <c r="G10004" i="24"/>
  <c r="G10005" i="24"/>
  <c r="G10006" i="24"/>
  <c r="G10007" i="24"/>
  <c r="G10008" i="24"/>
  <c r="G10009" i="24"/>
  <c r="G10010" i="24"/>
  <c r="G10011" i="24"/>
  <c r="G10012" i="24"/>
  <c r="G10013" i="24"/>
  <c r="G10014" i="24"/>
  <c r="G10015" i="24"/>
  <c r="G10016" i="24"/>
  <c r="G10017" i="24"/>
  <c r="G10018" i="24"/>
  <c r="G10019" i="24"/>
  <c r="G10020" i="24"/>
  <c r="G10021" i="24"/>
  <c r="G10022" i="24"/>
  <c r="G10023" i="24"/>
  <c r="G10024" i="24"/>
  <c r="G10025" i="24"/>
  <c r="G10026" i="24"/>
  <c r="G10027" i="24"/>
  <c r="G10028" i="24"/>
  <c r="G10029" i="24"/>
  <c r="G10030" i="24"/>
  <c r="G10031" i="24"/>
  <c r="G10032" i="24"/>
  <c r="G10033" i="24"/>
  <c r="G10034" i="24"/>
  <c r="G10035" i="24"/>
  <c r="G10036" i="24"/>
  <c r="G10037" i="24"/>
  <c r="G10038" i="24"/>
  <c r="G10039" i="24"/>
  <c r="G10040" i="24"/>
  <c r="G10041" i="24"/>
  <c r="G10042" i="24"/>
  <c r="G10043" i="24"/>
  <c r="G10044" i="24"/>
  <c r="G10045" i="24"/>
  <c r="G10046" i="24"/>
  <c r="G10047" i="24"/>
  <c r="G10048" i="24"/>
  <c r="G10049" i="24"/>
  <c r="G10050" i="24"/>
  <c r="G10051" i="24"/>
  <c r="G10052" i="24"/>
  <c r="G10053" i="24"/>
  <c r="G10054" i="24"/>
  <c r="G10055" i="24"/>
  <c r="G10056" i="24"/>
  <c r="G10057" i="24"/>
  <c r="G10058" i="24"/>
  <c r="G10059" i="24"/>
  <c r="G10060" i="24"/>
  <c r="G10061" i="24"/>
  <c r="G10062" i="24"/>
  <c r="G10063" i="24"/>
  <c r="G10064" i="24"/>
  <c r="G10065" i="24"/>
  <c r="G10066" i="24"/>
  <c r="G10067" i="24"/>
  <c r="G10068" i="24"/>
  <c r="G10069" i="24"/>
  <c r="G10070" i="24"/>
  <c r="G10071" i="24"/>
  <c r="G10072" i="24"/>
  <c r="G10073" i="24"/>
  <c r="G10074" i="24"/>
  <c r="G10075" i="24"/>
  <c r="G10076" i="24"/>
  <c r="G10077" i="24"/>
  <c r="G10078" i="24"/>
  <c r="G10079" i="24"/>
  <c r="G10080" i="24"/>
  <c r="G10081" i="24"/>
  <c r="G10082" i="24"/>
  <c r="G10083" i="24"/>
  <c r="G10084" i="24"/>
  <c r="G10085" i="24"/>
  <c r="G10086" i="24"/>
  <c r="G10087" i="24"/>
  <c r="G10088" i="24"/>
  <c r="G10089" i="24"/>
  <c r="G10090" i="24"/>
  <c r="G10091" i="24"/>
  <c r="G10092" i="24"/>
  <c r="G10093" i="24"/>
  <c r="G10094" i="24"/>
  <c r="G10095" i="24"/>
  <c r="G10096" i="24"/>
  <c r="G10097" i="24"/>
  <c r="G10098" i="24"/>
  <c r="G10099" i="24"/>
  <c r="G10100" i="24"/>
  <c r="G10101" i="24"/>
  <c r="G10102" i="24"/>
  <c r="G10103" i="24"/>
  <c r="G10104" i="24"/>
  <c r="G10105" i="24"/>
  <c r="G10106" i="24"/>
  <c r="G10107" i="24"/>
  <c r="G10108" i="24"/>
  <c r="G10109" i="24"/>
  <c r="G10110" i="24"/>
  <c r="G10111" i="24"/>
  <c r="G10112" i="24"/>
  <c r="G10113" i="24"/>
  <c r="G10114" i="24"/>
  <c r="G10115" i="24"/>
  <c r="G10116" i="24"/>
  <c r="G10117" i="24"/>
  <c r="G10118" i="24"/>
  <c r="G10119" i="24"/>
  <c r="G10120" i="24"/>
  <c r="G10121" i="24"/>
  <c r="G10122" i="24"/>
  <c r="G10123" i="24"/>
  <c r="G10124" i="24"/>
  <c r="G10125" i="24"/>
  <c r="G10126" i="24"/>
  <c r="G10127" i="24"/>
  <c r="G10128" i="24"/>
  <c r="G10129" i="24"/>
  <c r="G10130" i="24"/>
  <c r="G10131" i="24"/>
  <c r="G10132" i="24"/>
  <c r="G10133" i="24"/>
  <c r="G10134" i="24"/>
  <c r="G10135" i="24"/>
  <c r="G10136" i="24"/>
  <c r="G10137" i="24"/>
  <c r="G10138" i="24"/>
  <c r="G10139" i="24"/>
  <c r="G10140" i="24"/>
  <c r="G10141" i="24"/>
  <c r="G10142" i="24"/>
  <c r="G10143" i="24"/>
  <c r="G10144" i="24"/>
  <c r="G10145" i="24"/>
  <c r="G10146" i="24"/>
  <c r="G10147" i="24"/>
  <c r="G10148" i="24"/>
  <c r="G10149" i="24"/>
  <c r="G10150" i="24"/>
  <c r="G10151" i="24"/>
  <c r="G10152" i="24"/>
  <c r="G10153" i="24"/>
  <c r="G10154" i="24"/>
  <c r="G10155" i="24"/>
  <c r="G10156" i="24"/>
  <c r="G10157" i="24"/>
  <c r="G10158" i="24"/>
  <c r="G10159" i="24"/>
  <c r="G10160" i="24"/>
  <c r="G10161" i="24"/>
  <c r="G10162" i="24"/>
  <c r="G10163" i="24"/>
  <c r="G10164" i="24"/>
  <c r="G10165" i="24"/>
  <c r="G10166" i="24"/>
  <c r="G10167" i="24"/>
  <c r="G10168" i="24"/>
  <c r="G10169" i="24"/>
  <c r="G10170" i="24"/>
  <c r="G10171" i="24"/>
  <c r="G10172" i="24"/>
  <c r="G10173" i="24"/>
  <c r="G10174" i="24"/>
  <c r="G10175" i="24"/>
  <c r="G10176" i="24"/>
  <c r="G10177" i="24"/>
  <c r="G10178" i="24"/>
  <c r="G10179" i="24"/>
  <c r="G10180" i="24"/>
  <c r="G10181" i="24"/>
  <c r="G10182" i="24"/>
  <c r="G10183" i="24"/>
  <c r="G10184" i="24"/>
  <c r="G10185" i="24"/>
  <c r="G10186" i="24"/>
  <c r="G10187" i="24"/>
  <c r="G10188" i="24"/>
  <c r="G10189" i="24"/>
  <c r="G10190" i="24"/>
  <c r="G10191" i="24"/>
  <c r="G10192" i="24"/>
  <c r="G10193" i="24"/>
  <c r="G10194" i="24"/>
  <c r="G10195" i="24"/>
  <c r="G10196" i="24"/>
  <c r="G10197" i="24"/>
  <c r="G10198" i="24"/>
  <c r="G10199" i="24"/>
  <c r="G10200" i="24"/>
  <c r="G10201" i="24"/>
  <c r="G10202" i="24"/>
  <c r="G10203" i="24"/>
  <c r="G10204" i="24"/>
  <c r="G10205" i="24"/>
  <c r="G10206" i="24"/>
  <c r="G10207" i="24"/>
  <c r="G10208" i="24"/>
  <c r="G10209" i="24"/>
  <c r="G10210" i="24"/>
  <c r="G10211" i="24"/>
  <c r="G10212" i="24"/>
  <c r="G10213" i="24"/>
  <c r="G10214" i="24"/>
  <c r="G10215" i="24"/>
  <c r="G10216" i="24"/>
  <c r="G10217" i="24"/>
  <c r="G10218" i="24"/>
  <c r="G10219" i="24"/>
  <c r="G10220" i="24"/>
  <c r="G10221" i="24"/>
  <c r="G10222" i="24"/>
  <c r="G10223" i="24"/>
  <c r="G10224" i="24"/>
  <c r="G10225" i="24"/>
  <c r="G10226" i="24"/>
  <c r="G10227" i="24"/>
  <c r="G10228" i="24"/>
  <c r="G10229" i="24"/>
  <c r="G10230" i="24"/>
  <c r="G10231" i="24"/>
  <c r="G10232" i="24"/>
  <c r="G10233" i="24"/>
  <c r="G10234" i="24"/>
  <c r="G10235" i="24"/>
  <c r="G10236" i="24"/>
  <c r="G10237" i="24"/>
  <c r="G10238" i="24"/>
  <c r="G10239" i="24"/>
  <c r="G10240" i="24"/>
  <c r="G10241" i="24"/>
  <c r="G10242" i="24"/>
  <c r="G10243" i="24"/>
  <c r="G10244" i="24"/>
  <c r="G10245" i="24"/>
  <c r="G10246" i="24"/>
  <c r="G10247" i="24"/>
  <c r="G10248" i="24"/>
  <c r="G10249" i="24"/>
  <c r="G10250" i="24"/>
  <c r="G10251" i="24"/>
  <c r="G10252" i="24"/>
  <c r="G10253" i="24"/>
  <c r="G10254" i="24"/>
  <c r="G10255" i="24"/>
  <c r="G10256" i="24"/>
  <c r="G10257" i="24"/>
  <c r="G10258" i="24"/>
  <c r="G10259" i="24"/>
  <c r="G10260" i="24"/>
  <c r="G10261" i="24"/>
  <c r="G10262" i="24"/>
  <c r="G10263" i="24"/>
  <c r="G10264" i="24"/>
  <c r="G10265" i="24"/>
  <c r="G10266" i="24"/>
  <c r="G10267" i="24"/>
  <c r="G10268" i="24"/>
  <c r="G10269" i="24"/>
  <c r="G10270" i="24"/>
  <c r="G10271" i="24"/>
  <c r="G10272" i="24"/>
  <c r="G10273" i="24"/>
  <c r="G10274" i="24"/>
  <c r="G10275" i="24"/>
  <c r="G10276" i="24"/>
  <c r="G10277" i="24"/>
  <c r="G10278" i="24"/>
  <c r="G10279" i="24"/>
  <c r="G10280" i="24"/>
  <c r="G10281" i="24"/>
  <c r="G10282" i="24"/>
  <c r="G10283" i="24"/>
  <c r="G10284" i="24"/>
  <c r="G10285" i="24"/>
  <c r="G10286" i="24"/>
  <c r="G10287" i="24"/>
  <c r="G10288" i="24"/>
  <c r="G10289" i="24"/>
  <c r="G10290" i="24"/>
  <c r="G10291" i="24"/>
  <c r="G10292" i="24"/>
  <c r="G10293" i="24"/>
  <c r="G10294" i="24"/>
  <c r="G10295" i="24"/>
  <c r="G10296" i="24"/>
  <c r="G10297" i="24"/>
  <c r="G10298" i="24"/>
  <c r="G10299" i="24"/>
  <c r="G10300" i="24"/>
  <c r="G10301" i="24"/>
  <c r="G10302" i="24"/>
  <c r="G10303" i="24"/>
  <c r="G10304" i="24"/>
  <c r="G10305" i="24"/>
  <c r="G10306" i="24"/>
  <c r="G10307" i="24"/>
  <c r="G10308" i="24"/>
  <c r="G10309" i="24"/>
  <c r="G10310" i="24"/>
  <c r="G10311" i="24"/>
  <c r="G10312" i="24"/>
  <c r="G10313" i="24"/>
  <c r="G10314" i="24"/>
  <c r="G10315" i="24"/>
  <c r="G10316" i="24"/>
  <c r="G10317" i="24"/>
  <c r="G10318" i="24"/>
  <c r="G10319" i="24"/>
  <c r="G10320" i="24"/>
  <c r="G10321" i="24"/>
  <c r="G10322" i="24"/>
  <c r="G10323" i="24"/>
  <c r="G10324" i="24"/>
  <c r="G10325" i="24"/>
  <c r="G10326" i="24"/>
  <c r="G10327" i="24"/>
  <c r="G10328" i="24"/>
  <c r="G10329" i="24"/>
  <c r="G10330" i="24"/>
  <c r="G10331" i="24"/>
  <c r="G10332" i="24"/>
  <c r="G10333" i="24"/>
  <c r="G10334" i="24"/>
  <c r="G10335" i="24"/>
  <c r="G10336" i="24"/>
  <c r="G10337" i="24"/>
  <c r="G10338" i="24"/>
  <c r="G10339" i="24"/>
  <c r="G10340" i="24"/>
  <c r="G10341" i="24"/>
  <c r="G10342" i="24"/>
  <c r="G10343" i="24"/>
  <c r="G10344" i="24"/>
  <c r="G10345" i="24"/>
  <c r="G10346" i="24"/>
  <c r="G10347" i="24"/>
  <c r="G10348" i="24"/>
  <c r="G10349" i="24"/>
  <c r="G10350" i="24"/>
  <c r="G10351" i="24"/>
  <c r="G10352" i="24"/>
  <c r="G10353" i="24"/>
  <c r="G10354" i="24"/>
  <c r="G10355" i="24"/>
  <c r="G10356" i="24"/>
  <c r="G10357" i="24"/>
  <c r="G10358" i="24"/>
  <c r="G10359" i="24"/>
  <c r="G10360" i="24"/>
  <c r="G10361" i="24"/>
  <c r="G10362" i="24"/>
  <c r="G10363" i="24"/>
  <c r="G10364" i="24"/>
  <c r="G10365" i="24"/>
  <c r="G10366" i="24"/>
  <c r="G10367" i="24"/>
  <c r="G10368" i="24"/>
  <c r="G10369" i="24"/>
  <c r="G10370" i="24"/>
  <c r="G10371" i="24"/>
  <c r="G10372" i="24"/>
  <c r="G10373" i="24"/>
  <c r="G10374" i="24"/>
  <c r="G10375" i="24"/>
  <c r="G10376" i="24"/>
  <c r="G10377" i="24"/>
  <c r="G10378" i="24"/>
  <c r="G10379" i="24"/>
  <c r="G10380" i="24"/>
  <c r="G10381" i="24"/>
  <c r="G10382" i="24"/>
  <c r="G10383" i="24"/>
  <c r="G10384" i="24"/>
  <c r="G10385" i="24"/>
  <c r="G10386" i="24"/>
  <c r="G10387" i="24"/>
  <c r="G10388" i="24"/>
  <c r="G10389" i="24"/>
  <c r="G10390" i="24"/>
  <c r="G10391" i="24"/>
  <c r="G10392" i="24"/>
  <c r="G10393" i="24"/>
  <c r="G10394" i="24"/>
  <c r="G10395" i="24"/>
  <c r="G10396" i="24"/>
  <c r="G10397" i="24"/>
  <c r="G10398" i="24"/>
  <c r="G10399" i="24"/>
  <c r="G10400" i="24"/>
  <c r="G10401" i="24"/>
  <c r="G10402" i="24"/>
  <c r="G10403" i="24"/>
  <c r="G10404" i="24"/>
  <c r="G10405" i="24"/>
  <c r="G10406" i="24"/>
  <c r="G10407" i="24"/>
  <c r="G10408" i="24"/>
  <c r="G10409" i="24"/>
  <c r="G10410" i="24"/>
  <c r="G10411" i="24"/>
  <c r="G10412" i="24"/>
  <c r="G10413" i="24"/>
  <c r="G10414" i="24"/>
  <c r="G10415" i="24"/>
  <c r="G10416" i="24"/>
  <c r="G10417" i="24"/>
  <c r="G10418" i="24"/>
  <c r="G10419" i="24"/>
  <c r="G10420" i="24"/>
  <c r="G10421" i="24"/>
  <c r="G10422" i="24"/>
  <c r="G10423" i="24"/>
  <c r="G10424" i="24"/>
  <c r="G10425" i="24"/>
  <c r="G10426" i="24"/>
  <c r="G10427" i="24"/>
  <c r="G10428" i="24"/>
  <c r="G10429" i="24"/>
  <c r="G10430" i="24"/>
  <c r="G10431" i="24"/>
  <c r="G10432" i="24"/>
  <c r="G10433" i="24"/>
  <c r="G10434" i="24"/>
  <c r="G10435" i="24"/>
  <c r="G10436" i="24"/>
  <c r="G10437" i="24"/>
  <c r="G10438" i="24"/>
  <c r="G10439" i="24"/>
  <c r="G10440" i="24"/>
  <c r="G10441" i="24"/>
  <c r="G10442" i="24"/>
  <c r="G10443" i="24"/>
  <c r="G10444" i="24"/>
  <c r="G10445" i="24"/>
  <c r="G10446" i="24"/>
  <c r="G10447" i="24"/>
  <c r="G10448" i="24"/>
  <c r="G10449" i="24"/>
  <c r="G10450" i="24"/>
  <c r="G10451" i="24"/>
  <c r="G10452" i="24"/>
  <c r="G10453" i="24"/>
  <c r="G10454" i="24"/>
  <c r="G10455" i="24"/>
  <c r="G10456" i="24"/>
  <c r="G10457" i="24"/>
  <c r="G10458" i="24"/>
  <c r="G10459" i="24"/>
  <c r="G10460" i="24"/>
  <c r="G10461" i="24"/>
  <c r="G10462" i="24"/>
  <c r="G10463" i="24"/>
  <c r="G10464" i="24"/>
  <c r="G10465" i="24"/>
  <c r="G10466" i="24"/>
  <c r="G10467" i="24"/>
  <c r="G10468" i="24"/>
  <c r="G10469" i="24"/>
  <c r="G10470" i="24"/>
  <c r="G10471" i="24"/>
  <c r="G10472" i="24"/>
  <c r="G10473" i="24"/>
  <c r="G10474" i="24"/>
  <c r="G10475" i="24"/>
  <c r="G10476" i="24"/>
  <c r="G10477" i="24"/>
  <c r="G10478" i="24"/>
  <c r="G10479" i="24"/>
  <c r="G10480" i="24"/>
  <c r="G10481" i="24"/>
  <c r="G10482" i="24"/>
  <c r="G10483" i="24"/>
  <c r="G10484" i="24"/>
  <c r="G10485" i="24"/>
  <c r="G10486" i="24"/>
  <c r="G10487" i="24"/>
  <c r="G10488" i="24"/>
  <c r="G10489" i="24"/>
  <c r="G10490" i="24"/>
  <c r="G10491" i="24"/>
  <c r="G10492" i="24"/>
  <c r="G10493" i="24"/>
  <c r="G10494" i="24"/>
  <c r="G10495" i="24"/>
  <c r="G10496" i="24"/>
  <c r="G10497" i="24"/>
  <c r="G10498" i="24"/>
  <c r="G10499" i="24"/>
  <c r="G10500" i="24"/>
  <c r="G10501" i="24"/>
  <c r="G10502" i="24"/>
  <c r="G10503" i="24"/>
  <c r="G10504" i="24"/>
  <c r="G10505" i="24"/>
  <c r="G10506" i="24"/>
  <c r="G10507" i="24"/>
  <c r="G10508" i="24"/>
  <c r="G10509" i="24"/>
  <c r="G10510" i="24"/>
  <c r="G10511" i="24"/>
  <c r="G10512" i="24"/>
  <c r="G10513" i="24"/>
  <c r="G10514" i="24"/>
  <c r="G10515" i="24"/>
  <c r="G10516" i="24"/>
  <c r="G10517" i="24"/>
  <c r="G10518" i="24"/>
  <c r="G10519" i="24"/>
  <c r="G10520" i="24"/>
  <c r="G10521" i="24"/>
  <c r="G10522" i="24"/>
  <c r="G10523" i="24"/>
  <c r="G10524" i="24"/>
  <c r="G10525" i="24"/>
  <c r="G10526" i="24"/>
  <c r="G10527" i="24"/>
  <c r="G10528" i="24"/>
  <c r="G10529" i="24"/>
  <c r="G10530" i="24"/>
  <c r="G10531" i="24"/>
  <c r="G10532" i="24"/>
  <c r="G10533" i="24"/>
  <c r="G10534" i="24"/>
  <c r="G10535" i="24"/>
  <c r="G10536" i="24"/>
  <c r="G10537" i="24"/>
  <c r="G10538" i="24"/>
  <c r="G10539" i="24"/>
  <c r="G10540" i="24"/>
  <c r="G10541" i="24"/>
  <c r="G10542" i="24"/>
  <c r="G10543" i="24"/>
  <c r="G10544" i="24"/>
  <c r="G10545" i="24"/>
  <c r="G10546" i="24"/>
  <c r="G10547" i="24"/>
  <c r="G10548" i="24"/>
  <c r="G10549" i="24"/>
  <c r="G10550" i="24"/>
  <c r="G10551" i="24"/>
  <c r="G10552" i="24"/>
  <c r="G10553" i="24"/>
  <c r="G10554" i="24"/>
  <c r="G10555" i="24"/>
  <c r="G10556" i="24"/>
  <c r="G10557" i="24"/>
  <c r="G10558" i="24"/>
  <c r="G10559" i="24"/>
  <c r="G10560" i="24"/>
  <c r="G10561" i="24"/>
  <c r="G10562" i="24"/>
  <c r="G10563" i="24"/>
  <c r="G10564" i="24"/>
  <c r="G10565" i="24"/>
  <c r="G10566" i="24"/>
  <c r="G10567" i="24"/>
  <c r="G10568" i="24"/>
  <c r="G10569" i="24"/>
  <c r="G10570" i="24"/>
  <c r="G10571" i="24"/>
  <c r="G10572" i="24"/>
  <c r="G10573" i="24"/>
  <c r="G10574" i="24"/>
  <c r="G10575" i="24"/>
  <c r="G10576" i="24"/>
  <c r="G10577" i="24"/>
  <c r="G10578" i="24"/>
  <c r="G10579" i="24"/>
  <c r="G10580" i="24"/>
  <c r="G10581" i="24"/>
  <c r="G10582" i="24"/>
  <c r="G10583" i="24"/>
  <c r="G10584" i="24"/>
  <c r="G10585" i="24"/>
  <c r="G10586" i="24"/>
  <c r="G10587" i="24"/>
  <c r="G10588" i="24"/>
  <c r="G10589" i="24"/>
  <c r="G10590" i="24"/>
  <c r="G10591" i="24"/>
  <c r="G10592" i="24"/>
  <c r="G10593" i="24"/>
  <c r="G10594" i="24"/>
  <c r="G10595" i="24"/>
  <c r="G10596" i="24"/>
  <c r="G10597" i="24"/>
  <c r="G10598" i="24"/>
  <c r="G10599" i="24"/>
  <c r="G10600" i="24"/>
  <c r="G10601" i="24"/>
  <c r="G10602" i="24"/>
  <c r="G10603" i="24"/>
  <c r="G10604" i="24"/>
  <c r="G10605" i="24"/>
  <c r="G10606" i="24"/>
  <c r="G10607" i="24"/>
  <c r="G10608" i="24"/>
  <c r="G10609" i="24"/>
  <c r="G10610" i="24"/>
  <c r="G10611" i="24"/>
  <c r="G10612" i="24"/>
  <c r="G10613" i="24"/>
  <c r="G10614" i="24"/>
  <c r="G10615" i="24"/>
  <c r="G10616" i="24"/>
  <c r="G10617" i="24"/>
  <c r="G10618" i="24"/>
  <c r="G10619" i="24"/>
  <c r="G10620" i="24"/>
  <c r="G10621" i="24"/>
  <c r="G10622" i="24"/>
  <c r="G10623" i="24"/>
  <c r="G10624" i="24"/>
  <c r="G10625" i="24"/>
  <c r="G10626" i="24"/>
  <c r="G10627" i="24"/>
  <c r="G10628" i="24"/>
  <c r="G10629" i="24"/>
  <c r="G10630" i="24"/>
  <c r="G10631" i="24"/>
  <c r="G10632" i="24"/>
  <c r="G10633" i="24"/>
  <c r="G10634" i="24"/>
  <c r="G10635" i="24"/>
  <c r="G10636" i="24"/>
  <c r="G10637" i="24"/>
  <c r="G10638" i="24"/>
  <c r="G10639" i="24"/>
  <c r="G10640" i="24"/>
  <c r="G10641" i="24"/>
  <c r="G10642" i="24"/>
  <c r="G10643" i="24"/>
  <c r="G10644" i="24"/>
  <c r="G10645" i="24"/>
  <c r="G10646" i="24"/>
  <c r="G10647" i="24"/>
  <c r="G10648" i="24"/>
  <c r="G10649" i="24"/>
  <c r="G10650" i="24"/>
  <c r="G10651" i="24"/>
  <c r="G10652" i="24"/>
  <c r="G10653" i="24"/>
  <c r="G10654" i="24"/>
  <c r="G10655" i="24"/>
  <c r="G10656" i="24"/>
  <c r="G10657" i="24"/>
  <c r="G10658" i="24"/>
  <c r="G10659" i="24"/>
  <c r="G10660" i="24"/>
  <c r="G10661" i="24"/>
  <c r="G10662" i="24"/>
  <c r="G10663" i="24"/>
  <c r="G10664" i="24"/>
  <c r="G10665" i="24"/>
  <c r="G10666" i="24"/>
  <c r="G10667" i="24"/>
  <c r="G10668" i="24"/>
  <c r="G10669" i="24"/>
  <c r="G10670" i="24"/>
  <c r="G10671" i="24"/>
  <c r="G10672" i="24"/>
  <c r="G10673" i="24"/>
  <c r="G10674" i="24"/>
  <c r="G10675" i="24"/>
  <c r="G10676" i="24"/>
  <c r="G10677" i="24"/>
  <c r="G10678" i="24"/>
  <c r="G10679" i="24"/>
  <c r="G10680" i="24"/>
  <c r="G10681" i="24"/>
  <c r="G10682" i="24"/>
  <c r="G10683" i="24"/>
  <c r="G10684" i="24"/>
  <c r="G10685" i="24"/>
  <c r="G10686" i="24"/>
  <c r="G10687" i="24"/>
  <c r="G10688" i="24"/>
  <c r="G10689" i="24"/>
  <c r="G10690" i="24"/>
  <c r="G10691" i="24"/>
  <c r="G10692" i="24"/>
  <c r="G10693" i="24"/>
  <c r="G10694" i="24"/>
  <c r="G10695" i="24"/>
  <c r="G10696" i="24"/>
  <c r="G10697" i="24"/>
  <c r="G10698" i="24"/>
  <c r="G10699" i="24"/>
  <c r="G10700" i="24"/>
  <c r="G10701" i="24"/>
  <c r="G10702" i="24"/>
  <c r="G10703" i="24"/>
  <c r="G10704" i="24"/>
  <c r="G10705" i="24"/>
  <c r="G10706" i="24"/>
  <c r="G10707" i="24"/>
  <c r="G10708" i="24"/>
  <c r="G10709" i="24"/>
  <c r="G10710" i="24"/>
  <c r="G10711" i="24"/>
  <c r="G10712" i="24"/>
  <c r="G10713" i="24"/>
  <c r="G10714" i="24"/>
  <c r="G10715" i="24"/>
  <c r="G10716" i="24"/>
  <c r="G10717" i="24"/>
  <c r="G10718" i="24"/>
  <c r="G10719" i="24"/>
  <c r="G10720" i="24"/>
  <c r="G10721" i="24"/>
  <c r="G10722" i="24"/>
  <c r="G10723" i="24"/>
  <c r="G10724" i="24"/>
  <c r="G10725" i="24"/>
  <c r="G10726" i="24"/>
  <c r="G10727" i="24"/>
  <c r="G10728" i="24"/>
  <c r="G10729" i="24"/>
  <c r="G10730" i="24"/>
  <c r="G10731" i="24"/>
  <c r="G10732" i="24"/>
  <c r="G10733" i="24"/>
  <c r="G10734" i="24"/>
  <c r="G10735" i="24"/>
  <c r="G10736" i="24"/>
  <c r="G10737" i="24"/>
  <c r="G10738" i="24"/>
  <c r="G10739" i="24"/>
  <c r="G10740" i="24"/>
  <c r="G10741" i="24"/>
  <c r="G10742" i="24"/>
  <c r="G10743" i="24"/>
  <c r="G10744" i="24"/>
  <c r="G10745" i="24"/>
  <c r="G10746" i="24"/>
  <c r="G10747" i="24"/>
  <c r="G10748" i="24"/>
  <c r="G10749" i="24"/>
  <c r="G10750" i="24"/>
  <c r="G10751" i="24"/>
  <c r="G10752" i="24"/>
  <c r="G10753" i="24"/>
  <c r="G10754" i="24"/>
  <c r="G10755" i="24"/>
  <c r="G10756" i="24"/>
  <c r="G10757" i="24"/>
  <c r="G10758" i="24"/>
  <c r="G10759" i="24"/>
  <c r="G10760" i="24"/>
  <c r="G10761" i="24"/>
  <c r="G10762" i="24"/>
  <c r="G10763" i="24"/>
  <c r="G10764" i="24"/>
  <c r="G10765" i="24"/>
  <c r="G10766" i="24"/>
  <c r="G10767" i="24"/>
  <c r="G10768" i="24"/>
  <c r="G10769" i="24"/>
  <c r="G10770" i="24"/>
  <c r="G10771" i="24"/>
  <c r="G10772" i="24"/>
  <c r="G10773" i="24"/>
  <c r="G10774" i="24"/>
  <c r="G10775" i="24"/>
  <c r="G10776" i="24"/>
  <c r="G10777" i="24"/>
  <c r="G10778" i="24"/>
  <c r="G10779" i="24"/>
  <c r="G10780" i="24"/>
  <c r="G10781" i="24"/>
  <c r="G10782" i="24"/>
  <c r="G10783" i="24"/>
  <c r="G10784" i="24"/>
  <c r="G10785" i="24"/>
  <c r="G10786" i="24"/>
  <c r="G10787" i="24"/>
  <c r="G10788" i="24"/>
  <c r="G10789" i="24"/>
  <c r="G10790" i="24"/>
  <c r="G10791" i="24"/>
  <c r="G10792" i="24"/>
  <c r="G10793" i="24"/>
  <c r="G10794" i="24"/>
  <c r="G10795" i="24"/>
  <c r="G10796" i="24"/>
  <c r="G10797" i="24"/>
  <c r="G10798" i="24"/>
  <c r="G10799" i="24"/>
  <c r="G10800" i="24"/>
  <c r="G10801" i="24"/>
  <c r="G10802" i="24"/>
  <c r="G10803" i="24"/>
  <c r="G10804" i="24"/>
  <c r="G10805" i="24"/>
  <c r="G10806" i="24"/>
  <c r="G10807" i="24"/>
  <c r="G10808" i="24"/>
  <c r="G10809" i="24"/>
  <c r="G10810" i="24"/>
  <c r="G10811" i="24"/>
  <c r="G10812" i="24"/>
  <c r="G10813" i="24"/>
  <c r="G10814" i="24"/>
  <c r="G10815" i="24"/>
  <c r="G10816" i="24"/>
  <c r="G10817" i="24"/>
  <c r="G10818" i="24"/>
  <c r="G10819" i="24"/>
  <c r="G10820" i="24"/>
  <c r="G10821" i="24"/>
  <c r="G10822" i="24"/>
  <c r="G10823" i="24"/>
  <c r="G10824" i="24"/>
  <c r="G10825" i="24"/>
  <c r="G10826" i="24"/>
  <c r="G10827" i="24"/>
  <c r="G10828" i="24"/>
  <c r="G10829" i="24"/>
  <c r="G10830" i="24"/>
  <c r="G10831" i="24"/>
  <c r="G10832" i="24"/>
  <c r="G10833" i="24"/>
  <c r="G10834" i="24"/>
  <c r="G10835" i="24"/>
  <c r="G10836" i="24"/>
  <c r="G10837" i="24"/>
  <c r="G10838" i="24"/>
  <c r="G10839" i="24"/>
  <c r="G10840" i="24"/>
  <c r="G10841" i="24"/>
  <c r="G10842" i="24"/>
  <c r="G10843" i="24"/>
  <c r="G10844" i="24"/>
  <c r="G10845" i="24"/>
  <c r="G10846" i="24"/>
  <c r="G10847" i="24"/>
  <c r="G10848" i="24"/>
  <c r="G10849" i="24"/>
  <c r="G10850" i="24"/>
  <c r="G10851" i="24"/>
  <c r="G10852" i="24"/>
  <c r="G10853" i="24"/>
  <c r="G10854" i="24"/>
  <c r="G10855" i="24"/>
  <c r="G10856" i="24"/>
  <c r="G10857" i="24"/>
  <c r="G10858" i="24"/>
  <c r="G10859" i="24"/>
  <c r="G10860" i="24"/>
  <c r="G10861" i="24"/>
  <c r="G10862" i="24"/>
  <c r="G10863" i="24"/>
  <c r="G10864" i="24"/>
  <c r="G10865" i="24"/>
  <c r="G10866" i="24"/>
  <c r="G10867" i="24"/>
  <c r="G10868" i="24"/>
  <c r="G10869" i="24"/>
  <c r="G10870" i="24"/>
  <c r="G10871" i="24"/>
  <c r="G10872" i="24"/>
  <c r="G10873" i="24"/>
  <c r="G10874" i="24"/>
  <c r="G10875" i="24"/>
  <c r="G10876" i="24"/>
  <c r="G10877" i="24"/>
  <c r="G10878" i="24"/>
  <c r="G10879" i="24"/>
  <c r="G10880" i="24"/>
  <c r="G10881" i="24"/>
  <c r="G10882" i="24"/>
  <c r="G10883" i="24"/>
  <c r="G10884" i="24"/>
  <c r="G10885" i="24"/>
  <c r="G10886" i="24"/>
  <c r="G10887" i="24"/>
  <c r="G10888" i="24"/>
  <c r="G10889" i="24"/>
  <c r="G10890" i="24"/>
  <c r="G10891" i="24"/>
  <c r="G10892" i="24"/>
  <c r="G10893" i="24"/>
  <c r="G10894" i="24"/>
  <c r="G10895" i="24"/>
  <c r="G10896" i="24"/>
  <c r="G10897" i="24"/>
  <c r="G10898" i="24"/>
  <c r="G10899" i="24"/>
  <c r="G10900" i="24"/>
  <c r="G10901" i="24"/>
  <c r="G10902" i="24"/>
  <c r="G10903" i="24"/>
  <c r="G10904" i="24"/>
  <c r="G10905" i="24"/>
  <c r="G10906" i="24"/>
  <c r="G10907" i="24"/>
  <c r="G10908" i="24"/>
  <c r="G10909" i="24"/>
  <c r="G10910" i="24"/>
  <c r="G10911" i="24"/>
  <c r="G10912" i="24"/>
  <c r="G10913" i="24"/>
  <c r="G10914" i="24"/>
  <c r="G10915" i="24"/>
  <c r="G10916" i="24"/>
  <c r="G10917" i="24"/>
  <c r="G10918" i="24"/>
  <c r="G10919" i="24"/>
  <c r="G10920" i="24"/>
  <c r="G10921" i="24"/>
  <c r="G10922" i="24"/>
  <c r="G10923" i="24"/>
  <c r="G10924" i="24"/>
  <c r="G10925" i="24"/>
  <c r="G10926" i="24"/>
  <c r="G10927" i="24"/>
  <c r="G10928" i="24"/>
  <c r="G10929" i="24"/>
  <c r="G10930" i="24"/>
  <c r="G10931" i="24"/>
  <c r="G10932" i="24"/>
  <c r="G10933" i="24"/>
  <c r="G10934" i="24"/>
  <c r="G10935" i="24"/>
  <c r="G10936" i="24"/>
  <c r="G10937" i="24"/>
  <c r="G10938" i="24"/>
  <c r="G10939" i="24"/>
  <c r="G10940" i="24"/>
  <c r="G10941" i="24"/>
  <c r="G10942" i="24"/>
  <c r="G10943" i="24"/>
  <c r="G10944" i="24"/>
  <c r="G10945" i="24"/>
  <c r="G10946" i="24"/>
  <c r="G10947" i="24"/>
  <c r="G10948" i="24"/>
  <c r="G10949" i="24"/>
  <c r="G10950" i="24"/>
  <c r="G10951" i="24"/>
  <c r="G10952" i="24"/>
  <c r="G10953" i="24"/>
  <c r="G10954" i="24"/>
  <c r="G10955" i="24"/>
  <c r="G10956" i="24"/>
  <c r="G10957" i="24"/>
  <c r="G10958" i="24"/>
  <c r="G10959" i="24"/>
  <c r="G10960" i="24"/>
  <c r="G10961" i="24"/>
  <c r="G10962" i="24"/>
  <c r="G10963" i="24"/>
  <c r="G10964" i="24"/>
  <c r="G10965" i="24"/>
  <c r="G10966" i="24"/>
  <c r="G10967" i="24"/>
  <c r="G10968" i="24"/>
  <c r="G10969" i="24"/>
  <c r="G10970" i="24"/>
  <c r="G10971" i="24"/>
  <c r="G10972" i="24"/>
  <c r="G10973" i="24"/>
  <c r="G10974" i="24"/>
  <c r="G10975" i="24"/>
  <c r="G10976" i="24"/>
  <c r="G10977" i="24"/>
  <c r="G10978" i="24"/>
  <c r="G10979" i="24"/>
  <c r="G10980" i="24"/>
  <c r="G10981" i="24"/>
  <c r="G10982" i="24"/>
  <c r="G10983" i="24"/>
  <c r="G10984" i="24"/>
  <c r="G10985" i="24"/>
  <c r="G10986" i="24"/>
  <c r="G10987" i="24"/>
  <c r="G10988" i="24"/>
  <c r="G10989" i="24"/>
  <c r="G10990" i="24"/>
  <c r="G10991" i="24"/>
  <c r="G10992" i="24"/>
  <c r="G10993" i="24"/>
  <c r="G10994" i="24"/>
  <c r="G10995" i="24"/>
  <c r="G10996" i="24"/>
  <c r="G10997" i="24"/>
  <c r="G10998" i="24"/>
  <c r="G10999" i="24"/>
  <c r="G11000" i="24"/>
  <c r="G11001" i="24"/>
  <c r="G11002" i="24"/>
  <c r="G11003" i="24"/>
  <c r="G11004" i="24"/>
  <c r="G11005" i="24"/>
  <c r="G11006" i="24"/>
  <c r="G11007" i="24"/>
  <c r="G11008" i="24"/>
  <c r="G11009" i="24"/>
  <c r="G11010" i="24"/>
  <c r="G11011" i="24"/>
  <c r="G11012" i="24"/>
  <c r="G11013" i="24"/>
  <c r="G11014" i="24"/>
  <c r="G11015" i="24"/>
  <c r="G11016" i="24"/>
  <c r="G11017" i="24"/>
  <c r="G11018" i="24"/>
  <c r="G11019" i="24"/>
  <c r="G11020" i="24"/>
  <c r="G11021" i="24"/>
  <c r="G11022" i="24"/>
  <c r="G11023" i="24"/>
  <c r="G11024" i="24"/>
  <c r="G11025" i="24"/>
  <c r="G11026" i="24"/>
  <c r="G11027" i="24"/>
  <c r="G11028" i="24"/>
  <c r="G11029" i="24"/>
  <c r="G11030" i="24"/>
  <c r="G11031" i="24"/>
  <c r="G11032" i="24"/>
  <c r="G11033" i="24"/>
  <c r="G11034" i="24"/>
  <c r="G11035" i="24"/>
  <c r="G11036" i="24"/>
  <c r="G11037" i="24"/>
  <c r="G11038" i="24"/>
  <c r="G11039" i="24"/>
  <c r="G11040" i="24"/>
  <c r="G11041" i="24"/>
  <c r="G11042" i="24"/>
  <c r="G11043" i="24"/>
  <c r="G11044" i="24"/>
  <c r="G11045" i="24"/>
  <c r="G11046" i="24"/>
  <c r="G11047" i="24"/>
  <c r="G11048" i="24"/>
  <c r="G11049" i="24"/>
  <c r="G11050" i="24"/>
  <c r="G11051" i="24"/>
  <c r="G11052" i="24"/>
  <c r="G11053" i="24"/>
  <c r="G11054" i="24"/>
  <c r="G11055" i="24"/>
  <c r="G11056" i="24"/>
  <c r="G11057" i="24"/>
  <c r="G11058" i="24"/>
  <c r="G11059" i="24"/>
  <c r="G11060" i="24"/>
  <c r="G11061" i="24"/>
  <c r="G11062" i="24"/>
  <c r="G11063" i="24"/>
  <c r="G11064" i="24"/>
  <c r="G11065" i="24"/>
  <c r="G11066" i="24"/>
  <c r="G11067" i="24"/>
  <c r="G11068" i="24"/>
  <c r="G11069" i="24"/>
  <c r="G11070" i="24"/>
  <c r="G11071" i="24"/>
  <c r="G11072" i="24"/>
  <c r="G11073" i="24"/>
  <c r="G11074" i="24"/>
  <c r="G11075" i="24"/>
  <c r="G11076" i="24"/>
  <c r="G11077" i="24"/>
  <c r="G11078" i="24"/>
  <c r="G11079" i="24"/>
  <c r="G11080" i="24"/>
  <c r="G11081" i="24"/>
  <c r="G11082" i="24"/>
  <c r="G11083" i="24"/>
  <c r="G11084" i="24"/>
  <c r="G11085" i="24"/>
  <c r="G11086" i="24"/>
  <c r="G11087" i="24"/>
  <c r="G11088" i="24"/>
  <c r="G11089" i="24"/>
  <c r="G11090" i="24"/>
  <c r="G11091" i="24"/>
  <c r="G11092" i="24"/>
  <c r="G11093" i="24"/>
  <c r="G11094" i="24"/>
  <c r="G11095" i="24"/>
  <c r="G11096" i="24"/>
  <c r="G11097" i="24"/>
  <c r="G11098" i="24"/>
  <c r="G11099" i="24"/>
  <c r="G11100" i="24"/>
  <c r="G11101" i="24"/>
  <c r="G11102" i="24"/>
  <c r="G11103" i="24"/>
  <c r="G11104" i="24"/>
  <c r="G11105" i="24"/>
  <c r="G11106" i="24"/>
  <c r="G11107" i="24"/>
  <c r="G11108" i="24"/>
  <c r="G11109" i="24"/>
  <c r="G11110" i="24"/>
  <c r="G11111" i="24"/>
  <c r="G11112" i="24"/>
  <c r="G11113" i="24"/>
  <c r="G11114" i="24"/>
  <c r="G11115" i="24"/>
  <c r="G11116" i="24"/>
  <c r="G11117" i="24"/>
  <c r="G11118" i="24"/>
  <c r="G11119" i="24"/>
  <c r="G11120" i="24"/>
  <c r="G11121" i="24"/>
  <c r="G11122" i="24"/>
  <c r="G11123" i="24"/>
  <c r="G11124" i="24"/>
  <c r="G11125" i="24"/>
  <c r="G11126" i="24"/>
  <c r="G11127" i="24"/>
  <c r="G11128" i="24"/>
  <c r="G11129" i="24"/>
  <c r="G11130" i="24"/>
  <c r="G11131" i="24"/>
  <c r="G11132" i="24"/>
  <c r="G11133" i="24"/>
  <c r="G11134" i="24"/>
  <c r="G11135" i="24"/>
  <c r="G11136" i="24"/>
  <c r="G11137" i="24"/>
  <c r="G11138" i="24"/>
  <c r="G11139" i="24"/>
  <c r="G11140" i="24"/>
  <c r="G11141" i="24"/>
  <c r="G11142" i="24"/>
  <c r="G11143" i="24"/>
  <c r="G11144" i="24"/>
  <c r="G11145" i="24"/>
  <c r="G11146" i="24"/>
  <c r="G11147" i="24"/>
  <c r="G11148" i="24"/>
  <c r="G11149" i="24"/>
  <c r="G11150" i="24"/>
  <c r="G11151" i="24"/>
  <c r="G11152" i="24"/>
  <c r="G11153" i="24"/>
  <c r="G11154" i="24"/>
  <c r="G11155" i="24"/>
  <c r="G11156" i="24"/>
  <c r="G11157" i="24"/>
  <c r="G11158" i="24"/>
  <c r="G11159" i="24"/>
  <c r="G11160" i="24"/>
  <c r="G11161" i="24"/>
  <c r="G11162" i="24"/>
  <c r="G11163" i="24"/>
  <c r="G11164" i="24"/>
  <c r="G11165" i="24"/>
  <c r="G11166" i="24"/>
  <c r="G11167" i="24"/>
  <c r="G11168" i="24"/>
  <c r="G11169" i="24"/>
  <c r="G11170" i="24"/>
  <c r="G11171" i="24"/>
  <c r="G11172" i="24"/>
  <c r="G11173" i="24"/>
  <c r="G11174" i="24"/>
  <c r="G11175" i="24"/>
  <c r="G11176" i="24"/>
  <c r="G11177" i="24"/>
  <c r="G11178" i="24"/>
  <c r="G11179" i="24"/>
  <c r="G11180" i="24"/>
  <c r="G11181" i="24"/>
  <c r="G11182" i="24"/>
  <c r="G11183" i="24"/>
  <c r="G11184" i="24"/>
  <c r="G11185" i="24"/>
  <c r="G11186" i="24"/>
  <c r="G11187" i="24"/>
  <c r="G11188" i="24"/>
  <c r="G11189" i="24"/>
  <c r="G11190" i="24"/>
  <c r="G11191" i="24"/>
  <c r="G11192" i="24"/>
  <c r="G11193" i="24"/>
  <c r="G11194" i="24"/>
  <c r="G11195" i="24"/>
  <c r="G11196" i="24"/>
  <c r="G11197" i="24"/>
  <c r="G11198" i="24"/>
  <c r="G11199" i="24"/>
  <c r="G11200" i="24"/>
  <c r="G11201" i="24"/>
  <c r="G11202" i="24"/>
  <c r="G11203" i="24"/>
  <c r="G11204" i="24"/>
  <c r="G11205" i="24"/>
  <c r="G11206" i="24"/>
  <c r="G11207" i="24"/>
  <c r="G11208" i="24"/>
  <c r="G11209" i="24"/>
  <c r="G11210" i="24"/>
  <c r="G11211" i="24"/>
  <c r="G11212" i="24"/>
  <c r="G11213" i="24"/>
  <c r="G11214" i="24"/>
  <c r="G11215" i="24"/>
  <c r="G11216" i="24"/>
  <c r="G11217" i="24"/>
  <c r="G11218" i="24"/>
  <c r="G11219" i="24"/>
  <c r="G11220" i="24"/>
  <c r="G11221" i="24"/>
  <c r="G11222" i="24"/>
  <c r="G11223" i="24"/>
  <c r="G11224" i="24"/>
  <c r="G11225" i="24"/>
  <c r="G11226" i="24"/>
  <c r="G11227" i="24"/>
  <c r="G11228" i="24"/>
  <c r="G11229" i="24"/>
  <c r="G11230" i="24"/>
  <c r="G11231" i="24"/>
  <c r="G11232" i="24"/>
  <c r="G11233" i="24"/>
  <c r="G11234" i="24"/>
  <c r="G11235" i="24"/>
  <c r="G11236" i="24"/>
  <c r="G11237" i="24"/>
  <c r="G11238" i="24"/>
  <c r="G11239" i="24"/>
  <c r="G11240" i="24"/>
  <c r="G11241" i="24"/>
  <c r="G11242" i="24"/>
  <c r="G11243" i="24"/>
  <c r="G11244" i="24"/>
  <c r="G11245" i="24"/>
  <c r="G11246" i="24"/>
  <c r="G11247" i="24"/>
  <c r="G11248" i="24"/>
  <c r="G11249" i="24"/>
  <c r="G11250" i="24"/>
  <c r="G11251" i="24"/>
  <c r="G11252" i="24"/>
  <c r="G11253" i="24"/>
  <c r="G11254" i="24"/>
  <c r="G11255" i="24"/>
  <c r="G11256" i="24"/>
  <c r="G11257" i="24"/>
  <c r="G11258" i="24"/>
  <c r="G11259" i="24"/>
  <c r="G11260" i="24"/>
  <c r="G11261" i="24"/>
  <c r="G11262" i="24"/>
  <c r="G11263" i="24"/>
  <c r="G11264" i="24"/>
  <c r="G11265" i="24"/>
  <c r="G11266" i="24"/>
  <c r="G11267" i="24"/>
  <c r="G11268" i="24"/>
  <c r="G11269" i="24"/>
  <c r="G11270" i="24"/>
  <c r="G11271" i="24"/>
  <c r="G11272" i="24"/>
  <c r="G11273" i="24"/>
  <c r="G11274" i="24"/>
  <c r="G11275" i="24"/>
  <c r="G11276" i="24"/>
  <c r="G11277" i="24"/>
  <c r="G11278" i="24"/>
  <c r="G11279" i="24"/>
  <c r="G11280" i="24"/>
  <c r="G11281" i="24"/>
  <c r="G11282" i="24"/>
  <c r="G11283" i="24"/>
  <c r="G11284" i="24"/>
  <c r="G11285" i="24"/>
  <c r="G11286" i="24"/>
  <c r="G11287" i="24"/>
  <c r="G11288" i="24"/>
  <c r="G11289" i="24"/>
  <c r="G11290" i="24"/>
  <c r="G11291" i="24"/>
  <c r="G11292" i="24"/>
  <c r="G11293" i="24"/>
  <c r="G11294" i="24"/>
  <c r="G11295" i="24"/>
  <c r="G11296" i="24"/>
  <c r="G11297" i="24"/>
  <c r="G11298" i="24"/>
  <c r="G11299" i="24"/>
  <c r="G11300" i="24"/>
  <c r="G11301" i="24"/>
  <c r="G11302" i="24"/>
  <c r="G11303" i="24"/>
  <c r="G11304" i="24"/>
  <c r="G11305" i="24"/>
  <c r="G11306" i="24"/>
  <c r="G11307" i="24"/>
  <c r="G11308" i="24"/>
  <c r="G11309" i="24"/>
  <c r="G11310" i="24"/>
  <c r="G11311" i="24"/>
  <c r="G11312" i="24"/>
  <c r="G11313" i="24"/>
  <c r="G11314" i="24"/>
  <c r="G11315" i="24"/>
  <c r="G11316" i="24"/>
  <c r="G11317" i="24"/>
  <c r="G11318" i="24"/>
  <c r="G11319" i="24"/>
  <c r="G11320" i="24"/>
  <c r="G11321" i="24"/>
  <c r="G11322" i="24"/>
  <c r="G11323" i="24"/>
  <c r="G11324" i="24"/>
  <c r="G11325" i="24"/>
  <c r="G11326" i="24"/>
  <c r="G11327" i="24"/>
  <c r="G11328" i="24"/>
  <c r="G11329" i="24"/>
  <c r="G11330" i="24"/>
  <c r="G11331" i="24"/>
  <c r="G11332" i="24"/>
  <c r="G11333" i="24"/>
  <c r="G11334" i="24"/>
  <c r="G11335" i="24"/>
  <c r="G11336" i="24"/>
  <c r="G11337" i="24"/>
  <c r="G11338" i="24"/>
  <c r="G11339" i="24"/>
  <c r="G11340" i="24"/>
  <c r="G11341" i="24"/>
  <c r="G11342" i="24"/>
  <c r="G11343" i="24"/>
  <c r="G11344" i="24"/>
  <c r="G11345" i="24"/>
  <c r="G11346" i="24"/>
  <c r="G11347" i="24"/>
  <c r="G11348" i="24"/>
  <c r="G11349" i="24"/>
  <c r="G11350" i="24"/>
  <c r="G11351" i="24"/>
  <c r="G11352" i="24"/>
  <c r="G11353" i="24"/>
  <c r="G11354" i="24"/>
  <c r="G11355" i="24"/>
  <c r="G11356" i="24"/>
  <c r="G11357" i="24"/>
  <c r="G11358" i="24"/>
  <c r="G11359" i="24"/>
  <c r="G11360" i="24"/>
  <c r="G11361" i="24"/>
  <c r="G11362" i="24"/>
  <c r="G11363" i="24"/>
  <c r="G11364" i="24"/>
  <c r="G11365" i="24"/>
  <c r="G11366" i="24"/>
  <c r="G11367" i="24"/>
  <c r="G11368" i="24"/>
  <c r="G11369" i="24"/>
  <c r="G11370" i="24"/>
  <c r="G11371" i="24"/>
  <c r="G11372" i="24"/>
  <c r="G11373" i="24"/>
  <c r="G11374" i="24"/>
  <c r="G11375" i="24"/>
  <c r="G11376" i="24"/>
  <c r="G11377" i="24"/>
  <c r="G11378" i="24"/>
  <c r="G11379" i="24"/>
  <c r="G11380" i="24"/>
  <c r="G11381" i="24"/>
  <c r="G11382" i="24"/>
  <c r="G11383" i="24"/>
  <c r="G11384" i="24"/>
  <c r="G11385" i="24"/>
  <c r="G11386" i="24"/>
  <c r="G11387" i="24"/>
  <c r="G11388" i="24"/>
  <c r="G11389" i="24"/>
  <c r="G11390" i="24"/>
  <c r="G11391" i="24"/>
  <c r="G11392" i="24"/>
  <c r="G11393" i="24"/>
  <c r="G11394" i="24"/>
  <c r="G11395" i="24"/>
  <c r="G11396" i="24"/>
  <c r="G11397" i="24"/>
  <c r="G11398" i="24"/>
  <c r="G11399" i="24"/>
  <c r="G11400" i="24"/>
  <c r="G11401" i="24"/>
  <c r="G11402" i="24"/>
  <c r="G11403" i="24"/>
  <c r="G11404" i="24"/>
  <c r="G11405" i="24"/>
  <c r="G11406" i="24"/>
  <c r="G11407" i="24"/>
  <c r="G11408" i="24"/>
  <c r="G11409" i="24"/>
  <c r="G11410" i="24"/>
  <c r="G11411" i="24"/>
  <c r="G11412" i="24"/>
  <c r="G11413" i="24"/>
  <c r="G11414" i="24"/>
  <c r="G11415" i="24"/>
  <c r="G11416" i="24"/>
  <c r="G11417" i="24"/>
  <c r="G11418" i="24"/>
  <c r="G11419" i="24"/>
  <c r="G11420" i="24"/>
  <c r="G11421" i="24"/>
  <c r="G11422" i="24"/>
  <c r="G11423" i="24"/>
  <c r="G11424" i="24"/>
  <c r="G11425" i="24"/>
  <c r="G11426" i="24"/>
  <c r="G11427" i="24"/>
  <c r="G11428" i="24"/>
  <c r="G11429" i="24"/>
  <c r="G11430" i="24"/>
  <c r="G11431" i="24"/>
  <c r="G11432" i="24"/>
  <c r="G11433" i="24"/>
  <c r="G11434" i="24"/>
  <c r="G11435" i="24"/>
  <c r="G11436" i="24"/>
  <c r="G11437" i="24"/>
  <c r="G11438" i="24"/>
  <c r="G11439" i="24"/>
  <c r="G11440" i="24"/>
  <c r="G11441" i="24"/>
  <c r="G11442" i="24"/>
  <c r="G11443" i="24"/>
  <c r="G11444" i="24"/>
  <c r="G11445" i="24"/>
  <c r="G11446" i="24"/>
  <c r="G11447" i="24"/>
  <c r="G11448" i="24"/>
  <c r="G11449" i="24"/>
  <c r="G11450" i="24"/>
  <c r="G11451" i="24"/>
  <c r="G11452" i="24"/>
  <c r="G11453" i="24"/>
  <c r="G11454" i="24"/>
  <c r="G11455" i="24"/>
  <c r="G11456" i="24"/>
  <c r="G11457" i="24"/>
  <c r="G11458" i="24"/>
  <c r="G11459" i="24"/>
  <c r="G11460" i="24"/>
  <c r="G11461" i="24"/>
  <c r="G11462" i="24"/>
  <c r="G11463" i="24"/>
  <c r="G11464" i="24"/>
  <c r="G11465" i="24"/>
  <c r="G11466" i="24"/>
  <c r="G11467" i="24"/>
  <c r="G11468" i="24"/>
  <c r="G11469" i="24"/>
  <c r="G11470" i="24"/>
  <c r="G11471" i="24"/>
  <c r="G11472" i="24"/>
  <c r="G11473" i="24"/>
  <c r="G11474" i="24"/>
  <c r="G11475" i="24"/>
  <c r="G11476" i="24"/>
  <c r="G11477" i="24"/>
  <c r="G11478" i="24"/>
  <c r="G11479" i="24"/>
  <c r="G11480" i="24"/>
  <c r="G11481" i="24"/>
  <c r="G11482" i="24"/>
  <c r="G11483" i="24"/>
  <c r="G11484" i="24"/>
  <c r="G11485" i="24"/>
  <c r="G11486" i="24"/>
  <c r="G11487" i="24"/>
  <c r="G11488" i="24"/>
  <c r="G11489" i="24"/>
  <c r="G11490" i="24"/>
  <c r="G11491" i="24"/>
  <c r="G11492" i="24"/>
  <c r="G11493" i="24"/>
  <c r="G11494" i="24"/>
  <c r="G11495" i="24"/>
  <c r="G11496" i="24"/>
  <c r="G11497" i="24"/>
  <c r="G11498" i="24"/>
  <c r="G11499" i="24"/>
  <c r="G11500" i="24"/>
  <c r="G11501" i="24"/>
  <c r="G11502" i="24"/>
  <c r="G11503" i="24"/>
  <c r="G11504" i="24"/>
  <c r="G11505" i="24"/>
  <c r="G11506" i="24"/>
  <c r="G11507" i="24"/>
  <c r="G11508" i="24"/>
  <c r="G11509" i="24"/>
  <c r="G11510" i="24"/>
  <c r="G11511" i="24"/>
  <c r="G11512" i="24"/>
  <c r="G11513" i="24"/>
  <c r="G11514" i="24"/>
  <c r="G11515" i="24"/>
  <c r="G11516" i="24"/>
  <c r="G11517" i="24"/>
  <c r="G11518" i="24"/>
  <c r="G11519" i="24"/>
  <c r="G11520" i="24"/>
  <c r="G11521" i="24"/>
  <c r="G11522" i="24"/>
  <c r="G11523" i="24"/>
  <c r="G11524" i="24"/>
  <c r="G11525" i="24"/>
  <c r="G11526" i="24"/>
  <c r="G11527" i="24"/>
  <c r="G11528" i="24"/>
  <c r="G11529" i="24"/>
  <c r="G11530" i="24"/>
  <c r="G11531" i="24"/>
  <c r="G11532" i="24"/>
  <c r="G11533" i="24"/>
  <c r="G11534" i="24"/>
  <c r="G11535" i="24"/>
  <c r="G11536" i="24"/>
  <c r="G11537" i="24"/>
  <c r="G11538" i="24"/>
  <c r="G11539" i="24"/>
  <c r="G11540" i="24"/>
  <c r="G11541" i="24"/>
  <c r="G11542" i="24"/>
  <c r="G11543" i="24"/>
  <c r="G11544" i="24"/>
  <c r="G11545" i="24"/>
  <c r="G11546" i="24"/>
  <c r="G11547" i="24"/>
  <c r="G11548" i="24"/>
  <c r="G11549" i="24"/>
  <c r="G11550" i="24"/>
  <c r="G11551" i="24"/>
  <c r="G11552" i="24"/>
  <c r="G11553" i="24"/>
  <c r="G11554" i="24"/>
  <c r="G11555" i="24"/>
  <c r="G11556" i="24"/>
  <c r="G11557" i="24"/>
  <c r="G11558" i="24"/>
  <c r="G11559" i="24"/>
  <c r="G11560" i="24"/>
  <c r="G11561" i="24"/>
  <c r="G11562" i="24"/>
  <c r="G11563" i="24"/>
  <c r="G11564" i="24"/>
  <c r="G11565" i="24"/>
  <c r="G11566" i="24"/>
  <c r="G11567" i="24"/>
  <c r="G11568" i="24"/>
  <c r="G11569" i="24"/>
  <c r="G11570" i="24"/>
  <c r="G11571" i="24"/>
  <c r="G11572" i="24"/>
  <c r="G11573" i="24"/>
  <c r="G11574" i="24"/>
  <c r="G11575" i="24"/>
  <c r="G11576" i="24"/>
  <c r="G11577" i="24"/>
  <c r="G11578" i="24"/>
  <c r="G11579" i="24"/>
  <c r="G11580" i="24"/>
  <c r="G11581" i="24"/>
  <c r="G11582" i="24"/>
  <c r="G11583" i="24"/>
  <c r="G11584" i="24"/>
  <c r="G11585" i="24"/>
  <c r="G11586" i="24"/>
  <c r="G11587" i="24"/>
  <c r="G11588" i="24"/>
  <c r="G11589" i="24"/>
  <c r="G11590" i="24"/>
  <c r="G11591" i="24"/>
  <c r="G11592" i="24"/>
  <c r="G11593" i="24"/>
  <c r="G11594" i="24"/>
  <c r="G11595" i="24"/>
  <c r="G11596" i="24"/>
  <c r="G11597" i="24"/>
  <c r="G11598" i="24"/>
  <c r="G11599" i="24"/>
  <c r="G11600" i="24"/>
  <c r="G11601" i="24"/>
  <c r="G11602" i="24"/>
  <c r="G11603" i="24"/>
  <c r="G11604" i="24"/>
  <c r="G11605" i="24"/>
  <c r="G11606" i="24"/>
  <c r="G11607" i="24"/>
  <c r="G11608" i="24"/>
  <c r="G11609" i="24"/>
  <c r="G11610" i="24"/>
  <c r="G11611" i="24"/>
  <c r="G11612" i="24"/>
  <c r="G11613" i="24"/>
  <c r="G11614" i="24"/>
  <c r="G11615" i="24"/>
  <c r="G11616" i="24"/>
  <c r="G11617" i="24"/>
  <c r="G11618" i="24"/>
  <c r="G11619" i="24"/>
  <c r="G11620" i="24"/>
  <c r="G11621" i="24"/>
  <c r="G11622" i="24"/>
  <c r="G11623" i="24"/>
  <c r="G11624" i="24"/>
  <c r="G11625" i="24"/>
  <c r="G11626" i="24"/>
  <c r="G11627" i="24"/>
  <c r="G11628" i="24"/>
  <c r="G11629" i="24"/>
  <c r="G11630" i="24"/>
  <c r="G11631" i="24"/>
  <c r="G11632" i="24"/>
  <c r="G11633" i="24"/>
  <c r="G11634" i="24"/>
  <c r="G11635" i="24"/>
  <c r="G11636" i="24"/>
  <c r="G11637" i="24"/>
  <c r="G11638" i="24"/>
  <c r="G11639" i="24"/>
  <c r="G11640" i="24"/>
  <c r="G11641" i="24"/>
  <c r="G11642" i="24"/>
  <c r="G11643" i="24"/>
  <c r="G11644" i="24"/>
  <c r="G11645" i="24"/>
  <c r="G11646" i="24"/>
  <c r="G11647" i="24"/>
  <c r="G11648" i="24"/>
  <c r="G11649" i="24"/>
  <c r="G11650" i="24"/>
  <c r="G11651" i="24"/>
  <c r="G11652" i="24"/>
  <c r="G11653" i="24"/>
  <c r="G11654" i="24"/>
  <c r="G11655" i="24"/>
  <c r="G11656" i="24"/>
  <c r="G11657" i="24"/>
  <c r="G11658" i="24"/>
  <c r="G11659" i="24"/>
  <c r="G11660" i="24"/>
  <c r="G11661" i="24"/>
  <c r="G11662" i="24"/>
  <c r="G11663" i="24"/>
  <c r="G11664" i="24"/>
  <c r="G11665" i="24"/>
  <c r="G11666" i="24"/>
  <c r="G11667" i="24"/>
  <c r="G11668" i="24"/>
  <c r="G11669" i="24"/>
  <c r="G11670" i="24"/>
  <c r="G11671" i="24"/>
  <c r="G11672" i="24"/>
  <c r="G11673" i="24"/>
  <c r="G11674" i="24"/>
  <c r="G11675" i="24"/>
  <c r="G11676" i="24"/>
  <c r="G11677" i="24"/>
  <c r="G11678" i="24"/>
  <c r="G11679" i="24"/>
  <c r="G11680" i="24"/>
  <c r="G11681" i="24"/>
  <c r="G11682" i="24"/>
  <c r="G11683" i="24"/>
  <c r="G11684" i="24"/>
  <c r="G11685" i="24"/>
  <c r="G11686" i="24"/>
  <c r="G11687" i="24"/>
  <c r="G11688" i="24"/>
  <c r="G11689" i="24"/>
  <c r="G11690" i="24"/>
  <c r="G11691" i="24"/>
  <c r="G11692" i="24"/>
  <c r="G11693" i="24"/>
  <c r="G11694" i="24"/>
  <c r="G11695" i="24"/>
  <c r="G11696" i="24"/>
  <c r="G11697" i="24"/>
  <c r="G11698" i="24"/>
  <c r="G11699" i="24"/>
  <c r="G11700" i="24"/>
  <c r="G11701" i="24"/>
  <c r="G11702" i="24"/>
  <c r="G11703" i="24"/>
  <c r="G11704" i="24"/>
  <c r="G11705" i="24"/>
  <c r="G11706" i="24"/>
  <c r="G11707" i="24"/>
  <c r="G11708" i="24"/>
  <c r="G11709" i="24"/>
  <c r="G11710" i="24"/>
  <c r="G11711" i="24"/>
  <c r="G11712" i="24"/>
  <c r="G11713" i="24"/>
  <c r="G11714" i="24"/>
  <c r="G11715" i="24"/>
  <c r="G11716" i="24"/>
  <c r="G11717" i="24"/>
  <c r="G11718" i="24"/>
  <c r="G11719" i="24"/>
  <c r="G11720" i="24"/>
  <c r="G11721" i="24"/>
  <c r="G11722" i="24"/>
  <c r="G11723" i="24"/>
  <c r="G11724" i="24"/>
  <c r="G11725" i="24"/>
  <c r="G11726" i="24"/>
  <c r="G11727" i="24"/>
  <c r="G11728" i="24"/>
  <c r="G11729" i="24"/>
  <c r="G11730" i="24"/>
  <c r="G11731" i="24"/>
  <c r="G11732" i="24"/>
  <c r="G11733" i="24"/>
  <c r="G11734" i="24"/>
  <c r="G11735" i="24"/>
  <c r="G11736" i="24"/>
  <c r="G11737" i="24"/>
  <c r="G11738" i="24"/>
  <c r="G11739" i="24"/>
  <c r="G11740" i="24"/>
  <c r="G11741" i="24"/>
  <c r="G11742" i="24"/>
  <c r="G11743" i="24"/>
  <c r="G11744" i="24"/>
  <c r="G11745" i="24"/>
  <c r="G11746" i="24"/>
  <c r="G11747" i="24"/>
  <c r="G11748" i="24"/>
  <c r="G11749" i="24"/>
  <c r="G11750" i="24"/>
  <c r="G11751" i="24"/>
  <c r="G11752" i="24"/>
  <c r="G11753" i="24"/>
  <c r="G11754" i="24"/>
  <c r="G11755" i="24"/>
  <c r="G11756" i="24"/>
  <c r="G11757" i="24"/>
  <c r="G11758" i="24"/>
  <c r="G11759" i="24"/>
  <c r="G11760" i="24"/>
  <c r="G11761" i="24"/>
  <c r="G11762" i="24"/>
  <c r="G11763" i="24"/>
  <c r="G11764" i="24"/>
  <c r="G11765" i="24"/>
  <c r="G11766" i="24"/>
  <c r="G11767" i="24"/>
  <c r="G11768" i="24"/>
  <c r="G11769" i="24"/>
  <c r="G11770" i="24"/>
  <c r="G11771" i="24"/>
  <c r="G11772" i="24"/>
  <c r="G11773" i="24"/>
  <c r="G11774" i="24"/>
  <c r="G11775" i="24"/>
  <c r="G11776" i="24"/>
  <c r="G11777" i="24"/>
  <c r="G11778" i="24"/>
  <c r="G11779" i="24"/>
  <c r="G11780" i="24"/>
  <c r="G11781" i="24"/>
  <c r="G11782" i="24"/>
  <c r="G11783" i="24"/>
  <c r="G11784" i="24"/>
  <c r="G11785" i="24"/>
  <c r="G11786" i="24"/>
  <c r="G11787" i="24"/>
  <c r="G11788" i="24"/>
  <c r="G11789" i="24"/>
  <c r="G11790" i="24"/>
  <c r="G11791" i="24"/>
  <c r="G11792" i="24"/>
  <c r="G11793" i="24"/>
  <c r="G11794" i="24"/>
  <c r="G11795" i="24"/>
  <c r="G11796" i="24"/>
  <c r="G11797" i="24"/>
  <c r="G11798" i="24"/>
  <c r="G11799" i="24"/>
  <c r="G11800" i="24"/>
  <c r="G11801" i="24"/>
  <c r="G11802" i="24"/>
  <c r="G11803" i="24"/>
  <c r="G11804" i="24"/>
  <c r="G11805" i="24"/>
  <c r="G11806" i="24"/>
  <c r="G11807" i="24"/>
  <c r="G11808" i="24"/>
  <c r="G11809" i="24"/>
  <c r="G11810" i="24"/>
  <c r="G11811" i="24"/>
  <c r="G11812" i="24"/>
  <c r="G11813" i="24"/>
  <c r="G11814" i="24"/>
  <c r="G11815" i="24"/>
  <c r="G11816" i="24"/>
  <c r="G11817" i="24"/>
  <c r="G11818" i="24"/>
  <c r="G11819" i="24"/>
  <c r="G11820" i="24"/>
  <c r="G11821" i="24"/>
  <c r="G11822" i="24"/>
  <c r="G11823" i="24"/>
  <c r="G11824" i="24"/>
  <c r="G11825" i="24"/>
  <c r="G11826" i="24"/>
  <c r="G11827" i="24"/>
  <c r="G11828" i="24"/>
  <c r="G11829" i="24"/>
  <c r="G11830" i="24"/>
  <c r="G11831" i="24"/>
  <c r="G11832" i="24"/>
  <c r="G11833" i="24"/>
  <c r="G11834" i="24"/>
  <c r="G11835" i="24"/>
  <c r="G11836" i="24"/>
  <c r="G11837" i="24"/>
  <c r="G11838" i="24"/>
  <c r="G11839" i="24"/>
  <c r="G11840" i="24"/>
  <c r="G11841" i="24"/>
  <c r="G11842" i="24"/>
  <c r="G11843" i="24"/>
  <c r="G11844" i="24"/>
  <c r="G11845" i="24"/>
  <c r="G11846" i="24"/>
  <c r="G11847" i="24"/>
  <c r="G11848" i="24"/>
  <c r="G11849" i="24"/>
  <c r="G11850" i="24"/>
  <c r="G11851" i="24"/>
  <c r="G11852" i="24"/>
  <c r="G11853" i="24"/>
  <c r="G11854" i="24"/>
  <c r="G11855" i="24"/>
  <c r="G11856" i="24"/>
  <c r="G11857" i="24"/>
  <c r="G11858" i="24"/>
  <c r="G11859" i="24"/>
  <c r="G11860" i="24"/>
  <c r="G11861" i="24"/>
  <c r="G11862" i="24"/>
  <c r="G11863" i="24"/>
  <c r="G11864" i="24"/>
  <c r="G11865" i="24"/>
  <c r="G11866" i="24"/>
  <c r="G11867" i="24"/>
  <c r="G11868" i="24"/>
  <c r="G11869" i="24"/>
  <c r="G11870" i="24"/>
  <c r="G11871" i="24"/>
  <c r="G11872" i="24"/>
  <c r="G11873" i="24"/>
  <c r="G11874" i="24"/>
  <c r="G11875" i="24"/>
  <c r="G11876" i="24"/>
  <c r="G11877" i="24"/>
  <c r="G11878" i="24"/>
  <c r="G11879" i="24"/>
  <c r="G11880" i="24"/>
  <c r="G11881" i="24"/>
  <c r="G11882" i="24"/>
  <c r="G11883" i="24"/>
  <c r="G11884" i="24"/>
  <c r="G11885" i="24"/>
  <c r="G11886" i="24"/>
  <c r="G11887" i="24"/>
  <c r="G11888" i="24"/>
  <c r="G11889" i="24"/>
  <c r="G11890" i="24"/>
  <c r="G11891" i="24"/>
  <c r="G11892" i="24"/>
  <c r="G11893" i="24"/>
  <c r="G11894" i="24"/>
  <c r="G11895" i="24"/>
  <c r="G11896" i="24"/>
  <c r="G11897" i="24"/>
  <c r="G11898" i="24"/>
  <c r="G11899" i="24"/>
  <c r="G11900" i="24"/>
  <c r="G11901" i="24"/>
  <c r="G11902" i="24"/>
  <c r="G11903" i="24"/>
  <c r="G11904" i="24"/>
  <c r="G11905" i="24"/>
  <c r="G11906" i="24"/>
  <c r="G11907" i="24"/>
  <c r="G11908" i="24"/>
  <c r="G11909" i="24"/>
  <c r="G11910" i="24"/>
  <c r="G11911" i="24"/>
  <c r="G11912" i="24"/>
  <c r="G11913" i="24"/>
  <c r="G11914" i="24"/>
  <c r="G11915" i="24"/>
  <c r="G11916" i="24"/>
  <c r="G11917" i="24"/>
  <c r="G11918" i="24"/>
  <c r="G11919" i="24"/>
  <c r="G11920" i="24"/>
  <c r="G11921" i="24"/>
  <c r="G11922" i="24"/>
  <c r="G11923" i="24"/>
  <c r="G11924" i="24"/>
  <c r="G11925" i="24"/>
  <c r="G11926" i="24"/>
  <c r="G11927" i="24"/>
  <c r="G11928" i="24"/>
  <c r="G11929" i="24"/>
  <c r="G11930" i="24"/>
  <c r="G11931" i="24"/>
  <c r="G11932" i="24"/>
  <c r="G11933" i="24"/>
  <c r="G11934" i="24"/>
  <c r="G11935" i="24"/>
  <c r="G11936" i="24"/>
  <c r="G11937" i="24"/>
  <c r="G11938" i="24"/>
  <c r="G11939" i="24"/>
  <c r="G11940" i="24"/>
  <c r="G11941" i="24"/>
  <c r="G11942" i="24"/>
  <c r="G11943" i="24"/>
  <c r="G11944" i="24"/>
  <c r="G11945" i="24"/>
  <c r="G11946" i="24"/>
  <c r="G11947" i="24"/>
  <c r="G11948" i="24"/>
  <c r="G11949" i="24"/>
  <c r="G11950" i="24"/>
  <c r="G11951" i="24"/>
  <c r="G11952" i="24"/>
  <c r="G11953" i="24"/>
  <c r="G11954" i="24"/>
  <c r="G11955" i="24"/>
  <c r="G11956" i="24"/>
  <c r="G11957" i="24"/>
  <c r="G11958" i="24"/>
  <c r="G11959" i="24"/>
  <c r="G11960" i="24"/>
  <c r="G11961" i="24"/>
  <c r="G11962" i="24"/>
  <c r="G11963" i="24"/>
  <c r="G11964" i="24"/>
  <c r="G11965" i="24"/>
  <c r="G11966" i="24"/>
  <c r="G11967" i="24"/>
  <c r="G11968" i="24"/>
  <c r="G11969" i="24"/>
  <c r="G11970" i="24"/>
  <c r="G11971" i="24"/>
  <c r="G11972" i="24"/>
  <c r="G11973" i="24"/>
  <c r="G11974" i="24"/>
  <c r="G11975" i="24"/>
  <c r="G11976" i="24"/>
  <c r="G11977" i="24"/>
  <c r="G11978" i="24"/>
  <c r="G11979" i="24"/>
  <c r="G11980" i="24"/>
  <c r="G11981" i="24"/>
  <c r="G11982" i="24"/>
  <c r="G11983" i="24"/>
  <c r="G11984" i="24"/>
  <c r="G11985" i="24"/>
  <c r="G11986" i="24"/>
  <c r="G11987" i="24"/>
  <c r="G11988" i="24"/>
  <c r="G11989" i="24"/>
  <c r="G11990" i="24"/>
  <c r="G11991" i="24"/>
  <c r="G11992" i="24"/>
  <c r="G11993" i="24"/>
  <c r="G11994" i="24"/>
  <c r="G11995" i="24"/>
  <c r="G11996" i="24"/>
  <c r="G11997" i="24"/>
  <c r="G11998" i="24"/>
  <c r="G11999" i="24"/>
  <c r="G12000" i="24"/>
  <c r="G12001" i="24"/>
  <c r="G12002" i="24"/>
  <c r="G12003" i="24"/>
  <c r="G12004" i="24"/>
  <c r="G12005" i="24"/>
  <c r="G12006" i="24"/>
  <c r="G12007" i="24"/>
  <c r="G12008" i="24"/>
  <c r="G12009" i="24"/>
  <c r="G12010" i="24"/>
  <c r="G12011" i="24"/>
  <c r="G12012" i="24"/>
  <c r="G12013" i="24"/>
  <c r="G12014" i="24"/>
  <c r="G12015" i="24"/>
  <c r="G12016" i="24"/>
  <c r="G12017" i="24"/>
  <c r="G12018" i="24"/>
  <c r="G12019" i="24"/>
  <c r="G12020" i="24"/>
  <c r="G12021" i="24"/>
  <c r="G12022" i="24"/>
  <c r="G12023" i="24"/>
  <c r="G12024" i="24"/>
  <c r="G12025" i="24"/>
  <c r="G12026" i="24"/>
  <c r="G12027" i="24"/>
  <c r="G12028" i="24"/>
  <c r="G12029" i="24"/>
  <c r="G12030" i="24"/>
  <c r="G12031" i="24"/>
  <c r="G12032" i="24"/>
  <c r="G12033" i="24"/>
  <c r="G12034" i="24"/>
  <c r="G12035" i="24"/>
  <c r="G12036" i="24"/>
  <c r="G12037" i="24"/>
  <c r="G12038" i="24"/>
  <c r="G12039" i="24"/>
  <c r="G12040" i="24"/>
  <c r="G12041" i="24"/>
  <c r="G12042" i="24"/>
  <c r="G12043" i="24"/>
  <c r="G12044" i="24"/>
  <c r="G12045" i="24"/>
  <c r="G12046" i="24"/>
  <c r="G12047" i="24"/>
  <c r="G12048" i="24"/>
  <c r="G12049" i="24"/>
  <c r="G12050" i="24"/>
  <c r="G12051" i="24"/>
  <c r="G12052" i="24"/>
  <c r="G12053" i="24"/>
  <c r="G12054" i="24"/>
  <c r="G12055" i="24"/>
  <c r="G12056" i="24"/>
  <c r="G12057" i="24"/>
  <c r="G12058" i="24"/>
  <c r="G12059" i="24"/>
  <c r="G12060" i="24"/>
  <c r="G12061" i="24"/>
  <c r="G12062" i="24"/>
  <c r="G12063" i="24"/>
  <c r="G12064" i="24"/>
  <c r="G12065" i="24"/>
  <c r="G12066" i="24"/>
  <c r="G12067" i="24"/>
  <c r="G12068" i="24"/>
  <c r="G12069" i="24"/>
  <c r="G12070" i="24"/>
  <c r="G12071" i="24"/>
  <c r="G12072" i="24"/>
  <c r="G12073" i="24"/>
  <c r="G12074" i="24"/>
  <c r="G12075" i="24"/>
  <c r="G12076" i="24"/>
  <c r="G12077" i="24"/>
  <c r="G12078" i="24"/>
  <c r="G12079" i="24"/>
  <c r="G12080" i="24"/>
  <c r="G12081" i="24"/>
  <c r="G12082" i="24"/>
  <c r="G12083" i="24"/>
  <c r="G12084" i="24"/>
  <c r="G12085" i="24"/>
  <c r="G12086" i="24"/>
  <c r="G12087" i="24"/>
  <c r="G12088" i="24"/>
  <c r="G12089" i="24"/>
  <c r="G12090" i="24"/>
  <c r="G12091" i="24"/>
  <c r="G12092" i="24"/>
  <c r="G12093" i="24"/>
  <c r="G12094" i="24"/>
  <c r="G12095" i="24"/>
  <c r="G12096" i="24"/>
  <c r="G12097" i="24"/>
  <c r="G12098" i="24"/>
  <c r="G12099" i="24"/>
  <c r="G12100" i="24"/>
  <c r="G12101" i="24"/>
  <c r="G12102" i="24"/>
  <c r="G12103" i="24"/>
  <c r="G12104" i="24"/>
  <c r="G12105" i="24"/>
  <c r="G12106" i="24"/>
  <c r="G12107" i="24"/>
  <c r="G12108" i="24"/>
  <c r="G12109" i="24"/>
  <c r="G12110" i="24"/>
  <c r="G12111" i="24"/>
  <c r="G12112" i="24"/>
  <c r="G12113" i="24"/>
  <c r="G12114" i="24"/>
  <c r="G12115" i="24"/>
  <c r="G12116" i="24"/>
  <c r="G12117" i="24"/>
  <c r="G12118" i="24"/>
  <c r="G12119" i="24"/>
  <c r="G12120" i="24"/>
  <c r="G12121" i="24"/>
  <c r="G12122" i="24"/>
  <c r="G12123" i="24"/>
  <c r="G12124" i="24"/>
  <c r="G12125" i="24"/>
  <c r="G12126" i="24"/>
  <c r="G12127" i="24"/>
  <c r="G12128" i="24"/>
  <c r="G12129" i="24"/>
  <c r="G12130" i="24"/>
  <c r="G12131" i="24"/>
  <c r="G12132" i="24"/>
  <c r="G12133" i="24"/>
  <c r="G12134" i="24"/>
  <c r="G12135" i="24"/>
  <c r="G12136" i="24"/>
  <c r="G12137" i="24"/>
  <c r="G12138" i="24"/>
  <c r="G12139" i="24"/>
  <c r="G12140" i="24"/>
  <c r="G12141" i="24"/>
  <c r="G12142" i="24"/>
  <c r="G12143" i="24"/>
  <c r="G12144" i="24"/>
  <c r="G12145" i="24"/>
  <c r="G12146" i="24"/>
  <c r="G12147" i="24"/>
  <c r="G12148" i="24"/>
  <c r="G12149" i="24"/>
  <c r="G12150" i="24"/>
  <c r="G12151" i="24"/>
  <c r="G12152" i="24"/>
  <c r="G12153" i="24"/>
  <c r="G12154" i="24"/>
  <c r="G12155" i="24"/>
  <c r="G12156" i="24"/>
  <c r="G12157" i="24"/>
  <c r="G12158" i="24"/>
  <c r="G12159" i="24"/>
  <c r="G12160" i="24"/>
  <c r="G12161" i="24"/>
  <c r="G12162" i="24"/>
  <c r="G12163" i="24"/>
  <c r="G12164" i="24"/>
  <c r="G12165" i="24"/>
  <c r="G12166" i="24"/>
  <c r="G12167" i="24"/>
  <c r="G12168" i="24"/>
  <c r="G12169" i="24"/>
  <c r="G12170" i="24"/>
  <c r="G12171" i="24"/>
  <c r="G12172" i="24"/>
  <c r="G12173" i="24"/>
  <c r="G12174" i="24"/>
  <c r="G12175" i="24"/>
  <c r="G12176" i="24"/>
  <c r="G12177" i="24"/>
  <c r="G12178" i="24"/>
  <c r="G12179" i="24"/>
  <c r="G12180" i="24"/>
  <c r="G12181" i="24"/>
  <c r="G12182" i="24"/>
  <c r="G12183" i="24"/>
  <c r="G12184" i="24"/>
  <c r="G12185" i="24"/>
  <c r="G12186" i="24"/>
  <c r="G12187" i="24"/>
  <c r="G12188" i="24"/>
  <c r="G12189" i="24"/>
  <c r="G12190" i="24"/>
  <c r="G12191" i="24"/>
  <c r="G12192" i="24"/>
  <c r="G12193" i="24"/>
  <c r="G12194" i="24"/>
  <c r="G12195" i="24"/>
  <c r="G12196" i="24"/>
  <c r="G12197" i="24"/>
  <c r="G12198" i="24"/>
  <c r="G12199" i="24"/>
  <c r="G12200" i="24"/>
  <c r="G12201" i="24"/>
  <c r="G12202" i="24"/>
  <c r="G12203" i="24"/>
  <c r="G12204" i="24"/>
  <c r="G12205" i="24"/>
  <c r="G12206" i="24"/>
  <c r="G12207" i="24"/>
  <c r="G12208" i="24"/>
  <c r="G12209" i="24"/>
  <c r="G12210" i="24"/>
  <c r="G12211" i="24"/>
  <c r="G12212" i="24"/>
  <c r="G12213" i="24"/>
  <c r="G12214" i="24"/>
  <c r="G12215" i="24"/>
  <c r="G12216" i="24"/>
  <c r="G12217" i="24"/>
  <c r="G12218" i="24"/>
  <c r="G12219" i="24"/>
  <c r="G12220" i="24"/>
  <c r="G12221" i="24"/>
  <c r="G12222" i="24"/>
  <c r="G12223" i="24"/>
  <c r="G12224" i="24"/>
  <c r="G12225" i="24"/>
  <c r="G12226" i="24"/>
  <c r="G12227" i="24"/>
  <c r="G12228" i="24"/>
  <c r="G12229" i="24"/>
  <c r="G12230" i="24"/>
  <c r="G12231" i="24"/>
  <c r="G12232" i="24"/>
  <c r="G12233" i="24"/>
  <c r="G12234" i="24"/>
  <c r="G12235" i="24"/>
  <c r="G12236" i="24"/>
  <c r="G12237" i="24"/>
  <c r="G12238" i="24"/>
  <c r="G12239" i="24"/>
  <c r="G12240" i="24"/>
  <c r="G12241" i="24"/>
  <c r="G12242" i="24"/>
  <c r="G12243" i="24"/>
  <c r="G12244" i="24"/>
  <c r="G12245" i="24"/>
  <c r="G12246" i="24"/>
  <c r="G12247" i="24"/>
  <c r="G12248" i="24"/>
  <c r="G12249" i="24"/>
  <c r="G12250" i="24"/>
  <c r="G12251" i="24"/>
  <c r="G12252" i="24"/>
  <c r="G12253" i="24"/>
  <c r="G12254" i="24"/>
  <c r="G12255" i="24"/>
  <c r="G12256" i="24"/>
  <c r="G12257" i="24"/>
  <c r="G12258" i="24"/>
  <c r="G12259" i="24"/>
  <c r="G12260" i="24"/>
  <c r="G12261" i="24"/>
  <c r="G12262" i="24"/>
  <c r="G12263" i="24"/>
  <c r="G12264" i="24"/>
  <c r="G12265" i="24"/>
  <c r="G12266" i="24"/>
  <c r="G12267" i="24"/>
  <c r="G12268" i="24"/>
  <c r="G12269" i="24"/>
  <c r="G12270" i="24"/>
  <c r="G12271" i="24"/>
  <c r="G12272" i="24"/>
  <c r="G12273" i="24"/>
  <c r="G12274" i="24"/>
  <c r="G12275" i="24"/>
  <c r="G12276" i="24"/>
  <c r="G12277" i="24"/>
  <c r="G12278" i="24"/>
  <c r="G12279" i="24"/>
  <c r="G12280" i="24"/>
  <c r="G12281" i="24"/>
  <c r="G12282" i="24"/>
  <c r="G12283" i="24"/>
  <c r="G12284" i="24"/>
  <c r="G12285" i="24"/>
  <c r="G12286" i="24"/>
  <c r="G12287" i="24"/>
  <c r="G12288" i="24"/>
  <c r="G12289" i="24"/>
  <c r="G12290" i="24"/>
  <c r="G12291" i="24"/>
  <c r="G12292" i="24"/>
  <c r="G12293" i="24"/>
  <c r="G12294" i="24"/>
  <c r="G12295" i="24"/>
  <c r="G12296" i="24"/>
  <c r="G12297" i="24"/>
  <c r="G12298" i="24"/>
  <c r="G12299" i="24"/>
  <c r="G12300" i="24"/>
  <c r="G12301" i="24"/>
  <c r="G12302" i="24"/>
  <c r="G12303" i="24"/>
  <c r="G12304" i="24"/>
  <c r="G12305" i="24"/>
  <c r="G12306" i="24"/>
  <c r="G12307" i="24"/>
  <c r="G12308" i="24"/>
  <c r="G12309" i="24"/>
  <c r="G12310" i="24"/>
  <c r="G12311" i="24"/>
  <c r="G12312" i="24"/>
  <c r="G12313" i="24"/>
  <c r="G12314" i="24"/>
  <c r="G12315" i="24"/>
  <c r="G12316" i="24"/>
  <c r="G12317" i="24"/>
  <c r="G12318" i="24"/>
  <c r="G12319" i="24"/>
  <c r="G12320" i="24"/>
  <c r="G12321" i="24"/>
  <c r="G12322" i="24"/>
  <c r="G12323" i="24"/>
  <c r="G12324" i="24"/>
  <c r="G12325" i="24"/>
  <c r="G12326" i="24"/>
  <c r="G12327" i="24"/>
  <c r="G12328" i="24"/>
  <c r="G12329" i="24"/>
  <c r="G12330" i="24"/>
  <c r="G12331" i="24"/>
  <c r="G12332" i="24"/>
  <c r="G12333" i="24"/>
  <c r="G12334" i="24"/>
  <c r="G12335" i="24"/>
  <c r="G12336" i="24"/>
  <c r="G12337" i="24"/>
  <c r="G12338" i="24"/>
  <c r="G12339" i="24"/>
  <c r="G12340" i="24"/>
  <c r="G12341" i="24"/>
  <c r="G12342" i="24"/>
  <c r="G12343" i="24"/>
  <c r="G12344" i="24"/>
  <c r="G12345" i="24"/>
  <c r="G12346" i="24"/>
  <c r="G12347" i="24"/>
  <c r="G12348" i="24"/>
  <c r="G12349" i="24"/>
  <c r="G12350" i="24"/>
  <c r="G12351" i="24"/>
  <c r="G12352" i="24"/>
  <c r="G12353" i="24"/>
  <c r="G12354" i="24"/>
  <c r="G12355" i="24"/>
  <c r="G12356" i="24"/>
  <c r="G12357" i="24"/>
  <c r="G12358" i="24"/>
  <c r="G12359" i="24"/>
  <c r="G12360" i="24"/>
  <c r="G12361" i="24"/>
  <c r="G12362" i="24"/>
  <c r="G12363" i="24"/>
  <c r="G12364" i="24"/>
  <c r="G12365" i="24"/>
  <c r="G12366" i="24"/>
  <c r="G12367" i="24"/>
  <c r="G12368" i="24"/>
  <c r="G12369" i="24"/>
  <c r="G12370" i="24"/>
  <c r="G12371" i="24"/>
  <c r="G12372" i="24"/>
  <c r="G12373" i="24"/>
  <c r="G12374" i="24"/>
  <c r="G12375" i="24"/>
  <c r="G12376" i="24"/>
  <c r="G12377" i="24"/>
  <c r="G12378" i="24"/>
  <c r="G12379" i="24"/>
  <c r="G12380" i="24"/>
  <c r="G12381" i="24"/>
  <c r="G12382" i="24"/>
  <c r="G12383" i="24"/>
  <c r="G12384" i="24"/>
  <c r="G12385" i="24"/>
  <c r="G12386" i="24"/>
  <c r="G12387" i="24"/>
  <c r="G12388" i="24"/>
  <c r="G12389" i="24"/>
  <c r="G12390" i="24"/>
  <c r="G12391" i="24"/>
  <c r="G12392" i="24"/>
  <c r="G12393" i="24"/>
  <c r="G12394" i="24"/>
  <c r="G12395" i="24"/>
  <c r="G12396" i="24"/>
  <c r="G12397" i="24"/>
  <c r="G12398" i="24"/>
  <c r="G12399" i="24"/>
  <c r="G12400" i="24"/>
  <c r="G12401" i="24"/>
  <c r="G12402" i="24"/>
  <c r="G12403" i="24"/>
  <c r="G12404" i="24"/>
  <c r="G12405" i="24"/>
  <c r="G12406" i="24"/>
  <c r="G12407" i="24"/>
  <c r="G12408" i="24"/>
  <c r="G12409" i="24"/>
  <c r="G12410" i="24"/>
  <c r="G12411" i="24"/>
  <c r="G12412" i="24"/>
  <c r="G12413" i="24"/>
  <c r="G12414" i="24"/>
  <c r="G12415" i="24"/>
  <c r="G12416" i="24"/>
  <c r="G12417" i="24"/>
  <c r="G12418" i="24"/>
  <c r="G12419" i="24"/>
  <c r="G12420" i="24"/>
  <c r="G12421" i="24"/>
  <c r="G12422" i="24"/>
  <c r="G12423" i="24"/>
  <c r="G12424" i="24"/>
  <c r="G12425" i="24"/>
  <c r="G12426" i="24"/>
  <c r="G12427" i="24"/>
  <c r="G12428" i="24"/>
  <c r="G12429" i="24"/>
  <c r="G12430" i="24"/>
  <c r="G12431" i="24"/>
  <c r="G12432" i="24"/>
  <c r="G12433" i="24"/>
  <c r="G12434" i="24"/>
  <c r="G12435" i="24"/>
  <c r="G12436" i="24"/>
  <c r="G12437" i="24"/>
  <c r="G12438" i="24"/>
  <c r="G12439" i="24"/>
  <c r="G12440" i="24"/>
  <c r="G12441" i="24"/>
  <c r="G12442" i="24"/>
  <c r="G12443" i="24"/>
  <c r="G12444" i="24"/>
  <c r="G12445" i="24"/>
  <c r="G12446" i="24"/>
  <c r="G12447" i="24"/>
  <c r="G12448" i="24"/>
  <c r="G12449" i="24"/>
  <c r="G12450" i="24"/>
  <c r="G12451" i="24"/>
  <c r="G12452" i="24"/>
  <c r="G12453" i="24"/>
  <c r="G12454" i="24"/>
  <c r="G12455" i="24"/>
  <c r="G12456" i="24"/>
  <c r="G12457" i="24"/>
  <c r="G12458" i="24"/>
  <c r="G12459" i="24"/>
  <c r="G12460" i="24"/>
  <c r="G12461" i="24"/>
  <c r="G12462" i="24"/>
  <c r="G12463" i="24"/>
  <c r="G12464" i="24"/>
  <c r="G12465" i="24"/>
  <c r="G12466" i="24"/>
  <c r="G12467" i="24"/>
  <c r="G12468" i="24"/>
  <c r="G12469" i="24"/>
  <c r="G12470" i="24"/>
  <c r="G12471" i="24"/>
  <c r="G12472" i="24"/>
  <c r="G12473" i="24"/>
  <c r="G12474" i="24"/>
  <c r="G12475" i="24"/>
  <c r="G12476" i="24"/>
  <c r="G12477" i="24"/>
  <c r="G12478" i="24"/>
  <c r="G12479" i="24"/>
  <c r="G12480" i="24"/>
  <c r="G12481" i="24"/>
  <c r="G12482" i="24"/>
  <c r="G12483" i="24"/>
  <c r="G12484" i="24"/>
  <c r="G12485" i="24"/>
  <c r="G12486" i="24"/>
  <c r="G12487" i="24"/>
  <c r="G12488" i="24"/>
  <c r="G12489" i="24"/>
  <c r="G12490" i="24"/>
  <c r="G12491" i="24"/>
  <c r="G12492" i="24"/>
  <c r="G12493" i="24"/>
  <c r="G12494" i="24"/>
  <c r="G12495" i="24"/>
  <c r="G12496" i="24"/>
  <c r="G12497" i="24"/>
  <c r="G12498" i="24"/>
  <c r="G12499" i="24"/>
  <c r="G12500" i="24"/>
  <c r="G12501" i="24"/>
  <c r="G12502" i="24"/>
  <c r="G12503" i="24"/>
  <c r="G12504" i="24"/>
  <c r="G12505" i="24"/>
  <c r="G12506" i="24"/>
  <c r="G12507" i="24"/>
  <c r="G12508" i="24"/>
  <c r="G12509" i="24"/>
  <c r="G12510" i="24"/>
  <c r="G12511" i="24"/>
  <c r="G12512" i="24"/>
  <c r="G12513" i="24"/>
  <c r="G12514" i="24"/>
  <c r="G12515" i="24"/>
  <c r="G12516" i="24"/>
  <c r="G12517" i="24"/>
  <c r="G12518" i="24"/>
  <c r="G12519" i="24"/>
  <c r="G12520" i="24"/>
  <c r="G12521" i="24"/>
  <c r="G12522" i="24"/>
  <c r="G12523" i="24"/>
  <c r="G12524" i="24"/>
  <c r="G12525" i="24"/>
  <c r="G12526" i="24"/>
  <c r="G12527" i="24"/>
  <c r="G12528" i="24"/>
  <c r="G12529" i="24"/>
  <c r="G12530" i="24"/>
  <c r="G12531" i="24"/>
  <c r="G12532" i="24"/>
  <c r="G12533" i="24"/>
  <c r="G12534" i="24"/>
  <c r="G12535" i="24"/>
  <c r="G12536" i="24"/>
  <c r="G12537" i="24"/>
  <c r="G12538" i="24"/>
  <c r="G12539" i="24"/>
  <c r="G12540" i="24"/>
  <c r="G12541" i="24"/>
  <c r="G12542" i="24"/>
  <c r="G12543" i="24"/>
  <c r="G12544" i="24"/>
  <c r="G12545" i="24"/>
  <c r="G12546" i="24"/>
  <c r="G12547" i="24"/>
  <c r="G12548" i="24"/>
  <c r="G12549" i="24"/>
  <c r="G12550" i="24"/>
  <c r="G12551" i="24"/>
  <c r="G12552" i="24"/>
  <c r="G12553" i="24"/>
  <c r="G12554" i="24"/>
  <c r="G12555" i="24"/>
  <c r="G12556" i="24"/>
  <c r="G12557" i="24"/>
  <c r="G12558" i="24"/>
  <c r="G12559" i="24"/>
  <c r="G12560" i="24"/>
  <c r="G12561" i="24"/>
  <c r="G12562" i="24"/>
  <c r="G12563" i="24"/>
  <c r="G12564" i="24"/>
  <c r="G12565" i="24"/>
  <c r="G12566" i="24"/>
  <c r="G12567" i="24"/>
  <c r="G12568" i="24"/>
  <c r="G12569" i="24"/>
  <c r="G12570" i="24"/>
  <c r="G12571" i="24"/>
  <c r="G12572" i="24"/>
  <c r="G12573" i="24"/>
  <c r="G12574" i="24"/>
  <c r="G12575" i="24"/>
  <c r="G12576" i="24"/>
  <c r="G12577" i="24"/>
  <c r="G12578" i="24"/>
  <c r="G12579" i="24"/>
  <c r="G12580" i="24"/>
  <c r="G12581" i="24"/>
  <c r="G12582" i="24"/>
  <c r="G12583" i="24"/>
  <c r="G12584" i="24"/>
  <c r="G12585" i="24"/>
  <c r="G12586" i="24"/>
  <c r="G12587" i="24"/>
  <c r="G12588" i="24"/>
  <c r="G12589" i="24"/>
  <c r="G12590" i="24"/>
  <c r="G12591" i="24"/>
  <c r="G12592" i="24"/>
  <c r="G12593" i="24"/>
  <c r="G12594" i="24"/>
  <c r="G12595" i="24"/>
  <c r="G12596" i="24"/>
  <c r="G12597" i="24"/>
  <c r="G12598" i="24"/>
  <c r="G12599" i="24"/>
  <c r="G12600" i="24"/>
  <c r="G12601" i="24"/>
  <c r="G12602" i="24"/>
  <c r="G12603" i="24"/>
  <c r="G12604" i="24"/>
  <c r="G12605" i="24"/>
  <c r="G12606" i="24"/>
  <c r="G12607" i="24"/>
  <c r="G12608" i="24"/>
  <c r="G12609" i="24"/>
  <c r="G12610" i="24"/>
  <c r="G12611" i="24"/>
  <c r="G12612" i="24"/>
  <c r="G12613" i="24"/>
  <c r="G12614" i="24"/>
  <c r="G12615" i="24"/>
  <c r="G12616" i="24"/>
  <c r="G12617" i="24"/>
  <c r="G12618" i="24"/>
  <c r="G12619" i="24"/>
  <c r="G12620" i="24"/>
  <c r="G12621" i="24"/>
  <c r="G12622" i="24"/>
  <c r="G12623" i="24"/>
  <c r="G12624" i="24"/>
  <c r="G12625" i="24"/>
  <c r="G12626" i="24"/>
  <c r="G12627" i="24"/>
  <c r="G12628" i="24"/>
  <c r="G12629" i="24"/>
  <c r="G12630" i="24"/>
  <c r="G12631" i="24"/>
  <c r="G12632" i="24"/>
  <c r="G12633" i="24"/>
  <c r="G12634" i="24"/>
  <c r="G12635" i="24"/>
  <c r="G12636" i="24"/>
  <c r="G12637" i="24"/>
  <c r="G12638" i="24"/>
  <c r="G12639" i="24"/>
  <c r="G12640" i="24"/>
  <c r="G12641" i="24"/>
  <c r="G12642" i="24"/>
  <c r="G12643" i="24"/>
  <c r="G12644" i="24"/>
  <c r="G12645" i="24"/>
  <c r="G12646" i="24"/>
  <c r="G12647" i="24"/>
  <c r="G12648" i="24"/>
  <c r="G12649" i="24"/>
  <c r="G12650" i="24"/>
  <c r="G12651" i="24"/>
  <c r="G12652" i="24"/>
  <c r="G12653" i="24"/>
  <c r="G12654" i="24"/>
  <c r="G12655" i="24"/>
  <c r="G12656" i="24"/>
  <c r="G12657" i="24"/>
  <c r="G12658" i="24"/>
  <c r="G12659" i="24"/>
  <c r="G12660" i="24"/>
  <c r="G12661" i="24"/>
  <c r="G12662" i="24"/>
  <c r="G12663" i="24"/>
  <c r="G12664" i="24"/>
  <c r="G12665" i="24"/>
  <c r="G12666" i="24"/>
  <c r="G12667" i="24"/>
  <c r="G12668" i="24"/>
  <c r="G12669" i="24"/>
  <c r="G12670" i="24"/>
  <c r="G12671" i="24"/>
  <c r="G12672" i="24"/>
  <c r="G12673" i="24"/>
  <c r="G12674" i="24"/>
  <c r="G12675" i="24"/>
  <c r="G12676" i="24"/>
  <c r="G12677" i="24"/>
  <c r="G12678" i="24"/>
  <c r="G12679" i="24"/>
  <c r="G12680" i="24"/>
  <c r="G12681" i="24"/>
  <c r="G12682" i="24"/>
  <c r="G12683" i="24"/>
  <c r="G12684" i="24"/>
  <c r="G12685" i="24"/>
  <c r="G12686" i="24"/>
  <c r="G12687" i="24"/>
  <c r="G12688" i="24"/>
  <c r="G12689" i="24"/>
  <c r="G12690" i="24"/>
  <c r="G12691" i="24"/>
  <c r="G12692" i="24"/>
  <c r="G12693" i="24"/>
  <c r="G12694" i="24"/>
  <c r="G12695" i="24"/>
  <c r="G12696" i="24"/>
  <c r="G12697" i="24"/>
  <c r="G12698" i="24"/>
  <c r="G12699" i="24"/>
  <c r="G12700" i="24"/>
  <c r="G12701" i="24"/>
  <c r="G12702" i="24"/>
  <c r="G12703" i="24"/>
  <c r="G12704" i="24"/>
  <c r="G12705" i="24"/>
  <c r="G12706" i="24"/>
  <c r="G12707" i="24"/>
  <c r="G12708" i="24"/>
  <c r="G12709" i="24"/>
  <c r="G12710" i="24"/>
  <c r="G12711" i="24"/>
  <c r="G12712" i="24"/>
  <c r="G12713" i="24"/>
  <c r="G12714" i="24"/>
  <c r="G12715" i="24"/>
  <c r="G12716" i="24"/>
  <c r="G12717" i="24"/>
  <c r="G12718" i="24"/>
  <c r="G12719" i="24"/>
  <c r="G12720" i="24"/>
  <c r="G12721" i="24"/>
  <c r="G12722" i="24"/>
  <c r="G12723" i="24"/>
  <c r="G12724" i="24"/>
  <c r="G12725" i="24"/>
  <c r="G12726" i="24"/>
  <c r="G12727" i="24"/>
  <c r="G12728" i="24"/>
  <c r="G12729" i="24"/>
  <c r="G12730" i="24"/>
  <c r="G12731" i="24"/>
  <c r="G12732" i="24"/>
  <c r="G12733" i="24"/>
  <c r="G12734" i="24"/>
  <c r="G12735" i="24"/>
  <c r="G12736" i="24"/>
  <c r="G12737" i="24"/>
  <c r="G12738" i="24"/>
  <c r="G12739" i="24"/>
  <c r="G12740" i="24"/>
  <c r="G12741" i="24"/>
  <c r="G12742" i="24"/>
  <c r="G12743" i="24"/>
  <c r="G12744" i="24"/>
  <c r="G12745" i="24"/>
  <c r="G12746" i="24"/>
  <c r="G12747" i="24"/>
  <c r="G12748" i="24"/>
  <c r="G12749" i="24"/>
  <c r="G12750" i="24"/>
  <c r="G12751" i="24"/>
  <c r="G12752" i="24"/>
  <c r="G12753" i="24"/>
  <c r="G12754" i="24"/>
  <c r="G12755" i="24"/>
  <c r="G12756" i="24"/>
  <c r="G12757" i="24"/>
  <c r="G12758" i="24"/>
  <c r="G12759" i="24"/>
  <c r="G12760" i="24"/>
  <c r="G12761" i="24"/>
  <c r="G12762" i="24"/>
  <c r="G12763" i="24"/>
  <c r="G12764" i="24"/>
  <c r="G12765" i="24"/>
  <c r="G12766" i="24"/>
  <c r="G12767" i="24"/>
  <c r="G12768" i="24"/>
  <c r="G12769" i="24"/>
  <c r="G12770" i="24"/>
  <c r="G12771" i="24"/>
  <c r="G12772" i="24"/>
  <c r="G12773" i="24"/>
  <c r="G12774" i="24"/>
  <c r="G12775" i="24"/>
  <c r="G12776" i="24"/>
  <c r="G12777" i="24"/>
  <c r="G12778" i="24"/>
  <c r="G12779" i="24"/>
  <c r="G12780" i="24"/>
  <c r="G12781" i="24"/>
  <c r="G12782" i="24"/>
  <c r="G12783" i="24"/>
  <c r="G12784" i="24"/>
  <c r="G12785" i="24"/>
  <c r="G12786" i="24"/>
  <c r="G12787" i="24"/>
  <c r="G12788" i="24"/>
  <c r="G12789" i="24"/>
  <c r="G12790" i="24"/>
  <c r="G12791" i="24"/>
  <c r="G12792" i="24"/>
  <c r="G12793" i="24"/>
  <c r="G12794" i="24"/>
  <c r="G12795" i="24"/>
  <c r="G12796" i="24"/>
  <c r="G12797" i="24"/>
  <c r="G12798" i="24"/>
  <c r="G12799" i="24"/>
  <c r="G12800" i="24"/>
  <c r="G12801" i="24"/>
  <c r="G12802" i="24"/>
  <c r="G12803" i="24"/>
  <c r="G12804" i="24"/>
  <c r="G12805" i="24"/>
  <c r="G12806" i="24"/>
  <c r="G12807" i="24"/>
  <c r="G12808" i="24"/>
  <c r="G12809" i="24"/>
  <c r="G12810" i="24"/>
  <c r="G12811" i="24"/>
  <c r="G12812" i="24"/>
  <c r="G12813" i="24"/>
  <c r="G12814" i="24"/>
  <c r="G12815" i="24"/>
  <c r="G12816" i="24"/>
  <c r="G12817" i="24"/>
  <c r="G12818" i="24"/>
  <c r="G12819" i="24"/>
  <c r="G12820" i="24"/>
  <c r="G12821" i="24"/>
  <c r="G12822" i="24"/>
  <c r="G12823" i="24"/>
  <c r="G12824" i="24"/>
  <c r="G12825" i="24"/>
  <c r="G12826" i="24"/>
  <c r="G12827" i="24"/>
  <c r="G12828" i="24"/>
  <c r="G12829" i="24"/>
  <c r="G12830" i="24"/>
  <c r="G12831" i="24"/>
  <c r="G12832" i="24"/>
  <c r="G12833" i="24"/>
  <c r="G12834" i="24"/>
  <c r="G12835" i="24"/>
  <c r="G12836" i="24"/>
  <c r="G12837" i="24"/>
  <c r="G12838" i="24"/>
  <c r="G12839" i="24"/>
  <c r="G12840" i="24"/>
  <c r="G12841" i="24"/>
  <c r="G12842" i="24"/>
  <c r="G12843" i="24"/>
  <c r="G12844" i="24"/>
  <c r="G12845" i="24"/>
  <c r="G12846" i="24"/>
  <c r="G12847" i="24"/>
  <c r="G12848" i="24"/>
  <c r="G12849" i="24"/>
  <c r="G12850" i="24"/>
  <c r="G12851" i="24"/>
  <c r="G12852" i="24"/>
  <c r="G12853" i="24"/>
  <c r="G12854" i="24"/>
  <c r="G12855" i="24"/>
  <c r="G12856" i="24"/>
  <c r="G12857" i="24"/>
  <c r="G12858" i="24"/>
  <c r="G12859" i="24"/>
  <c r="G12860" i="24"/>
  <c r="G12861" i="24"/>
  <c r="G12862" i="24"/>
  <c r="G12863" i="24"/>
  <c r="G12864" i="24"/>
  <c r="G12865" i="24"/>
  <c r="G12866" i="24"/>
  <c r="G12867" i="24"/>
  <c r="G12868" i="24"/>
  <c r="G12869" i="24"/>
  <c r="G12870" i="24"/>
  <c r="G12871" i="24"/>
  <c r="G12872" i="24"/>
  <c r="G12873" i="24"/>
  <c r="G12874" i="24"/>
  <c r="G12875" i="24"/>
  <c r="G12876" i="24"/>
  <c r="G12877" i="24"/>
  <c r="G12878" i="24"/>
  <c r="G12879" i="24"/>
  <c r="G12880" i="24"/>
  <c r="G12881" i="24"/>
  <c r="G12882" i="24"/>
  <c r="G12883" i="24"/>
  <c r="G12884" i="24"/>
  <c r="G12885" i="24"/>
  <c r="G12886" i="24"/>
  <c r="G12887" i="24"/>
  <c r="G12888" i="24"/>
  <c r="G12889" i="24"/>
  <c r="G12890" i="24"/>
  <c r="G12891" i="24"/>
  <c r="G12892" i="24"/>
  <c r="G12893" i="24"/>
  <c r="G12894" i="24"/>
  <c r="G12895" i="24"/>
  <c r="G12896" i="24"/>
  <c r="G12897" i="24"/>
  <c r="G12898" i="24"/>
  <c r="G12899" i="24"/>
  <c r="G12900" i="24"/>
  <c r="G12901" i="24"/>
  <c r="G12902" i="24"/>
  <c r="G12903" i="24"/>
  <c r="G12904" i="24"/>
  <c r="G12905" i="24"/>
  <c r="G12906" i="24"/>
  <c r="G12907" i="24"/>
  <c r="G12908" i="24"/>
  <c r="G12909" i="24"/>
  <c r="G12910" i="24"/>
  <c r="G12911" i="24"/>
  <c r="G12912" i="24"/>
  <c r="G12913" i="24"/>
  <c r="G12914" i="24"/>
  <c r="G12915" i="24"/>
  <c r="G12916" i="24"/>
  <c r="G12917" i="24"/>
  <c r="G12918" i="24"/>
  <c r="G12919" i="24"/>
  <c r="G12920" i="24"/>
  <c r="G12921" i="24"/>
  <c r="G12922" i="24"/>
  <c r="G12923" i="24"/>
  <c r="G12924" i="24"/>
  <c r="G12925" i="24"/>
  <c r="G12926" i="24"/>
  <c r="G12927" i="24"/>
  <c r="G12928" i="24"/>
  <c r="G12929" i="24"/>
  <c r="G12930" i="24"/>
  <c r="G12931" i="24"/>
  <c r="G12932" i="24"/>
  <c r="G12933" i="24"/>
  <c r="G12934" i="24"/>
  <c r="G12935" i="24"/>
  <c r="G12936" i="24"/>
  <c r="G12937" i="24"/>
  <c r="G12938" i="24"/>
  <c r="G12939" i="24"/>
  <c r="G12940" i="24"/>
  <c r="G12941" i="24"/>
  <c r="G12942" i="24"/>
  <c r="G12943" i="24"/>
  <c r="G12944" i="24"/>
  <c r="G12945" i="24"/>
  <c r="G12946" i="24"/>
  <c r="G12947" i="24"/>
  <c r="G12948" i="24"/>
  <c r="G12949" i="24"/>
  <c r="G12950" i="24"/>
  <c r="G12951" i="24"/>
  <c r="G12952" i="24"/>
  <c r="G12953" i="24"/>
  <c r="G12954" i="24"/>
  <c r="G12955" i="24"/>
  <c r="G12956" i="24"/>
  <c r="G12957" i="24"/>
  <c r="G12958" i="24"/>
  <c r="G12959" i="24"/>
  <c r="G12960" i="24"/>
  <c r="G12961" i="24"/>
  <c r="G12962" i="24"/>
  <c r="G12963" i="24"/>
  <c r="G12964" i="24"/>
  <c r="G12965" i="24"/>
  <c r="G12966" i="24"/>
  <c r="G12967" i="24"/>
  <c r="G12968" i="24"/>
  <c r="G12969" i="24"/>
  <c r="G12970" i="24"/>
  <c r="G12971" i="24"/>
  <c r="G12972" i="24"/>
  <c r="G12973" i="24"/>
  <c r="G12974" i="24"/>
  <c r="G12975" i="24"/>
  <c r="G12976" i="24"/>
  <c r="G12977" i="24"/>
  <c r="G12978" i="24"/>
  <c r="G12979" i="24"/>
  <c r="G12980" i="24"/>
  <c r="G12981" i="24"/>
  <c r="G12982" i="24"/>
  <c r="G12983" i="24"/>
  <c r="G12984" i="24"/>
  <c r="G12985" i="24"/>
  <c r="G12986" i="24"/>
  <c r="G12987" i="24"/>
  <c r="G12988" i="24"/>
  <c r="G12989" i="24"/>
  <c r="G12990" i="24"/>
  <c r="G12991" i="24"/>
  <c r="G12992" i="24"/>
  <c r="G12993" i="24"/>
  <c r="G12994" i="24"/>
  <c r="G12995" i="24"/>
  <c r="G12996" i="24"/>
  <c r="G12997" i="24"/>
  <c r="G12998" i="24"/>
  <c r="G12999" i="24"/>
  <c r="G13000" i="24"/>
  <c r="G13001" i="24"/>
  <c r="G13002" i="24"/>
  <c r="G13003" i="24"/>
  <c r="G13004" i="24"/>
  <c r="G13005" i="24"/>
  <c r="G13006" i="24"/>
  <c r="G13007" i="24"/>
  <c r="G13008" i="24"/>
  <c r="G13009" i="24"/>
  <c r="G13010" i="24"/>
  <c r="G13011" i="24"/>
  <c r="G13012" i="24"/>
  <c r="G13013" i="24"/>
  <c r="G13014" i="24"/>
  <c r="G13015" i="24"/>
  <c r="G13016" i="24"/>
  <c r="G13017" i="24"/>
  <c r="G13018" i="24"/>
  <c r="G13019" i="24"/>
  <c r="G13020" i="24"/>
  <c r="G13021" i="24"/>
  <c r="G13022" i="24"/>
  <c r="G13023" i="24"/>
  <c r="G13024" i="24"/>
  <c r="G13025" i="24"/>
  <c r="G13026" i="24"/>
  <c r="G13027" i="24"/>
  <c r="G13028" i="24"/>
  <c r="G13029" i="24"/>
  <c r="G13030" i="24"/>
  <c r="G13031" i="24"/>
  <c r="G13032" i="24"/>
  <c r="G13033" i="24"/>
  <c r="G13034" i="24"/>
  <c r="G13035" i="24"/>
  <c r="G13036" i="24"/>
  <c r="G13037" i="24"/>
  <c r="G13038" i="24"/>
  <c r="G13039" i="24"/>
  <c r="G13040" i="24"/>
  <c r="G13041" i="24"/>
  <c r="G13042" i="24"/>
  <c r="G13043" i="24"/>
  <c r="G13044" i="24"/>
  <c r="G13045" i="24"/>
  <c r="G13046" i="24"/>
  <c r="G13047" i="24"/>
  <c r="G13048" i="24"/>
  <c r="G13049" i="24"/>
  <c r="G13050" i="24"/>
  <c r="G13051" i="24"/>
  <c r="G13052" i="24"/>
  <c r="G13053" i="24"/>
  <c r="G13054" i="24"/>
  <c r="G13055" i="24"/>
  <c r="G13056" i="24"/>
  <c r="G13057" i="24"/>
  <c r="G13058" i="24"/>
  <c r="G13059" i="24"/>
  <c r="G13060" i="24"/>
  <c r="G13061" i="24"/>
  <c r="G13062" i="24"/>
  <c r="G13063" i="24"/>
  <c r="G13064" i="24"/>
  <c r="G13065" i="24"/>
  <c r="G13066" i="24"/>
  <c r="G13067" i="24"/>
  <c r="G13068" i="24"/>
  <c r="G13069" i="24"/>
  <c r="G13070" i="24"/>
  <c r="G13071" i="24"/>
  <c r="G13072" i="24"/>
  <c r="G13073" i="24"/>
  <c r="G13074" i="24"/>
  <c r="G13075" i="24"/>
  <c r="G13076" i="24"/>
  <c r="G13077" i="24"/>
  <c r="G13078" i="24"/>
  <c r="G13079" i="24"/>
  <c r="G13080" i="24"/>
  <c r="G13081" i="24"/>
  <c r="G13082" i="24"/>
  <c r="G13083" i="24"/>
  <c r="G13084" i="24"/>
  <c r="G13085" i="24"/>
  <c r="G13086" i="24"/>
  <c r="G13087" i="24"/>
  <c r="G13088" i="24"/>
  <c r="G13089" i="24"/>
  <c r="G13090" i="24"/>
  <c r="G13091" i="24"/>
  <c r="G13092" i="24"/>
  <c r="G13093" i="24"/>
  <c r="G13094" i="24"/>
  <c r="G13095" i="24"/>
  <c r="G13096" i="24"/>
  <c r="G13097" i="24"/>
  <c r="G13098" i="24"/>
  <c r="G13099" i="24"/>
  <c r="G13100" i="24"/>
  <c r="G13101" i="24"/>
  <c r="G13102" i="24"/>
  <c r="G13103" i="24"/>
  <c r="G13104" i="24"/>
  <c r="G13105" i="24"/>
  <c r="G13106" i="24"/>
  <c r="G13107" i="24"/>
  <c r="G13108" i="24"/>
  <c r="G13109" i="24"/>
  <c r="G13110" i="24"/>
  <c r="G13111" i="24"/>
  <c r="G13112" i="24"/>
  <c r="G13113" i="24"/>
  <c r="G13114" i="24"/>
  <c r="G13115" i="24"/>
  <c r="G13116" i="24"/>
  <c r="G13117" i="24"/>
  <c r="G13118" i="24"/>
  <c r="G13119" i="24"/>
  <c r="G13120" i="24"/>
  <c r="G13121" i="24"/>
  <c r="G13122" i="24"/>
  <c r="G13123" i="24"/>
  <c r="G13124" i="24"/>
  <c r="G13125" i="24"/>
  <c r="G13126" i="24"/>
  <c r="G13127" i="24"/>
  <c r="G13128" i="24"/>
  <c r="G13129" i="24"/>
  <c r="G13130" i="24"/>
  <c r="G13131" i="24"/>
  <c r="G13132" i="24"/>
  <c r="G13133" i="24"/>
  <c r="G13134" i="24"/>
  <c r="G13135" i="24"/>
  <c r="G13136" i="24"/>
  <c r="G13137" i="24"/>
  <c r="G13138" i="24"/>
  <c r="G13139" i="24"/>
  <c r="G13140" i="24"/>
  <c r="G13141" i="24"/>
  <c r="G13142" i="24"/>
  <c r="G13143" i="24"/>
  <c r="G13144" i="24"/>
  <c r="G13145" i="24"/>
  <c r="G13146" i="24"/>
  <c r="G13147" i="24"/>
  <c r="G13148" i="24"/>
  <c r="G13149" i="24"/>
  <c r="G13150" i="24"/>
  <c r="G13151" i="24"/>
  <c r="G13152" i="24"/>
  <c r="G13153" i="24"/>
  <c r="G13154" i="24"/>
  <c r="G13155" i="24"/>
  <c r="G13156" i="24"/>
  <c r="G13157" i="24"/>
  <c r="G13158" i="24"/>
  <c r="G13159" i="24"/>
  <c r="G13160" i="24"/>
  <c r="G13161" i="24"/>
  <c r="G13162" i="24"/>
  <c r="G13163" i="24"/>
  <c r="G13164" i="24"/>
  <c r="G13165" i="24"/>
  <c r="G13166" i="24"/>
  <c r="G13167" i="24"/>
  <c r="G13168" i="24"/>
  <c r="G13169" i="24"/>
  <c r="G13170" i="24"/>
  <c r="G13171" i="24"/>
  <c r="G13172" i="24"/>
  <c r="G13173" i="24"/>
  <c r="G13174" i="24"/>
  <c r="G13175" i="24"/>
  <c r="G13176" i="24"/>
  <c r="G13177" i="24"/>
  <c r="G13178" i="24"/>
  <c r="G13179" i="24"/>
  <c r="G13180" i="24"/>
  <c r="G13181" i="24"/>
  <c r="G13182" i="24"/>
  <c r="G13183" i="24"/>
  <c r="G13184" i="24"/>
  <c r="G13185" i="24"/>
  <c r="G13186" i="24"/>
  <c r="G13187" i="24"/>
  <c r="G13188" i="24"/>
  <c r="G13189" i="24"/>
  <c r="G13190" i="24"/>
  <c r="G13191" i="24"/>
  <c r="G13192" i="24"/>
  <c r="G13193" i="24"/>
  <c r="G13194" i="24"/>
  <c r="G13195" i="24"/>
  <c r="G13196" i="24"/>
  <c r="G13197" i="24"/>
  <c r="G13198" i="24"/>
  <c r="G13199" i="24"/>
  <c r="G13200" i="24"/>
  <c r="G13201" i="24"/>
  <c r="G13202" i="24"/>
  <c r="G13203" i="24"/>
  <c r="G13204" i="24"/>
  <c r="G13205" i="24"/>
  <c r="G13206" i="24"/>
  <c r="G13207" i="24"/>
  <c r="G13208" i="24"/>
  <c r="G13209" i="24"/>
  <c r="G13210" i="24"/>
  <c r="G13211" i="24"/>
  <c r="G13212" i="24"/>
  <c r="G13213" i="24"/>
  <c r="G13214" i="24"/>
  <c r="G13215" i="24"/>
  <c r="G13216" i="24"/>
  <c r="G13217" i="24"/>
  <c r="G13218" i="24"/>
  <c r="G13219" i="24"/>
  <c r="G13220" i="24"/>
  <c r="G13221" i="24"/>
  <c r="G13222" i="24"/>
  <c r="G13223" i="24"/>
  <c r="G13224" i="24"/>
  <c r="G13225" i="24"/>
  <c r="G13226" i="24"/>
  <c r="G13227" i="24"/>
  <c r="G13228" i="24"/>
  <c r="G13229" i="24"/>
  <c r="G13230" i="24"/>
  <c r="G13231" i="24"/>
  <c r="G13232" i="24"/>
  <c r="G13233" i="24"/>
  <c r="G13234" i="24"/>
  <c r="G13235" i="24"/>
  <c r="G13236" i="24"/>
  <c r="G13237" i="24"/>
  <c r="G13238" i="24"/>
  <c r="G13239" i="24"/>
  <c r="G13240" i="24"/>
  <c r="G13241" i="24"/>
  <c r="G13242" i="24"/>
  <c r="G13243" i="24"/>
  <c r="G13244" i="24"/>
  <c r="G13245" i="24"/>
  <c r="G13246" i="24"/>
  <c r="G13247" i="24"/>
  <c r="G13248" i="24"/>
  <c r="G13249" i="24"/>
  <c r="G13250" i="24"/>
  <c r="G13251" i="24"/>
  <c r="G13252" i="24"/>
  <c r="G13253" i="24"/>
  <c r="G13254" i="24"/>
  <c r="G13255" i="24"/>
  <c r="G13256" i="24"/>
  <c r="G13257" i="24"/>
  <c r="G13258" i="24"/>
  <c r="G13259" i="24"/>
  <c r="G13260" i="24"/>
  <c r="G13261" i="24"/>
  <c r="G13262" i="24"/>
  <c r="G13263" i="24"/>
  <c r="G13264" i="24"/>
  <c r="G13265" i="24"/>
  <c r="G13266" i="24"/>
  <c r="G13267" i="24"/>
  <c r="G13268" i="24"/>
  <c r="G13269" i="24"/>
  <c r="G13270" i="24"/>
  <c r="G13271" i="24"/>
  <c r="G13272" i="24"/>
  <c r="G13273" i="24"/>
  <c r="G13274" i="24"/>
  <c r="G13275" i="24"/>
  <c r="G13276" i="24"/>
  <c r="G13277" i="24"/>
  <c r="G13278" i="24"/>
  <c r="G13279" i="24"/>
  <c r="G13280" i="24"/>
  <c r="G13281" i="24"/>
  <c r="G13282" i="24"/>
  <c r="G13283" i="24"/>
  <c r="G13284" i="24"/>
  <c r="G13285" i="24"/>
  <c r="G13286" i="24"/>
  <c r="G13287" i="24"/>
  <c r="G13288" i="24"/>
  <c r="G13289" i="24"/>
  <c r="G13290" i="24"/>
  <c r="G13291" i="24"/>
  <c r="G13292" i="24"/>
  <c r="G13293" i="24"/>
  <c r="G13294" i="24"/>
  <c r="G13295" i="24"/>
  <c r="G13296" i="24"/>
  <c r="G13297" i="24"/>
  <c r="G13298" i="24"/>
  <c r="G13299" i="24"/>
  <c r="G13300" i="24"/>
  <c r="G13301" i="24"/>
  <c r="G13302" i="24"/>
  <c r="G13303" i="24"/>
  <c r="G13304" i="24"/>
  <c r="G13305" i="24"/>
  <c r="G13306" i="24"/>
  <c r="G13307" i="24"/>
  <c r="G13308" i="24"/>
  <c r="G13309" i="24"/>
  <c r="G13310" i="24"/>
  <c r="G13311" i="24"/>
  <c r="G13312" i="24"/>
  <c r="G13313" i="24"/>
  <c r="G13314" i="24"/>
  <c r="G13315" i="24"/>
  <c r="G13316" i="24"/>
  <c r="G13317" i="24"/>
  <c r="G13318" i="24"/>
  <c r="G13319" i="24"/>
  <c r="G13320" i="24"/>
  <c r="G13321" i="24"/>
  <c r="G13322" i="24"/>
  <c r="G13323" i="24"/>
  <c r="G13324" i="24"/>
  <c r="G13325" i="24"/>
  <c r="G13326" i="24"/>
  <c r="G13327" i="24"/>
  <c r="G13328" i="24"/>
  <c r="G13329" i="24"/>
  <c r="G13330" i="24"/>
  <c r="G13331" i="24"/>
  <c r="G13332" i="24"/>
  <c r="G13333" i="24"/>
  <c r="G13334" i="24"/>
  <c r="G13335" i="24"/>
  <c r="G13336" i="24"/>
  <c r="G13337" i="24"/>
  <c r="G13338" i="24"/>
  <c r="G13339" i="24"/>
  <c r="G13340" i="24"/>
  <c r="G13341" i="24"/>
  <c r="G13342" i="24"/>
  <c r="G13343" i="24"/>
  <c r="G13344" i="24"/>
  <c r="G13345" i="24"/>
  <c r="G13346" i="24"/>
  <c r="G13347" i="24"/>
  <c r="G13348" i="24"/>
  <c r="G13349" i="24"/>
  <c r="G13350" i="24"/>
  <c r="G13351" i="24"/>
  <c r="G13352" i="24"/>
  <c r="G13353" i="24"/>
  <c r="G13354" i="24"/>
  <c r="G13355" i="24"/>
  <c r="G13356" i="24"/>
  <c r="G13357" i="24"/>
  <c r="G13358" i="24"/>
  <c r="G13359" i="24"/>
  <c r="G13360" i="24"/>
  <c r="G13361" i="24"/>
  <c r="G13362" i="24"/>
  <c r="G13363" i="24"/>
  <c r="G13364" i="24"/>
  <c r="G13365" i="24"/>
  <c r="G13366" i="24"/>
  <c r="G13367" i="24"/>
  <c r="G13368" i="24"/>
  <c r="G13369" i="24"/>
  <c r="G13370" i="24"/>
  <c r="G13371" i="24"/>
  <c r="G13372" i="24"/>
  <c r="G13373" i="24"/>
  <c r="G13374" i="24"/>
  <c r="G13375" i="24"/>
  <c r="G13376" i="24"/>
  <c r="G13377" i="24"/>
  <c r="G13378" i="24"/>
  <c r="G13379" i="24"/>
  <c r="G13380" i="24"/>
  <c r="G13381" i="24"/>
  <c r="G13382" i="24"/>
  <c r="G13383" i="24"/>
  <c r="G13384" i="24"/>
  <c r="G13385" i="24"/>
  <c r="G13386" i="24"/>
  <c r="G13387" i="24"/>
  <c r="G13388" i="24"/>
  <c r="G13389" i="24"/>
  <c r="G13390" i="24"/>
  <c r="G13391" i="24"/>
  <c r="G13392" i="24"/>
  <c r="G13393" i="24"/>
  <c r="G13394" i="24"/>
  <c r="G13395" i="24"/>
  <c r="G13396" i="24"/>
  <c r="G13397" i="24"/>
  <c r="G13398" i="24"/>
  <c r="G13399" i="24"/>
  <c r="G13400" i="24"/>
  <c r="G13401" i="24"/>
  <c r="G13402" i="24"/>
  <c r="G13403" i="24"/>
  <c r="G13404" i="24"/>
  <c r="G13405" i="24"/>
  <c r="G13406" i="24"/>
  <c r="G13407" i="24"/>
  <c r="G13408" i="24"/>
  <c r="G13409" i="24"/>
  <c r="G13410" i="24"/>
  <c r="G13411" i="24"/>
  <c r="G13412" i="24"/>
  <c r="G13413" i="24"/>
  <c r="G13414" i="24"/>
  <c r="G13415" i="24"/>
  <c r="G13416" i="24"/>
  <c r="G13417" i="24"/>
  <c r="G13418" i="24"/>
  <c r="G13419" i="24"/>
  <c r="G13420" i="24"/>
  <c r="G13421" i="24"/>
  <c r="G13422" i="24"/>
  <c r="G13423" i="24"/>
  <c r="G13424" i="24"/>
  <c r="G13425" i="24"/>
  <c r="G13426" i="24"/>
  <c r="G13427" i="24"/>
  <c r="G13428" i="24"/>
  <c r="G13429" i="24"/>
  <c r="G13430" i="24"/>
  <c r="G13431" i="24"/>
  <c r="G13432" i="24"/>
  <c r="G13433" i="24"/>
  <c r="G13434" i="24"/>
  <c r="G13435" i="24"/>
  <c r="G13436" i="24"/>
  <c r="G13437" i="24"/>
  <c r="G13438" i="24"/>
  <c r="G13439" i="24"/>
  <c r="G13440" i="24"/>
  <c r="G13441" i="24"/>
  <c r="G13442" i="24"/>
  <c r="G13443" i="24"/>
  <c r="G13444" i="24"/>
  <c r="G13445" i="24"/>
  <c r="G13446" i="24"/>
  <c r="G13447" i="24"/>
  <c r="G13448" i="24"/>
  <c r="G13449" i="24"/>
  <c r="G13450" i="24"/>
  <c r="G13451" i="24"/>
  <c r="G13452" i="24"/>
  <c r="G13453" i="24"/>
  <c r="G13454" i="24"/>
  <c r="G13455" i="24"/>
  <c r="G13456" i="24"/>
  <c r="G13457" i="24"/>
  <c r="G13458" i="24"/>
  <c r="G13459" i="24"/>
  <c r="G13460" i="24"/>
  <c r="G13461" i="24"/>
  <c r="G13462" i="24"/>
  <c r="G13463" i="24"/>
  <c r="G13464" i="24"/>
  <c r="G13465" i="24"/>
  <c r="G13466" i="24"/>
  <c r="G13467" i="24"/>
  <c r="G13468" i="24"/>
  <c r="G13469" i="24"/>
  <c r="G13470" i="24"/>
  <c r="G13471" i="24"/>
  <c r="G13472" i="24"/>
  <c r="G13473" i="24"/>
  <c r="G13474" i="24"/>
  <c r="G13475" i="24"/>
  <c r="G13476" i="24"/>
  <c r="G13477" i="24"/>
  <c r="G13478" i="24"/>
  <c r="G13479" i="24"/>
  <c r="G13480" i="24"/>
  <c r="G13481" i="24"/>
  <c r="G13482" i="24"/>
  <c r="G13483" i="24"/>
  <c r="G13484" i="24"/>
  <c r="G13485" i="24"/>
  <c r="G13486" i="24"/>
  <c r="G13487" i="24"/>
  <c r="G13488" i="24"/>
  <c r="G13489" i="24"/>
  <c r="G13490" i="24"/>
  <c r="G13491" i="24"/>
  <c r="G13492" i="24"/>
  <c r="G13493" i="24"/>
  <c r="G13494" i="24"/>
  <c r="G13495" i="24"/>
  <c r="G13496" i="24"/>
  <c r="G13497" i="24"/>
  <c r="G13498" i="24"/>
  <c r="G13499" i="24"/>
  <c r="G13500" i="24"/>
  <c r="G13501" i="24"/>
  <c r="G13502" i="24"/>
  <c r="G13503" i="24"/>
  <c r="G13504" i="24"/>
  <c r="G13505" i="24"/>
  <c r="G13506" i="24"/>
  <c r="G13507" i="24"/>
  <c r="G13508" i="24"/>
  <c r="G13509" i="24"/>
  <c r="G13510" i="24"/>
  <c r="G13511" i="24"/>
  <c r="G13512" i="24"/>
  <c r="G13513" i="24"/>
  <c r="G13514" i="24"/>
  <c r="G13515" i="24"/>
  <c r="G13516" i="24"/>
  <c r="G13517" i="24"/>
  <c r="G13518" i="24"/>
  <c r="G13519" i="24"/>
  <c r="G13520" i="24"/>
  <c r="G13521" i="24"/>
  <c r="G13522" i="24"/>
  <c r="G13523" i="24"/>
  <c r="G13524" i="24"/>
  <c r="G13525" i="24"/>
  <c r="G13526" i="24"/>
  <c r="G13527" i="24"/>
  <c r="G13528" i="24"/>
  <c r="G13529" i="24"/>
  <c r="G13530" i="24"/>
  <c r="G13531" i="24"/>
  <c r="G13532" i="24"/>
  <c r="G13533" i="24"/>
  <c r="G13534" i="24"/>
  <c r="G13535" i="24"/>
  <c r="G13536" i="24"/>
  <c r="G13537" i="24"/>
  <c r="G13538" i="24"/>
  <c r="G13539" i="24"/>
  <c r="G13540" i="24"/>
  <c r="G13541" i="24"/>
  <c r="G13542" i="24"/>
  <c r="G13543" i="24"/>
  <c r="G13544" i="24"/>
  <c r="G13545" i="24"/>
  <c r="G13546" i="24"/>
  <c r="G13547" i="24"/>
  <c r="G13548" i="24"/>
  <c r="G13549" i="24"/>
  <c r="G13550" i="24"/>
  <c r="G13551" i="24"/>
  <c r="G13552" i="24"/>
  <c r="G13553" i="24"/>
  <c r="G13554" i="24"/>
  <c r="G13555" i="24"/>
  <c r="G13556" i="24"/>
  <c r="G13557" i="24"/>
  <c r="G13558" i="24"/>
  <c r="G13559" i="24"/>
  <c r="G13560" i="24"/>
  <c r="G13561" i="24"/>
  <c r="G13562" i="24"/>
  <c r="G13563" i="24"/>
  <c r="G13564" i="24"/>
  <c r="G13565" i="24"/>
  <c r="G13566" i="24"/>
  <c r="G13567" i="24"/>
  <c r="G13568" i="24"/>
  <c r="G13569" i="24"/>
  <c r="G13570" i="24"/>
  <c r="G13571" i="24"/>
  <c r="G13572" i="24"/>
  <c r="G13573" i="24"/>
  <c r="G13574" i="24"/>
  <c r="G13575" i="24"/>
  <c r="G13576" i="24"/>
  <c r="G13577" i="24"/>
  <c r="G13578" i="24"/>
  <c r="G13579" i="24"/>
  <c r="G13580" i="24"/>
  <c r="G13581" i="24"/>
  <c r="G13582" i="24"/>
  <c r="G13583" i="24"/>
  <c r="G13584" i="24"/>
  <c r="G13585" i="24"/>
  <c r="G13586" i="24"/>
  <c r="G13587" i="24"/>
  <c r="G13588" i="24"/>
  <c r="G13589" i="24"/>
  <c r="G13590" i="24"/>
  <c r="G13591" i="24"/>
  <c r="G13592" i="24"/>
  <c r="G13593" i="24"/>
  <c r="G13594" i="24"/>
  <c r="G13595" i="24"/>
  <c r="G13596" i="24"/>
  <c r="G13597" i="24"/>
  <c r="G13598" i="24"/>
  <c r="G13599" i="24"/>
  <c r="G13600" i="24"/>
  <c r="G13601" i="24"/>
  <c r="G13602" i="24"/>
  <c r="G13603" i="24"/>
  <c r="G13604" i="24"/>
  <c r="G13605" i="24"/>
  <c r="G13606" i="24"/>
  <c r="G13607" i="24"/>
  <c r="G13608" i="24"/>
  <c r="G13609" i="24"/>
  <c r="G13610" i="24"/>
  <c r="G13611" i="24"/>
  <c r="G13612" i="24"/>
  <c r="G13613" i="24"/>
  <c r="G13614" i="24"/>
  <c r="G13615" i="24"/>
  <c r="G13616" i="24"/>
  <c r="G13617" i="24"/>
  <c r="G13618" i="24"/>
  <c r="G13619" i="24"/>
  <c r="G13620" i="24"/>
  <c r="G13621" i="24"/>
  <c r="G13622" i="24"/>
  <c r="G13623" i="24"/>
  <c r="G13624" i="24"/>
  <c r="G13625" i="24"/>
  <c r="G13626" i="24"/>
  <c r="G13627" i="24"/>
  <c r="G13628" i="24"/>
  <c r="G13629" i="24"/>
  <c r="G13630" i="24"/>
  <c r="G13631" i="24"/>
  <c r="G13632" i="24"/>
  <c r="G13633" i="24"/>
  <c r="G13634" i="24"/>
  <c r="G13635" i="24"/>
  <c r="G13636" i="24"/>
  <c r="G13637" i="24"/>
  <c r="G13638" i="24"/>
  <c r="G13639" i="24"/>
  <c r="G13640" i="24"/>
  <c r="G13641" i="24"/>
  <c r="G13642" i="24"/>
  <c r="G13643" i="24"/>
  <c r="G13644" i="24"/>
  <c r="G13645" i="24"/>
  <c r="G13646" i="24"/>
  <c r="G13647" i="24"/>
  <c r="G13648" i="24"/>
  <c r="G13649" i="24"/>
  <c r="G13650" i="24"/>
  <c r="G13651" i="24"/>
  <c r="G13652" i="24"/>
  <c r="G13653" i="24"/>
  <c r="G13654" i="24"/>
  <c r="G13655" i="24"/>
  <c r="G13656" i="24"/>
  <c r="G13657" i="24"/>
  <c r="G13658" i="24"/>
  <c r="G13659" i="24"/>
  <c r="G13660" i="24"/>
  <c r="G13661" i="24"/>
  <c r="G13662" i="24"/>
  <c r="G13663" i="24"/>
  <c r="G13664" i="24"/>
  <c r="G13665" i="24"/>
  <c r="G13666" i="24"/>
  <c r="G13667" i="24"/>
  <c r="G13668" i="24"/>
  <c r="G13669" i="24"/>
  <c r="G13670" i="24"/>
  <c r="G13671" i="24"/>
  <c r="G13672" i="24"/>
  <c r="G13673" i="24"/>
  <c r="G13674" i="24"/>
  <c r="G13675" i="24"/>
  <c r="G13676" i="24"/>
  <c r="G13677" i="24"/>
  <c r="G13678" i="24"/>
  <c r="G13679" i="24"/>
  <c r="G13680" i="24"/>
  <c r="G13681" i="24"/>
  <c r="G13682" i="24"/>
  <c r="G13683" i="24"/>
  <c r="G13684" i="24"/>
  <c r="G13685" i="24"/>
  <c r="G13686" i="24"/>
  <c r="G13687" i="24"/>
  <c r="G13688" i="24"/>
  <c r="G13689" i="24"/>
  <c r="G13690" i="24"/>
  <c r="G13691" i="24"/>
  <c r="G13692" i="24"/>
  <c r="G13693" i="24"/>
  <c r="G13694" i="24"/>
  <c r="G13695" i="24"/>
  <c r="G13696" i="24"/>
  <c r="G13697" i="24"/>
  <c r="G13698" i="24"/>
  <c r="G13699" i="24"/>
  <c r="G13700" i="24"/>
  <c r="G13701" i="24"/>
  <c r="G13702" i="24"/>
  <c r="G13703" i="24"/>
  <c r="G13704" i="24"/>
  <c r="G13705" i="24"/>
  <c r="G13706" i="24"/>
  <c r="G13707" i="24"/>
  <c r="G13708" i="24"/>
  <c r="G13709" i="24"/>
  <c r="G13710" i="24"/>
  <c r="G13711" i="24"/>
  <c r="G13712" i="24"/>
  <c r="G13713" i="24"/>
  <c r="G13714" i="24"/>
  <c r="G13715" i="24"/>
  <c r="G13716" i="24"/>
  <c r="G13717" i="24"/>
  <c r="G13718" i="24"/>
  <c r="G13719" i="24"/>
  <c r="G13720" i="24"/>
  <c r="G13721" i="24"/>
  <c r="G13722" i="24"/>
  <c r="G13723" i="24"/>
  <c r="G13724" i="24"/>
  <c r="G13725" i="24"/>
  <c r="G13726" i="24"/>
  <c r="G13727" i="24"/>
  <c r="G13728" i="24"/>
  <c r="G13729" i="24"/>
  <c r="G13730" i="24"/>
  <c r="G13731" i="24"/>
  <c r="G13732" i="24"/>
  <c r="G13733" i="24"/>
  <c r="G13734" i="24"/>
  <c r="G13735" i="24"/>
  <c r="G13736" i="24"/>
  <c r="G13737" i="24"/>
  <c r="G13738" i="24"/>
  <c r="G13739" i="24"/>
  <c r="G13740" i="24"/>
  <c r="G13741" i="24"/>
  <c r="G13742" i="24"/>
  <c r="G13743" i="24"/>
  <c r="G13744" i="24"/>
  <c r="G13745" i="24"/>
  <c r="G13746" i="24"/>
  <c r="G13747" i="24"/>
  <c r="G13748" i="24"/>
  <c r="G13749" i="24"/>
  <c r="G13750" i="24"/>
  <c r="G13751" i="24"/>
  <c r="G13752" i="24"/>
  <c r="G13753" i="24"/>
  <c r="G13754" i="24"/>
  <c r="G13755" i="24"/>
  <c r="G13756" i="24"/>
  <c r="G13757" i="24"/>
  <c r="G13758" i="24"/>
  <c r="G13759" i="24"/>
  <c r="G13760" i="24"/>
  <c r="G13761" i="24"/>
  <c r="G13762" i="24"/>
  <c r="G13763" i="24"/>
  <c r="G13764" i="24"/>
  <c r="G13765" i="24"/>
  <c r="G13766" i="24"/>
  <c r="G13767" i="24"/>
  <c r="G13768" i="24"/>
  <c r="G13769" i="24"/>
  <c r="G13770" i="24"/>
  <c r="G13771" i="24"/>
  <c r="G13772" i="24"/>
  <c r="G13773" i="24"/>
  <c r="G13774" i="24"/>
  <c r="G13775" i="24"/>
  <c r="G13776" i="24"/>
  <c r="G13777" i="24"/>
  <c r="G13778" i="24"/>
  <c r="G13779" i="24"/>
  <c r="G13780" i="24"/>
  <c r="G13781" i="24"/>
  <c r="G13782" i="24"/>
  <c r="G13783" i="24"/>
  <c r="G13784" i="24"/>
  <c r="G13785" i="24"/>
  <c r="G13786" i="24"/>
  <c r="G13787" i="24"/>
  <c r="G13788" i="24"/>
  <c r="G13789" i="24"/>
  <c r="G13790" i="24"/>
  <c r="G13791" i="24"/>
  <c r="G13792" i="24"/>
  <c r="G13793" i="24"/>
  <c r="G13794" i="24"/>
  <c r="G13795" i="24"/>
  <c r="G13796" i="24"/>
  <c r="G13797" i="24"/>
  <c r="G13798" i="24"/>
  <c r="G13799" i="24"/>
  <c r="G13800" i="24"/>
  <c r="G13801" i="24"/>
  <c r="G13802" i="24"/>
  <c r="G13803" i="24"/>
  <c r="G13804" i="24"/>
  <c r="G13805" i="24"/>
  <c r="G13806" i="24"/>
  <c r="G13807" i="24"/>
  <c r="G13808" i="24"/>
  <c r="G13809" i="24"/>
  <c r="G13810" i="24"/>
  <c r="G13811" i="24"/>
  <c r="G13812" i="24"/>
  <c r="G13813" i="24"/>
  <c r="G13814" i="24"/>
  <c r="G13815" i="24"/>
  <c r="G13816" i="24"/>
  <c r="G13817" i="24"/>
  <c r="G13818" i="24"/>
  <c r="G13819" i="24"/>
  <c r="G13820" i="24"/>
  <c r="G13821" i="24"/>
  <c r="G13822" i="24"/>
  <c r="G13823" i="24"/>
  <c r="G13824" i="24"/>
  <c r="G13825" i="24"/>
  <c r="G13826" i="24"/>
  <c r="G13827" i="24"/>
  <c r="G13828" i="24"/>
  <c r="G13829" i="24"/>
  <c r="G13830" i="24"/>
  <c r="G13831" i="24"/>
  <c r="G13832" i="24"/>
  <c r="G13833" i="24"/>
  <c r="G13834" i="24"/>
  <c r="G13835" i="24"/>
  <c r="G13836" i="24"/>
  <c r="G13837" i="24"/>
  <c r="G13838" i="24"/>
  <c r="G13839" i="24"/>
  <c r="G13840" i="24"/>
  <c r="G13841" i="24"/>
  <c r="G13842" i="24"/>
  <c r="G13843" i="24"/>
  <c r="G13844" i="24"/>
  <c r="G13845" i="24"/>
  <c r="G13846" i="24"/>
  <c r="G13847" i="24"/>
  <c r="G13848" i="24"/>
  <c r="G13849" i="24"/>
  <c r="G13850" i="24"/>
  <c r="G13851" i="24"/>
  <c r="G13852" i="24"/>
  <c r="G13853" i="24"/>
  <c r="G13854" i="24"/>
  <c r="G13855" i="24"/>
  <c r="G13856" i="24"/>
  <c r="G13857" i="24"/>
  <c r="G13858" i="24"/>
  <c r="G13859" i="24"/>
  <c r="G13860" i="24"/>
  <c r="G13861" i="24"/>
  <c r="G13862" i="24"/>
  <c r="G13863" i="24"/>
  <c r="G13864" i="24"/>
  <c r="G13865" i="24"/>
  <c r="G13866" i="24"/>
  <c r="G13867" i="24"/>
  <c r="G13868" i="24"/>
  <c r="G13869" i="24"/>
  <c r="G13870" i="24"/>
  <c r="G13871" i="24"/>
  <c r="G13872" i="24"/>
  <c r="G13873" i="24"/>
  <c r="G13874" i="24"/>
  <c r="G13875" i="24"/>
  <c r="G13876" i="24"/>
  <c r="G13877" i="24"/>
  <c r="G13878" i="24"/>
  <c r="G13879" i="24"/>
  <c r="G13880" i="24"/>
  <c r="G13881" i="24"/>
  <c r="G13882" i="24"/>
  <c r="G13883" i="24"/>
  <c r="G13884" i="24"/>
  <c r="G13885" i="24"/>
  <c r="G13886" i="24"/>
  <c r="G13887" i="24"/>
  <c r="G13888" i="24"/>
  <c r="G13889" i="24"/>
  <c r="G13890" i="24"/>
  <c r="G13891" i="24"/>
  <c r="G13892" i="24"/>
  <c r="G13893" i="24"/>
  <c r="G13894" i="24"/>
  <c r="G13895" i="24"/>
  <c r="G13896" i="24"/>
  <c r="G13897" i="24"/>
  <c r="G13898" i="24"/>
  <c r="G13899" i="24"/>
  <c r="G13900" i="24"/>
  <c r="G13901" i="24"/>
  <c r="G13902" i="24"/>
  <c r="G13903" i="24"/>
  <c r="G13904" i="24"/>
  <c r="G13905" i="24"/>
  <c r="G13906" i="24"/>
  <c r="G13907" i="24"/>
  <c r="G13908" i="24"/>
  <c r="G13909" i="24"/>
  <c r="G13910" i="24"/>
  <c r="G13911" i="24"/>
  <c r="G13912" i="24"/>
  <c r="G13913" i="24"/>
  <c r="G13914" i="24"/>
  <c r="G13915" i="24"/>
  <c r="G13916" i="24"/>
  <c r="G13917" i="24"/>
  <c r="G13918" i="24"/>
  <c r="G13919" i="24"/>
  <c r="G13920" i="24"/>
  <c r="G13921" i="24"/>
  <c r="G13922" i="24"/>
  <c r="G13923" i="24"/>
  <c r="G13924" i="24"/>
  <c r="G13925" i="24"/>
  <c r="G13926" i="24"/>
  <c r="G13927" i="24"/>
  <c r="G13928" i="24"/>
  <c r="G13929" i="24"/>
  <c r="G13930" i="24"/>
  <c r="G13931" i="24"/>
  <c r="G13932" i="24"/>
  <c r="G13933" i="24"/>
  <c r="G13934" i="24"/>
  <c r="G13935" i="24"/>
  <c r="G13936" i="24"/>
  <c r="G13937" i="24"/>
  <c r="G13938" i="24"/>
  <c r="G13939" i="24"/>
  <c r="G13940" i="24"/>
  <c r="G13941" i="24"/>
  <c r="G13942" i="24"/>
  <c r="G13943" i="24"/>
  <c r="G13944" i="24"/>
  <c r="G13945" i="24"/>
  <c r="G13946" i="24"/>
  <c r="G13947" i="24"/>
  <c r="G13948" i="24"/>
  <c r="G13949" i="24"/>
  <c r="G13950" i="24"/>
  <c r="G13951" i="24"/>
  <c r="G13952" i="24"/>
  <c r="G13953" i="24"/>
  <c r="G13954" i="24"/>
  <c r="G13955" i="24"/>
  <c r="G13956" i="24"/>
  <c r="G13957" i="24"/>
  <c r="G13958" i="24"/>
  <c r="G13959" i="24"/>
  <c r="G13960" i="24"/>
  <c r="G13961" i="24"/>
  <c r="G13962" i="24"/>
  <c r="G13963" i="24"/>
  <c r="G13964" i="24"/>
  <c r="G13965" i="24"/>
  <c r="G13966" i="24"/>
  <c r="G13967" i="24"/>
  <c r="G13968" i="24"/>
  <c r="G13969" i="24"/>
  <c r="G13970" i="24"/>
  <c r="G13971" i="24"/>
  <c r="G13972" i="24"/>
  <c r="G13973" i="24"/>
  <c r="G13974" i="24"/>
  <c r="G13975" i="24"/>
  <c r="G13976" i="24"/>
  <c r="G13977" i="24"/>
  <c r="G13978" i="24"/>
  <c r="G13979" i="24"/>
  <c r="G13980" i="24"/>
  <c r="G13981" i="24"/>
  <c r="G13982" i="24"/>
  <c r="G13983" i="24"/>
  <c r="G13984" i="24"/>
  <c r="G13985" i="24"/>
  <c r="G13986" i="24"/>
  <c r="G13987" i="24"/>
  <c r="G13988" i="24"/>
  <c r="G13989" i="24"/>
  <c r="G13990" i="24"/>
  <c r="G13991" i="24"/>
  <c r="G13992" i="24"/>
  <c r="G13993" i="24"/>
  <c r="G13994" i="24"/>
  <c r="G13995" i="24"/>
  <c r="G13996" i="24"/>
  <c r="G13997" i="24"/>
  <c r="G13998" i="24"/>
  <c r="G13999" i="24"/>
  <c r="G14000" i="24"/>
  <c r="G14001" i="24"/>
  <c r="G14002" i="24"/>
  <c r="G14003" i="24"/>
  <c r="G14004" i="24"/>
  <c r="G14005" i="24"/>
  <c r="G14006" i="24"/>
  <c r="G14007" i="24"/>
  <c r="G14008" i="24"/>
  <c r="G14009" i="24"/>
  <c r="G14010" i="24"/>
  <c r="G14011" i="24"/>
  <c r="G14012" i="24"/>
  <c r="G14013" i="24"/>
  <c r="G14014" i="24"/>
  <c r="G14015" i="24"/>
  <c r="G14016" i="24"/>
  <c r="G14017" i="24"/>
  <c r="G14018" i="24"/>
  <c r="G14019" i="24"/>
  <c r="G14020" i="24"/>
  <c r="G14021" i="24"/>
  <c r="G14022" i="24"/>
  <c r="G14023" i="24"/>
  <c r="G14024" i="24"/>
  <c r="G14025" i="24"/>
  <c r="G14026" i="24"/>
  <c r="G14027" i="24"/>
  <c r="G14028" i="24"/>
  <c r="G14029" i="24"/>
  <c r="G14030" i="24"/>
  <c r="G14031" i="24"/>
  <c r="G14032" i="24"/>
  <c r="G14033" i="24"/>
  <c r="G14034" i="24"/>
  <c r="G14035" i="24"/>
  <c r="G14036" i="24"/>
  <c r="G14037" i="24"/>
  <c r="G14038" i="24"/>
  <c r="G14039" i="24"/>
  <c r="G14040" i="24"/>
  <c r="G14041" i="24"/>
  <c r="G14042" i="24"/>
  <c r="G14043" i="24"/>
  <c r="G14044" i="24"/>
  <c r="G14045" i="24"/>
  <c r="G14046" i="24"/>
  <c r="G14047" i="24"/>
  <c r="G14048" i="24"/>
  <c r="G14049" i="24"/>
  <c r="G14050" i="24"/>
  <c r="G14051" i="24"/>
  <c r="G14052" i="24"/>
  <c r="G14053" i="24"/>
  <c r="G14054" i="24"/>
  <c r="G14055" i="24"/>
  <c r="G14056" i="24"/>
  <c r="G14057" i="24"/>
  <c r="G14058" i="24"/>
  <c r="G14059" i="24"/>
  <c r="G14060" i="24"/>
  <c r="G14061" i="24"/>
  <c r="G14062" i="24"/>
  <c r="G14063" i="24"/>
  <c r="G14064" i="24"/>
  <c r="G14065" i="24"/>
  <c r="G14066" i="24"/>
  <c r="G14067" i="24"/>
  <c r="G14068" i="24"/>
  <c r="G14069" i="24"/>
  <c r="G14070" i="24"/>
  <c r="G14071" i="24"/>
  <c r="G14072" i="24"/>
  <c r="G14073" i="24"/>
  <c r="G14074" i="24"/>
  <c r="G14075" i="24"/>
  <c r="G14076" i="24"/>
  <c r="G14077" i="24"/>
  <c r="G14078" i="24"/>
  <c r="G14079" i="24"/>
  <c r="G14080" i="24"/>
  <c r="G14081" i="24"/>
  <c r="G14082" i="24"/>
  <c r="G14083" i="24"/>
  <c r="G14084" i="24"/>
  <c r="G14085" i="24"/>
  <c r="G14086" i="24"/>
  <c r="G14087" i="24"/>
  <c r="G14088" i="24"/>
  <c r="G14089" i="24"/>
  <c r="G14090" i="24"/>
  <c r="G14091" i="24"/>
  <c r="G14092" i="24"/>
  <c r="G14093" i="24"/>
  <c r="G14094" i="24"/>
  <c r="G14095" i="24"/>
  <c r="G14096" i="24"/>
  <c r="G14097" i="24"/>
  <c r="G14098" i="24"/>
  <c r="G14099" i="24"/>
  <c r="G14100" i="24"/>
  <c r="G14101" i="24"/>
  <c r="G14102" i="24"/>
  <c r="G14103" i="24"/>
  <c r="G14104" i="24"/>
  <c r="G14105" i="24"/>
  <c r="G14106" i="24"/>
  <c r="G14107" i="24"/>
  <c r="G14108" i="24"/>
  <c r="G14109" i="24"/>
  <c r="G14110" i="24"/>
  <c r="G14111" i="24"/>
  <c r="G14112" i="24"/>
  <c r="G14113" i="24"/>
  <c r="G14114" i="24"/>
  <c r="G14115" i="24"/>
  <c r="G14116" i="24"/>
  <c r="G14117" i="24"/>
  <c r="G14118" i="24"/>
  <c r="G14119" i="24"/>
  <c r="G14120" i="24"/>
  <c r="G14121" i="24"/>
  <c r="G14122" i="24"/>
  <c r="G14123" i="24"/>
  <c r="G14124" i="24"/>
  <c r="G14125" i="24"/>
  <c r="G14126" i="24"/>
  <c r="G14127" i="24"/>
  <c r="G14128" i="24"/>
  <c r="G14129" i="24"/>
  <c r="G14130" i="24"/>
  <c r="G14131" i="24"/>
  <c r="G14132" i="24"/>
  <c r="G14133" i="24"/>
  <c r="G14134" i="24"/>
  <c r="G14135" i="24"/>
  <c r="G14136" i="24"/>
  <c r="G14137" i="24"/>
  <c r="G14138" i="24"/>
  <c r="G14139" i="24"/>
  <c r="G14140" i="24"/>
  <c r="G14141" i="24"/>
  <c r="G14142" i="24"/>
  <c r="G14143" i="24"/>
  <c r="G14144" i="24"/>
  <c r="G14145" i="24"/>
  <c r="G14146" i="24"/>
  <c r="G14147" i="24"/>
  <c r="G14148" i="24"/>
  <c r="G14149" i="24"/>
  <c r="G14150" i="24"/>
  <c r="G14151" i="24"/>
  <c r="G14152" i="24"/>
  <c r="G14153" i="24"/>
  <c r="G14154" i="24"/>
  <c r="G14155" i="24"/>
  <c r="G14156" i="24"/>
  <c r="G14157" i="24"/>
  <c r="G14158" i="24"/>
  <c r="G14159" i="24"/>
  <c r="G14160" i="24"/>
  <c r="G14161" i="24"/>
  <c r="G14162" i="24"/>
  <c r="G14163" i="24"/>
  <c r="G14164" i="24"/>
  <c r="G14165" i="24"/>
  <c r="G14166" i="24"/>
  <c r="G14167" i="24"/>
  <c r="G14168" i="24"/>
  <c r="G14169" i="24"/>
  <c r="G14170" i="24"/>
  <c r="G14171" i="24"/>
  <c r="G14172" i="24"/>
  <c r="G14173" i="24"/>
  <c r="G14174" i="24"/>
  <c r="G14175" i="24"/>
  <c r="G14176" i="24"/>
  <c r="G14177" i="24"/>
  <c r="G14178" i="24"/>
  <c r="G14179" i="24"/>
  <c r="G14180" i="24"/>
  <c r="G14181" i="24"/>
  <c r="G14182" i="24"/>
  <c r="G14183" i="24"/>
  <c r="G14184" i="24"/>
  <c r="G14185" i="24"/>
  <c r="G14186" i="24"/>
  <c r="G14187" i="24"/>
  <c r="G14188" i="24"/>
  <c r="G14189" i="24"/>
  <c r="G14190" i="24"/>
  <c r="G14191" i="24"/>
  <c r="G14192" i="24"/>
  <c r="G14193" i="24"/>
  <c r="G14194" i="24"/>
  <c r="G14195" i="24"/>
  <c r="G14196" i="24"/>
  <c r="G14197" i="24"/>
  <c r="G14198" i="24"/>
  <c r="G14199" i="24"/>
  <c r="G14200" i="24"/>
  <c r="G14201" i="24"/>
  <c r="G14202" i="24"/>
  <c r="G14203" i="24"/>
  <c r="G14204" i="24"/>
  <c r="G14205" i="24"/>
  <c r="G14206" i="24"/>
  <c r="G14207" i="24"/>
  <c r="G14208" i="24"/>
  <c r="G14209" i="24"/>
  <c r="G14210" i="24"/>
  <c r="G14211" i="24"/>
  <c r="G14212" i="24"/>
  <c r="G14213" i="24"/>
  <c r="G14214" i="24"/>
  <c r="G14215" i="24"/>
  <c r="G14216" i="24"/>
  <c r="G14217" i="24"/>
  <c r="G14218" i="24"/>
  <c r="G14219" i="24"/>
  <c r="G14220" i="24"/>
  <c r="G14221" i="24"/>
  <c r="G14222" i="24"/>
  <c r="G14223" i="24"/>
  <c r="G14224" i="24"/>
  <c r="G14225" i="24"/>
  <c r="G14226" i="24"/>
  <c r="G14227" i="24"/>
  <c r="G14228" i="24"/>
  <c r="G14229" i="24"/>
  <c r="G14230" i="24"/>
  <c r="G14231" i="24"/>
  <c r="G14232" i="24"/>
  <c r="G14233" i="24"/>
  <c r="G14234" i="24"/>
  <c r="G14235" i="24"/>
  <c r="G14236" i="24"/>
  <c r="G14237" i="24"/>
  <c r="G14238" i="24"/>
  <c r="G14239" i="24"/>
  <c r="G14240" i="24"/>
  <c r="G14241" i="24"/>
  <c r="G14242" i="24"/>
  <c r="G14243" i="24"/>
  <c r="G14244" i="24"/>
  <c r="G14245" i="24"/>
  <c r="G14246" i="24"/>
  <c r="G14247" i="24"/>
  <c r="G14248" i="24"/>
  <c r="G14249" i="24"/>
  <c r="G14250" i="24"/>
  <c r="G14251" i="24"/>
  <c r="G14252" i="24"/>
  <c r="G14253" i="24"/>
  <c r="G14254" i="24"/>
  <c r="G14255" i="24"/>
  <c r="G14256" i="24"/>
  <c r="G14257" i="24"/>
  <c r="G14258" i="24"/>
  <c r="G14259" i="24"/>
  <c r="G14260" i="24"/>
  <c r="G14261" i="24"/>
  <c r="G14262" i="24"/>
  <c r="G14263" i="24"/>
  <c r="G14264" i="24"/>
  <c r="G14265" i="24"/>
  <c r="G14266" i="24"/>
  <c r="G14267" i="24"/>
  <c r="G14268" i="24"/>
  <c r="G14269" i="24"/>
  <c r="G14270" i="24"/>
  <c r="G14271" i="24"/>
  <c r="G14272" i="24"/>
  <c r="G14273" i="24"/>
  <c r="G14274" i="24"/>
  <c r="G14275" i="24"/>
  <c r="G14276" i="24"/>
  <c r="G14277" i="24"/>
  <c r="G14278" i="24"/>
  <c r="G14279" i="24"/>
  <c r="G14280" i="24"/>
  <c r="G14281" i="24"/>
  <c r="G14282" i="24"/>
  <c r="G14283" i="24"/>
  <c r="G14284" i="24"/>
  <c r="G14285" i="24"/>
  <c r="G14286" i="24"/>
  <c r="G14287" i="24"/>
  <c r="G14288" i="24"/>
  <c r="G14289" i="24"/>
  <c r="G14290" i="24"/>
  <c r="G14291" i="24"/>
  <c r="G14292" i="24"/>
  <c r="G14293" i="24"/>
  <c r="G14294" i="24"/>
  <c r="G14295" i="24"/>
  <c r="G14296" i="24"/>
  <c r="G14297" i="24"/>
  <c r="G14298" i="24"/>
  <c r="G14299" i="24"/>
  <c r="G14300" i="24"/>
  <c r="G14301" i="24"/>
  <c r="G14302" i="24"/>
  <c r="G14303" i="24"/>
  <c r="G14304" i="24"/>
  <c r="G14305" i="24"/>
  <c r="G14306" i="24"/>
  <c r="G14307" i="24"/>
  <c r="G14308" i="24"/>
  <c r="G14309" i="24"/>
  <c r="G14310" i="24"/>
  <c r="G14311" i="24"/>
  <c r="G14312" i="24"/>
  <c r="G14313" i="24"/>
  <c r="G14314" i="24"/>
  <c r="G14315" i="24"/>
  <c r="G14316" i="24"/>
  <c r="G14317" i="24"/>
  <c r="G14318" i="24"/>
  <c r="G14319" i="24"/>
  <c r="G14320" i="24"/>
  <c r="G14321" i="24"/>
  <c r="G14322" i="24"/>
  <c r="G14323" i="24"/>
  <c r="G14324" i="24"/>
  <c r="G14325" i="24"/>
  <c r="G14326" i="24"/>
  <c r="G14327" i="24"/>
  <c r="G14328" i="24"/>
  <c r="G14329" i="24"/>
  <c r="G14330" i="24"/>
  <c r="G14331" i="24"/>
  <c r="G14332" i="24"/>
  <c r="G14333" i="24"/>
  <c r="G14334" i="24"/>
  <c r="G14335" i="24"/>
  <c r="G14336" i="24"/>
  <c r="G14337" i="24"/>
  <c r="G14338" i="24"/>
  <c r="G14339" i="24"/>
  <c r="G14340" i="24"/>
  <c r="G14341" i="24"/>
  <c r="G14342" i="24"/>
  <c r="G14343" i="24"/>
  <c r="G14344" i="24"/>
  <c r="G14345" i="24"/>
  <c r="G14346" i="24"/>
  <c r="G14347" i="24"/>
  <c r="G14348" i="24"/>
  <c r="G14349" i="24"/>
  <c r="G14350" i="24"/>
  <c r="G14351" i="24"/>
  <c r="G14352" i="24"/>
  <c r="G14353" i="24"/>
  <c r="G14354" i="24"/>
  <c r="G14355" i="24"/>
  <c r="G14356" i="24"/>
  <c r="G14357" i="24"/>
  <c r="G14358" i="24"/>
  <c r="G14359" i="24"/>
  <c r="G14360" i="24"/>
  <c r="G14361" i="24"/>
  <c r="G14362" i="24"/>
  <c r="G14363" i="24"/>
  <c r="G14364" i="24"/>
  <c r="G14365" i="24"/>
  <c r="G14366" i="24"/>
  <c r="G14367" i="24"/>
  <c r="G14368" i="24"/>
  <c r="G14369" i="24"/>
  <c r="G14370" i="24"/>
  <c r="G14371" i="24"/>
  <c r="G14372" i="24"/>
  <c r="G14373" i="24"/>
  <c r="G14374" i="24"/>
  <c r="G14375" i="24"/>
  <c r="G14376" i="24"/>
  <c r="G14377" i="24"/>
  <c r="G14378" i="24"/>
  <c r="G14379" i="24"/>
  <c r="G14380" i="24"/>
  <c r="G14381" i="24"/>
  <c r="G14382" i="24"/>
  <c r="G14383" i="24"/>
  <c r="G14384" i="24"/>
  <c r="G14385" i="24"/>
  <c r="G14386" i="24"/>
  <c r="G14387" i="24"/>
  <c r="G14388" i="24"/>
  <c r="G14389" i="24"/>
  <c r="G14390" i="24"/>
  <c r="G14391" i="24"/>
  <c r="G14392" i="24"/>
  <c r="G14393" i="24"/>
  <c r="G14394" i="24"/>
  <c r="G14395" i="24"/>
  <c r="G14396" i="24"/>
  <c r="G14397" i="24"/>
  <c r="G14398" i="24"/>
  <c r="G14399" i="24"/>
  <c r="G14400" i="24"/>
  <c r="G14401" i="24"/>
  <c r="G14402" i="24"/>
  <c r="G14403" i="24"/>
  <c r="G14404" i="24"/>
  <c r="G14405" i="24"/>
  <c r="G14406" i="24"/>
  <c r="G14407" i="24"/>
  <c r="G14408" i="24"/>
  <c r="G14409" i="24"/>
  <c r="G14410" i="24"/>
  <c r="G14411" i="24"/>
  <c r="G14412" i="24"/>
  <c r="G14413" i="24"/>
  <c r="G14414" i="24"/>
  <c r="G14415" i="24"/>
  <c r="G14416" i="24"/>
  <c r="G14417" i="24"/>
  <c r="G14418" i="24"/>
  <c r="G14419" i="24"/>
  <c r="G14420" i="24"/>
  <c r="G14421" i="24"/>
  <c r="G14422" i="24"/>
  <c r="G14423" i="24"/>
  <c r="G14424" i="24"/>
  <c r="G14425" i="24"/>
  <c r="G14426" i="24"/>
  <c r="G14427" i="24"/>
  <c r="G14428" i="24"/>
  <c r="G14429" i="24"/>
  <c r="G14430" i="24"/>
  <c r="G14431" i="24"/>
  <c r="G14432" i="24"/>
  <c r="G14433" i="24"/>
  <c r="G14434" i="24"/>
  <c r="G14435" i="24"/>
  <c r="G14436" i="24"/>
  <c r="G14437" i="24"/>
  <c r="G14438" i="24"/>
  <c r="G14439" i="24"/>
  <c r="G14440" i="24"/>
  <c r="G14441" i="24"/>
  <c r="G14442" i="24"/>
  <c r="G14443" i="24"/>
  <c r="G14444" i="24"/>
  <c r="G14445" i="24"/>
  <c r="G14446" i="24"/>
  <c r="G14447" i="24"/>
  <c r="G14448" i="24"/>
  <c r="G14449" i="24"/>
  <c r="G14450" i="24"/>
  <c r="G14451" i="24"/>
  <c r="G14452" i="24"/>
  <c r="G14453" i="24"/>
  <c r="G14454" i="24"/>
  <c r="G14455" i="24"/>
  <c r="G14456" i="24"/>
  <c r="G14457" i="24"/>
  <c r="G14458" i="24"/>
  <c r="G14459" i="24"/>
  <c r="G14460" i="24"/>
  <c r="G14461" i="24"/>
  <c r="G14462" i="24"/>
  <c r="G14463" i="24"/>
  <c r="G14464" i="24"/>
  <c r="G14465" i="24"/>
  <c r="G14466" i="24"/>
  <c r="G14467" i="24"/>
  <c r="G14468" i="24"/>
  <c r="G14469" i="24"/>
  <c r="G14470" i="24"/>
  <c r="G14471" i="24"/>
  <c r="G14472" i="24"/>
  <c r="G14473" i="24"/>
  <c r="G14474" i="24"/>
  <c r="G14475" i="24"/>
  <c r="G14476" i="24"/>
  <c r="G14477" i="24"/>
  <c r="G14478" i="24"/>
  <c r="G14479" i="24"/>
  <c r="G14480" i="24"/>
  <c r="G14481" i="24"/>
  <c r="G14482" i="24"/>
  <c r="G14483" i="24"/>
  <c r="G14484" i="24"/>
  <c r="G14485" i="24"/>
  <c r="G14486" i="24"/>
  <c r="G14487" i="24"/>
  <c r="G14488" i="24"/>
  <c r="G14489" i="24"/>
  <c r="G14490" i="24"/>
  <c r="G14491" i="24"/>
  <c r="G14492" i="24"/>
  <c r="G14493" i="24"/>
  <c r="G14494" i="24"/>
  <c r="G14495" i="24"/>
  <c r="G14496" i="24"/>
  <c r="G14497" i="24"/>
  <c r="G14498" i="24"/>
  <c r="G14499" i="24"/>
  <c r="G14500" i="24"/>
  <c r="G14501" i="24"/>
  <c r="G14502" i="24"/>
  <c r="G14503" i="24"/>
  <c r="G14504" i="24"/>
  <c r="G14505" i="24"/>
  <c r="G14506" i="24"/>
  <c r="G14507" i="24"/>
  <c r="G14508" i="24"/>
  <c r="G14509" i="24"/>
  <c r="G14510" i="24"/>
  <c r="G14511" i="24"/>
  <c r="G14512" i="24"/>
  <c r="G14513" i="24"/>
  <c r="G14514" i="24"/>
  <c r="G14515" i="24"/>
  <c r="G14516" i="24"/>
  <c r="G14517" i="24"/>
  <c r="G14518" i="24"/>
  <c r="G14519" i="24"/>
  <c r="G14520" i="24"/>
  <c r="G14521" i="24"/>
  <c r="G14522" i="24"/>
  <c r="G14523" i="24"/>
  <c r="G14524" i="24"/>
  <c r="G14525" i="24"/>
  <c r="G14526" i="24"/>
  <c r="G14527" i="24"/>
  <c r="G14528" i="24"/>
  <c r="G14529" i="24"/>
  <c r="G14530" i="24"/>
  <c r="G14531" i="24"/>
  <c r="G14532" i="24"/>
  <c r="G14533" i="24"/>
  <c r="G14534" i="24"/>
  <c r="G14535" i="24"/>
  <c r="G14536" i="24"/>
  <c r="G14537" i="24"/>
  <c r="G14538" i="24"/>
  <c r="G14539" i="24"/>
  <c r="G14540" i="24"/>
  <c r="G14541" i="24"/>
  <c r="G14542" i="24"/>
  <c r="G14543" i="24"/>
  <c r="G14544" i="24"/>
  <c r="G14545" i="24"/>
  <c r="G14546" i="24"/>
  <c r="G14547" i="24"/>
  <c r="G14548" i="24"/>
  <c r="G14549" i="24"/>
  <c r="G14550" i="24"/>
  <c r="G14551" i="24"/>
  <c r="G14552" i="24"/>
  <c r="G14553" i="24"/>
  <c r="G14554" i="24"/>
  <c r="G14555" i="24"/>
  <c r="G14556" i="24"/>
  <c r="G14557" i="24"/>
  <c r="G14558" i="24"/>
  <c r="G14559" i="24"/>
  <c r="G14560" i="24"/>
  <c r="G14561" i="24"/>
  <c r="G14562" i="24"/>
  <c r="G14563" i="24"/>
  <c r="G14564" i="24"/>
  <c r="G14565" i="24"/>
  <c r="G14566" i="24"/>
  <c r="G14567" i="24"/>
  <c r="G14568" i="24"/>
  <c r="G14569" i="24"/>
  <c r="G14570" i="24"/>
  <c r="G14571" i="24"/>
  <c r="G14572" i="24"/>
  <c r="G14573" i="24"/>
  <c r="G14574" i="24"/>
  <c r="G14575" i="24"/>
  <c r="G14576" i="24"/>
  <c r="G14577" i="24"/>
  <c r="G14578" i="24"/>
  <c r="G14579" i="24"/>
  <c r="G14580" i="24"/>
  <c r="G14581" i="24"/>
  <c r="G14582" i="24"/>
  <c r="G14583" i="24"/>
  <c r="G14584" i="24"/>
  <c r="G14585" i="24"/>
  <c r="G14586" i="24"/>
  <c r="G14587" i="24"/>
  <c r="G14588" i="24"/>
  <c r="G14589" i="24"/>
  <c r="G14590" i="24"/>
  <c r="G14591" i="24"/>
  <c r="G14592" i="24"/>
  <c r="G14593" i="24"/>
  <c r="G14594" i="24"/>
  <c r="G14595" i="24"/>
  <c r="G14596" i="24"/>
  <c r="G14597" i="24"/>
  <c r="G14598" i="24"/>
  <c r="G14599" i="24"/>
  <c r="G14600" i="24"/>
  <c r="G14601" i="24"/>
  <c r="G14602" i="24"/>
  <c r="G14603" i="24"/>
  <c r="G14604" i="24"/>
  <c r="G14605" i="24"/>
  <c r="G14606" i="24"/>
  <c r="G14607" i="24"/>
  <c r="G14608" i="24"/>
  <c r="G14609" i="24"/>
  <c r="G14610" i="24"/>
  <c r="G14611" i="24"/>
  <c r="G14612" i="24"/>
  <c r="G14613" i="24"/>
  <c r="G14614" i="24"/>
  <c r="G14615" i="24"/>
  <c r="G14616" i="24"/>
  <c r="G14617" i="24"/>
  <c r="G14618" i="24"/>
  <c r="G14619" i="24"/>
  <c r="G14620" i="24"/>
  <c r="G14621" i="24"/>
  <c r="G14622" i="24"/>
  <c r="G14623" i="24"/>
  <c r="G14624" i="24"/>
  <c r="G14625" i="24"/>
  <c r="G14626" i="24"/>
  <c r="G14627" i="24"/>
  <c r="G14628" i="24"/>
  <c r="G14629" i="24"/>
  <c r="G14630" i="24"/>
  <c r="G14631" i="24"/>
  <c r="G14632" i="24"/>
  <c r="G14633" i="24"/>
  <c r="G14634" i="24"/>
  <c r="G14635" i="24"/>
  <c r="G14636" i="24"/>
  <c r="G14637" i="24"/>
  <c r="G14638" i="24"/>
  <c r="G14639" i="24"/>
  <c r="G14640" i="24"/>
  <c r="G14641" i="24"/>
  <c r="G14642" i="24"/>
  <c r="G14643" i="24"/>
  <c r="G14644" i="24"/>
  <c r="G14645" i="24"/>
  <c r="G14646" i="24"/>
  <c r="G14647" i="24"/>
  <c r="G14648" i="24"/>
  <c r="G14649" i="24"/>
  <c r="G14650" i="24"/>
  <c r="G14651" i="24"/>
  <c r="G14652" i="24"/>
  <c r="G14653" i="24"/>
  <c r="G14654" i="24"/>
  <c r="G14655" i="24"/>
  <c r="G14656" i="24"/>
  <c r="G14657" i="24"/>
  <c r="G14658" i="24"/>
  <c r="G14659" i="24"/>
  <c r="G14660" i="24"/>
  <c r="G14661" i="24"/>
  <c r="G14662" i="24"/>
  <c r="G14663" i="24"/>
  <c r="G14664" i="24"/>
  <c r="G14665" i="24"/>
  <c r="G14666" i="24"/>
  <c r="G14667" i="24"/>
  <c r="G14668" i="24"/>
  <c r="G14669" i="24"/>
  <c r="G14670" i="24"/>
  <c r="G14671" i="24"/>
  <c r="G14672" i="24"/>
  <c r="G14673" i="24"/>
  <c r="G14674" i="24"/>
  <c r="G14675" i="24"/>
  <c r="G14676" i="24"/>
  <c r="G14677" i="24"/>
  <c r="G14678" i="24"/>
  <c r="G14679" i="24"/>
  <c r="G14680" i="24"/>
  <c r="G14681" i="24"/>
  <c r="G14682" i="24"/>
  <c r="G14683" i="24"/>
  <c r="G14684" i="24"/>
  <c r="G14685" i="24"/>
  <c r="G14686" i="24"/>
  <c r="G14687" i="24"/>
  <c r="G14688" i="24"/>
  <c r="G14689" i="24"/>
  <c r="G14690" i="24"/>
  <c r="G14691" i="24"/>
  <c r="G14692" i="24"/>
  <c r="G14693" i="24"/>
  <c r="G14694" i="24"/>
  <c r="G14695" i="24"/>
  <c r="G14696" i="24"/>
  <c r="G14697" i="24"/>
  <c r="G14698" i="24"/>
  <c r="G14699" i="24"/>
  <c r="G14700" i="24"/>
  <c r="G14701" i="24"/>
  <c r="G14702" i="24"/>
  <c r="G14703" i="24"/>
  <c r="G14704" i="24"/>
  <c r="G14705" i="24"/>
  <c r="G14706" i="24"/>
  <c r="G14707" i="24"/>
  <c r="G14708" i="24"/>
  <c r="G14709" i="24"/>
  <c r="G14710" i="24"/>
  <c r="G14711" i="24"/>
  <c r="G14712" i="24"/>
  <c r="G14713" i="24"/>
  <c r="G14714" i="24"/>
  <c r="G14715" i="24"/>
  <c r="G14716" i="24"/>
  <c r="G14717" i="24"/>
  <c r="G14718" i="24"/>
  <c r="G14719" i="24"/>
  <c r="G14720" i="24"/>
  <c r="G14721" i="24"/>
  <c r="G14722" i="24"/>
  <c r="G14723" i="24"/>
  <c r="G14724" i="24"/>
  <c r="G14725" i="24"/>
  <c r="G14726" i="24"/>
  <c r="G14727" i="24"/>
  <c r="G14728" i="24"/>
  <c r="G14729" i="24"/>
  <c r="G14730" i="24"/>
  <c r="G14731" i="24"/>
  <c r="G14732" i="24"/>
  <c r="G14733" i="24"/>
  <c r="G14734" i="24"/>
  <c r="G14735" i="24"/>
  <c r="G14736" i="24"/>
  <c r="G14737" i="24"/>
  <c r="G14738" i="24"/>
  <c r="G14739" i="24"/>
  <c r="G14740" i="24"/>
  <c r="G14741" i="24"/>
  <c r="G14742" i="24"/>
  <c r="G14743" i="24"/>
  <c r="G14744" i="24"/>
  <c r="G14745" i="24"/>
  <c r="G14746" i="24"/>
  <c r="G14747" i="24"/>
  <c r="G14748" i="24"/>
  <c r="G14749" i="24"/>
  <c r="G14750" i="24"/>
  <c r="G14751" i="24"/>
  <c r="G14752" i="24"/>
  <c r="G14753" i="24"/>
  <c r="G14754" i="24"/>
  <c r="G14755" i="24"/>
  <c r="G14756" i="24"/>
  <c r="G14757" i="24"/>
  <c r="G14758" i="24"/>
  <c r="G14759" i="24"/>
  <c r="G14760" i="24"/>
  <c r="G14761" i="24"/>
  <c r="G14762" i="24"/>
  <c r="G14763" i="24"/>
  <c r="G14764" i="24"/>
  <c r="G14765" i="24"/>
  <c r="G14766" i="24"/>
  <c r="G14767" i="24"/>
  <c r="G14768" i="24"/>
  <c r="G14769" i="24"/>
  <c r="G14770" i="24"/>
  <c r="G14771" i="24"/>
  <c r="G14772" i="24"/>
  <c r="G14773" i="24"/>
  <c r="G14774" i="24"/>
  <c r="G14775" i="24"/>
  <c r="G14776" i="24"/>
  <c r="G14777" i="24"/>
  <c r="G14778" i="24"/>
  <c r="G14779" i="24"/>
  <c r="G14780" i="24"/>
  <c r="G14781" i="24"/>
  <c r="G14782" i="24"/>
  <c r="G14783" i="24"/>
  <c r="G14784" i="24"/>
  <c r="G14785" i="24"/>
  <c r="G14786" i="24"/>
  <c r="G14787" i="24"/>
  <c r="G14788" i="24"/>
  <c r="G14789" i="24"/>
  <c r="G14790" i="24"/>
  <c r="G14791" i="24"/>
  <c r="G14792" i="24"/>
  <c r="G14793" i="24"/>
  <c r="G14794" i="24"/>
  <c r="G14795" i="24"/>
  <c r="G14796" i="24"/>
  <c r="G14797" i="24"/>
  <c r="G14798" i="24"/>
  <c r="G14799" i="24"/>
  <c r="G14800" i="24"/>
  <c r="G14801" i="24"/>
  <c r="G14802" i="24"/>
  <c r="G14803" i="24"/>
  <c r="G14804" i="24"/>
  <c r="G14805" i="24"/>
  <c r="G14806" i="24"/>
  <c r="G14807" i="24"/>
  <c r="G14808" i="24"/>
  <c r="G14809" i="24"/>
  <c r="G14810" i="24"/>
  <c r="G14811" i="24"/>
  <c r="G14812" i="24"/>
  <c r="G14813" i="24"/>
  <c r="G14814" i="24"/>
  <c r="G14815" i="24"/>
  <c r="G14816" i="24"/>
  <c r="G14817" i="24"/>
  <c r="G14818" i="24"/>
  <c r="G14819" i="24"/>
  <c r="G14820" i="24"/>
  <c r="G14821" i="24"/>
  <c r="G14822" i="24"/>
  <c r="G14823" i="24"/>
  <c r="G14824" i="24"/>
  <c r="G14825" i="24"/>
  <c r="G14826" i="24"/>
  <c r="G14827" i="24"/>
  <c r="G14828" i="24"/>
  <c r="G14829" i="24"/>
  <c r="G14830" i="24"/>
  <c r="G14831" i="24"/>
  <c r="G14832" i="24"/>
  <c r="G14833" i="24"/>
  <c r="G14834" i="24"/>
  <c r="G14835" i="24"/>
  <c r="G14836" i="24"/>
  <c r="G14837" i="24"/>
  <c r="G14838" i="24"/>
  <c r="G14839" i="24"/>
  <c r="G14840" i="24"/>
  <c r="G14841" i="24"/>
  <c r="G14842" i="24"/>
  <c r="G14843" i="24"/>
  <c r="G14844" i="24"/>
  <c r="G14845" i="24"/>
  <c r="G14846" i="24"/>
  <c r="G14847" i="24"/>
  <c r="G14848" i="24"/>
  <c r="G14849" i="24"/>
  <c r="G14850" i="24"/>
  <c r="G14851" i="24"/>
  <c r="G14852" i="24"/>
  <c r="G14853" i="24"/>
  <c r="G14854" i="24"/>
  <c r="G14855" i="24"/>
  <c r="G14856" i="24"/>
  <c r="G14857" i="24"/>
  <c r="G14858" i="24"/>
  <c r="G14859" i="24"/>
  <c r="G14860" i="24"/>
  <c r="G14861" i="24"/>
  <c r="G14862" i="24"/>
  <c r="G14863" i="24"/>
  <c r="G14864" i="24"/>
  <c r="G14865" i="24"/>
  <c r="G14866" i="24"/>
  <c r="G14867" i="24"/>
  <c r="G14868" i="24"/>
  <c r="G14869" i="24"/>
  <c r="G14870" i="24"/>
  <c r="G14871" i="24"/>
  <c r="G14872" i="24"/>
  <c r="G14873" i="24"/>
  <c r="G14874" i="24"/>
  <c r="G14875" i="24"/>
  <c r="G14876" i="24"/>
  <c r="G14877" i="24"/>
  <c r="G14878" i="24"/>
  <c r="G14879" i="24"/>
  <c r="G14880" i="24"/>
  <c r="G14881" i="24"/>
  <c r="G14882" i="24"/>
  <c r="G14883" i="24"/>
  <c r="G14884" i="24"/>
  <c r="G14885" i="24"/>
  <c r="G14886" i="24"/>
  <c r="G14887" i="24"/>
  <c r="G14888" i="24"/>
  <c r="G14889" i="24"/>
  <c r="G14890" i="24"/>
  <c r="G14891" i="24"/>
  <c r="G14892" i="24"/>
  <c r="G14893" i="24"/>
  <c r="G14894" i="24"/>
  <c r="G14895" i="24"/>
  <c r="G14896" i="24"/>
  <c r="G14897" i="24"/>
  <c r="G14898" i="24"/>
  <c r="G14899" i="24"/>
  <c r="G14900" i="24"/>
  <c r="G14901" i="24"/>
  <c r="G14902" i="24"/>
  <c r="G14903" i="24"/>
  <c r="G14904" i="24"/>
  <c r="G14905" i="24"/>
  <c r="G14906" i="24"/>
  <c r="G14907" i="24"/>
  <c r="G14908" i="24"/>
  <c r="G14909" i="24"/>
  <c r="G14910" i="24"/>
  <c r="G14911" i="24"/>
  <c r="G14912" i="24"/>
  <c r="G14913" i="24"/>
  <c r="G14914" i="24"/>
  <c r="G14915" i="24"/>
  <c r="G14916" i="24"/>
  <c r="G14917" i="24"/>
  <c r="G14918" i="24"/>
  <c r="G14919" i="24"/>
  <c r="G14920" i="24"/>
  <c r="G14921" i="24"/>
  <c r="G14922" i="24"/>
  <c r="G14923" i="24"/>
  <c r="G14924" i="24"/>
  <c r="G14925" i="24"/>
  <c r="G14926" i="24"/>
  <c r="G14927" i="24"/>
  <c r="G14928" i="24"/>
  <c r="G14929" i="24"/>
  <c r="G14930" i="24"/>
  <c r="G14931" i="24"/>
  <c r="G14932" i="24"/>
  <c r="G14933" i="24"/>
  <c r="G14934" i="24"/>
  <c r="G14935" i="24"/>
  <c r="G14936" i="24"/>
  <c r="G14937" i="24"/>
  <c r="G14938" i="24"/>
  <c r="G14939" i="24"/>
  <c r="G14940" i="24"/>
  <c r="G14941" i="24"/>
  <c r="G14942" i="24"/>
  <c r="G14943" i="24"/>
  <c r="G14944" i="24"/>
  <c r="G14945" i="24"/>
  <c r="G14946" i="24"/>
  <c r="G14947" i="24"/>
  <c r="G14948" i="24"/>
  <c r="G14949" i="24"/>
  <c r="G14950" i="24"/>
  <c r="G14951" i="24"/>
  <c r="G14952" i="24"/>
  <c r="G14953" i="24"/>
  <c r="G14954" i="24"/>
  <c r="G14955" i="24"/>
  <c r="G14956" i="24"/>
  <c r="G14957" i="24"/>
  <c r="G14958" i="24"/>
  <c r="G14959" i="24"/>
  <c r="G14960" i="24"/>
  <c r="G14961" i="24"/>
  <c r="G14962" i="24"/>
  <c r="G14963" i="24"/>
  <c r="G14964" i="24"/>
  <c r="G14965" i="24"/>
  <c r="G14966" i="24"/>
  <c r="G14967" i="24"/>
  <c r="G14968" i="24"/>
  <c r="G14969" i="24"/>
  <c r="G14970" i="24"/>
  <c r="G14971" i="24"/>
  <c r="G14972" i="24"/>
  <c r="G14973" i="24"/>
  <c r="G14974" i="24"/>
  <c r="G14975" i="24"/>
  <c r="G14976" i="24"/>
  <c r="G14977" i="24"/>
  <c r="G14978" i="24"/>
  <c r="G14979" i="24"/>
  <c r="G14980" i="24"/>
  <c r="G14981" i="24"/>
  <c r="G14982" i="24"/>
  <c r="G14983" i="24"/>
  <c r="G14984" i="24"/>
  <c r="G14985" i="24"/>
  <c r="G14986" i="24"/>
  <c r="G14987" i="24"/>
  <c r="G14988" i="24"/>
  <c r="G14989" i="24"/>
  <c r="G14990" i="24"/>
  <c r="G14991" i="24"/>
  <c r="G14992" i="24"/>
  <c r="G14993" i="24"/>
  <c r="G14994" i="24"/>
  <c r="G14995" i="24"/>
  <c r="G14996" i="24"/>
  <c r="G14997" i="24"/>
  <c r="G14998" i="24"/>
  <c r="G14999" i="24"/>
  <c r="G15000" i="24"/>
  <c r="G15001" i="24"/>
  <c r="G15002" i="24"/>
  <c r="G15003" i="24"/>
  <c r="G15004" i="24"/>
  <c r="G15005" i="24"/>
  <c r="G15006" i="24"/>
  <c r="G15007" i="24"/>
  <c r="G15008" i="24"/>
  <c r="G15009" i="24"/>
  <c r="G15010" i="24"/>
  <c r="G15011" i="24"/>
  <c r="G15012" i="24"/>
  <c r="G15013" i="24"/>
  <c r="G15014" i="24"/>
  <c r="G15015" i="24"/>
  <c r="G15016" i="24"/>
  <c r="G15017" i="24"/>
  <c r="G15018" i="24"/>
  <c r="G15019" i="24"/>
  <c r="G15020" i="24"/>
  <c r="G15021" i="24"/>
  <c r="G15022" i="24"/>
  <c r="G15023" i="24"/>
  <c r="G15024" i="24"/>
  <c r="G15025" i="24"/>
  <c r="G15026" i="24"/>
  <c r="G15027" i="24"/>
  <c r="G15028" i="24"/>
  <c r="G15029" i="24"/>
  <c r="G15030" i="24"/>
  <c r="G15031" i="24"/>
  <c r="G15032" i="24"/>
  <c r="G15033" i="24"/>
  <c r="G15034" i="24"/>
  <c r="G15035" i="24"/>
  <c r="G15036" i="24"/>
  <c r="G15037" i="24"/>
  <c r="G15038" i="24"/>
  <c r="G15039" i="24"/>
  <c r="G15040" i="24"/>
  <c r="G15041" i="24"/>
  <c r="G15042" i="24"/>
  <c r="G15043" i="24"/>
  <c r="G15044" i="24"/>
  <c r="G15045" i="24"/>
  <c r="G15046" i="24"/>
  <c r="G15047" i="24"/>
  <c r="G15048" i="24"/>
  <c r="G15049" i="24"/>
  <c r="G15050" i="24"/>
  <c r="G15051" i="24"/>
  <c r="G15052" i="24"/>
  <c r="G15053" i="24"/>
  <c r="G15054" i="24"/>
  <c r="G15055" i="24"/>
  <c r="G15056" i="24"/>
  <c r="G15057" i="24"/>
  <c r="G15058" i="24"/>
  <c r="G15059" i="24"/>
  <c r="G15060" i="24"/>
  <c r="G15061" i="24"/>
  <c r="G15062" i="24"/>
  <c r="G15063" i="24"/>
  <c r="G15064" i="24"/>
  <c r="G15065" i="24"/>
  <c r="G15066" i="24"/>
  <c r="G15067" i="24"/>
  <c r="G15068" i="24"/>
  <c r="G15069" i="24"/>
  <c r="G15070" i="24"/>
  <c r="G15071" i="24"/>
  <c r="G15072" i="24"/>
  <c r="G15073" i="24"/>
  <c r="G15074" i="24"/>
  <c r="G15075" i="24"/>
  <c r="G15076" i="24"/>
  <c r="G15077" i="24"/>
  <c r="G15078" i="24"/>
  <c r="G15079" i="24"/>
  <c r="G15080" i="24"/>
  <c r="G15081" i="24"/>
  <c r="G15082" i="24"/>
  <c r="G15083" i="24"/>
  <c r="G15084" i="24"/>
  <c r="G15085" i="24"/>
  <c r="G15086" i="24"/>
  <c r="G15087" i="24"/>
  <c r="G15088" i="24"/>
  <c r="G15089" i="24"/>
  <c r="G15090" i="24"/>
  <c r="G15091" i="24"/>
  <c r="G15092" i="24"/>
  <c r="G15093" i="24"/>
  <c r="G15094" i="24"/>
  <c r="G15095" i="24"/>
  <c r="G15096" i="24"/>
  <c r="G15097" i="24"/>
  <c r="G15098" i="24"/>
  <c r="G15099" i="24"/>
  <c r="G15100" i="24"/>
  <c r="G15101" i="24"/>
  <c r="G15102" i="24"/>
  <c r="G15103" i="24"/>
  <c r="G15104" i="24"/>
  <c r="G15105" i="24"/>
  <c r="G15106" i="24"/>
  <c r="G15107" i="24"/>
  <c r="G15108" i="24"/>
  <c r="G15109" i="24"/>
  <c r="G15110" i="24"/>
  <c r="G15111" i="24"/>
  <c r="G15112" i="24"/>
  <c r="G15113" i="24"/>
  <c r="G15114" i="24"/>
  <c r="G15115" i="24"/>
  <c r="G15116" i="24"/>
  <c r="G15117" i="24"/>
  <c r="G15118" i="24"/>
  <c r="G15119" i="24"/>
  <c r="G15120" i="24"/>
  <c r="G15121" i="24"/>
  <c r="G15122" i="24"/>
  <c r="G15123" i="24"/>
  <c r="G15124" i="24"/>
  <c r="G15125" i="24"/>
  <c r="G15126" i="24"/>
  <c r="G15127" i="24"/>
  <c r="G15128" i="24"/>
  <c r="G15129" i="24"/>
  <c r="G15130" i="24"/>
  <c r="G15131" i="24"/>
  <c r="G15132" i="24"/>
  <c r="G15133" i="24"/>
  <c r="G15134" i="24"/>
  <c r="G15135" i="24"/>
  <c r="G15136" i="24"/>
  <c r="G15137" i="24"/>
  <c r="G15138" i="24"/>
  <c r="G15139" i="24"/>
  <c r="G15140" i="24"/>
  <c r="G15141" i="24"/>
  <c r="G15142" i="24"/>
  <c r="G15143" i="24"/>
  <c r="G15144" i="24"/>
  <c r="G15145" i="24"/>
  <c r="G15146" i="24"/>
  <c r="G15147" i="24"/>
  <c r="G15148" i="24"/>
  <c r="G15149" i="24"/>
  <c r="G15150" i="24"/>
  <c r="G15151" i="24"/>
  <c r="G15152" i="24"/>
  <c r="G15153" i="24"/>
  <c r="G15154" i="24"/>
  <c r="G15155" i="24"/>
  <c r="G15156" i="24"/>
  <c r="G15157" i="24"/>
  <c r="G15158" i="24"/>
  <c r="G15159" i="24"/>
  <c r="G15160" i="24"/>
  <c r="G15161" i="24"/>
  <c r="G15162" i="24"/>
  <c r="G15163" i="24"/>
  <c r="G15164" i="24"/>
  <c r="G15165" i="24"/>
  <c r="G15166" i="24"/>
  <c r="G15167" i="24"/>
  <c r="G15168" i="24"/>
  <c r="G15169" i="24"/>
  <c r="G15170" i="24"/>
  <c r="G15171" i="24"/>
  <c r="G15172" i="24"/>
  <c r="G15173" i="24"/>
  <c r="G15174" i="24"/>
  <c r="G15175" i="24"/>
  <c r="G15176" i="24"/>
  <c r="G15177" i="24"/>
  <c r="G15178" i="24"/>
  <c r="G15179" i="24"/>
  <c r="G15180" i="24"/>
  <c r="G15181" i="24"/>
  <c r="G15182" i="24"/>
  <c r="G15183" i="24"/>
  <c r="G15184" i="24"/>
  <c r="G15185" i="24"/>
  <c r="G15186" i="24"/>
  <c r="G15187" i="24"/>
  <c r="G15188" i="24"/>
  <c r="G15189" i="24"/>
  <c r="G15190" i="24"/>
  <c r="G15191" i="24"/>
  <c r="G15192" i="24"/>
  <c r="G15193" i="24"/>
  <c r="G15194" i="24"/>
  <c r="G15195" i="24"/>
  <c r="G15196" i="24"/>
  <c r="G15197" i="24"/>
  <c r="G15198" i="24"/>
  <c r="G15199" i="24"/>
  <c r="G15200" i="24"/>
  <c r="G15201" i="24"/>
  <c r="G15202" i="24"/>
  <c r="G15203" i="24"/>
  <c r="G15204" i="24"/>
  <c r="G15205" i="24"/>
  <c r="G15206" i="24"/>
  <c r="G15207" i="24"/>
  <c r="G15208" i="24"/>
  <c r="G15209" i="24"/>
  <c r="G15210" i="24"/>
  <c r="G15211" i="24"/>
  <c r="G15212" i="24"/>
  <c r="G15213" i="24"/>
  <c r="G15214" i="24"/>
  <c r="G15215" i="24"/>
  <c r="G15216" i="24"/>
  <c r="G15217" i="24"/>
  <c r="G15218" i="24"/>
  <c r="G15219" i="24"/>
  <c r="G15220" i="24"/>
  <c r="G15221" i="24"/>
  <c r="G15222" i="24"/>
  <c r="G15223" i="24"/>
  <c r="G15224" i="24"/>
  <c r="G15225" i="24"/>
  <c r="G15226" i="24"/>
  <c r="G15227" i="24"/>
  <c r="G15228" i="24"/>
  <c r="G15229" i="24"/>
  <c r="G15230" i="24"/>
  <c r="G15231" i="24"/>
  <c r="G15232" i="24"/>
  <c r="G15233" i="24"/>
  <c r="G15234" i="24"/>
  <c r="G15235" i="24"/>
  <c r="G15236" i="24"/>
  <c r="G15237" i="24"/>
  <c r="G15238" i="24"/>
  <c r="G15239" i="24"/>
  <c r="G15240" i="24"/>
  <c r="G15241" i="24"/>
  <c r="G15242" i="24"/>
  <c r="G15243" i="24"/>
  <c r="G15244" i="24"/>
  <c r="G15245" i="24"/>
  <c r="G15246" i="24"/>
  <c r="G15247" i="24"/>
  <c r="G15248" i="24"/>
  <c r="G15249" i="24"/>
  <c r="G15250" i="24"/>
  <c r="G15251" i="24"/>
  <c r="G15252" i="24"/>
  <c r="G15253" i="24"/>
  <c r="G15254" i="24"/>
  <c r="G15255" i="24"/>
  <c r="G15256" i="24"/>
  <c r="G15257" i="24"/>
  <c r="G15258" i="24"/>
  <c r="G15259" i="24"/>
  <c r="G15260" i="24"/>
  <c r="G15261" i="24"/>
  <c r="G15262" i="24"/>
  <c r="G15263" i="24"/>
  <c r="G15264" i="24"/>
  <c r="G15265" i="24"/>
  <c r="G15266" i="24"/>
  <c r="G15267" i="24"/>
  <c r="G15268" i="24"/>
  <c r="G15269" i="24"/>
  <c r="G15270" i="24"/>
  <c r="G15271" i="24"/>
  <c r="G15272" i="24"/>
  <c r="G15273" i="24"/>
  <c r="G15274" i="24"/>
  <c r="G15275" i="24"/>
  <c r="G15276" i="24"/>
  <c r="G15277" i="24"/>
  <c r="G15278" i="24"/>
  <c r="G15279" i="24"/>
  <c r="G15280" i="24"/>
  <c r="G15281" i="24"/>
  <c r="G15282" i="24"/>
  <c r="G15283" i="24"/>
  <c r="G15284" i="24"/>
  <c r="G15285" i="24"/>
  <c r="G15286" i="24"/>
  <c r="G15287" i="24"/>
  <c r="G15288" i="24"/>
  <c r="G15289" i="24"/>
  <c r="G15290" i="24"/>
  <c r="G15291" i="24"/>
  <c r="G15292" i="24"/>
  <c r="G15293" i="24"/>
  <c r="G15294" i="24"/>
  <c r="G15295" i="24"/>
  <c r="G15296" i="24"/>
  <c r="G15297" i="24"/>
  <c r="G15298" i="24"/>
  <c r="G15299" i="24"/>
  <c r="G15300" i="24"/>
  <c r="G15301" i="24"/>
  <c r="G15302" i="24"/>
  <c r="G15303" i="24"/>
  <c r="G15304" i="24"/>
  <c r="G15305" i="24"/>
  <c r="G15306" i="24"/>
  <c r="G15307" i="24"/>
  <c r="G15308" i="24"/>
  <c r="G15309" i="24"/>
  <c r="G15310" i="24"/>
  <c r="G15311" i="24"/>
  <c r="G15312" i="24"/>
  <c r="G15313" i="24"/>
  <c r="G15314" i="24"/>
  <c r="G15315" i="24"/>
  <c r="G15316" i="24"/>
  <c r="G15317" i="24"/>
  <c r="G15318" i="24"/>
  <c r="G15319" i="24"/>
  <c r="G15320" i="24"/>
  <c r="G15321" i="24"/>
  <c r="G15322" i="24"/>
  <c r="G15323" i="24"/>
  <c r="G15324" i="24"/>
  <c r="G15325" i="24"/>
  <c r="G15326" i="24"/>
  <c r="G15327" i="24"/>
  <c r="G15328" i="24"/>
  <c r="G15329" i="24"/>
  <c r="G15330" i="24"/>
  <c r="G15331" i="24"/>
  <c r="G15332" i="24"/>
  <c r="G15333" i="24"/>
  <c r="G15334" i="24"/>
  <c r="G15335" i="24"/>
  <c r="G15336" i="24"/>
  <c r="G15337" i="24"/>
  <c r="G15338" i="24"/>
  <c r="G15339" i="24"/>
  <c r="G15340" i="24"/>
  <c r="G15341" i="24"/>
  <c r="G15342" i="24"/>
  <c r="G15343" i="24"/>
  <c r="G15344" i="24"/>
  <c r="G15345" i="24"/>
  <c r="G15346" i="24"/>
  <c r="G15347" i="24"/>
  <c r="G15348" i="24"/>
  <c r="G15349" i="24"/>
  <c r="G15350" i="24"/>
  <c r="G15351" i="24"/>
  <c r="G15352" i="24"/>
  <c r="G15353" i="24"/>
  <c r="G15354" i="24"/>
  <c r="G15355" i="24"/>
  <c r="G15356" i="24"/>
  <c r="G15357" i="24"/>
  <c r="G15358" i="24"/>
  <c r="G15359" i="24"/>
  <c r="G15360" i="24"/>
  <c r="G15361" i="24"/>
  <c r="G15362" i="24"/>
  <c r="G15363" i="24"/>
  <c r="G15364" i="24"/>
  <c r="G15365" i="24"/>
  <c r="G15366" i="24"/>
  <c r="G15367" i="24"/>
  <c r="G15368" i="24"/>
  <c r="G15369" i="24"/>
  <c r="G15370" i="24"/>
  <c r="G15371" i="24"/>
  <c r="G15372" i="24"/>
  <c r="G15373" i="24"/>
  <c r="G15374" i="24"/>
  <c r="G15375" i="24"/>
  <c r="G15376" i="24"/>
  <c r="G15377" i="24"/>
  <c r="G15378" i="24"/>
  <c r="G15379" i="24"/>
  <c r="G15380" i="24"/>
  <c r="G15381" i="24"/>
  <c r="G15382" i="24"/>
  <c r="G15383" i="24"/>
  <c r="G15384" i="24"/>
  <c r="G15385" i="24"/>
  <c r="G15386" i="24"/>
  <c r="G15387" i="24"/>
  <c r="G15388" i="24"/>
  <c r="G15389" i="24"/>
  <c r="G15390" i="24"/>
  <c r="G15391" i="24"/>
  <c r="G15392" i="24"/>
  <c r="G15393" i="24"/>
  <c r="G15394" i="24"/>
  <c r="G15395" i="24"/>
  <c r="G15396" i="24"/>
  <c r="G15397" i="24"/>
  <c r="G15398" i="24"/>
  <c r="G15399" i="24"/>
  <c r="G15400" i="24"/>
  <c r="G15401" i="24"/>
  <c r="G15402" i="24"/>
  <c r="G15403" i="24"/>
  <c r="G15404" i="24"/>
  <c r="G15405" i="24"/>
  <c r="G15406" i="24"/>
  <c r="G15407" i="24"/>
  <c r="G15408" i="24"/>
  <c r="G15409" i="24"/>
  <c r="G15410" i="24"/>
  <c r="G15411" i="24"/>
  <c r="G15412" i="24"/>
  <c r="G15413" i="24"/>
  <c r="G15414" i="24"/>
  <c r="G15415" i="24"/>
  <c r="G15416" i="24"/>
  <c r="G15417" i="24"/>
  <c r="G15418" i="24"/>
  <c r="G15419" i="24"/>
  <c r="G15420" i="24"/>
  <c r="G15421" i="24"/>
  <c r="G15422" i="24"/>
  <c r="G15423" i="24"/>
  <c r="G15424" i="24"/>
  <c r="G15425" i="24"/>
  <c r="G15426" i="24"/>
  <c r="G15427" i="24"/>
  <c r="G15428" i="24"/>
  <c r="G15429" i="24"/>
  <c r="G15430" i="24"/>
  <c r="G15431" i="24"/>
  <c r="G15432" i="24"/>
  <c r="G15433" i="24"/>
  <c r="G15434" i="24"/>
  <c r="G15435" i="24"/>
  <c r="G15436" i="24"/>
  <c r="G15437" i="24"/>
  <c r="G15438" i="24"/>
  <c r="G15439" i="24"/>
  <c r="G15440" i="24"/>
  <c r="G15441" i="24"/>
  <c r="G15442" i="24"/>
  <c r="G15443" i="24"/>
  <c r="G15444" i="24"/>
  <c r="G15445" i="24"/>
  <c r="G15446" i="24"/>
  <c r="G15447" i="24"/>
  <c r="G15448" i="24"/>
  <c r="G15449" i="24"/>
  <c r="G15450" i="24"/>
  <c r="G15451" i="24"/>
  <c r="G15452" i="24"/>
  <c r="G15453" i="24"/>
  <c r="G15454" i="24"/>
  <c r="G15455" i="24"/>
  <c r="G15456" i="24"/>
  <c r="G15457" i="24"/>
  <c r="G15458" i="24"/>
  <c r="G15459" i="24"/>
  <c r="G15460" i="24"/>
  <c r="G15461" i="24"/>
  <c r="G15462" i="24"/>
  <c r="G15463" i="24"/>
  <c r="G15464" i="24"/>
  <c r="G15465" i="24"/>
  <c r="G15466" i="24"/>
  <c r="G15467" i="24"/>
  <c r="G15468" i="24"/>
  <c r="G15469" i="24"/>
  <c r="G15470" i="24"/>
  <c r="G15471" i="24"/>
  <c r="G15472" i="24"/>
  <c r="G15473" i="24"/>
  <c r="G15474" i="24"/>
  <c r="G15475" i="24"/>
  <c r="G15476" i="24"/>
  <c r="G15477" i="24"/>
  <c r="G15478" i="24"/>
  <c r="G15479" i="24"/>
  <c r="G15480" i="24"/>
  <c r="G15481" i="24"/>
  <c r="G15482" i="24"/>
  <c r="G15483" i="24"/>
  <c r="G15484" i="24"/>
  <c r="G15485" i="24"/>
  <c r="G15486" i="24"/>
  <c r="G15487" i="24"/>
  <c r="G15488" i="24"/>
  <c r="G15489" i="24"/>
  <c r="G15490" i="24"/>
  <c r="G15491" i="24"/>
  <c r="G15492" i="24"/>
  <c r="G15493" i="24"/>
  <c r="G15494" i="24"/>
  <c r="G15495" i="24"/>
  <c r="G15496" i="24"/>
  <c r="G15497" i="24"/>
  <c r="G15498" i="24"/>
  <c r="G15499" i="24"/>
  <c r="G15500" i="24"/>
  <c r="G15501" i="24"/>
  <c r="G15502" i="24"/>
  <c r="G15503" i="24"/>
  <c r="G15504" i="24"/>
  <c r="G15505" i="24"/>
  <c r="G15506" i="24"/>
  <c r="G15507" i="24"/>
  <c r="G15508" i="24"/>
  <c r="G15509" i="24"/>
  <c r="G15510" i="24"/>
  <c r="G15511" i="24"/>
  <c r="G15512" i="24"/>
  <c r="G15513" i="24"/>
  <c r="G15514" i="24"/>
  <c r="G15515" i="24"/>
  <c r="G15516" i="24"/>
  <c r="G15517" i="24"/>
  <c r="G15518" i="24"/>
  <c r="G15519" i="24"/>
  <c r="G15520" i="24"/>
  <c r="G15521" i="24"/>
  <c r="G15522" i="24"/>
  <c r="G15523" i="24"/>
  <c r="G15524" i="24"/>
  <c r="G15525" i="24"/>
  <c r="G15526" i="24"/>
  <c r="G15527" i="24"/>
  <c r="G15528" i="24"/>
  <c r="G15529" i="24"/>
  <c r="G15530" i="24"/>
  <c r="G15531" i="24"/>
  <c r="G15532" i="24"/>
  <c r="G15533" i="24"/>
  <c r="G15534" i="24"/>
  <c r="G15535" i="24"/>
  <c r="G15536" i="24"/>
  <c r="G15537" i="24"/>
  <c r="G15538" i="24"/>
  <c r="G15539" i="24"/>
  <c r="G15540" i="24"/>
  <c r="G15541" i="24"/>
  <c r="G15542" i="24"/>
  <c r="G15543" i="24"/>
  <c r="G15544" i="24"/>
  <c r="G15545" i="24"/>
  <c r="G15546" i="24"/>
  <c r="G15547" i="24"/>
  <c r="G15548" i="24"/>
  <c r="G15549" i="24"/>
  <c r="G15550" i="24"/>
  <c r="G15551" i="24"/>
  <c r="G15552" i="24"/>
  <c r="G15553" i="24"/>
  <c r="G15554" i="24"/>
  <c r="G15555" i="24"/>
  <c r="G15556" i="24"/>
  <c r="G15557" i="24"/>
  <c r="G15558" i="24"/>
  <c r="G15559" i="24"/>
  <c r="G15560" i="24"/>
  <c r="G15561" i="24"/>
  <c r="G15562" i="24"/>
  <c r="G15563" i="24"/>
  <c r="G15564" i="24"/>
  <c r="G15565" i="24"/>
  <c r="G15566" i="24"/>
  <c r="G15567" i="24"/>
  <c r="G15568" i="24"/>
  <c r="G15569" i="24"/>
  <c r="G15570" i="24"/>
  <c r="G15571" i="24"/>
  <c r="G15572" i="24"/>
  <c r="G15573" i="24"/>
  <c r="G15574" i="24"/>
  <c r="G15575" i="24"/>
  <c r="G15576" i="24"/>
  <c r="G15577" i="24"/>
  <c r="G15578" i="24"/>
  <c r="G15579" i="24"/>
  <c r="G15580" i="24"/>
  <c r="G15581" i="24"/>
  <c r="G15582" i="24"/>
  <c r="G15583" i="24"/>
  <c r="G15584" i="24"/>
  <c r="G15585" i="24"/>
  <c r="G15586" i="24"/>
  <c r="G15587" i="24"/>
  <c r="G15588" i="24"/>
  <c r="G15589" i="24"/>
  <c r="G15590" i="24"/>
  <c r="G15591" i="24"/>
  <c r="G15592" i="24"/>
  <c r="G15593" i="24"/>
  <c r="G15594" i="24"/>
  <c r="G15595" i="24"/>
  <c r="G15596" i="24"/>
  <c r="G15597" i="24"/>
  <c r="G15598" i="24"/>
  <c r="G15599" i="24"/>
  <c r="G15600" i="24"/>
  <c r="G15601" i="24"/>
  <c r="G15602" i="24"/>
  <c r="G15603" i="24"/>
  <c r="G15604" i="24"/>
  <c r="G15605" i="24"/>
  <c r="G15606" i="24"/>
  <c r="G15607" i="24"/>
  <c r="G15608" i="24"/>
  <c r="G15609" i="24"/>
  <c r="G15610" i="24"/>
  <c r="G15611" i="24"/>
  <c r="G15612" i="24"/>
  <c r="G15613" i="24"/>
  <c r="G15614" i="24"/>
  <c r="G15615" i="24"/>
  <c r="G15616" i="24"/>
  <c r="G15617" i="24"/>
  <c r="G15618" i="24"/>
  <c r="G15619" i="24"/>
  <c r="G15620" i="24"/>
  <c r="G15621" i="24"/>
  <c r="G15622" i="24"/>
  <c r="G15623" i="24"/>
  <c r="G15624" i="24"/>
  <c r="G15625" i="24"/>
  <c r="G15626" i="24"/>
  <c r="G15627" i="24"/>
  <c r="G15628" i="24"/>
  <c r="G15629" i="24"/>
  <c r="G15630" i="24"/>
  <c r="G15631" i="24"/>
  <c r="G15632" i="24"/>
  <c r="G15633" i="24"/>
  <c r="G15634" i="24"/>
  <c r="G15635" i="24"/>
  <c r="G15636" i="24"/>
  <c r="G15637" i="24"/>
  <c r="G15638" i="24"/>
  <c r="G15639" i="24"/>
  <c r="G15640" i="24"/>
  <c r="G15641" i="24"/>
  <c r="G15642" i="24"/>
  <c r="G15643" i="24"/>
  <c r="G15644" i="24"/>
  <c r="G15645" i="24"/>
  <c r="G15646" i="24"/>
  <c r="G15647" i="24"/>
  <c r="G15648" i="24"/>
  <c r="G15649" i="24"/>
  <c r="G15650" i="24"/>
  <c r="G15651" i="24"/>
  <c r="G15652" i="24"/>
  <c r="G15653" i="24"/>
  <c r="G15654" i="24"/>
  <c r="G15655" i="24"/>
  <c r="G15656" i="24"/>
  <c r="G15657" i="24"/>
  <c r="G15658" i="24"/>
  <c r="G15659" i="24"/>
  <c r="G15660" i="24"/>
  <c r="G15661" i="24"/>
  <c r="G15662" i="24"/>
  <c r="G15663" i="24"/>
  <c r="G15664" i="24"/>
  <c r="G15665" i="24"/>
  <c r="G15666" i="24"/>
  <c r="G15667" i="24"/>
  <c r="G15668" i="24"/>
  <c r="G15669" i="24"/>
  <c r="G15670" i="24"/>
  <c r="G15671" i="24"/>
  <c r="G15672" i="24"/>
  <c r="G15673" i="24"/>
  <c r="G15674" i="24"/>
  <c r="G15675" i="24"/>
  <c r="G15676" i="24"/>
  <c r="G15677" i="24"/>
  <c r="G15678" i="24"/>
  <c r="G15679" i="24"/>
  <c r="G15680" i="24"/>
  <c r="G15681" i="24"/>
  <c r="G15682" i="24"/>
  <c r="G15683" i="24"/>
  <c r="G15684" i="24"/>
  <c r="G15685" i="24"/>
  <c r="G15686" i="24"/>
  <c r="G15687" i="24"/>
  <c r="G15688" i="24"/>
  <c r="G15689" i="24"/>
  <c r="G15690" i="24"/>
  <c r="G15691" i="24"/>
  <c r="G15692" i="24"/>
  <c r="G15693" i="24"/>
  <c r="G15694" i="24"/>
  <c r="G15695" i="24"/>
  <c r="G15696" i="24"/>
  <c r="G15697" i="24"/>
  <c r="G15698" i="24"/>
  <c r="G15699" i="24"/>
  <c r="G15700" i="24"/>
  <c r="G15701" i="24"/>
  <c r="G15702" i="24"/>
  <c r="G15703" i="24"/>
  <c r="G15704" i="24"/>
  <c r="G15705" i="24"/>
  <c r="G15706" i="24"/>
  <c r="G15707" i="24"/>
  <c r="G15708" i="24"/>
  <c r="G15709" i="24"/>
  <c r="G15710" i="24"/>
  <c r="G15711" i="24"/>
  <c r="G15712" i="24"/>
  <c r="G15713" i="24"/>
  <c r="G15714" i="24"/>
  <c r="G15715" i="24"/>
  <c r="G15716" i="24"/>
  <c r="G15717" i="24"/>
  <c r="G15718" i="24"/>
  <c r="G15719" i="24"/>
  <c r="G15720" i="24"/>
  <c r="G15721" i="24"/>
  <c r="G15722" i="24"/>
  <c r="G15723" i="24"/>
  <c r="G15724" i="24"/>
  <c r="G15725" i="24"/>
  <c r="G15726" i="24"/>
  <c r="G15727" i="24"/>
  <c r="G15728" i="24"/>
  <c r="G15729" i="24"/>
  <c r="G15730" i="24"/>
  <c r="G15731" i="24"/>
  <c r="G15732" i="24"/>
  <c r="G15733" i="24"/>
  <c r="G15734" i="24"/>
  <c r="G15735" i="24"/>
  <c r="G15736" i="24"/>
  <c r="G15737" i="24"/>
  <c r="G15738" i="24"/>
  <c r="G15739" i="24"/>
  <c r="G15740" i="24"/>
  <c r="G15741" i="24"/>
  <c r="G15742" i="24"/>
  <c r="G15743" i="24"/>
  <c r="G15744" i="24"/>
  <c r="G15745" i="24"/>
  <c r="G15746" i="24"/>
  <c r="G15747" i="24"/>
  <c r="G15748" i="24"/>
  <c r="G15749" i="24"/>
  <c r="G15750" i="24"/>
  <c r="G15751" i="24"/>
  <c r="G15752" i="24"/>
  <c r="G15753" i="24"/>
  <c r="G15754" i="24"/>
  <c r="G15755" i="24"/>
  <c r="G15756" i="24"/>
  <c r="G15757" i="24"/>
  <c r="G15758" i="24"/>
  <c r="G15759" i="24"/>
  <c r="G15760" i="24"/>
  <c r="G15761" i="24"/>
  <c r="G15762" i="24"/>
  <c r="G15763" i="24"/>
  <c r="G15764" i="24"/>
  <c r="G15765" i="24"/>
  <c r="G15766" i="24"/>
  <c r="G15767" i="24"/>
  <c r="G15768" i="24"/>
  <c r="G15769" i="24"/>
  <c r="G15770" i="24"/>
  <c r="G15771" i="24"/>
  <c r="G15772" i="24"/>
  <c r="G15773" i="24"/>
  <c r="G15774" i="24"/>
  <c r="G15775" i="24"/>
  <c r="G15776" i="24"/>
  <c r="G15777" i="24"/>
  <c r="G15778" i="24"/>
  <c r="G15779" i="24"/>
  <c r="G15780" i="24"/>
  <c r="G15781" i="24"/>
  <c r="G15782" i="24"/>
  <c r="G15783" i="24"/>
  <c r="G15784" i="24"/>
  <c r="G15785" i="24"/>
  <c r="G15786" i="24"/>
  <c r="G15787" i="24"/>
  <c r="G15788" i="24"/>
  <c r="G15789" i="24"/>
  <c r="G15790" i="24"/>
  <c r="G15791" i="24"/>
  <c r="G15792" i="24"/>
  <c r="G15793" i="24"/>
  <c r="G15794" i="24"/>
  <c r="G15795" i="24"/>
  <c r="G15796" i="24"/>
  <c r="G15797" i="24"/>
  <c r="G15798" i="24"/>
  <c r="G15799" i="24"/>
  <c r="G15800" i="24"/>
  <c r="G15801" i="24"/>
  <c r="G15802" i="24"/>
  <c r="G15803" i="24"/>
  <c r="G15804" i="24"/>
  <c r="G15805" i="24"/>
  <c r="G15806" i="24"/>
  <c r="G15807" i="24"/>
  <c r="G15808" i="24"/>
  <c r="G15809" i="24"/>
  <c r="G15810" i="24"/>
  <c r="G15811" i="24"/>
  <c r="G15812" i="24"/>
  <c r="G15813" i="24"/>
  <c r="G15814" i="24"/>
  <c r="G15815" i="24"/>
  <c r="G15816" i="24"/>
  <c r="G15817" i="24"/>
  <c r="G15818" i="24"/>
  <c r="G15819" i="24"/>
  <c r="G15820" i="24"/>
  <c r="G15821" i="24"/>
  <c r="G15822" i="24"/>
  <c r="G15823" i="24"/>
  <c r="G15824" i="24"/>
  <c r="G15825" i="24"/>
  <c r="G15826" i="24"/>
  <c r="G15827" i="24"/>
  <c r="G15828" i="24"/>
  <c r="G15829" i="24"/>
  <c r="G15830" i="24"/>
  <c r="G15831" i="24"/>
  <c r="G15832" i="24"/>
  <c r="G15833" i="24"/>
  <c r="G15834" i="24"/>
  <c r="G15835" i="24"/>
  <c r="G15836" i="24"/>
  <c r="G15837" i="24"/>
  <c r="G15838" i="24"/>
  <c r="G15839" i="24"/>
  <c r="G15840" i="24"/>
  <c r="G15841" i="24"/>
  <c r="G15842" i="24"/>
  <c r="G15843" i="24"/>
  <c r="G15844" i="24"/>
  <c r="G15845" i="24"/>
  <c r="G15846" i="24"/>
  <c r="G15847" i="24"/>
  <c r="G15848" i="24"/>
  <c r="G15849" i="24"/>
  <c r="G15850" i="24"/>
  <c r="G15851" i="24"/>
  <c r="G15852" i="24"/>
  <c r="G15853" i="24"/>
  <c r="G15854" i="24"/>
  <c r="G15855" i="24"/>
  <c r="G15856" i="24"/>
  <c r="G15857" i="24"/>
  <c r="G15858" i="24"/>
  <c r="G15859" i="24"/>
  <c r="G15860" i="24"/>
  <c r="G15861" i="24"/>
  <c r="G15862" i="24"/>
  <c r="G15863" i="24"/>
  <c r="G15864" i="24"/>
  <c r="G15865" i="24"/>
  <c r="G15866" i="24"/>
  <c r="G15867" i="24"/>
  <c r="G15868" i="24"/>
  <c r="G15869" i="24"/>
  <c r="G15870" i="24"/>
  <c r="G15871" i="24"/>
  <c r="G15872" i="24"/>
  <c r="G15873" i="24"/>
  <c r="G15874" i="24"/>
  <c r="G15875" i="24"/>
  <c r="G15876" i="24"/>
  <c r="G15877" i="24"/>
  <c r="G15878" i="24"/>
  <c r="G15879" i="24"/>
  <c r="G15880" i="24"/>
  <c r="G15881" i="24"/>
  <c r="G15882" i="24"/>
  <c r="G15883" i="24"/>
  <c r="G15884" i="24"/>
  <c r="G15885" i="24"/>
  <c r="G15886" i="24"/>
  <c r="G15887" i="24"/>
  <c r="G15888" i="24"/>
  <c r="G15889" i="24"/>
  <c r="G15890" i="24"/>
  <c r="G15891" i="24"/>
  <c r="G15892" i="24"/>
  <c r="G15893" i="24"/>
  <c r="G15894" i="24"/>
  <c r="G15895" i="24"/>
  <c r="G15896" i="24"/>
  <c r="G15897" i="24"/>
  <c r="G15898" i="24"/>
  <c r="G15899" i="24"/>
  <c r="G15900" i="24"/>
  <c r="G15901" i="24"/>
  <c r="G15902" i="24"/>
  <c r="G15903" i="24"/>
  <c r="G15904" i="24"/>
  <c r="G15905" i="24"/>
  <c r="G15906" i="24"/>
  <c r="G15907" i="24"/>
  <c r="G15908" i="24"/>
  <c r="G15909" i="24"/>
  <c r="G15910" i="24"/>
  <c r="G15911" i="24"/>
  <c r="G15912" i="24"/>
  <c r="G15913" i="24"/>
  <c r="G15914" i="24"/>
  <c r="G15915" i="24"/>
  <c r="G15916" i="24"/>
  <c r="G15917" i="24"/>
  <c r="G15918" i="24"/>
  <c r="G15919" i="24"/>
  <c r="G15920" i="24"/>
  <c r="G15921" i="24"/>
  <c r="G15922" i="24"/>
  <c r="G15923" i="24"/>
  <c r="G15924" i="24"/>
  <c r="G15925" i="24"/>
  <c r="G15926" i="24"/>
  <c r="G15927" i="24"/>
  <c r="G15928" i="24"/>
  <c r="G15929" i="24"/>
  <c r="G15930" i="24"/>
  <c r="G15931" i="24"/>
  <c r="G15932" i="24"/>
  <c r="G15933" i="24"/>
  <c r="G15934" i="24"/>
  <c r="G15935" i="24"/>
  <c r="G15936" i="24"/>
  <c r="G15937" i="24"/>
  <c r="G15938" i="24"/>
  <c r="G15939" i="24"/>
  <c r="G15940" i="24"/>
  <c r="G15941" i="24"/>
  <c r="G15942" i="24"/>
  <c r="G15943" i="24"/>
  <c r="G15944" i="24"/>
  <c r="G15945" i="24"/>
  <c r="G15946" i="24"/>
  <c r="G15947" i="24"/>
  <c r="G15948" i="24"/>
  <c r="G15949" i="24"/>
  <c r="G15950" i="24"/>
  <c r="G15951" i="24"/>
  <c r="G15952" i="24"/>
  <c r="G15953" i="24"/>
  <c r="G15954" i="24"/>
  <c r="G15955" i="24"/>
  <c r="G15956" i="24"/>
  <c r="G15957" i="24"/>
  <c r="G15958" i="24"/>
  <c r="G15959" i="24"/>
  <c r="G15960" i="24"/>
  <c r="G15961" i="24"/>
  <c r="G15962" i="24"/>
  <c r="G15963" i="24"/>
  <c r="G15964" i="24"/>
  <c r="G15965" i="24"/>
  <c r="G15966" i="24"/>
  <c r="G15967" i="24"/>
  <c r="G15968" i="24"/>
  <c r="G15969" i="24"/>
  <c r="G15970" i="24"/>
  <c r="G15971" i="24"/>
  <c r="G15972" i="24"/>
  <c r="G15973" i="24"/>
  <c r="G15974" i="24"/>
  <c r="G15975" i="24"/>
  <c r="G15976" i="24"/>
  <c r="G15977" i="24"/>
  <c r="G15978" i="24"/>
  <c r="G15979" i="24"/>
  <c r="G15980" i="24"/>
  <c r="G15981" i="24"/>
  <c r="G15982" i="24"/>
  <c r="G15983" i="24"/>
  <c r="G15984" i="24"/>
  <c r="G15985" i="24"/>
  <c r="G15986" i="24"/>
  <c r="G15987" i="24"/>
  <c r="G15988" i="24"/>
  <c r="G15989" i="24"/>
  <c r="G15990" i="24"/>
  <c r="G15991" i="24"/>
  <c r="G15992" i="24"/>
  <c r="G15993" i="24"/>
  <c r="G15994" i="24"/>
  <c r="G15995" i="24"/>
  <c r="G15996" i="24"/>
  <c r="G15997" i="24"/>
  <c r="G15998" i="24"/>
  <c r="G15999" i="24"/>
  <c r="G16000" i="24"/>
  <c r="G16001" i="24"/>
  <c r="G16002" i="24"/>
  <c r="G16003" i="24"/>
  <c r="G16004" i="24"/>
  <c r="G16005" i="24"/>
  <c r="G16006" i="24"/>
  <c r="G16007" i="24"/>
  <c r="G16008" i="24"/>
  <c r="G16009" i="24"/>
  <c r="G16010" i="24"/>
  <c r="G16011" i="24"/>
  <c r="G16012" i="24"/>
  <c r="G16013" i="24"/>
  <c r="G16014" i="24"/>
  <c r="G16015" i="24"/>
  <c r="G16016" i="24"/>
  <c r="G16017" i="24"/>
  <c r="G16018" i="24"/>
  <c r="G16019" i="24"/>
  <c r="G16020" i="24"/>
  <c r="G16021" i="24"/>
  <c r="G16022" i="24"/>
  <c r="G16023" i="24"/>
  <c r="G16024" i="24"/>
  <c r="G16025" i="24"/>
  <c r="G16026" i="24"/>
  <c r="G16027" i="24"/>
  <c r="G16028" i="24"/>
  <c r="G16029" i="24"/>
  <c r="G16030" i="24"/>
  <c r="G16031" i="24"/>
  <c r="G16032" i="24"/>
  <c r="G16033" i="24"/>
  <c r="G16034" i="24"/>
  <c r="G16035" i="24"/>
  <c r="G16036" i="24"/>
  <c r="G16037" i="24"/>
  <c r="G16038" i="24"/>
  <c r="G16039" i="24"/>
  <c r="G16040" i="24"/>
  <c r="G16041" i="24"/>
  <c r="G16042" i="24"/>
  <c r="G16043" i="24"/>
  <c r="G16044" i="24"/>
  <c r="G16045" i="24"/>
  <c r="G16046" i="24"/>
  <c r="G16047" i="24"/>
  <c r="G16048" i="24"/>
  <c r="G16049" i="24"/>
  <c r="G16050" i="24"/>
  <c r="G16051" i="24"/>
  <c r="G16052" i="24"/>
  <c r="G16053" i="24"/>
  <c r="G16054" i="24"/>
  <c r="G16055" i="24"/>
  <c r="G16056" i="24"/>
  <c r="G16057" i="24"/>
  <c r="G16058" i="24"/>
  <c r="G16059" i="24"/>
  <c r="G16060" i="24"/>
  <c r="G16061" i="24"/>
  <c r="G16062" i="24"/>
  <c r="G16063" i="24"/>
  <c r="G16064" i="24"/>
  <c r="G16065" i="24"/>
  <c r="G16066" i="24"/>
  <c r="G16067" i="24"/>
  <c r="G16068" i="24"/>
  <c r="G16069" i="24"/>
  <c r="G16070" i="24"/>
  <c r="G16071" i="24"/>
  <c r="G16072" i="24"/>
  <c r="G16073" i="24"/>
  <c r="G16074" i="24"/>
  <c r="G16075" i="24"/>
  <c r="G16076" i="24"/>
  <c r="G16077" i="24"/>
  <c r="G16078" i="24"/>
  <c r="G16079" i="24"/>
  <c r="G16080" i="24"/>
  <c r="G16081" i="24"/>
  <c r="G16082" i="24"/>
  <c r="G16083" i="24"/>
  <c r="G16084" i="24"/>
  <c r="G16085" i="24"/>
  <c r="G16086" i="24"/>
  <c r="G16087" i="24"/>
  <c r="G16088" i="24"/>
  <c r="G16089" i="24"/>
  <c r="G16090" i="24"/>
  <c r="G16091" i="24"/>
  <c r="G16092" i="24"/>
  <c r="G16093" i="24"/>
  <c r="G16094" i="24"/>
  <c r="G16095" i="24"/>
  <c r="G16096" i="24"/>
  <c r="G16097" i="24"/>
  <c r="G16098" i="24"/>
  <c r="G16099" i="24"/>
  <c r="G16100" i="24"/>
  <c r="G16101" i="24"/>
  <c r="G16102" i="24"/>
  <c r="G16103" i="24"/>
  <c r="G16104" i="24"/>
  <c r="G16105" i="24"/>
  <c r="G16106" i="24"/>
  <c r="G16107" i="24"/>
  <c r="G16108" i="24"/>
  <c r="G16109" i="24"/>
  <c r="G16110" i="24"/>
  <c r="G16111" i="24"/>
  <c r="G16112" i="24"/>
  <c r="G16113" i="24"/>
  <c r="G16114" i="24"/>
  <c r="G16115" i="24"/>
  <c r="G16116" i="24"/>
  <c r="G16117" i="24"/>
  <c r="G16118" i="24"/>
  <c r="G16119" i="24"/>
  <c r="G16120" i="24"/>
  <c r="G16121" i="24"/>
  <c r="G16122" i="24"/>
  <c r="G16123" i="24"/>
  <c r="G16124" i="24"/>
  <c r="G16125" i="24"/>
  <c r="G16126" i="24"/>
  <c r="G16127" i="24"/>
  <c r="G16128" i="24"/>
  <c r="G16129" i="24"/>
  <c r="G16130" i="24"/>
  <c r="G16131" i="24"/>
  <c r="G16132" i="24"/>
  <c r="G16133" i="24"/>
  <c r="G16134" i="24"/>
  <c r="G16135" i="24"/>
  <c r="G16136" i="24"/>
  <c r="G16137" i="24"/>
  <c r="G16138" i="24"/>
  <c r="G16139" i="24"/>
  <c r="G16140" i="24"/>
  <c r="G16141" i="24"/>
  <c r="G16142" i="24"/>
  <c r="G16143" i="24"/>
  <c r="G16144" i="24"/>
  <c r="G16145" i="24"/>
  <c r="G16146" i="24"/>
  <c r="G16147" i="24"/>
  <c r="G16148" i="24"/>
  <c r="G16149" i="24"/>
  <c r="G16150" i="24"/>
  <c r="G16151" i="24"/>
  <c r="G16152" i="24"/>
  <c r="G16153" i="24"/>
  <c r="G16154" i="24"/>
  <c r="G16155" i="24"/>
  <c r="G16156" i="24"/>
  <c r="G16157" i="24"/>
  <c r="G16158" i="24"/>
  <c r="G16159" i="24"/>
  <c r="G16160" i="24"/>
  <c r="G16161" i="24"/>
  <c r="G16162" i="24"/>
  <c r="G16163" i="24"/>
  <c r="G16164" i="24"/>
  <c r="G16165" i="24"/>
  <c r="G16166" i="24"/>
  <c r="G16167" i="24"/>
  <c r="G16168" i="24"/>
  <c r="G16169" i="24"/>
  <c r="G16170" i="24"/>
  <c r="G16171" i="24"/>
  <c r="G16172" i="24"/>
  <c r="G16173" i="24"/>
  <c r="G16174" i="24"/>
  <c r="G16175" i="24"/>
  <c r="G16176" i="24"/>
  <c r="G16177" i="24"/>
  <c r="G16178" i="24"/>
  <c r="G16179" i="24"/>
  <c r="G16180" i="24"/>
  <c r="G16181" i="24"/>
  <c r="G16182" i="24"/>
  <c r="G16183" i="24"/>
  <c r="G16184" i="24"/>
  <c r="G16185" i="24"/>
  <c r="G16186" i="24"/>
  <c r="G16187" i="24"/>
  <c r="G16188" i="24"/>
  <c r="G16189" i="24"/>
  <c r="G16190" i="24"/>
  <c r="G16191" i="24"/>
  <c r="G16192" i="24"/>
  <c r="G16193" i="24"/>
  <c r="G16194" i="24"/>
  <c r="G16195" i="24"/>
  <c r="G16196" i="24"/>
  <c r="G16197" i="24"/>
  <c r="G16198" i="24"/>
  <c r="G16199" i="24"/>
  <c r="G16200" i="24"/>
  <c r="G16201" i="24"/>
  <c r="G16202" i="24"/>
  <c r="G16203" i="24"/>
  <c r="G16204" i="24"/>
  <c r="G16205" i="24"/>
  <c r="G16206" i="24"/>
  <c r="G16207" i="24"/>
  <c r="G16208" i="24"/>
  <c r="G16209" i="24"/>
  <c r="G16210" i="24"/>
  <c r="G16211" i="24"/>
  <c r="G16212" i="24"/>
  <c r="G16213" i="24"/>
  <c r="G16214" i="24"/>
  <c r="G16215" i="24"/>
  <c r="G16216" i="24"/>
  <c r="G16217" i="24"/>
  <c r="G16218" i="24"/>
  <c r="G16219" i="24"/>
  <c r="G16220" i="24"/>
  <c r="G16221" i="24"/>
  <c r="G16222" i="24"/>
  <c r="G16223" i="24"/>
  <c r="G16224" i="24"/>
  <c r="G16225" i="24"/>
  <c r="G16226" i="24"/>
  <c r="G16227" i="24"/>
  <c r="G16228" i="24"/>
  <c r="G16229" i="24"/>
  <c r="G16230" i="24"/>
  <c r="G16231" i="24"/>
  <c r="G16232" i="24"/>
  <c r="G16233" i="24"/>
  <c r="G16234" i="24"/>
  <c r="G16235" i="24"/>
  <c r="G16236" i="24"/>
  <c r="G16237" i="24"/>
  <c r="G16238" i="24"/>
  <c r="G16239" i="24"/>
  <c r="G16240" i="24"/>
  <c r="G16241" i="24"/>
  <c r="G16242" i="24"/>
  <c r="G16243" i="24"/>
  <c r="G16244" i="24"/>
  <c r="G16245" i="24"/>
  <c r="G16246" i="24"/>
  <c r="G16247" i="24"/>
  <c r="G16248" i="24"/>
  <c r="G16249" i="24"/>
  <c r="G16250" i="24"/>
  <c r="G16251" i="24"/>
  <c r="G16252" i="24"/>
  <c r="G16253" i="24"/>
  <c r="G16254" i="24"/>
  <c r="G16255" i="24"/>
  <c r="G16256" i="24"/>
  <c r="G16257" i="24"/>
  <c r="G16258" i="24"/>
  <c r="G16259" i="24"/>
  <c r="G16260" i="24"/>
  <c r="G16261" i="24"/>
  <c r="G16262" i="24"/>
  <c r="G16263" i="24"/>
  <c r="G16264" i="24"/>
  <c r="G16265" i="24"/>
  <c r="G16266" i="24"/>
  <c r="G16267" i="24"/>
  <c r="G16268" i="24"/>
  <c r="G16269" i="24"/>
  <c r="G16270" i="24"/>
  <c r="G16271" i="24"/>
  <c r="G16272" i="24"/>
  <c r="G16273" i="24"/>
  <c r="G16274" i="24"/>
  <c r="G16275" i="24"/>
  <c r="G16276" i="24"/>
  <c r="G16277" i="24"/>
  <c r="G16278" i="24"/>
  <c r="G16279" i="24"/>
  <c r="G16280" i="24"/>
  <c r="G16281" i="24"/>
  <c r="G16282" i="24"/>
  <c r="G16283" i="24"/>
  <c r="G16284" i="24"/>
  <c r="G16285" i="24"/>
  <c r="G16286" i="24"/>
  <c r="G16287" i="24"/>
  <c r="G16288" i="24"/>
  <c r="G16289" i="24"/>
  <c r="G16290" i="24"/>
  <c r="G16291" i="24"/>
  <c r="G16292" i="24"/>
  <c r="G16293" i="24"/>
  <c r="G16294" i="24"/>
  <c r="G16295" i="24"/>
  <c r="G16296" i="24"/>
  <c r="G16297" i="24"/>
  <c r="G16298" i="24"/>
  <c r="G16299" i="24"/>
  <c r="G16300" i="24"/>
  <c r="G16301" i="24"/>
  <c r="G16302" i="24"/>
  <c r="G16303" i="24"/>
  <c r="G16304" i="24"/>
  <c r="G16305" i="24"/>
  <c r="G16306" i="24"/>
  <c r="G16307" i="24"/>
  <c r="G16308" i="24"/>
  <c r="G16309" i="24"/>
  <c r="G16310" i="24"/>
  <c r="G16311" i="24"/>
  <c r="G16312" i="24"/>
  <c r="G16313" i="24"/>
  <c r="G16314" i="24"/>
  <c r="G16315" i="24"/>
  <c r="G16316" i="24"/>
  <c r="G16317" i="24"/>
  <c r="G16318" i="24"/>
  <c r="G16319" i="24"/>
  <c r="G16320" i="24"/>
  <c r="G16321" i="24"/>
  <c r="G16322" i="24"/>
  <c r="G16323" i="24"/>
  <c r="G16324" i="24"/>
  <c r="G16325" i="24"/>
  <c r="G16326" i="24"/>
  <c r="G16327" i="24"/>
  <c r="G16328" i="24"/>
  <c r="G16329" i="24"/>
  <c r="G16330" i="24"/>
  <c r="G16331" i="24"/>
  <c r="G16332" i="24"/>
  <c r="G16333" i="24"/>
  <c r="G16334" i="24"/>
  <c r="G16335" i="24"/>
  <c r="G16336" i="24"/>
  <c r="G16337" i="24"/>
  <c r="G16338" i="24"/>
  <c r="G16339" i="24"/>
  <c r="G16340" i="24"/>
  <c r="G16341" i="24"/>
  <c r="G16342" i="24"/>
  <c r="G16343" i="24"/>
  <c r="G16344" i="24"/>
  <c r="G16345" i="24"/>
  <c r="G16346" i="24"/>
  <c r="G16347" i="24"/>
  <c r="G16348" i="24"/>
  <c r="G16349" i="24"/>
  <c r="G16350" i="24"/>
  <c r="G16351" i="24"/>
  <c r="G16352" i="24"/>
  <c r="G16353" i="24"/>
  <c r="G16354" i="24"/>
  <c r="G16355" i="24"/>
  <c r="G16356" i="24"/>
  <c r="G16357" i="24"/>
  <c r="G16358" i="24"/>
  <c r="G16359" i="24"/>
  <c r="G16360" i="24"/>
  <c r="G16361" i="24"/>
  <c r="G16362" i="24"/>
  <c r="G16363" i="24"/>
  <c r="G16364" i="24"/>
  <c r="G16365" i="24"/>
  <c r="G16366" i="24"/>
  <c r="G16367" i="24"/>
  <c r="G16368" i="24"/>
  <c r="G16369" i="24"/>
  <c r="G16370" i="24"/>
  <c r="G16371" i="24"/>
  <c r="G16372" i="24"/>
  <c r="G16373" i="24"/>
  <c r="G16374" i="24"/>
  <c r="G16375" i="24"/>
  <c r="G16376" i="24"/>
  <c r="G16377" i="24"/>
  <c r="G16378" i="24"/>
  <c r="G16379" i="24"/>
  <c r="G16380" i="24"/>
  <c r="G16381" i="24"/>
  <c r="G16382" i="24"/>
  <c r="G16383" i="24"/>
  <c r="G16384" i="24"/>
  <c r="G16385" i="24"/>
  <c r="G16386" i="24"/>
  <c r="G16387" i="24"/>
  <c r="G16388" i="24"/>
  <c r="G16389" i="24"/>
  <c r="G16390" i="24"/>
  <c r="G16391" i="24"/>
  <c r="G16392" i="24"/>
  <c r="G16393" i="24"/>
  <c r="G16394" i="24"/>
  <c r="G16395" i="24"/>
  <c r="G16396" i="24"/>
  <c r="G16397" i="24"/>
  <c r="G16398" i="24"/>
  <c r="G16399" i="24"/>
  <c r="G16400" i="24"/>
  <c r="G16401" i="24"/>
  <c r="G16402" i="24"/>
  <c r="G16403" i="24"/>
  <c r="G16404" i="24"/>
  <c r="G16405" i="24"/>
  <c r="G16406" i="24"/>
  <c r="G16407" i="24"/>
  <c r="G16408" i="24"/>
  <c r="G16409" i="24"/>
  <c r="G16410" i="24"/>
  <c r="G16411" i="24"/>
  <c r="G16412" i="24"/>
  <c r="G16413" i="24"/>
  <c r="G16414" i="24"/>
  <c r="G16415" i="24"/>
  <c r="G16416" i="24"/>
  <c r="G16417" i="24"/>
  <c r="G16418" i="24"/>
  <c r="G16419" i="24"/>
  <c r="G16420" i="24"/>
  <c r="G16421" i="24"/>
  <c r="G16422" i="24"/>
  <c r="G16423" i="24"/>
  <c r="G16424" i="24"/>
  <c r="G16425" i="24"/>
  <c r="G16426" i="24"/>
  <c r="G16427" i="24"/>
  <c r="G16428" i="24"/>
  <c r="G16429" i="24"/>
  <c r="G16430" i="24"/>
  <c r="G16431" i="24"/>
  <c r="G16432" i="24"/>
  <c r="G16433" i="24"/>
  <c r="G16434" i="24"/>
  <c r="G16435" i="24"/>
  <c r="G16436" i="24"/>
  <c r="G16437" i="24"/>
  <c r="G16438" i="24"/>
  <c r="G16439" i="24"/>
  <c r="G16440" i="24"/>
  <c r="G16441" i="24"/>
  <c r="G16442" i="24"/>
  <c r="G16443" i="24"/>
  <c r="G16444" i="24"/>
  <c r="G16445" i="24"/>
  <c r="G16446" i="24"/>
  <c r="G16447" i="24"/>
  <c r="G16448" i="24"/>
  <c r="G16449" i="24"/>
  <c r="G16450" i="24"/>
  <c r="G16451" i="24"/>
  <c r="G16452" i="24"/>
  <c r="G16453" i="24"/>
  <c r="G16454" i="24"/>
  <c r="G16455" i="24"/>
  <c r="G16456" i="24"/>
  <c r="G16457" i="24"/>
  <c r="G16458" i="24"/>
  <c r="G16459" i="24"/>
  <c r="G16460" i="24"/>
  <c r="G16461" i="24"/>
  <c r="G16462" i="24"/>
  <c r="G16463" i="24"/>
  <c r="G16464" i="24"/>
  <c r="G16465" i="24"/>
  <c r="G16466" i="24"/>
  <c r="G16467" i="24"/>
  <c r="G16468" i="24"/>
  <c r="G16469" i="24"/>
  <c r="G16470" i="24"/>
  <c r="G16471" i="24"/>
  <c r="G16472" i="24"/>
  <c r="G16473" i="24"/>
  <c r="G16474" i="24"/>
  <c r="G16475" i="24"/>
  <c r="G16476" i="24"/>
  <c r="G16477" i="24"/>
  <c r="G16478" i="24"/>
  <c r="G16479" i="24"/>
  <c r="G16480" i="24"/>
  <c r="G16481" i="24"/>
  <c r="G16482" i="24"/>
  <c r="G16483" i="24"/>
  <c r="G16484" i="24"/>
  <c r="G16485" i="24"/>
  <c r="G16486" i="24"/>
  <c r="G16487" i="24"/>
  <c r="G16488" i="24"/>
  <c r="G16489" i="24"/>
  <c r="G16490" i="24"/>
  <c r="G16491" i="24"/>
  <c r="G16492" i="24"/>
  <c r="G16493" i="24"/>
  <c r="G16494" i="24"/>
  <c r="G16495" i="24"/>
  <c r="G16496" i="24"/>
  <c r="G16497" i="24"/>
  <c r="G16498" i="24"/>
  <c r="G16499" i="24"/>
  <c r="G16500" i="24"/>
  <c r="G16501" i="24"/>
  <c r="G16502" i="24"/>
  <c r="G16503" i="24"/>
  <c r="G16504" i="24"/>
  <c r="G16505" i="24"/>
  <c r="G16506" i="24"/>
  <c r="G16507" i="24"/>
  <c r="G16508" i="24"/>
  <c r="G16509" i="24"/>
  <c r="G16510" i="24"/>
  <c r="G16511" i="24"/>
  <c r="G16512" i="24"/>
  <c r="G16513" i="24"/>
  <c r="G16514" i="24"/>
  <c r="G16515" i="24"/>
  <c r="G16516" i="24"/>
  <c r="G16517" i="24"/>
  <c r="G16518" i="24"/>
  <c r="G16519" i="24"/>
  <c r="G16520" i="24"/>
  <c r="G16521" i="24"/>
  <c r="G16522" i="24"/>
  <c r="G16523" i="24"/>
  <c r="G16524" i="24"/>
  <c r="G16525" i="24"/>
  <c r="G16526" i="24"/>
  <c r="G16527" i="24"/>
  <c r="G16528" i="24"/>
  <c r="G16529" i="24"/>
  <c r="G16530" i="24"/>
  <c r="G16531" i="24"/>
  <c r="G16532" i="24"/>
  <c r="G16533" i="24"/>
  <c r="G16534" i="24"/>
  <c r="G16535" i="24"/>
  <c r="G16536" i="24"/>
  <c r="G16537" i="24"/>
  <c r="G16538" i="24"/>
  <c r="G16539" i="24"/>
  <c r="G16540" i="24"/>
  <c r="G16541" i="24"/>
  <c r="G16542" i="24"/>
  <c r="G16543" i="24"/>
  <c r="G16544" i="24"/>
  <c r="G16545" i="24"/>
  <c r="G16546" i="24"/>
  <c r="G16547" i="24"/>
  <c r="G16548" i="24"/>
  <c r="G16549" i="24"/>
  <c r="G16550" i="24"/>
  <c r="G16551" i="24"/>
  <c r="G16552" i="24"/>
  <c r="G16553" i="24"/>
  <c r="G16554" i="24"/>
  <c r="G16555" i="24"/>
  <c r="G16556" i="24"/>
  <c r="G16557" i="24"/>
  <c r="G16558" i="24"/>
  <c r="G16559" i="24"/>
  <c r="G16560" i="24"/>
  <c r="G16561" i="24"/>
  <c r="G16562" i="24"/>
  <c r="G16563" i="24"/>
  <c r="G16564" i="24"/>
  <c r="G16565" i="24"/>
  <c r="G16566" i="24"/>
  <c r="G16567" i="24"/>
  <c r="G16568" i="24"/>
  <c r="G16569" i="24"/>
  <c r="G16570" i="24"/>
  <c r="G16571" i="24"/>
  <c r="G16572" i="24"/>
  <c r="G16573" i="24"/>
  <c r="G16574" i="24"/>
  <c r="G16575" i="24"/>
  <c r="G16576" i="24"/>
  <c r="G16577" i="24"/>
  <c r="G16578" i="24"/>
  <c r="G16579" i="24"/>
  <c r="G16580" i="24"/>
  <c r="G16581" i="24"/>
  <c r="G16582" i="24"/>
  <c r="G16583" i="24"/>
  <c r="G16584" i="24"/>
  <c r="G16585" i="24"/>
  <c r="G16586" i="24"/>
  <c r="G16587" i="24"/>
  <c r="G16588" i="24"/>
  <c r="G16589" i="24"/>
  <c r="G16590" i="24"/>
  <c r="G16591" i="24"/>
  <c r="G16592" i="24"/>
  <c r="G16593" i="24"/>
  <c r="G16594" i="24"/>
  <c r="G16595" i="24"/>
  <c r="G16596" i="24"/>
  <c r="G16597" i="24"/>
  <c r="G16598" i="24"/>
  <c r="G16599" i="24"/>
  <c r="G16600" i="24"/>
  <c r="G16601" i="24"/>
  <c r="G16602" i="24"/>
  <c r="G16603" i="24"/>
  <c r="G16604" i="24"/>
  <c r="G16605" i="24"/>
  <c r="G16606" i="24"/>
  <c r="G16607" i="24"/>
  <c r="G16608" i="24"/>
  <c r="G16609" i="24"/>
  <c r="G16610" i="24"/>
  <c r="G16611" i="24"/>
  <c r="G16612" i="24"/>
  <c r="G16613" i="24"/>
  <c r="G16614" i="24"/>
  <c r="G16615" i="24"/>
  <c r="G16616" i="24"/>
  <c r="G16617" i="24"/>
  <c r="G16618" i="24"/>
  <c r="G16619" i="24"/>
  <c r="G16620" i="24"/>
  <c r="G16621" i="24"/>
  <c r="G16622" i="24"/>
  <c r="G16623" i="24"/>
  <c r="G16624" i="24"/>
  <c r="G16625" i="24"/>
  <c r="G16626" i="24"/>
  <c r="G16627" i="24"/>
  <c r="G16628" i="24"/>
  <c r="G16629" i="24"/>
  <c r="G16630" i="24"/>
  <c r="G16631" i="24"/>
  <c r="G16632" i="24"/>
  <c r="G16633" i="24"/>
  <c r="G16634" i="24"/>
  <c r="G16635" i="24"/>
  <c r="G16636" i="24"/>
  <c r="G16637" i="24"/>
  <c r="G16638" i="24"/>
  <c r="G16639" i="24"/>
  <c r="G16640" i="24"/>
  <c r="G16641" i="24"/>
  <c r="G16642" i="24"/>
  <c r="G16643" i="24"/>
  <c r="G16644" i="24"/>
  <c r="G16645" i="24"/>
  <c r="G16646" i="24"/>
  <c r="G16647" i="24"/>
  <c r="G16648" i="24"/>
  <c r="G16649" i="24"/>
  <c r="G16650" i="24"/>
  <c r="G16651" i="24"/>
  <c r="G16652" i="24"/>
  <c r="G16653" i="24"/>
  <c r="G16654" i="24"/>
  <c r="G16655" i="24"/>
  <c r="G16656" i="24"/>
  <c r="G16657" i="24"/>
  <c r="G16658" i="24"/>
  <c r="G16659" i="24"/>
  <c r="G16660" i="24"/>
  <c r="G16661" i="24"/>
  <c r="G16662" i="24"/>
  <c r="G16663" i="24"/>
  <c r="G16664" i="24"/>
  <c r="G16665" i="24"/>
  <c r="G16666" i="24"/>
  <c r="G16667" i="24"/>
  <c r="G16668" i="24"/>
  <c r="G16669" i="24"/>
  <c r="G16670" i="24"/>
  <c r="G16671" i="24"/>
  <c r="G16672" i="24"/>
  <c r="G16673" i="24"/>
  <c r="G16674" i="24"/>
  <c r="G16675" i="24"/>
  <c r="G16676" i="24"/>
  <c r="G16677" i="24"/>
  <c r="G16678" i="24"/>
  <c r="G16679" i="24"/>
  <c r="G16680" i="24"/>
  <c r="G16681" i="24"/>
  <c r="G16682" i="24"/>
  <c r="G16683" i="24"/>
  <c r="G16684" i="24"/>
  <c r="G16685" i="24"/>
  <c r="G16686" i="24"/>
  <c r="G16687" i="24"/>
  <c r="G16688" i="24"/>
  <c r="G16689" i="24"/>
  <c r="G16690" i="24"/>
  <c r="G16691" i="24"/>
  <c r="G16692" i="24"/>
  <c r="G16693" i="24"/>
  <c r="G16694" i="24"/>
  <c r="G16695" i="24"/>
  <c r="G16696" i="24"/>
  <c r="G16697" i="24"/>
  <c r="G16698" i="24"/>
  <c r="G16699" i="24"/>
  <c r="G16700" i="24"/>
  <c r="G16701" i="24"/>
  <c r="G16702" i="24"/>
  <c r="G16703" i="24"/>
  <c r="G16704" i="24"/>
  <c r="G16705" i="24"/>
  <c r="G16706" i="24"/>
  <c r="G16707" i="24"/>
  <c r="G16708" i="24"/>
  <c r="G16709" i="24"/>
  <c r="G16710" i="24"/>
  <c r="G16711" i="24"/>
  <c r="G16712" i="24"/>
  <c r="G16713" i="24"/>
  <c r="G16714" i="24"/>
  <c r="G16715" i="24"/>
  <c r="G16716" i="24"/>
  <c r="G16717" i="24"/>
  <c r="G16718" i="24"/>
  <c r="G16719" i="24"/>
  <c r="G16720" i="24"/>
  <c r="G16721" i="24"/>
  <c r="G16722" i="24"/>
  <c r="G16723" i="24"/>
  <c r="G16724" i="24"/>
  <c r="G16725" i="24"/>
  <c r="G16726" i="24"/>
  <c r="G16727" i="24"/>
  <c r="G16728" i="24"/>
  <c r="G16729" i="24"/>
  <c r="G16730" i="24"/>
  <c r="G16731" i="24"/>
  <c r="G16732" i="24"/>
  <c r="G16733" i="24"/>
  <c r="G16734" i="24"/>
  <c r="G16735" i="24"/>
  <c r="G16736" i="24"/>
  <c r="G16737" i="24"/>
  <c r="G16738" i="24"/>
  <c r="G16739" i="24"/>
  <c r="G16740" i="24"/>
  <c r="G16741" i="24"/>
  <c r="G16742" i="24"/>
  <c r="G16743" i="24"/>
  <c r="G16744" i="24"/>
  <c r="G16745" i="24"/>
  <c r="G16746" i="24"/>
  <c r="G16747" i="24"/>
  <c r="G16748" i="24"/>
  <c r="G16749" i="24"/>
  <c r="G16750" i="24"/>
  <c r="G16751" i="24"/>
  <c r="G16752" i="24"/>
  <c r="G16753" i="24"/>
  <c r="G16754" i="24"/>
  <c r="G16755" i="24"/>
  <c r="G16756" i="24"/>
  <c r="G16757" i="24"/>
  <c r="G16758" i="24"/>
  <c r="G16759" i="24"/>
  <c r="G16760" i="24"/>
  <c r="G16761" i="24"/>
  <c r="G16762" i="24"/>
  <c r="G16763" i="24"/>
  <c r="G16764" i="24"/>
  <c r="G16765" i="24"/>
  <c r="G16766" i="24"/>
  <c r="G16767" i="24"/>
  <c r="G16768" i="24"/>
  <c r="G16769" i="24"/>
  <c r="G16770" i="24"/>
  <c r="G16771" i="24"/>
  <c r="G16772" i="24"/>
  <c r="G16773" i="24"/>
  <c r="G16774" i="24"/>
  <c r="G16775" i="24"/>
  <c r="G16776" i="24"/>
  <c r="G16777" i="24"/>
  <c r="G16778" i="24"/>
  <c r="G16779" i="24"/>
  <c r="G16780" i="24"/>
  <c r="G16781" i="24"/>
  <c r="G16782" i="24"/>
  <c r="G16783" i="24"/>
  <c r="G16784" i="24"/>
  <c r="G16785" i="24"/>
  <c r="G16786" i="24"/>
  <c r="G16787" i="24"/>
  <c r="G16788" i="24"/>
  <c r="G16789" i="24"/>
  <c r="G16790" i="24"/>
  <c r="G16791" i="24"/>
  <c r="G16792" i="24"/>
  <c r="G16793" i="24"/>
  <c r="G16794" i="24"/>
  <c r="G16795" i="24"/>
  <c r="G16796" i="24"/>
  <c r="G16797" i="24"/>
  <c r="G16798" i="24"/>
  <c r="G16799" i="24"/>
  <c r="G16800" i="24"/>
  <c r="G16801" i="24"/>
  <c r="G16802" i="24"/>
  <c r="G16803" i="24"/>
  <c r="G16804" i="24"/>
  <c r="G16805" i="24"/>
  <c r="G16806" i="24"/>
  <c r="G16807" i="24"/>
  <c r="G16808" i="24"/>
  <c r="G16809" i="24"/>
  <c r="G16810" i="24"/>
  <c r="G16811" i="24"/>
  <c r="G16812" i="24"/>
  <c r="G16813" i="24"/>
  <c r="G16814" i="24"/>
  <c r="G16815" i="24"/>
  <c r="G16816" i="24"/>
  <c r="G16817" i="24"/>
  <c r="G16818" i="24"/>
  <c r="G16819" i="24"/>
  <c r="G16820" i="24"/>
  <c r="G16821" i="24"/>
  <c r="G16822" i="24"/>
  <c r="G16823" i="24"/>
  <c r="G16824" i="24"/>
  <c r="G16825" i="24"/>
  <c r="G16826" i="24"/>
  <c r="G16827" i="24"/>
  <c r="G16828" i="24"/>
  <c r="G16829" i="24"/>
  <c r="G16830" i="24"/>
  <c r="G16831" i="24"/>
  <c r="G16832" i="24"/>
  <c r="G16833" i="24"/>
  <c r="G16834" i="24"/>
  <c r="G16835" i="24"/>
  <c r="G16836" i="24"/>
  <c r="G16837" i="24"/>
  <c r="G16838" i="24"/>
  <c r="G16839" i="24"/>
  <c r="G16840" i="24"/>
  <c r="G16841" i="24"/>
  <c r="G16842" i="24"/>
  <c r="G16843" i="24"/>
  <c r="G16844" i="24"/>
  <c r="G16845" i="24"/>
  <c r="G16846" i="24"/>
  <c r="G16847" i="24"/>
  <c r="G16848" i="24"/>
  <c r="G16849" i="24"/>
  <c r="G16850" i="24"/>
  <c r="G16851" i="24"/>
  <c r="G16852" i="24"/>
  <c r="G16853" i="24"/>
  <c r="G16854" i="24"/>
  <c r="G16855" i="24"/>
  <c r="G16856" i="24"/>
  <c r="G16857" i="24"/>
  <c r="G16858" i="24"/>
  <c r="G16859" i="24"/>
  <c r="G16860" i="24"/>
  <c r="G16861" i="24"/>
  <c r="G16862" i="24"/>
  <c r="G16863" i="24"/>
  <c r="G16864" i="24"/>
  <c r="G16865" i="24"/>
  <c r="G16866" i="24"/>
  <c r="G16867" i="24"/>
  <c r="G16868" i="24"/>
  <c r="G16869" i="24"/>
  <c r="G16870" i="24"/>
  <c r="G16871" i="24"/>
  <c r="G16872" i="24"/>
  <c r="G16873" i="24"/>
  <c r="G16874" i="24"/>
  <c r="G16875" i="24"/>
  <c r="G16876" i="24"/>
  <c r="G16877" i="24"/>
  <c r="G16878" i="24"/>
  <c r="G16879" i="24"/>
  <c r="G16880" i="24"/>
  <c r="G16881" i="24"/>
  <c r="G16882" i="24"/>
  <c r="G16883" i="24"/>
  <c r="G16884" i="24"/>
  <c r="G16885" i="24"/>
  <c r="G16886" i="24"/>
  <c r="G16887" i="24"/>
  <c r="G16888" i="24"/>
  <c r="G16889" i="24"/>
  <c r="G16890" i="24"/>
  <c r="G16891" i="24"/>
  <c r="G16892" i="24"/>
  <c r="G16893" i="24"/>
  <c r="G16894" i="24"/>
  <c r="G16895" i="24"/>
  <c r="G16896" i="24"/>
  <c r="G16897" i="24"/>
  <c r="G16898" i="24"/>
  <c r="G16899" i="24"/>
  <c r="G16900" i="24"/>
  <c r="G16901" i="24"/>
  <c r="G16902" i="24"/>
  <c r="G16903" i="24"/>
  <c r="G16904" i="24"/>
  <c r="G16905" i="24"/>
  <c r="G16906" i="24"/>
  <c r="G16907" i="24"/>
  <c r="G16908" i="24"/>
  <c r="G16909" i="24"/>
  <c r="G16910" i="24"/>
  <c r="G16911" i="24"/>
  <c r="G16912" i="24"/>
  <c r="G16913" i="24"/>
  <c r="G16914" i="24"/>
  <c r="G16915" i="24"/>
  <c r="G16916" i="24"/>
  <c r="G16917" i="24"/>
  <c r="G16918" i="24"/>
  <c r="G16919" i="24"/>
  <c r="G16920" i="24"/>
  <c r="G16921" i="24"/>
  <c r="G16922" i="24"/>
  <c r="G16923" i="24"/>
  <c r="G16924" i="24"/>
  <c r="G16925" i="24"/>
  <c r="G16926" i="24"/>
  <c r="G16927" i="24"/>
  <c r="G16928" i="24"/>
  <c r="G16929" i="24"/>
  <c r="G16930" i="24"/>
  <c r="G16931" i="24"/>
  <c r="G16932" i="24"/>
  <c r="G16933" i="24"/>
  <c r="G16934" i="24"/>
  <c r="G16935" i="24"/>
  <c r="G16936" i="24"/>
  <c r="G16937" i="24"/>
  <c r="G16938" i="24"/>
  <c r="G16939" i="24"/>
  <c r="G16940" i="24"/>
  <c r="G16941" i="24"/>
  <c r="G16942" i="24"/>
  <c r="G16943" i="24"/>
  <c r="G16944" i="24"/>
  <c r="G16945" i="24"/>
  <c r="G16946" i="24"/>
  <c r="G16947" i="24"/>
  <c r="G16948" i="24"/>
  <c r="G16949" i="24"/>
  <c r="G16950" i="24"/>
  <c r="G16951" i="24"/>
  <c r="G16952" i="24"/>
  <c r="G16953" i="24"/>
  <c r="G16954" i="24"/>
  <c r="G16955" i="24"/>
  <c r="G16956" i="24"/>
  <c r="G16957" i="24"/>
  <c r="G16958" i="24"/>
  <c r="G16959" i="24"/>
  <c r="G16960" i="24"/>
  <c r="G16961" i="24"/>
  <c r="G16962" i="24"/>
  <c r="G16963" i="24"/>
  <c r="G16964" i="24"/>
  <c r="G16965" i="24"/>
  <c r="G16966" i="24"/>
  <c r="G16967" i="24"/>
  <c r="G16968" i="24"/>
  <c r="G16969" i="24"/>
  <c r="G16970" i="24"/>
  <c r="G16971" i="24"/>
  <c r="G16972" i="24"/>
  <c r="G16973" i="24"/>
  <c r="G16974" i="24"/>
  <c r="G16975" i="24"/>
  <c r="G16976" i="24"/>
  <c r="G16977" i="24"/>
  <c r="G16978" i="24"/>
  <c r="G16979" i="24"/>
  <c r="G16980" i="24"/>
  <c r="G16981" i="24"/>
  <c r="G16982" i="24"/>
  <c r="G16983" i="24"/>
  <c r="G16984" i="24"/>
  <c r="G16985" i="24"/>
  <c r="G16986" i="24"/>
  <c r="G16987" i="24"/>
  <c r="G16988" i="24"/>
  <c r="G16989" i="24"/>
  <c r="G16990" i="24"/>
  <c r="G16991" i="24"/>
  <c r="G16992" i="24"/>
  <c r="G16993" i="24"/>
  <c r="G16994" i="24"/>
  <c r="G16995" i="24"/>
  <c r="G16996" i="24"/>
  <c r="G16997" i="24"/>
  <c r="G16998" i="24"/>
  <c r="G16999" i="24"/>
  <c r="G17000" i="24"/>
  <c r="G17001" i="24"/>
  <c r="G17002" i="24"/>
  <c r="G17003" i="24"/>
  <c r="G17004" i="24"/>
  <c r="G17005" i="24"/>
  <c r="G17006" i="24"/>
  <c r="G17007" i="24"/>
  <c r="G17008" i="24"/>
  <c r="G17009" i="24"/>
  <c r="G17010" i="24"/>
  <c r="G17011" i="24"/>
  <c r="G17012" i="24"/>
  <c r="G17013" i="24"/>
  <c r="G17014" i="24"/>
  <c r="G17015" i="24"/>
  <c r="G17016" i="24"/>
  <c r="G17017" i="24"/>
  <c r="G17018" i="24"/>
  <c r="G17019" i="24"/>
  <c r="G17020" i="24"/>
  <c r="G17021" i="24"/>
  <c r="G17022" i="24"/>
  <c r="G17023" i="24"/>
  <c r="G17024" i="24"/>
  <c r="G17025" i="24"/>
  <c r="G17026" i="24"/>
  <c r="G17027" i="24"/>
  <c r="G17028" i="24"/>
  <c r="G17029" i="24"/>
  <c r="G17030" i="24"/>
  <c r="G17031" i="24"/>
  <c r="G17032" i="24"/>
  <c r="G17033" i="24"/>
  <c r="G17034" i="24"/>
  <c r="G17035" i="24"/>
  <c r="G17036" i="24"/>
  <c r="G17037" i="24"/>
  <c r="G17038" i="24"/>
  <c r="G17039" i="24"/>
  <c r="G17040" i="24"/>
  <c r="G17041" i="24"/>
  <c r="G17042" i="24"/>
  <c r="G17043" i="24"/>
  <c r="G17044" i="24"/>
  <c r="G17045" i="24"/>
  <c r="G17046" i="24"/>
  <c r="G17047" i="24"/>
  <c r="G17048" i="24"/>
  <c r="G17049" i="24"/>
  <c r="G17050" i="24"/>
  <c r="G17051" i="24"/>
  <c r="G17052" i="24"/>
  <c r="G17053" i="24"/>
  <c r="G17054" i="24"/>
  <c r="G17055" i="24"/>
  <c r="G17056" i="24"/>
  <c r="G17057" i="24"/>
  <c r="G17058" i="24"/>
  <c r="G17059" i="24"/>
  <c r="G17060" i="24"/>
  <c r="G17061" i="24"/>
  <c r="G17062" i="24"/>
  <c r="G17063" i="24"/>
  <c r="G17064" i="24"/>
  <c r="G17065" i="24"/>
  <c r="G17066" i="24"/>
  <c r="G17067" i="24"/>
  <c r="G17068" i="24"/>
  <c r="G17069" i="24"/>
  <c r="G17070" i="24"/>
  <c r="G17071" i="24"/>
  <c r="G17072" i="24"/>
  <c r="G17073" i="24"/>
  <c r="G17074" i="24"/>
  <c r="G17075" i="24"/>
  <c r="G17076" i="24"/>
  <c r="G17077" i="24"/>
  <c r="G17078" i="24"/>
  <c r="G17079" i="24"/>
  <c r="G17080" i="24"/>
  <c r="G17081" i="24"/>
  <c r="G17082" i="24"/>
  <c r="G17083" i="24"/>
  <c r="G17084" i="24"/>
  <c r="G17085" i="24"/>
  <c r="G17086" i="24"/>
  <c r="G17087" i="24"/>
  <c r="G17088" i="24"/>
  <c r="G17089" i="24"/>
  <c r="G17090" i="24"/>
  <c r="G17091" i="24"/>
  <c r="G17092" i="24"/>
  <c r="G17093" i="24"/>
  <c r="G17094" i="24"/>
  <c r="G17095" i="24"/>
  <c r="G17096" i="24"/>
  <c r="G17097" i="24"/>
  <c r="G17098" i="24"/>
  <c r="G17099" i="24"/>
  <c r="G17100" i="24"/>
  <c r="G17101" i="24"/>
  <c r="G17102" i="24"/>
  <c r="G17103" i="24"/>
  <c r="G17104" i="24"/>
  <c r="G17105" i="24"/>
  <c r="G17106" i="24"/>
  <c r="G17107" i="24"/>
  <c r="G17108" i="24"/>
  <c r="G17109" i="24"/>
  <c r="G17110" i="24"/>
  <c r="G17111" i="24"/>
  <c r="G17112" i="24"/>
  <c r="G17113" i="24"/>
  <c r="G17114" i="24"/>
  <c r="G17115" i="24"/>
  <c r="G17116" i="24"/>
  <c r="G17117" i="24"/>
  <c r="G17118" i="24"/>
  <c r="G17119" i="24"/>
  <c r="G17120" i="24"/>
  <c r="G17121" i="24"/>
  <c r="G17122" i="24"/>
  <c r="G17123" i="24"/>
  <c r="G17124" i="24"/>
  <c r="G17125" i="24"/>
  <c r="G17126" i="24"/>
  <c r="G17127" i="24"/>
  <c r="G17128" i="24"/>
  <c r="G17129" i="24"/>
  <c r="G17130" i="24"/>
  <c r="G17131" i="24"/>
  <c r="G17132" i="24"/>
  <c r="G17133" i="24"/>
  <c r="G17134" i="24"/>
  <c r="G17135" i="24"/>
  <c r="G17136" i="24"/>
  <c r="G17137" i="24"/>
  <c r="G17138" i="24"/>
  <c r="G17139" i="24"/>
  <c r="G17140" i="24"/>
  <c r="G17141" i="24"/>
  <c r="G17142" i="24"/>
  <c r="G17143" i="24"/>
  <c r="G17144" i="24"/>
  <c r="G17145" i="24"/>
  <c r="G17146" i="24"/>
  <c r="G17147" i="24"/>
  <c r="G17148" i="24"/>
  <c r="G17149" i="24"/>
  <c r="G17150" i="24"/>
  <c r="G17151" i="24"/>
  <c r="G17152" i="24"/>
  <c r="G17153" i="24"/>
  <c r="G17154" i="24"/>
  <c r="G17155" i="24"/>
  <c r="G17156" i="24"/>
  <c r="G17157" i="24"/>
  <c r="G17158" i="24"/>
  <c r="G17159" i="24"/>
  <c r="G17160" i="24"/>
  <c r="G17161" i="24"/>
  <c r="G17162" i="24"/>
  <c r="G17163" i="24"/>
  <c r="G17164" i="24"/>
  <c r="G17165" i="24"/>
  <c r="G17166" i="24"/>
  <c r="G17167" i="24"/>
  <c r="G17168" i="24"/>
  <c r="G17169" i="24"/>
  <c r="G17170" i="24"/>
  <c r="G17171" i="24"/>
  <c r="G17172" i="24"/>
  <c r="G17173" i="24"/>
  <c r="G17174" i="24"/>
  <c r="G17175" i="24"/>
  <c r="G17176" i="24"/>
  <c r="G17177" i="24"/>
  <c r="G17178" i="24"/>
  <c r="G17179" i="24"/>
  <c r="G17180" i="24"/>
  <c r="G17181" i="24"/>
  <c r="G17182" i="24"/>
  <c r="G17183" i="24"/>
  <c r="G17184" i="24"/>
  <c r="G17185" i="24"/>
  <c r="G17186" i="24"/>
  <c r="G17187" i="24"/>
  <c r="G17188" i="24"/>
  <c r="G17189" i="24"/>
  <c r="G17190" i="24"/>
  <c r="G17191" i="24"/>
  <c r="G17192" i="24"/>
  <c r="G17193" i="24"/>
  <c r="G17194" i="24"/>
  <c r="G17195" i="24"/>
  <c r="G17196" i="24"/>
  <c r="G17197" i="24"/>
  <c r="G17198" i="24"/>
  <c r="G17199" i="24"/>
  <c r="G17200" i="24"/>
  <c r="G17201" i="24"/>
  <c r="G17202" i="24"/>
  <c r="G17203" i="24"/>
  <c r="G17204" i="24"/>
  <c r="G17205" i="24"/>
  <c r="G17206" i="24"/>
  <c r="G17207" i="24"/>
  <c r="G17208" i="24"/>
  <c r="G17209" i="24"/>
  <c r="G17210" i="24"/>
  <c r="G17211" i="24"/>
  <c r="G17212" i="24"/>
  <c r="G17213" i="24"/>
  <c r="G17214" i="24"/>
  <c r="G17215" i="24"/>
  <c r="G17216" i="24"/>
  <c r="G17217" i="24"/>
  <c r="G17218" i="24"/>
  <c r="G17219" i="24"/>
  <c r="G17220" i="24"/>
  <c r="G17221" i="24"/>
  <c r="G17222" i="24"/>
  <c r="G17223" i="24"/>
  <c r="G17224" i="24"/>
  <c r="G17225" i="24"/>
  <c r="G17226" i="24"/>
  <c r="G17227" i="24"/>
  <c r="G17228" i="24"/>
  <c r="G17229" i="24"/>
  <c r="G17230" i="24"/>
  <c r="G17231" i="24"/>
  <c r="G17232" i="24"/>
  <c r="G17233" i="24"/>
  <c r="G17234" i="24"/>
  <c r="G17235" i="24"/>
  <c r="G17236" i="24"/>
  <c r="G17237" i="24"/>
  <c r="G17238" i="24"/>
  <c r="G17239" i="24"/>
  <c r="G17240" i="24"/>
  <c r="G17241" i="24"/>
  <c r="G17242" i="24"/>
  <c r="G17243" i="24"/>
  <c r="G17244" i="24"/>
  <c r="G17245" i="24"/>
  <c r="G17246" i="24"/>
  <c r="G17247" i="24"/>
  <c r="G17248" i="24"/>
  <c r="G17249" i="24"/>
  <c r="G17250" i="24"/>
  <c r="G17251" i="24"/>
  <c r="G17252" i="24"/>
  <c r="G17253" i="24"/>
  <c r="G17254" i="24"/>
  <c r="G17255" i="24"/>
  <c r="G17256" i="24"/>
  <c r="G17257" i="24"/>
  <c r="G17258" i="24"/>
  <c r="G17259" i="24"/>
  <c r="G17260" i="24"/>
  <c r="G17261" i="24"/>
  <c r="G17262" i="24"/>
  <c r="G17263" i="24"/>
  <c r="G17264" i="24"/>
  <c r="G17265" i="24"/>
  <c r="G17266" i="24"/>
  <c r="G17267" i="24"/>
  <c r="G17268" i="24"/>
  <c r="G17269" i="24"/>
  <c r="G17270" i="24"/>
  <c r="G17271" i="24"/>
  <c r="G17272" i="24"/>
  <c r="G17273" i="24"/>
  <c r="G17274" i="24"/>
  <c r="G17275" i="24"/>
  <c r="G17276" i="24"/>
  <c r="G17277" i="24"/>
  <c r="G17278" i="24"/>
  <c r="G17279" i="24"/>
  <c r="G17280" i="24"/>
  <c r="G17281" i="24"/>
  <c r="G17282" i="24"/>
  <c r="G17283" i="24"/>
  <c r="G17284" i="24"/>
  <c r="G17285" i="24"/>
  <c r="G17286" i="24"/>
  <c r="G17287" i="24"/>
  <c r="G17288" i="24"/>
  <c r="G17289" i="24"/>
  <c r="G17290" i="24"/>
  <c r="G17291" i="24"/>
  <c r="G17292" i="24"/>
  <c r="G17293" i="24"/>
  <c r="G17294" i="24"/>
  <c r="G17295" i="24"/>
  <c r="G17296" i="24"/>
  <c r="G17297" i="24"/>
  <c r="G17298" i="24"/>
  <c r="G17299" i="24"/>
  <c r="G17300" i="24"/>
  <c r="G17301" i="24"/>
  <c r="G17302" i="24"/>
  <c r="G17303" i="24"/>
  <c r="G17304" i="24"/>
  <c r="G17305" i="24"/>
  <c r="G17306" i="24"/>
  <c r="G17307" i="24"/>
  <c r="G17308" i="24"/>
  <c r="G17309" i="24"/>
  <c r="G17310" i="24"/>
  <c r="G17311" i="24"/>
  <c r="G17312" i="24"/>
  <c r="G17313" i="24"/>
  <c r="G17314" i="24"/>
  <c r="G17315" i="24"/>
  <c r="G17316" i="24"/>
  <c r="G17317" i="24"/>
  <c r="G17318" i="24"/>
  <c r="G17319" i="24"/>
  <c r="G17320" i="24"/>
  <c r="G17321" i="24"/>
  <c r="G17322" i="24"/>
  <c r="G17323" i="24"/>
  <c r="G17324" i="24"/>
  <c r="G17325" i="24"/>
  <c r="G17326" i="24"/>
  <c r="G17327" i="24"/>
  <c r="G17328" i="24"/>
  <c r="G17329" i="24"/>
  <c r="G17330" i="24"/>
  <c r="G17331" i="24"/>
  <c r="G17332" i="24"/>
  <c r="G17333" i="24"/>
  <c r="G17334" i="24"/>
  <c r="G17335" i="24"/>
  <c r="G17336" i="24"/>
  <c r="G17337" i="24"/>
  <c r="G17338" i="24"/>
  <c r="G17339" i="24"/>
  <c r="G17340" i="24"/>
  <c r="G17341" i="24"/>
  <c r="G17342" i="24"/>
  <c r="G17343" i="24"/>
  <c r="G17344" i="24"/>
  <c r="G17345" i="24"/>
  <c r="G17346" i="24"/>
  <c r="G17347" i="24"/>
  <c r="G17348" i="24"/>
  <c r="G17349" i="24"/>
  <c r="G17350" i="24"/>
  <c r="G17351" i="24"/>
  <c r="G17352" i="24"/>
  <c r="G17353" i="24"/>
  <c r="G17354" i="24"/>
  <c r="G17355" i="24"/>
  <c r="G17356" i="24"/>
  <c r="G17357" i="24"/>
  <c r="G17358" i="24"/>
  <c r="G17359" i="24"/>
  <c r="G17360" i="24"/>
  <c r="G17361" i="24"/>
  <c r="G17362" i="24"/>
  <c r="G17363" i="24"/>
  <c r="G17364" i="24"/>
  <c r="G17365" i="24"/>
  <c r="G17366" i="24"/>
  <c r="G17367" i="24"/>
  <c r="G17368" i="24"/>
  <c r="G17369" i="24"/>
  <c r="G17370" i="24"/>
  <c r="G17371" i="24"/>
  <c r="G17372" i="24"/>
  <c r="G17373" i="24"/>
  <c r="G17374" i="24"/>
  <c r="G17375" i="24"/>
  <c r="G17376" i="24"/>
  <c r="G17377" i="24"/>
  <c r="G17378" i="24"/>
  <c r="G17379" i="24"/>
  <c r="G17380" i="24"/>
  <c r="G17381" i="24"/>
  <c r="G17382" i="24"/>
  <c r="G17383" i="24"/>
  <c r="G17384" i="24"/>
  <c r="G17385" i="24"/>
  <c r="G17386" i="24"/>
  <c r="G17387" i="24"/>
  <c r="G17388" i="24"/>
  <c r="G17389" i="24"/>
  <c r="G17390" i="24"/>
  <c r="G17391" i="24"/>
  <c r="G17392" i="24"/>
  <c r="G17393" i="24"/>
  <c r="G17394" i="24"/>
  <c r="G17395" i="24"/>
  <c r="G17396" i="24"/>
  <c r="G17397" i="24"/>
  <c r="G17398" i="24"/>
  <c r="G17399" i="24"/>
  <c r="G17400" i="24"/>
  <c r="G17401" i="24"/>
  <c r="G17402" i="24"/>
  <c r="G17403" i="24"/>
  <c r="G17404" i="24"/>
  <c r="G17405" i="24"/>
  <c r="G17406" i="24"/>
  <c r="G17407" i="24"/>
  <c r="G17408" i="24"/>
  <c r="G17409" i="24"/>
  <c r="G17410" i="24"/>
  <c r="G17411" i="24"/>
  <c r="G17412" i="24"/>
  <c r="G17413" i="24"/>
  <c r="G17414" i="24"/>
  <c r="G17415" i="24"/>
  <c r="G17416" i="24"/>
  <c r="G17417" i="24"/>
  <c r="G17418" i="24"/>
  <c r="G17419" i="24"/>
  <c r="G17420" i="24"/>
  <c r="G17421" i="24"/>
  <c r="G17422" i="24"/>
  <c r="G17423" i="24"/>
  <c r="G17424" i="24"/>
  <c r="G17425" i="24"/>
  <c r="G17426" i="24"/>
  <c r="G17427" i="24"/>
  <c r="G17428" i="24"/>
  <c r="G17429" i="24"/>
  <c r="G17430" i="24"/>
  <c r="G17431" i="24"/>
  <c r="G17432" i="24"/>
  <c r="G17433" i="24"/>
  <c r="G17434" i="24"/>
  <c r="G17435" i="24"/>
  <c r="G17436" i="24"/>
  <c r="G17437" i="24"/>
  <c r="G17438" i="24"/>
  <c r="G17439" i="24"/>
  <c r="G17440" i="24"/>
  <c r="G17441" i="24"/>
  <c r="G17442" i="24"/>
  <c r="G17443" i="24"/>
  <c r="G17444" i="24"/>
  <c r="G17445" i="24"/>
  <c r="G17446" i="24"/>
  <c r="G17447" i="24"/>
  <c r="G17448" i="24"/>
  <c r="G17449" i="24"/>
  <c r="G17450" i="24"/>
  <c r="G17451" i="24"/>
  <c r="G17452" i="24"/>
  <c r="G17453" i="24"/>
  <c r="G17454" i="24"/>
  <c r="G17455" i="24"/>
  <c r="G17456" i="24"/>
  <c r="G17457" i="24"/>
  <c r="G17458" i="24"/>
  <c r="G17459" i="24"/>
  <c r="G17460" i="24"/>
  <c r="G17461" i="24"/>
  <c r="G17462" i="24"/>
  <c r="G17463" i="24"/>
  <c r="G17464" i="24"/>
  <c r="G17465" i="24"/>
  <c r="G17466" i="24"/>
  <c r="G17467" i="24"/>
  <c r="G17468" i="24"/>
  <c r="G17469" i="24"/>
  <c r="G17470" i="24"/>
  <c r="G17471" i="24"/>
  <c r="G17472" i="24"/>
  <c r="G17473" i="24"/>
  <c r="G17474" i="24"/>
  <c r="G17475" i="24"/>
  <c r="G17476" i="24"/>
  <c r="G17477" i="24"/>
  <c r="G17478" i="24"/>
  <c r="G17479" i="24"/>
  <c r="G17480" i="24"/>
  <c r="G17481" i="24"/>
  <c r="G17482" i="24"/>
  <c r="G17483" i="24"/>
  <c r="G17484" i="24"/>
  <c r="G17485" i="24"/>
  <c r="G17486" i="24"/>
  <c r="G17487" i="24"/>
  <c r="G17488" i="24"/>
  <c r="G17489" i="24"/>
  <c r="G17490" i="24"/>
  <c r="G17491" i="24"/>
  <c r="G17492" i="24"/>
  <c r="G17493" i="24"/>
  <c r="G17494" i="24"/>
  <c r="G17495" i="24"/>
  <c r="G17496" i="24"/>
  <c r="G17497" i="24"/>
  <c r="G17498" i="24"/>
  <c r="G17499" i="24"/>
  <c r="G17500" i="24"/>
  <c r="G17501" i="24"/>
  <c r="G17502" i="24"/>
  <c r="G17503" i="24"/>
  <c r="G17504" i="24"/>
  <c r="G17505" i="24"/>
  <c r="G17506" i="24"/>
  <c r="G17507" i="24"/>
  <c r="G17508" i="24"/>
  <c r="G17509" i="24"/>
  <c r="G17510" i="24"/>
  <c r="G17511" i="24"/>
  <c r="G17512" i="24"/>
  <c r="G17513" i="24"/>
  <c r="G17514" i="24"/>
  <c r="G17515" i="24"/>
  <c r="G17516" i="24"/>
  <c r="G17517" i="24"/>
  <c r="G17518" i="24"/>
  <c r="G17519" i="24"/>
  <c r="G17520" i="24"/>
  <c r="G17521" i="24"/>
  <c r="G17522" i="24"/>
  <c r="G17523" i="24"/>
  <c r="G17524" i="24"/>
  <c r="G17525" i="24"/>
  <c r="G17526" i="24"/>
  <c r="G17527" i="24"/>
  <c r="G17528" i="24"/>
  <c r="G17529" i="24"/>
  <c r="G17530" i="24"/>
  <c r="G17531" i="24"/>
  <c r="G17532" i="24"/>
  <c r="G17533" i="24"/>
  <c r="G17534" i="24"/>
  <c r="G17535" i="24"/>
  <c r="G17536" i="24"/>
  <c r="G17537" i="24"/>
  <c r="G17538" i="24"/>
  <c r="G17539" i="24"/>
  <c r="G17540" i="24"/>
  <c r="G17541" i="24"/>
  <c r="G17542" i="24"/>
  <c r="G17543" i="24"/>
  <c r="G17544" i="24"/>
  <c r="G17545" i="24"/>
  <c r="G17546" i="24"/>
  <c r="G17547" i="24"/>
  <c r="G17548" i="24"/>
  <c r="G17549" i="24"/>
  <c r="G17550" i="24"/>
  <c r="G17551" i="24"/>
  <c r="G17552" i="24"/>
  <c r="G17553" i="24"/>
  <c r="G17554" i="24"/>
  <c r="G17555" i="24"/>
  <c r="G17556" i="24"/>
  <c r="G17557" i="24"/>
  <c r="G17558" i="24"/>
  <c r="G17559" i="24"/>
  <c r="G17560" i="24"/>
  <c r="G17561" i="24"/>
  <c r="G17562" i="24"/>
  <c r="G17563" i="24"/>
  <c r="G17564" i="24"/>
  <c r="G17565" i="24"/>
  <c r="G17566" i="24"/>
  <c r="G17567" i="24"/>
  <c r="G17568" i="24"/>
  <c r="G17569" i="24"/>
  <c r="G17570" i="24"/>
  <c r="G17571" i="24"/>
  <c r="G17572" i="24"/>
  <c r="G17573" i="24"/>
  <c r="G17574" i="24"/>
  <c r="G17575" i="24"/>
  <c r="G17576" i="24"/>
  <c r="G17577" i="24"/>
  <c r="G17578" i="24"/>
  <c r="G17579" i="24"/>
  <c r="G17580" i="24"/>
  <c r="G17581" i="24"/>
  <c r="G17582" i="24"/>
  <c r="G17583" i="24"/>
  <c r="G17584" i="24"/>
  <c r="G17585" i="24"/>
  <c r="G17586" i="24"/>
  <c r="G17587" i="24"/>
  <c r="G17588" i="24"/>
  <c r="G17589" i="24"/>
  <c r="G17590" i="24"/>
  <c r="G17591" i="24"/>
  <c r="G17592" i="24"/>
  <c r="G17593" i="24"/>
  <c r="G17594" i="24"/>
  <c r="G17595" i="24"/>
  <c r="G17596" i="24"/>
  <c r="G17597" i="24"/>
  <c r="G17598" i="24"/>
  <c r="G17599" i="24"/>
  <c r="G17600" i="24"/>
  <c r="G17601" i="24"/>
  <c r="G17602" i="24"/>
  <c r="G17603" i="24"/>
  <c r="G17604" i="24"/>
  <c r="G17605" i="24"/>
  <c r="G17606" i="24"/>
  <c r="G17607" i="24"/>
  <c r="G17608" i="24"/>
  <c r="G17609" i="24"/>
  <c r="G17610" i="24"/>
  <c r="G17611" i="24"/>
  <c r="G17612" i="24"/>
  <c r="G17613" i="24"/>
  <c r="G17614" i="24"/>
  <c r="G17615" i="24"/>
  <c r="G17616" i="24"/>
  <c r="G17617" i="24"/>
  <c r="G17618" i="24"/>
  <c r="G17619" i="24"/>
  <c r="G17620" i="24"/>
  <c r="G17621" i="24"/>
  <c r="G17622" i="24"/>
  <c r="G17623" i="24"/>
  <c r="G17624" i="24"/>
  <c r="G17625" i="24"/>
  <c r="G17626" i="24"/>
  <c r="G17627" i="24"/>
  <c r="G17628" i="24"/>
  <c r="G17629" i="24"/>
  <c r="G17630" i="24"/>
  <c r="G17631" i="24"/>
  <c r="G17632" i="24"/>
  <c r="G17633" i="24"/>
  <c r="G17634" i="24"/>
  <c r="G17635" i="24"/>
  <c r="G17636" i="24"/>
  <c r="G17637" i="24"/>
  <c r="G17638" i="24"/>
  <c r="G17639" i="24"/>
  <c r="G17640" i="24"/>
  <c r="G17641" i="24"/>
  <c r="G17642" i="24"/>
  <c r="G17643" i="24"/>
  <c r="G17644" i="24"/>
  <c r="G17645" i="24"/>
  <c r="G17646" i="24"/>
  <c r="G17647" i="24"/>
  <c r="G17648" i="24"/>
  <c r="G17649" i="24"/>
  <c r="G17650" i="24"/>
  <c r="G17651" i="24"/>
  <c r="G17652" i="24"/>
  <c r="G17653" i="24"/>
  <c r="G17654" i="24"/>
  <c r="G17655" i="24"/>
  <c r="G17656" i="24"/>
  <c r="G17657" i="24"/>
  <c r="G17658" i="24"/>
  <c r="G17659" i="24"/>
  <c r="G17660" i="24"/>
  <c r="G17661" i="24"/>
  <c r="G17662" i="24"/>
  <c r="G17663" i="24"/>
  <c r="G17664" i="24"/>
  <c r="G17665" i="24"/>
  <c r="G17666" i="24"/>
  <c r="G17667" i="24"/>
  <c r="G17668" i="24"/>
  <c r="G17669" i="24"/>
  <c r="G17670" i="24"/>
  <c r="G17671" i="24"/>
  <c r="G17672" i="24"/>
  <c r="G17673" i="24"/>
  <c r="G17674" i="24"/>
  <c r="G17675" i="24"/>
  <c r="G17676" i="24"/>
  <c r="G17677" i="24"/>
  <c r="G17678" i="24"/>
  <c r="G17679" i="24"/>
  <c r="G17680" i="24"/>
  <c r="G17681" i="24"/>
  <c r="G17682" i="24"/>
  <c r="G17683" i="24"/>
  <c r="G17684" i="24"/>
  <c r="G17685" i="24"/>
  <c r="G17686" i="24"/>
  <c r="G17687" i="24"/>
  <c r="G17688" i="24"/>
  <c r="G17689" i="24"/>
  <c r="G17690" i="24"/>
  <c r="G17691" i="24"/>
  <c r="G17692" i="24"/>
  <c r="G17693" i="24"/>
  <c r="G17694" i="24"/>
  <c r="G17695" i="24"/>
  <c r="G17696" i="24"/>
  <c r="G17697" i="24"/>
  <c r="G17698" i="24"/>
  <c r="G17699" i="24"/>
  <c r="G17700" i="24"/>
  <c r="G17701" i="24"/>
  <c r="G17702" i="24"/>
  <c r="G17703" i="24"/>
  <c r="G17704" i="24"/>
  <c r="G17705" i="24"/>
  <c r="G17706" i="24"/>
  <c r="G17707" i="24"/>
  <c r="G17708" i="24"/>
  <c r="G17709" i="24"/>
  <c r="G17710" i="24"/>
  <c r="G17711" i="24"/>
  <c r="G17712" i="24"/>
  <c r="G17713" i="24"/>
  <c r="G17714" i="24"/>
  <c r="G17715" i="24"/>
  <c r="G17716" i="24"/>
  <c r="G17717" i="24"/>
  <c r="G17718" i="24"/>
  <c r="G17719" i="24"/>
  <c r="G17720" i="24"/>
  <c r="G17721" i="24"/>
  <c r="G17722" i="24"/>
  <c r="G17723" i="24"/>
  <c r="G17724" i="24"/>
  <c r="G17725" i="24"/>
  <c r="G17726" i="24"/>
  <c r="G17727" i="24"/>
  <c r="G17728" i="24"/>
  <c r="G17729" i="24"/>
  <c r="G17730" i="24"/>
  <c r="G17731" i="24"/>
  <c r="G17732" i="24"/>
  <c r="G17733" i="24"/>
  <c r="G17734" i="24"/>
  <c r="G17735" i="24"/>
  <c r="G17736" i="24"/>
  <c r="G17737" i="24"/>
  <c r="G17738" i="24"/>
  <c r="G17739" i="24"/>
  <c r="G17740" i="24"/>
  <c r="G17741" i="24"/>
  <c r="G17742" i="24"/>
  <c r="G17743" i="24"/>
  <c r="G17744" i="24"/>
  <c r="G17745" i="24"/>
  <c r="G17746" i="24"/>
  <c r="G17747" i="24"/>
  <c r="G17748" i="24"/>
  <c r="G17749" i="24"/>
  <c r="G17750" i="24"/>
  <c r="G17751" i="24"/>
  <c r="G17752" i="24"/>
  <c r="G17753" i="24"/>
  <c r="G17754" i="24"/>
  <c r="G17755" i="24"/>
  <c r="G17756" i="24"/>
  <c r="G17757" i="24"/>
  <c r="G17758" i="24"/>
  <c r="G17759" i="24"/>
  <c r="G17760" i="24"/>
  <c r="G17761" i="24"/>
  <c r="G17762" i="24"/>
  <c r="G17763" i="24"/>
  <c r="G17764" i="24"/>
  <c r="G17765" i="24"/>
  <c r="G17766" i="24"/>
  <c r="G17767" i="24"/>
  <c r="G17768" i="24"/>
  <c r="G17769" i="24"/>
  <c r="G17770" i="24"/>
  <c r="G17771" i="24"/>
  <c r="G17772" i="24"/>
  <c r="G17773" i="24"/>
  <c r="G17774" i="24"/>
  <c r="G17775" i="24"/>
  <c r="G17776" i="24"/>
  <c r="G17777" i="24"/>
  <c r="G17778" i="24"/>
  <c r="G17779" i="24"/>
  <c r="G17780" i="24"/>
  <c r="G17781" i="24"/>
  <c r="G17782" i="24"/>
  <c r="G17783" i="24"/>
  <c r="G17784" i="24"/>
  <c r="G17785" i="24"/>
  <c r="G17786" i="24"/>
  <c r="G17787" i="24"/>
  <c r="G17788" i="24"/>
  <c r="G17789" i="24"/>
  <c r="G17790" i="24"/>
  <c r="G17791" i="24"/>
  <c r="G17792" i="24"/>
  <c r="G17793" i="24"/>
  <c r="G17794" i="24"/>
  <c r="G17795" i="24"/>
  <c r="G17796" i="24"/>
  <c r="G17797" i="24"/>
  <c r="G17798" i="24"/>
  <c r="G17799" i="24"/>
  <c r="G17800" i="24"/>
  <c r="G17801" i="24"/>
  <c r="G17802" i="24"/>
  <c r="G17803" i="24"/>
  <c r="G17804" i="24"/>
  <c r="G17805" i="24"/>
  <c r="G17806" i="24"/>
  <c r="G17807" i="24"/>
  <c r="G17808" i="24"/>
  <c r="G17809" i="24"/>
  <c r="G17810" i="24"/>
  <c r="G17811" i="24"/>
  <c r="G17812" i="24"/>
  <c r="G17813" i="24"/>
  <c r="G17814" i="24"/>
  <c r="G17815" i="24"/>
  <c r="G17816" i="24"/>
  <c r="G17817" i="24"/>
  <c r="G17818" i="24"/>
  <c r="G17819" i="24"/>
  <c r="G17820" i="24"/>
  <c r="G17821" i="24"/>
  <c r="G17822" i="24"/>
  <c r="G17823" i="24"/>
  <c r="G17824" i="24"/>
  <c r="G17825" i="24"/>
  <c r="G17826" i="24"/>
  <c r="G17827" i="24"/>
  <c r="G17828" i="24"/>
  <c r="G17829" i="24"/>
  <c r="G17830" i="24"/>
  <c r="G17831" i="24"/>
  <c r="G17832" i="24"/>
  <c r="G17833" i="24"/>
  <c r="G17834" i="24"/>
  <c r="G17835" i="24"/>
  <c r="G17836" i="24"/>
  <c r="G17837" i="24"/>
  <c r="G17838" i="24"/>
  <c r="G17839" i="24"/>
  <c r="G17840" i="24"/>
  <c r="G17841" i="24"/>
  <c r="G17842" i="24"/>
  <c r="G17843" i="24"/>
  <c r="G17844" i="24"/>
  <c r="G17845" i="24"/>
  <c r="G17846" i="24"/>
  <c r="G17847" i="24"/>
  <c r="G17848" i="24"/>
  <c r="G17849" i="24"/>
  <c r="G17850" i="24"/>
  <c r="G17851" i="24"/>
  <c r="G17852" i="24"/>
  <c r="G17853" i="24"/>
  <c r="G17854" i="24"/>
  <c r="G17855" i="24"/>
  <c r="G17856" i="24"/>
  <c r="G17857" i="24"/>
  <c r="G17858" i="24"/>
  <c r="G17859" i="24"/>
  <c r="G17860" i="24"/>
  <c r="G17861" i="24"/>
  <c r="G17862" i="24"/>
  <c r="G17863" i="24"/>
  <c r="G17864" i="24"/>
  <c r="G17865" i="24"/>
  <c r="G17866" i="24"/>
  <c r="G17867" i="24"/>
  <c r="G17868" i="24"/>
  <c r="G17869" i="24"/>
  <c r="G17870" i="24"/>
  <c r="G17871" i="24"/>
  <c r="G17872" i="24"/>
  <c r="G17873" i="24"/>
  <c r="G17874" i="24"/>
  <c r="G17875" i="24"/>
  <c r="G17876" i="24"/>
  <c r="G17877" i="24"/>
  <c r="G17878" i="24"/>
  <c r="G17879" i="24"/>
  <c r="G17880" i="24"/>
  <c r="G17881" i="24"/>
  <c r="G17882" i="24"/>
  <c r="G17883" i="24"/>
  <c r="G17884" i="24"/>
  <c r="G17885" i="24"/>
  <c r="G17886" i="24"/>
  <c r="G17887" i="24"/>
  <c r="G17888" i="24"/>
  <c r="G17889" i="24"/>
  <c r="G17890" i="24"/>
  <c r="G17891" i="24"/>
  <c r="G17892" i="24"/>
  <c r="G17893" i="24"/>
  <c r="G17894" i="24"/>
  <c r="G17895" i="24"/>
  <c r="G17896" i="24"/>
  <c r="G17897" i="24"/>
  <c r="G17898" i="24"/>
  <c r="G17899" i="24"/>
  <c r="G17900" i="24"/>
  <c r="G17901" i="24"/>
  <c r="G17902" i="24"/>
  <c r="G17903" i="24"/>
  <c r="G17904" i="24"/>
  <c r="G17905" i="24"/>
  <c r="G17906" i="24"/>
  <c r="G17907" i="24"/>
  <c r="G17908" i="24"/>
  <c r="G17909" i="24"/>
  <c r="G17910" i="24"/>
  <c r="G17911" i="24"/>
  <c r="G17912" i="24"/>
  <c r="G17913" i="24"/>
  <c r="G17914" i="24"/>
  <c r="G17915" i="24"/>
  <c r="G17916" i="24"/>
  <c r="G17917" i="24"/>
  <c r="G17918" i="24"/>
  <c r="G17919" i="24"/>
  <c r="G17920" i="24"/>
  <c r="G17921" i="24"/>
  <c r="G17922" i="24"/>
  <c r="G17923" i="24"/>
  <c r="G17924" i="24"/>
  <c r="G17925" i="24"/>
  <c r="G17926" i="24"/>
  <c r="G17927" i="24"/>
  <c r="G17928" i="24"/>
  <c r="G17929" i="24"/>
  <c r="G17930" i="24"/>
  <c r="G17931" i="24"/>
  <c r="G17932" i="24"/>
  <c r="G17933" i="24"/>
  <c r="G17934" i="24"/>
  <c r="G17935" i="24"/>
  <c r="G17936" i="24"/>
  <c r="G17937" i="24"/>
  <c r="G17938" i="24"/>
  <c r="G17939" i="24"/>
  <c r="G17940" i="24"/>
  <c r="G17941" i="24"/>
  <c r="G17942" i="24"/>
  <c r="G17943" i="24"/>
  <c r="G17944" i="24"/>
  <c r="G17945" i="24"/>
  <c r="G17946" i="24"/>
  <c r="G17947" i="24"/>
  <c r="G17948" i="24"/>
  <c r="G17949" i="24"/>
  <c r="G17950" i="24"/>
  <c r="G17951" i="24"/>
  <c r="G17952" i="24"/>
  <c r="G17953" i="24"/>
  <c r="G17954" i="24"/>
  <c r="G17955" i="24"/>
  <c r="G17956" i="24"/>
  <c r="G17957" i="24"/>
  <c r="G17958" i="24"/>
  <c r="G17959" i="24"/>
  <c r="G17960" i="24"/>
  <c r="G17961" i="24"/>
  <c r="G17962" i="24"/>
  <c r="G17963" i="24"/>
  <c r="G17964" i="24"/>
  <c r="G17965" i="24"/>
  <c r="G17966" i="24"/>
  <c r="G17967" i="24"/>
  <c r="G17968" i="24"/>
  <c r="G17969" i="24"/>
  <c r="G17970" i="24"/>
  <c r="G17971" i="24"/>
  <c r="G17972" i="24"/>
  <c r="G17973" i="24"/>
  <c r="G17974" i="24"/>
  <c r="G17975" i="24"/>
  <c r="G17976" i="24"/>
  <c r="G17977" i="24"/>
  <c r="G17978" i="24"/>
  <c r="G17979" i="24"/>
  <c r="G17980" i="24"/>
  <c r="G17981" i="24"/>
  <c r="G17982" i="24"/>
  <c r="G17983" i="24"/>
  <c r="G17984" i="24"/>
  <c r="G17985" i="24"/>
  <c r="G17986" i="24"/>
  <c r="G17987" i="24"/>
  <c r="G17988" i="24"/>
  <c r="G17989" i="24"/>
  <c r="G17990" i="24"/>
  <c r="G17991" i="24"/>
  <c r="G17992" i="24"/>
  <c r="G17993" i="24"/>
  <c r="G17994" i="24"/>
  <c r="G17995" i="24"/>
  <c r="G17996" i="24"/>
  <c r="G17997" i="24"/>
  <c r="G17998" i="24"/>
  <c r="G17999" i="24"/>
  <c r="G18000" i="24"/>
  <c r="G18001" i="24"/>
  <c r="G18002" i="24"/>
  <c r="G18003" i="24"/>
  <c r="G18004" i="24"/>
  <c r="G18005" i="24"/>
  <c r="G18006" i="24"/>
  <c r="G18007" i="24"/>
  <c r="G18008" i="24"/>
  <c r="G18009" i="24"/>
  <c r="G18010" i="24"/>
  <c r="G18011" i="24"/>
  <c r="G18012" i="24"/>
  <c r="G18013" i="24"/>
  <c r="G18014" i="24"/>
  <c r="G18015" i="24"/>
  <c r="G18016" i="24"/>
  <c r="G18017" i="24"/>
  <c r="G18018" i="24"/>
  <c r="G18019" i="24"/>
  <c r="G18020" i="24"/>
  <c r="G18021" i="24"/>
  <c r="G18022" i="24"/>
  <c r="G18023" i="24"/>
  <c r="G18024" i="24"/>
  <c r="G18025" i="24"/>
  <c r="G18026" i="24"/>
  <c r="G18027" i="24"/>
  <c r="G18028" i="24"/>
  <c r="G18029" i="24"/>
  <c r="G18030" i="24"/>
  <c r="G18031" i="24"/>
  <c r="G18032" i="24"/>
  <c r="G18033" i="24"/>
  <c r="G18034" i="24"/>
  <c r="G18035" i="24"/>
  <c r="G18036" i="24"/>
  <c r="G18037" i="24"/>
  <c r="G18038" i="24"/>
  <c r="G18039" i="24"/>
  <c r="G18040" i="24"/>
  <c r="G18041" i="24"/>
  <c r="G18042" i="24"/>
  <c r="G18043" i="24"/>
  <c r="G18044" i="24"/>
  <c r="G18045" i="24"/>
  <c r="G18046" i="24"/>
  <c r="G18047" i="24"/>
  <c r="G18048" i="24"/>
  <c r="G18049" i="24"/>
  <c r="G18050" i="24"/>
  <c r="G18051" i="24"/>
  <c r="G18052" i="24"/>
  <c r="G18053" i="24"/>
  <c r="G18054" i="24"/>
  <c r="G18055" i="24"/>
  <c r="G18056" i="24"/>
  <c r="G18057" i="24"/>
  <c r="G18058" i="24"/>
  <c r="G18059" i="24"/>
  <c r="G18060" i="24"/>
  <c r="G18061" i="24"/>
  <c r="G18062" i="24"/>
  <c r="G18063" i="24"/>
  <c r="G18064" i="24"/>
  <c r="G18065" i="24"/>
  <c r="G18066" i="24"/>
  <c r="G18067" i="24"/>
  <c r="G18068" i="24"/>
  <c r="G18069" i="24"/>
  <c r="G18070" i="24"/>
  <c r="G18071" i="24"/>
  <c r="G18072" i="24"/>
  <c r="G18073" i="24"/>
  <c r="G18074" i="24"/>
  <c r="G18075" i="24"/>
  <c r="G18076" i="24"/>
  <c r="G18077" i="24"/>
  <c r="G18078" i="24"/>
  <c r="G18079" i="24"/>
  <c r="G18080" i="24"/>
  <c r="G18081" i="24"/>
  <c r="G18082" i="24"/>
  <c r="G18083" i="24"/>
  <c r="G18084" i="24"/>
  <c r="G18085" i="24"/>
  <c r="G18086" i="24"/>
  <c r="G18087" i="24"/>
  <c r="G18088" i="24"/>
  <c r="G18089" i="24"/>
  <c r="G18090" i="24"/>
  <c r="G18091" i="24"/>
  <c r="G18092" i="24"/>
  <c r="G18093" i="24"/>
  <c r="G18094" i="24"/>
  <c r="G18095" i="24"/>
  <c r="G18096" i="24"/>
  <c r="G18097" i="24"/>
  <c r="G18098" i="24"/>
  <c r="G18099" i="24"/>
  <c r="G18100" i="24"/>
  <c r="G18101" i="24"/>
  <c r="G18102" i="24"/>
  <c r="G18103" i="24"/>
  <c r="G18104" i="24"/>
  <c r="G18105" i="24"/>
  <c r="G18106" i="24"/>
  <c r="G18107" i="24"/>
  <c r="G18108" i="24"/>
  <c r="G18109" i="24"/>
  <c r="G18110" i="24"/>
  <c r="G18111" i="24"/>
  <c r="G18112" i="24"/>
  <c r="G18113" i="24"/>
  <c r="G18114" i="24"/>
  <c r="G18115" i="24"/>
  <c r="G18116" i="24"/>
  <c r="G18117" i="24"/>
  <c r="G18118" i="24"/>
  <c r="G18119" i="24"/>
  <c r="G18120" i="24"/>
  <c r="G18121" i="24"/>
  <c r="G18122" i="24"/>
  <c r="G18123" i="24"/>
  <c r="G18124" i="24"/>
  <c r="G18125" i="24"/>
  <c r="G18126" i="24"/>
  <c r="G18127" i="24"/>
  <c r="G18128" i="24"/>
  <c r="G18129" i="24"/>
  <c r="G18130" i="24"/>
  <c r="G18131" i="24"/>
  <c r="G18132" i="24"/>
  <c r="G18133" i="24"/>
  <c r="G18134" i="24"/>
  <c r="G18135" i="24"/>
  <c r="G18136" i="24"/>
  <c r="G18137" i="24"/>
  <c r="G18138" i="24"/>
  <c r="G18139" i="24"/>
  <c r="G18140" i="24"/>
  <c r="G18141" i="24"/>
  <c r="G18142" i="24"/>
  <c r="G18143" i="24"/>
  <c r="G18144" i="24"/>
  <c r="G18145" i="24"/>
  <c r="G18146" i="24"/>
  <c r="G18147" i="24"/>
  <c r="G18148" i="24"/>
  <c r="G18149" i="24"/>
  <c r="G18150" i="24"/>
  <c r="G18151" i="24"/>
  <c r="G18152" i="24"/>
  <c r="G18153" i="24"/>
  <c r="G18154" i="24"/>
  <c r="G18155" i="24"/>
  <c r="G18156" i="24"/>
  <c r="G18157" i="24"/>
  <c r="G18158" i="24"/>
  <c r="G18159" i="24"/>
  <c r="G18160" i="24"/>
  <c r="G18161" i="24"/>
  <c r="G18162" i="24"/>
  <c r="G18163" i="24"/>
  <c r="G18164" i="24"/>
  <c r="G18165" i="24"/>
  <c r="G18166" i="24"/>
  <c r="G18167" i="24"/>
  <c r="G18168" i="24"/>
  <c r="G18169" i="24"/>
  <c r="G18170" i="24"/>
  <c r="G18171" i="24"/>
  <c r="G18172" i="24"/>
  <c r="G18173" i="24"/>
  <c r="G18174" i="24"/>
  <c r="G18175" i="24"/>
  <c r="G18176" i="24"/>
  <c r="G18177" i="24"/>
  <c r="G18178" i="24"/>
  <c r="G18179" i="24"/>
  <c r="G18180" i="24"/>
  <c r="G18181" i="24"/>
  <c r="G18182" i="24"/>
  <c r="G18183" i="24"/>
  <c r="G18184" i="24"/>
  <c r="G18185" i="24"/>
  <c r="G18186" i="24"/>
  <c r="G18187" i="24"/>
  <c r="G18188" i="24"/>
  <c r="G18189" i="24"/>
  <c r="G18190" i="24"/>
  <c r="G18191" i="24"/>
  <c r="G18192" i="24"/>
  <c r="G18193" i="24"/>
  <c r="G18194" i="24"/>
  <c r="G18195" i="24"/>
  <c r="G18196" i="24"/>
  <c r="G18197" i="24"/>
  <c r="G18198" i="24"/>
  <c r="G18199" i="24"/>
  <c r="G18200" i="24"/>
  <c r="G18201" i="24"/>
  <c r="G18202" i="24"/>
  <c r="G18203" i="24"/>
  <c r="G18204" i="24"/>
  <c r="G18205" i="24"/>
  <c r="G18206" i="24"/>
  <c r="G18207" i="24"/>
  <c r="G18208" i="24"/>
  <c r="G18209" i="24"/>
  <c r="G18210" i="24"/>
  <c r="G18211" i="24"/>
  <c r="G18212" i="24"/>
  <c r="G18213" i="24"/>
  <c r="G18214" i="24"/>
  <c r="G18215" i="24"/>
  <c r="G18216" i="24"/>
  <c r="G18217" i="24"/>
  <c r="G18218" i="24"/>
  <c r="G18219" i="24"/>
  <c r="G18220" i="24"/>
  <c r="G18221" i="24"/>
  <c r="G18222" i="24"/>
  <c r="G18223" i="24"/>
  <c r="G18224" i="24"/>
  <c r="G18225" i="24"/>
  <c r="G18226" i="24"/>
  <c r="G18227" i="24"/>
  <c r="G18228" i="24"/>
  <c r="G18229" i="24"/>
  <c r="G18230" i="24"/>
  <c r="G18231" i="24"/>
  <c r="G18232" i="24"/>
  <c r="G18233" i="24"/>
  <c r="G18234" i="24"/>
  <c r="G18235" i="24"/>
  <c r="G18236" i="24"/>
  <c r="G18237" i="24"/>
  <c r="G18238" i="24"/>
  <c r="G18239" i="24"/>
  <c r="G18240" i="24"/>
  <c r="G18241" i="24"/>
  <c r="G18242" i="24"/>
  <c r="G18243" i="24"/>
  <c r="G18244" i="24"/>
  <c r="G18245" i="24"/>
  <c r="G18246" i="24"/>
  <c r="G18247" i="24"/>
  <c r="G18248" i="24"/>
  <c r="G18249" i="24"/>
  <c r="G18250" i="24"/>
  <c r="G18251" i="24"/>
  <c r="G18252" i="24"/>
  <c r="G18253" i="24"/>
  <c r="G18254" i="24"/>
  <c r="G18255" i="24"/>
  <c r="G18256" i="24"/>
  <c r="G18257" i="24"/>
  <c r="G18258" i="24"/>
  <c r="G18259" i="24"/>
  <c r="G18260" i="24"/>
  <c r="G18261" i="24"/>
  <c r="G18262" i="24"/>
  <c r="G18263" i="24"/>
  <c r="G18264" i="24"/>
  <c r="G18265" i="24"/>
  <c r="G18266" i="24"/>
  <c r="G18267" i="24"/>
  <c r="G18268" i="24"/>
  <c r="G18269" i="24"/>
  <c r="G18270" i="24"/>
  <c r="G18271" i="24"/>
  <c r="G18272" i="24"/>
  <c r="G18273" i="24"/>
  <c r="G18274" i="24"/>
  <c r="G18275" i="24"/>
  <c r="G18276" i="24"/>
  <c r="G18277" i="24"/>
  <c r="G18278" i="24"/>
  <c r="G18279" i="24"/>
  <c r="G18280" i="24"/>
  <c r="G18281" i="24"/>
  <c r="G18282" i="24"/>
  <c r="G18283" i="24"/>
  <c r="G18284" i="24"/>
  <c r="G18285" i="24"/>
  <c r="G18286" i="24"/>
  <c r="G18287" i="24"/>
  <c r="G18288" i="24"/>
  <c r="G18289" i="24"/>
  <c r="G18290" i="24"/>
  <c r="G18291" i="24"/>
  <c r="G18292" i="24"/>
  <c r="G18293" i="24"/>
  <c r="G18294" i="24"/>
  <c r="G18295" i="24"/>
  <c r="G18296" i="24"/>
  <c r="G18297" i="24"/>
  <c r="G18298" i="24"/>
  <c r="G18299" i="24"/>
  <c r="G18300" i="24"/>
  <c r="G18301" i="24"/>
  <c r="G18302" i="24"/>
  <c r="G18303" i="24"/>
  <c r="G18304" i="24"/>
  <c r="G18305" i="24"/>
  <c r="G18306" i="24"/>
  <c r="G18307" i="24"/>
  <c r="G18308" i="24"/>
  <c r="G18309" i="24"/>
  <c r="G18310" i="24"/>
  <c r="G18311" i="24"/>
  <c r="G18312" i="24"/>
  <c r="G18313" i="24"/>
  <c r="G18314" i="24"/>
  <c r="G18315" i="24"/>
  <c r="G18316" i="24"/>
  <c r="G18317" i="24"/>
  <c r="G18318" i="24"/>
  <c r="G18319" i="24"/>
  <c r="G18320" i="24"/>
  <c r="G18321" i="24"/>
  <c r="G18322" i="24"/>
  <c r="G18323" i="24"/>
  <c r="G18324" i="24"/>
  <c r="G18325" i="24"/>
  <c r="G18326" i="24"/>
  <c r="G18327" i="24"/>
  <c r="G18328" i="24"/>
  <c r="G18329" i="24"/>
  <c r="G18330" i="24"/>
  <c r="G18331" i="24"/>
  <c r="G18332" i="24"/>
  <c r="G18333" i="24"/>
  <c r="G18334" i="24"/>
  <c r="G18335" i="24"/>
  <c r="G18336" i="24"/>
  <c r="G18337" i="24"/>
  <c r="G18338" i="24"/>
  <c r="G18339" i="24"/>
  <c r="G18340" i="24"/>
  <c r="G18341" i="24"/>
  <c r="G18342" i="24"/>
  <c r="G18343" i="24"/>
  <c r="G18344" i="24"/>
  <c r="G18345" i="24"/>
  <c r="G18346" i="24"/>
  <c r="G18347" i="24"/>
  <c r="G18348" i="24"/>
  <c r="G18349" i="24"/>
  <c r="G18350" i="24"/>
  <c r="G18351" i="24"/>
  <c r="G18352" i="24"/>
  <c r="G18353" i="24"/>
  <c r="G18354" i="24"/>
  <c r="G18355" i="24"/>
  <c r="G18356" i="24"/>
  <c r="G18357" i="24"/>
  <c r="G18358" i="24"/>
  <c r="G18359" i="24"/>
  <c r="G18360" i="24"/>
  <c r="G18361" i="24"/>
  <c r="G18362" i="24"/>
  <c r="G18363" i="24"/>
  <c r="G18364" i="24"/>
  <c r="G18365" i="24"/>
  <c r="G18366" i="24"/>
  <c r="G18367" i="24"/>
  <c r="G18368" i="24"/>
  <c r="G18369" i="24"/>
  <c r="G18370" i="24"/>
  <c r="G18371" i="24"/>
  <c r="G18372" i="24"/>
  <c r="G18373" i="24"/>
  <c r="G18374" i="24"/>
  <c r="G18375" i="24"/>
  <c r="G18376" i="24"/>
  <c r="G18377" i="24"/>
  <c r="G18378" i="24"/>
  <c r="G18379" i="24"/>
  <c r="G18380" i="24"/>
  <c r="G18381" i="24"/>
  <c r="G18382" i="24"/>
  <c r="G18383" i="24"/>
  <c r="G18384" i="24"/>
  <c r="G18385" i="24"/>
  <c r="G18386" i="24"/>
  <c r="G18387" i="24"/>
  <c r="G18388" i="24"/>
  <c r="G18389" i="24"/>
  <c r="G18390" i="24"/>
  <c r="G18391" i="24"/>
  <c r="G18392" i="24"/>
  <c r="G18393" i="24"/>
  <c r="G18394" i="24"/>
  <c r="G18395" i="24"/>
  <c r="G18396" i="24"/>
  <c r="G18397" i="24"/>
  <c r="G18398" i="24"/>
  <c r="G18399" i="24"/>
  <c r="G18400" i="24"/>
  <c r="G18401" i="24"/>
  <c r="G18402" i="24"/>
  <c r="G18403" i="24"/>
  <c r="G18404" i="24"/>
  <c r="G18405" i="24"/>
  <c r="G18406" i="24"/>
  <c r="G18407" i="24"/>
  <c r="G18408" i="24"/>
  <c r="G18409" i="24"/>
  <c r="G18410" i="24"/>
  <c r="G18411" i="24"/>
  <c r="G18412" i="24"/>
  <c r="G18413" i="24"/>
  <c r="G18414" i="24"/>
  <c r="G18415" i="24"/>
  <c r="G18416" i="24"/>
  <c r="G18417" i="24"/>
  <c r="G18418" i="24"/>
  <c r="G18419" i="24"/>
  <c r="G18420" i="24"/>
  <c r="G18421" i="24"/>
  <c r="G18422" i="24"/>
  <c r="G18423" i="24"/>
  <c r="G18424" i="24"/>
  <c r="G18425" i="24"/>
  <c r="G18426" i="24"/>
  <c r="G18427" i="24"/>
  <c r="G18428" i="24"/>
  <c r="G18429" i="24"/>
  <c r="G18430" i="24"/>
  <c r="G18431" i="24"/>
  <c r="G18432" i="24"/>
  <c r="G18433" i="24"/>
  <c r="G18434" i="24"/>
  <c r="G18435" i="24"/>
  <c r="G18436" i="24"/>
  <c r="G18437" i="24"/>
  <c r="G18438" i="24"/>
  <c r="G18439" i="24"/>
  <c r="G18440" i="24"/>
  <c r="G18441" i="24"/>
  <c r="G18442" i="24"/>
  <c r="G18443" i="24"/>
  <c r="G18444" i="24"/>
  <c r="G18445" i="24"/>
  <c r="G18446" i="24"/>
  <c r="G18447" i="24"/>
  <c r="G18448" i="24"/>
  <c r="G18449" i="24"/>
  <c r="G18450" i="24"/>
  <c r="G18451" i="24"/>
  <c r="G18452" i="24"/>
  <c r="G18453" i="24"/>
  <c r="G18454" i="24"/>
  <c r="G18455" i="24"/>
  <c r="G18456" i="24"/>
  <c r="G18457" i="24"/>
  <c r="G18458" i="24"/>
  <c r="G18459" i="24"/>
  <c r="G18460" i="24"/>
  <c r="G18461" i="24"/>
  <c r="G18462" i="24"/>
  <c r="G18463" i="24"/>
  <c r="G18464" i="24"/>
  <c r="G18465" i="24"/>
  <c r="G18466" i="24"/>
  <c r="G18467" i="24"/>
  <c r="G18468" i="24"/>
  <c r="G18469" i="24"/>
  <c r="G18470" i="24"/>
  <c r="G18471" i="24"/>
  <c r="G18472" i="24"/>
  <c r="G18473" i="24"/>
  <c r="G18474" i="24"/>
  <c r="G18475" i="24"/>
  <c r="G18476" i="24"/>
  <c r="G18477" i="24"/>
  <c r="G18478" i="24"/>
  <c r="G18479" i="24"/>
  <c r="G18480" i="24"/>
  <c r="G18481" i="24"/>
  <c r="G18482" i="24"/>
  <c r="G18483" i="24"/>
  <c r="G18484" i="24"/>
  <c r="G18485" i="24"/>
  <c r="G18486" i="24"/>
  <c r="G18487" i="24"/>
  <c r="G18488" i="24"/>
  <c r="G18489" i="24"/>
  <c r="G18490" i="24"/>
  <c r="G18491" i="24"/>
  <c r="G18492" i="24"/>
  <c r="G18493" i="24"/>
  <c r="G18494" i="24"/>
  <c r="G18495" i="24"/>
  <c r="G18496" i="24"/>
  <c r="G18497" i="24"/>
  <c r="G18498" i="24"/>
  <c r="G18499" i="24"/>
  <c r="G18500" i="24"/>
  <c r="G18501" i="24"/>
  <c r="G18502" i="24"/>
  <c r="G18503" i="24"/>
  <c r="G18504" i="24"/>
  <c r="G18505" i="24"/>
  <c r="G18506" i="24"/>
  <c r="G18507" i="24"/>
  <c r="G18508" i="24"/>
  <c r="G18509" i="24"/>
  <c r="G18510" i="24"/>
  <c r="G18511" i="24"/>
  <c r="G18512" i="24"/>
  <c r="G18513" i="24"/>
  <c r="G18514" i="24"/>
  <c r="G18515" i="24"/>
  <c r="G18516" i="24"/>
  <c r="G18517" i="24"/>
  <c r="G18518" i="24"/>
  <c r="G18519" i="24"/>
  <c r="G18520" i="24"/>
  <c r="G18521" i="24"/>
  <c r="G18522" i="24"/>
  <c r="G18523" i="24"/>
  <c r="G18524" i="24"/>
  <c r="G18525" i="24"/>
  <c r="G18526" i="24"/>
  <c r="G18527" i="24"/>
  <c r="G18528" i="24"/>
  <c r="G18529" i="24"/>
  <c r="G18530" i="24"/>
  <c r="G18531" i="24"/>
  <c r="G18532" i="24"/>
  <c r="G18533" i="24"/>
  <c r="G18534" i="24"/>
  <c r="G18535" i="24"/>
  <c r="G18536" i="24"/>
  <c r="G18537" i="24"/>
  <c r="G18538" i="24"/>
  <c r="G18539" i="24"/>
  <c r="G18540" i="24"/>
  <c r="G18541" i="24"/>
  <c r="G18542" i="24"/>
  <c r="G18543" i="24"/>
  <c r="G18544" i="24"/>
  <c r="G18545" i="24"/>
  <c r="G18546" i="24"/>
  <c r="G18547" i="24"/>
  <c r="G18548" i="24"/>
  <c r="G18549" i="24"/>
  <c r="G18550" i="24"/>
  <c r="G18551" i="24"/>
  <c r="C18457" i="24"/>
  <c r="C18433" i="24"/>
  <c r="C18361" i="24"/>
  <c r="C18362" i="24" s="1"/>
  <c r="C18363" i="24" s="1"/>
  <c r="C18364" i="24" s="1"/>
  <c r="C18365" i="24" s="1"/>
  <c r="C18366" i="24" s="1"/>
  <c r="C18367" i="24" s="1"/>
  <c r="C18368" i="24" s="1"/>
  <c r="C18369" i="24" s="1"/>
  <c r="C18370" i="24" s="1"/>
  <c r="C18371" i="24" s="1"/>
  <c r="C18372" i="24" s="1"/>
  <c r="C18373" i="24" s="1"/>
  <c r="C18374" i="24" s="1"/>
  <c r="C18375" i="24" s="1"/>
  <c r="C18376" i="24" s="1"/>
  <c r="C18377" i="24" s="1"/>
  <c r="C18378" i="24" s="1"/>
  <c r="C18379" i="24" s="1"/>
  <c r="C18380" i="24" s="1"/>
  <c r="C18381" i="24" s="1"/>
  <c r="C18382" i="24" s="1"/>
  <c r="C18383" i="24" s="1"/>
  <c r="C18337" i="24"/>
  <c r="C18505" i="24" s="1"/>
  <c r="C18506" i="24" s="1"/>
  <c r="C18507" i="24" s="1"/>
  <c r="C18508" i="24" s="1"/>
  <c r="C18509" i="24" s="1"/>
  <c r="C18510" i="24" s="1"/>
  <c r="C18511" i="24" s="1"/>
  <c r="C18512" i="24" s="1"/>
  <c r="C18513" i="24" s="1"/>
  <c r="C18514" i="24" s="1"/>
  <c r="C18515" i="24" s="1"/>
  <c r="C18516" i="24" s="1"/>
  <c r="C18517" i="24" s="1"/>
  <c r="C18518" i="24" s="1"/>
  <c r="C18519" i="24" s="1"/>
  <c r="C18520" i="24" s="1"/>
  <c r="C18521" i="24" s="1"/>
  <c r="C18522" i="24" s="1"/>
  <c r="C18523" i="24" s="1"/>
  <c r="C18524" i="24" s="1"/>
  <c r="C18525" i="24" s="1"/>
  <c r="C18526" i="24" s="1"/>
  <c r="C18527" i="24" s="1"/>
  <c r="C18313" i="24"/>
  <c r="C18314" i="24" s="1"/>
  <c r="C18315" i="24" s="1"/>
  <c r="C18316" i="24" s="1"/>
  <c r="C18317" i="24" s="1"/>
  <c r="C18318" i="24" s="1"/>
  <c r="C18319" i="24" s="1"/>
  <c r="C18320" i="24" s="1"/>
  <c r="C18321" i="24" s="1"/>
  <c r="C18322" i="24" s="1"/>
  <c r="C18323" i="24" s="1"/>
  <c r="C18324" i="24" s="1"/>
  <c r="C18325" i="24" s="1"/>
  <c r="C18326" i="24" s="1"/>
  <c r="C18327" i="24" s="1"/>
  <c r="C18328" i="24" s="1"/>
  <c r="C18329" i="24" s="1"/>
  <c r="C18330" i="24" s="1"/>
  <c r="C18331" i="24" s="1"/>
  <c r="C18332" i="24" s="1"/>
  <c r="C18333" i="24" s="1"/>
  <c r="C18334" i="24" s="1"/>
  <c r="C18335" i="24" s="1"/>
  <c r="C18289" i="24"/>
  <c r="C18290" i="24" s="1"/>
  <c r="C18291" i="24" s="1"/>
  <c r="C18292" i="24" s="1"/>
  <c r="C18293" i="24" s="1"/>
  <c r="C18294" i="24" s="1"/>
  <c r="C18295" i="24" s="1"/>
  <c r="C18296" i="24" s="1"/>
  <c r="C18297" i="24" s="1"/>
  <c r="C18298" i="24" s="1"/>
  <c r="C18299" i="24" s="1"/>
  <c r="C18300" i="24" s="1"/>
  <c r="C18301" i="24" s="1"/>
  <c r="C18302" i="24" s="1"/>
  <c r="C18303" i="24" s="1"/>
  <c r="C18304" i="24" s="1"/>
  <c r="C18305" i="24" s="1"/>
  <c r="C18306" i="24" s="1"/>
  <c r="C18307" i="24" s="1"/>
  <c r="C18308" i="24" s="1"/>
  <c r="C18309" i="24" s="1"/>
  <c r="C18310" i="24" s="1"/>
  <c r="C18311" i="24" s="1"/>
  <c r="C18265" i="24"/>
  <c r="C18266" i="24" s="1"/>
  <c r="C18267" i="24" s="1"/>
  <c r="C18268" i="24" s="1"/>
  <c r="C18269" i="24" s="1"/>
  <c r="C18270" i="24" s="1"/>
  <c r="C18271" i="24" s="1"/>
  <c r="C18272" i="24" s="1"/>
  <c r="C18273" i="24" s="1"/>
  <c r="C18274" i="24" s="1"/>
  <c r="C18275" i="24" s="1"/>
  <c r="C18276" i="24" s="1"/>
  <c r="C18277" i="24" s="1"/>
  <c r="C18278" i="24" s="1"/>
  <c r="C18279" i="24" s="1"/>
  <c r="C18280" i="24" s="1"/>
  <c r="C18281" i="24" s="1"/>
  <c r="C18282" i="24" s="1"/>
  <c r="C18283" i="24" s="1"/>
  <c r="C18284" i="24" s="1"/>
  <c r="C18285" i="24" s="1"/>
  <c r="C18286" i="24" s="1"/>
  <c r="C18287" i="24" s="1"/>
  <c r="C18241" i="24"/>
  <c r="C18409" i="24" s="1"/>
  <c r="C18217" i="24"/>
  <c r="C18385" i="24" s="1"/>
  <c r="C18386" i="24" s="1"/>
  <c r="C18387" i="24" s="1"/>
  <c r="C18388" i="24" s="1"/>
  <c r="C18389" i="24" s="1"/>
  <c r="C18390" i="24" s="1"/>
  <c r="C18391" i="24" s="1"/>
  <c r="C18392" i="24" s="1"/>
  <c r="C18393" i="24" s="1"/>
  <c r="C18394" i="24" s="1"/>
  <c r="C18395" i="24" s="1"/>
  <c r="C18396" i="24" s="1"/>
  <c r="C18397" i="24" s="1"/>
  <c r="C18398" i="24" s="1"/>
  <c r="C18399" i="24" s="1"/>
  <c r="C18400" i="24" s="1"/>
  <c r="C18401" i="24" s="1"/>
  <c r="C18402" i="24" s="1"/>
  <c r="C18403" i="24" s="1"/>
  <c r="C18404" i="24" s="1"/>
  <c r="C18405" i="24" s="1"/>
  <c r="C18406" i="24" s="1"/>
  <c r="C18407" i="24" s="1"/>
  <c r="C5" i="64" l="1"/>
  <c r="C4" i="64"/>
  <c r="C3" i="64"/>
  <c r="C6" i="64" s="1"/>
  <c r="C6" i="63" s="1"/>
  <c r="C10" i="63"/>
  <c r="E21" i="44"/>
  <c r="D21" i="44"/>
  <c r="E19" i="44"/>
  <c r="D9" i="54" s="1"/>
  <c r="D23" i="43"/>
  <c r="C9" i="55" s="1"/>
  <c r="D19" i="44"/>
  <c r="C6" i="43"/>
  <c r="C17" i="58" s="1"/>
  <c r="C3" i="43"/>
  <c r="C16" i="58" s="1"/>
  <c r="C20" i="43"/>
  <c r="C25" i="58" s="1"/>
  <c r="C13" i="43"/>
  <c r="C21" i="58" s="1"/>
  <c r="D3" i="43"/>
  <c r="C28" i="43"/>
  <c r="C27" i="58" s="1"/>
  <c r="C23" i="43"/>
  <c r="C26" i="58" s="1"/>
  <c r="D13" i="43"/>
  <c r="C6" i="55" s="1"/>
  <c r="D6" i="43"/>
  <c r="C4" i="55" s="1"/>
  <c r="D28" i="43"/>
  <c r="C11" i="55" s="1"/>
  <c r="D20" i="43"/>
  <c r="C8" i="55" s="1"/>
  <c r="C18242" i="24"/>
  <c r="C18243" i="24" s="1"/>
  <c r="C18244" i="24" s="1"/>
  <c r="C18245" i="24" s="1"/>
  <c r="C18246" i="24" s="1"/>
  <c r="C18247" i="24" s="1"/>
  <c r="C18248" i="24" s="1"/>
  <c r="C18249" i="24" s="1"/>
  <c r="C18250" i="24" s="1"/>
  <c r="C18251" i="24" s="1"/>
  <c r="C18252" i="24" s="1"/>
  <c r="C18253" i="24" s="1"/>
  <c r="C18254" i="24" s="1"/>
  <c r="C18255" i="24" s="1"/>
  <c r="C18256" i="24" s="1"/>
  <c r="C18257" i="24" s="1"/>
  <c r="C18258" i="24" s="1"/>
  <c r="C18259" i="24" s="1"/>
  <c r="C18260" i="24" s="1"/>
  <c r="C18261" i="24" s="1"/>
  <c r="C18262" i="24" s="1"/>
  <c r="C18263" i="24" s="1"/>
  <c r="C18338" i="24"/>
  <c r="C18339" i="24" s="1"/>
  <c r="C18340" i="24" s="1"/>
  <c r="C18341" i="24" s="1"/>
  <c r="C18342" i="24" s="1"/>
  <c r="C18343" i="24" s="1"/>
  <c r="C18344" i="24" s="1"/>
  <c r="C18345" i="24" s="1"/>
  <c r="C18346" i="24" s="1"/>
  <c r="C18347" i="24" s="1"/>
  <c r="C18348" i="24" s="1"/>
  <c r="C18349" i="24" s="1"/>
  <c r="C18350" i="24" s="1"/>
  <c r="C18351" i="24" s="1"/>
  <c r="C18352" i="24" s="1"/>
  <c r="C18353" i="24" s="1"/>
  <c r="C18354" i="24" s="1"/>
  <c r="C18355" i="24" s="1"/>
  <c r="C18356" i="24" s="1"/>
  <c r="C18357" i="24" s="1"/>
  <c r="C18358" i="24" s="1"/>
  <c r="C18359" i="24" s="1"/>
  <c r="C18218" i="24"/>
  <c r="C18219" i="24" s="1"/>
  <c r="C18220" i="24" s="1"/>
  <c r="C18221" i="24" s="1"/>
  <c r="C18222" i="24" s="1"/>
  <c r="C18223" i="24" s="1"/>
  <c r="C18224" i="24" s="1"/>
  <c r="C18225" i="24" s="1"/>
  <c r="C18226" i="24" s="1"/>
  <c r="C18227" i="24" s="1"/>
  <c r="C18228" i="24" s="1"/>
  <c r="C18229" i="24" s="1"/>
  <c r="C18230" i="24" s="1"/>
  <c r="C18231" i="24" s="1"/>
  <c r="C18232" i="24" s="1"/>
  <c r="C18233" i="24" s="1"/>
  <c r="C18234" i="24" s="1"/>
  <c r="C18235" i="24" s="1"/>
  <c r="C18236" i="24" s="1"/>
  <c r="C18237" i="24" s="1"/>
  <c r="C18238" i="24" s="1"/>
  <c r="C18239" i="24" s="1"/>
  <c r="C18458" i="24"/>
  <c r="C18459" i="24" s="1"/>
  <c r="C18460" i="24" s="1"/>
  <c r="C18461" i="24" s="1"/>
  <c r="C18462" i="24" s="1"/>
  <c r="C18463" i="24" s="1"/>
  <c r="C18464" i="24" s="1"/>
  <c r="C18465" i="24" s="1"/>
  <c r="C18466" i="24" s="1"/>
  <c r="C18467" i="24" s="1"/>
  <c r="C18468" i="24" s="1"/>
  <c r="C18469" i="24" s="1"/>
  <c r="C18470" i="24" s="1"/>
  <c r="C18471" i="24" s="1"/>
  <c r="C18472" i="24" s="1"/>
  <c r="C18473" i="24" s="1"/>
  <c r="C18474" i="24" s="1"/>
  <c r="C18475" i="24" s="1"/>
  <c r="C18476" i="24" s="1"/>
  <c r="C18477" i="24" s="1"/>
  <c r="C18478" i="24" s="1"/>
  <c r="C18479" i="24" s="1"/>
  <c r="C18481" i="24"/>
  <c r="C18482" i="24" s="1"/>
  <c r="C18483" i="24" s="1"/>
  <c r="C18484" i="24" s="1"/>
  <c r="C18485" i="24" s="1"/>
  <c r="C18486" i="24" s="1"/>
  <c r="C18487" i="24" s="1"/>
  <c r="C18488" i="24" s="1"/>
  <c r="C18489" i="24" s="1"/>
  <c r="C18490" i="24" s="1"/>
  <c r="C18491" i="24" s="1"/>
  <c r="C18492" i="24" s="1"/>
  <c r="C18493" i="24" s="1"/>
  <c r="C18494" i="24" s="1"/>
  <c r="C18495" i="24" s="1"/>
  <c r="C18496" i="24" s="1"/>
  <c r="C18497" i="24" s="1"/>
  <c r="C18498" i="24" s="1"/>
  <c r="C18499" i="24" s="1"/>
  <c r="C18500" i="24" s="1"/>
  <c r="C18501" i="24" s="1"/>
  <c r="C18502" i="24" s="1"/>
  <c r="C18503" i="24" s="1"/>
  <c r="C18434" i="24"/>
  <c r="C18435" i="24" s="1"/>
  <c r="C18436" i="24" s="1"/>
  <c r="C18437" i="24" s="1"/>
  <c r="C18438" i="24" s="1"/>
  <c r="C18439" i="24" s="1"/>
  <c r="C18440" i="24" s="1"/>
  <c r="C18441" i="24" s="1"/>
  <c r="C18442" i="24" s="1"/>
  <c r="C18443" i="24" s="1"/>
  <c r="C18444" i="24" s="1"/>
  <c r="C18445" i="24" s="1"/>
  <c r="C18446" i="24" s="1"/>
  <c r="C18447" i="24" s="1"/>
  <c r="C18448" i="24" s="1"/>
  <c r="C18449" i="24" s="1"/>
  <c r="C18450" i="24" s="1"/>
  <c r="C18451" i="24" s="1"/>
  <c r="C18452" i="24" s="1"/>
  <c r="C18453" i="24" s="1"/>
  <c r="C18454" i="24" s="1"/>
  <c r="C18455" i="24" s="1"/>
  <c r="C18410" i="24"/>
  <c r="C18411" i="24" s="1"/>
  <c r="C18412" i="24" s="1"/>
  <c r="C18413" i="24" s="1"/>
  <c r="C18414" i="24" s="1"/>
  <c r="C18415" i="24" s="1"/>
  <c r="C18416" i="24" s="1"/>
  <c r="C18417" i="24" s="1"/>
  <c r="C18418" i="24" s="1"/>
  <c r="C18419" i="24" s="1"/>
  <c r="C18420" i="24" s="1"/>
  <c r="C18421" i="24" s="1"/>
  <c r="C18422" i="24" s="1"/>
  <c r="C18423" i="24" s="1"/>
  <c r="C18424" i="24" s="1"/>
  <c r="C18425" i="24" s="1"/>
  <c r="C18426" i="24" s="1"/>
  <c r="C18427" i="24" s="1"/>
  <c r="C18428" i="24" s="1"/>
  <c r="C18429" i="24" s="1"/>
  <c r="C18430" i="24" s="1"/>
  <c r="C18431" i="24" s="1"/>
  <c r="C18529" i="24"/>
  <c r="C18530" i="24" s="1"/>
  <c r="C18531" i="24" s="1"/>
  <c r="C18532" i="24" s="1"/>
  <c r="C18533" i="24" s="1"/>
  <c r="C18534" i="24" s="1"/>
  <c r="C18535" i="24" s="1"/>
  <c r="C18536" i="24" s="1"/>
  <c r="C18537" i="24" s="1"/>
  <c r="C18538" i="24" s="1"/>
  <c r="C18539" i="24" s="1"/>
  <c r="C18540" i="24" s="1"/>
  <c r="C18541" i="24" s="1"/>
  <c r="C18542" i="24" s="1"/>
  <c r="C18543" i="24" s="1"/>
  <c r="C18544" i="24" s="1"/>
  <c r="C18545" i="24" s="1"/>
  <c r="C18546" i="24" s="1"/>
  <c r="C18547" i="24" s="1"/>
  <c r="C18548" i="24" s="1"/>
  <c r="C18549" i="24" s="1"/>
  <c r="C18550" i="24" s="1"/>
  <c r="C18551" i="24" s="1"/>
  <c r="D3" i="62" l="1"/>
  <c r="C3" i="55"/>
  <c r="D9" i="55" s="1"/>
  <c r="D23" i="56" s="1"/>
  <c r="C21" i="60"/>
  <c r="D6" i="62"/>
  <c r="C22" i="56"/>
  <c r="C26" i="60"/>
  <c r="D26" i="60" s="1"/>
  <c r="D8" i="62"/>
  <c r="F8" i="62" s="1"/>
  <c r="D25" i="58"/>
  <c r="C25" i="56"/>
  <c r="D11" i="55"/>
  <c r="D25" i="56" s="1"/>
  <c r="C14" i="60"/>
  <c r="D14" i="60" s="1"/>
  <c r="D15" i="60" s="1"/>
  <c r="D16" i="58"/>
  <c r="C18" i="58"/>
  <c r="C19" i="58" s="1"/>
  <c r="C18" i="56"/>
  <c r="C16" i="60"/>
  <c r="C17" i="60" s="1"/>
  <c r="D4" i="62"/>
  <c r="C20" i="56"/>
  <c r="C23" i="56"/>
  <c r="D26" i="58"/>
  <c r="D9" i="62"/>
  <c r="C27" i="60"/>
  <c r="C28" i="60"/>
  <c r="D28" i="60" s="1"/>
  <c r="D10" i="62"/>
  <c r="F10" i="62" s="1"/>
  <c r="C9" i="54"/>
  <c r="E13" i="43"/>
  <c r="F13" i="43" s="1"/>
  <c r="C9" i="43"/>
  <c r="E23" i="43"/>
  <c r="F23" i="43" s="1"/>
  <c r="E3" i="43"/>
  <c r="F3" i="43" s="1"/>
  <c r="C21" i="43"/>
  <c r="C7" i="43"/>
  <c r="D4" i="43"/>
  <c r="D9" i="43" s="1"/>
  <c r="D4" i="54" s="1"/>
  <c r="D7" i="43"/>
  <c r="C29" i="43"/>
  <c r="D21" i="43"/>
  <c r="D29" i="43"/>
  <c r="D14" i="43"/>
  <c r="C14" i="43"/>
  <c r="E6" i="43"/>
  <c r="F6" i="43" s="1"/>
  <c r="E28" i="43"/>
  <c r="F28" i="43" s="1"/>
  <c r="E20" i="43"/>
  <c r="F20" i="43" s="1"/>
  <c r="C22" i="60" l="1"/>
  <c r="D6" i="55"/>
  <c r="D20" i="56" s="1"/>
  <c r="D7" i="56" s="1"/>
  <c r="D8" i="55"/>
  <c r="D22" i="56" s="1"/>
  <c r="D9" i="56" s="1"/>
  <c r="D4" i="55"/>
  <c r="D18" i="56" s="1"/>
  <c r="D31" i="56" s="1"/>
  <c r="D10" i="56"/>
  <c r="D36" i="56"/>
  <c r="F4" i="62"/>
  <c r="D16" i="60"/>
  <c r="F3" i="62"/>
  <c r="D21" i="60"/>
  <c r="D22" i="60" s="1"/>
  <c r="E8" i="62"/>
  <c r="H8" i="62" s="1"/>
  <c r="E25" i="58"/>
  <c r="E9" i="62"/>
  <c r="E26" i="58"/>
  <c r="C5" i="56"/>
  <c r="C31" i="56"/>
  <c r="D5" i="62"/>
  <c r="C22" i="58"/>
  <c r="C23" i="58" s="1"/>
  <c r="C18" i="60"/>
  <c r="C19" i="60" s="1"/>
  <c r="C35" i="56"/>
  <c r="C9" i="56"/>
  <c r="C36" i="56"/>
  <c r="C10" i="56"/>
  <c r="E3" i="62"/>
  <c r="D21" i="58"/>
  <c r="D17" i="58"/>
  <c r="D18" i="58" s="1"/>
  <c r="D19" i="58" s="1"/>
  <c r="E16" i="58"/>
  <c r="D27" i="58"/>
  <c r="C7" i="56"/>
  <c r="C33" i="56"/>
  <c r="D38" i="56"/>
  <c r="D12" i="56"/>
  <c r="C12" i="56"/>
  <c r="C38" i="56"/>
  <c r="C17" i="56"/>
  <c r="C5" i="55"/>
  <c r="F3" i="55"/>
  <c r="C10" i="43"/>
  <c r="C16" i="43" s="1"/>
  <c r="C4" i="54"/>
  <c r="E9" i="43"/>
  <c r="F9" i="43" s="1"/>
  <c r="D10" i="43"/>
  <c r="D16" i="43" s="1"/>
  <c r="D18" i="60" l="1"/>
  <c r="D19" i="60" s="1"/>
  <c r="D17" i="60"/>
  <c r="D33" i="56"/>
  <c r="D5" i="56"/>
  <c r="D35" i="56"/>
  <c r="H9" i="62"/>
  <c r="G9" i="62"/>
  <c r="C7" i="55"/>
  <c r="C19" i="56"/>
  <c r="D5" i="55"/>
  <c r="D19" i="56" s="1"/>
  <c r="H3" i="62"/>
  <c r="F5" i="62"/>
  <c r="F6" i="62"/>
  <c r="G3" i="62"/>
  <c r="E5" i="62"/>
  <c r="E18" i="58"/>
  <c r="D22" i="58"/>
  <c r="D23" i="58" s="1"/>
  <c r="F17" i="56"/>
  <c r="F6" i="55"/>
  <c r="F20" i="56" s="1"/>
  <c r="F11" i="55"/>
  <c r="F25" i="56" s="1"/>
  <c r="F4" i="55"/>
  <c r="F18" i="56" s="1"/>
  <c r="F9" i="55"/>
  <c r="F23" i="56" s="1"/>
  <c r="F8" i="55"/>
  <c r="F22" i="56" s="1"/>
  <c r="E10" i="62"/>
  <c r="E27" i="58"/>
  <c r="G8" i="62"/>
  <c r="C4" i="56"/>
  <c r="F4" i="56" s="1"/>
  <c r="C30" i="56"/>
  <c r="F30" i="56" s="1"/>
  <c r="E4" i="62"/>
  <c r="G4" i="62" s="1"/>
  <c r="E17" i="58"/>
  <c r="D7" i="62"/>
  <c r="C28" i="58"/>
  <c r="C29" i="58" s="1"/>
  <c r="C23" i="60"/>
  <c r="C24" i="60" s="1"/>
  <c r="E6" i="62"/>
  <c r="E21" i="58"/>
  <c r="C17" i="43"/>
  <c r="C25" i="43" s="1"/>
  <c r="C26" i="43" s="1"/>
  <c r="C31" i="43" s="1"/>
  <c r="C5" i="54"/>
  <c r="E16" i="43"/>
  <c r="F16" i="43" s="1"/>
  <c r="D5" i="54"/>
  <c r="D17" i="43"/>
  <c r="D18" i="43"/>
  <c r="D23" i="60" l="1"/>
  <c r="H4" i="62"/>
  <c r="F5" i="55"/>
  <c r="F7" i="55" s="1"/>
  <c r="F7" i="62"/>
  <c r="G6" i="62"/>
  <c r="H6" i="62"/>
  <c r="C5" i="57"/>
  <c r="F10" i="56"/>
  <c r="F12" i="56"/>
  <c r="F9" i="56"/>
  <c r="F7" i="56"/>
  <c r="F5" i="56"/>
  <c r="D25" i="43"/>
  <c r="D26" i="43" s="1"/>
  <c r="D31" i="43" s="1"/>
  <c r="H5" i="62"/>
  <c r="G5" i="62"/>
  <c r="C29" i="60"/>
  <c r="C30" i="60" s="1"/>
  <c r="D11" i="62"/>
  <c r="G10" i="62"/>
  <c r="H10" i="62"/>
  <c r="F19" i="56"/>
  <c r="D32" i="56"/>
  <c r="D6" i="56"/>
  <c r="E7" i="62"/>
  <c r="D28" i="58"/>
  <c r="D29" i="58" s="1"/>
  <c r="E22" i="58"/>
  <c r="C6" i="56"/>
  <c r="C32" i="56"/>
  <c r="D7" i="55"/>
  <c r="D21" i="56" s="1"/>
  <c r="C21" i="56"/>
  <c r="C10" i="55"/>
  <c r="F36" i="56"/>
  <c r="F38" i="56"/>
  <c r="F35" i="56"/>
  <c r="F33" i="56"/>
  <c r="F31" i="56"/>
  <c r="C6" i="57" s="1"/>
  <c r="C32" i="43"/>
  <c r="C6" i="54"/>
  <c r="C7" i="57" l="1"/>
  <c r="C9" i="57" s="1"/>
  <c r="C10" i="57" s="1"/>
  <c r="D24" i="60"/>
  <c r="D29" i="60" s="1"/>
  <c r="D30" i="60" s="1"/>
  <c r="F6" i="56"/>
  <c r="F8" i="56" s="1"/>
  <c r="F10" i="55"/>
  <c r="F21" i="56"/>
  <c r="F11" i="62"/>
  <c r="H7" i="62"/>
  <c r="G7" i="62"/>
  <c r="E11" i="62"/>
  <c r="E28" i="58"/>
  <c r="C18" i="57"/>
  <c r="D8" i="56"/>
  <c r="D34" i="56"/>
  <c r="E25" i="43"/>
  <c r="F25" i="43" s="1"/>
  <c r="C12" i="57"/>
  <c r="C13" i="57" s="1"/>
  <c r="C24" i="57"/>
  <c r="C24" i="56"/>
  <c r="D10" i="55"/>
  <c r="D24" i="56" s="1"/>
  <c r="C12" i="55"/>
  <c r="C19" i="57"/>
  <c r="C34" i="56"/>
  <c r="C8" i="56"/>
  <c r="F32" i="56"/>
  <c r="E31" i="43"/>
  <c r="F31" i="43" s="1"/>
  <c r="D6" i="54"/>
  <c r="D32" i="43"/>
  <c r="C15" i="57" l="1"/>
  <c r="F34" i="56"/>
  <c r="F12" i="55"/>
  <c r="F26" i="56" s="1"/>
  <c r="F24" i="56"/>
  <c r="C26" i="56"/>
  <c r="D12" i="55"/>
  <c r="D26" i="56" s="1"/>
  <c r="F11" i="56"/>
  <c r="D11" i="56"/>
  <c r="D37" i="56"/>
  <c r="G11" i="62"/>
  <c r="H11" i="62"/>
  <c r="C11" i="56"/>
  <c r="C37" i="56"/>
  <c r="C16" i="57" l="1"/>
  <c r="C21" i="57" s="1"/>
  <c r="F13" i="56"/>
  <c r="D13" i="56"/>
  <c r="D39" i="56"/>
  <c r="C13" i="56"/>
  <c r="C39" i="56"/>
  <c r="F37" i="56"/>
  <c r="C22" i="57" l="1"/>
  <c r="C26" i="57" s="1"/>
  <c r="C27" i="57" s="1"/>
  <c r="F39" i="56"/>
  <c r="E28" i="44" l="1"/>
  <c r="E13" i="44"/>
  <c r="D12" i="44"/>
  <c r="C8" i="54"/>
  <c r="D9" i="44"/>
  <c r="D13" i="44"/>
  <c r="D28" i="44"/>
  <c r="C11" i="54"/>
  <c r="D25" i="44"/>
  <c r="D26" i="44"/>
  <c r="D11" i="54"/>
  <c r="E25" i="44"/>
  <c r="E26" i="44"/>
  <c r="E9" i="44"/>
  <c r="D8" i="54"/>
  <c r="E12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E17B92-7FF7-475D-907C-0DE88A1251F2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2" xr16:uid="{445EF8BF-5195-45E1-B280-4E2CA865858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9FE6CEF-352F-40EE-AD02-25DF01BB7DEC}" name="WorksheetConnection_Making database 19 - Master file - Copy.xlsx!tbl_territory" type="102" refreshedVersion="8" minRefreshableVersion="5">
    <extLst>
      <ext xmlns:x15="http://schemas.microsoft.com/office/spreadsheetml/2010/11/main" uri="{DE250136-89BD-433C-8126-D09CA5730AF9}">
        <x15:connection id="tbl_territory">
          <x15:rangePr sourceName="_xlcn.WorksheetConnection_Makingdatabase19MasterfileCopy.xlsxtbl_territory1"/>
        </x15:connection>
      </ext>
    </extLst>
  </connection>
  <connection id="4" xr16:uid="{A5EA451D-D625-4760-B64E-3216A35C797E}" name="WorksheetConnection_Making database 2.xlsx!tbl_GL2" type="102" refreshedVersion="8" minRefreshableVersion="5">
    <extLst>
      <ext xmlns:x15="http://schemas.microsoft.com/office/spreadsheetml/2010/11/main" uri="{DE250136-89BD-433C-8126-D09CA5730AF9}">
        <x15:connection id="tbl_GL2">
          <x15:rangePr sourceName="_xlcn.WorksheetConnection_Makingdatabase2.xlsxtbl_GL21"/>
        </x15:connection>
      </ext>
    </extLst>
  </connection>
  <connection id="5" xr16:uid="{3D5C1578-2496-401D-AA83-6300AF30D97D}" name="WorksheetConnection_Making database 4.xlsx!tbl_ChartofAccounts" type="102" refreshedVersion="8" minRefreshableVersion="5">
    <extLst>
      <ext xmlns:x15="http://schemas.microsoft.com/office/spreadsheetml/2010/11/main" uri="{DE250136-89BD-433C-8126-D09CA5730AF9}">
        <x15:connection id="tbl_ChartofAccounts">
          <x15:rangePr sourceName="_xlcn.WorksheetConnection_Makingdatabase4.xlsxtbl_ChartofAccounts1"/>
        </x15:connection>
      </ext>
    </extLst>
  </connection>
  <connection id="6" xr16:uid="{1855B26D-D071-4F6F-9E4E-EA9431783BCE}" name="WorksheetConnection_Making database 5.xlsx!tbl_CF" type="102" refreshedVersion="8" minRefreshableVersion="5">
    <extLst>
      <ext xmlns:x15="http://schemas.microsoft.com/office/spreadsheetml/2010/11/main" uri="{DE250136-89BD-433C-8126-D09CA5730AF9}">
        <x15:connection id="tbl_CF">
          <x15:rangePr sourceName="_xlcn.WorksheetConnection_Makingdatabase5.xlsxtbl_CF1"/>
        </x15:connection>
      </ext>
    </extLst>
  </connection>
  <connection id="7" xr16:uid="{D870974B-FC0D-42D3-8764-62EE573EF641}" name="WorksheetConnection_Making database 9.xlsx!tbl_Calendar" type="102" refreshedVersion="8" minRefreshableVersion="5">
    <extLst>
      <ext xmlns:x15="http://schemas.microsoft.com/office/spreadsheetml/2010/11/main" uri="{DE250136-89BD-433C-8126-D09CA5730AF9}">
        <x15:connection id="tbl_Calendar">
          <x15:rangePr sourceName="_xlcn.WorksheetConnection_Makingdatabase9.xlsxtbl_Calendar1"/>
        </x15:connection>
      </ext>
    </extLst>
  </connection>
</connections>
</file>

<file path=xl/sharedStrings.xml><?xml version="1.0" encoding="utf-8"?>
<sst xmlns="http://schemas.openxmlformats.org/spreadsheetml/2006/main" count="21347" uniqueCount="333">
  <si>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</si>
  <si>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</si>
  <si>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</si>
  <si>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</si>
  <si>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</si>
  <si>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</si>
  <si>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</si>
  <si>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</si>
  <si>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</si>
  <si>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</si>
  <si>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</si>
  <si>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</si>
  <si>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</si>
  <si>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</si>
  <si>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</si>
  <si>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</si>
  <si>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</si>
  <si>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</si>
  <si>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</si>
  <si>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</si>
  <si>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</si>
  <si>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</si>
  <si>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</si>
  <si>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</si>
  <si>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</si>
  <si>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</si>
  <si>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</si>
  <si>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</si>
  <si>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</si>
  <si>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</si>
  <si>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</si>
  <si>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</si>
  <si>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</si>
  <si>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</si>
  <si>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</si>
  <si>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</si>
  <si>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</si>
  <si>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</si>
  <si>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</si>
  <si>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</si>
  <si>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</si>
  <si>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</si>
  <si>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</si>
  <si>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</si>
  <si>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</si>
  <si>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</si>
  <si>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</si>
  <si>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</si>
  <si>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</si>
  <si>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</si>
  <si>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</si>
  <si>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</si>
  <si>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</si>
  <si>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</si>
  <si>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</si>
  <si>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</si>
  <si>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</si>
  <si>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</si>
  <si>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</si>
  <si>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</si>
  <si>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</si>
  <si>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</si>
  <si>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</si>
  <si>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</si>
  <si>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</si>
  <si>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</si>
  <si>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</si>
  <si>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</si>
  <si>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</si>
  <si>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</si>
  <si>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</si>
  <si>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</si>
  <si>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</si>
  <si>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</si>
  <si>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</si>
  <si>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</si>
  <si>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</si>
  <si>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</si>
  <si>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</si>
  <si>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</si>
  <si>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</si>
  <si>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</si>
  <si>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</si>
  <si>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</si>
  <si>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</si>
  <si>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</si>
  <si>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</si>
  <si>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</si>
  <si>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</si>
  <si>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</si>
  <si>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</si>
  <si>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</si>
  <si>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</si>
  <si>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</si>
  <si>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</si>
  <si>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</si>
  <si>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</si>
  <si>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</si>
  <si>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</si>
  <si>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</si>
  <si>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</si>
  <si>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</si>
  <si>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</si>
  <si>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</si>
  <si>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</si>
  <si>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</si>
  <si>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</si>
  <si>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</si>
  <si>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</si>
  <si>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</si>
  <si>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</si>
  <si>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</si>
  <si>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</si>
  <si>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</si>
  <si>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</si>
  <si>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</si>
  <si>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</si>
  <si>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Non-Operating</t>
  </si>
  <si>
    <t>Dividend income</t>
  </si>
  <si>
    <t>Dividends paid</t>
  </si>
  <si>
    <t>Interest Receivable</t>
  </si>
  <si>
    <t>Dividend Receivable</t>
  </si>
  <si>
    <t>Dividend Income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</si>
  <si>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</si>
  <si>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</si>
  <si>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</si>
  <si>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</si>
  <si>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</si>
  <si>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</si>
  <si>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</si>
  <si>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</si>
  <si>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</si>
  <si>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</si>
  <si>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</si>
  <si>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</si>
  <si>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</si>
  <si>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</si>
  <si>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</si>
  <si>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</si>
  <si>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</si>
  <si>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</si>
  <si>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</si>
  <si>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</si>
  <si>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</si>
  <si>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</si>
  <si>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</si>
  <si>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</si>
  <si>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</si>
  <si>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</si>
  <si>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</si>
  <si>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</si>
  <si>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</si>
  <si>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</si>
  <si>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</si>
  <si>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</si>
  <si>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</si>
  <si>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</si>
  <si>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</si>
  <si>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</si>
  <si>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</si>
  <si>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</si>
  <si>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</si>
  <si>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</si>
  <si>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Catagorization</t>
  </si>
  <si>
    <t>Gross Profit</t>
  </si>
  <si>
    <t>EBITDA</t>
  </si>
  <si>
    <t>EBIT</t>
  </si>
  <si>
    <t>Sales Growth</t>
  </si>
  <si>
    <t>COGS % Sales</t>
  </si>
  <si>
    <t>Gross Margin % Sales</t>
  </si>
  <si>
    <t>Net profit</t>
  </si>
  <si>
    <t>EBITDA % Sales</t>
  </si>
  <si>
    <t>Opex % Sales</t>
  </si>
  <si>
    <t>EBITDA % Growth</t>
  </si>
  <si>
    <t>D&amp;A % Sales</t>
  </si>
  <si>
    <t>EBIT % Sales</t>
  </si>
  <si>
    <t>Interest &amp; Tax % Sales</t>
  </si>
  <si>
    <t>Net Margins</t>
  </si>
  <si>
    <t>Income Statement</t>
  </si>
  <si>
    <t>Variance Analysis</t>
  </si>
  <si>
    <t>Absolute Variance</t>
  </si>
  <si>
    <t>Variance %</t>
  </si>
  <si>
    <t>Remarks &amp; Insights</t>
  </si>
  <si>
    <t>Primary growth driver. Exceptional increase fueled by new business acquisitions and market expansion</t>
  </si>
  <si>
    <t>Increased in line with higher sales volume but at a slower rate than revenue, indicating improved purchasing efficiency or economies of scale</t>
  </si>
  <si>
    <t>Strong performance. Gross Margin expanded from 67% to 70%, meaning a greater portion of each sales rupee is retained as gross profit.</t>
  </si>
  <si>
    <t>Increased nearly in line with sales (59% vs. 58.7%). Opex as a % of sales improved slightly from 35% to 34%, showing reasonable control during a high-growth phase.</t>
  </si>
  <si>
    <t>Outstanding operational performance. EBITDA grew faster than sales, leading to a margin expansion from 32% to 35%. This indicates strong leverage from the operating model.</t>
  </si>
  <si>
    <t>Increased due to capital expenditures on new fixed and intangible assets, supporting the recent expansion.</t>
  </si>
  <si>
    <t>Profit nearly doubled. EBIT margin saw a significant jump from 22% to 27%, reflecting excellent control over the core business profitability after accounting for asset base growth.</t>
  </si>
  <si>
    <t>Increased due to higher debt levels (for expansion) and a larger pre-tax profit base. Well-controlled relative to profit growth</t>
  </si>
  <si>
    <t>Remarkable bottom-line growth. Net Profit margin improved substantially from 17% to 23%, demonstrating that growth is highly profitable and efficiently managed.</t>
  </si>
  <si>
    <t>Patents and Trademarks</t>
  </si>
  <si>
    <t>Total Assets</t>
  </si>
  <si>
    <t>Tax Payable</t>
  </si>
  <si>
    <t>Dividends Payable</t>
  </si>
  <si>
    <t>Non-Current Liabilities</t>
  </si>
  <si>
    <t>Owner’s Equity</t>
  </si>
  <si>
    <t>Dividends Paid</t>
  </si>
  <si>
    <t>2018</t>
  </si>
  <si>
    <t>2019</t>
  </si>
  <si>
    <t>Net Profit</t>
  </si>
  <si>
    <t>Total Liabilities</t>
  </si>
  <si>
    <t>Gross Margin %</t>
  </si>
  <si>
    <t>Ratio</t>
  </si>
  <si>
    <t>EBITDA Margin %</t>
  </si>
  <si>
    <t>Net Profit Margin %</t>
  </si>
  <si>
    <t>Current Ratio</t>
  </si>
  <si>
    <t>Cash Ratio</t>
  </si>
  <si>
    <t>Debt to Equity</t>
  </si>
  <si>
    <t>P&amp;L Line Item</t>
  </si>
  <si>
    <t>FY2019 (Actuals)</t>
  </si>
  <si>
    <t>Ratios (FY2019)</t>
  </si>
  <si>
    <t>Assumptions (FY2020)</t>
  </si>
  <si>
    <t>FY2020 (Forecast)</t>
  </si>
  <si>
    <t>-</t>
  </si>
  <si>
    <t>Actuals</t>
  </si>
  <si>
    <t>Forecast</t>
  </si>
  <si>
    <t>2. Base Case</t>
  </si>
  <si>
    <t>#</t>
  </si>
  <si>
    <t>1. Best Case(Optimistic Scenario)</t>
  </si>
  <si>
    <t>3. Worst Case(Conservative Scenario)</t>
  </si>
  <si>
    <t>Scenario</t>
  </si>
  <si>
    <t>Line Item</t>
  </si>
  <si>
    <t>Metric</t>
  </si>
  <si>
    <t>FY2018 Actual</t>
  </si>
  <si>
    <t>FY2019 AOP Assumption</t>
  </si>
  <si>
    <t>Rationale / Business Logic</t>
  </si>
  <si>
    <t>Revenue Growth</t>
  </si>
  <si>
    <t>Aggressive top-line growth expected from new client wins and market expansion.</t>
  </si>
  <si>
    <t>COGS (% of Sales)</t>
  </si>
  <si>
    <t>Improved efficiency and supplier negotiations reduce cost ratio slightly.</t>
  </si>
  <si>
    <t>Opex (% of Sales)</t>
  </si>
  <si>
    <t>Tighter cost control; moderate rise due to scaling.</t>
  </si>
  <si>
    <t>Efficiency improvement due to higher volumes.</t>
  </si>
  <si>
    <t>EBITDA Growth</t>
  </si>
  <si>
    <t>Revenue scaling with controlled cost expansion.</t>
  </si>
  <si>
    <t>Increased due to CAPEX for capacity and systems.</t>
  </si>
  <si>
    <t>Non-operating Income</t>
  </si>
  <si>
    <t>Small increase from investments or interest income.</t>
  </si>
  <si>
    <t>Interest &amp; Tax (% of Sales)</t>
  </si>
  <si>
    <t>Expected to remain constant.</t>
  </si>
  <si>
    <t>Net Margin %</t>
  </si>
  <si>
    <t>Strong improvement planned due to margin expansion.</t>
  </si>
  <si>
    <t>Cost Of Sales</t>
  </si>
  <si>
    <t>FY2019 AOP (Projected)</t>
  </si>
  <si>
    <t>Growth</t>
  </si>
  <si>
    <t>COGS % of Sales</t>
  </si>
  <si>
    <t>Opex % of Sales</t>
  </si>
  <si>
    <t>D&amp;A % of Sales</t>
  </si>
  <si>
    <t>FY2019 AOP (Plan)</t>
  </si>
  <si>
    <t>FY2019 Forecast</t>
  </si>
  <si>
    <t>FY2019 Forecast Assumption</t>
  </si>
  <si>
    <t>Notes</t>
  </si>
  <si>
    <t>Slight miss on revenue targets</t>
  </si>
  <si>
    <t>Raw material inflation</t>
  </si>
  <si>
    <t>Hiring &amp; marketing push</t>
  </si>
  <si>
    <t>EBITDA Margin</t>
  </si>
  <si>
    <t>Lower leverage</t>
  </si>
  <si>
    <t>Stable CAPEX</t>
  </si>
  <si>
    <t>Interest &amp; Tax %</t>
  </si>
  <si>
    <t>Slight increase</t>
  </si>
  <si>
    <t>Net Profit Margin</t>
  </si>
  <si>
    <t>Moderate dip in profit margin</t>
  </si>
  <si>
    <t>Δ vs AOP</t>
  </si>
  <si>
    <t>Δ%</t>
  </si>
  <si>
    <t>Category</t>
  </si>
  <si>
    <t>Revenue</t>
  </si>
  <si>
    <t>COGS</t>
  </si>
  <si>
    <t>Margin</t>
  </si>
  <si>
    <t>Expense</t>
  </si>
  <si>
    <t>Other</t>
  </si>
  <si>
    <t>Commentary</t>
  </si>
  <si>
    <t>Slight revenue dip vs plan due to delayed project closures and moderate demand.</t>
  </si>
  <si>
    <t>Raw material cost inflation and supply delays led to higher-than-planned COGS.</t>
  </si>
  <si>
    <t>Gross margin compression due to cost pressures and reduced pricing flexibility.</t>
  </si>
  <si>
    <t>Controlled opex through optimization in marketing and administrative costs.</t>
  </si>
  <si>
    <t>Operating pressure evident; cost control couldn’t fully offset revenue slowdown.</t>
  </si>
  <si>
    <t>Capex delays reduced depreciation expense below plan.</t>
  </si>
  <si>
    <t>Other income in line with expectations.</t>
  </si>
  <si>
    <t>Lower interest expense due to early loan repayment and tax optimization.</t>
  </si>
  <si>
    <t>Bottom-line shortfall driven by revenue softness and slight cost escalation.</t>
  </si>
  <si>
    <t>Total Current Assets</t>
  </si>
  <si>
    <t>Total Non-Current Assets</t>
  </si>
  <si>
    <t>Total Current Liabilities</t>
  </si>
  <si>
    <t>Total Non-Current Liabilities</t>
  </si>
  <si>
    <t>Total Owner’s Equity</t>
  </si>
  <si>
    <t>Worst Case</t>
  </si>
  <si>
    <t>Assumptions</t>
  </si>
  <si>
    <t>Forecasted P&amp;L For FY 2019</t>
  </si>
  <si>
    <t>Annual Operating Plan - FY2019</t>
  </si>
  <si>
    <t>Gross Profit Margin %</t>
  </si>
  <si>
    <t>OpEx % Sales</t>
  </si>
  <si>
    <t>Net Profit % Sales</t>
  </si>
  <si>
    <t>OpEX % Sales</t>
  </si>
  <si>
    <t>Net Margin % Sales</t>
  </si>
  <si>
    <t>BalanceSheet For FY2018 to FY2019</t>
  </si>
  <si>
    <t>Profitability Ratios</t>
  </si>
  <si>
    <t>Gross Margin increased from 66.7% to 69.6%, indicating improved cost control or pricing power.</t>
  </si>
  <si>
    <t>Commentory</t>
  </si>
  <si>
    <t>EBITDA Margin rose from 32.1% to 35.2%, reflecting better operating leverage and disciplined expense management.</t>
  </si>
  <si>
    <t>Net Profit Margin jumped from 17.4% to 22.9%, showing enhanced bottom-line performance, possibly due to lower interest/tax burden or improved non-operating income.</t>
  </si>
  <si>
    <t>Cash Ratio from 3.60 to 10.90, indicating a significant increase in short-term asset coverage.</t>
  </si>
  <si>
    <t>Current Ratio surged from 5.17 to 14.64, indicating a significant increase in short-term asset coverage.</t>
  </si>
  <si>
    <t>Debt to Equity dropped from 0.28 to 0.12, suggesting reduced reliance on debt financing.</t>
  </si>
  <si>
    <t>Liquidity Ratios</t>
  </si>
  <si>
    <t>Leverage Ratio</t>
  </si>
  <si>
    <t>Net Profit Margin % Sales</t>
  </si>
  <si>
    <t>Check</t>
  </si>
  <si>
    <t>LineItem</t>
  </si>
  <si>
    <t>Beginning/Starting Cash</t>
  </si>
  <si>
    <t>Add: Net Profit</t>
  </si>
  <si>
    <t>Add: Depriciation &amp;Amortization</t>
  </si>
  <si>
    <t>Add/Less: Working Capital Changes</t>
  </si>
  <si>
    <t>Component</t>
  </si>
  <si>
    <t>Change (₹)</t>
  </si>
  <si>
    <t>Cash Impact</t>
  </si>
  <si>
    <t>Cash Inflow</t>
  </si>
  <si>
    <t>Cash Outflow</t>
  </si>
  <si>
    <t>Less: Capex</t>
  </si>
  <si>
    <t>Less: Dividends Paid</t>
  </si>
  <si>
    <t>Ending Cash Balance</t>
  </si>
  <si>
    <t>Reconciling Adjustment</t>
  </si>
  <si>
    <t>Cash at Bank in FY2018</t>
  </si>
  <si>
    <t>From income statement</t>
  </si>
  <si>
    <t>Non-cash expense added back</t>
  </si>
  <si>
    <t>Net outflow from AR, Inventory, AP</t>
  </si>
  <si>
    <t>Asset purchases (Office Furniture &amp; Equipment)</t>
  </si>
  <si>
    <t>Cash paid to shareholders</t>
  </si>
  <si>
    <t>Other cash movements (e.g., tax, interest, rounding)</t>
  </si>
  <si>
    <t>Working Capital_Calculation</t>
  </si>
  <si>
    <t>Source</t>
  </si>
  <si>
    <t>Cash Flow Bridge_FY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</si>
</sst>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₹&quot;\ #,##0;[Red]&quot;₹&quot;\ \-#,##0"/>
    <numFmt numFmtId="164" formatCode="_(* #,##0.00_);_(* \(#,##0.00\);_(* &quot;-&quot;??_);_(@_)"/>
    <numFmt numFmtId="165" formatCode="_(* #,##0_);_(* \(#,##0\);_(* &quot;-&quot;??_);_(@_)"/>
    <numFmt numFmtId="166" formatCode="mm/dd/yy;@"/>
    <numFmt numFmtId="167" formatCode="&quot;₹&quot;\ #,##0;&quot;₹&quot;\ \(\-#,##0\);\-"/>
    <numFmt numFmtId="168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Calibri"/>
      <family val="2"/>
      <scheme val="minor"/>
    </font>
    <font>
      <b/>
      <sz val="12"/>
      <color theme="0"/>
      <name val="Book Antiqua"/>
      <family val="1"/>
    </font>
    <font>
      <b/>
      <sz val="11"/>
      <color theme="0"/>
      <name val="Book Antiqua"/>
      <family val="1"/>
    </font>
    <font>
      <b/>
      <sz val="10"/>
      <color theme="0"/>
      <name val="Book Antiqua"/>
      <family val="1"/>
    </font>
    <font>
      <sz val="10"/>
      <color theme="1"/>
      <name val="Book Antiqua"/>
      <family val="1"/>
    </font>
    <font>
      <i/>
      <sz val="10"/>
      <color theme="0" tint="-0.34998626667073579"/>
      <name val="Book Antiqua"/>
      <family val="1"/>
    </font>
    <font>
      <sz val="10"/>
      <color theme="0" tint="-0.34998626667073579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Calibri"/>
      <family val="2"/>
      <scheme val="minor"/>
    </font>
    <font>
      <sz val="11"/>
      <color theme="0"/>
      <name val="Book Antiqua"/>
      <family val="1"/>
    </font>
    <font>
      <i/>
      <sz val="10"/>
      <color theme="3"/>
      <name val="Book Antiqua"/>
      <family val="1"/>
    </font>
    <font>
      <i/>
      <sz val="9"/>
      <color theme="3"/>
      <name val="Book Antiqua"/>
      <family val="1"/>
    </font>
    <font>
      <sz val="9"/>
      <color theme="1"/>
      <name val="Book Antiqua"/>
      <family val="1"/>
    </font>
    <font>
      <i/>
      <sz val="9"/>
      <color theme="0" tint="-0.499984740745262"/>
      <name val="Book Antiqua"/>
      <family val="1"/>
    </font>
    <font>
      <b/>
      <i/>
      <sz val="9"/>
      <color theme="0" tint="-0.499984740745262"/>
      <name val="Book Antiqua"/>
      <family val="1"/>
    </font>
    <font>
      <i/>
      <sz val="10"/>
      <color rgb="FF002060"/>
      <name val="Book Antiqua"/>
      <family val="1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 style="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65">
    <xf numFmtId="0" fontId="0" fillId="0" borderId="0" xfId="0"/>
    <xf numFmtId="15" fontId="0" fillId="0" borderId="0" xfId="0" applyNumberFormat="1"/>
    <xf numFmtId="165" fontId="0" fillId="0" borderId="0" xfId="1" applyNumberFormat="1" applyFont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5" fontId="0" fillId="0" borderId="0" xfId="0" applyNumberFormat="1"/>
    <xf numFmtId="3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5" fontId="0" fillId="0" borderId="3" xfId="1" applyNumberFormat="1" applyFont="1" applyFill="1" applyBorder="1"/>
    <xf numFmtId="165" fontId="0" fillId="0" borderId="2" xfId="1" applyNumberFormat="1" applyFont="1" applyFill="1" applyBorder="1"/>
    <xf numFmtId="165" fontId="0" fillId="0" borderId="4" xfId="1" applyNumberFormat="1" applyFont="1" applyFill="1" applyBorder="1"/>
    <xf numFmtId="165" fontId="0" fillId="0" borderId="1" xfId="1" applyNumberFormat="1" applyFont="1" applyFill="1" applyBorder="1"/>
    <xf numFmtId="0" fontId="0" fillId="0" borderId="3" xfId="0" applyBorder="1"/>
    <xf numFmtId="1" fontId="0" fillId="0" borderId="2" xfId="0" applyNumberFormat="1" applyBorder="1"/>
    <xf numFmtId="3" fontId="0" fillId="0" borderId="2" xfId="0" applyNumberFormat="1" applyBorder="1"/>
    <xf numFmtId="15" fontId="0" fillId="0" borderId="2" xfId="0" applyNumberFormat="1" applyBorder="1"/>
    <xf numFmtId="14" fontId="0" fillId="0" borderId="0" xfId="0" applyNumberFormat="1"/>
    <xf numFmtId="0" fontId="7" fillId="0" borderId="0" xfId="0" applyFont="1"/>
    <xf numFmtId="0" fontId="0" fillId="0" borderId="0" xfId="0" applyAlignment="1">
      <alignment horizontal="left" indent="1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7" fillId="0" borderId="11" xfId="0" applyFont="1" applyBorder="1"/>
    <xf numFmtId="165" fontId="7" fillId="0" borderId="0" xfId="1" applyNumberFormat="1" applyFont="1" applyBorder="1"/>
    <xf numFmtId="0" fontId="11" fillId="2" borderId="16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vertical="top"/>
    </xf>
    <xf numFmtId="0" fontId="12" fillId="3" borderId="0" xfId="0" applyFont="1" applyFill="1" applyAlignment="1">
      <alignment vertical="top" wrapText="1"/>
    </xf>
    <xf numFmtId="0" fontId="12" fillId="3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165" fontId="15" fillId="3" borderId="0" xfId="0" applyNumberFormat="1" applyFont="1" applyFill="1" applyAlignment="1">
      <alignment vertical="top"/>
    </xf>
    <xf numFmtId="10" fontId="12" fillId="3" borderId="0" xfId="3" applyNumberFormat="1" applyFont="1" applyFill="1" applyAlignment="1">
      <alignment horizontal="right" vertical="top"/>
    </xf>
    <xf numFmtId="10" fontId="12" fillId="0" borderId="0" xfId="0" applyNumberFormat="1" applyFont="1"/>
    <xf numFmtId="0" fontId="12" fillId="0" borderId="0" xfId="0" applyFont="1" applyAlignment="1">
      <alignment horizontal="right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0" xfId="0" applyFont="1" applyFill="1" applyBorder="1"/>
    <xf numFmtId="165" fontId="11" fillId="2" borderId="21" xfId="1" applyNumberFormat="1" applyFont="1" applyFill="1" applyBorder="1"/>
    <xf numFmtId="0" fontId="11" fillId="2" borderId="21" xfId="0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1" fillId="2" borderId="0" xfId="0" applyFont="1" applyFill="1"/>
    <xf numFmtId="165" fontId="11" fillId="2" borderId="0" xfId="1" applyNumberFormat="1" applyFont="1" applyFill="1" applyBorder="1"/>
    <xf numFmtId="0" fontId="11" fillId="2" borderId="0" xfId="0" applyFont="1" applyFill="1" applyAlignment="1">
      <alignment horizontal="right"/>
    </xf>
    <xf numFmtId="0" fontId="12" fillId="4" borderId="0" xfId="0" applyFont="1" applyFill="1"/>
    <xf numFmtId="165" fontId="12" fillId="4" borderId="0" xfId="1" applyNumberFormat="1" applyFont="1" applyFill="1" applyBorder="1"/>
    <xf numFmtId="0" fontId="15" fillId="4" borderId="0" xfId="0" applyFont="1" applyFill="1" applyAlignment="1">
      <alignment horizontal="right"/>
    </xf>
    <xf numFmtId="9" fontId="15" fillId="4" borderId="0" xfId="0" applyNumberFormat="1" applyFont="1" applyFill="1" applyAlignment="1">
      <alignment horizontal="right"/>
    </xf>
    <xf numFmtId="165" fontId="15" fillId="4" borderId="0" xfId="0" applyNumberFormat="1" applyFont="1" applyFill="1" applyAlignment="1">
      <alignment horizontal="right"/>
    </xf>
    <xf numFmtId="168" fontId="15" fillId="4" borderId="0" xfId="3" applyNumberFormat="1" applyFont="1" applyFill="1" applyBorder="1" applyAlignment="1">
      <alignment horizontal="right"/>
    </xf>
    <xf numFmtId="0" fontId="11" fillId="5" borderId="0" xfId="0" applyFont="1" applyFill="1"/>
    <xf numFmtId="165" fontId="11" fillId="5" borderId="0" xfId="1" applyNumberFormat="1" applyFont="1" applyFill="1" applyBorder="1"/>
    <xf numFmtId="168" fontId="11" fillId="5" borderId="0" xfId="3" applyNumberFormat="1" applyFont="1" applyFill="1" applyBorder="1" applyAlignment="1">
      <alignment horizontal="right"/>
    </xf>
    <xf numFmtId="9" fontId="11" fillId="5" borderId="0" xfId="0" applyNumberFormat="1" applyFont="1" applyFill="1" applyAlignment="1">
      <alignment horizontal="right"/>
    </xf>
    <xf numFmtId="168" fontId="15" fillId="4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5" fillId="0" borderId="0" xfId="0" applyFont="1"/>
    <xf numFmtId="1" fontId="12" fillId="0" borderId="0" xfId="0" applyNumberFormat="1" applyFont="1" applyAlignment="1">
      <alignment horizontal="center"/>
    </xf>
    <xf numFmtId="0" fontId="11" fillId="6" borderId="8" xfId="0" applyFont="1" applyFill="1" applyBorder="1"/>
    <xf numFmtId="0" fontId="11" fillId="8" borderId="11" xfId="0" applyFont="1" applyFill="1" applyBorder="1" applyAlignment="1">
      <alignment horizontal="left"/>
    </xf>
    <xf numFmtId="165" fontId="11" fillId="8" borderId="0" xfId="0" applyNumberFormat="1" applyFont="1" applyFill="1" applyAlignment="1">
      <alignment horizontal="center"/>
    </xf>
    <xf numFmtId="17" fontId="11" fillId="8" borderId="0" xfId="0" applyNumberFormat="1" applyFont="1" applyFill="1" applyAlignment="1">
      <alignment horizontal="center"/>
    </xf>
    <xf numFmtId="17" fontId="11" fillId="8" borderId="12" xfId="0" applyNumberFormat="1" applyFont="1" applyFill="1" applyBorder="1" applyAlignment="1">
      <alignment horizontal="center"/>
    </xf>
    <xf numFmtId="1" fontId="12" fillId="0" borderId="11" xfId="0" applyNumberFormat="1" applyFont="1" applyBorder="1" applyAlignment="1">
      <alignment horizontal="left"/>
    </xf>
    <xf numFmtId="165" fontId="12" fillId="0" borderId="0" xfId="1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9" fontId="12" fillId="0" borderId="0" xfId="3" applyFont="1" applyBorder="1" applyAlignment="1">
      <alignment horizontal="center"/>
    </xf>
    <xf numFmtId="165" fontId="12" fillId="0" borderId="12" xfId="1" applyNumberFormat="1" applyFont="1" applyBorder="1" applyAlignment="1">
      <alignment horizontal="center"/>
    </xf>
    <xf numFmtId="168" fontId="12" fillId="0" borderId="0" xfId="3" applyNumberFormat="1" applyFont="1" applyBorder="1" applyAlignment="1">
      <alignment horizontal="center"/>
    </xf>
    <xf numFmtId="1" fontId="15" fillId="7" borderId="11" xfId="0" applyNumberFormat="1" applyFont="1" applyFill="1" applyBorder="1" applyAlignment="1">
      <alignment horizontal="left"/>
    </xf>
    <xf numFmtId="165" fontId="15" fillId="7" borderId="0" xfId="1" applyNumberFormat="1" applyFont="1" applyFill="1" applyBorder="1" applyAlignment="1">
      <alignment horizontal="center"/>
    </xf>
    <xf numFmtId="168" fontId="15" fillId="7" borderId="0" xfId="3" applyNumberFormat="1" applyFont="1" applyFill="1" applyBorder="1" applyAlignment="1">
      <alignment horizontal="center"/>
    </xf>
    <xf numFmtId="165" fontId="15" fillId="7" borderId="12" xfId="1" applyNumberFormat="1" applyFont="1" applyFill="1" applyBorder="1" applyAlignment="1">
      <alignment horizontal="center"/>
    </xf>
    <xf numFmtId="1" fontId="15" fillId="7" borderId="13" xfId="0" applyNumberFormat="1" applyFont="1" applyFill="1" applyBorder="1" applyAlignment="1">
      <alignment horizontal="left"/>
    </xf>
    <xf numFmtId="165" fontId="15" fillId="7" borderId="14" xfId="1" applyNumberFormat="1" applyFont="1" applyFill="1" applyBorder="1" applyAlignment="1">
      <alignment horizontal="center"/>
    </xf>
    <xf numFmtId="168" fontId="15" fillId="7" borderId="14" xfId="3" applyNumberFormat="1" applyFont="1" applyFill="1" applyBorder="1" applyAlignment="1">
      <alignment horizontal="center"/>
    </xf>
    <xf numFmtId="165" fontId="15" fillId="7" borderId="15" xfId="1" applyNumberFormat="1" applyFont="1" applyFill="1" applyBorder="1" applyAlignment="1">
      <alignment horizontal="center"/>
    </xf>
    <xf numFmtId="0" fontId="12" fillId="11" borderId="0" xfId="0" applyFont="1" applyFill="1"/>
    <xf numFmtId="0" fontId="16" fillId="0" borderId="0" xfId="0" applyFont="1"/>
    <xf numFmtId="0" fontId="11" fillId="2" borderId="22" xfId="0" applyFont="1" applyFill="1" applyBorder="1" applyAlignment="1">
      <alignment horizontal="right"/>
    </xf>
    <xf numFmtId="0" fontId="12" fillId="4" borderId="23" xfId="0" applyFont="1" applyFill="1" applyBorder="1"/>
    <xf numFmtId="165" fontId="12" fillId="4" borderId="2" xfId="1" applyNumberFormat="1" applyFont="1" applyFill="1" applyBorder="1"/>
    <xf numFmtId="0" fontId="11" fillId="5" borderId="23" xfId="0" applyFont="1" applyFill="1" applyBorder="1"/>
    <xf numFmtId="165" fontId="11" fillId="5" borderId="2" xfId="1" applyNumberFormat="1" applyFont="1" applyFill="1" applyBorder="1"/>
    <xf numFmtId="0" fontId="11" fillId="5" borderId="25" xfId="0" applyFont="1" applyFill="1" applyBorder="1"/>
    <xf numFmtId="165" fontId="11" fillId="5" borderId="26" xfId="1" applyNumberFormat="1" applyFont="1" applyFill="1" applyBorder="1"/>
    <xf numFmtId="164" fontId="11" fillId="5" borderId="2" xfId="1" applyFont="1" applyFill="1" applyBorder="1" applyAlignment="1">
      <alignment horizontal="right"/>
    </xf>
    <xf numFmtId="9" fontId="11" fillId="5" borderId="24" xfId="0" applyNumberFormat="1" applyFont="1" applyFill="1" applyBorder="1" applyAlignment="1">
      <alignment horizontal="right"/>
    </xf>
    <xf numFmtId="164" fontId="11" fillId="5" borderId="26" xfId="1" applyFont="1" applyFill="1" applyBorder="1" applyAlignment="1">
      <alignment horizontal="right"/>
    </xf>
    <xf numFmtId="9" fontId="11" fillId="5" borderId="27" xfId="0" applyNumberFormat="1" applyFont="1" applyFill="1" applyBorder="1" applyAlignment="1">
      <alignment horizontal="right"/>
    </xf>
    <xf numFmtId="0" fontId="10" fillId="8" borderId="0" xfId="0" applyFont="1" applyFill="1" applyAlignment="1">
      <alignment vertical="top"/>
    </xf>
    <xf numFmtId="165" fontId="10" fillId="8" borderId="0" xfId="0" applyNumberFormat="1" applyFont="1" applyFill="1" applyAlignment="1">
      <alignment vertical="top"/>
    </xf>
    <xf numFmtId="165" fontId="10" fillId="8" borderId="0" xfId="0" applyNumberFormat="1" applyFont="1" applyFill="1" applyAlignment="1">
      <alignment horizontal="right" vertical="top"/>
    </xf>
    <xf numFmtId="10" fontId="17" fillId="8" borderId="0" xfId="3" applyNumberFormat="1" applyFont="1" applyFill="1" applyAlignment="1">
      <alignment horizontal="right" vertical="top"/>
    </xf>
    <xf numFmtId="0" fontId="17" fillId="8" borderId="0" xfId="0" applyFont="1" applyFill="1" applyAlignment="1">
      <alignment vertical="top" wrapText="1"/>
    </xf>
    <xf numFmtId="0" fontId="9" fillId="2" borderId="0" xfId="0" applyFont="1" applyFill="1" applyAlignment="1">
      <alignment horizontal="right"/>
    </xf>
    <xf numFmtId="165" fontId="12" fillId="3" borderId="0" xfId="1" applyNumberFormat="1" applyFont="1" applyFill="1" applyAlignment="1">
      <alignment vertical="top"/>
    </xf>
    <xf numFmtId="165" fontId="12" fillId="3" borderId="0" xfId="0" applyNumberFormat="1" applyFont="1" applyFill="1" applyAlignment="1">
      <alignment horizontal="right" vertical="top"/>
    </xf>
    <xf numFmtId="0" fontId="13" fillId="3" borderId="0" xfId="0" applyFont="1" applyFill="1" applyAlignment="1">
      <alignment vertical="top"/>
    </xf>
    <xf numFmtId="164" fontId="13" fillId="3" borderId="0" xfId="1" applyFont="1" applyFill="1" applyAlignment="1">
      <alignment vertical="top"/>
    </xf>
    <xf numFmtId="9" fontId="13" fillId="3" borderId="0" xfId="3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8" fillId="3" borderId="0" xfId="0" applyFont="1" applyFill="1" applyAlignment="1">
      <alignment vertical="top"/>
    </xf>
    <xf numFmtId="164" fontId="18" fillId="3" borderId="0" xfId="1" applyFont="1" applyFill="1" applyAlignment="1">
      <alignment vertical="top"/>
    </xf>
    <xf numFmtId="9" fontId="18" fillId="3" borderId="0" xfId="3" applyFont="1" applyFill="1" applyAlignment="1">
      <alignment vertical="top"/>
    </xf>
    <xf numFmtId="164" fontId="12" fillId="4" borderId="2" xfId="1" applyFont="1" applyFill="1" applyBorder="1" applyAlignment="1">
      <alignment horizontal="right"/>
    </xf>
    <xf numFmtId="9" fontId="12" fillId="4" borderId="24" xfId="0" applyNumberFormat="1" applyFont="1" applyFill="1" applyBorder="1" applyAlignment="1">
      <alignment horizontal="right"/>
    </xf>
    <xf numFmtId="168" fontId="12" fillId="4" borderId="24" xfId="0" applyNumberFormat="1" applyFont="1" applyFill="1" applyBorder="1" applyAlignment="1">
      <alignment horizontal="right"/>
    </xf>
    <xf numFmtId="0" fontId="12" fillId="3" borderId="11" xfId="0" applyFont="1" applyFill="1" applyBorder="1"/>
    <xf numFmtId="165" fontId="12" fillId="3" borderId="0" xfId="1" applyNumberFormat="1" applyFont="1" applyFill="1" applyBorder="1"/>
    <xf numFmtId="0" fontId="11" fillId="8" borderId="11" xfId="0" applyFont="1" applyFill="1" applyBorder="1"/>
    <xf numFmtId="165" fontId="11" fillId="8" borderId="0" xfId="1" applyNumberFormat="1" applyFont="1" applyFill="1" applyBorder="1"/>
    <xf numFmtId="165" fontId="12" fillId="3" borderId="12" xfId="1" applyNumberFormat="1" applyFont="1" applyFill="1" applyBorder="1"/>
    <xf numFmtId="165" fontId="11" fillId="8" borderId="12" xfId="1" applyNumberFormat="1" applyFont="1" applyFill="1" applyBorder="1"/>
    <xf numFmtId="0" fontId="12" fillId="3" borderId="11" xfId="0" applyFont="1" applyFill="1" applyBorder="1" applyAlignment="1">
      <alignment vertical="center" wrapText="1"/>
    </xf>
    <xf numFmtId="6" fontId="12" fillId="3" borderId="18" xfId="0" applyNumberFormat="1" applyFont="1" applyFill="1" applyBorder="1" applyAlignment="1">
      <alignment vertical="center" wrapText="1"/>
    </xf>
    <xf numFmtId="9" fontId="12" fillId="3" borderId="18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9" fontId="12" fillId="3" borderId="18" xfId="0" applyNumberFormat="1" applyFont="1" applyFill="1" applyBorder="1" applyAlignment="1">
      <alignment vertical="center" wrapText="1"/>
    </xf>
    <xf numFmtId="0" fontId="12" fillId="3" borderId="13" xfId="0" applyFont="1" applyFill="1" applyBorder="1" applyAlignment="1">
      <alignment vertical="center" wrapText="1"/>
    </xf>
    <xf numFmtId="9" fontId="12" fillId="3" borderId="19" xfId="0" applyNumberFormat="1" applyFont="1" applyFill="1" applyBorder="1" applyAlignment="1">
      <alignment vertical="center" wrapText="1"/>
    </xf>
    <xf numFmtId="9" fontId="12" fillId="3" borderId="19" xfId="0" applyNumberFormat="1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right" vertical="center" wrapText="1"/>
    </xf>
    <xf numFmtId="9" fontId="12" fillId="3" borderId="0" xfId="0" applyNumberFormat="1" applyFont="1" applyFill="1" applyAlignment="1">
      <alignment vertical="center" wrapText="1"/>
    </xf>
    <xf numFmtId="0" fontId="12" fillId="3" borderId="12" xfId="0" applyFont="1" applyFill="1" applyBorder="1" applyAlignment="1">
      <alignment vertical="center" wrapText="1"/>
    </xf>
    <xf numFmtId="10" fontId="12" fillId="3" borderId="0" xfId="0" applyNumberFormat="1" applyFont="1" applyFill="1" applyAlignment="1">
      <alignment vertical="center" wrapText="1"/>
    </xf>
    <xf numFmtId="9" fontId="12" fillId="3" borderId="14" xfId="0" applyNumberFormat="1" applyFont="1" applyFill="1" applyBorder="1" applyAlignment="1">
      <alignment vertical="center" wrapText="1"/>
    </xf>
    <xf numFmtId="10" fontId="12" fillId="3" borderId="14" xfId="0" applyNumberFormat="1" applyFont="1" applyFill="1" applyBorder="1" applyAlignment="1">
      <alignment vertical="center" wrapText="1"/>
    </xf>
    <xf numFmtId="0" fontId="12" fillId="3" borderId="15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 wrapText="1"/>
    </xf>
    <xf numFmtId="9" fontId="12" fillId="3" borderId="0" xfId="3" applyFont="1" applyFill="1" applyBorder="1"/>
    <xf numFmtId="9" fontId="11" fillId="8" borderId="0" xfId="3" applyFont="1" applyFill="1" applyBorder="1"/>
    <xf numFmtId="0" fontId="8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49" fontId="12" fillId="3" borderId="0" xfId="0" applyNumberFormat="1" applyFont="1" applyFill="1" applyAlignment="1">
      <alignment horizontal="left" indent="1"/>
    </xf>
    <xf numFmtId="49" fontId="11" fillId="8" borderId="0" xfId="0" applyNumberFormat="1" applyFont="1" applyFill="1" applyAlignment="1">
      <alignment horizontal="left" indent="1"/>
    </xf>
    <xf numFmtId="49" fontId="12" fillId="3" borderId="0" xfId="0" applyNumberFormat="1" applyFont="1" applyFill="1"/>
    <xf numFmtId="49" fontId="11" fillId="8" borderId="0" xfId="0" applyNumberFormat="1" applyFont="1" applyFill="1"/>
    <xf numFmtId="49" fontId="11" fillId="2" borderId="6" xfId="0" applyNumberFormat="1" applyFont="1" applyFill="1" applyBorder="1"/>
    <xf numFmtId="49" fontId="11" fillId="2" borderId="6" xfId="1" applyNumberFormat="1" applyFont="1" applyFill="1" applyBorder="1"/>
    <xf numFmtId="49" fontId="11" fillId="2" borderId="6" xfId="0" applyNumberFormat="1" applyFont="1" applyFill="1" applyBorder="1" applyAlignment="1">
      <alignment horizontal="right"/>
    </xf>
    <xf numFmtId="49" fontId="11" fillId="2" borderId="12" xfId="3" applyNumberFormat="1" applyFont="1" applyFill="1" applyBorder="1" applyAlignment="1">
      <alignment horizontal="right"/>
    </xf>
    <xf numFmtId="49" fontId="11" fillId="2" borderId="6" xfId="0" applyNumberFormat="1" applyFont="1" applyFill="1" applyBorder="1" applyAlignment="1">
      <alignment horizontal="left" indent="1"/>
    </xf>
    <xf numFmtId="0" fontId="10" fillId="8" borderId="11" xfId="0" applyFont="1" applyFill="1" applyBorder="1"/>
    <xf numFmtId="165" fontId="10" fillId="8" borderId="0" xfId="1" applyNumberFormat="1" applyFont="1" applyFill="1" applyBorder="1"/>
    <xf numFmtId="0" fontId="10" fillId="2" borderId="28" xfId="0" applyFont="1" applyFill="1" applyBorder="1"/>
    <xf numFmtId="167" fontId="10" fillId="2" borderId="5" xfId="1" applyNumberFormat="1" applyFont="1" applyFill="1" applyBorder="1"/>
    <xf numFmtId="0" fontId="10" fillId="8" borderId="0" xfId="0" applyFont="1" applyFill="1"/>
    <xf numFmtId="0" fontId="10" fillId="2" borderId="5" xfId="0" applyFont="1" applyFill="1" applyBorder="1"/>
    <xf numFmtId="0" fontId="9" fillId="2" borderId="11" xfId="0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167" fontId="10" fillId="2" borderId="29" xfId="1" applyNumberFormat="1" applyFont="1" applyFill="1" applyBorder="1"/>
    <xf numFmtId="0" fontId="6" fillId="0" borderId="0" xfId="0" applyFont="1"/>
    <xf numFmtId="9" fontId="12" fillId="3" borderId="12" xfId="3" applyFont="1" applyFill="1" applyBorder="1"/>
    <xf numFmtId="0" fontId="18" fillId="3" borderId="11" xfId="0" applyFont="1" applyFill="1" applyBorder="1" applyAlignment="1">
      <alignment vertical="top"/>
    </xf>
    <xf numFmtId="0" fontId="12" fillId="0" borderId="0" xfId="0" applyFont="1" applyAlignment="1">
      <alignment horizontal="left" indent="2"/>
    </xf>
    <xf numFmtId="0" fontId="12" fillId="3" borderId="11" xfId="0" applyFont="1" applyFill="1" applyBorder="1" applyAlignment="1">
      <alignment horizontal="left" indent="2"/>
    </xf>
    <xf numFmtId="165" fontId="12" fillId="3" borderId="12" xfId="1" applyNumberFormat="1" applyFont="1" applyFill="1" applyBorder="1" applyAlignment="1">
      <alignment horizontal="left" indent="2"/>
    </xf>
    <xf numFmtId="0" fontId="15" fillId="3" borderId="11" xfId="0" applyFont="1" applyFill="1" applyBorder="1"/>
    <xf numFmtId="165" fontId="15" fillId="3" borderId="0" xfId="1" applyNumberFormat="1" applyFont="1" applyFill="1" applyBorder="1"/>
    <xf numFmtId="165" fontId="15" fillId="3" borderId="12" xfId="1" applyNumberFormat="1" applyFont="1" applyFill="1" applyBorder="1"/>
    <xf numFmtId="0" fontId="12" fillId="3" borderId="11" xfId="0" applyFont="1" applyFill="1" applyBorder="1" applyAlignment="1">
      <alignment horizontal="left" indent="3"/>
    </xf>
    <xf numFmtId="165" fontId="12" fillId="3" borderId="0" xfId="1" applyNumberFormat="1" applyFont="1" applyFill="1" applyBorder="1" applyAlignment="1">
      <alignment horizontal="left" indent="3"/>
    </xf>
    <xf numFmtId="165" fontId="12" fillId="3" borderId="12" xfId="1" applyNumberFormat="1" applyFont="1" applyFill="1" applyBorder="1" applyAlignment="1">
      <alignment horizontal="left" indent="3"/>
    </xf>
    <xf numFmtId="0" fontId="19" fillId="3" borderId="11" xfId="0" applyFont="1" applyFill="1" applyBorder="1" applyAlignment="1">
      <alignment vertical="top"/>
    </xf>
    <xf numFmtId="9" fontId="20" fillId="3" borderId="0" xfId="3" applyFont="1" applyFill="1" applyBorder="1"/>
    <xf numFmtId="9" fontId="20" fillId="3" borderId="12" xfId="3" applyFont="1" applyFill="1" applyBorder="1"/>
    <xf numFmtId="0" fontId="19" fillId="3" borderId="13" xfId="0" applyFont="1" applyFill="1" applyBorder="1" applyAlignment="1">
      <alignment vertical="top"/>
    </xf>
    <xf numFmtId="9" fontId="20" fillId="3" borderId="14" xfId="3" applyFont="1" applyFill="1" applyBorder="1"/>
    <xf numFmtId="9" fontId="20" fillId="3" borderId="15" xfId="3" applyFont="1" applyFill="1" applyBorder="1"/>
    <xf numFmtId="0" fontId="6" fillId="7" borderId="0" xfId="0" applyFont="1" applyFill="1"/>
    <xf numFmtId="0" fontId="7" fillId="7" borderId="0" xfId="0" applyFont="1" applyFill="1"/>
    <xf numFmtId="164" fontId="20" fillId="3" borderId="0" xfId="1" applyFont="1" applyFill="1" applyBorder="1"/>
    <xf numFmtId="0" fontId="11" fillId="8" borderId="8" xfId="0" applyFont="1" applyFill="1" applyBorder="1"/>
    <xf numFmtId="165" fontId="11" fillId="8" borderId="9" xfId="1" applyNumberFormat="1" applyFont="1" applyFill="1" applyBorder="1"/>
    <xf numFmtId="165" fontId="11" fillId="8" borderId="10" xfId="1" applyNumberFormat="1" applyFont="1" applyFill="1" applyBorder="1"/>
    <xf numFmtId="0" fontId="11" fillId="8" borderId="16" xfId="0" applyFont="1" applyFill="1" applyBorder="1"/>
    <xf numFmtId="165" fontId="11" fillId="8" borderId="31" xfId="1" applyNumberFormat="1" applyFont="1" applyFill="1" applyBorder="1"/>
    <xf numFmtId="165" fontId="11" fillId="8" borderId="17" xfId="1" applyNumberFormat="1" applyFont="1" applyFill="1" applyBorder="1"/>
    <xf numFmtId="0" fontId="21" fillId="3" borderId="11" xfId="0" applyFont="1" applyFill="1" applyBorder="1"/>
    <xf numFmtId="0" fontId="21" fillId="3" borderId="11" xfId="0" applyFont="1" applyFill="1" applyBorder="1" applyAlignment="1">
      <alignment horizontal="left" indent="2"/>
    </xf>
    <xf numFmtId="9" fontId="21" fillId="3" borderId="12" xfId="3" applyFont="1" applyFill="1" applyBorder="1" applyAlignment="1">
      <alignment horizontal="left" indent="10"/>
    </xf>
    <xf numFmtId="0" fontId="22" fillId="3" borderId="11" xfId="0" applyFont="1" applyFill="1" applyBorder="1" applyAlignment="1">
      <alignment horizontal="left"/>
    </xf>
    <xf numFmtId="9" fontId="22" fillId="3" borderId="12" xfId="3" applyFont="1" applyFill="1" applyBorder="1" applyAlignment="1">
      <alignment horizontal="left" indent="10"/>
    </xf>
    <xf numFmtId="0" fontId="22" fillId="3" borderId="13" xfId="0" applyFont="1" applyFill="1" applyBorder="1" applyAlignment="1">
      <alignment horizontal="left"/>
    </xf>
    <xf numFmtId="9" fontId="22" fillId="3" borderId="15" xfId="3" applyFont="1" applyFill="1" applyBorder="1" applyAlignment="1">
      <alignment horizontal="left" indent="10"/>
    </xf>
    <xf numFmtId="0" fontId="11" fillId="2" borderId="8" xfId="0" applyFont="1" applyFill="1" applyBorder="1" applyAlignment="1">
      <alignment horizontal="left"/>
    </xf>
    <xf numFmtId="165" fontId="11" fillId="2" borderId="10" xfId="0" applyNumberFormat="1" applyFont="1" applyFill="1" applyBorder="1" applyAlignment="1">
      <alignment horizontal="right"/>
    </xf>
    <xf numFmtId="0" fontId="11" fillId="2" borderId="32" xfId="0" applyFont="1" applyFill="1" applyBorder="1" applyAlignment="1">
      <alignment horizontal="left"/>
    </xf>
    <xf numFmtId="0" fontId="6" fillId="12" borderId="0" xfId="0" applyFont="1" applyFill="1"/>
    <xf numFmtId="0" fontId="6" fillId="0" borderId="0" xfId="0" applyFont="1" applyAlignment="1">
      <alignment vertical="center"/>
    </xf>
    <xf numFmtId="0" fontId="23" fillId="0" borderId="0" xfId="0" applyFont="1"/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center" wrapText="1"/>
    </xf>
    <xf numFmtId="168" fontId="12" fillId="4" borderId="0" xfId="3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left" vertical="center" indent="2"/>
    </xf>
    <xf numFmtId="2" fontId="12" fillId="4" borderId="0" xfId="0" applyNumberFormat="1" applyFont="1" applyFill="1" applyAlignment="1">
      <alignment horizontal="left" vertical="center"/>
    </xf>
    <xf numFmtId="0" fontId="15" fillId="13" borderId="0" xfId="0" applyFont="1" applyFill="1"/>
    <xf numFmtId="0" fontId="12" fillId="13" borderId="0" xfId="0" applyFont="1" applyFill="1"/>
    <xf numFmtId="0" fontId="12" fillId="13" borderId="0" xfId="0" applyFont="1" applyFill="1" applyAlignment="1">
      <alignment horizontal="right"/>
    </xf>
    <xf numFmtId="0" fontId="12" fillId="4" borderId="23" xfId="0" applyFont="1" applyFill="1" applyBorder="1" applyAlignment="1">
      <alignment horizontal="left" indent="2"/>
    </xf>
    <xf numFmtId="0" fontId="11" fillId="5" borderId="33" xfId="0" applyFont="1" applyFill="1" applyBorder="1"/>
    <xf numFmtId="165" fontId="11" fillId="5" borderId="1" xfId="1" applyNumberFormat="1" applyFont="1" applyFill="1" applyBorder="1"/>
    <xf numFmtId="164" fontId="11" fillId="5" borderId="1" xfId="1" applyFont="1" applyFill="1" applyBorder="1" applyAlignment="1">
      <alignment horizontal="right"/>
    </xf>
    <xf numFmtId="168" fontId="11" fillId="5" borderId="34" xfId="3" applyNumberFormat="1" applyFont="1" applyFill="1" applyBorder="1" applyAlignment="1">
      <alignment horizontal="right"/>
    </xf>
    <xf numFmtId="0" fontId="12" fillId="4" borderId="35" xfId="0" applyFont="1" applyFill="1" applyBorder="1" applyAlignment="1">
      <alignment horizontal="left" indent="2"/>
    </xf>
    <xf numFmtId="165" fontId="12" fillId="4" borderId="6" xfId="1" applyNumberFormat="1" applyFont="1" applyFill="1" applyBorder="1"/>
    <xf numFmtId="164" fontId="12" fillId="4" borderId="6" xfId="1" applyFont="1" applyFill="1" applyBorder="1" applyAlignment="1">
      <alignment horizontal="right"/>
    </xf>
    <xf numFmtId="9" fontId="12" fillId="4" borderId="36" xfId="0" applyNumberFormat="1" applyFont="1" applyFill="1" applyBorder="1" applyAlignment="1">
      <alignment horizontal="right"/>
    </xf>
    <xf numFmtId="9" fontId="19" fillId="3" borderId="0" xfId="3" applyFont="1" applyFill="1" applyBorder="1" applyAlignment="1">
      <alignment vertical="top"/>
    </xf>
    <xf numFmtId="9" fontId="19" fillId="3" borderId="12" xfId="3" applyFont="1" applyFill="1" applyBorder="1" applyAlignment="1">
      <alignment vertical="top"/>
    </xf>
    <xf numFmtId="164" fontId="19" fillId="3" borderId="12" xfId="1" applyFont="1" applyFill="1" applyBorder="1" applyAlignment="1">
      <alignment vertical="top"/>
    </xf>
    <xf numFmtId="9" fontId="19" fillId="3" borderId="14" xfId="3" applyFont="1" applyFill="1" applyBorder="1" applyAlignment="1">
      <alignment vertical="top"/>
    </xf>
    <xf numFmtId="164" fontId="19" fillId="3" borderId="15" xfId="1" applyFont="1" applyFill="1" applyBorder="1" applyAlignment="1">
      <alignment vertical="top"/>
    </xf>
    <xf numFmtId="0" fontId="15" fillId="14" borderId="11" xfId="0" applyFont="1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15" fillId="9" borderId="9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/>
    </xf>
    <xf numFmtId="0" fontId="15" fillId="10" borderId="9" xfId="0" applyFont="1" applyFill="1" applyBorder="1" applyAlignment="1">
      <alignment horizontal="center"/>
    </xf>
    <xf numFmtId="167" fontId="7" fillId="0" borderId="0" xfId="0" applyNumberFormat="1" applyFont="1"/>
    <xf numFmtId="0" fontId="0" fillId="0" borderId="0" xfId="0" applyAlignment="1">
      <alignment horizontal="left"/>
    </xf>
    <xf numFmtId="165" fontId="7" fillId="0" borderId="0" xfId="1" applyNumberFormat="1" applyFont="1"/>
    <xf numFmtId="0" fontId="7" fillId="0" borderId="0" xfId="0" applyFont="1" applyAlignment="1">
      <alignment horizontal="left"/>
    </xf>
    <xf numFmtId="165" fontId="6" fillId="0" borderId="0" xfId="0" applyNumberFormat="1" applyFont="1" applyAlignment="1">
      <alignment horizontal="left" vertical="top" indent="1"/>
    </xf>
    <xf numFmtId="0" fontId="6" fillId="7" borderId="0" xfId="0" applyFont="1" applyFill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7" fillId="0" borderId="11" xfId="0" applyFont="1" applyBorder="1" applyAlignment="1">
      <alignment horizontal="left" vertical="center" wrapText="1"/>
    </xf>
    <xf numFmtId="6" fontId="7" fillId="0" borderId="12" xfId="0" applyNumberFormat="1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6" fillId="7" borderId="16" xfId="0" applyFont="1" applyFill="1" applyBorder="1" applyAlignment="1">
      <alignment horizontal="left" vertical="center" wrapText="1"/>
    </xf>
    <xf numFmtId="0" fontId="6" fillId="7" borderId="17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right" vertical="center" wrapText="1"/>
    </xf>
    <xf numFmtId="165" fontId="7" fillId="0" borderId="18" xfId="1" applyNumberFormat="1" applyFont="1" applyBorder="1" applyAlignment="1">
      <alignment horizontal="left" vertical="center" wrapText="1" indent="3"/>
    </xf>
    <xf numFmtId="165" fontId="7" fillId="0" borderId="19" xfId="1" applyNumberFormat="1" applyFont="1" applyBorder="1" applyAlignment="1">
      <alignment horizontal="left" vertical="center" wrapText="1" indent="3"/>
    </xf>
    <xf numFmtId="0" fontId="6" fillId="7" borderId="0" xfId="0" applyFont="1" applyFill="1" applyAlignment="1">
      <alignment horizontal="center"/>
    </xf>
    <xf numFmtId="165" fontId="7" fillId="0" borderId="12" xfId="1" applyNumberFormat="1" applyFont="1" applyBorder="1"/>
    <xf numFmtId="0" fontId="6" fillId="7" borderId="16" xfId="0" applyFont="1" applyFill="1" applyBorder="1"/>
    <xf numFmtId="0" fontId="6" fillId="7" borderId="17" xfId="0" applyFont="1" applyFill="1" applyBorder="1"/>
    <xf numFmtId="0" fontId="6" fillId="7" borderId="13" xfId="0" applyFont="1" applyFill="1" applyBorder="1"/>
    <xf numFmtId="165" fontId="6" fillId="7" borderId="15" xfId="1" applyNumberFormat="1" applyFont="1" applyFill="1" applyBorder="1"/>
  </cellXfs>
  <cellStyles count="4">
    <cellStyle name="Comma" xfId="1" builtinId="3"/>
    <cellStyle name="Normal" xfId="0" builtinId="0"/>
    <cellStyle name="Normal 2" xfId="2" xr:uid="{AA547D40-C0D5-485A-9C60-F34378FE4E8B}"/>
    <cellStyle name="Percent" xfId="3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 Antiqu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8" formatCode="0.0%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0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Book Antiqu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family val="1"/>
        <scheme val="none"/>
      </font>
      <fill>
        <patternFill patternType="solid">
          <fgColor indexed="64"/>
          <bgColor rgb="FF00206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0" formatCode="@"/>
      <fill>
        <patternFill patternType="solid">
          <fgColor indexed="64"/>
          <bgColor theme="6" tint="0.79998168889431442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65" formatCode="_(* #,##0_);_(* \(#,##0\);_(* &quot;-&quot;??_);_(@_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0" formatCode="@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0" formatCode="@"/>
      <fill>
        <patternFill patternType="solid">
          <fgColor indexed="64"/>
          <bgColor theme="6" tint="0.79998168889431442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family val="1"/>
        <scheme val="none"/>
      </font>
      <numFmt numFmtId="30" formatCode="@"/>
      <fill>
        <patternFill patternType="solid">
          <fgColor indexed="64"/>
          <bgColor rgb="FF00206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family val="1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dashed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9" formatCode="yyyy/mm/dd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1" formatCode="0"/>
    </dxf>
    <dxf>
      <numFmt numFmtId="166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Slicer Style 1" pivot="0" table="0" count="0" xr9:uid="{9E8FA7ED-6140-4A68-8FC6-7EEE1408DC20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5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63" Type="http://schemas.openxmlformats.org/officeDocument/2006/relationships/customXml" Target="../customXml/item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8" Type="http://schemas.openxmlformats.org/officeDocument/2006/relationships/customXml" Target="../customXml/item37.xml"/><Relationship Id="rId66" Type="http://schemas.openxmlformats.org/officeDocument/2006/relationships/customXml" Target="../customXml/item45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0.xml"/><Relationship Id="rId19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64" Type="http://schemas.openxmlformats.org/officeDocument/2006/relationships/customXml" Target="../customXml/item4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59" Type="http://schemas.openxmlformats.org/officeDocument/2006/relationships/customXml" Target="../customXml/item38.xml"/><Relationship Id="rId67" Type="http://schemas.openxmlformats.org/officeDocument/2006/relationships/customXml" Target="../customXml/item4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62" Type="http://schemas.openxmlformats.org/officeDocument/2006/relationships/customXml" Target="../customXml/item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60" Type="http://schemas.openxmlformats.org/officeDocument/2006/relationships/customXml" Target="../customXml/item39.xml"/><Relationship Id="rId65" Type="http://schemas.openxmlformats.org/officeDocument/2006/relationships/customXml" Target="../customXml/item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9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2</xdr:row>
      <xdr:rowOff>152400</xdr:rowOff>
    </xdr:from>
    <xdr:to>
      <xdr:col>10</xdr:col>
      <xdr:colOff>146050</xdr:colOff>
      <xdr:row>4</xdr:row>
      <xdr:rowOff>266700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DB2EE8-B366-7AA7-F457-769653BB8D44}"/>
            </a:ext>
          </a:extLst>
        </xdr:cNvPr>
        <xdr:cNvSpPr txBox="1"/>
      </xdr:nvSpPr>
      <xdr:spPr>
        <a:xfrm>
          <a:off x="8928100" y="482600"/>
          <a:ext cx="2787650" cy="6096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rgbClr val="002060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The company is becoming more efficient at converting revenue into profit, with gains across all margin layers.</a:t>
          </a:r>
          <a:r>
            <a:rPr lang="en-US" b="1">
              <a:solidFill>
                <a:srgbClr val="002060"/>
              </a:solidFill>
              <a:effectLst/>
              <a:latin typeface="Book Antiqua" panose="02040602050305030304" pitchFamily="18" charset="0"/>
            </a:rPr>
            <a:t> </a:t>
          </a:r>
          <a:endParaRPr lang="en-US" sz="1100" b="1">
            <a:solidFill>
              <a:srgbClr val="002060"/>
            </a:solidFill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5</xdr:col>
      <xdr:colOff>406400</xdr:colOff>
      <xdr:row>5</xdr:row>
      <xdr:rowOff>311150</xdr:rowOff>
    </xdr:from>
    <xdr:to>
      <xdr:col>10</xdr:col>
      <xdr:colOff>133350</xdr:colOff>
      <xdr:row>9</xdr:row>
      <xdr:rowOff>74704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45932E-66D6-1AC7-906D-1DE6FC915F98}"/>
            </a:ext>
          </a:extLst>
        </xdr:cNvPr>
        <xdr:cNvSpPr txBox="1"/>
      </xdr:nvSpPr>
      <xdr:spPr>
        <a:xfrm>
          <a:off x="8930341" y="1461621"/>
          <a:ext cx="2789891" cy="81690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b="1">
              <a:solidFill>
                <a:srgbClr val="002060"/>
              </a:solidFill>
              <a:latin typeface="Book Antiqua" panose="02040602050305030304" pitchFamily="18" charset="0"/>
            </a:rPr>
            <a:t>The business shows strong liquidity in FY2019, likely driven by higher cash reserves and lower liabilities—ensuring solid coverage of short-term obligations.</a:t>
          </a:r>
          <a:endParaRPr lang="en-US" sz="1100" b="1">
            <a:solidFill>
              <a:srgbClr val="002060"/>
            </a:solidFill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4</xdr:col>
      <xdr:colOff>4464050</xdr:colOff>
      <xdr:row>12</xdr:row>
      <xdr:rowOff>120650</xdr:rowOff>
    </xdr:from>
    <xdr:to>
      <xdr:col>6</xdr:col>
      <xdr:colOff>366059</xdr:colOff>
      <xdr:row>14</xdr:row>
      <xdr:rowOff>876300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514229-E0AC-05AB-712F-270ECF0FE513}"/>
            </a:ext>
          </a:extLst>
        </xdr:cNvPr>
        <xdr:cNvSpPr txBox="1"/>
      </xdr:nvSpPr>
      <xdr:spPr>
        <a:xfrm>
          <a:off x="7131050" y="2929591"/>
          <a:ext cx="2371538" cy="10096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>
              <a:solidFill>
                <a:srgbClr val="002060"/>
              </a:solidFill>
              <a:latin typeface="Book Antiqua" panose="02040602050305030304" pitchFamily="18" charset="0"/>
            </a:rPr>
            <a:t>The company has deleveraged, strengthening its capital structure and reducing financial risk. This enhances investor confidence and lowers interest burden.</a:t>
          </a:r>
        </a:p>
        <a:p>
          <a:endParaRPr lang="en-US" sz="1100" b="1">
            <a:solidFill>
              <a:srgbClr val="002060"/>
            </a:solidFill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5</xdr:col>
      <xdr:colOff>6350</xdr:colOff>
      <xdr:row>2</xdr:row>
      <xdr:rowOff>120650</xdr:rowOff>
    </xdr:from>
    <xdr:to>
      <xdr:col>5</xdr:col>
      <xdr:colOff>381000</xdr:colOff>
      <xdr:row>3</xdr:row>
      <xdr:rowOff>304800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59E7E8CD-3096-7A6A-8F94-56C4926194E6}"/>
            </a:ext>
          </a:extLst>
        </xdr:cNvPr>
        <xdr:cNvCxnSpPr/>
      </xdr:nvCxnSpPr>
      <xdr:spPr>
        <a:xfrm>
          <a:off x="8528050" y="450850"/>
          <a:ext cx="374650" cy="349250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374650</xdr:colOff>
      <xdr:row>8</xdr:row>
      <xdr:rowOff>19050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4830DB55-9461-4E01-AA87-6E6A5E13AF0C}"/>
            </a:ext>
          </a:extLst>
        </xdr:cNvPr>
        <xdr:cNvCxnSpPr/>
      </xdr:nvCxnSpPr>
      <xdr:spPr>
        <a:xfrm>
          <a:off x="8521700" y="1651000"/>
          <a:ext cx="374650" cy="349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5848350</xdr:colOff>
      <xdr:row>10</xdr:row>
      <xdr:rowOff>146050</xdr:rowOff>
    </xdr:from>
    <xdr:to>
      <xdr:col>5</xdr:col>
      <xdr:colOff>368300</xdr:colOff>
      <xdr:row>12</xdr:row>
      <xdr:rowOff>50800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ACBEF52D-2522-431D-A981-1E565277BDB0}"/>
            </a:ext>
          </a:extLst>
        </xdr:cNvPr>
        <xdr:cNvCxnSpPr/>
      </xdr:nvCxnSpPr>
      <xdr:spPr>
        <a:xfrm>
          <a:off x="8515350" y="2527300"/>
          <a:ext cx="374650" cy="349250"/>
        </a:xfrm>
        <a:prstGeom prst="bentConnector3">
          <a:avLst>
            <a:gd name="adj1" fmla="val 97458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OA" displayName="tbl_COA" ref="A1:G55" totalsRowShown="0" headerRowDxfId="57" dataDxfId="56">
  <autoFilter ref="A1:G55" xr:uid="{2077CCC6-61F0-48F6-AB42-4142CE39419F}"/>
  <tableColumns count="7">
    <tableColumn id="1" xr3:uid="{F7AEFE2D-4DEF-41F0-AB61-78EB0709E5E3}" name="Account_key" dataDxfId="55" dataCellStyle="Normal 2"/>
    <tableColumn id="8" xr3:uid="{4CADFC0C-551C-410E-9220-EB4B4AD5F804}" name="Report" dataDxfId="54"/>
    <tableColumn id="9" xr3:uid="{DBD412D6-EB9B-4637-93D9-3DD1CA2DFADB}" name="Class" dataDxfId="53"/>
    <tableColumn id="10" xr3:uid="{A8E7A127-7C1C-4DC8-A736-FFA70F6A4D7A}" name="SubClass" dataDxfId="52"/>
    <tableColumn id="11" xr3:uid="{E7F42EBC-ABCE-49C9-9516-67930219DB45}" name="SubClass2" dataDxfId="51"/>
    <tableColumn id="12" xr3:uid="{DC4F165A-963E-4952-A93A-BBF01A8BC2DE}" name="Account" dataDxfId="50"/>
    <tableColumn id="13" xr3:uid="{6B6A5A0F-EB63-4E82-9750-E5CFFC24CF18}" name="SubAccount" dataDxfId="4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731" totalsRowShown="0">
  <autoFilter ref="A1:E731" xr:uid="{458BCD60-D95B-4A27-A841-07C1B0E2B3EC}"/>
  <tableColumns count="5">
    <tableColumn id="1" xr3:uid="{F362B66E-FF3E-4FD4-8429-2D85C77DEE63}" name="Date" dataDxfId="48"/>
    <tableColumn id="2" xr3:uid="{9FFD2D5E-B6AF-4D59-A911-CFFFDDB6434A}" name="Year"/>
    <tableColumn id="3" xr3:uid="{2D3CC696-03CB-49D8-8FA3-46A40EDE34A4}" name="Quarter" dataDxfId="47"/>
    <tableColumn id="4" xr3:uid="{61C069F3-9EC4-4918-BD36-EB3A3B860EB3}" name="Month" dataDxfId="46"/>
    <tableColumn id="5" xr3:uid="{E1486157-0072-4821-A3ED-D00167EC358D}" name="Day" dataDxfId="4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K18551" totalsRowShown="0">
  <autoFilter ref="A1:K18551" xr:uid="{E581D25D-F4DC-4347-9DB8-C5ADA77B512F}">
    <filterColumn colId="10">
      <filters>
        <filter val="2019"/>
      </filters>
    </filterColumn>
  </autoFilter>
  <sortState xmlns:xlrd2="http://schemas.microsoft.com/office/spreadsheetml/2017/richdata2" ref="B2:F2">
    <sortCondition ref="B2"/>
  </sortState>
  <tableColumns count="11">
    <tableColumn id="7" xr3:uid="{C99E1F90-25C2-4E4C-8963-26D2CD141D40}" name="EntryNo" dataDxfId="44"/>
    <tableColumn id="1" xr3:uid="{5188DE8C-F680-4D43-A42B-D278651ABC25}" name="Date" dataDxfId="43"/>
    <tableColumn id="2" xr3:uid="{21385A8E-EC29-44B9-ACB1-1EFF6A78BAB0}" name="Territory_key" dataDxfId="42"/>
    <tableColumn id="6" xr3:uid="{98E246D3-5F30-4F47-8EC2-B130F048EC12}" name="Account_key" dataDxfId="41"/>
    <tableColumn id="4" xr3:uid="{3493007A-5DD2-4891-99F3-92BD824B4856}" name="Details" dataDxfId="40"/>
    <tableColumn id="5" xr3:uid="{BE96B67F-098A-4136-B373-9712F1E37876}" name="Amount" dataDxfId="39" dataCellStyle="Comma"/>
    <tableColumn id="3" xr3:uid="{99A75ED6-8C1A-4304-AD07-A78E6366AB7F}" name="Catagorization" dataDxfId="38">
      <calculatedColumnFormula>_xlfn.XLOOKUP(tbl_GL[[#This Row],[Account_key]],tbl_COA[Account_key],tbl_COA[Class],"Not Found")</calculatedColumnFormula>
    </tableColumn>
    <tableColumn id="8" xr3:uid="{5EE333B5-BDA1-428D-82B7-9E131B0D18D0}" name="SubClass" dataDxfId="37">
      <calculatedColumnFormula>_xlfn.XLOOKUP(tbl_GL[[#This Row],[Account_key]],tbl_COA[Account_key],tbl_COA[SubClass],"Not Found")</calculatedColumnFormula>
    </tableColumn>
    <tableColumn id="9" xr3:uid="{B7717A5A-739B-4F11-88DA-848ED27E84F6}" name="SubClass2" dataDxfId="36">
      <calculatedColumnFormula>_xlfn.XLOOKUP(tbl_GL[[#This Row],[Account_key]],tbl_COA[Account_key],tbl_COA[SubClass2],"Not Found")</calculatedColumnFormula>
    </tableColumn>
    <tableColumn id="10" xr3:uid="{3D2C2AA6-9CE2-4053-A18D-D972E22A38AA}" name="Account" dataDxfId="35">
      <calculatedColumnFormula>_xlfn.XLOOKUP(tbl_GL[[#This Row],[Account_key]],tbl_COA[Account_key],tbl_COA[SubAccount],,0)</calculatedColumnFormula>
    </tableColumn>
    <tableColumn id="11" xr3:uid="{3F417363-E169-4C5B-A298-52CD913B95AD}" name="Year" dataDxfId="34">
      <calculatedColumnFormula>YEAR(tbl_GL[[#This Row],[Date]])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ADA7FC-5DC3-4E2F-8622-B9DD7E446697}" name="Balance_Sheet" displayName="Balance_Sheet" ref="B3:E26" totalsRowShown="0" tableBorderDxfId="33">
  <tableColumns count="4">
    <tableColumn id="1" xr3:uid="{BDA83D82-AE5E-4039-A7CA-14AF6FF005FA}" name="Category" dataDxfId="32"/>
    <tableColumn id="2" xr3:uid="{BCC56CE6-A905-4D71-8722-84A73C82B1CA}" name="Balance Sheet" dataDxfId="31"/>
    <tableColumn id="3" xr3:uid="{D4ED63AD-CCBA-41D2-8850-E641784B47EC}" name="2018" dataDxfId="30" dataCellStyle="Comma"/>
    <tableColumn id="4" xr3:uid="{D43289E1-231E-4F42-B8C3-8956B9DFDA7D}" name="2019" dataDxfId="29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E1085B-C0E0-4671-AB50-1A9C757EE14B}" name="Ratios" displayName="Ratios" ref="B2:E11" totalsRowShown="0" headerRowDxfId="28" tableBorderDxfId="27">
  <tableColumns count="4">
    <tableColumn id="1" xr3:uid="{1F0C0A78-36A8-4914-BBFF-F2495F056379}" name="Ratio" dataDxfId="26"/>
    <tableColumn id="2" xr3:uid="{A418A11A-F8C8-4D06-9214-F64F7709973F}" name="2018" dataDxfId="25"/>
    <tableColumn id="3" xr3:uid="{F2E6A2C7-EF46-4EBE-AAFF-10873C165B65}" name="2019" dataDxfId="24"/>
    <tableColumn id="4" xr3:uid="{F2F2B6BA-6B77-47C5-87C6-9427ECBEA695}" name="Commentory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8739A3-703D-4C37-A77F-34AC3BBC67AE}" name="tbl_Financials" displayName="tbl_Financials" ref="B2:I11" totalsRowShown="0" headerRowDxfId="22" dataDxfId="21" tableBorderDxfId="20" dataCellStyle="Comma">
  <tableColumns count="8">
    <tableColumn id="1" xr3:uid="{B5FC4F83-2936-4F93-99F5-BF46B60E06B8}" name="P&amp;L Line Item" dataDxfId="19">
      <calculatedColumnFormula>AOP_2019!B16</calculatedColumnFormula>
    </tableColumn>
    <tableColumn id="2" xr3:uid="{830F00B8-0037-46C5-B6EF-F4029764D7F9}" name="Category" dataDxfId="18"/>
    <tableColumn id="3" xr3:uid="{911B48F8-5BD1-4493-BCE7-82E437AC042B}" name="FY2018 Actual" dataDxfId="17" dataCellStyle="Comma">
      <calculatedColumnFormula>AOP_2019!C16</calculatedColumnFormula>
    </tableColumn>
    <tableColumn id="4" xr3:uid="{C6341DD4-16A7-4289-99FE-37FED5DD6798}" name="FY2019 AOP (Plan)" dataDxfId="16" dataCellStyle="Comma">
      <calculatedColumnFormula>AOP_2019!D16</calculatedColumnFormula>
    </tableColumn>
    <tableColumn id="5" xr3:uid="{A2CE3A8B-91B1-4F16-87E5-EE5FFBC5DA9E}" name="FY2019 Forecast" dataDxfId="15" dataCellStyle="Comma"/>
    <tableColumn id="6" xr3:uid="{0C86F4DC-751D-42C5-A55C-D19B47CC9681}" name="Δ vs AOP" dataDxfId="14" dataCellStyle="Comma">
      <calculatedColumnFormula>F3-E3</calculatedColumnFormula>
    </tableColumn>
    <tableColumn id="7" xr3:uid="{58748C51-FC14-47D0-9CF9-0D9890BA1904}" name="Δ%" dataDxfId="13" dataCellStyle="Percent">
      <calculatedColumnFormula>(F3-E3)/E3</calculatedColumnFormula>
    </tableColumn>
    <tableColumn id="8" xr3:uid="{7BF9AF22-9133-488A-A68B-788776249B34}" name="Commentary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C2EC11-642E-4482-B79E-EF285E13506D}" name="Income_Statement_Forecast_Model" displayName="Income_Statement_Forecast_Model" ref="B2:F12" totalsRowShown="0" headerRowDxfId="11" dataDxfId="10" tableBorderDxfId="9">
  <tableColumns count="5">
    <tableColumn id="1" xr3:uid="{F5EE9EFA-BCB1-4AE5-BC8A-89354330DA9B}" name="P&amp;L Line Item" dataDxfId="8"/>
    <tableColumn id="2" xr3:uid="{EFB6FE3B-347F-4318-BAB0-12E9972236EB}" name="FY2019 (Actuals)" dataDxfId="7" dataCellStyle="Comma"/>
    <tableColumn id="3" xr3:uid="{D3B35E4D-7042-4627-87B1-11BC6CC3317C}" name="Ratios (FY2019)" dataDxfId="6" dataCellStyle="Percent"/>
    <tableColumn id="4" xr3:uid="{44A0B511-8006-45E9-AF6F-CB949EC4C6DC}" name="Assumptions (FY2020)" dataDxfId="5"/>
    <tableColumn id="5" xr3:uid="{70FA6F2A-755C-41AA-BB7C-59AA35272D94}" name="FY2020 (Forecast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C7E36D3-1610-4B7D-AFF2-936290A28D7F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OGzCHCg9Wj5Gg1EbwRY1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8FE86E9-E0E3-496F-A415-7F64275B62A7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dimension ref="A1:G55"/>
  <sheetViews>
    <sheetView zoomScale="115" zoomScaleNormal="115" workbookViewId="0">
      <pane ySplit="1" topLeftCell="A2" activePane="bottomLeft" state="frozen"/>
      <selection pane="bottomLeft" activeCell="E7" sqref="E7"/>
    </sheetView>
  </sheetViews>
  <sheetFormatPr defaultColWidth="8.90625" defaultRowHeight="14.5" x14ac:dyDescent="0.35"/>
  <cols>
    <col min="1" max="1" width="14.54296875" style="4" bestFit="1" customWidth="1"/>
    <col min="2" max="2" width="14.54296875" style="4" customWidth="1"/>
    <col min="3" max="4" width="26.08984375" style="4" bestFit="1" customWidth="1"/>
    <col min="5" max="5" width="24.90625" style="4" bestFit="1" customWidth="1"/>
    <col min="6" max="7" width="35.54296875" style="4" bestFit="1" customWidth="1"/>
    <col min="8" max="8" width="35.36328125" style="4" customWidth="1"/>
    <col min="9" max="9" width="27.6328125" style="4" bestFit="1" customWidth="1"/>
    <col min="10" max="11" width="36.54296875" style="4" bestFit="1" customWidth="1"/>
    <col min="12" max="16384" width="8.90625" style="4"/>
  </cols>
  <sheetData>
    <row r="1" spans="1:7" x14ac:dyDescent="0.35">
      <c r="A1" s="3" t="s">
        <v>161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35">
      <c r="A2" s="5">
        <v>10</v>
      </c>
      <c r="B2" s="6" t="s">
        <v>27</v>
      </c>
      <c r="C2" s="6" t="s">
        <v>28</v>
      </c>
      <c r="D2" s="6" t="s">
        <v>28</v>
      </c>
      <c r="E2" s="6" t="s">
        <v>29</v>
      </c>
      <c r="F2" s="6" t="s">
        <v>86</v>
      </c>
      <c r="G2" s="6" t="s">
        <v>88</v>
      </c>
    </row>
    <row r="3" spans="1:7" x14ac:dyDescent="0.35">
      <c r="A3" s="5">
        <v>20</v>
      </c>
      <c r="B3" s="6" t="s">
        <v>27</v>
      </c>
      <c r="C3" s="6" t="s">
        <v>28</v>
      </c>
      <c r="D3" s="6" t="s">
        <v>28</v>
      </c>
      <c r="E3" s="6" t="s">
        <v>29</v>
      </c>
      <c r="F3" s="6" t="s">
        <v>86</v>
      </c>
      <c r="G3" s="6" t="s">
        <v>87</v>
      </c>
    </row>
    <row r="4" spans="1:7" x14ac:dyDescent="0.35">
      <c r="A4" s="5">
        <v>30</v>
      </c>
      <c r="B4" s="6" t="s">
        <v>27</v>
      </c>
      <c r="C4" s="6" t="s">
        <v>28</v>
      </c>
      <c r="D4" s="6" t="s">
        <v>28</v>
      </c>
      <c r="E4" s="6" t="s">
        <v>29</v>
      </c>
      <c r="F4" s="6" t="s">
        <v>30</v>
      </c>
      <c r="G4" s="6" t="s">
        <v>31</v>
      </c>
    </row>
    <row r="5" spans="1:7" x14ac:dyDescent="0.35">
      <c r="A5" s="5">
        <v>40</v>
      </c>
      <c r="B5" s="6" t="s">
        <v>27</v>
      </c>
      <c r="C5" s="6" t="s">
        <v>28</v>
      </c>
      <c r="D5" s="6" t="s">
        <v>28</v>
      </c>
      <c r="E5" s="6" t="s">
        <v>29</v>
      </c>
      <c r="F5" s="6" t="s">
        <v>30</v>
      </c>
      <c r="G5" s="6" t="s">
        <v>32</v>
      </c>
    </row>
    <row r="6" spans="1:7" x14ac:dyDescent="0.35">
      <c r="A6" s="5">
        <v>41</v>
      </c>
      <c r="B6" s="6" t="s">
        <v>27</v>
      </c>
      <c r="C6" s="6" t="s">
        <v>28</v>
      </c>
      <c r="D6" s="6" t="s">
        <v>28</v>
      </c>
      <c r="E6" s="6" t="s">
        <v>29</v>
      </c>
      <c r="F6" s="6" t="s">
        <v>30</v>
      </c>
      <c r="G6" s="6" t="s">
        <v>120</v>
      </c>
    </row>
    <row r="7" spans="1:7" x14ac:dyDescent="0.35">
      <c r="A7" s="5">
        <v>42</v>
      </c>
      <c r="B7" s="6" t="s">
        <v>27</v>
      </c>
      <c r="C7" s="6" t="s">
        <v>28</v>
      </c>
      <c r="D7" s="6" t="s">
        <v>28</v>
      </c>
      <c r="E7" s="6" t="s">
        <v>29</v>
      </c>
      <c r="F7" s="6" t="s">
        <v>30</v>
      </c>
      <c r="G7" s="6" t="s">
        <v>121</v>
      </c>
    </row>
    <row r="8" spans="1:7" x14ac:dyDescent="0.35">
      <c r="A8" s="5">
        <v>50</v>
      </c>
      <c r="B8" s="6" t="s">
        <v>27</v>
      </c>
      <c r="C8" s="6" t="s">
        <v>28</v>
      </c>
      <c r="D8" s="6" t="s">
        <v>28</v>
      </c>
      <c r="E8" s="6" t="s">
        <v>29</v>
      </c>
      <c r="F8" s="6" t="s">
        <v>30</v>
      </c>
      <c r="G8" s="6" t="s">
        <v>33</v>
      </c>
    </row>
    <row r="9" spans="1:7" x14ac:dyDescent="0.35">
      <c r="A9" s="5">
        <v>60</v>
      </c>
      <c r="B9" s="6" t="s">
        <v>27</v>
      </c>
      <c r="C9" s="6" t="s">
        <v>28</v>
      </c>
      <c r="D9" s="6" t="s">
        <v>28</v>
      </c>
      <c r="E9" s="6" t="s">
        <v>29</v>
      </c>
      <c r="F9" s="6" t="s">
        <v>34</v>
      </c>
      <c r="G9" s="6" t="s">
        <v>34</v>
      </c>
    </row>
    <row r="10" spans="1:7" x14ac:dyDescent="0.35">
      <c r="A10" s="5">
        <v>70</v>
      </c>
      <c r="B10" s="6" t="s">
        <v>27</v>
      </c>
      <c r="C10" s="6" t="s">
        <v>28</v>
      </c>
      <c r="D10" s="6" t="s">
        <v>28</v>
      </c>
      <c r="E10" s="6" t="s">
        <v>29</v>
      </c>
      <c r="F10" s="6" t="s">
        <v>89</v>
      </c>
      <c r="G10" s="6" t="s">
        <v>35</v>
      </c>
    </row>
    <row r="11" spans="1:7" x14ac:dyDescent="0.35">
      <c r="A11" s="5">
        <v>75</v>
      </c>
      <c r="B11" s="6" t="s">
        <v>27</v>
      </c>
      <c r="C11" s="6" t="s">
        <v>28</v>
      </c>
      <c r="D11" s="6" t="s">
        <v>28</v>
      </c>
      <c r="E11" s="6" t="s">
        <v>29</v>
      </c>
      <c r="F11" s="6" t="s">
        <v>129</v>
      </c>
      <c r="G11" s="6" t="s">
        <v>130</v>
      </c>
    </row>
    <row r="12" spans="1:7" x14ac:dyDescent="0.35">
      <c r="A12" s="5">
        <v>80</v>
      </c>
      <c r="B12" s="6" t="s">
        <v>27</v>
      </c>
      <c r="C12" s="6" t="s">
        <v>28</v>
      </c>
      <c r="D12" s="6" t="s">
        <v>28</v>
      </c>
      <c r="E12" s="6" t="s">
        <v>36</v>
      </c>
      <c r="F12" s="6" t="s">
        <v>37</v>
      </c>
      <c r="G12" s="6" t="s">
        <v>92</v>
      </c>
    </row>
    <row r="13" spans="1:7" x14ac:dyDescent="0.35">
      <c r="A13" s="5">
        <v>90</v>
      </c>
      <c r="B13" s="6" t="s">
        <v>27</v>
      </c>
      <c r="C13" s="6" t="s">
        <v>28</v>
      </c>
      <c r="D13" s="6" t="s">
        <v>28</v>
      </c>
      <c r="E13" s="6" t="s">
        <v>36</v>
      </c>
      <c r="F13" s="6" t="s">
        <v>37</v>
      </c>
      <c r="G13" s="6" t="s">
        <v>38</v>
      </c>
    </row>
    <row r="14" spans="1:7" x14ac:dyDescent="0.35">
      <c r="A14" s="5">
        <v>100</v>
      </c>
      <c r="B14" s="6" t="s">
        <v>27</v>
      </c>
      <c r="C14" s="6" t="s">
        <v>28</v>
      </c>
      <c r="D14" s="6" t="s">
        <v>28</v>
      </c>
      <c r="E14" s="6" t="s">
        <v>36</v>
      </c>
      <c r="F14" s="6" t="s">
        <v>90</v>
      </c>
      <c r="G14" s="6" t="s">
        <v>91</v>
      </c>
    </row>
    <row r="15" spans="1:7" x14ac:dyDescent="0.35">
      <c r="A15" s="5">
        <v>110</v>
      </c>
      <c r="B15" s="6" t="s">
        <v>27</v>
      </c>
      <c r="C15" s="6" t="s">
        <v>39</v>
      </c>
      <c r="D15" s="6" t="s">
        <v>40</v>
      </c>
      <c r="E15" s="6" t="s">
        <v>41</v>
      </c>
      <c r="F15" s="6" t="s">
        <v>85</v>
      </c>
      <c r="G15" s="6" t="s">
        <v>85</v>
      </c>
    </row>
    <row r="16" spans="1:7" x14ac:dyDescent="0.35">
      <c r="A16" s="5">
        <v>120</v>
      </c>
      <c r="B16" s="6" t="s">
        <v>27</v>
      </c>
      <c r="C16" s="6" t="s">
        <v>39</v>
      </c>
      <c r="D16" s="6" t="s">
        <v>40</v>
      </c>
      <c r="E16" s="6" t="s">
        <v>41</v>
      </c>
      <c r="F16" s="6" t="s">
        <v>96</v>
      </c>
      <c r="G16" s="6" t="s">
        <v>42</v>
      </c>
    </row>
    <row r="17" spans="1:7" x14ac:dyDescent="0.35">
      <c r="A17" s="5">
        <v>121</v>
      </c>
      <c r="B17" s="6" t="s">
        <v>27</v>
      </c>
      <c r="C17" s="6" t="s">
        <v>39</v>
      </c>
      <c r="D17" s="6" t="s">
        <v>40</v>
      </c>
      <c r="E17" s="6" t="s">
        <v>41</v>
      </c>
      <c r="F17" s="6" t="s">
        <v>96</v>
      </c>
      <c r="G17" s="6" t="s">
        <v>115</v>
      </c>
    </row>
    <row r="18" spans="1:7" x14ac:dyDescent="0.35">
      <c r="A18" s="5">
        <v>122</v>
      </c>
      <c r="B18" s="6" t="s">
        <v>27</v>
      </c>
      <c r="C18" s="6" t="s">
        <v>39</v>
      </c>
      <c r="D18" s="6" t="s">
        <v>40</v>
      </c>
      <c r="E18" s="6" t="s">
        <v>41</v>
      </c>
      <c r="F18" s="6" t="s">
        <v>96</v>
      </c>
      <c r="G18" s="6" t="s">
        <v>116</v>
      </c>
    </row>
    <row r="19" spans="1:7" x14ac:dyDescent="0.35">
      <c r="A19" s="5">
        <v>130</v>
      </c>
      <c r="B19" s="6" t="s">
        <v>27</v>
      </c>
      <c r="C19" s="6" t="s">
        <v>39</v>
      </c>
      <c r="D19" s="6" t="s">
        <v>40</v>
      </c>
      <c r="E19" s="6" t="s">
        <v>41</v>
      </c>
      <c r="F19" s="6" t="s">
        <v>96</v>
      </c>
      <c r="G19" s="6" t="s">
        <v>93</v>
      </c>
    </row>
    <row r="20" spans="1:7" x14ac:dyDescent="0.35">
      <c r="A20" s="5">
        <v>135</v>
      </c>
      <c r="B20" s="6" t="s">
        <v>27</v>
      </c>
      <c r="C20" s="6" t="s">
        <v>39</v>
      </c>
      <c r="D20" s="6" t="s">
        <v>40</v>
      </c>
      <c r="E20" s="6" t="s">
        <v>41</v>
      </c>
      <c r="F20" s="6" t="s">
        <v>96</v>
      </c>
      <c r="G20" s="6" t="s">
        <v>125</v>
      </c>
    </row>
    <row r="21" spans="1:7" x14ac:dyDescent="0.35">
      <c r="A21" s="5">
        <v>140</v>
      </c>
      <c r="B21" s="6" t="s">
        <v>27</v>
      </c>
      <c r="C21" s="6" t="s">
        <v>39</v>
      </c>
      <c r="D21" s="6" t="s">
        <v>40</v>
      </c>
      <c r="E21" s="6" t="s">
        <v>41</v>
      </c>
      <c r="F21" s="6" t="s">
        <v>43</v>
      </c>
      <c r="G21" s="6" t="s">
        <v>43</v>
      </c>
    </row>
    <row r="22" spans="1:7" x14ac:dyDescent="0.35">
      <c r="A22" s="5">
        <v>150</v>
      </c>
      <c r="B22" s="6" t="s">
        <v>27</v>
      </c>
      <c r="C22" s="6" t="s">
        <v>39</v>
      </c>
      <c r="D22" s="6" t="s">
        <v>40</v>
      </c>
      <c r="E22" s="6" t="s">
        <v>41</v>
      </c>
      <c r="F22" s="6" t="s">
        <v>44</v>
      </c>
      <c r="G22" s="6" t="s">
        <v>44</v>
      </c>
    </row>
    <row r="23" spans="1:7" x14ac:dyDescent="0.35">
      <c r="A23" s="5">
        <v>160</v>
      </c>
      <c r="B23" s="6" t="s">
        <v>27</v>
      </c>
      <c r="C23" s="6" t="s">
        <v>39</v>
      </c>
      <c r="D23" s="6" t="s">
        <v>40</v>
      </c>
      <c r="E23" s="6" t="s">
        <v>45</v>
      </c>
      <c r="F23" s="6" t="s">
        <v>46</v>
      </c>
      <c r="G23" s="6" t="s">
        <v>46</v>
      </c>
    </row>
    <row r="24" spans="1:7" x14ac:dyDescent="0.35">
      <c r="A24" s="5">
        <v>170</v>
      </c>
      <c r="B24" s="6" t="s">
        <v>27</v>
      </c>
      <c r="C24" s="6" t="s">
        <v>39</v>
      </c>
      <c r="D24" s="6" t="s">
        <v>40</v>
      </c>
      <c r="E24" s="6" t="s">
        <v>45</v>
      </c>
      <c r="F24" s="6" t="s">
        <v>47</v>
      </c>
      <c r="G24" s="6" t="s">
        <v>47</v>
      </c>
    </row>
    <row r="25" spans="1:7" x14ac:dyDescent="0.35">
      <c r="A25" s="5">
        <v>180</v>
      </c>
      <c r="B25" s="6" t="s">
        <v>27</v>
      </c>
      <c r="C25" s="6" t="s">
        <v>39</v>
      </c>
      <c r="D25" s="6" t="s">
        <v>48</v>
      </c>
      <c r="E25" s="6" t="s">
        <v>49</v>
      </c>
      <c r="F25" s="6" t="s">
        <v>49</v>
      </c>
      <c r="G25" s="6" t="s">
        <v>49</v>
      </c>
    </row>
    <row r="26" spans="1:7" x14ac:dyDescent="0.35">
      <c r="A26" s="5">
        <v>190</v>
      </c>
      <c r="B26" s="6" t="s">
        <v>27</v>
      </c>
      <c r="C26" s="6" t="s">
        <v>39</v>
      </c>
      <c r="D26" s="6" t="s">
        <v>48</v>
      </c>
      <c r="E26" s="6" t="s">
        <v>50</v>
      </c>
      <c r="F26" s="6" t="s">
        <v>50</v>
      </c>
      <c r="G26" s="6" t="s">
        <v>50</v>
      </c>
    </row>
    <row r="27" spans="1:7" x14ac:dyDescent="0.35">
      <c r="A27" s="5">
        <v>200</v>
      </c>
      <c r="B27" s="6" t="s">
        <v>27</v>
      </c>
      <c r="C27" s="6" t="s">
        <v>39</v>
      </c>
      <c r="D27" s="6" t="s">
        <v>48</v>
      </c>
      <c r="E27" s="6" t="s">
        <v>51</v>
      </c>
      <c r="F27" s="6" t="s">
        <v>51</v>
      </c>
      <c r="G27" s="6" t="s">
        <v>51</v>
      </c>
    </row>
    <row r="28" spans="1:7" x14ac:dyDescent="0.35">
      <c r="A28" s="5">
        <v>201</v>
      </c>
      <c r="B28" s="6" t="s">
        <v>27</v>
      </c>
      <c r="C28" s="6" t="s">
        <v>39</v>
      </c>
      <c r="D28" s="6" t="s">
        <v>48</v>
      </c>
      <c r="E28" s="6" t="s">
        <v>51</v>
      </c>
      <c r="F28" s="6" t="s">
        <v>119</v>
      </c>
      <c r="G28" s="6" t="s">
        <v>119</v>
      </c>
    </row>
    <row r="29" spans="1:7" x14ac:dyDescent="0.35">
      <c r="A29" s="5">
        <v>210</v>
      </c>
      <c r="B29" s="6" t="s">
        <v>52</v>
      </c>
      <c r="C29" s="6" t="s">
        <v>53</v>
      </c>
      <c r="D29" s="6" t="s">
        <v>2</v>
      </c>
      <c r="E29" s="6" t="s">
        <v>2</v>
      </c>
      <c r="F29" s="6" t="s">
        <v>2</v>
      </c>
      <c r="G29" s="6" t="s">
        <v>2</v>
      </c>
    </row>
    <row r="30" spans="1:7" x14ac:dyDescent="0.35">
      <c r="A30" s="5">
        <v>220</v>
      </c>
      <c r="B30" s="6" t="s">
        <v>52</v>
      </c>
      <c r="C30" s="6" t="s">
        <v>53</v>
      </c>
      <c r="D30" s="6" t="s">
        <v>2</v>
      </c>
      <c r="E30" s="6" t="s">
        <v>2</v>
      </c>
      <c r="F30" s="6" t="s">
        <v>81</v>
      </c>
      <c r="G30" s="6" t="s">
        <v>81</v>
      </c>
    </row>
    <row r="31" spans="1:7" x14ac:dyDescent="0.35">
      <c r="A31" s="5">
        <v>230</v>
      </c>
      <c r="B31" s="6" t="s">
        <v>52</v>
      </c>
      <c r="C31" s="6" t="s">
        <v>53</v>
      </c>
      <c r="D31" s="6" t="s">
        <v>4</v>
      </c>
      <c r="E31" s="6" t="s">
        <v>4</v>
      </c>
      <c r="F31" s="6" t="s">
        <v>4</v>
      </c>
      <c r="G31" s="6" t="s">
        <v>4</v>
      </c>
    </row>
    <row r="32" spans="1:7" x14ac:dyDescent="0.35">
      <c r="A32" s="5">
        <v>240</v>
      </c>
      <c r="B32" s="6" t="s">
        <v>52</v>
      </c>
      <c r="C32" s="6" t="s">
        <v>54</v>
      </c>
      <c r="D32" s="6" t="s">
        <v>55</v>
      </c>
      <c r="E32" s="6" t="s">
        <v>5</v>
      </c>
      <c r="F32" s="6" t="s">
        <v>100</v>
      </c>
      <c r="G32" s="6" t="s">
        <v>56</v>
      </c>
    </row>
    <row r="33" spans="1:7" x14ac:dyDescent="0.35">
      <c r="A33" s="5">
        <v>250</v>
      </c>
      <c r="B33" s="6" t="s">
        <v>52</v>
      </c>
      <c r="C33" s="6" t="s">
        <v>54</v>
      </c>
      <c r="D33" s="6" t="s">
        <v>55</v>
      </c>
      <c r="E33" s="6" t="s">
        <v>5</v>
      </c>
      <c r="F33" s="6" t="s">
        <v>82</v>
      </c>
      <c r="G33" s="6" t="s">
        <v>82</v>
      </c>
    </row>
    <row r="34" spans="1:7" x14ac:dyDescent="0.35">
      <c r="A34" s="5">
        <v>260</v>
      </c>
      <c r="B34" s="6" t="s">
        <v>52</v>
      </c>
      <c r="C34" s="6" t="s">
        <v>54</v>
      </c>
      <c r="D34" s="6" t="s">
        <v>55</v>
      </c>
      <c r="E34" s="6" t="s">
        <v>57</v>
      </c>
      <c r="F34" s="6" t="s">
        <v>58</v>
      </c>
      <c r="G34" s="6" t="s">
        <v>58</v>
      </c>
    </row>
    <row r="35" spans="1:7" x14ac:dyDescent="0.35">
      <c r="A35" s="5">
        <v>270</v>
      </c>
      <c r="B35" s="6" t="s">
        <v>52</v>
      </c>
      <c r="C35" s="6" t="s">
        <v>54</v>
      </c>
      <c r="D35" s="6" t="s">
        <v>55</v>
      </c>
      <c r="E35" s="6" t="s">
        <v>57</v>
      </c>
      <c r="F35" s="6" t="s">
        <v>59</v>
      </c>
      <c r="G35" s="6" t="s">
        <v>59</v>
      </c>
    </row>
    <row r="36" spans="1:7" x14ac:dyDescent="0.35">
      <c r="A36" s="5">
        <v>280</v>
      </c>
      <c r="B36" s="6" t="s">
        <v>52</v>
      </c>
      <c r="C36" s="6" t="s">
        <v>54</v>
      </c>
      <c r="D36" s="6" t="s">
        <v>55</v>
      </c>
      <c r="E36" s="6" t="s">
        <v>57</v>
      </c>
      <c r="F36" s="6" t="s">
        <v>94</v>
      </c>
      <c r="G36" s="6" t="s">
        <v>94</v>
      </c>
    </row>
    <row r="37" spans="1:7" x14ac:dyDescent="0.35">
      <c r="A37" s="5">
        <v>290</v>
      </c>
      <c r="B37" s="6" t="s">
        <v>52</v>
      </c>
      <c r="C37" s="6" t="s">
        <v>54</v>
      </c>
      <c r="D37" s="6" t="s">
        <v>55</v>
      </c>
      <c r="E37" s="6" t="s">
        <v>60</v>
      </c>
      <c r="F37" s="6" t="s">
        <v>95</v>
      </c>
      <c r="G37" s="6" t="s">
        <v>95</v>
      </c>
    </row>
    <row r="38" spans="1:7" x14ac:dyDescent="0.35">
      <c r="A38" s="5">
        <v>300</v>
      </c>
      <c r="B38" s="6" t="s">
        <v>52</v>
      </c>
      <c r="C38" s="6" t="s">
        <v>54</v>
      </c>
      <c r="D38" s="6" t="s">
        <v>55</v>
      </c>
      <c r="E38" s="6" t="s">
        <v>60</v>
      </c>
      <c r="F38" s="6" t="s">
        <v>61</v>
      </c>
      <c r="G38" s="6" t="s">
        <v>61</v>
      </c>
    </row>
    <row r="39" spans="1:7" x14ac:dyDescent="0.35">
      <c r="A39" s="5">
        <v>310</v>
      </c>
      <c r="B39" s="6" t="s">
        <v>52</v>
      </c>
      <c r="C39" s="6" t="s">
        <v>54</v>
      </c>
      <c r="D39" s="6" t="s">
        <v>55</v>
      </c>
      <c r="E39" s="6" t="s">
        <v>60</v>
      </c>
      <c r="F39" s="6" t="s">
        <v>62</v>
      </c>
      <c r="G39" s="6" t="s">
        <v>62</v>
      </c>
    </row>
    <row r="40" spans="1:7" x14ac:dyDescent="0.35">
      <c r="A40" s="5">
        <v>320</v>
      </c>
      <c r="B40" s="6" t="s">
        <v>52</v>
      </c>
      <c r="C40" s="6" t="s">
        <v>54</v>
      </c>
      <c r="D40" s="6" t="s">
        <v>55</v>
      </c>
      <c r="E40" s="6" t="s">
        <v>60</v>
      </c>
      <c r="F40" s="6" t="s">
        <v>63</v>
      </c>
      <c r="G40" s="6" t="s">
        <v>63</v>
      </c>
    </row>
    <row r="41" spans="1:7" x14ac:dyDescent="0.35">
      <c r="A41" s="5">
        <v>330</v>
      </c>
      <c r="B41" s="6" t="s">
        <v>52</v>
      </c>
      <c r="C41" s="6" t="s">
        <v>54</v>
      </c>
      <c r="D41" s="6" t="s">
        <v>55</v>
      </c>
      <c r="E41" s="6" t="s">
        <v>60</v>
      </c>
      <c r="F41" s="6" t="s">
        <v>64</v>
      </c>
      <c r="G41" s="6" t="s">
        <v>64</v>
      </c>
    </row>
    <row r="42" spans="1:7" x14ac:dyDescent="0.35">
      <c r="A42" s="5">
        <v>340</v>
      </c>
      <c r="B42" s="6" t="s">
        <v>52</v>
      </c>
      <c r="C42" s="6" t="s">
        <v>54</v>
      </c>
      <c r="D42" s="6" t="s">
        <v>55</v>
      </c>
      <c r="E42" s="6" t="s">
        <v>60</v>
      </c>
      <c r="F42" s="6" t="s">
        <v>65</v>
      </c>
      <c r="G42" s="6" t="s">
        <v>65</v>
      </c>
    </row>
    <row r="43" spans="1:7" x14ac:dyDescent="0.35">
      <c r="A43" s="5">
        <v>350</v>
      </c>
      <c r="B43" s="6" t="s">
        <v>52</v>
      </c>
      <c r="C43" s="6" t="s">
        <v>54</v>
      </c>
      <c r="D43" s="6" t="s">
        <v>55</v>
      </c>
      <c r="E43" s="6" t="s">
        <v>60</v>
      </c>
      <c r="F43" s="6" t="s">
        <v>66</v>
      </c>
      <c r="G43" s="6" t="s">
        <v>66</v>
      </c>
    </row>
    <row r="44" spans="1:7" x14ac:dyDescent="0.35">
      <c r="A44" s="5">
        <v>360</v>
      </c>
      <c r="B44" s="6" t="s">
        <v>52</v>
      </c>
      <c r="C44" s="6" t="s">
        <v>54</v>
      </c>
      <c r="D44" s="6" t="s">
        <v>55</v>
      </c>
      <c r="E44" s="6" t="s">
        <v>60</v>
      </c>
      <c r="F44" s="6" t="s">
        <v>67</v>
      </c>
      <c r="G44" s="6" t="s">
        <v>67</v>
      </c>
    </row>
    <row r="45" spans="1:7" x14ac:dyDescent="0.35">
      <c r="A45" s="5">
        <v>370</v>
      </c>
      <c r="B45" s="6" t="s">
        <v>52</v>
      </c>
      <c r="C45" s="6" t="s">
        <v>54</v>
      </c>
      <c r="D45" s="6" t="s">
        <v>68</v>
      </c>
      <c r="E45" s="6" t="s">
        <v>6</v>
      </c>
      <c r="F45" s="6" t="s">
        <v>69</v>
      </c>
      <c r="G45" s="6" t="s">
        <v>69</v>
      </c>
    </row>
    <row r="46" spans="1:7" x14ac:dyDescent="0.35">
      <c r="A46" s="5">
        <v>380</v>
      </c>
      <c r="B46" s="6" t="s">
        <v>52</v>
      </c>
      <c r="C46" s="6" t="s">
        <v>54</v>
      </c>
      <c r="D46" s="6" t="s">
        <v>68</v>
      </c>
      <c r="E46" s="6" t="s">
        <v>6</v>
      </c>
      <c r="F46" s="6" t="s">
        <v>70</v>
      </c>
      <c r="G46" s="6" t="s">
        <v>70</v>
      </c>
    </row>
    <row r="47" spans="1:7" x14ac:dyDescent="0.35">
      <c r="A47" s="5">
        <v>390</v>
      </c>
      <c r="B47" s="6" t="s">
        <v>52</v>
      </c>
      <c r="C47" s="6" t="s">
        <v>54</v>
      </c>
      <c r="D47" s="6" t="s">
        <v>68</v>
      </c>
      <c r="E47" s="6" t="s">
        <v>6</v>
      </c>
      <c r="F47" s="6" t="s">
        <v>71</v>
      </c>
      <c r="G47" s="6" t="s">
        <v>71</v>
      </c>
    </row>
    <row r="48" spans="1:7" x14ac:dyDescent="0.35">
      <c r="A48" s="5">
        <v>400</v>
      </c>
      <c r="B48" s="6" t="s">
        <v>52</v>
      </c>
      <c r="C48" s="6" t="s">
        <v>54</v>
      </c>
      <c r="D48" s="6" t="s">
        <v>68</v>
      </c>
      <c r="E48" s="6" t="s">
        <v>72</v>
      </c>
      <c r="F48" s="6" t="s">
        <v>105</v>
      </c>
      <c r="G48" s="6" t="s">
        <v>105</v>
      </c>
    </row>
    <row r="49" spans="1:7" x14ac:dyDescent="0.35">
      <c r="A49" s="5">
        <v>410</v>
      </c>
      <c r="B49" s="6" t="s">
        <v>52</v>
      </c>
      <c r="C49" s="6" t="s">
        <v>73</v>
      </c>
      <c r="D49" s="6" t="s">
        <v>74</v>
      </c>
      <c r="E49" s="6" t="s">
        <v>74</v>
      </c>
      <c r="F49" s="6" t="s">
        <v>74</v>
      </c>
      <c r="G49" s="6" t="s">
        <v>74</v>
      </c>
    </row>
    <row r="50" spans="1:7" x14ac:dyDescent="0.35">
      <c r="A50" s="5">
        <v>420</v>
      </c>
      <c r="B50" s="6" t="s">
        <v>52</v>
      </c>
      <c r="C50" s="6" t="s">
        <v>73</v>
      </c>
      <c r="D50" s="6" t="s">
        <v>75</v>
      </c>
      <c r="E50" s="6" t="s">
        <v>75</v>
      </c>
      <c r="F50" s="6" t="s">
        <v>75</v>
      </c>
      <c r="G50" s="6" t="s">
        <v>75</v>
      </c>
    </row>
    <row r="51" spans="1:7" x14ac:dyDescent="0.35">
      <c r="A51" s="5">
        <v>430</v>
      </c>
      <c r="B51" s="6" t="s">
        <v>52</v>
      </c>
      <c r="C51" s="6" t="s">
        <v>73</v>
      </c>
      <c r="D51" s="6" t="s">
        <v>76</v>
      </c>
      <c r="E51" s="6" t="s">
        <v>76</v>
      </c>
      <c r="F51" s="6" t="s">
        <v>76</v>
      </c>
      <c r="G51" s="6" t="s">
        <v>76</v>
      </c>
    </row>
    <row r="52" spans="1:7" x14ac:dyDescent="0.35">
      <c r="A52" s="5">
        <v>431</v>
      </c>
      <c r="B52" s="6" t="s">
        <v>52</v>
      </c>
      <c r="C52" s="6" t="s">
        <v>73</v>
      </c>
      <c r="D52" s="6" t="s">
        <v>122</v>
      </c>
      <c r="E52" s="6" t="s">
        <v>122</v>
      </c>
      <c r="F52" s="6" t="s">
        <v>122</v>
      </c>
      <c r="G52" s="6" t="s">
        <v>122</v>
      </c>
    </row>
    <row r="53" spans="1:7" x14ac:dyDescent="0.35">
      <c r="A53" s="5">
        <v>440</v>
      </c>
      <c r="B53" s="6" t="s">
        <v>52</v>
      </c>
      <c r="C53" s="6" t="s">
        <v>77</v>
      </c>
      <c r="D53" s="6" t="s">
        <v>78</v>
      </c>
      <c r="E53" s="6" t="s">
        <v>78</v>
      </c>
      <c r="F53" s="6" t="s">
        <v>78</v>
      </c>
      <c r="G53" s="6" t="s">
        <v>78</v>
      </c>
    </row>
    <row r="54" spans="1:7" x14ac:dyDescent="0.35">
      <c r="A54" s="5">
        <v>450</v>
      </c>
      <c r="B54" s="6" t="s">
        <v>52</v>
      </c>
      <c r="C54" s="6" t="s">
        <v>77</v>
      </c>
      <c r="D54" s="6" t="s">
        <v>79</v>
      </c>
      <c r="E54" s="6" t="s">
        <v>79</v>
      </c>
      <c r="F54" s="6" t="s">
        <v>79</v>
      </c>
      <c r="G54" s="6" t="s">
        <v>79</v>
      </c>
    </row>
    <row r="55" spans="1:7" x14ac:dyDescent="0.35">
      <c r="A55" s="5">
        <v>1010</v>
      </c>
      <c r="B55" s="6" t="s">
        <v>109</v>
      </c>
      <c r="C55" s="6" t="s">
        <v>109</v>
      </c>
      <c r="D55" s="6" t="s">
        <v>109</v>
      </c>
      <c r="E55" s="6" t="s">
        <v>109</v>
      </c>
      <c r="F55" s="6" t="s">
        <v>109</v>
      </c>
      <c r="G55" s="6" t="s">
        <v>109</v>
      </c>
    </row>
  </sheetData>
  <conditionalFormatting sqref="G6">
    <cfRule type="duplicateValues" dxfId="3" priority="4"/>
  </conditionalFormatting>
  <conditionalFormatting sqref="G7">
    <cfRule type="duplicateValues" dxfId="2" priority="3"/>
  </conditionalFormatting>
  <conditionalFormatting sqref="G20">
    <cfRule type="duplicateValues" dxfId="1" priority="1"/>
  </conditionalFormatting>
  <conditionalFormatting sqref="G31:G35 G19 G1:G5 G38:G47 G49:G54 G8:G14 G29 G21:G27"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dimension ref="A1:E731"/>
  <sheetViews>
    <sheetView topLeftCell="A724" zoomScale="120" zoomScaleNormal="120" workbookViewId="0">
      <selection activeCell="D737" sqref="D737"/>
    </sheetView>
  </sheetViews>
  <sheetFormatPr defaultRowHeight="14.5" x14ac:dyDescent="0.35"/>
  <cols>
    <col min="1" max="1" width="12.36328125" style="10" customWidth="1"/>
    <col min="3" max="3" width="8.90625" style="11"/>
  </cols>
  <sheetData>
    <row r="1" spans="1:5" x14ac:dyDescent="0.35">
      <c r="A1" s="10" t="s">
        <v>0</v>
      </c>
      <c r="B1" t="s">
        <v>123</v>
      </c>
      <c r="C1" s="9" t="s">
        <v>148</v>
      </c>
      <c r="D1" t="s">
        <v>146</v>
      </c>
      <c r="E1" t="s">
        <v>147</v>
      </c>
    </row>
    <row r="2" spans="1:5" x14ac:dyDescent="0.35">
      <c r="A2" s="10">
        <v>43101</v>
      </c>
      <c r="B2">
        <v>2018</v>
      </c>
      <c r="C2" t="s">
        <v>150</v>
      </c>
      <c r="D2" t="s">
        <v>9</v>
      </c>
      <c r="E2" t="s">
        <v>149</v>
      </c>
    </row>
    <row r="3" spans="1:5" x14ac:dyDescent="0.35">
      <c r="A3" s="10">
        <v>43102</v>
      </c>
      <c r="B3">
        <v>2018</v>
      </c>
      <c r="C3" t="s">
        <v>150</v>
      </c>
      <c r="D3" t="s">
        <v>9</v>
      </c>
      <c r="E3" t="s">
        <v>151</v>
      </c>
    </row>
    <row r="4" spans="1:5" x14ac:dyDescent="0.35">
      <c r="A4" s="10">
        <v>43103</v>
      </c>
      <c r="B4">
        <v>2018</v>
      </c>
      <c r="C4" t="s">
        <v>150</v>
      </c>
      <c r="D4" t="s">
        <v>9</v>
      </c>
      <c r="E4" t="s">
        <v>152</v>
      </c>
    </row>
    <row r="5" spans="1:5" x14ac:dyDescent="0.35">
      <c r="A5" s="10">
        <v>43104</v>
      </c>
      <c r="B5">
        <v>2018</v>
      </c>
      <c r="C5" t="s">
        <v>150</v>
      </c>
      <c r="D5" t="s">
        <v>9</v>
      </c>
      <c r="E5" t="s">
        <v>153</v>
      </c>
    </row>
    <row r="6" spans="1:5" x14ac:dyDescent="0.35">
      <c r="A6" s="10">
        <v>43105</v>
      </c>
      <c r="B6">
        <v>2018</v>
      </c>
      <c r="C6" t="s">
        <v>150</v>
      </c>
      <c r="D6" t="s">
        <v>9</v>
      </c>
      <c r="E6" t="s">
        <v>154</v>
      </c>
    </row>
    <row r="7" spans="1:5" x14ac:dyDescent="0.35">
      <c r="A7" s="10">
        <v>43106</v>
      </c>
      <c r="B7">
        <v>2018</v>
      </c>
      <c r="C7" t="s">
        <v>150</v>
      </c>
      <c r="D7" t="s">
        <v>9</v>
      </c>
      <c r="E7" t="s">
        <v>155</v>
      </c>
    </row>
    <row r="8" spans="1:5" x14ac:dyDescent="0.35">
      <c r="A8" s="10">
        <v>43107</v>
      </c>
      <c r="B8">
        <v>2018</v>
      </c>
      <c r="C8" t="s">
        <v>150</v>
      </c>
      <c r="D8" t="s">
        <v>9</v>
      </c>
      <c r="E8" t="s">
        <v>156</v>
      </c>
    </row>
    <row r="9" spans="1:5" x14ac:dyDescent="0.35">
      <c r="A9" s="10">
        <v>43108</v>
      </c>
      <c r="B9">
        <v>2018</v>
      </c>
      <c r="C9" t="s">
        <v>150</v>
      </c>
      <c r="D9" t="s">
        <v>9</v>
      </c>
      <c r="E9" t="s">
        <v>149</v>
      </c>
    </row>
    <row r="10" spans="1:5" x14ac:dyDescent="0.35">
      <c r="A10" s="10">
        <v>43109</v>
      </c>
      <c r="B10">
        <v>2018</v>
      </c>
      <c r="C10" t="s">
        <v>150</v>
      </c>
      <c r="D10" t="s">
        <v>9</v>
      </c>
      <c r="E10" t="s">
        <v>151</v>
      </c>
    </row>
    <row r="11" spans="1:5" x14ac:dyDescent="0.35">
      <c r="A11" s="10">
        <v>43110</v>
      </c>
      <c r="B11">
        <v>2018</v>
      </c>
      <c r="C11" t="s">
        <v>150</v>
      </c>
      <c r="D11" t="s">
        <v>9</v>
      </c>
      <c r="E11" t="s">
        <v>152</v>
      </c>
    </row>
    <row r="12" spans="1:5" x14ac:dyDescent="0.35">
      <c r="A12" s="10">
        <v>43111</v>
      </c>
      <c r="B12">
        <v>2018</v>
      </c>
      <c r="C12" t="s">
        <v>150</v>
      </c>
      <c r="D12" t="s">
        <v>9</v>
      </c>
      <c r="E12" t="s">
        <v>153</v>
      </c>
    </row>
    <row r="13" spans="1:5" x14ac:dyDescent="0.35">
      <c r="A13" s="10">
        <v>43112</v>
      </c>
      <c r="B13">
        <v>2018</v>
      </c>
      <c r="C13" t="s">
        <v>150</v>
      </c>
      <c r="D13" t="s">
        <v>9</v>
      </c>
      <c r="E13" t="s">
        <v>154</v>
      </c>
    </row>
    <row r="14" spans="1:5" x14ac:dyDescent="0.35">
      <c r="A14" s="10">
        <v>43113</v>
      </c>
      <c r="B14">
        <v>2018</v>
      </c>
      <c r="C14" t="s">
        <v>150</v>
      </c>
      <c r="D14" t="s">
        <v>9</v>
      </c>
      <c r="E14" t="s">
        <v>155</v>
      </c>
    </row>
    <row r="15" spans="1:5" x14ac:dyDescent="0.35">
      <c r="A15" s="10">
        <v>43114</v>
      </c>
      <c r="B15">
        <v>2018</v>
      </c>
      <c r="C15" t="s">
        <v>150</v>
      </c>
      <c r="D15" t="s">
        <v>9</v>
      </c>
      <c r="E15" t="s">
        <v>156</v>
      </c>
    </row>
    <row r="16" spans="1:5" x14ac:dyDescent="0.35">
      <c r="A16" s="10">
        <v>43115</v>
      </c>
      <c r="B16">
        <v>2018</v>
      </c>
      <c r="C16" t="s">
        <v>150</v>
      </c>
      <c r="D16" t="s">
        <v>9</v>
      </c>
      <c r="E16" t="s">
        <v>149</v>
      </c>
    </row>
    <row r="17" spans="1:5" x14ac:dyDescent="0.35">
      <c r="A17" s="10">
        <v>43116</v>
      </c>
      <c r="B17">
        <v>2018</v>
      </c>
      <c r="C17" t="s">
        <v>150</v>
      </c>
      <c r="D17" t="s">
        <v>9</v>
      </c>
      <c r="E17" t="s">
        <v>151</v>
      </c>
    </row>
    <row r="18" spans="1:5" x14ac:dyDescent="0.35">
      <c r="A18" s="10">
        <v>43117</v>
      </c>
      <c r="B18">
        <v>2018</v>
      </c>
      <c r="C18" t="s">
        <v>150</v>
      </c>
      <c r="D18" t="s">
        <v>9</v>
      </c>
      <c r="E18" t="s">
        <v>152</v>
      </c>
    </row>
    <row r="19" spans="1:5" x14ac:dyDescent="0.35">
      <c r="A19" s="10">
        <v>43118</v>
      </c>
      <c r="B19">
        <v>2018</v>
      </c>
      <c r="C19" t="s">
        <v>150</v>
      </c>
      <c r="D19" t="s">
        <v>9</v>
      </c>
      <c r="E19" t="s">
        <v>153</v>
      </c>
    </row>
    <row r="20" spans="1:5" x14ac:dyDescent="0.35">
      <c r="A20" s="10">
        <v>43119</v>
      </c>
      <c r="B20">
        <v>2018</v>
      </c>
      <c r="C20" t="s">
        <v>150</v>
      </c>
      <c r="D20" t="s">
        <v>9</v>
      </c>
      <c r="E20" t="s">
        <v>154</v>
      </c>
    </row>
    <row r="21" spans="1:5" x14ac:dyDescent="0.35">
      <c r="A21" s="10">
        <v>43120</v>
      </c>
      <c r="B21">
        <v>2018</v>
      </c>
      <c r="C21" t="s">
        <v>150</v>
      </c>
      <c r="D21" t="s">
        <v>9</v>
      </c>
      <c r="E21" t="s">
        <v>155</v>
      </c>
    </row>
    <row r="22" spans="1:5" x14ac:dyDescent="0.35">
      <c r="A22" s="10">
        <v>43121</v>
      </c>
      <c r="B22">
        <v>2018</v>
      </c>
      <c r="C22" t="s">
        <v>150</v>
      </c>
      <c r="D22" t="s">
        <v>9</v>
      </c>
      <c r="E22" t="s">
        <v>156</v>
      </c>
    </row>
    <row r="23" spans="1:5" x14ac:dyDescent="0.35">
      <c r="A23" s="10">
        <v>43122</v>
      </c>
      <c r="B23">
        <v>2018</v>
      </c>
      <c r="C23" t="s">
        <v>150</v>
      </c>
      <c r="D23" t="s">
        <v>9</v>
      </c>
      <c r="E23" t="s">
        <v>149</v>
      </c>
    </row>
    <row r="24" spans="1:5" x14ac:dyDescent="0.35">
      <c r="A24" s="10">
        <v>43123</v>
      </c>
      <c r="B24">
        <v>2018</v>
      </c>
      <c r="C24" t="s">
        <v>150</v>
      </c>
      <c r="D24" t="s">
        <v>9</v>
      </c>
      <c r="E24" t="s">
        <v>151</v>
      </c>
    </row>
    <row r="25" spans="1:5" x14ac:dyDescent="0.35">
      <c r="A25" s="10">
        <v>43124</v>
      </c>
      <c r="B25">
        <v>2018</v>
      </c>
      <c r="C25" t="s">
        <v>150</v>
      </c>
      <c r="D25" t="s">
        <v>9</v>
      </c>
      <c r="E25" t="s">
        <v>152</v>
      </c>
    </row>
    <row r="26" spans="1:5" x14ac:dyDescent="0.35">
      <c r="A26" s="10">
        <v>43125</v>
      </c>
      <c r="B26">
        <v>2018</v>
      </c>
      <c r="C26" t="s">
        <v>150</v>
      </c>
      <c r="D26" t="s">
        <v>9</v>
      </c>
      <c r="E26" t="s">
        <v>153</v>
      </c>
    </row>
    <row r="27" spans="1:5" x14ac:dyDescent="0.35">
      <c r="A27" s="10">
        <v>43126</v>
      </c>
      <c r="B27">
        <v>2018</v>
      </c>
      <c r="C27" t="s">
        <v>150</v>
      </c>
      <c r="D27" t="s">
        <v>9</v>
      </c>
      <c r="E27" t="s">
        <v>154</v>
      </c>
    </row>
    <row r="28" spans="1:5" x14ac:dyDescent="0.35">
      <c r="A28" s="10">
        <v>43127</v>
      </c>
      <c r="B28">
        <v>2018</v>
      </c>
      <c r="C28" t="s">
        <v>150</v>
      </c>
      <c r="D28" t="s">
        <v>9</v>
      </c>
      <c r="E28" t="s">
        <v>155</v>
      </c>
    </row>
    <row r="29" spans="1:5" x14ac:dyDescent="0.35">
      <c r="A29" s="10">
        <v>43128</v>
      </c>
      <c r="B29">
        <v>2018</v>
      </c>
      <c r="C29" t="s">
        <v>150</v>
      </c>
      <c r="D29" t="s">
        <v>9</v>
      </c>
      <c r="E29" t="s">
        <v>156</v>
      </c>
    </row>
    <row r="30" spans="1:5" x14ac:dyDescent="0.35">
      <c r="A30" s="10">
        <v>43129</v>
      </c>
      <c r="B30">
        <v>2018</v>
      </c>
      <c r="C30" t="s">
        <v>150</v>
      </c>
      <c r="D30" t="s">
        <v>9</v>
      </c>
      <c r="E30" t="s">
        <v>149</v>
      </c>
    </row>
    <row r="31" spans="1:5" x14ac:dyDescent="0.35">
      <c r="A31" s="10">
        <v>43130</v>
      </c>
      <c r="B31">
        <v>2018</v>
      </c>
      <c r="C31" t="s">
        <v>150</v>
      </c>
      <c r="D31" t="s">
        <v>9</v>
      </c>
      <c r="E31" t="s">
        <v>151</v>
      </c>
    </row>
    <row r="32" spans="1:5" x14ac:dyDescent="0.35">
      <c r="A32" s="10">
        <v>43131</v>
      </c>
      <c r="B32">
        <v>2018</v>
      </c>
      <c r="C32" t="s">
        <v>150</v>
      </c>
      <c r="D32" t="s">
        <v>9</v>
      </c>
      <c r="E32" t="s">
        <v>152</v>
      </c>
    </row>
    <row r="33" spans="1:5" x14ac:dyDescent="0.35">
      <c r="A33" s="10">
        <v>43132</v>
      </c>
      <c r="B33">
        <v>2018</v>
      </c>
      <c r="C33" t="s">
        <v>150</v>
      </c>
      <c r="D33" t="s">
        <v>10</v>
      </c>
      <c r="E33" t="s">
        <v>153</v>
      </c>
    </row>
    <row r="34" spans="1:5" x14ac:dyDescent="0.35">
      <c r="A34" s="10">
        <v>43133</v>
      </c>
      <c r="B34">
        <v>2018</v>
      </c>
      <c r="C34" t="s">
        <v>150</v>
      </c>
      <c r="D34" t="s">
        <v>10</v>
      </c>
      <c r="E34" t="s">
        <v>154</v>
      </c>
    </row>
    <row r="35" spans="1:5" x14ac:dyDescent="0.35">
      <c r="A35" s="10">
        <v>43134</v>
      </c>
      <c r="B35">
        <v>2018</v>
      </c>
      <c r="C35" t="s">
        <v>150</v>
      </c>
      <c r="D35" t="s">
        <v>10</v>
      </c>
      <c r="E35" t="s">
        <v>155</v>
      </c>
    </row>
    <row r="36" spans="1:5" x14ac:dyDescent="0.35">
      <c r="A36" s="10">
        <v>43135</v>
      </c>
      <c r="B36">
        <v>2018</v>
      </c>
      <c r="C36" t="s">
        <v>150</v>
      </c>
      <c r="D36" t="s">
        <v>10</v>
      </c>
      <c r="E36" t="s">
        <v>156</v>
      </c>
    </row>
    <row r="37" spans="1:5" x14ac:dyDescent="0.35">
      <c r="A37" s="10">
        <v>43136</v>
      </c>
      <c r="B37">
        <v>2018</v>
      </c>
      <c r="C37" t="s">
        <v>150</v>
      </c>
      <c r="D37" t="s">
        <v>10</v>
      </c>
      <c r="E37" t="s">
        <v>149</v>
      </c>
    </row>
    <row r="38" spans="1:5" x14ac:dyDescent="0.35">
      <c r="A38" s="10">
        <v>43137</v>
      </c>
      <c r="B38">
        <v>2018</v>
      </c>
      <c r="C38" t="s">
        <v>150</v>
      </c>
      <c r="D38" t="s">
        <v>10</v>
      </c>
      <c r="E38" t="s">
        <v>151</v>
      </c>
    </row>
    <row r="39" spans="1:5" x14ac:dyDescent="0.35">
      <c r="A39" s="10">
        <v>43138</v>
      </c>
      <c r="B39">
        <v>2018</v>
      </c>
      <c r="C39" t="s">
        <v>150</v>
      </c>
      <c r="D39" t="s">
        <v>10</v>
      </c>
      <c r="E39" t="s">
        <v>152</v>
      </c>
    </row>
    <row r="40" spans="1:5" x14ac:dyDescent="0.35">
      <c r="A40" s="10">
        <v>43139</v>
      </c>
      <c r="B40">
        <v>2018</v>
      </c>
      <c r="C40" t="s">
        <v>150</v>
      </c>
      <c r="D40" t="s">
        <v>10</v>
      </c>
      <c r="E40" t="s">
        <v>153</v>
      </c>
    </row>
    <row r="41" spans="1:5" x14ac:dyDescent="0.35">
      <c r="A41" s="10">
        <v>43140</v>
      </c>
      <c r="B41">
        <v>2018</v>
      </c>
      <c r="C41" t="s">
        <v>150</v>
      </c>
      <c r="D41" t="s">
        <v>10</v>
      </c>
      <c r="E41" t="s">
        <v>154</v>
      </c>
    </row>
    <row r="42" spans="1:5" x14ac:dyDescent="0.35">
      <c r="A42" s="10">
        <v>43141</v>
      </c>
      <c r="B42">
        <v>2018</v>
      </c>
      <c r="C42" t="s">
        <v>150</v>
      </c>
      <c r="D42" t="s">
        <v>10</v>
      </c>
      <c r="E42" t="s">
        <v>155</v>
      </c>
    </row>
    <row r="43" spans="1:5" x14ac:dyDescent="0.35">
      <c r="A43" s="10">
        <v>43142</v>
      </c>
      <c r="B43">
        <v>2018</v>
      </c>
      <c r="C43" t="s">
        <v>150</v>
      </c>
      <c r="D43" t="s">
        <v>10</v>
      </c>
      <c r="E43" t="s">
        <v>156</v>
      </c>
    </row>
    <row r="44" spans="1:5" x14ac:dyDescent="0.35">
      <c r="A44" s="10">
        <v>43143</v>
      </c>
      <c r="B44">
        <v>2018</v>
      </c>
      <c r="C44" t="s">
        <v>150</v>
      </c>
      <c r="D44" t="s">
        <v>10</v>
      </c>
      <c r="E44" t="s">
        <v>149</v>
      </c>
    </row>
    <row r="45" spans="1:5" x14ac:dyDescent="0.35">
      <c r="A45" s="10">
        <v>43144</v>
      </c>
      <c r="B45">
        <v>2018</v>
      </c>
      <c r="C45" t="s">
        <v>150</v>
      </c>
      <c r="D45" t="s">
        <v>10</v>
      </c>
      <c r="E45" t="s">
        <v>151</v>
      </c>
    </row>
    <row r="46" spans="1:5" x14ac:dyDescent="0.35">
      <c r="A46" s="10">
        <v>43145</v>
      </c>
      <c r="B46">
        <v>2018</v>
      </c>
      <c r="C46" t="s">
        <v>150</v>
      </c>
      <c r="D46" t="s">
        <v>10</v>
      </c>
      <c r="E46" t="s">
        <v>152</v>
      </c>
    </row>
    <row r="47" spans="1:5" x14ac:dyDescent="0.35">
      <c r="A47" s="10">
        <v>43146</v>
      </c>
      <c r="B47">
        <v>2018</v>
      </c>
      <c r="C47" t="s">
        <v>150</v>
      </c>
      <c r="D47" t="s">
        <v>10</v>
      </c>
      <c r="E47" t="s">
        <v>153</v>
      </c>
    </row>
    <row r="48" spans="1:5" x14ac:dyDescent="0.35">
      <c r="A48" s="10">
        <v>43147</v>
      </c>
      <c r="B48">
        <v>2018</v>
      </c>
      <c r="C48" t="s">
        <v>150</v>
      </c>
      <c r="D48" t="s">
        <v>10</v>
      </c>
      <c r="E48" t="s">
        <v>154</v>
      </c>
    </row>
    <row r="49" spans="1:5" x14ac:dyDescent="0.35">
      <c r="A49" s="10">
        <v>43148</v>
      </c>
      <c r="B49">
        <v>2018</v>
      </c>
      <c r="C49" t="s">
        <v>150</v>
      </c>
      <c r="D49" t="s">
        <v>10</v>
      </c>
      <c r="E49" t="s">
        <v>155</v>
      </c>
    </row>
    <row r="50" spans="1:5" x14ac:dyDescent="0.35">
      <c r="A50" s="10">
        <v>43149</v>
      </c>
      <c r="B50">
        <v>2018</v>
      </c>
      <c r="C50" t="s">
        <v>150</v>
      </c>
      <c r="D50" t="s">
        <v>10</v>
      </c>
      <c r="E50" t="s">
        <v>156</v>
      </c>
    </row>
    <row r="51" spans="1:5" x14ac:dyDescent="0.35">
      <c r="A51" s="10">
        <v>43150</v>
      </c>
      <c r="B51">
        <v>2018</v>
      </c>
      <c r="C51" t="s">
        <v>150</v>
      </c>
      <c r="D51" t="s">
        <v>10</v>
      </c>
      <c r="E51" t="s">
        <v>149</v>
      </c>
    </row>
    <row r="52" spans="1:5" x14ac:dyDescent="0.35">
      <c r="A52" s="10">
        <v>43151</v>
      </c>
      <c r="B52">
        <v>2018</v>
      </c>
      <c r="C52" t="s">
        <v>150</v>
      </c>
      <c r="D52" t="s">
        <v>10</v>
      </c>
      <c r="E52" t="s">
        <v>151</v>
      </c>
    </row>
    <row r="53" spans="1:5" x14ac:dyDescent="0.35">
      <c r="A53" s="10">
        <v>43152</v>
      </c>
      <c r="B53">
        <v>2018</v>
      </c>
      <c r="C53" t="s">
        <v>150</v>
      </c>
      <c r="D53" t="s">
        <v>10</v>
      </c>
      <c r="E53" t="s">
        <v>152</v>
      </c>
    </row>
    <row r="54" spans="1:5" x14ac:dyDescent="0.35">
      <c r="A54" s="10">
        <v>43153</v>
      </c>
      <c r="B54">
        <v>2018</v>
      </c>
      <c r="C54" t="s">
        <v>150</v>
      </c>
      <c r="D54" t="s">
        <v>10</v>
      </c>
      <c r="E54" t="s">
        <v>153</v>
      </c>
    </row>
    <row r="55" spans="1:5" x14ac:dyDescent="0.35">
      <c r="A55" s="10">
        <v>43154</v>
      </c>
      <c r="B55">
        <v>2018</v>
      </c>
      <c r="C55" t="s">
        <v>150</v>
      </c>
      <c r="D55" t="s">
        <v>10</v>
      </c>
      <c r="E55" t="s">
        <v>154</v>
      </c>
    </row>
    <row r="56" spans="1:5" x14ac:dyDescent="0.35">
      <c r="A56" s="10">
        <v>43155</v>
      </c>
      <c r="B56">
        <v>2018</v>
      </c>
      <c r="C56" t="s">
        <v>150</v>
      </c>
      <c r="D56" t="s">
        <v>10</v>
      </c>
      <c r="E56" t="s">
        <v>155</v>
      </c>
    </row>
    <row r="57" spans="1:5" x14ac:dyDescent="0.35">
      <c r="A57" s="10">
        <v>43156</v>
      </c>
      <c r="B57">
        <v>2018</v>
      </c>
      <c r="C57" t="s">
        <v>150</v>
      </c>
      <c r="D57" t="s">
        <v>10</v>
      </c>
      <c r="E57" t="s">
        <v>156</v>
      </c>
    </row>
    <row r="58" spans="1:5" x14ac:dyDescent="0.35">
      <c r="A58" s="10">
        <v>43157</v>
      </c>
      <c r="B58">
        <v>2018</v>
      </c>
      <c r="C58" t="s">
        <v>150</v>
      </c>
      <c r="D58" t="s">
        <v>10</v>
      </c>
      <c r="E58" t="s">
        <v>149</v>
      </c>
    </row>
    <row r="59" spans="1:5" x14ac:dyDescent="0.35">
      <c r="A59" s="10">
        <v>43158</v>
      </c>
      <c r="B59">
        <v>2018</v>
      </c>
      <c r="C59" t="s">
        <v>150</v>
      </c>
      <c r="D59" t="s">
        <v>10</v>
      </c>
      <c r="E59" t="s">
        <v>151</v>
      </c>
    </row>
    <row r="60" spans="1:5" x14ac:dyDescent="0.35">
      <c r="A60" s="10">
        <v>43159</v>
      </c>
      <c r="B60">
        <v>2018</v>
      </c>
      <c r="C60" t="s">
        <v>150</v>
      </c>
      <c r="D60" t="s">
        <v>10</v>
      </c>
      <c r="E60" t="s">
        <v>152</v>
      </c>
    </row>
    <row r="61" spans="1:5" x14ac:dyDescent="0.35">
      <c r="A61" s="10">
        <v>43160</v>
      </c>
      <c r="B61">
        <v>2018</v>
      </c>
      <c r="C61" t="s">
        <v>150</v>
      </c>
      <c r="D61" t="s">
        <v>11</v>
      </c>
      <c r="E61" t="s">
        <v>153</v>
      </c>
    </row>
    <row r="62" spans="1:5" x14ac:dyDescent="0.35">
      <c r="A62" s="10">
        <v>43161</v>
      </c>
      <c r="B62">
        <v>2018</v>
      </c>
      <c r="C62" t="s">
        <v>150</v>
      </c>
      <c r="D62" t="s">
        <v>11</v>
      </c>
      <c r="E62" t="s">
        <v>154</v>
      </c>
    </row>
    <row r="63" spans="1:5" x14ac:dyDescent="0.35">
      <c r="A63" s="10">
        <v>43162</v>
      </c>
      <c r="B63">
        <v>2018</v>
      </c>
      <c r="C63" t="s">
        <v>150</v>
      </c>
      <c r="D63" t="s">
        <v>11</v>
      </c>
      <c r="E63" t="s">
        <v>155</v>
      </c>
    </row>
    <row r="64" spans="1:5" x14ac:dyDescent="0.35">
      <c r="A64" s="10">
        <v>43163</v>
      </c>
      <c r="B64">
        <v>2018</v>
      </c>
      <c r="C64" t="s">
        <v>150</v>
      </c>
      <c r="D64" t="s">
        <v>11</v>
      </c>
      <c r="E64" t="s">
        <v>156</v>
      </c>
    </row>
    <row r="65" spans="1:5" x14ac:dyDescent="0.35">
      <c r="A65" s="10">
        <v>43164</v>
      </c>
      <c r="B65">
        <v>2018</v>
      </c>
      <c r="C65" t="s">
        <v>150</v>
      </c>
      <c r="D65" t="s">
        <v>11</v>
      </c>
      <c r="E65" t="s">
        <v>149</v>
      </c>
    </row>
    <row r="66" spans="1:5" x14ac:dyDescent="0.35">
      <c r="A66" s="10">
        <v>43165</v>
      </c>
      <c r="B66">
        <v>2018</v>
      </c>
      <c r="C66" t="s">
        <v>150</v>
      </c>
      <c r="D66" t="s">
        <v>11</v>
      </c>
      <c r="E66" t="s">
        <v>151</v>
      </c>
    </row>
    <row r="67" spans="1:5" x14ac:dyDescent="0.35">
      <c r="A67" s="10">
        <v>43166</v>
      </c>
      <c r="B67">
        <v>2018</v>
      </c>
      <c r="C67" t="s">
        <v>150</v>
      </c>
      <c r="D67" t="s">
        <v>11</v>
      </c>
      <c r="E67" t="s">
        <v>152</v>
      </c>
    </row>
    <row r="68" spans="1:5" x14ac:dyDescent="0.35">
      <c r="A68" s="10">
        <v>43167</v>
      </c>
      <c r="B68">
        <v>2018</v>
      </c>
      <c r="C68" t="s">
        <v>150</v>
      </c>
      <c r="D68" t="s">
        <v>11</v>
      </c>
      <c r="E68" t="s">
        <v>153</v>
      </c>
    </row>
    <row r="69" spans="1:5" x14ac:dyDescent="0.35">
      <c r="A69" s="10">
        <v>43168</v>
      </c>
      <c r="B69">
        <v>2018</v>
      </c>
      <c r="C69" t="s">
        <v>150</v>
      </c>
      <c r="D69" t="s">
        <v>11</v>
      </c>
      <c r="E69" t="s">
        <v>154</v>
      </c>
    </row>
    <row r="70" spans="1:5" x14ac:dyDescent="0.35">
      <c r="A70" s="10">
        <v>43169</v>
      </c>
      <c r="B70">
        <v>2018</v>
      </c>
      <c r="C70" t="s">
        <v>150</v>
      </c>
      <c r="D70" t="s">
        <v>11</v>
      </c>
      <c r="E70" t="s">
        <v>155</v>
      </c>
    </row>
    <row r="71" spans="1:5" x14ac:dyDescent="0.35">
      <c r="A71" s="10">
        <v>43170</v>
      </c>
      <c r="B71">
        <v>2018</v>
      </c>
      <c r="C71" t="s">
        <v>150</v>
      </c>
      <c r="D71" t="s">
        <v>11</v>
      </c>
      <c r="E71" t="s">
        <v>156</v>
      </c>
    </row>
    <row r="72" spans="1:5" x14ac:dyDescent="0.35">
      <c r="A72" s="10">
        <v>43171</v>
      </c>
      <c r="B72">
        <v>2018</v>
      </c>
      <c r="C72" t="s">
        <v>150</v>
      </c>
      <c r="D72" t="s">
        <v>11</v>
      </c>
      <c r="E72" t="s">
        <v>149</v>
      </c>
    </row>
    <row r="73" spans="1:5" x14ac:dyDescent="0.35">
      <c r="A73" s="10">
        <v>43172</v>
      </c>
      <c r="B73">
        <v>2018</v>
      </c>
      <c r="C73" t="s">
        <v>150</v>
      </c>
      <c r="D73" t="s">
        <v>11</v>
      </c>
      <c r="E73" t="s">
        <v>151</v>
      </c>
    </row>
    <row r="74" spans="1:5" x14ac:dyDescent="0.35">
      <c r="A74" s="10">
        <v>43173</v>
      </c>
      <c r="B74">
        <v>2018</v>
      </c>
      <c r="C74" t="s">
        <v>150</v>
      </c>
      <c r="D74" t="s">
        <v>11</v>
      </c>
      <c r="E74" t="s">
        <v>152</v>
      </c>
    </row>
    <row r="75" spans="1:5" x14ac:dyDescent="0.35">
      <c r="A75" s="10">
        <v>43174</v>
      </c>
      <c r="B75">
        <v>2018</v>
      </c>
      <c r="C75" t="s">
        <v>150</v>
      </c>
      <c r="D75" t="s">
        <v>11</v>
      </c>
      <c r="E75" t="s">
        <v>153</v>
      </c>
    </row>
    <row r="76" spans="1:5" x14ac:dyDescent="0.35">
      <c r="A76" s="10">
        <v>43175</v>
      </c>
      <c r="B76">
        <v>2018</v>
      </c>
      <c r="C76" t="s">
        <v>150</v>
      </c>
      <c r="D76" t="s">
        <v>11</v>
      </c>
      <c r="E76" t="s">
        <v>154</v>
      </c>
    </row>
    <row r="77" spans="1:5" x14ac:dyDescent="0.35">
      <c r="A77" s="10">
        <v>43176</v>
      </c>
      <c r="B77">
        <v>2018</v>
      </c>
      <c r="C77" t="s">
        <v>150</v>
      </c>
      <c r="D77" t="s">
        <v>11</v>
      </c>
      <c r="E77" t="s">
        <v>155</v>
      </c>
    </row>
    <row r="78" spans="1:5" x14ac:dyDescent="0.35">
      <c r="A78" s="10">
        <v>43177</v>
      </c>
      <c r="B78">
        <v>2018</v>
      </c>
      <c r="C78" t="s">
        <v>150</v>
      </c>
      <c r="D78" t="s">
        <v>11</v>
      </c>
      <c r="E78" t="s">
        <v>156</v>
      </c>
    </row>
    <row r="79" spans="1:5" x14ac:dyDescent="0.35">
      <c r="A79" s="10">
        <v>43178</v>
      </c>
      <c r="B79">
        <v>2018</v>
      </c>
      <c r="C79" t="s">
        <v>150</v>
      </c>
      <c r="D79" t="s">
        <v>11</v>
      </c>
      <c r="E79" t="s">
        <v>149</v>
      </c>
    </row>
    <row r="80" spans="1:5" x14ac:dyDescent="0.35">
      <c r="A80" s="10">
        <v>43179</v>
      </c>
      <c r="B80">
        <v>2018</v>
      </c>
      <c r="C80" t="s">
        <v>150</v>
      </c>
      <c r="D80" t="s">
        <v>11</v>
      </c>
      <c r="E80" t="s">
        <v>151</v>
      </c>
    </row>
    <row r="81" spans="1:5" x14ac:dyDescent="0.35">
      <c r="A81" s="10">
        <v>43180</v>
      </c>
      <c r="B81">
        <v>2018</v>
      </c>
      <c r="C81" t="s">
        <v>150</v>
      </c>
      <c r="D81" t="s">
        <v>11</v>
      </c>
      <c r="E81" t="s">
        <v>152</v>
      </c>
    </row>
    <row r="82" spans="1:5" x14ac:dyDescent="0.35">
      <c r="A82" s="10">
        <v>43181</v>
      </c>
      <c r="B82">
        <v>2018</v>
      </c>
      <c r="C82" t="s">
        <v>150</v>
      </c>
      <c r="D82" t="s">
        <v>11</v>
      </c>
      <c r="E82" t="s">
        <v>153</v>
      </c>
    </row>
    <row r="83" spans="1:5" x14ac:dyDescent="0.35">
      <c r="A83" s="10">
        <v>43182</v>
      </c>
      <c r="B83">
        <v>2018</v>
      </c>
      <c r="C83" t="s">
        <v>150</v>
      </c>
      <c r="D83" t="s">
        <v>11</v>
      </c>
      <c r="E83" t="s">
        <v>154</v>
      </c>
    </row>
    <row r="84" spans="1:5" x14ac:dyDescent="0.35">
      <c r="A84" s="10">
        <v>43183</v>
      </c>
      <c r="B84">
        <v>2018</v>
      </c>
      <c r="C84" t="s">
        <v>150</v>
      </c>
      <c r="D84" t="s">
        <v>11</v>
      </c>
      <c r="E84" t="s">
        <v>155</v>
      </c>
    </row>
    <row r="85" spans="1:5" x14ac:dyDescent="0.35">
      <c r="A85" s="10">
        <v>43184</v>
      </c>
      <c r="B85">
        <v>2018</v>
      </c>
      <c r="C85" t="s">
        <v>150</v>
      </c>
      <c r="D85" t="s">
        <v>11</v>
      </c>
      <c r="E85" t="s">
        <v>156</v>
      </c>
    </row>
    <row r="86" spans="1:5" x14ac:dyDescent="0.35">
      <c r="A86" s="10">
        <v>43185</v>
      </c>
      <c r="B86">
        <v>2018</v>
      </c>
      <c r="C86" t="s">
        <v>150</v>
      </c>
      <c r="D86" t="s">
        <v>11</v>
      </c>
      <c r="E86" t="s">
        <v>149</v>
      </c>
    </row>
    <row r="87" spans="1:5" x14ac:dyDescent="0.35">
      <c r="A87" s="10">
        <v>43186</v>
      </c>
      <c r="B87">
        <v>2018</v>
      </c>
      <c r="C87" t="s">
        <v>150</v>
      </c>
      <c r="D87" t="s">
        <v>11</v>
      </c>
      <c r="E87" t="s">
        <v>151</v>
      </c>
    </row>
    <row r="88" spans="1:5" x14ac:dyDescent="0.35">
      <c r="A88" s="10">
        <v>43187</v>
      </c>
      <c r="B88">
        <v>2018</v>
      </c>
      <c r="C88" t="s">
        <v>150</v>
      </c>
      <c r="D88" t="s">
        <v>11</v>
      </c>
      <c r="E88" t="s">
        <v>152</v>
      </c>
    </row>
    <row r="89" spans="1:5" x14ac:dyDescent="0.35">
      <c r="A89" s="10">
        <v>43188</v>
      </c>
      <c r="B89">
        <v>2018</v>
      </c>
      <c r="C89" t="s">
        <v>150</v>
      </c>
      <c r="D89" t="s">
        <v>11</v>
      </c>
      <c r="E89" t="s">
        <v>153</v>
      </c>
    </row>
    <row r="90" spans="1:5" x14ac:dyDescent="0.35">
      <c r="A90" s="10">
        <v>43189</v>
      </c>
      <c r="B90">
        <v>2018</v>
      </c>
      <c r="C90" t="s">
        <v>150</v>
      </c>
      <c r="D90" t="s">
        <v>11</v>
      </c>
      <c r="E90" t="s">
        <v>154</v>
      </c>
    </row>
    <row r="91" spans="1:5" x14ac:dyDescent="0.35">
      <c r="A91" s="10">
        <v>43190</v>
      </c>
      <c r="B91">
        <v>2018</v>
      </c>
      <c r="C91" t="s">
        <v>150</v>
      </c>
      <c r="D91" t="s">
        <v>11</v>
      </c>
      <c r="E91" t="s">
        <v>155</v>
      </c>
    </row>
    <row r="92" spans="1:5" x14ac:dyDescent="0.35">
      <c r="A92" s="10">
        <v>43191</v>
      </c>
      <c r="B92">
        <v>2018</v>
      </c>
      <c r="C92" t="s">
        <v>157</v>
      </c>
      <c r="D92" t="s">
        <v>12</v>
      </c>
      <c r="E92" t="s">
        <v>156</v>
      </c>
    </row>
    <row r="93" spans="1:5" x14ac:dyDescent="0.35">
      <c r="A93" s="10">
        <v>43192</v>
      </c>
      <c r="B93">
        <v>2018</v>
      </c>
      <c r="C93" t="s">
        <v>157</v>
      </c>
      <c r="D93" t="s">
        <v>12</v>
      </c>
      <c r="E93" t="s">
        <v>149</v>
      </c>
    </row>
    <row r="94" spans="1:5" x14ac:dyDescent="0.35">
      <c r="A94" s="10">
        <v>43193</v>
      </c>
      <c r="B94">
        <v>2018</v>
      </c>
      <c r="C94" t="s">
        <v>157</v>
      </c>
      <c r="D94" t="s">
        <v>12</v>
      </c>
      <c r="E94" t="s">
        <v>151</v>
      </c>
    </row>
    <row r="95" spans="1:5" x14ac:dyDescent="0.35">
      <c r="A95" s="10">
        <v>43194</v>
      </c>
      <c r="B95">
        <v>2018</v>
      </c>
      <c r="C95" t="s">
        <v>157</v>
      </c>
      <c r="D95" t="s">
        <v>12</v>
      </c>
      <c r="E95" t="s">
        <v>152</v>
      </c>
    </row>
    <row r="96" spans="1:5" x14ac:dyDescent="0.35">
      <c r="A96" s="10">
        <v>43195</v>
      </c>
      <c r="B96">
        <v>2018</v>
      </c>
      <c r="C96" t="s">
        <v>157</v>
      </c>
      <c r="D96" t="s">
        <v>12</v>
      </c>
      <c r="E96" t="s">
        <v>153</v>
      </c>
    </row>
    <row r="97" spans="1:5" x14ac:dyDescent="0.35">
      <c r="A97" s="10">
        <v>43196</v>
      </c>
      <c r="B97">
        <v>2018</v>
      </c>
      <c r="C97" t="s">
        <v>157</v>
      </c>
      <c r="D97" t="s">
        <v>12</v>
      </c>
      <c r="E97" t="s">
        <v>154</v>
      </c>
    </row>
    <row r="98" spans="1:5" x14ac:dyDescent="0.35">
      <c r="A98" s="10">
        <v>43197</v>
      </c>
      <c r="B98">
        <v>2018</v>
      </c>
      <c r="C98" t="s">
        <v>157</v>
      </c>
      <c r="D98" t="s">
        <v>12</v>
      </c>
      <c r="E98" t="s">
        <v>155</v>
      </c>
    </row>
    <row r="99" spans="1:5" x14ac:dyDescent="0.35">
      <c r="A99" s="10">
        <v>43198</v>
      </c>
      <c r="B99">
        <v>2018</v>
      </c>
      <c r="C99" t="s">
        <v>157</v>
      </c>
      <c r="D99" t="s">
        <v>12</v>
      </c>
      <c r="E99" t="s">
        <v>156</v>
      </c>
    </row>
    <row r="100" spans="1:5" x14ac:dyDescent="0.35">
      <c r="A100" s="10">
        <v>43199</v>
      </c>
      <c r="B100">
        <v>2018</v>
      </c>
      <c r="C100" t="s">
        <v>157</v>
      </c>
      <c r="D100" t="s">
        <v>12</v>
      </c>
      <c r="E100" t="s">
        <v>149</v>
      </c>
    </row>
    <row r="101" spans="1:5" x14ac:dyDescent="0.35">
      <c r="A101" s="10">
        <v>43200</v>
      </c>
      <c r="B101">
        <v>2018</v>
      </c>
      <c r="C101" t="s">
        <v>157</v>
      </c>
      <c r="D101" t="s">
        <v>12</v>
      </c>
      <c r="E101" t="s">
        <v>151</v>
      </c>
    </row>
    <row r="102" spans="1:5" x14ac:dyDescent="0.35">
      <c r="A102" s="10">
        <v>43201</v>
      </c>
      <c r="B102">
        <v>2018</v>
      </c>
      <c r="C102" t="s">
        <v>157</v>
      </c>
      <c r="D102" t="s">
        <v>12</v>
      </c>
      <c r="E102" t="s">
        <v>152</v>
      </c>
    </row>
    <row r="103" spans="1:5" x14ac:dyDescent="0.35">
      <c r="A103" s="10">
        <v>43202</v>
      </c>
      <c r="B103">
        <v>2018</v>
      </c>
      <c r="C103" t="s">
        <v>157</v>
      </c>
      <c r="D103" t="s">
        <v>12</v>
      </c>
      <c r="E103" t="s">
        <v>153</v>
      </c>
    </row>
    <row r="104" spans="1:5" x14ac:dyDescent="0.35">
      <c r="A104" s="10">
        <v>43203</v>
      </c>
      <c r="B104">
        <v>2018</v>
      </c>
      <c r="C104" t="s">
        <v>157</v>
      </c>
      <c r="D104" t="s">
        <v>12</v>
      </c>
      <c r="E104" t="s">
        <v>154</v>
      </c>
    </row>
    <row r="105" spans="1:5" x14ac:dyDescent="0.35">
      <c r="A105" s="10">
        <v>43204</v>
      </c>
      <c r="B105">
        <v>2018</v>
      </c>
      <c r="C105" t="s">
        <v>157</v>
      </c>
      <c r="D105" t="s">
        <v>12</v>
      </c>
      <c r="E105" t="s">
        <v>155</v>
      </c>
    </row>
    <row r="106" spans="1:5" x14ac:dyDescent="0.35">
      <c r="A106" s="10">
        <v>43205</v>
      </c>
      <c r="B106">
        <v>2018</v>
      </c>
      <c r="C106" t="s">
        <v>157</v>
      </c>
      <c r="D106" t="s">
        <v>12</v>
      </c>
      <c r="E106" t="s">
        <v>156</v>
      </c>
    </row>
    <row r="107" spans="1:5" x14ac:dyDescent="0.35">
      <c r="A107" s="10">
        <v>43206</v>
      </c>
      <c r="B107">
        <v>2018</v>
      </c>
      <c r="C107" t="s">
        <v>157</v>
      </c>
      <c r="D107" t="s">
        <v>12</v>
      </c>
      <c r="E107" t="s">
        <v>149</v>
      </c>
    </row>
    <row r="108" spans="1:5" x14ac:dyDescent="0.35">
      <c r="A108" s="10">
        <v>43207</v>
      </c>
      <c r="B108">
        <v>2018</v>
      </c>
      <c r="C108" t="s">
        <v>157</v>
      </c>
      <c r="D108" t="s">
        <v>12</v>
      </c>
      <c r="E108" t="s">
        <v>151</v>
      </c>
    </row>
    <row r="109" spans="1:5" x14ac:dyDescent="0.35">
      <c r="A109" s="10">
        <v>43208</v>
      </c>
      <c r="B109">
        <v>2018</v>
      </c>
      <c r="C109" t="s">
        <v>157</v>
      </c>
      <c r="D109" t="s">
        <v>12</v>
      </c>
      <c r="E109" t="s">
        <v>152</v>
      </c>
    </row>
    <row r="110" spans="1:5" x14ac:dyDescent="0.35">
      <c r="A110" s="10">
        <v>43209</v>
      </c>
      <c r="B110">
        <v>2018</v>
      </c>
      <c r="C110" t="s">
        <v>157</v>
      </c>
      <c r="D110" t="s">
        <v>12</v>
      </c>
      <c r="E110" t="s">
        <v>153</v>
      </c>
    </row>
    <row r="111" spans="1:5" x14ac:dyDescent="0.35">
      <c r="A111" s="10">
        <v>43210</v>
      </c>
      <c r="B111">
        <v>2018</v>
      </c>
      <c r="C111" t="s">
        <v>157</v>
      </c>
      <c r="D111" t="s">
        <v>12</v>
      </c>
      <c r="E111" t="s">
        <v>154</v>
      </c>
    </row>
    <row r="112" spans="1:5" x14ac:dyDescent="0.35">
      <c r="A112" s="10">
        <v>43211</v>
      </c>
      <c r="B112">
        <v>2018</v>
      </c>
      <c r="C112" t="s">
        <v>157</v>
      </c>
      <c r="D112" t="s">
        <v>12</v>
      </c>
      <c r="E112" t="s">
        <v>155</v>
      </c>
    </row>
    <row r="113" spans="1:5" x14ac:dyDescent="0.35">
      <c r="A113" s="10">
        <v>43212</v>
      </c>
      <c r="B113">
        <v>2018</v>
      </c>
      <c r="C113" t="s">
        <v>157</v>
      </c>
      <c r="D113" t="s">
        <v>12</v>
      </c>
      <c r="E113" t="s">
        <v>156</v>
      </c>
    </row>
    <row r="114" spans="1:5" x14ac:dyDescent="0.35">
      <c r="A114" s="10">
        <v>43213</v>
      </c>
      <c r="B114">
        <v>2018</v>
      </c>
      <c r="C114" t="s">
        <v>157</v>
      </c>
      <c r="D114" t="s">
        <v>12</v>
      </c>
      <c r="E114" t="s">
        <v>149</v>
      </c>
    </row>
    <row r="115" spans="1:5" x14ac:dyDescent="0.35">
      <c r="A115" s="10">
        <v>43214</v>
      </c>
      <c r="B115">
        <v>2018</v>
      </c>
      <c r="C115" t="s">
        <v>157</v>
      </c>
      <c r="D115" t="s">
        <v>12</v>
      </c>
      <c r="E115" t="s">
        <v>151</v>
      </c>
    </row>
    <row r="116" spans="1:5" x14ac:dyDescent="0.35">
      <c r="A116" s="10">
        <v>43215</v>
      </c>
      <c r="B116">
        <v>2018</v>
      </c>
      <c r="C116" t="s">
        <v>157</v>
      </c>
      <c r="D116" t="s">
        <v>12</v>
      </c>
      <c r="E116" t="s">
        <v>152</v>
      </c>
    </row>
    <row r="117" spans="1:5" x14ac:dyDescent="0.35">
      <c r="A117" s="10">
        <v>43216</v>
      </c>
      <c r="B117">
        <v>2018</v>
      </c>
      <c r="C117" t="s">
        <v>157</v>
      </c>
      <c r="D117" t="s">
        <v>12</v>
      </c>
      <c r="E117" t="s">
        <v>153</v>
      </c>
    </row>
    <row r="118" spans="1:5" x14ac:dyDescent="0.35">
      <c r="A118" s="10">
        <v>43217</v>
      </c>
      <c r="B118">
        <v>2018</v>
      </c>
      <c r="C118" t="s">
        <v>157</v>
      </c>
      <c r="D118" t="s">
        <v>12</v>
      </c>
      <c r="E118" t="s">
        <v>154</v>
      </c>
    </row>
    <row r="119" spans="1:5" x14ac:dyDescent="0.35">
      <c r="A119" s="10">
        <v>43218</v>
      </c>
      <c r="B119">
        <v>2018</v>
      </c>
      <c r="C119" t="s">
        <v>157</v>
      </c>
      <c r="D119" t="s">
        <v>12</v>
      </c>
      <c r="E119" t="s">
        <v>155</v>
      </c>
    </row>
    <row r="120" spans="1:5" x14ac:dyDescent="0.35">
      <c r="A120" s="10">
        <v>43219</v>
      </c>
      <c r="B120">
        <v>2018</v>
      </c>
      <c r="C120" t="s">
        <v>157</v>
      </c>
      <c r="D120" t="s">
        <v>12</v>
      </c>
      <c r="E120" t="s">
        <v>156</v>
      </c>
    </row>
    <row r="121" spans="1:5" x14ac:dyDescent="0.35">
      <c r="A121" s="10">
        <v>43220</v>
      </c>
      <c r="B121">
        <v>2018</v>
      </c>
      <c r="C121" t="s">
        <v>157</v>
      </c>
      <c r="D121" t="s">
        <v>12</v>
      </c>
      <c r="E121" t="s">
        <v>149</v>
      </c>
    </row>
    <row r="122" spans="1:5" x14ac:dyDescent="0.35">
      <c r="A122" s="10">
        <v>43221</v>
      </c>
      <c r="B122">
        <v>2018</v>
      </c>
      <c r="C122" t="s">
        <v>157</v>
      </c>
      <c r="D122" t="s">
        <v>13</v>
      </c>
      <c r="E122" t="s">
        <v>151</v>
      </c>
    </row>
    <row r="123" spans="1:5" x14ac:dyDescent="0.35">
      <c r="A123" s="10">
        <v>43222</v>
      </c>
      <c r="B123">
        <v>2018</v>
      </c>
      <c r="C123" t="s">
        <v>157</v>
      </c>
      <c r="D123" t="s">
        <v>13</v>
      </c>
      <c r="E123" t="s">
        <v>152</v>
      </c>
    </row>
    <row r="124" spans="1:5" x14ac:dyDescent="0.35">
      <c r="A124" s="10">
        <v>43223</v>
      </c>
      <c r="B124">
        <v>2018</v>
      </c>
      <c r="C124" t="s">
        <v>157</v>
      </c>
      <c r="D124" t="s">
        <v>13</v>
      </c>
      <c r="E124" t="s">
        <v>153</v>
      </c>
    </row>
    <row r="125" spans="1:5" x14ac:dyDescent="0.35">
      <c r="A125" s="10">
        <v>43224</v>
      </c>
      <c r="B125">
        <v>2018</v>
      </c>
      <c r="C125" t="s">
        <v>157</v>
      </c>
      <c r="D125" t="s">
        <v>13</v>
      </c>
      <c r="E125" t="s">
        <v>154</v>
      </c>
    </row>
    <row r="126" spans="1:5" x14ac:dyDescent="0.35">
      <c r="A126" s="10">
        <v>43225</v>
      </c>
      <c r="B126">
        <v>2018</v>
      </c>
      <c r="C126" t="s">
        <v>157</v>
      </c>
      <c r="D126" t="s">
        <v>13</v>
      </c>
      <c r="E126" t="s">
        <v>155</v>
      </c>
    </row>
    <row r="127" spans="1:5" x14ac:dyDescent="0.35">
      <c r="A127" s="10">
        <v>43226</v>
      </c>
      <c r="B127">
        <v>2018</v>
      </c>
      <c r="C127" t="s">
        <v>157</v>
      </c>
      <c r="D127" t="s">
        <v>13</v>
      </c>
      <c r="E127" t="s">
        <v>156</v>
      </c>
    </row>
    <row r="128" spans="1:5" x14ac:dyDescent="0.35">
      <c r="A128" s="10">
        <v>43227</v>
      </c>
      <c r="B128">
        <v>2018</v>
      </c>
      <c r="C128" t="s">
        <v>157</v>
      </c>
      <c r="D128" t="s">
        <v>13</v>
      </c>
      <c r="E128" t="s">
        <v>149</v>
      </c>
    </row>
    <row r="129" spans="1:5" x14ac:dyDescent="0.35">
      <c r="A129" s="10">
        <v>43228</v>
      </c>
      <c r="B129">
        <v>2018</v>
      </c>
      <c r="C129" t="s">
        <v>157</v>
      </c>
      <c r="D129" t="s">
        <v>13</v>
      </c>
      <c r="E129" t="s">
        <v>151</v>
      </c>
    </row>
    <row r="130" spans="1:5" x14ac:dyDescent="0.35">
      <c r="A130" s="10">
        <v>43229</v>
      </c>
      <c r="B130">
        <v>2018</v>
      </c>
      <c r="C130" t="s">
        <v>157</v>
      </c>
      <c r="D130" t="s">
        <v>13</v>
      </c>
      <c r="E130" t="s">
        <v>152</v>
      </c>
    </row>
    <row r="131" spans="1:5" x14ac:dyDescent="0.35">
      <c r="A131" s="10">
        <v>43230</v>
      </c>
      <c r="B131">
        <v>2018</v>
      </c>
      <c r="C131" t="s">
        <v>157</v>
      </c>
      <c r="D131" t="s">
        <v>13</v>
      </c>
      <c r="E131" t="s">
        <v>153</v>
      </c>
    </row>
    <row r="132" spans="1:5" x14ac:dyDescent="0.35">
      <c r="A132" s="10">
        <v>43231</v>
      </c>
      <c r="B132">
        <v>2018</v>
      </c>
      <c r="C132" t="s">
        <v>157</v>
      </c>
      <c r="D132" t="s">
        <v>13</v>
      </c>
      <c r="E132" t="s">
        <v>154</v>
      </c>
    </row>
    <row r="133" spans="1:5" x14ac:dyDescent="0.35">
      <c r="A133" s="10">
        <v>43232</v>
      </c>
      <c r="B133">
        <v>2018</v>
      </c>
      <c r="C133" t="s">
        <v>157</v>
      </c>
      <c r="D133" t="s">
        <v>13</v>
      </c>
      <c r="E133" t="s">
        <v>155</v>
      </c>
    </row>
    <row r="134" spans="1:5" x14ac:dyDescent="0.35">
      <c r="A134" s="10">
        <v>43233</v>
      </c>
      <c r="B134">
        <v>2018</v>
      </c>
      <c r="C134" t="s">
        <v>157</v>
      </c>
      <c r="D134" t="s">
        <v>13</v>
      </c>
      <c r="E134" t="s">
        <v>156</v>
      </c>
    </row>
    <row r="135" spans="1:5" x14ac:dyDescent="0.35">
      <c r="A135" s="10">
        <v>43234</v>
      </c>
      <c r="B135">
        <v>2018</v>
      </c>
      <c r="C135" t="s">
        <v>157</v>
      </c>
      <c r="D135" t="s">
        <v>13</v>
      </c>
      <c r="E135" t="s">
        <v>149</v>
      </c>
    </row>
    <row r="136" spans="1:5" x14ac:dyDescent="0.35">
      <c r="A136" s="10">
        <v>43235</v>
      </c>
      <c r="B136">
        <v>2018</v>
      </c>
      <c r="C136" t="s">
        <v>157</v>
      </c>
      <c r="D136" t="s">
        <v>13</v>
      </c>
      <c r="E136" t="s">
        <v>151</v>
      </c>
    </row>
    <row r="137" spans="1:5" x14ac:dyDescent="0.35">
      <c r="A137" s="10">
        <v>43236</v>
      </c>
      <c r="B137">
        <v>2018</v>
      </c>
      <c r="C137" t="s">
        <v>157</v>
      </c>
      <c r="D137" t="s">
        <v>13</v>
      </c>
      <c r="E137" t="s">
        <v>152</v>
      </c>
    </row>
    <row r="138" spans="1:5" x14ac:dyDescent="0.35">
      <c r="A138" s="10">
        <v>43237</v>
      </c>
      <c r="B138">
        <v>2018</v>
      </c>
      <c r="C138" t="s">
        <v>157</v>
      </c>
      <c r="D138" t="s">
        <v>13</v>
      </c>
      <c r="E138" t="s">
        <v>153</v>
      </c>
    </row>
    <row r="139" spans="1:5" x14ac:dyDescent="0.35">
      <c r="A139" s="10">
        <v>43238</v>
      </c>
      <c r="B139">
        <v>2018</v>
      </c>
      <c r="C139" t="s">
        <v>157</v>
      </c>
      <c r="D139" t="s">
        <v>13</v>
      </c>
      <c r="E139" t="s">
        <v>154</v>
      </c>
    </row>
    <row r="140" spans="1:5" x14ac:dyDescent="0.35">
      <c r="A140" s="10">
        <v>43239</v>
      </c>
      <c r="B140">
        <v>2018</v>
      </c>
      <c r="C140" t="s">
        <v>157</v>
      </c>
      <c r="D140" t="s">
        <v>13</v>
      </c>
      <c r="E140" t="s">
        <v>155</v>
      </c>
    </row>
    <row r="141" spans="1:5" x14ac:dyDescent="0.35">
      <c r="A141" s="10">
        <v>43240</v>
      </c>
      <c r="B141">
        <v>2018</v>
      </c>
      <c r="C141" t="s">
        <v>157</v>
      </c>
      <c r="D141" t="s">
        <v>13</v>
      </c>
      <c r="E141" t="s">
        <v>156</v>
      </c>
    </row>
    <row r="142" spans="1:5" x14ac:dyDescent="0.35">
      <c r="A142" s="10">
        <v>43241</v>
      </c>
      <c r="B142">
        <v>2018</v>
      </c>
      <c r="C142" t="s">
        <v>157</v>
      </c>
      <c r="D142" t="s">
        <v>13</v>
      </c>
      <c r="E142" t="s">
        <v>149</v>
      </c>
    </row>
    <row r="143" spans="1:5" x14ac:dyDescent="0.35">
      <c r="A143" s="10">
        <v>43242</v>
      </c>
      <c r="B143">
        <v>2018</v>
      </c>
      <c r="C143" t="s">
        <v>157</v>
      </c>
      <c r="D143" t="s">
        <v>13</v>
      </c>
      <c r="E143" t="s">
        <v>151</v>
      </c>
    </row>
    <row r="144" spans="1:5" x14ac:dyDescent="0.35">
      <c r="A144" s="10">
        <v>43243</v>
      </c>
      <c r="B144">
        <v>2018</v>
      </c>
      <c r="C144" t="s">
        <v>157</v>
      </c>
      <c r="D144" t="s">
        <v>13</v>
      </c>
      <c r="E144" t="s">
        <v>152</v>
      </c>
    </row>
    <row r="145" spans="1:5" x14ac:dyDescent="0.35">
      <c r="A145" s="10">
        <v>43244</v>
      </c>
      <c r="B145">
        <v>2018</v>
      </c>
      <c r="C145" t="s">
        <v>157</v>
      </c>
      <c r="D145" t="s">
        <v>13</v>
      </c>
      <c r="E145" t="s">
        <v>153</v>
      </c>
    </row>
    <row r="146" spans="1:5" x14ac:dyDescent="0.35">
      <c r="A146" s="10">
        <v>43245</v>
      </c>
      <c r="B146">
        <v>2018</v>
      </c>
      <c r="C146" t="s">
        <v>157</v>
      </c>
      <c r="D146" t="s">
        <v>13</v>
      </c>
      <c r="E146" t="s">
        <v>154</v>
      </c>
    </row>
    <row r="147" spans="1:5" x14ac:dyDescent="0.35">
      <c r="A147" s="10">
        <v>43246</v>
      </c>
      <c r="B147">
        <v>2018</v>
      </c>
      <c r="C147" t="s">
        <v>157</v>
      </c>
      <c r="D147" t="s">
        <v>13</v>
      </c>
      <c r="E147" t="s">
        <v>155</v>
      </c>
    </row>
    <row r="148" spans="1:5" x14ac:dyDescent="0.35">
      <c r="A148" s="10">
        <v>43247</v>
      </c>
      <c r="B148">
        <v>2018</v>
      </c>
      <c r="C148" t="s">
        <v>157</v>
      </c>
      <c r="D148" t="s">
        <v>13</v>
      </c>
      <c r="E148" t="s">
        <v>156</v>
      </c>
    </row>
    <row r="149" spans="1:5" x14ac:dyDescent="0.35">
      <c r="A149" s="10">
        <v>43248</v>
      </c>
      <c r="B149">
        <v>2018</v>
      </c>
      <c r="C149" t="s">
        <v>157</v>
      </c>
      <c r="D149" t="s">
        <v>13</v>
      </c>
      <c r="E149" t="s">
        <v>149</v>
      </c>
    </row>
    <row r="150" spans="1:5" x14ac:dyDescent="0.35">
      <c r="A150" s="10">
        <v>43249</v>
      </c>
      <c r="B150">
        <v>2018</v>
      </c>
      <c r="C150" t="s">
        <v>157</v>
      </c>
      <c r="D150" t="s">
        <v>13</v>
      </c>
      <c r="E150" t="s">
        <v>151</v>
      </c>
    </row>
    <row r="151" spans="1:5" x14ac:dyDescent="0.35">
      <c r="A151" s="10">
        <v>43250</v>
      </c>
      <c r="B151">
        <v>2018</v>
      </c>
      <c r="C151" t="s">
        <v>157</v>
      </c>
      <c r="D151" t="s">
        <v>13</v>
      </c>
      <c r="E151" t="s">
        <v>152</v>
      </c>
    </row>
    <row r="152" spans="1:5" x14ac:dyDescent="0.35">
      <c r="A152" s="10">
        <v>43251</v>
      </c>
      <c r="B152">
        <v>2018</v>
      </c>
      <c r="C152" t="s">
        <v>157</v>
      </c>
      <c r="D152" t="s">
        <v>13</v>
      </c>
      <c r="E152" t="s">
        <v>153</v>
      </c>
    </row>
    <row r="153" spans="1:5" x14ac:dyDescent="0.35">
      <c r="A153" s="10">
        <v>43252</v>
      </c>
      <c r="B153">
        <v>2018</v>
      </c>
      <c r="C153" t="s">
        <v>157</v>
      </c>
      <c r="D153" t="s">
        <v>14</v>
      </c>
      <c r="E153" t="s">
        <v>154</v>
      </c>
    </row>
    <row r="154" spans="1:5" x14ac:dyDescent="0.35">
      <c r="A154" s="10">
        <v>43253</v>
      </c>
      <c r="B154">
        <v>2018</v>
      </c>
      <c r="C154" t="s">
        <v>157</v>
      </c>
      <c r="D154" t="s">
        <v>14</v>
      </c>
      <c r="E154" t="s">
        <v>155</v>
      </c>
    </row>
    <row r="155" spans="1:5" x14ac:dyDescent="0.35">
      <c r="A155" s="10">
        <v>43254</v>
      </c>
      <c r="B155">
        <v>2018</v>
      </c>
      <c r="C155" t="s">
        <v>157</v>
      </c>
      <c r="D155" t="s">
        <v>14</v>
      </c>
      <c r="E155" t="s">
        <v>156</v>
      </c>
    </row>
    <row r="156" spans="1:5" x14ac:dyDescent="0.35">
      <c r="A156" s="10">
        <v>43255</v>
      </c>
      <c r="B156">
        <v>2018</v>
      </c>
      <c r="C156" t="s">
        <v>157</v>
      </c>
      <c r="D156" t="s">
        <v>14</v>
      </c>
      <c r="E156" t="s">
        <v>149</v>
      </c>
    </row>
    <row r="157" spans="1:5" x14ac:dyDescent="0.35">
      <c r="A157" s="10">
        <v>43256</v>
      </c>
      <c r="B157">
        <v>2018</v>
      </c>
      <c r="C157" t="s">
        <v>157</v>
      </c>
      <c r="D157" t="s">
        <v>14</v>
      </c>
      <c r="E157" t="s">
        <v>151</v>
      </c>
    </row>
    <row r="158" spans="1:5" x14ac:dyDescent="0.35">
      <c r="A158" s="10">
        <v>43257</v>
      </c>
      <c r="B158">
        <v>2018</v>
      </c>
      <c r="C158" t="s">
        <v>157</v>
      </c>
      <c r="D158" t="s">
        <v>14</v>
      </c>
      <c r="E158" t="s">
        <v>152</v>
      </c>
    </row>
    <row r="159" spans="1:5" x14ac:dyDescent="0.35">
      <c r="A159" s="10">
        <v>43258</v>
      </c>
      <c r="B159">
        <v>2018</v>
      </c>
      <c r="C159" t="s">
        <v>157</v>
      </c>
      <c r="D159" t="s">
        <v>14</v>
      </c>
      <c r="E159" t="s">
        <v>153</v>
      </c>
    </row>
    <row r="160" spans="1:5" x14ac:dyDescent="0.35">
      <c r="A160" s="10">
        <v>43259</v>
      </c>
      <c r="B160">
        <v>2018</v>
      </c>
      <c r="C160" t="s">
        <v>157</v>
      </c>
      <c r="D160" t="s">
        <v>14</v>
      </c>
      <c r="E160" t="s">
        <v>154</v>
      </c>
    </row>
    <row r="161" spans="1:5" x14ac:dyDescent="0.35">
      <c r="A161" s="10">
        <v>43260</v>
      </c>
      <c r="B161">
        <v>2018</v>
      </c>
      <c r="C161" t="s">
        <v>157</v>
      </c>
      <c r="D161" t="s">
        <v>14</v>
      </c>
      <c r="E161" t="s">
        <v>155</v>
      </c>
    </row>
    <row r="162" spans="1:5" x14ac:dyDescent="0.35">
      <c r="A162" s="10">
        <v>43261</v>
      </c>
      <c r="B162">
        <v>2018</v>
      </c>
      <c r="C162" t="s">
        <v>157</v>
      </c>
      <c r="D162" t="s">
        <v>14</v>
      </c>
      <c r="E162" t="s">
        <v>156</v>
      </c>
    </row>
    <row r="163" spans="1:5" x14ac:dyDescent="0.35">
      <c r="A163" s="10">
        <v>43262</v>
      </c>
      <c r="B163">
        <v>2018</v>
      </c>
      <c r="C163" t="s">
        <v>157</v>
      </c>
      <c r="D163" t="s">
        <v>14</v>
      </c>
      <c r="E163" t="s">
        <v>149</v>
      </c>
    </row>
    <row r="164" spans="1:5" x14ac:dyDescent="0.35">
      <c r="A164" s="10">
        <v>43263</v>
      </c>
      <c r="B164">
        <v>2018</v>
      </c>
      <c r="C164" t="s">
        <v>157</v>
      </c>
      <c r="D164" t="s">
        <v>14</v>
      </c>
      <c r="E164" t="s">
        <v>151</v>
      </c>
    </row>
    <row r="165" spans="1:5" x14ac:dyDescent="0.35">
      <c r="A165" s="10">
        <v>43264</v>
      </c>
      <c r="B165">
        <v>2018</v>
      </c>
      <c r="C165" t="s">
        <v>157</v>
      </c>
      <c r="D165" t="s">
        <v>14</v>
      </c>
      <c r="E165" t="s">
        <v>152</v>
      </c>
    </row>
    <row r="166" spans="1:5" x14ac:dyDescent="0.35">
      <c r="A166" s="10">
        <v>43265</v>
      </c>
      <c r="B166">
        <v>2018</v>
      </c>
      <c r="C166" t="s">
        <v>157</v>
      </c>
      <c r="D166" t="s">
        <v>14</v>
      </c>
      <c r="E166" t="s">
        <v>153</v>
      </c>
    </row>
    <row r="167" spans="1:5" x14ac:dyDescent="0.35">
      <c r="A167" s="10">
        <v>43266</v>
      </c>
      <c r="B167">
        <v>2018</v>
      </c>
      <c r="C167" t="s">
        <v>157</v>
      </c>
      <c r="D167" t="s">
        <v>14</v>
      </c>
      <c r="E167" t="s">
        <v>154</v>
      </c>
    </row>
    <row r="168" spans="1:5" x14ac:dyDescent="0.35">
      <c r="A168" s="10">
        <v>43267</v>
      </c>
      <c r="B168">
        <v>2018</v>
      </c>
      <c r="C168" t="s">
        <v>157</v>
      </c>
      <c r="D168" t="s">
        <v>14</v>
      </c>
      <c r="E168" t="s">
        <v>155</v>
      </c>
    </row>
    <row r="169" spans="1:5" x14ac:dyDescent="0.35">
      <c r="A169" s="10">
        <v>43268</v>
      </c>
      <c r="B169">
        <v>2018</v>
      </c>
      <c r="C169" t="s">
        <v>157</v>
      </c>
      <c r="D169" t="s">
        <v>14</v>
      </c>
      <c r="E169" t="s">
        <v>156</v>
      </c>
    </row>
    <row r="170" spans="1:5" x14ac:dyDescent="0.35">
      <c r="A170" s="10">
        <v>43269</v>
      </c>
      <c r="B170">
        <v>2018</v>
      </c>
      <c r="C170" t="s">
        <v>157</v>
      </c>
      <c r="D170" t="s">
        <v>14</v>
      </c>
      <c r="E170" t="s">
        <v>149</v>
      </c>
    </row>
    <row r="171" spans="1:5" x14ac:dyDescent="0.35">
      <c r="A171" s="10">
        <v>43270</v>
      </c>
      <c r="B171">
        <v>2018</v>
      </c>
      <c r="C171" t="s">
        <v>157</v>
      </c>
      <c r="D171" t="s">
        <v>14</v>
      </c>
      <c r="E171" t="s">
        <v>151</v>
      </c>
    </row>
    <row r="172" spans="1:5" x14ac:dyDescent="0.35">
      <c r="A172" s="10">
        <v>43271</v>
      </c>
      <c r="B172">
        <v>2018</v>
      </c>
      <c r="C172" t="s">
        <v>157</v>
      </c>
      <c r="D172" t="s">
        <v>14</v>
      </c>
      <c r="E172" t="s">
        <v>152</v>
      </c>
    </row>
    <row r="173" spans="1:5" x14ac:dyDescent="0.35">
      <c r="A173" s="10">
        <v>43272</v>
      </c>
      <c r="B173">
        <v>2018</v>
      </c>
      <c r="C173" t="s">
        <v>157</v>
      </c>
      <c r="D173" t="s">
        <v>14</v>
      </c>
      <c r="E173" t="s">
        <v>153</v>
      </c>
    </row>
    <row r="174" spans="1:5" x14ac:dyDescent="0.35">
      <c r="A174" s="10">
        <v>43273</v>
      </c>
      <c r="B174">
        <v>2018</v>
      </c>
      <c r="C174" t="s">
        <v>157</v>
      </c>
      <c r="D174" t="s">
        <v>14</v>
      </c>
      <c r="E174" t="s">
        <v>154</v>
      </c>
    </row>
    <row r="175" spans="1:5" x14ac:dyDescent="0.35">
      <c r="A175" s="10">
        <v>43274</v>
      </c>
      <c r="B175">
        <v>2018</v>
      </c>
      <c r="C175" t="s">
        <v>157</v>
      </c>
      <c r="D175" t="s">
        <v>14</v>
      </c>
      <c r="E175" t="s">
        <v>155</v>
      </c>
    </row>
    <row r="176" spans="1:5" x14ac:dyDescent="0.35">
      <c r="A176" s="10">
        <v>43275</v>
      </c>
      <c r="B176">
        <v>2018</v>
      </c>
      <c r="C176" t="s">
        <v>157</v>
      </c>
      <c r="D176" t="s">
        <v>14</v>
      </c>
      <c r="E176" t="s">
        <v>156</v>
      </c>
    </row>
    <row r="177" spans="1:5" x14ac:dyDescent="0.35">
      <c r="A177" s="10">
        <v>43276</v>
      </c>
      <c r="B177">
        <v>2018</v>
      </c>
      <c r="C177" t="s">
        <v>157</v>
      </c>
      <c r="D177" t="s">
        <v>14</v>
      </c>
      <c r="E177" t="s">
        <v>149</v>
      </c>
    </row>
    <row r="178" spans="1:5" x14ac:dyDescent="0.35">
      <c r="A178" s="10">
        <v>43277</v>
      </c>
      <c r="B178">
        <v>2018</v>
      </c>
      <c r="C178" t="s">
        <v>157</v>
      </c>
      <c r="D178" t="s">
        <v>14</v>
      </c>
      <c r="E178" t="s">
        <v>151</v>
      </c>
    </row>
    <row r="179" spans="1:5" x14ac:dyDescent="0.35">
      <c r="A179" s="10">
        <v>43278</v>
      </c>
      <c r="B179">
        <v>2018</v>
      </c>
      <c r="C179" t="s">
        <v>157</v>
      </c>
      <c r="D179" t="s">
        <v>14</v>
      </c>
      <c r="E179" t="s">
        <v>152</v>
      </c>
    </row>
    <row r="180" spans="1:5" x14ac:dyDescent="0.35">
      <c r="A180" s="10">
        <v>43279</v>
      </c>
      <c r="B180">
        <v>2018</v>
      </c>
      <c r="C180" t="s">
        <v>157</v>
      </c>
      <c r="D180" t="s">
        <v>14</v>
      </c>
      <c r="E180" t="s">
        <v>153</v>
      </c>
    </row>
    <row r="181" spans="1:5" x14ac:dyDescent="0.35">
      <c r="A181" s="10">
        <v>43280</v>
      </c>
      <c r="B181">
        <v>2018</v>
      </c>
      <c r="C181" t="s">
        <v>157</v>
      </c>
      <c r="D181" t="s">
        <v>14</v>
      </c>
      <c r="E181" t="s">
        <v>154</v>
      </c>
    </row>
    <row r="182" spans="1:5" x14ac:dyDescent="0.35">
      <c r="A182" s="10">
        <v>43281</v>
      </c>
      <c r="B182">
        <v>2018</v>
      </c>
      <c r="C182" t="s">
        <v>157</v>
      </c>
      <c r="D182" t="s">
        <v>14</v>
      </c>
      <c r="E182" t="s">
        <v>155</v>
      </c>
    </row>
    <row r="183" spans="1:5" x14ac:dyDescent="0.35">
      <c r="A183" s="10">
        <v>43282</v>
      </c>
      <c r="B183">
        <v>2018</v>
      </c>
      <c r="C183" t="s">
        <v>158</v>
      </c>
      <c r="D183" t="s">
        <v>15</v>
      </c>
      <c r="E183" t="s">
        <v>156</v>
      </c>
    </row>
    <row r="184" spans="1:5" x14ac:dyDescent="0.35">
      <c r="A184" s="10">
        <v>43283</v>
      </c>
      <c r="B184">
        <v>2018</v>
      </c>
      <c r="C184" t="s">
        <v>158</v>
      </c>
      <c r="D184" t="s">
        <v>15</v>
      </c>
      <c r="E184" t="s">
        <v>149</v>
      </c>
    </row>
    <row r="185" spans="1:5" x14ac:dyDescent="0.35">
      <c r="A185" s="10">
        <v>43284</v>
      </c>
      <c r="B185">
        <v>2018</v>
      </c>
      <c r="C185" t="s">
        <v>158</v>
      </c>
      <c r="D185" t="s">
        <v>15</v>
      </c>
      <c r="E185" t="s">
        <v>151</v>
      </c>
    </row>
    <row r="186" spans="1:5" x14ac:dyDescent="0.35">
      <c r="A186" s="10">
        <v>43285</v>
      </c>
      <c r="B186">
        <v>2018</v>
      </c>
      <c r="C186" t="s">
        <v>158</v>
      </c>
      <c r="D186" t="s">
        <v>15</v>
      </c>
      <c r="E186" t="s">
        <v>152</v>
      </c>
    </row>
    <row r="187" spans="1:5" x14ac:dyDescent="0.35">
      <c r="A187" s="10">
        <v>43286</v>
      </c>
      <c r="B187">
        <v>2018</v>
      </c>
      <c r="C187" t="s">
        <v>158</v>
      </c>
      <c r="D187" t="s">
        <v>15</v>
      </c>
      <c r="E187" t="s">
        <v>153</v>
      </c>
    </row>
    <row r="188" spans="1:5" x14ac:dyDescent="0.35">
      <c r="A188" s="10">
        <v>43287</v>
      </c>
      <c r="B188">
        <v>2018</v>
      </c>
      <c r="C188" t="s">
        <v>158</v>
      </c>
      <c r="D188" t="s">
        <v>15</v>
      </c>
      <c r="E188" t="s">
        <v>154</v>
      </c>
    </row>
    <row r="189" spans="1:5" x14ac:dyDescent="0.35">
      <c r="A189" s="10">
        <v>43288</v>
      </c>
      <c r="B189">
        <v>2018</v>
      </c>
      <c r="C189" t="s">
        <v>158</v>
      </c>
      <c r="D189" t="s">
        <v>15</v>
      </c>
      <c r="E189" t="s">
        <v>155</v>
      </c>
    </row>
    <row r="190" spans="1:5" x14ac:dyDescent="0.35">
      <c r="A190" s="10">
        <v>43289</v>
      </c>
      <c r="B190">
        <v>2018</v>
      </c>
      <c r="C190" t="s">
        <v>158</v>
      </c>
      <c r="D190" t="s">
        <v>15</v>
      </c>
      <c r="E190" t="s">
        <v>156</v>
      </c>
    </row>
    <row r="191" spans="1:5" x14ac:dyDescent="0.35">
      <c r="A191" s="10">
        <v>43290</v>
      </c>
      <c r="B191">
        <v>2018</v>
      </c>
      <c r="C191" t="s">
        <v>158</v>
      </c>
      <c r="D191" t="s">
        <v>15</v>
      </c>
      <c r="E191" t="s">
        <v>149</v>
      </c>
    </row>
    <row r="192" spans="1:5" x14ac:dyDescent="0.35">
      <c r="A192" s="10">
        <v>43291</v>
      </c>
      <c r="B192">
        <v>2018</v>
      </c>
      <c r="C192" t="s">
        <v>158</v>
      </c>
      <c r="D192" t="s">
        <v>15</v>
      </c>
      <c r="E192" t="s">
        <v>151</v>
      </c>
    </row>
    <row r="193" spans="1:5" x14ac:dyDescent="0.35">
      <c r="A193" s="10">
        <v>43292</v>
      </c>
      <c r="B193">
        <v>2018</v>
      </c>
      <c r="C193" t="s">
        <v>158</v>
      </c>
      <c r="D193" t="s">
        <v>15</v>
      </c>
      <c r="E193" t="s">
        <v>152</v>
      </c>
    </row>
    <row r="194" spans="1:5" x14ac:dyDescent="0.35">
      <c r="A194" s="10">
        <v>43293</v>
      </c>
      <c r="B194">
        <v>2018</v>
      </c>
      <c r="C194" t="s">
        <v>158</v>
      </c>
      <c r="D194" t="s">
        <v>15</v>
      </c>
      <c r="E194" t="s">
        <v>153</v>
      </c>
    </row>
    <row r="195" spans="1:5" x14ac:dyDescent="0.35">
      <c r="A195" s="10">
        <v>43294</v>
      </c>
      <c r="B195">
        <v>2018</v>
      </c>
      <c r="C195" t="s">
        <v>158</v>
      </c>
      <c r="D195" t="s">
        <v>15</v>
      </c>
      <c r="E195" t="s">
        <v>154</v>
      </c>
    </row>
    <row r="196" spans="1:5" x14ac:dyDescent="0.35">
      <c r="A196" s="10">
        <v>43295</v>
      </c>
      <c r="B196">
        <v>2018</v>
      </c>
      <c r="C196" t="s">
        <v>158</v>
      </c>
      <c r="D196" t="s">
        <v>15</v>
      </c>
      <c r="E196" t="s">
        <v>155</v>
      </c>
    </row>
    <row r="197" spans="1:5" x14ac:dyDescent="0.35">
      <c r="A197" s="10">
        <v>43296</v>
      </c>
      <c r="B197">
        <v>2018</v>
      </c>
      <c r="C197" t="s">
        <v>158</v>
      </c>
      <c r="D197" t="s">
        <v>15</v>
      </c>
      <c r="E197" t="s">
        <v>156</v>
      </c>
    </row>
    <row r="198" spans="1:5" x14ac:dyDescent="0.35">
      <c r="A198" s="10">
        <v>43297</v>
      </c>
      <c r="B198">
        <v>2018</v>
      </c>
      <c r="C198" t="s">
        <v>158</v>
      </c>
      <c r="D198" t="s">
        <v>15</v>
      </c>
      <c r="E198" t="s">
        <v>149</v>
      </c>
    </row>
    <row r="199" spans="1:5" x14ac:dyDescent="0.35">
      <c r="A199" s="10">
        <v>43298</v>
      </c>
      <c r="B199">
        <v>2018</v>
      </c>
      <c r="C199" t="s">
        <v>158</v>
      </c>
      <c r="D199" t="s">
        <v>15</v>
      </c>
      <c r="E199" t="s">
        <v>151</v>
      </c>
    </row>
    <row r="200" spans="1:5" x14ac:dyDescent="0.35">
      <c r="A200" s="10">
        <v>43299</v>
      </c>
      <c r="B200">
        <v>2018</v>
      </c>
      <c r="C200" t="s">
        <v>158</v>
      </c>
      <c r="D200" t="s">
        <v>15</v>
      </c>
      <c r="E200" t="s">
        <v>152</v>
      </c>
    </row>
    <row r="201" spans="1:5" x14ac:dyDescent="0.35">
      <c r="A201" s="10">
        <v>43300</v>
      </c>
      <c r="B201">
        <v>2018</v>
      </c>
      <c r="C201" t="s">
        <v>158</v>
      </c>
      <c r="D201" t="s">
        <v>15</v>
      </c>
      <c r="E201" t="s">
        <v>153</v>
      </c>
    </row>
    <row r="202" spans="1:5" x14ac:dyDescent="0.35">
      <c r="A202" s="10">
        <v>43301</v>
      </c>
      <c r="B202">
        <v>2018</v>
      </c>
      <c r="C202" t="s">
        <v>158</v>
      </c>
      <c r="D202" t="s">
        <v>15</v>
      </c>
      <c r="E202" t="s">
        <v>154</v>
      </c>
    </row>
    <row r="203" spans="1:5" x14ac:dyDescent="0.35">
      <c r="A203" s="10">
        <v>43302</v>
      </c>
      <c r="B203">
        <v>2018</v>
      </c>
      <c r="C203" t="s">
        <v>158</v>
      </c>
      <c r="D203" t="s">
        <v>15</v>
      </c>
      <c r="E203" t="s">
        <v>155</v>
      </c>
    </row>
    <row r="204" spans="1:5" x14ac:dyDescent="0.35">
      <c r="A204" s="10">
        <v>43303</v>
      </c>
      <c r="B204">
        <v>2018</v>
      </c>
      <c r="C204" t="s">
        <v>158</v>
      </c>
      <c r="D204" t="s">
        <v>15</v>
      </c>
      <c r="E204" t="s">
        <v>156</v>
      </c>
    </row>
    <row r="205" spans="1:5" x14ac:dyDescent="0.35">
      <c r="A205" s="10">
        <v>43304</v>
      </c>
      <c r="B205">
        <v>2018</v>
      </c>
      <c r="C205" t="s">
        <v>158</v>
      </c>
      <c r="D205" t="s">
        <v>15</v>
      </c>
      <c r="E205" t="s">
        <v>149</v>
      </c>
    </row>
    <row r="206" spans="1:5" x14ac:dyDescent="0.35">
      <c r="A206" s="10">
        <v>43305</v>
      </c>
      <c r="B206">
        <v>2018</v>
      </c>
      <c r="C206" t="s">
        <v>158</v>
      </c>
      <c r="D206" t="s">
        <v>15</v>
      </c>
      <c r="E206" t="s">
        <v>151</v>
      </c>
    </row>
    <row r="207" spans="1:5" x14ac:dyDescent="0.35">
      <c r="A207" s="10">
        <v>43306</v>
      </c>
      <c r="B207">
        <v>2018</v>
      </c>
      <c r="C207" t="s">
        <v>158</v>
      </c>
      <c r="D207" t="s">
        <v>15</v>
      </c>
      <c r="E207" t="s">
        <v>152</v>
      </c>
    </row>
    <row r="208" spans="1:5" x14ac:dyDescent="0.35">
      <c r="A208" s="10">
        <v>43307</v>
      </c>
      <c r="B208">
        <v>2018</v>
      </c>
      <c r="C208" t="s">
        <v>158</v>
      </c>
      <c r="D208" t="s">
        <v>15</v>
      </c>
      <c r="E208" t="s">
        <v>153</v>
      </c>
    </row>
    <row r="209" spans="1:5" x14ac:dyDescent="0.35">
      <c r="A209" s="10">
        <v>43308</v>
      </c>
      <c r="B209">
        <v>2018</v>
      </c>
      <c r="C209" t="s">
        <v>158</v>
      </c>
      <c r="D209" t="s">
        <v>15</v>
      </c>
      <c r="E209" t="s">
        <v>154</v>
      </c>
    </row>
    <row r="210" spans="1:5" x14ac:dyDescent="0.35">
      <c r="A210" s="10">
        <v>43309</v>
      </c>
      <c r="B210">
        <v>2018</v>
      </c>
      <c r="C210" t="s">
        <v>158</v>
      </c>
      <c r="D210" t="s">
        <v>15</v>
      </c>
      <c r="E210" t="s">
        <v>155</v>
      </c>
    </row>
    <row r="211" spans="1:5" x14ac:dyDescent="0.35">
      <c r="A211" s="10">
        <v>43310</v>
      </c>
      <c r="B211">
        <v>2018</v>
      </c>
      <c r="C211" t="s">
        <v>158</v>
      </c>
      <c r="D211" t="s">
        <v>15</v>
      </c>
      <c r="E211" t="s">
        <v>156</v>
      </c>
    </row>
    <row r="212" spans="1:5" x14ac:dyDescent="0.35">
      <c r="A212" s="10">
        <v>43311</v>
      </c>
      <c r="B212">
        <v>2018</v>
      </c>
      <c r="C212" t="s">
        <v>158</v>
      </c>
      <c r="D212" t="s">
        <v>15</v>
      </c>
      <c r="E212" t="s">
        <v>149</v>
      </c>
    </row>
    <row r="213" spans="1:5" x14ac:dyDescent="0.35">
      <c r="A213" s="10">
        <v>43312</v>
      </c>
      <c r="B213">
        <v>2018</v>
      </c>
      <c r="C213" t="s">
        <v>158</v>
      </c>
      <c r="D213" t="s">
        <v>15</v>
      </c>
      <c r="E213" t="s">
        <v>151</v>
      </c>
    </row>
    <row r="214" spans="1:5" x14ac:dyDescent="0.35">
      <c r="A214" s="10">
        <v>43313</v>
      </c>
      <c r="B214">
        <v>2018</v>
      </c>
      <c r="C214" t="s">
        <v>158</v>
      </c>
      <c r="D214" t="s">
        <v>16</v>
      </c>
      <c r="E214" t="s">
        <v>152</v>
      </c>
    </row>
    <row r="215" spans="1:5" x14ac:dyDescent="0.35">
      <c r="A215" s="10">
        <v>43314</v>
      </c>
      <c r="B215">
        <v>2018</v>
      </c>
      <c r="C215" t="s">
        <v>158</v>
      </c>
      <c r="D215" t="s">
        <v>16</v>
      </c>
      <c r="E215" t="s">
        <v>153</v>
      </c>
    </row>
    <row r="216" spans="1:5" x14ac:dyDescent="0.35">
      <c r="A216" s="10">
        <v>43315</v>
      </c>
      <c r="B216">
        <v>2018</v>
      </c>
      <c r="C216" t="s">
        <v>158</v>
      </c>
      <c r="D216" t="s">
        <v>16</v>
      </c>
      <c r="E216" t="s">
        <v>154</v>
      </c>
    </row>
    <row r="217" spans="1:5" x14ac:dyDescent="0.35">
      <c r="A217" s="10">
        <v>43316</v>
      </c>
      <c r="B217">
        <v>2018</v>
      </c>
      <c r="C217" t="s">
        <v>158</v>
      </c>
      <c r="D217" t="s">
        <v>16</v>
      </c>
      <c r="E217" t="s">
        <v>155</v>
      </c>
    </row>
    <row r="218" spans="1:5" x14ac:dyDescent="0.35">
      <c r="A218" s="10">
        <v>43317</v>
      </c>
      <c r="B218">
        <v>2018</v>
      </c>
      <c r="C218" t="s">
        <v>158</v>
      </c>
      <c r="D218" t="s">
        <v>16</v>
      </c>
      <c r="E218" t="s">
        <v>156</v>
      </c>
    </row>
    <row r="219" spans="1:5" x14ac:dyDescent="0.35">
      <c r="A219" s="10">
        <v>43318</v>
      </c>
      <c r="B219">
        <v>2018</v>
      </c>
      <c r="C219" t="s">
        <v>158</v>
      </c>
      <c r="D219" t="s">
        <v>16</v>
      </c>
      <c r="E219" t="s">
        <v>149</v>
      </c>
    </row>
    <row r="220" spans="1:5" x14ac:dyDescent="0.35">
      <c r="A220" s="10">
        <v>43319</v>
      </c>
      <c r="B220">
        <v>2018</v>
      </c>
      <c r="C220" t="s">
        <v>158</v>
      </c>
      <c r="D220" t="s">
        <v>16</v>
      </c>
      <c r="E220" t="s">
        <v>151</v>
      </c>
    </row>
    <row r="221" spans="1:5" x14ac:dyDescent="0.35">
      <c r="A221" s="10">
        <v>43320</v>
      </c>
      <c r="B221">
        <v>2018</v>
      </c>
      <c r="C221" t="s">
        <v>158</v>
      </c>
      <c r="D221" t="s">
        <v>16</v>
      </c>
      <c r="E221" t="s">
        <v>152</v>
      </c>
    </row>
    <row r="222" spans="1:5" x14ac:dyDescent="0.35">
      <c r="A222" s="10">
        <v>43321</v>
      </c>
      <c r="B222">
        <v>2018</v>
      </c>
      <c r="C222" t="s">
        <v>158</v>
      </c>
      <c r="D222" t="s">
        <v>16</v>
      </c>
      <c r="E222" t="s">
        <v>153</v>
      </c>
    </row>
    <row r="223" spans="1:5" x14ac:dyDescent="0.35">
      <c r="A223" s="10">
        <v>43322</v>
      </c>
      <c r="B223">
        <v>2018</v>
      </c>
      <c r="C223" t="s">
        <v>158</v>
      </c>
      <c r="D223" t="s">
        <v>16</v>
      </c>
      <c r="E223" t="s">
        <v>154</v>
      </c>
    </row>
    <row r="224" spans="1:5" x14ac:dyDescent="0.35">
      <c r="A224" s="10">
        <v>43323</v>
      </c>
      <c r="B224">
        <v>2018</v>
      </c>
      <c r="C224" t="s">
        <v>158</v>
      </c>
      <c r="D224" t="s">
        <v>16</v>
      </c>
      <c r="E224" t="s">
        <v>155</v>
      </c>
    </row>
    <row r="225" spans="1:5" x14ac:dyDescent="0.35">
      <c r="A225" s="10">
        <v>43324</v>
      </c>
      <c r="B225">
        <v>2018</v>
      </c>
      <c r="C225" t="s">
        <v>158</v>
      </c>
      <c r="D225" t="s">
        <v>16</v>
      </c>
      <c r="E225" t="s">
        <v>156</v>
      </c>
    </row>
    <row r="226" spans="1:5" x14ac:dyDescent="0.35">
      <c r="A226" s="10">
        <v>43325</v>
      </c>
      <c r="B226">
        <v>2018</v>
      </c>
      <c r="C226" t="s">
        <v>158</v>
      </c>
      <c r="D226" t="s">
        <v>16</v>
      </c>
      <c r="E226" t="s">
        <v>149</v>
      </c>
    </row>
    <row r="227" spans="1:5" x14ac:dyDescent="0.35">
      <c r="A227" s="10">
        <v>43326</v>
      </c>
      <c r="B227">
        <v>2018</v>
      </c>
      <c r="C227" t="s">
        <v>158</v>
      </c>
      <c r="D227" t="s">
        <v>16</v>
      </c>
      <c r="E227" t="s">
        <v>151</v>
      </c>
    </row>
    <row r="228" spans="1:5" x14ac:dyDescent="0.35">
      <c r="A228" s="10">
        <v>43327</v>
      </c>
      <c r="B228">
        <v>2018</v>
      </c>
      <c r="C228" t="s">
        <v>158</v>
      </c>
      <c r="D228" t="s">
        <v>16</v>
      </c>
      <c r="E228" t="s">
        <v>152</v>
      </c>
    </row>
    <row r="229" spans="1:5" x14ac:dyDescent="0.35">
      <c r="A229" s="10">
        <v>43328</v>
      </c>
      <c r="B229">
        <v>2018</v>
      </c>
      <c r="C229" t="s">
        <v>158</v>
      </c>
      <c r="D229" t="s">
        <v>16</v>
      </c>
      <c r="E229" t="s">
        <v>153</v>
      </c>
    </row>
    <row r="230" spans="1:5" x14ac:dyDescent="0.35">
      <c r="A230" s="10">
        <v>43329</v>
      </c>
      <c r="B230">
        <v>2018</v>
      </c>
      <c r="C230" t="s">
        <v>158</v>
      </c>
      <c r="D230" t="s">
        <v>16</v>
      </c>
      <c r="E230" t="s">
        <v>154</v>
      </c>
    </row>
    <row r="231" spans="1:5" x14ac:dyDescent="0.35">
      <c r="A231" s="10">
        <v>43330</v>
      </c>
      <c r="B231">
        <v>2018</v>
      </c>
      <c r="C231" t="s">
        <v>158</v>
      </c>
      <c r="D231" t="s">
        <v>16</v>
      </c>
      <c r="E231" t="s">
        <v>155</v>
      </c>
    </row>
    <row r="232" spans="1:5" x14ac:dyDescent="0.35">
      <c r="A232" s="10">
        <v>43331</v>
      </c>
      <c r="B232">
        <v>2018</v>
      </c>
      <c r="C232" t="s">
        <v>158</v>
      </c>
      <c r="D232" t="s">
        <v>16</v>
      </c>
      <c r="E232" t="s">
        <v>156</v>
      </c>
    </row>
    <row r="233" spans="1:5" x14ac:dyDescent="0.35">
      <c r="A233" s="10">
        <v>43332</v>
      </c>
      <c r="B233">
        <v>2018</v>
      </c>
      <c r="C233" t="s">
        <v>158</v>
      </c>
      <c r="D233" t="s">
        <v>16</v>
      </c>
      <c r="E233" t="s">
        <v>149</v>
      </c>
    </row>
    <row r="234" spans="1:5" x14ac:dyDescent="0.35">
      <c r="A234" s="10">
        <v>43333</v>
      </c>
      <c r="B234">
        <v>2018</v>
      </c>
      <c r="C234" t="s">
        <v>158</v>
      </c>
      <c r="D234" t="s">
        <v>16</v>
      </c>
      <c r="E234" t="s">
        <v>151</v>
      </c>
    </row>
    <row r="235" spans="1:5" x14ac:dyDescent="0.35">
      <c r="A235" s="10">
        <v>43334</v>
      </c>
      <c r="B235">
        <v>2018</v>
      </c>
      <c r="C235" t="s">
        <v>158</v>
      </c>
      <c r="D235" t="s">
        <v>16</v>
      </c>
      <c r="E235" t="s">
        <v>152</v>
      </c>
    </row>
    <row r="236" spans="1:5" x14ac:dyDescent="0.35">
      <c r="A236" s="10">
        <v>43335</v>
      </c>
      <c r="B236">
        <v>2018</v>
      </c>
      <c r="C236" t="s">
        <v>158</v>
      </c>
      <c r="D236" t="s">
        <v>16</v>
      </c>
      <c r="E236" t="s">
        <v>153</v>
      </c>
    </row>
    <row r="237" spans="1:5" x14ac:dyDescent="0.35">
      <c r="A237" s="10">
        <v>43336</v>
      </c>
      <c r="B237">
        <v>2018</v>
      </c>
      <c r="C237" t="s">
        <v>158</v>
      </c>
      <c r="D237" t="s">
        <v>16</v>
      </c>
      <c r="E237" t="s">
        <v>154</v>
      </c>
    </row>
    <row r="238" spans="1:5" x14ac:dyDescent="0.35">
      <c r="A238" s="10">
        <v>43337</v>
      </c>
      <c r="B238">
        <v>2018</v>
      </c>
      <c r="C238" t="s">
        <v>158</v>
      </c>
      <c r="D238" t="s">
        <v>16</v>
      </c>
      <c r="E238" t="s">
        <v>155</v>
      </c>
    </row>
    <row r="239" spans="1:5" x14ac:dyDescent="0.35">
      <c r="A239" s="10">
        <v>43338</v>
      </c>
      <c r="B239">
        <v>2018</v>
      </c>
      <c r="C239" t="s">
        <v>158</v>
      </c>
      <c r="D239" t="s">
        <v>16</v>
      </c>
      <c r="E239" t="s">
        <v>156</v>
      </c>
    </row>
    <row r="240" spans="1:5" x14ac:dyDescent="0.35">
      <c r="A240" s="10">
        <v>43339</v>
      </c>
      <c r="B240">
        <v>2018</v>
      </c>
      <c r="C240" t="s">
        <v>158</v>
      </c>
      <c r="D240" t="s">
        <v>16</v>
      </c>
      <c r="E240" t="s">
        <v>149</v>
      </c>
    </row>
    <row r="241" spans="1:5" x14ac:dyDescent="0.35">
      <c r="A241" s="10">
        <v>43340</v>
      </c>
      <c r="B241">
        <v>2018</v>
      </c>
      <c r="C241" t="s">
        <v>158</v>
      </c>
      <c r="D241" t="s">
        <v>16</v>
      </c>
      <c r="E241" t="s">
        <v>151</v>
      </c>
    </row>
    <row r="242" spans="1:5" x14ac:dyDescent="0.35">
      <c r="A242" s="10">
        <v>43341</v>
      </c>
      <c r="B242">
        <v>2018</v>
      </c>
      <c r="C242" t="s">
        <v>158</v>
      </c>
      <c r="D242" t="s">
        <v>16</v>
      </c>
      <c r="E242" t="s">
        <v>152</v>
      </c>
    </row>
    <row r="243" spans="1:5" x14ac:dyDescent="0.35">
      <c r="A243" s="10">
        <v>43342</v>
      </c>
      <c r="B243">
        <v>2018</v>
      </c>
      <c r="C243" t="s">
        <v>158</v>
      </c>
      <c r="D243" t="s">
        <v>16</v>
      </c>
      <c r="E243" t="s">
        <v>153</v>
      </c>
    </row>
    <row r="244" spans="1:5" x14ac:dyDescent="0.35">
      <c r="A244" s="10">
        <v>43343</v>
      </c>
      <c r="B244">
        <v>2018</v>
      </c>
      <c r="C244" t="s">
        <v>158</v>
      </c>
      <c r="D244" t="s">
        <v>16</v>
      </c>
      <c r="E244" t="s">
        <v>154</v>
      </c>
    </row>
    <row r="245" spans="1:5" x14ac:dyDescent="0.35">
      <c r="A245" s="10">
        <v>43344</v>
      </c>
      <c r="B245">
        <v>2018</v>
      </c>
      <c r="C245" t="s">
        <v>158</v>
      </c>
      <c r="D245" t="s">
        <v>17</v>
      </c>
      <c r="E245" t="s">
        <v>155</v>
      </c>
    </row>
    <row r="246" spans="1:5" x14ac:dyDescent="0.35">
      <c r="A246" s="10">
        <v>43345</v>
      </c>
      <c r="B246">
        <v>2018</v>
      </c>
      <c r="C246" t="s">
        <v>158</v>
      </c>
      <c r="D246" t="s">
        <v>17</v>
      </c>
      <c r="E246" t="s">
        <v>156</v>
      </c>
    </row>
    <row r="247" spans="1:5" x14ac:dyDescent="0.35">
      <c r="A247" s="10">
        <v>43346</v>
      </c>
      <c r="B247">
        <v>2018</v>
      </c>
      <c r="C247" t="s">
        <v>158</v>
      </c>
      <c r="D247" t="s">
        <v>17</v>
      </c>
      <c r="E247" t="s">
        <v>149</v>
      </c>
    </row>
    <row r="248" spans="1:5" x14ac:dyDescent="0.35">
      <c r="A248" s="10">
        <v>43347</v>
      </c>
      <c r="B248">
        <v>2018</v>
      </c>
      <c r="C248" t="s">
        <v>158</v>
      </c>
      <c r="D248" t="s">
        <v>17</v>
      </c>
      <c r="E248" t="s">
        <v>151</v>
      </c>
    </row>
    <row r="249" spans="1:5" x14ac:dyDescent="0.35">
      <c r="A249" s="10">
        <v>43348</v>
      </c>
      <c r="B249">
        <v>2018</v>
      </c>
      <c r="C249" t="s">
        <v>158</v>
      </c>
      <c r="D249" t="s">
        <v>17</v>
      </c>
      <c r="E249" t="s">
        <v>152</v>
      </c>
    </row>
    <row r="250" spans="1:5" x14ac:dyDescent="0.35">
      <c r="A250" s="10">
        <v>43349</v>
      </c>
      <c r="B250">
        <v>2018</v>
      </c>
      <c r="C250" t="s">
        <v>158</v>
      </c>
      <c r="D250" t="s">
        <v>17</v>
      </c>
      <c r="E250" t="s">
        <v>153</v>
      </c>
    </row>
    <row r="251" spans="1:5" x14ac:dyDescent="0.35">
      <c r="A251" s="10">
        <v>43350</v>
      </c>
      <c r="B251">
        <v>2018</v>
      </c>
      <c r="C251" t="s">
        <v>158</v>
      </c>
      <c r="D251" t="s">
        <v>17</v>
      </c>
      <c r="E251" t="s">
        <v>154</v>
      </c>
    </row>
    <row r="252" spans="1:5" x14ac:dyDescent="0.35">
      <c r="A252" s="10">
        <v>43351</v>
      </c>
      <c r="B252">
        <v>2018</v>
      </c>
      <c r="C252" t="s">
        <v>158</v>
      </c>
      <c r="D252" t="s">
        <v>17</v>
      </c>
      <c r="E252" t="s">
        <v>155</v>
      </c>
    </row>
    <row r="253" spans="1:5" x14ac:dyDescent="0.35">
      <c r="A253" s="10">
        <v>43352</v>
      </c>
      <c r="B253">
        <v>2018</v>
      </c>
      <c r="C253" t="s">
        <v>158</v>
      </c>
      <c r="D253" t="s">
        <v>17</v>
      </c>
      <c r="E253" t="s">
        <v>156</v>
      </c>
    </row>
    <row r="254" spans="1:5" x14ac:dyDescent="0.35">
      <c r="A254" s="10">
        <v>43353</v>
      </c>
      <c r="B254">
        <v>2018</v>
      </c>
      <c r="C254" t="s">
        <v>158</v>
      </c>
      <c r="D254" t="s">
        <v>17</v>
      </c>
      <c r="E254" t="s">
        <v>149</v>
      </c>
    </row>
    <row r="255" spans="1:5" x14ac:dyDescent="0.35">
      <c r="A255" s="10">
        <v>43354</v>
      </c>
      <c r="B255">
        <v>2018</v>
      </c>
      <c r="C255" t="s">
        <v>158</v>
      </c>
      <c r="D255" t="s">
        <v>17</v>
      </c>
      <c r="E255" t="s">
        <v>151</v>
      </c>
    </row>
    <row r="256" spans="1:5" x14ac:dyDescent="0.35">
      <c r="A256" s="10">
        <v>43355</v>
      </c>
      <c r="B256">
        <v>2018</v>
      </c>
      <c r="C256" t="s">
        <v>158</v>
      </c>
      <c r="D256" t="s">
        <v>17</v>
      </c>
      <c r="E256" t="s">
        <v>152</v>
      </c>
    </row>
    <row r="257" spans="1:5" x14ac:dyDescent="0.35">
      <c r="A257" s="10">
        <v>43356</v>
      </c>
      <c r="B257">
        <v>2018</v>
      </c>
      <c r="C257" t="s">
        <v>158</v>
      </c>
      <c r="D257" t="s">
        <v>17</v>
      </c>
      <c r="E257" t="s">
        <v>153</v>
      </c>
    </row>
    <row r="258" spans="1:5" x14ac:dyDescent="0.35">
      <c r="A258" s="10">
        <v>43357</v>
      </c>
      <c r="B258">
        <v>2018</v>
      </c>
      <c r="C258" t="s">
        <v>158</v>
      </c>
      <c r="D258" t="s">
        <v>17</v>
      </c>
      <c r="E258" t="s">
        <v>154</v>
      </c>
    </row>
    <row r="259" spans="1:5" x14ac:dyDescent="0.35">
      <c r="A259" s="10">
        <v>43358</v>
      </c>
      <c r="B259">
        <v>2018</v>
      </c>
      <c r="C259" t="s">
        <v>158</v>
      </c>
      <c r="D259" t="s">
        <v>17</v>
      </c>
      <c r="E259" t="s">
        <v>155</v>
      </c>
    </row>
    <row r="260" spans="1:5" x14ac:dyDescent="0.35">
      <c r="A260" s="10">
        <v>43359</v>
      </c>
      <c r="B260">
        <v>2018</v>
      </c>
      <c r="C260" t="s">
        <v>158</v>
      </c>
      <c r="D260" t="s">
        <v>17</v>
      </c>
      <c r="E260" t="s">
        <v>156</v>
      </c>
    </row>
    <row r="261" spans="1:5" x14ac:dyDescent="0.35">
      <c r="A261" s="10">
        <v>43360</v>
      </c>
      <c r="B261">
        <v>2018</v>
      </c>
      <c r="C261" t="s">
        <v>158</v>
      </c>
      <c r="D261" t="s">
        <v>17</v>
      </c>
      <c r="E261" t="s">
        <v>149</v>
      </c>
    </row>
    <row r="262" spans="1:5" x14ac:dyDescent="0.35">
      <c r="A262" s="10">
        <v>43361</v>
      </c>
      <c r="B262">
        <v>2018</v>
      </c>
      <c r="C262" t="s">
        <v>158</v>
      </c>
      <c r="D262" t="s">
        <v>17</v>
      </c>
      <c r="E262" t="s">
        <v>151</v>
      </c>
    </row>
    <row r="263" spans="1:5" x14ac:dyDescent="0.35">
      <c r="A263" s="10">
        <v>43362</v>
      </c>
      <c r="B263">
        <v>2018</v>
      </c>
      <c r="C263" t="s">
        <v>158</v>
      </c>
      <c r="D263" t="s">
        <v>17</v>
      </c>
      <c r="E263" t="s">
        <v>152</v>
      </c>
    </row>
    <row r="264" spans="1:5" x14ac:dyDescent="0.35">
      <c r="A264" s="10">
        <v>43363</v>
      </c>
      <c r="B264">
        <v>2018</v>
      </c>
      <c r="C264" t="s">
        <v>158</v>
      </c>
      <c r="D264" t="s">
        <v>17</v>
      </c>
      <c r="E264" t="s">
        <v>153</v>
      </c>
    </row>
    <row r="265" spans="1:5" x14ac:dyDescent="0.35">
      <c r="A265" s="10">
        <v>43364</v>
      </c>
      <c r="B265">
        <v>2018</v>
      </c>
      <c r="C265" t="s">
        <v>158</v>
      </c>
      <c r="D265" t="s">
        <v>17</v>
      </c>
      <c r="E265" t="s">
        <v>154</v>
      </c>
    </row>
    <row r="266" spans="1:5" x14ac:dyDescent="0.35">
      <c r="A266" s="10">
        <v>43365</v>
      </c>
      <c r="B266">
        <v>2018</v>
      </c>
      <c r="C266" t="s">
        <v>158</v>
      </c>
      <c r="D266" t="s">
        <v>17</v>
      </c>
      <c r="E266" t="s">
        <v>155</v>
      </c>
    </row>
    <row r="267" spans="1:5" x14ac:dyDescent="0.35">
      <c r="A267" s="10">
        <v>43366</v>
      </c>
      <c r="B267">
        <v>2018</v>
      </c>
      <c r="C267" t="s">
        <v>158</v>
      </c>
      <c r="D267" t="s">
        <v>17</v>
      </c>
      <c r="E267" t="s">
        <v>156</v>
      </c>
    </row>
    <row r="268" spans="1:5" x14ac:dyDescent="0.35">
      <c r="A268" s="10">
        <v>43367</v>
      </c>
      <c r="B268">
        <v>2018</v>
      </c>
      <c r="C268" t="s">
        <v>158</v>
      </c>
      <c r="D268" t="s">
        <v>17</v>
      </c>
      <c r="E268" t="s">
        <v>149</v>
      </c>
    </row>
    <row r="269" spans="1:5" x14ac:dyDescent="0.35">
      <c r="A269" s="10">
        <v>43368</v>
      </c>
      <c r="B269">
        <v>2018</v>
      </c>
      <c r="C269" t="s">
        <v>158</v>
      </c>
      <c r="D269" t="s">
        <v>17</v>
      </c>
      <c r="E269" t="s">
        <v>151</v>
      </c>
    </row>
    <row r="270" spans="1:5" x14ac:dyDescent="0.35">
      <c r="A270" s="10">
        <v>43369</v>
      </c>
      <c r="B270">
        <v>2018</v>
      </c>
      <c r="C270" t="s">
        <v>158</v>
      </c>
      <c r="D270" t="s">
        <v>17</v>
      </c>
      <c r="E270" t="s">
        <v>152</v>
      </c>
    </row>
    <row r="271" spans="1:5" x14ac:dyDescent="0.35">
      <c r="A271" s="10">
        <v>43370</v>
      </c>
      <c r="B271">
        <v>2018</v>
      </c>
      <c r="C271" t="s">
        <v>158</v>
      </c>
      <c r="D271" t="s">
        <v>17</v>
      </c>
      <c r="E271" t="s">
        <v>153</v>
      </c>
    </row>
    <row r="272" spans="1:5" x14ac:dyDescent="0.35">
      <c r="A272" s="10">
        <v>43371</v>
      </c>
      <c r="B272">
        <v>2018</v>
      </c>
      <c r="C272" t="s">
        <v>158</v>
      </c>
      <c r="D272" t="s">
        <v>17</v>
      </c>
      <c r="E272" t="s">
        <v>154</v>
      </c>
    </row>
    <row r="273" spans="1:5" x14ac:dyDescent="0.35">
      <c r="A273" s="10">
        <v>43372</v>
      </c>
      <c r="B273">
        <v>2018</v>
      </c>
      <c r="C273" t="s">
        <v>158</v>
      </c>
      <c r="D273" t="s">
        <v>17</v>
      </c>
      <c r="E273" t="s">
        <v>155</v>
      </c>
    </row>
    <row r="274" spans="1:5" x14ac:dyDescent="0.35">
      <c r="A274" s="10">
        <v>43373</v>
      </c>
      <c r="B274">
        <v>2018</v>
      </c>
      <c r="C274" t="s">
        <v>158</v>
      </c>
      <c r="D274" t="s">
        <v>17</v>
      </c>
      <c r="E274" t="s">
        <v>156</v>
      </c>
    </row>
    <row r="275" spans="1:5" x14ac:dyDescent="0.35">
      <c r="A275" s="10">
        <v>43374</v>
      </c>
      <c r="B275">
        <v>2018</v>
      </c>
      <c r="C275" t="s">
        <v>159</v>
      </c>
      <c r="D275" t="s">
        <v>18</v>
      </c>
      <c r="E275" t="s">
        <v>149</v>
      </c>
    </row>
    <row r="276" spans="1:5" x14ac:dyDescent="0.35">
      <c r="A276" s="10">
        <v>43375</v>
      </c>
      <c r="B276">
        <v>2018</v>
      </c>
      <c r="C276" t="s">
        <v>159</v>
      </c>
      <c r="D276" t="s">
        <v>18</v>
      </c>
      <c r="E276" t="s">
        <v>151</v>
      </c>
    </row>
    <row r="277" spans="1:5" x14ac:dyDescent="0.35">
      <c r="A277" s="10">
        <v>43376</v>
      </c>
      <c r="B277">
        <v>2018</v>
      </c>
      <c r="C277" t="s">
        <v>159</v>
      </c>
      <c r="D277" t="s">
        <v>18</v>
      </c>
      <c r="E277" t="s">
        <v>152</v>
      </c>
    </row>
    <row r="278" spans="1:5" x14ac:dyDescent="0.35">
      <c r="A278" s="10">
        <v>43377</v>
      </c>
      <c r="B278">
        <v>2018</v>
      </c>
      <c r="C278" t="s">
        <v>159</v>
      </c>
      <c r="D278" t="s">
        <v>18</v>
      </c>
      <c r="E278" t="s">
        <v>153</v>
      </c>
    </row>
    <row r="279" spans="1:5" x14ac:dyDescent="0.35">
      <c r="A279" s="10">
        <v>43378</v>
      </c>
      <c r="B279">
        <v>2018</v>
      </c>
      <c r="C279" t="s">
        <v>159</v>
      </c>
      <c r="D279" t="s">
        <v>18</v>
      </c>
      <c r="E279" t="s">
        <v>154</v>
      </c>
    </row>
    <row r="280" spans="1:5" x14ac:dyDescent="0.35">
      <c r="A280" s="10">
        <v>43379</v>
      </c>
      <c r="B280">
        <v>2018</v>
      </c>
      <c r="C280" t="s">
        <v>159</v>
      </c>
      <c r="D280" t="s">
        <v>18</v>
      </c>
      <c r="E280" t="s">
        <v>155</v>
      </c>
    </row>
    <row r="281" spans="1:5" x14ac:dyDescent="0.35">
      <c r="A281" s="10">
        <v>43380</v>
      </c>
      <c r="B281">
        <v>2018</v>
      </c>
      <c r="C281" t="s">
        <v>159</v>
      </c>
      <c r="D281" t="s">
        <v>18</v>
      </c>
      <c r="E281" t="s">
        <v>156</v>
      </c>
    </row>
    <row r="282" spans="1:5" x14ac:dyDescent="0.35">
      <c r="A282" s="10">
        <v>43381</v>
      </c>
      <c r="B282">
        <v>2018</v>
      </c>
      <c r="C282" t="s">
        <v>159</v>
      </c>
      <c r="D282" t="s">
        <v>18</v>
      </c>
      <c r="E282" t="s">
        <v>149</v>
      </c>
    </row>
    <row r="283" spans="1:5" x14ac:dyDescent="0.35">
      <c r="A283" s="10">
        <v>43382</v>
      </c>
      <c r="B283">
        <v>2018</v>
      </c>
      <c r="C283" t="s">
        <v>159</v>
      </c>
      <c r="D283" t="s">
        <v>18</v>
      </c>
      <c r="E283" t="s">
        <v>151</v>
      </c>
    </row>
    <row r="284" spans="1:5" x14ac:dyDescent="0.35">
      <c r="A284" s="10">
        <v>43383</v>
      </c>
      <c r="B284">
        <v>2018</v>
      </c>
      <c r="C284" t="s">
        <v>159</v>
      </c>
      <c r="D284" t="s">
        <v>18</v>
      </c>
      <c r="E284" t="s">
        <v>152</v>
      </c>
    </row>
    <row r="285" spans="1:5" x14ac:dyDescent="0.35">
      <c r="A285" s="10">
        <v>43384</v>
      </c>
      <c r="B285">
        <v>2018</v>
      </c>
      <c r="C285" t="s">
        <v>159</v>
      </c>
      <c r="D285" t="s">
        <v>18</v>
      </c>
      <c r="E285" t="s">
        <v>153</v>
      </c>
    </row>
    <row r="286" spans="1:5" x14ac:dyDescent="0.35">
      <c r="A286" s="10">
        <v>43385</v>
      </c>
      <c r="B286">
        <v>2018</v>
      </c>
      <c r="C286" t="s">
        <v>159</v>
      </c>
      <c r="D286" t="s">
        <v>18</v>
      </c>
      <c r="E286" t="s">
        <v>154</v>
      </c>
    </row>
    <row r="287" spans="1:5" x14ac:dyDescent="0.35">
      <c r="A287" s="10">
        <v>43386</v>
      </c>
      <c r="B287">
        <v>2018</v>
      </c>
      <c r="C287" t="s">
        <v>159</v>
      </c>
      <c r="D287" t="s">
        <v>18</v>
      </c>
      <c r="E287" t="s">
        <v>155</v>
      </c>
    </row>
    <row r="288" spans="1:5" x14ac:dyDescent="0.35">
      <c r="A288" s="10">
        <v>43387</v>
      </c>
      <c r="B288">
        <v>2018</v>
      </c>
      <c r="C288" t="s">
        <v>159</v>
      </c>
      <c r="D288" t="s">
        <v>18</v>
      </c>
      <c r="E288" t="s">
        <v>156</v>
      </c>
    </row>
    <row r="289" spans="1:5" x14ac:dyDescent="0.35">
      <c r="A289" s="10">
        <v>43388</v>
      </c>
      <c r="B289">
        <v>2018</v>
      </c>
      <c r="C289" t="s">
        <v>159</v>
      </c>
      <c r="D289" t="s">
        <v>18</v>
      </c>
      <c r="E289" t="s">
        <v>149</v>
      </c>
    </row>
    <row r="290" spans="1:5" x14ac:dyDescent="0.35">
      <c r="A290" s="10">
        <v>43389</v>
      </c>
      <c r="B290">
        <v>2018</v>
      </c>
      <c r="C290" t="s">
        <v>159</v>
      </c>
      <c r="D290" t="s">
        <v>18</v>
      </c>
      <c r="E290" t="s">
        <v>151</v>
      </c>
    </row>
    <row r="291" spans="1:5" x14ac:dyDescent="0.35">
      <c r="A291" s="10">
        <v>43390</v>
      </c>
      <c r="B291">
        <v>2018</v>
      </c>
      <c r="C291" t="s">
        <v>159</v>
      </c>
      <c r="D291" t="s">
        <v>18</v>
      </c>
      <c r="E291" t="s">
        <v>152</v>
      </c>
    </row>
    <row r="292" spans="1:5" x14ac:dyDescent="0.35">
      <c r="A292" s="10">
        <v>43391</v>
      </c>
      <c r="B292">
        <v>2018</v>
      </c>
      <c r="C292" t="s">
        <v>159</v>
      </c>
      <c r="D292" t="s">
        <v>18</v>
      </c>
      <c r="E292" t="s">
        <v>153</v>
      </c>
    </row>
    <row r="293" spans="1:5" x14ac:dyDescent="0.35">
      <c r="A293" s="10">
        <v>43392</v>
      </c>
      <c r="B293">
        <v>2018</v>
      </c>
      <c r="C293" t="s">
        <v>159</v>
      </c>
      <c r="D293" t="s">
        <v>18</v>
      </c>
      <c r="E293" t="s">
        <v>154</v>
      </c>
    </row>
    <row r="294" spans="1:5" x14ac:dyDescent="0.35">
      <c r="A294" s="10">
        <v>43393</v>
      </c>
      <c r="B294">
        <v>2018</v>
      </c>
      <c r="C294" t="s">
        <v>159</v>
      </c>
      <c r="D294" t="s">
        <v>18</v>
      </c>
      <c r="E294" t="s">
        <v>155</v>
      </c>
    </row>
    <row r="295" spans="1:5" x14ac:dyDescent="0.35">
      <c r="A295" s="10">
        <v>43394</v>
      </c>
      <c r="B295">
        <v>2018</v>
      </c>
      <c r="C295" t="s">
        <v>159</v>
      </c>
      <c r="D295" t="s">
        <v>18</v>
      </c>
      <c r="E295" t="s">
        <v>156</v>
      </c>
    </row>
    <row r="296" spans="1:5" x14ac:dyDescent="0.35">
      <c r="A296" s="10">
        <v>43395</v>
      </c>
      <c r="B296">
        <v>2018</v>
      </c>
      <c r="C296" t="s">
        <v>159</v>
      </c>
      <c r="D296" t="s">
        <v>18</v>
      </c>
      <c r="E296" t="s">
        <v>149</v>
      </c>
    </row>
    <row r="297" spans="1:5" x14ac:dyDescent="0.35">
      <c r="A297" s="10">
        <v>43396</v>
      </c>
      <c r="B297">
        <v>2018</v>
      </c>
      <c r="C297" t="s">
        <v>159</v>
      </c>
      <c r="D297" t="s">
        <v>18</v>
      </c>
      <c r="E297" t="s">
        <v>151</v>
      </c>
    </row>
    <row r="298" spans="1:5" x14ac:dyDescent="0.35">
      <c r="A298" s="10">
        <v>43397</v>
      </c>
      <c r="B298">
        <v>2018</v>
      </c>
      <c r="C298" t="s">
        <v>159</v>
      </c>
      <c r="D298" t="s">
        <v>18</v>
      </c>
      <c r="E298" t="s">
        <v>152</v>
      </c>
    </row>
    <row r="299" spans="1:5" x14ac:dyDescent="0.35">
      <c r="A299" s="10">
        <v>43398</v>
      </c>
      <c r="B299">
        <v>2018</v>
      </c>
      <c r="C299" t="s">
        <v>159</v>
      </c>
      <c r="D299" t="s">
        <v>18</v>
      </c>
      <c r="E299" t="s">
        <v>153</v>
      </c>
    </row>
    <row r="300" spans="1:5" x14ac:dyDescent="0.35">
      <c r="A300" s="10">
        <v>43399</v>
      </c>
      <c r="B300">
        <v>2018</v>
      </c>
      <c r="C300" t="s">
        <v>159</v>
      </c>
      <c r="D300" t="s">
        <v>18</v>
      </c>
      <c r="E300" t="s">
        <v>154</v>
      </c>
    </row>
    <row r="301" spans="1:5" x14ac:dyDescent="0.35">
      <c r="A301" s="10">
        <v>43400</v>
      </c>
      <c r="B301">
        <v>2018</v>
      </c>
      <c r="C301" t="s">
        <v>159</v>
      </c>
      <c r="D301" t="s">
        <v>18</v>
      </c>
      <c r="E301" t="s">
        <v>155</v>
      </c>
    </row>
    <row r="302" spans="1:5" x14ac:dyDescent="0.35">
      <c r="A302" s="10">
        <v>43401</v>
      </c>
      <c r="B302">
        <v>2018</v>
      </c>
      <c r="C302" t="s">
        <v>159</v>
      </c>
      <c r="D302" t="s">
        <v>18</v>
      </c>
      <c r="E302" t="s">
        <v>156</v>
      </c>
    </row>
    <row r="303" spans="1:5" x14ac:dyDescent="0.35">
      <c r="A303" s="10">
        <v>43402</v>
      </c>
      <c r="B303">
        <v>2018</v>
      </c>
      <c r="C303" t="s">
        <v>159</v>
      </c>
      <c r="D303" t="s">
        <v>18</v>
      </c>
      <c r="E303" t="s">
        <v>149</v>
      </c>
    </row>
    <row r="304" spans="1:5" x14ac:dyDescent="0.35">
      <c r="A304" s="10">
        <v>43403</v>
      </c>
      <c r="B304">
        <v>2018</v>
      </c>
      <c r="C304" t="s">
        <v>159</v>
      </c>
      <c r="D304" t="s">
        <v>18</v>
      </c>
      <c r="E304" t="s">
        <v>151</v>
      </c>
    </row>
    <row r="305" spans="1:5" x14ac:dyDescent="0.35">
      <c r="A305" s="10">
        <v>43404</v>
      </c>
      <c r="B305">
        <v>2018</v>
      </c>
      <c r="C305" t="s">
        <v>159</v>
      </c>
      <c r="D305" t="s">
        <v>18</v>
      </c>
      <c r="E305" t="s">
        <v>152</v>
      </c>
    </row>
    <row r="306" spans="1:5" x14ac:dyDescent="0.35">
      <c r="A306" s="10">
        <v>43405</v>
      </c>
      <c r="B306">
        <v>2018</v>
      </c>
      <c r="C306" t="s">
        <v>159</v>
      </c>
      <c r="D306" t="s">
        <v>19</v>
      </c>
      <c r="E306" t="s">
        <v>153</v>
      </c>
    </row>
    <row r="307" spans="1:5" x14ac:dyDescent="0.35">
      <c r="A307" s="10">
        <v>43406</v>
      </c>
      <c r="B307">
        <v>2018</v>
      </c>
      <c r="C307" t="s">
        <v>159</v>
      </c>
      <c r="D307" t="s">
        <v>19</v>
      </c>
      <c r="E307" t="s">
        <v>154</v>
      </c>
    </row>
    <row r="308" spans="1:5" x14ac:dyDescent="0.35">
      <c r="A308" s="10">
        <v>43407</v>
      </c>
      <c r="B308">
        <v>2018</v>
      </c>
      <c r="C308" t="s">
        <v>159</v>
      </c>
      <c r="D308" t="s">
        <v>19</v>
      </c>
      <c r="E308" t="s">
        <v>155</v>
      </c>
    </row>
    <row r="309" spans="1:5" x14ac:dyDescent="0.35">
      <c r="A309" s="10">
        <v>43408</v>
      </c>
      <c r="B309">
        <v>2018</v>
      </c>
      <c r="C309" t="s">
        <v>159</v>
      </c>
      <c r="D309" t="s">
        <v>19</v>
      </c>
      <c r="E309" t="s">
        <v>156</v>
      </c>
    </row>
    <row r="310" spans="1:5" x14ac:dyDescent="0.35">
      <c r="A310" s="10">
        <v>43409</v>
      </c>
      <c r="B310">
        <v>2018</v>
      </c>
      <c r="C310" t="s">
        <v>159</v>
      </c>
      <c r="D310" t="s">
        <v>19</v>
      </c>
      <c r="E310" t="s">
        <v>149</v>
      </c>
    </row>
    <row r="311" spans="1:5" x14ac:dyDescent="0.35">
      <c r="A311" s="10">
        <v>43410</v>
      </c>
      <c r="B311">
        <v>2018</v>
      </c>
      <c r="C311" t="s">
        <v>159</v>
      </c>
      <c r="D311" t="s">
        <v>19</v>
      </c>
      <c r="E311" t="s">
        <v>151</v>
      </c>
    </row>
    <row r="312" spans="1:5" x14ac:dyDescent="0.35">
      <c r="A312" s="10">
        <v>43411</v>
      </c>
      <c r="B312">
        <v>2018</v>
      </c>
      <c r="C312" t="s">
        <v>159</v>
      </c>
      <c r="D312" t="s">
        <v>19</v>
      </c>
      <c r="E312" t="s">
        <v>152</v>
      </c>
    </row>
    <row r="313" spans="1:5" x14ac:dyDescent="0.35">
      <c r="A313" s="10">
        <v>43412</v>
      </c>
      <c r="B313">
        <v>2018</v>
      </c>
      <c r="C313" t="s">
        <v>159</v>
      </c>
      <c r="D313" t="s">
        <v>19</v>
      </c>
      <c r="E313" t="s">
        <v>153</v>
      </c>
    </row>
    <row r="314" spans="1:5" x14ac:dyDescent="0.35">
      <c r="A314" s="10">
        <v>43413</v>
      </c>
      <c r="B314">
        <v>2018</v>
      </c>
      <c r="C314" t="s">
        <v>159</v>
      </c>
      <c r="D314" t="s">
        <v>19</v>
      </c>
      <c r="E314" t="s">
        <v>154</v>
      </c>
    </row>
    <row r="315" spans="1:5" x14ac:dyDescent="0.35">
      <c r="A315" s="10">
        <v>43414</v>
      </c>
      <c r="B315">
        <v>2018</v>
      </c>
      <c r="C315" t="s">
        <v>159</v>
      </c>
      <c r="D315" t="s">
        <v>19</v>
      </c>
      <c r="E315" t="s">
        <v>155</v>
      </c>
    </row>
    <row r="316" spans="1:5" x14ac:dyDescent="0.35">
      <c r="A316" s="10">
        <v>43415</v>
      </c>
      <c r="B316">
        <v>2018</v>
      </c>
      <c r="C316" t="s">
        <v>159</v>
      </c>
      <c r="D316" t="s">
        <v>19</v>
      </c>
      <c r="E316" t="s">
        <v>156</v>
      </c>
    </row>
    <row r="317" spans="1:5" x14ac:dyDescent="0.35">
      <c r="A317" s="10">
        <v>43416</v>
      </c>
      <c r="B317">
        <v>2018</v>
      </c>
      <c r="C317" t="s">
        <v>159</v>
      </c>
      <c r="D317" t="s">
        <v>19</v>
      </c>
      <c r="E317" t="s">
        <v>149</v>
      </c>
    </row>
    <row r="318" spans="1:5" x14ac:dyDescent="0.35">
      <c r="A318" s="10">
        <v>43417</v>
      </c>
      <c r="B318">
        <v>2018</v>
      </c>
      <c r="C318" t="s">
        <v>159</v>
      </c>
      <c r="D318" t="s">
        <v>19</v>
      </c>
      <c r="E318" t="s">
        <v>151</v>
      </c>
    </row>
    <row r="319" spans="1:5" x14ac:dyDescent="0.35">
      <c r="A319" s="10">
        <v>43418</v>
      </c>
      <c r="B319">
        <v>2018</v>
      </c>
      <c r="C319" t="s">
        <v>159</v>
      </c>
      <c r="D319" t="s">
        <v>19</v>
      </c>
      <c r="E319" t="s">
        <v>152</v>
      </c>
    </row>
    <row r="320" spans="1:5" x14ac:dyDescent="0.35">
      <c r="A320" s="10">
        <v>43419</v>
      </c>
      <c r="B320">
        <v>2018</v>
      </c>
      <c r="C320" t="s">
        <v>159</v>
      </c>
      <c r="D320" t="s">
        <v>19</v>
      </c>
      <c r="E320" t="s">
        <v>153</v>
      </c>
    </row>
    <row r="321" spans="1:5" x14ac:dyDescent="0.35">
      <c r="A321" s="10">
        <v>43420</v>
      </c>
      <c r="B321">
        <v>2018</v>
      </c>
      <c r="C321" t="s">
        <v>159</v>
      </c>
      <c r="D321" t="s">
        <v>19</v>
      </c>
      <c r="E321" t="s">
        <v>154</v>
      </c>
    </row>
    <row r="322" spans="1:5" x14ac:dyDescent="0.35">
      <c r="A322" s="10">
        <v>43421</v>
      </c>
      <c r="B322">
        <v>2018</v>
      </c>
      <c r="C322" t="s">
        <v>159</v>
      </c>
      <c r="D322" t="s">
        <v>19</v>
      </c>
      <c r="E322" t="s">
        <v>155</v>
      </c>
    </row>
    <row r="323" spans="1:5" x14ac:dyDescent="0.35">
      <c r="A323" s="10">
        <v>43422</v>
      </c>
      <c r="B323">
        <v>2018</v>
      </c>
      <c r="C323" t="s">
        <v>159</v>
      </c>
      <c r="D323" t="s">
        <v>19</v>
      </c>
      <c r="E323" t="s">
        <v>156</v>
      </c>
    </row>
    <row r="324" spans="1:5" x14ac:dyDescent="0.35">
      <c r="A324" s="10">
        <v>43423</v>
      </c>
      <c r="B324">
        <v>2018</v>
      </c>
      <c r="C324" t="s">
        <v>159</v>
      </c>
      <c r="D324" t="s">
        <v>19</v>
      </c>
      <c r="E324" t="s">
        <v>149</v>
      </c>
    </row>
    <row r="325" spans="1:5" x14ac:dyDescent="0.35">
      <c r="A325" s="10">
        <v>43424</v>
      </c>
      <c r="B325">
        <v>2018</v>
      </c>
      <c r="C325" t="s">
        <v>159</v>
      </c>
      <c r="D325" t="s">
        <v>19</v>
      </c>
      <c r="E325" t="s">
        <v>151</v>
      </c>
    </row>
    <row r="326" spans="1:5" x14ac:dyDescent="0.35">
      <c r="A326" s="10">
        <v>43425</v>
      </c>
      <c r="B326">
        <v>2018</v>
      </c>
      <c r="C326" t="s">
        <v>159</v>
      </c>
      <c r="D326" t="s">
        <v>19</v>
      </c>
      <c r="E326" t="s">
        <v>152</v>
      </c>
    </row>
    <row r="327" spans="1:5" x14ac:dyDescent="0.35">
      <c r="A327" s="10">
        <v>43426</v>
      </c>
      <c r="B327">
        <v>2018</v>
      </c>
      <c r="C327" t="s">
        <v>159</v>
      </c>
      <c r="D327" t="s">
        <v>19</v>
      </c>
      <c r="E327" t="s">
        <v>153</v>
      </c>
    </row>
    <row r="328" spans="1:5" x14ac:dyDescent="0.35">
      <c r="A328" s="10">
        <v>43427</v>
      </c>
      <c r="B328">
        <v>2018</v>
      </c>
      <c r="C328" t="s">
        <v>159</v>
      </c>
      <c r="D328" t="s">
        <v>19</v>
      </c>
      <c r="E328" t="s">
        <v>154</v>
      </c>
    </row>
    <row r="329" spans="1:5" x14ac:dyDescent="0.35">
      <c r="A329" s="10">
        <v>43428</v>
      </c>
      <c r="B329">
        <v>2018</v>
      </c>
      <c r="C329" t="s">
        <v>159</v>
      </c>
      <c r="D329" t="s">
        <v>19</v>
      </c>
      <c r="E329" t="s">
        <v>155</v>
      </c>
    </row>
    <row r="330" spans="1:5" x14ac:dyDescent="0.35">
      <c r="A330" s="10">
        <v>43429</v>
      </c>
      <c r="B330">
        <v>2018</v>
      </c>
      <c r="C330" t="s">
        <v>159</v>
      </c>
      <c r="D330" t="s">
        <v>19</v>
      </c>
      <c r="E330" t="s">
        <v>156</v>
      </c>
    </row>
    <row r="331" spans="1:5" x14ac:dyDescent="0.35">
      <c r="A331" s="10">
        <v>43430</v>
      </c>
      <c r="B331">
        <v>2018</v>
      </c>
      <c r="C331" t="s">
        <v>159</v>
      </c>
      <c r="D331" t="s">
        <v>19</v>
      </c>
      <c r="E331" t="s">
        <v>149</v>
      </c>
    </row>
    <row r="332" spans="1:5" x14ac:dyDescent="0.35">
      <c r="A332" s="10">
        <v>43431</v>
      </c>
      <c r="B332">
        <v>2018</v>
      </c>
      <c r="C332" t="s">
        <v>159</v>
      </c>
      <c r="D332" t="s">
        <v>19</v>
      </c>
      <c r="E332" t="s">
        <v>151</v>
      </c>
    </row>
    <row r="333" spans="1:5" x14ac:dyDescent="0.35">
      <c r="A333" s="10">
        <v>43432</v>
      </c>
      <c r="B333">
        <v>2018</v>
      </c>
      <c r="C333" t="s">
        <v>159</v>
      </c>
      <c r="D333" t="s">
        <v>19</v>
      </c>
      <c r="E333" t="s">
        <v>152</v>
      </c>
    </row>
    <row r="334" spans="1:5" x14ac:dyDescent="0.35">
      <c r="A334" s="10">
        <v>43433</v>
      </c>
      <c r="B334">
        <v>2018</v>
      </c>
      <c r="C334" t="s">
        <v>159</v>
      </c>
      <c r="D334" t="s">
        <v>19</v>
      </c>
      <c r="E334" t="s">
        <v>153</v>
      </c>
    </row>
    <row r="335" spans="1:5" x14ac:dyDescent="0.35">
      <c r="A335" s="10">
        <v>43434</v>
      </c>
      <c r="B335">
        <v>2018</v>
      </c>
      <c r="C335" t="s">
        <v>159</v>
      </c>
      <c r="D335" t="s">
        <v>19</v>
      </c>
      <c r="E335" t="s">
        <v>154</v>
      </c>
    </row>
    <row r="336" spans="1:5" x14ac:dyDescent="0.35">
      <c r="A336" s="10">
        <v>43435</v>
      </c>
      <c r="B336">
        <v>2018</v>
      </c>
      <c r="C336" t="s">
        <v>159</v>
      </c>
      <c r="D336" t="s">
        <v>20</v>
      </c>
      <c r="E336" t="s">
        <v>155</v>
      </c>
    </row>
    <row r="337" spans="1:5" x14ac:dyDescent="0.35">
      <c r="A337" s="10">
        <v>43436</v>
      </c>
      <c r="B337">
        <v>2018</v>
      </c>
      <c r="C337" t="s">
        <v>159</v>
      </c>
      <c r="D337" t="s">
        <v>20</v>
      </c>
      <c r="E337" t="s">
        <v>156</v>
      </c>
    </row>
    <row r="338" spans="1:5" x14ac:dyDescent="0.35">
      <c r="A338" s="10">
        <v>43437</v>
      </c>
      <c r="B338">
        <v>2018</v>
      </c>
      <c r="C338" t="s">
        <v>159</v>
      </c>
      <c r="D338" t="s">
        <v>20</v>
      </c>
      <c r="E338" t="s">
        <v>149</v>
      </c>
    </row>
    <row r="339" spans="1:5" x14ac:dyDescent="0.35">
      <c r="A339" s="10">
        <v>43438</v>
      </c>
      <c r="B339">
        <v>2018</v>
      </c>
      <c r="C339" t="s">
        <v>159</v>
      </c>
      <c r="D339" t="s">
        <v>20</v>
      </c>
      <c r="E339" t="s">
        <v>151</v>
      </c>
    </row>
    <row r="340" spans="1:5" x14ac:dyDescent="0.35">
      <c r="A340" s="10">
        <v>43439</v>
      </c>
      <c r="B340">
        <v>2018</v>
      </c>
      <c r="C340" t="s">
        <v>159</v>
      </c>
      <c r="D340" t="s">
        <v>20</v>
      </c>
      <c r="E340" t="s">
        <v>152</v>
      </c>
    </row>
    <row r="341" spans="1:5" x14ac:dyDescent="0.35">
      <c r="A341" s="10">
        <v>43440</v>
      </c>
      <c r="B341">
        <v>2018</v>
      </c>
      <c r="C341" t="s">
        <v>159</v>
      </c>
      <c r="D341" t="s">
        <v>20</v>
      </c>
      <c r="E341" t="s">
        <v>153</v>
      </c>
    </row>
    <row r="342" spans="1:5" x14ac:dyDescent="0.35">
      <c r="A342" s="10">
        <v>43441</v>
      </c>
      <c r="B342">
        <v>2018</v>
      </c>
      <c r="C342" t="s">
        <v>159</v>
      </c>
      <c r="D342" t="s">
        <v>20</v>
      </c>
      <c r="E342" t="s">
        <v>154</v>
      </c>
    </row>
    <row r="343" spans="1:5" x14ac:dyDescent="0.35">
      <c r="A343" s="10">
        <v>43442</v>
      </c>
      <c r="B343">
        <v>2018</v>
      </c>
      <c r="C343" t="s">
        <v>159</v>
      </c>
      <c r="D343" t="s">
        <v>20</v>
      </c>
      <c r="E343" t="s">
        <v>155</v>
      </c>
    </row>
    <row r="344" spans="1:5" x14ac:dyDescent="0.35">
      <c r="A344" s="10">
        <v>43443</v>
      </c>
      <c r="B344">
        <v>2018</v>
      </c>
      <c r="C344" t="s">
        <v>159</v>
      </c>
      <c r="D344" t="s">
        <v>20</v>
      </c>
      <c r="E344" t="s">
        <v>156</v>
      </c>
    </row>
    <row r="345" spans="1:5" x14ac:dyDescent="0.35">
      <c r="A345" s="10">
        <v>43444</v>
      </c>
      <c r="B345">
        <v>2018</v>
      </c>
      <c r="C345" t="s">
        <v>159</v>
      </c>
      <c r="D345" t="s">
        <v>20</v>
      </c>
      <c r="E345" t="s">
        <v>149</v>
      </c>
    </row>
    <row r="346" spans="1:5" x14ac:dyDescent="0.35">
      <c r="A346" s="10">
        <v>43445</v>
      </c>
      <c r="B346">
        <v>2018</v>
      </c>
      <c r="C346" t="s">
        <v>159</v>
      </c>
      <c r="D346" t="s">
        <v>20</v>
      </c>
      <c r="E346" t="s">
        <v>151</v>
      </c>
    </row>
    <row r="347" spans="1:5" x14ac:dyDescent="0.35">
      <c r="A347" s="10">
        <v>43446</v>
      </c>
      <c r="B347">
        <v>2018</v>
      </c>
      <c r="C347" t="s">
        <v>159</v>
      </c>
      <c r="D347" t="s">
        <v>20</v>
      </c>
      <c r="E347" t="s">
        <v>152</v>
      </c>
    </row>
    <row r="348" spans="1:5" x14ac:dyDescent="0.35">
      <c r="A348" s="10">
        <v>43447</v>
      </c>
      <c r="B348">
        <v>2018</v>
      </c>
      <c r="C348" t="s">
        <v>159</v>
      </c>
      <c r="D348" t="s">
        <v>20</v>
      </c>
      <c r="E348" t="s">
        <v>153</v>
      </c>
    </row>
    <row r="349" spans="1:5" x14ac:dyDescent="0.35">
      <c r="A349" s="10">
        <v>43448</v>
      </c>
      <c r="B349">
        <v>2018</v>
      </c>
      <c r="C349" t="s">
        <v>159</v>
      </c>
      <c r="D349" t="s">
        <v>20</v>
      </c>
      <c r="E349" t="s">
        <v>154</v>
      </c>
    </row>
    <row r="350" spans="1:5" x14ac:dyDescent="0.35">
      <c r="A350" s="10">
        <v>43449</v>
      </c>
      <c r="B350">
        <v>2018</v>
      </c>
      <c r="C350" t="s">
        <v>159</v>
      </c>
      <c r="D350" t="s">
        <v>20</v>
      </c>
      <c r="E350" t="s">
        <v>155</v>
      </c>
    </row>
    <row r="351" spans="1:5" x14ac:dyDescent="0.35">
      <c r="A351" s="10">
        <v>43450</v>
      </c>
      <c r="B351">
        <v>2018</v>
      </c>
      <c r="C351" t="s">
        <v>159</v>
      </c>
      <c r="D351" t="s">
        <v>20</v>
      </c>
      <c r="E351" t="s">
        <v>156</v>
      </c>
    </row>
    <row r="352" spans="1:5" x14ac:dyDescent="0.35">
      <c r="A352" s="10">
        <v>43451</v>
      </c>
      <c r="B352">
        <v>2018</v>
      </c>
      <c r="C352" t="s">
        <v>159</v>
      </c>
      <c r="D352" t="s">
        <v>20</v>
      </c>
      <c r="E352" t="s">
        <v>149</v>
      </c>
    </row>
    <row r="353" spans="1:5" x14ac:dyDescent="0.35">
      <c r="A353" s="10">
        <v>43452</v>
      </c>
      <c r="B353">
        <v>2018</v>
      </c>
      <c r="C353" t="s">
        <v>159</v>
      </c>
      <c r="D353" t="s">
        <v>20</v>
      </c>
      <c r="E353" t="s">
        <v>151</v>
      </c>
    </row>
    <row r="354" spans="1:5" x14ac:dyDescent="0.35">
      <c r="A354" s="10">
        <v>43453</v>
      </c>
      <c r="B354">
        <v>2018</v>
      </c>
      <c r="C354" t="s">
        <v>159</v>
      </c>
      <c r="D354" t="s">
        <v>20</v>
      </c>
      <c r="E354" t="s">
        <v>152</v>
      </c>
    </row>
    <row r="355" spans="1:5" x14ac:dyDescent="0.35">
      <c r="A355" s="10">
        <v>43454</v>
      </c>
      <c r="B355">
        <v>2018</v>
      </c>
      <c r="C355" t="s">
        <v>159</v>
      </c>
      <c r="D355" t="s">
        <v>20</v>
      </c>
      <c r="E355" t="s">
        <v>153</v>
      </c>
    </row>
    <row r="356" spans="1:5" x14ac:dyDescent="0.35">
      <c r="A356" s="10">
        <v>43455</v>
      </c>
      <c r="B356">
        <v>2018</v>
      </c>
      <c r="C356" t="s">
        <v>159</v>
      </c>
      <c r="D356" t="s">
        <v>20</v>
      </c>
      <c r="E356" t="s">
        <v>154</v>
      </c>
    </row>
    <row r="357" spans="1:5" x14ac:dyDescent="0.35">
      <c r="A357" s="10">
        <v>43456</v>
      </c>
      <c r="B357">
        <v>2018</v>
      </c>
      <c r="C357" t="s">
        <v>159</v>
      </c>
      <c r="D357" t="s">
        <v>20</v>
      </c>
      <c r="E357" t="s">
        <v>155</v>
      </c>
    </row>
    <row r="358" spans="1:5" x14ac:dyDescent="0.35">
      <c r="A358" s="10">
        <v>43457</v>
      </c>
      <c r="B358">
        <v>2018</v>
      </c>
      <c r="C358" t="s">
        <v>159</v>
      </c>
      <c r="D358" t="s">
        <v>20</v>
      </c>
      <c r="E358" t="s">
        <v>156</v>
      </c>
    </row>
    <row r="359" spans="1:5" x14ac:dyDescent="0.35">
      <c r="A359" s="10">
        <v>43458</v>
      </c>
      <c r="B359">
        <v>2018</v>
      </c>
      <c r="C359" t="s">
        <v>159</v>
      </c>
      <c r="D359" t="s">
        <v>20</v>
      </c>
      <c r="E359" t="s">
        <v>149</v>
      </c>
    </row>
    <row r="360" spans="1:5" x14ac:dyDescent="0.35">
      <c r="A360" s="10">
        <v>43459</v>
      </c>
      <c r="B360">
        <v>2018</v>
      </c>
      <c r="C360" t="s">
        <v>159</v>
      </c>
      <c r="D360" t="s">
        <v>20</v>
      </c>
      <c r="E360" t="s">
        <v>151</v>
      </c>
    </row>
    <row r="361" spans="1:5" x14ac:dyDescent="0.35">
      <c r="A361" s="10">
        <v>43460</v>
      </c>
      <c r="B361">
        <v>2018</v>
      </c>
      <c r="C361" t="s">
        <v>159</v>
      </c>
      <c r="D361" t="s">
        <v>20</v>
      </c>
      <c r="E361" t="s">
        <v>152</v>
      </c>
    </row>
    <row r="362" spans="1:5" x14ac:dyDescent="0.35">
      <c r="A362" s="10">
        <v>43461</v>
      </c>
      <c r="B362">
        <v>2018</v>
      </c>
      <c r="C362" t="s">
        <v>159</v>
      </c>
      <c r="D362" t="s">
        <v>20</v>
      </c>
      <c r="E362" t="s">
        <v>153</v>
      </c>
    </row>
    <row r="363" spans="1:5" x14ac:dyDescent="0.35">
      <c r="A363" s="10">
        <v>43462</v>
      </c>
      <c r="B363">
        <v>2018</v>
      </c>
      <c r="C363" t="s">
        <v>159</v>
      </c>
      <c r="D363" t="s">
        <v>20</v>
      </c>
      <c r="E363" t="s">
        <v>154</v>
      </c>
    </row>
    <row r="364" spans="1:5" x14ac:dyDescent="0.35">
      <c r="A364" s="10">
        <v>43463</v>
      </c>
      <c r="B364">
        <v>2018</v>
      </c>
      <c r="C364" t="s">
        <v>159</v>
      </c>
      <c r="D364" t="s">
        <v>20</v>
      </c>
      <c r="E364" t="s">
        <v>155</v>
      </c>
    </row>
    <row r="365" spans="1:5" x14ac:dyDescent="0.35">
      <c r="A365" s="10">
        <v>43464</v>
      </c>
      <c r="B365">
        <v>2018</v>
      </c>
      <c r="C365" t="s">
        <v>159</v>
      </c>
      <c r="D365" t="s">
        <v>20</v>
      </c>
      <c r="E365" t="s">
        <v>156</v>
      </c>
    </row>
    <row r="366" spans="1:5" x14ac:dyDescent="0.35">
      <c r="A366" s="10">
        <v>43465</v>
      </c>
      <c r="B366">
        <v>2018</v>
      </c>
      <c r="C366" t="s">
        <v>159</v>
      </c>
      <c r="D366" t="s">
        <v>20</v>
      </c>
      <c r="E366" t="s">
        <v>149</v>
      </c>
    </row>
    <row r="367" spans="1:5" x14ac:dyDescent="0.35">
      <c r="A367" s="10">
        <v>43466</v>
      </c>
      <c r="B367">
        <v>2019</v>
      </c>
      <c r="C367" t="s">
        <v>150</v>
      </c>
      <c r="D367" t="s">
        <v>9</v>
      </c>
      <c r="E367" t="s">
        <v>151</v>
      </c>
    </row>
    <row r="368" spans="1:5" x14ac:dyDescent="0.35">
      <c r="A368" s="10">
        <v>43467</v>
      </c>
      <c r="B368">
        <v>2019</v>
      </c>
      <c r="C368" t="s">
        <v>150</v>
      </c>
      <c r="D368" t="s">
        <v>9</v>
      </c>
      <c r="E368" t="s">
        <v>152</v>
      </c>
    </row>
    <row r="369" spans="1:5" x14ac:dyDescent="0.35">
      <c r="A369" s="10">
        <v>43468</v>
      </c>
      <c r="B369">
        <v>2019</v>
      </c>
      <c r="C369" t="s">
        <v>150</v>
      </c>
      <c r="D369" t="s">
        <v>9</v>
      </c>
      <c r="E369" t="s">
        <v>153</v>
      </c>
    </row>
    <row r="370" spans="1:5" x14ac:dyDescent="0.35">
      <c r="A370" s="10">
        <v>43469</v>
      </c>
      <c r="B370">
        <v>2019</v>
      </c>
      <c r="C370" t="s">
        <v>150</v>
      </c>
      <c r="D370" t="s">
        <v>9</v>
      </c>
      <c r="E370" t="s">
        <v>154</v>
      </c>
    </row>
    <row r="371" spans="1:5" x14ac:dyDescent="0.35">
      <c r="A371" s="10">
        <v>43470</v>
      </c>
      <c r="B371">
        <v>2019</v>
      </c>
      <c r="C371" t="s">
        <v>150</v>
      </c>
      <c r="D371" t="s">
        <v>9</v>
      </c>
      <c r="E371" t="s">
        <v>155</v>
      </c>
    </row>
    <row r="372" spans="1:5" x14ac:dyDescent="0.35">
      <c r="A372" s="10">
        <v>43471</v>
      </c>
      <c r="B372">
        <v>2019</v>
      </c>
      <c r="C372" t="s">
        <v>150</v>
      </c>
      <c r="D372" t="s">
        <v>9</v>
      </c>
      <c r="E372" t="s">
        <v>156</v>
      </c>
    </row>
    <row r="373" spans="1:5" x14ac:dyDescent="0.35">
      <c r="A373" s="10">
        <v>43472</v>
      </c>
      <c r="B373">
        <v>2019</v>
      </c>
      <c r="C373" t="s">
        <v>150</v>
      </c>
      <c r="D373" t="s">
        <v>9</v>
      </c>
      <c r="E373" t="s">
        <v>149</v>
      </c>
    </row>
    <row r="374" spans="1:5" x14ac:dyDescent="0.35">
      <c r="A374" s="10">
        <v>43473</v>
      </c>
      <c r="B374">
        <v>2019</v>
      </c>
      <c r="C374" t="s">
        <v>150</v>
      </c>
      <c r="D374" t="s">
        <v>9</v>
      </c>
      <c r="E374" t="s">
        <v>151</v>
      </c>
    </row>
    <row r="375" spans="1:5" x14ac:dyDescent="0.35">
      <c r="A375" s="10">
        <v>43474</v>
      </c>
      <c r="B375">
        <v>2019</v>
      </c>
      <c r="C375" t="s">
        <v>150</v>
      </c>
      <c r="D375" t="s">
        <v>9</v>
      </c>
      <c r="E375" t="s">
        <v>152</v>
      </c>
    </row>
    <row r="376" spans="1:5" x14ac:dyDescent="0.35">
      <c r="A376" s="10">
        <v>43475</v>
      </c>
      <c r="B376">
        <v>2019</v>
      </c>
      <c r="C376" t="s">
        <v>150</v>
      </c>
      <c r="D376" t="s">
        <v>9</v>
      </c>
      <c r="E376" t="s">
        <v>153</v>
      </c>
    </row>
    <row r="377" spans="1:5" x14ac:dyDescent="0.35">
      <c r="A377" s="10">
        <v>43476</v>
      </c>
      <c r="B377">
        <v>2019</v>
      </c>
      <c r="C377" t="s">
        <v>150</v>
      </c>
      <c r="D377" t="s">
        <v>9</v>
      </c>
      <c r="E377" t="s">
        <v>154</v>
      </c>
    </row>
    <row r="378" spans="1:5" x14ac:dyDescent="0.35">
      <c r="A378" s="10">
        <v>43477</v>
      </c>
      <c r="B378">
        <v>2019</v>
      </c>
      <c r="C378" t="s">
        <v>150</v>
      </c>
      <c r="D378" t="s">
        <v>9</v>
      </c>
      <c r="E378" t="s">
        <v>155</v>
      </c>
    </row>
    <row r="379" spans="1:5" x14ac:dyDescent="0.35">
      <c r="A379" s="10">
        <v>43478</v>
      </c>
      <c r="B379">
        <v>2019</v>
      </c>
      <c r="C379" t="s">
        <v>150</v>
      </c>
      <c r="D379" t="s">
        <v>9</v>
      </c>
      <c r="E379" t="s">
        <v>156</v>
      </c>
    </row>
    <row r="380" spans="1:5" x14ac:dyDescent="0.35">
      <c r="A380" s="10">
        <v>43479</v>
      </c>
      <c r="B380">
        <v>2019</v>
      </c>
      <c r="C380" t="s">
        <v>150</v>
      </c>
      <c r="D380" t="s">
        <v>9</v>
      </c>
      <c r="E380" t="s">
        <v>149</v>
      </c>
    </row>
    <row r="381" spans="1:5" x14ac:dyDescent="0.35">
      <c r="A381" s="10">
        <v>43480</v>
      </c>
      <c r="B381">
        <v>2019</v>
      </c>
      <c r="C381" t="s">
        <v>150</v>
      </c>
      <c r="D381" t="s">
        <v>9</v>
      </c>
      <c r="E381" t="s">
        <v>151</v>
      </c>
    </row>
    <row r="382" spans="1:5" x14ac:dyDescent="0.35">
      <c r="A382" s="10">
        <v>43481</v>
      </c>
      <c r="B382">
        <v>2019</v>
      </c>
      <c r="C382" t="s">
        <v>150</v>
      </c>
      <c r="D382" t="s">
        <v>9</v>
      </c>
      <c r="E382" t="s">
        <v>152</v>
      </c>
    </row>
    <row r="383" spans="1:5" x14ac:dyDescent="0.35">
      <c r="A383" s="10">
        <v>43482</v>
      </c>
      <c r="B383">
        <v>2019</v>
      </c>
      <c r="C383" t="s">
        <v>150</v>
      </c>
      <c r="D383" t="s">
        <v>9</v>
      </c>
      <c r="E383" t="s">
        <v>153</v>
      </c>
    </row>
    <row r="384" spans="1:5" x14ac:dyDescent="0.35">
      <c r="A384" s="10">
        <v>43483</v>
      </c>
      <c r="B384">
        <v>2019</v>
      </c>
      <c r="C384" t="s">
        <v>150</v>
      </c>
      <c r="D384" t="s">
        <v>9</v>
      </c>
      <c r="E384" t="s">
        <v>154</v>
      </c>
    </row>
    <row r="385" spans="1:5" x14ac:dyDescent="0.35">
      <c r="A385" s="10">
        <v>43484</v>
      </c>
      <c r="B385">
        <v>2019</v>
      </c>
      <c r="C385" t="s">
        <v>150</v>
      </c>
      <c r="D385" t="s">
        <v>9</v>
      </c>
      <c r="E385" t="s">
        <v>155</v>
      </c>
    </row>
    <row r="386" spans="1:5" x14ac:dyDescent="0.35">
      <c r="A386" s="10">
        <v>43485</v>
      </c>
      <c r="B386">
        <v>2019</v>
      </c>
      <c r="C386" t="s">
        <v>150</v>
      </c>
      <c r="D386" t="s">
        <v>9</v>
      </c>
      <c r="E386" t="s">
        <v>156</v>
      </c>
    </row>
    <row r="387" spans="1:5" x14ac:dyDescent="0.35">
      <c r="A387" s="10">
        <v>43486</v>
      </c>
      <c r="B387">
        <v>2019</v>
      </c>
      <c r="C387" t="s">
        <v>150</v>
      </c>
      <c r="D387" t="s">
        <v>9</v>
      </c>
      <c r="E387" t="s">
        <v>149</v>
      </c>
    </row>
    <row r="388" spans="1:5" x14ac:dyDescent="0.35">
      <c r="A388" s="10">
        <v>43487</v>
      </c>
      <c r="B388">
        <v>2019</v>
      </c>
      <c r="C388" t="s">
        <v>150</v>
      </c>
      <c r="D388" t="s">
        <v>9</v>
      </c>
      <c r="E388" t="s">
        <v>151</v>
      </c>
    </row>
    <row r="389" spans="1:5" x14ac:dyDescent="0.35">
      <c r="A389" s="10">
        <v>43488</v>
      </c>
      <c r="B389">
        <v>2019</v>
      </c>
      <c r="C389" t="s">
        <v>150</v>
      </c>
      <c r="D389" t="s">
        <v>9</v>
      </c>
      <c r="E389" t="s">
        <v>152</v>
      </c>
    </row>
    <row r="390" spans="1:5" x14ac:dyDescent="0.35">
      <c r="A390" s="10">
        <v>43489</v>
      </c>
      <c r="B390">
        <v>2019</v>
      </c>
      <c r="C390" t="s">
        <v>150</v>
      </c>
      <c r="D390" t="s">
        <v>9</v>
      </c>
      <c r="E390" t="s">
        <v>153</v>
      </c>
    </row>
    <row r="391" spans="1:5" x14ac:dyDescent="0.35">
      <c r="A391" s="10">
        <v>43490</v>
      </c>
      <c r="B391">
        <v>2019</v>
      </c>
      <c r="C391" t="s">
        <v>150</v>
      </c>
      <c r="D391" t="s">
        <v>9</v>
      </c>
      <c r="E391" t="s">
        <v>154</v>
      </c>
    </row>
    <row r="392" spans="1:5" x14ac:dyDescent="0.35">
      <c r="A392" s="10">
        <v>43491</v>
      </c>
      <c r="B392">
        <v>2019</v>
      </c>
      <c r="C392" t="s">
        <v>150</v>
      </c>
      <c r="D392" t="s">
        <v>9</v>
      </c>
      <c r="E392" t="s">
        <v>155</v>
      </c>
    </row>
    <row r="393" spans="1:5" x14ac:dyDescent="0.35">
      <c r="A393" s="10">
        <v>43492</v>
      </c>
      <c r="B393">
        <v>2019</v>
      </c>
      <c r="C393" t="s">
        <v>150</v>
      </c>
      <c r="D393" t="s">
        <v>9</v>
      </c>
      <c r="E393" t="s">
        <v>156</v>
      </c>
    </row>
    <row r="394" spans="1:5" x14ac:dyDescent="0.35">
      <c r="A394" s="10">
        <v>43493</v>
      </c>
      <c r="B394">
        <v>2019</v>
      </c>
      <c r="C394" t="s">
        <v>150</v>
      </c>
      <c r="D394" t="s">
        <v>9</v>
      </c>
      <c r="E394" t="s">
        <v>149</v>
      </c>
    </row>
    <row r="395" spans="1:5" x14ac:dyDescent="0.35">
      <c r="A395" s="10">
        <v>43494</v>
      </c>
      <c r="B395">
        <v>2019</v>
      </c>
      <c r="C395" t="s">
        <v>150</v>
      </c>
      <c r="D395" t="s">
        <v>9</v>
      </c>
      <c r="E395" t="s">
        <v>151</v>
      </c>
    </row>
    <row r="396" spans="1:5" x14ac:dyDescent="0.35">
      <c r="A396" s="10">
        <v>43495</v>
      </c>
      <c r="B396">
        <v>2019</v>
      </c>
      <c r="C396" t="s">
        <v>150</v>
      </c>
      <c r="D396" t="s">
        <v>9</v>
      </c>
      <c r="E396" t="s">
        <v>152</v>
      </c>
    </row>
    <row r="397" spans="1:5" x14ac:dyDescent="0.35">
      <c r="A397" s="10">
        <v>43496</v>
      </c>
      <c r="B397">
        <v>2019</v>
      </c>
      <c r="C397" t="s">
        <v>150</v>
      </c>
      <c r="D397" t="s">
        <v>9</v>
      </c>
      <c r="E397" t="s">
        <v>153</v>
      </c>
    </row>
    <row r="398" spans="1:5" x14ac:dyDescent="0.35">
      <c r="A398" s="10">
        <v>43497</v>
      </c>
      <c r="B398">
        <v>2019</v>
      </c>
      <c r="C398" t="s">
        <v>150</v>
      </c>
      <c r="D398" t="s">
        <v>10</v>
      </c>
      <c r="E398" t="s">
        <v>154</v>
      </c>
    </row>
    <row r="399" spans="1:5" x14ac:dyDescent="0.35">
      <c r="A399" s="10">
        <v>43498</v>
      </c>
      <c r="B399">
        <v>2019</v>
      </c>
      <c r="C399" t="s">
        <v>150</v>
      </c>
      <c r="D399" t="s">
        <v>10</v>
      </c>
      <c r="E399" t="s">
        <v>155</v>
      </c>
    </row>
    <row r="400" spans="1:5" x14ac:dyDescent="0.35">
      <c r="A400" s="10">
        <v>43499</v>
      </c>
      <c r="B400">
        <v>2019</v>
      </c>
      <c r="C400" t="s">
        <v>150</v>
      </c>
      <c r="D400" t="s">
        <v>10</v>
      </c>
      <c r="E400" t="s">
        <v>156</v>
      </c>
    </row>
    <row r="401" spans="1:5" x14ac:dyDescent="0.35">
      <c r="A401" s="10">
        <v>43500</v>
      </c>
      <c r="B401">
        <v>2019</v>
      </c>
      <c r="C401" t="s">
        <v>150</v>
      </c>
      <c r="D401" t="s">
        <v>10</v>
      </c>
      <c r="E401" t="s">
        <v>149</v>
      </c>
    </row>
    <row r="402" spans="1:5" x14ac:dyDescent="0.35">
      <c r="A402" s="10">
        <v>43501</v>
      </c>
      <c r="B402">
        <v>2019</v>
      </c>
      <c r="C402" t="s">
        <v>150</v>
      </c>
      <c r="D402" t="s">
        <v>10</v>
      </c>
      <c r="E402" t="s">
        <v>151</v>
      </c>
    </row>
    <row r="403" spans="1:5" x14ac:dyDescent="0.35">
      <c r="A403" s="10">
        <v>43502</v>
      </c>
      <c r="B403">
        <v>2019</v>
      </c>
      <c r="C403" t="s">
        <v>150</v>
      </c>
      <c r="D403" t="s">
        <v>10</v>
      </c>
      <c r="E403" t="s">
        <v>152</v>
      </c>
    </row>
    <row r="404" spans="1:5" x14ac:dyDescent="0.35">
      <c r="A404" s="10">
        <v>43503</v>
      </c>
      <c r="B404">
        <v>2019</v>
      </c>
      <c r="C404" t="s">
        <v>150</v>
      </c>
      <c r="D404" t="s">
        <v>10</v>
      </c>
      <c r="E404" t="s">
        <v>153</v>
      </c>
    </row>
    <row r="405" spans="1:5" x14ac:dyDescent="0.35">
      <c r="A405" s="10">
        <v>43504</v>
      </c>
      <c r="B405">
        <v>2019</v>
      </c>
      <c r="C405" t="s">
        <v>150</v>
      </c>
      <c r="D405" t="s">
        <v>10</v>
      </c>
      <c r="E405" t="s">
        <v>154</v>
      </c>
    </row>
    <row r="406" spans="1:5" x14ac:dyDescent="0.35">
      <c r="A406" s="10">
        <v>43505</v>
      </c>
      <c r="B406">
        <v>2019</v>
      </c>
      <c r="C406" t="s">
        <v>150</v>
      </c>
      <c r="D406" t="s">
        <v>10</v>
      </c>
      <c r="E406" t="s">
        <v>155</v>
      </c>
    </row>
    <row r="407" spans="1:5" x14ac:dyDescent="0.35">
      <c r="A407" s="10">
        <v>43506</v>
      </c>
      <c r="B407">
        <v>2019</v>
      </c>
      <c r="C407" t="s">
        <v>150</v>
      </c>
      <c r="D407" t="s">
        <v>10</v>
      </c>
      <c r="E407" t="s">
        <v>156</v>
      </c>
    </row>
    <row r="408" spans="1:5" x14ac:dyDescent="0.35">
      <c r="A408" s="10">
        <v>43507</v>
      </c>
      <c r="B408">
        <v>2019</v>
      </c>
      <c r="C408" t="s">
        <v>150</v>
      </c>
      <c r="D408" t="s">
        <v>10</v>
      </c>
      <c r="E408" t="s">
        <v>149</v>
      </c>
    </row>
    <row r="409" spans="1:5" x14ac:dyDescent="0.35">
      <c r="A409" s="10">
        <v>43508</v>
      </c>
      <c r="B409">
        <v>2019</v>
      </c>
      <c r="C409" t="s">
        <v>150</v>
      </c>
      <c r="D409" t="s">
        <v>10</v>
      </c>
      <c r="E409" t="s">
        <v>151</v>
      </c>
    </row>
    <row r="410" spans="1:5" x14ac:dyDescent="0.35">
      <c r="A410" s="10">
        <v>43509</v>
      </c>
      <c r="B410">
        <v>2019</v>
      </c>
      <c r="C410" t="s">
        <v>150</v>
      </c>
      <c r="D410" t="s">
        <v>10</v>
      </c>
      <c r="E410" t="s">
        <v>152</v>
      </c>
    </row>
    <row r="411" spans="1:5" x14ac:dyDescent="0.35">
      <c r="A411" s="10">
        <v>43510</v>
      </c>
      <c r="B411">
        <v>2019</v>
      </c>
      <c r="C411" t="s">
        <v>150</v>
      </c>
      <c r="D411" t="s">
        <v>10</v>
      </c>
      <c r="E411" t="s">
        <v>153</v>
      </c>
    </row>
    <row r="412" spans="1:5" x14ac:dyDescent="0.35">
      <c r="A412" s="10">
        <v>43511</v>
      </c>
      <c r="B412">
        <v>2019</v>
      </c>
      <c r="C412" t="s">
        <v>150</v>
      </c>
      <c r="D412" t="s">
        <v>10</v>
      </c>
      <c r="E412" t="s">
        <v>154</v>
      </c>
    </row>
    <row r="413" spans="1:5" x14ac:dyDescent="0.35">
      <c r="A413" s="10">
        <v>43512</v>
      </c>
      <c r="B413">
        <v>2019</v>
      </c>
      <c r="C413" t="s">
        <v>150</v>
      </c>
      <c r="D413" t="s">
        <v>10</v>
      </c>
      <c r="E413" t="s">
        <v>155</v>
      </c>
    </row>
    <row r="414" spans="1:5" x14ac:dyDescent="0.35">
      <c r="A414" s="10">
        <v>43513</v>
      </c>
      <c r="B414">
        <v>2019</v>
      </c>
      <c r="C414" t="s">
        <v>150</v>
      </c>
      <c r="D414" t="s">
        <v>10</v>
      </c>
      <c r="E414" t="s">
        <v>156</v>
      </c>
    </row>
    <row r="415" spans="1:5" x14ac:dyDescent="0.35">
      <c r="A415" s="10">
        <v>43514</v>
      </c>
      <c r="B415">
        <v>2019</v>
      </c>
      <c r="C415" t="s">
        <v>150</v>
      </c>
      <c r="D415" t="s">
        <v>10</v>
      </c>
      <c r="E415" t="s">
        <v>149</v>
      </c>
    </row>
    <row r="416" spans="1:5" x14ac:dyDescent="0.35">
      <c r="A416" s="10">
        <v>43515</v>
      </c>
      <c r="B416">
        <v>2019</v>
      </c>
      <c r="C416" t="s">
        <v>150</v>
      </c>
      <c r="D416" t="s">
        <v>10</v>
      </c>
      <c r="E416" t="s">
        <v>151</v>
      </c>
    </row>
    <row r="417" spans="1:5" x14ac:dyDescent="0.35">
      <c r="A417" s="10">
        <v>43516</v>
      </c>
      <c r="B417">
        <v>2019</v>
      </c>
      <c r="C417" t="s">
        <v>150</v>
      </c>
      <c r="D417" t="s">
        <v>10</v>
      </c>
      <c r="E417" t="s">
        <v>152</v>
      </c>
    </row>
    <row r="418" spans="1:5" x14ac:dyDescent="0.35">
      <c r="A418" s="10">
        <v>43517</v>
      </c>
      <c r="B418">
        <v>2019</v>
      </c>
      <c r="C418" t="s">
        <v>150</v>
      </c>
      <c r="D418" t="s">
        <v>10</v>
      </c>
      <c r="E418" t="s">
        <v>153</v>
      </c>
    </row>
    <row r="419" spans="1:5" x14ac:dyDescent="0.35">
      <c r="A419" s="10">
        <v>43518</v>
      </c>
      <c r="B419">
        <v>2019</v>
      </c>
      <c r="C419" t="s">
        <v>150</v>
      </c>
      <c r="D419" t="s">
        <v>10</v>
      </c>
      <c r="E419" t="s">
        <v>154</v>
      </c>
    </row>
    <row r="420" spans="1:5" x14ac:dyDescent="0.35">
      <c r="A420" s="10">
        <v>43519</v>
      </c>
      <c r="B420">
        <v>2019</v>
      </c>
      <c r="C420" t="s">
        <v>150</v>
      </c>
      <c r="D420" t="s">
        <v>10</v>
      </c>
      <c r="E420" t="s">
        <v>155</v>
      </c>
    </row>
    <row r="421" spans="1:5" x14ac:dyDescent="0.35">
      <c r="A421" s="10">
        <v>43520</v>
      </c>
      <c r="B421">
        <v>2019</v>
      </c>
      <c r="C421" t="s">
        <v>150</v>
      </c>
      <c r="D421" t="s">
        <v>10</v>
      </c>
      <c r="E421" t="s">
        <v>156</v>
      </c>
    </row>
    <row r="422" spans="1:5" x14ac:dyDescent="0.35">
      <c r="A422" s="10">
        <v>43521</v>
      </c>
      <c r="B422">
        <v>2019</v>
      </c>
      <c r="C422" t="s">
        <v>150</v>
      </c>
      <c r="D422" t="s">
        <v>10</v>
      </c>
      <c r="E422" t="s">
        <v>149</v>
      </c>
    </row>
    <row r="423" spans="1:5" x14ac:dyDescent="0.35">
      <c r="A423" s="10">
        <v>43522</v>
      </c>
      <c r="B423">
        <v>2019</v>
      </c>
      <c r="C423" t="s">
        <v>150</v>
      </c>
      <c r="D423" t="s">
        <v>10</v>
      </c>
      <c r="E423" t="s">
        <v>151</v>
      </c>
    </row>
    <row r="424" spans="1:5" x14ac:dyDescent="0.35">
      <c r="A424" s="10">
        <v>43523</v>
      </c>
      <c r="B424">
        <v>2019</v>
      </c>
      <c r="C424" t="s">
        <v>150</v>
      </c>
      <c r="D424" t="s">
        <v>10</v>
      </c>
      <c r="E424" t="s">
        <v>152</v>
      </c>
    </row>
    <row r="425" spans="1:5" x14ac:dyDescent="0.35">
      <c r="A425" s="10">
        <v>43524</v>
      </c>
      <c r="B425">
        <v>2019</v>
      </c>
      <c r="C425" t="s">
        <v>150</v>
      </c>
      <c r="D425" t="s">
        <v>10</v>
      </c>
      <c r="E425" t="s">
        <v>153</v>
      </c>
    </row>
    <row r="426" spans="1:5" x14ac:dyDescent="0.35">
      <c r="A426" s="10">
        <v>43525</v>
      </c>
      <c r="B426">
        <v>2019</v>
      </c>
      <c r="C426" t="s">
        <v>150</v>
      </c>
      <c r="D426" t="s">
        <v>11</v>
      </c>
      <c r="E426" t="s">
        <v>154</v>
      </c>
    </row>
    <row r="427" spans="1:5" x14ac:dyDescent="0.35">
      <c r="A427" s="10">
        <v>43526</v>
      </c>
      <c r="B427">
        <v>2019</v>
      </c>
      <c r="C427" t="s">
        <v>150</v>
      </c>
      <c r="D427" t="s">
        <v>11</v>
      </c>
      <c r="E427" t="s">
        <v>155</v>
      </c>
    </row>
    <row r="428" spans="1:5" x14ac:dyDescent="0.35">
      <c r="A428" s="10">
        <v>43527</v>
      </c>
      <c r="B428">
        <v>2019</v>
      </c>
      <c r="C428" t="s">
        <v>150</v>
      </c>
      <c r="D428" t="s">
        <v>11</v>
      </c>
      <c r="E428" t="s">
        <v>156</v>
      </c>
    </row>
    <row r="429" spans="1:5" x14ac:dyDescent="0.35">
      <c r="A429" s="10">
        <v>43528</v>
      </c>
      <c r="B429">
        <v>2019</v>
      </c>
      <c r="C429" t="s">
        <v>150</v>
      </c>
      <c r="D429" t="s">
        <v>11</v>
      </c>
      <c r="E429" t="s">
        <v>149</v>
      </c>
    </row>
    <row r="430" spans="1:5" x14ac:dyDescent="0.35">
      <c r="A430" s="10">
        <v>43529</v>
      </c>
      <c r="B430">
        <v>2019</v>
      </c>
      <c r="C430" t="s">
        <v>150</v>
      </c>
      <c r="D430" t="s">
        <v>11</v>
      </c>
      <c r="E430" t="s">
        <v>151</v>
      </c>
    </row>
    <row r="431" spans="1:5" x14ac:dyDescent="0.35">
      <c r="A431" s="10">
        <v>43530</v>
      </c>
      <c r="B431">
        <v>2019</v>
      </c>
      <c r="C431" t="s">
        <v>150</v>
      </c>
      <c r="D431" t="s">
        <v>11</v>
      </c>
      <c r="E431" t="s">
        <v>152</v>
      </c>
    </row>
    <row r="432" spans="1:5" x14ac:dyDescent="0.35">
      <c r="A432" s="10">
        <v>43531</v>
      </c>
      <c r="B432">
        <v>2019</v>
      </c>
      <c r="C432" t="s">
        <v>150</v>
      </c>
      <c r="D432" t="s">
        <v>11</v>
      </c>
      <c r="E432" t="s">
        <v>153</v>
      </c>
    </row>
    <row r="433" spans="1:5" x14ac:dyDescent="0.35">
      <c r="A433" s="10">
        <v>43532</v>
      </c>
      <c r="B433">
        <v>2019</v>
      </c>
      <c r="C433" t="s">
        <v>150</v>
      </c>
      <c r="D433" t="s">
        <v>11</v>
      </c>
      <c r="E433" t="s">
        <v>154</v>
      </c>
    </row>
    <row r="434" spans="1:5" x14ac:dyDescent="0.35">
      <c r="A434" s="10">
        <v>43533</v>
      </c>
      <c r="B434">
        <v>2019</v>
      </c>
      <c r="C434" t="s">
        <v>150</v>
      </c>
      <c r="D434" t="s">
        <v>11</v>
      </c>
      <c r="E434" t="s">
        <v>155</v>
      </c>
    </row>
    <row r="435" spans="1:5" x14ac:dyDescent="0.35">
      <c r="A435" s="10">
        <v>43534</v>
      </c>
      <c r="B435">
        <v>2019</v>
      </c>
      <c r="C435" t="s">
        <v>150</v>
      </c>
      <c r="D435" t="s">
        <v>11</v>
      </c>
      <c r="E435" t="s">
        <v>156</v>
      </c>
    </row>
    <row r="436" spans="1:5" x14ac:dyDescent="0.35">
      <c r="A436" s="10">
        <v>43535</v>
      </c>
      <c r="B436">
        <v>2019</v>
      </c>
      <c r="C436" t="s">
        <v>150</v>
      </c>
      <c r="D436" t="s">
        <v>11</v>
      </c>
      <c r="E436" t="s">
        <v>149</v>
      </c>
    </row>
    <row r="437" spans="1:5" x14ac:dyDescent="0.35">
      <c r="A437" s="10">
        <v>43536</v>
      </c>
      <c r="B437">
        <v>2019</v>
      </c>
      <c r="C437" t="s">
        <v>150</v>
      </c>
      <c r="D437" t="s">
        <v>11</v>
      </c>
      <c r="E437" t="s">
        <v>151</v>
      </c>
    </row>
    <row r="438" spans="1:5" x14ac:dyDescent="0.35">
      <c r="A438" s="10">
        <v>43537</v>
      </c>
      <c r="B438">
        <v>2019</v>
      </c>
      <c r="C438" t="s">
        <v>150</v>
      </c>
      <c r="D438" t="s">
        <v>11</v>
      </c>
      <c r="E438" t="s">
        <v>152</v>
      </c>
    </row>
    <row r="439" spans="1:5" x14ac:dyDescent="0.35">
      <c r="A439" s="10">
        <v>43538</v>
      </c>
      <c r="B439">
        <v>2019</v>
      </c>
      <c r="C439" t="s">
        <v>150</v>
      </c>
      <c r="D439" t="s">
        <v>11</v>
      </c>
      <c r="E439" t="s">
        <v>153</v>
      </c>
    </row>
    <row r="440" spans="1:5" x14ac:dyDescent="0.35">
      <c r="A440" s="10">
        <v>43539</v>
      </c>
      <c r="B440">
        <v>2019</v>
      </c>
      <c r="C440" t="s">
        <v>150</v>
      </c>
      <c r="D440" t="s">
        <v>11</v>
      </c>
      <c r="E440" t="s">
        <v>154</v>
      </c>
    </row>
    <row r="441" spans="1:5" x14ac:dyDescent="0.35">
      <c r="A441" s="10">
        <v>43540</v>
      </c>
      <c r="B441">
        <v>2019</v>
      </c>
      <c r="C441" t="s">
        <v>150</v>
      </c>
      <c r="D441" t="s">
        <v>11</v>
      </c>
      <c r="E441" t="s">
        <v>155</v>
      </c>
    </row>
    <row r="442" spans="1:5" x14ac:dyDescent="0.35">
      <c r="A442" s="10">
        <v>43541</v>
      </c>
      <c r="B442">
        <v>2019</v>
      </c>
      <c r="C442" t="s">
        <v>150</v>
      </c>
      <c r="D442" t="s">
        <v>11</v>
      </c>
      <c r="E442" t="s">
        <v>156</v>
      </c>
    </row>
    <row r="443" spans="1:5" x14ac:dyDescent="0.35">
      <c r="A443" s="10">
        <v>43542</v>
      </c>
      <c r="B443">
        <v>2019</v>
      </c>
      <c r="C443" t="s">
        <v>150</v>
      </c>
      <c r="D443" t="s">
        <v>11</v>
      </c>
      <c r="E443" t="s">
        <v>149</v>
      </c>
    </row>
    <row r="444" spans="1:5" x14ac:dyDescent="0.35">
      <c r="A444" s="10">
        <v>43543</v>
      </c>
      <c r="B444">
        <v>2019</v>
      </c>
      <c r="C444" t="s">
        <v>150</v>
      </c>
      <c r="D444" t="s">
        <v>11</v>
      </c>
      <c r="E444" t="s">
        <v>151</v>
      </c>
    </row>
    <row r="445" spans="1:5" x14ac:dyDescent="0.35">
      <c r="A445" s="10">
        <v>43544</v>
      </c>
      <c r="B445">
        <v>2019</v>
      </c>
      <c r="C445" t="s">
        <v>150</v>
      </c>
      <c r="D445" t="s">
        <v>11</v>
      </c>
      <c r="E445" t="s">
        <v>152</v>
      </c>
    </row>
    <row r="446" spans="1:5" x14ac:dyDescent="0.35">
      <c r="A446" s="10">
        <v>43545</v>
      </c>
      <c r="B446">
        <v>2019</v>
      </c>
      <c r="C446" t="s">
        <v>150</v>
      </c>
      <c r="D446" t="s">
        <v>11</v>
      </c>
      <c r="E446" t="s">
        <v>153</v>
      </c>
    </row>
    <row r="447" spans="1:5" x14ac:dyDescent="0.35">
      <c r="A447" s="10">
        <v>43546</v>
      </c>
      <c r="B447">
        <v>2019</v>
      </c>
      <c r="C447" t="s">
        <v>150</v>
      </c>
      <c r="D447" t="s">
        <v>11</v>
      </c>
      <c r="E447" t="s">
        <v>154</v>
      </c>
    </row>
    <row r="448" spans="1:5" x14ac:dyDescent="0.35">
      <c r="A448" s="10">
        <v>43547</v>
      </c>
      <c r="B448">
        <v>2019</v>
      </c>
      <c r="C448" t="s">
        <v>150</v>
      </c>
      <c r="D448" t="s">
        <v>11</v>
      </c>
      <c r="E448" t="s">
        <v>155</v>
      </c>
    </row>
    <row r="449" spans="1:5" x14ac:dyDescent="0.35">
      <c r="A449" s="10">
        <v>43548</v>
      </c>
      <c r="B449">
        <v>2019</v>
      </c>
      <c r="C449" t="s">
        <v>150</v>
      </c>
      <c r="D449" t="s">
        <v>11</v>
      </c>
      <c r="E449" t="s">
        <v>156</v>
      </c>
    </row>
    <row r="450" spans="1:5" x14ac:dyDescent="0.35">
      <c r="A450" s="10">
        <v>43549</v>
      </c>
      <c r="B450">
        <v>2019</v>
      </c>
      <c r="C450" t="s">
        <v>150</v>
      </c>
      <c r="D450" t="s">
        <v>11</v>
      </c>
      <c r="E450" t="s">
        <v>149</v>
      </c>
    </row>
    <row r="451" spans="1:5" x14ac:dyDescent="0.35">
      <c r="A451" s="10">
        <v>43550</v>
      </c>
      <c r="B451">
        <v>2019</v>
      </c>
      <c r="C451" t="s">
        <v>150</v>
      </c>
      <c r="D451" t="s">
        <v>11</v>
      </c>
      <c r="E451" t="s">
        <v>151</v>
      </c>
    </row>
    <row r="452" spans="1:5" x14ac:dyDescent="0.35">
      <c r="A452" s="10">
        <v>43551</v>
      </c>
      <c r="B452">
        <v>2019</v>
      </c>
      <c r="C452" t="s">
        <v>150</v>
      </c>
      <c r="D452" t="s">
        <v>11</v>
      </c>
      <c r="E452" t="s">
        <v>152</v>
      </c>
    </row>
    <row r="453" spans="1:5" x14ac:dyDescent="0.35">
      <c r="A453" s="10">
        <v>43552</v>
      </c>
      <c r="B453">
        <v>2019</v>
      </c>
      <c r="C453" t="s">
        <v>150</v>
      </c>
      <c r="D453" t="s">
        <v>11</v>
      </c>
      <c r="E453" t="s">
        <v>153</v>
      </c>
    </row>
    <row r="454" spans="1:5" x14ac:dyDescent="0.35">
      <c r="A454" s="10">
        <v>43553</v>
      </c>
      <c r="B454">
        <v>2019</v>
      </c>
      <c r="C454" t="s">
        <v>150</v>
      </c>
      <c r="D454" t="s">
        <v>11</v>
      </c>
      <c r="E454" t="s">
        <v>154</v>
      </c>
    </row>
    <row r="455" spans="1:5" x14ac:dyDescent="0.35">
      <c r="A455" s="10">
        <v>43554</v>
      </c>
      <c r="B455">
        <v>2019</v>
      </c>
      <c r="C455" t="s">
        <v>150</v>
      </c>
      <c r="D455" t="s">
        <v>11</v>
      </c>
      <c r="E455" t="s">
        <v>155</v>
      </c>
    </row>
    <row r="456" spans="1:5" x14ac:dyDescent="0.35">
      <c r="A456" s="10">
        <v>43555</v>
      </c>
      <c r="B456">
        <v>2019</v>
      </c>
      <c r="C456" t="s">
        <v>150</v>
      </c>
      <c r="D456" t="s">
        <v>11</v>
      </c>
      <c r="E456" t="s">
        <v>156</v>
      </c>
    </row>
    <row r="457" spans="1:5" x14ac:dyDescent="0.35">
      <c r="A457" s="10">
        <v>43556</v>
      </c>
      <c r="B457">
        <v>2019</v>
      </c>
      <c r="C457" t="s">
        <v>157</v>
      </c>
      <c r="D457" t="s">
        <v>12</v>
      </c>
      <c r="E457" t="s">
        <v>149</v>
      </c>
    </row>
    <row r="458" spans="1:5" x14ac:dyDescent="0.35">
      <c r="A458" s="10">
        <v>43557</v>
      </c>
      <c r="B458">
        <v>2019</v>
      </c>
      <c r="C458" t="s">
        <v>157</v>
      </c>
      <c r="D458" t="s">
        <v>12</v>
      </c>
      <c r="E458" t="s">
        <v>151</v>
      </c>
    </row>
    <row r="459" spans="1:5" x14ac:dyDescent="0.35">
      <c r="A459" s="10">
        <v>43558</v>
      </c>
      <c r="B459">
        <v>2019</v>
      </c>
      <c r="C459" t="s">
        <v>157</v>
      </c>
      <c r="D459" t="s">
        <v>12</v>
      </c>
      <c r="E459" t="s">
        <v>152</v>
      </c>
    </row>
    <row r="460" spans="1:5" x14ac:dyDescent="0.35">
      <c r="A460" s="10">
        <v>43559</v>
      </c>
      <c r="B460">
        <v>2019</v>
      </c>
      <c r="C460" t="s">
        <v>157</v>
      </c>
      <c r="D460" t="s">
        <v>12</v>
      </c>
      <c r="E460" t="s">
        <v>153</v>
      </c>
    </row>
    <row r="461" spans="1:5" x14ac:dyDescent="0.35">
      <c r="A461" s="10">
        <v>43560</v>
      </c>
      <c r="B461">
        <v>2019</v>
      </c>
      <c r="C461" t="s">
        <v>157</v>
      </c>
      <c r="D461" t="s">
        <v>12</v>
      </c>
      <c r="E461" t="s">
        <v>154</v>
      </c>
    </row>
    <row r="462" spans="1:5" x14ac:dyDescent="0.35">
      <c r="A462" s="10">
        <v>43561</v>
      </c>
      <c r="B462">
        <v>2019</v>
      </c>
      <c r="C462" t="s">
        <v>157</v>
      </c>
      <c r="D462" t="s">
        <v>12</v>
      </c>
      <c r="E462" t="s">
        <v>155</v>
      </c>
    </row>
    <row r="463" spans="1:5" x14ac:dyDescent="0.35">
      <c r="A463" s="10">
        <v>43562</v>
      </c>
      <c r="B463">
        <v>2019</v>
      </c>
      <c r="C463" t="s">
        <v>157</v>
      </c>
      <c r="D463" t="s">
        <v>12</v>
      </c>
      <c r="E463" t="s">
        <v>156</v>
      </c>
    </row>
    <row r="464" spans="1:5" x14ac:dyDescent="0.35">
      <c r="A464" s="10">
        <v>43563</v>
      </c>
      <c r="B464">
        <v>2019</v>
      </c>
      <c r="C464" t="s">
        <v>157</v>
      </c>
      <c r="D464" t="s">
        <v>12</v>
      </c>
      <c r="E464" t="s">
        <v>149</v>
      </c>
    </row>
    <row r="465" spans="1:5" x14ac:dyDescent="0.35">
      <c r="A465" s="10">
        <v>43564</v>
      </c>
      <c r="B465">
        <v>2019</v>
      </c>
      <c r="C465" t="s">
        <v>157</v>
      </c>
      <c r="D465" t="s">
        <v>12</v>
      </c>
      <c r="E465" t="s">
        <v>151</v>
      </c>
    </row>
    <row r="466" spans="1:5" x14ac:dyDescent="0.35">
      <c r="A466" s="10">
        <v>43565</v>
      </c>
      <c r="B466">
        <v>2019</v>
      </c>
      <c r="C466" t="s">
        <v>157</v>
      </c>
      <c r="D466" t="s">
        <v>12</v>
      </c>
      <c r="E466" t="s">
        <v>152</v>
      </c>
    </row>
    <row r="467" spans="1:5" x14ac:dyDescent="0.35">
      <c r="A467" s="10">
        <v>43566</v>
      </c>
      <c r="B467">
        <v>2019</v>
      </c>
      <c r="C467" t="s">
        <v>157</v>
      </c>
      <c r="D467" t="s">
        <v>12</v>
      </c>
      <c r="E467" t="s">
        <v>153</v>
      </c>
    </row>
    <row r="468" spans="1:5" x14ac:dyDescent="0.35">
      <c r="A468" s="10">
        <v>43567</v>
      </c>
      <c r="B468">
        <v>2019</v>
      </c>
      <c r="C468" t="s">
        <v>157</v>
      </c>
      <c r="D468" t="s">
        <v>12</v>
      </c>
      <c r="E468" t="s">
        <v>154</v>
      </c>
    </row>
    <row r="469" spans="1:5" x14ac:dyDescent="0.35">
      <c r="A469" s="10">
        <v>43568</v>
      </c>
      <c r="B469">
        <v>2019</v>
      </c>
      <c r="C469" t="s">
        <v>157</v>
      </c>
      <c r="D469" t="s">
        <v>12</v>
      </c>
      <c r="E469" t="s">
        <v>155</v>
      </c>
    </row>
    <row r="470" spans="1:5" x14ac:dyDescent="0.35">
      <c r="A470" s="10">
        <v>43569</v>
      </c>
      <c r="B470">
        <v>2019</v>
      </c>
      <c r="C470" t="s">
        <v>157</v>
      </c>
      <c r="D470" t="s">
        <v>12</v>
      </c>
      <c r="E470" t="s">
        <v>156</v>
      </c>
    </row>
    <row r="471" spans="1:5" x14ac:dyDescent="0.35">
      <c r="A471" s="10">
        <v>43570</v>
      </c>
      <c r="B471">
        <v>2019</v>
      </c>
      <c r="C471" t="s">
        <v>157</v>
      </c>
      <c r="D471" t="s">
        <v>12</v>
      </c>
      <c r="E471" t="s">
        <v>149</v>
      </c>
    </row>
    <row r="472" spans="1:5" x14ac:dyDescent="0.35">
      <c r="A472" s="10">
        <v>43571</v>
      </c>
      <c r="B472">
        <v>2019</v>
      </c>
      <c r="C472" t="s">
        <v>157</v>
      </c>
      <c r="D472" t="s">
        <v>12</v>
      </c>
      <c r="E472" t="s">
        <v>151</v>
      </c>
    </row>
    <row r="473" spans="1:5" x14ac:dyDescent="0.35">
      <c r="A473" s="10">
        <v>43572</v>
      </c>
      <c r="B473">
        <v>2019</v>
      </c>
      <c r="C473" t="s">
        <v>157</v>
      </c>
      <c r="D473" t="s">
        <v>12</v>
      </c>
      <c r="E473" t="s">
        <v>152</v>
      </c>
    </row>
    <row r="474" spans="1:5" x14ac:dyDescent="0.35">
      <c r="A474" s="10">
        <v>43573</v>
      </c>
      <c r="B474">
        <v>2019</v>
      </c>
      <c r="C474" t="s">
        <v>157</v>
      </c>
      <c r="D474" t="s">
        <v>12</v>
      </c>
      <c r="E474" t="s">
        <v>153</v>
      </c>
    </row>
    <row r="475" spans="1:5" x14ac:dyDescent="0.35">
      <c r="A475" s="10">
        <v>43574</v>
      </c>
      <c r="B475">
        <v>2019</v>
      </c>
      <c r="C475" t="s">
        <v>157</v>
      </c>
      <c r="D475" t="s">
        <v>12</v>
      </c>
      <c r="E475" t="s">
        <v>154</v>
      </c>
    </row>
    <row r="476" spans="1:5" x14ac:dyDescent="0.35">
      <c r="A476" s="10">
        <v>43575</v>
      </c>
      <c r="B476">
        <v>2019</v>
      </c>
      <c r="C476" t="s">
        <v>157</v>
      </c>
      <c r="D476" t="s">
        <v>12</v>
      </c>
      <c r="E476" t="s">
        <v>155</v>
      </c>
    </row>
    <row r="477" spans="1:5" x14ac:dyDescent="0.35">
      <c r="A477" s="10">
        <v>43576</v>
      </c>
      <c r="B477">
        <v>2019</v>
      </c>
      <c r="C477" t="s">
        <v>157</v>
      </c>
      <c r="D477" t="s">
        <v>12</v>
      </c>
      <c r="E477" t="s">
        <v>156</v>
      </c>
    </row>
    <row r="478" spans="1:5" x14ac:dyDescent="0.35">
      <c r="A478" s="10">
        <v>43577</v>
      </c>
      <c r="B478">
        <v>2019</v>
      </c>
      <c r="C478" t="s">
        <v>157</v>
      </c>
      <c r="D478" t="s">
        <v>12</v>
      </c>
      <c r="E478" t="s">
        <v>149</v>
      </c>
    </row>
    <row r="479" spans="1:5" x14ac:dyDescent="0.35">
      <c r="A479" s="10">
        <v>43578</v>
      </c>
      <c r="B479">
        <v>2019</v>
      </c>
      <c r="C479" t="s">
        <v>157</v>
      </c>
      <c r="D479" t="s">
        <v>12</v>
      </c>
      <c r="E479" t="s">
        <v>151</v>
      </c>
    </row>
    <row r="480" spans="1:5" x14ac:dyDescent="0.35">
      <c r="A480" s="10">
        <v>43579</v>
      </c>
      <c r="B480">
        <v>2019</v>
      </c>
      <c r="C480" t="s">
        <v>157</v>
      </c>
      <c r="D480" t="s">
        <v>12</v>
      </c>
      <c r="E480" t="s">
        <v>152</v>
      </c>
    </row>
    <row r="481" spans="1:5" x14ac:dyDescent="0.35">
      <c r="A481" s="10">
        <v>43580</v>
      </c>
      <c r="B481">
        <v>2019</v>
      </c>
      <c r="C481" t="s">
        <v>157</v>
      </c>
      <c r="D481" t="s">
        <v>12</v>
      </c>
      <c r="E481" t="s">
        <v>153</v>
      </c>
    </row>
    <row r="482" spans="1:5" x14ac:dyDescent="0.35">
      <c r="A482" s="10">
        <v>43581</v>
      </c>
      <c r="B482">
        <v>2019</v>
      </c>
      <c r="C482" t="s">
        <v>157</v>
      </c>
      <c r="D482" t="s">
        <v>12</v>
      </c>
      <c r="E482" t="s">
        <v>154</v>
      </c>
    </row>
    <row r="483" spans="1:5" x14ac:dyDescent="0.35">
      <c r="A483" s="10">
        <v>43582</v>
      </c>
      <c r="B483">
        <v>2019</v>
      </c>
      <c r="C483" t="s">
        <v>157</v>
      </c>
      <c r="D483" t="s">
        <v>12</v>
      </c>
      <c r="E483" t="s">
        <v>155</v>
      </c>
    </row>
    <row r="484" spans="1:5" x14ac:dyDescent="0.35">
      <c r="A484" s="10">
        <v>43583</v>
      </c>
      <c r="B484">
        <v>2019</v>
      </c>
      <c r="C484" t="s">
        <v>157</v>
      </c>
      <c r="D484" t="s">
        <v>12</v>
      </c>
      <c r="E484" t="s">
        <v>156</v>
      </c>
    </row>
    <row r="485" spans="1:5" x14ac:dyDescent="0.35">
      <c r="A485" s="10">
        <v>43584</v>
      </c>
      <c r="B485">
        <v>2019</v>
      </c>
      <c r="C485" t="s">
        <v>157</v>
      </c>
      <c r="D485" t="s">
        <v>12</v>
      </c>
      <c r="E485" t="s">
        <v>149</v>
      </c>
    </row>
    <row r="486" spans="1:5" x14ac:dyDescent="0.35">
      <c r="A486" s="10">
        <v>43585</v>
      </c>
      <c r="B486">
        <v>2019</v>
      </c>
      <c r="C486" t="s">
        <v>157</v>
      </c>
      <c r="D486" t="s">
        <v>12</v>
      </c>
      <c r="E486" t="s">
        <v>151</v>
      </c>
    </row>
    <row r="487" spans="1:5" x14ac:dyDescent="0.35">
      <c r="A487" s="10">
        <v>43586</v>
      </c>
      <c r="B487">
        <v>2019</v>
      </c>
      <c r="C487" t="s">
        <v>157</v>
      </c>
      <c r="D487" t="s">
        <v>13</v>
      </c>
      <c r="E487" t="s">
        <v>152</v>
      </c>
    </row>
    <row r="488" spans="1:5" x14ac:dyDescent="0.35">
      <c r="A488" s="10">
        <v>43587</v>
      </c>
      <c r="B488">
        <v>2019</v>
      </c>
      <c r="C488" t="s">
        <v>157</v>
      </c>
      <c r="D488" t="s">
        <v>13</v>
      </c>
      <c r="E488" t="s">
        <v>153</v>
      </c>
    </row>
    <row r="489" spans="1:5" x14ac:dyDescent="0.35">
      <c r="A489" s="10">
        <v>43588</v>
      </c>
      <c r="B489">
        <v>2019</v>
      </c>
      <c r="C489" t="s">
        <v>157</v>
      </c>
      <c r="D489" t="s">
        <v>13</v>
      </c>
      <c r="E489" t="s">
        <v>154</v>
      </c>
    </row>
    <row r="490" spans="1:5" x14ac:dyDescent="0.35">
      <c r="A490" s="10">
        <v>43589</v>
      </c>
      <c r="B490">
        <v>2019</v>
      </c>
      <c r="C490" t="s">
        <v>157</v>
      </c>
      <c r="D490" t="s">
        <v>13</v>
      </c>
      <c r="E490" t="s">
        <v>155</v>
      </c>
    </row>
    <row r="491" spans="1:5" x14ac:dyDescent="0.35">
      <c r="A491" s="10">
        <v>43590</v>
      </c>
      <c r="B491">
        <v>2019</v>
      </c>
      <c r="C491" t="s">
        <v>157</v>
      </c>
      <c r="D491" t="s">
        <v>13</v>
      </c>
      <c r="E491" t="s">
        <v>156</v>
      </c>
    </row>
    <row r="492" spans="1:5" x14ac:dyDescent="0.35">
      <c r="A492" s="10">
        <v>43591</v>
      </c>
      <c r="B492">
        <v>2019</v>
      </c>
      <c r="C492" t="s">
        <v>157</v>
      </c>
      <c r="D492" t="s">
        <v>13</v>
      </c>
      <c r="E492" t="s">
        <v>149</v>
      </c>
    </row>
    <row r="493" spans="1:5" x14ac:dyDescent="0.35">
      <c r="A493" s="10">
        <v>43592</v>
      </c>
      <c r="B493">
        <v>2019</v>
      </c>
      <c r="C493" t="s">
        <v>157</v>
      </c>
      <c r="D493" t="s">
        <v>13</v>
      </c>
      <c r="E493" t="s">
        <v>151</v>
      </c>
    </row>
    <row r="494" spans="1:5" x14ac:dyDescent="0.35">
      <c r="A494" s="10">
        <v>43593</v>
      </c>
      <c r="B494">
        <v>2019</v>
      </c>
      <c r="C494" t="s">
        <v>157</v>
      </c>
      <c r="D494" t="s">
        <v>13</v>
      </c>
      <c r="E494" t="s">
        <v>152</v>
      </c>
    </row>
    <row r="495" spans="1:5" x14ac:dyDescent="0.35">
      <c r="A495" s="10">
        <v>43594</v>
      </c>
      <c r="B495">
        <v>2019</v>
      </c>
      <c r="C495" t="s">
        <v>157</v>
      </c>
      <c r="D495" t="s">
        <v>13</v>
      </c>
      <c r="E495" t="s">
        <v>153</v>
      </c>
    </row>
    <row r="496" spans="1:5" x14ac:dyDescent="0.35">
      <c r="A496" s="10">
        <v>43595</v>
      </c>
      <c r="B496">
        <v>2019</v>
      </c>
      <c r="C496" t="s">
        <v>157</v>
      </c>
      <c r="D496" t="s">
        <v>13</v>
      </c>
      <c r="E496" t="s">
        <v>154</v>
      </c>
    </row>
    <row r="497" spans="1:5" x14ac:dyDescent="0.35">
      <c r="A497" s="10">
        <v>43596</v>
      </c>
      <c r="B497">
        <v>2019</v>
      </c>
      <c r="C497" t="s">
        <v>157</v>
      </c>
      <c r="D497" t="s">
        <v>13</v>
      </c>
      <c r="E497" t="s">
        <v>155</v>
      </c>
    </row>
    <row r="498" spans="1:5" x14ac:dyDescent="0.35">
      <c r="A498" s="10">
        <v>43597</v>
      </c>
      <c r="B498">
        <v>2019</v>
      </c>
      <c r="C498" t="s">
        <v>157</v>
      </c>
      <c r="D498" t="s">
        <v>13</v>
      </c>
      <c r="E498" t="s">
        <v>156</v>
      </c>
    </row>
    <row r="499" spans="1:5" x14ac:dyDescent="0.35">
      <c r="A499" s="10">
        <v>43598</v>
      </c>
      <c r="B499">
        <v>2019</v>
      </c>
      <c r="C499" t="s">
        <v>157</v>
      </c>
      <c r="D499" t="s">
        <v>13</v>
      </c>
      <c r="E499" t="s">
        <v>149</v>
      </c>
    </row>
    <row r="500" spans="1:5" x14ac:dyDescent="0.35">
      <c r="A500" s="10">
        <v>43599</v>
      </c>
      <c r="B500">
        <v>2019</v>
      </c>
      <c r="C500" t="s">
        <v>157</v>
      </c>
      <c r="D500" t="s">
        <v>13</v>
      </c>
      <c r="E500" t="s">
        <v>151</v>
      </c>
    </row>
    <row r="501" spans="1:5" x14ac:dyDescent="0.35">
      <c r="A501" s="10">
        <v>43600</v>
      </c>
      <c r="B501">
        <v>2019</v>
      </c>
      <c r="C501" t="s">
        <v>157</v>
      </c>
      <c r="D501" t="s">
        <v>13</v>
      </c>
      <c r="E501" t="s">
        <v>152</v>
      </c>
    </row>
    <row r="502" spans="1:5" x14ac:dyDescent="0.35">
      <c r="A502" s="10">
        <v>43601</v>
      </c>
      <c r="B502">
        <v>2019</v>
      </c>
      <c r="C502" t="s">
        <v>157</v>
      </c>
      <c r="D502" t="s">
        <v>13</v>
      </c>
      <c r="E502" t="s">
        <v>153</v>
      </c>
    </row>
    <row r="503" spans="1:5" x14ac:dyDescent="0.35">
      <c r="A503" s="10">
        <v>43602</v>
      </c>
      <c r="B503">
        <v>2019</v>
      </c>
      <c r="C503" t="s">
        <v>157</v>
      </c>
      <c r="D503" t="s">
        <v>13</v>
      </c>
      <c r="E503" t="s">
        <v>154</v>
      </c>
    </row>
    <row r="504" spans="1:5" x14ac:dyDescent="0.35">
      <c r="A504" s="10">
        <v>43603</v>
      </c>
      <c r="B504">
        <v>2019</v>
      </c>
      <c r="C504" t="s">
        <v>157</v>
      </c>
      <c r="D504" t="s">
        <v>13</v>
      </c>
      <c r="E504" t="s">
        <v>155</v>
      </c>
    </row>
    <row r="505" spans="1:5" x14ac:dyDescent="0.35">
      <c r="A505" s="10">
        <v>43604</v>
      </c>
      <c r="B505">
        <v>2019</v>
      </c>
      <c r="C505" t="s">
        <v>157</v>
      </c>
      <c r="D505" t="s">
        <v>13</v>
      </c>
      <c r="E505" t="s">
        <v>156</v>
      </c>
    </row>
    <row r="506" spans="1:5" x14ac:dyDescent="0.35">
      <c r="A506" s="10">
        <v>43605</v>
      </c>
      <c r="B506">
        <v>2019</v>
      </c>
      <c r="C506" t="s">
        <v>157</v>
      </c>
      <c r="D506" t="s">
        <v>13</v>
      </c>
      <c r="E506" t="s">
        <v>149</v>
      </c>
    </row>
    <row r="507" spans="1:5" x14ac:dyDescent="0.35">
      <c r="A507" s="10">
        <v>43606</v>
      </c>
      <c r="B507">
        <v>2019</v>
      </c>
      <c r="C507" t="s">
        <v>157</v>
      </c>
      <c r="D507" t="s">
        <v>13</v>
      </c>
      <c r="E507" t="s">
        <v>151</v>
      </c>
    </row>
    <row r="508" spans="1:5" x14ac:dyDescent="0.35">
      <c r="A508" s="10">
        <v>43607</v>
      </c>
      <c r="B508">
        <v>2019</v>
      </c>
      <c r="C508" t="s">
        <v>157</v>
      </c>
      <c r="D508" t="s">
        <v>13</v>
      </c>
      <c r="E508" t="s">
        <v>152</v>
      </c>
    </row>
    <row r="509" spans="1:5" x14ac:dyDescent="0.35">
      <c r="A509" s="10">
        <v>43608</v>
      </c>
      <c r="B509">
        <v>2019</v>
      </c>
      <c r="C509" t="s">
        <v>157</v>
      </c>
      <c r="D509" t="s">
        <v>13</v>
      </c>
      <c r="E509" t="s">
        <v>153</v>
      </c>
    </row>
    <row r="510" spans="1:5" x14ac:dyDescent="0.35">
      <c r="A510" s="10">
        <v>43609</v>
      </c>
      <c r="B510">
        <v>2019</v>
      </c>
      <c r="C510" t="s">
        <v>157</v>
      </c>
      <c r="D510" t="s">
        <v>13</v>
      </c>
      <c r="E510" t="s">
        <v>154</v>
      </c>
    </row>
    <row r="511" spans="1:5" x14ac:dyDescent="0.35">
      <c r="A511" s="10">
        <v>43610</v>
      </c>
      <c r="B511">
        <v>2019</v>
      </c>
      <c r="C511" t="s">
        <v>157</v>
      </c>
      <c r="D511" t="s">
        <v>13</v>
      </c>
      <c r="E511" t="s">
        <v>155</v>
      </c>
    </row>
    <row r="512" spans="1:5" x14ac:dyDescent="0.35">
      <c r="A512" s="10">
        <v>43611</v>
      </c>
      <c r="B512">
        <v>2019</v>
      </c>
      <c r="C512" t="s">
        <v>157</v>
      </c>
      <c r="D512" t="s">
        <v>13</v>
      </c>
      <c r="E512" t="s">
        <v>156</v>
      </c>
    </row>
    <row r="513" spans="1:5" x14ac:dyDescent="0.35">
      <c r="A513" s="10">
        <v>43612</v>
      </c>
      <c r="B513">
        <v>2019</v>
      </c>
      <c r="C513" t="s">
        <v>157</v>
      </c>
      <c r="D513" t="s">
        <v>13</v>
      </c>
      <c r="E513" t="s">
        <v>149</v>
      </c>
    </row>
    <row r="514" spans="1:5" x14ac:dyDescent="0.35">
      <c r="A514" s="10">
        <v>43613</v>
      </c>
      <c r="B514">
        <v>2019</v>
      </c>
      <c r="C514" t="s">
        <v>157</v>
      </c>
      <c r="D514" t="s">
        <v>13</v>
      </c>
      <c r="E514" t="s">
        <v>151</v>
      </c>
    </row>
    <row r="515" spans="1:5" x14ac:dyDescent="0.35">
      <c r="A515" s="10">
        <v>43614</v>
      </c>
      <c r="B515">
        <v>2019</v>
      </c>
      <c r="C515" t="s">
        <v>157</v>
      </c>
      <c r="D515" t="s">
        <v>13</v>
      </c>
      <c r="E515" t="s">
        <v>152</v>
      </c>
    </row>
    <row r="516" spans="1:5" x14ac:dyDescent="0.35">
      <c r="A516" s="10">
        <v>43615</v>
      </c>
      <c r="B516">
        <v>2019</v>
      </c>
      <c r="C516" t="s">
        <v>157</v>
      </c>
      <c r="D516" t="s">
        <v>13</v>
      </c>
      <c r="E516" t="s">
        <v>153</v>
      </c>
    </row>
    <row r="517" spans="1:5" x14ac:dyDescent="0.35">
      <c r="A517" s="10">
        <v>43616</v>
      </c>
      <c r="B517">
        <v>2019</v>
      </c>
      <c r="C517" t="s">
        <v>157</v>
      </c>
      <c r="D517" t="s">
        <v>13</v>
      </c>
      <c r="E517" t="s">
        <v>154</v>
      </c>
    </row>
    <row r="518" spans="1:5" x14ac:dyDescent="0.35">
      <c r="A518" s="10">
        <v>43617</v>
      </c>
      <c r="B518">
        <v>2019</v>
      </c>
      <c r="C518" t="s">
        <v>157</v>
      </c>
      <c r="D518" t="s">
        <v>14</v>
      </c>
      <c r="E518" t="s">
        <v>155</v>
      </c>
    </row>
    <row r="519" spans="1:5" x14ac:dyDescent="0.35">
      <c r="A519" s="10">
        <v>43618</v>
      </c>
      <c r="B519">
        <v>2019</v>
      </c>
      <c r="C519" t="s">
        <v>157</v>
      </c>
      <c r="D519" t="s">
        <v>14</v>
      </c>
      <c r="E519" t="s">
        <v>156</v>
      </c>
    </row>
    <row r="520" spans="1:5" x14ac:dyDescent="0.35">
      <c r="A520" s="10">
        <v>43619</v>
      </c>
      <c r="B520">
        <v>2019</v>
      </c>
      <c r="C520" t="s">
        <v>157</v>
      </c>
      <c r="D520" t="s">
        <v>14</v>
      </c>
      <c r="E520" t="s">
        <v>149</v>
      </c>
    </row>
    <row r="521" spans="1:5" x14ac:dyDescent="0.35">
      <c r="A521" s="10">
        <v>43620</v>
      </c>
      <c r="B521">
        <v>2019</v>
      </c>
      <c r="C521" t="s">
        <v>157</v>
      </c>
      <c r="D521" t="s">
        <v>14</v>
      </c>
      <c r="E521" t="s">
        <v>151</v>
      </c>
    </row>
    <row r="522" spans="1:5" x14ac:dyDescent="0.35">
      <c r="A522" s="10">
        <v>43621</v>
      </c>
      <c r="B522">
        <v>2019</v>
      </c>
      <c r="C522" t="s">
        <v>157</v>
      </c>
      <c r="D522" t="s">
        <v>14</v>
      </c>
      <c r="E522" t="s">
        <v>152</v>
      </c>
    </row>
    <row r="523" spans="1:5" x14ac:dyDescent="0.35">
      <c r="A523" s="10">
        <v>43622</v>
      </c>
      <c r="B523">
        <v>2019</v>
      </c>
      <c r="C523" t="s">
        <v>157</v>
      </c>
      <c r="D523" t="s">
        <v>14</v>
      </c>
      <c r="E523" t="s">
        <v>153</v>
      </c>
    </row>
    <row r="524" spans="1:5" x14ac:dyDescent="0.35">
      <c r="A524" s="10">
        <v>43623</v>
      </c>
      <c r="B524">
        <v>2019</v>
      </c>
      <c r="C524" t="s">
        <v>157</v>
      </c>
      <c r="D524" t="s">
        <v>14</v>
      </c>
      <c r="E524" t="s">
        <v>154</v>
      </c>
    </row>
    <row r="525" spans="1:5" x14ac:dyDescent="0.35">
      <c r="A525" s="10">
        <v>43624</v>
      </c>
      <c r="B525">
        <v>2019</v>
      </c>
      <c r="C525" t="s">
        <v>157</v>
      </c>
      <c r="D525" t="s">
        <v>14</v>
      </c>
      <c r="E525" t="s">
        <v>155</v>
      </c>
    </row>
    <row r="526" spans="1:5" x14ac:dyDescent="0.35">
      <c r="A526" s="10">
        <v>43625</v>
      </c>
      <c r="B526">
        <v>2019</v>
      </c>
      <c r="C526" t="s">
        <v>157</v>
      </c>
      <c r="D526" t="s">
        <v>14</v>
      </c>
      <c r="E526" t="s">
        <v>156</v>
      </c>
    </row>
    <row r="527" spans="1:5" x14ac:dyDescent="0.35">
      <c r="A527" s="10">
        <v>43626</v>
      </c>
      <c r="B527">
        <v>2019</v>
      </c>
      <c r="C527" t="s">
        <v>157</v>
      </c>
      <c r="D527" t="s">
        <v>14</v>
      </c>
      <c r="E527" t="s">
        <v>149</v>
      </c>
    </row>
    <row r="528" spans="1:5" x14ac:dyDescent="0.35">
      <c r="A528" s="10">
        <v>43627</v>
      </c>
      <c r="B528">
        <v>2019</v>
      </c>
      <c r="C528" t="s">
        <v>157</v>
      </c>
      <c r="D528" t="s">
        <v>14</v>
      </c>
      <c r="E528" t="s">
        <v>151</v>
      </c>
    </row>
    <row r="529" spans="1:5" x14ac:dyDescent="0.35">
      <c r="A529" s="10">
        <v>43628</v>
      </c>
      <c r="B529">
        <v>2019</v>
      </c>
      <c r="C529" t="s">
        <v>157</v>
      </c>
      <c r="D529" t="s">
        <v>14</v>
      </c>
      <c r="E529" t="s">
        <v>152</v>
      </c>
    </row>
    <row r="530" spans="1:5" x14ac:dyDescent="0.35">
      <c r="A530" s="10">
        <v>43629</v>
      </c>
      <c r="B530">
        <v>2019</v>
      </c>
      <c r="C530" t="s">
        <v>157</v>
      </c>
      <c r="D530" t="s">
        <v>14</v>
      </c>
      <c r="E530" t="s">
        <v>153</v>
      </c>
    </row>
    <row r="531" spans="1:5" x14ac:dyDescent="0.35">
      <c r="A531" s="10">
        <v>43630</v>
      </c>
      <c r="B531">
        <v>2019</v>
      </c>
      <c r="C531" t="s">
        <v>157</v>
      </c>
      <c r="D531" t="s">
        <v>14</v>
      </c>
      <c r="E531" t="s">
        <v>154</v>
      </c>
    </row>
    <row r="532" spans="1:5" x14ac:dyDescent="0.35">
      <c r="A532" s="10">
        <v>43631</v>
      </c>
      <c r="B532">
        <v>2019</v>
      </c>
      <c r="C532" t="s">
        <v>157</v>
      </c>
      <c r="D532" t="s">
        <v>14</v>
      </c>
      <c r="E532" t="s">
        <v>155</v>
      </c>
    </row>
    <row r="533" spans="1:5" x14ac:dyDescent="0.35">
      <c r="A533" s="10">
        <v>43632</v>
      </c>
      <c r="B533">
        <v>2019</v>
      </c>
      <c r="C533" t="s">
        <v>157</v>
      </c>
      <c r="D533" t="s">
        <v>14</v>
      </c>
      <c r="E533" t="s">
        <v>156</v>
      </c>
    </row>
    <row r="534" spans="1:5" x14ac:dyDescent="0.35">
      <c r="A534" s="10">
        <v>43633</v>
      </c>
      <c r="B534">
        <v>2019</v>
      </c>
      <c r="C534" t="s">
        <v>157</v>
      </c>
      <c r="D534" t="s">
        <v>14</v>
      </c>
      <c r="E534" t="s">
        <v>149</v>
      </c>
    </row>
    <row r="535" spans="1:5" x14ac:dyDescent="0.35">
      <c r="A535" s="10">
        <v>43634</v>
      </c>
      <c r="B535">
        <v>2019</v>
      </c>
      <c r="C535" t="s">
        <v>157</v>
      </c>
      <c r="D535" t="s">
        <v>14</v>
      </c>
      <c r="E535" t="s">
        <v>151</v>
      </c>
    </row>
    <row r="536" spans="1:5" x14ac:dyDescent="0.35">
      <c r="A536" s="10">
        <v>43635</v>
      </c>
      <c r="B536">
        <v>2019</v>
      </c>
      <c r="C536" t="s">
        <v>157</v>
      </c>
      <c r="D536" t="s">
        <v>14</v>
      </c>
      <c r="E536" t="s">
        <v>152</v>
      </c>
    </row>
    <row r="537" spans="1:5" x14ac:dyDescent="0.35">
      <c r="A537" s="10">
        <v>43636</v>
      </c>
      <c r="B537">
        <v>2019</v>
      </c>
      <c r="C537" t="s">
        <v>157</v>
      </c>
      <c r="D537" t="s">
        <v>14</v>
      </c>
      <c r="E537" t="s">
        <v>153</v>
      </c>
    </row>
    <row r="538" spans="1:5" x14ac:dyDescent="0.35">
      <c r="A538" s="10">
        <v>43637</v>
      </c>
      <c r="B538">
        <v>2019</v>
      </c>
      <c r="C538" t="s">
        <v>157</v>
      </c>
      <c r="D538" t="s">
        <v>14</v>
      </c>
      <c r="E538" t="s">
        <v>154</v>
      </c>
    </row>
    <row r="539" spans="1:5" x14ac:dyDescent="0.35">
      <c r="A539" s="10">
        <v>43638</v>
      </c>
      <c r="B539">
        <v>2019</v>
      </c>
      <c r="C539" t="s">
        <v>157</v>
      </c>
      <c r="D539" t="s">
        <v>14</v>
      </c>
      <c r="E539" t="s">
        <v>155</v>
      </c>
    </row>
    <row r="540" spans="1:5" x14ac:dyDescent="0.35">
      <c r="A540" s="10">
        <v>43639</v>
      </c>
      <c r="B540">
        <v>2019</v>
      </c>
      <c r="C540" t="s">
        <v>157</v>
      </c>
      <c r="D540" t="s">
        <v>14</v>
      </c>
      <c r="E540" t="s">
        <v>156</v>
      </c>
    </row>
    <row r="541" spans="1:5" x14ac:dyDescent="0.35">
      <c r="A541" s="10">
        <v>43640</v>
      </c>
      <c r="B541">
        <v>2019</v>
      </c>
      <c r="C541" t="s">
        <v>157</v>
      </c>
      <c r="D541" t="s">
        <v>14</v>
      </c>
      <c r="E541" t="s">
        <v>149</v>
      </c>
    </row>
    <row r="542" spans="1:5" x14ac:dyDescent="0.35">
      <c r="A542" s="10">
        <v>43641</v>
      </c>
      <c r="B542">
        <v>2019</v>
      </c>
      <c r="C542" t="s">
        <v>157</v>
      </c>
      <c r="D542" t="s">
        <v>14</v>
      </c>
      <c r="E542" t="s">
        <v>151</v>
      </c>
    </row>
    <row r="543" spans="1:5" x14ac:dyDescent="0.35">
      <c r="A543" s="10">
        <v>43642</v>
      </c>
      <c r="B543">
        <v>2019</v>
      </c>
      <c r="C543" t="s">
        <v>157</v>
      </c>
      <c r="D543" t="s">
        <v>14</v>
      </c>
      <c r="E543" t="s">
        <v>152</v>
      </c>
    </row>
    <row r="544" spans="1:5" x14ac:dyDescent="0.35">
      <c r="A544" s="10">
        <v>43643</v>
      </c>
      <c r="B544">
        <v>2019</v>
      </c>
      <c r="C544" t="s">
        <v>157</v>
      </c>
      <c r="D544" t="s">
        <v>14</v>
      </c>
      <c r="E544" t="s">
        <v>153</v>
      </c>
    </row>
    <row r="545" spans="1:5" x14ac:dyDescent="0.35">
      <c r="A545" s="10">
        <v>43644</v>
      </c>
      <c r="B545">
        <v>2019</v>
      </c>
      <c r="C545" t="s">
        <v>157</v>
      </c>
      <c r="D545" t="s">
        <v>14</v>
      </c>
      <c r="E545" t="s">
        <v>154</v>
      </c>
    </row>
    <row r="546" spans="1:5" x14ac:dyDescent="0.35">
      <c r="A546" s="10">
        <v>43645</v>
      </c>
      <c r="B546">
        <v>2019</v>
      </c>
      <c r="C546" t="s">
        <v>157</v>
      </c>
      <c r="D546" t="s">
        <v>14</v>
      </c>
      <c r="E546" t="s">
        <v>155</v>
      </c>
    </row>
    <row r="547" spans="1:5" x14ac:dyDescent="0.35">
      <c r="A547" s="10">
        <v>43646</v>
      </c>
      <c r="B547">
        <v>2019</v>
      </c>
      <c r="C547" t="s">
        <v>157</v>
      </c>
      <c r="D547" t="s">
        <v>14</v>
      </c>
      <c r="E547" t="s">
        <v>156</v>
      </c>
    </row>
    <row r="548" spans="1:5" x14ac:dyDescent="0.35">
      <c r="A548" s="10">
        <v>43647</v>
      </c>
      <c r="B548">
        <v>2019</v>
      </c>
      <c r="C548" t="s">
        <v>158</v>
      </c>
      <c r="D548" t="s">
        <v>15</v>
      </c>
      <c r="E548" t="s">
        <v>149</v>
      </c>
    </row>
    <row r="549" spans="1:5" x14ac:dyDescent="0.35">
      <c r="A549" s="10">
        <v>43648</v>
      </c>
      <c r="B549">
        <v>2019</v>
      </c>
      <c r="C549" t="s">
        <v>158</v>
      </c>
      <c r="D549" t="s">
        <v>15</v>
      </c>
      <c r="E549" t="s">
        <v>151</v>
      </c>
    </row>
    <row r="550" spans="1:5" x14ac:dyDescent="0.35">
      <c r="A550" s="10">
        <v>43649</v>
      </c>
      <c r="B550">
        <v>2019</v>
      </c>
      <c r="C550" t="s">
        <v>158</v>
      </c>
      <c r="D550" t="s">
        <v>15</v>
      </c>
      <c r="E550" t="s">
        <v>152</v>
      </c>
    </row>
    <row r="551" spans="1:5" x14ac:dyDescent="0.35">
      <c r="A551" s="10">
        <v>43650</v>
      </c>
      <c r="B551">
        <v>2019</v>
      </c>
      <c r="C551" t="s">
        <v>158</v>
      </c>
      <c r="D551" t="s">
        <v>15</v>
      </c>
      <c r="E551" t="s">
        <v>153</v>
      </c>
    </row>
    <row r="552" spans="1:5" x14ac:dyDescent="0.35">
      <c r="A552" s="10">
        <v>43651</v>
      </c>
      <c r="B552">
        <v>2019</v>
      </c>
      <c r="C552" t="s">
        <v>158</v>
      </c>
      <c r="D552" t="s">
        <v>15</v>
      </c>
      <c r="E552" t="s">
        <v>154</v>
      </c>
    </row>
    <row r="553" spans="1:5" x14ac:dyDescent="0.35">
      <c r="A553" s="10">
        <v>43652</v>
      </c>
      <c r="B553">
        <v>2019</v>
      </c>
      <c r="C553" t="s">
        <v>158</v>
      </c>
      <c r="D553" t="s">
        <v>15</v>
      </c>
      <c r="E553" t="s">
        <v>155</v>
      </c>
    </row>
    <row r="554" spans="1:5" x14ac:dyDescent="0.35">
      <c r="A554" s="10">
        <v>43653</v>
      </c>
      <c r="B554">
        <v>2019</v>
      </c>
      <c r="C554" t="s">
        <v>158</v>
      </c>
      <c r="D554" t="s">
        <v>15</v>
      </c>
      <c r="E554" t="s">
        <v>156</v>
      </c>
    </row>
    <row r="555" spans="1:5" x14ac:dyDescent="0.35">
      <c r="A555" s="10">
        <v>43654</v>
      </c>
      <c r="B555">
        <v>2019</v>
      </c>
      <c r="C555" t="s">
        <v>158</v>
      </c>
      <c r="D555" t="s">
        <v>15</v>
      </c>
      <c r="E555" t="s">
        <v>149</v>
      </c>
    </row>
    <row r="556" spans="1:5" x14ac:dyDescent="0.35">
      <c r="A556" s="10">
        <v>43655</v>
      </c>
      <c r="B556">
        <v>2019</v>
      </c>
      <c r="C556" t="s">
        <v>158</v>
      </c>
      <c r="D556" t="s">
        <v>15</v>
      </c>
      <c r="E556" t="s">
        <v>151</v>
      </c>
    </row>
    <row r="557" spans="1:5" x14ac:dyDescent="0.35">
      <c r="A557" s="10">
        <v>43656</v>
      </c>
      <c r="B557">
        <v>2019</v>
      </c>
      <c r="C557" t="s">
        <v>158</v>
      </c>
      <c r="D557" t="s">
        <v>15</v>
      </c>
      <c r="E557" t="s">
        <v>152</v>
      </c>
    </row>
    <row r="558" spans="1:5" x14ac:dyDescent="0.35">
      <c r="A558" s="10">
        <v>43657</v>
      </c>
      <c r="B558">
        <v>2019</v>
      </c>
      <c r="C558" t="s">
        <v>158</v>
      </c>
      <c r="D558" t="s">
        <v>15</v>
      </c>
      <c r="E558" t="s">
        <v>153</v>
      </c>
    </row>
    <row r="559" spans="1:5" x14ac:dyDescent="0.35">
      <c r="A559" s="10">
        <v>43658</v>
      </c>
      <c r="B559">
        <v>2019</v>
      </c>
      <c r="C559" t="s">
        <v>158</v>
      </c>
      <c r="D559" t="s">
        <v>15</v>
      </c>
      <c r="E559" t="s">
        <v>154</v>
      </c>
    </row>
    <row r="560" spans="1:5" x14ac:dyDescent="0.35">
      <c r="A560" s="10">
        <v>43659</v>
      </c>
      <c r="B560">
        <v>2019</v>
      </c>
      <c r="C560" t="s">
        <v>158</v>
      </c>
      <c r="D560" t="s">
        <v>15</v>
      </c>
      <c r="E560" t="s">
        <v>155</v>
      </c>
    </row>
    <row r="561" spans="1:5" x14ac:dyDescent="0.35">
      <c r="A561" s="10">
        <v>43660</v>
      </c>
      <c r="B561">
        <v>2019</v>
      </c>
      <c r="C561" t="s">
        <v>158</v>
      </c>
      <c r="D561" t="s">
        <v>15</v>
      </c>
      <c r="E561" t="s">
        <v>156</v>
      </c>
    </row>
    <row r="562" spans="1:5" x14ac:dyDescent="0.35">
      <c r="A562" s="10">
        <v>43661</v>
      </c>
      <c r="B562">
        <v>2019</v>
      </c>
      <c r="C562" t="s">
        <v>158</v>
      </c>
      <c r="D562" t="s">
        <v>15</v>
      </c>
      <c r="E562" t="s">
        <v>149</v>
      </c>
    </row>
    <row r="563" spans="1:5" x14ac:dyDescent="0.35">
      <c r="A563" s="10">
        <v>43662</v>
      </c>
      <c r="B563">
        <v>2019</v>
      </c>
      <c r="C563" t="s">
        <v>158</v>
      </c>
      <c r="D563" t="s">
        <v>15</v>
      </c>
      <c r="E563" t="s">
        <v>151</v>
      </c>
    </row>
    <row r="564" spans="1:5" x14ac:dyDescent="0.35">
      <c r="A564" s="10">
        <v>43663</v>
      </c>
      <c r="B564">
        <v>2019</v>
      </c>
      <c r="C564" t="s">
        <v>158</v>
      </c>
      <c r="D564" t="s">
        <v>15</v>
      </c>
      <c r="E564" t="s">
        <v>152</v>
      </c>
    </row>
    <row r="565" spans="1:5" x14ac:dyDescent="0.35">
      <c r="A565" s="10">
        <v>43664</v>
      </c>
      <c r="B565">
        <v>2019</v>
      </c>
      <c r="C565" t="s">
        <v>158</v>
      </c>
      <c r="D565" t="s">
        <v>15</v>
      </c>
      <c r="E565" t="s">
        <v>153</v>
      </c>
    </row>
    <row r="566" spans="1:5" x14ac:dyDescent="0.35">
      <c r="A566" s="10">
        <v>43665</v>
      </c>
      <c r="B566">
        <v>2019</v>
      </c>
      <c r="C566" t="s">
        <v>158</v>
      </c>
      <c r="D566" t="s">
        <v>15</v>
      </c>
      <c r="E566" t="s">
        <v>154</v>
      </c>
    </row>
    <row r="567" spans="1:5" x14ac:dyDescent="0.35">
      <c r="A567" s="10">
        <v>43666</v>
      </c>
      <c r="B567">
        <v>2019</v>
      </c>
      <c r="C567" t="s">
        <v>158</v>
      </c>
      <c r="D567" t="s">
        <v>15</v>
      </c>
      <c r="E567" t="s">
        <v>155</v>
      </c>
    </row>
    <row r="568" spans="1:5" x14ac:dyDescent="0.35">
      <c r="A568" s="10">
        <v>43667</v>
      </c>
      <c r="B568">
        <v>2019</v>
      </c>
      <c r="C568" t="s">
        <v>158</v>
      </c>
      <c r="D568" t="s">
        <v>15</v>
      </c>
      <c r="E568" t="s">
        <v>156</v>
      </c>
    </row>
    <row r="569" spans="1:5" x14ac:dyDescent="0.35">
      <c r="A569" s="10">
        <v>43668</v>
      </c>
      <c r="B569">
        <v>2019</v>
      </c>
      <c r="C569" t="s">
        <v>158</v>
      </c>
      <c r="D569" t="s">
        <v>15</v>
      </c>
      <c r="E569" t="s">
        <v>149</v>
      </c>
    </row>
    <row r="570" spans="1:5" x14ac:dyDescent="0.35">
      <c r="A570" s="10">
        <v>43669</v>
      </c>
      <c r="B570">
        <v>2019</v>
      </c>
      <c r="C570" t="s">
        <v>158</v>
      </c>
      <c r="D570" t="s">
        <v>15</v>
      </c>
      <c r="E570" t="s">
        <v>151</v>
      </c>
    </row>
    <row r="571" spans="1:5" x14ac:dyDescent="0.35">
      <c r="A571" s="10">
        <v>43670</v>
      </c>
      <c r="B571">
        <v>2019</v>
      </c>
      <c r="C571" t="s">
        <v>158</v>
      </c>
      <c r="D571" t="s">
        <v>15</v>
      </c>
      <c r="E571" t="s">
        <v>152</v>
      </c>
    </row>
    <row r="572" spans="1:5" x14ac:dyDescent="0.35">
      <c r="A572" s="10">
        <v>43671</v>
      </c>
      <c r="B572">
        <v>2019</v>
      </c>
      <c r="C572" t="s">
        <v>158</v>
      </c>
      <c r="D572" t="s">
        <v>15</v>
      </c>
      <c r="E572" t="s">
        <v>153</v>
      </c>
    </row>
    <row r="573" spans="1:5" x14ac:dyDescent="0.35">
      <c r="A573" s="10">
        <v>43672</v>
      </c>
      <c r="B573">
        <v>2019</v>
      </c>
      <c r="C573" t="s">
        <v>158</v>
      </c>
      <c r="D573" t="s">
        <v>15</v>
      </c>
      <c r="E573" t="s">
        <v>154</v>
      </c>
    </row>
    <row r="574" spans="1:5" x14ac:dyDescent="0.35">
      <c r="A574" s="10">
        <v>43673</v>
      </c>
      <c r="B574">
        <v>2019</v>
      </c>
      <c r="C574" t="s">
        <v>158</v>
      </c>
      <c r="D574" t="s">
        <v>15</v>
      </c>
      <c r="E574" t="s">
        <v>155</v>
      </c>
    </row>
    <row r="575" spans="1:5" x14ac:dyDescent="0.35">
      <c r="A575" s="10">
        <v>43674</v>
      </c>
      <c r="B575">
        <v>2019</v>
      </c>
      <c r="C575" t="s">
        <v>158</v>
      </c>
      <c r="D575" t="s">
        <v>15</v>
      </c>
      <c r="E575" t="s">
        <v>156</v>
      </c>
    </row>
    <row r="576" spans="1:5" x14ac:dyDescent="0.35">
      <c r="A576" s="10">
        <v>43675</v>
      </c>
      <c r="B576">
        <v>2019</v>
      </c>
      <c r="C576" t="s">
        <v>158</v>
      </c>
      <c r="D576" t="s">
        <v>15</v>
      </c>
      <c r="E576" t="s">
        <v>149</v>
      </c>
    </row>
    <row r="577" spans="1:5" x14ac:dyDescent="0.35">
      <c r="A577" s="10">
        <v>43676</v>
      </c>
      <c r="B577">
        <v>2019</v>
      </c>
      <c r="C577" t="s">
        <v>158</v>
      </c>
      <c r="D577" t="s">
        <v>15</v>
      </c>
      <c r="E577" t="s">
        <v>151</v>
      </c>
    </row>
    <row r="578" spans="1:5" x14ac:dyDescent="0.35">
      <c r="A578" s="10">
        <v>43677</v>
      </c>
      <c r="B578">
        <v>2019</v>
      </c>
      <c r="C578" t="s">
        <v>158</v>
      </c>
      <c r="D578" t="s">
        <v>15</v>
      </c>
      <c r="E578" t="s">
        <v>152</v>
      </c>
    </row>
    <row r="579" spans="1:5" x14ac:dyDescent="0.35">
      <c r="A579" s="10">
        <v>43678</v>
      </c>
      <c r="B579">
        <v>2019</v>
      </c>
      <c r="C579" t="s">
        <v>158</v>
      </c>
      <c r="D579" t="s">
        <v>16</v>
      </c>
      <c r="E579" t="s">
        <v>153</v>
      </c>
    </row>
    <row r="580" spans="1:5" x14ac:dyDescent="0.35">
      <c r="A580" s="10">
        <v>43679</v>
      </c>
      <c r="B580">
        <v>2019</v>
      </c>
      <c r="C580" t="s">
        <v>158</v>
      </c>
      <c r="D580" t="s">
        <v>16</v>
      </c>
      <c r="E580" t="s">
        <v>154</v>
      </c>
    </row>
    <row r="581" spans="1:5" x14ac:dyDescent="0.35">
      <c r="A581" s="10">
        <v>43680</v>
      </c>
      <c r="B581">
        <v>2019</v>
      </c>
      <c r="C581" t="s">
        <v>158</v>
      </c>
      <c r="D581" t="s">
        <v>16</v>
      </c>
      <c r="E581" t="s">
        <v>155</v>
      </c>
    </row>
    <row r="582" spans="1:5" x14ac:dyDescent="0.35">
      <c r="A582" s="10">
        <v>43681</v>
      </c>
      <c r="B582">
        <v>2019</v>
      </c>
      <c r="C582" t="s">
        <v>158</v>
      </c>
      <c r="D582" t="s">
        <v>16</v>
      </c>
      <c r="E582" t="s">
        <v>156</v>
      </c>
    </row>
    <row r="583" spans="1:5" x14ac:dyDescent="0.35">
      <c r="A583" s="10">
        <v>43682</v>
      </c>
      <c r="B583">
        <v>2019</v>
      </c>
      <c r="C583" t="s">
        <v>158</v>
      </c>
      <c r="D583" t="s">
        <v>16</v>
      </c>
      <c r="E583" t="s">
        <v>149</v>
      </c>
    </row>
    <row r="584" spans="1:5" x14ac:dyDescent="0.35">
      <c r="A584" s="10">
        <v>43683</v>
      </c>
      <c r="B584">
        <v>2019</v>
      </c>
      <c r="C584" t="s">
        <v>158</v>
      </c>
      <c r="D584" t="s">
        <v>16</v>
      </c>
      <c r="E584" t="s">
        <v>151</v>
      </c>
    </row>
    <row r="585" spans="1:5" x14ac:dyDescent="0.35">
      <c r="A585" s="10">
        <v>43684</v>
      </c>
      <c r="B585">
        <v>2019</v>
      </c>
      <c r="C585" t="s">
        <v>158</v>
      </c>
      <c r="D585" t="s">
        <v>16</v>
      </c>
      <c r="E585" t="s">
        <v>152</v>
      </c>
    </row>
    <row r="586" spans="1:5" x14ac:dyDescent="0.35">
      <c r="A586" s="10">
        <v>43685</v>
      </c>
      <c r="B586">
        <v>2019</v>
      </c>
      <c r="C586" t="s">
        <v>158</v>
      </c>
      <c r="D586" t="s">
        <v>16</v>
      </c>
      <c r="E586" t="s">
        <v>153</v>
      </c>
    </row>
    <row r="587" spans="1:5" x14ac:dyDescent="0.35">
      <c r="A587" s="10">
        <v>43686</v>
      </c>
      <c r="B587">
        <v>2019</v>
      </c>
      <c r="C587" t="s">
        <v>158</v>
      </c>
      <c r="D587" t="s">
        <v>16</v>
      </c>
      <c r="E587" t="s">
        <v>154</v>
      </c>
    </row>
    <row r="588" spans="1:5" x14ac:dyDescent="0.35">
      <c r="A588" s="10">
        <v>43687</v>
      </c>
      <c r="B588">
        <v>2019</v>
      </c>
      <c r="C588" t="s">
        <v>158</v>
      </c>
      <c r="D588" t="s">
        <v>16</v>
      </c>
      <c r="E588" t="s">
        <v>155</v>
      </c>
    </row>
    <row r="589" spans="1:5" x14ac:dyDescent="0.35">
      <c r="A589" s="10">
        <v>43688</v>
      </c>
      <c r="B589">
        <v>2019</v>
      </c>
      <c r="C589" t="s">
        <v>158</v>
      </c>
      <c r="D589" t="s">
        <v>16</v>
      </c>
      <c r="E589" t="s">
        <v>156</v>
      </c>
    </row>
    <row r="590" spans="1:5" x14ac:dyDescent="0.35">
      <c r="A590" s="10">
        <v>43689</v>
      </c>
      <c r="B590">
        <v>2019</v>
      </c>
      <c r="C590" t="s">
        <v>158</v>
      </c>
      <c r="D590" t="s">
        <v>16</v>
      </c>
      <c r="E590" t="s">
        <v>149</v>
      </c>
    </row>
    <row r="591" spans="1:5" x14ac:dyDescent="0.35">
      <c r="A591" s="10">
        <v>43690</v>
      </c>
      <c r="B591">
        <v>2019</v>
      </c>
      <c r="C591" t="s">
        <v>158</v>
      </c>
      <c r="D591" t="s">
        <v>16</v>
      </c>
      <c r="E591" t="s">
        <v>151</v>
      </c>
    </row>
    <row r="592" spans="1:5" x14ac:dyDescent="0.35">
      <c r="A592" s="10">
        <v>43691</v>
      </c>
      <c r="B592">
        <v>2019</v>
      </c>
      <c r="C592" t="s">
        <v>158</v>
      </c>
      <c r="D592" t="s">
        <v>16</v>
      </c>
      <c r="E592" t="s">
        <v>152</v>
      </c>
    </row>
    <row r="593" spans="1:5" x14ac:dyDescent="0.35">
      <c r="A593" s="10">
        <v>43692</v>
      </c>
      <c r="B593">
        <v>2019</v>
      </c>
      <c r="C593" t="s">
        <v>158</v>
      </c>
      <c r="D593" t="s">
        <v>16</v>
      </c>
      <c r="E593" t="s">
        <v>153</v>
      </c>
    </row>
    <row r="594" spans="1:5" x14ac:dyDescent="0.35">
      <c r="A594" s="10">
        <v>43693</v>
      </c>
      <c r="B594">
        <v>2019</v>
      </c>
      <c r="C594" t="s">
        <v>158</v>
      </c>
      <c r="D594" t="s">
        <v>16</v>
      </c>
      <c r="E594" t="s">
        <v>154</v>
      </c>
    </row>
    <row r="595" spans="1:5" x14ac:dyDescent="0.35">
      <c r="A595" s="10">
        <v>43694</v>
      </c>
      <c r="B595">
        <v>2019</v>
      </c>
      <c r="C595" t="s">
        <v>158</v>
      </c>
      <c r="D595" t="s">
        <v>16</v>
      </c>
      <c r="E595" t="s">
        <v>155</v>
      </c>
    </row>
    <row r="596" spans="1:5" x14ac:dyDescent="0.35">
      <c r="A596" s="10">
        <v>43695</v>
      </c>
      <c r="B596">
        <v>2019</v>
      </c>
      <c r="C596" t="s">
        <v>158</v>
      </c>
      <c r="D596" t="s">
        <v>16</v>
      </c>
      <c r="E596" t="s">
        <v>156</v>
      </c>
    </row>
    <row r="597" spans="1:5" x14ac:dyDescent="0.35">
      <c r="A597" s="10">
        <v>43696</v>
      </c>
      <c r="B597">
        <v>2019</v>
      </c>
      <c r="C597" t="s">
        <v>158</v>
      </c>
      <c r="D597" t="s">
        <v>16</v>
      </c>
      <c r="E597" t="s">
        <v>149</v>
      </c>
    </row>
    <row r="598" spans="1:5" x14ac:dyDescent="0.35">
      <c r="A598" s="10">
        <v>43697</v>
      </c>
      <c r="B598">
        <v>2019</v>
      </c>
      <c r="C598" t="s">
        <v>158</v>
      </c>
      <c r="D598" t="s">
        <v>16</v>
      </c>
      <c r="E598" t="s">
        <v>151</v>
      </c>
    </row>
    <row r="599" spans="1:5" x14ac:dyDescent="0.35">
      <c r="A599" s="10">
        <v>43698</v>
      </c>
      <c r="B599">
        <v>2019</v>
      </c>
      <c r="C599" t="s">
        <v>158</v>
      </c>
      <c r="D599" t="s">
        <v>16</v>
      </c>
      <c r="E599" t="s">
        <v>152</v>
      </c>
    </row>
    <row r="600" spans="1:5" x14ac:dyDescent="0.35">
      <c r="A600" s="10">
        <v>43699</v>
      </c>
      <c r="B600">
        <v>2019</v>
      </c>
      <c r="C600" t="s">
        <v>158</v>
      </c>
      <c r="D600" t="s">
        <v>16</v>
      </c>
      <c r="E600" t="s">
        <v>153</v>
      </c>
    </row>
    <row r="601" spans="1:5" x14ac:dyDescent="0.35">
      <c r="A601" s="10">
        <v>43700</v>
      </c>
      <c r="B601">
        <v>2019</v>
      </c>
      <c r="C601" t="s">
        <v>158</v>
      </c>
      <c r="D601" t="s">
        <v>16</v>
      </c>
      <c r="E601" t="s">
        <v>154</v>
      </c>
    </row>
    <row r="602" spans="1:5" x14ac:dyDescent="0.35">
      <c r="A602" s="10">
        <v>43701</v>
      </c>
      <c r="B602">
        <v>2019</v>
      </c>
      <c r="C602" t="s">
        <v>158</v>
      </c>
      <c r="D602" t="s">
        <v>16</v>
      </c>
      <c r="E602" t="s">
        <v>155</v>
      </c>
    </row>
    <row r="603" spans="1:5" x14ac:dyDescent="0.35">
      <c r="A603" s="10">
        <v>43702</v>
      </c>
      <c r="B603">
        <v>2019</v>
      </c>
      <c r="C603" t="s">
        <v>158</v>
      </c>
      <c r="D603" t="s">
        <v>16</v>
      </c>
      <c r="E603" t="s">
        <v>156</v>
      </c>
    </row>
    <row r="604" spans="1:5" x14ac:dyDescent="0.35">
      <c r="A604" s="10">
        <v>43703</v>
      </c>
      <c r="B604">
        <v>2019</v>
      </c>
      <c r="C604" t="s">
        <v>158</v>
      </c>
      <c r="D604" t="s">
        <v>16</v>
      </c>
      <c r="E604" t="s">
        <v>149</v>
      </c>
    </row>
    <row r="605" spans="1:5" x14ac:dyDescent="0.35">
      <c r="A605" s="10">
        <v>43704</v>
      </c>
      <c r="B605">
        <v>2019</v>
      </c>
      <c r="C605" t="s">
        <v>158</v>
      </c>
      <c r="D605" t="s">
        <v>16</v>
      </c>
      <c r="E605" t="s">
        <v>151</v>
      </c>
    </row>
    <row r="606" spans="1:5" x14ac:dyDescent="0.35">
      <c r="A606" s="10">
        <v>43705</v>
      </c>
      <c r="B606">
        <v>2019</v>
      </c>
      <c r="C606" t="s">
        <v>158</v>
      </c>
      <c r="D606" t="s">
        <v>16</v>
      </c>
      <c r="E606" t="s">
        <v>152</v>
      </c>
    </row>
    <row r="607" spans="1:5" x14ac:dyDescent="0.35">
      <c r="A607" s="10">
        <v>43706</v>
      </c>
      <c r="B607">
        <v>2019</v>
      </c>
      <c r="C607" t="s">
        <v>158</v>
      </c>
      <c r="D607" t="s">
        <v>16</v>
      </c>
      <c r="E607" t="s">
        <v>153</v>
      </c>
    </row>
    <row r="608" spans="1:5" x14ac:dyDescent="0.35">
      <c r="A608" s="10">
        <v>43707</v>
      </c>
      <c r="B608">
        <v>2019</v>
      </c>
      <c r="C608" t="s">
        <v>158</v>
      </c>
      <c r="D608" t="s">
        <v>16</v>
      </c>
      <c r="E608" t="s">
        <v>154</v>
      </c>
    </row>
    <row r="609" spans="1:5" x14ac:dyDescent="0.35">
      <c r="A609" s="10">
        <v>43708</v>
      </c>
      <c r="B609">
        <v>2019</v>
      </c>
      <c r="C609" t="s">
        <v>158</v>
      </c>
      <c r="D609" t="s">
        <v>16</v>
      </c>
      <c r="E609" t="s">
        <v>155</v>
      </c>
    </row>
    <row r="610" spans="1:5" x14ac:dyDescent="0.35">
      <c r="A610" s="10">
        <v>43709</v>
      </c>
      <c r="B610">
        <v>2019</v>
      </c>
      <c r="C610" t="s">
        <v>158</v>
      </c>
      <c r="D610" t="s">
        <v>17</v>
      </c>
      <c r="E610" t="s">
        <v>156</v>
      </c>
    </row>
    <row r="611" spans="1:5" x14ac:dyDescent="0.35">
      <c r="A611" s="10">
        <v>43710</v>
      </c>
      <c r="B611">
        <v>2019</v>
      </c>
      <c r="C611" t="s">
        <v>158</v>
      </c>
      <c r="D611" t="s">
        <v>17</v>
      </c>
      <c r="E611" t="s">
        <v>149</v>
      </c>
    </row>
    <row r="612" spans="1:5" x14ac:dyDescent="0.35">
      <c r="A612" s="10">
        <v>43711</v>
      </c>
      <c r="B612">
        <v>2019</v>
      </c>
      <c r="C612" t="s">
        <v>158</v>
      </c>
      <c r="D612" t="s">
        <v>17</v>
      </c>
      <c r="E612" t="s">
        <v>151</v>
      </c>
    </row>
    <row r="613" spans="1:5" x14ac:dyDescent="0.35">
      <c r="A613" s="10">
        <v>43712</v>
      </c>
      <c r="B613">
        <v>2019</v>
      </c>
      <c r="C613" t="s">
        <v>158</v>
      </c>
      <c r="D613" t="s">
        <v>17</v>
      </c>
      <c r="E613" t="s">
        <v>152</v>
      </c>
    </row>
    <row r="614" spans="1:5" x14ac:dyDescent="0.35">
      <c r="A614" s="10">
        <v>43713</v>
      </c>
      <c r="B614">
        <v>2019</v>
      </c>
      <c r="C614" t="s">
        <v>158</v>
      </c>
      <c r="D614" t="s">
        <v>17</v>
      </c>
      <c r="E614" t="s">
        <v>153</v>
      </c>
    </row>
    <row r="615" spans="1:5" x14ac:dyDescent="0.35">
      <c r="A615" s="10">
        <v>43714</v>
      </c>
      <c r="B615">
        <v>2019</v>
      </c>
      <c r="C615" t="s">
        <v>158</v>
      </c>
      <c r="D615" t="s">
        <v>17</v>
      </c>
      <c r="E615" t="s">
        <v>154</v>
      </c>
    </row>
    <row r="616" spans="1:5" x14ac:dyDescent="0.35">
      <c r="A616" s="10">
        <v>43715</v>
      </c>
      <c r="B616">
        <v>2019</v>
      </c>
      <c r="C616" t="s">
        <v>158</v>
      </c>
      <c r="D616" t="s">
        <v>17</v>
      </c>
      <c r="E616" t="s">
        <v>155</v>
      </c>
    </row>
    <row r="617" spans="1:5" x14ac:dyDescent="0.35">
      <c r="A617" s="10">
        <v>43716</v>
      </c>
      <c r="B617">
        <v>2019</v>
      </c>
      <c r="C617" t="s">
        <v>158</v>
      </c>
      <c r="D617" t="s">
        <v>17</v>
      </c>
      <c r="E617" t="s">
        <v>156</v>
      </c>
    </row>
    <row r="618" spans="1:5" x14ac:dyDescent="0.35">
      <c r="A618" s="10">
        <v>43717</v>
      </c>
      <c r="B618">
        <v>2019</v>
      </c>
      <c r="C618" t="s">
        <v>158</v>
      </c>
      <c r="D618" t="s">
        <v>17</v>
      </c>
      <c r="E618" t="s">
        <v>149</v>
      </c>
    </row>
    <row r="619" spans="1:5" x14ac:dyDescent="0.35">
      <c r="A619" s="10">
        <v>43718</v>
      </c>
      <c r="B619">
        <v>2019</v>
      </c>
      <c r="C619" t="s">
        <v>158</v>
      </c>
      <c r="D619" t="s">
        <v>17</v>
      </c>
      <c r="E619" t="s">
        <v>151</v>
      </c>
    </row>
    <row r="620" spans="1:5" x14ac:dyDescent="0.35">
      <c r="A620" s="10">
        <v>43719</v>
      </c>
      <c r="B620">
        <v>2019</v>
      </c>
      <c r="C620" t="s">
        <v>158</v>
      </c>
      <c r="D620" t="s">
        <v>17</v>
      </c>
      <c r="E620" t="s">
        <v>152</v>
      </c>
    </row>
    <row r="621" spans="1:5" x14ac:dyDescent="0.35">
      <c r="A621" s="10">
        <v>43720</v>
      </c>
      <c r="B621">
        <v>2019</v>
      </c>
      <c r="C621" t="s">
        <v>158</v>
      </c>
      <c r="D621" t="s">
        <v>17</v>
      </c>
      <c r="E621" t="s">
        <v>153</v>
      </c>
    </row>
    <row r="622" spans="1:5" x14ac:dyDescent="0.35">
      <c r="A622" s="10">
        <v>43721</v>
      </c>
      <c r="B622">
        <v>2019</v>
      </c>
      <c r="C622" t="s">
        <v>158</v>
      </c>
      <c r="D622" t="s">
        <v>17</v>
      </c>
      <c r="E622" t="s">
        <v>154</v>
      </c>
    </row>
    <row r="623" spans="1:5" x14ac:dyDescent="0.35">
      <c r="A623" s="10">
        <v>43722</v>
      </c>
      <c r="B623">
        <v>2019</v>
      </c>
      <c r="C623" t="s">
        <v>158</v>
      </c>
      <c r="D623" t="s">
        <v>17</v>
      </c>
      <c r="E623" t="s">
        <v>155</v>
      </c>
    </row>
    <row r="624" spans="1:5" x14ac:dyDescent="0.35">
      <c r="A624" s="10">
        <v>43723</v>
      </c>
      <c r="B624">
        <v>2019</v>
      </c>
      <c r="C624" t="s">
        <v>158</v>
      </c>
      <c r="D624" t="s">
        <v>17</v>
      </c>
      <c r="E624" t="s">
        <v>156</v>
      </c>
    </row>
    <row r="625" spans="1:5" x14ac:dyDescent="0.35">
      <c r="A625" s="10">
        <v>43724</v>
      </c>
      <c r="B625">
        <v>2019</v>
      </c>
      <c r="C625" t="s">
        <v>158</v>
      </c>
      <c r="D625" t="s">
        <v>17</v>
      </c>
      <c r="E625" t="s">
        <v>149</v>
      </c>
    </row>
    <row r="626" spans="1:5" x14ac:dyDescent="0.35">
      <c r="A626" s="10">
        <v>43725</v>
      </c>
      <c r="B626">
        <v>2019</v>
      </c>
      <c r="C626" t="s">
        <v>158</v>
      </c>
      <c r="D626" t="s">
        <v>17</v>
      </c>
      <c r="E626" t="s">
        <v>151</v>
      </c>
    </row>
    <row r="627" spans="1:5" x14ac:dyDescent="0.35">
      <c r="A627" s="10">
        <v>43726</v>
      </c>
      <c r="B627">
        <v>2019</v>
      </c>
      <c r="C627" t="s">
        <v>158</v>
      </c>
      <c r="D627" t="s">
        <v>17</v>
      </c>
      <c r="E627" t="s">
        <v>152</v>
      </c>
    </row>
    <row r="628" spans="1:5" x14ac:dyDescent="0.35">
      <c r="A628" s="10">
        <v>43727</v>
      </c>
      <c r="B628">
        <v>2019</v>
      </c>
      <c r="C628" t="s">
        <v>158</v>
      </c>
      <c r="D628" t="s">
        <v>17</v>
      </c>
      <c r="E628" t="s">
        <v>153</v>
      </c>
    </row>
    <row r="629" spans="1:5" x14ac:dyDescent="0.35">
      <c r="A629" s="10">
        <v>43728</v>
      </c>
      <c r="B629">
        <v>2019</v>
      </c>
      <c r="C629" t="s">
        <v>158</v>
      </c>
      <c r="D629" t="s">
        <v>17</v>
      </c>
      <c r="E629" t="s">
        <v>154</v>
      </c>
    </row>
    <row r="630" spans="1:5" x14ac:dyDescent="0.35">
      <c r="A630" s="10">
        <v>43729</v>
      </c>
      <c r="B630">
        <v>2019</v>
      </c>
      <c r="C630" t="s">
        <v>158</v>
      </c>
      <c r="D630" t="s">
        <v>17</v>
      </c>
      <c r="E630" t="s">
        <v>155</v>
      </c>
    </row>
    <row r="631" spans="1:5" x14ac:dyDescent="0.35">
      <c r="A631" s="10">
        <v>43730</v>
      </c>
      <c r="B631">
        <v>2019</v>
      </c>
      <c r="C631" t="s">
        <v>158</v>
      </c>
      <c r="D631" t="s">
        <v>17</v>
      </c>
      <c r="E631" t="s">
        <v>156</v>
      </c>
    </row>
    <row r="632" spans="1:5" x14ac:dyDescent="0.35">
      <c r="A632" s="10">
        <v>43731</v>
      </c>
      <c r="B632">
        <v>2019</v>
      </c>
      <c r="C632" t="s">
        <v>158</v>
      </c>
      <c r="D632" t="s">
        <v>17</v>
      </c>
      <c r="E632" t="s">
        <v>149</v>
      </c>
    </row>
    <row r="633" spans="1:5" x14ac:dyDescent="0.35">
      <c r="A633" s="10">
        <v>43732</v>
      </c>
      <c r="B633">
        <v>2019</v>
      </c>
      <c r="C633" t="s">
        <v>158</v>
      </c>
      <c r="D633" t="s">
        <v>17</v>
      </c>
      <c r="E633" t="s">
        <v>151</v>
      </c>
    </row>
    <row r="634" spans="1:5" x14ac:dyDescent="0.35">
      <c r="A634" s="10">
        <v>43733</v>
      </c>
      <c r="B634">
        <v>2019</v>
      </c>
      <c r="C634" t="s">
        <v>158</v>
      </c>
      <c r="D634" t="s">
        <v>17</v>
      </c>
      <c r="E634" t="s">
        <v>152</v>
      </c>
    </row>
    <row r="635" spans="1:5" x14ac:dyDescent="0.35">
      <c r="A635" s="10">
        <v>43734</v>
      </c>
      <c r="B635">
        <v>2019</v>
      </c>
      <c r="C635" t="s">
        <v>158</v>
      </c>
      <c r="D635" t="s">
        <v>17</v>
      </c>
      <c r="E635" t="s">
        <v>153</v>
      </c>
    </row>
    <row r="636" spans="1:5" x14ac:dyDescent="0.35">
      <c r="A636" s="10">
        <v>43735</v>
      </c>
      <c r="B636">
        <v>2019</v>
      </c>
      <c r="C636" t="s">
        <v>158</v>
      </c>
      <c r="D636" t="s">
        <v>17</v>
      </c>
      <c r="E636" t="s">
        <v>154</v>
      </c>
    </row>
    <row r="637" spans="1:5" x14ac:dyDescent="0.35">
      <c r="A637" s="10">
        <v>43736</v>
      </c>
      <c r="B637">
        <v>2019</v>
      </c>
      <c r="C637" t="s">
        <v>158</v>
      </c>
      <c r="D637" t="s">
        <v>17</v>
      </c>
      <c r="E637" t="s">
        <v>155</v>
      </c>
    </row>
    <row r="638" spans="1:5" x14ac:dyDescent="0.35">
      <c r="A638" s="10">
        <v>43737</v>
      </c>
      <c r="B638">
        <v>2019</v>
      </c>
      <c r="C638" t="s">
        <v>158</v>
      </c>
      <c r="D638" t="s">
        <v>17</v>
      </c>
      <c r="E638" t="s">
        <v>156</v>
      </c>
    </row>
    <row r="639" spans="1:5" x14ac:dyDescent="0.35">
      <c r="A639" s="10">
        <v>43738</v>
      </c>
      <c r="B639">
        <v>2019</v>
      </c>
      <c r="C639" t="s">
        <v>158</v>
      </c>
      <c r="D639" t="s">
        <v>17</v>
      </c>
      <c r="E639" t="s">
        <v>149</v>
      </c>
    </row>
    <row r="640" spans="1:5" x14ac:dyDescent="0.35">
      <c r="A640" s="10">
        <v>43739</v>
      </c>
      <c r="B640">
        <v>2019</v>
      </c>
      <c r="C640" t="s">
        <v>159</v>
      </c>
      <c r="D640" t="s">
        <v>18</v>
      </c>
      <c r="E640" t="s">
        <v>151</v>
      </c>
    </row>
    <row r="641" spans="1:5" x14ac:dyDescent="0.35">
      <c r="A641" s="10">
        <v>43740</v>
      </c>
      <c r="B641">
        <v>2019</v>
      </c>
      <c r="C641" t="s">
        <v>159</v>
      </c>
      <c r="D641" t="s">
        <v>18</v>
      </c>
      <c r="E641" t="s">
        <v>152</v>
      </c>
    </row>
    <row r="642" spans="1:5" x14ac:dyDescent="0.35">
      <c r="A642" s="10">
        <v>43741</v>
      </c>
      <c r="B642">
        <v>2019</v>
      </c>
      <c r="C642" t="s">
        <v>159</v>
      </c>
      <c r="D642" t="s">
        <v>18</v>
      </c>
      <c r="E642" t="s">
        <v>153</v>
      </c>
    </row>
    <row r="643" spans="1:5" x14ac:dyDescent="0.35">
      <c r="A643" s="10">
        <v>43742</v>
      </c>
      <c r="B643">
        <v>2019</v>
      </c>
      <c r="C643" t="s">
        <v>159</v>
      </c>
      <c r="D643" t="s">
        <v>18</v>
      </c>
      <c r="E643" t="s">
        <v>154</v>
      </c>
    </row>
    <row r="644" spans="1:5" x14ac:dyDescent="0.35">
      <c r="A644" s="10">
        <v>43743</v>
      </c>
      <c r="B644">
        <v>2019</v>
      </c>
      <c r="C644" t="s">
        <v>159</v>
      </c>
      <c r="D644" t="s">
        <v>18</v>
      </c>
      <c r="E644" t="s">
        <v>155</v>
      </c>
    </row>
    <row r="645" spans="1:5" x14ac:dyDescent="0.35">
      <c r="A645" s="10">
        <v>43744</v>
      </c>
      <c r="B645">
        <v>2019</v>
      </c>
      <c r="C645" t="s">
        <v>159</v>
      </c>
      <c r="D645" t="s">
        <v>18</v>
      </c>
      <c r="E645" t="s">
        <v>156</v>
      </c>
    </row>
    <row r="646" spans="1:5" x14ac:dyDescent="0.35">
      <c r="A646" s="10">
        <v>43745</v>
      </c>
      <c r="B646">
        <v>2019</v>
      </c>
      <c r="C646" t="s">
        <v>159</v>
      </c>
      <c r="D646" t="s">
        <v>18</v>
      </c>
      <c r="E646" t="s">
        <v>149</v>
      </c>
    </row>
    <row r="647" spans="1:5" x14ac:dyDescent="0.35">
      <c r="A647" s="10">
        <v>43746</v>
      </c>
      <c r="B647">
        <v>2019</v>
      </c>
      <c r="C647" t="s">
        <v>159</v>
      </c>
      <c r="D647" t="s">
        <v>18</v>
      </c>
      <c r="E647" t="s">
        <v>151</v>
      </c>
    </row>
    <row r="648" spans="1:5" x14ac:dyDescent="0.35">
      <c r="A648" s="10">
        <v>43747</v>
      </c>
      <c r="B648">
        <v>2019</v>
      </c>
      <c r="C648" t="s">
        <v>159</v>
      </c>
      <c r="D648" t="s">
        <v>18</v>
      </c>
      <c r="E648" t="s">
        <v>152</v>
      </c>
    </row>
    <row r="649" spans="1:5" x14ac:dyDescent="0.35">
      <c r="A649" s="10">
        <v>43748</v>
      </c>
      <c r="B649">
        <v>2019</v>
      </c>
      <c r="C649" t="s">
        <v>159</v>
      </c>
      <c r="D649" t="s">
        <v>18</v>
      </c>
      <c r="E649" t="s">
        <v>153</v>
      </c>
    </row>
    <row r="650" spans="1:5" x14ac:dyDescent="0.35">
      <c r="A650" s="10">
        <v>43749</v>
      </c>
      <c r="B650">
        <v>2019</v>
      </c>
      <c r="C650" t="s">
        <v>159</v>
      </c>
      <c r="D650" t="s">
        <v>18</v>
      </c>
      <c r="E650" t="s">
        <v>154</v>
      </c>
    </row>
    <row r="651" spans="1:5" x14ac:dyDescent="0.35">
      <c r="A651" s="10">
        <v>43750</v>
      </c>
      <c r="B651">
        <v>2019</v>
      </c>
      <c r="C651" t="s">
        <v>159</v>
      </c>
      <c r="D651" t="s">
        <v>18</v>
      </c>
      <c r="E651" t="s">
        <v>155</v>
      </c>
    </row>
    <row r="652" spans="1:5" x14ac:dyDescent="0.35">
      <c r="A652" s="10">
        <v>43751</v>
      </c>
      <c r="B652">
        <v>2019</v>
      </c>
      <c r="C652" t="s">
        <v>159</v>
      </c>
      <c r="D652" t="s">
        <v>18</v>
      </c>
      <c r="E652" t="s">
        <v>156</v>
      </c>
    </row>
    <row r="653" spans="1:5" x14ac:dyDescent="0.35">
      <c r="A653" s="10">
        <v>43752</v>
      </c>
      <c r="B653">
        <v>2019</v>
      </c>
      <c r="C653" t="s">
        <v>159</v>
      </c>
      <c r="D653" t="s">
        <v>18</v>
      </c>
      <c r="E653" t="s">
        <v>149</v>
      </c>
    </row>
    <row r="654" spans="1:5" x14ac:dyDescent="0.35">
      <c r="A654" s="10">
        <v>43753</v>
      </c>
      <c r="B654">
        <v>2019</v>
      </c>
      <c r="C654" t="s">
        <v>159</v>
      </c>
      <c r="D654" t="s">
        <v>18</v>
      </c>
      <c r="E654" t="s">
        <v>151</v>
      </c>
    </row>
    <row r="655" spans="1:5" x14ac:dyDescent="0.35">
      <c r="A655" s="10">
        <v>43754</v>
      </c>
      <c r="B655">
        <v>2019</v>
      </c>
      <c r="C655" t="s">
        <v>159</v>
      </c>
      <c r="D655" t="s">
        <v>18</v>
      </c>
      <c r="E655" t="s">
        <v>152</v>
      </c>
    </row>
    <row r="656" spans="1:5" x14ac:dyDescent="0.35">
      <c r="A656" s="10">
        <v>43755</v>
      </c>
      <c r="B656">
        <v>2019</v>
      </c>
      <c r="C656" t="s">
        <v>159</v>
      </c>
      <c r="D656" t="s">
        <v>18</v>
      </c>
      <c r="E656" t="s">
        <v>153</v>
      </c>
    </row>
    <row r="657" spans="1:5" x14ac:dyDescent="0.35">
      <c r="A657" s="10">
        <v>43756</v>
      </c>
      <c r="B657">
        <v>2019</v>
      </c>
      <c r="C657" t="s">
        <v>159</v>
      </c>
      <c r="D657" t="s">
        <v>18</v>
      </c>
      <c r="E657" t="s">
        <v>154</v>
      </c>
    </row>
    <row r="658" spans="1:5" x14ac:dyDescent="0.35">
      <c r="A658" s="10">
        <v>43757</v>
      </c>
      <c r="B658">
        <v>2019</v>
      </c>
      <c r="C658" t="s">
        <v>159</v>
      </c>
      <c r="D658" t="s">
        <v>18</v>
      </c>
      <c r="E658" t="s">
        <v>155</v>
      </c>
    </row>
    <row r="659" spans="1:5" x14ac:dyDescent="0.35">
      <c r="A659" s="10">
        <v>43758</v>
      </c>
      <c r="B659">
        <v>2019</v>
      </c>
      <c r="C659" t="s">
        <v>159</v>
      </c>
      <c r="D659" t="s">
        <v>18</v>
      </c>
      <c r="E659" t="s">
        <v>156</v>
      </c>
    </row>
    <row r="660" spans="1:5" x14ac:dyDescent="0.35">
      <c r="A660" s="10">
        <v>43759</v>
      </c>
      <c r="B660">
        <v>2019</v>
      </c>
      <c r="C660" t="s">
        <v>159</v>
      </c>
      <c r="D660" t="s">
        <v>18</v>
      </c>
      <c r="E660" t="s">
        <v>149</v>
      </c>
    </row>
    <row r="661" spans="1:5" x14ac:dyDescent="0.35">
      <c r="A661" s="10">
        <v>43760</v>
      </c>
      <c r="B661">
        <v>2019</v>
      </c>
      <c r="C661" t="s">
        <v>159</v>
      </c>
      <c r="D661" t="s">
        <v>18</v>
      </c>
      <c r="E661" t="s">
        <v>151</v>
      </c>
    </row>
    <row r="662" spans="1:5" x14ac:dyDescent="0.35">
      <c r="A662" s="10">
        <v>43761</v>
      </c>
      <c r="B662">
        <v>2019</v>
      </c>
      <c r="C662" t="s">
        <v>159</v>
      </c>
      <c r="D662" t="s">
        <v>18</v>
      </c>
      <c r="E662" t="s">
        <v>152</v>
      </c>
    </row>
    <row r="663" spans="1:5" x14ac:dyDescent="0.35">
      <c r="A663" s="10">
        <v>43762</v>
      </c>
      <c r="B663">
        <v>2019</v>
      </c>
      <c r="C663" t="s">
        <v>159</v>
      </c>
      <c r="D663" t="s">
        <v>18</v>
      </c>
      <c r="E663" t="s">
        <v>153</v>
      </c>
    </row>
    <row r="664" spans="1:5" x14ac:dyDescent="0.35">
      <c r="A664" s="10">
        <v>43763</v>
      </c>
      <c r="B664">
        <v>2019</v>
      </c>
      <c r="C664" t="s">
        <v>159</v>
      </c>
      <c r="D664" t="s">
        <v>18</v>
      </c>
      <c r="E664" t="s">
        <v>154</v>
      </c>
    </row>
    <row r="665" spans="1:5" x14ac:dyDescent="0.35">
      <c r="A665" s="10">
        <v>43764</v>
      </c>
      <c r="B665">
        <v>2019</v>
      </c>
      <c r="C665" t="s">
        <v>159</v>
      </c>
      <c r="D665" t="s">
        <v>18</v>
      </c>
      <c r="E665" t="s">
        <v>155</v>
      </c>
    </row>
    <row r="666" spans="1:5" x14ac:dyDescent="0.35">
      <c r="A666" s="10">
        <v>43765</v>
      </c>
      <c r="B666">
        <v>2019</v>
      </c>
      <c r="C666" t="s">
        <v>159</v>
      </c>
      <c r="D666" t="s">
        <v>18</v>
      </c>
      <c r="E666" t="s">
        <v>156</v>
      </c>
    </row>
    <row r="667" spans="1:5" x14ac:dyDescent="0.35">
      <c r="A667" s="10">
        <v>43766</v>
      </c>
      <c r="B667">
        <v>2019</v>
      </c>
      <c r="C667" t="s">
        <v>159</v>
      </c>
      <c r="D667" t="s">
        <v>18</v>
      </c>
      <c r="E667" t="s">
        <v>149</v>
      </c>
    </row>
    <row r="668" spans="1:5" x14ac:dyDescent="0.35">
      <c r="A668" s="10">
        <v>43767</v>
      </c>
      <c r="B668">
        <v>2019</v>
      </c>
      <c r="C668" t="s">
        <v>159</v>
      </c>
      <c r="D668" t="s">
        <v>18</v>
      </c>
      <c r="E668" t="s">
        <v>151</v>
      </c>
    </row>
    <row r="669" spans="1:5" x14ac:dyDescent="0.35">
      <c r="A669" s="10">
        <v>43768</v>
      </c>
      <c r="B669">
        <v>2019</v>
      </c>
      <c r="C669" t="s">
        <v>159</v>
      </c>
      <c r="D669" t="s">
        <v>18</v>
      </c>
      <c r="E669" t="s">
        <v>152</v>
      </c>
    </row>
    <row r="670" spans="1:5" x14ac:dyDescent="0.35">
      <c r="A670" s="10">
        <v>43769</v>
      </c>
      <c r="B670">
        <v>2019</v>
      </c>
      <c r="C670" t="s">
        <v>159</v>
      </c>
      <c r="D670" t="s">
        <v>18</v>
      </c>
      <c r="E670" t="s">
        <v>153</v>
      </c>
    </row>
    <row r="671" spans="1:5" x14ac:dyDescent="0.35">
      <c r="A671" s="10">
        <v>43770</v>
      </c>
      <c r="B671">
        <v>2019</v>
      </c>
      <c r="C671" t="s">
        <v>159</v>
      </c>
      <c r="D671" t="s">
        <v>19</v>
      </c>
      <c r="E671" t="s">
        <v>154</v>
      </c>
    </row>
    <row r="672" spans="1:5" x14ac:dyDescent="0.35">
      <c r="A672" s="10">
        <v>43771</v>
      </c>
      <c r="B672">
        <v>2019</v>
      </c>
      <c r="C672" t="s">
        <v>159</v>
      </c>
      <c r="D672" t="s">
        <v>19</v>
      </c>
      <c r="E672" t="s">
        <v>155</v>
      </c>
    </row>
    <row r="673" spans="1:5" x14ac:dyDescent="0.35">
      <c r="A673" s="10">
        <v>43772</v>
      </c>
      <c r="B673">
        <v>2019</v>
      </c>
      <c r="C673" t="s">
        <v>159</v>
      </c>
      <c r="D673" t="s">
        <v>19</v>
      </c>
      <c r="E673" t="s">
        <v>156</v>
      </c>
    </row>
    <row r="674" spans="1:5" x14ac:dyDescent="0.35">
      <c r="A674" s="10">
        <v>43773</v>
      </c>
      <c r="B674">
        <v>2019</v>
      </c>
      <c r="C674" t="s">
        <v>159</v>
      </c>
      <c r="D674" t="s">
        <v>19</v>
      </c>
      <c r="E674" t="s">
        <v>149</v>
      </c>
    </row>
    <row r="675" spans="1:5" x14ac:dyDescent="0.35">
      <c r="A675" s="10">
        <v>43774</v>
      </c>
      <c r="B675">
        <v>2019</v>
      </c>
      <c r="C675" t="s">
        <v>159</v>
      </c>
      <c r="D675" t="s">
        <v>19</v>
      </c>
      <c r="E675" t="s">
        <v>151</v>
      </c>
    </row>
    <row r="676" spans="1:5" x14ac:dyDescent="0.35">
      <c r="A676" s="10">
        <v>43775</v>
      </c>
      <c r="B676">
        <v>2019</v>
      </c>
      <c r="C676" t="s">
        <v>159</v>
      </c>
      <c r="D676" t="s">
        <v>19</v>
      </c>
      <c r="E676" t="s">
        <v>152</v>
      </c>
    </row>
    <row r="677" spans="1:5" x14ac:dyDescent="0.35">
      <c r="A677" s="10">
        <v>43776</v>
      </c>
      <c r="B677">
        <v>2019</v>
      </c>
      <c r="C677" t="s">
        <v>159</v>
      </c>
      <c r="D677" t="s">
        <v>19</v>
      </c>
      <c r="E677" t="s">
        <v>153</v>
      </c>
    </row>
    <row r="678" spans="1:5" x14ac:dyDescent="0.35">
      <c r="A678" s="10">
        <v>43777</v>
      </c>
      <c r="B678">
        <v>2019</v>
      </c>
      <c r="C678" t="s">
        <v>159</v>
      </c>
      <c r="D678" t="s">
        <v>19</v>
      </c>
      <c r="E678" t="s">
        <v>154</v>
      </c>
    </row>
    <row r="679" spans="1:5" x14ac:dyDescent="0.35">
      <c r="A679" s="10">
        <v>43778</v>
      </c>
      <c r="B679">
        <v>2019</v>
      </c>
      <c r="C679" t="s">
        <v>159</v>
      </c>
      <c r="D679" t="s">
        <v>19</v>
      </c>
      <c r="E679" t="s">
        <v>155</v>
      </c>
    </row>
    <row r="680" spans="1:5" x14ac:dyDescent="0.35">
      <c r="A680" s="10">
        <v>43779</v>
      </c>
      <c r="B680">
        <v>2019</v>
      </c>
      <c r="C680" t="s">
        <v>159</v>
      </c>
      <c r="D680" t="s">
        <v>19</v>
      </c>
      <c r="E680" t="s">
        <v>156</v>
      </c>
    </row>
    <row r="681" spans="1:5" x14ac:dyDescent="0.35">
      <c r="A681" s="10">
        <v>43780</v>
      </c>
      <c r="B681">
        <v>2019</v>
      </c>
      <c r="C681" t="s">
        <v>159</v>
      </c>
      <c r="D681" t="s">
        <v>19</v>
      </c>
      <c r="E681" t="s">
        <v>149</v>
      </c>
    </row>
    <row r="682" spans="1:5" x14ac:dyDescent="0.35">
      <c r="A682" s="10">
        <v>43781</v>
      </c>
      <c r="B682">
        <v>2019</v>
      </c>
      <c r="C682" t="s">
        <v>159</v>
      </c>
      <c r="D682" t="s">
        <v>19</v>
      </c>
      <c r="E682" t="s">
        <v>151</v>
      </c>
    </row>
    <row r="683" spans="1:5" x14ac:dyDescent="0.35">
      <c r="A683" s="10">
        <v>43782</v>
      </c>
      <c r="B683">
        <v>2019</v>
      </c>
      <c r="C683" t="s">
        <v>159</v>
      </c>
      <c r="D683" t="s">
        <v>19</v>
      </c>
      <c r="E683" t="s">
        <v>152</v>
      </c>
    </row>
    <row r="684" spans="1:5" x14ac:dyDescent="0.35">
      <c r="A684" s="10">
        <v>43783</v>
      </c>
      <c r="B684">
        <v>2019</v>
      </c>
      <c r="C684" t="s">
        <v>159</v>
      </c>
      <c r="D684" t="s">
        <v>19</v>
      </c>
      <c r="E684" t="s">
        <v>153</v>
      </c>
    </row>
    <row r="685" spans="1:5" x14ac:dyDescent="0.35">
      <c r="A685" s="10">
        <v>43784</v>
      </c>
      <c r="B685">
        <v>2019</v>
      </c>
      <c r="C685" t="s">
        <v>159</v>
      </c>
      <c r="D685" t="s">
        <v>19</v>
      </c>
      <c r="E685" t="s">
        <v>154</v>
      </c>
    </row>
    <row r="686" spans="1:5" x14ac:dyDescent="0.35">
      <c r="A686" s="10">
        <v>43785</v>
      </c>
      <c r="B686">
        <v>2019</v>
      </c>
      <c r="C686" t="s">
        <v>159</v>
      </c>
      <c r="D686" t="s">
        <v>19</v>
      </c>
      <c r="E686" t="s">
        <v>155</v>
      </c>
    </row>
    <row r="687" spans="1:5" x14ac:dyDescent="0.35">
      <c r="A687" s="10">
        <v>43786</v>
      </c>
      <c r="B687">
        <v>2019</v>
      </c>
      <c r="C687" t="s">
        <v>159</v>
      </c>
      <c r="D687" t="s">
        <v>19</v>
      </c>
      <c r="E687" t="s">
        <v>156</v>
      </c>
    </row>
    <row r="688" spans="1:5" x14ac:dyDescent="0.35">
      <c r="A688" s="10">
        <v>43787</v>
      </c>
      <c r="B688">
        <v>2019</v>
      </c>
      <c r="C688" t="s">
        <v>159</v>
      </c>
      <c r="D688" t="s">
        <v>19</v>
      </c>
      <c r="E688" t="s">
        <v>149</v>
      </c>
    </row>
    <row r="689" spans="1:5" x14ac:dyDescent="0.35">
      <c r="A689" s="10">
        <v>43788</v>
      </c>
      <c r="B689">
        <v>2019</v>
      </c>
      <c r="C689" t="s">
        <v>159</v>
      </c>
      <c r="D689" t="s">
        <v>19</v>
      </c>
      <c r="E689" t="s">
        <v>151</v>
      </c>
    </row>
    <row r="690" spans="1:5" x14ac:dyDescent="0.35">
      <c r="A690" s="10">
        <v>43789</v>
      </c>
      <c r="B690">
        <v>2019</v>
      </c>
      <c r="C690" t="s">
        <v>159</v>
      </c>
      <c r="D690" t="s">
        <v>19</v>
      </c>
      <c r="E690" t="s">
        <v>152</v>
      </c>
    </row>
    <row r="691" spans="1:5" x14ac:dyDescent="0.35">
      <c r="A691" s="10">
        <v>43790</v>
      </c>
      <c r="B691">
        <v>2019</v>
      </c>
      <c r="C691" t="s">
        <v>159</v>
      </c>
      <c r="D691" t="s">
        <v>19</v>
      </c>
      <c r="E691" t="s">
        <v>153</v>
      </c>
    </row>
    <row r="692" spans="1:5" x14ac:dyDescent="0.35">
      <c r="A692" s="10">
        <v>43791</v>
      </c>
      <c r="B692">
        <v>2019</v>
      </c>
      <c r="C692" t="s">
        <v>159</v>
      </c>
      <c r="D692" t="s">
        <v>19</v>
      </c>
      <c r="E692" t="s">
        <v>154</v>
      </c>
    </row>
    <row r="693" spans="1:5" x14ac:dyDescent="0.35">
      <c r="A693" s="10">
        <v>43792</v>
      </c>
      <c r="B693">
        <v>2019</v>
      </c>
      <c r="C693" t="s">
        <v>159</v>
      </c>
      <c r="D693" t="s">
        <v>19</v>
      </c>
      <c r="E693" t="s">
        <v>155</v>
      </c>
    </row>
    <row r="694" spans="1:5" x14ac:dyDescent="0.35">
      <c r="A694" s="10">
        <v>43793</v>
      </c>
      <c r="B694">
        <v>2019</v>
      </c>
      <c r="C694" t="s">
        <v>159</v>
      </c>
      <c r="D694" t="s">
        <v>19</v>
      </c>
      <c r="E694" t="s">
        <v>156</v>
      </c>
    </row>
    <row r="695" spans="1:5" x14ac:dyDescent="0.35">
      <c r="A695" s="10">
        <v>43794</v>
      </c>
      <c r="B695">
        <v>2019</v>
      </c>
      <c r="C695" t="s">
        <v>159</v>
      </c>
      <c r="D695" t="s">
        <v>19</v>
      </c>
      <c r="E695" t="s">
        <v>149</v>
      </c>
    </row>
    <row r="696" spans="1:5" x14ac:dyDescent="0.35">
      <c r="A696" s="10">
        <v>43795</v>
      </c>
      <c r="B696">
        <v>2019</v>
      </c>
      <c r="C696" t="s">
        <v>159</v>
      </c>
      <c r="D696" t="s">
        <v>19</v>
      </c>
      <c r="E696" t="s">
        <v>151</v>
      </c>
    </row>
    <row r="697" spans="1:5" x14ac:dyDescent="0.35">
      <c r="A697" s="10">
        <v>43796</v>
      </c>
      <c r="B697">
        <v>2019</v>
      </c>
      <c r="C697" t="s">
        <v>159</v>
      </c>
      <c r="D697" t="s">
        <v>19</v>
      </c>
      <c r="E697" t="s">
        <v>152</v>
      </c>
    </row>
    <row r="698" spans="1:5" x14ac:dyDescent="0.35">
      <c r="A698" s="10">
        <v>43797</v>
      </c>
      <c r="B698">
        <v>2019</v>
      </c>
      <c r="C698" t="s">
        <v>159</v>
      </c>
      <c r="D698" t="s">
        <v>19</v>
      </c>
      <c r="E698" t="s">
        <v>153</v>
      </c>
    </row>
    <row r="699" spans="1:5" x14ac:dyDescent="0.35">
      <c r="A699" s="10">
        <v>43798</v>
      </c>
      <c r="B699">
        <v>2019</v>
      </c>
      <c r="C699" t="s">
        <v>159</v>
      </c>
      <c r="D699" t="s">
        <v>19</v>
      </c>
      <c r="E699" t="s">
        <v>154</v>
      </c>
    </row>
    <row r="700" spans="1:5" x14ac:dyDescent="0.35">
      <c r="A700" s="10">
        <v>43799</v>
      </c>
      <c r="B700">
        <v>2019</v>
      </c>
      <c r="C700" t="s">
        <v>159</v>
      </c>
      <c r="D700" t="s">
        <v>19</v>
      </c>
      <c r="E700" t="s">
        <v>155</v>
      </c>
    </row>
    <row r="701" spans="1:5" x14ac:dyDescent="0.35">
      <c r="A701" s="10">
        <v>43800</v>
      </c>
      <c r="B701">
        <v>2019</v>
      </c>
      <c r="C701" t="s">
        <v>159</v>
      </c>
      <c r="D701" t="s">
        <v>20</v>
      </c>
      <c r="E701" t="s">
        <v>156</v>
      </c>
    </row>
    <row r="702" spans="1:5" x14ac:dyDescent="0.35">
      <c r="A702" s="10">
        <v>43801</v>
      </c>
      <c r="B702">
        <v>2019</v>
      </c>
      <c r="C702" t="s">
        <v>159</v>
      </c>
      <c r="D702" t="s">
        <v>20</v>
      </c>
      <c r="E702" t="s">
        <v>149</v>
      </c>
    </row>
    <row r="703" spans="1:5" x14ac:dyDescent="0.35">
      <c r="A703" s="10">
        <v>43802</v>
      </c>
      <c r="B703">
        <v>2019</v>
      </c>
      <c r="C703" t="s">
        <v>159</v>
      </c>
      <c r="D703" t="s">
        <v>20</v>
      </c>
      <c r="E703" t="s">
        <v>151</v>
      </c>
    </row>
    <row r="704" spans="1:5" x14ac:dyDescent="0.35">
      <c r="A704" s="10">
        <v>43803</v>
      </c>
      <c r="B704">
        <v>2019</v>
      </c>
      <c r="C704" t="s">
        <v>159</v>
      </c>
      <c r="D704" t="s">
        <v>20</v>
      </c>
      <c r="E704" t="s">
        <v>152</v>
      </c>
    </row>
    <row r="705" spans="1:5" x14ac:dyDescent="0.35">
      <c r="A705" s="10">
        <v>43804</v>
      </c>
      <c r="B705">
        <v>2019</v>
      </c>
      <c r="C705" t="s">
        <v>159</v>
      </c>
      <c r="D705" t="s">
        <v>20</v>
      </c>
      <c r="E705" t="s">
        <v>153</v>
      </c>
    </row>
    <row r="706" spans="1:5" x14ac:dyDescent="0.35">
      <c r="A706" s="10">
        <v>43805</v>
      </c>
      <c r="B706">
        <v>2019</v>
      </c>
      <c r="C706" t="s">
        <v>159</v>
      </c>
      <c r="D706" t="s">
        <v>20</v>
      </c>
      <c r="E706" t="s">
        <v>154</v>
      </c>
    </row>
    <row r="707" spans="1:5" x14ac:dyDescent="0.35">
      <c r="A707" s="10">
        <v>43806</v>
      </c>
      <c r="B707">
        <v>2019</v>
      </c>
      <c r="C707" t="s">
        <v>159</v>
      </c>
      <c r="D707" t="s">
        <v>20</v>
      </c>
      <c r="E707" t="s">
        <v>155</v>
      </c>
    </row>
    <row r="708" spans="1:5" x14ac:dyDescent="0.35">
      <c r="A708" s="10">
        <v>43807</v>
      </c>
      <c r="B708">
        <v>2019</v>
      </c>
      <c r="C708" t="s">
        <v>159</v>
      </c>
      <c r="D708" t="s">
        <v>20</v>
      </c>
      <c r="E708" t="s">
        <v>156</v>
      </c>
    </row>
    <row r="709" spans="1:5" x14ac:dyDescent="0.35">
      <c r="A709" s="10">
        <v>43808</v>
      </c>
      <c r="B709">
        <v>2019</v>
      </c>
      <c r="C709" t="s">
        <v>159</v>
      </c>
      <c r="D709" t="s">
        <v>20</v>
      </c>
      <c r="E709" t="s">
        <v>149</v>
      </c>
    </row>
    <row r="710" spans="1:5" x14ac:dyDescent="0.35">
      <c r="A710" s="10">
        <v>43809</v>
      </c>
      <c r="B710">
        <v>2019</v>
      </c>
      <c r="C710" t="s">
        <v>159</v>
      </c>
      <c r="D710" t="s">
        <v>20</v>
      </c>
      <c r="E710" t="s">
        <v>151</v>
      </c>
    </row>
    <row r="711" spans="1:5" x14ac:dyDescent="0.35">
      <c r="A711" s="10">
        <v>43810</v>
      </c>
      <c r="B711">
        <v>2019</v>
      </c>
      <c r="C711" t="s">
        <v>159</v>
      </c>
      <c r="D711" t="s">
        <v>20</v>
      </c>
      <c r="E711" t="s">
        <v>152</v>
      </c>
    </row>
    <row r="712" spans="1:5" x14ac:dyDescent="0.35">
      <c r="A712" s="10">
        <v>43811</v>
      </c>
      <c r="B712">
        <v>2019</v>
      </c>
      <c r="C712" t="s">
        <v>159</v>
      </c>
      <c r="D712" t="s">
        <v>20</v>
      </c>
      <c r="E712" t="s">
        <v>153</v>
      </c>
    </row>
    <row r="713" spans="1:5" x14ac:dyDescent="0.35">
      <c r="A713" s="10">
        <v>43812</v>
      </c>
      <c r="B713">
        <v>2019</v>
      </c>
      <c r="C713" t="s">
        <v>159</v>
      </c>
      <c r="D713" t="s">
        <v>20</v>
      </c>
      <c r="E713" t="s">
        <v>154</v>
      </c>
    </row>
    <row r="714" spans="1:5" x14ac:dyDescent="0.35">
      <c r="A714" s="10">
        <v>43813</v>
      </c>
      <c r="B714">
        <v>2019</v>
      </c>
      <c r="C714" t="s">
        <v>159</v>
      </c>
      <c r="D714" t="s">
        <v>20</v>
      </c>
      <c r="E714" t="s">
        <v>155</v>
      </c>
    </row>
    <row r="715" spans="1:5" x14ac:dyDescent="0.35">
      <c r="A715" s="10">
        <v>43814</v>
      </c>
      <c r="B715">
        <v>2019</v>
      </c>
      <c r="C715" t="s">
        <v>159</v>
      </c>
      <c r="D715" t="s">
        <v>20</v>
      </c>
      <c r="E715" t="s">
        <v>156</v>
      </c>
    </row>
    <row r="716" spans="1:5" x14ac:dyDescent="0.35">
      <c r="A716" s="10">
        <v>43815</v>
      </c>
      <c r="B716">
        <v>2019</v>
      </c>
      <c r="C716" t="s">
        <v>159</v>
      </c>
      <c r="D716" t="s">
        <v>20</v>
      </c>
      <c r="E716" t="s">
        <v>149</v>
      </c>
    </row>
    <row r="717" spans="1:5" x14ac:dyDescent="0.35">
      <c r="A717" s="10">
        <v>43816</v>
      </c>
      <c r="B717">
        <v>2019</v>
      </c>
      <c r="C717" t="s">
        <v>159</v>
      </c>
      <c r="D717" t="s">
        <v>20</v>
      </c>
      <c r="E717" t="s">
        <v>151</v>
      </c>
    </row>
    <row r="718" spans="1:5" x14ac:dyDescent="0.35">
      <c r="A718" s="10">
        <v>43817</v>
      </c>
      <c r="B718">
        <v>2019</v>
      </c>
      <c r="C718" t="s">
        <v>159</v>
      </c>
      <c r="D718" t="s">
        <v>20</v>
      </c>
      <c r="E718" t="s">
        <v>152</v>
      </c>
    </row>
    <row r="719" spans="1:5" x14ac:dyDescent="0.35">
      <c r="A719" s="10">
        <v>43818</v>
      </c>
      <c r="B719">
        <v>2019</v>
      </c>
      <c r="C719" t="s">
        <v>159</v>
      </c>
      <c r="D719" t="s">
        <v>20</v>
      </c>
      <c r="E719" t="s">
        <v>153</v>
      </c>
    </row>
    <row r="720" spans="1:5" x14ac:dyDescent="0.35">
      <c r="A720" s="10">
        <v>43819</v>
      </c>
      <c r="B720">
        <v>2019</v>
      </c>
      <c r="C720" t="s">
        <v>159</v>
      </c>
      <c r="D720" t="s">
        <v>20</v>
      </c>
      <c r="E720" t="s">
        <v>154</v>
      </c>
    </row>
    <row r="721" spans="1:5" x14ac:dyDescent="0.35">
      <c r="A721" s="10">
        <v>43820</v>
      </c>
      <c r="B721">
        <v>2019</v>
      </c>
      <c r="C721" t="s">
        <v>159</v>
      </c>
      <c r="D721" t="s">
        <v>20</v>
      </c>
      <c r="E721" t="s">
        <v>155</v>
      </c>
    </row>
    <row r="722" spans="1:5" x14ac:dyDescent="0.35">
      <c r="A722" s="10">
        <v>43821</v>
      </c>
      <c r="B722">
        <v>2019</v>
      </c>
      <c r="C722" t="s">
        <v>159</v>
      </c>
      <c r="D722" t="s">
        <v>20</v>
      </c>
      <c r="E722" t="s">
        <v>156</v>
      </c>
    </row>
    <row r="723" spans="1:5" x14ac:dyDescent="0.35">
      <c r="A723" s="10">
        <v>43822</v>
      </c>
      <c r="B723">
        <v>2019</v>
      </c>
      <c r="C723" t="s">
        <v>159</v>
      </c>
      <c r="D723" t="s">
        <v>20</v>
      </c>
      <c r="E723" t="s">
        <v>149</v>
      </c>
    </row>
    <row r="724" spans="1:5" x14ac:dyDescent="0.35">
      <c r="A724" s="10">
        <v>43823</v>
      </c>
      <c r="B724">
        <v>2019</v>
      </c>
      <c r="C724" t="s">
        <v>159</v>
      </c>
      <c r="D724" t="s">
        <v>20</v>
      </c>
      <c r="E724" t="s">
        <v>151</v>
      </c>
    </row>
    <row r="725" spans="1:5" x14ac:dyDescent="0.35">
      <c r="A725" s="10">
        <v>43824</v>
      </c>
      <c r="B725">
        <v>2019</v>
      </c>
      <c r="C725" t="s">
        <v>159</v>
      </c>
      <c r="D725" t="s">
        <v>20</v>
      </c>
      <c r="E725" t="s">
        <v>152</v>
      </c>
    </row>
    <row r="726" spans="1:5" x14ac:dyDescent="0.35">
      <c r="A726" s="10">
        <v>43825</v>
      </c>
      <c r="B726">
        <v>2019</v>
      </c>
      <c r="C726" t="s">
        <v>159</v>
      </c>
      <c r="D726" t="s">
        <v>20</v>
      </c>
      <c r="E726" t="s">
        <v>153</v>
      </c>
    </row>
    <row r="727" spans="1:5" x14ac:dyDescent="0.35">
      <c r="A727" s="10">
        <v>43826</v>
      </c>
      <c r="B727">
        <v>2019</v>
      </c>
      <c r="C727" t="s">
        <v>159</v>
      </c>
      <c r="D727" t="s">
        <v>20</v>
      </c>
      <c r="E727" t="s">
        <v>154</v>
      </c>
    </row>
    <row r="728" spans="1:5" x14ac:dyDescent="0.35">
      <c r="A728" s="10">
        <v>43827</v>
      </c>
      <c r="B728">
        <v>2019</v>
      </c>
      <c r="C728" t="s">
        <v>159</v>
      </c>
      <c r="D728" t="s">
        <v>20</v>
      </c>
      <c r="E728" t="s">
        <v>155</v>
      </c>
    </row>
    <row r="729" spans="1:5" x14ac:dyDescent="0.35">
      <c r="A729" s="10">
        <v>43828</v>
      </c>
      <c r="B729">
        <v>2019</v>
      </c>
      <c r="C729" t="s">
        <v>159</v>
      </c>
      <c r="D729" t="s">
        <v>20</v>
      </c>
      <c r="E729" t="s">
        <v>156</v>
      </c>
    </row>
    <row r="730" spans="1:5" x14ac:dyDescent="0.35">
      <c r="A730" s="10">
        <v>43829</v>
      </c>
      <c r="B730">
        <v>2019</v>
      </c>
      <c r="C730" t="s">
        <v>159</v>
      </c>
      <c r="D730" t="s">
        <v>20</v>
      </c>
      <c r="E730" t="s">
        <v>149</v>
      </c>
    </row>
    <row r="731" spans="1:5" x14ac:dyDescent="0.35">
      <c r="A731" s="10">
        <v>43830</v>
      </c>
      <c r="B731">
        <v>2019</v>
      </c>
      <c r="C731" t="s">
        <v>159</v>
      </c>
      <c r="D731" t="s">
        <v>20</v>
      </c>
      <c r="E731" t="s">
        <v>151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dimension ref="A1:C8"/>
  <sheetViews>
    <sheetView zoomScale="130" zoomScaleNormal="130" workbookViewId="0">
      <selection activeCell="F10" sqref="F10"/>
    </sheetView>
  </sheetViews>
  <sheetFormatPr defaultRowHeight="14.5" x14ac:dyDescent="0.35"/>
  <cols>
    <col min="1" max="1" width="13.54296875" bestFit="1" customWidth="1"/>
    <col min="2" max="2" width="19" customWidth="1"/>
    <col min="3" max="3" width="12.90625" customWidth="1"/>
  </cols>
  <sheetData>
    <row r="1" spans="1:3" x14ac:dyDescent="0.35">
      <c r="A1" t="s">
        <v>160</v>
      </c>
      <c r="B1" t="s">
        <v>134</v>
      </c>
      <c r="C1" t="s">
        <v>135</v>
      </c>
    </row>
    <row r="2" spans="1:3" x14ac:dyDescent="0.35">
      <c r="A2">
        <v>1</v>
      </c>
      <c r="B2" t="s">
        <v>3</v>
      </c>
      <c r="C2" t="s">
        <v>136</v>
      </c>
    </row>
    <row r="3" spans="1:3" x14ac:dyDescent="0.35">
      <c r="A3">
        <v>2</v>
      </c>
      <c r="B3" t="s">
        <v>137</v>
      </c>
      <c r="C3" t="s">
        <v>136</v>
      </c>
    </row>
    <row r="4" spans="1:3" x14ac:dyDescent="0.35">
      <c r="A4">
        <v>3</v>
      </c>
      <c r="B4" t="s">
        <v>138</v>
      </c>
      <c r="C4" t="s">
        <v>139</v>
      </c>
    </row>
    <row r="5" spans="1:3" x14ac:dyDescent="0.35">
      <c r="A5">
        <v>4</v>
      </c>
      <c r="B5" t="s">
        <v>140</v>
      </c>
      <c r="C5" t="s">
        <v>139</v>
      </c>
    </row>
    <row r="6" spans="1:3" x14ac:dyDescent="0.35">
      <c r="A6">
        <v>5</v>
      </c>
      <c r="B6" t="s">
        <v>141</v>
      </c>
      <c r="C6" t="s">
        <v>139</v>
      </c>
    </row>
    <row r="7" spans="1:3" x14ac:dyDescent="0.35">
      <c r="A7">
        <v>6</v>
      </c>
      <c r="B7" t="s">
        <v>142</v>
      </c>
      <c r="C7" t="s">
        <v>143</v>
      </c>
    </row>
    <row r="8" spans="1:3" x14ac:dyDescent="0.35">
      <c r="A8">
        <v>7</v>
      </c>
      <c r="B8" t="s">
        <v>144</v>
      </c>
      <c r="C8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dimension ref="A1:K18551"/>
  <sheetViews>
    <sheetView topLeftCell="A18525" zoomScale="110" zoomScaleNormal="110" workbookViewId="0">
      <selection activeCell="E7" sqref="E7"/>
    </sheetView>
  </sheetViews>
  <sheetFormatPr defaultRowHeight="14.5" x14ac:dyDescent="0.35"/>
  <cols>
    <col min="1" max="1" width="13.1796875" style="10" customWidth="1"/>
    <col min="2" max="2" width="13.36328125" customWidth="1"/>
    <col min="3" max="3" width="12.54296875" customWidth="1"/>
    <col min="4" max="4" width="13.81640625" customWidth="1"/>
    <col min="5" max="5" width="37.81640625" style="2" bestFit="1" customWidth="1"/>
    <col min="6" max="6" width="17.08984375" customWidth="1"/>
    <col min="7" max="8" width="24.90625" bestFit="1" customWidth="1"/>
    <col min="9" max="9" width="23.6328125" bestFit="1" customWidth="1"/>
    <col min="10" max="10" width="28.6328125" bestFit="1" customWidth="1"/>
  </cols>
  <sheetData>
    <row r="1" spans="1:11" x14ac:dyDescent="0.35">
      <c r="A1" t="s">
        <v>133</v>
      </c>
      <c r="B1" s="10" t="s">
        <v>0</v>
      </c>
      <c r="C1" t="s">
        <v>160</v>
      </c>
      <c r="D1" t="s">
        <v>161</v>
      </c>
      <c r="E1" t="s">
        <v>162</v>
      </c>
      <c r="F1" s="2" t="s">
        <v>1</v>
      </c>
      <c r="G1" t="s">
        <v>163</v>
      </c>
      <c r="H1" t="s">
        <v>23</v>
      </c>
      <c r="I1" t="s">
        <v>24</v>
      </c>
      <c r="J1" t="s">
        <v>25</v>
      </c>
      <c r="K1" t="s">
        <v>123</v>
      </c>
    </row>
    <row r="2" spans="1:11" hidden="1" x14ac:dyDescent="0.35">
      <c r="A2">
        <v>1.1000000000000001</v>
      </c>
      <c r="B2" s="24">
        <v>43101</v>
      </c>
      <c r="C2">
        <v>1</v>
      </c>
      <c r="D2">
        <v>230</v>
      </c>
      <c r="E2" t="s">
        <v>4</v>
      </c>
      <c r="F2" s="14">
        <v>-884</v>
      </c>
      <c r="G2" t="str">
        <f>_xlfn.XLOOKUP(tbl_GL[[#This Row],[Account_key]],tbl_COA[Account_key],tbl_COA[Class],"Not Found")</f>
        <v>Trading account</v>
      </c>
      <c r="H2" t="str">
        <f>_xlfn.XLOOKUP(tbl_GL[[#This Row],[Account_key]],tbl_COA[Account_key],tbl_COA[SubClass],"Not Found")</f>
        <v>Cost of Sales</v>
      </c>
      <c r="I2" t="str">
        <f>_xlfn.XLOOKUP(tbl_GL[[#This Row],[Account_key]],tbl_COA[Account_key],tbl_COA[SubClass2],"Not Found")</f>
        <v>Cost of Sales</v>
      </c>
      <c r="J2" t="str">
        <f>_xlfn.XLOOKUP(tbl_GL[[#This Row],[Account_key]],tbl_COA[Account_key],tbl_COA[SubAccount],,0)</f>
        <v>Cost of Sales</v>
      </c>
      <c r="K2">
        <f>YEAR(tbl_GL[[#This Row],[Date]])</f>
        <v>2018</v>
      </c>
    </row>
    <row r="3" spans="1:11" hidden="1" x14ac:dyDescent="0.35">
      <c r="A3">
        <v>1.2</v>
      </c>
      <c r="B3" s="24">
        <v>43101</v>
      </c>
      <c r="C3">
        <v>1</v>
      </c>
      <c r="D3">
        <v>60</v>
      </c>
      <c r="E3" t="s">
        <v>4</v>
      </c>
      <c r="F3" s="15">
        <v>-884</v>
      </c>
      <c r="G3" t="str">
        <f>_xlfn.XLOOKUP(tbl_GL[[#This Row],[Account_key]],tbl_COA[Account_key],tbl_COA[Class],"Not Found")</f>
        <v>Assets</v>
      </c>
      <c r="H3" t="str">
        <f>_xlfn.XLOOKUP(tbl_GL[[#This Row],[Account_key]],tbl_COA[Account_key],tbl_COA[SubClass],"Not Found")</f>
        <v>Assets</v>
      </c>
      <c r="I3" t="str">
        <f>_xlfn.XLOOKUP(tbl_GL[[#This Row],[Account_key]],tbl_COA[Account_key],tbl_COA[SubClass2],"Not Found")</f>
        <v>Current Assets</v>
      </c>
      <c r="J3" t="str">
        <f>_xlfn.XLOOKUP(tbl_GL[[#This Row],[Account_key]],tbl_COA[Account_key],tbl_COA[SubAccount],,0)</f>
        <v>Inventory</v>
      </c>
      <c r="K3">
        <f>YEAR(tbl_GL[[#This Row],[Date]])</f>
        <v>2018</v>
      </c>
    </row>
    <row r="4" spans="1:11" hidden="1" x14ac:dyDescent="0.35">
      <c r="A4">
        <v>2.1</v>
      </c>
      <c r="B4" s="24">
        <v>43101</v>
      </c>
      <c r="C4">
        <v>1</v>
      </c>
      <c r="D4">
        <v>230</v>
      </c>
      <c r="E4" t="s">
        <v>4</v>
      </c>
      <c r="F4" s="14">
        <v>-1120</v>
      </c>
      <c r="G4" t="str">
        <f>_xlfn.XLOOKUP(tbl_GL[[#This Row],[Account_key]],tbl_COA[Account_key],tbl_COA[Class],"Not Found")</f>
        <v>Trading account</v>
      </c>
      <c r="H4" t="str">
        <f>_xlfn.XLOOKUP(tbl_GL[[#This Row],[Account_key]],tbl_COA[Account_key],tbl_COA[SubClass],"Not Found")</f>
        <v>Cost of Sales</v>
      </c>
      <c r="I4" t="str">
        <f>_xlfn.XLOOKUP(tbl_GL[[#This Row],[Account_key]],tbl_COA[Account_key],tbl_COA[SubClass2],"Not Found")</f>
        <v>Cost of Sales</v>
      </c>
      <c r="J4" t="str">
        <f>_xlfn.XLOOKUP(tbl_GL[[#This Row],[Account_key]],tbl_COA[Account_key],tbl_COA[SubAccount],,0)</f>
        <v>Cost of Sales</v>
      </c>
      <c r="K4">
        <f>YEAR(tbl_GL[[#This Row],[Date]])</f>
        <v>2018</v>
      </c>
    </row>
    <row r="5" spans="1:11" hidden="1" x14ac:dyDescent="0.35">
      <c r="A5">
        <v>2.2000000000000002</v>
      </c>
      <c r="B5" s="24">
        <v>43101</v>
      </c>
      <c r="C5">
        <v>1</v>
      </c>
      <c r="D5">
        <v>60</v>
      </c>
      <c r="E5" t="s">
        <v>4</v>
      </c>
      <c r="F5" s="15">
        <v>-1120</v>
      </c>
      <c r="G5" t="str">
        <f>_xlfn.XLOOKUP(tbl_GL[[#This Row],[Account_key]],tbl_COA[Account_key],tbl_COA[Class],"Not Found")</f>
        <v>Assets</v>
      </c>
      <c r="H5" t="str">
        <f>_xlfn.XLOOKUP(tbl_GL[[#This Row],[Account_key]],tbl_COA[Account_key],tbl_COA[SubClass],"Not Found")</f>
        <v>Assets</v>
      </c>
      <c r="I5" t="str">
        <f>_xlfn.XLOOKUP(tbl_GL[[#This Row],[Account_key]],tbl_COA[Account_key],tbl_COA[SubClass2],"Not Found")</f>
        <v>Current Assets</v>
      </c>
      <c r="J5" t="str">
        <f>_xlfn.XLOOKUP(tbl_GL[[#This Row],[Account_key]],tbl_COA[Account_key],tbl_COA[SubAccount],,0)</f>
        <v>Inventory</v>
      </c>
      <c r="K5">
        <f>YEAR(tbl_GL[[#This Row],[Date]])</f>
        <v>2018</v>
      </c>
    </row>
    <row r="6" spans="1:11" hidden="1" x14ac:dyDescent="0.35">
      <c r="A6">
        <v>3.1</v>
      </c>
      <c r="B6" s="24">
        <v>43101</v>
      </c>
      <c r="C6">
        <v>1</v>
      </c>
      <c r="D6">
        <v>280</v>
      </c>
      <c r="E6" t="s">
        <v>97</v>
      </c>
      <c r="F6" s="15">
        <v>-2394</v>
      </c>
      <c r="G6" t="str">
        <f>_xlfn.XLOOKUP(tbl_GL[[#This Row],[Account_key]],tbl_COA[Account_key],tbl_COA[Class],"Not Found")</f>
        <v>Operating account</v>
      </c>
      <c r="H6" t="str">
        <f>_xlfn.XLOOKUP(tbl_GL[[#This Row],[Account_key]],tbl_COA[Account_key],tbl_COA[SubClass],"Not Found")</f>
        <v>Operating Expenses</v>
      </c>
      <c r="I6" t="str">
        <f>_xlfn.XLOOKUP(tbl_GL[[#This Row],[Account_key]],tbl_COA[Account_key],tbl_COA[SubClass2],"Not Found")</f>
        <v>Marketing</v>
      </c>
      <c r="J6" t="str">
        <f>_xlfn.XLOOKUP(tbl_GL[[#This Row],[Account_key]],tbl_COA[Account_key],tbl_COA[SubAccount],,0)</f>
        <v>Advertisements</v>
      </c>
      <c r="K6">
        <f>YEAR(tbl_GL[[#This Row],[Date]])</f>
        <v>2018</v>
      </c>
    </row>
    <row r="7" spans="1:11" hidden="1" x14ac:dyDescent="0.35">
      <c r="A7">
        <v>3.2</v>
      </c>
      <c r="B7" s="24">
        <v>43101</v>
      </c>
      <c r="C7">
        <v>1</v>
      </c>
      <c r="D7">
        <v>120</v>
      </c>
      <c r="E7" t="s">
        <v>97</v>
      </c>
      <c r="F7" s="15">
        <v>2394</v>
      </c>
      <c r="G7" t="str">
        <f>_xlfn.XLOOKUP(tbl_GL[[#This Row],[Account_key]],tbl_COA[Account_key],tbl_COA[Class],"Not Found")</f>
        <v>Liabilities and Owners Equity</v>
      </c>
      <c r="H7" t="str">
        <f>_xlfn.XLOOKUP(tbl_GL[[#This Row],[Account_key]],tbl_COA[Account_key],tbl_COA[SubClass],"Not Found")</f>
        <v>Liabilities</v>
      </c>
      <c r="I7" t="str">
        <f>_xlfn.XLOOKUP(tbl_GL[[#This Row],[Account_key]],tbl_COA[Account_key],tbl_COA[SubClass2],"Not Found")</f>
        <v>Current Liabilities</v>
      </c>
      <c r="J7" t="str">
        <f>_xlfn.XLOOKUP(tbl_GL[[#This Row],[Account_key]],tbl_COA[Account_key],tbl_COA[SubAccount],,0)</f>
        <v>Accrued Expenses</v>
      </c>
      <c r="K7">
        <f>YEAR(tbl_GL[[#This Row],[Date]])</f>
        <v>2018</v>
      </c>
    </row>
    <row r="8" spans="1:11" hidden="1" x14ac:dyDescent="0.35">
      <c r="A8">
        <v>4.0999999999999996</v>
      </c>
      <c r="B8" s="24">
        <v>43101</v>
      </c>
      <c r="C8">
        <v>1</v>
      </c>
      <c r="D8">
        <v>210</v>
      </c>
      <c r="E8" t="s">
        <v>8</v>
      </c>
      <c r="F8" s="15">
        <v>2948</v>
      </c>
      <c r="G8" t="str">
        <f>_xlfn.XLOOKUP(tbl_GL[[#This Row],[Account_key]],tbl_COA[Account_key],tbl_COA[Class],"Not Found")</f>
        <v>Trading account</v>
      </c>
      <c r="H8" t="str">
        <f>_xlfn.XLOOKUP(tbl_GL[[#This Row],[Account_key]],tbl_COA[Account_key],tbl_COA[SubClass],"Not Found")</f>
        <v>Sales</v>
      </c>
      <c r="I8" t="str">
        <f>_xlfn.XLOOKUP(tbl_GL[[#This Row],[Account_key]],tbl_COA[Account_key],tbl_COA[SubClass2],"Not Found")</f>
        <v>Sales</v>
      </c>
      <c r="J8" t="str">
        <f>_xlfn.XLOOKUP(tbl_GL[[#This Row],[Account_key]],tbl_COA[Account_key],tbl_COA[SubAccount],,0)</f>
        <v>Sales</v>
      </c>
      <c r="K8">
        <f>YEAR(tbl_GL[[#This Row],[Date]])</f>
        <v>2018</v>
      </c>
    </row>
    <row r="9" spans="1:11" hidden="1" x14ac:dyDescent="0.35">
      <c r="A9">
        <v>4.2</v>
      </c>
      <c r="B9" s="24">
        <v>43101</v>
      </c>
      <c r="C9">
        <v>1</v>
      </c>
      <c r="D9">
        <v>30</v>
      </c>
      <c r="E9" t="s">
        <v>8</v>
      </c>
      <c r="F9" s="15">
        <v>2948</v>
      </c>
      <c r="G9" t="str">
        <f>_xlfn.XLOOKUP(tbl_GL[[#This Row],[Account_key]],tbl_COA[Account_key],tbl_COA[Class],"Not Found")</f>
        <v>Assets</v>
      </c>
      <c r="H9" t="str">
        <f>_xlfn.XLOOKUP(tbl_GL[[#This Row],[Account_key]],tbl_COA[Account_key],tbl_COA[SubClass],"Not Found")</f>
        <v>Assets</v>
      </c>
      <c r="I9" t="str">
        <f>_xlfn.XLOOKUP(tbl_GL[[#This Row],[Account_key]],tbl_COA[Account_key],tbl_COA[SubClass2],"Not Found")</f>
        <v>Current Assets</v>
      </c>
      <c r="J9" t="str">
        <f>_xlfn.XLOOKUP(tbl_GL[[#This Row],[Account_key]],tbl_COA[Account_key],tbl_COA[SubAccount],,0)</f>
        <v>Trade Receivables</v>
      </c>
      <c r="K9">
        <f>YEAR(tbl_GL[[#This Row],[Date]])</f>
        <v>2018</v>
      </c>
    </row>
    <row r="10" spans="1:11" hidden="1" x14ac:dyDescent="0.35">
      <c r="A10">
        <v>5.0999999999999996</v>
      </c>
      <c r="B10" s="24">
        <v>43101</v>
      </c>
      <c r="C10">
        <v>1</v>
      </c>
      <c r="D10">
        <v>210</v>
      </c>
      <c r="E10" t="s">
        <v>7</v>
      </c>
      <c r="F10" s="15">
        <v>3734</v>
      </c>
      <c r="G10" t="str">
        <f>_xlfn.XLOOKUP(tbl_GL[[#This Row],[Account_key]],tbl_COA[Account_key],tbl_COA[Class],"Not Found")</f>
        <v>Trading account</v>
      </c>
      <c r="H10" t="str">
        <f>_xlfn.XLOOKUP(tbl_GL[[#This Row],[Account_key]],tbl_COA[Account_key],tbl_COA[SubClass],"Not Found")</f>
        <v>Sales</v>
      </c>
      <c r="I10" t="str">
        <f>_xlfn.XLOOKUP(tbl_GL[[#This Row],[Account_key]],tbl_COA[Account_key],tbl_COA[SubClass2],"Not Found")</f>
        <v>Sales</v>
      </c>
      <c r="J10" t="str">
        <f>_xlfn.XLOOKUP(tbl_GL[[#This Row],[Account_key]],tbl_COA[Account_key],tbl_COA[SubAccount],,0)</f>
        <v>Sales</v>
      </c>
      <c r="K10">
        <f>YEAR(tbl_GL[[#This Row],[Date]])</f>
        <v>2018</v>
      </c>
    </row>
    <row r="11" spans="1:11" hidden="1" x14ac:dyDescent="0.35">
      <c r="A11">
        <v>5.2</v>
      </c>
      <c r="B11" s="24">
        <v>43101</v>
      </c>
      <c r="C11">
        <v>1</v>
      </c>
      <c r="D11">
        <v>10</v>
      </c>
      <c r="E11" t="s">
        <v>7</v>
      </c>
      <c r="F11" s="15">
        <v>3734</v>
      </c>
      <c r="G11" t="str">
        <f>_xlfn.XLOOKUP(tbl_GL[[#This Row],[Account_key]],tbl_COA[Account_key],tbl_COA[Class],"Not Found")</f>
        <v>Assets</v>
      </c>
      <c r="H11" t="str">
        <f>_xlfn.XLOOKUP(tbl_GL[[#This Row],[Account_key]],tbl_COA[Account_key],tbl_COA[SubClass],"Not Found")</f>
        <v>Assets</v>
      </c>
      <c r="I11" t="str">
        <f>_xlfn.XLOOKUP(tbl_GL[[#This Row],[Account_key]],tbl_COA[Account_key],tbl_COA[SubClass2],"Not Found")</f>
        <v>Current Assets</v>
      </c>
      <c r="J11" t="str">
        <f>_xlfn.XLOOKUP(tbl_GL[[#This Row],[Account_key]],tbl_COA[Account_key],tbl_COA[SubAccount],,0)</f>
        <v>Cash at Bank</v>
      </c>
      <c r="K11">
        <f>YEAR(tbl_GL[[#This Row],[Date]])</f>
        <v>2018</v>
      </c>
    </row>
    <row r="12" spans="1:11" hidden="1" x14ac:dyDescent="0.35">
      <c r="A12">
        <v>6.1</v>
      </c>
      <c r="B12" s="24">
        <v>43101</v>
      </c>
      <c r="C12">
        <v>1</v>
      </c>
      <c r="D12">
        <v>230</v>
      </c>
      <c r="E12" t="s">
        <v>4</v>
      </c>
      <c r="F12" s="14">
        <v>-4371</v>
      </c>
      <c r="G12" t="str">
        <f>_xlfn.XLOOKUP(tbl_GL[[#This Row],[Account_key]],tbl_COA[Account_key],tbl_COA[Class],"Not Found")</f>
        <v>Trading account</v>
      </c>
      <c r="H12" t="str">
        <f>_xlfn.XLOOKUP(tbl_GL[[#This Row],[Account_key]],tbl_COA[Account_key],tbl_COA[SubClass],"Not Found")</f>
        <v>Cost of Sales</v>
      </c>
      <c r="I12" t="str">
        <f>_xlfn.XLOOKUP(tbl_GL[[#This Row],[Account_key]],tbl_COA[Account_key],tbl_COA[SubClass2],"Not Found")</f>
        <v>Cost of Sales</v>
      </c>
      <c r="J12" t="str">
        <f>_xlfn.XLOOKUP(tbl_GL[[#This Row],[Account_key]],tbl_COA[Account_key],tbl_COA[SubAccount],,0)</f>
        <v>Cost of Sales</v>
      </c>
      <c r="K12">
        <f>YEAR(tbl_GL[[#This Row],[Date]])</f>
        <v>2018</v>
      </c>
    </row>
    <row r="13" spans="1:11" hidden="1" x14ac:dyDescent="0.35">
      <c r="A13">
        <v>6.2</v>
      </c>
      <c r="B13" s="24">
        <v>43101</v>
      </c>
      <c r="C13">
        <v>1</v>
      </c>
      <c r="D13">
        <v>60</v>
      </c>
      <c r="E13" t="s">
        <v>4</v>
      </c>
      <c r="F13" s="15">
        <v>-4371</v>
      </c>
      <c r="G13" t="str">
        <f>_xlfn.XLOOKUP(tbl_GL[[#This Row],[Account_key]],tbl_COA[Account_key],tbl_COA[Class],"Not Found")</f>
        <v>Assets</v>
      </c>
      <c r="H13" t="str">
        <f>_xlfn.XLOOKUP(tbl_GL[[#This Row],[Account_key]],tbl_COA[Account_key],tbl_COA[SubClass],"Not Found")</f>
        <v>Assets</v>
      </c>
      <c r="I13" t="str">
        <f>_xlfn.XLOOKUP(tbl_GL[[#This Row],[Account_key]],tbl_COA[Account_key],tbl_COA[SubClass2],"Not Found")</f>
        <v>Current Assets</v>
      </c>
      <c r="J13" t="str">
        <f>_xlfn.XLOOKUP(tbl_GL[[#This Row],[Account_key]],tbl_COA[Account_key],tbl_COA[SubAccount],,0)</f>
        <v>Inventory</v>
      </c>
      <c r="K13">
        <f>YEAR(tbl_GL[[#This Row],[Date]])</f>
        <v>2018</v>
      </c>
    </row>
    <row r="14" spans="1:11" hidden="1" x14ac:dyDescent="0.35">
      <c r="A14">
        <v>7.1</v>
      </c>
      <c r="B14" s="24">
        <v>43101</v>
      </c>
      <c r="C14">
        <v>1</v>
      </c>
      <c r="D14">
        <v>210</v>
      </c>
      <c r="E14" t="s">
        <v>8</v>
      </c>
      <c r="F14" s="15">
        <v>14570</v>
      </c>
      <c r="G14" t="str">
        <f>_xlfn.XLOOKUP(tbl_GL[[#This Row],[Account_key]],tbl_COA[Account_key],tbl_COA[Class],"Not Found")</f>
        <v>Trading account</v>
      </c>
      <c r="H14" t="str">
        <f>_xlfn.XLOOKUP(tbl_GL[[#This Row],[Account_key]],tbl_COA[Account_key],tbl_COA[SubClass],"Not Found")</f>
        <v>Sales</v>
      </c>
      <c r="I14" t="str">
        <f>_xlfn.XLOOKUP(tbl_GL[[#This Row],[Account_key]],tbl_COA[Account_key],tbl_COA[SubClass2],"Not Found")</f>
        <v>Sales</v>
      </c>
      <c r="J14" t="str">
        <f>_xlfn.XLOOKUP(tbl_GL[[#This Row],[Account_key]],tbl_COA[Account_key],tbl_COA[SubAccount],,0)</f>
        <v>Sales</v>
      </c>
      <c r="K14">
        <f>YEAR(tbl_GL[[#This Row],[Date]])</f>
        <v>2018</v>
      </c>
    </row>
    <row r="15" spans="1:11" hidden="1" x14ac:dyDescent="0.35">
      <c r="A15">
        <v>7.2</v>
      </c>
      <c r="B15" s="24">
        <v>43101</v>
      </c>
      <c r="C15">
        <v>1</v>
      </c>
      <c r="D15">
        <v>30</v>
      </c>
      <c r="E15" t="s">
        <v>8</v>
      </c>
      <c r="F15" s="15">
        <v>14570</v>
      </c>
      <c r="G15" t="str">
        <f>_xlfn.XLOOKUP(tbl_GL[[#This Row],[Account_key]],tbl_COA[Account_key],tbl_COA[Class],"Not Found")</f>
        <v>Assets</v>
      </c>
      <c r="H15" t="str">
        <f>_xlfn.XLOOKUP(tbl_GL[[#This Row],[Account_key]],tbl_COA[Account_key],tbl_COA[SubClass],"Not Found")</f>
        <v>Assets</v>
      </c>
      <c r="I15" t="str">
        <f>_xlfn.XLOOKUP(tbl_GL[[#This Row],[Account_key]],tbl_COA[Account_key],tbl_COA[SubClass2],"Not Found")</f>
        <v>Current Assets</v>
      </c>
      <c r="J15" t="str">
        <f>_xlfn.XLOOKUP(tbl_GL[[#This Row],[Account_key]],tbl_COA[Account_key],tbl_COA[SubAccount],,0)</f>
        <v>Trade Receivables</v>
      </c>
      <c r="K15">
        <f>YEAR(tbl_GL[[#This Row],[Date]])</f>
        <v>2018</v>
      </c>
    </row>
    <row r="16" spans="1:11" hidden="1" x14ac:dyDescent="0.35">
      <c r="A16">
        <v>8.1</v>
      </c>
      <c r="B16" s="24">
        <v>43101</v>
      </c>
      <c r="C16">
        <v>1</v>
      </c>
      <c r="D16">
        <v>20</v>
      </c>
      <c r="E16" t="s">
        <v>124</v>
      </c>
      <c r="F16" s="15">
        <v>15000</v>
      </c>
      <c r="G16" t="str">
        <f>_xlfn.XLOOKUP(tbl_GL[[#This Row],[Account_key]],tbl_COA[Account_key],tbl_COA[Class],"Not Found")</f>
        <v>Assets</v>
      </c>
      <c r="H16" t="str">
        <f>_xlfn.XLOOKUP(tbl_GL[[#This Row],[Account_key]],tbl_COA[Account_key],tbl_COA[SubClass],"Not Found")</f>
        <v>Assets</v>
      </c>
      <c r="I16" t="str">
        <f>_xlfn.XLOOKUP(tbl_GL[[#This Row],[Account_key]],tbl_COA[Account_key],tbl_COA[SubClass2],"Not Found")</f>
        <v>Current Assets</v>
      </c>
      <c r="J16" t="str">
        <f>_xlfn.XLOOKUP(tbl_GL[[#This Row],[Account_key]],tbl_COA[Account_key],tbl_COA[SubAccount],,0)</f>
        <v>Cash in hand</v>
      </c>
      <c r="K16">
        <f>YEAR(tbl_GL[[#This Row],[Date]])</f>
        <v>2018</v>
      </c>
    </row>
    <row r="17" spans="1:11" hidden="1" x14ac:dyDescent="0.35">
      <c r="A17">
        <v>8.1999999999999993</v>
      </c>
      <c r="B17" s="24">
        <v>43101</v>
      </c>
      <c r="C17">
        <v>1</v>
      </c>
      <c r="D17">
        <v>10</v>
      </c>
      <c r="E17" t="s">
        <v>124</v>
      </c>
      <c r="F17" s="15">
        <v>-15000</v>
      </c>
      <c r="G17" t="str">
        <f>_xlfn.XLOOKUP(tbl_GL[[#This Row],[Account_key]],tbl_COA[Account_key],tbl_COA[Class],"Not Found")</f>
        <v>Assets</v>
      </c>
      <c r="H17" t="str">
        <f>_xlfn.XLOOKUP(tbl_GL[[#This Row],[Account_key]],tbl_COA[Account_key],tbl_COA[SubClass],"Not Found")</f>
        <v>Assets</v>
      </c>
      <c r="I17" t="str">
        <f>_xlfn.XLOOKUP(tbl_GL[[#This Row],[Account_key]],tbl_COA[Account_key],tbl_COA[SubClass2],"Not Found")</f>
        <v>Current Assets</v>
      </c>
      <c r="J17" t="str">
        <f>_xlfn.XLOOKUP(tbl_GL[[#This Row],[Account_key]],tbl_COA[Account_key],tbl_COA[SubAccount],,0)</f>
        <v>Cash at Bank</v>
      </c>
      <c r="K17">
        <f>YEAR(tbl_GL[[#This Row],[Date]])</f>
        <v>2018</v>
      </c>
    </row>
    <row r="18" spans="1:11" hidden="1" x14ac:dyDescent="0.35">
      <c r="A18">
        <v>9.1</v>
      </c>
      <c r="B18" s="24">
        <v>43101</v>
      </c>
      <c r="C18">
        <v>1</v>
      </c>
      <c r="D18">
        <v>60</v>
      </c>
      <c r="E18" t="s">
        <v>84</v>
      </c>
      <c r="F18" s="15">
        <v>20000</v>
      </c>
      <c r="G18" t="str">
        <f>_xlfn.XLOOKUP(tbl_GL[[#This Row],[Account_key]],tbl_COA[Account_key],tbl_COA[Class],"Not Found")</f>
        <v>Assets</v>
      </c>
      <c r="H18" t="str">
        <f>_xlfn.XLOOKUP(tbl_GL[[#This Row],[Account_key]],tbl_COA[Account_key],tbl_COA[SubClass],"Not Found")</f>
        <v>Assets</v>
      </c>
      <c r="I18" t="str">
        <f>_xlfn.XLOOKUP(tbl_GL[[#This Row],[Account_key]],tbl_COA[Account_key],tbl_COA[SubClass2],"Not Found")</f>
        <v>Current Assets</v>
      </c>
      <c r="J18" t="str">
        <f>_xlfn.XLOOKUP(tbl_GL[[#This Row],[Account_key]],tbl_COA[Account_key],tbl_COA[SubAccount],,0)</f>
        <v>Inventory</v>
      </c>
      <c r="K18">
        <f>YEAR(tbl_GL[[#This Row],[Date]])</f>
        <v>2018</v>
      </c>
    </row>
    <row r="19" spans="1:11" hidden="1" x14ac:dyDescent="0.35">
      <c r="A19">
        <v>9.1999999999999993</v>
      </c>
      <c r="B19" s="24">
        <v>43101</v>
      </c>
      <c r="C19">
        <v>1</v>
      </c>
      <c r="D19">
        <v>110</v>
      </c>
      <c r="E19" t="s">
        <v>84</v>
      </c>
      <c r="F19" s="15">
        <v>20000</v>
      </c>
      <c r="G19" t="str">
        <f>_xlfn.XLOOKUP(tbl_GL[[#This Row],[Account_key]],tbl_COA[Account_key],tbl_COA[Class],"Not Found")</f>
        <v>Liabilities and Owners Equity</v>
      </c>
      <c r="H19" t="str">
        <f>_xlfn.XLOOKUP(tbl_GL[[#This Row],[Account_key]],tbl_COA[Account_key],tbl_COA[SubClass],"Not Found")</f>
        <v>Liabilities</v>
      </c>
      <c r="I19" t="str">
        <f>_xlfn.XLOOKUP(tbl_GL[[#This Row],[Account_key]],tbl_COA[Account_key],tbl_COA[SubClass2],"Not Found")</f>
        <v>Current Liabilities</v>
      </c>
      <c r="J19" t="str">
        <f>_xlfn.XLOOKUP(tbl_GL[[#This Row],[Account_key]],tbl_COA[Account_key],tbl_COA[SubAccount],,0)</f>
        <v>Trade Payables</v>
      </c>
      <c r="K19">
        <f>YEAR(tbl_GL[[#This Row],[Date]])</f>
        <v>2018</v>
      </c>
    </row>
    <row r="20" spans="1:11" hidden="1" x14ac:dyDescent="0.35">
      <c r="A20">
        <v>10.1</v>
      </c>
      <c r="B20" s="24">
        <v>43101</v>
      </c>
      <c r="C20">
        <v>1</v>
      </c>
      <c r="D20">
        <v>100</v>
      </c>
      <c r="E20" t="s">
        <v>103</v>
      </c>
      <c r="F20" s="15">
        <v>30000</v>
      </c>
      <c r="G20" t="str">
        <f>_xlfn.XLOOKUP(tbl_GL[[#This Row],[Account_key]],tbl_COA[Account_key],tbl_COA[Class],"Not Found")</f>
        <v>Assets</v>
      </c>
      <c r="H20" t="str">
        <f>_xlfn.XLOOKUP(tbl_GL[[#This Row],[Account_key]],tbl_COA[Account_key],tbl_COA[SubClass],"Not Found")</f>
        <v>Assets</v>
      </c>
      <c r="I20" t="str">
        <f>_xlfn.XLOOKUP(tbl_GL[[#This Row],[Account_key]],tbl_COA[Account_key],tbl_COA[SubClass2],"Not Found")</f>
        <v>Non-Current Assets</v>
      </c>
      <c r="J20" t="str">
        <f>_xlfn.XLOOKUP(tbl_GL[[#This Row],[Account_key]],tbl_COA[Account_key],tbl_COA[SubAccount],,0)</f>
        <v>Patents and trademarks</v>
      </c>
      <c r="K20">
        <f>YEAR(tbl_GL[[#This Row],[Date]])</f>
        <v>2018</v>
      </c>
    </row>
    <row r="21" spans="1:11" hidden="1" x14ac:dyDescent="0.35">
      <c r="A21">
        <v>10.199999999999999</v>
      </c>
      <c r="B21" s="24">
        <v>43101</v>
      </c>
      <c r="C21">
        <v>1</v>
      </c>
      <c r="D21">
        <v>160</v>
      </c>
      <c r="E21" t="s">
        <v>103</v>
      </c>
      <c r="F21" s="15">
        <v>30000</v>
      </c>
      <c r="G21" t="str">
        <f>_xlfn.XLOOKUP(tbl_GL[[#This Row],[Account_key]],tbl_COA[Account_key],tbl_COA[Class],"Not Found")</f>
        <v>Liabilities and Owners Equity</v>
      </c>
      <c r="H21" t="str">
        <f>_xlfn.XLOOKUP(tbl_GL[[#This Row],[Account_key]],tbl_COA[Account_key],tbl_COA[SubClass],"Not Found")</f>
        <v>Liabilities</v>
      </c>
      <c r="I21" t="str">
        <f>_xlfn.XLOOKUP(tbl_GL[[#This Row],[Account_key]],tbl_COA[Account_key],tbl_COA[SubClass2],"Not Found")</f>
        <v>Long Term Liabilities</v>
      </c>
      <c r="J21" t="str">
        <f>_xlfn.XLOOKUP(tbl_GL[[#This Row],[Account_key]],tbl_COA[Account_key],tbl_COA[SubAccount],,0)</f>
        <v>Long Term Obligations</v>
      </c>
      <c r="K21">
        <f>YEAR(tbl_GL[[#This Row],[Date]])</f>
        <v>2018</v>
      </c>
    </row>
    <row r="22" spans="1:11" hidden="1" x14ac:dyDescent="0.35">
      <c r="A22">
        <v>11.1</v>
      </c>
      <c r="B22" s="24">
        <v>43101</v>
      </c>
      <c r="C22">
        <v>1</v>
      </c>
      <c r="D22">
        <v>90</v>
      </c>
      <c r="E22" t="s">
        <v>102</v>
      </c>
      <c r="F22" s="14">
        <v>600000</v>
      </c>
      <c r="G22" t="str">
        <f>_xlfn.XLOOKUP(tbl_GL[[#This Row],[Account_key]],tbl_COA[Account_key],tbl_COA[Class],"Not Found")</f>
        <v>Assets</v>
      </c>
      <c r="H22" t="str">
        <f>_xlfn.XLOOKUP(tbl_GL[[#This Row],[Account_key]],tbl_COA[Account_key],tbl_COA[SubClass],"Not Found")</f>
        <v>Assets</v>
      </c>
      <c r="I22" t="str">
        <f>_xlfn.XLOOKUP(tbl_GL[[#This Row],[Account_key]],tbl_COA[Account_key],tbl_COA[SubClass2],"Not Found")</f>
        <v>Non-Current Assets</v>
      </c>
      <c r="J22" t="str">
        <f>_xlfn.XLOOKUP(tbl_GL[[#This Row],[Account_key]],tbl_COA[Account_key],tbl_COA[SubAccount],,0)</f>
        <v>Office Furniture &amp; Equipment</v>
      </c>
      <c r="K22">
        <f>YEAR(tbl_GL[[#This Row],[Date]])</f>
        <v>2018</v>
      </c>
    </row>
    <row r="23" spans="1:11" hidden="1" x14ac:dyDescent="0.35">
      <c r="A23">
        <v>11.2</v>
      </c>
      <c r="B23" s="24">
        <v>43101</v>
      </c>
      <c r="C23">
        <v>1</v>
      </c>
      <c r="D23">
        <v>10</v>
      </c>
      <c r="E23" t="s">
        <v>102</v>
      </c>
      <c r="F23" s="14">
        <v>-600000</v>
      </c>
      <c r="G23" t="str">
        <f>_xlfn.XLOOKUP(tbl_GL[[#This Row],[Account_key]],tbl_COA[Account_key],tbl_COA[Class],"Not Found")</f>
        <v>Assets</v>
      </c>
      <c r="H23" t="str">
        <f>_xlfn.XLOOKUP(tbl_GL[[#This Row],[Account_key]],tbl_COA[Account_key],tbl_COA[SubClass],"Not Found")</f>
        <v>Assets</v>
      </c>
      <c r="I23" t="str">
        <f>_xlfn.XLOOKUP(tbl_GL[[#This Row],[Account_key]],tbl_COA[Account_key],tbl_COA[SubClass2],"Not Found")</f>
        <v>Current Assets</v>
      </c>
      <c r="J23" t="str">
        <f>_xlfn.XLOOKUP(tbl_GL[[#This Row],[Account_key]],tbl_COA[Account_key],tbl_COA[SubAccount],,0)</f>
        <v>Cash at Bank</v>
      </c>
      <c r="K23">
        <f>YEAR(tbl_GL[[#This Row],[Date]])</f>
        <v>2018</v>
      </c>
    </row>
    <row r="24" spans="1:11" hidden="1" x14ac:dyDescent="0.35">
      <c r="A24">
        <v>12.1</v>
      </c>
      <c r="B24" s="24">
        <v>43101</v>
      </c>
      <c r="C24">
        <v>1</v>
      </c>
      <c r="D24">
        <v>10</v>
      </c>
      <c r="E24" t="s">
        <v>106</v>
      </c>
      <c r="F24" s="15">
        <v>800000</v>
      </c>
      <c r="G24" t="str">
        <f>_xlfn.XLOOKUP(tbl_GL[[#This Row],[Account_key]],tbl_COA[Account_key],tbl_COA[Class],"Not Found")</f>
        <v>Assets</v>
      </c>
      <c r="H24" t="str">
        <f>_xlfn.XLOOKUP(tbl_GL[[#This Row],[Account_key]],tbl_COA[Account_key],tbl_COA[SubClass],"Not Found")</f>
        <v>Assets</v>
      </c>
      <c r="I24" t="str">
        <f>_xlfn.XLOOKUP(tbl_GL[[#This Row],[Account_key]],tbl_COA[Account_key],tbl_COA[SubClass2],"Not Found")</f>
        <v>Current Assets</v>
      </c>
      <c r="J24" t="str">
        <f>_xlfn.XLOOKUP(tbl_GL[[#This Row],[Account_key]],tbl_COA[Account_key],tbl_COA[SubAccount],,0)</f>
        <v>Cash at Bank</v>
      </c>
      <c r="K24">
        <f>YEAR(tbl_GL[[#This Row],[Date]])</f>
        <v>2018</v>
      </c>
    </row>
    <row r="25" spans="1:11" hidden="1" x14ac:dyDescent="0.35">
      <c r="A25">
        <v>12.2</v>
      </c>
      <c r="B25" s="24">
        <v>43101</v>
      </c>
      <c r="C25">
        <v>1</v>
      </c>
      <c r="D25">
        <v>180</v>
      </c>
      <c r="E25" t="s">
        <v>106</v>
      </c>
      <c r="F25" s="15">
        <v>800000</v>
      </c>
      <c r="G25" t="str">
        <f>_xlfn.XLOOKUP(tbl_GL[[#This Row],[Account_key]],tbl_COA[Account_key],tbl_COA[Class],"Not Found")</f>
        <v>Liabilities and Owners Equity</v>
      </c>
      <c r="H25" t="str">
        <f>_xlfn.XLOOKUP(tbl_GL[[#This Row],[Account_key]],tbl_COA[Account_key],tbl_COA[SubClass],"Not Found")</f>
        <v>Owners Equity</v>
      </c>
      <c r="I25" t="str">
        <f>_xlfn.XLOOKUP(tbl_GL[[#This Row],[Account_key]],tbl_COA[Account_key],tbl_COA[SubClass2],"Not Found")</f>
        <v>Share Capital</v>
      </c>
      <c r="J25" t="str">
        <f>_xlfn.XLOOKUP(tbl_GL[[#This Row],[Account_key]],tbl_COA[Account_key],tbl_COA[SubAccount],,0)</f>
        <v>Share Capital</v>
      </c>
      <c r="K25">
        <f>YEAR(tbl_GL[[#This Row],[Date]])</f>
        <v>2018</v>
      </c>
    </row>
    <row r="26" spans="1:11" hidden="1" x14ac:dyDescent="0.35">
      <c r="A26">
        <v>13.1</v>
      </c>
      <c r="B26" s="24">
        <v>43103</v>
      </c>
      <c r="C26">
        <v>1</v>
      </c>
      <c r="D26">
        <v>310</v>
      </c>
      <c r="E26" t="s">
        <v>99</v>
      </c>
      <c r="F26" s="15">
        <v>-44</v>
      </c>
      <c r="G26" t="str">
        <f>_xlfn.XLOOKUP(tbl_GL[[#This Row],[Account_key]],tbl_COA[Account_key],tbl_COA[Class],"Not Found")</f>
        <v>Operating account</v>
      </c>
      <c r="H26" t="str">
        <f>_xlfn.XLOOKUP(tbl_GL[[#This Row],[Account_key]],tbl_COA[Account_key],tbl_COA[SubClass],"Not Found")</f>
        <v>Operating Expenses</v>
      </c>
      <c r="I26" t="str">
        <f>_xlfn.XLOOKUP(tbl_GL[[#This Row],[Account_key]],tbl_COA[Account_key],tbl_COA[SubClass2],"Not Found")</f>
        <v>Administration</v>
      </c>
      <c r="J26" t="str">
        <f>_xlfn.XLOOKUP(tbl_GL[[#This Row],[Account_key]],tbl_COA[Account_key],tbl_COA[SubAccount],,0)</f>
        <v>Office Supplies</v>
      </c>
      <c r="K26">
        <f>YEAR(tbl_GL[[#This Row],[Date]])</f>
        <v>2018</v>
      </c>
    </row>
    <row r="27" spans="1:11" hidden="1" x14ac:dyDescent="0.35">
      <c r="A27">
        <v>13.2</v>
      </c>
      <c r="B27" s="24">
        <v>43103</v>
      </c>
      <c r="C27">
        <v>1</v>
      </c>
      <c r="D27">
        <v>20</v>
      </c>
      <c r="E27" t="s">
        <v>99</v>
      </c>
      <c r="F27" s="15">
        <v>-44</v>
      </c>
      <c r="G27" t="str">
        <f>_xlfn.XLOOKUP(tbl_GL[[#This Row],[Account_key]],tbl_COA[Account_key],tbl_COA[Class],"Not Found")</f>
        <v>Assets</v>
      </c>
      <c r="H27" t="str">
        <f>_xlfn.XLOOKUP(tbl_GL[[#This Row],[Account_key]],tbl_COA[Account_key],tbl_COA[SubClass],"Not Found")</f>
        <v>Assets</v>
      </c>
      <c r="I27" t="str">
        <f>_xlfn.XLOOKUP(tbl_GL[[#This Row],[Account_key]],tbl_COA[Account_key],tbl_COA[SubClass2],"Not Found")</f>
        <v>Current Assets</v>
      </c>
      <c r="J27" t="str">
        <f>_xlfn.XLOOKUP(tbl_GL[[#This Row],[Account_key]],tbl_COA[Account_key],tbl_COA[SubAccount],,0)</f>
        <v>Cash in hand</v>
      </c>
      <c r="K27">
        <f>YEAR(tbl_GL[[#This Row],[Date]])</f>
        <v>2018</v>
      </c>
    </row>
    <row r="28" spans="1:11" hidden="1" x14ac:dyDescent="0.35">
      <c r="A28">
        <v>14.1</v>
      </c>
      <c r="B28" s="24">
        <v>43105</v>
      </c>
      <c r="C28">
        <v>1</v>
      </c>
      <c r="D28">
        <v>230</v>
      </c>
      <c r="E28" t="s">
        <v>4</v>
      </c>
      <c r="F28" s="14">
        <v>-395</v>
      </c>
      <c r="G28" t="str">
        <f>_xlfn.XLOOKUP(tbl_GL[[#This Row],[Account_key]],tbl_COA[Account_key],tbl_COA[Class],"Not Found")</f>
        <v>Trading account</v>
      </c>
      <c r="H28" t="str">
        <f>_xlfn.XLOOKUP(tbl_GL[[#This Row],[Account_key]],tbl_COA[Account_key],tbl_COA[SubClass],"Not Found")</f>
        <v>Cost of Sales</v>
      </c>
      <c r="I28" t="str">
        <f>_xlfn.XLOOKUP(tbl_GL[[#This Row],[Account_key]],tbl_COA[Account_key],tbl_COA[SubClass2],"Not Found")</f>
        <v>Cost of Sales</v>
      </c>
      <c r="J28" t="str">
        <f>_xlfn.XLOOKUP(tbl_GL[[#This Row],[Account_key]],tbl_COA[Account_key],tbl_COA[SubAccount],,0)</f>
        <v>Cost of Sales</v>
      </c>
      <c r="K28">
        <f>YEAR(tbl_GL[[#This Row],[Date]])</f>
        <v>2018</v>
      </c>
    </row>
    <row r="29" spans="1:11" hidden="1" x14ac:dyDescent="0.35">
      <c r="A29">
        <v>14.2</v>
      </c>
      <c r="B29" s="24">
        <v>43105</v>
      </c>
      <c r="C29">
        <v>1</v>
      </c>
      <c r="D29">
        <v>60</v>
      </c>
      <c r="E29" t="s">
        <v>4</v>
      </c>
      <c r="F29" s="15">
        <v>-395</v>
      </c>
      <c r="G29" t="str">
        <f>_xlfn.XLOOKUP(tbl_GL[[#This Row],[Account_key]],tbl_COA[Account_key],tbl_COA[Class],"Not Found")</f>
        <v>Assets</v>
      </c>
      <c r="H29" t="str">
        <f>_xlfn.XLOOKUP(tbl_GL[[#This Row],[Account_key]],tbl_COA[Account_key],tbl_COA[SubClass],"Not Found")</f>
        <v>Assets</v>
      </c>
      <c r="I29" t="str">
        <f>_xlfn.XLOOKUP(tbl_GL[[#This Row],[Account_key]],tbl_COA[Account_key],tbl_COA[SubClass2],"Not Found")</f>
        <v>Current Assets</v>
      </c>
      <c r="J29" t="str">
        <f>_xlfn.XLOOKUP(tbl_GL[[#This Row],[Account_key]],tbl_COA[Account_key],tbl_COA[SubAccount],,0)</f>
        <v>Inventory</v>
      </c>
      <c r="K29">
        <f>YEAR(tbl_GL[[#This Row],[Date]])</f>
        <v>2018</v>
      </c>
    </row>
    <row r="30" spans="1:11" hidden="1" x14ac:dyDescent="0.35">
      <c r="A30">
        <v>15.1</v>
      </c>
      <c r="B30" s="24">
        <v>43105</v>
      </c>
      <c r="C30">
        <v>1</v>
      </c>
      <c r="D30">
        <v>210</v>
      </c>
      <c r="E30" t="s">
        <v>8</v>
      </c>
      <c r="F30" s="15">
        <v>1317</v>
      </c>
      <c r="G30" t="str">
        <f>_xlfn.XLOOKUP(tbl_GL[[#This Row],[Account_key]],tbl_COA[Account_key],tbl_COA[Class],"Not Found")</f>
        <v>Trading account</v>
      </c>
      <c r="H30" t="str">
        <f>_xlfn.XLOOKUP(tbl_GL[[#This Row],[Account_key]],tbl_COA[Account_key],tbl_COA[SubClass],"Not Found")</f>
        <v>Sales</v>
      </c>
      <c r="I30" t="str">
        <f>_xlfn.XLOOKUP(tbl_GL[[#This Row],[Account_key]],tbl_COA[Account_key],tbl_COA[SubClass2],"Not Found")</f>
        <v>Sales</v>
      </c>
      <c r="J30" t="str">
        <f>_xlfn.XLOOKUP(tbl_GL[[#This Row],[Account_key]],tbl_COA[Account_key],tbl_COA[SubAccount],,0)</f>
        <v>Sales</v>
      </c>
      <c r="K30">
        <f>YEAR(tbl_GL[[#This Row],[Date]])</f>
        <v>2018</v>
      </c>
    </row>
    <row r="31" spans="1:11" hidden="1" x14ac:dyDescent="0.35">
      <c r="A31">
        <v>15.2</v>
      </c>
      <c r="B31" s="24">
        <v>43105</v>
      </c>
      <c r="C31">
        <v>1</v>
      </c>
      <c r="D31">
        <v>30</v>
      </c>
      <c r="E31" t="s">
        <v>8</v>
      </c>
      <c r="F31" s="15">
        <v>1317</v>
      </c>
      <c r="G31" t="str">
        <f>_xlfn.XLOOKUP(tbl_GL[[#This Row],[Account_key]],tbl_COA[Account_key],tbl_COA[Class],"Not Found")</f>
        <v>Assets</v>
      </c>
      <c r="H31" t="str">
        <f>_xlfn.XLOOKUP(tbl_GL[[#This Row],[Account_key]],tbl_COA[Account_key],tbl_COA[SubClass],"Not Found")</f>
        <v>Assets</v>
      </c>
      <c r="I31" t="str">
        <f>_xlfn.XLOOKUP(tbl_GL[[#This Row],[Account_key]],tbl_COA[Account_key],tbl_COA[SubClass2],"Not Found")</f>
        <v>Current Assets</v>
      </c>
      <c r="J31" t="str">
        <f>_xlfn.XLOOKUP(tbl_GL[[#This Row],[Account_key]],tbl_COA[Account_key],tbl_COA[SubAccount],,0)</f>
        <v>Trade Receivables</v>
      </c>
      <c r="K31">
        <f>YEAR(tbl_GL[[#This Row],[Date]])</f>
        <v>2018</v>
      </c>
    </row>
    <row r="32" spans="1:11" hidden="1" x14ac:dyDescent="0.35">
      <c r="A32">
        <v>16.100000000000001</v>
      </c>
      <c r="B32" s="24">
        <v>43105</v>
      </c>
      <c r="C32">
        <v>1</v>
      </c>
      <c r="D32">
        <v>260</v>
      </c>
      <c r="E32" t="s">
        <v>97</v>
      </c>
      <c r="F32" s="15">
        <v>-2828</v>
      </c>
      <c r="G32" t="str">
        <f>_xlfn.XLOOKUP(tbl_GL[[#This Row],[Account_key]],tbl_COA[Account_key],tbl_COA[Class],"Not Found")</f>
        <v>Operating account</v>
      </c>
      <c r="H32" t="str">
        <f>_xlfn.XLOOKUP(tbl_GL[[#This Row],[Account_key]],tbl_COA[Account_key],tbl_COA[SubClass],"Not Found")</f>
        <v>Operating Expenses</v>
      </c>
      <c r="I32" t="str">
        <f>_xlfn.XLOOKUP(tbl_GL[[#This Row],[Account_key]],tbl_COA[Account_key],tbl_COA[SubClass2],"Not Found")</f>
        <v>Marketing</v>
      </c>
      <c r="J32" t="str">
        <f>_xlfn.XLOOKUP(tbl_GL[[#This Row],[Account_key]],tbl_COA[Account_key],tbl_COA[SubAccount],,0)</f>
        <v>Commissions</v>
      </c>
      <c r="K32">
        <f>YEAR(tbl_GL[[#This Row],[Date]])</f>
        <v>2018</v>
      </c>
    </row>
    <row r="33" spans="1:11" hidden="1" x14ac:dyDescent="0.35">
      <c r="A33">
        <v>16.2</v>
      </c>
      <c r="B33" s="24">
        <v>43105</v>
      </c>
      <c r="C33">
        <v>1</v>
      </c>
      <c r="D33">
        <v>120</v>
      </c>
      <c r="E33" t="s">
        <v>97</v>
      </c>
      <c r="F33" s="15">
        <v>2828</v>
      </c>
      <c r="G33" t="str">
        <f>_xlfn.XLOOKUP(tbl_GL[[#This Row],[Account_key]],tbl_COA[Account_key],tbl_COA[Class],"Not Found")</f>
        <v>Liabilities and Owners Equity</v>
      </c>
      <c r="H33" t="str">
        <f>_xlfn.XLOOKUP(tbl_GL[[#This Row],[Account_key]],tbl_COA[Account_key],tbl_COA[SubClass],"Not Found")</f>
        <v>Liabilities</v>
      </c>
      <c r="I33" t="str">
        <f>_xlfn.XLOOKUP(tbl_GL[[#This Row],[Account_key]],tbl_COA[Account_key],tbl_COA[SubClass2],"Not Found")</f>
        <v>Current Liabilities</v>
      </c>
      <c r="J33" t="str">
        <f>_xlfn.XLOOKUP(tbl_GL[[#This Row],[Account_key]],tbl_COA[Account_key],tbl_COA[SubAccount],,0)</f>
        <v>Accrued Expenses</v>
      </c>
      <c r="K33">
        <f>YEAR(tbl_GL[[#This Row],[Date]])</f>
        <v>2018</v>
      </c>
    </row>
    <row r="34" spans="1:11" hidden="1" x14ac:dyDescent="0.35">
      <c r="A34">
        <v>17.100000000000001</v>
      </c>
      <c r="B34" s="24">
        <v>43105</v>
      </c>
      <c r="C34">
        <v>1</v>
      </c>
      <c r="D34">
        <v>10</v>
      </c>
      <c r="E34" t="s">
        <v>107</v>
      </c>
      <c r="F34" s="15">
        <v>50000</v>
      </c>
      <c r="G34" t="str">
        <f>_xlfn.XLOOKUP(tbl_GL[[#This Row],[Account_key]],tbl_COA[Account_key],tbl_COA[Class],"Not Found")</f>
        <v>Assets</v>
      </c>
      <c r="H34" t="str">
        <f>_xlfn.XLOOKUP(tbl_GL[[#This Row],[Account_key]],tbl_COA[Account_key],tbl_COA[SubClass],"Not Found")</f>
        <v>Assets</v>
      </c>
      <c r="I34" t="str">
        <f>_xlfn.XLOOKUP(tbl_GL[[#This Row],[Account_key]],tbl_COA[Account_key],tbl_COA[SubClass2],"Not Found")</f>
        <v>Current Assets</v>
      </c>
      <c r="J34" t="str">
        <f>_xlfn.XLOOKUP(tbl_GL[[#This Row],[Account_key]],tbl_COA[Account_key],tbl_COA[SubAccount],,0)</f>
        <v>Cash at Bank</v>
      </c>
      <c r="K34">
        <f>YEAR(tbl_GL[[#This Row],[Date]])</f>
        <v>2018</v>
      </c>
    </row>
    <row r="35" spans="1:11" hidden="1" x14ac:dyDescent="0.35">
      <c r="A35">
        <v>17.2</v>
      </c>
      <c r="B35" s="24">
        <v>43105</v>
      </c>
      <c r="C35">
        <v>1</v>
      </c>
      <c r="D35">
        <v>160</v>
      </c>
      <c r="E35" t="s">
        <v>107</v>
      </c>
      <c r="F35" s="15">
        <v>50000</v>
      </c>
      <c r="G35" t="str">
        <f>_xlfn.XLOOKUP(tbl_GL[[#This Row],[Account_key]],tbl_COA[Account_key],tbl_COA[Class],"Not Found")</f>
        <v>Liabilities and Owners Equity</v>
      </c>
      <c r="H35" t="str">
        <f>_xlfn.XLOOKUP(tbl_GL[[#This Row],[Account_key]],tbl_COA[Account_key],tbl_COA[SubClass],"Not Found")</f>
        <v>Liabilities</v>
      </c>
      <c r="I35" t="str">
        <f>_xlfn.XLOOKUP(tbl_GL[[#This Row],[Account_key]],tbl_COA[Account_key],tbl_COA[SubClass2],"Not Found")</f>
        <v>Long Term Liabilities</v>
      </c>
      <c r="J35" t="str">
        <f>_xlfn.XLOOKUP(tbl_GL[[#This Row],[Account_key]],tbl_COA[Account_key],tbl_COA[SubAccount],,0)</f>
        <v>Long Term Obligations</v>
      </c>
      <c r="K35">
        <f>YEAR(tbl_GL[[#This Row],[Date]])</f>
        <v>2018</v>
      </c>
    </row>
    <row r="36" spans="1:11" hidden="1" x14ac:dyDescent="0.35">
      <c r="A36">
        <v>18.100000000000001</v>
      </c>
      <c r="B36" s="24">
        <v>43109</v>
      </c>
      <c r="C36">
        <v>1</v>
      </c>
      <c r="D36">
        <v>300</v>
      </c>
      <c r="E36" t="s">
        <v>97</v>
      </c>
      <c r="F36" s="15">
        <v>-2388</v>
      </c>
      <c r="G36" t="str">
        <f>_xlfn.XLOOKUP(tbl_GL[[#This Row],[Account_key]],tbl_COA[Account_key],tbl_COA[Class],"Not Found")</f>
        <v>Operating account</v>
      </c>
      <c r="H36" t="str">
        <f>_xlfn.XLOOKUP(tbl_GL[[#This Row],[Account_key]],tbl_COA[Account_key],tbl_COA[SubClass],"Not Found")</f>
        <v>Operating Expenses</v>
      </c>
      <c r="I36" t="str">
        <f>_xlfn.XLOOKUP(tbl_GL[[#This Row],[Account_key]],tbl_COA[Account_key],tbl_COA[SubClass2],"Not Found")</f>
        <v>Administration</v>
      </c>
      <c r="J36" t="str">
        <f>_xlfn.XLOOKUP(tbl_GL[[#This Row],[Account_key]],tbl_COA[Account_key],tbl_COA[SubAccount],,0)</f>
        <v>Entertainment</v>
      </c>
      <c r="K36">
        <f>YEAR(tbl_GL[[#This Row],[Date]])</f>
        <v>2018</v>
      </c>
    </row>
    <row r="37" spans="1:11" hidden="1" x14ac:dyDescent="0.35">
      <c r="A37">
        <v>18.2</v>
      </c>
      <c r="B37" s="24">
        <v>43109</v>
      </c>
      <c r="C37">
        <v>1</v>
      </c>
      <c r="D37">
        <v>120</v>
      </c>
      <c r="E37" t="s">
        <v>97</v>
      </c>
      <c r="F37" s="15">
        <v>2388</v>
      </c>
      <c r="G37" t="str">
        <f>_xlfn.XLOOKUP(tbl_GL[[#This Row],[Account_key]],tbl_COA[Account_key],tbl_COA[Class],"Not Found")</f>
        <v>Liabilities and Owners Equity</v>
      </c>
      <c r="H37" t="str">
        <f>_xlfn.XLOOKUP(tbl_GL[[#This Row],[Account_key]],tbl_COA[Account_key],tbl_COA[SubClass],"Not Found")</f>
        <v>Liabilities</v>
      </c>
      <c r="I37" t="str">
        <f>_xlfn.XLOOKUP(tbl_GL[[#This Row],[Account_key]],tbl_COA[Account_key],tbl_COA[SubClass2],"Not Found")</f>
        <v>Current Liabilities</v>
      </c>
      <c r="J37" t="str">
        <f>_xlfn.XLOOKUP(tbl_GL[[#This Row],[Account_key]],tbl_COA[Account_key],tbl_COA[SubAccount],,0)</f>
        <v>Accrued Expenses</v>
      </c>
      <c r="K37">
        <f>YEAR(tbl_GL[[#This Row],[Date]])</f>
        <v>2018</v>
      </c>
    </row>
    <row r="38" spans="1:11" hidden="1" x14ac:dyDescent="0.35">
      <c r="A38">
        <v>19.100000000000001</v>
      </c>
      <c r="B38" s="24">
        <v>43113</v>
      </c>
      <c r="C38">
        <v>1</v>
      </c>
      <c r="D38">
        <v>230</v>
      </c>
      <c r="E38" t="s">
        <v>4</v>
      </c>
      <c r="F38" s="14">
        <v>-1165</v>
      </c>
      <c r="G38" t="str">
        <f>_xlfn.XLOOKUP(tbl_GL[[#This Row],[Account_key]],tbl_COA[Account_key],tbl_COA[Class],"Not Found")</f>
        <v>Trading account</v>
      </c>
      <c r="H38" t="str">
        <f>_xlfn.XLOOKUP(tbl_GL[[#This Row],[Account_key]],tbl_COA[Account_key],tbl_COA[SubClass],"Not Found")</f>
        <v>Cost of Sales</v>
      </c>
      <c r="I38" t="str">
        <f>_xlfn.XLOOKUP(tbl_GL[[#This Row],[Account_key]],tbl_COA[Account_key],tbl_COA[SubClass2],"Not Found")</f>
        <v>Cost of Sales</v>
      </c>
      <c r="J38" t="str">
        <f>_xlfn.XLOOKUP(tbl_GL[[#This Row],[Account_key]],tbl_COA[Account_key],tbl_COA[SubAccount],,0)</f>
        <v>Cost of Sales</v>
      </c>
      <c r="K38">
        <f>YEAR(tbl_GL[[#This Row],[Date]])</f>
        <v>2018</v>
      </c>
    </row>
    <row r="39" spans="1:11" hidden="1" x14ac:dyDescent="0.35">
      <c r="A39">
        <v>19.2</v>
      </c>
      <c r="B39" s="24">
        <v>43113</v>
      </c>
      <c r="C39">
        <v>1</v>
      </c>
      <c r="D39">
        <v>60</v>
      </c>
      <c r="E39" t="s">
        <v>4</v>
      </c>
      <c r="F39" s="15">
        <v>-1165</v>
      </c>
      <c r="G39" t="str">
        <f>_xlfn.XLOOKUP(tbl_GL[[#This Row],[Account_key]],tbl_COA[Account_key],tbl_COA[Class],"Not Found")</f>
        <v>Assets</v>
      </c>
      <c r="H39" t="str">
        <f>_xlfn.XLOOKUP(tbl_GL[[#This Row],[Account_key]],tbl_COA[Account_key],tbl_COA[SubClass],"Not Found")</f>
        <v>Assets</v>
      </c>
      <c r="I39" t="str">
        <f>_xlfn.XLOOKUP(tbl_GL[[#This Row],[Account_key]],tbl_COA[Account_key],tbl_COA[SubClass2],"Not Found")</f>
        <v>Current Assets</v>
      </c>
      <c r="J39" t="str">
        <f>_xlfn.XLOOKUP(tbl_GL[[#This Row],[Account_key]],tbl_COA[Account_key],tbl_COA[SubAccount],,0)</f>
        <v>Inventory</v>
      </c>
      <c r="K39">
        <f>YEAR(tbl_GL[[#This Row],[Date]])</f>
        <v>2018</v>
      </c>
    </row>
    <row r="40" spans="1:11" hidden="1" x14ac:dyDescent="0.35">
      <c r="A40">
        <v>20.100000000000001</v>
      </c>
      <c r="B40" s="24">
        <v>43113</v>
      </c>
      <c r="C40">
        <v>1</v>
      </c>
      <c r="D40">
        <v>260</v>
      </c>
      <c r="E40" t="s">
        <v>97</v>
      </c>
      <c r="F40" s="15">
        <v>-3000</v>
      </c>
      <c r="G40" t="str">
        <f>_xlfn.XLOOKUP(tbl_GL[[#This Row],[Account_key]],tbl_COA[Account_key],tbl_COA[Class],"Not Found")</f>
        <v>Operating account</v>
      </c>
      <c r="H40" t="str">
        <f>_xlfn.XLOOKUP(tbl_GL[[#This Row],[Account_key]],tbl_COA[Account_key],tbl_COA[SubClass],"Not Found")</f>
        <v>Operating Expenses</v>
      </c>
      <c r="I40" t="str">
        <f>_xlfn.XLOOKUP(tbl_GL[[#This Row],[Account_key]],tbl_COA[Account_key],tbl_COA[SubClass2],"Not Found")</f>
        <v>Marketing</v>
      </c>
      <c r="J40" t="str">
        <f>_xlfn.XLOOKUP(tbl_GL[[#This Row],[Account_key]],tbl_COA[Account_key],tbl_COA[SubAccount],,0)</f>
        <v>Commissions</v>
      </c>
      <c r="K40">
        <f>YEAR(tbl_GL[[#This Row],[Date]])</f>
        <v>2018</v>
      </c>
    </row>
    <row r="41" spans="1:11" hidden="1" x14ac:dyDescent="0.35">
      <c r="A41">
        <v>20.2</v>
      </c>
      <c r="B41" s="24">
        <v>43113</v>
      </c>
      <c r="C41">
        <v>1</v>
      </c>
      <c r="D41">
        <v>120</v>
      </c>
      <c r="E41" t="s">
        <v>97</v>
      </c>
      <c r="F41" s="15">
        <v>3000</v>
      </c>
      <c r="G41" t="str">
        <f>_xlfn.XLOOKUP(tbl_GL[[#This Row],[Account_key]],tbl_COA[Account_key],tbl_COA[Class],"Not Found")</f>
        <v>Liabilities and Owners Equity</v>
      </c>
      <c r="H41" t="str">
        <f>_xlfn.XLOOKUP(tbl_GL[[#This Row],[Account_key]],tbl_COA[Account_key],tbl_COA[SubClass],"Not Found")</f>
        <v>Liabilities</v>
      </c>
      <c r="I41" t="str">
        <f>_xlfn.XLOOKUP(tbl_GL[[#This Row],[Account_key]],tbl_COA[Account_key],tbl_COA[SubClass2],"Not Found")</f>
        <v>Current Liabilities</v>
      </c>
      <c r="J41" t="str">
        <f>_xlfn.XLOOKUP(tbl_GL[[#This Row],[Account_key]],tbl_COA[Account_key],tbl_COA[SubAccount],,0)</f>
        <v>Accrued Expenses</v>
      </c>
      <c r="K41">
        <f>YEAR(tbl_GL[[#This Row],[Date]])</f>
        <v>2018</v>
      </c>
    </row>
    <row r="42" spans="1:11" hidden="1" x14ac:dyDescent="0.35">
      <c r="A42">
        <v>21.1</v>
      </c>
      <c r="B42" s="24">
        <v>43113</v>
      </c>
      <c r="C42">
        <v>1</v>
      </c>
      <c r="D42">
        <v>210</v>
      </c>
      <c r="E42" t="s">
        <v>7</v>
      </c>
      <c r="F42" s="15">
        <v>3882</v>
      </c>
      <c r="G42" t="str">
        <f>_xlfn.XLOOKUP(tbl_GL[[#This Row],[Account_key]],tbl_COA[Account_key],tbl_COA[Class],"Not Found")</f>
        <v>Trading account</v>
      </c>
      <c r="H42" t="str">
        <f>_xlfn.XLOOKUP(tbl_GL[[#This Row],[Account_key]],tbl_COA[Account_key],tbl_COA[SubClass],"Not Found")</f>
        <v>Sales</v>
      </c>
      <c r="I42" t="str">
        <f>_xlfn.XLOOKUP(tbl_GL[[#This Row],[Account_key]],tbl_COA[Account_key],tbl_COA[SubClass2],"Not Found")</f>
        <v>Sales</v>
      </c>
      <c r="J42" t="str">
        <f>_xlfn.XLOOKUP(tbl_GL[[#This Row],[Account_key]],tbl_COA[Account_key],tbl_COA[SubAccount],,0)</f>
        <v>Sales</v>
      </c>
      <c r="K42">
        <f>YEAR(tbl_GL[[#This Row],[Date]])</f>
        <v>2018</v>
      </c>
    </row>
    <row r="43" spans="1:11" hidden="1" x14ac:dyDescent="0.35">
      <c r="A43">
        <v>21.2</v>
      </c>
      <c r="B43" s="24">
        <v>43113</v>
      </c>
      <c r="C43">
        <v>1</v>
      </c>
      <c r="D43">
        <v>10</v>
      </c>
      <c r="E43" t="s">
        <v>7</v>
      </c>
      <c r="F43" s="15">
        <v>3882</v>
      </c>
      <c r="G43" t="str">
        <f>_xlfn.XLOOKUP(tbl_GL[[#This Row],[Account_key]],tbl_COA[Account_key],tbl_COA[Class],"Not Found")</f>
        <v>Assets</v>
      </c>
      <c r="H43" t="str">
        <f>_xlfn.XLOOKUP(tbl_GL[[#This Row],[Account_key]],tbl_COA[Account_key],tbl_COA[SubClass],"Not Found")</f>
        <v>Assets</v>
      </c>
      <c r="I43" t="str">
        <f>_xlfn.XLOOKUP(tbl_GL[[#This Row],[Account_key]],tbl_COA[Account_key],tbl_COA[SubClass2],"Not Found")</f>
        <v>Current Assets</v>
      </c>
      <c r="J43" t="str">
        <f>_xlfn.XLOOKUP(tbl_GL[[#This Row],[Account_key]],tbl_COA[Account_key],tbl_COA[SubAccount],,0)</f>
        <v>Cash at Bank</v>
      </c>
      <c r="K43">
        <f>YEAR(tbl_GL[[#This Row],[Date]])</f>
        <v>2018</v>
      </c>
    </row>
    <row r="44" spans="1:11" hidden="1" x14ac:dyDescent="0.35">
      <c r="A44">
        <v>22.1</v>
      </c>
      <c r="B44" s="24">
        <v>43113</v>
      </c>
      <c r="C44">
        <v>1</v>
      </c>
      <c r="D44">
        <v>230</v>
      </c>
      <c r="E44" t="s">
        <v>4</v>
      </c>
      <c r="F44" s="14">
        <v>-4618</v>
      </c>
      <c r="G44" t="str">
        <f>_xlfn.XLOOKUP(tbl_GL[[#This Row],[Account_key]],tbl_COA[Account_key],tbl_COA[Class],"Not Found")</f>
        <v>Trading account</v>
      </c>
      <c r="H44" t="str">
        <f>_xlfn.XLOOKUP(tbl_GL[[#This Row],[Account_key]],tbl_COA[Account_key],tbl_COA[SubClass],"Not Found")</f>
        <v>Cost of Sales</v>
      </c>
      <c r="I44" t="str">
        <f>_xlfn.XLOOKUP(tbl_GL[[#This Row],[Account_key]],tbl_COA[Account_key],tbl_COA[SubClass2],"Not Found")</f>
        <v>Cost of Sales</v>
      </c>
      <c r="J44" t="str">
        <f>_xlfn.XLOOKUP(tbl_GL[[#This Row],[Account_key]],tbl_COA[Account_key],tbl_COA[SubAccount],,0)</f>
        <v>Cost of Sales</v>
      </c>
      <c r="K44">
        <f>YEAR(tbl_GL[[#This Row],[Date]])</f>
        <v>2018</v>
      </c>
    </row>
    <row r="45" spans="1:11" hidden="1" x14ac:dyDescent="0.35">
      <c r="A45">
        <v>22.2</v>
      </c>
      <c r="B45" s="24">
        <v>43113</v>
      </c>
      <c r="C45">
        <v>1</v>
      </c>
      <c r="D45">
        <v>60</v>
      </c>
      <c r="E45" t="s">
        <v>4</v>
      </c>
      <c r="F45" s="15">
        <v>-4618</v>
      </c>
      <c r="G45" t="str">
        <f>_xlfn.XLOOKUP(tbl_GL[[#This Row],[Account_key]],tbl_COA[Account_key],tbl_COA[Class],"Not Found")</f>
        <v>Assets</v>
      </c>
      <c r="H45" t="str">
        <f>_xlfn.XLOOKUP(tbl_GL[[#This Row],[Account_key]],tbl_COA[Account_key],tbl_COA[SubClass],"Not Found")</f>
        <v>Assets</v>
      </c>
      <c r="I45" t="str">
        <f>_xlfn.XLOOKUP(tbl_GL[[#This Row],[Account_key]],tbl_COA[Account_key],tbl_COA[SubClass2],"Not Found")</f>
        <v>Current Assets</v>
      </c>
      <c r="J45" t="str">
        <f>_xlfn.XLOOKUP(tbl_GL[[#This Row],[Account_key]],tbl_COA[Account_key],tbl_COA[SubAccount],,0)</f>
        <v>Inventory</v>
      </c>
      <c r="K45">
        <f>YEAR(tbl_GL[[#This Row],[Date]])</f>
        <v>2018</v>
      </c>
    </row>
    <row r="46" spans="1:11" hidden="1" x14ac:dyDescent="0.35">
      <c r="A46">
        <v>23.1</v>
      </c>
      <c r="B46" s="24">
        <v>43113</v>
      </c>
      <c r="C46">
        <v>1</v>
      </c>
      <c r="D46">
        <v>210</v>
      </c>
      <c r="E46" t="s">
        <v>8</v>
      </c>
      <c r="F46" s="15">
        <v>15394</v>
      </c>
      <c r="G46" t="str">
        <f>_xlfn.XLOOKUP(tbl_GL[[#This Row],[Account_key]],tbl_COA[Account_key],tbl_COA[Class],"Not Found")</f>
        <v>Trading account</v>
      </c>
      <c r="H46" t="str">
        <f>_xlfn.XLOOKUP(tbl_GL[[#This Row],[Account_key]],tbl_COA[Account_key],tbl_COA[SubClass],"Not Found")</f>
        <v>Sales</v>
      </c>
      <c r="I46" t="str">
        <f>_xlfn.XLOOKUP(tbl_GL[[#This Row],[Account_key]],tbl_COA[Account_key],tbl_COA[SubClass2],"Not Found")</f>
        <v>Sales</v>
      </c>
      <c r="J46" t="str">
        <f>_xlfn.XLOOKUP(tbl_GL[[#This Row],[Account_key]],tbl_COA[Account_key],tbl_COA[SubAccount],,0)</f>
        <v>Sales</v>
      </c>
      <c r="K46">
        <f>YEAR(tbl_GL[[#This Row],[Date]])</f>
        <v>2018</v>
      </c>
    </row>
    <row r="47" spans="1:11" hidden="1" x14ac:dyDescent="0.35">
      <c r="A47">
        <v>23.2</v>
      </c>
      <c r="B47" s="24">
        <v>43113</v>
      </c>
      <c r="C47">
        <v>1</v>
      </c>
      <c r="D47">
        <v>30</v>
      </c>
      <c r="E47" t="s">
        <v>8</v>
      </c>
      <c r="F47" s="15">
        <v>15394</v>
      </c>
      <c r="G47" t="str">
        <f>_xlfn.XLOOKUP(tbl_GL[[#This Row],[Account_key]],tbl_COA[Account_key],tbl_COA[Class],"Not Found")</f>
        <v>Assets</v>
      </c>
      <c r="H47" t="str">
        <f>_xlfn.XLOOKUP(tbl_GL[[#This Row],[Account_key]],tbl_COA[Account_key],tbl_COA[SubClass],"Not Found")</f>
        <v>Assets</v>
      </c>
      <c r="I47" t="str">
        <f>_xlfn.XLOOKUP(tbl_GL[[#This Row],[Account_key]],tbl_COA[Account_key],tbl_COA[SubClass2],"Not Found")</f>
        <v>Current Assets</v>
      </c>
      <c r="J47" t="str">
        <f>_xlfn.XLOOKUP(tbl_GL[[#This Row],[Account_key]],tbl_COA[Account_key],tbl_COA[SubAccount],,0)</f>
        <v>Trade Receivables</v>
      </c>
      <c r="K47">
        <f>YEAR(tbl_GL[[#This Row],[Date]])</f>
        <v>2018</v>
      </c>
    </row>
    <row r="48" spans="1:11" hidden="1" x14ac:dyDescent="0.35">
      <c r="A48">
        <v>24.1</v>
      </c>
      <c r="B48" s="24">
        <v>43116</v>
      </c>
      <c r="C48">
        <v>1</v>
      </c>
      <c r="D48">
        <v>280</v>
      </c>
      <c r="E48" t="s">
        <v>97</v>
      </c>
      <c r="F48" s="15">
        <v>-2920</v>
      </c>
      <c r="G48" t="str">
        <f>_xlfn.XLOOKUP(tbl_GL[[#This Row],[Account_key]],tbl_COA[Account_key],tbl_COA[Class],"Not Found")</f>
        <v>Operating account</v>
      </c>
      <c r="H48" t="str">
        <f>_xlfn.XLOOKUP(tbl_GL[[#This Row],[Account_key]],tbl_COA[Account_key],tbl_COA[SubClass],"Not Found")</f>
        <v>Operating Expenses</v>
      </c>
      <c r="I48" t="str">
        <f>_xlfn.XLOOKUP(tbl_GL[[#This Row],[Account_key]],tbl_COA[Account_key],tbl_COA[SubClass2],"Not Found")</f>
        <v>Marketing</v>
      </c>
      <c r="J48" t="str">
        <f>_xlfn.XLOOKUP(tbl_GL[[#This Row],[Account_key]],tbl_COA[Account_key],tbl_COA[SubAccount],,0)</f>
        <v>Advertisements</v>
      </c>
      <c r="K48">
        <f>YEAR(tbl_GL[[#This Row],[Date]])</f>
        <v>2018</v>
      </c>
    </row>
    <row r="49" spans="1:11" hidden="1" x14ac:dyDescent="0.35">
      <c r="A49">
        <v>24.2</v>
      </c>
      <c r="B49" s="24">
        <v>43116</v>
      </c>
      <c r="C49">
        <v>1</v>
      </c>
      <c r="D49">
        <v>120</v>
      </c>
      <c r="E49" t="s">
        <v>97</v>
      </c>
      <c r="F49" s="15">
        <v>2920</v>
      </c>
      <c r="G49" t="str">
        <f>_xlfn.XLOOKUP(tbl_GL[[#This Row],[Account_key]],tbl_COA[Account_key],tbl_COA[Class],"Not Found")</f>
        <v>Liabilities and Owners Equity</v>
      </c>
      <c r="H49" t="str">
        <f>_xlfn.XLOOKUP(tbl_GL[[#This Row],[Account_key]],tbl_COA[Account_key],tbl_COA[SubClass],"Not Found")</f>
        <v>Liabilities</v>
      </c>
      <c r="I49" t="str">
        <f>_xlfn.XLOOKUP(tbl_GL[[#This Row],[Account_key]],tbl_COA[Account_key],tbl_COA[SubClass2],"Not Found")</f>
        <v>Current Liabilities</v>
      </c>
      <c r="J49" t="str">
        <f>_xlfn.XLOOKUP(tbl_GL[[#This Row],[Account_key]],tbl_COA[Account_key],tbl_COA[SubAccount],,0)</f>
        <v>Accrued Expenses</v>
      </c>
      <c r="K49">
        <f>YEAR(tbl_GL[[#This Row],[Date]])</f>
        <v>2018</v>
      </c>
    </row>
    <row r="50" spans="1:11" hidden="1" x14ac:dyDescent="0.35">
      <c r="A50">
        <v>25.1</v>
      </c>
      <c r="B50" s="24">
        <v>43119</v>
      </c>
      <c r="C50">
        <v>1</v>
      </c>
      <c r="D50">
        <v>290</v>
      </c>
      <c r="E50" t="s">
        <v>99</v>
      </c>
      <c r="F50" s="15">
        <v>-13</v>
      </c>
      <c r="G50" t="str">
        <f>_xlfn.XLOOKUP(tbl_GL[[#This Row],[Account_key]],tbl_COA[Account_key],tbl_COA[Class],"Not Found")</f>
        <v>Operating account</v>
      </c>
      <c r="H50" t="str">
        <f>_xlfn.XLOOKUP(tbl_GL[[#This Row],[Account_key]],tbl_COA[Account_key],tbl_COA[SubClass],"Not Found")</f>
        <v>Operating Expenses</v>
      </c>
      <c r="I50" t="str">
        <f>_xlfn.XLOOKUP(tbl_GL[[#This Row],[Account_key]],tbl_COA[Account_key],tbl_COA[SubClass2],"Not Found")</f>
        <v>Administration</v>
      </c>
      <c r="J50" t="str">
        <f>_xlfn.XLOOKUP(tbl_GL[[#This Row],[Account_key]],tbl_COA[Account_key],tbl_COA[SubAccount],,0)</f>
        <v>Travel</v>
      </c>
      <c r="K50">
        <f>YEAR(tbl_GL[[#This Row],[Date]])</f>
        <v>2018</v>
      </c>
    </row>
    <row r="51" spans="1:11" hidden="1" x14ac:dyDescent="0.35">
      <c r="A51">
        <v>25.2</v>
      </c>
      <c r="B51" s="24">
        <v>43119</v>
      </c>
      <c r="C51">
        <v>1</v>
      </c>
      <c r="D51">
        <v>20</v>
      </c>
      <c r="E51" t="s">
        <v>99</v>
      </c>
      <c r="F51" s="15">
        <v>-13</v>
      </c>
      <c r="G51" t="str">
        <f>_xlfn.XLOOKUP(tbl_GL[[#This Row],[Account_key]],tbl_COA[Account_key],tbl_COA[Class],"Not Found")</f>
        <v>Assets</v>
      </c>
      <c r="H51" t="str">
        <f>_xlfn.XLOOKUP(tbl_GL[[#This Row],[Account_key]],tbl_COA[Account_key],tbl_COA[SubClass],"Not Found")</f>
        <v>Assets</v>
      </c>
      <c r="I51" t="str">
        <f>_xlfn.XLOOKUP(tbl_GL[[#This Row],[Account_key]],tbl_COA[Account_key],tbl_COA[SubClass2],"Not Found")</f>
        <v>Current Assets</v>
      </c>
      <c r="J51" t="str">
        <f>_xlfn.XLOOKUP(tbl_GL[[#This Row],[Account_key]],tbl_COA[Account_key],tbl_COA[SubAccount],,0)</f>
        <v>Cash in hand</v>
      </c>
      <c r="K51">
        <f>YEAR(tbl_GL[[#This Row],[Date]])</f>
        <v>2018</v>
      </c>
    </row>
    <row r="52" spans="1:11" hidden="1" x14ac:dyDescent="0.35">
      <c r="A52">
        <v>26.1</v>
      </c>
      <c r="B52" s="24">
        <v>43120</v>
      </c>
      <c r="C52">
        <v>1</v>
      </c>
      <c r="D52">
        <v>75</v>
      </c>
      <c r="E52" t="s">
        <v>131</v>
      </c>
      <c r="F52" s="15">
        <v>80000</v>
      </c>
      <c r="G52" t="str">
        <f>_xlfn.XLOOKUP(tbl_GL[[#This Row],[Account_key]],tbl_COA[Account_key],tbl_COA[Class],"Not Found")</f>
        <v>Assets</v>
      </c>
      <c r="H52" t="str">
        <f>_xlfn.XLOOKUP(tbl_GL[[#This Row],[Account_key]],tbl_COA[Account_key],tbl_COA[SubClass],"Not Found")</f>
        <v>Assets</v>
      </c>
      <c r="I52" t="str">
        <f>_xlfn.XLOOKUP(tbl_GL[[#This Row],[Account_key]],tbl_COA[Account_key],tbl_COA[SubClass2],"Not Found")</f>
        <v>Current Assets</v>
      </c>
      <c r="J52" t="str">
        <f>_xlfn.XLOOKUP(tbl_GL[[#This Row],[Account_key]],tbl_COA[Account_key],tbl_COA[SubAccount],,0)</f>
        <v>Securities</v>
      </c>
      <c r="K52">
        <f>YEAR(tbl_GL[[#This Row],[Date]])</f>
        <v>2018</v>
      </c>
    </row>
    <row r="53" spans="1:11" hidden="1" x14ac:dyDescent="0.35">
      <c r="A53">
        <v>26.2</v>
      </c>
      <c r="B53" s="24">
        <v>43120</v>
      </c>
      <c r="C53">
        <v>1</v>
      </c>
      <c r="D53">
        <v>10</v>
      </c>
      <c r="E53" t="s">
        <v>131</v>
      </c>
      <c r="F53" s="15">
        <v>-80000</v>
      </c>
      <c r="G53" t="str">
        <f>_xlfn.XLOOKUP(tbl_GL[[#This Row],[Account_key]],tbl_COA[Account_key],tbl_COA[Class],"Not Found")</f>
        <v>Assets</v>
      </c>
      <c r="H53" t="str">
        <f>_xlfn.XLOOKUP(tbl_GL[[#This Row],[Account_key]],tbl_COA[Account_key],tbl_COA[SubClass],"Not Found")</f>
        <v>Assets</v>
      </c>
      <c r="I53" t="str">
        <f>_xlfn.XLOOKUP(tbl_GL[[#This Row],[Account_key]],tbl_COA[Account_key],tbl_COA[SubClass2],"Not Found")</f>
        <v>Current Assets</v>
      </c>
      <c r="J53" t="str">
        <f>_xlfn.XLOOKUP(tbl_GL[[#This Row],[Account_key]],tbl_COA[Account_key],tbl_COA[SubAccount],,0)</f>
        <v>Cash at Bank</v>
      </c>
      <c r="K53">
        <f>YEAR(tbl_GL[[#This Row],[Date]])</f>
        <v>2018</v>
      </c>
    </row>
    <row r="54" spans="1:11" hidden="1" x14ac:dyDescent="0.35">
      <c r="A54">
        <v>27.1</v>
      </c>
      <c r="B54" s="24">
        <v>43121</v>
      </c>
      <c r="C54">
        <v>1</v>
      </c>
      <c r="D54">
        <v>290</v>
      </c>
      <c r="E54" t="s">
        <v>97</v>
      </c>
      <c r="F54" s="15">
        <v>-2100</v>
      </c>
      <c r="G54" t="str">
        <f>_xlfn.XLOOKUP(tbl_GL[[#This Row],[Account_key]],tbl_COA[Account_key],tbl_COA[Class],"Not Found")</f>
        <v>Operating account</v>
      </c>
      <c r="H54" t="str">
        <f>_xlfn.XLOOKUP(tbl_GL[[#This Row],[Account_key]],tbl_COA[Account_key],tbl_COA[SubClass],"Not Found")</f>
        <v>Operating Expenses</v>
      </c>
      <c r="I54" t="str">
        <f>_xlfn.XLOOKUP(tbl_GL[[#This Row],[Account_key]],tbl_COA[Account_key],tbl_COA[SubClass2],"Not Found")</f>
        <v>Administration</v>
      </c>
      <c r="J54" t="str">
        <f>_xlfn.XLOOKUP(tbl_GL[[#This Row],[Account_key]],tbl_COA[Account_key],tbl_COA[SubAccount],,0)</f>
        <v>Travel</v>
      </c>
      <c r="K54">
        <f>YEAR(tbl_GL[[#This Row],[Date]])</f>
        <v>2018</v>
      </c>
    </row>
    <row r="55" spans="1:11" hidden="1" x14ac:dyDescent="0.35">
      <c r="A55">
        <v>27.2</v>
      </c>
      <c r="B55" s="24">
        <v>43121</v>
      </c>
      <c r="C55">
        <v>1</v>
      </c>
      <c r="D55">
        <v>120</v>
      </c>
      <c r="E55" t="s">
        <v>97</v>
      </c>
      <c r="F55" s="15">
        <v>2100</v>
      </c>
      <c r="G55" t="str">
        <f>_xlfn.XLOOKUP(tbl_GL[[#This Row],[Account_key]],tbl_COA[Account_key],tbl_COA[Class],"Not Found")</f>
        <v>Liabilities and Owners Equity</v>
      </c>
      <c r="H55" t="str">
        <f>_xlfn.XLOOKUP(tbl_GL[[#This Row],[Account_key]],tbl_COA[Account_key],tbl_COA[SubClass],"Not Found")</f>
        <v>Liabilities</v>
      </c>
      <c r="I55" t="str">
        <f>_xlfn.XLOOKUP(tbl_GL[[#This Row],[Account_key]],tbl_COA[Account_key],tbl_COA[SubClass2],"Not Found")</f>
        <v>Current Liabilities</v>
      </c>
      <c r="J55" t="str">
        <f>_xlfn.XLOOKUP(tbl_GL[[#This Row],[Account_key]],tbl_COA[Account_key],tbl_COA[SubAccount],,0)</f>
        <v>Accrued Expenses</v>
      </c>
      <c r="K55">
        <f>YEAR(tbl_GL[[#This Row],[Date]])</f>
        <v>2018</v>
      </c>
    </row>
    <row r="56" spans="1:11" hidden="1" x14ac:dyDescent="0.35">
      <c r="A56">
        <v>28.1</v>
      </c>
      <c r="B56" s="24">
        <v>43121</v>
      </c>
      <c r="C56">
        <v>1</v>
      </c>
      <c r="D56">
        <v>30</v>
      </c>
      <c r="E56" t="s">
        <v>80</v>
      </c>
      <c r="F56" s="15">
        <v>-14570</v>
      </c>
      <c r="G56" t="str">
        <f>_xlfn.XLOOKUP(tbl_GL[[#This Row],[Account_key]],tbl_COA[Account_key],tbl_COA[Class],"Not Found")</f>
        <v>Assets</v>
      </c>
      <c r="H56" t="str">
        <f>_xlfn.XLOOKUP(tbl_GL[[#This Row],[Account_key]],tbl_COA[Account_key],tbl_COA[SubClass],"Not Found")</f>
        <v>Assets</v>
      </c>
      <c r="I56" t="str">
        <f>_xlfn.XLOOKUP(tbl_GL[[#This Row],[Account_key]],tbl_COA[Account_key],tbl_COA[SubClass2],"Not Found")</f>
        <v>Current Assets</v>
      </c>
      <c r="J56" t="str">
        <f>_xlfn.XLOOKUP(tbl_GL[[#This Row],[Account_key]],tbl_COA[Account_key],tbl_COA[SubAccount],,0)</f>
        <v>Trade Receivables</v>
      </c>
      <c r="K56">
        <f>YEAR(tbl_GL[[#This Row],[Date]])</f>
        <v>2018</v>
      </c>
    </row>
    <row r="57" spans="1:11" hidden="1" x14ac:dyDescent="0.35">
      <c r="A57">
        <v>28.2</v>
      </c>
      <c r="B57" s="24">
        <v>43121</v>
      </c>
      <c r="C57">
        <v>1</v>
      </c>
      <c r="D57">
        <v>10</v>
      </c>
      <c r="E57" t="s">
        <v>80</v>
      </c>
      <c r="F57" s="15">
        <v>14570</v>
      </c>
      <c r="G57" t="str">
        <f>_xlfn.XLOOKUP(tbl_GL[[#This Row],[Account_key]],tbl_COA[Account_key],tbl_COA[Class],"Not Found")</f>
        <v>Assets</v>
      </c>
      <c r="H57" t="str">
        <f>_xlfn.XLOOKUP(tbl_GL[[#This Row],[Account_key]],tbl_COA[Account_key],tbl_COA[SubClass],"Not Found")</f>
        <v>Assets</v>
      </c>
      <c r="I57" t="str">
        <f>_xlfn.XLOOKUP(tbl_GL[[#This Row],[Account_key]],tbl_COA[Account_key],tbl_COA[SubClass2],"Not Found")</f>
        <v>Current Assets</v>
      </c>
      <c r="J57" t="str">
        <f>_xlfn.XLOOKUP(tbl_GL[[#This Row],[Account_key]],tbl_COA[Account_key],tbl_COA[SubAccount],,0)</f>
        <v>Cash at Bank</v>
      </c>
      <c r="K57">
        <f>YEAR(tbl_GL[[#This Row],[Date]])</f>
        <v>2018</v>
      </c>
    </row>
    <row r="58" spans="1:11" hidden="1" x14ac:dyDescent="0.35">
      <c r="A58">
        <v>29.1</v>
      </c>
      <c r="B58" s="24">
        <v>43122</v>
      </c>
      <c r="C58">
        <v>1</v>
      </c>
      <c r="D58">
        <v>10</v>
      </c>
      <c r="E58" t="s">
        <v>98</v>
      </c>
      <c r="F58" s="15">
        <v>-2394</v>
      </c>
      <c r="G58" t="str">
        <f>_xlfn.XLOOKUP(tbl_GL[[#This Row],[Account_key]],tbl_COA[Account_key],tbl_COA[Class],"Not Found")</f>
        <v>Assets</v>
      </c>
      <c r="H58" t="str">
        <f>_xlfn.XLOOKUP(tbl_GL[[#This Row],[Account_key]],tbl_COA[Account_key],tbl_COA[SubClass],"Not Found")</f>
        <v>Assets</v>
      </c>
      <c r="I58" t="str">
        <f>_xlfn.XLOOKUP(tbl_GL[[#This Row],[Account_key]],tbl_COA[Account_key],tbl_COA[SubClass2],"Not Found")</f>
        <v>Current Assets</v>
      </c>
      <c r="J58" t="str">
        <f>_xlfn.XLOOKUP(tbl_GL[[#This Row],[Account_key]],tbl_COA[Account_key],tbl_COA[SubAccount],,0)</f>
        <v>Cash at Bank</v>
      </c>
      <c r="K58">
        <f>YEAR(tbl_GL[[#This Row],[Date]])</f>
        <v>2018</v>
      </c>
    </row>
    <row r="59" spans="1:11" hidden="1" x14ac:dyDescent="0.35">
      <c r="A59">
        <v>29.2</v>
      </c>
      <c r="B59" s="24">
        <v>43122</v>
      </c>
      <c r="C59">
        <v>1</v>
      </c>
      <c r="D59">
        <v>120</v>
      </c>
      <c r="E59" t="s">
        <v>98</v>
      </c>
      <c r="F59" s="15">
        <v>-2394</v>
      </c>
      <c r="G59" t="str">
        <f>_xlfn.XLOOKUP(tbl_GL[[#This Row],[Account_key]],tbl_COA[Account_key],tbl_COA[Class],"Not Found")</f>
        <v>Liabilities and Owners Equity</v>
      </c>
      <c r="H59" t="str">
        <f>_xlfn.XLOOKUP(tbl_GL[[#This Row],[Account_key]],tbl_COA[Account_key],tbl_COA[SubClass],"Not Found")</f>
        <v>Liabilities</v>
      </c>
      <c r="I59" t="str">
        <f>_xlfn.XLOOKUP(tbl_GL[[#This Row],[Account_key]],tbl_COA[Account_key],tbl_COA[SubClass2],"Not Found")</f>
        <v>Current Liabilities</v>
      </c>
      <c r="J59" t="str">
        <f>_xlfn.XLOOKUP(tbl_GL[[#This Row],[Account_key]],tbl_COA[Account_key],tbl_COA[SubAccount],,0)</f>
        <v>Accrued Expenses</v>
      </c>
      <c r="K59">
        <f>YEAR(tbl_GL[[#This Row],[Date]])</f>
        <v>2018</v>
      </c>
    </row>
    <row r="60" spans="1:11" hidden="1" x14ac:dyDescent="0.35">
      <c r="A60">
        <v>30.1</v>
      </c>
      <c r="B60" s="24">
        <v>43125</v>
      </c>
      <c r="C60">
        <v>1</v>
      </c>
      <c r="D60">
        <v>230</v>
      </c>
      <c r="E60" t="s">
        <v>4</v>
      </c>
      <c r="F60" s="14">
        <v>-1092</v>
      </c>
      <c r="G60" t="str">
        <f>_xlfn.XLOOKUP(tbl_GL[[#This Row],[Account_key]],tbl_COA[Account_key],tbl_COA[Class],"Not Found")</f>
        <v>Trading account</v>
      </c>
      <c r="H60" t="str">
        <f>_xlfn.XLOOKUP(tbl_GL[[#This Row],[Account_key]],tbl_COA[Account_key],tbl_COA[SubClass],"Not Found")</f>
        <v>Cost of Sales</v>
      </c>
      <c r="I60" t="str">
        <f>_xlfn.XLOOKUP(tbl_GL[[#This Row],[Account_key]],tbl_COA[Account_key],tbl_COA[SubClass2],"Not Found")</f>
        <v>Cost of Sales</v>
      </c>
      <c r="J60" t="str">
        <f>_xlfn.XLOOKUP(tbl_GL[[#This Row],[Account_key]],tbl_COA[Account_key],tbl_COA[SubAccount],,0)</f>
        <v>Cost of Sales</v>
      </c>
      <c r="K60">
        <f>YEAR(tbl_GL[[#This Row],[Date]])</f>
        <v>2018</v>
      </c>
    </row>
    <row r="61" spans="1:11" hidden="1" x14ac:dyDescent="0.35">
      <c r="A61">
        <v>30.2</v>
      </c>
      <c r="B61" s="24">
        <v>43125</v>
      </c>
      <c r="C61">
        <v>1</v>
      </c>
      <c r="D61">
        <v>60</v>
      </c>
      <c r="E61" t="s">
        <v>4</v>
      </c>
      <c r="F61" s="15">
        <v>-1092</v>
      </c>
      <c r="G61" t="str">
        <f>_xlfn.XLOOKUP(tbl_GL[[#This Row],[Account_key]],tbl_COA[Account_key],tbl_COA[Class],"Not Found")</f>
        <v>Assets</v>
      </c>
      <c r="H61" t="str">
        <f>_xlfn.XLOOKUP(tbl_GL[[#This Row],[Account_key]],tbl_COA[Account_key],tbl_COA[SubClass],"Not Found")</f>
        <v>Assets</v>
      </c>
      <c r="I61" t="str">
        <f>_xlfn.XLOOKUP(tbl_GL[[#This Row],[Account_key]],tbl_COA[Account_key],tbl_COA[SubClass2],"Not Found")</f>
        <v>Current Assets</v>
      </c>
      <c r="J61" t="str">
        <f>_xlfn.XLOOKUP(tbl_GL[[#This Row],[Account_key]],tbl_COA[Account_key],tbl_COA[SubAccount],,0)</f>
        <v>Inventory</v>
      </c>
      <c r="K61">
        <f>YEAR(tbl_GL[[#This Row],[Date]])</f>
        <v>2018</v>
      </c>
    </row>
    <row r="62" spans="1:11" hidden="1" x14ac:dyDescent="0.35">
      <c r="A62">
        <v>31.1</v>
      </c>
      <c r="B62" s="24">
        <v>43125</v>
      </c>
      <c r="C62">
        <v>1</v>
      </c>
      <c r="D62">
        <v>290</v>
      </c>
      <c r="E62" t="s">
        <v>97</v>
      </c>
      <c r="F62" s="15">
        <v>-2206</v>
      </c>
      <c r="G62" t="str">
        <f>_xlfn.XLOOKUP(tbl_GL[[#This Row],[Account_key]],tbl_COA[Account_key],tbl_COA[Class],"Not Found")</f>
        <v>Operating account</v>
      </c>
      <c r="H62" t="str">
        <f>_xlfn.XLOOKUP(tbl_GL[[#This Row],[Account_key]],tbl_COA[Account_key],tbl_COA[SubClass],"Not Found")</f>
        <v>Operating Expenses</v>
      </c>
      <c r="I62" t="str">
        <f>_xlfn.XLOOKUP(tbl_GL[[#This Row],[Account_key]],tbl_COA[Account_key],tbl_COA[SubClass2],"Not Found")</f>
        <v>Administration</v>
      </c>
      <c r="J62" t="str">
        <f>_xlfn.XLOOKUP(tbl_GL[[#This Row],[Account_key]],tbl_COA[Account_key],tbl_COA[SubAccount],,0)</f>
        <v>Travel</v>
      </c>
      <c r="K62">
        <f>YEAR(tbl_GL[[#This Row],[Date]])</f>
        <v>2018</v>
      </c>
    </row>
    <row r="63" spans="1:11" hidden="1" x14ac:dyDescent="0.35">
      <c r="A63">
        <v>31.2</v>
      </c>
      <c r="B63" s="24">
        <v>43125</v>
      </c>
      <c r="C63">
        <v>1</v>
      </c>
      <c r="D63">
        <v>120</v>
      </c>
      <c r="E63" t="s">
        <v>97</v>
      </c>
      <c r="F63" s="15">
        <v>2206</v>
      </c>
      <c r="G63" t="str">
        <f>_xlfn.XLOOKUP(tbl_GL[[#This Row],[Account_key]],tbl_COA[Account_key],tbl_COA[Class],"Not Found")</f>
        <v>Liabilities and Owners Equity</v>
      </c>
      <c r="H63" t="str">
        <f>_xlfn.XLOOKUP(tbl_GL[[#This Row],[Account_key]],tbl_COA[Account_key],tbl_COA[SubClass],"Not Found")</f>
        <v>Liabilities</v>
      </c>
      <c r="I63" t="str">
        <f>_xlfn.XLOOKUP(tbl_GL[[#This Row],[Account_key]],tbl_COA[Account_key],tbl_COA[SubClass2],"Not Found")</f>
        <v>Current Liabilities</v>
      </c>
      <c r="J63" t="str">
        <f>_xlfn.XLOOKUP(tbl_GL[[#This Row],[Account_key]],tbl_COA[Account_key],tbl_COA[SubAccount],,0)</f>
        <v>Accrued Expenses</v>
      </c>
      <c r="K63">
        <f>YEAR(tbl_GL[[#This Row],[Date]])</f>
        <v>2018</v>
      </c>
    </row>
    <row r="64" spans="1:11" hidden="1" x14ac:dyDescent="0.35">
      <c r="A64">
        <v>32.1</v>
      </c>
      <c r="B64" s="24">
        <v>43125</v>
      </c>
      <c r="C64">
        <v>1</v>
      </c>
      <c r="D64">
        <v>210</v>
      </c>
      <c r="E64" t="s">
        <v>7</v>
      </c>
      <c r="F64" s="15">
        <v>3639</v>
      </c>
      <c r="G64" t="str">
        <f>_xlfn.XLOOKUP(tbl_GL[[#This Row],[Account_key]],tbl_COA[Account_key],tbl_COA[Class],"Not Found")</f>
        <v>Trading account</v>
      </c>
      <c r="H64" t="str">
        <f>_xlfn.XLOOKUP(tbl_GL[[#This Row],[Account_key]],tbl_COA[Account_key],tbl_COA[SubClass],"Not Found")</f>
        <v>Sales</v>
      </c>
      <c r="I64" t="str">
        <f>_xlfn.XLOOKUP(tbl_GL[[#This Row],[Account_key]],tbl_COA[Account_key],tbl_COA[SubClass2],"Not Found")</f>
        <v>Sales</v>
      </c>
      <c r="J64" t="str">
        <f>_xlfn.XLOOKUP(tbl_GL[[#This Row],[Account_key]],tbl_COA[Account_key],tbl_COA[SubAccount],,0)</f>
        <v>Sales</v>
      </c>
      <c r="K64">
        <f>YEAR(tbl_GL[[#This Row],[Date]])</f>
        <v>2018</v>
      </c>
    </row>
    <row r="65" spans="1:11" hidden="1" x14ac:dyDescent="0.35">
      <c r="A65">
        <v>32.200000000000003</v>
      </c>
      <c r="B65" s="24">
        <v>43125</v>
      </c>
      <c r="C65">
        <v>1</v>
      </c>
      <c r="D65">
        <v>10</v>
      </c>
      <c r="E65" t="s">
        <v>7</v>
      </c>
      <c r="F65" s="15">
        <v>3639</v>
      </c>
      <c r="G65" t="str">
        <f>_xlfn.XLOOKUP(tbl_GL[[#This Row],[Account_key]],tbl_COA[Account_key],tbl_COA[Class],"Not Found")</f>
        <v>Assets</v>
      </c>
      <c r="H65" t="str">
        <f>_xlfn.XLOOKUP(tbl_GL[[#This Row],[Account_key]],tbl_COA[Account_key],tbl_COA[SubClass],"Not Found")</f>
        <v>Assets</v>
      </c>
      <c r="I65" t="str">
        <f>_xlfn.XLOOKUP(tbl_GL[[#This Row],[Account_key]],tbl_COA[Account_key],tbl_COA[SubClass2],"Not Found")</f>
        <v>Current Assets</v>
      </c>
      <c r="J65" t="str">
        <f>_xlfn.XLOOKUP(tbl_GL[[#This Row],[Account_key]],tbl_COA[Account_key],tbl_COA[SubAccount],,0)</f>
        <v>Cash at Bank</v>
      </c>
      <c r="K65">
        <f>YEAR(tbl_GL[[#This Row],[Date]])</f>
        <v>2018</v>
      </c>
    </row>
    <row r="66" spans="1:11" hidden="1" x14ac:dyDescent="0.35">
      <c r="A66">
        <v>33.1</v>
      </c>
      <c r="B66" s="24">
        <v>43125</v>
      </c>
      <c r="C66">
        <v>1</v>
      </c>
      <c r="D66">
        <v>230</v>
      </c>
      <c r="E66" t="s">
        <v>4</v>
      </c>
      <c r="F66" s="14">
        <v>-4535</v>
      </c>
      <c r="G66" t="str">
        <f>_xlfn.XLOOKUP(tbl_GL[[#This Row],[Account_key]],tbl_COA[Account_key],tbl_COA[Class],"Not Found")</f>
        <v>Trading account</v>
      </c>
      <c r="H66" t="str">
        <f>_xlfn.XLOOKUP(tbl_GL[[#This Row],[Account_key]],tbl_COA[Account_key],tbl_COA[SubClass],"Not Found")</f>
        <v>Cost of Sales</v>
      </c>
      <c r="I66" t="str">
        <f>_xlfn.XLOOKUP(tbl_GL[[#This Row],[Account_key]],tbl_COA[Account_key],tbl_COA[SubClass2],"Not Found")</f>
        <v>Cost of Sales</v>
      </c>
      <c r="J66" t="str">
        <f>_xlfn.XLOOKUP(tbl_GL[[#This Row],[Account_key]],tbl_COA[Account_key],tbl_COA[SubAccount],,0)</f>
        <v>Cost of Sales</v>
      </c>
      <c r="K66">
        <f>YEAR(tbl_GL[[#This Row],[Date]])</f>
        <v>2018</v>
      </c>
    </row>
    <row r="67" spans="1:11" hidden="1" x14ac:dyDescent="0.35">
      <c r="A67">
        <v>33.200000000000003</v>
      </c>
      <c r="B67" s="24">
        <v>43125</v>
      </c>
      <c r="C67">
        <v>1</v>
      </c>
      <c r="D67">
        <v>60</v>
      </c>
      <c r="E67" t="s">
        <v>4</v>
      </c>
      <c r="F67" s="15">
        <v>-4535</v>
      </c>
      <c r="G67" t="str">
        <f>_xlfn.XLOOKUP(tbl_GL[[#This Row],[Account_key]],tbl_COA[Account_key],tbl_COA[Class],"Not Found")</f>
        <v>Assets</v>
      </c>
      <c r="H67" t="str">
        <f>_xlfn.XLOOKUP(tbl_GL[[#This Row],[Account_key]],tbl_COA[Account_key],tbl_COA[SubClass],"Not Found")</f>
        <v>Assets</v>
      </c>
      <c r="I67" t="str">
        <f>_xlfn.XLOOKUP(tbl_GL[[#This Row],[Account_key]],tbl_COA[Account_key],tbl_COA[SubClass2],"Not Found")</f>
        <v>Current Assets</v>
      </c>
      <c r="J67" t="str">
        <f>_xlfn.XLOOKUP(tbl_GL[[#This Row],[Account_key]],tbl_COA[Account_key],tbl_COA[SubAccount],,0)</f>
        <v>Inventory</v>
      </c>
      <c r="K67">
        <f>YEAR(tbl_GL[[#This Row],[Date]])</f>
        <v>2018</v>
      </c>
    </row>
    <row r="68" spans="1:11" hidden="1" x14ac:dyDescent="0.35">
      <c r="A68">
        <v>34.1</v>
      </c>
      <c r="B68" s="24">
        <v>43125</v>
      </c>
      <c r="C68">
        <v>1</v>
      </c>
      <c r="D68">
        <v>210</v>
      </c>
      <c r="E68" t="s">
        <v>8</v>
      </c>
      <c r="F68" s="15">
        <v>15117</v>
      </c>
      <c r="G68" t="str">
        <f>_xlfn.XLOOKUP(tbl_GL[[#This Row],[Account_key]],tbl_COA[Account_key],tbl_COA[Class],"Not Found")</f>
        <v>Trading account</v>
      </c>
      <c r="H68" t="str">
        <f>_xlfn.XLOOKUP(tbl_GL[[#This Row],[Account_key]],tbl_COA[Account_key],tbl_COA[SubClass],"Not Found")</f>
        <v>Sales</v>
      </c>
      <c r="I68" t="str">
        <f>_xlfn.XLOOKUP(tbl_GL[[#This Row],[Account_key]],tbl_COA[Account_key],tbl_COA[SubClass2],"Not Found")</f>
        <v>Sales</v>
      </c>
      <c r="J68" t="str">
        <f>_xlfn.XLOOKUP(tbl_GL[[#This Row],[Account_key]],tbl_COA[Account_key],tbl_COA[SubAccount],,0)</f>
        <v>Sales</v>
      </c>
      <c r="K68">
        <f>YEAR(tbl_GL[[#This Row],[Date]])</f>
        <v>2018</v>
      </c>
    </row>
    <row r="69" spans="1:11" hidden="1" x14ac:dyDescent="0.35">
      <c r="A69">
        <v>34.200000000000003</v>
      </c>
      <c r="B69" s="24">
        <v>43125</v>
      </c>
      <c r="C69">
        <v>1</v>
      </c>
      <c r="D69">
        <v>30</v>
      </c>
      <c r="E69" t="s">
        <v>8</v>
      </c>
      <c r="F69" s="15">
        <v>15117</v>
      </c>
      <c r="G69" t="str">
        <f>_xlfn.XLOOKUP(tbl_GL[[#This Row],[Account_key]],tbl_COA[Account_key],tbl_COA[Class],"Not Found")</f>
        <v>Assets</v>
      </c>
      <c r="H69" t="str">
        <f>_xlfn.XLOOKUP(tbl_GL[[#This Row],[Account_key]],tbl_COA[Account_key],tbl_COA[SubClass],"Not Found")</f>
        <v>Assets</v>
      </c>
      <c r="I69" t="str">
        <f>_xlfn.XLOOKUP(tbl_GL[[#This Row],[Account_key]],tbl_COA[Account_key],tbl_COA[SubClass2],"Not Found")</f>
        <v>Current Assets</v>
      </c>
      <c r="J69" t="str">
        <f>_xlfn.XLOOKUP(tbl_GL[[#This Row],[Account_key]],tbl_COA[Account_key],tbl_COA[SubAccount],,0)</f>
        <v>Trade Receivables</v>
      </c>
      <c r="K69">
        <f>YEAR(tbl_GL[[#This Row],[Date]])</f>
        <v>2018</v>
      </c>
    </row>
    <row r="70" spans="1:11" hidden="1" x14ac:dyDescent="0.35">
      <c r="A70">
        <v>35.1</v>
      </c>
      <c r="B70" s="24">
        <v>43126</v>
      </c>
      <c r="C70">
        <v>1</v>
      </c>
      <c r="D70">
        <v>230</v>
      </c>
      <c r="E70" t="s">
        <v>4</v>
      </c>
      <c r="F70" s="14">
        <v>-919</v>
      </c>
      <c r="G70" t="str">
        <f>_xlfn.XLOOKUP(tbl_GL[[#This Row],[Account_key]],tbl_COA[Account_key],tbl_COA[Class],"Not Found")</f>
        <v>Trading account</v>
      </c>
      <c r="H70" t="str">
        <f>_xlfn.XLOOKUP(tbl_GL[[#This Row],[Account_key]],tbl_COA[Account_key],tbl_COA[SubClass],"Not Found")</f>
        <v>Cost of Sales</v>
      </c>
      <c r="I70" t="str">
        <f>_xlfn.XLOOKUP(tbl_GL[[#This Row],[Account_key]],tbl_COA[Account_key],tbl_COA[SubClass2],"Not Found")</f>
        <v>Cost of Sales</v>
      </c>
      <c r="J70" t="str">
        <f>_xlfn.XLOOKUP(tbl_GL[[#This Row],[Account_key]],tbl_COA[Account_key],tbl_COA[SubAccount],,0)</f>
        <v>Cost of Sales</v>
      </c>
      <c r="K70">
        <f>YEAR(tbl_GL[[#This Row],[Date]])</f>
        <v>2018</v>
      </c>
    </row>
    <row r="71" spans="1:11" hidden="1" x14ac:dyDescent="0.35">
      <c r="A71">
        <v>35.200000000000003</v>
      </c>
      <c r="B71" s="24">
        <v>43126</v>
      </c>
      <c r="C71">
        <v>1</v>
      </c>
      <c r="D71">
        <v>60</v>
      </c>
      <c r="E71" t="s">
        <v>4</v>
      </c>
      <c r="F71" s="15">
        <v>-919</v>
      </c>
      <c r="G71" t="str">
        <f>_xlfn.XLOOKUP(tbl_GL[[#This Row],[Account_key]],tbl_COA[Account_key],tbl_COA[Class],"Not Found")</f>
        <v>Assets</v>
      </c>
      <c r="H71" t="str">
        <f>_xlfn.XLOOKUP(tbl_GL[[#This Row],[Account_key]],tbl_COA[Account_key],tbl_COA[SubClass],"Not Found")</f>
        <v>Assets</v>
      </c>
      <c r="I71" t="str">
        <f>_xlfn.XLOOKUP(tbl_GL[[#This Row],[Account_key]],tbl_COA[Account_key],tbl_COA[SubClass2],"Not Found")</f>
        <v>Current Assets</v>
      </c>
      <c r="J71" t="str">
        <f>_xlfn.XLOOKUP(tbl_GL[[#This Row],[Account_key]],tbl_COA[Account_key],tbl_COA[SubAccount],,0)</f>
        <v>Inventory</v>
      </c>
      <c r="K71">
        <f>YEAR(tbl_GL[[#This Row],[Date]])</f>
        <v>2018</v>
      </c>
    </row>
    <row r="72" spans="1:11" hidden="1" x14ac:dyDescent="0.35">
      <c r="A72">
        <v>36.1</v>
      </c>
      <c r="B72" s="24">
        <v>43126</v>
      </c>
      <c r="C72">
        <v>1</v>
      </c>
      <c r="D72">
        <v>220</v>
      </c>
      <c r="E72" t="s">
        <v>81</v>
      </c>
      <c r="F72" s="15">
        <v>-2948</v>
      </c>
      <c r="G72" t="str">
        <f>_xlfn.XLOOKUP(tbl_GL[[#This Row],[Account_key]],tbl_COA[Account_key],tbl_COA[Class],"Not Found")</f>
        <v>Trading account</v>
      </c>
      <c r="H72" t="str">
        <f>_xlfn.XLOOKUP(tbl_GL[[#This Row],[Account_key]],tbl_COA[Account_key],tbl_COA[SubClass],"Not Found")</f>
        <v>Sales</v>
      </c>
      <c r="I72" t="str">
        <f>_xlfn.XLOOKUP(tbl_GL[[#This Row],[Account_key]],tbl_COA[Account_key],tbl_COA[SubClass2],"Not Found")</f>
        <v>Sales</v>
      </c>
      <c r="J72" t="str">
        <f>_xlfn.XLOOKUP(tbl_GL[[#This Row],[Account_key]],tbl_COA[Account_key],tbl_COA[SubAccount],,0)</f>
        <v>Sales Return</v>
      </c>
      <c r="K72">
        <f>YEAR(tbl_GL[[#This Row],[Date]])</f>
        <v>2018</v>
      </c>
    </row>
    <row r="73" spans="1:11" hidden="1" x14ac:dyDescent="0.35">
      <c r="A73">
        <v>36.200000000000003</v>
      </c>
      <c r="B73" s="24">
        <v>43126</v>
      </c>
      <c r="C73">
        <v>1</v>
      </c>
      <c r="D73">
        <v>20</v>
      </c>
      <c r="E73" t="s">
        <v>81</v>
      </c>
      <c r="F73" s="15">
        <v>-2948</v>
      </c>
      <c r="G73" t="str">
        <f>_xlfn.XLOOKUP(tbl_GL[[#This Row],[Account_key]],tbl_COA[Account_key],tbl_COA[Class],"Not Found")</f>
        <v>Assets</v>
      </c>
      <c r="H73" t="str">
        <f>_xlfn.XLOOKUP(tbl_GL[[#This Row],[Account_key]],tbl_COA[Account_key],tbl_COA[SubClass],"Not Found")</f>
        <v>Assets</v>
      </c>
      <c r="I73" t="str">
        <f>_xlfn.XLOOKUP(tbl_GL[[#This Row],[Account_key]],tbl_COA[Account_key],tbl_COA[SubClass2],"Not Found")</f>
        <v>Current Assets</v>
      </c>
      <c r="J73" t="str">
        <f>_xlfn.XLOOKUP(tbl_GL[[#This Row],[Account_key]],tbl_COA[Account_key],tbl_COA[SubAccount],,0)</f>
        <v>Cash in hand</v>
      </c>
      <c r="K73">
        <f>YEAR(tbl_GL[[#This Row],[Date]])</f>
        <v>2018</v>
      </c>
    </row>
    <row r="74" spans="1:11" hidden="1" x14ac:dyDescent="0.35">
      <c r="A74">
        <v>37.1</v>
      </c>
      <c r="B74" s="24">
        <v>43126</v>
      </c>
      <c r="C74">
        <v>1</v>
      </c>
      <c r="D74">
        <v>210</v>
      </c>
      <c r="E74" t="s">
        <v>8</v>
      </c>
      <c r="F74" s="15">
        <v>3064</v>
      </c>
      <c r="G74" t="str">
        <f>_xlfn.XLOOKUP(tbl_GL[[#This Row],[Account_key]],tbl_COA[Account_key],tbl_COA[Class],"Not Found")</f>
        <v>Trading account</v>
      </c>
      <c r="H74" t="str">
        <f>_xlfn.XLOOKUP(tbl_GL[[#This Row],[Account_key]],tbl_COA[Account_key],tbl_COA[SubClass],"Not Found")</f>
        <v>Sales</v>
      </c>
      <c r="I74" t="str">
        <f>_xlfn.XLOOKUP(tbl_GL[[#This Row],[Account_key]],tbl_COA[Account_key],tbl_COA[SubClass2],"Not Found")</f>
        <v>Sales</v>
      </c>
      <c r="J74" t="str">
        <f>_xlfn.XLOOKUP(tbl_GL[[#This Row],[Account_key]],tbl_COA[Account_key],tbl_COA[SubAccount],,0)</f>
        <v>Sales</v>
      </c>
      <c r="K74">
        <f>YEAR(tbl_GL[[#This Row],[Date]])</f>
        <v>2018</v>
      </c>
    </row>
    <row r="75" spans="1:11" hidden="1" x14ac:dyDescent="0.35">
      <c r="A75">
        <v>37.200000000000003</v>
      </c>
      <c r="B75" s="24">
        <v>43126</v>
      </c>
      <c r="C75">
        <v>1</v>
      </c>
      <c r="D75">
        <v>30</v>
      </c>
      <c r="E75" t="s">
        <v>8</v>
      </c>
      <c r="F75" s="15">
        <v>3064</v>
      </c>
      <c r="G75" t="str">
        <f>_xlfn.XLOOKUP(tbl_GL[[#This Row],[Account_key]],tbl_COA[Account_key],tbl_COA[Class],"Not Found")</f>
        <v>Assets</v>
      </c>
      <c r="H75" t="str">
        <f>_xlfn.XLOOKUP(tbl_GL[[#This Row],[Account_key]],tbl_COA[Account_key],tbl_COA[SubClass],"Not Found")</f>
        <v>Assets</v>
      </c>
      <c r="I75" t="str">
        <f>_xlfn.XLOOKUP(tbl_GL[[#This Row],[Account_key]],tbl_COA[Account_key],tbl_COA[SubClass2],"Not Found")</f>
        <v>Current Assets</v>
      </c>
      <c r="J75" t="str">
        <f>_xlfn.XLOOKUP(tbl_GL[[#This Row],[Account_key]],tbl_COA[Account_key],tbl_COA[SubAccount],,0)</f>
        <v>Trade Receivables</v>
      </c>
      <c r="K75">
        <f>YEAR(tbl_GL[[#This Row],[Date]])</f>
        <v>2018</v>
      </c>
    </row>
    <row r="76" spans="1:11" hidden="1" x14ac:dyDescent="0.35">
      <c r="A76">
        <v>38.1</v>
      </c>
      <c r="B76" s="24">
        <v>43129</v>
      </c>
      <c r="C76">
        <v>1</v>
      </c>
      <c r="D76">
        <v>230</v>
      </c>
      <c r="E76" t="s">
        <v>4</v>
      </c>
      <c r="F76" s="14">
        <v>-411</v>
      </c>
      <c r="G76" t="str">
        <f>_xlfn.XLOOKUP(tbl_GL[[#This Row],[Account_key]],tbl_COA[Account_key],tbl_COA[Class],"Not Found")</f>
        <v>Trading account</v>
      </c>
      <c r="H76" t="str">
        <f>_xlfn.XLOOKUP(tbl_GL[[#This Row],[Account_key]],tbl_COA[Account_key],tbl_COA[SubClass],"Not Found")</f>
        <v>Cost of Sales</v>
      </c>
      <c r="I76" t="str">
        <f>_xlfn.XLOOKUP(tbl_GL[[#This Row],[Account_key]],tbl_COA[Account_key],tbl_COA[SubClass2],"Not Found")</f>
        <v>Cost of Sales</v>
      </c>
      <c r="J76" t="str">
        <f>_xlfn.XLOOKUP(tbl_GL[[#This Row],[Account_key]],tbl_COA[Account_key],tbl_COA[SubAccount],,0)</f>
        <v>Cost of Sales</v>
      </c>
      <c r="K76">
        <f>YEAR(tbl_GL[[#This Row],[Date]])</f>
        <v>2018</v>
      </c>
    </row>
    <row r="77" spans="1:11" hidden="1" x14ac:dyDescent="0.35">
      <c r="A77">
        <v>38.200000000000003</v>
      </c>
      <c r="B77" s="24">
        <v>43129</v>
      </c>
      <c r="C77">
        <v>1</v>
      </c>
      <c r="D77">
        <v>60</v>
      </c>
      <c r="E77" t="s">
        <v>4</v>
      </c>
      <c r="F77" s="15">
        <v>-411</v>
      </c>
      <c r="G77" t="str">
        <f>_xlfn.XLOOKUP(tbl_GL[[#This Row],[Account_key]],tbl_COA[Account_key],tbl_COA[Class],"Not Found")</f>
        <v>Assets</v>
      </c>
      <c r="H77" t="str">
        <f>_xlfn.XLOOKUP(tbl_GL[[#This Row],[Account_key]],tbl_COA[Account_key],tbl_COA[SubClass],"Not Found")</f>
        <v>Assets</v>
      </c>
      <c r="I77" t="str">
        <f>_xlfn.XLOOKUP(tbl_GL[[#This Row],[Account_key]],tbl_COA[Account_key],tbl_COA[SubClass2],"Not Found")</f>
        <v>Current Assets</v>
      </c>
      <c r="J77" t="str">
        <f>_xlfn.XLOOKUP(tbl_GL[[#This Row],[Account_key]],tbl_COA[Account_key],tbl_COA[SubAccount],,0)</f>
        <v>Inventory</v>
      </c>
      <c r="K77">
        <f>YEAR(tbl_GL[[#This Row],[Date]])</f>
        <v>2018</v>
      </c>
    </row>
    <row r="78" spans="1:11" hidden="1" x14ac:dyDescent="0.35">
      <c r="A78">
        <v>39.1</v>
      </c>
      <c r="B78" s="24">
        <v>43129</v>
      </c>
      <c r="C78">
        <v>1</v>
      </c>
      <c r="D78">
        <v>210</v>
      </c>
      <c r="E78" t="s">
        <v>8</v>
      </c>
      <c r="F78" s="15">
        <v>1370</v>
      </c>
      <c r="G78" t="str">
        <f>_xlfn.XLOOKUP(tbl_GL[[#This Row],[Account_key]],tbl_COA[Account_key],tbl_COA[Class],"Not Found")</f>
        <v>Trading account</v>
      </c>
      <c r="H78" t="str">
        <f>_xlfn.XLOOKUP(tbl_GL[[#This Row],[Account_key]],tbl_COA[Account_key],tbl_COA[SubClass],"Not Found")</f>
        <v>Sales</v>
      </c>
      <c r="I78" t="str">
        <f>_xlfn.XLOOKUP(tbl_GL[[#This Row],[Account_key]],tbl_COA[Account_key],tbl_COA[SubClass2],"Not Found")</f>
        <v>Sales</v>
      </c>
      <c r="J78" t="str">
        <f>_xlfn.XLOOKUP(tbl_GL[[#This Row],[Account_key]],tbl_COA[Account_key],tbl_COA[SubAccount],,0)</f>
        <v>Sales</v>
      </c>
      <c r="K78">
        <f>YEAR(tbl_GL[[#This Row],[Date]])</f>
        <v>2018</v>
      </c>
    </row>
    <row r="79" spans="1:11" hidden="1" x14ac:dyDescent="0.35">
      <c r="A79">
        <v>39.200000000000003</v>
      </c>
      <c r="B79" s="24">
        <v>43129</v>
      </c>
      <c r="C79">
        <v>1</v>
      </c>
      <c r="D79">
        <v>30</v>
      </c>
      <c r="E79" t="s">
        <v>8</v>
      </c>
      <c r="F79" s="15">
        <v>1370</v>
      </c>
      <c r="G79" t="str">
        <f>_xlfn.XLOOKUP(tbl_GL[[#This Row],[Account_key]],tbl_COA[Account_key],tbl_COA[Class],"Not Found")</f>
        <v>Assets</v>
      </c>
      <c r="H79" t="str">
        <f>_xlfn.XLOOKUP(tbl_GL[[#This Row],[Account_key]],tbl_COA[Account_key],tbl_COA[SubClass],"Not Found")</f>
        <v>Assets</v>
      </c>
      <c r="I79" t="str">
        <f>_xlfn.XLOOKUP(tbl_GL[[#This Row],[Account_key]],tbl_COA[Account_key],tbl_COA[SubClass2],"Not Found")</f>
        <v>Current Assets</v>
      </c>
      <c r="J79" t="str">
        <f>_xlfn.XLOOKUP(tbl_GL[[#This Row],[Account_key]],tbl_COA[Account_key],tbl_COA[SubAccount],,0)</f>
        <v>Trade Receivables</v>
      </c>
      <c r="K79">
        <f>YEAR(tbl_GL[[#This Row],[Date]])</f>
        <v>2018</v>
      </c>
    </row>
    <row r="80" spans="1:11" hidden="1" x14ac:dyDescent="0.35">
      <c r="A80">
        <v>40.1</v>
      </c>
      <c r="B80" s="24">
        <v>43129</v>
      </c>
      <c r="C80">
        <v>1</v>
      </c>
      <c r="D80">
        <v>30</v>
      </c>
      <c r="E80" t="s">
        <v>80</v>
      </c>
      <c r="F80" s="15">
        <v>-15394</v>
      </c>
      <c r="G80" t="str">
        <f>_xlfn.XLOOKUP(tbl_GL[[#This Row],[Account_key]],tbl_COA[Account_key],tbl_COA[Class],"Not Found")</f>
        <v>Assets</v>
      </c>
      <c r="H80" t="str">
        <f>_xlfn.XLOOKUP(tbl_GL[[#This Row],[Account_key]],tbl_COA[Account_key],tbl_COA[SubClass],"Not Found")</f>
        <v>Assets</v>
      </c>
      <c r="I80" t="str">
        <f>_xlfn.XLOOKUP(tbl_GL[[#This Row],[Account_key]],tbl_COA[Account_key],tbl_COA[SubClass2],"Not Found")</f>
        <v>Current Assets</v>
      </c>
      <c r="J80" t="str">
        <f>_xlfn.XLOOKUP(tbl_GL[[#This Row],[Account_key]],tbl_COA[Account_key],tbl_COA[SubAccount],,0)</f>
        <v>Trade Receivables</v>
      </c>
      <c r="K80">
        <f>YEAR(tbl_GL[[#This Row],[Date]])</f>
        <v>2018</v>
      </c>
    </row>
    <row r="81" spans="1:11" hidden="1" x14ac:dyDescent="0.35">
      <c r="A81">
        <v>40.200000000000003</v>
      </c>
      <c r="B81" s="24">
        <v>43129</v>
      </c>
      <c r="C81">
        <v>1</v>
      </c>
      <c r="D81">
        <v>10</v>
      </c>
      <c r="E81" t="s">
        <v>80</v>
      </c>
      <c r="F81" s="15">
        <v>15394</v>
      </c>
      <c r="G81" t="str">
        <f>_xlfn.XLOOKUP(tbl_GL[[#This Row],[Account_key]],tbl_COA[Account_key],tbl_COA[Class],"Not Found")</f>
        <v>Assets</v>
      </c>
      <c r="H81" t="str">
        <f>_xlfn.XLOOKUP(tbl_GL[[#This Row],[Account_key]],tbl_COA[Account_key],tbl_COA[SubClass],"Not Found")</f>
        <v>Assets</v>
      </c>
      <c r="I81" t="str">
        <f>_xlfn.XLOOKUP(tbl_GL[[#This Row],[Account_key]],tbl_COA[Account_key],tbl_COA[SubClass2],"Not Found")</f>
        <v>Current Assets</v>
      </c>
      <c r="J81" t="str">
        <f>_xlfn.XLOOKUP(tbl_GL[[#This Row],[Account_key]],tbl_COA[Account_key],tbl_COA[SubAccount],,0)</f>
        <v>Cash at Bank</v>
      </c>
      <c r="K81">
        <f>YEAR(tbl_GL[[#This Row],[Date]])</f>
        <v>2018</v>
      </c>
    </row>
    <row r="82" spans="1:11" hidden="1" x14ac:dyDescent="0.35">
      <c r="A82">
        <v>41.1</v>
      </c>
      <c r="B82" s="24">
        <v>43130</v>
      </c>
      <c r="C82">
        <v>1</v>
      </c>
      <c r="D82">
        <v>310</v>
      </c>
      <c r="E82" t="s">
        <v>97</v>
      </c>
      <c r="F82" s="15">
        <v>-2638</v>
      </c>
      <c r="G82" t="str">
        <f>_xlfn.XLOOKUP(tbl_GL[[#This Row],[Account_key]],tbl_COA[Account_key],tbl_COA[Class],"Not Found")</f>
        <v>Operating account</v>
      </c>
      <c r="H82" t="str">
        <f>_xlfn.XLOOKUP(tbl_GL[[#This Row],[Account_key]],tbl_COA[Account_key],tbl_COA[SubClass],"Not Found")</f>
        <v>Operating Expenses</v>
      </c>
      <c r="I82" t="str">
        <f>_xlfn.XLOOKUP(tbl_GL[[#This Row],[Account_key]],tbl_COA[Account_key],tbl_COA[SubClass2],"Not Found")</f>
        <v>Administration</v>
      </c>
      <c r="J82" t="str">
        <f>_xlfn.XLOOKUP(tbl_GL[[#This Row],[Account_key]],tbl_COA[Account_key],tbl_COA[SubAccount],,0)</f>
        <v>Office Supplies</v>
      </c>
      <c r="K82">
        <f>YEAR(tbl_GL[[#This Row],[Date]])</f>
        <v>2018</v>
      </c>
    </row>
    <row r="83" spans="1:11" hidden="1" x14ac:dyDescent="0.35">
      <c r="A83">
        <v>41.2</v>
      </c>
      <c r="B83" s="24">
        <v>43130</v>
      </c>
      <c r="C83">
        <v>1</v>
      </c>
      <c r="D83">
        <v>120</v>
      </c>
      <c r="E83" t="s">
        <v>97</v>
      </c>
      <c r="F83" s="15">
        <v>2638</v>
      </c>
      <c r="G83" t="str">
        <f>_xlfn.XLOOKUP(tbl_GL[[#This Row],[Account_key]],tbl_COA[Account_key],tbl_COA[Class],"Not Found")</f>
        <v>Liabilities and Owners Equity</v>
      </c>
      <c r="H83" t="str">
        <f>_xlfn.XLOOKUP(tbl_GL[[#This Row],[Account_key]],tbl_COA[Account_key],tbl_COA[SubClass],"Not Found")</f>
        <v>Liabilities</v>
      </c>
      <c r="I83" t="str">
        <f>_xlfn.XLOOKUP(tbl_GL[[#This Row],[Account_key]],tbl_COA[Account_key],tbl_COA[SubClass2],"Not Found")</f>
        <v>Current Liabilities</v>
      </c>
      <c r="J83" t="str">
        <f>_xlfn.XLOOKUP(tbl_GL[[#This Row],[Account_key]],tbl_COA[Account_key],tbl_COA[SubAccount],,0)</f>
        <v>Accrued Expenses</v>
      </c>
      <c r="K83">
        <f>YEAR(tbl_GL[[#This Row],[Date]])</f>
        <v>2018</v>
      </c>
    </row>
    <row r="84" spans="1:11" hidden="1" x14ac:dyDescent="0.35">
      <c r="A84">
        <v>42.1</v>
      </c>
      <c r="B84" s="24">
        <v>43130</v>
      </c>
      <c r="C84">
        <v>1</v>
      </c>
      <c r="D84">
        <v>10</v>
      </c>
      <c r="E84" t="s">
        <v>98</v>
      </c>
      <c r="F84" s="15">
        <v>-2828</v>
      </c>
      <c r="G84" t="str">
        <f>_xlfn.XLOOKUP(tbl_GL[[#This Row],[Account_key]],tbl_COA[Account_key],tbl_COA[Class],"Not Found")</f>
        <v>Assets</v>
      </c>
      <c r="H84" t="str">
        <f>_xlfn.XLOOKUP(tbl_GL[[#This Row],[Account_key]],tbl_COA[Account_key],tbl_COA[SubClass],"Not Found")</f>
        <v>Assets</v>
      </c>
      <c r="I84" t="str">
        <f>_xlfn.XLOOKUP(tbl_GL[[#This Row],[Account_key]],tbl_COA[Account_key],tbl_COA[SubClass2],"Not Found")</f>
        <v>Current Assets</v>
      </c>
      <c r="J84" t="str">
        <f>_xlfn.XLOOKUP(tbl_GL[[#This Row],[Account_key]],tbl_COA[Account_key],tbl_COA[SubAccount],,0)</f>
        <v>Cash at Bank</v>
      </c>
      <c r="K84">
        <f>YEAR(tbl_GL[[#This Row],[Date]])</f>
        <v>2018</v>
      </c>
    </row>
    <row r="85" spans="1:11" hidden="1" x14ac:dyDescent="0.35">
      <c r="A85">
        <v>42.2</v>
      </c>
      <c r="B85" s="24">
        <v>43130</v>
      </c>
      <c r="C85">
        <v>1</v>
      </c>
      <c r="D85">
        <v>120</v>
      </c>
      <c r="E85" t="s">
        <v>98</v>
      </c>
      <c r="F85" s="15">
        <v>-2828</v>
      </c>
      <c r="G85" t="str">
        <f>_xlfn.XLOOKUP(tbl_GL[[#This Row],[Account_key]],tbl_COA[Account_key],tbl_COA[Class],"Not Found")</f>
        <v>Liabilities and Owners Equity</v>
      </c>
      <c r="H85" t="str">
        <f>_xlfn.XLOOKUP(tbl_GL[[#This Row],[Account_key]],tbl_COA[Account_key],tbl_COA[SubClass],"Not Found")</f>
        <v>Liabilities</v>
      </c>
      <c r="I85" t="str">
        <f>_xlfn.XLOOKUP(tbl_GL[[#This Row],[Account_key]],tbl_COA[Account_key],tbl_COA[SubClass2],"Not Found")</f>
        <v>Current Liabilities</v>
      </c>
      <c r="J85" t="str">
        <f>_xlfn.XLOOKUP(tbl_GL[[#This Row],[Account_key]],tbl_COA[Account_key],tbl_COA[SubAccount],,0)</f>
        <v>Accrued Expenses</v>
      </c>
      <c r="K85">
        <f>YEAR(tbl_GL[[#This Row],[Date]])</f>
        <v>2018</v>
      </c>
    </row>
    <row r="86" spans="1:11" hidden="1" x14ac:dyDescent="0.35">
      <c r="A86">
        <v>43.1</v>
      </c>
      <c r="B86" s="24">
        <v>43131</v>
      </c>
      <c r="C86">
        <v>1</v>
      </c>
      <c r="D86">
        <v>10</v>
      </c>
      <c r="E86" t="s">
        <v>110</v>
      </c>
      <c r="F86">
        <v>63</v>
      </c>
      <c r="G86" t="str">
        <f>_xlfn.XLOOKUP(tbl_GL[[#This Row],[Account_key]],tbl_COA[Account_key],tbl_COA[Class],"Not Found")</f>
        <v>Assets</v>
      </c>
      <c r="H86" t="str">
        <f>_xlfn.XLOOKUP(tbl_GL[[#This Row],[Account_key]],tbl_COA[Account_key],tbl_COA[SubClass],"Not Found")</f>
        <v>Assets</v>
      </c>
      <c r="I86" t="str">
        <f>_xlfn.XLOOKUP(tbl_GL[[#This Row],[Account_key]],tbl_COA[Account_key],tbl_COA[SubClass2],"Not Found")</f>
        <v>Current Assets</v>
      </c>
      <c r="J86" t="str">
        <f>_xlfn.XLOOKUP(tbl_GL[[#This Row],[Account_key]],tbl_COA[Account_key],tbl_COA[SubAccount],,0)</f>
        <v>Cash at Bank</v>
      </c>
      <c r="K86">
        <f>YEAR(tbl_GL[[#This Row],[Date]])</f>
        <v>2018</v>
      </c>
    </row>
    <row r="87" spans="1:11" hidden="1" x14ac:dyDescent="0.35">
      <c r="A87">
        <v>43.2</v>
      </c>
      <c r="B87" s="24">
        <v>43131</v>
      </c>
      <c r="C87">
        <v>1</v>
      </c>
      <c r="D87">
        <v>430</v>
      </c>
      <c r="E87" t="s">
        <v>110</v>
      </c>
      <c r="F87">
        <v>63</v>
      </c>
      <c r="G87" t="str">
        <f>_xlfn.XLOOKUP(tbl_GL[[#This Row],[Account_key]],tbl_COA[Account_key],tbl_COA[Class],"Not Found")</f>
        <v>Non-operating</v>
      </c>
      <c r="H87" t="str">
        <f>_xlfn.XLOOKUP(tbl_GL[[#This Row],[Account_key]],tbl_COA[Account_key],tbl_COA[SubClass],"Not Found")</f>
        <v>Exchange Loss/Gain</v>
      </c>
      <c r="I87" t="str">
        <f>_xlfn.XLOOKUP(tbl_GL[[#This Row],[Account_key]],tbl_COA[Account_key],tbl_COA[SubClass2],"Not Found")</f>
        <v>Exchange Loss/Gain</v>
      </c>
      <c r="J87" t="str">
        <f>_xlfn.XLOOKUP(tbl_GL[[#This Row],[Account_key]],tbl_COA[Account_key],tbl_COA[SubAccount],,0)</f>
        <v>Exchange Loss/Gain</v>
      </c>
      <c r="K87">
        <f>YEAR(tbl_GL[[#This Row],[Date]])</f>
        <v>2018</v>
      </c>
    </row>
    <row r="88" spans="1:11" hidden="1" x14ac:dyDescent="0.35">
      <c r="A88">
        <v>44.1</v>
      </c>
      <c r="B88" s="24">
        <v>43131</v>
      </c>
      <c r="C88">
        <v>1</v>
      </c>
      <c r="D88">
        <v>10</v>
      </c>
      <c r="E88" t="s">
        <v>113</v>
      </c>
      <c r="F88" s="15">
        <v>310</v>
      </c>
      <c r="G88" t="str">
        <f>_xlfn.XLOOKUP(tbl_GL[[#This Row],[Account_key]],tbl_COA[Account_key],tbl_COA[Class],"Not Found")</f>
        <v>Assets</v>
      </c>
      <c r="H88" t="str">
        <f>_xlfn.XLOOKUP(tbl_GL[[#This Row],[Account_key]],tbl_COA[Account_key],tbl_COA[SubClass],"Not Found")</f>
        <v>Assets</v>
      </c>
      <c r="I88" t="str">
        <f>_xlfn.XLOOKUP(tbl_GL[[#This Row],[Account_key]],tbl_COA[Account_key],tbl_COA[SubClass2],"Not Found")</f>
        <v>Current Assets</v>
      </c>
      <c r="J88" t="str">
        <f>_xlfn.XLOOKUP(tbl_GL[[#This Row],[Account_key]],tbl_COA[Account_key],tbl_COA[SubAccount],,0)</f>
        <v>Cash at Bank</v>
      </c>
      <c r="K88">
        <f>YEAR(tbl_GL[[#This Row],[Date]])</f>
        <v>2018</v>
      </c>
    </row>
    <row r="89" spans="1:11" hidden="1" x14ac:dyDescent="0.35">
      <c r="A89">
        <v>44.2</v>
      </c>
      <c r="B89" s="24">
        <v>43131</v>
      </c>
      <c r="C89">
        <v>1</v>
      </c>
      <c r="D89">
        <v>410</v>
      </c>
      <c r="E89" t="s">
        <v>113</v>
      </c>
      <c r="F89" s="15">
        <v>310</v>
      </c>
      <c r="G89" t="str">
        <f>_xlfn.XLOOKUP(tbl_GL[[#This Row],[Account_key]],tbl_COA[Account_key],tbl_COA[Class],"Not Found")</f>
        <v>Non-operating</v>
      </c>
      <c r="H89" t="str">
        <f>_xlfn.XLOOKUP(tbl_GL[[#This Row],[Account_key]],tbl_COA[Account_key],tbl_COA[SubClass],"Not Found")</f>
        <v>Interest Income</v>
      </c>
      <c r="I89" t="str">
        <f>_xlfn.XLOOKUP(tbl_GL[[#This Row],[Account_key]],tbl_COA[Account_key],tbl_COA[SubClass2],"Not Found")</f>
        <v>Interest Income</v>
      </c>
      <c r="J89" t="str">
        <f>_xlfn.XLOOKUP(tbl_GL[[#This Row],[Account_key]],tbl_COA[Account_key],tbl_COA[SubAccount],,0)</f>
        <v>Interest Income</v>
      </c>
      <c r="K89">
        <f>YEAR(tbl_GL[[#This Row],[Date]])</f>
        <v>2018</v>
      </c>
    </row>
    <row r="90" spans="1:11" hidden="1" x14ac:dyDescent="0.35">
      <c r="A90">
        <v>45.1</v>
      </c>
      <c r="B90" s="24">
        <v>43131</v>
      </c>
      <c r="C90">
        <v>1</v>
      </c>
      <c r="D90">
        <v>440</v>
      </c>
      <c r="E90" t="s">
        <v>112</v>
      </c>
      <c r="F90">
        <v>-400</v>
      </c>
      <c r="G90" t="str">
        <f>_xlfn.XLOOKUP(tbl_GL[[#This Row],[Account_key]],tbl_COA[Account_key],tbl_COA[Class],"Not Found")</f>
        <v>Interest &amp; Tax</v>
      </c>
      <c r="H90" t="str">
        <f>_xlfn.XLOOKUP(tbl_GL[[#This Row],[Account_key]],tbl_COA[Account_key],tbl_COA[SubClass],"Not Found")</f>
        <v>Interest Expense</v>
      </c>
      <c r="I90" t="str">
        <f>_xlfn.XLOOKUP(tbl_GL[[#This Row],[Account_key]],tbl_COA[Account_key],tbl_COA[SubClass2],"Not Found")</f>
        <v>Interest Expense</v>
      </c>
      <c r="J90" t="str">
        <f>_xlfn.XLOOKUP(tbl_GL[[#This Row],[Account_key]],tbl_COA[Account_key],tbl_COA[SubAccount],,0)</f>
        <v>Interest Expense</v>
      </c>
      <c r="K90">
        <f>YEAR(tbl_GL[[#This Row],[Date]])</f>
        <v>2018</v>
      </c>
    </row>
    <row r="91" spans="1:11" hidden="1" x14ac:dyDescent="0.35">
      <c r="A91">
        <v>45.2</v>
      </c>
      <c r="B91" s="24">
        <v>43131</v>
      </c>
      <c r="C91">
        <v>1</v>
      </c>
      <c r="D91">
        <v>121</v>
      </c>
      <c r="E91" t="s">
        <v>112</v>
      </c>
      <c r="F91">
        <v>400</v>
      </c>
      <c r="G91" t="str">
        <f>_xlfn.XLOOKUP(tbl_GL[[#This Row],[Account_key]],tbl_COA[Account_key],tbl_COA[Class],"Not Found")</f>
        <v>Liabilities and Owners Equity</v>
      </c>
      <c r="H91" t="str">
        <f>_xlfn.XLOOKUP(tbl_GL[[#This Row],[Account_key]],tbl_COA[Account_key],tbl_COA[SubClass],"Not Found")</f>
        <v>Liabilities</v>
      </c>
      <c r="I91" t="str">
        <f>_xlfn.XLOOKUP(tbl_GL[[#This Row],[Account_key]],tbl_COA[Account_key],tbl_COA[SubClass2],"Not Found")</f>
        <v>Current Liabilities</v>
      </c>
      <c r="J91" t="str">
        <f>_xlfn.XLOOKUP(tbl_GL[[#This Row],[Account_key]],tbl_COA[Account_key],tbl_COA[SubAccount],,0)</f>
        <v>Interest Payable</v>
      </c>
      <c r="K91">
        <f>YEAR(tbl_GL[[#This Row],[Date]])</f>
        <v>2018</v>
      </c>
    </row>
    <row r="92" spans="1:11" hidden="1" x14ac:dyDescent="0.35">
      <c r="A92">
        <v>46.1</v>
      </c>
      <c r="B92" s="24">
        <v>43131</v>
      </c>
      <c r="C92">
        <v>1</v>
      </c>
      <c r="D92">
        <v>400</v>
      </c>
      <c r="E92" t="s">
        <v>104</v>
      </c>
      <c r="F92" s="15">
        <v>-500</v>
      </c>
      <c r="G92" t="str">
        <f>_xlfn.XLOOKUP(tbl_GL[[#This Row],[Account_key]],tbl_COA[Account_key],tbl_COA[Class],"Not Found")</f>
        <v>Operating account</v>
      </c>
      <c r="H92" t="str">
        <f>_xlfn.XLOOKUP(tbl_GL[[#This Row],[Account_key]],tbl_COA[Account_key],tbl_COA[SubClass],"Not Found")</f>
        <v>Depreciation &amp; Amortization</v>
      </c>
      <c r="I92" t="str">
        <f>_xlfn.XLOOKUP(tbl_GL[[#This Row],[Account_key]],tbl_COA[Account_key],tbl_COA[SubClass2],"Not Found")</f>
        <v>Amortization</v>
      </c>
      <c r="J92" t="str">
        <f>_xlfn.XLOOKUP(tbl_GL[[#This Row],[Account_key]],tbl_COA[Account_key],tbl_COA[SubAccount],,0)</f>
        <v>Amortization of Intangible Assets</v>
      </c>
      <c r="K92">
        <f>YEAR(tbl_GL[[#This Row],[Date]])</f>
        <v>2018</v>
      </c>
    </row>
    <row r="93" spans="1:11" hidden="1" x14ac:dyDescent="0.35">
      <c r="A93">
        <v>46.2</v>
      </c>
      <c r="B93" s="24">
        <v>43131</v>
      </c>
      <c r="C93">
        <v>1</v>
      </c>
      <c r="D93">
        <v>100</v>
      </c>
      <c r="E93" t="s">
        <v>104</v>
      </c>
      <c r="F93" s="15">
        <v>-500</v>
      </c>
      <c r="G93" t="str">
        <f>_xlfn.XLOOKUP(tbl_GL[[#This Row],[Account_key]],tbl_COA[Account_key],tbl_COA[Class],"Not Found")</f>
        <v>Assets</v>
      </c>
      <c r="H93" t="str">
        <f>_xlfn.XLOOKUP(tbl_GL[[#This Row],[Account_key]],tbl_COA[Account_key],tbl_COA[SubClass],"Not Found")</f>
        <v>Assets</v>
      </c>
      <c r="I93" t="str">
        <f>_xlfn.XLOOKUP(tbl_GL[[#This Row],[Account_key]],tbl_COA[Account_key],tbl_COA[SubClass2],"Not Found")</f>
        <v>Non-Current Assets</v>
      </c>
      <c r="J93" t="str">
        <f>_xlfn.XLOOKUP(tbl_GL[[#This Row],[Account_key]],tbl_COA[Account_key],tbl_COA[SubAccount],,0)</f>
        <v>Patents and trademarks</v>
      </c>
      <c r="K93">
        <f>YEAR(tbl_GL[[#This Row],[Date]])</f>
        <v>2018</v>
      </c>
    </row>
    <row r="94" spans="1:11" hidden="1" x14ac:dyDescent="0.35">
      <c r="A94">
        <v>47.1</v>
      </c>
      <c r="B94" s="24">
        <v>43131</v>
      </c>
      <c r="C94">
        <v>1</v>
      </c>
      <c r="D94" s="9">
        <v>450</v>
      </c>
      <c r="E94" s="1" t="s">
        <v>108</v>
      </c>
      <c r="F94" s="15">
        <v>-661</v>
      </c>
      <c r="G94" t="str">
        <f>_xlfn.XLOOKUP(tbl_GL[[#This Row],[Account_key]],tbl_COA[Account_key],tbl_COA[Class],"Not Found")</f>
        <v>Interest &amp; Tax</v>
      </c>
      <c r="H94" t="str">
        <f>_xlfn.XLOOKUP(tbl_GL[[#This Row],[Account_key]],tbl_COA[Account_key],tbl_COA[SubClass],"Not Found")</f>
        <v>Taxation</v>
      </c>
      <c r="I94" t="str">
        <f>_xlfn.XLOOKUP(tbl_GL[[#This Row],[Account_key]],tbl_COA[Account_key],tbl_COA[SubClass2],"Not Found")</f>
        <v>Taxation</v>
      </c>
      <c r="J94" t="str">
        <f>_xlfn.XLOOKUP(tbl_GL[[#This Row],[Account_key]],tbl_COA[Account_key],tbl_COA[SubAccount],,0)</f>
        <v>Taxation</v>
      </c>
      <c r="K94">
        <f>YEAR(tbl_GL[[#This Row],[Date]])</f>
        <v>2018</v>
      </c>
    </row>
    <row r="95" spans="1:11" hidden="1" x14ac:dyDescent="0.35">
      <c r="A95">
        <v>47.2</v>
      </c>
      <c r="B95" s="24">
        <v>43131</v>
      </c>
      <c r="C95">
        <v>1</v>
      </c>
      <c r="D95" s="9">
        <v>122</v>
      </c>
      <c r="E95" s="1" t="s">
        <v>108</v>
      </c>
      <c r="F95" s="15">
        <v>661</v>
      </c>
      <c r="G95" t="str">
        <f>_xlfn.XLOOKUP(tbl_GL[[#This Row],[Account_key]],tbl_COA[Account_key],tbl_COA[Class],"Not Found")</f>
        <v>Liabilities and Owners Equity</v>
      </c>
      <c r="H95" t="str">
        <f>_xlfn.XLOOKUP(tbl_GL[[#This Row],[Account_key]],tbl_COA[Account_key],tbl_COA[SubClass],"Not Found")</f>
        <v>Liabilities</v>
      </c>
      <c r="I95" t="str">
        <f>_xlfn.XLOOKUP(tbl_GL[[#This Row],[Account_key]],tbl_COA[Account_key],tbl_COA[SubClass2],"Not Found")</f>
        <v>Current Liabilities</v>
      </c>
      <c r="J95" t="str">
        <f>_xlfn.XLOOKUP(tbl_GL[[#This Row],[Account_key]],tbl_COA[Account_key],tbl_COA[SubAccount],,0)</f>
        <v>Tax payable</v>
      </c>
      <c r="K95">
        <f>YEAR(tbl_GL[[#This Row],[Date]])</f>
        <v>2018</v>
      </c>
    </row>
    <row r="96" spans="1:11" hidden="1" x14ac:dyDescent="0.35">
      <c r="A96">
        <v>48.1</v>
      </c>
      <c r="B96" s="24">
        <v>43131</v>
      </c>
      <c r="C96">
        <v>1</v>
      </c>
      <c r="D96">
        <v>240</v>
      </c>
      <c r="E96" t="s">
        <v>56</v>
      </c>
      <c r="F96" s="15">
        <v>-5000</v>
      </c>
      <c r="G96" t="str">
        <f>_xlfn.XLOOKUP(tbl_GL[[#This Row],[Account_key]],tbl_COA[Account_key],tbl_COA[Class],"Not Found")</f>
        <v>Operating account</v>
      </c>
      <c r="H96" t="str">
        <f>_xlfn.XLOOKUP(tbl_GL[[#This Row],[Account_key]],tbl_COA[Account_key],tbl_COA[SubClass],"Not Found")</f>
        <v>Operating Expenses</v>
      </c>
      <c r="I96" t="str">
        <f>_xlfn.XLOOKUP(tbl_GL[[#This Row],[Account_key]],tbl_COA[Account_key],tbl_COA[SubClass2],"Not Found")</f>
        <v>Sales &amp; Distribution</v>
      </c>
      <c r="J96" t="str">
        <f>_xlfn.XLOOKUP(tbl_GL[[#This Row],[Account_key]],tbl_COA[Account_key],tbl_COA[SubAccount],,0)</f>
        <v>Salaries</v>
      </c>
      <c r="K96">
        <f>YEAR(tbl_GL[[#This Row],[Date]])</f>
        <v>2018</v>
      </c>
    </row>
    <row r="97" spans="1:11" hidden="1" x14ac:dyDescent="0.35">
      <c r="A97">
        <v>48.2</v>
      </c>
      <c r="B97" s="24">
        <v>43131</v>
      </c>
      <c r="C97">
        <v>1</v>
      </c>
      <c r="D97">
        <v>10</v>
      </c>
      <c r="E97" t="s">
        <v>56</v>
      </c>
      <c r="F97" s="15">
        <v>-5000</v>
      </c>
      <c r="G97" t="str">
        <f>_xlfn.XLOOKUP(tbl_GL[[#This Row],[Account_key]],tbl_COA[Account_key],tbl_COA[Class],"Not Found")</f>
        <v>Assets</v>
      </c>
      <c r="H97" t="str">
        <f>_xlfn.XLOOKUP(tbl_GL[[#This Row],[Account_key]],tbl_COA[Account_key],tbl_COA[SubClass],"Not Found")</f>
        <v>Assets</v>
      </c>
      <c r="I97" t="str">
        <f>_xlfn.XLOOKUP(tbl_GL[[#This Row],[Account_key]],tbl_COA[Account_key],tbl_COA[SubClass2],"Not Found")</f>
        <v>Current Assets</v>
      </c>
      <c r="J97" t="str">
        <f>_xlfn.XLOOKUP(tbl_GL[[#This Row],[Account_key]],tbl_COA[Account_key],tbl_COA[SubAccount],,0)</f>
        <v>Cash at Bank</v>
      </c>
      <c r="K97">
        <f>YEAR(tbl_GL[[#This Row],[Date]])</f>
        <v>2018</v>
      </c>
    </row>
    <row r="98" spans="1:11" hidden="1" x14ac:dyDescent="0.35">
      <c r="A98">
        <v>50.1</v>
      </c>
      <c r="B98" s="24">
        <v>43131</v>
      </c>
      <c r="C98">
        <v>1</v>
      </c>
      <c r="D98" s="8">
        <v>380</v>
      </c>
      <c r="E98" t="s">
        <v>101</v>
      </c>
      <c r="F98" s="14">
        <v>-10000</v>
      </c>
      <c r="G98" t="str">
        <f>_xlfn.XLOOKUP(tbl_GL[[#This Row],[Account_key]],tbl_COA[Account_key],tbl_COA[Class],"Not Found")</f>
        <v>Operating account</v>
      </c>
      <c r="H98" t="str">
        <f>_xlfn.XLOOKUP(tbl_GL[[#This Row],[Account_key]],tbl_COA[Account_key],tbl_COA[SubClass],"Not Found")</f>
        <v>Depreciation &amp; Amortization</v>
      </c>
      <c r="I98" t="str">
        <f>_xlfn.XLOOKUP(tbl_GL[[#This Row],[Account_key]],tbl_COA[Account_key],tbl_COA[SubClass2],"Not Found")</f>
        <v>Depreciation</v>
      </c>
      <c r="J98" t="str">
        <f>_xlfn.XLOOKUP(tbl_GL[[#This Row],[Account_key]],tbl_COA[Account_key],tbl_COA[SubAccount],,0)</f>
        <v>Equipment</v>
      </c>
      <c r="K98">
        <f>YEAR(tbl_GL[[#This Row],[Date]])</f>
        <v>2018</v>
      </c>
    </row>
    <row r="99" spans="1:11" hidden="1" x14ac:dyDescent="0.35">
      <c r="A99">
        <v>50.2</v>
      </c>
      <c r="B99" s="24">
        <v>43131</v>
      </c>
      <c r="C99">
        <v>1</v>
      </c>
      <c r="D99" s="8">
        <v>90</v>
      </c>
      <c r="E99" t="s">
        <v>101</v>
      </c>
      <c r="F99" s="14">
        <v>-10000</v>
      </c>
      <c r="G99" t="str">
        <f>_xlfn.XLOOKUP(tbl_GL[[#This Row],[Account_key]],tbl_COA[Account_key],tbl_COA[Class],"Not Found")</f>
        <v>Assets</v>
      </c>
      <c r="H99" t="str">
        <f>_xlfn.XLOOKUP(tbl_GL[[#This Row],[Account_key]],tbl_COA[Account_key],tbl_COA[SubClass],"Not Found")</f>
        <v>Assets</v>
      </c>
      <c r="I99" t="str">
        <f>_xlfn.XLOOKUP(tbl_GL[[#This Row],[Account_key]],tbl_COA[Account_key],tbl_COA[SubClass2],"Not Found")</f>
        <v>Non-Current Assets</v>
      </c>
      <c r="J99" t="str">
        <f>_xlfn.XLOOKUP(tbl_GL[[#This Row],[Account_key]],tbl_COA[Account_key],tbl_COA[SubAccount],,0)</f>
        <v>Office Furniture &amp; Equipment</v>
      </c>
      <c r="K99">
        <f>YEAR(tbl_GL[[#This Row],[Date]])</f>
        <v>2018</v>
      </c>
    </row>
    <row r="100" spans="1:11" hidden="1" x14ac:dyDescent="0.35">
      <c r="A100">
        <v>51.1</v>
      </c>
      <c r="B100" s="24">
        <v>43132</v>
      </c>
      <c r="C100">
        <v>1</v>
      </c>
      <c r="D100">
        <v>300</v>
      </c>
      <c r="E100" t="s">
        <v>99</v>
      </c>
      <c r="F100" s="15">
        <v>-132</v>
      </c>
      <c r="G100" t="str">
        <f>_xlfn.XLOOKUP(tbl_GL[[#This Row],[Account_key]],tbl_COA[Account_key],tbl_COA[Class],"Not Found")</f>
        <v>Operating account</v>
      </c>
      <c r="H100" t="str">
        <f>_xlfn.XLOOKUP(tbl_GL[[#This Row],[Account_key]],tbl_COA[Account_key],tbl_COA[SubClass],"Not Found")</f>
        <v>Operating Expenses</v>
      </c>
      <c r="I100" t="str">
        <f>_xlfn.XLOOKUP(tbl_GL[[#This Row],[Account_key]],tbl_COA[Account_key],tbl_COA[SubClass2],"Not Found")</f>
        <v>Administration</v>
      </c>
      <c r="J100" t="str">
        <f>_xlfn.XLOOKUP(tbl_GL[[#This Row],[Account_key]],tbl_COA[Account_key],tbl_COA[SubAccount],,0)</f>
        <v>Entertainment</v>
      </c>
      <c r="K100">
        <f>YEAR(tbl_GL[[#This Row],[Date]])</f>
        <v>2018</v>
      </c>
    </row>
    <row r="101" spans="1:11" hidden="1" x14ac:dyDescent="0.35">
      <c r="A101">
        <v>51.2</v>
      </c>
      <c r="B101" s="24">
        <v>43132</v>
      </c>
      <c r="C101">
        <v>1</v>
      </c>
      <c r="D101">
        <v>20</v>
      </c>
      <c r="E101" t="s">
        <v>99</v>
      </c>
      <c r="F101" s="15">
        <v>-132</v>
      </c>
      <c r="G101" t="str">
        <f>_xlfn.XLOOKUP(tbl_GL[[#This Row],[Account_key]],tbl_COA[Account_key],tbl_COA[Class],"Not Found")</f>
        <v>Assets</v>
      </c>
      <c r="H101" t="str">
        <f>_xlfn.XLOOKUP(tbl_GL[[#This Row],[Account_key]],tbl_COA[Account_key],tbl_COA[SubClass],"Not Found")</f>
        <v>Assets</v>
      </c>
      <c r="I101" t="str">
        <f>_xlfn.XLOOKUP(tbl_GL[[#This Row],[Account_key]],tbl_COA[Account_key],tbl_COA[SubClass2],"Not Found")</f>
        <v>Current Assets</v>
      </c>
      <c r="J101" t="str">
        <f>_xlfn.XLOOKUP(tbl_GL[[#This Row],[Account_key]],tbl_COA[Account_key],tbl_COA[SubAccount],,0)</f>
        <v>Cash in hand</v>
      </c>
      <c r="K101">
        <f>YEAR(tbl_GL[[#This Row],[Date]])</f>
        <v>2018</v>
      </c>
    </row>
    <row r="102" spans="1:11" hidden="1" x14ac:dyDescent="0.35">
      <c r="A102">
        <v>52.1</v>
      </c>
      <c r="B102" s="24">
        <v>43132</v>
      </c>
      <c r="C102">
        <v>1</v>
      </c>
      <c r="D102">
        <v>60</v>
      </c>
      <c r="E102" t="s">
        <v>84</v>
      </c>
      <c r="F102" s="15">
        <v>20000</v>
      </c>
      <c r="G102" t="str">
        <f>_xlfn.XLOOKUP(tbl_GL[[#This Row],[Account_key]],tbl_COA[Account_key],tbl_COA[Class],"Not Found")</f>
        <v>Assets</v>
      </c>
      <c r="H102" t="str">
        <f>_xlfn.XLOOKUP(tbl_GL[[#This Row],[Account_key]],tbl_COA[Account_key],tbl_COA[SubClass],"Not Found")</f>
        <v>Assets</v>
      </c>
      <c r="I102" t="str">
        <f>_xlfn.XLOOKUP(tbl_GL[[#This Row],[Account_key]],tbl_COA[Account_key],tbl_COA[SubClass2],"Not Found")</f>
        <v>Current Assets</v>
      </c>
      <c r="J102" t="str">
        <f>_xlfn.XLOOKUP(tbl_GL[[#This Row],[Account_key]],tbl_COA[Account_key],tbl_COA[SubAccount],,0)</f>
        <v>Inventory</v>
      </c>
      <c r="K102">
        <f>YEAR(tbl_GL[[#This Row],[Date]])</f>
        <v>2018</v>
      </c>
    </row>
    <row r="103" spans="1:11" hidden="1" x14ac:dyDescent="0.35">
      <c r="A103">
        <v>52.2</v>
      </c>
      <c r="B103" s="24">
        <v>43132</v>
      </c>
      <c r="C103">
        <v>1</v>
      </c>
      <c r="D103">
        <v>110</v>
      </c>
      <c r="E103" t="s">
        <v>84</v>
      </c>
      <c r="F103" s="15">
        <v>20000</v>
      </c>
      <c r="G103" t="str">
        <f>_xlfn.XLOOKUP(tbl_GL[[#This Row],[Account_key]],tbl_COA[Account_key],tbl_COA[Class],"Not Found")</f>
        <v>Liabilities and Owners Equity</v>
      </c>
      <c r="H103" t="str">
        <f>_xlfn.XLOOKUP(tbl_GL[[#This Row],[Account_key]],tbl_COA[Account_key],tbl_COA[SubClass],"Not Found")</f>
        <v>Liabilities</v>
      </c>
      <c r="I103" t="str">
        <f>_xlfn.XLOOKUP(tbl_GL[[#This Row],[Account_key]],tbl_COA[Account_key],tbl_COA[SubClass2],"Not Found")</f>
        <v>Current Liabilities</v>
      </c>
      <c r="J103" t="str">
        <f>_xlfn.XLOOKUP(tbl_GL[[#This Row],[Account_key]],tbl_COA[Account_key],tbl_COA[SubAccount],,0)</f>
        <v>Trade Payables</v>
      </c>
      <c r="K103">
        <f>YEAR(tbl_GL[[#This Row],[Date]])</f>
        <v>2018</v>
      </c>
    </row>
    <row r="104" spans="1:11" hidden="1" x14ac:dyDescent="0.35">
      <c r="A104">
        <v>53.1</v>
      </c>
      <c r="B104" s="24">
        <v>43134</v>
      </c>
      <c r="C104">
        <v>1</v>
      </c>
      <c r="D104">
        <v>290</v>
      </c>
      <c r="E104" t="s">
        <v>97</v>
      </c>
      <c r="F104" s="15">
        <v>-2396</v>
      </c>
      <c r="G104" t="str">
        <f>_xlfn.XLOOKUP(tbl_GL[[#This Row],[Account_key]],tbl_COA[Account_key],tbl_COA[Class],"Not Found")</f>
        <v>Operating account</v>
      </c>
      <c r="H104" t="str">
        <f>_xlfn.XLOOKUP(tbl_GL[[#This Row],[Account_key]],tbl_COA[Account_key],tbl_COA[SubClass],"Not Found")</f>
        <v>Operating Expenses</v>
      </c>
      <c r="I104" t="str">
        <f>_xlfn.XLOOKUP(tbl_GL[[#This Row],[Account_key]],tbl_COA[Account_key],tbl_COA[SubClass2],"Not Found")</f>
        <v>Administration</v>
      </c>
      <c r="J104" t="str">
        <f>_xlfn.XLOOKUP(tbl_GL[[#This Row],[Account_key]],tbl_COA[Account_key],tbl_COA[SubAccount],,0)</f>
        <v>Travel</v>
      </c>
      <c r="K104">
        <f>YEAR(tbl_GL[[#This Row],[Date]])</f>
        <v>2018</v>
      </c>
    </row>
    <row r="105" spans="1:11" hidden="1" x14ac:dyDescent="0.35">
      <c r="A105">
        <v>53.2</v>
      </c>
      <c r="B105" s="24">
        <v>43134</v>
      </c>
      <c r="C105">
        <v>1</v>
      </c>
      <c r="D105">
        <v>120</v>
      </c>
      <c r="E105" t="s">
        <v>97</v>
      </c>
      <c r="F105" s="15">
        <v>2396</v>
      </c>
      <c r="G105" t="str">
        <f>_xlfn.XLOOKUP(tbl_GL[[#This Row],[Account_key]],tbl_COA[Account_key],tbl_COA[Class],"Not Found")</f>
        <v>Liabilities and Owners Equity</v>
      </c>
      <c r="H105" t="str">
        <f>_xlfn.XLOOKUP(tbl_GL[[#This Row],[Account_key]],tbl_COA[Account_key],tbl_COA[SubClass],"Not Found")</f>
        <v>Liabilities</v>
      </c>
      <c r="I105" t="str">
        <f>_xlfn.XLOOKUP(tbl_GL[[#This Row],[Account_key]],tbl_COA[Account_key],tbl_COA[SubClass2],"Not Found")</f>
        <v>Current Liabilities</v>
      </c>
      <c r="J105" t="str">
        <f>_xlfn.XLOOKUP(tbl_GL[[#This Row],[Account_key]],tbl_COA[Account_key],tbl_COA[SubAccount],,0)</f>
        <v>Accrued Expenses</v>
      </c>
      <c r="K105">
        <f>YEAR(tbl_GL[[#This Row],[Date]])</f>
        <v>2018</v>
      </c>
    </row>
    <row r="106" spans="1:11" hidden="1" x14ac:dyDescent="0.35">
      <c r="A106">
        <v>54.1</v>
      </c>
      <c r="B106" s="24">
        <v>43137</v>
      </c>
      <c r="C106">
        <v>1</v>
      </c>
      <c r="D106">
        <v>230</v>
      </c>
      <c r="E106" t="s">
        <v>4</v>
      </c>
      <c r="F106" s="14">
        <v>-1074</v>
      </c>
      <c r="G106" t="str">
        <f>_xlfn.XLOOKUP(tbl_GL[[#This Row],[Account_key]],tbl_COA[Account_key],tbl_COA[Class],"Not Found")</f>
        <v>Trading account</v>
      </c>
      <c r="H106" t="str">
        <f>_xlfn.XLOOKUP(tbl_GL[[#This Row],[Account_key]],tbl_COA[Account_key],tbl_COA[SubClass],"Not Found")</f>
        <v>Cost of Sales</v>
      </c>
      <c r="I106" t="str">
        <f>_xlfn.XLOOKUP(tbl_GL[[#This Row],[Account_key]],tbl_COA[Account_key],tbl_COA[SubClass2],"Not Found")</f>
        <v>Cost of Sales</v>
      </c>
      <c r="J106" t="str">
        <f>_xlfn.XLOOKUP(tbl_GL[[#This Row],[Account_key]],tbl_COA[Account_key],tbl_COA[SubAccount],,0)</f>
        <v>Cost of Sales</v>
      </c>
      <c r="K106">
        <f>YEAR(tbl_GL[[#This Row],[Date]])</f>
        <v>2018</v>
      </c>
    </row>
    <row r="107" spans="1:11" hidden="1" x14ac:dyDescent="0.35">
      <c r="A107">
        <v>54.2</v>
      </c>
      <c r="B107" s="24">
        <v>43137</v>
      </c>
      <c r="C107">
        <v>1</v>
      </c>
      <c r="D107">
        <v>60</v>
      </c>
      <c r="E107" t="s">
        <v>4</v>
      </c>
      <c r="F107" s="15">
        <v>-1074</v>
      </c>
      <c r="G107" t="str">
        <f>_xlfn.XLOOKUP(tbl_GL[[#This Row],[Account_key]],tbl_COA[Account_key],tbl_COA[Class],"Not Found")</f>
        <v>Assets</v>
      </c>
      <c r="H107" t="str">
        <f>_xlfn.XLOOKUP(tbl_GL[[#This Row],[Account_key]],tbl_COA[Account_key],tbl_COA[SubClass],"Not Found")</f>
        <v>Assets</v>
      </c>
      <c r="I107" t="str">
        <f>_xlfn.XLOOKUP(tbl_GL[[#This Row],[Account_key]],tbl_COA[Account_key],tbl_COA[SubClass2],"Not Found")</f>
        <v>Current Assets</v>
      </c>
      <c r="J107" t="str">
        <f>_xlfn.XLOOKUP(tbl_GL[[#This Row],[Account_key]],tbl_COA[Account_key],tbl_COA[SubAccount],,0)</f>
        <v>Inventory</v>
      </c>
      <c r="K107">
        <f>YEAR(tbl_GL[[#This Row],[Date]])</f>
        <v>2018</v>
      </c>
    </row>
    <row r="108" spans="1:11" hidden="1" x14ac:dyDescent="0.35">
      <c r="A108">
        <v>55.1</v>
      </c>
      <c r="B108" s="24">
        <v>43137</v>
      </c>
      <c r="C108">
        <v>1</v>
      </c>
      <c r="D108">
        <v>350</v>
      </c>
      <c r="E108" t="s">
        <v>97</v>
      </c>
      <c r="F108" s="15">
        <v>-2278</v>
      </c>
      <c r="G108" t="str">
        <f>_xlfn.XLOOKUP(tbl_GL[[#This Row],[Account_key]],tbl_COA[Account_key],tbl_COA[Class],"Not Found")</f>
        <v>Operating account</v>
      </c>
      <c r="H108" t="str">
        <f>_xlfn.XLOOKUP(tbl_GL[[#This Row],[Account_key]],tbl_COA[Account_key],tbl_COA[SubClass],"Not Found")</f>
        <v>Operating Expenses</v>
      </c>
      <c r="I108" t="str">
        <f>_xlfn.XLOOKUP(tbl_GL[[#This Row],[Account_key]],tbl_COA[Account_key],tbl_COA[SubClass2],"Not Found")</f>
        <v>Administration</v>
      </c>
      <c r="J108" t="str">
        <f>_xlfn.XLOOKUP(tbl_GL[[#This Row],[Account_key]],tbl_COA[Account_key],tbl_COA[SubAccount],,0)</f>
        <v>Other Expenses</v>
      </c>
      <c r="K108">
        <f>YEAR(tbl_GL[[#This Row],[Date]])</f>
        <v>2018</v>
      </c>
    </row>
    <row r="109" spans="1:11" hidden="1" x14ac:dyDescent="0.35">
      <c r="A109">
        <v>55.2</v>
      </c>
      <c r="B109" s="24">
        <v>43137</v>
      </c>
      <c r="C109">
        <v>1</v>
      </c>
      <c r="D109">
        <v>120</v>
      </c>
      <c r="E109" t="s">
        <v>97</v>
      </c>
      <c r="F109" s="15">
        <v>2278</v>
      </c>
      <c r="G109" t="str">
        <f>_xlfn.XLOOKUP(tbl_GL[[#This Row],[Account_key]],tbl_COA[Account_key],tbl_COA[Class],"Not Found")</f>
        <v>Liabilities and Owners Equity</v>
      </c>
      <c r="H109" t="str">
        <f>_xlfn.XLOOKUP(tbl_GL[[#This Row],[Account_key]],tbl_COA[Account_key],tbl_COA[SubClass],"Not Found")</f>
        <v>Liabilities</v>
      </c>
      <c r="I109" t="str">
        <f>_xlfn.XLOOKUP(tbl_GL[[#This Row],[Account_key]],tbl_COA[Account_key],tbl_COA[SubClass2],"Not Found")</f>
        <v>Current Liabilities</v>
      </c>
      <c r="J109" t="str">
        <f>_xlfn.XLOOKUP(tbl_GL[[#This Row],[Account_key]],tbl_COA[Account_key],tbl_COA[SubAccount],,0)</f>
        <v>Accrued Expenses</v>
      </c>
      <c r="K109">
        <f>YEAR(tbl_GL[[#This Row],[Date]])</f>
        <v>2018</v>
      </c>
    </row>
    <row r="110" spans="1:11" hidden="1" x14ac:dyDescent="0.35">
      <c r="A110">
        <v>56.1</v>
      </c>
      <c r="B110" s="24">
        <v>43137</v>
      </c>
      <c r="C110">
        <v>1</v>
      </c>
      <c r="D110">
        <v>210</v>
      </c>
      <c r="E110" t="s">
        <v>7</v>
      </c>
      <c r="F110" s="15">
        <v>3581</v>
      </c>
      <c r="G110" t="str">
        <f>_xlfn.XLOOKUP(tbl_GL[[#This Row],[Account_key]],tbl_COA[Account_key],tbl_COA[Class],"Not Found")</f>
        <v>Trading account</v>
      </c>
      <c r="H110" t="str">
        <f>_xlfn.XLOOKUP(tbl_GL[[#This Row],[Account_key]],tbl_COA[Account_key],tbl_COA[SubClass],"Not Found")</f>
        <v>Sales</v>
      </c>
      <c r="I110" t="str">
        <f>_xlfn.XLOOKUP(tbl_GL[[#This Row],[Account_key]],tbl_COA[Account_key],tbl_COA[SubClass2],"Not Found")</f>
        <v>Sales</v>
      </c>
      <c r="J110" t="str">
        <f>_xlfn.XLOOKUP(tbl_GL[[#This Row],[Account_key]],tbl_COA[Account_key],tbl_COA[SubAccount],,0)</f>
        <v>Sales</v>
      </c>
      <c r="K110">
        <f>YEAR(tbl_GL[[#This Row],[Date]])</f>
        <v>2018</v>
      </c>
    </row>
    <row r="111" spans="1:11" hidden="1" x14ac:dyDescent="0.35">
      <c r="A111">
        <v>56.2</v>
      </c>
      <c r="B111" s="24">
        <v>43137</v>
      </c>
      <c r="C111">
        <v>1</v>
      </c>
      <c r="D111">
        <v>10</v>
      </c>
      <c r="E111" t="s">
        <v>7</v>
      </c>
      <c r="F111" s="15">
        <v>3581</v>
      </c>
      <c r="G111" t="str">
        <f>_xlfn.XLOOKUP(tbl_GL[[#This Row],[Account_key]],tbl_COA[Account_key],tbl_COA[Class],"Not Found")</f>
        <v>Assets</v>
      </c>
      <c r="H111" t="str">
        <f>_xlfn.XLOOKUP(tbl_GL[[#This Row],[Account_key]],tbl_COA[Account_key],tbl_COA[SubClass],"Not Found")</f>
        <v>Assets</v>
      </c>
      <c r="I111" t="str">
        <f>_xlfn.XLOOKUP(tbl_GL[[#This Row],[Account_key]],tbl_COA[Account_key],tbl_COA[SubClass2],"Not Found")</f>
        <v>Current Assets</v>
      </c>
      <c r="J111" t="str">
        <f>_xlfn.XLOOKUP(tbl_GL[[#This Row],[Account_key]],tbl_COA[Account_key],tbl_COA[SubAccount],,0)</f>
        <v>Cash at Bank</v>
      </c>
      <c r="K111">
        <f>YEAR(tbl_GL[[#This Row],[Date]])</f>
        <v>2018</v>
      </c>
    </row>
    <row r="112" spans="1:11" hidden="1" x14ac:dyDescent="0.35">
      <c r="A112">
        <v>57.1</v>
      </c>
      <c r="B112" s="24">
        <v>43137</v>
      </c>
      <c r="C112">
        <v>1</v>
      </c>
      <c r="D112">
        <v>230</v>
      </c>
      <c r="E112" t="s">
        <v>4</v>
      </c>
      <c r="F112" s="14">
        <v>-4304</v>
      </c>
      <c r="G112" t="str">
        <f>_xlfn.XLOOKUP(tbl_GL[[#This Row],[Account_key]],tbl_COA[Account_key],tbl_COA[Class],"Not Found")</f>
        <v>Trading account</v>
      </c>
      <c r="H112" t="str">
        <f>_xlfn.XLOOKUP(tbl_GL[[#This Row],[Account_key]],tbl_COA[Account_key],tbl_COA[SubClass],"Not Found")</f>
        <v>Cost of Sales</v>
      </c>
      <c r="I112" t="str">
        <f>_xlfn.XLOOKUP(tbl_GL[[#This Row],[Account_key]],tbl_COA[Account_key],tbl_COA[SubClass2],"Not Found")</f>
        <v>Cost of Sales</v>
      </c>
      <c r="J112" t="str">
        <f>_xlfn.XLOOKUP(tbl_GL[[#This Row],[Account_key]],tbl_COA[Account_key],tbl_COA[SubAccount],,0)</f>
        <v>Cost of Sales</v>
      </c>
      <c r="K112">
        <f>YEAR(tbl_GL[[#This Row],[Date]])</f>
        <v>2018</v>
      </c>
    </row>
    <row r="113" spans="1:11" hidden="1" x14ac:dyDescent="0.35">
      <c r="A113">
        <v>57.2</v>
      </c>
      <c r="B113" s="24">
        <v>43137</v>
      </c>
      <c r="C113">
        <v>1</v>
      </c>
      <c r="D113">
        <v>60</v>
      </c>
      <c r="E113" t="s">
        <v>4</v>
      </c>
      <c r="F113" s="15">
        <v>-4304</v>
      </c>
      <c r="G113" t="str">
        <f>_xlfn.XLOOKUP(tbl_GL[[#This Row],[Account_key]],tbl_COA[Account_key],tbl_COA[Class],"Not Found")</f>
        <v>Assets</v>
      </c>
      <c r="H113" t="str">
        <f>_xlfn.XLOOKUP(tbl_GL[[#This Row],[Account_key]],tbl_COA[Account_key],tbl_COA[SubClass],"Not Found")</f>
        <v>Assets</v>
      </c>
      <c r="I113" t="str">
        <f>_xlfn.XLOOKUP(tbl_GL[[#This Row],[Account_key]],tbl_COA[Account_key],tbl_COA[SubClass2],"Not Found")</f>
        <v>Current Assets</v>
      </c>
      <c r="J113" t="str">
        <f>_xlfn.XLOOKUP(tbl_GL[[#This Row],[Account_key]],tbl_COA[Account_key],tbl_COA[SubAccount],,0)</f>
        <v>Inventory</v>
      </c>
      <c r="K113">
        <f>YEAR(tbl_GL[[#This Row],[Date]])</f>
        <v>2018</v>
      </c>
    </row>
    <row r="114" spans="1:11" hidden="1" x14ac:dyDescent="0.35">
      <c r="A114">
        <v>58.1</v>
      </c>
      <c r="B114" s="24">
        <v>43137</v>
      </c>
      <c r="C114">
        <v>1</v>
      </c>
      <c r="D114">
        <v>210</v>
      </c>
      <c r="E114" t="s">
        <v>8</v>
      </c>
      <c r="F114" s="15">
        <v>14348</v>
      </c>
      <c r="G114" t="str">
        <f>_xlfn.XLOOKUP(tbl_GL[[#This Row],[Account_key]],tbl_COA[Account_key],tbl_COA[Class],"Not Found")</f>
        <v>Trading account</v>
      </c>
      <c r="H114" t="str">
        <f>_xlfn.XLOOKUP(tbl_GL[[#This Row],[Account_key]],tbl_COA[Account_key],tbl_COA[SubClass],"Not Found")</f>
        <v>Sales</v>
      </c>
      <c r="I114" t="str">
        <f>_xlfn.XLOOKUP(tbl_GL[[#This Row],[Account_key]],tbl_COA[Account_key],tbl_COA[SubClass2],"Not Found")</f>
        <v>Sales</v>
      </c>
      <c r="J114" t="str">
        <f>_xlfn.XLOOKUP(tbl_GL[[#This Row],[Account_key]],tbl_COA[Account_key],tbl_COA[SubAccount],,0)</f>
        <v>Sales</v>
      </c>
      <c r="K114">
        <f>YEAR(tbl_GL[[#This Row],[Date]])</f>
        <v>2018</v>
      </c>
    </row>
    <row r="115" spans="1:11" hidden="1" x14ac:dyDescent="0.35">
      <c r="A115">
        <v>58.2</v>
      </c>
      <c r="B115" s="24">
        <v>43137</v>
      </c>
      <c r="C115">
        <v>1</v>
      </c>
      <c r="D115">
        <v>30</v>
      </c>
      <c r="E115" t="s">
        <v>8</v>
      </c>
      <c r="F115" s="15">
        <v>14348</v>
      </c>
      <c r="G115" t="str">
        <f>_xlfn.XLOOKUP(tbl_GL[[#This Row],[Account_key]],tbl_COA[Account_key],tbl_COA[Class],"Not Found")</f>
        <v>Assets</v>
      </c>
      <c r="H115" t="str">
        <f>_xlfn.XLOOKUP(tbl_GL[[#This Row],[Account_key]],tbl_COA[Account_key],tbl_COA[SubClass],"Not Found")</f>
        <v>Assets</v>
      </c>
      <c r="I115" t="str">
        <f>_xlfn.XLOOKUP(tbl_GL[[#This Row],[Account_key]],tbl_COA[Account_key],tbl_COA[SubClass2],"Not Found")</f>
        <v>Current Assets</v>
      </c>
      <c r="J115" t="str">
        <f>_xlfn.XLOOKUP(tbl_GL[[#This Row],[Account_key]],tbl_COA[Account_key],tbl_COA[SubAccount],,0)</f>
        <v>Trade Receivables</v>
      </c>
      <c r="K115">
        <f>YEAR(tbl_GL[[#This Row],[Date]])</f>
        <v>2018</v>
      </c>
    </row>
    <row r="116" spans="1:11" hidden="1" x14ac:dyDescent="0.35">
      <c r="A116">
        <v>59.1</v>
      </c>
      <c r="B116" s="24">
        <v>43138</v>
      </c>
      <c r="C116">
        <v>1</v>
      </c>
      <c r="D116">
        <v>10</v>
      </c>
      <c r="E116" t="s">
        <v>98</v>
      </c>
      <c r="F116" s="15">
        <v>-2388</v>
      </c>
      <c r="G116" t="str">
        <f>_xlfn.XLOOKUP(tbl_GL[[#This Row],[Account_key]],tbl_COA[Account_key],tbl_COA[Class],"Not Found")</f>
        <v>Assets</v>
      </c>
      <c r="H116" t="str">
        <f>_xlfn.XLOOKUP(tbl_GL[[#This Row],[Account_key]],tbl_COA[Account_key],tbl_COA[SubClass],"Not Found")</f>
        <v>Assets</v>
      </c>
      <c r="I116" t="str">
        <f>_xlfn.XLOOKUP(tbl_GL[[#This Row],[Account_key]],tbl_COA[Account_key],tbl_COA[SubClass2],"Not Found")</f>
        <v>Current Assets</v>
      </c>
      <c r="J116" t="str">
        <f>_xlfn.XLOOKUP(tbl_GL[[#This Row],[Account_key]],tbl_COA[Account_key],tbl_COA[SubAccount],,0)</f>
        <v>Cash at Bank</v>
      </c>
      <c r="K116">
        <f>YEAR(tbl_GL[[#This Row],[Date]])</f>
        <v>2018</v>
      </c>
    </row>
    <row r="117" spans="1:11" hidden="1" x14ac:dyDescent="0.35">
      <c r="A117">
        <v>59.2</v>
      </c>
      <c r="B117" s="24">
        <v>43138</v>
      </c>
      <c r="C117">
        <v>1</v>
      </c>
      <c r="D117">
        <v>120</v>
      </c>
      <c r="E117" t="s">
        <v>98</v>
      </c>
      <c r="F117" s="15">
        <v>-2388</v>
      </c>
      <c r="G117" t="str">
        <f>_xlfn.XLOOKUP(tbl_GL[[#This Row],[Account_key]],tbl_COA[Account_key],tbl_COA[Class],"Not Found")</f>
        <v>Liabilities and Owners Equity</v>
      </c>
      <c r="H117" t="str">
        <f>_xlfn.XLOOKUP(tbl_GL[[#This Row],[Account_key]],tbl_COA[Account_key],tbl_COA[SubClass],"Not Found")</f>
        <v>Liabilities</v>
      </c>
      <c r="I117" t="str">
        <f>_xlfn.XLOOKUP(tbl_GL[[#This Row],[Account_key]],tbl_COA[Account_key],tbl_COA[SubClass2],"Not Found")</f>
        <v>Current Liabilities</v>
      </c>
      <c r="J117" t="str">
        <f>_xlfn.XLOOKUP(tbl_GL[[#This Row],[Account_key]],tbl_COA[Account_key],tbl_COA[SubAccount],,0)</f>
        <v>Accrued Expenses</v>
      </c>
      <c r="K117">
        <f>YEAR(tbl_GL[[#This Row],[Date]])</f>
        <v>2018</v>
      </c>
    </row>
    <row r="118" spans="1:11" hidden="1" x14ac:dyDescent="0.35">
      <c r="A118">
        <v>60.1</v>
      </c>
      <c r="B118" s="24">
        <v>43138</v>
      </c>
      <c r="C118">
        <v>1</v>
      </c>
      <c r="D118">
        <v>10</v>
      </c>
      <c r="E118" t="s">
        <v>98</v>
      </c>
      <c r="F118" s="15">
        <v>-3000</v>
      </c>
      <c r="G118" t="str">
        <f>_xlfn.XLOOKUP(tbl_GL[[#This Row],[Account_key]],tbl_COA[Account_key],tbl_COA[Class],"Not Found")</f>
        <v>Assets</v>
      </c>
      <c r="H118" t="str">
        <f>_xlfn.XLOOKUP(tbl_GL[[#This Row],[Account_key]],tbl_COA[Account_key],tbl_COA[SubClass],"Not Found")</f>
        <v>Assets</v>
      </c>
      <c r="I118" t="str">
        <f>_xlfn.XLOOKUP(tbl_GL[[#This Row],[Account_key]],tbl_COA[Account_key],tbl_COA[SubClass2],"Not Found")</f>
        <v>Current Assets</v>
      </c>
      <c r="J118" t="str">
        <f>_xlfn.XLOOKUP(tbl_GL[[#This Row],[Account_key]],tbl_COA[Account_key],tbl_COA[SubAccount],,0)</f>
        <v>Cash at Bank</v>
      </c>
      <c r="K118">
        <f>YEAR(tbl_GL[[#This Row],[Date]])</f>
        <v>2018</v>
      </c>
    </row>
    <row r="119" spans="1:11" hidden="1" x14ac:dyDescent="0.35">
      <c r="A119">
        <v>60.2</v>
      </c>
      <c r="B119" s="24">
        <v>43138</v>
      </c>
      <c r="C119">
        <v>1</v>
      </c>
      <c r="D119">
        <v>120</v>
      </c>
      <c r="E119" t="s">
        <v>98</v>
      </c>
      <c r="F119" s="15">
        <v>-3000</v>
      </c>
      <c r="G119" t="str">
        <f>_xlfn.XLOOKUP(tbl_GL[[#This Row],[Account_key]],tbl_COA[Account_key],tbl_COA[Class],"Not Found")</f>
        <v>Liabilities and Owners Equity</v>
      </c>
      <c r="H119" t="str">
        <f>_xlfn.XLOOKUP(tbl_GL[[#This Row],[Account_key]],tbl_COA[Account_key],tbl_COA[SubClass],"Not Found")</f>
        <v>Liabilities</v>
      </c>
      <c r="I119" t="str">
        <f>_xlfn.XLOOKUP(tbl_GL[[#This Row],[Account_key]],tbl_COA[Account_key],tbl_COA[SubClass2],"Not Found")</f>
        <v>Current Liabilities</v>
      </c>
      <c r="J119" t="str">
        <f>_xlfn.XLOOKUP(tbl_GL[[#This Row],[Account_key]],tbl_COA[Account_key],tbl_COA[SubAccount],,0)</f>
        <v>Accrued Expenses</v>
      </c>
      <c r="K119">
        <f>YEAR(tbl_GL[[#This Row],[Date]])</f>
        <v>2018</v>
      </c>
    </row>
    <row r="120" spans="1:11" hidden="1" x14ac:dyDescent="0.35">
      <c r="A120">
        <v>61.1</v>
      </c>
      <c r="B120" s="24">
        <v>43139</v>
      </c>
      <c r="C120">
        <v>1</v>
      </c>
      <c r="D120">
        <v>260</v>
      </c>
      <c r="E120" t="s">
        <v>97</v>
      </c>
      <c r="F120" s="15">
        <v>-2115</v>
      </c>
      <c r="G120" t="str">
        <f>_xlfn.XLOOKUP(tbl_GL[[#This Row],[Account_key]],tbl_COA[Account_key],tbl_COA[Class],"Not Found")</f>
        <v>Operating account</v>
      </c>
      <c r="H120" t="str">
        <f>_xlfn.XLOOKUP(tbl_GL[[#This Row],[Account_key]],tbl_COA[Account_key],tbl_COA[SubClass],"Not Found")</f>
        <v>Operating Expenses</v>
      </c>
      <c r="I120" t="str">
        <f>_xlfn.XLOOKUP(tbl_GL[[#This Row],[Account_key]],tbl_COA[Account_key],tbl_COA[SubClass2],"Not Found")</f>
        <v>Marketing</v>
      </c>
      <c r="J120" t="str">
        <f>_xlfn.XLOOKUP(tbl_GL[[#This Row],[Account_key]],tbl_COA[Account_key],tbl_COA[SubAccount],,0)</f>
        <v>Commissions</v>
      </c>
      <c r="K120">
        <f>YEAR(tbl_GL[[#This Row],[Date]])</f>
        <v>2018</v>
      </c>
    </row>
    <row r="121" spans="1:11" hidden="1" x14ac:dyDescent="0.35">
      <c r="A121">
        <v>61.2</v>
      </c>
      <c r="B121" s="24">
        <v>43139</v>
      </c>
      <c r="C121">
        <v>1</v>
      </c>
      <c r="D121">
        <v>120</v>
      </c>
      <c r="E121" t="s">
        <v>97</v>
      </c>
      <c r="F121" s="15">
        <v>2115</v>
      </c>
      <c r="G121" t="str">
        <f>_xlfn.XLOOKUP(tbl_GL[[#This Row],[Account_key]],tbl_COA[Account_key],tbl_COA[Class],"Not Found")</f>
        <v>Liabilities and Owners Equity</v>
      </c>
      <c r="H121" t="str">
        <f>_xlfn.XLOOKUP(tbl_GL[[#This Row],[Account_key]],tbl_COA[Account_key],tbl_COA[SubClass],"Not Found")</f>
        <v>Liabilities</v>
      </c>
      <c r="I121" t="str">
        <f>_xlfn.XLOOKUP(tbl_GL[[#This Row],[Account_key]],tbl_COA[Account_key],tbl_COA[SubClass2],"Not Found")</f>
        <v>Current Liabilities</v>
      </c>
      <c r="J121" t="str">
        <f>_xlfn.XLOOKUP(tbl_GL[[#This Row],[Account_key]],tbl_COA[Account_key],tbl_COA[SubAccount],,0)</f>
        <v>Accrued Expenses</v>
      </c>
      <c r="K121">
        <f>YEAR(tbl_GL[[#This Row],[Date]])</f>
        <v>2018</v>
      </c>
    </row>
    <row r="122" spans="1:11" hidden="1" x14ac:dyDescent="0.35">
      <c r="A122">
        <v>62.1</v>
      </c>
      <c r="B122" s="24">
        <v>43142</v>
      </c>
      <c r="C122">
        <v>1</v>
      </c>
      <c r="D122">
        <v>260</v>
      </c>
      <c r="E122" t="s">
        <v>97</v>
      </c>
      <c r="F122" s="15">
        <v>-2209</v>
      </c>
      <c r="G122" t="str">
        <f>_xlfn.XLOOKUP(tbl_GL[[#This Row],[Account_key]],tbl_COA[Account_key],tbl_COA[Class],"Not Found")</f>
        <v>Operating account</v>
      </c>
      <c r="H122" t="str">
        <f>_xlfn.XLOOKUP(tbl_GL[[#This Row],[Account_key]],tbl_COA[Account_key],tbl_COA[SubClass],"Not Found")</f>
        <v>Operating Expenses</v>
      </c>
      <c r="I122" t="str">
        <f>_xlfn.XLOOKUP(tbl_GL[[#This Row],[Account_key]],tbl_COA[Account_key],tbl_COA[SubClass2],"Not Found")</f>
        <v>Marketing</v>
      </c>
      <c r="J122" t="str">
        <f>_xlfn.XLOOKUP(tbl_GL[[#This Row],[Account_key]],tbl_COA[Account_key],tbl_COA[SubAccount],,0)</f>
        <v>Commissions</v>
      </c>
      <c r="K122">
        <f>YEAR(tbl_GL[[#This Row],[Date]])</f>
        <v>2018</v>
      </c>
    </row>
    <row r="123" spans="1:11" hidden="1" x14ac:dyDescent="0.35">
      <c r="A123">
        <v>62.2</v>
      </c>
      <c r="B123" s="24">
        <v>43142</v>
      </c>
      <c r="C123">
        <v>1</v>
      </c>
      <c r="D123">
        <v>120</v>
      </c>
      <c r="E123" t="s">
        <v>97</v>
      </c>
      <c r="F123" s="15">
        <v>2209</v>
      </c>
      <c r="G123" t="str">
        <f>_xlfn.XLOOKUP(tbl_GL[[#This Row],[Account_key]],tbl_COA[Account_key],tbl_COA[Class],"Not Found")</f>
        <v>Liabilities and Owners Equity</v>
      </c>
      <c r="H123" t="str">
        <f>_xlfn.XLOOKUP(tbl_GL[[#This Row],[Account_key]],tbl_COA[Account_key],tbl_COA[SubClass],"Not Found")</f>
        <v>Liabilities</v>
      </c>
      <c r="I123" t="str">
        <f>_xlfn.XLOOKUP(tbl_GL[[#This Row],[Account_key]],tbl_COA[Account_key],tbl_COA[SubClass2],"Not Found")</f>
        <v>Current Liabilities</v>
      </c>
      <c r="J123" t="str">
        <f>_xlfn.XLOOKUP(tbl_GL[[#This Row],[Account_key]],tbl_COA[Account_key],tbl_COA[SubAccount],,0)</f>
        <v>Accrued Expenses</v>
      </c>
      <c r="K123">
        <f>YEAR(tbl_GL[[#This Row],[Date]])</f>
        <v>2018</v>
      </c>
    </row>
    <row r="124" spans="1:11" hidden="1" x14ac:dyDescent="0.35">
      <c r="A124">
        <v>63.1</v>
      </c>
      <c r="B124" s="24">
        <v>43143</v>
      </c>
      <c r="C124">
        <v>1</v>
      </c>
      <c r="D124">
        <v>10</v>
      </c>
      <c r="E124" t="s">
        <v>98</v>
      </c>
      <c r="F124" s="15">
        <v>-2100</v>
      </c>
      <c r="G124" t="str">
        <f>_xlfn.XLOOKUP(tbl_GL[[#This Row],[Account_key]],tbl_COA[Account_key],tbl_COA[Class],"Not Found")</f>
        <v>Assets</v>
      </c>
      <c r="H124" t="str">
        <f>_xlfn.XLOOKUP(tbl_GL[[#This Row],[Account_key]],tbl_COA[Account_key],tbl_COA[SubClass],"Not Found")</f>
        <v>Assets</v>
      </c>
      <c r="I124" t="str">
        <f>_xlfn.XLOOKUP(tbl_GL[[#This Row],[Account_key]],tbl_COA[Account_key],tbl_COA[SubClass2],"Not Found")</f>
        <v>Current Assets</v>
      </c>
      <c r="J124" t="str">
        <f>_xlfn.XLOOKUP(tbl_GL[[#This Row],[Account_key]],tbl_COA[Account_key],tbl_COA[SubAccount],,0)</f>
        <v>Cash at Bank</v>
      </c>
      <c r="K124">
        <f>YEAR(tbl_GL[[#This Row],[Date]])</f>
        <v>2018</v>
      </c>
    </row>
    <row r="125" spans="1:11" hidden="1" x14ac:dyDescent="0.35">
      <c r="A125">
        <v>63.2</v>
      </c>
      <c r="B125" s="24">
        <v>43143</v>
      </c>
      <c r="C125">
        <v>1</v>
      </c>
      <c r="D125">
        <v>120</v>
      </c>
      <c r="E125" t="s">
        <v>98</v>
      </c>
      <c r="F125" s="15">
        <v>-2100</v>
      </c>
      <c r="G125" t="str">
        <f>_xlfn.XLOOKUP(tbl_GL[[#This Row],[Account_key]],tbl_COA[Account_key],tbl_COA[Class],"Not Found")</f>
        <v>Liabilities and Owners Equity</v>
      </c>
      <c r="H125" t="str">
        <f>_xlfn.XLOOKUP(tbl_GL[[#This Row],[Account_key]],tbl_COA[Account_key],tbl_COA[SubClass],"Not Found")</f>
        <v>Liabilities</v>
      </c>
      <c r="I125" t="str">
        <f>_xlfn.XLOOKUP(tbl_GL[[#This Row],[Account_key]],tbl_COA[Account_key],tbl_COA[SubClass2],"Not Found")</f>
        <v>Current Liabilities</v>
      </c>
      <c r="J125" t="str">
        <f>_xlfn.XLOOKUP(tbl_GL[[#This Row],[Account_key]],tbl_COA[Account_key],tbl_COA[SubAccount],,0)</f>
        <v>Accrued Expenses</v>
      </c>
      <c r="K125">
        <f>YEAR(tbl_GL[[#This Row],[Date]])</f>
        <v>2018</v>
      </c>
    </row>
    <row r="126" spans="1:11" hidden="1" x14ac:dyDescent="0.35">
      <c r="A126">
        <v>64.099999999999994</v>
      </c>
      <c r="B126" s="24">
        <v>43145</v>
      </c>
      <c r="C126">
        <v>1</v>
      </c>
      <c r="D126">
        <v>260</v>
      </c>
      <c r="E126" t="s">
        <v>99</v>
      </c>
      <c r="F126" s="15">
        <v>-134</v>
      </c>
      <c r="G126" t="str">
        <f>_xlfn.XLOOKUP(tbl_GL[[#This Row],[Account_key]],tbl_COA[Account_key],tbl_COA[Class],"Not Found")</f>
        <v>Operating account</v>
      </c>
      <c r="H126" t="str">
        <f>_xlfn.XLOOKUP(tbl_GL[[#This Row],[Account_key]],tbl_COA[Account_key],tbl_COA[SubClass],"Not Found")</f>
        <v>Operating Expenses</v>
      </c>
      <c r="I126" t="str">
        <f>_xlfn.XLOOKUP(tbl_GL[[#This Row],[Account_key]],tbl_COA[Account_key],tbl_COA[SubClass2],"Not Found")</f>
        <v>Marketing</v>
      </c>
      <c r="J126" t="str">
        <f>_xlfn.XLOOKUP(tbl_GL[[#This Row],[Account_key]],tbl_COA[Account_key],tbl_COA[SubAccount],,0)</f>
        <v>Commissions</v>
      </c>
      <c r="K126">
        <f>YEAR(tbl_GL[[#This Row],[Date]])</f>
        <v>2018</v>
      </c>
    </row>
    <row r="127" spans="1:11" hidden="1" x14ac:dyDescent="0.35">
      <c r="A127">
        <v>64.2</v>
      </c>
      <c r="B127" s="24">
        <v>43145</v>
      </c>
      <c r="C127">
        <v>1</v>
      </c>
      <c r="D127">
        <v>20</v>
      </c>
      <c r="E127" t="s">
        <v>99</v>
      </c>
      <c r="F127" s="15">
        <v>-134</v>
      </c>
      <c r="G127" t="str">
        <f>_xlfn.XLOOKUP(tbl_GL[[#This Row],[Account_key]],tbl_COA[Account_key],tbl_COA[Class],"Not Found")</f>
        <v>Assets</v>
      </c>
      <c r="H127" t="str">
        <f>_xlfn.XLOOKUP(tbl_GL[[#This Row],[Account_key]],tbl_COA[Account_key],tbl_COA[SubClass],"Not Found")</f>
        <v>Assets</v>
      </c>
      <c r="I127" t="str">
        <f>_xlfn.XLOOKUP(tbl_GL[[#This Row],[Account_key]],tbl_COA[Account_key],tbl_COA[SubClass2],"Not Found")</f>
        <v>Current Assets</v>
      </c>
      <c r="J127" t="str">
        <f>_xlfn.XLOOKUP(tbl_GL[[#This Row],[Account_key]],tbl_COA[Account_key],tbl_COA[SubAccount],,0)</f>
        <v>Cash in hand</v>
      </c>
      <c r="K127">
        <f>YEAR(tbl_GL[[#This Row],[Date]])</f>
        <v>2018</v>
      </c>
    </row>
    <row r="128" spans="1:11" hidden="1" x14ac:dyDescent="0.35">
      <c r="A128">
        <v>65.099999999999994</v>
      </c>
      <c r="B128" s="24">
        <v>43145</v>
      </c>
      <c r="C128">
        <v>1</v>
      </c>
      <c r="D128">
        <v>310</v>
      </c>
      <c r="E128" t="s">
        <v>97</v>
      </c>
      <c r="F128" s="15">
        <v>-2169</v>
      </c>
      <c r="G128" t="str">
        <f>_xlfn.XLOOKUP(tbl_GL[[#This Row],[Account_key]],tbl_COA[Account_key],tbl_COA[Class],"Not Found")</f>
        <v>Operating account</v>
      </c>
      <c r="H128" t="str">
        <f>_xlfn.XLOOKUP(tbl_GL[[#This Row],[Account_key]],tbl_COA[Account_key],tbl_COA[SubClass],"Not Found")</f>
        <v>Operating Expenses</v>
      </c>
      <c r="I128" t="str">
        <f>_xlfn.XLOOKUP(tbl_GL[[#This Row],[Account_key]],tbl_COA[Account_key],tbl_COA[SubClass2],"Not Found")</f>
        <v>Administration</v>
      </c>
      <c r="J128" t="str">
        <f>_xlfn.XLOOKUP(tbl_GL[[#This Row],[Account_key]],tbl_COA[Account_key],tbl_COA[SubAccount],,0)</f>
        <v>Office Supplies</v>
      </c>
      <c r="K128">
        <f>YEAR(tbl_GL[[#This Row],[Date]])</f>
        <v>2018</v>
      </c>
    </row>
    <row r="129" spans="1:11" hidden="1" x14ac:dyDescent="0.35">
      <c r="A129">
        <v>65.2</v>
      </c>
      <c r="B129" s="24">
        <v>43145</v>
      </c>
      <c r="C129">
        <v>1</v>
      </c>
      <c r="D129">
        <v>120</v>
      </c>
      <c r="E129" t="s">
        <v>97</v>
      </c>
      <c r="F129" s="15">
        <v>2169</v>
      </c>
      <c r="G129" t="str">
        <f>_xlfn.XLOOKUP(tbl_GL[[#This Row],[Account_key]],tbl_COA[Account_key],tbl_COA[Class],"Not Found")</f>
        <v>Liabilities and Owners Equity</v>
      </c>
      <c r="H129" t="str">
        <f>_xlfn.XLOOKUP(tbl_GL[[#This Row],[Account_key]],tbl_COA[Account_key],tbl_COA[SubClass],"Not Found")</f>
        <v>Liabilities</v>
      </c>
      <c r="I129" t="str">
        <f>_xlfn.XLOOKUP(tbl_GL[[#This Row],[Account_key]],tbl_COA[Account_key],tbl_COA[SubClass2],"Not Found")</f>
        <v>Current Liabilities</v>
      </c>
      <c r="J129" t="str">
        <f>_xlfn.XLOOKUP(tbl_GL[[#This Row],[Account_key]],tbl_COA[Account_key],tbl_COA[SubAccount],,0)</f>
        <v>Accrued Expenses</v>
      </c>
      <c r="K129">
        <f>YEAR(tbl_GL[[#This Row],[Date]])</f>
        <v>2018</v>
      </c>
    </row>
    <row r="130" spans="1:11" hidden="1" x14ac:dyDescent="0.35">
      <c r="A130">
        <v>66.099999999999994</v>
      </c>
      <c r="B130" s="24">
        <v>43145</v>
      </c>
      <c r="C130">
        <v>1</v>
      </c>
      <c r="D130">
        <v>10</v>
      </c>
      <c r="E130" t="s">
        <v>98</v>
      </c>
      <c r="F130" s="15">
        <v>-2920</v>
      </c>
      <c r="G130" t="str">
        <f>_xlfn.XLOOKUP(tbl_GL[[#This Row],[Account_key]],tbl_COA[Account_key],tbl_COA[Class],"Not Found")</f>
        <v>Assets</v>
      </c>
      <c r="H130" t="str">
        <f>_xlfn.XLOOKUP(tbl_GL[[#This Row],[Account_key]],tbl_COA[Account_key],tbl_COA[SubClass],"Not Found")</f>
        <v>Assets</v>
      </c>
      <c r="I130" t="str">
        <f>_xlfn.XLOOKUP(tbl_GL[[#This Row],[Account_key]],tbl_COA[Account_key],tbl_COA[SubClass2],"Not Found")</f>
        <v>Current Assets</v>
      </c>
      <c r="J130" t="str">
        <f>_xlfn.XLOOKUP(tbl_GL[[#This Row],[Account_key]],tbl_COA[Account_key],tbl_COA[SubAccount],,0)</f>
        <v>Cash at Bank</v>
      </c>
      <c r="K130">
        <f>YEAR(tbl_GL[[#This Row],[Date]])</f>
        <v>2018</v>
      </c>
    </row>
    <row r="131" spans="1:11" hidden="1" x14ac:dyDescent="0.35">
      <c r="A131">
        <v>66.2</v>
      </c>
      <c r="B131" s="24">
        <v>43145</v>
      </c>
      <c r="C131">
        <v>1</v>
      </c>
      <c r="D131">
        <v>120</v>
      </c>
      <c r="E131" t="s">
        <v>98</v>
      </c>
      <c r="F131" s="15">
        <v>-2920</v>
      </c>
      <c r="G131" t="str">
        <f>_xlfn.XLOOKUP(tbl_GL[[#This Row],[Account_key]],tbl_COA[Account_key],tbl_COA[Class],"Not Found")</f>
        <v>Liabilities and Owners Equity</v>
      </c>
      <c r="H131" t="str">
        <f>_xlfn.XLOOKUP(tbl_GL[[#This Row],[Account_key]],tbl_COA[Account_key],tbl_COA[SubClass],"Not Found")</f>
        <v>Liabilities</v>
      </c>
      <c r="I131" t="str">
        <f>_xlfn.XLOOKUP(tbl_GL[[#This Row],[Account_key]],tbl_COA[Account_key],tbl_COA[SubClass2],"Not Found")</f>
        <v>Current Liabilities</v>
      </c>
      <c r="J131" t="str">
        <f>_xlfn.XLOOKUP(tbl_GL[[#This Row],[Account_key]],tbl_COA[Account_key],tbl_COA[SubAccount],,0)</f>
        <v>Accrued Expenses</v>
      </c>
      <c r="K131">
        <f>YEAR(tbl_GL[[#This Row],[Date]])</f>
        <v>2018</v>
      </c>
    </row>
    <row r="132" spans="1:11" hidden="1" x14ac:dyDescent="0.35">
      <c r="A132">
        <v>67.099999999999994</v>
      </c>
      <c r="B132" s="24">
        <v>43146</v>
      </c>
      <c r="C132">
        <v>1</v>
      </c>
      <c r="D132">
        <v>10</v>
      </c>
      <c r="E132" t="s">
        <v>112</v>
      </c>
      <c r="F132" s="14">
        <v>-400</v>
      </c>
      <c r="G132" t="str">
        <f>_xlfn.XLOOKUP(tbl_GL[[#This Row],[Account_key]],tbl_COA[Account_key],tbl_COA[Class],"Not Found")</f>
        <v>Assets</v>
      </c>
      <c r="H132" t="str">
        <f>_xlfn.XLOOKUP(tbl_GL[[#This Row],[Account_key]],tbl_COA[Account_key],tbl_COA[SubClass],"Not Found")</f>
        <v>Assets</v>
      </c>
      <c r="I132" t="str">
        <f>_xlfn.XLOOKUP(tbl_GL[[#This Row],[Account_key]],tbl_COA[Account_key],tbl_COA[SubClass2],"Not Found")</f>
        <v>Current Assets</v>
      </c>
      <c r="J132" t="str">
        <f>_xlfn.XLOOKUP(tbl_GL[[#This Row],[Account_key]],tbl_COA[Account_key],tbl_COA[SubAccount],,0)</f>
        <v>Cash at Bank</v>
      </c>
      <c r="K132">
        <f>YEAR(tbl_GL[[#This Row],[Date]])</f>
        <v>2018</v>
      </c>
    </row>
    <row r="133" spans="1:11" hidden="1" x14ac:dyDescent="0.35">
      <c r="A133">
        <v>67.2</v>
      </c>
      <c r="B133" s="24">
        <v>43146</v>
      </c>
      <c r="C133">
        <v>1</v>
      </c>
      <c r="D133">
        <v>121</v>
      </c>
      <c r="E133" t="s">
        <v>112</v>
      </c>
      <c r="F133" s="14">
        <v>-400</v>
      </c>
      <c r="G133" t="str">
        <f>_xlfn.XLOOKUP(tbl_GL[[#This Row],[Account_key]],tbl_COA[Account_key],tbl_COA[Class],"Not Found")</f>
        <v>Liabilities and Owners Equity</v>
      </c>
      <c r="H133" t="str">
        <f>_xlfn.XLOOKUP(tbl_GL[[#This Row],[Account_key]],tbl_COA[Account_key],tbl_COA[SubClass],"Not Found")</f>
        <v>Liabilities</v>
      </c>
      <c r="I133" t="str">
        <f>_xlfn.XLOOKUP(tbl_GL[[#This Row],[Account_key]],tbl_COA[Account_key],tbl_COA[SubClass2],"Not Found")</f>
        <v>Current Liabilities</v>
      </c>
      <c r="J133" t="str">
        <f>_xlfn.XLOOKUP(tbl_GL[[#This Row],[Account_key]],tbl_COA[Account_key],tbl_COA[SubAccount],,0)</f>
        <v>Interest Payable</v>
      </c>
      <c r="K133">
        <f>YEAR(tbl_GL[[#This Row],[Date]])</f>
        <v>2018</v>
      </c>
    </row>
    <row r="134" spans="1:11" hidden="1" x14ac:dyDescent="0.35">
      <c r="A134">
        <v>68.099999999999994</v>
      </c>
      <c r="B134" s="24">
        <v>43146</v>
      </c>
      <c r="C134">
        <v>1</v>
      </c>
      <c r="D134">
        <v>30</v>
      </c>
      <c r="E134" t="s">
        <v>80</v>
      </c>
      <c r="F134" s="15">
        <v>-15117</v>
      </c>
      <c r="G134" t="str">
        <f>_xlfn.XLOOKUP(tbl_GL[[#This Row],[Account_key]],tbl_COA[Account_key],tbl_COA[Class],"Not Found")</f>
        <v>Assets</v>
      </c>
      <c r="H134" t="str">
        <f>_xlfn.XLOOKUP(tbl_GL[[#This Row],[Account_key]],tbl_COA[Account_key],tbl_COA[SubClass],"Not Found")</f>
        <v>Assets</v>
      </c>
      <c r="I134" t="str">
        <f>_xlfn.XLOOKUP(tbl_GL[[#This Row],[Account_key]],tbl_COA[Account_key],tbl_COA[SubClass2],"Not Found")</f>
        <v>Current Assets</v>
      </c>
      <c r="J134" t="str">
        <f>_xlfn.XLOOKUP(tbl_GL[[#This Row],[Account_key]],tbl_COA[Account_key],tbl_COA[SubAccount],,0)</f>
        <v>Trade Receivables</v>
      </c>
      <c r="K134">
        <f>YEAR(tbl_GL[[#This Row],[Date]])</f>
        <v>2018</v>
      </c>
    </row>
    <row r="135" spans="1:11" hidden="1" x14ac:dyDescent="0.35">
      <c r="A135">
        <v>68.2</v>
      </c>
      <c r="B135" s="24">
        <v>43146</v>
      </c>
      <c r="C135">
        <v>1</v>
      </c>
      <c r="D135">
        <v>10</v>
      </c>
      <c r="E135" t="s">
        <v>80</v>
      </c>
      <c r="F135" s="15">
        <v>15117</v>
      </c>
      <c r="G135" t="str">
        <f>_xlfn.XLOOKUP(tbl_GL[[#This Row],[Account_key]],tbl_COA[Account_key],tbl_COA[Class],"Not Found")</f>
        <v>Assets</v>
      </c>
      <c r="H135" t="str">
        <f>_xlfn.XLOOKUP(tbl_GL[[#This Row],[Account_key]],tbl_COA[Account_key],tbl_COA[SubClass],"Not Found")</f>
        <v>Assets</v>
      </c>
      <c r="I135" t="str">
        <f>_xlfn.XLOOKUP(tbl_GL[[#This Row],[Account_key]],tbl_COA[Account_key],tbl_COA[SubClass2],"Not Found")</f>
        <v>Current Assets</v>
      </c>
      <c r="J135" t="str">
        <f>_xlfn.XLOOKUP(tbl_GL[[#This Row],[Account_key]],tbl_COA[Account_key],tbl_COA[SubAccount],,0)</f>
        <v>Cash at Bank</v>
      </c>
      <c r="K135">
        <f>YEAR(tbl_GL[[#This Row],[Date]])</f>
        <v>2018</v>
      </c>
    </row>
    <row r="136" spans="1:11" hidden="1" x14ac:dyDescent="0.35">
      <c r="A136">
        <v>69.099999999999994</v>
      </c>
      <c r="B136" s="24">
        <v>43146</v>
      </c>
      <c r="C136">
        <v>1</v>
      </c>
      <c r="D136">
        <v>10</v>
      </c>
      <c r="E136" t="s">
        <v>84</v>
      </c>
      <c r="F136" s="15">
        <v>-20000</v>
      </c>
      <c r="G136" t="str">
        <f>_xlfn.XLOOKUP(tbl_GL[[#This Row],[Account_key]],tbl_COA[Account_key],tbl_COA[Class],"Not Found")</f>
        <v>Assets</v>
      </c>
      <c r="H136" t="str">
        <f>_xlfn.XLOOKUP(tbl_GL[[#This Row],[Account_key]],tbl_COA[Account_key],tbl_COA[SubClass],"Not Found")</f>
        <v>Assets</v>
      </c>
      <c r="I136" t="str">
        <f>_xlfn.XLOOKUP(tbl_GL[[#This Row],[Account_key]],tbl_COA[Account_key],tbl_COA[SubClass2],"Not Found")</f>
        <v>Current Assets</v>
      </c>
      <c r="J136" t="str">
        <f>_xlfn.XLOOKUP(tbl_GL[[#This Row],[Account_key]],tbl_COA[Account_key],tbl_COA[SubAccount],,0)</f>
        <v>Cash at Bank</v>
      </c>
      <c r="K136">
        <f>YEAR(tbl_GL[[#This Row],[Date]])</f>
        <v>2018</v>
      </c>
    </row>
    <row r="137" spans="1:11" hidden="1" x14ac:dyDescent="0.35">
      <c r="A137">
        <v>69.2</v>
      </c>
      <c r="B137" s="24">
        <v>43146</v>
      </c>
      <c r="C137">
        <v>1</v>
      </c>
      <c r="D137">
        <v>110</v>
      </c>
      <c r="E137" t="s">
        <v>84</v>
      </c>
      <c r="F137" s="15">
        <v>-20000</v>
      </c>
      <c r="G137" t="str">
        <f>_xlfn.XLOOKUP(tbl_GL[[#This Row],[Account_key]],tbl_COA[Account_key],tbl_COA[Class],"Not Found")</f>
        <v>Liabilities and Owners Equity</v>
      </c>
      <c r="H137" t="str">
        <f>_xlfn.XLOOKUP(tbl_GL[[#This Row],[Account_key]],tbl_COA[Account_key],tbl_COA[SubClass],"Not Found")</f>
        <v>Liabilities</v>
      </c>
      <c r="I137" t="str">
        <f>_xlfn.XLOOKUP(tbl_GL[[#This Row],[Account_key]],tbl_COA[Account_key],tbl_COA[SubClass2],"Not Found")</f>
        <v>Current Liabilities</v>
      </c>
      <c r="J137" t="str">
        <f>_xlfn.XLOOKUP(tbl_GL[[#This Row],[Account_key]],tbl_COA[Account_key],tbl_COA[SubAccount],,0)</f>
        <v>Trade Payables</v>
      </c>
      <c r="K137">
        <f>YEAR(tbl_GL[[#This Row],[Date]])</f>
        <v>2018</v>
      </c>
    </row>
    <row r="138" spans="1:11" hidden="1" x14ac:dyDescent="0.35">
      <c r="A138">
        <v>70.099999999999994</v>
      </c>
      <c r="B138" s="24">
        <v>43147</v>
      </c>
      <c r="C138">
        <v>1</v>
      </c>
      <c r="D138">
        <v>10</v>
      </c>
      <c r="E138" t="s">
        <v>98</v>
      </c>
      <c r="F138" s="15">
        <v>-2206</v>
      </c>
      <c r="G138" t="str">
        <f>_xlfn.XLOOKUP(tbl_GL[[#This Row],[Account_key]],tbl_COA[Account_key],tbl_COA[Class],"Not Found")</f>
        <v>Assets</v>
      </c>
      <c r="H138" t="str">
        <f>_xlfn.XLOOKUP(tbl_GL[[#This Row],[Account_key]],tbl_COA[Account_key],tbl_COA[SubClass],"Not Found")</f>
        <v>Assets</v>
      </c>
      <c r="I138" t="str">
        <f>_xlfn.XLOOKUP(tbl_GL[[#This Row],[Account_key]],tbl_COA[Account_key],tbl_COA[SubClass2],"Not Found")</f>
        <v>Current Assets</v>
      </c>
      <c r="J138" t="str">
        <f>_xlfn.XLOOKUP(tbl_GL[[#This Row],[Account_key]],tbl_COA[Account_key],tbl_COA[SubAccount],,0)</f>
        <v>Cash at Bank</v>
      </c>
      <c r="K138">
        <f>YEAR(tbl_GL[[#This Row],[Date]])</f>
        <v>2018</v>
      </c>
    </row>
    <row r="139" spans="1:11" hidden="1" x14ac:dyDescent="0.35">
      <c r="A139">
        <v>70.2</v>
      </c>
      <c r="B139" s="24">
        <v>43147</v>
      </c>
      <c r="C139">
        <v>1</v>
      </c>
      <c r="D139">
        <v>120</v>
      </c>
      <c r="E139" t="s">
        <v>98</v>
      </c>
      <c r="F139" s="15">
        <v>-2206</v>
      </c>
      <c r="G139" t="str">
        <f>_xlfn.XLOOKUP(tbl_GL[[#This Row],[Account_key]],tbl_COA[Account_key],tbl_COA[Class],"Not Found")</f>
        <v>Liabilities and Owners Equity</v>
      </c>
      <c r="H139" t="str">
        <f>_xlfn.XLOOKUP(tbl_GL[[#This Row],[Account_key]],tbl_COA[Account_key],tbl_COA[SubClass],"Not Found")</f>
        <v>Liabilities</v>
      </c>
      <c r="I139" t="str">
        <f>_xlfn.XLOOKUP(tbl_GL[[#This Row],[Account_key]],tbl_COA[Account_key],tbl_COA[SubClass2],"Not Found")</f>
        <v>Current Liabilities</v>
      </c>
      <c r="J139" t="str">
        <f>_xlfn.XLOOKUP(tbl_GL[[#This Row],[Account_key]],tbl_COA[Account_key],tbl_COA[SubAccount],,0)</f>
        <v>Accrued Expenses</v>
      </c>
      <c r="K139">
        <f>YEAR(tbl_GL[[#This Row],[Date]])</f>
        <v>2018</v>
      </c>
    </row>
    <row r="140" spans="1:11" hidden="1" x14ac:dyDescent="0.35">
      <c r="A140">
        <v>71.099999999999994</v>
      </c>
      <c r="B140" s="24">
        <v>43147</v>
      </c>
      <c r="C140">
        <v>1</v>
      </c>
      <c r="D140">
        <v>350</v>
      </c>
      <c r="E140" t="s">
        <v>97</v>
      </c>
      <c r="F140" s="15">
        <v>-2267</v>
      </c>
      <c r="G140" t="str">
        <f>_xlfn.XLOOKUP(tbl_GL[[#This Row],[Account_key]],tbl_COA[Account_key],tbl_COA[Class],"Not Found")</f>
        <v>Operating account</v>
      </c>
      <c r="H140" t="str">
        <f>_xlfn.XLOOKUP(tbl_GL[[#This Row],[Account_key]],tbl_COA[Account_key],tbl_COA[SubClass],"Not Found")</f>
        <v>Operating Expenses</v>
      </c>
      <c r="I140" t="str">
        <f>_xlfn.XLOOKUP(tbl_GL[[#This Row],[Account_key]],tbl_COA[Account_key],tbl_COA[SubClass2],"Not Found")</f>
        <v>Administration</v>
      </c>
      <c r="J140" t="str">
        <f>_xlfn.XLOOKUP(tbl_GL[[#This Row],[Account_key]],tbl_COA[Account_key],tbl_COA[SubAccount],,0)</f>
        <v>Other Expenses</v>
      </c>
      <c r="K140">
        <f>YEAR(tbl_GL[[#This Row],[Date]])</f>
        <v>2018</v>
      </c>
    </row>
    <row r="141" spans="1:11" hidden="1" x14ac:dyDescent="0.35">
      <c r="A141">
        <v>71.2</v>
      </c>
      <c r="B141" s="24">
        <v>43147</v>
      </c>
      <c r="C141">
        <v>1</v>
      </c>
      <c r="D141">
        <v>120</v>
      </c>
      <c r="E141" t="s">
        <v>97</v>
      </c>
      <c r="F141" s="15">
        <v>2267</v>
      </c>
      <c r="G141" t="str">
        <f>_xlfn.XLOOKUP(tbl_GL[[#This Row],[Account_key]],tbl_COA[Account_key],tbl_COA[Class],"Not Found")</f>
        <v>Liabilities and Owners Equity</v>
      </c>
      <c r="H141" t="str">
        <f>_xlfn.XLOOKUP(tbl_GL[[#This Row],[Account_key]],tbl_COA[Account_key],tbl_COA[SubClass],"Not Found")</f>
        <v>Liabilities</v>
      </c>
      <c r="I141" t="str">
        <f>_xlfn.XLOOKUP(tbl_GL[[#This Row],[Account_key]],tbl_COA[Account_key],tbl_COA[SubClass2],"Not Found")</f>
        <v>Current Liabilities</v>
      </c>
      <c r="J141" t="str">
        <f>_xlfn.XLOOKUP(tbl_GL[[#This Row],[Account_key]],tbl_COA[Account_key],tbl_COA[SubAccount],,0)</f>
        <v>Accrued Expenses</v>
      </c>
      <c r="K141">
        <f>YEAR(tbl_GL[[#This Row],[Date]])</f>
        <v>2018</v>
      </c>
    </row>
    <row r="142" spans="1:11" hidden="1" x14ac:dyDescent="0.35">
      <c r="A142">
        <v>72.099999999999994</v>
      </c>
      <c r="B142" s="24">
        <v>43149</v>
      </c>
      <c r="C142">
        <v>1</v>
      </c>
      <c r="D142">
        <v>230</v>
      </c>
      <c r="E142" t="s">
        <v>4</v>
      </c>
      <c r="F142" s="14">
        <v>-1128</v>
      </c>
      <c r="G142" t="str">
        <f>_xlfn.XLOOKUP(tbl_GL[[#This Row],[Account_key]],tbl_COA[Account_key],tbl_COA[Class],"Not Found")</f>
        <v>Trading account</v>
      </c>
      <c r="H142" t="str">
        <f>_xlfn.XLOOKUP(tbl_GL[[#This Row],[Account_key]],tbl_COA[Account_key],tbl_COA[SubClass],"Not Found")</f>
        <v>Cost of Sales</v>
      </c>
      <c r="I142" t="str">
        <f>_xlfn.XLOOKUP(tbl_GL[[#This Row],[Account_key]],tbl_COA[Account_key],tbl_COA[SubClass2],"Not Found")</f>
        <v>Cost of Sales</v>
      </c>
      <c r="J142" t="str">
        <f>_xlfn.XLOOKUP(tbl_GL[[#This Row],[Account_key]],tbl_COA[Account_key],tbl_COA[SubAccount],,0)</f>
        <v>Cost of Sales</v>
      </c>
      <c r="K142">
        <f>YEAR(tbl_GL[[#This Row],[Date]])</f>
        <v>2018</v>
      </c>
    </row>
    <row r="143" spans="1:11" hidden="1" x14ac:dyDescent="0.35">
      <c r="A143">
        <v>72.2</v>
      </c>
      <c r="B143" s="24">
        <v>43149</v>
      </c>
      <c r="C143">
        <v>1</v>
      </c>
      <c r="D143">
        <v>60</v>
      </c>
      <c r="E143" t="s">
        <v>4</v>
      </c>
      <c r="F143" s="15">
        <v>-1128</v>
      </c>
      <c r="G143" t="str">
        <f>_xlfn.XLOOKUP(tbl_GL[[#This Row],[Account_key]],tbl_COA[Account_key],tbl_COA[Class],"Not Found")</f>
        <v>Assets</v>
      </c>
      <c r="H143" t="str">
        <f>_xlfn.XLOOKUP(tbl_GL[[#This Row],[Account_key]],tbl_COA[Account_key],tbl_COA[SubClass],"Not Found")</f>
        <v>Assets</v>
      </c>
      <c r="I143" t="str">
        <f>_xlfn.XLOOKUP(tbl_GL[[#This Row],[Account_key]],tbl_COA[Account_key],tbl_COA[SubClass2],"Not Found")</f>
        <v>Current Assets</v>
      </c>
      <c r="J143" t="str">
        <f>_xlfn.XLOOKUP(tbl_GL[[#This Row],[Account_key]],tbl_COA[Account_key],tbl_COA[SubAccount],,0)</f>
        <v>Inventory</v>
      </c>
      <c r="K143">
        <f>YEAR(tbl_GL[[#This Row],[Date]])</f>
        <v>2018</v>
      </c>
    </row>
    <row r="144" spans="1:11" hidden="1" x14ac:dyDescent="0.35">
      <c r="A144">
        <v>73.099999999999994</v>
      </c>
      <c r="B144" s="24">
        <v>43149</v>
      </c>
      <c r="C144">
        <v>1</v>
      </c>
      <c r="D144">
        <v>210</v>
      </c>
      <c r="E144" t="s">
        <v>7</v>
      </c>
      <c r="F144" s="15">
        <v>3761</v>
      </c>
      <c r="G144" t="str">
        <f>_xlfn.XLOOKUP(tbl_GL[[#This Row],[Account_key]],tbl_COA[Account_key],tbl_COA[Class],"Not Found")</f>
        <v>Trading account</v>
      </c>
      <c r="H144" t="str">
        <f>_xlfn.XLOOKUP(tbl_GL[[#This Row],[Account_key]],tbl_COA[Account_key],tbl_COA[SubClass],"Not Found")</f>
        <v>Sales</v>
      </c>
      <c r="I144" t="str">
        <f>_xlfn.XLOOKUP(tbl_GL[[#This Row],[Account_key]],tbl_COA[Account_key],tbl_COA[SubClass2],"Not Found")</f>
        <v>Sales</v>
      </c>
      <c r="J144" t="str">
        <f>_xlfn.XLOOKUP(tbl_GL[[#This Row],[Account_key]],tbl_COA[Account_key],tbl_COA[SubAccount],,0)</f>
        <v>Sales</v>
      </c>
      <c r="K144">
        <f>YEAR(tbl_GL[[#This Row],[Date]])</f>
        <v>2018</v>
      </c>
    </row>
    <row r="145" spans="1:11" hidden="1" x14ac:dyDescent="0.35">
      <c r="A145">
        <v>73.2</v>
      </c>
      <c r="B145" s="24">
        <v>43149</v>
      </c>
      <c r="C145">
        <v>1</v>
      </c>
      <c r="D145">
        <v>10</v>
      </c>
      <c r="E145" t="s">
        <v>7</v>
      </c>
      <c r="F145" s="15">
        <v>3761</v>
      </c>
      <c r="G145" t="str">
        <f>_xlfn.XLOOKUP(tbl_GL[[#This Row],[Account_key]],tbl_COA[Account_key],tbl_COA[Class],"Not Found")</f>
        <v>Assets</v>
      </c>
      <c r="H145" t="str">
        <f>_xlfn.XLOOKUP(tbl_GL[[#This Row],[Account_key]],tbl_COA[Account_key],tbl_COA[SubClass],"Not Found")</f>
        <v>Assets</v>
      </c>
      <c r="I145" t="str">
        <f>_xlfn.XLOOKUP(tbl_GL[[#This Row],[Account_key]],tbl_COA[Account_key],tbl_COA[SubClass2],"Not Found")</f>
        <v>Current Assets</v>
      </c>
      <c r="J145" t="str">
        <f>_xlfn.XLOOKUP(tbl_GL[[#This Row],[Account_key]],tbl_COA[Account_key],tbl_COA[SubAccount],,0)</f>
        <v>Cash at Bank</v>
      </c>
      <c r="K145">
        <f>YEAR(tbl_GL[[#This Row],[Date]])</f>
        <v>2018</v>
      </c>
    </row>
    <row r="146" spans="1:11" hidden="1" x14ac:dyDescent="0.35">
      <c r="A146">
        <v>74.099999999999994</v>
      </c>
      <c r="B146" s="24">
        <v>43149</v>
      </c>
      <c r="C146">
        <v>1</v>
      </c>
      <c r="D146">
        <v>230</v>
      </c>
      <c r="E146" t="s">
        <v>4</v>
      </c>
      <c r="F146" s="14">
        <v>-4657</v>
      </c>
      <c r="G146" t="str">
        <f>_xlfn.XLOOKUP(tbl_GL[[#This Row],[Account_key]],tbl_COA[Account_key],tbl_COA[Class],"Not Found")</f>
        <v>Trading account</v>
      </c>
      <c r="H146" t="str">
        <f>_xlfn.XLOOKUP(tbl_GL[[#This Row],[Account_key]],tbl_COA[Account_key],tbl_COA[SubClass],"Not Found")</f>
        <v>Cost of Sales</v>
      </c>
      <c r="I146" t="str">
        <f>_xlfn.XLOOKUP(tbl_GL[[#This Row],[Account_key]],tbl_COA[Account_key],tbl_COA[SubClass2],"Not Found")</f>
        <v>Cost of Sales</v>
      </c>
      <c r="J146" t="str">
        <f>_xlfn.XLOOKUP(tbl_GL[[#This Row],[Account_key]],tbl_COA[Account_key],tbl_COA[SubAccount],,0)</f>
        <v>Cost of Sales</v>
      </c>
      <c r="K146">
        <f>YEAR(tbl_GL[[#This Row],[Date]])</f>
        <v>2018</v>
      </c>
    </row>
    <row r="147" spans="1:11" hidden="1" x14ac:dyDescent="0.35">
      <c r="A147">
        <v>74.2</v>
      </c>
      <c r="B147" s="24">
        <v>43149</v>
      </c>
      <c r="C147">
        <v>1</v>
      </c>
      <c r="D147">
        <v>60</v>
      </c>
      <c r="E147" t="s">
        <v>4</v>
      </c>
      <c r="F147" s="15">
        <v>-4657</v>
      </c>
      <c r="G147" t="str">
        <f>_xlfn.XLOOKUP(tbl_GL[[#This Row],[Account_key]],tbl_COA[Account_key],tbl_COA[Class],"Not Found")</f>
        <v>Assets</v>
      </c>
      <c r="H147" t="str">
        <f>_xlfn.XLOOKUP(tbl_GL[[#This Row],[Account_key]],tbl_COA[Account_key],tbl_COA[SubClass],"Not Found")</f>
        <v>Assets</v>
      </c>
      <c r="I147" t="str">
        <f>_xlfn.XLOOKUP(tbl_GL[[#This Row],[Account_key]],tbl_COA[Account_key],tbl_COA[SubClass2],"Not Found")</f>
        <v>Current Assets</v>
      </c>
      <c r="J147" t="str">
        <f>_xlfn.XLOOKUP(tbl_GL[[#This Row],[Account_key]],tbl_COA[Account_key],tbl_COA[SubAccount],,0)</f>
        <v>Inventory</v>
      </c>
      <c r="K147">
        <f>YEAR(tbl_GL[[#This Row],[Date]])</f>
        <v>2018</v>
      </c>
    </row>
    <row r="148" spans="1:11" hidden="1" x14ac:dyDescent="0.35">
      <c r="A148">
        <v>75.099999999999994</v>
      </c>
      <c r="B148" s="24">
        <v>43149</v>
      </c>
      <c r="C148">
        <v>1</v>
      </c>
      <c r="D148">
        <v>210</v>
      </c>
      <c r="E148" t="s">
        <v>8</v>
      </c>
      <c r="F148" s="15">
        <v>15523</v>
      </c>
      <c r="G148" t="str">
        <f>_xlfn.XLOOKUP(tbl_GL[[#This Row],[Account_key]],tbl_COA[Account_key],tbl_COA[Class],"Not Found")</f>
        <v>Trading account</v>
      </c>
      <c r="H148" t="str">
        <f>_xlfn.XLOOKUP(tbl_GL[[#This Row],[Account_key]],tbl_COA[Account_key],tbl_COA[SubClass],"Not Found")</f>
        <v>Sales</v>
      </c>
      <c r="I148" t="str">
        <f>_xlfn.XLOOKUP(tbl_GL[[#This Row],[Account_key]],tbl_COA[Account_key],tbl_COA[SubClass2],"Not Found")</f>
        <v>Sales</v>
      </c>
      <c r="J148" t="str">
        <f>_xlfn.XLOOKUP(tbl_GL[[#This Row],[Account_key]],tbl_COA[Account_key],tbl_COA[SubAccount],,0)</f>
        <v>Sales</v>
      </c>
      <c r="K148">
        <f>YEAR(tbl_GL[[#This Row],[Date]])</f>
        <v>2018</v>
      </c>
    </row>
    <row r="149" spans="1:11" hidden="1" x14ac:dyDescent="0.35">
      <c r="A149">
        <v>75.2</v>
      </c>
      <c r="B149" s="24">
        <v>43149</v>
      </c>
      <c r="C149">
        <v>1</v>
      </c>
      <c r="D149">
        <v>30</v>
      </c>
      <c r="E149" t="s">
        <v>8</v>
      </c>
      <c r="F149" s="15">
        <v>15523</v>
      </c>
      <c r="G149" t="str">
        <f>_xlfn.XLOOKUP(tbl_GL[[#This Row],[Account_key]],tbl_COA[Account_key],tbl_COA[Class],"Not Found")</f>
        <v>Assets</v>
      </c>
      <c r="H149" t="str">
        <f>_xlfn.XLOOKUP(tbl_GL[[#This Row],[Account_key]],tbl_COA[Account_key],tbl_COA[SubClass],"Not Found")</f>
        <v>Assets</v>
      </c>
      <c r="I149" t="str">
        <f>_xlfn.XLOOKUP(tbl_GL[[#This Row],[Account_key]],tbl_COA[Account_key],tbl_COA[SubClass2],"Not Found")</f>
        <v>Current Assets</v>
      </c>
      <c r="J149" t="str">
        <f>_xlfn.XLOOKUP(tbl_GL[[#This Row],[Account_key]],tbl_COA[Account_key],tbl_COA[SubAccount],,0)</f>
        <v>Trade Receivables</v>
      </c>
      <c r="K149">
        <f>YEAR(tbl_GL[[#This Row],[Date]])</f>
        <v>2018</v>
      </c>
    </row>
    <row r="150" spans="1:11" hidden="1" x14ac:dyDescent="0.35">
      <c r="A150">
        <v>76.099999999999994</v>
      </c>
      <c r="B150" s="24">
        <v>43150</v>
      </c>
      <c r="C150">
        <v>1</v>
      </c>
      <c r="D150">
        <v>230</v>
      </c>
      <c r="E150" t="s">
        <v>4</v>
      </c>
      <c r="F150" s="14">
        <v>-385</v>
      </c>
      <c r="G150" t="str">
        <f>_xlfn.XLOOKUP(tbl_GL[[#This Row],[Account_key]],tbl_COA[Account_key],tbl_COA[Class],"Not Found")</f>
        <v>Trading account</v>
      </c>
      <c r="H150" t="str">
        <f>_xlfn.XLOOKUP(tbl_GL[[#This Row],[Account_key]],tbl_COA[Account_key],tbl_COA[SubClass],"Not Found")</f>
        <v>Cost of Sales</v>
      </c>
      <c r="I150" t="str">
        <f>_xlfn.XLOOKUP(tbl_GL[[#This Row],[Account_key]],tbl_COA[Account_key],tbl_COA[SubClass2],"Not Found")</f>
        <v>Cost of Sales</v>
      </c>
      <c r="J150" t="str">
        <f>_xlfn.XLOOKUP(tbl_GL[[#This Row],[Account_key]],tbl_COA[Account_key],tbl_COA[SubAccount],,0)</f>
        <v>Cost of Sales</v>
      </c>
      <c r="K150">
        <f>YEAR(tbl_GL[[#This Row],[Date]])</f>
        <v>2018</v>
      </c>
    </row>
    <row r="151" spans="1:11" hidden="1" x14ac:dyDescent="0.35">
      <c r="A151">
        <v>76.2</v>
      </c>
      <c r="B151" s="24">
        <v>43150</v>
      </c>
      <c r="C151">
        <v>1</v>
      </c>
      <c r="D151">
        <v>60</v>
      </c>
      <c r="E151" t="s">
        <v>4</v>
      </c>
      <c r="F151" s="15">
        <v>-385</v>
      </c>
      <c r="G151" t="str">
        <f>_xlfn.XLOOKUP(tbl_GL[[#This Row],[Account_key]],tbl_COA[Account_key],tbl_COA[Class],"Not Found")</f>
        <v>Assets</v>
      </c>
      <c r="H151" t="str">
        <f>_xlfn.XLOOKUP(tbl_GL[[#This Row],[Account_key]],tbl_COA[Account_key],tbl_COA[SubClass],"Not Found")</f>
        <v>Assets</v>
      </c>
      <c r="I151" t="str">
        <f>_xlfn.XLOOKUP(tbl_GL[[#This Row],[Account_key]],tbl_COA[Account_key],tbl_COA[SubClass2],"Not Found")</f>
        <v>Current Assets</v>
      </c>
      <c r="J151" t="str">
        <f>_xlfn.XLOOKUP(tbl_GL[[#This Row],[Account_key]],tbl_COA[Account_key],tbl_COA[SubAccount],,0)</f>
        <v>Inventory</v>
      </c>
      <c r="K151">
        <f>YEAR(tbl_GL[[#This Row],[Date]])</f>
        <v>2018</v>
      </c>
    </row>
    <row r="152" spans="1:11" hidden="1" x14ac:dyDescent="0.35">
      <c r="A152">
        <v>77.099999999999994</v>
      </c>
      <c r="B152" s="24">
        <v>43150</v>
      </c>
      <c r="C152">
        <v>1</v>
      </c>
      <c r="D152">
        <v>210</v>
      </c>
      <c r="E152" t="s">
        <v>8</v>
      </c>
      <c r="F152" s="15">
        <v>1284</v>
      </c>
      <c r="G152" t="str">
        <f>_xlfn.XLOOKUP(tbl_GL[[#This Row],[Account_key]],tbl_COA[Account_key],tbl_COA[Class],"Not Found")</f>
        <v>Trading account</v>
      </c>
      <c r="H152" t="str">
        <f>_xlfn.XLOOKUP(tbl_GL[[#This Row],[Account_key]],tbl_COA[Account_key],tbl_COA[SubClass],"Not Found")</f>
        <v>Sales</v>
      </c>
      <c r="I152" t="str">
        <f>_xlfn.XLOOKUP(tbl_GL[[#This Row],[Account_key]],tbl_COA[Account_key],tbl_COA[SubClass2],"Not Found")</f>
        <v>Sales</v>
      </c>
      <c r="J152" t="str">
        <f>_xlfn.XLOOKUP(tbl_GL[[#This Row],[Account_key]],tbl_COA[Account_key],tbl_COA[SubAccount],,0)</f>
        <v>Sales</v>
      </c>
      <c r="K152">
        <f>YEAR(tbl_GL[[#This Row],[Date]])</f>
        <v>2018</v>
      </c>
    </row>
    <row r="153" spans="1:11" hidden="1" x14ac:dyDescent="0.35">
      <c r="A153">
        <v>77.2</v>
      </c>
      <c r="B153" s="24">
        <v>43150</v>
      </c>
      <c r="C153">
        <v>1</v>
      </c>
      <c r="D153">
        <v>30</v>
      </c>
      <c r="E153" t="s">
        <v>8</v>
      </c>
      <c r="F153" s="15">
        <v>1284</v>
      </c>
      <c r="G153" t="str">
        <f>_xlfn.XLOOKUP(tbl_GL[[#This Row],[Account_key]],tbl_COA[Account_key],tbl_COA[Class],"Not Found")</f>
        <v>Assets</v>
      </c>
      <c r="H153" t="str">
        <f>_xlfn.XLOOKUP(tbl_GL[[#This Row],[Account_key]],tbl_COA[Account_key],tbl_COA[SubClass],"Not Found")</f>
        <v>Assets</v>
      </c>
      <c r="I153" t="str">
        <f>_xlfn.XLOOKUP(tbl_GL[[#This Row],[Account_key]],tbl_COA[Account_key],tbl_COA[SubClass2],"Not Found")</f>
        <v>Current Assets</v>
      </c>
      <c r="J153" t="str">
        <f>_xlfn.XLOOKUP(tbl_GL[[#This Row],[Account_key]],tbl_COA[Account_key],tbl_COA[SubAccount],,0)</f>
        <v>Trade Receivables</v>
      </c>
      <c r="K153">
        <f>YEAR(tbl_GL[[#This Row],[Date]])</f>
        <v>2018</v>
      </c>
    </row>
    <row r="154" spans="1:11" hidden="1" x14ac:dyDescent="0.35">
      <c r="A154">
        <v>78.099999999999994</v>
      </c>
      <c r="B154" s="24">
        <v>43151</v>
      </c>
      <c r="C154">
        <v>1</v>
      </c>
      <c r="D154">
        <v>10</v>
      </c>
      <c r="E154" t="s">
        <v>98</v>
      </c>
      <c r="F154" s="15">
        <v>-2638</v>
      </c>
      <c r="G154" t="str">
        <f>_xlfn.XLOOKUP(tbl_GL[[#This Row],[Account_key]],tbl_COA[Account_key],tbl_COA[Class],"Not Found")</f>
        <v>Assets</v>
      </c>
      <c r="H154" t="str">
        <f>_xlfn.XLOOKUP(tbl_GL[[#This Row],[Account_key]],tbl_COA[Account_key],tbl_COA[SubClass],"Not Found")</f>
        <v>Assets</v>
      </c>
      <c r="I154" t="str">
        <f>_xlfn.XLOOKUP(tbl_GL[[#This Row],[Account_key]],tbl_COA[Account_key],tbl_COA[SubClass2],"Not Found")</f>
        <v>Current Assets</v>
      </c>
      <c r="J154" t="str">
        <f>_xlfn.XLOOKUP(tbl_GL[[#This Row],[Account_key]],tbl_COA[Account_key],tbl_COA[SubAccount],,0)</f>
        <v>Cash at Bank</v>
      </c>
      <c r="K154">
        <f>YEAR(tbl_GL[[#This Row],[Date]])</f>
        <v>2018</v>
      </c>
    </row>
    <row r="155" spans="1:11" hidden="1" x14ac:dyDescent="0.35">
      <c r="A155">
        <v>78.2</v>
      </c>
      <c r="B155" s="24">
        <v>43151</v>
      </c>
      <c r="C155">
        <v>1</v>
      </c>
      <c r="D155">
        <v>120</v>
      </c>
      <c r="E155" t="s">
        <v>98</v>
      </c>
      <c r="F155" s="15">
        <v>-2638</v>
      </c>
      <c r="G155" t="str">
        <f>_xlfn.XLOOKUP(tbl_GL[[#This Row],[Account_key]],tbl_COA[Account_key],tbl_COA[Class],"Not Found")</f>
        <v>Liabilities and Owners Equity</v>
      </c>
      <c r="H155" t="str">
        <f>_xlfn.XLOOKUP(tbl_GL[[#This Row],[Account_key]],tbl_COA[Account_key],tbl_COA[SubClass],"Not Found")</f>
        <v>Liabilities</v>
      </c>
      <c r="I155" t="str">
        <f>_xlfn.XLOOKUP(tbl_GL[[#This Row],[Account_key]],tbl_COA[Account_key],tbl_COA[SubClass2],"Not Found")</f>
        <v>Current Liabilities</v>
      </c>
      <c r="J155" t="str">
        <f>_xlfn.XLOOKUP(tbl_GL[[#This Row],[Account_key]],tbl_COA[Account_key],tbl_COA[SubAccount],,0)</f>
        <v>Accrued Expenses</v>
      </c>
      <c r="K155">
        <f>YEAR(tbl_GL[[#This Row],[Date]])</f>
        <v>2018</v>
      </c>
    </row>
    <row r="156" spans="1:11" hidden="1" x14ac:dyDescent="0.35">
      <c r="A156">
        <v>79.099999999999994</v>
      </c>
      <c r="B156" s="24">
        <v>43151</v>
      </c>
      <c r="C156">
        <v>1</v>
      </c>
      <c r="D156">
        <v>220</v>
      </c>
      <c r="E156" t="s">
        <v>81</v>
      </c>
      <c r="F156" s="15">
        <v>-3064</v>
      </c>
      <c r="G156" t="str">
        <f>_xlfn.XLOOKUP(tbl_GL[[#This Row],[Account_key]],tbl_COA[Account_key],tbl_COA[Class],"Not Found")</f>
        <v>Trading account</v>
      </c>
      <c r="H156" t="str">
        <f>_xlfn.XLOOKUP(tbl_GL[[#This Row],[Account_key]],tbl_COA[Account_key],tbl_COA[SubClass],"Not Found")</f>
        <v>Sales</v>
      </c>
      <c r="I156" t="str">
        <f>_xlfn.XLOOKUP(tbl_GL[[#This Row],[Account_key]],tbl_COA[Account_key],tbl_COA[SubClass2],"Not Found")</f>
        <v>Sales</v>
      </c>
      <c r="J156" t="str">
        <f>_xlfn.XLOOKUP(tbl_GL[[#This Row],[Account_key]],tbl_COA[Account_key],tbl_COA[SubAccount],,0)</f>
        <v>Sales Return</v>
      </c>
      <c r="K156">
        <f>YEAR(tbl_GL[[#This Row],[Date]])</f>
        <v>2018</v>
      </c>
    </row>
    <row r="157" spans="1:11" hidden="1" x14ac:dyDescent="0.35">
      <c r="A157">
        <v>79.2</v>
      </c>
      <c r="B157" s="24">
        <v>43151</v>
      </c>
      <c r="C157">
        <v>1</v>
      </c>
      <c r="D157">
        <v>20</v>
      </c>
      <c r="E157" t="s">
        <v>81</v>
      </c>
      <c r="F157" s="15">
        <v>-3064</v>
      </c>
      <c r="G157" t="str">
        <f>_xlfn.XLOOKUP(tbl_GL[[#This Row],[Account_key]],tbl_COA[Account_key],tbl_COA[Class],"Not Found")</f>
        <v>Assets</v>
      </c>
      <c r="H157" t="str">
        <f>_xlfn.XLOOKUP(tbl_GL[[#This Row],[Account_key]],tbl_COA[Account_key],tbl_COA[SubClass],"Not Found")</f>
        <v>Assets</v>
      </c>
      <c r="I157" t="str">
        <f>_xlfn.XLOOKUP(tbl_GL[[#This Row],[Account_key]],tbl_COA[Account_key],tbl_COA[SubClass2],"Not Found")</f>
        <v>Current Assets</v>
      </c>
      <c r="J157" t="str">
        <f>_xlfn.XLOOKUP(tbl_GL[[#This Row],[Account_key]],tbl_COA[Account_key],tbl_COA[SubAccount],,0)</f>
        <v>Cash in hand</v>
      </c>
      <c r="K157">
        <f>YEAR(tbl_GL[[#This Row],[Date]])</f>
        <v>2018</v>
      </c>
    </row>
    <row r="158" spans="1:11" hidden="1" x14ac:dyDescent="0.35">
      <c r="A158">
        <v>80.099999999999994</v>
      </c>
      <c r="B158" s="24">
        <v>43152</v>
      </c>
      <c r="C158">
        <v>1</v>
      </c>
      <c r="D158">
        <v>330</v>
      </c>
      <c r="E158" t="s">
        <v>97</v>
      </c>
      <c r="F158" s="15">
        <v>-2602</v>
      </c>
      <c r="G158" t="str">
        <f>_xlfn.XLOOKUP(tbl_GL[[#This Row],[Account_key]],tbl_COA[Account_key],tbl_COA[Class],"Not Found")</f>
        <v>Operating account</v>
      </c>
      <c r="H158" t="str">
        <f>_xlfn.XLOOKUP(tbl_GL[[#This Row],[Account_key]],tbl_COA[Account_key],tbl_COA[SubClass],"Not Found")</f>
        <v>Operating Expenses</v>
      </c>
      <c r="I158" t="str">
        <f>_xlfn.XLOOKUP(tbl_GL[[#This Row],[Account_key]],tbl_COA[Account_key],tbl_COA[SubClass2],"Not Found")</f>
        <v>Administration</v>
      </c>
      <c r="J158" t="str">
        <f>_xlfn.XLOOKUP(tbl_GL[[#This Row],[Account_key]],tbl_COA[Account_key],tbl_COA[SubAccount],,0)</f>
        <v>Telephone</v>
      </c>
      <c r="K158">
        <f>YEAR(tbl_GL[[#This Row],[Date]])</f>
        <v>2018</v>
      </c>
    </row>
    <row r="159" spans="1:11" hidden="1" x14ac:dyDescent="0.35">
      <c r="A159">
        <v>80.2</v>
      </c>
      <c r="B159" s="24">
        <v>43152</v>
      </c>
      <c r="C159">
        <v>1</v>
      </c>
      <c r="D159">
        <v>120</v>
      </c>
      <c r="E159" t="s">
        <v>97</v>
      </c>
      <c r="F159" s="15">
        <v>2602</v>
      </c>
      <c r="G159" t="str">
        <f>_xlfn.XLOOKUP(tbl_GL[[#This Row],[Account_key]],tbl_COA[Account_key],tbl_COA[Class],"Not Found")</f>
        <v>Liabilities and Owners Equity</v>
      </c>
      <c r="H159" t="str">
        <f>_xlfn.XLOOKUP(tbl_GL[[#This Row],[Account_key]],tbl_COA[Account_key],tbl_COA[SubClass],"Not Found")</f>
        <v>Liabilities</v>
      </c>
      <c r="I159" t="str">
        <f>_xlfn.XLOOKUP(tbl_GL[[#This Row],[Account_key]],tbl_COA[Account_key],tbl_COA[SubClass2],"Not Found")</f>
        <v>Current Liabilities</v>
      </c>
      <c r="J159" t="str">
        <f>_xlfn.XLOOKUP(tbl_GL[[#This Row],[Account_key]],tbl_COA[Account_key],tbl_COA[SubAccount],,0)</f>
        <v>Accrued Expenses</v>
      </c>
      <c r="K159">
        <f>YEAR(tbl_GL[[#This Row],[Date]])</f>
        <v>2018</v>
      </c>
    </row>
    <row r="160" spans="1:11" hidden="1" x14ac:dyDescent="0.35">
      <c r="A160">
        <v>81.099999999999994</v>
      </c>
      <c r="B160" s="24">
        <v>43155</v>
      </c>
      <c r="C160">
        <v>1</v>
      </c>
      <c r="D160">
        <v>260</v>
      </c>
      <c r="E160" t="s">
        <v>83</v>
      </c>
      <c r="F160" s="15">
        <v>1317</v>
      </c>
      <c r="G160" t="str">
        <f>_xlfn.XLOOKUP(tbl_GL[[#This Row],[Account_key]],tbl_COA[Account_key],tbl_COA[Class],"Not Found")</f>
        <v>Operating account</v>
      </c>
      <c r="H160" t="str">
        <f>_xlfn.XLOOKUP(tbl_GL[[#This Row],[Account_key]],tbl_COA[Account_key],tbl_COA[SubClass],"Not Found")</f>
        <v>Operating Expenses</v>
      </c>
      <c r="I160" t="str">
        <f>_xlfn.XLOOKUP(tbl_GL[[#This Row],[Account_key]],tbl_COA[Account_key],tbl_COA[SubClass2],"Not Found")</f>
        <v>Marketing</v>
      </c>
      <c r="J160" t="str">
        <f>_xlfn.XLOOKUP(tbl_GL[[#This Row],[Account_key]],tbl_COA[Account_key],tbl_COA[SubAccount],,0)</f>
        <v>Commissions</v>
      </c>
      <c r="K160">
        <f>YEAR(tbl_GL[[#This Row],[Date]])</f>
        <v>2018</v>
      </c>
    </row>
    <row r="161" spans="1:11" hidden="1" x14ac:dyDescent="0.35">
      <c r="A161">
        <v>81.2</v>
      </c>
      <c r="B161" s="24">
        <v>43155</v>
      </c>
      <c r="C161">
        <v>1</v>
      </c>
      <c r="D161">
        <v>20</v>
      </c>
      <c r="E161" t="s">
        <v>83</v>
      </c>
      <c r="F161" s="15">
        <v>1317</v>
      </c>
      <c r="G161" t="str">
        <f>_xlfn.XLOOKUP(tbl_GL[[#This Row],[Account_key]],tbl_COA[Account_key],tbl_COA[Class],"Not Found")</f>
        <v>Assets</v>
      </c>
      <c r="H161" t="str">
        <f>_xlfn.XLOOKUP(tbl_GL[[#This Row],[Account_key]],tbl_COA[Account_key],tbl_COA[SubClass],"Not Found")</f>
        <v>Assets</v>
      </c>
      <c r="I161" t="str">
        <f>_xlfn.XLOOKUP(tbl_GL[[#This Row],[Account_key]],tbl_COA[Account_key],tbl_COA[SubClass2],"Not Found")</f>
        <v>Current Assets</v>
      </c>
      <c r="J161" t="str">
        <f>_xlfn.XLOOKUP(tbl_GL[[#This Row],[Account_key]],tbl_COA[Account_key],tbl_COA[SubAccount],,0)</f>
        <v>Cash in hand</v>
      </c>
      <c r="K161">
        <f>YEAR(tbl_GL[[#This Row],[Date]])</f>
        <v>2018</v>
      </c>
    </row>
    <row r="162" spans="1:11" hidden="1" x14ac:dyDescent="0.35">
      <c r="A162">
        <v>82.1</v>
      </c>
      <c r="B162" s="24">
        <v>43156</v>
      </c>
      <c r="C162">
        <v>1</v>
      </c>
      <c r="D162">
        <v>260</v>
      </c>
      <c r="E162" t="s">
        <v>97</v>
      </c>
      <c r="F162" s="15">
        <v>-2527</v>
      </c>
      <c r="G162" t="str">
        <f>_xlfn.XLOOKUP(tbl_GL[[#This Row],[Account_key]],tbl_COA[Account_key],tbl_COA[Class],"Not Found")</f>
        <v>Operating account</v>
      </c>
      <c r="H162" t="str">
        <f>_xlfn.XLOOKUP(tbl_GL[[#This Row],[Account_key]],tbl_COA[Account_key],tbl_COA[SubClass],"Not Found")</f>
        <v>Operating Expenses</v>
      </c>
      <c r="I162" t="str">
        <f>_xlfn.XLOOKUP(tbl_GL[[#This Row],[Account_key]],tbl_COA[Account_key],tbl_COA[SubClass2],"Not Found")</f>
        <v>Marketing</v>
      </c>
      <c r="J162" t="str">
        <f>_xlfn.XLOOKUP(tbl_GL[[#This Row],[Account_key]],tbl_COA[Account_key],tbl_COA[SubAccount],,0)</f>
        <v>Commissions</v>
      </c>
      <c r="K162">
        <f>YEAR(tbl_GL[[#This Row],[Date]])</f>
        <v>2018</v>
      </c>
    </row>
    <row r="163" spans="1:11" hidden="1" x14ac:dyDescent="0.35">
      <c r="A163">
        <v>82.2</v>
      </c>
      <c r="B163" s="24">
        <v>43156</v>
      </c>
      <c r="C163">
        <v>1</v>
      </c>
      <c r="D163">
        <v>120</v>
      </c>
      <c r="E163" t="s">
        <v>97</v>
      </c>
      <c r="F163" s="15">
        <v>2527</v>
      </c>
      <c r="G163" t="str">
        <f>_xlfn.XLOOKUP(tbl_GL[[#This Row],[Account_key]],tbl_COA[Account_key],tbl_COA[Class],"Not Found")</f>
        <v>Liabilities and Owners Equity</v>
      </c>
      <c r="H163" t="str">
        <f>_xlfn.XLOOKUP(tbl_GL[[#This Row],[Account_key]],tbl_COA[Account_key],tbl_COA[SubClass],"Not Found")</f>
        <v>Liabilities</v>
      </c>
      <c r="I163" t="str">
        <f>_xlfn.XLOOKUP(tbl_GL[[#This Row],[Account_key]],tbl_COA[Account_key],tbl_COA[SubClass2],"Not Found")</f>
        <v>Current Liabilities</v>
      </c>
      <c r="J163" t="str">
        <f>_xlfn.XLOOKUP(tbl_GL[[#This Row],[Account_key]],tbl_COA[Account_key],tbl_COA[SubAccount],,0)</f>
        <v>Accrued Expenses</v>
      </c>
      <c r="K163">
        <f>YEAR(tbl_GL[[#This Row],[Date]])</f>
        <v>2018</v>
      </c>
    </row>
    <row r="164" spans="1:11" hidden="1" x14ac:dyDescent="0.35">
      <c r="A164">
        <v>83.1</v>
      </c>
      <c r="B164" s="24">
        <v>43157</v>
      </c>
      <c r="C164">
        <v>1</v>
      </c>
      <c r="D164">
        <v>260</v>
      </c>
      <c r="E164" t="s">
        <v>99</v>
      </c>
      <c r="F164" s="15">
        <v>-84</v>
      </c>
      <c r="G164" t="str">
        <f>_xlfn.XLOOKUP(tbl_GL[[#This Row],[Account_key]],tbl_COA[Account_key],tbl_COA[Class],"Not Found")</f>
        <v>Operating account</v>
      </c>
      <c r="H164" t="str">
        <f>_xlfn.XLOOKUP(tbl_GL[[#This Row],[Account_key]],tbl_COA[Account_key],tbl_COA[SubClass],"Not Found")</f>
        <v>Operating Expenses</v>
      </c>
      <c r="I164" t="str">
        <f>_xlfn.XLOOKUP(tbl_GL[[#This Row],[Account_key]],tbl_COA[Account_key],tbl_COA[SubClass2],"Not Found")</f>
        <v>Marketing</v>
      </c>
      <c r="J164" t="str">
        <f>_xlfn.XLOOKUP(tbl_GL[[#This Row],[Account_key]],tbl_COA[Account_key],tbl_COA[SubAccount],,0)</f>
        <v>Commissions</v>
      </c>
      <c r="K164">
        <f>YEAR(tbl_GL[[#This Row],[Date]])</f>
        <v>2018</v>
      </c>
    </row>
    <row r="165" spans="1:11" hidden="1" x14ac:dyDescent="0.35">
      <c r="A165">
        <v>83.2</v>
      </c>
      <c r="B165" s="24">
        <v>43157</v>
      </c>
      <c r="C165">
        <v>1</v>
      </c>
      <c r="D165">
        <v>20</v>
      </c>
      <c r="E165" t="s">
        <v>99</v>
      </c>
      <c r="F165" s="15">
        <v>-84</v>
      </c>
      <c r="G165" t="str">
        <f>_xlfn.XLOOKUP(tbl_GL[[#This Row],[Account_key]],tbl_COA[Account_key],tbl_COA[Class],"Not Found")</f>
        <v>Assets</v>
      </c>
      <c r="H165" t="str">
        <f>_xlfn.XLOOKUP(tbl_GL[[#This Row],[Account_key]],tbl_COA[Account_key],tbl_COA[SubClass],"Not Found")</f>
        <v>Assets</v>
      </c>
      <c r="I165" t="str">
        <f>_xlfn.XLOOKUP(tbl_GL[[#This Row],[Account_key]],tbl_COA[Account_key],tbl_COA[SubClass2],"Not Found")</f>
        <v>Current Assets</v>
      </c>
      <c r="J165" t="str">
        <f>_xlfn.XLOOKUP(tbl_GL[[#This Row],[Account_key]],tbl_COA[Account_key],tbl_COA[SubAccount],,0)</f>
        <v>Cash in hand</v>
      </c>
      <c r="K165">
        <f>YEAR(tbl_GL[[#This Row],[Date]])</f>
        <v>2018</v>
      </c>
    </row>
    <row r="166" spans="1:11" hidden="1" x14ac:dyDescent="0.35">
      <c r="A166">
        <v>84.1</v>
      </c>
      <c r="B166" s="24">
        <v>43157</v>
      </c>
      <c r="C166">
        <v>1</v>
      </c>
      <c r="D166">
        <v>10</v>
      </c>
      <c r="E166" t="s">
        <v>98</v>
      </c>
      <c r="F166" s="15">
        <v>-2396</v>
      </c>
      <c r="G166" t="str">
        <f>_xlfn.XLOOKUP(tbl_GL[[#This Row],[Account_key]],tbl_COA[Account_key],tbl_COA[Class],"Not Found")</f>
        <v>Assets</v>
      </c>
      <c r="H166" t="str">
        <f>_xlfn.XLOOKUP(tbl_GL[[#This Row],[Account_key]],tbl_COA[Account_key],tbl_COA[SubClass],"Not Found")</f>
        <v>Assets</v>
      </c>
      <c r="I166" t="str">
        <f>_xlfn.XLOOKUP(tbl_GL[[#This Row],[Account_key]],tbl_COA[Account_key],tbl_COA[SubClass2],"Not Found")</f>
        <v>Current Assets</v>
      </c>
      <c r="J166" t="str">
        <f>_xlfn.XLOOKUP(tbl_GL[[#This Row],[Account_key]],tbl_COA[Account_key],tbl_COA[SubAccount],,0)</f>
        <v>Cash at Bank</v>
      </c>
      <c r="K166">
        <f>YEAR(tbl_GL[[#This Row],[Date]])</f>
        <v>2018</v>
      </c>
    </row>
    <row r="167" spans="1:11" hidden="1" x14ac:dyDescent="0.35">
      <c r="A167">
        <v>84.2</v>
      </c>
      <c r="B167" s="24">
        <v>43157</v>
      </c>
      <c r="C167">
        <v>1</v>
      </c>
      <c r="D167">
        <v>120</v>
      </c>
      <c r="E167" t="s">
        <v>98</v>
      </c>
      <c r="F167" s="15">
        <v>-2396</v>
      </c>
      <c r="G167" t="str">
        <f>_xlfn.XLOOKUP(tbl_GL[[#This Row],[Account_key]],tbl_COA[Account_key],tbl_COA[Class],"Not Found")</f>
        <v>Liabilities and Owners Equity</v>
      </c>
      <c r="H167" t="str">
        <f>_xlfn.XLOOKUP(tbl_GL[[#This Row],[Account_key]],tbl_COA[Account_key],tbl_COA[SubClass],"Not Found")</f>
        <v>Liabilities</v>
      </c>
      <c r="I167" t="str">
        <f>_xlfn.XLOOKUP(tbl_GL[[#This Row],[Account_key]],tbl_COA[Account_key],tbl_COA[SubClass2],"Not Found")</f>
        <v>Current Liabilities</v>
      </c>
      <c r="J167" t="str">
        <f>_xlfn.XLOOKUP(tbl_GL[[#This Row],[Account_key]],tbl_COA[Account_key],tbl_COA[SubAccount],,0)</f>
        <v>Accrued Expenses</v>
      </c>
      <c r="K167">
        <f>YEAR(tbl_GL[[#This Row],[Date]])</f>
        <v>2018</v>
      </c>
    </row>
    <row r="168" spans="1:11" hidden="1" x14ac:dyDescent="0.35">
      <c r="A168">
        <v>85.1</v>
      </c>
      <c r="B168" s="24">
        <v>43158</v>
      </c>
      <c r="C168">
        <v>1</v>
      </c>
      <c r="D168">
        <v>230</v>
      </c>
      <c r="E168" t="s">
        <v>4</v>
      </c>
      <c r="F168" s="14">
        <v>-862</v>
      </c>
      <c r="G168" t="str">
        <f>_xlfn.XLOOKUP(tbl_GL[[#This Row],[Account_key]],tbl_COA[Account_key],tbl_COA[Class],"Not Found")</f>
        <v>Trading account</v>
      </c>
      <c r="H168" t="str">
        <f>_xlfn.XLOOKUP(tbl_GL[[#This Row],[Account_key]],tbl_COA[Account_key],tbl_COA[SubClass],"Not Found")</f>
        <v>Cost of Sales</v>
      </c>
      <c r="I168" t="str">
        <f>_xlfn.XLOOKUP(tbl_GL[[#This Row],[Account_key]],tbl_COA[Account_key],tbl_COA[SubClass2],"Not Found")</f>
        <v>Cost of Sales</v>
      </c>
      <c r="J168" t="str">
        <f>_xlfn.XLOOKUP(tbl_GL[[#This Row],[Account_key]],tbl_COA[Account_key],tbl_COA[SubAccount],,0)</f>
        <v>Cost of Sales</v>
      </c>
      <c r="K168">
        <f>YEAR(tbl_GL[[#This Row],[Date]])</f>
        <v>2018</v>
      </c>
    </row>
    <row r="169" spans="1:11" hidden="1" x14ac:dyDescent="0.35">
      <c r="A169">
        <v>85.2</v>
      </c>
      <c r="B169" s="24">
        <v>43158</v>
      </c>
      <c r="C169">
        <v>1</v>
      </c>
      <c r="D169">
        <v>60</v>
      </c>
      <c r="E169" t="s">
        <v>4</v>
      </c>
      <c r="F169" s="15">
        <v>-862</v>
      </c>
      <c r="G169" t="str">
        <f>_xlfn.XLOOKUP(tbl_GL[[#This Row],[Account_key]],tbl_COA[Account_key],tbl_COA[Class],"Not Found")</f>
        <v>Assets</v>
      </c>
      <c r="H169" t="str">
        <f>_xlfn.XLOOKUP(tbl_GL[[#This Row],[Account_key]],tbl_COA[Account_key],tbl_COA[SubClass],"Not Found")</f>
        <v>Assets</v>
      </c>
      <c r="I169" t="str">
        <f>_xlfn.XLOOKUP(tbl_GL[[#This Row],[Account_key]],tbl_COA[Account_key],tbl_COA[SubClass2],"Not Found")</f>
        <v>Current Assets</v>
      </c>
      <c r="J169" t="str">
        <f>_xlfn.XLOOKUP(tbl_GL[[#This Row],[Account_key]],tbl_COA[Account_key],tbl_COA[SubAccount],,0)</f>
        <v>Inventory</v>
      </c>
      <c r="K169">
        <f>YEAR(tbl_GL[[#This Row],[Date]])</f>
        <v>2018</v>
      </c>
    </row>
    <row r="170" spans="1:11" hidden="1" x14ac:dyDescent="0.35">
      <c r="A170">
        <v>86.1</v>
      </c>
      <c r="B170" s="24">
        <v>43158</v>
      </c>
      <c r="C170">
        <v>1</v>
      </c>
      <c r="D170">
        <v>210</v>
      </c>
      <c r="E170" t="s">
        <v>8</v>
      </c>
      <c r="F170" s="15">
        <v>2872</v>
      </c>
      <c r="G170" t="str">
        <f>_xlfn.XLOOKUP(tbl_GL[[#This Row],[Account_key]],tbl_COA[Account_key],tbl_COA[Class],"Not Found")</f>
        <v>Trading account</v>
      </c>
      <c r="H170" t="str">
        <f>_xlfn.XLOOKUP(tbl_GL[[#This Row],[Account_key]],tbl_COA[Account_key],tbl_COA[SubClass],"Not Found")</f>
        <v>Sales</v>
      </c>
      <c r="I170" t="str">
        <f>_xlfn.XLOOKUP(tbl_GL[[#This Row],[Account_key]],tbl_COA[Account_key],tbl_COA[SubClass2],"Not Found")</f>
        <v>Sales</v>
      </c>
      <c r="J170" t="str">
        <f>_xlfn.XLOOKUP(tbl_GL[[#This Row],[Account_key]],tbl_COA[Account_key],tbl_COA[SubAccount],,0)</f>
        <v>Sales</v>
      </c>
      <c r="K170">
        <f>YEAR(tbl_GL[[#This Row],[Date]])</f>
        <v>2018</v>
      </c>
    </row>
    <row r="171" spans="1:11" hidden="1" x14ac:dyDescent="0.35">
      <c r="A171">
        <v>86.2</v>
      </c>
      <c r="B171" s="24">
        <v>43158</v>
      </c>
      <c r="C171">
        <v>1</v>
      </c>
      <c r="D171">
        <v>30</v>
      </c>
      <c r="E171" t="s">
        <v>8</v>
      </c>
      <c r="F171" s="15">
        <v>2872</v>
      </c>
      <c r="G171" t="str">
        <f>_xlfn.XLOOKUP(tbl_GL[[#This Row],[Account_key]],tbl_COA[Account_key],tbl_COA[Class],"Not Found")</f>
        <v>Assets</v>
      </c>
      <c r="H171" t="str">
        <f>_xlfn.XLOOKUP(tbl_GL[[#This Row],[Account_key]],tbl_COA[Account_key],tbl_COA[SubClass],"Not Found")</f>
        <v>Assets</v>
      </c>
      <c r="I171" t="str">
        <f>_xlfn.XLOOKUP(tbl_GL[[#This Row],[Account_key]],tbl_COA[Account_key],tbl_COA[SubClass2],"Not Found")</f>
        <v>Current Assets</v>
      </c>
      <c r="J171" t="str">
        <f>_xlfn.XLOOKUP(tbl_GL[[#This Row],[Account_key]],tbl_COA[Account_key],tbl_COA[SubAccount],,0)</f>
        <v>Trade Receivables</v>
      </c>
      <c r="K171">
        <f>YEAR(tbl_GL[[#This Row],[Date]])</f>
        <v>2018</v>
      </c>
    </row>
    <row r="172" spans="1:11" hidden="1" x14ac:dyDescent="0.35">
      <c r="A172">
        <v>87.1</v>
      </c>
      <c r="B172" s="24">
        <v>43158</v>
      </c>
      <c r="C172">
        <v>1</v>
      </c>
      <c r="D172">
        <v>30</v>
      </c>
      <c r="E172" t="s">
        <v>80</v>
      </c>
      <c r="F172" s="15">
        <v>-14348</v>
      </c>
      <c r="G172" t="str">
        <f>_xlfn.XLOOKUP(tbl_GL[[#This Row],[Account_key]],tbl_COA[Account_key],tbl_COA[Class],"Not Found")</f>
        <v>Assets</v>
      </c>
      <c r="H172" t="str">
        <f>_xlfn.XLOOKUP(tbl_GL[[#This Row],[Account_key]],tbl_COA[Account_key],tbl_COA[SubClass],"Not Found")</f>
        <v>Assets</v>
      </c>
      <c r="I172" t="str">
        <f>_xlfn.XLOOKUP(tbl_GL[[#This Row],[Account_key]],tbl_COA[Account_key],tbl_COA[SubClass2],"Not Found")</f>
        <v>Current Assets</v>
      </c>
      <c r="J172" t="str">
        <f>_xlfn.XLOOKUP(tbl_GL[[#This Row],[Account_key]],tbl_COA[Account_key],tbl_COA[SubAccount],,0)</f>
        <v>Trade Receivables</v>
      </c>
      <c r="K172">
        <f>YEAR(tbl_GL[[#This Row],[Date]])</f>
        <v>2018</v>
      </c>
    </row>
    <row r="173" spans="1:11" hidden="1" x14ac:dyDescent="0.35">
      <c r="A173">
        <v>87.2</v>
      </c>
      <c r="B173" s="24">
        <v>43158</v>
      </c>
      <c r="C173">
        <v>1</v>
      </c>
      <c r="D173">
        <v>10</v>
      </c>
      <c r="E173" t="s">
        <v>80</v>
      </c>
      <c r="F173" s="15">
        <v>14348</v>
      </c>
      <c r="G173" t="str">
        <f>_xlfn.XLOOKUP(tbl_GL[[#This Row],[Account_key]],tbl_COA[Account_key],tbl_COA[Class],"Not Found")</f>
        <v>Assets</v>
      </c>
      <c r="H173" t="str">
        <f>_xlfn.XLOOKUP(tbl_GL[[#This Row],[Account_key]],tbl_COA[Account_key],tbl_COA[SubClass],"Not Found")</f>
        <v>Assets</v>
      </c>
      <c r="I173" t="str">
        <f>_xlfn.XLOOKUP(tbl_GL[[#This Row],[Account_key]],tbl_COA[Account_key],tbl_COA[SubClass2],"Not Found")</f>
        <v>Current Assets</v>
      </c>
      <c r="J173" t="str">
        <f>_xlfn.XLOOKUP(tbl_GL[[#This Row],[Account_key]],tbl_COA[Account_key],tbl_COA[SubAccount],,0)</f>
        <v>Cash at Bank</v>
      </c>
      <c r="K173">
        <f>YEAR(tbl_GL[[#This Row],[Date]])</f>
        <v>2018</v>
      </c>
    </row>
    <row r="174" spans="1:11" hidden="1" x14ac:dyDescent="0.35">
      <c r="A174">
        <v>88.1</v>
      </c>
      <c r="B174" s="24">
        <v>43159</v>
      </c>
      <c r="C174">
        <v>1</v>
      </c>
      <c r="D174">
        <v>10</v>
      </c>
      <c r="E174" t="s">
        <v>110</v>
      </c>
      <c r="F174">
        <v>20</v>
      </c>
      <c r="G174" t="str">
        <f>_xlfn.XLOOKUP(tbl_GL[[#This Row],[Account_key]],tbl_COA[Account_key],tbl_COA[Class],"Not Found")</f>
        <v>Assets</v>
      </c>
      <c r="H174" t="str">
        <f>_xlfn.XLOOKUP(tbl_GL[[#This Row],[Account_key]],tbl_COA[Account_key],tbl_COA[SubClass],"Not Found")</f>
        <v>Assets</v>
      </c>
      <c r="I174" t="str">
        <f>_xlfn.XLOOKUP(tbl_GL[[#This Row],[Account_key]],tbl_COA[Account_key],tbl_COA[SubClass2],"Not Found")</f>
        <v>Current Assets</v>
      </c>
      <c r="J174" t="str">
        <f>_xlfn.XLOOKUP(tbl_GL[[#This Row],[Account_key]],tbl_COA[Account_key],tbl_COA[SubAccount],,0)</f>
        <v>Cash at Bank</v>
      </c>
      <c r="K174">
        <f>YEAR(tbl_GL[[#This Row],[Date]])</f>
        <v>2018</v>
      </c>
    </row>
    <row r="175" spans="1:11" hidden="1" x14ac:dyDescent="0.35">
      <c r="A175">
        <v>88.2</v>
      </c>
      <c r="B175" s="24">
        <v>43159</v>
      </c>
      <c r="C175">
        <v>1</v>
      </c>
      <c r="D175">
        <v>430</v>
      </c>
      <c r="E175" t="s">
        <v>110</v>
      </c>
      <c r="F175">
        <v>20</v>
      </c>
      <c r="G175" t="str">
        <f>_xlfn.XLOOKUP(tbl_GL[[#This Row],[Account_key]],tbl_COA[Account_key],tbl_COA[Class],"Not Found")</f>
        <v>Non-operating</v>
      </c>
      <c r="H175" t="str">
        <f>_xlfn.XLOOKUP(tbl_GL[[#This Row],[Account_key]],tbl_COA[Account_key],tbl_COA[SubClass],"Not Found")</f>
        <v>Exchange Loss/Gain</v>
      </c>
      <c r="I175" t="str">
        <f>_xlfn.XLOOKUP(tbl_GL[[#This Row],[Account_key]],tbl_COA[Account_key],tbl_COA[SubClass2],"Not Found")</f>
        <v>Exchange Loss/Gain</v>
      </c>
      <c r="J175" t="str">
        <f>_xlfn.XLOOKUP(tbl_GL[[#This Row],[Account_key]],tbl_COA[Account_key],tbl_COA[SubAccount],,0)</f>
        <v>Exchange Loss/Gain</v>
      </c>
      <c r="K175">
        <f>YEAR(tbl_GL[[#This Row],[Date]])</f>
        <v>2018</v>
      </c>
    </row>
    <row r="176" spans="1:11" hidden="1" x14ac:dyDescent="0.35">
      <c r="A176">
        <v>89.1</v>
      </c>
      <c r="B176" s="24">
        <v>43159</v>
      </c>
      <c r="C176">
        <v>1</v>
      </c>
      <c r="D176">
        <v>440</v>
      </c>
      <c r="E176" t="s">
        <v>112</v>
      </c>
      <c r="F176">
        <v>-400</v>
      </c>
      <c r="G176" t="str">
        <f>_xlfn.XLOOKUP(tbl_GL[[#This Row],[Account_key]],tbl_COA[Account_key],tbl_COA[Class],"Not Found")</f>
        <v>Interest &amp; Tax</v>
      </c>
      <c r="H176" t="str">
        <f>_xlfn.XLOOKUP(tbl_GL[[#This Row],[Account_key]],tbl_COA[Account_key],tbl_COA[SubClass],"Not Found")</f>
        <v>Interest Expense</v>
      </c>
      <c r="I176" t="str">
        <f>_xlfn.XLOOKUP(tbl_GL[[#This Row],[Account_key]],tbl_COA[Account_key],tbl_COA[SubClass2],"Not Found")</f>
        <v>Interest Expense</v>
      </c>
      <c r="J176" t="str">
        <f>_xlfn.XLOOKUP(tbl_GL[[#This Row],[Account_key]],tbl_COA[Account_key],tbl_COA[SubAccount],,0)</f>
        <v>Interest Expense</v>
      </c>
      <c r="K176">
        <f>YEAR(tbl_GL[[#This Row],[Date]])</f>
        <v>2018</v>
      </c>
    </row>
    <row r="177" spans="1:11" hidden="1" x14ac:dyDescent="0.35">
      <c r="A177">
        <v>89.2</v>
      </c>
      <c r="B177" s="24">
        <v>43159</v>
      </c>
      <c r="C177">
        <v>1</v>
      </c>
      <c r="D177">
        <v>121</v>
      </c>
      <c r="E177" t="s">
        <v>112</v>
      </c>
      <c r="F177">
        <v>400</v>
      </c>
      <c r="G177" t="str">
        <f>_xlfn.XLOOKUP(tbl_GL[[#This Row],[Account_key]],tbl_COA[Account_key],tbl_COA[Class],"Not Found")</f>
        <v>Liabilities and Owners Equity</v>
      </c>
      <c r="H177" t="str">
        <f>_xlfn.XLOOKUP(tbl_GL[[#This Row],[Account_key]],tbl_COA[Account_key],tbl_COA[SubClass],"Not Found")</f>
        <v>Liabilities</v>
      </c>
      <c r="I177" t="str">
        <f>_xlfn.XLOOKUP(tbl_GL[[#This Row],[Account_key]],tbl_COA[Account_key],tbl_COA[SubClass2],"Not Found")</f>
        <v>Current Liabilities</v>
      </c>
      <c r="J177" t="str">
        <f>_xlfn.XLOOKUP(tbl_GL[[#This Row],[Account_key]],tbl_COA[Account_key],tbl_COA[SubAccount],,0)</f>
        <v>Interest Payable</v>
      </c>
      <c r="K177">
        <f>YEAR(tbl_GL[[#This Row],[Date]])</f>
        <v>2018</v>
      </c>
    </row>
    <row r="178" spans="1:11" hidden="1" x14ac:dyDescent="0.35">
      <c r="A178">
        <v>90.1</v>
      </c>
      <c r="B178" s="24">
        <v>43159</v>
      </c>
      <c r="C178">
        <v>1</v>
      </c>
      <c r="D178">
        <v>400</v>
      </c>
      <c r="E178" t="s">
        <v>104</v>
      </c>
      <c r="F178" s="15">
        <v>-500</v>
      </c>
      <c r="G178" t="str">
        <f>_xlfn.XLOOKUP(tbl_GL[[#This Row],[Account_key]],tbl_COA[Account_key],tbl_COA[Class],"Not Found")</f>
        <v>Operating account</v>
      </c>
      <c r="H178" t="str">
        <f>_xlfn.XLOOKUP(tbl_GL[[#This Row],[Account_key]],tbl_COA[Account_key],tbl_COA[SubClass],"Not Found")</f>
        <v>Depreciation &amp; Amortization</v>
      </c>
      <c r="I178" t="str">
        <f>_xlfn.XLOOKUP(tbl_GL[[#This Row],[Account_key]],tbl_COA[Account_key],tbl_COA[SubClass2],"Not Found")</f>
        <v>Amortization</v>
      </c>
      <c r="J178" t="str">
        <f>_xlfn.XLOOKUP(tbl_GL[[#This Row],[Account_key]],tbl_COA[Account_key],tbl_COA[SubAccount],,0)</f>
        <v>Amortization of Intangible Assets</v>
      </c>
      <c r="K178">
        <f>YEAR(tbl_GL[[#This Row],[Date]])</f>
        <v>2018</v>
      </c>
    </row>
    <row r="179" spans="1:11" hidden="1" x14ac:dyDescent="0.35">
      <c r="A179">
        <v>90.2</v>
      </c>
      <c r="B179" s="24">
        <v>43159</v>
      </c>
      <c r="C179">
        <v>1</v>
      </c>
      <c r="D179">
        <v>100</v>
      </c>
      <c r="E179" t="s">
        <v>104</v>
      </c>
      <c r="F179" s="15">
        <v>-500</v>
      </c>
      <c r="G179" t="str">
        <f>_xlfn.XLOOKUP(tbl_GL[[#This Row],[Account_key]],tbl_COA[Account_key],tbl_COA[Class],"Not Found")</f>
        <v>Assets</v>
      </c>
      <c r="H179" t="str">
        <f>_xlfn.XLOOKUP(tbl_GL[[#This Row],[Account_key]],tbl_COA[Account_key],tbl_COA[SubClass],"Not Found")</f>
        <v>Assets</v>
      </c>
      <c r="I179" t="str">
        <f>_xlfn.XLOOKUP(tbl_GL[[#This Row],[Account_key]],tbl_COA[Account_key],tbl_COA[SubClass2],"Not Found")</f>
        <v>Non-Current Assets</v>
      </c>
      <c r="J179" t="str">
        <f>_xlfn.XLOOKUP(tbl_GL[[#This Row],[Account_key]],tbl_COA[Account_key],tbl_COA[SubAccount],,0)</f>
        <v>Patents and trademarks</v>
      </c>
      <c r="K179">
        <f>YEAR(tbl_GL[[#This Row],[Date]])</f>
        <v>2018</v>
      </c>
    </row>
    <row r="180" spans="1:11" hidden="1" x14ac:dyDescent="0.35">
      <c r="A180">
        <v>91.1</v>
      </c>
      <c r="B180" s="24">
        <v>43159</v>
      </c>
      <c r="C180">
        <v>1</v>
      </c>
      <c r="D180">
        <v>10</v>
      </c>
      <c r="E180" t="s">
        <v>113</v>
      </c>
      <c r="F180" s="15">
        <v>570</v>
      </c>
      <c r="G180" t="str">
        <f>_xlfn.XLOOKUP(tbl_GL[[#This Row],[Account_key]],tbl_COA[Account_key],tbl_COA[Class],"Not Found")</f>
        <v>Assets</v>
      </c>
      <c r="H180" t="str">
        <f>_xlfn.XLOOKUP(tbl_GL[[#This Row],[Account_key]],tbl_COA[Account_key],tbl_COA[SubClass],"Not Found")</f>
        <v>Assets</v>
      </c>
      <c r="I180" t="str">
        <f>_xlfn.XLOOKUP(tbl_GL[[#This Row],[Account_key]],tbl_COA[Account_key],tbl_COA[SubClass2],"Not Found")</f>
        <v>Current Assets</v>
      </c>
      <c r="J180" t="str">
        <f>_xlfn.XLOOKUP(tbl_GL[[#This Row],[Account_key]],tbl_COA[Account_key],tbl_COA[SubAccount],,0)</f>
        <v>Cash at Bank</v>
      </c>
      <c r="K180">
        <f>YEAR(tbl_GL[[#This Row],[Date]])</f>
        <v>2018</v>
      </c>
    </row>
    <row r="181" spans="1:11" hidden="1" x14ac:dyDescent="0.35">
      <c r="A181">
        <v>91.2</v>
      </c>
      <c r="B181" s="24">
        <v>43159</v>
      </c>
      <c r="C181">
        <v>1</v>
      </c>
      <c r="D181">
        <v>410</v>
      </c>
      <c r="E181" t="s">
        <v>113</v>
      </c>
      <c r="F181" s="15">
        <v>570</v>
      </c>
      <c r="G181" t="str">
        <f>_xlfn.XLOOKUP(tbl_GL[[#This Row],[Account_key]],tbl_COA[Account_key],tbl_COA[Class],"Not Found")</f>
        <v>Non-operating</v>
      </c>
      <c r="H181" t="str">
        <f>_xlfn.XLOOKUP(tbl_GL[[#This Row],[Account_key]],tbl_COA[Account_key],tbl_COA[SubClass],"Not Found")</f>
        <v>Interest Income</v>
      </c>
      <c r="I181" t="str">
        <f>_xlfn.XLOOKUP(tbl_GL[[#This Row],[Account_key]],tbl_COA[Account_key],tbl_COA[SubClass2],"Not Found")</f>
        <v>Interest Income</v>
      </c>
      <c r="J181" t="str">
        <f>_xlfn.XLOOKUP(tbl_GL[[#This Row],[Account_key]],tbl_COA[Account_key],tbl_COA[SubAccount],,0)</f>
        <v>Interest Income</v>
      </c>
      <c r="K181">
        <f>YEAR(tbl_GL[[#This Row],[Date]])</f>
        <v>2018</v>
      </c>
    </row>
    <row r="182" spans="1:11" hidden="1" x14ac:dyDescent="0.35">
      <c r="A182">
        <v>92.1</v>
      </c>
      <c r="B182" s="24">
        <v>43159</v>
      </c>
      <c r="C182">
        <v>1</v>
      </c>
      <c r="D182" s="9">
        <v>450</v>
      </c>
      <c r="E182" s="1" t="s">
        <v>108</v>
      </c>
      <c r="F182" s="15">
        <v>2227</v>
      </c>
      <c r="G182" t="str">
        <f>_xlfn.XLOOKUP(tbl_GL[[#This Row],[Account_key]],tbl_COA[Account_key],tbl_COA[Class],"Not Found")</f>
        <v>Interest &amp; Tax</v>
      </c>
      <c r="H182" t="str">
        <f>_xlfn.XLOOKUP(tbl_GL[[#This Row],[Account_key]],tbl_COA[Account_key],tbl_COA[SubClass],"Not Found")</f>
        <v>Taxation</v>
      </c>
      <c r="I182" t="str">
        <f>_xlfn.XLOOKUP(tbl_GL[[#This Row],[Account_key]],tbl_COA[Account_key],tbl_COA[SubClass2],"Not Found")</f>
        <v>Taxation</v>
      </c>
      <c r="J182" t="str">
        <f>_xlfn.XLOOKUP(tbl_GL[[#This Row],[Account_key]],tbl_COA[Account_key],tbl_COA[SubAccount],,0)</f>
        <v>Taxation</v>
      </c>
      <c r="K182">
        <f>YEAR(tbl_GL[[#This Row],[Date]])</f>
        <v>2018</v>
      </c>
    </row>
    <row r="183" spans="1:11" hidden="1" x14ac:dyDescent="0.35">
      <c r="A183">
        <v>92.2</v>
      </c>
      <c r="B183" s="24">
        <v>43159</v>
      </c>
      <c r="C183">
        <v>1</v>
      </c>
      <c r="D183" s="9">
        <v>122</v>
      </c>
      <c r="E183" s="1" t="s">
        <v>108</v>
      </c>
      <c r="F183" s="15">
        <v>-2227</v>
      </c>
      <c r="G183" t="str">
        <f>_xlfn.XLOOKUP(tbl_GL[[#This Row],[Account_key]],tbl_COA[Account_key],tbl_COA[Class],"Not Found")</f>
        <v>Liabilities and Owners Equity</v>
      </c>
      <c r="H183" t="str">
        <f>_xlfn.XLOOKUP(tbl_GL[[#This Row],[Account_key]],tbl_COA[Account_key],tbl_COA[SubClass],"Not Found")</f>
        <v>Liabilities</v>
      </c>
      <c r="I183" t="str">
        <f>_xlfn.XLOOKUP(tbl_GL[[#This Row],[Account_key]],tbl_COA[Account_key],tbl_COA[SubClass2],"Not Found")</f>
        <v>Current Liabilities</v>
      </c>
      <c r="J183" t="str">
        <f>_xlfn.XLOOKUP(tbl_GL[[#This Row],[Account_key]],tbl_COA[Account_key],tbl_COA[SubAccount],,0)</f>
        <v>Tax payable</v>
      </c>
      <c r="K183">
        <f>YEAR(tbl_GL[[#This Row],[Date]])</f>
        <v>2018</v>
      </c>
    </row>
    <row r="184" spans="1:11" hidden="1" x14ac:dyDescent="0.35">
      <c r="A184">
        <v>94.1</v>
      </c>
      <c r="B184" s="24">
        <v>43159</v>
      </c>
      <c r="C184">
        <v>1</v>
      </c>
      <c r="D184">
        <v>240</v>
      </c>
      <c r="E184" t="s">
        <v>56</v>
      </c>
      <c r="F184" s="15">
        <v>-5000</v>
      </c>
      <c r="G184" t="str">
        <f>_xlfn.XLOOKUP(tbl_GL[[#This Row],[Account_key]],tbl_COA[Account_key],tbl_COA[Class],"Not Found")</f>
        <v>Operating account</v>
      </c>
      <c r="H184" t="str">
        <f>_xlfn.XLOOKUP(tbl_GL[[#This Row],[Account_key]],tbl_COA[Account_key],tbl_COA[SubClass],"Not Found")</f>
        <v>Operating Expenses</v>
      </c>
      <c r="I184" t="str">
        <f>_xlfn.XLOOKUP(tbl_GL[[#This Row],[Account_key]],tbl_COA[Account_key],tbl_COA[SubClass2],"Not Found")</f>
        <v>Sales &amp; Distribution</v>
      </c>
      <c r="J184" t="str">
        <f>_xlfn.XLOOKUP(tbl_GL[[#This Row],[Account_key]],tbl_COA[Account_key],tbl_COA[SubAccount],,0)</f>
        <v>Salaries</v>
      </c>
      <c r="K184">
        <f>YEAR(tbl_GL[[#This Row],[Date]])</f>
        <v>2018</v>
      </c>
    </row>
    <row r="185" spans="1:11" hidden="1" x14ac:dyDescent="0.35">
      <c r="A185">
        <v>94.2</v>
      </c>
      <c r="B185" s="24">
        <v>43159</v>
      </c>
      <c r="C185">
        <v>1</v>
      </c>
      <c r="D185">
        <v>10</v>
      </c>
      <c r="E185" t="s">
        <v>56</v>
      </c>
      <c r="F185" s="15">
        <v>-5000</v>
      </c>
      <c r="G185" t="str">
        <f>_xlfn.XLOOKUP(tbl_GL[[#This Row],[Account_key]],tbl_COA[Account_key],tbl_COA[Class],"Not Found")</f>
        <v>Assets</v>
      </c>
      <c r="H185" t="str">
        <f>_xlfn.XLOOKUP(tbl_GL[[#This Row],[Account_key]],tbl_COA[Account_key],tbl_COA[SubClass],"Not Found")</f>
        <v>Assets</v>
      </c>
      <c r="I185" t="str">
        <f>_xlfn.XLOOKUP(tbl_GL[[#This Row],[Account_key]],tbl_COA[Account_key],tbl_COA[SubClass2],"Not Found")</f>
        <v>Current Assets</v>
      </c>
      <c r="J185" t="str">
        <f>_xlfn.XLOOKUP(tbl_GL[[#This Row],[Account_key]],tbl_COA[Account_key],tbl_COA[SubAccount],,0)</f>
        <v>Cash at Bank</v>
      </c>
      <c r="K185">
        <f>YEAR(tbl_GL[[#This Row],[Date]])</f>
        <v>2018</v>
      </c>
    </row>
    <row r="186" spans="1:11" hidden="1" x14ac:dyDescent="0.35">
      <c r="A186">
        <v>95.1</v>
      </c>
      <c r="B186" s="24">
        <v>43159</v>
      </c>
      <c r="C186">
        <v>1</v>
      </c>
      <c r="D186" s="8">
        <v>380</v>
      </c>
      <c r="E186" t="s">
        <v>101</v>
      </c>
      <c r="F186" s="14">
        <v>-10000</v>
      </c>
      <c r="G186" t="str">
        <f>_xlfn.XLOOKUP(tbl_GL[[#This Row],[Account_key]],tbl_COA[Account_key],tbl_COA[Class],"Not Found")</f>
        <v>Operating account</v>
      </c>
      <c r="H186" t="str">
        <f>_xlfn.XLOOKUP(tbl_GL[[#This Row],[Account_key]],tbl_COA[Account_key],tbl_COA[SubClass],"Not Found")</f>
        <v>Depreciation &amp; Amortization</v>
      </c>
      <c r="I186" t="str">
        <f>_xlfn.XLOOKUP(tbl_GL[[#This Row],[Account_key]],tbl_COA[Account_key],tbl_COA[SubClass2],"Not Found")</f>
        <v>Depreciation</v>
      </c>
      <c r="J186" t="str">
        <f>_xlfn.XLOOKUP(tbl_GL[[#This Row],[Account_key]],tbl_COA[Account_key],tbl_COA[SubAccount],,0)</f>
        <v>Equipment</v>
      </c>
      <c r="K186">
        <f>YEAR(tbl_GL[[#This Row],[Date]])</f>
        <v>2018</v>
      </c>
    </row>
    <row r="187" spans="1:11" hidden="1" x14ac:dyDescent="0.35">
      <c r="A187">
        <v>95.2</v>
      </c>
      <c r="B187" s="24">
        <v>43159</v>
      </c>
      <c r="C187">
        <v>1</v>
      </c>
      <c r="D187" s="8">
        <v>90</v>
      </c>
      <c r="E187" t="s">
        <v>101</v>
      </c>
      <c r="F187" s="14">
        <v>-10000</v>
      </c>
      <c r="G187" t="str">
        <f>_xlfn.XLOOKUP(tbl_GL[[#This Row],[Account_key]],tbl_COA[Account_key],tbl_COA[Class],"Not Found")</f>
        <v>Assets</v>
      </c>
      <c r="H187" t="str">
        <f>_xlfn.XLOOKUP(tbl_GL[[#This Row],[Account_key]],tbl_COA[Account_key],tbl_COA[SubClass],"Not Found")</f>
        <v>Assets</v>
      </c>
      <c r="I187" t="str">
        <f>_xlfn.XLOOKUP(tbl_GL[[#This Row],[Account_key]],tbl_COA[Account_key],tbl_COA[SubClass2],"Not Found")</f>
        <v>Non-Current Assets</v>
      </c>
      <c r="J187" t="str">
        <f>_xlfn.XLOOKUP(tbl_GL[[#This Row],[Account_key]],tbl_COA[Account_key],tbl_COA[SubAccount],,0)</f>
        <v>Office Furniture &amp; Equipment</v>
      </c>
      <c r="K187">
        <f>YEAR(tbl_GL[[#This Row],[Date]])</f>
        <v>2018</v>
      </c>
    </row>
    <row r="188" spans="1:11" hidden="1" x14ac:dyDescent="0.35">
      <c r="A188">
        <v>96.1</v>
      </c>
      <c r="B188" s="24">
        <v>43160</v>
      </c>
      <c r="C188">
        <v>1</v>
      </c>
      <c r="D188">
        <v>350</v>
      </c>
      <c r="E188" t="s">
        <v>97</v>
      </c>
      <c r="F188" s="15">
        <v>-2092</v>
      </c>
      <c r="G188" t="str">
        <f>_xlfn.XLOOKUP(tbl_GL[[#This Row],[Account_key]],tbl_COA[Account_key],tbl_COA[Class],"Not Found")</f>
        <v>Operating account</v>
      </c>
      <c r="H188" t="str">
        <f>_xlfn.XLOOKUP(tbl_GL[[#This Row],[Account_key]],tbl_COA[Account_key],tbl_COA[SubClass],"Not Found")</f>
        <v>Operating Expenses</v>
      </c>
      <c r="I188" t="str">
        <f>_xlfn.XLOOKUP(tbl_GL[[#This Row],[Account_key]],tbl_COA[Account_key],tbl_COA[SubClass2],"Not Found")</f>
        <v>Administration</v>
      </c>
      <c r="J188" t="str">
        <f>_xlfn.XLOOKUP(tbl_GL[[#This Row],[Account_key]],tbl_COA[Account_key],tbl_COA[SubAccount],,0)</f>
        <v>Other Expenses</v>
      </c>
      <c r="K188">
        <f>YEAR(tbl_GL[[#This Row],[Date]])</f>
        <v>2018</v>
      </c>
    </row>
    <row r="189" spans="1:11" hidden="1" x14ac:dyDescent="0.35">
      <c r="A189">
        <v>96.2</v>
      </c>
      <c r="B189" s="24">
        <v>43160</v>
      </c>
      <c r="C189">
        <v>1</v>
      </c>
      <c r="D189">
        <v>120</v>
      </c>
      <c r="E189" t="s">
        <v>97</v>
      </c>
      <c r="F189" s="15">
        <v>2092</v>
      </c>
      <c r="G189" t="str">
        <f>_xlfn.XLOOKUP(tbl_GL[[#This Row],[Account_key]],tbl_COA[Account_key],tbl_COA[Class],"Not Found")</f>
        <v>Liabilities and Owners Equity</v>
      </c>
      <c r="H189" t="str">
        <f>_xlfn.XLOOKUP(tbl_GL[[#This Row],[Account_key]],tbl_COA[Account_key],tbl_COA[SubClass],"Not Found")</f>
        <v>Liabilities</v>
      </c>
      <c r="I189" t="str">
        <f>_xlfn.XLOOKUP(tbl_GL[[#This Row],[Account_key]],tbl_COA[Account_key],tbl_COA[SubClass2],"Not Found")</f>
        <v>Current Liabilities</v>
      </c>
      <c r="J189" t="str">
        <f>_xlfn.XLOOKUP(tbl_GL[[#This Row],[Account_key]],tbl_COA[Account_key],tbl_COA[SubAccount],,0)</f>
        <v>Accrued Expenses</v>
      </c>
      <c r="K189">
        <f>YEAR(tbl_GL[[#This Row],[Date]])</f>
        <v>2018</v>
      </c>
    </row>
    <row r="190" spans="1:11" hidden="1" x14ac:dyDescent="0.35">
      <c r="A190">
        <v>97.1</v>
      </c>
      <c r="B190" s="24">
        <v>43160</v>
      </c>
      <c r="C190">
        <v>1</v>
      </c>
      <c r="D190">
        <v>60</v>
      </c>
      <c r="E190" t="s">
        <v>84</v>
      </c>
      <c r="F190" s="15">
        <v>20000</v>
      </c>
      <c r="G190" t="str">
        <f>_xlfn.XLOOKUP(tbl_GL[[#This Row],[Account_key]],tbl_COA[Account_key],tbl_COA[Class],"Not Found")</f>
        <v>Assets</v>
      </c>
      <c r="H190" t="str">
        <f>_xlfn.XLOOKUP(tbl_GL[[#This Row],[Account_key]],tbl_COA[Account_key],tbl_COA[SubClass],"Not Found")</f>
        <v>Assets</v>
      </c>
      <c r="I190" t="str">
        <f>_xlfn.XLOOKUP(tbl_GL[[#This Row],[Account_key]],tbl_COA[Account_key],tbl_COA[SubClass2],"Not Found")</f>
        <v>Current Assets</v>
      </c>
      <c r="J190" t="str">
        <f>_xlfn.XLOOKUP(tbl_GL[[#This Row],[Account_key]],tbl_COA[Account_key],tbl_COA[SubAccount],,0)</f>
        <v>Inventory</v>
      </c>
      <c r="K190">
        <f>YEAR(tbl_GL[[#This Row],[Date]])</f>
        <v>2018</v>
      </c>
    </row>
    <row r="191" spans="1:11" hidden="1" x14ac:dyDescent="0.35">
      <c r="A191">
        <v>97.2</v>
      </c>
      <c r="B191" s="24">
        <v>43160</v>
      </c>
      <c r="C191">
        <v>1</v>
      </c>
      <c r="D191">
        <v>110</v>
      </c>
      <c r="E191" t="s">
        <v>84</v>
      </c>
      <c r="F191" s="15">
        <v>20000</v>
      </c>
      <c r="G191" t="str">
        <f>_xlfn.XLOOKUP(tbl_GL[[#This Row],[Account_key]],tbl_COA[Account_key],tbl_COA[Class],"Not Found")</f>
        <v>Liabilities and Owners Equity</v>
      </c>
      <c r="H191" t="str">
        <f>_xlfn.XLOOKUP(tbl_GL[[#This Row],[Account_key]],tbl_COA[Account_key],tbl_COA[SubClass],"Not Found")</f>
        <v>Liabilities</v>
      </c>
      <c r="I191" t="str">
        <f>_xlfn.XLOOKUP(tbl_GL[[#This Row],[Account_key]],tbl_COA[Account_key],tbl_COA[SubClass2],"Not Found")</f>
        <v>Current Liabilities</v>
      </c>
      <c r="J191" t="str">
        <f>_xlfn.XLOOKUP(tbl_GL[[#This Row],[Account_key]],tbl_COA[Account_key],tbl_COA[SubAccount],,0)</f>
        <v>Trade Payables</v>
      </c>
      <c r="K191">
        <f>YEAR(tbl_GL[[#This Row],[Date]])</f>
        <v>2018</v>
      </c>
    </row>
    <row r="192" spans="1:11" hidden="1" x14ac:dyDescent="0.35">
      <c r="A192">
        <v>98.1</v>
      </c>
      <c r="B192" s="24">
        <v>43161</v>
      </c>
      <c r="C192">
        <v>1</v>
      </c>
      <c r="D192">
        <v>230</v>
      </c>
      <c r="E192" t="s">
        <v>4</v>
      </c>
      <c r="F192" s="14">
        <v>-1024</v>
      </c>
      <c r="G192" t="str">
        <f>_xlfn.XLOOKUP(tbl_GL[[#This Row],[Account_key]],tbl_COA[Account_key],tbl_COA[Class],"Not Found")</f>
        <v>Trading account</v>
      </c>
      <c r="H192" t="str">
        <f>_xlfn.XLOOKUP(tbl_GL[[#This Row],[Account_key]],tbl_COA[Account_key],tbl_COA[SubClass],"Not Found")</f>
        <v>Cost of Sales</v>
      </c>
      <c r="I192" t="str">
        <f>_xlfn.XLOOKUP(tbl_GL[[#This Row],[Account_key]],tbl_COA[Account_key],tbl_COA[SubClass2],"Not Found")</f>
        <v>Cost of Sales</v>
      </c>
      <c r="J192" t="str">
        <f>_xlfn.XLOOKUP(tbl_GL[[#This Row],[Account_key]],tbl_COA[Account_key],tbl_COA[SubAccount],,0)</f>
        <v>Cost of Sales</v>
      </c>
      <c r="K192">
        <f>YEAR(tbl_GL[[#This Row],[Date]])</f>
        <v>2018</v>
      </c>
    </row>
    <row r="193" spans="1:11" hidden="1" x14ac:dyDescent="0.35">
      <c r="A193">
        <v>98.2</v>
      </c>
      <c r="B193" s="24">
        <v>43161</v>
      </c>
      <c r="C193">
        <v>1</v>
      </c>
      <c r="D193">
        <v>60</v>
      </c>
      <c r="E193" t="s">
        <v>4</v>
      </c>
      <c r="F193" s="15">
        <v>-1024</v>
      </c>
      <c r="G193" t="str">
        <f>_xlfn.XLOOKUP(tbl_GL[[#This Row],[Account_key]],tbl_COA[Account_key],tbl_COA[Class],"Not Found")</f>
        <v>Assets</v>
      </c>
      <c r="H193" t="str">
        <f>_xlfn.XLOOKUP(tbl_GL[[#This Row],[Account_key]],tbl_COA[Account_key],tbl_COA[SubClass],"Not Found")</f>
        <v>Assets</v>
      </c>
      <c r="I193" t="str">
        <f>_xlfn.XLOOKUP(tbl_GL[[#This Row],[Account_key]],tbl_COA[Account_key],tbl_COA[SubClass2],"Not Found")</f>
        <v>Current Assets</v>
      </c>
      <c r="J193" t="str">
        <f>_xlfn.XLOOKUP(tbl_GL[[#This Row],[Account_key]],tbl_COA[Account_key],tbl_COA[SubAccount],,0)</f>
        <v>Inventory</v>
      </c>
      <c r="K193">
        <f>YEAR(tbl_GL[[#This Row],[Date]])</f>
        <v>2018</v>
      </c>
    </row>
    <row r="194" spans="1:11" hidden="1" x14ac:dyDescent="0.35">
      <c r="A194">
        <v>99.1</v>
      </c>
      <c r="B194" s="24">
        <v>43161</v>
      </c>
      <c r="C194">
        <v>1</v>
      </c>
      <c r="D194">
        <v>210</v>
      </c>
      <c r="E194" t="s">
        <v>7</v>
      </c>
      <c r="F194" s="15">
        <v>3414</v>
      </c>
      <c r="G194" t="str">
        <f>_xlfn.XLOOKUP(tbl_GL[[#This Row],[Account_key]],tbl_COA[Account_key],tbl_COA[Class],"Not Found")</f>
        <v>Trading account</v>
      </c>
      <c r="H194" t="str">
        <f>_xlfn.XLOOKUP(tbl_GL[[#This Row],[Account_key]],tbl_COA[Account_key],tbl_COA[SubClass],"Not Found")</f>
        <v>Sales</v>
      </c>
      <c r="I194" t="str">
        <f>_xlfn.XLOOKUP(tbl_GL[[#This Row],[Account_key]],tbl_COA[Account_key],tbl_COA[SubClass2],"Not Found")</f>
        <v>Sales</v>
      </c>
      <c r="J194" t="str">
        <f>_xlfn.XLOOKUP(tbl_GL[[#This Row],[Account_key]],tbl_COA[Account_key],tbl_COA[SubAccount],,0)</f>
        <v>Sales</v>
      </c>
      <c r="K194">
        <f>YEAR(tbl_GL[[#This Row],[Date]])</f>
        <v>2018</v>
      </c>
    </row>
    <row r="195" spans="1:11" hidden="1" x14ac:dyDescent="0.35">
      <c r="A195">
        <v>99.2</v>
      </c>
      <c r="B195" s="24">
        <v>43161</v>
      </c>
      <c r="C195">
        <v>1</v>
      </c>
      <c r="D195">
        <v>10</v>
      </c>
      <c r="E195" t="s">
        <v>7</v>
      </c>
      <c r="F195" s="15">
        <v>3414</v>
      </c>
      <c r="G195" t="str">
        <f>_xlfn.XLOOKUP(tbl_GL[[#This Row],[Account_key]],tbl_COA[Account_key],tbl_COA[Class],"Not Found")</f>
        <v>Assets</v>
      </c>
      <c r="H195" t="str">
        <f>_xlfn.XLOOKUP(tbl_GL[[#This Row],[Account_key]],tbl_COA[Account_key],tbl_COA[SubClass],"Not Found")</f>
        <v>Assets</v>
      </c>
      <c r="I195" t="str">
        <f>_xlfn.XLOOKUP(tbl_GL[[#This Row],[Account_key]],tbl_COA[Account_key],tbl_COA[SubClass2],"Not Found")</f>
        <v>Current Assets</v>
      </c>
      <c r="J195" t="str">
        <f>_xlfn.XLOOKUP(tbl_GL[[#This Row],[Account_key]],tbl_COA[Account_key],tbl_COA[SubAccount],,0)</f>
        <v>Cash at Bank</v>
      </c>
      <c r="K195">
        <f>YEAR(tbl_GL[[#This Row],[Date]])</f>
        <v>2018</v>
      </c>
    </row>
    <row r="196" spans="1:11" hidden="1" x14ac:dyDescent="0.35">
      <c r="A196">
        <v>100.1</v>
      </c>
      <c r="B196" s="24">
        <v>43161</v>
      </c>
      <c r="C196">
        <v>1</v>
      </c>
      <c r="D196">
        <v>230</v>
      </c>
      <c r="E196" t="s">
        <v>4</v>
      </c>
      <c r="F196" s="14">
        <v>-4375</v>
      </c>
      <c r="G196" t="str">
        <f>_xlfn.XLOOKUP(tbl_GL[[#This Row],[Account_key]],tbl_COA[Account_key],tbl_COA[Class],"Not Found")</f>
        <v>Trading account</v>
      </c>
      <c r="H196" t="str">
        <f>_xlfn.XLOOKUP(tbl_GL[[#This Row],[Account_key]],tbl_COA[Account_key],tbl_COA[SubClass],"Not Found")</f>
        <v>Cost of Sales</v>
      </c>
      <c r="I196" t="str">
        <f>_xlfn.XLOOKUP(tbl_GL[[#This Row],[Account_key]],tbl_COA[Account_key],tbl_COA[SubClass2],"Not Found")</f>
        <v>Cost of Sales</v>
      </c>
      <c r="J196" t="str">
        <f>_xlfn.XLOOKUP(tbl_GL[[#This Row],[Account_key]],tbl_COA[Account_key],tbl_COA[SubAccount],,0)</f>
        <v>Cost of Sales</v>
      </c>
      <c r="K196">
        <f>YEAR(tbl_GL[[#This Row],[Date]])</f>
        <v>2018</v>
      </c>
    </row>
    <row r="197" spans="1:11" hidden="1" x14ac:dyDescent="0.35">
      <c r="A197">
        <v>100.2</v>
      </c>
      <c r="B197" s="24">
        <v>43161</v>
      </c>
      <c r="C197">
        <v>1</v>
      </c>
      <c r="D197">
        <v>60</v>
      </c>
      <c r="E197" t="s">
        <v>4</v>
      </c>
      <c r="F197" s="15">
        <v>-4375</v>
      </c>
      <c r="G197" t="str">
        <f>_xlfn.XLOOKUP(tbl_GL[[#This Row],[Account_key]],tbl_COA[Account_key],tbl_COA[Class],"Not Found")</f>
        <v>Assets</v>
      </c>
      <c r="H197" t="str">
        <f>_xlfn.XLOOKUP(tbl_GL[[#This Row],[Account_key]],tbl_COA[Account_key],tbl_COA[SubClass],"Not Found")</f>
        <v>Assets</v>
      </c>
      <c r="I197" t="str">
        <f>_xlfn.XLOOKUP(tbl_GL[[#This Row],[Account_key]],tbl_COA[Account_key],tbl_COA[SubClass2],"Not Found")</f>
        <v>Current Assets</v>
      </c>
      <c r="J197" t="str">
        <f>_xlfn.XLOOKUP(tbl_GL[[#This Row],[Account_key]],tbl_COA[Account_key],tbl_COA[SubAccount],,0)</f>
        <v>Inventory</v>
      </c>
      <c r="K197">
        <f>YEAR(tbl_GL[[#This Row],[Date]])</f>
        <v>2018</v>
      </c>
    </row>
    <row r="198" spans="1:11" hidden="1" x14ac:dyDescent="0.35">
      <c r="A198">
        <v>101.1</v>
      </c>
      <c r="B198" s="24">
        <v>43161</v>
      </c>
      <c r="C198">
        <v>1</v>
      </c>
      <c r="D198">
        <v>210</v>
      </c>
      <c r="E198" t="s">
        <v>8</v>
      </c>
      <c r="F198" s="15">
        <v>14582</v>
      </c>
      <c r="G198" t="str">
        <f>_xlfn.XLOOKUP(tbl_GL[[#This Row],[Account_key]],tbl_COA[Account_key],tbl_COA[Class],"Not Found")</f>
        <v>Trading account</v>
      </c>
      <c r="H198" t="str">
        <f>_xlfn.XLOOKUP(tbl_GL[[#This Row],[Account_key]],tbl_COA[Account_key],tbl_COA[SubClass],"Not Found")</f>
        <v>Sales</v>
      </c>
      <c r="I198" t="str">
        <f>_xlfn.XLOOKUP(tbl_GL[[#This Row],[Account_key]],tbl_COA[Account_key],tbl_COA[SubClass2],"Not Found")</f>
        <v>Sales</v>
      </c>
      <c r="J198" t="str">
        <f>_xlfn.XLOOKUP(tbl_GL[[#This Row],[Account_key]],tbl_COA[Account_key],tbl_COA[SubAccount],,0)</f>
        <v>Sales</v>
      </c>
      <c r="K198">
        <f>YEAR(tbl_GL[[#This Row],[Date]])</f>
        <v>2018</v>
      </c>
    </row>
    <row r="199" spans="1:11" hidden="1" x14ac:dyDescent="0.35">
      <c r="A199">
        <v>101.2</v>
      </c>
      <c r="B199" s="24">
        <v>43161</v>
      </c>
      <c r="C199">
        <v>1</v>
      </c>
      <c r="D199">
        <v>30</v>
      </c>
      <c r="E199" t="s">
        <v>8</v>
      </c>
      <c r="F199" s="15">
        <v>14582</v>
      </c>
      <c r="G199" t="str">
        <f>_xlfn.XLOOKUP(tbl_GL[[#This Row],[Account_key]],tbl_COA[Account_key],tbl_COA[Class],"Not Found")</f>
        <v>Assets</v>
      </c>
      <c r="H199" t="str">
        <f>_xlfn.XLOOKUP(tbl_GL[[#This Row],[Account_key]],tbl_COA[Account_key],tbl_COA[SubClass],"Not Found")</f>
        <v>Assets</v>
      </c>
      <c r="I199" t="str">
        <f>_xlfn.XLOOKUP(tbl_GL[[#This Row],[Account_key]],tbl_COA[Account_key],tbl_COA[SubClass2],"Not Found")</f>
        <v>Current Assets</v>
      </c>
      <c r="J199" t="str">
        <f>_xlfn.XLOOKUP(tbl_GL[[#This Row],[Account_key]],tbl_COA[Account_key],tbl_COA[SubAccount],,0)</f>
        <v>Trade Receivables</v>
      </c>
      <c r="K199">
        <f>YEAR(tbl_GL[[#This Row],[Date]])</f>
        <v>2018</v>
      </c>
    </row>
    <row r="200" spans="1:11" hidden="1" x14ac:dyDescent="0.35">
      <c r="A200">
        <v>102.1</v>
      </c>
      <c r="B200" s="24">
        <v>43163</v>
      </c>
      <c r="C200">
        <v>1</v>
      </c>
      <c r="D200">
        <v>10</v>
      </c>
      <c r="E200" t="s">
        <v>98</v>
      </c>
      <c r="F200" s="15">
        <v>-2209</v>
      </c>
      <c r="G200" t="str">
        <f>_xlfn.XLOOKUP(tbl_GL[[#This Row],[Account_key]],tbl_COA[Account_key],tbl_COA[Class],"Not Found")</f>
        <v>Assets</v>
      </c>
      <c r="H200" t="str">
        <f>_xlfn.XLOOKUP(tbl_GL[[#This Row],[Account_key]],tbl_COA[Account_key],tbl_COA[SubClass],"Not Found")</f>
        <v>Assets</v>
      </c>
      <c r="I200" t="str">
        <f>_xlfn.XLOOKUP(tbl_GL[[#This Row],[Account_key]],tbl_COA[Account_key],tbl_COA[SubClass2],"Not Found")</f>
        <v>Current Assets</v>
      </c>
      <c r="J200" t="str">
        <f>_xlfn.XLOOKUP(tbl_GL[[#This Row],[Account_key]],tbl_COA[Account_key],tbl_COA[SubAccount],,0)</f>
        <v>Cash at Bank</v>
      </c>
      <c r="K200">
        <f>YEAR(tbl_GL[[#This Row],[Date]])</f>
        <v>2018</v>
      </c>
    </row>
    <row r="201" spans="1:11" hidden="1" x14ac:dyDescent="0.35">
      <c r="A201">
        <v>102.2</v>
      </c>
      <c r="B201" s="24">
        <v>43163</v>
      </c>
      <c r="C201">
        <v>1</v>
      </c>
      <c r="D201">
        <v>120</v>
      </c>
      <c r="E201" t="s">
        <v>98</v>
      </c>
      <c r="F201" s="15">
        <v>-2209</v>
      </c>
      <c r="G201" t="str">
        <f>_xlfn.XLOOKUP(tbl_GL[[#This Row],[Account_key]],tbl_COA[Account_key],tbl_COA[Class],"Not Found")</f>
        <v>Liabilities and Owners Equity</v>
      </c>
      <c r="H201" t="str">
        <f>_xlfn.XLOOKUP(tbl_GL[[#This Row],[Account_key]],tbl_COA[Account_key],tbl_COA[SubClass],"Not Found")</f>
        <v>Liabilities</v>
      </c>
      <c r="I201" t="str">
        <f>_xlfn.XLOOKUP(tbl_GL[[#This Row],[Account_key]],tbl_COA[Account_key],tbl_COA[SubClass2],"Not Found")</f>
        <v>Current Liabilities</v>
      </c>
      <c r="J201" t="str">
        <f>_xlfn.XLOOKUP(tbl_GL[[#This Row],[Account_key]],tbl_COA[Account_key],tbl_COA[SubAccount],,0)</f>
        <v>Accrued Expenses</v>
      </c>
      <c r="K201">
        <f>YEAR(tbl_GL[[#This Row],[Date]])</f>
        <v>2018</v>
      </c>
    </row>
    <row r="202" spans="1:11" hidden="1" x14ac:dyDescent="0.35">
      <c r="A202">
        <v>103.1</v>
      </c>
      <c r="B202" s="24">
        <v>43164</v>
      </c>
      <c r="C202">
        <v>1</v>
      </c>
      <c r="D202">
        <v>290</v>
      </c>
      <c r="E202" t="s">
        <v>97</v>
      </c>
      <c r="F202" s="15">
        <v>-2157</v>
      </c>
      <c r="G202" t="str">
        <f>_xlfn.XLOOKUP(tbl_GL[[#This Row],[Account_key]],tbl_COA[Account_key],tbl_COA[Class],"Not Found")</f>
        <v>Operating account</v>
      </c>
      <c r="H202" t="str">
        <f>_xlfn.XLOOKUP(tbl_GL[[#This Row],[Account_key]],tbl_COA[Account_key],tbl_COA[SubClass],"Not Found")</f>
        <v>Operating Expenses</v>
      </c>
      <c r="I202" t="str">
        <f>_xlfn.XLOOKUP(tbl_GL[[#This Row],[Account_key]],tbl_COA[Account_key],tbl_COA[SubClass2],"Not Found")</f>
        <v>Administration</v>
      </c>
      <c r="J202" t="str">
        <f>_xlfn.XLOOKUP(tbl_GL[[#This Row],[Account_key]],tbl_COA[Account_key],tbl_COA[SubAccount],,0)</f>
        <v>Travel</v>
      </c>
      <c r="K202">
        <f>YEAR(tbl_GL[[#This Row],[Date]])</f>
        <v>2018</v>
      </c>
    </row>
    <row r="203" spans="1:11" hidden="1" x14ac:dyDescent="0.35">
      <c r="A203">
        <v>103.2</v>
      </c>
      <c r="B203" s="24">
        <v>43164</v>
      </c>
      <c r="C203">
        <v>1</v>
      </c>
      <c r="D203">
        <v>120</v>
      </c>
      <c r="E203" t="s">
        <v>97</v>
      </c>
      <c r="F203" s="15">
        <v>2157</v>
      </c>
      <c r="G203" t="str">
        <f>_xlfn.XLOOKUP(tbl_GL[[#This Row],[Account_key]],tbl_COA[Account_key],tbl_COA[Class],"Not Found")</f>
        <v>Liabilities and Owners Equity</v>
      </c>
      <c r="H203" t="str">
        <f>_xlfn.XLOOKUP(tbl_GL[[#This Row],[Account_key]],tbl_COA[Account_key],tbl_COA[SubClass],"Not Found")</f>
        <v>Liabilities</v>
      </c>
      <c r="I203" t="str">
        <f>_xlfn.XLOOKUP(tbl_GL[[#This Row],[Account_key]],tbl_COA[Account_key],tbl_COA[SubClass2],"Not Found")</f>
        <v>Current Liabilities</v>
      </c>
      <c r="J203" t="str">
        <f>_xlfn.XLOOKUP(tbl_GL[[#This Row],[Account_key]],tbl_COA[Account_key],tbl_COA[SubAccount],,0)</f>
        <v>Accrued Expenses</v>
      </c>
      <c r="K203">
        <f>YEAR(tbl_GL[[#This Row],[Date]])</f>
        <v>2018</v>
      </c>
    </row>
    <row r="204" spans="1:11" hidden="1" x14ac:dyDescent="0.35">
      <c r="A204">
        <v>104.1</v>
      </c>
      <c r="B204" s="24">
        <v>43164</v>
      </c>
      <c r="C204">
        <v>1</v>
      </c>
      <c r="D204">
        <v>10</v>
      </c>
      <c r="E204" t="s">
        <v>84</v>
      </c>
      <c r="F204" s="15">
        <v>-20000</v>
      </c>
      <c r="G204" t="str">
        <f>_xlfn.XLOOKUP(tbl_GL[[#This Row],[Account_key]],tbl_COA[Account_key],tbl_COA[Class],"Not Found")</f>
        <v>Assets</v>
      </c>
      <c r="H204" t="str">
        <f>_xlfn.XLOOKUP(tbl_GL[[#This Row],[Account_key]],tbl_COA[Account_key],tbl_COA[SubClass],"Not Found")</f>
        <v>Assets</v>
      </c>
      <c r="I204" t="str">
        <f>_xlfn.XLOOKUP(tbl_GL[[#This Row],[Account_key]],tbl_COA[Account_key],tbl_COA[SubClass2],"Not Found")</f>
        <v>Current Assets</v>
      </c>
      <c r="J204" t="str">
        <f>_xlfn.XLOOKUP(tbl_GL[[#This Row],[Account_key]],tbl_COA[Account_key],tbl_COA[SubAccount],,0)</f>
        <v>Cash at Bank</v>
      </c>
      <c r="K204">
        <f>YEAR(tbl_GL[[#This Row],[Date]])</f>
        <v>2018</v>
      </c>
    </row>
    <row r="205" spans="1:11" hidden="1" x14ac:dyDescent="0.35">
      <c r="A205">
        <v>104.2</v>
      </c>
      <c r="B205" s="24">
        <v>43164</v>
      </c>
      <c r="C205">
        <v>1</v>
      </c>
      <c r="D205">
        <v>110</v>
      </c>
      <c r="E205" t="s">
        <v>84</v>
      </c>
      <c r="F205" s="15">
        <v>-20000</v>
      </c>
      <c r="G205" t="str">
        <f>_xlfn.XLOOKUP(tbl_GL[[#This Row],[Account_key]],tbl_COA[Account_key],tbl_COA[Class],"Not Found")</f>
        <v>Liabilities and Owners Equity</v>
      </c>
      <c r="H205" t="str">
        <f>_xlfn.XLOOKUP(tbl_GL[[#This Row],[Account_key]],tbl_COA[Account_key],tbl_COA[SubClass],"Not Found")</f>
        <v>Liabilities</v>
      </c>
      <c r="I205" t="str">
        <f>_xlfn.XLOOKUP(tbl_GL[[#This Row],[Account_key]],tbl_COA[Account_key],tbl_COA[SubClass2],"Not Found")</f>
        <v>Current Liabilities</v>
      </c>
      <c r="J205" t="str">
        <f>_xlfn.XLOOKUP(tbl_GL[[#This Row],[Account_key]],tbl_COA[Account_key],tbl_COA[SubAccount],,0)</f>
        <v>Trade Payables</v>
      </c>
      <c r="K205">
        <f>YEAR(tbl_GL[[#This Row],[Date]])</f>
        <v>2018</v>
      </c>
    </row>
    <row r="206" spans="1:11" hidden="1" x14ac:dyDescent="0.35">
      <c r="A206">
        <v>105.1</v>
      </c>
      <c r="B206" s="24">
        <v>43166</v>
      </c>
      <c r="C206">
        <v>1</v>
      </c>
      <c r="D206">
        <v>260</v>
      </c>
      <c r="E206" t="s">
        <v>97</v>
      </c>
      <c r="F206" s="15">
        <v>-2522</v>
      </c>
      <c r="G206" t="str">
        <f>_xlfn.XLOOKUP(tbl_GL[[#This Row],[Account_key]],tbl_COA[Account_key],tbl_COA[Class],"Not Found")</f>
        <v>Operating account</v>
      </c>
      <c r="H206" t="str">
        <f>_xlfn.XLOOKUP(tbl_GL[[#This Row],[Account_key]],tbl_COA[Account_key],tbl_COA[SubClass],"Not Found")</f>
        <v>Operating Expenses</v>
      </c>
      <c r="I206" t="str">
        <f>_xlfn.XLOOKUP(tbl_GL[[#This Row],[Account_key]],tbl_COA[Account_key],tbl_COA[SubClass2],"Not Found")</f>
        <v>Marketing</v>
      </c>
      <c r="J206" t="str">
        <f>_xlfn.XLOOKUP(tbl_GL[[#This Row],[Account_key]],tbl_COA[Account_key],tbl_COA[SubAccount],,0)</f>
        <v>Commissions</v>
      </c>
      <c r="K206">
        <f>YEAR(tbl_GL[[#This Row],[Date]])</f>
        <v>2018</v>
      </c>
    </row>
    <row r="207" spans="1:11" hidden="1" x14ac:dyDescent="0.35">
      <c r="A207">
        <v>105.2</v>
      </c>
      <c r="B207" s="24">
        <v>43166</v>
      </c>
      <c r="C207">
        <v>1</v>
      </c>
      <c r="D207">
        <v>120</v>
      </c>
      <c r="E207" t="s">
        <v>97</v>
      </c>
      <c r="F207" s="15">
        <v>2522</v>
      </c>
      <c r="G207" t="str">
        <f>_xlfn.XLOOKUP(tbl_GL[[#This Row],[Account_key]],tbl_COA[Account_key],tbl_COA[Class],"Not Found")</f>
        <v>Liabilities and Owners Equity</v>
      </c>
      <c r="H207" t="str">
        <f>_xlfn.XLOOKUP(tbl_GL[[#This Row],[Account_key]],tbl_COA[Account_key],tbl_COA[SubClass],"Not Found")</f>
        <v>Liabilities</v>
      </c>
      <c r="I207" t="str">
        <f>_xlfn.XLOOKUP(tbl_GL[[#This Row],[Account_key]],tbl_COA[Account_key],tbl_COA[SubClass2],"Not Found")</f>
        <v>Current Liabilities</v>
      </c>
      <c r="J207" t="str">
        <f>_xlfn.XLOOKUP(tbl_GL[[#This Row],[Account_key]],tbl_COA[Account_key],tbl_COA[SubAccount],,0)</f>
        <v>Accrued Expenses</v>
      </c>
      <c r="K207">
        <f>YEAR(tbl_GL[[#This Row],[Date]])</f>
        <v>2018</v>
      </c>
    </row>
    <row r="208" spans="1:11" hidden="1" x14ac:dyDescent="0.35">
      <c r="A208">
        <v>106.1</v>
      </c>
      <c r="B208" s="24">
        <v>43166</v>
      </c>
      <c r="C208">
        <v>1</v>
      </c>
      <c r="D208">
        <v>30</v>
      </c>
      <c r="E208" t="s">
        <v>80</v>
      </c>
      <c r="F208" s="15">
        <v>-15523</v>
      </c>
      <c r="G208" t="str">
        <f>_xlfn.XLOOKUP(tbl_GL[[#This Row],[Account_key]],tbl_COA[Account_key],tbl_COA[Class],"Not Found")</f>
        <v>Assets</v>
      </c>
      <c r="H208" t="str">
        <f>_xlfn.XLOOKUP(tbl_GL[[#This Row],[Account_key]],tbl_COA[Account_key],tbl_COA[SubClass],"Not Found")</f>
        <v>Assets</v>
      </c>
      <c r="I208" t="str">
        <f>_xlfn.XLOOKUP(tbl_GL[[#This Row],[Account_key]],tbl_COA[Account_key],tbl_COA[SubClass2],"Not Found")</f>
        <v>Current Assets</v>
      </c>
      <c r="J208" t="str">
        <f>_xlfn.XLOOKUP(tbl_GL[[#This Row],[Account_key]],tbl_COA[Account_key],tbl_COA[SubAccount],,0)</f>
        <v>Trade Receivables</v>
      </c>
      <c r="K208">
        <f>YEAR(tbl_GL[[#This Row],[Date]])</f>
        <v>2018</v>
      </c>
    </row>
    <row r="209" spans="1:11" hidden="1" x14ac:dyDescent="0.35">
      <c r="A209">
        <v>106.2</v>
      </c>
      <c r="B209" s="24">
        <v>43166</v>
      </c>
      <c r="C209">
        <v>1</v>
      </c>
      <c r="D209">
        <v>10</v>
      </c>
      <c r="E209" t="s">
        <v>80</v>
      </c>
      <c r="F209" s="15">
        <v>15523</v>
      </c>
      <c r="G209" t="str">
        <f>_xlfn.XLOOKUP(tbl_GL[[#This Row],[Account_key]],tbl_COA[Account_key],tbl_COA[Class],"Not Found")</f>
        <v>Assets</v>
      </c>
      <c r="H209" t="str">
        <f>_xlfn.XLOOKUP(tbl_GL[[#This Row],[Account_key]],tbl_COA[Account_key],tbl_COA[SubClass],"Not Found")</f>
        <v>Assets</v>
      </c>
      <c r="I209" t="str">
        <f>_xlfn.XLOOKUP(tbl_GL[[#This Row],[Account_key]],tbl_COA[Account_key],tbl_COA[SubClass2],"Not Found")</f>
        <v>Current Assets</v>
      </c>
      <c r="J209" t="str">
        <f>_xlfn.XLOOKUP(tbl_GL[[#This Row],[Account_key]],tbl_COA[Account_key],tbl_COA[SubAccount],,0)</f>
        <v>Cash at Bank</v>
      </c>
      <c r="K209">
        <f>YEAR(tbl_GL[[#This Row],[Date]])</f>
        <v>2018</v>
      </c>
    </row>
    <row r="210" spans="1:11" hidden="1" x14ac:dyDescent="0.35">
      <c r="A210">
        <v>107.1</v>
      </c>
      <c r="B210" s="24">
        <v>43167</v>
      </c>
      <c r="C210">
        <v>1</v>
      </c>
      <c r="D210">
        <v>10</v>
      </c>
      <c r="E210" t="s">
        <v>98</v>
      </c>
      <c r="F210" s="15">
        <v>-2169</v>
      </c>
      <c r="G210" t="str">
        <f>_xlfn.XLOOKUP(tbl_GL[[#This Row],[Account_key]],tbl_COA[Account_key],tbl_COA[Class],"Not Found")</f>
        <v>Assets</v>
      </c>
      <c r="H210" t="str">
        <f>_xlfn.XLOOKUP(tbl_GL[[#This Row],[Account_key]],tbl_COA[Account_key],tbl_COA[SubClass],"Not Found")</f>
        <v>Assets</v>
      </c>
      <c r="I210" t="str">
        <f>_xlfn.XLOOKUP(tbl_GL[[#This Row],[Account_key]],tbl_COA[Account_key],tbl_COA[SubClass2],"Not Found")</f>
        <v>Current Assets</v>
      </c>
      <c r="J210" t="str">
        <f>_xlfn.XLOOKUP(tbl_GL[[#This Row],[Account_key]],tbl_COA[Account_key],tbl_COA[SubAccount],,0)</f>
        <v>Cash at Bank</v>
      </c>
      <c r="K210">
        <f>YEAR(tbl_GL[[#This Row],[Date]])</f>
        <v>2018</v>
      </c>
    </row>
    <row r="211" spans="1:11" hidden="1" x14ac:dyDescent="0.35">
      <c r="A211">
        <v>107.2</v>
      </c>
      <c r="B211" s="24">
        <v>43167</v>
      </c>
      <c r="C211">
        <v>1</v>
      </c>
      <c r="D211">
        <v>120</v>
      </c>
      <c r="E211" t="s">
        <v>98</v>
      </c>
      <c r="F211" s="15">
        <v>-2169</v>
      </c>
      <c r="G211" t="str">
        <f>_xlfn.XLOOKUP(tbl_GL[[#This Row],[Account_key]],tbl_COA[Account_key],tbl_COA[Class],"Not Found")</f>
        <v>Liabilities and Owners Equity</v>
      </c>
      <c r="H211" t="str">
        <f>_xlfn.XLOOKUP(tbl_GL[[#This Row],[Account_key]],tbl_COA[Account_key],tbl_COA[SubClass],"Not Found")</f>
        <v>Liabilities</v>
      </c>
      <c r="I211" t="str">
        <f>_xlfn.XLOOKUP(tbl_GL[[#This Row],[Account_key]],tbl_COA[Account_key],tbl_COA[SubClass2],"Not Found")</f>
        <v>Current Liabilities</v>
      </c>
      <c r="J211" t="str">
        <f>_xlfn.XLOOKUP(tbl_GL[[#This Row],[Account_key]],tbl_COA[Account_key],tbl_COA[SubAccount],,0)</f>
        <v>Accrued Expenses</v>
      </c>
      <c r="K211">
        <f>YEAR(tbl_GL[[#This Row],[Date]])</f>
        <v>2018</v>
      </c>
    </row>
    <row r="212" spans="1:11" hidden="1" x14ac:dyDescent="0.35">
      <c r="A212">
        <v>108.1</v>
      </c>
      <c r="B212" s="24">
        <v>43167</v>
      </c>
      <c r="C212">
        <v>1</v>
      </c>
      <c r="D212">
        <v>10</v>
      </c>
      <c r="E212" t="s">
        <v>98</v>
      </c>
      <c r="F212" s="15">
        <v>-2278</v>
      </c>
      <c r="G212" t="str">
        <f>_xlfn.XLOOKUP(tbl_GL[[#This Row],[Account_key]],tbl_COA[Account_key],tbl_COA[Class],"Not Found")</f>
        <v>Assets</v>
      </c>
      <c r="H212" t="str">
        <f>_xlfn.XLOOKUP(tbl_GL[[#This Row],[Account_key]],tbl_COA[Account_key],tbl_COA[SubClass],"Not Found")</f>
        <v>Assets</v>
      </c>
      <c r="I212" t="str">
        <f>_xlfn.XLOOKUP(tbl_GL[[#This Row],[Account_key]],tbl_COA[Account_key],tbl_COA[SubClass2],"Not Found")</f>
        <v>Current Assets</v>
      </c>
      <c r="J212" t="str">
        <f>_xlfn.XLOOKUP(tbl_GL[[#This Row],[Account_key]],tbl_COA[Account_key],tbl_COA[SubAccount],,0)</f>
        <v>Cash at Bank</v>
      </c>
      <c r="K212">
        <f>YEAR(tbl_GL[[#This Row],[Date]])</f>
        <v>2018</v>
      </c>
    </row>
    <row r="213" spans="1:11" hidden="1" x14ac:dyDescent="0.35">
      <c r="A213">
        <v>108.2</v>
      </c>
      <c r="B213" s="24">
        <v>43167</v>
      </c>
      <c r="C213">
        <v>1</v>
      </c>
      <c r="D213">
        <v>120</v>
      </c>
      <c r="E213" t="s">
        <v>98</v>
      </c>
      <c r="F213" s="15">
        <v>-2278</v>
      </c>
      <c r="G213" t="str">
        <f>_xlfn.XLOOKUP(tbl_GL[[#This Row],[Account_key]],tbl_COA[Account_key],tbl_COA[Class],"Not Found")</f>
        <v>Liabilities and Owners Equity</v>
      </c>
      <c r="H213" t="str">
        <f>_xlfn.XLOOKUP(tbl_GL[[#This Row],[Account_key]],tbl_COA[Account_key],tbl_COA[SubClass],"Not Found")</f>
        <v>Liabilities</v>
      </c>
      <c r="I213" t="str">
        <f>_xlfn.XLOOKUP(tbl_GL[[#This Row],[Account_key]],tbl_COA[Account_key],tbl_COA[SubClass2],"Not Found")</f>
        <v>Current Liabilities</v>
      </c>
      <c r="J213" t="str">
        <f>_xlfn.XLOOKUP(tbl_GL[[#This Row],[Account_key]],tbl_COA[Account_key],tbl_COA[SubAccount],,0)</f>
        <v>Accrued Expenses</v>
      </c>
      <c r="K213">
        <f>YEAR(tbl_GL[[#This Row],[Date]])</f>
        <v>2018</v>
      </c>
    </row>
    <row r="214" spans="1:11" hidden="1" x14ac:dyDescent="0.35">
      <c r="A214">
        <v>109.1</v>
      </c>
      <c r="B214" s="24">
        <v>43168</v>
      </c>
      <c r="C214">
        <v>1</v>
      </c>
      <c r="D214">
        <v>10</v>
      </c>
      <c r="E214" t="s">
        <v>98</v>
      </c>
      <c r="F214" s="15">
        <v>-2115</v>
      </c>
      <c r="G214" t="str">
        <f>_xlfn.XLOOKUP(tbl_GL[[#This Row],[Account_key]],tbl_COA[Account_key],tbl_COA[Class],"Not Found")</f>
        <v>Assets</v>
      </c>
      <c r="H214" t="str">
        <f>_xlfn.XLOOKUP(tbl_GL[[#This Row],[Account_key]],tbl_COA[Account_key],tbl_COA[SubClass],"Not Found")</f>
        <v>Assets</v>
      </c>
      <c r="I214" t="str">
        <f>_xlfn.XLOOKUP(tbl_GL[[#This Row],[Account_key]],tbl_COA[Account_key],tbl_COA[SubClass2],"Not Found")</f>
        <v>Current Assets</v>
      </c>
      <c r="J214" t="str">
        <f>_xlfn.XLOOKUP(tbl_GL[[#This Row],[Account_key]],tbl_COA[Account_key],tbl_COA[SubAccount],,0)</f>
        <v>Cash at Bank</v>
      </c>
      <c r="K214">
        <f>YEAR(tbl_GL[[#This Row],[Date]])</f>
        <v>2018</v>
      </c>
    </row>
    <row r="215" spans="1:11" hidden="1" x14ac:dyDescent="0.35">
      <c r="A215">
        <v>109.2</v>
      </c>
      <c r="B215" s="24">
        <v>43168</v>
      </c>
      <c r="C215">
        <v>1</v>
      </c>
      <c r="D215">
        <v>120</v>
      </c>
      <c r="E215" t="s">
        <v>98</v>
      </c>
      <c r="F215" s="15">
        <v>-2115</v>
      </c>
      <c r="G215" t="str">
        <f>_xlfn.XLOOKUP(tbl_GL[[#This Row],[Account_key]],tbl_COA[Account_key],tbl_COA[Class],"Not Found")</f>
        <v>Liabilities and Owners Equity</v>
      </c>
      <c r="H215" t="str">
        <f>_xlfn.XLOOKUP(tbl_GL[[#This Row],[Account_key]],tbl_COA[Account_key],tbl_COA[SubClass],"Not Found")</f>
        <v>Liabilities</v>
      </c>
      <c r="I215" t="str">
        <f>_xlfn.XLOOKUP(tbl_GL[[#This Row],[Account_key]],tbl_COA[Account_key],tbl_COA[SubClass2],"Not Found")</f>
        <v>Current Liabilities</v>
      </c>
      <c r="J215" t="str">
        <f>_xlfn.XLOOKUP(tbl_GL[[#This Row],[Account_key]],tbl_COA[Account_key],tbl_COA[SubAccount],,0)</f>
        <v>Accrued Expenses</v>
      </c>
      <c r="K215">
        <f>YEAR(tbl_GL[[#This Row],[Date]])</f>
        <v>2018</v>
      </c>
    </row>
    <row r="216" spans="1:11" hidden="1" x14ac:dyDescent="0.35">
      <c r="A216">
        <v>110.1</v>
      </c>
      <c r="B216" s="24">
        <v>43169</v>
      </c>
      <c r="C216">
        <v>1</v>
      </c>
      <c r="D216">
        <v>320</v>
      </c>
      <c r="E216" t="s">
        <v>99</v>
      </c>
      <c r="F216" s="15">
        <v>-180</v>
      </c>
      <c r="G216" t="str">
        <f>_xlfn.XLOOKUP(tbl_GL[[#This Row],[Account_key]],tbl_COA[Account_key],tbl_COA[Class],"Not Found")</f>
        <v>Operating account</v>
      </c>
      <c r="H216" t="str">
        <f>_xlfn.XLOOKUP(tbl_GL[[#This Row],[Account_key]],tbl_COA[Account_key],tbl_COA[SubClass],"Not Found")</f>
        <v>Operating Expenses</v>
      </c>
      <c r="I216" t="str">
        <f>_xlfn.XLOOKUP(tbl_GL[[#This Row],[Account_key]],tbl_COA[Account_key],tbl_COA[SubClass2],"Not Found")</f>
        <v>Administration</v>
      </c>
      <c r="J216" t="str">
        <f>_xlfn.XLOOKUP(tbl_GL[[#This Row],[Account_key]],tbl_COA[Account_key],tbl_COA[SubAccount],,0)</f>
        <v>Professional Services</v>
      </c>
      <c r="K216">
        <f>YEAR(tbl_GL[[#This Row],[Date]])</f>
        <v>2018</v>
      </c>
    </row>
    <row r="217" spans="1:11" hidden="1" x14ac:dyDescent="0.35">
      <c r="A217">
        <v>110.2</v>
      </c>
      <c r="B217" s="24">
        <v>43169</v>
      </c>
      <c r="C217">
        <v>1</v>
      </c>
      <c r="D217">
        <v>20</v>
      </c>
      <c r="E217" t="s">
        <v>99</v>
      </c>
      <c r="F217" s="15">
        <v>-180</v>
      </c>
      <c r="G217" t="str">
        <f>_xlfn.XLOOKUP(tbl_GL[[#This Row],[Account_key]],tbl_COA[Account_key],tbl_COA[Class],"Not Found")</f>
        <v>Assets</v>
      </c>
      <c r="H217" t="str">
        <f>_xlfn.XLOOKUP(tbl_GL[[#This Row],[Account_key]],tbl_COA[Account_key],tbl_COA[SubClass],"Not Found")</f>
        <v>Assets</v>
      </c>
      <c r="I217" t="str">
        <f>_xlfn.XLOOKUP(tbl_GL[[#This Row],[Account_key]],tbl_COA[Account_key],tbl_COA[SubClass2],"Not Found")</f>
        <v>Current Assets</v>
      </c>
      <c r="J217" t="str">
        <f>_xlfn.XLOOKUP(tbl_GL[[#This Row],[Account_key]],tbl_COA[Account_key],tbl_COA[SubAccount],,0)</f>
        <v>Cash in hand</v>
      </c>
      <c r="K217">
        <f>YEAR(tbl_GL[[#This Row],[Date]])</f>
        <v>2018</v>
      </c>
    </row>
    <row r="218" spans="1:11" hidden="1" x14ac:dyDescent="0.35">
      <c r="A218">
        <v>111.1</v>
      </c>
      <c r="B218" s="24">
        <v>43170</v>
      </c>
      <c r="C218">
        <v>1</v>
      </c>
      <c r="D218">
        <v>260</v>
      </c>
      <c r="E218" t="s">
        <v>97</v>
      </c>
      <c r="F218" s="15">
        <v>-2197</v>
      </c>
      <c r="G218" t="str">
        <f>_xlfn.XLOOKUP(tbl_GL[[#This Row],[Account_key]],tbl_COA[Account_key],tbl_COA[Class],"Not Found")</f>
        <v>Operating account</v>
      </c>
      <c r="H218" t="str">
        <f>_xlfn.XLOOKUP(tbl_GL[[#This Row],[Account_key]],tbl_COA[Account_key],tbl_COA[SubClass],"Not Found")</f>
        <v>Operating Expenses</v>
      </c>
      <c r="I218" t="str">
        <f>_xlfn.XLOOKUP(tbl_GL[[#This Row],[Account_key]],tbl_COA[Account_key],tbl_COA[SubClass2],"Not Found")</f>
        <v>Marketing</v>
      </c>
      <c r="J218" t="str">
        <f>_xlfn.XLOOKUP(tbl_GL[[#This Row],[Account_key]],tbl_COA[Account_key],tbl_COA[SubAccount],,0)</f>
        <v>Commissions</v>
      </c>
      <c r="K218">
        <f>YEAR(tbl_GL[[#This Row],[Date]])</f>
        <v>2018</v>
      </c>
    </row>
    <row r="219" spans="1:11" hidden="1" x14ac:dyDescent="0.35">
      <c r="A219">
        <v>111.2</v>
      </c>
      <c r="B219" s="24">
        <v>43170</v>
      </c>
      <c r="C219">
        <v>1</v>
      </c>
      <c r="D219">
        <v>120</v>
      </c>
      <c r="E219" t="s">
        <v>97</v>
      </c>
      <c r="F219" s="15">
        <v>2197</v>
      </c>
      <c r="G219" t="str">
        <f>_xlfn.XLOOKUP(tbl_GL[[#This Row],[Account_key]],tbl_COA[Account_key],tbl_COA[Class],"Not Found")</f>
        <v>Liabilities and Owners Equity</v>
      </c>
      <c r="H219" t="str">
        <f>_xlfn.XLOOKUP(tbl_GL[[#This Row],[Account_key]],tbl_COA[Account_key],tbl_COA[SubClass],"Not Found")</f>
        <v>Liabilities</v>
      </c>
      <c r="I219" t="str">
        <f>_xlfn.XLOOKUP(tbl_GL[[#This Row],[Account_key]],tbl_COA[Account_key],tbl_COA[SubClass2],"Not Found")</f>
        <v>Current Liabilities</v>
      </c>
      <c r="J219" t="str">
        <f>_xlfn.XLOOKUP(tbl_GL[[#This Row],[Account_key]],tbl_COA[Account_key],tbl_COA[SubAccount],,0)</f>
        <v>Accrued Expenses</v>
      </c>
      <c r="K219">
        <f>YEAR(tbl_GL[[#This Row],[Date]])</f>
        <v>2018</v>
      </c>
    </row>
    <row r="220" spans="1:11" hidden="1" x14ac:dyDescent="0.35">
      <c r="A220">
        <v>112.1</v>
      </c>
      <c r="B220" s="24">
        <v>43171</v>
      </c>
      <c r="C220">
        <v>1</v>
      </c>
      <c r="D220">
        <v>230</v>
      </c>
      <c r="E220" t="s">
        <v>4</v>
      </c>
      <c r="F220" s="14">
        <v>-379</v>
      </c>
      <c r="G220" t="str">
        <f>_xlfn.XLOOKUP(tbl_GL[[#This Row],[Account_key]],tbl_COA[Account_key],tbl_COA[Class],"Not Found")</f>
        <v>Trading account</v>
      </c>
      <c r="H220" t="str">
        <f>_xlfn.XLOOKUP(tbl_GL[[#This Row],[Account_key]],tbl_COA[Account_key],tbl_COA[SubClass],"Not Found")</f>
        <v>Cost of Sales</v>
      </c>
      <c r="I220" t="str">
        <f>_xlfn.XLOOKUP(tbl_GL[[#This Row],[Account_key]],tbl_COA[Account_key],tbl_COA[SubClass2],"Not Found")</f>
        <v>Cost of Sales</v>
      </c>
      <c r="J220" t="str">
        <f>_xlfn.XLOOKUP(tbl_GL[[#This Row],[Account_key]],tbl_COA[Account_key],tbl_COA[SubAccount],,0)</f>
        <v>Cost of Sales</v>
      </c>
      <c r="K220">
        <f>YEAR(tbl_GL[[#This Row],[Date]])</f>
        <v>2018</v>
      </c>
    </row>
    <row r="221" spans="1:11" hidden="1" x14ac:dyDescent="0.35">
      <c r="A221">
        <v>112.2</v>
      </c>
      <c r="B221" s="24">
        <v>43171</v>
      </c>
      <c r="C221">
        <v>1</v>
      </c>
      <c r="D221">
        <v>60</v>
      </c>
      <c r="E221" t="s">
        <v>4</v>
      </c>
      <c r="F221" s="15">
        <v>-379</v>
      </c>
      <c r="G221" t="str">
        <f>_xlfn.XLOOKUP(tbl_GL[[#This Row],[Account_key]],tbl_COA[Account_key],tbl_COA[Class],"Not Found")</f>
        <v>Assets</v>
      </c>
      <c r="H221" t="str">
        <f>_xlfn.XLOOKUP(tbl_GL[[#This Row],[Account_key]],tbl_COA[Account_key],tbl_COA[SubClass],"Not Found")</f>
        <v>Assets</v>
      </c>
      <c r="I221" t="str">
        <f>_xlfn.XLOOKUP(tbl_GL[[#This Row],[Account_key]],tbl_COA[Account_key],tbl_COA[SubClass2],"Not Found")</f>
        <v>Current Assets</v>
      </c>
      <c r="J221" t="str">
        <f>_xlfn.XLOOKUP(tbl_GL[[#This Row],[Account_key]],tbl_COA[Account_key],tbl_COA[SubAccount],,0)</f>
        <v>Inventory</v>
      </c>
      <c r="K221">
        <f>YEAR(tbl_GL[[#This Row],[Date]])</f>
        <v>2018</v>
      </c>
    </row>
    <row r="222" spans="1:11" hidden="1" x14ac:dyDescent="0.35">
      <c r="A222">
        <v>113.1</v>
      </c>
      <c r="B222" s="24">
        <v>43171</v>
      </c>
      <c r="C222">
        <v>1</v>
      </c>
      <c r="D222">
        <v>210</v>
      </c>
      <c r="E222" t="s">
        <v>8</v>
      </c>
      <c r="F222" s="15">
        <v>1264</v>
      </c>
      <c r="G222" t="str">
        <f>_xlfn.XLOOKUP(tbl_GL[[#This Row],[Account_key]],tbl_COA[Account_key],tbl_COA[Class],"Not Found")</f>
        <v>Trading account</v>
      </c>
      <c r="H222" t="str">
        <f>_xlfn.XLOOKUP(tbl_GL[[#This Row],[Account_key]],tbl_COA[Account_key],tbl_COA[SubClass],"Not Found")</f>
        <v>Sales</v>
      </c>
      <c r="I222" t="str">
        <f>_xlfn.XLOOKUP(tbl_GL[[#This Row],[Account_key]],tbl_COA[Account_key],tbl_COA[SubClass2],"Not Found")</f>
        <v>Sales</v>
      </c>
      <c r="J222" t="str">
        <f>_xlfn.XLOOKUP(tbl_GL[[#This Row],[Account_key]],tbl_COA[Account_key],tbl_COA[SubAccount],,0)</f>
        <v>Sales</v>
      </c>
      <c r="K222">
        <f>YEAR(tbl_GL[[#This Row],[Date]])</f>
        <v>2018</v>
      </c>
    </row>
    <row r="223" spans="1:11" hidden="1" x14ac:dyDescent="0.35">
      <c r="A223">
        <v>113.2</v>
      </c>
      <c r="B223" s="24">
        <v>43171</v>
      </c>
      <c r="C223">
        <v>1</v>
      </c>
      <c r="D223">
        <v>30</v>
      </c>
      <c r="E223" t="s">
        <v>8</v>
      </c>
      <c r="F223" s="15">
        <v>1264</v>
      </c>
      <c r="G223" t="str">
        <f>_xlfn.XLOOKUP(tbl_GL[[#This Row],[Account_key]],tbl_COA[Account_key],tbl_COA[Class],"Not Found")</f>
        <v>Assets</v>
      </c>
      <c r="H223" t="str">
        <f>_xlfn.XLOOKUP(tbl_GL[[#This Row],[Account_key]],tbl_COA[Account_key],tbl_COA[SubClass],"Not Found")</f>
        <v>Assets</v>
      </c>
      <c r="I223" t="str">
        <f>_xlfn.XLOOKUP(tbl_GL[[#This Row],[Account_key]],tbl_COA[Account_key],tbl_COA[SubClass2],"Not Found")</f>
        <v>Current Assets</v>
      </c>
      <c r="J223" t="str">
        <f>_xlfn.XLOOKUP(tbl_GL[[#This Row],[Account_key]],tbl_COA[Account_key],tbl_COA[SubAccount],,0)</f>
        <v>Trade Receivables</v>
      </c>
      <c r="K223">
        <f>YEAR(tbl_GL[[#This Row],[Date]])</f>
        <v>2018</v>
      </c>
    </row>
    <row r="224" spans="1:11" hidden="1" x14ac:dyDescent="0.35">
      <c r="A224">
        <v>114.1</v>
      </c>
      <c r="B224" s="24">
        <v>43171</v>
      </c>
      <c r="C224">
        <v>1</v>
      </c>
      <c r="D224">
        <v>10</v>
      </c>
      <c r="E224" t="s">
        <v>98</v>
      </c>
      <c r="F224" s="15">
        <v>-2267</v>
      </c>
      <c r="G224" t="str">
        <f>_xlfn.XLOOKUP(tbl_GL[[#This Row],[Account_key]],tbl_COA[Account_key],tbl_COA[Class],"Not Found")</f>
        <v>Assets</v>
      </c>
      <c r="H224" t="str">
        <f>_xlfn.XLOOKUP(tbl_GL[[#This Row],[Account_key]],tbl_COA[Account_key],tbl_COA[SubClass],"Not Found")</f>
        <v>Assets</v>
      </c>
      <c r="I224" t="str">
        <f>_xlfn.XLOOKUP(tbl_GL[[#This Row],[Account_key]],tbl_COA[Account_key],tbl_COA[SubClass2],"Not Found")</f>
        <v>Current Assets</v>
      </c>
      <c r="J224" t="str">
        <f>_xlfn.XLOOKUP(tbl_GL[[#This Row],[Account_key]],tbl_COA[Account_key],tbl_COA[SubAccount],,0)</f>
        <v>Cash at Bank</v>
      </c>
      <c r="K224">
        <f>YEAR(tbl_GL[[#This Row],[Date]])</f>
        <v>2018</v>
      </c>
    </row>
    <row r="225" spans="1:11" hidden="1" x14ac:dyDescent="0.35">
      <c r="A225">
        <v>114.2</v>
      </c>
      <c r="B225" s="24">
        <v>43171</v>
      </c>
      <c r="C225">
        <v>1</v>
      </c>
      <c r="D225">
        <v>120</v>
      </c>
      <c r="E225" t="s">
        <v>98</v>
      </c>
      <c r="F225" s="15">
        <v>-2267</v>
      </c>
      <c r="G225" t="str">
        <f>_xlfn.XLOOKUP(tbl_GL[[#This Row],[Account_key]],tbl_COA[Account_key],tbl_COA[Class],"Not Found")</f>
        <v>Liabilities and Owners Equity</v>
      </c>
      <c r="H225" t="str">
        <f>_xlfn.XLOOKUP(tbl_GL[[#This Row],[Account_key]],tbl_COA[Account_key],tbl_COA[SubClass],"Not Found")</f>
        <v>Liabilities</v>
      </c>
      <c r="I225" t="str">
        <f>_xlfn.XLOOKUP(tbl_GL[[#This Row],[Account_key]],tbl_COA[Account_key],tbl_COA[SubClass2],"Not Found")</f>
        <v>Current Liabilities</v>
      </c>
      <c r="J225" t="str">
        <f>_xlfn.XLOOKUP(tbl_GL[[#This Row],[Account_key]],tbl_COA[Account_key],tbl_COA[SubAccount],,0)</f>
        <v>Accrued Expenses</v>
      </c>
      <c r="K225">
        <f>YEAR(tbl_GL[[#This Row],[Date]])</f>
        <v>2018</v>
      </c>
    </row>
    <row r="226" spans="1:11" hidden="1" x14ac:dyDescent="0.35">
      <c r="A226">
        <v>115.1</v>
      </c>
      <c r="B226" s="24">
        <v>43172</v>
      </c>
      <c r="C226">
        <v>1</v>
      </c>
      <c r="D226">
        <v>350</v>
      </c>
      <c r="E226" t="s">
        <v>97</v>
      </c>
      <c r="F226" s="15">
        <v>-2705</v>
      </c>
      <c r="G226" t="str">
        <f>_xlfn.XLOOKUP(tbl_GL[[#This Row],[Account_key]],tbl_COA[Account_key],tbl_COA[Class],"Not Found")</f>
        <v>Operating account</v>
      </c>
      <c r="H226" t="str">
        <f>_xlfn.XLOOKUP(tbl_GL[[#This Row],[Account_key]],tbl_COA[Account_key],tbl_COA[SubClass],"Not Found")</f>
        <v>Operating Expenses</v>
      </c>
      <c r="I226" t="str">
        <f>_xlfn.XLOOKUP(tbl_GL[[#This Row],[Account_key]],tbl_COA[Account_key],tbl_COA[SubClass2],"Not Found")</f>
        <v>Administration</v>
      </c>
      <c r="J226" t="str">
        <f>_xlfn.XLOOKUP(tbl_GL[[#This Row],[Account_key]],tbl_COA[Account_key],tbl_COA[SubAccount],,0)</f>
        <v>Other Expenses</v>
      </c>
      <c r="K226">
        <f>YEAR(tbl_GL[[#This Row],[Date]])</f>
        <v>2018</v>
      </c>
    </row>
    <row r="227" spans="1:11" hidden="1" x14ac:dyDescent="0.35">
      <c r="A227">
        <v>115.2</v>
      </c>
      <c r="B227" s="24">
        <v>43172</v>
      </c>
      <c r="C227">
        <v>1</v>
      </c>
      <c r="D227">
        <v>120</v>
      </c>
      <c r="E227" t="s">
        <v>97</v>
      </c>
      <c r="F227" s="15">
        <v>2705</v>
      </c>
      <c r="G227" t="str">
        <f>_xlfn.XLOOKUP(tbl_GL[[#This Row],[Account_key]],tbl_COA[Account_key],tbl_COA[Class],"Not Found")</f>
        <v>Liabilities and Owners Equity</v>
      </c>
      <c r="H227" t="str">
        <f>_xlfn.XLOOKUP(tbl_GL[[#This Row],[Account_key]],tbl_COA[Account_key],tbl_COA[SubClass],"Not Found")</f>
        <v>Liabilities</v>
      </c>
      <c r="I227" t="str">
        <f>_xlfn.XLOOKUP(tbl_GL[[#This Row],[Account_key]],tbl_COA[Account_key],tbl_COA[SubClass2],"Not Found")</f>
        <v>Current Liabilities</v>
      </c>
      <c r="J227" t="str">
        <f>_xlfn.XLOOKUP(tbl_GL[[#This Row],[Account_key]],tbl_COA[Account_key],tbl_COA[SubAccount],,0)</f>
        <v>Accrued Expenses</v>
      </c>
      <c r="K227">
        <f>YEAR(tbl_GL[[#This Row],[Date]])</f>
        <v>2018</v>
      </c>
    </row>
    <row r="228" spans="1:11" hidden="1" x14ac:dyDescent="0.35">
      <c r="A228">
        <v>116.1</v>
      </c>
      <c r="B228" s="24">
        <v>43173</v>
      </c>
      <c r="C228">
        <v>1</v>
      </c>
      <c r="D228">
        <v>230</v>
      </c>
      <c r="E228" t="s">
        <v>4</v>
      </c>
      <c r="F228" s="14">
        <v>-1059</v>
      </c>
      <c r="G228" t="str">
        <f>_xlfn.XLOOKUP(tbl_GL[[#This Row],[Account_key]],tbl_COA[Account_key],tbl_COA[Class],"Not Found")</f>
        <v>Trading account</v>
      </c>
      <c r="H228" t="str">
        <f>_xlfn.XLOOKUP(tbl_GL[[#This Row],[Account_key]],tbl_COA[Account_key],tbl_COA[SubClass],"Not Found")</f>
        <v>Cost of Sales</v>
      </c>
      <c r="I228" t="str">
        <f>_xlfn.XLOOKUP(tbl_GL[[#This Row],[Account_key]],tbl_COA[Account_key],tbl_COA[SubClass2],"Not Found")</f>
        <v>Cost of Sales</v>
      </c>
      <c r="J228" t="str">
        <f>_xlfn.XLOOKUP(tbl_GL[[#This Row],[Account_key]],tbl_COA[Account_key],tbl_COA[SubAccount],,0)</f>
        <v>Cost of Sales</v>
      </c>
      <c r="K228">
        <f>YEAR(tbl_GL[[#This Row],[Date]])</f>
        <v>2018</v>
      </c>
    </row>
    <row r="229" spans="1:11" hidden="1" x14ac:dyDescent="0.35">
      <c r="A229">
        <v>116.2</v>
      </c>
      <c r="B229" s="24">
        <v>43173</v>
      </c>
      <c r="C229">
        <v>1</v>
      </c>
      <c r="D229">
        <v>60</v>
      </c>
      <c r="E229" t="s">
        <v>4</v>
      </c>
      <c r="F229" s="15">
        <v>-1059</v>
      </c>
      <c r="G229" t="str">
        <f>_xlfn.XLOOKUP(tbl_GL[[#This Row],[Account_key]],tbl_COA[Account_key],tbl_COA[Class],"Not Found")</f>
        <v>Assets</v>
      </c>
      <c r="H229" t="str">
        <f>_xlfn.XLOOKUP(tbl_GL[[#This Row],[Account_key]],tbl_COA[Account_key],tbl_COA[SubClass],"Not Found")</f>
        <v>Assets</v>
      </c>
      <c r="I229" t="str">
        <f>_xlfn.XLOOKUP(tbl_GL[[#This Row],[Account_key]],tbl_COA[Account_key],tbl_COA[SubClass2],"Not Found")</f>
        <v>Current Assets</v>
      </c>
      <c r="J229" t="str">
        <f>_xlfn.XLOOKUP(tbl_GL[[#This Row],[Account_key]],tbl_COA[Account_key],tbl_COA[SubAccount],,0)</f>
        <v>Inventory</v>
      </c>
      <c r="K229">
        <f>YEAR(tbl_GL[[#This Row],[Date]])</f>
        <v>2018</v>
      </c>
    </row>
    <row r="230" spans="1:11" hidden="1" x14ac:dyDescent="0.35">
      <c r="A230">
        <v>117.1</v>
      </c>
      <c r="B230" s="24">
        <v>43173</v>
      </c>
      <c r="C230">
        <v>1</v>
      </c>
      <c r="D230">
        <v>210</v>
      </c>
      <c r="E230" t="s">
        <v>7</v>
      </c>
      <c r="F230" s="15">
        <v>3529</v>
      </c>
      <c r="G230" t="str">
        <f>_xlfn.XLOOKUP(tbl_GL[[#This Row],[Account_key]],tbl_COA[Account_key],tbl_COA[Class],"Not Found")</f>
        <v>Trading account</v>
      </c>
      <c r="H230" t="str">
        <f>_xlfn.XLOOKUP(tbl_GL[[#This Row],[Account_key]],tbl_COA[Account_key],tbl_COA[SubClass],"Not Found")</f>
        <v>Sales</v>
      </c>
      <c r="I230" t="str">
        <f>_xlfn.XLOOKUP(tbl_GL[[#This Row],[Account_key]],tbl_COA[Account_key],tbl_COA[SubClass2],"Not Found")</f>
        <v>Sales</v>
      </c>
      <c r="J230" t="str">
        <f>_xlfn.XLOOKUP(tbl_GL[[#This Row],[Account_key]],tbl_COA[Account_key],tbl_COA[SubAccount],,0)</f>
        <v>Sales</v>
      </c>
      <c r="K230">
        <f>YEAR(tbl_GL[[#This Row],[Date]])</f>
        <v>2018</v>
      </c>
    </row>
    <row r="231" spans="1:11" hidden="1" x14ac:dyDescent="0.35">
      <c r="A231">
        <v>117.2</v>
      </c>
      <c r="B231" s="24">
        <v>43173</v>
      </c>
      <c r="C231">
        <v>1</v>
      </c>
      <c r="D231">
        <v>10</v>
      </c>
      <c r="E231" t="s">
        <v>7</v>
      </c>
      <c r="F231" s="15">
        <v>3529</v>
      </c>
      <c r="G231" t="str">
        <f>_xlfn.XLOOKUP(tbl_GL[[#This Row],[Account_key]],tbl_COA[Account_key],tbl_COA[Class],"Not Found")</f>
        <v>Assets</v>
      </c>
      <c r="H231" t="str">
        <f>_xlfn.XLOOKUP(tbl_GL[[#This Row],[Account_key]],tbl_COA[Account_key],tbl_COA[SubClass],"Not Found")</f>
        <v>Assets</v>
      </c>
      <c r="I231" t="str">
        <f>_xlfn.XLOOKUP(tbl_GL[[#This Row],[Account_key]],tbl_COA[Account_key],tbl_COA[SubClass2],"Not Found")</f>
        <v>Current Assets</v>
      </c>
      <c r="J231" t="str">
        <f>_xlfn.XLOOKUP(tbl_GL[[#This Row],[Account_key]],tbl_COA[Account_key],tbl_COA[SubAccount],,0)</f>
        <v>Cash at Bank</v>
      </c>
      <c r="K231">
        <f>YEAR(tbl_GL[[#This Row],[Date]])</f>
        <v>2018</v>
      </c>
    </row>
    <row r="232" spans="1:11" hidden="1" x14ac:dyDescent="0.35">
      <c r="A232">
        <v>118.1</v>
      </c>
      <c r="B232" s="24">
        <v>43173</v>
      </c>
      <c r="C232">
        <v>1</v>
      </c>
      <c r="D232">
        <v>230</v>
      </c>
      <c r="E232" t="s">
        <v>4</v>
      </c>
      <c r="F232" s="14">
        <v>-4273</v>
      </c>
      <c r="G232" t="str">
        <f>_xlfn.XLOOKUP(tbl_GL[[#This Row],[Account_key]],tbl_COA[Account_key],tbl_COA[Class],"Not Found")</f>
        <v>Trading account</v>
      </c>
      <c r="H232" t="str">
        <f>_xlfn.XLOOKUP(tbl_GL[[#This Row],[Account_key]],tbl_COA[Account_key],tbl_COA[SubClass],"Not Found")</f>
        <v>Cost of Sales</v>
      </c>
      <c r="I232" t="str">
        <f>_xlfn.XLOOKUP(tbl_GL[[#This Row],[Account_key]],tbl_COA[Account_key],tbl_COA[SubClass2],"Not Found")</f>
        <v>Cost of Sales</v>
      </c>
      <c r="J232" t="str">
        <f>_xlfn.XLOOKUP(tbl_GL[[#This Row],[Account_key]],tbl_COA[Account_key],tbl_COA[SubAccount],,0)</f>
        <v>Cost of Sales</v>
      </c>
      <c r="K232">
        <f>YEAR(tbl_GL[[#This Row],[Date]])</f>
        <v>2018</v>
      </c>
    </row>
    <row r="233" spans="1:11" hidden="1" x14ac:dyDescent="0.35">
      <c r="A233">
        <v>118.2</v>
      </c>
      <c r="B233" s="24">
        <v>43173</v>
      </c>
      <c r="C233">
        <v>1</v>
      </c>
      <c r="D233">
        <v>60</v>
      </c>
      <c r="E233" t="s">
        <v>4</v>
      </c>
      <c r="F233" s="15">
        <v>-4273</v>
      </c>
      <c r="G233" t="str">
        <f>_xlfn.XLOOKUP(tbl_GL[[#This Row],[Account_key]],tbl_COA[Account_key],tbl_COA[Class],"Not Found")</f>
        <v>Assets</v>
      </c>
      <c r="H233" t="str">
        <f>_xlfn.XLOOKUP(tbl_GL[[#This Row],[Account_key]],tbl_COA[Account_key],tbl_COA[SubClass],"Not Found")</f>
        <v>Assets</v>
      </c>
      <c r="I233" t="str">
        <f>_xlfn.XLOOKUP(tbl_GL[[#This Row],[Account_key]],tbl_COA[Account_key],tbl_COA[SubClass2],"Not Found")</f>
        <v>Current Assets</v>
      </c>
      <c r="J233" t="str">
        <f>_xlfn.XLOOKUP(tbl_GL[[#This Row],[Account_key]],tbl_COA[Account_key],tbl_COA[SubAccount],,0)</f>
        <v>Inventory</v>
      </c>
      <c r="K233">
        <f>YEAR(tbl_GL[[#This Row],[Date]])</f>
        <v>2018</v>
      </c>
    </row>
    <row r="234" spans="1:11" hidden="1" x14ac:dyDescent="0.35">
      <c r="A234">
        <v>119.1</v>
      </c>
      <c r="B234" s="24">
        <v>43173</v>
      </c>
      <c r="C234">
        <v>1</v>
      </c>
      <c r="D234">
        <v>210</v>
      </c>
      <c r="E234" t="s">
        <v>8</v>
      </c>
      <c r="F234" s="15">
        <v>14243</v>
      </c>
      <c r="G234" t="str">
        <f>_xlfn.XLOOKUP(tbl_GL[[#This Row],[Account_key]],tbl_COA[Account_key],tbl_COA[Class],"Not Found")</f>
        <v>Trading account</v>
      </c>
      <c r="H234" t="str">
        <f>_xlfn.XLOOKUP(tbl_GL[[#This Row],[Account_key]],tbl_COA[Account_key],tbl_COA[SubClass],"Not Found")</f>
        <v>Sales</v>
      </c>
      <c r="I234" t="str">
        <f>_xlfn.XLOOKUP(tbl_GL[[#This Row],[Account_key]],tbl_COA[Account_key],tbl_COA[SubClass2],"Not Found")</f>
        <v>Sales</v>
      </c>
      <c r="J234" t="str">
        <f>_xlfn.XLOOKUP(tbl_GL[[#This Row],[Account_key]],tbl_COA[Account_key],tbl_COA[SubAccount],,0)</f>
        <v>Sales</v>
      </c>
      <c r="K234">
        <f>YEAR(tbl_GL[[#This Row],[Date]])</f>
        <v>2018</v>
      </c>
    </row>
    <row r="235" spans="1:11" hidden="1" x14ac:dyDescent="0.35">
      <c r="A235">
        <v>119.2</v>
      </c>
      <c r="B235" s="24">
        <v>43173</v>
      </c>
      <c r="C235">
        <v>1</v>
      </c>
      <c r="D235">
        <v>30</v>
      </c>
      <c r="E235" t="s">
        <v>8</v>
      </c>
      <c r="F235" s="15">
        <v>14243</v>
      </c>
      <c r="G235" t="str">
        <f>_xlfn.XLOOKUP(tbl_GL[[#This Row],[Account_key]],tbl_COA[Account_key],tbl_COA[Class],"Not Found")</f>
        <v>Assets</v>
      </c>
      <c r="H235" t="str">
        <f>_xlfn.XLOOKUP(tbl_GL[[#This Row],[Account_key]],tbl_COA[Account_key],tbl_COA[SubClass],"Not Found")</f>
        <v>Assets</v>
      </c>
      <c r="I235" t="str">
        <f>_xlfn.XLOOKUP(tbl_GL[[#This Row],[Account_key]],tbl_COA[Account_key],tbl_COA[SubClass2],"Not Found")</f>
        <v>Current Assets</v>
      </c>
      <c r="J235" t="str">
        <f>_xlfn.XLOOKUP(tbl_GL[[#This Row],[Account_key]],tbl_COA[Account_key],tbl_COA[SubAccount],,0)</f>
        <v>Trade Receivables</v>
      </c>
      <c r="K235">
        <f>YEAR(tbl_GL[[#This Row],[Date]])</f>
        <v>2018</v>
      </c>
    </row>
    <row r="236" spans="1:11" hidden="1" x14ac:dyDescent="0.35">
      <c r="A236">
        <v>120.1</v>
      </c>
      <c r="B236" s="24">
        <v>43174</v>
      </c>
      <c r="C236">
        <v>1</v>
      </c>
      <c r="D236">
        <v>10</v>
      </c>
      <c r="E236" t="s">
        <v>112</v>
      </c>
      <c r="F236" s="14">
        <v>-400</v>
      </c>
      <c r="G236" t="str">
        <f>_xlfn.XLOOKUP(tbl_GL[[#This Row],[Account_key]],tbl_COA[Account_key],tbl_COA[Class],"Not Found")</f>
        <v>Assets</v>
      </c>
      <c r="H236" t="str">
        <f>_xlfn.XLOOKUP(tbl_GL[[#This Row],[Account_key]],tbl_COA[Account_key],tbl_COA[SubClass],"Not Found")</f>
        <v>Assets</v>
      </c>
      <c r="I236" t="str">
        <f>_xlfn.XLOOKUP(tbl_GL[[#This Row],[Account_key]],tbl_COA[Account_key],tbl_COA[SubClass2],"Not Found")</f>
        <v>Current Assets</v>
      </c>
      <c r="J236" t="str">
        <f>_xlfn.XLOOKUP(tbl_GL[[#This Row],[Account_key]],tbl_COA[Account_key],tbl_COA[SubAccount],,0)</f>
        <v>Cash at Bank</v>
      </c>
      <c r="K236">
        <f>YEAR(tbl_GL[[#This Row],[Date]])</f>
        <v>2018</v>
      </c>
    </row>
    <row r="237" spans="1:11" hidden="1" x14ac:dyDescent="0.35">
      <c r="A237">
        <v>120.2</v>
      </c>
      <c r="B237" s="24">
        <v>43174</v>
      </c>
      <c r="C237">
        <v>1</v>
      </c>
      <c r="D237">
        <v>121</v>
      </c>
      <c r="E237" t="s">
        <v>112</v>
      </c>
      <c r="F237" s="14">
        <v>-400</v>
      </c>
      <c r="G237" t="str">
        <f>_xlfn.XLOOKUP(tbl_GL[[#This Row],[Account_key]],tbl_COA[Account_key],tbl_COA[Class],"Not Found")</f>
        <v>Liabilities and Owners Equity</v>
      </c>
      <c r="H237" t="str">
        <f>_xlfn.XLOOKUP(tbl_GL[[#This Row],[Account_key]],tbl_COA[Account_key],tbl_COA[SubClass],"Not Found")</f>
        <v>Liabilities</v>
      </c>
      <c r="I237" t="str">
        <f>_xlfn.XLOOKUP(tbl_GL[[#This Row],[Account_key]],tbl_COA[Account_key],tbl_COA[SubClass2],"Not Found")</f>
        <v>Current Liabilities</v>
      </c>
      <c r="J237" t="str">
        <f>_xlfn.XLOOKUP(tbl_GL[[#This Row],[Account_key]],tbl_COA[Account_key],tbl_COA[SubAccount],,0)</f>
        <v>Interest Payable</v>
      </c>
      <c r="K237">
        <f>YEAR(tbl_GL[[#This Row],[Date]])</f>
        <v>2018</v>
      </c>
    </row>
    <row r="238" spans="1:11" hidden="1" x14ac:dyDescent="0.35">
      <c r="A238">
        <v>121.1</v>
      </c>
      <c r="B238" s="24">
        <v>43174</v>
      </c>
      <c r="C238">
        <v>1</v>
      </c>
      <c r="D238">
        <v>260</v>
      </c>
      <c r="E238" t="s">
        <v>97</v>
      </c>
      <c r="F238" s="15">
        <v>-2806</v>
      </c>
      <c r="G238" t="str">
        <f>_xlfn.XLOOKUP(tbl_GL[[#This Row],[Account_key]],tbl_COA[Account_key],tbl_COA[Class],"Not Found")</f>
        <v>Operating account</v>
      </c>
      <c r="H238" t="str">
        <f>_xlfn.XLOOKUP(tbl_GL[[#This Row],[Account_key]],tbl_COA[Account_key],tbl_COA[SubClass],"Not Found")</f>
        <v>Operating Expenses</v>
      </c>
      <c r="I238" t="str">
        <f>_xlfn.XLOOKUP(tbl_GL[[#This Row],[Account_key]],tbl_COA[Account_key],tbl_COA[SubClass2],"Not Found")</f>
        <v>Marketing</v>
      </c>
      <c r="J238" t="str">
        <f>_xlfn.XLOOKUP(tbl_GL[[#This Row],[Account_key]],tbl_COA[Account_key],tbl_COA[SubAccount],,0)</f>
        <v>Commissions</v>
      </c>
      <c r="K238">
        <f>YEAR(tbl_GL[[#This Row],[Date]])</f>
        <v>2018</v>
      </c>
    </row>
    <row r="239" spans="1:11" hidden="1" x14ac:dyDescent="0.35">
      <c r="A239">
        <v>121.2</v>
      </c>
      <c r="B239" s="24">
        <v>43174</v>
      </c>
      <c r="C239">
        <v>1</v>
      </c>
      <c r="D239">
        <v>120</v>
      </c>
      <c r="E239" t="s">
        <v>97</v>
      </c>
      <c r="F239" s="15">
        <v>2806</v>
      </c>
      <c r="G239" t="str">
        <f>_xlfn.XLOOKUP(tbl_GL[[#This Row],[Account_key]],tbl_COA[Account_key],tbl_COA[Class],"Not Found")</f>
        <v>Liabilities and Owners Equity</v>
      </c>
      <c r="H239" t="str">
        <f>_xlfn.XLOOKUP(tbl_GL[[#This Row],[Account_key]],tbl_COA[Account_key],tbl_COA[SubClass],"Not Found")</f>
        <v>Liabilities</v>
      </c>
      <c r="I239" t="str">
        <f>_xlfn.XLOOKUP(tbl_GL[[#This Row],[Account_key]],tbl_COA[Account_key],tbl_COA[SubClass2],"Not Found")</f>
        <v>Current Liabilities</v>
      </c>
      <c r="J239" t="str">
        <f>_xlfn.XLOOKUP(tbl_GL[[#This Row],[Account_key]],tbl_COA[Account_key],tbl_COA[SubAccount],,0)</f>
        <v>Accrued Expenses</v>
      </c>
      <c r="K239">
        <f>YEAR(tbl_GL[[#This Row],[Date]])</f>
        <v>2018</v>
      </c>
    </row>
    <row r="240" spans="1:11" hidden="1" x14ac:dyDescent="0.35">
      <c r="A240">
        <v>122.1</v>
      </c>
      <c r="B240" s="24">
        <v>43174</v>
      </c>
      <c r="C240">
        <v>1</v>
      </c>
      <c r="D240">
        <v>220</v>
      </c>
      <c r="E240" t="s">
        <v>81</v>
      </c>
      <c r="F240" s="15">
        <v>-2872</v>
      </c>
      <c r="G240" t="str">
        <f>_xlfn.XLOOKUP(tbl_GL[[#This Row],[Account_key]],tbl_COA[Account_key],tbl_COA[Class],"Not Found")</f>
        <v>Trading account</v>
      </c>
      <c r="H240" t="str">
        <f>_xlfn.XLOOKUP(tbl_GL[[#This Row],[Account_key]],tbl_COA[Account_key],tbl_COA[SubClass],"Not Found")</f>
        <v>Sales</v>
      </c>
      <c r="I240" t="str">
        <f>_xlfn.XLOOKUP(tbl_GL[[#This Row],[Account_key]],tbl_COA[Account_key],tbl_COA[SubClass2],"Not Found")</f>
        <v>Sales</v>
      </c>
      <c r="J240" t="str">
        <f>_xlfn.XLOOKUP(tbl_GL[[#This Row],[Account_key]],tbl_COA[Account_key],tbl_COA[SubAccount],,0)</f>
        <v>Sales Return</v>
      </c>
      <c r="K240">
        <f>YEAR(tbl_GL[[#This Row],[Date]])</f>
        <v>2018</v>
      </c>
    </row>
    <row r="241" spans="1:11" hidden="1" x14ac:dyDescent="0.35">
      <c r="A241">
        <v>122.2</v>
      </c>
      <c r="B241" s="24">
        <v>43174</v>
      </c>
      <c r="C241">
        <v>1</v>
      </c>
      <c r="D241">
        <v>20</v>
      </c>
      <c r="E241" t="s">
        <v>81</v>
      </c>
      <c r="F241" s="15">
        <v>-2872</v>
      </c>
      <c r="G241" t="str">
        <f>_xlfn.XLOOKUP(tbl_GL[[#This Row],[Account_key]],tbl_COA[Account_key],tbl_COA[Class],"Not Found")</f>
        <v>Assets</v>
      </c>
      <c r="H241" t="str">
        <f>_xlfn.XLOOKUP(tbl_GL[[#This Row],[Account_key]],tbl_COA[Account_key],tbl_COA[SubClass],"Not Found")</f>
        <v>Assets</v>
      </c>
      <c r="I241" t="str">
        <f>_xlfn.XLOOKUP(tbl_GL[[#This Row],[Account_key]],tbl_COA[Account_key],tbl_COA[SubClass2],"Not Found")</f>
        <v>Current Assets</v>
      </c>
      <c r="J241" t="str">
        <f>_xlfn.XLOOKUP(tbl_GL[[#This Row],[Account_key]],tbl_COA[Account_key],tbl_COA[SubAccount],,0)</f>
        <v>Cash in hand</v>
      </c>
      <c r="K241">
        <f>YEAR(tbl_GL[[#This Row],[Date]])</f>
        <v>2018</v>
      </c>
    </row>
    <row r="242" spans="1:11" hidden="1" x14ac:dyDescent="0.35">
      <c r="A242">
        <v>123.1</v>
      </c>
      <c r="B242" s="24">
        <v>43176</v>
      </c>
      <c r="C242">
        <v>1</v>
      </c>
      <c r="D242">
        <v>10</v>
      </c>
      <c r="E242" t="s">
        <v>98</v>
      </c>
      <c r="F242" s="15">
        <v>-2602</v>
      </c>
      <c r="G242" t="str">
        <f>_xlfn.XLOOKUP(tbl_GL[[#This Row],[Account_key]],tbl_COA[Account_key],tbl_COA[Class],"Not Found")</f>
        <v>Assets</v>
      </c>
      <c r="H242" t="str">
        <f>_xlfn.XLOOKUP(tbl_GL[[#This Row],[Account_key]],tbl_COA[Account_key],tbl_COA[SubClass],"Not Found")</f>
        <v>Assets</v>
      </c>
      <c r="I242" t="str">
        <f>_xlfn.XLOOKUP(tbl_GL[[#This Row],[Account_key]],tbl_COA[Account_key],tbl_COA[SubClass2],"Not Found")</f>
        <v>Current Assets</v>
      </c>
      <c r="J242" t="str">
        <f>_xlfn.XLOOKUP(tbl_GL[[#This Row],[Account_key]],tbl_COA[Account_key],tbl_COA[SubAccount],,0)</f>
        <v>Cash at Bank</v>
      </c>
      <c r="K242">
        <f>YEAR(tbl_GL[[#This Row],[Date]])</f>
        <v>2018</v>
      </c>
    </row>
    <row r="243" spans="1:11" hidden="1" x14ac:dyDescent="0.35">
      <c r="A243">
        <v>123.2</v>
      </c>
      <c r="B243" s="24">
        <v>43176</v>
      </c>
      <c r="C243">
        <v>1</v>
      </c>
      <c r="D243">
        <v>120</v>
      </c>
      <c r="E243" t="s">
        <v>98</v>
      </c>
      <c r="F243" s="15">
        <v>-2602</v>
      </c>
      <c r="G243" t="str">
        <f>_xlfn.XLOOKUP(tbl_GL[[#This Row],[Account_key]],tbl_COA[Account_key],tbl_COA[Class],"Not Found")</f>
        <v>Liabilities and Owners Equity</v>
      </c>
      <c r="H243" t="str">
        <f>_xlfn.XLOOKUP(tbl_GL[[#This Row],[Account_key]],tbl_COA[Account_key],tbl_COA[SubClass],"Not Found")</f>
        <v>Liabilities</v>
      </c>
      <c r="I243" t="str">
        <f>_xlfn.XLOOKUP(tbl_GL[[#This Row],[Account_key]],tbl_COA[Account_key],tbl_COA[SubClass2],"Not Found")</f>
        <v>Current Liabilities</v>
      </c>
      <c r="J243" t="str">
        <f>_xlfn.XLOOKUP(tbl_GL[[#This Row],[Account_key]],tbl_COA[Account_key],tbl_COA[SubAccount],,0)</f>
        <v>Accrued Expenses</v>
      </c>
      <c r="K243">
        <f>YEAR(tbl_GL[[#This Row],[Date]])</f>
        <v>2018</v>
      </c>
    </row>
    <row r="244" spans="1:11" hidden="1" x14ac:dyDescent="0.35">
      <c r="A244">
        <v>124.1</v>
      </c>
      <c r="B244" s="24">
        <v>43177</v>
      </c>
      <c r="C244">
        <v>1</v>
      </c>
      <c r="D244">
        <v>260</v>
      </c>
      <c r="E244" t="s">
        <v>97</v>
      </c>
      <c r="F244" s="15">
        <v>-2368</v>
      </c>
      <c r="G244" t="str">
        <f>_xlfn.XLOOKUP(tbl_GL[[#This Row],[Account_key]],tbl_COA[Account_key],tbl_COA[Class],"Not Found")</f>
        <v>Operating account</v>
      </c>
      <c r="H244" t="str">
        <f>_xlfn.XLOOKUP(tbl_GL[[#This Row],[Account_key]],tbl_COA[Account_key],tbl_COA[SubClass],"Not Found")</f>
        <v>Operating Expenses</v>
      </c>
      <c r="I244" t="str">
        <f>_xlfn.XLOOKUP(tbl_GL[[#This Row],[Account_key]],tbl_COA[Account_key],tbl_COA[SubClass2],"Not Found")</f>
        <v>Marketing</v>
      </c>
      <c r="J244" t="str">
        <f>_xlfn.XLOOKUP(tbl_GL[[#This Row],[Account_key]],tbl_COA[Account_key],tbl_COA[SubAccount],,0)</f>
        <v>Commissions</v>
      </c>
      <c r="K244">
        <f>YEAR(tbl_GL[[#This Row],[Date]])</f>
        <v>2018</v>
      </c>
    </row>
    <row r="245" spans="1:11" hidden="1" x14ac:dyDescent="0.35">
      <c r="A245">
        <v>124.2</v>
      </c>
      <c r="B245" s="24">
        <v>43177</v>
      </c>
      <c r="C245">
        <v>1</v>
      </c>
      <c r="D245">
        <v>120</v>
      </c>
      <c r="E245" t="s">
        <v>97</v>
      </c>
      <c r="F245" s="15">
        <v>2368</v>
      </c>
      <c r="G245" t="str">
        <f>_xlfn.XLOOKUP(tbl_GL[[#This Row],[Account_key]],tbl_COA[Account_key],tbl_COA[Class],"Not Found")</f>
        <v>Liabilities and Owners Equity</v>
      </c>
      <c r="H245" t="str">
        <f>_xlfn.XLOOKUP(tbl_GL[[#This Row],[Account_key]],tbl_COA[Account_key],tbl_COA[SubClass],"Not Found")</f>
        <v>Liabilities</v>
      </c>
      <c r="I245" t="str">
        <f>_xlfn.XLOOKUP(tbl_GL[[#This Row],[Account_key]],tbl_COA[Account_key],tbl_COA[SubClass2],"Not Found")</f>
        <v>Current Liabilities</v>
      </c>
      <c r="J245" t="str">
        <f>_xlfn.XLOOKUP(tbl_GL[[#This Row],[Account_key]],tbl_COA[Account_key],tbl_COA[SubAccount],,0)</f>
        <v>Accrued Expenses</v>
      </c>
      <c r="K245">
        <f>YEAR(tbl_GL[[#This Row],[Date]])</f>
        <v>2018</v>
      </c>
    </row>
    <row r="246" spans="1:11" hidden="1" x14ac:dyDescent="0.35">
      <c r="A246">
        <v>125.1</v>
      </c>
      <c r="B246" s="24">
        <v>43177</v>
      </c>
      <c r="C246">
        <v>1</v>
      </c>
      <c r="D246">
        <v>10</v>
      </c>
      <c r="E246" t="s">
        <v>98</v>
      </c>
      <c r="F246" s="15">
        <v>-2527</v>
      </c>
      <c r="G246" t="str">
        <f>_xlfn.XLOOKUP(tbl_GL[[#This Row],[Account_key]],tbl_COA[Account_key],tbl_COA[Class],"Not Found")</f>
        <v>Assets</v>
      </c>
      <c r="H246" t="str">
        <f>_xlfn.XLOOKUP(tbl_GL[[#This Row],[Account_key]],tbl_COA[Account_key],tbl_COA[SubClass],"Not Found")</f>
        <v>Assets</v>
      </c>
      <c r="I246" t="str">
        <f>_xlfn.XLOOKUP(tbl_GL[[#This Row],[Account_key]],tbl_COA[Account_key],tbl_COA[SubClass2],"Not Found")</f>
        <v>Current Assets</v>
      </c>
      <c r="J246" t="str">
        <f>_xlfn.XLOOKUP(tbl_GL[[#This Row],[Account_key]],tbl_COA[Account_key],tbl_COA[SubAccount],,0)</f>
        <v>Cash at Bank</v>
      </c>
      <c r="K246">
        <f>YEAR(tbl_GL[[#This Row],[Date]])</f>
        <v>2018</v>
      </c>
    </row>
    <row r="247" spans="1:11" hidden="1" x14ac:dyDescent="0.35">
      <c r="A247">
        <v>125.2</v>
      </c>
      <c r="B247" s="24">
        <v>43177</v>
      </c>
      <c r="C247">
        <v>1</v>
      </c>
      <c r="D247">
        <v>120</v>
      </c>
      <c r="E247" t="s">
        <v>98</v>
      </c>
      <c r="F247" s="15">
        <v>-2527</v>
      </c>
      <c r="G247" t="str">
        <f>_xlfn.XLOOKUP(tbl_GL[[#This Row],[Account_key]],tbl_COA[Account_key],tbl_COA[Class],"Not Found")</f>
        <v>Liabilities and Owners Equity</v>
      </c>
      <c r="H247" t="str">
        <f>_xlfn.XLOOKUP(tbl_GL[[#This Row],[Account_key]],tbl_COA[Account_key],tbl_COA[SubClass],"Not Found")</f>
        <v>Liabilities</v>
      </c>
      <c r="I247" t="str">
        <f>_xlfn.XLOOKUP(tbl_GL[[#This Row],[Account_key]],tbl_COA[Account_key],tbl_COA[SubClass2],"Not Found")</f>
        <v>Current Liabilities</v>
      </c>
      <c r="J247" t="str">
        <f>_xlfn.XLOOKUP(tbl_GL[[#This Row],[Account_key]],tbl_COA[Account_key],tbl_COA[SubAccount],,0)</f>
        <v>Accrued Expenses</v>
      </c>
      <c r="K247">
        <f>YEAR(tbl_GL[[#This Row],[Date]])</f>
        <v>2018</v>
      </c>
    </row>
    <row r="248" spans="1:11" hidden="1" x14ac:dyDescent="0.35">
      <c r="A248">
        <v>126.1</v>
      </c>
      <c r="B248" s="24">
        <v>43179</v>
      </c>
      <c r="C248">
        <v>1</v>
      </c>
      <c r="D248">
        <v>260</v>
      </c>
      <c r="E248" t="s">
        <v>83</v>
      </c>
      <c r="F248" s="15">
        <v>1370</v>
      </c>
      <c r="G248" t="str">
        <f>_xlfn.XLOOKUP(tbl_GL[[#This Row],[Account_key]],tbl_COA[Account_key],tbl_COA[Class],"Not Found")</f>
        <v>Operating account</v>
      </c>
      <c r="H248" t="str">
        <f>_xlfn.XLOOKUP(tbl_GL[[#This Row],[Account_key]],tbl_COA[Account_key],tbl_COA[SubClass],"Not Found")</f>
        <v>Operating Expenses</v>
      </c>
      <c r="I248" t="str">
        <f>_xlfn.XLOOKUP(tbl_GL[[#This Row],[Account_key]],tbl_COA[Account_key],tbl_COA[SubClass2],"Not Found")</f>
        <v>Marketing</v>
      </c>
      <c r="J248" t="str">
        <f>_xlfn.XLOOKUP(tbl_GL[[#This Row],[Account_key]],tbl_COA[Account_key],tbl_COA[SubAccount],,0)</f>
        <v>Commissions</v>
      </c>
      <c r="K248">
        <f>YEAR(tbl_GL[[#This Row],[Date]])</f>
        <v>2018</v>
      </c>
    </row>
    <row r="249" spans="1:11" hidden="1" x14ac:dyDescent="0.35">
      <c r="A249">
        <v>126.2</v>
      </c>
      <c r="B249" s="24">
        <v>43179</v>
      </c>
      <c r="C249">
        <v>1</v>
      </c>
      <c r="D249">
        <v>20</v>
      </c>
      <c r="E249" t="s">
        <v>83</v>
      </c>
      <c r="F249" s="15">
        <v>1370</v>
      </c>
      <c r="G249" t="str">
        <f>_xlfn.XLOOKUP(tbl_GL[[#This Row],[Account_key]],tbl_COA[Account_key],tbl_COA[Class],"Not Found")</f>
        <v>Assets</v>
      </c>
      <c r="H249" t="str">
        <f>_xlfn.XLOOKUP(tbl_GL[[#This Row],[Account_key]],tbl_COA[Account_key],tbl_COA[SubClass],"Not Found")</f>
        <v>Assets</v>
      </c>
      <c r="I249" t="str">
        <f>_xlfn.XLOOKUP(tbl_GL[[#This Row],[Account_key]],tbl_COA[Account_key],tbl_COA[SubClass2],"Not Found")</f>
        <v>Current Assets</v>
      </c>
      <c r="J249" t="str">
        <f>_xlfn.XLOOKUP(tbl_GL[[#This Row],[Account_key]],tbl_COA[Account_key],tbl_COA[SubAccount],,0)</f>
        <v>Cash in hand</v>
      </c>
      <c r="K249">
        <f>YEAR(tbl_GL[[#This Row],[Date]])</f>
        <v>2018</v>
      </c>
    </row>
    <row r="250" spans="1:11" hidden="1" x14ac:dyDescent="0.35">
      <c r="A250">
        <v>127.1</v>
      </c>
      <c r="B250" s="24">
        <v>43180</v>
      </c>
      <c r="C250">
        <v>1</v>
      </c>
      <c r="D250">
        <v>30</v>
      </c>
      <c r="E250" t="s">
        <v>80</v>
      </c>
      <c r="F250" s="15">
        <v>-14582</v>
      </c>
      <c r="G250" t="str">
        <f>_xlfn.XLOOKUP(tbl_GL[[#This Row],[Account_key]],tbl_COA[Account_key],tbl_COA[Class],"Not Found")</f>
        <v>Assets</v>
      </c>
      <c r="H250" t="str">
        <f>_xlfn.XLOOKUP(tbl_GL[[#This Row],[Account_key]],tbl_COA[Account_key],tbl_COA[SubClass],"Not Found")</f>
        <v>Assets</v>
      </c>
      <c r="I250" t="str">
        <f>_xlfn.XLOOKUP(tbl_GL[[#This Row],[Account_key]],tbl_COA[Account_key],tbl_COA[SubClass2],"Not Found")</f>
        <v>Current Assets</v>
      </c>
      <c r="J250" t="str">
        <f>_xlfn.XLOOKUP(tbl_GL[[#This Row],[Account_key]],tbl_COA[Account_key],tbl_COA[SubAccount],,0)</f>
        <v>Trade Receivables</v>
      </c>
      <c r="K250">
        <f>YEAR(tbl_GL[[#This Row],[Date]])</f>
        <v>2018</v>
      </c>
    </row>
    <row r="251" spans="1:11" hidden="1" x14ac:dyDescent="0.35">
      <c r="A251">
        <v>127.2</v>
      </c>
      <c r="B251" s="24">
        <v>43180</v>
      </c>
      <c r="C251">
        <v>1</v>
      </c>
      <c r="D251">
        <v>10</v>
      </c>
      <c r="E251" t="s">
        <v>80</v>
      </c>
      <c r="F251" s="15">
        <v>14582</v>
      </c>
      <c r="G251" t="str">
        <f>_xlfn.XLOOKUP(tbl_GL[[#This Row],[Account_key]],tbl_COA[Account_key],tbl_COA[Class],"Not Found")</f>
        <v>Assets</v>
      </c>
      <c r="H251" t="str">
        <f>_xlfn.XLOOKUP(tbl_GL[[#This Row],[Account_key]],tbl_COA[Account_key],tbl_COA[SubClass],"Not Found")</f>
        <v>Assets</v>
      </c>
      <c r="I251" t="str">
        <f>_xlfn.XLOOKUP(tbl_GL[[#This Row],[Account_key]],tbl_COA[Account_key],tbl_COA[SubClass2],"Not Found")</f>
        <v>Current Assets</v>
      </c>
      <c r="J251" t="str">
        <f>_xlfn.XLOOKUP(tbl_GL[[#This Row],[Account_key]],tbl_COA[Account_key],tbl_COA[SubAccount],,0)</f>
        <v>Cash at Bank</v>
      </c>
      <c r="K251">
        <f>YEAR(tbl_GL[[#This Row],[Date]])</f>
        <v>2018</v>
      </c>
    </row>
    <row r="252" spans="1:11" hidden="1" x14ac:dyDescent="0.35">
      <c r="A252">
        <v>128.1</v>
      </c>
      <c r="B252" s="24">
        <v>43181</v>
      </c>
      <c r="C252">
        <v>1</v>
      </c>
      <c r="D252">
        <v>310</v>
      </c>
      <c r="E252" t="s">
        <v>99</v>
      </c>
      <c r="F252" s="15">
        <v>-129</v>
      </c>
      <c r="G252" t="str">
        <f>_xlfn.XLOOKUP(tbl_GL[[#This Row],[Account_key]],tbl_COA[Account_key],tbl_COA[Class],"Not Found")</f>
        <v>Operating account</v>
      </c>
      <c r="H252" t="str">
        <f>_xlfn.XLOOKUP(tbl_GL[[#This Row],[Account_key]],tbl_COA[Account_key],tbl_COA[SubClass],"Not Found")</f>
        <v>Operating Expenses</v>
      </c>
      <c r="I252" t="str">
        <f>_xlfn.XLOOKUP(tbl_GL[[#This Row],[Account_key]],tbl_COA[Account_key],tbl_COA[SubClass2],"Not Found")</f>
        <v>Administration</v>
      </c>
      <c r="J252" t="str">
        <f>_xlfn.XLOOKUP(tbl_GL[[#This Row],[Account_key]],tbl_COA[Account_key],tbl_COA[SubAccount],,0)</f>
        <v>Office Supplies</v>
      </c>
      <c r="K252">
        <f>YEAR(tbl_GL[[#This Row],[Date]])</f>
        <v>2018</v>
      </c>
    </row>
    <row r="253" spans="1:11" hidden="1" x14ac:dyDescent="0.35">
      <c r="A253">
        <v>128.19999999999999</v>
      </c>
      <c r="B253" s="24">
        <v>43181</v>
      </c>
      <c r="C253">
        <v>1</v>
      </c>
      <c r="D253">
        <v>20</v>
      </c>
      <c r="E253" t="s">
        <v>99</v>
      </c>
      <c r="F253" s="15">
        <v>-129</v>
      </c>
      <c r="G253" t="str">
        <f>_xlfn.XLOOKUP(tbl_GL[[#This Row],[Account_key]],tbl_COA[Account_key],tbl_COA[Class],"Not Found")</f>
        <v>Assets</v>
      </c>
      <c r="H253" t="str">
        <f>_xlfn.XLOOKUP(tbl_GL[[#This Row],[Account_key]],tbl_COA[Account_key],tbl_COA[SubClass],"Not Found")</f>
        <v>Assets</v>
      </c>
      <c r="I253" t="str">
        <f>_xlfn.XLOOKUP(tbl_GL[[#This Row],[Account_key]],tbl_COA[Account_key],tbl_COA[SubClass2],"Not Found")</f>
        <v>Current Assets</v>
      </c>
      <c r="J253" t="str">
        <f>_xlfn.XLOOKUP(tbl_GL[[#This Row],[Account_key]],tbl_COA[Account_key],tbl_COA[SubAccount],,0)</f>
        <v>Cash in hand</v>
      </c>
      <c r="K253">
        <f>YEAR(tbl_GL[[#This Row],[Date]])</f>
        <v>2018</v>
      </c>
    </row>
    <row r="254" spans="1:11" hidden="1" x14ac:dyDescent="0.35">
      <c r="A254">
        <v>129.1</v>
      </c>
      <c r="B254" s="24">
        <v>43181</v>
      </c>
      <c r="C254">
        <v>1</v>
      </c>
      <c r="D254">
        <v>10</v>
      </c>
      <c r="E254" t="s">
        <v>98</v>
      </c>
      <c r="F254" s="15">
        <v>-2092</v>
      </c>
      <c r="G254" t="str">
        <f>_xlfn.XLOOKUP(tbl_GL[[#This Row],[Account_key]],tbl_COA[Account_key],tbl_COA[Class],"Not Found")</f>
        <v>Assets</v>
      </c>
      <c r="H254" t="str">
        <f>_xlfn.XLOOKUP(tbl_GL[[#This Row],[Account_key]],tbl_COA[Account_key],tbl_COA[SubClass],"Not Found")</f>
        <v>Assets</v>
      </c>
      <c r="I254" t="str">
        <f>_xlfn.XLOOKUP(tbl_GL[[#This Row],[Account_key]],tbl_COA[Account_key],tbl_COA[SubClass2],"Not Found")</f>
        <v>Current Assets</v>
      </c>
      <c r="J254" t="str">
        <f>_xlfn.XLOOKUP(tbl_GL[[#This Row],[Account_key]],tbl_COA[Account_key],tbl_COA[SubAccount],,0)</f>
        <v>Cash at Bank</v>
      </c>
      <c r="K254">
        <f>YEAR(tbl_GL[[#This Row],[Date]])</f>
        <v>2018</v>
      </c>
    </row>
    <row r="255" spans="1:11" hidden="1" x14ac:dyDescent="0.35">
      <c r="A255">
        <v>129.19999999999999</v>
      </c>
      <c r="B255" s="24">
        <v>43181</v>
      </c>
      <c r="C255">
        <v>1</v>
      </c>
      <c r="D255">
        <v>120</v>
      </c>
      <c r="E255" t="s">
        <v>98</v>
      </c>
      <c r="F255" s="15">
        <v>-2092</v>
      </c>
      <c r="G255" t="str">
        <f>_xlfn.XLOOKUP(tbl_GL[[#This Row],[Account_key]],tbl_COA[Account_key],tbl_COA[Class],"Not Found")</f>
        <v>Liabilities and Owners Equity</v>
      </c>
      <c r="H255" t="str">
        <f>_xlfn.XLOOKUP(tbl_GL[[#This Row],[Account_key]],tbl_COA[Account_key],tbl_COA[SubClass],"Not Found")</f>
        <v>Liabilities</v>
      </c>
      <c r="I255" t="str">
        <f>_xlfn.XLOOKUP(tbl_GL[[#This Row],[Account_key]],tbl_COA[Account_key],tbl_COA[SubClass2],"Not Found")</f>
        <v>Current Liabilities</v>
      </c>
      <c r="J255" t="str">
        <f>_xlfn.XLOOKUP(tbl_GL[[#This Row],[Account_key]],tbl_COA[Account_key],tbl_COA[SubAccount],,0)</f>
        <v>Accrued Expenses</v>
      </c>
      <c r="K255">
        <f>YEAR(tbl_GL[[#This Row],[Date]])</f>
        <v>2018</v>
      </c>
    </row>
    <row r="256" spans="1:11" hidden="1" x14ac:dyDescent="0.35">
      <c r="A256">
        <v>130.1</v>
      </c>
      <c r="B256" s="24">
        <v>43182</v>
      </c>
      <c r="C256">
        <v>1</v>
      </c>
      <c r="D256">
        <v>330</v>
      </c>
      <c r="E256" t="s">
        <v>97</v>
      </c>
      <c r="F256" s="15">
        <v>-2875</v>
      </c>
      <c r="G256" t="str">
        <f>_xlfn.XLOOKUP(tbl_GL[[#This Row],[Account_key]],tbl_COA[Account_key],tbl_COA[Class],"Not Found")</f>
        <v>Operating account</v>
      </c>
      <c r="H256" t="str">
        <f>_xlfn.XLOOKUP(tbl_GL[[#This Row],[Account_key]],tbl_COA[Account_key],tbl_COA[SubClass],"Not Found")</f>
        <v>Operating Expenses</v>
      </c>
      <c r="I256" t="str">
        <f>_xlfn.XLOOKUP(tbl_GL[[#This Row],[Account_key]],tbl_COA[Account_key],tbl_COA[SubClass2],"Not Found")</f>
        <v>Administration</v>
      </c>
      <c r="J256" t="str">
        <f>_xlfn.XLOOKUP(tbl_GL[[#This Row],[Account_key]],tbl_COA[Account_key],tbl_COA[SubAccount],,0)</f>
        <v>Telephone</v>
      </c>
      <c r="K256">
        <f>YEAR(tbl_GL[[#This Row],[Date]])</f>
        <v>2018</v>
      </c>
    </row>
    <row r="257" spans="1:11" hidden="1" x14ac:dyDescent="0.35">
      <c r="A257">
        <v>130.19999999999999</v>
      </c>
      <c r="B257" s="24">
        <v>43182</v>
      </c>
      <c r="C257">
        <v>1</v>
      </c>
      <c r="D257">
        <v>120</v>
      </c>
      <c r="E257" t="s">
        <v>97</v>
      </c>
      <c r="F257" s="15">
        <v>2875</v>
      </c>
      <c r="G257" t="str">
        <f>_xlfn.XLOOKUP(tbl_GL[[#This Row],[Account_key]],tbl_COA[Account_key],tbl_COA[Class],"Not Found")</f>
        <v>Liabilities and Owners Equity</v>
      </c>
      <c r="H257" t="str">
        <f>_xlfn.XLOOKUP(tbl_GL[[#This Row],[Account_key]],tbl_COA[Account_key],tbl_COA[SubClass],"Not Found")</f>
        <v>Liabilities</v>
      </c>
      <c r="I257" t="str">
        <f>_xlfn.XLOOKUP(tbl_GL[[#This Row],[Account_key]],tbl_COA[Account_key],tbl_COA[SubClass2],"Not Found")</f>
        <v>Current Liabilities</v>
      </c>
      <c r="J257" t="str">
        <f>_xlfn.XLOOKUP(tbl_GL[[#This Row],[Account_key]],tbl_COA[Account_key],tbl_COA[SubAccount],,0)</f>
        <v>Accrued Expenses</v>
      </c>
      <c r="K257">
        <f>YEAR(tbl_GL[[#This Row],[Date]])</f>
        <v>2018</v>
      </c>
    </row>
    <row r="258" spans="1:11" hidden="1" x14ac:dyDescent="0.35">
      <c r="A258">
        <v>131.1</v>
      </c>
      <c r="B258" s="24">
        <v>43185</v>
      </c>
      <c r="C258">
        <v>1</v>
      </c>
      <c r="D258">
        <v>230</v>
      </c>
      <c r="E258" t="s">
        <v>4</v>
      </c>
      <c r="F258" s="14">
        <v>-1068</v>
      </c>
      <c r="G258" t="str">
        <f>_xlfn.XLOOKUP(tbl_GL[[#This Row],[Account_key]],tbl_COA[Account_key],tbl_COA[Class],"Not Found")</f>
        <v>Trading account</v>
      </c>
      <c r="H258" t="str">
        <f>_xlfn.XLOOKUP(tbl_GL[[#This Row],[Account_key]],tbl_COA[Account_key],tbl_COA[SubClass],"Not Found")</f>
        <v>Cost of Sales</v>
      </c>
      <c r="I258" t="str">
        <f>_xlfn.XLOOKUP(tbl_GL[[#This Row],[Account_key]],tbl_COA[Account_key],tbl_COA[SubClass2],"Not Found")</f>
        <v>Cost of Sales</v>
      </c>
      <c r="J258" t="str">
        <f>_xlfn.XLOOKUP(tbl_GL[[#This Row],[Account_key]],tbl_COA[Account_key],tbl_COA[SubAccount],,0)</f>
        <v>Cost of Sales</v>
      </c>
      <c r="K258">
        <f>YEAR(tbl_GL[[#This Row],[Date]])</f>
        <v>2018</v>
      </c>
    </row>
    <row r="259" spans="1:11" hidden="1" x14ac:dyDescent="0.35">
      <c r="A259">
        <v>131.19999999999999</v>
      </c>
      <c r="B259" s="24">
        <v>43185</v>
      </c>
      <c r="C259">
        <v>1</v>
      </c>
      <c r="D259">
        <v>60</v>
      </c>
      <c r="E259" t="s">
        <v>4</v>
      </c>
      <c r="F259" s="15">
        <v>-1068</v>
      </c>
      <c r="G259" t="str">
        <f>_xlfn.XLOOKUP(tbl_GL[[#This Row],[Account_key]],tbl_COA[Account_key],tbl_COA[Class],"Not Found")</f>
        <v>Assets</v>
      </c>
      <c r="H259" t="str">
        <f>_xlfn.XLOOKUP(tbl_GL[[#This Row],[Account_key]],tbl_COA[Account_key],tbl_COA[SubClass],"Not Found")</f>
        <v>Assets</v>
      </c>
      <c r="I259" t="str">
        <f>_xlfn.XLOOKUP(tbl_GL[[#This Row],[Account_key]],tbl_COA[Account_key],tbl_COA[SubClass2],"Not Found")</f>
        <v>Current Assets</v>
      </c>
      <c r="J259" t="str">
        <f>_xlfn.XLOOKUP(tbl_GL[[#This Row],[Account_key]],tbl_COA[Account_key],tbl_COA[SubAccount],,0)</f>
        <v>Inventory</v>
      </c>
      <c r="K259">
        <f>YEAR(tbl_GL[[#This Row],[Date]])</f>
        <v>2018</v>
      </c>
    </row>
    <row r="260" spans="1:11" hidden="1" x14ac:dyDescent="0.35">
      <c r="A260">
        <v>132.1</v>
      </c>
      <c r="B260" s="24">
        <v>43185</v>
      </c>
      <c r="C260">
        <v>1</v>
      </c>
      <c r="D260">
        <v>210</v>
      </c>
      <c r="E260" t="s">
        <v>7</v>
      </c>
      <c r="F260" s="15">
        <v>3561</v>
      </c>
      <c r="G260" t="str">
        <f>_xlfn.XLOOKUP(tbl_GL[[#This Row],[Account_key]],tbl_COA[Account_key],tbl_COA[Class],"Not Found")</f>
        <v>Trading account</v>
      </c>
      <c r="H260" t="str">
        <f>_xlfn.XLOOKUP(tbl_GL[[#This Row],[Account_key]],tbl_COA[Account_key],tbl_COA[SubClass],"Not Found")</f>
        <v>Sales</v>
      </c>
      <c r="I260" t="str">
        <f>_xlfn.XLOOKUP(tbl_GL[[#This Row],[Account_key]],tbl_COA[Account_key],tbl_COA[SubClass2],"Not Found")</f>
        <v>Sales</v>
      </c>
      <c r="J260" t="str">
        <f>_xlfn.XLOOKUP(tbl_GL[[#This Row],[Account_key]],tbl_COA[Account_key],tbl_COA[SubAccount],,0)</f>
        <v>Sales</v>
      </c>
      <c r="K260">
        <f>YEAR(tbl_GL[[#This Row],[Date]])</f>
        <v>2018</v>
      </c>
    </row>
    <row r="261" spans="1:11" hidden="1" x14ac:dyDescent="0.35">
      <c r="A261">
        <v>132.19999999999999</v>
      </c>
      <c r="B261" s="24">
        <v>43185</v>
      </c>
      <c r="C261">
        <v>1</v>
      </c>
      <c r="D261">
        <v>10</v>
      </c>
      <c r="E261" t="s">
        <v>7</v>
      </c>
      <c r="F261" s="15">
        <v>3561</v>
      </c>
      <c r="G261" t="str">
        <f>_xlfn.XLOOKUP(tbl_GL[[#This Row],[Account_key]],tbl_COA[Account_key],tbl_COA[Class],"Not Found")</f>
        <v>Assets</v>
      </c>
      <c r="H261" t="str">
        <f>_xlfn.XLOOKUP(tbl_GL[[#This Row],[Account_key]],tbl_COA[Account_key],tbl_COA[SubClass],"Not Found")</f>
        <v>Assets</v>
      </c>
      <c r="I261" t="str">
        <f>_xlfn.XLOOKUP(tbl_GL[[#This Row],[Account_key]],tbl_COA[Account_key],tbl_COA[SubClass2],"Not Found")</f>
        <v>Current Assets</v>
      </c>
      <c r="J261" t="str">
        <f>_xlfn.XLOOKUP(tbl_GL[[#This Row],[Account_key]],tbl_COA[Account_key],tbl_COA[SubAccount],,0)</f>
        <v>Cash at Bank</v>
      </c>
      <c r="K261">
        <f>YEAR(tbl_GL[[#This Row],[Date]])</f>
        <v>2018</v>
      </c>
    </row>
    <row r="262" spans="1:11" hidden="1" x14ac:dyDescent="0.35">
      <c r="A262">
        <v>133.1</v>
      </c>
      <c r="B262" s="24">
        <v>43185</v>
      </c>
      <c r="C262">
        <v>1</v>
      </c>
      <c r="D262">
        <v>230</v>
      </c>
      <c r="E262" t="s">
        <v>4</v>
      </c>
      <c r="F262" s="14">
        <v>-4192</v>
      </c>
      <c r="G262" t="str">
        <f>_xlfn.XLOOKUP(tbl_GL[[#This Row],[Account_key]],tbl_COA[Account_key],tbl_COA[Class],"Not Found")</f>
        <v>Trading account</v>
      </c>
      <c r="H262" t="str">
        <f>_xlfn.XLOOKUP(tbl_GL[[#This Row],[Account_key]],tbl_COA[Account_key],tbl_COA[SubClass],"Not Found")</f>
        <v>Cost of Sales</v>
      </c>
      <c r="I262" t="str">
        <f>_xlfn.XLOOKUP(tbl_GL[[#This Row],[Account_key]],tbl_COA[Account_key],tbl_COA[SubClass2],"Not Found")</f>
        <v>Cost of Sales</v>
      </c>
      <c r="J262" t="str">
        <f>_xlfn.XLOOKUP(tbl_GL[[#This Row],[Account_key]],tbl_COA[Account_key],tbl_COA[SubAccount],,0)</f>
        <v>Cost of Sales</v>
      </c>
      <c r="K262">
        <f>YEAR(tbl_GL[[#This Row],[Date]])</f>
        <v>2018</v>
      </c>
    </row>
    <row r="263" spans="1:11" hidden="1" x14ac:dyDescent="0.35">
      <c r="A263">
        <v>133.19999999999999</v>
      </c>
      <c r="B263" s="24">
        <v>43185</v>
      </c>
      <c r="C263">
        <v>1</v>
      </c>
      <c r="D263">
        <v>60</v>
      </c>
      <c r="E263" t="s">
        <v>4</v>
      </c>
      <c r="F263" s="15">
        <v>-4192</v>
      </c>
      <c r="G263" t="str">
        <f>_xlfn.XLOOKUP(tbl_GL[[#This Row],[Account_key]],tbl_COA[Account_key],tbl_COA[Class],"Not Found")</f>
        <v>Assets</v>
      </c>
      <c r="H263" t="str">
        <f>_xlfn.XLOOKUP(tbl_GL[[#This Row],[Account_key]],tbl_COA[Account_key],tbl_COA[SubClass],"Not Found")</f>
        <v>Assets</v>
      </c>
      <c r="I263" t="str">
        <f>_xlfn.XLOOKUP(tbl_GL[[#This Row],[Account_key]],tbl_COA[Account_key],tbl_COA[SubClass2],"Not Found")</f>
        <v>Current Assets</v>
      </c>
      <c r="J263" t="str">
        <f>_xlfn.XLOOKUP(tbl_GL[[#This Row],[Account_key]],tbl_COA[Account_key],tbl_COA[SubAccount],,0)</f>
        <v>Inventory</v>
      </c>
      <c r="K263">
        <f>YEAR(tbl_GL[[#This Row],[Date]])</f>
        <v>2018</v>
      </c>
    </row>
    <row r="264" spans="1:11" hidden="1" x14ac:dyDescent="0.35">
      <c r="A264">
        <v>134.1</v>
      </c>
      <c r="B264" s="24">
        <v>43185</v>
      </c>
      <c r="C264">
        <v>1</v>
      </c>
      <c r="D264">
        <v>210</v>
      </c>
      <c r="E264" t="s">
        <v>8</v>
      </c>
      <c r="F264" s="15">
        <v>13972</v>
      </c>
      <c r="G264" t="str">
        <f>_xlfn.XLOOKUP(tbl_GL[[#This Row],[Account_key]],tbl_COA[Account_key],tbl_COA[Class],"Not Found")</f>
        <v>Trading account</v>
      </c>
      <c r="H264" t="str">
        <f>_xlfn.XLOOKUP(tbl_GL[[#This Row],[Account_key]],tbl_COA[Account_key],tbl_COA[SubClass],"Not Found")</f>
        <v>Sales</v>
      </c>
      <c r="I264" t="str">
        <f>_xlfn.XLOOKUP(tbl_GL[[#This Row],[Account_key]],tbl_COA[Account_key],tbl_COA[SubClass2],"Not Found")</f>
        <v>Sales</v>
      </c>
      <c r="J264" t="str">
        <f>_xlfn.XLOOKUP(tbl_GL[[#This Row],[Account_key]],tbl_COA[Account_key],tbl_COA[SubAccount],,0)</f>
        <v>Sales</v>
      </c>
      <c r="K264">
        <f>YEAR(tbl_GL[[#This Row],[Date]])</f>
        <v>2018</v>
      </c>
    </row>
    <row r="265" spans="1:11" hidden="1" x14ac:dyDescent="0.35">
      <c r="A265">
        <v>134.19999999999999</v>
      </c>
      <c r="B265" s="24">
        <v>43185</v>
      </c>
      <c r="C265">
        <v>1</v>
      </c>
      <c r="D265">
        <v>30</v>
      </c>
      <c r="E265" t="s">
        <v>8</v>
      </c>
      <c r="F265" s="15">
        <v>13972</v>
      </c>
      <c r="G265" t="str">
        <f>_xlfn.XLOOKUP(tbl_GL[[#This Row],[Account_key]],tbl_COA[Account_key],tbl_COA[Class],"Not Found")</f>
        <v>Assets</v>
      </c>
      <c r="H265" t="str">
        <f>_xlfn.XLOOKUP(tbl_GL[[#This Row],[Account_key]],tbl_COA[Account_key],tbl_COA[SubClass],"Not Found")</f>
        <v>Assets</v>
      </c>
      <c r="I265" t="str">
        <f>_xlfn.XLOOKUP(tbl_GL[[#This Row],[Account_key]],tbl_COA[Account_key],tbl_COA[SubClass2],"Not Found")</f>
        <v>Current Assets</v>
      </c>
      <c r="J265" t="str">
        <f>_xlfn.XLOOKUP(tbl_GL[[#This Row],[Account_key]],tbl_COA[Account_key],tbl_COA[SubAccount],,0)</f>
        <v>Trade Receivables</v>
      </c>
      <c r="K265">
        <f>YEAR(tbl_GL[[#This Row],[Date]])</f>
        <v>2018</v>
      </c>
    </row>
    <row r="266" spans="1:11" hidden="1" x14ac:dyDescent="0.35">
      <c r="A266">
        <v>135.1</v>
      </c>
      <c r="B266" s="24">
        <v>43186</v>
      </c>
      <c r="C266">
        <v>1</v>
      </c>
      <c r="D266">
        <v>300</v>
      </c>
      <c r="E266" t="s">
        <v>97</v>
      </c>
      <c r="F266" s="15">
        <v>-2794</v>
      </c>
      <c r="G266" t="str">
        <f>_xlfn.XLOOKUP(tbl_GL[[#This Row],[Account_key]],tbl_COA[Account_key],tbl_COA[Class],"Not Found")</f>
        <v>Operating account</v>
      </c>
      <c r="H266" t="str">
        <f>_xlfn.XLOOKUP(tbl_GL[[#This Row],[Account_key]],tbl_COA[Account_key],tbl_COA[SubClass],"Not Found")</f>
        <v>Operating Expenses</v>
      </c>
      <c r="I266" t="str">
        <f>_xlfn.XLOOKUP(tbl_GL[[#This Row],[Account_key]],tbl_COA[Account_key],tbl_COA[SubClass2],"Not Found")</f>
        <v>Administration</v>
      </c>
      <c r="J266" t="str">
        <f>_xlfn.XLOOKUP(tbl_GL[[#This Row],[Account_key]],tbl_COA[Account_key],tbl_COA[SubAccount],,0)</f>
        <v>Entertainment</v>
      </c>
      <c r="K266">
        <f>YEAR(tbl_GL[[#This Row],[Date]])</f>
        <v>2018</v>
      </c>
    </row>
    <row r="267" spans="1:11" hidden="1" x14ac:dyDescent="0.35">
      <c r="A267">
        <v>135.19999999999999</v>
      </c>
      <c r="B267" s="24">
        <v>43186</v>
      </c>
      <c r="C267">
        <v>1</v>
      </c>
      <c r="D267">
        <v>120</v>
      </c>
      <c r="E267" t="s">
        <v>97</v>
      </c>
      <c r="F267" s="15">
        <v>2794</v>
      </c>
      <c r="G267" t="str">
        <f>_xlfn.XLOOKUP(tbl_GL[[#This Row],[Account_key]],tbl_COA[Account_key],tbl_COA[Class],"Not Found")</f>
        <v>Liabilities and Owners Equity</v>
      </c>
      <c r="H267" t="str">
        <f>_xlfn.XLOOKUP(tbl_GL[[#This Row],[Account_key]],tbl_COA[Account_key],tbl_COA[SubClass],"Not Found")</f>
        <v>Liabilities</v>
      </c>
      <c r="I267" t="str">
        <f>_xlfn.XLOOKUP(tbl_GL[[#This Row],[Account_key]],tbl_COA[Account_key],tbl_COA[SubClass2],"Not Found")</f>
        <v>Current Liabilities</v>
      </c>
      <c r="J267" t="str">
        <f>_xlfn.XLOOKUP(tbl_GL[[#This Row],[Account_key]],tbl_COA[Account_key],tbl_COA[SubAccount],,0)</f>
        <v>Accrued Expenses</v>
      </c>
      <c r="K267">
        <f>YEAR(tbl_GL[[#This Row],[Date]])</f>
        <v>2018</v>
      </c>
    </row>
    <row r="268" spans="1:11" hidden="1" x14ac:dyDescent="0.35">
      <c r="A268">
        <v>136.1</v>
      </c>
      <c r="B268" s="24">
        <v>43189</v>
      </c>
      <c r="C268">
        <v>1</v>
      </c>
      <c r="D268">
        <v>350</v>
      </c>
      <c r="E268" t="s">
        <v>97</v>
      </c>
      <c r="F268" s="15">
        <v>-2285</v>
      </c>
      <c r="G268" t="str">
        <f>_xlfn.XLOOKUP(tbl_GL[[#This Row],[Account_key]],tbl_COA[Account_key],tbl_COA[Class],"Not Found")</f>
        <v>Operating account</v>
      </c>
      <c r="H268" t="str">
        <f>_xlfn.XLOOKUP(tbl_GL[[#This Row],[Account_key]],tbl_COA[Account_key],tbl_COA[SubClass],"Not Found")</f>
        <v>Operating Expenses</v>
      </c>
      <c r="I268" t="str">
        <f>_xlfn.XLOOKUP(tbl_GL[[#This Row],[Account_key]],tbl_COA[Account_key],tbl_COA[SubClass2],"Not Found")</f>
        <v>Administration</v>
      </c>
      <c r="J268" t="str">
        <f>_xlfn.XLOOKUP(tbl_GL[[#This Row],[Account_key]],tbl_COA[Account_key],tbl_COA[SubAccount],,0)</f>
        <v>Other Expenses</v>
      </c>
      <c r="K268">
        <f>YEAR(tbl_GL[[#This Row],[Date]])</f>
        <v>2018</v>
      </c>
    </row>
    <row r="269" spans="1:11" hidden="1" x14ac:dyDescent="0.35">
      <c r="A269">
        <v>136.19999999999999</v>
      </c>
      <c r="B269" s="24">
        <v>43189</v>
      </c>
      <c r="C269">
        <v>1</v>
      </c>
      <c r="D269">
        <v>120</v>
      </c>
      <c r="E269" t="s">
        <v>97</v>
      </c>
      <c r="F269" s="15">
        <v>2285</v>
      </c>
      <c r="G269" t="str">
        <f>_xlfn.XLOOKUP(tbl_GL[[#This Row],[Account_key]],tbl_COA[Account_key],tbl_COA[Class],"Not Found")</f>
        <v>Liabilities and Owners Equity</v>
      </c>
      <c r="H269" t="str">
        <f>_xlfn.XLOOKUP(tbl_GL[[#This Row],[Account_key]],tbl_COA[Account_key],tbl_COA[SubClass],"Not Found")</f>
        <v>Liabilities</v>
      </c>
      <c r="I269" t="str">
        <f>_xlfn.XLOOKUP(tbl_GL[[#This Row],[Account_key]],tbl_COA[Account_key],tbl_COA[SubClass2],"Not Found")</f>
        <v>Current Liabilities</v>
      </c>
      <c r="J269" t="str">
        <f>_xlfn.XLOOKUP(tbl_GL[[#This Row],[Account_key]],tbl_COA[Account_key],tbl_COA[SubAccount],,0)</f>
        <v>Accrued Expenses</v>
      </c>
      <c r="K269">
        <f>YEAR(tbl_GL[[#This Row],[Date]])</f>
        <v>2018</v>
      </c>
    </row>
    <row r="270" spans="1:11" hidden="1" x14ac:dyDescent="0.35">
      <c r="A270">
        <v>137.1</v>
      </c>
      <c r="B270" s="24">
        <v>43190</v>
      </c>
      <c r="C270">
        <v>1</v>
      </c>
      <c r="D270">
        <v>10</v>
      </c>
      <c r="E270" t="s">
        <v>110</v>
      </c>
      <c r="F270">
        <v>108</v>
      </c>
      <c r="G270" t="str">
        <f>_xlfn.XLOOKUP(tbl_GL[[#This Row],[Account_key]],tbl_COA[Account_key],tbl_COA[Class],"Not Found")</f>
        <v>Assets</v>
      </c>
      <c r="H270" t="str">
        <f>_xlfn.XLOOKUP(tbl_GL[[#This Row],[Account_key]],tbl_COA[Account_key],tbl_COA[SubClass],"Not Found")</f>
        <v>Assets</v>
      </c>
      <c r="I270" t="str">
        <f>_xlfn.XLOOKUP(tbl_GL[[#This Row],[Account_key]],tbl_COA[Account_key],tbl_COA[SubClass2],"Not Found")</f>
        <v>Current Assets</v>
      </c>
      <c r="J270" t="str">
        <f>_xlfn.XLOOKUP(tbl_GL[[#This Row],[Account_key]],tbl_COA[Account_key],tbl_COA[SubAccount],,0)</f>
        <v>Cash at Bank</v>
      </c>
      <c r="K270">
        <f>YEAR(tbl_GL[[#This Row],[Date]])</f>
        <v>2018</v>
      </c>
    </row>
    <row r="271" spans="1:11" hidden="1" x14ac:dyDescent="0.35">
      <c r="A271">
        <v>137.19999999999999</v>
      </c>
      <c r="B271" s="24">
        <v>43190</v>
      </c>
      <c r="C271">
        <v>1</v>
      </c>
      <c r="D271">
        <v>430</v>
      </c>
      <c r="E271" t="s">
        <v>110</v>
      </c>
      <c r="F271">
        <v>108</v>
      </c>
      <c r="G271" t="str">
        <f>_xlfn.XLOOKUP(tbl_GL[[#This Row],[Account_key]],tbl_COA[Account_key],tbl_COA[Class],"Not Found")</f>
        <v>Non-operating</v>
      </c>
      <c r="H271" t="str">
        <f>_xlfn.XLOOKUP(tbl_GL[[#This Row],[Account_key]],tbl_COA[Account_key],tbl_COA[SubClass],"Not Found")</f>
        <v>Exchange Loss/Gain</v>
      </c>
      <c r="I271" t="str">
        <f>_xlfn.XLOOKUP(tbl_GL[[#This Row],[Account_key]],tbl_COA[Account_key],tbl_COA[SubClass2],"Not Found")</f>
        <v>Exchange Loss/Gain</v>
      </c>
      <c r="J271" t="str">
        <f>_xlfn.XLOOKUP(tbl_GL[[#This Row],[Account_key]],tbl_COA[Account_key],tbl_COA[SubAccount],,0)</f>
        <v>Exchange Loss/Gain</v>
      </c>
      <c r="K271">
        <f>YEAR(tbl_GL[[#This Row],[Date]])</f>
        <v>2018</v>
      </c>
    </row>
    <row r="272" spans="1:11" hidden="1" x14ac:dyDescent="0.35">
      <c r="A272">
        <v>138.1</v>
      </c>
      <c r="B272" s="24">
        <v>43190</v>
      </c>
      <c r="C272">
        <v>1</v>
      </c>
      <c r="D272">
        <v>440</v>
      </c>
      <c r="E272" t="s">
        <v>112</v>
      </c>
      <c r="F272">
        <v>-400</v>
      </c>
      <c r="G272" t="str">
        <f>_xlfn.XLOOKUP(tbl_GL[[#This Row],[Account_key]],tbl_COA[Account_key],tbl_COA[Class],"Not Found")</f>
        <v>Interest &amp; Tax</v>
      </c>
      <c r="H272" t="str">
        <f>_xlfn.XLOOKUP(tbl_GL[[#This Row],[Account_key]],tbl_COA[Account_key],tbl_COA[SubClass],"Not Found")</f>
        <v>Interest Expense</v>
      </c>
      <c r="I272" t="str">
        <f>_xlfn.XLOOKUP(tbl_GL[[#This Row],[Account_key]],tbl_COA[Account_key],tbl_COA[SubClass2],"Not Found")</f>
        <v>Interest Expense</v>
      </c>
      <c r="J272" t="str">
        <f>_xlfn.XLOOKUP(tbl_GL[[#This Row],[Account_key]],tbl_COA[Account_key],tbl_COA[SubAccount],,0)</f>
        <v>Interest Expense</v>
      </c>
      <c r="K272">
        <f>YEAR(tbl_GL[[#This Row],[Date]])</f>
        <v>2018</v>
      </c>
    </row>
    <row r="273" spans="1:11" hidden="1" x14ac:dyDescent="0.35">
      <c r="A273">
        <v>138.19999999999999</v>
      </c>
      <c r="B273" s="24">
        <v>43190</v>
      </c>
      <c r="C273">
        <v>1</v>
      </c>
      <c r="D273">
        <v>121</v>
      </c>
      <c r="E273" t="s">
        <v>112</v>
      </c>
      <c r="F273">
        <v>400</v>
      </c>
      <c r="G273" t="str">
        <f>_xlfn.XLOOKUP(tbl_GL[[#This Row],[Account_key]],tbl_COA[Account_key],tbl_COA[Class],"Not Found")</f>
        <v>Liabilities and Owners Equity</v>
      </c>
      <c r="H273" t="str">
        <f>_xlfn.XLOOKUP(tbl_GL[[#This Row],[Account_key]],tbl_COA[Account_key],tbl_COA[SubClass],"Not Found")</f>
        <v>Liabilities</v>
      </c>
      <c r="I273" t="str">
        <f>_xlfn.XLOOKUP(tbl_GL[[#This Row],[Account_key]],tbl_COA[Account_key],tbl_COA[SubClass2],"Not Found")</f>
        <v>Current Liabilities</v>
      </c>
      <c r="J273" t="str">
        <f>_xlfn.XLOOKUP(tbl_GL[[#This Row],[Account_key]],tbl_COA[Account_key],tbl_COA[SubAccount],,0)</f>
        <v>Interest Payable</v>
      </c>
      <c r="K273">
        <f>YEAR(tbl_GL[[#This Row],[Date]])</f>
        <v>2018</v>
      </c>
    </row>
    <row r="274" spans="1:11" hidden="1" x14ac:dyDescent="0.35">
      <c r="A274">
        <v>139.1</v>
      </c>
      <c r="B274" s="24">
        <v>43190</v>
      </c>
      <c r="C274">
        <v>1</v>
      </c>
      <c r="D274">
        <v>10</v>
      </c>
      <c r="E274" t="s">
        <v>113</v>
      </c>
      <c r="F274" s="15">
        <v>476</v>
      </c>
      <c r="G274" t="str">
        <f>_xlfn.XLOOKUP(tbl_GL[[#This Row],[Account_key]],tbl_COA[Account_key],tbl_COA[Class],"Not Found")</f>
        <v>Assets</v>
      </c>
      <c r="H274" t="str">
        <f>_xlfn.XLOOKUP(tbl_GL[[#This Row],[Account_key]],tbl_COA[Account_key],tbl_COA[SubClass],"Not Found")</f>
        <v>Assets</v>
      </c>
      <c r="I274" t="str">
        <f>_xlfn.XLOOKUP(tbl_GL[[#This Row],[Account_key]],tbl_COA[Account_key],tbl_COA[SubClass2],"Not Found")</f>
        <v>Current Assets</v>
      </c>
      <c r="J274" t="str">
        <f>_xlfn.XLOOKUP(tbl_GL[[#This Row],[Account_key]],tbl_COA[Account_key],tbl_COA[SubAccount],,0)</f>
        <v>Cash at Bank</v>
      </c>
      <c r="K274">
        <f>YEAR(tbl_GL[[#This Row],[Date]])</f>
        <v>2018</v>
      </c>
    </row>
    <row r="275" spans="1:11" hidden="1" x14ac:dyDescent="0.35">
      <c r="A275">
        <v>139.19999999999999</v>
      </c>
      <c r="B275" s="24">
        <v>43190</v>
      </c>
      <c r="C275">
        <v>1</v>
      </c>
      <c r="D275">
        <v>410</v>
      </c>
      <c r="E275" t="s">
        <v>113</v>
      </c>
      <c r="F275" s="15">
        <v>476</v>
      </c>
      <c r="G275" t="str">
        <f>_xlfn.XLOOKUP(tbl_GL[[#This Row],[Account_key]],tbl_COA[Account_key],tbl_COA[Class],"Not Found")</f>
        <v>Non-operating</v>
      </c>
      <c r="H275" t="str">
        <f>_xlfn.XLOOKUP(tbl_GL[[#This Row],[Account_key]],tbl_COA[Account_key],tbl_COA[SubClass],"Not Found")</f>
        <v>Interest Income</v>
      </c>
      <c r="I275" t="str">
        <f>_xlfn.XLOOKUP(tbl_GL[[#This Row],[Account_key]],tbl_COA[Account_key],tbl_COA[SubClass2],"Not Found")</f>
        <v>Interest Income</v>
      </c>
      <c r="J275" t="str">
        <f>_xlfn.XLOOKUP(tbl_GL[[#This Row],[Account_key]],tbl_COA[Account_key],tbl_COA[SubAccount],,0)</f>
        <v>Interest Income</v>
      </c>
      <c r="K275">
        <f>YEAR(tbl_GL[[#This Row],[Date]])</f>
        <v>2018</v>
      </c>
    </row>
    <row r="276" spans="1:11" hidden="1" x14ac:dyDescent="0.35">
      <c r="A276">
        <v>140.1</v>
      </c>
      <c r="B276" s="24">
        <v>43190</v>
      </c>
      <c r="C276">
        <v>1</v>
      </c>
      <c r="D276">
        <v>400</v>
      </c>
      <c r="E276" t="s">
        <v>104</v>
      </c>
      <c r="F276" s="15">
        <v>-500</v>
      </c>
      <c r="G276" t="str">
        <f>_xlfn.XLOOKUP(tbl_GL[[#This Row],[Account_key]],tbl_COA[Account_key],tbl_COA[Class],"Not Found")</f>
        <v>Operating account</v>
      </c>
      <c r="H276" t="str">
        <f>_xlfn.XLOOKUP(tbl_GL[[#This Row],[Account_key]],tbl_COA[Account_key],tbl_COA[SubClass],"Not Found")</f>
        <v>Depreciation &amp; Amortization</v>
      </c>
      <c r="I276" t="str">
        <f>_xlfn.XLOOKUP(tbl_GL[[#This Row],[Account_key]],tbl_COA[Account_key],tbl_COA[SubClass2],"Not Found")</f>
        <v>Amortization</v>
      </c>
      <c r="J276" t="str">
        <f>_xlfn.XLOOKUP(tbl_GL[[#This Row],[Account_key]],tbl_COA[Account_key],tbl_COA[SubAccount],,0)</f>
        <v>Amortization of Intangible Assets</v>
      </c>
      <c r="K276">
        <f>YEAR(tbl_GL[[#This Row],[Date]])</f>
        <v>2018</v>
      </c>
    </row>
    <row r="277" spans="1:11" hidden="1" x14ac:dyDescent="0.35">
      <c r="A277">
        <v>140.19999999999999</v>
      </c>
      <c r="B277" s="24">
        <v>43190</v>
      </c>
      <c r="C277">
        <v>1</v>
      </c>
      <c r="D277">
        <v>100</v>
      </c>
      <c r="E277" t="s">
        <v>104</v>
      </c>
      <c r="F277" s="15">
        <v>-500</v>
      </c>
      <c r="G277" t="str">
        <f>_xlfn.XLOOKUP(tbl_GL[[#This Row],[Account_key]],tbl_COA[Account_key],tbl_COA[Class],"Not Found")</f>
        <v>Assets</v>
      </c>
      <c r="H277" t="str">
        <f>_xlfn.XLOOKUP(tbl_GL[[#This Row],[Account_key]],tbl_COA[Account_key],tbl_COA[SubClass],"Not Found")</f>
        <v>Assets</v>
      </c>
      <c r="I277" t="str">
        <f>_xlfn.XLOOKUP(tbl_GL[[#This Row],[Account_key]],tbl_COA[Account_key],tbl_COA[SubClass2],"Not Found")</f>
        <v>Non-Current Assets</v>
      </c>
      <c r="J277" t="str">
        <f>_xlfn.XLOOKUP(tbl_GL[[#This Row],[Account_key]],tbl_COA[Account_key],tbl_COA[SubAccount],,0)</f>
        <v>Patents and trademarks</v>
      </c>
      <c r="K277">
        <f>YEAR(tbl_GL[[#This Row],[Date]])</f>
        <v>2018</v>
      </c>
    </row>
    <row r="278" spans="1:11" hidden="1" x14ac:dyDescent="0.35">
      <c r="A278">
        <v>141.1</v>
      </c>
      <c r="B278" s="24">
        <v>43190</v>
      </c>
      <c r="C278">
        <v>1</v>
      </c>
      <c r="D278" s="9">
        <v>450</v>
      </c>
      <c r="E278" s="1" t="s">
        <v>108</v>
      </c>
      <c r="F278" s="15">
        <v>1537</v>
      </c>
      <c r="G278" t="str">
        <f>_xlfn.XLOOKUP(tbl_GL[[#This Row],[Account_key]],tbl_COA[Account_key],tbl_COA[Class],"Not Found")</f>
        <v>Interest &amp; Tax</v>
      </c>
      <c r="H278" t="str">
        <f>_xlfn.XLOOKUP(tbl_GL[[#This Row],[Account_key]],tbl_COA[Account_key],tbl_COA[SubClass],"Not Found")</f>
        <v>Taxation</v>
      </c>
      <c r="I278" t="str">
        <f>_xlfn.XLOOKUP(tbl_GL[[#This Row],[Account_key]],tbl_COA[Account_key],tbl_COA[SubClass2],"Not Found")</f>
        <v>Taxation</v>
      </c>
      <c r="J278" t="str">
        <f>_xlfn.XLOOKUP(tbl_GL[[#This Row],[Account_key]],tbl_COA[Account_key],tbl_COA[SubAccount],,0)</f>
        <v>Taxation</v>
      </c>
      <c r="K278">
        <f>YEAR(tbl_GL[[#This Row],[Date]])</f>
        <v>2018</v>
      </c>
    </row>
    <row r="279" spans="1:11" hidden="1" x14ac:dyDescent="0.35">
      <c r="A279">
        <v>141.19999999999999</v>
      </c>
      <c r="B279" s="24">
        <v>43190</v>
      </c>
      <c r="C279">
        <v>1</v>
      </c>
      <c r="D279" s="9">
        <v>122</v>
      </c>
      <c r="E279" s="1" t="s">
        <v>108</v>
      </c>
      <c r="F279" s="15">
        <v>-1537</v>
      </c>
      <c r="G279" t="str">
        <f>_xlfn.XLOOKUP(tbl_GL[[#This Row],[Account_key]],tbl_COA[Account_key],tbl_COA[Class],"Not Found")</f>
        <v>Liabilities and Owners Equity</v>
      </c>
      <c r="H279" t="str">
        <f>_xlfn.XLOOKUP(tbl_GL[[#This Row],[Account_key]],tbl_COA[Account_key],tbl_COA[SubClass],"Not Found")</f>
        <v>Liabilities</v>
      </c>
      <c r="I279" t="str">
        <f>_xlfn.XLOOKUP(tbl_GL[[#This Row],[Account_key]],tbl_COA[Account_key],tbl_COA[SubClass2],"Not Found")</f>
        <v>Current Liabilities</v>
      </c>
      <c r="J279" t="str">
        <f>_xlfn.XLOOKUP(tbl_GL[[#This Row],[Account_key]],tbl_COA[Account_key],tbl_COA[SubAccount],,0)</f>
        <v>Tax payable</v>
      </c>
      <c r="K279">
        <f>YEAR(tbl_GL[[#This Row],[Date]])</f>
        <v>2018</v>
      </c>
    </row>
    <row r="280" spans="1:11" hidden="1" x14ac:dyDescent="0.35">
      <c r="A280">
        <v>143.1</v>
      </c>
      <c r="B280" s="24">
        <v>43190</v>
      </c>
      <c r="C280">
        <v>1</v>
      </c>
      <c r="D280">
        <v>240</v>
      </c>
      <c r="E280" t="s">
        <v>56</v>
      </c>
      <c r="F280" s="15">
        <v>-5000</v>
      </c>
      <c r="G280" t="str">
        <f>_xlfn.XLOOKUP(tbl_GL[[#This Row],[Account_key]],tbl_COA[Account_key],tbl_COA[Class],"Not Found")</f>
        <v>Operating account</v>
      </c>
      <c r="H280" t="str">
        <f>_xlfn.XLOOKUP(tbl_GL[[#This Row],[Account_key]],tbl_COA[Account_key],tbl_COA[SubClass],"Not Found")</f>
        <v>Operating Expenses</v>
      </c>
      <c r="I280" t="str">
        <f>_xlfn.XLOOKUP(tbl_GL[[#This Row],[Account_key]],tbl_COA[Account_key],tbl_COA[SubClass2],"Not Found")</f>
        <v>Sales &amp; Distribution</v>
      </c>
      <c r="J280" t="str">
        <f>_xlfn.XLOOKUP(tbl_GL[[#This Row],[Account_key]],tbl_COA[Account_key],tbl_COA[SubAccount],,0)</f>
        <v>Salaries</v>
      </c>
      <c r="K280">
        <f>YEAR(tbl_GL[[#This Row],[Date]])</f>
        <v>2018</v>
      </c>
    </row>
    <row r="281" spans="1:11" hidden="1" x14ac:dyDescent="0.35">
      <c r="A281">
        <v>143.19999999999999</v>
      </c>
      <c r="B281" s="24">
        <v>43190</v>
      </c>
      <c r="C281">
        <v>1</v>
      </c>
      <c r="D281">
        <v>10</v>
      </c>
      <c r="E281" t="s">
        <v>56</v>
      </c>
      <c r="F281" s="15">
        <v>-5000</v>
      </c>
      <c r="G281" t="str">
        <f>_xlfn.XLOOKUP(tbl_GL[[#This Row],[Account_key]],tbl_COA[Account_key],tbl_COA[Class],"Not Found")</f>
        <v>Assets</v>
      </c>
      <c r="H281" t="str">
        <f>_xlfn.XLOOKUP(tbl_GL[[#This Row],[Account_key]],tbl_COA[Account_key],tbl_COA[SubClass],"Not Found")</f>
        <v>Assets</v>
      </c>
      <c r="I281" t="str">
        <f>_xlfn.XLOOKUP(tbl_GL[[#This Row],[Account_key]],tbl_COA[Account_key],tbl_COA[SubClass2],"Not Found")</f>
        <v>Current Assets</v>
      </c>
      <c r="J281" t="str">
        <f>_xlfn.XLOOKUP(tbl_GL[[#This Row],[Account_key]],tbl_COA[Account_key],tbl_COA[SubAccount],,0)</f>
        <v>Cash at Bank</v>
      </c>
      <c r="K281">
        <f>YEAR(tbl_GL[[#This Row],[Date]])</f>
        <v>2018</v>
      </c>
    </row>
    <row r="282" spans="1:11" hidden="1" x14ac:dyDescent="0.35">
      <c r="A282">
        <v>144.1</v>
      </c>
      <c r="B282" s="24">
        <v>43190</v>
      </c>
      <c r="C282">
        <v>1</v>
      </c>
      <c r="D282" s="8">
        <v>380</v>
      </c>
      <c r="E282" t="s">
        <v>101</v>
      </c>
      <c r="F282" s="14">
        <v>-10000</v>
      </c>
      <c r="G282" t="str">
        <f>_xlfn.XLOOKUP(tbl_GL[[#This Row],[Account_key]],tbl_COA[Account_key],tbl_COA[Class],"Not Found")</f>
        <v>Operating account</v>
      </c>
      <c r="H282" t="str">
        <f>_xlfn.XLOOKUP(tbl_GL[[#This Row],[Account_key]],tbl_COA[Account_key],tbl_COA[SubClass],"Not Found")</f>
        <v>Depreciation &amp; Amortization</v>
      </c>
      <c r="I282" t="str">
        <f>_xlfn.XLOOKUP(tbl_GL[[#This Row],[Account_key]],tbl_COA[Account_key],tbl_COA[SubClass2],"Not Found")</f>
        <v>Depreciation</v>
      </c>
      <c r="J282" t="str">
        <f>_xlfn.XLOOKUP(tbl_GL[[#This Row],[Account_key]],tbl_COA[Account_key],tbl_COA[SubAccount],,0)</f>
        <v>Equipment</v>
      </c>
      <c r="K282">
        <f>YEAR(tbl_GL[[#This Row],[Date]])</f>
        <v>2018</v>
      </c>
    </row>
    <row r="283" spans="1:11" hidden="1" x14ac:dyDescent="0.35">
      <c r="A283">
        <v>144.19999999999999</v>
      </c>
      <c r="B283" s="24">
        <v>43190</v>
      </c>
      <c r="C283">
        <v>1</v>
      </c>
      <c r="D283" s="8">
        <v>90</v>
      </c>
      <c r="E283" t="s">
        <v>101</v>
      </c>
      <c r="F283" s="14">
        <v>-10000</v>
      </c>
      <c r="G283" t="str">
        <f>_xlfn.XLOOKUP(tbl_GL[[#This Row],[Account_key]],tbl_COA[Account_key],tbl_COA[Class],"Not Found")</f>
        <v>Assets</v>
      </c>
      <c r="H283" t="str">
        <f>_xlfn.XLOOKUP(tbl_GL[[#This Row],[Account_key]],tbl_COA[Account_key],tbl_COA[SubClass],"Not Found")</f>
        <v>Assets</v>
      </c>
      <c r="I283" t="str">
        <f>_xlfn.XLOOKUP(tbl_GL[[#This Row],[Account_key]],tbl_COA[Account_key],tbl_COA[SubClass2],"Not Found")</f>
        <v>Non-Current Assets</v>
      </c>
      <c r="J283" t="str">
        <f>_xlfn.XLOOKUP(tbl_GL[[#This Row],[Account_key]],tbl_COA[Account_key],tbl_COA[SubAccount],,0)</f>
        <v>Office Furniture &amp; Equipment</v>
      </c>
      <c r="K283">
        <f>YEAR(tbl_GL[[#This Row],[Date]])</f>
        <v>2018</v>
      </c>
    </row>
    <row r="284" spans="1:11" hidden="1" x14ac:dyDescent="0.35">
      <c r="A284">
        <v>145.1</v>
      </c>
      <c r="B284" s="24">
        <v>43191</v>
      </c>
      <c r="C284">
        <v>1</v>
      </c>
      <c r="D284">
        <v>230</v>
      </c>
      <c r="E284" t="s">
        <v>4</v>
      </c>
      <c r="F284" s="14">
        <v>-848</v>
      </c>
      <c r="G284" t="str">
        <f>_xlfn.XLOOKUP(tbl_GL[[#This Row],[Account_key]],tbl_COA[Account_key],tbl_COA[Class],"Not Found")</f>
        <v>Trading account</v>
      </c>
      <c r="H284" t="str">
        <f>_xlfn.XLOOKUP(tbl_GL[[#This Row],[Account_key]],tbl_COA[Account_key],tbl_COA[SubClass],"Not Found")</f>
        <v>Cost of Sales</v>
      </c>
      <c r="I284" t="str">
        <f>_xlfn.XLOOKUP(tbl_GL[[#This Row],[Account_key]],tbl_COA[Account_key],tbl_COA[SubClass2],"Not Found")</f>
        <v>Cost of Sales</v>
      </c>
      <c r="J284" t="str">
        <f>_xlfn.XLOOKUP(tbl_GL[[#This Row],[Account_key]],tbl_COA[Account_key],tbl_COA[SubAccount],,0)</f>
        <v>Cost of Sales</v>
      </c>
      <c r="K284">
        <f>YEAR(tbl_GL[[#This Row],[Date]])</f>
        <v>2018</v>
      </c>
    </row>
    <row r="285" spans="1:11" hidden="1" x14ac:dyDescent="0.35">
      <c r="A285">
        <v>145.19999999999999</v>
      </c>
      <c r="B285" s="24">
        <v>43191</v>
      </c>
      <c r="C285">
        <v>1</v>
      </c>
      <c r="D285">
        <v>60</v>
      </c>
      <c r="E285" t="s">
        <v>4</v>
      </c>
      <c r="F285" s="15">
        <v>-848</v>
      </c>
      <c r="G285" t="str">
        <f>_xlfn.XLOOKUP(tbl_GL[[#This Row],[Account_key]],tbl_COA[Account_key],tbl_COA[Class],"Not Found")</f>
        <v>Assets</v>
      </c>
      <c r="H285" t="str">
        <f>_xlfn.XLOOKUP(tbl_GL[[#This Row],[Account_key]],tbl_COA[Account_key],tbl_COA[SubClass],"Not Found")</f>
        <v>Assets</v>
      </c>
      <c r="I285" t="str">
        <f>_xlfn.XLOOKUP(tbl_GL[[#This Row],[Account_key]],tbl_COA[Account_key],tbl_COA[SubClass2],"Not Found")</f>
        <v>Current Assets</v>
      </c>
      <c r="J285" t="str">
        <f>_xlfn.XLOOKUP(tbl_GL[[#This Row],[Account_key]],tbl_COA[Account_key],tbl_COA[SubAccount],,0)</f>
        <v>Inventory</v>
      </c>
      <c r="K285">
        <f>YEAR(tbl_GL[[#This Row],[Date]])</f>
        <v>2018</v>
      </c>
    </row>
    <row r="286" spans="1:11" hidden="1" x14ac:dyDescent="0.35">
      <c r="A286">
        <v>146.1</v>
      </c>
      <c r="B286" s="24">
        <v>43191</v>
      </c>
      <c r="C286">
        <v>1</v>
      </c>
      <c r="D286">
        <v>210</v>
      </c>
      <c r="E286" t="s">
        <v>8</v>
      </c>
      <c r="F286" s="15">
        <v>2826</v>
      </c>
      <c r="G286" t="str">
        <f>_xlfn.XLOOKUP(tbl_GL[[#This Row],[Account_key]],tbl_COA[Account_key],tbl_COA[Class],"Not Found")</f>
        <v>Trading account</v>
      </c>
      <c r="H286" t="str">
        <f>_xlfn.XLOOKUP(tbl_GL[[#This Row],[Account_key]],tbl_COA[Account_key],tbl_COA[SubClass],"Not Found")</f>
        <v>Sales</v>
      </c>
      <c r="I286" t="str">
        <f>_xlfn.XLOOKUP(tbl_GL[[#This Row],[Account_key]],tbl_COA[Account_key],tbl_COA[SubClass2],"Not Found")</f>
        <v>Sales</v>
      </c>
      <c r="J286" t="str">
        <f>_xlfn.XLOOKUP(tbl_GL[[#This Row],[Account_key]],tbl_COA[Account_key],tbl_COA[SubAccount],,0)</f>
        <v>Sales</v>
      </c>
      <c r="K286">
        <f>YEAR(tbl_GL[[#This Row],[Date]])</f>
        <v>2018</v>
      </c>
    </row>
    <row r="287" spans="1:11" hidden="1" x14ac:dyDescent="0.35">
      <c r="A287">
        <v>146.19999999999999</v>
      </c>
      <c r="B287" s="24">
        <v>43191</v>
      </c>
      <c r="C287">
        <v>1</v>
      </c>
      <c r="D287">
        <v>30</v>
      </c>
      <c r="E287" t="s">
        <v>8</v>
      </c>
      <c r="F287" s="15">
        <v>2826</v>
      </c>
      <c r="G287" t="str">
        <f>_xlfn.XLOOKUP(tbl_GL[[#This Row],[Account_key]],tbl_COA[Account_key],tbl_COA[Class],"Not Found")</f>
        <v>Assets</v>
      </c>
      <c r="H287" t="str">
        <f>_xlfn.XLOOKUP(tbl_GL[[#This Row],[Account_key]],tbl_COA[Account_key],tbl_COA[SubClass],"Not Found")</f>
        <v>Assets</v>
      </c>
      <c r="I287" t="str">
        <f>_xlfn.XLOOKUP(tbl_GL[[#This Row],[Account_key]],tbl_COA[Account_key],tbl_COA[SubClass2],"Not Found")</f>
        <v>Current Assets</v>
      </c>
      <c r="J287" t="str">
        <f>_xlfn.XLOOKUP(tbl_GL[[#This Row],[Account_key]],tbl_COA[Account_key],tbl_COA[SubAccount],,0)</f>
        <v>Trade Receivables</v>
      </c>
      <c r="K287">
        <f>YEAR(tbl_GL[[#This Row],[Date]])</f>
        <v>2018</v>
      </c>
    </row>
    <row r="288" spans="1:11" hidden="1" x14ac:dyDescent="0.35">
      <c r="A288">
        <v>147.1</v>
      </c>
      <c r="B288" s="24">
        <v>43191</v>
      </c>
      <c r="C288">
        <v>1</v>
      </c>
      <c r="D288">
        <v>30</v>
      </c>
      <c r="E288" t="s">
        <v>80</v>
      </c>
      <c r="F288" s="15">
        <v>-14243</v>
      </c>
      <c r="G288" t="str">
        <f>_xlfn.XLOOKUP(tbl_GL[[#This Row],[Account_key]],tbl_COA[Account_key],tbl_COA[Class],"Not Found")</f>
        <v>Assets</v>
      </c>
      <c r="H288" t="str">
        <f>_xlfn.XLOOKUP(tbl_GL[[#This Row],[Account_key]],tbl_COA[Account_key],tbl_COA[SubClass],"Not Found")</f>
        <v>Assets</v>
      </c>
      <c r="I288" t="str">
        <f>_xlfn.XLOOKUP(tbl_GL[[#This Row],[Account_key]],tbl_COA[Account_key],tbl_COA[SubClass2],"Not Found")</f>
        <v>Current Assets</v>
      </c>
      <c r="J288" t="str">
        <f>_xlfn.XLOOKUP(tbl_GL[[#This Row],[Account_key]],tbl_COA[Account_key],tbl_COA[SubAccount],,0)</f>
        <v>Trade Receivables</v>
      </c>
      <c r="K288">
        <f>YEAR(tbl_GL[[#This Row],[Date]])</f>
        <v>2018</v>
      </c>
    </row>
    <row r="289" spans="1:11" hidden="1" x14ac:dyDescent="0.35">
      <c r="A289">
        <v>147.19999999999999</v>
      </c>
      <c r="B289" s="24">
        <v>43191</v>
      </c>
      <c r="C289">
        <v>1</v>
      </c>
      <c r="D289">
        <v>10</v>
      </c>
      <c r="E289" t="s">
        <v>80</v>
      </c>
      <c r="F289" s="15">
        <v>14243</v>
      </c>
      <c r="G289" t="str">
        <f>_xlfn.XLOOKUP(tbl_GL[[#This Row],[Account_key]],tbl_COA[Account_key],tbl_COA[Class],"Not Found")</f>
        <v>Assets</v>
      </c>
      <c r="H289" t="str">
        <f>_xlfn.XLOOKUP(tbl_GL[[#This Row],[Account_key]],tbl_COA[Account_key],tbl_COA[SubClass],"Not Found")</f>
        <v>Assets</v>
      </c>
      <c r="I289" t="str">
        <f>_xlfn.XLOOKUP(tbl_GL[[#This Row],[Account_key]],tbl_COA[Account_key],tbl_COA[SubClass2],"Not Found")</f>
        <v>Current Assets</v>
      </c>
      <c r="J289" t="str">
        <f>_xlfn.XLOOKUP(tbl_GL[[#This Row],[Account_key]],tbl_COA[Account_key],tbl_COA[SubAccount],,0)</f>
        <v>Cash at Bank</v>
      </c>
      <c r="K289">
        <f>YEAR(tbl_GL[[#This Row],[Date]])</f>
        <v>2018</v>
      </c>
    </row>
    <row r="290" spans="1:11" hidden="1" x14ac:dyDescent="0.35">
      <c r="A290">
        <v>148.1</v>
      </c>
      <c r="B290" s="24">
        <v>43191</v>
      </c>
      <c r="C290">
        <v>1</v>
      </c>
      <c r="D290">
        <v>60</v>
      </c>
      <c r="E290" t="s">
        <v>84</v>
      </c>
      <c r="F290" s="15">
        <v>20000</v>
      </c>
      <c r="G290" t="str">
        <f>_xlfn.XLOOKUP(tbl_GL[[#This Row],[Account_key]],tbl_COA[Account_key],tbl_COA[Class],"Not Found")</f>
        <v>Assets</v>
      </c>
      <c r="H290" t="str">
        <f>_xlfn.XLOOKUP(tbl_GL[[#This Row],[Account_key]],tbl_COA[Account_key],tbl_COA[SubClass],"Not Found")</f>
        <v>Assets</v>
      </c>
      <c r="I290" t="str">
        <f>_xlfn.XLOOKUP(tbl_GL[[#This Row],[Account_key]],tbl_COA[Account_key],tbl_COA[SubClass2],"Not Found")</f>
        <v>Current Assets</v>
      </c>
      <c r="J290" t="str">
        <f>_xlfn.XLOOKUP(tbl_GL[[#This Row],[Account_key]],tbl_COA[Account_key],tbl_COA[SubAccount],,0)</f>
        <v>Inventory</v>
      </c>
      <c r="K290">
        <f>YEAR(tbl_GL[[#This Row],[Date]])</f>
        <v>2018</v>
      </c>
    </row>
    <row r="291" spans="1:11" hidden="1" x14ac:dyDescent="0.35">
      <c r="A291">
        <v>148.19999999999999</v>
      </c>
      <c r="B291" s="24">
        <v>43191</v>
      </c>
      <c r="C291">
        <v>1</v>
      </c>
      <c r="D291">
        <v>110</v>
      </c>
      <c r="E291" t="s">
        <v>84</v>
      </c>
      <c r="F291" s="15">
        <v>20000</v>
      </c>
      <c r="G291" t="str">
        <f>_xlfn.XLOOKUP(tbl_GL[[#This Row],[Account_key]],tbl_COA[Account_key],tbl_COA[Class],"Not Found")</f>
        <v>Liabilities and Owners Equity</v>
      </c>
      <c r="H291" t="str">
        <f>_xlfn.XLOOKUP(tbl_GL[[#This Row],[Account_key]],tbl_COA[Account_key],tbl_COA[SubClass],"Not Found")</f>
        <v>Liabilities</v>
      </c>
      <c r="I291" t="str">
        <f>_xlfn.XLOOKUP(tbl_GL[[#This Row],[Account_key]],tbl_COA[Account_key],tbl_COA[SubClass2],"Not Found")</f>
        <v>Current Liabilities</v>
      </c>
      <c r="J291" t="str">
        <f>_xlfn.XLOOKUP(tbl_GL[[#This Row],[Account_key]],tbl_COA[Account_key],tbl_COA[SubAccount],,0)</f>
        <v>Trade Payables</v>
      </c>
      <c r="K291">
        <f>YEAR(tbl_GL[[#This Row],[Date]])</f>
        <v>2018</v>
      </c>
    </row>
    <row r="292" spans="1:11" hidden="1" x14ac:dyDescent="0.35">
      <c r="A292">
        <v>149.1</v>
      </c>
      <c r="B292" s="24">
        <v>43192</v>
      </c>
      <c r="C292">
        <v>1</v>
      </c>
      <c r="D292">
        <v>320</v>
      </c>
      <c r="E292" t="s">
        <v>97</v>
      </c>
      <c r="F292" s="15">
        <v>-2005</v>
      </c>
      <c r="G292" t="str">
        <f>_xlfn.XLOOKUP(tbl_GL[[#This Row],[Account_key]],tbl_COA[Account_key],tbl_COA[Class],"Not Found")</f>
        <v>Operating account</v>
      </c>
      <c r="H292" t="str">
        <f>_xlfn.XLOOKUP(tbl_GL[[#This Row],[Account_key]],tbl_COA[Account_key],tbl_COA[SubClass],"Not Found")</f>
        <v>Operating Expenses</v>
      </c>
      <c r="I292" t="str">
        <f>_xlfn.XLOOKUP(tbl_GL[[#This Row],[Account_key]],tbl_COA[Account_key],tbl_COA[SubClass2],"Not Found")</f>
        <v>Administration</v>
      </c>
      <c r="J292" t="str">
        <f>_xlfn.XLOOKUP(tbl_GL[[#This Row],[Account_key]],tbl_COA[Account_key],tbl_COA[SubAccount],,0)</f>
        <v>Professional Services</v>
      </c>
      <c r="K292">
        <f>YEAR(tbl_GL[[#This Row],[Date]])</f>
        <v>2018</v>
      </c>
    </row>
    <row r="293" spans="1:11" hidden="1" x14ac:dyDescent="0.35">
      <c r="A293">
        <v>149.19999999999999</v>
      </c>
      <c r="B293" s="24">
        <v>43192</v>
      </c>
      <c r="C293">
        <v>1</v>
      </c>
      <c r="D293">
        <v>120</v>
      </c>
      <c r="E293" t="s">
        <v>97</v>
      </c>
      <c r="F293" s="15">
        <v>2005</v>
      </c>
      <c r="G293" t="str">
        <f>_xlfn.XLOOKUP(tbl_GL[[#This Row],[Account_key]],tbl_COA[Account_key],tbl_COA[Class],"Not Found")</f>
        <v>Liabilities and Owners Equity</v>
      </c>
      <c r="H293" t="str">
        <f>_xlfn.XLOOKUP(tbl_GL[[#This Row],[Account_key]],tbl_COA[Account_key],tbl_COA[SubClass],"Not Found")</f>
        <v>Liabilities</v>
      </c>
      <c r="I293" t="str">
        <f>_xlfn.XLOOKUP(tbl_GL[[#This Row],[Account_key]],tbl_COA[Account_key],tbl_COA[SubClass2],"Not Found")</f>
        <v>Current Liabilities</v>
      </c>
      <c r="J293" t="str">
        <f>_xlfn.XLOOKUP(tbl_GL[[#This Row],[Account_key]],tbl_COA[Account_key],tbl_COA[SubAccount],,0)</f>
        <v>Accrued Expenses</v>
      </c>
      <c r="K293">
        <f>YEAR(tbl_GL[[#This Row],[Date]])</f>
        <v>2018</v>
      </c>
    </row>
    <row r="294" spans="1:11" hidden="1" x14ac:dyDescent="0.35">
      <c r="A294">
        <v>150.1</v>
      </c>
      <c r="B294" s="24">
        <v>43192</v>
      </c>
      <c r="C294">
        <v>1</v>
      </c>
      <c r="D294">
        <v>10</v>
      </c>
      <c r="E294" t="s">
        <v>98</v>
      </c>
      <c r="F294" s="15">
        <v>-2522</v>
      </c>
      <c r="G294" t="str">
        <f>_xlfn.XLOOKUP(tbl_GL[[#This Row],[Account_key]],tbl_COA[Account_key],tbl_COA[Class],"Not Found")</f>
        <v>Assets</v>
      </c>
      <c r="H294" t="str">
        <f>_xlfn.XLOOKUP(tbl_GL[[#This Row],[Account_key]],tbl_COA[Account_key],tbl_COA[SubClass],"Not Found")</f>
        <v>Assets</v>
      </c>
      <c r="I294" t="str">
        <f>_xlfn.XLOOKUP(tbl_GL[[#This Row],[Account_key]],tbl_COA[Account_key],tbl_COA[SubClass2],"Not Found")</f>
        <v>Current Assets</v>
      </c>
      <c r="J294" t="str">
        <f>_xlfn.XLOOKUP(tbl_GL[[#This Row],[Account_key]],tbl_COA[Account_key],tbl_COA[SubAccount],,0)</f>
        <v>Cash at Bank</v>
      </c>
      <c r="K294">
        <f>YEAR(tbl_GL[[#This Row],[Date]])</f>
        <v>2018</v>
      </c>
    </row>
    <row r="295" spans="1:11" hidden="1" x14ac:dyDescent="0.35">
      <c r="A295">
        <v>150.19999999999999</v>
      </c>
      <c r="B295" s="24">
        <v>43192</v>
      </c>
      <c r="C295">
        <v>1</v>
      </c>
      <c r="D295">
        <v>120</v>
      </c>
      <c r="E295" t="s">
        <v>98</v>
      </c>
      <c r="F295" s="15">
        <v>-2522</v>
      </c>
      <c r="G295" t="str">
        <f>_xlfn.XLOOKUP(tbl_GL[[#This Row],[Account_key]],tbl_COA[Account_key],tbl_COA[Class],"Not Found")</f>
        <v>Liabilities and Owners Equity</v>
      </c>
      <c r="H295" t="str">
        <f>_xlfn.XLOOKUP(tbl_GL[[#This Row],[Account_key]],tbl_COA[Account_key],tbl_COA[SubClass],"Not Found")</f>
        <v>Liabilities</v>
      </c>
      <c r="I295" t="str">
        <f>_xlfn.XLOOKUP(tbl_GL[[#This Row],[Account_key]],tbl_COA[Account_key],tbl_COA[SubClass2],"Not Found")</f>
        <v>Current Liabilities</v>
      </c>
      <c r="J295" t="str">
        <f>_xlfn.XLOOKUP(tbl_GL[[#This Row],[Account_key]],tbl_COA[Account_key],tbl_COA[SubAccount],,0)</f>
        <v>Accrued Expenses</v>
      </c>
      <c r="K295">
        <f>YEAR(tbl_GL[[#This Row],[Date]])</f>
        <v>2018</v>
      </c>
    </row>
    <row r="296" spans="1:11" hidden="1" x14ac:dyDescent="0.35">
      <c r="A296">
        <v>151.1</v>
      </c>
      <c r="B296" s="24">
        <v>43193</v>
      </c>
      <c r="C296">
        <v>1</v>
      </c>
      <c r="D296">
        <v>290</v>
      </c>
      <c r="E296" t="s">
        <v>99</v>
      </c>
      <c r="F296" s="15">
        <v>-177</v>
      </c>
      <c r="G296" t="str">
        <f>_xlfn.XLOOKUP(tbl_GL[[#This Row],[Account_key]],tbl_COA[Account_key],tbl_COA[Class],"Not Found")</f>
        <v>Operating account</v>
      </c>
      <c r="H296" t="str">
        <f>_xlfn.XLOOKUP(tbl_GL[[#This Row],[Account_key]],tbl_COA[Account_key],tbl_COA[SubClass],"Not Found")</f>
        <v>Operating Expenses</v>
      </c>
      <c r="I296" t="str">
        <f>_xlfn.XLOOKUP(tbl_GL[[#This Row],[Account_key]],tbl_COA[Account_key],tbl_COA[SubClass2],"Not Found")</f>
        <v>Administration</v>
      </c>
      <c r="J296" t="str">
        <f>_xlfn.XLOOKUP(tbl_GL[[#This Row],[Account_key]],tbl_COA[Account_key],tbl_COA[SubAccount],,0)</f>
        <v>Travel</v>
      </c>
      <c r="K296">
        <f>YEAR(tbl_GL[[#This Row],[Date]])</f>
        <v>2018</v>
      </c>
    </row>
    <row r="297" spans="1:11" hidden="1" x14ac:dyDescent="0.35">
      <c r="A297">
        <v>151.19999999999999</v>
      </c>
      <c r="B297" s="24">
        <v>43193</v>
      </c>
      <c r="C297">
        <v>1</v>
      </c>
      <c r="D297">
        <v>20</v>
      </c>
      <c r="E297" t="s">
        <v>99</v>
      </c>
      <c r="F297" s="15">
        <v>-177</v>
      </c>
      <c r="G297" t="str">
        <f>_xlfn.XLOOKUP(tbl_GL[[#This Row],[Account_key]],tbl_COA[Account_key],tbl_COA[Class],"Not Found")</f>
        <v>Assets</v>
      </c>
      <c r="H297" t="str">
        <f>_xlfn.XLOOKUP(tbl_GL[[#This Row],[Account_key]],tbl_COA[Account_key],tbl_COA[SubClass],"Not Found")</f>
        <v>Assets</v>
      </c>
      <c r="I297" t="str">
        <f>_xlfn.XLOOKUP(tbl_GL[[#This Row],[Account_key]],tbl_COA[Account_key],tbl_COA[SubClass2],"Not Found")</f>
        <v>Current Assets</v>
      </c>
      <c r="J297" t="str">
        <f>_xlfn.XLOOKUP(tbl_GL[[#This Row],[Account_key]],tbl_COA[Account_key],tbl_COA[SubAccount],,0)</f>
        <v>Cash in hand</v>
      </c>
      <c r="K297">
        <f>YEAR(tbl_GL[[#This Row],[Date]])</f>
        <v>2018</v>
      </c>
    </row>
    <row r="298" spans="1:11" hidden="1" x14ac:dyDescent="0.35">
      <c r="A298">
        <v>152.1</v>
      </c>
      <c r="B298" s="24">
        <v>43194</v>
      </c>
      <c r="C298">
        <v>1</v>
      </c>
      <c r="D298">
        <v>10</v>
      </c>
      <c r="E298" t="s">
        <v>98</v>
      </c>
      <c r="F298" s="15">
        <v>-2157</v>
      </c>
      <c r="G298" t="str">
        <f>_xlfn.XLOOKUP(tbl_GL[[#This Row],[Account_key]],tbl_COA[Account_key],tbl_COA[Class],"Not Found")</f>
        <v>Assets</v>
      </c>
      <c r="H298" t="str">
        <f>_xlfn.XLOOKUP(tbl_GL[[#This Row],[Account_key]],tbl_COA[Account_key],tbl_COA[SubClass],"Not Found")</f>
        <v>Assets</v>
      </c>
      <c r="I298" t="str">
        <f>_xlfn.XLOOKUP(tbl_GL[[#This Row],[Account_key]],tbl_COA[Account_key],tbl_COA[SubClass2],"Not Found")</f>
        <v>Current Assets</v>
      </c>
      <c r="J298" t="str">
        <f>_xlfn.XLOOKUP(tbl_GL[[#This Row],[Account_key]],tbl_COA[Account_key],tbl_COA[SubAccount],,0)</f>
        <v>Cash at Bank</v>
      </c>
      <c r="K298">
        <f>YEAR(tbl_GL[[#This Row],[Date]])</f>
        <v>2018</v>
      </c>
    </row>
    <row r="299" spans="1:11" hidden="1" x14ac:dyDescent="0.35">
      <c r="A299">
        <v>152.19999999999999</v>
      </c>
      <c r="B299" s="24">
        <v>43194</v>
      </c>
      <c r="C299">
        <v>1</v>
      </c>
      <c r="D299">
        <v>120</v>
      </c>
      <c r="E299" t="s">
        <v>98</v>
      </c>
      <c r="F299" s="15">
        <v>-2157</v>
      </c>
      <c r="G299" t="str">
        <f>_xlfn.XLOOKUP(tbl_GL[[#This Row],[Account_key]],tbl_COA[Account_key],tbl_COA[Class],"Not Found")</f>
        <v>Liabilities and Owners Equity</v>
      </c>
      <c r="H299" t="str">
        <f>_xlfn.XLOOKUP(tbl_GL[[#This Row],[Account_key]],tbl_COA[Account_key],tbl_COA[SubClass],"Not Found")</f>
        <v>Liabilities</v>
      </c>
      <c r="I299" t="str">
        <f>_xlfn.XLOOKUP(tbl_GL[[#This Row],[Account_key]],tbl_COA[Account_key],tbl_COA[SubClass2],"Not Found")</f>
        <v>Current Liabilities</v>
      </c>
      <c r="J299" t="str">
        <f>_xlfn.XLOOKUP(tbl_GL[[#This Row],[Account_key]],tbl_COA[Account_key],tbl_COA[SubAccount],,0)</f>
        <v>Accrued Expenses</v>
      </c>
      <c r="K299">
        <f>YEAR(tbl_GL[[#This Row],[Date]])</f>
        <v>2018</v>
      </c>
    </row>
    <row r="300" spans="1:11" hidden="1" x14ac:dyDescent="0.35">
      <c r="A300">
        <v>153.1</v>
      </c>
      <c r="B300" s="24">
        <v>43195</v>
      </c>
      <c r="C300">
        <v>1</v>
      </c>
      <c r="D300">
        <v>230</v>
      </c>
      <c r="E300" t="s">
        <v>4</v>
      </c>
      <c r="F300" s="14">
        <v>-1375</v>
      </c>
      <c r="G300" t="str">
        <f>_xlfn.XLOOKUP(tbl_GL[[#This Row],[Account_key]],tbl_COA[Account_key],tbl_COA[Class],"Not Found")</f>
        <v>Trading account</v>
      </c>
      <c r="H300" t="str">
        <f>_xlfn.XLOOKUP(tbl_GL[[#This Row],[Account_key]],tbl_COA[Account_key],tbl_COA[SubClass],"Not Found")</f>
        <v>Cost of Sales</v>
      </c>
      <c r="I300" t="str">
        <f>_xlfn.XLOOKUP(tbl_GL[[#This Row],[Account_key]],tbl_COA[Account_key],tbl_COA[SubClass2],"Not Found")</f>
        <v>Cost of Sales</v>
      </c>
      <c r="J300" t="str">
        <f>_xlfn.XLOOKUP(tbl_GL[[#This Row],[Account_key]],tbl_COA[Account_key],tbl_COA[SubAccount],,0)</f>
        <v>Cost of Sales</v>
      </c>
      <c r="K300">
        <f>YEAR(tbl_GL[[#This Row],[Date]])</f>
        <v>2018</v>
      </c>
    </row>
    <row r="301" spans="1:11" hidden="1" x14ac:dyDescent="0.35">
      <c r="A301">
        <v>153.19999999999999</v>
      </c>
      <c r="B301" s="24">
        <v>43195</v>
      </c>
      <c r="C301">
        <v>1</v>
      </c>
      <c r="D301">
        <v>60</v>
      </c>
      <c r="E301" t="s">
        <v>4</v>
      </c>
      <c r="F301" s="15">
        <v>-1375</v>
      </c>
      <c r="G301" t="str">
        <f>_xlfn.XLOOKUP(tbl_GL[[#This Row],[Account_key]],tbl_COA[Account_key],tbl_COA[Class],"Not Found")</f>
        <v>Assets</v>
      </c>
      <c r="H301" t="str">
        <f>_xlfn.XLOOKUP(tbl_GL[[#This Row],[Account_key]],tbl_COA[Account_key],tbl_COA[SubClass],"Not Found")</f>
        <v>Assets</v>
      </c>
      <c r="I301" t="str">
        <f>_xlfn.XLOOKUP(tbl_GL[[#This Row],[Account_key]],tbl_COA[Account_key],tbl_COA[SubClass2],"Not Found")</f>
        <v>Current Assets</v>
      </c>
      <c r="J301" t="str">
        <f>_xlfn.XLOOKUP(tbl_GL[[#This Row],[Account_key]],tbl_COA[Account_key],tbl_COA[SubAccount],,0)</f>
        <v>Inventory</v>
      </c>
      <c r="K301">
        <f>YEAR(tbl_GL[[#This Row],[Date]])</f>
        <v>2018</v>
      </c>
    </row>
    <row r="302" spans="1:11" hidden="1" x14ac:dyDescent="0.35">
      <c r="A302">
        <v>154.1</v>
      </c>
      <c r="B302" s="24">
        <v>43195</v>
      </c>
      <c r="C302">
        <v>1</v>
      </c>
      <c r="D302">
        <v>330</v>
      </c>
      <c r="E302" t="s">
        <v>97</v>
      </c>
      <c r="F302" s="15">
        <v>-2587</v>
      </c>
      <c r="G302" t="str">
        <f>_xlfn.XLOOKUP(tbl_GL[[#This Row],[Account_key]],tbl_COA[Account_key],tbl_COA[Class],"Not Found")</f>
        <v>Operating account</v>
      </c>
      <c r="H302" t="str">
        <f>_xlfn.XLOOKUP(tbl_GL[[#This Row],[Account_key]],tbl_COA[Account_key],tbl_COA[SubClass],"Not Found")</f>
        <v>Operating Expenses</v>
      </c>
      <c r="I302" t="str">
        <f>_xlfn.XLOOKUP(tbl_GL[[#This Row],[Account_key]],tbl_COA[Account_key],tbl_COA[SubClass2],"Not Found")</f>
        <v>Administration</v>
      </c>
      <c r="J302" t="str">
        <f>_xlfn.XLOOKUP(tbl_GL[[#This Row],[Account_key]],tbl_COA[Account_key],tbl_COA[SubAccount],,0)</f>
        <v>Telephone</v>
      </c>
      <c r="K302">
        <f>YEAR(tbl_GL[[#This Row],[Date]])</f>
        <v>2018</v>
      </c>
    </row>
    <row r="303" spans="1:11" hidden="1" x14ac:dyDescent="0.35">
      <c r="A303">
        <v>154.19999999999999</v>
      </c>
      <c r="B303" s="24">
        <v>43195</v>
      </c>
      <c r="C303">
        <v>1</v>
      </c>
      <c r="D303">
        <v>120</v>
      </c>
      <c r="E303" t="s">
        <v>97</v>
      </c>
      <c r="F303" s="15">
        <v>2587</v>
      </c>
      <c r="G303" t="str">
        <f>_xlfn.XLOOKUP(tbl_GL[[#This Row],[Account_key]],tbl_COA[Account_key],tbl_COA[Class],"Not Found")</f>
        <v>Liabilities and Owners Equity</v>
      </c>
      <c r="H303" t="str">
        <f>_xlfn.XLOOKUP(tbl_GL[[#This Row],[Account_key]],tbl_COA[Account_key],tbl_COA[SubClass],"Not Found")</f>
        <v>Liabilities</v>
      </c>
      <c r="I303" t="str">
        <f>_xlfn.XLOOKUP(tbl_GL[[#This Row],[Account_key]],tbl_COA[Account_key],tbl_COA[SubClass2],"Not Found")</f>
        <v>Current Liabilities</v>
      </c>
      <c r="J303" t="str">
        <f>_xlfn.XLOOKUP(tbl_GL[[#This Row],[Account_key]],tbl_COA[Account_key],tbl_COA[SubAccount],,0)</f>
        <v>Accrued Expenses</v>
      </c>
      <c r="K303">
        <f>YEAR(tbl_GL[[#This Row],[Date]])</f>
        <v>2018</v>
      </c>
    </row>
    <row r="304" spans="1:11" hidden="1" x14ac:dyDescent="0.35">
      <c r="A304">
        <v>155.1</v>
      </c>
      <c r="B304" s="24">
        <v>43195</v>
      </c>
      <c r="C304">
        <v>1</v>
      </c>
      <c r="D304">
        <v>210</v>
      </c>
      <c r="E304" t="s">
        <v>7</v>
      </c>
      <c r="F304" s="15">
        <v>4583</v>
      </c>
      <c r="G304" t="str">
        <f>_xlfn.XLOOKUP(tbl_GL[[#This Row],[Account_key]],tbl_COA[Account_key],tbl_COA[Class],"Not Found")</f>
        <v>Trading account</v>
      </c>
      <c r="H304" t="str">
        <f>_xlfn.XLOOKUP(tbl_GL[[#This Row],[Account_key]],tbl_COA[Account_key],tbl_COA[SubClass],"Not Found")</f>
        <v>Sales</v>
      </c>
      <c r="I304" t="str">
        <f>_xlfn.XLOOKUP(tbl_GL[[#This Row],[Account_key]],tbl_COA[Account_key],tbl_COA[SubClass2],"Not Found")</f>
        <v>Sales</v>
      </c>
      <c r="J304" t="str">
        <f>_xlfn.XLOOKUP(tbl_GL[[#This Row],[Account_key]],tbl_COA[Account_key],tbl_COA[SubAccount],,0)</f>
        <v>Sales</v>
      </c>
      <c r="K304">
        <f>YEAR(tbl_GL[[#This Row],[Date]])</f>
        <v>2018</v>
      </c>
    </row>
    <row r="305" spans="1:11" hidden="1" x14ac:dyDescent="0.35">
      <c r="A305">
        <v>155.19999999999999</v>
      </c>
      <c r="B305" s="24">
        <v>43195</v>
      </c>
      <c r="C305">
        <v>1</v>
      </c>
      <c r="D305">
        <v>10</v>
      </c>
      <c r="E305" t="s">
        <v>7</v>
      </c>
      <c r="F305" s="15">
        <v>4583</v>
      </c>
      <c r="G305" t="str">
        <f>_xlfn.XLOOKUP(tbl_GL[[#This Row],[Account_key]],tbl_COA[Account_key],tbl_COA[Class],"Not Found")</f>
        <v>Assets</v>
      </c>
      <c r="H305" t="str">
        <f>_xlfn.XLOOKUP(tbl_GL[[#This Row],[Account_key]],tbl_COA[Account_key],tbl_COA[SubClass],"Not Found")</f>
        <v>Assets</v>
      </c>
      <c r="I305" t="str">
        <f>_xlfn.XLOOKUP(tbl_GL[[#This Row],[Account_key]],tbl_COA[Account_key],tbl_COA[SubClass2],"Not Found")</f>
        <v>Current Assets</v>
      </c>
      <c r="J305" t="str">
        <f>_xlfn.XLOOKUP(tbl_GL[[#This Row],[Account_key]],tbl_COA[Account_key],tbl_COA[SubAccount],,0)</f>
        <v>Cash at Bank</v>
      </c>
      <c r="K305">
        <f>YEAR(tbl_GL[[#This Row],[Date]])</f>
        <v>2018</v>
      </c>
    </row>
    <row r="306" spans="1:11" hidden="1" x14ac:dyDescent="0.35">
      <c r="A306">
        <v>156.1</v>
      </c>
      <c r="B306" s="24">
        <v>43195</v>
      </c>
      <c r="C306">
        <v>1</v>
      </c>
      <c r="D306">
        <v>230</v>
      </c>
      <c r="E306" t="s">
        <v>4</v>
      </c>
      <c r="F306" s="14">
        <v>-5291</v>
      </c>
      <c r="G306" t="str">
        <f>_xlfn.XLOOKUP(tbl_GL[[#This Row],[Account_key]],tbl_COA[Account_key],tbl_COA[Class],"Not Found")</f>
        <v>Trading account</v>
      </c>
      <c r="H306" t="str">
        <f>_xlfn.XLOOKUP(tbl_GL[[#This Row],[Account_key]],tbl_COA[Account_key],tbl_COA[SubClass],"Not Found")</f>
        <v>Cost of Sales</v>
      </c>
      <c r="I306" t="str">
        <f>_xlfn.XLOOKUP(tbl_GL[[#This Row],[Account_key]],tbl_COA[Account_key],tbl_COA[SubClass2],"Not Found")</f>
        <v>Cost of Sales</v>
      </c>
      <c r="J306" t="str">
        <f>_xlfn.XLOOKUP(tbl_GL[[#This Row],[Account_key]],tbl_COA[Account_key],tbl_COA[SubAccount],,0)</f>
        <v>Cost of Sales</v>
      </c>
      <c r="K306">
        <f>YEAR(tbl_GL[[#This Row],[Date]])</f>
        <v>2018</v>
      </c>
    </row>
    <row r="307" spans="1:11" hidden="1" x14ac:dyDescent="0.35">
      <c r="A307">
        <v>156.19999999999999</v>
      </c>
      <c r="B307" s="24">
        <v>43195</v>
      </c>
      <c r="C307">
        <v>1</v>
      </c>
      <c r="D307">
        <v>60</v>
      </c>
      <c r="E307" t="s">
        <v>4</v>
      </c>
      <c r="F307" s="15">
        <v>-5291</v>
      </c>
      <c r="G307" t="str">
        <f>_xlfn.XLOOKUP(tbl_GL[[#This Row],[Account_key]],tbl_COA[Account_key],tbl_COA[Class],"Not Found")</f>
        <v>Assets</v>
      </c>
      <c r="H307" t="str">
        <f>_xlfn.XLOOKUP(tbl_GL[[#This Row],[Account_key]],tbl_COA[Account_key],tbl_COA[SubClass],"Not Found")</f>
        <v>Assets</v>
      </c>
      <c r="I307" t="str">
        <f>_xlfn.XLOOKUP(tbl_GL[[#This Row],[Account_key]],tbl_COA[Account_key],tbl_COA[SubClass2],"Not Found")</f>
        <v>Current Assets</v>
      </c>
      <c r="J307" t="str">
        <f>_xlfn.XLOOKUP(tbl_GL[[#This Row],[Account_key]],tbl_COA[Account_key],tbl_COA[SubAccount],,0)</f>
        <v>Inventory</v>
      </c>
      <c r="K307">
        <f>YEAR(tbl_GL[[#This Row],[Date]])</f>
        <v>2018</v>
      </c>
    </row>
    <row r="308" spans="1:11" hidden="1" x14ac:dyDescent="0.35">
      <c r="A308">
        <v>157.1</v>
      </c>
      <c r="B308" s="24">
        <v>43195</v>
      </c>
      <c r="C308">
        <v>1</v>
      </c>
      <c r="D308">
        <v>210</v>
      </c>
      <c r="E308" t="s">
        <v>8</v>
      </c>
      <c r="F308" s="15">
        <v>17637</v>
      </c>
      <c r="G308" t="str">
        <f>_xlfn.XLOOKUP(tbl_GL[[#This Row],[Account_key]],tbl_COA[Account_key],tbl_COA[Class],"Not Found")</f>
        <v>Trading account</v>
      </c>
      <c r="H308" t="str">
        <f>_xlfn.XLOOKUP(tbl_GL[[#This Row],[Account_key]],tbl_COA[Account_key],tbl_COA[SubClass],"Not Found")</f>
        <v>Sales</v>
      </c>
      <c r="I308" t="str">
        <f>_xlfn.XLOOKUP(tbl_GL[[#This Row],[Account_key]],tbl_COA[Account_key],tbl_COA[SubClass2],"Not Found")</f>
        <v>Sales</v>
      </c>
      <c r="J308" t="str">
        <f>_xlfn.XLOOKUP(tbl_GL[[#This Row],[Account_key]],tbl_COA[Account_key],tbl_COA[SubAccount],,0)</f>
        <v>Sales</v>
      </c>
      <c r="K308">
        <f>YEAR(tbl_GL[[#This Row],[Date]])</f>
        <v>2018</v>
      </c>
    </row>
    <row r="309" spans="1:11" hidden="1" x14ac:dyDescent="0.35">
      <c r="A309">
        <v>157.19999999999999</v>
      </c>
      <c r="B309" s="24">
        <v>43195</v>
      </c>
      <c r="C309">
        <v>1</v>
      </c>
      <c r="D309">
        <v>30</v>
      </c>
      <c r="E309" t="s">
        <v>8</v>
      </c>
      <c r="F309" s="15">
        <v>17637</v>
      </c>
      <c r="G309" t="str">
        <f>_xlfn.XLOOKUP(tbl_GL[[#This Row],[Account_key]],tbl_COA[Account_key],tbl_COA[Class],"Not Found")</f>
        <v>Assets</v>
      </c>
      <c r="H309" t="str">
        <f>_xlfn.XLOOKUP(tbl_GL[[#This Row],[Account_key]],tbl_COA[Account_key],tbl_COA[SubClass],"Not Found")</f>
        <v>Assets</v>
      </c>
      <c r="I309" t="str">
        <f>_xlfn.XLOOKUP(tbl_GL[[#This Row],[Account_key]],tbl_COA[Account_key],tbl_COA[SubClass2],"Not Found")</f>
        <v>Current Assets</v>
      </c>
      <c r="J309" t="str">
        <f>_xlfn.XLOOKUP(tbl_GL[[#This Row],[Account_key]],tbl_COA[Account_key],tbl_COA[SubAccount],,0)</f>
        <v>Trade Receivables</v>
      </c>
      <c r="K309">
        <f>YEAR(tbl_GL[[#This Row],[Date]])</f>
        <v>2018</v>
      </c>
    </row>
    <row r="310" spans="1:11" hidden="1" x14ac:dyDescent="0.35">
      <c r="A310">
        <v>158.1</v>
      </c>
      <c r="B310" s="24">
        <v>43196</v>
      </c>
      <c r="C310">
        <v>1</v>
      </c>
      <c r="D310">
        <v>10</v>
      </c>
      <c r="E310" t="s">
        <v>98</v>
      </c>
      <c r="F310" s="15">
        <v>-2806</v>
      </c>
      <c r="G310" t="str">
        <f>_xlfn.XLOOKUP(tbl_GL[[#This Row],[Account_key]],tbl_COA[Account_key],tbl_COA[Class],"Not Found")</f>
        <v>Assets</v>
      </c>
      <c r="H310" t="str">
        <f>_xlfn.XLOOKUP(tbl_GL[[#This Row],[Account_key]],tbl_COA[Account_key],tbl_COA[SubClass],"Not Found")</f>
        <v>Assets</v>
      </c>
      <c r="I310" t="str">
        <f>_xlfn.XLOOKUP(tbl_GL[[#This Row],[Account_key]],tbl_COA[Account_key],tbl_COA[SubClass2],"Not Found")</f>
        <v>Current Assets</v>
      </c>
      <c r="J310" t="str">
        <f>_xlfn.XLOOKUP(tbl_GL[[#This Row],[Account_key]],tbl_COA[Account_key],tbl_COA[SubAccount],,0)</f>
        <v>Cash at Bank</v>
      </c>
      <c r="K310">
        <f>YEAR(tbl_GL[[#This Row],[Date]])</f>
        <v>2018</v>
      </c>
    </row>
    <row r="311" spans="1:11" hidden="1" x14ac:dyDescent="0.35">
      <c r="A311">
        <v>158.19999999999999</v>
      </c>
      <c r="B311" s="24">
        <v>43196</v>
      </c>
      <c r="C311">
        <v>1</v>
      </c>
      <c r="D311">
        <v>120</v>
      </c>
      <c r="E311" t="s">
        <v>98</v>
      </c>
      <c r="F311" s="15">
        <v>-2806</v>
      </c>
      <c r="G311" t="str">
        <f>_xlfn.XLOOKUP(tbl_GL[[#This Row],[Account_key]],tbl_COA[Account_key],tbl_COA[Class],"Not Found")</f>
        <v>Liabilities and Owners Equity</v>
      </c>
      <c r="H311" t="str">
        <f>_xlfn.XLOOKUP(tbl_GL[[#This Row],[Account_key]],tbl_COA[Account_key],tbl_COA[SubClass],"Not Found")</f>
        <v>Liabilities</v>
      </c>
      <c r="I311" t="str">
        <f>_xlfn.XLOOKUP(tbl_GL[[#This Row],[Account_key]],tbl_COA[Account_key],tbl_COA[SubClass2],"Not Found")</f>
        <v>Current Liabilities</v>
      </c>
      <c r="J311" t="str">
        <f>_xlfn.XLOOKUP(tbl_GL[[#This Row],[Account_key]],tbl_COA[Account_key],tbl_COA[SubAccount],,0)</f>
        <v>Accrued Expenses</v>
      </c>
      <c r="K311">
        <f>YEAR(tbl_GL[[#This Row],[Date]])</f>
        <v>2018</v>
      </c>
    </row>
    <row r="312" spans="1:11" hidden="1" x14ac:dyDescent="0.35">
      <c r="A312">
        <v>159.1</v>
      </c>
      <c r="B312" s="24">
        <v>43198</v>
      </c>
      <c r="C312">
        <v>1</v>
      </c>
      <c r="D312">
        <v>10</v>
      </c>
      <c r="E312" t="s">
        <v>98</v>
      </c>
      <c r="F312" s="15">
        <v>-2705</v>
      </c>
      <c r="G312" t="str">
        <f>_xlfn.XLOOKUP(tbl_GL[[#This Row],[Account_key]],tbl_COA[Account_key],tbl_COA[Class],"Not Found")</f>
        <v>Assets</v>
      </c>
      <c r="H312" t="str">
        <f>_xlfn.XLOOKUP(tbl_GL[[#This Row],[Account_key]],tbl_COA[Account_key],tbl_COA[SubClass],"Not Found")</f>
        <v>Assets</v>
      </c>
      <c r="I312" t="str">
        <f>_xlfn.XLOOKUP(tbl_GL[[#This Row],[Account_key]],tbl_COA[Account_key],tbl_COA[SubClass2],"Not Found")</f>
        <v>Current Assets</v>
      </c>
      <c r="J312" t="str">
        <f>_xlfn.XLOOKUP(tbl_GL[[#This Row],[Account_key]],tbl_COA[Account_key],tbl_COA[SubAccount],,0)</f>
        <v>Cash at Bank</v>
      </c>
      <c r="K312">
        <f>YEAR(tbl_GL[[#This Row],[Date]])</f>
        <v>2018</v>
      </c>
    </row>
    <row r="313" spans="1:11" hidden="1" x14ac:dyDescent="0.35">
      <c r="A313">
        <v>159.19999999999999</v>
      </c>
      <c r="B313" s="24">
        <v>43198</v>
      </c>
      <c r="C313">
        <v>1</v>
      </c>
      <c r="D313">
        <v>120</v>
      </c>
      <c r="E313" t="s">
        <v>98</v>
      </c>
      <c r="F313" s="15">
        <v>-2705</v>
      </c>
      <c r="G313" t="str">
        <f>_xlfn.XLOOKUP(tbl_GL[[#This Row],[Account_key]],tbl_COA[Account_key],tbl_COA[Class],"Not Found")</f>
        <v>Liabilities and Owners Equity</v>
      </c>
      <c r="H313" t="str">
        <f>_xlfn.XLOOKUP(tbl_GL[[#This Row],[Account_key]],tbl_COA[Account_key],tbl_COA[SubClass],"Not Found")</f>
        <v>Liabilities</v>
      </c>
      <c r="I313" t="str">
        <f>_xlfn.XLOOKUP(tbl_GL[[#This Row],[Account_key]],tbl_COA[Account_key],tbl_COA[SubClass2],"Not Found")</f>
        <v>Current Liabilities</v>
      </c>
      <c r="J313" t="str">
        <f>_xlfn.XLOOKUP(tbl_GL[[#This Row],[Account_key]],tbl_COA[Account_key],tbl_COA[SubAccount],,0)</f>
        <v>Accrued Expenses</v>
      </c>
      <c r="K313">
        <f>YEAR(tbl_GL[[#This Row],[Date]])</f>
        <v>2018</v>
      </c>
    </row>
    <row r="314" spans="1:11" hidden="1" x14ac:dyDescent="0.35">
      <c r="A314">
        <v>160.1</v>
      </c>
      <c r="B314" s="24">
        <v>43198</v>
      </c>
      <c r="C314">
        <v>1</v>
      </c>
      <c r="D314">
        <v>300</v>
      </c>
      <c r="E314" t="s">
        <v>97</v>
      </c>
      <c r="F314" s="15">
        <v>-2805</v>
      </c>
      <c r="G314" t="str">
        <f>_xlfn.XLOOKUP(tbl_GL[[#This Row],[Account_key]],tbl_COA[Account_key],tbl_COA[Class],"Not Found")</f>
        <v>Operating account</v>
      </c>
      <c r="H314" t="str">
        <f>_xlfn.XLOOKUP(tbl_GL[[#This Row],[Account_key]],tbl_COA[Account_key],tbl_COA[SubClass],"Not Found")</f>
        <v>Operating Expenses</v>
      </c>
      <c r="I314" t="str">
        <f>_xlfn.XLOOKUP(tbl_GL[[#This Row],[Account_key]],tbl_COA[Account_key],tbl_COA[SubClass2],"Not Found")</f>
        <v>Administration</v>
      </c>
      <c r="J314" t="str">
        <f>_xlfn.XLOOKUP(tbl_GL[[#This Row],[Account_key]],tbl_COA[Account_key],tbl_COA[SubAccount],,0)</f>
        <v>Entertainment</v>
      </c>
      <c r="K314">
        <f>YEAR(tbl_GL[[#This Row],[Date]])</f>
        <v>2018</v>
      </c>
    </row>
    <row r="315" spans="1:11" hidden="1" x14ac:dyDescent="0.35">
      <c r="A315">
        <v>160.19999999999999</v>
      </c>
      <c r="B315" s="24">
        <v>43198</v>
      </c>
      <c r="C315">
        <v>1</v>
      </c>
      <c r="D315">
        <v>120</v>
      </c>
      <c r="E315" t="s">
        <v>97</v>
      </c>
      <c r="F315" s="15">
        <v>2805</v>
      </c>
      <c r="G315" t="str">
        <f>_xlfn.XLOOKUP(tbl_GL[[#This Row],[Account_key]],tbl_COA[Account_key],tbl_COA[Class],"Not Found")</f>
        <v>Liabilities and Owners Equity</v>
      </c>
      <c r="H315" t="str">
        <f>_xlfn.XLOOKUP(tbl_GL[[#This Row],[Account_key]],tbl_COA[Account_key],tbl_COA[SubClass],"Not Found")</f>
        <v>Liabilities</v>
      </c>
      <c r="I315" t="str">
        <f>_xlfn.XLOOKUP(tbl_GL[[#This Row],[Account_key]],tbl_COA[Account_key],tbl_COA[SubClass2],"Not Found")</f>
        <v>Current Liabilities</v>
      </c>
      <c r="J315" t="str">
        <f>_xlfn.XLOOKUP(tbl_GL[[#This Row],[Account_key]],tbl_COA[Account_key],tbl_COA[SubAccount],,0)</f>
        <v>Accrued Expenses</v>
      </c>
      <c r="K315">
        <f>YEAR(tbl_GL[[#This Row],[Date]])</f>
        <v>2018</v>
      </c>
    </row>
    <row r="316" spans="1:11" hidden="1" x14ac:dyDescent="0.35">
      <c r="A316">
        <v>161.1</v>
      </c>
      <c r="B316" s="24">
        <v>43199</v>
      </c>
      <c r="C316">
        <v>1</v>
      </c>
      <c r="D316">
        <v>10</v>
      </c>
      <c r="E316" t="s">
        <v>98</v>
      </c>
      <c r="F316" s="15">
        <v>-2197</v>
      </c>
      <c r="G316" t="str">
        <f>_xlfn.XLOOKUP(tbl_GL[[#This Row],[Account_key]],tbl_COA[Account_key],tbl_COA[Class],"Not Found")</f>
        <v>Assets</v>
      </c>
      <c r="H316" t="str">
        <f>_xlfn.XLOOKUP(tbl_GL[[#This Row],[Account_key]],tbl_COA[Account_key],tbl_COA[SubClass],"Not Found")</f>
        <v>Assets</v>
      </c>
      <c r="I316" t="str">
        <f>_xlfn.XLOOKUP(tbl_GL[[#This Row],[Account_key]],tbl_COA[Account_key],tbl_COA[SubClass2],"Not Found")</f>
        <v>Current Assets</v>
      </c>
      <c r="J316" t="str">
        <f>_xlfn.XLOOKUP(tbl_GL[[#This Row],[Account_key]],tbl_COA[Account_key],tbl_COA[SubAccount],,0)</f>
        <v>Cash at Bank</v>
      </c>
      <c r="K316">
        <f>YEAR(tbl_GL[[#This Row],[Date]])</f>
        <v>2018</v>
      </c>
    </row>
    <row r="317" spans="1:11" hidden="1" x14ac:dyDescent="0.35">
      <c r="A317">
        <v>161.19999999999999</v>
      </c>
      <c r="B317" s="24">
        <v>43199</v>
      </c>
      <c r="C317">
        <v>1</v>
      </c>
      <c r="D317">
        <v>120</v>
      </c>
      <c r="E317" t="s">
        <v>98</v>
      </c>
      <c r="F317" s="15">
        <v>-2197</v>
      </c>
      <c r="G317" t="str">
        <f>_xlfn.XLOOKUP(tbl_GL[[#This Row],[Account_key]],tbl_COA[Account_key],tbl_COA[Class],"Not Found")</f>
        <v>Liabilities and Owners Equity</v>
      </c>
      <c r="H317" t="str">
        <f>_xlfn.XLOOKUP(tbl_GL[[#This Row],[Account_key]],tbl_COA[Account_key],tbl_COA[SubClass],"Not Found")</f>
        <v>Liabilities</v>
      </c>
      <c r="I317" t="str">
        <f>_xlfn.XLOOKUP(tbl_GL[[#This Row],[Account_key]],tbl_COA[Account_key],tbl_COA[SubClass2],"Not Found")</f>
        <v>Current Liabilities</v>
      </c>
      <c r="J317" t="str">
        <f>_xlfn.XLOOKUP(tbl_GL[[#This Row],[Account_key]],tbl_COA[Account_key],tbl_COA[SubAccount],,0)</f>
        <v>Accrued Expenses</v>
      </c>
      <c r="K317">
        <f>YEAR(tbl_GL[[#This Row],[Date]])</f>
        <v>2018</v>
      </c>
    </row>
    <row r="318" spans="1:11" hidden="1" x14ac:dyDescent="0.35">
      <c r="A318">
        <v>162.1</v>
      </c>
      <c r="B318" s="24">
        <v>43200</v>
      </c>
      <c r="C318">
        <v>1</v>
      </c>
      <c r="D318">
        <v>260</v>
      </c>
      <c r="E318" t="s">
        <v>83</v>
      </c>
      <c r="F318" s="15">
        <v>1284</v>
      </c>
      <c r="G318" t="str">
        <f>_xlfn.XLOOKUP(tbl_GL[[#This Row],[Account_key]],tbl_COA[Account_key],tbl_COA[Class],"Not Found")</f>
        <v>Operating account</v>
      </c>
      <c r="H318" t="str">
        <f>_xlfn.XLOOKUP(tbl_GL[[#This Row],[Account_key]],tbl_COA[Account_key],tbl_COA[SubClass],"Not Found")</f>
        <v>Operating Expenses</v>
      </c>
      <c r="I318" t="str">
        <f>_xlfn.XLOOKUP(tbl_GL[[#This Row],[Account_key]],tbl_COA[Account_key],tbl_COA[SubClass2],"Not Found")</f>
        <v>Marketing</v>
      </c>
      <c r="J318" t="str">
        <f>_xlfn.XLOOKUP(tbl_GL[[#This Row],[Account_key]],tbl_COA[Account_key],tbl_COA[SubAccount],,0)</f>
        <v>Commissions</v>
      </c>
      <c r="K318">
        <f>YEAR(tbl_GL[[#This Row],[Date]])</f>
        <v>2018</v>
      </c>
    </row>
    <row r="319" spans="1:11" hidden="1" x14ac:dyDescent="0.35">
      <c r="A319">
        <v>162.19999999999999</v>
      </c>
      <c r="B319" s="24">
        <v>43200</v>
      </c>
      <c r="C319">
        <v>1</v>
      </c>
      <c r="D319">
        <v>20</v>
      </c>
      <c r="E319" t="s">
        <v>83</v>
      </c>
      <c r="F319" s="15">
        <v>1284</v>
      </c>
      <c r="G319" t="str">
        <f>_xlfn.XLOOKUP(tbl_GL[[#This Row],[Account_key]],tbl_COA[Account_key],tbl_COA[Class],"Not Found")</f>
        <v>Assets</v>
      </c>
      <c r="H319" t="str">
        <f>_xlfn.XLOOKUP(tbl_GL[[#This Row],[Account_key]],tbl_COA[Account_key],tbl_COA[SubClass],"Not Found")</f>
        <v>Assets</v>
      </c>
      <c r="I319" t="str">
        <f>_xlfn.XLOOKUP(tbl_GL[[#This Row],[Account_key]],tbl_COA[Account_key],tbl_COA[SubClass2],"Not Found")</f>
        <v>Current Assets</v>
      </c>
      <c r="J319" t="str">
        <f>_xlfn.XLOOKUP(tbl_GL[[#This Row],[Account_key]],tbl_COA[Account_key],tbl_COA[SubAccount],,0)</f>
        <v>Cash in hand</v>
      </c>
      <c r="K319">
        <f>YEAR(tbl_GL[[#This Row],[Date]])</f>
        <v>2018</v>
      </c>
    </row>
    <row r="320" spans="1:11" hidden="1" x14ac:dyDescent="0.35">
      <c r="A320">
        <v>163.1</v>
      </c>
      <c r="B320" s="24">
        <v>43201</v>
      </c>
      <c r="C320">
        <v>1</v>
      </c>
      <c r="D320">
        <v>260</v>
      </c>
      <c r="E320" t="s">
        <v>97</v>
      </c>
      <c r="F320" s="15">
        <v>-2248</v>
      </c>
      <c r="G320" t="str">
        <f>_xlfn.XLOOKUP(tbl_GL[[#This Row],[Account_key]],tbl_COA[Account_key],tbl_COA[Class],"Not Found")</f>
        <v>Operating account</v>
      </c>
      <c r="H320" t="str">
        <f>_xlfn.XLOOKUP(tbl_GL[[#This Row],[Account_key]],tbl_COA[Account_key],tbl_COA[SubClass],"Not Found")</f>
        <v>Operating Expenses</v>
      </c>
      <c r="I320" t="str">
        <f>_xlfn.XLOOKUP(tbl_GL[[#This Row],[Account_key]],tbl_COA[Account_key],tbl_COA[SubClass2],"Not Found")</f>
        <v>Marketing</v>
      </c>
      <c r="J320" t="str">
        <f>_xlfn.XLOOKUP(tbl_GL[[#This Row],[Account_key]],tbl_COA[Account_key],tbl_COA[SubAccount],,0)</f>
        <v>Commissions</v>
      </c>
      <c r="K320">
        <f>YEAR(tbl_GL[[#This Row],[Date]])</f>
        <v>2018</v>
      </c>
    </row>
    <row r="321" spans="1:11" hidden="1" x14ac:dyDescent="0.35">
      <c r="A321">
        <v>163.19999999999999</v>
      </c>
      <c r="B321" s="24">
        <v>43201</v>
      </c>
      <c r="C321">
        <v>1</v>
      </c>
      <c r="D321">
        <v>120</v>
      </c>
      <c r="E321" t="s">
        <v>97</v>
      </c>
      <c r="F321" s="15">
        <v>2248</v>
      </c>
      <c r="G321" t="str">
        <f>_xlfn.XLOOKUP(tbl_GL[[#This Row],[Account_key]],tbl_COA[Account_key],tbl_COA[Class],"Not Found")</f>
        <v>Liabilities and Owners Equity</v>
      </c>
      <c r="H321" t="str">
        <f>_xlfn.XLOOKUP(tbl_GL[[#This Row],[Account_key]],tbl_COA[Account_key],tbl_COA[SubClass],"Not Found")</f>
        <v>Liabilities</v>
      </c>
      <c r="I321" t="str">
        <f>_xlfn.XLOOKUP(tbl_GL[[#This Row],[Account_key]],tbl_COA[Account_key],tbl_COA[SubClass2],"Not Found")</f>
        <v>Current Liabilities</v>
      </c>
      <c r="J321" t="str">
        <f>_xlfn.XLOOKUP(tbl_GL[[#This Row],[Account_key]],tbl_COA[Account_key],tbl_COA[SubAccount],,0)</f>
        <v>Accrued Expenses</v>
      </c>
      <c r="K321">
        <f>YEAR(tbl_GL[[#This Row],[Date]])</f>
        <v>2018</v>
      </c>
    </row>
    <row r="322" spans="1:11" hidden="1" x14ac:dyDescent="0.35">
      <c r="A322">
        <v>164.1</v>
      </c>
      <c r="B322" s="24">
        <v>43203</v>
      </c>
      <c r="C322">
        <v>1</v>
      </c>
      <c r="D322">
        <v>280</v>
      </c>
      <c r="E322" t="s">
        <v>97</v>
      </c>
      <c r="F322" s="15">
        <v>-2998</v>
      </c>
      <c r="G322" t="str">
        <f>_xlfn.XLOOKUP(tbl_GL[[#This Row],[Account_key]],tbl_COA[Account_key],tbl_COA[Class],"Not Found")</f>
        <v>Operating account</v>
      </c>
      <c r="H322" t="str">
        <f>_xlfn.XLOOKUP(tbl_GL[[#This Row],[Account_key]],tbl_COA[Account_key],tbl_COA[SubClass],"Not Found")</f>
        <v>Operating Expenses</v>
      </c>
      <c r="I322" t="str">
        <f>_xlfn.XLOOKUP(tbl_GL[[#This Row],[Account_key]],tbl_COA[Account_key],tbl_COA[SubClass2],"Not Found")</f>
        <v>Marketing</v>
      </c>
      <c r="J322" t="str">
        <f>_xlfn.XLOOKUP(tbl_GL[[#This Row],[Account_key]],tbl_COA[Account_key],tbl_COA[SubAccount],,0)</f>
        <v>Advertisements</v>
      </c>
      <c r="K322">
        <f>YEAR(tbl_GL[[#This Row],[Date]])</f>
        <v>2018</v>
      </c>
    </row>
    <row r="323" spans="1:11" hidden="1" x14ac:dyDescent="0.35">
      <c r="A323">
        <v>164.2</v>
      </c>
      <c r="B323" s="24">
        <v>43203</v>
      </c>
      <c r="C323">
        <v>1</v>
      </c>
      <c r="D323">
        <v>120</v>
      </c>
      <c r="E323" t="s">
        <v>97</v>
      </c>
      <c r="F323" s="15">
        <v>2998</v>
      </c>
      <c r="G323" t="str">
        <f>_xlfn.XLOOKUP(tbl_GL[[#This Row],[Account_key]],tbl_COA[Account_key],tbl_COA[Class],"Not Found")</f>
        <v>Liabilities and Owners Equity</v>
      </c>
      <c r="H323" t="str">
        <f>_xlfn.XLOOKUP(tbl_GL[[#This Row],[Account_key]],tbl_COA[Account_key],tbl_COA[SubClass],"Not Found")</f>
        <v>Liabilities</v>
      </c>
      <c r="I323" t="str">
        <f>_xlfn.XLOOKUP(tbl_GL[[#This Row],[Account_key]],tbl_COA[Account_key],tbl_COA[SubClass2],"Not Found")</f>
        <v>Current Liabilities</v>
      </c>
      <c r="J323" t="str">
        <f>_xlfn.XLOOKUP(tbl_GL[[#This Row],[Account_key]],tbl_COA[Account_key],tbl_COA[SubAccount],,0)</f>
        <v>Accrued Expenses</v>
      </c>
      <c r="K323">
        <f>YEAR(tbl_GL[[#This Row],[Date]])</f>
        <v>2018</v>
      </c>
    </row>
    <row r="324" spans="1:11" hidden="1" x14ac:dyDescent="0.35">
      <c r="A324">
        <v>165.1</v>
      </c>
      <c r="B324" s="24">
        <v>43204</v>
      </c>
      <c r="C324">
        <v>1</v>
      </c>
      <c r="D324">
        <v>290</v>
      </c>
      <c r="E324" t="s">
        <v>99</v>
      </c>
      <c r="F324" s="15">
        <v>-25</v>
      </c>
      <c r="G324" t="str">
        <f>_xlfn.XLOOKUP(tbl_GL[[#This Row],[Account_key]],tbl_COA[Account_key],tbl_COA[Class],"Not Found")</f>
        <v>Operating account</v>
      </c>
      <c r="H324" t="str">
        <f>_xlfn.XLOOKUP(tbl_GL[[#This Row],[Account_key]],tbl_COA[Account_key],tbl_COA[SubClass],"Not Found")</f>
        <v>Operating Expenses</v>
      </c>
      <c r="I324" t="str">
        <f>_xlfn.XLOOKUP(tbl_GL[[#This Row],[Account_key]],tbl_COA[Account_key],tbl_COA[SubClass2],"Not Found")</f>
        <v>Administration</v>
      </c>
      <c r="J324" t="str">
        <f>_xlfn.XLOOKUP(tbl_GL[[#This Row],[Account_key]],tbl_COA[Account_key],tbl_COA[SubAccount],,0)</f>
        <v>Travel</v>
      </c>
      <c r="K324">
        <f>YEAR(tbl_GL[[#This Row],[Date]])</f>
        <v>2018</v>
      </c>
    </row>
    <row r="325" spans="1:11" hidden="1" x14ac:dyDescent="0.35">
      <c r="A325">
        <v>165.2</v>
      </c>
      <c r="B325" s="24">
        <v>43204</v>
      </c>
      <c r="C325">
        <v>1</v>
      </c>
      <c r="D325">
        <v>20</v>
      </c>
      <c r="E325" t="s">
        <v>99</v>
      </c>
      <c r="F325" s="15">
        <v>-25</v>
      </c>
      <c r="G325" t="str">
        <f>_xlfn.XLOOKUP(tbl_GL[[#This Row],[Account_key]],tbl_COA[Account_key],tbl_COA[Class],"Not Found")</f>
        <v>Assets</v>
      </c>
      <c r="H325" t="str">
        <f>_xlfn.XLOOKUP(tbl_GL[[#This Row],[Account_key]],tbl_COA[Account_key],tbl_COA[SubClass],"Not Found")</f>
        <v>Assets</v>
      </c>
      <c r="I325" t="str">
        <f>_xlfn.XLOOKUP(tbl_GL[[#This Row],[Account_key]],tbl_COA[Account_key],tbl_COA[SubClass2],"Not Found")</f>
        <v>Current Assets</v>
      </c>
      <c r="J325" t="str">
        <f>_xlfn.XLOOKUP(tbl_GL[[#This Row],[Account_key]],tbl_COA[Account_key],tbl_COA[SubAccount],,0)</f>
        <v>Cash in hand</v>
      </c>
      <c r="K325">
        <f>YEAR(tbl_GL[[#This Row],[Date]])</f>
        <v>2018</v>
      </c>
    </row>
    <row r="326" spans="1:11" hidden="1" x14ac:dyDescent="0.35">
      <c r="A326">
        <v>166.1</v>
      </c>
      <c r="B326" s="24">
        <v>43205</v>
      </c>
      <c r="C326">
        <v>1</v>
      </c>
      <c r="D326">
        <v>10</v>
      </c>
      <c r="E326" t="s">
        <v>112</v>
      </c>
      <c r="F326" s="14">
        <v>-400</v>
      </c>
      <c r="G326" t="str">
        <f>_xlfn.XLOOKUP(tbl_GL[[#This Row],[Account_key]],tbl_COA[Account_key],tbl_COA[Class],"Not Found")</f>
        <v>Assets</v>
      </c>
      <c r="H326" t="str">
        <f>_xlfn.XLOOKUP(tbl_GL[[#This Row],[Account_key]],tbl_COA[Account_key],tbl_COA[SubClass],"Not Found")</f>
        <v>Assets</v>
      </c>
      <c r="I326" t="str">
        <f>_xlfn.XLOOKUP(tbl_GL[[#This Row],[Account_key]],tbl_COA[Account_key],tbl_COA[SubClass2],"Not Found")</f>
        <v>Current Assets</v>
      </c>
      <c r="J326" t="str">
        <f>_xlfn.XLOOKUP(tbl_GL[[#This Row],[Account_key]],tbl_COA[Account_key],tbl_COA[SubAccount],,0)</f>
        <v>Cash at Bank</v>
      </c>
      <c r="K326">
        <f>YEAR(tbl_GL[[#This Row],[Date]])</f>
        <v>2018</v>
      </c>
    </row>
    <row r="327" spans="1:11" hidden="1" x14ac:dyDescent="0.35">
      <c r="A327">
        <v>166.2</v>
      </c>
      <c r="B327" s="24">
        <v>43205</v>
      </c>
      <c r="C327">
        <v>1</v>
      </c>
      <c r="D327">
        <v>121</v>
      </c>
      <c r="E327" t="s">
        <v>112</v>
      </c>
      <c r="F327" s="14">
        <v>-400</v>
      </c>
      <c r="G327" t="str">
        <f>_xlfn.XLOOKUP(tbl_GL[[#This Row],[Account_key]],tbl_COA[Account_key],tbl_COA[Class],"Not Found")</f>
        <v>Liabilities and Owners Equity</v>
      </c>
      <c r="H327" t="str">
        <f>_xlfn.XLOOKUP(tbl_GL[[#This Row],[Account_key]],tbl_COA[Account_key],tbl_COA[SubClass],"Not Found")</f>
        <v>Liabilities</v>
      </c>
      <c r="I327" t="str">
        <f>_xlfn.XLOOKUP(tbl_GL[[#This Row],[Account_key]],tbl_COA[Account_key],tbl_COA[SubClass2],"Not Found")</f>
        <v>Current Liabilities</v>
      </c>
      <c r="J327" t="str">
        <f>_xlfn.XLOOKUP(tbl_GL[[#This Row],[Account_key]],tbl_COA[Account_key],tbl_COA[SubAccount],,0)</f>
        <v>Interest Payable</v>
      </c>
      <c r="K327">
        <f>YEAR(tbl_GL[[#This Row],[Date]])</f>
        <v>2018</v>
      </c>
    </row>
    <row r="328" spans="1:11" hidden="1" x14ac:dyDescent="0.35">
      <c r="A328">
        <v>167.1</v>
      </c>
      <c r="B328" s="24">
        <v>43205</v>
      </c>
      <c r="C328">
        <v>1</v>
      </c>
      <c r="D328">
        <v>230</v>
      </c>
      <c r="E328" t="s">
        <v>4</v>
      </c>
      <c r="F328" s="14">
        <v>-1328</v>
      </c>
      <c r="G328" t="str">
        <f>_xlfn.XLOOKUP(tbl_GL[[#This Row],[Account_key]],tbl_COA[Account_key],tbl_COA[Class],"Not Found")</f>
        <v>Trading account</v>
      </c>
      <c r="H328" t="str">
        <f>_xlfn.XLOOKUP(tbl_GL[[#This Row],[Account_key]],tbl_COA[Account_key],tbl_COA[SubClass],"Not Found")</f>
        <v>Cost of Sales</v>
      </c>
      <c r="I328" t="str">
        <f>_xlfn.XLOOKUP(tbl_GL[[#This Row],[Account_key]],tbl_COA[Account_key],tbl_COA[SubClass2],"Not Found")</f>
        <v>Cost of Sales</v>
      </c>
      <c r="J328" t="str">
        <f>_xlfn.XLOOKUP(tbl_GL[[#This Row],[Account_key]],tbl_COA[Account_key],tbl_COA[SubAccount],,0)</f>
        <v>Cost of Sales</v>
      </c>
      <c r="K328">
        <f>YEAR(tbl_GL[[#This Row],[Date]])</f>
        <v>2018</v>
      </c>
    </row>
    <row r="329" spans="1:11" hidden="1" x14ac:dyDescent="0.35">
      <c r="A329">
        <v>167.2</v>
      </c>
      <c r="B329" s="24">
        <v>43205</v>
      </c>
      <c r="C329">
        <v>1</v>
      </c>
      <c r="D329">
        <v>60</v>
      </c>
      <c r="E329" t="s">
        <v>4</v>
      </c>
      <c r="F329" s="15">
        <v>-1328</v>
      </c>
      <c r="G329" t="str">
        <f>_xlfn.XLOOKUP(tbl_GL[[#This Row],[Account_key]],tbl_COA[Account_key],tbl_COA[Class],"Not Found")</f>
        <v>Assets</v>
      </c>
      <c r="H329" t="str">
        <f>_xlfn.XLOOKUP(tbl_GL[[#This Row],[Account_key]],tbl_COA[Account_key],tbl_COA[SubClass],"Not Found")</f>
        <v>Assets</v>
      </c>
      <c r="I329" t="str">
        <f>_xlfn.XLOOKUP(tbl_GL[[#This Row],[Account_key]],tbl_COA[Account_key],tbl_COA[SubClass2],"Not Found")</f>
        <v>Current Assets</v>
      </c>
      <c r="J329" t="str">
        <f>_xlfn.XLOOKUP(tbl_GL[[#This Row],[Account_key]],tbl_COA[Account_key],tbl_COA[SubAccount],,0)</f>
        <v>Inventory</v>
      </c>
      <c r="K329">
        <f>YEAR(tbl_GL[[#This Row],[Date]])</f>
        <v>2018</v>
      </c>
    </row>
    <row r="330" spans="1:11" hidden="1" x14ac:dyDescent="0.35">
      <c r="A330">
        <v>168.1</v>
      </c>
      <c r="B330" s="24">
        <v>43205</v>
      </c>
      <c r="C330">
        <v>1</v>
      </c>
      <c r="D330">
        <v>210</v>
      </c>
      <c r="E330" t="s">
        <v>7</v>
      </c>
      <c r="F330" s="15">
        <v>4425</v>
      </c>
      <c r="G330" t="str">
        <f>_xlfn.XLOOKUP(tbl_GL[[#This Row],[Account_key]],tbl_COA[Account_key],tbl_COA[Class],"Not Found")</f>
        <v>Trading account</v>
      </c>
      <c r="H330" t="str">
        <f>_xlfn.XLOOKUP(tbl_GL[[#This Row],[Account_key]],tbl_COA[Account_key],tbl_COA[SubClass],"Not Found")</f>
        <v>Sales</v>
      </c>
      <c r="I330" t="str">
        <f>_xlfn.XLOOKUP(tbl_GL[[#This Row],[Account_key]],tbl_COA[Account_key],tbl_COA[SubClass2],"Not Found")</f>
        <v>Sales</v>
      </c>
      <c r="J330" t="str">
        <f>_xlfn.XLOOKUP(tbl_GL[[#This Row],[Account_key]],tbl_COA[Account_key],tbl_COA[SubAccount],,0)</f>
        <v>Sales</v>
      </c>
      <c r="K330">
        <f>YEAR(tbl_GL[[#This Row],[Date]])</f>
        <v>2018</v>
      </c>
    </row>
    <row r="331" spans="1:11" hidden="1" x14ac:dyDescent="0.35">
      <c r="A331">
        <v>168.2</v>
      </c>
      <c r="B331" s="24">
        <v>43205</v>
      </c>
      <c r="C331">
        <v>1</v>
      </c>
      <c r="D331">
        <v>10</v>
      </c>
      <c r="E331" t="s">
        <v>7</v>
      </c>
      <c r="F331" s="15">
        <v>4425</v>
      </c>
      <c r="G331" t="str">
        <f>_xlfn.XLOOKUP(tbl_GL[[#This Row],[Account_key]],tbl_COA[Account_key],tbl_COA[Class],"Not Found")</f>
        <v>Assets</v>
      </c>
      <c r="H331" t="str">
        <f>_xlfn.XLOOKUP(tbl_GL[[#This Row],[Account_key]],tbl_COA[Account_key],tbl_COA[SubClass],"Not Found")</f>
        <v>Assets</v>
      </c>
      <c r="I331" t="str">
        <f>_xlfn.XLOOKUP(tbl_GL[[#This Row],[Account_key]],tbl_COA[Account_key],tbl_COA[SubClass2],"Not Found")</f>
        <v>Current Assets</v>
      </c>
      <c r="J331" t="str">
        <f>_xlfn.XLOOKUP(tbl_GL[[#This Row],[Account_key]],tbl_COA[Account_key],tbl_COA[SubAccount],,0)</f>
        <v>Cash at Bank</v>
      </c>
      <c r="K331">
        <f>YEAR(tbl_GL[[#This Row],[Date]])</f>
        <v>2018</v>
      </c>
    </row>
    <row r="332" spans="1:11" hidden="1" x14ac:dyDescent="0.35">
      <c r="A332">
        <v>169.1</v>
      </c>
      <c r="B332" s="24">
        <v>43205</v>
      </c>
      <c r="C332">
        <v>1</v>
      </c>
      <c r="D332">
        <v>230</v>
      </c>
      <c r="E332" t="s">
        <v>4</v>
      </c>
      <c r="F332" s="14">
        <v>-5107</v>
      </c>
      <c r="G332" t="str">
        <f>_xlfn.XLOOKUP(tbl_GL[[#This Row],[Account_key]],tbl_COA[Account_key],tbl_COA[Class],"Not Found")</f>
        <v>Trading account</v>
      </c>
      <c r="H332" t="str">
        <f>_xlfn.XLOOKUP(tbl_GL[[#This Row],[Account_key]],tbl_COA[Account_key],tbl_COA[SubClass],"Not Found")</f>
        <v>Cost of Sales</v>
      </c>
      <c r="I332" t="str">
        <f>_xlfn.XLOOKUP(tbl_GL[[#This Row],[Account_key]],tbl_COA[Account_key],tbl_COA[SubClass2],"Not Found")</f>
        <v>Cost of Sales</v>
      </c>
      <c r="J332" t="str">
        <f>_xlfn.XLOOKUP(tbl_GL[[#This Row],[Account_key]],tbl_COA[Account_key],tbl_COA[SubAccount],,0)</f>
        <v>Cost of Sales</v>
      </c>
      <c r="K332">
        <f>YEAR(tbl_GL[[#This Row],[Date]])</f>
        <v>2018</v>
      </c>
    </row>
    <row r="333" spans="1:11" hidden="1" x14ac:dyDescent="0.35">
      <c r="A333">
        <v>169.2</v>
      </c>
      <c r="B333" s="24">
        <v>43205</v>
      </c>
      <c r="C333">
        <v>1</v>
      </c>
      <c r="D333">
        <v>60</v>
      </c>
      <c r="E333" t="s">
        <v>4</v>
      </c>
      <c r="F333" s="14">
        <v>-5107</v>
      </c>
      <c r="G333" t="str">
        <f>_xlfn.XLOOKUP(tbl_GL[[#This Row],[Account_key]],tbl_COA[Account_key],tbl_COA[Class],"Not Found")</f>
        <v>Assets</v>
      </c>
      <c r="H333" t="str">
        <f>_xlfn.XLOOKUP(tbl_GL[[#This Row],[Account_key]],tbl_COA[Account_key],tbl_COA[SubClass],"Not Found")</f>
        <v>Assets</v>
      </c>
      <c r="I333" t="str">
        <f>_xlfn.XLOOKUP(tbl_GL[[#This Row],[Account_key]],tbl_COA[Account_key],tbl_COA[SubClass2],"Not Found")</f>
        <v>Current Assets</v>
      </c>
      <c r="J333" t="str">
        <f>_xlfn.XLOOKUP(tbl_GL[[#This Row],[Account_key]],tbl_COA[Account_key],tbl_COA[SubAccount],,0)</f>
        <v>Inventory</v>
      </c>
      <c r="K333">
        <f>YEAR(tbl_GL[[#This Row],[Date]])</f>
        <v>2018</v>
      </c>
    </row>
    <row r="334" spans="1:11" hidden="1" x14ac:dyDescent="0.35">
      <c r="A334">
        <v>170.1</v>
      </c>
      <c r="B334" s="24">
        <v>43205</v>
      </c>
      <c r="C334">
        <v>1</v>
      </c>
      <c r="D334">
        <v>210</v>
      </c>
      <c r="E334" t="s">
        <v>8</v>
      </c>
      <c r="F334" s="14">
        <v>17023</v>
      </c>
      <c r="G334" t="str">
        <f>_xlfn.XLOOKUP(tbl_GL[[#This Row],[Account_key]],tbl_COA[Account_key],tbl_COA[Class],"Not Found")</f>
        <v>Trading account</v>
      </c>
      <c r="H334" t="str">
        <f>_xlfn.XLOOKUP(tbl_GL[[#This Row],[Account_key]],tbl_COA[Account_key],tbl_COA[SubClass],"Not Found")</f>
        <v>Sales</v>
      </c>
      <c r="I334" t="str">
        <f>_xlfn.XLOOKUP(tbl_GL[[#This Row],[Account_key]],tbl_COA[Account_key],tbl_COA[SubClass2],"Not Found")</f>
        <v>Sales</v>
      </c>
      <c r="J334" t="str">
        <f>_xlfn.XLOOKUP(tbl_GL[[#This Row],[Account_key]],tbl_COA[Account_key],tbl_COA[SubAccount],,0)</f>
        <v>Sales</v>
      </c>
      <c r="K334">
        <f>YEAR(tbl_GL[[#This Row],[Date]])</f>
        <v>2018</v>
      </c>
    </row>
    <row r="335" spans="1:11" hidden="1" x14ac:dyDescent="0.35">
      <c r="A335">
        <v>170.2</v>
      </c>
      <c r="B335" s="24">
        <v>43205</v>
      </c>
      <c r="C335">
        <v>1</v>
      </c>
      <c r="D335">
        <v>30</v>
      </c>
      <c r="E335" t="s">
        <v>8</v>
      </c>
      <c r="F335" s="14">
        <v>17023</v>
      </c>
      <c r="G335" t="str">
        <f>_xlfn.XLOOKUP(tbl_GL[[#This Row],[Account_key]],tbl_COA[Account_key],tbl_COA[Class],"Not Found")</f>
        <v>Assets</v>
      </c>
      <c r="H335" t="str">
        <f>_xlfn.XLOOKUP(tbl_GL[[#This Row],[Account_key]],tbl_COA[Account_key],tbl_COA[SubClass],"Not Found")</f>
        <v>Assets</v>
      </c>
      <c r="I335" t="str">
        <f>_xlfn.XLOOKUP(tbl_GL[[#This Row],[Account_key]],tbl_COA[Account_key],tbl_COA[SubClass2],"Not Found")</f>
        <v>Current Assets</v>
      </c>
      <c r="J335" t="str">
        <f>_xlfn.XLOOKUP(tbl_GL[[#This Row],[Account_key]],tbl_COA[Account_key],tbl_COA[SubAccount],,0)</f>
        <v>Trade Receivables</v>
      </c>
      <c r="K335">
        <f>YEAR(tbl_GL[[#This Row],[Date]])</f>
        <v>2018</v>
      </c>
    </row>
    <row r="336" spans="1:11" hidden="1" x14ac:dyDescent="0.35">
      <c r="A336">
        <v>171.1</v>
      </c>
      <c r="B336" s="24">
        <v>43206</v>
      </c>
      <c r="C336">
        <v>1</v>
      </c>
      <c r="D336">
        <v>260</v>
      </c>
      <c r="E336" t="s">
        <v>97</v>
      </c>
      <c r="F336" s="14">
        <v>-2883</v>
      </c>
      <c r="G336" t="str">
        <f>_xlfn.XLOOKUP(tbl_GL[[#This Row],[Account_key]],tbl_COA[Account_key],tbl_COA[Class],"Not Found")</f>
        <v>Operating account</v>
      </c>
      <c r="H336" t="str">
        <f>_xlfn.XLOOKUP(tbl_GL[[#This Row],[Account_key]],tbl_COA[Account_key],tbl_COA[SubClass],"Not Found")</f>
        <v>Operating Expenses</v>
      </c>
      <c r="I336" t="str">
        <f>_xlfn.XLOOKUP(tbl_GL[[#This Row],[Account_key]],tbl_COA[Account_key],tbl_COA[SubClass2],"Not Found")</f>
        <v>Marketing</v>
      </c>
      <c r="J336" t="str">
        <f>_xlfn.XLOOKUP(tbl_GL[[#This Row],[Account_key]],tbl_COA[Account_key],tbl_COA[SubAccount],,0)</f>
        <v>Commissions</v>
      </c>
      <c r="K336">
        <f>YEAR(tbl_GL[[#This Row],[Date]])</f>
        <v>2018</v>
      </c>
    </row>
    <row r="337" spans="1:11" hidden="1" x14ac:dyDescent="0.35">
      <c r="A337">
        <v>171.2</v>
      </c>
      <c r="B337" s="24">
        <v>43206</v>
      </c>
      <c r="C337">
        <v>1</v>
      </c>
      <c r="D337">
        <v>120</v>
      </c>
      <c r="E337" t="s">
        <v>97</v>
      </c>
      <c r="F337" s="14">
        <v>2883</v>
      </c>
      <c r="G337" t="str">
        <f>_xlfn.XLOOKUP(tbl_GL[[#This Row],[Account_key]],tbl_COA[Account_key],tbl_COA[Class],"Not Found")</f>
        <v>Liabilities and Owners Equity</v>
      </c>
      <c r="H337" t="str">
        <f>_xlfn.XLOOKUP(tbl_GL[[#This Row],[Account_key]],tbl_COA[Account_key],tbl_COA[SubClass],"Not Found")</f>
        <v>Liabilities</v>
      </c>
      <c r="I337" t="str">
        <f>_xlfn.XLOOKUP(tbl_GL[[#This Row],[Account_key]],tbl_COA[Account_key],tbl_COA[SubClass2],"Not Found")</f>
        <v>Current Liabilities</v>
      </c>
      <c r="J337" t="str">
        <f>_xlfn.XLOOKUP(tbl_GL[[#This Row],[Account_key]],tbl_COA[Account_key],tbl_COA[SubAccount],,0)</f>
        <v>Accrued Expenses</v>
      </c>
      <c r="K337">
        <f>YEAR(tbl_GL[[#This Row],[Date]])</f>
        <v>2018</v>
      </c>
    </row>
    <row r="338" spans="1:11" hidden="1" x14ac:dyDescent="0.35">
      <c r="A338">
        <v>172.1</v>
      </c>
      <c r="B338" s="24">
        <v>43206</v>
      </c>
      <c r="C338">
        <v>1</v>
      </c>
      <c r="D338">
        <v>30</v>
      </c>
      <c r="E338" t="s">
        <v>80</v>
      </c>
      <c r="F338" s="16">
        <v>-13972</v>
      </c>
      <c r="G338" t="str">
        <f>_xlfn.XLOOKUP(tbl_GL[[#This Row],[Account_key]],tbl_COA[Account_key],tbl_COA[Class],"Not Found")</f>
        <v>Assets</v>
      </c>
      <c r="H338" t="str">
        <f>_xlfn.XLOOKUP(tbl_GL[[#This Row],[Account_key]],tbl_COA[Account_key],tbl_COA[SubClass],"Not Found")</f>
        <v>Assets</v>
      </c>
      <c r="I338" t="str">
        <f>_xlfn.XLOOKUP(tbl_GL[[#This Row],[Account_key]],tbl_COA[Account_key],tbl_COA[SubClass2],"Not Found")</f>
        <v>Current Assets</v>
      </c>
      <c r="J338" t="str">
        <f>_xlfn.XLOOKUP(tbl_GL[[#This Row],[Account_key]],tbl_COA[Account_key],tbl_COA[SubAccount],,0)</f>
        <v>Trade Receivables</v>
      </c>
      <c r="K338">
        <f>YEAR(tbl_GL[[#This Row],[Date]])</f>
        <v>2018</v>
      </c>
    </row>
    <row r="339" spans="1:11" hidden="1" x14ac:dyDescent="0.35">
      <c r="A339">
        <v>172.2</v>
      </c>
      <c r="B339" s="24">
        <v>43206</v>
      </c>
      <c r="C339">
        <v>1</v>
      </c>
      <c r="D339" s="13">
        <v>10</v>
      </c>
      <c r="E339" t="s">
        <v>80</v>
      </c>
      <c r="F339" s="16">
        <v>13972</v>
      </c>
      <c r="G339" t="str">
        <f>_xlfn.XLOOKUP(tbl_GL[[#This Row],[Account_key]],tbl_COA[Account_key],tbl_COA[Class],"Not Found")</f>
        <v>Assets</v>
      </c>
      <c r="H339" t="str">
        <f>_xlfn.XLOOKUP(tbl_GL[[#This Row],[Account_key]],tbl_COA[Account_key],tbl_COA[SubClass],"Not Found")</f>
        <v>Assets</v>
      </c>
      <c r="I339" t="str">
        <f>_xlfn.XLOOKUP(tbl_GL[[#This Row],[Account_key]],tbl_COA[Account_key],tbl_COA[SubClass2],"Not Found")</f>
        <v>Current Assets</v>
      </c>
      <c r="J339" t="str">
        <f>_xlfn.XLOOKUP(tbl_GL[[#This Row],[Account_key]],tbl_COA[Account_key],tbl_COA[SubAccount],,0)</f>
        <v>Cash at Bank</v>
      </c>
      <c r="K339">
        <f>YEAR(tbl_GL[[#This Row],[Date]])</f>
        <v>2018</v>
      </c>
    </row>
    <row r="340" spans="1:11" hidden="1" x14ac:dyDescent="0.35">
      <c r="A340">
        <v>173.1</v>
      </c>
      <c r="B340" s="24">
        <v>43207</v>
      </c>
      <c r="C340">
        <v>1</v>
      </c>
      <c r="D340" s="13">
        <v>10</v>
      </c>
      <c r="E340" s="13" t="s">
        <v>98</v>
      </c>
      <c r="F340" s="16">
        <v>-2368</v>
      </c>
      <c r="G340" t="str">
        <f>_xlfn.XLOOKUP(tbl_GL[[#This Row],[Account_key]],tbl_COA[Account_key],tbl_COA[Class],"Not Found")</f>
        <v>Assets</v>
      </c>
      <c r="H340" t="str">
        <f>_xlfn.XLOOKUP(tbl_GL[[#This Row],[Account_key]],tbl_COA[Account_key],tbl_COA[SubClass],"Not Found")</f>
        <v>Assets</v>
      </c>
      <c r="I340" t="str">
        <f>_xlfn.XLOOKUP(tbl_GL[[#This Row],[Account_key]],tbl_COA[Account_key],tbl_COA[SubClass2],"Not Found")</f>
        <v>Current Assets</v>
      </c>
      <c r="J340" t="str">
        <f>_xlfn.XLOOKUP(tbl_GL[[#This Row],[Account_key]],tbl_COA[Account_key],tbl_COA[SubAccount],,0)</f>
        <v>Cash at Bank</v>
      </c>
      <c r="K340">
        <f>YEAR(tbl_GL[[#This Row],[Date]])</f>
        <v>2018</v>
      </c>
    </row>
    <row r="341" spans="1:11" hidden="1" x14ac:dyDescent="0.35">
      <c r="A341">
        <v>173.2</v>
      </c>
      <c r="B341" s="24">
        <v>43207</v>
      </c>
      <c r="C341">
        <v>1</v>
      </c>
      <c r="D341" s="13">
        <v>120</v>
      </c>
      <c r="E341" s="13" t="s">
        <v>98</v>
      </c>
      <c r="F341" s="16">
        <v>-2368</v>
      </c>
      <c r="G341" t="str">
        <f>_xlfn.XLOOKUP(tbl_GL[[#This Row],[Account_key]],tbl_COA[Account_key],tbl_COA[Class],"Not Found")</f>
        <v>Liabilities and Owners Equity</v>
      </c>
      <c r="H341" t="str">
        <f>_xlfn.XLOOKUP(tbl_GL[[#This Row],[Account_key]],tbl_COA[Account_key],tbl_COA[SubClass],"Not Found")</f>
        <v>Liabilities</v>
      </c>
      <c r="I341" t="str">
        <f>_xlfn.XLOOKUP(tbl_GL[[#This Row],[Account_key]],tbl_COA[Account_key],tbl_COA[SubClass2],"Not Found")</f>
        <v>Current Liabilities</v>
      </c>
      <c r="J341" t="str">
        <f>_xlfn.XLOOKUP(tbl_GL[[#This Row],[Account_key]],tbl_COA[Account_key],tbl_COA[SubAccount],,0)</f>
        <v>Accrued Expenses</v>
      </c>
      <c r="K341">
        <f>YEAR(tbl_GL[[#This Row],[Date]])</f>
        <v>2018</v>
      </c>
    </row>
    <row r="342" spans="1:11" hidden="1" x14ac:dyDescent="0.35">
      <c r="A342">
        <v>174.1</v>
      </c>
      <c r="B342" s="24">
        <v>43207</v>
      </c>
      <c r="C342">
        <v>1</v>
      </c>
      <c r="D342" s="13">
        <v>10</v>
      </c>
      <c r="E342" s="13" t="s">
        <v>84</v>
      </c>
      <c r="F342" s="16">
        <v>-20000</v>
      </c>
      <c r="G342" t="str">
        <f>_xlfn.XLOOKUP(tbl_GL[[#This Row],[Account_key]],tbl_COA[Account_key],tbl_COA[Class],"Not Found")</f>
        <v>Assets</v>
      </c>
      <c r="H342" t="str">
        <f>_xlfn.XLOOKUP(tbl_GL[[#This Row],[Account_key]],tbl_COA[Account_key],tbl_COA[SubClass],"Not Found")</f>
        <v>Assets</v>
      </c>
      <c r="I342" t="str">
        <f>_xlfn.XLOOKUP(tbl_GL[[#This Row],[Account_key]],tbl_COA[Account_key],tbl_COA[SubClass2],"Not Found")</f>
        <v>Current Assets</v>
      </c>
      <c r="J342" t="str">
        <f>_xlfn.XLOOKUP(tbl_GL[[#This Row],[Account_key]],tbl_COA[Account_key],tbl_COA[SubAccount],,0)</f>
        <v>Cash at Bank</v>
      </c>
      <c r="K342">
        <f>YEAR(tbl_GL[[#This Row],[Date]])</f>
        <v>2018</v>
      </c>
    </row>
    <row r="343" spans="1:11" hidden="1" x14ac:dyDescent="0.35">
      <c r="A343">
        <v>174.2</v>
      </c>
      <c r="B343" s="24">
        <v>43207</v>
      </c>
      <c r="C343">
        <v>1</v>
      </c>
      <c r="D343" s="13">
        <v>110</v>
      </c>
      <c r="E343" s="13" t="s">
        <v>84</v>
      </c>
      <c r="F343" s="16">
        <v>-20000</v>
      </c>
      <c r="G343" t="str">
        <f>_xlfn.XLOOKUP(tbl_GL[[#This Row],[Account_key]],tbl_COA[Account_key],tbl_COA[Class],"Not Found")</f>
        <v>Liabilities and Owners Equity</v>
      </c>
      <c r="H343" t="str">
        <f>_xlfn.XLOOKUP(tbl_GL[[#This Row],[Account_key]],tbl_COA[Account_key],tbl_COA[SubClass],"Not Found")</f>
        <v>Liabilities</v>
      </c>
      <c r="I343" t="str">
        <f>_xlfn.XLOOKUP(tbl_GL[[#This Row],[Account_key]],tbl_COA[Account_key],tbl_COA[SubClass2],"Not Found")</f>
        <v>Current Liabilities</v>
      </c>
      <c r="J343" t="str">
        <f>_xlfn.XLOOKUP(tbl_GL[[#This Row],[Account_key]],tbl_COA[Account_key],tbl_COA[SubAccount],,0)</f>
        <v>Trade Payables</v>
      </c>
      <c r="K343">
        <f>YEAR(tbl_GL[[#This Row],[Date]])</f>
        <v>2018</v>
      </c>
    </row>
    <row r="344" spans="1:11" hidden="1" x14ac:dyDescent="0.35">
      <c r="A344">
        <v>175.1</v>
      </c>
      <c r="B344" s="24">
        <v>43211</v>
      </c>
      <c r="C344">
        <v>1</v>
      </c>
      <c r="D344" s="13">
        <v>230</v>
      </c>
      <c r="E344" s="13" t="s">
        <v>4</v>
      </c>
      <c r="F344" s="16">
        <v>-398</v>
      </c>
      <c r="G344" t="str">
        <f>_xlfn.XLOOKUP(tbl_GL[[#This Row],[Account_key]],tbl_COA[Account_key],tbl_COA[Class],"Not Found")</f>
        <v>Trading account</v>
      </c>
      <c r="H344" t="str">
        <f>_xlfn.XLOOKUP(tbl_GL[[#This Row],[Account_key]],tbl_COA[Account_key],tbl_COA[SubClass],"Not Found")</f>
        <v>Cost of Sales</v>
      </c>
      <c r="I344" t="str">
        <f>_xlfn.XLOOKUP(tbl_GL[[#This Row],[Account_key]],tbl_COA[Account_key],tbl_COA[SubClass2],"Not Found")</f>
        <v>Cost of Sales</v>
      </c>
      <c r="J344" t="str">
        <f>_xlfn.XLOOKUP(tbl_GL[[#This Row],[Account_key]],tbl_COA[Account_key],tbl_COA[SubAccount],,0)</f>
        <v>Cost of Sales</v>
      </c>
      <c r="K344">
        <f>YEAR(tbl_GL[[#This Row],[Date]])</f>
        <v>2018</v>
      </c>
    </row>
    <row r="345" spans="1:11" hidden="1" x14ac:dyDescent="0.35">
      <c r="A345">
        <v>175.2</v>
      </c>
      <c r="B345" s="24">
        <v>43211</v>
      </c>
      <c r="C345">
        <v>1</v>
      </c>
      <c r="D345" s="13">
        <v>60</v>
      </c>
      <c r="E345" s="13" t="s">
        <v>4</v>
      </c>
      <c r="F345" s="16">
        <v>-398</v>
      </c>
      <c r="G345" t="str">
        <f>_xlfn.XLOOKUP(tbl_GL[[#This Row],[Account_key]],tbl_COA[Account_key],tbl_COA[Class],"Not Found")</f>
        <v>Assets</v>
      </c>
      <c r="H345" t="str">
        <f>_xlfn.XLOOKUP(tbl_GL[[#This Row],[Account_key]],tbl_COA[Account_key],tbl_COA[SubClass],"Not Found")</f>
        <v>Assets</v>
      </c>
      <c r="I345" t="str">
        <f>_xlfn.XLOOKUP(tbl_GL[[#This Row],[Account_key]],tbl_COA[Account_key],tbl_COA[SubClass2],"Not Found")</f>
        <v>Current Assets</v>
      </c>
      <c r="J345" t="str">
        <f>_xlfn.XLOOKUP(tbl_GL[[#This Row],[Account_key]],tbl_COA[Account_key],tbl_COA[SubAccount],,0)</f>
        <v>Inventory</v>
      </c>
      <c r="K345">
        <f>YEAR(tbl_GL[[#This Row],[Date]])</f>
        <v>2018</v>
      </c>
    </row>
    <row r="346" spans="1:11" hidden="1" x14ac:dyDescent="0.35">
      <c r="A346">
        <v>176.1</v>
      </c>
      <c r="B346" s="24">
        <v>43211</v>
      </c>
      <c r="C346">
        <v>1</v>
      </c>
      <c r="D346" s="13">
        <v>210</v>
      </c>
      <c r="E346" s="13" t="s">
        <v>8</v>
      </c>
      <c r="F346" s="16">
        <v>1327</v>
      </c>
      <c r="G346" t="str">
        <f>_xlfn.XLOOKUP(tbl_GL[[#This Row],[Account_key]],tbl_COA[Account_key],tbl_COA[Class],"Not Found")</f>
        <v>Trading account</v>
      </c>
      <c r="H346" t="str">
        <f>_xlfn.XLOOKUP(tbl_GL[[#This Row],[Account_key]],tbl_COA[Account_key],tbl_COA[SubClass],"Not Found")</f>
        <v>Sales</v>
      </c>
      <c r="I346" t="str">
        <f>_xlfn.XLOOKUP(tbl_GL[[#This Row],[Account_key]],tbl_COA[Account_key],tbl_COA[SubClass2],"Not Found")</f>
        <v>Sales</v>
      </c>
      <c r="J346" t="str">
        <f>_xlfn.XLOOKUP(tbl_GL[[#This Row],[Account_key]],tbl_COA[Account_key],tbl_COA[SubAccount],,0)</f>
        <v>Sales</v>
      </c>
      <c r="K346">
        <f>YEAR(tbl_GL[[#This Row],[Date]])</f>
        <v>2018</v>
      </c>
    </row>
    <row r="347" spans="1:11" hidden="1" x14ac:dyDescent="0.35">
      <c r="A347">
        <v>176.2</v>
      </c>
      <c r="B347" s="24">
        <v>43211</v>
      </c>
      <c r="C347">
        <v>1</v>
      </c>
      <c r="D347" s="13">
        <v>30</v>
      </c>
      <c r="E347" s="13" t="s">
        <v>8</v>
      </c>
      <c r="F347" s="16">
        <v>1327</v>
      </c>
      <c r="G347" t="str">
        <f>_xlfn.XLOOKUP(tbl_GL[[#This Row],[Account_key]],tbl_COA[Account_key],tbl_COA[Class],"Not Found")</f>
        <v>Assets</v>
      </c>
      <c r="H347" t="str">
        <f>_xlfn.XLOOKUP(tbl_GL[[#This Row],[Account_key]],tbl_COA[Account_key],tbl_COA[SubClass],"Not Found")</f>
        <v>Assets</v>
      </c>
      <c r="I347" t="str">
        <f>_xlfn.XLOOKUP(tbl_GL[[#This Row],[Account_key]],tbl_COA[Account_key],tbl_COA[SubClass2],"Not Found")</f>
        <v>Current Assets</v>
      </c>
      <c r="J347" t="str">
        <f>_xlfn.XLOOKUP(tbl_GL[[#This Row],[Account_key]],tbl_COA[Account_key],tbl_COA[SubAccount],,0)</f>
        <v>Trade Receivables</v>
      </c>
      <c r="K347">
        <f>YEAR(tbl_GL[[#This Row],[Date]])</f>
        <v>2018</v>
      </c>
    </row>
    <row r="348" spans="1:11" hidden="1" x14ac:dyDescent="0.35">
      <c r="A348">
        <v>177.1</v>
      </c>
      <c r="B348" s="24">
        <v>43211</v>
      </c>
      <c r="C348">
        <v>1</v>
      </c>
      <c r="D348" s="13">
        <v>300</v>
      </c>
      <c r="E348" s="13" t="s">
        <v>97</v>
      </c>
      <c r="F348" s="16">
        <v>-2740</v>
      </c>
      <c r="G348" t="str">
        <f>_xlfn.XLOOKUP(tbl_GL[[#This Row],[Account_key]],tbl_COA[Account_key],tbl_COA[Class],"Not Found")</f>
        <v>Operating account</v>
      </c>
      <c r="H348" t="str">
        <f>_xlfn.XLOOKUP(tbl_GL[[#This Row],[Account_key]],tbl_COA[Account_key],tbl_COA[SubClass],"Not Found")</f>
        <v>Operating Expenses</v>
      </c>
      <c r="I348" t="str">
        <f>_xlfn.XLOOKUP(tbl_GL[[#This Row],[Account_key]],tbl_COA[Account_key],tbl_COA[SubClass2],"Not Found")</f>
        <v>Administration</v>
      </c>
      <c r="J348" t="str">
        <f>_xlfn.XLOOKUP(tbl_GL[[#This Row],[Account_key]],tbl_COA[Account_key],tbl_COA[SubAccount],,0)</f>
        <v>Entertainment</v>
      </c>
      <c r="K348">
        <f>YEAR(tbl_GL[[#This Row],[Date]])</f>
        <v>2018</v>
      </c>
    </row>
    <row r="349" spans="1:11" hidden="1" x14ac:dyDescent="0.35">
      <c r="A349">
        <v>177.2</v>
      </c>
      <c r="B349" s="24">
        <v>43211</v>
      </c>
      <c r="C349">
        <v>1</v>
      </c>
      <c r="D349" s="13">
        <v>120</v>
      </c>
      <c r="E349" s="13" t="s">
        <v>97</v>
      </c>
      <c r="F349" s="16">
        <v>2740</v>
      </c>
      <c r="G349" t="str">
        <f>_xlfn.XLOOKUP(tbl_GL[[#This Row],[Account_key]],tbl_COA[Account_key],tbl_COA[Class],"Not Found")</f>
        <v>Liabilities and Owners Equity</v>
      </c>
      <c r="H349" t="str">
        <f>_xlfn.XLOOKUP(tbl_GL[[#This Row],[Account_key]],tbl_COA[Account_key],tbl_COA[SubClass],"Not Found")</f>
        <v>Liabilities</v>
      </c>
      <c r="I349" t="str">
        <f>_xlfn.XLOOKUP(tbl_GL[[#This Row],[Account_key]],tbl_COA[Account_key],tbl_COA[SubClass2],"Not Found")</f>
        <v>Current Liabilities</v>
      </c>
      <c r="J349" t="str">
        <f>_xlfn.XLOOKUP(tbl_GL[[#This Row],[Account_key]],tbl_COA[Account_key],tbl_COA[SubAccount],,0)</f>
        <v>Accrued Expenses</v>
      </c>
      <c r="K349">
        <f>YEAR(tbl_GL[[#This Row],[Date]])</f>
        <v>2018</v>
      </c>
    </row>
    <row r="350" spans="1:11" hidden="1" x14ac:dyDescent="0.35">
      <c r="A350">
        <v>178.1</v>
      </c>
      <c r="B350" s="24">
        <v>43212</v>
      </c>
      <c r="C350">
        <v>1</v>
      </c>
      <c r="D350">
        <v>10</v>
      </c>
      <c r="E350" s="13" t="s">
        <v>98</v>
      </c>
      <c r="F350" s="16">
        <v>-2285</v>
      </c>
      <c r="G350" t="str">
        <f>_xlfn.XLOOKUP(tbl_GL[[#This Row],[Account_key]],tbl_COA[Account_key],tbl_COA[Class],"Not Found")</f>
        <v>Assets</v>
      </c>
      <c r="H350" t="str">
        <f>_xlfn.XLOOKUP(tbl_GL[[#This Row],[Account_key]],tbl_COA[Account_key],tbl_COA[SubClass],"Not Found")</f>
        <v>Assets</v>
      </c>
      <c r="I350" t="str">
        <f>_xlfn.XLOOKUP(tbl_GL[[#This Row],[Account_key]],tbl_COA[Account_key],tbl_COA[SubClass2],"Not Found")</f>
        <v>Current Assets</v>
      </c>
      <c r="J350" t="str">
        <f>_xlfn.XLOOKUP(tbl_GL[[#This Row],[Account_key]],tbl_COA[Account_key],tbl_COA[SubAccount],,0)</f>
        <v>Cash at Bank</v>
      </c>
      <c r="K350">
        <f>YEAR(tbl_GL[[#This Row],[Date]])</f>
        <v>2018</v>
      </c>
    </row>
    <row r="351" spans="1:11" hidden="1" x14ac:dyDescent="0.35">
      <c r="A351">
        <v>178.2</v>
      </c>
      <c r="B351" s="24">
        <v>43212</v>
      </c>
      <c r="C351">
        <v>1</v>
      </c>
      <c r="D351" s="13">
        <v>120</v>
      </c>
      <c r="E351" s="13" t="s">
        <v>98</v>
      </c>
      <c r="F351" s="16">
        <v>-2285</v>
      </c>
      <c r="G351" t="str">
        <f>_xlfn.XLOOKUP(tbl_GL[[#This Row],[Account_key]],tbl_COA[Account_key],tbl_COA[Class],"Not Found")</f>
        <v>Liabilities and Owners Equity</v>
      </c>
      <c r="H351" t="str">
        <f>_xlfn.XLOOKUP(tbl_GL[[#This Row],[Account_key]],tbl_COA[Account_key],tbl_COA[SubClass],"Not Found")</f>
        <v>Liabilities</v>
      </c>
      <c r="I351" t="str">
        <f>_xlfn.XLOOKUP(tbl_GL[[#This Row],[Account_key]],tbl_COA[Account_key],tbl_COA[SubClass2],"Not Found")</f>
        <v>Current Liabilities</v>
      </c>
      <c r="J351" t="str">
        <f>_xlfn.XLOOKUP(tbl_GL[[#This Row],[Account_key]],tbl_COA[Account_key],tbl_COA[SubAccount],,0)</f>
        <v>Accrued Expenses</v>
      </c>
      <c r="K351">
        <f>YEAR(tbl_GL[[#This Row],[Date]])</f>
        <v>2018</v>
      </c>
    </row>
    <row r="352" spans="1:11" hidden="1" x14ac:dyDescent="0.35">
      <c r="A352">
        <v>179.1</v>
      </c>
      <c r="B352" s="24">
        <v>43212</v>
      </c>
      <c r="C352">
        <v>1</v>
      </c>
      <c r="D352" s="13">
        <v>220</v>
      </c>
      <c r="E352" s="13" t="s">
        <v>81</v>
      </c>
      <c r="F352" s="16">
        <v>-2826</v>
      </c>
      <c r="G352" t="str">
        <f>_xlfn.XLOOKUP(tbl_GL[[#This Row],[Account_key]],tbl_COA[Account_key],tbl_COA[Class],"Not Found")</f>
        <v>Trading account</v>
      </c>
      <c r="H352" t="str">
        <f>_xlfn.XLOOKUP(tbl_GL[[#This Row],[Account_key]],tbl_COA[Account_key],tbl_COA[SubClass],"Not Found")</f>
        <v>Sales</v>
      </c>
      <c r="I352" t="str">
        <f>_xlfn.XLOOKUP(tbl_GL[[#This Row],[Account_key]],tbl_COA[Account_key],tbl_COA[SubClass2],"Not Found")</f>
        <v>Sales</v>
      </c>
      <c r="J352" t="str">
        <f>_xlfn.XLOOKUP(tbl_GL[[#This Row],[Account_key]],tbl_COA[Account_key],tbl_COA[SubAccount],,0)</f>
        <v>Sales Return</v>
      </c>
      <c r="K352">
        <f>YEAR(tbl_GL[[#This Row],[Date]])</f>
        <v>2018</v>
      </c>
    </row>
    <row r="353" spans="1:11" hidden="1" x14ac:dyDescent="0.35">
      <c r="A353">
        <v>179.2</v>
      </c>
      <c r="B353" s="24">
        <v>43212</v>
      </c>
      <c r="C353">
        <v>1</v>
      </c>
      <c r="D353" s="13">
        <v>20</v>
      </c>
      <c r="E353" s="13" t="s">
        <v>81</v>
      </c>
      <c r="F353" s="16">
        <v>-2826</v>
      </c>
      <c r="G353" t="str">
        <f>_xlfn.XLOOKUP(tbl_GL[[#This Row],[Account_key]],tbl_COA[Account_key],tbl_COA[Class],"Not Found")</f>
        <v>Assets</v>
      </c>
      <c r="H353" t="str">
        <f>_xlfn.XLOOKUP(tbl_GL[[#This Row],[Account_key]],tbl_COA[Account_key],tbl_COA[SubClass],"Not Found")</f>
        <v>Assets</v>
      </c>
      <c r="I353" t="str">
        <f>_xlfn.XLOOKUP(tbl_GL[[#This Row],[Account_key]],tbl_COA[Account_key],tbl_COA[SubClass2],"Not Found")</f>
        <v>Current Assets</v>
      </c>
      <c r="J353" t="str">
        <f>_xlfn.XLOOKUP(tbl_GL[[#This Row],[Account_key]],tbl_COA[Account_key],tbl_COA[SubAccount],,0)</f>
        <v>Cash in hand</v>
      </c>
      <c r="K353">
        <f>YEAR(tbl_GL[[#This Row],[Date]])</f>
        <v>2018</v>
      </c>
    </row>
    <row r="354" spans="1:11" hidden="1" x14ac:dyDescent="0.35">
      <c r="A354">
        <v>180.1</v>
      </c>
      <c r="B354" s="24">
        <v>43212</v>
      </c>
      <c r="C354">
        <v>1</v>
      </c>
      <c r="D354" s="13">
        <v>10</v>
      </c>
      <c r="E354" s="13" t="s">
        <v>98</v>
      </c>
      <c r="F354" s="16">
        <v>-2875</v>
      </c>
      <c r="G354" t="str">
        <f>_xlfn.XLOOKUP(tbl_GL[[#This Row],[Account_key]],tbl_COA[Account_key],tbl_COA[Class],"Not Found")</f>
        <v>Assets</v>
      </c>
      <c r="H354" t="str">
        <f>_xlfn.XLOOKUP(tbl_GL[[#This Row],[Account_key]],tbl_COA[Account_key],tbl_COA[SubClass],"Not Found")</f>
        <v>Assets</v>
      </c>
      <c r="I354" t="str">
        <f>_xlfn.XLOOKUP(tbl_GL[[#This Row],[Account_key]],tbl_COA[Account_key],tbl_COA[SubClass2],"Not Found")</f>
        <v>Current Assets</v>
      </c>
      <c r="J354" t="str">
        <f>_xlfn.XLOOKUP(tbl_GL[[#This Row],[Account_key]],tbl_COA[Account_key],tbl_COA[SubAccount],,0)</f>
        <v>Cash at Bank</v>
      </c>
      <c r="K354">
        <f>YEAR(tbl_GL[[#This Row],[Date]])</f>
        <v>2018</v>
      </c>
    </row>
    <row r="355" spans="1:11" hidden="1" x14ac:dyDescent="0.35">
      <c r="A355">
        <v>180.2</v>
      </c>
      <c r="B355" s="24">
        <v>43212</v>
      </c>
      <c r="C355">
        <v>1</v>
      </c>
      <c r="D355" s="13">
        <v>120</v>
      </c>
      <c r="E355" s="13" t="s">
        <v>98</v>
      </c>
      <c r="F355" s="16">
        <v>-2875</v>
      </c>
      <c r="G355" t="str">
        <f>_xlfn.XLOOKUP(tbl_GL[[#This Row],[Account_key]],tbl_COA[Account_key],tbl_COA[Class],"Not Found")</f>
        <v>Liabilities and Owners Equity</v>
      </c>
      <c r="H355" t="str">
        <f>_xlfn.XLOOKUP(tbl_GL[[#This Row],[Account_key]],tbl_COA[Account_key],tbl_COA[SubClass],"Not Found")</f>
        <v>Liabilities</v>
      </c>
      <c r="I355" t="str">
        <f>_xlfn.XLOOKUP(tbl_GL[[#This Row],[Account_key]],tbl_COA[Account_key],tbl_COA[SubClass2],"Not Found")</f>
        <v>Current Liabilities</v>
      </c>
      <c r="J355" t="str">
        <f>_xlfn.XLOOKUP(tbl_GL[[#This Row],[Account_key]],tbl_COA[Account_key],tbl_COA[SubAccount],,0)</f>
        <v>Accrued Expenses</v>
      </c>
      <c r="K355">
        <f>YEAR(tbl_GL[[#This Row],[Date]])</f>
        <v>2018</v>
      </c>
    </row>
    <row r="356" spans="1:11" hidden="1" x14ac:dyDescent="0.35">
      <c r="A356">
        <v>181.1</v>
      </c>
      <c r="B356" s="24">
        <v>43212</v>
      </c>
      <c r="C356">
        <v>1</v>
      </c>
      <c r="D356" s="13">
        <v>220</v>
      </c>
      <c r="E356" s="13" t="s">
        <v>81</v>
      </c>
      <c r="F356" s="16">
        <v>-2968</v>
      </c>
      <c r="G356" t="str">
        <f>_xlfn.XLOOKUP(tbl_GL[[#This Row],[Account_key]],tbl_COA[Account_key],tbl_COA[Class],"Not Found")</f>
        <v>Trading account</v>
      </c>
      <c r="H356" t="str">
        <f>_xlfn.XLOOKUP(tbl_GL[[#This Row],[Account_key]],tbl_COA[Account_key],tbl_COA[SubClass],"Not Found")</f>
        <v>Sales</v>
      </c>
      <c r="I356" t="str">
        <f>_xlfn.XLOOKUP(tbl_GL[[#This Row],[Account_key]],tbl_COA[Account_key],tbl_COA[SubClass2],"Not Found")</f>
        <v>Sales</v>
      </c>
      <c r="J356" t="str">
        <f>_xlfn.XLOOKUP(tbl_GL[[#This Row],[Account_key]],tbl_COA[Account_key],tbl_COA[SubAccount],,0)</f>
        <v>Sales Return</v>
      </c>
      <c r="K356">
        <f>YEAR(tbl_GL[[#This Row],[Date]])</f>
        <v>2018</v>
      </c>
    </row>
    <row r="357" spans="1:11" hidden="1" x14ac:dyDescent="0.35">
      <c r="A357">
        <v>181.2</v>
      </c>
      <c r="B357" s="24">
        <v>43212</v>
      </c>
      <c r="C357">
        <v>1</v>
      </c>
      <c r="D357" s="13">
        <v>20</v>
      </c>
      <c r="E357" s="13" t="s">
        <v>81</v>
      </c>
      <c r="F357" s="16">
        <v>-2968</v>
      </c>
      <c r="G357" t="str">
        <f>_xlfn.XLOOKUP(tbl_GL[[#This Row],[Account_key]],tbl_COA[Account_key],tbl_COA[Class],"Not Found")</f>
        <v>Assets</v>
      </c>
      <c r="H357" t="str">
        <f>_xlfn.XLOOKUP(tbl_GL[[#This Row],[Account_key]],tbl_COA[Account_key],tbl_COA[SubClass],"Not Found")</f>
        <v>Assets</v>
      </c>
      <c r="I357" t="str">
        <f>_xlfn.XLOOKUP(tbl_GL[[#This Row],[Account_key]],tbl_COA[Account_key],tbl_COA[SubClass2],"Not Found")</f>
        <v>Current Assets</v>
      </c>
      <c r="J357" t="str">
        <f>_xlfn.XLOOKUP(tbl_GL[[#This Row],[Account_key]],tbl_COA[Account_key],tbl_COA[SubAccount],,0)</f>
        <v>Cash in hand</v>
      </c>
      <c r="K357">
        <f>YEAR(tbl_GL[[#This Row],[Date]])</f>
        <v>2018</v>
      </c>
    </row>
    <row r="358" spans="1:11" hidden="1" x14ac:dyDescent="0.35">
      <c r="A358">
        <v>182.1</v>
      </c>
      <c r="B358" s="24">
        <v>43213</v>
      </c>
      <c r="C358">
        <v>1</v>
      </c>
      <c r="D358" s="13">
        <v>230</v>
      </c>
      <c r="E358" s="13" t="s">
        <v>4</v>
      </c>
      <c r="F358" s="16">
        <v>-890</v>
      </c>
      <c r="G358" t="str">
        <f>_xlfn.XLOOKUP(tbl_GL[[#This Row],[Account_key]],tbl_COA[Account_key],tbl_COA[Class],"Not Found")</f>
        <v>Trading account</v>
      </c>
      <c r="H358" t="str">
        <f>_xlfn.XLOOKUP(tbl_GL[[#This Row],[Account_key]],tbl_COA[Account_key],tbl_COA[SubClass],"Not Found")</f>
        <v>Cost of Sales</v>
      </c>
      <c r="I358" t="str">
        <f>_xlfn.XLOOKUP(tbl_GL[[#This Row],[Account_key]],tbl_COA[Account_key],tbl_COA[SubClass2],"Not Found")</f>
        <v>Cost of Sales</v>
      </c>
      <c r="J358" t="str">
        <f>_xlfn.XLOOKUP(tbl_GL[[#This Row],[Account_key]],tbl_COA[Account_key],tbl_COA[SubAccount],,0)</f>
        <v>Cost of Sales</v>
      </c>
      <c r="K358">
        <f>YEAR(tbl_GL[[#This Row],[Date]])</f>
        <v>2018</v>
      </c>
    </row>
    <row r="359" spans="1:11" hidden="1" x14ac:dyDescent="0.35">
      <c r="A359">
        <v>182.2</v>
      </c>
      <c r="B359" s="24">
        <v>43213</v>
      </c>
      <c r="C359">
        <v>1</v>
      </c>
      <c r="D359" s="13">
        <v>60</v>
      </c>
      <c r="E359" s="13" t="s">
        <v>4</v>
      </c>
      <c r="F359" s="16">
        <v>-890</v>
      </c>
      <c r="G359" t="str">
        <f>_xlfn.XLOOKUP(tbl_GL[[#This Row],[Account_key]],tbl_COA[Account_key],tbl_COA[Class],"Not Found")</f>
        <v>Assets</v>
      </c>
      <c r="H359" t="str">
        <f>_xlfn.XLOOKUP(tbl_GL[[#This Row],[Account_key]],tbl_COA[Account_key],tbl_COA[SubClass],"Not Found")</f>
        <v>Assets</v>
      </c>
      <c r="I359" t="str">
        <f>_xlfn.XLOOKUP(tbl_GL[[#This Row],[Account_key]],tbl_COA[Account_key],tbl_COA[SubClass2],"Not Found")</f>
        <v>Current Assets</v>
      </c>
      <c r="J359" t="str">
        <f>_xlfn.XLOOKUP(tbl_GL[[#This Row],[Account_key]],tbl_COA[Account_key],tbl_COA[SubAccount],,0)</f>
        <v>Inventory</v>
      </c>
      <c r="K359">
        <f>YEAR(tbl_GL[[#This Row],[Date]])</f>
        <v>2018</v>
      </c>
    </row>
    <row r="360" spans="1:11" hidden="1" x14ac:dyDescent="0.35">
      <c r="A360">
        <v>183.1</v>
      </c>
      <c r="B360" s="24">
        <v>43213</v>
      </c>
      <c r="C360">
        <v>1</v>
      </c>
      <c r="D360" s="13">
        <v>210</v>
      </c>
      <c r="E360" s="13" t="s">
        <v>8</v>
      </c>
      <c r="F360" s="16">
        <v>2968</v>
      </c>
      <c r="G360" t="str">
        <f>_xlfn.XLOOKUP(tbl_GL[[#This Row],[Account_key]],tbl_COA[Account_key],tbl_COA[Class],"Not Found")</f>
        <v>Trading account</v>
      </c>
      <c r="H360" t="str">
        <f>_xlfn.XLOOKUP(tbl_GL[[#This Row],[Account_key]],tbl_COA[Account_key],tbl_COA[SubClass],"Not Found")</f>
        <v>Sales</v>
      </c>
      <c r="I360" t="str">
        <f>_xlfn.XLOOKUP(tbl_GL[[#This Row],[Account_key]],tbl_COA[Account_key],tbl_COA[SubClass2],"Not Found")</f>
        <v>Sales</v>
      </c>
      <c r="J360" t="str">
        <f>_xlfn.XLOOKUP(tbl_GL[[#This Row],[Account_key]],tbl_COA[Account_key],tbl_COA[SubAccount],,0)</f>
        <v>Sales</v>
      </c>
      <c r="K360">
        <f>YEAR(tbl_GL[[#This Row],[Date]])</f>
        <v>2018</v>
      </c>
    </row>
    <row r="361" spans="1:11" hidden="1" x14ac:dyDescent="0.35">
      <c r="A361">
        <v>183.2</v>
      </c>
      <c r="B361" s="24">
        <v>43213</v>
      </c>
      <c r="C361">
        <v>1</v>
      </c>
      <c r="D361" s="13">
        <v>30</v>
      </c>
      <c r="E361" s="13" t="s">
        <v>8</v>
      </c>
      <c r="F361" s="16">
        <v>2968</v>
      </c>
      <c r="G361" t="str">
        <f>_xlfn.XLOOKUP(tbl_GL[[#This Row],[Account_key]],tbl_COA[Account_key],tbl_COA[Class],"Not Found")</f>
        <v>Assets</v>
      </c>
      <c r="H361" t="str">
        <f>_xlfn.XLOOKUP(tbl_GL[[#This Row],[Account_key]],tbl_COA[Account_key],tbl_COA[SubClass],"Not Found")</f>
        <v>Assets</v>
      </c>
      <c r="I361" t="str">
        <f>_xlfn.XLOOKUP(tbl_GL[[#This Row],[Account_key]],tbl_COA[Account_key],tbl_COA[SubClass2],"Not Found")</f>
        <v>Current Assets</v>
      </c>
      <c r="J361" t="str">
        <f>_xlfn.XLOOKUP(tbl_GL[[#This Row],[Account_key]],tbl_COA[Account_key],tbl_COA[SubAccount],,0)</f>
        <v>Trade Receivables</v>
      </c>
      <c r="K361">
        <f>YEAR(tbl_GL[[#This Row],[Date]])</f>
        <v>2018</v>
      </c>
    </row>
    <row r="362" spans="1:11" hidden="1" x14ac:dyDescent="0.35">
      <c r="A362">
        <v>184.1</v>
      </c>
      <c r="B362" s="24">
        <v>43214</v>
      </c>
      <c r="C362">
        <v>1</v>
      </c>
      <c r="D362" s="13">
        <v>10</v>
      </c>
      <c r="E362" s="13" t="s">
        <v>98</v>
      </c>
      <c r="F362" s="16">
        <v>-2794</v>
      </c>
      <c r="G362" t="str">
        <f>_xlfn.XLOOKUP(tbl_GL[[#This Row],[Account_key]],tbl_COA[Account_key],tbl_COA[Class],"Not Found")</f>
        <v>Assets</v>
      </c>
      <c r="H362" t="str">
        <f>_xlfn.XLOOKUP(tbl_GL[[#This Row],[Account_key]],tbl_COA[Account_key],tbl_COA[SubClass],"Not Found")</f>
        <v>Assets</v>
      </c>
      <c r="I362" t="str">
        <f>_xlfn.XLOOKUP(tbl_GL[[#This Row],[Account_key]],tbl_COA[Account_key],tbl_COA[SubClass2],"Not Found")</f>
        <v>Current Assets</v>
      </c>
      <c r="J362" t="str">
        <f>_xlfn.XLOOKUP(tbl_GL[[#This Row],[Account_key]],tbl_COA[Account_key],tbl_COA[SubAccount],,0)</f>
        <v>Cash at Bank</v>
      </c>
      <c r="K362">
        <f>YEAR(tbl_GL[[#This Row],[Date]])</f>
        <v>2018</v>
      </c>
    </row>
    <row r="363" spans="1:11" hidden="1" x14ac:dyDescent="0.35">
      <c r="A363">
        <v>184.2</v>
      </c>
      <c r="B363" s="24">
        <v>43214</v>
      </c>
      <c r="C363">
        <v>1</v>
      </c>
      <c r="D363" s="13">
        <v>120</v>
      </c>
      <c r="E363" s="13" t="s">
        <v>98</v>
      </c>
      <c r="F363" s="16">
        <v>-2794</v>
      </c>
      <c r="G363" t="str">
        <f>_xlfn.XLOOKUP(tbl_GL[[#This Row],[Account_key]],tbl_COA[Account_key],tbl_COA[Class],"Not Found")</f>
        <v>Liabilities and Owners Equity</v>
      </c>
      <c r="H363" t="str">
        <f>_xlfn.XLOOKUP(tbl_GL[[#This Row],[Account_key]],tbl_COA[Account_key],tbl_COA[SubClass],"Not Found")</f>
        <v>Liabilities</v>
      </c>
      <c r="I363" t="str">
        <f>_xlfn.XLOOKUP(tbl_GL[[#This Row],[Account_key]],tbl_COA[Account_key],tbl_COA[SubClass2],"Not Found")</f>
        <v>Current Liabilities</v>
      </c>
      <c r="J363" t="str">
        <f>_xlfn.XLOOKUP(tbl_GL[[#This Row],[Account_key]],tbl_COA[Account_key],tbl_COA[SubAccount],,0)</f>
        <v>Accrued Expenses</v>
      </c>
      <c r="K363">
        <f>YEAR(tbl_GL[[#This Row],[Date]])</f>
        <v>2018</v>
      </c>
    </row>
    <row r="364" spans="1:11" hidden="1" x14ac:dyDescent="0.35">
      <c r="A364">
        <v>185.1</v>
      </c>
      <c r="B364" s="24">
        <v>43214</v>
      </c>
      <c r="C364">
        <v>1</v>
      </c>
      <c r="D364" s="13">
        <v>30</v>
      </c>
      <c r="E364" t="s">
        <v>80</v>
      </c>
      <c r="F364" s="16">
        <v>-17637</v>
      </c>
      <c r="G364" t="str">
        <f>_xlfn.XLOOKUP(tbl_GL[[#This Row],[Account_key]],tbl_COA[Account_key],tbl_COA[Class],"Not Found")</f>
        <v>Assets</v>
      </c>
      <c r="H364" t="str">
        <f>_xlfn.XLOOKUP(tbl_GL[[#This Row],[Account_key]],tbl_COA[Account_key],tbl_COA[SubClass],"Not Found")</f>
        <v>Assets</v>
      </c>
      <c r="I364" t="str">
        <f>_xlfn.XLOOKUP(tbl_GL[[#This Row],[Account_key]],tbl_COA[Account_key],tbl_COA[SubClass2],"Not Found")</f>
        <v>Current Assets</v>
      </c>
      <c r="J364" t="str">
        <f>_xlfn.XLOOKUP(tbl_GL[[#This Row],[Account_key]],tbl_COA[Account_key],tbl_COA[SubAccount],,0)</f>
        <v>Trade Receivables</v>
      </c>
      <c r="K364">
        <f>YEAR(tbl_GL[[#This Row],[Date]])</f>
        <v>2018</v>
      </c>
    </row>
    <row r="365" spans="1:11" hidden="1" x14ac:dyDescent="0.35">
      <c r="A365">
        <v>185.2</v>
      </c>
      <c r="B365" s="24">
        <v>43214</v>
      </c>
      <c r="C365">
        <v>1</v>
      </c>
      <c r="D365" s="13">
        <v>10</v>
      </c>
      <c r="E365" t="s">
        <v>80</v>
      </c>
      <c r="F365" s="16">
        <v>17637</v>
      </c>
      <c r="G365" t="str">
        <f>_xlfn.XLOOKUP(tbl_GL[[#This Row],[Account_key]],tbl_COA[Account_key],tbl_COA[Class],"Not Found")</f>
        <v>Assets</v>
      </c>
      <c r="H365" t="str">
        <f>_xlfn.XLOOKUP(tbl_GL[[#This Row],[Account_key]],tbl_COA[Account_key],tbl_COA[SubClass],"Not Found")</f>
        <v>Assets</v>
      </c>
      <c r="I365" t="str">
        <f>_xlfn.XLOOKUP(tbl_GL[[#This Row],[Account_key]],tbl_COA[Account_key],tbl_COA[SubClass2],"Not Found")</f>
        <v>Current Assets</v>
      </c>
      <c r="J365" t="str">
        <f>_xlfn.XLOOKUP(tbl_GL[[#This Row],[Account_key]],tbl_COA[Account_key],tbl_COA[SubAccount],,0)</f>
        <v>Cash at Bank</v>
      </c>
      <c r="K365">
        <f>YEAR(tbl_GL[[#This Row],[Date]])</f>
        <v>2018</v>
      </c>
    </row>
    <row r="366" spans="1:11" hidden="1" x14ac:dyDescent="0.35">
      <c r="A366">
        <v>186.1</v>
      </c>
      <c r="B366" s="24">
        <v>43215</v>
      </c>
      <c r="C366">
        <v>1</v>
      </c>
      <c r="D366" s="13">
        <v>230</v>
      </c>
      <c r="E366" s="13" t="s">
        <v>4</v>
      </c>
      <c r="F366" s="14">
        <v>-1323</v>
      </c>
      <c r="G366" t="str">
        <f>_xlfn.XLOOKUP(tbl_GL[[#This Row],[Account_key]],tbl_COA[Account_key],tbl_COA[Class],"Not Found")</f>
        <v>Trading account</v>
      </c>
      <c r="H366" t="str">
        <f>_xlfn.XLOOKUP(tbl_GL[[#This Row],[Account_key]],tbl_COA[Account_key],tbl_COA[SubClass],"Not Found")</f>
        <v>Cost of Sales</v>
      </c>
      <c r="I366" t="str">
        <f>_xlfn.XLOOKUP(tbl_GL[[#This Row],[Account_key]],tbl_COA[Account_key],tbl_COA[SubClass2],"Not Found")</f>
        <v>Cost of Sales</v>
      </c>
      <c r="J366" t="str">
        <f>_xlfn.XLOOKUP(tbl_GL[[#This Row],[Account_key]],tbl_COA[Account_key],tbl_COA[SubAccount],,0)</f>
        <v>Cost of Sales</v>
      </c>
      <c r="K366">
        <f>YEAR(tbl_GL[[#This Row],[Date]])</f>
        <v>2018</v>
      </c>
    </row>
    <row r="367" spans="1:11" hidden="1" x14ac:dyDescent="0.35">
      <c r="A367">
        <v>186.2</v>
      </c>
      <c r="B367" s="24">
        <v>43215</v>
      </c>
      <c r="C367">
        <v>1</v>
      </c>
      <c r="D367" s="13">
        <v>60</v>
      </c>
      <c r="E367" s="13" t="s">
        <v>4</v>
      </c>
      <c r="F367" s="14">
        <v>-1323</v>
      </c>
      <c r="G367" t="str">
        <f>_xlfn.XLOOKUP(tbl_GL[[#This Row],[Account_key]],tbl_COA[Account_key],tbl_COA[Class],"Not Found")</f>
        <v>Assets</v>
      </c>
      <c r="H367" t="str">
        <f>_xlfn.XLOOKUP(tbl_GL[[#This Row],[Account_key]],tbl_COA[Account_key],tbl_COA[SubClass],"Not Found")</f>
        <v>Assets</v>
      </c>
      <c r="I367" t="str">
        <f>_xlfn.XLOOKUP(tbl_GL[[#This Row],[Account_key]],tbl_COA[Account_key],tbl_COA[SubClass2],"Not Found")</f>
        <v>Current Assets</v>
      </c>
      <c r="J367" t="str">
        <f>_xlfn.XLOOKUP(tbl_GL[[#This Row],[Account_key]],tbl_COA[Account_key],tbl_COA[SubAccount],,0)</f>
        <v>Inventory</v>
      </c>
      <c r="K367">
        <f>YEAR(tbl_GL[[#This Row],[Date]])</f>
        <v>2018</v>
      </c>
    </row>
    <row r="368" spans="1:11" hidden="1" x14ac:dyDescent="0.35">
      <c r="A368">
        <v>187.1</v>
      </c>
      <c r="B368" s="24">
        <v>43215</v>
      </c>
      <c r="C368">
        <v>1</v>
      </c>
      <c r="D368" s="13">
        <v>210</v>
      </c>
      <c r="E368" s="13" t="s">
        <v>7</v>
      </c>
      <c r="F368" s="16">
        <v>4409</v>
      </c>
      <c r="G368" t="str">
        <f>_xlfn.XLOOKUP(tbl_GL[[#This Row],[Account_key]],tbl_COA[Account_key],tbl_COA[Class],"Not Found")</f>
        <v>Trading account</v>
      </c>
      <c r="H368" t="str">
        <f>_xlfn.XLOOKUP(tbl_GL[[#This Row],[Account_key]],tbl_COA[Account_key],tbl_COA[SubClass],"Not Found")</f>
        <v>Sales</v>
      </c>
      <c r="I368" t="str">
        <f>_xlfn.XLOOKUP(tbl_GL[[#This Row],[Account_key]],tbl_COA[Account_key],tbl_COA[SubClass2],"Not Found")</f>
        <v>Sales</v>
      </c>
      <c r="J368" t="str">
        <f>_xlfn.XLOOKUP(tbl_GL[[#This Row],[Account_key]],tbl_COA[Account_key],tbl_COA[SubAccount],,0)</f>
        <v>Sales</v>
      </c>
      <c r="K368">
        <f>YEAR(tbl_GL[[#This Row],[Date]])</f>
        <v>2018</v>
      </c>
    </row>
    <row r="369" spans="1:11" hidden="1" x14ac:dyDescent="0.35">
      <c r="A369">
        <v>187.2</v>
      </c>
      <c r="B369" s="24">
        <v>43215</v>
      </c>
      <c r="C369">
        <v>1</v>
      </c>
      <c r="D369" s="13">
        <v>10</v>
      </c>
      <c r="E369" s="13" t="s">
        <v>7</v>
      </c>
      <c r="F369" s="16">
        <v>4409</v>
      </c>
      <c r="G369" t="str">
        <f>_xlfn.XLOOKUP(tbl_GL[[#This Row],[Account_key]],tbl_COA[Account_key],tbl_COA[Class],"Not Found")</f>
        <v>Assets</v>
      </c>
      <c r="H369" t="str">
        <f>_xlfn.XLOOKUP(tbl_GL[[#This Row],[Account_key]],tbl_COA[Account_key],tbl_COA[SubClass],"Not Found")</f>
        <v>Assets</v>
      </c>
      <c r="I369" t="str">
        <f>_xlfn.XLOOKUP(tbl_GL[[#This Row],[Account_key]],tbl_COA[Account_key],tbl_COA[SubClass2],"Not Found")</f>
        <v>Current Assets</v>
      </c>
      <c r="J369" t="str">
        <f>_xlfn.XLOOKUP(tbl_GL[[#This Row],[Account_key]],tbl_COA[Account_key],tbl_COA[SubAccount],,0)</f>
        <v>Cash at Bank</v>
      </c>
      <c r="K369">
        <f>YEAR(tbl_GL[[#This Row],[Date]])</f>
        <v>2018</v>
      </c>
    </row>
    <row r="370" spans="1:11" hidden="1" x14ac:dyDescent="0.35">
      <c r="A370">
        <v>188.1</v>
      </c>
      <c r="B370" s="24">
        <v>43215</v>
      </c>
      <c r="C370">
        <v>1</v>
      </c>
      <c r="D370" s="13">
        <v>230</v>
      </c>
      <c r="E370" s="13" t="s">
        <v>4</v>
      </c>
      <c r="F370" s="16">
        <v>-4992</v>
      </c>
      <c r="G370" t="str">
        <f>_xlfn.XLOOKUP(tbl_GL[[#This Row],[Account_key]],tbl_COA[Account_key],tbl_COA[Class],"Not Found")</f>
        <v>Trading account</v>
      </c>
      <c r="H370" t="str">
        <f>_xlfn.XLOOKUP(tbl_GL[[#This Row],[Account_key]],tbl_COA[Account_key],tbl_COA[SubClass],"Not Found")</f>
        <v>Cost of Sales</v>
      </c>
      <c r="I370" t="str">
        <f>_xlfn.XLOOKUP(tbl_GL[[#This Row],[Account_key]],tbl_COA[Account_key],tbl_COA[SubClass2],"Not Found")</f>
        <v>Cost of Sales</v>
      </c>
      <c r="J370" t="str">
        <f>_xlfn.XLOOKUP(tbl_GL[[#This Row],[Account_key]],tbl_COA[Account_key],tbl_COA[SubAccount],,0)</f>
        <v>Cost of Sales</v>
      </c>
      <c r="K370">
        <f>YEAR(tbl_GL[[#This Row],[Date]])</f>
        <v>2018</v>
      </c>
    </row>
    <row r="371" spans="1:11" hidden="1" x14ac:dyDescent="0.35">
      <c r="A371">
        <v>188.2</v>
      </c>
      <c r="B371" s="24">
        <v>43215</v>
      </c>
      <c r="C371">
        <v>1</v>
      </c>
      <c r="D371" s="13">
        <v>60</v>
      </c>
      <c r="E371" s="13" t="s">
        <v>4</v>
      </c>
      <c r="F371" s="16">
        <v>-4992</v>
      </c>
      <c r="G371" t="str">
        <f>_xlfn.XLOOKUP(tbl_GL[[#This Row],[Account_key]],tbl_COA[Account_key],tbl_COA[Class],"Not Found")</f>
        <v>Assets</v>
      </c>
      <c r="H371" t="str">
        <f>_xlfn.XLOOKUP(tbl_GL[[#This Row],[Account_key]],tbl_COA[Account_key],tbl_COA[SubClass],"Not Found")</f>
        <v>Assets</v>
      </c>
      <c r="I371" t="str">
        <f>_xlfn.XLOOKUP(tbl_GL[[#This Row],[Account_key]],tbl_COA[Account_key],tbl_COA[SubClass2],"Not Found")</f>
        <v>Current Assets</v>
      </c>
      <c r="J371" t="str">
        <f>_xlfn.XLOOKUP(tbl_GL[[#This Row],[Account_key]],tbl_COA[Account_key],tbl_COA[SubAccount],,0)</f>
        <v>Inventory</v>
      </c>
      <c r="K371">
        <f>YEAR(tbl_GL[[#This Row],[Date]])</f>
        <v>2018</v>
      </c>
    </row>
    <row r="372" spans="1:11" hidden="1" x14ac:dyDescent="0.35">
      <c r="A372">
        <v>189.1</v>
      </c>
      <c r="B372" s="24">
        <v>43215</v>
      </c>
      <c r="C372">
        <v>1</v>
      </c>
      <c r="D372" s="13">
        <v>210</v>
      </c>
      <c r="E372" s="13" t="s">
        <v>8</v>
      </c>
      <c r="F372" s="16">
        <v>16641</v>
      </c>
      <c r="G372" t="str">
        <f>_xlfn.XLOOKUP(tbl_GL[[#This Row],[Account_key]],tbl_COA[Account_key],tbl_COA[Class],"Not Found")</f>
        <v>Trading account</v>
      </c>
      <c r="H372" t="str">
        <f>_xlfn.XLOOKUP(tbl_GL[[#This Row],[Account_key]],tbl_COA[Account_key],tbl_COA[SubClass],"Not Found")</f>
        <v>Sales</v>
      </c>
      <c r="I372" t="str">
        <f>_xlfn.XLOOKUP(tbl_GL[[#This Row],[Account_key]],tbl_COA[Account_key],tbl_COA[SubClass2],"Not Found")</f>
        <v>Sales</v>
      </c>
      <c r="J372" t="str">
        <f>_xlfn.XLOOKUP(tbl_GL[[#This Row],[Account_key]],tbl_COA[Account_key],tbl_COA[SubAccount],,0)</f>
        <v>Sales</v>
      </c>
      <c r="K372">
        <f>YEAR(tbl_GL[[#This Row],[Date]])</f>
        <v>2018</v>
      </c>
    </row>
    <row r="373" spans="1:11" hidden="1" x14ac:dyDescent="0.35">
      <c r="A373">
        <v>189.2</v>
      </c>
      <c r="B373" s="24">
        <v>43215</v>
      </c>
      <c r="C373">
        <v>1</v>
      </c>
      <c r="D373" s="13">
        <v>30</v>
      </c>
      <c r="E373" s="13" t="s">
        <v>8</v>
      </c>
      <c r="F373" s="16">
        <v>16641</v>
      </c>
      <c r="G373" t="str">
        <f>_xlfn.XLOOKUP(tbl_GL[[#This Row],[Account_key]],tbl_COA[Account_key],tbl_COA[Class],"Not Found")</f>
        <v>Assets</v>
      </c>
      <c r="H373" t="str">
        <f>_xlfn.XLOOKUP(tbl_GL[[#This Row],[Account_key]],tbl_COA[Account_key],tbl_COA[SubClass],"Not Found")</f>
        <v>Assets</v>
      </c>
      <c r="I373" t="str">
        <f>_xlfn.XLOOKUP(tbl_GL[[#This Row],[Account_key]],tbl_COA[Account_key],tbl_COA[SubClass2],"Not Found")</f>
        <v>Current Assets</v>
      </c>
      <c r="J373" t="str">
        <f>_xlfn.XLOOKUP(tbl_GL[[#This Row],[Account_key]],tbl_COA[Account_key],tbl_COA[SubAccount],,0)</f>
        <v>Trade Receivables</v>
      </c>
      <c r="K373">
        <f>YEAR(tbl_GL[[#This Row],[Date]])</f>
        <v>2018</v>
      </c>
    </row>
    <row r="374" spans="1:11" hidden="1" x14ac:dyDescent="0.35">
      <c r="A374">
        <v>190.1</v>
      </c>
      <c r="B374" s="24">
        <v>43216</v>
      </c>
      <c r="C374">
        <v>1</v>
      </c>
      <c r="D374" s="13">
        <v>310</v>
      </c>
      <c r="E374" t="s">
        <v>99</v>
      </c>
      <c r="F374" s="16">
        <v>-57</v>
      </c>
      <c r="G374" t="str">
        <f>_xlfn.XLOOKUP(tbl_GL[[#This Row],[Account_key]],tbl_COA[Account_key],tbl_COA[Class],"Not Found")</f>
        <v>Operating account</v>
      </c>
      <c r="H374" t="str">
        <f>_xlfn.XLOOKUP(tbl_GL[[#This Row],[Account_key]],tbl_COA[Account_key],tbl_COA[SubClass],"Not Found")</f>
        <v>Operating Expenses</v>
      </c>
      <c r="I374" t="str">
        <f>_xlfn.XLOOKUP(tbl_GL[[#This Row],[Account_key]],tbl_COA[Account_key],tbl_COA[SubClass2],"Not Found")</f>
        <v>Administration</v>
      </c>
      <c r="J374" t="str">
        <f>_xlfn.XLOOKUP(tbl_GL[[#This Row],[Account_key]],tbl_COA[Account_key],tbl_COA[SubAccount],,0)</f>
        <v>Office Supplies</v>
      </c>
      <c r="K374">
        <f>YEAR(tbl_GL[[#This Row],[Date]])</f>
        <v>2018</v>
      </c>
    </row>
    <row r="375" spans="1:11" hidden="1" x14ac:dyDescent="0.35">
      <c r="A375">
        <v>190.2</v>
      </c>
      <c r="B375" s="24">
        <v>43216</v>
      </c>
      <c r="C375">
        <v>1</v>
      </c>
      <c r="D375">
        <v>20</v>
      </c>
      <c r="E375" t="s">
        <v>99</v>
      </c>
      <c r="F375" s="14">
        <v>-57</v>
      </c>
      <c r="G375" t="str">
        <f>_xlfn.XLOOKUP(tbl_GL[[#This Row],[Account_key]],tbl_COA[Account_key],tbl_COA[Class],"Not Found")</f>
        <v>Assets</v>
      </c>
      <c r="H375" t="str">
        <f>_xlfn.XLOOKUP(tbl_GL[[#This Row],[Account_key]],tbl_COA[Account_key],tbl_COA[SubClass],"Not Found")</f>
        <v>Assets</v>
      </c>
      <c r="I375" t="str">
        <f>_xlfn.XLOOKUP(tbl_GL[[#This Row],[Account_key]],tbl_COA[Account_key],tbl_COA[SubClass2],"Not Found")</f>
        <v>Current Assets</v>
      </c>
      <c r="J375" t="str">
        <f>_xlfn.XLOOKUP(tbl_GL[[#This Row],[Account_key]],tbl_COA[Account_key],tbl_COA[SubAccount],,0)</f>
        <v>Cash in hand</v>
      </c>
      <c r="K375">
        <f>YEAR(tbl_GL[[#This Row],[Date]])</f>
        <v>2018</v>
      </c>
    </row>
    <row r="376" spans="1:11" hidden="1" x14ac:dyDescent="0.35">
      <c r="A376">
        <v>191.1</v>
      </c>
      <c r="B376" s="24">
        <v>43216</v>
      </c>
      <c r="C376">
        <v>1</v>
      </c>
      <c r="D376" s="13">
        <v>260</v>
      </c>
      <c r="E376" s="13" t="s">
        <v>97</v>
      </c>
      <c r="F376" s="16">
        <v>-2128</v>
      </c>
      <c r="G376" t="str">
        <f>_xlfn.XLOOKUP(tbl_GL[[#This Row],[Account_key]],tbl_COA[Account_key],tbl_COA[Class],"Not Found")</f>
        <v>Operating account</v>
      </c>
      <c r="H376" t="str">
        <f>_xlfn.XLOOKUP(tbl_GL[[#This Row],[Account_key]],tbl_COA[Account_key],tbl_COA[SubClass],"Not Found")</f>
        <v>Operating Expenses</v>
      </c>
      <c r="I376" t="str">
        <f>_xlfn.XLOOKUP(tbl_GL[[#This Row],[Account_key]],tbl_COA[Account_key],tbl_COA[SubClass2],"Not Found")</f>
        <v>Marketing</v>
      </c>
      <c r="J376" t="str">
        <f>_xlfn.XLOOKUP(tbl_GL[[#This Row],[Account_key]],tbl_COA[Account_key],tbl_COA[SubAccount],,0)</f>
        <v>Commissions</v>
      </c>
      <c r="K376">
        <f>YEAR(tbl_GL[[#This Row],[Date]])</f>
        <v>2018</v>
      </c>
    </row>
    <row r="377" spans="1:11" hidden="1" x14ac:dyDescent="0.35">
      <c r="A377">
        <v>191.2</v>
      </c>
      <c r="B377" s="24">
        <v>43216</v>
      </c>
      <c r="C377">
        <v>1</v>
      </c>
      <c r="D377">
        <v>120</v>
      </c>
      <c r="E377" s="13" t="s">
        <v>97</v>
      </c>
      <c r="F377" s="16">
        <v>2128</v>
      </c>
      <c r="G377" t="str">
        <f>_xlfn.XLOOKUP(tbl_GL[[#This Row],[Account_key]],tbl_COA[Account_key],tbl_COA[Class],"Not Found")</f>
        <v>Liabilities and Owners Equity</v>
      </c>
      <c r="H377" t="str">
        <f>_xlfn.XLOOKUP(tbl_GL[[#This Row],[Account_key]],tbl_COA[Account_key],tbl_COA[SubClass],"Not Found")</f>
        <v>Liabilities</v>
      </c>
      <c r="I377" t="str">
        <f>_xlfn.XLOOKUP(tbl_GL[[#This Row],[Account_key]],tbl_COA[Account_key],tbl_COA[SubClass2],"Not Found")</f>
        <v>Current Liabilities</v>
      </c>
      <c r="J377" t="str">
        <f>_xlfn.XLOOKUP(tbl_GL[[#This Row],[Account_key]],tbl_COA[Account_key],tbl_COA[SubAccount],,0)</f>
        <v>Accrued Expenses</v>
      </c>
      <c r="K377">
        <f>YEAR(tbl_GL[[#This Row],[Date]])</f>
        <v>2018</v>
      </c>
    </row>
    <row r="378" spans="1:11" hidden="1" x14ac:dyDescent="0.35">
      <c r="A378">
        <v>192.1</v>
      </c>
      <c r="B378" s="24">
        <v>43219</v>
      </c>
      <c r="C378">
        <v>1</v>
      </c>
      <c r="D378" s="13">
        <v>10</v>
      </c>
      <c r="E378" s="13" t="s">
        <v>98</v>
      </c>
      <c r="F378" s="16">
        <v>-2005</v>
      </c>
      <c r="G378" t="str">
        <f>_xlfn.XLOOKUP(tbl_GL[[#This Row],[Account_key]],tbl_COA[Account_key],tbl_COA[Class],"Not Found")</f>
        <v>Assets</v>
      </c>
      <c r="H378" t="str">
        <f>_xlfn.XLOOKUP(tbl_GL[[#This Row],[Account_key]],tbl_COA[Account_key],tbl_COA[SubClass],"Not Found")</f>
        <v>Assets</v>
      </c>
      <c r="I378" t="str">
        <f>_xlfn.XLOOKUP(tbl_GL[[#This Row],[Account_key]],tbl_COA[Account_key],tbl_COA[SubClass2],"Not Found")</f>
        <v>Current Assets</v>
      </c>
      <c r="J378" t="str">
        <f>_xlfn.XLOOKUP(tbl_GL[[#This Row],[Account_key]],tbl_COA[Account_key],tbl_COA[SubAccount],,0)</f>
        <v>Cash at Bank</v>
      </c>
      <c r="K378">
        <f>YEAR(tbl_GL[[#This Row],[Date]])</f>
        <v>2018</v>
      </c>
    </row>
    <row r="379" spans="1:11" hidden="1" x14ac:dyDescent="0.35">
      <c r="A379">
        <v>192.2</v>
      </c>
      <c r="B379" s="24">
        <v>43219</v>
      </c>
      <c r="C379">
        <v>1</v>
      </c>
      <c r="D379">
        <v>120</v>
      </c>
      <c r="E379" s="13" t="s">
        <v>98</v>
      </c>
      <c r="F379" s="16">
        <v>-2005</v>
      </c>
      <c r="G379" t="str">
        <f>_xlfn.XLOOKUP(tbl_GL[[#This Row],[Account_key]],tbl_COA[Account_key],tbl_COA[Class],"Not Found")</f>
        <v>Liabilities and Owners Equity</v>
      </c>
      <c r="H379" t="str">
        <f>_xlfn.XLOOKUP(tbl_GL[[#This Row],[Account_key]],tbl_COA[Account_key],tbl_COA[SubClass],"Not Found")</f>
        <v>Liabilities</v>
      </c>
      <c r="I379" t="str">
        <f>_xlfn.XLOOKUP(tbl_GL[[#This Row],[Account_key]],tbl_COA[Account_key],tbl_COA[SubClass2],"Not Found")</f>
        <v>Current Liabilities</v>
      </c>
      <c r="J379" t="str">
        <f>_xlfn.XLOOKUP(tbl_GL[[#This Row],[Account_key]],tbl_COA[Account_key],tbl_COA[SubAccount],,0)</f>
        <v>Accrued Expenses</v>
      </c>
      <c r="K379">
        <f>YEAR(tbl_GL[[#This Row],[Date]])</f>
        <v>2018</v>
      </c>
    </row>
    <row r="380" spans="1:11" hidden="1" x14ac:dyDescent="0.35">
      <c r="A380">
        <v>193.1</v>
      </c>
      <c r="B380" s="24">
        <v>43220</v>
      </c>
      <c r="C380">
        <v>1</v>
      </c>
      <c r="D380" s="13">
        <v>10</v>
      </c>
      <c r="E380" s="13" t="s">
        <v>110</v>
      </c>
      <c r="F380" s="20">
        <v>74</v>
      </c>
      <c r="G380" t="str">
        <f>_xlfn.XLOOKUP(tbl_GL[[#This Row],[Account_key]],tbl_COA[Account_key],tbl_COA[Class],"Not Found")</f>
        <v>Assets</v>
      </c>
      <c r="H380" t="str">
        <f>_xlfn.XLOOKUP(tbl_GL[[#This Row],[Account_key]],tbl_COA[Account_key],tbl_COA[SubClass],"Not Found")</f>
        <v>Assets</v>
      </c>
      <c r="I380" t="str">
        <f>_xlfn.XLOOKUP(tbl_GL[[#This Row],[Account_key]],tbl_COA[Account_key],tbl_COA[SubClass2],"Not Found")</f>
        <v>Current Assets</v>
      </c>
      <c r="J380" t="str">
        <f>_xlfn.XLOOKUP(tbl_GL[[#This Row],[Account_key]],tbl_COA[Account_key],tbl_COA[SubAccount],,0)</f>
        <v>Cash at Bank</v>
      </c>
      <c r="K380">
        <f>YEAR(tbl_GL[[#This Row],[Date]])</f>
        <v>2018</v>
      </c>
    </row>
    <row r="381" spans="1:11" hidden="1" x14ac:dyDescent="0.35">
      <c r="A381">
        <v>193.2</v>
      </c>
      <c r="B381" s="24">
        <v>43220</v>
      </c>
      <c r="C381">
        <v>1</v>
      </c>
      <c r="D381" s="13">
        <v>430</v>
      </c>
      <c r="E381" s="13" t="s">
        <v>110</v>
      </c>
      <c r="F381" s="20">
        <v>74</v>
      </c>
      <c r="G381" t="str">
        <f>_xlfn.XLOOKUP(tbl_GL[[#This Row],[Account_key]],tbl_COA[Account_key],tbl_COA[Class],"Not Found")</f>
        <v>Non-operating</v>
      </c>
      <c r="H381" t="str">
        <f>_xlfn.XLOOKUP(tbl_GL[[#This Row],[Account_key]],tbl_COA[Account_key],tbl_COA[SubClass],"Not Found")</f>
        <v>Exchange Loss/Gain</v>
      </c>
      <c r="I381" t="str">
        <f>_xlfn.XLOOKUP(tbl_GL[[#This Row],[Account_key]],tbl_COA[Account_key],tbl_COA[SubClass2],"Not Found")</f>
        <v>Exchange Loss/Gain</v>
      </c>
      <c r="J381" t="str">
        <f>_xlfn.XLOOKUP(tbl_GL[[#This Row],[Account_key]],tbl_COA[Account_key],tbl_COA[SubAccount],,0)</f>
        <v>Exchange Loss/Gain</v>
      </c>
      <c r="K381">
        <f>YEAR(tbl_GL[[#This Row],[Date]])</f>
        <v>2018</v>
      </c>
    </row>
    <row r="382" spans="1:11" hidden="1" x14ac:dyDescent="0.35">
      <c r="A382">
        <v>194.1</v>
      </c>
      <c r="B382" s="24">
        <v>43220</v>
      </c>
      <c r="C382">
        <v>1</v>
      </c>
      <c r="D382" s="13">
        <v>10</v>
      </c>
      <c r="E382" s="13" t="s">
        <v>113</v>
      </c>
      <c r="F382" s="16">
        <v>398</v>
      </c>
      <c r="G382" t="str">
        <f>_xlfn.XLOOKUP(tbl_GL[[#This Row],[Account_key]],tbl_COA[Account_key],tbl_COA[Class],"Not Found")</f>
        <v>Assets</v>
      </c>
      <c r="H382" t="str">
        <f>_xlfn.XLOOKUP(tbl_GL[[#This Row],[Account_key]],tbl_COA[Account_key],tbl_COA[SubClass],"Not Found")</f>
        <v>Assets</v>
      </c>
      <c r="I382" t="str">
        <f>_xlfn.XLOOKUP(tbl_GL[[#This Row],[Account_key]],tbl_COA[Account_key],tbl_COA[SubClass2],"Not Found")</f>
        <v>Current Assets</v>
      </c>
      <c r="J382" t="str">
        <f>_xlfn.XLOOKUP(tbl_GL[[#This Row],[Account_key]],tbl_COA[Account_key],tbl_COA[SubAccount],,0)</f>
        <v>Cash at Bank</v>
      </c>
      <c r="K382">
        <f>YEAR(tbl_GL[[#This Row],[Date]])</f>
        <v>2018</v>
      </c>
    </row>
    <row r="383" spans="1:11" hidden="1" x14ac:dyDescent="0.35">
      <c r="A383">
        <v>194.2</v>
      </c>
      <c r="B383" s="24">
        <v>43220</v>
      </c>
      <c r="C383">
        <v>1</v>
      </c>
      <c r="D383" s="13">
        <v>410</v>
      </c>
      <c r="E383" s="13" t="s">
        <v>113</v>
      </c>
      <c r="F383" s="16">
        <v>398</v>
      </c>
      <c r="G383" t="str">
        <f>_xlfn.XLOOKUP(tbl_GL[[#This Row],[Account_key]],tbl_COA[Account_key],tbl_COA[Class],"Not Found")</f>
        <v>Non-operating</v>
      </c>
      <c r="H383" t="str">
        <f>_xlfn.XLOOKUP(tbl_GL[[#This Row],[Account_key]],tbl_COA[Account_key],tbl_COA[SubClass],"Not Found")</f>
        <v>Interest Income</v>
      </c>
      <c r="I383" t="str">
        <f>_xlfn.XLOOKUP(tbl_GL[[#This Row],[Account_key]],tbl_COA[Account_key],tbl_COA[SubClass2],"Not Found")</f>
        <v>Interest Income</v>
      </c>
      <c r="J383" t="str">
        <f>_xlfn.XLOOKUP(tbl_GL[[#This Row],[Account_key]],tbl_COA[Account_key],tbl_COA[SubAccount],,0)</f>
        <v>Interest Income</v>
      </c>
      <c r="K383">
        <f>YEAR(tbl_GL[[#This Row],[Date]])</f>
        <v>2018</v>
      </c>
    </row>
    <row r="384" spans="1:11" hidden="1" x14ac:dyDescent="0.35">
      <c r="A384">
        <v>195.1</v>
      </c>
      <c r="B384" s="24">
        <v>43220</v>
      </c>
      <c r="C384">
        <v>1</v>
      </c>
      <c r="D384" s="13">
        <v>440</v>
      </c>
      <c r="E384" s="13" t="s">
        <v>112</v>
      </c>
      <c r="F384" s="20">
        <v>-400</v>
      </c>
      <c r="G384" t="str">
        <f>_xlfn.XLOOKUP(tbl_GL[[#This Row],[Account_key]],tbl_COA[Account_key],tbl_COA[Class],"Not Found")</f>
        <v>Interest &amp; Tax</v>
      </c>
      <c r="H384" t="str">
        <f>_xlfn.XLOOKUP(tbl_GL[[#This Row],[Account_key]],tbl_COA[Account_key],tbl_COA[SubClass],"Not Found")</f>
        <v>Interest Expense</v>
      </c>
      <c r="I384" t="str">
        <f>_xlfn.XLOOKUP(tbl_GL[[#This Row],[Account_key]],tbl_COA[Account_key],tbl_COA[SubClass2],"Not Found")</f>
        <v>Interest Expense</v>
      </c>
      <c r="J384" t="str">
        <f>_xlfn.XLOOKUP(tbl_GL[[#This Row],[Account_key]],tbl_COA[Account_key],tbl_COA[SubAccount],,0)</f>
        <v>Interest Expense</v>
      </c>
      <c r="K384">
        <f>YEAR(tbl_GL[[#This Row],[Date]])</f>
        <v>2018</v>
      </c>
    </row>
    <row r="385" spans="1:11" hidden="1" x14ac:dyDescent="0.35">
      <c r="A385">
        <v>195.2</v>
      </c>
      <c r="B385" s="24">
        <v>43220</v>
      </c>
      <c r="C385">
        <v>1</v>
      </c>
      <c r="D385" s="13">
        <v>121</v>
      </c>
      <c r="E385" s="13" t="s">
        <v>112</v>
      </c>
      <c r="F385" s="20">
        <v>400</v>
      </c>
      <c r="G385" t="str">
        <f>_xlfn.XLOOKUP(tbl_GL[[#This Row],[Account_key]],tbl_COA[Account_key],tbl_COA[Class],"Not Found")</f>
        <v>Liabilities and Owners Equity</v>
      </c>
      <c r="H385" t="str">
        <f>_xlfn.XLOOKUP(tbl_GL[[#This Row],[Account_key]],tbl_COA[Account_key],tbl_COA[SubClass],"Not Found")</f>
        <v>Liabilities</v>
      </c>
      <c r="I385" t="str">
        <f>_xlfn.XLOOKUP(tbl_GL[[#This Row],[Account_key]],tbl_COA[Account_key],tbl_COA[SubClass2],"Not Found")</f>
        <v>Current Liabilities</v>
      </c>
      <c r="J385" t="str">
        <f>_xlfn.XLOOKUP(tbl_GL[[#This Row],[Account_key]],tbl_COA[Account_key],tbl_COA[SubAccount],,0)</f>
        <v>Interest Payable</v>
      </c>
      <c r="K385">
        <f>YEAR(tbl_GL[[#This Row],[Date]])</f>
        <v>2018</v>
      </c>
    </row>
    <row r="386" spans="1:11" hidden="1" x14ac:dyDescent="0.35">
      <c r="A386">
        <v>196.1</v>
      </c>
      <c r="B386" s="24">
        <v>43220</v>
      </c>
      <c r="C386">
        <v>1</v>
      </c>
      <c r="D386" s="13">
        <v>400</v>
      </c>
      <c r="E386" t="s">
        <v>104</v>
      </c>
      <c r="F386" s="16">
        <v>-500</v>
      </c>
      <c r="G386" t="str">
        <f>_xlfn.XLOOKUP(tbl_GL[[#This Row],[Account_key]],tbl_COA[Account_key],tbl_COA[Class],"Not Found")</f>
        <v>Operating account</v>
      </c>
      <c r="H386" t="str">
        <f>_xlfn.XLOOKUP(tbl_GL[[#This Row],[Account_key]],tbl_COA[Account_key],tbl_COA[SubClass],"Not Found")</f>
        <v>Depreciation &amp; Amortization</v>
      </c>
      <c r="I386" t="str">
        <f>_xlfn.XLOOKUP(tbl_GL[[#This Row],[Account_key]],tbl_COA[Account_key],tbl_COA[SubClass2],"Not Found")</f>
        <v>Amortization</v>
      </c>
      <c r="J386" t="str">
        <f>_xlfn.XLOOKUP(tbl_GL[[#This Row],[Account_key]],tbl_COA[Account_key],tbl_COA[SubAccount],,0)</f>
        <v>Amortization of Intangible Assets</v>
      </c>
      <c r="K386">
        <f>YEAR(tbl_GL[[#This Row],[Date]])</f>
        <v>2018</v>
      </c>
    </row>
    <row r="387" spans="1:11" hidden="1" x14ac:dyDescent="0.35">
      <c r="A387">
        <v>196.2</v>
      </c>
      <c r="B387" s="24">
        <v>43220</v>
      </c>
      <c r="C387">
        <v>1</v>
      </c>
      <c r="D387" s="13">
        <v>100</v>
      </c>
      <c r="E387" t="s">
        <v>104</v>
      </c>
      <c r="F387" s="16">
        <v>-500</v>
      </c>
      <c r="G387" t="str">
        <f>_xlfn.XLOOKUP(tbl_GL[[#This Row],[Account_key]],tbl_COA[Account_key],tbl_COA[Class],"Not Found")</f>
        <v>Assets</v>
      </c>
      <c r="H387" t="str">
        <f>_xlfn.XLOOKUP(tbl_GL[[#This Row],[Account_key]],tbl_COA[Account_key],tbl_COA[SubClass],"Not Found")</f>
        <v>Assets</v>
      </c>
      <c r="I387" t="str">
        <f>_xlfn.XLOOKUP(tbl_GL[[#This Row],[Account_key]],tbl_COA[Account_key],tbl_COA[SubClass2],"Not Found")</f>
        <v>Non-Current Assets</v>
      </c>
      <c r="J387" t="str">
        <f>_xlfn.XLOOKUP(tbl_GL[[#This Row],[Account_key]],tbl_COA[Account_key],tbl_COA[SubAccount],,0)</f>
        <v>Patents and trademarks</v>
      </c>
      <c r="K387">
        <f>YEAR(tbl_GL[[#This Row],[Date]])</f>
        <v>2018</v>
      </c>
    </row>
    <row r="388" spans="1:11" hidden="1" x14ac:dyDescent="0.35">
      <c r="A388">
        <v>197.1</v>
      </c>
      <c r="B388" s="24">
        <v>43220</v>
      </c>
      <c r="C388">
        <v>1</v>
      </c>
      <c r="D388" s="21">
        <v>450</v>
      </c>
      <c r="E388" s="1" t="s">
        <v>108</v>
      </c>
      <c r="F388" s="16">
        <v>-1308</v>
      </c>
      <c r="G388" t="str">
        <f>_xlfn.XLOOKUP(tbl_GL[[#This Row],[Account_key]],tbl_COA[Account_key],tbl_COA[Class],"Not Found")</f>
        <v>Interest &amp; Tax</v>
      </c>
      <c r="H388" t="str">
        <f>_xlfn.XLOOKUP(tbl_GL[[#This Row],[Account_key]],tbl_COA[Account_key],tbl_COA[SubClass],"Not Found")</f>
        <v>Taxation</v>
      </c>
      <c r="I388" t="str">
        <f>_xlfn.XLOOKUP(tbl_GL[[#This Row],[Account_key]],tbl_COA[Account_key],tbl_COA[SubClass2],"Not Found")</f>
        <v>Taxation</v>
      </c>
      <c r="J388" t="str">
        <f>_xlfn.XLOOKUP(tbl_GL[[#This Row],[Account_key]],tbl_COA[Account_key],tbl_COA[SubAccount],,0)</f>
        <v>Taxation</v>
      </c>
      <c r="K388">
        <f>YEAR(tbl_GL[[#This Row],[Date]])</f>
        <v>2018</v>
      </c>
    </row>
    <row r="389" spans="1:11" hidden="1" x14ac:dyDescent="0.35">
      <c r="A389">
        <v>197.2</v>
      </c>
      <c r="B389" s="24">
        <v>43220</v>
      </c>
      <c r="C389">
        <v>1</v>
      </c>
      <c r="D389" s="21">
        <v>122</v>
      </c>
      <c r="E389" s="1" t="s">
        <v>108</v>
      </c>
      <c r="F389" s="16">
        <v>1308</v>
      </c>
      <c r="G389" t="str">
        <f>_xlfn.XLOOKUP(tbl_GL[[#This Row],[Account_key]],tbl_COA[Account_key],tbl_COA[Class],"Not Found")</f>
        <v>Liabilities and Owners Equity</v>
      </c>
      <c r="H389" t="str">
        <f>_xlfn.XLOOKUP(tbl_GL[[#This Row],[Account_key]],tbl_COA[Account_key],tbl_COA[SubClass],"Not Found")</f>
        <v>Liabilities</v>
      </c>
      <c r="I389" t="str">
        <f>_xlfn.XLOOKUP(tbl_GL[[#This Row],[Account_key]],tbl_COA[Account_key],tbl_COA[SubClass2],"Not Found")</f>
        <v>Current Liabilities</v>
      </c>
      <c r="J389" t="str">
        <f>_xlfn.XLOOKUP(tbl_GL[[#This Row],[Account_key]],tbl_COA[Account_key],tbl_COA[SubAccount],,0)</f>
        <v>Tax payable</v>
      </c>
      <c r="K389">
        <f>YEAR(tbl_GL[[#This Row],[Date]])</f>
        <v>2018</v>
      </c>
    </row>
    <row r="390" spans="1:11" hidden="1" x14ac:dyDescent="0.35">
      <c r="A390">
        <v>198.1</v>
      </c>
      <c r="B390" s="24">
        <v>43220</v>
      </c>
      <c r="C390">
        <v>1</v>
      </c>
      <c r="D390" s="13">
        <v>10</v>
      </c>
      <c r="E390" s="13" t="s">
        <v>98</v>
      </c>
      <c r="F390" s="16">
        <v>-2587</v>
      </c>
      <c r="G390" t="str">
        <f>_xlfn.XLOOKUP(tbl_GL[[#This Row],[Account_key]],tbl_COA[Account_key],tbl_COA[Class],"Not Found")</f>
        <v>Assets</v>
      </c>
      <c r="H390" t="str">
        <f>_xlfn.XLOOKUP(tbl_GL[[#This Row],[Account_key]],tbl_COA[Account_key],tbl_COA[SubClass],"Not Found")</f>
        <v>Assets</v>
      </c>
      <c r="I390" t="str">
        <f>_xlfn.XLOOKUP(tbl_GL[[#This Row],[Account_key]],tbl_COA[Account_key],tbl_COA[SubClass2],"Not Found")</f>
        <v>Current Assets</v>
      </c>
      <c r="J390" t="str">
        <f>_xlfn.XLOOKUP(tbl_GL[[#This Row],[Account_key]],tbl_COA[Account_key],tbl_COA[SubAccount],,0)</f>
        <v>Cash at Bank</v>
      </c>
      <c r="K390">
        <f>YEAR(tbl_GL[[#This Row],[Date]])</f>
        <v>2018</v>
      </c>
    </row>
    <row r="391" spans="1:11" hidden="1" x14ac:dyDescent="0.35">
      <c r="A391">
        <v>198.2</v>
      </c>
      <c r="B391" s="24">
        <v>43220</v>
      </c>
      <c r="C391">
        <v>1</v>
      </c>
      <c r="D391" s="13">
        <v>120</v>
      </c>
      <c r="E391" s="13" t="s">
        <v>98</v>
      </c>
      <c r="F391" s="16">
        <v>-2587</v>
      </c>
      <c r="G391" t="str">
        <f>_xlfn.XLOOKUP(tbl_GL[[#This Row],[Account_key]],tbl_COA[Account_key],tbl_COA[Class],"Not Found")</f>
        <v>Liabilities and Owners Equity</v>
      </c>
      <c r="H391" t="str">
        <f>_xlfn.XLOOKUP(tbl_GL[[#This Row],[Account_key]],tbl_COA[Account_key],tbl_COA[SubClass],"Not Found")</f>
        <v>Liabilities</v>
      </c>
      <c r="I391" t="str">
        <f>_xlfn.XLOOKUP(tbl_GL[[#This Row],[Account_key]],tbl_COA[Account_key],tbl_COA[SubClass2],"Not Found")</f>
        <v>Current Liabilities</v>
      </c>
      <c r="J391" t="str">
        <f>_xlfn.XLOOKUP(tbl_GL[[#This Row],[Account_key]],tbl_COA[Account_key],tbl_COA[SubAccount],,0)</f>
        <v>Accrued Expenses</v>
      </c>
      <c r="K391">
        <f>YEAR(tbl_GL[[#This Row],[Date]])</f>
        <v>2018</v>
      </c>
    </row>
    <row r="392" spans="1:11" hidden="1" x14ac:dyDescent="0.35">
      <c r="A392">
        <v>199.1</v>
      </c>
      <c r="B392" s="24">
        <v>43220</v>
      </c>
      <c r="C392">
        <v>1</v>
      </c>
      <c r="D392">
        <v>240</v>
      </c>
      <c r="E392" s="13" t="s">
        <v>56</v>
      </c>
      <c r="F392" s="16">
        <v>-5000</v>
      </c>
      <c r="G392" t="str">
        <f>_xlfn.XLOOKUP(tbl_GL[[#This Row],[Account_key]],tbl_COA[Account_key],tbl_COA[Class],"Not Found")</f>
        <v>Operating account</v>
      </c>
      <c r="H392" t="str">
        <f>_xlfn.XLOOKUP(tbl_GL[[#This Row],[Account_key]],tbl_COA[Account_key],tbl_COA[SubClass],"Not Found")</f>
        <v>Operating Expenses</v>
      </c>
      <c r="I392" t="str">
        <f>_xlfn.XLOOKUP(tbl_GL[[#This Row],[Account_key]],tbl_COA[Account_key],tbl_COA[SubClass2],"Not Found")</f>
        <v>Sales &amp; Distribution</v>
      </c>
      <c r="J392" t="str">
        <f>_xlfn.XLOOKUP(tbl_GL[[#This Row],[Account_key]],tbl_COA[Account_key],tbl_COA[SubAccount],,0)</f>
        <v>Salaries</v>
      </c>
      <c r="K392">
        <f>YEAR(tbl_GL[[#This Row],[Date]])</f>
        <v>2018</v>
      </c>
    </row>
    <row r="393" spans="1:11" hidden="1" x14ac:dyDescent="0.35">
      <c r="A393">
        <v>199.2</v>
      </c>
      <c r="B393" s="24">
        <v>43220</v>
      </c>
      <c r="C393">
        <v>1</v>
      </c>
      <c r="D393" s="13">
        <v>10</v>
      </c>
      <c r="E393" s="13" t="s">
        <v>56</v>
      </c>
      <c r="F393" s="16">
        <v>-5000</v>
      </c>
      <c r="G393" t="str">
        <f>_xlfn.XLOOKUP(tbl_GL[[#This Row],[Account_key]],tbl_COA[Account_key],tbl_COA[Class],"Not Found")</f>
        <v>Assets</v>
      </c>
      <c r="H393" t="str">
        <f>_xlfn.XLOOKUP(tbl_GL[[#This Row],[Account_key]],tbl_COA[Account_key],tbl_COA[SubClass],"Not Found")</f>
        <v>Assets</v>
      </c>
      <c r="I393" t="str">
        <f>_xlfn.XLOOKUP(tbl_GL[[#This Row],[Account_key]],tbl_COA[Account_key],tbl_COA[SubClass2],"Not Found")</f>
        <v>Current Assets</v>
      </c>
      <c r="J393" t="str">
        <f>_xlfn.XLOOKUP(tbl_GL[[#This Row],[Account_key]],tbl_COA[Account_key],tbl_COA[SubAccount],,0)</f>
        <v>Cash at Bank</v>
      </c>
      <c r="K393">
        <f>YEAR(tbl_GL[[#This Row],[Date]])</f>
        <v>2018</v>
      </c>
    </row>
    <row r="394" spans="1:11" hidden="1" x14ac:dyDescent="0.35">
      <c r="A394">
        <v>201.1</v>
      </c>
      <c r="B394" s="24">
        <v>43220</v>
      </c>
      <c r="C394">
        <v>1</v>
      </c>
      <c r="D394" s="22">
        <v>380</v>
      </c>
      <c r="E394" s="13" t="s">
        <v>101</v>
      </c>
      <c r="F394" s="16">
        <v>-10000</v>
      </c>
      <c r="G394" t="str">
        <f>_xlfn.XLOOKUP(tbl_GL[[#This Row],[Account_key]],tbl_COA[Account_key],tbl_COA[Class],"Not Found")</f>
        <v>Operating account</v>
      </c>
      <c r="H394" t="str">
        <f>_xlfn.XLOOKUP(tbl_GL[[#This Row],[Account_key]],tbl_COA[Account_key],tbl_COA[SubClass],"Not Found")</f>
        <v>Depreciation &amp; Amortization</v>
      </c>
      <c r="I394" t="str">
        <f>_xlfn.XLOOKUP(tbl_GL[[#This Row],[Account_key]],tbl_COA[Account_key],tbl_COA[SubClass2],"Not Found")</f>
        <v>Depreciation</v>
      </c>
      <c r="J394" t="str">
        <f>_xlfn.XLOOKUP(tbl_GL[[#This Row],[Account_key]],tbl_COA[Account_key],tbl_COA[SubAccount],,0)</f>
        <v>Equipment</v>
      </c>
      <c r="K394">
        <f>YEAR(tbl_GL[[#This Row],[Date]])</f>
        <v>2018</v>
      </c>
    </row>
    <row r="395" spans="1:11" hidden="1" x14ac:dyDescent="0.35">
      <c r="A395">
        <v>201.2</v>
      </c>
      <c r="B395" s="24">
        <v>43220</v>
      </c>
      <c r="C395">
        <v>1</v>
      </c>
      <c r="D395" s="22">
        <v>90</v>
      </c>
      <c r="E395" s="13" t="s">
        <v>101</v>
      </c>
      <c r="F395" s="16">
        <v>-10000</v>
      </c>
      <c r="G395" t="str">
        <f>_xlfn.XLOOKUP(tbl_GL[[#This Row],[Account_key]],tbl_COA[Account_key],tbl_COA[Class],"Not Found")</f>
        <v>Assets</v>
      </c>
      <c r="H395" t="str">
        <f>_xlfn.XLOOKUP(tbl_GL[[#This Row],[Account_key]],tbl_COA[Account_key],tbl_COA[SubClass],"Not Found")</f>
        <v>Assets</v>
      </c>
      <c r="I395" t="str">
        <f>_xlfn.XLOOKUP(tbl_GL[[#This Row],[Account_key]],tbl_COA[Account_key],tbl_COA[SubClass2],"Not Found")</f>
        <v>Non-Current Assets</v>
      </c>
      <c r="J395" t="str">
        <f>_xlfn.XLOOKUP(tbl_GL[[#This Row],[Account_key]],tbl_COA[Account_key],tbl_COA[SubAccount],,0)</f>
        <v>Office Furniture &amp; Equipment</v>
      </c>
      <c r="K395">
        <f>YEAR(tbl_GL[[#This Row],[Date]])</f>
        <v>2018</v>
      </c>
    </row>
    <row r="396" spans="1:11" hidden="1" x14ac:dyDescent="0.35">
      <c r="A396">
        <v>202.1</v>
      </c>
      <c r="B396" s="24">
        <v>43221</v>
      </c>
      <c r="C396">
        <v>1</v>
      </c>
      <c r="D396" s="13">
        <v>260</v>
      </c>
      <c r="E396" s="13" t="s">
        <v>83</v>
      </c>
      <c r="F396" s="16">
        <v>1264</v>
      </c>
      <c r="G396" t="str">
        <f>_xlfn.XLOOKUP(tbl_GL[[#This Row],[Account_key]],tbl_COA[Account_key],tbl_COA[Class],"Not Found")</f>
        <v>Operating account</v>
      </c>
      <c r="H396" t="str">
        <f>_xlfn.XLOOKUP(tbl_GL[[#This Row],[Account_key]],tbl_COA[Account_key],tbl_COA[SubClass],"Not Found")</f>
        <v>Operating Expenses</v>
      </c>
      <c r="I396" t="str">
        <f>_xlfn.XLOOKUP(tbl_GL[[#This Row],[Account_key]],tbl_COA[Account_key],tbl_COA[SubClass2],"Not Found")</f>
        <v>Marketing</v>
      </c>
      <c r="J396" t="str">
        <f>_xlfn.XLOOKUP(tbl_GL[[#This Row],[Account_key]],tbl_COA[Account_key],tbl_COA[SubAccount],,0)</f>
        <v>Commissions</v>
      </c>
      <c r="K396">
        <f>YEAR(tbl_GL[[#This Row],[Date]])</f>
        <v>2018</v>
      </c>
    </row>
    <row r="397" spans="1:11" hidden="1" x14ac:dyDescent="0.35">
      <c r="A397">
        <v>202.2</v>
      </c>
      <c r="B397" s="24">
        <v>43221</v>
      </c>
      <c r="C397">
        <v>1</v>
      </c>
      <c r="D397" s="13">
        <v>20</v>
      </c>
      <c r="E397" s="13" t="s">
        <v>83</v>
      </c>
      <c r="F397" s="16">
        <v>1264</v>
      </c>
      <c r="G397" t="str">
        <f>_xlfn.XLOOKUP(tbl_GL[[#This Row],[Account_key]],tbl_COA[Account_key],tbl_COA[Class],"Not Found")</f>
        <v>Assets</v>
      </c>
      <c r="H397" t="str">
        <f>_xlfn.XLOOKUP(tbl_GL[[#This Row],[Account_key]],tbl_COA[Account_key],tbl_COA[SubClass],"Not Found")</f>
        <v>Assets</v>
      </c>
      <c r="I397" t="str">
        <f>_xlfn.XLOOKUP(tbl_GL[[#This Row],[Account_key]],tbl_COA[Account_key],tbl_COA[SubClass2],"Not Found")</f>
        <v>Current Assets</v>
      </c>
      <c r="J397" t="str">
        <f>_xlfn.XLOOKUP(tbl_GL[[#This Row],[Account_key]],tbl_COA[Account_key],tbl_COA[SubAccount],,0)</f>
        <v>Cash in hand</v>
      </c>
      <c r="K397">
        <f>YEAR(tbl_GL[[#This Row],[Date]])</f>
        <v>2018</v>
      </c>
    </row>
    <row r="398" spans="1:11" hidden="1" x14ac:dyDescent="0.35">
      <c r="A398">
        <v>203.1</v>
      </c>
      <c r="B398" s="24">
        <v>43221</v>
      </c>
      <c r="C398">
        <v>1</v>
      </c>
      <c r="D398" s="13">
        <v>310</v>
      </c>
      <c r="E398" s="13" t="s">
        <v>97</v>
      </c>
      <c r="F398" s="16">
        <v>-2746</v>
      </c>
      <c r="G398" t="str">
        <f>_xlfn.XLOOKUP(tbl_GL[[#This Row],[Account_key]],tbl_COA[Account_key],tbl_COA[Class],"Not Found")</f>
        <v>Operating account</v>
      </c>
      <c r="H398" t="str">
        <f>_xlfn.XLOOKUP(tbl_GL[[#This Row],[Account_key]],tbl_COA[Account_key],tbl_COA[SubClass],"Not Found")</f>
        <v>Operating Expenses</v>
      </c>
      <c r="I398" t="str">
        <f>_xlfn.XLOOKUP(tbl_GL[[#This Row],[Account_key]],tbl_COA[Account_key],tbl_COA[SubClass2],"Not Found")</f>
        <v>Administration</v>
      </c>
      <c r="J398" t="str">
        <f>_xlfn.XLOOKUP(tbl_GL[[#This Row],[Account_key]],tbl_COA[Account_key],tbl_COA[SubAccount],,0)</f>
        <v>Office Supplies</v>
      </c>
      <c r="K398">
        <f>YEAR(tbl_GL[[#This Row],[Date]])</f>
        <v>2018</v>
      </c>
    </row>
    <row r="399" spans="1:11" hidden="1" x14ac:dyDescent="0.35">
      <c r="A399">
        <v>203.2</v>
      </c>
      <c r="B399" s="24">
        <v>43221</v>
      </c>
      <c r="C399">
        <v>1</v>
      </c>
      <c r="D399" s="13">
        <v>120</v>
      </c>
      <c r="E399" s="13" t="s">
        <v>97</v>
      </c>
      <c r="F399" s="16">
        <v>2746</v>
      </c>
      <c r="G399" t="str">
        <f>_xlfn.XLOOKUP(tbl_GL[[#This Row],[Account_key]],tbl_COA[Account_key],tbl_COA[Class],"Not Found")</f>
        <v>Liabilities and Owners Equity</v>
      </c>
      <c r="H399" t="str">
        <f>_xlfn.XLOOKUP(tbl_GL[[#This Row],[Account_key]],tbl_COA[Account_key],tbl_COA[SubClass],"Not Found")</f>
        <v>Liabilities</v>
      </c>
      <c r="I399" t="str">
        <f>_xlfn.XLOOKUP(tbl_GL[[#This Row],[Account_key]],tbl_COA[Account_key],tbl_COA[SubClass2],"Not Found")</f>
        <v>Current Liabilities</v>
      </c>
      <c r="J399" t="str">
        <f>_xlfn.XLOOKUP(tbl_GL[[#This Row],[Account_key]],tbl_COA[Account_key],tbl_COA[SubAccount],,0)</f>
        <v>Accrued Expenses</v>
      </c>
      <c r="K399">
        <f>YEAR(tbl_GL[[#This Row],[Date]])</f>
        <v>2018</v>
      </c>
    </row>
    <row r="400" spans="1:11" hidden="1" x14ac:dyDescent="0.35">
      <c r="A400">
        <v>204.1</v>
      </c>
      <c r="B400" s="24">
        <v>43221</v>
      </c>
      <c r="C400">
        <v>1</v>
      </c>
      <c r="D400" s="13">
        <v>60</v>
      </c>
      <c r="E400" s="13" t="s">
        <v>84</v>
      </c>
      <c r="F400" s="16">
        <v>20000</v>
      </c>
      <c r="G400" t="str">
        <f>_xlfn.XLOOKUP(tbl_GL[[#This Row],[Account_key]],tbl_COA[Account_key],tbl_COA[Class],"Not Found")</f>
        <v>Assets</v>
      </c>
      <c r="H400" t="str">
        <f>_xlfn.XLOOKUP(tbl_GL[[#This Row],[Account_key]],tbl_COA[Account_key],tbl_COA[SubClass],"Not Found")</f>
        <v>Assets</v>
      </c>
      <c r="I400" t="str">
        <f>_xlfn.XLOOKUP(tbl_GL[[#This Row],[Account_key]],tbl_COA[Account_key],tbl_COA[SubClass2],"Not Found")</f>
        <v>Current Assets</v>
      </c>
      <c r="J400" t="str">
        <f>_xlfn.XLOOKUP(tbl_GL[[#This Row],[Account_key]],tbl_COA[Account_key],tbl_COA[SubAccount],,0)</f>
        <v>Inventory</v>
      </c>
      <c r="K400">
        <f>YEAR(tbl_GL[[#This Row],[Date]])</f>
        <v>2018</v>
      </c>
    </row>
    <row r="401" spans="1:11" hidden="1" x14ac:dyDescent="0.35">
      <c r="A401">
        <v>204.2</v>
      </c>
      <c r="B401" s="24">
        <v>43221</v>
      </c>
      <c r="C401">
        <v>1</v>
      </c>
      <c r="D401" s="13">
        <v>110</v>
      </c>
      <c r="E401" s="13" t="s">
        <v>84</v>
      </c>
      <c r="F401" s="16">
        <v>20000</v>
      </c>
      <c r="G401" t="str">
        <f>_xlfn.XLOOKUP(tbl_GL[[#This Row],[Account_key]],tbl_COA[Account_key],tbl_COA[Class],"Not Found")</f>
        <v>Liabilities and Owners Equity</v>
      </c>
      <c r="H401" t="str">
        <f>_xlfn.XLOOKUP(tbl_GL[[#This Row],[Account_key]],tbl_COA[Account_key],tbl_COA[SubClass],"Not Found")</f>
        <v>Liabilities</v>
      </c>
      <c r="I401" t="str">
        <f>_xlfn.XLOOKUP(tbl_GL[[#This Row],[Account_key]],tbl_COA[Account_key],tbl_COA[SubClass2],"Not Found")</f>
        <v>Current Liabilities</v>
      </c>
      <c r="J401" t="str">
        <f>_xlfn.XLOOKUP(tbl_GL[[#This Row],[Account_key]],tbl_COA[Account_key],tbl_COA[SubAccount],,0)</f>
        <v>Trade Payables</v>
      </c>
      <c r="K401">
        <f>YEAR(tbl_GL[[#This Row],[Date]])</f>
        <v>2018</v>
      </c>
    </row>
    <row r="402" spans="1:11" hidden="1" x14ac:dyDescent="0.35">
      <c r="A402">
        <v>205.1</v>
      </c>
      <c r="B402" s="24">
        <v>43224</v>
      </c>
      <c r="C402">
        <v>1</v>
      </c>
      <c r="D402" s="13">
        <v>10</v>
      </c>
      <c r="E402" s="13" t="s">
        <v>98</v>
      </c>
      <c r="F402" s="16">
        <v>-2248</v>
      </c>
      <c r="G402" t="str">
        <f>_xlfn.XLOOKUP(tbl_GL[[#This Row],[Account_key]],tbl_COA[Account_key],tbl_COA[Class],"Not Found")</f>
        <v>Assets</v>
      </c>
      <c r="H402" t="str">
        <f>_xlfn.XLOOKUP(tbl_GL[[#This Row],[Account_key]],tbl_COA[Account_key],tbl_COA[SubClass],"Not Found")</f>
        <v>Assets</v>
      </c>
      <c r="I402" t="str">
        <f>_xlfn.XLOOKUP(tbl_GL[[#This Row],[Account_key]],tbl_COA[Account_key],tbl_COA[SubClass2],"Not Found")</f>
        <v>Current Assets</v>
      </c>
      <c r="J402" t="str">
        <f>_xlfn.XLOOKUP(tbl_GL[[#This Row],[Account_key]],tbl_COA[Account_key],tbl_COA[SubAccount],,0)</f>
        <v>Cash at Bank</v>
      </c>
      <c r="K402">
        <f>YEAR(tbl_GL[[#This Row],[Date]])</f>
        <v>2018</v>
      </c>
    </row>
    <row r="403" spans="1:11" hidden="1" x14ac:dyDescent="0.35">
      <c r="A403">
        <v>205.2</v>
      </c>
      <c r="B403" s="24">
        <v>43224</v>
      </c>
      <c r="C403">
        <v>1</v>
      </c>
      <c r="D403" s="13">
        <v>120</v>
      </c>
      <c r="E403" s="13" t="s">
        <v>98</v>
      </c>
      <c r="F403" s="16">
        <v>-2248</v>
      </c>
      <c r="G403" t="str">
        <f>_xlfn.XLOOKUP(tbl_GL[[#This Row],[Account_key]],tbl_COA[Account_key],tbl_COA[Class],"Not Found")</f>
        <v>Liabilities and Owners Equity</v>
      </c>
      <c r="H403" t="str">
        <f>_xlfn.XLOOKUP(tbl_GL[[#This Row],[Account_key]],tbl_COA[Account_key],tbl_COA[SubClass],"Not Found")</f>
        <v>Liabilities</v>
      </c>
      <c r="I403" t="str">
        <f>_xlfn.XLOOKUP(tbl_GL[[#This Row],[Account_key]],tbl_COA[Account_key],tbl_COA[SubClass2],"Not Found")</f>
        <v>Current Liabilities</v>
      </c>
      <c r="J403" t="str">
        <f>_xlfn.XLOOKUP(tbl_GL[[#This Row],[Account_key]],tbl_COA[Account_key],tbl_COA[SubAccount],,0)</f>
        <v>Accrued Expenses</v>
      </c>
      <c r="K403">
        <f>YEAR(tbl_GL[[#This Row],[Date]])</f>
        <v>2018</v>
      </c>
    </row>
    <row r="404" spans="1:11" hidden="1" x14ac:dyDescent="0.35">
      <c r="A404">
        <v>206.1</v>
      </c>
      <c r="B404" s="24">
        <v>43224</v>
      </c>
      <c r="C404">
        <v>1</v>
      </c>
      <c r="D404" s="13">
        <v>10</v>
      </c>
      <c r="E404" s="13" t="s">
        <v>98</v>
      </c>
      <c r="F404" s="16">
        <v>-2805</v>
      </c>
      <c r="G404" t="str">
        <f>_xlfn.XLOOKUP(tbl_GL[[#This Row],[Account_key]],tbl_COA[Account_key],tbl_COA[Class],"Not Found")</f>
        <v>Assets</v>
      </c>
      <c r="H404" t="str">
        <f>_xlfn.XLOOKUP(tbl_GL[[#This Row],[Account_key]],tbl_COA[Account_key],tbl_COA[SubClass],"Not Found")</f>
        <v>Assets</v>
      </c>
      <c r="I404" t="str">
        <f>_xlfn.XLOOKUP(tbl_GL[[#This Row],[Account_key]],tbl_COA[Account_key],tbl_COA[SubClass2],"Not Found")</f>
        <v>Current Assets</v>
      </c>
      <c r="J404" t="str">
        <f>_xlfn.XLOOKUP(tbl_GL[[#This Row],[Account_key]],tbl_COA[Account_key],tbl_COA[SubAccount],,0)</f>
        <v>Cash at Bank</v>
      </c>
      <c r="K404">
        <f>YEAR(tbl_GL[[#This Row],[Date]])</f>
        <v>2018</v>
      </c>
    </row>
    <row r="405" spans="1:11" hidden="1" x14ac:dyDescent="0.35">
      <c r="A405">
        <v>206.2</v>
      </c>
      <c r="B405" s="24">
        <v>43224</v>
      </c>
      <c r="C405">
        <v>1</v>
      </c>
      <c r="D405">
        <v>120</v>
      </c>
      <c r="E405" s="13" t="s">
        <v>98</v>
      </c>
      <c r="F405" s="16">
        <v>-2805</v>
      </c>
      <c r="G405" t="str">
        <f>_xlfn.XLOOKUP(tbl_GL[[#This Row],[Account_key]],tbl_COA[Account_key],tbl_COA[Class],"Not Found")</f>
        <v>Liabilities and Owners Equity</v>
      </c>
      <c r="H405" t="str">
        <f>_xlfn.XLOOKUP(tbl_GL[[#This Row],[Account_key]],tbl_COA[Account_key],tbl_COA[SubClass],"Not Found")</f>
        <v>Liabilities</v>
      </c>
      <c r="I405" t="str">
        <f>_xlfn.XLOOKUP(tbl_GL[[#This Row],[Account_key]],tbl_COA[Account_key],tbl_COA[SubClass2],"Not Found")</f>
        <v>Current Liabilities</v>
      </c>
      <c r="J405" t="str">
        <f>_xlfn.XLOOKUP(tbl_GL[[#This Row],[Account_key]],tbl_COA[Account_key],tbl_COA[SubAccount],,0)</f>
        <v>Accrued Expenses</v>
      </c>
      <c r="K405">
        <f>YEAR(tbl_GL[[#This Row],[Date]])</f>
        <v>2018</v>
      </c>
    </row>
    <row r="406" spans="1:11" hidden="1" x14ac:dyDescent="0.35">
      <c r="A406">
        <v>207.1</v>
      </c>
      <c r="B406" s="24">
        <v>43224</v>
      </c>
      <c r="C406">
        <v>1</v>
      </c>
      <c r="D406" s="13">
        <v>290</v>
      </c>
      <c r="E406" s="13" t="s">
        <v>97</v>
      </c>
      <c r="F406" s="16">
        <v>-3164</v>
      </c>
      <c r="G406" t="str">
        <f>_xlfn.XLOOKUP(tbl_GL[[#This Row],[Account_key]],tbl_COA[Account_key],tbl_COA[Class],"Not Found")</f>
        <v>Operating account</v>
      </c>
      <c r="H406" t="str">
        <f>_xlfn.XLOOKUP(tbl_GL[[#This Row],[Account_key]],tbl_COA[Account_key],tbl_COA[SubClass],"Not Found")</f>
        <v>Operating Expenses</v>
      </c>
      <c r="I406" t="str">
        <f>_xlfn.XLOOKUP(tbl_GL[[#This Row],[Account_key]],tbl_COA[Account_key],tbl_COA[SubClass2],"Not Found")</f>
        <v>Administration</v>
      </c>
      <c r="J406" t="str">
        <f>_xlfn.XLOOKUP(tbl_GL[[#This Row],[Account_key]],tbl_COA[Account_key],tbl_COA[SubAccount],,0)</f>
        <v>Travel</v>
      </c>
      <c r="K406">
        <f>YEAR(tbl_GL[[#This Row],[Date]])</f>
        <v>2018</v>
      </c>
    </row>
    <row r="407" spans="1:11" hidden="1" x14ac:dyDescent="0.35">
      <c r="A407">
        <v>207.2</v>
      </c>
      <c r="B407" s="24">
        <v>43224</v>
      </c>
      <c r="C407">
        <v>1</v>
      </c>
      <c r="D407" s="13">
        <v>120</v>
      </c>
      <c r="E407" s="13" t="s">
        <v>97</v>
      </c>
      <c r="F407" s="16">
        <v>3164</v>
      </c>
      <c r="G407" t="str">
        <f>_xlfn.XLOOKUP(tbl_GL[[#This Row],[Account_key]],tbl_COA[Account_key],tbl_COA[Class],"Not Found")</f>
        <v>Liabilities and Owners Equity</v>
      </c>
      <c r="H407" t="str">
        <f>_xlfn.XLOOKUP(tbl_GL[[#This Row],[Account_key]],tbl_COA[Account_key],tbl_COA[SubClass],"Not Found")</f>
        <v>Liabilities</v>
      </c>
      <c r="I407" t="str">
        <f>_xlfn.XLOOKUP(tbl_GL[[#This Row],[Account_key]],tbl_COA[Account_key],tbl_COA[SubClass2],"Not Found")</f>
        <v>Current Liabilities</v>
      </c>
      <c r="J407" t="str">
        <f>_xlfn.XLOOKUP(tbl_GL[[#This Row],[Account_key]],tbl_COA[Account_key],tbl_COA[SubAccount],,0)</f>
        <v>Accrued Expenses</v>
      </c>
      <c r="K407">
        <f>YEAR(tbl_GL[[#This Row],[Date]])</f>
        <v>2018</v>
      </c>
    </row>
    <row r="408" spans="1:11" hidden="1" x14ac:dyDescent="0.35">
      <c r="A408">
        <v>208.1</v>
      </c>
      <c r="B408" s="24">
        <v>43225</v>
      </c>
      <c r="C408">
        <v>1</v>
      </c>
      <c r="D408" s="13">
        <v>230</v>
      </c>
      <c r="E408" s="13" t="s">
        <v>4</v>
      </c>
      <c r="F408" s="16">
        <v>-1228</v>
      </c>
      <c r="G408" t="str">
        <f>_xlfn.XLOOKUP(tbl_GL[[#This Row],[Account_key]],tbl_COA[Account_key],tbl_COA[Class],"Not Found")</f>
        <v>Trading account</v>
      </c>
      <c r="H408" t="str">
        <f>_xlfn.XLOOKUP(tbl_GL[[#This Row],[Account_key]],tbl_COA[Account_key],tbl_COA[SubClass],"Not Found")</f>
        <v>Cost of Sales</v>
      </c>
      <c r="I408" t="str">
        <f>_xlfn.XLOOKUP(tbl_GL[[#This Row],[Account_key]],tbl_COA[Account_key],tbl_COA[SubClass2],"Not Found")</f>
        <v>Cost of Sales</v>
      </c>
      <c r="J408" t="str">
        <f>_xlfn.XLOOKUP(tbl_GL[[#This Row],[Account_key]],tbl_COA[Account_key],tbl_COA[SubAccount],,0)</f>
        <v>Cost of Sales</v>
      </c>
      <c r="K408">
        <f>YEAR(tbl_GL[[#This Row],[Date]])</f>
        <v>2018</v>
      </c>
    </row>
    <row r="409" spans="1:11" hidden="1" x14ac:dyDescent="0.35">
      <c r="A409">
        <v>208.2</v>
      </c>
      <c r="B409" s="24">
        <v>43225</v>
      </c>
      <c r="C409">
        <v>1</v>
      </c>
      <c r="D409" s="13">
        <v>60</v>
      </c>
      <c r="E409" s="13" t="s">
        <v>4</v>
      </c>
      <c r="F409" s="16">
        <v>-1228</v>
      </c>
      <c r="G409" t="str">
        <f>_xlfn.XLOOKUP(tbl_GL[[#This Row],[Account_key]],tbl_COA[Account_key],tbl_COA[Class],"Not Found")</f>
        <v>Assets</v>
      </c>
      <c r="H409" t="str">
        <f>_xlfn.XLOOKUP(tbl_GL[[#This Row],[Account_key]],tbl_COA[Account_key],tbl_COA[SubClass],"Not Found")</f>
        <v>Assets</v>
      </c>
      <c r="I409" t="str">
        <f>_xlfn.XLOOKUP(tbl_GL[[#This Row],[Account_key]],tbl_COA[Account_key],tbl_COA[SubClass2],"Not Found")</f>
        <v>Current Assets</v>
      </c>
      <c r="J409" t="str">
        <f>_xlfn.XLOOKUP(tbl_GL[[#This Row],[Account_key]],tbl_COA[Account_key],tbl_COA[SubAccount],,0)</f>
        <v>Inventory</v>
      </c>
      <c r="K409">
        <f>YEAR(tbl_GL[[#This Row],[Date]])</f>
        <v>2018</v>
      </c>
    </row>
    <row r="410" spans="1:11" hidden="1" x14ac:dyDescent="0.35">
      <c r="A410">
        <v>209.1</v>
      </c>
      <c r="B410" s="24">
        <v>43225</v>
      </c>
      <c r="C410">
        <v>1</v>
      </c>
      <c r="D410">
        <v>210</v>
      </c>
      <c r="E410" s="13" t="s">
        <v>7</v>
      </c>
      <c r="F410" s="16">
        <v>4093</v>
      </c>
      <c r="G410" t="str">
        <f>_xlfn.XLOOKUP(tbl_GL[[#This Row],[Account_key]],tbl_COA[Account_key],tbl_COA[Class],"Not Found")</f>
        <v>Trading account</v>
      </c>
      <c r="H410" t="str">
        <f>_xlfn.XLOOKUP(tbl_GL[[#This Row],[Account_key]],tbl_COA[Account_key],tbl_COA[SubClass],"Not Found")</f>
        <v>Sales</v>
      </c>
      <c r="I410" t="str">
        <f>_xlfn.XLOOKUP(tbl_GL[[#This Row],[Account_key]],tbl_COA[Account_key],tbl_COA[SubClass2],"Not Found")</f>
        <v>Sales</v>
      </c>
      <c r="J410" t="str">
        <f>_xlfn.XLOOKUP(tbl_GL[[#This Row],[Account_key]],tbl_COA[Account_key],tbl_COA[SubAccount],,0)</f>
        <v>Sales</v>
      </c>
      <c r="K410">
        <f>YEAR(tbl_GL[[#This Row],[Date]])</f>
        <v>2018</v>
      </c>
    </row>
    <row r="411" spans="1:11" hidden="1" x14ac:dyDescent="0.35">
      <c r="A411">
        <v>209.2</v>
      </c>
      <c r="B411" s="24">
        <v>43225</v>
      </c>
      <c r="C411">
        <v>1</v>
      </c>
      <c r="D411" s="13">
        <v>10</v>
      </c>
      <c r="E411" s="13" t="s">
        <v>7</v>
      </c>
      <c r="F411" s="16">
        <v>4093</v>
      </c>
      <c r="G411" t="str">
        <f>_xlfn.XLOOKUP(tbl_GL[[#This Row],[Account_key]],tbl_COA[Account_key],tbl_COA[Class],"Not Found")</f>
        <v>Assets</v>
      </c>
      <c r="H411" t="str">
        <f>_xlfn.XLOOKUP(tbl_GL[[#This Row],[Account_key]],tbl_COA[Account_key],tbl_COA[SubClass],"Not Found")</f>
        <v>Assets</v>
      </c>
      <c r="I411" t="str">
        <f>_xlfn.XLOOKUP(tbl_GL[[#This Row],[Account_key]],tbl_COA[Account_key],tbl_COA[SubClass2],"Not Found")</f>
        <v>Current Assets</v>
      </c>
      <c r="J411" t="str">
        <f>_xlfn.XLOOKUP(tbl_GL[[#This Row],[Account_key]],tbl_COA[Account_key],tbl_COA[SubAccount],,0)</f>
        <v>Cash at Bank</v>
      </c>
      <c r="K411">
        <f>YEAR(tbl_GL[[#This Row],[Date]])</f>
        <v>2018</v>
      </c>
    </row>
    <row r="412" spans="1:11" hidden="1" x14ac:dyDescent="0.35">
      <c r="A412">
        <v>210.1</v>
      </c>
      <c r="B412" s="24">
        <v>43225</v>
      </c>
      <c r="C412">
        <v>1</v>
      </c>
      <c r="D412" s="13">
        <v>230</v>
      </c>
      <c r="E412" s="13" t="s">
        <v>4</v>
      </c>
      <c r="F412" s="16">
        <v>-5397</v>
      </c>
      <c r="G412" t="str">
        <f>_xlfn.XLOOKUP(tbl_GL[[#This Row],[Account_key]],tbl_COA[Account_key],tbl_COA[Class],"Not Found")</f>
        <v>Trading account</v>
      </c>
      <c r="H412" t="str">
        <f>_xlfn.XLOOKUP(tbl_GL[[#This Row],[Account_key]],tbl_COA[Account_key],tbl_COA[SubClass],"Not Found")</f>
        <v>Cost of Sales</v>
      </c>
      <c r="I412" t="str">
        <f>_xlfn.XLOOKUP(tbl_GL[[#This Row],[Account_key]],tbl_COA[Account_key],tbl_COA[SubClass2],"Not Found")</f>
        <v>Cost of Sales</v>
      </c>
      <c r="J412" t="str">
        <f>_xlfn.XLOOKUP(tbl_GL[[#This Row],[Account_key]],tbl_COA[Account_key],tbl_COA[SubAccount],,0)</f>
        <v>Cost of Sales</v>
      </c>
      <c r="K412">
        <f>YEAR(tbl_GL[[#This Row],[Date]])</f>
        <v>2018</v>
      </c>
    </row>
    <row r="413" spans="1:11" hidden="1" x14ac:dyDescent="0.35">
      <c r="A413">
        <v>210.2</v>
      </c>
      <c r="B413" s="24">
        <v>43225</v>
      </c>
      <c r="C413">
        <v>1</v>
      </c>
      <c r="D413" s="13">
        <v>60</v>
      </c>
      <c r="E413" s="13" t="s">
        <v>4</v>
      </c>
      <c r="F413" s="16">
        <v>-5397</v>
      </c>
      <c r="G413" t="str">
        <f>_xlfn.XLOOKUP(tbl_GL[[#This Row],[Account_key]],tbl_COA[Account_key],tbl_COA[Class],"Not Found")</f>
        <v>Assets</v>
      </c>
      <c r="H413" t="str">
        <f>_xlfn.XLOOKUP(tbl_GL[[#This Row],[Account_key]],tbl_COA[Account_key],tbl_COA[SubClass],"Not Found")</f>
        <v>Assets</v>
      </c>
      <c r="I413" t="str">
        <f>_xlfn.XLOOKUP(tbl_GL[[#This Row],[Account_key]],tbl_COA[Account_key],tbl_COA[SubClass2],"Not Found")</f>
        <v>Current Assets</v>
      </c>
      <c r="J413" t="str">
        <f>_xlfn.XLOOKUP(tbl_GL[[#This Row],[Account_key]],tbl_COA[Account_key],tbl_COA[SubAccount],,0)</f>
        <v>Inventory</v>
      </c>
      <c r="K413">
        <f>YEAR(tbl_GL[[#This Row],[Date]])</f>
        <v>2018</v>
      </c>
    </row>
    <row r="414" spans="1:11" hidden="1" x14ac:dyDescent="0.35">
      <c r="A414">
        <v>211.1</v>
      </c>
      <c r="B414" s="24">
        <v>43225</v>
      </c>
      <c r="C414">
        <v>1</v>
      </c>
      <c r="D414" s="13">
        <v>30</v>
      </c>
      <c r="E414" t="s">
        <v>80</v>
      </c>
      <c r="F414" s="16">
        <v>-17023</v>
      </c>
      <c r="G414" t="str">
        <f>_xlfn.XLOOKUP(tbl_GL[[#This Row],[Account_key]],tbl_COA[Account_key],tbl_COA[Class],"Not Found")</f>
        <v>Assets</v>
      </c>
      <c r="H414" t="str">
        <f>_xlfn.XLOOKUP(tbl_GL[[#This Row],[Account_key]],tbl_COA[Account_key],tbl_COA[SubClass],"Not Found")</f>
        <v>Assets</v>
      </c>
      <c r="I414" t="str">
        <f>_xlfn.XLOOKUP(tbl_GL[[#This Row],[Account_key]],tbl_COA[Account_key],tbl_COA[SubClass2],"Not Found")</f>
        <v>Current Assets</v>
      </c>
      <c r="J414" t="str">
        <f>_xlfn.XLOOKUP(tbl_GL[[#This Row],[Account_key]],tbl_COA[Account_key],tbl_COA[SubAccount],,0)</f>
        <v>Trade Receivables</v>
      </c>
      <c r="K414">
        <f>YEAR(tbl_GL[[#This Row],[Date]])</f>
        <v>2018</v>
      </c>
    </row>
    <row r="415" spans="1:11" hidden="1" x14ac:dyDescent="0.35">
      <c r="A415">
        <v>211.2</v>
      </c>
      <c r="B415" s="24">
        <v>43225</v>
      </c>
      <c r="C415">
        <v>1</v>
      </c>
      <c r="D415" s="13">
        <v>10</v>
      </c>
      <c r="E415" t="s">
        <v>80</v>
      </c>
      <c r="F415" s="16">
        <v>17023</v>
      </c>
      <c r="G415" t="str">
        <f>_xlfn.XLOOKUP(tbl_GL[[#This Row],[Account_key]],tbl_COA[Account_key],tbl_COA[Class],"Not Found")</f>
        <v>Assets</v>
      </c>
      <c r="H415" t="str">
        <f>_xlfn.XLOOKUP(tbl_GL[[#This Row],[Account_key]],tbl_COA[Account_key],tbl_COA[SubClass],"Not Found")</f>
        <v>Assets</v>
      </c>
      <c r="I415" t="str">
        <f>_xlfn.XLOOKUP(tbl_GL[[#This Row],[Account_key]],tbl_COA[Account_key],tbl_COA[SubClass2],"Not Found")</f>
        <v>Current Assets</v>
      </c>
      <c r="J415" t="str">
        <f>_xlfn.XLOOKUP(tbl_GL[[#This Row],[Account_key]],tbl_COA[Account_key],tbl_COA[SubAccount],,0)</f>
        <v>Cash at Bank</v>
      </c>
      <c r="K415">
        <f>YEAR(tbl_GL[[#This Row],[Date]])</f>
        <v>2018</v>
      </c>
    </row>
    <row r="416" spans="1:11" hidden="1" x14ac:dyDescent="0.35">
      <c r="A416">
        <v>212.1</v>
      </c>
      <c r="B416" s="24">
        <v>43225</v>
      </c>
      <c r="C416">
        <v>1</v>
      </c>
      <c r="D416" s="13">
        <v>210</v>
      </c>
      <c r="E416" s="13" t="s">
        <v>8</v>
      </c>
      <c r="F416" s="16">
        <v>17991</v>
      </c>
      <c r="G416" t="str">
        <f>_xlfn.XLOOKUP(tbl_GL[[#This Row],[Account_key]],tbl_COA[Account_key],tbl_COA[Class],"Not Found")</f>
        <v>Trading account</v>
      </c>
      <c r="H416" t="str">
        <f>_xlfn.XLOOKUP(tbl_GL[[#This Row],[Account_key]],tbl_COA[Account_key],tbl_COA[SubClass],"Not Found")</f>
        <v>Sales</v>
      </c>
      <c r="I416" t="str">
        <f>_xlfn.XLOOKUP(tbl_GL[[#This Row],[Account_key]],tbl_COA[Account_key],tbl_COA[SubClass2],"Not Found")</f>
        <v>Sales</v>
      </c>
      <c r="J416" t="str">
        <f>_xlfn.XLOOKUP(tbl_GL[[#This Row],[Account_key]],tbl_COA[Account_key],tbl_COA[SubAccount],,0)</f>
        <v>Sales</v>
      </c>
      <c r="K416">
        <f>YEAR(tbl_GL[[#This Row],[Date]])</f>
        <v>2018</v>
      </c>
    </row>
    <row r="417" spans="1:11" hidden="1" x14ac:dyDescent="0.35">
      <c r="A417">
        <v>212.2</v>
      </c>
      <c r="B417" s="24">
        <v>43225</v>
      </c>
      <c r="C417">
        <v>1</v>
      </c>
      <c r="D417" s="13">
        <v>30</v>
      </c>
      <c r="E417" s="13" t="s">
        <v>8</v>
      </c>
      <c r="F417" s="16">
        <v>17991</v>
      </c>
      <c r="G417" t="str">
        <f>_xlfn.XLOOKUP(tbl_GL[[#This Row],[Account_key]],tbl_COA[Account_key],tbl_COA[Class],"Not Found")</f>
        <v>Assets</v>
      </c>
      <c r="H417" t="str">
        <f>_xlfn.XLOOKUP(tbl_GL[[#This Row],[Account_key]],tbl_COA[Account_key],tbl_COA[SubClass],"Not Found")</f>
        <v>Assets</v>
      </c>
      <c r="I417" t="str">
        <f>_xlfn.XLOOKUP(tbl_GL[[#This Row],[Account_key]],tbl_COA[Account_key],tbl_COA[SubClass2],"Not Found")</f>
        <v>Current Assets</v>
      </c>
      <c r="J417" t="str">
        <f>_xlfn.XLOOKUP(tbl_GL[[#This Row],[Account_key]],tbl_COA[Account_key],tbl_COA[SubAccount],,0)</f>
        <v>Trade Receivables</v>
      </c>
      <c r="K417">
        <f>YEAR(tbl_GL[[#This Row],[Date]])</f>
        <v>2018</v>
      </c>
    </row>
    <row r="418" spans="1:11" hidden="1" x14ac:dyDescent="0.35">
      <c r="A418">
        <v>213.1</v>
      </c>
      <c r="B418" s="24">
        <v>43226</v>
      </c>
      <c r="C418">
        <v>1</v>
      </c>
      <c r="D418" s="13">
        <v>330</v>
      </c>
      <c r="E418" s="13" t="s">
        <v>99</v>
      </c>
      <c r="F418" s="16">
        <v>-129</v>
      </c>
      <c r="G418" t="str">
        <f>_xlfn.XLOOKUP(tbl_GL[[#This Row],[Account_key]],tbl_COA[Account_key],tbl_COA[Class],"Not Found")</f>
        <v>Operating account</v>
      </c>
      <c r="H418" t="str">
        <f>_xlfn.XLOOKUP(tbl_GL[[#This Row],[Account_key]],tbl_COA[Account_key],tbl_COA[SubClass],"Not Found")</f>
        <v>Operating Expenses</v>
      </c>
      <c r="I418" t="str">
        <f>_xlfn.XLOOKUP(tbl_GL[[#This Row],[Account_key]],tbl_COA[Account_key],tbl_COA[SubClass2],"Not Found")</f>
        <v>Administration</v>
      </c>
      <c r="J418" t="str">
        <f>_xlfn.XLOOKUP(tbl_GL[[#This Row],[Account_key]],tbl_COA[Account_key],tbl_COA[SubAccount],,0)</f>
        <v>Telephone</v>
      </c>
      <c r="K418">
        <f>YEAR(tbl_GL[[#This Row],[Date]])</f>
        <v>2018</v>
      </c>
    </row>
    <row r="419" spans="1:11" hidden="1" x14ac:dyDescent="0.35">
      <c r="A419">
        <v>213.2</v>
      </c>
      <c r="B419" s="24">
        <v>43226</v>
      </c>
      <c r="C419">
        <v>1</v>
      </c>
      <c r="D419" s="13">
        <v>20</v>
      </c>
      <c r="E419" s="13" t="s">
        <v>99</v>
      </c>
      <c r="F419" s="16">
        <v>-129</v>
      </c>
      <c r="G419" t="str">
        <f>_xlfn.XLOOKUP(tbl_GL[[#This Row],[Account_key]],tbl_COA[Account_key],tbl_COA[Class],"Not Found")</f>
        <v>Assets</v>
      </c>
      <c r="H419" t="str">
        <f>_xlfn.XLOOKUP(tbl_GL[[#This Row],[Account_key]],tbl_COA[Account_key],tbl_COA[SubClass],"Not Found")</f>
        <v>Assets</v>
      </c>
      <c r="I419" t="str">
        <f>_xlfn.XLOOKUP(tbl_GL[[#This Row],[Account_key]],tbl_COA[Account_key],tbl_COA[SubClass2],"Not Found")</f>
        <v>Current Assets</v>
      </c>
      <c r="J419" t="str">
        <f>_xlfn.XLOOKUP(tbl_GL[[#This Row],[Account_key]],tbl_COA[Account_key],tbl_COA[SubAccount],,0)</f>
        <v>Cash in hand</v>
      </c>
      <c r="K419">
        <f>YEAR(tbl_GL[[#This Row],[Date]])</f>
        <v>2018</v>
      </c>
    </row>
    <row r="420" spans="1:11" hidden="1" x14ac:dyDescent="0.35">
      <c r="A420">
        <v>214.1</v>
      </c>
      <c r="B420" s="24">
        <v>43226</v>
      </c>
      <c r="C420">
        <v>1</v>
      </c>
      <c r="D420">
        <v>260</v>
      </c>
      <c r="E420" s="13" t="s">
        <v>97</v>
      </c>
      <c r="F420" s="16">
        <v>-2548</v>
      </c>
      <c r="G420" t="str">
        <f>_xlfn.XLOOKUP(tbl_GL[[#This Row],[Account_key]],tbl_COA[Account_key],tbl_COA[Class],"Not Found")</f>
        <v>Operating account</v>
      </c>
      <c r="H420" t="str">
        <f>_xlfn.XLOOKUP(tbl_GL[[#This Row],[Account_key]],tbl_COA[Account_key],tbl_COA[SubClass],"Not Found")</f>
        <v>Operating Expenses</v>
      </c>
      <c r="I420" t="str">
        <f>_xlfn.XLOOKUP(tbl_GL[[#This Row],[Account_key]],tbl_COA[Account_key],tbl_COA[SubClass2],"Not Found")</f>
        <v>Marketing</v>
      </c>
      <c r="J420" t="str">
        <f>_xlfn.XLOOKUP(tbl_GL[[#This Row],[Account_key]],tbl_COA[Account_key],tbl_COA[SubAccount],,0)</f>
        <v>Commissions</v>
      </c>
      <c r="K420">
        <f>YEAR(tbl_GL[[#This Row],[Date]])</f>
        <v>2018</v>
      </c>
    </row>
    <row r="421" spans="1:11" hidden="1" x14ac:dyDescent="0.35">
      <c r="A421">
        <v>214.2</v>
      </c>
      <c r="B421" s="24">
        <v>43226</v>
      </c>
      <c r="C421">
        <v>1</v>
      </c>
      <c r="D421" s="13">
        <v>120</v>
      </c>
      <c r="E421" s="13" t="s">
        <v>97</v>
      </c>
      <c r="F421" s="16">
        <v>2548</v>
      </c>
      <c r="G421" t="str">
        <f>_xlfn.XLOOKUP(tbl_GL[[#This Row],[Account_key]],tbl_COA[Account_key],tbl_COA[Class],"Not Found")</f>
        <v>Liabilities and Owners Equity</v>
      </c>
      <c r="H421" t="str">
        <f>_xlfn.XLOOKUP(tbl_GL[[#This Row],[Account_key]],tbl_COA[Account_key],tbl_COA[SubClass],"Not Found")</f>
        <v>Liabilities</v>
      </c>
      <c r="I421" t="str">
        <f>_xlfn.XLOOKUP(tbl_GL[[#This Row],[Account_key]],tbl_COA[Account_key],tbl_COA[SubClass2],"Not Found")</f>
        <v>Current Liabilities</v>
      </c>
      <c r="J421" t="str">
        <f>_xlfn.XLOOKUP(tbl_GL[[#This Row],[Account_key]],tbl_COA[Account_key],tbl_COA[SubAccount],,0)</f>
        <v>Accrued Expenses</v>
      </c>
      <c r="K421">
        <f>YEAR(tbl_GL[[#This Row],[Date]])</f>
        <v>2018</v>
      </c>
    </row>
    <row r="422" spans="1:11" hidden="1" x14ac:dyDescent="0.35">
      <c r="A422">
        <v>215.1</v>
      </c>
      <c r="B422" s="24">
        <v>43226</v>
      </c>
      <c r="C422">
        <v>1</v>
      </c>
      <c r="D422" s="13">
        <v>10</v>
      </c>
      <c r="E422" s="13" t="s">
        <v>98</v>
      </c>
      <c r="F422" s="16">
        <v>-2998</v>
      </c>
      <c r="G422" t="str">
        <f>_xlfn.XLOOKUP(tbl_GL[[#This Row],[Account_key]],tbl_COA[Account_key],tbl_COA[Class],"Not Found")</f>
        <v>Assets</v>
      </c>
      <c r="H422" t="str">
        <f>_xlfn.XLOOKUP(tbl_GL[[#This Row],[Account_key]],tbl_COA[Account_key],tbl_COA[SubClass],"Not Found")</f>
        <v>Assets</v>
      </c>
      <c r="I422" t="str">
        <f>_xlfn.XLOOKUP(tbl_GL[[#This Row],[Account_key]],tbl_COA[Account_key],tbl_COA[SubClass2],"Not Found")</f>
        <v>Current Assets</v>
      </c>
      <c r="J422" t="str">
        <f>_xlfn.XLOOKUP(tbl_GL[[#This Row],[Account_key]],tbl_COA[Account_key],tbl_COA[SubAccount],,0)</f>
        <v>Cash at Bank</v>
      </c>
      <c r="K422">
        <f>YEAR(tbl_GL[[#This Row],[Date]])</f>
        <v>2018</v>
      </c>
    </row>
    <row r="423" spans="1:11" hidden="1" x14ac:dyDescent="0.35">
      <c r="A423">
        <v>215.2</v>
      </c>
      <c r="B423" s="24">
        <v>43226</v>
      </c>
      <c r="C423">
        <v>1</v>
      </c>
      <c r="D423" s="13">
        <v>120</v>
      </c>
      <c r="E423" s="13" t="s">
        <v>98</v>
      </c>
      <c r="F423" s="16">
        <v>-2998</v>
      </c>
      <c r="G423" t="str">
        <f>_xlfn.XLOOKUP(tbl_GL[[#This Row],[Account_key]],tbl_COA[Account_key],tbl_COA[Class],"Not Found")</f>
        <v>Liabilities and Owners Equity</v>
      </c>
      <c r="H423" t="str">
        <f>_xlfn.XLOOKUP(tbl_GL[[#This Row],[Account_key]],tbl_COA[Account_key],tbl_COA[SubClass],"Not Found")</f>
        <v>Liabilities</v>
      </c>
      <c r="I423" t="str">
        <f>_xlfn.XLOOKUP(tbl_GL[[#This Row],[Account_key]],tbl_COA[Account_key],tbl_COA[SubClass2],"Not Found")</f>
        <v>Current Liabilities</v>
      </c>
      <c r="J423" t="str">
        <f>_xlfn.XLOOKUP(tbl_GL[[#This Row],[Account_key]],tbl_COA[Account_key],tbl_COA[SubAccount],,0)</f>
        <v>Accrued Expenses</v>
      </c>
      <c r="K423">
        <f>YEAR(tbl_GL[[#This Row],[Date]])</f>
        <v>2018</v>
      </c>
    </row>
    <row r="424" spans="1:11" hidden="1" x14ac:dyDescent="0.35">
      <c r="A424">
        <v>216.1</v>
      </c>
      <c r="B424" s="24">
        <v>43229</v>
      </c>
      <c r="C424">
        <v>1</v>
      </c>
      <c r="D424" s="13">
        <v>290</v>
      </c>
      <c r="E424" s="13" t="s">
        <v>97</v>
      </c>
      <c r="F424" s="16">
        <v>-2099</v>
      </c>
      <c r="G424" t="str">
        <f>_xlfn.XLOOKUP(tbl_GL[[#This Row],[Account_key]],tbl_COA[Account_key],tbl_COA[Class],"Not Found")</f>
        <v>Operating account</v>
      </c>
      <c r="H424" t="str">
        <f>_xlfn.XLOOKUP(tbl_GL[[#This Row],[Account_key]],tbl_COA[Account_key],tbl_COA[SubClass],"Not Found")</f>
        <v>Operating Expenses</v>
      </c>
      <c r="I424" t="str">
        <f>_xlfn.XLOOKUP(tbl_GL[[#This Row],[Account_key]],tbl_COA[Account_key],tbl_COA[SubClass2],"Not Found")</f>
        <v>Administration</v>
      </c>
      <c r="J424" t="str">
        <f>_xlfn.XLOOKUP(tbl_GL[[#This Row],[Account_key]],tbl_COA[Account_key],tbl_COA[SubAccount],,0)</f>
        <v>Travel</v>
      </c>
      <c r="K424">
        <f>YEAR(tbl_GL[[#This Row],[Date]])</f>
        <v>2018</v>
      </c>
    </row>
    <row r="425" spans="1:11" hidden="1" x14ac:dyDescent="0.35">
      <c r="A425">
        <v>216.2</v>
      </c>
      <c r="B425" s="24">
        <v>43229</v>
      </c>
      <c r="C425">
        <v>1</v>
      </c>
      <c r="D425" s="13">
        <v>120</v>
      </c>
      <c r="E425" s="13" t="s">
        <v>97</v>
      </c>
      <c r="F425" s="16">
        <v>2099</v>
      </c>
      <c r="G425" t="str">
        <f>_xlfn.XLOOKUP(tbl_GL[[#This Row],[Account_key]],tbl_COA[Account_key],tbl_COA[Class],"Not Found")</f>
        <v>Liabilities and Owners Equity</v>
      </c>
      <c r="H425" t="str">
        <f>_xlfn.XLOOKUP(tbl_GL[[#This Row],[Account_key]],tbl_COA[Account_key],tbl_COA[SubClass],"Not Found")</f>
        <v>Liabilities</v>
      </c>
      <c r="I425" t="str">
        <f>_xlfn.XLOOKUP(tbl_GL[[#This Row],[Account_key]],tbl_COA[Account_key],tbl_COA[SubClass2],"Not Found")</f>
        <v>Current Liabilities</v>
      </c>
      <c r="J425" t="str">
        <f>_xlfn.XLOOKUP(tbl_GL[[#This Row],[Account_key]],tbl_COA[Account_key],tbl_COA[SubAccount],,0)</f>
        <v>Accrued Expenses</v>
      </c>
      <c r="K425">
        <f>YEAR(tbl_GL[[#This Row],[Date]])</f>
        <v>2018</v>
      </c>
    </row>
    <row r="426" spans="1:11" hidden="1" x14ac:dyDescent="0.35">
      <c r="A426">
        <v>217.1</v>
      </c>
      <c r="B426" s="24">
        <v>43231</v>
      </c>
      <c r="C426">
        <v>1</v>
      </c>
      <c r="D426" s="13">
        <v>10</v>
      </c>
      <c r="E426" s="13" t="s">
        <v>98</v>
      </c>
      <c r="F426" s="16">
        <v>-2883</v>
      </c>
      <c r="G426" t="str">
        <f>_xlfn.XLOOKUP(tbl_GL[[#This Row],[Account_key]],tbl_COA[Account_key],tbl_COA[Class],"Not Found")</f>
        <v>Assets</v>
      </c>
      <c r="H426" t="str">
        <f>_xlfn.XLOOKUP(tbl_GL[[#This Row],[Account_key]],tbl_COA[Account_key],tbl_COA[SubClass],"Not Found")</f>
        <v>Assets</v>
      </c>
      <c r="I426" t="str">
        <f>_xlfn.XLOOKUP(tbl_GL[[#This Row],[Account_key]],tbl_COA[Account_key],tbl_COA[SubClass2],"Not Found")</f>
        <v>Current Assets</v>
      </c>
      <c r="J426" t="str">
        <f>_xlfn.XLOOKUP(tbl_GL[[#This Row],[Account_key]],tbl_COA[Account_key],tbl_COA[SubAccount],,0)</f>
        <v>Cash at Bank</v>
      </c>
      <c r="K426">
        <f>YEAR(tbl_GL[[#This Row],[Date]])</f>
        <v>2018</v>
      </c>
    </row>
    <row r="427" spans="1:11" hidden="1" x14ac:dyDescent="0.35">
      <c r="A427">
        <v>217.2</v>
      </c>
      <c r="B427" s="24">
        <v>43231</v>
      </c>
      <c r="C427">
        <v>1</v>
      </c>
      <c r="D427" s="13">
        <v>120</v>
      </c>
      <c r="E427" s="13" t="s">
        <v>98</v>
      </c>
      <c r="F427" s="16">
        <v>-2883</v>
      </c>
      <c r="G427" t="str">
        <f>_xlfn.XLOOKUP(tbl_GL[[#This Row],[Account_key]],tbl_COA[Account_key],tbl_COA[Class],"Not Found")</f>
        <v>Liabilities and Owners Equity</v>
      </c>
      <c r="H427" t="str">
        <f>_xlfn.XLOOKUP(tbl_GL[[#This Row],[Account_key]],tbl_COA[Account_key],tbl_COA[SubClass],"Not Found")</f>
        <v>Liabilities</v>
      </c>
      <c r="I427" t="str">
        <f>_xlfn.XLOOKUP(tbl_GL[[#This Row],[Account_key]],tbl_COA[Account_key],tbl_COA[SubClass2],"Not Found")</f>
        <v>Current Liabilities</v>
      </c>
      <c r="J427" t="str">
        <f>_xlfn.XLOOKUP(tbl_GL[[#This Row],[Account_key]],tbl_COA[Account_key],tbl_COA[SubAccount],,0)</f>
        <v>Accrued Expenses</v>
      </c>
      <c r="K427">
        <f>YEAR(tbl_GL[[#This Row],[Date]])</f>
        <v>2018</v>
      </c>
    </row>
    <row r="428" spans="1:11" hidden="1" x14ac:dyDescent="0.35">
      <c r="A428">
        <v>218.1</v>
      </c>
      <c r="B428" s="24">
        <v>43231</v>
      </c>
      <c r="C428">
        <v>1</v>
      </c>
      <c r="D428" s="13">
        <v>30</v>
      </c>
      <c r="E428" t="s">
        <v>80</v>
      </c>
      <c r="F428" s="16">
        <v>-16641</v>
      </c>
      <c r="G428" t="str">
        <f>_xlfn.XLOOKUP(tbl_GL[[#This Row],[Account_key]],tbl_COA[Account_key],tbl_COA[Class],"Not Found")</f>
        <v>Assets</v>
      </c>
      <c r="H428" t="str">
        <f>_xlfn.XLOOKUP(tbl_GL[[#This Row],[Account_key]],tbl_COA[Account_key],tbl_COA[SubClass],"Not Found")</f>
        <v>Assets</v>
      </c>
      <c r="I428" t="str">
        <f>_xlfn.XLOOKUP(tbl_GL[[#This Row],[Account_key]],tbl_COA[Account_key],tbl_COA[SubClass2],"Not Found")</f>
        <v>Current Assets</v>
      </c>
      <c r="J428" t="str">
        <f>_xlfn.XLOOKUP(tbl_GL[[#This Row],[Account_key]],tbl_COA[Account_key],tbl_COA[SubAccount],,0)</f>
        <v>Trade Receivables</v>
      </c>
      <c r="K428">
        <f>YEAR(tbl_GL[[#This Row],[Date]])</f>
        <v>2018</v>
      </c>
    </row>
    <row r="429" spans="1:11" hidden="1" x14ac:dyDescent="0.35">
      <c r="A429">
        <v>218.2</v>
      </c>
      <c r="B429" s="24">
        <v>43231</v>
      </c>
      <c r="C429">
        <v>1</v>
      </c>
      <c r="D429" s="13">
        <v>10</v>
      </c>
      <c r="E429" t="s">
        <v>80</v>
      </c>
      <c r="F429" s="16">
        <v>16641</v>
      </c>
      <c r="G429" t="str">
        <f>_xlfn.XLOOKUP(tbl_GL[[#This Row],[Account_key]],tbl_COA[Account_key],tbl_COA[Class],"Not Found")</f>
        <v>Assets</v>
      </c>
      <c r="H429" t="str">
        <f>_xlfn.XLOOKUP(tbl_GL[[#This Row],[Account_key]],tbl_COA[Account_key],tbl_COA[SubClass],"Not Found")</f>
        <v>Assets</v>
      </c>
      <c r="I429" t="str">
        <f>_xlfn.XLOOKUP(tbl_GL[[#This Row],[Account_key]],tbl_COA[Account_key],tbl_COA[SubClass2],"Not Found")</f>
        <v>Current Assets</v>
      </c>
      <c r="J429" t="str">
        <f>_xlfn.XLOOKUP(tbl_GL[[#This Row],[Account_key]],tbl_COA[Account_key],tbl_COA[SubAccount],,0)</f>
        <v>Cash at Bank</v>
      </c>
      <c r="K429">
        <f>YEAR(tbl_GL[[#This Row],[Date]])</f>
        <v>2018</v>
      </c>
    </row>
    <row r="430" spans="1:11" hidden="1" x14ac:dyDescent="0.35">
      <c r="A430">
        <v>219.1</v>
      </c>
      <c r="B430" s="24">
        <v>43231</v>
      </c>
      <c r="C430">
        <v>1</v>
      </c>
      <c r="D430" s="13">
        <v>10</v>
      </c>
      <c r="E430" s="13" t="s">
        <v>84</v>
      </c>
      <c r="F430" s="16">
        <v>-20000</v>
      </c>
      <c r="G430" t="str">
        <f>_xlfn.XLOOKUP(tbl_GL[[#This Row],[Account_key]],tbl_COA[Account_key],tbl_COA[Class],"Not Found")</f>
        <v>Assets</v>
      </c>
      <c r="H430" t="str">
        <f>_xlfn.XLOOKUP(tbl_GL[[#This Row],[Account_key]],tbl_COA[Account_key],tbl_COA[SubClass],"Not Found")</f>
        <v>Assets</v>
      </c>
      <c r="I430" t="str">
        <f>_xlfn.XLOOKUP(tbl_GL[[#This Row],[Account_key]],tbl_COA[Account_key],tbl_COA[SubClass2],"Not Found")</f>
        <v>Current Assets</v>
      </c>
      <c r="J430" t="str">
        <f>_xlfn.XLOOKUP(tbl_GL[[#This Row],[Account_key]],tbl_COA[Account_key],tbl_COA[SubAccount],,0)</f>
        <v>Cash at Bank</v>
      </c>
      <c r="K430">
        <f>YEAR(tbl_GL[[#This Row],[Date]])</f>
        <v>2018</v>
      </c>
    </row>
    <row r="431" spans="1:11" hidden="1" x14ac:dyDescent="0.35">
      <c r="A431">
        <v>219.2</v>
      </c>
      <c r="B431" s="24">
        <v>43231</v>
      </c>
      <c r="C431">
        <v>1</v>
      </c>
      <c r="D431" s="13">
        <v>110</v>
      </c>
      <c r="E431" s="13" t="s">
        <v>84</v>
      </c>
      <c r="F431" s="16">
        <v>-20000</v>
      </c>
      <c r="G431" t="str">
        <f>_xlfn.XLOOKUP(tbl_GL[[#This Row],[Account_key]],tbl_COA[Account_key],tbl_COA[Class],"Not Found")</f>
        <v>Liabilities and Owners Equity</v>
      </c>
      <c r="H431" t="str">
        <f>_xlfn.XLOOKUP(tbl_GL[[#This Row],[Account_key]],tbl_COA[Account_key],tbl_COA[SubClass],"Not Found")</f>
        <v>Liabilities</v>
      </c>
      <c r="I431" t="str">
        <f>_xlfn.XLOOKUP(tbl_GL[[#This Row],[Account_key]],tbl_COA[Account_key],tbl_COA[SubClass2],"Not Found")</f>
        <v>Current Liabilities</v>
      </c>
      <c r="J431" t="str">
        <f>_xlfn.XLOOKUP(tbl_GL[[#This Row],[Account_key]],tbl_COA[Account_key],tbl_COA[SubAccount],,0)</f>
        <v>Trade Payables</v>
      </c>
      <c r="K431">
        <f>YEAR(tbl_GL[[#This Row],[Date]])</f>
        <v>2018</v>
      </c>
    </row>
    <row r="432" spans="1:11" hidden="1" x14ac:dyDescent="0.35">
      <c r="A432">
        <v>220.1</v>
      </c>
      <c r="B432" s="24">
        <v>43232</v>
      </c>
      <c r="C432">
        <v>1</v>
      </c>
      <c r="D432" s="13">
        <v>320</v>
      </c>
      <c r="E432" s="13" t="s">
        <v>97</v>
      </c>
      <c r="F432" s="16">
        <v>-2679</v>
      </c>
      <c r="G432" t="str">
        <f>_xlfn.XLOOKUP(tbl_GL[[#This Row],[Account_key]],tbl_COA[Account_key],tbl_COA[Class],"Not Found")</f>
        <v>Operating account</v>
      </c>
      <c r="H432" t="str">
        <f>_xlfn.XLOOKUP(tbl_GL[[#This Row],[Account_key]],tbl_COA[Account_key],tbl_COA[SubClass],"Not Found")</f>
        <v>Operating Expenses</v>
      </c>
      <c r="I432" t="str">
        <f>_xlfn.XLOOKUP(tbl_GL[[#This Row],[Account_key]],tbl_COA[Account_key],tbl_COA[SubClass2],"Not Found")</f>
        <v>Administration</v>
      </c>
      <c r="J432" t="str">
        <f>_xlfn.XLOOKUP(tbl_GL[[#This Row],[Account_key]],tbl_COA[Account_key],tbl_COA[SubAccount],,0)</f>
        <v>Professional Services</v>
      </c>
      <c r="K432">
        <f>YEAR(tbl_GL[[#This Row],[Date]])</f>
        <v>2018</v>
      </c>
    </row>
    <row r="433" spans="1:11" hidden="1" x14ac:dyDescent="0.35">
      <c r="A433">
        <v>220.2</v>
      </c>
      <c r="B433" s="24">
        <v>43232</v>
      </c>
      <c r="C433">
        <v>1</v>
      </c>
      <c r="D433" s="13">
        <v>120</v>
      </c>
      <c r="E433" s="13" t="s">
        <v>97</v>
      </c>
      <c r="F433" s="16">
        <v>2679</v>
      </c>
      <c r="G433" t="str">
        <f>_xlfn.XLOOKUP(tbl_GL[[#This Row],[Account_key]],tbl_COA[Account_key],tbl_COA[Class],"Not Found")</f>
        <v>Liabilities and Owners Equity</v>
      </c>
      <c r="H433" t="str">
        <f>_xlfn.XLOOKUP(tbl_GL[[#This Row],[Account_key]],tbl_COA[Account_key],tbl_COA[SubClass],"Not Found")</f>
        <v>Liabilities</v>
      </c>
      <c r="I433" t="str">
        <f>_xlfn.XLOOKUP(tbl_GL[[#This Row],[Account_key]],tbl_COA[Account_key],tbl_COA[SubClass2],"Not Found")</f>
        <v>Current Liabilities</v>
      </c>
      <c r="J433" t="str">
        <f>_xlfn.XLOOKUP(tbl_GL[[#This Row],[Account_key]],tbl_COA[Account_key],tbl_COA[SubAccount],,0)</f>
        <v>Accrued Expenses</v>
      </c>
      <c r="K433">
        <f>YEAR(tbl_GL[[#This Row],[Date]])</f>
        <v>2018</v>
      </c>
    </row>
    <row r="434" spans="1:11" hidden="1" x14ac:dyDescent="0.35">
      <c r="A434">
        <v>221.1</v>
      </c>
      <c r="B434" s="24">
        <v>43235</v>
      </c>
      <c r="C434">
        <v>1</v>
      </c>
      <c r="D434" s="13">
        <v>230</v>
      </c>
      <c r="E434" s="13" t="s">
        <v>4</v>
      </c>
      <c r="F434" s="16">
        <v>-361</v>
      </c>
      <c r="G434" t="str">
        <f>_xlfn.XLOOKUP(tbl_GL[[#This Row],[Account_key]],tbl_COA[Account_key],tbl_COA[Class],"Not Found")</f>
        <v>Trading account</v>
      </c>
      <c r="H434" t="str">
        <f>_xlfn.XLOOKUP(tbl_GL[[#This Row],[Account_key]],tbl_COA[Account_key],tbl_COA[SubClass],"Not Found")</f>
        <v>Cost of Sales</v>
      </c>
      <c r="I434" t="str">
        <f>_xlfn.XLOOKUP(tbl_GL[[#This Row],[Account_key]],tbl_COA[Account_key],tbl_COA[SubClass2],"Not Found")</f>
        <v>Cost of Sales</v>
      </c>
      <c r="J434" t="str">
        <f>_xlfn.XLOOKUP(tbl_GL[[#This Row],[Account_key]],tbl_COA[Account_key],tbl_COA[SubAccount],,0)</f>
        <v>Cost of Sales</v>
      </c>
      <c r="K434">
        <f>YEAR(tbl_GL[[#This Row],[Date]])</f>
        <v>2018</v>
      </c>
    </row>
    <row r="435" spans="1:11" hidden="1" x14ac:dyDescent="0.35">
      <c r="A435">
        <v>221.2</v>
      </c>
      <c r="B435" s="24">
        <v>43235</v>
      </c>
      <c r="C435">
        <v>1</v>
      </c>
      <c r="D435" s="13">
        <v>60</v>
      </c>
      <c r="E435" s="13" t="s">
        <v>4</v>
      </c>
      <c r="F435" s="16">
        <v>-361</v>
      </c>
      <c r="G435" t="str">
        <f>_xlfn.XLOOKUP(tbl_GL[[#This Row],[Account_key]],tbl_COA[Account_key],tbl_COA[Class],"Not Found")</f>
        <v>Assets</v>
      </c>
      <c r="H435" t="str">
        <f>_xlfn.XLOOKUP(tbl_GL[[#This Row],[Account_key]],tbl_COA[Account_key],tbl_COA[SubClass],"Not Found")</f>
        <v>Assets</v>
      </c>
      <c r="I435" t="str">
        <f>_xlfn.XLOOKUP(tbl_GL[[#This Row],[Account_key]],tbl_COA[Account_key],tbl_COA[SubClass2],"Not Found")</f>
        <v>Current Assets</v>
      </c>
      <c r="J435" t="str">
        <f>_xlfn.XLOOKUP(tbl_GL[[#This Row],[Account_key]],tbl_COA[Account_key],tbl_COA[SubAccount],,0)</f>
        <v>Inventory</v>
      </c>
      <c r="K435">
        <f>YEAR(tbl_GL[[#This Row],[Date]])</f>
        <v>2018</v>
      </c>
    </row>
    <row r="436" spans="1:11" hidden="1" x14ac:dyDescent="0.35">
      <c r="A436">
        <v>222.1</v>
      </c>
      <c r="B436" s="24">
        <v>43235</v>
      </c>
      <c r="C436">
        <v>1</v>
      </c>
      <c r="D436" s="13">
        <v>10</v>
      </c>
      <c r="E436" s="13" t="s">
        <v>112</v>
      </c>
      <c r="F436" s="16">
        <v>-400</v>
      </c>
      <c r="G436" t="str">
        <f>_xlfn.XLOOKUP(tbl_GL[[#This Row],[Account_key]],tbl_COA[Account_key],tbl_COA[Class],"Not Found")</f>
        <v>Assets</v>
      </c>
      <c r="H436" t="str">
        <f>_xlfn.XLOOKUP(tbl_GL[[#This Row],[Account_key]],tbl_COA[Account_key],tbl_COA[SubClass],"Not Found")</f>
        <v>Assets</v>
      </c>
      <c r="I436" t="str">
        <f>_xlfn.XLOOKUP(tbl_GL[[#This Row],[Account_key]],tbl_COA[Account_key],tbl_COA[SubClass2],"Not Found")</f>
        <v>Current Assets</v>
      </c>
      <c r="J436" t="str">
        <f>_xlfn.XLOOKUP(tbl_GL[[#This Row],[Account_key]],tbl_COA[Account_key],tbl_COA[SubAccount],,0)</f>
        <v>Cash at Bank</v>
      </c>
      <c r="K436">
        <f>YEAR(tbl_GL[[#This Row],[Date]])</f>
        <v>2018</v>
      </c>
    </row>
    <row r="437" spans="1:11" hidden="1" x14ac:dyDescent="0.35">
      <c r="A437">
        <v>222.2</v>
      </c>
      <c r="B437" s="24">
        <v>43235</v>
      </c>
      <c r="C437">
        <v>1</v>
      </c>
      <c r="D437" s="13">
        <v>121</v>
      </c>
      <c r="E437" s="13" t="s">
        <v>112</v>
      </c>
      <c r="F437" s="16">
        <v>-400</v>
      </c>
      <c r="G437" t="str">
        <f>_xlfn.XLOOKUP(tbl_GL[[#This Row],[Account_key]],tbl_COA[Account_key],tbl_COA[Class],"Not Found")</f>
        <v>Liabilities and Owners Equity</v>
      </c>
      <c r="H437" t="str">
        <f>_xlfn.XLOOKUP(tbl_GL[[#This Row],[Account_key]],tbl_COA[Account_key],tbl_COA[SubClass],"Not Found")</f>
        <v>Liabilities</v>
      </c>
      <c r="I437" t="str">
        <f>_xlfn.XLOOKUP(tbl_GL[[#This Row],[Account_key]],tbl_COA[Account_key],tbl_COA[SubClass2],"Not Found")</f>
        <v>Current Liabilities</v>
      </c>
      <c r="J437" t="str">
        <f>_xlfn.XLOOKUP(tbl_GL[[#This Row],[Account_key]],tbl_COA[Account_key],tbl_COA[SubAccount],,0)</f>
        <v>Interest Payable</v>
      </c>
      <c r="K437">
        <f>YEAR(tbl_GL[[#This Row],[Date]])</f>
        <v>2018</v>
      </c>
    </row>
    <row r="438" spans="1:11" hidden="1" x14ac:dyDescent="0.35">
      <c r="A438">
        <v>223.1</v>
      </c>
      <c r="B438" s="24">
        <v>43235</v>
      </c>
      <c r="C438">
        <v>1</v>
      </c>
      <c r="D438" s="13">
        <v>210</v>
      </c>
      <c r="E438" s="13" t="s">
        <v>8</v>
      </c>
      <c r="F438" s="16">
        <v>1204</v>
      </c>
      <c r="G438" t="str">
        <f>_xlfn.XLOOKUP(tbl_GL[[#This Row],[Account_key]],tbl_COA[Account_key],tbl_COA[Class],"Not Found")</f>
        <v>Trading account</v>
      </c>
      <c r="H438" t="str">
        <f>_xlfn.XLOOKUP(tbl_GL[[#This Row],[Account_key]],tbl_COA[Account_key],tbl_COA[SubClass],"Not Found")</f>
        <v>Sales</v>
      </c>
      <c r="I438" t="str">
        <f>_xlfn.XLOOKUP(tbl_GL[[#This Row],[Account_key]],tbl_COA[Account_key],tbl_COA[SubClass2],"Not Found")</f>
        <v>Sales</v>
      </c>
      <c r="J438" t="str">
        <f>_xlfn.XLOOKUP(tbl_GL[[#This Row],[Account_key]],tbl_COA[Account_key],tbl_COA[SubAccount],,0)</f>
        <v>Sales</v>
      </c>
      <c r="K438">
        <f>YEAR(tbl_GL[[#This Row],[Date]])</f>
        <v>2018</v>
      </c>
    </row>
    <row r="439" spans="1:11" hidden="1" x14ac:dyDescent="0.35">
      <c r="A439">
        <v>223.2</v>
      </c>
      <c r="B439" s="24">
        <v>43235</v>
      </c>
      <c r="C439">
        <v>1</v>
      </c>
      <c r="D439" s="13">
        <v>30</v>
      </c>
      <c r="E439" s="13" t="s">
        <v>8</v>
      </c>
      <c r="F439" s="16">
        <v>1204</v>
      </c>
      <c r="G439" t="str">
        <f>_xlfn.XLOOKUP(tbl_GL[[#This Row],[Account_key]],tbl_COA[Account_key],tbl_COA[Class],"Not Found")</f>
        <v>Assets</v>
      </c>
      <c r="H439" t="str">
        <f>_xlfn.XLOOKUP(tbl_GL[[#This Row],[Account_key]],tbl_COA[Account_key],tbl_COA[SubClass],"Not Found")</f>
        <v>Assets</v>
      </c>
      <c r="I439" t="str">
        <f>_xlfn.XLOOKUP(tbl_GL[[#This Row],[Account_key]],tbl_COA[Account_key],tbl_COA[SubClass2],"Not Found")</f>
        <v>Current Assets</v>
      </c>
      <c r="J439" t="str">
        <f>_xlfn.XLOOKUP(tbl_GL[[#This Row],[Account_key]],tbl_COA[Account_key],tbl_COA[SubAccount],,0)</f>
        <v>Trade Receivables</v>
      </c>
      <c r="K439">
        <f>YEAR(tbl_GL[[#This Row],[Date]])</f>
        <v>2018</v>
      </c>
    </row>
    <row r="440" spans="1:11" hidden="1" x14ac:dyDescent="0.35">
      <c r="A440">
        <v>224.1</v>
      </c>
      <c r="B440" s="24">
        <v>43235</v>
      </c>
      <c r="C440">
        <v>1</v>
      </c>
      <c r="D440">
        <v>230</v>
      </c>
      <c r="E440" s="13" t="s">
        <v>4</v>
      </c>
      <c r="F440" s="16">
        <v>-1222</v>
      </c>
      <c r="G440" t="str">
        <f>_xlfn.XLOOKUP(tbl_GL[[#This Row],[Account_key]],tbl_COA[Account_key],tbl_COA[Class],"Not Found")</f>
        <v>Trading account</v>
      </c>
      <c r="H440" t="str">
        <f>_xlfn.XLOOKUP(tbl_GL[[#This Row],[Account_key]],tbl_COA[Account_key],tbl_COA[SubClass],"Not Found")</f>
        <v>Cost of Sales</v>
      </c>
      <c r="I440" t="str">
        <f>_xlfn.XLOOKUP(tbl_GL[[#This Row],[Account_key]],tbl_COA[Account_key],tbl_COA[SubClass2],"Not Found")</f>
        <v>Cost of Sales</v>
      </c>
      <c r="J440" t="str">
        <f>_xlfn.XLOOKUP(tbl_GL[[#This Row],[Account_key]],tbl_COA[Account_key],tbl_COA[SubAccount],,0)</f>
        <v>Cost of Sales</v>
      </c>
      <c r="K440">
        <f>YEAR(tbl_GL[[#This Row],[Date]])</f>
        <v>2018</v>
      </c>
    </row>
    <row r="441" spans="1:11" hidden="1" x14ac:dyDescent="0.35">
      <c r="A441">
        <v>224.2</v>
      </c>
      <c r="B441" s="24">
        <v>43235</v>
      </c>
      <c r="C441">
        <v>1</v>
      </c>
      <c r="D441" s="12">
        <v>60</v>
      </c>
      <c r="E441" s="12" t="s">
        <v>4</v>
      </c>
      <c r="F441" s="18">
        <v>-1222</v>
      </c>
      <c r="G441" t="str">
        <f>_xlfn.XLOOKUP(tbl_GL[[#This Row],[Account_key]],tbl_COA[Account_key],tbl_COA[Class],"Not Found")</f>
        <v>Assets</v>
      </c>
      <c r="H441" t="str">
        <f>_xlfn.XLOOKUP(tbl_GL[[#This Row],[Account_key]],tbl_COA[Account_key],tbl_COA[SubClass],"Not Found")</f>
        <v>Assets</v>
      </c>
      <c r="I441" t="str">
        <f>_xlfn.XLOOKUP(tbl_GL[[#This Row],[Account_key]],tbl_COA[Account_key],tbl_COA[SubClass2],"Not Found")</f>
        <v>Current Assets</v>
      </c>
      <c r="J441" t="str">
        <f>_xlfn.XLOOKUP(tbl_GL[[#This Row],[Account_key]],tbl_COA[Account_key],tbl_COA[SubAccount],,0)</f>
        <v>Inventory</v>
      </c>
      <c r="K441">
        <f>YEAR(tbl_GL[[#This Row],[Date]])</f>
        <v>2018</v>
      </c>
    </row>
    <row r="442" spans="1:11" hidden="1" x14ac:dyDescent="0.35">
      <c r="A442">
        <v>225.1</v>
      </c>
      <c r="B442" s="24">
        <v>43235</v>
      </c>
      <c r="C442">
        <v>1</v>
      </c>
      <c r="D442">
        <v>260</v>
      </c>
      <c r="E442" t="s">
        <v>97</v>
      </c>
      <c r="F442" s="14">
        <v>-3148</v>
      </c>
      <c r="G442" t="str">
        <f>_xlfn.XLOOKUP(tbl_GL[[#This Row],[Account_key]],tbl_COA[Account_key],tbl_COA[Class],"Not Found")</f>
        <v>Operating account</v>
      </c>
      <c r="H442" t="str">
        <f>_xlfn.XLOOKUP(tbl_GL[[#This Row],[Account_key]],tbl_COA[Account_key],tbl_COA[SubClass],"Not Found")</f>
        <v>Operating Expenses</v>
      </c>
      <c r="I442" t="str">
        <f>_xlfn.XLOOKUP(tbl_GL[[#This Row],[Account_key]],tbl_COA[Account_key],tbl_COA[SubClass2],"Not Found")</f>
        <v>Marketing</v>
      </c>
      <c r="J442" t="str">
        <f>_xlfn.XLOOKUP(tbl_GL[[#This Row],[Account_key]],tbl_COA[Account_key],tbl_COA[SubAccount],,0)</f>
        <v>Commissions</v>
      </c>
      <c r="K442">
        <f>YEAR(tbl_GL[[#This Row],[Date]])</f>
        <v>2018</v>
      </c>
    </row>
    <row r="443" spans="1:11" hidden="1" x14ac:dyDescent="0.35">
      <c r="A443">
        <v>225.2</v>
      </c>
      <c r="B443" s="24">
        <v>43235</v>
      </c>
      <c r="C443">
        <v>1</v>
      </c>
      <c r="D443">
        <v>120</v>
      </c>
      <c r="E443" t="s">
        <v>97</v>
      </c>
      <c r="F443" s="14">
        <v>3148</v>
      </c>
      <c r="G443" t="str">
        <f>_xlfn.XLOOKUP(tbl_GL[[#This Row],[Account_key]],tbl_COA[Account_key],tbl_COA[Class],"Not Found")</f>
        <v>Liabilities and Owners Equity</v>
      </c>
      <c r="H443" t="str">
        <f>_xlfn.XLOOKUP(tbl_GL[[#This Row],[Account_key]],tbl_COA[Account_key],tbl_COA[SubClass],"Not Found")</f>
        <v>Liabilities</v>
      </c>
      <c r="I443" t="str">
        <f>_xlfn.XLOOKUP(tbl_GL[[#This Row],[Account_key]],tbl_COA[Account_key],tbl_COA[SubClass2],"Not Found")</f>
        <v>Current Liabilities</v>
      </c>
      <c r="J443" t="str">
        <f>_xlfn.XLOOKUP(tbl_GL[[#This Row],[Account_key]],tbl_COA[Account_key],tbl_COA[SubAccount],,0)</f>
        <v>Accrued Expenses</v>
      </c>
      <c r="K443">
        <f>YEAR(tbl_GL[[#This Row],[Date]])</f>
        <v>2018</v>
      </c>
    </row>
    <row r="444" spans="1:11" hidden="1" x14ac:dyDescent="0.35">
      <c r="A444">
        <v>226.1</v>
      </c>
      <c r="B444" s="24">
        <v>43235</v>
      </c>
      <c r="C444">
        <v>1</v>
      </c>
      <c r="D444">
        <v>210</v>
      </c>
      <c r="E444" t="s">
        <v>7</v>
      </c>
      <c r="F444" s="14">
        <v>4073</v>
      </c>
      <c r="G444" t="str">
        <f>_xlfn.XLOOKUP(tbl_GL[[#This Row],[Account_key]],tbl_COA[Account_key],tbl_COA[Class],"Not Found")</f>
        <v>Trading account</v>
      </c>
      <c r="H444" t="str">
        <f>_xlfn.XLOOKUP(tbl_GL[[#This Row],[Account_key]],tbl_COA[Account_key],tbl_COA[SubClass],"Not Found")</f>
        <v>Sales</v>
      </c>
      <c r="I444" t="str">
        <f>_xlfn.XLOOKUP(tbl_GL[[#This Row],[Account_key]],tbl_COA[Account_key],tbl_COA[SubClass2],"Not Found")</f>
        <v>Sales</v>
      </c>
      <c r="J444" t="str">
        <f>_xlfn.XLOOKUP(tbl_GL[[#This Row],[Account_key]],tbl_COA[Account_key],tbl_COA[SubAccount],,0)</f>
        <v>Sales</v>
      </c>
      <c r="K444">
        <f>YEAR(tbl_GL[[#This Row],[Date]])</f>
        <v>2018</v>
      </c>
    </row>
    <row r="445" spans="1:11" hidden="1" x14ac:dyDescent="0.35">
      <c r="A445">
        <v>226.2</v>
      </c>
      <c r="B445" s="24">
        <v>43235</v>
      </c>
      <c r="C445">
        <v>1</v>
      </c>
      <c r="D445">
        <v>10</v>
      </c>
      <c r="E445" t="s">
        <v>7</v>
      </c>
      <c r="F445" s="14">
        <v>4073</v>
      </c>
      <c r="G445" t="str">
        <f>_xlfn.XLOOKUP(tbl_GL[[#This Row],[Account_key]],tbl_COA[Account_key],tbl_COA[Class],"Not Found")</f>
        <v>Assets</v>
      </c>
      <c r="H445" t="str">
        <f>_xlfn.XLOOKUP(tbl_GL[[#This Row],[Account_key]],tbl_COA[Account_key],tbl_COA[SubClass],"Not Found")</f>
        <v>Assets</v>
      </c>
      <c r="I445" t="str">
        <f>_xlfn.XLOOKUP(tbl_GL[[#This Row],[Account_key]],tbl_COA[Account_key],tbl_COA[SubClass2],"Not Found")</f>
        <v>Current Assets</v>
      </c>
      <c r="J445" t="str">
        <f>_xlfn.XLOOKUP(tbl_GL[[#This Row],[Account_key]],tbl_COA[Account_key],tbl_COA[SubAccount],,0)</f>
        <v>Cash at Bank</v>
      </c>
      <c r="K445">
        <f>YEAR(tbl_GL[[#This Row],[Date]])</f>
        <v>2018</v>
      </c>
    </row>
    <row r="446" spans="1:11" hidden="1" x14ac:dyDescent="0.35">
      <c r="A446">
        <v>227.1</v>
      </c>
      <c r="B446" s="24">
        <v>43235</v>
      </c>
      <c r="C446">
        <v>1</v>
      </c>
      <c r="D446">
        <v>230</v>
      </c>
      <c r="E446" t="s">
        <v>4</v>
      </c>
      <c r="F446" s="14">
        <v>-5326</v>
      </c>
      <c r="G446" t="str">
        <f>_xlfn.XLOOKUP(tbl_GL[[#This Row],[Account_key]],tbl_COA[Account_key],tbl_COA[Class],"Not Found")</f>
        <v>Trading account</v>
      </c>
      <c r="H446" t="str">
        <f>_xlfn.XLOOKUP(tbl_GL[[#This Row],[Account_key]],tbl_COA[Account_key],tbl_COA[SubClass],"Not Found")</f>
        <v>Cost of Sales</v>
      </c>
      <c r="I446" t="str">
        <f>_xlfn.XLOOKUP(tbl_GL[[#This Row],[Account_key]],tbl_COA[Account_key],tbl_COA[SubClass2],"Not Found")</f>
        <v>Cost of Sales</v>
      </c>
      <c r="J446" t="str">
        <f>_xlfn.XLOOKUP(tbl_GL[[#This Row],[Account_key]],tbl_COA[Account_key],tbl_COA[SubAccount],,0)</f>
        <v>Cost of Sales</v>
      </c>
      <c r="K446">
        <f>YEAR(tbl_GL[[#This Row],[Date]])</f>
        <v>2018</v>
      </c>
    </row>
    <row r="447" spans="1:11" hidden="1" x14ac:dyDescent="0.35">
      <c r="A447">
        <v>227.2</v>
      </c>
      <c r="B447" s="24">
        <v>43235</v>
      </c>
      <c r="C447">
        <v>1</v>
      </c>
      <c r="D447">
        <v>60</v>
      </c>
      <c r="E447" t="s">
        <v>4</v>
      </c>
      <c r="F447" s="14">
        <v>-5326</v>
      </c>
      <c r="G447" t="str">
        <f>_xlfn.XLOOKUP(tbl_GL[[#This Row],[Account_key]],tbl_COA[Account_key],tbl_COA[Class],"Not Found")</f>
        <v>Assets</v>
      </c>
      <c r="H447" t="str">
        <f>_xlfn.XLOOKUP(tbl_GL[[#This Row],[Account_key]],tbl_COA[Account_key],tbl_COA[SubClass],"Not Found")</f>
        <v>Assets</v>
      </c>
      <c r="I447" t="str">
        <f>_xlfn.XLOOKUP(tbl_GL[[#This Row],[Account_key]],tbl_COA[Account_key],tbl_COA[SubClass2],"Not Found")</f>
        <v>Current Assets</v>
      </c>
      <c r="J447" t="str">
        <f>_xlfn.XLOOKUP(tbl_GL[[#This Row],[Account_key]],tbl_COA[Account_key],tbl_COA[SubAccount],,0)</f>
        <v>Inventory</v>
      </c>
      <c r="K447">
        <f>YEAR(tbl_GL[[#This Row],[Date]])</f>
        <v>2018</v>
      </c>
    </row>
    <row r="448" spans="1:11" hidden="1" x14ac:dyDescent="0.35">
      <c r="A448">
        <v>228.1</v>
      </c>
      <c r="B448" s="24">
        <v>43235</v>
      </c>
      <c r="C448">
        <v>1</v>
      </c>
      <c r="D448">
        <v>210</v>
      </c>
      <c r="E448" t="s">
        <v>8</v>
      </c>
      <c r="F448" s="14">
        <v>17753</v>
      </c>
      <c r="G448" t="str">
        <f>_xlfn.XLOOKUP(tbl_GL[[#This Row],[Account_key]],tbl_COA[Account_key],tbl_COA[Class],"Not Found")</f>
        <v>Trading account</v>
      </c>
      <c r="H448" t="str">
        <f>_xlfn.XLOOKUP(tbl_GL[[#This Row],[Account_key]],tbl_COA[Account_key],tbl_COA[SubClass],"Not Found")</f>
        <v>Sales</v>
      </c>
      <c r="I448" t="str">
        <f>_xlfn.XLOOKUP(tbl_GL[[#This Row],[Account_key]],tbl_COA[Account_key],tbl_COA[SubClass2],"Not Found")</f>
        <v>Sales</v>
      </c>
      <c r="J448" t="str">
        <f>_xlfn.XLOOKUP(tbl_GL[[#This Row],[Account_key]],tbl_COA[Account_key],tbl_COA[SubAccount],,0)</f>
        <v>Sales</v>
      </c>
      <c r="K448">
        <f>YEAR(tbl_GL[[#This Row],[Date]])</f>
        <v>2018</v>
      </c>
    </row>
    <row r="449" spans="1:11" hidden="1" x14ac:dyDescent="0.35">
      <c r="A449">
        <v>228.2</v>
      </c>
      <c r="B449" s="24">
        <v>43235</v>
      </c>
      <c r="C449">
        <v>1</v>
      </c>
      <c r="D449">
        <v>30</v>
      </c>
      <c r="E449" t="s">
        <v>8</v>
      </c>
      <c r="F449" s="14">
        <v>17753</v>
      </c>
      <c r="G449" t="str">
        <f>_xlfn.XLOOKUP(tbl_GL[[#This Row],[Account_key]],tbl_COA[Account_key],tbl_COA[Class],"Not Found")</f>
        <v>Assets</v>
      </c>
      <c r="H449" t="str">
        <f>_xlfn.XLOOKUP(tbl_GL[[#This Row],[Account_key]],tbl_COA[Account_key],tbl_COA[SubClass],"Not Found")</f>
        <v>Assets</v>
      </c>
      <c r="I449" t="str">
        <f>_xlfn.XLOOKUP(tbl_GL[[#This Row],[Account_key]],tbl_COA[Account_key],tbl_COA[SubClass2],"Not Found")</f>
        <v>Current Assets</v>
      </c>
      <c r="J449" t="str">
        <f>_xlfn.XLOOKUP(tbl_GL[[#This Row],[Account_key]],tbl_COA[Account_key],tbl_COA[SubAccount],,0)</f>
        <v>Trade Receivables</v>
      </c>
      <c r="K449">
        <f>YEAR(tbl_GL[[#This Row],[Date]])</f>
        <v>2018</v>
      </c>
    </row>
    <row r="450" spans="1:11" hidden="1" x14ac:dyDescent="0.35">
      <c r="A450">
        <v>229.1</v>
      </c>
      <c r="B450" s="24">
        <v>43236</v>
      </c>
      <c r="C450">
        <v>1</v>
      </c>
      <c r="D450">
        <v>290</v>
      </c>
      <c r="E450" t="s">
        <v>99</v>
      </c>
      <c r="F450" s="14">
        <v>-108</v>
      </c>
      <c r="G450" t="str">
        <f>_xlfn.XLOOKUP(tbl_GL[[#This Row],[Account_key]],tbl_COA[Account_key],tbl_COA[Class],"Not Found")</f>
        <v>Operating account</v>
      </c>
      <c r="H450" t="str">
        <f>_xlfn.XLOOKUP(tbl_GL[[#This Row],[Account_key]],tbl_COA[Account_key],tbl_COA[SubClass],"Not Found")</f>
        <v>Operating Expenses</v>
      </c>
      <c r="I450" t="str">
        <f>_xlfn.XLOOKUP(tbl_GL[[#This Row],[Account_key]],tbl_COA[Account_key],tbl_COA[SubClass2],"Not Found")</f>
        <v>Administration</v>
      </c>
      <c r="J450" t="str">
        <f>_xlfn.XLOOKUP(tbl_GL[[#This Row],[Account_key]],tbl_COA[Account_key],tbl_COA[SubAccount],,0)</f>
        <v>Travel</v>
      </c>
      <c r="K450">
        <f>YEAR(tbl_GL[[#This Row],[Date]])</f>
        <v>2018</v>
      </c>
    </row>
    <row r="451" spans="1:11" hidden="1" x14ac:dyDescent="0.35">
      <c r="A451">
        <v>229.2</v>
      </c>
      <c r="B451" s="24">
        <v>43236</v>
      </c>
      <c r="C451">
        <v>1</v>
      </c>
      <c r="D451">
        <v>20</v>
      </c>
      <c r="E451" t="s">
        <v>99</v>
      </c>
      <c r="F451" s="14">
        <v>-108</v>
      </c>
      <c r="G451" t="str">
        <f>_xlfn.XLOOKUP(tbl_GL[[#This Row],[Account_key]],tbl_COA[Account_key],tbl_COA[Class],"Not Found")</f>
        <v>Assets</v>
      </c>
      <c r="H451" t="str">
        <f>_xlfn.XLOOKUP(tbl_GL[[#This Row],[Account_key]],tbl_COA[Account_key],tbl_COA[SubClass],"Not Found")</f>
        <v>Assets</v>
      </c>
      <c r="I451" t="str">
        <f>_xlfn.XLOOKUP(tbl_GL[[#This Row],[Account_key]],tbl_COA[Account_key],tbl_COA[SubClass2],"Not Found")</f>
        <v>Current Assets</v>
      </c>
      <c r="J451" t="str">
        <f>_xlfn.XLOOKUP(tbl_GL[[#This Row],[Account_key]],tbl_COA[Account_key],tbl_COA[SubAccount],,0)</f>
        <v>Cash in hand</v>
      </c>
      <c r="K451">
        <f>YEAR(tbl_GL[[#This Row],[Date]])</f>
        <v>2018</v>
      </c>
    </row>
    <row r="452" spans="1:11" hidden="1" x14ac:dyDescent="0.35">
      <c r="A452">
        <v>230.1</v>
      </c>
      <c r="B452" s="24">
        <v>43238</v>
      </c>
      <c r="C452">
        <v>1</v>
      </c>
      <c r="D452">
        <v>10</v>
      </c>
      <c r="E452" t="s">
        <v>98</v>
      </c>
      <c r="F452" s="14">
        <v>-2740</v>
      </c>
      <c r="G452" t="str">
        <f>_xlfn.XLOOKUP(tbl_GL[[#This Row],[Account_key]],tbl_COA[Account_key],tbl_COA[Class],"Not Found")</f>
        <v>Assets</v>
      </c>
      <c r="H452" t="str">
        <f>_xlfn.XLOOKUP(tbl_GL[[#This Row],[Account_key]],tbl_COA[Account_key],tbl_COA[SubClass],"Not Found")</f>
        <v>Assets</v>
      </c>
      <c r="I452" t="str">
        <f>_xlfn.XLOOKUP(tbl_GL[[#This Row],[Account_key]],tbl_COA[Account_key],tbl_COA[SubClass2],"Not Found")</f>
        <v>Current Assets</v>
      </c>
      <c r="J452" t="str">
        <f>_xlfn.XLOOKUP(tbl_GL[[#This Row],[Account_key]],tbl_COA[Account_key],tbl_COA[SubAccount],,0)</f>
        <v>Cash at Bank</v>
      </c>
      <c r="K452">
        <f>YEAR(tbl_GL[[#This Row],[Date]])</f>
        <v>2018</v>
      </c>
    </row>
    <row r="453" spans="1:11" hidden="1" x14ac:dyDescent="0.35">
      <c r="A453">
        <v>230.2</v>
      </c>
      <c r="B453" s="24">
        <v>43238</v>
      </c>
      <c r="C453">
        <v>1</v>
      </c>
      <c r="D453">
        <v>120</v>
      </c>
      <c r="E453" t="s">
        <v>98</v>
      </c>
      <c r="F453" s="14">
        <v>-2740</v>
      </c>
      <c r="G453" t="str">
        <f>_xlfn.XLOOKUP(tbl_GL[[#This Row],[Account_key]],tbl_COA[Account_key],tbl_COA[Class],"Not Found")</f>
        <v>Liabilities and Owners Equity</v>
      </c>
      <c r="H453" t="str">
        <f>_xlfn.XLOOKUP(tbl_GL[[#This Row],[Account_key]],tbl_COA[Account_key],tbl_COA[SubClass],"Not Found")</f>
        <v>Liabilities</v>
      </c>
      <c r="I453" t="str">
        <f>_xlfn.XLOOKUP(tbl_GL[[#This Row],[Account_key]],tbl_COA[Account_key],tbl_COA[SubClass2],"Not Found")</f>
        <v>Current Liabilities</v>
      </c>
      <c r="J453" t="str">
        <f>_xlfn.XLOOKUP(tbl_GL[[#This Row],[Account_key]],tbl_COA[Account_key],tbl_COA[SubAccount],,0)</f>
        <v>Accrued Expenses</v>
      </c>
      <c r="K453">
        <f>YEAR(tbl_GL[[#This Row],[Date]])</f>
        <v>2018</v>
      </c>
    </row>
    <row r="454" spans="1:11" hidden="1" x14ac:dyDescent="0.35">
      <c r="A454">
        <v>231.1</v>
      </c>
      <c r="B454" s="24">
        <v>43239</v>
      </c>
      <c r="C454">
        <v>1</v>
      </c>
      <c r="D454">
        <v>300</v>
      </c>
      <c r="E454" t="s">
        <v>97</v>
      </c>
      <c r="F454" s="14">
        <v>-2330</v>
      </c>
      <c r="G454" t="str">
        <f>_xlfn.XLOOKUP(tbl_GL[[#This Row],[Account_key]],tbl_COA[Account_key],tbl_COA[Class],"Not Found")</f>
        <v>Operating account</v>
      </c>
      <c r="H454" t="str">
        <f>_xlfn.XLOOKUP(tbl_GL[[#This Row],[Account_key]],tbl_COA[Account_key],tbl_COA[SubClass],"Not Found")</f>
        <v>Operating Expenses</v>
      </c>
      <c r="I454" t="str">
        <f>_xlfn.XLOOKUP(tbl_GL[[#This Row],[Account_key]],tbl_COA[Account_key],tbl_COA[SubClass2],"Not Found")</f>
        <v>Administration</v>
      </c>
      <c r="J454" t="str">
        <f>_xlfn.XLOOKUP(tbl_GL[[#This Row],[Account_key]],tbl_COA[Account_key],tbl_COA[SubAccount],,0)</f>
        <v>Entertainment</v>
      </c>
      <c r="K454">
        <f>YEAR(tbl_GL[[#This Row],[Date]])</f>
        <v>2018</v>
      </c>
    </row>
    <row r="455" spans="1:11" hidden="1" x14ac:dyDescent="0.35">
      <c r="A455">
        <v>231.2</v>
      </c>
      <c r="B455" s="24">
        <v>43239</v>
      </c>
      <c r="C455">
        <v>1</v>
      </c>
      <c r="D455">
        <v>120</v>
      </c>
      <c r="E455" t="s">
        <v>97</v>
      </c>
      <c r="F455" s="14">
        <v>2330</v>
      </c>
      <c r="G455" t="str">
        <f>_xlfn.XLOOKUP(tbl_GL[[#This Row],[Account_key]],tbl_COA[Account_key],tbl_COA[Class],"Not Found")</f>
        <v>Liabilities and Owners Equity</v>
      </c>
      <c r="H455" t="str">
        <f>_xlfn.XLOOKUP(tbl_GL[[#This Row],[Account_key]],tbl_COA[Account_key],tbl_COA[SubClass],"Not Found")</f>
        <v>Liabilities</v>
      </c>
      <c r="I455" t="str">
        <f>_xlfn.XLOOKUP(tbl_GL[[#This Row],[Account_key]],tbl_COA[Account_key],tbl_COA[SubClass2],"Not Found")</f>
        <v>Current Liabilities</v>
      </c>
      <c r="J455" t="str">
        <f>_xlfn.XLOOKUP(tbl_GL[[#This Row],[Account_key]],tbl_COA[Account_key],tbl_COA[SubAccount],,0)</f>
        <v>Accrued Expenses</v>
      </c>
      <c r="K455">
        <f>YEAR(tbl_GL[[#This Row],[Date]])</f>
        <v>2018</v>
      </c>
    </row>
    <row r="456" spans="1:11" hidden="1" x14ac:dyDescent="0.35">
      <c r="A456">
        <v>232.1</v>
      </c>
      <c r="B456" s="24">
        <v>43240</v>
      </c>
      <c r="C456">
        <v>1</v>
      </c>
      <c r="D456">
        <v>10</v>
      </c>
      <c r="E456" t="s">
        <v>98</v>
      </c>
      <c r="F456" s="14">
        <v>-2128</v>
      </c>
      <c r="G456" t="str">
        <f>_xlfn.XLOOKUP(tbl_GL[[#This Row],[Account_key]],tbl_COA[Account_key],tbl_COA[Class],"Not Found")</f>
        <v>Assets</v>
      </c>
      <c r="H456" t="str">
        <f>_xlfn.XLOOKUP(tbl_GL[[#This Row],[Account_key]],tbl_COA[Account_key],tbl_COA[SubClass],"Not Found")</f>
        <v>Assets</v>
      </c>
      <c r="I456" t="str">
        <f>_xlfn.XLOOKUP(tbl_GL[[#This Row],[Account_key]],tbl_COA[Account_key],tbl_COA[SubClass2],"Not Found")</f>
        <v>Current Assets</v>
      </c>
      <c r="J456" t="str">
        <f>_xlfn.XLOOKUP(tbl_GL[[#This Row],[Account_key]],tbl_COA[Account_key],tbl_COA[SubAccount],,0)</f>
        <v>Cash at Bank</v>
      </c>
      <c r="K456">
        <f>YEAR(tbl_GL[[#This Row],[Date]])</f>
        <v>2018</v>
      </c>
    </row>
    <row r="457" spans="1:11" hidden="1" x14ac:dyDescent="0.35">
      <c r="A457">
        <v>232.2</v>
      </c>
      <c r="B457" s="24">
        <v>43240</v>
      </c>
      <c r="C457">
        <v>1</v>
      </c>
      <c r="D457">
        <v>120</v>
      </c>
      <c r="E457" t="s">
        <v>98</v>
      </c>
      <c r="F457" s="14">
        <v>-2128</v>
      </c>
      <c r="G457" t="str">
        <f>_xlfn.XLOOKUP(tbl_GL[[#This Row],[Account_key]],tbl_COA[Account_key],tbl_COA[Class],"Not Found")</f>
        <v>Liabilities and Owners Equity</v>
      </c>
      <c r="H457" t="str">
        <f>_xlfn.XLOOKUP(tbl_GL[[#This Row],[Account_key]],tbl_COA[Account_key],tbl_COA[SubClass],"Not Found")</f>
        <v>Liabilities</v>
      </c>
      <c r="I457" t="str">
        <f>_xlfn.XLOOKUP(tbl_GL[[#This Row],[Account_key]],tbl_COA[Account_key],tbl_COA[SubClass2],"Not Found")</f>
        <v>Current Liabilities</v>
      </c>
      <c r="J457" t="str">
        <f>_xlfn.XLOOKUP(tbl_GL[[#This Row],[Account_key]],tbl_COA[Account_key],tbl_COA[SubAccount],,0)</f>
        <v>Accrued Expenses</v>
      </c>
      <c r="K457">
        <f>YEAR(tbl_GL[[#This Row],[Date]])</f>
        <v>2018</v>
      </c>
    </row>
    <row r="458" spans="1:11" hidden="1" x14ac:dyDescent="0.35">
      <c r="A458">
        <v>233.1</v>
      </c>
      <c r="B458" s="24">
        <v>43243</v>
      </c>
      <c r="C458">
        <v>1</v>
      </c>
      <c r="D458">
        <v>260</v>
      </c>
      <c r="E458" t="s">
        <v>97</v>
      </c>
      <c r="F458" s="14">
        <v>-2898</v>
      </c>
      <c r="G458" t="str">
        <f>_xlfn.XLOOKUP(tbl_GL[[#This Row],[Account_key]],tbl_COA[Account_key],tbl_COA[Class],"Not Found")</f>
        <v>Operating account</v>
      </c>
      <c r="H458" t="str">
        <f>_xlfn.XLOOKUP(tbl_GL[[#This Row],[Account_key]],tbl_COA[Account_key],tbl_COA[SubClass],"Not Found")</f>
        <v>Operating Expenses</v>
      </c>
      <c r="I458" t="str">
        <f>_xlfn.XLOOKUP(tbl_GL[[#This Row],[Account_key]],tbl_COA[Account_key],tbl_COA[SubClass2],"Not Found")</f>
        <v>Marketing</v>
      </c>
      <c r="J458" t="str">
        <f>_xlfn.XLOOKUP(tbl_GL[[#This Row],[Account_key]],tbl_COA[Account_key],tbl_COA[SubAccount],,0)</f>
        <v>Commissions</v>
      </c>
      <c r="K458">
        <f>YEAR(tbl_GL[[#This Row],[Date]])</f>
        <v>2018</v>
      </c>
    </row>
    <row r="459" spans="1:11" hidden="1" x14ac:dyDescent="0.35">
      <c r="A459">
        <v>233.2</v>
      </c>
      <c r="B459" s="24">
        <v>43243</v>
      </c>
      <c r="C459">
        <v>1</v>
      </c>
      <c r="D459">
        <v>120</v>
      </c>
      <c r="E459" t="s">
        <v>97</v>
      </c>
      <c r="F459" s="14">
        <v>2898</v>
      </c>
      <c r="G459" t="str">
        <f>_xlfn.XLOOKUP(tbl_GL[[#This Row],[Account_key]],tbl_COA[Account_key],tbl_COA[Class],"Not Found")</f>
        <v>Liabilities and Owners Equity</v>
      </c>
      <c r="H459" t="str">
        <f>_xlfn.XLOOKUP(tbl_GL[[#This Row],[Account_key]],tbl_COA[Account_key],tbl_COA[SubClass],"Not Found")</f>
        <v>Liabilities</v>
      </c>
      <c r="I459" t="str">
        <f>_xlfn.XLOOKUP(tbl_GL[[#This Row],[Account_key]],tbl_COA[Account_key],tbl_COA[SubClass2],"Not Found")</f>
        <v>Current Liabilities</v>
      </c>
      <c r="J459" t="str">
        <f>_xlfn.XLOOKUP(tbl_GL[[#This Row],[Account_key]],tbl_COA[Account_key],tbl_COA[SubAccount],,0)</f>
        <v>Accrued Expenses</v>
      </c>
      <c r="K459">
        <f>YEAR(tbl_GL[[#This Row],[Date]])</f>
        <v>2018</v>
      </c>
    </row>
    <row r="460" spans="1:11" hidden="1" x14ac:dyDescent="0.35">
      <c r="A460">
        <v>234.1</v>
      </c>
      <c r="B460" s="24">
        <v>43245</v>
      </c>
      <c r="C460">
        <v>1</v>
      </c>
      <c r="D460">
        <v>230</v>
      </c>
      <c r="E460" t="s">
        <v>4</v>
      </c>
      <c r="F460" s="14">
        <v>-1335</v>
      </c>
      <c r="G460" t="str">
        <f>_xlfn.XLOOKUP(tbl_GL[[#This Row],[Account_key]],tbl_COA[Account_key],tbl_COA[Class],"Not Found")</f>
        <v>Trading account</v>
      </c>
      <c r="H460" t="str">
        <f>_xlfn.XLOOKUP(tbl_GL[[#This Row],[Account_key]],tbl_COA[Account_key],tbl_COA[SubClass],"Not Found")</f>
        <v>Cost of Sales</v>
      </c>
      <c r="I460" t="str">
        <f>_xlfn.XLOOKUP(tbl_GL[[#This Row],[Account_key]],tbl_COA[Account_key],tbl_COA[SubClass2],"Not Found")</f>
        <v>Cost of Sales</v>
      </c>
      <c r="J460" t="str">
        <f>_xlfn.XLOOKUP(tbl_GL[[#This Row],[Account_key]],tbl_COA[Account_key],tbl_COA[SubAccount],,0)</f>
        <v>Cost of Sales</v>
      </c>
      <c r="K460">
        <f>YEAR(tbl_GL[[#This Row],[Date]])</f>
        <v>2018</v>
      </c>
    </row>
    <row r="461" spans="1:11" hidden="1" x14ac:dyDescent="0.35">
      <c r="A461">
        <v>234.2</v>
      </c>
      <c r="B461" s="24">
        <v>43245</v>
      </c>
      <c r="C461">
        <v>1</v>
      </c>
      <c r="D461">
        <v>60</v>
      </c>
      <c r="E461" t="s">
        <v>4</v>
      </c>
      <c r="F461" s="14">
        <v>-1335</v>
      </c>
      <c r="G461" t="str">
        <f>_xlfn.XLOOKUP(tbl_GL[[#This Row],[Account_key]],tbl_COA[Account_key],tbl_COA[Class],"Not Found")</f>
        <v>Assets</v>
      </c>
      <c r="H461" t="str">
        <f>_xlfn.XLOOKUP(tbl_GL[[#This Row],[Account_key]],tbl_COA[Account_key],tbl_COA[SubClass],"Not Found")</f>
        <v>Assets</v>
      </c>
      <c r="I461" t="str">
        <f>_xlfn.XLOOKUP(tbl_GL[[#This Row],[Account_key]],tbl_COA[Account_key],tbl_COA[SubClass2],"Not Found")</f>
        <v>Current Assets</v>
      </c>
      <c r="J461" t="str">
        <f>_xlfn.XLOOKUP(tbl_GL[[#This Row],[Account_key]],tbl_COA[Account_key],tbl_COA[SubAccount],,0)</f>
        <v>Inventory</v>
      </c>
      <c r="K461">
        <f>YEAR(tbl_GL[[#This Row],[Date]])</f>
        <v>2018</v>
      </c>
    </row>
    <row r="462" spans="1:11" hidden="1" x14ac:dyDescent="0.35">
      <c r="A462">
        <v>235.1</v>
      </c>
      <c r="B462" s="24">
        <v>43245</v>
      </c>
      <c r="C462">
        <v>1</v>
      </c>
      <c r="D462">
        <v>10</v>
      </c>
      <c r="E462" t="s">
        <v>98</v>
      </c>
      <c r="F462" s="14">
        <v>-3164</v>
      </c>
      <c r="G462" t="str">
        <f>_xlfn.XLOOKUP(tbl_GL[[#This Row],[Account_key]],tbl_COA[Account_key],tbl_COA[Class],"Not Found")</f>
        <v>Assets</v>
      </c>
      <c r="H462" t="str">
        <f>_xlfn.XLOOKUP(tbl_GL[[#This Row],[Account_key]],tbl_COA[Account_key],tbl_COA[SubClass],"Not Found")</f>
        <v>Assets</v>
      </c>
      <c r="I462" t="str">
        <f>_xlfn.XLOOKUP(tbl_GL[[#This Row],[Account_key]],tbl_COA[Account_key],tbl_COA[SubClass2],"Not Found")</f>
        <v>Current Assets</v>
      </c>
      <c r="J462" t="str">
        <f>_xlfn.XLOOKUP(tbl_GL[[#This Row],[Account_key]],tbl_COA[Account_key],tbl_COA[SubAccount],,0)</f>
        <v>Cash at Bank</v>
      </c>
      <c r="K462">
        <f>YEAR(tbl_GL[[#This Row],[Date]])</f>
        <v>2018</v>
      </c>
    </row>
    <row r="463" spans="1:11" hidden="1" x14ac:dyDescent="0.35">
      <c r="A463">
        <v>235.2</v>
      </c>
      <c r="B463" s="24">
        <v>43245</v>
      </c>
      <c r="C463">
        <v>1</v>
      </c>
      <c r="D463">
        <v>120</v>
      </c>
      <c r="E463" t="s">
        <v>98</v>
      </c>
      <c r="F463" s="14">
        <v>-3164</v>
      </c>
      <c r="G463" t="str">
        <f>_xlfn.XLOOKUP(tbl_GL[[#This Row],[Account_key]],tbl_COA[Account_key],tbl_COA[Class],"Not Found")</f>
        <v>Liabilities and Owners Equity</v>
      </c>
      <c r="H463" t="str">
        <f>_xlfn.XLOOKUP(tbl_GL[[#This Row],[Account_key]],tbl_COA[Account_key],tbl_COA[SubClass],"Not Found")</f>
        <v>Liabilities</v>
      </c>
      <c r="I463" t="str">
        <f>_xlfn.XLOOKUP(tbl_GL[[#This Row],[Account_key]],tbl_COA[Account_key],tbl_COA[SubClass2],"Not Found")</f>
        <v>Current Liabilities</v>
      </c>
      <c r="J463" t="str">
        <f>_xlfn.XLOOKUP(tbl_GL[[#This Row],[Account_key]],tbl_COA[Account_key],tbl_COA[SubAccount],,0)</f>
        <v>Accrued Expenses</v>
      </c>
      <c r="K463">
        <f>YEAR(tbl_GL[[#This Row],[Date]])</f>
        <v>2018</v>
      </c>
    </row>
    <row r="464" spans="1:11" hidden="1" x14ac:dyDescent="0.35">
      <c r="A464">
        <v>236.1</v>
      </c>
      <c r="B464" s="24">
        <v>43245</v>
      </c>
      <c r="C464">
        <v>1</v>
      </c>
      <c r="D464">
        <v>210</v>
      </c>
      <c r="E464" t="s">
        <v>7</v>
      </c>
      <c r="F464" s="14">
        <v>4451</v>
      </c>
      <c r="G464" t="str">
        <f>_xlfn.XLOOKUP(tbl_GL[[#This Row],[Account_key]],tbl_COA[Account_key],tbl_COA[Class],"Not Found")</f>
        <v>Trading account</v>
      </c>
      <c r="H464" t="str">
        <f>_xlfn.XLOOKUP(tbl_GL[[#This Row],[Account_key]],tbl_COA[Account_key],tbl_COA[SubClass],"Not Found")</f>
        <v>Sales</v>
      </c>
      <c r="I464" t="str">
        <f>_xlfn.XLOOKUP(tbl_GL[[#This Row],[Account_key]],tbl_COA[Account_key],tbl_COA[SubClass2],"Not Found")</f>
        <v>Sales</v>
      </c>
      <c r="J464" t="str">
        <f>_xlfn.XLOOKUP(tbl_GL[[#This Row],[Account_key]],tbl_COA[Account_key],tbl_COA[SubAccount],,0)</f>
        <v>Sales</v>
      </c>
      <c r="K464">
        <f>YEAR(tbl_GL[[#This Row],[Date]])</f>
        <v>2018</v>
      </c>
    </row>
    <row r="465" spans="1:11" hidden="1" x14ac:dyDescent="0.35">
      <c r="A465">
        <v>236.2</v>
      </c>
      <c r="B465" s="24">
        <v>43245</v>
      </c>
      <c r="C465">
        <v>1</v>
      </c>
      <c r="D465">
        <v>10</v>
      </c>
      <c r="E465" t="s">
        <v>7</v>
      </c>
      <c r="F465" s="14">
        <v>4451</v>
      </c>
      <c r="G465" t="str">
        <f>_xlfn.XLOOKUP(tbl_GL[[#This Row],[Account_key]],tbl_COA[Account_key],tbl_COA[Class],"Not Found")</f>
        <v>Assets</v>
      </c>
      <c r="H465" t="str">
        <f>_xlfn.XLOOKUP(tbl_GL[[#This Row],[Account_key]],tbl_COA[Account_key],tbl_COA[SubClass],"Not Found")</f>
        <v>Assets</v>
      </c>
      <c r="I465" t="str">
        <f>_xlfn.XLOOKUP(tbl_GL[[#This Row],[Account_key]],tbl_COA[Account_key],tbl_COA[SubClass2],"Not Found")</f>
        <v>Current Assets</v>
      </c>
      <c r="J465" t="str">
        <f>_xlfn.XLOOKUP(tbl_GL[[#This Row],[Account_key]],tbl_COA[Account_key],tbl_COA[SubAccount],,0)</f>
        <v>Cash at Bank</v>
      </c>
      <c r="K465">
        <f>YEAR(tbl_GL[[#This Row],[Date]])</f>
        <v>2018</v>
      </c>
    </row>
    <row r="466" spans="1:11" hidden="1" x14ac:dyDescent="0.35">
      <c r="A466">
        <v>237.1</v>
      </c>
      <c r="B466" s="24">
        <v>43245</v>
      </c>
      <c r="C466">
        <v>1</v>
      </c>
      <c r="D466">
        <v>230</v>
      </c>
      <c r="E466" t="s">
        <v>4</v>
      </c>
      <c r="F466" s="14">
        <v>-5338</v>
      </c>
      <c r="G466" t="str">
        <f>_xlfn.XLOOKUP(tbl_GL[[#This Row],[Account_key]],tbl_COA[Account_key],tbl_COA[Class],"Not Found")</f>
        <v>Trading account</v>
      </c>
      <c r="H466" t="str">
        <f>_xlfn.XLOOKUP(tbl_GL[[#This Row],[Account_key]],tbl_COA[Account_key],tbl_COA[SubClass],"Not Found")</f>
        <v>Cost of Sales</v>
      </c>
      <c r="I466" t="str">
        <f>_xlfn.XLOOKUP(tbl_GL[[#This Row],[Account_key]],tbl_COA[Account_key],tbl_COA[SubClass2],"Not Found")</f>
        <v>Cost of Sales</v>
      </c>
      <c r="J466" t="str">
        <f>_xlfn.XLOOKUP(tbl_GL[[#This Row],[Account_key]],tbl_COA[Account_key],tbl_COA[SubAccount],,0)</f>
        <v>Cost of Sales</v>
      </c>
      <c r="K466">
        <f>YEAR(tbl_GL[[#This Row],[Date]])</f>
        <v>2018</v>
      </c>
    </row>
    <row r="467" spans="1:11" hidden="1" x14ac:dyDescent="0.35">
      <c r="A467">
        <v>237.2</v>
      </c>
      <c r="B467" s="24">
        <v>43245</v>
      </c>
      <c r="C467">
        <v>1</v>
      </c>
      <c r="D467">
        <v>60</v>
      </c>
      <c r="E467" t="s">
        <v>4</v>
      </c>
      <c r="F467" s="14">
        <v>-5338</v>
      </c>
      <c r="G467" t="str">
        <f>_xlfn.XLOOKUP(tbl_GL[[#This Row],[Account_key]],tbl_COA[Account_key],tbl_COA[Class],"Not Found")</f>
        <v>Assets</v>
      </c>
      <c r="H467" t="str">
        <f>_xlfn.XLOOKUP(tbl_GL[[#This Row],[Account_key]],tbl_COA[Account_key],tbl_COA[SubClass],"Not Found")</f>
        <v>Assets</v>
      </c>
      <c r="I467" t="str">
        <f>_xlfn.XLOOKUP(tbl_GL[[#This Row],[Account_key]],tbl_COA[Account_key],tbl_COA[SubClass2],"Not Found")</f>
        <v>Current Assets</v>
      </c>
      <c r="J467" t="str">
        <f>_xlfn.XLOOKUP(tbl_GL[[#This Row],[Account_key]],tbl_COA[Account_key],tbl_COA[SubAccount],,0)</f>
        <v>Inventory</v>
      </c>
      <c r="K467">
        <f>YEAR(tbl_GL[[#This Row],[Date]])</f>
        <v>2018</v>
      </c>
    </row>
    <row r="468" spans="1:11" hidden="1" x14ac:dyDescent="0.35">
      <c r="A468">
        <v>238.1</v>
      </c>
      <c r="B468" s="24">
        <v>43245</v>
      </c>
      <c r="C468">
        <v>1</v>
      </c>
      <c r="D468">
        <v>210</v>
      </c>
      <c r="E468" t="s">
        <v>8</v>
      </c>
      <c r="F468" s="14">
        <v>17792</v>
      </c>
      <c r="G468" t="str">
        <f>_xlfn.XLOOKUP(tbl_GL[[#This Row],[Account_key]],tbl_COA[Account_key],tbl_COA[Class],"Not Found")</f>
        <v>Trading account</v>
      </c>
      <c r="H468" t="str">
        <f>_xlfn.XLOOKUP(tbl_GL[[#This Row],[Account_key]],tbl_COA[Account_key],tbl_COA[SubClass],"Not Found")</f>
        <v>Sales</v>
      </c>
      <c r="I468" t="str">
        <f>_xlfn.XLOOKUP(tbl_GL[[#This Row],[Account_key]],tbl_COA[Account_key],tbl_COA[SubClass2],"Not Found")</f>
        <v>Sales</v>
      </c>
      <c r="J468" t="str">
        <f>_xlfn.XLOOKUP(tbl_GL[[#This Row],[Account_key]],tbl_COA[Account_key],tbl_COA[SubAccount],,0)</f>
        <v>Sales</v>
      </c>
      <c r="K468">
        <f>YEAR(tbl_GL[[#This Row],[Date]])</f>
        <v>2018</v>
      </c>
    </row>
    <row r="469" spans="1:11" hidden="1" x14ac:dyDescent="0.35">
      <c r="A469">
        <v>238.2</v>
      </c>
      <c r="B469" s="24">
        <v>43245</v>
      </c>
      <c r="C469">
        <v>1</v>
      </c>
      <c r="D469">
        <v>30</v>
      </c>
      <c r="E469" t="s">
        <v>8</v>
      </c>
      <c r="F469" s="14">
        <v>17792</v>
      </c>
      <c r="G469" t="str">
        <f>_xlfn.XLOOKUP(tbl_GL[[#This Row],[Account_key]],tbl_COA[Account_key],tbl_COA[Class],"Not Found")</f>
        <v>Assets</v>
      </c>
      <c r="H469" t="str">
        <f>_xlfn.XLOOKUP(tbl_GL[[#This Row],[Account_key]],tbl_COA[Account_key],tbl_COA[SubClass],"Not Found")</f>
        <v>Assets</v>
      </c>
      <c r="I469" t="str">
        <f>_xlfn.XLOOKUP(tbl_GL[[#This Row],[Account_key]],tbl_COA[Account_key],tbl_COA[SubClass2],"Not Found")</f>
        <v>Current Assets</v>
      </c>
      <c r="J469" t="str">
        <f>_xlfn.XLOOKUP(tbl_GL[[#This Row],[Account_key]],tbl_COA[Account_key],tbl_COA[SubAccount],,0)</f>
        <v>Trade Receivables</v>
      </c>
      <c r="K469">
        <f>YEAR(tbl_GL[[#This Row],[Date]])</f>
        <v>2018</v>
      </c>
    </row>
    <row r="470" spans="1:11" hidden="1" x14ac:dyDescent="0.35">
      <c r="A470">
        <v>239.1</v>
      </c>
      <c r="B470" s="24">
        <v>43247</v>
      </c>
      <c r="C470">
        <v>1</v>
      </c>
      <c r="D470">
        <v>30</v>
      </c>
      <c r="E470" t="s">
        <v>80</v>
      </c>
      <c r="F470" s="14">
        <v>-17991</v>
      </c>
      <c r="G470" t="str">
        <f>_xlfn.XLOOKUP(tbl_GL[[#This Row],[Account_key]],tbl_COA[Account_key],tbl_COA[Class],"Not Found")</f>
        <v>Assets</v>
      </c>
      <c r="H470" t="str">
        <f>_xlfn.XLOOKUP(tbl_GL[[#This Row],[Account_key]],tbl_COA[Account_key],tbl_COA[SubClass],"Not Found")</f>
        <v>Assets</v>
      </c>
      <c r="I470" t="str">
        <f>_xlfn.XLOOKUP(tbl_GL[[#This Row],[Account_key]],tbl_COA[Account_key],tbl_COA[SubClass2],"Not Found")</f>
        <v>Current Assets</v>
      </c>
      <c r="J470" t="str">
        <f>_xlfn.XLOOKUP(tbl_GL[[#This Row],[Account_key]],tbl_COA[Account_key],tbl_COA[SubAccount],,0)</f>
        <v>Trade Receivables</v>
      </c>
      <c r="K470">
        <f>YEAR(tbl_GL[[#This Row],[Date]])</f>
        <v>2018</v>
      </c>
    </row>
    <row r="471" spans="1:11" hidden="1" x14ac:dyDescent="0.35">
      <c r="A471">
        <v>239.2</v>
      </c>
      <c r="B471" s="24">
        <v>43247</v>
      </c>
      <c r="C471">
        <v>1</v>
      </c>
      <c r="D471">
        <v>10</v>
      </c>
      <c r="E471" t="s">
        <v>80</v>
      </c>
      <c r="F471" s="14">
        <v>17991</v>
      </c>
      <c r="G471" t="str">
        <f>_xlfn.XLOOKUP(tbl_GL[[#This Row],[Account_key]],tbl_COA[Account_key],tbl_COA[Class],"Not Found")</f>
        <v>Assets</v>
      </c>
      <c r="H471" t="str">
        <f>_xlfn.XLOOKUP(tbl_GL[[#This Row],[Account_key]],tbl_COA[Account_key],tbl_COA[SubClass],"Not Found")</f>
        <v>Assets</v>
      </c>
      <c r="I471" t="str">
        <f>_xlfn.XLOOKUP(tbl_GL[[#This Row],[Account_key]],tbl_COA[Account_key],tbl_COA[SubClass2],"Not Found")</f>
        <v>Current Assets</v>
      </c>
      <c r="J471" t="str">
        <f>_xlfn.XLOOKUP(tbl_GL[[#This Row],[Account_key]],tbl_COA[Account_key],tbl_COA[SubAccount],,0)</f>
        <v>Cash at Bank</v>
      </c>
      <c r="K471">
        <f>YEAR(tbl_GL[[#This Row],[Date]])</f>
        <v>2018</v>
      </c>
    </row>
    <row r="472" spans="1:11" hidden="1" x14ac:dyDescent="0.35">
      <c r="A472">
        <v>240.1</v>
      </c>
      <c r="B472" s="24">
        <v>43248</v>
      </c>
      <c r="C472">
        <v>1</v>
      </c>
      <c r="D472">
        <v>10</v>
      </c>
      <c r="E472" t="s">
        <v>98</v>
      </c>
      <c r="F472" s="14">
        <v>-2548</v>
      </c>
      <c r="G472" t="str">
        <f>_xlfn.XLOOKUP(tbl_GL[[#This Row],[Account_key]],tbl_COA[Account_key],tbl_COA[Class],"Not Found")</f>
        <v>Assets</v>
      </c>
      <c r="H472" t="str">
        <f>_xlfn.XLOOKUP(tbl_GL[[#This Row],[Account_key]],tbl_COA[Account_key],tbl_COA[SubClass],"Not Found")</f>
        <v>Assets</v>
      </c>
      <c r="I472" t="str">
        <f>_xlfn.XLOOKUP(tbl_GL[[#This Row],[Account_key]],tbl_COA[Account_key],tbl_COA[SubClass2],"Not Found")</f>
        <v>Current Assets</v>
      </c>
      <c r="J472" t="str">
        <f>_xlfn.XLOOKUP(tbl_GL[[#This Row],[Account_key]],tbl_COA[Account_key],tbl_COA[SubAccount],,0)</f>
        <v>Cash at Bank</v>
      </c>
      <c r="K472">
        <f>YEAR(tbl_GL[[#This Row],[Date]])</f>
        <v>2018</v>
      </c>
    </row>
    <row r="473" spans="1:11" hidden="1" x14ac:dyDescent="0.35">
      <c r="A473">
        <v>240.2</v>
      </c>
      <c r="B473" s="24">
        <v>43248</v>
      </c>
      <c r="C473">
        <v>1</v>
      </c>
      <c r="D473">
        <v>120</v>
      </c>
      <c r="E473" t="s">
        <v>98</v>
      </c>
      <c r="F473" s="14">
        <v>-2548</v>
      </c>
      <c r="G473" t="str">
        <f>_xlfn.XLOOKUP(tbl_GL[[#This Row],[Account_key]],tbl_COA[Account_key],tbl_COA[Class],"Not Found")</f>
        <v>Liabilities and Owners Equity</v>
      </c>
      <c r="H473" t="str">
        <f>_xlfn.XLOOKUP(tbl_GL[[#This Row],[Account_key]],tbl_COA[Account_key],tbl_COA[SubClass],"Not Found")</f>
        <v>Liabilities</v>
      </c>
      <c r="I473" t="str">
        <f>_xlfn.XLOOKUP(tbl_GL[[#This Row],[Account_key]],tbl_COA[Account_key],tbl_COA[SubClass2],"Not Found")</f>
        <v>Current Liabilities</v>
      </c>
      <c r="J473" t="str">
        <f>_xlfn.XLOOKUP(tbl_GL[[#This Row],[Account_key]],tbl_COA[Account_key],tbl_COA[SubAccount],,0)</f>
        <v>Accrued Expenses</v>
      </c>
      <c r="K473">
        <f>YEAR(tbl_GL[[#This Row],[Date]])</f>
        <v>2018</v>
      </c>
    </row>
    <row r="474" spans="1:11" hidden="1" x14ac:dyDescent="0.35">
      <c r="A474">
        <v>241.1</v>
      </c>
      <c r="B474" s="24">
        <v>43248</v>
      </c>
      <c r="C474">
        <v>1</v>
      </c>
      <c r="D474">
        <v>290</v>
      </c>
      <c r="E474" t="s">
        <v>97</v>
      </c>
      <c r="F474" s="14">
        <v>-3073</v>
      </c>
      <c r="G474" t="str">
        <f>_xlfn.XLOOKUP(tbl_GL[[#This Row],[Account_key]],tbl_COA[Account_key],tbl_COA[Class],"Not Found")</f>
        <v>Operating account</v>
      </c>
      <c r="H474" t="str">
        <f>_xlfn.XLOOKUP(tbl_GL[[#This Row],[Account_key]],tbl_COA[Account_key],tbl_COA[SubClass],"Not Found")</f>
        <v>Operating Expenses</v>
      </c>
      <c r="I474" t="str">
        <f>_xlfn.XLOOKUP(tbl_GL[[#This Row],[Account_key]],tbl_COA[Account_key],tbl_COA[SubClass2],"Not Found")</f>
        <v>Administration</v>
      </c>
      <c r="J474" t="str">
        <f>_xlfn.XLOOKUP(tbl_GL[[#This Row],[Account_key]],tbl_COA[Account_key],tbl_COA[SubAccount],,0)</f>
        <v>Travel</v>
      </c>
      <c r="K474">
        <f>YEAR(tbl_GL[[#This Row],[Date]])</f>
        <v>2018</v>
      </c>
    </row>
    <row r="475" spans="1:11" hidden="1" x14ac:dyDescent="0.35">
      <c r="A475">
        <v>241.2</v>
      </c>
      <c r="B475" s="24">
        <v>43248</v>
      </c>
      <c r="C475">
        <v>1</v>
      </c>
      <c r="D475">
        <v>120</v>
      </c>
      <c r="E475" t="s">
        <v>97</v>
      </c>
      <c r="F475" s="14">
        <v>3073</v>
      </c>
      <c r="G475" t="str">
        <f>_xlfn.XLOOKUP(tbl_GL[[#This Row],[Account_key]],tbl_COA[Account_key],tbl_COA[Class],"Not Found")</f>
        <v>Liabilities and Owners Equity</v>
      </c>
      <c r="H475" t="str">
        <f>_xlfn.XLOOKUP(tbl_GL[[#This Row],[Account_key]],tbl_COA[Account_key],tbl_COA[SubClass],"Not Found")</f>
        <v>Liabilities</v>
      </c>
      <c r="I475" t="str">
        <f>_xlfn.XLOOKUP(tbl_GL[[#This Row],[Account_key]],tbl_COA[Account_key],tbl_COA[SubClass2],"Not Found")</f>
        <v>Current Liabilities</v>
      </c>
      <c r="J475" t="str">
        <f>_xlfn.XLOOKUP(tbl_GL[[#This Row],[Account_key]],tbl_COA[Account_key],tbl_COA[SubAccount],,0)</f>
        <v>Accrued Expenses</v>
      </c>
      <c r="K475">
        <f>YEAR(tbl_GL[[#This Row],[Date]])</f>
        <v>2018</v>
      </c>
    </row>
    <row r="476" spans="1:11" hidden="1" x14ac:dyDescent="0.35">
      <c r="A476">
        <v>242.1</v>
      </c>
      <c r="B476" s="24">
        <v>43249</v>
      </c>
      <c r="C476">
        <v>1</v>
      </c>
      <c r="D476">
        <v>10</v>
      </c>
      <c r="E476" t="s">
        <v>98</v>
      </c>
      <c r="F476" s="14">
        <v>-2746</v>
      </c>
      <c r="G476" t="str">
        <f>_xlfn.XLOOKUP(tbl_GL[[#This Row],[Account_key]],tbl_COA[Account_key],tbl_COA[Class],"Not Found")</f>
        <v>Assets</v>
      </c>
      <c r="H476" t="str">
        <f>_xlfn.XLOOKUP(tbl_GL[[#This Row],[Account_key]],tbl_COA[Account_key],tbl_COA[SubClass],"Not Found")</f>
        <v>Assets</v>
      </c>
      <c r="I476" t="str">
        <f>_xlfn.XLOOKUP(tbl_GL[[#This Row],[Account_key]],tbl_COA[Account_key],tbl_COA[SubClass2],"Not Found")</f>
        <v>Current Assets</v>
      </c>
      <c r="J476" t="str">
        <f>_xlfn.XLOOKUP(tbl_GL[[#This Row],[Account_key]],tbl_COA[Account_key],tbl_COA[SubAccount],,0)</f>
        <v>Cash at Bank</v>
      </c>
      <c r="K476">
        <f>YEAR(tbl_GL[[#This Row],[Date]])</f>
        <v>2018</v>
      </c>
    </row>
    <row r="477" spans="1:11" hidden="1" x14ac:dyDescent="0.35">
      <c r="A477">
        <v>242.2</v>
      </c>
      <c r="B477" s="24">
        <v>43249</v>
      </c>
      <c r="C477">
        <v>1</v>
      </c>
      <c r="D477">
        <v>120</v>
      </c>
      <c r="E477" t="s">
        <v>98</v>
      </c>
      <c r="F477" s="14">
        <v>-2746</v>
      </c>
      <c r="G477" t="str">
        <f>_xlfn.XLOOKUP(tbl_GL[[#This Row],[Account_key]],tbl_COA[Account_key],tbl_COA[Class],"Not Found")</f>
        <v>Liabilities and Owners Equity</v>
      </c>
      <c r="H477" t="str">
        <f>_xlfn.XLOOKUP(tbl_GL[[#This Row],[Account_key]],tbl_COA[Account_key],tbl_COA[SubClass],"Not Found")</f>
        <v>Liabilities</v>
      </c>
      <c r="I477" t="str">
        <f>_xlfn.XLOOKUP(tbl_GL[[#This Row],[Account_key]],tbl_COA[Account_key],tbl_COA[SubClass2],"Not Found")</f>
        <v>Current Liabilities</v>
      </c>
      <c r="J477" t="str">
        <f>_xlfn.XLOOKUP(tbl_GL[[#This Row],[Account_key]],tbl_COA[Account_key],tbl_COA[SubAccount],,0)</f>
        <v>Accrued Expenses</v>
      </c>
      <c r="K477">
        <f>YEAR(tbl_GL[[#This Row],[Date]])</f>
        <v>2018</v>
      </c>
    </row>
    <row r="478" spans="1:11" hidden="1" x14ac:dyDescent="0.35">
      <c r="A478">
        <v>243.1</v>
      </c>
      <c r="B478" s="24">
        <v>43251</v>
      </c>
      <c r="C478">
        <v>1</v>
      </c>
      <c r="D478">
        <v>320</v>
      </c>
      <c r="E478" t="s">
        <v>99</v>
      </c>
      <c r="F478" s="14">
        <v>-55</v>
      </c>
      <c r="G478" t="str">
        <f>_xlfn.XLOOKUP(tbl_GL[[#This Row],[Account_key]],tbl_COA[Account_key],tbl_COA[Class],"Not Found")</f>
        <v>Operating account</v>
      </c>
      <c r="H478" t="str">
        <f>_xlfn.XLOOKUP(tbl_GL[[#This Row],[Account_key]],tbl_COA[Account_key],tbl_COA[SubClass],"Not Found")</f>
        <v>Operating Expenses</v>
      </c>
      <c r="I478" t="str">
        <f>_xlfn.XLOOKUP(tbl_GL[[#This Row],[Account_key]],tbl_COA[Account_key],tbl_COA[SubClass2],"Not Found")</f>
        <v>Administration</v>
      </c>
      <c r="J478" t="str">
        <f>_xlfn.XLOOKUP(tbl_GL[[#This Row],[Account_key]],tbl_COA[Account_key],tbl_COA[SubAccount],,0)</f>
        <v>Professional Services</v>
      </c>
      <c r="K478">
        <f>YEAR(tbl_GL[[#This Row],[Date]])</f>
        <v>2018</v>
      </c>
    </row>
    <row r="479" spans="1:11" hidden="1" x14ac:dyDescent="0.35">
      <c r="A479">
        <v>243.2</v>
      </c>
      <c r="B479" s="24">
        <v>43251</v>
      </c>
      <c r="C479">
        <v>1</v>
      </c>
      <c r="D479">
        <v>20</v>
      </c>
      <c r="E479" t="s">
        <v>99</v>
      </c>
      <c r="F479" s="14">
        <v>-55</v>
      </c>
      <c r="G479" t="str">
        <f>_xlfn.XLOOKUP(tbl_GL[[#This Row],[Account_key]],tbl_COA[Account_key],tbl_COA[Class],"Not Found")</f>
        <v>Assets</v>
      </c>
      <c r="H479" t="str">
        <f>_xlfn.XLOOKUP(tbl_GL[[#This Row],[Account_key]],tbl_COA[Account_key],tbl_COA[SubClass],"Not Found")</f>
        <v>Assets</v>
      </c>
      <c r="I479" t="str">
        <f>_xlfn.XLOOKUP(tbl_GL[[#This Row],[Account_key]],tbl_COA[Account_key],tbl_COA[SubClass2],"Not Found")</f>
        <v>Current Assets</v>
      </c>
      <c r="J479" t="str">
        <f>_xlfn.XLOOKUP(tbl_GL[[#This Row],[Account_key]],tbl_COA[Account_key],tbl_COA[SubAccount],,0)</f>
        <v>Cash in hand</v>
      </c>
      <c r="K479">
        <f>YEAR(tbl_GL[[#This Row],[Date]])</f>
        <v>2018</v>
      </c>
    </row>
    <row r="480" spans="1:11" hidden="1" x14ac:dyDescent="0.35">
      <c r="A480">
        <v>244.1</v>
      </c>
      <c r="B480" s="24">
        <v>43251</v>
      </c>
      <c r="C480">
        <v>1</v>
      </c>
      <c r="D480">
        <v>10</v>
      </c>
      <c r="E480" t="s">
        <v>110</v>
      </c>
      <c r="F480">
        <v>87</v>
      </c>
      <c r="G480" t="str">
        <f>_xlfn.XLOOKUP(tbl_GL[[#This Row],[Account_key]],tbl_COA[Account_key],tbl_COA[Class],"Not Found")</f>
        <v>Assets</v>
      </c>
      <c r="H480" t="str">
        <f>_xlfn.XLOOKUP(tbl_GL[[#This Row],[Account_key]],tbl_COA[Account_key],tbl_COA[SubClass],"Not Found")</f>
        <v>Assets</v>
      </c>
      <c r="I480" t="str">
        <f>_xlfn.XLOOKUP(tbl_GL[[#This Row],[Account_key]],tbl_COA[Account_key],tbl_COA[SubClass2],"Not Found")</f>
        <v>Current Assets</v>
      </c>
      <c r="J480" t="str">
        <f>_xlfn.XLOOKUP(tbl_GL[[#This Row],[Account_key]],tbl_COA[Account_key],tbl_COA[SubAccount],,0)</f>
        <v>Cash at Bank</v>
      </c>
      <c r="K480">
        <f>YEAR(tbl_GL[[#This Row],[Date]])</f>
        <v>2018</v>
      </c>
    </row>
    <row r="481" spans="1:11" hidden="1" x14ac:dyDescent="0.35">
      <c r="A481">
        <v>244.2</v>
      </c>
      <c r="B481" s="24">
        <v>43251</v>
      </c>
      <c r="C481">
        <v>1</v>
      </c>
      <c r="D481">
        <v>430</v>
      </c>
      <c r="E481" t="s">
        <v>110</v>
      </c>
      <c r="F481">
        <v>87</v>
      </c>
      <c r="G481" t="str">
        <f>_xlfn.XLOOKUP(tbl_GL[[#This Row],[Account_key]],tbl_COA[Account_key],tbl_COA[Class],"Not Found")</f>
        <v>Non-operating</v>
      </c>
      <c r="H481" t="str">
        <f>_xlfn.XLOOKUP(tbl_GL[[#This Row],[Account_key]],tbl_COA[Account_key],tbl_COA[SubClass],"Not Found")</f>
        <v>Exchange Loss/Gain</v>
      </c>
      <c r="I481" t="str">
        <f>_xlfn.XLOOKUP(tbl_GL[[#This Row],[Account_key]],tbl_COA[Account_key],tbl_COA[SubClass2],"Not Found")</f>
        <v>Exchange Loss/Gain</v>
      </c>
      <c r="J481" t="str">
        <f>_xlfn.XLOOKUP(tbl_GL[[#This Row],[Account_key]],tbl_COA[Account_key],tbl_COA[SubAccount],,0)</f>
        <v>Exchange Loss/Gain</v>
      </c>
      <c r="K481">
        <f>YEAR(tbl_GL[[#This Row],[Date]])</f>
        <v>2018</v>
      </c>
    </row>
    <row r="482" spans="1:11" hidden="1" x14ac:dyDescent="0.35">
      <c r="A482">
        <v>245.1</v>
      </c>
      <c r="B482" s="24">
        <v>43251</v>
      </c>
      <c r="C482">
        <v>1</v>
      </c>
      <c r="D482">
        <v>10</v>
      </c>
      <c r="E482" t="s">
        <v>113</v>
      </c>
      <c r="F482" s="15">
        <v>342</v>
      </c>
      <c r="G482" t="str">
        <f>_xlfn.XLOOKUP(tbl_GL[[#This Row],[Account_key]],tbl_COA[Account_key],tbl_COA[Class],"Not Found")</f>
        <v>Assets</v>
      </c>
      <c r="H482" t="str">
        <f>_xlfn.XLOOKUP(tbl_GL[[#This Row],[Account_key]],tbl_COA[Account_key],tbl_COA[SubClass],"Not Found")</f>
        <v>Assets</v>
      </c>
      <c r="I482" t="str">
        <f>_xlfn.XLOOKUP(tbl_GL[[#This Row],[Account_key]],tbl_COA[Account_key],tbl_COA[SubClass2],"Not Found")</f>
        <v>Current Assets</v>
      </c>
      <c r="J482" t="str">
        <f>_xlfn.XLOOKUP(tbl_GL[[#This Row],[Account_key]],tbl_COA[Account_key],tbl_COA[SubAccount],,0)</f>
        <v>Cash at Bank</v>
      </c>
      <c r="K482">
        <f>YEAR(tbl_GL[[#This Row],[Date]])</f>
        <v>2018</v>
      </c>
    </row>
    <row r="483" spans="1:11" hidden="1" x14ac:dyDescent="0.35">
      <c r="A483">
        <v>245.2</v>
      </c>
      <c r="B483" s="24">
        <v>43251</v>
      </c>
      <c r="C483">
        <v>1</v>
      </c>
      <c r="D483">
        <v>410</v>
      </c>
      <c r="E483" t="s">
        <v>113</v>
      </c>
      <c r="F483" s="15">
        <v>342</v>
      </c>
      <c r="G483" t="str">
        <f>_xlfn.XLOOKUP(tbl_GL[[#This Row],[Account_key]],tbl_COA[Account_key],tbl_COA[Class],"Not Found")</f>
        <v>Non-operating</v>
      </c>
      <c r="H483" t="str">
        <f>_xlfn.XLOOKUP(tbl_GL[[#This Row],[Account_key]],tbl_COA[Account_key],tbl_COA[SubClass],"Not Found")</f>
        <v>Interest Income</v>
      </c>
      <c r="I483" t="str">
        <f>_xlfn.XLOOKUP(tbl_GL[[#This Row],[Account_key]],tbl_COA[Account_key],tbl_COA[SubClass2],"Not Found")</f>
        <v>Interest Income</v>
      </c>
      <c r="J483" t="str">
        <f>_xlfn.XLOOKUP(tbl_GL[[#This Row],[Account_key]],tbl_COA[Account_key],tbl_COA[SubAccount],,0)</f>
        <v>Interest Income</v>
      </c>
      <c r="K483">
        <f>YEAR(tbl_GL[[#This Row],[Date]])</f>
        <v>2018</v>
      </c>
    </row>
    <row r="484" spans="1:11" hidden="1" x14ac:dyDescent="0.35">
      <c r="A484">
        <v>246.1</v>
      </c>
      <c r="B484" s="24">
        <v>43251</v>
      </c>
      <c r="C484">
        <v>1</v>
      </c>
      <c r="D484" s="9">
        <v>450</v>
      </c>
      <c r="E484" s="1" t="s">
        <v>108</v>
      </c>
      <c r="F484" s="15">
        <v>-390</v>
      </c>
      <c r="G484" t="str">
        <f>_xlfn.XLOOKUP(tbl_GL[[#This Row],[Account_key]],tbl_COA[Account_key],tbl_COA[Class],"Not Found")</f>
        <v>Interest &amp; Tax</v>
      </c>
      <c r="H484" t="str">
        <f>_xlfn.XLOOKUP(tbl_GL[[#This Row],[Account_key]],tbl_COA[Account_key],tbl_COA[SubClass],"Not Found")</f>
        <v>Taxation</v>
      </c>
      <c r="I484" t="str">
        <f>_xlfn.XLOOKUP(tbl_GL[[#This Row],[Account_key]],tbl_COA[Account_key],tbl_COA[SubClass2],"Not Found")</f>
        <v>Taxation</v>
      </c>
      <c r="J484" t="str">
        <f>_xlfn.XLOOKUP(tbl_GL[[#This Row],[Account_key]],tbl_COA[Account_key],tbl_COA[SubAccount],,0)</f>
        <v>Taxation</v>
      </c>
      <c r="K484">
        <f>YEAR(tbl_GL[[#This Row],[Date]])</f>
        <v>2018</v>
      </c>
    </row>
    <row r="485" spans="1:11" hidden="1" x14ac:dyDescent="0.35">
      <c r="A485">
        <v>246.2</v>
      </c>
      <c r="B485" s="24">
        <v>43251</v>
      </c>
      <c r="C485">
        <v>1</v>
      </c>
      <c r="D485" s="9">
        <v>122</v>
      </c>
      <c r="E485" s="1" t="s">
        <v>108</v>
      </c>
      <c r="F485" s="15">
        <v>390</v>
      </c>
      <c r="G485" t="str">
        <f>_xlfn.XLOOKUP(tbl_GL[[#This Row],[Account_key]],tbl_COA[Account_key],tbl_COA[Class],"Not Found")</f>
        <v>Liabilities and Owners Equity</v>
      </c>
      <c r="H485" t="str">
        <f>_xlfn.XLOOKUP(tbl_GL[[#This Row],[Account_key]],tbl_COA[Account_key],tbl_COA[SubClass],"Not Found")</f>
        <v>Liabilities</v>
      </c>
      <c r="I485" t="str">
        <f>_xlfn.XLOOKUP(tbl_GL[[#This Row],[Account_key]],tbl_COA[Account_key],tbl_COA[SubClass2],"Not Found")</f>
        <v>Current Liabilities</v>
      </c>
      <c r="J485" t="str">
        <f>_xlfn.XLOOKUP(tbl_GL[[#This Row],[Account_key]],tbl_COA[Account_key],tbl_COA[SubAccount],,0)</f>
        <v>Tax payable</v>
      </c>
      <c r="K485">
        <f>YEAR(tbl_GL[[#This Row],[Date]])</f>
        <v>2018</v>
      </c>
    </row>
    <row r="486" spans="1:11" hidden="1" x14ac:dyDescent="0.35">
      <c r="A486">
        <v>247.1</v>
      </c>
      <c r="B486" s="24">
        <v>43251</v>
      </c>
      <c r="C486">
        <v>1</v>
      </c>
      <c r="D486">
        <v>440</v>
      </c>
      <c r="E486" t="s">
        <v>112</v>
      </c>
      <c r="F486">
        <v>-400</v>
      </c>
      <c r="G486" t="str">
        <f>_xlfn.XLOOKUP(tbl_GL[[#This Row],[Account_key]],tbl_COA[Account_key],tbl_COA[Class],"Not Found")</f>
        <v>Interest &amp; Tax</v>
      </c>
      <c r="H486" t="str">
        <f>_xlfn.XLOOKUP(tbl_GL[[#This Row],[Account_key]],tbl_COA[Account_key],tbl_COA[SubClass],"Not Found")</f>
        <v>Interest Expense</v>
      </c>
      <c r="I486" t="str">
        <f>_xlfn.XLOOKUP(tbl_GL[[#This Row],[Account_key]],tbl_COA[Account_key],tbl_COA[SubClass2],"Not Found")</f>
        <v>Interest Expense</v>
      </c>
      <c r="J486" t="str">
        <f>_xlfn.XLOOKUP(tbl_GL[[#This Row],[Account_key]],tbl_COA[Account_key],tbl_COA[SubAccount],,0)</f>
        <v>Interest Expense</v>
      </c>
      <c r="K486">
        <f>YEAR(tbl_GL[[#This Row],[Date]])</f>
        <v>2018</v>
      </c>
    </row>
    <row r="487" spans="1:11" hidden="1" x14ac:dyDescent="0.35">
      <c r="A487">
        <v>247.2</v>
      </c>
      <c r="B487" s="24">
        <v>43251</v>
      </c>
      <c r="C487">
        <v>1</v>
      </c>
      <c r="D487">
        <v>121</v>
      </c>
      <c r="E487" t="s">
        <v>112</v>
      </c>
      <c r="F487">
        <v>400</v>
      </c>
      <c r="G487" t="str">
        <f>_xlfn.XLOOKUP(tbl_GL[[#This Row],[Account_key]],tbl_COA[Account_key],tbl_COA[Class],"Not Found")</f>
        <v>Liabilities and Owners Equity</v>
      </c>
      <c r="H487" t="str">
        <f>_xlfn.XLOOKUP(tbl_GL[[#This Row],[Account_key]],tbl_COA[Account_key],tbl_COA[SubClass],"Not Found")</f>
        <v>Liabilities</v>
      </c>
      <c r="I487" t="str">
        <f>_xlfn.XLOOKUP(tbl_GL[[#This Row],[Account_key]],tbl_COA[Account_key],tbl_COA[SubClass2],"Not Found")</f>
        <v>Current Liabilities</v>
      </c>
      <c r="J487" t="str">
        <f>_xlfn.XLOOKUP(tbl_GL[[#This Row],[Account_key]],tbl_COA[Account_key],tbl_COA[SubAccount],,0)</f>
        <v>Interest Payable</v>
      </c>
      <c r="K487">
        <f>YEAR(tbl_GL[[#This Row],[Date]])</f>
        <v>2018</v>
      </c>
    </row>
    <row r="488" spans="1:11" hidden="1" x14ac:dyDescent="0.35">
      <c r="A488">
        <v>248.1</v>
      </c>
      <c r="B488" s="24">
        <v>43251</v>
      </c>
      <c r="C488">
        <v>1</v>
      </c>
      <c r="D488">
        <v>400</v>
      </c>
      <c r="E488" t="s">
        <v>104</v>
      </c>
      <c r="F488" s="14">
        <v>-500</v>
      </c>
      <c r="G488" t="str">
        <f>_xlfn.XLOOKUP(tbl_GL[[#This Row],[Account_key]],tbl_COA[Account_key],tbl_COA[Class],"Not Found")</f>
        <v>Operating account</v>
      </c>
      <c r="H488" t="str">
        <f>_xlfn.XLOOKUP(tbl_GL[[#This Row],[Account_key]],tbl_COA[Account_key],tbl_COA[SubClass],"Not Found")</f>
        <v>Depreciation &amp; Amortization</v>
      </c>
      <c r="I488" t="str">
        <f>_xlfn.XLOOKUP(tbl_GL[[#This Row],[Account_key]],tbl_COA[Account_key],tbl_COA[SubClass2],"Not Found")</f>
        <v>Amortization</v>
      </c>
      <c r="J488" t="str">
        <f>_xlfn.XLOOKUP(tbl_GL[[#This Row],[Account_key]],tbl_COA[Account_key],tbl_COA[SubAccount],,0)</f>
        <v>Amortization of Intangible Assets</v>
      </c>
      <c r="K488">
        <f>YEAR(tbl_GL[[#This Row],[Date]])</f>
        <v>2018</v>
      </c>
    </row>
    <row r="489" spans="1:11" hidden="1" x14ac:dyDescent="0.35">
      <c r="A489">
        <v>248.2</v>
      </c>
      <c r="B489" s="24">
        <v>43251</v>
      </c>
      <c r="C489">
        <v>1</v>
      </c>
      <c r="D489">
        <v>100</v>
      </c>
      <c r="E489" t="s">
        <v>104</v>
      </c>
      <c r="F489" s="14">
        <v>-500</v>
      </c>
      <c r="G489" t="str">
        <f>_xlfn.XLOOKUP(tbl_GL[[#This Row],[Account_key]],tbl_COA[Account_key],tbl_COA[Class],"Not Found")</f>
        <v>Assets</v>
      </c>
      <c r="H489" t="str">
        <f>_xlfn.XLOOKUP(tbl_GL[[#This Row],[Account_key]],tbl_COA[Account_key],tbl_COA[SubClass],"Not Found")</f>
        <v>Assets</v>
      </c>
      <c r="I489" t="str">
        <f>_xlfn.XLOOKUP(tbl_GL[[#This Row],[Account_key]],tbl_COA[Account_key],tbl_COA[SubClass2],"Not Found")</f>
        <v>Non-Current Assets</v>
      </c>
      <c r="J489" t="str">
        <f>_xlfn.XLOOKUP(tbl_GL[[#This Row],[Account_key]],tbl_COA[Account_key],tbl_COA[SubAccount],,0)</f>
        <v>Patents and trademarks</v>
      </c>
      <c r="K489">
        <f>YEAR(tbl_GL[[#This Row],[Date]])</f>
        <v>2018</v>
      </c>
    </row>
    <row r="490" spans="1:11" hidden="1" x14ac:dyDescent="0.35">
      <c r="A490">
        <v>249.1</v>
      </c>
      <c r="B490" s="24">
        <v>43251</v>
      </c>
      <c r="C490">
        <v>1</v>
      </c>
      <c r="D490">
        <v>350</v>
      </c>
      <c r="E490" t="s">
        <v>97</v>
      </c>
      <c r="F490" s="14">
        <v>-2684</v>
      </c>
      <c r="G490" t="str">
        <f>_xlfn.XLOOKUP(tbl_GL[[#This Row],[Account_key]],tbl_COA[Account_key],tbl_COA[Class],"Not Found")</f>
        <v>Operating account</v>
      </c>
      <c r="H490" t="str">
        <f>_xlfn.XLOOKUP(tbl_GL[[#This Row],[Account_key]],tbl_COA[Account_key],tbl_COA[SubClass],"Not Found")</f>
        <v>Operating Expenses</v>
      </c>
      <c r="I490" t="str">
        <f>_xlfn.XLOOKUP(tbl_GL[[#This Row],[Account_key]],tbl_COA[Account_key],tbl_COA[SubClass2],"Not Found")</f>
        <v>Administration</v>
      </c>
      <c r="J490" t="str">
        <f>_xlfn.XLOOKUP(tbl_GL[[#This Row],[Account_key]],tbl_COA[Account_key],tbl_COA[SubAccount],,0)</f>
        <v>Other Expenses</v>
      </c>
      <c r="K490">
        <f>YEAR(tbl_GL[[#This Row],[Date]])</f>
        <v>2018</v>
      </c>
    </row>
    <row r="491" spans="1:11" hidden="1" x14ac:dyDescent="0.35">
      <c r="A491">
        <v>249.2</v>
      </c>
      <c r="B491" s="24">
        <v>43251</v>
      </c>
      <c r="C491">
        <v>1</v>
      </c>
      <c r="D491">
        <v>120</v>
      </c>
      <c r="E491" t="s">
        <v>97</v>
      </c>
      <c r="F491" s="14">
        <v>2684</v>
      </c>
      <c r="G491" t="str">
        <f>_xlfn.XLOOKUP(tbl_GL[[#This Row],[Account_key]],tbl_COA[Account_key],tbl_COA[Class],"Not Found")</f>
        <v>Liabilities and Owners Equity</v>
      </c>
      <c r="H491" t="str">
        <f>_xlfn.XLOOKUP(tbl_GL[[#This Row],[Account_key]],tbl_COA[Account_key],tbl_COA[SubClass],"Not Found")</f>
        <v>Liabilities</v>
      </c>
      <c r="I491" t="str">
        <f>_xlfn.XLOOKUP(tbl_GL[[#This Row],[Account_key]],tbl_COA[Account_key],tbl_COA[SubClass2],"Not Found")</f>
        <v>Current Liabilities</v>
      </c>
      <c r="J491" t="str">
        <f>_xlfn.XLOOKUP(tbl_GL[[#This Row],[Account_key]],tbl_COA[Account_key],tbl_COA[SubAccount],,0)</f>
        <v>Accrued Expenses</v>
      </c>
      <c r="K491">
        <f>YEAR(tbl_GL[[#This Row],[Date]])</f>
        <v>2018</v>
      </c>
    </row>
    <row r="492" spans="1:11" hidden="1" x14ac:dyDescent="0.35">
      <c r="A492">
        <v>251.1</v>
      </c>
      <c r="B492" s="24">
        <v>43251</v>
      </c>
      <c r="C492">
        <v>1</v>
      </c>
      <c r="D492">
        <v>240</v>
      </c>
      <c r="E492" t="s">
        <v>56</v>
      </c>
      <c r="F492" s="14">
        <v>-5000</v>
      </c>
      <c r="G492" t="str">
        <f>_xlfn.XLOOKUP(tbl_GL[[#This Row],[Account_key]],tbl_COA[Account_key],tbl_COA[Class],"Not Found")</f>
        <v>Operating account</v>
      </c>
      <c r="H492" t="str">
        <f>_xlfn.XLOOKUP(tbl_GL[[#This Row],[Account_key]],tbl_COA[Account_key],tbl_COA[SubClass],"Not Found")</f>
        <v>Operating Expenses</v>
      </c>
      <c r="I492" t="str">
        <f>_xlfn.XLOOKUP(tbl_GL[[#This Row],[Account_key]],tbl_COA[Account_key],tbl_COA[SubClass2],"Not Found")</f>
        <v>Sales &amp; Distribution</v>
      </c>
      <c r="J492" t="str">
        <f>_xlfn.XLOOKUP(tbl_GL[[#This Row],[Account_key]],tbl_COA[Account_key],tbl_COA[SubAccount],,0)</f>
        <v>Salaries</v>
      </c>
      <c r="K492">
        <f>YEAR(tbl_GL[[#This Row],[Date]])</f>
        <v>2018</v>
      </c>
    </row>
    <row r="493" spans="1:11" hidden="1" x14ac:dyDescent="0.35">
      <c r="A493">
        <v>251.2</v>
      </c>
      <c r="B493" s="24">
        <v>43251</v>
      </c>
      <c r="C493">
        <v>1</v>
      </c>
      <c r="D493">
        <v>10</v>
      </c>
      <c r="E493" t="s">
        <v>56</v>
      </c>
      <c r="F493" s="14">
        <v>-5000</v>
      </c>
      <c r="G493" t="str">
        <f>_xlfn.XLOOKUP(tbl_GL[[#This Row],[Account_key]],tbl_COA[Account_key],tbl_COA[Class],"Not Found")</f>
        <v>Assets</v>
      </c>
      <c r="H493" t="str">
        <f>_xlfn.XLOOKUP(tbl_GL[[#This Row],[Account_key]],tbl_COA[Account_key],tbl_COA[SubClass],"Not Found")</f>
        <v>Assets</v>
      </c>
      <c r="I493" t="str">
        <f>_xlfn.XLOOKUP(tbl_GL[[#This Row],[Account_key]],tbl_COA[Account_key],tbl_COA[SubClass2],"Not Found")</f>
        <v>Current Assets</v>
      </c>
      <c r="J493" t="str">
        <f>_xlfn.XLOOKUP(tbl_GL[[#This Row],[Account_key]],tbl_COA[Account_key],tbl_COA[SubAccount],,0)</f>
        <v>Cash at Bank</v>
      </c>
      <c r="K493">
        <f>YEAR(tbl_GL[[#This Row],[Date]])</f>
        <v>2018</v>
      </c>
    </row>
    <row r="494" spans="1:11" hidden="1" x14ac:dyDescent="0.35">
      <c r="A494">
        <v>252.1</v>
      </c>
      <c r="B494" s="24">
        <v>43251</v>
      </c>
      <c r="C494">
        <v>1</v>
      </c>
      <c r="D494" s="8">
        <v>380</v>
      </c>
      <c r="E494" t="s">
        <v>101</v>
      </c>
      <c r="F494" s="14">
        <v>-10000</v>
      </c>
      <c r="G494" t="str">
        <f>_xlfn.XLOOKUP(tbl_GL[[#This Row],[Account_key]],tbl_COA[Account_key],tbl_COA[Class],"Not Found")</f>
        <v>Operating account</v>
      </c>
      <c r="H494" t="str">
        <f>_xlfn.XLOOKUP(tbl_GL[[#This Row],[Account_key]],tbl_COA[Account_key],tbl_COA[SubClass],"Not Found")</f>
        <v>Depreciation &amp; Amortization</v>
      </c>
      <c r="I494" t="str">
        <f>_xlfn.XLOOKUP(tbl_GL[[#This Row],[Account_key]],tbl_COA[Account_key],tbl_COA[SubClass2],"Not Found")</f>
        <v>Depreciation</v>
      </c>
      <c r="J494" t="str">
        <f>_xlfn.XLOOKUP(tbl_GL[[#This Row],[Account_key]],tbl_COA[Account_key],tbl_COA[SubAccount],,0)</f>
        <v>Equipment</v>
      </c>
      <c r="K494">
        <f>YEAR(tbl_GL[[#This Row],[Date]])</f>
        <v>2018</v>
      </c>
    </row>
    <row r="495" spans="1:11" hidden="1" x14ac:dyDescent="0.35">
      <c r="A495">
        <v>252.2</v>
      </c>
      <c r="B495" s="24">
        <v>43251</v>
      </c>
      <c r="C495">
        <v>1</v>
      </c>
      <c r="D495" s="8">
        <v>90</v>
      </c>
      <c r="E495" t="s">
        <v>101</v>
      </c>
      <c r="F495" s="14">
        <v>-10000</v>
      </c>
      <c r="G495" t="str">
        <f>_xlfn.XLOOKUP(tbl_GL[[#This Row],[Account_key]],tbl_COA[Account_key],tbl_COA[Class],"Not Found")</f>
        <v>Assets</v>
      </c>
      <c r="H495" t="str">
        <f>_xlfn.XLOOKUP(tbl_GL[[#This Row],[Account_key]],tbl_COA[Account_key],tbl_COA[SubClass],"Not Found")</f>
        <v>Assets</v>
      </c>
      <c r="I495" t="str">
        <f>_xlfn.XLOOKUP(tbl_GL[[#This Row],[Account_key]],tbl_COA[Account_key],tbl_COA[SubClass2],"Not Found")</f>
        <v>Non-Current Assets</v>
      </c>
      <c r="J495" t="str">
        <f>_xlfn.XLOOKUP(tbl_GL[[#This Row],[Account_key]],tbl_COA[Account_key],tbl_COA[SubAccount],,0)</f>
        <v>Office Furniture &amp; Equipment</v>
      </c>
      <c r="K495">
        <f>YEAR(tbl_GL[[#This Row],[Date]])</f>
        <v>2018</v>
      </c>
    </row>
    <row r="496" spans="1:11" hidden="1" x14ac:dyDescent="0.35">
      <c r="A496">
        <v>253.1</v>
      </c>
      <c r="B496" s="24">
        <v>43252</v>
      </c>
      <c r="C496">
        <v>1</v>
      </c>
      <c r="D496">
        <v>10</v>
      </c>
      <c r="E496" t="s">
        <v>98</v>
      </c>
      <c r="F496" s="14">
        <v>-2099</v>
      </c>
      <c r="G496" t="str">
        <f>_xlfn.XLOOKUP(tbl_GL[[#This Row],[Account_key]],tbl_COA[Account_key],tbl_COA[Class],"Not Found")</f>
        <v>Assets</v>
      </c>
      <c r="H496" t="str">
        <f>_xlfn.XLOOKUP(tbl_GL[[#This Row],[Account_key]],tbl_COA[Account_key],tbl_COA[SubClass],"Not Found")</f>
        <v>Assets</v>
      </c>
      <c r="I496" t="str">
        <f>_xlfn.XLOOKUP(tbl_GL[[#This Row],[Account_key]],tbl_COA[Account_key],tbl_COA[SubClass2],"Not Found")</f>
        <v>Current Assets</v>
      </c>
      <c r="J496" t="str">
        <f>_xlfn.XLOOKUP(tbl_GL[[#This Row],[Account_key]],tbl_COA[Account_key],tbl_COA[SubAccount],,0)</f>
        <v>Cash at Bank</v>
      </c>
      <c r="K496">
        <f>YEAR(tbl_GL[[#This Row],[Date]])</f>
        <v>2018</v>
      </c>
    </row>
    <row r="497" spans="1:11" hidden="1" x14ac:dyDescent="0.35">
      <c r="A497">
        <v>253.2</v>
      </c>
      <c r="B497" s="24">
        <v>43252</v>
      </c>
      <c r="C497">
        <v>1</v>
      </c>
      <c r="D497">
        <v>120</v>
      </c>
      <c r="E497" t="s">
        <v>98</v>
      </c>
      <c r="F497" s="14">
        <v>-2099</v>
      </c>
      <c r="G497" t="str">
        <f>_xlfn.XLOOKUP(tbl_GL[[#This Row],[Account_key]],tbl_COA[Account_key],tbl_COA[Class],"Not Found")</f>
        <v>Liabilities and Owners Equity</v>
      </c>
      <c r="H497" t="str">
        <f>_xlfn.XLOOKUP(tbl_GL[[#This Row],[Account_key]],tbl_COA[Account_key],tbl_COA[SubClass],"Not Found")</f>
        <v>Liabilities</v>
      </c>
      <c r="I497" t="str">
        <f>_xlfn.XLOOKUP(tbl_GL[[#This Row],[Account_key]],tbl_COA[Account_key],tbl_COA[SubClass2],"Not Found")</f>
        <v>Current Liabilities</v>
      </c>
      <c r="J497" t="str">
        <f>_xlfn.XLOOKUP(tbl_GL[[#This Row],[Account_key]],tbl_COA[Account_key],tbl_COA[SubAccount],,0)</f>
        <v>Accrued Expenses</v>
      </c>
      <c r="K497">
        <f>YEAR(tbl_GL[[#This Row],[Date]])</f>
        <v>2018</v>
      </c>
    </row>
    <row r="498" spans="1:11" hidden="1" x14ac:dyDescent="0.35">
      <c r="A498">
        <v>254.1</v>
      </c>
      <c r="B498" s="24">
        <v>43252</v>
      </c>
      <c r="C498">
        <v>1</v>
      </c>
      <c r="D498">
        <v>60</v>
      </c>
      <c r="E498" t="s">
        <v>84</v>
      </c>
      <c r="F498" s="14">
        <v>20000</v>
      </c>
      <c r="G498" t="str">
        <f>_xlfn.XLOOKUP(tbl_GL[[#This Row],[Account_key]],tbl_COA[Account_key],tbl_COA[Class],"Not Found")</f>
        <v>Assets</v>
      </c>
      <c r="H498" t="str">
        <f>_xlfn.XLOOKUP(tbl_GL[[#This Row],[Account_key]],tbl_COA[Account_key],tbl_COA[SubClass],"Not Found")</f>
        <v>Assets</v>
      </c>
      <c r="I498" t="str">
        <f>_xlfn.XLOOKUP(tbl_GL[[#This Row],[Account_key]],tbl_COA[Account_key],tbl_COA[SubClass2],"Not Found")</f>
        <v>Current Assets</v>
      </c>
      <c r="J498" t="str">
        <f>_xlfn.XLOOKUP(tbl_GL[[#This Row],[Account_key]],tbl_COA[Account_key],tbl_COA[SubAccount],,0)</f>
        <v>Inventory</v>
      </c>
      <c r="K498">
        <f>YEAR(tbl_GL[[#This Row],[Date]])</f>
        <v>2018</v>
      </c>
    </row>
    <row r="499" spans="1:11" hidden="1" x14ac:dyDescent="0.35">
      <c r="A499">
        <v>254.2</v>
      </c>
      <c r="B499" s="24">
        <v>43252</v>
      </c>
      <c r="C499">
        <v>1</v>
      </c>
      <c r="D499">
        <v>110</v>
      </c>
      <c r="E499" t="s">
        <v>84</v>
      </c>
      <c r="F499" s="14">
        <v>20000</v>
      </c>
      <c r="G499" t="str">
        <f>_xlfn.XLOOKUP(tbl_GL[[#This Row],[Account_key]],tbl_COA[Account_key],tbl_COA[Class],"Not Found")</f>
        <v>Liabilities and Owners Equity</v>
      </c>
      <c r="H499" t="str">
        <f>_xlfn.XLOOKUP(tbl_GL[[#This Row],[Account_key]],tbl_COA[Account_key],tbl_COA[SubClass],"Not Found")</f>
        <v>Liabilities</v>
      </c>
      <c r="I499" t="str">
        <f>_xlfn.XLOOKUP(tbl_GL[[#This Row],[Account_key]],tbl_COA[Account_key],tbl_COA[SubClass2],"Not Found")</f>
        <v>Current Liabilities</v>
      </c>
      <c r="J499" t="str">
        <f>_xlfn.XLOOKUP(tbl_GL[[#This Row],[Account_key]],tbl_COA[Account_key],tbl_COA[SubAccount],,0)</f>
        <v>Trade Payables</v>
      </c>
      <c r="K499">
        <f>YEAR(tbl_GL[[#This Row],[Date]])</f>
        <v>2018</v>
      </c>
    </row>
    <row r="500" spans="1:11" hidden="1" x14ac:dyDescent="0.35">
      <c r="A500">
        <v>255.1</v>
      </c>
      <c r="B500" s="24">
        <v>43253</v>
      </c>
      <c r="C500">
        <v>1</v>
      </c>
      <c r="D500">
        <v>230</v>
      </c>
      <c r="E500" t="s">
        <v>4</v>
      </c>
      <c r="F500" s="14">
        <v>-808</v>
      </c>
      <c r="G500" t="str">
        <f>_xlfn.XLOOKUP(tbl_GL[[#This Row],[Account_key]],tbl_COA[Account_key],tbl_COA[Class],"Not Found")</f>
        <v>Trading account</v>
      </c>
      <c r="H500" t="str">
        <f>_xlfn.XLOOKUP(tbl_GL[[#This Row],[Account_key]],tbl_COA[Account_key],tbl_COA[SubClass],"Not Found")</f>
        <v>Cost of Sales</v>
      </c>
      <c r="I500" t="str">
        <f>_xlfn.XLOOKUP(tbl_GL[[#This Row],[Account_key]],tbl_COA[Account_key],tbl_COA[SubClass2],"Not Found")</f>
        <v>Cost of Sales</v>
      </c>
      <c r="J500" t="str">
        <f>_xlfn.XLOOKUP(tbl_GL[[#This Row],[Account_key]],tbl_COA[Account_key],tbl_COA[SubAccount],,0)</f>
        <v>Cost of Sales</v>
      </c>
      <c r="K500">
        <f>YEAR(tbl_GL[[#This Row],[Date]])</f>
        <v>2018</v>
      </c>
    </row>
    <row r="501" spans="1:11" hidden="1" x14ac:dyDescent="0.35">
      <c r="A501">
        <v>255.2</v>
      </c>
      <c r="B501" s="24">
        <v>43253</v>
      </c>
      <c r="C501">
        <v>1</v>
      </c>
      <c r="D501">
        <v>60</v>
      </c>
      <c r="E501" t="s">
        <v>4</v>
      </c>
      <c r="F501" s="14">
        <v>-808</v>
      </c>
      <c r="G501" t="str">
        <f>_xlfn.XLOOKUP(tbl_GL[[#This Row],[Account_key]],tbl_COA[Account_key],tbl_COA[Class],"Not Found")</f>
        <v>Assets</v>
      </c>
      <c r="H501" t="str">
        <f>_xlfn.XLOOKUP(tbl_GL[[#This Row],[Account_key]],tbl_COA[Account_key],tbl_COA[SubClass],"Not Found")</f>
        <v>Assets</v>
      </c>
      <c r="I501" t="str">
        <f>_xlfn.XLOOKUP(tbl_GL[[#This Row],[Account_key]],tbl_COA[Account_key],tbl_COA[SubClass2],"Not Found")</f>
        <v>Current Assets</v>
      </c>
      <c r="J501" t="str">
        <f>_xlfn.XLOOKUP(tbl_GL[[#This Row],[Account_key]],tbl_COA[Account_key],tbl_COA[SubAccount],,0)</f>
        <v>Inventory</v>
      </c>
      <c r="K501">
        <f>YEAR(tbl_GL[[#This Row],[Date]])</f>
        <v>2018</v>
      </c>
    </row>
    <row r="502" spans="1:11" hidden="1" x14ac:dyDescent="0.35">
      <c r="A502">
        <v>256.10000000000002</v>
      </c>
      <c r="B502" s="24">
        <v>43253</v>
      </c>
      <c r="C502">
        <v>1</v>
      </c>
      <c r="D502">
        <v>210</v>
      </c>
      <c r="E502" t="s">
        <v>8</v>
      </c>
      <c r="F502" s="14">
        <v>2694</v>
      </c>
      <c r="G502" t="str">
        <f>_xlfn.XLOOKUP(tbl_GL[[#This Row],[Account_key]],tbl_COA[Account_key],tbl_COA[Class],"Not Found")</f>
        <v>Trading account</v>
      </c>
      <c r="H502" t="str">
        <f>_xlfn.XLOOKUP(tbl_GL[[#This Row],[Account_key]],tbl_COA[Account_key],tbl_COA[SubClass],"Not Found")</f>
        <v>Sales</v>
      </c>
      <c r="I502" t="str">
        <f>_xlfn.XLOOKUP(tbl_GL[[#This Row],[Account_key]],tbl_COA[Account_key],tbl_COA[SubClass2],"Not Found")</f>
        <v>Sales</v>
      </c>
      <c r="J502" t="str">
        <f>_xlfn.XLOOKUP(tbl_GL[[#This Row],[Account_key]],tbl_COA[Account_key],tbl_COA[SubAccount],,0)</f>
        <v>Sales</v>
      </c>
      <c r="K502">
        <f>YEAR(tbl_GL[[#This Row],[Date]])</f>
        <v>2018</v>
      </c>
    </row>
    <row r="503" spans="1:11" hidden="1" x14ac:dyDescent="0.35">
      <c r="A503">
        <v>256.2</v>
      </c>
      <c r="B503" s="24">
        <v>43253</v>
      </c>
      <c r="C503">
        <v>1</v>
      </c>
      <c r="D503">
        <v>30</v>
      </c>
      <c r="E503" t="s">
        <v>8</v>
      </c>
      <c r="F503" s="14">
        <v>2694</v>
      </c>
      <c r="G503" t="str">
        <f>_xlfn.XLOOKUP(tbl_GL[[#This Row],[Account_key]],tbl_COA[Account_key],tbl_COA[Class],"Not Found")</f>
        <v>Assets</v>
      </c>
      <c r="H503" t="str">
        <f>_xlfn.XLOOKUP(tbl_GL[[#This Row],[Account_key]],tbl_COA[Account_key],tbl_COA[SubClass],"Not Found")</f>
        <v>Assets</v>
      </c>
      <c r="I503" t="str">
        <f>_xlfn.XLOOKUP(tbl_GL[[#This Row],[Account_key]],tbl_COA[Account_key],tbl_COA[SubClass2],"Not Found")</f>
        <v>Current Assets</v>
      </c>
      <c r="J503" t="str">
        <f>_xlfn.XLOOKUP(tbl_GL[[#This Row],[Account_key]],tbl_COA[Account_key],tbl_COA[SubAccount],,0)</f>
        <v>Trade Receivables</v>
      </c>
      <c r="K503">
        <f>YEAR(tbl_GL[[#This Row],[Date]])</f>
        <v>2018</v>
      </c>
    </row>
    <row r="504" spans="1:11" hidden="1" x14ac:dyDescent="0.35">
      <c r="A504">
        <v>257.10000000000002</v>
      </c>
      <c r="B504" s="24">
        <v>43255</v>
      </c>
      <c r="C504">
        <v>1</v>
      </c>
      <c r="D504">
        <v>230</v>
      </c>
      <c r="E504" t="s">
        <v>4</v>
      </c>
      <c r="F504" s="14">
        <v>-1172</v>
      </c>
      <c r="G504" t="str">
        <f>_xlfn.XLOOKUP(tbl_GL[[#This Row],[Account_key]],tbl_COA[Account_key],tbl_COA[Class],"Not Found")</f>
        <v>Trading account</v>
      </c>
      <c r="H504" t="str">
        <f>_xlfn.XLOOKUP(tbl_GL[[#This Row],[Account_key]],tbl_COA[Account_key],tbl_COA[SubClass],"Not Found")</f>
        <v>Cost of Sales</v>
      </c>
      <c r="I504" t="str">
        <f>_xlfn.XLOOKUP(tbl_GL[[#This Row],[Account_key]],tbl_COA[Account_key],tbl_COA[SubClass2],"Not Found")</f>
        <v>Cost of Sales</v>
      </c>
      <c r="J504" t="str">
        <f>_xlfn.XLOOKUP(tbl_GL[[#This Row],[Account_key]],tbl_COA[Account_key],tbl_COA[SubAccount],,0)</f>
        <v>Cost of Sales</v>
      </c>
      <c r="K504">
        <f>YEAR(tbl_GL[[#This Row],[Date]])</f>
        <v>2018</v>
      </c>
    </row>
    <row r="505" spans="1:11" hidden="1" x14ac:dyDescent="0.35">
      <c r="A505">
        <v>257.2</v>
      </c>
      <c r="B505" s="24">
        <v>43255</v>
      </c>
      <c r="C505">
        <v>1</v>
      </c>
      <c r="D505">
        <v>60</v>
      </c>
      <c r="E505" t="s">
        <v>4</v>
      </c>
      <c r="F505" s="14">
        <v>-1172</v>
      </c>
      <c r="G505" t="str">
        <f>_xlfn.XLOOKUP(tbl_GL[[#This Row],[Account_key]],tbl_COA[Account_key],tbl_COA[Class],"Not Found")</f>
        <v>Assets</v>
      </c>
      <c r="H505" t="str">
        <f>_xlfn.XLOOKUP(tbl_GL[[#This Row],[Account_key]],tbl_COA[Account_key],tbl_COA[SubClass],"Not Found")</f>
        <v>Assets</v>
      </c>
      <c r="I505" t="str">
        <f>_xlfn.XLOOKUP(tbl_GL[[#This Row],[Account_key]],tbl_COA[Account_key],tbl_COA[SubClass2],"Not Found")</f>
        <v>Current Assets</v>
      </c>
      <c r="J505" t="str">
        <f>_xlfn.XLOOKUP(tbl_GL[[#This Row],[Account_key]],tbl_COA[Account_key],tbl_COA[SubAccount],,0)</f>
        <v>Inventory</v>
      </c>
      <c r="K505">
        <f>YEAR(tbl_GL[[#This Row],[Date]])</f>
        <v>2018</v>
      </c>
    </row>
    <row r="506" spans="1:11" hidden="1" x14ac:dyDescent="0.35">
      <c r="A506">
        <v>258.10000000000002</v>
      </c>
      <c r="B506" s="24">
        <v>43255</v>
      </c>
      <c r="C506">
        <v>1</v>
      </c>
      <c r="D506">
        <v>210</v>
      </c>
      <c r="E506" t="s">
        <v>7</v>
      </c>
      <c r="F506" s="14">
        <v>3908</v>
      </c>
      <c r="G506" t="str">
        <f>_xlfn.XLOOKUP(tbl_GL[[#This Row],[Account_key]],tbl_COA[Account_key],tbl_COA[Class],"Not Found")</f>
        <v>Trading account</v>
      </c>
      <c r="H506" t="str">
        <f>_xlfn.XLOOKUP(tbl_GL[[#This Row],[Account_key]],tbl_COA[Account_key],tbl_COA[SubClass],"Not Found")</f>
        <v>Sales</v>
      </c>
      <c r="I506" t="str">
        <f>_xlfn.XLOOKUP(tbl_GL[[#This Row],[Account_key]],tbl_COA[Account_key],tbl_COA[SubClass2],"Not Found")</f>
        <v>Sales</v>
      </c>
      <c r="J506" t="str">
        <f>_xlfn.XLOOKUP(tbl_GL[[#This Row],[Account_key]],tbl_COA[Account_key],tbl_COA[SubAccount],,0)</f>
        <v>Sales</v>
      </c>
      <c r="K506">
        <f>YEAR(tbl_GL[[#This Row],[Date]])</f>
        <v>2018</v>
      </c>
    </row>
    <row r="507" spans="1:11" hidden="1" x14ac:dyDescent="0.35">
      <c r="A507">
        <v>258.2</v>
      </c>
      <c r="B507" s="24">
        <v>43255</v>
      </c>
      <c r="C507">
        <v>1</v>
      </c>
      <c r="D507">
        <v>10</v>
      </c>
      <c r="E507" t="s">
        <v>7</v>
      </c>
      <c r="F507" s="14">
        <v>3908</v>
      </c>
      <c r="G507" t="str">
        <f>_xlfn.XLOOKUP(tbl_GL[[#This Row],[Account_key]],tbl_COA[Account_key],tbl_COA[Class],"Not Found")</f>
        <v>Assets</v>
      </c>
      <c r="H507" t="str">
        <f>_xlfn.XLOOKUP(tbl_GL[[#This Row],[Account_key]],tbl_COA[Account_key],tbl_COA[SubClass],"Not Found")</f>
        <v>Assets</v>
      </c>
      <c r="I507" t="str">
        <f>_xlfn.XLOOKUP(tbl_GL[[#This Row],[Account_key]],tbl_COA[Account_key],tbl_COA[SubClass2],"Not Found")</f>
        <v>Current Assets</v>
      </c>
      <c r="J507" t="str">
        <f>_xlfn.XLOOKUP(tbl_GL[[#This Row],[Account_key]],tbl_COA[Account_key],tbl_COA[SubAccount],,0)</f>
        <v>Cash at Bank</v>
      </c>
      <c r="K507">
        <f>YEAR(tbl_GL[[#This Row],[Date]])</f>
        <v>2018</v>
      </c>
    </row>
    <row r="508" spans="1:11" hidden="1" x14ac:dyDescent="0.35">
      <c r="A508">
        <v>259.10000000000002</v>
      </c>
      <c r="B508" s="24">
        <v>43255</v>
      </c>
      <c r="C508">
        <v>1</v>
      </c>
      <c r="D508">
        <v>230</v>
      </c>
      <c r="E508" t="s">
        <v>4</v>
      </c>
      <c r="F508" s="14">
        <v>-4691</v>
      </c>
      <c r="G508" t="str">
        <f>_xlfn.XLOOKUP(tbl_GL[[#This Row],[Account_key]],tbl_COA[Account_key],tbl_COA[Class],"Not Found")</f>
        <v>Trading account</v>
      </c>
      <c r="H508" t="str">
        <f>_xlfn.XLOOKUP(tbl_GL[[#This Row],[Account_key]],tbl_COA[Account_key],tbl_COA[SubClass],"Not Found")</f>
        <v>Cost of Sales</v>
      </c>
      <c r="I508" t="str">
        <f>_xlfn.XLOOKUP(tbl_GL[[#This Row],[Account_key]],tbl_COA[Account_key],tbl_COA[SubClass2],"Not Found")</f>
        <v>Cost of Sales</v>
      </c>
      <c r="J508" t="str">
        <f>_xlfn.XLOOKUP(tbl_GL[[#This Row],[Account_key]],tbl_COA[Account_key],tbl_COA[SubAccount],,0)</f>
        <v>Cost of Sales</v>
      </c>
      <c r="K508">
        <f>YEAR(tbl_GL[[#This Row],[Date]])</f>
        <v>2018</v>
      </c>
    </row>
    <row r="509" spans="1:11" hidden="1" x14ac:dyDescent="0.35">
      <c r="A509">
        <v>259.2</v>
      </c>
      <c r="B509" s="24">
        <v>43255</v>
      </c>
      <c r="C509">
        <v>1</v>
      </c>
      <c r="D509">
        <v>60</v>
      </c>
      <c r="E509" t="s">
        <v>4</v>
      </c>
      <c r="F509" s="14">
        <v>-4691</v>
      </c>
      <c r="G509" t="str">
        <f>_xlfn.XLOOKUP(tbl_GL[[#This Row],[Account_key]],tbl_COA[Account_key],tbl_COA[Class],"Not Found")</f>
        <v>Assets</v>
      </c>
      <c r="H509" t="str">
        <f>_xlfn.XLOOKUP(tbl_GL[[#This Row],[Account_key]],tbl_COA[Account_key],tbl_COA[SubClass],"Not Found")</f>
        <v>Assets</v>
      </c>
      <c r="I509" t="str">
        <f>_xlfn.XLOOKUP(tbl_GL[[#This Row],[Account_key]],tbl_COA[Account_key],tbl_COA[SubClass2],"Not Found")</f>
        <v>Current Assets</v>
      </c>
      <c r="J509" t="str">
        <f>_xlfn.XLOOKUP(tbl_GL[[#This Row],[Account_key]],tbl_COA[Account_key],tbl_COA[SubAccount],,0)</f>
        <v>Inventory</v>
      </c>
      <c r="K509">
        <f>YEAR(tbl_GL[[#This Row],[Date]])</f>
        <v>2018</v>
      </c>
    </row>
    <row r="510" spans="1:11" hidden="1" x14ac:dyDescent="0.35">
      <c r="A510">
        <v>260.10000000000002</v>
      </c>
      <c r="B510" s="24">
        <v>43255</v>
      </c>
      <c r="C510">
        <v>1</v>
      </c>
      <c r="D510">
        <v>210</v>
      </c>
      <c r="E510" t="s">
        <v>8</v>
      </c>
      <c r="F510" s="14">
        <v>15638</v>
      </c>
      <c r="G510" t="str">
        <f>_xlfn.XLOOKUP(tbl_GL[[#This Row],[Account_key]],tbl_COA[Account_key],tbl_COA[Class],"Not Found")</f>
        <v>Trading account</v>
      </c>
      <c r="H510" t="str">
        <f>_xlfn.XLOOKUP(tbl_GL[[#This Row],[Account_key]],tbl_COA[Account_key],tbl_COA[SubClass],"Not Found")</f>
        <v>Sales</v>
      </c>
      <c r="I510" t="str">
        <f>_xlfn.XLOOKUP(tbl_GL[[#This Row],[Account_key]],tbl_COA[Account_key],tbl_COA[SubClass2],"Not Found")</f>
        <v>Sales</v>
      </c>
      <c r="J510" t="str">
        <f>_xlfn.XLOOKUP(tbl_GL[[#This Row],[Account_key]],tbl_COA[Account_key],tbl_COA[SubAccount],,0)</f>
        <v>Sales</v>
      </c>
      <c r="K510">
        <f>YEAR(tbl_GL[[#This Row],[Date]])</f>
        <v>2018</v>
      </c>
    </row>
    <row r="511" spans="1:11" hidden="1" x14ac:dyDescent="0.35">
      <c r="A511">
        <v>260.2</v>
      </c>
      <c r="B511" s="24">
        <v>43255</v>
      </c>
      <c r="C511">
        <v>1</v>
      </c>
      <c r="D511">
        <v>30</v>
      </c>
      <c r="E511" t="s">
        <v>8</v>
      </c>
      <c r="F511" s="14">
        <v>15638</v>
      </c>
      <c r="G511" t="str">
        <f>_xlfn.XLOOKUP(tbl_GL[[#This Row],[Account_key]],tbl_COA[Account_key],tbl_COA[Class],"Not Found")</f>
        <v>Assets</v>
      </c>
      <c r="H511" t="str">
        <f>_xlfn.XLOOKUP(tbl_GL[[#This Row],[Account_key]],tbl_COA[Account_key],tbl_COA[SubClass],"Not Found")</f>
        <v>Assets</v>
      </c>
      <c r="I511" t="str">
        <f>_xlfn.XLOOKUP(tbl_GL[[#This Row],[Account_key]],tbl_COA[Account_key],tbl_COA[SubClass2],"Not Found")</f>
        <v>Current Assets</v>
      </c>
      <c r="J511" t="str">
        <f>_xlfn.XLOOKUP(tbl_GL[[#This Row],[Account_key]],tbl_COA[Account_key],tbl_COA[SubAccount],,0)</f>
        <v>Trade Receivables</v>
      </c>
      <c r="K511">
        <f>YEAR(tbl_GL[[#This Row],[Date]])</f>
        <v>2018</v>
      </c>
    </row>
    <row r="512" spans="1:11" hidden="1" x14ac:dyDescent="0.35">
      <c r="A512">
        <v>261.10000000000002</v>
      </c>
      <c r="B512" s="24">
        <v>43255</v>
      </c>
      <c r="C512">
        <v>1</v>
      </c>
      <c r="D512">
        <v>30</v>
      </c>
      <c r="E512" t="s">
        <v>80</v>
      </c>
      <c r="F512" s="14">
        <v>-17753</v>
      </c>
      <c r="G512" t="str">
        <f>_xlfn.XLOOKUP(tbl_GL[[#This Row],[Account_key]],tbl_COA[Account_key],tbl_COA[Class],"Not Found")</f>
        <v>Assets</v>
      </c>
      <c r="H512" t="str">
        <f>_xlfn.XLOOKUP(tbl_GL[[#This Row],[Account_key]],tbl_COA[Account_key],tbl_COA[SubClass],"Not Found")</f>
        <v>Assets</v>
      </c>
      <c r="I512" t="str">
        <f>_xlfn.XLOOKUP(tbl_GL[[#This Row],[Account_key]],tbl_COA[Account_key],tbl_COA[SubClass2],"Not Found")</f>
        <v>Current Assets</v>
      </c>
      <c r="J512" t="str">
        <f>_xlfn.XLOOKUP(tbl_GL[[#This Row],[Account_key]],tbl_COA[Account_key],tbl_COA[SubAccount],,0)</f>
        <v>Trade Receivables</v>
      </c>
      <c r="K512">
        <f>YEAR(tbl_GL[[#This Row],[Date]])</f>
        <v>2018</v>
      </c>
    </row>
    <row r="513" spans="1:11" hidden="1" x14ac:dyDescent="0.35">
      <c r="A513">
        <v>261.2</v>
      </c>
      <c r="B513" s="24">
        <v>43255</v>
      </c>
      <c r="C513">
        <v>1</v>
      </c>
      <c r="D513">
        <v>10</v>
      </c>
      <c r="E513" t="s">
        <v>80</v>
      </c>
      <c r="F513" s="14">
        <v>17753</v>
      </c>
      <c r="G513" t="str">
        <f>_xlfn.XLOOKUP(tbl_GL[[#This Row],[Account_key]],tbl_COA[Account_key],tbl_COA[Class],"Not Found")</f>
        <v>Assets</v>
      </c>
      <c r="H513" t="str">
        <f>_xlfn.XLOOKUP(tbl_GL[[#This Row],[Account_key]],tbl_COA[Account_key],tbl_COA[SubClass],"Not Found")</f>
        <v>Assets</v>
      </c>
      <c r="I513" t="str">
        <f>_xlfn.XLOOKUP(tbl_GL[[#This Row],[Account_key]],tbl_COA[Account_key],tbl_COA[SubClass2],"Not Found")</f>
        <v>Current Assets</v>
      </c>
      <c r="J513" t="str">
        <f>_xlfn.XLOOKUP(tbl_GL[[#This Row],[Account_key]],tbl_COA[Account_key],tbl_COA[SubAccount],,0)</f>
        <v>Cash at Bank</v>
      </c>
      <c r="K513">
        <f>YEAR(tbl_GL[[#This Row],[Date]])</f>
        <v>2018</v>
      </c>
    </row>
    <row r="514" spans="1:11" hidden="1" x14ac:dyDescent="0.35">
      <c r="A514">
        <v>262.10000000000002</v>
      </c>
      <c r="B514" s="24">
        <v>43256</v>
      </c>
      <c r="C514">
        <v>1</v>
      </c>
      <c r="D514">
        <v>300</v>
      </c>
      <c r="E514" t="s">
        <v>97</v>
      </c>
      <c r="F514" s="15">
        <v>-2498</v>
      </c>
      <c r="G514" t="str">
        <f>_xlfn.XLOOKUP(tbl_GL[[#This Row],[Account_key]],tbl_COA[Account_key],tbl_COA[Class],"Not Found")</f>
        <v>Operating account</v>
      </c>
      <c r="H514" t="str">
        <f>_xlfn.XLOOKUP(tbl_GL[[#This Row],[Account_key]],tbl_COA[Account_key],tbl_COA[SubClass],"Not Found")</f>
        <v>Operating Expenses</v>
      </c>
      <c r="I514" t="str">
        <f>_xlfn.XLOOKUP(tbl_GL[[#This Row],[Account_key]],tbl_COA[Account_key],tbl_COA[SubClass2],"Not Found")</f>
        <v>Administration</v>
      </c>
      <c r="J514" t="str">
        <f>_xlfn.XLOOKUP(tbl_GL[[#This Row],[Account_key]],tbl_COA[Account_key],tbl_COA[SubAccount],,0)</f>
        <v>Entertainment</v>
      </c>
      <c r="K514">
        <f>YEAR(tbl_GL[[#This Row],[Date]])</f>
        <v>2018</v>
      </c>
    </row>
    <row r="515" spans="1:11" hidden="1" x14ac:dyDescent="0.35">
      <c r="A515">
        <v>262.2</v>
      </c>
      <c r="B515" s="24">
        <v>43256</v>
      </c>
      <c r="C515">
        <v>1</v>
      </c>
      <c r="D515">
        <v>120</v>
      </c>
      <c r="E515" t="s">
        <v>97</v>
      </c>
      <c r="F515" s="15">
        <v>2498</v>
      </c>
      <c r="G515" t="str">
        <f>_xlfn.XLOOKUP(tbl_GL[[#This Row],[Account_key]],tbl_COA[Account_key],tbl_COA[Class],"Not Found")</f>
        <v>Liabilities and Owners Equity</v>
      </c>
      <c r="H515" t="str">
        <f>_xlfn.XLOOKUP(tbl_GL[[#This Row],[Account_key]],tbl_COA[Account_key],tbl_COA[SubClass],"Not Found")</f>
        <v>Liabilities</v>
      </c>
      <c r="I515" t="str">
        <f>_xlfn.XLOOKUP(tbl_GL[[#This Row],[Account_key]],tbl_COA[Account_key],tbl_COA[SubClass2],"Not Found")</f>
        <v>Current Liabilities</v>
      </c>
      <c r="J515" t="str">
        <f>_xlfn.XLOOKUP(tbl_GL[[#This Row],[Account_key]],tbl_COA[Account_key],tbl_COA[SubAccount],,0)</f>
        <v>Accrued Expenses</v>
      </c>
      <c r="K515">
        <f>YEAR(tbl_GL[[#This Row],[Date]])</f>
        <v>2018</v>
      </c>
    </row>
    <row r="516" spans="1:11" hidden="1" x14ac:dyDescent="0.35">
      <c r="A516">
        <v>263.10000000000002</v>
      </c>
      <c r="B516" s="24">
        <v>43256</v>
      </c>
      <c r="C516">
        <v>1</v>
      </c>
      <c r="D516">
        <v>10</v>
      </c>
      <c r="E516" t="s">
        <v>98</v>
      </c>
      <c r="F516" s="15">
        <v>-2679</v>
      </c>
      <c r="G516" t="str">
        <f>_xlfn.XLOOKUP(tbl_GL[[#This Row],[Account_key]],tbl_COA[Account_key],tbl_COA[Class],"Not Found")</f>
        <v>Assets</v>
      </c>
      <c r="H516" t="str">
        <f>_xlfn.XLOOKUP(tbl_GL[[#This Row],[Account_key]],tbl_COA[Account_key],tbl_COA[SubClass],"Not Found")</f>
        <v>Assets</v>
      </c>
      <c r="I516" t="str">
        <f>_xlfn.XLOOKUP(tbl_GL[[#This Row],[Account_key]],tbl_COA[Account_key],tbl_COA[SubClass2],"Not Found")</f>
        <v>Current Assets</v>
      </c>
      <c r="J516" t="str">
        <f>_xlfn.XLOOKUP(tbl_GL[[#This Row],[Account_key]],tbl_COA[Account_key],tbl_COA[SubAccount],,0)</f>
        <v>Cash at Bank</v>
      </c>
      <c r="K516">
        <f>YEAR(tbl_GL[[#This Row],[Date]])</f>
        <v>2018</v>
      </c>
    </row>
    <row r="517" spans="1:11" hidden="1" x14ac:dyDescent="0.35">
      <c r="A517">
        <v>263.2</v>
      </c>
      <c r="B517" s="24">
        <v>43256</v>
      </c>
      <c r="C517">
        <v>1</v>
      </c>
      <c r="D517">
        <v>120</v>
      </c>
      <c r="E517" t="s">
        <v>98</v>
      </c>
      <c r="F517" s="15">
        <v>-2679</v>
      </c>
      <c r="G517" t="str">
        <f>_xlfn.XLOOKUP(tbl_GL[[#This Row],[Account_key]],tbl_COA[Account_key],tbl_COA[Class],"Not Found")</f>
        <v>Liabilities and Owners Equity</v>
      </c>
      <c r="H517" t="str">
        <f>_xlfn.XLOOKUP(tbl_GL[[#This Row],[Account_key]],tbl_COA[Account_key],tbl_COA[SubClass],"Not Found")</f>
        <v>Liabilities</v>
      </c>
      <c r="I517" t="str">
        <f>_xlfn.XLOOKUP(tbl_GL[[#This Row],[Account_key]],tbl_COA[Account_key],tbl_COA[SubClass2],"Not Found")</f>
        <v>Current Liabilities</v>
      </c>
      <c r="J517" t="str">
        <f>_xlfn.XLOOKUP(tbl_GL[[#This Row],[Account_key]],tbl_COA[Account_key],tbl_COA[SubAccount],,0)</f>
        <v>Accrued Expenses</v>
      </c>
      <c r="K517">
        <f>YEAR(tbl_GL[[#This Row],[Date]])</f>
        <v>2018</v>
      </c>
    </row>
    <row r="518" spans="1:11" hidden="1" x14ac:dyDescent="0.35">
      <c r="A518">
        <v>264.10000000000002</v>
      </c>
      <c r="B518" s="24">
        <v>43256</v>
      </c>
      <c r="C518">
        <v>1</v>
      </c>
      <c r="D518">
        <v>10</v>
      </c>
      <c r="E518" t="s">
        <v>98</v>
      </c>
      <c r="F518" s="15">
        <v>-3148</v>
      </c>
      <c r="G518" t="str">
        <f>_xlfn.XLOOKUP(tbl_GL[[#This Row],[Account_key]],tbl_COA[Account_key],tbl_COA[Class],"Not Found")</f>
        <v>Assets</v>
      </c>
      <c r="H518" t="str">
        <f>_xlfn.XLOOKUP(tbl_GL[[#This Row],[Account_key]],tbl_COA[Account_key],tbl_COA[SubClass],"Not Found")</f>
        <v>Assets</v>
      </c>
      <c r="I518" t="str">
        <f>_xlfn.XLOOKUP(tbl_GL[[#This Row],[Account_key]],tbl_COA[Account_key],tbl_COA[SubClass2],"Not Found")</f>
        <v>Current Assets</v>
      </c>
      <c r="J518" t="str">
        <f>_xlfn.XLOOKUP(tbl_GL[[#This Row],[Account_key]],tbl_COA[Account_key],tbl_COA[SubAccount],,0)</f>
        <v>Cash at Bank</v>
      </c>
      <c r="K518">
        <f>YEAR(tbl_GL[[#This Row],[Date]])</f>
        <v>2018</v>
      </c>
    </row>
    <row r="519" spans="1:11" hidden="1" x14ac:dyDescent="0.35">
      <c r="A519">
        <v>264.2</v>
      </c>
      <c r="B519" s="24">
        <v>43256</v>
      </c>
      <c r="C519">
        <v>1</v>
      </c>
      <c r="D519">
        <v>120</v>
      </c>
      <c r="E519" t="s">
        <v>98</v>
      </c>
      <c r="F519" s="15">
        <v>-3148</v>
      </c>
      <c r="G519" t="str">
        <f>_xlfn.XLOOKUP(tbl_GL[[#This Row],[Account_key]],tbl_COA[Account_key],tbl_COA[Class],"Not Found")</f>
        <v>Liabilities and Owners Equity</v>
      </c>
      <c r="H519" t="str">
        <f>_xlfn.XLOOKUP(tbl_GL[[#This Row],[Account_key]],tbl_COA[Account_key],tbl_COA[SubClass],"Not Found")</f>
        <v>Liabilities</v>
      </c>
      <c r="I519" t="str">
        <f>_xlfn.XLOOKUP(tbl_GL[[#This Row],[Account_key]],tbl_COA[Account_key],tbl_COA[SubClass2],"Not Found")</f>
        <v>Current Liabilities</v>
      </c>
      <c r="J519" t="str">
        <f>_xlfn.XLOOKUP(tbl_GL[[#This Row],[Account_key]],tbl_COA[Account_key],tbl_COA[SubAccount],,0)</f>
        <v>Accrued Expenses</v>
      </c>
      <c r="K519">
        <f>YEAR(tbl_GL[[#This Row],[Date]])</f>
        <v>2018</v>
      </c>
    </row>
    <row r="520" spans="1:11" hidden="1" x14ac:dyDescent="0.35">
      <c r="A520">
        <v>265.10000000000002</v>
      </c>
      <c r="B520" s="24">
        <v>43256</v>
      </c>
      <c r="C520">
        <v>1</v>
      </c>
      <c r="D520">
        <v>10</v>
      </c>
      <c r="E520" t="s">
        <v>84</v>
      </c>
      <c r="F520" s="15">
        <v>-20000</v>
      </c>
      <c r="G520" t="str">
        <f>_xlfn.XLOOKUP(tbl_GL[[#This Row],[Account_key]],tbl_COA[Account_key],tbl_COA[Class],"Not Found")</f>
        <v>Assets</v>
      </c>
      <c r="H520" t="str">
        <f>_xlfn.XLOOKUP(tbl_GL[[#This Row],[Account_key]],tbl_COA[Account_key],tbl_COA[SubClass],"Not Found")</f>
        <v>Assets</v>
      </c>
      <c r="I520" t="str">
        <f>_xlfn.XLOOKUP(tbl_GL[[#This Row],[Account_key]],tbl_COA[Account_key],tbl_COA[SubClass2],"Not Found")</f>
        <v>Current Assets</v>
      </c>
      <c r="J520" t="str">
        <f>_xlfn.XLOOKUP(tbl_GL[[#This Row],[Account_key]],tbl_COA[Account_key],tbl_COA[SubAccount],,0)</f>
        <v>Cash at Bank</v>
      </c>
      <c r="K520">
        <f>YEAR(tbl_GL[[#This Row],[Date]])</f>
        <v>2018</v>
      </c>
    </row>
    <row r="521" spans="1:11" hidden="1" x14ac:dyDescent="0.35">
      <c r="A521">
        <v>265.2</v>
      </c>
      <c r="B521" s="24">
        <v>43256</v>
      </c>
      <c r="C521">
        <v>1</v>
      </c>
      <c r="D521">
        <v>110</v>
      </c>
      <c r="E521" t="s">
        <v>84</v>
      </c>
      <c r="F521" s="15">
        <v>-20000</v>
      </c>
      <c r="G521" t="str">
        <f>_xlfn.XLOOKUP(tbl_GL[[#This Row],[Account_key]],tbl_COA[Account_key],tbl_COA[Class],"Not Found")</f>
        <v>Liabilities and Owners Equity</v>
      </c>
      <c r="H521" t="str">
        <f>_xlfn.XLOOKUP(tbl_GL[[#This Row],[Account_key]],tbl_COA[Account_key],tbl_COA[SubClass],"Not Found")</f>
        <v>Liabilities</v>
      </c>
      <c r="I521" t="str">
        <f>_xlfn.XLOOKUP(tbl_GL[[#This Row],[Account_key]],tbl_COA[Account_key],tbl_COA[SubClass2],"Not Found")</f>
        <v>Current Liabilities</v>
      </c>
      <c r="J521" t="str">
        <f>_xlfn.XLOOKUP(tbl_GL[[#This Row],[Account_key]],tbl_COA[Account_key],tbl_COA[SubAccount],,0)</f>
        <v>Trade Payables</v>
      </c>
      <c r="K521">
        <f>YEAR(tbl_GL[[#This Row],[Date]])</f>
        <v>2018</v>
      </c>
    </row>
    <row r="522" spans="1:11" hidden="1" x14ac:dyDescent="0.35">
      <c r="A522">
        <v>266.10000000000002</v>
      </c>
      <c r="B522" s="24">
        <v>43259</v>
      </c>
      <c r="C522">
        <v>1</v>
      </c>
      <c r="D522">
        <v>260</v>
      </c>
      <c r="E522" t="s">
        <v>97</v>
      </c>
      <c r="F522" s="15">
        <v>-2474</v>
      </c>
      <c r="G522" t="str">
        <f>_xlfn.XLOOKUP(tbl_GL[[#This Row],[Account_key]],tbl_COA[Account_key],tbl_COA[Class],"Not Found")</f>
        <v>Operating account</v>
      </c>
      <c r="H522" t="str">
        <f>_xlfn.XLOOKUP(tbl_GL[[#This Row],[Account_key]],tbl_COA[Account_key],tbl_COA[SubClass],"Not Found")</f>
        <v>Operating Expenses</v>
      </c>
      <c r="I522" t="str">
        <f>_xlfn.XLOOKUP(tbl_GL[[#This Row],[Account_key]],tbl_COA[Account_key],tbl_COA[SubClass2],"Not Found")</f>
        <v>Marketing</v>
      </c>
      <c r="J522" t="str">
        <f>_xlfn.XLOOKUP(tbl_GL[[#This Row],[Account_key]],tbl_COA[Account_key],tbl_COA[SubAccount],,0)</f>
        <v>Commissions</v>
      </c>
      <c r="K522">
        <f>YEAR(tbl_GL[[#This Row],[Date]])</f>
        <v>2018</v>
      </c>
    </row>
    <row r="523" spans="1:11" hidden="1" x14ac:dyDescent="0.35">
      <c r="A523">
        <v>266.2</v>
      </c>
      <c r="B523" s="24">
        <v>43259</v>
      </c>
      <c r="C523">
        <v>1</v>
      </c>
      <c r="D523">
        <v>120</v>
      </c>
      <c r="E523" t="s">
        <v>97</v>
      </c>
      <c r="F523" s="15">
        <v>2474</v>
      </c>
      <c r="G523" t="str">
        <f>_xlfn.XLOOKUP(tbl_GL[[#This Row],[Account_key]],tbl_COA[Account_key],tbl_COA[Class],"Not Found")</f>
        <v>Liabilities and Owners Equity</v>
      </c>
      <c r="H523" t="str">
        <f>_xlfn.XLOOKUP(tbl_GL[[#This Row],[Account_key]],tbl_COA[Account_key],tbl_COA[SubClass],"Not Found")</f>
        <v>Liabilities</v>
      </c>
      <c r="I523" t="str">
        <f>_xlfn.XLOOKUP(tbl_GL[[#This Row],[Account_key]],tbl_COA[Account_key],tbl_COA[SubClass2],"Not Found")</f>
        <v>Current Liabilities</v>
      </c>
      <c r="J523" t="str">
        <f>_xlfn.XLOOKUP(tbl_GL[[#This Row],[Account_key]],tbl_COA[Account_key],tbl_COA[SubAccount],,0)</f>
        <v>Accrued Expenses</v>
      </c>
      <c r="K523">
        <f>YEAR(tbl_GL[[#This Row],[Date]])</f>
        <v>2018</v>
      </c>
    </row>
    <row r="524" spans="1:11" hidden="1" x14ac:dyDescent="0.35">
      <c r="A524">
        <v>267.10000000000002</v>
      </c>
      <c r="B524" s="24">
        <v>43261</v>
      </c>
      <c r="C524">
        <v>1</v>
      </c>
      <c r="D524">
        <v>290</v>
      </c>
      <c r="E524" t="s">
        <v>99</v>
      </c>
      <c r="F524" s="15">
        <v>-173</v>
      </c>
      <c r="G524" t="str">
        <f>_xlfn.XLOOKUP(tbl_GL[[#This Row],[Account_key]],tbl_COA[Account_key],tbl_COA[Class],"Not Found")</f>
        <v>Operating account</v>
      </c>
      <c r="H524" t="str">
        <f>_xlfn.XLOOKUP(tbl_GL[[#This Row],[Account_key]],tbl_COA[Account_key],tbl_COA[SubClass],"Not Found")</f>
        <v>Operating Expenses</v>
      </c>
      <c r="I524" t="str">
        <f>_xlfn.XLOOKUP(tbl_GL[[#This Row],[Account_key]],tbl_COA[Account_key],tbl_COA[SubClass2],"Not Found")</f>
        <v>Administration</v>
      </c>
      <c r="J524" t="str">
        <f>_xlfn.XLOOKUP(tbl_GL[[#This Row],[Account_key]],tbl_COA[Account_key],tbl_COA[SubAccount],,0)</f>
        <v>Travel</v>
      </c>
      <c r="K524">
        <f>YEAR(tbl_GL[[#This Row],[Date]])</f>
        <v>2018</v>
      </c>
    </row>
    <row r="525" spans="1:11" hidden="1" x14ac:dyDescent="0.35">
      <c r="A525">
        <v>267.2</v>
      </c>
      <c r="B525" s="24">
        <v>43261</v>
      </c>
      <c r="C525">
        <v>1</v>
      </c>
      <c r="D525">
        <v>20</v>
      </c>
      <c r="E525" t="s">
        <v>99</v>
      </c>
      <c r="F525" s="15">
        <v>-173</v>
      </c>
      <c r="G525" t="str">
        <f>_xlfn.XLOOKUP(tbl_GL[[#This Row],[Account_key]],tbl_COA[Account_key],tbl_COA[Class],"Not Found")</f>
        <v>Assets</v>
      </c>
      <c r="H525" t="str">
        <f>_xlfn.XLOOKUP(tbl_GL[[#This Row],[Account_key]],tbl_COA[Account_key],tbl_COA[SubClass],"Not Found")</f>
        <v>Assets</v>
      </c>
      <c r="I525" t="str">
        <f>_xlfn.XLOOKUP(tbl_GL[[#This Row],[Account_key]],tbl_COA[Account_key],tbl_COA[SubClass2],"Not Found")</f>
        <v>Current Assets</v>
      </c>
      <c r="J525" t="str">
        <f>_xlfn.XLOOKUP(tbl_GL[[#This Row],[Account_key]],tbl_COA[Account_key],tbl_COA[SubAccount],,0)</f>
        <v>Cash in hand</v>
      </c>
      <c r="K525">
        <f>YEAR(tbl_GL[[#This Row],[Date]])</f>
        <v>2018</v>
      </c>
    </row>
    <row r="526" spans="1:11" hidden="1" x14ac:dyDescent="0.35">
      <c r="A526">
        <v>268.10000000000002</v>
      </c>
      <c r="B526" s="24">
        <v>43261</v>
      </c>
      <c r="C526">
        <v>1</v>
      </c>
      <c r="D526">
        <v>260</v>
      </c>
      <c r="E526" t="s">
        <v>83</v>
      </c>
      <c r="F526" s="15">
        <v>1327</v>
      </c>
      <c r="G526" t="str">
        <f>_xlfn.XLOOKUP(tbl_GL[[#This Row],[Account_key]],tbl_COA[Account_key],tbl_COA[Class],"Not Found")</f>
        <v>Operating account</v>
      </c>
      <c r="H526" t="str">
        <f>_xlfn.XLOOKUP(tbl_GL[[#This Row],[Account_key]],tbl_COA[Account_key],tbl_COA[SubClass],"Not Found")</f>
        <v>Operating Expenses</v>
      </c>
      <c r="I526" t="str">
        <f>_xlfn.XLOOKUP(tbl_GL[[#This Row],[Account_key]],tbl_COA[Account_key],tbl_COA[SubClass2],"Not Found")</f>
        <v>Marketing</v>
      </c>
      <c r="J526" t="str">
        <f>_xlfn.XLOOKUP(tbl_GL[[#This Row],[Account_key]],tbl_COA[Account_key],tbl_COA[SubAccount],,0)</f>
        <v>Commissions</v>
      </c>
      <c r="K526">
        <f>YEAR(tbl_GL[[#This Row],[Date]])</f>
        <v>2018</v>
      </c>
    </row>
    <row r="527" spans="1:11" hidden="1" x14ac:dyDescent="0.35">
      <c r="A527">
        <v>268.2</v>
      </c>
      <c r="B527" s="24">
        <v>43261</v>
      </c>
      <c r="C527">
        <v>1</v>
      </c>
      <c r="D527">
        <v>20</v>
      </c>
      <c r="E527" t="s">
        <v>83</v>
      </c>
      <c r="F527" s="15">
        <v>1327</v>
      </c>
      <c r="G527" t="str">
        <f>_xlfn.XLOOKUP(tbl_GL[[#This Row],[Account_key]],tbl_COA[Account_key],tbl_COA[Class],"Not Found")</f>
        <v>Assets</v>
      </c>
      <c r="H527" t="str">
        <f>_xlfn.XLOOKUP(tbl_GL[[#This Row],[Account_key]],tbl_COA[Account_key],tbl_COA[SubClass],"Not Found")</f>
        <v>Assets</v>
      </c>
      <c r="I527" t="str">
        <f>_xlfn.XLOOKUP(tbl_GL[[#This Row],[Account_key]],tbl_COA[Account_key],tbl_COA[SubClass2],"Not Found")</f>
        <v>Current Assets</v>
      </c>
      <c r="J527" t="str">
        <f>_xlfn.XLOOKUP(tbl_GL[[#This Row],[Account_key]],tbl_COA[Account_key],tbl_COA[SubAccount],,0)</f>
        <v>Cash in hand</v>
      </c>
      <c r="K527">
        <f>YEAR(tbl_GL[[#This Row],[Date]])</f>
        <v>2018</v>
      </c>
    </row>
    <row r="528" spans="1:11" hidden="1" x14ac:dyDescent="0.35">
      <c r="A528">
        <v>269.10000000000002</v>
      </c>
      <c r="B528" s="24">
        <v>43262</v>
      </c>
      <c r="C528">
        <v>1</v>
      </c>
      <c r="D528">
        <v>300</v>
      </c>
      <c r="E528" t="s">
        <v>97</v>
      </c>
      <c r="F528" s="15">
        <v>-2678</v>
      </c>
      <c r="G528" t="str">
        <f>_xlfn.XLOOKUP(tbl_GL[[#This Row],[Account_key]],tbl_COA[Account_key],tbl_COA[Class],"Not Found")</f>
        <v>Operating account</v>
      </c>
      <c r="H528" t="str">
        <f>_xlfn.XLOOKUP(tbl_GL[[#This Row],[Account_key]],tbl_COA[Account_key],tbl_COA[SubClass],"Not Found")</f>
        <v>Operating Expenses</v>
      </c>
      <c r="I528" t="str">
        <f>_xlfn.XLOOKUP(tbl_GL[[#This Row],[Account_key]],tbl_COA[Account_key],tbl_COA[SubClass2],"Not Found")</f>
        <v>Administration</v>
      </c>
      <c r="J528" t="str">
        <f>_xlfn.XLOOKUP(tbl_GL[[#This Row],[Account_key]],tbl_COA[Account_key],tbl_COA[SubAccount],,0)</f>
        <v>Entertainment</v>
      </c>
      <c r="K528">
        <f>YEAR(tbl_GL[[#This Row],[Date]])</f>
        <v>2018</v>
      </c>
    </row>
    <row r="529" spans="1:11" hidden="1" x14ac:dyDescent="0.35">
      <c r="A529">
        <v>269.2</v>
      </c>
      <c r="B529" s="24">
        <v>43262</v>
      </c>
      <c r="C529">
        <v>1</v>
      </c>
      <c r="D529">
        <v>120</v>
      </c>
      <c r="E529" t="s">
        <v>97</v>
      </c>
      <c r="F529" s="15">
        <v>2678</v>
      </c>
      <c r="G529" t="str">
        <f>_xlfn.XLOOKUP(tbl_GL[[#This Row],[Account_key]],tbl_COA[Account_key],tbl_COA[Class],"Not Found")</f>
        <v>Liabilities and Owners Equity</v>
      </c>
      <c r="H529" t="str">
        <f>_xlfn.XLOOKUP(tbl_GL[[#This Row],[Account_key]],tbl_COA[Account_key],tbl_COA[SubClass],"Not Found")</f>
        <v>Liabilities</v>
      </c>
      <c r="I529" t="str">
        <f>_xlfn.XLOOKUP(tbl_GL[[#This Row],[Account_key]],tbl_COA[Account_key],tbl_COA[SubClass2],"Not Found")</f>
        <v>Current Liabilities</v>
      </c>
      <c r="J529" t="str">
        <f>_xlfn.XLOOKUP(tbl_GL[[#This Row],[Account_key]],tbl_COA[Account_key],tbl_COA[SubAccount],,0)</f>
        <v>Accrued Expenses</v>
      </c>
      <c r="K529">
        <f>YEAR(tbl_GL[[#This Row],[Date]])</f>
        <v>2018</v>
      </c>
    </row>
    <row r="530" spans="1:11" hidden="1" x14ac:dyDescent="0.35">
      <c r="A530">
        <v>270.10000000000002</v>
      </c>
      <c r="B530" s="24">
        <v>43265</v>
      </c>
      <c r="C530">
        <v>1</v>
      </c>
      <c r="D530">
        <v>230</v>
      </c>
      <c r="E530" t="s">
        <v>4</v>
      </c>
      <c r="F530" s="14">
        <v>-1356</v>
      </c>
      <c r="G530" t="str">
        <f>_xlfn.XLOOKUP(tbl_GL[[#This Row],[Account_key]],tbl_COA[Account_key],tbl_COA[Class],"Not Found")</f>
        <v>Trading account</v>
      </c>
      <c r="H530" t="str">
        <f>_xlfn.XLOOKUP(tbl_GL[[#This Row],[Account_key]],tbl_COA[Account_key],tbl_COA[SubClass],"Not Found")</f>
        <v>Cost of Sales</v>
      </c>
      <c r="I530" t="str">
        <f>_xlfn.XLOOKUP(tbl_GL[[#This Row],[Account_key]],tbl_COA[Account_key],tbl_COA[SubClass2],"Not Found")</f>
        <v>Cost of Sales</v>
      </c>
      <c r="J530" t="str">
        <f>_xlfn.XLOOKUP(tbl_GL[[#This Row],[Account_key]],tbl_COA[Account_key],tbl_COA[SubAccount],,0)</f>
        <v>Cost of Sales</v>
      </c>
      <c r="K530">
        <f>YEAR(tbl_GL[[#This Row],[Date]])</f>
        <v>2018</v>
      </c>
    </row>
    <row r="531" spans="1:11" hidden="1" x14ac:dyDescent="0.35">
      <c r="A531">
        <v>270.2</v>
      </c>
      <c r="B531" s="24">
        <v>43265</v>
      </c>
      <c r="C531">
        <v>1</v>
      </c>
      <c r="D531">
        <v>60</v>
      </c>
      <c r="E531" t="s">
        <v>4</v>
      </c>
      <c r="F531" s="15">
        <v>-1356</v>
      </c>
      <c r="G531" t="str">
        <f>_xlfn.XLOOKUP(tbl_GL[[#This Row],[Account_key]],tbl_COA[Account_key],tbl_COA[Class],"Not Found")</f>
        <v>Assets</v>
      </c>
      <c r="H531" t="str">
        <f>_xlfn.XLOOKUP(tbl_GL[[#This Row],[Account_key]],tbl_COA[Account_key],tbl_COA[SubClass],"Not Found")</f>
        <v>Assets</v>
      </c>
      <c r="I531" t="str">
        <f>_xlfn.XLOOKUP(tbl_GL[[#This Row],[Account_key]],tbl_COA[Account_key],tbl_COA[SubClass2],"Not Found")</f>
        <v>Current Assets</v>
      </c>
      <c r="J531" t="str">
        <f>_xlfn.XLOOKUP(tbl_GL[[#This Row],[Account_key]],tbl_COA[Account_key],tbl_COA[SubAccount],,0)</f>
        <v>Inventory</v>
      </c>
      <c r="K531">
        <f>YEAR(tbl_GL[[#This Row],[Date]])</f>
        <v>2018</v>
      </c>
    </row>
    <row r="532" spans="1:11" hidden="1" x14ac:dyDescent="0.35">
      <c r="A532">
        <v>271.10000000000002</v>
      </c>
      <c r="B532" s="24">
        <v>43265</v>
      </c>
      <c r="C532">
        <v>1</v>
      </c>
      <c r="D532">
        <v>260</v>
      </c>
      <c r="E532" t="s">
        <v>97</v>
      </c>
      <c r="F532" s="15">
        <v>-2493</v>
      </c>
      <c r="G532" t="str">
        <f>_xlfn.XLOOKUP(tbl_GL[[#This Row],[Account_key]],tbl_COA[Account_key],tbl_COA[Class],"Not Found")</f>
        <v>Operating account</v>
      </c>
      <c r="H532" t="str">
        <f>_xlfn.XLOOKUP(tbl_GL[[#This Row],[Account_key]],tbl_COA[Account_key],tbl_COA[SubClass],"Not Found")</f>
        <v>Operating Expenses</v>
      </c>
      <c r="I532" t="str">
        <f>_xlfn.XLOOKUP(tbl_GL[[#This Row],[Account_key]],tbl_COA[Account_key],tbl_COA[SubClass2],"Not Found")</f>
        <v>Marketing</v>
      </c>
      <c r="J532" t="str">
        <f>_xlfn.XLOOKUP(tbl_GL[[#This Row],[Account_key]],tbl_COA[Account_key],tbl_COA[SubAccount],,0)</f>
        <v>Commissions</v>
      </c>
      <c r="K532">
        <f>YEAR(tbl_GL[[#This Row],[Date]])</f>
        <v>2018</v>
      </c>
    </row>
    <row r="533" spans="1:11" hidden="1" x14ac:dyDescent="0.35">
      <c r="A533">
        <v>271.2</v>
      </c>
      <c r="B533" s="24">
        <v>43265</v>
      </c>
      <c r="C533">
        <v>1</v>
      </c>
      <c r="D533">
        <v>120</v>
      </c>
      <c r="E533" t="s">
        <v>97</v>
      </c>
      <c r="F533" s="15">
        <v>2493</v>
      </c>
      <c r="G533" t="str">
        <f>_xlfn.XLOOKUP(tbl_GL[[#This Row],[Account_key]],tbl_COA[Account_key],tbl_COA[Class],"Not Found")</f>
        <v>Liabilities and Owners Equity</v>
      </c>
      <c r="H533" t="str">
        <f>_xlfn.XLOOKUP(tbl_GL[[#This Row],[Account_key]],tbl_COA[Account_key],tbl_COA[SubClass],"Not Found")</f>
        <v>Liabilities</v>
      </c>
      <c r="I533" t="str">
        <f>_xlfn.XLOOKUP(tbl_GL[[#This Row],[Account_key]],tbl_COA[Account_key],tbl_COA[SubClass2],"Not Found")</f>
        <v>Current Liabilities</v>
      </c>
      <c r="J533" t="str">
        <f>_xlfn.XLOOKUP(tbl_GL[[#This Row],[Account_key]],tbl_COA[Account_key],tbl_COA[SubAccount],,0)</f>
        <v>Accrued Expenses</v>
      </c>
      <c r="K533">
        <f>YEAR(tbl_GL[[#This Row],[Date]])</f>
        <v>2018</v>
      </c>
    </row>
    <row r="534" spans="1:11" hidden="1" x14ac:dyDescent="0.35">
      <c r="A534">
        <v>272.10000000000002</v>
      </c>
      <c r="B534" s="24">
        <v>43265</v>
      </c>
      <c r="C534">
        <v>1</v>
      </c>
      <c r="D534">
        <v>10</v>
      </c>
      <c r="E534" t="s">
        <v>98</v>
      </c>
      <c r="F534" s="15">
        <v>-2898</v>
      </c>
      <c r="G534" t="str">
        <f>_xlfn.XLOOKUP(tbl_GL[[#This Row],[Account_key]],tbl_COA[Account_key],tbl_COA[Class],"Not Found")</f>
        <v>Assets</v>
      </c>
      <c r="H534" t="str">
        <f>_xlfn.XLOOKUP(tbl_GL[[#This Row],[Account_key]],tbl_COA[Account_key],tbl_COA[SubClass],"Not Found")</f>
        <v>Assets</v>
      </c>
      <c r="I534" t="str">
        <f>_xlfn.XLOOKUP(tbl_GL[[#This Row],[Account_key]],tbl_COA[Account_key],tbl_COA[SubClass2],"Not Found")</f>
        <v>Current Assets</v>
      </c>
      <c r="J534" t="str">
        <f>_xlfn.XLOOKUP(tbl_GL[[#This Row],[Account_key]],tbl_COA[Account_key],tbl_COA[SubAccount],,0)</f>
        <v>Cash at Bank</v>
      </c>
      <c r="K534">
        <f>YEAR(tbl_GL[[#This Row],[Date]])</f>
        <v>2018</v>
      </c>
    </row>
    <row r="535" spans="1:11" hidden="1" x14ac:dyDescent="0.35">
      <c r="A535">
        <v>272.2</v>
      </c>
      <c r="B535" s="24">
        <v>43265</v>
      </c>
      <c r="C535">
        <v>1</v>
      </c>
      <c r="D535">
        <v>120</v>
      </c>
      <c r="E535" t="s">
        <v>98</v>
      </c>
      <c r="F535" s="15">
        <v>-2898</v>
      </c>
      <c r="G535" t="str">
        <f>_xlfn.XLOOKUP(tbl_GL[[#This Row],[Account_key]],tbl_COA[Account_key],tbl_COA[Class],"Not Found")</f>
        <v>Liabilities and Owners Equity</v>
      </c>
      <c r="H535" t="str">
        <f>_xlfn.XLOOKUP(tbl_GL[[#This Row],[Account_key]],tbl_COA[Account_key],tbl_COA[SubClass],"Not Found")</f>
        <v>Liabilities</v>
      </c>
      <c r="I535" t="str">
        <f>_xlfn.XLOOKUP(tbl_GL[[#This Row],[Account_key]],tbl_COA[Account_key],tbl_COA[SubClass2],"Not Found")</f>
        <v>Current Liabilities</v>
      </c>
      <c r="J535" t="str">
        <f>_xlfn.XLOOKUP(tbl_GL[[#This Row],[Account_key]],tbl_COA[Account_key],tbl_COA[SubAccount],,0)</f>
        <v>Accrued Expenses</v>
      </c>
      <c r="K535">
        <f>YEAR(tbl_GL[[#This Row],[Date]])</f>
        <v>2018</v>
      </c>
    </row>
    <row r="536" spans="1:11" hidden="1" x14ac:dyDescent="0.35">
      <c r="A536">
        <v>273.10000000000002</v>
      </c>
      <c r="B536" s="24">
        <v>43265</v>
      </c>
      <c r="C536">
        <v>1</v>
      </c>
      <c r="D536">
        <v>210</v>
      </c>
      <c r="E536" t="s">
        <v>7</v>
      </c>
      <c r="F536" s="15">
        <v>4521</v>
      </c>
      <c r="G536" t="str">
        <f>_xlfn.XLOOKUP(tbl_GL[[#This Row],[Account_key]],tbl_COA[Account_key],tbl_COA[Class],"Not Found")</f>
        <v>Trading account</v>
      </c>
      <c r="H536" t="str">
        <f>_xlfn.XLOOKUP(tbl_GL[[#This Row],[Account_key]],tbl_COA[Account_key],tbl_COA[SubClass],"Not Found")</f>
        <v>Sales</v>
      </c>
      <c r="I536" t="str">
        <f>_xlfn.XLOOKUP(tbl_GL[[#This Row],[Account_key]],tbl_COA[Account_key],tbl_COA[SubClass2],"Not Found")</f>
        <v>Sales</v>
      </c>
      <c r="J536" t="str">
        <f>_xlfn.XLOOKUP(tbl_GL[[#This Row],[Account_key]],tbl_COA[Account_key],tbl_COA[SubAccount],,0)</f>
        <v>Sales</v>
      </c>
      <c r="K536">
        <f>YEAR(tbl_GL[[#This Row],[Date]])</f>
        <v>2018</v>
      </c>
    </row>
    <row r="537" spans="1:11" hidden="1" x14ac:dyDescent="0.35">
      <c r="A537">
        <v>273.2</v>
      </c>
      <c r="B537" s="24">
        <v>43265</v>
      </c>
      <c r="C537">
        <v>1</v>
      </c>
      <c r="D537">
        <v>10</v>
      </c>
      <c r="E537" t="s">
        <v>7</v>
      </c>
      <c r="F537" s="15">
        <v>4521</v>
      </c>
      <c r="G537" t="str">
        <f>_xlfn.XLOOKUP(tbl_GL[[#This Row],[Account_key]],tbl_COA[Account_key],tbl_COA[Class],"Not Found")</f>
        <v>Assets</v>
      </c>
      <c r="H537" t="str">
        <f>_xlfn.XLOOKUP(tbl_GL[[#This Row],[Account_key]],tbl_COA[Account_key],tbl_COA[SubClass],"Not Found")</f>
        <v>Assets</v>
      </c>
      <c r="I537" t="str">
        <f>_xlfn.XLOOKUP(tbl_GL[[#This Row],[Account_key]],tbl_COA[Account_key],tbl_COA[SubClass2],"Not Found")</f>
        <v>Current Assets</v>
      </c>
      <c r="J537" t="str">
        <f>_xlfn.XLOOKUP(tbl_GL[[#This Row],[Account_key]],tbl_COA[Account_key],tbl_COA[SubAccount],,0)</f>
        <v>Cash at Bank</v>
      </c>
      <c r="K537">
        <f>YEAR(tbl_GL[[#This Row],[Date]])</f>
        <v>2018</v>
      </c>
    </row>
    <row r="538" spans="1:11" hidden="1" x14ac:dyDescent="0.35">
      <c r="A538">
        <v>274.10000000000002</v>
      </c>
      <c r="B538" s="24">
        <v>43265</v>
      </c>
      <c r="C538">
        <v>1</v>
      </c>
      <c r="D538">
        <v>230</v>
      </c>
      <c r="E538" t="s">
        <v>4</v>
      </c>
      <c r="F538" s="14">
        <v>-5360</v>
      </c>
      <c r="G538" t="str">
        <f>_xlfn.XLOOKUP(tbl_GL[[#This Row],[Account_key]],tbl_COA[Account_key],tbl_COA[Class],"Not Found")</f>
        <v>Trading account</v>
      </c>
      <c r="H538" t="str">
        <f>_xlfn.XLOOKUP(tbl_GL[[#This Row],[Account_key]],tbl_COA[Account_key],tbl_COA[SubClass],"Not Found")</f>
        <v>Cost of Sales</v>
      </c>
      <c r="I538" t="str">
        <f>_xlfn.XLOOKUP(tbl_GL[[#This Row],[Account_key]],tbl_COA[Account_key],tbl_COA[SubClass2],"Not Found")</f>
        <v>Cost of Sales</v>
      </c>
      <c r="J538" t="str">
        <f>_xlfn.XLOOKUP(tbl_GL[[#This Row],[Account_key]],tbl_COA[Account_key],tbl_COA[SubAccount],,0)</f>
        <v>Cost of Sales</v>
      </c>
      <c r="K538">
        <f>YEAR(tbl_GL[[#This Row],[Date]])</f>
        <v>2018</v>
      </c>
    </row>
    <row r="539" spans="1:11" hidden="1" x14ac:dyDescent="0.35">
      <c r="A539">
        <v>274.2</v>
      </c>
      <c r="B539" s="24">
        <v>43265</v>
      </c>
      <c r="C539">
        <v>1</v>
      </c>
      <c r="D539">
        <v>60</v>
      </c>
      <c r="E539" t="s">
        <v>4</v>
      </c>
      <c r="F539" s="15">
        <v>-5360</v>
      </c>
      <c r="G539" t="str">
        <f>_xlfn.XLOOKUP(tbl_GL[[#This Row],[Account_key]],tbl_COA[Account_key],tbl_COA[Class],"Not Found")</f>
        <v>Assets</v>
      </c>
      <c r="H539" t="str">
        <f>_xlfn.XLOOKUP(tbl_GL[[#This Row],[Account_key]],tbl_COA[Account_key],tbl_COA[SubClass],"Not Found")</f>
        <v>Assets</v>
      </c>
      <c r="I539" t="str">
        <f>_xlfn.XLOOKUP(tbl_GL[[#This Row],[Account_key]],tbl_COA[Account_key],tbl_COA[SubClass2],"Not Found")</f>
        <v>Current Assets</v>
      </c>
      <c r="J539" t="str">
        <f>_xlfn.XLOOKUP(tbl_GL[[#This Row],[Account_key]],tbl_COA[Account_key],tbl_COA[SubAccount],,0)</f>
        <v>Inventory</v>
      </c>
      <c r="K539">
        <f>YEAR(tbl_GL[[#This Row],[Date]])</f>
        <v>2018</v>
      </c>
    </row>
    <row r="540" spans="1:11" hidden="1" x14ac:dyDescent="0.35">
      <c r="A540">
        <v>275.10000000000002</v>
      </c>
      <c r="B540" s="24">
        <v>43265</v>
      </c>
      <c r="C540">
        <v>1</v>
      </c>
      <c r="D540">
        <v>210</v>
      </c>
      <c r="E540" t="s">
        <v>8</v>
      </c>
      <c r="F540" s="15">
        <v>17866</v>
      </c>
      <c r="G540" t="str">
        <f>_xlfn.XLOOKUP(tbl_GL[[#This Row],[Account_key]],tbl_COA[Account_key],tbl_COA[Class],"Not Found")</f>
        <v>Trading account</v>
      </c>
      <c r="H540" t="str">
        <f>_xlfn.XLOOKUP(tbl_GL[[#This Row],[Account_key]],tbl_COA[Account_key],tbl_COA[SubClass],"Not Found")</f>
        <v>Sales</v>
      </c>
      <c r="I540" t="str">
        <f>_xlfn.XLOOKUP(tbl_GL[[#This Row],[Account_key]],tbl_COA[Account_key],tbl_COA[SubClass2],"Not Found")</f>
        <v>Sales</v>
      </c>
      <c r="J540" t="str">
        <f>_xlfn.XLOOKUP(tbl_GL[[#This Row],[Account_key]],tbl_COA[Account_key],tbl_COA[SubAccount],,0)</f>
        <v>Sales</v>
      </c>
      <c r="K540">
        <f>YEAR(tbl_GL[[#This Row],[Date]])</f>
        <v>2018</v>
      </c>
    </row>
    <row r="541" spans="1:11" hidden="1" x14ac:dyDescent="0.35">
      <c r="A541">
        <v>275.2</v>
      </c>
      <c r="B541" s="24">
        <v>43265</v>
      </c>
      <c r="C541">
        <v>1</v>
      </c>
      <c r="D541">
        <v>30</v>
      </c>
      <c r="E541" t="s">
        <v>8</v>
      </c>
      <c r="F541" s="15">
        <v>17866</v>
      </c>
      <c r="G541" t="str">
        <f>_xlfn.XLOOKUP(tbl_GL[[#This Row],[Account_key]],tbl_COA[Account_key],tbl_COA[Class],"Not Found")</f>
        <v>Assets</v>
      </c>
      <c r="H541" t="str">
        <f>_xlfn.XLOOKUP(tbl_GL[[#This Row],[Account_key]],tbl_COA[Account_key],tbl_COA[SubClass],"Not Found")</f>
        <v>Assets</v>
      </c>
      <c r="I541" t="str">
        <f>_xlfn.XLOOKUP(tbl_GL[[#This Row],[Account_key]],tbl_COA[Account_key],tbl_COA[SubClass2],"Not Found")</f>
        <v>Current Assets</v>
      </c>
      <c r="J541" t="str">
        <f>_xlfn.XLOOKUP(tbl_GL[[#This Row],[Account_key]],tbl_COA[Account_key],tbl_COA[SubAccount],,0)</f>
        <v>Trade Receivables</v>
      </c>
      <c r="K541">
        <f>YEAR(tbl_GL[[#This Row],[Date]])</f>
        <v>2018</v>
      </c>
    </row>
    <row r="542" spans="1:11" hidden="1" x14ac:dyDescent="0.35">
      <c r="A542">
        <v>276.10000000000002</v>
      </c>
      <c r="B542" s="24">
        <v>43266</v>
      </c>
      <c r="C542">
        <v>1</v>
      </c>
      <c r="D542">
        <v>10</v>
      </c>
      <c r="E542" t="s">
        <v>112</v>
      </c>
      <c r="F542" s="14">
        <v>-400</v>
      </c>
      <c r="G542" t="str">
        <f>_xlfn.XLOOKUP(tbl_GL[[#This Row],[Account_key]],tbl_COA[Account_key],tbl_COA[Class],"Not Found")</f>
        <v>Assets</v>
      </c>
      <c r="H542" t="str">
        <f>_xlfn.XLOOKUP(tbl_GL[[#This Row],[Account_key]],tbl_COA[Account_key],tbl_COA[SubClass],"Not Found")</f>
        <v>Assets</v>
      </c>
      <c r="I542" t="str">
        <f>_xlfn.XLOOKUP(tbl_GL[[#This Row],[Account_key]],tbl_COA[Account_key],tbl_COA[SubClass2],"Not Found")</f>
        <v>Current Assets</v>
      </c>
      <c r="J542" t="str">
        <f>_xlfn.XLOOKUP(tbl_GL[[#This Row],[Account_key]],tbl_COA[Account_key],tbl_COA[SubAccount],,0)</f>
        <v>Cash at Bank</v>
      </c>
      <c r="K542">
        <f>YEAR(tbl_GL[[#This Row],[Date]])</f>
        <v>2018</v>
      </c>
    </row>
    <row r="543" spans="1:11" hidden="1" x14ac:dyDescent="0.35">
      <c r="A543">
        <v>276.2</v>
      </c>
      <c r="B543" s="24">
        <v>43266</v>
      </c>
      <c r="C543">
        <v>1</v>
      </c>
      <c r="D543">
        <v>121</v>
      </c>
      <c r="E543" t="s">
        <v>112</v>
      </c>
      <c r="F543" s="14">
        <v>-400</v>
      </c>
      <c r="G543" t="str">
        <f>_xlfn.XLOOKUP(tbl_GL[[#This Row],[Account_key]],tbl_COA[Account_key],tbl_COA[Class],"Not Found")</f>
        <v>Liabilities and Owners Equity</v>
      </c>
      <c r="H543" t="str">
        <f>_xlfn.XLOOKUP(tbl_GL[[#This Row],[Account_key]],tbl_COA[Account_key],tbl_COA[SubClass],"Not Found")</f>
        <v>Liabilities</v>
      </c>
      <c r="I543" t="str">
        <f>_xlfn.XLOOKUP(tbl_GL[[#This Row],[Account_key]],tbl_COA[Account_key],tbl_COA[SubClass2],"Not Found")</f>
        <v>Current Liabilities</v>
      </c>
      <c r="J543" t="str">
        <f>_xlfn.XLOOKUP(tbl_GL[[#This Row],[Account_key]],tbl_COA[Account_key],tbl_COA[SubAccount],,0)</f>
        <v>Interest Payable</v>
      </c>
      <c r="K543">
        <f>YEAR(tbl_GL[[#This Row],[Date]])</f>
        <v>2018</v>
      </c>
    </row>
    <row r="544" spans="1:11" hidden="1" x14ac:dyDescent="0.35">
      <c r="A544">
        <v>277.10000000000002</v>
      </c>
      <c r="B544" s="24">
        <v>43266</v>
      </c>
      <c r="C544">
        <v>1</v>
      </c>
      <c r="D544">
        <v>10</v>
      </c>
      <c r="E544" t="s">
        <v>98</v>
      </c>
      <c r="F544" s="15">
        <v>-2330</v>
      </c>
      <c r="G544" t="str">
        <f>_xlfn.XLOOKUP(tbl_GL[[#This Row],[Account_key]],tbl_COA[Account_key],tbl_COA[Class],"Not Found")</f>
        <v>Assets</v>
      </c>
      <c r="H544" t="str">
        <f>_xlfn.XLOOKUP(tbl_GL[[#This Row],[Account_key]],tbl_COA[Account_key],tbl_COA[SubClass],"Not Found")</f>
        <v>Assets</v>
      </c>
      <c r="I544" t="str">
        <f>_xlfn.XLOOKUP(tbl_GL[[#This Row],[Account_key]],tbl_COA[Account_key],tbl_COA[SubClass2],"Not Found")</f>
        <v>Current Assets</v>
      </c>
      <c r="J544" t="str">
        <f>_xlfn.XLOOKUP(tbl_GL[[#This Row],[Account_key]],tbl_COA[Account_key],tbl_COA[SubAccount],,0)</f>
        <v>Cash at Bank</v>
      </c>
      <c r="K544">
        <f>YEAR(tbl_GL[[#This Row],[Date]])</f>
        <v>2018</v>
      </c>
    </row>
    <row r="545" spans="1:11" hidden="1" x14ac:dyDescent="0.35">
      <c r="A545">
        <v>277.2</v>
      </c>
      <c r="B545" s="24">
        <v>43266</v>
      </c>
      <c r="C545">
        <v>1</v>
      </c>
      <c r="D545">
        <v>120</v>
      </c>
      <c r="E545" t="s">
        <v>98</v>
      </c>
      <c r="F545" s="15">
        <v>-2330</v>
      </c>
      <c r="G545" t="str">
        <f>_xlfn.XLOOKUP(tbl_GL[[#This Row],[Account_key]],tbl_COA[Account_key],tbl_COA[Class],"Not Found")</f>
        <v>Liabilities and Owners Equity</v>
      </c>
      <c r="H545" t="str">
        <f>_xlfn.XLOOKUP(tbl_GL[[#This Row],[Account_key]],tbl_COA[Account_key],tbl_COA[SubClass],"Not Found")</f>
        <v>Liabilities</v>
      </c>
      <c r="I545" t="str">
        <f>_xlfn.XLOOKUP(tbl_GL[[#This Row],[Account_key]],tbl_COA[Account_key],tbl_COA[SubClass2],"Not Found")</f>
        <v>Current Liabilities</v>
      </c>
      <c r="J545" t="str">
        <f>_xlfn.XLOOKUP(tbl_GL[[#This Row],[Account_key]],tbl_COA[Account_key],tbl_COA[SubAccount],,0)</f>
        <v>Accrued Expenses</v>
      </c>
      <c r="K545">
        <f>YEAR(tbl_GL[[#This Row],[Date]])</f>
        <v>2018</v>
      </c>
    </row>
    <row r="546" spans="1:11" hidden="1" x14ac:dyDescent="0.35">
      <c r="A546">
        <v>278.10000000000002</v>
      </c>
      <c r="B546" s="24">
        <v>43268</v>
      </c>
      <c r="C546">
        <v>1</v>
      </c>
      <c r="D546">
        <v>260</v>
      </c>
      <c r="E546" t="s">
        <v>97</v>
      </c>
      <c r="F546" s="15">
        <v>-3097</v>
      </c>
      <c r="G546" t="str">
        <f>_xlfn.XLOOKUP(tbl_GL[[#This Row],[Account_key]],tbl_COA[Account_key],tbl_COA[Class],"Not Found")</f>
        <v>Operating account</v>
      </c>
      <c r="H546" t="str">
        <f>_xlfn.XLOOKUP(tbl_GL[[#This Row],[Account_key]],tbl_COA[Account_key],tbl_COA[SubClass],"Not Found")</f>
        <v>Operating Expenses</v>
      </c>
      <c r="I546" t="str">
        <f>_xlfn.XLOOKUP(tbl_GL[[#This Row],[Account_key]],tbl_COA[Account_key],tbl_COA[SubClass2],"Not Found")</f>
        <v>Marketing</v>
      </c>
      <c r="J546" t="str">
        <f>_xlfn.XLOOKUP(tbl_GL[[#This Row],[Account_key]],tbl_COA[Account_key],tbl_COA[SubAccount],,0)</f>
        <v>Commissions</v>
      </c>
      <c r="K546">
        <f>YEAR(tbl_GL[[#This Row],[Date]])</f>
        <v>2018</v>
      </c>
    </row>
    <row r="547" spans="1:11" hidden="1" x14ac:dyDescent="0.35">
      <c r="A547">
        <v>278.2</v>
      </c>
      <c r="B547" s="24">
        <v>43268</v>
      </c>
      <c r="C547">
        <v>1</v>
      </c>
      <c r="D547">
        <v>120</v>
      </c>
      <c r="E547" t="s">
        <v>97</v>
      </c>
      <c r="F547" s="15">
        <v>3097</v>
      </c>
      <c r="G547" t="str">
        <f>_xlfn.XLOOKUP(tbl_GL[[#This Row],[Account_key]],tbl_COA[Account_key],tbl_COA[Class],"Not Found")</f>
        <v>Liabilities and Owners Equity</v>
      </c>
      <c r="H547" t="str">
        <f>_xlfn.XLOOKUP(tbl_GL[[#This Row],[Account_key]],tbl_COA[Account_key],tbl_COA[SubClass],"Not Found")</f>
        <v>Liabilities</v>
      </c>
      <c r="I547" t="str">
        <f>_xlfn.XLOOKUP(tbl_GL[[#This Row],[Account_key]],tbl_COA[Account_key],tbl_COA[SubClass2],"Not Found")</f>
        <v>Current Liabilities</v>
      </c>
      <c r="J547" t="str">
        <f>_xlfn.XLOOKUP(tbl_GL[[#This Row],[Account_key]],tbl_COA[Account_key],tbl_COA[SubAccount],,0)</f>
        <v>Accrued Expenses</v>
      </c>
      <c r="K547">
        <f>YEAR(tbl_GL[[#This Row],[Date]])</f>
        <v>2018</v>
      </c>
    </row>
    <row r="548" spans="1:11" hidden="1" x14ac:dyDescent="0.35">
      <c r="A548">
        <v>279.10000000000002</v>
      </c>
      <c r="B548" s="24">
        <v>43270</v>
      </c>
      <c r="C548">
        <v>1</v>
      </c>
      <c r="D548">
        <v>220</v>
      </c>
      <c r="E548" t="s">
        <v>81</v>
      </c>
      <c r="F548" s="15">
        <v>-2694</v>
      </c>
      <c r="G548" t="str">
        <f>_xlfn.XLOOKUP(tbl_GL[[#This Row],[Account_key]],tbl_COA[Account_key],tbl_COA[Class],"Not Found")</f>
        <v>Trading account</v>
      </c>
      <c r="H548" t="str">
        <f>_xlfn.XLOOKUP(tbl_GL[[#This Row],[Account_key]],tbl_COA[Account_key],tbl_COA[SubClass],"Not Found")</f>
        <v>Sales</v>
      </c>
      <c r="I548" t="str">
        <f>_xlfn.XLOOKUP(tbl_GL[[#This Row],[Account_key]],tbl_COA[Account_key],tbl_COA[SubClass2],"Not Found")</f>
        <v>Sales</v>
      </c>
      <c r="J548" t="str">
        <f>_xlfn.XLOOKUP(tbl_GL[[#This Row],[Account_key]],tbl_COA[Account_key],tbl_COA[SubAccount],,0)</f>
        <v>Sales Return</v>
      </c>
      <c r="K548">
        <f>YEAR(tbl_GL[[#This Row],[Date]])</f>
        <v>2018</v>
      </c>
    </row>
    <row r="549" spans="1:11" hidden="1" x14ac:dyDescent="0.35">
      <c r="A549">
        <v>279.2</v>
      </c>
      <c r="B549" s="24">
        <v>43270</v>
      </c>
      <c r="C549">
        <v>1</v>
      </c>
      <c r="D549">
        <v>20</v>
      </c>
      <c r="E549" t="s">
        <v>81</v>
      </c>
      <c r="F549" s="15">
        <v>-2694</v>
      </c>
      <c r="G549" t="str">
        <f>_xlfn.XLOOKUP(tbl_GL[[#This Row],[Account_key]],tbl_COA[Account_key],tbl_COA[Class],"Not Found")</f>
        <v>Assets</v>
      </c>
      <c r="H549" t="str">
        <f>_xlfn.XLOOKUP(tbl_GL[[#This Row],[Account_key]],tbl_COA[Account_key],tbl_COA[SubClass],"Not Found")</f>
        <v>Assets</v>
      </c>
      <c r="I549" t="str">
        <f>_xlfn.XLOOKUP(tbl_GL[[#This Row],[Account_key]],tbl_COA[Account_key],tbl_COA[SubClass2],"Not Found")</f>
        <v>Current Assets</v>
      </c>
      <c r="J549" t="str">
        <f>_xlfn.XLOOKUP(tbl_GL[[#This Row],[Account_key]],tbl_COA[Account_key],tbl_COA[SubAccount],,0)</f>
        <v>Cash in hand</v>
      </c>
      <c r="K549">
        <f>YEAR(tbl_GL[[#This Row],[Date]])</f>
        <v>2018</v>
      </c>
    </row>
    <row r="550" spans="1:11" hidden="1" x14ac:dyDescent="0.35">
      <c r="A550">
        <v>280.10000000000002</v>
      </c>
      <c r="B550" s="24">
        <v>43270</v>
      </c>
      <c r="C550">
        <v>1</v>
      </c>
      <c r="D550">
        <v>30</v>
      </c>
      <c r="E550" t="s">
        <v>80</v>
      </c>
      <c r="F550" s="15">
        <v>-17792</v>
      </c>
      <c r="G550" t="str">
        <f>_xlfn.XLOOKUP(tbl_GL[[#This Row],[Account_key]],tbl_COA[Account_key],tbl_COA[Class],"Not Found")</f>
        <v>Assets</v>
      </c>
      <c r="H550" t="str">
        <f>_xlfn.XLOOKUP(tbl_GL[[#This Row],[Account_key]],tbl_COA[Account_key],tbl_COA[SubClass],"Not Found")</f>
        <v>Assets</v>
      </c>
      <c r="I550" t="str">
        <f>_xlfn.XLOOKUP(tbl_GL[[#This Row],[Account_key]],tbl_COA[Account_key],tbl_COA[SubClass2],"Not Found")</f>
        <v>Current Assets</v>
      </c>
      <c r="J550" t="str">
        <f>_xlfn.XLOOKUP(tbl_GL[[#This Row],[Account_key]],tbl_COA[Account_key],tbl_COA[SubAccount],,0)</f>
        <v>Trade Receivables</v>
      </c>
      <c r="K550">
        <f>YEAR(tbl_GL[[#This Row],[Date]])</f>
        <v>2018</v>
      </c>
    </row>
    <row r="551" spans="1:11" hidden="1" x14ac:dyDescent="0.35">
      <c r="A551">
        <v>280.2</v>
      </c>
      <c r="B551" s="24">
        <v>43270</v>
      </c>
      <c r="C551">
        <v>1</v>
      </c>
      <c r="D551">
        <v>10</v>
      </c>
      <c r="E551" t="s">
        <v>80</v>
      </c>
      <c r="F551" s="15">
        <v>17792</v>
      </c>
      <c r="G551" t="str">
        <f>_xlfn.XLOOKUP(tbl_GL[[#This Row],[Account_key]],tbl_COA[Account_key],tbl_COA[Class],"Not Found")</f>
        <v>Assets</v>
      </c>
      <c r="H551" t="str">
        <f>_xlfn.XLOOKUP(tbl_GL[[#This Row],[Account_key]],tbl_COA[Account_key],tbl_COA[SubClass],"Not Found")</f>
        <v>Assets</v>
      </c>
      <c r="I551" t="str">
        <f>_xlfn.XLOOKUP(tbl_GL[[#This Row],[Account_key]],tbl_COA[Account_key],tbl_COA[SubClass2],"Not Found")</f>
        <v>Current Assets</v>
      </c>
      <c r="J551" t="str">
        <f>_xlfn.XLOOKUP(tbl_GL[[#This Row],[Account_key]],tbl_COA[Account_key],tbl_COA[SubAccount],,0)</f>
        <v>Cash at Bank</v>
      </c>
      <c r="K551">
        <f>YEAR(tbl_GL[[#This Row],[Date]])</f>
        <v>2018</v>
      </c>
    </row>
    <row r="552" spans="1:11" hidden="1" x14ac:dyDescent="0.35">
      <c r="A552">
        <v>281.10000000000002</v>
      </c>
      <c r="B552" s="24">
        <v>43273</v>
      </c>
      <c r="C552">
        <v>1</v>
      </c>
      <c r="D552">
        <v>230</v>
      </c>
      <c r="E552" t="s">
        <v>4</v>
      </c>
      <c r="F552" s="14">
        <v>-373</v>
      </c>
      <c r="G552" t="str">
        <f>_xlfn.XLOOKUP(tbl_GL[[#This Row],[Account_key]],tbl_COA[Account_key],tbl_COA[Class],"Not Found")</f>
        <v>Trading account</v>
      </c>
      <c r="H552" t="str">
        <f>_xlfn.XLOOKUP(tbl_GL[[#This Row],[Account_key]],tbl_COA[Account_key],tbl_COA[SubClass],"Not Found")</f>
        <v>Cost of Sales</v>
      </c>
      <c r="I552" t="str">
        <f>_xlfn.XLOOKUP(tbl_GL[[#This Row],[Account_key]],tbl_COA[Account_key],tbl_COA[SubClass2],"Not Found")</f>
        <v>Cost of Sales</v>
      </c>
      <c r="J552" t="str">
        <f>_xlfn.XLOOKUP(tbl_GL[[#This Row],[Account_key]],tbl_COA[Account_key],tbl_COA[SubAccount],,0)</f>
        <v>Cost of Sales</v>
      </c>
      <c r="K552">
        <f>YEAR(tbl_GL[[#This Row],[Date]])</f>
        <v>2018</v>
      </c>
    </row>
    <row r="553" spans="1:11" hidden="1" x14ac:dyDescent="0.35">
      <c r="A553">
        <v>281.2</v>
      </c>
      <c r="B553" s="24">
        <v>43273</v>
      </c>
      <c r="C553">
        <v>1</v>
      </c>
      <c r="D553">
        <v>60</v>
      </c>
      <c r="E553" t="s">
        <v>4</v>
      </c>
      <c r="F553" s="15">
        <v>-373</v>
      </c>
      <c r="G553" t="str">
        <f>_xlfn.XLOOKUP(tbl_GL[[#This Row],[Account_key]],tbl_COA[Account_key],tbl_COA[Class],"Not Found")</f>
        <v>Assets</v>
      </c>
      <c r="H553" t="str">
        <f>_xlfn.XLOOKUP(tbl_GL[[#This Row],[Account_key]],tbl_COA[Account_key],tbl_COA[SubClass],"Not Found")</f>
        <v>Assets</v>
      </c>
      <c r="I553" t="str">
        <f>_xlfn.XLOOKUP(tbl_GL[[#This Row],[Account_key]],tbl_COA[Account_key],tbl_COA[SubClass2],"Not Found")</f>
        <v>Current Assets</v>
      </c>
      <c r="J553" t="str">
        <f>_xlfn.XLOOKUP(tbl_GL[[#This Row],[Account_key]],tbl_COA[Account_key],tbl_COA[SubAccount],,0)</f>
        <v>Inventory</v>
      </c>
      <c r="K553">
        <f>YEAR(tbl_GL[[#This Row],[Date]])</f>
        <v>2018</v>
      </c>
    </row>
    <row r="554" spans="1:11" hidden="1" x14ac:dyDescent="0.35">
      <c r="A554">
        <v>282.10000000000002</v>
      </c>
      <c r="B554" s="24">
        <v>43273</v>
      </c>
      <c r="C554">
        <v>1</v>
      </c>
      <c r="D554">
        <v>210</v>
      </c>
      <c r="E554" t="s">
        <v>8</v>
      </c>
      <c r="F554" s="15">
        <v>1244</v>
      </c>
      <c r="G554" t="str">
        <f>_xlfn.XLOOKUP(tbl_GL[[#This Row],[Account_key]],tbl_COA[Account_key],tbl_COA[Class],"Not Found")</f>
        <v>Trading account</v>
      </c>
      <c r="H554" t="str">
        <f>_xlfn.XLOOKUP(tbl_GL[[#This Row],[Account_key]],tbl_COA[Account_key],tbl_COA[SubClass],"Not Found")</f>
        <v>Sales</v>
      </c>
      <c r="I554" t="str">
        <f>_xlfn.XLOOKUP(tbl_GL[[#This Row],[Account_key]],tbl_COA[Account_key],tbl_COA[SubClass2],"Not Found")</f>
        <v>Sales</v>
      </c>
      <c r="J554" t="str">
        <f>_xlfn.XLOOKUP(tbl_GL[[#This Row],[Account_key]],tbl_COA[Account_key],tbl_COA[SubAccount],,0)</f>
        <v>Sales</v>
      </c>
      <c r="K554">
        <f>YEAR(tbl_GL[[#This Row],[Date]])</f>
        <v>2018</v>
      </c>
    </row>
    <row r="555" spans="1:11" hidden="1" x14ac:dyDescent="0.35">
      <c r="A555">
        <v>282.2</v>
      </c>
      <c r="B555" s="24">
        <v>43273</v>
      </c>
      <c r="C555">
        <v>1</v>
      </c>
      <c r="D555">
        <v>30</v>
      </c>
      <c r="E555" t="s">
        <v>8</v>
      </c>
      <c r="F555" s="15">
        <v>1244</v>
      </c>
      <c r="G555" t="str">
        <f>_xlfn.XLOOKUP(tbl_GL[[#This Row],[Account_key]],tbl_COA[Account_key],tbl_COA[Class],"Not Found")</f>
        <v>Assets</v>
      </c>
      <c r="H555" t="str">
        <f>_xlfn.XLOOKUP(tbl_GL[[#This Row],[Account_key]],tbl_COA[Account_key],tbl_COA[SubClass],"Not Found")</f>
        <v>Assets</v>
      </c>
      <c r="I555" t="str">
        <f>_xlfn.XLOOKUP(tbl_GL[[#This Row],[Account_key]],tbl_COA[Account_key],tbl_COA[SubClass2],"Not Found")</f>
        <v>Current Assets</v>
      </c>
      <c r="J555" t="str">
        <f>_xlfn.XLOOKUP(tbl_GL[[#This Row],[Account_key]],tbl_COA[Account_key],tbl_COA[SubAccount],,0)</f>
        <v>Trade Receivables</v>
      </c>
      <c r="K555">
        <f>YEAR(tbl_GL[[#This Row],[Date]])</f>
        <v>2018</v>
      </c>
    </row>
    <row r="556" spans="1:11" hidden="1" x14ac:dyDescent="0.35">
      <c r="A556">
        <v>283.10000000000002</v>
      </c>
      <c r="B556" s="24">
        <v>43273</v>
      </c>
      <c r="C556">
        <v>1</v>
      </c>
      <c r="D556">
        <v>260</v>
      </c>
      <c r="E556" t="s">
        <v>97</v>
      </c>
      <c r="F556" s="15">
        <v>-2620</v>
      </c>
      <c r="G556" t="str">
        <f>_xlfn.XLOOKUP(tbl_GL[[#This Row],[Account_key]],tbl_COA[Account_key],tbl_COA[Class],"Not Found")</f>
        <v>Operating account</v>
      </c>
      <c r="H556" t="str">
        <f>_xlfn.XLOOKUP(tbl_GL[[#This Row],[Account_key]],tbl_COA[Account_key],tbl_COA[SubClass],"Not Found")</f>
        <v>Operating Expenses</v>
      </c>
      <c r="I556" t="str">
        <f>_xlfn.XLOOKUP(tbl_GL[[#This Row],[Account_key]],tbl_COA[Account_key],tbl_COA[SubClass2],"Not Found")</f>
        <v>Marketing</v>
      </c>
      <c r="J556" t="str">
        <f>_xlfn.XLOOKUP(tbl_GL[[#This Row],[Account_key]],tbl_COA[Account_key],tbl_COA[SubAccount],,0)</f>
        <v>Commissions</v>
      </c>
      <c r="K556">
        <f>YEAR(tbl_GL[[#This Row],[Date]])</f>
        <v>2018</v>
      </c>
    </row>
    <row r="557" spans="1:11" hidden="1" x14ac:dyDescent="0.35">
      <c r="A557">
        <v>283.2</v>
      </c>
      <c r="B557" s="24">
        <v>43273</v>
      </c>
      <c r="C557">
        <v>1</v>
      </c>
      <c r="D557">
        <v>120</v>
      </c>
      <c r="E557" t="s">
        <v>97</v>
      </c>
      <c r="F557" s="15">
        <v>2620</v>
      </c>
      <c r="G557" t="str">
        <f>_xlfn.XLOOKUP(tbl_GL[[#This Row],[Account_key]],tbl_COA[Account_key],tbl_COA[Class],"Not Found")</f>
        <v>Liabilities and Owners Equity</v>
      </c>
      <c r="H557" t="str">
        <f>_xlfn.XLOOKUP(tbl_GL[[#This Row],[Account_key]],tbl_COA[Account_key],tbl_COA[SubClass],"Not Found")</f>
        <v>Liabilities</v>
      </c>
      <c r="I557" t="str">
        <f>_xlfn.XLOOKUP(tbl_GL[[#This Row],[Account_key]],tbl_COA[Account_key],tbl_COA[SubClass2],"Not Found")</f>
        <v>Current Liabilities</v>
      </c>
      <c r="J557" t="str">
        <f>_xlfn.XLOOKUP(tbl_GL[[#This Row],[Account_key]],tbl_COA[Account_key],tbl_COA[SubAccount],,0)</f>
        <v>Accrued Expenses</v>
      </c>
      <c r="K557">
        <f>YEAR(tbl_GL[[#This Row],[Date]])</f>
        <v>2018</v>
      </c>
    </row>
    <row r="558" spans="1:11" hidden="1" x14ac:dyDescent="0.35">
      <c r="A558">
        <v>284.10000000000002</v>
      </c>
      <c r="B558" s="24">
        <v>43273</v>
      </c>
      <c r="C558">
        <v>1</v>
      </c>
      <c r="D558">
        <v>10</v>
      </c>
      <c r="E558" t="s">
        <v>98</v>
      </c>
      <c r="F558" s="15">
        <v>-3073</v>
      </c>
      <c r="G558" t="str">
        <f>_xlfn.XLOOKUP(tbl_GL[[#This Row],[Account_key]],tbl_COA[Account_key],tbl_COA[Class],"Not Found")</f>
        <v>Assets</v>
      </c>
      <c r="H558" t="str">
        <f>_xlfn.XLOOKUP(tbl_GL[[#This Row],[Account_key]],tbl_COA[Account_key],tbl_COA[SubClass],"Not Found")</f>
        <v>Assets</v>
      </c>
      <c r="I558" t="str">
        <f>_xlfn.XLOOKUP(tbl_GL[[#This Row],[Account_key]],tbl_COA[Account_key],tbl_COA[SubClass2],"Not Found")</f>
        <v>Current Assets</v>
      </c>
      <c r="J558" t="str">
        <f>_xlfn.XLOOKUP(tbl_GL[[#This Row],[Account_key]],tbl_COA[Account_key],tbl_COA[SubAccount],,0)</f>
        <v>Cash at Bank</v>
      </c>
      <c r="K558">
        <f>YEAR(tbl_GL[[#This Row],[Date]])</f>
        <v>2018</v>
      </c>
    </row>
    <row r="559" spans="1:11" hidden="1" x14ac:dyDescent="0.35">
      <c r="A559">
        <v>284.2</v>
      </c>
      <c r="B559" s="24">
        <v>43273</v>
      </c>
      <c r="C559">
        <v>1</v>
      </c>
      <c r="D559">
        <v>120</v>
      </c>
      <c r="E559" t="s">
        <v>98</v>
      </c>
      <c r="F559" s="15">
        <v>-3073</v>
      </c>
      <c r="G559" t="str">
        <f>_xlfn.XLOOKUP(tbl_GL[[#This Row],[Account_key]],tbl_COA[Account_key],tbl_COA[Class],"Not Found")</f>
        <v>Liabilities and Owners Equity</v>
      </c>
      <c r="H559" t="str">
        <f>_xlfn.XLOOKUP(tbl_GL[[#This Row],[Account_key]],tbl_COA[Account_key],tbl_COA[SubClass],"Not Found")</f>
        <v>Liabilities</v>
      </c>
      <c r="I559" t="str">
        <f>_xlfn.XLOOKUP(tbl_GL[[#This Row],[Account_key]],tbl_COA[Account_key],tbl_COA[SubClass2],"Not Found")</f>
        <v>Current Liabilities</v>
      </c>
      <c r="J559" t="str">
        <f>_xlfn.XLOOKUP(tbl_GL[[#This Row],[Account_key]],tbl_COA[Account_key],tbl_COA[SubAccount],,0)</f>
        <v>Accrued Expenses</v>
      </c>
      <c r="K559">
        <f>YEAR(tbl_GL[[#This Row],[Date]])</f>
        <v>2018</v>
      </c>
    </row>
    <row r="560" spans="1:11" hidden="1" x14ac:dyDescent="0.35">
      <c r="A560">
        <v>285.10000000000002</v>
      </c>
      <c r="B560" s="24">
        <v>43273</v>
      </c>
      <c r="C560">
        <v>1</v>
      </c>
      <c r="D560">
        <v>30</v>
      </c>
      <c r="E560" t="s">
        <v>80</v>
      </c>
      <c r="F560" s="15">
        <v>-15638</v>
      </c>
      <c r="G560" t="str">
        <f>_xlfn.XLOOKUP(tbl_GL[[#This Row],[Account_key]],tbl_COA[Account_key],tbl_COA[Class],"Not Found")</f>
        <v>Assets</v>
      </c>
      <c r="H560" t="str">
        <f>_xlfn.XLOOKUP(tbl_GL[[#This Row],[Account_key]],tbl_COA[Account_key],tbl_COA[SubClass],"Not Found")</f>
        <v>Assets</v>
      </c>
      <c r="I560" t="str">
        <f>_xlfn.XLOOKUP(tbl_GL[[#This Row],[Account_key]],tbl_COA[Account_key],tbl_COA[SubClass2],"Not Found")</f>
        <v>Current Assets</v>
      </c>
      <c r="J560" t="str">
        <f>_xlfn.XLOOKUP(tbl_GL[[#This Row],[Account_key]],tbl_COA[Account_key],tbl_COA[SubAccount],,0)</f>
        <v>Trade Receivables</v>
      </c>
      <c r="K560">
        <f>YEAR(tbl_GL[[#This Row],[Date]])</f>
        <v>2018</v>
      </c>
    </row>
    <row r="561" spans="1:11" hidden="1" x14ac:dyDescent="0.35">
      <c r="A561">
        <v>285.2</v>
      </c>
      <c r="B561" s="24">
        <v>43273</v>
      </c>
      <c r="C561">
        <v>1</v>
      </c>
      <c r="D561">
        <v>10</v>
      </c>
      <c r="E561" t="s">
        <v>80</v>
      </c>
      <c r="F561" s="15">
        <v>15638</v>
      </c>
      <c r="G561" t="str">
        <f>_xlfn.XLOOKUP(tbl_GL[[#This Row],[Account_key]],tbl_COA[Account_key],tbl_COA[Class],"Not Found")</f>
        <v>Assets</v>
      </c>
      <c r="H561" t="str">
        <f>_xlfn.XLOOKUP(tbl_GL[[#This Row],[Account_key]],tbl_COA[Account_key],tbl_COA[SubClass],"Not Found")</f>
        <v>Assets</v>
      </c>
      <c r="I561" t="str">
        <f>_xlfn.XLOOKUP(tbl_GL[[#This Row],[Account_key]],tbl_COA[Account_key],tbl_COA[SubClass2],"Not Found")</f>
        <v>Current Assets</v>
      </c>
      <c r="J561" t="str">
        <f>_xlfn.XLOOKUP(tbl_GL[[#This Row],[Account_key]],tbl_COA[Account_key],tbl_COA[SubAccount],,0)</f>
        <v>Cash at Bank</v>
      </c>
      <c r="K561">
        <f>YEAR(tbl_GL[[#This Row],[Date]])</f>
        <v>2018</v>
      </c>
    </row>
    <row r="562" spans="1:11" hidden="1" x14ac:dyDescent="0.35">
      <c r="A562">
        <v>286.10000000000002</v>
      </c>
      <c r="B562" s="24">
        <v>43275</v>
      </c>
      <c r="C562">
        <v>1</v>
      </c>
      <c r="D562">
        <v>330</v>
      </c>
      <c r="E562" t="s">
        <v>99</v>
      </c>
      <c r="F562" s="15">
        <v>-85</v>
      </c>
      <c r="G562" t="str">
        <f>_xlfn.XLOOKUP(tbl_GL[[#This Row],[Account_key]],tbl_COA[Account_key],tbl_COA[Class],"Not Found")</f>
        <v>Operating account</v>
      </c>
      <c r="H562" t="str">
        <f>_xlfn.XLOOKUP(tbl_GL[[#This Row],[Account_key]],tbl_COA[Account_key],tbl_COA[SubClass],"Not Found")</f>
        <v>Operating Expenses</v>
      </c>
      <c r="I562" t="str">
        <f>_xlfn.XLOOKUP(tbl_GL[[#This Row],[Account_key]],tbl_COA[Account_key],tbl_COA[SubClass2],"Not Found")</f>
        <v>Administration</v>
      </c>
      <c r="J562" t="str">
        <f>_xlfn.XLOOKUP(tbl_GL[[#This Row],[Account_key]],tbl_COA[Account_key],tbl_COA[SubAccount],,0)</f>
        <v>Telephone</v>
      </c>
      <c r="K562">
        <f>YEAR(tbl_GL[[#This Row],[Date]])</f>
        <v>2018</v>
      </c>
    </row>
    <row r="563" spans="1:11" hidden="1" x14ac:dyDescent="0.35">
      <c r="A563">
        <v>286.2</v>
      </c>
      <c r="B563" s="24">
        <v>43275</v>
      </c>
      <c r="C563">
        <v>1</v>
      </c>
      <c r="D563">
        <v>20</v>
      </c>
      <c r="E563" t="s">
        <v>99</v>
      </c>
      <c r="F563" s="15">
        <v>-85</v>
      </c>
      <c r="G563" t="str">
        <f>_xlfn.XLOOKUP(tbl_GL[[#This Row],[Account_key]],tbl_COA[Account_key],tbl_COA[Class],"Not Found")</f>
        <v>Assets</v>
      </c>
      <c r="H563" t="str">
        <f>_xlfn.XLOOKUP(tbl_GL[[#This Row],[Account_key]],tbl_COA[Account_key],tbl_COA[SubClass],"Not Found")</f>
        <v>Assets</v>
      </c>
      <c r="I563" t="str">
        <f>_xlfn.XLOOKUP(tbl_GL[[#This Row],[Account_key]],tbl_COA[Account_key],tbl_COA[SubClass2],"Not Found")</f>
        <v>Current Assets</v>
      </c>
      <c r="J563" t="str">
        <f>_xlfn.XLOOKUP(tbl_GL[[#This Row],[Account_key]],tbl_COA[Account_key],tbl_COA[SubAccount],,0)</f>
        <v>Cash in hand</v>
      </c>
      <c r="K563">
        <f>YEAR(tbl_GL[[#This Row],[Date]])</f>
        <v>2018</v>
      </c>
    </row>
    <row r="564" spans="1:11" hidden="1" x14ac:dyDescent="0.35">
      <c r="A564">
        <v>287.10000000000002</v>
      </c>
      <c r="B564" s="24">
        <v>43275</v>
      </c>
      <c r="C564">
        <v>1</v>
      </c>
      <c r="D564">
        <v>230</v>
      </c>
      <c r="E564" t="s">
        <v>4</v>
      </c>
      <c r="F564" s="14">
        <v>-1365</v>
      </c>
      <c r="G564" t="str">
        <f>_xlfn.XLOOKUP(tbl_GL[[#This Row],[Account_key]],tbl_COA[Account_key],tbl_COA[Class],"Not Found")</f>
        <v>Trading account</v>
      </c>
      <c r="H564" t="str">
        <f>_xlfn.XLOOKUP(tbl_GL[[#This Row],[Account_key]],tbl_COA[Account_key],tbl_COA[SubClass],"Not Found")</f>
        <v>Cost of Sales</v>
      </c>
      <c r="I564" t="str">
        <f>_xlfn.XLOOKUP(tbl_GL[[#This Row],[Account_key]],tbl_COA[Account_key],tbl_COA[SubClass2],"Not Found")</f>
        <v>Cost of Sales</v>
      </c>
      <c r="J564" t="str">
        <f>_xlfn.XLOOKUP(tbl_GL[[#This Row],[Account_key]],tbl_COA[Account_key],tbl_COA[SubAccount],,0)</f>
        <v>Cost of Sales</v>
      </c>
      <c r="K564">
        <f>YEAR(tbl_GL[[#This Row],[Date]])</f>
        <v>2018</v>
      </c>
    </row>
    <row r="565" spans="1:11" hidden="1" x14ac:dyDescent="0.35">
      <c r="A565">
        <v>287.2</v>
      </c>
      <c r="B565" s="24">
        <v>43275</v>
      </c>
      <c r="C565">
        <v>1</v>
      </c>
      <c r="D565">
        <v>60</v>
      </c>
      <c r="E565" t="s">
        <v>4</v>
      </c>
      <c r="F565" s="15">
        <v>-1365</v>
      </c>
      <c r="G565" t="str">
        <f>_xlfn.XLOOKUP(tbl_GL[[#This Row],[Account_key]],tbl_COA[Account_key],tbl_COA[Class],"Not Found")</f>
        <v>Assets</v>
      </c>
      <c r="H565" t="str">
        <f>_xlfn.XLOOKUP(tbl_GL[[#This Row],[Account_key]],tbl_COA[Account_key],tbl_COA[SubClass],"Not Found")</f>
        <v>Assets</v>
      </c>
      <c r="I565" t="str">
        <f>_xlfn.XLOOKUP(tbl_GL[[#This Row],[Account_key]],tbl_COA[Account_key],tbl_COA[SubClass2],"Not Found")</f>
        <v>Current Assets</v>
      </c>
      <c r="J565" t="str">
        <f>_xlfn.XLOOKUP(tbl_GL[[#This Row],[Account_key]],tbl_COA[Account_key],tbl_COA[SubAccount],,0)</f>
        <v>Inventory</v>
      </c>
      <c r="K565">
        <f>YEAR(tbl_GL[[#This Row],[Date]])</f>
        <v>2018</v>
      </c>
    </row>
    <row r="566" spans="1:11" hidden="1" x14ac:dyDescent="0.35">
      <c r="A566">
        <v>288.10000000000002</v>
      </c>
      <c r="B566" s="24">
        <v>43275</v>
      </c>
      <c r="C566">
        <v>1</v>
      </c>
      <c r="D566">
        <v>300</v>
      </c>
      <c r="E566" t="s">
        <v>97</v>
      </c>
      <c r="F566" s="15">
        <v>-2583</v>
      </c>
      <c r="G566" t="str">
        <f>_xlfn.XLOOKUP(tbl_GL[[#This Row],[Account_key]],tbl_COA[Account_key],tbl_COA[Class],"Not Found")</f>
        <v>Operating account</v>
      </c>
      <c r="H566" t="str">
        <f>_xlfn.XLOOKUP(tbl_GL[[#This Row],[Account_key]],tbl_COA[Account_key],tbl_COA[SubClass],"Not Found")</f>
        <v>Operating Expenses</v>
      </c>
      <c r="I566" t="str">
        <f>_xlfn.XLOOKUP(tbl_GL[[#This Row],[Account_key]],tbl_COA[Account_key],tbl_COA[SubClass2],"Not Found")</f>
        <v>Administration</v>
      </c>
      <c r="J566" t="str">
        <f>_xlfn.XLOOKUP(tbl_GL[[#This Row],[Account_key]],tbl_COA[Account_key],tbl_COA[SubAccount],,0)</f>
        <v>Entertainment</v>
      </c>
      <c r="K566">
        <f>YEAR(tbl_GL[[#This Row],[Date]])</f>
        <v>2018</v>
      </c>
    </row>
    <row r="567" spans="1:11" hidden="1" x14ac:dyDescent="0.35">
      <c r="A567">
        <v>288.2</v>
      </c>
      <c r="B567" s="24">
        <v>43275</v>
      </c>
      <c r="C567">
        <v>1</v>
      </c>
      <c r="D567">
        <v>120</v>
      </c>
      <c r="E567" t="s">
        <v>97</v>
      </c>
      <c r="F567" s="15">
        <v>2583</v>
      </c>
      <c r="G567" t="str">
        <f>_xlfn.XLOOKUP(tbl_GL[[#This Row],[Account_key]],tbl_COA[Account_key],tbl_COA[Class],"Not Found")</f>
        <v>Liabilities and Owners Equity</v>
      </c>
      <c r="H567" t="str">
        <f>_xlfn.XLOOKUP(tbl_GL[[#This Row],[Account_key]],tbl_COA[Account_key],tbl_COA[SubClass],"Not Found")</f>
        <v>Liabilities</v>
      </c>
      <c r="I567" t="str">
        <f>_xlfn.XLOOKUP(tbl_GL[[#This Row],[Account_key]],tbl_COA[Account_key],tbl_COA[SubClass2],"Not Found")</f>
        <v>Current Liabilities</v>
      </c>
      <c r="J567" t="str">
        <f>_xlfn.XLOOKUP(tbl_GL[[#This Row],[Account_key]],tbl_COA[Account_key],tbl_COA[SubAccount],,0)</f>
        <v>Accrued Expenses</v>
      </c>
      <c r="K567">
        <f>YEAR(tbl_GL[[#This Row],[Date]])</f>
        <v>2018</v>
      </c>
    </row>
    <row r="568" spans="1:11" hidden="1" x14ac:dyDescent="0.35">
      <c r="A568">
        <v>289.10000000000002</v>
      </c>
      <c r="B568" s="24">
        <v>43275</v>
      </c>
      <c r="C568">
        <v>1</v>
      </c>
      <c r="D568">
        <v>210</v>
      </c>
      <c r="E568" t="s">
        <v>7</v>
      </c>
      <c r="F568" s="15">
        <v>4549</v>
      </c>
      <c r="G568" t="str">
        <f>_xlfn.XLOOKUP(tbl_GL[[#This Row],[Account_key]],tbl_COA[Account_key],tbl_COA[Class],"Not Found")</f>
        <v>Trading account</v>
      </c>
      <c r="H568" t="str">
        <f>_xlfn.XLOOKUP(tbl_GL[[#This Row],[Account_key]],tbl_COA[Account_key],tbl_COA[SubClass],"Not Found")</f>
        <v>Sales</v>
      </c>
      <c r="I568" t="str">
        <f>_xlfn.XLOOKUP(tbl_GL[[#This Row],[Account_key]],tbl_COA[Account_key],tbl_COA[SubClass2],"Not Found")</f>
        <v>Sales</v>
      </c>
      <c r="J568" t="str">
        <f>_xlfn.XLOOKUP(tbl_GL[[#This Row],[Account_key]],tbl_COA[Account_key],tbl_COA[SubAccount],,0)</f>
        <v>Sales</v>
      </c>
      <c r="K568">
        <f>YEAR(tbl_GL[[#This Row],[Date]])</f>
        <v>2018</v>
      </c>
    </row>
    <row r="569" spans="1:11" hidden="1" x14ac:dyDescent="0.35">
      <c r="A569">
        <v>289.2</v>
      </c>
      <c r="B569" s="24">
        <v>43275</v>
      </c>
      <c r="C569">
        <v>1</v>
      </c>
      <c r="D569">
        <v>10</v>
      </c>
      <c r="E569" t="s">
        <v>7</v>
      </c>
      <c r="F569" s="15">
        <v>4549</v>
      </c>
      <c r="G569" t="str">
        <f>_xlfn.XLOOKUP(tbl_GL[[#This Row],[Account_key]],tbl_COA[Account_key],tbl_COA[Class],"Not Found")</f>
        <v>Assets</v>
      </c>
      <c r="H569" t="str">
        <f>_xlfn.XLOOKUP(tbl_GL[[#This Row],[Account_key]],tbl_COA[Account_key],tbl_COA[SubClass],"Not Found")</f>
        <v>Assets</v>
      </c>
      <c r="I569" t="str">
        <f>_xlfn.XLOOKUP(tbl_GL[[#This Row],[Account_key]],tbl_COA[Account_key],tbl_COA[SubClass2],"Not Found")</f>
        <v>Current Assets</v>
      </c>
      <c r="J569" t="str">
        <f>_xlfn.XLOOKUP(tbl_GL[[#This Row],[Account_key]],tbl_COA[Account_key],tbl_COA[SubAccount],,0)</f>
        <v>Cash at Bank</v>
      </c>
      <c r="K569">
        <f>YEAR(tbl_GL[[#This Row],[Date]])</f>
        <v>2018</v>
      </c>
    </row>
    <row r="570" spans="1:11" hidden="1" x14ac:dyDescent="0.35">
      <c r="A570">
        <v>290.10000000000002</v>
      </c>
      <c r="B570" s="24">
        <v>43275</v>
      </c>
      <c r="C570">
        <v>1</v>
      </c>
      <c r="D570">
        <v>230</v>
      </c>
      <c r="E570" t="s">
        <v>4</v>
      </c>
      <c r="F570" s="14">
        <v>-4717</v>
      </c>
      <c r="G570" t="str">
        <f>_xlfn.XLOOKUP(tbl_GL[[#This Row],[Account_key]],tbl_COA[Account_key],tbl_COA[Class],"Not Found")</f>
        <v>Trading account</v>
      </c>
      <c r="H570" t="str">
        <f>_xlfn.XLOOKUP(tbl_GL[[#This Row],[Account_key]],tbl_COA[Account_key],tbl_COA[SubClass],"Not Found")</f>
        <v>Cost of Sales</v>
      </c>
      <c r="I570" t="str">
        <f>_xlfn.XLOOKUP(tbl_GL[[#This Row],[Account_key]],tbl_COA[Account_key],tbl_COA[SubClass2],"Not Found")</f>
        <v>Cost of Sales</v>
      </c>
      <c r="J570" t="str">
        <f>_xlfn.XLOOKUP(tbl_GL[[#This Row],[Account_key]],tbl_COA[Account_key],tbl_COA[SubAccount],,0)</f>
        <v>Cost of Sales</v>
      </c>
      <c r="K570">
        <f>YEAR(tbl_GL[[#This Row],[Date]])</f>
        <v>2018</v>
      </c>
    </row>
    <row r="571" spans="1:11" hidden="1" x14ac:dyDescent="0.35">
      <c r="A571">
        <v>290.2</v>
      </c>
      <c r="B571" s="24">
        <v>43275</v>
      </c>
      <c r="C571">
        <v>1</v>
      </c>
      <c r="D571">
        <v>60</v>
      </c>
      <c r="E571" t="s">
        <v>4</v>
      </c>
      <c r="F571" s="15">
        <v>-4717</v>
      </c>
      <c r="G571" t="str">
        <f>_xlfn.XLOOKUP(tbl_GL[[#This Row],[Account_key]],tbl_COA[Account_key],tbl_COA[Class],"Not Found")</f>
        <v>Assets</v>
      </c>
      <c r="H571" t="str">
        <f>_xlfn.XLOOKUP(tbl_GL[[#This Row],[Account_key]],tbl_COA[Account_key],tbl_COA[SubClass],"Not Found")</f>
        <v>Assets</v>
      </c>
      <c r="I571" t="str">
        <f>_xlfn.XLOOKUP(tbl_GL[[#This Row],[Account_key]],tbl_COA[Account_key],tbl_COA[SubClass2],"Not Found")</f>
        <v>Current Assets</v>
      </c>
      <c r="J571" t="str">
        <f>_xlfn.XLOOKUP(tbl_GL[[#This Row],[Account_key]],tbl_COA[Account_key],tbl_COA[SubAccount],,0)</f>
        <v>Inventory</v>
      </c>
      <c r="K571">
        <f>YEAR(tbl_GL[[#This Row],[Date]])</f>
        <v>2018</v>
      </c>
    </row>
    <row r="572" spans="1:11" hidden="1" x14ac:dyDescent="0.35">
      <c r="A572">
        <v>291.10000000000002</v>
      </c>
      <c r="B572" s="24">
        <v>43275</v>
      </c>
      <c r="C572">
        <v>1</v>
      </c>
      <c r="D572">
        <v>210</v>
      </c>
      <c r="E572" t="s">
        <v>8</v>
      </c>
      <c r="F572" s="15">
        <v>15724</v>
      </c>
      <c r="G572" t="str">
        <f>_xlfn.XLOOKUP(tbl_GL[[#This Row],[Account_key]],tbl_COA[Account_key],tbl_COA[Class],"Not Found")</f>
        <v>Trading account</v>
      </c>
      <c r="H572" t="str">
        <f>_xlfn.XLOOKUP(tbl_GL[[#This Row],[Account_key]],tbl_COA[Account_key],tbl_COA[SubClass],"Not Found")</f>
        <v>Sales</v>
      </c>
      <c r="I572" t="str">
        <f>_xlfn.XLOOKUP(tbl_GL[[#This Row],[Account_key]],tbl_COA[Account_key],tbl_COA[SubClass2],"Not Found")</f>
        <v>Sales</v>
      </c>
      <c r="J572" t="str">
        <f>_xlfn.XLOOKUP(tbl_GL[[#This Row],[Account_key]],tbl_COA[Account_key],tbl_COA[SubAccount],,0)</f>
        <v>Sales</v>
      </c>
      <c r="K572">
        <f>YEAR(tbl_GL[[#This Row],[Date]])</f>
        <v>2018</v>
      </c>
    </row>
    <row r="573" spans="1:11" hidden="1" x14ac:dyDescent="0.35">
      <c r="A573">
        <v>291.2</v>
      </c>
      <c r="B573" s="24">
        <v>43275</v>
      </c>
      <c r="C573">
        <v>1</v>
      </c>
      <c r="D573">
        <v>30</v>
      </c>
      <c r="E573" t="s">
        <v>8</v>
      </c>
      <c r="F573" s="15">
        <v>15724</v>
      </c>
      <c r="G573" t="str">
        <f>_xlfn.XLOOKUP(tbl_GL[[#This Row],[Account_key]],tbl_COA[Account_key],tbl_COA[Class],"Not Found")</f>
        <v>Assets</v>
      </c>
      <c r="H573" t="str">
        <f>_xlfn.XLOOKUP(tbl_GL[[#This Row],[Account_key]],tbl_COA[Account_key],tbl_COA[SubClass],"Not Found")</f>
        <v>Assets</v>
      </c>
      <c r="I573" t="str">
        <f>_xlfn.XLOOKUP(tbl_GL[[#This Row],[Account_key]],tbl_COA[Account_key],tbl_COA[SubClass2],"Not Found")</f>
        <v>Current Assets</v>
      </c>
      <c r="J573" t="str">
        <f>_xlfn.XLOOKUP(tbl_GL[[#This Row],[Account_key]],tbl_COA[Account_key],tbl_COA[SubAccount],,0)</f>
        <v>Trade Receivables</v>
      </c>
      <c r="K573">
        <f>YEAR(tbl_GL[[#This Row],[Date]])</f>
        <v>2018</v>
      </c>
    </row>
    <row r="574" spans="1:11" hidden="1" x14ac:dyDescent="0.35">
      <c r="A574">
        <v>292.10000000000002</v>
      </c>
      <c r="B574" s="24">
        <v>43277</v>
      </c>
      <c r="C574">
        <v>1</v>
      </c>
      <c r="D574">
        <v>10</v>
      </c>
      <c r="E574" t="s">
        <v>98</v>
      </c>
      <c r="F574" s="15">
        <v>-2684</v>
      </c>
      <c r="G574" t="str">
        <f>_xlfn.XLOOKUP(tbl_GL[[#This Row],[Account_key]],tbl_COA[Account_key],tbl_COA[Class],"Not Found")</f>
        <v>Assets</v>
      </c>
      <c r="H574" t="str">
        <f>_xlfn.XLOOKUP(tbl_GL[[#This Row],[Account_key]],tbl_COA[Account_key],tbl_COA[SubClass],"Not Found")</f>
        <v>Assets</v>
      </c>
      <c r="I574" t="str">
        <f>_xlfn.XLOOKUP(tbl_GL[[#This Row],[Account_key]],tbl_COA[Account_key],tbl_COA[SubClass2],"Not Found")</f>
        <v>Current Assets</v>
      </c>
      <c r="J574" t="str">
        <f>_xlfn.XLOOKUP(tbl_GL[[#This Row],[Account_key]],tbl_COA[Account_key],tbl_COA[SubAccount],,0)</f>
        <v>Cash at Bank</v>
      </c>
      <c r="K574">
        <f>YEAR(tbl_GL[[#This Row],[Date]])</f>
        <v>2018</v>
      </c>
    </row>
    <row r="575" spans="1:11" hidden="1" x14ac:dyDescent="0.35">
      <c r="A575">
        <v>292.2</v>
      </c>
      <c r="B575" s="24">
        <v>43277</v>
      </c>
      <c r="C575">
        <v>1</v>
      </c>
      <c r="D575">
        <v>120</v>
      </c>
      <c r="E575" t="s">
        <v>98</v>
      </c>
      <c r="F575" s="15">
        <v>-2684</v>
      </c>
      <c r="G575" t="str">
        <f>_xlfn.XLOOKUP(tbl_GL[[#This Row],[Account_key]],tbl_COA[Account_key],tbl_COA[Class],"Not Found")</f>
        <v>Liabilities and Owners Equity</v>
      </c>
      <c r="H575" t="str">
        <f>_xlfn.XLOOKUP(tbl_GL[[#This Row],[Account_key]],tbl_COA[Account_key],tbl_COA[SubClass],"Not Found")</f>
        <v>Liabilities</v>
      </c>
      <c r="I575" t="str">
        <f>_xlfn.XLOOKUP(tbl_GL[[#This Row],[Account_key]],tbl_COA[Account_key],tbl_COA[SubClass2],"Not Found")</f>
        <v>Current Liabilities</v>
      </c>
      <c r="J575" t="str">
        <f>_xlfn.XLOOKUP(tbl_GL[[#This Row],[Account_key]],tbl_COA[Account_key],tbl_COA[SubAccount],,0)</f>
        <v>Accrued Expenses</v>
      </c>
      <c r="K575">
        <f>YEAR(tbl_GL[[#This Row],[Date]])</f>
        <v>2018</v>
      </c>
    </row>
    <row r="576" spans="1:11" hidden="1" x14ac:dyDescent="0.35">
      <c r="A576">
        <v>293.10000000000002</v>
      </c>
      <c r="B576" s="24">
        <v>43279</v>
      </c>
      <c r="C576">
        <v>1</v>
      </c>
      <c r="D576">
        <v>300</v>
      </c>
      <c r="E576" t="s">
        <v>97</v>
      </c>
      <c r="F576" s="15">
        <v>-2778</v>
      </c>
      <c r="G576" t="str">
        <f>_xlfn.XLOOKUP(tbl_GL[[#This Row],[Account_key]],tbl_COA[Account_key],tbl_COA[Class],"Not Found")</f>
        <v>Operating account</v>
      </c>
      <c r="H576" t="str">
        <f>_xlfn.XLOOKUP(tbl_GL[[#This Row],[Account_key]],tbl_COA[Account_key],tbl_COA[SubClass],"Not Found")</f>
        <v>Operating Expenses</v>
      </c>
      <c r="I576" t="str">
        <f>_xlfn.XLOOKUP(tbl_GL[[#This Row],[Account_key]],tbl_COA[Account_key],tbl_COA[SubClass2],"Not Found")</f>
        <v>Administration</v>
      </c>
      <c r="J576" t="str">
        <f>_xlfn.XLOOKUP(tbl_GL[[#This Row],[Account_key]],tbl_COA[Account_key],tbl_COA[SubAccount],,0)</f>
        <v>Entertainment</v>
      </c>
      <c r="K576">
        <f>YEAR(tbl_GL[[#This Row],[Date]])</f>
        <v>2018</v>
      </c>
    </row>
    <row r="577" spans="1:11" hidden="1" x14ac:dyDescent="0.35">
      <c r="A577">
        <v>293.2</v>
      </c>
      <c r="B577" s="24">
        <v>43279</v>
      </c>
      <c r="C577">
        <v>1</v>
      </c>
      <c r="D577">
        <v>120</v>
      </c>
      <c r="E577" t="s">
        <v>97</v>
      </c>
      <c r="F577" s="15">
        <v>2778</v>
      </c>
      <c r="G577" t="str">
        <f>_xlfn.XLOOKUP(tbl_GL[[#This Row],[Account_key]],tbl_COA[Account_key],tbl_COA[Class],"Not Found")</f>
        <v>Liabilities and Owners Equity</v>
      </c>
      <c r="H577" t="str">
        <f>_xlfn.XLOOKUP(tbl_GL[[#This Row],[Account_key]],tbl_COA[Account_key],tbl_COA[SubClass],"Not Found")</f>
        <v>Liabilities</v>
      </c>
      <c r="I577" t="str">
        <f>_xlfn.XLOOKUP(tbl_GL[[#This Row],[Account_key]],tbl_COA[Account_key],tbl_COA[SubClass2],"Not Found")</f>
        <v>Current Liabilities</v>
      </c>
      <c r="J577" t="str">
        <f>_xlfn.XLOOKUP(tbl_GL[[#This Row],[Account_key]],tbl_COA[Account_key],tbl_COA[SubAccount],,0)</f>
        <v>Accrued Expenses</v>
      </c>
      <c r="K577">
        <f>YEAR(tbl_GL[[#This Row],[Date]])</f>
        <v>2018</v>
      </c>
    </row>
    <row r="578" spans="1:11" hidden="1" x14ac:dyDescent="0.35">
      <c r="A578">
        <v>294.10000000000002</v>
      </c>
      <c r="B578" s="24">
        <v>43281</v>
      </c>
      <c r="C578">
        <v>1</v>
      </c>
      <c r="D578">
        <v>10</v>
      </c>
      <c r="E578" t="s">
        <v>110</v>
      </c>
      <c r="F578">
        <v>31</v>
      </c>
      <c r="G578" t="str">
        <f>_xlfn.XLOOKUP(tbl_GL[[#This Row],[Account_key]],tbl_COA[Account_key],tbl_COA[Class],"Not Found")</f>
        <v>Assets</v>
      </c>
      <c r="H578" t="str">
        <f>_xlfn.XLOOKUP(tbl_GL[[#This Row],[Account_key]],tbl_COA[Account_key],tbl_COA[SubClass],"Not Found")</f>
        <v>Assets</v>
      </c>
      <c r="I578" t="str">
        <f>_xlfn.XLOOKUP(tbl_GL[[#This Row],[Account_key]],tbl_COA[Account_key],tbl_COA[SubClass2],"Not Found")</f>
        <v>Current Assets</v>
      </c>
      <c r="J578" t="str">
        <f>_xlfn.XLOOKUP(tbl_GL[[#This Row],[Account_key]],tbl_COA[Account_key],tbl_COA[SubAccount],,0)</f>
        <v>Cash at Bank</v>
      </c>
      <c r="K578">
        <f>YEAR(tbl_GL[[#This Row],[Date]])</f>
        <v>2018</v>
      </c>
    </row>
    <row r="579" spans="1:11" hidden="1" x14ac:dyDescent="0.35">
      <c r="A579">
        <v>294.2</v>
      </c>
      <c r="B579" s="24">
        <v>43281</v>
      </c>
      <c r="C579">
        <v>1</v>
      </c>
      <c r="D579">
        <v>430</v>
      </c>
      <c r="E579" t="s">
        <v>110</v>
      </c>
      <c r="F579">
        <v>31</v>
      </c>
      <c r="G579" t="str">
        <f>_xlfn.XLOOKUP(tbl_GL[[#This Row],[Account_key]],tbl_COA[Account_key],tbl_COA[Class],"Not Found")</f>
        <v>Non-operating</v>
      </c>
      <c r="H579" t="str">
        <f>_xlfn.XLOOKUP(tbl_GL[[#This Row],[Account_key]],tbl_COA[Account_key],tbl_COA[SubClass],"Not Found")</f>
        <v>Exchange Loss/Gain</v>
      </c>
      <c r="I579" t="str">
        <f>_xlfn.XLOOKUP(tbl_GL[[#This Row],[Account_key]],tbl_COA[Account_key],tbl_COA[SubClass2],"Not Found")</f>
        <v>Exchange Loss/Gain</v>
      </c>
      <c r="J579" t="str">
        <f>_xlfn.XLOOKUP(tbl_GL[[#This Row],[Account_key]],tbl_COA[Account_key],tbl_COA[SubAccount],,0)</f>
        <v>Exchange Loss/Gain</v>
      </c>
      <c r="K579">
        <f>YEAR(tbl_GL[[#This Row],[Date]])</f>
        <v>2018</v>
      </c>
    </row>
    <row r="580" spans="1:11" hidden="1" x14ac:dyDescent="0.35">
      <c r="A580">
        <v>295.10000000000002</v>
      </c>
      <c r="B580" s="24">
        <v>43281</v>
      </c>
      <c r="C580">
        <v>1</v>
      </c>
      <c r="D580">
        <v>10</v>
      </c>
      <c r="E580" t="s">
        <v>113</v>
      </c>
      <c r="F580" s="15">
        <v>326</v>
      </c>
      <c r="G580" t="str">
        <f>_xlfn.XLOOKUP(tbl_GL[[#This Row],[Account_key]],tbl_COA[Account_key],tbl_COA[Class],"Not Found")</f>
        <v>Assets</v>
      </c>
      <c r="H580" t="str">
        <f>_xlfn.XLOOKUP(tbl_GL[[#This Row],[Account_key]],tbl_COA[Account_key],tbl_COA[SubClass],"Not Found")</f>
        <v>Assets</v>
      </c>
      <c r="I580" t="str">
        <f>_xlfn.XLOOKUP(tbl_GL[[#This Row],[Account_key]],tbl_COA[Account_key],tbl_COA[SubClass2],"Not Found")</f>
        <v>Current Assets</v>
      </c>
      <c r="J580" t="str">
        <f>_xlfn.XLOOKUP(tbl_GL[[#This Row],[Account_key]],tbl_COA[Account_key],tbl_COA[SubAccount],,0)</f>
        <v>Cash at Bank</v>
      </c>
      <c r="K580">
        <f>YEAR(tbl_GL[[#This Row],[Date]])</f>
        <v>2018</v>
      </c>
    </row>
    <row r="581" spans="1:11" hidden="1" x14ac:dyDescent="0.35">
      <c r="A581">
        <v>295.2</v>
      </c>
      <c r="B581" s="24">
        <v>43281</v>
      </c>
      <c r="C581">
        <v>1</v>
      </c>
      <c r="D581">
        <v>410</v>
      </c>
      <c r="E581" t="s">
        <v>113</v>
      </c>
      <c r="F581" s="15">
        <v>326</v>
      </c>
      <c r="G581" t="str">
        <f>_xlfn.XLOOKUP(tbl_GL[[#This Row],[Account_key]],tbl_COA[Account_key],tbl_COA[Class],"Not Found")</f>
        <v>Non-operating</v>
      </c>
      <c r="H581" t="str">
        <f>_xlfn.XLOOKUP(tbl_GL[[#This Row],[Account_key]],tbl_COA[Account_key],tbl_COA[SubClass],"Not Found")</f>
        <v>Interest Income</v>
      </c>
      <c r="I581" t="str">
        <f>_xlfn.XLOOKUP(tbl_GL[[#This Row],[Account_key]],tbl_COA[Account_key],tbl_COA[SubClass2],"Not Found")</f>
        <v>Interest Income</v>
      </c>
      <c r="J581" t="str">
        <f>_xlfn.XLOOKUP(tbl_GL[[#This Row],[Account_key]],tbl_COA[Account_key],tbl_COA[SubAccount],,0)</f>
        <v>Interest Income</v>
      </c>
      <c r="K581">
        <f>YEAR(tbl_GL[[#This Row],[Date]])</f>
        <v>2018</v>
      </c>
    </row>
    <row r="582" spans="1:11" hidden="1" x14ac:dyDescent="0.35">
      <c r="A582">
        <v>296.10000000000002</v>
      </c>
      <c r="B582" s="24">
        <v>43281</v>
      </c>
      <c r="C582">
        <v>1</v>
      </c>
      <c r="D582">
        <v>440</v>
      </c>
      <c r="E582" t="s">
        <v>112</v>
      </c>
      <c r="F582">
        <v>-400</v>
      </c>
      <c r="G582" t="str">
        <f>_xlfn.XLOOKUP(tbl_GL[[#This Row],[Account_key]],tbl_COA[Account_key],tbl_COA[Class],"Not Found")</f>
        <v>Interest &amp; Tax</v>
      </c>
      <c r="H582" t="str">
        <f>_xlfn.XLOOKUP(tbl_GL[[#This Row],[Account_key]],tbl_COA[Account_key],tbl_COA[SubClass],"Not Found")</f>
        <v>Interest Expense</v>
      </c>
      <c r="I582" t="str">
        <f>_xlfn.XLOOKUP(tbl_GL[[#This Row],[Account_key]],tbl_COA[Account_key],tbl_COA[SubClass2],"Not Found")</f>
        <v>Interest Expense</v>
      </c>
      <c r="J582" t="str">
        <f>_xlfn.XLOOKUP(tbl_GL[[#This Row],[Account_key]],tbl_COA[Account_key],tbl_COA[SubAccount],,0)</f>
        <v>Interest Expense</v>
      </c>
      <c r="K582">
        <f>YEAR(tbl_GL[[#This Row],[Date]])</f>
        <v>2018</v>
      </c>
    </row>
    <row r="583" spans="1:11" hidden="1" x14ac:dyDescent="0.35">
      <c r="A583">
        <v>296.2</v>
      </c>
      <c r="B583" s="24">
        <v>43281</v>
      </c>
      <c r="C583">
        <v>1</v>
      </c>
      <c r="D583">
        <v>121</v>
      </c>
      <c r="E583" t="s">
        <v>112</v>
      </c>
      <c r="F583">
        <v>400</v>
      </c>
      <c r="G583" t="str">
        <f>_xlfn.XLOOKUP(tbl_GL[[#This Row],[Account_key]],tbl_COA[Account_key],tbl_COA[Class],"Not Found")</f>
        <v>Liabilities and Owners Equity</v>
      </c>
      <c r="H583" t="str">
        <f>_xlfn.XLOOKUP(tbl_GL[[#This Row],[Account_key]],tbl_COA[Account_key],tbl_COA[SubClass],"Not Found")</f>
        <v>Liabilities</v>
      </c>
      <c r="I583" t="str">
        <f>_xlfn.XLOOKUP(tbl_GL[[#This Row],[Account_key]],tbl_COA[Account_key],tbl_COA[SubClass2],"Not Found")</f>
        <v>Current Liabilities</v>
      </c>
      <c r="J583" t="str">
        <f>_xlfn.XLOOKUP(tbl_GL[[#This Row],[Account_key]],tbl_COA[Account_key],tbl_COA[SubAccount],,0)</f>
        <v>Interest Payable</v>
      </c>
      <c r="K583">
        <f>YEAR(tbl_GL[[#This Row],[Date]])</f>
        <v>2018</v>
      </c>
    </row>
    <row r="584" spans="1:11" hidden="1" x14ac:dyDescent="0.35">
      <c r="A584">
        <v>297.10000000000002</v>
      </c>
      <c r="B584" s="24">
        <v>43281</v>
      </c>
      <c r="C584">
        <v>1</v>
      </c>
      <c r="D584">
        <v>400</v>
      </c>
      <c r="E584" t="s">
        <v>104</v>
      </c>
      <c r="F584" s="15">
        <v>-500</v>
      </c>
      <c r="G584" t="str">
        <f>_xlfn.XLOOKUP(tbl_GL[[#This Row],[Account_key]],tbl_COA[Account_key],tbl_COA[Class],"Not Found")</f>
        <v>Operating account</v>
      </c>
      <c r="H584" t="str">
        <f>_xlfn.XLOOKUP(tbl_GL[[#This Row],[Account_key]],tbl_COA[Account_key],tbl_COA[SubClass],"Not Found")</f>
        <v>Depreciation &amp; Amortization</v>
      </c>
      <c r="I584" t="str">
        <f>_xlfn.XLOOKUP(tbl_GL[[#This Row],[Account_key]],tbl_COA[Account_key],tbl_COA[SubClass2],"Not Found")</f>
        <v>Amortization</v>
      </c>
      <c r="J584" t="str">
        <f>_xlfn.XLOOKUP(tbl_GL[[#This Row],[Account_key]],tbl_COA[Account_key],tbl_COA[SubAccount],,0)</f>
        <v>Amortization of Intangible Assets</v>
      </c>
      <c r="K584">
        <f>YEAR(tbl_GL[[#This Row],[Date]])</f>
        <v>2018</v>
      </c>
    </row>
    <row r="585" spans="1:11" hidden="1" x14ac:dyDescent="0.35">
      <c r="A585">
        <v>297.2</v>
      </c>
      <c r="B585" s="24">
        <v>43281</v>
      </c>
      <c r="C585">
        <v>1</v>
      </c>
      <c r="D585">
        <v>100</v>
      </c>
      <c r="E585" t="s">
        <v>104</v>
      </c>
      <c r="F585" s="15">
        <v>-500</v>
      </c>
      <c r="G585" t="str">
        <f>_xlfn.XLOOKUP(tbl_GL[[#This Row],[Account_key]],tbl_COA[Account_key],tbl_COA[Class],"Not Found")</f>
        <v>Assets</v>
      </c>
      <c r="H585" t="str">
        <f>_xlfn.XLOOKUP(tbl_GL[[#This Row],[Account_key]],tbl_COA[Account_key],tbl_COA[SubClass],"Not Found")</f>
        <v>Assets</v>
      </c>
      <c r="I585" t="str">
        <f>_xlfn.XLOOKUP(tbl_GL[[#This Row],[Account_key]],tbl_COA[Account_key],tbl_COA[SubClass2],"Not Found")</f>
        <v>Non-Current Assets</v>
      </c>
      <c r="J585" t="str">
        <f>_xlfn.XLOOKUP(tbl_GL[[#This Row],[Account_key]],tbl_COA[Account_key],tbl_COA[SubAccount],,0)</f>
        <v>Patents and trademarks</v>
      </c>
      <c r="K585">
        <f>YEAR(tbl_GL[[#This Row],[Date]])</f>
        <v>2018</v>
      </c>
    </row>
    <row r="586" spans="1:11" hidden="1" x14ac:dyDescent="0.35">
      <c r="A586">
        <v>298.10000000000002</v>
      </c>
      <c r="B586" s="24">
        <v>43281</v>
      </c>
      <c r="C586">
        <v>1</v>
      </c>
      <c r="D586" s="9">
        <v>450</v>
      </c>
      <c r="E586" s="1" t="s">
        <v>108</v>
      </c>
      <c r="F586" s="15">
        <v>-537</v>
      </c>
      <c r="G586" t="str">
        <f>_xlfn.XLOOKUP(tbl_GL[[#This Row],[Account_key]],tbl_COA[Account_key],tbl_COA[Class],"Not Found")</f>
        <v>Interest &amp; Tax</v>
      </c>
      <c r="H586" t="str">
        <f>_xlfn.XLOOKUP(tbl_GL[[#This Row],[Account_key]],tbl_COA[Account_key],tbl_COA[SubClass],"Not Found")</f>
        <v>Taxation</v>
      </c>
      <c r="I586" t="str">
        <f>_xlfn.XLOOKUP(tbl_GL[[#This Row],[Account_key]],tbl_COA[Account_key],tbl_COA[SubClass2],"Not Found")</f>
        <v>Taxation</v>
      </c>
      <c r="J586" t="str">
        <f>_xlfn.XLOOKUP(tbl_GL[[#This Row],[Account_key]],tbl_COA[Account_key],tbl_COA[SubAccount],,0)</f>
        <v>Taxation</v>
      </c>
      <c r="K586">
        <f>YEAR(tbl_GL[[#This Row],[Date]])</f>
        <v>2018</v>
      </c>
    </row>
    <row r="587" spans="1:11" hidden="1" x14ac:dyDescent="0.35">
      <c r="A587">
        <v>298.2</v>
      </c>
      <c r="B587" s="24">
        <v>43281</v>
      </c>
      <c r="C587">
        <v>1</v>
      </c>
      <c r="D587" s="9">
        <v>122</v>
      </c>
      <c r="E587" s="1" t="s">
        <v>108</v>
      </c>
      <c r="F587" s="15">
        <v>537</v>
      </c>
      <c r="G587" t="str">
        <f>_xlfn.XLOOKUP(tbl_GL[[#This Row],[Account_key]],tbl_COA[Account_key],tbl_COA[Class],"Not Found")</f>
        <v>Liabilities and Owners Equity</v>
      </c>
      <c r="H587" t="str">
        <f>_xlfn.XLOOKUP(tbl_GL[[#This Row],[Account_key]],tbl_COA[Account_key],tbl_COA[SubClass],"Not Found")</f>
        <v>Liabilities</v>
      </c>
      <c r="I587" t="str">
        <f>_xlfn.XLOOKUP(tbl_GL[[#This Row],[Account_key]],tbl_COA[Account_key],tbl_COA[SubClass2],"Not Found")</f>
        <v>Current Liabilities</v>
      </c>
      <c r="J587" t="str">
        <f>_xlfn.XLOOKUP(tbl_GL[[#This Row],[Account_key]],tbl_COA[Account_key],tbl_COA[SubAccount],,0)</f>
        <v>Tax payable</v>
      </c>
      <c r="K587">
        <f>YEAR(tbl_GL[[#This Row],[Date]])</f>
        <v>2018</v>
      </c>
    </row>
    <row r="588" spans="1:11" hidden="1" x14ac:dyDescent="0.35">
      <c r="A588">
        <v>299.10000000000002</v>
      </c>
      <c r="B588" s="24">
        <v>43281</v>
      </c>
      <c r="C588">
        <v>1</v>
      </c>
      <c r="D588">
        <v>330</v>
      </c>
      <c r="E588" t="s">
        <v>97</v>
      </c>
      <c r="F588" s="15">
        <v>-2000</v>
      </c>
      <c r="G588" t="str">
        <f>_xlfn.XLOOKUP(tbl_GL[[#This Row],[Account_key]],tbl_COA[Account_key],tbl_COA[Class],"Not Found")</f>
        <v>Operating account</v>
      </c>
      <c r="H588" t="str">
        <f>_xlfn.XLOOKUP(tbl_GL[[#This Row],[Account_key]],tbl_COA[Account_key],tbl_COA[SubClass],"Not Found")</f>
        <v>Operating Expenses</v>
      </c>
      <c r="I588" t="str">
        <f>_xlfn.XLOOKUP(tbl_GL[[#This Row],[Account_key]],tbl_COA[Account_key],tbl_COA[SubClass2],"Not Found")</f>
        <v>Administration</v>
      </c>
      <c r="J588" t="str">
        <f>_xlfn.XLOOKUP(tbl_GL[[#This Row],[Account_key]],tbl_COA[Account_key],tbl_COA[SubAccount],,0)</f>
        <v>Telephone</v>
      </c>
      <c r="K588">
        <f>YEAR(tbl_GL[[#This Row],[Date]])</f>
        <v>2018</v>
      </c>
    </row>
    <row r="589" spans="1:11" hidden="1" x14ac:dyDescent="0.35">
      <c r="A589">
        <v>299.2</v>
      </c>
      <c r="B589" s="24">
        <v>43281</v>
      </c>
      <c r="C589">
        <v>1</v>
      </c>
      <c r="D589">
        <v>120</v>
      </c>
      <c r="E589" t="s">
        <v>97</v>
      </c>
      <c r="F589" s="15">
        <v>2000</v>
      </c>
      <c r="G589" t="str">
        <f>_xlfn.XLOOKUP(tbl_GL[[#This Row],[Account_key]],tbl_COA[Account_key],tbl_COA[Class],"Not Found")</f>
        <v>Liabilities and Owners Equity</v>
      </c>
      <c r="H589" t="str">
        <f>_xlfn.XLOOKUP(tbl_GL[[#This Row],[Account_key]],tbl_COA[Account_key],tbl_COA[SubClass],"Not Found")</f>
        <v>Liabilities</v>
      </c>
      <c r="I589" t="str">
        <f>_xlfn.XLOOKUP(tbl_GL[[#This Row],[Account_key]],tbl_COA[Account_key],tbl_COA[SubClass2],"Not Found")</f>
        <v>Current Liabilities</v>
      </c>
      <c r="J589" t="str">
        <f>_xlfn.XLOOKUP(tbl_GL[[#This Row],[Account_key]],tbl_COA[Account_key],tbl_COA[SubAccount],,0)</f>
        <v>Accrued Expenses</v>
      </c>
      <c r="K589">
        <f>YEAR(tbl_GL[[#This Row],[Date]])</f>
        <v>2018</v>
      </c>
    </row>
    <row r="590" spans="1:11" hidden="1" x14ac:dyDescent="0.35">
      <c r="A590">
        <v>300.10000000000002</v>
      </c>
      <c r="B590" s="24">
        <v>43281</v>
      </c>
      <c r="C590">
        <v>1</v>
      </c>
      <c r="D590">
        <v>240</v>
      </c>
      <c r="E590" t="s">
        <v>56</v>
      </c>
      <c r="F590" s="15">
        <v>-5000</v>
      </c>
      <c r="G590" t="str">
        <f>_xlfn.XLOOKUP(tbl_GL[[#This Row],[Account_key]],tbl_COA[Account_key],tbl_COA[Class],"Not Found")</f>
        <v>Operating account</v>
      </c>
      <c r="H590" t="str">
        <f>_xlfn.XLOOKUP(tbl_GL[[#This Row],[Account_key]],tbl_COA[Account_key],tbl_COA[SubClass],"Not Found")</f>
        <v>Operating Expenses</v>
      </c>
      <c r="I590" t="str">
        <f>_xlfn.XLOOKUP(tbl_GL[[#This Row],[Account_key]],tbl_COA[Account_key],tbl_COA[SubClass2],"Not Found")</f>
        <v>Sales &amp; Distribution</v>
      </c>
      <c r="J590" t="str">
        <f>_xlfn.XLOOKUP(tbl_GL[[#This Row],[Account_key]],tbl_COA[Account_key],tbl_COA[SubAccount],,0)</f>
        <v>Salaries</v>
      </c>
      <c r="K590">
        <f>YEAR(tbl_GL[[#This Row],[Date]])</f>
        <v>2018</v>
      </c>
    </row>
    <row r="591" spans="1:11" hidden="1" x14ac:dyDescent="0.35">
      <c r="A591">
        <v>300.2</v>
      </c>
      <c r="B591" s="24">
        <v>43281</v>
      </c>
      <c r="C591">
        <v>1</v>
      </c>
      <c r="D591">
        <v>10</v>
      </c>
      <c r="E591" t="s">
        <v>56</v>
      </c>
      <c r="F591" s="15">
        <v>-5000</v>
      </c>
      <c r="G591" t="str">
        <f>_xlfn.XLOOKUP(tbl_GL[[#This Row],[Account_key]],tbl_COA[Account_key],tbl_COA[Class],"Not Found")</f>
        <v>Assets</v>
      </c>
      <c r="H591" t="str">
        <f>_xlfn.XLOOKUP(tbl_GL[[#This Row],[Account_key]],tbl_COA[Account_key],tbl_COA[SubClass],"Not Found")</f>
        <v>Assets</v>
      </c>
      <c r="I591" t="str">
        <f>_xlfn.XLOOKUP(tbl_GL[[#This Row],[Account_key]],tbl_COA[Account_key],tbl_COA[SubClass2],"Not Found")</f>
        <v>Current Assets</v>
      </c>
      <c r="J591" t="str">
        <f>_xlfn.XLOOKUP(tbl_GL[[#This Row],[Account_key]],tbl_COA[Account_key],tbl_COA[SubAccount],,0)</f>
        <v>Cash at Bank</v>
      </c>
      <c r="K591">
        <f>YEAR(tbl_GL[[#This Row],[Date]])</f>
        <v>2018</v>
      </c>
    </row>
    <row r="592" spans="1:11" hidden="1" x14ac:dyDescent="0.35">
      <c r="A592">
        <v>302.10000000000002</v>
      </c>
      <c r="B592" s="24">
        <v>43281</v>
      </c>
      <c r="C592">
        <v>1</v>
      </c>
      <c r="D592" s="8">
        <v>380</v>
      </c>
      <c r="E592" t="s">
        <v>101</v>
      </c>
      <c r="F592" s="14">
        <v>-10000</v>
      </c>
      <c r="G592" t="str">
        <f>_xlfn.XLOOKUP(tbl_GL[[#This Row],[Account_key]],tbl_COA[Account_key],tbl_COA[Class],"Not Found")</f>
        <v>Operating account</v>
      </c>
      <c r="H592" t="str">
        <f>_xlfn.XLOOKUP(tbl_GL[[#This Row],[Account_key]],tbl_COA[Account_key],tbl_COA[SubClass],"Not Found")</f>
        <v>Depreciation &amp; Amortization</v>
      </c>
      <c r="I592" t="str">
        <f>_xlfn.XLOOKUP(tbl_GL[[#This Row],[Account_key]],tbl_COA[Account_key],tbl_COA[SubClass2],"Not Found")</f>
        <v>Depreciation</v>
      </c>
      <c r="J592" t="str">
        <f>_xlfn.XLOOKUP(tbl_GL[[#This Row],[Account_key]],tbl_COA[Account_key],tbl_COA[SubAccount],,0)</f>
        <v>Equipment</v>
      </c>
      <c r="K592">
        <f>YEAR(tbl_GL[[#This Row],[Date]])</f>
        <v>2018</v>
      </c>
    </row>
    <row r="593" spans="1:11" hidden="1" x14ac:dyDescent="0.35">
      <c r="A593">
        <v>302.2</v>
      </c>
      <c r="B593" s="24">
        <v>43281</v>
      </c>
      <c r="C593">
        <v>1</v>
      </c>
      <c r="D593" s="8">
        <v>90</v>
      </c>
      <c r="E593" t="s">
        <v>101</v>
      </c>
      <c r="F593" s="14">
        <v>-10000</v>
      </c>
      <c r="G593" t="str">
        <f>_xlfn.XLOOKUP(tbl_GL[[#This Row],[Account_key]],tbl_COA[Account_key],tbl_COA[Class],"Not Found")</f>
        <v>Assets</v>
      </c>
      <c r="H593" t="str">
        <f>_xlfn.XLOOKUP(tbl_GL[[#This Row],[Account_key]],tbl_COA[Account_key],tbl_COA[SubClass],"Not Found")</f>
        <v>Assets</v>
      </c>
      <c r="I593" t="str">
        <f>_xlfn.XLOOKUP(tbl_GL[[#This Row],[Account_key]],tbl_COA[Account_key],tbl_COA[SubClass2],"Not Found")</f>
        <v>Non-Current Assets</v>
      </c>
      <c r="J593" t="str">
        <f>_xlfn.XLOOKUP(tbl_GL[[#This Row],[Account_key]],tbl_COA[Account_key],tbl_COA[SubAccount],,0)</f>
        <v>Office Furniture &amp; Equipment</v>
      </c>
      <c r="K593">
        <f>YEAR(tbl_GL[[#This Row],[Date]])</f>
        <v>2018</v>
      </c>
    </row>
    <row r="594" spans="1:11" hidden="1" x14ac:dyDescent="0.35">
      <c r="A594">
        <v>303.10000000000002</v>
      </c>
      <c r="B594" s="24">
        <v>43281</v>
      </c>
      <c r="C594">
        <v>1</v>
      </c>
      <c r="D594">
        <v>30</v>
      </c>
      <c r="E594" t="s">
        <v>80</v>
      </c>
      <c r="F594" s="15">
        <v>-17866</v>
      </c>
      <c r="G594" t="str">
        <f>_xlfn.XLOOKUP(tbl_GL[[#This Row],[Account_key]],tbl_COA[Account_key],tbl_COA[Class],"Not Found")</f>
        <v>Assets</v>
      </c>
      <c r="H594" t="str">
        <f>_xlfn.XLOOKUP(tbl_GL[[#This Row],[Account_key]],tbl_COA[Account_key],tbl_COA[SubClass],"Not Found")</f>
        <v>Assets</v>
      </c>
      <c r="I594" t="str">
        <f>_xlfn.XLOOKUP(tbl_GL[[#This Row],[Account_key]],tbl_COA[Account_key],tbl_COA[SubClass2],"Not Found")</f>
        <v>Current Assets</v>
      </c>
      <c r="J594" t="str">
        <f>_xlfn.XLOOKUP(tbl_GL[[#This Row],[Account_key]],tbl_COA[Account_key],tbl_COA[SubAccount],,0)</f>
        <v>Trade Receivables</v>
      </c>
      <c r="K594">
        <f>YEAR(tbl_GL[[#This Row],[Date]])</f>
        <v>2018</v>
      </c>
    </row>
    <row r="595" spans="1:11" hidden="1" x14ac:dyDescent="0.35">
      <c r="A595">
        <v>303.2</v>
      </c>
      <c r="B595" s="24">
        <v>43281</v>
      </c>
      <c r="C595">
        <v>1</v>
      </c>
      <c r="D595">
        <v>10</v>
      </c>
      <c r="E595" t="s">
        <v>80</v>
      </c>
      <c r="F595" s="15">
        <v>17866</v>
      </c>
      <c r="G595" t="str">
        <f>_xlfn.XLOOKUP(tbl_GL[[#This Row],[Account_key]],tbl_COA[Account_key],tbl_COA[Class],"Not Found")</f>
        <v>Assets</v>
      </c>
      <c r="H595" t="str">
        <f>_xlfn.XLOOKUP(tbl_GL[[#This Row],[Account_key]],tbl_COA[Account_key],tbl_COA[SubClass],"Not Found")</f>
        <v>Assets</v>
      </c>
      <c r="I595" t="str">
        <f>_xlfn.XLOOKUP(tbl_GL[[#This Row],[Account_key]],tbl_COA[Account_key],tbl_COA[SubClass2],"Not Found")</f>
        <v>Current Assets</v>
      </c>
      <c r="J595" t="str">
        <f>_xlfn.XLOOKUP(tbl_GL[[#This Row],[Account_key]],tbl_COA[Account_key],tbl_COA[SubAccount],,0)</f>
        <v>Cash at Bank</v>
      </c>
      <c r="K595">
        <f>YEAR(tbl_GL[[#This Row],[Date]])</f>
        <v>2018</v>
      </c>
    </row>
    <row r="596" spans="1:11" hidden="1" x14ac:dyDescent="0.35">
      <c r="A596">
        <v>304.10000000000002</v>
      </c>
      <c r="B596" s="24">
        <v>43282</v>
      </c>
      <c r="C596">
        <v>1</v>
      </c>
      <c r="D596">
        <v>10</v>
      </c>
      <c r="E596" t="s">
        <v>98</v>
      </c>
      <c r="F596" s="15">
        <v>-2474</v>
      </c>
      <c r="G596" t="str">
        <f>_xlfn.XLOOKUP(tbl_GL[[#This Row],[Account_key]],tbl_COA[Account_key],tbl_COA[Class],"Not Found")</f>
        <v>Assets</v>
      </c>
      <c r="H596" t="str">
        <f>_xlfn.XLOOKUP(tbl_GL[[#This Row],[Account_key]],tbl_COA[Account_key],tbl_COA[SubClass],"Not Found")</f>
        <v>Assets</v>
      </c>
      <c r="I596" t="str">
        <f>_xlfn.XLOOKUP(tbl_GL[[#This Row],[Account_key]],tbl_COA[Account_key],tbl_COA[SubClass2],"Not Found")</f>
        <v>Current Assets</v>
      </c>
      <c r="J596" t="str">
        <f>_xlfn.XLOOKUP(tbl_GL[[#This Row],[Account_key]],tbl_COA[Account_key],tbl_COA[SubAccount],,0)</f>
        <v>Cash at Bank</v>
      </c>
      <c r="K596">
        <f>YEAR(tbl_GL[[#This Row],[Date]])</f>
        <v>2018</v>
      </c>
    </row>
    <row r="597" spans="1:11" hidden="1" x14ac:dyDescent="0.35">
      <c r="A597">
        <v>304.2</v>
      </c>
      <c r="B597" s="24">
        <v>43282</v>
      </c>
      <c r="C597">
        <v>1</v>
      </c>
      <c r="D597">
        <v>120</v>
      </c>
      <c r="E597" t="s">
        <v>98</v>
      </c>
      <c r="F597" s="15">
        <v>-2474</v>
      </c>
      <c r="G597" t="str">
        <f>_xlfn.XLOOKUP(tbl_GL[[#This Row],[Account_key]],tbl_COA[Account_key],tbl_COA[Class],"Not Found")</f>
        <v>Liabilities and Owners Equity</v>
      </c>
      <c r="H597" t="str">
        <f>_xlfn.XLOOKUP(tbl_GL[[#This Row],[Account_key]],tbl_COA[Account_key],tbl_COA[SubClass],"Not Found")</f>
        <v>Liabilities</v>
      </c>
      <c r="I597" t="str">
        <f>_xlfn.XLOOKUP(tbl_GL[[#This Row],[Account_key]],tbl_COA[Account_key],tbl_COA[SubClass2],"Not Found")</f>
        <v>Current Liabilities</v>
      </c>
      <c r="J597" t="str">
        <f>_xlfn.XLOOKUP(tbl_GL[[#This Row],[Account_key]],tbl_COA[Account_key],tbl_COA[SubAccount],,0)</f>
        <v>Accrued Expenses</v>
      </c>
      <c r="K597">
        <f>YEAR(tbl_GL[[#This Row],[Date]])</f>
        <v>2018</v>
      </c>
    </row>
    <row r="598" spans="1:11" hidden="1" x14ac:dyDescent="0.35">
      <c r="A598">
        <v>305.10000000000002</v>
      </c>
      <c r="B598" s="24">
        <v>43282</v>
      </c>
      <c r="C598">
        <v>1</v>
      </c>
      <c r="D598">
        <v>20</v>
      </c>
      <c r="E598" t="s">
        <v>124</v>
      </c>
      <c r="F598" s="15">
        <v>25000</v>
      </c>
      <c r="G598" t="str">
        <f>_xlfn.XLOOKUP(tbl_GL[[#This Row],[Account_key]],tbl_COA[Account_key],tbl_COA[Class],"Not Found")</f>
        <v>Assets</v>
      </c>
      <c r="H598" t="str">
        <f>_xlfn.XLOOKUP(tbl_GL[[#This Row],[Account_key]],tbl_COA[Account_key],tbl_COA[SubClass],"Not Found")</f>
        <v>Assets</v>
      </c>
      <c r="I598" t="str">
        <f>_xlfn.XLOOKUP(tbl_GL[[#This Row],[Account_key]],tbl_COA[Account_key],tbl_COA[SubClass2],"Not Found")</f>
        <v>Current Assets</v>
      </c>
      <c r="J598" t="str">
        <f>_xlfn.XLOOKUP(tbl_GL[[#This Row],[Account_key]],tbl_COA[Account_key],tbl_COA[SubAccount],,0)</f>
        <v>Cash in hand</v>
      </c>
      <c r="K598">
        <f>YEAR(tbl_GL[[#This Row],[Date]])</f>
        <v>2018</v>
      </c>
    </row>
    <row r="599" spans="1:11" hidden="1" x14ac:dyDescent="0.35">
      <c r="A599">
        <v>305.2</v>
      </c>
      <c r="B599" s="24">
        <v>43282</v>
      </c>
      <c r="C599">
        <v>1</v>
      </c>
      <c r="D599">
        <v>10</v>
      </c>
      <c r="E599" t="s">
        <v>124</v>
      </c>
      <c r="F599" s="15">
        <v>-25000</v>
      </c>
      <c r="G599" t="str">
        <f>_xlfn.XLOOKUP(tbl_GL[[#This Row],[Account_key]],tbl_COA[Account_key],tbl_COA[Class],"Not Found")</f>
        <v>Assets</v>
      </c>
      <c r="H599" t="str">
        <f>_xlfn.XLOOKUP(tbl_GL[[#This Row],[Account_key]],tbl_COA[Account_key],tbl_COA[SubClass],"Not Found")</f>
        <v>Assets</v>
      </c>
      <c r="I599" t="str">
        <f>_xlfn.XLOOKUP(tbl_GL[[#This Row],[Account_key]],tbl_COA[Account_key],tbl_COA[SubClass2],"Not Found")</f>
        <v>Current Assets</v>
      </c>
      <c r="J599" t="str">
        <f>_xlfn.XLOOKUP(tbl_GL[[#This Row],[Account_key]],tbl_COA[Account_key],tbl_COA[SubAccount],,0)</f>
        <v>Cash at Bank</v>
      </c>
      <c r="K599">
        <f>YEAR(tbl_GL[[#This Row],[Date]])</f>
        <v>2018</v>
      </c>
    </row>
    <row r="600" spans="1:11" hidden="1" x14ac:dyDescent="0.35">
      <c r="A600">
        <v>306.10000000000002</v>
      </c>
      <c r="B600" s="24">
        <v>43282</v>
      </c>
      <c r="C600">
        <v>1</v>
      </c>
      <c r="D600">
        <v>60</v>
      </c>
      <c r="E600" t="s">
        <v>84</v>
      </c>
      <c r="F600" s="15">
        <v>35000</v>
      </c>
      <c r="G600" t="str">
        <f>_xlfn.XLOOKUP(tbl_GL[[#This Row],[Account_key]],tbl_COA[Account_key],tbl_COA[Class],"Not Found")</f>
        <v>Assets</v>
      </c>
      <c r="H600" t="str">
        <f>_xlfn.XLOOKUP(tbl_GL[[#This Row],[Account_key]],tbl_COA[Account_key],tbl_COA[SubClass],"Not Found")</f>
        <v>Assets</v>
      </c>
      <c r="I600" t="str">
        <f>_xlfn.XLOOKUP(tbl_GL[[#This Row],[Account_key]],tbl_COA[Account_key],tbl_COA[SubClass2],"Not Found")</f>
        <v>Current Assets</v>
      </c>
      <c r="J600" t="str">
        <f>_xlfn.XLOOKUP(tbl_GL[[#This Row],[Account_key]],tbl_COA[Account_key],tbl_COA[SubAccount],,0)</f>
        <v>Inventory</v>
      </c>
      <c r="K600">
        <f>YEAR(tbl_GL[[#This Row],[Date]])</f>
        <v>2018</v>
      </c>
    </row>
    <row r="601" spans="1:11" hidden="1" x14ac:dyDescent="0.35">
      <c r="A601">
        <v>306.2</v>
      </c>
      <c r="B601" s="24">
        <v>43282</v>
      </c>
      <c r="C601">
        <v>1</v>
      </c>
      <c r="D601">
        <v>110</v>
      </c>
      <c r="E601" t="s">
        <v>84</v>
      </c>
      <c r="F601" s="15">
        <v>35000</v>
      </c>
      <c r="G601" t="str">
        <f>_xlfn.XLOOKUP(tbl_GL[[#This Row],[Account_key]],tbl_COA[Account_key],tbl_COA[Class],"Not Found")</f>
        <v>Liabilities and Owners Equity</v>
      </c>
      <c r="H601" t="str">
        <f>_xlfn.XLOOKUP(tbl_GL[[#This Row],[Account_key]],tbl_COA[Account_key],tbl_COA[SubClass],"Not Found")</f>
        <v>Liabilities</v>
      </c>
      <c r="I601" t="str">
        <f>_xlfn.XLOOKUP(tbl_GL[[#This Row],[Account_key]],tbl_COA[Account_key],tbl_COA[SubClass2],"Not Found")</f>
        <v>Current Liabilities</v>
      </c>
      <c r="J601" t="str">
        <f>_xlfn.XLOOKUP(tbl_GL[[#This Row],[Account_key]],tbl_COA[Account_key],tbl_COA[SubAccount],,0)</f>
        <v>Trade Payables</v>
      </c>
      <c r="K601">
        <f>YEAR(tbl_GL[[#This Row],[Date]])</f>
        <v>2018</v>
      </c>
    </row>
    <row r="602" spans="1:11" hidden="1" x14ac:dyDescent="0.35">
      <c r="A602">
        <v>307.10000000000002</v>
      </c>
      <c r="B602" s="24">
        <v>43283</v>
      </c>
      <c r="C602">
        <v>1</v>
      </c>
      <c r="D602">
        <v>230</v>
      </c>
      <c r="E602" t="s">
        <v>4</v>
      </c>
      <c r="F602" s="14">
        <v>-1536</v>
      </c>
      <c r="G602" t="str">
        <f>_xlfn.XLOOKUP(tbl_GL[[#This Row],[Account_key]],tbl_COA[Account_key],tbl_COA[Class],"Not Found")</f>
        <v>Trading account</v>
      </c>
      <c r="H602" t="str">
        <f>_xlfn.XLOOKUP(tbl_GL[[#This Row],[Account_key]],tbl_COA[Account_key],tbl_COA[SubClass],"Not Found")</f>
        <v>Cost of Sales</v>
      </c>
      <c r="I602" t="str">
        <f>_xlfn.XLOOKUP(tbl_GL[[#This Row],[Account_key]],tbl_COA[Account_key],tbl_COA[SubClass2],"Not Found")</f>
        <v>Cost of Sales</v>
      </c>
      <c r="J602" t="str">
        <f>_xlfn.XLOOKUP(tbl_GL[[#This Row],[Account_key]],tbl_COA[Account_key],tbl_COA[SubAccount],,0)</f>
        <v>Cost of Sales</v>
      </c>
      <c r="K602">
        <f>YEAR(tbl_GL[[#This Row],[Date]])</f>
        <v>2018</v>
      </c>
    </row>
    <row r="603" spans="1:11" hidden="1" x14ac:dyDescent="0.35">
      <c r="A603">
        <v>307.2</v>
      </c>
      <c r="B603" s="24">
        <v>43283</v>
      </c>
      <c r="C603">
        <v>1</v>
      </c>
      <c r="D603">
        <v>60</v>
      </c>
      <c r="E603" t="s">
        <v>4</v>
      </c>
      <c r="F603" s="15">
        <v>-1536</v>
      </c>
      <c r="G603" t="str">
        <f>_xlfn.XLOOKUP(tbl_GL[[#This Row],[Account_key]],tbl_COA[Account_key],tbl_COA[Class],"Not Found")</f>
        <v>Assets</v>
      </c>
      <c r="H603" t="str">
        <f>_xlfn.XLOOKUP(tbl_GL[[#This Row],[Account_key]],tbl_COA[Account_key],tbl_COA[SubClass],"Not Found")</f>
        <v>Assets</v>
      </c>
      <c r="I603" t="str">
        <f>_xlfn.XLOOKUP(tbl_GL[[#This Row],[Account_key]],tbl_COA[Account_key],tbl_COA[SubClass2],"Not Found")</f>
        <v>Current Assets</v>
      </c>
      <c r="J603" t="str">
        <f>_xlfn.XLOOKUP(tbl_GL[[#This Row],[Account_key]],tbl_COA[Account_key],tbl_COA[SubAccount],,0)</f>
        <v>Inventory</v>
      </c>
      <c r="K603">
        <f>YEAR(tbl_GL[[#This Row],[Date]])</f>
        <v>2018</v>
      </c>
    </row>
    <row r="604" spans="1:11" hidden="1" x14ac:dyDescent="0.35">
      <c r="A604">
        <v>308.10000000000002</v>
      </c>
      <c r="B604" s="24">
        <v>43283</v>
      </c>
      <c r="C604">
        <v>1</v>
      </c>
      <c r="D604">
        <v>210</v>
      </c>
      <c r="E604" t="s">
        <v>7</v>
      </c>
      <c r="F604" s="15">
        <v>5120</v>
      </c>
      <c r="G604" t="str">
        <f>_xlfn.XLOOKUP(tbl_GL[[#This Row],[Account_key]],tbl_COA[Account_key],tbl_COA[Class],"Not Found")</f>
        <v>Trading account</v>
      </c>
      <c r="H604" t="str">
        <f>_xlfn.XLOOKUP(tbl_GL[[#This Row],[Account_key]],tbl_COA[Account_key],tbl_COA[SubClass],"Not Found")</f>
        <v>Sales</v>
      </c>
      <c r="I604" t="str">
        <f>_xlfn.XLOOKUP(tbl_GL[[#This Row],[Account_key]],tbl_COA[Account_key],tbl_COA[SubClass2],"Not Found")</f>
        <v>Sales</v>
      </c>
      <c r="J604" t="str">
        <f>_xlfn.XLOOKUP(tbl_GL[[#This Row],[Account_key]],tbl_COA[Account_key],tbl_COA[SubAccount],,0)</f>
        <v>Sales</v>
      </c>
      <c r="K604">
        <f>YEAR(tbl_GL[[#This Row],[Date]])</f>
        <v>2018</v>
      </c>
    </row>
    <row r="605" spans="1:11" hidden="1" x14ac:dyDescent="0.35">
      <c r="A605">
        <v>308.2</v>
      </c>
      <c r="B605" s="24">
        <v>43283</v>
      </c>
      <c r="C605">
        <v>1</v>
      </c>
      <c r="D605">
        <v>10</v>
      </c>
      <c r="E605" t="s">
        <v>7</v>
      </c>
      <c r="F605" s="15">
        <v>5120</v>
      </c>
      <c r="G605" t="str">
        <f>_xlfn.XLOOKUP(tbl_GL[[#This Row],[Account_key]],tbl_COA[Account_key],tbl_COA[Class],"Not Found")</f>
        <v>Assets</v>
      </c>
      <c r="H605" t="str">
        <f>_xlfn.XLOOKUP(tbl_GL[[#This Row],[Account_key]],tbl_COA[Account_key],tbl_COA[SubClass],"Not Found")</f>
        <v>Assets</v>
      </c>
      <c r="I605" t="str">
        <f>_xlfn.XLOOKUP(tbl_GL[[#This Row],[Account_key]],tbl_COA[Account_key],tbl_COA[SubClass2],"Not Found")</f>
        <v>Current Assets</v>
      </c>
      <c r="J605" t="str">
        <f>_xlfn.XLOOKUP(tbl_GL[[#This Row],[Account_key]],tbl_COA[Account_key],tbl_COA[SubAccount],,0)</f>
        <v>Cash at Bank</v>
      </c>
      <c r="K605">
        <f>YEAR(tbl_GL[[#This Row],[Date]])</f>
        <v>2018</v>
      </c>
    </row>
    <row r="606" spans="1:11" hidden="1" x14ac:dyDescent="0.35">
      <c r="A606">
        <v>309.10000000000002</v>
      </c>
      <c r="B606" s="24">
        <v>43283</v>
      </c>
      <c r="C606">
        <v>1</v>
      </c>
      <c r="D606">
        <v>230</v>
      </c>
      <c r="E606" t="s">
        <v>4</v>
      </c>
      <c r="F606" s="14">
        <v>-5928</v>
      </c>
      <c r="G606" t="str">
        <f>_xlfn.XLOOKUP(tbl_GL[[#This Row],[Account_key]],tbl_COA[Account_key],tbl_COA[Class],"Not Found")</f>
        <v>Trading account</v>
      </c>
      <c r="H606" t="str">
        <f>_xlfn.XLOOKUP(tbl_GL[[#This Row],[Account_key]],tbl_COA[Account_key],tbl_COA[SubClass],"Not Found")</f>
        <v>Cost of Sales</v>
      </c>
      <c r="I606" t="str">
        <f>_xlfn.XLOOKUP(tbl_GL[[#This Row],[Account_key]],tbl_COA[Account_key],tbl_COA[SubClass2],"Not Found")</f>
        <v>Cost of Sales</v>
      </c>
      <c r="J606" t="str">
        <f>_xlfn.XLOOKUP(tbl_GL[[#This Row],[Account_key]],tbl_COA[Account_key],tbl_COA[SubAccount],,0)</f>
        <v>Cost of Sales</v>
      </c>
      <c r="K606">
        <f>YEAR(tbl_GL[[#This Row],[Date]])</f>
        <v>2018</v>
      </c>
    </row>
    <row r="607" spans="1:11" hidden="1" x14ac:dyDescent="0.35">
      <c r="A607">
        <v>309.2</v>
      </c>
      <c r="B607" s="24">
        <v>43283</v>
      </c>
      <c r="C607">
        <v>1</v>
      </c>
      <c r="D607">
        <v>60</v>
      </c>
      <c r="E607" t="s">
        <v>4</v>
      </c>
      <c r="F607" s="15">
        <v>-5928</v>
      </c>
      <c r="G607" t="str">
        <f>_xlfn.XLOOKUP(tbl_GL[[#This Row],[Account_key]],tbl_COA[Account_key],tbl_COA[Class],"Not Found")</f>
        <v>Assets</v>
      </c>
      <c r="H607" t="str">
        <f>_xlfn.XLOOKUP(tbl_GL[[#This Row],[Account_key]],tbl_COA[Account_key],tbl_COA[SubClass],"Not Found")</f>
        <v>Assets</v>
      </c>
      <c r="I607" t="str">
        <f>_xlfn.XLOOKUP(tbl_GL[[#This Row],[Account_key]],tbl_COA[Account_key],tbl_COA[SubClass2],"Not Found")</f>
        <v>Current Assets</v>
      </c>
      <c r="J607" t="str">
        <f>_xlfn.XLOOKUP(tbl_GL[[#This Row],[Account_key]],tbl_COA[Account_key],tbl_COA[SubAccount],,0)</f>
        <v>Inventory</v>
      </c>
      <c r="K607">
        <f>YEAR(tbl_GL[[#This Row],[Date]])</f>
        <v>2018</v>
      </c>
    </row>
    <row r="608" spans="1:11" hidden="1" x14ac:dyDescent="0.35">
      <c r="A608">
        <v>310.10000000000002</v>
      </c>
      <c r="B608" s="24">
        <v>43283</v>
      </c>
      <c r="C608">
        <v>1</v>
      </c>
      <c r="D608">
        <v>210</v>
      </c>
      <c r="E608" t="s">
        <v>8</v>
      </c>
      <c r="F608" s="15">
        <v>19761</v>
      </c>
      <c r="G608" t="str">
        <f>_xlfn.XLOOKUP(tbl_GL[[#This Row],[Account_key]],tbl_COA[Account_key],tbl_COA[Class],"Not Found")</f>
        <v>Trading account</v>
      </c>
      <c r="H608" t="str">
        <f>_xlfn.XLOOKUP(tbl_GL[[#This Row],[Account_key]],tbl_COA[Account_key],tbl_COA[SubClass],"Not Found")</f>
        <v>Sales</v>
      </c>
      <c r="I608" t="str">
        <f>_xlfn.XLOOKUP(tbl_GL[[#This Row],[Account_key]],tbl_COA[Account_key],tbl_COA[SubClass2],"Not Found")</f>
        <v>Sales</v>
      </c>
      <c r="J608" t="str">
        <f>_xlfn.XLOOKUP(tbl_GL[[#This Row],[Account_key]],tbl_COA[Account_key],tbl_COA[SubAccount],,0)</f>
        <v>Sales</v>
      </c>
      <c r="K608">
        <f>YEAR(tbl_GL[[#This Row],[Date]])</f>
        <v>2018</v>
      </c>
    </row>
    <row r="609" spans="1:11" hidden="1" x14ac:dyDescent="0.35">
      <c r="A609">
        <v>310.2</v>
      </c>
      <c r="B609" s="24">
        <v>43283</v>
      </c>
      <c r="C609">
        <v>1</v>
      </c>
      <c r="D609">
        <v>30</v>
      </c>
      <c r="E609" t="s">
        <v>8</v>
      </c>
      <c r="F609" s="15">
        <v>19761</v>
      </c>
      <c r="G609" t="str">
        <f>_xlfn.XLOOKUP(tbl_GL[[#This Row],[Account_key]],tbl_COA[Account_key],tbl_COA[Class],"Not Found")</f>
        <v>Assets</v>
      </c>
      <c r="H609" t="str">
        <f>_xlfn.XLOOKUP(tbl_GL[[#This Row],[Account_key]],tbl_COA[Account_key],tbl_COA[SubClass],"Not Found")</f>
        <v>Assets</v>
      </c>
      <c r="I609" t="str">
        <f>_xlfn.XLOOKUP(tbl_GL[[#This Row],[Account_key]],tbl_COA[Account_key],tbl_COA[SubClass2],"Not Found")</f>
        <v>Current Assets</v>
      </c>
      <c r="J609" t="str">
        <f>_xlfn.XLOOKUP(tbl_GL[[#This Row],[Account_key]],tbl_COA[Account_key],tbl_COA[SubAccount],,0)</f>
        <v>Trade Receivables</v>
      </c>
      <c r="K609">
        <f>YEAR(tbl_GL[[#This Row],[Date]])</f>
        <v>2018</v>
      </c>
    </row>
    <row r="610" spans="1:11" hidden="1" x14ac:dyDescent="0.35">
      <c r="A610">
        <v>311.10000000000002</v>
      </c>
      <c r="B610" s="24">
        <v>43284</v>
      </c>
      <c r="C610">
        <v>1</v>
      </c>
      <c r="D610">
        <v>10</v>
      </c>
      <c r="E610" t="s">
        <v>98</v>
      </c>
      <c r="F610" s="15">
        <v>-2498</v>
      </c>
      <c r="G610" t="str">
        <f>_xlfn.XLOOKUP(tbl_GL[[#This Row],[Account_key]],tbl_COA[Account_key],tbl_COA[Class],"Not Found")</f>
        <v>Assets</v>
      </c>
      <c r="H610" t="str">
        <f>_xlfn.XLOOKUP(tbl_GL[[#This Row],[Account_key]],tbl_COA[Account_key],tbl_COA[SubClass],"Not Found")</f>
        <v>Assets</v>
      </c>
      <c r="I610" t="str">
        <f>_xlfn.XLOOKUP(tbl_GL[[#This Row],[Account_key]],tbl_COA[Account_key],tbl_COA[SubClass2],"Not Found")</f>
        <v>Current Assets</v>
      </c>
      <c r="J610" t="str">
        <f>_xlfn.XLOOKUP(tbl_GL[[#This Row],[Account_key]],tbl_COA[Account_key],tbl_COA[SubAccount],,0)</f>
        <v>Cash at Bank</v>
      </c>
      <c r="K610">
        <f>YEAR(tbl_GL[[#This Row],[Date]])</f>
        <v>2018</v>
      </c>
    </row>
    <row r="611" spans="1:11" hidden="1" x14ac:dyDescent="0.35">
      <c r="A611">
        <v>311.2</v>
      </c>
      <c r="B611" s="24">
        <v>43284</v>
      </c>
      <c r="C611">
        <v>1</v>
      </c>
      <c r="D611">
        <v>120</v>
      </c>
      <c r="E611" t="s">
        <v>98</v>
      </c>
      <c r="F611" s="15">
        <v>-2498</v>
      </c>
      <c r="G611" t="str">
        <f>_xlfn.XLOOKUP(tbl_GL[[#This Row],[Account_key]],tbl_COA[Account_key],tbl_COA[Class],"Not Found")</f>
        <v>Liabilities and Owners Equity</v>
      </c>
      <c r="H611" t="str">
        <f>_xlfn.XLOOKUP(tbl_GL[[#This Row],[Account_key]],tbl_COA[Account_key],tbl_COA[SubClass],"Not Found")</f>
        <v>Liabilities</v>
      </c>
      <c r="I611" t="str">
        <f>_xlfn.XLOOKUP(tbl_GL[[#This Row],[Account_key]],tbl_COA[Account_key],tbl_COA[SubClass2],"Not Found")</f>
        <v>Current Liabilities</v>
      </c>
      <c r="J611" t="str">
        <f>_xlfn.XLOOKUP(tbl_GL[[#This Row],[Account_key]],tbl_COA[Account_key],tbl_COA[SubAccount],,0)</f>
        <v>Accrued Expenses</v>
      </c>
      <c r="K611">
        <f>YEAR(tbl_GL[[#This Row],[Date]])</f>
        <v>2018</v>
      </c>
    </row>
    <row r="612" spans="1:11" hidden="1" x14ac:dyDescent="0.35">
      <c r="A612">
        <v>312.10000000000002</v>
      </c>
      <c r="B612" s="24">
        <v>43285</v>
      </c>
      <c r="C612">
        <v>1</v>
      </c>
      <c r="D612">
        <v>260</v>
      </c>
      <c r="E612" t="s">
        <v>83</v>
      </c>
      <c r="F612" s="15">
        <v>1204</v>
      </c>
      <c r="G612" t="str">
        <f>_xlfn.XLOOKUP(tbl_GL[[#This Row],[Account_key]],tbl_COA[Account_key],tbl_COA[Class],"Not Found")</f>
        <v>Operating account</v>
      </c>
      <c r="H612" t="str">
        <f>_xlfn.XLOOKUP(tbl_GL[[#This Row],[Account_key]],tbl_COA[Account_key],tbl_COA[SubClass],"Not Found")</f>
        <v>Operating Expenses</v>
      </c>
      <c r="I612" t="str">
        <f>_xlfn.XLOOKUP(tbl_GL[[#This Row],[Account_key]],tbl_COA[Account_key],tbl_COA[SubClass2],"Not Found")</f>
        <v>Marketing</v>
      </c>
      <c r="J612" t="str">
        <f>_xlfn.XLOOKUP(tbl_GL[[#This Row],[Account_key]],tbl_COA[Account_key],tbl_COA[SubAccount],,0)</f>
        <v>Commissions</v>
      </c>
      <c r="K612">
        <f>YEAR(tbl_GL[[#This Row],[Date]])</f>
        <v>2018</v>
      </c>
    </row>
    <row r="613" spans="1:11" hidden="1" x14ac:dyDescent="0.35">
      <c r="A613">
        <v>312.2</v>
      </c>
      <c r="B613" s="24">
        <v>43285</v>
      </c>
      <c r="C613">
        <v>1</v>
      </c>
      <c r="D613">
        <v>20</v>
      </c>
      <c r="E613" t="s">
        <v>83</v>
      </c>
      <c r="F613" s="15">
        <v>1204</v>
      </c>
      <c r="G613" t="str">
        <f>_xlfn.XLOOKUP(tbl_GL[[#This Row],[Account_key]],tbl_COA[Account_key],tbl_COA[Class],"Not Found")</f>
        <v>Assets</v>
      </c>
      <c r="H613" t="str">
        <f>_xlfn.XLOOKUP(tbl_GL[[#This Row],[Account_key]],tbl_COA[Account_key],tbl_COA[SubClass],"Not Found")</f>
        <v>Assets</v>
      </c>
      <c r="I613" t="str">
        <f>_xlfn.XLOOKUP(tbl_GL[[#This Row],[Account_key]],tbl_COA[Account_key],tbl_COA[SubClass2],"Not Found")</f>
        <v>Current Assets</v>
      </c>
      <c r="J613" t="str">
        <f>_xlfn.XLOOKUP(tbl_GL[[#This Row],[Account_key]],tbl_COA[Account_key],tbl_COA[SubAccount],,0)</f>
        <v>Cash in hand</v>
      </c>
      <c r="K613">
        <f>YEAR(tbl_GL[[#This Row],[Date]])</f>
        <v>2018</v>
      </c>
    </row>
    <row r="614" spans="1:11" hidden="1" x14ac:dyDescent="0.35">
      <c r="A614">
        <v>313.10000000000002</v>
      </c>
      <c r="B614" s="24">
        <v>43285</v>
      </c>
      <c r="C614">
        <v>1</v>
      </c>
      <c r="D614">
        <v>10</v>
      </c>
      <c r="E614" t="s">
        <v>84</v>
      </c>
      <c r="F614" s="15">
        <v>-20000</v>
      </c>
      <c r="G614" t="str">
        <f>_xlfn.XLOOKUP(tbl_GL[[#This Row],[Account_key]],tbl_COA[Account_key],tbl_COA[Class],"Not Found")</f>
        <v>Assets</v>
      </c>
      <c r="H614" t="str">
        <f>_xlfn.XLOOKUP(tbl_GL[[#This Row],[Account_key]],tbl_COA[Account_key],tbl_COA[SubClass],"Not Found")</f>
        <v>Assets</v>
      </c>
      <c r="I614" t="str">
        <f>_xlfn.XLOOKUP(tbl_GL[[#This Row],[Account_key]],tbl_COA[Account_key],tbl_COA[SubClass2],"Not Found")</f>
        <v>Current Assets</v>
      </c>
      <c r="J614" t="str">
        <f>_xlfn.XLOOKUP(tbl_GL[[#This Row],[Account_key]],tbl_COA[Account_key],tbl_COA[SubAccount],,0)</f>
        <v>Cash at Bank</v>
      </c>
      <c r="K614">
        <f>YEAR(tbl_GL[[#This Row],[Date]])</f>
        <v>2018</v>
      </c>
    </row>
    <row r="615" spans="1:11" hidden="1" x14ac:dyDescent="0.35">
      <c r="A615">
        <v>313.2</v>
      </c>
      <c r="B615" s="24">
        <v>43285</v>
      </c>
      <c r="C615">
        <v>1</v>
      </c>
      <c r="D615">
        <v>110</v>
      </c>
      <c r="E615" t="s">
        <v>84</v>
      </c>
      <c r="F615" s="15">
        <v>-20000</v>
      </c>
      <c r="G615" t="str">
        <f>_xlfn.XLOOKUP(tbl_GL[[#This Row],[Account_key]],tbl_COA[Account_key],tbl_COA[Class],"Not Found")</f>
        <v>Liabilities and Owners Equity</v>
      </c>
      <c r="H615" t="str">
        <f>_xlfn.XLOOKUP(tbl_GL[[#This Row],[Account_key]],tbl_COA[Account_key],tbl_COA[SubClass],"Not Found")</f>
        <v>Liabilities</v>
      </c>
      <c r="I615" t="str">
        <f>_xlfn.XLOOKUP(tbl_GL[[#This Row],[Account_key]],tbl_COA[Account_key],tbl_COA[SubClass2],"Not Found")</f>
        <v>Current Liabilities</v>
      </c>
      <c r="J615" t="str">
        <f>_xlfn.XLOOKUP(tbl_GL[[#This Row],[Account_key]],tbl_COA[Account_key],tbl_COA[SubAccount],,0)</f>
        <v>Trade Payables</v>
      </c>
      <c r="K615">
        <f>YEAR(tbl_GL[[#This Row],[Date]])</f>
        <v>2018</v>
      </c>
    </row>
    <row r="616" spans="1:11" hidden="1" x14ac:dyDescent="0.35">
      <c r="A616">
        <v>314.10000000000002</v>
      </c>
      <c r="B616" s="24">
        <v>43286</v>
      </c>
      <c r="C616">
        <v>1</v>
      </c>
      <c r="D616">
        <v>290</v>
      </c>
      <c r="E616" t="s">
        <v>97</v>
      </c>
      <c r="F616" s="15">
        <v>-2500</v>
      </c>
      <c r="G616" t="str">
        <f>_xlfn.XLOOKUP(tbl_GL[[#This Row],[Account_key]],tbl_COA[Account_key],tbl_COA[Class],"Not Found")</f>
        <v>Operating account</v>
      </c>
      <c r="H616" t="str">
        <f>_xlfn.XLOOKUP(tbl_GL[[#This Row],[Account_key]],tbl_COA[Account_key],tbl_COA[SubClass],"Not Found")</f>
        <v>Operating Expenses</v>
      </c>
      <c r="I616" t="str">
        <f>_xlfn.XLOOKUP(tbl_GL[[#This Row],[Account_key]],tbl_COA[Account_key],tbl_COA[SubClass2],"Not Found")</f>
        <v>Administration</v>
      </c>
      <c r="J616" t="str">
        <f>_xlfn.XLOOKUP(tbl_GL[[#This Row],[Account_key]],tbl_COA[Account_key],tbl_COA[SubAccount],,0)</f>
        <v>Travel</v>
      </c>
      <c r="K616">
        <f>YEAR(tbl_GL[[#This Row],[Date]])</f>
        <v>2018</v>
      </c>
    </row>
    <row r="617" spans="1:11" hidden="1" x14ac:dyDescent="0.35">
      <c r="A617">
        <v>314.2</v>
      </c>
      <c r="B617" s="24">
        <v>43286</v>
      </c>
      <c r="C617">
        <v>1</v>
      </c>
      <c r="D617">
        <v>120</v>
      </c>
      <c r="E617" t="s">
        <v>97</v>
      </c>
      <c r="F617" s="15">
        <v>2500</v>
      </c>
      <c r="G617" t="str">
        <f>_xlfn.XLOOKUP(tbl_GL[[#This Row],[Account_key]],tbl_COA[Account_key],tbl_COA[Class],"Not Found")</f>
        <v>Liabilities and Owners Equity</v>
      </c>
      <c r="H617" t="str">
        <f>_xlfn.XLOOKUP(tbl_GL[[#This Row],[Account_key]],tbl_COA[Account_key],tbl_COA[SubClass],"Not Found")</f>
        <v>Liabilities</v>
      </c>
      <c r="I617" t="str">
        <f>_xlfn.XLOOKUP(tbl_GL[[#This Row],[Account_key]],tbl_COA[Account_key],tbl_COA[SubClass2],"Not Found")</f>
        <v>Current Liabilities</v>
      </c>
      <c r="J617" t="str">
        <f>_xlfn.XLOOKUP(tbl_GL[[#This Row],[Account_key]],tbl_COA[Account_key],tbl_COA[SubAccount],,0)</f>
        <v>Accrued Expenses</v>
      </c>
      <c r="K617">
        <f>YEAR(tbl_GL[[#This Row],[Date]])</f>
        <v>2018</v>
      </c>
    </row>
    <row r="618" spans="1:11" hidden="1" x14ac:dyDescent="0.35">
      <c r="A618">
        <v>315.10000000000002</v>
      </c>
      <c r="B618" s="24">
        <v>43288</v>
      </c>
      <c r="C618">
        <v>1</v>
      </c>
      <c r="D618">
        <v>230</v>
      </c>
      <c r="E618" t="s">
        <v>4</v>
      </c>
      <c r="F618" s="14">
        <v>-836</v>
      </c>
      <c r="G618" t="str">
        <f>_xlfn.XLOOKUP(tbl_GL[[#This Row],[Account_key]],tbl_COA[Account_key],tbl_COA[Class],"Not Found")</f>
        <v>Trading account</v>
      </c>
      <c r="H618" t="str">
        <f>_xlfn.XLOOKUP(tbl_GL[[#This Row],[Account_key]],tbl_COA[Account_key],tbl_COA[SubClass],"Not Found")</f>
        <v>Cost of Sales</v>
      </c>
      <c r="I618" t="str">
        <f>_xlfn.XLOOKUP(tbl_GL[[#This Row],[Account_key]],tbl_COA[Account_key],tbl_COA[SubClass2],"Not Found")</f>
        <v>Cost of Sales</v>
      </c>
      <c r="J618" t="str">
        <f>_xlfn.XLOOKUP(tbl_GL[[#This Row],[Account_key]],tbl_COA[Account_key],tbl_COA[SubAccount],,0)</f>
        <v>Cost of Sales</v>
      </c>
      <c r="K618">
        <f>YEAR(tbl_GL[[#This Row],[Date]])</f>
        <v>2018</v>
      </c>
    </row>
    <row r="619" spans="1:11" hidden="1" x14ac:dyDescent="0.35">
      <c r="A619">
        <v>315.2</v>
      </c>
      <c r="B619" s="24">
        <v>43288</v>
      </c>
      <c r="C619">
        <v>1</v>
      </c>
      <c r="D619">
        <v>60</v>
      </c>
      <c r="E619" t="s">
        <v>4</v>
      </c>
      <c r="F619" s="15">
        <v>-836</v>
      </c>
      <c r="G619" t="str">
        <f>_xlfn.XLOOKUP(tbl_GL[[#This Row],[Account_key]],tbl_COA[Account_key],tbl_COA[Class],"Not Found")</f>
        <v>Assets</v>
      </c>
      <c r="H619" t="str">
        <f>_xlfn.XLOOKUP(tbl_GL[[#This Row],[Account_key]],tbl_COA[Account_key],tbl_COA[SubClass],"Not Found")</f>
        <v>Assets</v>
      </c>
      <c r="I619" t="str">
        <f>_xlfn.XLOOKUP(tbl_GL[[#This Row],[Account_key]],tbl_COA[Account_key],tbl_COA[SubClass2],"Not Found")</f>
        <v>Current Assets</v>
      </c>
      <c r="J619" t="str">
        <f>_xlfn.XLOOKUP(tbl_GL[[#This Row],[Account_key]],tbl_COA[Account_key],tbl_COA[SubAccount],,0)</f>
        <v>Inventory</v>
      </c>
      <c r="K619">
        <f>YEAR(tbl_GL[[#This Row],[Date]])</f>
        <v>2018</v>
      </c>
    </row>
    <row r="620" spans="1:11" hidden="1" x14ac:dyDescent="0.35">
      <c r="A620">
        <v>316.10000000000002</v>
      </c>
      <c r="B620" s="24">
        <v>43288</v>
      </c>
      <c r="C620">
        <v>1</v>
      </c>
      <c r="D620">
        <v>210</v>
      </c>
      <c r="E620" t="s">
        <v>8</v>
      </c>
      <c r="F620" s="15">
        <v>2785</v>
      </c>
      <c r="G620" t="str">
        <f>_xlfn.XLOOKUP(tbl_GL[[#This Row],[Account_key]],tbl_COA[Account_key],tbl_COA[Class],"Not Found")</f>
        <v>Trading account</v>
      </c>
      <c r="H620" t="str">
        <f>_xlfn.XLOOKUP(tbl_GL[[#This Row],[Account_key]],tbl_COA[Account_key],tbl_COA[SubClass],"Not Found")</f>
        <v>Sales</v>
      </c>
      <c r="I620" t="str">
        <f>_xlfn.XLOOKUP(tbl_GL[[#This Row],[Account_key]],tbl_COA[Account_key],tbl_COA[SubClass2],"Not Found")</f>
        <v>Sales</v>
      </c>
      <c r="J620" t="str">
        <f>_xlfn.XLOOKUP(tbl_GL[[#This Row],[Account_key]],tbl_COA[Account_key],tbl_COA[SubAccount],,0)</f>
        <v>Sales</v>
      </c>
      <c r="K620">
        <f>YEAR(tbl_GL[[#This Row],[Date]])</f>
        <v>2018</v>
      </c>
    </row>
    <row r="621" spans="1:11" hidden="1" x14ac:dyDescent="0.35">
      <c r="A621">
        <v>316.2</v>
      </c>
      <c r="B621" s="24">
        <v>43288</v>
      </c>
      <c r="C621">
        <v>1</v>
      </c>
      <c r="D621">
        <v>30</v>
      </c>
      <c r="E621" t="s">
        <v>8</v>
      </c>
      <c r="F621" s="15">
        <v>2785</v>
      </c>
      <c r="G621" t="str">
        <f>_xlfn.XLOOKUP(tbl_GL[[#This Row],[Account_key]],tbl_COA[Account_key],tbl_COA[Class],"Not Found")</f>
        <v>Assets</v>
      </c>
      <c r="H621" t="str">
        <f>_xlfn.XLOOKUP(tbl_GL[[#This Row],[Account_key]],tbl_COA[Account_key],tbl_COA[SubClass],"Not Found")</f>
        <v>Assets</v>
      </c>
      <c r="I621" t="str">
        <f>_xlfn.XLOOKUP(tbl_GL[[#This Row],[Account_key]],tbl_COA[Account_key],tbl_COA[SubClass2],"Not Found")</f>
        <v>Current Assets</v>
      </c>
      <c r="J621" t="str">
        <f>_xlfn.XLOOKUP(tbl_GL[[#This Row],[Account_key]],tbl_COA[Account_key],tbl_COA[SubAccount],,0)</f>
        <v>Trade Receivables</v>
      </c>
      <c r="K621">
        <f>YEAR(tbl_GL[[#This Row],[Date]])</f>
        <v>2018</v>
      </c>
    </row>
    <row r="622" spans="1:11" hidden="1" x14ac:dyDescent="0.35">
      <c r="A622">
        <v>317.10000000000002</v>
      </c>
      <c r="B622" s="24">
        <v>43290</v>
      </c>
      <c r="C622">
        <v>1</v>
      </c>
      <c r="D622">
        <v>310</v>
      </c>
      <c r="E622" t="s">
        <v>99</v>
      </c>
      <c r="F622" s="15">
        <v>-6</v>
      </c>
      <c r="G622" t="str">
        <f>_xlfn.XLOOKUP(tbl_GL[[#This Row],[Account_key]],tbl_COA[Account_key],tbl_COA[Class],"Not Found")</f>
        <v>Operating account</v>
      </c>
      <c r="H622" t="str">
        <f>_xlfn.XLOOKUP(tbl_GL[[#This Row],[Account_key]],tbl_COA[Account_key],tbl_COA[SubClass],"Not Found")</f>
        <v>Operating Expenses</v>
      </c>
      <c r="I622" t="str">
        <f>_xlfn.XLOOKUP(tbl_GL[[#This Row],[Account_key]],tbl_COA[Account_key],tbl_COA[SubClass2],"Not Found")</f>
        <v>Administration</v>
      </c>
      <c r="J622" t="str">
        <f>_xlfn.XLOOKUP(tbl_GL[[#This Row],[Account_key]],tbl_COA[Account_key],tbl_COA[SubAccount],,0)</f>
        <v>Office Supplies</v>
      </c>
      <c r="K622">
        <f>YEAR(tbl_GL[[#This Row],[Date]])</f>
        <v>2018</v>
      </c>
    </row>
    <row r="623" spans="1:11" hidden="1" x14ac:dyDescent="0.35">
      <c r="A623">
        <v>317.2</v>
      </c>
      <c r="B623" s="24">
        <v>43290</v>
      </c>
      <c r="C623">
        <v>1</v>
      </c>
      <c r="D623">
        <v>20</v>
      </c>
      <c r="E623" t="s">
        <v>99</v>
      </c>
      <c r="F623" s="15">
        <v>-6</v>
      </c>
      <c r="G623" t="str">
        <f>_xlfn.XLOOKUP(tbl_GL[[#This Row],[Account_key]],tbl_COA[Account_key],tbl_COA[Class],"Not Found")</f>
        <v>Assets</v>
      </c>
      <c r="H623" t="str">
        <f>_xlfn.XLOOKUP(tbl_GL[[#This Row],[Account_key]],tbl_COA[Account_key],tbl_COA[SubClass],"Not Found")</f>
        <v>Assets</v>
      </c>
      <c r="I623" t="str">
        <f>_xlfn.XLOOKUP(tbl_GL[[#This Row],[Account_key]],tbl_COA[Account_key],tbl_COA[SubClass2],"Not Found")</f>
        <v>Current Assets</v>
      </c>
      <c r="J623" t="str">
        <f>_xlfn.XLOOKUP(tbl_GL[[#This Row],[Account_key]],tbl_COA[Account_key],tbl_COA[SubAccount],,0)</f>
        <v>Cash in hand</v>
      </c>
      <c r="K623">
        <f>YEAR(tbl_GL[[#This Row],[Date]])</f>
        <v>2018</v>
      </c>
    </row>
    <row r="624" spans="1:11" hidden="1" x14ac:dyDescent="0.35">
      <c r="A624">
        <v>318.10000000000002</v>
      </c>
      <c r="B624" s="24">
        <v>43290</v>
      </c>
      <c r="C624">
        <v>1</v>
      </c>
      <c r="D624">
        <v>10</v>
      </c>
      <c r="E624" t="s">
        <v>98</v>
      </c>
      <c r="F624" s="15">
        <v>-2493</v>
      </c>
      <c r="G624" t="str">
        <f>_xlfn.XLOOKUP(tbl_GL[[#This Row],[Account_key]],tbl_COA[Account_key],tbl_COA[Class],"Not Found")</f>
        <v>Assets</v>
      </c>
      <c r="H624" t="str">
        <f>_xlfn.XLOOKUP(tbl_GL[[#This Row],[Account_key]],tbl_COA[Account_key],tbl_COA[SubClass],"Not Found")</f>
        <v>Assets</v>
      </c>
      <c r="I624" t="str">
        <f>_xlfn.XLOOKUP(tbl_GL[[#This Row],[Account_key]],tbl_COA[Account_key],tbl_COA[SubClass2],"Not Found")</f>
        <v>Current Assets</v>
      </c>
      <c r="J624" t="str">
        <f>_xlfn.XLOOKUP(tbl_GL[[#This Row],[Account_key]],tbl_COA[Account_key],tbl_COA[SubAccount],,0)</f>
        <v>Cash at Bank</v>
      </c>
      <c r="K624">
        <f>YEAR(tbl_GL[[#This Row],[Date]])</f>
        <v>2018</v>
      </c>
    </row>
    <row r="625" spans="1:11" hidden="1" x14ac:dyDescent="0.35">
      <c r="A625">
        <v>318.2</v>
      </c>
      <c r="B625" s="24">
        <v>43290</v>
      </c>
      <c r="C625">
        <v>1</v>
      </c>
      <c r="D625">
        <v>120</v>
      </c>
      <c r="E625" t="s">
        <v>98</v>
      </c>
      <c r="F625" s="15">
        <v>-2493</v>
      </c>
      <c r="G625" t="str">
        <f>_xlfn.XLOOKUP(tbl_GL[[#This Row],[Account_key]],tbl_COA[Account_key],tbl_COA[Class],"Not Found")</f>
        <v>Liabilities and Owners Equity</v>
      </c>
      <c r="H625" t="str">
        <f>_xlfn.XLOOKUP(tbl_GL[[#This Row],[Account_key]],tbl_COA[Account_key],tbl_COA[SubClass],"Not Found")</f>
        <v>Liabilities</v>
      </c>
      <c r="I625" t="str">
        <f>_xlfn.XLOOKUP(tbl_GL[[#This Row],[Account_key]],tbl_COA[Account_key],tbl_COA[SubClass2],"Not Found")</f>
        <v>Current Liabilities</v>
      </c>
      <c r="J625" t="str">
        <f>_xlfn.XLOOKUP(tbl_GL[[#This Row],[Account_key]],tbl_COA[Account_key],tbl_COA[SubAccount],,0)</f>
        <v>Accrued Expenses</v>
      </c>
      <c r="K625">
        <f>YEAR(tbl_GL[[#This Row],[Date]])</f>
        <v>2018</v>
      </c>
    </row>
    <row r="626" spans="1:11" hidden="1" x14ac:dyDescent="0.35">
      <c r="A626">
        <v>319.10000000000002</v>
      </c>
      <c r="B626" s="24">
        <v>43290</v>
      </c>
      <c r="C626">
        <v>1</v>
      </c>
      <c r="D626">
        <v>340</v>
      </c>
      <c r="E626" t="s">
        <v>97</v>
      </c>
      <c r="F626" s="15">
        <v>-3102</v>
      </c>
      <c r="G626" t="str">
        <f>_xlfn.XLOOKUP(tbl_GL[[#This Row],[Account_key]],tbl_COA[Account_key],tbl_COA[Class],"Not Found")</f>
        <v>Operating account</v>
      </c>
      <c r="H626" t="str">
        <f>_xlfn.XLOOKUP(tbl_GL[[#This Row],[Account_key]],tbl_COA[Account_key],tbl_COA[SubClass],"Not Found")</f>
        <v>Operating Expenses</v>
      </c>
      <c r="I626" t="str">
        <f>_xlfn.XLOOKUP(tbl_GL[[#This Row],[Account_key]],tbl_COA[Account_key],tbl_COA[SubClass2],"Not Found")</f>
        <v>Administration</v>
      </c>
      <c r="J626" t="str">
        <f>_xlfn.XLOOKUP(tbl_GL[[#This Row],[Account_key]],tbl_COA[Account_key],tbl_COA[SubAccount],,0)</f>
        <v>Utilities</v>
      </c>
      <c r="K626">
        <f>YEAR(tbl_GL[[#This Row],[Date]])</f>
        <v>2018</v>
      </c>
    </row>
    <row r="627" spans="1:11" hidden="1" x14ac:dyDescent="0.35">
      <c r="A627">
        <v>319.2</v>
      </c>
      <c r="B627" s="24">
        <v>43290</v>
      </c>
      <c r="C627">
        <v>1</v>
      </c>
      <c r="D627">
        <v>120</v>
      </c>
      <c r="E627" t="s">
        <v>97</v>
      </c>
      <c r="F627" s="15">
        <v>3102</v>
      </c>
      <c r="G627" t="str">
        <f>_xlfn.XLOOKUP(tbl_GL[[#This Row],[Account_key]],tbl_COA[Account_key],tbl_COA[Class],"Not Found")</f>
        <v>Liabilities and Owners Equity</v>
      </c>
      <c r="H627" t="str">
        <f>_xlfn.XLOOKUP(tbl_GL[[#This Row],[Account_key]],tbl_COA[Account_key],tbl_COA[SubClass],"Not Found")</f>
        <v>Liabilities</v>
      </c>
      <c r="I627" t="str">
        <f>_xlfn.XLOOKUP(tbl_GL[[#This Row],[Account_key]],tbl_COA[Account_key],tbl_COA[SubClass2],"Not Found")</f>
        <v>Current Liabilities</v>
      </c>
      <c r="J627" t="str">
        <f>_xlfn.XLOOKUP(tbl_GL[[#This Row],[Account_key]],tbl_COA[Account_key],tbl_COA[SubAccount],,0)</f>
        <v>Accrued Expenses</v>
      </c>
      <c r="K627">
        <f>YEAR(tbl_GL[[#This Row],[Date]])</f>
        <v>2018</v>
      </c>
    </row>
    <row r="628" spans="1:11" hidden="1" x14ac:dyDescent="0.35">
      <c r="A628">
        <v>320.10000000000002</v>
      </c>
      <c r="B628" s="24">
        <v>43290</v>
      </c>
      <c r="C628">
        <v>1</v>
      </c>
      <c r="D628">
        <v>30</v>
      </c>
      <c r="E628" t="s">
        <v>80</v>
      </c>
      <c r="F628" s="15">
        <v>-15724</v>
      </c>
      <c r="G628" t="str">
        <f>_xlfn.XLOOKUP(tbl_GL[[#This Row],[Account_key]],tbl_COA[Account_key],tbl_COA[Class],"Not Found")</f>
        <v>Assets</v>
      </c>
      <c r="H628" t="str">
        <f>_xlfn.XLOOKUP(tbl_GL[[#This Row],[Account_key]],tbl_COA[Account_key],tbl_COA[SubClass],"Not Found")</f>
        <v>Assets</v>
      </c>
      <c r="I628" t="str">
        <f>_xlfn.XLOOKUP(tbl_GL[[#This Row],[Account_key]],tbl_COA[Account_key],tbl_COA[SubClass2],"Not Found")</f>
        <v>Current Assets</v>
      </c>
      <c r="J628" t="str">
        <f>_xlfn.XLOOKUP(tbl_GL[[#This Row],[Account_key]],tbl_COA[Account_key],tbl_COA[SubAccount],,0)</f>
        <v>Trade Receivables</v>
      </c>
      <c r="K628">
        <f>YEAR(tbl_GL[[#This Row],[Date]])</f>
        <v>2018</v>
      </c>
    </row>
    <row r="629" spans="1:11" hidden="1" x14ac:dyDescent="0.35">
      <c r="A629">
        <v>320.2</v>
      </c>
      <c r="B629" s="24">
        <v>43290</v>
      </c>
      <c r="C629">
        <v>1</v>
      </c>
      <c r="D629">
        <v>10</v>
      </c>
      <c r="E629" t="s">
        <v>80</v>
      </c>
      <c r="F629" s="15">
        <v>15724</v>
      </c>
      <c r="G629" t="str">
        <f>_xlfn.XLOOKUP(tbl_GL[[#This Row],[Account_key]],tbl_COA[Account_key],tbl_COA[Class],"Not Found")</f>
        <v>Assets</v>
      </c>
      <c r="H629" t="str">
        <f>_xlfn.XLOOKUP(tbl_GL[[#This Row],[Account_key]],tbl_COA[Account_key],tbl_COA[SubClass],"Not Found")</f>
        <v>Assets</v>
      </c>
      <c r="I629" t="str">
        <f>_xlfn.XLOOKUP(tbl_GL[[#This Row],[Account_key]],tbl_COA[Account_key],tbl_COA[SubClass2],"Not Found")</f>
        <v>Current Assets</v>
      </c>
      <c r="J629" t="str">
        <f>_xlfn.XLOOKUP(tbl_GL[[#This Row],[Account_key]],tbl_COA[Account_key],tbl_COA[SubAccount],,0)</f>
        <v>Cash at Bank</v>
      </c>
      <c r="K629">
        <f>YEAR(tbl_GL[[#This Row],[Date]])</f>
        <v>2018</v>
      </c>
    </row>
    <row r="630" spans="1:11" hidden="1" x14ac:dyDescent="0.35">
      <c r="A630">
        <v>321.10000000000002</v>
      </c>
      <c r="B630" s="24">
        <v>43291</v>
      </c>
      <c r="C630">
        <v>1</v>
      </c>
      <c r="D630">
        <v>230</v>
      </c>
      <c r="E630" t="s">
        <v>4</v>
      </c>
      <c r="F630" s="14">
        <v>-1557</v>
      </c>
      <c r="G630" t="str">
        <f>_xlfn.XLOOKUP(tbl_GL[[#This Row],[Account_key]],tbl_COA[Account_key],tbl_COA[Class],"Not Found")</f>
        <v>Trading account</v>
      </c>
      <c r="H630" t="str">
        <f>_xlfn.XLOOKUP(tbl_GL[[#This Row],[Account_key]],tbl_COA[Account_key],tbl_COA[SubClass],"Not Found")</f>
        <v>Cost of Sales</v>
      </c>
      <c r="I630" t="str">
        <f>_xlfn.XLOOKUP(tbl_GL[[#This Row],[Account_key]],tbl_COA[Account_key],tbl_COA[SubClass2],"Not Found")</f>
        <v>Cost of Sales</v>
      </c>
      <c r="J630" t="str">
        <f>_xlfn.XLOOKUP(tbl_GL[[#This Row],[Account_key]],tbl_COA[Account_key],tbl_COA[SubAccount],,0)</f>
        <v>Cost of Sales</v>
      </c>
      <c r="K630">
        <f>YEAR(tbl_GL[[#This Row],[Date]])</f>
        <v>2018</v>
      </c>
    </row>
    <row r="631" spans="1:11" hidden="1" x14ac:dyDescent="0.35">
      <c r="A631">
        <v>321.2</v>
      </c>
      <c r="B631" s="24">
        <v>43291</v>
      </c>
      <c r="C631">
        <v>1</v>
      </c>
      <c r="D631">
        <v>60</v>
      </c>
      <c r="E631" t="s">
        <v>4</v>
      </c>
      <c r="F631" s="15">
        <v>-1557</v>
      </c>
      <c r="G631" t="str">
        <f>_xlfn.XLOOKUP(tbl_GL[[#This Row],[Account_key]],tbl_COA[Account_key],tbl_COA[Class],"Not Found")</f>
        <v>Assets</v>
      </c>
      <c r="H631" t="str">
        <f>_xlfn.XLOOKUP(tbl_GL[[#This Row],[Account_key]],tbl_COA[Account_key],tbl_COA[SubClass],"Not Found")</f>
        <v>Assets</v>
      </c>
      <c r="I631" t="str">
        <f>_xlfn.XLOOKUP(tbl_GL[[#This Row],[Account_key]],tbl_COA[Account_key],tbl_COA[SubClass2],"Not Found")</f>
        <v>Current Assets</v>
      </c>
      <c r="J631" t="str">
        <f>_xlfn.XLOOKUP(tbl_GL[[#This Row],[Account_key]],tbl_COA[Account_key],tbl_COA[SubAccount],,0)</f>
        <v>Inventory</v>
      </c>
      <c r="K631">
        <f>YEAR(tbl_GL[[#This Row],[Date]])</f>
        <v>2018</v>
      </c>
    </row>
    <row r="632" spans="1:11" hidden="1" x14ac:dyDescent="0.35">
      <c r="A632">
        <v>322.10000000000002</v>
      </c>
      <c r="B632" s="24">
        <v>43291</v>
      </c>
      <c r="C632">
        <v>1</v>
      </c>
      <c r="D632">
        <v>10</v>
      </c>
      <c r="E632" t="s">
        <v>98</v>
      </c>
      <c r="F632" s="15">
        <v>-2678</v>
      </c>
      <c r="G632" t="str">
        <f>_xlfn.XLOOKUP(tbl_GL[[#This Row],[Account_key]],tbl_COA[Account_key],tbl_COA[Class],"Not Found")</f>
        <v>Assets</v>
      </c>
      <c r="H632" t="str">
        <f>_xlfn.XLOOKUP(tbl_GL[[#This Row],[Account_key]],tbl_COA[Account_key],tbl_COA[SubClass],"Not Found")</f>
        <v>Assets</v>
      </c>
      <c r="I632" t="str">
        <f>_xlfn.XLOOKUP(tbl_GL[[#This Row],[Account_key]],tbl_COA[Account_key],tbl_COA[SubClass2],"Not Found")</f>
        <v>Current Assets</v>
      </c>
      <c r="J632" t="str">
        <f>_xlfn.XLOOKUP(tbl_GL[[#This Row],[Account_key]],tbl_COA[Account_key],tbl_COA[SubAccount],,0)</f>
        <v>Cash at Bank</v>
      </c>
      <c r="K632">
        <f>YEAR(tbl_GL[[#This Row],[Date]])</f>
        <v>2018</v>
      </c>
    </row>
    <row r="633" spans="1:11" hidden="1" x14ac:dyDescent="0.35">
      <c r="A633">
        <v>322.2</v>
      </c>
      <c r="B633" s="24">
        <v>43291</v>
      </c>
      <c r="C633">
        <v>1</v>
      </c>
      <c r="D633">
        <v>120</v>
      </c>
      <c r="E633" t="s">
        <v>98</v>
      </c>
      <c r="F633" s="15">
        <v>-2678</v>
      </c>
      <c r="G633" t="str">
        <f>_xlfn.XLOOKUP(tbl_GL[[#This Row],[Account_key]],tbl_COA[Account_key],tbl_COA[Class],"Not Found")</f>
        <v>Liabilities and Owners Equity</v>
      </c>
      <c r="H633" t="str">
        <f>_xlfn.XLOOKUP(tbl_GL[[#This Row],[Account_key]],tbl_COA[Account_key],tbl_COA[SubClass],"Not Found")</f>
        <v>Liabilities</v>
      </c>
      <c r="I633" t="str">
        <f>_xlfn.XLOOKUP(tbl_GL[[#This Row],[Account_key]],tbl_COA[Account_key],tbl_COA[SubClass2],"Not Found")</f>
        <v>Current Liabilities</v>
      </c>
      <c r="J633" t="str">
        <f>_xlfn.XLOOKUP(tbl_GL[[#This Row],[Account_key]],tbl_COA[Account_key],tbl_COA[SubAccount],,0)</f>
        <v>Accrued Expenses</v>
      </c>
      <c r="K633">
        <f>YEAR(tbl_GL[[#This Row],[Date]])</f>
        <v>2018</v>
      </c>
    </row>
    <row r="634" spans="1:11" hidden="1" x14ac:dyDescent="0.35">
      <c r="A634">
        <v>323.10000000000002</v>
      </c>
      <c r="B634" s="24">
        <v>43291</v>
      </c>
      <c r="C634">
        <v>1</v>
      </c>
      <c r="D634">
        <v>210</v>
      </c>
      <c r="E634" t="s">
        <v>7</v>
      </c>
      <c r="F634" s="15">
        <v>5189</v>
      </c>
      <c r="G634" t="str">
        <f>_xlfn.XLOOKUP(tbl_GL[[#This Row],[Account_key]],tbl_COA[Account_key],tbl_COA[Class],"Not Found")</f>
        <v>Trading account</v>
      </c>
      <c r="H634" t="str">
        <f>_xlfn.XLOOKUP(tbl_GL[[#This Row],[Account_key]],tbl_COA[Account_key],tbl_COA[SubClass],"Not Found")</f>
        <v>Sales</v>
      </c>
      <c r="I634" t="str">
        <f>_xlfn.XLOOKUP(tbl_GL[[#This Row],[Account_key]],tbl_COA[Account_key],tbl_COA[SubClass2],"Not Found")</f>
        <v>Sales</v>
      </c>
      <c r="J634" t="str">
        <f>_xlfn.XLOOKUP(tbl_GL[[#This Row],[Account_key]],tbl_COA[Account_key],tbl_COA[SubAccount],,0)</f>
        <v>Sales</v>
      </c>
      <c r="K634">
        <f>YEAR(tbl_GL[[#This Row],[Date]])</f>
        <v>2018</v>
      </c>
    </row>
    <row r="635" spans="1:11" hidden="1" x14ac:dyDescent="0.35">
      <c r="A635">
        <v>323.2</v>
      </c>
      <c r="B635" s="24">
        <v>43291</v>
      </c>
      <c r="C635">
        <v>1</v>
      </c>
      <c r="D635">
        <v>10</v>
      </c>
      <c r="E635" t="s">
        <v>7</v>
      </c>
      <c r="F635" s="15">
        <v>5189</v>
      </c>
      <c r="G635" t="str">
        <f>_xlfn.XLOOKUP(tbl_GL[[#This Row],[Account_key]],tbl_COA[Account_key],tbl_COA[Class],"Not Found")</f>
        <v>Assets</v>
      </c>
      <c r="H635" t="str">
        <f>_xlfn.XLOOKUP(tbl_GL[[#This Row],[Account_key]],tbl_COA[Account_key],tbl_COA[SubClass],"Not Found")</f>
        <v>Assets</v>
      </c>
      <c r="I635" t="str">
        <f>_xlfn.XLOOKUP(tbl_GL[[#This Row],[Account_key]],tbl_COA[Account_key],tbl_COA[SubClass2],"Not Found")</f>
        <v>Current Assets</v>
      </c>
      <c r="J635" t="str">
        <f>_xlfn.XLOOKUP(tbl_GL[[#This Row],[Account_key]],tbl_COA[Account_key],tbl_COA[SubAccount],,0)</f>
        <v>Cash at Bank</v>
      </c>
      <c r="K635">
        <f>YEAR(tbl_GL[[#This Row],[Date]])</f>
        <v>2018</v>
      </c>
    </row>
    <row r="636" spans="1:11" hidden="1" x14ac:dyDescent="0.35">
      <c r="A636">
        <v>324.10000000000002</v>
      </c>
      <c r="B636" s="24">
        <v>43291</v>
      </c>
      <c r="C636">
        <v>1</v>
      </c>
      <c r="D636">
        <v>230</v>
      </c>
      <c r="E636" t="s">
        <v>4</v>
      </c>
      <c r="F636" s="14">
        <v>-5977</v>
      </c>
      <c r="G636" t="str">
        <f>_xlfn.XLOOKUP(tbl_GL[[#This Row],[Account_key]],tbl_COA[Account_key],tbl_COA[Class],"Not Found")</f>
        <v>Trading account</v>
      </c>
      <c r="H636" t="str">
        <f>_xlfn.XLOOKUP(tbl_GL[[#This Row],[Account_key]],tbl_COA[Account_key],tbl_COA[SubClass],"Not Found")</f>
        <v>Cost of Sales</v>
      </c>
      <c r="I636" t="str">
        <f>_xlfn.XLOOKUP(tbl_GL[[#This Row],[Account_key]],tbl_COA[Account_key],tbl_COA[SubClass2],"Not Found")</f>
        <v>Cost of Sales</v>
      </c>
      <c r="J636" t="str">
        <f>_xlfn.XLOOKUP(tbl_GL[[#This Row],[Account_key]],tbl_COA[Account_key],tbl_COA[SubAccount],,0)</f>
        <v>Cost of Sales</v>
      </c>
      <c r="K636">
        <f>YEAR(tbl_GL[[#This Row],[Date]])</f>
        <v>2018</v>
      </c>
    </row>
    <row r="637" spans="1:11" hidden="1" x14ac:dyDescent="0.35">
      <c r="A637">
        <v>324.2</v>
      </c>
      <c r="B637" s="24">
        <v>43291</v>
      </c>
      <c r="C637">
        <v>1</v>
      </c>
      <c r="D637">
        <v>60</v>
      </c>
      <c r="E637" t="s">
        <v>4</v>
      </c>
      <c r="F637" s="15">
        <v>-5977</v>
      </c>
      <c r="G637" t="str">
        <f>_xlfn.XLOOKUP(tbl_GL[[#This Row],[Account_key]],tbl_COA[Account_key],tbl_COA[Class],"Not Found")</f>
        <v>Assets</v>
      </c>
      <c r="H637" t="str">
        <f>_xlfn.XLOOKUP(tbl_GL[[#This Row],[Account_key]],tbl_COA[Account_key],tbl_COA[SubClass],"Not Found")</f>
        <v>Assets</v>
      </c>
      <c r="I637" t="str">
        <f>_xlfn.XLOOKUP(tbl_GL[[#This Row],[Account_key]],tbl_COA[Account_key],tbl_COA[SubClass2],"Not Found")</f>
        <v>Current Assets</v>
      </c>
      <c r="J637" t="str">
        <f>_xlfn.XLOOKUP(tbl_GL[[#This Row],[Account_key]],tbl_COA[Account_key],tbl_COA[SubAccount],,0)</f>
        <v>Inventory</v>
      </c>
      <c r="K637">
        <f>YEAR(tbl_GL[[#This Row],[Date]])</f>
        <v>2018</v>
      </c>
    </row>
    <row r="638" spans="1:11" hidden="1" x14ac:dyDescent="0.35">
      <c r="A638">
        <v>325.10000000000002</v>
      </c>
      <c r="B638" s="24">
        <v>43291</v>
      </c>
      <c r="C638">
        <v>1</v>
      </c>
      <c r="D638">
        <v>210</v>
      </c>
      <c r="E638" t="s">
        <v>8</v>
      </c>
      <c r="F638" s="15">
        <v>19923</v>
      </c>
      <c r="G638" t="str">
        <f>_xlfn.XLOOKUP(tbl_GL[[#This Row],[Account_key]],tbl_COA[Account_key],tbl_COA[Class],"Not Found")</f>
        <v>Trading account</v>
      </c>
      <c r="H638" t="str">
        <f>_xlfn.XLOOKUP(tbl_GL[[#This Row],[Account_key]],tbl_COA[Account_key],tbl_COA[SubClass],"Not Found")</f>
        <v>Sales</v>
      </c>
      <c r="I638" t="str">
        <f>_xlfn.XLOOKUP(tbl_GL[[#This Row],[Account_key]],tbl_COA[Account_key],tbl_COA[SubClass2],"Not Found")</f>
        <v>Sales</v>
      </c>
      <c r="J638" t="str">
        <f>_xlfn.XLOOKUP(tbl_GL[[#This Row],[Account_key]],tbl_COA[Account_key],tbl_COA[SubAccount],,0)</f>
        <v>Sales</v>
      </c>
      <c r="K638">
        <f>YEAR(tbl_GL[[#This Row],[Date]])</f>
        <v>2018</v>
      </c>
    </row>
    <row r="639" spans="1:11" hidden="1" x14ac:dyDescent="0.35">
      <c r="A639">
        <v>325.2</v>
      </c>
      <c r="B639" s="24">
        <v>43291</v>
      </c>
      <c r="C639">
        <v>1</v>
      </c>
      <c r="D639">
        <v>30</v>
      </c>
      <c r="E639" t="s">
        <v>8</v>
      </c>
      <c r="F639" s="15">
        <v>19923</v>
      </c>
      <c r="G639" t="str">
        <f>_xlfn.XLOOKUP(tbl_GL[[#This Row],[Account_key]],tbl_COA[Account_key],tbl_COA[Class],"Not Found")</f>
        <v>Assets</v>
      </c>
      <c r="H639" t="str">
        <f>_xlfn.XLOOKUP(tbl_GL[[#This Row],[Account_key]],tbl_COA[Account_key],tbl_COA[SubClass],"Not Found")</f>
        <v>Assets</v>
      </c>
      <c r="I639" t="str">
        <f>_xlfn.XLOOKUP(tbl_GL[[#This Row],[Account_key]],tbl_COA[Account_key],tbl_COA[SubClass2],"Not Found")</f>
        <v>Current Assets</v>
      </c>
      <c r="J639" t="str">
        <f>_xlfn.XLOOKUP(tbl_GL[[#This Row],[Account_key]],tbl_COA[Account_key],tbl_COA[SubAccount],,0)</f>
        <v>Trade Receivables</v>
      </c>
      <c r="K639">
        <f>YEAR(tbl_GL[[#This Row],[Date]])</f>
        <v>2018</v>
      </c>
    </row>
    <row r="640" spans="1:11" hidden="1" x14ac:dyDescent="0.35">
      <c r="A640">
        <v>326.10000000000002</v>
      </c>
      <c r="B640" s="24">
        <v>43293</v>
      </c>
      <c r="C640">
        <v>1</v>
      </c>
      <c r="D640">
        <v>310</v>
      </c>
      <c r="E640" t="s">
        <v>97</v>
      </c>
      <c r="F640" s="15">
        <v>-2039</v>
      </c>
      <c r="G640" t="str">
        <f>_xlfn.XLOOKUP(tbl_GL[[#This Row],[Account_key]],tbl_COA[Account_key],tbl_COA[Class],"Not Found")</f>
        <v>Operating account</v>
      </c>
      <c r="H640" t="str">
        <f>_xlfn.XLOOKUP(tbl_GL[[#This Row],[Account_key]],tbl_COA[Account_key],tbl_COA[SubClass],"Not Found")</f>
        <v>Operating Expenses</v>
      </c>
      <c r="I640" t="str">
        <f>_xlfn.XLOOKUP(tbl_GL[[#This Row],[Account_key]],tbl_COA[Account_key],tbl_COA[SubClass2],"Not Found")</f>
        <v>Administration</v>
      </c>
      <c r="J640" t="str">
        <f>_xlfn.XLOOKUP(tbl_GL[[#This Row],[Account_key]],tbl_COA[Account_key],tbl_COA[SubAccount],,0)</f>
        <v>Office Supplies</v>
      </c>
      <c r="K640">
        <f>YEAR(tbl_GL[[#This Row],[Date]])</f>
        <v>2018</v>
      </c>
    </row>
    <row r="641" spans="1:11" hidden="1" x14ac:dyDescent="0.35">
      <c r="A641">
        <v>326.2</v>
      </c>
      <c r="B641" s="24">
        <v>43293</v>
      </c>
      <c r="C641">
        <v>1</v>
      </c>
      <c r="D641">
        <v>120</v>
      </c>
      <c r="E641" t="s">
        <v>97</v>
      </c>
      <c r="F641" s="15">
        <v>2039</v>
      </c>
      <c r="G641" t="str">
        <f>_xlfn.XLOOKUP(tbl_GL[[#This Row],[Account_key]],tbl_COA[Account_key],tbl_COA[Class],"Not Found")</f>
        <v>Liabilities and Owners Equity</v>
      </c>
      <c r="H641" t="str">
        <f>_xlfn.XLOOKUP(tbl_GL[[#This Row],[Account_key]],tbl_COA[Account_key],tbl_COA[SubClass],"Not Found")</f>
        <v>Liabilities</v>
      </c>
      <c r="I641" t="str">
        <f>_xlfn.XLOOKUP(tbl_GL[[#This Row],[Account_key]],tbl_COA[Account_key],tbl_COA[SubClass2],"Not Found")</f>
        <v>Current Liabilities</v>
      </c>
      <c r="J641" t="str">
        <f>_xlfn.XLOOKUP(tbl_GL[[#This Row],[Account_key]],tbl_COA[Account_key],tbl_COA[SubAccount],,0)</f>
        <v>Accrued Expenses</v>
      </c>
      <c r="K641">
        <f>YEAR(tbl_GL[[#This Row],[Date]])</f>
        <v>2018</v>
      </c>
    </row>
    <row r="642" spans="1:11" hidden="1" x14ac:dyDescent="0.35">
      <c r="A642">
        <v>327.10000000000002</v>
      </c>
      <c r="B642" s="24">
        <v>43295</v>
      </c>
      <c r="C642">
        <v>1</v>
      </c>
      <c r="D642">
        <v>10</v>
      </c>
      <c r="E642" t="s">
        <v>98</v>
      </c>
      <c r="F642" s="15">
        <v>-2583</v>
      </c>
      <c r="G642" t="str">
        <f>_xlfn.XLOOKUP(tbl_GL[[#This Row],[Account_key]],tbl_COA[Account_key],tbl_COA[Class],"Not Found")</f>
        <v>Assets</v>
      </c>
      <c r="H642" t="str">
        <f>_xlfn.XLOOKUP(tbl_GL[[#This Row],[Account_key]],tbl_COA[Account_key],tbl_COA[SubClass],"Not Found")</f>
        <v>Assets</v>
      </c>
      <c r="I642" t="str">
        <f>_xlfn.XLOOKUP(tbl_GL[[#This Row],[Account_key]],tbl_COA[Account_key],tbl_COA[SubClass2],"Not Found")</f>
        <v>Current Assets</v>
      </c>
      <c r="J642" t="str">
        <f>_xlfn.XLOOKUP(tbl_GL[[#This Row],[Account_key]],tbl_COA[Account_key],tbl_COA[SubAccount],,0)</f>
        <v>Cash at Bank</v>
      </c>
      <c r="K642">
        <f>YEAR(tbl_GL[[#This Row],[Date]])</f>
        <v>2018</v>
      </c>
    </row>
    <row r="643" spans="1:11" hidden="1" x14ac:dyDescent="0.35">
      <c r="A643">
        <v>327.2</v>
      </c>
      <c r="B643" s="24">
        <v>43295</v>
      </c>
      <c r="C643">
        <v>1</v>
      </c>
      <c r="D643">
        <v>120</v>
      </c>
      <c r="E643" t="s">
        <v>98</v>
      </c>
      <c r="F643" s="15">
        <v>-2583</v>
      </c>
      <c r="G643" t="str">
        <f>_xlfn.XLOOKUP(tbl_GL[[#This Row],[Account_key]],tbl_COA[Account_key],tbl_COA[Class],"Not Found")</f>
        <v>Liabilities and Owners Equity</v>
      </c>
      <c r="H643" t="str">
        <f>_xlfn.XLOOKUP(tbl_GL[[#This Row],[Account_key]],tbl_COA[Account_key],tbl_COA[SubClass],"Not Found")</f>
        <v>Liabilities</v>
      </c>
      <c r="I643" t="str">
        <f>_xlfn.XLOOKUP(tbl_GL[[#This Row],[Account_key]],tbl_COA[Account_key],tbl_COA[SubClass2],"Not Found")</f>
        <v>Current Liabilities</v>
      </c>
      <c r="J643" t="str">
        <f>_xlfn.XLOOKUP(tbl_GL[[#This Row],[Account_key]],tbl_COA[Account_key],tbl_COA[SubAccount],,0)</f>
        <v>Accrued Expenses</v>
      </c>
      <c r="K643">
        <f>YEAR(tbl_GL[[#This Row],[Date]])</f>
        <v>2018</v>
      </c>
    </row>
    <row r="644" spans="1:11" hidden="1" x14ac:dyDescent="0.35">
      <c r="A644">
        <v>328.1</v>
      </c>
      <c r="B644" s="24">
        <v>43296</v>
      </c>
      <c r="C644">
        <v>1</v>
      </c>
      <c r="D644">
        <v>10</v>
      </c>
      <c r="E644" t="s">
        <v>112</v>
      </c>
      <c r="F644" s="14">
        <v>-400</v>
      </c>
      <c r="G644" t="str">
        <f>_xlfn.XLOOKUP(tbl_GL[[#This Row],[Account_key]],tbl_COA[Account_key],tbl_COA[Class],"Not Found")</f>
        <v>Assets</v>
      </c>
      <c r="H644" t="str">
        <f>_xlfn.XLOOKUP(tbl_GL[[#This Row],[Account_key]],tbl_COA[Account_key],tbl_COA[SubClass],"Not Found")</f>
        <v>Assets</v>
      </c>
      <c r="I644" t="str">
        <f>_xlfn.XLOOKUP(tbl_GL[[#This Row],[Account_key]],tbl_COA[Account_key],tbl_COA[SubClass2],"Not Found")</f>
        <v>Current Assets</v>
      </c>
      <c r="J644" t="str">
        <f>_xlfn.XLOOKUP(tbl_GL[[#This Row],[Account_key]],tbl_COA[Account_key],tbl_COA[SubAccount],,0)</f>
        <v>Cash at Bank</v>
      </c>
      <c r="K644">
        <f>YEAR(tbl_GL[[#This Row],[Date]])</f>
        <v>2018</v>
      </c>
    </row>
    <row r="645" spans="1:11" hidden="1" x14ac:dyDescent="0.35">
      <c r="A645">
        <v>328.2</v>
      </c>
      <c r="B645" s="24">
        <v>43296</v>
      </c>
      <c r="C645">
        <v>1</v>
      </c>
      <c r="D645">
        <v>121</v>
      </c>
      <c r="E645" t="s">
        <v>112</v>
      </c>
      <c r="F645" s="14">
        <v>-400</v>
      </c>
      <c r="G645" t="str">
        <f>_xlfn.XLOOKUP(tbl_GL[[#This Row],[Account_key]],tbl_COA[Account_key],tbl_COA[Class],"Not Found")</f>
        <v>Liabilities and Owners Equity</v>
      </c>
      <c r="H645" t="str">
        <f>_xlfn.XLOOKUP(tbl_GL[[#This Row],[Account_key]],tbl_COA[Account_key],tbl_COA[SubClass],"Not Found")</f>
        <v>Liabilities</v>
      </c>
      <c r="I645" t="str">
        <f>_xlfn.XLOOKUP(tbl_GL[[#This Row],[Account_key]],tbl_COA[Account_key],tbl_COA[SubClass2],"Not Found")</f>
        <v>Current Liabilities</v>
      </c>
      <c r="J645" t="str">
        <f>_xlfn.XLOOKUP(tbl_GL[[#This Row],[Account_key]],tbl_COA[Account_key],tbl_COA[SubAccount],,0)</f>
        <v>Interest Payable</v>
      </c>
      <c r="K645">
        <f>YEAR(tbl_GL[[#This Row],[Date]])</f>
        <v>2018</v>
      </c>
    </row>
    <row r="646" spans="1:11" hidden="1" x14ac:dyDescent="0.35">
      <c r="A646">
        <v>329.1</v>
      </c>
      <c r="B646" s="24">
        <v>43296</v>
      </c>
      <c r="C646">
        <v>1</v>
      </c>
      <c r="D646">
        <v>300</v>
      </c>
      <c r="E646" t="s">
        <v>97</v>
      </c>
      <c r="F646" s="15">
        <v>-2781</v>
      </c>
      <c r="G646" t="str">
        <f>_xlfn.XLOOKUP(tbl_GL[[#This Row],[Account_key]],tbl_COA[Account_key],tbl_COA[Class],"Not Found")</f>
        <v>Operating account</v>
      </c>
      <c r="H646" t="str">
        <f>_xlfn.XLOOKUP(tbl_GL[[#This Row],[Account_key]],tbl_COA[Account_key],tbl_COA[SubClass],"Not Found")</f>
        <v>Operating Expenses</v>
      </c>
      <c r="I646" t="str">
        <f>_xlfn.XLOOKUP(tbl_GL[[#This Row],[Account_key]],tbl_COA[Account_key],tbl_COA[SubClass2],"Not Found")</f>
        <v>Administration</v>
      </c>
      <c r="J646" t="str">
        <f>_xlfn.XLOOKUP(tbl_GL[[#This Row],[Account_key]],tbl_COA[Account_key],tbl_COA[SubAccount],,0)</f>
        <v>Entertainment</v>
      </c>
      <c r="K646">
        <f>YEAR(tbl_GL[[#This Row],[Date]])</f>
        <v>2018</v>
      </c>
    </row>
    <row r="647" spans="1:11" hidden="1" x14ac:dyDescent="0.35">
      <c r="A647">
        <v>329.2</v>
      </c>
      <c r="B647" s="24">
        <v>43296</v>
      </c>
      <c r="C647">
        <v>1</v>
      </c>
      <c r="D647">
        <v>120</v>
      </c>
      <c r="E647" t="s">
        <v>97</v>
      </c>
      <c r="F647" s="15">
        <v>2781</v>
      </c>
      <c r="G647" t="str">
        <f>_xlfn.XLOOKUP(tbl_GL[[#This Row],[Account_key]],tbl_COA[Account_key],tbl_COA[Class],"Not Found")</f>
        <v>Liabilities and Owners Equity</v>
      </c>
      <c r="H647" t="str">
        <f>_xlfn.XLOOKUP(tbl_GL[[#This Row],[Account_key]],tbl_COA[Account_key],tbl_COA[SubClass],"Not Found")</f>
        <v>Liabilities</v>
      </c>
      <c r="I647" t="str">
        <f>_xlfn.XLOOKUP(tbl_GL[[#This Row],[Account_key]],tbl_COA[Account_key],tbl_COA[SubClass2],"Not Found")</f>
        <v>Current Liabilities</v>
      </c>
      <c r="J647" t="str">
        <f>_xlfn.XLOOKUP(tbl_GL[[#This Row],[Account_key]],tbl_COA[Account_key],tbl_COA[SubAccount],,0)</f>
        <v>Accrued Expenses</v>
      </c>
      <c r="K647">
        <f>YEAR(tbl_GL[[#This Row],[Date]])</f>
        <v>2018</v>
      </c>
    </row>
    <row r="648" spans="1:11" hidden="1" x14ac:dyDescent="0.35">
      <c r="A648">
        <v>330.1</v>
      </c>
      <c r="B648" s="24">
        <v>43297</v>
      </c>
      <c r="C648">
        <v>1</v>
      </c>
      <c r="D648">
        <v>10</v>
      </c>
      <c r="E648" t="s">
        <v>98</v>
      </c>
      <c r="F648" s="15">
        <v>-3097</v>
      </c>
      <c r="G648" t="str">
        <f>_xlfn.XLOOKUP(tbl_GL[[#This Row],[Account_key]],tbl_COA[Account_key],tbl_COA[Class],"Not Found")</f>
        <v>Assets</v>
      </c>
      <c r="H648" t="str">
        <f>_xlfn.XLOOKUP(tbl_GL[[#This Row],[Account_key]],tbl_COA[Account_key],tbl_COA[SubClass],"Not Found")</f>
        <v>Assets</v>
      </c>
      <c r="I648" t="str">
        <f>_xlfn.XLOOKUP(tbl_GL[[#This Row],[Account_key]],tbl_COA[Account_key],tbl_COA[SubClass2],"Not Found")</f>
        <v>Current Assets</v>
      </c>
      <c r="J648" t="str">
        <f>_xlfn.XLOOKUP(tbl_GL[[#This Row],[Account_key]],tbl_COA[Account_key],tbl_COA[SubAccount],,0)</f>
        <v>Cash at Bank</v>
      </c>
      <c r="K648">
        <f>YEAR(tbl_GL[[#This Row],[Date]])</f>
        <v>2018</v>
      </c>
    </row>
    <row r="649" spans="1:11" hidden="1" x14ac:dyDescent="0.35">
      <c r="A649">
        <v>330.2</v>
      </c>
      <c r="B649" s="24">
        <v>43297</v>
      </c>
      <c r="C649">
        <v>1</v>
      </c>
      <c r="D649">
        <v>120</v>
      </c>
      <c r="E649" t="s">
        <v>98</v>
      </c>
      <c r="F649" s="15">
        <v>-3097</v>
      </c>
      <c r="G649" t="str">
        <f>_xlfn.XLOOKUP(tbl_GL[[#This Row],[Account_key]],tbl_COA[Account_key],tbl_COA[Class],"Not Found")</f>
        <v>Liabilities and Owners Equity</v>
      </c>
      <c r="H649" t="str">
        <f>_xlfn.XLOOKUP(tbl_GL[[#This Row],[Account_key]],tbl_COA[Account_key],tbl_COA[SubClass],"Not Found")</f>
        <v>Liabilities</v>
      </c>
      <c r="I649" t="str">
        <f>_xlfn.XLOOKUP(tbl_GL[[#This Row],[Account_key]],tbl_COA[Account_key],tbl_COA[SubClass2],"Not Found")</f>
        <v>Current Liabilities</v>
      </c>
      <c r="J649" t="str">
        <f>_xlfn.XLOOKUP(tbl_GL[[#This Row],[Account_key]],tbl_COA[Account_key],tbl_COA[SubAccount],,0)</f>
        <v>Accrued Expenses</v>
      </c>
      <c r="K649">
        <f>YEAR(tbl_GL[[#This Row],[Date]])</f>
        <v>2018</v>
      </c>
    </row>
    <row r="650" spans="1:11" hidden="1" x14ac:dyDescent="0.35">
      <c r="A650">
        <v>331.1</v>
      </c>
      <c r="B650" s="24">
        <v>43298</v>
      </c>
      <c r="C650">
        <v>1</v>
      </c>
      <c r="D650">
        <v>10</v>
      </c>
      <c r="E650" t="s">
        <v>98</v>
      </c>
      <c r="F650" s="15">
        <v>-2620</v>
      </c>
      <c r="G650" t="str">
        <f>_xlfn.XLOOKUP(tbl_GL[[#This Row],[Account_key]],tbl_COA[Account_key],tbl_COA[Class],"Not Found")</f>
        <v>Assets</v>
      </c>
      <c r="H650" t="str">
        <f>_xlfn.XLOOKUP(tbl_GL[[#This Row],[Account_key]],tbl_COA[Account_key],tbl_COA[SubClass],"Not Found")</f>
        <v>Assets</v>
      </c>
      <c r="I650" t="str">
        <f>_xlfn.XLOOKUP(tbl_GL[[#This Row],[Account_key]],tbl_COA[Account_key],tbl_COA[SubClass2],"Not Found")</f>
        <v>Current Assets</v>
      </c>
      <c r="J650" t="str">
        <f>_xlfn.XLOOKUP(tbl_GL[[#This Row],[Account_key]],tbl_COA[Account_key],tbl_COA[SubAccount],,0)</f>
        <v>Cash at Bank</v>
      </c>
      <c r="K650">
        <f>YEAR(tbl_GL[[#This Row],[Date]])</f>
        <v>2018</v>
      </c>
    </row>
    <row r="651" spans="1:11" hidden="1" x14ac:dyDescent="0.35">
      <c r="A651">
        <v>331.2</v>
      </c>
      <c r="B651" s="24">
        <v>43298</v>
      </c>
      <c r="C651">
        <v>1</v>
      </c>
      <c r="D651">
        <v>120</v>
      </c>
      <c r="E651" t="s">
        <v>98</v>
      </c>
      <c r="F651" s="15">
        <v>-2620</v>
      </c>
      <c r="G651" t="str">
        <f>_xlfn.XLOOKUP(tbl_GL[[#This Row],[Account_key]],tbl_COA[Account_key],tbl_COA[Class],"Not Found")</f>
        <v>Liabilities and Owners Equity</v>
      </c>
      <c r="H651" t="str">
        <f>_xlfn.XLOOKUP(tbl_GL[[#This Row],[Account_key]],tbl_COA[Account_key],tbl_COA[SubClass],"Not Found")</f>
        <v>Liabilities</v>
      </c>
      <c r="I651" t="str">
        <f>_xlfn.XLOOKUP(tbl_GL[[#This Row],[Account_key]],tbl_COA[Account_key],tbl_COA[SubClass2],"Not Found")</f>
        <v>Current Liabilities</v>
      </c>
      <c r="J651" t="str">
        <f>_xlfn.XLOOKUP(tbl_GL[[#This Row],[Account_key]],tbl_COA[Account_key],tbl_COA[SubAccount],,0)</f>
        <v>Accrued Expenses</v>
      </c>
      <c r="K651">
        <f>YEAR(tbl_GL[[#This Row],[Date]])</f>
        <v>2018</v>
      </c>
    </row>
    <row r="652" spans="1:11" hidden="1" x14ac:dyDescent="0.35">
      <c r="A652">
        <v>332.1</v>
      </c>
      <c r="B652" s="24">
        <v>43299</v>
      </c>
      <c r="C652">
        <v>1</v>
      </c>
      <c r="D652">
        <v>230</v>
      </c>
      <c r="E652" t="s">
        <v>4</v>
      </c>
      <c r="F652" s="14">
        <v>-1556</v>
      </c>
      <c r="G652" t="str">
        <f>_xlfn.XLOOKUP(tbl_GL[[#This Row],[Account_key]],tbl_COA[Account_key],tbl_COA[Class],"Not Found")</f>
        <v>Trading account</v>
      </c>
      <c r="H652" t="str">
        <f>_xlfn.XLOOKUP(tbl_GL[[#This Row],[Account_key]],tbl_COA[Account_key],tbl_COA[SubClass],"Not Found")</f>
        <v>Cost of Sales</v>
      </c>
      <c r="I652" t="str">
        <f>_xlfn.XLOOKUP(tbl_GL[[#This Row],[Account_key]],tbl_COA[Account_key],tbl_COA[SubClass2],"Not Found")</f>
        <v>Cost of Sales</v>
      </c>
      <c r="J652" t="str">
        <f>_xlfn.XLOOKUP(tbl_GL[[#This Row],[Account_key]],tbl_COA[Account_key],tbl_COA[SubAccount],,0)</f>
        <v>Cost of Sales</v>
      </c>
      <c r="K652">
        <f>YEAR(tbl_GL[[#This Row],[Date]])</f>
        <v>2018</v>
      </c>
    </row>
    <row r="653" spans="1:11" hidden="1" x14ac:dyDescent="0.35">
      <c r="A653">
        <v>332.2</v>
      </c>
      <c r="B653" s="24">
        <v>43299</v>
      </c>
      <c r="C653">
        <v>1</v>
      </c>
      <c r="D653">
        <v>60</v>
      </c>
      <c r="E653" t="s">
        <v>4</v>
      </c>
      <c r="F653" s="15">
        <v>-1556</v>
      </c>
      <c r="G653" t="str">
        <f>_xlfn.XLOOKUP(tbl_GL[[#This Row],[Account_key]],tbl_COA[Account_key],tbl_COA[Class],"Not Found")</f>
        <v>Assets</v>
      </c>
      <c r="H653" t="str">
        <f>_xlfn.XLOOKUP(tbl_GL[[#This Row],[Account_key]],tbl_COA[Account_key],tbl_COA[SubClass],"Not Found")</f>
        <v>Assets</v>
      </c>
      <c r="I653" t="str">
        <f>_xlfn.XLOOKUP(tbl_GL[[#This Row],[Account_key]],tbl_COA[Account_key],tbl_COA[SubClass2],"Not Found")</f>
        <v>Current Assets</v>
      </c>
      <c r="J653" t="str">
        <f>_xlfn.XLOOKUP(tbl_GL[[#This Row],[Account_key]],tbl_COA[Account_key],tbl_COA[SubAccount],,0)</f>
        <v>Inventory</v>
      </c>
      <c r="K653">
        <f>YEAR(tbl_GL[[#This Row],[Date]])</f>
        <v>2018</v>
      </c>
    </row>
    <row r="654" spans="1:11" hidden="1" x14ac:dyDescent="0.35">
      <c r="A654">
        <v>333.1</v>
      </c>
      <c r="B654" s="24">
        <v>43299</v>
      </c>
      <c r="C654">
        <v>1</v>
      </c>
      <c r="D654">
        <v>320</v>
      </c>
      <c r="E654" t="s">
        <v>97</v>
      </c>
      <c r="F654" s="15">
        <v>-3160</v>
      </c>
      <c r="G654" t="str">
        <f>_xlfn.XLOOKUP(tbl_GL[[#This Row],[Account_key]],tbl_COA[Account_key],tbl_COA[Class],"Not Found")</f>
        <v>Operating account</v>
      </c>
      <c r="H654" t="str">
        <f>_xlfn.XLOOKUP(tbl_GL[[#This Row],[Account_key]],tbl_COA[Account_key],tbl_COA[SubClass],"Not Found")</f>
        <v>Operating Expenses</v>
      </c>
      <c r="I654" t="str">
        <f>_xlfn.XLOOKUP(tbl_GL[[#This Row],[Account_key]],tbl_COA[Account_key],tbl_COA[SubClass2],"Not Found")</f>
        <v>Administration</v>
      </c>
      <c r="J654" t="str">
        <f>_xlfn.XLOOKUP(tbl_GL[[#This Row],[Account_key]],tbl_COA[Account_key],tbl_COA[SubAccount],,0)</f>
        <v>Professional Services</v>
      </c>
      <c r="K654">
        <f>YEAR(tbl_GL[[#This Row],[Date]])</f>
        <v>2018</v>
      </c>
    </row>
    <row r="655" spans="1:11" hidden="1" x14ac:dyDescent="0.35">
      <c r="A655">
        <v>333.2</v>
      </c>
      <c r="B655" s="24">
        <v>43299</v>
      </c>
      <c r="C655">
        <v>1</v>
      </c>
      <c r="D655">
        <v>120</v>
      </c>
      <c r="E655" t="s">
        <v>97</v>
      </c>
      <c r="F655" s="15">
        <v>3160</v>
      </c>
      <c r="G655" t="str">
        <f>_xlfn.XLOOKUP(tbl_GL[[#This Row],[Account_key]],tbl_COA[Account_key],tbl_COA[Class],"Not Found")</f>
        <v>Liabilities and Owners Equity</v>
      </c>
      <c r="H655" t="str">
        <f>_xlfn.XLOOKUP(tbl_GL[[#This Row],[Account_key]],tbl_COA[Account_key],tbl_COA[SubClass],"Not Found")</f>
        <v>Liabilities</v>
      </c>
      <c r="I655" t="str">
        <f>_xlfn.XLOOKUP(tbl_GL[[#This Row],[Account_key]],tbl_COA[Account_key],tbl_COA[SubClass2],"Not Found")</f>
        <v>Current Liabilities</v>
      </c>
      <c r="J655" t="str">
        <f>_xlfn.XLOOKUP(tbl_GL[[#This Row],[Account_key]],tbl_COA[Account_key],tbl_COA[SubAccount],,0)</f>
        <v>Accrued Expenses</v>
      </c>
      <c r="K655">
        <f>YEAR(tbl_GL[[#This Row],[Date]])</f>
        <v>2018</v>
      </c>
    </row>
    <row r="656" spans="1:11" hidden="1" x14ac:dyDescent="0.35">
      <c r="A656">
        <v>334.1</v>
      </c>
      <c r="B656" s="24">
        <v>43299</v>
      </c>
      <c r="C656">
        <v>1</v>
      </c>
      <c r="D656">
        <v>210</v>
      </c>
      <c r="E656" t="s">
        <v>7</v>
      </c>
      <c r="F656" s="15">
        <v>5185</v>
      </c>
      <c r="G656" t="str">
        <f>_xlfn.XLOOKUP(tbl_GL[[#This Row],[Account_key]],tbl_COA[Account_key],tbl_COA[Class],"Not Found")</f>
        <v>Trading account</v>
      </c>
      <c r="H656" t="str">
        <f>_xlfn.XLOOKUP(tbl_GL[[#This Row],[Account_key]],tbl_COA[Account_key],tbl_COA[SubClass],"Not Found")</f>
        <v>Sales</v>
      </c>
      <c r="I656" t="str">
        <f>_xlfn.XLOOKUP(tbl_GL[[#This Row],[Account_key]],tbl_COA[Account_key],tbl_COA[SubClass2],"Not Found")</f>
        <v>Sales</v>
      </c>
      <c r="J656" t="str">
        <f>_xlfn.XLOOKUP(tbl_GL[[#This Row],[Account_key]],tbl_COA[Account_key],tbl_COA[SubAccount],,0)</f>
        <v>Sales</v>
      </c>
      <c r="K656">
        <f>YEAR(tbl_GL[[#This Row],[Date]])</f>
        <v>2018</v>
      </c>
    </row>
    <row r="657" spans="1:11" hidden="1" x14ac:dyDescent="0.35">
      <c r="A657">
        <v>334.2</v>
      </c>
      <c r="B657" s="24">
        <v>43299</v>
      </c>
      <c r="C657">
        <v>1</v>
      </c>
      <c r="D657">
        <v>10</v>
      </c>
      <c r="E657" t="s">
        <v>7</v>
      </c>
      <c r="F657" s="15">
        <v>5185</v>
      </c>
      <c r="G657" t="str">
        <f>_xlfn.XLOOKUP(tbl_GL[[#This Row],[Account_key]],tbl_COA[Account_key],tbl_COA[Class],"Not Found")</f>
        <v>Assets</v>
      </c>
      <c r="H657" t="str">
        <f>_xlfn.XLOOKUP(tbl_GL[[#This Row],[Account_key]],tbl_COA[Account_key],tbl_COA[SubClass],"Not Found")</f>
        <v>Assets</v>
      </c>
      <c r="I657" t="str">
        <f>_xlfn.XLOOKUP(tbl_GL[[#This Row],[Account_key]],tbl_COA[Account_key],tbl_COA[SubClass2],"Not Found")</f>
        <v>Current Assets</v>
      </c>
      <c r="J657" t="str">
        <f>_xlfn.XLOOKUP(tbl_GL[[#This Row],[Account_key]],tbl_COA[Account_key],tbl_COA[SubAccount],,0)</f>
        <v>Cash at Bank</v>
      </c>
      <c r="K657">
        <f>YEAR(tbl_GL[[#This Row],[Date]])</f>
        <v>2018</v>
      </c>
    </row>
    <row r="658" spans="1:11" hidden="1" x14ac:dyDescent="0.35">
      <c r="A658">
        <v>335.1</v>
      </c>
      <c r="B658" s="24">
        <v>43299</v>
      </c>
      <c r="C658">
        <v>1</v>
      </c>
      <c r="D658">
        <v>230</v>
      </c>
      <c r="E658" t="s">
        <v>4</v>
      </c>
      <c r="F658" s="14">
        <v>-6395</v>
      </c>
      <c r="G658" t="str">
        <f>_xlfn.XLOOKUP(tbl_GL[[#This Row],[Account_key]],tbl_COA[Account_key],tbl_COA[Class],"Not Found")</f>
        <v>Trading account</v>
      </c>
      <c r="H658" t="str">
        <f>_xlfn.XLOOKUP(tbl_GL[[#This Row],[Account_key]],tbl_COA[Account_key],tbl_COA[SubClass],"Not Found")</f>
        <v>Cost of Sales</v>
      </c>
      <c r="I658" t="str">
        <f>_xlfn.XLOOKUP(tbl_GL[[#This Row],[Account_key]],tbl_COA[Account_key],tbl_COA[SubClass2],"Not Found")</f>
        <v>Cost of Sales</v>
      </c>
      <c r="J658" t="str">
        <f>_xlfn.XLOOKUP(tbl_GL[[#This Row],[Account_key]],tbl_COA[Account_key],tbl_COA[SubAccount],,0)</f>
        <v>Cost of Sales</v>
      </c>
      <c r="K658">
        <f>YEAR(tbl_GL[[#This Row],[Date]])</f>
        <v>2018</v>
      </c>
    </row>
    <row r="659" spans="1:11" hidden="1" x14ac:dyDescent="0.35">
      <c r="A659">
        <v>335.2</v>
      </c>
      <c r="B659" s="24">
        <v>43299</v>
      </c>
      <c r="C659">
        <v>1</v>
      </c>
      <c r="D659">
        <v>60</v>
      </c>
      <c r="E659" t="s">
        <v>4</v>
      </c>
      <c r="F659" s="15">
        <v>-6395</v>
      </c>
      <c r="G659" t="str">
        <f>_xlfn.XLOOKUP(tbl_GL[[#This Row],[Account_key]],tbl_COA[Account_key],tbl_COA[Class],"Not Found")</f>
        <v>Assets</v>
      </c>
      <c r="H659" t="str">
        <f>_xlfn.XLOOKUP(tbl_GL[[#This Row],[Account_key]],tbl_COA[Account_key],tbl_COA[SubClass],"Not Found")</f>
        <v>Assets</v>
      </c>
      <c r="I659" t="str">
        <f>_xlfn.XLOOKUP(tbl_GL[[#This Row],[Account_key]],tbl_COA[Account_key],tbl_COA[SubClass2],"Not Found")</f>
        <v>Current Assets</v>
      </c>
      <c r="J659" t="str">
        <f>_xlfn.XLOOKUP(tbl_GL[[#This Row],[Account_key]],tbl_COA[Account_key],tbl_COA[SubAccount],,0)</f>
        <v>Inventory</v>
      </c>
      <c r="K659">
        <f>YEAR(tbl_GL[[#This Row],[Date]])</f>
        <v>2018</v>
      </c>
    </row>
    <row r="660" spans="1:11" hidden="1" x14ac:dyDescent="0.35">
      <c r="A660">
        <v>336.1</v>
      </c>
      <c r="B660" s="24">
        <v>43299</v>
      </c>
      <c r="C660">
        <v>1</v>
      </c>
      <c r="D660">
        <v>210</v>
      </c>
      <c r="E660" t="s">
        <v>8</v>
      </c>
      <c r="F660" s="15">
        <v>21315</v>
      </c>
      <c r="G660" t="str">
        <f>_xlfn.XLOOKUP(tbl_GL[[#This Row],[Account_key]],tbl_COA[Account_key],tbl_COA[Class],"Not Found")</f>
        <v>Trading account</v>
      </c>
      <c r="H660" t="str">
        <f>_xlfn.XLOOKUP(tbl_GL[[#This Row],[Account_key]],tbl_COA[Account_key],tbl_COA[SubClass],"Not Found")</f>
        <v>Sales</v>
      </c>
      <c r="I660" t="str">
        <f>_xlfn.XLOOKUP(tbl_GL[[#This Row],[Account_key]],tbl_COA[Account_key],tbl_COA[SubClass2],"Not Found")</f>
        <v>Sales</v>
      </c>
      <c r="J660" t="str">
        <f>_xlfn.XLOOKUP(tbl_GL[[#This Row],[Account_key]],tbl_COA[Account_key],tbl_COA[SubAccount],,0)</f>
        <v>Sales</v>
      </c>
      <c r="K660">
        <f>YEAR(tbl_GL[[#This Row],[Date]])</f>
        <v>2018</v>
      </c>
    </row>
    <row r="661" spans="1:11" hidden="1" x14ac:dyDescent="0.35">
      <c r="A661">
        <v>336.2</v>
      </c>
      <c r="B661" s="24">
        <v>43299</v>
      </c>
      <c r="C661">
        <v>1</v>
      </c>
      <c r="D661">
        <v>30</v>
      </c>
      <c r="E661" t="s">
        <v>8</v>
      </c>
      <c r="F661" s="15">
        <v>21315</v>
      </c>
      <c r="G661" t="str">
        <f>_xlfn.XLOOKUP(tbl_GL[[#This Row],[Account_key]],tbl_COA[Account_key],tbl_COA[Class],"Not Found")</f>
        <v>Assets</v>
      </c>
      <c r="H661" t="str">
        <f>_xlfn.XLOOKUP(tbl_GL[[#This Row],[Account_key]],tbl_COA[Account_key],tbl_COA[SubClass],"Not Found")</f>
        <v>Assets</v>
      </c>
      <c r="I661" t="str">
        <f>_xlfn.XLOOKUP(tbl_GL[[#This Row],[Account_key]],tbl_COA[Account_key],tbl_COA[SubClass2],"Not Found")</f>
        <v>Current Assets</v>
      </c>
      <c r="J661" t="str">
        <f>_xlfn.XLOOKUP(tbl_GL[[#This Row],[Account_key]],tbl_COA[Account_key],tbl_COA[SubAccount],,0)</f>
        <v>Trade Receivables</v>
      </c>
      <c r="K661">
        <f>YEAR(tbl_GL[[#This Row],[Date]])</f>
        <v>2018</v>
      </c>
    </row>
    <row r="662" spans="1:11" hidden="1" x14ac:dyDescent="0.35">
      <c r="A662">
        <v>337.1</v>
      </c>
      <c r="B662" s="24">
        <v>43301</v>
      </c>
      <c r="C662">
        <v>1</v>
      </c>
      <c r="D662">
        <v>230</v>
      </c>
      <c r="E662" t="s">
        <v>4</v>
      </c>
      <c r="F662" s="14">
        <v>-377</v>
      </c>
      <c r="G662" t="str">
        <f>_xlfn.XLOOKUP(tbl_GL[[#This Row],[Account_key]],tbl_COA[Account_key],tbl_COA[Class],"Not Found")</f>
        <v>Trading account</v>
      </c>
      <c r="H662" t="str">
        <f>_xlfn.XLOOKUP(tbl_GL[[#This Row],[Account_key]],tbl_COA[Account_key],tbl_COA[SubClass],"Not Found")</f>
        <v>Cost of Sales</v>
      </c>
      <c r="I662" t="str">
        <f>_xlfn.XLOOKUP(tbl_GL[[#This Row],[Account_key]],tbl_COA[Account_key],tbl_COA[SubClass2],"Not Found")</f>
        <v>Cost of Sales</v>
      </c>
      <c r="J662" t="str">
        <f>_xlfn.XLOOKUP(tbl_GL[[#This Row],[Account_key]],tbl_COA[Account_key],tbl_COA[SubAccount],,0)</f>
        <v>Cost of Sales</v>
      </c>
      <c r="K662">
        <f>YEAR(tbl_GL[[#This Row],[Date]])</f>
        <v>2018</v>
      </c>
    </row>
    <row r="663" spans="1:11" hidden="1" x14ac:dyDescent="0.35">
      <c r="A663">
        <v>337.2</v>
      </c>
      <c r="B663" s="24">
        <v>43301</v>
      </c>
      <c r="C663">
        <v>1</v>
      </c>
      <c r="D663">
        <v>60</v>
      </c>
      <c r="E663" t="s">
        <v>4</v>
      </c>
      <c r="F663" s="15">
        <v>-377</v>
      </c>
      <c r="G663" t="str">
        <f>_xlfn.XLOOKUP(tbl_GL[[#This Row],[Account_key]],tbl_COA[Account_key],tbl_COA[Class],"Not Found")</f>
        <v>Assets</v>
      </c>
      <c r="H663" t="str">
        <f>_xlfn.XLOOKUP(tbl_GL[[#This Row],[Account_key]],tbl_COA[Account_key],tbl_COA[SubClass],"Not Found")</f>
        <v>Assets</v>
      </c>
      <c r="I663" t="str">
        <f>_xlfn.XLOOKUP(tbl_GL[[#This Row],[Account_key]],tbl_COA[Account_key],tbl_COA[SubClass2],"Not Found")</f>
        <v>Current Assets</v>
      </c>
      <c r="J663" t="str">
        <f>_xlfn.XLOOKUP(tbl_GL[[#This Row],[Account_key]],tbl_COA[Account_key],tbl_COA[SubAccount],,0)</f>
        <v>Inventory</v>
      </c>
      <c r="K663">
        <f>YEAR(tbl_GL[[#This Row],[Date]])</f>
        <v>2018</v>
      </c>
    </row>
    <row r="664" spans="1:11" hidden="1" x14ac:dyDescent="0.35">
      <c r="A664">
        <v>338.1</v>
      </c>
      <c r="B664" s="24">
        <v>43301</v>
      </c>
      <c r="C664">
        <v>1</v>
      </c>
      <c r="D664">
        <v>210</v>
      </c>
      <c r="E664" t="s">
        <v>8</v>
      </c>
      <c r="F664" s="15">
        <v>1256</v>
      </c>
      <c r="G664" t="str">
        <f>_xlfn.XLOOKUP(tbl_GL[[#This Row],[Account_key]],tbl_COA[Account_key],tbl_COA[Class],"Not Found")</f>
        <v>Trading account</v>
      </c>
      <c r="H664" t="str">
        <f>_xlfn.XLOOKUP(tbl_GL[[#This Row],[Account_key]],tbl_COA[Account_key],tbl_COA[SubClass],"Not Found")</f>
        <v>Sales</v>
      </c>
      <c r="I664" t="str">
        <f>_xlfn.XLOOKUP(tbl_GL[[#This Row],[Account_key]],tbl_COA[Account_key],tbl_COA[SubClass2],"Not Found")</f>
        <v>Sales</v>
      </c>
      <c r="J664" t="str">
        <f>_xlfn.XLOOKUP(tbl_GL[[#This Row],[Account_key]],tbl_COA[Account_key],tbl_COA[SubAccount],,0)</f>
        <v>Sales</v>
      </c>
      <c r="K664">
        <f>YEAR(tbl_GL[[#This Row],[Date]])</f>
        <v>2018</v>
      </c>
    </row>
    <row r="665" spans="1:11" hidden="1" x14ac:dyDescent="0.35">
      <c r="A665">
        <v>338.2</v>
      </c>
      <c r="B665" s="24">
        <v>43301</v>
      </c>
      <c r="C665">
        <v>1</v>
      </c>
      <c r="D665">
        <v>30</v>
      </c>
      <c r="E665" t="s">
        <v>8</v>
      </c>
      <c r="F665" s="15">
        <v>1256</v>
      </c>
      <c r="G665" t="str">
        <f>_xlfn.XLOOKUP(tbl_GL[[#This Row],[Account_key]],tbl_COA[Account_key],tbl_COA[Class],"Not Found")</f>
        <v>Assets</v>
      </c>
      <c r="H665" t="str">
        <f>_xlfn.XLOOKUP(tbl_GL[[#This Row],[Account_key]],tbl_COA[Account_key],tbl_COA[SubClass],"Not Found")</f>
        <v>Assets</v>
      </c>
      <c r="I665" t="str">
        <f>_xlfn.XLOOKUP(tbl_GL[[#This Row],[Account_key]],tbl_COA[Account_key],tbl_COA[SubClass2],"Not Found")</f>
        <v>Current Assets</v>
      </c>
      <c r="J665" t="str">
        <f>_xlfn.XLOOKUP(tbl_GL[[#This Row],[Account_key]],tbl_COA[Account_key],tbl_COA[SubAccount],,0)</f>
        <v>Trade Receivables</v>
      </c>
      <c r="K665">
        <f>YEAR(tbl_GL[[#This Row],[Date]])</f>
        <v>2018</v>
      </c>
    </row>
    <row r="666" spans="1:11" hidden="1" x14ac:dyDescent="0.35">
      <c r="A666">
        <v>339.1</v>
      </c>
      <c r="B666" s="24">
        <v>43301</v>
      </c>
      <c r="C666">
        <v>1</v>
      </c>
      <c r="D666">
        <v>320</v>
      </c>
      <c r="E666" t="s">
        <v>97</v>
      </c>
      <c r="F666" s="15">
        <v>-3187</v>
      </c>
      <c r="G666" t="str">
        <f>_xlfn.XLOOKUP(tbl_GL[[#This Row],[Account_key]],tbl_COA[Account_key],tbl_COA[Class],"Not Found")</f>
        <v>Operating account</v>
      </c>
      <c r="H666" t="str">
        <f>_xlfn.XLOOKUP(tbl_GL[[#This Row],[Account_key]],tbl_COA[Account_key],tbl_COA[SubClass],"Not Found")</f>
        <v>Operating Expenses</v>
      </c>
      <c r="I666" t="str">
        <f>_xlfn.XLOOKUP(tbl_GL[[#This Row],[Account_key]],tbl_COA[Account_key],tbl_COA[SubClass2],"Not Found")</f>
        <v>Administration</v>
      </c>
      <c r="J666" t="str">
        <f>_xlfn.XLOOKUP(tbl_GL[[#This Row],[Account_key]],tbl_COA[Account_key],tbl_COA[SubAccount],,0)</f>
        <v>Professional Services</v>
      </c>
      <c r="K666">
        <f>YEAR(tbl_GL[[#This Row],[Date]])</f>
        <v>2018</v>
      </c>
    </row>
    <row r="667" spans="1:11" hidden="1" x14ac:dyDescent="0.35">
      <c r="A667">
        <v>339.2</v>
      </c>
      <c r="B667" s="24">
        <v>43301</v>
      </c>
      <c r="C667">
        <v>1</v>
      </c>
      <c r="D667">
        <v>120</v>
      </c>
      <c r="E667" t="s">
        <v>97</v>
      </c>
      <c r="F667" s="15">
        <v>3187</v>
      </c>
      <c r="G667" t="str">
        <f>_xlfn.XLOOKUP(tbl_GL[[#This Row],[Account_key]],tbl_COA[Account_key],tbl_COA[Class],"Not Found")</f>
        <v>Liabilities and Owners Equity</v>
      </c>
      <c r="H667" t="str">
        <f>_xlfn.XLOOKUP(tbl_GL[[#This Row],[Account_key]],tbl_COA[Account_key],tbl_COA[SubClass],"Not Found")</f>
        <v>Liabilities</v>
      </c>
      <c r="I667" t="str">
        <f>_xlfn.XLOOKUP(tbl_GL[[#This Row],[Account_key]],tbl_COA[Account_key],tbl_COA[SubClass2],"Not Found")</f>
        <v>Current Liabilities</v>
      </c>
      <c r="J667" t="str">
        <f>_xlfn.XLOOKUP(tbl_GL[[#This Row],[Account_key]],tbl_COA[Account_key],tbl_COA[SubAccount],,0)</f>
        <v>Accrued Expenses</v>
      </c>
      <c r="K667">
        <f>YEAR(tbl_GL[[#This Row],[Date]])</f>
        <v>2018</v>
      </c>
    </row>
    <row r="668" spans="1:11" hidden="1" x14ac:dyDescent="0.35">
      <c r="A668">
        <v>340.1</v>
      </c>
      <c r="B668" s="24">
        <v>43303</v>
      </c>
      <c r="C668">
        <v>1</v>
      </c>
      <c r="D668">
        <v>340</v>
      </c>
      <c r="E668" t="s">
        <v>99</v>
      </c>
      <c r="F668" s="15">
        <v>-151</v>
      </c>
      <c r="G668" t="str">
        <f>_xlfn.XLOOKUP(tbl_GL[[#This Row],[Account_key]],tbl_COA[Account_key],tbl_COA[Class],"Not Found")</f>
        <v>Operating account</v>
      </c>
      <c r="H668" t="str">
        <f>_xlfn.XLOOKUP(tbl_GL[[#This Row],[Account_key]],tbl_COA[Account_key],tbl_COA[SubClass],"Not Found")</f>
        <v>Operating Expenses</v>
      </c>
      <c r="I668" t="str">
        <f>_xlfn.XLOOKUP(tbl_GL[[#This Row],[Account_key]],tbl_COA[Account_key],tbl_COA[SubClass2],"Not Found")</f>
        <v>Administration</v>
      </c>
      <c r="J668" t="str">
        <f>_xlfn.XLOOKUP(tbl_GL[[#This Row],[Account_key]],tbl_COA[Account_key],tbl_COA[SubAccount],,0)</f>
        <v>Utilities</v>
      </c>
      <c r="K668">
        <f>YEAR(tbl_GL[[#This Row],[Date]])</f>
        <v>2018</v>
      </c>
    </row>
    <row r="669" spans="1:11" hidden="1" x14ac:dyDescent="0.35">
      <c r="A669">
        <v>340.2</v>
      </c>
      <c r="B669" s="24">
        <v>43303</v>
      </c>
      <c r="C669">
        <v>1</v>
      </c>
      <c r="D669">
        <v>20</v>
      </c>
      <c r="E669" t="s">
        <v>99</v>
      </c>
      <c r="F669" s="15">
        <v>-151</v>
      </c>
      <c r="G669" t="str">
        <f>_xlfn.XLOOKUP(tbl_GL[[#This Row],[Account_key]],tbl_COA[Account_key],tbl_COA[Class],"Not Found")</f>
        <v>Assets</v>
      </c>
      <c r="H669" t="str">
        <f>_xlfn.XLOOKUP(tbl_GL[[#This Row],[Account_key]],tbl_COA[Account_key],tbl_COA[SubClass],"Not Found")</f>
        <v>Assets</v>
      </c>
      <c r="I669" t="str">
        <f>_xlfn.XLOOKUP(tbl_GL[[#This Row],[Account_key]],tbl_COA[Account_key],tbl_COA[SubClass2],"Not Found")</f>
        <v>Current Assets</v>
      </c>
      <c r="J669" t="str">
        <f>_xlfn.XLOOKUP(tbl_GL[[#This Row],[Account_key]],tbl_COA[Account_key],tbl_COA[SubAccount],,0)</f>
        <v>Cash in hand</v>
      </c>
      <c r="K669">
        <f>YEAR(tbl_GL[[#This Row],[Date]])</f>
        <v>2018</v>
      </c>
    </row>
    <row r="670" spans="1:11" hidden="1" x14ac:dyDescent="0.35">
      <c r="A670">
        <v>341.1</v>
      </c>
      <c r="B670" s="24">
        <v>43303</v>
      </c>
      <c r="C670">
        <v>1</v>
      </c>
      <c r="D670">
        <v>320</v>
      </c>
      <c r="E670" t="s">
        <v>97</v>
      </c>
      <c r="F670" s="15">
        <v>-2147</v>
      </c>
      <c r="G670" t="str">
        <f>_xlfn.XLOOKUP(tbl_GL[[#This Row],[Account_key]],tbl_COA[Account_key],tbl_COA[Class],"Not Found")</f>
        <v>Operating account</v>
      </c>
      <c r="H670" t="str">
        <f>_xlfn.XLOOKUP(tbl_GL[[#This Row],[Account_key]],tbl_COA[Account_key],tbl_COA[SubClass],"Not Found")</f>
        <v>Operating Expenses</v>
      </c>
      <c r="I670" t="str">
        <f>_xlfn.XLOOKUP(tbl_GL[[#This Row],[Account_key]],tbl_COA[Account_key],tbl_COA[SubClass2],"Not Found")</f>
        <v>Administration</v>
      </c>
      <c r="J670" t="str">
        <f>_xlfn.XLOOKUP(tbl_GL[[#This Row],[Account_key]],tbl_COA[Account_key],tbl_COA[SubAccount],,0)</f>
        <v>Professional Services</v>
      </c>
      <c r="K670">
        <f>YEAR(tbl_GL[[#This Row],[Date]])</f>
        <v>2018</v>
      </c>
    </row>
    <row r="671" spans="1:11" hidden="1" x14ac:dyDescent="0.35">
      <c r="A671">
        <v>341.2</v>
      </c>
      <c r="B671" s="24">
        <v>43303</v>
      </c>
      <c r="C671">
        <v>1</v>
      </c>
      <c r="D671">
        <v>120</v>
      </c>
      <c r="E671" t="s">
        <v>97</v>
      </c>
      <c r="F671" s="15">
        <v>2147</v>
      </c>
      <c r="G671" t="str">
        <f>_xlfn.XLOOKUP(tbl_GL[[#This Row],[Account_key]],tbl_COA[Account_key],tbl_COA[Class],"Not Found")</f>
        <v>Liabilities and Owners Equity</v>
      </c>
      <c r="H671" t="str">
        <f>_xlfn.XLOOKUP(tbl_GL[[#This Row],[Account_key]],tbl_COA[Account_key],tbl_COA[SubClass],"Not Found")</f>
        <v>Liabilities</v>
      </c>
      <c r="I671" t="str">
        <f>_xlfn.XLOOKUP(tbl_GL[[#This Row],[Account_key]],tbl_COA[Account_key],tbl_COA[SubClass2],"Not Found")</f>
        <v>Current Liabilities</v>
      </c>
      <c r="J671" t="str">
        <f>_xlfn.XLOOKUP(tbl_GL[[#This Row],[Account_key]],tbl_COA[Account_key],tbl_COA[SubAccount],,0)</f>
        <v>Accrued Expenses</v>
      </c>
      <c r="K671">
        <f>YEAR(tbl_GL[[#This Row],[Date]])</f>
        <v>2018</v>
      </c>
    </row>
    <row r="672" spans="1:11" hidden="1" x14ac:dyDescent="0.35">
      <c r="A672">
        <v>342.1</v>
      </c>
      <c r="B672" s="24">
        <v>43304</v>
      </c>
      <c r="C672">
        <v>1</v>
      </c>
      <c r="D672">
        <v>10</v>
      </c>
      <c r="E672" t="s">
        <v>98</v>
      </c>
      <c r="F672" s="15">
        <v>-2000</v>
      </c>
      <c r="G672" t="str">
        <f>_xlfn.XLOOKUP(tbl_GL[[#This Row],[Account_key]],tbl_COA[Account_key],tbl_COA[Class],"Not Found")</f>
        <v>Assets</v>
      </c>
      <c r="H672" t="str">
        <f>_xlfn.XLOOKUP(tbl_GL[[#This Row],[Account_key]],tbl_COA[Account_key],tbl_COA[SubClass],"Not Found")</f>
        <v>Assets</v>
      </c>
      <c r="I672" t="str">
        <f>_xlfn.XLOOKUP(tbl_GL[[#This Row],[Account_key]],tbl_COA[Account_key],tbl_COA[SubClass2],"Not Found")</f>
        <v>Current Assets</v>
      </c>
      <c r="J672" t="str">
        <f>_xlfn.XLOOKUP(tbl_GL[[#This Row],[Account_key]],tbl_COA[Account_key],tbl_COA[SubAccount],,0)</f>
        <v>Cash at Bank</v>
      </c>
      <c r="K672">
        <f>YEAR(tbl_GL[[#This Row],[Date]])</f>
        <v>2018</v>
      </c>
    </row>
    <row r="673" spans="1:11" hidden="1" x14ac:dyDescent="0.35">
      <c r="A673">
        <v>342.2</v>
      </c>
      <c r="B673" s="24">
        <v>43304</v>
      </c>
      <c r="C673">
        <v>1</v>
      </c>
      <c r="D673">
        <v>120</v>
      </c>
      <c r="E673" t="s">
        <v>98</v>
      </c>
      <c r="F673" s="15">
        <v>-2000</v>
      </c>
      <c r="G673" t="str">
        <f>_xlfn.XLOOKUP(tbl_GL[[#This Row],[Account_key]],tbl_COA[Account_key],tbl_COA[Class],"Not Found")</f>
        <v>Liabilities and Owners Equity</v>
      </c>
      <c r="H673" t="str">
        <f>_xlfn.XLOOKUP(tbl_GL[[#This Row],[Account_key]],tbl_COA[Account_key],tbl_COA[SubClass],"Not Found")</f>
        <v>Liabilities</v>
      </c>
      <c r="I673" t="str">
        <f>_xlfn.XLOOKUP(tbl_GL[[#This Row],[Account_key]],tbl_COA[Account_key],tbl_COA[SubClass2],"Not Found")</f>
        <v>Current Liabilities</v>
      </c>
      <c r="J673" t="str">
        <f>_xlfn.XLOOKUP(tbl_GL[[#This Row],[Account_key]],tbl_COA[Account_key],tbl_COA[SubAccount],,0)</f>
        <v>Accrued Expenses</v>
      </c>
      <c r="K673">
        <f>YEAR(tbl_GL[[#This Row],[Date]])</f>
        <v>2018</v>
      </c>
    </row>
    <row r="674" spans="1:11" hidden="1" x14ac:dyDescent="0.35">
      <c r="A674">
        <v>343.1</v>
      </c>
      <c r="B674" s="24">
        <v>43304</v>
      </c>
      <c r="C674">
        <v>1</v>
      </c>
      <c r="D674">
        <v>10</v>
      </c>
      <c r="E674" t="s">
        <v>98</v>
      </c>
      <c r="F674" s="15">
        <v>-2778</v>
      </c>
      <c r="G674" t="str">
        <f>_xlfn.XLOOKUP(tbl_GL[[#This Row],[Account_key]],tbl_COA[Account_key],tbl_COA[Class],"Not Found")</f>
        <v>Assets</v>
      </c>
      <c r="H674" t="str">
        <f>_xlfn.XLOOKUP(tbl_GL[[#This Row],[Account_key]],tbl_COA[Account_key],tbl_COA[SubClass],"Not Found")</f>
        <v>Assets</v>
      </c>
      <c r="I674" t="str">
        <f>_xlfn.XLOOKUP(tbl_GL[[#This Row],[Account_key]],tbl_COA[Account_key],tbl_COA[SubClass2],"Not Found")</f>
        <v>Current Assets</v>
      </c>
      <c r="J674" t="str">
        <f>_xlfn.XLOOKUP(tbl_GL[[#This Row],[Account_key]],tbl_COA[Account_key],tbl_COA[SubAccount],,0)</f>
        <v>Cash at Bank</v>
      </c>
      <c r="K674">
        <f>YEAR(tbl_GL[[#This Row],[Date]])</f>
        <v>2018</v>
      </c>
    </row>
    <row r="675" spans="1:11" hidden="1" x14ac:dyDescent="0.35">
      <c r="A675">
        <v>343.2</v>
      </c>
      <c r="B675" s="24">
        <v>43304</v>
      </c>
      <c r="C675">
        <v>1</v>
      </c>
      <c r="D675">
        <v>120</v>
      </c>
      <c r="E675" t="s">
        <v>98</v>
      </c>
      <c r="F675" s="15">
        <v>-2778</v>
      </c>
      <c r="G675" t="str">
        <f>_xlfn.XLOOKUP(tbl_GL[[#This Row],[Account_key]],tbl_COA[Account_key],tbl_COA[Class],"Not Found")</f>
        <v>Liabilities and Owners Equity</v>
      </c>
      <c r="H675" t="str">
        <f>_xlfn.XLOOKUP(tbl_GL[[#This Row],[Account_key]],tbl_COA[Account_key],tbl_COA[SubClass],"Not Found")</f>
        <v>Liabilities</v>
      </c>
      <c r="I675" t="str">
        <f>_xlfn.XLOOKUP(tbl_GL[[#This Row],[Account_key]],tbl_COA[Account_key],tbl_COA[SubClass2],"Not Found")</f>
        <v>Current Liabilities</v>
      </c>
      <c r="J675" t="str">
        <f>_xlfn.XLOOKUP(tbl_GL[[#This Row],[Account_key]],tbl_COA[Account_key],tbl_COA[SubAccount],,0)</f>
        <v>Accrued Expenses</v>
      </c>
      <c r="K675">
        <f>YEAR(tbl_GL[[#This Row],[Date]])</f>
        <v>2018</v>
      </c>
    </row>
    <row r="676" spans="1:11" hidden="1" x14ac:dyDescent="0.35">
      <c r="A676">
        <v>344.1</v>
      </c>
      <c r="B676" s="24">
        <v>43307</v>
      </c>
      <c r="C676">
        <v>1</v>
      </c>
      <c r="D676">
        <v>230</v>
      </c>
      <c r="E676" t="s">
        <v>4</v>
      </c>
      <c r="F676" s="14">
        <v>-1392</v>
      </c>
      <c r="G676" t="str">
        <f>_xlfn.XLOOKUP(tbl_GL[[#This Row],[Account_key]],tbl_COA[Account_key],tbl_COA[Class],"Not Found")</f>
        <v>Trading account</v>
      </c>
      <c r="H676" t="str">
        <f>_xlfn.XLOOKUP(tbl_GL[[#This Row],[Account_key]],tbl_COA[Account_key],tbl_COA[SubClass],"Not Found")</f>
        <v>Cost of Sales</v>
      </c>
      <c r="I676" t="str">
        <f>_xlfn.XLOOKUP(tbl_GL[[#This Row],[Account_key]],tbl_COA[Account_key],tbl_COA[SubClass2],"Not Found")</f>
        <v>Cost of Sales</v>
      </c>
      <c r="J676" t="str">
        <f>_xlfn.XLOOKUP(tbl_GL[[#This Row],[Account_key]],tbl_COA[Account_key],tbl_COA[SubAccount],,0)</f>
        <v>Cost of Sales</v>
      </c>
      <c r="K676">
        <f>YEAR(tbl_GL[[#This Row],[Date]])</f>
        <v>2018</v>
      </c>
    </row>
    <row r="677" spans="1:11" hidden="1" x14ac:dyDescent="0.35">
      <c r="A677">
        <v>344.2</v>
      </c>
      <c r="B677" s="24">
        <v>43307</v>
      </c>
      <c r="C677">
        <v>1</v>
      </c>
      <c r="D677">
        <v>60</v>
      </c>
      <c r="E677" t="s">
        <v>4</v>
      </c>
      <c r="F677" s="15">
        <v>-1392</v>
      </c>
      <c r="G677" t="str">
        <f>_xlfn.XLOOKUP(tbl_GL[[#This Row],[Account_key]],tbl_COA[Account_key],tbl_COA[Class],"Not Found")</f>
        <v>Assets</v>
      </c>
      <c r="H677" t="str">
        <f>_xlfn.XLOOKUP(tbl_GL[[#This Row],[Account_key]],tbl_COA[Account_key],tbl_COA[SubClass],"Not Found")</f>
        <v>Assets</v>
      </c>
      <c r="I677" t="str">
        <f>_xlfn.XLOOKUP(tbl_GL[[#This Row],[Account_key]],tbl_COA[Account_key],tbl_COA[SubClass2],"Not Found")</f>
        <v>Current Assets</v>
      </c>
      <c r="J677" t="str">
        <f>_xlfn.XLOOKUP(tbl_GL[[#This Row],[Account_key]],tbl_COA[Account_key],tbl_COA[SubAccount],,0)</f>
        <v>Inventory</v>
      </c>
      <c r="K677">
        <f>YEAR(tbl_GL[[#This Row],[Date]])</f>
        <v>2018</v>
      </c>
    </row>
    <row r="678" spans="1:11" hidden="1" x14ac:dyDescent="0.35">
      <c r="A678">
        <v>345.1</v>
      </c>
      <c r="B678" s="24">
        <v>43307</v>
      </c>
      <c r="C678">
        <v>1</v>
      </c>
      <c r="D678">
        <v>210</v>
      </c>
      <c r="E678" t="s">
        <v>7</v>
      </c>
      <c r="F678" s="15">
        <v>4640</v>
      </c>
      <c r="G678" t="str">
        <f>_xlfn.XLOOKUP(tbl_GL[[#This Row],[Account_key]],tbl_COA[Account_key],tbl_COA[Class],"Not Found")</f>
        <v>Trading account</v>
      </c>
      <c r="H678" t="str">
        <f>_xlfn.XLOOKUP(tbl_GL[[#This Row],[Account_key]],tbl_COA[Account_key],tbl_COA[SubClass],"Not Found")</f>
        <v>Sales</v>
      </c>
      <c r="I678" t="str">
        <f>_xlfn.XLOOKUP(tbl_GL[[#This Row],[Account_key]],tbl_COA[Account_key],tbl_COA[SubClass2],"Not Found")</f>
        <v>Sales</v>
      </c>
      <c r="J678" t="str">
        <f>_xlfn.XLOOKUP(tbl_GL[[#This Row],[Account_key]],tbl_COA[Account_key],tbl_COA[SubAccount],,0)</f>
        <v>Sales</v>
      </c>
      <c r="K678">
        <f>YEAR(tbl_GL[[#This Row],[Date]])</f>
        <v>2018</v>
      </c>
    </row>
    <row r="679" spans="1:11" hidden="1" x14ac:dyDescent="0.35">
      <c r="A679">
        <v>345.2</v>
      </c>
      <c r="B679" s="24">
        <v>43307</v>
      </c>
      <c r="C679">
        <v>1</v>
      </c>
      <c r="D679">
        <v>10</v>
      </c>
      <c r="E679" t="s">
        <v>7</v>
      </c>
      <c r="F679" s="15">
        <v>4640</v>
      </c>
      <c r="G679" t="str">
        <f>_xlfn.XLOOKUP(tbl_GL[[#This Row],[Account_key]],tbl_COA[Account_key],tbl_COA[Class],"Not Found")</f>
        <v>Assets</v>
      </c>
      <c r="H679" t="str">
        <f>_xlfn.XLOOKUP(tbl_GL[[#This Row],[Account_key]],tbl_COA[Account_key],tbl_COA[SubClass],"Not Found")</f>
        <v>Assets</v>
      </c>
      <c r="I679" t="str">
        <f>_xlfn.XLOOKUP(tbl_GL[[#This Row],[Account_key]],tbl_COA[Account_key],tbl_COA[SubClass2],"Not Found")</f>
        <v>Current Assets</v>
      </c>
      <c r="J679" t="str">
        <f>_xlfn.XLOOKUP(tbl_GL[[#This Row],[Account_key]],tbl_COA[Account_key],tbl_COA[SubAccount],,0)</f>
        <v>Cash at Bank</v>
      </c>
      <c r="K679">
        <f>YEAR(tbl_GL[[#This Row],[Date]])</f>
        <v>2018</v>
      </c>
    </row>
    <row r="680" spans="1:11" hidden="1" x14ac:dyDescent="0.35">
      <c r="A680">
        <v>346.1</v>
      </c>
      <c r="B680" s="24">
        <v>43307</v>
      </c>
      <c r="C680">
        <v>1</v>
      </c>
      <c r="D680">
        <v>230</v>
      </c>
      <c r="E680" t="s">
        <v>4</v>
      </c>
      <c r="F680" s="14">
        <v>-6260</v>
      </c>
      <c r="G680" t="str">
        <f>_xlfn.XLOOKUP(tbl_GL[[#This Row],[Account_key]],tbl_COA[Account_key],tbl_COA[Class],"Not Found")</f>
        <v>Trading account</v>
      </c>
      <c r="H680" t="str">
        <f>_xlfn.XLOOKUP(tbl_GL[[#This Row],[Account_key]],tbl_COA[Account_key],tbl_COA[SubClass],"Not Found")</f>
        <v>Cost of Sales</v>
      </c>
      <c r="I680" t="str">
        <f>_xlfn.XLOOKUP(tbl_GL[[#This Row],[Account_key]],tbl_COA[Account_key],tbl_COA[SubClass2],"Not Found")</f>
        <v>Cost of Sales</v>
      </c>
      <c r="J680" t="str">
        <f>_xlfn.XLOOKUP(tbl_GL[[#This Row],[Account_key]],tbl_COA[Account_key],tbl_COA[SubAccount],,0)</f>
        <v>Cost of Sales</v>
      </c>
      <c r="K680">
        <f>YEAR(tbl_GL[[#This Row],[Date]])</f>
        <v>2018</v>
      </c>
    </row>
    <row r="681" spans="1:11" hidden="1" x14ac:dyDescent="0.35">
      <c r="A681">
        <v>346.2</v>
      </c>
      <c r="B681" s="24">
        <v>43307</v>
      </c>
      <c r="C681">
        <v>1</v>
      </c>
      <c r="D681">
        <v>60</v>
      </c>
      <c r="E681" t="s">
        <v>4</v>
      </c>
      <c r="F681" s="15">
        <v>-6260</v>
      </c>
      <c r="G681" t="str">
        <f>_xlfn.XLOOKUP(tbl_GL[[#This Row],[Account_key]],tbl_COA[Account_key],tbl_COA[Class],"Not Found")</f>
        <v>Assets</v>
      </c>
      <c r="H681" t="str">
        <f>_xlfn.XLOOKUP(tbl_GL[[#This Row],[Account_key]],tbl_COA[Account_key],tbl_COA[SubClass],"Not Found")</f>
        <v>Assets</v>
      </c>
      <c r="I681" t="str">
        <f>_xlfn.XLOOKUP(tbl_GL[[#This Row],[Account_key]],tbl_COA[Account_key],tbl_COA[SubClass2],"Not Found")</f>
        <v>Current Assets</v>
      </c>
      <c r="J681" t="str">
        <f>_xlfn.XLOOKUP(tbl_GL[[#This Row],[Account_key]],tbl_COA[Account_key],tbl_COA[SubAccount],,0)</f>
        <v>Inventory</v>
      </c>
      <c r="K681">
        <f>YEAR(tbl_GL[[#This Row],[Date]])</f>
        <v>2018</v>
      </c>
    </row>
    <row r="682" spans="1:11" hidden="1" x14ac:dyDescent="0.35">
      <c r="A682">
        <v>347.1</v>
      </c>
      <c r="B682" s="24">
        <v>43307</v>
      </c>
      <c r="C682">
        <v>1</v>
      </c>
      <c r="D682">
        <v>30</v>
      </c>
      <c r="E682" t="s">
        <v>80</v>
      </c>
      <c r="F682" s="15">
        <v>-19761</v>
      </c>
      <c r="G682" t="str">
        <f>_xlfn.XLOOKUP(tbl_GL[[#This Row],[Account_key]],tbl_COA[Account_key],tbl_COA[Class],"Not Found")</f>
        <v>Assets</v>
      </c>
      <c r="H682" t="str">
        <f>_xlfn.XLOOKUP(tbl_GL[[#This Row],[Account_key]],tbl_COA[Account_key],tbl_COA[SubClass],"Not Found")</f>
        <v>Assets</v>
      </c>
      <c r="I682" t="str">
        <f>_xlfn.XLOOKUP(tbl_GL[[#This Row],[Account_key]],tbl_COA[Account_key],tbl_COA[SubClass2],"Not Found")</f>
        <v>Current Assets</v>
      </c>
      <c r="J682" t="str">
        <f>_xlfn.XLOOKUP(tbl_GL[[#This Row],[Account_key]],tbl_COA[Account_key],tbl_COA[SubAccount],,0)</f>
        <v>Trade Receivables</v>
      </c>
      <c r="K682">
        <f>YEAR(tbl_GL[[#This Row],[Date]])</f>
        <v>2018</v>
      </c>
    </row>
    <row r="683" spans="1:11" hidden="1" x14ac:dyDescent="0.35">
      <c r="A683">
        <v>347.2</v>
      </c>
      <c r="B683" s="24">
        <v>43307</v>
      </c>
      <c r="C683">
        <v>1</v>
      </c>
      <c r="D683">
        <v>10</v>
      </c>
      <c r="E683" t="s">
        <v>80</v>
      </c>
      <c r="F683" s="15">
        <v>19761</v>
      </c>
      <c r="G683" t="str">
        <f>_xlfn.XLOOKUP(tbl_GL[[#This Row],[Account_key]],tbl_COA[Account_key],tbl_COA[Class],"Not Found")</f>
        <v>Assets</v>
      </c>
      <c r="H683" t="str">
        <f>_xlfn.XLOOKUP(tbl_GL[[#This Row],[Account_key]],tbl_COA[Account_key],tbl_COA[SubClass],"Not Found")</f>
        <v>Assets</v>
      </c>
      <c r="I683" t="str">
        <f>_xlfn.XLOOKUP(tbl_GL[[#This Row],[Account_key]],tbl_COA[Account_key],tbl_COA[SubClass2],"Not Found")</f>
        <v>Current Assets</v>
      </c>
      <c r="J683" t="str">
        <f>_xlfn.XLOOKUP(tbl_GL[[#This Row],[Account_key]],tbl_COA[Account_key],tbl_COA[SubAccount],,0)</f>
        <v>Cash at Bank</v>
      </c>
      <c r="K683">
        <f>YEAR(tbl_GL[[#This Row],[Date]])</f>
        <v>2018</v>
      </c>
    </row>
    <row r="684" spans="1:11" hidden="1" x14ac:dyDescent="0.35">
      <c r="A684">
        <v>348.1</v>
      </c>
      <c r="B684" s="24">
        <v>43307</v>
      </c>
      <c r="C684">
        <v>1</v>
      </c>
      <c r="D684">
        <v>210</v>
      </c>
      <c r="E684" t="s">
        <v>8</v>
      </c>
      <c r="F684" s="15">
        <v>20868</v>
      </c>
      <c r="G684" t="str">
        <f>_xlfn.XLOOKUP(tbl_GL[[#This Row],[Account_key]],tbl_COA[Account_key],tbl_COA[Class],"Not Found")</f>
        <v>Trading account</v>
      </c>
      <c r="H684" t="str">
        <f>_xlfn.XLOOKUP(tbl_GL[[#This Row],[Account_key]],tbl_COA[Account_key],tbl_COA[SubClass],"Not Found")</f>
        <v>Sales</v>
      </c>
      <c r="I684" t="str">
        <f>_xlfn.XLOOKUP(tbl_GL[[#This Row],[Account_key]],tbl_COA[Account_key],tbl_COA[SubClass2],"Not Found")</f>
        <v>Sales</v>
      </c>
      <c r="J684" t="str">
        <f>_xlfn.XLOOKUP(tbl_GL[[#This Row],[Account_key]],tbl_COA[Account_key],tbl_COA[SubAccount],,0)</f>
        <v>Sales</v>
      </c>
      <c r="K684">
        <f>YEAR(tbl_GL[[#This Row],[Date]])</f>
        <v>2018</v>
      </c>
    </row>
    <row r="685" spans="1:11" hidden="1" x14ac:dyDescent="0.35">
      <c r="A685">
        <v>348.2</v>
      </c>
      <c r="B685" s="24">
        <v>43307</v>
      </c>
      <c r="C685">
        <v>1</v>
      </c>
      <c r="D685">
        <v>30</v>
      </c>
      <c r="E685" t="s">
        <v>8</v>
      </c>
      <c r="F685" s="15">
        <v>20868</v>
      </c>
      <c r="G685" t="str">
        <f>_xlfn.XLOOKUP(tbl_GL[[#This Row],[Account_key]],tbl_COA[Account_key],tbl_COA[Class],"Not Found")</f>
        <v>Assets</v>
      </c>
      <c r="H685" t="str">
        <f>_xlfn.XLOOKUP(tbl_GL[[#This Row],[Account_key]],tbl_COA[Account_key],tbl_COA[SubClass],"Not Found")</f>
        <v>Assets</v>
      </c>
      <c r="I685" t="str">
        <f>_xlfn.XLOOKUP(tbl_GL[[#This Row],[Account_key]],tbl_COA[Account_key],tbl_COA[SubClass2],"Not Found")</f>
        <v>Current Assets</v>
      </c>
      <c r="J685" t="str">
        <f>_xlfn.XLOOKUP(tbl_GL[[#This Row],[Account_key]],tbl_COA[Account_key],tbl_COA[SubAccount],,0)</f>
        <v>Trade Receivables</v>
      </c>
      <c r="K685">
        <f>YEAR(tbl_GL[[#This Row],[Date]])</f>
        <v>2018</v>
      </c>
    </row>
    <row r="686" spans="1:11" hidden="1" x14ac:dyDescent="0.35">
      <c r="A686">
        <v>349.1</v>
      </c>
      <c r="B686" s="24">
        <v>43308</v>
      </c>
      <c r="C686">
        <v>1</v>
      </c>
      <c r="D686">
        <v>280</v>
      </c>
      <c r="E686" t="s">
        <v>97</v>
      </c>
      <c r="F686" s="15">
        <v>-3108</v>
      </c>
      <c r="G686" t="str">
        <f>_xlfn.XLOOKUP(tbl_GL[[#This Row],[Account_key]],tbl_COA[Account_key],tbl_COA[Class],"Not Found")</f>
        <v>Operating account</v>
      </c>
      <c r="H686" t="str">
        <f>_xlfn.XLOOKUP(tbl_GL[[#This Row],[Account_key]],tbl_COA[Account_key],tbl_COA[SubClass],"Not Found")</f>
        <v>Operating Expenses</v>
      </c>
      <c r="I686" t="str">
        <f>_xlfn.XLOOKUP(tbl_GL[[#This Row],[Account_key]],tbl_COA[Account_key],tbl_COA[SubClass2],"Not Found")</f>
        <v>Marketing</v>
      </c>
      <c r="J686" t="str">
        <f>_xlfn.XLOOKUP(tbl_GL[[#This Row],[Account_key]],tbl_COA[Account_key],tbl_COA[SubAccount],,0)</f>
        <v>Advertisements</v>
      </c>
      <c r="K686">
        <f>YEAR(tbl_GL[[#This Row],[Date]])</f>
        <v>2018</v>
      </c>
    </row>
    <row r="687" spans="1:11" hidden="1" x14ac:dyDescent="0.35">
      <c r="A687">
        <v>349.2</v>
      </c>
      <c r="B687" s="24">
        <v>43308</v>
      </c>
      <c r="C687">
        <v>1</v>
      </c>
      <c r="D687">
        <v>120</v>
      </c>
      <c r="E687" t="s">
        <v>97</v>
      </c>
      <c r="F687" s="15">
        <v>3108</v>
      </c>
      <c r="G687" t="str">
        <f>_xlfn.XLOOKUP(tbl_GL[[#This Row],[Account_key]],tbl_COA[Account_key],tbl_COA[Class],"Not Found")</f>
        <v>Liabilities and Owners Equity</v>
      </c>
      <c r="H687" t="str">
        <f>_xlfn.XLOOKUP(tbl_GL[[#This Row],[Account_key]],tbl_COA[Account_key],tbl_COA[SubClass],"Not Found")</f>
        <v>Liabilities</v>
      </c>
      <c r="I687" t="str">
        <f>_xlfn.XLOOKUP(tbl_GL[[#This Row],[Account_key]],tbl_COA[Account_key],tbl_COA[SubClass2],"Not Found")</f>
        <v>Current Liabilities</v>
      </c>
      <c r="J687" t="str">
        <f>_xlfn.XLOOKUP(tbl_GL[[#This Row],[Account_key]],tbl_COA[Account_key],tbl_COA[SubAccount],,0)</f>
        <v>Accrued Expenses</v>
      </c>
      <c r="K687">
        <f>YEAR(tbl_GL[[#This Row],[Date]])</f>
        <v>2018</v>
      </c>
    </row>
    <row r="688" spans="1:11" hidden="1" x14ac:dyDescent="0.35">
      <c r="A688">
        <v>350.1</v>
      </c>
      <c r="B688" s="24">
        <v>43310</v>
      </c>
      <c r="C688">
        <v>1</v>
      </c>
      <c r="D688">
        <v>10</v>
      </c>
      <c r="E688" t="s">
        <v>98</v>
      </c>
      <c r="F688" s="15">
        <v>-2500</v>
      </c>
      <c r="G688" t="str">
        <f>_xlfn.XLOOKUP(tbl_GL[[#This Row],[Account_key]],tbl_COA[Account_key],tbl_COA[Class],"Not Found")</f>
        <v>Assets</v>
      </c>
      <c r="H688" t="str">
        <f>_xlfn.XLOOKUP(tbl_GL[[#This Row],[Account_key]],tbl_COA[Account_key],tbl_COA[SubClass],"Not Found")</f>
        <v>Assets</v>
      </c>
      <c r="I688" t="str">
        <f>_xlfn.XLOOKUP(tbl_GL[[#This Row],[Account_key]],tbl_COA[Account_key],tbl_COA[SubClass2],"Not Found")</f>
        <v>Current Assets</v>
      </c>
      <c r="J688" t="str">
        <f>_xlfn.XLOOKUP(tbl_GL[[#This Row],[Account_key]],tbl_COA[Account_key],tbl_COA[SubAccount],,0)</f>
        <v>Cash at Bank</v>
      </c>
      <c r="K688">
        <f>YEAR(tbl_GL[[#This Row],[Date]])</f>
        <v>2018</v>
      </c>
    </row>
    <row r="689" spans="1:11" hidden="1" x14ac:dyDescent="0.35">
      <c r="A689">
        <v>350.2</v>
      </c>
      <c r="B689" s="24">
        <v>43310</v>
      </c>
      <c r="C689">
        <v>1</v>
      </c>
      <c r="D689">
        <v>120</v>
      </c>
      <c r="E689" t="s">
        <v>98</v>
      </c>
      <c r="F689" s="15">
        <v>-2500</v>
      </c>
      <c r="G689" t="str">
        <f>_xlfn.XLOOKUP(tbl_GL[[#This Row],[Account_key]],tbl_COA[Account_key],tbl_COA[Class],"Not Found")</f>
        <v>Liabilities and Owners Equity</v>
      </c>
      <c r="H689" t="str">
        <f>_xlfn.XLOOKUP(tbl_GL[[#This Row],[Account_key]],tbl_COA[Account_key],tbl_COA[SubClass],"Not Found")</f>
        <v>Liabilities</v>
      </c>
      <c r="I689" t="str">
        <f>_xlfn.XLOOKUP(tbl_GL[[#This Row],[Account_key]],tbl_COA[Account_key],tbl_COA[SubClass2],"Not Found")</f>
        <v>Current Liabilities</v>
      </c>
      <c r="J689" t="str">
        <f>_xlfn.XLOOKUP(tbl_GL[[#This Row],[Account_key]],tbl_COA[Account_key],tbl_COA[SubAccount],,0)</f>
        <v>Accrued Expenses</v>
      </c>
      <c r="K689">
        <f>YEAR(tbl_GL[[#This Row],[Date]])</f>
        <v>2018</v>
      </c>
    </row>
    <row r="690" spans="1:11" hidden="1" x14ac:dyDescent="0.35">
      <c r="A690">
        <v>351.1</v>
      </c>
      <c r="B690" s="24">
        <v>43310</v>
      </c>
      <c r="C690">
        <v>1</v>
      </c>
      <c r="D690">
        <v>220</v>
      </c>
      <c r="E690" t="s">
        <v>81</v>
      </c>
      <c r="F690" s="15">
        <v>-2785</v>
      </c>
      <c r="G690" t="str">
        <f>_xlfn.XLOOKUP(tbl_GL[[#This Row],[Account_key]],tbl_COA[Account_key],tbl_COA[Class],"Not Found")</f>
        <v>Trading account</v>
      </c>
      <c r="H690" t="str">
        <f>_xlfn.XLOOKUP(tbl_GL[[#This Row],[Account_key]],tbl_COA[Account_key],tbl_COA[SubClass],"Not Found")</f>
        <v>Sales</v>
      </c>
      <c r="I690" t="str">
        <f>_xlfn.XLOOKUP(tbl_GL[[#This Row],[Account_key]],tbl_COA[Account_key],tbl_COA[SubClass2],"Not Found")</f>
        <v>Sales</v>
      </c>
      <c r="J690" t="str">
        <f>_xlfn.XLOOKUP(tbl_GL[[#This Row],[Account_key]],tbl_COA[Account_key],tbl_COA[SubAccount],,0)</f>
        <v>Sales Return</v>
      </c>
      <c r="K690">
        <f>YEAR(tbl_GL[[#This Row],[Date]])</f>
        <v>2018</v>
      </c>
    </row>
    <row r="691" spans="1:11" hidden="1" x14ac:dyDescent="0.35">
      <c r="A691">
        <v>351.2</v>
      </c>
      <c r="B691" s="24">
        <v>43310</v>
      </c>
      <c r="C691">
        <v>1</v>
      </c>
      <c r="D691">
        <v>20</v>
      </c>
      <c r="E691" t="s">
        <v>81</v>
      </c>
      <c r="F691" s="15">
        <v>-2785</v>
      </c>
      <c r="G691" t="str">
        <f>_xlfn.XLOOKUP(tbl_GL[[#This Row],[Account_key]],tbl_COA[Account_key],tbl_COA[Class],"Not Found")</f>
        <v>Assets</v>
      </c>
      <c r="H691" t="str">
        <f>_xlfn.XLOOKUP(tbl_GL[[#This Row],[Account_key]],tbl_COA[Account_key],tbl_COA[SubClass],"Not Found")</f>
        <v>Assets</v>
      </c>
      <c r="I691" t="str">
        <f>_xlfn.XLOOKUP(tbl_GL[[#This Row],[Account_key]],tbl_COA[Account_key],tbl_COA[SubClass2],"Not Found")</f>
        <v>Current Assets</v>
      </c>
      <c r="J691" t="str">
        <f>_xlfn.XLOOKUP(tbl_GL[[#This Row],[Account_key]],tbl_COA[Account_key],tbl_COA[SubAccount],,0)</f>
        <v>Cash in hand</v>
      </c>
      <c r="K691">
        <f>YEAR(tbl_GL[[#This Row],[Date]])</f>
        <v>2018</v>
      </c>
    </row>
    <row r="692" spans="1:11" hidden="1" x14ac:dyDescent="0.35">
      <c r="A692">
        <v>352.1</v>
      </c>
      <c r="B692" s="24">
        <v>43310</v>
      </c>
      <c r="C692">
        <v>1</v>
      </c>
      <c r="D692">
        <v>30</v>
      </c>
      <c r="E692" t="s">
        <v>80</v>
      </c>
      <c r="F692" s="15">
        <v>-19923</v>
      </c>
      <c r="G692" t="str">
        <f>_xlfn.XLOOKUP(tbl_GL[[#This Row],[Account_key]],tbl_COA[Account_key],tbl_COA[Class],"Not Found")</f>
        <v>Assets</v>
      </c>
      <c r="H692" t="str">
        <f>_xlfn.XLOOKUP(tbl_GL[[#This Row],[Account_key]],tbl_COA[Account_key],tbl_COA[SubClass],"Not Found")</f>
        <v>Assets</v>
      </c>
      <c r="I692" t="str">
        <f>_xlfn.XLOOKUP(tbl_GL[[#This Row],[Account_key]],tbl_COA[Account_key],tbl_COA[SubClass2],"Not Found")</f>
        <v>Current Assets</v>
      </c>
      <c r="J692" t="str">
        <f>_xlfn.XLOOKUP(tbl_GL[[#This Row],[Account_key]],tbl_COA[Account_key],tbl_COA[SubAccount],,0)</f>
        <v>Trade Receivables</v>
      </c>
      <c r="K692">
        <f>YEAR(tbl_GL[[#This Row],[Date]])</f>
        <v>2018</v>
      </c>
    </row>
    <row r="693" spans="1:11" hidden="1" x14ac:dyDescent="0.35">
      <c r="A693">
        <v>352.2</v>
      </c>
      <c r="B693" s="24">
        <v>43310</v>
      </c>
      <c r="C693">
        <v>1</v>
      </c>
      <c r="D693">
        <v>10</v>
      </c>
      <c r="E693" t="s">
        <v>80</v>
      </c>
      <c r="F693" s="15">
        <v>19923</v>
      </c>
      <c r="G693" t="str">
        <f>_xlfn.XLOOKUP(tbl_GL[[#This Row],[Account_key]],tbl_COA[Account_key],tbl_COA[Class],"Not Found")</f>
        <v>Assets</v>
      </c>
      <c r="H693" t="str">
        <f>_xlfn.XLOOKUP(tbl_GL[[#This Row],[Account_key]],tbl_COA[Account_key],tbl_COA[SubClass],"Not Found")</f>
        <v>Assets</v>
      </c>
      <c r="I693" t="str">
        <f>_xlfn.XLOOKUP(tbl_GL[[#This Row],[Account_key]],tbl_COA[Account_key],tbl_COA[SubClass2],"Not Found")</f>
        <v>Current Assets</v>
      </c>
      <c r="J693" t="str">
        <f>_xlfn.XLOOKUP(tbl_GL[[#This Row],[Account_key]],tbl_COA[Account_key],tbl_COA[SubAccount],,0)</f>
        <v>Cash at Bank</v>
      </c>
      <c r="K693">
        <f>YEAR(tbl_GL[[#This Row],[Date]])</f>
        <v>2018</v>
      </c>
    </row>
    <row r="694" spans="1:11" hidden="1" x14ac:dyDescent="0.35">
      <c r="A694">
        <v>353.1</v>
      </c>
      <c r="B694" s="24">
        <v>43311</v>
      </c>
      <c r="C694">
        <v>1</v>
      </c>
      <c r="D694">
        <v>230</v>
      </c>
      <c r="E694" t="s">
        <v>4</v>
      </c>
      <c r="F694" s="14">
        <v>-843</v>
      </c>
      <c r="G694" t="str">
        <f>_xlfn.XLOOKUP(tbl_GL[[#This Row],[Account_key]],tbl_COA[Account_key],tbl_COA[Class],"Not Found")</f>
        <v>Trading account</v>
      </c>
      <c r="H694" t="str">
        <f>_xlfn.XLOOKUP(tbl_GL[[#This Row],[Account_key]],tbl_COA[Account_key],tbl_COA[SubClass],"Not Found")</f>
        <v>Cost of Sales</v>
      </c>
      <c r="I694" t="str">
        <f>_xlfn.XLOOKUP(tbl_GL[[#This Row],[Account_key]],tbl_COA[Account_key],tbl_COA[SubClass2],"Not Found")</f>
        <v>Cost of Sales</v>
      </c>
      <c r="J694" t="str">
        <f>_xlfn.XLOOKUP(tbl_GL[[#This Row],[Account_key]],tbl_COA[Account_key],tbl_COA[SubAccount],,0)</f>
        <v>Cost of Sales</v>
      </c>
      <c r="K694">
        <f>YEAR(tbl_GL[[#This Row],[Date]])</f>
        <v>2018</v>
      </c>
    </row>
    <row r="695" spans="1:11" hidden="1" x14ac:dyDescent="0.35">
      <c r="A695">
        <v>353.2</v>
      </c>
      <c r="B695" s="24">
        <v>43311</v>
      </c>
      <c r="C695">
        <v>1</v>
      </c>
      <c r="D695">
        <v>60</v>
      </c>
      <c r="E695" t="s">
        <v>4</v>
      </c>
      <c r="F695" s="15">
        <v>-843</v>
      </c>
      <c r="G695" t="str">
        <f>_xlfn.XLOOKUP(tbl_GL[[#This Row],[Account_key]],tbl_COA[Account_key],tbl_COA[Class],"Not Found")</f>
        <v>Assets</v>
      </c>
      <c r="H695" t="str">
        <f>_xlfn.XLOOKUP(tbl_GL[[#This Row],[Account_key]],tbl_COA[Account_key],tbl_COA[SubClass],"Not Found")</f>
        <v>Assets</v>
      </c>
      <c r="I695" t="str">
        <f>_xlfn.XLOOKUP(tbl_GL[[#This Row],[Account_key]],tbl_COA[Account_key],tbl_COA[SubClass2],"Not Found")</f>
        <v>Current Assets</v>
      </c>
      <c r="J695" t="str">
        <f>_xlfn.XLOOKUP(tbl_GL[[#This Row],[Account_key]],tbl_COA[Account_key],tbl_COA[SubAccount],,0)</f>
        <v>Inventory</v>
      </c>
      <c r="K695">
        <f>YEAR(tbl_GL[[#This Row],[Date]])</f>
        <v>2018</v>
      </c>
    </row>
    <row r="696" spans="1:11" hidden="1" x14ac:dyDescent="0.35">
      <c r="A696">
        <v>354.1</v>
      </c>
      <c r="B696" s="24">
        <v>43311</v>
      </c>
      <c r="C696">
        <v>1</v>
      </c>
      <c r="D696">
        <v>210</v>
      </c>
      <c r="E696" t="s">
        <v>8</v>
      </c>
      <c r="F696" s="15">
        <v>2810</v>
      </c>
      <c r="G696" t="str">
        <f>_xlfn.XLOOKUP(tbl_GL[[#This Row],[Account_key]],tbl_COA[Account_key],tbl_COA[Class],"Not Found")</f>
        <v>Trading account</v>
      </c>
      <c r="H696" t="str">
        <f>_xlfn.XLOOKUP(tbl_GL[[#This Row],[Account_key]],tbl_COA[Account_key],tbl_COA[SubClass],"Not Found")</f>
        <v>Sales</v>
      </c>
      <c r="I696" t="str">
        <f>_xlfn.XLOOKUP(tbl_GL[[#This Row],[Account_key]],tbl_COA[Account_key],tbl_COA[SubClass2],"Not Found")</f>
        <v>Sales</v>
      </c>
      <c r="J696" t="str">
        <f>_xlfn.XLOOKUP(tbl_GL[[#This Row],[Account_key]],tbl_COA[Account_key],tbl_COA[SubAccount],,0)</f>
        <v>Sales</v>
      </c>
      <c r="K696">
        <f>YEAR(tbl_GL[[#This Row],[Date]])</f>
        <v>2018</v>
      </c>
    </row>
    <row r="697" spans="1:11" hidden="1" x14ac:dyDescent="0.35">
      <c r="A697">
        <v>354.2</v>
      </c>
      <c r="B697" s="24">
        <v>43311</v>
      </c>
      <c r="C697">
        <v>1</v>
      </c>
      <c r="D697">
        <v>30</v>
      </c>
      <c r="E697" t="s">
        <v>8</v>
      </c>
      <c r="F697" s="15">
        <v>2810</v>
      </c>
      <c r="G697" t="str">
        <f>_xlfn.XLOOKUP(tbl_GL[[#This Row],[Account_key]],tbl_COA[Account_key],tbl_COA[Class],"Not Found")</f>
        <v>Assets</v>
      </c>
      <c r="H697" t="str">
        <f>_xlfn.XLOOKUP(tbl_GL[[#This Row],[Account_key]],tbl_COA[Account_key],tbl_COA[SubClass],"Not Found")</f>
        <v>Assets</v>
      </c>
      <c r="I697" t="str">
        <f>_xlfn.XLOOKUP(tbl_GL[[#This Row],[Account_key]],tbl_COA[Account_key],tbl_COA[SubClass2],"Not Found")</f>
        <v>Current Assets</v>
      </c>
      <c r="J697" t="str">
        <f>_xlfn.XLOOKUP(tbl_GL[[#This Row],[Account_key]],tbl_COA[Account_key],tbl_COA[SubAccount],,0)</f>
        <v>Trade Receivables</v>
      </c>
      <c r="K697">
        <f>YEAR(tbl_GL[[#This Row],[Date]])</f>
        <v>2018</v>
      </c>
    </row>
    <row r="698" spans="1:11" hidden="1" x14ac:dyDescent="0.35">
      <c r="A698">
        <v>355.1</v>
      </c>
      <c r="B698" s="24">
        <v>43311</v>
      </c>
      <c r="C698">
        <v>1</v>
      </c>
      <c r="D698">
        <v>330</v>
      </c>
      <c r="E698" t="s">
        <v>97</v>
      </c>
      <c r="F698" s="15">
        <v>-2997</v>
      </c>
      <c r="G698" t="str">
        <f>_xlfn.XLOOKUP(tbl_GL[[#This Row],[Account_key]],tbl_COA[Account_key],tbl_COA[Class],"Not Found")</f>
        <v>Operating account</v>
      </c>
      <c r="H698" t="str">
        <f>_xlfn.XLOOKUP(tbl_GL[[#This Row],[Account_key]],tbl_COA[Account_key],tbl_COA[SubClass],"Not Found")</f>
        <v>Operating Expenses</v>
      </c>
      <c r="I698" t="str">
        <f>_xlfn.XLOOKUP(tbl_GL[[#This Row],[Account_key]],tbl_COA[Account_key],tbl_COA[SubClass2],"Not Found")</f>
        <v>Administration</v>
      </c>
      <c r="J698" t="str">
        <f>_xlfn.XLOOKUP(tbl_GL[[#This Row],[Account_key]],tbl_COA[Account_key],tbl_COA[SubAccount],,0)</f>
        <v>Telephone</v>
      </c>
      <c r="K698">
        <f>YEAR(tbl_GL[[#This Row],[Date]])</f>
        <v>2018</v>
      </c>
    </row>
    <row r="699" spans="1:11" hidden="1" x14ac:dyDescent="0.35">
      <c r="A699">
        <v>355.2</v>
      </c>
      <c r="B699" s="24">
        <v>43311</v>
      </c>
      <c r="C699">
        <v>1</v>
      </c>
      <c r="D699">
        <v>120</v>
      </c>
      <c r="E699" t="s">
        <v>97</v>
      </c>
      <c r="F699" s="15">
        <v>2997</v>
      </c>
      <c r="G699" t="str">
        <f>_xlfn.XLOOKUP(tbl_GL[[#This Row],[Account_key]],tbl_COA[Account_key],tbl_COA[Class],"Not Found")</f>
        <v>Liabilities and Owners Equity</v>
      </c>
      <c r="H699" t="str">
        <f>_xlfn.XLOOKUP(tbl_GL[[#This Row],[Account_key]],tbl_COA[Account_key],tbl_COA[SubClass],"Not Found")</f>
        <v>Liabilities</v>
      </c>
      <c r="I699" t="str">
        <f>_xlfn.XLOOKUP(tbl_GL[[#This Row],[Account_key]],tbl_COA[Account_key],tbl_COA[SubClass2],"Not Found")</f>
        <v>Current Liabilities</v>
      </c>
      <c r="J699" t="str">
        <f>_xlfn.XLOOKUP(tbl_GL[[#This Row],[Account_key]],tbl_COA[Account_key],tbl_COA[SubAccount],,0)</f>
        <v>Accrued Expenses</v>
      </c>
      <c r="K699">
        <f>YEAR(tbl_GL[[#This Row],[Date]])</f>
        <v>2018</v>
      </c>
    </row>
    <row r="700" spans="1:11" hidden="1" x14ac:dyDescent="0.35">
      <c r="A700">
        <v>356.1</v>
      </c>
      <c r="B700" s="24">
        <v>43312</v>
      </c>
      <c r="C700">
        <v>1</v>
      </c>
      <c r="D700">
        <v>10</v>
      </c>
      <c r="E700" t="s">
        <v>110</v>
      </c>
      <c r="F700">
        <v>68</v>
      </c>
      <c r="G700" t="str">
        <f>_xlfn.XLOOKUP(tbl_GL[[#This Row],[Account_key]],tbl_COA[Account_key],tbl_COA[Class],"Not Found")</f>
        <v>Assets</v>
      </c>
      <c r="H700" t="str">
        <f>_xlfn.XLOOKUP(tbl_GL[[#This Row],[Account_key]],tbl_COA[Account_key],tbl_COA[SubClass],"Not Found")</f>
        <v>Assets</v>
      </c>
      <c r="I700" t="str">
        <f>_xlfn.XLOOKUP(tbl_GL[[#This Row],[Account_key]],tbl_COA[Account_key],tbl_COA[SubClass2],"Not Found")</f>
        <v>Current Assets</v>
      </c>
      <c r="J700" t="str">
        <f>_xlfn.XLOOKUP(tbl_GL[[#This Row],[Account_key]],tbl_COA[Account_key],tbl_COA[SubAccount],,0)</f>
        <v>Cash at Bank</v>
      </c>
      <c r="K700">
        <f>YEAR(tbl_GL[[#This Row],[Date]])</f>
        <v>2018</v>
      </c>
    </row>
    <row r="701" spans="1:11" hidden="1" x14ac:dyDescent="0.35">
      <c r="A701">
        <v>356.2</v>
      </c>
      <c r="B701" s="24">
        <v>43312</v>
      </c>
      <c r="C701">
        <v>1</v>
      </c>
      <c r="D701">
        <v>430</v>
      </c>
      <c r="E701" t="s">
        <v>110</v>
      </c>
      <c r="F701">
        <v>68</v>
      </c>
      <c r="G701" t="str">
        <f>_xlfn.XLOOKUP(tbl_GL[[#This Row],[Account_key]],tbl_COA[Account_key],tbl_COA[Class],"Not Found")</f>
        <v>Non-operating</v>
      </c>
      <c r="H701" t="str">
        <f>_xlfn.XLOOKUP(tbl_GL[[#This Row],[Account_key]],tbl_COA[Account_key],tbl_COA[SubClass],"Not Found")</f>
        <v>Exchange Loss/Gain</v>
      </c>
      <c r="I701" t="str">
        <f>_xlfn.XLOOKUP(tbl_GL[[#This Row],[Account_key]],tbl_COA[Account_key],tbl_COA[SubClass2],"Not Found")</f>
        <v>Exchange Loss/Gain</v>
      </c>
      <c r="J701" t="str">
        <f>_xlfn.XLOOKUP(tbl_GL[[#This Row],[Account_key]],tbl_COA[Account_key],tbl_COA[SubAccount],,0)</f>
        <v>Exchange Loss/Gain</v>
      </c>
      <c r="K701">
        <f>YEAR(tbl_GL[[#This Row],[Date]])</f>
        <v>2018</v>
      </c>
    </row>
    <row r="702" spans="1:11" hidden="1" x14ac:dyDescent="0.35">
      <c r="A702">
        <v>357.1</v>
      </c>
      <c r="B702" s="24">
        <v>43312</v>
      </c>
      <c r="C702">
        <v>1</v>
      </c>
      <c r="D702">
        <v>10</v>
      </c>
      <c r="E702" t="s">
        <v>113</v>
      </c>
      <c r="F702" s="15">
        <v>273</v>
      </c>
      <c r="G702" t="str">
        <f>_xlfn.XLOOKUP(tbl_GL[[#This Row],[Account_key]],tbl_COA[Account_key],tbl_COA[Class],"Not Found")</f>
        <v>Assets</v>
      </c>
      <c r="H702" t="str">
        <f>_xlfn.XLOOKUP(tbl_GL[[#This Row],[Account_key]],tbl_COA[Account_key],tbl_COA[SubClass],"Not Found")</f>
        <v>Assets</v>
      </c>
      <c r="I702" t="str">
        <f>_xlfn.XLOOKUP(tbl_GL[[#This Row],[Account_key]],tbl_COA[Account_key],tbl_COA[SubClass2],"Not Found")</f>
        <v>Current Assets</v>
      </c>
      <c r="J702" t="str">
        <f>_xlfn.XLOOKUP(tbl_GL[[#This Row],[Account_key]],tbl_COA[Account_key],tbl_COA[SubAccount],,0)</f>
        <v>Cash at Bank</v>
      </c>
      <c r="K702">
        <f>YEAR(tbl_GL[[#This Row],[Date]])</f>
        <v>2018</v>
      </c>
    </row>
    <row r="703" spans="1:11" hidden="1" x14ac:dyDescent="0.35">
      <c r="A703">
        <v>357.2</v>
      </c>
      <c r="B703" s="24">
        <v>43312</v>
      </c>
      <c r="C703">
        <v>1</v>
      </c>
      <c r="D703">
        <v>410</v>
      </c>
      <c r="E703" t="s">
        <v>113</v>
      </c>
      <c r="F703" s="15">
        <v>273</v>
      </c>
      <c r="G703" t="str">
        <f>_xlfn.XLOOKUP(tbl_GL[[#This Row],[Account_key]],tbl_COA[Account_key],tbl_COA[Class],"Not Found")</f>
        <v>Non-operating</v>
      </c>
      <c r="H703" t="str">
        <f>_xlfn.XLOOKUP(tbl_GL[[#This Row],[Account_key]],tbl_COA[Account_key],tbl_COA[SubClass],"Not Found")</f>
        <v>Interest Income</v>
      </c>
      <c r="I703" t="str">
        <f>_xlfn.XLOOKUP(tbl_GL[[#This Row],[Account_key]],tbl_COA[Account_key],tbl_COA[SubClass2],"Not Found")</f>
        <v>Interest Income</v>
      </c>
      <c r="J703" t="str">
        <f>_xlfn.XLOOKUP(tbl_GL[[#This Row],[Account_key]],tbl_COA[Account_key],tbl_COA[SubAccount],,0)</f>
        <v>Interest Income</v>
      </c>
      <c r="K703">
        <f>YEAR(tbl_GL[[#This Row],[Date]])</f>
        <v>2018</v>
      </c>
    </row>
    <row r="704" spans="1:11" hidden="1" x14ac:dyDescent="0.35">
      <c r="A704">
        <v>358.1</v>
      </c>
      <c r="B704" s="24">
        <v>43312</v>
      </c>
      <c r="C704">
        <v>1</v>
      </c>
      <c r="D704">
        <v>440</v>
      </c>
      <c r="E704" t="s">
        <v>112</v>
      </c>
      <c r="F704">
        <v>-400</v>
      </c>
      <c r="G704" t="str">
        <f>_xlfn.XLOOKUP(tbl_GL[[#This Row],[Account_key]],tbl_COA[Account_key],tbl_COA[Class],"Not Found")</f>
        <v>Interest &amp; Tax</v>
      </c>
      <c r="H704" t="str">
        <f>_xlfn.XLOOKUP(tbl_GL[[#This Row],[Account_key]],tbl_COA[Account_key],tbl_COA[SubClass],"Not Found")</f>
        <v>Interest Expense</v>
      </c>
      <c r="I704" t="str">
        <f>_xlfn.XLOOKUP(tbl_GL[[#This Row],[Account_key]],tbl_COA[Account_key],tbl_COA[SubClass2],"Not Found")</f>
        <v>Interest Expense</v>
      </c>
      <c r="J704" t="str">
        <f>_xlfn.XLOOKUP(tbl_GL[[#This Row],[Account_key]],tbl_COA[Account_key],tbl_COA[SubAccount],,0)</f>
        <v>Interest Expense</v>
      </c>
      <c r="K704">
        <f>YEAR(tbl_GL[[#This Row],[Date]])</f>
        <v>2018</v>
      </c>
    </row>
    <row r="705" spans="1:11" hidden="1" x14ac:dyDescent="0.35">
      <c r="A705">
        <v>358.2</v>
      </c>
      <c r="B705" s="24">
        <v>43312</v>
      </c>
      <c r="C705">
        <v>1</v>
      </c>
      <c r="D705">
        <v>121</v>
      </c>
      <c r="E705" t="s">
        <v>112</v>
      </c>
      <c r="F705">
        <v>400</v>
      </c>
      <c r="G705" t="str">
        <f>_xlfn.XLOOKUP(tbl_GL[[#This Row],[Account_key]],tbl_COA[Account_key],tbl_COA[Class],"Not Found")</f>
        <v>Liabilities and Owners Equity</v>
      </c>
      <c r="H705" t="str">
        <f>_xlfn.XLOOKUP(tbl_GL[[#This Row],[Account_key]],tbl_COA[Account_key],tbl_COA[SubClass],"Not Found")</f>
        <v>Liabilities</v>
      </c>
      <c r="I705" t="str">
        <f>_xlfn.XLOOKUP(tbl_GL[[#This Row],[Account_key]],tbl_COA[Account_key],tbl_COA[SubClass2],"Not Found")</f>
        <v>Current Liabilities</v>
      </c>
      <c r="J705" t="str">
        <f>_xlfn.XLOOKUP(tbl_GL[[#This Row],[Account_key]],tbl_COA[Account_key],tbl_COA[SubAccount],,0)</f>
        <v>Interest Payable</v>
      </c>
      <c r="K705">
        <f>YEAR(tbl_GL[[#This Row],[Date]])</f>
        <v>2018</v>
      </c>
    </row>
    <row r="706" spans="1:11" hidden="1" x14ac:dyDescent="0.35">
      <c r="A706">
        <v>359.1</v>
      </c>
      <c r="B706" s="24">
        <v>43312</v>
      </c>
      <c r="C706">
        <v>1</v>
      </c>
      <c r="D706">
        <v>400</v>
      </c>
      <c r="E706" t="s">
        <v>104</v>
      </c>
      <c r="F706" s="15">
        <v>-500</v>
      </c>
      <c r="G706" t="str">
        <f>_xlfn.XLOOKUP(tbl_GL[[#This Row],[Account_key]],tbl_COA[Account_key],tbl_COA[Class],"Not Found")</f>
        <v>Operating account</v>
      </c>
      <c r="H706" t="str">
        <f>_xlfn.XLOOKUP(tbl_GL[[#This Row],[Account_key]],tbl_COA[Account_key],tbl_COA[SubClass],"Not Found")</f>
        <v>Depreciation &amp; Amortization</v>
      </c>
      <c r="I706" t="str">
        <f>_xlfn.XLOOKUP(tbl_GL[[#This Row],[Account_key]],tbl_COA[Account_key],tbl_COA[SubClass2],"Not Found")</f>
        <v>Amortization</v>
      </c>
      <c r="J706" t="str">
        <f>_xlfn.XLOOKUP(tbl_GL[[#This Row],[Account_key]],tbl_COA[Account_key],tbl_COA[SubAccount],,0)</f>
        <v>Amortization of Intangible Assets</v>
      </c>
      <c r="K706">
        <f>YEAR(tbl_GL[[#This Row],[Date]])</f>
        <v>2018</v>
      </c>
    </row>
    <row r="707" spans="1:11" hidden="1" x14ac:dyDescent="0.35">
      <c r="A707">
        <v>359.2</v>
      </c>
      <c r="B707" s="24">
        <v>43312</v>
      </c>
      <c r="C707">
        <v>1</v>
      </c>
      <c r="D707">
        <v>100</v>
      </c>
      <c r="E707" t="s">
        <v>104</v>
      </c>
      <c r="F707" s="15">
        <v>-500</v>
      </c>
      <c r="G707" t="str">
        <f>_xlfn.XLOOKUP(tbl_GL[[#This Row],[Account_key]],tbl_COA[Account_key],tbl_COA[Class],"Not Found")</f>
        <v>Assets</v>
      </c>
      <c r="H707" t="str">
        <f>_xlfn.XLOOKUP(tbl_GL[[#This Row],[Account_key]],tbl_COA[Account_key],tbl_COA[SubClass],"Not Found")</f>
        <v>Assets</v>
      </c>
      <c r="I707" t="str">
        <f>_xlfn.XLOOKUP(tbl_GL[[#This Row],[Account_key]],tbl_COA[Account_key],tbl_COA[SubClass2],"Not Found")</f>
        <v>Non-Current Assets</v>
      </c>
      <c r="J707" t="str">
        <f>_xlfn.XLOOKUP(tbl_GL[[#This Row],[Account_key]],tbl_COA[Account_key],tbl_COA[SubAccount],,0)</f>
        <v>Patents and trademarks</v>
      </c>
      <c r="K707">
        <f>YEAR(tbl_GL[[#This Row],[Date]])</f>
        <v>2018</v>
      </c>
    </row>
    <row r="708" spans="1:11" hidden="1" x14ac:dyDescent="0.35">
      <c r="A708">
        <v>360.1</v>
      </c>
      <c r="B708" s="24">
        <v>43312</v>
      </c>
      <c r="C708">
        <v>1</v>
      </c>
      <c r="D708" s="9">
        <v>450</v>
      </c>
      <c r="E708" s="1" t="s">
        <v>108</v>
      </c>
      <c r="F708" s="15">
        <v>-5783</v>
      </c>
      <c r="G708" t="str">
        <f>_xlfn.XLOOKUP(tbl_GL[[#This Row],[Account_key]],tbl_COA[Account_key],tbl_COA[Class],"Not Found")</f>
        <v>Interest &amp; Tax</v>
      </c>
      <c r="H708" t="str">
        <f>_xlfn.XLOOKUP(tbl_GL[[#This Row],[Account_key]],tbl_COA[Account_key],tbl_COA[SubClass],"Not Found")</f>
        <v>Taxation</v>
      </c>
      <c r="I708" t="str">
        <f>_xlfn.XLOOKUP(tbl_GL[[#This Row],[Account_key]],tbl_COA[Account_key],tbl_COA[SubClass2],"Not Found")</f>
        <v>Taxation</v>
      </c>
      <c r="J708" t="str">
        <f>_xlfn.XLOOKUP(tbl_GL[[#This Row],[Account_key]],tbl_COA[Account_key],tbl_COA[SubAccount],,0)</f>
        <v>Taxation</v>
      </c>
      <c r="K708">
        <f>YEAR(tbl_GL[[#This Row],[Date]])</f>
        <v>2018</v>
      </c>
    </row>
    <row r="709" spans="1:11" hidden="1" x14ac:dyDescent="0.35">
      <c r="A709">
        <v>360.2</v>
      </c>
      <c r="B709" s="24">
        <v>43312</v>
      </c>
      <c r="C709">
        <v>1</v>
      </c>
      <c r="D709" s="9">
        <v>122</v>
      </c>
      <c r="E709" s="1" t="s">
        <v>108</v>
      </c>
      <c r="F709" s="15">
        <v>5783</v>
      </c>
      <c r="G709" t="str">
        <f>_xlfn.XLOOKUP(tbl_GL[[#This Row],[Account_key]],tbl_COA[Account_key],tbl_COA[Class],"Not Found")</f>
        <v>Liabilities and Owners Equity</v>
      </c>
      <c r="H709" t="str">
        <f>_xlfn.XLOOKUP(tbl_GL[[#This Row],[Account_key]],tbl_COA[Account_key],tbl_COA[SubClass],"Not Found")</f>
        <v>Liabilities</v>
      </c>
      <c r="I709" t="str">
        <f>_xlfn.XLOOKUP(tbl_GL[[#This Row],[Account_key]],tbl_COA[Account_key],tbl_COA[SubClass2],"Not Found")</f>
        <v>Current Liabilities</v>
      </c>
      <c r="J709" t="str">
        <f>_xlfn.XLOOKUP(tbl_GL[[#This Row],[Account_key]],tbl_COA[Account_key],tbl_COA[SubAccount],,0)</f>
        <v>Tax payable</v>
      </c>
      <c r="K709">
        <f>YEAR(tbl_GL[[#This Row],[Date]])</f>
        <v>2018</v>
      </c>
    </row>
    <row r="710" spans="1:11" hidden="1" x14ac:dyDescent="0.35">
      <c r="A710">
        <v>361.1</v>
      </c>
      <c r="B710" s="24">
        <v>43312</v>
      </c>
      <c r="C710">
        <v>1</v>
      </c>
      <c r="D710">
        <v>240</v>
      </c>
      <c r="E710" t="s">
        <v>56</v>
      </c>
      <c r="F710" s="15">
        <v>-8000</v>
      </c>
      <c r="G710" t="str">
        <f>_xlfn.XLOOKUP(tbl_GL[[#This Row],[Account_key]],tbl_COA[Account_key],tbl_COA[Class],"Not Found")</f>
        <v>Operating account</v>
      </c>
      <c r="H710" t="str">
        <f>_xlfn.XLOOKUP(tbl_GL[[#This Row],[Account_key]],tbl_COA[Account_key],tbl_COA[SubClass],"Not Found")</f>
        <v>Operating Expenses</v>
      </c>
      <c r="I710" t="str">
        <f>_xlfn.XLOOKUP(tbl_GL[[#This Row],[Account_key]],tbl_COA[Account_key],tbl_COA[SubClass2],"Not Found")</f>
        <v>Sales &amp; Distribution</v>
      </c>
      <c r="J710" t="str">
        <f>_xlfn.XLOOKUP(tbl_GL[[#This Row],[Account_key]],tbl_COA[Account_key],tbl_COA[SubAccount],,0)</f>
        <v>Salaries</v>
      </c>
      <c r="K710">
        <f>YEAR(tbl_GL[[#This Row],[Date]])</f>
        <v>2018</v>
      </c>
    </row>
    <row r="711" spans="1:11" hidden="1" x14ac:dyDescent="0.35">
      <c r="A711">
        <v>361.2</v>
      </c>
      <c r="B711" s="24">
        <v>43312</v>
      </c>
      <c r="C711">
        <v>1</v>
      </c>
      <c r="D711">
        <v>10</v>
      </c>
      <c r="E711" t="s">
        <v>56</v>
      </c>
      <c r="F711" s="15">
        <v>-8000</v>
      </c>
      <c r="G711" t="str">
        <f>_xlfn.XLOOKUP(tbl_GL[[#This Row],[Account_key]],tbl_COA[Account_key],tbl_COA[Class],"Not Found")</f>
        <v>Assets</v>
      </c>
      <c r="H711" t="str">
        <f>_xlfn.XLOOKUP(tbl_GL[[#This Row],[Account_key]],tbl_COA[Account_key],tbl_COA[SubClass],"Not Found")</f>
        <v>Assets</v>
      </c>
      <c r="I711" t="str">
        <f>_xlfn.XLOOKUP(tbl_GL[[#This Row],[Account_key]],tbl_COA[Account_key],tbl_COA[SubClass2],"Not Found")</f>
        <v>Current Assets</v>
      </c>
      <c r="J711" t="str">
        <f>_xlfn.XLOOKUP(tbl_GL[[#This Row],[Account_key]],tbl_COA[Account_key],tbl_COA[SubAccount],,0)</f>
        <v>Cash at Bank</v>
      </c>
      <c r="K711">
        <f>YEAR(tbl_GL[[#This Row],[Date]])</f>
        <v>2018</v>
      </c>
    </row>
    <row r="712" spans="1:11" hidden="1" x14ac:dyDescent="0.35">
      <c r="A712">
        <v>362.1</v>
      </c>
      <c r="B712" s="24">
        <v>43312</v>
      </c>
      <c r="C712">
        <v>1</v>
      </c>
      <c r="D712" s="8">
        <v>380</v>
      </c>
      <c r="E712" t="s">
        <v>101</v>
      </c>
      <c r="F712" s="14">
        <v>-10000</v>
      </c>
      <c r="G712" t="str">
        <f>_xlfn.XLOOKUP(tbl_GL[[#This Row],[Account_key]],tbl_COA[Account_key],tbl_COA[Class],"Not Found")</f>
        <v>Operating account</v>
      </c>
      <c r="H712" t="str">
        <f>_xlfn.XLOOKUP(tbl_GL[[#This Row],[Account_key]],tbl_COA[Account_key],tbl_COA[SubClass],"Not Found")</f>
        <v>Depreciation &amp; Amortization</v>
      </c>
      <c r="I712" t="str">
        <f>_xlfn.XLOOKUP(tbl_GL[[#This Row],[Account_key]],tbl_COA[Account_key],tbl_COA[SubClass2],"Not Found")</f>
        <v>Depreciation</v>
      </c>
      <c r="J712" t="str">
        <f>_xlfn.XLOOKUP(tbl_GL[[#This Row],[Account_key]],tbl_COA[Account_key],tbl_COA[SubAccount],,0)</f>
        <v>Equipment</v>
      </c>
      <c r="K712">
        <f>YEAR(tbl_GL[[#This Row],[Date]])</f>
        <v>2018</v>
      </c>
    </row>
    <row r="713" spans="1:11" hidden="1" x14ac:dyDescent="0.35">
      <c r="A713">
        <v>362.2</v>
      </c>
      <c r="B713" s="24">
        <v>43312</v>
      </c>
      <c r="C713">
        <v>1</v>
      </c>
      <c r="D713" s="8">
        <v>90</v>
      </c>
      <c r="E713" t="s">
        <v>101</v>
      </c>
      <c r="F713" s="14">
        <v>-10000</v>
      </c>
      <c r="G713" t="str">
        <f>_xlfn.XLOOKUP(tbl_GL[[#This Row],[Account_key]],tbl_COA[Account_key],tbl_COA[Class],"Not Found")</f>
        <v>Assets</v>
      </c>
      <c r="H713" t="str">
        <f>_xlfn.XLOOKUP(tbl_GL[[#This Row],[Account_key]],tbl_COA[Account_key],tbl_COA[SubClass],"Not Found")</f>
        <v>Assets</v>
      </c>
      <c r="I713" t="str">
        <f>_xlfn.XLOOKUP(tbl_GL[[#This Row],[Account_key]],tbl_COA[Account_key],tbl_COA[SubClass2],"Not Found")</f>
        <v>Non-Current Assets</v>
      </c>
      <c r="J713" t="str">
        <f>_xlfn.XLOOKUP(tbl_GL[[#This Row],[Account_key]],tbl_COA[Account_key],tbl_COA[SubAccount],,0)</f>
        <v>Office Furniture &amp; Equipment</v>
      </c>
      <c r="K713">
        <f>YEAR(tbl_GL[[#This Row],[Date]])</f>
        <v>2018</v>
      </c>
    </row>
    <row r="714" spans="1:11" hidden="1" x14ac:dyDescent="0.35">
      <c r="A714">
        <v>364.1</v>
      </c>
      <c r="B714" s="24">
        <v>43312</v>
      </c>
      <c r="C714">
        <v>1</v>
      </c>
      <c r="D714">
        <v>10</v>
      </c>
      <c r="E714" t="s">
        <v>84</v>
      </c>
      <c r="F714" s="15">
        <v>-35000</v>
      </c>
      <c r="G714" t="str">
        <f>_xlfn.XLOOKUP(tbl_GL[[#This Row],[Account_key]],tbl_COA[Account_key],tbl_COA[Class],"Not Found")</f>
        <v>Assets</v>
      </c>
      <c r="H714" t="str">
        <f>_xlfn.XLOOKUP(tbl_GL[[#This Row],[Account_key]],tbl_COA[Account_key],tbl_COA[SubClass],"Not Found")</f>
        <v>Assets</v>
      </c>
      <c r="I714" t="str">
        <f>_xlfn.XLOOKUP(tbl_GL[[#This Row],[Account_key]],tbl_COA[Account_key],tbl_COA[SubClass2],"Not Found")</f>
        <v>Current Assets</v>
      </c>
      <c r="J714" t="str">
        <f>_xlfn.XLOOKUP(tbl_GL[[#This Row],[Account_key]],tbl_COA[Account_key],tbl_COA[SubAccount],,0)</f>
        <v>Cash at Bank</v>
      </c>
      <c r="K714">
        <f>YEAR(tbl_GL[[#This Row],[Date]])</f>
        <v>2018</v>
      </c>
    </row>
    <row r="715" spans="1:11" hidden="1" x14ac:dyDescent="0.35">
      <c r="A715">
        <v>364.2</v>
      </c>
      <c r="B715" s="24">
        <v>43312</v>
      </c>
      <c r="C715">
        <v>1</v>
      </c>
      <c r="D715">
        <v>110</v>
      </c>
      <c r="E715" t="s">
        <v>84</v>
      </c>
      <c r="F715" s="15">
        <v>-35000</v>
      </c>
      <c r="G715" t="str">
        <f>_xlfn.XLOOKUP(tbl_GL[[#This Row],[Account_key]],tbl_COA[Account_key],tbl_COA[Class],"Not Found")</f>
        <v>Liabilities and Owners Equity</v>
      </c>
      <c r="H715" t="str">
        <f>_xlfn.XLOOKUP(tbl_GL[[#This Row],[Account_key]],tbl_COA[Account_key],tbl_COA[SubClass],"Not Found")</f>
        <v>Liabilities</v>
      </c>
      <c r="I715" t="str">
        <f>_xlfn.XLOOKUP(tbl_GL[[#This Row],[Account_key]],tbl_COA[Account_key],tbl_COA[SubClass2],"Not Found")</f>
        <v>Current Liabilities</v>
      </c>
      <c r="J715" t="str">
        <f>_xlfn.XLOOKUP(tbl_GL[[#This Row],[Account_key]],tbl_COA[Account_key],tbl_COA[SubAccount],,0)</f>
        <v>Trade Payables</v>
      </c>
      <c r="K715">
        <f>YEAR(tbl_GL[[#This Row],[Date]])</f>
        <v>2018</v>
      </c>
    </row>
    <row r="716" spans="1:11" hidden="1" x14ac:dyDescent="0.35">
      <c r="A716">
        <v>365.1</v>
      </c>
      <c r="B716" s="24">
        <v>43313</v>
      </c>
      <c r="C716">
        <v>1</v>
      </c>
      <c r="D716">
        <v>340</v>
      </c>
      <c r="E716" t="s">
        <v>97</v>
      </c>
      <c r="F716" s="15">
        <v>-2998</v>
      </c>
      <c r="G716" t="str">
        <f>_xlfn.XLOOKUP(tbl_GL[[#This Row],[Account_key]],tbl_COA[Account_key],tbl_COA[Class],"Not Found")</f>
        <v>Operating account</v>
      </c>
      <c r="H716" t="str">
        <f>_xlfn.XLOOKUP(tbl_GL[[#This Row],[Account_key]],tbl_COA[Account_key],tbl_COA[SubClass],"Not Found")</f>
        <v>Operating Expenses</v>
      </c>
      <c r="I716" t="str">
        <f>_xlfn.XLOOKUP(tbl_GL[[#This Row],[Account_key]],tbl_COA[Account_key],tbl_COA[SubClass2],"Not Found")</f>
        <v>Administration</v>
      </c>
      <c r="J716" t="str">
        <f>_xlfn.XLOOKUP(tbl_GL[[#This Row],[Account_key]],tbl_COA[Account_key],tbl_COA[SubAccount],,0)</f>
        <v>Utilities</v>
      </c>
      <c r="K716">
        <f>YEAR(tbl_GL[[#This Row],[Date]])</f>
        <v>2018</v>
      </c>
    </row>
    <row r="717" spans="1:11" hidden="1" x14ac:dyDescent="0.35">
      <c r="A717">
        <v>365.2</v>
      </c>
      <c r="B717" s="24">
        <v>43313</v>
      </c>
      <c r="C717">
        <v>1</v>
      </c>
      <c r="D717">
        <v>120</v>
      </c>
      <c r="E717" t="s">
        <v>97</v>
      </c>
      <c r="F717" s="15">
        <v>2998</v>
      </c>
      <c r="G717" t="str">
        <f>_xlfn.XLOOKUP(tbl_GL[[#This Row],[Account_key]],tbl_COA[Account_key],tbl_COA[Class],"Not Found")</f>
        <v>Liabilities and Owners Equity</v>
      </c>
      <c r="H717" t="str">
        <f>_xlfn.XLOOKUP(tbl_GL[[#This Row],[Account_key]],tbl_COA[Account_key],tbl_COA[SubClass],"Not Found")</f>
        <v>Liabilities</v>
      </c>
      <c r="I717" t="str">
        <f>_xlfn.XLOOKUP(tbl_GL[[#This Row],[Account_key]],tbl_COA[Account_key],tbl_COA[SubClass2],"Not Found")</f>
        <v>Current Liabilities</v>
      </c>
      <c r="J717" t="str">
        <f>_xlfn.XLOOKUP(tbl_GL[[#This Row],[Account_key]],tbl_COA[Account_key],tbl_COA[SubAccount],,0)</f>
        <v>Accrued Expenses</v>
      </c>
      <c r="K717">
        <f>YEAR(tbl_GL[[#This Row],[Date]])</f>
        <v>2018</v>
      </c>
    </row>
    <row r="718" spans="1:11" hidden="1" x14ac:dyDescent="0.35">
      <c r="A718">
        <v>366.1</v>
      </c>
      <c r="B718" s="24">
        <v>43313</v>
      </c>
      <c r="C718">
        <v>1</v>
      </c>
      <c r="D718">
        <v>60</v>
      </c>
      <c r="E718" t="s">
        <v>84</v>
      </c>
      <c r="F718" s="15">
        <v>35000</v>
      </c>
      <c r="G718" t="str">
        <f>_xlfn.XLOOKUP(tbl_GL[[#This Row],[Account_key]],tbl_COA[Account_key],tbl_COA[Class],"Not Found")</f>
        <v>Assets</v>
      </c>
      <c r="H718" t="str">
        <f>_xlfn.XLOOKUP(tbl_GL[[#This Row],[Account_key]],tbl_COA[Account_key],tbl_COA[SubClass],"Not Found")</f>
        <v>Assets</v>
      </c>
      <c r="I718" t="str">
        <f>_xlfn.XLOOKUP(tbl_GL[[#This Row],[Account_key]],tbl_COA[Account_key],tbl_COA[SubClass2],"Not Found")</f>
        <v>Current Assets</v>
      </c>
      <c r="J718" t="str">
        <f>_xlfn.XLOOKUP(tbl_GL[[#This Row],[Account_key]],tbl_COA[Account_key],tbl_COA[SubAccount],,0)</f>
        <v>Inventory</v>
      </c>
      <c r="K718">
        <f>YEAR(tbl_GL[[#This Row],[Date]])</f>
        <v>2018</v>
      </c>
    </row>
    <row r="719" spans="1:11" hidden="1" x14ac:dyDescent="0.35">
      <c r="A719">
        <v>366.2</v>
      </c>
      <c r="B719" s="24">
        <v>43313</v>
      </c>
      <c r="C719">
        <v>1</v>
      </c>
      <c r="D719">
        <v>110</v>
      </c>
      <c r="E719" t="s">
        <v>84</v>
      </c>
      <c r="F719" s="15">
        <v>35000</v>
      </c>
      <c r="G719" t="str">
        <f>_xlfn.XLOOKUP(tbl_GL[[#This Row],[Account_key]],tbl_COA[Account_key],tbl_COA[Class],"Not Found")</f>
        <v>Liabilities and Owners Equity</v>
      </c>
      <c r="H719" t="str">
        <f>_xlfn.XLOOKUP(tbl_GL[[#This Row],[Account_key]],tbl_COA[Account_key],tbl_COA[SubClass],"Not Found")</f>
        <v>Liabilities</v>
      </c>
      <c r="I719" t="str">
        <f>_xlfn.XLOOKUP(tbl_GL[[#This Row],[Account_key]],tbl_COA[Account_key],tbl_COA[SubClass2],"Not Found")</f>
        <v>Current Liabilities</v>
      </c>
      <c r="J719" t="str">
        <f>_xlfn.XLOOKUP(tbl_GL[[#This Row],[Account_key]],tbl_COA[Account_key],tbl_COA[SubAccount],,0)</f>
        <v>Trade Payables</v>
      </c>
      <c r="K719">
        <f>YEAR(tbl_GL[[#This Row],[Date]])</f>
        <v>2018</v>
      </c>
    </row>
    <row r="720" spans="1:11" hidden="1" x14ac:dyDescent="0.35">
      <c r="A720">
        <v>367.1</v>
      </c>
      <c r="B720" s="24">
        <v>43315</v>
      </c>
      <c r="C720">
        <v>1</v>
      </c>
      <c r="D720">
        <v>230</v>
      </c>
      <c r="E720" t="s">
        <v>4</v>
      </c>
      <c r="F720" s="14">
        <v>-1455</v>
      </c>
      <c r="G720" t="str">
        <f>_xlfn.XLOOKUP(tbl_GL[[#This Row],[Account_key]],tbl_COA[Account_key],tbl_COA[Class],"Not Found")</f>
        <v>Trading account</v>
      </c>
      <c r="H720" t="str">
        <f>_xlfn.XLOOKUP(tbl_GL[[#This Row],[Account_key]],tbl_COA[Account_key],tbl_COA[SubClass],"Not Found")</f>
        <v>Cost of Sales</v>
      </c>
      <c r="I720" t="str">
        <f>_xlfn.XLOOKUP(tbl_GL[[#This Row],[Account_key]],tbl_COA[Account_key],tbl_COA[SubClass2],"Not Found")</f>
        <v>Cost of Sales</v>
      </c>
      <c r="J720" t="str">
        <f>_xlfn.XLOOKUP(tbl_GL[[#This Row],[Account_key]],tbl_COA[Account_key],tbl_COA[SubAccount],,0)</f>
        <v>Cost of Sales</v>
      </c>
      <c r="K720">
        <f>YEAR(tbl_GL[[#This Row],[Date]])</f>
        <v>2018</v>
      </c>
    </row>
    <row r="721" spans="1:11" hidden="1" x14ac:dyDescent="0.35">
      <c r="A721">
        <v>367.2</v>
      </c>
      <c r="B721" s="24">
        <v>43315</v>
      </c>
      <c r="C721">
        <v>1</v>
      </c>
      <c r="D721">
        <v>60</v>
      </c>
      <c r="E721" t="s">
        <v>4</v>
      </c>
      <c r="F721" s="15">
        <v>-1455</v>
      </c>
      <c r="G721" t="str">
        <f>_xlfn.XLOOKUP(tbl_GL[[#This Row],[Account_key]],tbl_COA[Account_key],tbl_COA[Class],"Not Found")</f>
        <v>Assets</v>
      </c>
      <c r="H721" t="str">
        <f>_xlfn.XLOOKUP(tbl_GL[[#This Row],[Account_key]],tbl_COA[Account_key],tbl_COA[SubClass],"Not Found")</f>
        <v>Assets</v>
      </c>
      <c r="I721" t="str">
        <f>_xlfn.XLOOKUP(tbl_GL[[#This Row],[Account_key]],tbl_COA[Account_key],tbl_COA[SubClass2],"Not Found")</f>
        <v>Current Assets</v>
      </c>
      <c r="J721" t="str">
        <f>_xlfn.XLOOKUP(tbl_GL[[#This Row],[Account_key]],tbl_COA[Account_key],tbl_COA[SubAccount],,0)</f>
        <v>Inventory</v>
      </c>
      <c r="K721">
        <f>YEAR(tbl_GL[[#This Row],[Date]])</f>
        <v>2018</v>
      </c>
    </row>
    <row r="722" spans="1:11" hidden="1" x14ac:dyDescent="0.35">
      <c r="A722">
        <v>368.1</v>
      </c>
      <c r="B722" s="24">
        <v>43315</v>
      </c>
      <c r="C722">
        <v>1</v>
      </c>
      <c r="D722">
        <v>10</v>
      </c>
      <c r="E722" t="s">
        <v>98</v>
      </c>
      <c r="F722" s="15">
        <v>-2039</v>
      </c>
      <c r="G722" t="str">
        <f>_xlfn.XLOOKUP(tbl_GL[[#This Row],[Account_key]],tbl_COA[Account_key],tbl_COA[Class],"Not Found")</f>
        <v>Assets</v>
      </c>
      <c r="H722" t="str">
        <f>_xlfn.XLOOKUP(tbl_GL[[#This Row],[Account_key]],tbl_COA[Account_key],tbl_COA[SubClass],"Not Found")</f>
        <v>Assets</v>
      </c>
      <c r="I722" t="str">
        <f>_xlfn.XLOOKUP(tbl_GL[[#This Row],[Account_key]],tbl_COA[Account_key],tbl_COA[SubClass2],"Not Found")</f>
        <v>Current Assets</v>
      </c>
      <c r="J722" t="str">
        <f>_xlfn.XLOOKUP(tbl_GL[[#This Row],[Account_key]],tbl_COA[Account_key],tbl_COA[SubAccount],,0)</f>
        <v>Cash at Bank</v>
      </c>
      <c r="K722">
        <f>YEAR(tbl_GL[[#This Row],[Date]])</f>
        <v>2018</v>
      </c>
    </row>
    <row r="723" spans="1:11" hidden="1" x14ac:dyDescent="0.35">
      <c r="A723">
        <v>368.2</v>
      </c>
      <c r="B723" s="24">
        <v>43315</v>
      </c>
      <c r="C723">
        <v>1</v>
      </c>
      <c r="D723">
        <v>120</v>
      </c>
      <c r="E723" t="s">
        <v>98</v>
      </c>
      <c r="F723" s="15">
        <v>-2039</v>
      </c>
      <c r="G723" t="str">
        <f>_xlfn.XLOOKUP(tbl_GL[[#This Row],[Account_key]],tbl_COA[Account_key],tbl_COA[Class],"Not Found")</f>
        <v>Liabilities and Owners Equity</v>
      </c>
      <c r="H723" t="str">
        <f>_xlfn.XLOOKUP(tbl_GL[[#This Row],[Account_key]],tbl_COA[Account_key],tbl_COA[SubClass],"Not Found")</f>
        <v>Liabilities</v>
      </c>
      <c r="I723" t="str">
        <f>_xlfn.XLOOKUP(tbl_GL[[#This Row],[Account_key]],tbl_COA[Account_key],tbl_COA[SubClass2],"Not Found")</f>
        <v>Current Liabilities</v>
      </c>
      <c r="J723" t="str">
        <f>_xlfn.XLOOKUP(tbl_GL[[#This Row],[Account_key]],tbl_COA[Account_key],tbl_COA[SubAccount],,0)</f>
        <v>Accrued Expenses</v>
      </c>
      <c r="K723">
        <f>YEAR(tbl_GL[[#This Row],[Date]])</f>
        <v>2018</v>
      </c>
    </row>
    <row r="724" spans="1:11" hidden="1" x14ac:dyDescent="0.35">
      <c r="A724">
        <v>369.1</v>
      </c>
      <c r="B724" s="24">
        <v>43315</v>
      </c>
      <c r="C724">
        <v>1</v>
      </c>
      <c r="D724">
        <v>210</v>
      </c>
      <c r="E724" t="s">
        <v>7</v>
      </c>
      <c r="F724" s="15">
        <v>4851</v>
      </c>
      <c r="G724" t="str">
        <f>_xlfn.XLOOKUP(tbl_GL[[#This Row],[Account_key]],tbl_COA[Account_key],tbl_COA[Class],"Not Found")</f>
        <v>Trading account</v>
      </c>
      <c r="H724" t="str">
        <f>_xlfn.XLOOKUP(tbl_GL[[#This Row],[Account_key]],tbl_COA[Account_key],tbl_COA[SubClass],"Not Found")</f>
        <v>Sales</v>
      </c>
      <c r="I724" t="str">
        <f>_xlfn.XLOOKUP(tbl_GL[[#This Row],[Account_key]],tbl_COA[Account_key],tbl_COA[SubClass2],"Not Found")</f>
        <v>Sales</v>
      </c>
      <c r="J724" t="str">
        <f>_xlfn.XLOOKUP(tbl_GL[[#This Row],[Account_key]],tbl_COA[Account_key],tbl_COA[SubAccount],,0)</f>
        <v>Sales</v>
      </c>
      <c r="K724">
        <f>YEAR(tbl_GL[[#This Row],[Date]])</f>
        <v>2018</v>
      </c>
    </row>
    <row r="725" spans="1:11" hidden="1" x14ac:dyDescent="0.35">
      <c r="A725">
        <v>369.2</v>
      </c>
      <c r="B725" s="24">
        <v>43315</v>
      </c>
      <c r="C725">
        <v>1</v>
      </c>
      <c r="D725">
        <v>10</v>
      </c>
      <c r="E725" t="s">
        <v>7</v>
      </c>
      <c r="F725" s="15">
        <v>4851</v>
      </c>
      <c r="G725" t="str">
        <f>_xlfn.XLOOKUP(tbl_GL[[#This Row],[Account_key]],tbl_COA[Account_key],tbl_COA[Class],"Not Found")</f>
        <v>Assets</v>
      </c>
      <c r="H725" t="str">
        <f>_xlfn.XLOOKUP(tbl_GL[[#This Row],[Account_key]],tbl_COA[Account_key],tbl_COA[SubClass],"Not Found")</f>
        <v>Assets</v>
      </c>
      <c r="I725" t="str">
        <f>_xlfn.XLOOKUP(tbl_GL[[#This Row],[Account_key]],tbl_COA[Account_key],tbl_COA[SubClass2],"Not Found")</f>
        <v>Current Assets</v>
      </c>
      <c r="J725" t="str">
        <f>_xlfn.XLOOKUP(tbl_GL[[#This Row],[Account_key]],tbl_COA[Account_key],tbl_COA[SubAccount],,0)</f>
        <v>Cash at Bank</v>
      </c>
      <c r="K725">
        <f>YEAR(tbl_GL[[#This Row],[Date]])</f>
        <v>2018</v>
      </c>
    </row>
    <row r="726" spans="1:11" hidden="1" x14ac:dyDescent="0.35">
      <c r="A726">
        <v>370.1</v>
      </c>
      <c r="B726" s="24">
        <v>43315</v>
      </c>
      <c r="C726">
        <v>1</v>
      </c>
      <c r="D726">
        <v>230</v>
      </c>
      <c r="E726" t="s">
        <v>4</v>
      </c>
      <c r="F726" s="14">
        <v>-6177</v>
      </c>
      <c r="G726" t="str">
        <f>_xlfn.XLOOKUP(tbl_GL[[#This Row],[Account_key]],tbl_COA[Account_key],tbl_COA[Class],"Not Found")</f>
        <v>Trading account</v>
      </c>
      <c r="H726" t="str">
        <f>_xlfn.XLOOKUP(tbl_GL[[#This Row],[Account_key]],tbl_COA[Account_key],tbl_COA[SubClass],"Not Found")</f>
        <v>Cost of Sales</v>
      </c>
      <c r="I726" t="str">
        <f>_xlfn.XLOOKUP(tbl_GL[[#This Row],[Account_key]],tbl_COA[Account_key],tbl_COA[SubClass2],"Not Found")</f>
        <v>Cost of Sales</v>
      </c>
      <c r="J726" t="str">
        <f>_xlfn.XLOOKUP(tbl_GL[[#This Row],[Account_key]],tbl_COA[Account_key],tbl_COA[SubAccount],,0)</f>
        <v>Cost of Sales</v>
      </c>
      <c r="K726">
        <f>YEAR(tbl_GL[[#This Row],[Date]])</f>
        <v>2018</v>
      </c>
    </row>
    <row r="727" spans="1:11" hidden="1" x14ac:dyDescent="0.35">
      <c r="A727">
        <v>370.2</v>
      </c>
      <c r="B727" s="24">
        <v>43315</v>
      </c>
      <c r="C727">
        <v>1</v>
      </c>
      <c r="D727">
        <v>60</v>
      </c>
      <c r="E727" t="s">
        <v>4</v>
      </c>
      <c r="F727" s="15">
        <v>-6177</v>
      </c>
      <c r="G727" t="str">
        <f>_xlfn.XLOOKUP(tbl_GL[[#This Row],[Account_key]],tbl_COA[Account_key],tbl_COA[Class],"Not Found")</f>
        <v>Assets</v>
      </c>
      <c r="H727" t="str">
        <f>_xlfn.XLOOKUP(tbl_GL[[#This Row],[Account_key]],tbl_COA[Account_key],tbl_COA[SubClass],"Not Found")</f>
        <v>Assets</v>
      </c>
      <c r="I727" t="str">
        <f>_xlfn.XLOOKUP(tbl_GL[[#This Row],[Account_key]],tbl_COA[Account_key],tbl_COA[SubClass2],"Not Found")</f>
        <v>Current Assets</v>
      </c>
      <c r="J727" t="str">
        <f>_xlfn.XLOOKUP(tbl_GL[[#This Row],[Account_key]],tbl_COA[Account_key],tbl_COA[SubAccount],,0)</f>
        <v>Inventory</v>
      </c>
      <c r="K727">
        <f>YEAR(tbl_GL[[#This Row],[Date]])</f>
        <v>2018</v>
      </c>
    </row>
    <row r="728" spans="1:11" hidden="1" x14ac:dyDescent="0.35">
      <c r="A728">
        <v>371.1</v>
      </c>
      <c r="B728" s="24">
        <v>43315</v>
      </c>
      <c r="C728">
        <v>1</v>
      </c>
      <c r="D728">
        <v>210</v>
      </c>
      <c r="E728" t="s">
        <v>8</v>
      </c>
      <c r="F728" s="15">
        <v>20590</v>
      </c>
      <c r="G728" t="str">
        <f>_xlfn.XLOOKUP(tbl_GL[[#This Row],[Account_key]],tbl_COA[Account_key],tbl_COA[Class],"Not Found")</f>
        <v>Trading account</v>
      </c>
      <c r="H728" t="str">
        <f>_xlfn.XLOOKUP(tbl_GL[[#This Row],[Account_key]],tbl_COA[Account_key],tbl_COA[SubClass],"Not Found")</f>
        <v>Sales</v>
      </c>
      <c r="I728" t="str">
        <f>_xlfn.XLOOKUP(tbl_GL[[#This Row],[Account_key]],tbl_COA[Account_key],tbl_COA[SubClass2],"Not Found")</f>
        <v>Sales</v>
      </c>
      <c r="J728" t="str">
        <f>_xlfn.XLOOKUP(tbl_GL[[#This Row],[Account_key]],tbl_COA[Account_key],tbl_COA[SubAccount],,0)</f>
        <v>Sales</v>
      </c>
      <c r="K728">
        <f>YEAR(tbl_GL[[#This Row],[Date]])</f>
        <v>2018</v>
      </c>
    </row>
    <row r="729" spans="1:11" hidden="1" x14ac:dyDescent="0.35">
      <c r="A729">
        <v>371.2</v>
      </c>
      <c r="B729" s="24">
        <v>43315</v>
      </c>
      <c r="C729">
        <v>1</v>
      </c>
      <c r="D729">
        <v>30</v>
      </c>
      <c r="E729" t="s">
        <v>8</v>
      </c>
      <c r="F729" s="15">
        <v>20590</v>
      </c>
      <c r="G729" t="str">
        <f>_xlfn.XLOOKUP(tbl_GL[[#This Row],[Account_key]],tbl_COA[Account_key],tbl_COA[Class],"Not Found")</f>
        <v>Assets</v>
      </c>
      <c r="H729" t="str">
        <f>_xlfn.XLOOKUP(tbl_GL[[#This Row],[Account_key]],tbl_COA[Account_key],tbl_COA[SubClass],"Not Found")</f>
        <v>Assets</v>
      </c>
      <c r="I729" t="str">
        <f>_xlfn.XLOOKUP(tbl_GL[[#This Row],[Account_key]],tbl_COA[Account_key],tbl_COA[SubClass2],"Not Found")</f>
        <v>Current Assets</v>
      </c>
      <c r="J729" t="str">
        <f>_xlfn.XLOOKUP(tbl_GL[[#This Row],[Account_key]],tbl_COA[Account_key],tbl_COA[SubAccount],,0)</f>
        <v>Trade Receivables</v>
      </c>
      <c r="K729">
        <f>YEAR(tbl_GL[[#This Row],[Date]])</f>
        <v>2018</v>
      </c>
    </row>
    <row r="730" spans="1:11" hidden="1" x14ac:dyDescent="0.35">
      <c r="A730">
        <v>372.1</v>
      </c>
      <c r="B730" s="24">
        <v>43316</v>
      </c>
      <c r="C730">
        <v>1</v>
      </c>
      <c r="D730">
        <v>260</v>
      </c>
      <c r="E730" t="s">
        <v>97</v>
      </c>
      <c r="F730" s="15">
        <v>-2992</v>
      </c>
      <c r="G730" t="str">
        <f>_xlfn.XLOOKUP(tbl_GL[[#This Row],[Account_key]],tbl_COA[Account_key],tbl_COA[Class],"Not Found")</f>
        <v>Operating account</v>
      </c>
      <c r="H730" t="str">
        <f>_xlfn.XLOOKUP(tbl_GL[[#This Row],[Account_key]],tbl_COA[Account_key],tbl_COA[SubClass],"Not Found")</f>
        <v>Operating Expenses</v>
      </c>
      <c r="I730" t="str">
        <f>_xlfn.XLOOKUP(tbl_GL[[#This Row],[Account_key]],tbl_COA[Account_key],tbl_COA[SubClass2],"Not Found")</f>
        <v>Marketing</v>
      </c>
      <c r="J730" t="str">
        <f>_xlfn.XLOOKUP(tbl_GL[[#This Row],[Account_key]],tbl_COA[Account_key],tbl_COA[SubAccount],,0)</f>
        <v>Commissions</v>
      </c>
      <c r="K730">
        <f>YEAR(tbl_GL[[#This Row],[Date]])</f>
        <v>2018</v>
      </c>
    </row>
    <row r="731" spans="1:11" hidden="1" x14ac:dyDescent="0.35">
      <c r="A731">
        <v>372.2</v>
      </c>
      <c r="B731" s="24">
        <v>43316</v>
      </c>
      <c r="C731">
        <v>1</v>
      </c>
      <c r="D731">
        <v>120</v>
      </c>
      <c r="E731" t="s">
        <v>97</v>
      </c>
      <c r="F731" s="15">
        <v>2992</v>
      </c>
      <c r="G731" t="str">
        <f>_xlfn.XLOOKUP(tbl_GL[[#This Row],[Account_key]],tbl_COA[Account_key],tbl_COA[Class],"Not Found")</f>
        <v>Liabilities and Owners Equity</v>
      </c>
      <c r="H731" t="str">
        <f>_xlfn.XLOOKUP(tbl_GL[[#This Row],[Account_key]],tbl_COA[Account_key],tbl_COA[SubClass],"Not Found")</f>
        <v>Liabilities</v>
      </c>
      <c r="I731" t="str">
        <f>_xlfn.XLOOKUP(tbl_GL[[#This Row],[Account_key]],tbl_COA[Account_key],tbl_COA[SubClass2],"Not Found")</f>
        <v>Current Liabilities</v>
      </c>
      <c r="J731" t="str">
        <f>_xlfn.XLOOKUP(tbl_GL[[#This Row],[Account_key]],tbl_COA[Account_key],tbl_COA[SubAccount],,0)</f>
        <v>Accrued Expenses</v>
      </c>
      <c r="K731">
        <f>YEAR(tbl_GL[[#This Row],[Date]])</f>
        <v>2018</v>
      </c>
    </row>
    <row r="732" spans="1:11" hidden="1" x14ac:dyDescent="0.35">
      <c r="A732">
        <v>373.1</v>
      </c>
      <c r="B732" s="24">
        <v>43318</v>
      </c>
      <c r="C732">
        <v>1</v>
      </c>
      <c r="D732">
        <v>280</v>
      </c>
      <c r="E732" t="s">
        <v>99</v>
      </c>
      <c r="F732" s="15">
        <v>-192</v>
      </c>
      <c r="G732" t="str">
        <f>_xlfn.XLOOKUP(tbl_GL[[#This Row],[Account_key]],tbl_COA[Account_key],tbl_COA[Class],"Not Found")</f>
        <v>Operating account</v>
      </c>
      <c r="H732" t="str">
        <f>_xlfn.XLOOKUP(tbl_GL[[#This Row],[Account_key]],tbl_COA[Account_key],tbl_COA[SubClass],"Not Found")</f>
        <v>Operating Expenses</v>
      </c>
      <c r="I732" t="str">
        <f>_xlfn.XLOOKUP(tbl_GL[[#This Row],[Account_key]],tbl_COA[Account_key],tbl_COA[SubClass2],"Not Found")</f>
        <v>Marketing</v>
      </c>
      <c r="J732" t="str">
        <f>_xlfn.XLOOKUP(tbl_GL[[#This Row],[Account_key]],tbl_COA[Account_key],tbl_COA[SubAccount],,0)</f>
        <v>Advertisements</v>
      </c>
      <c r="K732">
        <f>YEAR(tbl_GL[[#This Row],[Date]])</f>
        <v>2018</v>
      </c>
    </row>
    <row r="733" spans="1:11" hidden="1" x14ac:dyDescent="0.35">
      <c r="A733">
        <v>373.2</v>
      </c>
      <c r="B733" s="24">
        <v>43318</v>
      </c>
      <c r="C733">
        <v>1</v>
      </c>
      <c r="D733">
        <v>20</v>
      </c>
      <c r="E733" t="s">
        <v>99</v>
      </c>
      <c r="F733" s="15">
        <v>-192</v>
      </c>
      <c r="G733" t="str">
        <f>_xlfn.XLOOKUP(tbl_GL[[#This Row],[Account_key]],tbl_COA[Account_key],tbl_COA[Class],"Not Found")</f>
        <v>Assets</v>
      </c>
      <c r="H733" t="str">
        <f>_xlfn.XLOOKUP(tbl_GL[[#This Row],[Account_key]],tbl_COA[Account_key],tbl_COA[SubClass],"Not Found")</f>
        <v>Assets</v>
      </c>
      <c r="I733" t="str">
        <f>_xlfn.XLOOKUP(tbl_GL[[#This Row],[Account_key]],tbl_COA[Account_key],tbl_COA[SubClass2],"Not Found")</f>
        <v>Current Assets</v>
      </c>
      <c r="J733" t="str">
        <f>_xlfn.XLOOKUP(tbl_GL[[#This Row],[Account_key]],tbl_COA[Account_key],tbl_COA[SubAccount],,0)</f>
        <v>Cash in hand</v>
      </c>
      <c r="K733">
        <f>YEAR(tbl_GL[[#This Row],[Date]])</f>
        <v>2018</v>
      </c>
    </row>
    <row r="734" spans="1:11" hidden="1" x14ac:dyDescent="0.35">
      <c r="A734">
        <v>374.1</v>
      </c>
      <c r="B734" s="24">
        <v>43319</v>
      </c>
      <c r="C734">
        <v>1</v>
      </c>
      <c r="D734">
        <v>260</v>
      </c>
      <c r="E734" t="s">
        <v>97</v>
      </c>
      <c r="F734" s="15">
        <v>-2075</v>
      </c>
      <c r="G734" t="str">
        <f>_xlfn.XLOOKUP(tbl_GL[[#This Row],[Account_key]],tbl_COA[Account_key],tbl_COA[Class],"Not Found")</f>
        <v>Operating account</v>
      </c>
      <c r="H734" t="str">
        <f>_xlfn.XLOOKUP(tbl_GL[[#This Row],[Account_key]],tbl_COA[Account_key],tbl_COA[SubClass],"Not Found")</f>
        <v>Operating Expenses</v>
      </c>
      <c r="I734" t="str">
        <f>_xlfn.XLOOKUP(tbl_GL[[#This Row],[Account_key]],tbl_COA[Account_key],tbl_COA[SubClass2],"Not Found")</f>
        <v>Marketing</v>
      </c>
      <c r="J734" t="str">
        <f>_xlfn.XLOOKUP(tbl_GL[[#This Row],[Account_key]],tbl_COA[Account_key],tbl_COA[SubAccount],,0)</f>
        <v>Commissions</v>
      </c>
      <c r="K734">
        <f>YEAR(tbl_GL[[#This Row],[Date]])</f>
        <v>2018</v>
      </c>
    </row>
    <row r="735" spans="1:11" hidden="1" x14ac:dyDescent="0.35">
      <c r="A735">
        <v>374.2</v>
      </c>
      <c r="B735" s="24">
        <v>43319</v>
      </c>
      <c r="C735">
        <v>1</v>
      </c>
      <c r="D735">
        <v>120</v>
      </c>
      <c r="E735" t="s">
        <v>97</v>
      </c>
      <c r="F735" s="15">
        <v>2075</v>
      </c>
      <c r="G735" t="str">
        <f>_xlfn.XLOOKUP(tbl_GL[[#This Row],[Account_key]],tbl_COA[Account_key],tbl_COA[Class],"Not Found")</f>
        <v>Liabilities and Owners Equity</v>
      </c>
      <c r="H735" t="str">
        <f>_xlfn.XLOOKUP(tbl_GL[[#This Row],[Account_key]],tbl_COA[Account_key],tbl_COA[SubClass],"Not Found")</f>
        <v>Liabilities</v>
      </c>
      <c r="I735" t="str">
        <f>_xlfn.XLOOKUP(tbl_GL[[#This Row],[Account_key]],tbl_COA[Account_key],tbl_COA[SubClass2],"Not Found")</f>
        <v>Current Liabilities</v>
      </c>
      <c r="J735" t="str">
        <f>_xlfn.XLOOKUP(tbl_GL[[#This Row],[Account_key]],tbl_COA[Account_key],tbl_COA[SubAccount],,0)</f>
        <v>Accrued Expenses</v>
      </c>
      <c r="K735">
        <f>YEAR(tbl_GL[[#This Row],[Date]])</f>
        <v>2018</v>
      </c>
    </row>
    <row r="736" spans="1:11" hidden="1" x14ac:dyDescent="0.35">
      <c r="A736">
        <v>375.1</v>
      </c>
      <c r="B736" s="24">
        <v>43319</v>
      </c>
      <c r="C736">
        <v>1</v>
      </c>
      <c r="D736">
        <v>10</v>
      </c>
      <c r="E736" t="s">
        <v>98</v>
      </c>
      <c r="F736" s="15">
        <v>-3102</v>
      </c>
      <c r="G736" t="str">
        <f>_xlfn.XLOOKUP(tbl_GL[[#This Row],[Account_key]],tbl_COA[Account_key],tbl_COA[Class],"Not Found")</f>
        <v>Assets</v>
      </c>
      <c r="H736" t="str">
        <f>_xlfn.XLOOKUP(tbl_GL[[#This Row],[Account_key]],tbl_COA[Account_key],tbl_COA[SubClass],"Not Found")</f>
        <v>Assets</v>
      </c>
      <c r="I736" t="str">
        <f>_xlfn.XLOOKUP(tbl_GL[[#This Row],[Account_key]],tbl_COA[Account_key],tbl_COA[SubClass2],"Not Found")</f>
        <v>Current Assets</v>
      </c>
      <c r="J736" t="str">
        <f>_xlfn.XLOOKUP(tbl_GL[[#This Row],[Account_key]],tbl_COA[Account_key],tbl_COA[SubAccount],,0)</f>
        <v>Cash at Bank</v>
      </c>
      <c r="K736">
        <f>YEAR(tbl_GL[[#This Row],[Date]])</f>
        <v>2018</v>
      </c>
    </row>
    <row r="737" spans="1:11" hidden="1" x14ac:dyDescent="0.35">
      <c r="A737">
        <v>375.2</v>
      </c>
      <c r="B737" s="24">
        <v>43319</v>
      </c>
      <c r="C737">
        <v>1</v>
      </c>
      <c r="D737">
        <v>120</v>
      </c>
      <c r="E737" t="s">
        <v>98</v>
      </c>
      <c r="F737" s="15">
        <v>-3102</v>
      </c>
      <c r="G737" t="str">
        <f>_xlfn.XLOOKUP(tbl_GL[[#This Row],[Account_key]],tbl_COA[Account_key],tbl_COA[Class],"Not Found")</f>
        <v>Liabilities and Owners Equity</v>
      </c>
      <c r="H737" t="str">
        <f>_xlfn.XLOOKUP(tbl_GL[[#This Row],[Account_key]],tbl_COA[Account_key],tbl_COA[SubClass],"Not Found")</f>
        <v>Liabilities</v>
      </c>
      <c r="I737" t="str">
        <f>_xlfn.XLOOKUP(tbl_GL[[#This Row],[Account_key]],tbl_COA[Account_key],tbl_COA[SubClass2],"Not Found")</f>
        <v>Current Liabilities</v>
      </c>
      <c r="J737" t="str">
        <f>_xlfn.XLOOKUP(tbl_GL[[#This Row],[Account_key]],tbl_COA[Account_key],tbl_COA[SubAccount],,0)</f>
        <v>Accrued Expenses</v>
      </c>
      <c r="K737">
        <f>YEAR(tbl_GL[[#This Row],[Date]])</f>
        <v>2018</v>
      </c>
    </row>
    <row r="738" spans="1:11" hidden="1" x14ac:dyDescent="0.35">
      <c r="A738">
        <v>376.1</v>
      </c>
      <c r="B738" s="24">
        <v>43320</v>
      </c>
      <c r="C738">
        <v>1</v>
      </c>
      <c r="D738">
        <v>10</v>
      </c>
      <c r="E738" t="s">
        <v>98</v>
      </c>
      <c r="F738" s="15">
        <v>-3160</v>
      </c>
      <c r="G738" t="str">
        <f>_xlfn.XLOOKUP(tbl_GL[[#This Row],[Account_key]],tbl_COA[Account_key],tbl_COA[Class],"Not Found")</f>
        <v>Assets</v>
      </c>
      <c r="H738" t="str">
        <f>_xlfn.XLOOKUP(tbl_GL[[#This Row],[Account_key]],tbl_COA[Account_key],tbl_COA[SubClass],"Not Found")</f>
        <v>Assets</v>
      </c>
      <c r="I738" t="str">
        <f>_xlfn.XLOOKUP(tbl_GL[[#This Row],[Account_key]],tbl_COA[Account_key],tbl_COA[SubClass2],"Not Found")</f>
        <v>Current Assets</v>
      </c>
      <c r="J738" t="str">
        <f>_xlfn.XLOOKUP(tbl_GL[[#This Row],[Account_key]],tbl_COA[Account_key],tbl_COA[SubAccount],,0)</f>
        <v>Cash at Bank</v>
      </c>
      <c r="K738">
        <f>YEAR(tbl_GL[[#This Row],[Date]])</f>
        <v>2018</v>
      </c>
    </row>
    <row r="739" spans="1:11" hidden="1" x14ac:dyDescent="0.35">
      <c r="A739">
        <v>376.2</v>
      </c>
      <c r="B739" s="24">
        <v>43320</v>
      </c>
      <c r="C739">
        <v>1</v>
      </c>
      <c r="D739">
        <v>120</v>
      </c>
      <c r="E739" t="s">
        <v>98</v>
      </c>
      <c r="F739" s="15">
        <v>-3160</v>
      </c>
      <c r="G739" t="str">
        <f>_xlfn.XLOOKUP(tbl_GL[[#This Row],[Account_key]],tbl_COA[Account_key],tbl_COA[Class],"Not Found")</f>
        <v>Liabilities and Owners Equity</v>
      </c>
      <c r="H739" t="str">
        <f>_xlfn.XLOOKUP(tbl_GL[[#This Row],[Account_key]],tbl_COA[Account_key],tbl_COA[SubClass],"Not Found")</f>
        <v>Liabilities</v>
      </c>
      <c r="I739" t="str">
        <f>_xlfn.XLOOKUP(tbl_GL[[#This Row],[Account_key]],tbl_COA[Account_key],tbl_COA[SubClass2],"Not Found")</f>
        <v>Current Liabilities</v>
      </c>
      <c r="J739" t="str">
        <f>_xlfn.XLOOKUP(tbl_GL[[#This Row],[Account_key]],tbl_COA[Account_key],tbl_COA[SubAccount],,0)</f>
        <v>Accrued Expenses</v>
      </c>
      <c r="K739">
        <f>YEAR(tbl_GL[[#This Row],[Date]])</f>
        <v>2018</v>
      </c>
    </row>
    <row r="740" spans="1:11" hidden="1" x14ac:dyDescent="0.35">
      <c r="A740">
        <v>377.1</v>
      </c>
      <c r="B740" s="24">
        <v>43320</v>
      </c>
      <c r="C740">
        <v>1</v>
      </c>
      <c r="D740">
        <v>30</v>
      </c>
      <c r="E740" t="s">
        <v>80</v>
      </c>
      <c r="F740" s="15">
        <v>-21315</v>
      </c>
      <c r="G740" t="str">
        <f>_xlfn.XLOOKUP(tbl_GL[[#This Row],[Account_key]],tbl_COA[Account_key],tbl_COA[Class],"Not Found")</f>
        <v>Assets</v>
      </c>
      <c r="H740" t="str">
        <f>_xlfn.XLOOKUP(tbl_GL[[#This Row],[Account_key]],tbl_COA[Account_key],tbl_COA[SubClass],"Not Found")</f>
        <v>Assets</v>
      </c>
      <c r="I740" t="str">
        <f>_xlfn.XLOOKUP(tbl_GL[[#This Row],[Account_key]],tbl_COA[Account_key],tbl_COA[SubClass2],"Not Found")</f>
        <v>Current Assets</v>
      </c>
      <c r="J740" t="str">
        <f>_xlfn.XLOOKUP(tbl_GL[[#This Row],[Account_key]],tbl_COA[Account_key],tbl_COA[SubAccount],,0)</f>
        <v>Trade Receivables</v>
      </c>
      <c r="K740">
        <f>YEAR(tbl_GL[[#This Row],[Date]])</f>
        <v>2018</v>
      </c>
    </row>
    <row r="741" spans="1:11" hidden="1" x14ac:dyDescent="0.35">
      <c r="A741">
        <v>377.2</v>
      </c>
      <c r="B741" s="24">
        <v>43320</v>
      </c>
      <c r="C741">
        <v>1</v>
      </c>
      <c r="D741">
        <v>10</v>
      </c>
      <c r="E741" t="s">
        <v>80</v>
      </c>
      <c r="F741" s="15">
        <v>21315</v>
      </c>
      <c r="G741" t="str">
        <f>_xlfn.XLOOKUP(tbl_GL[[#This Row],[Account_key]],tbl_COA[Account_key],tbl_COA[Class],"Not Found")</f>
        <v>Assets</v>
      </c>
      <c r="H741" t="str">
        <f>_xlfn.XLOOKUP(tbl_GL[[#This Row],[Account_key]],tbl_COA[Account_key],tbl_COA[SubClass],"Not Found")</f>
        <v>Assets</v>
      </c>
      <c r="I741" t="str">
        <f>_xlfn.XLOOKUP(tbl_GL[[#This Row],[Account_key]],tbl_COA[Account_key],tbl_COA[SubClass2],"Not Found")</f>
        <v>Current Assets</v>
      </c>
      <c r="J741" t="str">
        <f>_xlfn.XLOOKUP(tbl_GL[[#This Row],[Account_key]],tbl_COA[Account_key],tbl_COA[SubAccount],,0)</f>
        <v>Cash at Bank</v>
      </c>
      <c r="K741">
        <f>YEAR(tbl_GL[[#This Row],[Date]])</f>
        <v>2018</v>
      </c>
    </row>
    <row r="742" spans="1:11" hidden="1" x14ac:dyDescent="0.35">
      <c r="A742">
        <v>378.1</v>
      </c>
      <c r="B742" s="24">
        <v>43321</v>
      </c>
      <c r="C742">
        <v>1</v>
      </c>
      <c r="D742">
        <v>10</v>
      </c>
      <c r="E742" t="s">
        <v>98</v>
      </c>
      <c r="F742" s="15">
        <v>-3187</v>
      </c>
      <c r="G742" t="str">
        <f>_xlfn.XLOOKUP(tbl_GL[[#This Row],[Account_key]],tbl_COA[Account_key],tbl_COA[Class],"Not Found")</f>
        <v>Assets</v>
      </c>
      <c r="H742" t="str">
        <f>_xlfn.XLOOKUP(tbl_GL[[#This Row],[Account_key]],tbl_COA[Account_key],tbl_COA[SubClass],"Not Found")</f>
        <v>Assets</v>
      </c>
      <c r="I742" t="str">
        <f>_xlfn.XLOOKUP(tbl_GL[[#This Row],[Account_key]],tbl_COA[Account_key],tbl_COA[SubClass2],"Not Found")</f>
        <v>Current Assets</v>
      </c>
      <c r="J742" t="str">
        <f>_xlfn.XLOOKUP(tbl_GL[[#This Row],[Account_key]],tbl_COA[Account_key],tbl_COA[SubAccount],,0)</f>
        <v>Cash at Bank</v>
      </c>
      <c r="K742">
        <f>YEAR(tbl_GL[[#This Row],[Date]])</f>
        <v>2018</v>
      </c>
    </row>
    <row r="743" spans="1:11" hidden="1" x14ac:dyDescent="0.35">
      <c r="A743">
        <v>378.2</v>
      </c>
      <c r="B743" s="24">
        <v>43321</v>
      </c>
      <c r="C743">
        <v>1</v>
      </c>
      <c r="D743">
        <v>120</v>
      </c>
      <c r="E743" t="s">
        <v>98</v>
      </c>
      <c r="F743" s="15">
        <v>-3187</v>
      </c>
      <c r="G743" t="str">
        <f>_xlfn.XLOOKUP(tbl_GL[[#This Row],[Account_key]],tbl_COA[Account_key],tbl_COA[Class],"Not Found")</f>
        <v>Liabilities and Owners Equity</v>
      </c>
      <c r="H743" t="str">
        <f>_xlfn.XLOOKUP(tbl_GL[[#This Row],[Account_key]],tbl_COA[Account_key],tbl_COA[SubClass],"Not Found")</f>
        <v>Liabilities</v>
      </c>
      <c r="I743" t="str">
        <f>_xlfn.XLOOKUP(tbl_GL[[#This Row],[Account_key]],tbl_COA[Account_key],tbl_COA[SubClass2],"Not Found")</f>
        <v>Current Liabilities</v>
      </c>
      <c r="J743" t="str">
        <f>_xlfn.XLOOKUP(tbl_GL[[#This Row],[Account_key]],tbl_COA[Account_key],tbl_COA[SubAccount],,0)</f>
        <v>Accrued Expenses</v>
      </c>
      <c r="K743">
        <f>YEAR(tbl_GL[[#This Row],[Date]])</f>
        <v>2018</v>
      </c>
    </row>
    <row r="744" spans="1:11" hidden="1" x14ac:dyDescent="0.35">
      <c r="A744">
        <v>379.1</v>
      </c>
      <c r="B744" s="24">
        <v>43322</v>
      </c>
      <c r="C744">
        <v>1</v>
      </c>
      <c r="D744">
        <v>260</v>
      </c>
      <c r="E744" t="s">
        <v>97</v>
      </c>
      <c r="F744" s="15">
        <v>-2684</v>
      </c>
      <c r="G744" t="str">
        <f>_xlfn.XLOOKUP(tbl_GL[[#This Row],[Account_key]],tbl_COA[Account_key],tbl_COA[Class],"Not Found")</f>
        <v>Operating account</v>
      </c>
      <c r="H744" t="str">
        <f>_xlfn.XLOOKUP(tbl_GL[[#This Row],[Account_key]],tbl_COA[Account_key],tbl_COA[SubClass],"Not Found")</f>
        <v>Operating Expenses</v>
      </c>
      <c r="I744" t="str">
        <f>_xlfn.XLOOKUP(tbl_GL[[#This Row],[Account_key]],tbl_COA[Account_key],tbl_COA[SubClass2],"Not Found")</f>
        <v>Marketing</v>
      </c>
      <c r="J744" t="str">
        <f>_xlfn.XLOOKUP(tbl_GL[[#This Row],[Account_key]],tbl_COA[Account_key],tbl_COA[SubAccount],,0)</f>
        <v>Commissions</v>
      </c>
      <c r="K744">
        <f>YEAR(tbl_GL[[#This Row],[Date]])</f>
        <v>2018</v>
      </c>
    </row>
    <row r="745" spans="1:11" hidden="1" x14ac:dyDescent="0.35">
      <c r="A745">
        <v>379.2</v>
      </c>
      <c r="B745" s="24">
        <v>43322</v>
      </c>
      <c r="C745">
        <v>1</v>
      </c>
      <c r="D745">
        <v>120</v>
      </c>
      <c r="E745" t="s">
        <v>97</v>
      </c>
      <c r="F745" s="15">
        <v>2684</v>
      </c>
      <c r="G745" t="str">
        <f>_xlfn.XLOOKUP(tbl_GL[[#This Row],[Account_key]],tbl_COA[Account_key],tbl_COA[Class],"Not Found")</f>
        <v>Liabilities and Owners Equity</v>
      </c>
      <c r="H745" t="str">
        <f>_xlfn.XLOOKUP(tbl_GL[[#This Row],[Account_key]],tbl_COA[Account_key],tbl_COA[SubClass],"Not Found")</f>
        <v>Liabilities</v>
      </c>
      <c r="I745" t="str">
        <f>_xlfn.XLOOKUP(tbl_GL[[#This Row],[Account_key]],tbl_COA[Account_key],tbl_COA[SubClass2],"Not Found")</f>
        <v>Current Liabilities</v>
      </c>
      <c r="J745" t="str">
        <f>_xlfn.XLOOKUP(tbl_GL[[#This Row],[Account_key]],tbl_COA[Account_key],tbl_COA[SubAccount],,0)</f>
        <v>Accrued Expenses</v>
      </c>
      <c r="K745">
        <f>YEAR(tbl_GL[[#This Row],[Date]])</f>
        <v>2018</v>
      </c>
    </row>
    <row r="746" spans="1:11" hidden="1" x14ac:dyDescent="0.35">
      <c r="A746">
        <v>380.1</v>
      </c>
      <c r="B746" s="24">
        <v>43322</v>
      </c>
      <c r="C746">
        <v>1</v>
      </c>
      <c r="D746">
        <v>10</v>
      </c>
      <c r="E746" t="s">
        <v>98</v>
      </c>
      <c r="F746" s="15">
        <v>-2781</v>
      </c>
      <c r="G746" t="str">
        <f>_xlfn.XLOOKUP(tbl_GL[[#This Row],[Account_key]],tbl_COA[Account_key],tbl_COA[Class],"Not Found")</f>
        <v>Assets</v>
      </c>
      <c r="H746" t="str">
        <f>_xlfn.XLOOKUP(tbl_GL[[#This Row],[Account_key]],tbl_COA[Account_key],tbl_COA[SubClass],"Not Found")</f>
        <v>Assets</v>
      </c>
      <c r="I746" t="str">
        <f>_xlfn.XLOOKUP(tbl_GL[[#This Row],[Account_key]],tbl_COA[Account_key],tbl_COA[SubClass2],"Not Found")</f>
        <v>Current Assets</v>
      </c>
      <c r="J746" t="str">
        <f>_xlfn.XLOOKUP(tbl_GL[[#This Row],[Account_key]],tbl_COA[Account_key],tbl_COA[SubAccount],,0)</f>
        <v>Cash at Bank</v>
      </c>
      <c r="K746">
        <f>YEAR(tbl_GL[[#This Row],[Date]])</f>
        <v>2018</v>
      </c>
    </row>
    <row r="747" spans="1:11" hidden="1" x14ac:dyDescent="0.35">
      <c r="A747">
        <v>380.2</v>
      </c>
      <c r="B747" s="24">
        <v>43322</v>
      </c>
      <c r="C747">
        <v>1</v>
      </c>
      <c r="D747">
        <v>120</v>
      </c>
      <c r="E747" t="s">
        <v>98</v>
      </c>
      <c r="F747" s="15">
        <v>-2781</v>
      </c>
      <c r="G747" t="str">
        <f>_xlfn.XLOOKUP(tbl_GL[[#This Row],[Account_key]],tbl_COA[Account_key],tbl_COA[Class],"Not Found")</f>
        <v>Liabilities and Owners Equity</v>
      </c>
      <c r="H747" t="str">
        <f>_xlfn.XLOOKUP(tbl_GL[[#This Row],[Account_key]],tbl_COA[Account_key],tbl_COA[SubClass],"Not Found")</f>
        <v>Liabilities</v>
      </c>
      <c r="I747" t="str">
        <f>_xlfn.XLOOKUP(tbl_GL[[#This Row],[Account_key]],tbl_COA[Account_key],tbl_COA[SubClass2],"Not Found")</f>
        <v>Current Liabilities</v>
      </c>
      <c r="J747" t="str">
        <f>_xlfn.XLOOKUP(tbl_GL[[#This Row],[Account_key]],tbl_COA[Account_key],tbl_COA[SubAccount],,0)</f>
        <v>Accrued Expenses</v>
      </c>
      <c r="K747">
        <f>YEAR(tbl_GL[[#This Row],[Date]])</f>
        <v>2018</v>
      </c>
    </row>
    <row r="748" spans="1:11" hidden="1" x14ac:dyDescent="0.35">
      <c r="A748">
        <v>381.1</v>
      </c>
      <c r="B748" s="24">
        <v>43323</v>
      </c>
      <c r="C748">
        <v>1</v>
      </c>
      <c r="D748">
        <v>260</v>
      </c>
      <c r="E748" t="s">
        <v>83</v>
      </c>
      <c r="F748" s="15">
        <v>1244</v>
      </c>
      <c r="G748" t="str">
        <f>_xlfn.XLOOKUP(tbl_GL[[#This Row],[Account_key]],tbl_COA[Account_key],tbl_COA[Class],"Not Found")</f>
        <v>Operating account</v>
      </c>
      <c r="H748" t="str">
        <f>_xlfn.XLOOKUP(tbl_GL[[#This Row],[Account_key]],tbl_COA[Account_key],tbl_COA[SubClass],"Not Found")</f>
        <v>Operating Expenses</v>
      </c>
      <c r="I748" t="str">
        <f>_xlfn.XLOOKUP(tbl_GL[[#This Row],[Account_key]],tbl_COA[Account_key],tbl_COA[SubClass2],"Not Found")</f>
        <v>Marketing</v>
      </c>
      <c r="J748" t="str">
        <f>_xlfn.XLOOKUP(tbl_GL[[#This Row],[Account_key]],tbl_COA[Account_key],tbl_COA[SubAccount],,0)</f>
        <v>Commissions</v>
      </c>
      <c r="K748">
        <f>YEAR(tbl_GL[[#This Row],[Date]])</f>
        <v>2018</v>
      </c>
    </row>
    <row r="749" spans="1:11" hidden="1" x14ac:dyDescent="0.35">
      <c r="A749">
        <v>381.2</v>
      </c>
      <c r="B749" s="24">
        <v>43323</v>
      </c>
      <c r="C749">
        <v>1</v>
      </c>
      <c r="D749">
        <v>20</v>
      </c>
      <c r="E749" t="s">
        <v>83</v>
      </c>
      <c r="F749" s="15">
        <v>1244</v>
      </c>
      <c r="G749" t="str">
        <f>_xlfn.XLOOKUP(tbl_GL[[#This Row],[Account_key]],tbl_COA[Account_key],tbl_COA[Class],"Not Found")</f>
        <v>Assets</v>
      </c>
      <c r="H749" t="str">
        <f>_xlfn.XLOOKUP(tbl_GL[[#This Row],[Account_key]],tbl_COA[Account_key],tbl_COA[SubClass],"Not Found")</f>
        <v>Assets</v>
      </c>
      <c r="I749" t="str">
        <f>_xlfn.XLOOKUP(tbl_GL[[#This Row],[Account_key]],tbl_COA[Account_key],tbl_COA[SubClass2],"Not Found")</f>
        <v>Current Assets</v>
      </c>
      <c r="J749" t="str">
        <f>_xlfn.XLOOKUP(tbl_GL[[#This Row],[Account_key]],tbl_COA[Account_key],tbl_COA[SubAccount],,0)</f>
        <v>Cash in hand</v>
      </c>
      <c r="K749">
        <f>YEAR(tbl_GL[[#This Row],[Date]])</f>
        <v>2018</v>
      </c>
    </row>
    <row r="750" spans="1:11" hidden="1" x14ac:dyDescent="0.35">
      <c r="A750">
        <v>382.1</v>
      </c>
      <c r="B750" s="24">
        <v>43323</v>
      </c>
      <c r="C750">
        <v>1</v>
      </c>
      <c r="D750">
        <v>230</v>
      </c>
      <c r="E750" t="s">
        <v>4</v>
      </c>
      <c r="F750" s="14">
        <v>-1457</v>
      </c>
      <c r="G750" t="str">
        <f>_xlfn.XLOOKUP(tbl_GL[[#This Row],[Account_key]],tbl_COA[Account_key],tbl_COA[Class],"Not Found")</f>
        <v>Trading account</v>
      </c>
      <c r="H750" t="str">
        <f>_xlfn.XLOOKUP(tbl_GL[[#This Row],[Account_key]],tbl_COA[Account_key],tbl_COA[SubClass],"Not Found")</f>
        <v>Cost of Sales</v>
      </c>
      <c r="I750" t="str">
        <f>_xlfn.XLOOKUP(tbl_GL[[#This Row],[Account_key]],tbl_COA[Account_key],tbl_COA[SubClass2],"Not Found")</f>
        <v>Cost of Sales</v>
      </c>
      <c r="J750" t="str">
        <f>_xlfn.XLOOKUP(tbl_GL[[#This Row],[Account_key]],tbl_COA[Account_key],tbl_COA[SubAccount],,0)</f>
        <v>Cost of Sales</v>
      </c>
      <c r="K750">
        <f>YEAR(tbl_GL[[#This Row],[Date]])</f>
        <v>2018</v>
      </c>
    </row>
    <row r="751" spans="1:11" hidden="1" x14ac:dyDescent="0.35">
      <c r="A751">
        <v>382.2</v>
      </c>
      <c r="B751" s="24">
        <v>43323</v>
      </c>
      <c r="C751">
        <v>1</v>
      </c>
      <c r="D751">
        <v>60</v>
      </c>
      <c r="E751" t="s">
        <v>4</v>
      </c>
      <c r="F751" s="15">
        <v>-1457</v>
      </c>
      <c r="G751" t="str">
        <f>_xlfn.XLOOKUP(tbl_GL[[#This Row],[Account_key]],tbl_COA[Account_key],tbl_COA[Class],"Not Found")</f>
        <v>Assets</v>
      </c>
      <c r="H751" t="str">
        <f>_xlfn.XLOOKUP(tbl_GL[[#This Row],[Account_key]],tbl_COA[Account_key],tbl_COA[SubClass],"Not Found")</f>
        <v>Assets</v>
      </c>
      <c r="I751" t="str">
        <f>_xlfn.XLOOKUP(tbl_GL[[#This Row],[Account_key]],tbl_COA[Account_key],tbl_COA[SubClass2],"Not Found")</f>
        <v>Current Assets</v>
      </c>
      <c r="J751" t="str">
        <f>_xlfn.XLOOKUP(tbl_GL[[#This Row],[Account_key]],tbl_COA[Account_key],tbl_COA[SubAccount],,0)</f>
        <v>Inventory</v>
      </c>
      <c r="K751">
        <f>YEAR(tbl_GL[[#This Row],[Date]])</f>
        <v>2018</v>
      </c>
    </row>
    <row r="752" spans="1:11" hidden="1" x14ac:dyDescent="0.35">
      <c r="A752">
        <v>383.1</v>
      </c>
      <c r="B752" s="24">
        <v>43323</v>
      </c>
      <c r="C752">
        <v>1</v>
      </c>
      <c r="D752">
        <v>210</v>
      </c>
      <c r="E752" t="s">
        <v>7</v>
      </c>
      <c r="F752" s="15">
        <v>4858</v>
      </c>
      <c r="G752" t="str">
        <f>_xlfn.XLOOKUP(tbl_GL[[#This Row],[Account_key]],tbl_COA[Account_key],tbl_COA[Class],"Not Found")</f>
        <v>Trading account</v>
      </c>
      <c r="H752" t="str">
        <f>_xlfn.XLOOKUP(tbl_GL[[#This Row],[Account_key]],tbl_COA[Account_key],tbl_COA[SubClass],"Not Found")</f>
        <v>Sales</v>
      </c>
      <c r="I752" t="str">
        <f>_xlfn.XLOOKUP(tbl_GL[[#This Row],[Account_key]],tbl_COA[Account_key],tbl_COA[SubClass2],"Not Found")</f>
        <v>Sales</v>
      </c>
      <c r="J752" t="str">
        <f>_xlfn.XLOOKUP(tbl_GL[[#This Row],[Account_key]],tbl_COA[Account_key],tbl_COA[SubAccount],,0)</f>
        <v>Sales</v>
      </c>
      <c r="K752">
        <f>YEAR(tbl_GL[[#This Row],[Date]])</f>
        <v>2018</v>
      </c>
    </row>
    <row r="753" spans="1:11" hidden="1" x14ac:dyDescent="0.35">
      <c r="A753">
        <v>383.2</v>
      </c>
      <c r="B753" s="24">
        <v>43323</v>
      </c>
      <c r="C753">
        <v>1</v>
      </c>
      <c r="D753">
        <v>10</v>
      </c>
      <c r="E753" t="s">
        <v>7</v>
      </c>
      <c r="F753" s="15">
        <v>4858</v>
      </c>
      <c r="G753" t="str">
        <f>_xlfn.XLOOKUP(tbl_GL[[#This Row],[Account_key]],tbl_COA[Account_key],tbl_COA[Class],"Not Found")</f>
        <v>Assets</v>
      </c>
      <c r="H753" t="str">
        <f>_xlfn.XLOOKUP(tbl_GL[[#This Row],[Account_key]],tbl_COA[Account_key],tbl_COA[SubClass],"Not Found")</f>
        <v>Assets</v>
      </c>
      <c r="I753" t="str">
        <f>_xlfn.XLOOKUP(tbl_GL[[#This Row],[Account_key]],tbl_COA[Account_key],tbl_COA[SubClass2],"Not Found")</f>
        <v>Current Assets</v>
      </c>
      <c r="J753" t="str">
        <f>_xlfn.XLOOKUP(tbl_GL[[#This Row],[Account_key]],tbl_COA[Account_key],tbl_COA[SubAccount],,0)</f>
        <v>Cash at Bank</v>
      </c>
      <c r="K753">
        <f>YEAR(tbl_GL[[#This Row],[Date]])</f>
        <v>2018</v>
      </c>
    </row>
    <row r="754" spans="1:11" hidden="1" x14ac:dyDescent="0.35">
      <c r="A754">
        <v>384.1</v>
      </c>
      <c r="B754" s="24">
        <v>43323</v>
      </c>
      <c r="C754">
        <v>1</v>
      </c>
      <c r="D754">
        <v>230</v>
      </c>
      <c r="E754" t="s">
        <v>4</v>
      </c>
      <c r="F754" s="14">
        <v>-6018</v>
      </c>
      <c r="G754" t="str">
        <f>_xlfn.XLOOKUP(tbl_GL[[#This Row],[Account_key]],tbl_COA[Account_key],tbl_COA[Class],"Not Found")</f>
        <v>Trading account</v>
      </c>
      <c r="H754" t="str">
        <f>_xlfn.XLOOKUP(tbl_GL[[#This Row],[Account_key]],tbl_COA[Account_key],tbl_COA[SubClass],"Not Found")</f>
        <v>Cost of Sales</v>
      </c>
      <c r="I754" t="str">
        <f>_xlfn.XLOOKUP(tbl_GL[[#This Row],[Account_key]],tbl_COA[Account_key],tbl_COA[SubClass2],"Not Found")</f>
        <v>Cost of Sales</v>
      </c>
      <c r="J754" t="str">
        <f>_xlfn.XLOOKUP(tbl_GL[[#This Row],[Account_key]],tbl_COA[Account_key],tbl_COA[SubAccount],,0)</f>
        <v>Cost of Sales</v>
      </c>
      <c r="K754">
        <f>YEAR(tbl_GL[[#This Row],[Date]])</f>
        <v>2018</v>
      </c>
    </row>
    <row r="755" spans="1:11" hidden="1" x14ac:dyDescent="0.35">
      <c r="A755">
        <v>384.2</v>
      </c>
      <c r="B755" s="24">
        <v>43323</v>
      </c>
      <c r="C755">
        <v>1</v>
      </c>
      <c r="D755">
        <v>60</v>
      </c>
      <c r="E755" t="s">
        <v>4</v>
      </c>
      <c r="F755" s="15">
        <v>-6018</v>
      </c>
      <c r="G755" t="str">
        <f>_xlfn.XLOOKUP(tbl_GL[[#This Row],[Account_key]],tbl_COA[Account_key],tbl_COA[Class],"Not Found")</f>
        <v>Assets</v>
      </c>
      <c r="H755" t="str">
        <f>_xlfn.XLOOKUP(tbl_GL[[#This Row],[Account_key]],tbl_COA[Account_key],tbl_COA[SubClass],"Not Found")</f>
        <v>Assets</v>
      </c>
      <c r="I755" t="str">
        <f>_xlfn.XLOOKUP(tbl_GL[[#This Row],[Account_key]],tbl_COA[Account_key],tbl_COA[SubClass2],"Not Found")</f>
        <v>Current Assets</v>
      </c>
      <c r="J755" t="str">
        <f>_xlfn.XLOOKUP(tbl_GL[[#This Row],[Account_key]],tbl_COA[Account_key],tbl_COA[SubAccount],,0)</f>
        <v>Inventory</v>
      </c>
      <c r="K755">
        <f>YEAR(tbl_GL[[#This Row],[Date]])</f>
        <v>2018</v>
      </c>
    </row>
    <row r="756" spans="1:11" hidden="1" x14ac:dyDescent="0.35">
      <c r="A756">
        <v>385.1</v>
      </c>
      <c r="B756" s="24">
        <v>43323</v>
      </c>
      <c r="C756">
        <v>1</v>
      </c>
      <c r="D756">
        <v>210</v>
      </c>
      <c r="E756" t="s">
        <v>8</v>
      </c>
      <c r="F756" s="15">
        <v>20060</v>
      </c>
      <c r="G756" t="str">
        <f>_xlfn.XLOOKUP(tbl_GL[[#This Row],[Account_key]],tbl_COA[Account_key],tbl_COA[Class],"Not Found")</f>
        <v>Trading account</v>
      </c>
      <c r="H756" t="str">
        <f>_xlfn.XLOOKUP(tbl_GL[[#This Row],[Account_key]],tbl_COA[Account_key],tbl_COA[SubClass],"Not Found")</f>
        <v>Sales</v>
      </c>
      <c r="I756" t="str">
        <f>_xlfn.XLOOKUP(tbl_GL[[#This Row],[Account_key]],tbl_COA[Account_key],tbl_COA[SubClass2],"Not Found")</f>
        <v>Sales</v>
      </c>
      <c r="J756" t="str">
        <f>_xlfn.XLOOKUP(tbl_GL[[#This Row],[Account_key]],tbl_COA[Account_key],tbl_COA[SubAccount],,0)</f>
        <v>Sales</v>
      </c>
      <c r="K756">
        <f>YEAR(tbl_GL[[#This Row],[Date]])</f>
        <v>2018</v>
      </c>
    </row>
    <row r="757" spans="1:11" hidden="1" x14ac:dyDescent="0.35">
      <c r="A757">
        <v>385.2</v>
      </c>
      <c r="B757" s="24">
        <v>43323</v>
      </c>
      <c r="C757">
        <v>1</v>
      </c>
      <c r="D757">
        <v>30</v>
      </c>
      <c r="E757" t="s">
        <v>8</v>
      </c>
      <c r="F757" s="15">
        <v>20060</v>
      </c>
      <c r="G757" t="str">
        <f>_xlfn.XLOOKUP(tbl_GL[[#This Row],[Account_key]],tbl_COA[Account_key],tbl_COA[Class],"Not Found")</f>
        <v>Assets</v>
      </c>
      <c r="H757" t="str">
        <f>_xlfn.XLOOKUP(tbl_GL[[#This Row],[Account_key]],tbl_COA[Account_key],tbl_COA[SubClass],"Not Found")</f>
        <v>Assets</v>
      </c>
      <c r="I757" t="str">
        <f>_xlfn.XLOOKUP(tbl_GL[[#This Row],[Account_key]],tbl_COA[Account_key],tbl_COA[SubClass2],"Not Found")</f>
        <v>Current Assets</v>
      </c>
      <c r="J757" t="str">
        <f>_xlfn.XLOOKUP(tbl_GL[[#This Row],[Account_key]],tbl_COA[Account_key],tbl_COA[SubAccount],,0)</f>
        <v>Trade Receivables</v>
      </c>
      <c r="K757">
        <f>YEAR(tbl_GL[[#This Row],[Date]])</f>
        <v>2018</v>
      </c>
    </row>
    <row r="758" spans="1:11" hidden="1" x14ac:dyDescent="0.35">
      <c r="A758">
        <v>386.1</v>
      </c>
      <c r="B758" s="24">
        <v>43324</v>
      </c>
      <c r="C758">
        <v>1</v>
      </c>
      <c r="D758">
        <v>10</v>
      </c>
      <c r="E758" t="s">
        <v>98</v>
      </c>
      <c r="F758" s="15">
        <v>-2147</v>
      </c>
      <c r="G758" t="str">
        <f>_xlfn.XLOOKUP(tbl_GL[[#This Row],[Account_key]],tbl_COA[Account_key],tbl_COA[Class],"Not Found")</f>
        <v>Assets</v>
      </c>
      <c r="H758" t="str">
        <f>_xlfn.XLOOKUP(tbl_GL[[#This Row],[Account_key]],tbl_COA[Account_key],tbl_COA[SubClass],"Not Found")</f>
        <v>Assets</v>
      </c>
      <c r="I758" t="str">
        <f>_xlfn.XLOOKUP(tbl_GL[[#This Row],[Account_key]],tbl_COA[Account_key],tbl_COA[SubClass2],"Not Found")</f>
        <v>Current Assets</v>
      </c>
      <c r="J758" t="str">
        <f>_xlfn.XLOOKUP(tbl_GL[[#This Row],[Account_key]],tbl_COA[Account_key],tbl_COA[SubAccount],,0)</f>
        <v>Cash at Bank</v>
      </c>
      <c r="K758">
        <f>YEAR(tbl_GL[[#This Row],[Date]])</f>
        <v>2018</v>
      </c>
    </row>
    <row r="759" spans="1:11" hidden="1" x14ac:dyDescent="0.35">
      <c r="A759">
        <v>386.2</v>
      </c>
      <c r="B759" s="24">
        <v>43324</v>
      </c>
      <c r="C759">
        <v>1</v>
      </c>
      <c r="D759">
        <v>120</v>
      </c>
      <c r="E759" t="s">
        <v>98</v>
      </c>
      <c r="F759" s="15">
        <v>-2147</v>
      </c>
      <c r="G759" t="str">
        <f>_xlfn.XLOOKUP(tbl_GL[[#This Row],[Account_key]],tbl_COA[Account_key],tbl_COA[Class],"Not Found")</f>
        <v>Liabilities and Owners Equity</v>
      </c>
      <c r="H759" t="str">
        <f>_xlfn.XLOOKUP(tbl_GL[[#This Row],[Account_key]],tbl_COA[Account_key],tbl_COA[SubClass],"Not Found")</f>
        <v>Liabilities</v>
      </c>
      <c r="I759" t="str">
        <f>_xlfn.XLOOKUP(tbl_GL[[#This Row],[Account_key]],tbl_COA[Account_key],tbl_COA[SubClass2],"Not Found")</f>
        <v>Current Liabilities</v>
      </c>
      <c r="J759" t="str">
        <f>_xlfn.XLOOKUP(tbl_GL[[#This Row],[Account_key]],tbl_COA[Account_key],tbl_COA[SubAccount],,0)</f>
        <v>Accrued Expenses</v>
      </c>
      <c r="K759">
        <f>YEAR(tbl_GL[[#This Row],[Date]])</f>
        <v>2018</v>
      </c>
    </row>
    <row r="760" spans="1:11" hidden="1" x14ac:dyDescent="0.35">
      <c r="A760">
        <v>387.1</v>
      </c>
      <c r="B760" s="24">
        <v>43325</v>
      </c>
      <c r="C760">
        <v>1</v>
      </c>
      <c r="D760">
        <v>260</v>
      </c>
      <c r="E760" t="s">
        <v>97</v>
      </c>
      <c r="F760" s="15">
        <v>-2478</v>
      </c>
      <c r="G760" t="str">
        <f>_xlfn.XLOOKUP(tbl_GL[[#This Row],[Account_key]],tbl_COA[Account_key],tbl_COA[Class],"Not Found")</f>
        <v>Operating account</v>
      </c>
      <c r="H760" t="str">
        <f>_xlfn.XLOOKUP(tbl_GL[[#This Row],[Account_key]],tbl_COA[Account_key],tbl_COA[SubClass],"Not Found")</f>
        <v>Operating Expenses</v>
      </c>
      <c r="I760" t="str">
        <f>_xlfn.XLOOKUP(tbl_GL[[#This Row],[Account_key]],tbl_COA[Account_key],tbl_COA[SubClass2],"Not Found")</f>
        <v>Marketing</v>
      </c>
      <c r="J760" t="str">
        <f>_xlfn.XLOOKUP(tbl_GL[[#This Row],[Account_key]],tbl_COA[Account_key],tbl_COA[SubAccount],,0)</f>
        <v>Commissions</v>
      </c>
      <c r="K760">
        <f>YEAR(tbl_GL[[#This Row],[Date]])</f>
        <v>2018</v>
      </c>
    </row>
    <row r="761" spans="1:11" hidden="1" x14ac:dyDescent="0.35">
      <c r="A761">
        <v>387.2</v>
      </c>
      <c r="B761" s="24">
        <v>43325</v>
      </c>
      <c r="C761">
        <v>1</v>
      </c>
      <c r="D761">
        <v>120</v>
      </c>
      <c r="E761" t="s">
        <v>97</v>
      </c>
      <c r="F761" s="15">
        <v>2478</v>
      </c>
      <c r="G761" t="str">
        <f>_xlfn.XLOOKUP(tbl_GL[[#This Row],[Account_key]],tbl_COA[Account_key],tbl_COA[Class],"Not Found")</f>
        <v>Liabilities and Owners Equity</v>
      </c>
      <c r="H761" t="str">
        <f>_xlfn.XLOOKUP(tbl_GL[[#This Row],[Account_key]],tbl_COA[Account_key],tbl_COA[SubClass],"Not Found")</f>
        <v>Liabilities</v>
      </c>
      <c r="I761" t="str">
        <f>_xlfn.XLOOKUP(tbl_GL[[#This Row],[Account_key]],tbl_COA[Account_key],tbl_COA[SubClass2],"Not Found")</f>
        <v>Current Liabilities</v>
      </c>
      <c r="J761" t="str">
        <f>_xlfn.XLOOKUP(tbl_GL[[#This Row],[Account_key]],tbl_COA[Account_key],tbl_COA[SubAccount],,0)</f>
        <v>Accrued Expenses</v>
      </c>
      <c r="K761">
        <f>YEAR(tbl_GL[[#This Row],[Date]])</f>
        <v>2018</v>
      </c>
    </row>
    <row r="762" spans="1:11" hidden="1" x14ac:dyDescent="0.35">
      <c r="A762">
        <v>388.1</v>
      </c>
      <c r="B762" s="24">
        <v>43326</v>
      </c>
      <c r="C762">
        <v>1</v>
      </c>
      <c r="D762">
        <v>30</v>
      </c>
      <c r="E762" t="s">
        <v>80</v>
      </c>
      <c r="F762" s="15">
        <v>-20868</v>
      </c>
      <c r="G762" t="str">
        <f>_xlfn.XLOOKUP(tbl_GL[[#This Row],[Account_key]],tbl_COA[Account_key],tbl_COA[Class],"Not Found")</f>
        <v>Assets</v>
      </c>
      <c r="H762" t="str">
        <f>_xlfn.XLOOKUP(tbl_GL[[#This Row],[Account_key]],tbl_COA[Account_key],tbl_COA[SubClass],"Not Found")</f>
        <v>Assets</v>
      </c>
      <c r="I762" t="str">
        <f>_xlfn.XLOOKUP(tbl_GL[[#This Row],[Account_key]],tbl_COA[Account_key],tbl_COA[SubClass2],"Not Found")</f>
        <v>Current Assets</v>
      </c>
      <c r="J762" t="str">
        <f>_xlfn.XLOOKUP(tbl_GL[[#This Row],[Account_key]],tbl_COA[Account_key],tbl_COA[SubAccount],,0)</f>
        <v>Trade Receivables</v>
      </c>
      <c r="K762">
        <f>YEAR(tbl_GL[[#This Row],[Date]])</f>
        <v>2018</v>
      </c>
    </row>
    <row r="763" spans="1:11" hidden="1" x14ac:dyDescent="0.35">
      <c r="A763">
        <v>388.2</v>
      </c>
      <c r="B763" s="24">
        <v>43326</v>
      </c>
      <c r="C763">
        <v>1</v>
      </c>
      <c r="D763">
        <v>10</v>
      </c>
      <c r="E763" t="s">
        <v>80</v>
      </c>
      <c r="F763" s="15">
        <v>20868</v>
      </c>
      <c r="G763" t="str">
        <f>_xlfn.XLOOKUP(tbl_GL[[#This Row],[Account_key]],tbl_COA[Account_key],tbl_COA[Class],"Not Found")</f>
        <v>Assets</v>
      </c>
      <c r="H763" t="str">
        <f>_xlfn.XLOOKUP(tbl_GL[[#This Row],[Account_key]],tbl_COA[Account_key],tbl_COA[SubClass],"Not Found")</f>
        <v>Assets</v>
      </c>
      <c r="I763" t="str">
        <f>_xlfn.XLOOKUP(tbl_GL[[#This Row],[Account_key]],tbl_COA[Account_key],tbl_COA[SubClass2],"Not Found")</f>
        <v>Current Assets</v>
      </c>
      <c r="J763" t="str">
        <f>_xlfn.XLOOKUP(tbl_GL[[#This Row],[Account_key]],tbl_COA[Account_key],tbl_COA[SubAccount],,0)</f>
        <v>Cash at Bank</v>
      </c>
      <c r="K763">
        <f>YEAR(tbl_GL[[#This Row],[Date]])</f>
        <v>2018</v>
      </c>
    </row>
    <row r="764" spans="1:11" hidden="1" x14ac:dyDescent="0.35">
      <c r="A764">
        <v>389.1</v>
      </c>
      <c r="B764" s="24">
        <v>43327</v>
      </c>
      <c r="C764">
        <v>1</v>
      </c>
      <c r="D764">
        <v>10</v>
      </c>
      <c r="E764" t="s">
        <v>112</v>
      </c>
      <c r="F764" s="14">
        <v>-400</v>
      </c>
      <c r="G764" t="str">
        <f>_xlfn.XLOOKUP(tbl_GL[[#This Row],[Account_key]],tbl_COA[Account_key],tbl_COA[Class],"Not Found")</f>
        <v>Assets</v>
      </c>
      <c r="H764" t="str">
        <f>_xlfn.XLOOKUP(tbl_GL[[#This Row],[Account_key]],tbl_COA[Account_key],tbl_COA[SubClass],"Not Found")</f>
        <v>Assets</v>
      </c>
      <c r="I764" t="str">
        <f>_xlfn.XLOOKUP(tbl_GL[[#This Row],[Account_key]],tbl_COA[Account_key],tbl_COA[SubClass2],"Not Found")</f>
        <v>Current Assets</v>
      </c>
      <c r="J764" t="str">
        <f>_xlfn.XLOOKUP(tbl_GL[[#This Row],[Account_key]],tbl_COA[Account_key],tbl_COA[SubAccount],,0)</f>
        <v>Cash at Bank</v>
      </c>
      <c r="K764">
        <f>YEAR(tbl_GL[[#This Row],[Date]])</f>
        <v>2018</v>
      </c>
    </row>
    <row r="765" spans="1:11" hidden="1" x14ac:dyDescent="0.35">
      <c r="A765">
        <v>389.2</v>
      </c>
      <c r="B765" s="24">
        <v>43327</v>
      </c>
      <c r="C765">
        <v>1</v>
      </c>
      <c r="D765">
        <v>121</v>
      </c>
      <c r="E765" t="s">
        <v>112</v>
      </c>
      <c r="F765" s="14">
        <v>-400</v>
      </c>
      <c r="G765" t="str">
        <f>_xlfn.XLOOKUP(tbl_GL[[#This Row],[Account_key]],tbl_COA[Account_key],tbl_COA[Class],"Not Found")</f>
        <v>Liabilities and Owners Equity</v>
      </c>
      <c r="H765" t="str">
        <f>_xlfn.XLOOKUP(tbl_GL[[#This Row],[Account_key]],tbl_COA[Account_key],tbl_COA[SubClass],"Not Found")</f>
        <v>Liabilities</v>
      </c>
      <c r="I765" t="str">
        <f>_xlfn.XLOOKUP(tbl_GL[[#This Row],[Account_key]],tbl_COA[Account_key],tbl_COA[SubClass2],"Not Found")</f>
        <v>Current Liabilities</v>
      </c>
      <c r="J765" t="str">
        <f>_xlfn.XLOOKUP(tbl_GL[[#This Row],[Account_key]],tbl_COA[Account_key],tbl_COA[SubAccount],,0)</f>
        <v>Interest Payable</v>
      </c>
      <c r="K765">
        <f>YEAR(tbl_GL[[#This Row],[Date]])</f>
        <v>2018</v>
      </c>
    </row>
    <row r="766" spans="1:11" hidden="1" x14ac:dyDescent="0.35">
      <c r="A766">
        <v>390.1</v>
      </c>
      <c r="B766" s="24">
        <v>43329</v>
      </c>
      <c r="C766">
        <v>1</v>
      </c>
      <c r="D766">
        <v>350</v>
      </c>
      <c r="E766" t="s">
        <v>99</v>
      </c>
      <c r="F766" s="15">
        <v>-144</v>
      </c>
      <c r="G766" t="str">
        <f>_xlfn.XLOOKUP(tbl_GL[[#This Row],[Account_key]],tbl_COA[Account_key],tbl_COA[Class],"Not Found")</f>
        <v>Operating account</v>
      </c>
      <c r="H766" t="str">
        <f>_xlfn.XLOOKUP(tbl_GL[[#This Row],[Account_key]],tbl_COA[Account_key],tbl_COA[SubClass],"Not Found")</f>
        <v>Operating Expenses</v>
      </c>
      <c r="I766" t="str">
        <f>_xlfn.XLOOKUP(tbl_GL[[#This Row],[Account_key]],tbl_COA[Account_key],tbl_COA[SubClass2],"Not Found")</f>
        <v>Administration</v>
      </c>
      <c r="J766" t="str">
        <f>_xlfn.XLOOKUP(tbl_GL[[#This Row],[Account_key]],tbl_COA[Account_key],tbl_COA[SubAccount],,0)</f>
        <v>Other Expenses</v>
      </c>
      <c r="K766">
        <f>YEAR(tbl_GL[[#This Row],[Date]])</f>
        <v>2018</v>
      </c>
    </row>
    <row r="767" spans="1:11" hidden="1" x14ac:dyDescent="0.35">
      <c r="A767">
        <v>390.2</v>
      </c>
      <c r="B767" s="24">
        <v>43329</v>
      </c>
      <c r="C767">
        <v>1</v>
      </c>
      <c r="D767">
        <v>20</v>
      </c>
      <c r="E767" t="s">
        <v>99</v>
      </c>
      <c r="F767" s="15">
        <v>-144</v>
      </c>
      <c r="G767" t="str">
        <f>_xlfn.XLOOKUP(tbl_GL[[#This Row],[Account_key]],tbl_COA[Account_key],tbl_COA[Class],"Not Found")</f>
        <v>Assets</v>
      </c>
      <c r="H767" t="str">
        <f>_xlfn.XLOOKUP(tbl_GL[[#This Row],[Account_key]],tbl_COA[Account_key],tbl_COA[SubClass],"Not Found")</f>
        <v>Assets</v>
      </c>
      <c r="I767" t="str">
        <f>_xlfn.XLOOKUP(tbl_GL[[#This Row],[Account_key]],tbl_COA[Account_key],tbl_COA[SubClass2],"Not Found")</f>
        <v>Current Assets</v>
      </c>
      <c r="J767" t="str">
        <f>_xlfn.XLOOKUP(tbl_GL[[#This Row],[Account_key]],tbl_COA[Account_key],tbl_COA[SubAccount],,0)</f>
        <v>Cash in hand</v>
      </c>
      <c r="K767">
        <f>YEAR(tbl_GL[[#This Row],[Date]])</f>
        <v>2018</v>
      </c>
    </row>
    <row r="768" spans="1:11" hidden="1" x14ac:dyDescent="0.35">
      <c r="A768">
        <v>391.1</v>
      </c>
      <c r="B768" s="24">
        <v>43329</v>
      </c>
      <c r="C768">
        <v>1</v>
      </c>
      <c r="D768">
        <v>260</v>
      </c>
      <c r="E768" t="s">
        <v>97</v>
      </c>
      <c r="F768" s="15">
        <v>-2185</v>
      </c>
      <c r="G768" t="str">
        <f>_xlfn.XLOOKUP(tbl_GL[[#This Row],[Account_key]],tbl_COA[Account_key],tbl_COA[Class],"Not Found")</f>
        <v>Operating account</v>
      </c>
      <c r="H768" t="str">
        <f>_xlfn.XLOOKUP(tbl_GL[[#This Row],[Account_key]],tbl_COA[Account_key],tbl_COA[SubClass],"Not Found")</f>
        <v>Operating Expenses</v>
      </c>
      <c r="I768" t="str">
        <f>_xlfn.XLOOKUP(tbl_GL[[#This Row],[Account_key]],tbl_COA[Account_key],tbl_COA[SubClass2],"Not Found")</f>
        <v>Marketing</v>
      </c>
      <c r="J768" t="str">
        <f>_xlfn.XLOOKUP(tbl_GL[[#This Row],[Account_key]],tbl_COA[Account_key],tbl_COA[SubAccount],,0)</f>
        <v>Commissions</v>
      </c>
      <c r="K768">
        <f>YEAR(tbl_GL[[#This Row],[Date]])</f>
        <v>2018</v>
      </c>
    </row>
    <row r="769" spans="1:11" hidden="1" x14ac:dyDescent="0.35">
      <c r="A769">
        <v>391.2</v>
      </c>
      <c r="B769" s="24">
        <v>43329</v>
      </c>
      <c r="C769">
        <v>1</v>
      </c>
      <c r="D769">
        <v>120</v>
      </c>
      <c r="E769" t="s">
        <v>97</v>
      </c>
      <c r="F769" s="15">
        <v>2185</v>
      </c>
      <c r="G769" t="str">
        <f>_xlfn.XLOOKUP(tbl_GL[[#This Row],[Account_key]],tbl_COA[Account_key],tbl_COA[Class],"Not Found")</f>
        <v>Liabilities and Owners Equity</v>
      </c>
      <c r="H769" t="str">
        <f>_xlfn.XLOOKUP(tbl_GL[[#This Row],[Account_key]],tbl_COA[Account_key],tbl_COA[SubClass],"Not Found")</f>
        <v>Liabilities</v>
      </c>
      <c r="I769" t="str">
        <f>_xlfn.XLOOKUP(tbl_GL[[#This Row],[Account_key]],tbl_COA[Account_key],tbl_COA[SubClass2],"Not Found")</f>
        <v>Current Liabilities</v>
      </c>
      <c r="J769" t="str">
        <f>_xlfn.XLOOKUP(tbl_GL[[#This Row],[Account_key]],tbl_COA[Account_key],tbl_COA[SubAccount],,0)</f>
        <v>Accrued Expenses</v>
      </c>
      <c r="K769">
        <f>YEAR(tbl_GL[[#This Row],[Date]])</f>
        <v>2018</v>
      </c>
    </row>
    <row r="770" spans="1:11" hidden="1" x14ac:dyDescent="0.35">
      <c r="A770">
        <v>392.1</v>
      </c>
      <c r="B770" s="24">
        <v>43330</v>
      </c>
      <c r="C770">
        <v>1</v>
      </c>
      <c r="D770">
        <v>230</v>
      </c>
      <c r="E770" t="s">
        <v>4</v>
      </c>
      <c r="F770" s="14">
        <v>-485</v>
      </c>
      <c r="G770" t="str">
        <f>_xlfn.XLOOKUP(tbl_GL[[#This Row],[Account_key]],tbl_COA[Account_key],tbl_COA[Class],"Not Found")</f>
        <v>Trading account</v>
      </c>
      <c r="H770" t="str">
        <f>_xlfn.XLOOKUP(tbl_GL[[#This Row],[Account_key]],tbl_COA[Account_key],tbl_COA[SubClass],"Not Found")</f>
        <v>Cost of Sales</v>
      </c>
      <c r="I770" t="str">
        <f>_xlfn.XLOOKUP(tbl_GL[[#This Row],[Account_key]],tbl_COA[Account_key],tbl_COA[SubClass2],"Not Found")</f>
        <v>Cost of Sales</v>
      </c>
      <c r="J770" t="str">
        <f>_xlfn.XLOOKUP(tbl_GL[[#This Row],[Account_key]],tbl_COA[Account_key],tbl_COA[SubAccount],,0)</f>
        <v>Cost of Sales</v>
      </c>
      <c r="K770">
        <f>YEAR(tbl_GL[[#This Row],[Date]])</f>
        <v>2018</v>
      </c>
    </row>
    <row r="771" spans="1:11" hidden="1" x14ac:dyDescent="0.35">
      <c r="A771">
        <v>392.2</v>
      </c>
      <c r="B771" s="24">
        <v>43330</v>
      </c>
      <c r="C771">
        <v>1</v>
      </c>
      <c r="D771">
        <v>60</v>
      </c>
      <c r="E771" t="s">
        <v>4</v>
      </c>
      <c r="F771" s="15">
        <v>-485</v>
      </c>
      <c r="G771" t="str">
        <f>_xlfn.XLOOKUP(tbl_GL[[#This Row],[Account_key]],tbl_COA[Account_key],tbl_COA[Class],"Not Found")</f>
        <v>Assets</v>
      </c>
      <c r="H771" t="str">
        <f>_xlfn.XLOOKUP(tbl_GL[[#This Row],[Account_key]],tbl_COA[Account_key],tbl_COA[SubClass],"Not Found")</f>
        <v>Assets</v>
      </c>
      <c r="I771" t="str">
        <f>_xlfn.XLOOKUP(tbl_GL[[#This Row],[Account_key]],tbl_COA[Account_key],tbl_COA[SubClass2],"Not Found")</f>
        <v>Current Assets</v>
      </c>
      <c r="J771" t="str">
        <f>_xlfn.XLOOKUP(tbl_GL[[#This Row],[Account_key]],tbl_COA[Account_key],tbl_COA[SubAccount],,0)</f>
        <v>Inventory</v>
      </c>
      <c r="K771">
        <f>YEAR(tbl_GL[[#This Row],[Date]])</f>
        <v>2018</v>
      </c>
    </row>
    <row r="772" spans="1:11" hidden="1" x14ac:dyDescent="0.35">
      <c r="A772">
        <v>393.1</v>
      </c>
      <c r="B772" s="24">
        <v>43330</v>
      </c>
      <c r="C772">
        <v>1</v>
      </c>
      <c r="D772">
        <v>210</v>
      </c>
      <c r="E772" t="s">
        <v>8</v>
      </c>
      <c r="F772" s="15">
        <v>1616</v>
      </c>
      <c r="G772" t="str">
        <f>_xlfn.XLOOKUP(tbl_GL[[#This Row],[Account_key]],tbl_COA[Account_key],tbl_COA[Class],"Not Found")</f>
        <v>Trading account</v>
      </c>
      <c r="H772" t="str">
        <f>_xlfn.XLOOKUP(tbl_GL[[#This Row],[Account_key]],tbl_COA[Account_key],tbl_COA[SubClass],"Not Found")</f>
        <v>Sales</v>
      </c>
      <c r="I772" t="str">
        <f>_xlfn.XLOOKUP(tbl_GL[[#This Row],[Account_key]],tbl_COA[Account_key],tbl_COA[SubClass2],"Not Found")</f>
        <v>Sales</v>
      </c>
      <c r="J772" t="str">
        <f>_xlfn.XLOOKUP(tbl_GL[[#This Row],[Account_key]],tbl_COA[Account_key],tbl_COA[SubAccount],,0)</f>
        <v>Sales</v>
      </c>
      <c r="K772">
        <f>YEAR(tbl_GL[[#This Row],[Date]])</f>
        <v>2018</v>
      </c>
    </row>
    <row r="773" spans="1:11" hidden="1" x14ac:dyDescent="0.35">
      <c r="A773">
        <v>393.2</v>
      </c>
      <c r="B773" s="24">
        <v>43330</v>
      </c>
      <c r="C773">
        <v>1</v>
      </c>
      <c r="D773">
        <v>30</v>
      </c>
      <c r="E773" t="s">
        <v>8</v>
      </c>
      <c r="F773" s="15">
        <v>1616</v>
      </c>
      <c r="G773" t="str">
        <f>_xlfn.XLOOKUP(tbl_GL[[#This Row],[Account_key]],tbl_COA[Account_key],tbl_COA[Class],"Not Found")</f>
        <v>Assets</v>
      </c>
      <c r="H773" t="str">
        <f>_xlfn.XLOOKUP(tbl_GL[[#This Row],[Account_key]],tbl_COA[Account_key],tbl_COA[SubClass],"Not Found")</f>
        <v>Assets</v>
      </c>
      <c r="I773" t="str">
        <f>_xlfn.XLOOKUP(tbl_GL[[#This Row],[Account_key]],tbl_COA[Account_key],tbl_COA[SubClass2],"Not Found")</f>
        <v>Current Assets</v>
      </c>
      <c r="J773" t="str">
        <f>_xlfn.XLOOKUP(tbl_GL[[#This Row],[Account_key]],tbl_COA[Account_key],tbl_COA[SubAccount],,0)</f>
        <v>Trade Receivables</v>
      </c>
      <c r="K773">
        <f>YEAR(tbl_GL[[#This Row],[Date]])</f>
        <v>2018</v>
      </c>
    </row>
    <row r="774" spans="1:11" hidden="1" x14ac:dyDescent="0.35">
      <c r="A774">
        <v>394.1</v>
      </c>
      <c r="B774" s="24">
        <v>43331</v>
      </c>
      <c r="C774">
        <v>1</v>
      </c>
      <c r="D774">
        <v>230</v>
      </c>
      <c r="E774" t="s">
        <v>4</v>
      </c>
      <c r="F774" s="14">
        <v>-1566</v>
      </c>
      <c r="G774" t="str">
        <f>_xlfn.XLOOKUP(tbl_GL[[#This Row],[Account_key]],tbl_COA[Account_key],tbl_COA[Class],"Not Found")</f>
        <v>Trading account</v>
      </c>
      <c r="H774" t="str">
        <f>_xlfn.XLOOKUP(tbl_GL[[#This Row],[Account_key]],tbl_COA[Account_key],tbl_COA[SubClass],"Not Found")</f>
        <v>Cost of Sales</v>
      </c>
      <c r="I774" t="str">
        <f>_xlfn.XLOOKUP(tbl_GL[[#This Row],[Account_key]],tbl_COA[Account_key],tbl_COA[SubClass2],"Not Found")</f>
        <v>Cost of Sales</v>
      </c>
      <c r="J774" t="str">
        <f>_xlfn.XLOOKUP(tbl_GL[[#This Row],[Account_key]],tbl_COA[Account_key],tbl_COA[SubAccount],,0)</f>
        <v>Cost of Sales</v>
      </c>
      <c r="K774">
        <f>YEAR(tbl_GL[[#This Row],[Date]])</f>
        <v>2018</v>
      </c>
    </row>
    <row r="775" spans="1:11" hidden="1" x14ac:dyDescent="0.35">
      <c r="A775">
        <v>394.2</v>
      </c>
      <c r="B775" s="24">
        <v>43331</v>
      </c>
      <c r="C775">
        <v>1</v>
      </c>
      <c r="D775">
        <v>60</v>
      </c>
      <c r="E775" t="s">
        <v>4</v>
      </c>
      <c r="F775" s="15">
        <v>-1566</v>
      </c>
      <c r="G775" t="str">
        <f>_xlfn.XLOOKUP(tbl_GL[[#This Row],[Account_key]],tbl_COA[Account_key],tbl_COA[Class],"Not Found")</f>
        <v>Assets</v>
      </c>
      <c r="H775" t="str">
        <f>_xlfn.XLOOKUP(tbl_GL[[#This Row],[Account_key]],tbl_COA[Account_key],tbl_COA[SubClass],"Not Found")</f>
        <v>Assets</v>
      </c>
      <c r="I775" t="str">
        <f>_xlfn.XLOOKUP(tbl_GL[[#This Row],[Account_key]],tbl_COA[Account_key],tbl_COA[SubClass2],"Not Found")</f>
        <v>Current Assets</v>
      </c>
      <c r="J775" t="str">
        <f>_xlfn.XLOOKUP(tbl_GL[[#This Row],[Account_key]],tbl_COA[Account_key],tbl_COA[SubAccount],,0)</f>
        <v>Inventory</v>
      </c>
      <c r="K775">
        <f>YEAR(tbl_GL[[#This Row],[Date]])</f>
        <v>2018</v>
      </c>
    </row>
    <row r="776" spans="1:11" hidden="1" x14ac:dyDescent="0.35">
      <c r="A776">
        <v>395.1</v>
      </c>
      <c r="B776" s="24">
        <v>43331</v>
      </c>
      <c r="C776">
        <v>1</v>
      </c>
      <c r="D776">
        <v>210</v>
      </c>
      <c r="E776" t="s">
        <v>7</v>
      </c>
      <c r="F776" s="15">
        <v>5219</v>
      </c>
      <c r="G776" t="str">
        <f>_xlfn.XLOOKUP(tbl_GL[[#This Row],[Account_key]],tbl_COA[Account_key],tbl_COA[Class],"Not Found")</f>
        <v>Trading account</v>
      </c>
      <c r="H776" t="str">
        <f>_xlfn.XLOOKUP(tbl_GL[[#This Row],[Account_key]],tbl_COA[Account_key],tbl_COA[SubClass],"Not Found")</f>
        <v>Sales</v>
      </c>
      <c r="I776" t="str">
        <f>_xlfn.XLOOKUP(tbl_GL[[#This Row],[Account_key]],tbl_COA[Account_key],tbl_COA[SubClass2],"Not Found")</f>
        <v>Sales</v>
      </c>
      <c r="J776" t="str">
        <f>_xlfn.XLOOKUP(tbl_GL[[#This Row],[Account_key]],tbl_COA[Account_key],tbl_COA[SubAccount],,0)</f>
        <v>Sales</v>
      </c>
      <c r="K776">
        <f>YEAR(tbl_GL[[#This Row],[Date]])</f>
        <v>2018</v>
      </c>
    </row>
    <row r="777" spans="1:11" hidden="1" x14ac:dyDescent="0.35">
      <c r="A777">
        <v>395.2</v>
      </c>
      <c r="B777" s="24">
        <v>43331</v>
      </c>
      <c r="C777">
        <v>1</v>
      </c>
      <c r="D777">
        <v>10</v>
      </c>
      <c r="E777" t="s">
        <v>7</v>
      </c>
      <c r="F777" s="15">
        <v>5219</v>
      </c>
      <c r="G777" t="str">
        <f>_xlfn.XLOOKUP(tbl_GL[[#This Row],[Account_key]],tbl_COA[Account_key],tbl_COA[Class],"Not Found")</f>
        <v>Assets</v>
      </c>
      <c r="H777" t="str">
        <f>_xlfn.XLOOKUP(tbl_GL[[#This Row],[Account_key]],tbl_COA[Account_key],tbl_COA[SubClass],"Not Found")</f>
        <v>Assets</v>
      </c>
      <c r="I777" t="str">
        <f>_xlfn.XLOOKUP(tbl_GL[[#This Row],[Account_key]],tbl_COA[Account_key],tbl_COA[SubClass2],"Not Found")</f>
        <v>Current Assets</v>
      </c>
      <c r="J777" t="str">
        <f>_xlfn.XLOOKUP(tbl_GL[[#This Row],[Account_key]],tbl_COA[Account_key],tbl_COA[SubAccount],,0)</f>
        <v>Cash at Bank</v>
      </c>
      <c r="K777">
        <f>YEAR(tbl_GL[[#This Row],[Date]])</f>
        <v>2018</v>
      </c>
    </row>
    <row r="778" spans="1:11" hidden="1" x14ac:dyDescent="0.35">
      <c r="A778">
        <v>396.1</v>
      </c>
      <c r="B778" s="24">
        <v>43331</v>
      </c>
      <c r="C778">
        <v>1</v>
      </c>
      <c r="D778">
        <v>230</v>
      </c>
      <c r="E778" t="s">
        <v>4</v>
      </c>
      <c r="F778" s="14">
        <v>-5835</v>
      </c>
      <c r="G778" t="str">
        <f>_xlfn.XLOOKUP(tbl_GL[[#This Row],[Account_key]],tbl_COA[Account_key],tbl_COA[Class],"Not Found")</f>
        <v>Trading account</v>
      </c>
      <c r="H778" t="str">
        <f>_xlfn.XLOOKUP(tbl_GL[[#This Row],[Account_key]],tbl_COA[Account_key],tbl_COA[SubClass],"Not Found")</f>
        <v>Cost of Sales</v>
      </c>
      <c r="I778" t="str">
        <f>_xlfn.XLOOKUP(tbl_GL[[#This Row],[Account_key]],tbl_COA[Account_key],tbl_COA[SubClass2],"Not Found")</f>
        <v>Cost of Sales</v>
      </c>
      <c r="J778" t="str">
        <f>_xlfn.XLOOKUP(tbl_GL[[#This Row],[Account_key]],tbl_COA[Account_key],tbl_COA[SubAccount],,0)</f>
        <v>Cost of Sales</v>
      </c>
      <c r="K778">
        <f>YEAR(tbl_GL[[#This Row],[Date]])</f>
        <v>2018</v>
      </c>
    </row>
    <row r="779" spans="1:11" hidden="1" x14ac:dyDescent="0.35">
      <c r="A779">
        <v>396.2</v>
      </c>
      <c r="B779" s="24">
        <v>43331</v>
      </c>
      <c r="C779">
        <v>1</v>
      </c>
      <c r="D779">
        <v>60</v>
      </c>
      <c r="E779" t="s">
        <v>4</v>
      </c>
      <c r="F779" s="15">
        <v>-5835</v>
      </c>
      <c r="G779" t="str">
        <f>_xlfn.XLOOKUP(tbl_GL[[#This Row],[Account_key]],tbl_COA[Account_key],tbl_COA[Class],"Not Found")</f>
        <v>Assets</v>
      </c>
      <c r="H779" t="str">
        <f>_xlfn.XLOOKUP(tbl_GL[[#This Row],[Account_key]],tbl_COA[Account_key],tbl_COA[SubClass],"Not Found")</f>
        <v>Assets</v>
      </c>
      <c r="I779" t="str">
        <f>_xlfn.XLOOKUP(tbl_GL[[#This Row],[Account_key]],tbl_COA[Account_key],tbl_COA[SubClass2],"Not Found")</f>
        <v>Current Assets</v>
      </c>
      <c r="J779" t="str">
        <f>_xlfn.XLOOKUP(tbl_GL[[#This Row],[Account_key]],tbl_COA[Account_key],tbl_COA[SubAccount],,0)</f>
        <v>Inventory</v>
      </c>
      <c r="K779">
        <f>YEAR(tbl_GL[[#This Row],[Date]])</f>
        <v>2018</v>
      </c>
    </row>
    <row r="780" spans="1:11" hidden="1" x14ac:dyDescent="0.35">
      <c r="A780">
        <v>397.1</v>
      </c>
      <c r="B780" s="24">
        <v>43331</v>
      </c>
      <c r="C780">
        <v>1</v>
      </c>
      <c r="D780">
        <v>210</v>
      </c>
      <c r="E780" t="s">
        <v>8</v>
      </c>
      <c r="F780" s="15">
        <v>19450</v>
      </c>
      <c r="G780" t="str">
        <f>_xlfn.XLOOKUP(tbl_GL[[#This Row],[Account_key]],tbl_COA[Account_key],tbl_COA[Class],"Not Found")</f>
        <v>Trading account</v>
      </c>
      <c r="H780" t="str">
        <f>_xlfn.XLOOKUP(tbl_GL[[#This Row],[Account_key]],tbl_COA[Account_key],tbl_COA[SubClass],"Not Found")</f>
        <v>Sales</v>
      </c>
      <c r="I780" t="str">
        <f>_xlfn.XLOOKUP(tbl_GL[[#This Row],[Account_key]],tbl_COA[Account_key],tbl_COA[SubClass2],"Not Found")</f>
        <v>Sales</v>
      </c>
      <c r="J780" t="str">
        <f>_xlfn.XLOOKUP(tbl_GL[[#This Row],[Account_key]],tbl_COA[Account_key],tbl_COA[SubAccount],,0)</f>
        <v>Sales</v>
      </c>
      <c r="K780">
        <f>YEAR(tbl_GL[[#This Row],[Date]])</f>
        <v>2018</v>
      </c>
    </row>
    <row r="781" spans="1:11" hidden="1" x14ac:dyDescent="0.35">
      <c r="A781">
        <v>397.2</v>
      </c>
      <c r="B781" s="24">
        <v>43331</v>
      </c>
      <c r="C781">
        <v>1</v>
      </c>
      <c r="D781">
        <v>30</v>
      </c>
      <c r="E781" t="s">
        <v>8</v>
      </c>
      <c r="F781" s="15">
        <v>19450</v>
      </c>
      <c r="G781" t="str">
        <f>_xlfn.XLOOKUP(tbl_GL[[#This Row],[Account_key]],tbl_COA[Account_key],tbl_COA[Class],"Not Found")</f>
        <v>Assets</v>
      </c>
      <c r="H781" t="str">
        <f>_xlfn.XLOOKUP(tbl_GL[[#This Row],[Account_key]],tbl_COA[Account_key],tbl_COA[SubClass],"Not Found")</f>
        <v>Assets</v>
      </c>
      <c r="I781" t="str">
        <f>_xlfn.XLOOKUP(tbl_GL[[#This Row],[Account_key]],tbl_COA[Account_key],tbl_COA[SubClass2],"Not Found")</f>
        <v>Current Assets</v>
      </c>
      <c r="J781" t="str">
        <f>_xlfn.XLOOKUP(tbl_GL[[#This Row],[Account_key]],tbl_COA[Account_key],tbl_COA[SubAccount],,0)</f>
        <v>Trade Receivables</v>
      </c>
      <c r="K781">
        <f>YEAR(tbl_GL[[#This Row],[Date]])</f>
        <v>2018</v>
      </c>
    </row>
    <row r="782" spans="1:11" hidden="1" x14ac:dyDescent="0.35">
      <c r="A782">
        <v>398.1</v>
      </c>
      <c r="B782" s="24">
        <v>43331</v>
      </c>
      <c r="C782">
        <v>1</v>
      </c>
      <c r="D782">
        <v>30</v>
      </c>
      <c r="E782" t="s">
        <v>80</v>
      </c>
      <c r="F782" s="15">
        <v>-20590</v>
      </c>
      <c r="G782" t="str">
        <f>_xlfn.XLOOKUP(tbl_GL[[#This Row],[Account_key]],tbl_COA[Account_key],tbl_COA[Class],"Not Found")</f>
        <v>Assets</v>
      </c>
      <c r="H782" t="str">
        <f>_xlfn.XLOOKUP(tbl_GL[[#This Row],[Account_key]],tbl_COA[Account_key],tbl_COA[SubClass],"Not Found")</f>
        <v>Assets</v>
      </c>
      <c r="I782" t="str">
        <f>_xlfn.XLOOKUP(tbl_GL[[#This Row],[Account_key]],tbl_COA[Account_key],tbl_COA[SubClass2],"Not Found")</f>
        <v>Current Assets</v>
      </c>
      <c r="J782" t="str">
        <f>_xlfn.XLOOKUP(tbl_GL[[#This Row],[Account_key]],tbl_COA[Account_key],tbl_COA[SubAccount],,0)</f>
        <v>Trade Receivables</v>
      </c>
      <c r="K782">
        <f>YEAR(tbl_GL[[#This Row],[Date]])</f>
        <v>2018</v>
      </c>
    </row>
    <row r="783" spans="1:11" hidden="1" x14ac:dyDescent="0.35">
      <c r="A783">
        <v>398.2</v>
      </c>
      <c r="B783" s="24">
        <v>43331</v>
      </c>
      <c r="C783">
        <v>1</v>
      </c>
      <c r="D783">
        <v>10</v>
      </c>
      <c r="E783" t="s">
        <v>80</v>
      </c>
      <c r="F783" s="15">
        <v>20590</v>
      </c>
      <c r="G783" t="str">
        <f>_xlfn.XLOOKUP(tbl_GL[[#This Row],[Account_key]],tbl_COA[Account_key],tbl_COA[Class],"Not Found")</f>
        <v>Assets</v>
      </c>
      <c r="H783" t="str">
        <f>_xlfn.XLOOKUP(tbl_GL[[#This Row],[Account_key]],tbl_COA[Account_key],tbl_COA[SubClass],"Not Found")</f>
        <v>Assets</v>
      </c>
      <c r="I783" t="str">
        <f>_xlfn.XLOOKUP(tbl_GL[[#This Row],[Account_key]],tbl_COA[Account_key],tbl_COA[SubClass2],"Not Found")</f>
        <v>Current Assets</v>
      </c>
      <c r="J783" t="str">
        <f>_xlfn.XLOOKUP(tbl_GL[[#This Row],[Account_key]],tbl_COA[Account_key],tbl_COA[SubAccount],,0)</f>
        <v>Cash at Bank</v>
      </c>
      <c r="K783">
        <f>YEAR(tbl_GL[[#This Row],[Date]])</f>
        <v>2018</v>
      </c>
    </row>
    <row r="784" spans="1:11" hidden="1" x14ac:dyDescent="0.35">
      <c r="A784">
        <v>399.1</v>
      </c>
      <c r="B784" s="24">
        <v>43332</v>
      </c>
      <c r="C784">
        <v>1</v>
      </c>
      <c r="D784">
        <v>260</v>
      </c>
      <c r="E784" t="s">
        <v>97</v>
      </c>
      <c r="F784" s="15">
        <v>-2999</v>
      </c>
      <c r="G784" t="str">
        <f>_xlfn.XLOOKUP(tbl_GL[[#This Row],[Account_key]],tbl_COA[Account_key],tbl_COA[Class],"Not Found")</f>
        <v>Operating account</v>
      </c>
      <c r="H784" t="str">
        <f>_xlfn.XLOOKUP(tbl_GL[[#This Row],[Account_key]],tbl_COA[Account_key],tbl_COA[SubClass],"Not Found")</f>
        <v>Operating Expenses</v>
      </c>
      <c r="I784" t="str">
        <f>_xlfn.XLOOKUP(tbl_GL[[#This Row],[Account_key]],tbl_COA[Account_key],tbl_COA[SubClass2],"Not Found")</f>
        <v>Marketing</v>
      </c>
      <c r="J784" t="str">
        <f>_xlfn.XLOOKUP(tbl_GL[[#This Row],[Account_key]],tbl_COA[Account_key],tbl_COA[SubAccount],,0)</f>
        <v>Commissions</v>
      </c>
      <c r="K784">
        <f>YEAR(tbl_GL[[#This Row],[Date]])</f>
        <v>2018</v>
      </c>
    </row>
    <row r="785" spans="1:11" hidden="1" x14ac:dyDescent="0.35">
      <c r="A785">
        <v>399.2</v>
      </c>
      <c r="B785" s="24">
        <v>43332</v>
      </c>
      <c r="C785">
        <v>1</v>
      </c>
      <c r="D785">
        <v>120</v>
      </c>
      <c r="E785" t="s">
        <v>97</v>
      </c>
      <c r="F785" s="15">
        <v>2999</v>
      </c>
      <c r="G785" t="str">
        <f>_xlfn.XLOOKUP(tbl_GL[[#This Row],[Account_key]],tbl_COA[Account_key],tbl_COA[Class],"Not Found")</f>
        <v>Liabilities and Owners Equity</v>
      </c>
      <c r="H785" t="str">
        <f>_xlfn.XLOOKUP(tbl_GL[[#This Row],[Account_key]],tbl_COA[Account_key],tbl_COA[SubClass],"Not Found")</f>
        <v>Liabilities</v>
      </c>
      <c r="I785" t="str">
        <f>_xlfn.XLOOKUP(tbl_GL[[#This Row],[Account_key]],tbl_COA[Account_key],tbl_COA[SubClass2],"Not Found")</f>
        <v>Current Liabilities</v>
      </c>
      <c r="J785" t="str">
        <f>_xlfn.XLOOKUP(tbl_GL[[#This Row],[Account_key]],tbl_COA[Account_key],tbl_COA[SubAccount],,0)</f>
        <v>Accrued Expenses</v>
      </c>
      <c r="K785">
        <f>YEAR(tbl_GL[[#This Row],[Date]])</f>
        <v>2018</v>
      </c>
    </row>
    <row r="786" spans="1:11" hidden="1" x14ac:dyDescent="0.35">
      <c r="A786">
        <v>400.1</v>
      </c>
      <c r="B786" s="24">
        <v>43333</v>
      </c>
      <c r="C786">
        <v>1</v>
      </c>
      <c r="D786">
        <v>220</v>
      </c>
      <c r="E786" t="s">
        <v>81</v>
      </c>
      <c r="F786" s="15">
        <v>-2810</v>
      </c>
      <c r="G786" t="str">
        <f>_xlfn.XLOOKUP(tbl_GL[[#This Row],[Account_key]],tbl_COA[Account_key],tbl_COA[Class],"Not Found")</f>
        <v>Trading account</v>
      </c>
      <c r="H786" t="str">
        <f>_xlfn.XLOOKUP(tbl_GL[[#This Row],[Account_key]],tbl_COA[Account_key],tbl_COA[SubClass],"Not Found")</f>
        <v>Sales</v>
      </c>
      <c r="I786" t="str">
        <f>_xlfn.XLOOKUP(tbl_GL[[#This Row],[Account_key]],tbl_COA[Account_key],tbl_COA[SubClass2],"Not Found")</f>
        <v>Sales</v>
      </c>
      <c r="J786" t="str">
        <f>_xlfn.XLOOKUP(tbl_GL[[#This Row],[Account_key]],tbl_COA[Account_key],tbl_COA[SubAccount],,0)</f>
        <v>Sales Return</v>
      </c>
      <c r="K786">
        <f>YEAR(tbl_GL[[#This Row],[Date]])</f>
        <v>2018</v>
      </c>
    </row>
    <row r="787" spans="1:11" hidden="1" x14ac:dyDescent="0.35">
      <c r="A787">
        <v>400.2</v>
      </c>
      <c r="B787" s="24">
        <v>43333</v>
      </c>
      <c r="C787">
        <v>1</v>
      </c>
      <c r="D787">
        <v>20</v>
      </c>
      <c r="E787" t="s">
        <v>81</v>
      </c>
      <c r="F787" s="14">
        <v>-2810</v>
      </c>
      <c r="G787" t="str">
        <f>_xlfn.XLOOKUP(tbl_GL[[#This Row],[Account_key]],tbl_COA[Account_key],tbl_COA[Class],"Not Found")</f>
        <v>Assets</v>
      </c>
      <c r="H787" t="str">
        <f>_xlfn.XLOOKUP(tbl_GL[[#This Row],[Account_key]],tbl_COA[Account_key],tbl_COA[SubClass],"Not Found")</f>
        <v>Assets</v>
      </c>
      <c r="I787" t="str">
        <f>_xlfn.XLOOKUP(tbl_GL[[#This Row],[Account_key]],tbl_COA[Account_key],tbl_COA[SubClass2],"Not Found")</f>
        <v>Current Assets</v>
      </c>
      <c r="J787" t="str">
        <f>_xlfn.XLOOKUP(tbl_GL[[#This Row],[Account_key]],tbl_COA[Account_key],tbl_COA[SubAccount],,0)</f>
        <v>Cash in hand</v>
      </c>
      <c r="K787">
        <f>YEAR(tbl_GL[[#This Row],[Date]])</f>
        <v>2018</v>
      </c>
    </row>
    <row r="788" spans="1:11" hidden="1" x14ac:dyDescent="0.35">
      <c r="A788">
        <v>401.1</v>
      </c>
      <c r="B788" s="24">
        <v>43336</v>
      </c>
      <c r="C788">
        <v>1</v>
      </c>
      <c r="D788">
        <v>230</v>
      </c>
      <c r="E788" t="s">
        <v>4</v>
      </c>
      <c r="F788" s="14">
        <v>-1085</v>
      </c>
      <c r="G788" t="str">
        <f>_xlfn.XLOOKUP(tbl_GL[[#This Row],[Account_key]],tbl_COA[Account_key],tbl_COA[Class],"Not Found")</f>
        <v>Trading account</v>
      </c>
      <c r="H788" t="str">
        <f>_xlfn.XLOOKUP(tbl_GL[[#This Row],[Account_key]],tbl_COA[Account_key],tbl_COA[SubClass],"Not Found")</f>
        <v>Cost of Sales</v>
      </c>
      <c r="I788" t="str">
        <f>_xlfn.XLOOKUP(tbl_GL[[#This Row],[Account_key]],tbl_COA[Account_key],tbl_COA[SubClass2],"Not Found")</f>
        <v>Cost of Sales</v>
      </c>
      <c r="J788" t="str">
        <f>_xlfn.XLOOKUP(tbl_GL[[#This Row],[Account_key]],tbl_COA[Account_key],tbl_COA[SubAccount],,0)</f>
        <v>Cost of Sales</v>
      </c>
      <c r="K788">
        <f>YEAR(tbl_GL[[#This Row],[Date]])</f>
        <v>2018</v>
      </c>
    </row>
    <row r="789" spans="1:11" hidden="1" x14ac:dyDescent="0.35">
      <c r="A789">
        <v>401.2</v>
      </c>
      <c r="B789" s="24">
        <v>43336</v>
      </c>
      <c r="C789">
        <v>1</v>
      </c>
      <c r="D789">
        <v>60</v>
      </c>
      <c r="E789" t="s">
        <v>4</v>
      </c>
      <c r="F789" s="15">
        <v>-1085</v>
      </c>
      <c r="G789" t="str">
        <f>_xlfn.XLOOKUP(tbl_GL[[#This Row],[Account_key]],tbl_COA[Account_key],tbl_COA[Class],"Not Found")</f>
        <v>Assets</v>
      </c>
      <c r="H789" t="str">
        <f>_xlfn.XLOOKUP(tbl_GL[[#This Row],[Account_key]],tbl_COA[Account_key],tbl_COA[SubClass],"Not Found")</f>
        <v>Assets</v>
      </c>
      <c r="I789" t="str">
        <f>_xlfn.XLOOKUP(tbl_GL[[#This Row],[Account_key]],tbl_COA[Account_key],tbl_COA[SubClass2],"Not Found")</f>
        <v>Current Assets</v>
      </c>
      <c r="J789" t="str">
        <f>_xlfn.XLOOKUP(tbl_GL[[#This Row],[Account_key]],tbl_COA[Account_key],tbl_COA[SubAccount],,0)</f>
        <v>Inventory</v>
      </c>
      <c r="K789">
        <f>YEAR(tbl_GL[[#This Row],[Date]])</f>
        <v>2018</v>
      </c>
    </row>
    <row r="790" spans="1:11" hidden="1" x14ac:dyDescent="0.35">
      <c r="A790">
        <v>402.1</v>
      </c>
      <c r="B790" s="24">
        <v>43336</v>
      </c>
      <c r="C790">
        <v>1</v>
      </c>
      <c r="D790">
        <v>10</v>
      </c>
      <c r="E790" t="s">
        <v>98</v>
      </c>
      <c r="F790" s="15">
        <v>-3108</v>
      </c>
      <c r="G790" t="str">
        <f>_xlfn.XLOOKUP(tbl_GL[[#This Row],[Account_key]],tbl_COA[Account_key],tbl_COA[Class],"Not Found")</f>
        <v>Assets</v>
      </c>
      <c r="H790" t="str">
        <f>_xlfn.XLOOKUP(tbl_GL[[#This Row],[Account_key]],tbl_COA[Account_key],tbl_COA[SubClass],"Not Found")</f>
        <v>Assets</v>
      </c>
      <c r="I790" t="str">
        <f>_xlfn.XLOOKUP(tbl_GL[[#This Row],[Account_key]],tbl_COA[Account_key],tbl_COA[SubClass2],"Not Found")</f>
        <v>Current Assets</v>
      </c>
      <c r="J790" t="str">
        <f>_xlfn.XLOOKUP(tbl_GL[[#This Row],[Account_key]],tbl_COA[Account_key],tbl_COA[SubAccount],,0)</f>
        <v>Cash at Bank</v>
      </c>
      <c r="K790">
        <f>YEAR(tbl_GL[[#This Row],[Date]])</f>
        <v>2018</v>
      </c>
    </row>
    <row r="791" spans="1:11" hidden="1" x14ac:dyDescent="0.35">
      <c r="A791">
        <v>402.2</v>
      </c>
      <c r="B791" s="24">
        <v>43336</v>
      </c>
      <c r="C791">
        <v>1</v>
      </c>
      <c r="D791">
        <v>120</v>
      </c>
      <c r="E791" t="s">
        <v>98</v>
      </c>
      <c r="F791" s="15">
        <v>-3108</v>
      </c>
      <c r="G791" t="str">
        <f>_xlfn.XLOOKUP(tbl_GL[[#This Row],[Account_key]],tbl_COA[Account_key],tbl_COA[Class],"Not Found")</f>
        <v>Liabilities and Owners Equity</v>
      </c>
      <c r="H791" t="str">
        <f>_xlfn.XLOOKUP(tbl_GL[[#This Row],[Account_key]],tbl_COA[Account_key],tbl_COA[SubClass],"Not Found")</f>
        <v>Liabilities</v>
      </c>
      <c r="I791" t="str">
        <f>_xlfn.XLOOKUP(tbl_GL[[#This Row],[Account_key]],tbl_COA[Account_key],tbl_COA[SubClass2],"Not Found")</f>
        <v>Current Liabilities</v>
      </c>
      <c r="J791" t="str">
        <f>_xlfn.XLOOKUP(tbl_GL[[#This Row],[Account_key]],tbl_COA[Account_key],tbl_COA[SubAccount],,0)</f>
        <v>Accrued Expenses</v>
      </c>
      <c r="K791">
        <f>YEAR(tbl_GL[[#This Row],[Date]])</f>
        <v>2018</v>
      </c>
    </row>
    <row r="792" spans="1:11" hidden="1" x14ac:dyDescent="0.35">
      <c r="A792">
        <v>403.1</v>
      </c>
      <c r="B792" s="24">
        <v>43336</v>
      </c>
      <c r="C792">
        <v>1</v>
      </c>
      <c r="D792">
        <v>210</v>
      </c>
      <c r="E792" t="s">
        <v>8</v>
      </c>
      <c r="F792" s="15">
        <v>3617</v>
      </c>
      <c r="G792" t="str">
        <f>_xlfn.XLOOKUP(tbl_GL[[#This Row],[Account_key]],tbl_COA[Account_key],tbl_COA[Class],"Not Found")</f>
        <v>Trading account</v>
      </c>
      <c r="H792" t="str">
        <f>_xlfn.XLOOKUP(tbl_GL[[#This Row],[Account_key]],tbl_COA[Account_key],tbl_COA[SubClass],"Not Found")</f>
        <v>Sales</v>
      </c>
      <c r="I792" t="str">
        <f>_xlfn.XLOOKUP(tbl_GL[[#This Row],[Account_key]],tbl_COA[Account_key],tbl_COA[SubClass2],"Not Found")</f>
        <v>Sales</v>
      </c>
      <c r="J792" t="str">
        <f>_xlfn.XLOOKUP(tbl_GL[[#This Row],[Account_key]],tbl_COA[Account_key],tbl_COA[SubAccount],,0)</f>
        <v>Sales</v>
      </c>
      <c r="K792">
        <f>YEAR(tbl_GL[[#This Row],[Date]])</f>
        <v>2018</v>
      </c>
    </row>
    <row r="793" spans="1:11" hidden="1" x14ac:dyDescent="0.35">
      <c r="A793">
        <v>403.2</v>
      </c>
      <c r="B793" s="24">
        <v>43336</v>
      </c>
      <c r="C793">
        <v>1</v>
      </c>
      <c r="D793">
        <v>30</v>
      </c>
      <c r="E793" t="s">
        <v>8</v>
      </c>
      <c r="F793" s="15">
        <v>3617</v>
      </c>
      <c r="G793" t="str">
        <f>_xlfn.XLOOKUP(tbl_GL[[#This Row],[Account_key]],tbl_COA[Account_key],tbl_COA[Class],"Not Found")</f>
        <v>Assets</v>
      </c>
      <c r="H793" t="str">
        <f>_xlfn.XLOOKUP(tbl_GL[[#This Row],[Account_key]],tbl_COA[Account_key],tbl_COA[SubClass],"Not Found")</f>
        <v>Assets</v>
      </c>
      <c r="I793" t="str">
        <f>_xlfn.XLOOKUP(tbl_GL[[#This Row],[Account_key]],tbl_COA[Account_key],tbl_COA[SubClass2],"Not Found")</f>
        <v>Current Assets</v>
      </c>
      <c r="J793" t="str">
        <f>_xlfn.XLOOKUP(tbl_GL[[#This Row],[Account_key]],tbl_COA[Account_key],tbl_COA[SubAccount],,0)</f>
        <v>Trade Receivables</v>
      </c>
      <c r="K793">
        <f>YEAR(tbl_GL[[#This Row],[Date]])</f>
        <v>2018</v>
      </c>
    </row>
    <row r="794" spans="1:11" hidden="1" x14ac:dyDescent="0.35">
      <c r="A794">
        <v>404.1</v>
      </c>
      <c r="B794" s="24">
        <v>43337</v>
      </c>
      <c r="C794">
        <v>1</v>
      </c>
      <c r="D794">
        <v>350</v>
      </c>
      <c r="E794" t="s">
        <v>97</v>
      </c>
      <c r="F794" s="15">
        <v>-2503</v>
      </c>
      <c r="G794" t="str">
        <f>_xlfn.XLOOKUP(tbl_GL[[#This Row],[Account_key]],tbl_COA[Account_key],tbl_COA[Class],"Not Found")</f>
        <v>Operating account</v>
      </c>
      <c r="H794" t="str">
        <f>_xlfn.XLOOKUP(tbl_GL[[#This Row],[Account_key]],tbl_COA[Account_key],tbl_COA[SubClass],"Not Found")</f>
        <v>Operating Expenses</v>
      </c>
      <c r="I794" t="str">
        <f>_xlfn.XLOOKUP(tbl_GL[[#This Row],[Account_key]],tbl_COA[Account_key],tbl_COA[SubClass2],"Not Found")</f>
        <v>Administration</v>
      </c>
      <c r="J794" t="str">
        <f>_xlfn.XLOOKUP(tbl_GL[[#This Row],[Account_key]],tbl_COA[Account_key],tbl_COA[SubAccount],,0)</f>
        <v>Other Expenses</v>
      </c>
      <c r="K794">
        <f>YEAR(tbl_GL[[#This Row],[Date]])</f>
        <v>2018</v>
      </c>
    </row>
    <row r="795" spans="1:11" hidden="1" x14ac:dyDescent="0.35">
      <c r="A795">
        <v>404.2</v>
      </c>
      <c r="B795" s="24">
        <v>43337</v>
      </c>
      <c r="C795">
        <v>1</v>
      </c>
      <c r="D795">
        <v>120</v>
      </c>
      <c r="E795" t="s">
        <v>97</v>
      </c>
      <c r="F795" s="15">
        <v>2503</v>
      </c>
      <c r="G795" t="str">
        <f>_xlfn.XLOOKUP(tbl_GL[[#This Row],[Account_key]],tbl_COA[Account_key],tbl_COA[Class],"Not Found")</f>
        <v>Liabilities and Owners Equity</v>
      </c>
      <c r="H795" t="str">
        <f>_xlfn.XLOOKUP(tbl_GL[[#This Row],[Account_key]],tbl_COA[Account_key],tbl_COA[SubClass],"Not Found")</f>
        <v>Liabilities</v>
      </c>
      <c r="I795" t="str">
        <f>_xlfn.XLOOKUP(tbl_GL[[#This Row],[Account_key]],tbl_COA[Account_key],tbl_COA[SubClass2],"Not Found")</f>
        <v>Current Liabilities</v>
      </c>
      <c r="J795" t="str">
        <f>_xlfn.XLOOKUP(tbl_GL[[#This Row],[Account_key]],tbl_COA[Account_key],tbl_COA[SubAccount],,0)</f>
        <v>Accrued Expenses</v>
      </c>
      <c r="K795">
        <f>YEAR(tbl_GL[[#This Row],[Date]])</f>
        <v>2018</v>
      </c>
    </row>
    <row r="796" spans="1:11" hidden="1" x14ac:dyDescent="0.35">
      <c r="A796">
        <v>405.1</v>
      </c>
      <c r="B796" s="24">
        <v>43339</v>
      </c>
      <c r="C796">
        <v>1</v>
      </c>
      <c r="D796">
        <v>230</v>
      </c>
      <c r="E796" t="s">
        <v>4</v>
      </c>
      <c r="F796" s="14">
        <v>-1424</v>
      </c>
      <c r="G796" t="str">
        <f>_xlfn.XLOOKUP(tbl_GL[[#This Row],[Account_key]],tbl_COA[Account_key],tbl_COA[Class],"Not Found")</f>
        <v>Trading account</v>
      </c>
      <c r="H796" t="str">
        <f>_xlfn.XLOOKUP(tbl_GL[[#This Row],[Account_key]],tbl_COA[Account_key],tbl_COA[SubClass],"Not Found")</f>
        <v>Cost of Sales</v>
      </c>
      <c r="I796" t="str">
        <f>_xlfn.XLOOKUP(tbl_GL[[#This Row],[Account_key]],tbl_COA[Account_key],tbl_COA[SubClass2],"Not Found")</f>
        <v>Cost of Sales</v>
      </c>
      <c r="J796" t="str">
        <f>_xlfn.XLOOKUP(tbl_GL[[#This Row],[Account_key]],tbl_COA[Account_key],tbl_COA[SubAccount],,0)</f>
        <v>Cost of Sales</v>
      </c>
      <c r="K796">
        <f>YEAR(tbl_GL[[#This Row],[Date]])</f>
        <v>2018</v>
      </c>
    </row>
    <row r="797" spans="1:11" hidden="1" x14ac:dyDescent="0.35">
      <c r="A797">
        <v>405.2</v>
      </c>
      <c r="B797" s="24">
        <v>43339</v>
      </c>
      <c r="C797">
        <v>1</v>
      </c>
      <c r="D797">
        <v>60</v>
      </c>
      <c r="E797" t="s">
        <v>4</v>
      </c>
      <c r="F797" s="15">
        <v>-1424</v>
      </c>
      <c r="G797" t="str">
        <f>_xlfn.XLOOKUP(tbl_GL[[#This Row],[Account_key]],tbl_COA[Account_key],tbl_COA[Class],"Not Found")</f>
        <v>Assets</v>
      </c>
      <c r="H797" t="str">
        <f>_xlfn.XLOOKUP(tbl_GL[[#This Row],[Account_key]],tbl_COA[Account_key],tbl_COA[SubClass],"Not Found")</f>
        <v>Assets</v>
      </c>
      <c r="I797" t="str">
        <f>_xlfn.XLOOKUP(tbl_GL[[#This Row],[Account_key]],tbl_COA[Account_key],tbl_COA[SubClass2],"Not Found")</f>
        <v>Current Assets</v>
      </c>
      <c r="J797" t="str">
        <f>_xlfn.XLOOKUP(tbl_GL[[#This Row],[Account_key]],tbl_COA[Account_key],tbl_COA[SubAccount],,0)</f>
        <v>Inventory</v>
      </c>
      <c r="K797">
        <f>YEAR(tbl_GL[[#This Row],[Date]])</f>
        <v>2018</v>
      </c>
    </row>
    <row r="798" spans="1:11" hidden="1" x14ac:dyDescent="0.35">
      <c r="A798">
        <v>406.1</v>
      </c>
      <c r="B798" s="24">
        <v>43339</v>
      </c>
      <c r="C798">
        <v>1</v>
      </c>
      <c r="D798">
        <v>10</v>
      </c>
      <c r="E798" t="s">
        <v>98</v>
      </c>
      <c r="F798" s="15">
        <v>-2998</v>
      </c>
      <c r="G798" t="str">
        <f>_xlfn.XLOOKUP(tbl_GL[[#This Row],[Account_key]],tbl_COA[Account_key],tbl_COA[Class],"Not Found")</f>
        <v>Assets</v>
      </c>
      <c r="H798" t="str">
        <f>_xlfn.XLOOKUP(tbl_GL[[#This Row],[Account_key]],tbl_COA[Account_key],tbl_COA[SubClass],"Not Found")</f>
        <v>Assets</v>
      </c>
      <c r="I798" t="str">
        <f>_xlfn.XLOOKUP(tbl_GL[[#This Row],[Account_key]],tbl_COA[Account_key],tbl_COA[SubClass2],"Not Found")</f>
        <v>Current Assets</v>
      </c>
      <c r="J798" t="str">
        <f>_xlfn.XLOOKUP(tbl_GL[[#This Row],[Account_key]],tbl_COA[Account_key],tbl_COA[SubAccount],,0)</f>
        <v>Cash at Bank</v>
      </c>
      <c r="K798">
        <f>YEAR(tbl_GL[[#This Row],[Date]])</f>
        <v>2018</v>
      </c>
    </row>
    <row r="799" spans="1:11" hidden="1" x14ac:dyDescent="0.35">
      <c r="A799">
        <v>406.2</v>
      </c>
      <c r="B799" s="24">
        <v>43339</v>
      </c>
      <c r="C799">
        <v>1</v>
      </c>
      <c r="D799">
        <v>120</v>
      </c>
      <c r="E799" t="s">
        <v>98</v>
      </c>
      <c r="F799" s="15">
        <v>-2998</v>
      </c>
      <c r="G799" t="str">
        <f>_xlfn.XLOOKUP(tbl_GL[[#This Row],[Account_key]],tbl_COA[Account_key],tbl_COA[Class],"Not Found")</f>
        <v>Liabilities and Owners Equity</v>
      </c>
      <c r="H799" t="str">
        <f>_xlfn.XLOOKUP(tbl_GL[[#This Row],[Account_key]],tbl_COA[Account_key],tbl_COA[SubClass],"Not Found")</f>
        <v>Liabilities</v>
      </c>
      <c r="I799" t="str">
        <f>_xlfn.XLOOKUP(tbl_GL[[#This Row],[Account_key]],tbl_COA[Account_key],tbl_COA[SubClass2],"Not Found")</f>
        <v>Current Liabilities</v>
      </c>
      <c r="J799" t="str">
        <f>_xlfn.XLOOKUP(tbl_GL[[#This Row],[Account_key]],tbl_COA[Account_key],tbl_COA[SubAccount],,0)</f>
        <v>Accrued Expenses</v>
      </c>
      <c r="K799">
        <f>YEAR(tbl_GL[[#This Row],[Date]])</f>
        <v>2018</v>
      </c>
    </row>
    <row r="800" spans="1:11" hidden="1" x14ac:dyDescent="0.35">
      <c r="A800">
        <v>407.1</v>
      </c>
      <c r="B800" s="24">
        <v>43339</v>
      </c>
      <c r="C800">
        <v>1</v>
      </c>
      <c r="D800">
        <v>260</v>
      </c>
      <c r="E800" t="s">
        <v>97</v>
      </c>
      <c r="F800" s="15">
        <v>-3099</v>
      </c>
      <c r="G800" t="str">
        <f>_xlfn.XLOOKUP(tbl_GL[[#This Row],[Account_key]],tbl_COA[Account_key],tbl_COA[Class],"Not Found")</f>
        <v>Operating account</v>
      </c>
      <c r="H800" t="str">
        <f>_xlfn.XLOOKUP(tbl_GL[[#This Row],[Account_key]],tbl_COA[Account_key],tbl_COA[SubClass],"Not Found")</f>
        <v>Operating Expenses</v>
      </c>
      <c r="I800" t="str">
        <f>_xlfn.XLOOKUP(tbl_GL[[#This Row],[Account_key]],tbl_COA[Account_key],tbl_COA[SubClass2],"Not Found")</f>
        <v>Marketing</v>
      </c>
      <c r="J800" t="str">
        <f>_xlfn.XLOOKUP(tbl_GL[[#This Row],[Account_key]],tbl_COA[Account_key],tbl_COA[SubAccount],,0)</f>
        <v>Commissions</v>
      </c>
      <c r="K800">
        <f>YEAR(tbl_GL[[#This Row],[Date]])</f>
        <v>2018</v>
      </c>
    </row>
    <row r="801" spans="1:11" hidden="1" x14ac:dyDescent="0.35">
      <c r="A801">
        <v>407.2</v>
      </c>
      <c r="B801" s="24">
        <v>43339</v>
      </c>
      <c r="C801">
        <v>1</v>
      </c>
      <c r="D801">
        <v>120</v>
      </c>
      <c r="E801" t="s">
        <v>97</v>
      </c>
      <c r="F801" s="15">
        <v>3099</v>
      </c>
      <c r="G801" t="str">
        <f>_xlfn.XLOOKUP(tbl_GL[[#This Row],[Account_key]],tbl_COA[Account_key],tbl_COA[Class],"Not Found")</f>
        <v>Liabilities and Owners Equity</v>
      </c>
      <c r="H801" t="str">
        <f>_xlfn.XLOOKUP(tbl_GL[[#This Row],[Account_key]],tbl_COA[Account_key],tbl_COA[SubClass],"Not Found")</f>
        <v>Liabilities</v>
      </c>
      <c r="I801" t="str">
        <f>_xlfn.XLOOKUP(tbl_GL[[#This Row],[Account_key]],tbl_COA[Account_key],tbl_COA[SubClass2],"Not Found")</f>
        <v>Current Liabilities</v>
      </c>
      <c r="J801" t="str">
        <f>_xlfn.XLOOKUP(tbl_GL[[#This Row],[Account_key]],tbl_COA[Account_key],tbl_COA[SubAccount],,0)</f>
        <v>Accrued Expenses</v>
      </c>
      <c r="K801">
        <f>YEAR(tbl_GL[[#This Row],[Date]])</f>
        <v>2018</v>
      </c>
    </row>
    <row r="802" spans="1:11" hidden="1" x14ac:dyDescent="0.35">
      <c r="A802">
        <v>408.1</v>
      </c>
      <c r="B802" s="24">
        <v>43339</v>
      </c>
      <c r="C802">
        <v>1</v>
      </c>
      <c r="D802">
        <v>210</v>
      </c>
      <c r="E802" t="s">
        <v>7</v>
      </c>
      <c r="F802" s="15">
        <v>4747</v>
      </c>
      <c r="G802" t="str">
        <f>_xlfn.XLOOKUP(tbl_GL[[#This Row],[Account_key]],tbl_COA[Account_key],tbl_COA[Class],"Not Found")</f>
        <v>Trading account</v>
      </c>
      <c r="H802" t="str">
        <f>_xlfn.XLOOKUP(tbl_GL[[#This Row],[Account_key]],tbl_COA[Account_key],tbl_COA[SubClass],"Not Found")</f>
        <v>Sales</v>
      </c>
      <c r="I802" t="str">
        <f>_xlfn.XLOOKUP(tbl_GL[[#This Row],[Account_key]],tbl_COA[Account_key],tbl_COA[SubClass2],"Not Found")</f>
        <v>Sales</v>
      </c>
      <c r="J802" t="str">
        <f>_xlfn.XLOOKUP(tbl_GL[[#This Row],[Account_key]],tbl_COA[Account_key],tbl_COA[SubAccount],,0)</f>
        <v>Sales</v>
      </c>
      <c r="K802">
        <f>YEAR(tbl_GL[[#This Row],[Date]])</f>
        <v>2018</v>
      </c>
    </row>
    <row r="803" spans="1:11" hidden="1" x14ac:dyDescent="0.35">
      <c r="A803">
        <v>408.2</v>
      </c>
      <c r="B803" s="24">
        <v>43339</v>
      </c>
      <c r="C803">
        <v>1</v>
      </c>
      <c r="D803">
        <v>10</v>
      </c>
      <c r="E803" t="s">
        <v>7</v>
      </c>
      <c r="F803" s="15">
        <v>4747</v>
      </c>
      <c r="G803" t="str">
        <f>_xlfn.XLOOKUP(tbl_GL[[#This Row],[Account_key]],tbl_COA[Account_key],tbl_COA[Class],"Not Found")</f>
        <v>Assets</v>
      </c>
      <c r="H803" t="str">
        <f>_xlfn.XLOOKUP(tbl_GL[[#This Row],[Account_key]],tbl_COA[Account_key],tbl_COA[SubClass],"Not Found")</f>
        <v>Assets</v>
      </c>
      <c r="I803" t="str">
        <f>_xlfn.XLOOKUP(tbl_GL[[#This Row],[Account_key]],tbl_COA[Account_key],tbl_COA[SubClass2],"Not Found")</f>
        <v>Current Assets</v>
      </c>
      <c r="J803" t="str">
        <f>_xlfn.XLOOKUP(tbl_GL[[#This Row],[Account_key]],tbl_COA[Account_key],tbl_COA[SubAccount],,0)</f>
        <v>Cash at Bank</v>
      </c>
      <c r="K803">
        <f>YEAR(tbl_GL[[#This Row],[Date]])</f>
        <v>2018</v>
      </c>
    </row>
    <row r="804" spans="1:11" hidden="1" x14ac:dyDescent="0.35">
      <c r="A804">
        <v>409.1</v>
      </c>
      <c r="B804" s="24">
        <v>43339</v>
      </c>
      <c r="C804">
        <v>1</v>
      </c>
      <c r="D804">
        <v>230</v>
      </c>
      <c r="E804" t="s">
        <v>4</v>
      </c>
      <c r="F804" s="14">
        <v>-6005</v>
      </c>
      <c r="G804" t="str">
        <f>_xlfn.XLOOKUP(tbl_GL[[#This Row],[Account_key]],tbl_COA[Account_key],tbl_COA[Class],"Not Found")</f>
        <v>Trading account</v>
      </c>
      <c r="H804" t="str">
        <f>_xlfn.XLOOKUP(tbl_GL[[#This Row],[Account_key]],tbl_COA[Account_key],tbl_COA[SubClass],"Not Found")</f>
        <v>Cost of Sales</v>
      </c>
      <c r="I804" t="str">
        <f>_xlfn.XLOOKUP(tbl_GL[[#This Row],[Account_key]],tbl_COA[Account_key],tbl_COA[SubClass2],"Not Found")</f>
        <v>Cost of Sales</v>
      </c>
      <c r="J804" t="str">
        <f>_xlfn.XLOOKUP(tbl_GL[[#This Row],[Account_key]],tbl_COA[Account_key],tbl_COA[SubAccount],,0)</f>
        <v>Cost of Sales</v>
      </c>
      <c r="K804">
        <f>YEAR(tbl_GL[[#This Row],[Date]])</f>
        <v>2018</v>
      </c>
    </row>
    <row r="805" spans="1:11" hidden="1" x14ac:dyDescent="0.35">
      <c r="A805">
        <v>409.2</v>
      </c>
      <c r="B805" s="24">
        <v>43339</v>
      </c>
      <c r="C805">
        <v>1</v>
      </c>
      <c r="D805">
        <v>60</v>
      </c>
      <c r="E805" t="s">
        <v>4</v>
      </c>
      <c r="F805" s="15">
        <v>-6005</v>
      </c>
      <c r="G805" t="str">
        <f>_xlfn.XLOOKUP(tbl_GL[[#This Row],[Account_key]],tbl_COA[Account_key],tbl_COA[Class],"Not Found")</f>
        <v>Assets</v>
      </c>
      <c r="H805" t="str">
        <f>_xlfn.XLOOKUP(tbl_GL[[#This Row],[Account_key]],tbl_COA[Account_key],tbl_COA[SubClass],"Not Found")</f>
        <v>Assets</v>
      </c>
      <c r="I805" t="str">
        <f>_xlfn.XLOOKUP(tbl_GL[[#This Row],[Account_key]],tbl_COA[Account_key],tbl_COA[SubClass2],"Not Found")</f>
        <v>Current Assets</v>
      </c>
      <c r="J805" t="str">
        <f>_xlfn.XLOOKUP(tbl_GL[[#This Row],[Account_key]],tbl_COA[Account_key],tbl_COA[SubAccount],,0)</f>
        <v>Inventory</v>
      </c>
      <c r="K805">
        <f>YEAR(tbl_GL[[#This Row],[Date]])</f>
        <v>2018</v>
      </c>
    </row>
    <row r="806" spans="1:11" hidden="1" x14ac:dyDescent="0.35">
      <c r="A806">
        <v>410.1</v>
      </c>
      <c r="B806" s="24">
        <v>43339</v>
      </c>
      <c r="C806">
        <v>1</v>
      </c>
      <c r="D806">
        <v>210</v>
      </c>
      <c r="E806" t="s">
        <v>8</v>
      </c>
      <c r="F806" s="15">
        <v>20016</v>
      </c>
      <c r="G806" t="str">
        <f>_xlfn.XLOOKUP(tbl_GL[[#This Row],[Account_key]],tbl_COA[Account_key],tbl_COA[Class],"Not Found")</f>
        <v>Trading account</v>
      </c>
      <c r="H806" t="str">
        <f>_xlfn.XLOOKUP(tbl_GL[[#This Row],[Account_key]],tbl_COA[Account_key],tbl_COA[SubClass],"Not Found")</f>
        <v>Sales</v>
      </c>
      <c r="I806" t="str">
        <f>_xlfn.XLOOKUP(tbl_GL[[#This Row],[Account_key]],tbl_COA[Account_key],tbl_COA[SubClass2],"Not Found")</f>
        <v>Sales</v>
      </c>
      <c r="J806" t="str">
        <f>_xlfn.XLOOKUP(tbl_GL[[#This Row],[Account_key]],tbl_COA[Account_key],tbl_COA[SubAccount],,0)</f>
        <v>Sales</v>
      </c>
      <c r="K806">
        <f>YEAR(tbl_GL[[#This Row],[Date]])</f>
        <v>2018</v>
      </c>
    </row>
    <row r="807" spans="1:11" hidden="1" x14ac:dyDescent="0.35">
      <c r="A807">
        <v>410.2</v>
      </c>
      <c r="B807" s="24">
        <v>43339</v>
      </c>
      <c r="C807">
        <v>1</v>
      </c>
      <c r="D807">
        <v>30</v>
      </c>
      <c r="E807" t="s">
        <v>8</v>
      </c>
      <c r="F807" s="15">
        <v>20016</v>
      </c>
      <c r="G807" t="str">
        <f>_xlfn.XLOOKUP(tbl_GL[[#This Row],[Account_key]],tbl_COA[Account_key],tbl_COA[Class],"Not Found")</f>
        <v>Assets</v>
      </c>
      <c r="H807" t="str">
        <f>_xlfn.XLOOKUP(tbl_GL[[#This Row],[Account_key]],tbl_COA[Account_key],tbl_COA[SubClass],"Not Found")</f>
        <v>Assets</v>
      </c>
      <c r="I807" t="str">
        <f>_xlfn.XLOOKUP(tbl_GL[[#This Row],[Account_key]],tbl_COA[Account_key],tbl_COA[SubClass2],"Not Found")</f>
        <v>Current Assets</v>
      </c>
      <c r="J807" t="str">
        <f>_xlfn.XLOOKUP(tbl_GL[[#This Row],[Account_key]],tbl_COA[Account_key],tbl_COA[SubAccount],,0)</f>
        <v>Trade Receivables</v>
      </c>
      <c r="K807">
        <f>YEAR(tbl_GL[[#This Row],[Date]])</f>
        <v>2018</v>
      </c>
    </row>
    <row r="808" spans="1:11" hidden="1" x14ac:dyDescent="0.35">
      <c r="A808">
        <v>411.1</v>
      </c>
      <c r="B808" s="24">
        <v>43341</v>
      </c>
      <c r="C808">
        <v>1</v>
      </c>
      <c r="D808">
        <v>10</v>
      </c>
      <c r="E808" t="s">
        <v>98</v>
      </c>
      <c r="F808" s="15">
        <v>-2997</v>
      </c>
      <c r="G808" t="str">
        <f>_xlfn.XLOOKUP(tbl_GL[[#This Row],[Account_key]],tbl_COA[Account_key],tbl_COA[Class],"Not Found")</f>
        <v>Assets</v>
      </c>
      <c r="H808" t="str">
        <f>_xlfn.XLOOKUP(tbl_GL[[#This Row],[Account_key]],tbl_COA[Account_key],tbl_COA[SubClass],"Not Found")</f>
        <v>Assets</v>
      </c>
      <c r="I808" t="str">
        <f>_xlfn.XLOOKUP(tbl_GL[[#This Row],[Account_key]],tbl_COA[Account_key],tbl_COA[SubClass2],"Not Found")</f>
        <v>Current Assets</v>
      </c>
      <c r="J808" t="str">
        <f>_xlfn.XLOOKUP(tbl_GL[[#This Row],[Account_key]],tbl_COA[Account_key],tbl_COA[SubAccount],,0)</f>
        <v>Cash at Bank</v>
      </c>
      <c r="K808">
        <f>YEAR(tbl_GL[[#This Row],[Date]])</f>
        <v>2018</v>
      </c>
    </row>
    <row r="809" spans="1:11" hidden="1" x14ac:dyDescent="0.35">
      <c r="A809">
        <v>411.2</v>
      </c>
      <c r="B809" s="24">
        <v>43341</v>
      </c>
      <c r="C809">
        <v>1</v>
      </c>
      <c r="D809">
        <v>120</v>
      </c>
      <c r="E809" t="s">
        <v>98</v>
      </c>
      <c r="F809" s="15">
        <v>-2997</v>
      </c>
      <c r="G809" t="str">
        <f>_xlfn.XLOOKUP(tbl_GL[[#This Row],[Account_key]],tbl_COA[Account_key],tbl_COA[Class],"Not Found")</f>
        <v>Liabilities and Owners Equity</v>
      </c>
      <c r="H809" t="str">
        <f>_xlfn.XLOOKUP(tbl_GL[[#This Row],[Account_key]],tbl_COA[Account_key],tbl_COA[SubClass],"Not Found")</f>
        <v>Liabilities</v>
      </c>
      <c r="I809" t="str">
        <f>_xlfn.XLOOKUP(tbl_GL[[#This Row],[Account_key]],tbl_COA[Account_key],tbl_COA[SubClass2],"Not Found")</f>
        <v>Current Liabilities</v>
      </c>
      <c r="J809" t="str">
        <f>_xlfn.XLOOKUP(tbl_GL[[#This Row],[Account_key]],tbl_COA[Account_key],tbl_COA[SubAccount],,0)</f>
        <v>Accrued Expenses</v>
      </c>
      <c r="K809">
        <f>YEAR(tbl_GL[[#This Row],[Date]])</f>
        <v>2018</v>
      </c>
    </row>
    <row r="810" spans="1:11" hidden="1" x14ac:dyDescent="0.35">
      <c r="A810">
        <v>412.1</v>
      </c>
      <c r="B810" s="24">
        <v>43342</v>
      </c>
      <c r="C810">
        <v>1</v>
      </c>
      <c r="D810">
        <v>320</v>
      </c>
      <c r="E810" t="s">
        <v>99</v>
      </c>
      <c r="F810" s="15">
        <v>-169</v>
      </c>
      <c r="G810" t="str">
        <f>_xlfn.XLOOKUP(tbl_GL[[#This Row],[Account_key]],tbl_COA[Account_key],tbl_COA[Class],"Not Found")</f>
        <v>Operating account</v>
      </c>
      <c r="H810" t="str">
        <f>_xlfn.XLOOKUP(tbl_GL[[#This Row],[Account_key]],tbl_COA[Account_key],tbl_COA[SubClass],"Not Found")</f>
        <v>Operating Expenses</v>
      </c>
      <c r="I810" t="str">
        <f>_xlfn.XLOOKUP(tbl_GL[[#This Row],[Account_key]],tbl_COA[Account_key],tbl_COA[SubClass2],"Not Found")</f>
        <v>Administration</v>
      </c>
      <c r="J810" t="str">
        <f>_xlfn.XLOOKUP(tbl_GL[[#This Row],[Account_key]],tbl_COA[Account_key],tbl_COA[SubAccount],,0)</f>
        <v>Professional Services</v>
      </c>
      <c r="K810">
        <f>YEAR(tbl_GL[[#This Row],[Date]])</f>
        <v>2018</v>
      </c>
    </row>
    <row r="811" spans="1:11" hidden="1" x14ac:dyDescent="0.35">
      <c r="A811">
        <v>412.2</v>
      </c>
      <c r="B811" s="24">
        <v>43342</v>
      </c>
      <c r="C811">
        <v>1</v>
      </c>
      <c r="D811">
        <v>20</v>
      </c>
      <c r="E811" t="s">
        <v>99</v>
      </c>
      <c r="F811" s="15">
        <v>-169</v>
      </c>
      <c r="G811" t="str">
        <f>_xlfn.XLOOKUP(tbl_GL[[#This Row],[Account_key]],tbl_COA[Account_key],tbl_COA[Class],"Not Found")</f>
        <v>Assets</v>
      </c>
      <c r="H811" t="str">
        <f>_xlfn.XLOOKUP(tbl_GL[[#This Row],[Account_key]],tbl_COA[Account_key],tbl_COA[SubClass],"Not Found")</f>
        <v>Assets</v>
      </c>
      <c r="I811" t="str">
        <f>_xlfn.XLOOKUP(tbl_GL[[#This Row],[Account_key]],tbl_COA[Account_key],tbl_COA[SubClass2],"Not Found")</f>
        <v>Current Assets</v>
      </c>
      <c r="J811" t="str">
        <f>_xlfn.XLOOKUP(tbl_GL[[#This Row],[Account_key]],tbl_COA[Account_key],tbl_COA[SubAccount],,0)</f>
        <v>Cash in hand</v>
      </c>
      <c r="K811">
        <f>YEAR(tbl_GL[[#This Row],[Date]])</f>
        <v>2018</v>
      </c>
    </row>
    <row r="812" spans="1:11" hidden="1" x14ac:dyDescent="0.35">
      <c r="A812">
        <v>413.1</v>
      </c>
      <c r="B812" s="24">
        <v>43342</v>
      </c>
      <c r="C812">
        <v>1</v>
      </c>
      <c r="D812">
        <v>10</v>
      </c>
      <c r="E812" t="s">
        <v>98</v>
      </c>
      <c r="F812" s="15">
        <v>-2684</v>
      </c>
      <c r="G812" t="str">
        <f>_xlfn.XLOOKUP(tbl_GL[[#This Row],[Account_key]],tbl_COA[Account_key],tbl_COA[Class],"Not Found")</f>
        <v>Assets</v>
      </c>
      <c r="H812" t="str">
        <f>_xlfn.XLOOKUP(tbl_GL[[#This Row],[Account_key]],tbl_COA[Account_key],tbl_COA[SubClass],"Not Found")</f>
        <v>Assets</v>
      </c>
      <c r="I812" t="str">
        <f>_xlfn.XLOOKUP(tbl_GL[[#This Row],[Account_key]],tbl_COA[Account_key],tbl_COA[SubClass2],"Not Found")</f>
        <v>Current Assets</v>
      </c>
      <c r="J812" t="str">
        <f>_xlfn.XLOOKUP(tbl_GL[[#This Row],[Account_key]],tbl_COA[Account_key],tbl_COA[SubAccount],,0)</f>
        <v>Cash at Bank</v>
      </c>
      <c r="K812">
        <f>YEAR(tbl_GL[[#This Row],[Date]])</f>
        <v>2018</v>
      </c>
    </row>
    <row r="813" spans="1:11" hidden="1" x14ac:dyDescent="0.35">
      <c r="A813">
        <v>413.2</v>
      </c>
      <c r="B813" s="24">
        <v>43342</v>
      </c>
      <c r="C813">
        <v>1</v>
      </c>
      <c r="D813">
        <v>120</v>
      </c>
      <c r="E813" t="s">
        <v>98</v>
      </c>
      <c r="F813" s="15">
        <v>-2684</v>
      </c>
      <c r="G813" t="str">
        <f>_xlfn.XLOOKUP(tbl_GL[[#This Row],[Account_key]],tbl_COA[Account_key],tbl_COA[Class],"Not Found")</f>
        <v>Liabilities and Owners Equity</v>
      </c>
      <c r="H813" t="str">
        <f>_xlfn.XLOOKUP(tbl_GL[[#This Row],[Account_key]],tbl_COA[Account_key],tbl_COA[SubClass],"Not Found")</f>
        <v>Liabilities</v>
      </c>
      <c r="I813" t="str">
        <f>_xlfn.XLOOKUP(tbl_GL[[#This Row],[Account_key]],tbl_COA[Account_key],tbl_COA[SubClass2],"Not Found")</f>
        <v>Current Liabilities</v>
      </c>
      <c r="J813" t="str">
        <f>_xlfn.XLOOKUP(tbl_GL[[#This Row],[Account_key]],tbl_COA[Account_key],tbl_COA[SubAccount],,0)</f>
        <v>Accrued Expenses</v>
      </c>
      <c r="K813">
        <f>YEAR(tbl_GL[[#This Row],[Date]])</f>
        <v>2018</v>
      </c>
    </row>
    <row r="814" spans="1:11" hidden="1" x14ac:dyDescent="0.35">
      <c r="A814">
        <v>414.1</v>
      </c>
      <c r="B814" s="24">
        <v>43342</v>
      </c>
      <c r="C814">
        <v>1</v>
      </c>
      <c r="D814">
        <v>10</v>
      </c>
      <c r="E814" t="s">
        <v>98</v>
      </c>
      <c r="F814" s="15">
        <v>-2992</v>
      </c>
      <c r="G814" t="str">
        <f>_xlfn.XLOOKUP(tbl_GL[[#This Row],[Account_key]],tbl_COA[Account_key],tbl_COA[Class],"Not Found")</f>
        <v>Assets</v>
      </c>
      <c r="H814" t="str">
        <f>_xlfn.XLOOKUP(tbl_GL[[#This Row],[Account_key]],tbl_COA[Account_key],tbl_COA[SubClass],"Not Found")</f>
        <v>Assets</v>
      </c>
      <c r="I814" t="str">
        <f>_xlfn.XLOOKUP(tbl_GL[[#This Row],[Account_key]],tbl_COA[Account_key],tbl_COA[SubClass2],"Not Found")</f>
        <v>Current Assets</v>
      </c>
      <c r="J814" t="str">
        <f>_xlfn.XLOOKUP(tbl_GL[[#This Row],[Account_key]],tbl_COA[Account_key],tbl_COA[SubAccount],,0)</f>
        <v>Cash at Bank</v>
      </c>
      <c r="K814">
        <f>YEAR(tbl_GL[[#This Row],[Date]])</f>
        <v>2018</v>
      </c>
    </row>
    <row r="815" spans="1:11" hidden="1" x14ac:dyDescent="0.35">
      <c r="A815">
        <v>414.2</v>
      </c>
      <c r="B815" s="24">
        <v>43342</v>
      </c>
      <c r="C815">
        <v>1</v>
      </c>
      <c r="D815">
        <v>120</v>
      </c>
      <c r="E815" t="s">
        <v>98</v>
      </c>
      <c r="F815" s="15">
        <v>-2992</v>
      </c>
      <c r="G815" t="str">
        <f>_xlfn.XLOOKUP(tbl_GL[[#This Row],[Account_key]],tbl_COA[Account_key],tbl_COA[Class],"Not Found")</f>
        <v>Liabilities and Owners Equity</v>
      </c>
      <c r="H815" t="str">
        <f>_xlfn.XLOOKUP(tbl_GL[[#This Row],[Account_key]],tbl_COA[Account_key],tbl_COA[SubClass],"Not Found")</f>
        <v>Liabilities</v>
      </c>
      <c r="I815" t="str">
        <f>_xlfn.XLOOKUP(tbl_GL[[#This Row],[Account_key]],tbl_COA[Account_key],tbl_COA[SubClass2],"Not Found")</f>
        <v>Current Liabilities</v>
      </c>
      <c r="J815" t="str">
        <f>_xlfn.XLOOKUP(tbl_GL[[#This Row],[Account_key]],tbl_COA[Account_key],tbl_COA[SubAccount],,0)</f>
        <v>Accrued Expenses</v>
      </c>
      <c r="K815">
        <f>YEAR(tbl_GL[[#This Row],[Date]])</f>
        <v>2018</v>
      </c>
    </row>
    <row r="816" spans="1:11" hidden="1" x14ac:dyDescent="0.35">
      <c r="A816">
        <v>415.1</v>
      </c>
      <c r="B816" s="24">
        <v>43343</v>
      </c>
      <c r="C816">
        <v>1</v>
      </c>
      <c r="D816">
        <v>10</v>
      </c>
      <c r="E816" t="s">
        <v>110</v>
      </c>
      <c r="F816">
        <v>-22</v>
      </c>
      <c r="G816" t="str">
        <f>_xlfn.XLOOKUP(tbl_GL[[#This Row],[Account_key]],tbl_COA[Account_key],tbl_COA[Class],"Not Found")</f>
        <v>Assets</v>
      </c>
      <c r="H816" t="str">
        <f>_xlfn.XLOOKUP(tbl_GL[[#This Row],[Account_key]],tbl_COA[Account_key],tbl_COA[SubClass],"Not Found")</f>
        <v>Assets</v>
      </c>
      <c r="I816" t="str">
        <f>_xlfn.XLOOKUP(tbl_GL[[#This Row],[Account_key]],tbl_COA[Account_key],tbl_COA[SubClass2],"Not Found")</f>
        <v>Current Assets</v>
      </c>
      <c r="J816" t="str">
        <f>_xlfn.XLOOKUP(tbl_GL[[#This Row],[Account_key]],tbl_COA[Account_key],tbl_COA[SubAccount],,0)</f>
        <v>Cash at Bank</v>
      </c>
      <c r="K816">
        <f>YEAR(tbl_GL[[#This Row],[Date]])</f>
        <v>2018</v>
      </c>
    </row>
    <row r="817" spans="1:11" hidden="1" x14ac:dyDescent="0.35">
      <c r="A817">
        <v>415.2</v>
      </c>
      <c r="B817" s="24">
        <v>43343</v>
      </c>
      <c r="C817">
        <v>1</v>
      </c>
      <c r="D817">
        <v>430</v>
      </c>
      <c r="E817" t="s">
        <v>110</v>
      </c>
      <c r="F817">
        <v>-22</v>
      </c>
      <c r="G817" t="str">
        <f>_xlfn.XLOOKUP(tbl_GL[[#This Row],[Account_key]],tbl_COA[Account_key],tbl_COA[Class],"Not Found")</f>
        <v>Non-operating</v>
      </c>
      <c r="H817" t="str">
        <f>_xlfn.XLOOKUP(tbl_GL[[#This Row],[Account_key]],tbl_COA[Account_key],tbl_COA[SubClass],"Not Found")</f>
        <v>Exchange Loss/Gain</v>
      </c>
      <c r="I817" t="str">
        <f>_xlfn.XLOOKUP(tbl_GL[[#This Row],[Account_key]],tbl_COA[Account_key],tbl_COA[SubClass2],"Not Found")</f>
        <v>Exchange Loss/Gain</v>
      </c>
      <c r="J817" t="str">
        <f>_xlfn.XLOOKUP(tbl_GL[[#This Row],[Account_key]],tbl_COA[Account_key],tbl_COA[SubAccount],,0)</f>
        <v>Exchange Loss/Gain</v>
      </c>
      <c r="K817">
        <f>YEAR(tbl_GL[[#This Row],[Date]])</f>
        <v>2018</v>
      </c>
    </row>
    <row r="818" spans="1:11" hidden="1" x14ac:dyDescent="0.35">
      <c r="A818">
        <v>416.1</v>
      </c>
      <c r="B818" s="24">
        <v>43343</v>
      </c>
      <c r="C818">
        <v>1</v>
      </c>
      <c r="D818">
        <v>10</v>
      </c>
      <c r="E818" t="s">
        <v>113</v>
      </c>
      <c r="F818" s="15">
        <v>227</v>
      </c>
      <c r="G818" t="str">
        <f>_xlfn.XLOOKUP(tbl_GL[[#This Row],[Account_key]],tbl_COA[Account_key],tbl_COA[Class],"Not Found")</f>
        <v>Assets</v>
      </c>
      <c r="H818" t="str">
        <f>_xlfn.XLOOKUP(tbl_GL[[#This Row],[Account_key]],tbl_COA[Account_key],tbl_COA[SubClass],"Not Found")</f>
        <v>Assets</v>
      </c>
      <c r="I818" t="str">
        <f>_xlfn.XLOOKUP(tbl_GL[[#This Row],[Account_key]],tbl_COA[Account_key],tbl_COA[SubClass2],"Not Found")</f>
        <v>Current Assets</v>
      </c>
      <c r="J818" t="str">
        <f>_xlfn.XLOOKUP(tbl_GL[[#This Row],[Account_key]],tbl_COA[Account_key],tbl_COA[SubAccount],,0)</f>
        <v>Cash at Bank</v>
      </c>
      <c r="K818">
        <f>YEAR(tbl_GL[[#This Row],[Date]])</f>
        <v>2018</v>
      </c>
    </row>
    <row r="819" spans="1:11" hidden="1" x14ac:dyDescent="0.35">
      <c r="A819">
        <v>416.2</v>
      </c>
      <c r="B819" s="24">
        <v>43343</v>
      </c>
      <c r="C819">
        <v>1</v>
      </c>
      <c r="D819">
        <v>410</v>
      </c>
      <c r="E819" t="s">
        <v>113</v>
      </c>
      <c r="F819" s="15">
        <v>227</v>
      </c>
      <c r="G819" t="str">
        <f>_xlfn.XLOOKUP(tbl_GL[[#This Row],[Account_key]],tbl_COA[Account_key],tbl_COA[Class],"Not Found")</f>
        <v>Non-operating</v>
      </c>
      <c r="H819" t="str">
        <f>_xlfn.XLOOKUP(tbl_GL[[#This Row],[Account_key]],tbl_COA[Account_key],tbl_COA[SubClass],"Not Found")</f>
        <v>Interest Income</v>
      </c>
      <c r="I819" t="str">
        <f>_xlfn.XLOOKUP(tbl_GL[[#This Row],[Account_key]],tbl_COA[Account_key],tbl_COA[SubClass2],"Not Found")</f>
        <v>Interest Income</v>
      </c>
      <c r="J819" t="str">
        <f>_xlfn.XLOOKUP(tbl_GL[[#This Row],[Account_key]],tbl_COA[Account_key],tbl_COA[SubAccount],,0)</f>
        <v>Interest Income</v>
      </c>
      <c r="K819">
        <f>YEAR(tbl_GL[[#This Row],[Date]])</f>
        <v>2018</v>
      </c>
    </row>
    <row r="820" spans="1:11" hidden="1" x14ac:dyDescent="0.35">
      <c r="A820">
        <v>417.1</v>
      </c>
      <c r="B820" s="24">
        <v>43343</v>
      </c>
      <c r="C820">
        <v>1</v>
      </c>
      <c r="D820">
        <v>440</v>
      </c>
      <c r="E820" t="s">
        <v>112</v>
      </c>
      <c r="F820">
        <v>-400</v>
      </c>
      <c r="G820" t="str">
        <f>_xlfn.XLOOKUP(tbl_GL[[#This Row],[Account_key]],tbl_COA[Account_key],tbl_COA[Class],"Not Found")</f>
        <v>Interest &amp; Tax</v>
      </c>
      <c r="H820" t="str">
        <f>_xlfn.XLOOKUP(tbl_GL[[#This Row],[Account_key]],tbl_COA[Account_key],tbl_COA[SubClass],"Not Found")</f>
        <v>Interest Expense</v>
      </c>
      <c r="I820" t="str">
        <f>_xlfn.XLOOKUP(tbl_GL[[#This Row],[Account_key]],tbl_COA[Account_key],tbl_COA[SubClass2],"Not Found")</f>
        <v>Interest Expense</v>
      </c>
      <c r="J820" t="str">
        <f>_xlfn.XLOOKUP(tbl_GL[[#This Row],[Account_key]],tbl_COA[Account_key],tbl_COA[SubAccount],,0)</f>
        <v>Interest Expense</v>
      </c>
      <c r="K820">
        <f>YEAR(tbl_GL[[#This Row],[Date]])</f>
        <v>2018</v>
      </c>
    </row>
    <row r="821" spans="1:11" hidden="1" x14ac:dyDescent="0.35">
      <c r="A821">
        <v>417.2</v>
      </c>
      <c r="B821" s="24">
        <v>43343</v>
      </c>
      <c r="C821">
        <v>1</v>
      </c>
      <c r="D821">
        <v>121</v>
      </c>
      <c r="E821" t="s">
        <v>112</v>
      </c>
      <c r="F821">
        <v>400</v>
      </c>
      <c r="G821" t="str">
        <f>_xlfn.XLOOKUP(tbl_GL[[#This Row],[Account_key]],tbl_COA[Account_key],tbl_COA[Class],"Not Found")</f>
        <v>Liabilities and Owners Equity</v>
      </c>
      <c r="H821" t="str">
        <f>_xlfn.XLOOKUP(tbl_GL[[#This Row],[Account_key]],tbl_COA[Account_key],tbl_COA[SubClass],"Not Found")</f>
        <v>Liabilities</v>
      </c>
      <c r="I821" t="str">
        <f>_xlfn.XLOOKUP(tbl_GL[[#This Row],[Account_key]],tbl_COA[Account_key],tbl_COA[SubClass2],"Not Found")</f>
        <v>Current Liabilities</v>
      </c>
      <c r="J821" t="str">
        <f>_xlfn.XLOOKUP(tbl_GL[[#This Row],[Account_key]],tbl_COA[Account_key],tbl_COA[SubAccount],,0)</f>
        <v>Interest Payable</v>
      </c>
      <c r="K821">
        <f>YEAR(tbl_GL[[#This Row],[Date]])</f>
        <v>2018</v>
      </c>
    </row>
    <row r="822" spans="1:11" hidden="1" x14ac:dyDescent="0.35">
      <c r="A822">
        <v>418.1</v>
      </c>
      <c r="B822" s="24">
        <v>43343</v>
      </c>
      <c r="C822">
        <v>1</v>
      </c>
      <c r="D822">
        <v>400</v>
      </c>
      <c r="E822" t="s">
        <v>104</v>
      </c>
      <c r="F822" s="15">
        <v>-500</v>
      </c>
      <c r="G822" t="str">
        <f>_xlfn.XLOOKUP(tbl_GL[[#This Row],[Account_key]],tbl_COA[Account_key],tbl_COA[Class],"Not Found")</f>
        <v>Operating account</v>
      </c>
      <c r="H822" t="str">
        <f>_xlfn.XLOOKUP(tbl_GL[[#This Row],[Account_key]],tbl_COA[Account_key],tbl_COA[SubClass],"Not Found")</f>
        <v>Depreciation &amp; Amortization</v>
      </c>
      <c r="I822" t="str">
        <f>_xlfn.XLOOKUP(tbl_GL[[#This Row],[Account_key]],tbl_COA[Account_key],tbl_COA[SubClass2],"Not Found")</f>
        <v>Amortization</v>
      </c>
      <c r="J822" t="str">
        <f>_xlfn.XLOOKUP(tbl_GL[[#This Row],[Account_key]],tbl_COA[Account_key],tbl_COA[SubAccount],,0)</f>
        <v>Amortization of Intangible Assets</v>
      </c>
      <c r="K822">
        <f>YEAR(tbl_GL[[#This Row],[Date]])</f>
        <v>2018</v>
      </c>
    </row>
    <row r="823" spans="1:11" hidden="1" x14ac:dyDescent="0.35">
      <c r="A823">
        <v>418.2</v>
      </c>
      <c r="B823" s="24">
        <v>43343</v>
      </c>
      <c r="C823">
        <v>1</v>
      </c>
      <c r="D823">
        <v>100</v>
      </c>
      <c r="E823" t="s">
        <v>104</v>
      </c>
      <c r="F823" s="15">
        <v>-500</v>
      </c>
      <c r="G823" t="str">
        <f>_xlfn.XLOOKUP(tbl_GL[[#This Row],[Account_key]],tbl_COA[Account_key],tbl_COA[Class],"Not Found")</f>
        <v>Assets</v>
      </c>
      <c r="H823" t="str">
        <f>_xlfn.XLOOKUP(tbl_GL[[#This Row],[Account_key]],tbl_COA[Account_key],tbl_COA[SubClass],"Not Found")</f>
        <v>Assets</v>
      </c>
      <c r="I823" t="str">
        <f>_xlfn.XLOOKUP(tbl_GL[[#This Row],[Account_key]],tbl_COA[Account_key],tbl_COA[SubClass2],"Not Found")</f>
        <v>Non-Current Assets</v>
      </c>
      <c r="J823" t="str">
        <f>_xlfn.XLOOKUP(tbl_GL[[#This Row],[Account_key]],tbl_COA[Account_key],tbl_COA[SubAccount],,0)</f>
        <v>Patents and trademarks</v>
      </c>
      <c r="K823">
        <f>YEAR(tbl_GL[[#This Row],[Date]])</f>
        <v>2018</v>
      </c>
    </row>
    <row r="824" spans="1:11" hidden="1" x14ac:dyDescent="0.35">
      <c r="A824">
        <v>419.1</v>
      </c>
      <c r="B824" s="24">
        <v>43343</v>
      </c>
      <c r="C824">
        <v>1</v>
      </c>
      <c r="D824" s="9">
        <v>450</v>
      </c>
      <c r="E824" s="1" t="s">
        <v>108</v>
      </c>
      <c r="F824" s="15">
        <v>-5362</v>
      </c>
      <c r="G824" t="str">
        <f>_xlfn.XLOOKUP(tbl_GL[[#This Row],[Account_key]],tbl_COA[Account_key],tbl_COA[Class],"Not Found")</f>
        <v>Interest &amp; Tax</v>
      </c>
      <c r="H824" t="str">
        <f>_xlfn.XLOOKUP(tbl_GL[[#This Row],[Account_key]],tbl_COA[Account_key],tbl_COA[SubClass],"Not Found")</f>
        <v>Taxation</v>
      </c>
      <c r="I824" t="str">
        <f>_xlfn.XLOOKUP(tbl_GL[[#This Row],[Account_key]],tbl_COA[Account_key],tbl_COA[SubClass2],"Not Found")</f>
        <v>Taxation</v>
      </c>
      <c r="J824" t="str">
        <f>_xlfn.XLOOKUP(tbl_GL[[#This Row],[Account_key]],tbl_COA[Account_key],tbl_COA[SubAccount],,0)</f>
        <v>Taxation</v>
      </c>
      <c r="K824">
        <f>YEAR(tbl_GL[[#This Row],[Date]])</f>
        <v>2018</v>
      </c>
    </row>
    <row r="825" spans="1:11" hidden="1" x14ac:dyDescent="0.35">
      <c r="A825">
        <v>419.2</v>
      </c>
      <c r="B825" s="24">
        <v>43343</v>
      </c>
      <c r="C825">
        <v>1</v>
      </c>
      <c r="D825" s="9">
        <v>122</v>
      </c>
      <c r="E825" s="1" t="s">
        <v>108</v>
      </c>
      <c r="F825" s="15">
        <v>5362</v>
      </c>
      <c r="G825" t="str">
        <f>_xlfn.XLOOKUP(tbl_GL[[#This Row],[Account_key]],tbl_COA[Account_key],tbl_COA[Class],"Not Found")</f>
        <v>Liabilities and Owners Equity</v>
      </c>
      <c r="H825" t="str">
        <f>_xlfn.XLOOKUP(tbl_GL[[#This Row],[Account_key]],tbl_COA[Account_key],tbl_COA[SubClass],"Not Found")</f>
        <v>Liabilities</v>
      </c>
      <c r="I825" t="str">
        <f>_xlfn.XLOOKUP(tbl_GL[[#This Row],[Account_key]],tbl_COA[Account_key],tbl_COA[SubClass2],"Not Found")</f>
        <v>Current Liabilities</v>
      </c>
      <c r="J825" t="str">
        <f>_xlfn.XLOOKUP(tbl_GL[[#This Row],[Account_key]],tbl_COA[Account_key],tbl_COA[SubAccount],,0)</f>
        <v>Tax payable</v>
      </c>
      <c r="K825">
        <f>YEAR(tbl_GL[[#This Row],[Date]])</f>
        <v>2018</v>
      </c>
    </row>
    <row r="826" spans="1:11" hidden="1" x14ac:dyDescent="0.35">
      <c r="A826">
        <v>420.1</v>
      </c>
      <c r="B826" s="24">
        <v>43343</v>
      </c>
      <c r="C826">
        <v>1</v>
      </c>
      <c r="D826">
        <v>240</v>
      </c>
      <c r="E826" t="s">
        <v>56</v>
      </c>
      <c r="F826" s="15">
        <v>-8000</v>
      </c>
      <c r="G826" t="str">
        <f>_xlfn.XLOOKUP(tbl_GL[[#This Row],[Account_key]],tbl_COA[Account_key],tbl_COA[Class],"Not Found")</f>
        <v>Operating account</v>
      </c>
      <c r="H826" t="str">
        <f>_xlfn.XLOOKUP(tbl_GL[[#This Row],[Account_key]],tbl_COA[Account_key],tbl_COA[SubClass],"Not Found")</f>
        <v>Operating Expenses</v>
      </c>
      <c r="I826" t="str">
        <f>_xlfn.XLOOKUP(tbl_GL[[#This Row],[Account_key]],tbl_COA[Account_key],tbl_COA[SubClass2],"Not Found")</f>
        <v>Sales &amp; Distribution</v>
      </c>
      <c r="J826" t="str">
        <f>_xlfn.XLOOKUP(tbl_GL[[#This Row],[Account_key]],tbl_COA[Account_key],tbl_COA[SubAccount],,0)</f>
        <v>Salaries</v>
      </c>
      <c r="K826">
        <f>YEAR(tbl_GL[[#This Row],[Date]])</f>
        <v>2018</v>
      </c>
    </row>
    <row r="827" spans="1:11" hidden="1" x14ac:dyDescent="0.35">
      <c r="A827">
        <v>420.2</v>
      </c>
      <c r="B827" s="24">
        <v>43343</v>
      </c>
      <c r="C827">
        <v>1</v>
      </c>
      <c r="D827">
        <v>10</v>
      </c>
      <c r="E827" t="s">
        <v>56</v>
      </c>
      <c r="F827" s="15">
        <v>-8000</v>
      </c>
      <c r="G827" t="str">
        <f>_xlfn.XLOOKUP(tbl_GL[[#This Row],[Account_key]],tbl_COA[Account_key],tbl_COA[Class],"Not Found")</f>
        <v>Assets</v>
      </c>
      <c r="H827" t="str">
        <f>_xlfn.XLOOKUP(tbl_GL[[#This Row],[Account_key]],tbl_COA[Account_key],tbl_COA[SubClass],"Not Found")</f>
        <v>Assets</v>
      </c>
      <c r="I827" t="str">
        <f>_xlfn.XLOOKUP(tbl_GL[[#This Row],[Account_key]],tbl_COA[Account_key],tbl_COA[SubClass2],"Not Found")</f>
        <v>Current Assets</v>
      </c>
      <c r="J827" t="str">
        <f>_xlfn.XLOOKUP(tbl_GL[[#This Row],[Account_key]],tbl_COA[Account_key],tbl_COA[SubAccount],,0)</f>
        <v>Cash at Bank</v>
      </c>
      <c r="K827">
        <f>YEAR(tbl_GL[[#This Row],[Date]])</f>
        <v>2018</v>
      </c>
    </row>
    <row r="828" spans="1:11" hidden="1" x14ac:dyDescent="0.35">
      <c r="A828">
        <v>421.1</v>
      </c>
      <c r="B828" s="24">
        <v>43343</v>
      </c>
      <c r="C828">
        <v>1</v>
      </c>
      <c r="D828" s="8">
        <v>380</v>
      </c>
      <c r="E828" t="s">
        <v>101</v>
      </c>
      <c r="F828" s="14">
        <v>-10000</v>
      </c>
      <c r="G828" t="str">
        <f>_xlfn.XLOOKUP(tbl_GL[[#This Row],[Account_key]],tbl_COA[Account_key],tbl_COA[Class],"Not Found")</f>
        <v>Operating account</v>
      </c>
      <c r="H828" t="str">
        <f>_xlfn.XLOOKUP(tbl_GL[[#This Row],[Account_key]],tbl_COA[Account_key],tbl_COA[SubClass],"Not Found")</f>
        <v>Depreciation &amp; Amortization</v>
      </c>
      <c r="I828" t="str">
        <f>_xlfn.XLOOKUP(tbl_GL[[#This Row],[Account_key]],tbl_COA[Account_key],tbl_COA[SubClass2],"Not Found")</f>
        <v>Depreciation</v>
      </c>
      <c r="J828" t="str">
        <f>_xlfn.XLOOKUP(tbl_GL[[#This Row],[Account_key]],tbl_COA[Account_key],tbl_COA[SubAccount],,0)</f>
        <v>Equipment</v>
      </c>
      <c r="K828">
        <f>YEAR(tbl_GL[[#This Row],[Date]])</f>
        <v>2018</v>
      </c>
    </row>
    <row r="829" spans="1:11" hidden="1" x14ac:dyDescent="0.35">
      <c r="A829">
        <v>421.2</v>
      </c>
      <c r="B829" s="24">
        <v>43343</v>
      </c>
      <c r="C829">
        <v>1</v>
      </c>
      <c r="D829" s="8">
        <v>90</v>
      </c>
      <c r="E829" t="s">
        <v>101</v>
      </c>
      <c r="F829" s="14">
        <v>-10000</v>
      </c>
      <c r="G829" t="str">
        <f>_xlfn.XLOOKUP(tbl_GL[[#This Row],[Account_key]],tbl_COA[Account_key],tbl_COA[Class],"Not Found")</f>
        <v>Assets</v>
      </c>
      <c r="H829" t="str">
        <f>_xlfn.XLOOKUP(tbl_GL[[#This Row],[Account_key]],tbl_COA[Account_key],tbl_COA[SubClass],"Not Found")</f>
        <v>Assets</v>
      </c>
      <c r="I829" t="str">
        <f>_xlfn.XLOOKUP(tbl_GL[[#This Row],[Account_key]],tbl_COA[Account_key],tbl_COA[SubClass2],"Not Found")</f>
        <v>Non-Current Assets</v>
      </c>
      <c r="J829" t="str">
        <f>_xlfn.XLOOKUP(tbl_GL[[#This Row],[Account_key]],tbl_COA[Account_key],tbl_COA[SubAccount],,0)</f>
        <v>Office Furniture &amp; Equipment</v>
      </c>
      <c r="K829">
        <f>YEAR(tbl_GL[[#This Row],[Date]])</f>
        <v>2018</v>
      </c>
    </row>
    <row r="830" spans="1:11" hidden="1" x14ac:dyDescent="0.35">
      <c r="A830">
        <v>423.1</v>
      </c>
      <c r="B830" s="24">
        <v>43344</v>
      </c>
      <c r="C830">
        <v>1</v>
      </c>
      <c r="D830">
        <v>10</v>
      </c>
      <c r="E830" t="s">
        <v>98</v>
      </c>
      <c r="F830" s="15">
        <v>-2075</v>
      </c>
      <c r="G830" t="str">
        <f>_xlfn.XLOOKUP(tbl_GL[[#This Row],[Account_key]],tbl_COA[Account_key],tbl_COA[Class],"Not Found")</f>
        <v>Assets</v>
      </c>
      <c r="H830" t="str">
        <f>_xlfn.XLOOKUP(tbl_GL[[#This Row],[Account_key]],tbl_COA[Account_key],tbl_COA[SubClass],"Not Found")</f>
        <v>Assets</v>
      </c>
      <c r="I830" t="str">
        <f>_xlfn.XLOOKUP(tbl_GL[[#This Row],[Account_key]],tbl_COA[Account_key],tbl_COA[SubClass2],"Not Found")</f>
        <v>Current Assets</v>
      </c>
      <c r="J830" t="str">
        <f>_xlfn.XLOOKUP(tbl_GL[[#This Row],[Account_key]],tbl_COA[Account_key],tbl_COA[SubAccount],,0)</f>
        <v>Cash at Bank</v>
      </c>
      <c r="K830">
        <f>YEAR(tbl_GL[[#This Row],[Date]])</f>
        <v>2018</v>
      </c>
    </row>
    <row r="831" spans="1:11" hidden="1" x14ac:dyDescent="0.35">
      <c r="A831">
        <v>423.2</v>
      </c>
      <c r="B831" s="24">
        <v>43344</v>
      </c>
      <c r="C831">
        <v>1</v>
      </c>
      <c r="D831">
        <v>120</v>
      </c>
      <c r="E831" t="s">
        <v>98</v>
      </c>
      <c r="F831" s="15">
        <v>-2075</v>
      </c>
      <c r="G831" t="str">
        <f>_xlfn.XLOOKUP(tbl_GL[[#This Row],[Account_key]],tbl_COA[Account_key],tbl_COA[Class],"Not Found")</f>
        <v>Liabilities and Owners Equity</v>
      </c>
      <c r="H831" t="str">
        <f>_xlfn.XLOOKUP(tbl_GL[[#This Row],[Account_key]],tbl_COA[Account_key],tbl_COA[SubClass],"Not Found")</f>
        <v>Liabilities</v>
      </c>
      <c r="I831" t="str">
        <f>_xlfn.XLOOKUP(tbl_GL[[#This Row],[Account_key]],tbl_COA[Account_key],tbl_COA[SubClass2],"Not Found")</f>
        <v>Current Liabilities</v>
      </c>
      <c r="J831" t="str">
        <f>_xlfn.XLOOKUP(tbl_GL[[#This Row],[Account_key]],tbl_COA[Account_key],tbl_COA[SubAccount],,0)</f>
        <v>Accrued Expenses</v>
      </c>
      <c r="K831">
        <f>YEAR(tbl_GL[[#This Row],[Date]])</f>
        <v>2018</v>
      </c>
    </row>
    <row r="832" spans="1:11" hidden="1" x14ac:dyDescent="0.35">
      <c r="A832">
        <v>424.1</v>
      </c>
      <c r="B832" s="24">
        <v>43344</v>
      </c>
      <c r="C832">
        <v>1</v>
      </c>
      <c r="D832">
        <v>260</v>
      </c>
      <c r="E832" t="s">
        <v>97</v>
      </c>
      <c r="F832" s="15">
        <v>-2831</v>
      </c>
      <c r="G832" t="str">
        <f>_xlfn.XLOOKUP(tbl_GL[[#This Row],[Account_key]],tbl_COA[Account_key],tbl_COA[Class],"Not Found")</f>
        <v>Operating account</v>
      </c>
      <c r="H832" t="str">
        <f>_xlfn.XLOOKUP(tbl_GL[[#This Row],[Account_key]],tbl_COA[Account_key],tbl_COA[SubClass],"Not Found")</f>
        <v>Operating Expenses</v>
      </c>
      <c r="I832" t="str">
        <f>_xlfn.XLOOKUP(tbl_GL[[#This Row],[Account_key]],tbl_COA[Account_key],tbl_COA[SubClass2],"Not Found")</f>
        <v>Marketing</v>
      </c>
      <c r="J832" t="str">
        <f>_xlfn.XLOOKUP(tbl_GL[[#This Row],[Account_key]],tbl_COA[Account_key],tbl_COA[SubAccount],,0)</f>
        <v>Commissions</v>
      </c>
      <c r="K832">
        <f>YEAR(tbl_GL[[#This Row],[Date]])</f>
        <v>2018</v>
      </c>
    </row>
    <row r="833" spans="1:11" hidden="1" x14ac:dyDescent="0.35">
      <c r="A833">
        <v>424.2</v>
      </c>
      <c r="B833" s="24">
        <v>43344</v>
      </c>
      <c r="C833">
        <v>1</v>
      </c>
      <c r="D833">
        <v>120</v>
      </c>
      <c r="E833" t="s">
        <v>97</v>
      </c>
      <c r="F833" s="15">
        <v>2831</v>
      </c>
      <c r="G833" t="str">
        <f>_xlfn.XLOOKUP(tbl_GL[[#This Row],[Account_key]],tbl_COA[Account_key],tbl_COA[Class],"Not Found")</f>
        <v>Liabilities and Owners Equity</v>
      </c>
      <c r="H833" t="str">
        <f>_xlfn.XLOOKUP(tbl_GL[[#This Row],[Account_key]],tbl_COA[Account_key],tbl_COA[SubClass],"Not Found")</f>
        <v>Liabilities</v>
      </c>
      <c r="I833" t="str">
        <f>_xlfn.XLOOKUP(tbl_GL[[#This Row],[Account_key]],tbl_COA[Account_key],tbl_COA[SubClass2],"Not Found")</f>
        <v>Current Liabilities</v>
      </c>
      <c r="J833" t="str">
        <f>_xlfn.XLOOKUP(tbl_GL[[#This Row],[Account_key]],tbl_COA[Account_key],tbl_COA[SubAccount],,0)</f>
        <v>Accrued Expenses</v>
      </c>
      <c r="K833">
        <f>YEAR(tbl_GL[[#This Row],[Date]])</f>
        <v>2018</v>
      </c>
    </row>
    <row r="834" spans="1:11" hidden="1" x14ac:dyDescent="0.35">
      <c r="A834">
        <v>425.1</v>
      </c>
      <c r="B834" s="24">
        <v>43344</v>
      </c>
      <c r="C834">
        <v>1</v>
      </c>
      <c r="D834">
        <v>60</v>
      </c>
      <c r="E834" t="s">
        <v>84</v>
      </c>
      <c r="F834" s="15">
        <v>35000</v>
      </c>
      <c r="G834" t="str">
        <f>_xlfn.XLOOKUP(tbl_GL[[#This Row],[Account_key]],tbl_COA[Account_key],tbl_COA[Class],"Not Found")</f>
        <v>Assets</v>
      </c>
      <c r="H834" t="str">
        <f>_xlfn.XLOOKUP(tbl_GL[[#This Row],[Account_key]],tbl_COA[Account_key],tbl_COA[SubClass],"Not Found")</f>
        <v>Assets</v>
      </c>
      <c r="I834" t="str">
        <f>_xlfn.XLOOKUP(tbl_GL[[#This Row],[Account_key]],tbl_COA[Account_key],tbl_COA[SubClass2],"Not Found")</f>
        <v>Current Assets</v>
      </c>
      <c r="J834" t="str">
        <f>_xlfn.XLOOKUP(tbl_GL[[#This Row],[Account_key]],tbl_COA[Account_key],tbl_COA[SubAccount],,0)</f>
        <v>Inventory</v>
      </c>
      <c r="K834">
        <f>YEAR(tbl_GL[[#This Row],[Date]])</f>
        <v>2018</v>
      </c>
    </row>
    <row r="835" spans="1:11" hidden="1" x14ac:dyDescent="0.35">
      <c r="A835">
        <v>425.2</v>
      </c>
      <c r="B835" s="24">
        <v>43344</v>
      </c>
      <c r="C835">
        <v>1</v>
      </c>
      <c r="D835">
        <v>110</v>
      </c>
      <c r="E835" t="s">
        <v>84</v>
      </c>
      <c r="F835" s="15">
        <v>35000</v>
      </c>
      <c r="G835" t="str">
        <f>_xlfn.XLOOKUP(tbl_GL[[#This Row],[Account_key]],tbl_COA[Account_key],tbl_COA[Class],"Not Found")</f>
        <v>Liabilities and Owners Equity</v>
      </c>
      <c r="H835" t="str">
        <f>_xlfn.XLOOKUP(tbl_GL[[#This Row],[Account_key]],tbl_COA[Account_key],tbl_COA[SubClass],"Not Found")</f>
        <v>Liabilities</v>
      </c>
      <c r="I835" t="str">
        <f>_xlfn.XLOOKUP(tbl_GL[[#This Row],[Account_key]],tbl_COA[Account_key],tbl_COA[SubClass2],"Not Found")</f>
        <v>Current Liabilities</v>
      </c>
      <c r="J835" t="str">
        <f>_xlfn.XLOOKUP(tbl_GL[[#This Row],[Account_key]],tbl_COA[Account_key],tbl_COA[SubAccount],,0)</f>
        <v>Trade Payables</v>
      </c>
      <c r="K835">
        <f>YEAR(tbl_GL[[#This Row],[Date]])</f>
        <v>2018</v>
      </c>
    </row>
    <row r="836" spans="1:11" hidden="1" x14ac:dyDescent="0.35">
      <c r="A836">
        <v>426.1</v>
      </c>
      <c r="B836" s="24">
        <v>43346</v>
      </c>
      <c r="C836">
        <v>1</v>
      </c>
      <c r="D836">
        <v>30</v>
      </c>
      <c r="E836" t="s">
        <v>80</v>
      </c>
      <c r="F836" s="15">
        <v>-20060</v>
      </c>
      <c r="G836" t="str">
        <f>_xlfn.XLOOKUP(tbl_GL[[#This Row],[Account_key]],tbl_COA[Account_key],tbl_COA[Class],"Not Found")</f>
        <v>Assets</v>
      </c>
      <c r="H836" t="str">
        <f>_xlfn.XLOOKUP(tbl_GL[[#This Row],[Account_key]],tbl_COA[Account_key],tbl_COA[SubClass],"Not Found")</f>
        <v>Assets</v>
      </c>
      <c r="I836" t="str">
        <f>_xlfn.XLOOKUP(tbl_GL[[#This Row],[Account_key]],tbl_COA[Account_key],tbl_COA[SubClass2],"Not Found")</f>
        <v>Current Assets</v>
      </c>
      <c r="J836" t="str">
        <f>_xlfn.XLOOKUP(tbl_GL[[#This Row],[Account_key]],tbl_COA[Account_key],tbl_COA[SubAccount],,0)</f>
        <v>Trade Receivables</v>
      </c>
      <c r="K836">
        <f>YEAR(tbl_GL[[#This Row],[Date]])</f>
        <v>2018</v>
      </c>
    </row>
    <row r="837" spans="1:11" hidden="1" x14ac:dyDescent="0.35">
      <c r="A837">
        <v>426.2</v>
      </c>
      <c r="B837" s="24">
        <v>43346</v>
      </c>
      <c r="C837">
        <v>1</v>
      </c>
      <c r="D837">
        <v>10</v>
      </c>
      <c r="E837" t="s">
        <v>80</v>
      </c>
      <c r="F837" s="15">
        <v>20060</v>
      </c>
      <c r="G837" t="str">
        <f>_xlfn.XLOOKUP(tbl_GL[[#This Row],[Account_key]],tbl_COA[Account_key],tbl_COA[Class],"Not Found")</f>
        <v>Assets</v>
      </c>
      <c r="H837" t="str">
        <f>_xlfn.XLOOKUP(tbl_GL[[#This Row],[Account_key]],tbl_COA[Account_key],tbl_COA[SubClass],"Not Found")</f>
        <v>Assets</v>
      </c>
      <c r="I837" t="str">
        <f>_xlfn.XLOOKUP(tbl_GL[[#This Row],[Account_key]],tbl_COA[Account_key],tbl_COA[SubClass2],"Not Found")</f>
        <v>Current Assets</v>
      </c>
      <c r="J837" t="str">
        <f>_xlfn.XLOOKUP(tbl_GL[[#This Row],[Account_key]],tbl_COA[Account_key],tbl_COA[SubAccount],,0)</f>
        <v>Cash at Bank</v>
      </c>
      <c r="K837">
        <f>YEAR(tbl_GL[[#This Row],[Date]])</f>
        <v>2018</v>
      </c>
    </row>
    <row r="838" spans="1:11" hidden="1" x14ac:dyDescent="0.35">
      <c r="A838">
        <v>427.1</v>
      </c>
      <c r="B838" s="24">
        <v>43347</v>
      </c>
      <c r="C838">
        <v>1</v>
      </c>
      <c r="D838">
        <v>230</v>
      </c>
      <c r="E838" t="s">
        <v>4</v>
      </c>
      <c r="F838" s="14">
        <v>-1508</v>
      </c>
      <c r="G838" t="str">
        <f>_xlfn.XLOOKUP(tbl_GL[[#This Row],[Account_key]],tbl_COA[Account_key],tbl_COA[Class],"Not Found")</f>
        <v>Trading account</v>
      </c>
      <c r="H838" t="str">
        <f>_xlfn.XLOOKUP(tbl_GL[[#This Row],[Account_key]],tbl_COA[Account_key],tbl_COA[SubClass],"Not Found")</f>
        <v>Cost of Sales</v>
      </c>
      <c r="I838" t="str">
        <f>_xlfn.XLOOKUP(tbl_GL[[#This Row],[Account_key]],tbl_COA[Account_key],tbl_COA[SubClass2],"Not Found")</f>
        <v>Cost of Sales</v>
      </c>
      <c r="J838" t="str">
        <f>_xlfn.XLOOKUP(tbl_GL[[#This Row],[Account_key]],tbl_COA[Account_key],tbl_COA[SubAccount],,0)</f>
        <v>Cost of Sales</v>
      </c>
      <c r="K838">
        <f>YEAR(tbl_GL[[#This Row],[Date]])</f>
        <v>2018</v>
      </c>
    </row>
    <row r="839" spans="1:11" hidden="1" x14ac:dyDescent="0.35">
      <c r="A839">
        <v>427.2</v>
      </c>
      <c r="B839" s="24">
        <v>43347</v>
      </c>
      <c r="C839">
        <v>1</v>
      </c>
      <c r="D839">
        <v>60</v>
      </c>
      <c r="E839" t="s">
        <v>4</v>
      </c>
      <c r="F839" s="15">
        <v>-1508</v>
      </c>
      <c r="G839" t="str">
        <f>_xlfn.XLOOKUP(tbl_GL[[#This Row],[Account_key]],tbl_COA[Account_key],tbl_COA[Class],"Not Found")</f>
        <v>Assets</v>
      </c>
      <c r="H839" t="str">
        <f>_xlfn.XLOOKUP(tbl_GL[[#This Row],[Account_key]],tbl_COA[Account_key],tbl_COA[SubClass],"Not Found")</f>
        <v>Assets</v>
      </c>
      <c r="I839" t="str">
        <f>_xlfn.XLOOKUP(tbl_GL[[#This Row],[Account_key]],tbl_COA[Account_key],tbl_COA[SubClass2],"Not Found")</f>
        <v>Current Assets</v>
      </c>
      <c r="J839" t="str">
        <f>_xlfn.XLOOKUP(tbl_GL[[#This Row],[Account_key]],tbl_COA[Account_key],tbl_COA[SubAccount],,0)</f>
        <v>Inventory</v>
      </c>
      <c r="K839">
        <f>YEAR(tbl_GL[[#This Row],[Date]])</f>
        <v>2018</v>
      </c>
    </row>
    <row r="840" spans="1:11" hidden="1" x14ac:dyDescent="0.35">
      <c r="A840">
        <v>428.1</v>
      </c>
      <c r="B840" s="24">
        <v>43347</v>
      </c>
      <c r="C840">
        <v>1</v>
      </c>
      <c r="D840">
        <v>210</v>
      </c>
      <c r="E840" t="s">
        <v>7</v>
      </c>
      <c r="F840" s="15">
        <v>5027</v>
      </c>
      <c r="G840" t="str">
        <f>_xlfn.XLOOKUP(tbl_GL[[#This Row],[Account_key]],tbl_COA[Account_key],tbl_COA[Class],"Not Found")</f>
        <v>Trading account</v>
      </c>
      <c r="H840" t="str">
        <f>_xlfn.XLOOKUP(tbl_GL[[#This Row],[Account_key]],tbl_COA[Account_key],tbl_COA[SubClass],"Not Found")</f>
        <v>Sales</v>
      </c>
      <c r="I840" t="str">
        <f>_xlfn.XLOOKUP(tbl_GL[[#This Row],[Account_key]],tbl_COA[Account_key],tbl_COA[SubClass2],"Not Found")</f>
        <v>Sales</v>
      </c>
      <c r="J840" t="str">
        <f>_xlfn.XLOOKUP(tbl_GL[[#This Row],[Account_key]],tbl_COA[Account_key],tbl_COA[SubAccount],,0)</f>
        <v>Sales</v>
      </c>
      <c r="K840">
        <f>YEAR(tbl_GL[[#This Row],[Date]])</f>
        <v>2018</v>
      </c>
    </row>
    <row r="841" spans="1:11" hidden="1" x14ac:dyDescent="0.35">
      <c r="A841">
        <v>428.2</v>
      </c>
      <c r="B841" s="24">
        <v>43347</v>
      </c>
      <c r="C841">
        <v>1</v>
      </c>
      <c r="D841">
        <v>10</v>
      </c>
      <c r="E841" t="s">
        <v>7</v>
      </c>
      <c r="F841" s="15">
        <v>5027</v>
      </c>
      <c r="G841" t="str">
        <f>_xlfn.XLOOKUP(tbl_GL[[#This Row],[Account_key]],tbl_COA[Account_key],tbl_COA[Class],"Not Found")</f>
        <v>Assets</v>
      </c>
      <c r="H841" t="str">
        <f>_xlfn.XLOOKUP(tbl_GL[[#This Row],[Account_key]],tbl_COA[Account_key],tbl_COA[SubClass],"Not Found")</f>
        <v>Assets</v>
      </c>
      <c r="I841" t="str">
        <f>_xlfn.XLOOKUP(tbl_GL[[#This Row],[Account_key]],tbl_COA[Account_key],tbl_COA[SubClass2],"Not Found")</f>
        <v>Current Assets</v>
      </c>
      <c r="J841" t="str">
        <f>_xlfn.XLOOKUP(tbl_GL[[#This Row],[Account_key]],tbl_COA[Account_key],tbl_COA[SubAccount],,0)</f>
        <v>Cash at Bank</v>
      </c>
      <c r="K841">
        <f>YEAR(tbl_GL[[#This Row],[Date]])</f>
        <v>2018</v>
      </c>
    </row>
    <row r="842" spans="1:11" hidden="1" x14ac:dyDescent="0.35">
      <c r="A842">
        <v>429.1</v>
      </c>
      <c r="B842" s="24">
        <v>43347</v>
      </c>
      <c r="C842">
        <v>1</v>
      </c>
      <c r="D842">
        <v>230</v>
      </c>
      <c r="E842" t="s">
        <v>4</v>
      </c>
      <c r="F842" s="14">
        <v>-5586</v>
      </c>
      <c r="G842" t="str">
        <f>_xlfn.XLOOKUP(tbl_GL[[#This Row],[Account_key]],tbl_COA[Account_key],tbl_COA[Class],"Not Found")</f>
        <v>Trading account</v>
      </c>
      <c r="H842" t="str">
        <f>_xlfn.XLOOKUP(tbl_GL[[#This Row],[Account_key]],tbl_COA[Account_key],tbl_COA[SubClass],"Not Found")</f>
        <v>Cost of Sales</v>
      </c>
      <c r="I842" t="str">
        <f>_xlfn.XLOOKUP(tbl_GL[[#This Row],[Account_key]],tbl_COA[Account_key],tbl_COA[SubClass2],"Not Found")</f>
        <v>Cost of Sales</v>
      </c>
      <c r="J842" t="str">
        <f>_xlfn.XLOOKUP(tbl_GL[[#This Row],[Account_key]],tbl_COA[Account_key],tbl_COA[SubAccount],,0)</f>
        <v>Cost of Sales</v>
      </c>
      <c r="K842">
        <f>YEAR(tbl_GL[[#This Row],[Date]])</f>
        <v>2018</v>
      </c>
    </row>
    <row r="843" spans="1:11" hidden="1" x14ac:dyDescent="0.35">
      <c r="A843">
        <v>429.2</v>
      </c>
      <c r="B843" s="24">
        <v>43347</v>
      </c>
      <c r="C843">
        <v>1</v>
      </c>
      <c r="D843">
        <v>60</v>
      </c>
      <c r="E843" t="s">
        <v>4</v>
      </c>
      <c r="F843" s="15">
        <v>-5586</v>
      </c>
      <c r="G843" t="str">
        <f>_xlfn.XLOOKUP(tbl_GL[[#This Row],[Account_key]],tbl_COA[Account_key],tbl_COA[Class],"Not Found")</f>
        <v>Assets</v>
      </c>
      <c r="H843" t="str">
        <f>_xlfn.XLOOKUP(tbl_GL[[#This Row],[Account_key]],tbl_COA[Account_key],tbl_COA[SubClass],"Not Found")</f>
        <v>Assets</v>
      </c>
      <c r="I843" t="str">
        <f>_xlfn.XLOOKUP(tbl_GL[[#This Row],[Account_key]],tbl_COA[Account_key],tbl_COA[SubClass2],"Not Found")</f>
        <v>Current Assets</v>
      </c>
      <c r="J843" t="str">
        <f>_xlfn.XLOOKUP(tbl_GL[[#This Row],[Account_key]],tbl_COA[Account_key],tbl_COA[SubAccount],,0)</f>
        <v>Inventory</v>
      </c>
      <c r="K843">
        <f>YEAR(tbl_GL[[#This Row],[Date]])</f>
        <v>2018</v>
      </c>
    </row>
    <row r="844" spans="1:11" hidden="1" x14ac:dyDescent="0.35">
      <c r="A844">
        <v>430.1</v>
      </c>
      <c r="B844" s="24">
        <v>43347</v>
      </c>
      <c r="C844">
        <v>1</v>
      </c>
      <c r="D844">
        <v>210</v>
      </c>
      <c r="E844" t="s">
        <v>8</v>
      </c>
      <c r="F844" s="15">
        <v>18619</v>
      </c>
      <c r="G844" t="str">
        <f>_xlfn.XLOOKUP(tbl_GL[[#This Row],[Account_key]],tbl_COA[Account_key],tbl_COA[Class],"Not Found")</f>
        <v>Trading account</v>
      </c>
      <c r="H844" t="str">
        <f>_xlfn.XLOOKUP(tbl_GL[[#This Row],[Account_key]],tbl_COA[Account_key],tbl_COA[SubClass],"Not Found")</f>
        <v>Sales</v>
      </c>
      <c r="I844" t="str">
        <f>_xlfn.XLOOKUP(tbl_GL[[#This Row],[Account_key]],tbl_COA[Account_key],tbl_COA[SubClass2],"Not Found")</f>
        <v>Sales</v>
      </c>
      <c r="J844" t="str">
        <f>_xlfn.XLOOKUP(tbl_GL[[#This Row],[Account_key]],tbl_COA[Account_key],tbl_COA[SubAccount],,0)</f>
        <v>Sales</v>
      </c>
      <c r="K844">
        <f>YEAR(tbl_GL[[#This Row],[Date]])</f>
        <v>2018</v>
      </c>
    </row>
    <row r="845" spans="1:11" hidden="1" x14ac:dyDescent="0.35">
      <c r="A845">
        <v>430.2</v>
      </c>
      <c r="B845" s="24">
        <v>43347</v>
      </c>
      <c r="C845">
        <v>1</v>
      </c>
      <c r="D845">
        <v>30</v>
      </c>
      <c r="E845" t="s">
        <v>8</v>
      </c>
      <c r="F845" s="15">
        <v>18619</v>
      </c>
      <c r="G845" t="str">
        <f>_xlfn.XLOOKUP(tbl_GL[[#This Row],[Account_key]],tbl_COA[Account_key],tbl_COA[Class],"Not Found")</f>
        <v>Assets</v>
      </c>
      <c r="H845" t="str">
        <f>_xlfn.XLOOKUP(tbl_GL[[#This Row],[Account_key]],tbl_COA[Account_key],tbl_COA[SubClass],"Not Found")</f>
        <v>Assets</v>
      </c>
      <c r="I845" t="str">
        <f>_xlfn.XLOOKUP(tbl_GL[[#This Row],[Account_key]],tbl_COA[Account_key],tbl_COA[SubClass2],"Not Found")</f>
        <v>Current Assets</v>
      </c>
      <c r="J845" t="str">
        <f>_xlfn.XLOOKUP(tbl_GL[[#This Row],[Account_key]],tbl_COA[Account_key],tbl_COA[SubAccount],,0)</f>
        <v>Trade Receivables</v>
      </c>
      <c r="K845">
        <f>YEAR(tbl_GL[[#This Row],[Date]])</f>
        <v>2018</v>
      </c>
    </row>
    <row r="846" spans="1:11" hidden="1" x14ac:dyDescent="0.35">
      <c r="A846">
        <v>431.1</v>
      </c>
      <c r="B846" s="24">
        <v>43348</v>
      </c>
      <c r="C846">
        <v>1</v>
      </c>
      <c r="D846">
        <v>330</v>
      </c>
      <c r="E846" t="s">
        <v>97</v>
      </c>
      <c r="F846" s="15">
        <v>-2311</v>
      </c>
      <c r="G846" t="str">
        <f>_xlfn.XLOOKUP(tbl_GL[[#This Row],[Account_key]],tbl_COA[Account_key],tbl_COA[Class],"Not Found")</f>
        <v>Operating account</v>
      </c>
      <c r="H846" t="str">
        <f>_xlfn.XLOOKUP(tbl_GL[[#This Row],[Account_key]],tbl_COA[Account_key],tbl_COA[SubClass],"Not Found")</f>
        <v>Operating Expenses</v>
      </c>
      <c r="I846" t="str">
        <f>_xlfn.XLOOKUP(tbl_GL[[#This Row],[Account_key]],tbl_COA[Account_key],tbl_COA[SubClass2],"Not Found")</f>
        <v>Administration</v>
      </c>
      <c r="J846" t="str">
        <f>_xlfn.XLOOKUP(tbl_GL[[#This Row],[Account_key]],tbl_COA[Account_key],tbl_COA[SubAccount],,0)</f>
        <v>Telephone</v>
      </c>
      <c r="K846">
        <f>YEAR(tbl_GL[[#This Row],[Date]])</f>
        <v>2018</v>
      </c>
    </row>
    <row r="847" spans="1:11" hidden="1" x14ac:dyDescent="0.35">
      <c r="A847">
        <v>431.2</v>
      </c>
      <c r="B847" s="24">
        <v>43348</v>
      </c>
      <c r="C847">
        <v>1</v>
      </c>
      <c r="D847">
        <v>120</v>
      </c>
      <c r="E847" t="s">
        <v>97</v>
      </c>
      <c r="F847" s="15">
        <v>2311</v>
      </c>
      <c r="G847" t="str">
        <f>_xlfn.XLOOKUP(tbl_GL[[#This Row],[Account_key]],tbl_COA[Account_key],tbl_COA[Class],"Not Found")</f>
        <v>Liabilities and Owners Equity</v>
      </c>
      <c r="H847" t="str">
        <f>_xlfn.XLOOKUP(tbl_GL[[#This Row],[Account_key]],tbl_COA[Account_key],tbl_COA[SubClass],"Not Found")</f>
        <v>Liabilities</v>
      </c>
      <c r="I847" t="str">
        <f>_xlfn.XLOOKUP(tbl_GL[[#This Row],[Account_key]],tbl_COA[Account_key],tbl_COA[SubClass2],"Not Found")</f>
        <v>Current Liabilities</v>
      </c>
      <c r="J847" t="str">
        <f>_xlfn.XLOOKUP(tbl_GL[[#This Row],[Account_key]],tbl_COA[Account_key],tbl_COA[SubAccount],,0)</f>
        <v>Accrued Expenses</v>
      </c>
      <c r="K847">
        <f>YEAR(tbl_GL[[#This Row],[Date]])</f>
        <v>2018</v>
      </c>
    </row>
    <row r="848" spans="1:11" hidden="1" x14ac:dyDescent="0.35">
      <c r="A848">
        <v>432.1</v>
      </c>
      <c r="B848" s="24">
        <v>43351</v>
      </c>
      <c r="C848">
        <v>1</v>
      </c>
      <c r="D848">
        <v>260</v>
      </c>
      <c r="E848" t="s">
        <v>83</v>
      </c>
      <c r="F848" s="15">
        <v>1256</v>
      </c>
      <c r="G848" t="str">
        <f>_xlfn.XLOOKUP(tbl_GL[[#This Row],[Account_key]],tbl_COA[Account_key],tbl_COA[Class],"Not Found")</f>
        <v>Operating account</v>
      </c>
      <c r="H848" t="str">
        <f>_xlfn.XLOOKUP(tbl_GL[[#This Row],[Account_key]],tbl_COA[Account_key],tbl_COA[SubClass],"Not Found")</f>
        <v>Operating Expenses</v>
      </c>
      <c r="I848" t="str">
        <f>_xlfn.XLOOKUP(tbl_GL[[#This Row],[Account_key]],tbl_COA[Account_key],tbl_COA[SubClass2],"Not Found")</f>
        <v>Marketing</v>
      </c>
      <c r="J848" t="str">
        <f>_xlfn.XLOOKUP(tbl_GL[[#This Row],[Account_key]],tbl_COA[Account_key],tbl_COA[SubAccount],,0)</f>
        <v>Commissions</v>
      </c>
      <c r="K848">
        <f>YEAR(tbl_GL[[#This Row],[Date]])</f>
        <v>2018</v>
      </c>
    </row>
    <row r="849" spans="1:11" hidden="1" x14ac:dyDescent="0.35">
      <c r="A849">
        <v>432.2</v>
      </c>
      <c r="B849" s="24">
        <v>43351</v>
      </c>
      <c r="C849">
        <v>1</v>
      </c>
      <c r="D849">
        <v>20</v>
      </c>
      <c r="E849" t="s">
        <v>83</v>
      </c>
      <c r="F849" s="15">
        <v>1256</v>
      </c>
      <c r="G849" t="str">
        <f>_xlfn.XLOOKUP(tbl_GL[[#This Row],[Account_key]],tbl_COA[Account_key],tbl_COA[Class],"Not Found")</f>
        <v>Assets</v>
      </c>
      <c r="H849" t="str">
        <f>_xlfn.XLOOKUP(tbl_GL[[#This Row],[Account_key]],tbl_COA[Account_key],tbl_COA[SubClass],"Not Found")</f>
        <v>Assets</v>
      </c>
      <c r="I849" t="str">
        <f>_xlfn.XLOOKUP(tbl_GL[[#This Row],[Account_key]],tbl_COA[Account_key],tbl_COA[SubClass2],"Not Found")</f>
        <v>Current Assets</v>
      </c>
      <c r="J849" t="str">
        <f>_xlfn.XLOOKUP(tbl_GL[[#This Row],[Account_key]],tbl_COA[Account_key],tbl_COA[SubAccount],,0)</f>
        <v>Cash in hand</v>
      </c>
      <c r="K849">
        <f>YEAR(tbl_GL[[#This Row],[Date]])</f>
        <v>2018</v>
      </c>
    </row>
    <row r="850" spans="1:11" hidden="1" x14ac:dyDescent="0.35">
      <c r="A850">
        <v>433.1</v>
      </c>
      <c r="B850" s="24">
        <v>43351</v>
      </c>
      <c r="C850">
        <v>1</v>
      </c>
      <c r="D850">
        <v>350</v>
      </c>
      <c r="E850" t="s">
        <v>97</v>
      </c>
      <c r="F850" s="15">
        <v>-2748</v>
      </c>
      <c r="G850" t="str">
        <f>_xlfn.XLOOKUP(tbl_GL[[#This Row],[Account_key]],tbl_COA[Account_key],tbl_COA[Class],"Not Found")</f>
        <v>Operating account</v>
      </c>
      <c r="H850" t="str">
        <f>_xlfn.XLOOKUP(tbl_GL[[#This Row],[Account_key]],tbl_COA[Account_key],tbl_COA[SubClass],"Not Found")</f>
        <v>Operating Expenses</v>
      </c>
      <c r="I850" t="str">
        <f>_xlfn.XLOOKUP(tbl_GL[[#This Row],[Account_key]],tbl_COA[Account_key],tbl_COA[SubClass2],"Not Found")</f>
        <v>Administration</v>
      </c>
      <c r="J850" t="str">
        <f>_xlfn.XLOOKUP(tbl_GL[[#This Row],[Account_key]],tbl_COA[Account_key],tbl_COA[SubAccount],,0)</f>
        <v>Other Expenses</v>
      </c>
      <c r="K850">
        <f>YEAR(tbl_GL[[#This Row],[Date]])</f>
        <v>2018</v>
      </c>
    </row>
    <row r="851" spans="1:11" hidden="1" x14ac:dyDescent="0.35">
      <c r="A851">
        <v>433.2</v>
      </c>
      <c r="B851" s="24">
        <v>43351</v>
      </c>
      <c r="C851">
        <v>1</v>
      </c>
      <c r="D851">
        <v>120</v>
      </c>
      <c r="E851" t="s">
        <v>97</v>
      </c>
      <c r="F851" s="15">
        <v>2748</v>
      </c>
      <c r="G851" t="str">
        <f>_xlfn.XLOOKUP(tbl_GL[[#This Row],[Account_key]],tbl_COA[Account_key],tbl_COA[Class],"Not Found")</f>
        <v>Liabilities and Owners Equity</v>
      </c>
      <c r="H851" t="str">
        <f>_xlfn.XLOOKUP(tbl_GL[[#This Row],[Account_key]],tbl_COA[Account_key],tbl_COA[SubClass],"Not Found")</f>
        <v>Liabilities</v>
      </c>
      <c r="I851" t="str">
        <f>_xlfn.XLOOKUP(tbl_GL[[#This Row],[Account_key]],tbl_COA[Account_key],tbl_COA[SubClass2],"Not Found")</f>
        <v>Current Liabilities</v>
      </c>
      <c r="J851" t="str">
        <f>_xlfn.XLOOKUP(tbl_GL[[#This Row],[Account_key]],tbl_COA[Account_key],tbl_COA[SubAccount],,0)</f>
        <v>Accrued Expenses</v>
      </c>
      <c r="K851">
        <f>YEAR(tbl_GL[[#This Row],[Date]])</f>
        <v>2018</v>
      </c>
    </row>
    <row r="852" spans="1:11" hidden="1" x14ac:dyDescent="0.35">
      <c r="A852">
        <v>434.1</v>
      </c>
      <c r="B852" s="24">
        <v>43353</v>
      </c>
      <c r="C852">
        <v>1</v>
      </c>
      <c r="D852">
        <v>10</v>
      </c>
      <c r="E852" t="s">
        <v>98</v>
      </c>
      <c r="F852" s="15">
        <v>-2478</v>
      </c>
      <c r="G852" t="str">
        <f>_xlfn.XLOOKUP(tbl_GL[[#This Row],[Account_key]],tbl_COA[Account_key],tbl_COA[Class],"Not Found")</f>
        <v>Assets</v>
      </c>
      <c r="H852" t="str">
        <f>_xlfn.XLOOKUP(tbl_GL[[#This Row],[Account_key]],tbl_COA[Account_key],tbl_COA[SubClass],"Not Found")</f>
        <v>Assets</v>
      </c>
      <c r="I852" t="str">
        <f>_xlfn.XLOOKUP(tbl_GL[[#This Row],[Account_key]],tbl_COA[Account_key],tbl_COA[SubClass2],"Not Found")</f>
        <v>Current Assets</v>
      </c>
      <c r="J852" t="str">
        <f>_xlfn.XLOOKUP(tbl_GL[[#This Row],[Account_key]],tbl_COA[Account_key],tbl_COA[SubAccount],,0)</f>
        <v>Cash at Bank</v>
      </c>
      <c r="K852">
        <f>YEAR(tbl_GL[[#This Row],[Date]])</f>
        <v>2018</v>
      </c>
    </row>
    <row r="853" spans="1:11" hidden="1" x14ac:dyDescent="0.35">
      <c r="A853">
        <v>434.2</v>
      </c>
      <c r="B853" s="24">
        <v>43353</v>
      </c>
      <c r="C853">
        <v>1</v>
      </c>
      <c r="D853">
        <v>120</v>
      </c>
      <c r="E853" t="s">
        <v>98</v>
      </c>
      <c r="F853" s="15">
        <v>-2478</v>
      </c>
      <c r="G853" t="str">
        <f>_xlfn.XLOOKUP(tbl_GL[[#This Row],[Account_key]],tbl_COA[Account_key],tbl_COA[Class],"Not Found")</f>
        <v>Liabilities and Owners Equity</v>
      </c>
      <c r="H853" t="str">
        <f>_xlfn.XLOOKUP(tbl_GL[[#This Row],[Account_key]],tbl_COA[Account_key],tbl_COA[SubClass],"Not Found")</f>
        <v>Liabilities</v>
      </c>
      <c r="I853" t="str">
        <f>_xlfn.XLOOKUP(tbl_GL[[#This Row],[Account_key]],tbl_COA[Account_key],tbl_COA[SubClass2],"Not Found")</f>
        <v>Current Liabilities</v>
      </c>
      <c r="J853" t="str">
        <f>_xlfn.XLOOKUP(tbl_GL[[#This Row],[Account_key]],tbl_COA[Account_key],tbl_COA[SubAccount],,0)</f>
        <v>Accrued Expenses</v>
      </c>
      <c r="K853">
        <f>YEAR(tbl_GL[[#This Row],[Date]])</f>
        <v>2018</v>
      </c>
    </row>
    <row r="854" spans="1:11" hidden="1" x14ac:dyDescent="0.35">
      <c r="A854">
        <v>435.1</v>
      </c>
      <c r="B854" s="24">
        <v>43354</v>
      </c>
      <c r="C854">
        <v>1</v>
      </c>
      <c r="D854">
        <v>340</v>
      </c>
      <c r="E854" t="s">
        <v>97</v>
      </c>
      <c r="F854" s="15">
        <v>-2302</v>
      </c>
      <c r="G854" t="str">
        <f>_xlfn.XLOOKUP(tbl_GL[[#This Row],[Account_key]],tbl_COA[Account_key],tbl_COA[Class],"Not Found")</f>
        <v>Operating account</v>
      </c>
      <c r="H854" t="str">
        <f>_xlfn.XLOOKUP(tbl_GL[[#This Row],[Account_key]],tbl_COA[Account_key],tbl_COA[SubClass],"Not Found")</f>
        <v>Operating Expenses</v>
      </c>
      <c r="I854" t="str">
        <f>_xlfn.XLOOKUP(tbl_GL[[#This Row],[Account_key]],tbl_COA[Account_key],tbl_COA[SubClass2],"Not Found")</f>
        <v>Administration</v>
      </c>
      <c r="J854" t="str">
        <f>_xlfn.XLOOKUP(tbl_GL[[#This Row],[Account_key]],tbl_COA[Account_key],tbl_COA[SubAccount],,0)</f>
        <v>Utilities</v>
      </c>
      <c r="K854">
        <f>YEAR(tbl_GL[[#This Row],[Date]])</f>
        <v>2018</v>
      </c>
    </row>
    <row r="855" spans="1:11" hidden="1" x14ac:dyDescent="0.35">
      <c r="A855">
        <v>435.2</v>
      </c>
      <c r="B855" s="24">
        <v>43354</v>
      </c>
      <c r="C855">
        <v>1</v>
      </c>
      <c r="D855">
        <v>120</v>
      </c>
      <c r="E855" t="s">
        <v>97</v>
      </c>
      <c r="F855" s="15">
        <v>2302</v>
      </c>
      <c r="G855" t="str">
        <f>_xlfn.XLOOKUP(tbl_GL[[#This Row],[Account_key]],tbl_COA[Account_key],tbl_COA[Class],"Not Found")</f>
        <v>Liabilities and Owners Equity</v>
      </c>
      <c r="H855" t="str">
        <f>_xlfn.XLOOKUP(tbl_GL[[#This Row],[Account_key]],tbl_COA[Account_key],tbl_COA[SubClass],"Not Found")</f>
        <v>Liabilities</v>
      </c>
      <c r="I855" t="str">
        <f>_xlfn.XLOOKUP(tbl_GL[[#This Row],[Account_key]],tbl_COA[Account_key],tbl_COA[SubClass2],"Not Found")</f>
        <v>Current Liabilities</v>
      </c>
      <c r="J855" t="str">
        <f>_xlfn.XLOOKUP(tbl_GL[[#This Row],[Account_key]],tbl_COA[Account_key],tbl_COA[SubAccount],,0)</f>
        <v>Accrued Expenses</v>
      </c>
      <c r="K855">
        <f>YEAR(tbl_GL[[#This Row],[Date]])</f>
        <v>2018</v>
      </c>
    </row>
    <row r="856" spans="1:11" hidden="1" x14ac:dyDescent="0.35">
      <c r="A856">
        <v>436.1</v>
      </c>
      <c r="B856" s="24">
        <v>43355</v>
      </c>
      <c r="C856">
        <v>1</v>
      </c>
      <c r="D856">
        <v>230</v>
      </c>
      <c r="E856" t="s">
        <v>4</v>
      </c>
      <c r="F856" s="14">
        <v>-1453</v>
      </c>
      <c r="G856" t="str">
        <f>_xlfn.XLOOKUP(tbl_GL[[#This Row],[Account_key]],tbl_COA[Account_key],tbl_COA[Class],"Not Found")</f>
        <v>Trading account</v>
      </c>
      <c r="H856" t="str">
        <f>_xlfn.XLOOKUP(tbl_GL[[#This Row],[Account_key]],tbl_COA[Account_key],tbl_COA[SubClass],"Not Found")</f>
        <v>Cost of Sales</v>
      </c>
      <c r="I856" t="str">
        <f>_xlfn.XLOOKUP(tbl_GL[[#This Row],[Account_key]],tbl_COA[Account_key],tbl_COA[SubClass2],"Not Found")</f>
        <v>Cost of Sales</v>
      </c>
      <c r="J856" t="str">
        <f>_xlfn.XLOOKUP(tbl_GL[[#This Row],[Account_key]],tbl_COA[Account_key],tbl_COA[SubAccount],,0)</f>
        <v>Cost of Sales</v>
      </c>
      <c r="K856">
        <f>YEAR(tbl_GL[[#This Row],[Date]])</f>
        <v>2018</v>
      </c>
    </row>
    <row r="857" spans="1:11" hidden="1" x14ac:dyDescent="0.35">
      <c r="A857">
        <v>436.2</v>
      </c>
      <c r="B857" s="24">
        <v>43355</v>
      </c>
      <c r="C857">
        <v>1</v>
      </c>
      <c r="D857">
        <v>60</v>
      </c>
      <c r="E857" t="s">
        <v>4</v>
      </c>
      <c r="F857" s="15">
        <v>-1453</v>
      </c>
      <c r="G857" t="str">
        <f>_xlfn.XLOOKUP(tbl_GL[[#This Row],[Account_key]],tbl_COA[Account_key],tbl_COA[Class],"Not Found")</f>
        <v>Assets</v>
      </c>
      <c r="H857" t="str">
        <f>_xlfn.XLOOKUP(tbl_GL[[#This Row],[Account_key]],tbl_COA[Account_key],tbl_COA[SubClass],"Not Found")</f>
        <v>Assets</v>
      </c>
      <c r="I857" t="str">
        <f>_xlfn.XLOOKUP(tbl_GL[[#This Row],[Account_key]],tbl_COA[Account_key],tbl_COA[SubClass2],"Not Found")</f>
        <v>Current Assets</v>
      </c>
      <c r="J857" t="str">
        <f>_xlfn.XLOOKUP(tbl_GL[[#This Row],[Account_key]],tbl_COA[Account_key],tbl_COA[SubAccount],,0)</f>
        <v>Inventory</v>
      </c>
      <c r="K857">
        <f>YEAR(tbl_GL[[#This Row],[Date]])</f>
        <v>2018</v>
      </c>
    </row>
    <row r="858" spans="1:11" hidden="1" x14ac:dyDescent="0.35">
      <c r="A858">
        <v>437.1</v>
      </c>
      <c r="B858" s="24">
        <v>43355</v>
      </c>
      <c r="C858">
        <v>1</v>
      </c>
      <c r="D858">
        <v>210</v>
      </c>
      <c r="E858" t="s">
        <v>7</v>
      </c>
      <c r="F858" s="15">
        <v>4844</v>
      </c>
      <c r="G858" t="str">
        <f>_xlfn.XLOOKUP(tbl_GL[[#This Row],[Account_key]],tbl_COA[Account_key],tbl_COA[Class],"Not Found")</f>
        <v>Trading account</v>
      </c>
      <c r="H858" t="str">
        <f>_xlfn.XLOOKUP(tbl_GL[[#This Row],[Account_key]],tbl_COA[Account_key],tbl_COA[SubClass],"Not Found")</f>
        <v>Sales</v>
      </c>
      <c r="I858" t="str">
        <f>_xlfn.XLOOKUP(tbl_GL[[#This Row],[Account_key]],tbl_COA[Account_key],tbl_COA[SubClass2],"Not Found")</f>
        <v>Sales</v>
      </c>
      <c r="J858" t="str">
        <f>_xlfn.XLOOKUP(tbl_GL[[#This Row],[Account_key]],tbl_COA[Account_key],tbl_COA[SubAccount],,0)</f>
        <v>Sales</v>
      </c>
      <c r="K858">
        <f>YEAR(tbl_GL[[#This Row],[Date]])</f>
        <v>2018</v>
      </c>
    </row>
    <row r="859" spans="1:11" hidden="1" x14ac:dyDescent="0.35">
      <c r="A859">
        <v>437.2</v>
      </c>
      <c r="B859" s="24">
        <v>43355</v>
      </c>
      <c r="C859">
        <v>1</v>
      </c>
      <c r="D859">
        <v>10</v>
      </c>
      <c r="E859" t="s">
        <v>7</v>
      </c>
      <c r="F859" s="15">
        <v>4844</v>
      </c>
      <c r="G859" t="str">
        <f>_xlfn.XLOOKUP(tbl_GL[[#This Row],[Account_key]],tbl_COA[Account_key],tbl_COA[Class],"Not Found")</f>
        <v>Assets</v>
      </c>
      <c r="H859" t="str">
        <f>_xlfn.XLOOKUP(tbl_GL[[#This Row],[Account_key]],tbl_COA[Account_key],tbl_COA[SubClass],"Not Found")</f>
        <v>Assets</v>
      </c>
      <c r="I859" t="str">
        <f>_xlfn.XLOOKUP(tbl_GL[[#This Row],[Account_key]],tbl_COA[Account_key],tbl_COA[SubClass2],"Not Found")</f>
        <v>Current Assets</v>
      </c>
      <c r="J859" t="str">
        <f>_xlfn.XLOOKUP(tbl_GL[[#This Row],[Account_key]],tbl_COA[Account_key],tbl_COA[SubAccount],,0)</f>
        <v>Cash at Bank</v>
      </c>
      <c r="K859">
        <f>YEAR(tbl_GL[[#This Row],[Date]])</f>
        <v>2018</v>
      </c>
    </row>
    <row r="860" spans="1:11" hidden="1" x14ac:dyDescent="0.35">
      <c r="A860">
        <v>438.1</v>
      </c>
      <c r="B860" s="24">
        <v>43355</v>
      </c>
      <c r="C860">
        <v>1</v>
      </c>
      <c r="D860">
        <v>230</v>
      </c>
      <c r="E860" t="s">
        <v>4</v>
      </c>
      <c r="F860" s="14">
        <v>-5975</v>
      </c>
      <c r="G860" t="str">
        <f>_xlfn.XLOOKUP(tbl_GL[[#This Row],[Account_key]],tbl_COA[Account_key],tbl_COA[Class],"Not Found")</f>
        <v>Trading account</v>
      </c>
      <c r="H860" t="str">
        <f>_xlfn.XLOOKUP(tbl_GL[[#This Row],[Account_key]],tbl_COA[Account_key],tbl_COA[SubClass],"Not Found")</f>
        <v>Cost of Sales</v>
      </c>
      <c r="I860" t="str">
        <f>_xlfn.XLOOKUP(tbl_GL[[#This Row],[Account_key]],tbl_COA[Account_key],tbl_COA[SubClass2],"Not Found")</f>
        <v>Cost of Sales</v>
      </c>
      <c r="J860" t="str">
        <f>_xlfn.XLOOKUP(tbl_GL[[#This Row],[Account_key]],tbl_COA[Account_key],tbl_COA[SubAccount],,0)</f>
        <v>Cost of Sales</v>
      </c>
      <c r="K860">
        <f>YEAR(tbl_GL[[#This Row],[Date]])</f>
        <v>2018</v>
      </c>
    </row>
    <row r="861" spans="1:11" hidden="1" x14ac:dyDescent="0.35">
      <c r="A861">
        <v>438.2</v>
      </c>
      <c r="B861" s="24">
        <v>43355</v>
      </c>
      <c r="C861">
        <v>1</v>
      </c>
      <c r="D861">
        <v>60</v>
      </c>
      <c r="E861" t="s">
        <v>4</v>
      </c>
      <c r="F861" s="15">
        <v>-5975</v>
      </c>
      <c r="G861" t="str">
        <f>_xlfn.XLOOKUP(tbl_GL[[#This Row],[Account_key]],tbl_COA[Account_key],tbl_COA[Class],"Not Found")</f>
        <v>Assets</v>
      </c>
      <c r="H861" t="str">
        <f>_xlfn.XLOOKUP(tbl_GL[[#This Row],[Account_key]],tbl_COA[Account_key],tbl_COA[SubClass],"Not Found")</f>
        <v>Assets</v>
      </c>
      <c r="I861" t="str">
        <f>_xlfn.XLOOKUP(tbl_GL[[#This Row],[Account_key]],tbl_COA[Account_key],tbl_COA[SubClass2],"Not Found")</f>
        <v>Current Assets</v>
      </c>
      <c r="J861" t="str">
        <f>_xlfn.XLOOKUP(tbl_GL[[#This Row],[Account_key]],tbl_COA[Account_key],tbl_COA[SubAccount],,0)</f>
        <v>Inventory</v>
      </c>
      <c r="K861">
        <f>YEAR(tbl_GL[[#This Row],[Date]])</f>
        <v>2018</v>
      </c>
    </row>
    <row r="862" spans="1:11" hidden="1" x14ac:dyDescent="0.35">
      <c r="A862">
        <v>439.1</v>
      </c>
      <c r="B862" s="24">
        <v>43355</v>
      </c>
      <c r="C862">
        <v>1</v>
      </c>
      <c r="D862">
        <v>210</v>
      </c>
      <c r="E862" t="s">
        <v>8</v>
      </c>
      <c r="F862" s="15">
        <v>19916</v>
      </c>
      <c r="G862" t="str">
        <f>_xlfn.XLOOKUP(tbl_GL[[#This Row],[Account_key]],tbl_COA[Account_key],tbl_COA[Class],"Not Found")</f>
        <v>Trading account</v>
      </c>
      <c r="H862" t="str">
        <f>_xlfn.XLOOKUP(tbl_GL[[#This Row],[Account_key]],tbl_COA[Account_key],tbl_COA[SubClass],"Not Found")</f>
        <v>Sales</v>
      </c>
      <c r="I862" t="str">
        <f>_xlfn.XLOOKUP(tbl_GL[[#This Row],[Account_key]],tbl_COA[Account_key],tbl_COA[SubClass2],"Not Found")</f>
        <v>Sales</v>
      </c>
      <c r="J862" t="str">
        <f>_xlfn.XLOOKUP(tbl_GL[[#This Row],[Account_key]],tbl_COA[Account_key],tbl_COA[SubAccount],,0)</f>
        <v>Sales</v>
      </c>
      <c r="K862">
        <f>YEAR(tbl_GL[[#This Row],[Date]])</f>
        <v>2018</v>
      </c>
    </row>
    <row r="863" spans="1:11" hidden="1" x14ac:dyDescent="0.35">
      <c r="A863">
        <v>439.2</v>
      </c>
      <c r="B863" s="24">
        <v>43355</v>
      </c>
      <c r="C863">
        <v>1</v>
      </c>
      <c r="D863">
        <v>30</v>
      </c>
      <c r="E863" t="s">
        <v>8</v>
      </c>
      <c r="F863" s="15">
        <v>19916</v>
      </c>
      <c r="G863" t="str">
        <f>_xlfn.XLOOKUP(tbl_GL[[#This Row],[Account_key]],tbl_COA[Account_key],tbl_COA[Class],"Not Found")</f>
        <v>Assets</v>
      </c>
      <c r="H863" t="str">
        <f>_xlfn.XLOOKUP(tbl_GL[[#This Row],[Account_key]],tbl_COA[Account_key],tbl_COA[SubClass],"Not Found")</f>
        <v>Assets</v>
      </c>
      <c r="I863" t="str">
        <f>_xlfn.XLOOKUP(tbl_GL[[#This Row],[Account_key]],tbl_COA[Account_key],tbl_COA[SubClass2],"Not Found")</f>
        <v>Current Assets</v>
      </c>
      <c r="J863" t="str">
        <f>_xlfn.XLOOKUP(tbl_GL[[#This Row],[Account_key]],tbl_COA[Account_key],tbl_COA[SubAccount],,0)</f>
        <v>Trade Receivables</v>
      </c>
      <c r="K863">
        <f>YEAR(tbl_GL[[#This Row],[Date]])</f>
        <v>2018</v>
      </c>
    </row>
    <row r="864" spans="1:11" hidden="1" x14ac:dyDescent="0.35">
      <c r="A864">
        <v>440.1</v>
      </c>
      <c r="B864" s="24">
        <v>43356</v>
      </c>
      <c r="C864">
        <v>1</v>
      </c>
      <c r="D864">
        <v>230</v>
      </c>
      <c r="E864" t="s">
        <v>4</v>
      </c>
      <c r="F864" s="14">
        <v>-1048</v>
      </c>
      <c r="G864" t="str">
        <f>_xlfn.XLOOKUP(tbl_GL[[#This Row],[Account_key]],tbl_COA[Account_key],tbl_COA[Class],"Not Found")</f>
        <v>Trading account</v>
      </c>
      <c r="H864" t="str">
        <f>_xlfn.XLOOKUP(tbl_GL[[#This Row],[Account_key]],tbl_COA[Account_key],tbl_COA[SubClass],"Not Found")</f>
        <v>Cost of Sales</v>
      </c>
      <c r="I864" t="str">
        <f>_xlfn.XLOOKUP(tbl_GL[[#This Row],[Account_key]],tbl_COA[Account_key],tbl_COA[SubClass2],"Not Found")</f>
        <v>Cost of Sales</v>
      </c>
      <c r="J864" t="str">
        <f>_xlfn.XLOOKUP(tbl_GL[[#This Row],[Account_key]],tbl_COA[Account_key],tbl_COA[SubAccount],,0)</f>
        <v>Cost of Sales</v>
      </c>
      <c r="K864">
        <f>YEAR(tbl_GL[[#This Row],[Date]])</f>
        <v>2018</v>
      </c>
    </row>
    <row r="865" spans="1:11" hidden="1" x14ac:dyDescent="0.35">
      <c r="A865">
        <v>440.2</v>
      </c>
      <c r="B865" s="24">
        <v>43356</v>
      </c>
      <c r="C865">
        <v>1</v>
      </c>
      <c r="D865">
        <v>60</v>
      </c>
      <c r="E865" t="s">
        <v>4</v>
      </c>
      <c r="F865" s="15">
        <v>-1048</v>
      </c>
      <c r="G865" t="str">
        <f>_xlfn.XLOOKUP(tbl_GL[[#This Row],[Account_key]],tbl_COA[Account_key],tbl_COA[Class],"Not Found")</f>
        <v>Assets</v>
      </c>
      <c r="H865" t="str">
        <f>_xlfn.XLOOKUP(tbl_GL[[#This Row],[Account_key]],tbl_COA[Account_key],tbl_COA[SubClass],"Not Found")</f>
        <v>Assets</v>
      </c>
      <c r="I865" t="str">
        <f>_xlfn.XLOOKUP(tbl_GL[[#This Row],[Account_key]],tbl_COA[Account_key],tbl_COA[SubClass2],"Not Found")</f>
        <v>Current Assets</v>
      </c>
      <c r="J865" t="str">
        <f>_xlfn.XLOOKUP(tbl_GL[[#This Row],[Account_key]],tbl_COA[Account_key],tbl_COA[SubAccount],,0)</f>
        <v>Inventory</v>
      </c>
      <c r="K865">
        <f>YEAR(tbl_GL[[#This Row],[Date]])</f>
        <v>2018</v>
      </c>
    </row>
    <row r="866" spans="1:11" hidden="1" x14ac:dyDescent="0.35">
      <c r="A866">
        <v>441.1</v>
      </c>
      <c r="B866" s="24">
        <v>43356</v>
      </c>
      <c r="C866">
        <v>1</v>
      </c>
      <c r="D866">
        <v>350</v>
      </c>
      <c r="E866" t="s">
        <v>97</v>
      </c>
      <c r="F866" s="15">
        <v>-2784</v>
      </c>
      <c r="G866" t="str">
        <f>_xlfn.XLOOKUP(tbl_GL[[#This Row],[Account_key]],tbl_COA[Account_key],tbl_COA[Class],"Not Found")</f>
        <v>Operating account</v>
      </c>
      <c r="H866" t="str">
        <f>_xlfn.XLOOKUP(tbl_GL[[#This Row],[Account_key]],tbl_COA[Account_key],tbl_COA[SubClass],"Not Found")</f>
        <v>Operating Expenses</v>
      </c>
      <c r="I866" t="str">
        <f>_xlfn.XLOOKUP(tbl_GL[[#This Row],[Account_key]],tbl_COA[Account_key],tbl_COA[SubClass2],"Not Found")</f>
        <v>Administration</v>
      </c>
      <c r="J866" t="str">
        <f>_xlfn.XLOOKUP(tbl_GL[[#This Row],[Account_key]],tbl_COA[Account_key],tbl_COA[SubAccount],,0)</f>
        <v>Other Expenses</v>
      </c>
      <c r="K866">
        <f>YEAR(tbl_GL[[#This Row],[Date]])</f>
        <v>2018</v>
      </c>
    </row>
    <row r="867" spans="1:11" hidden="1" x14ac:dyDescent="0.35">
      <c r="A867">
        <v>441.2</v>
      </c>
      <c r="B867" s="24">
        <v>43356</v>
      </c>
      <c r="C867">
        <v>1</v>
      </c>
      <c r="D867">
        <v>120</v>
      </c>
      <c r="E867" t="s">
        <v>97</v>
      </c>
      <c r="F867" s="15">
        <v>2784</v>
      </c>
      <c r="G867" t="str">
        <f>_xlfn.XLOOKUP(tbl_GL[[#This Row],[Account_key]],tbl_COA[Account_key],tbl_COA[Class],"Not Found")</f>
        <v>Liabilities and Owners Equity</v>
      </c>
      <c r="H867" t="str">
        <f>_xlfn.XLOOKUP(tbl_GL[[#This Row],[Account_key]],tbl_COA[Account_key],tbl_COA[SubClass],"Not Found")</f>
        <v>Liabilities</v>
      </c>
      <c r="I867" t="str">
        <f>_xlfn.XLOOKUP(tbl_GL[[#This Row],[Account_key]],tbl_COA[Account_key],tbl_COA[SubClass2],"Not Found")</f>
        <v>Current Liabilities</v>
      </c>
      <c r="J867" t="str">
        <f>_xlfn.XLOOKUP(tbl_GL[[#This Row],[Account_key]],tbl_COA[Account_key],tbl_COA[SubAccount],,0)</f>
        <v>Accrued Expenses</v>
      </c>
      <c r="K867">
        <f>YEAR(tbl_GL[[#This Row],[Date]])</f>
        <v>2018</v>
      </c>
    </row>
    <row r="868" spans="1:11" hidden="1" x14ac:dyDescent="0.35">
      <c r="A868">
        <v>442.1</v>
      </c>
      <c r="B868" s="24">
        <v>43356</v>
      </c>
      <c r="C868">
        <v>1</v>
      </c>
      <c r="D868">
        <v>10</v>
      </c>
      <c r="E868" t="s">
        <v>98</v>
      </c>
      <c r="F868" s="15">
        <v>-2999</v>
      </c>
      <c r="G868" t="str">
        <f>_xlfn.XLOOKUP(tbl_GL[[#This Row],[Account_key]],tbl_COA[Account_key],tbl_COA[Class],"Not Found")</f>
        <v>Assets</v>
      </c>
      <c r="H868" t="str">
        <f>_xlfn.XLOOKUP(tbl_GL[[#This Row],[Account_key]],tbl_COA[Account_key],tbl_COA[SubClass],"Not Found")</f>
        <v>Assets</v>
      </c>
      <c r="I868" t="str">
        <f>_xlfn.XLOOKUP(tbl_GL[[#This Row],[Account_key]],tbl_COA[Account_key],tbl_COA[SubClass2],"Not Found")</f>
        <v>Current Assets</v>
      </c>
      <c r="J868" t="str">
        <f>_xlfn.XLOOKUP(tbl_GL[[#This Row],[Account_key]],tbl_COA[Account_key],tbl_COA[SubAccount],,0)</f>
        <v>Cash at Bank</v>
      </c>
      <c r="K868">
        <f>YEAR(tbl_GL[[#This Row],[Date]])</f>
        <v>2018</v>
      </c>
    </row>
    <row r="869" spans="1:11" hidden="1" x14ac:dyDescent="0.35">
      <c r="A869">
        <v>442.2</v>
      </c>
      <c r="B869" s="24">
        <v>43356</v>
      </c>
      <c r="C869">
        <v>1</v>
      </c>
      <c r="D869">
        <v>120</v>
      </c>
      <c r="E869" t="s">
        <v>98</v>
      </c>
      <c r="F869" s="15">
        <v>-2999</v>
      </c>
      <c r="G869" t="str">
        <f>_xlfn.XLOOKUP(tbl_GL[[#This Row],[Account_key]],tbl_COA[Account_key],tbl_COA[Class],"Not Found")</f>
        <v>Liabilities and Owners Equity</v>
      </c>
      <c r="H869" t="str">
        <f>_xlfn.XLOOKUP(tbl_GL[[#This Row],[Account_key]],tbl_COA[Account_key],tbl_COA[SubClass],"Not Found")</f>
        <v>Liabilities</v>
      </c>
      <c r="I869" t="str">
        <f>_xlfn.XLOOKUP(tbl_GL[[#This Row],[Account_key]],tbl_COA[Account_key],tbl_COA[SubClass2],"Not Found")</f>
        <v>Current Liabilities</v>
      </c>
      <c r="J869" t="str">
        <f>_xlfn.XLOOKUP(tbl_GL[[#This Row],[Account_key]],tbl_COA[Account_key],tbl_COA[SubAccount],,0)</f>
        <v>Accrued Expenses</v>
      </c>
      <c r="K869">
        <f>YEAR(tbl_GL[[#This Row],[Date]])</f>
        <v>2018</v>
      </c>
    </row>
    <row r="870" spans="1:11" hidden="1" x14ac:dyDescent="0.35">
      <c r="A870">
        <v>443.1</v>
      </c>
      <c r="B870" s="24">
        <v>43356</v>
      </c>
      <c r="C870">
        <v>1</v>
      </c>
      <c r="D870">
        <v>210</v>
      </c>
      <c r="E870" t="s">
        <v>8</v>
      </c>
      <c r="F870" s="15">
        <v>3492</v>
      </c>
      <c r="G870" t="str">
        <f>_xlfn.XLOOKUP(tbl_GL[[#This Row],[Account_key]],tbl_COA[Account_key],tbl_COA[Class],"Not Found")</f>
        <v>Trading account</v>
      </c>
      <c r="H870" t="str">
        <f>_xlfn.XLOOKUP(tbl_GL[[#This Row],[Account_key]],tbl_COA[Account_key],tbl_COA[SubClass],"Not Found")</f>
        <v>Sales</v>
      </c>
      <c r="I870" t="str">
        <f>_xlfn.XLOOKUP(tbl_GL[[#This Row],[Account_key]],tbl_COA[Account_key],tbl_COA[SubClass2],"Not Found")</f>
        <v>Sales</v>
      </c>
      <c r="J870" t="str">
        <f>_xlfn.XLOOKUP(tbl_GL[[#This Row],[Account_key]],tbl_COA[Account_key],tbl_COA[SubAccount],,0)</f>
        <v>Sales</v>
      </c>
      <c r="K870">
        <f>YEAR(tbl_GL[[#This Row],[Date]])</f>
        <v>2018</v>
      </c>
    </row>
    <row r="871" spans="1:11" hidden="1" x14ac:dyDescent="0.35">
      <c r="A871">
        <v>443.2</v>
      </c>
      <c r="B871" s="24">
        <v>43356</v>
      </c>
      <c r="C871">
        <v>1</v>
      </c>
      <c r="D871">
        <v>30</v>
      </c>
      <c r="E871" t="s">
        <v>8</v>
      </c>
      <c r="F871" s="15">
        <v>3492</v>
      </c>
      <c r="G871" t="str">
        <f>_xlfn.XLOOKUP(tbl_GL[[#This Row],[Account_key]],tbl_COA[Account_key],tbl_COA[Class],"Not Found")</f>
        <v>Assets</v>
      </c>
      <c r="H871" t="str">
        <f>_xlfn.XLOOKUP(tbl_GL[[#This Row],[Account_key]],tbl_COA[Account_key],tbl_COA[SubClass],"Not Found")</f>
        <v>Assets</v>
      </c>
      <c r="I871" t="str">
        <f>_xlfn.XLOOKUP(tbl_GL[[#This Row],[Account_key]],tbl_COA[Account_key],tbl_COA[SubClass2],"Not Found")</f>
        <v>Current Assets</v>
      </c>
      <c r="J871" t="str">
        <f>_xlfn.XLOOKUP(tbl_GL[[#This Row],[Account_key]],tbl_COA[Account_key],tbl_COA[SubAccount],,0)</f>
        <v>Trade Receivables</v>
      </c>
      <c r="K871">
        <f>YEAR(tbl_GL[[#This Row],[Date]])</f>
        <v>2018</v>
      </c>
    </row>
    <row r="872" spans="1:11" hidden="1" x14ac:dyDescent="0.35">
      <c r="A872">
        <v>444.1</v>
      </c>
      <c r="B872" s="24">
        <v>43356</v>
      </c>
      <c r="C872">
        <v>1</v>
      </c>
      <c r="D872">
        <v>30</v>
      </c>
      <c r="E872" t="s">
        <v>80</v>
      </c>
      <c r="F872" s="15">
        <v>-19450</v>
      </c>
      <c r="G872" t="str">
        <f>_xlfn.XLOOKUP(tbl_GL[[#This Row],[Account_key]],tbl_COA[Account_key],tbl_COA[Class],"Not Found")</f>
        <v>Assets</v>
      </c>
      <c r="H872" t="str">
        <f>_xlfn.XLOOKUP(tbl_GL[[#This Row],[Account_key]],tbl_COA[Account_key],tbl_COA[SubClass],"Not Found")</f>
        <v>Assets</v>
      </c>
      <c r="I872" t="str">
        <f>_xlfn.XLOOKUP(tbl_GL[[#This Row],[Account_key]],tbl_COA[Account_key],tbl_COA[SubClass2],"Not Found")</f>
        <v>Current Assets</v>
      </c>
      <c r="J872" t="str">
        <f>_xlfn.XLOOKUP(tbl_GL[[#This Row],[Account_key]],tbl_COA[Account_key],tbl_COA[SubAccount],,0)</f>
        <v>Trade Receivables</v>
      </c>
      <c r="K872">
        <f>YEAR(tbl_GL[[#This Row],[Date]])</f>
        <v>2018</v>
      </c>
    </row>
    <row r="873" spans="1:11" hidden="1" x14ac:dyDescent="0.35">
      <c r="A873">
        <v>444.2</v>
      </c>
      <c r="B873" s="24">
        <v>43356</v>
      </c>
      <c r="C873">
        <v>1</v>
      </c>
      <c r="D873">
        <v>10</v>
      </c>
      <c r="E873" t="s">
        <v>80</v>
      </c>
      <c r="F873" s="15">
        <v>19450</v>
      </c>
      <c r="G873" t="str">
        <f>_xlfn.XLOOKUP(tbl_GL[[#This Row],[Account_key]],tbl_COA[Account_key],tbl_COA[Class],"Not Found")</f>
        <v>Assets</v>
      </c>
      <c r="H873" t="str">
        <f>_xlfn.XLOOKUP(tbl_GL[[#This Row],[Account_key]],tbl_COA[Account_key],tbl_COA[SubClass],"Not Found")</f>
        <v>Assets</v>
      </c>
      <c r="I873" t="str">
        <f>_xlfn.XLOOKUP(tbl_GL[[#This Row],[Account_key]],tbl_COA[Account_key],tbl_COA[SubClass2],"Not Found")</f>
        <v>Current Assets</v>
      </c>
      <c r="J873" t="str">
        <f>_xlfn.XLOOKUP(tbl_GL[[#This Row],[Account_key]],tbl_COA[Account_key],tbl_COA[SubAccount],,0)</f>
        <v>Cash at Bank</v>
      </c>
      <c r="K873">
        <f>YEAR(tbl_GL[[#This Row],[Date]])</f>
        <v>2018</v>
      </c>
    </row>
    <row r="874" spans="1:11" hidden="1" x14ac:dyDescent="0.35">
      <c r="A874">
        <v>445.1</v>
      </c>
      <c r="B874" s="24">
        <v>43357</v>
      </c>
      <c r="C874">
        <v>1</v>
      </c>
      <c r="D874">
        <v>220</v>
      </c>
      <c r="E874" t="s">
        <v>81</v>
      </c>
      <c r="F874" s="15">
        <v>-3617</v>
      </c>
      <c r="G874" t="str">
        <f>_xlfn.XLOOKUP(tbl_GL[[#This Row],[Account_key]],tbl_COA[Account_key],tbl_COA[Class],"Not Found")</f>
        <v>Trading account</v>
      </c>
      <c r="H874" t="str">
        <f>_xlfn.XLOOKUP(tbl_GL[[#This Row],[Account_key]],tbl_COA[Account_key],tbl_COA[SubClass],"Not Found")</f>
        <v>Sales</v>
      </c>
      <c r="I874" t="str">
        <f>_xlfn.XLOOKUP(tbl_GL[[#This Row],[Account_key]],tbl_COA[Account_key],tbl_COA[SubClass2],"Not Found")</f>
        <v>Sales</v>
      </c>
      <c r="J874" t="str">
        <f>_xlfn.XLOOKUP(tbl_GL[[#This Row],[Account_key]],tbl_COA[Account_key],tbl_COA[SubAccount],,0)</f>
        <v>Sales Return</v>
      </c>
      <c r="K874">
        <f>YEAR(tbl_GL[[#This Row],[Date]])</f>
        <v>2018</v>
      </c>
    </row>
    <row r="875" spans="1:11" hidden="1" x14ac:dyDescent="0.35">
      <c r="A875">
        <v>445.2</v>
      </c>
      <c r="B875" s="24">
        <v>43357</v>
      </c>
      <c r="C875">
        <v>1</v>
      </c>
      <c r="D875">
        <v>20</v>
      </c>
      <c r="E875" t="s">
        <v>81</v>
      </c>
      <c r="F875" s="14">
        <v>-3617</v>
      </c>
      <c r="G875" t="str">
        <f>_xlfn.XLOOKUP(tbl_GL[[#This Row],[Account_key]],tbl_COA[Account_key],tbl_COA[Class],"Not Found")</f>
        <v>Assets</v>
      </c>
      <c r="H875" t="str">
        <f>_xlfn.XLOOKUP(tbl_GL[[#This Row],[Account_key]],tbl_COA[Account_key],tbl_COA[SubClass],"Not Found")</f>
        <v>Assets</v>
      </c>
      <c r="I875" t="str">
        <f>_xlfn.XLOOKUP(tbl_GL[[#This Row],[Account_key]],tbl_COA[Account_key],tbl_COA[SubClass2],"Not Found")</f>
        <v>Current Assets</v>
      </c>
      <c r="J875" t="str">
        <f>_xlfn.XLOOKUP(tbl_GL[[#This Row],[Account_key]],tbl_COA[Account_key],tbl_COA[SubAccount],,0)</f>
        <v>Cash in hand</v>
      </c>
      <c r="K875">
        <f>YEAR(tbl_GL[[#This Row],[Date]])</f>
        <v>2018</v>
      </c>
    </row>
    <row r="876" spans="1:11" hidden="1" x14ac:dyDescent="0.35">
      <c r="A876">
        <v>446.1</v>
      </c>
      <c r="B876" s="24">
        <v>43357</v>
      </c>
      <c r="C876">
        <v>1</v>
      </c>
      <c r="D876">
        <v>10</v>
      </c>
      <c r="E876" t="s">
        <v>84</v>
      </c>
      <c r="F876" s="15">
        <v>-35000</v>
      </c>
      <c r="G876" t="str">
        <f>_xlfn.XLOOKUP(tbl_GL[[#This Row],[Account_key]],tbl_COA[Account_key],tbl_COA[Class],"Not Found")</f>
        <v>Assets</v>
      </c>
      <c r="H876" t="str">
        <f>_xlfn.XLOOKUP(tbl_GL[[#This Row],[Account_key]],tbl_COA[Account_key],tbl_COA[SubClass],"Not Found")</f>
        <v>Assets</v>
      </c>
      <c r="I876" t="str">
        <f>_xlfn.XLOOKUP(tbl_GL[[#This Row],[Account_key]],tbl_COA[Account_key],tbl_COA[SubClass2],"Not Found")</f>
        <v>Current Assets</v>
      </c>
      <c r="J876" t="str">
        <f>_xlfn.XLOOKUP(tbl_GL[[#This Row],[Account_key]],tbl_COA[Account_key],tbl_COA[SubAccount],,0)</f>
        <v>Cash at Bank</v>
      </c>
      <c r="K876">
        <f>YEAR(tbl_GL[[#This Row],[Date]])</f>
        <v>2018</v>
      </c>
    </row>
    <row r="877" spans="1:11" hidden="1" x14ac:dyDescent="0.35">
      <c r="A877">
        <v>446.2</v>
      </c>
      <c r="B877" s="24">
        <v>43357</v>
      </c>
      <c r="C877">
        <v>1</v>
      </c>
      <c r="D877">
        <v>110</v>
      </c>
      <c r="E877" t="s">
        <v>84</v>
      </c>
      <c r="F877" s="15">
        <v>-35000</v>
      </c>
      <c r="G877" t="str">
        <f>_xlfn.XLOOKUP(tbl_GL[[#This Row],[Account_key]],tbl_COA[Account_key],tbl_COA[Class],"Not Found")</f>
        <v>Liabilities and Owners Equity</v>
      </c>
      <c r="H877" t="str">
        <f>_xlfn.XLOOKUP(tbl_GL[[#This Row],[Account_key]],tbl_COA[Account_key],tbl_COA[SubClass],"Not Found")</f>
        <v>Liabilities</v>
      </c>
      <c r="I877" t="str">
        <f>_xlfn.XLOOKUP(tbl_GL[[#This Row],[Account_key]],tbl_COA[Account_key],tbl_COA[SubClass2],"Not Found")</f>
        <v>Current Liabilities</v>
      </c>
      <c r="J877" t="str">
        <f>_xlfn.XLOOKUP(tbl_GL[[#This Row],[Account_key]],tbl_COA[Account_key],tbl_COA[SubAccount],,0)</f>
        <v>Trade Payables</v>
      </c>
      <c r="K877">
        <f>YEAR(tbl_GL[[#This Row],[Date]])</f>
        <v>2018</v>
      </c>
    </row>
    <row r="878" spans="1:11" hidden="1" x14ac:dyDescent="0.35">
      <c r="A878">
        <v>447.1</v>
      </c>
      <c r="B878" s="24">
        <v>43358</v>
      </c>
      <c r="C878">
        <v>1</v>
      </c>
      <c r="D878">
        <v>260</v>
      </c>
      <c r="E878" t="s">
        <v>99</v>
      </c>
      <c r="F878" s="15">
        <v>-142</v>
      </c>
      <c r="G878" t="str">
        <f>_xlfn.XLOOKUP(tbl_GL[[#This Row],[Account_key]],tbl_COA[Account_key],tbl_COA[Class],"Not Found")</f>
        <v>Operating account</v>
      </c>
      <c r="H878" t="str">
        <f>_xlfn.XLOOKUP(tbl_GL[[#This Row],[Account_key]],tbl_COA[Account_key],tbl_COA[SubClass],"Not Found")</f>
        <v>Operating Expenses</v>
      </c>
      <c r="I878" t="str">
        <f>_xlfn.XLOOKUP(tbl_GL[[#This Row],[Account_key]],tbl_COA[Account_key],tbl_COA[SubClass2],"Not Found")</f>
        <v>Marketing</v>
      </c>
      <c r="J878" t="str">
        <f>_xlfn.XLOOKUP(tbl_GL[[#This Row],[Account_key]],tbl_COA[Account_key],tbl_COA[SubAccount],,0)</f>
        <v>Commissions</v>
      </c>
      <c r="K878">
        <f>YEAR(tbl_GL[[#This Row],[Date]])</f>
        <v>2018</v>
      </c>
    </row>
    <row r="879" spans="1:11" hidden="1" x14ac:dyDescent="0.35">
      <c r="A879">
        <v>447.2</v>
      </c>
      <c r="B879" s="24">
        <v>43358</v>
      </c>
      <c r="C879">
        <v>1</v>
      </c>
      <c r="D879">
        <v>20</v>
      </c>
      <c r="E879" t="s">
        <v>99</v>
      </c>
      <c r="F879" s="15">
        <v>-142</v>
      </c>
      <c r="G879" t="str">
        <f>_xlfn.XLOOKUP(tbl_GL[[#This Row],[Account_key]],tbl_COA[Account_key],tbl_COA[Class],"Not Found")</f>
        <v>Assets</v>
      </c>
      <c r="H879" t="str">
        <f>_xlfn.XLOOKUP(tbl_GL[[#This Row],[Account_key]],tbl_COA[Account_key],tbl_COA[SubClass],"Not Found")</f>
        <v>Assets</v>
      </c>
      <c r="I879" t="str">
        <f>_xlfn.XLOOKUP(tbl_GL[[#This Row],[Account_key]],tbl_COA[Account_key],tbl_COA[SubClass2],"Not Found")</f>
        <v>Current Assets</v>
      </c>
      <c r="J879" t="str">
        <f>_xlfn.XLOOKUP(tbl_GL[[#This Row],[Account_key]],tbl_COA[Account_key],tbl_COA[SubAccount],,0)</f>
        <v>Cash in hand</v>
      </c>
      <c r="K879">
        <f>YEAR(tbl_GL[[#This Row],[Date]])</f>
        <v>2018</v>
      </c>
    </row>
    <row r="880" spans="1:11" hidden="1" x14ac:dyDescent="0.35">
      <c r="A880">
        <v>448.1</v>
      </c>
      <c r="B880" s="24">
        <v>43358</v>
      </c>
      <c r="C880">
        <v>1</v>
      </c>
      <c r="D880">
        <v>10</v>
      </c>
      <c r="E880" t="s">
        <v>112</v>
      </c>
      <c r="F880" s="14">
        <v>-400</v>
      </c>
      <c r="G880" t="str">
        <f>_xlfn.XLOOKUP(tbl_GL[[#This Row],[Account_key]],tbl_COA[Account_key],tbl_COA[Class],"Not Found")</f>
        <v>Assets</v>
      </c>
      <c r="H880" t="str">
        <f>_xlfn.XLOOKUP(tbl_GL[[#This Row],[Account_key]],tbl_COA[Account_key],tbl_COA[SubClass],"Not Found")</f>
        <v>Assets</v>
      </c>
      <c r="I880" t="str">
        <f>_xlfn.XLOOKUP(tbl_GL[[#This Row],[Account_key]],tbl_COA[Account_key],tbl_COA[SubClass2],"Not Found")</f>
        <v>Current Assets</v>
      </c>
      <c r="J880" t="str">
        <f>_xlfn.XLOOKUP(tbl_GL[[#This Row],[Account_key]],tbl_COA[Account_key],tbl_COA[SubAccount],,0)</f>
        <v>Cash at Bank</v>
      </c>
      <c r="K880">
        <f>YEAR(tbl_GL[[#This Row],[Date]])</f>
        <v>2018</v>
      </c>
    </row>
    <row r="881" spans="1:11" hidden="1" x14ac:dyDescent="0.35">
      <c r="A881">
        <v>448.2</v>
      </c>
      <c r="B881" s="24">
        <v>43358</v>
      </c>
      <c r="C881">
        <v>1</v>
      </c>
      <c r="D881">
        <v>121</v>
      </c>
      <c r="E881" t="s">
        <v>112</v>
      </c>
      <c r="F881" s="14">
        <v>-400</v>
      </c>
      <c r="G881" t="str">
        <f>_xlfn.XLOOKUP(tbl_GL[[#This Row],[Account_key]],tbl_COA[Account_key],tbl_COA[Class],"Not Found")</f>
        <v>Liabilities and Owners Equity</v>
      </c>
      <c r="H881" t="str">
        <f>_xlfn.XLOOKUP(tbl_GL[[#This Row],[Account_key]],tbl_COA[Account_key],tbl_COA[SubClass],"Not Found")</f>
        <v>Liabilities</v>
      </c>
      <c r="I881" t="str">
        <f>_xlfn.XLOOKUP(tbl_GL[[#This Row],[Account_key]],tbl_COA[Account_key],tbl_COA[SubClass2],"Not Found")</f>
        <v>Current Liabilities</v>
      </c>
      <c r="J881" t="str">
        <f>_xlfn.XLOOKUP(tbl_GL[[#This Row],[Account_key]],tbl_COA[Account_key],tbl_COA[SubAccount],,0)</f>
        <v>Interest Payable</v>
      </c>
      <c r="K881">
        <f>YEAR(tbl_GL[[#This Row],[Date]])</f>
        <v>2018</v>
      </c>
    </row>
    <row r="882" spans="1:11" hidden="1" x14ac:dyDescent="0.35">
      <c r="A882">
        <v>449.1</v>
      </c>
      <c r="B882" s="24">
        <v>43358</v>
      </c>
      <c r="C882">
        <v>1</v>
      </c>
      <c r="D882">
        <v>330</v>
      </c>
      <c r="E882" t="s">
        <v>97</v>
      </c>
      <c r="F882" s="15">
        <v>-2255</v>
      </c>
      <c r="G882" t="str">
        <f>_xlfn.XLOOKUP(tbl_GL[[#This Row],[Account_key]],tbl_COA[Account_key],tbl_COA[Class],"Not Found")</f>
        <v>Operating account</v>
      </c>
      <c r="H882" t="str">
        <f>_xlfn.XLOOKUP(tbl_GL[[#This Row],[Account_key]],tbl_COA[Account_key],tbl_COA[SubClass],"Not Found")</f>
        <v>Operating Expenses</v>
      </c>
      <c r="I882" t="str">
        <f>_xlfn.XLOOKUP(tbl_GL[[#This Row],[Account_key]],tbl_COA[Account_key],tbl_COA[SubClass2],"Not Found")</f>
        <v>Administration</v>
      </c>
      <c r="J882" t="str">
        <f>_xlfn.XLOOKUP(tbl_GL[[#This Row],[Account_key]],tbl_COA[Account_key],tbl_COA[SubAccount],,0)</f>
        <v>Telephone</v>
      </c>
      <c r="K882">
        <f>YEAR(tbl_GL[[#This Row],[Date]])</f>
        <v>2018</v>
      </c>
    </row>
    <row r="883" spans="1:11" hidden="1" x14ac:dyDescent="0.35">
      <c r="A883">
        <v>449.2</v>
      </c>
      <c r="B883" s="24">
        <v>43358</v>
      </c>
      <c r="C883">
        <v>1</v>
      </c>
      <c r="D883">
        <v>120</v>
      </c>
      <c r="E883" t="s">
        <v>97</v>
      </c>
      <c r="F883" s="15">
        <v>2255</v>
      </c>
      <c r="G883" t="str">
        <f>_xlfn.XLOOKUP(tbl_GL[[#This Row],[Account_key]],tbl_COA[Account_key],tbl_COA[Class],"Not Found")</f>
        <v>Liabilities and Owners Equity</v>
      </c>
      <c r="H883" t="str">
        <f>_xlfn.XLOOKUP(tbl_GL[[#This Row],[Account_key]],tbl_COA[Account_key],tbl_COA[SubClass],"Not Found")</f>
        <v>Liabilities</v>
      </c>
      <c r="I883" t="str">
        <f>_xlfn.XLOOKUP(tbl_GL[[#This Row],[Account_key]],tbl_COA[Account_key],tbl_COA[SubClass2],"Not Found")</f>
        <v>Current Liabilities</v>
      </c>
      <c r="J883" t="str">
        <f>_xlfn.XLOOKUP(tbl_GL[[#This Row],[Account_key]],tbl_COA[Account_key],tbl_COA[SubAccount],,0)</f>
        <v>Accrued Expenses</v>
      </c>
      <c r="K883">
        <f>YEAR(tbl_GL[[#This Row],[Date]])</f>
        <v>2018</v>
      </c>
    </row>
    <row r="884" spans="1:11" hidden="1" x14ac:dyDescent="0.35">
      <c r="A884">
        <v>450.1</v>
      </c>
      <c r="B884" s="24">
        <v>43358</v>
      </c>
      <c r="C884">
        <v>1</v>
      </c>
      <c r="D884">
        <v>30</v>
      </c>
      <c r="E884" t="s">
        <v>80</v>
      </c>
      <c r="F884" s="15">
        <v>-20016</v>
      </c>
      <c r="G884" t="str">
        <f>_xlfn.XLOOKUP(tbl_GL[[#This Row],[Account_key]],tbl_COA[Account_key],tbl_COA[Class],"Not Found")</f>
        <v>Assets</v>
      </c>
      <c r="H884" t="str">
        <f>_xlfn.XLOOKUP(tbl_GL[[#This Row],[Account_key]],tbl_COA[Account_key],tbl_COA[SubClass],"Not Found")</f>
        <v>Assets</v>
      </c>
      <c r="I884" t="str">
        <f>_xlfn.XLOOKUP(tbl_GL[[#This Row],[Account_key]],tbl_COA[Account_key],tbl_COA[SubClass2],"Not Found")</f>
        <v>Current Assets</v>
      </c>
      <c r="J884" t="str">
        <f>_xlfn.XLOOKUP(tbl_GL[[#This Row],[Account_key]],tbl_COA[Account_key],tbl_COA[SubAccount],,0)</f>
        <v>Trade Receivables</v>
      </c>
      <c r="K884">
        <f>YEAR(tbl_GL[[#This Row],[Date]])</f>
        <v>2018</v>
      </c>
    </row>
    <row r="885" spans="1:11" hidden="1" x14ac:dyDescent="0.35">
      <c r="A885">
        <v>450.2</v>
      </c>
      <c r="B885" s="24">
        <v>43358</v>
      </c>
      <c r="C885">
        <v>1</v>
      </c>
      <c r="D885">
        <v>10</v>
      </c>
      <c r="E885" t="s">
        <v>80</v>
      </c>
      <c r="F885" s="15">
        <v>20016</v>
      </c>
      <c r="G885" t="str">
        <f>_xlfn.XLOOKUP(tbl_GL[[#This Row],[Account_key]],tbl_COA[Account_key],tbl_COA[Class],"Not Found")</f>
        <v>Assets</v>
      </c>
      <c r="H885" t="str">
        <f>_xlfn.XLOOKUP(tbl_GL[[#This Row],[Account_key]],tbl_COA[Account_key],tbl_COA[SubClass],"Not Found")</f>
        <v>Assets</v>
      </c>
      <c r="I885" t="str">
        <f>_xlfn.XLOOKUP(tbl_GL[[#This Row],[Account_key]],tbl_COA[Account_key],tbl_COA[SubClass2],"Not Found")</f>
        <v>Current Assets</v>
      </c>
      <c r="J885" t="str">
        <f>_xlfn.XLOOKUP(tbl_GL[[#This Row],[Account_key]],tbl_COA[Account_key],tbl_COA[SubAccount],,0)</f>
        <v>Cash at Bank</v>
      </c>
      <c r="K885">
        <f>YEAR(tbl_GL[[#This Row],[Date]])</f>
        <v>2018</v>
      </c>
    </row>
    <row r="886" spans="1:11" hidden="1" x14ac:dyDescent="0.35">
      <c r="A886">
        <v>451.1</v>
      </c>
      <c r="B886" s="24">
        <v>43359</v>
      </c>
      <c r="C886">
        <v>1</v>
      </c>
      <c r="D886">
        <v>10</v>
      </c>
      <c r="E886" t="s">
        <v>98</v>
      </c>
      <c r="F886" s="15">
        <v>-2185</v>
      </c>
      <c r="G886" t="str">
        <f>_xlfn.XLOOKUP(tbl_GL[[#This Row],[Account_key]],tbl_COA[Account_key],tbl_COA[Class],"Not Found")</f>
        <v>Assets</v>
      </c>
      <c r="H886" t="str">
        <f>_xlfn.XLOOKUP(tbl_GL[[#This Row],[Account_key]],tbl_COA[Account_key],tbl_COA[SubClass],"Not Found")</f>
        <v>Assets</v>
      </c>
      <c r="I886" t="str">
        <f>_xlfn.XLOOKUP(tbl_GL[[#This Row],[Account_key]],tbl_COA[Account_key],tbl_COA[SubClass2],"Not Found")</f>
        <v>Current Assets</v>
      </c>
      <c r="J886" t="str">
        <f>_xlfn.XLOOKUP(tbl_GL[[#This Row],[Account_key]],tbl_COA[Account_key],tbl_COA[SubAccount],,0)</f>
        <v>Cash at Bank</v>
      </c>
      <c r="K886">
        <f>YEAR(tbl_GL[[#This Row],[Date]])</f>
        <v>2018</v>
      </c>
    </row>
    <row r="887" spans="1:11" hidden="1" x14ac:dyDescent="0.35">
      <c r="A887">
        <v>451.2</v>
      </c>
      <c r="B887" s="24">
        <v>43359</v>
      </c>
      <c r="C887">
        <v>1</v>
      </c>
      <c r="D887">
        <v>120</v>
      </c>
      <c r="E887" t="s">
        <v>98</v>
      </c>
      <c r="F887" s="15">
        <v>-2185</v>
      </c>
      <c r="G887" t="str">
        <f>_xlfn.XLOOKUP(tbl_GL[[#This Row],[Account_key]],tbl_COA[Account_key],tbl_COA[Class],"Not Found")</f>
        <v>Liabilities and Owners Equity</v>
      </c>
      <c r="H887" t="str">
        <f>_xlfn.XLOOKUP(tbl_GL[[#This Row],[Account_key]],tbl_COA[Account_key],tbl_COA[SubClass],"Not Found")</f>
        <v>Liabilities</v>
      </c>
      <c r="I887" t="str">
        <f>_xlfn.XLOOKUP(tbl_GL[[#This Row],[Account_key]],tbl_COA[Account_key],tbl_COA[SubClass2],"Not Found")</f>
        <v>Current Liabilities</v>
      </c>
      <c r="J887" t="str">
        <f>_xlfn.XLOOKUP(tbl_GL[[#This Row],[Account_key]],tbl_COA[Account_key],tbl_COA[SubAccount],,0)</f>
        <v>Accrued Expenses</v>
      </c>
      <c r="K887">
        <f>YEAR(tbl_GL[[#This Row],[Date]])</f>
        <v>2018</v>
      </c>
    </row>
    <row r="888" spans="1:11" hidden="1" x14ac:dyDescent="0.35">
      <c r="A888">
        <v>452.1</v>
      </c>
      <c r="B888" s="24">
        <v>43362</v>
      </c>
      <c r="C888">
        <v>1</v>
      </c>
      <c r="D888">
        <v>260</v>
      </c>
      <c r="E888" t="s">
        <v>97</v>
      </c>
      <c r="F888" s="15">
        <v>-3042</v>
      </c>
      <c r="G888" t="str">
        <f>_xlfn.XLOOKUP(tbl_GL[[#This Row],[Account_key]],tbl_COA[Account_key],tbl_COA[Class],"Not Found")</f>
        <v>Operating account</v>
      </c>
      <c r="H888" t="str">
        <f>_xlfn.XLOOKUP(tbl_GL[[#This Row],[Account_key]],tbl_COA[Account_key],tbl_COA[SubClass],"Not Found")</f>
        <v>Operating Expenses</v>
      </c>
      <c r="I888" t="str">
        <f>_xlfn.XLOOKUP(tbl_GL[[#This Row],[Account_key]],tbl_COA[Account_key],tbl_COA[SubClass2],"Not Found")</f>
        <v>Marketing</v>
      </c>
      <c r="J888" t="str">
        <f>_xlfn.XLOOKUP(tbl_GL[[#This Row],[Account_key]],tbl_COA[Account_key],tbl_COA[SubAccount],,0)</f>
        <v>Commissions</v>
      </c>
      <c r="K888">
        <f>YEAR(tbl_GL[[#This Row],[Date]])</f>
        <v>2018</v>
      </c>
    </row>
    <row r="889" spans="1:11" hidden="1" x14ac:dyDescent="0.35">
      <c r="A889">
        <v>452.2</v>
      </c>
      <c r="B889" s="24">
        <v>43362</v>
      </c>
      <c r="C889">
        <v>1</v>
      </c>
      <c r="D889">
        <v>120</v>
      </c>
      <c r="E889" t="s">
        <v>97</v>
      </c>
      <c r="F889" s="15">
        <v>3042</v>
      </c>
      <c r="G889" t="str">
        <f>_xlfn.XLOOKUP(tbl_GL[[#This Row],[Account_key]],tbl_COA[Account_key],tbl_COA[Class],"Not Found")</f>
        <v>Liabilities and Owners Equity</v>
      </c>
      <c r="H889" t="str">
        <f>_xlfn.XLOOKUP(tbl_GL[[#This Row],[Account_key]],tbl_COA[Account_key],tbl_COA[SubClass],"Not Found")</f>
        <v>Liabilities</v>
      </c>
      <c r="I889" t="str">
        <f>_xlfn.XLOOKUP(tbl_GL[[#This Row],[Account_key]],tbl_COA[Account_key],tbl_COA[SubClass2],"Not Found")</f>
        <v>Current Liabilities</v>
      </c>
      <c r="J889" t="str">
        <f>_xlfn.XLOOKUP(tbl_GL[[#This Row],[Account_key]],tbl_COA[Account_key],tbl_COA[SubAccount],,0)</f>
        <v>Accrued Expenses</v>
      </c>
      <c r="K889">
        <f>YEAR(tbl_GL[[#This Row],[Date]])</f>
        <v>2018</v>
      </c>
    </row>
    <row r="890" spans="1:11" hidden="1" x14ac:dyDescent="0.35">
      <c r="A890">
        <v>453.1</v>
      </c>
      <c r="B890" s="24">
        <v>43363</v>
      </c>
      <c r="C890">
        <v>1</v>
      </c>
      <c r="D890">
        <v>230</v>
      </c>
      <c r="E890" t="s">
        <v>4</v>
      </c>
      <c r="F890" s="14">
        <v>-469</v>
      </c>
      <c r="G890" t="str">
        <f>_xlfn.XLOOKUP(tbl_GL[[#This Row],[Account_key]],tbl_COA[Account_key],tbl_COA[Class],"Not Found")</f>
        <v>Trading account</v>
      </c>
      <c r="H890" t="str">
        <f>_xlfn.XLOOKUP(tbl_GL[[#This Row],[Account_key]],tbl_COA[Account_key],tbl_COA[SubClass],"Not Found")</f>
        <v>Cost of Sales</v>
      </c>
      <c r="I890" t="str">
        <f>_xlfn.XLOOKUP(tbl_GL[[#This Row],[Account_key]],tbl_COA[Account_key],tbl_COA[SubClass2],"Not Found")</f>
        <v>Cost of Sales</v>
      </c>
      <c r="J890" t="str">
        <f>_xlfn.XLOOKUP(tbl_GL[[#This Row],[Account_key]],tbl_COA[Account_key],tbl_COA[SubAccount],,0)</f>
        <v>Cost of Sales</v>
      </c>
      <c r="K890">
        <f>YEAR(tbl_GL[[#This Row],[Date]])</f>
        <v>2018</v>
      </c>
    </row>
    <row r="891" spans="1:11" hidden="1" x14ac:dyDescent="0.35">
      <c r="A891">
        <v>453.2</v>
      </c>
      <c r="B891" s="24">
        <v>43363</v>
      </c>
      <c r="C891">
        <v>1</v>
      </c>
      <c r="D891">
        <v>60</v>
      </c>
      <c r="E891" t="s">
        <v>4</v>
      </c>
      <c r="F891" s="15">
        <v>-469</v>
      </c>
      <c r="G891" t="str">
        <f>_xlfn.XLOOKUP(tbl_GL[[#This Row],[Account_key]],tbl_COA[Account_key],tbl_COA[Class],"Not Found")</f>
        <v>Assets</v>
      </c>
      <c r="H891" t="str">
        <f>_xlfn.XLOOKUP(tbl_GL[[#This Row],[Account_key]],tbl_COA[Account_key],tbl_COA[SubClass],"Not Found")</f>
        <v>Assets</v>
      </c>
      <c r="I891" t="str">
        <f>_xlfn.XLOOKUP(tbl_GL[[#This Row],[Account_key]],tbl_COA[Account_key],tbl_COA[SubClass2],"Not Found")</f>
        <v>Current Assets</v>
      </c>
      <c r="J891" t="str">
        <f>_xlfn.XLOOKUP(tbl_GL[[#This Row],[Account_key]],tbl_COA[Account_key],tbl_COA[SubAccount],,0)</f>
        <v>Inventory</v>
      </c>
      <c r="K891">
        <f>YEAR(tbl_GL[[#This Row],[Date]])</f>
        <v>2018</v>
      </c>
    </row>
    <row r="892" spans="1:11" hidden="1" x14ac:dyDescent="0.35">
      <c r="A892">
        <v>454.1</v>
      </c>
      <c r="B892" s="24">
        <v>43363</v>
      </c>
      <c r="C892">
        <v>1</v>
      </c>
      <c r="D892">
        <v>230</v>
      </c>
      <c r="E892" t="s">
        <v>4</v>
      </c>
      <c r="F892" s="14">
        <v>-1509</v>
      </c>
      <c r="G892" t="str">
        <f>_xlfn.XLOOKUP(tbl_GL[[#This Row],[Account_key]],tbl_COA[Account_key],tbl_COA[Class],"Not Found")</f>
        <v>Trading account</v>
      </c>
      <c r="H892" t="str">
        <f>_xlfn.XLOOKUP(tbl_GL[[#This Row],[Account_key]],tbl_COA[Account_key],tbl_COA[SubClass],"Not Found")</f>
        <v>Cost of Sales</v>
      </c>
      <c r="I892" t="str">
        <f>_xlfn.XLOOKUP(tbl_GL[[#This Row],[Account_key]],tbl_COA[Account_key],tbl_COA[SubClass2],"Not Found")</f>
        <v>Cost of Sales</v>
      </c>
      <c r="J892" t="str">
        <f>_xlfn.XLOOKUP(tbl_GL[[#This Row],[Account_key]],tbl_COA[Account_key],tbl_COA[SubAccount],,0)</f>
        <v>Cost of Sales</v>
      </c>
      <c r="K892">
        <f>YEAR(tbl_GL[[#This Row],[Date]])</f>
        <v>2018</v>
      </c>
    </row>
    <row r="893" spans="1:11" hidden="1" x14ac:dyDescent="0.35">
      <c r="A893">
        <v>454.2</v>
      </c>
      <c r="B893" s="24">
        <v>43363</v>
      </c>
      <c r="C893">
        <v>1</v>
      </c>
      <c r="D893">
        <v>60</v>
      </c>
      <c r="E893" t="s">
        <v>4</v>
      </c>
      <c r="F893" s="15">
        <v>-1509</v>
      </c>
      <c r="G893" t="str">
        <f>_xlfn.XLOOKUP(tbl_GL[[#This Row],[Account_key]],tbl_COA[Account_key],tbl_COA[Class],"Not Found")</f>
        <v>Assets</v>
      </c>
      <c r="H893" t="str">
        <f>_xlfn.XLOOKUP(tbl_GL[[#This Row],[Account_key]],tbl_COA[Account_key],tbl_COA[SubClass],"Not Found")</f>
        <v>Assets</v>
      </c>
      <c r="I893" t="str">
        <f>_xlfn.XLOOKUP(tbl_GL[[#This Row],[Account_key]],tbl_COA[Account_key],tbl_COA[SubClass2],"Not Found")</f>
        <v>Current Assets</v>
      </c>
      <c r="J893" t="str">
        <f>_xlfn.XLOOKUP(tbl_GL[[#This Row],[Account_key]],tbl_COA[Account_key],tbl_COA[SubAccount],,0)</f>
        <v>Inventory</v>
      </c>
      <c r="K893">
        <f>YEAR(tbl_GL[[#This Row],[Date]])</f>
        <v>2018</v>
      </c>
    </row>
    <row r="894" spans="1:11" hidden="1" x14ac:dyDescent="0.35">
      <c r="A894">
        <v>455.1</v>
      </c>
      <c r="B894" s="24">
        <v>43363</v>
      </c>
      <c r="C894">
        <v>1</v>
      </c>
      <c r="D894">
        <v>210</v>
      </c>
      <c r="E894" t="s">
        <v>8</v>
      </c>
      <c r="F894" s="15">
        <v>1562</v>
      </c>
      <c r="G894" t="str">
        <f>_xlfn.XLOOKUP(tbl_GL[[#This Row],[Account_key]],tbl_COA[Account_key],tbl_COA[Class],"Not Found")</f>
        <v>Trading account</v>
      </c>
      <c r="H894" t="str">
        <f>_xlfn.XLOOKUP(tbl_GL[[#This Row],[Account_key]],tbl_COA[Account_key],tbl_COA[SubClass],"Not Found")</f>
        <v>Sales</v>
      </c>
      <c r="I894" t="str">
        <f>_xlfn.XLOOKUP(tbl_GL[[#This Row],[Account_key]],tbl_COA[Account_key],tbl_COA[SubClass2],"Not Found")</f>
        <v>Sales</v>
      </c>
      <c r="J894" t="str">
        <f>_xlfn.XLOOKUP(tbl_GL[[#This Row],[Account_key]],tbl_COA[Account_key],tbl_COA[SubAccount],,0)</f>
        <v>Sales</v>
      </c>
      <c r="K894">
        <f>YEAR(tbl_GL[[#This Row],[Date]])</f>
        <v>2018</v>
      </c>
    </row>
    <row r="895" spans="1:11" hidden="1" x14ac:dyDescent="0.35">
      <c r="A895">
        <v>455.2</v>
      </c>
      <c r="B895" s="24">
        <v>43363</v>
      </c>
      <c r="C895">
        <v>1</v>
      </c>
      <c r="D895">
        <v>30</v>
      </c>
      <c r="E895" t="s">
        <v>8</v>
      </c>
      <c r="F895" s="15">
        <v>1562</v>
      </c>
      <c r="G895" t="str">
        <f>_xlfn.XLOOKUP(tbl_GL[[#This Row],[Account_key]],tbl_COA[Account_key],tbl_COA[Class],"Not Found")</f>
        <v>Assets</v>
      </c>
      <c r="H895" t="str">
        <f>_xlfn.XLOOKUP(tbl_GL[[#This Row],[Account_key]],tbl_COA[Account_key],tbl_COA[SubClass],"Not Found")</f>
        <v>Assets</v>
      </c>
      <c r="I895" t="str">
        <f>_xlfn.XLOOKUP(tbl_GL[[#This Row],[Account_key]],tbl_COA[Account_key],tbl_COA[SubClass2],"Not Found")</f>
        <v>Current Assets</v>
      </c>
      <c r="J895" t="str">
        <f>_xlfn.XLOOKUP(tbl_GL[[#This Row],[Account_key]],tbl_COA[Account_key],tbl_COA[SubAccount],,0)</f>
        <v>Trade Receivables</v>
      </c>
      <c r="K895">
        <f>YEAR(tbl_GL[[#This Row],[Date]])</f>
        <v>2018</v>
      </c>
    </row>
    <row r="896" spans="1:11" hidden="1" x14ac:dyDescent="0.35">
      <c r="A896">
        <v>456.1</v>
      </c>
      <c r="B896" s="24">
        <v>43363</v>
      </c>
      <c r="C896">
        <v>1</v>
      </c>
      <c r="D896">
        <v>210</v>
      </c>
      <c r="E896" t="s">
        <v>7</v>
      </c>
      <c r="F896" s="15">
        <v>5029</v>
      </c>
      <c r="G896" t="str">
        <f>_xlfn.XLOOKUP(tbl_GL[[#This Row],[Account_key]],tbl_COA[Account_key],tbl_COA[Class],"Not Found")</f>
        <v>Trading account</v>
      </c>
      <c r="H896" t="str">
        <f>_xlfn.XLOOKUP(tbl_GL[[#This Row],[Account_key]],tbl_COA[Account_key],tbl_COA[SubClass],"Not Found")</f>
        <v>Sales</v>
      </c>
      <c r="I896" t="str">
        <f>_xlfn.XLOOKUP(tbl_GL[[#This Row],[Account_key]],tbl_COA[Account_key],tbl_COA[SubClass2],"Not Found")</f>
        <v>Sales</v>
      </c>
      <c r="J896" t="str">
        <f>_xlfn.XLOOKUP(tbl_GL[[#This Row],[Account_key]],tbl_COA[Account_key],tbl_COA[SubAccount],,0)</f>
        <v>Sales</v>
      </c>
      <c r="K896">
        <f>YEAR(tbl_GL[[#This Row],[Date]])</f>
        <v>2018</v>
      </c>
    </row>
    <row r="897" spans="1:11" hidden="1" x14ac:dyDescent="0.35">
      <c r="A897">
        <v>456.2</v>
      </c>
      <c r="B897" s="24">
        <v>43363</v>
      </c>
      <c r="C897">
        <v>1</v>
      </c>
      <c r="D897">
        <v>10</v>
      </c>
      <c r="E897" t="s">
        <v>7</v>
      </c>
      <c r="F897" s="15">
        <v>5029</v>
      </c>
      <c r="G897" t="str">
        <f>_xlfn.XLOOKUP(tbl_GL[[#This Row],[Account_key]],tbl_COA[Account_key],tbl_COA[Class],"Not Found")</f>
        <v>Assets</v>
      </c>
      <c r="H897" t="str">
        <f>_xlfn.XLOOKUP(tbl_GL[[#This Row],[Account_key]],tbl_COA[Account_key],tbl_COA[SubClass],"Not Found")</f>
        <v>Assets</v>
      </c>
      <c r="I897" t="str">
        <f>_xlfn.XLOOKUP(tbl_GL[[#This Row],[Account_key]],tbl_COA[Account_key],tbl_COA[SubClass2],"Not Found")</f>
        <v>Current Assets</v>
      </c>
      <c r="J897" t="str">
        <f>_xlfn.XLOOKUP(tbl_GL[[#This Row],[Account_key]],tbl_COA[Account_key],tbl_COA[SubAccount],,0)</f>
        <v>Cash at Bank</v>
      </c>
      <c r="K897">
        <f>YEAR(tbl_GL[[#This Row],[Date]])</f>
        <v>2018</v>
      </c>
    </row>
    <row r="898" spans="1:11" hidden="1" x14ac:dyDescent="0.35">
      <c r="A898">
        <v>457.1</v>
      </c>
      <c r="B898" s="24">
        <v>43363</v>
      </c>
      <c r="C898">
        <v>1</v>
      </c>
      <c r="D898">
        <v>230</v>
      </c>
      <c r="E898" t="s">
        <v>4</v>
      </c>
      <c r="F898" s="14">
        <v>-5634</v>
      </c>
      <c r="G898" t="str">
        <f>_xlfn.XLOOKUP(tbl_GL[[#This Row],[Account_key]],tbl_COA[Account_key],tbl_COA[Class],"Not Found")</f>
        <v>Trading account</v>
      </c>
      <c r="H898" t="str">
        <f>_xlfn.XLOOKUP(tbl_GL[[#This Row],[Account_key]],tbl_COA[Account_key],tbl_COA[SubClass],"Not Found")</f>
        <v>Cost of Sales</v>
      </c>
      <c r="I898" t="str">
        <f>_xlfn.XLOOKUP(tbl_GL[[#This Row],[Account_key]],tbl_COA[Account_key],tbl_COA[SubClass2],"Not Found")</f>
        <v>Cost of Sales</v>
      </c>
      <c r="J898" t="str">
        <f>_xlfn.XLOOKUP(tbl_GL[[#This Row],[Account_key]],tbl_COA[Account_key],tbl_COA[SubAccount],,0)</f>
        <v>Cost of Sales</v>
      </c>
      <c r="K898">
        <f>YEAR(tbl_GL[[#This Row],[Date]])</f>
        <v>2018</v>
      </c>
    </row>
    <row r="899" spans="1:11" hidden="1" x14ac:dyDescent="0.35">
      <c r="A899">
        <v>457.2</v>
      </c>
      <c r="B899" s="24">
        <v>43363</v>
      </c>
      <c r="C899">
        <v>1</v>
      </c>
      <c r="D899">
        <v>60</v>
      </c>
      <c r="E899" t="s">
        <v>4</v>
      </c>
      <c r="F899" s="15">
        <v>-5634</v>
      </c>
      <c r="G899" t="str">
        <f>_xlfn.XLOOKUP(tbl_GL[[#This Row],[Account_key]],tbl_COA[Account_key],tbl_COA[Class],"Not Found")</f>
        <v>Assets</v>
      </c>
      <c r="H899" t="str">
        <f>_xlfn.XLOOKUP(tbl_GL[[#This Row],[Account_key]],tbl_COA[Account_key],tbl_COA[SubClass],"Not Found")</f>
        <v>Assets</v>
      </c>
      <c r="I899" t="str">
        <f>_xlfn.XLOOKUP(tbl_GL[[#This Row],[Account_key]],tbl_COA[Account_key],tbl_COA[SubClass2],"Not Found")</f>
        <v>Current Assets</v>
      </c>
      <c r="J899" t="str">
        <f>_xlfn.XLOOKUP(tbl_GL[[#This Row],[Account_key]],tbl_COA[Account_key],tbl_COA[SubAccount],,0)</f>
        <v>Inventory</v>
      </c>
      <c r="K899">
        <f>YEAR(tbl_GL[[#This Row],[Date]])</f>
        <v>2018</v>
      </c>
    </row>
    <row r="900" spans="1:11" hidden="1" x14ac:dyDescent="0.35">
      <c r="A900">
        <v>458.1</v>
      </c>
      <c r="B900" s="24">
        <v>43363</v>
      </c>
      <c r="C900">
        <v>1</v>
      </c>
      <c r="D900">
        <v>210</v>
      </c>
      <c r="E900" t="s">
        <v>8</v>
      </c>
      <c r="F900" s="15">
        <v>18779</v>
      </c>
      <c r="G900" t="str">
        <f>_xlfn.XLOOKUP(tbl_GL[[#This Row],[Account_key]],tbl_COA[Account_key],tbl_COA[Class],"Not Found")</f>
        <v>Trading account</v>
      </c>
      <c r="H900" t="str">
        <f>_xlfn.XLOOKUP(tbl_GL[[#This Row],[Account_key]],tbl_COA[Account_key],tbl_COA[SubClass],"Not Found")</f>
        <v>Sales</v>
      </c>
      <c r="I900" t="str">
        <f>_xlfn.XLOOKUP(tbl_GL[[#This Row],[Account_key]],tbl_COA[Account_key],tbl_COA[SubClass2],"Not Found")</f>
        <v>Sales</v>
      </c>
      <c r="J900" t="str">
        <f>_xlfn.XLOOKUP(tbl_GL[[#This Row],[Account_key]],tbl_COA[Account_key],tbl_COA[SubAccount],,0)</f>
        <v>Sales</v>
      </c>
      <c r="K900">
        <f>YEAR(tbl_GL[[#This Row],[Date]])</f>
        <v>2018</v>
      </c>
    </row>
    <row r="901" spans="1:11" hidden="1" x14ac:dyDescent="0.35">
      <c r="A901">
        <v>458.2</v>
      </c>
      <c r="B901" s="24">
        <v>43363</v>
      </c>
      <c r="C901">
        <v>1</v>
      </c>
      <c r="D901">
        <v>30</v>
      </c>
      <c r="E901" t="s">
        <v>8</v>
      </c>
      <c r="F901" s="15">
        <v>18779</v>
      </c>
      <c r="G901" t="str">
        <f>_xlfn.XLOOKUP(tbl_GL[[#This Row],[Account_key]],tbl_COA[Account_key],tbl_COA[Class],"Not Found")</f>
        <v>Assets</v>
      </c>
      <c r="H901" t="str">
        <f>_xlfn.XLOOKUP(tbl_GL[[#This Row],[Account_key]],tbl_COA[Account_key],tbl_COA[SubClass],"Not Found")</f>
        <v>Assets</v>
      </c>
      <c r="I901" t="str">
        <f>_xlfn.XLOOKUP(tbl_GL[[#This Row],[Account_key]],tbl_COA[Account_key],tbl_COA[SubClass2],"Not Found")</f>
        <v>Current Assets</v>
      </c>
      <c r="J901" t="str">
        <f>_xlfn.XLOOKUP(tbl_GL[[#This Row],[Account_key]],tbl_COA[Account_key],tbl_COA[SubAccount],,0)</f>
        <v>Trade Receivables</v>
      </c>
      <c r="K901">
        <f>YEAR(tbl_GL[[#This Row],[Date]])</f>
        <v>2018</v>
      </c>
    </row>
    <row r="902" spans="1:11" hidden="1" x14ac:dyDescent="0.35">
      <c r="A902">
        <v>459.1</v>
      </c>
      <c r="B902" s="24">
        <v>43365</v>
      </c>
      <c r="C902">
        <v>1</v>
      </c>
      <c r="D902">
        <v>10</v>
      </c>
      <c r="E902" t="s">
        <v>98</v>
      </c>
      <c r="F902" s="15">
        <v>-2503</v>
      </c>
      <c r="G902" t="str">
        <f>_xlfn.XLOOKUP(tbl_GL[[#This Row],[Account_key]],tbl_COA[Account_key],tbl_COA[Class],"Not Found")</f>
        <v>Assets</v>
      </c>
      <c r="H902" t="str">
        <f>_xlfn.XLOOKUP(tbl_GL[[#This Row],[Account_key]],tbl_COA[Account_key],tbl_COA[SubClass],"Not Found")</f>
        <v>Assets</v>
      </c>
      <c r="I902" t="str">
        <f>_xlfn.XLOOKUP(tbl_GL[[#This Row],[Account_key]],tbl_COA[Account_key],tbl_COA[SubClass2],"Not Found")</f>
        <v>Current Assets</v>
      </c>
      <c r="J902" t="str">
        <f>_xlfn.XLOOKUP(tbl_GL[[#This Row],[Account_key]],tbl_COA[Account_key],tbl_COA[SubAccount],,0)</f>
        <v>Cash at Bank</v>
      </c>
      <c r="K902">
        <f>YEAR(tbl_GL[[#This Row],[Date]])</f>
        <v>2018</v>
      </c>
    </row>
    <row r="903" spans="1:11" hidden="1" x14ac:dyDescent="0.35">
      <c r="A903">
        <v>459.2</v>
      </c>
      <c r="B903" s="24">
        <v>43365</v>
      </c>
      <c r="C903">
        <v>1</v>
      </c>
      <c r="D903">
        <v>120</v>
      </c>
      <c r="E903" t="s">
        <v>98</v>
      </c>
      <c r="F903" s="15">
        <v>-2503</v>
      </c>
      <c r="G903" t="str">
        <f>_xlfn.XLOOKUP(tbl_GL[[#This Row],[Account_key]],tbl_COA[Account_key],tbl_COA[Class],"Not Found")</f>
        <v>Liabilities and Owners Equity</v>
      </c>
      <c r="H903" t="str">
        <f>_xlfn.XLOOKUP(tbl_GL[[#This Row],[Account_key]],tbl_COA[Account_key],tbl_COA[SubClass],"Not Found")</f>
        <v>Liabilities</v>
      </c>
      <c r="I903" t="str">
        <f>_xlfn.XLOOKUP(tbl_GL[[#This Row],[Account_key]],tbl_COA[Account_key],tbl_COA[SubClass2],"Not Found")</f>
        <v>Current Liabilities</v>
      </c>
      <c r="J903" t="str">
        <f>_xlfn.XLOOKUP(tbl_GL[[#This Row],[Account_key]],tbl_COA[Account_key],tbl_COA[SubAccount],,0)</f>
        <v>Accrued Expenses</v>
      </c>
      <c r="K903">
        <f>YEAR(tbl_GL[[#This Row],[Date]])</f>
        <v>2018</v>
      </c>
    </row>
    <row r="904" spans="1:11" hidden="1" x14ac:dyDescent="0.35">
      <c r="A904">
        <v>460.1</v>
      </c>
      <c r="B904" s="24">
        <v>43366</v>
      </c>
      <c r="C904">
        <v>1</v>
      </c>
      <c r="D904">
        <v>300</v>
      </c>
      <c r="E904" t="s">
        <v>97</v>
      </c>
      <c r="F904" s="15">
        <v>-2214</v>
      </c>
      <c r="G904" t="str">
        <f>_xlfn.XLOOKUP(tbl_GL[[#This Row],[Account_key]],tbl_COA[Account_key],tbl_COA[Class],"Not Found")</f>
        <v>Operating account</v>
      </c>
      <c r="H904" t="str">
        <f>_xlfn.XLOOKUP(tbl_GL[[#This Row],[Account_key]],tbl_COA[Account_key],tbl_COA[SubClass],"Not Found")</f>
        <v>Operating Expenses</v>
      </c>
      <c r="I904" t="str">
        <f>_xlfn.XLOOKUP(tbl_GL[[#This Row],[Account_key]],tbl_COA[Account_key],tbl_COA[SubClass2],"Not Found")</f>
        <v>Administration</v>
      </c>
      <c r="J904" t="str">
        <f>_xlfn.XLOOKUP(tbl_GL[[#This Row],[Account_key]],tbl_COA[Account_key],tbl_COA[SubAccount],,0)</f>
        <v>Entertainment</v>
      </c>
      <c r="K904">
        <f>YEAR(tbl_GL[[#This Row],[Date]])</f>
        <v>2018</v>
      </c>
    </row>
    <row r="905" spans="1:11" hidden="1" x14ac:dyDescent="0.35">
      <c r="A905">
        <v>460.2</v>
      </c>
      <c r="B905" s="24">
        <v>43366</v>
      </c>
      <c r="C905">
        <v>1</v>
      </c>
      <c r="D905">
        <v>120</v>
      </c>
      <c r="E905" t="s">
        <v>97</v>
      </c>
      <c r="F905" s="15">
        <v>2214</v>
      </c>
      <c r="G905" t="str">
        <f>_xlfn.XLOOKUP(tbl_GL[[#This Row],[Account_key]],tbl_COA[Account_key],tbl_COA[Class],"Not Found")</f>
        <v>Liabilities and Owners Equity</v>
      </c>
      <c r="H905" t="str">
        <f>_xlfn.XLOOKUP(tbl_GL[[#This Row],[Account_key]],tbl_COA[Account_key],tbl_COA[SubClass],"Not Found")</f>
        <v>Liabilities</v>
      </c>
      <c r="I905" t="str">
        <f>_xlfn.XLOOKUP(tbl_GL[[#This Row],[Account_key]],tbl_COA[Account_key],tbl_COA[SubClass2],"Not Found")</f>
        <v>Current Liabilities</v>
      </c>
      <c r="J905" t="str">
        <f>_xlfn.XLOOKUP(tbl_GL[[#This Row],[Account_key]],tbl_COA[Account_key],tbl_COA[SubAccount],,0)</f>
        <v>Accrued Expenses</v>
      </c>
      <c r="K905">
        <f>YEAR(tbl_GL[[#This Row],[Date]])</f>
        <v>2018</v>
      </c>
    </row>
    <row r="906" spans="1:11" hidden="1" x14ac:dyDescent="0.35">
      <c r="A906">
        <v>461.1</v>
      </c>
      <c r="B906" s="24">
        <v>43368</v>
      </c>
      <c r="C906">
        <v>1</v>
      </c>
      <c r="D906">
        <v>10</v>
      </c>
      <c r="E906" t="s">
        <v>98</v>
      </c>
      <c r="F906" s="15">
        <v>-2831</v>
      </c>
      <c r="G906" t="str">
        <f>_xlfn.XLOOKUP(tbl_GL[[#This Row],[Account_key]],tbl_COA[Account_key],tbl_COA[Class],"Not Found")</f>
        <v>Assets</v>
      </c>
      <c r="H906" t="str">
        <f>_xlfn.XLOOKUP(tbl_GL[[#This Row],[Account_key]],tbl_COA[Account_key],tbl_COA[SubClass],"Not Found")</f>
        <v>Assets</v>
      </c>
      <c r="I906" t="str">
        <f>_xlfn.XLOOKUP(tbl_GL[[#This Row],[Account_key]],tbl_COA[Account_key],tbl_COA[SubClass2],"Not Found")</f>
        <v>Current Assets</v>
      </c>
      <c r="J906" t="str">
        <f>_xlfn.XLOOKUP(tbl_GL[[#This Row],[Account_key]],tbl_COA[Account_key],tbl_COA[SubAccount],,0)</f>
        <v>Cash at Bank</v>
      </c>
      <c r="K906">
        <f>YEAR(tbl_GL[[#This Row],[Date]])</f>
        <v>2018</v>
      </c>
    </row>
    <row r="907" spans="1:11" hidden="1" x14ac:dyDescent="0.35">
      <c r="A907">
        <v>461.2</v>
      </c>
      <c r="B907" s="24">
        <v>43368</v>
      </c>
      <c r="C907">
        <v>1</v>
      </c>
      <c r="D907">
        <v>120</v>
      </c>
      <c r="E907" t="s">
        <v>98</v>
      </c>
      <c r="F907" s="15">
        <v>-2831</v>
      </c>
      <c r="G907" t="str">
        <f>_xlfn.XLOOKUP(tbl_GL[[#This Row],[Account_key]],tbl_COA[Account_key],tbl_COA[Class],"Not Found")</f>
        <v>Liabilities and Owners Equity</v>
      </c>
      <c r="H907" t="str">
        <f>_xlfn.XLOOKUP(tbl_GL[[#This Row],[Account_key]],tbl_COA[Account_key],tbl_COA[SubClass],"Not Found")</f>
        <v>Liabilities</v>
      </c>
      <c r="I907" t="str">
        <f>_xlfn.XLOOKUP(tbl_GL[[#This Row],[Account_key]],tbl_COA[Account_key],tbl_COA[SubClass2],"Not Found")</f>
        <v>Current Liabilities</v>
      </c>
      <c r="J907" t="str">
        <f>_xlfn.XLOOKUP(tbl_GL[[#This Row],[Account_key]],tbl_COA[Account_key],tbl_COA[SubAccount],,0)</f>
        <v>Accrued Expenses</v>
      </c>
      <c r="K907">
        <f>YEAR(tbl_GL[[#This Row],[Date]])</f>
        <v>2018</v>
      </c>
    </row>
    <row r="908" spans="1:11" hidden="1" x14ac:dyDescent="0.35">
      <c r="A908">
        <v>462.1</v>
      </c>
      <c r="B908" s="24">
        <v>43368</v>
      </c>
      <c r="C908">
        <v>1</v>
      </c>
      <c r="D908">
        <v>10</v>
      </c>
      <c r="E908" t="s">
        <v>98</v>
      </c>
      <c r="F908" s="15">
        <v>-3099</v>
      </c>
      <c r="G908" t="str">
        <f>_xlfn.XLOOKUP(tbl_GL[[#This Row],[Account_key]],tbl_COA[Account_key],tbl_COA[Class],"Not Found")</f>
        <v>Assets</v>
      </c>
      <c r="H908" t="str">
        <f>_xlfn.XLOOKUP(tbl_GL[[#This Row],[Account_key]],tbl_COA[Account_key],tbl_COA[SubClass],"Not Found")</f>
        <v>Assets</v>
      </c>
      <c r="I908" t="str">
        <f>_xlfn.XLOOKUP(tbl_GL[[#This Row],[Account_key]],tbl_COA[Account_key],tbl_COA[SubClass2],"Not Found")</f>
        <v>Current Assets</v>
      </c>
      <c r="J908" t="str">
        <f>_xlfn.XLOOKUP(tbl_GL[[#This Row],[Account_key]],tbl_COA[Account_key],tbl_COA[SubAccount],,0)</f>
        <v>Cash at Bank</v>
      </c>
      <c r="K908">
        <f>YEAR(tbl_GL[[#This Row],[Date]])</f>
        <v>2018</v>
      </c>
    </row>
    <row r="909" spans="1:11" hidden="1" x14ac:dyDescent="0.35">
      <c r="A909">
        <v>462.2</v>
      </c>
      <c r="B909" s="24">
        <v>43368</v>
      </c>
      <c r="C909">
        <v>1</v>
      </c>
      <c r="D909">
        <v>120</v>
      </c>
      <c r="E909" t="s">
        <v>98</v>
      </c>
      <c r="F909" s="15">
        <v>-3099</v>
      </c>
      <c r="G909" t="str">
        <f>_xlfn.XLOOKUP(tbl_GL[[#This Row],[Account_key]],tbl_COA[Account_key],tbl_COA[Class],"Not Found")</f>
        <v>Liabilities and Owners Equity</v>
      </c>
      <c r="H909" t="str">
        <f>_xlfn.XLOOKUP(tbl_GL[[#This Row],[Account_key]],tbl_COA[Account_key],tbl_COA[SubClass],"Not Found")</f>
        <v>Liabilities</v>
      </c>
      <c r="I909" t="str">
        <f>_xlfn.XLOOKUP(tbl_GL[[#This Row],[Account_key]],tbl_COA[Account_key],tbl_COA[SubClass2],"Not Found")</f>
        <v>Current Liabilities</v>
      </c>
      <c r="J909" t="str">
        <f>_xlfn.XLOOKUP(tbl_GL[[#This Row],[Account_key]],tbl_COA[Account_key],tbl_COA[SubAccount],,0)</f>
        <v>Accrued Expenses</v>
      </c>
      <c r="K909">
        <f>YEAR(tbl_GL[[#This Row],[Date]])</f>
        <v>2018</v>
      </c>
    </row>
    <row r="910" spans="1:11" hidden="1" x14ac:dyDescent="0.35">
      <c r="A910">
        <v>463.1</v>
      </c>
      <c r="B910" s="24">
        <v>43368</v>
      </c>
      <c r="C910">
        <v>1</v>
      </c>
      <c r="D910">
        <v>30</v>
      </c>
      <c r="E910" t="s">
        <v>80</v>
      </c>
      <c r="F910" s="15">
        <v>-18619</v>
      </c>
      <c r="G910" t="str">
        <f>_xlfn.XLOOKUP(tbl_GL[[#This Row],[Account_key]],tbl_COA[Account_key],tbl_COA[Class],"Not Found")</f>
        <v>Assets</v>
      </c>
      <c r="H910" t="str">
        <f>_xlfn.XLOOKUP(tbl_GL[[#This Row],[Account_key]],tbl_COA[Account_key],tbl_COA[SubClass],"Not Found")</f>
        <v>Assets</v>
      </c>
      <c r="I910" t="str">
        <f>_xlfn.XLOOKUP(tbl_GL[[#This Row],[Account_key]],tbl_COA[Account_key],tbl_COA[SubClass2],"Not Found")</f>
        <v>Current Assets</v>
      </c>
      <c r="J910" t="str">
        <f>_xlfn.XLOOKUP(tbl_GL[[#This Row],[Account_key]],tbl_COA[Account_key],tbl_COA[SubAccount],,0)</f>
        <v>Trade Receivables</v>
      </c>
      <c r="K910">
        <f>YEAR(tbl_GL[[#This Row],[Date]])</f>
        <v>2018</v>
      </c>
    </row>
    <row r="911" spans="1:11" hidden="1" x14ac:dyDescent="0.35">
      <c r="A911">
        <v>463.2</v>
      </c>
      <c r="B911" s="24">
        <v>43368</v>
      </c>
      <c r="C911">
        <v>1</v>
      </c>
      <c r="D911">
        <v>10</v>
      </c>
      <c r="E911" t="s">
        <v>80</v>
      </c>
      <c r="F911" s="15">
        <v>18619</v>
      </c>
      <c r="G911" t="str">
        <f>_xlfn.XLOOKUP(tbl_GL[[#This Row],[Account_key]],tbl_COA[Account_key],tbl_COA[Class],"Not Found")</f>
        <v>Assets</v>
      </c>
      <c r="H911" t="str">
        <f>_xlfn.XLOOKUP(tbl_GL[[#This Row],[Account_key]],tbl_COA[Account_key],tbl_COA[SubClass],"Not Found")</f>
        <v>Assets</v>
      </c>
      <c r="I911" t="str">
        <f>_xlfn.XLOOKUP(tbl_GL[[#This Row],[Account_key]],tbl_COA[Account_key],tbl_COA[SubClass2],"Not Found")</f>
        <v>Current Assets</v>
      </c>
      <c r="J911" t="str">
        <f>_xlfn.XLOOKUP(tbl_GL[[#This Row],[Account_key]],tbl_COA[Account_key],tbl_COA[SubAccount],,0)</f>
        <v>Cash at Bank</v>
      </c>
      <c r="K911">
        <f>YEAR(tbl_GL[[#This Row],[Date]])</f>
        <v>2018</v>
      </c>
    </row>
    <row r="912" spans="1:11" hidden="1" x14ac:dyDescent="0.35">
      <c r="A912">
        <v>464.1</v>
      </c>
      <c r="B912" s="24">
        <v>43370</v>
      </c>
      <c r="C912">
        <v>1</v>
      </c>
      <c r="D912">
        <v>260</v>
      </c>
      <c r="E912" t="s">
        <v>97</v>
      </c>
      <c r="F912" s="15">
        <v>-2064</v>
      </c>
      <c r="G912" t="str">
        <f>_xlfn.XLOOKUP(tbl_GL[[#This Row],[Account_key]],tbl_COA[Account_key],tbl_COA[Class],"Not Found")</f>
        <v>Operating account</v>
      </c>
      <c r="H912" t="str">
        <f>_xlfn.XLOOKUP(tbl_GL[[#This Row],[Account_key]],tbl_COA[Account_key],tbl_COA[SubClass],"Not Found")</f>
        <v>Operating Expenses</v>
      </c>
      <c r="I912" t="str">
        <f>_xlfn.XLOOKUP(tbl_GL[[#This Row],[Account_key]],tbl_COA[Account_key],tbl_COA[SubClass2],"Not Found")</f>
        <v>Marketing</v>
      </c>
      <c r="J912" t="str">
        <f>_xlfn.XLOOKUP(tbl_GL[[#This Row],[Account_key]],tbl_COA[Account_key],tbl_COA[SubAccount],,0)</f>
        <v>Commissions</v>
      </c>
      <c r="K912">
        <f>YEAR(tbl_GL[[#This Row],[Date]])</f>
        <v>2018</v>
      </c>
    </row>
    <row r="913" spans="1:11" hidden="1" x14ac:dyDescent="0.35">
      <c r="A913">
        <v>464.2</v>
      </c>
      <c r="B913" s="24">
        <v>43370</v>
      </c>
      <c r="C913">
        <v>1</v>
      </c>
      <c r="D913">
        <v>120</v>
      </c>
      <c r="E913" t="s">
        <v>97</v>
      </c>
      <c r="F913" s="15">
        <v>2064</v>
      </c>
      <c r="G913" t="str">
        <f>_xlfn.XLOOKUP(tbl_GL[[#This Row],[Account_key]],tbl_COA[Account_key],tbl_COA[Class],"Not Found")</f>
        <v>Liabilities and Owners Equity</v>
      </c>
      <c r="H913" t="str">
        <f>_xlfn.XLOOKUP(tbl_GL[[#This Row],[Account_key]],tbl_COA[Account_key],tbl_COA[SubClass],"Not Found")</f>
        <v>Liabilities</v>
      </c>
      <c r="I913" t="str">
        <f>_xlfn.XLOOKUP(tbl_GL[[#This Row],[Account_key]],tbl_COA[Account_key],tbl_COA[SubClass2],"Not Found")</f>
        <v>Current Liabilities</v>
      </c>
      <c r="J913" t="str">
        <f>_xlfn.XLOOKUP(tbl_GL[[#This Row],[Account_key]],tbl_COA[Account_key],tbl_COA[SubAccount],,0)</f>
        <v>Accrued Expenses</v>
      </c>
      <c r="K913">
        <f>YEAR(tbl_GL[[#This Row],[Date]])</f>
        <v>2018</v>
      </c>
    </row>
    <row r="914" spans="1:11" hidden="1" x14ac:dyDescent="0.35">
      <c r="A914">
        <v>465.1</v>
      </c>
      <c r="B914" s="24">
        <v>43371</v>
      </c>
      <c r="C914">
        <v>1</v>
      </c>
      <c r="D914">
        <v>230</v>
      </c>
      <c r="E914" t="s">
        <v>4</v>
      </c>
      <c r="F914" s="14">
        <v>-1441</v>
      </c>
      <c r="G914" t="str">
        <f>_xlfn.XLOOKUP(tbl_GL[[#This Row],[Account_key]],tbl_COA[Account_key],tbl_COA[Class],"Not Found")</f>
        <v>Trading account</v>
      </c>
      <c r="H914" t="str">
        <f>_xlfn.XLOOKUP(tbl_GL[[#This Row],[Account_key]],tbl_COA[Account_key],tbl_COA[SubClass],"Not Found")</f>
        <v>Cost of Sales</v>
      </c>
      <c r="I914" t="str">
        <f>_xlfn.XLOOKUP(tbl_GL[[#This Row],[Account_key]],tbl_COA[Account_key],tbl_COA[SubClass2],"Not Found")</f>
        <v>Cost of Sales</v>
      </c>
      <c r="J914" t="str">
        <f>_xlfn.XLOOKUP(tbl_GL[[#This Row],[Account_key]],tbl_COA[Account_key],tbl_COA[SubAccount],,0)</f>
        <v>Cost of Sales</v>
      </c>
      <c r="K914">
        <f>YEAR(tbl_GL[[#This Row],[Date]])</f>
        <v>2018</v>
      </c>
    </row>
    <row r="915" spans="1:11" hidden="1" x14ac:dyDescent="0.35">
      <c r="A915">
        <v>465.2</v>
      </c>
      <c r="B915" s="24">
        <v>43371</v>
      </c>
      <c r="C915">
        <v>1</v>
      </c>
      <c r="D915">
        <v>60</v>
      </c>
      <c r="E915" t="s">
        <v>4</v>
      </c>
      <c r="F915" s="15">
        <v>-1441</v>
      </c>
      <c r="G915" t="str">
        <f>_xlfn.XLOOKUP(tbl_GL[[#This Row],[Account_key]],tbl_COA[Account_key],tbl_COA[Class],"Not Found")</f>
        <v>Assets</v>
      </c>
      <c r="H915" t="str">
        <f>_xlfn.XLOOKUP(tbl_GL[[#This Row],[Account_key]],tbl_COA[Account_key],tbl_COA[SubClass],"Not Found")</f>
        <v>Assets</v>
      </c>
      <c r="I915" t="str">
        <f>_xlfn.XLOOKUP(tbl_GL[[#This Row],[Account_key]],tbl_COA[Account_key],tbl_COA[SubClass2],"Not Found")</f>
        <v>Current Assets</v>
      </c>
      <c r="J915" t="str">
        <f>_xlfn.XLOOKUP(tbl_GL[[#This Row],[Account_key]],tbl_COA[Account_key],tbl_COA[SubAccount],,0)</f>
        <v>Inventory</v>
      </c>
      <c r="K915">
        <f>YEAR(tbl_GL[[#This Row],[Date]])</f>
        <v>2018</v>
      </c>
    </row>
    <row r="916" spans="1:11" hidden="1" x14ac:dyDescent="0.35">
      <c r="A916">
        <v>466.1</v>
      </c>
      <c r="B916" s="24">
        <v>43371</v>
      </c>
      <c r="C916">
        <v>1</v>
      </c>
      <c r="D916">
        <v>210</v>
      </c>
      <c r="E916" t="s">
        <v>7</v>
      </c>
      <c r="F916" s="15">
        <v>4802</v>
      </c>
      <c r="G916" t="str">
        <f>_xlfn.XLOOKUP(tbl_GL[[#This Row],[Account_key]],tbl_COA[Account_key],tbl_COA[Class],"Not Found")</f>
        <v>Trading account</v>
      </c>
      <c r="H916" t="str">
        <f>_xlfn.XLOOKUP(tbl_GL[[#This Row],[Account_key]],tbl_COA[Account_key],tbl_COA[SubClass],"Not Found")</f>
        <v>Sales</v>
      </c>
      <c r="I916" t="str">
        <f>_xlfn.XLOOKUP(tbl_GL[[#This Row],[Account_key]],tbl_COA[Account_key],tbl_COA[SubClass2],"Not Found")</f>
        <v>Sales</v>
      </c>
      <c r="J916" t="str">
        <f>_xlfn.XLOOKUP(tbl_GL[[#This Row],[Account_key]],tbl_COA[Account_key],tbl_COA[SubAccount],,0)</f>
        <v>Sales</v>
      </c>
      <c r="K916">
        <f>YEAR(tbl_GL[[#This Row],[Date]])</f>
        <v>2018</v>
      </c>
    </row>
    <row r="917" spans="1:11" hidden="1" x14ac:dyDescent="0.35">
      <c r="A917">
        <v>466.2</v>
      </c>
      <c r="B917" s="24">
        <v>43371</v>
      </c>
      <c r="C917">
        <v>1</v>
      </c>
      <c r="D917">
        <v>10</v>
      </c>
      <c r="E917" t="s">
        <v>7</v>
      </c>
      <c r="F917" s="15">
        <v>4802</v>
      </c>
      <c r="G917" t="str">
        <f>_xlfn.XLOOKUP(tbl_GL[[#This Row],[Account_key]],tbl_COA[Account_key],tbl_COA[Class],"Not Found")</f>
        <v>Assets</v>
      </c>
      <c r="H917" t="str">
        <f>_xlfn.XLOOKUP(tbl_GL[[#This Row],[Account_key]],tbl_COA[Account_key],tbl_COA[SubClass],"Not Found")</f>
        <v>Assets</v>
      </c>
      <c r="I917" t="str">
        <f>_xlfn.XLOOKUP(tbl_GL[[#This Row],[Account_key]],tbl_COA[Account_key],tbl_COA[SubClass2],"Not Found")</f>
        <v>Current Assets</v>
      </c>
      <c r="J917" t="str">
        <f>_xlfn.XLOOKUP(tbl_GL[[#This Row],[Account_key]],tbl_COA[Account_key],tbl_COA[SubAccount],,0)</f>
        <v>Cash at Bank</v>
      </c>
      <c r="K917">
        <f>YEAR(tbl_GL[[#This Row],[Date]])</f>
        <v>2018</v>
      </c>
    </row>
    <row r="918" spans="1:11" hidden="1" x14ac:dyDescent="0.35">
      <c r="A918">
        <v>467.1</v>
      </c>
      <c r="B918" s="24">
        <v>43371</v>
      </c>
      <c r="C918">
        <v>1</v>
      </c>
      <c r="D918">
        <v>230</v>
      </c>
      <c r="E918" t="s">
        <v>4</v>
      </c>
      <c r="F918" s="14">
        <v>-5913</v>
      </c>
      <c r="G918" t="str">
        <f>_xlfn.XLOOKUP(tbl_GL[[#This Row],[Account_key]],tbl_COA[Account_key],tbl_COA[Class],"Not Found")</f>
        <v>Trading account</v>
      </c>
      <c r="H918" t="str">
        <f>_xlfn.XLOOKUP(tbl_GL[[#This Row],[Account_key]],tbl_COA[Account_key],tbl_COA[SubClass],"Not Found")</f>
        <v>Cost of Sales</v>
      </c>
      <c r="I918" t="str">
        <f>_xlfn.XLOOKUP(tbl_GL[[#This Row],[Account_key]],tbl_COA[Account_key],tbl_COA[SubClass2],"Not Found")</f>
        <v>Cost of Sales</v>
      </c>
      <c r="J918" t="str">
        <f>_xlfn.XLOOKUP(tbl_GL[[#This Row],[Account_key]],tbl_COA[Account_key],tbl_COA[SubAccount],,0)</f>
        <v>Cost of Sales</v>
      </c>
      <c r="K918">
        <f>YEAR(tbl_GL[[#This Row],[Date]])</f>
        <v>2018</v>
      </c>
    </row>
    <row r="919" spans="1:11" hidden="1" x14ac:dyDescent="0.35">
      <c r="A919">
        <v>467.2</v>
      </c>
      <c r="B919" s="24">
        <v>43371</v>
      </c>
      <c r="C919">
        <v>1</v>
      </c>
      <c r="D919">
        <v>60</v>
      </c>
      <c r="E919" t="s">
        <v>4</v>
      </c>
      <c r="F919" s="15">
        <v>-5913</v>
      </c>
      <c r="G919" t="str">
        <f>_xlfn.XLOOKUP(tbl_GL[[#This Row],[Account_key]],tbl_COA[Account_key],tbl_COA[Class],"Not Found")</f>
        <v>Assets</v>
      </c>
      <c r="H919" t="str">
        <f>_xlfn.XLOOKUP(tbl_GL[[#This Row],[Account_key]],tbl_COA[Account_key],tbl_COA[SubClass],"Not Found")</f>
        <v>Assets</v>
      </c>
      <c r="I919" t="str">
        <f>_xlfn.XLOOKUP(tbl_GL[[#This Row],[Account_key]],tbl_COA[Account_key],tbl_COA[SubClass2],"Not Found")</f>
        <v>Current Assets</v>
      </c>
      <c r="J919" t="str">
        <f>_xlfn.XLOOKUP(tbl_GL[[#This Row],[Account_key]],tbl_COA[Account_key],tbl_COA[SubAccount],,0)</f>
        <v>Inventory</v>
      </c>
      <c r="K919">
        <f>YEAR(tbl_GL[[#This Row],[Date]])</f>
        <v>2018</v>
      </c>
    </row>
    <row r="920" spans="1:11" hidden="1" x14ac:dyDescent="0.35">
      <c r="A920">
        <v>468.1</v>
      </c>
      <c r="B920" s="24">
        <v>43371</v>
      </c>
      <c r="C920">
        <v>1</v>
      </c>
      <c r="D920">
        <v>210</v>
      </c>
      <c r="E920" t="s">
        <v>8</v>
      </c>
      <c r="F920" s="15">
        <v>19711</v>
      </c>
      <c r="G920" t="str">
        <f>_xlfn.XLOOKUP(tbl_GL[[#This Row],[Account_key]],tbl_COA[Account_key],tbl_COA[Class],"Not Found")</f>
        <v>Trading account</v>
      </c>
      <c r="H920" t="str">
        <f>_xlfn.XLOOKUP(tbl_GL[[#This Row],[Account_key]],tbl_COA[Account_key],tbl_COA[SubClass],"Not Found")</f>
        <v>Sales</v>
      </c>
      <c r="I920" t="str">
        <f>_xlfn.XLOOKUP(tbl_GL[[#This Row],[Account_key]],tbl_COA[Account_key],tbl_COA[SubClass2],"Not Found")</f>
        <v>Sales</v>
      </c>
      <c r="J920" t="str">
        <f>_xlfn.XLOOKUP(tbl_GL[[#This Row],[Account_key]],tbl_COA[Account_key],tbl_COA[SubAccount],,0)</f>
        <v>Sales</v>
      </c>
      <c r="K920">
        <f>YEAR(tbl_GL[[#This Row],[Date]])</f>
        <v>2018</v>
      </c>
    </row>
    <row r="921" spans="1:11" hidden="1" x14ac:dyDescent="0.35">
      <c r="A921">
        <v>468.2</v>
      </c>
      <c r="B921" s="24">
        <v>43371</v>
      </c>
      <c r="C921">
        <v>1</v>
      </c>
      <c r="D921">
        <v>30</v>
      </c>
      <c r="E921" t="s">
        <v>8</v>
      </c>
      <c r="F921" s="15">
        <v>19711</v>
      </c>
      <c r="G921" t="str">
        <f>_xlfn.XLOOKUP(tbl_GL[[#This Row],[Account_key]],tbl_COA[Account_key],tbl_COA[Class],"Not Found")</f>
        <v>Assets</v>
      </c>
      <c r="H921" t="str">
        <f>_xlfn.XLOOKUP(tbl_GL[[#This Row],[Account_key]],tbl_COA[Account_key],tbl_COA[SubClass],"Not Found")</f>
        <v>Assets</v>
      </c>
      <c r="I921" t="str">
        <f>_xlfn.XLOOKUP(tbl_GL[[#This Row],[Account_key]],tbl_COA[Account_key],tbl_COA[SubClass2],"Not Found")</f>
        <v>Current Assets</v>
      </c>
      <c r="J921" t="str">
        <f>_xlfn.XLOOKUP(tbl_GL[[#This Row],[Account_key]],tbl_COA[Account_key],tbl_COA[SubAccount],,0)</f>
        <v>Trade Receivables</v>
      </c>
      <c r="K921">
        <f>YEAR(tbl_GL[[#This Row],[Date]])</f>
        <v>2018</v>
      </c>
    </row>
    <row r="922" spans="1:11" hidden="1" x14ac:dyDescent="0.35">
      <c r="A922">
        <v>469.1</v>
      </c>
      <c r="B922" s="24">
        <v>43372</v>
      </c>
      <c r="C922">
        <v>1</v>
      </c>
      <c r="D922">
        <v>340</v>
      </c>
      <c r="E922" t="s">
        <v>97</v>
      </c>
      <c r="F922" s="15">
        <v>-2460</v>
      </c>
      <c r="G922" t="str">
        <f>_xlfn.XLOOKUP(tbl_GL[[#This Row],[Account_key]],tbl_COA[Account_key],tbl_COA[Class],"Not Found")</f>
        <v>Operating account</v>
      </c>
      <c r="H922" t="str">
        <f>_xlfn.XLOOKUP(tbl_GL[[#This Row],[Account_key]],tbl_COA[Account_key],tbl_COA[SubClass],"Not Found")</f>
        <v>Operating Expenses</v>
      </c>
      <c r="I922" t="str">
        <f>_xlfn.XLOOKUP(tbl_GL[[#This Row],[Account_key]],tbl_COA[Account_key],tbl_COA[SubClass2],"Not Found")</f>
        <v>Administration</v>
      </c>
      <c r="J922" t="str">
        <f>_xlfn.XLOOKUP(tbl_GL[[#This Row],[Account_key]],tbl_COA[Account_key],tbl_COA[SubAccount],,0)</f>
        <v>Utilities</v>
      </c>
      <c r="K922">
        <f>YEAR(tbl_GL[[#This Row],[Date]])</f>
        <v>2018</v>
      </c>
    </row>
    <row r="923" spans="1:11" hidden="1" x14ac:dyDescent="0.35">
      <c r="A923">
        <v>469.2</v>
      </c>
      <c r="B923" s="24">
        <v>43372</v>
      </c>
      <c r="C923">
        <v>1</v>
      </c>
      <c r="D923">
        <v>120</v>
      </c>
      <c r="E923" t="s">
        <v>97</v>
      </c>
      <c r="F923" s="15">
        <v>2460</v>
      </c>
      <c r="G923" t="str">
        <f>_xlfn.XLOOKUP(tbl_GL[[#This Row],[Account_key]],tbl_COA[Account_key],tbl_COA[Class],"Not Found")</f>
        <v>Liabilities and Owners Equity</v>
      </c>
      <c r="H923" t="str">
        <f>_xlfn.XLOOKUP(tbl_GL[[#This Row],[Account_key]],tbl_COA[Account_key],tbl_COA[SubClass],"Not Found")</f>
        <v>Liabilities</v>
      </c>
      <c r="I923" t="str">
        <f>_xlfn.XLOOKUP(tbl_GL[[#This Row],[Account_key]],tbl_COA[Account_key],tbl_COA[SubClass2],"Not Found")</f>
        <v>Current Liabilities</v>
      </c>
      <c r="J923" t="str">
        <f>_xlfn.XLOOKUP(tbl_GL[[#This Row],[Account_key]],tbl_COA[Account_key],tbl_COA[SubAccount],,0)</f>
        <v>Accrued Expenses</v>
      </c>
      <c r="K923">
        <f>YEAR(tbl_GL[[#This Row],[Date]])</f>
        <v>2018</v>
      </c>
    </row>
    <row r="924" spans="1:11" hidden="1" x14ac:dyDescent="0.35">
      <c r="A924">
        <v>470.1</v>
      </c>
      <c r="B924" s="24">
        <v>43372</v>
      </c>
      <c r="C924">
        <v>1</v>
      </c>
      <c r="D924">
        <v>30</v>
      </c>
      <c r="E924" t="s">
        <v>80</v>
      </c>
      <c r="F924" s="15">
        <v>-19916</v>
      </c>
      <c r="G924" t="str">
        <f>_xlfn.XLOOKUP(tbl_GL[[#This Row],[Account_key]],tbl_COA[Account_key],tbl_COA[Class],"Not Found")</f>
        <v>Assets</v>
      </c>
      <c r="H924" t="str">
        <f>_xlfn.XLOOKUP(tbl_GL[[#This Row],[Account_key]],tbl_COA[Account_key],tbl_COA[SubClass],"Not Found")</f>
        <v>Assets</v>
      </c>
      <c r="I924" t="str">
        <f>_xlfn.XLOOKUP(tbl_GL[[#This Row],[Account_key]],tbl_COA[Account_key],tbl_COA[SubClass2],"Not Found")</f>
        <v>Current Assets</v>
      </c>
      <c r="J924" t="str">
        <f>_xlfn.XLOOKUP(tbl_GL[[#This Row],[Account_key]],tbl_COA[Account_key],tbl_COA[SubAccount],,0)</f>
        <v>Trade Receivables</v>
      </c>
      <c r="K924">
        <f>YEAR(tbl_GL[[#This Row],[Date]])</f>
        <v>2018</v>
      </c>
    </row>
    <row r="925" spans="1:11" hidden="1" x14ac:dyDescent="0.35">
      <c r="A925">
        <v>470.2</v>
      </c>
      <c r="B925" s="24">
        <v>43372</v>
      </c>
      <c r="C925">
        <v>1</v>
      </c>
      <c r="D925">
        <v>10</v>
      </c>
      <c r="E925" t="s">
        <v>80</v>
      </c>
      <c r="F925" s="15">
        <v>19916</v>
      </c>
      <c r="G925" t="str">
        <f>_xlfn.XLOOKUP(tbl_GL[[#This Row],[Account_key]],tbl_COA[Account_key],tbl_COA[Class],"Not Found")</f>
        <v>Assets</v>
      </c>
      <c r="H925" t="str">
        <f>_xlfn.XLOOKUP(tbl_GL[[#This Row],[Account_key]],tbl_COA[Account_key],tbl_COA[SubClass],"Not Found")</f>
        <v>Assets</v>
      </c>
      <c r="I925" t="str">
        <f>_xlfn.XLOOKUP(tbl_GL[[#This Row],[Account_key]],tbl_COA[Account_key],tbl_COA[SubClass2],"Not Found")</f>
        <v>Current Assets</v>
      </c>
      <c r="J925" t="str">
        <f>_xlfn.XLOOKUP(tbl_GL[[#This Row],[Account_key]],tbl_COA[Account_key],tbl_COA[SubAccount],,0)</f>
        <v>Cash at Bank</v>
      </c>
      <c r="K925">
        <f>YEAR(tbl_GL[[#This Row],[Date]])</f>
        <v>2018</v>
      </c>
    </row>
    <row r="926" spans="1:11" hidden="1" x14ac:dyDescent="0.35">
      <c r="A926">
        <v>471.1</v>
      </c>
      <c r="B926" s="24">
        <v>43373</v>
      </c>
      <c r="C926">
        <v>1</v>
      </c>
      <c r="D926">
        <v>10</v>
      </c>
      <c r="E926" t="s">
        <v>110</v>
      </c>
      <c r="F926">
        <v>27</v>
      </c>
      <c r="G926" t="str">
        <f>_xlfn.XLOOKUP(tbl_GL[[#This Row],[Account_key]],tbl_COA[Account_key],tbl_COA[Class],"Not Found")</f>
        <v>Assets</v>
      </c>
      <c r="H926" t="str">
        <f>_xlfn.XLOOKUP(tbl_GL[[#This Row],[Account_key]],tbl_COA[Account_key],tbl_COA[SubClass],"Not Found")</f>
        <v>Assets</v>
      </c>
      <c r="I926" t="str">
        <f>_xlfn.XLOOKUP(tbl_GL[[#This Row],[Account_key]],tbl_COA[Account_key],tbl_COA[SubClass2],"Not Found")</f>
        <v>Current Assets</v>
      </c>
      <c r="J926" t="str">
        <f>_xlfn.XLOOKUP(tbl_GL[[#This Row],[Account_key]],tbl_COA[Account_key],tbl_COA[SubAccount],,0)</f>
        <v>Cash at Bank</v>
      </c>
      <c r="K926">
        <f>YEAR(tbl_GL[[#This Row],[Date]])</f>
        <v>2018</v>
      </c>
    </row>
    <row r="927" spans="1:11" hidden="1" x14ac:dyDescent="0.35">
      <c r="A927">
        <v>471.2</v>
      </c>
      <c r="B927" s="24">
        <v>43373</v>
      </c>
      <c r="C927">
        <v>1</v>
      </c>
      <c r="D927">
        <v>430</v>
      </c>
      <c r="E927" t="s">
        <v>110</v>
      </c>
      <c r="F927">
        <v>27</v>
      </c>
      <c r="G927" t="str">
        <f>_xlfn.XLOOKUP(tbl_GL[[#This Row],[Account_key]],tbl_COA[Account_key],tbl_COA[Class],"Not Found")</f>
        <v>Non-operating</v>
      </c>
      <c r="H927" t="str">
        <f>_xlfn.XLOOKUP(tbl_GL[[#This Row],[Account_key]],tbl_COA[Account_key],tbl_COA[SubClass],"Not Found")</f>
        <v>Exchange Loss/Gain</v>
      </c>
      <c r="I927" t="str">
        <f>_xlfn.XLOOKUP(tbl_GL[[#This Row],[Account_key]],tbl_COA[Account_key],tbl_COA[SubClass2],"Not Found")</f>
        <v>Exchange Loss/Gain</v>
      </c>
      <c r="J927" t="str">
        <f>_xlfn.XLOOKUP(tbl_GL[[#This Row],[Account_key]],tbl_COA[Account_key],tbl_COA[SubAccount],,0)</f>
        <v>Exchange Loss/Gain</v>
      </c>
      <c r="K927">
        <f>YEAR(tbl_GL[[#This Row],[Date]])</f>
        <v>2018</v>
      </c>
    </row>
    <row r="928" spans="1:11" hidden="1" x14ac:dyDescent="0.35">
      <c r="A928">
        <v>472.1</v>
      </c>
      <c r="B928" s="24">
        <v>43373</v>
      </c>
      <c r="C928">
        <v>1</v>
      </c>
      <c r="D928">
        <v>10</v>
      </c>
      <c r="E928" t="s">
        <v>113</v>
      </c>
      <c r="F928" s="15">
        <v>269</v>
      </c>
      <c r="G928" t="str">
        <f>_xlfn.XLOOKUP(tbl_GL[[#This Row],[Account_key]],tbl_COA[Account_key],tbl_COA[Class],"Not Found")</f>
        <v>Assets</v>
      </c>
      <c r="H928" t="str">
        <f>_xlfn.XLOOKUP(tbl_GL[[#This Row],[Account_key]],tbl_COA[Account_key],tbl_COA[SubClass],"Not Found")</f>
        <v>Assets</v>
      </c>
      <c r="I928" t="str">
        <f>_xlfn.XLOOKUP(tbl_GL[[#This Row],[Account_key]],tbl_COA[Account_key],tbl_COA[SubClass2],"Not Found")</f>
        <v>Current Assets</v>
      </c>
      <c r="J928" t="str">
        <f>_xlfn.XLOOKUP(tbl_GL[[#This Row],[Account_key]],tbl_COA[Account_key],tbl_COA[SubAccount],,0)</f>
        <v>Cash at Bank</v>
      </c>
      <c r="K928">
        <f>YEAR(tbl_GL[[#This Row],[Date]])</f>
        <v>2018</v>
      </c>
    </row>
    <row r="929" spans="1:11" hidden="1" x14ac:dyDescent="0.35">
      <c r="A929">
        <v>472.2</v>
      </c>
      <c r="B929" s="24">
        <v>43373</v>
      </c>
      <c r="C929">
        <v>1</v>
      </c>
      <c r="D929">
        <v>410</v>
      </c>
      <c r="E929" t="s">
        <v>113</v>
      </c>
      <c r="F929" s="15">
        <v>269</v>
      </c>
      <c r="G929" t="str">
        <f>_xlfn.XLOOKUP(tbl_GL[[#This Row],[Account_key]],tbl_COA[Account_key],tbl_COA[Class],"Not Found")</f>
        <v>Non-operating</v>
      </c>
      <c r="H929" t="str">
        <f>_xlfn.XLOOKUP(tbl_GL[[#This Row],[Account_key]],tbl_COA[Account_key],tbl_COA[SubClass],"Not Found")</f>
        <v>Interest Income</v>
      </c>
      <c r="I929" t="str">
        <f>_xlfn.XLOOKUP(tbl_GL[[#This Row],[Account_key]],tbl_COA[Account_key],tbl_COA[SubClass2],"Not Found")</f>
        <v>Interest Income</v>
      </c>
      <c r="J929" t="str">
        <f>_xlfn.XLOOKUP(tbl_GL[[#This Row],[Account_key]],tbl_COA[Account_key],tbl_COA[SubAccount],,0)</f>
        <v>Interest Income</v>
      </c>
      <c r="K929">
        <f>YEAR(tbl_GL[[#This Row],[Date]])</f>
        <v>2018</v>
      </c>
    </row>
    <row r="930" spans="1:11" hidden="1" x14ac:dyDescent="0.35">
      <c r="A930">
        <v>473.1</v>
      </c>
      <c r="B930" s="24">
        <v>43373</v>
      </c>
      <c r="C930">
        <v>1</v>
      </c>
      <c r="D930">
        <v>440</v>
      </c>
      <c r="E930" t="s">
        <v>112</v>
      </c>
      <c r="F930">
        <v>-400</v>
      </c>
      <c r="G930" t="str">
        <f>_xlfn.XLOOKUP(tbl_GL[[#This Row],[Account_key]],tbl_COA[Account_key],tbl_COA[Class],"Not Found")</f>
        <v>Interest &amp; Tax</v>
      </c>
      <c r="H930" t="str">
        <f>_xlfn.XLOOKUP(tbl_GL[[#This Row],[Account_key]],tbl_COA[Account_key],tbl_COA[SubClass],"Not Found")</f>
        <v>Interest Expense</v>
      </c>
      <c r="I930" t="str">
        <f>_xlfn.XLOOKUP(tbl_GL[[#This Row],[Account_key]],tbl_COA[Account_key],tbl_COA[SubClass2],"Not Found")</f>
        <v>Interest Expense</v>
      </c>
      <c r="J930" t="str">
        <f>_xlfn.XLOOKUP(tbl_GL[[#This Row],[Account_key]],tbl_COA[Account_key],tbl_COA[SubAccount],,0)</f>
        <v>Interest Expense</v>
      </c>
      <c r="K930">
        <f>YEAR(tbl_GL[[#This Row],[Date]])</f>
        <v>2018</v>
      </c>
    </row>
    <row r="931" spans="1:11" hidden="1" x14ac:dyDescent="0.35">
      <c r="A931">
        <v>473.2</v>
      </c>
      <c r="B931" s="24">
        <v>43373</v>
      </c>
      <c r="C931">
        <v>1</v>
      </c>
      <c r="D931">
        <v>121</v>
      </c>
      <c r="E931" t="s">
        <v>112</v>
      </c>
      <c r="F931">
        <v>400</v>
      </c>
      <c r="G931" t="str">
        <f>_xlfn.XLOOKUP(tbl_GL[[#This Row],[Account_key]],tbl_COA[Account_key],tbl_COA[Class],"Not Found")</f>
        <v>Liabilities and Owners Equity</v>
      </c>
      <c r="H931" t="str">
        <f>_xlfn.XLOOKUP(tbl_GL[[#This Row],[Account_key]],tbl_COA[Account_key],tbl_COA[SubClass],"Not Found")</f>
        <v>Liabilities</v>
      </c>
      <c r="I931" t="str">
        <f>_xlfn.XLOOKUP(tbl_GL[[#This Row],[Account_key]],tbl_COA[Account_key],tbl_COA[SubClass2],"Not Found")</f>
        <v>Current Liabilities</v>
      </c>
      <c r="J931" t="str">
        <f>_xlfn.XLOOKUP(tbl_GL[[#This Row],[Account_key]],tbl_COA[Account_key],tbl_COA[SubAccount],,0)</f>
        <v>Interest Payable</v>
      </c>
      <c r="K931">
        <f>YEAR(tbl_GL[[#This Row],[Date]])</f>
        <v>2018</v>
      </c>
    </row>
    <row r="932" spans="1:11" hidden="1" x14ac:dyDescent="0.35">
      <c r="A932">
        <v>474.1</v>
      </c>
      <c r="B932" s="24">
        <v>43373</v>
      </c>
      <c r="C932">
        <v>1</v>
      </c>
      <c r="D932">
        <v>400</v>
      </c>
      <c r="E932" t="s">
        <v>104</v>
      </c>
      <c r="F932" s="15">
        <v>-500</v>
      </c>
      <c r="G932" t="str">
        <f>_xlfn.XLOOKUP(tbl_GL[[#This Row],[Account_key]],tbl_COA[Account_key],tbl_COA[Class],"Not Found")</f>
        <v>Operating account</v>
      </c>
      <c r="H932" t="str">
        <f>_xlfn.XLOOKUP(tbl_GL[[#This Row],[Account_key]],tbl_COA[Account_key],tbl_COA[SubClass],"Not Found")</f>
        <v>Depreciation &amp; Amortization</v>
      </c>
      <c r="I932" t="str">
        <f>_xlfn.XLOOKUP(tbl_GL[[#This Row],[Account_key]],tbl_COA[Account_key],tbl_COA[SubClass2],"Not Found")</f>
        <v>Amortization</v>
      </c>
      <c r="J932" t="str">
        <f>_xlfn.XLOOKUP(tbl_GL[[#This Row],[Account_key]],tbl_COA[Account_key],tbl_COA[SubAccount],,0)</f>
        <v>Amortization of Intangible Assets</v>
      </c>
      <c r="K932">
        <f>YEAR(tbl_GL[[#This Row],[Date]])</f>
        <v>2018</v>
      </c>
    </row>
    <row r="933" spans="1:11" hidden="1" x14ac:dyDescent="0.35">
      <c r="A933">
        <v>474.2</v>
      </c>
      <c r="B933" s="24">
        <v>43373</v>
      </c>
      <c r="C933">
        <v>1</v>
      </c>
      <c r="D933">
        <v>100</v>
      </c>
      <c r="E933" t="s">
        <v>104</v>
      </c>
      <c r="F933" s="15">
        <v>-500</v>
      </c>
      <c r="G933" t="str">
        <f>_xlfn.XLOOKUP(tbl_GL[[#This Row],[Account_key]],tbl_COA[Account_key],tbl_COA[Class],"Not Found")</f>
        <v>Assets</v>
      </c>
      <c r="H933" t="str">
        <f>_xlfn.XLOOKUP(tbl_GL[[#This Row],[Account_key]],tbl_COA[Account_key],tbl_COA[SubClass],"Not Found")</f>
        <v>Assets</v>
      </c>
      <c r="I933" t="str">
        <f>_xlfn.XLOOKUP(tbl_GL[[#This Row],[Account_key]],tbl_COA[Account_key],tbl_COA[SubClass2],"Not Found")</f>
        <v>Non-Current Assets</v>
      </c>
      <c r="J933" t="str">
        <f>_xlfn.XLOOKUP(tbl_GL[[#This Row],[Account_key]],tbl_COA[Account_key],tbl_COA[SubAccount],,0)</f>
        <v>Patents and trademarks</v>
      </c>
      <c r="K933">
        <f>YEAR(tbl_GL[[#This Row],[Date]])</f>
        <v>2018</v>
      </c>
    </row>
    <row r="934" spans="1:11" hidden="1" x14ac:dyDescent="0.35">
      <c r="A934">
        <v>475.1</v>
      </c>
      <c r="B934" s="24">
        <v>43373</v>
      </c>
      <c r="C934">
        <v>1</v>
      </c>
      <c r="D934" s="9">
        <v>450</v>
      </c>
      <c r="E934" s="1" t="s">
        <v>108</v>
      </c>
      <c r="F934" s="15">
        <v>-4585</v>
      </c>
      <c r="G934" t="str">
        <f>_xlfn.XLOOKUP(tbl_GL[[#This Row],[Account_key]],tbl_COA[Account_key],tbl_COA[Class],"Not Found")</f>
        <v>Interest &amp; Tax</v>
      </c>
      <c r="H934" t="str">
        <f>_xlfn.XLOOKUP(tbl_GL[[#This Row],[Account_key]],tbl_COA[Account_key],tbl_COA[SubClass],"Not Found")</f>
        <v>Taxation</v>
      </c>
      <c r="I934" t="str">
        <f>_xlfn.XLOOKUP(tbl_GL[[#This Row],[Account_key]],tbl_COA[Account_key],tbl_COA[SubClass2],"Not Found")</f>
        <v>Taxation</v>
      </c>
      <c r="J934" t="str">
        <f>_xlfn.XLOOKUP(tbl_GL[[#This Row],[Account_key]],tbl_COA[Account_key],tbl_COA[SubAccount],,0)</f>
        <v>Taxation</v>
      </c>
      <c r="K934">
        <f>YEAR(tbl_GL[[#This Row],[Date]])</f>
        <v>2018</v>
      </c>
    </row>
    <row r="935" spans="1:11" hidden="1" x14ac:dyDescent="0.35">
      <c r="A935">
        <v>475.2</v>
      </c>
      <c r="B935" s="24">
        <v>43373</v>
      </c>
      <c r="C935">
        <v>1</v>
      </c>
      <c r="D935" s="9">
        <v>122</v>
      </c>
      <c r="E935" s="1" t="s">
        <v>108</v>
      </c>
      <c r="F935" s="15">
        <v>4585</v>
      </c>
      <c r="G935" t="str">
        <f>_xlfn.XLOOKUP(tbl_GL[[#This Row],[Account_key]],tbl_COA[Account_key],tbl_COA[Class],"Not Found")</f>
        <v>Liabilities and Owners Equity</v>
      </c>
      <c r="H935" t="str">
        <f>_xlfn.XLOOKUP(tbl_GL[[#This Row],[Account_key]],tbl_COA[Account_key],tbl_COA[SubClass],"Not Found")</f>
        <v>Liabilities</v>
      </c>
      <c r="I935" t="str">
        <f>_xlfn.XLOOKUP(tbl_GL[[#This Row],[Account_key]],tbl_COA[Account_key],tbl_COA[SubClass2],"Not Found")</f>
        <v>Current Liabilities</v>
      </c>
      <c r="J935" t="str">
        <f>_xlfn.XLOOKUP(tbl_GL[[#This Row],[Account_key]],tbl_COA[Account_key],tbl_COA[SubAccount],,0)</f>
        <v>Tax payable</v>
      </c>
      <c r="K935">
        <f>YEAR(tbl_GL[[#This Row],[Date]])</f>
        <v>2018</v>
      </c>
    </row>
    <row r="936" spans="1:11" hidden="1" x14ac:dyDescent="0.35">
      <c r="A936">
        <v>476.1</v>
      </c>
      <c r="B936" s="24">
        <v>43373</v>
      </c>
      <c r="C936">
        <v>1</v>
      </c>
      <c r="D936">
        <v>240</v>
      </c>
      <c r="E936" t="s">
        <v>56</v>
      </c>
      <c r="F936" s="15">
        <v>-8000</v>
      </c>
      <c r="G936" t="str">
        <f>_xlfn.XLOOKUP(tbl_GL[[#This Row],[Account_key]],tbl_COA[Account_key],tbl_COA[Class],"Not Found")</f>
        <v>Operating account</v>
      </c>
      <c r="H936" t="str">
        <f>_xlfn.XLOOKUP(tbl_GL[[#This Row],[Account_key]],tbl_COA[Account_key],tbl_COA[SubClass],"Not Found")</f>
        <v>Operating Expenses</v>
      </c>
      <c r="I936" t="str">
        <f>_xlfn.XLOOKUP(tbl_GL[[#This Row],[Account_key]],tbl_COA[Account_key],tbl_COA[SubClass2],"Not Found")</f>
        <v>Sales &amp; Distribution</v>
      </c>
      <c r="J936" t="str">
        <f>_xlfn.XLOOKUP(tbl_GL[[#This Row],[Account_key]],tbl_COA[Account_key],tbl_COA[SubAccount],,0)</f>
        <v>Salaries</v>
      </c>
      <c r="K936">
        <f>YEAR(tbl_GL[[#This Row],[Date]])</f>
        <v>2018</v>
      </c>
    </row>
    <row r="937" spans="1:11" hidden="1" x14ac:dyDescent="0.35">
      <c r="A937">
        <v>476.2</v>
      </c>
      <c r="B937" s="24">
        <v>43373</v>
      </c>
      <c r="C937">
        <v>1</v>
      </c>
      <c r="D937">
        <v>10</v>
      </c>
      <c r="E937" t="s">
        <v>56</v>
      </c>
      <c r="F937" s="15">
        <v>-8000</v>
      </c>
      <c r="G937" t="str">
        <f>_xlfn.XLOOKUP(tbl_GL[[#This Row],[Account_key]],tbl_COA[Account_key],tbl_COA[Class],"Not Found")</f>
        <v>Assets</v>
      </c>
      <c r="H937" t="str">
        <f>_xlfn.XLOOKUP(tbl_GL[[#This Row],[Account_key]],tbl_COA[Account_key],tbl_COA[SubClass],"Not Found")</f>
        <v>Assets</v>
      </c>
      <c r="I937" t="str">
        <f>_xlfn.XLOOKUP(tbl_GL[[#This Row],[Account_key]],tbl_COA[Account_key],tbl_COA[SubClass2],"Not Found")</f>
        <v>Current Assets</v>
      </c>
      <c r="J937" t="str">
        <f>_xlfn.XLOOKUP(tbl_GL[[#This Row],[Account_key]],tbl_COA[Account_key],tbl_COA[SubAccount],,0)</f>
        <v>Cash at Bank</v>
      </c>
      <c r="K937">
        <f>YEAR(tbl_GL[[#This Row],[Date]])</f>
        <v>2018</v>
      </c>
    </row>
    <row r="938" spans="1:11" hidden="1" x14ac:dyDescent="0.35">
      <c r="A938">
        <v>477.1</v>
      </c>
      <c r="B938" s="24">
        <v>43373</v>
      </c>
      <c r="C938">
        <v>1</v>
      </c>
      <c r="D938" s="8">
        <v>380</v>
      </c>
      <c r="E938" t="s">
        <v>101</v>
      </c>
      <c r="F938" s="14">
        <v>-10000</v>
      </c>
      <c r="G938" t="str">
        <f>_xlfn.XLOOKUP(tbl_GL[[#This Row],[Account_key]],tbl_COA[Account_key],tbl_COA[Class],"Not Found")</f>
        <v>Operating account</v>
      </c>
      <c r="H938" t="str">
        <f>_xlfn.XLOOKUP(tbl_GL[[#This Row],[Account_key]],tbl_COA[Account_key],tbl_COA[SubClass],"Not Found")</f>
        <v>Depreciation &amp; Amortization</v>
      </c>
      <c r="I938" t="str">
        <f>_xlfn.XLOOKUP(tbl_GL[[#This Row],[Account_key]],tbl_COA[Account_key],tbl_COA[SubClass2],"Not Found")</f>
        <v>Depreciation</v>
      </c>
      <c r="J938" t="str">
        <f>_xlfn.XLOOKUP(tbl_GL[[#This Row],[Account_key]],tbl_COA[Account_key],tbl_COA[SubAccount],,0)</f>
        <v>Equipment</v>
      </c>
      <c r="K938">
        <f>YEAR(tbl_GL[[#This Row],[Date]])</f>
        <v>2018</v>
      </c>
    </row>
    <row r="939" spans="1:11" hidden="1" x14ac:dyDescent="0.35">
      <c r="A939">
        <v>477.2</v>
      </c>
      <c r="B939" s="24">
        <v>43373</v>
      </c>
      <c r="C939">
        <v>1</v>
      </c>
      <c r="D939" s="8">
        <v>90</v>
      </c>
      <c r="E939" t="s">
        <v>101</v>
      </c>
      <c r="F939" s="14">
        <v>-10000</v>
      </c>
      <c r="G939" t="str">
        <f>_xlfn.XLOOKUP(tbl_GL[[#This Row],[Account_key]],tbl_COA[Account_key],tbl_COA[Class],"Not Found")</f>
        <v>Assets</v>
      </c>
      <c r="H939" t="str">
        <f>_xlfn.XLOOKUP(tbl_GL[[#This Row],[Account_key]],tbl_COA[Account_key],tbl_COA[SubClass],"Not Found")</f>
        <v>Assets</v>
      </c>
      <c r="I939" t="str">
        <f>_xlfn.XLOOKUP(tbl_GL[[#This Row],[Account_key]],tbl_COA[Account_key],tbl_COA[SubClass2],"Not Found")</f>
        <v>Non-Current Assets</v>
      </c>
      <c r="J939" t="str">
        <f>_xlfn.XLOOKUP(tbl_GL[[#This Row],[Account_key]],tbl_COA[Account_key],tbl_COA[SubAccount],,0)</f>
        <v>Office Furniture &amp; Equipment</v>
      </c>
      <c r="K939">
        <f>YEAR(tbl_GL[[#This Row],[Date]])</f>
        <v>2018</v>
      </c>
    </row>
    <row r="940" spans="1:11" hidden="1" x14ac:dyDescent="0.35">
      <c r="A940">
        <v>479.1</v>
      </c>
      <c r="B940" s="24">
        <v>43373</v>
      </c>
      <c r="C940">
        <v>1</v>
      </c>
      <c r="D940">
        <v>201</v>
      </c>
      <c r="E940" t="s">
        <v>126</v>
      </c>
      <c r="F940" s="15">
        <v>-30000</v>
      </c>
      <c r="G940" t="str">
        <f>_xlfn.XLOOKUP(tbl_GL[[#This Row],[Account_key]],tbl_COA[Account_key],tbl_COA[Class],"Not Found")</f>
        <v>Liabilities and Owners Equity</v>
      </c>
      <c r="H940" t="str">
        <f>_xlfn.XLOOKUP(tbl_GL[[#This Row],[Account_key]],tbl_COA[Account_key],tbl_COA[SubClass],"Not Found")</f>
        <v>Owners Equity</v>
      </c>
      <c r="I940" t="str">
        <f>_xlfn.XLOOKUP(tbl_GL[[#This Row],[Account_key]],tbl_COA[Account_key],tbl_COA[SubClass2],"Not Found")</f>
        <v>Retained Earnings</v>
      </c>
      <c r="J940" t="str">
        <f>_xlfn.XLOOKUP(tbl_GL[[#This Row],[Account_key]],tbl_COA[Account_key],tbl_COA[SubAccount],,0)</f>
        <v>Dividends paid</v>
      </c>
      <c r="K940">
        <f>YEAR(tbl_GL[[#This Row],[Date]])</f>
        <v>2018</v>
      </c>
    </row>
    <row r="941" spans="1:11" hidden="1" x14ac:dyDescent="0.35">
      <c r="A941">
        <v>479.2</v>
      </c>
      <c r="B941" s="24">
        <v>43373</v>
      </c>
      <c r="C941">
        <v>1</v>
      </c>
      <c r="D941">
        <v>135</v>
      </c>
      <c r="E941" t="s">
        <v>126</v>
      </c>
      <c r="F941" s="15">
        <v>30000</v>
      </c>
      <c r="G941" t="str">
        <f>_xlfn.XLOOKUP(tbl_GL[[#This Row],[Account_key]],tbl_COA[Account_key],tbl_COA[Class],"Not Found")</f>
        <v>Liabilities and Owners Equity</v>
      </c>
      <c r="H941" t="str">
        <f>_xlfn.XLOOKUP(tbl_GL[[#This Row],[Account_key]],tbl_COA[Account_key],tbl_COA[SubClass],"Not Found")</f>
        <v>Liabilities</v>
      </c>
      <c r="I941" t="str">
        <f>_xlfn.XLOOKUP(tbl_GL[[#This Row],[Account_key]],tbl_COA[Account_key],tbl_COA[SubClass2],"Not Found")</f>
        <v>Current Liabilities</v>
      </c>
      <c r="J941" t="str">
        <f>_xlfn.XLOOKUP(tbl_GL[[#This Row],[Account_key]],tbl_COA[Account_key],tbl_COA[SubAccount],,0)</f>
        <v>Dividends payable</v>
      </c>
      <c r="K941">
        <f>YEAR(tbl_GL[[#This Row],[Date]])</f>
        <v>2018</v>
      </c>
    </row>
    <row r="942" spans="1:11" hidden="1" x14ac:dyDescent="0.35">
      <c r="A942">
        <v>480.1</v>
      </c>
      <c r="B942" s="24">
        <v>43374</v>
      </c>
      <c r="C942">
        <v>1</v>
      </c>
      <c r="D942">
        <v>260</v>
      </c>
      <c r="E942" t="s">
        <v>99</v>
      </c>
      <c r="F942" s="15">
        <v>-77</v>
      </c>
      <c r="G942" t="str">
        <f>_xlfn.XLOOKUP(tbl_GL[[#This Row],[Account_key]],tbl_COA[Account_key],tbl_COA[Class],"Not Found")</f>
        <v>Operating account</v>
      </c>
      <c r="H942" t="str">
        <f>_xlfn.XLOOKUP(tbl_GL[[#This Row],[Account_key]],tbl_COA[Account_key],tbl_COA[SubClass],"Not Found")</f>
        <v>Operating Expenses</v>
      </c>
      <c r="I942" t="str">
        <f>_xlfn.XLOOKUP(tbl_GL[[#This Row],[Account_key]],tbl_COA[Account_key],tbl_COA[SubClass2],"Not Found")</f>
        <v>Marketing</v>
      </c>
      <c r="J942" t="str">
        <f>_xlfn.XLOOKUP(tbl_GL[[#This Row],[Account_key]],tbl_COA[Account_key],tbl_COA[SubAccount],,0)</f>
        <v>Commissions</v>
      </c>
      <c r="K942">
        <f>YEAR(tbl_GL[[#This Row],[Date]])</f>
        <v>2018</v>
      </c>
    </row>
    <row r="943" spans="1:11" hidden="1" x14ac:dyDescent="0.35">
      <c r="A943">
        <v>480.2</v>
      </c>
      <c r="B943" s="24">
        <v>43374</v>
      </c>
      <c r="C943">
        <v>1</v>
      </c>
      <c r="D943">
        <v>20</v>
      </c>
      <c r="E943" t="s">
        <v>99</v>
      </c>
      <c r="F943" s="15">
        <v>-77</v>
      </c>
      <c r="G943" t="str">
        <f>_xlfn.XLOOKUP(tbl_GL[[#This Row],[Account_key]],tbl_COA[Account_key],tbl_COA[Class],"Not Found")</f>
        <v>Assets</v>
      </c>
      <c r="H943" t="str">
        <f>_xlfn.XLOOKUP(tbl_GL[[#This Row],[Account_key]],tbl_COA[Account_key],tbl_COA[SubClass],"Not Found")</f>
        <v>Assets</v>
      </c>
      <c r="I943" t="str">
        <f>_xlfn.XLOOKUP(tbl_GL[[#This Row],[Account_key]],tbl_COA[Account_key],tbl_COA[SubClass2],"Not Found")</f>
        <v>Current Assets</v>
      </c>
      <c r="J943" t="str">
        <f>_xlfn.XLOOKUP(tbl_GL[[#This Row],[Account_key]],tbl_COA[Account_key],tbl_COA[SubAccount],,0)</f>
        <v>Cash in hand</v>
      </c>
      <c r="K943">
        <f>YEAR(tbl_GL[[#This Row],[Date]])</f>
        <v>2018</v>
      </c>
    </row>
    <row r="944" spans="1:11" hidden="1" x14ac:dyDescent="0.35">
      <c r="A944">
        <v>481.1</v>
      </c>
      <c r="B944" s="24">
        <v>43374</v>
      </c>
      <c r="C944">
        <v>1</v>
      </c>
      <c r="D944">
        <v>10</v>
      </c>
      <c r="E944" t="s">
        <v>98</v>
      </c>
      <c r="F944" s="15">
        <v>-2302</v>
      </c>
      <c r="G944" t="str">
        <f>_xlfn.XLOOKUP(tbl_GL[[#This Row],[Account_key]],tbl_COA[Account_key],tbl_COA[Class],"Not Found")</f>
        <v>Assets</v>
      </c>
      <c r="H944" t="str">
        <f>_xlfn.XLOOKUP(tbl_GL[[#This Row],[Account_key]],tbl_COA[Account_key],tbl_COA[SubClass],"Not Found")</f>
        <v>Assets</v>
      </c>
      <c r="I944" t="str">
        <f>_xlfn.XLOOKUP(tbl_GL[[#This Row],[Account_key]],tbl_COA[Account_key],tbl_COA[SubClass2],"Not Found")</f>
        <v>Current Assets</v>
      </c>
      <c r="J944" t="str">
        <f>_xlfn.XLOOKUP(tbl_GL[[#This Row],[Account_key]],tbl_COA[Account_key],tbl_COA[SubAccount],,0)</f>
        <v>Cash at Bank</v>
      </c>
      <c r="K944">
        <f>YEAR(tbl_GL[[#This Row],[Date]])</f>
        <v>2018</v>
      </c>
    </row>
    <row r="945" spans="1:11" hidden="1" x14ac:dyDescent="0.35">
      <c r="A945">
        <v>481.2</v>
      </c>
      <c r="B945" s="24">
        <v>43374</v>
      </c>
      <c r="C945">
        <v>1</v>
      </c>
      <c r="D945">
        <v>120</v>
      </c>
      <c r="E945" t="s">
        <v>98</v>
      </c>
      <c r="F945" s="15">
        <v>-2302</v>
      </c>
      <c r="G945" t="str">
        <f>_xlfn.XLOOKUP(tbl_GL[[#This Row],[Account_key]],tbl_COA[Account_key],tbl_COA[Class],"Not Found")</f>
        <v>Liabilities and Owners Equity</v>
      </c>
      <c r="H945" t="str">
        <f>_xlfn.XLOOKUP(tbl_GL[[#This Row],[Account_key]],tbl_COA[Account_key],tbl_COA[SubClass],"Not Found")</f>
        <v>Liabilities</v>
      </c>
      <c r="I945" t="str">
        <f>_xlfn.XLOOKUP(tbl_GL[[#This Row],[Account_key]],tbl_COA[Account_key],tbl_COA[SubClass2],"Not Found")</f>
        <v>Current Liabilities</v>
      </c>
      <c r="J945" t="str">
        <f>_xlfn.XLOOKUP(tbl_GL[[#This Row],[Account_key]],tbl_COA[Account_key],tbl_COA[SubAccount],,0)</f>
        <v>Accrued Expenses</v>
      </c>
      <c r="K945">
        <f>YEAR(tbl_GL[[#This Row],[Date]])</f>
        <v>2018</v>
      </c>
    </row>
    <row r="946" spans="1:11" hidden="1" x14ac:dyDescent="0.35">
      <c r="A946">
        <v>482.1</v>
      </c>
      <c r="B946" s="24">
        <v>43374</v>
      </c>
      <c r="C946">
        <v>1</v>
      </c>
      <c r="D946">
        <v>10</v>
      </c>
      <c r="E946" t="s">
        <v>98</v>
      </c>
      <c r="F946" s="15">
        <v>-2311</v>
      </c>
      <c r="G946" t="str">
        <f>_xlfn.XLOOKUP(tbl_GL[[#This Row],[Account_key]],tbl_COA[Account_key],tbl_COA[Class],"Not Found")</f>
        <v>Assets</v>
      </c>
      <c r="H946" t="str">
        <f>_xlfn.XLOOKUP(tbl_GL[[#This Row],[Account_key]],tbl_COA[Account_key],tbl_COA[SubClass],"Not Found")</f>
        <v>Assets</v>
      </c>
      <c r="I946" t="str">
        <f>_xlfn.XLOOKUP(tbl_GL[[#This Row],[Account_key]],tbl_COA[Account_key],tbl_COA[SubClass2],"Not Found")</f>
        <v>Current Assets</v>
      </c>
      <c r="J946" t="str">
        <f>_xlfn.XLOOKUP(tbl_GL[[#This Row],[Account_key]],tbl_COA[Account_key],tbl_COA[SubAccount],,0)</f>
        <v>Cash at Bank</v>
      </c>
      <c r="K946">
        <f>YEAR(tbl_GL[[#This Row],[Date]])</f>
        <v>2018</v>
      </c>
    </row>
    <row r="947" spans="1:11" hidden="1" x14ac:dyDescent="0.35">
      <c r="A947">
        <v>482.2</v>
      </c>
      <c r="B947" s="24">
        <v>43374</v>
      </c>
      <c r="C947">
        <v>1</v>
      </c>
      <c r="D947">
        <v>120</v>
      </c>
      <c r="E947" t="s">
        <v>98</v>
      </c>
      <c r="F947" s="15">
        <v>-2311</v>
      </c>
      <c r="G947" t="str">
        <f>_xlfn.XLOOKUP(tbl_GL[[#This Row],[Account_key]],tbl_COA[Account_key],tbl_COA[Class],"Not Found")</f>
        <v>Liabilities and Owners Equity</v>
      </c>
      <c r="H947" t="str">
        <f>_xlfn.XLOOKUP(tbl_GL[[#This Row],[Account_key]],tbl_COA[Account_key],tbl_COA[SubClass],"Not Found")</f>
        <v>Liabilities</v>
      </c>
      <c r="I947" t="str">
        <f>_xlfn.XLOOKUP(tbl_GL[[#This Row],[Account_key]],tbl_COA[Account_key],tbl_COA[SubClass2],"Not Found")</f>
        <v>Current Liabilities</v>
      </c>
      <c r="J947" t="str">
        <f>_xlfn.XLOOKUP(tbl_GL[[#This Row],[Account_key]],tbl_COA[Account_key],tbl_COA[SubAccount],,0)</f>
        <v>Accrued Expenses</v>
      </c>
      <c r="K947">
        <f>YEAR(tbl_GL[[#This Row],[Date]])</f>
        <v>2018</v>
      </c>
    </row>
    <row r="948" spans="1:11" hidden="1" x14ac:dyDescent="0.35">
      <c r="A948">
        <v>483.1</v>
      </c>
      <c r="B948" s="24">
        <v>43374</v>
      </c>
      <c r="C948">
        <v>1</v>
      </c>
      <c r="D948">
        <v>60</v>
      </c>
      <c r="E948" t="s">
        <v>84</v>
      </c>
      <c r="F948" s="15">
        <v>35000</v>
      </c>
      <c r="G948" t="str">
        <f>_xlfn.XLOOKUP(tbl_GL[[#This Row],[Account_key]],tbl_COA[Account_key],tbl_COA[Class],"Not Found")</f>
        <v>Assets</v>
      </c>
      <c r="H948" t="str">
        <f>_xlfn.XLOOKUP(tbl_GL[[#This Row],[Account_key]],tbl_COA[Account_key],tbl_COA[SubClass],"Not Found")</f>
        <v>Assets</v>
      </c>
      <c r="I948" t="str">
        <f>_xlfn.XLOOKUP(tbl_GL[[#This Row],[Account_key]],tbl_COA[Account_key],tbl_COA[SubClass2],"Not Found")</f>
        <v>Current Assets</v>
      </c>
      <c r="J948" t="str">
        <f>_xlfn.XLOOKUP(tbl_GL[[#This Row],[Account_key]],tbl_COA[Account_key],tbl_COA[SubAccount],,0)</f>
        <v>Inventory</v>
      </c>
      <c r="K948">
        <f>YEAR(tbl_GL[[#This Row],[Date]])</f>
        <v>2018</v>
      </c>
    </row>
    <row r="949" spans="1:11" hidden="1" x14ac:dyDescent="0.35">
      <c r="A949">
        <v>483.2</v>
      </c>
      <c r="B949" s="24">
        <v>43374</v>
      </c>
      <c r="C949">
        <v>1</v>
      </c>
      <c r="D949">
        <v>110</v>
      </c>
      <c r="E949" t="s">
        <v>84</v>
      </c>
      <c r="F949" s="15">
        <v>35000</v>
      </c>
      <c r="G949" t="str">
        <f>_xlfn.XLOOKUP(tbl_GL[[#This Row],[Account_key]],tbl_COA[Account_key],tbl_COA[Class],"Not Found")</f>
        <v>Liabilities and Owners Equity</v>
      </c>
      <c r="H949" t="str">
        <f>_xlfn.XLOOKUP(tbl_GL[[#This Row],[Account_key]],tbl_COA[Account_key],tbl_COA[SubClass],"Not Found")</f>
        <v>Liabilities</v>
      </c>
      <c r="I949" t="str">
        <f>_xlfn.XLOOKUP(tbl_GL[[#This Row],[Account_key]],tbl_COA[Account_key],tbl_COA[SubClass2],"Not Found")</f>
        <v>Current Liabilities</v>
      </c>
      <c r="J949" t="str">
        <f>_xlfn.XLOOKUP(tbl_GL[[#This Row],[Account_key]],tbl_COA[Account_key],tbl_COA[SubAccount],,0)</f>
        <v>Trade Payables</v>
      </c>
      <c r="K949">
        <f>YEAR(tbl_GL[[#This Row],[Date]])</f>
        <v>2018</v>
      </c>
    </row>
    <row r="950" spans="1:11" hidden="1" x14ac:dyDescent="0.35">
      <c r="A950">
        <v>484.1</v>
      </c>
      <c r="B950" s="24">
        <v>43375</v>
      </c>
      <c r="C950">
        <v>1</v>
      </c>
      <c r="D950">
        <v>10</v>
      </c>
      <c r="E950" t="s">
        <v>98</v>
      </c>
      <c r="F950" s="15">
        <v>-2748</v>
      </c>
      <c r="G950" t="str">
        <f>_xlfn.XLOOKUP(tbl_GL[[#This Row],[Account_key]],tbl_COA[Account_key],tbl_COA[Class],"Not Found")</f>
        <v>Assets</v>
      </c>
      <c r="H950" t="str">
        <f>_xlfn.XLOOKUP(tbl_GL[[#This Row],[Account_key]],tbl_COA[Account_key],tbl_COA[SubClass],"Not Found")</f>
        <v>Assets</v>
      </c>
      <c r="I950" t="str">
        <f>_xlfn.XLOOKUP(tbl_GL[[#This Row],[Account_key]],tbl_COA[Account_key],tbl_COA[SubClass2],"Not Found")</f>
        <v>Current Assets</v>
      </c>
      <c r="J950" t="str">
        <f>_xlfn.XLOOKUP(tbl_GL[[#This Row],[Account_key]],tbl_COA[Account_key],tbl_COA[SubAccount],,0)</f>
        <v>Cash at Bank</v>
      </c>
      <c r="K950">
        <f>YEAR(tbl_GL[[#This Row],[Date]])</f>
        <v>2018</v>
      </c>
    </row>
    <row r="951" spans="1:11" hidden="1" x14ac:dyDescent="0.35">
      <c r="A951">
        <v>484.2</v>
      </c>
      <c r="B951" s="24">
        <v>43375</v>
      </c>
      <c r="C951">
        <v>1</v>
      </c>
      <c r="D951">
        <v>120</v>
      </c>
      <c r="E951" t="s">
        <v>98</v>
      </c>
      <c r="F951" s="15">
        <v>-2748</v>
      </c>
      <c r="G951" t="str">
        <f>_xlfn.XLOOKUP(tbl_GL[[#This Row],[Account_key]],tbl_COA[Account_key],tbl_COA[Class],"Not Found")</f>
        <v>Liabilities and Owners Equity</v>
      </c>
      <c r="H951" t="str">
        <f>_xlfn.XLOOKUP(tbl_GL[[#This Row],[Account_key]],tbl_COA[Account_key],tbl_COA[SubClass],"Not Found")</f>
        <v>Liabilities</v>
      </c>
      <c r="I951" t="str">
        <f>_xlfn.XLOOKUP(tbl_GL[[#This Row],[Account_key]],tbl_COA[Account_key],tbl_COA[SubClass2],"Not Found")</f>
        <v>Current Liabilities</v>
      </c>
      <c r="J951" t="str">
        <f>_xlfn.XLOOKUP(tbl_GL[[#This Row],[Account_key]],tbl_COA[Account_key],tbl_COA[SubAccount],,0)</f>
        <v>Accrued Expenses</v>
      </c>
      <c r="K951">
        <f>YEAR(tbl_GL[[#This Row],[Date]])</f>
        <v>2018</v>
      </c>
    </row>
    <row r="952" spans="1:11" hidden="1" x14ac:dyDescent="0.35">
      <c r="A952">
        <v>485.1</v>
      </c>
      <c r="B952" s="24">
        <v>43376</v>
      </c>
      <c r="C952">
        <v>1</v>
      </c>
      <c r="D952">
        <v>220</v>
      </c>
      <c r="E952" t="s">
        <v>81</v>
      </c>
      <c r="F952" s="15">
        <v>-3492</v>
      </c>
      <c r="G952" t="str">
        <f>_xlfn.XLOOKUP(tbl_GL[[#This Row],[Account_key]],tbl_COA[Account_key],tbl_COA[Class],"Not Found")</f>
        <v>Trading account</v>
      </c>
      <c r="H952" t="str">
        <f>_xlfn.XLOOKUP(tbl_GL[[#This Row],[Account_key]],tbl_COA[Account_key],tbl_COA[SubClass],"Not Found")</f>
        <v>Sales</v>
      </c>
      <c r="I952" t="str">
        <f>_xlfn.XLOOKUP(tbl_GL[[#This Row],[Account_key]],tbl_COA[Account_key],tbl_COA[SubClass2],"Not Found")</f>
        <v>Sales</v>
      </c>
      <c r="J952" t="str">
        <f>_xlfn.XLOOKUP(tbl_GL[[#This Row],[Account_key]],tbl_COA[Account_key],tbl_COA[SubAccount],,0)</f>
        <v>Sales Return</v>
      </c>
      <c r="K952">
        <f>YEAR(tbl_GL[[#This Row],[Date]])</f>
        <v>2018</v>
      </c>
    </row>
    <row r="953" spans="1:11" hidden="1" x14ac:dyDescent="0.35">
      <c r="A953">
        <v>485.2</v>
      </c>
      <c r="B953" s="24">
        <v>43376</v>
      </c>
      <c r="C953">
        <v>1</v>
      </c>
      <c r="D953">
        <v>20</v>
      </c>
      <c r="E953" t="s">
        <v>81</v>
      </c>
      <c r="F953" s="14">
        <v>-3492</v>
      </c>
      <c r="G953" t="str">
        <f>_xlfn.XLOOKUP(tbl_GL[[#This Row],[Account_key]],tbl_COA[Account_key],tbl_COA[Class],"Not Found")</f>
        <v>Assets</v>
      </c>
      <c r="H953" t="str">
        <f>_xlfn.XLOOKUP(tbl_GL[[#This Row],[Account_key]],tbl_COA[Account_key],tbl_COA[SubClass],"Not Found")</f>
        <v>Assets</v>
      </c>
      <c r="I953" t="str">
        <f>_xlfn.XLOOKUP(tbl_GL[[#This Row],[Account_key]],tbl_COA[Account_key],tbl_COA[SubClass2],"Not Found")</f>
        <v>Current Assets</v>
      </c>
      <c r="J953" t="str">
        <f>_xlfn.XLOOKUP(tbl_GL[[#This Row],[Account_key]],tbl_COA[Account_key],tbl_COA[SubAccount],,0)</f>
        <v>Cash in hand</v>
      </c>
      <c r="K953">
        <f>YEAR(tbl_GL[[#This Row],[Date]])</f>
        <v>2018</v>
      </c>
    </row>
    <row r="954" spans="1:11" hidden="1" x14ac:dyDescent="0.35">
      <c r="A954">
        <v>486.1</v>
      </c>
      <c r="B954" s="24">
        <v>43377</v>
      </c>
      <c r="C954">
        <v>1</v>
      </c>
      <c r="D954">
        <v>320</v>
      </c>
      <c r="E954" t="s">
        <v>97</v>
      </c>
      <c r="F954" s="15">
        <v>-2596</v>
      </c>
      <c r="G954" t="str">
        <f>_xlfn.XLOOKUP(tbl_GL[[#This Row],[Account_key]],tbl_COA[Account_key],tbl_COA[Class],"Not Found")</f>
        <v>Operating account</v>
      </c>
      <c r="H954" t="str">
        <f>_xlfn.XLOOKUP(tbl_GL[[#This Row],[Account_key]],tbl_COA[Account_key],tbl_COA[SubClass],"Not Found")</f>
        <v>Operating Expenses</v>
      </c>
      <c r="I954" t="str">
        <f>_xlfn.XLOOKUP(tbl_GL[[#This Row],[Account_key]],tbl_COA[Account_key],tbl_COA[SubClass2],"Not Found")</f>
        <v>Administration</v>
      </c>
      <c r="J954" t="str">
        <f>_xlfn.XLOOKUP(tbl_GL[[#This Row],[Account_key]],tbl_COA[Account_key],tbl_COA[SubAccount],,0)</f>
        <v>Professional Services</v>
      </c>
      <c r="K954">
        <f>YEAR(tbl_GL[[#This Row],[Date]])</f>
        <v>2018</v>
      </c>
    </row>
    <row r="955" spans="1:11" hidden="1" x14ac:dyDescent="0.35">
      <c r="A955">
        <v>486.2</v>
      </c>
      <c r="B955" s="24">
        <v>43377</v>
      </c>
      <c r="C955">
        <v>1</v>
      </c>
      <c r="D955">
        <v>120</v>
      </c>
      <c r="E955" t="s">
        <v>97</v>
      </c>
      <c r="F955" s="15">
        <v>2596</v>
      </c>
      <c r="G955" t="str">
        <f>_xlfn.XLOOKUP(tbl_GL[[#This Row],[Account_key]],tbl_COA[Account_key],tbl_COA[Class],"Not Found")</f>
        <v>Liabilities and Owners Equity</v>
      </c>
      <c r="H955" t="str">
        <f>_xlfn.XLOOKUP(tbl_GL[[#This Row],[Account_key]],tbl_COA[Account_key],tbl_COA[SubClass],"Not Found")</f>
        <v>Liabilities</v>
      </c>
      <c r="I955" t="str">
        <f>_xlfn.XLOOKUP(tbl_GL[[#This Row],[Account_key]],tbl_COA[Account_key],tbl_COA[SubClass2],"Not Found")</f>
        <v>Current Liabilities</v>
      </c>
      <c r="J955" t="str">
        <f>_xlfn.XLOOKUP(tbl_GL[[#This Row],[Account_key]],tbl_COA[Account_key],tbl_COA[SubAccount],,0)</f>
        <v>Accrued Expenses</v>
      </c>
      <c r="K955">
        <f>YEAR(tbl_GL[[#This Row],[Date]])</f>
        <v>2018</v>
      </c>
    </row>
    <row r="956" spans="1:11" hidden="1" x14ac:dyDescent="0.35">
      <c r="A956">
        <v>487.1</v>
      </c>
      <c r="B956" s="24">
        <v>43378</v>
      </c>
      <c r="C956">
        <v>1</v>
      </c>
      <c r="D956">
        <v>230</v>
      </c>
      <c r="E956" t="s">
        <v>4</v>
      </c>
      <c r="F956" s="14">
        <v>-1628</v>
      </c>
      <c r="G956" t="str">
        <f>_xlfn.XLOOKUP(tbl_GL[[#This Row],[Account_key]],tbl_COA[Account_key],tbl_COA[Class],"Not Found")</f>
        <v>Trading account</v>
      </c>
      <c r="H956" t="str">
        <f>_xlfn.XLOOKUP(tbl_GL[[#This Row],[Account_key]],tbl_COA[Account_key],tbl_COA[SubClass],"Not Found")</f>
        <v>Cost of Sales</v>
      </c>
      <c r="I956" t="str">
        <f>_xlfn.XLOOKUP(tbl_GL[[#This Row],[Account_key]],tbl_COA[Account_key],tbl_COA[SubClass2],"Not Found")</f>
        <v>Cost of Sales</v>
      </c>
      <c r="J956" t="str">
        <f>_xlfn.XLOOKUP(tbl_GL[[#This Row],[Account_key]],tbl_COA[Account_key],tbl_COA[SubAccount],,0)</f>
        <v>Cost of Sales</v>
      </c>
      <c r="K956">
        <f>YEAR(tbl_GL[[#This Row],[Date]])</f>
        <v>2018</v>
      </c>
    </row>
    <row r="957" spans="1:11" hidden="1" x14ac:dyDescent="0.35">
      <c r="A957">
        <v>487.2</v>
      </c>
      <c r="B957" s="24">
        <v>43378</v>
      </c>
      <c r="C957">
        <v>1</v>
      </c>
      <c r="D957">
        <v>60</v>
      </c>
      <c r="E957" t="s">
        <v>4</v>
      </c>
      <c r="F957" s="15">
        <v>-1628</v>
      </c>
      <c r="G957" t="str">
        <f>_xlfn.XLOOKUP(tbl_GL[[#This Row],[Account_key]],tbl_COA[Account_key],tbl_COA[Class],"Not Found")</f>
        <v>Assets</v>
      </c>
      <c r="H957" t="str">
        <f>_xlfn.XLOOKUP(tbl_GL[[#This Row],[Account_key]],tbl_COA[Account_key],tbl_COA[SubClass],"Not Found")</f>
        <v>Assets</v>
      </c>
      <c r="I957" t="str">
        <f>_xlfn.XLOOKUP(tbl_GL[[#This Row],[Account_key]],tbl_COA[Account_key],tbl_COA[SubClass2],"Not Found")</f>
        <v>Current Assets</v>
      </c>
      <c r="J957" t="str">
        <f>_xlfn.XLOOKUP(tbl_GL[[#This Row],[Account_key]],tbl_COA[Account_key],tbl_COA[SubAccount],,0)</f>
        <v>Inventory</v>
      </c>
      <c r="K957">
        <f>YEAR(tbl_GL[[#This Row],[Date]])</f>
        <v>2018</v>
      </c>
    </row>
    <row r="958" spans="1:11" hidden="1" x14ac:dyDescent="0.35">
      <c r="A958">
        <v>488.1</v>
      </c>
      <c r="B958" s="24">
        <v>43378</v>
      </c>
      <c r="C958">
        <v>1</v>
      </c>
      <c r="D958">
        <v>210</v>
      </c>
      <c r="E958" t="s">
        <v>7</v>
      </c>
      <c r="F958" s="15">
        <v>5428</v>
      </c>
      <c r="G958" t="str">
        <f>_xlfn.XLOOKUP(tbl_GL[[#This Row],[Account_key]],tbl_COA[Account_key],tbl_COA[Class],"Not Found")</f>
        <v>Trading account</v>
      </c>
      <c r="H958" t="str">
        <f>_xlfn.XLOOKUP(tbl_GL[[#This Row],[Account_key]],tbl_COA[Account_key],tbl_COA[SubClass],"Not Found")</f>
        <v>Sales</v>
      </c>
      <c r="I958" t="str">
        <f>_xlfn.XLOOKUP(tbl_GL[[#This Row],[Account_key]],tbl_COA[Account_key],tbl_COA[SubClass2],"Not Found")</f>
        <v>Sales</v>
      </c>
      <c r="J958" t="str">
        <f>_xlfn.XLOOKUP(tbl_GL[[#This Row],[Account_key]],tbl_COA[Account_key],tbl_COA[SubAccount],,0)</f>
        <v>Sales</v>
      </c>
      <c r="K958">
        <f>YEAR(tbl_GL[[#This Row],[Date]])</f>
        <v>2018</v>
      </c>
    </row>
    <row r="959" spans="1:11" hidden="1" x14ac:dyDescent="0.35">
      <c r="A959">
        <v>488.2</v>
      </c>
      <c r="B959" s="24">
        <v>43378</v>
      </c>
      <c r="C959">
        <v>1</v>
      </c>
      <c r="D959">
        <v>10</v>
      </c>
      <c r="E959" t="s">
        <v>7</v>
      </c>
      <c r="F959" s="15">
        <v>5428</v>
      </c>
      <c r="G959" t="str">
        <f>_xlfn.XLOOKUP(tbl_GL[[#This Row],[Account_key]],tbl_COA[Account_key],tbl_COA[Class],"Not Found")</f>
        <v>Assets</v>
      </c>
      <c r="H959" t="str">
        <f>_xlfn.XLOOKUP(tbl_GL[[#This Row],[Account_key]],tbl_COA[Account_key],tbl_COA[SubClass],"Not Found")</f>
        <v>Assets</v>
      </c>
      <c r="I959" t="str">
        <f>_xlfn.XLOOKUP(tbl_GL[[#This Row],[Account_key]],tbl_COA[Account_key],tbl_COA[SubClass2],"Not Found")</f>
        <v>Current Assets</v>
      </c>
      <c r="J959" t="str">
        <f>_xlfn.XLOOKUP(tbl_GL[[#This Row],[Account_key]],tbl_COA[Account_key],tbl_COA[SubAccount],,0)</f>
        <v>Cash at Bank</v>
      </c>
      <c r="K959">
        <f>YEAR(tbl_GL[[#This Row],[Date]])</f>
        <v>2018</v>
      </c>
    </row>
    <row r="960" spans="1:11" hidden="1" x14ac:dyDescent="0.35">
      <c r="A960">
        <v>489.1</v>
      </c>
      <c r="B960" s="24">
        <v>43378</v>
      </c>
      <c r="C960">
        <v>1</v>
      </c>
      <c r="D960">
        <v>230</v>
      </c>
      <c r="E960" t="s">
        <v>4</v>
      </c>
      <c r="F960" s="14">
        <v>-6930</v>
      </c>
      <c r="G960" t="str">
        <f>_xlfn.XLOOKUP(tbl_GL[[#This Row],[Account_key]],tbl_COA[Account_key],tbl_COA[Class],"Not Found")</f>
        <v>Trading account</v>
      </c>
      <c r="H960" t="str">
        <f>_xlfn.XLOOKUP(tbl_GL[[#This Row],[Account_key]],tbl_COA[Account_key],tbl_COA[SubClass],"Not Found")</f>
        <v>Cost of Sales</v>
      </c>
      <c r="I960" t="str">
        <f>_xlfn.XLOOKUP(tbl_GL[[#This Row],[Account_key]],tbl_COA[Account_key],tbl_COA[SubClass2],"Not Found")</f>
        <v>Cost of Sales</v>
      </c>
      <c r="J960" t="str">
        <f>_xlfn.XLOOKUP(tbl_GL[[#This Row],[Account_key]],tbl_COA[Account_key],tbl_COA[SubAccount],,0)</f>
        <v>Cost of Sales</v>
      </c>
      <c r="K960">
        <f>YEAR(tbl_GL[[#This Row],[Date]])</f>
        <v>2018</v>
      </c>
    </row>
    <row r="961" spans="1:11" hidden="1" x14ac:dyDescent="0.35">
      <c r="A961">
        <v>489.2</v>
      </c>
      <c r="B961" s="24">
        <v>43378</v>
      </c>
      <c r="C961">
        <v>1</v>
      </c>
      <c r="D961">
        <v>60</v>
      </c>
      <c r="E961" t="s">
        <v>4</v>
      </c>
      <c r="F961" s="15">
        <v>-6930</v>
      </c>
      <c r="G961" t="str">
        <f>_xlfn.XLOOKUP(tbl_GL[[#This Row],[Account_key]],tbl_COA[Account_key],tbl_COA[Class],"Not Found")</f>
        <v>Assets</v>
      </c>
      <c r="H961" t="str">
        <f>_xlfn.XLOOKUP(tbl_GL[[#This Row],[Account_key]],tbl_COA[Account_key],tbl_COA[SubClass],"Not Found")</f>
        <v>Assets</v>
      </c>
      <c r="I961" t="str">
        <f>_xlfn.XLOOKUP(tbl_GL[[#This Row],[Account_key]],tbl_COA[Account_key],tbl_COA[SubClass2],"Not Found")</f>
        <v>Current Assets</v>
      </c>
      <c r="J961" t="str">
        <f>_xlfn.XLOOKUP(tbl_GL[[#This Row],[Account_key]],tbl_COA[Account_key],tbl_COA[SubAccount],,0)</f>
        <v>Inventory</v>
      </c>
      <c r="K961">
        <f>YEAR(tbl_GL[[#This Row],[Date]])</f>
        <v>2018</v>
      </c>
    </row>
    <row r="962" spans="1:11" hidden="1" x14ac:dyDescent="0.35">
      <c r="A962">
        <v>490.1</v>
      </c>
      <c r="B962" s="24">
        <v>43378</v>
      </c>
      <c r="C962">
        <v>1</v>
      </c>
      <c r="D962">
        <v>210</v>
      </c>
      <c r="E962" t="s">
        <v>8</v>
      </c>
      <c r="F962" s="15">
        <v>23100</v>
      </c>
      <c r="G962" t="str">
        <f>_xlfn.XLOOKUP(tbl_GL[[#This Row],[Account_key]],tbl_COA[Account_key],tbl_COA[Class],"Not Found")</f>
        <v>Trading account</v>
      </c>
      <c r="H962" t="str">
        <f>_xlfn.XLOOKUP(tbl_GL[[#This Row],[Account_key]],tbl_COA[Account_key],tbl_COA[SubClass],"Not Found")</f>
        <v>Sales</v>
      </c>
      <c r="I962" t="str">
        <f>_xlfn.XLOOKUP(tbl_GL[[#This Row],[Account_key]],tbl_COA[Account_key],tbl_COA[SubClass2],"Not Found")</f>
        <v>Sales</v>
      </c>
      <c r="J962" t="str">
        <f>_xlfn.XLOOKUP(tbl_GL[[#This Row],[Account_key]],tbl_COA[Account_key],tbl_COA[SubAccount],,0)</f>
        <v>Sales</v>
      </c>
      <c r="K962">
        <f>YEAR(tbl_GL[[#This Row],[Date]])</f>
        <v>2018</v>
      </c>
    </row>
    <row r="963" spans="1:11" hidden="1" x14ac:dyDescent="0.35">
      <c r="A963">
        <v>490.2</v>
      </c>
      <c r="B963" s="24">
        <v>43378</v>
      </c>
      <c r="C963">
        <v>1</v>
      </c>
      <c r="D963">
        <v>30</v>
      </c>
      <c r="E963" t="s">
        <v>8</v>
      </c>
      <c r="F963" s="15">
        <v>23100</v>
      </c>
      <c r="G963" t="str">
        <f>_xlfn.XLOOKUP(tbl_GL[[#This Row],[Account_key]],tbl_COA[Account_key],tbl_COA[Class],"Not Found")</f>
        <v>Assets</v>
      </c>
      <c r="H963" t="str">
        <f>_xlfn.XLOOKUP(tbl_GL[[#This Row],[Account_key]],tbl_COA[Account_key],tbl_COA[SubClass],"Not Found")</f>
        <v>Assets</v>
      </c>
      <c r="I963" t="str">
        <f>_xlfn.XLOOKUP(tbl_GL[[#This Row],[Account_key]],tbl_COA[Account_key],tbl_COA[SubClass2],"Not Found")</f>
        <v>Current Assets</v>
      </c>
      <c r="J963" t="str">
        <f>_xlfn.XLOOKUP(tbl_GL[[#This Row],[Account_key]],tbl_COA[Account_key],tbl_COA[SubAccount],,0)</f>
        <v>Trade Receivables</v>
      </c>
      <c r="K963">
        <f>YEAR(tbl_GL[[#This Row],[Date]])</f>
        <v>2018</v>
      </c>
    </row>
    <row r="964" spans="1:11" hidden="1" x14ac:dyDescent="0.35">
      <c r="A964">
        <v>491.1</v>
      </c>
      <c r="B964" s="24">
        <v>43380</v>
      </c>
      <c r="C964">
        <v>1</v>
      </c>
      <c r="D964">
        <v>260</v>
      </c>
      <c r="E964" t="s">
        <v>83</v>
      </c>
      <c r="F964" s="15">
        <v>1616</v>
      </c>
      <c r="G964" t="str">
        <f>_xlfn.XLOOKUP(tbl_GL[[#This Row],[Account_key]],tbl_COA[Account_key],tbl_COA[Class],"Not Found")</f>
        <v>Operating account</v>
      </c>
      <c r="H964" t="str">
        <f>_xlfn.XLOOKUP(tbl_GL[[#This Row],[Account_key]],tbl_COA[Account_key],tbl_COA[SubClass],"Not Found")</f>
        <v>Operating Expenses</v>
      </c>
      <c r="I964" t="str">
        <f>_xlfn.XLOOKUP(tbl_GL[[#This Row],[Account_key]],tbl_COA[Account_key],tbl_COA[SubClass2],"Not Found")</f>
        <v>Marketing</v>
      </c>
      <c r="J964" t="str">
        <f>_xlfn.XLOOKUP(tbl_GL[[#This Row],[Account_key]],tbl_COA[Account_key],tbl_COA[SubAccount],,0)</f>
        <v>Commissions</v>
      </c>
      <c r="K964">
        <f>YEAR(tbl_GL[[#This Row],[Date]])</f>
        <v>2018</v>
      </c>
    </row>
    <row r="965" spans="1:11" hidden="1" x14ac:dyDescent="0.35">
      <c r="A965">
        <v>491.2</v>
      </c>
      <c r="B965" s="24">
        <v>43380</v>
      </c>
      <c r="C965">
        <v>1</v>
      </c>
      <c r="D965">
        <v>20</v>
      </c>
      <c r="E965" t="s">
        <v>83</v>
      </c>
      <c r="F965" s="15">
        <v>1616</v>
      </c>
      <c r="G965" t="str">
        <f>_xlfn.XLOOKUP(tbl_GL[[#This Row],[Account_key]],tbl_COA[Account_key],tbl_COA[Class],"Not Found")</f>
        <v>Assets</v>
      </c>
      <c r="H965" t="str">
        <f>_xlfn.XLOOKUP(tbl_GL[[#This Row],[Account_key]],tbl_COA[Account_key],tbl_COA[SubClass],"Not Found")</f>
        <v>Assets</v>
      </c>
      <c r="I965" t="str">
        <f>_xlfn.XLOOKUP(tbl_GL[[#This Row],[Account_key]],tbl_COA[Account_key],tbl_COA[SubClass2],"Not Found")</f>
        <v>Current Assets</v>
      </c>
      <c r="J965" t="str">
        <f>_xlfn.XLOOKUP(tbl_GL[[#This Row],[Account_key]],tbl_COA[Account_key],tbl_COA[SubAccount],,0)</f>
        <v>Cash in hand</v>
      </c>
      <c r="K965">
        <f>YEAR(tbl_GL[[#This Row],[Date]])</f>
        <v>2018</v>
      </c>
    </row>
    <row r="966" spans="1:11" hidden="1" x14ac:dyDescent="0.35">
      <c r="A966">
        <v>492.1</v>
      </c>
      <c r="B966" s="24">
        <v>43382</v>
      </c>
      <c r="C966">
        <v>1</v>
      </c>
      <c r="D966">
        <v>260</v>
      </c>
      <c r="E966" t="s">
        <v>97</v>
      </c>
      <c r="F966" s="15">
        <v>-2653</v>
      </c>
      <c r="G966" t="str">
        <f>_xlfn.XLOOKUP(tbl_GL[[#This Row],[Account_key]],tbl_COA[Account_key],tbl_COA[Class],"Not Found")</f>
        <v>Operating account</v>
      </c>
      <c r="H966" t="str">
        <f>_xlfn.XLOOKUP(tbl_GL[[#This Row],[Account_key]],tbl_COA[Account_key],tbl_COA[SubClass],"Not Found")</f>
        <v>Operating Expenses</v>
      </c>
      <c r="I966" t="str">
        <f>_xlfn.XLOOKUP(tbl_GL[[#This Row],[Account_key]],tbl_COA[Account_key],tbl_COA[SubClass2],"Not Found")</f>
        <v>Marketing</v>
      </c>
      <c r="J966" t="str">
        <f>_xlfn.XLOOKUP(tbl_GL[[#This Row],[Account_key]],tbl_COA[Account_key],tbl_COA[SubAccount],,0)</f>
        <v>Commissions</v>
      </c>
      <c r="K966">
        <f>YEAR(tbl_GL[[#This Row],[Date]])</f>
        <v>2018</v>
      </c>
    </row>
    <row r="967" spans="1:11" hidden="1" x14ac:dyDescent="0.35">
      <c r="A967">
        <v>492.2</v>
      </c>
      <c r="B967" s="24">
        <v>43382</v>
      </c>
      <c r="C967">
        <v>1</v>
      </c>
      <c r="D967">
        <v>120</v>
      </c>
      <c r="E967" t="s">
        <v>97</v>
      </c>
      <c r="F967" s="15">
        <v>2653</v>
      </c>
      <c r="G967" t="str">
        <f>_xlfn.XLOOKUP(tbl_GL[[#This Row],[Account_key]],tbl_COA[Account_key],tbl_COA[Class],"Not Found")</f>
        <v>Liabilities and Owners Equity</v>
      </c>
      <c r="H967" t="str">
        <f>_xlfn.XLOOKUP(tbl_GL[[#This Row],[Account_key]],tbl_COA[Account_key],tbl_COA[SubClass],"Not Found")</f>
        <v>Liabilities</v>
      </c>
      <c r="I967" t="str">
        <f>_xlfn.XLOOKUP(tbl_GL[[#This Row],[Account_key]],tbl_COA[Account_key],tbl_COA[SubClass2],"Not Found")</f>
        <v>Current Liabilities</v>
      </c>
      <c r="J967" t="str">
        <f>_xlfn.XLOOKUP(tbl_GL[[#This Row],[Account_key]],tbl_COA[Account_key],tbl_COA[SubAccount],,0)</f>
        <v>Accrued Expenses</v>
      </c>
      <c r="K967">
        <f>YEAR(tbl_GL[[#This Row],[Date]])</f>
        <v>2018</v>
      </c>
    </row>
    <row r="968" spans="1:11" hidden="1" x14ac:dyDescent="0.35">
      <c r="A968">
        <v>493.1</v>
      </c>
      <c r="B968" s="24">
        <v>43383</v>
      </c>
      <c r="C968">
        <v>1</v>
      </c>
      <c r="D968">
        <v>10</v>
      </c>
      <c r="E968" t="s">
        <v>98</v>
      </c>
      <c r="F968" s="15">
        <v>-2784</v>
      </c>
      <c r="G968" t="str">
        <f>_xlfn.XLOOKUP(tbl_GL[[#This Row],[Account_key]],tbl_COA[Account_key],tbl_COA[Class],"Not Found")</f>
        <v>Assets</v>
      </c>
      <c r="H968" t="str">
        <f>_xlfn.XLOOKUP(tbl_GL[[#This Row],[Account_key]],tbl_COA[Account_key],tbl_COA[SubClass],"Not Found")</f>
        <v>Assets</v>
      </c>
      <c r="I968" t="str">
        <f>_xlfn.XLOOKUP(tbl_GL[[#This Row],[Account_key]],tbl_COA[Account_key],tbl_COA[SubClass2],"Not Found")</f>
        <v>Current Assets</v>
      </c>
      <c r="J968" t="str">
        <f>_xlfn.XLOOKUP(tbl_GL[[#This Row],[Account_key]],tbl_COA[Account_key],tbl_COA[SubAccount],,0)</f>
        <v>Cash at Bank</v>
      </c>
      <c r="K968">
        <f>YEAR(tbl_GL[[#This Row],[Date]])</f>
        <v>2018</v>
      </c>
    </row>
    <row r="969" spans="1:11" hidden="1" x14ac:dyDescent="0.35">
      <c r="A969">
        <v>493.2</v>
      </c>
      <c r="B969" s="24">
        <v>43383</v>
      </c>
      <c r="C969">
        <v>1</v>
      </c>
      <c r="D969">
        <v>120</v>
      </c>
      <c r="E969" t="s">
        <v>98</v>
      </c>
      <c r="F969" s="15">
        <v>-2784</v>
      </c>
      <c r="G969" t="str">
        <f>_xlfn.XLOOKUP(tbl_GL[[#This Row],[Account_key]],tbl_COA[Account_key],tbl_COA[Class],"Not Found")</f>
        <v>Liabilities and Owners Equity</v>
      </c>
      <c r="H969" t="str">
        <f>_xlfn.XLOOKUP(tbl_GL[[#This Row],[Account_key]],tbl_COA[Account_key],tbl_COA[SubClass],"Not Found")</f>
        <v>Liabilities</v>
      </c>
      <c r="I969" t="str">
        <f>_xlfn.XLOOKUP(tbl_GL[[#This Row],[Account_key]],tbl_COA[Account_key],tbl_COA[SubClass2],"Not Found")</f>
        <v>Current Liabilities</v>
      </c>
      <c r="J969" t="str">
        <f>_xlfn.XLOOKUP(tbl_GL[[#This Row],[Account_key]],tbl_COA[Account_key],tbl_COA[SubAccount],,0)</f>
        <v>Accrued Expenses</v>
      </c>
      <c r="K969">
        <f>YEAR(tbl_GL[[#This Row],[Date]])</f>
        <v>2018</v>
      </c>
    </row>
    <row r="970" spans="1:11" hidden="1" x14ac:dyDescent="0.35">
      <c r="A970">
        <v>494.1</v>
      </c>
      <c r="B970" s="24">
        <v>43383</v>
      </c>
      <c r="C970">
        <v>1</v>
      </c>
      <c r="D970">
        <v>30</v>
      </c>
      <c r="E970" t="s">
        <v>80</v>
      </c>
      <c r="F970" s="15">
        <v>-18779</v>
      </c>
      <c r="G970" t="str">
        <f>_xlfn.XLOOKUP(tbl_GL[[#This Row],[Account_key]],tbl_COA[Account_key],tbl_COA[Class],"Not Found")</f>
        <v>Assets</v>
      </c>
      <c r="H970" t="str">
        <f>_xlfn.XLOOKUP(tbl_GL[[#This Row],[Account_key]],tbl_COA[Account_key],tbl_COA[SubClass],"Not Found")</f>
        <v>Assets</v>
      </c>
      <c r="I970" t="str">
        <f>_xlfn.XLOOKUP(tbl_GL[[#This Row],[Account_key]],tbl_COA[Account_key],tbl_COA[SubClass2],"Not Found")</f>
        <v>Current Assets</v>
      </c>
      <c r="J970" t="str">
        <f>_xlfn.XLOOKUP(tbl_GL[[#This Row],[Account_key]],tbl_COA[Account_key],tbl_COA[SubAccount],,0)</f>
        <v>Trade Receivables</v>
      </c>
      <c r="K970">
        <f>YEAR(tbl_GL[[#This Row],[Date]])</f>
        <v>2018</v>
      </c>
    </row>
    <row r="971" spans="1:11" hidden="1" x14ac:dyDescent="0.35">
      <c r="A971">
        <v>494.2</v>
      </c>
      <c r="B971" s="24">
        <v>43383</v>
      </c>
      <c r="C971">
        <v>1</v>
      </c>
      <c r="D971">
        <v>10</v>
      </c>
      <c r="E971" t="s">
        <v>80</v>
      </c>
      <c r="F971" s="15">
        <v>18779</v>
      </c>
      <c r="G971" t="str">
        <f>_xlfn.XLOOKUP(tbl_GL[[#This Row],[Account_key]],tbl_COA[Account_key],tbl_COA[Class],"Not Found")</f>
        <v>Assets</v>
      </c>
      <c r="H971" t="str">
        <f>_xlfn.XLOOKUP(tbl_GL[[#This Row],[Account_key]],tbl_COA[Account_key],tbl_COA[SubClass],"Not Found")</f>
        <v>Assets</v>
      </c>
      <c r="I971" t="str">
        <f>_xlfn.XLOOKUP(tbl_GL[[#This Row],[Account_key]],tbl_COA[Account_key],tbl_COA[SubClass2],"Not Found")</f>
        <v>Current Assets</v>
      </c>
      <c r="J971" t="str">
        <f>_xlfn.XLOOKUP(tbl_GL[[#This Row],[Account_key]],tbl_COA[Account_key],tbl_COA[SubAccount],,0)</f>
        <v>Cash at Bank</v>
      </c>
      <c r="K971">
        <f>YEAR(tbl_GL[[#This Row],[Date]])</f>
        <v>2018</v>
      </c>
    </row>
    <row r="972" spans="1:11" hidden="1" x14ac:dyDescent="0.35">
      <c r="A972">
        <v>495.1</v>
      </c>
      <c r="B972" s="24">
        <v>43384</v>
      </c>
      <c r="C972">
        <v>1</v>
      </c>
      <c r="D972">
        <v>340</v>
      </c>
      <c r="E972" t="s">
        <v>97</v>
      </c>
      <c r="F972" s="15">
        <v>-2490</v>
      </c>
      <c r="G972" t="str">
        <f>_xlfn.XLOOKUP(tbl_GL[[#This Row],[Account_key]],tbl_COA[Account_key],tbl_COA[Class],"Not Found")</f>
        <v>Operating account</v>
      </c>
      <c r="H972" t="str">
        <f>_xlfn.XLOOKUP(tbl_GL[[#This Row],[Account_key]],tbl_COA[Account_key],tbl_COA[SubClass],"Not Found")</f>
        <v>Operating Expenses</v>
      </c>
      <c r="I972" t="str">
        <f>_xlfn.XLOOKUP(tbl_GL[[#This Row],[Account_key]],tbl_COA[Account_key],tbl_COA[SubClass2],"Not Found")</f>
        <v>Administration</v>
      </c>
      <c r="J972" t="str">
        <f>_xlfn.XLOOKUP(tbl_GL[[#This Row],[Account_key]],tbl_COA[Account_key],tbl_COA[SubAccount],,0)</f>
        <v>Utilities</v>
      </c>
      <c r="K972">
        <f>YEAR(tbl_GL[[#This Row],[Date]])</f>
        <v>2018</v>
      </c>
    </row>
    <row r="973" spans="1:11" hidden="1" x14ac:dyDescent="0.35">
      <c r="A973">
        <v>495.2</v>
      </c>
      <c r="B973" s="24">
        <v>43384</v>
      </c>
      <c r="C973">
        <v>1</v>
      </c>
      <c r="D973">
        <v>120</v>
      </c>
      <c r="E973" t="s">
        <v>97</v>
      </c>
      <c r="F973" s="15">
        <v>2490</v>
      </c>
      <c r="G973" t="str">
        <f>_xlfn.XLOOKUP(tbl_GL[[#This Row],[Account_key]],tbl_COA[Account_key],tbl_COA[Class],"Not Found")</f>
        <v>Liabilities and Owners Equity</v>
      </c>
      <c r="H973" t="str">
        <f>_xlfn.XLOOKUP(tbl_GL[[#This Row],[Account_key]],tbl_COA[Account_key],tbl_COA[SubClass],"Not Found")</f>
        <v>Liabilities</v>
      </c>
      <c r="I973" t="str">
        <f>_xlfn.XLOOKUP(tbl_GL[[#This Row],[Account_key]],tbl_COA[Account_key],tbl_COA[SubClass2],"Not Found")</f>
        <v>Current Liabilities</v>
      </c>
      <c r="J973" t="str">
        <f>_xlfn.XLOOKUP(tbl_GL[[#This Row],[Account_key]],tbl_COA[Account_key],tbl_COA[SubAccount],,0)</f>
        <v>Accrued Expenses</v>
      </c>
      <c r="K973">
        <f>YEAR(tbl_GL[[#This Row],[Date]])</f>
        <v>2018</v>
      </c>
    </row>
    <row r="974" spans="1:11" hidden="1" x14ac:dyDescent="0.35">
      <c r="A974">
        <v>496.1</v>
      </c>
      <c r="B974" s="24">
        <v>43385</v>
      </c>
      <c r="C974">
        <v>1</v>
      </c>
      <c r="D974">
        <v>290</v>
      </c>
      <c r="E974" t="s">
        <v>99</v>
      </c>
      <c r="F974" s="15">
        <v>-120</v>
      </c>
      <c r="G974" t="str">
        <f>_xlfn.XLOOKUP(tbl_GL[[#This Row],[Account_key]],tbl_COA[Account_key],tbl_COA[Class],"Not Found")</f>
        <v>Operating account</v>
      </c>
      <c r="H974" t="str">
        <f>_xlfn.XLOOKUP(tbl_GL[[#This Row],[Account_key]],tbl_COA[Account_key],tbl_COA[SubClass],"Not Found")</f>
        <v>Operating Expenses</v>
      </c>
      <c r="I974" t="str">
        <f>_xlfn.XLOOKUP(tbl_GL[[#This Row],[Account_key]],tbl_COA[Account_key],tbl_COA[SubClass2],"Not Found")</f>
        <v>Administration</v>
      </c>
      <c r="J974" t="str">
        <f>_xlfn.XLOOKUP(tbl_GL[[#This Row],[Account_key]],tbl_COA[Account_key],tbl_COA[SubAccount],,0)</f>
        <v>Travel</v>
      </c>
      <c r="K974">
        <f>YEAR(tbl_GL[[#This Row],[Date]])</f>
        <v>2018</v>
      </c>
    </row>
    <row r="975" spans="1:11" hidden="1" x14ac:dyDescent="0.35">
      <c r="A975">
        <v>496.2</v>
      </c>
      <c r="B975" s="24">
        <v>43385</v>
      </c>
      <c r="C975">
        <v>1</v>
      </c>
      <c r="D975">
        <v>20</v>
      </c>
      <c r="E975" t="s">
        <v>99</v>
      </c>
      <c r="F975" s="15">
        <v>-120</v>
      </c>
      <c r="G975" t="str">
        <f>_xlfn.XLOOKUP(tbl_GL[[#This Row],[Account_key]],tbl_COA[Account_key],tbl_COA[Class],"Not Found")</f>
        <v>Assets</v>
      </c>
      <c r="H975" t="str">
        <f>_xlfn.XLOOKUP(tbl_GL[[#This Row],[Account_key]],tbl_COA[Account_key],tbl_COA[SubClass],"Not Found")</f>
        <v>Assets</v>
      </c>
      <c r="I975" t="str">
        <f>_xlfn.XLOOKUP(tbl_GL[[#This Row],[Account_key]],tbl_COA[Account_key],tbl_COA[SubClass2],"Not Found")</f>
        <v>Current Assets</v>
      </c>
      <c r="J975" t="str">
        <f>_xlfn.XLOOKUP(tbl_GL[[#This Row],[Account_key]],tbl_COA[Account_key],tbl_COA[SubAccount],,0)</f>
        <v>Cash in hand</v>
      </c>
      <c r="K975">
        <f>YEAR(tbl_GL[[#This Row],[Date]])</f>
        <v>2018</v>
      </c>
    </row>
    <row r="976" spans="1:11" hidden="1" x14ac:dyDescent="0.35">
      <c r="A976">
        <v>497.1</v>
      </c>
      <c r="B976" s="24">
        <v>43385</v>
      </c>
      <c r="C976">
        <v>1</v>
      </c>
      <c r="D976">
        <v>230</v>
      </c>
      <c r="E976" t="s">
        <v>4</v>
      </c>
      <c r="F976" s="14">
        <v>-1634</v>
      </c>
      <c r="G976" t="str">
        <f>_xlfn.XLOOKUP(tbl_GL[[#This Row],[Account_key]],tbl_COA[Account_key],tbl_COA[Class],"Not Found")</f>
        <v>Trading account</v>
      </c>
      <c r="H976" t="str">
        <f>_xlfn.XLOOKUP(tbl_GL[[#This Row],[Account_key]],tbl_COA[Account_key],tbl_COA[SubClass],"Not Found")</f>
        <v>Cost of Sales</v>
      </c>
      <c r="I976" t="str">
        <f>_xlfn.XLOOKUP(tbl_GL[[#This Row],[Account_key]],tbl_COA[Account_key],tbl_COA[SubClass2],"Not Found")</f>
        <v>Cost of Sales</v>
      </c>
      <c r="J976" t="str">
        <f>_xlfn.XLOOKUP(tbl_GL[[#This Row],[Account_key]],tbl_COA[Account_key],tbl_COA[SubAccount],,0)</f>
        <v>Cost of Sales</v>
      </c>
      <c r="K976">
        <f>YEAR(tbl_GL[[#This Row],[Date]])</f>
        <v>2018</v>
      </c>
    </row>
    <row r="977" spans="1:11" hidden="1" x14ac:dyDescent="0.35">
      <c r="A977">
        <v>497.2</v>
      </c>
      <c r="B977" s="24">
        <v>43385</v>
      </c>
      <c r="C977">
        <v>1</v>
      </c>
      <c r="D977">
        <v>60</v>
      </c>
      <c r="E977" t="s">
        <v>4</v>
      </c>
      <c r="F977" s="15">
        <v>-1634</v>
      </c>
      <c r="G977" t="str">
        <f>_xlfn.XLOOKUP(tbl_GL[[#This Row],[Account_key]],tbl_COA[Account_key],tbl_COA[Class],"Not Found")</f>
        <v>Assets</v>
      </c>
      <c r="H977" t="str">
        <f>_xlfn.XLOOKUP(tbl_GL[[#This Row],[Account_key]],tbl_COA[Account_key],tbl_COA[SubClass],"Not Found")</f>
        <v>Assets</v>
      </c>
      <c r="I977" t="str">
        <f>_xlfn.XLOOKUP(tbl_GL[[#This Row],[Account_key]],tbl_COA[Account_key],tbl_COA[SubClass2],"Not Found")</f>
        <v>Current Assets</v>
      </c>
      <c r="J977" t="str">
        <f>_xlfn.XLOOKUP(tbl_GL[[#This Row],[Account_key]],tbl_COA[Account_key],tbl_COA[SubAccount],,0)</f>
        <v>Inventory</v>
      </c>
      <c r="K977">
        <f>YEAR(tbl_GL[[#This Row],[Date]])</f>
        <v>2018</v>
      </c>
    </row>
    <row r="978" spans="1:11" hidden="1" x14ac:dyDescent="0.35">
      <c r="A978">
        <v>498.1</v>
      </c>
      <c r="B978" s="24">
        <v>43385</v>
      </c>
      <c r="C978">
        <v>1</v>
      </c>
      <c r="D978">
        <v>210</v>
      </c>
      <c r="E978" t="s">
        <v>7</v>
      </c>
      <c r="F978" s="15">
        <v>5448</v>
      </c>
      <c r="G978" t="str">
        <f>_xlfn.XLOOKUP(tbl_GL[[#This Row],[Account_key]],tbl_COA[Account_key],tbl_COA[Class],"Not Found")</f>
        <v>Trading account</v>
      </c>
      <c r="H978" t="str">
        <f>_xlfn.XLOOKUP(tbl_GL[[#This Row],[Account_key]],tbl_COA[Account_key],tbl_COA[SubClass],"Not Found")</f>
        <v>Sales</v>
      </c>
      <c r="I978" t="str">
        <f>_xlfn.XLOOKUP(tbl_GL[[#This Row],[Account_key]],tbl_COA[Account_key],tbl_COA[SubClass2],"Not Found")</f>
        <v>Sales</v>
      </c>
      <c r="J978" t="str">
        <f>_xlfn.XLOOKUP(tbl_GL[[#This Row],[Account_key]],tbl_COA[Account_key],tbl_COA[SubAccount],,0)</f>
        <v>Sales</v>
      </c>
      <c r="K978">
        <f>YEAR(tbl_GL[[#This Row],[Date]])</f>
        <v>2018</v>
      </c>
    </row>
    <row r="979" spans="1:11" hidden="1" x14ac:dyDescent="0.35">
      <c r="A979">
        <v>498.2</v>
      </c>
      <c r="B979" s="24">
        <v>43385</v>
      </c>
      <c r="C979">
        <v>1</v>
      </c>
      <c r="D979">
        <v>10</v>
      </c>
      <c r="E979" t="s">
        <v>7</v>
      </c>
      <c r="F979" s="15">
        <v>5448</v>
      </c>
      <c r="G979" t="str">
        <f>_xlfn.XLOOKUP(tbl_GL[[#This Row],[Account_key]],tbl_COA[Account_key],tbl_COA[Class],"Not Found")</f>
        <v>Assets</v>
      </c>
      <c r="H979" t="str">
        <f>_xlfn.XLOOKUP(tbl_GL[[#This Row],[Account_key]],tbl_COA[Account_key],tbl_COA[SubClass],"Not Found")</f>
        <v>Assets</v>
      </c>
      <c r="I979" t="str">
        <f>_xlfn.XLOOKUP(tbl_GL[[#This Row],[Account_key]],tbl_COA[Account_key],tbl_COA[SubClass2],"Not Found")</f>
        <v>Current Assets</v>
      </c>
      <c r="J979" t="str">
        <f>_xlfn.XLOOKUP(tbl_GL[[#This Row],[Account_key]],tbl_COA[Account_key],tbl_COA[SubAccount],,0)</f>
        <v>Cash at Bank</v>
      </c>
      <c r="K979">
        <f>YEAR(tbl_GL[[#This Row],[Date]])</f>
        <v>2018</v>
      </c>
    </row>
    <row r="980" spans="1:11" hidden="1" x14ac:dyDescent="0.35">
      <c r="A980">
        <v>499.1</v>
      </c>
      <c r="B980" s="24">
        <v>43385</v>
      </c>
      <c r="C980">
        <v>1</v>
      </c>
      <c r="D980">
        <v>230</v>
      </c>
      <c r="E980" t="s">
        <v>4</v>
      </c>
      <c r="F980" s="14">
        <v>-6482</v>
      </c>
      <c r="G980" t="str">
        <f>_xlfn.XLOOKUP(tbl_GL[[#This Row],[Account_key]],tbl_COA[Account_key],tbl_COA[Class],"Not Found")</f>
        <v>Trading account</v>
      </c>
      <c r="H980" t="str">
        <f>_xlfn.XLOOKUP(tbl_GL[[#This Row],[Account_key]],tbl_COA[Account_key],tbl_COA[SubClass],"Not Found")</f>
        <v>Cost of Sales</v>
      </c>
      <c r="I980" t="str">
        <f>_xlfn.XLOOKUP(tbl_GL[[#This Row],[Account_key]],tbl_COA[Account_key],tbl_COA[SubClass2],"Not Found")</f>
        <v>Cost of Sales</v>
      </c>
      <c r="J980" t="str">
        <f>_xlfn.XLOOKUP(tbl_GL[[#This Row],[Account_key]],tbl_COA[Account_key],tbl_COA[SubAccount],,0)</f>
        <v>Cost of Sales</v>
      </c>
      <c r="K980">
        <f>YEAR(tbl_GL[[#This Row],[Date]])</f>
        <v>2018</v>
      </c>
    </row>
    <row r="981" spans="1:11" hidden="1" x14ac:dyDescent="0.35">
      <c r="A981">
        <v>499.2</v>
      </c>
      <c r="B981" s="24">
        <v>43385</v>
      </c>
      <c r="C981">
        <v>1</v>
      </c>
      <c r="D981">
        <v>60</v>
      </c>
      <c r="E981" t="s">
        <v>4</v>
      </c>
      <c r="F981" s="15">
        <v>-6482</v>
      </c>
      <c r="G981" t="str">
        <f>_xlfn.XLOOKUP(tbl_GL[[#This Row],[Account_key]],tbl_COA[Account_key],tbl_COA[Class],"Not Found")</f>
        <v>Assets</v>
      </c>
      <c r="H981" t="str">
        <f>_xlfn.XLOOKUP(tbl_GL[[#This Row],[Account_key]],tbl_COA[Account_key],tbl_COA[SubClass],"Not Found")</f>
        <v>Assets</v>
      </c>
      <c r="I981" t="str">
        <f>_xlfn.XLOOKUP(tbl_GL[[#This Row],[Account_key]],tbl_COA[Account_key],tbl_COA[SubClass2],"Not Found")</f>
        <v>Current Assets</v>
      </c>
      <c r="J981" t="str">
        <f>_xlfn.XLOOKUP(tbl_GL[[#This Row],[Account_key]],tbl_COA[Account_key],tbl_COA[SubAccount],,0)</f>
        <v>Inventory</v>
      </c>
      <c r="K981">
        <f>YEAR(tbl_GL[[#This Row],[Date]])</f>
        <v>2018</v>
      </c>
    </row>
    <row r="982" spans="1:11" hidden="1" x14ac:dyDescent="0.35">
      <c r="A982">
        <v>500.1</v>
      </c>
      <c r="B982" s="24">
        <v>43385</v>
      </c>
      <c r="C982">
        <v>1</v>
      </c>
      <c r="D982">
        <v>210</v>
      </c>
      <c r="E982" t="s">
        <v>8</v>
      </c>
      <c r="F982" s="15">
        <v>21605</v>
      </c>
      <c r="G982" t="str">
        <f>_xlfn.XLOOKUP(tbl_GL[[#This Row],[Account_key]],tbl_COA[Account_key],tbl_COA[Class],"Not Found")</f>
        <v>Trading account</v>
      </c>
      <c r="H982" t="str">
        <f>_xlfn.XLOOKUP(tbl_GL[[#This Row],[Account_key]],tbl_COA[Account_key],tbl_COA[SubClass],"Not Found")</f>
        <v>Sales</v>
      </c>
      <c r="I982" t="str">
        <f>_xlfn.XLOOKUP(tbl_GL[[#This Row],[Account_key]],tbl_COA[Account_key],tbl_COA[SubClass2],"Not Found")</f>
        <v>Sales</v>
      </c>
      <c r="J982" t="str">
        <f>_xlfn.XLOOKUP(tbl_GL[[#This Row],[Account_key]],tbl_COA[Account_key],tbl_COA[SubAccount],,0)</f>
        <v>Sales</v>
      </c>
      <c r="K982">
        <f>YEAR(tbl_GL[[#This Row],[Date]])</f>
        <v>2018</v>
      </c>
    </row>
    <row r="983" spans="1:11" hidden="1" x14ac:dyDescent="0.35">
      <c r="A983">
        <v>500.2</v>
      </c>
      <c r="B983" s="24">
        <v>43385</v>
      </c>
      <c r="C983">
        <v>1</v>
      </c>
      <c r="D983">
        <v>30</v>
      </c>
      <c r="E983" t="s">
        <v>8</v>
      </c>
      <c r="F983" s="15">
        <v>21605</v>
      </c>
      <c r="G983" t="str">
        <f>_xlfn.XLOOKUP(tbl_GL[[#This Row],[Account_key]],tbl_COA[Account_key],tbl_COA[Class],"Not Found")</f>
        <v>Assets</v>
      </c>
      <c r="H983" t="str">
        <f>_xlfn.XLOOKUP(tbl_GL[[#This Row],[Account_key]],tbl_COA[Account_key],tbl_COA[SubClass],"Not Found")</f>
        <v>Assets</v>
      </c>
      <c r="I983" t="str">
        <f>_xlfn.XLOOKUP(tbl_GL[[#This Row],[Account_key]],tbl_COA[Account_key],tbl_COA[SubClass2],"Not Found")</f>
        <v>Current Assets</v>
      </c>
      <c r="J983" t="str">
        <f>_xlfn.XLOOKUP(tbl_GL[[#This Row],[Account_key]],tbl_COA[Account_key],tbl_COA[SubAccount],,0)</f>
        <v>Trade Receivables</v>
      </c>
      <c r="K983">
        <f>YEAR(tbl_GL[[#This Row],[Date]])</f>
        <v>2018</v>
      </c>
    </row>
    <row r="984" spans="1:11" hidden="1" x14ac:dyDescent="0.35">
      <c r="A984">
        <v>501.1</v>
      </c>
      <c r="B984" s="24">
        <v>43386</v>
      </c>
      <c r="C984">
        <v>1</v>
      </c>
      <c r="D984">
        <v>350</v>
      </c>
      <c r="E984" t="s">
        <v>97</v>
      </c>
      <c r="F984" s="15">
        <v>-2727</v>
      </c>
      <c r="G984" t="str">
        <f>_xlfn.XLOOKUP(tbl_GL[[#This Row],[Account_key]],tbl_COA[Account_key],tbl_COA[Class],"Not Found")</f>
        <v>Operating account</v>
      </c>
      <c r="H984" t="str">
        <f>_xlfn.XLOOKUP(tbl_GL[[#This Row],[Account_key]],tbl_COA[Account_key],tbl_COA[SubClass],"Not Found")</f>
        <v>Operating Expenses</v>
      </c>
      <c r="I984" t="str">
        <f>_xlfn.XLOOKUP(tbl_GL[[#This Row],[Account_key]],tbl_COA[Account_key],tbl_COA[SubClass2],"Not Found")</f>
        <v>Administration</v>
      </c>
      <c r="J984" t="str">
        <f>_xlfn.XLOOKUP(tbl_GL[[#This Row],[Account_key]],tbl_COA[Account_key],tbl_COA[SubAccount],,0)</f>
        <v>Other Expenses</v>
      </c>
      <c r="K984">
        <f>YEAR(tbl_GL[[#This Row],[Date]])</f>
        <v>2018</v>
      </c>
    </row>
    <row r="985" spans="1:11" hidden="1" x14ac:dyDescent="0.35">
      <c r="A985">
        <v>501.2</v>
      </c>
      <c r="B985" s="24">
        <v>43386</v>
      </c>
      <c r="C985">
        <v>1</v>
      </c>
      <c r="D985">
        <v>120</v>
      </c>
      <c r="E985" t="s">
        <v>97</v>
      </c>
      <c r="F985" s="15">
        <v>2727</v>
      </c>
      <c r="G985" t="str">
        <f>_xlfn.XLOOKUP(tbl_GL[[#This Row],[Account_key]],tbl_COA[Account_key],tbl_COA[Class],"Not Found")</f>
        <v>Liabilities and Owners Equity</v>
      </c>
      <c r="H985" t="str">
        <f>_xlfn.XLOOKUP(tbl_GL[[#This Row],[Account_key]],tbl_COA[Account_key],tbl_COA[SubClass],"Not Found")</f>
        <v>Liabilities</v>
      </c>
      <c r="I985" t="str">
        <f>_xlfn.XLOOKUP(tbl_GL[[#This Row],[Account_key]],tbl_COA[Account_key],tbl_COA[SubClass2],"Not Found")</f>
        <v>Current Liabilities</v>
      </c>
      <c r="J985" t="str">
        <f>_xlfn.XLOOKUP(tbl_GL[[#This Row],[Account_key]],tbl_COA[Account_key],tbl_COA[SubAccount],,0)</f>
        <v>Accrued Expenses</v>
      </c>
      <c r="K985">
        <f>YEAR(tbl_GL[[#This Row],[Date]])</f>
        <v>2018</v>
      </c>
    </row>
    <row r="986" spans="1:11" hidden="1" x14ac:dyDescent="0.35">
      <c r="A986">
        <v>502.1</v>
      </c>
      <c r="B986" s="24">
        <v>43387</v>
      </c>
      <c r="C986">
        <v>1</v>
      </c>
      <c r="D986">
        <v>230</v>
      </c>
      <c r="E986" t="s">
        <v>4</v>
      </c>
      <c r="F986" s="14">
        <v>-1044</v>
      </c>
      <c r="G986" t="str">
        <f>_xlfn.XLOOKUP(tbl_GL[[#This Row],[Account_key]],tbl_COA[Account_key],tbl_COA[Class],"Not Found")</f>
        <v>Trading account</v>
      </c>
      <c r="H986" t="str">
        <f>_xlfn.XLOOKUP(tbl_GL[[#This Row],[Account_key]],tbl_COA[Account_key],tbl_COA[SubClass],"Not Found")</f>
        <v>Cost of Sales</v>
      </c>
      <c r="I986" t="str">
        <f>_xlfn.XLOOKUP(tbl_GL[[#This Row],[Account_key]],tbl_COA[Account_key],tbl_COA[SubClass2],"Not Found")</f>
        <v>Cost of Sales</v>
      </c>
      <c r="J986" t="str">
        <f>_xlfn.XLOOKUP(tbl_GL[[#This Row],[Account_key]],tbl_COA[Account_key],tbl_COA[SubAccount],,0)</f>
        <v>Cost of Sales</v>
      </c>
      <c r="K986">
        <f>YEAR(tbl_GL[[#This Row],[Date]])</f>
        <v>2018</v>
      </c>
    </row>
    <row r="987" spans="1:11" hidden="1" x14ac:dyDescent="0.35">
      <c r="A987">
        <v>502.2</v>
      </c>
      <c r="B987" s="24">
        <v>43387</v>
      </c>
      <c r="C987">
        <v>1</v>
      </c>
      <c r="D987">
        <v>60</v>
      </c>
      <c r="E987" t="s">
        <v>4</v>
      </c>
      <c r="F987" s="15">
        <v>-1044</v>
      </c>
      <c r="G987" t="str">
        <f>_xlfn.XLOOKUP(tbl_GL[[#This Row],[Account_key]],tbl_COA[Account_key],tbl_COA[Class],"Not Found")</f>
        <v>Assets</v>
      </c>
      <c r="H987" t="str">
        <f>_xlfn.XLOOKUP(tbl_GL[[#This Row],[Account_key]],tbl_COA[Account_key],tbl_COA[SubClass],"Not Found")</f>
        <v>Assets</v>
      </c>
      <c r="I987" t="str">
        <f>_xlfn.XLOOKUP(tbl_GL[[#This Row],[Account_key]],tbl_COA[Account_key],tbl_COA[SubClass2],"Not Found")</f>
        <v>Current Assets</v>
      </c>
      <c r="J987" t="str">
        <f>_xlfn.XLOOKUP(tbl_GL[[#This Row],[Account_key]],tbl_COA[Account_key],tbl_COA[SubAccount],,0)</f>
        <v>Inventory</v>
      </c>
      <c r="K987">
        <f>YEAR(tbl_GL[[#This Row],[Date]])</f>
        <v>2018</v>
      </c>
    </row>
    <row r="988" spans="1:11" hidden="1" x14ac:dyDescent="0.35">
      <c r="A988">
        <v>503.1</v>
      </c>
      <c r="B988" s="24">
        <v>43387</v>
      </c>
      <c r="C988">
        <v>1</v>
      </c>
      <c r="D988">
        <v>210</v>
      </c>
      <c r="E988" t="s">
        <v>8</v>
      </c>
      <c r="F988" s="15">
        <v>3480</v>
      </c>
      <c r="G988" t="str">
        <f>_xlfn.XLOOKUP(tbl_GL[[#This Row],[Account_key]],tbl_COA[Account_key],tbl_COA[Class],"Not Found")</f>
        <v>Trading account</v>
      </c>
      <c r="H988" t="str">
        <f>_xlfn.XLOOKUP(tbl_GL[[#This Row],[Account_key]],tbl_COA[Account_key],tbl_COA[SubClass],"Not Found")</f>
        <v>Sales</v>
      </c>
      <c r="I988" t="str">
        <f>_xlfn.XLOOKUP(tbl_GL[[#This Row],[Account_key]],tbl_COA[Account_key],tbl_COA[SubClass2],"Not Found")</f>
        <v>Sales</v>
      </c>
      <c r="J988" t="str">
        <f>_xlfn.XLOOKUP(tbl_GL[[#This Row],[Account_key]],tbl_COA[Account_key],tbl_COA[SubAccount],,0)</f>
        <v>Sales</v>
      </c>
      <c r="K988">
        <f>YEAR(tbl_GL[[#This Row],[Date]])</f>
        <v>2018</v>
      </c>
    </row>
    <row r="989" spans="1:11" hidden="1" x14ac:dyDescent="0.35">
      <c r="A989">
        <v>503.2</v>
      </c>
      <c r="B989" s="24">
        <v>43387</v>
      </c>
      <c r="C989">
        <v>1</v>
      </c>
      <c r="D989">
        <v>30</v>
      </c>
      <c r="E989" t="s">
        <v>8</v>
      </c>
      <c r="F989" s="15">
        <v>3480</v>
      </c>
      <c r="G989" t="str">
        <f>_xlfn.XLOOKUP(tbl_GL[[#This Row],[Account_key]],tbl_COA[Account_key],tbl_COA[Class],"Not Found")</f>
        <v>Assets</v>
      </c>
      <c r="H989" t="str">
        <f>_xlfn.XLOOKUP(tbl_GL[[#This Row],[Account_key]],tbl_COA[Account_key],tbl_COA[SubClass],"Not Found")</f>
        <v>Assets</v>
      </c>
      <c r="I989" t="str">
        <f>_xlfn.XLOOKUP(tbl_GL[[#This Row],[Account_key]],tbl_COA[Account_key],tbl_COA[SubClass2],"Not Found")</f>
        <v>Current Assets</v>
      </c>
      <c r="J989" t="str">
        <f>_xlfn.XLOOKUP(tbl_GL[[#This Row],[Account_key]],tbl_COA[Account_key],tbl_COA[SubAccount],,0)</f>
        <v>Trade Receivables</v>
      </c>
      <c r="K989">
        <f>YEAR(tbl_GL[[#This Row],[Date]])</f>
        <v>2018</v>
      </c>
    </row>
    <row r="990" spans="1:11" hidden="1" x14ac:dyDescent="0.35">
      <c r="A990">
        <v>504.1</v>
      </c>
      <c r="B990" s="24">
        <v>43387</v>
      </c>
      <c r="C990">
        <v>1</v>
      </c>
      <c r="D990">
        <v>30</v>
      </c>
      <c r="E990" t="s">
        <v>80</v>
      </c>
      <c r="F990" s="15">
        <v>-19711</v>
      </c>
      <c r="G990" t="str">
        <f>_xlfn.XLOOKUP(tbl_GL[[#This Row],[Account_key]],tbl_COA[Account_key],tbl_COA[Class],"Not Found")</f>
        <v>Assets</v>
      </c>
      <c r="H990" t="str">
        <f>_xlfn.XLOOKUP(tbl_GL[[#This Row],[Account_key]],tbl_COA[Account_key],tbl_COA[SubClass],"Not Found")</f>
        <v>Assets</v>
      </c>
      <c r="I990" t="str">
        <f>_xlfn.XLOOKUP(tbl_GL[[#This Row],[Account_key]],tbl_COA[Account_key],tbl_COA[SubClass2],"Not Found")</f>
        <v>Current Assets</v>
      </c>
      <c r="J990" t="str">
        <f>_xlfn.XLOOKUP(tbl_GL[[#This Row],[Account_key]],tbl_COA[Account_key],tbl_COA[SubAccount],,0)</f>
        <v>Trade Receivables</v>
      </c>
      <c r="K990">
        <f>YEAR(tbl_GL[[#This Row],[Date]])</f>
        <v>2018</v>
      </c>
    </row>
    <row r="991" spans="1:11" hidden="1" x14ac:dyDescent="0.35">
      <c r="A991">
        <v>504.2</v>
      </c>
      <c r="B991" s="24">
        <v>43387</v>
      </c>
      <c r="C991">
        <v>1</v>
      </c>
      <c r="D991">
        <v>10</v>
      </c>
      <c r="E991" t="s">
        <v>80</v>
      </c>
      <c r="F991" s="15">
        <v>19711</v>
      </c>
      <c r="G991" t="str">
        <f>_xlfn.XLOOKUP(tbl_GL[[#This Row],[Account_key]],tbl_COA[Account_key],tbl_COA[Class],"Not Found")</f>
        <v>Assets</v>
      </c>
      <c r="H991" t="str">
        <f>_xlfn.XLOOKUP(tbl_GL[[#This Row],[Account_key]],tbl_COA[Account_key],tbl_COA[SubClass],"Not Found")</f>
        <v>Assets</v>
      </c>
      <c r="I991" t="str">
        <f>_xlfn.XLOOKUP(tbl_GL[[#This Row],[Account_key]],tbl_COA[Account_key],tbl_COA[SubClass2],"Not Found")</f>
        <v>Current Assets</v>
      </c>
      <c r="J991" t="str">
        <f>_xlfn.XLOOKUP(tbl_GL[[#This Row],[Account_key]],tbl_COA[Account_key],tbl_COA[SubAccount],,0)</f>
        <v>Cash at Bank</v>
      </c>
      <c r="K991">
        <f>YEAR(tbl_GL[[#This Row],[Date]])</f>
        <v>2018</v>
      </c>
    </row>
    <row r="992" spans="1:11" hidden="1" x14ac:dyDescent="0.35">
      <c r="A992">
        <v>505.1</v>
      </c>
      <c r="B992" s="24">
        <v>43388</v>
      </c>
      <c r="C992">
        <v>1</v>
      </c>
      <c r="D992">
        <v>10</v>
      </c>
      <c r="E992" t="s">
        <v>112</v>
      </c>
      <c r="F992" s="14">
        <v>-400</v>
      </c>
      <c r="G992" t="str">
        <f>_xlfn.XLOOKUP(tbl_GL[[#This Row],[Account_key]],tbl_COA[Account_key],tbl_COA[Class],"Not Found")</f>
        <v>Assets</v>
      </c>
      <c r="H992" t="str">
        <f>_xlfn.XLOOKUP(tbl_GL[[#This Row],[Account_key]],tbl_COA[Account_key],tbl_COA[SubClass],"Not Found")</f>
        <v>Assets</v>
      </c>
      <c r="I992" t="str">
        <f>_xlfn.XLOOKUP(tbl_GL[[#This Row],[Account_key]],tbl_COA[Account_key],tbl_COA[SubClass2],"Not Found")</f>
        <v>Current Assets</v>
      </c>
      <c r="J992" t="str">
        <f>_xlfn.XLOOKUP(tbl_GL[[#This Row],[Account_key]],tbl_COA[Account_key],tbl_COA[SubAccount],,0)</f>
        <v>Cash at Bank</v>
      </c>
      <c r="K992">
        <f>YEAR(tbl_GL[[#This Row],[Date]])</f>
        <v>2018</v>
      </c>
    </row>
    <row r="993" spans="1:11" hidden="1" x14ac:dyDescent="0.35">
      <c r="A993">
        <v>505.2</v>
      </c>
      <c r="B993" s="24">
        <v>43388</v>
      </c>
      <c r="C993">
        <v>1</v>
      </c>
      <c r="D993">
        <v>121</v>
      </c>
      <c r="E993" t="s">
        <v>112</v>
      </c>
      <c r="F993" s="14">
        <v>-400</v>
      </c>
      <c r="G993" t="str">
        <f>_xlfn.XLOOKUP(tbl_GL[[#This Row],[Account_key]],tbl_COA[Account_key],tbl_COA[Class],"Not Found")</f>
        <v>Liabilities and Owners Equity</v>
      </c>
      <c r="H993" t="str">
        <f>_xlfn.XLOOKUP(tbl_GL[[#This Row],[Account_key]],tbl_COA[Account_key],tbl_COA[SubClass],"Not Found")</f>
        <v>Liabilities</v>
      </c>
      <c r="I993" t="str">
        <f>_xlfn.XLOOKUP(tbl_GL[[#This Row],[Account_key]],tbl_COA[Account_key],tbl_COA[SubClass2],"Not Found")</f>
        <v>Current Liabilities</v>
      </c>
      <c r="J993" t="str">
        <f>_xlfn.XLOOKUP(tbl_GL[[#This Row],[Account_key]],tbl_COA[Account_key],tbl_COA[SubAccount],,0)</f>
        <v>Interest Payable</v>
      </c>
      <c r="K993">
        <f>YEAR(tbl_GL[[#This Row],[Date]])</f>
        <v>2018</v>
      </c>
    </row>
    <row r="994" spans="1:11" hidden="1" x14ac:dyDescent="0.35">
      <c r="A994">
        <v>506.1</v>
      </c>
      <c r="B994" s="24">
        <v>43388</v>
      </c>
      <c r="C994">
        <v>1</v>
      </c>
      <c r="D994">
        <v>10</v>
      </c>
      <c r="E994" t="s">
        <v>98</v>
      </c>
      <c r="F994" s="15">
        <v>-2214</v>
      </c>
      <c r="G994" t="str">
        <f>_xlfn.XLOOKUP(tbl_GL[[#This Row],[Account_key]],tbl_COA[Account_key],tbl_COA[Class],"Not Found")</f>
        <v>Assets</v>
      </c>
      <c r="H994" t="str">
        <f>_xlfn.XLOOKUP(tbl_GL[[#This Row],[Account_key]],tbl_COA[Account_key],tbl_COA[SubClass],"Not Found")</f>
        <v>Assets</v>
      </c>
      <c r="I994" t="str">
        <f>_xlfn.XLOOKUP(tbl_GL[[#This Row],[Account_key]],tbl_COA[Account_key],tbl_COA[SubClass2],"Not Found")</f>
        <v>Current Assets</v>
      </c>
      <c r="J994" t="str">
        <f>_xlfn.XLOOKUP(tbl_GL[[#This Row],[Account_key]],tbl_COA[Account_key],tbl_COA[SubAccount],,0)</f>
        <v>Cash at Bank</v>
      </c>
      <c r="K994">
        <f>YEAR(tbl_GL[[#This Row],[Date]])</f>
        <v>2018</v>
      </c>
    </row>
    <row r="995" spans="1:11" hidden="1" x14ac:dyDescent="0.35">
      <c r="A995">
        <v>506.2</v>
      </c>
      <c r="B995" s="24">
        <v>43388</v>
      </c>
      <c r="C995">
        <v>1</v>
      </c>
      <c r="D995">
        <v>120</v>
      </c>
      <c r="E995" t="s">
        <v>98</v>
      </c>
      <c r="F995" s="15">
        <v>-2214</v>
      </c>
      <c r="G995" t="str">
        <f>_xlfn.XLOOKUP(tbl_GL[[#This Row],[Account_key]],tbl_COA[Account_key],tbl_COA[Class],"Not Found")</f>
        <v>Liabilities and Owners Equity</v>
      </c>
      <c r="H995" t="str">
        <f>_xlfn.XLOOKUP(tbl_GL[[#This Row],[Account_key]],tbl_COA[Account_key],tbl_COA[SubClass],"Not Found")</f>
        <v>Liabilities</v>
      </c>
      <c r="I995" t="str">
        <f>_xlfn.XLOOKUP(tbl_GL[[#This Row],[Account_key]],tbl_COA[Account_key],tbl_COA[SubClass2],"Not Found")</f>
        <v>Current Liabilities</v>
      </c>
      <c r="J995" t="str">
        <f>_xlfn.XLOOKUP(tbl_GL[[#This Row],[Account_key]],tbl_COA[Account_key],tbl_COA[SubAccount],,0)</f>
        <v>Accrued Expenses</v>
      </c>
      <c r="K995">
        <f>YEAR(tbl_GL[[#This Row],[Date]])</f>
        <v>2018</v>
      </c>
    </row>
    <row r="996" spans="1:11" hidden="1" x14ac:dyDescent="0.35">
      <c r="A996">
        <v>507.1</v>
      </c>
      <c r="B996" s="24">
        <v>43388</v>
      </c>
      <c r="C996">
        <v>1</v>
      </c>
      <c r="D996">
        <v>10</v>
      </c>
      <c r="E996" t="s">
        <v>98</v>
      </c>
      <c r="F996" s="15">
        <v>-2255</v>
      </c>
      <c r="G996" t="str">
        <f>_xlfn.XLOOKUP(tbl_GL[[#This Row],[Account_key]],tbl_COA[Account_key],tbl_COA[Class],"Not Found")</f>
        <v>Assets</v>
      </c>
      <c r="H996" t="str">
        <f>_xlfn.XLOOKUP(tbl_GL[[#This Row],[Account_key]],tbl_COA[Account_key],tbl_COA[SubClass],"Not Found")</f>
        <v>Assets</v>
      </c>
      <c r="I996" t="str">
        <f>_xlfn.XLOOKUP(tbl_GL[[#This Row],[Account_key]],tbl_COA[Account_key],tbl_COA[SubClass2],"Not Found")</f>
        <v>Current Assets</v>
      </c>
      <c r="J996" t="str">
        <f>_xlfn.XLOOKUP(tbl_GL[[#This Row],[Account_key]],tbl_COA[Account_key],tbl_COA[SubAccount],,0)</f>
        <v>Cash at Bank</v>
      </c>
      <c r="K996">
        <f>YEAR(tbl_GL[[#This Row],[Date]])</f>
        <v>2018</v>
      </c>
    </row>
    <row r="997" spans="1:11" hidden="1" x14ac:dyDescent="0.35">
      <c r="A997">
        <v>507.2</v>
      </c>
      <c r="B997" s="24">
        <v>43388</v>
      </c>
      <c r="C997">
        <v>1</v>
      </c>
      <c r="D997">
        <v>120</v>
      </c>
      <c r="E997" t="s">
        <v>98</v>
      </c>
      <c r="F997" s="15">
        <v>-2255</v>
      </c>
      <c r="G997" t="str">
        <f>_xlfn.XLOOKUP(tbl_GL[[#This Row],[Account_key]],tbl_COA[Account_key],tbl_COA[Class],"Not Found")</f>
        <v>Liabilities and Owners Equity</v>
      </c>
      <c r="H997" t="str">
        <f>_xlfn.XLOOKUP(tbl_GL[[#This Row],[Account_key]],tbl_COA[Account_key],tbl_COA[SubClass],"Not Found")</f>
        <v>Liabilities</v>
      </c>
      <c r="I997" t="str">
        <f>_xlfn.XLOOKUP(tbl_GL[[#This Row],[Account_key]],tbl_COA[Account_key],tbl_COA[SubClass2],"Not Found")</f>
        <v>Current Liabilities</v>
      </c>
      <c r="J997" t="str">
        <f>_xlfn.XLOOKUP(tbl_GL[[#This Row],[Account_key]],tbl_COA[Account_key],tbl_COA[SubAccount],,0)</f>
        <v>Accrued Expenses</v>
      </c>
      <c r="K997">
        <f>YEAR(tbl_GL[[#This Row],[Date]])</f>
        <v>2018</v>
      </c>
    </row>
    <row r="998" spans="1:11" hidden="1" x14ac:dyDescent="0.35">
      <c r="A998">
        <v>508.1</v>
      </c>
      <c r="B998" s="24">
        <v>43388</v>
      </c>
      <c r="C998">
        <v>1</v>
      </c>
      <c r="D998">
        <v>135</v>
      </c>
      <c r="E998" t="s">
        <v>127</v>
      </c>
      <c r="F998" s="15">
        <v>-30000</v>
      </c>
      <c r="G998" t="str">
        <f>_xlfn.XLOOKUP(tbl_GL[[#This Row],[Account_key]],tbl_COA[Account_key],tbl_COA[Class],"Not Found")</f>
        <v>Liabilities and Owners Equity</v>
      </c>
      <c r="H998" t="str">
        <f>_xlfn.XLOOKUP(tbl_GL[[#This Row],[Account_key]],tbl_COA[Account_key],tbl_COA[SubClass],"Not Found")</f>
        <v>Liabilities</v>
      </c>
      <c r="I998" t="str">
        <f>_xlfn.XLOOKUP(tbl_GL[[#This Row],[Account_key]],tbl_COA[Account_key],tbl_COA[SubClass2],"Not Found")</f>
        <v>Current Liabilities</v>
      </c>
      <c r="J998" t="str">
        <f>_xlfn.XLOOKUP(tbl_GL[[#This Row],[Account_key]],tbl_COA[Account_key],tbl_COA[SubAccount],,0)</f>
        <v>Dividends payable</v>
      </c>
      <c r="K998">
        <f>YEAR(tbl_GL[[#This Row],[Date]])</f>
        <v>2018</v>
      </c>
    </row>
    <row r="999" spans="1:11" hidden="1" x14ac:dyDescent="0.35">
      <c r="A999">
        <v>508.2</v>
      </c>
      <c r="B999" s="24">
        <v>43388</v>
      </c>
      <c r="C999">
        <v>1</v>
      </c>
      <c r="D999">
        <v>10</v>
      </c>
      <c r="E999" t="s">
        <v>127</v>
      </c>
      <c r="F999" s="15">
        <v>-30000</v>
      </c>
      <c r="G999" t="str">
        <f>_xlfn.XLOOKUP(tbl_GL[[#This Row],[Account_key]],tbl_COA[Account_key],tbl_COA[Class],"Not Found")</f>
        <v>Assets</v>
      </c>
      <c r="H999" t="str">
        <f>_xlfn.XLOOKUP(tbl_GL[[#This Row],[Account_key]],tbl_COA[Account_key],tbl_COA[SubClass],"Not Found")</f>
        <v>Assets</v>
      </c>
      <c r="I999" t="str">
        <f>_xlfn.XLOOKUP(tbl_GL[[#This Row],[Account_key]],tbl_COA[Account_key],tbl_COA[SubClass2],"Not Found")</f>
        <v>Current Assets</v>
      </c>
      <c r="J999" t="str">
        <f>_xlfn.XLOOKUP(tbl_GL[[#This Row],[Account_key]],tbl_COA[Account_key],tbl_COA[SubAccount],,0)</f>
        <v>Cash at Bank</v>
      </c>
      <c r="K999">
        <f>YEAR(tbl_GL[[#This Row],[Date]])</f>
        <v>2018</v>
      </c>
    </row>
    <row r="1000" spans="1:11" hidden="1" x14ac:dyDescent="0.35">
      <c r="A1000">
        <v>509.1</v>
      </c>
      <c r="B1000" s="24">
        <v>43388</v>
      </c>
      <c r="C1000">
        <v>1</v>
      </c>
      <c r="D1000">
        <v>10</v>
      </c>
      <c r="E1000" t="s">
        <v>84</v>
      </c>
      <c r="F1000" s="15">
        <v>-35000</v>
      </c>
      <c r="G1000" t="str">
        <f>_xlfn.XLOOKUP(tbl_GL[[#This Row],[Account_key]],tbl_COA[Account_key],tbl_COA[Class],"Not Found")</f>
        <v>Assets</v>
      </c>
      <c r="H1000" t="str">
        <f>_xlfn.XLOOKUP(tbl_GL[[#This Row],[Account_key]],tbl_COA[Account_key],tbl_COA[SubClass],"Not Found")</f>
        <v>Assets</v>
      </c>
      <c r="I1000" t="str">
        <f>_xlfn.XLOOKUP(tbl_GL[[#This Row],[Account_key]],tbl_COA[Account_key],tbl_COA[SubClass2],"Not Found")</f>
        <v>Current Assets</v>
      </c>
      <c r="J1000" t="str">
        <f>_xlfn.XLOOKUP(tbl_GL[[#This Row],[Account_key]],tbl_COA[Account_key],tbl_COA[SubAccount],,0)</f>
        <v>Cash at Bank</v>
      </c>
      <c r="K1000">
        <f>YEAR(tbl_GL[[#This Row],[Date]])</f>
        <v>2018</v>
      </c>
    </row>
    <row r="1001" spans="1:11" hidden="1" x14ac:dyDescent="0.35">
      <c r="A1001">
        <v>509.2</v>
      </c>
      <c r="B1001" s="24">
        <v>43388</v>
      </c>
      <c r="C1001">
        <v>1</v>
      </c>
      <c r="D1001">
        <v>110</v>
      </c>
      <c r="E1001" t="s">
        <v>84</v>
      </c>
      <c r="F1001" s="15">
        <v>-35000</v>
      </c>
      <c r="G1001" t="str">
        <f>_xlfn.XLOOKUP(tbl_GL[[#This Row],[Account_key]],tbl_COA[Account_key],tbl_COA[Class],"Not Found")</f>
        <v>Liabilities and Owners Equity</v>
      </c>
      <c r="H1001" t="str">
        <f>_xlfn.XLOOKUP(tbl_GL[[#This Row],[Account_key]],tbl_COA[Account_key],tbl_COA[SubClass],"Not Found")</f>
        <v>Liabilities</v>
      </c>
      <c r="I1001" t="str">
        <f>_xlfn.XLOOKUP(tbl_GL[[#This Row],[Account_key]],tbl_COA[Account_key],tbl_COA[SubClass2],"Not Found")</f>
        <v>Current Liabilities</v>
      </c>
      <c r="J1001" t="str">
        <f>_xlfn.XLOOKUP(tbl_GL[[#This Row],[Account_key]],tbl_COA[Account_key],tbl_COA[SubAccount],,0)</f>
        <v>Trade Payables</v>
      </c>
      <c r="K1001">
        <f>YEAR(tbl_GL[[#This Row],[Date]])</f>
        <v>2018</v>
      </c>
    </row>
    <row r="1002" spans="1:11" hidden="1" x14ac:dyDescent="0.35">
      <c r="A1002">
        <v>510.1</v>
      </c>
      <c r="B1002" s="24">
        <v>43390</v>
      </c>
      <c r="C1002">
        <v>1</v>
      </c>
      <c r="D1002">
        <v>260</v>
      </c>
      <c r="E1002" t="s">
        <v>97</v>
      </c>
      <c r="F1002" s="15">
        <v>-2144</v>
      </c>
      <c r="G1002" t="str">
        <f>_xlfn.XLOOKUP(tbl_GL[[#This Row],[Account_key]],tbl_COA[Account_key],tbl_COA[Class],"Not Found")</f>
        <v>Operating account</v>
      </c>
      <c r="H1002" t="str">
        <f>_xlfn.XLOOKUP(tbl_GL[[#This Row],[Account_key]],tbl_COA[Account_key],tbl_COA[SubClass],"Not Found")</f>
        <v>Operating Expenses</v>
      </c>
      <c r="I1002" t="str">
        <f>_xlfn.XLOOKUP(tbl_GL[[#This Row],[Account_key]],tbl_COA[Account_key],tbl_COA[SubClass2],"Not Found")</f>
        <v>Marketing</v>
      </c>
      <c r="J1002" t="str">
        <f>_xlfn.XLOOKUP(tbl_GL[[#This Row],[Account_key]],tbl_COA[Account_key],tbl_COA[SubAccount],,0)</f>
        <v>Commissions</v>
      </c>
      <c r="K1002">
        <f>YEAR(tbl_GL[[#This Row],[Date]])</f>
        <v>2018</v>
      </c>
    </row>
    <row r="1003" spans="1:11" hidden="1" x14ac:dyDescent="0.35">
      <c r="A1003">
        <v>510.2</v>
      </c>
      <c r="B1003" s="24">
        <v>43390</v>
      </c>
      <c r="C1003">
        <v>1</v>
      </c>
      <c r="D1003">
        <v>120</v>
      </c>
      <c r="E1003" t="s">
        <v>97</v>
      </c>
      <c r="F1003" s="15">
        <v>2144</v>
      </c>
      <c r="G1003" t="str">
        <f>_xlfn.XLOOKUP(tbl_GL[[#This Row],[Account_key]],tbl_COA[Account_key],tbl_COA[Class],"Not Found")</f>
        <v>Liabilities and Owners Equity</v>
      </c>
      <c r="H1003" t="str">
        <f>_xlfn.XLOOKUP(tbl_GL[[#This Row],[Account_key]],tbl_COA[Account_key],tbl_COA[SubClass],"Not Found")</f>
        <v>Liabilities</v>
      </c>
      <c r="I1003" t="str">
        <f>_xlfn.XLOOKUP(tbl_GL[[#This Row],[Account_key]],tbl_COA[Account_key],tbl_COA[SubClass2],"Not Found")</f>
        <v>Current Liabilities</v>
      </c>
      <c r="J1003" t="str">
        <f>_xlfn.XLOOKUP(tbl_GL[[#This Row],[Account_key]],tbl_COA[Account_key],tbl_COA[SubAccount],,0)</f>
        <v>Accrued Expenses</v>
      </c>
      <c r="K1003">
        <f>YEAR(tbl_GL[[#This Row],[Date]])</f>
        <v>2018</v>
      </c>
    </row>
    <row r="1004" spans="1:11" hidden="1" x14ac:dyDescent="0.35">
      <c r="A1004">
        <v>511.1</v>
      </c>
      <c r="B1004" s="24">
        <v>43390</v>
      </c>
      <c r="C1004">
        <v>1</v>
      </c>
      <c r="D1004">
        <v>10</v>
      </c>
      <c r="E1004" t="s">
        <v>98</v>
      </c>
      <c r="F1004" s="15">
        <v>-3042</v>
      </c>
      <c r="G1004" t="str">
        <f>_xlfn.XLOOKUP(tbl_GL[[#This Row],[Account_key]],tbl_COA[Account_key],tbl_COA[Class],"Not Found")</f>
        <v>Assets</v>
      </c>
      <c r="H1004" t="str">
        <f>_xlfn.XLOOKUP(tbl_GL[[#This Row],[Account_key]],tbl_COA[Account_key],tbl_COA[SubClass],"Not Found")</f>
        <v>Assets</v>
      </c>
      <c r="I1004" t="str">
        <f>_xlfn.XLOOKUP(tbl_GL[[#This Row],[Account_key]],tbl_COA[Account_key],tbl_COA[SubClass2],"Not Found")</f>
        <v>Current Assets</v>
      </c>
      <c r="J1004" t="str">
        <f>_xlfn.XLOOKUP(tbl_GL[[#This Row],[Account_key]],tbl_COA[Account_key],tbl_COA[SubAccount],,0)</f>
        <v>Cash at Bank</v>
      </c>
      <c r="K1004">
        <f>YEAR(tbl_GL[[#This Row],[Date]])</f>
        <v>2018</v>
      </c>
    </row>
    <row r="1005" spans="1:11" hidden="1" x14ac:dyDescent="0.35">
      <c r="A1005">
        <v>511.2</v>
      </c>
      <c r="B1005" s="24">
        <v>43390</v>
      </c>
      <c r="C1005">
        <v>1</v>
      </c>
      <c r="D1005">
        <v>120</v>
      </c>
      <c r="E1005" t="s">
        <v>98</v>
      </c>
      <c r="F1005" s="15">
        <v>-3042</v>
      </c>
      <c r="G1005" t="str">
        <f>_xlfn.XLOOKUP(tbl_GL[[#This Row],[Account_key]],tbl_COA[Account_key],tbl_COA[Class],"Not Found")</f>
        <v>Liabilities and Owners Equity</v>
      </c>
      <c r="H1005" t="str">
        <f>_xlfn.XLOOKUP(tbl_GL[[#This Row],[Account_key]],tbl_COA[Account_key],tbl_COA[SubClass],"Not Found")</f>
        <v>Liabilities</v>
      </c>
      <c r="I1005" t="str">
        <f>_xlfn.XLOOKUP(tbl_GL[[#This Row],[Account_key]],tbl_COA[Account_key],tbl_COA[SubClass2],"Not Found")</f>
        <v>Current Liabilities</v>
      </c>
      <c r="J1005" t="str">
        <f>_xlfn.XLOOKUP(tbl_GL[[#This Row],[Account_key]],tbl_COA[Account_key],tbl_COA[SubAccount],,0)</f>
        <v>Accrued Expenses</v>
      </c>
      <c r="K1005">
        <f>YEAR(tbl_GL[[#This Row],[Date]])</f>
        <v>2018</v>
      </c>
    </row>
    <row r="1006" spans="1:11" hidden="1" x14ac:dyDescent="0.35">
      <c r="A1006">
        <v>512.1</v>
      </c>
      <c r="B1006" s="24">
        <v>43392</v>
      </c>
      <c r="C1006">
        <v>1</v>
      </c>
      <c r="D1006">
        <v>230</v>
      </c>
      <c r="E1006" t="s">
        <v>4</v>
      </c>
      <c r="F1006" s="14">
        <v>-1687</v>
      </c>
      <c r="G1006" t="str">
        <f>_xlfn.XLOOKUP(tbl_GL[[#This Row],[Account_key]],tbl_COA[Account_key],tbl_COA[Class],"Not Found")</f>
        <v>Trading account</v>
      </c>
      <c r="H1006" t="str">
        <f>_xlfn.XLOOKUP(tbl_GL[[#This Row],[Account_key]],tbl_COA[Account_key],tbl_COA[SubClass],"Not Found")</f>
        <v>Cost of Sales</v>
      </c>
      <c r="I1006" t="str">
        <f>_xlfn.XLOOKUP(tbl_GL[[#This Row],[Account_key]],tbl_COA[Account_key],tbl_COA[SubClass2],"Not Found")</f>
        <v>Cost of Sales</v>
      </c>
      <c r="J1006" t="str">
        <f>_xlfn.XLOOKUP(tbl_GL[[#This Row],[Account_key]],tbl_COA[Account_key],tbl_COA[SubAccount],,0)</f>
        <v>Cost of Sales</v>
      </c>
      <c r="K1006">
        <f>YEAR(tbl_GL[[#This Row],[Date]])</f>
        <v>2018</v>
      </c>
    </row>
    <row r="1007" spans="1:11" hidden="1" x14ac:dyDescent="0.35">
      <c r="A1007">
        <v>512.20000000000005</v>
      </c>
      <c r="B1007" s="24">
        <v>43392</v>
      </c>
      <c r="C1007">
        <v>1</v>
      </c>
      <c r="D1007">
        <v>60</v>
      </c>
      <c r="E1007" t="s">
        <v>4</v>
      </c>
      <c r="F1007" s="15">
        <v>-1687</v>
      </c>
      <c r="G1007" t="str">
        <f>_xlfn.XLOOKUP(tbl_GL[[#This Row],[Account_key]],tbl_COA[Account_key],tbl_COA[Class],"Not Found")</f>
        <v>Assets</v>
      </c>
      <c r="H1007" t="str">
        <f>_xlfn.XLOOKUP(tbl_GL[[#This Row],[Account_key]],tbl_COA[Account_key],tbl_COA[SubClass],"Not Found")</f>
        <v>Assets</v>
      </c>
      <c r="I1007" t="str">
        <f>_xlfn.XLOOKUP(tbl_GL[[#This Row],[Account_key]],tbl_COA[Account_key],tbl_COA[SubClass2],"Not Found")</f>
        <v>Current Assets</v>
      </c>
      <c r="J1007" t="str">
        <f>_xlfn.XLOOKUP(tbl_GL[[#This Row],[Account_key]],tbl_COA[Account_key],tbl_COA[SubAccount],,0)</f>
        <v>Inventory</v>
      </c>
      <c r="K1007">
        <f>YEAR(tbl_GL[[#This Row],[Date]])</f>
        <v>2018</v>
      </c>
    </row>
    <row r="1008" spans="1:11" hidden="1" x14ac:dyDescent="0.35">
      <c r="A1008">
        <v>513.1</v>
      </c>
      <c r="B1008" s="24">
        <v>43392</v>
      </c>
      <c r="C1008">
        <v>1</v>
      </c>
      <c r="D1008">
        <v>210</v>
      </c>
      <c r="E1008" t="s">
        <v>7</v>
      </c>
      <c r="F1008" s="15">
        <v>5622</v>
      </c>
      <c r="G1008" t="str">
        <f>_xlfn.XLOOKUP(tbl_GL[[#This Row],[Account_key]],tbl_COA[Account_key],tbl_COA[Class],"Not Found")</f>
        <v>Trading account</v>
      </c>
      <c r="H1008" t="str">
        <f>_xlfn.XLOOKUP(tbl_GL[[#This Row],[Account_key]],tbl_COA[Account_key],tbl_COA[SubClass],"Not Found")</f>
        <v>Sales</v>
      </c>
      <c r="I1008" t="str">
        <f>_xlfn.XLOOKUP(tbl_GL[[#This Row],[Account_key]],tbl_COA[Account_key],tbl_COA[SubClass2],"Not Found")</f>
        <v>Sales</v>
      </c>
      <c r="J1008" t="str">
        <f>_xlfn.XLOOKUP(tbl_GL[[#This Row],[Account_key]],tbl_COA[Account_key],tbl_COA[SubAccount],,0)</f>
        <v>Sales</v>
      </c>
      <c r="K1008">
        <f>YEAR(tbl_GL[[#This Row],[Date]])</f>
        <v>2018</v>
      </c>
    </row>
    <row r="1009" spans="1:11" hidden="1" x14ac:dyDescent="0.35">
      <c r="A1009">
        <v>513.20000000000005</v>
      </c>
      <c r="B1009" s="24">
        <v>43392</v>
      </c>
      <c r="C1009">
        <v>1</v>
      </c>
      <c r="D1009">
        <v>10</v>
      </c>
      <c r="E1009" t="s">
        <v>7</v>
      </c>
      <c r="F1009" s="15">
        <v>5622</v>
      </c>
      <c r="G1009" t="str">
        <f>_xlfn.XLOOKUP(tbl_GL[[#This Row],[Account_key]],tbl_COA[Account_key],tbl_COA[Class],"Not Found")</f>
        <v>Assets</v>
      </c>
      <c r="H1009" t="str">
        <f>_xlfn.XLOOKUP(tbl_GL[[#This Row],[Account_key]],tbl_COA[Account_key],tbl_COA[SubClass],"Not Found")</f>
        <v>Assets</v>
      </c>
      <c r="I1009" t="str">
        <f>_xlfn.XLOOKUP(tbl_GL[[#This Row],[Account_key]],tbl_COA[Account_key],tbl_COA[SubClass2],"Not Found")</f>
        <v>Current Assets</v>
      </c>
      <c r="J1009" t="str">
        <f>_xlfn.XLOOKUP(tbl_GL[[#This Row],[Account_key]],tbl_COA[Account_key],tbl_COA[SubAccount],,0)</f>
        <v>Cash at Bank</v>
      </c>
      <c r="K1009">
        <f>YEAR(tbl_GL[[#This Row],[Date]])</f>
        <v>2018</v>
      </c>
    </row>
    <row r="1010" spans="1:11" hidden="1" x14ac:dyDescent="0.35">
      <c r="A1010">
        <v>514.1</v>
      </c>
      <c r="B1010" s="24">
        <v>43392</v>
      </c>
      <c r="C1010">
        <v>1</v>
      </c>
      <c r="D1010">
        <v>230</v>
      </c>
      <c r="E1010" t="s">
        <v>4</v>
      </c>
      <c r="F1010" s="14">
        <v>-6467</v>
      </c>
      <c r="G1010" t="str">
        <f>_xlfn.XLOOKUP(tbl_GL[[#This Row],[Account_key]],tbl_COA[Account_key],tbl_COA[Class],"Not Found")</f>
        <v>Trading account</v>
      </c>
      <c r="H1010" t="str">
        <f>_xlfn.XLOOKUP(tbl_GL[[#This Row],[Account_key]],tbl_COA[Account_key],tbl_COA[SubClass],"Not Found")</f>
        <v>Cost of Sales</v>
      </c>
      <c r="I1010" t="str">
        <f>_xlfn.XLOOKUP(tbl_GL[[#This Row],[Account_key]],tbl_COA[Account_key],tbl_COA[SubClass2],"Not Found")</f>
        <v>Cost of Sales</v>
      </c>
      <c r="J1010" t="str">
        <f>_xlfn.XLOOKUP(tbl_GL[[#This Row],[Account_key]],tbl_COA[Account_key],tbl_COA[SubAccount],,0)</f>
        <v>Cost of Sales</v>
      </c>
      <c r="K1010">
        <f>YEAR(tbl_GL[[#This Row],[Date]])</f>
        <v>2018</v>
      </c>
    </row>
    <row r="1011" spans="1:11" hidden="1" x14ac:dyDescent="0.35">
      <c r="A1011">
        <v>514.20000000000005</v>
      </c>
      <c r="B1011" s="24">
        <v>43392</v>
      </c>
      <c r="C1011">
        <v>1</v>
      </c>
      <c r="D1011">
        <v>60</v>
      </c>
      <c r="E1011" t="s">
        <v>4</v>
      </c>
      <c r="F1011" s="15">
        <v>-6467</v>
      </c>
      <c r="G1011" t="str">
        <f>_xlfn.XLOOKUP(tbl_GL[[#This Row],[Account_key]],tbl_COA[Account_key],tbl_COA[Class],"Not Found")</f>
        <v>Assets</v>
      </c>
      <c r="H1011" t="str">
        <f>_xlfn.XLOOKUP(tbl_GL[[#This Row],[Account_key]],tbl_COA[Account_key],tbl_COA[SubClass],"Not Found")</f>
        <v>Assets</v>
      </c>
      <c r="I1011" t="str">
        <f>_xlfn.XLOOKUP(tbl_GL[[#This Row],[Account_key]],tbl_COA[Account_key],tbl_COA[SubClass2],"Not Found")</f>
        <v>Current Assets</v>
      </c>
      <c r="J1011" t="str">
        <f>_xlfn.XLOOKUP(tbl_GL[[#This Row],[Account_key]],tbl_COA[Account_key],tbl_COA[SubAccount],,0)</f>
        <v>Inventory</v>
      </c>
      <c r="K1011">
        <f>YEAR(tbl_GL[[#This Row],[Date]])</f>
        <v>2018</v>
      </c>
    </row>
    <row r="1012" spans="1:11" hidden="1" x14ac:dyDescent="0.35">
      <c r="A1012">
        <v>515.1</v>
      </c>
      <c r="B1012" s="24">
        <v>43392</v>
      </c>
      <c r="C1012">
        <v>1</v>
      </c>
      <c r="D1012">
        <v>210</v>
      </c>
      <c r="E1012" t="s">
        <v>8</v>
      </c>
      <c r="F1012" s="15">
        <v>21557</v>
      </c>
      <c r="G1012" t="str">
        <f>_xlfn.XLOOKUP(tbl_GL[[#This Row],[Account_key]],tbl_COA[Account_key],tbl_COA[Class],"Not Found")</f>
        <v>Trading account</v>
      </c>
      <c r="H1012" t="str">
        <f>_xlfn.XLOOKUP(tbl_GL[[#This Row],[Account_key]],tbl_COA[Account_key],tbl_COA[SubClass],"Not Found")</f>
        <v>Sales</v>
      </c>
      <c r="I1012" t="str">
        <f>_xlfn.XLOOKUP(tbl_GL[[#This Row],[Account_key]],tbl_COA[Account_key],tbl_COA[SubClass2],"Not Found")</f>
        <v>Sales</v>
      </c>
      <c r="J1012" t="str">
        <f>_xlfn.XLOOKUP(tbl_GL[[#This Row],[Account_key]],tbl_COA[Account_key],tbl_COA[SubAccount],,0)</f>
        <v>Sales</v>
      </c>
      <c r="K1012">
        <f>YEAR(tbl_GL[[#This Row],[Date]])</f>
        <v>2018</v>
      </c>
    </row>
    <row r="1013" spans="1:11" hidden="1" x14ac:dyDescent="0.35">
      <c r="A1013">
        <v>515.20000000000005</v>
      </c>
      <c r="B1013" s="24">
        <v>43392</v>
      </c>
      <c r="C1013">
        <v>1</v>
      </c>
      <c r="D1013">
        <v>30</v>
      </c>
      <c r="E1013" t="s">
        <v>8</v>
      </c>
      <c r="F1013" s="15">
        <v>21557</v>
      </c>
      <c r="G1013" t="str">
        <f>_xlfn.XLOOKUP(tbl_GL[[#This Row],[Account_key]],tbl_COA[Account_key],tbl_COA[Class],"Not Found")</f>
        <v>Assets</v>
      </c>
      <c r="H1013" t="str">
        <f>_xlfn.XLOOKUP(tbl_GL[[#This Row],[Account_key]],tbl_COA[Account_key],tbl_COA[SubClass],"Not Found")</f>
        <v>Assets</v>
      </c>
      <c r="I1013" t="str">
        <f>_xlfn.XLOOKUP(tbl_GL[[#This Row],[Account_key]],tbl_COA[Account_key],tbl_COA[SubClass2],"Not Found")</f>
        <v>Current Assets</v>
      </c>
      <c r="J1013" t="str">
        <f>_xlfn.XLOOKUP(tbl_GL[[#This Row],[Account_key]],tbl_COA[Account_key],tbl_COA[SubAccount],,0)</f>
        <v>Trade Receivables</v>
      </c>
      <c r="K1013">
        <f>YEAR(tbl_GL[[#This Row],[Date]])</f>
        <v>2018</v>
      </c>
    </row>
    <row r="1014" spans="1:11" hidden="1" x14ac:dyDescent="0.35">
      <c r="A1014">
        <v>516.1</v>
      </c>
      <c r="B1014" s="24">
        <v>43395</v>
      </c>
      <c r="C1014">
        <v>1</v>
      </c>
      <c r="D1014">
        <v>320</v>
      </c>
      <c r="E1014" t="s">
        <v>99</v>
      </c>
      <c r="F1014" s="15">
        <v>-72</v>
      </c>
      <c r="G1014" t="str">
        <f>_xlfn.XLOOKUP(tbl_GL[[#This Row],[Account_key]],tbl_COA[Account_key],tbl_COA[Class],"Not Found")</f>
        <v>Operating account</v>
      </c>
      <c r="H1014" t="str">
        <f>_xlfn.XLOOKUP(tbl_GL[[#This Row],[Account_key]],tbl_COA[Account_key],tbl_COA[SubClass],"Not Found")</f>
        <v>Operating Expenses</v>
      </c>
      <c r="I1014" t="str">
        <f>_xlfn.XLOOKUP(tbl_GL[[#This Row],[Account_key]],tbl_COA[Account_key],tbl_COA[SubClass2],"Not Found")</f>
        <v>Administration</v>
      </c>
      <c r="J1014" t="str">
        <f>_xlfn.XLOOKUP(tbl_GL[[#This Row],[Account_key]],tbl_COA[Account_key],tbl_COA[SubAccount],,0)</f>
        <v>Professional Services</v>
      </c>
      <c r="K1014">
        <f>YEAR(tbl_GL[[#This Row],[Date]])</f>
        <v>2018</v>
      </c>
    </row>
    <row r="1015" spans="1:11" hidden="1" x14ac:dyDescent="0.35">
      <c r="A1015">
        <v>516.20000000000005</v>
      </c>
      <c r="B1015" s="24">
        <v>43395</v>
      </c>
      <c r="C1015">
        <v>1</v>
      </c>
      <c r="D1015">
        <v>20</v>
      </c>
      <c r="E1015" t="s">
        <v>99</v>
      </c>
      <c r="F1015" s="15">
        <v>-72</v>
      </c>
      <c r="G1015" t="str">
        <f>_xlfn.XLOOKUP(tbl_GL[[#This Row],[Account_key]],tbl_COA[Account_key],tbl_COA[Class],"Not Found")</f>
        <v>Assets</v>
      </c>
      <c r="H1015" t="str">
        <f>_xlfn.XLOOKUP(tbl_GL[[#This Row],[Account_key]],tbl_COA[Account_key],tbl_COA[SubClass],"Not Found")</f>
        <v>Assets</v>
      </c>
      <c r="I1015" t="str">
        <f>_xlfn.XLOOKUP(tbl_GL[[#This Row],[Account_key]],tbl_COA[Account_key],tbl_COA[SubClass2],"Not Found")</f>
        <v>Current Assets</v>
      </c>
      <c r="J1015" t="str">
        <f>_xlfn.XLOOKUP(tbl_GL[[#This Row],[Account_key]],tbl_COA[Account_key],tbl_COA[SubAccount],,0)</f>
        <v>Cash in hand</v>
      </c>
      <c r="K1015">
        <f>YEAR(tbl_GL[[#This Row],[Date]])</f>
        <v>2018</v>
      </c>
    </row>
    <row r="1016" spans="1:11" hidden="1" x14ac:dyDescent="0.35">
      <c r="A1016">
        <v>517.1</v>
      </c>
      <c r="B1016" s="24">
        <v>43395</v>
      </c>
      <c r="C1016">
        <v>1</v>
      </c>
      <c r="D1016">
        <v>260</v>
      </c>
      <c r="E1016" t="s">
        <v>97</v>
      </c>
      <c r="F1016" s="15">
        <v>-2341</v>
      </c>
      <c r="G1016" t="str">
        <f>_xlfn.XLOOKUP(tbl_GL[[#This Row],[Account_key]],tbl_COA[Account_key],tbl_COA[Class],"Not Found")</f>
        <v>Operating account</v>
      </c>
      <c r="H1016" t="str">
        <f>_xlfn.XLOOKUP(tbl_GL[[#This Row],[Account_key]],tbl_COA[Account_key],tbl_COA[SubClass],"Not Found")</f>
        <v>Operating Expenses</v>
      </c>
      <c r="I1016" t="str">
        <f>_xlfn.XLOOKUP(tbl_GL[[#This Row],[Account_key]],tbl_COA[Account_key],tbl_COA[SubClass2],"Not Found")</f>
        <v>Marketing</v>
      </c>
      <c r="J1016" t="str">
        <f>_xlfn.XLOOKUP(tbl_GL[[#This Row],[Account_key]],tbl_COA[Account_key],tbl_COA[SubAccount],,0)</f>
        <v>Commissions</v>
      </c>
      <c r="K1016">
        <f>YEAR(tbl_GL[[#This Row],[Date]])</f>
        <v>2018</v>
      </c>
    </row>
    <row r="1017" spans="1:11" hidden="1" x14ac:dyDescent="0.35">
      <c r="A1017">
        <v>517.20000000000005</v>
      </c>
      <c r="B1017" s="24">
        <v>43395</v>
      </c>
      <c r="C1017">
        <v>1</v>
      </c>
      <c r="D1017">
        <v>120</v>
      </c>
      <c r="E1017" t="s">
        <v>97</v>
      </c>
      <c r="F1017" s="15">
        <v>2341</v>
      </c>
      <c r="G1017" t="str">
        <f>_xlfn.XLOOKUP(tbl_GL[[#This Row],[Account_key]],tbl_COA[Account_key],tbl_COA[Class],"Not Found")</f>
        <v>Liabilities and Owners Equity</v>
      </c>
      <c r="H1017" t="str">
        <f>_xlfn.XLOOKUP(tbl_GL[[#This Row],[Account_key]],tbl_COA[Account_key],tbl_COA[SubClass],"Not Found")</f>
        <v>Liabilities</v>
      </c>
      <c r="I1017" t="str">
        <f>_xlfn.XLOOKUP(tbl_GL[[#This Row],[Account_key]],tbl_COA[Account_key],tbl_COA[SubClass2],"Not Found")</f>
        <v>Current Liabilities</v>
      </c>
      <c r="J1017" t="str">
        <f>_xlfn.XLOOKUP(tbl_GL[[#This Row],[Account_key]],tbl_COA[Account_key],tbl_COA[SubAccount],,0)</f>
        <v>Accrued Expenses</v>
      </c>
      <c r="K1017">
        <f>YEAR(tbl_GL[[#This Row],[Date]])</f>
        <v>2018</v>
      </c>
    </row>
    <row r="1018" spans="1:11" hidden="1" x14ac:dyDescent="0.35">
      <c r="A1018">
        <v>518.1</v>
      </c>
      <c r="B1018" s="24">
        <v>43395</v>
      </c>
      <c r="C1018">
        <v>1</v>
      </c>
      <c r="D1018">
        <v>30</v>
      </c>
      <c r="E1018" t="s">
        <v>80</v>
      </c>
      <c r="F1018" s="15">
        <v>-23100</v>
      </c>
      <c r="G1018" t="str">
        <f>_xlfn.XLOOKUP(tbl_GL[[#This Row],[Account_key]],tbl_COA[Account_key],tbl_COA[Class],"Not Found")</f>
        <v>Assets</v>
      </c>
      <c r="H1018" t="str">
        <f>_xlfn.XLOOKUP(tbl_GL[[#This Row],[Account_key]],tbl_COA[Account_key],tbl_COA[SubClass],"Not Found")</f>
        <v>Assets</v>
      </c>
      <c r="I1018" t="str">
        <f>_xlfn.XLOOKUP(tbl_GL[[#This Row],[Account_key]],tbl_COA[Account_key],tbl_COA[SubClass2],"Not Found")</f>
        <v>Current Assets</v>
      </c>
      <c r="J1018" t="str">
        <f>_xlfn.XLOOKUP(tbl_GL[[#This Row],[Account_key]],tbl_COA[Account_key],tbl_COA[SubAccount],,0)</f>
        <v>Trade Receivables</v>
      </c>
      <c r="K1018">
        <f>YEAR(tbl_GL[[#This Row],[Date]])</f>
        <v>2018</v>
      </c>
    </row>
    <row r="1019" spans="1:11" hidden="1" x14ac:dyDescent="0.35">
      <c r="A1019">
        <v>518.20000000000005</v>
      </c>
      <c r="B1019" s="24">
        <v>43395</v>
      </c>
      <c r="C1019">
        <v>1</v>
      </c>
      <c r="D1019">
        <v>10</v>
      </c>
      <c r="E1019" t="s">
        <v>80</v>
      </c>
      <c r="F1019" s="15">
        <v>23100</v>
      </c>
      <c r="G1019" t="str">
        <f>_xlfn.XLOOKUP(tbl_GL[[#This Row],[Account_key]],tbl_COA[Account_key],tbl_COA[Class],"Not Found")</f>
        <v>Assets</v>
      </c>
      <c r="H1019" t="str">
        <f>_xlfn.XLOOKUP(tbl_GL[[#This Row],[Account_key]],tbl_COA[Account_key],tbl_COA[SubClass],"Not Found")</f>
        <v>Assets</v>
      </c>
      <c r="I1019" t="str">
        <f>_xlfn.XLOOKUP(tbl_GL[[#This Row],[Account_key]],tbl_COA[Account_key],tbl_COA[SubClass2],"Not Found")</f>
        <v>Current Assets</v>
      </c>
      <c r="J1019" t="str">
        <f>_xlfn.XLOOKUP(tbl_GL[[#This Row],[Account_key]],tbl_COA[Account_key],tbl_COA[SubAccount],,0)</f>
        <v>Cash at Bank</v>
      </c>
      <c r="K1019">
        <f>YEAR(tbl_GL[[#This Row],[Date]])</f>
        <v>2018</v>
      </c>
    </row>
    <row r="1020" spans="1:11" hidden="1" x14ac:dyDescent="0.35">
      <c r="A1020">
        <v>519.1</v>
      </c>
      <c r="B1020" s="24">
        <v>43397</v>
      </c>
      <c r="C1020">
        <v>1</v>
      </c>
      <c r="D1020">
        <v>310</v>
      </c>
      <c r="E1020" t="s">
        <v>97</v>
      </c>
      <c r="F1020" s="15">
        <v>-2431</v>
      </c>
      <c r="G1020" t="str">
        <f>_xlfn.XLOOKUP(tbl_GL[[#This Row],[Account_key]],tbl_COA[Account_key],tbl_COA[Class],"Not Found")</f>
        <v>Operating account</v>
      </c>
      <c r="H1020" t="str">
        <f>_xlfn.XLOOKUP(tbl_GL[[#This Row],[Account_key]],tbl_COA[Account_key],tbl_COA[SubClass],"Not Found")</f>
        <v>Operating Expenses</v>
      </c>
      <c r="I1020" t="str">
        <f>_xlfn.XLOOKUP(tbl_GL[[#This Row],[Account_key]],tbl_COA[Account_key],tbl_COA[SubClass2],"Not Found")</f>
        <v>Administration</v>
      </c>
      <c r="J1020" t="str">
        <f>_xlfn.XLOOKUP(tbl_GL[[#This Row],[Account_key]],tbl_COA[Account_key],tbl_COA[SubAccount],,0)</f>
        <v>Office Supplies</v>
      </c>
      <c r="K1020">
        <f>YEAR(tbl_GL[[#This Row],[Date]])</f>
        <v>2018</v>
      </c>
    </row>
    <row r="1021" spans="1:11" hidden="1" x14ac:dyDescent="0.35">
      <c r="A1021">
        <v>519.20000000000005</v>
      </c>
      <c r="B1021" s="24">
        <v>43397</v>
      </c>
      <c r="C1021">
        <v>1</v>
      </c>
      <c r="D1021">
        <v>120</v>
      </c>
      <c r="E1021" t="s">
        <v>97</v>
      </c>
      <c r="F1021" s="15">
        <v>2431</v>
      </c>
      <c r="G1021" t="str">
        <f>_xlfn.XLOOKUP(tbl_GL[[#This Row],[Account_key]],tbl_COA[Account_key],tbl_COA[Class],"Not Found")</f>
        <v>Liabilities and Owners Equity</v>
      </c>
      <c r="H1021" t="str">
        <f>_xlfn.XLOOKUP(tbl_GL[[#This Row],[Account_key]],tbl_COA[Account_key],tbl_COA[SubClass],"Not Found")</f>
        <v>Liabilities</v>
      </c>
      <c r="I1021" t="str">
        <f>_xlfn.XLOOKUP(tbl_GL[[#This Row],[Account_key]],tbl_COA[Account_key],tbl_COA[SubClass2],"Not Found")</f>
        <v>Current Liabilities</v>
      </c>
      <c r="J1021" t="str">
        <f>_xlfn.XLOOKUP(tbl_GL[[#This Row],[Account_key]],tbl_COA[Account_key],tbl_COA[SubAccount],,0)</f>
        <v>Accrued Expenses</v>
      </c>
      <c r="K1021">
        <f>YEAR(tbl_GL[[#This Row],[Date]])</f>
        <v>2018</v>
      </c>
    </row>
    <row r="1022" spans="1:11" hidden="1" x14ac:dyDescent="0.35">
      <c r="A1022">
        <v>520.1</v>
      </c>
      <c r="B1022" s="24">
        <v>43397</v>
      </c>
      <c r="C1022">
        <v>1</v>
      </c>
      <c r="D1022">
        <v>10</v>
      </c>
      <c r="E1022" t="s">
        <v>98</v>
      </c>
      <c r="F1022" s="15">
        <v>-2596</v>
      </c>
      <c r="G1022" t="str">
        <f>_xlfn.XLOOKUP(tbl_GL[[#This Row],[Account_key]],tbl_COA[Account_key],tbl_COA[Class],"Not Found")</f>
        <v>Assets</v>
      </c>
      <c r="H1022" t="str">
        <f>_xlfn.XLOOKUP(tbl_GL[[#This Row],[Account_key]],tbl_COA[Account_key],tbl_COA[SubClass],"Not Found")</f>
        <v>Assets</v>
      </c>
      <c r="I1022" t="str">
        <f>_xlfn.XLOOKUP(tbl_GL[[#This Row],[Account_key]],tbl_COA[Account_key],tbl_COA[SubClass2],"Not Found")</f>
        <v>Current Assets</v>
      </c>
      <c r="J1022" t="str">
        <f>_xlfn.XLOOKUP(tbl_GL[[#This Row],[Account_key]],tbl_COA[Account_key],tbl_COA[SubAccount],,0)</f>
        <v>Cash at Bank</v>
      </c>
      <c r="K1022">
        <f>YEAR(tbl_GL[[#This Row],[Date]])</f>
        <v>2018</v>
      </c>
    </row>
    <row r="1023" spans="1:11" hidden="1" x14ac:dyDescent="0.35">
      <c r="A1023">
        <v>520.20000000000005</v>
      </c>
      <c r="B1023" s="24">
        <v>43397</v>
      </c>
      <c r="C1023">
        <v>1</v>
      </c>
      <c r="D1023">
        <v>120</v>
      </c>
      <c r="E1023" t="s">
        <v>98</v>
      </c>
      <c r="F1023" s="15">
        <v>-2596</v>
      </c>
      <c r="G1023" t="str">
        <f>_xlfn.XLOOKUP(tbl_GL[[#This Row],[Account_key]],tbl_COA[Account_key],tbl_COA[Class],"Not Found")</f>
        <v>Liabilities and Owners Equity</v>
      </c>
      <c r="H1023" t="str">
        <f>_xlfn.XLOOKUP(tbl_GL[[#This Row],[Account_key]],tbl_COA[Account_key],tbl_COA[SubClass],"Not Found")</f>
        <v>Liabilities</v>
      </c>
      <c r="I1023" t="str">
        <f>_xlfn.XLOOKUP(tbl_GL[[#This Row],[Account_key]],tbl_COA[Account_key],tbl_COA[SubClass2],"Not Found")</f>
        <v>Current Liabilities</v>
      </c>
      <c r="J1023" t="str">
        <f>_xlfn.XLOOKUP(tbl_GL[[#This Row],[Account_key]],tbl_COA[Account_key],tbl_COA[SubAccount],,0)</f>
        <v>Accrued Expenses</v>
      </c>
      <c r="K1023">
        <f>YEAR(tbl_GL[[#This Row],[Date]])</f>
        <v>2018</v>
      </c>
    </row>
    <row r="1024" spans="1:11" hidden="1" x14ac:dyDescent="0.35">
      <c r="A1024">
        <v>521.1</v>
      </c>
      <c r="B1024" s="24">
        <v>43399</v>
      </c>
      <c r="C1024">
        <v>1</v>
      </c>
      <c r="D1024">
        <v>230</v>
      </c>
      <c r="E1024" t="s">
        <v>4</v>
      </c>
      <c r="F1024" s="14">
        <v>-1745</v>
      </c>
      <c r="G1024" t="str">
        <f>_xlfn.XLOOKUP(tbl_GL[[#This Row],[Account_key]],tbl_COA[Account_key],tbl_COA[Class],"Not Found")</f>
        <v>Trading account</v>
      </c>
      <c r="H1024" t="str">
        <f>_xlfn.XLOOKUP(tbl_GL[[#This Row],[Account_key]],tbl_COA[Account_key],tbl_COA[SubClass],"Not Found")</f>
        <v>Cost of Sales</v>
      </c>
      <c r="I1024" t="str">
        <f>_xlfn.XLOOKUP(tbl_GL[[#This Row],[Account_key]],tbl_COA[Account_key],tbl_COA[SubClass2],"Not Found")</f>
        <v>Cost of Sales</v>
      </c>
      <c r="J1024" t="str">
        <f>_xlfn.XLOOKUP(tbl_GL[[#This Row],[Account_key]],tbl_COA[Account_key],tbl_COA[SubAccount],,0)</f>
        <v>Cost of Sales</v>
      </c>
      <c r="K1024">
        <f>YEAR(tbl_GL[[#This Row],[Date]])</f>
        <v>2018</v>
      </c>
    </row>
    <row r="1025" spans="1:11" hidden="1" x14ac:dyDescent="0.35">
      <c r="A1025">
        <v>521.20000000000005</v>
      </c>
      <c r="B1025" s="24">
        <v>43399</v>
      </c>
      <c r="C1025">
        <v>1</v>
      </c>
      <c r="D1025">
        <v>60</v>
      </c>
      <c r="E1025" t="s">
        <v>4</v>
      </c>
      <c r="F1025" s="15">
        <v>-1745</v>
      </c>
      <c r="G1025" t="str">
        <f>_xlfn.XLOOKUP(tbl_GL[[#This Row],[Account_key]],tbl_COA[Account_key],tbl_COA[Class],"Not Found")</f>
        <v>Assets</v>
      </c>
      <c r="H1025" t="str">
        <f>_xlfn.XLOOKUP(tbl_GL[[#This Row],[Account_key]],tbl_COA[Account_key],tbl_COA[SubClass],"Not Found")</f>
        <v>Assets</v>
      </c>
      <c r="I1025" t="str">
        <f>_xlfn.XLOOKUP(tbl_GL[[#This Row],[Account_key]],tbl_COA[Account_key],tbl_COA[SubClass2],"Not Found")</f>
        <v>Current Assets</v>
      </c>
      <c r="J1025" t="str">
        <f>_xlfn.XLOOKUP(tbl_GL[[#This Row],[Account_key]],tbl_COA[Account_key],tbl_COA[SubAccount],,0)</f>
        <v>Inventory</v>
      </c>
      <c r="K1025">
        <f>YEAR(tbl_GL[[#This Row],[Date]])</f>
        <v>2018</v>
      </c>
    </row>
    <row r="1026" spans="1:11" hidden="1" x14ac:dyDescent="0.35">
      <c r="A1026">
        <v>522.1</v>
      </c>
      <c r="B1026" s="24">
        <v>43399</v>
      </c>
      <c r="C1026">
        <v>1</v>
      </c>
      <c r="D1026">
        <v>280</v>
      </c>
      <c r="E1026" t="s">
        <v>97</v>
      </c>
      <c r="F1026" s="15">
        <v>-2533</v>
      </c>
      <c r="G1026" t="str">
        <f>_xlfn.XLOOKUP(tbl_GL[[#This Row],[Account_key]],tbl_COA[Account_key],tbl_COA[Class],"Not Found")</f>
        <v>Operating account</v>
      </c>
      <c r="H1026" t="str">
        <f>_xlfn.XLOOKUP(tbl_GL[[#This Row],[Account_key]],tbl_COA[Account_key],tbl_COA[SubClass],"Not Found")</f>
        <v>Operating Expenses</v>
      </c>
      <c r="I1026" t="str">
        <f>_xlfn.XLOOKUP(tbl_GL[[#This Row],[Account_key]],tbl_COA[Account_key],tbl_COA[SubClass2],"Not Found")</f>
        <v>Marketing</v>
      </c>
      <c r="J1026" t="str">
        <f>_xlfn.XLOOKUP(tbl_GL[[#This Row],[Account_key]],tbl_COA[Account_key],tbl_COA[SubAccount],,0)</f>
        <v>Advertisements</v>
      </c>
      <c r="K1026">
        <f>YEAR(tbl_GL[[#This Row],[Date]])</f>
        <v>2018</v>
      </c>
    </row>
    <row r="1027" spans="1:11" hidden="1" x14ac:dyDescent="0.35">
      <c r="A1027">
        <v>522.20000000000005</v>
      </c>
      <c r="B1027" s="24">
        <v>43399</v>
      </c>
      <c r="C1027">
        <v>1</v>
      </c>
      <c r="D1027">
        <v>120</v>
      </c>
      <c r="E1027" t="s">
        <v>97</v>
      </c>
      <c r="F1027" s="15">
        <v>2533</v>
      </c>
      <c r="G1027" t="str">
        <f>_xlfn.XLOOKUP(tbl_GL[[#This Row],[Account_key]],tbl_COA[Account_key],tbl_COA[Class],"Not Found")</f>
        <v>Liabilities and Owners Equity</v>
      </c>
      <c r="H1027" t="str">
        <f>_xlfn.XLOOKUP(tbl_GL[[#This Row],[Account_key]],tbl_COA[Account_key],tbl_COA[SubClass],"Not Found")</f>
        <v>Liabilities</v>
      </c>
      <c r="I1027" t="str">
        <f>_xlfn.XLOOKUP(tbl_GL[[#This Row],[Account_key]],tbl_COA[Account_key],tbl_COA[SubClass2],"Not Found")</f>
        <v>Current Liabilities</v>
      </c>
      <c r="J1027" t="str">
        <f>_xlfn.XLOOKUP(tbl_GL[[#This Row],[Account_key]],tbl_COA[Account_key],tbl_COA[SubAccount],,0)</f>
        <v>Accrued Expenses</v>
      </c>
      <c r="K1027">
        <f>YEAR(tbl_GL[[#This Row],[Date]])</f>
        <v>2018</v>
      </c>
    </row>
    <row r="1028" spans="1:11" hidden="1" x14ac:dyDescent="0.35">
      <c r="A1028">
        <v>523.1</v>
      </c>
      <c r="B1028" s="24">
        <v>43399</v>
      </c>
      <c r="C1028">
        <v>1</v>
      </c>
      <c r="D1028">
        <v>210</v>
      </c>
      <c r="E1028" t="s">
        <v>7</v>
      </c>
      <c r="F1028" s="15">
        <v>5815</v>
      </c>
      <c r="G1028" t="str">
        <f>_xlfn.XLOOKUP(tbl_GL[[#This Row],[Account_key]],tbl_COA[Account_key],tbl_COA[Class],"Not Found")</f>
        <v>Trading account</v>
      </c>
      <c r="H1028" t="str">
        <f>_xlfn.XLOOKUP(tbl_GL[[#This Row],[Account_key]],tbl_COA[Account_key],tbl_COA[SubClass],"Not Found")</f>
        <v>Sales</v>
      </c>
      <c r="I1028" t="str">
        <f>_xlfn.XLOOKUP(tbl_GL[[#This Row],[Account_key]],tbl_COA[Account_key],tbl_COA[SubClass2],"Not Found")</f>
        <v>Sales</v>
      </c>
      <c r="J1028" t="str">
        <f>_xlfn.XLOOKUP(tbl_GL[[#This Row],[Account_key]],tbl_COA[Account_key],tbl_COA[SubAccount],,0)</f>
        <v>Sales</v>
      </c>
      <c r="K1028">
        <f>YEAR(tbl_GL[[#This Row],[Date]])</f>
        <v>2018</v>
      </c>
    </row>
    <row r="1029" spans="1:11" hidden="1" x14ac:dyDescent="0.35">
      <c r="A1029">
        <v>523.20000000000005</v>
      </c>
      <c r="B1029" s="24">
        <v>43399</v>
      </c>
      <c r="C1029">
        <v>1</v>
      </c>
      <c r="D1029">
        <v>10</v>
      </c>
      <c r="E1029" t="s">
        <v>7</v>
      </c>
      <c r="F1029" s="15">
        <v>5815</v>
      </c>
      <c r="G1029" t="str">
        <f>_xlfn.XLOOKUP(tbl_GL[[#This Row],[Account_key]],tbl_COA[Account_key],tbl_COA[Class],"Not Found")</f>
        <v>Assets</v>
      </c>
      <c r="H1029" t="str">
        <f>_xlfn.XLOOKUP(tbl_GL[[#This Row],[Account_key]],tbl_COA[Account_key],tbl_COA[SubClass],"Not Found")</f>
        <v>Assets</v>
      </c>
      <c r="I1029" t="str">
        <f>_xlfn.XLOOKUP(tbl_GL[[#This Row],[Account_key]],tbl_COA[Account_key],tbl_COA[SubClass2],"Not Found")</f>
        <v>Current Assets</v>
      </c>
      <c r="J1029" t="str">
        <f>_xlfn.XLOOKUP(tbl_GL[[#This Row],[Account_key]],tbl_COA[Account_key],tbl_COA[SubAccount],,0)</f>
        <v>Cash at Bank</v>
      </c>
      <c r="K1029">
        <f>YEAR(tbl_GL[[#This Row],[Date]])</f>
        <v>2018</v>
      </c>
    </row>
    <row r="1030" spans="1:11" hidden="1" x14ac:dyDescent="0.35">
      <c r="A1030">
        <v>524.1</v>
      </c>
      <c r="B1030" s="24">
        <v>43399</v>
      </c>
      <c r="C1030">
        <v>1</v>
      </c>
      <c r="D1030">
        <v>230</v>
      </c>
      <c r="E1030" t="s">
        <v>4</v>
      </c>
      <c r="F1030" s="14">
        <v>-6459</v>
      </c>
      <c r="G1030" t="str">
        <f>_xlfn.XLOOKUP(tbl_GL[[#This Row],[Account_key]],tbl_COA[Account_key],tbl_COA[Class],"Not Found")</f>
        <v>Trading account</v>
      </c>
      <c r="H1030" t="str">
        <f>_xlfn.XLOOKUP(tbl_GL[[#This Row],[Account_key]],tbl_COA[Account_key],tbl_COA[SubClass],"Not Found")</f>
        <v>Cost of Sales</v>
      </c>
      <c r="I1030" t="str">
        <f>_xlfn.XLOOKUP(tbl_GL[[#This Row],[Account_key]],tbl_COA[Account_key],tbl_COA[SubClass2],"Not Found")</f>
        <v>Cost of Sales</v>
      </c>
      <c r="J1030" t="str">
        <f>_xlfn.XLOOKUP(tbl_GL[[#This Row],[Account_key]],tbl_COA[Account_key],tbl_COA[SubAccount],,0)</f>
        <v>Cost of Sales</v>
      </c>
      <c r="K1030">
        <f>YEAR(tbl_GL[[#This Row],[Date]])</f>
        <v>2018</v>
      </c>
    </row>
    <row r="1031" spans="1:11" hidden="1" x14ac:dyDescent="0.35">
      <c r="A1031">
        <v>524.20000000000005</v>
      </c>
      <c r="B1031" s="24">
        <v>43399</v>
      </c>
      <c r="C1031">
        <v>1</v>
      </c>
      <c r="D1031">
        <v>60</v>
      </c>
      <c r="E1031" t="s">
        <v>4</v>
      </c>
      <c r="F1031" s="15">
        <v>-6459</v>
      </c>
      <c r="G1031" t="str">
        <f>_xlfn.XLOOKUP(tbl_GL[[#This Row],[Account_key]],tbl_COA[Account_key],tbl_COA[Class],"Not Found")</f>
        <v>Assets</v>
      </c>
      <c r="H1031" t="str">
        <f>_xlfn.XLOOKUP(tbl_GL[[#This Row],[Account_key]],tbl_COA[Account_key],tbl_COA[SubClass],"Not Found")</f>
        <v>Assets</v>
      </c>
      <c r="I1031" t="str">
        <f>_xlfn.XLOOKUP(tbl_GL[[#This Row],[Account_key]],tbl_COA[Account_key],tbl_COA[SubClass2],"Not Found")</f>
        <v>Current Assets</v>
      </c>
      <c r="J1031" t="str">
        <f>_xlfn.XLOOKUP(tbl_GL[[#This Row],[Account_key]],tbl_COA[Account_key],tbl_COA[SubAccount],,0)</f>
        <v>Inventory</v>
      </c>
      <c r="K1031">
        <f>YEAR(tbl_GL[[#This Row],[Date]])</f>
        <v>2018</v>
      </c>
    </row>
    <row r="1032" spans="1:11" hidden="1" x14ac:dyDescent="0.35">
      <c r="A1032">
        <v>525.1</v>
      </c>
      <c r="B1032" s="24">
        <v>43399</v>
      </c>
      <c r="C1032">
        <v>1</v>
      </c>
      <c r="D1032">
        <v>210</v>
      </c>
      <c r="E1032" t="s">
        <v>8</v>
      </c>
      <c r="F1032" s="15">
        <v>21530</v>
      </c>
      <c r="G1032" t="str">
        <f>_xlfn.XLOOKUP(tbl_GL[[#This Row],[Account_key]],tbl_COA[Account_key],tbl_COA[Class],"Not Found")</f>
        <v>Trading account</v>
      </c>
      <c r="H1032" t="str">
        <f>_xlfn.XLOOKUP(tbl_GL[[#This Row],[Account_key]],tbl_COA[Account_key],tbl_COA[SubClass],"Not Found")</f>
        <v>Sales</v>
      </c>
      <c r="I1032" t="str">
        <f>_xlfn.XLOOKUP(tbl_GL[[#This Row],[Account_key]],tbl_COA[Account_key],tbl_COA[SubClass2],"Not Found")</f>
        <v>Sales</v>
      </c>
      <c r="J1032" t="str">
        <f>_xlfn.XLOOKUP(tbl_GL[[#This Row],[Account_key]],tbl_COA[Account_key],tbl_COA[SubAccount],,0)</f>
        <v>Sales</v>
      </c>
      <c r="K1032">
        <f>YEAR(tbl_GL[[#This Row],[Date]])</f>
        <v>2018</v>
      </c>
    </row>
    <row r="1033" spans="1:11" hidden="1" x14ac:dyDescent="0.35">
      <c r="A1033">
        <v>525.20000000000005</v>
      </c>
      <c r="B1033" s="24">
        <v>43399</v>
      </c>
      <c r="C1033">
        <v>1</v>
      </c>
      <c r="D1033">
        <v>30</v>
      </c>
      <c r="E1033" t="s">
        <v>8</v>
      </c>
      <c r="F1033" s="15">
        <v>21530</v>
      </c>
      <c r="G1033" t="str">
        <f>_xlfn.XLOOKUP(tbl_GL[[#This Row],[Account_key]],tbl_COA[Account_key],tbl_COA[Class],"Not Found")</f>
        <v>Assets</v>
      </c>
      <c r="H1033" t="str">
        <f>_xlfn.XLOOKUP(tbl_GL[[#This Row],[Account_key]],tbl_COA[Account_key],tbl_COA[SubClass],"Not Found")</f>
        <v>Assets</v>
      </c>
      <c r="I1033" t="str">
        <f>_xlfn.XLOOKUP(tbl_GL[[#This Row],[Account_key]],tbl_COA[Account_key],tbl_COA[SubClass2],"Not Found")</f>
        <v>Current Assets</v>
      </c>
      <c r="J1033" t="str">
        <f>_xlfn.XLOOKUP(tbl_GL[[#This Row],[Account_key]],tbl_COA[Account_key],tbl_COA[SubAccount],,0)</f>
        <v>Trade Receivables</v>
      </c>
      <c r="K1033">
        <f>YEAR(tbl_GL[[#This Row],[Date]])</f>
        <v>2018</v>
      </c>
    </row>
    <row r="1034" spans="1:11" hidden="1" x14ac:dyDescent="0.35">
      <c r="A1034">
        <v>526.1</v>
      </c>
      <c r="B1034" s="24">
        <v>43400</v>
      </c>
      <c r="C1034">
        <v>1</v>
      </c>
      <c r="D1034">
        <v>10</v>
      </c>
      <c r="E1034" t="s">
        <v>98</v>
      </c>
      <c r="F1034" s="15">
        <v>-2064</v>
      </c>
      <c r="G1034" t="str">
        <f>_xlfn.XLOOKUP(tbl_GL[[#This Row],[Account_key]],tbl_COA[Account_key],tbl_COA[Class],"Not Found")</f>
        <v>Assets</v>
      </c>
      <c r="H1034" t="str">
        <f>_xlfn.XLOOKUP(tbl_GL[[#This Row],[Account_key]],tbl_COA[Account_key],tbl_COA[SubClass],"Not Found")</f>
        <v>Assets</v>
      </c>
      <c r="I1034" t="str">
        <f>_xlfn.XLOOKUP(tbl_GL[[#This Row],[Account_key]],tbl_COA[Account_key],tbl_COA[SubClass2],"Not Found")</f>
        <v>Current Assets</v>
      </c>
      <c r="J1034" t="str">
        <f>_xlfn.XLOOKUP(tbl_GL[[#This Row],[Account_key]],tbl_COA[Account_key],tbl_COA[SubAccount],,0)</f>
        <v>Cash at Bank</v>
      </c>
      <c r="K1034">
        <f>YEAR(tbl_GL[[#This Row],[Date]])</f>
        <v>2018</v>
      </c>
    </row>
    <row r="1035" spans="1:11" hidden="1" x14ac:dyDescent="0.35">
      <c r="A1035">
        <v>526.20000000000005</v>
      </c>
      <c r="B1035" s="24">
        <v>43400</v>
      </c>
      <c r="C1035">
        <v>1</v>
      </c>
      <c r="D1035">
        <v>120</v>
      </c>
      <c r="E1035" t="s">
        <v>98</v>
      </c>
      <c r="F1035" s="15">
        <v>-2064</v>
      </c>
      <c r="G1035" t="str">
        <f>_xlfn.XLOOKUP(tbl_GL[[#This Row],[Account_key]],tbl_COA[Account_key],tbl_COA[Class],"Not Found")</f>
        <v>Liabilities and Owners Equity</v>
      </c>
      <c r="H1035" t="str">
        <f>_xlfn.XLOOKUP(tbl_GL[[#This Row],[Account_key]],tbl_COA[Account_key],tbl_COA[SubClass],"Not Found")</f>
        <v>Liabilities</v>
      </c>
      <c r="I1035" t="str">
        <f>_xlfn.XLOOKUP(tbl_GL[[#This Row],[Account_key]],tbl_COA[Account_key],tbl_COA[SubClass2],"Not Found")</f>
        <v>Current Liabilities</v>
      </c>
      <c r="J1035" t="str">
        <f>_xlfn.XLOOKUP(tbl_GL[[#This Row],[Account_key]],tbl_COA[Account_key],tbl_COA[SubAccount],,0)</f>
        <v>Accrued Expenses</v>
      </c>
      <c r="K1035">
        <f>YEAR(tbl_GL[[#This Row],[Date]])</f>
        <v>2018</v>
      </c>
    </row>
    <row r="1036" spans="1:11" hidden="1" x14ac:dyDescent="0.35">
      <c r="A1036">
        <v>527.1</v>
      </c>
      <c r="B1036" s="24">
        <v>43400</v>
      </c>
      <c r="C1036">
        <v>1</v>
      </c>
      <c r="D1036">
        <v>10</v>
      </c>
      <c r="E1036" t="s">
        <v>98</v>
      </c>
      <c r="F1036" s="15">
        <v>-2460</v>
      </c>
      <c r="G1036" t="str">
        <f>_xlfn.XLOOKUP(tbl_GL[[#This Row],[Account_key]],tbl_COA[Account_key],tbl_COA[Class],"Not Found")</f>
        <v>Assets</v>
      </c>
      <c r="H1036" t="str">
        <f>_xlfn.XLOOKUP(tbl_GL[[#This Row],[Account_key]],tbl_COA[Account_key],tbl_COA[SubClass],"Not Found")</f>
        <v>Assets</v>
      </c>
      <c r="I1036" t="str">
        <f>_xlfn.XLOOKUP(tbl_GL[[#This Row],[Account_key]],tbl_COA[Account_key],tbl_COA[SubClass2],"Not Found")</f>
        <v>Current Assets</v>
      </c>
      <c r="J1036" t="str">
        <f>_xlfn.XLOOKUP(tbl_GL[[#This Row],[Account_key]],tbl_COA[Account_key],tbl_COA[SubAccount],,0)</f>
        <v>Cash at Bank</v>
      </c>
      <c r="K1036">
        <f>YEAR(tbl_GL[[#This Row],[Date]])</f>
        <v>2018</v>
      </c>
    </row>
    <row r="1037" spans="1:11" hidden="1" x14ac:dyDescent="0.35">
      <c r="A1037">
        <v>527.20000000000005</v>
      </c>
      <c r="B1037" s="24">
        <v>43400</v>
      </c>
      <c r="C1037">
        <v>1</v>
      </c>
      <c r="D1037">
        <v>120</v>
      </c>
      <c r="E1037" t="s">
        <v>98</v>
      </c>
      <c r="F1037" s="15">
        <v>-2460</v>
      </c>
      <c r="G1037" t="str">
        <f>_xlfn.XLOOKUP(tbl_GL[[#This Row],[Account_key]],tbl_COA[Account_key],tbl_COA[Class],"Not Found")</f>
        <v>Liabilities and Owners Equity</v>
      </c>
      <c r="H1037" t="str">
        <f>_xlfn.XLOOKUP(tbl_GL[[#This Row],[Account_key]],tbl_COA[Account_key],tbl_COA[SubClass],"Not Found")</f>
        <v>Liabilities</v>
      </c>
      <c r="I1037" t="str">
        <f>_xlfn.XLOOKUP(tbl_GL[[#This Row],[Account_key]],tbl_COA[Account_key],tbl_COA[SubClass2],"Not Found")</f>
        <v>Current Liabilities</v>
      </c>
      <c r="J1037" t="str">
        <f>_xlfn.XLOOKUP(tbl_GL[[#This Row],[Account_key]],tbl_COA[Account_key],tbl_COA[SubAccount],,0)</f>
        <v>Accrued Expenses</v>
      </c>
      <c r="K1037">
        <f>YEAR(tbl_GL[[#This Row],[Date]])</f>
        <v>2018</v>
      </c>
    </row>
    <row r="1038" spans="1:11" hidden="1" x14ac:dyDescent="0.35">
      <c r="A1038">
        <v>528.1</v>
      </c>
      <c r="B1038" s="24">
        <v>43402</v>
      </c>
      <c r="C1038">
        <v>1</v>
      </c>
      <c r="D1038">
        <v>230</v>
      </c>
      <c r="E1038" t="s">
        <v>4</v>
      </c>
      <c r="F1038" s="14">
        <v>-467</v>
      </c>
      <c r="G1038" t="str">
        <f>_xlfn.XLOOKUP(tbl_GL[[#This Row],[Account_key]],tbl_COA[Account_key],tbl_COA[Class],"Not Found")</f>
        <v>Trading account</v>
      </c>
      <c r="H1038" t="str">
        <f>_xlfn.XLOOKUP(tbl_GL[[#This Row],[Account_key]],tbl_COA[Account_key],tbl_COA[SubClass],"Not Found")</f>
        <v>Cost of Sales</v>
      </c>
      <c r="I1038" t="str">
        <f>_xlfn.XLOOKUP(tbl_GL[[#This Row],[Account_key]],tbl_COA[Account_key],tbl_COA[SubClass2],"Not Found")</f>
        <v>Cost of Sales</v>
      </c>
      <c r="J1038" t="str">
        <f>_xlfn.XLOOKUP(tbl_GL[[#This Row],[Account_key]],tbl_COA[Account_key],tbl_COA[SubAccount],,0)</f>
        <v>Cost of Sales</v>
      </c>
      <c r="K1038">
        <f>YEAR(tbl_GL[[#This Row],[Date]])</f>
        <v>2018</v>
      </c>
    </row>
    <row r="1039" spans="1:11" hidden="1" x14ac:dyDescent="0.35">
      <c r="A1039">
        <v>528.20000000000005</v>
      </c>
      <c r="B1039" s="24">
        <v>43402</v>
      </c>
      <c r="C1039">
        <v>1</v>
      </c>
      <c r="D1039">
        <v>60</v>
      </c>
      <c r="E1039" t="s">
        <v>4</v>
      </c>
      <c r="F1039" s="15">
        <v>-467</v>
      </c>
      <c r="G1039" t="str">
        <f>_xlfn.XLOOKUP(tbl_GL[[#This Row],[Account_key]],tbl_COA[Account_key],tbl_COA[Class],"Not Found")</f>
        <v>Assets</v>
      </c>
      <c r="H1039" t="str">
        <f>_xlfn.XLOOKUP(tbl_GL[[#This Row],[Account_key]],tbl_COA[Account_key],tbl_COA[SubClass],"Not Found")</f>
        <v>Assets</v>
      </c>
      <c r="I1039" t="str">
        <f>_xlfn.XLOOKUP(tbl_GL[[#This Row],[Account_key]],tbl_COA[Account_key],tbl_COA[SubClass2],"Not Found")</f>
        <v>Current Assets</v>
      </c>
      <c r="J1039" t="str">
        <f>_xlfn.XLOOKUP(tbl_GL[[#This Row],[Account_key]],tbl_COA[Account_key],tbl_COA[SubAccount],,0)</f>
        <v>Inventory</v>
      </c>
      <c r="K1039">
        <f>YEAR(tbl_GL[[#This Row],[Date]])</f>
        <v>2018</v>
      </c>
    </row>
    <row r="1040" spans="1:11" hidden="1" x14ac:dyDescent="0.35">
      <c r="A1040">
        <v>529.1</v>
      </c>
      <c r="B1040" s="24">
        <v>43402</v>
      </c>
      <c r="C1040">
        <v>1</v>
      </c>
      <c r="D1040">
        <v>210</v>
      </c>
      <c r="E1040" t="s">
        <v>8</v>
      </c>
      <c r="F1040" s="15">
        <v>1556</v>
      </c>
      <c r="G1040" t="str">
        <f>_xlfn.XLOOKUP(tbl_GL[[#This Row],[Account_key]],tbl_COA[Account_key],tbl_COA[Class],"Not Found")</f>
        <v>Trading account</v>
      </c>
      <c r="H1040" t="str">
        <f>_xlfn.XLOOKUP(tbl_GL[[#This Row],[Account_key]],tbl_COA[Account_key],tbl_COA[SubClass],"Not Found")</f>
        <v>Sales</v>
      </c>
      <c r="I1040" t="str">
        <f>_xlfn.XLOOKUP(tbl_GL[[#This Row],[Account_key]],tbl_COA[Account_key],tbl_COA[SubClass2],"Not Found")</f>
        <v>Sales</v>
      </c>
      <c r="J1040" t="str">
        <f>_xlfn.XLOOKUP(tbl_GL[[#This Row],[Account_key]],tbl_COA[Account_key],tbl_COA[SubAccount],,0)</f>
        <v>Sales</v>
      </c>
      <c r="K1040">
        <f>YEAR(tbl_GL[[#This Row],[Date]])</f>
        <v>2018</v>
      </c>
    </row>
    <row r="1041" spans="1:11" hidden="1" x14ac:dyDescent="0.35">
      <c r="A1041">
        <v>529.20000000000005</v>
      </c>
      <c r="B1041" s="24">
        <v>43402</v>
      </c>
      <c r="C1041">
        <v>1</v>
      </c>
      <c r="D1041">
        <v>30</v>
      </c>
      <c r="E1041" t="s">
        <v>8</v>
      </c>
      <c r="F1041" s="15">
        <v>1556</v>
      </c>
      <c r="G1041" t="str">
        <f>_xlfn.XLOOKUP(tbl_GL[[#This Row],[Account_key]],tbl_COA[Account_key],tbl_COA[Class],"Not Found")</f>
        <v>Assets</v>
      </c>
      <c r="H1041" t="str">
        <f>_xlfn.XLOOKUP(tbl_GL[[#This Row],[Account_key]],tbl_COA[Account_key],tbl_COA[SubClass],"Not Found")</f>
        <v>Assets</v>
      </c>
      <c r="I1041" t="str">
        <f>_xlfn.XLOOKUP(tbl_GL[[#This Row],[Account_key]],tbl_COA[Account_key],tbl_COA[SubClass2],"Not Found")</f>
        <v>Current Assets</v>
      </c>
      <c r="J1041" t="str">
        <f>_xlfn.XLOOKUP(tbl_GL[[#This Row],[Account_key]],tbl_COA[Account_key],tbl_COA[SubAccount],,0)</f>
        <v>Trade Receivables</v>
      </c>
      <c r="K1041">
        <f>YEAR(tbl_GL[[#This Row],[Date]])</f>
        <v>2018</v>
      </c>
    </row>
    <row r="1042" spans="1:11" hidden="1" x14ac:dyDescent="0.35">
      <c r="A1042">
        <v>530.1</v>
      </c>
      <c r="B1042" s="24">
        <v>43402</v>
      </c>
      <c r="C1042">
        <v>1</v>
      </c>
      <c r="D1042">
        <v>300</v>
      </c>
      <c r="E1042" t="s">
        <v>97</v>
      </c>
      <c r="F1042" s="15">
        <v>-2309</v>
      </c>
      <c r="G1042" t="str">
        <f>_xlfn.XLOOKUP(tbl_GL[[#This Row],[Account_key]],tbl_COA[Account_key],tbl_COA[Class],"Not Found")</f>
        <v>Operating account</v>
      </c>
      <c r="H1042" t="str">
        <f>_xlfn.XLOOKUP(tbl_GL[[#This Row],[Account_key]],tbl_COA[Account_key],tbl_COA[SubClass],"Not Found")</f>
        <v>Operating Expenses</v>
      </c>
      <c r="I1042" t="str">
        <f>_xlfn.XLOOKUP(tbl_GL[[#This Row],[Account_key]],tbl_COA[Account_key],tbl_COA[SubClass2],"Not Found")</f>
        <v>Administration</v>
      </c>
      <c r="J1042" t="str">
        <f>_xlfn.XLOOKUP(tbl_GL[[#This Row],[Account_key]],tbl_COA[Account_key],tbl_COA[SubAccount],,0)</f>
        <v>Entertainment</v>
      </c>
      <c r="K1042">
        <f>YEAR(tbl_GL[[#This Row],[Date]])</f>
        <v>2018</v>
      </c>
    </row>
    <row r="1043" spans="1:11" hidden="1" x14ac:dyDescent="0.35">
      <c r="A1043">
        <v>530.20000000000005</v>
      </c>
      <c r="B1043" s="24">
        <v>43402</v>
      </c>
      <c r="C1043">
        <v>1</v>
      </c>
      <c r="D1043">
        <v>120</v>
      </c>
      <c r="E1043" t="s">
        <v>97</v>
      </c>
      <c r="F1043" s="15">
        <v>2309</v>
      </c>
      <c r="G1043" t="str">
        <f>_xlfn.XLOOKUP(tbl_GL[[#This Row],[Account_key]],tbl_COA[Account_key],tbl_COA[Class],"Not Found")</f>
        <v>Liabilities and Owners Equity</v>
      </c>
      <c r="H1043" t="str">
        <f>_xlfn.XLOOKUP(tbl_GL[[#This Row],[Account_key]],tbl_COA[Account_key],tbl_COA[SubClass],"Not Found")</f>
        <v>Liabilities</v>
      </c>
      <c r="I1043" t="str">
        <f>_xlfn.XLOOKUP(tbl_GL[[#This Row],[Account_key]],tbl_COA[Account_key],tbl_COA[SubClass2],"Not Found")</f>
        <v>Current Liabilities</v>
      </c>
      <c r="J1043" t="str">
        <f>_xlfn.XLOOKUP(tbl_GL[[#This Row],[Account_key]],tbl_COA[Account_key],tbl_COA[SubAccount],,0)</f>
        <v>Accrued Expenses</v>
      </c>
      <c r="K1043">
        <f>YEAR(tbl_GL[[#This Row],[Date]])</f>
        <v>2018</v>
      </c>
    </row>
    <row r="1044" spans="1:11" hidden="1" x14ac:dyDescent="0.35">
      <c r="A1044">
        <v>531.1</v>
      </c>
      <c r="B1044" s="24">
        <v>43403</v>
      </c>
      <c r="C1044">
        <v>1</v>
      </c>
      <c r="D1044">
        <v>220</v>
      </c>
      <c r="E1044" t="s">
        <v>81</v>
      </c>
      <c r="F1044" s="14">
        <v>-3480</v>
      </c>
      <c r="G1044" t="str">
        <f>_xlfn.XLOOKUP(tbl_GL[[#This Row],[Account_key]],tbl_COA[Account_key],tbl_COA[Class],"Not Found")</f>
        <v>Trading account</v>
      </c>
      <c r="H1044" t="str">
        <f>_xlfn.XLOOKUP(tbl_GL[[#This Row],[Account_key]],tbl_COA[Account_key],tbl_COA[SubClass],"Not Found")</f>
        <v>Sales</v>
      </c>
      <c r="I1044" t="str">
        <f>_xlfn.XLOOKUP(tbl_GL[[#This Row],[Account_key]],tbl_COA[Account_key],tbl_COA[SubClass2],"Not Found")</f>
        <v>Sales</v>
      </c>
      <c r="J1044" t="str">
        <f>_xlfn.XLOOKUP(tbl_GL[[#This Row],[Account_key]],tbl_COA[Account_key],tbl_COA[SubAccount],,0)</f>
        <v>Sales Return</v>
      </c>
      <c r="K1044">
        <f>YEAR(tbl_GL[[#This Row],[Date]])</f>
        <v>2018</v>
      </c>
    </row>
    <row r="1045" spans="1:11" hidden="1" x14ac:dyDescent="0.35">
      <c r="A1045">
        <v>531.20000000000005</v>
      </c>
      <c r="B1045" s="24">
        <v>43403</v>
      </c>
      <c r="C1045">
        <v>1</v>
      </c>
      <c r="D1045">
        <v>20</v>
      </c>
      <c r="E1045" t="s">
        <v>81</v>
      </c>
      <c r="F1045" s="15">
        <v>-3480</v>
      </c>
      <c r="G1045" t="str">
        <f>_xlfn.XLOOKUP(tbl_GL[[#This Row],[Account_key]],tbl_COA[Account_key],tbl_COA[Class],"Not Found")</f>
        <v>Assets</v>
      </c>
      <c r="H1045" t="str">
        <f>_xlfn.XLOOKUP(tbl_GL[[#This Row],[Account_key]],tbl_COA[Account_key],tbl_COA[SubClass],"Not Found")</f>
        <v>Assets</v>
      </c>
      <c r="I1045" t="str">
        <f>_xlfn.XLOOKUP(tbl_GL[[#This Row],[Account_key]],tbl_COA[Account_key],tbl_COA[SubClass2],"Not Found")</f>
        <v>Current Assets</v>
      </c>
      <c r="J1045" t="str">
        <f>_xlfn.XLOOKUP(tbl_GL[[#This Row],[Account_key]],tbl_COA[Account_key],tbl_COA[SubAccount],,0)</f>
        <v>Cash in hand</v>
      </c>
      <c r="K1045">
        <f>YEAR(tbl_GL[[#This Row],[Date]])</f>
        <v>2018</v>
      </c>
    </row>
    <row r="1046" spans="1:11" hidden="1" x14ac:dyDescent="0.35">
      <c r="A1046">
        <v>532.1</v>
      </c>
      <c r="B1046" s="24">
        <v>43404</v>
      </c>
      <c r="C1046">
        <v>1</v>
      </c>
      <c r="D1046">
        <v>10</v>
      </c>
      <c r="E1046" t="s">
        <v>110</v>
      </c>
      <c r="F1046">
        <v>112</v>
      </c>
      <c r="G1046" t="str">
        <f>_xlfn.XLOOKUP(tbl_GL[[#This Row],[Account_key]],tbl_COA[Account_key],tbl_COA[Class],"Not Found")</f>
        <v>Assets</v>
      </c>
      <c r="H1046" t="str">
        <f>_xlfn.XLOOKUP(tbl_GL[[#This Row],[Account_key]],tbl_COA[Account_key],tbl_COA[SubClass],"Not Found")</f>
        <v>Assets</v>
      </c>
      <c r="I1046" t="str">
        <f>_xlfn.XLOOKUP(tbl_GL[[#This Row],[Account_key]],tbl_COA[Account_key],tbl_COA[SubClass2],"Not Found")</f>
        <v>Current Assets</v>
      </c>
      <c r="J1046" t="str">
        <f>_xlfn.XLOOKUP(tbl_GL[[#This Row],[Account_key]],tbl_COA[Account_key],tbl_COA[SubAccount],,0)</f>
        <v>Cash at Bank</v>
      </c>
      <c r="K1046">
        <f>YEAR(tbl_GL[[#This Row],[Date]])</f>
        <v>2018</v>
      </c>
    </row>
    <row r="1047" spans="1:11" hidden="1" x14ac:dyDescent="0.35">
      <c r="A1047">
        <v>532.20000000000005</v>
      </c>
      <c r="B1047" s="24">
        <v>43404</v>
      </c>
      <c r="C1047">
        <v>1</v>
      </c>
      <c r="D1047">
        <v>430</v>
      </c>
      <c r="E1047" t="s">
        <v>110</v>
      </c>
      <c r="F1047">
        <v>112</v>
      </c>
      <c r="G1047" t="str">
        <f>_xlfn.XLOOKUP(tbl_GL[[#This Row],[Account_key]],tbl_COA[Account_key],tbl_COA[Class],"Not Found")</f>
        <v>Non-operating</v>
      </c>
      <c r="H1047" t="str">
        <f>_xlfn.XLOOKUP(tbl_GL[[#This Row],[Account_key]],tbl_COA[Account_key],tbl_COA[SubClass],"Not Found")</f>
        <v>Exchange Loss/Gain</v>
      </c>
      <c r="I1047" t="str">
        <f>_xlfn.XLOOKUP(tbl_GL[[#This Row],[Account_key]],tbl_COA[Account_key],tbl_COA[SubClass2],"Not Found")</f>
        <v>Exchange Loss/Gain</v>
      </c>
      <c r="J1047" t="str">
        <f>_xlfn.XLOOKUP(tbl_GL[[#This Row],[Account_key]],tbl_COA[Account_key],tbl_COA[SubAccount],,0)</f>
        <v>Exchange Loss/Gain</v>
      </c>
      <c r="K1047">
        <f>YEAR(tbl_GL[[#This Row],[Date]])</f>
        <v>2018</v>
      </c>
    </row>
    <row r="1048" spans="1:11" hidden="1" x14ac:dyDescent="0.35">
      <c r="A1048">
        <v>533.1</v>
      </c>
      <c r="B1048" s="24">
        <v>43404</v>
      </c>
      <c r="C1048">
        <v>1</v>
      </c>
      <c r="D1048">
        <v>10</v>
      </c>
      <c r="E1048" t="s">
        <v>113</v>
      </c>
      <c r="F1048" s="15">
        <v>276</v>
      </c>
      <c r="G1048" t="str">
        <f>_xlfn.XLOOKUP(tbl_GL[[#This Row],[Account_key]],tbl_COA[Account_key],tbl_COA[Class],"Not Found")</f>
        <v>Assets</v>
      </c>
      <c r="H1048" t="str">
        <f>_xlfn.XLOOKUP(tbl_GL[[#This Row],[Account_key]],tbl_COA[Account_key],tbl_COA[SubClass],"Not Found")</f>
        <v>Assets</v>
      </c>
      <c r="I1048" t="str">
        <f>_xlfn.XLOOKUP(tbl_GL[[#This Row],[Account_key]],tbl_COA[Account_key],tbl_COA[SubClass2],"Not Found")</f>
        <v>Current Assets</v>
      </c>
      <c r="J1048" t="str">
        <f>_xlfn.XLOOKUP(tbl_GL[[#This Row],[Account_key]],tbl_COA[Account_key],tbl_COA[SubAccount],,0)</f>
        <v>Cash at Bank</v>
      </c>
      <c r="K1048">
        <f>YEAR(tbl_GL[[#This Row],[Date]])</f>
        <v>2018</v>
      </c>
    </row>
    <row r="1049" spans="1:11" hidden="1" x14ac:dyDescent="0.35">
      <c r="A1049">
        <v>533.20000000000005</v>
      </c>
      <c r="B1049" s="24">
        <v>43404</v>
      </c>
      <c r="C1049">
        <v>1</v>
      </c>
      <c r="D1049">
        <v>410</v>
      </c>
      <c r="E1049" t="s">
        <v>113</v>
      </c>
      <c r="F1049" s="15">
        <v>276</v>
      </c>
      <c r="G1049" t="str">
        <f>_xlfn.XLOOKUP(tbl_GL[[#This Row],[Account_key]],tbl_COA[Account_key],tbl_COA[Class],"Not Found")</f>
        <v>Non-operating</v>
      </c>
      <c r="H1049" t="str">
        <f>_xlfn.XLOOKUP(tbl_GL[[#This Row],[Account_key]],tbl_COA[Account_key],tbl_COA[SubClass],"Not Found")</f>
        <v>Interest Income</v>
      </c>
      <c r="I1049" t="str">
        <f>_xlfn.XLOOKUP(tbl_GL[[#This Row],[Account_key]],tbl_COA[Account_key],tbl_COA[SubClass2],"Not Found")</f>
        <v>Interest Income</v>
      </c>
      <c r="J1049" t="str">
        <f>_xlfn.XLOOKUP(tbl_GL[[#This Row],[Account_key]],tbl_COA[Account_key],tbl_COA[SubAccount],,0)</f>
        <v>Interest Income</v>
      </c>
      <c r="K1049">
        <f>YEAR(tbl_GL[[#This Row],[Date]])</f>
        <v>2018</v>
      </c>
    </row>
    <row r="1050" spans="1:11" hidden="1" x14ac:dyDescent="0.35">
      <c r="A1050">
        <v>534.1</v>
      </c>
      <c r="B1050" s="24">
        <v>43404</v>
      </c>
      <c r="C1050">
        <v>1</v>
      </c>
      <c r="D1050">
        <v>440</v>
      </c>
      <c r="E1050" t="s">
        <v>112</v>
      </c>
      <c r="F1050">
        <v>-400</v>
      </c>
      <c r="G1050" t="str">
        <f>_xlfn.XLOOKUP(tbl_GL[[#This Row],[Account_key]],tbl_COA[Account_key],tbl_COA[Class],"Not Found")</f>
        <v>Interest &amp; Tax</v>
      </c>
      <c r="H1050" t="str">
        <f>_xlfn.XLOOKUP(tbl_GL[[#This Row],[Account_key]],tbl_COA[Account_key],tbl_COA[SubClass],"Not Found")</f>
        <v>Interest Expense</v>
      </c>
      <c r="I1050" t="str">
        <f>_xlfn.XLOOKUP(tbl_GL[[#This Row],[Account_key]],tbl_COA[Account_key],tbl_COA[SubClass2],"Not Found")</f>
        <v>Interest Expense</v>
      </c>
      <c r="J1050" t="str">
        <f>_xlfn.XLOOKUP(tbl_GL[[#This Row],[Account_key]],tbl_COA[Account_key],tbl_COA[SubAccount],,0)</f>
        <v>Interest Expense</v>
      </c>
      <c r="K1050">
        <f>YEAR(tbl_GL[[#This Row],[Date]])</f>
        <v>2018</v>
      </c>
    </row>
    <row r="1051" spans="1:11" hidden="1" x14ac:dyDescent="0.35">
      <c r="A1051">
        <v>534.20000000000005</v>
      </c>
      <c r="B1051" s="24">
        <v>43404</v>
      </c>
      <c r="C1051">
        <v>1</v>
      </c>
      <c r="D1051">
        <v>121</v>
      </c>
      <c r="E1051" t="s">
        <v>112</v>
      </c>
      <c r="F1051">
        <v>400</v>
      </c>
      <c r="G1051" t="str">
        <f>_xlfn.XLOOKUP(tbl_GL[[#This Row],[Account_key]],tbl_COA[Account_key],tbl_COA[Class],"Not Found")</f>
        <v>Liabilities and Owners Equity</v>
      </c>
      <c r="H1051" t="str">
        <f>_xlfn.XLOOKUP(tbl_GL[[#This Row],[Account_key]],tbl_COA[Account_key],tbl_COA[SubClass],"Not Found")</f>
        <v>Liabilities</v>
      </c>
      <c r="I1051" t="str">
        <f>_xlfn.XLOOKUP(tbl_GL[[#This Row],[Account_key]],tbl_COA[Account_key],tbl_COA[SubClass2],"Not Found")</f>
        <v>Current Liabilities</v>
      </c>
      <c r="J1051" t="str">
        <f>_xlfn.XLOOKUP(tbl_GL[[#This Row],[Account_key]],tbl_COA[Account_key],tbl_COA[SubAccount],,0)</f>
        <v>Interest Payable</v>
      </c>
      <c r="K1051">
        <f>YEAR(tbl_GL[[#This Row],[Date]])</f>
        <v>2018</v>
      </c>
    </row>
    <row r="1052" spans="1:11" hidden="1" x14ac:dyDescent="0.35">
      <c r="A1052">
        <v>535.1</v>
      </c>
      <c r="B1052" s="24">
        <v>43404</v>
      </c>
      <c r="C1052">
        <v>1</v>
      </c>
      <c r="D1052">
        <v>400</v>
      </c>
      <c r="E1052" t="s">
        <v>104</v>
      </c>
      <c r="F1052" s="15">
        <v>-500</v>
      </c>
      <c r="G1052" t="str">
        <f>_xlfn.XLOOKUP(tbl_GL[[#This Row],[Account_key]],tbl_COA[Account_key],tbl_COA[Class],"Not Found")</f>
        <v>Operating account</v>
      </c>
      <c r="H1052" t="str">
        <f>_xlfn.XLOOKUP(tbl_GL[[#This Row],[Account_key]],tbl_COA[Account_key],tbl_COA[SubClass],"Not Found")</f>
        <v>Depreciation &amp; Amortization</v>
      </c>
      <c r="I1052" t="str">
        <f>_xlfn.XLOOKUP(tbl_GL[[#This Row],[Account_key]],tbl_COA[Account_key],tbl_COA[SubClass2],"Not Found")</f>
        <v>Amortization</v>
      </c>
      <c r="J1052" t="str">
        <f>_xlfn.XLOOKUP(tbl_GL[[#This Row],[Account_key]],tbl_COA[Account_key],tbl_COA[SubAccount],,0)</f>
        <v>Amortization of Intangible Assets</v>
      </c>
      <c r="K1052">
        <f>YEAR(tbl_GL[[#This Row],[Date]])</f>
        <v>2018</v>
      </c>
    </row>
    <row r="1053" spans="1:11" hidden="1" x14ac:dyDescent="0.35">
      <c r="A1053">
        <v>535.20000000000005</v>
      </c>
      <c r="B1053" s="24">
        <v>43404</v>
      </c>
      <c r="C1053">
        <v>1</v>
      </c>
      <c r="D1053">
        <v>100</v>
      </c>
      <c r="E1053" t="s">
        <v>104</v>
      </c>
      <c r="F1053" s="15">
        <v>-500</v>
      </c>
      <c r="G1053" t="str">
        <f>_xlfn.XLOOKUP(tbl_GL[[#This Row],[Account_key]],tbl_COA[Account_key],tbl_COA[Class],"Not Found")</f>
        <v>Assets</v>
      </c>
      <c r="H1053" t="str">
        <f>_xlfn.XLOOKUP(tbl_GL[[#This Row],[Account_key]],tbl_COA[Account_key],tbl_COA[SubClass],"Not Found")</f>
        <v>Assets</v>
      </c>
      <c r="I1053" t="str">
        <f>_xlfn.XLOOKUP(tbl_GL[[#This Row],[Account_key]],tbl_COA[Account_key],tbl_COA[SubClass2],"Not Found")</f>
        <v>Non-Current Assets</v>
      </c>
      <c r="J1053" t="str">
        <f>_xlfn.XLOOKUP(tbl_GL[[#This Row],[Account_key]],tbl_COA[Account_key],tbl_COA[SubAccount],,0)</f>
        <v>Patents and trademarks</v>
      </c>
      <c r="K1053">
        <f>YEAR(tbl_GL[[#This Row],[Date]])</f>
        <v>2018</v>
      </c>
    </row>
    <row r="1054" spans="1:11" hidden="1" x14ac:dyDescent="0.35">
      <c r="A1054">
        <v>536.1</v>
      </c>
      <c r="B1054" s="24">
        <v>43404</v>
      </c>
      <c r="C1054">
        <v>1</v>
      </c>
      <c r="D1054" s="9">
        <v>450</v>
      </c>
      <c r="E1054" s="1" t="s">
        <v>108</v>
      </c>
      <c r="F1054" s="15">
        <v>-6479</v>
      </c>
      <c r="G1054" t="str">
        <f>_xlfn.XLOOKUP(tbl_GL[[#This Row],[Account_key]],tbl_COA[Account_key],tbl_COA[Class],"Not Found")</f>
        <v>Interest &amp; Tax</v>
      </c>
      <c r="H1054" t="str">
        <f>_xlfn.XLOOKUP(tbl_GL[[#This Row],[Account_key]],tbl_COA[Account_key],tbl_COA[SubClass],"Not Found")</f>
        <v>Taxation</v>
      </c>
      <c r="I1054" t="str">
        <f>_xlfn.XLOOKUP(tbl_GL[[#This Row],[Account_key]],tbl_COA[Account_key],tbl_COA[SubClass2],"Not Found")</f>
        <v>Taxation</v>
      </c>
      <c r="J1054" t="str">
        <f>_xlfn.XLOOKUP(tbl_GL[[#This Row],[Account_key]],tbl_COA[Account_key],tbl_COA[SubAccount],,0)</f>
        <v>Taxation</v>
      </c>
      <c r="K1054">
        <f>YEAR(tbl_GL[[#This Row],[Date]])</f>
        <v>2018</v>
      </c>
    </row>
    <row r="1055" spans="1:11" hidden="1" x14ac:dyDescent="0.35">
      <c r="A1055">
        <v>536.20000000000005</v>
      </c>
      <c r="B1055" s="24">
        <v>43404</v>
      </c>
      <c r="C1055">
        <v>1</v>
      </c>
      <c r="D1055" s="9">
        <v>122</v>
      </c>
      <c r="E1055" s="1" t="s">
        <v>108</v>
      </c>
      <c r="F1055" s="15">
        <v>6479</v>
      </c>
      <c r="G1055" t="str">
        <f>_xlfn.XLOOKUP(tbl_GL[[#This Row],[Account_key]],tbl_COA[Account_key],tbl_COA[Class],"Not Found")</f>
        <v>Liabilities and Owners Equity</v>
      </c>
      <c r="H1055" t="str">
        <f>_xlfn.XLOOKUP(tbl_GL[[#This Row],[Account_key]],tbl_COA[Account_key],tbl_COA[SubClass],"Not Found")</f>
        <v>Liabilities</v>
      </c>
      <c r="I1055" t="str">
        <f>_xlfn.XLOOKUP(tbl_GL[[#This Row],[Account_key]],tbl_COA[Account_key],tbl_COA[SubClass2],"Not Found")</f>
        <v>Current Liabilities</v>
      </c>
      <c r="J1055" t="str">
        <f>_xlfn.XLOOKUP(tbl_GL[[#This Row],[Account_key]],tbl_COA[Account_key],tbl_COA[SubAccount],,0)</f>
        <v>Tax payable</v>
      </c>
      <c r="K1055">
        <f>YEAR(tbl_GL[[#This Row],[Date]])</f>
        <v>2018</v>
      </c>
    </row>
    <row r="1056" spans="1:11" hidden="1" x14ac:dyDescent="0.35">
      <c r="A1056">
        <v>537.1</v>
      </c>
      <c r="B1056" s="24">
        <v>43404</v>
      </c>
      <c r="C1056">
        <v>1</v>
      </c>
      <c r="D1056">
        <v>240</v>
      </c>
      <c r="E1056" t="s">
        <v>56</v>
      </c>
      <c r="F1056" s="15">
        <v>-8000</v>
      </c>
      <c r="G1056" t="str">
        <f>_xlfn.XLOOKUP(tbl_GL[[#This Row],[Account_key]],tbl_COA[Account_key],tbl_COA[Class],"Not Found")</f>
        <v>Operating account</v>
      </c>
      <c r="H1056" t="str">
        <f>_xlfn.XLOOKUP(tbl_GL[[#This Row],[Account_key]],tbl_COA[Account_key],tbl_COA[SubClass],"Not Found")</f>
        <v>Operating Expenses</v>
      </c>
      <c r="I1056" t="str">
        <f>_xlfn.XLOOKUP(tbl_GL[[#This Row],[Account_key]],tbl_COA[Account_key],tbl_COA[SubClass2],"Not Found")</f>
        <v>Sales &amp; Distribution</v>
      </c>
      <c r="J1056" t="str">
        <f>_xlfn.XLOOKUP(tbl_GL[[#This Row],[Account_key]],tbl_COA[Account_key],tbl_COA[SubAccount],,0)</f>
        <v>Salaries</v>
      </c>
      <c r="K1056">
        <f>YEAR(tbl_GL[[#This Row],[Date]])</f>
        <v>2018</v>
      </c>
    </row>
    <row r="1057" spans="1:11" hidden="1" x14ac:dyDescent="0.35">
      <c r="A1057">
        <v>537.20000000000005</v>
      </c>
      <c r="B1057" s="24">
        <v>43404</v>
      </c>
      <c r="C1057">
        <v>1</v>
      </c>
      <c r="D1057">
        <v>10</v>
      </c>
      <c r="E1057" t="s">
        <v>56</v>
      </c>
      <c r="F1057" s="15">
        <v>-8000</v>
      </c>
      <c r="G1057" t="str">
        <f>_xlfn.XLOOKUP(tbl_GL[[#This Row],[Account_key]],tbl_COA[Account_key],tbl_COA[Class],"Not Found")</f>
        <v>Assets</v>
      </c>
      <c r="H1057" t="str">
        <f>_xlfn.XLOOKUP(tbl_GL[[#This Row],[Account_key]],tbl_COA[Account_key],tbl_COA[SubClass],"Not Found")</f>
        <v>Assets</v>
      </c>
      <c r="I1057" t="str">
        <f>_xlfn.XLOOKUP(tbl_GL[[#This Row],[Account_key]],tbl_COA[Account_key],tbl_COA[SubClass2],"Not Found")</f>
        <v>Current Assets</v>
      </c>
      <c r="J1057" t="str">
        <f>_xlfn.XLOOKUP(tbl_GL[[#This Row],[Account_key]],tbl_COA[Account_key],tbl_COA[SubAccount],,0)</f>
        <v>Cash at Bank</v>
      </c>
      <c r="K1057">
        <f>YEAR(tbl_GL[[#This Row],[Date]])</f>
        <v>2018</v>
      </c>
    </row>
    <row r="1058" spans="1:11" hidden="1" x14ac:dyDescent="0.35">
      <c r="A1058">
        <v>538.1</v>
      </c>
      <c r="B1058" s="24">
        <v>43404</v>
      </c>
      <c r="C1058">
        <v>1</v>
      </c>
      <c r="D1058" s="8">
        <v>380</v>
      </c>
      <c r="E1058" t="s">
        <v>101</v>
      </c>
      <c r="F1058" s="14">
        <v>-10000</v>
      </c>
      <c r="G1058" t="str">
        <f>_xlfn.XLOOKUP(tbl_GL[[#This Row],[Account_key]],tbl_COA[Account_key],tbl_COA[Class],"Not Found")</f>
        <v>Operating account</v>
      </c>
      <c r="H1058" t="str">
        <f>_xlfn.XLOOKUP(tbl_GL[[#This Row],[Account_key]],tbl_COA[Account_key],tbl_COA[SubClass],"Not Found")</f>
        <v>Depreciation &amp; Amortization</v>
      </c>
      <c r="I1058" t="str">
        <f>_xlfn.XLOOKUP(tbl_GL[[#This Row],[Account_key]],tbl_COA[Account_key],tbl_COA[SubClass2],"Not Found")</f>
        <v>Depreciation</v>
      </c>
      <c r="J1058" t="str">
        <f>_xlfn.XLOOKUP(tbl_GL[[#This Row],[Account_key]],tbl_COA[Account_key],tbl_COA[SubAccount],,0)</f>
        <v>Equipment</v>
      </c>
      <c r="K1058">
        <f>YEAR(tbl_GL[[#This Row],[Date]])</f>
        <v>2018</v>
      </c>
    </row>
    <row r="1059" spans="1:11" hidden="1" x14ac:dyDescent="0.35">
      <c r="A1059">
        <v>538.20000000000005</v>
      </c>
      <c r="B1059" s="24">
        <v>43404</v>
      </c>
      <c r="C1059">
        <v>1</v>
      </c>
      <c r="D1059" s="8">
        <v>90</v>
      </c>
      <c r="E1059" t="s">
        <v>101</v>
      </c>
      <c r="F1059" s="14">
        <v>-10000</v>
      </c>
      <c r="G1059" t="str">
        <f>_xlfn.XLOOKUP(tbl_GL[[#This Row],[Account_key]],tbl_COA[Account_key],tbl_COA[Class],"Not Found")</f>
        <v>Assets</v>
      </c>
      <c r="H1059" t="str">
        <f>_xlfn.XLOOKUP(tbl_GL[[#This Row],[Account_key]],tbl_COA[Account_key],tbl_COA[SubClass],"Not Found")</f>
        <v>Assets</v>
      </c>
      <c r="I1059" t="str">
        <f>_xlfn.XLOOKUP(tbl_GL[[#This Row],[Account_key]],tbl_COA[Account_key],tbl_COA[SubClass2],"Not Found")</f>
        <v>Non-Current Assets</v>
      </c>
      <c r="J1059" t="str">
        <f>_xlfn.XLOOKUP(tbl_GL[[#This Row],[Account_key]],tbl_COA[Account_key],tbl_COA[SubAccount],,0)</f>
        <v>Office Furniture &amp; Equipment</v>
      </c>
      <c r="K1059">
        <f>YEAR(tbl_GL[[#This Row],[Date]])</f>
        <v>2018</v>
      </c>
    </row>
    <row r="1060" spans="1:11" hidden="1" x14ac:dyDescent="0.35">
      <c r="A1060">
        <v>540.1</v>
      </c>
      <c r="B1060" s="24">
        <v>43405</v>
      </c>
      <c r="C1060">
        <v>1</v>
      </c>
      <c r="D1060">
        <v>320</v>
      </c>
      <c r="E1060" t="s">
        <v>97</v>
      </c>
      <c r="F1060" s="14">
        <v>-2067</v>
      </c>
      <c r="G1060" t="str">
        <f>_xlfn.XLOOKUP(tbl_GL[[#This Row],[Account_key]],tbl_COA[Account_key],tbl_COA[Class],"Not Found")</f>
        <v>Operating account</v>
      </c>
      <c r="H1060" t="str">
        <f>_xlfn.XLOOKUP(tbl_GL[[#This Row],[Account_key]],tbl_COA[Account_key],tbl_COA[SubClass],"Not Found")</f>
        <v>Operating Expenses</v>
      </c>
      <c r="I1060" t="str">
        <f>_xlfn.XLOOKUP(tbl_GL[[#This Row],[Account_key]],tbl_COA[Account_key],tbl_COA[SubClass2],"Not Found")</f>
        <v>Administration</v>
      </c>
      <c r="J1060" t="str">
        <f>_xlfn.XLOOKUP(tbl_GL[[#This Row],[Account_key]],tbl_COA[Account_key],tbl_COA[SubAccount],,0)</f>
        <v>Professional Services</v>
      </c>
      <c r="K1060">
        <f>YEAR(tbl_GL[[#This Row],[Date]])</f>
        <v>2018</v>
      </c>
    </row>
    <row r="1061" spans="1:11" hidden="1" x14ac:dyDescent="0.35">
      <c r="A1061">
        <v>540.20000000000005</v>
      </c>
      <c r="B1061" s="24">
        <v>43405</v>
      </c>
      <c r="C1061">
        <v>1</v>
      </c>
      <c r="D1061">
        <v>120</v>
      </c>
      <c r="E1061" t="s">
        <v>97</v>
      </c>
      <c r="F1061" s="14">
        <v>2067</v>
      </c>
      <c r="G1061" t="str">
        <f>_xlfn.XLOOKUP(tbl_GL[[#This Row],[Account_key]],tbl_COA[Account_key],tbl_COA[Class],"Not Found")</f>
        <v>Liabilities and Owners Equity</v>
      </c>
      <c r="H1061" t="str">
        <f>_xlfn.XLOOKUP(tbl_GL[[#This Row],[Account_key]],tbl_COA[Account_key],tbl_COA[SubClass],"Not Found")</f>
        <v>Liabilities</v>
      </c>
      <c r="I1061" t="str">
        <f>_xlfn.XLOOKUP(tbl_GL[[#This Row],[Account_key]],tbl_COA[Account_key],tbl_COA[SubClass2],"Not Found")</f>
        <v>Current Liabilities</v>
      </c>
      <c r="J1061" t="str">
        <f>_xlfn.XLOOKUP(tbl_GL[[#This Row],[Account_key]],tbl_COA[Account_key],tbl_COA[SubAccount],,0)</f>
        <v>Accrued Expenses</v>
      </c>
      <c r="K1061">
        <f>YEAR(tbl_GL[[#This Row],[Date]])</f>
        <v>2018</v>
      </c>
    </row>
    <row r="1062" spans="1:11" hidden="1" x14ac:dyDescent="0.35">
      <c r="A1062">
        <v>541.1</v>
      </c>
      <c r="B1062" s="24">
        <v>43405</v>
      </c>
      <c r="C1062">
        <v>1</v>
      </c>
      <c r="D1062">
        <v>60</v>
      </c>
      <c r="E1062" t="s">
        <v>84</v>
      </c>
      <c r="F1062" s="14">
        <v>35000</v>
      </c>
      <c r="G1062" t="str">
        <f>_xlfn.XLOOKUP(tbl_GL[[#This Row],[Account_key]],tbl_COA[Account_key],tbl_COA[Class],"Not Found")</f>
        <v>Assets</v>
      </c>
      <c r="H1062" t="str">
        <f>_xlfn.XLOOKUP(tbl_GL[[#This Row],[Account_key]],tbl_COA[Account_key],tbl_COA[SubClass],"Not Found")</f>
        <v>Assets</v>
      </c>
      <c r="I1062" t="str">
        <f>_xlfn.XLOOKUP(tbl_GL[[#This Row],[Account_key]],tbl_COA[Account_key],tbl_COA[SubClass2],"Not Found")</f>
        <v>Current Assets</v>
      </c>
      <c r="J1062" t="str">
        <f>_xlfn.XLOOKUP(tbl_GL[[#This Row],[Account_key]],tbl_COA[Account_key],tbl_COA[SubAccount],,0)</f>
        <v>Inventory</v>
      </c>
      <c r="K1062">
        <f>YEAR(tbl_GL[[#This Row],[Date]])</f>
        <v>2018</v>
      </c>
    </row>
    <row r="1063" spans="1:11" hidden="1" x14ac:dyDescent="0.35">
      <c r="A1063">
        <v>541.20000000000005</v>
      </c>
      <c r="B1063" s="24">
        <v>43405</v>
      </c>
      <c r="C1063">
        <v>1</v>
      </c>
      <c r="D1063">
        <v>110</v>
      </c>
      <c r="E1063" t="s">
        <v>84</v>
      </c>
      <c r="F1063" s="14">
        <v>35000</v>
      </c>
      <c r="G1063" t="str">
        <f>_xlfn.XLOOKUP(tbl_GL[[#This Row],[Account_key]],tbl_COA[Account_key],tbl_COA[Class],"Not Found")</f>
        <v>Liabilities and Owners Equity</v>
      </c>
      <c r="H1063" t="str">
        <f>_xlfn.XLOOKUP(tbl_GL[[#This Row],[Account_key]],tbl_COA[Account_key],tbl_COA[SubClass],"Not Found")</f>
        <v>Liabilities</v>
      </c>
      <c r="I1063" t="str">
        <f>_xlfn.XLOOKUP(tbl_GL[[#This Row],[Account_key]],tbl_COA[Account_key],tbl_COA[SubClass2],"Not Found")</f>
        <v>Current Liabilities</v>
      </c>
      <c r="J1063" t="str">
        <f>_xlfn.XLOOKUP(tbl_GL[[#This Row],[Account_key]],tbl_COA[Account_key],tbl_COA[SubAccount],,0)</f>
        <v>Trade Payables</v>
      </c>
      <c r="K1063">
        <f>YEAR(tbl_GL[[#This Row],[Date]])</f>
        <v>2018</v>
      </c>
    </row>
    <row r="1064" spans="1:11" hidden="1" x14ac:dyDescent="0.35">
      <c r="A1064">
        <v>542.1</v>
      </c>
      <c r="B1064" s="24">
        <v>43406</v>
      </c>
      <c r="C1064">
        <v>1</v>
      </c>
      <c r="D1064">
        <v>230</v>
      </c>
      <c r="E1064" t="s">
        <v>4</v>
      </c>
      <c r="F1064" s="14">
        <v>-1711</v>
      </c>
      <c r="G1064" t="str">
        <f>_xlfn.XLOOKUP(tbl_GL[[#This Row],[Account_key]],tbl_COA[Account_key],tbl_COA[Class],"Not Found")</f>
        <v>Trading account</v>
      </c>
      <c r="H1064" t="str">
        <f>_xlfn.XLOOKUP(tbl_GL[[#This Row],[Account_key]],tbl_COA[Account_key],tbl_COA[SubClass],"Not Found")</f>
        <v>Cost of Sales</v>
      </c>
      <c r="I1064" t="str">
        <f>_xlfn.XLOOKUP(tbl_GL[[#This Row],[Account_key]],tbl_COA[Account_key],tbl_COA[SubClass2],"Not Found")</f>
        <v>Cost of Sales</v>
      </c>
      <c r="J1064" t="str">
        <f>_xlfn.XLOOKUP(tbl_GL[[#This Row],[Account_key]],tbl_COA[Account_key],tbl_COA[SubAccount],,0)</f>
        <v>Cost of Sales</v>
      </c>
      <c r="K1064">
        <f>YEAR(tbl_GL[[#This Row],[Date]])</f>
        <v>2018</v>
      </c>
    </row>
    <row r="1065" spans="1:11" hidden="1" x14ac:dyDescent="0.35">
      <c r="A1065">
        <v>542.20000000000005</v>
      </c>
      <c r="B1065" s="24">
        <v>43406</v>
      </c>
      <c r="C1065">
        <v>1</v>
      </c>
      <c r="D1065">
        <v>60</v>
      </c>
      <c r="E1065" t="s">
        <v>4</v>
      </c>
      <c r="F1065" s="14">
        <v>-1711</v>
      </c>
      <c r="G1065" t="str">
        <f>_xlfn.XLOOKUP(tbl_GL[[#This Row],[Account_key]],tbl_COA[Account_key],tbl_COA[Class],"Not Found")</f>
        <v>Assets</v>
      </c>
      <c r="H1065" t="str">
        <f>_xlfn.XLOOKUP(tbl_GL[[#This Row],[Account_key]],tbl_COA[Account_key],tbl_COA[SubClass],"Not Found")</f>
        <v>Assets</v>
      </c>
      <c r="I1065" t="str">
        <f>_xlfn.XLOOKUP(tbl_GL[[#This Row],[Account_key]],tbl_COA[Account_key],tbl_COA[SubClass2],"Not Found")</f>
        <v>Current Assets</v>
      </c>
      <c r="J1065" t="str">
        <f>_xlfn.XLOOKUP(tbl_GL[[#This Row],[Account_key]],tbl_COA[Account_key],tbl_COA[SubAccount],,0)</f>
        <v>Inventory</v>
      </c>
      <c r="K1065">
        <f>YEAR(tbl_GL[[#This Row],[Date]])</f>
        <v>2018</v>
      </c>
    </row>
    <row r="1066" spans="1:11" hidden="1" x14ac:dyDescent="0.35">
      <c r="A1066">
        <v>543.1</v>
      </c>
      <c r="B1066" s="24">
        <v>43406</v>
      </c>
      <c r="C1066">
        <v>1</v>
      </c>
      <c r="D1066">
        <v>210</v>
      </c>
      <c r="E1066" t="s">
        <v>7</v>
      </c>
      <c r="F1066" s="14">
        <v>5704</v>
      </c>
      <c r="G1066" t="str">
        <f>_xlfn.XLOOKUP(tbl_GL[[#This Row],[Account_key]],tbl_COA[Account_key],tbl_COA[Class],"Not Found")</f>
        <v>Trading account</v>
      </c>
      <c r="H1066" t="str">
        <f>_xlfn.XLOOKUP(tbl_GL[[#This Row],[Account_key]],tbl_COA[Account_key],tbl_COA[SubClass],"Not Found")</f>
        <v>Sales</v>
      </c>
      <c r="I1066" t="str">
        <f>_xlfn.XLOOKUP(tbl_GL[[#This Row],[Account_key]],tbl_COA[Account_key],tbl_COA[SubClass2],"Not Found")</f>
        <v>Sales</v>
      </c>
      <c r="J1066" t="str">
        <f>_xlfn.XLOOKUP(tbl_GL[[#This Row],[Account_key]],tbl_COA[Account_key],tbl_COA[SubAccount],,0)</f>
        <v>Sales</v>
      </c>
      <c r="K1066">
        <f>YEAR(tbl_GL[[#This Row],[Date]])</f>
        <v>2018</v>
      </c>
    </row>
    <row r="1067" spans="1:11" hidden="1" x14ac:dyDescent="0.35">
      <c r="A1067">
        <v>543.20000000000005</v>
      </c>
      <c r="B1067" s="24">
        <v>43406</v>
      </c>
      <c r="C1067">
        <v>1</v>
      </c>
      <c r="D1067">
        <v>10</v>
      </c>
      <c r="E1067" t="s">
        <v>7</v>
      </c>
      <c r="F1067" s="14">
        <v>5704</v>
      </c>
      <c r="G1067" t="str">
        <f>_xlfn.XLOOKUP(tbl_GL[[#This Row],[Account_key]],tbl_COA[Account_key],tbl_COA[Class],"Not Found")</f>
        <v>Assets</v>
      </c>
      <c r="H1067" t="str">
        <f>_xlfn.XLOOKUP(tbl_GL[[#This Row],[Account_key]],tbl_COA[Account_key],tbl_COA[SubClass],"Not Found")</f>
        <v>Assets</v>
      </c>
      <c r="I1067" t="str">
        <f>_xlfn.XLOOKUP(tbl_GL[[#This Row],[Account_key]],tbl_COA[Account_key],tbl_COA[SubClass2],"Not Found")</f>
        <v>Current Assets</v>
      </c>
      <c r="J1067" t="str">
        <f>_xlfn.XLOOKUP(tbl_GL[[#This Row],[Account_key]],tbl_COA[Account_key],tbl_COA[SubAccount],,0)</f>
        <v>Cash at Bank</v>
      </c>
      <c r="K1067">
        <f>YEAR(tbl_GL[[#This Row],[Date]])</f>
        <v>2018</v>
      </c>
    </row>
    <row r="1068" spans="1:11" hidden="1" x14ac:dyDescent="0.35">
      <c r="A1068">
        <v>544.1</v>
      </c>
      <c r="B1068" s="24">
        <v>43406</v>
      </c>
      <c r="C1068">
        <v>1</v>
      </c>
      <c r="D1068">
        <v>230</v>
      </c>
      <c r="E1068" t="s">
        <v>4</v>
      </c>
      <c r="F1068" s="14">
        <v>-6908</v>
      </c>
      <c r="G1068" t="str">
        <f>_xlfn.XLOOKUP(tbl_GL[[#This Row],[Account_key]],tbl_COA[Account_key],tbl_COA[Class],"Not Found")</f>
        <v>Trading account</v>
      </c>
      <c r="H1068" t="str">
        <f>_xlfn.XLOOKUP(tbl_GL[[#This Row],[Account_key]],tbl_COA[Account_key],tbl_COA[SubClass],"Not Found")</f>
        <v>Cost of Sales</v>
      </c>
      <c r="I1068" t="str">
        <f>_xlfn.XLOOKUP(tbl_GL[[#This Row],[Account_key]],tbl_COA[Account_key],tbl_COA[SubClass2],"Not Found")</f>
        <v>Cost of Sales</v>
      </c>
      <c r="J1068" t="str">
        <f>_xlfn.XLOOKUP(tbl_GL[[#This Row],[Account_key]],tbl_COA[Account_key],tbl_COA[SubAccount],,0)</f>
        <v>Cost of Sales</v>
      </c>
      <c r="K1068">
        <f>YEAR(tbl_GL[[#This Row],[Date]])</f>
        <v>2018</v>
      </c>
    </row>
    <row r="1069" spans="1:11" hidden="1" x14ac:dyDescent="0.35">
      <c r="A1069">
        <v>544.20000000000005</v>
      </c>
      <c r="B1069" s="24">
        <v>43406</v>
      </c>
      <c r="C1069">
        <v>1</v>
      </c>
      <c r="D1069">
        <v>60</v>
      </c>
      <c r="E1069" t="s">
        <v>4</v>
      </c>
      <c r="F1069" s="14">
        <v>-6908</v>
      </c>
      <c r="G1069" t="str">
        <f>_xlfn.XLOOKUP(tbl_GL[[#This Row],[Account_key]],tbl_COA[Account_key],tbl_COA[Class],"Not Found")</f>
        <v>Assets</v>
      </c>
      <c r="H1069" t="str">
        <f>_xlfn.XLOOKUP(tbl_GL[[#This Row],[Account_key]],tbl_COA[Account_key],tbl_COA[SubClass],"Not Found")</f>
        <v>Assets</v>
      </c>
      <c r="I1069" t="str">
        <f>_xlfn.XLOOKUP(tbl_GL[[#This Row],[Account_key]],tbl_COA[Account_key],tbl_COA[SubClass2],"Not Found")</f>
        <v>Current Assets</v>
      </c>
      <c r="J1069" t="str">
        <f>_xlfn.XLOOKUP(tbl_GL[[#This Row],[Account_key]],tbl_COA[Account_key],tbl_COA[SubAccount],,0)</f>
        <v>Inventory</v>
      </c>
      <c r="K1069">
        <f>YEAR(tbl_GL[[#This Row],[Date]])</f>
        <v>2018</v>
      </c>
    </row>
    <row r="1070" spans="1:11" hidden="1" x14ac:dyDescent="0.35">
      <c r="A1070">
        <v>545.1</v>
      </c>
      <c r="B1070" s="24">
        <v>43406</v>
      </c>
      <c r="C1070">
        <v>1</v>
      </c>
      <c r="D1070">
        <v>30</v>
      </c>
      <c r="E1070" t="s">
        <v>80</v>
      </c>
      <c r="F1070" s="14">
        <v>-21605</v>
      </c>
      <c r="G1070" t="str">
        <f>_xlfn.XLOOKUP(tbl_GL[[#This Row],[Account_key]],tbl_COA[Account_key],tbl_COA[Class],"Not Found")</f>
        <v>Assets</v>
      </c>
      <c r="H1070" t="str">
        <f>_xlfn.XLOOKUP(tbl_GL[[#This Row],[Account_key]],tbl_COA[Account_key],tbl_COA[SubClass],"Not Found")</f>
        <v>Assets</v>
      </c>
      <c r="I1070" t="str">
        <f>_xlfn.XLOOKUP(tbl_GL[[#This Row],[Account_key]],tbl_COA[Account_key],tbl_COA[SubClass2],"Not Found")</f>
        <v>Current Assets</v>
      </c>
      <c r="J1070" t="str">
        <f>_xlfn.XLOOKUP(tbl_GL[[#This Row],[Account_key]],tbl_COA[Account_key],tbl_COA[SubAccount],,0)</f>
        <v>Trade Receivables</v>
      </c>
      <c r="K1070">
        <f>YEAR(tbl_GL[[#This Row],[Date]])</f>
        <v>2018</v>
      </c>
    </row>
    <row r="1071" spans="1:11" hidden="1" x14ac:dyDescent="0.35">
      <c r="A1071">
        <v>545.20000000000005</v>
      </c>
      <c r="B1071" s="24">
        <v>43406</v>
      </c>
      <c r="C1071">
        <v>1</v>
      </c>
      <c r="D1071">
        <v>10</v>
      </c>
      <c r="E1071" t="s">
        <v>80</v>
      </c>
      <c r="F1071" s="14">
        <v>21605</v>
      </c>
      <c r="G1071" t="str">
        <f>_xlfn.XLOOKUP(tbl_GL[[#This Row],[Account_key]],tbl_COA[Account_key],tbl_COA[Class],"Not Found")</f>
        <v>Assets</v>
      </c>
      <c r="H1071" t="str">
        <f>_xlfn.XLOOKUP(tbl_GL[[#This Row],[Account_key]],tbl_COA[Account_key],tbl_COA[SubClass],"Not Found")</f>
        <v>Assets</v>
      </c>
      <c r="I1071" t="str">
        <f>_xlfn.XLOOKUP(tbl_GL[[#This Row],[Account_key]],tbl_COA[Account_key],tbl_COA[SubClass2],"Not Found")</f>
        <v>Current Assets</v>
      </c>
      <c r="J1071" t="str">
        <f>_xlfn.XLOOKUP(tbl_GL[[#This Row],[Account_key]],tbl_COA[Account_key],tbl_COA[SubAccount],,0)</f>
        <v>Cash at Bank</v>
      </c>
      <c r="K1071">
        <f>YEAR(tbl_GL[[#This Row],[Date]])</f>
        <v>2018</v>
      </c>
    </row>
    <row r="1072" spans="1:11" hidden="1" x14ac:dyDescent="0.35">
      <c r="A1072">
        <v>546.1</v>
      </c>
      <c r="B1072" s="24">
        <v>43406</v>
      </c>
      <c r="C1072">
        <v>1</v>
      </c>
      <c r="D1072">
        <v>210</v>
      </c>
      <c r="E1072" t="s">
        <v>8</v>
      </c>
      <c r="F1072" s="15">
        <v>23027</v>
      </c>
      <c r="G1072" t="str">
        <f>_xlfn.XLOOKUP(tbl_GL[[#This Row],[Account_key]],tbl_COA[Account_key],tbl_COA[Class],"Not Found")</f>
        <v>Trading account</v>
      </c>
      <c r="H1072" t="str">
        <f>_xlfn.XLOOKUP(tbl_GL[[#This Row],[Account_key]],tbl_COA[Account_key],tbl_COA[SubClass],"Not Found")</f>
        <v>Sales</v>
      </c>
      <c r="I1072" t="str">
        <f>_xlfn.XLOOKUP(tbl_GL[[#This Row],[Account_key]],tbl_COA[Account_key],tbl_COA[SubClass2],"Not Found")</f>
        <v>Sales</v>
      </c>
      <c r="J1072" t="str">
        <f>_xlfn.XLOOKUP(tbl_GL[[#This Row],[Account_key]],tbl_COA[Account_key],tbl_COA[SubAccount],,0)</f>
        <v>Sales</v>
      </c>
      <c r="K1072">
        <f>YEAR(tbl_GL[[#This Row],[Date]])</f>
        <v>2018</v>
      </c>
    </row>
    <row r="1073" spans="1:11" hidden="1" x14ac:dyDescent="0.35">
      <c r="A1073">
        <v>546.20000000000005</v>
      </c>
      <c r="B1073" s="24">
        <v>43406</v>
      </c>
      <c r="C1073">
        <v>1</v>
      </c>
      <c r="D1073">
        <v>30</v>
      </c>
      <c r="E1073" t="s">
        <v>8</v>
      </c>
      <c r="F1073" s="15">
        <v>23027</v>
      </c>
      <c r="G1073" t="str">
        <f>_xlfn.XLOOKUP(tbl_GL[[#This Row],[Account_key]],tbl_COA[Account_key],tbl_COA[Class],"Not Found")</f>
        <v>Assets</v>
      </c>
      <c r="H1073" t="str">
        <f>_xlfn.XLOOKUP(tbl_GL[[#This Row],[Account_key]],tbl_COA[Account_key],tbl_COA[SubClass],"Not Found")</f>
        <v>Assets</v>
      </c>
      <c r="I1073" t="str">
        <f>_xlfn.XLOOKUP(tbl_GL[[#This Row],[Account_key]],tbl_COA[Account_key],tbl_COA[SubClass2],"Not Found")</f>
        <v>Current Assets</v>
      </c>
      <c r="J1073" t="str">
        <f>_xlfn.XLOOKUP(tbl_GL[[#This Row],[Account_key]],tbl_COA[Account_key],tbl_COA[SubAccount],,0)</f>
        <v>Trade Receivables</v>
      </c>
      <c r="K1073">
        <f>YEAR(tbl_GL[[#This Row],[Date]])</f>
        <v>2018</v>
      </c>
    </row>
    <row r="1074" spans="1:11" hidden="1" x14ac:dyDescent="0.35">
      <c r="A1074">
        <v>547.1</v>
      </c>
      <c r="B1074" s="24">
        <v>43407</v>
      </c>
      <c r="C1074">
        <v>1</v>
      </c>
      <c r="D1074">
        <v>350</v>
      </c>
      <c r="E1074" t="s">
        <v>97</v>
      </c>
      <c r="F1074" s="14">
        <v>-3079</v>
      </c>
      <c r="G1074" t="str">
        <f>_xlfn.XLOOKUP(tbl_GL[[#This Row],[Account_key]],tbl_COA[Account_key],tbl_COA[Class],"Not Found")</f>
        <v>Operating account</v>
      </c>
      <c r="H1074" t="str">
        <f>_xlfn.XLOOKUP(tbl_GL[[#This Row],[Account_key]],tbl_COA[Account_key],tbl_COA[SubClass],"Not Found")</f>
        <v>Operating Expenses</v>
      </c>
      <c r="I1074" t="str">
        <f>_xlfn.XLOOKUP(tbl_GL[[#This Row],[Account_key]],tbl_COA[Account_key],tbl_COA[SubClass2],"Not Found")</f>
        <v>Administration</v>
      </c>
      <c r="J1074" t="str">
        <f>_xlfn.XLOOKUP(tbl_GL[[#This Row],[Account_key]],tbl_COA[Account_key],tbl_COA[SubAccount],,0)</f>
        <v>Other Expenses</v>
      </c>
      <c r="K1074">
        <f>YEAR(tbl_GL[[#This Row],[Date]])</f>
        <v>2018</v>
      </c>
    </row>
    <row r="1075" spans="1:11" hidden="1" x14ac:dyDescent="0.35">
      <c r="A1075">
        <v>547.20000000000005</v>
      </c>
      <c r="B1075" s="24">
        <v>43407</v>
      </c>
      <c r="C1075">
        <v>1</v>
      </c>
      <c r="D1075">
        <v>120</v>
      </c>
      <c r="E1075" t="s">
        <v>97</v>
      </c>
      <c r="F1075" s="14">
        <v>3079</v>
      </c>
      <c r="G1075" t="str">
        <f>_xlfn.XLOOKUP(tbl_GL[[#This Row],[Account_key]],tbl_COA[Account_key],tbl_COA[Class],"Not Found")</f>
        <v>Liabilities and Owners Equity</v>
      </c>
      <c r="H1075" t="str">
        <f>_xlfn.XLOOKUP(tbl_GL[[#This Row],[Account_key]],tbl_COA[Account_key],tbl_COA[SubClass],"Not Found")</f>
        <v>Liabilities</v>
      </c>
      <c r="I1075" t="str">
        <f>_xlfn.XLOOKUP(tbl_GL[[#This Row],[Account_key]],tbl_COA[Account_key],tbl_COA[SubClass2],"Not Found")</f>
        <v>Current Liabilities</v>
      </c>
      <c r="J1075" t="str">
        <f>_xlfn.XLOOKUP(tbl_GL[[#This Row],[Account_key]],tbl_COA[Account_key],tbl_COA[SubAccount],,0)</f>
        <v>Accrued Expenses</v>
      </c>
      <c r="K1075">
        <f>YEAR(tbl_GL[[#This Row],[Date]])</f>
        <v>2018</v>
      </c>
    </row>
    <row r="1076" spans="1:11" hidden="1" x14ac:dyDescent="0.35">
      <c r="A1076">
        <v>548.1</v>
      </c>
      <c r="B1076" s="24">
        <v>43409</v>
      </c>
      <c r="C1076">
        <v>1</v>
      </c>
      <c r="D1076">
        <v>10</v>
      </c>
      <c r="E1076" t="s">
        <v>98</v>
      </c>
      <c r="F1076" s="14">
        <v>-2490</v>
      </c>
      <c r="G1076" t="str">
        <f>_xlfn.XLOOKUP(tbl_GL[[#This Row],[Account_key]],tbl_COA[Account_key],tbl_COA[Class],"Not Found")</f>
        <v>Assets</v>
      </c>
      <c r="H1076" t="str">
        <f>_xlfn.XLOOKUP(tbl_GL[[#This Row],[Account_key]],tbl_COA[Account_key],tbl_COA[SubClass],"Not Found")</f>
        <v>Assets</v>
      </c>
      <c r="I1076" t="str">
        <f>_xlfn.XLOOKUP(tbl_GL[[#This Row],[Account_key]],tbl_COA[Account_key],tbl_COA[SubClass2],"Not Found")</f>
        <v>Current Assets</v>
      </c>
      <c r="J1076" t="str">
        <f>_xlfn.XLOOKUP(tbl_GL[[#This Row],[Account_key]],tbl_COA[Account_key],tbl_COA[SubAccount],,0)</f>
        <v>Cash at Bank</v>
      </c>
      <c r="K1076">
        <f>YEAR(tbl_GL[[#This Row],[Date]])</f>
        <v>2018</v>
      </c>
    </row>
    <row r="1077" spans="1:11" hidden="1" x14ac:dyDescent="0.35">
      <c r="A1077">
        <v>548.20000000000005</v>
      </c>
      <c r="B1077" s="24">
        <v>43409</v>
      </c>
      <c r="C1077">
        <v>1</v>
      </c>
      <c r="D1077">
        <v>120</v>
      </c>
      <c r="E1077" t="s">
        <v>98</v>
      </c>
      <c r="F1077" s="14">
        <v>-2490</v>
      </c>
      <c r="G1077" t="str">
        <f>_xlfn.XLOOKUP(tbl_GL[[#This Row],[Account_key]],tbl_COA[Account_key],tbl_COA[Class],"Not Found")</f>
        <v>Liabilities and Owners Equity</v>
      </c>
      <c r="H1077" t="str">
        <f>_xlfn.XLOOKUP(tbl_GL[[#This Row],[Account_key]],tbl_COA[Account_key],tbl_COA[SubClass],"Not Found")</f>
        <v>Liabilities</v>
      </c>
      <c r="I1077" t="str">
        <f>_xlfn.XLOOKUP(tbl_GL[[#This Row],[Account_key]],tbl_COA[Account_key],tbl_COA[SubClass2],"Not Found")</f>
        <v>Current Liabilities</v>
      </c>
      <c r="J1077" t="str">
        <f>_xlfn.XLOOKUP(tbl_GL[[#This Row],[Account_key]],tbl_COA[Account_key],tbl_COA[SubAccount],,0)</f>
        <v>Accrued Expenses</v>
      </c>
      <c r="K1077">
        <f>YEAR(tbl_GL[[#This Row],[Date]])</f>
        <v>2018</v>
      </c>
    </row>
    <row r="1078" spans="1:11" hidden="1" x14ac:dyDescent="0.35">
      <c r="A1078">
        <v>549.1</v>
      </c>
      <c r="B1078" s="24">
        <v>43409</v>
      </c>
      <c r="C1078">
        <v>1</v>
      </c>
      <c r="D1078">
        <v>320</v>
      </c>
      <c r="E1078" t="s">
        <v>97</v>
      </c>
      <c r="F1078" s="14">
        <v>-3031</v>
      </c>
      <c r="G1078" t="str">
        <f>_xlfn.XLOOKUP(tbl_GL[[#This Row],[Account_key]],tbl_COA[Account_key],tbl_COA[Class],"Not Found")</f>
        <v>Operating account</v>
      </c>
      <c r="H1078" t="str">
        <f>_xlfn.XLOOKUP(tbl_GL[[#This Row],[Account_key]],tbl_COA[Account_key],tbl_COA[SubClass],"Not Found")</f>
        <v>Operating Expenses</v>
      </c>
      <c r="I1078" t="str">
        <f>_xlfn.XLOOKUP(tbl_GL[[#This Row],[Account_key]],tbl_COA[Account_key],tbl_COA[SubClass2],"Not Found")</f>
        <v>Administration</v>
      </c>
      <c r="J1078" t="str">
        <f>_xlfn.XLOOKUP(tbl_GL[[#This Row],[Account_key]],tbl_COA[Account_key],tbl_COA[SubAccount],,0)</f>
        <v>Professional Services</v>
      </c>
      <c r="K1078">
        <f>YEAR(tbl_GL[[#This Row],[Date]])</f>
        <v>2018</v>
      </c>
    </row>
    <row r="1079" spans="1:11" hidden="1" x14ac:dyDescent="0.35">
      <c r="A1079">
        <v>549.20000000000005</v>
      </c>
      <c r="B1079" s="24">
        <v>43409</v>
      </c>
      <c r="C1079">
        <v>1</v>
      </c>
      <c r="D1079">
        <v>120</v>
      </c>
      <c r="E1079" t="s">
        <v>97</v>
      </c>
      <c r="F1079" s="14">
        <v>3031</v>
      </c>
      <c r="G1079" t="str">
        <f>_xlfn.XLOOKUP(tbl_GL[[#This Row],[Account_key]],tbl_COA[Account_key],tbl_COA[Class],"Not Found")</f>
        <v>Liabilities and Owners Equity</v>
      </c>
      <c r="H1079" t="str">
        <f>_xlfn.XLOOKUP(tbl_GL[[#This Row],[Account_key]],tbl_COA[Account_key],tbl_COA[SubClass],"Not Found")</f>
        <v>Liabilities</v>
      </c>
      <c r="I1079" t="str">
        <f>_xlfn.XLOOKUP(tbl_GL[[#This Row],[Account_key]],tbl_COA[Account_key],tbl_COA[SubClass2],"Not Found")</f>
        <v>Current Liabilities</v>
      </c>
      <c r="J1079" t="str">
        <f>_xlfn.XLOOKUP(tbl_GL[[#This Row],[Account_key]],tbl_COA[Account_key],tbl_COA[SubAccount],,0)</f>
        <v>Accrued Expenses</v>
      </c>
      <c r="K1079">
        <f>YEAR(tbl_GL[[#This Row],[Date]])</f>
        <v>2018</v>
      </c>
    </row>
    <row r="1080" spans="1:11" hidden="1" x14ac:dyDescent="0.35">
      <c r="A1080">
        <v>550.1</v>
      </c>
      <c r="B1080" s="24">
        <v>43409</v>
      </c>
      <c r="C1080">
        <v>1</v>
      </c>
      <c r="D1080" s="13">
        <v>10</v>
      </c>
      <c r="E1080" s="13" t="s">
        <v>118</v>
      </c>
      <c r="F1080" s="16">
        <v>5000</v>
      </c>
      <c r="G1080" t="str">
        <f>_xlfn.XLOOKUP(tbl_GL[[#This Row],[Account_key]],tbl_COA[Account_key],tbl_COA[Class],"Not Found")</f>
        <v>Assets</v>
      </c>
      <c r="H1080" t="str">
        <f>_xlfn.XLOOKUP(tbl_GL[[#This Row],[Account_key]],tbl_COA[Account_key],tbl_COA[SubClass],"Not Found")</f>
        <v>Assets</v>
      </c>
      <c r="I1080" t="str">
        <f>_xlfn.XLOOKUP(tbl_GL[[#This Row],[Account_key]],tbl_COA[Account_key],tbl_COA[SubClass2],"Not Found")</f>
        <v>Current Assets</v>
      </c>
      <c r="J1080" t="str">
        <f>_xlfn.XLOOKUP(tbl_GL[[#This Row],[Account_key]],tbl_COA[Account_key],tbl_COA[SubAccount],,0)</f>
        <v>Cash at Bank</v>
      </c>
      <c r="K1080">
        <f>YEAR(tbl_GL[[#This Row],[Date]])</f>
        <v>2018</v>
      </c>
    </row>
    <row r="1081" spans="1:11" hidden="1" x14ac:dyDescent="0.35">
      <c r="A1081">
        <v>550.20000000000005</v>
      </c>
      <c r="B1081" s="24">
        <v>43409</v>
      </c>
      <c r="C1081">
        <v>1</v>
      </c>
      <c r="D1081" s="13">
        <v>431</v>
      </c>
      <c r="E1081" s="13" t="s">
        <v>118</v>
      </c>
      <c r="F1081" s="16">
        <v>5000</v>
      </c>
      <c r="G1081" t="str">
        <f>_xlfn.XLOOKUP(tbl_GL[[#This Row],[Account_key]],tbl_COA[Account_key],tbl_COA[Class],"Not Found")</f>
        <v>Non-operating</v>
      </c>
      <c r="H1081" t="str">
        <f>_xlfn.XLOOKUP(tbl_GL[[#This Row],[Account_key]],tbl_COA[Account_key],tbl_COA[SubClass],"Not Found")</f>
        <v>Dividend Income</v>
      </c>
      <c r="I1081" t="str">
        <f>_xlfn.XLOOKUP(tbl_GL[[#This Row],[Account_key]],tbl_COA[Account_key],tbl_COA[SubClass2],"Not Found")</f>
        <v>Dividend Income</v>
      </c>
      <c r="J1081" t="str">
        <f>_xlfn.XLOOKUP(tbl_GL[[#This Row],[Account_key]],tbl_COA[Account_key],tbl_COA[SubAccount],,0)</f>
        <v>Dividend Income</v>
      </c>
      <c r="K1081">
        <f>YEAR(tbl_GL[[#This Row],[Date]])</f>
        <v>2018</v>
      </c>
    </row>
    <row r="1082" spans="1:11" hidden="1" x14ac:dyDescent="0.35">
      <c r="A1082">
        <v>551.1</v>
      </c>
      <c r="B1082" s="24">
        <v>43411</v>
      </c>
      <c r="C1082">
        <v>1</v>
      </c>
      <c r="D1082" s="13">
        <v>340</v>
      </c>
      <c r="E1082" s="13" t="s">
        <v>99</v>
      </c>
      <c r="F1082" s="16">
        <v>-192</v>
      </c>
      <c r="G1082" t="str">
        <f>_xlfn.XLOOKUP(tbl_GL[[#This Row],[Account_key]],tbl_COA[Account_key],tbl_COA[Class],"Not Found")</f>
        <v>Operating account</v>
      </c>
      <c r="H1082" t="str">
        <f>_xlfn.XLOOKUP(tbl_GL[[#This Row],[Account_key]],tbl_COA[Account_key],tbl_COA[SubClass],"Not Found")</f>
        <v>Operating Expenses</v>
      </c>
      <c r="I1082" t="str">
        <f>_xlfn.XLOOKUP(tbl_GL[[#This Row],[Account_key]],tbl_COA[Account_key],tbl_COA[SubClass2],"Not Found")</f>
        <v>Administration</v>
      </c>
      <c r="J1082" t="str">
        <f>_xlfn.XLOOKUP(tbl_GL[[#This Row],[Account_key]],tbl_COA[Account_key],tbl_COA[SubAccount],,0)</f>
        <v>Utilities</v>
      </c>
      <c r="K1082">
        <f>YEAR(tbl_GL[[#This Row],[Date]])</f>
        <v>2018</v>
      </c>
    </row>
    <row r="1083" spans="1:11" hidden="1" x14ac:dyDescent="0.35">
      <c r="A1083">
        <v>551.20000000000005</v>
      </c>
      <c r="B1083" s="24">
        <v>43411</v>
      </c>
      <c r="C1083">
        <v>1</v>
      </c>
      <c r="D1083" s="13">
        <v>20</v>
      </c>
      <c r="E1083" s="13" t="s">
        <v>99</v>
      </c>
      <c r="F1083" s="16">
        <v>-192</v>
      </c>
      <c r="G1083" t="str">
        <f>_xlfn.XLOOKUP(tbl_GL[[#This Row],[Account_key]],tbl_COA[Account_key],tbl_COA[Class],"Not Found")</f>
        <v>Assets</v>
      </c>
      <c r="H1083" t="str">
        <f>_xlfn.XLOOKUP(tbl_GL[[#This Row],[Account_key]],tbl_COA[Account_key],tbl_COA[SubClass],"Not Found")</f>
        <v>Assets</v>
      </c>
      <c r="I1083" t="str">
        <f>_xlfn.XLOOKUP(tbl_GL[[#This Row],[Account_key]],tbl_COA[Account_key],tbl_COA[SubClass2],"Not Found")</f>
        <v>Current Assets</v>
      </c>
      <c r="J1083" t="str">
        <f>_xlfn.XLOOKUP(tbl_GL[[#This Row],[Account_key]],tbl_COA[Account_key],tbl_COA[SubAccount],,0)</f>
        <v>Cash in hand</v>
      </c>
      <c r="K1083">
        <f>YEAR(tbl_GL[[#This Row],[Date]])</f>
        <v>2018</v>
      </c>
    </row>
    <row r="1084" spans="1:11" hidden="1" x14ac:dyDescent="0.35">
      <c r="A1084">
        <v>552.1</v>
      </c>
      <c r="B1084" s="24">
        <v>43411</v>
      </c>
      <c r="C1084">
        <v>1</v>
      </c>
      <c r="D1084" s="13">
        <v>10</v>
      </c>
      <c r="E1084" s="13" t="s">
        <v>98</v>
      </c>
      <c r="F1084" s="16">
        <v>-2727</v>
      </c>
      <c r="G1084" t="str">
        <f>_xlfn.XLOOKUP(tbl_GL[[#This Row],[Account_key]],tbl_COA[Account_key],tbl_COA[Class],"Not Found")</f>
        <v>Assets</v>
      </c>
      <c r="H1084" t="str">
        <f>_xlfn.XLOOKUP(tbl_GL[[#This Row],[Account_key]],tbl_COA[Account_key],tbl_COA[SubClass],"Not Found")</f>
        <v>Assets</v>
      </c>
      <c r="I1084" t="str">
        <f>_xlfn.XLOOKUP(tbl_GL[[#This Row],[Account_key]],tbl_COA[Account_key],tbl_COA[SubClass2],"Not Found")</f>
        <v>Current Assets</v>
      </c>
      <c r="J1084" t="str">
        <f>_xlfn.XLOOKUP(tbl_GL[[#This Row],[Account_key]],tbl_COA[Account_key],tbl_COA[SubAccount],,0)</f>
        <v>Cash at Bank</v>
      </c>
      <c r="K1084">
        <f>YEAR(tbl_GL[[#This Row],[Date]])</f>
        <v>2018</v>
      </c>
    </row>
    <row r="1085" spans="1:11" hidden="1" x14ac:dyDescent="0.35">
      <c r="A1085">
        <v>552.20000000000005</v>
      </c>
      <c r="B1085" s="24">
        <v>43411</v>
      </c>
      <c r="C1085">
        <v>1</v>
      </c>
      <c r="D1085" s="13">
        <v>120</v>
      </c>
      <c r="E1085" s="13" t="s">
        <v>98</v>
      </c>
      <c r="F1085" s="16">
        <v>-2727</v>
      </c>
      <c r="G1085" t="str">
        <f>_xlfn.XLOOKUP(tbl_GL[[#This Row],[Account_key]],tbl_COA[Account_key],tbl_COA[Class],"Not Found")</f>
        <v>Liabilities and Owners Equity</v>
      </c>
      <c r="H1085" t="str">
        <f>_xlfn.XLOOKUP(tbl_GL[[#This Row],[Account_key]],tbl_COA[Account_key],tbl_COA[SubClass],"Not Found")</f>
        <v>Liabilities</v>
      </c>
      <c r="I1085" t="str">
        <f>_xlfn.XLOOKUP(tbl_GL[[#This Row],[Account_key]],tbl_COA[Account_key],tbl_COA[SubClass2],"Not Found")</f>
        <v>Current Liabilities</v>
      </c>
      <c r="J1085" t="str">
        <f>_xlfn.XLOOKUP(tbl_GL[[#This Row],[Account_key]],tbl_COA[Account_key],tbl_COA[SubAccount],,0)</f>
        <v>Accrued Expenses</v>
      </c>
      <c r="K1085">
        <f>YEAR(tbl_GL[[#This Row],[Date]])</f>
        <v>2018</v>
      </c>
    </row>
    <row r="1086" spans="1:11" hidden="1" x14ac:dyDescent="0.35">
      <c r="A1086">
        <v>553.1</v>
      </c>
      <c r="B1086" s="24">
        <v>43411</v>
      </c>
      <c r="C1086">
        <v>1</v>
      </c>
      <c r="D1086" s="13">
        <v>10</v>
      </c>
      <c r="E1086" s="13" t="s">
        <v>84</v>
      </c>
      <c r="F1086" s="16">
        <v>-35000</v>
      </c>
      <c r="G1086" t="str">
        <f>_xlfn.XLOOKUP(tbl_GL[[#This Row],[Account_key]],tbl_COA[Account_key],tbl_COA[Class],"Not Found")</f>
        <v>Assets</v>
      </c>
      <c r="H1086" t="str">
        <f>_xlfn.XLOOKUP(tbl_GL[[#This Row],[Account_key]],tbl_COA[Account_key],tbl_COA[SubClass],"Not Found")</f>
        <v>Assets</v>
      </c>
      <c r="I1086" t="str">
        <f>_xlfn.XLOOKUP(tbl_GL[[#This Row],[Account_key]],tbl_COA[Account_key],tbl_COA[SubClass2],"Not Found")</f>
        <v>Current Assets</v>
      </c>
      <c r="J1086" t="str">
        <f>_xlfn.XLOOKUP(tbl_GL[[#This Row],[Account_key]],tbl_COA[Account_key],tbl_COA[SubAccount],,0)</f>
        <v>Cash at Bank</v>
      </c>
      <c r="K1086">
        <f>YEAR(tbl_GL[[#This Row],[Date]])</f>
        <v>2018</v>
      </c>
    </row>
    <row r="1087" spans="1:11" hidden="1" x14ac:dyDescent="0.35">
      <c r="A1087">
        <v>553.20000000000005</v>
      </c>
      <c r="B1087" s="24">
        <v>43411</v>
      </c>
      <c r="C1087">
        <v>1</v>
      </c>
      <c r="D1087" s="13">
        <v>110</v>
      </c>
      <c r="E1087" s="13" t="s">
        <v>84</v>
      </c>
      <c r="F1087" s="16">
        <v>-35000</v>
      </c>
      <c r="G1087" t="str">
        <f>_xlfn.XLOOKUP(tbl_GL[[#This Row],[Account_key]],tbl_COA[Account_key],tbl_COA[Class],"Not Found")</f>
        <v>Liabilities and Owners Equity</v>
      </c>
      <c r="H1087" t="str">
        <f>_xlfn.XLOOKUP(tbl_GL[[#This Row],[Account_key]],tbl_COA[Account_key],tbl_COA[SubClass],"Not Found")</f>
        <v>Liabilities</v>
      </c>
      <c r="I1087" t="str">
        <f>_xlfn.XLOOKUP(tbl_GL[[#This Row],[Account_key]],tbl_COA[Account_key],tbl_COA[SubClass2],"Not Found")</f>
        <v>Current Liabilities</v>
      </c>
      <c r="J1087" t="str">
        <f>_xlfn.XLOOKUP(tbl_GL[[#This Row],[Account_key]],tbl_COA[Account_key],tbl_COA[SubAccount],,0)</f>
        <v>Trade Payables</v>
      </c>
      <c r="K1087">
        <f>YEAR(tbl_GL[[#This Row],[Date]])</f>
        <v>2018</v>
      </c>
    </row>
    <row r="1088" spans="1:11" hidden="1" x14ac:dyDescent="0.35">
      <c r="A1088">
        <v>554.1</v>
      </c>
      <c r="B1088" s="24">
        <v>43412</v>
      </c>
      <c r="C1088">
        <v>1</v>
      </c>
      <c r="D1088" s="13">
        <v>350</v>
      </c>
      <c r="E1088" s="13" t="s">
        <v>97</v>
      </c>
      <c r="F1088" s="16">
        <v>-2475</v>
      </c>
      <c r="G1088" t="str">
        <f>_xlfn.XLOOKUP(tbl_GL[[#This Row],[Account_key]],tbl_COA[Account_key],tbl_COA[Class],"Not Found")</f>
        <v>Operating account</v>
      </c>
      <c r="H1088" t="str">
        <f>_xlfn.XLOOKUP(tbl_GL[[#This Row],[Account_key]],tbl_COA[Account_key],tbl_COA[SubClass],"Not Found")</f>
        <v>Operating Expenses</v>
      </c>
      <c r="I1088" t="str">
        <f>_xlfn.XLOOKUP(tbl_GL[[#This Row],[Account_key]],tbl_COA[Account_key],tbl_COA[SubClass2],"Not Found")</f>
        <v>Administration</v>
      </c>
      <c r="J1088" t="str">
        <f>_xlfn.XLOOKUP(tbl_GL[[#This Row],[Account_key]],tbl_COA[Account_key],tbl_COA[SubAccount],,0)</f>
        <v>Other Expenses</v>
      </c>
      <c r="K1088">
        <f>YEAR(tbl_GL[[#This Row],[Date]])</f>
        <v>2018</v>
      </c>
    </row>
    <row r="1089" spans="1:11" hidden="1" x14ac:dyDescent="0.35">
      <c r="A1089">
        <v>554.20000000000005</v>
      </c>
      <c r="B1089" s="24">
        <v>43412</v>
      </c>
      <c r="C1089">
        <v>1</v>
      </c>
      <c r="D1089" s="13">
        <v>120</v>
      </c>
      <c r="E1089" s="13" t="s">
        <v>97</v>
      </c>
      <c r="F1089" s="16">
        <v>2475</v>
      </c>
      <c r="G1089" t="str">
        <f>_xlfn.XLOOKUP(tbl_GL[[#This Row],[Account_key]],tbl_COA[Account_key],tbl_COA[Class],"Not Found")</f>
        <v>Liabilities and Owners Equity</v>
      </c>
      <c r="H1089" t="str">
        <f>_xlfn.XLOOKUP(tbl_GL[[#This Row],[Account_key]],tbl_COA[Account_key],tbl_COA[SubClass],"Not Found")</f>
        <v>Liabilities</v>
      </c>
      <c r="I1089" t="str">
        <f>_xlfn.XLOOKUP(tbl_GL[[#This Row],[Account_key]],tbl_COA[Account_key],tbl_COA[SubClass2],"Not Found")</f>
        <v>Current Liabilities</v>
      </c>
      <c r="J1089" t="str">
        <f>_xlfn.XLOOKUP(tbl_GL[[#This Row],[Account_key]],tbl_COA[Account_key],tbl_COA[SubAccount],,0)</f>
        <v>Accrued Expenses</v>
      </c>
      <c r="K1089">
        <f>YEAR(tbl_GL[[#This Row],[Date]])</f>
        <v>2018</v>
      </c>
    </row>
    <row r="1090" spans="1:11" hidden="1" x14ac:dyDescent="0.35">
      <c r="A1090">
        <v>555.1</v>
      </c>
      <c r="B1090" s="24">
        <v>43412</v>
      </c>
      <c r="C1090">
        <v>1</v>
      </c>
      <c r="D1090" s="13">
        <v>10</v>
      </c>
      <c r="E1090" s="13" t="s">
        <v>98</v>
      </c>
      <c r="F1090" s="16">
        <v>-2653</v>
      </c>
      <c r="G1090" t="str">
        <f>_xlfn.XLOOKUP(tbl_GL[[#This Row],[Account_key]],tbl_COA[Account_key],tbl_COA[Class],"Not Found")</f>
        <v>Assets</v>
      </c>
      <c r="H1090" t="str">
        <f>_xlfn.XLOOKUP(tbl_GL[[#This Row],[Account_key]],tbl_COA[Account_key],tbl_COA[SubClass],"Not Found")</f>
        <v>Assets</v>
      </c>
      <c r="I1090" t="str">
        <f>_xlfn.XLOOKUP(tbl_GL[[#This Row],[Account_key]],tbl_COA[Account_key],tbl_COA[SubClass2],"Not Found")</f>
        <v>Current Assets</v>
      </c>
      <c r="J1090" t="str">
        <f>_xlfn.XLOOKUP(tbl_GL[[#This Row],[Account_key]],tbl_COA[Account_key],tbl_COA[SubAccount],,0)</f>
        <v>Cash at Bank</v>
      </c>
      <c r="K1090">
        <f>YEAR(tbl_GL[[#This Row],[Date]])</f>
        <v>2018</v>
      </c>
    </row>
    <row r="1091" spans="1:11" hidden="1" x14ac:dyDescent="0.35">
      <c r="A1091">
        <v>555.20000000000005</v>
      </c>
      <c r="B1091" s="24">
        <v>43412</v>
      </c>
      <c r="C1091">
        <v>1</v>
      </c>
      <c r="D1091" s="13">
        <v>120</v>
      </c>
      <c r="E1091" s="13" t="s">
        <v>98</v>
      </c>
      <c r="F1091" s="16">
        <v>-2653</v>
      </c>
      <c r="G1091" t="str">
        <f>_xlfn.XLOOKUP(tbl_GL[[#This Row],[Account_key]],tbl_COA[Account_key],tbl_COA[Class],"Not Found")</f>
        <v>Liabilities and Owners Equity</v>
      </c>
      <c r="H1091" t="str">
        <f>_xlfn.XLOOKUP(tbl_GL[[#This Row],[Account_key]],tbl_COA[Account_key],tbl_COA[SubClass],"Not Found")</f>
        <v>Liabilities</v>
      </c>
      <c r="I1091" t="str">
        <f>_xlfn.XLOOKUP(tbl_GL[[#This Row],[Account_key]],tbl_COA[Account_key],tbl_COA[SubClass2],"Not Found")</f>
        <v>Current Liabilities</v>
      </c>
      <c r="J1091" t="str">
        <f>_xlfn.XLOOKUP(tbl_GL[[#This Row],[Account_key]],tbl_COA[Account_key],tbl_COA[SubAccount],,0)</f>
        <v>Accrued Expenses</v>
      </c>
      <c r="K1091">
        <f>YEAR(tbl_GL[[#This Row],[Date]])</f>
        <v>2018</v>
      </c>
    </row>
    <row r="1092" spans="1:11" hidden="1" x14ac:dyDescent="0.35">
      <c r="A1092">
        <v>556.1</v>
      </c>
      <c r="B1092" s="24">
        <v>43413</v>
      </c>
      <c r="C1092">
        <v>1</v>
      </c>
      <c r="D1092" s="13">
        <v>260</v>
      </c>
      <c r="E1092" s="13" t="s">
        <v>83</v>
      </c>
      <c r="F1092" s="15">
        <v>1562</v>
      </c>
      <c r="G1092" t="str">
        <f>_xlfn.XLOOKUP(tbl_GL[[#This Row],[Account_key]],tbl_COA[Account_key],tbl_COA[Class],"Not Found")</f>
        <v>Operating account</v>
      </c>
      <c r="H1092" t="str">
        <f>_xlfn.XLOOKUP(tbl_GL[[#This Row],[Account_key]],tbl_COA[Account_key],tbl_COA[SubClass],"Not Found")</f>
        <v>Operating Expenses</v>
      </c>
      <c r="I1092" t="str">
        <f>_xlfn.XLOOKUP(tbl_GL[[#This Row],[Account_key]],tbl_COA[Account_key],tbl_COA[SubClass2],"Not Found")</f>
        <v>Marketing</v>
      </c>
      <c r="J1092" t="str">
        <f>_xlfn.XLOOKUP(tbl_GL[[#This Row],[Account_key]],tbl_COA[Account_key],tbl_COA[SubAccount],,0)</f>
        <v>Commissions</v>
      </c>
      <c r="K1092">
        <f>YEAR(tbl_GL[[#This Row],[Date]])</f>
        <v>2018</v>
      </c>
    </row>
    <row r="1093" spans="1:11" hidden="1" x14ac:dyDescent="0.35">
      <c r="A1093">
        <v>556.20000000000005</v>
      </c>
      <c r="B1093" s="24">
        <v>43413</v>
      </c>
      <c r="C1093">
        <v>1</v>
      </c>
      <c r="D1093" s="13">
        <v>20</v>
      </c>
      <c r="E1093" s="13" t="s">
        <v>83</v>
      </c>
      <c r="F1093" s="15">
        <v>1562</v>
      </c>
      <c r="G1093" t="str">
        <f>_xlfn.XLOOKUP(tbl_GL[[#This Row],[Account_key]],tbl_COA[Account_key],tbl_COA[Class],"Not Found")</f>
        <v>Assets</v>
      </c>
      <c r="H1093" t="str">
        <f>_xlfn.XLOOKUP(tbl_GL[[#This Row],[Account_key]],tbl_COA[Account_key],tbl_COA[SubClass],"Not Found")</f>
        <v>Assets</v>
      </c>
      <c r="I1093" t="str">
        <f>_xlfn.XLOOKUP(tbl_GL[[#This Row],[Account_key]],tbl_COA[Account_key],tbl_COA[SubClass2],"Not Found")</f>
        <v>Current Assets</v>
      </c>
      <c r="J1093" t="str">
        <f>_xlfn.XLOOKUP(tbl_GL[[#This Row],[Account_key]],tbl_COA[Account_key],tbl_COA[SubAccount],,0)</f>
        <v>Cash in hand</v>
      </c>
      <c r="K1093">
        <f>YEAR(tbl_GL[[#This Row],[Date]])</f>
        <v>2018</v>
      </c>
    </row>
    <row r="1094" spans="1:11" hidden="1" x14ac:dyDescent="0.35">
      <c r="A1094">
        <v>557.1</v>
      </c>
      <c r="B1094" s="24">
        <v>43413</v>
      </c>
      <c r="C1094">
        <v>1</v>
      </c>
      <c r="D1094" s="13">
        <v>230</v>
      </c>
      <c r="E1094" s="13" t="s">
        <v>4</v>
      </c>
      <c r="F1094" s="16">
        <v>-1610</v>
      </c>
      <c r="G1094" t="str">
        <f>_xlfn.XLOOKUP(tbl_GL[[#This Row],[Account_key]],tbl_COA[Account_key],tbl_COA[Class],"Not Found")</f>
        <v>Trading account</v>
      </c>
      <c r="H1094" t="str">
        <f>_xlfn.XLOOKUP(tbl_GL[[#This Row],[Account_key]],tbl_COA[Account_key],tbl_COA[SubClass],"Not Found")</f>
        <v>Cost of Sales</v>
      </c>
      <c r="I1094" t="str">
        <f>_xlfn.XLOOKUP(tbl_GL[[#This Row],[Account_key]],tbl_COA[Account_key],tbl_COA[SubClass2],"Not Found")</f>
        <v>Cost of Sales</v>
      </c>
      <c r="J1094" t="str">
        <f>_xlfn.XLOOKUP(tbl_GL[[#This Row],[Account_key]],tbl_COA[Account_key],tbl_COA[SubAccount],,0)</f>
        <v>Cost of Sales</v>
      </c>
      <c r="K1094">
        <f>YEAR(tbl_GL[[#This Row],[Date]])</f>
        <v>2018</v>
      </c>
    </row>
    <row r="1095" spans="1:11" hidden="1" x14ac:dyDescent="0.35">
      <c r="A1095">
        <v>557.20000000000005</v>
      </c>
      <c r="B1095" s="24">
        <v>43413</v>
      </c>
      <c r="C1095">
        <v>1</v>
      </c>
      <c r="D1095" s="13">
        <v>60</v>
      </c>
      <c r="E1095" s="13" t="s">
        <v>4</v>
      </c>
      <c r="F1095" s="16">
        <v>-1610</v>
      </c>
      <c r="G1095" t="str">
        <f>_xlfn.XLOOKUP(tbl_GL[[#This Row],[Account_key]],tbl_COA[Account_key],tbl_COA[Class],"Not Found")</f>
        <v>Assets</v>
      </c>
      <c r="H1095" t="str">
        <f>_xlfn.XLOOKUP(tbl_GL[[#This Row],[Account_key]],tbl_COA[Account_key],tbl_COA[SubClass],"Not Found")</f>
        <v>Assets</v>
      </c>
      <c r="I1095" t="str">
        <f>_xlfn.XLOOKUP(tbl_GL[[#This Row],[Account_key]],tbl_COA[Account_key],tbl_COA[SubClass2],"Not Found")</f>
        <v>Current Assets</v>
      </c>
      <c r="J1095" t="str">
        <f>_xlfn.XLOOKUP(tbl_GL[[#This Row],[Account_key]],tbl_COA[Account_key],tbl_COA[SubAccount],,0)</f>
        <v>Inventory</v>
      </c>
      <c r="K1095">
        <f>YEAR(tbl_GL[[#This Row],[Date]])</f>
        <v>2018</v>
      </c>
    </row>
    <row r="1096" spans="1:11" hidden="1" x14ac:dyDescent="0.35">
      <c r="A1096">
        <v>558.1</v>
      </c>
      <c r="B1096" s="24">
        <v>43413</v>
      </c>
      <c r="C1096">
        <v>1</v>
      </c>
      <c r="D1096" s="13">
        <v>210</v>
      </c>
      <c r="E1096" s="13" t="s">
        <v>7</v>
      </c>
      <c r="F1096" s="16">
        <v>5366</v>
      </c>
      <c r="G1096" t="str">
        <f>_xlfn.XLOOKUP(tbl_GL[[#This Row],[Account_key]],tbl_COA[Account_key],tbl_COA[Class],"Not Found")</f>
        <v>Trading account</v>
      </c>
      <c r="H1096" t="str">
        <f>_xlfn.XLOOKUP(tbl_GL[[#This Row],[Account_key]],tbl_COA[Account_key],tbl_COA[SubClass],"Not Found")</f>
        <v>Sales</v>
      </c>
      <c r="I1096" t="str">
        <f>_xlfn.XLOOKUP(tbl_GL[[#This Row],[Account_key]],tbl_COA[Account_key],tbl_COA[SubClass2],"Not Found")</f>
        <v>Sales</v>
      </c>
      <c r="J1096" t="str">
        <f>_xlfn.XLOOKUP(tbl_GL[[#This Row],[Account_key]],tbl_COA[Account_key],tbl_COA[SubAccount],,0)</f>
        <v>Sales</v>
      </c>
      <c r="K1096">
        <f>YEAR(tbl_GL[[#This Row],[Date]])</f>
        <v>2018</v>
      </c>
    </row>
    <row r="1097" spans="1:11" hidden="1" x14ac:dyDescent="0.35">
      <c r="A1097">
        <v>558.20000000000005</v>
      </c>
      <c r="B1097" s="24">
        <v>43413</v>
      </c>
      <c r="C1097">
        <v>1</v>
      </c>
      <c r="D1097" s="13">
        <v>10</v>
      </c>
      <c r="E1097" s="13" t="s">
        <v>7</v>
      </c>
      <c r="F1097" s="16">
        <v>5366</v>
      </c>
      <c r="G1097" t="str">
        <f>_xlfn.XLOOKUP(tbl_GL[[#This Row],[Account_key]],tbl_COA[Account_key],tbl_COA[Class],"Not Found")</f>
        <v>Assets</v>
      </c>
      <c r="H1097" t="str">
        <f>_xlfn.XLOOKUP(tbl_GL[[#This Row],[Account_key]],tbl_COA[Account_key],tbl_COA[SubClass],"Not Found")</f>
        <v>Assets</v>
      </c>
      <c r="I1097" t="str">
        <f>_xlfn.XLOOKUP(tbl_GL[[#This Row],[Account_key]],tbl_COA[Account_key],tbl_COA[SubClass2],"Not Found")</f>
        <v>Current Assets</v>
      </c>
      <c r="J1097" t="str">
        <f>_xlfn.XLOOKUP(tbl_GL[[#This Row],[Account_key]],tbl_COA[Account_key],tbl_COA[SubAccount],,0)</f>
        <v>Cash at Bank</v>
      </c>
      <c r="K1097">
        <f>YEAR(tbl_GL[[#This Row],[Date]])</f>
        <v>2018</v>
      </c>
    </row>
    <row r="1098" spans="1:11" hidden="1" x14ac:dyDescent="0.35">
      <c r="A1098">
        <v>559.1</v>
      </c>
      <c r="B1098" s="24">
        <v>43413</v>
      </c>
      <c r="C1098">
        <v>1</v>
      </c>
      <c r="D1098" s="13">
        <v>230</v>
      </c>
      <c r="E1098" s="13" t="s">
        <v>4</v>
      </c>
      <c r="F1098" s="16">
        <v>-6720</v>
      </c>
      <c r="G1098" t="str">
        <f>_xlfn.XLOOKUP(tbl_GL[[#This Row],[Account_key]],tbl_COA[Account_key],tbl_COA[Class],"Not Found")</f>
        <v>Trading account</v>
      </c>
      <c r="H1098" t="str">
        <f>_xlfn.XLOOKUP(tbl_GL[[#This Row],[Account_key]],tbl_COA[Account_key],tbl_COA[SubClass],"Not Found")</f>
        <v>Cost of Sales</v>
      </c>
      <c r="I1098" t="str">
        <f>_xlfn.XLOOKUP(tbl_GL[[#This Row],[Account_key]],tbl_COA[Account_key],tbl_COA[SubClass2],"Not Found")</f>
        <v>Cost of Sales</v>
      </c>
      <c r="J1098" t="str">
        <f>_xlfn.XLOOKUP(tbl_GL[[#This Row],[Account_key]],tbl_COA[Account_key],tbl_COA[SubAccount],,0)</f>
        <v>Cost of Sales</v>
      </c>
      <c r="K1098">
        <f>YEAR(tbl_GL[[#This Row],[Date]])</f>
        <v>2018</v>
      </c>
    </row>
    <row r="1099" spans="1:11" hidden="1" x14ac:dyDescent="0.35">
      <c r="A1099">
        <v>559.20000000000005</v>
      </c>
      <c r="B1099" s="24">
        <v>43413</v>
      </c>
      <c r="C1099">
        <v>1</v>
      </c>
      <c r="D1099" s="13">
        <v>60</v>
      </c>
      <c r="E1099" s="13" t="s">
        <v>4</v>
      </c>
      <c r="F1099" s="16">
        <v>-6720</v>
      </c>
      <c r="G1099" t="str">
        <f>_xlfn.XLOOKUP(tbl_GL[[#This Row],[Account_key]],tbl_COA[Account_key],tbl_COA[Class],"Not Found")</f>
        <v>Assets</v>
      </c>
      <c r="H1099" t="str">
        <f>_xlfn.XLOOKUP(tbl_GL[[#This Row],[Account_key]],tbl_COA[Account_key],tbl_COA[SubClass],"Not Found")</f>
        <v>Assets</v>
      </c>
      <c r="I1099" t="str">
        <f>_xlfn.XLOOKUP(tbl_GL[[#This Row],[Account_key]],tbl_COA[Account_key],tbl_COA[SubClass2],"Not Found")</f>
        <v>Current Assets</v>
      </c>
      <c r="J1099" t="str">
        <f>_xlfn.XLOOKUP(tbl_GL[[#This Row],[Account_key]],tbl_COA[Account_key],tbl_COA[SubAccount],,0)</f>
        <v>Inventory</v>
      </c>
      <c r="K1099">
        <f>YEAR(tbl_GL[[#This Row],[Date]])</f>
        <v>2018</v>
      </c>
    </row>
    <row r="1100" spans="1:11" hidden="1" x14ac:dyDescent="0.35">
      <c r="A1100">
        <v>560.1</v>
      </c>
      <c r="B1100" s="24">
        <v>43413</v>
      </c>
      <c r="C1100">
        <v>1</v>
      </c>
      <c r="D1100" s="13">
        <v>30</v>
      </c>
      <c r="E1100" t="s">
        <v>80</v>
      </c>
      <c r="F1100" s="16">
        <v>-21557</v>
      </c>
      <c r="G1100" t="str">
        <f>_xlfn.XLOOKUP(tbl_GL[[#This Row],[Account_key]],tbl_COA[Account_key],tbl_COA[Class],"Not Found")</f>
        <v>Assets</v>
      </c>
      <c r="H1100" t="str">
        <f>_xlfn.XLOOKUP(tbl_GL[[#This Row],[Account_key]],tbl_COA[Account_key],tbl_COA[SubClass],"Not Found")</f>
        <v>Assets</v>
      </c>
      <c r="I1100" t="str">
        <f>_xlfn.XLOOKUP(tbl_GL[[#This Row],[Account_key]],tbl_COA[Account_key],tbl_COA[SubClass2],"Not Found")</f>
        <v>Current Assets</v>
      </c>
      <c r="J1100" t="str">
        <f>_xlfn.XLOOKUP(tbl_GL[[#This Row],[Account_key]],tbl_COA[Account_key],tbl_COA[SubAccount],,0)</f>
        <v>Trade Receivables</v>
      </c>
      <c r="K1100">
        <f>YEAR(tbl_GL[[#This Row],[Date]])</f>
        <v>2018</v>
      </c>
    </row>
    <row r="1101" spans="1:11" hidden="1" x14ac:dyDescent="0.35">
      <c r="A1101">
        <v>560.20000000000005</v>
      </c>
      <c r="B1101" s="24">
        <v>43413</v>
      </c>
      <c r="C1101">
        <v>1</v>
      </c>
      <c r="D1101" s="13">
        <v>10</v>
      </c>
      <c r="E1101" t="s">
        <v>80</v>
      </c>
      <c r="F1101" s="16">
        <v>21557</v>
      </c>
      <c r="G1101" t="str">
        <f>_xlfn.XLOOKUP(tbl_GL[[#This Row],[Account_key]],tbl_COA[Account_key],tbl_COA[Class],"Not Found")</f>
        <v>Assets</v>
      </c>
      <c r="H1101" t="str">
        <f>_xlfn.XLOOKUP(tbl_GL[[#This Row],[Account_key]],tbl_COA[Account_key],tbl_COA[SubClass],"Not Found")</f>
        <v>Assets</v>
      </c>
      <c r="I1101" t="str">
        <f>_xlfn.XLOOKUP(tbl_GL[[#This Row],[Account_key]],tbl_COA[Account_key],tbl_COA[SubClass2],"Not Found")</f>
        <v>Current Assets</v>
      </c>
      <c r="J1101" t="str">
        <f>_xlfn.XLOOKUP(tbl_GL[[#This Row],[Account_key]],tbl_COA[Account_key],tbl_COA[SubAccount],,0)</f>
        <v>Cash at Bank</v>
      </c>
      <c r="K1101">
        <f>YEAR(tbl_GL[[#This Row],[Date]])</f>
        <v>2018</v>
      </c>
    </row>
    <row r="1102" spans="1:11" hidden="1" x14ac:dyDescent="0.35">
      <c r="A1102">
        <v>561.1</v>
      </c>
      <c r="B1102" s="24">
        <v>43413</v>
      </c>
      <c r="C1102">
        <v>1</v>
      </c>
      <c r="D1102" s="13">
        <v>210</v>
      </c>
      <c r="E1102" s="13" t="s">
        <v>8</v>
      </c>
      <c r="F1102" s="16">
        <v>22400</v>
      </c>
      <c r="G1102" t="str">
        <f>_xlfn.XLOOKUP(tbl_GL[[#This Row],[Account_key]],tbl_COA[Account_key],tbl_COA[Class],"Not Found")</f>
        <v>Trading account</v>
      </c>
      <c r="H1102" t="str">
        <f>_xlfn.XLOOKUP(tbl_GL[[#This Row],[Account_key]],tbl_COA[Account_key],tbl_COA[SubClass],"Not Found")</f>
        <v>Sales</v>
      </c>
      <c r="I1102" t="str">
        <f>_xlfn.XLOOKUP(tbl_GL[[#This Row],[Account_key]],tbl_COA[Account_key],tbl_COA[SubClass2],"Not Found")</f>
        <v>Sales</v>
      </c>
      <c r="J1102" t="str">
        <f>_xlfn.XLOOKUP(tbl_GL[[#This Row],[Account_key]],tbl_COA[Account_key],tbl_COA[SubAccount],,0)</f>
        <v>Sales</v>
      </c>
      <c r="K1102">
        <f>YEAR(tbl_GL[[#This Row],[Date]])</f>
        <v>2018</v>
      </c>
    </row>
    <row r="1103" spans="1:11" hidden="1" x14ac:dyDescent="0.35">
      <c r="A1103">
        <v>561.20000000000005</v>
      </c>
      <c r="B1103" s="24">
        <v>43413</v>
      </c>
      <c r="C1103">
        <v>1</v>
      </c>
      <c r="D1103" s="13">
        <v>30</v>
      </c>
      <c r="E1103" s="13" t="s">
        <v>8</v>
      </c>
      <c r="F1103" s="16">
        <v>22400</v>
      </c>
      <c r="G1103" t="str">
        <f>_xlfn.XLOOKUP(tbl_GL[[#This Row],[Account_key]],tbl_COA[Account_key],tbl_COA[Class],"Not Found")</f>
        <v>Assets</v>
      </c>
      <c r="H1103" t="str">
        <f>_xlfn.XLOOKUP(tbl_GL[[#This Row],[Account_key]],tbl_COA[Account_key],tbl_COA[SubClass],"Not Found")</f>
        <v>Assets</v>
      </c>
      <c r="I1103" t="str">
        <f>_xlfn.XLOOKUP(tbl_GL[[#This Row],[Account_key]],tbl_COA[Account_key],tbl_COA[SubClass2],"Not Found")</f>
        <v>Current Assets</v>
      </c>
      <c r="J1103" t="str">
        <f>_xlfn.XLOOKUP(tbl_GL[[#This Row],[Account_key]],tbl_COA[Account_key],tbl_COA[SubAccount],,0)</f>
        <v>Trade Receivables</v>
      </c>
      <c r="K1103">
        <f>YEAR(tbl_GL[[#This Row],[Date]])</f>
        <v>2018</v>
      </c>
    </row>
    <row r="1104" spans="1:11" hidden="1" x14ac:dyDescent="0.35">
      <c r="A1104">
        <v>562.1</v>
      </c>
      <c r="B1104" s="24">
        <v>43415</v>
      </c>
      <c r="C1104">
        <v>1</v>
      </c>
      <c r="D1104">
        <v>30</v>
      </c>
      <c r="E1104" t="s">
        <v>80</v>
      </c>
      <c r="F1104" s="16">
        <v>-21530</v>
      </c>
      <c r="G1104" t="str">
        <f>_xlfn.XLOOKUP(tbl_GL[[#This Row],[Account_key]],tbl_COA[Account_key],tbl_COA[Class],"Not Found")</f>
        <v>Assets</v>
      </c>
      <c r="H1104" t="str">
        <f>_xlfn.XLOOKUP(tbl_GL[[#This Row],[Account_key]],tbl_COA[Account_key],tbl_COA[SubClass],"Not Found")</f>
        <v>Assets</v>
      </c>
      <c r="I1104" t="str">
        <f>_xlfn.XLOOKUP(tbl_GL[[#This Row],[Account_key]],tbl_COA[Account_key],tbl_COA[SubClass2],"Not Found")</f>
        <v>Current Assets</v>
      </c>
      <c r="J1104" t="str">
        <f>_xlfn.XLOOKUP(tbl_GL[[#This Row],[Account_key]],tbl_COA[Account_key],tbl_COA[SubAccount],,0)</f>
        <v>Trade Receivables</v>
      </c>
      <c r="K1104">
        <f>YEAR(tbl_GL[[#This Row],[Date]])</f>
        <v>2018</v>
      </c>
    </row>
    <row r="1105" spans="1:11" hidden="1" x14ac:dyDescent="0.35">
      <c r="A1105">
        <v>562.20000000000005</v>
      </c>
      <c r="B1105" s="24">
        <v>43415</v>
      </c>
      <c r="C1105">
        <v>1</v>
      </c>
      <c r="D1105" s="12">
        <v>10</v>
      </c>
      <c r="E1105" t="s">
        <v>80</v>
      </c>
      <c r="F1105" s="18">
        <v>21530</v>
      </c>
      <c r="G1105" t="str">
        <f>_xlfn.XLOOKUP(tbl_GL[[#This Row],[Account_key]],tbl_COA[Account_key],tbl_COA[Class],"Not Found")</f>
        <v>Assets</v>
      </c>
      <c r="H1105" t="str">
        <f>_xlfn.XLOOKUP(tbl_GL[[#This Row],[Account_key]],tbl_COA[Account_key],tbl_COA[SubClass],"Not Found")</f>
        <v>Assets</v>
      </c>
      <c r="I1105" t="str">
        <f>_xlfn.XLOOKUP(tbl_GL[[#This Row],[Account_key]],tbl_COA[Account_key],tbl_COA[SubClass2],"Not Found")</f>
        <v>Current Assets</v>
      </c>
      <c r="J1105" t="str">
        <f>_xlfn.XLOOKUP(tbl_GL[[#This Row],[Account_key]],tbl_COA[Account_key],tbl_COA[SubAccount],,0)</f>
        <v>Cash at Bank</v>
      </c>
      <c r="K1105">
        <f>YEAR(tbl_GL[[#This Row],[Date]])</f>
        <v>2018</v>
      </c>
    </row>
    <row r="1106" spans="1:11" hidden="1" x14ac:dyDescent="0.35">
      <c r="A1106">
        <v>563.1</v>
      </c>
      <c r="B1106" s="24">
        <v>43416</v>
      </c>
      <c r="C1106">
        <v>1</v>
      </c>
      <c r="D1106">
        <v>10</v>
      </c>
      <c r="E1106" t="s">
        <v>98</v>
      </c>
      <c r="F1106" s="15">
        <v>-2144</v>
      </c>
      <c r="G1106" t="str">
        <f>_xlfn.XLOOKUP(tbl_GL[[#This Row],[Account_key]],tbl_COA[Account_key],tbl_COA[Class],"Not Found")</f>
        <v>Assets</v>
      </c>
      <c r="H1106" t="str">
        <f>_xlfn.XLOOKUP(tbl_GL[[#This Row],[Account_key]],tbl_COA[Account_key],tbl_COA[SubClass],"Not Found")</f>
        <v>Assets</v>
      </c>
      <c r="I1106" t="str">
        <f>_xlfn.XLOOKUP(tbl_GL[[#This Row],[Account_key]],tbl_COA[Account_key],tbl_COA[SubClass2],"Not Found")</f>
        <v>Current Assets</v>
      </c>
      <c r="J1106" t="str">
        <f>_xlfn.XLOOKUP(tbl_GL[[#This Row],[Account_key]],tbl_COA[Account_key],tbl_COA[SubAccount],,0)</f>
        <v>Cash at Bank</v>
      </c>
      <c r="K1106">
        <f>YEAR(tbl_GL[[#This Row],[Date]])</f>
        <v>2018</v>
      </c>
    </row>
    <row r="1107" spans="1:11" hidden="1" x14ac:dyDescent="0.35">
      <c r="A1107">
        <v>563.20000000000005</v>
      </c>
      <c r="B1107" s="24">
        <v>43416</v>
      </c>
      <c r="C1107">
        <v>1</v>
      </c>
      <c r="D1107">
        <v>120</v>
      </c>
      <c r="E1107" t="s">
        <v>98</v>
      </c>
      <c r="F1107" s="15">
        <v>-2144</v>
      </c>
      <c r="G1107" t="str">
        <f>_xlfn.XLOOKUP(tbl_GL[[#This Row],[Account_key]],tbl_COA[Account_key],tbl_COA[Class],"Not Found")</f>
        <v>Liabilities and Owners Equity</v>
      </c>
      <c r="H1107" t="str">
        <f>_xlfn.XLOOKUP(tbl_GL[[#This Row],[Account_key]],tbl_COA[Account_key],tbl_COA[SubClass],"Not Found")</f>
        <v>Liabilities</v>
      </c>
      <c r="I1107" t="str">
        <f>_xlfn.XLOOKUP(tbl_GL[[#This Row],[Account_key]],tbl_COA[Account_key],tbl_COA[SubClass2],"Not Found")</f>
        <v>Current Liabilities</v>
      </c>
      <c r="J1107" t="str">
        <f>_xlfn.XLOOKUP(tbl_GL[[#This Row],[Account_key]],tbl_COA[Account_key],tbl_COA[SubAccount],,0)</f>
        <v>Accrued Expenses</v>
      </c>
      <c r="K1107">
        <f>YEAR(tbl_GL[[#This Row],[Date]])</f>
        <v>2018</v>
      </c>
    </row>
    <row r="1108" spans="1:11" hidden="1" x14ac:dyDescent="0.35">
      <c r="A1108">
        <v>564.1</v>
      </c>
      <c r="B1108" s="24">
        <v>43416</v>
      </c>
      <c r="C1108">
        <v>1</v>
      </c>
      <c r="D1108">
        <v>10</v>
      </c>
      <c r="E1108" t="s">
        <v>98</v>
      </c>
      <c r="F1108" s="15">
        <v>-2341</v>
      </c>
      <c r="G1108" t="str">
        <f>_xlfn.XLOOKUP(tbl_GL[[#This Row],[Account_key]],tbl_COA[Account_key],tbl_COA[Class],"Not Found")</f>
        <v>Assets</v>
      </c>
      <c r="H1108" t="str">
        <f>_xlfn.XLOOKUP(tbl_GL[[#This Row],[Account_key]],tbl_COA[Account_key],tbl_COA[SubClass],"Not Found")</f>
        <v>Assets</v>
      </c>
      <c r="I1108" t="str">
        <f>_xlfn.XLOOKUP(tbl_GL[[#This Row],[Account_key]],tbl_COA[Account_key],tbl_COA[SubClass2],"Not Found")</f>
        <v>Current Assets</v>
      </c>
      <c r="J1108" t="str">
        <f>_xlfn.XLOOKUP(tbl_GL[[#This Row],[Account_key]],tbl_COA[Account_key],tbl_COA[SubAccount],,0)</f>
        <v>Cash at Bank</v>
      </c>
      <c r="K1108">
        <f>YEAR(tbl_GL[[#This Row],[Date]])</f>
        <v>2018</v>
      </c>
    </row>
    <row r="1109" spans="1:11" hidden="1" x14ac:dyDescent="0.35">
      <c r="A1109">
        <v>564.20000000000005</v>
      </c>
      <c r="B1109" s="24">
        <v>43416</v>
      </c>
      <c r="C1109">
        <v>1</v>
      </c>
      <c r="D1109">
        <v>120</v>
      </c>
      <c r="E1109" t="s">
        <v>98</v>
      </c>
      <c r="F1109" s="15">
        <v>-2341</v>
      </c>
      <c r="G1109" t="str">
        <f>_xlfn.XLOOKUP(tbl_GL[[#This Row],[Account_key]],tbl_COA[Account_key],tbl_COA[Class],"Not Found")</f>
        <v>Liabilities and Owners Equity</v>
      </c>
      <c r="H1109" t="str">
        <f>_xlfn.XLOOKUP(tbl_GL[[#This Row],[Account_key]],tbl_COA[Account_key],tbl_COA[SubClass],"Not Found")</f>
        <v>Liabilities</v>
      </c>
      <c r="I1109" t="str">
        <f>_xlfn.XLOOKUP(tbl_GL[[#This Row],[Account_key]],tbl_COA[Account_key],tbl_COA[SubClass2],"Not Found")</f>
        <v>Current Liabilities</v>
      </c>
      <c r="J1109" t="str">
        <f>_xlfn.XLOOKUP(tbl_GL[[#This Row],[Account_key]],tbl_COA[Account_key],tbl_COA[SubAccount],,0)</f>
        <v>Accrued Expenses</v>
      </c>
      <c r="K1109">
        <f>YEAR(tbl_GL[[#This Row],[Date]])</f>
        <v>2018</v>
      </c>
    </row>
    <row r="1110" spans="1:11" hidden="1" x14ac:dyDescent="0.35">
      <c r="A1110">
        <v>565.1</v>
      </c>
      <c r="B1110" s="24">
        <v>43417</v>
      </c>
      <c r="C1110">
        <v>1</v>
      </c>
      <c r="D1110">
        <v>10</v>
      </c>
      <c r="E1110" t="s">
        <v>98</v>
      </c>
      <c r="F1110" s="14">
        <v>-2431</v>
      </c>
      <c r="G1110" t="str">
        <f>_xlfn.XLOOKUP(tbl_GL[[#This Row],[Account_key]],tbl_COA[Account_key],tbl_COA[Class],"Not Found")</f>
        <v>Assets</v>
      </c>
      <c r="H1110" t="str">
        <f>_xlfn.XLOOKUP(tbl_GL[[#This Row],[Account_key]],tbl_COA[Account_key],tbl_COA[SubClass],"Not Found")</f>
        <v>Assets</v>
      </c>
      <c r="I1110" t="str">
        <f>_xlfn.XLOOKUP(tbl_GL[[#This Row],[Account_key]],tbl_COA[Account_key],tbl_COA[SubClass2],"Not Found")</f>
        <v>Current Assets</v>
      </c>
      <c r="J1110" t="str">
        <f>_xlfn.XLOOKUP(tbl_GL[[#This Row],[Account_key]],tbl_COA[Account_key],tbl_COA[SubAccount],,0)</f>
        <v>Cash at Bank</v>
      </c>
      <c r="K1110">
        <f>YEAR(tbl_GL[[#This Row],[Date]])</f>
        <v>2018</v>
      </c>
    </row>
    <row r="1111" spans="1:11" hidden="1" x14ac:dyDescent="0.35">
      <c r="A1111">
        <v>565.20000000000005</v>
      </c>
      <c r="B1111" s="24">
        <v>43417</v>
      </c>
      <c r="C1111">
        <v>1</v>
      </c>
      <c r="D1111">
        <v>120</v>
      </c>
      <c r="E1111" t="s">
        <v>98</v>
      </c>
      <c r="F1111" s="14">
        <v>-2431</v>
      </c>
      <c r="G1111" t="str">
        <f>_xlfn.XLOOKUP(tbl_GL[[#This Row],[Account_key]],tbl_COA[Account_key],tbl_COA[Class],"Not Found")</f>
        <v>Liabilities and Owners Equity</v>
      </c>
      <c r="H1111" t="str">
        <f>_xlfn.XLOOKUP(tbl_GL[[#This Row],[Account_key]],tbl_COA[Account_key],tbl_COA[SubClass],"Not Found")</f>
        <v>Liabilities</v>
      </c>
      <c r="I1111" t="str">
        <f>_xlfn.XLOOKUP(tbl_GL[[#This Row],[Account_key]],tbl_COA[Account_key],tbl_COA[SubClass2],"Not Found")</f>
        <v>Current Liabilities</v>
      </c>
      <c r="J1111" t="str">
        <f>_xlfn.XLOOKUP(tbl_GL[[#This Row],[Account_key]],tbl_COA[Account_key],tbl_COA[SubAccount],,0)</f>
        <v>Accrued Expenses</v>
      </c>
      <c r="K1111">
        <f>YEAR(tbl_GL[[#This Row],[Date]])</f>
        <v>2018</v>
      </c>
    </row>
    <row r="1112" spans="1:11" hidden="1" x14ac:dyDescent="0.35">
      <c r="A1112">
        <v>566.1</v>
      </c>
      <c r="B1112" s="24">
        <v>43417</v>
      </c>
      <c r="C1112">
        <v>1</v>
      </c>
      <c r="D1112">
        <v>300</v>
      </c>
      <c r="E1112" t="s">
        <v>97</v>
      </c>
      <c r="F1112" s="14">
        <v>-2595</v>
      </c>
      <c r="G1112" t="str">
        <f>_xlfn.XLOOKUP(tbl_GL[[#This Row],[Account_key]],tbl_COA[Account_key],tbl_COA[Class],"Not Found")</f>
        <v>Operating account</v>
      </c>
      <c r="H1112" t="str">
        <f>_xlfn.XLOOKUP(tbl_GL[[#This Row],[Account_key]],tbl_COA[Account_key],tbl_COA[SubClass],"Not Found")</f>
        <v>Operating Expenses</v>
      </c>
      <c r="I1112" t="str">
        <f>_xlfn.XLOOKUP(tbl_GL[[#This Row],[Account_key]],tbl_COA[Account_key],tbl_COA[SubClass2],"Not Found")</f>
        <v>Administration</v>
      </c>
      <c r="J1112" t="str">
        <f>_xlfn.XLOOKUP(tbl_GL[[#This Row],[Account_key]],tbl_COA[Account_key],tbl_COA[SubAccount],,0)</f>
        <v>Entertainment</v>
      </c>
      <c r="K1112">
        <f>YEAR(tbl_GL[[#This Row],[Date]])</f>
        <v>2018</v>
      </c>
    </row>
    <row r="1113" spans="1:11" hidden="1" x14ac:dyDescent="0.35">
      <c r="A1113">
        <v>566.20000000000005</v>
      </c>
      <c r="B1113" s="24">
        <v>43417</v>
      </c>
      <c r="C1113">
        <v>1</v>
      </c>
      <c r="D1113">
        <v>120</v>
      </c>
      <c r="E1113" t="s">
        <v>97</v>
      </c>
      <c r="F1113" s="14">
        <v>2595</v>
      </c>
      <c r="G1113" t="str">
        <f>_xlfn.XLOOKUP(tbl_GL[[#This Row],[Account_key]],tbl_COA[Account_key],tbl_COA[Class],"Not Found")</f>
        <v>Liabilities and Owners Equity</v>
      </c>
      <c r="H1113" t="str">
        <f>_xlfn.XLOOKUP(tbl_GL[[#This Row],[Account_key]],tbl_COA[Account_key],tbl_COA[SubClass],"Not Found")</f>
        <v>Liabilities</v>
      </c>
      <c r="I1113" t="str">
        <f>_xlfn.XLOOKUP(tbl_GL[[#This Row],[Account_key]],tbl_COA[Account_key],tbl_COA[SubClass2],"Not Found")</f>
        <v>Current Liabilities</v>
      </c>
      <c r="J1113" t="str">
        <f>_xlfn.XLOOKUP(tbl_GL[[#This Row],[Account_key]],tbl_COA[Account_key],tbl_COA[SubAccount],,0)</f>
        <v>Accrued Expenses</v>
      </c>
      <c r="K1113">
        <f>YEAR(tbl_GL[[#This Row],[Date]])</f>
        <v>2018</v>
      </c>
    </row>
    <row r="1114" spans="1:11" hidden="1" x14ac:dyDescent="0.35">
      <c r="A1114">
        <v>567.1</v>
      </c>
      <c r="B1114" s="24">
        <v>43419</v>
      </c>
      <c r="C1114">
        <v>1</v>
      </c>
      <c r="D1114">
        <v>10</v>
      </c>
      <c r="E1114" t="s">
        <v>112</v>
      </c>
      <c r="F1114" s="14">
        <v>-400</v>
      </c>
      <c r="G1114" t="str">
        <f>_xlfn.XLOOKUP(tbl_GL[[#This Row],[Account_key]],tbl_COA[Account_key],tbl_COA[Class],"Not Found")</f>
        <v>Assets</v>
      </c>
      <c r="H1114" t="str">
        <f>_xlfn.XLOOKUP(tbl_GL[[#This Row],[Account_key]],tbl_COA[Account_key],tbl_COA[SubClass],"Not Found")</f>
        <v>Assets</v>
      </c>
      <c r="I1114" t="str">
        <f>_xlfn.XLOOKUP(tbl_GL[[#This Row],[Account_key]],tbl_COA[Account_key],tbl_COA[SubClass2],"Not Found")</f>
        <v>Current Assets</v>
      </c>
      <c r="J1114" t="str">
        <f>_xlfn.XLOOKUP(tbl_GL[[#This Row],[Account_key]],tbl_COA[Account_key],tbl_COA[SubAccount],,0)</f>
        <v>Cash at Bank</v>
      </c>
      <c r="K1114">
        <f>YEAR(tbl_GL[[#This Row],[Date]])</f>
        <v>2018</v>
      </c>
    </row>
    <row r="1115" spans="1:11" hidden="1" x14ac:dyDescent="0.35">
      <c r="A1115">
        <v>567.20000000000005</v>
      </c>
      <c r="B1115" s="24">
        <v>43419</v>
      </c>
      <c r="C1115">
        <v>1</v>
      </c>
      <c r="D1115">
        <v>121</v>
      </c>
      <c r="E1115" t="s">
        <v>112</v>
      </c>
      <c r="F1115" s="14">
        <v>-400</v>
      </c>
      <c r="G1115" t="str">
        <f>_xlfn.XLOOKUP(tbl_GL[[#This Row],[Account_key]],tbl_COA[Account_key],tbl_COA[Class],"Not Found")</f>
        <v>Liabilities and Owners Equity</v>
      </c>
      <c r="H1115" t="str">
        <f>_xlfn.XLOOKUP(tbl_GL[[#This Row],[Account_key]],tbl_COA[Account_key],tbl_COA[SubClass],"Not Found")</f>
        <v>Liabilities</v>
      </c>
      <c r="I1115" t="str">
        <f>_xlfn.XLOOKUP(tbl_GL[[#This Row],[Account_key]],tbl_COA[Account_key],tbl_COA[SubClass2],"Not Found")</f>
        <v>Current Liabilities</v>
      </c>
      <c r="J1115" t="str">
        <f>_xlfn.XLOOKUP(tbl_GL[[#This Row],[Account_key]],tbl_COA[Account_key],tbl_COA[SubAccount],,0)</f>
        <v>Interest Payable</v>
      </c>
      <c r="K1115">
        <f>YEAR(tbl_GL[[#This Row],[Date]])</f>
        <v>2018</v>
      </c>
    </row>
    <row r="1116" spans="1:11" hidden="1" x14ac:dyDescent="0.35">
      <c r="A1116">
        <v>568.1</v>
      </c>
      <c r="B1116" s="24">
        <v>43419</v>
      </c>
      <c r="C1116">
        <v>1</v>
      </c>
      <c r="D1116">
        <v>300</v>
      </c>
      <c r="E1116" t="s">
        <v>97</v>
      </c>
      <c r="F1116" s="14">
        <v>-2747</v>
      </c>
      <c r="G1116" t="str">
        <f>_xlfn.XLOOKUP(tbl_GL[[#This Row],[Account_key]],tbl_COA[Account_key],tbl_COA[Class],"Not Found")</f>
        <v>Operating account</v>
      </c>
      <c r="H1116" t="str">
        <f>_xlfn.XLOOKUP(tbl_GL[[#This Row],[Account_key]],tbl_COA[Account_key],tbl_COA[SubClass],"Not Found")</f>
        <v>Operating Expenses</v>
      </c>
      <c r="I1116" t="str">
        <f>_xlfn.XLOOKUP(tbl_GL[[#This Row],[Account_key]],tbl_COA[Account_key],tbl_COA[SubClass2],"Not Found")</f>
        <v>Administration</v>
      </c>
      <c r="J1116" t="str">
        <f>_xlfn.XLOOKUP(tbl_GL[[#This Row],[Account_key]],tbl_COA[Account_key],tbl_COA[SubAccount],,0)</f>
        <v>Entertainment</v>
      </c>
      <c r="K1116">
        <f>YEAR(tbl_GL[[#This Row],[Date]])</f>
        <v>2018</v>
      </c>
    </row>
    <row r="1117" spans="1:11" hidden="1" x14ac:dyDescent="0.35">
      <c r="A1117">
        <v>568.20000000000005</v>
      </c>
      <c r="B1117" s="24">
        <v>43419</v>
      </c>
      <c r="C1117">
        <v>1</v>
      </c>
      <c r="D1117">
        <v>120</v>
      </c>
      <c r="E1117" t="s">
        <v>97</v>
      </c>
      <c r="F1117" s="14">
        <v>2747</v>
      </c>
      <c r="G1117" t="str">
        <f>_xlfn.XLOOKUP(tbl_GL[[#This Row],[Account_key]],tbl_COA[Account_key],tbl_COA[Class],"Not Found")</f>
        <v>Liabilities and Owners Equity</v>
      </c>
      <c r="H1117" t="str">
        <f>_xlfn.XLOOKUP(tbl_GL[[#This Row],[Account_key]],tbl_COA[Account_key],tbl_COA[SubClass],"Not Found")</f>
        <v>Liabilities</v>
      </c>
      <c r="I1117" t="str">
        <f>_xlfn.XLOOKUP(tbl_GL[[#This Row],[Account_key]],tbl_COA[Account_key],tbl_COA[SubClass2],"Not Found")</f>
        <v>Current Liabilities</v>
      </c>
      <c r="J1117" t="str">
        <f>_xlfn.XLOOKUP(tbl_GL[[#This Row],[Account_key]],tbl_COA[Account_key],tbl_COA[SubAccount],,0)</f>
        <v>Accrued Expenses</v>
      </c>
      <c r="K1117">
        <f>YEAR(tbl_GL[[#This Row],[Date]])</f>
        <v>2018</v>
      </c>
    </row>
    <row r="1118" spans="1:11" hidden="1" x14ac:dyDescent="0.35">
      <c r="A1118">
        <v>569.1</v>
      </c>
      <c r="B1118" s="24">
        <v>43420</v>
      </c>
      <c r="C1118">
        <v>1</v>
      </c>
      <c r="D1118">
        <v>230</v>
      </c>
      <c r="E1118" t="s">
        <v>4</v>
      </c>
      <c r="F1118" s="14">
        <v>-1721</v>
      </c>
      <c r="G1118" t="str">
        <f>_xlfn.XLOOKUP(tbl_GL[[#This Row],[Account_key]],tbl_COA[Account_key],tbl_COA[Class],"Not Found")</f>
        <v>Trading account</v>
      </c>
      <c r="H1118" t="str">
        <f>_xlfn.XLOOKUP(tbl_GL[[#This Row],[Account_key]],tbl_COA[Account_key],tbl_COA[SubClass],"Not Found")</f>
        <v>Cost of Sales</v>
      </c>
      <c r="I1118" t="str">
        <f>_xlfn.XLOOKUP(tbl_GL[[#This Row],[Account_key]],tbl_COA[Account_key],tbl_COA[SubClass2],"Not Found")</f>
        <v>Cost of Sales</v>
      </c>
      <c r="J1118" t="str">
        <f>_xlfn.XLOOKUP(tbl_GL[[#This Row],[Account_key]],tbl_COA[Account_key],tbl_COA[SubAccount],,0)</f>
        <v>Cost of Sales</v>
      </c>
      <c r="K1118">
        <f>YEAR(tbl_GL[[#This Row],[Date]])</f>
        <v>2018</v>
      </c>
    </row>
    <row r="1119" spans="1:11" hidden="1" x14ac:dyDescent="0.35">
      <c r="A1119">
        <v>569.20000000000005</v>
      </c>
      <c r="B1119" s="24">
        <v>43420</v>
      </c>
      <c r="C1119">
        <v>1</v>
      </c>
      <c r="D1119">
        <v>60</v>
      </c>
      <c r="E1119" t="s">
        <v>4</v>
      </c>
      <c r="F1119" s="14">
        <v>-1721</v>
      </c>
      <c r="G1119" t="str">
        <f>_xlfn.XLOOKUP(tbl_GL[[#This Row],[Account_key]],tbl_COA[Account_key],tbl_COA[Class],"Not Found")</f>
        <v>Assets</v>
      </c>
      <c r="H1119" t="str">
        <f>_xlfn.XLOOKUP(tbl_GL[[#This Row],[Account_key]],tbl_COA[Account_key],tbl_COA[SubClass],"Not Found")</f>
        <v>Assets</v>
      </c>
      <c r="I1119" t="str">
        <f>_xlfn.XLOOKUP(tbl_GL[[#This Row],[Account_key]],tbl_COA[Account_key],tbl_COA[SubClass2],"Not Found")</f>
        <v>Current Assets</v>
      </c>
      <c r="J1119" t="str">
        <f>_xlfn.XLOOKUP(tbl_GL[[#This Row],[Account_key]],tbl_COA[Account_key],tbl_COA[SubAccount],,0)</f>
        <v>Inventory</v>
      </c>
      <c r="K1119">
        <f>YEAR(tbl_GL[[#This Row],[Date]])</f>
        <v>2018</v>
      </c>
    </row>
    <row r="1120" spans="1:11" hidden="1" x14ac:dyDescent="0.35">
      <c r="A1120">
        <v>570.1</v>
      </c>
      <c r="B1120" s="24">
        <v>43420</v>
      </c>
      <c r="C1120">
        <v>1</v>
      </c>
      <c r="D1120">
        <v>210</v>
      </c>
      <c r="E1120" t="s">
        <v>7</v>
      </c>
      <c r="F1120" s="14">
        <v>5735</v>
      </c>
      <c r="G1120" t="str">
        <f>_xlfn.XLOOKUP(tbl_GL[[#This Row],[Account_key]],tbl_COA[Account_key],tbl_COA[Class],"Not Found")</f>
        <v>Trading account</v>
      </c>
      <c r="H1120" t="str">
        <f>_xlfn.XLOOKUP(tbl_GL[[#This Row],[Account_key]],tbl_COA[Account_key],tbl_COA[SubClass],"Not Found")</f>
        <v>Sales</v>
      </c>
      <c r="I1120" t="str">
        <f>_xlfn.XLOOKUP(tbl_GL[[#This Row],[Account_key]],tbl_COA[Account_key],tbl_COA[SubClass2],"Not Found")</f>
        <v>Sales</v>
      </c>
      <c r="J1120" t="str">
        <f>_xlfn.XLOOKUP(tbl_GL[[#This Row],[Account_key]],tbl_COA[Account_key],tbl_COA[SubAccount],,0)</f>
        <v>Sales</v>
      </c>
      <c r="K1120">
        <f>YEAR(tbl_GL[[#This Row],[Date]])</f>
        <v>2018</v>
      </c>
    </row>
    <row r="1121" spans="1:11" hidden="1" x14ac:dyDescent="0.35">
      <c r="A1121">
        <v>570.20000000000005</v>
      </c>
      <c r="B1121" s="24">
        <v>43420</v>
      </c>
      <c r="C1121">
        <v>1</v>
      </c>
      <c r="D1121">
        <v>10</v>
      </c>
      <c r="E1121" t="s">
        <v>7</v>
      </c>
      <c r="F1121" s="14">
        <v>5735</v>
      </c>
      <c r="G1121" t="str">
        <f>_xlfn.XLOOKUP(tbl_GL[[#This Row],[Account_key]],tbl_COA[Account_key],tbl_COA[Class],"Not Found")</f>
        <v>Assets</v>
      </c>
      <c r="H1121" t="str">
        <f>_xlfn.XLOOKUP(tbl_GL[[#This Row],[Account_key]],tbl_COA[Account_key],tbl_COA[SubClass],"Not Found")</f>
        <v>Assets</v>
      </c>
      <c r="I1121" t="str">
        <f>_xlfn.XLOOKUP(tbl_GL[[#This Row],[Account_key]],tbl_COA[Account_key],tbl_COA[SubClass2],"Not Found")</f>
        <v>Current Assets</v>
      </c>
      <c r="J1121" t="str">
        <f>_xlfn.XLOOKUP(tbl_GL[[#This Row],[Account_key]],tbl_COA[Account_key],tbl_COA[SubAccount],,0)</f>
        <v>Cash at Bank</v>
      </c>
      <c r="K1121">
        <f>YEAR(tbl_GL[[#This Row],[Date]])</f>
        <v>2018</v>
      </c>
    </row>
    <row r="1122" spans="1:11" hidden="1" x14ac:dyDescent="0.35">
      <c r="A1122">
        <v>571.1</v>
      </c>
      <c r="B1122" s="24">
        <v>43420</v>
      </c>
      <c r="C1122">
        <v>1</v>
      </c>
      <c r="D1122">
        <v>230</v>
      </c>
      <c r="E1122" t="s">
        <v>4</v>
      </c>
      <c r="F1122" s="14">
        <v>-6855</v>
      </c>
      <c r="G1122" t="str">
        <f>_xlfn.XLOOKUP(tbl_GL[[#This Row],[Account_key]],tbl_COA[Account_key],tbl_COA[Class],"Not Found")</f>
        <v>Trading account</v>
      </c>
      <c r="H1122" t="str">
        <f>_xlfn.XLOOKUP(tbl_GL[[#This Row],[Account_key]],tbl_COA[Account_key],tbl_COA[SubClass],"Not Found")</f>
        <v>Cost of Sales</v>
      </c>
      <c r="I1122" t="str">
        <f>_xlfn.XLOOKUP(tbl_GL[[#This Row],[Account_key]],tbl_COA[Account_key],tbl_COA[SubClass2],"Not Found")</f>
        <v>Cost of Sales</v>
      </c>
      <c r="J1122" t="str">
        <f>_xlfn.XLOOKUP(tbl_GL[[#This Row],[Account_key]],tbl_COA[Account_key],tbl_COA[SubAccount],,0)</f>
        <v>Cost of Sales</v>
      </c>
      <c r="K1122">
        <f>YEAR(tbl_GL[[#This Row],[Date]])</f>
        <v>2018</v>
      </c>
    </row>
    <row r="1123" spans="1:11" hidden="1" x14ac:dyDescent="0.35">
      <c r="A1123">
        <v>571.20000000000005</v>
      </c>
      <c r="B1123" s="24">
        <v>43420</v>
      </c>
      <c r="C1123">
        <v>1</v>
      </c>
      <c r="D1123">
        <v>60</v>
      </c>
      <c r="E1123" t="s">
        <v>4</v>
      </c>
      <c r="F1123" s="14">
        <v>-6855</v>
      </c>
      <c r="G1123" t="str">
        <f>_xlfn.XLOOKUP(tbl_GL[[#This Row],[Account_key]],tbl_COA[Account_key],tbl_COA[Class],"Not Found")</f>
        <v>Assets</v>
      </c>
      <c r="H1123" t="str">
        <f>_xlfn.XLOOKUP(tbl_GL[[#This Row],[Account_key]],tbl_COA[Account_key],tbl_COA[SubClass],"Not Found")</f>
        <v>Assets</v>
      </c>
      <c r="I1123" t="str">
        <f>_xlfn.XLOOKUP(tbl_GL[[#This Row],[Account_key]],tbl_COA[Account_key],tbl_COA[SubClass2],"Not Found")</f>
        <v>Current Assets</v>
      </c>
      <c r="J1123" t="str">
        <f>_xlfn.XLOOKUP(tbl_GL[[#This Row],[Account_key]],tbl_COA[Account_key],tbl_COA[SubAccount],,0)</f>
        <v>Inventory</v>
      </c>
      <c r="K1123">
        <f>YEAR(tbl_GL[[#This Row],[Date]])</f>
        <v>2018</v>
      </c>
    </row>
    <row r="1124" spans="1:11" hidden="1" x14ac:dyDescent="0.35">
      <c r="A1124">
        <v>572.1</v>
      </c>
      <c r="B1124" s="24">
        <v>43420</v>
      </c>
      <c r="C1124">
        <v>1</v>
      </c>
      <c r="D1124">
        <v>210</v>
      </c>
      <c r="E1124" t="s">
        <v>8</v>
      </c>
      <c r="F1124" s="15">
        <v>22850</v>
      </c>
      <c r="G1124" t="str">
        <f>_xlfn.XLOOKUP(tbl_GL[[#This Row],[Account_key]],tbl_COA[Account_key],tbl_COA[Class],"Not Found")</f>
        <v>Trading account</v>
      </c>
      <c r="H1124" t="str">
        <f>_xlfn.XLOOKUP(tbl_GL[[#This Row],[Account_key]],tbl_COA[Account_key],tbl_COA[SubClass],"Not Found")</f>
        <v>Sales</v>
      </c>
      <c r="I1124" t="str">
        <f>_xlfn.XLOOKUP(tbl_GL[[#This Row],[Account_key]],tbl_COA[Account_key],tbl_COA[SubClass2],"Not Found")</f>
        <v>Sales</v>
      </c>
      <c r="J1124" t="str">
        <f>_xlfn.XLOOKUP(tbl_GL[[#This Row],[Account_key]],tbl_COA[Account_key],tbl_COA[SubAccount],,0)</f>
        <v>Sales</v>
      </c>
      <c r="K1124">
        <f>YEAR(tbl_GL[[#This Row],[Date]])</f>
        <v>2018</v>
      </c>
    </row>
    <row r="1125" spans="1:11" hidden="1" x14ac:dyDescent="0.35">
      <c r="A1125">
        <v>572.20000000000005</v>
      </c>
      <c r="B1125" s="24">
        <v>43420</v>
      </c>
      <c r="C1125">
        <v>1</v>
      </c>
      <c r="D1125">
        <v>30</v>
      </c>
      <c r="E1125" t="s">
        <v>8</v>
      </c>
      <c r="F1125" s="15">
        <v>22850</v>
      </c>
      <c r="G1125" t="str">
        <f>_xlfn.XLOOKUP(tbl_GL[[#This Row],[Account_key]],tbl_COA[Account_key],tbl_COA[Class],"Not Found")</f>
        <v>Assets</v>
      </c>
      <c r="H1125" t="str">
        <f>_xlfn.XLOOKUP(tbl_GL[[#This Row],[Account_key]],tbl_COA[Account_key],tbl_COA[SubClass],"Not Found")</f>
        <v>Assets</v>
      </c>
      <c r="I1125" t="str">
        <f>_xlfn.XLOOKUP(tbl_GL[[#This Row],[Account_key]],tbl_COA[Account_key],tbl_COA[SubClass2],"Not Found")</f>
        <v>Current Assets</v>
      </c>
      <c r="J1125" t="str">
        <f>_xlfn.XLOOKUP(tbl_GL[[#This Row],[Account_key]],tbl_COA[Account_key],tbl_COA[SubAccount],,0)</f>
        <v>Trade Receivables</v>
      </c>
      <c r="K1125">
        <f>YEAR(tbl_GL[[#This Row],[Date]])</f>
        <v>2018</v>
      </c>
    </row>
    <row r="1126" spans="1:11" hidden="1" x14ac:dyDescent="0.35">
      <c r="A1126">
        <v>573.1</v>
      </c>
      <c r="B1126" s="24">
        <v>43423</v>
      </c>
      <c r="C1126">
        <v>1</v>
      </c>
      <c r="D1126">
        <v>260</v>
      </c>
      <c r="E1126" t="s">
        <v>97</v>
      </c>
      <c r="F1126" s="14">
        <v>-2584</v>
      </c>
      <c r="G1126" t="str">
        <f>_xlfn.XLOOKUP(tbl_GL[[#This Row],[Account_key]],tbl_COA[Account_key],tbl_COA[Class],"Not Found")</f>
        <v>Operating account</v>
      </c>
      <c r="H1126" t="str">
        <f>_xlfn.XLOOKUP(tbl_GL[[#This Row],[Account_key]],tbl_COA[Account_key],tbl_COA[SubClass],"Not Found")</f>
        <v>Operating Expenses</v>
      </c>
      <c r="I1126" t="str">
        <f>_xlfn.XLOOKUP(tbl_GL[[#This Row],[Account_key]],tbl_COA[Account_key],tbl_COA[SubClass2],"Not Found")</f>
        <v>Marketing</v>
      </c>
      <c r="J1126" t="str">
        <f>_xlfn.XLOOKUP(tbl_GL[[#This Row],[Account_key]],tbl_COA[Account_key],tbl_COA[SubAccount],,0)</f>
        <v>Commissions</v>
      </c>
      <c r="K1126">
        <f>YEAR(tbl_GL[[#This Row],[Date]])</f>
        <v>2018</v>
      </c>
    </row>
    <row r="1127" spans="1:11" hidden="1" x14ac:dyDescent="0.35">
      <c r="A1127">
        <v>573.20000000000005</v>
      </c>
      <c r="B1127" s="24">
        <v>43423</v>
      </c>
      <c r="C1127">
        <v>1</v>
      </c>
      <c r="D1127">
        <v>120</v>
      </c>
      <c r="E1127" t="s">
        <v>97</v>
      </c>
      <c r="F1127" s="14">
        <v>2584</v>
      </c>
      <c r="G1127" t="str">
        <f>_xlfn.XLOOKUP(tbl_GL[[#This Row],[Account_key]],tbl_COA[Account_key],tbl_COA[Class],"Not Found")</f>
        <v>Liabilities and Owners Equity</v>
      </c>
      <c r="H1127" t="str">
        <f>_xlfn.XLOOKUP(tbl_GL[[#This Row],[Account_key]],tbl_COA[Account_key],tbl_COA[SubClass],"Not Found")</f>
        <v>Liabilities</v>
      </c>
      <c r="I1127" t="str">
        <f>_xlfn.XLOOKUP(tbl_GL[[#This Row],[Account_key]],tbl_COA[Account_key],tbl_COA[SubClass2],"Not Found")</f>
        <v>Current Liabilities</v>
      </c>
      <c r="J1127" t="str">
        <f>_xlfn.XLOOKUP(tbl_GL[[#This Row],[Account_key]],tbl_COA[Account_key],tbl_COA[SubAccount],,0)</f>
        <v>Accrued Expenses</v>
      </c>
      <c r="K1127">
        <f>YEAR(tbl_GL[[#This Row],[Date]])</f>
        <v>2018</v>
      </c>
    </row>
    <row r="1128" spans="1:11" hidden="1" x14ac:dyDescent="0.35">
      <c r="A1128">
        <v>574.1</v>
      </c>
      <c r="B1128" s="24">
        <v>43424</v>
      </c>
      <c r="C1128">
        <v>1</v>
      </c>
      <c r="D1128">
        <v>230</v>
      </c>
      <c r="E1128" t="s">
        <v>4</v>
      </c>
      <c r="F1128" s="14">
        <v>-969</v>
      </c>
      <c r="G1128" t="str">
        <f>_xlfn.XLOOKUP(tbl_GL[[#This Row],[Account_key]],tbl_COA[Account_key],tbl_COA[Class],"Not Found")</f>
        <v>Trading account</v>
      </c>
      <c r="H1128" t="str">
        <f>_xlfn.XLOOKUP(tbl_GL[[#This Row],[Account_key]],tbl_COA[Account_key],tbl_COA[SubClass],"Not Found")</f>
        <v>Cost of Sales</v>
      </c>
      <c r="I1128" t="str">
        <f>_xlfn.XLOOKUP(tbl_GL[[#This Row],[Account_key]],tbl_COA[Account_key],tbl_COA[SubClass2],"Not Found")</f>
        <v>Cost of Sales</v>
      </c>
      <c r="J1128" t="str">
        <f>_xlfn.XLOOKUP(tbl_GL[[#This Row],[Account_key]],tbl_COA[Account_key],tbl_COA[SubAccount],,0)</f>
        <v>Cost of Sales</v>
      </c>
      <c r="K1128">
        <f>YEAR(tbl_GL[[#This Row],[Date]])</f>
        <v>2018</v>
      </c>
    </row>
    <row r="1129" spans="1:11" hidden="1" x14ac:dyDescent="0.35">
      <c r="A1129">
        <v>574.20000000000005</v>
      </c>
      <c r="B1129" s="24">
        <v>43424</v>
      </c>
      <c r="C1129">
        <v>1</v>
      </c>
      <c r="D1129">
        <v>60</v>
      </c>
      <c r="E1129" t="s">
        <v>4</v>
      </c>
      <c r="F1129" s="14">
        <v>-969</v>
      </c>
      <c r="G1129" t="str">
        <f>_xlfn.XLOOKUP(tbl_GL[[#This Row],[Account_key]],tbl_COA[Account_key],tbl_COA[Class],"Not Found")</f>
        <v>Assets</v>
      </c>
      <c r="H1129" t="str">
        <f>_xlfn.XLOOKUP(tbl_GL[[#This Row],[Account_key]],tbl_COA[Account_key],tbl_COA[SubClass],"Not Found")</f>
        <v>Assets</v>
      </c>
      <c r="I1129" t="str">
        <f>_xlfn.XLOOKUP(tbl_GL[[#This Row],[Account_key]],tbl_COA[Account_key],tbl_COA[SubClass2],"Not Found")</f>
        <v>Current Assets</v>
      </c>
      <c r="J1129" t="str">
        <f>_xlfn.XLOOKUP(tbl_GL[[#This Row],[Account_key]],tbl_COA[Account_key],tbl_COA[SubAccount],,0)</f>
        <v>Inventory</v>
      </c>
      <c r="K1129">
        <f>YEAR(tbl_GL[[#This Row],[Date]])</f>
        <v>2018</v>
      </c>
    </row>
    <row r="1130" spans="1:11" hidden="1" x14ac:dyDescent="0.35">
      <c r="A1130">
        <v>575.1</v>
      </c>
      <c r="B1130" s="24">
        <v>43424</v>
      </c>
      <c r="C1130">
        <v>1</v>
      </c>
      <c r="D1130">
        <v>210</v>
      </c>
      <c r="E1130" t="s">
        <v>8</v>
      </c>
      <c r="F1130" s="14">
        <v>3230</v>
      </c>
      <c r="G1130" t="str">
        <f>_xlfn.XLOOKUP(tbl_GL[[#This Row],[Account_key]],tbl_COA[Account_key],tbl_COA[Class],"Not Found")</f>
        <v>Trading account</v>
      </c>
      <c r="H1130" t="str">
        <f>_xlfn.XLOOKUP(tbl_GL[[#This Row],[Account_key]],tbl_COA[Account_key],tbl_COA[SubClass],"Not Found")</f>
        <v>Sales</v>
      </c>
      <c r="I1130" t="str">
        <f>_xlfn.XLOOKUP(tbl_GL[[#This Row],[Account_key]],tbl_COA[Account_key],tbl_COA[SubClass2],"Not Found")</f>
        <v>Sales</v>
      </c>
      <c r="J1130" t="str">
        <f>_xlfn.XLOOKUP(tbl_GL[[#This Row],[Account_key]],tbl_COA[Account_key],tbl_COA[SubAccount],,0)</f>
        <v>Sales</v>
      </c>
      <c r="K1130">
        <f>YEAR(tbl_GL[[#This Row],[Date]])</f>
        <v>2018</v>
      </c>
    </row>
    <row r="1131" spans="1:11" hidden="1" x14ac:dyDescent="0.35">
      <c r="A1131">
        <v>575.20000000000005</v>
      </c>
      <c r="B1131" s="24">
        <v>43424</v>
      </c>
      <c r="C1131">
        <v>1</v>
      </c>
      <c r="D1131">
        <v>30</v>
      </c>
      <c r="E1131" t="s">
        <v>8</v>
      </c>
      <c r="F1131" s="14">
        <v>3230</v>
      </c>
      <c r="G1131" t="str">
        <f>_xlfn.XLOOKUP(tbl_GL[[#This Row],[Account_key]],tbl_COA[Account_key],tbl_COA[Class],"Not Found")</f>
        <v>Assets</v>
      </c>
      <c r="H1131" t="str">
        <f>_xlfn.XLOOKUP(tbl_GL[[#This Row],[Account_key]],tbl_COA[Account_key],tbl_COA[SubClass],"Not Found")</f>
        <v>Assets</v>
      </c>
      <c r="I1131" t="str">
        <f>_xlfn.XLOOKUP(tbl_GL[[#This Row],[Account_key]],tbl_COA[Account_key],tbl_COA[SubClass2],"Not Found")</f>
        <v>Current Assets</v>
      </c>
      <c r="J1131" t="str">
        <f>_xlfn.XLOOKUP(tbl_GL[[#This Row],[Account_key]],tbl_COA[Account_key],tbl_COA[SubAccount],,0)</f>
        <v>Trade Receivables</v>
      </c>
      <c r="K1131">
        <f>YEAR(tbl_GL[[#This Row],[Date]])</f>
        <v>2018</v>
      </c>
    </row>
    <row r="1132" spans="1:11" hidden="1" x14ac:dyDescent="0.35">
      <c r="A1132">
        <v>576.1</v>
      </c>
      <c r="B1132" s="24">
        <v>43424</v>
      </c>
      <c r="C1132">
        <v>1</v>
      </c>
      <c r="D1132">
        <v>30</v>
      </c>
      <c r="E1132" t="s">
        <v>80</v>
      </c>
      <c r="F1132" s="14">
        <v>-23027</v>
      </c>
      <c r="G1132" t="str">
        <f>_xlfn.XLOOKUP(tbl_GL[[#This Row],[Account_key]],tbl_COA[Account_key],tbl_COA[Class],"Not Found")</f>
        <v>Assets</v>
      </c>
      <c r="H1132" t="str">
        <f>_xlfn.XLOOKUP(tbl_GL[[#This Row],[Account_key]],tbl_COA[Account_key],tbl_COA[SubClass],"Not Found")</f>
        <v>Assets</v>
      </c>
      <c r="I1132" t="str">
        <f>_xlfn.XLOOKUP(tbl_GL[[#This Row],[Account_key]],tbl_COA[Account_key],tbl_COA[SubClass2],"Not Found")</f>
        <v>Current Assets</v>
      </c>
      <c r="J1132" t="str">
        <f>_xlfn.XLOOKUP(tbl_GL[[#This Row],[Account_key]],tbl_COA[Account_key],tbl_COA[SubAccount],,0)</f>
        <v>Trade Receivables</v>
      </c>
      <c r="K1132">
        <f>YEAR(tbl_GL[[#This Row],[Date]])</f>
        <v>2018</v>
      </c>
    </row>
    <row r="1133" spans="1:11" hidden="1" x14ac:dyDescent="0.35">
      <c r="A1133">
        <v>576.20000000000005</v>
      </c>
      <c r="B1133" s="24">
        <v>43424</v>
      </c>
      <c r="C1133">
        <v>1</v>
      </c>
      <c r="D1133">
        <v>10</v>
      </c>
      <c r="E1133" t="s">
        <v>80</v>
      </c>
      <c r="F1133" s="14">
        <v>23027</v>
      </c>
      <c r="G1133" t="str">
        <f>_xlfn.XLOOKUP(tbl_GL[[#This Row],[Account_key]],tbl_COA[Account_key],tbl_COA[Class],"Not Found")</f>
        <v>Assets</v>
      </c>
      <c r="H1133" t="str">
        <f>_xlfn.XLOOKUP(tbl_GL[[#This Row],[Account_key]],tbl_COA[Account_key],tbl_COA[SubClass],"Not Found")</f>
        <v>Assets</v>
      </c>
      <c r="I1133" t="str">
        <f>_xlfn.XLOOKUP(tbl_GL[[#This Row],[Account_key]],tbl_COA[Account_key],tbl_COA[SubClass2],"Not Found")</f>
        <v>Current Assets</v>
      </c>
      <c r="J1133" t="str">
        <f>_xlfn.XLOOKUP(tbl_GL[[#This Row],[Account_key]],tbl_COA[Account_key],tbl_COA[SubAccount],,0)</f>
        <v>Cash at Bank</v>
      </c>
      <c r="K1133">
        <f>YEAR(tbl_GL[[#This Row],[Date]])</f>
        <v>2018</v>
      </c>
    </row>
    <row r="1134" spans="1:11" hidden="1" x14ac:dyDescent="0.35">
      <c r="A1134">
        <v>577.1</v>
      </c>
      <c r="B1134" s="24">
        <v>43425</v>
      </c>
      <c r="C1134">
        <v>1</v>
      </c>
      <c r="D1134">
        <v>310</v>
      </c>
      <c r="E1134" t="s">
        <v>97</v>
      </c>
      <c r="F1134" s="14">
        <v>-2004</v>
      </c>
      <c r="G1134" t="str">
        <f>_xlfn.XLOOKUP(tbl_GL[[#This Row],[Account_key]],tbl_COA[Account_key],tbl_COA[Class],"Not Found")</f>
        <v>Operating account</v>
      </c>
      <c r="H1134" t="str">
        <f>_xlfn.XLOOKUP(tbl_GL[[#This Row],[Account_key]],tbl_COA[Account_key],tbl_COA[SubClass],"Not Found")</f>
        <v>Operating Expenses</v>
      </c>
      <c r="I1134" t="str">
        <f>_xlfn.XLOOKUP(tbl_GL[[#This Row],[Account_key]],tbl_COA[Account_key],tbl_COA[SubClass2],"Not Found")</f>
        <v>Administration</v>
      </c>
      <c r="J1134" t="str">
        <f>_xlfn.XLOOKUP(tbl_GL[[#This Row],[Account_key]],tbl_COA[Account_key],tbl_COA[SubAccount],,0)</f>
        <v>Office Supplies</v>
      </c>
      <c r="K1134">
        <f>YEAR(tbl_GL[[#This Row],[Date]])</f>
        <v>2018</v>
      </c>
    </row>
    <row r="1135" spans="1:11" hidden="1" x14ac:dyDescent="0.35">
      <c r="A1135">
        <v>577.20000000000005</v>
      </c>
      <c r="B1135" s="24">
        <v>43425</v>
      </c>
      <c r="C1135">
        <v>1</v>
      </c>
      <c r="D1135">
        <v>120</v>
      </c>
      <c r="E1135" t="s">
        <v>97</v>
      </c>
      <c r="F1135" s="14">
        <v>2004</v>
      </c>
      <c r="G1135" t="str">
        <f>_xlfn.XLOOKUP(tbl_GL[[#This Row],[Account_key]],tbl_COA[Account_key],tbl_COA[Class],"Not Found")</f>
        <v>Liabilities and Owners Equity</v>
      </c>
      <c r="H1135" t="str">
        <f>_xlfn.XLOOKUP(tbl_GL[[#This Row],[Account_key]],tbl_COA[Account_key],tbl_COA[SubClass],"Not Found")</f>
        <v>Liabilities</v>
      </c>
      <c r="I1135" t="str">
        <f>_xlfn.XLOOKUP(tbl_GL[[#This Row],[Account_key]],tbl_COA[Account_key],tbl_COA[SubClass2],"Not Found")</f>
        <v>Current Liabilities</v>
      </c>
      <c r="J1135" t="str">
        <f>_xlfn.XLOOKUP(tbl_GL[[#This Row],[Account_key]],tbl_COA[Account_key],tbl_COA[SubAccount],,0)</f>
        <v>Accrued Expenses</v>
      </c>
      <c r="K1135">
        <f>YEAR(tbl_GL[[#This Row],[Date]])</f>
        <v>2018</v>
      </c>
    </row>
    <row r="1136" spans="1:11" hidden="1" x14ac:dyDescent="0.35">
      <c r="A1136">
        <v>578.1</v>
      </c>
      <c r="B1136" s="24">
        <v>43425</v>
      </c>
      <c r="C1136">
        <v>1</v>
      </c>
      <c r="D1136">
        <v>10</v>
      </c>
      <c r="E1136" t="s">
        <v>98</v>
      </c>
      <c r="F1136" s="14">
        <v>-2533</v>
      </c>
      <c r="G1136" t="str">
        <f>_xlfn.XLOOKUP(tbl_GL[[#This Row],[Account_key]],tbl_COA[Account_key],tbl_COA[Class],"Not Found")</f>
        <v>Assets</v>
      </c>
      <c r="H1136" t="str">
        <f>_xlfn.XLOOKUP(tbl_GL[[#This Row],[Account_key]],tbl_COA[Account_key],tbl_COA[SubClass],"Not Found")</f>
        <v>Assets</v>
      </c>
      <c r="I1136" t="str">
        <f>_xlfn.XLOOKUP(tbl_GL[[#This Row],[Account_key]],tbl_COA[Account_key],tbl_COA[SubClass2],"Not Found")</f>
        <v>Current Assets</v>
      </c>
      <c r="J1136" t="str">
        <f>_xlfn.XLOOKUP(tbl_GL[[#This Row],[Account_key]],tbl_COA[Account_key],tbl_COA[SubAccount],,0)</f>
        <v>Cash at Bank</v>
      </c>
      <c r="K1136">
        <f>YEAR(tbl_GL[[#This Row],[Date]])</f>
        <v>2018</v>
      </c>
    </row>
    <row r="1137" spans="1:11" hidden="1" x14ac:dyDescent="0.35">
      <c r="A1137">
        <v>578.20000000000005</v>
      </c>
      <c r="B1137" s="24">
        <v>43425</v>
      </c>
      <c r="C1137">
        <v>1</v>
      </c>
      <c r="D1137">
        <v>120</v>
      </c>
      <c r="E1137" t="s">
        <v>98</v>
      </c>
      <c r="F1137" s="14">
        <v>-2533</v>
      </c>
      <c r="G1137" t="str">
        <f>_xlfn.XLOOKUP(tbl_GL[[#This Row],[Account_key]],tbl_COA[Account_key],tbl_COA[Class],"Not Found")</f>
        <v>Liabilities and Owners Equity</v>
      </c>
      <c r="H1137" t="str">
        <f>_xlfn.XLOOKUP(tbl_GL[[#This Row],[Account_key]],tbl_COA[Account_key],tbl_COA[SubClass],"Not Found")</f>
        <v>Liabilities</v>
      </c>
      <c r="I1137" t="str">
        <f>_xlfn.XLOOKUP(tbl_GL[[#This Row],[Account_key]],tbl_COA[Account_key],tbl_COA[SubClass2],"Not Found")</f>
        <v>Current Liabilities</v>
      </c>
      <c r="J1137" t="str">
        <f>_xlfn.XLOOKUP(tbl_GL[[#This Row],[Account_key]],tbl_COA[Account_key],tbl_COA[SubAccount],,0)</f>
        <v>Accrued Expenses</v>
      </c>
      <c r="K1137">
        <f>YEAR(tbl_GL[[#This Row],[Date]])</f>
        <v>2018</v>
      </c>
    </row>
    <row r="1138" spans="1:11" hidden="1" x14ac:dyDescent="0.35">
      <c r="A1138">
        <v>579.1</v>
      </c>
      <c r="B1138" s="24">
        <v>43426</v>
      </c>
      <c r="C1138">
        <v>1</v>
      </c>
      <c r="D1138">
        <v>320</v>
      </c>
      <c r="E1138" t="s">
        <v>99</v>
      </c>
      <c r="F1138" s="15">
        <v>-38</v>
      </c>
      <c r="G1138" t="str">
        <f>_xlfn.XLOOKUP(tbl_GL[[#This Row],[Account_key]],tbl_COA[Account_key],tbl_COA[Class],"Not Found")</f>
        <v>Operating account</v>
      </c>
      <c r="H1138" t="str">
        <f>_xlfn.XLOOKUP(tbl_GL[[#This Row],[Account_key]],tbl_COA[Account_key],tbl_COA[SubClass],"Not Found")</f>
        <v>Operating Expenses</v>
      </c>
      <c r="I1138" t="str">
        <f>_xlfn.XLOOKUP(tbl_GL[[#This Row],[Account_key]],tbl_COA[Account_key],tbl_COA[SubClass2],"Not Found")</f>
        <v>Administration</v>
      </c>
      <c r="J1138" t="str">
        <f>_xlfn.XLOOKUP(tbl_GL[[#This Row],[Account_key]],tbl_COA[Account_key],tbl_COA[SubAccount],,0)</f>
        <v>Professional Services</v>
      </c>
      <c r="K1138">
        <f>YEAR(tbl_GL[[#This Row],[Date]])</f>
        <v>2018</v>
      </c>
    </row>
    <row r="1139" spans="1:11" hidden="1" x14ac:dyDescent="0.35">
      <c r="A1139">
        <v>579.20000000000005</v>
      </c>
      <c r="B1139" s="24">
        <v>43426</v>
      </c>
      <c r="C1139">
        <v>1</v>
      </c>
      <c r="D1139">
        <v>20</v>
      </c>
      <c r="E1139" t="s">
        <v>99</v>
      </c>
      <c r="F1139" s="15">
        <v>-38</v>
      </c>
      <c r="G1139" t="str">
        <f>_xlfn.XLOOKUP(tbl_GL[[#This Row],[Account_key]],tbl_COA[Account_key],tbl_COA[Class],"Not Found")</f>
        <v>Assets</v>
      </c>
      <c r="H1139" t="str">
        <f>_xlfn.XLOOKUP(tbl_GL[[#This Row],[Account_key]],tbl_COA[Account_key],tbl_COA[SubClass],"Not Found")</f>
        <v>Assets</v>
      </c>
      <c r="I1139" t="str">
        <f>_xlfn.XLOOKUP(tbl_GL[[#This Row],[Account_key]],tbl_COA[Account_key],tbl_COA[SubClass2],"Not Found")</f>
        <v>Current Assets</v>
      </c>
      <c r="J1139" t="str">
        <f>_xlfn.XLOOKUP(tbl_GL[[#This Row],[Account_key]],tbl_COA[Account_key],tbl_COA[SubAccount],,0)</f>
        <v>Cash in hand</v>
      </c>
      <c r="K1139">
        <f>YEAR(tbl_GL[[#This Row],[Date]])</f>
        <v>2018</v>
      </c>
    </row>
    <row r="1140" spans="1:11" hidden="1" x14ac:dyDescent="0.35">
      <c r="A1140">
        <v>580.1</v>
      </c>
      <c r="B1140" s="24">
        <v>43427</v>
      </c>
      <c r="C1140">
        <v>1</v>
      </c>
      <c r="D1140">
        <v>230</v>
      </c>
      <c r="E1140" t="s">
        <v>4</v>
      </c>
      <c r="F1140" s="14">
        <v>-1635</v>
      </c>
      <c r="G1140" t="str">
        <f>_xlfn.XLOOKUP(tbl_GL[[#This Row],[Account_key]],tbl_COA[Account_key],tbl_COA[Class],"Not Found")</f>
        <v>Trading account</v>
      </c>
      <c r="H1140" t="str">
        <f>_xlfn.XLOOKUP(tbl_GL[[#This Row],[Account_key]],tbl_COA[Account_key],tbl_COA[SubClass],"Not Found")</f>
        <v>Cost of Sales</v>
      </c>
      <c r="I1140" t="str">
        <f>_xlfn.XLOOKUP(tbl_GL[[#This Row],[Account_key]],tbl_COA[Account_key],tbl_COA[SubClass2],"Not Found")</f>
        <v>Cost of Sales</v>
      </c>
      <c r="J1140" t="str">
        <f>_xlfn.XLOOKUP(tbl_GL[[#This Row],[Account_key]],tbl_COA[Account_key],tbl_COA[SubAccount],,0)</f>
        <v>Cost of Sales</v>
      </c>
      <c r="K1140">
        <f>YEAR(tbl_GL[[#This Row],[Date]])</f>
        <v>2018</v>
      </c>
    </row>
    <row r="1141" spans="1:11" hidden="1" x14ac:dyDescent="0.35">
      <c r="A1141">
        <v>580.20000000000005</v>
      </c>
      <c r="B1141" s="24">
        <v>43427</v>
      </c>
      <c r="C1141">
        <v>1</v>
      </c>
      <c r="D1141">
        <v>60</v>
      </c>
      <c r="E1141" t="s">
        <v>4</v>
      </c>
      <c r="F1141" s="15">
        <v>-1635</v>
      </c>
      <c r="G1141" t="str">
        <f>_xlfn.XLOOKUP(tbl_GL[[#This Row],[Account_key]],tbl_COA[Account_key],tbl_COA[Class],"Not Found")</f>
        <v>Assets</v>
      </c>
      <c r="H1141" t="str">
        <f>_xlfn.XLOOKUP(tbl_GL[[#This Row],[Account_key]],tbl_COA[Account_key],tbl_COA[SubClass],"Not Found")</f>
        <v>Assets</v>
      </c>
      <c r="I1141" t="str">
        <f>_xlfn.XLOOKUP(tbl_GL[[#This Row],[Account_key]],tbl_COA[Account_key],tbl_COA[SubClass2],"Not Found")</f>
        <v>Current Assets</v>
      </c>
      <c r="J1141" t="str">
        <f>_xlfn.XLOOKUP(tbl_GL[[#This Row],[Account_key]],tbl_COA[Account_key],tbl_COA[SubAccount],,0)</f>
        <v>Inventory</v>
      </c>
      <c r="K1141">
        <f>YEAR(tbl_GL[[#This Row],[Date]])</f>
        <v>2018</v>
      </c>
    </row>
    <row r="1142" spans="1:11" hidden="1" x14ac:dyDescent="0.35">
      <c r="A1142">
        <v>581.1</v>
      </c>
      <c r="B1142" s="24">
        <v>43427</v>
      </c>
      <c r="C1142">
        <v>1</v>
      </c>
      <c r="D1142">
        <v>310</v>
      </c>
      <c r="E1142" t="s">
        <v>97</v>
      </c>
      <c r="F1142" s="15">
        <v>-2946</v>
      </c>
      <c r="G1142" t="str">
        <f>_xlfn.XLOOKUP(tbl_GL[[#This Row],[Account_key]],tbl_COA[Account_key],tbl_COA[Class],"Not Found")</f>
        <v>Operating account</v>
      </c>
      <c r="H1142" t="str">
        <f>_xlfn.XLOOKUP(tbl_GL[[#This Row],[Account_key]],tbl_COA[Account_key],tbl_COA[SubClass],"Not Found")</f>
        <v>Operating Expenses</v>
      </c>
      <c r="I1142" t="str">
        <f>_xlfn.XLOOKUP(tbl_GL[[#This Row],[Account_key]],tbl_COA[Account_key],tbl_COA[SubClass2],"Not Found")</f>
        <v>Administration</v>
      </c>
      <c r="J1142" t="str">
        <f>_xlfn.XLOOKUP(tbl_GL[[#This Row],[Account_key]],tbl_COA[Account_key],tbl_COA[SubAccount],,0)</f>
        <v>Office Supplies</v>
      </c>
      <c r="K1142">
        <f>YEAR(tbl_GL[[#This Row],[Date]])</f>
        <v>2018</v>
      </c>
    </row>
    <row r="1143" spans="1:11" hidden="1" x14ac:dyDescent="0.35">
      <c r="A1143">
        <v>581.20000000000005</v>
      </c>
      <c r="B1143" s="24">
        <v>43427</v>
      </c>
      <c r="C1143">
        <v>1</v>
      </c>
      <c r="D1143">
        <v>120</v>
      </c>
      <c r="E1143" t="s">
        <v>97</v>
      </c>
      <c r="F1143" s="15">
        <v>2946</v>
      </c>
      <c r="G1143" t="str">
        <f>_xlfn.XLOOKUP(tbl_GL[[#This Row],[Account_key]],tbl_COA[Account_key],tbl_COA[Class],"Not Found")</f>
        <v>Liabilities and Owners Equity</v>
      </c>
      <c r="H1143" t="str">
        <f>_xlfn.XLOOKUP(tbl_GL[[#This Row],[Account_key]],tbl_COA[Account_key],tbl_COA[SubClass],"Not Found")</f>
        <v>Liabilities</v>
      </c>
      <c r="I1143" t="str">
        <f>_xlfn.XLOOKUP(tbl_GL[[#This Row],[Account_key]],tbl_COA[Account_key],tbl_COA[SubClass2],"Not Found")</f>
        <v>Current Liabilities</v>
      </c>
      <c r="J1143" t="str">
        <f>_xlfn.XLOOKUP(tbl_GL[[#This Row],[Account_key]],tbl_COA[Account_key],tbl_COA[SubAccount],,0)</f>
        <v>Accrued Expenses</v>
      </c>
      <c r="K1143">
        <f>YEAR(tbl_GL[[#This Row],[Date]])</f>
        <v>2018</v>
      </c>
    </row>
    <row r="1144" spans="1:11" hidden="1" x14ac:dyDescent="0.35">
      <c r="A1144">
        <v>582.1</v>
      </c>
      <c r="B1144" s="24">
        <v>43427</v>
      </c>
      <c r="C1144">
        <v>1</v>
      </c>
      <c r="D1144">
        <v>210</v>
      </c>
      <c r="E1144" t="s">
        <v>7</v>
      </c>
      <c r="F1144" s="15">
        <v>5449</v>
      </c>
      <c r="G1144" t="str">
        <f>_xlfn.XLOOKUP(tbl_GL[[#This Row],[Account_key]],tbl_COA[Account_key],tbl_COA[Class],"Not Found")</f>
        <v>Trading account</v>
      </c>
      <c r="H1144" t="str">
        <f>_xlfn.XLOOKUP(tbl_GL[[#This Row],[Account_key]],tbl_COA[Account_key],tbl_COA[SubClass],"Not Found")</f>
        <v>Sales</v>
      </c>
      <c r="I1144" t="str">
        <f>_xlfn.XLOOKUP(tbl_GL[[#This Row],[Account_key]],tbl_COA[Account_key],tbl_COA[SubClass2],"Not Found")</f>
        <v>Sales</v>
      </c>
      <c r="J1144" t="str">
        <f>_xlfn.XLOOKUP(tbl_GL[[#This Row],[Account_key]],tbl_COA[Account_key],tbl_COA[SubAccount],,0)</f>
        <v>Sales</v>
      </c>
      <c r="K1144">
        <f>YEAR(tbl_GL[[#This Row],[Date]])</f>
        <v>2018</v>
      </c>
    </row>
    <row r="1145" spans="1:11" hidden="1" x14ac:dyDescent="0.35">
      <c r="A1145">
        <v>582.20000000000005</v>
      </c>
      <c r="B1145" s="24">
        <v>43427</v>
      </c>
      <c r="C1145">
        <v>1</v>
      </c>
      <c r="D1145">
        <v>10</v>
      </c>
      <c r="E1145" t="s">
        <v>7</v>
      </c>
      <c r="F1145" s="15">
        <v>5449</v>
      </c>
      <c r="G1145" t="str">
        <f>_xlfn.XLOOKUP(tbl_GL[[#This Row],[Account_key]],tbl_COA[Account_key],tbl_COA[Class],"Not Found")</f>
        <v>Assets</v>
      </c>
      <c r="H1145" t="str">
        <f>_xlfn.XLOOKUP(tbl_GL[[#This Row],[Account_key]],tbl_COA[Account_key],tbl_COA[SubClass],"Not Found")</f>
        <v>Assets</v>
      </c>
      <c r="I1145" t="str">
        <f>_xlfn.XLOOKUP(tbl_GL[[#This Row],[Account_key]],tbl_COA[Account_key],tbl_COA[SubClass2],"Not Found")</f>
        <v>Current Assets</v>
      </c>
      <c r="J1145" t="str">
        <f>_xlfn.XLOOKUP(tbl_GL[[#This Row],[Account_key]],tbl_COA[Account_key],tbl_COA[SubAccount],,0)</f>
        <v>Cash at Bank</v>
      </c>
      <c r="K1145">
        <f>YEAR(tbl_GL[[#This Row],[Date]])</f>
        <v>2018</v>
      </c>
    </row>
    <row r="1146" spans="1:11" hidden="1" x14ac:dyDescent="0.35">
      <c r="A1146">
        <v>583.1</v>
      </c>
      <c r="B1146" s="24">
        <v>43427</v>
      </c>
      <c r="C1146">
        <v>1</v>
      </c>
      <c r="D1146">
        <v>230</v>
      </c>
      <c r="E1146" t="s">
        <v>4</v>
      </c>
      <c r="F1146" s="14">
        <v>-6543</v>
      </c>
      <c r="G1146" t="str">
        <f>_xlfn.XLOOKUP(tbl_GL[[#This Row],[Account_key]],tbl_COA[Account_key],tbl_COA[Class],"Not Found")</f>
        <v>Trading account</v>
      </c>
      <c r="H1146" t="str">
        <f>_xlfn.XLOOKUP(tbl_GL[[#This Row],[Account_key]],tbl_COA[Account_key],tbl_COA[SubClass],"Not Found")</f>
        <v>Cost of Sales</v>
      </c>
      <c r="I1146" t="str">
        <f>_xlfn.XLOOKUP(tbl_GL[[#This Row],[Account_key]],tbl_COA[Account_key],tbl_COA[SubClass2],"Not Found")</f>
        <v>Cost of Sales</v>
      </c>
      <c r="J1146" t="str">
        <f>_xlfn.XLOOKUP(tbl_GL[[#This Row],[Account_key]],tbl_COA[Account_key],tbl_COA[SubAccount],,0)</f>
        <v>Cost of Sales</v>
      </c>
      <c r="K1146">
        <f>YEAR(tbl_GL[[#This Row],[Date]])</f>
        <v>2018</v>
      </c>
    </row>
    <row r="1147" spans="1:11" hidden="1" x14ac:dyDescent="0.35">
      <c r="A1147">
        <v>583.20000000000005</v>
      </c>
      <c r="B1147" s="24">
        <v>43427</v>
      </c>
      <c r="C1147">
        <v>1</v>
      </c>
      <c r="D1147">
        <v>60</v>
      </c>
      <c r="E1147" t="s">
        <v>4</v>
      </c>
      <c r="F1147" s="15">
        <v>-6543</v>
      </c>
      <c r="G1147" t="str">
        <f>_xlfn.XLOOKUP(tbl_GL[[#This Row],[Account_key]],tbl_COA[Account_key],tbl_COA[Class],"Not Found")</f>
        <v>Assets</v>
      </c>
      <c r="H1147" t="str">
        <f>_xlfn.XLOOKUP(tbl_GL[[#This Row],[Account_key]],tbl_COA[Account_key],tbl_COA[SubClass],"Not Found")</f>
        <v>Assets</v>
      </c>
      <c r="I1147" t="str">
        <f>_xlfn.XLOOKUP(tbl_GL[[#This Row],[Account_key]],tbl_COA[Account_key],tbl_COA[SubClass2],"Not Found")</f>
        <v>Current Assets</v>
      </c>
      <c r="J1147" t="str">
        <f>_xlfn.XLOOKUP(tbl_GL[[#This Row],[Account_key]],tbl_COA[Account_key],tbl_COA[SubAccount],,0)</f>
        <v>Inventory</v>
      </c>
      <c r="K1147">
        <f>YEAR(tbl_GL[[#This Row],[Date]])</f>
        <v>2018</v>
      </c>
    </row>
    <row r="1148" spans="1:11" hidden="1" x14ac:dyDescent="0.35">
      <c r="A1148">
        <v>584.1</v>
      </c>
      <c r="B1148" s="24">
        <v>43427</v>
      </c>
      <c r="C1148">
        <v>1</v>
      </c>
      <c r="D1148">
        <v>210</v>
      </c>
      <c r="E1148" t="s">
        <v>8</v>
      </c>
      <c r="F1148" s="15">
        <v>21809</v>
      </c>
      <c r="G1148" t="str">
        <f>_xlfn.XLOOKUP(tbl_GL[[#This Row],[Account_key]],tbl_COA[Account_key],tbl_COA[Class],"Not Found")</f>
        <v>Trading account</v>
      </c>
      <c r="H1148" t="str">
        <f>_xlfn.XLOOKUP(tbl_GL[[#This Row],[Account_key]],tbl_COA[Account_key],tbl_COA[SubClass],"Not Found")</f>
        <v>Sales</v>
      </c>
      <c r="I1148" t="str">
        <f>_xlfn.XLOOKUP(tbl_GL[[#This Row],[Account_key]],tbl_COA[Account_key],tbl_COA[SubClass2],"Not Found")</f>
        <v>Sales</v>
      </c>
      <c r="J1148" t="str">
        <f>_xlfn.XLOOKUP(tbl_GL[[#This Row],[Account_key]],tbl_COA[Account_key],tbl_COA[SubAccount],,0)</f>
        <v>Sales</v>
      </c>
      <c r="K1148">
        <f>YEAR(tbl_GL[[#This Row],[Date]])</f>
        <v>2018</v>
      </c>
    </row>
    <row r="1149" spans="1:11" hidden="1" x14ac:dyDescent="0.35">
      <c r="A1149">
        <v>584.20000000000005</v>
      </c>
      <c r="B1149" s="24">
        <v>43427</v>
      </c>
      <c r="C1149">
        <v>1</v>
      </c>
      <c r="D1149">
        <v>30</v>
      </c>
      <c r="E1149" t="s">
        <v>8</v>
      </c>
      <c r="F1149" s="15">
        <v>21809</v>
      </c>
      <c r="G1149" t="str">
        <f>_xlfn.XLOOKUP(tbl_GL[[#This Row],[Account_key]],tbl_COA[Account_key],tbl_COA[Class],"Not Found")</f>
        <v>Assets</v>
      </c>
      <c r="H1149" t="str">
        <f>_xlfn.XLOOKUP(tbl_GL[[#This Row],[Account_key]],tbl_COA[Account_key],tbl_COA[SubClass],"Not Found")</f>
        <v>Assets</v>
      </c>
      <c r="I1149" t="str">
        <f>_xlfn.XLOOKUP(tbl_GL[[#This Row],[Account_key]],tbl_COA[Account_key],tbl_COA[SubClass2],"Not Found")</f>
        <v>Current Assets</v>
      </c>
      <c r="J1149" t="str">
        <f>_xlfn.XLOOKUP(tbl_GL[[#This Row],[Account_key]],tbl_COA[Account_key],tbl_COA[SubAccount],,0)</f>
        <v>Trade Receivables</v>
      </c>
      <c r="K1149">
        <f>YEAR(tbl_GL[[#This Row],[Date]])</f>
        <v>2018</v>
      </c>
    </row>
    <row r="1150" spans="1:11" hidden="1" x14ac:dyDescent="0.35">
      <c r="A1150">
        <v>585.1</v>
      </c>
      <c r="B1150" s="24">
        <v>43428</v>
      </c>
      <c r="C1150">
        <v>1</v>
      </c>
      <c r="D1150">
        <v>10</v>
      </c>
      <c r="E1150" t="s">
        <v>98</v>
      </c>
      <c r="F1150" s="15">
        <v>-3079</v>
      </c>
      <c r="G1150" t="str">
        <f>_xlfn.XLOOKUP(tbl_GL[[#This Row],[Account_key]],tbl_COA[Account_key],tbl_COA[Class],"Not Found")</f>
        <v>Assets</v>
      </c>
      <c r="H1150" t="str">
        <f>_xlfn.XLOOKUP(tbl_GL[[#This Row],[Account_key]],tbl_COA[Account_key],tbl_COA[SubClass],"Not Found")</f>
        <v>Assets</v>
      </c>
      <c r="I1150" t="str">
        <f>_xlfn.XLOOKUP(tbl_GL[[#This Row],[Account_key]],tbl_COA[Account_key],tbl_COA[SubClass2],"Not Found")</f>
        <v>Current Assets</v>
      </c>
      <c r="J1150" t="str">
        <f>_xlfn.XLOOKUP(tbl_GL[[#This Row],[Account_key]],tbl_COA[Account_key],tbl_COA[SubAccount],,0)</f>
        <v>Cash at Bank</v>
      </c>
      <c r="K1150">
        <f>YEAR(tbl_GL[[#This Row],[Date]])</f>
        <v>2018</v>
      </c>
    </row>
    <row r="1151" spans="1:11" hidden="1" x14ac:dyDescent="0.35">
      <c r="A1151">
        <v>585.20000000000005</v>
      </c>
      <c r="B1151" s="24">
        <v>43428</v>
      </c>
      <c r="C1151">
        <v>1</v>
      </c>
      <c r="D1151">
        <v>120</v>
      </c>
      <c r="E1151" t="s">
        <v>98</v>
      </c>
      <c r="F1151" s="15">
        <v>-3079</v>
      </c>
      <c r="G1151" t="str">
        <f>_xlfn.XLOOKUP(tbl_GL[[#This Row],[Account_key]],tbl_COA[Account_key],tbl_COA[Class],"Not Found")</f>
        <v>Liabilities and Owners Equity</v>
      </c>
      <c r="H1151" t="str">
        <f>_xlfn.XLOOKUP(tbl_GL[[#This Row],[Account_key]],tbl_COA[Account_key],tbl_COA[SubClass],"Not Found")</f>
        <v>Liabilities</v>
      </c>
      <c r="I1151" t="str">
        <f>_xlfn.XLOOKUP(tbl_GL[[#This Row],[Account_key]],tbl_COA[Account_key],tbl_COA[SubClass2],"Not Found")</f>
        <v>Current Liabilities</v>
      </c>
      <c r="J1151" t="str">
        <f>_xlfn.XLOOKUP(tbl_GL[[#This Row],[Account_key]],tbl_COA[Account_key],tbl_COA[SubAccount],,0)</f>
        <v>Accrued Expenses</v>
      </c>
      <c r="K1151">
        <f>YEAR(tbl_GL[[#This Row],[Date]])</f>
        <v>2018</v>
      </c>
    </row>
    <row r="1152" spans="1:11" hidden="1" x14ac:dyDescent="0.35">
      <c r="A1152">
        <v>586.1</v>
      </c>
      <c r="B1152" s="24">
        <v>43429</v>
      </c>
      <c r="C1152">
        <v>1</v>
      </c>
      <c r="D1152">
        <v>10</v>
      </c>
      <c r="E1152" t="s">
        <v>98</v>
      </c>
      <c r="F1152" s="14">
        <v>-2067</v>
      </c>
      <c r="G1152" t="str">
        <f>_xlfn.XLOOKUP(tbl_GL[[#This Row],[Account_key]],tbl_COA[Account_key],tbl_COA[Class],"Not Found")</f>
        <v>Assets</v>
      </c>
      <c r="H1152" t="str">
        <f>_xlfn.XLOOKUP(tbl_GL[[#This Row],[Account_key]],tbl_COA[Account_key],tbl_COA[SubClass],"Not Found")</f>
        <v>Assets</v>
      </c>
      <c r="I1152" t="str">
        <f>_xlfn.XLOOKUP(tbl_GL[[#This Row],[Account_key]],tbl_COA[Account_key],tbl_COA[SubClass2],"Not Found")</f>
        <v>Current Assets</v>
      </c>
      <c r="J1152" t="str">
        <f>_xlfn.XLOOKUP(tbl_GL[[#This Row],[Account_key]],tbl_COA[Account_key],tbl_COA[SubAccount],,0)</f>
        <v>Cash at Bank</v>
      </c>
      <c r="K1152">
        <f>YEAR(tbl_GL[[#This Row],[Date]])</f>
        <v>2018</v>
      </c>
    </row>
    <row r="1153" spans="1:11" hidden="1" x14ac:dyDescent="0.35">
      <c r="A1153">
        <v>586.20000000000005</v>
      </c>
      <c r="B1153" s="24">
        <v>43429</v>
      </c>
      <c r="C1153">
        <v>1</v>
      </c>
      <c r="D1153">
        <v>120</v>
      </c>
      <c r="E1153" t="s">
        <v>98</v>
      </c>
      <c r="F1153" s="14">
        <v>-2067</v>
      </c>
      <c r="G1153" t="str">
        <f>_xlfn.XLOOKUP(tbl_GL[[#This Row],[Account_key]],tbl_COA[Account_key],tbl_COA[Class],"Not Found")</f>
        <v>Liabilities and Owners Equity</v>
      </c>
      <c r="H1153" t="str">
        <f>_xlfn.XLOOKUP(tbl_GL[[#This Row],[Account_key]],tbl_COA[Account_key],tbl_COA[SubClass],"Not Found")</f>
        <v>Liabilities</v>
      </c>
      <c r="I1153" t="str">
        <f>_xlfn.XLOOKUP(tbl_GL[[#This Row],[Account_key]],tbl_COA[Account_key],tbl_COA[SubClass2],"Not Found")</f>
        <v>Current Liabilities</v>
      </c>
      <c r="J1153" t="str">
        <f>_xlfn.XLOOKUP(tbl_GL[[#This Row],[Account_key]],tbl_COA[Account_key],tbl_COA[SubAccount],,0)</f>
        <v>Accrued Expenses</v>
      </c>
      <c r="K1153">
        <f>YEAR(tbl_GL[[#This Row],[Date]])</f>
        <v>2018</v>
      </c>
    </row>
    <row r="1154" spans="1:11" hidden="1" x14ac:dyDescent="0.35">
      <c r="A1154">
        <v>587.1</v>
      </c>
      <c r="B1154" s="24">
        <v>43429</v>
      </c>
      <c r="C1154">
        <v>1</v>
      </c>
      <c r="D1154">
        <v>10</v>
      </c>
      <c r="E1154" t="s">
        <v>98</v>
      </c>
      <c r="F1154" s="14">
        <v>-2309</v>
      </c>
      <c r="G1154" t="str">
        <f>_xlfn.XLOOKUP(tbl_GL[[#This Row],[Account_key]],tbl_COA[Account_key],tbl_COA[Class],"Not Found")</f>
        <v>Assets</v>
      </c>
      <c r="H1154" t="str">
        <f>_xlfn.XLOOKUP(tbl_GL[[#This Row],[Account_key]],tbl_COA[Account_key],tbl_COA[SubClass],"Not Found")</f>
        <v>Assets</v>
      </c>
      <c r="I1154" t="str">
        <f>_xlfn.XLOOKUP(tbl_GL[[#This Row],[Account_key]],tbl_COA[Account_key],tbl_COA[SubClass2],"Not Found")</f>
        <v>Current Assets</v>
      </c>
      <c r="J1154" t="str">
        <f>_xlfn.XLOOKUP(tbl_GL[[#This Row],[Account_key]],tbl_COA[Account_key],tbl_COA[SubAccount],,0)</f>
        <v>Cash at Bank</v>
      </c>
      <c r="K1154">
        <f>YEAR(tbl_GL[[#This Row],[Date]])</f>
        <v>2018</v>
      </c>
    </row>
    <row r="1155" spans="1:11" hidden="1" x14ac:dyDescent="0.35">
      <c r="A1155">
        <v>587.20000000000005</v>
      </c>
      <c r="B1155" s="24">
        <v>43429</v>
      </c>
      <c r="C1155">
        <v>1</v>
      </c>
      <c r="D1155">
        <v>120</v>
      </c>
      <c r="E1155" t="s">
        <v>98</v>
      </c>
      <c r="F1155" s="14">
        <v>-2309</v>
      </c>
      <c r="G1155" t="str">
        <f>_xlfn.XLOOKUP(tbl_GL[[#This Row],[Account_key]],tbl_COA[Account_key],tbl_COA[Class],"Not Found")</f>
        <v>Liabilities and Owners Equity</v>
      </c>
      <c r="H1155" t="str">
        <f>_xlfn.XLOOKUP(tbl_GL[[#This Row],[Account_key]],tbl_COA[Account_key],tbl_COA[SubClass],"Not Found")</f>
        <v>Liabilities</v>
      </c>
      <c r="I1155" t="str">
        <f>_xlfn.XLOOKUP(tbl_GL[[#This Row],[Account_key]],tbl_COA[Account_key],tbl_COA[SubClass2],"Not Found")</f>
        <v>Current Liabilities</v>
      </c>
      <c r="J1155" t="str">
        <f>_xlfn.XLOOKUP(tbl_GL[[#This Row],[Account_key]],tbl_COA[Account_key],tbl_COA[SubAccount],,0)</f>
        <v>Accrued Expenses</v>
      </c>
      <c r="K1155">
        <f>YEAR(tbl_GL[[#This Row],[Date]])</f>
        <v>2018</v>
      </c>
    </row>
    <row r="1156" spans="1:11" hidden="1" x14ac:dyDescent="0.35">
      <c r="A1156">
        <v>588.1</v>
      </c>
      <c r="B1156" s="24">
        <v>43432</v>
      </c>
      <c r="C1156">
        <v>1</v>
      </c>
      <c r="D1156">
        <v>330</v>
      </c>
      <c r="E1156" t="s">
        <v>97</v>
      </c>
      <c r="F1156" s="14">
        <v>-2622</v>
      </c>
      <c r="G1156" t="str">
        <f>_xlfn.XLOOKUP(tbl_GL[[#This Row],[Account_key]],tbl_COA[Account_key],tbl_COA[Class],"Not Found")</f>
        <v>Operating account</v>
      </c>
      <c r="H1156" t="str">
        <f>_xlfn.XLOOKUP(tbl_GL[[#This Row],[Account_key]],tbl_COA[Account_key],tbl_COA[SubClass],"Not Found")</f>
        <v>Operating Expenses</v>
      </c>
      <c r="I1156" t="str">
        <f>_xlfn.XLOOKUP(tbl_GL[[#This Row],[Account_key]],tbl_COA[Account_key],tbl_COA[SubClass2],"Not Found")</f>
        <v>Administration</v>
      </c>
      <c r="J1156" t="str">
        <f>_xlfn.XLOOKUP(tbl_GL[[#This Row],[Account_key]],tbl_COA[Account_key],tbl_COA[SubAccount],,0)</f>
        <v>Telephone</v>
      </c>
      <c r="K1156">
        <f>YEAR(tbl_GL[[#This Row],[Date]])</f>
        <v>2018</v>
      </c>
    </row>
    <row r="1157" spans="1:11" hidden="1" x14ac:dyDescent="0.35">
      <c r="A1157">
        <v>588.20000000000005</v>
      </c>
      <c r="B1157" s="24">
        <v>43432</v>
      </c>
      <c r="C1157">
        <v>1</v>
      </c>
      <c r="D1157">
        <v>120</v>
      </c>
      <c r="E1157" t="s">
        <v>97</v>
      </c>
      <c r="F1157" s="14">
        <v>2622</v>
      </c>
      <c r="G1157" t="str">
        <f>_xlfn.XLOOKUP(tbl_GL[[#This Row],[Account_key]],tbl_COA[Account_key],tbl_COA[Class],"Not Found")</f>
        <v>Liabilities and Owners Equity</v>
      </c>
      <c r="H1157" t="str">
        <f>_xlfn.XLOOKUP(tbl_GL[[#This Row],[Account_key]],tbl_COA[Account_key],tbl_COA[SubClass],"Not Found")</f>
        <v>Liabilities</v>
      </c>
      <c r="I1157" t="str">
        <f>_xlfn.XLOOKUP(tbl_GL[[#This Row],[Account_key]],tbl_COA[Account_key],tbl_COA[SubClass2],"Not Found")</f>
        <v>Current Liabilities</v>
      </c>
      <c r="J1157" t="str">
        <f>_xlfn.XLOOKUP(tbl_GL[[#This Row],[Account_key]],tbl_COA[Account_key],tbl_COA[SubAccount],,0)</f>
        <v>Accrued Expenses</v>
      </c>
      <c r="K1157">
        <f>YEAR(tbl_GL[[#This Row],[Date]])</f>
        <v>2018</v>
      </c>
    </row>
    <row r="1158" spans="1:11" hidden="1" x14ac:dyDescent="0.35">
      <c r="A1158">
        <v>589.1</v>
      </c>
      <c r="B1158" s="24">
        <v>43434</v>
      </c>
      <c r="C1158">
        <v>1</v>
      </c>
      <c r="D1158">
        <v>10</v>
      </c>
      <c r="E1158" t="s">
        <v>110</v>
      </c>
      <c r="F1158">
        <v>99</v>
      </c>
      <c r="G1158" t="str">
        <f>_xlfn.XLOOKUP(tbl_GL[[#This Row],[Account_key]],tbl_COA[Account_key],tbl_COA[Class],"Not Found")</f>
        <v>Assets</v>
      </c>
      <c r="H1158" t="str">
        <f>_xlfn.XLOOKUP(tbl_GL[[#This Row],[Account_key]],tbl_COA[Account_key],tbl_COA[SubClass],"Not Found")</f>
        <v>Assets</v>
      </c>
      <c r="I1158" t="str">
        <f>_xlfn.XLOOKUP(tbl_GL[[#This Row],[Account_key]],tbl_COA[Account_key],tbl_COA[SubClass2],"Not Found")</f>
        <v>Current Assets</v>
      </c>
      <c r="J1158" t="str">
        <f>_xlfn.XLOOKUP(tbl_GL[[#This Row],[Account_key]],tbl_COA[Account_key],tbl_COA[SubAccount],,0)</f>
        <v>Cash at Bank</v>
      </c>
      <c r="K1158">
        <f>YEAR(tbl_GL[[#This Row],[Date]])</f>
        <v>2018</v>
      </c>
    </row>
    <row r="1159" spans="1:11" hidden="1" x14ac:dyDescent="0.35">
      <c r="A1159">
        <v>589.20000000000005</v>
      </c>
      <c r="B1159" s="24">
        <v>43434</v>
      </c>
      <c r="C1159">
        <v>1</v>
      </c>
      <c r="D1159">
        <v>430</v>
      </c>
      <c r="E1159" t="s">
        <v>110</v>
      </c>
      <c r="F1159">
        <v>99</v>
      </c>
      <c r="G1159" t="str">
        <f>_xlfn.XLOOKUP(tbl_GL[[#This Row],[Account_key]],tbl_COA[Account_key],tbl_COA[Class],"Not Found")</f>
        <v>Non-operating</v>
      </c>
      <c r="H1159" t="str">
        <f>_xlfn.XLOOKUP(tbl_GL[[#This Row],[Account_key]],tbl_COA[Account_key],tbl_COA[SubClass],"Not Found")</f>
        <v>Exchange Loss/Gain</v>
      </c>
      <c r="I1159" t="str">
        <f>_xlfn.XLOOKUP(tbl_GL[[#This Row],[Account_key]],tbl_COA[Account_key],tbl_COA[SubClass2],"Not Found")</f>
        <v>Exchange Loss/Gain</v>
      </c>
      <c r="J1159" t="str">
        <f>_xlfn.XLOOKUP(tbl_GL[[#This Row],[Account_key]],tbl_COA[Account_key],tbl_COA[SubAccount],,0)</f>
        <v>Exchange Loss/Gain</v>
      </c>
      <c r="K1159">
        <f>YEAR(tbl_GL[[#This Row],[Date]])</f>
        <v>2018</v>
      </c>
    </row>
    <row r="1160" spans="1:11" hidden="1" x14ac:dyDescent="0.35">
      <c r="A1160">
        <v>590.1</v>
      </c>
      <c r="B1160" s="24">
        <v>43434</v>
      </c>
      <c r="C1160">
        <v>1</v>
      </c>
      <c r="D1160">
        <v>10</v>
      </c>
      <c r="E1160" t="s">
        <v>113</v>
      </c>
      <c r="F1160" s="15">
        <v>301</v>
      </c>
      <c r="G1160" t="str">
        <f>_xlfn.XLOOKUP(tbl_GL[[#This Row],[Account_key]],tbl_COA[Account_key],tbl_COA[Class],"Not Found")</f>
        <v>Assets</v>
      </c>
      <c r="H1160" t="str">
        <f>_xlfn.XLOOKUP(tbl_GL[[#This Row],[Account_key]],tbl_COA[Account_key],tbl_COA[SubClass],"Not Found")</f>
        <v>Assets</v>
      </c>
      <c r="I1160" t="str">
        <f>_xlfn.XLOOKUP(tbl_GL[[#This Row],[Account_key]],tbl_COA[Account_key],tbl_COA[SubClass2],"Not Found")</f>
        <v>Current Assets</v>
      </c>
      <c r="J1160" t="str">
        <f>_xlfn.XLOOKUP(tbl_GL[[#This Row],[Account_key]],tbl_COA[Account_key],tbl_COA[SubAccount],,0)</f>
        <v>Cash at Bank</v>
      </c>
      <c r="K1160">
        <f>YEAR(tbl_GL[[#This Row],[Date]])</f>
        <v>2018</v>
      </c>
    </row>
    <row r="1161" spans="1:11" hidden="1" x14ac:dyDescent="0.35">
      <c r="A1161">
        <v>590.20000000000005</v>
      </c>
      <c r="B1161" s="24">
        <v>43434</v>
      </c>
      <c r="C1161">
        <v>1</v>
      </c>
      <c r="D1161">
        <v>410</v>
      </c>
      <c r="E1161" t="s">
        <v>113</v>
      </c>
      <c r="F1161" s="15">
        <v>301</v>
      </c>
      <c r="G1161" t="str">
        <f>_xlfn.XLOOKUP(tbl_GL[[#This Row],[Account_key]],tbl_COA[Account_key],tbl_COA[Class],"Not Found")</f>
        <v>Non-operating</v>
      </c>
      <c r="H1161" t="str">
        <f>_xlfn.XLOOKUP(tbl_GL[[#This Row],[Account_key]],tbl_COA[Account_key],tbl_COA[SubClass],"Not Found")</f>
        <v>Interest Income</v>
      </c>
      <c r="I1161" t="str">
        <f>_xlfn.XLOOKUP(tbl_GL[[#This Row],[Account_key]],tbl_COA[Account_key],tbl_COA[SubClass2],"Not Found")</f>
        <v>Interest Income</v>
      </c>
      <c r="J1161" t="str">
        <f>_xlfn.XLOOKUP(tbl_GL[[#This Row],[Account_key]],tbl_COA[Account_key],tbl_COA[SubAccount],,0)</f>
        <v>Interest Income</v>
      </c>
      <c r="K1161">
        <f>YEAR(tbl_GL[[#This Row],[Date]])</f>
        <v>2018</v>
      </c>
    </row>
    <row r="1162" spans="1:11" hidden="1" x14ac:dyDescent="0.35">
      <c r="A1162">
        <v>591.1</v>
      </c>
      <c r="B1162" s="24">
        <v>43434</v>
      </c>
      <c r="C1162">
        <v>1</v>
      </c>
      <c r="D1162">
        <v>440</v>
      </c>
      <c r="E1162" t="s">
        <v>112</v>
      </c>
      <c r="F1162">
        <v>-400</v>
      </c>
      <c r="G1162" t="str">
        <f>_xlfn.XLOOKUP(tbl_GL[[#This Row],[Account_key]],tbl_COA[Account_key],tbl_COA[Class],"Not Found")</f>
        <v>Interest &amp; Tax</v>
      </c>
      <c r="H1162" t="str">
        <f>_xlfn.XLOOKUP(tbl_GL[[#This Row],[Account_key]],tbl_COA[Account_key],tbl_COA[SubClass],"Not Found")</f>
        <v>Interest Expense</v>
      </c>
      <c r="I1162" t="str">
        <f>_xlfn.XLOOKUP(tbl_GL[[#This Row],[Account_key]],tbl_COA[Account_key],tbl_COA[SubClass2],"Not Found")</f>
        <v>Interest Expense</v>
      </c>
      <c r="J1162" t="str">
        <f>_xlfn.XLOOKUP(tbl_GL[[#This Row],[Account_key]],tbl_COA[Account_key],tbl_COA[SubAccount],,0)</f>
        <v>Interest Expense</v>
      </c>
      <c r="K1162">
        <f>YEAR(tbl_GL[[#This Row],[Date]])</f>
        <v>2018</v>
      </c>
    </row>
    <row r="1163" spans="1:11" hidden="1" x14ac:dyDescent="0.35">
      <c r="A1163">
        <v>591.20000000000005</v>
      </c>
      <c r="B1163" s="24">
        <v>43434</v>
      </c>
      <c r="C1163">
        <v>1</v>
      </c>
      <c r="D1163">
        <v>121</v>
      </c>
      <c r="E1163" t="s">
        <v>112</v>
      </c>
      <c r="F1163">
        <v>400</v>
      </c>
      <c r="G1163" t="str">
        <f>_xlfn.XLOOKUP(tbl_GL[[#This Row],[Account_key]],tbl_COA[Account_key],tbl_COA[Class],"Not Found")</f>
        <v>Liabilities and Owners Equity</v>
      </c>
      <c r="H1163" t="str">
        <f>_xlfn.XLOOKUP(tbl_GL[[#This Row],[Account_key]],tbl_COA[Account_key],tbl_COA[SubClass],"Not Found")</f>
        <v>Liabilities</v>
      </c>
      <c r="I1163" t="str">
        <f>_xlfn.XLOOKUP(tbl_GL[[#This Row],[Account_key]],tbl_COA[Account_key],tbl_COA[SubClass2],"Not Found")</f>
        <v>Current Liabilities</v>
      </c>
      <c r="J1163" t="str">
        <f>_xlfn.XLOOKUP(tbl_GL[[#This Row],[Account_key]],tbl_COA[Account_key],tbl_COA[SubAccount],,0)</f>
        <v>Interest Payable</v>
      </c>
      <c r="K1163">
        <f>YEAR(tbl_GL[[#This Row],[Date]])</f>
        <v>2018</v>
      </c>
    </row>
    <row r="1164" spans="1:11" hidden="1" x14ac:dyDescent="0.35">
      <c r="A1164">
        <v>592.1</v>
      </c>
      <c r="B1164" s="24">
        <v>43434</v>
      </c>
      <c r="C1164">
        <v>1</v>
      </c>
      <c r="D1164">
        <v>400</v>
      </c>
      <c r="E1164" t="s">
        <v>104</v>
      </c>
      <c r="F1164" s="14">
        <v>-500</v>
      </c>
      <c r="G1164" t="str">
        <f>_xlfn.XLOOKUP(tbl_GL[[#This Row],[Account_key]],tbl_COA[Account_key],tbl_COA[Class],"Not Found")</f>
        <v>Operating account</v>
      </c>
      <c r="H1164" t="str">
        <f>_xlfn.XLOOKUP(tbl_GL[[#This Row],[Account_key]],tbl_COA[Account_key],tbl_COA[SubClass],"Not Found")</f>
        <v>Depreciation &amp; Amortization</v>
      </c>
      <c r="I1164" t="str">
        <f>_xlfn.XLOOKUP(tbl_GL[[#This Row],[Account_key]],tbl_COA[Account_key],tbl_COA[SubClass2],"Not Found")</f>
        <v>Amortization</v>
      </c>
      <c r="J1164" t="str">
        <f>_xlfn.XLOOKUP(tbl_GL[[#This Row],[Account_key]],tbl_COA[Account_key],tbl_COA[SubAccount],,0)</f>
        <v>Amortization of Intangible Assets</v>
      </c>
      <c r="K1164">
        <f>YEAR(tbl_GL[[#This Row],[Date]])</f>
        <v>2018</v>
      </c>
    </row>
    <row r="1165" spans="1:11" hidden="1" x14ac:dyDescent="0.35">
      <c r="A1165">
        <v>592.20000000000005</v>
      </c>
      <c r="B1165" s="24">
        <v>43434</v>
      </c>
      <c r="C1165">
        <v>1</v>
      </c>
      <c r="D1165">
        <v>100</v>
      </c>
      <c r="E1165" t="s">
        <v>104</v>
      </c>
      <c r="F1165" s="14">
        <v>-500</v>
      </c>
      <c r="G1165" t="str">
        <f>_xlfn.XLOOKUP(tbl_GL[[#This Row],[Account_key]],tbl_COA[Account_key],tbl_COA[Class],"Not Found")</f>
        <v>Assets</v>
      </c>
      <c r="H1165" t="str">
        <f>_xlfn.XLOOKUP(tbl_GL[[#This Row],[Account_key]],tbl_COA[Account_key],tbl_COA[SubClass],"Not Found")</f>
        <v>Assets</v>
      </c>
      <c r="I1165" t="str">
        <f>_xlfn.XLOOKUP(tbl_GL[[#This Row],[Account_key]],tbl_COA[Account_key],tbl_COA[SubClass2],"Not Found")</f>
        <v>Non-Current Assets</v>
      </c>
      <c r="J1165" t="str">
        <f>_xlfn.XLOOKUP(tbl_GL[[#This Row],[Account_key]],tbl_COA[Account_key],tbl_COA[SubAccount],,0)</f>
        <v>Patents and trademarks</v>
      </c>
      <c r="K1165">
        <f>YEAR(tbl_GL[[#This Row],[Date]])</f>
        <v>2018</v>
      </c>
    </row>
    <row r="1166" spans="1:11" hidden="1" x14ac:dyDescent="0.35">
      <c r="A1166">
        <v>593.1</v>
      </c>
      <c r="B1166" s="24">
        <v>43434</v>
      </c>
      <c r="C1166">
        <v>1</v>
      </c>
      <c r="D1166">
        <v>230</v>
      </c>
      <c r="E1166" t="s">
        <v>4</v>
      </c>
      <c r="F1166" s="14">
        <v>-1682</v>
      </c>
      <c r="G1166" t="str">
        <f>_xlfn.XLOOKUP(tbl_GL[[#This Row],[Account_key]],tbl_COA[Account_key],tbl_COA[Class],"Not Found")</f>
        <v>Trading account</v>
      </c>
      <c r="H1166" t="str">
        <f>_xlfn.XLOOKUP(tbl_GL[[#This Row],[Account_key]],tbl_COA[Account_key],tbl_COA[SubClass],"Not Found")</f>
        <v>Cost of Sales</v>
      </c>
      <c r="I1166" t="str">
        <f>_xlfn.XLOOKUP(tbl_GL[[#This Row],[Account_key]],tbl_COA[Account_key],tbl_COA[SubClass2],"Not Found")</f>
        <v>Cost of Sales</v>
      </c>
      <c r="J1166" t="str">
        <f>_xlfn.XLOOKUP(tbl_GL[[#This Row],[Account_key]],tbl_COA[Account_key],tbl_COA[SubAccount],,0)</f>
        <v>Cost of Sales</v>
      </c>
      <c r="K1166">
        <f>YEAR(tbl_GL[[#This Row],[Date]])</f>
        <v>2018</v>
      </c>
    </row>
    <row r="1167" spans="1:11" hidden="1" x14ac:dyDescent="0.35">
      <c r="A1167">
        <v>593.20000000000005</v>
      </c>
      <c r="B1167" s="24">
        <v>43434</v>
      </c>
      <c r="C1167">
        <v>1</v>
      </c>
      <c r="D1167">
        <v>60</v>
      </c>
      <c r="E1167" t="s">
        <v>4</v>
      </c>
      <c r="F1167" s="14">
        <v>-1682</v>
      </c>
      <c r="G1167" t="str">
        <f>_xlfn.XLOOKUP(tbl_GL[[#This Row],[Account_key]],tbl_COA[Account_key],tbl_COA[Class],"Not Found")</f>
        <v>Assets</v>
      </c>
      <c r="H1167" t="str">
        <f>_xlfn.XLOOKUP(tbl_GL[[#This Row],[Account_key]],tbl_COA[Account_key],tbl_COA[SubClass],"Not Found")</f>
        <v>Assets</v>
      </c>
      <c r="I1167" t="str">
        <f>_xlfn.XLOOKUP(tbl_GL[[#This Row],[Account_key]],tbl_COA[Account_key],tbl_COA[SubClass2],"Not Found")</f>
        <v>Current Assets</v>
      </c>
      <c r="J1167" t="str">
        <f>_xlfn.XLOOKUP(tbl_GL[[#This Row],[Account_key]],tbl_COA[Account_key],tbl_COA[SubAccount],,0)</f>
        <v>Inventory</v>
      </c>
      <c r="K1167">
        <f>YEAR(tbl_GL[[#This Row],[Date]])</f>
        <v>2018</v>
      </c>
    </row>
    <row r="1168" spans="1:11" hidden="1" x14ac:dyDescent="0.35">
      <c r="A1168">
        <v>594.1</v>
      </c>
      <c r="B1168" s="24">
        <v>43434</v>
      </c>
      <c r="C1168">
        <v>1</v>
      </c>
      <c r="D1168">
        <v>210</v>
      </c>
      <c r="E1168" t="s">
        <v>7</v>
      </c>
      <c r="F1168" s="14">
        <v>5605</v>
      </c>
      <c r="G1168" t="str">
        <f>_xlfn.XLOOKUP(tbl_GL[[#This Row],[Account_key]],tbl_COA[Account_key],tbl_COA[Class],"Not Found")</f>
        <v>Trading account</v>
      </c>
      <c r="H1168" t="str">
        <f>_xlfn.XLOOKUP(tbl_GL[[#This Row],[Account_key]],tbl_COA[Account_key],tbl_COA[SubClass],"Not Found")</f>
        <v>Sales</v>
      </c>
      <c r="I1168" t="str">
        <f>_xlfn.XLOOKUP(tbl_GL[[#This Row],[Account_key]],tbl_COA[Account_key],tbl_COA[SubClass2],"Not Found")</f>
        <v>Sales</v>
      </c>
      <c r="J1168" t="str">
        <f>_xlfn.XLOOKUP(tbl_GL[[#This Row],[Account_key]],tbl_COA[Account_key],tbl_COA[SubAccount],,0)</f>
        <v>Sales</v>
      </c>
      <c r="K1168">
        <f>YEAR(tbl_GL[[#This Row],[Date]])</f>
        <v>2018</v>
      </c>
    </row>
    <row r="1169" spans="1:11" hidden="1" x14ac:dyDescent="0.35">
      <c r="A1169">
        <v>594.20000000000005</v>
      </c>
      <c r="B1169" s="24">
        <v>43434</v>
      </c>
      <c r="C1169">
        <v>1</v>
      </c>
      <c r="D1169">
        <v>10</v>
      </c>
      <c r="E1169" t="s">
        <v>7</v>
      </c>
      <c r="F1169" s="14">
        <v>5605</v>
      </c>
      <c r="G1169" t="str">
        <f>_xlfn.XLOOKUP(tbl_GL[[#This Row],[Account_key]],tbl_COA[Account_key],tbl_COA[Class],"Not Found")</f>
        <v>Assets</v>
      </c>
      <c r="H1169" t="str">
        <f>_xlfn.XLOOKUP(tbl_GL[[#This Row],[Account_key]],tbl_COA[Account_key],tbl_COA[SubClass],"Not Found")</f>
        <v>Assets</v>
      </c>
      <c r="I1169" t="str">
        <f>_xlfn.XLOOKUP(tbl_GL[[#This Row],[Account_key]],tbl_COA[Account_key],tbl_COA[SubClass2],"Not Found")</f>
        <v>Current Assets</v>
      </c>
      <c r="J1169" t="str">
        <f>_xlfn.XLOOKUP(tbl_GL[[#This Row],[Account_key]],tbl_COA[Account_key],tbl_COA[SubAccount],,0)</f>
        <v>Cash at Bank</v>
      </c>
      <c r="K1169">
        <f>YEAR(tbl_GL[[#This Row],[Date]])</f>
        <v>2018</v>
      </c>
    </row>
    <row r="1170" spans="1:11" hidden="1" x14ac:dyDescent="0.35">
      <c r="A1170">
        <v>595.1</v>
      </c>
      <c r="B1170" s="24">
        <v>43434</v>
      </c>
      <c r="C1170">
        <v>1</v>
      </c>
      <c r="D1170">
        <v>230</v>
      </c>
      <c r="E1170" t="s">
        <v>4</v>
      </c>
      <c r="F1170" s="14">
        <v>-6640</v>
      </c>
      <c r="G1170" t="str">
        <f>_xlfn.XLOOKUP(tbl_GL[[#This Row],[Account_key]],tbl_COA[Account_key],tbl_COA[Class],"Not Found")</f>
        <v>Trading account</v>
      </c>
      <c r="H1170" t="str">
        <f>_xlfn.XLOOKUP(tbl_GL[[#This Row],[Account_key]],tbl_COA[Account_key],tbl_COA[SubClass],"Not Found")</f>
        <v>Cost of Sales</v>
      </c>
      <c r="I1170" t="str">
        <f>_xlfn.XLOOKUP(tbl_GL[[#This Row],[Account_key]],tbl_COA[Account_key],tbl_COA[SubClass2],"Not Found")</f>
        <v>Cost of Sales</v>
      </c>
      <c r="J1170" t="str">
        <f>_xlfn.XLOOKUP(tbl_GL[[#This Row],[Account_key]],tbl_COA[Account_key],tbl_COA[SubAccount],,0)</f>
        <v>Cost of Sales</v>
      </c>
      <c r="K1170">
        <f>YEAR(tbl_GL[[#This Row],[Date]])</f>
        <v>2018</v>
      </c>
    </row>
    <row r="1171" spans="1:11" hidden="1" x14ac:dyDescent="0.35">
      <c r="A1171">
        <v>595.20000000000005</v>
      </c>
      <c r="B1171" s="24">
        <v>43434</v>
      </c>
      <c r="C1171">
        <v>1</v>
      </c>
      <c r="D1171">
        <v>60</v>
      </c>
      <c r="E1171" t="s">
        <v>4</v>
      </c>
      <c r="F1171" s="14">
        <v>-6640</v>
      </c>
      <c r="G1171" t="str">
        <f>_xlfn.XLOOKUP(tbl_GL[[#This Row],[Account_key]],tbl_COA[Account_key],tbl_COA[Class],"Not Found")</f>
        <v>Assets</v>
      </c>
      <c r="H1171" t="str">
        <f>_xlfn.XLOOKUP(tbl_GL[[#This Row],[Account_key]],tbl_COA[Account_key],tbl_COA[SubClass],"Not Found")</f>
        <v>Assets</v>
      </c>
      <c r="I1171" t="str">
        <f>_xlfn.XLOOKUP(tbl_GL[[#This Row],[Account_key]],tbl_COA[Account_key],tbl_COA[SubClass2],"Not Found")</f>
        <v>Current Assets</v>
      </c>
      <c r="J1171" t="str">
        <f>_xlfn.XLOOKUP(tbl_GL[[#This Row],[Account_key]],tbl_COA[Account_key],tbl_COA[SubAccount],,0)</f>
        <v>Inventory</v>
      </c>
      <c r="K1171">
        <f>YEAR(tbl_GL[[#This Row],[Date]])</f>
        <v>2018</v>
      </c>
    </row>
    <row r="1172" spans="1:11" hidden="1" x14ac:dyDescent="0.35">
      <c r="A1172">
        <v>596.1</v>
      </c>
      <c r="B1172" s="24">
        <v>43434</v>
      </c>
      <c r="C1172">
        <v>1</v>
      </c>
      <c r="D1172">
        <v>240</v>
      </c>
      <c r="E1172" t="s">
        <v>56</v>
      </c>
      <c r="F1172" s="14">
        <v>-8000</v>
      </c>
      <c r="G1172" t="str">
        <f>_xlfn.XLOOKUP(tbl_GL[[#This Row],[Account_key]],tbl_COA[Account_key],tbl_COA[Class],"Not Found")</f>
        <v>Operating account</v>
      </c>
      <c r="H1172" t="str">
        <f>_xlfn.XLOOKUP(tbl_GL[[#This Row],[Account_key]],tbl_COA[Account_key],tbl_COA[SubClass],"Not Found")</f>
        <v>Operating Expenses</v>
      </c>
      <c r="I1172" t="str">
        <f>_xlfn.XLOOKUP(tbl_GL[[#This Row],[Account_key]],tbl_COA[Account_key],tbl_COA[SubClass2],"Not Found")</f>
        <v>Sales &amp; Distribution</v>
      </c>
      <c r="J1172" t="str">
        <f>_xlfn.XLOOKUP(tbl_GL[[#This Row],[Account_key]],tbl_COA[Account_key],tbl_COA[SubAccount],,0)</f>
        <v>Salaries</v>
      </c>
      <c r="K1172">
        <f>YEAR(tbl_GL[[#This Row],[Date]])</f>
        <v>2018</v>
      </c>
    </row>
    <row r="1173" spans="1:11" hidden="1" x14ac:dyDescent="0.35">
      <c r="A1173">
        <v>596.20000000000005</v>
      </c>
      <c r="B1173" s="24">
        <v>43434</v>
      </c>
      <c r="C1173">
        <v>1</v>
      </c>
      <c r="D1173">
        <v>10</v>
      </c>
      <c r="E1173" t="s">
        <v>56</v>
      </c>
      <c r="F1173" s="14">
        <v>-8000</v>
      </c>
      <c r="G1173" t="str">
        <f>_xlfn.XLOOKUP(tbl_GL[[#This Row],[Account_key]],tbl_COA[Account_key],tbl_COA[Class],"Not Found")</f>
        <v>Assets</v>
      </c>
      <c r="H1173" t="str">
        <f>_xlfn.XLOOKUP(tbl_GL[[#This Row],[Account_key]],tbl_COA[Account_key],tbl_COA[SubClass],"Not Found")</f>
        <v>Assets</v>
      </c>
      <c r="I1173" t="str">
        <f>_xlfn.XLOOKUP(tbl_GL[[#This Row],[Account_key]],tbl_COA[Account_key],tbl_COA[SubClass2],"Not Found")</f>
        <v>Current Assets</v>
      </c>
      <c r="J1173" t="str">
        <f>_xlfn.XLOOKUP(tbl_GL[[#This Row],[Account_key]],tbl_COA[Account_key],tbl_COA[SubAccount],,0)</f>
        <v>Cash at Bank</v>
      </c>
      <c r="K1173">
        <f>YEAR(tbl_GL[[#This Row],[Date]])</f>
        <v>2018</v>
      </c>
    </row>
    <row r="1174" spans="1:11" hidden="1" x14ac:dyDescent="0.35">
      <c r="A1174">
        <v>597.1</v>
      </c>
      <c r="B1174" s="24">
        <v>43434</v>
      </c>
      <c r="C1174">
        <v>1</v>
      </c>
      <c r="D1174" s="8">
        <v>380</v>
      </c>
      <c r="E1174" t="s">
        <v>101</v>
      </c>
      <c r="F1174" s="14">
        <v>-10000</v>
      </c>
      <c r="G1174" t="str">
        <f>_xlfn.XLOOKUP(tbl_GL[[#This Row],[Account_key]],tbl_COA[Account_key],tbl_COA[Class],"Not Found")</f>
        <v>Operating account</v>
      </c>
      <c r="H1174" t="str">
        <f>_xlfn.XLOOKUP(tbl_GL[[#This Row],[Account_key]],tbl_COA[Account_key],tbl_COA[SubClass],"Not Found")</f>
        <v>Depreciation &amp; Amortization</v>
      </c>
      <c r="I1174" t="str">
        <f>_xlfn.XLOOKUP(tbl_GL[[#This Row],[Account_key]],tbl_COA[Account_key],tbl_COA[SubClass2],"Not Found")</f>
        <v>Depreciation</v>
      </c>
      <c r="J1174" t="str">
        <f>_xlfn.XLOOKUP(tbl_GL[[#This Row],[Account_key]],tbl_COA[Account_key],tbl_COA[SubAccount],,0)</f>
        <v>Equipment</v>
      </c>
      <c r="K1174">
        <f>YEAR(tbl_GL[[#This Row],[Date]])</f>
        <v>2018</v>
      </c>
    </row>
    <row r="1175" spans="1:11" hidden="1" x14ac:dyDescent="0.35">
      <c r="A1175">
        <v>597.20000000000005</v>
      </c>
      <c r="B1175" s="24">
        <v>43434</v>
      </c>
      <c r="C1175">
        <v>1</v>
      </c>
      <c r="D1175" s="8">
        <v>90</v>
      </c>
      <c r="E1175" t="s">
        <v>101</v>
      </c>
      <c r="F1175" s="14">
        <v>-10000</v>
      </c>
      <c r="G1175" t="str">
        <f>_xlfn.XLOOKUP(tbl_GL[[#This Row],[Account_key]],tbl_COA[Account_key],tbl_COA[Class],"Not Found")</f>
        <v>Assets</v>
      </c>
      <c r="H1175" t="str">
        <f>_xlfn.XLOOKUP(tbl_GL[[#This Row],[Account_key]],tbl_COA[Account_key],tbl_COA[SubClass],"Not Found")</f>
        <v>Assets</v>
      </c>
      <c r="I1175" t="str">
        <f>_xlfn.XLOOKUP(tbl_GL[[#This Row],[Account_key]],tbl_COA[Account_key],tbl_COA[SubClass2],"Not Found")</f>
        <v>Non-Current Assets</v>
      </c>
      <c r="J1175" t="str">
        <f>_xlfn.XLOOKUP(tbl_GL[[#This Row],[Account_key]],tbl_COA[Account_key],tbl_COA[SubAccount],,0)</f>
        <v>Office Furniture &amp; Equipment</v>
      </c>
      <c r="K1175">
        <f>YEAR(tbl_GL[[#This Row],[Date]])</f>
        <v>2018</v>
      </c>
    </row>
    <row r="1176" spans="1:11" hidden="1" x14ac:dyDescent="0.35">
      <c r="A1176">
        <v>598.1</v>
      </c>
      <c r="B1176" s="24">
        <v>43434</v>
      </c>
      <c r="C1176">
        <v>1</v>
      </c>
      <c r="D1176" s="9">
        <v>450</v>
      </c>
      <c r="E1176" s="1" t="s">
        <v>108</v>
      </c>
      <c r="F1176" s="14">
        <v>-11255</v>
      </c>
      <c r="G1176" t="str">
        <f>_xlfn.XLOOKUP(tbl_GL[[#This Row],[Account_key]],tbl_COA[Account_key],tbl_COA[Class],"Not Found")</f>
        <v>Interest &amp; Tax</v>
      </c>
      <c r="H1176" t="str">
        <f>_xlfn.XLOOKUP(tbl_GL[[#This Row],[Account_key]],tbl_COA[Account_key],tbl_COA[SubClass],"Not Found")</f>
        <v>Taxation</v>
      </c>
      <c r="I1176" t="str">
        <f>_xlfn.XLOOKUP(tbl_GL[[#This Row],[Account_key]],tbl_COA[Account_key],tbl_COA[SubClass2],"Not Found")</f>
        <v>Taxation</v>
      </c>
      <c r="J1176" t="str">
        <f>_xlfn.XLOOKUP(tbl_GL[[#This Row],[Account_key]],tbl_COA[Account_key],tbl_COA[SubAccount],,0)</f>
        <v>Taxation</v>
      </c>
      <c r="K1176">
        <f>YEAR(tbl_GL[[#This Row],[Date]])</f>
        <v>2018</v>
      </c>
    </row>
    <row r="1177" spans="1:11" hidden="1" x14ac:dyDescent="0.35">
      <c r="A1177">
        <v>598.20000000000005</v>
      </c>
      <c r="B1177" s="24">
        <v>43434</v>
      </c>
      <c r="C1177">
        <v>1</v>
      </c>
      <c r="D1177" s="9">
        <v>122</v>
      </c>
      <c r="E1177" s="1" t="s">
        <v>108</v>
      </c>
      <c r="F1177" s="14">
        <v>11255</v>
      </c>
      <c r="G1177" t="str">
        <f>_xlfn.XLOOKUP(tbl_GL[[#This Row],[Account_key]],tbl_COA[Account_key],tbl_COA[Class],"Not Found")</f>
        <v>Liabilities and Owners Equity</v>
      </c>
      <c r="H1177" t="str">
        <f>_xlfn.XLOOKUP(tbl_GL[[#This Row],[Account_key]],tbl_COA[Account_key],tbl_COA[SubClass],"Not Found")</f>
        <v>Liabilities</v>
      </c>
      <c r="I1177" t="str">
        <f>_xlfn.XLOOKUP(tbl_GL[[#This Row],[Account_key]],tbl_COA[Account_key],tbl_COA[SubClass2],"Not Found")</f>
        <v>Current Liabilities</v>
      </c>
      <c r="J1177" t="str">
        <f>_xlfn.XLOOKUP(tbl_GL[[#This Row],[Account_key]],tbl_COA[Account_key],tbl_COA[SubAccount],,0)</f>
        <v>Tax payable</v>
      </c>
      <c r="K1177">
        <f>YEAR(tbl_GL[[#This Row],[Date]])</f>
        <v>2018</v>
      </c>
    </row>
    <row r="1178" spans="1:11" hidden="1" x14ac:dyDescent="0.35">
      <c r="A1178">
        <v>599.1</v>
      </c>
      <c r="B1178" s="24">
        <v>43434</v>
      </c>
      <c r="C1178">
        <v>1</v>
      </c>
      <c r="D1178">
        <v>210</v>
      </c>
      <c r="E1178" t="s">
        <v>8</v>
      </c>
      <c r="F1178" s="14">
        <v>22132</v>
      </c>
      <c r="G1178" t="str">
        <f>_xlfn.XLOOKUP(tbl_GL[[#This Row],[Account_key]],tbl_COA[Account_key],tbl_COA[Class],"Not Found")</f>
        <v>Trading account</v>
      </c>
      <c r="H1178" t="str">
        <f>_xlfn.XLOOKUP(tbl_GL[[#This Row],[Account_key]],tbl_COA[Account_key],tbl_COA[SubClass],"Not Found")</f>
        <v>Sales</v>
      </c>
      <c r="I1178" t="str">
        <f>_xlfn.XLOOKUP(tbl_GL[[#This Row],[Account_key]],tbl_COA[Account_key],tbl_COA[SubClass2],"Not Found")</f>
        <v>Sales</v>
      </c>
      <c r="J1178" t="str">
        <f>_xlfn.XLOOKUP(tbl_GL[[#This Row],[Account_key]],tbl_COA[Account_key],tbl_COA[SubAccount],,0)</f>
        <v>Sales</v>
      </c>
      <c r="K1178">
        <f>YEAR(tbl_GL[[#This Row],[Date]])</f>
        <v>2018</v>
      </c>
    </row>
    <row r="1179" spans="1:11" hidden="1" x14ac:dyDescent="0.35">
      <c r="A1179">
        <v>599.20000000000005</v>
      </c>
      <c r="B1179" s="24">
        <v>43434</v>
      </c>
      <c r="C1179">
        <v>1</v>
      </c>
      <c r="D1179">
        <v>30</v>
      </c>
      <c r="E1179" t="s">
        <v>8</v>
      </c>
      <c r="F1179" s="14">
        <v>22132</v>
      </c>
      <c r="G1179" t="str">
        <f>_xlfn.XLOOKUP(tbl_GL[[#This Row],[Account_key]],tbl_COA[Account_key],tbl_COA[Class],"Not Found")</f>
        <v>Assets</v>
      </c>
      <c r="H1179" t="str">
        <f>_xlfn.XLOOKUP(tbl_GL[[#This Row],[Account_key]],tbl_COA[Account_key],tbl_COA[SubClass],"Not Found")</f>
        <v>Assets</v>
      </c>
      <c r="I1179" t="str">
        <f>_xlfn.XLOOKUP(tbl_GL[[#This Row],[Account_key]],tbl_COA[Account_key],tbl_COA[SubClass2],"Not Found")</f>
        <v>Current Assets</v>
      </c>
      <c r="J1179" t="str">
        <f>_xlfn.XLOOKUP(tbl_GL[[#This Row],[Account_key]],tbl_COA[Account_key],tbl_COA[SubAccount],,0)</f>
        <v>Trade Receivables</v>
      </c>
      <c r="K1179">
        <f>YEAR(tbl_GL[[#This Row],[Date]])</f>
        <v>2018</v>
      </c>
    </row>
    <row r="1180" spans="1:11" hidden="1" x14ac:dyDescent="0.35">
      <c r="A1180">
        <v>600.1</v>
      </c>
      <c r="B1180" s="24">
        <v>43434</v>
      </c>
      <c r="C1180">
        <v>1</v>
      </c>
      <c r="D1180">
        <v>30</v>
      </c>
      <c r="E1180" t="s">
        <v>80</v>
      </c>
      <c r="F1180" s="14">
        <v>-22400</v>
      </c>
      <c r="G1180" t="str">
        <f>_xlfn.XLOOKUP(tbl_GL[[#This Row],[Account_key]],tbl_COA[Account_key],tbl_COA[Class],"Not Found")</f>
        <v>Assets</v>
      </c>
      <c r="H1180" t="str">
        <f>_xlfn.XLOOKUP(tbl_GL[[#This Row],[Account_key]],tbl_COA[Account_key],tbl_COA[SubClass],"Not Found")</f>
        <v>Assets</v>
      </c>
      <c r="I1180" t="str">
        <f>_xlfn.XLOOKUP(tbl_GL[[#This Row],[Account_key]],tbl_COA[Account_key],tbl_COA[SubClass2],"Not Found")</f>
        <v>Current Assets</v>
      </c>
      <c r="J1180" t="str">
        <f>_xlfn.XLOOKUP(tbl_GL[[#This Row],[Account_key]],tbl_COA[Account_key],tbl_COA[SubAccount],,0)</f>
        <v>Trade Receivables</v>
      </c>
      <c r="K1180">
        <f>YEAR(tbl_GL[[#This Row],[Date]])</f>
        <v>2018</v>
      </c>
    </row>
    <row r="1181" spans="1:11" hidden="1" x14ac:dyDescent="0.35">
      <c r="A1181">
        <v>600.20000000000005</v>
      </c>
      <c r="B1181" s="24">
        <v>43434</v>
      </c>
      <c r="C1181">
        <v>1</v>
      </c>
      <c r="D1181">
        <v>10</v>
      </c>
      <c r="E1181" t="s">
        <v>80</v>
      </c>
      <c r="F1181" s="14">
        <v>22400</v>
      </c>
      <c r="G1181" t="str">
        <f>_xlfn.XLOOKUP(tbl_GL[[#This Row],[Account_key]],tbl_COA[Account_key],tbl_COA[Class],"Not Found")</f>
        <v>Assets</v>
      </c>
      <c r="H1181" t="str">
        <f>_xlfn.XLOOKUP(tbl_GL[[#This Row],[Account_key]],tbl_COA[Account_key],tbl_COA[SubClass],"Not Found")</f>
        <v>Assets</v>
      </c>
      <c r="I1181" t="str">
        <f>_xlfn.XLOOKUP(tbl_GL[[#This Row],[Account_key]],tbl_COA[Account_key],tbl_COA[SubClass2],"Not Found")</f>
        <v>Current Assets</v>
      </c>
      <c r="J1181" t="str">
        <f>_xlfn.XLOOKUP(tbl_GL[[#This Row],[Account_key]],tbl_COA[Account_key],tbl_COA[SubAccount],,0)</f>
        <v>Cash at Bank</v>
      </c>
      <c r="K1181">
        <f>YEAR(tbl_GL[[#This Row],[Date]])</f>
        <v>2018</v>
      </c>
    </row>
    <row r="1182" spans="1:11" hidden="1" x14ac:dyDescent="0.35">
      <c r="A1182">
        <v>602.1</v>
      </c>
      <c r="B1182" s="24">
        <v>43435</v>
      </c>
      <c r="C1182">
        <v>1</v>
      </c>
      <c r="D1182">
        <v>60</v>
      </c>
      <c r="E1182" t="s">
        <v>84</v>
      </c>
      <c r="F1182" s="19">
        <v>35000</v>
      </c>
      <c r="G1182" t="str">
        <f>_xlfn.XLOOKUP(tbl_GL[[#This Row],[Account_key]],tbl_COA[Account_key],tbl_COA[Class],"Not Found")</f>
        <v>Assets</v>
      </c>
      <c r="H1182" t="str">
        <f>_xlfn.XLOOKUP(tbl_GL[[#This Row],[Account_key]],tbl_COA[Account_key],tbl_COA[SubClass],"Not Found")</f>
        <v>Assets</v>
      </c>
      <c r="I1182" t="str">
        <f>_xlfn.XLOOKUP(tbl_GL[[#This Row],[Account_key]],tbl_COA[Account_key],tbl_COA[SubClass2],"Not Found")</f>
        <v>Current Assets</v>
      </c>
      <c r="J1182" t="str">
        <f>_xlfn.XLOOKUP(tbl_GL[[#This Row],[Account_key]],tbl_COA[Account_key],tbl_COA[SubAccount],,0)</f>
        <v>Inventory</v>
      </c>
      <c r="K1182">
        <f>YEAR(tbl_GL[[#This Row],[Date]])</f>
        <v>2018</v>
      </c>
    </row>
    <row r="1183" spans="1:11" hidden="1" x14ac:dyDescent="0.35">
      <c r="A1183">
        <v>602.20000000000005</v>
      </c>
      <c r="B1183" s="24">
        <v>43435</v>
      </c>
      <c r="C1183">
        <v>1</v>
      </c>
      <c r="D1183">
        <v>110</v>
      </c>
      <c r="E1183" t="s">
        <v>84</v>
      </c>
      <c r="F1183" s="19">
        <v>35000</v>
      </c>
      <c r="G1183" t="str">
        <f>_xlfn.XLOOKUP(tbl_GL[[#This Row],[Account_key]],tbl_COA[Account_key],tbl_COA[Class],"Not Found")</f>
        <v>Liabilities and Owners Equity</v>
      </c>
      <c r="H1183" t="str">
        <f>_xlfn.XLOOKUP(tbl_GL[[#This Row],[Account_key]],tbl_COA[Account_key],tbl_COA[SubClass],"Not Found")</f>
        <v>Liabilities</v>
      </c>
      <c r="I1183" t="str">
        <f>_xlfn.XLOOKUP(tbl_GL[[#This Row],[Account_key]],tbl_COA[Account_key],tbl_COA[SubClass2],"Not Found")</f>
        <v>Current Liabilities</v>
      </c>
      <c r="J1183" t="str">
        <f>_xlfn.XLOOKUP(tbl_GL[[#This Row],[Account_key]],tbl_COA[Account_key],tbl_COA[SubAccount],,0)</f>
        <v>Trade Payables</v>
      </c>
      <c r="K1183">
        <f>YEAR(tbl_GL[[#This Row],[Date]])</f>
        <v>2018</v>
      </c>
    </row>
    <row r="1184" spans="1:11" hidden="1" x14ac:dyDescent="0.35">
      <c r="A1184">
        <v>603.1</v>
      </c>
      <c r="B1184" s="24">
        <v>43436</v>
      </c>
      <c r="C1184">
        <v>1</v>
      </c>
      <c r="D1184">
        <v>320</v>
      </c>
      <c r="E1184" t="s">
        <v>97</v>
      </c>
      <c r="F1184" s="19">
        <v>-2411</v>
      </c>
      <c r="G1184" t="str">
        <f>_xlfn.XLOOKUP(tbl_GL[[#This Row],[Account_key]],tbl_COA[Account_key],tbl_COA[Class],"Not Found")</f>
        <v>Operating account</v>
      </c>
      <c r="H1184" t="str">
        <f>_xlfn.XLOOKUP(tbl_GL[[#This Row],[Account_key]],tbl_COA[Account_key],tbl_COA[SubClass],"Not Found")</f>
        <v>Operating Expenses</v>
      </c>
      <c r="I1184" t="str">
        <f>_xlfn.XLOOKUP(tbl_GL[[#This Row],[Account_key]],tbl_COA[Account_key],tbl_COA[SubClass2],"Not Found")</f>
        <v>Administration</v>
      </c>
      <c r="J1184" t="str">
        <f>_xlfn.XLOOKUP(tbl_GL[[#This Row],[Account_key]],tbl_COA[Account_key],tbl_COA[SubAccount],,0)</f>
        <v>Professional Services</v>
      </c>
      <c r="K1184">
        <f>YEAR(tbl_GL[[#This Row],[Date]])</f>
        <v>2018</v>
      </c>
    </row>
    <row r="1185" spans="1:11" hidden="1" x14ac:dyDescent="0.35">
      <c r="A1185">
        <v>603.20000000000005</v>
      </c>
      <c r="B1185" s="24">
        <v>43436</v>
      </c>
      <c r="C1185">
        <v>1</v>
      </c>
      <c r="D1185">
        <v>120</v>
      </c>
      <c r="E1185" t="s">
        <v>97</v>
      </c>
      <c r="F1185" s="19">
        <v>2411</v>
      </c>
      <c r="G1185" t="str">
        <f>_xlfn.XLOOKUP(tbl_GL[[#This Row],[Account_key]],tbl_COA[Account_key],tbl_COA[Class],"Not Found")</f>
        <v>Liabilities and Owners Equity</v>
      </c>
      <c r="H1185" t="str">
        <f>_xlfn.XLOOKUP(tbl_GL[[#This Row],[Account_key]],tbl_COA[Account_key],tbl_COA[SubClass],"Not Found")</f>
        <v>Liabilities</v>
      </c>
      <c r="I1185" t="str">
        <f>_xlfn.XLOOKUP(tbl_GL[[#This Row],[Account_key]],tbl_COA[Account_key],tbl_COA[SubClass2],"Not Found")</f>
        <v>Current Liabilities</v>
      </c>
      <c r="J1185" t="str">
        <f>_xlfn.XLOOKUP(tbl_GL[[#This Row],[Account_key]],tbl_COA[Account_key],tbl_COA[SubAccount],,0)</f>
        <v>Accrued Expenses</v>
      </c>
      <c r="K1185">
        <f>YEAR(tbl_GL[[#This Row],[Date]])</f>
        <v>2018</v>
      </c>
    </row>
    <row r="1186" spans="1:11" hidden="1" x14ac:dyDescent="0.35">
      <c r="A1186">
        <v>604.1</v>
      </c>
      <c r="B1186" s="24">
        <v>43436</v>
      </c>
      <c r="C1186">
        <v>1</v>
      </c>
      <c r="D1186">
        <v>10</v>
      </c>
      <c r="E1186" t="s">
        <v>98</v>
      </c>
      <c r="F1186" s="19">
        <v>-3031</v>
      </c>
      <c r="G1186" t="str">
        <f>_xlfn.XLOOKUP(tbl_GL[[#This Row],[Account_key]],tbl_COA[Account_key],tbl_COA[Class],"Not Found")</f>
        <v>Assets</v>
      </c>
      <c r="H1186" t="str">
        <f>_xlfn.XLOOKUP(tbl_GL[[#This Row],[Account_key]],tbl_COA[Account_key],tbl_COA[SubClass],"Not Found")</f>
        <v>Assets</v>
      </c>
      <c r="I1186" t="str">
        <f>_xlfn.XLOOKUP(tbl_GL[[#This Row],[Account_key]],tbl_COA[Account_key],tbl_COA[SubClass2],"Not Found")</f>
        <v>Current Assets</v>
      </c>
      <c r="J1186" t="str">
        <f>_xlfn.XLOOKUP(tbl_GL[[#This Row],[Account_key]],tbl_COA[Account_key],tbl_COA[SubAccount],,0)</f>
        <v>Cash at Bank</v>
      </c>
      <c r="K1186">
        <f>YEAR(tbl_GL[[#This Row],[Date]])</f>
        <v>2018</v>
      </c>
    </row>
    <row r="1187" spans="1:11" hidden="1" x14ac:dyDescent="0.35">
      <c r="A1187">
        <v>604.20000000000005</v>
      </c>
      <c r="B1187" s="24">
        <v>43436</v>
      </c>
      <c r="C1187">
        <v>1</v>
      </c>
      <c r="D1187">
        <v>120</v>
      </c>
      <c r="E1187" t="s">
        <v>98</v>
      </c>
      <c r="F1187" s="19">
        <v>-3031</v>
      </c>
      <c r="G1187" t="str">
        <f>_xlfn.XLOOKUP(tbl_GL[[#This Row],[Account_key]],tbl_COA[Account_key],tbl_COA[Class],"Not Found")</f>
        <v>Liabilities and Owners Equity</v>
      </c>
      <c r="H1187" t="str">
        <f>_xlfn.XLOOKUP(tbl_GL[[#This Row],[Account_key]],tbl_COA[Account_key],tbl_COA[SubClass],"Not Found")</f>
        <v>Liabilities</v>
      </c>
      <c r="I1187" t="str">
        <f>_xlfn.XLOOKUP(tbl_GL[[#This Row],[Account_key]],tbl_COA[Account_key],tbl_COA[SubClass2],"Not Found")</f>
        <v>Current Liabilities</v>
      </c>
      <c r="J1187" t="str">
        <f>_xlfn.XLOOKUP(tbl_GL[[#This Row],[Account_key]],tbl_COA[Account_key],tbl_COA[SubAccount],,0)</f>
        <v>Accrued Expenses</v>
      </c>
      <c r="K1187">
        <f>YEAR(tbl_GL[[#This Row],[Date]])</f>
        <v>2018</v>
      </c>
    </row>
    <row r="1188" spans="1:11" hidden="1" x14ac:dyDescent="0.35">
      <c r="A1188">
        <v>605.1</v>
      </c>
      <c r="B1188" s="24">
        <v>43437</v>
      </c>
      <c r="C1188">
        <v>1</v>
      </c>
      <c r="D1188">
        <v>10</v>
      </c>
      <c r="E1188" t="s">
        <v>98</v>
      </c>
      <c r="F1188" s="19">
        <v>-2475</v>
      </c>
      <c r="G1188" t="str">
        <f>_xlfn.XLOOKUP(tbl_GL[[#This Row],[Account_key]],tbl_COA[Account_key],tbl_COA[Class],"Not Found")</f>
        <v>Assets</v>
      </c>
      <c r="H1188" t="str">
        <f>_xlfn.XLOOKUP(tbl_GL[[#This Row],[Account_key]],tbl_COA[Account_key],tbl_COA[SubClass],"Not Found")</f>
        <v>Assets</v>
      </c>
      <c r="I1188" t="str">
        <f>_xlfn.XLOOKUP(tbl_GL[[#This Row],[Account_key]],tbl_COA[Account_key],tbl_COA[SubClass2],"Not Found")</f>
        <v>Current Assets</v>
      </c>
      <c r="J1188" t="str">
        <f>_xlfn.XLOOKUP(tbl_GL[[#This Row],[Account_key]],tbl_COA[Account_key],tbl_COA[SubAccount],,0)</f>
        <v>Cash at Bank</v>
      </c>
      <c r="K1188">
        <f>YEAR(tbl_GL[[#This Row],[Date]])</f>
        <v>2018</v>
      </c>
    </row>
    <row r="1189" spans="1:11" hidden="1" x14ac:dyDescent="0.35">
      <c r="A1189">
        <v>605.20000000000005</v>
      </c>
      <c r="B1189" s="24">
        <v>43437</v>
      </c>
      <c r="C1189">
        <v>1</v>
      </c>
      <c r="D1189">
        <v>120</v>
      </c>
      <c r="E1189" t="s">
        <v>98</v>
      </c>
      <c r="F1189" s="19">
        <v>-2475</v>
      </c>
      <c r="G1189" t="str">
        <f>_xlfn.XLOOKUP(tbl_GL[[#This Row],[Account_key]],tbl_COA[Account_key],tbl_COA[Class],"Not Found")</f>
        <v>Liabilities and Owners Equity</v>
      </c>
      <c r="H1189" t="str">
        <f>_xlfn.XLOOKUP(tbl_GL[[#This Row],[Account_key]],tbl_COA[Account_key],tbl_COA[SubClass],"Not Found")</f>
        <v>Liabilities</v>
      </c>
      <c r="I1189" t="str">
        <f>_xlfn.XLOOKUP(tbl_GL[[#This Row],[Account_key]],tbl_COA[Account_key],tbl_COA[SubClass2],"Not Found")</f>
        <v>Current Liabilities</v>
      </c>
      <c r="J1189" t="str">
        <f>_xlfn.XLOOKUP(tbl_GL[[#This Row],[Account_key]],tbl_COA[Account_key],tbl_COA[SubAccount],,0)</f>
        <v>Accrued Expenses</v>
      </c>
      <c r="K1189">
        <f>YEAR(tbl_GL[[#This Row],[Date]])</f>
        <v>2018</v>
      </c>
    </row>
    <row r="1190" spans="1:11" hidden="1" x14ac:dyDescent="0.35">
      <c r="A1190">
        <v>606.1</v>
      </c>
      <c r="B1190" s="24">
        <v>43437</v>
      </c>
      <c r="C1190">
        <v>1</v>
      </c>
      <c r="D1190">
        <v>10</v>
      </c>
      <c r="E1190" t="s">
        <v>84</v>
      </c>
      <c r="F1190" s="19">
        <v>-35000</v>
      </c>
      <c r="G1190" t="str">
        <f>_xlfn.XLOOKUP(tbl_GL[[#This Row],[Account_key]],tbl_COA[Account_key],tbl_COA[Class],"Not Found")</f>
        <v>Assets</v>
      </c>
      <c r="H1190" t="str">
        <f>_xlfn.XLOOKUP(tbl_GL[[#This Row],[Account_key]],tbl_COA[Account_key],tbl_COA[SubClass],"Not Found")</f>
        <v>Assets</v>
      </c>
      <c r="I1190" t="str">
        <f>_xlfn.XLOOKUP(tbl_GL[[#This Row],[Account_key]],tbl_COA[Account_key],tbl_COA[SubClass2],"Not Found")</f>
        <v>Current Assets</v>
      </c>
      <c r="J1190" t="str">
        <f>_xlfn.XLOOKUP(tbl_GL[[#This Row],[Account_key]],tbl_COA[Account_key],tbl_COA[SubAccount],,0)</f>
        <v>Cash at Bank</v>
      </c>
      <c r="K1190">
        <f>YEAR(tbl_GL[[#This Row],[Date]])</f>
        <v>2018</v>
      </c>
    </row>
    <row r="1191" spans="1:11" hidden="1" x14ac:dyDescent="0.35">
      <c r="A1191">
        <v>606.20000000000005</v>
      </c>
      <c r="B1191" s="24">
        <v>43437</v>
      </c>
      <c r="C1191">
        <v>1</v>
      </c>
      <c r="D1191">
        <v>110</v>
      </c>
      <c r="E1191" t="s">
        <v>84</v>
      </c>
      <c r="F1191" s="19">
        <v>-35000</v>
      </c>
      <c r="G1191" t="str">
        <f>_xlfn.XLOOKUP(tbl_GL[[#This Row],[Account_key]],tbl_COA[Account_key],tbl_COA[Class],"Not Found")</f>
        <v>Liabilities and Owners Equity</v>
      </c>
      <c r="H1191" t="str">
        <f>_xlfn.XLOOKUP(tbl_GL[[#This Row],[Account_key]],tbl_COA[Account_key],tbl_COA[SubClass],"Not Found")</f>
        <v>Liabilities</v>
      </c>
      <c r="I1191" t="str">
        <f>_xlfn.XLOOKUP(tbl_GL[[#This Row],[Account_key]],tbl_COA[Account_key],tbl_COA[SubClass2],"Not Found")</f>
        <v>Current Liabilities</v>
      </c>
      <c r="J1191" t="str">
        <f>_xlfn.XLOOKUP(tbl_GL[[#This Row],[Account_key]],tbl_COA[Account_key],tbl_COA[SubAccount],,0)</f>
        <v>Trade Payables</v>
      </c>
      <c r="K1191">
        <f>YEAR(tbl_GL[[#This Row],[Date]])</f>
        <v>2018</v>
      </c>
    </row>
    <row r="1192" spans="1:11" hidden="1" x14ac:dyDescent="0.35">
      <c r="A1192">
        <v>607.1</v>
      </c>
      <c r="B1192" s="24">
        <v>43439</v>
      </c>
      <c r="C1192">
        <v>1</v>
      </c>
      <c r="D1192">
        <v>260</v>
      </c>
      <c r="E1192" t="s">
        <v>97</v>
      </c>
      <c r="F1192" s="19">
        <v>-2058</v>
      </c>
      <c r="G1192" t="str">
        <f>_xlfn.XLOOKUP(tbl_GL[[#This Row],[Account_key]],tbl_COA[Account_key],tbl_COA[Class],"Not Found")</f>
        <v>Operating account</v>
      </c>
      <c r="H1192" t="str">
        <f>_xlfn.XLOOKUP(tbl_GL[[#This Row],[Account_key]],tbl_COA[Account_key],tbl_COA[SubClass],"Not Found")</f>
        <v>Operating Expenses</v>
      </c>
      <c r="I1192" t="str">
        <f>_xlfn.XLOOKUP(tbl_GL[[#This Row],[Account_key]],tbl_COA[Account_key],tbl_COA[SubClass2],"Not Found")</f>
        <v>Marketing</v>
      </c>
      <c r="J1192" t="str">
        <f>_xlfn.XLOOKUP(tbl_GL[[#This Row],[Account_key]],tbl_COA[Account_key],tbl_COA[SubAccount],,0)</f>
        <v>Commissions</v>
      </c>
      <c r="K1192">
        <f>YEAR(tbl_GL[[#This Row],[Date]])</f>
        <v>2018</v>
      </c>
    </row>
    <row r="1193" spans="1:11" hidden="1" x14ac:dyDescent="0.35">
      <c r="A1193">
        <v>607.20000000000005</v>
      </c>
      <c r="B1193" s="24">
        <v>43439</v>
      </c>
      <c r="C1193">
        <v>1</v>
      </c>
      <c r="D1193">
        <v>120</v>
      </c>
      <c r="E1193" t="s">
        <v>97</v>
      </c>
      <c r="F1193" s="19">
        <v>2058</v>
      </c>
      <c r="G1193" t="str">
        <f>_xlfn.XLOOKUP(tbl_GL[[#This Row],[Account_key]],tbl_COA[Account_key],tbl_COA[Class],"Not Found")</f>
        <v>Liabilities and Owners Equity</v>
      </c>
      <c r="H1193" t="str">
        <f>_xlfn.XLOOKUP(tbl_GL[[#This Row],[Account_key]],tbl_COA[Account_key],tbl_COA[SubClass],"Not Found")</f>
        <v>Liabilities</v>
      </c>
      <c r="I1193" t="str">
        <f>_xlfn.XLOOKUP(tbl_GL[[#This Row],[Account_key]],tbl_COA[Account_key],tbl_COA[SubClass2],"Not Found")</f>
        <v>Current Liabilities</v>
      </c>
      <c r="J1193" t="str">
        <f>_xlfn.XLOOKUP(tbl_GL[[#This Row],[Account_key]],tbl_COA[Account_key],tbl_COA[SubAccount],,0)</f>
        <v>Accrued Expenses</v>
      </c>
      <c r="K1193">
        <f>YEAR(tbl_GL[[#This Row],[Date]])</f>
        <v>2018</v>
      </c>
    </row>
    <row r="1194" spans="1:11" hidden="1" x14ac:dyDescent="0.35">
      <c r="A1194">
        <v>608.1</v>
      </c>
      <c r="B1194" s="24">
        <v>43440</v>
      </c>
      <c r="C1194">
        <v>1</v>
      </c>
      <c r="D1194">
        <v>340</v>
      </c>
      <c r="E1194" t="s">
        <v>99</v>
      </c>
      <c r="F1194" s="19">
        <v>-23</v>
      </c>
      <c r="G1194" t="str">
        <f>_xlfn.XLOOKUP(tbl_GL[[#This Row],[Account_key]],tbl_COA[Account_key],tbl_COA[Class],"Not Found")</f>
        <v>Operating account</v>
      </c>
      <c r="H1194" t="str">
        <f>_xlfn.XLOOKUP(tbl_GL[[#This Row],[Account_key]],tbl_COA[Account_key],tbl_COA[SubClass],"Not Found")</f>
        <v>Operating Expenses</v>
      </c>
      <c r="I1194" t="str">
        <f>_xlfn.XLOOKUP(tbl_GL[[#This Row],[Account_key]],tbl_COA[Account_key],tbl_COA[SubClass2],"Not Found")</f>
        <v>Administration</v>
      </c>
      <c r="J1194" t="str">
        <f>_xlfn.XLOOKUP(tbl_GL[[#This Row],[Account_key]],tbl_COA[Account_key],tbl_COA[SubAccount],,0)</f>
        <v>Utilities</v>
      </c>
      <c r="K1194">
        <f>YEAR(tbl_GL[[#This Row],[Date]])</f>
        <v>2018</v>
      </c>
    </row>
    <row r="1195" spans="1:11" hidden="1" x14ac:dyDescent="0.35">
      <c r="A1195">
        <v>608.20000000000005</v>
      </c>
      <c r="B1195" s="24">
        <v>43440</v>
      </c>
      <c r="C1195">
        <v>1</v>
      </c>
      <c r="D1195">
        <v>20</v>
      </c>
      <c r="E1195" t="s">
        <v>99</v>
      </c>
      <c r="F1195" s="19">
        <v>-23</v>
      </c>
      <c r="G1195" t="str">
        <f>_xlfn.XLOOKUP(tbl_GL[[#This Row],[Account_key]],tbl_COA[Account_key],tbl_COA[Class],"Not Found")</f>
        <v>Assets</v>
      </c>
      <c r="H1195" t="str">
        <f>_xlfn.XLOOKUP(tbl_GL[[#This Row],[Account_key]],tbl_COA[Account_key],tbl_COA[SubClass],"Not Found")</f>
        <v>Assets</v>
      </c>
      <c r="I1195" t="str">
        <f>_xlfn.XLOOKUP(tbl_GL[[#This Row],[Account_key]],tbl_COA[Account_key],tbl_COA[SubClass2],"Not Found")</f>
        <v>Current Assets</v>
      </c>
      <c r="J1195" t="str">
        <f>_xlfn.XLOOKUP(tbl_GL[[#This Row],[Account_key]],tbl_COA[Account_key],tbl_COA[SubAccount],,0)</f>
        <v>Cash in hand</v>
      </c>
      <c r="K1195">
        <f>YEAR(tbl_GL[[#This Row],[Date]])</f>
        <v>2018</v>
      </c>
    </row>
    <row r="1196" spans="1:11" hidden="1" x14ac:dyDescent="0.35">
      <c r="A1196">
        <v>609.1</v>
      </c>
      <c r="B1196" s="24">
        <v>43440</v>
      </c>
      <c r="C1196">
        <v>1</v>
      </c>
      <c r="D1196">
        <v>10</v>
      </c>
      <c r="E1196" t="s">
        <v>98</v>
      </c>
      <c r="F1196" s="19">
        <v>-2747</v>
      </c>
      <c r="G1196" t="str">
        <f>_xlfn.XLOOKUP(tbl_GL[[#This Row],[Account_key]],tbl_COA[Account_key],tbl_COA[Class],"Not Found")</f>
        <v>Assets</v>
      </c>
      <c r="H1196" t="str">
        <f>_xlfn.XLOOKUP(tbl_GL[[#This Row],[Account_key]],tbl_COA[Account_key],tbl_COA[SubClass],"Not Found")</f>
        <v>Assets</v>
      </c>
      <c r="I1196" t="str">
        <f>_xlfn.XLOOKUP(tbl_GL[[#This Row],[Account_key]],tbl_COA[Account_key],tbl_COA[SubClass2],"Not Found")</f>
        <v>Current Assets</v>
      </c>
      <c r="J1196" t="str">
        <f>_xlfn.XLOOKUP(tbl_GL[[#This Row],[Account_key]],tbl_COA[Account_key],tbl_COA[SubAccount],,0)</f>
        <v>Cash at Bank</v>
      </c>
      <c r="K1196">
        <f>YEAR(tbl_GL[[#This Row],[Date]])</f>
        <v>2018</v>
      </c>
    </row>
    <row r="1197" spans="1:11" hidden="1" x14ac:dyDescent="0.35">
      <c r="A1197">
        <v>609.20000000000005</v>
      </c>
      <c r="B1197" s="24">
        <v>43440</v>
      </c>
      <c r="C1197">
        <v>1</v>
      </c>
      <c r="D1197">
        <v>120</v>
      </c>
      <c r="E1197" t="s">
        <v>98</v>
      </c>
      <c r="F1197" s="19">
        <v>-2747</v>
      </c>
      <c r="G1197" t="str">
        <f>_xlfn.XLOOKUP(tbl_GL[[#This Row],[Account_key]],tbl_COA[Account_key],tbl_COA[Class],"Not Found")</f>
        <v>Liabilities and Owners Equity</v>
      </c>
      <c r="H1197" t="str">
        <f>_xlfn.XLOOKUP(tbl_GL[[#This Row],[Account_key]],tbl_COA[Account_key],tbl_COA[SubClass],"Not Found")</f>
        <v>Liabilities</v>
      </c>
      <c r="I1197" t="str">
        <f>_xlfn.XLOOKUP(tbl_GL[[#This Row],[Account_key]],tbl_COA[Account_key],tbl_COA[SubClass2],"Not Found")</f>
        <v>Current Liabilities</v>
      </c>
      <c r="J1197" t="str">
        <f>_xlfn.XLOOKUP(tbl_GL[[#This Row],[Account_key]],tbl_COA[Account_key],tbl_COA[SubAccount],,0)</f>
        <v>Accrued Expenses</v>
      </c>
      <c r="K1197">
        <f>YEAR(tbl_GL[[#This Row],[Date]])</f>
        <v>2018</v>
      </c>
    </row>
    <row r="1198" spans="1:11" hidden="1" x14ac:dyDescent="0.35">
      <c r="A1198">
        <v>610.1</v>
      </c>
      <c r="B1198" s="24">
        <v>43440</v>
      </c>
      <c r="C1198">
        <v>1</v>
      </c>
      <c r="D1198">
        <v>30</v>
      </c>
      <c r="E1198" t="s">
        <v>80</v>
      </c>
      <c r="F1198" s="14">
        <v>-22850</v>
      </c>
      <c r="G1198" t="str">
        <f>_xlfn.XLOOKUP(tbl_GL[[#This Row],[Account_key]],tbl_COA[Account_key],tbl_COA[Class],"Not Found")</f>
        <v>Assets</v>
      </c>
      <c r="H1198" t="str">
        <f>_xlfn.XLOOKUP(tbl_GL[[#This Row],[Account_key]],tbl_COA[Account_key],tbl_COA[SubClass],"Not Found")</f>
        <v>Assets</v>
      </c>
      <c r="I1198" t="str">
        <f>_xlfn.XLOOKUP(tbl_GL[[#This Row],[Account_key]],tbl_COA[Account_key],tbl_COA[SubClass2],"Not Found")</f>
        <v>Current Assets</v>
      </c>
      <c r="J1198" t="str">
        <f>_xlfn.XLOOKUP(tbl_GL[[#This Row],[Account_key]],tbl_COA[Account_key],tbl_COA[SubAccount],,0)</f>
        <v>Trade Receivables</v>
      </c>
      <c r="K1198">
        <f>YEAR(tbl_GL[[#This Row],[Date]])</f>
        <v>2018</v>
      </c>
    </row>
    <row r="1199" spans="1:11" hidden="1" x14ac:dyDescent="0.35">
      <c r="A1199">
        <v>610.20000000000005</v>
      </c>
      <c r="B1199" s="24">
        <v>43440</v>
      </c>
      <c r="C1199">
        <v>1</v>
      </c>
      <c r="D1199">
        <v>10</v>
      </c>
      <c r="E1199" t="s">
        <v>80</v>
      </c>
      <c r="F1199" s="14">
        <v>22850</v>
      </c>
      <c r="G1199" t="str">
        <f>_xlfn.XLOOKUP(tbl_GL[[#This Row],[Account_key]],tbl_COA[Account_key],tbl_COA[Class],"Not Found")</f>
        <v>Assets</v>
      </c>
      <c r="H1199" t="str">
        <f>_xlfn.XLOOKUP(tbl_GL[[#This Row],[Account_key]],tbl_COA[Account_key],tbl_COA[SubClass],"Not Found")</f>
        <v>Assets</v>
      </c>
      <c r="I1199" t="str">
        <f>_xlfn.XLOOKUP(tbl_GL[[#This Row],[Account_key]],tbl_COA[Account_key],tbl_COA[SubClass2],"Not Found")</f>
        <v>Current Assets</v>
      </c>
      <c r="J1199" t="str">
        <f>_xlfn.XLOOKUP(tbl_GL[[#This Row],[Account_key]],tbl_COA[Account_key],tbl_COA[SubAccount],,0)</f>
        <v>Cash at Bank</v>
      </c>
      <c r="K1199">
        <f>YEAR(tbl_GL[[#This Row],[Date]])</f>
        <v>2018</v>
      </c>
    </row>
    <row r="1200" spans="1:11" hidden="1" x14ac:dyDescent="0.35">
      <c r="A1200">
        <v>611.1</v>
      </c>
      <c r="B1200" s="24">
        <v>43441</v>
      </c>
      <c r="C1200">
        <v>1</v>
      </c>
      <c r="D1200">
        <v>230</v>
      </c>
      <c r="E1200" t="s">
        <v>4</v>
      </c>
      <c r="F1200" s="19">
        <v>-1738</v>
      </c>
      <c r="G1200" t="str">
        <f>_xlfn.XLOOKUP(tbl_GL[[#This Row],[Account_key]],tbl_COA[Account_key],tbl_COA[Class],"Not Found")</f>
        <v>Trading account</v>
      </c>
      <c r="H1200" t="str">
        <f>_xlfn.XLOOKUP(tbl_GL[[#This Row],[Account_key]],tbl_COA[Account_key],tbl_COA[SubClass],"Not Found")</f>
        <v>Cost of Sales</v>
      </c>
      <c r="I1200" t="str">
        <f>_xlfn.XLOOKUP(tbl_GL[[#This Row],[Account_key]],tbl_COA[Account_key],tbl_COA[SubClass2],"Not Found")</f>
        <v>Cost of Sales</v>
      </c>
      <c r="J1200" t="str">
        <f>_xlfn.XLOOKUP(tbl_GL[[#This Row],[Account_key]],tbl_COA[Account_key],tbl_COA[SubAccount],,0)</f>
        <v>Cost of Sales</v>
      </c>
      <c r="K1200">
        <f>YEAR(tbl_GL[[#This Row],[Date]])</f>
        <v>2018</v>
      </c>
    </row>
    <row r="1201" spans="1:11" hidden="1" x14ac:dyDescent="0.35">
      <c r="A1201">
        <v>611.20000000000005</v>
      </c>
      <c r="B1201" s="24">
        <v>43441</v>
      </c>
      <c r="C1201">
        <v>1</v>
      </c>
      <c r="D1201">
        <v>60</v>
      </c>
      <c r="E1201" t="s">
        <v>4</v>
      </c>
      <c r="F1201" s="19">
        <v>-1738</v>
      </c>
      <c r="G1201" t="str">
        <f>_xlfn.XLOOKUP(tbl_GL[[#This Row],[Account_key]],tbl_COA[Account_key],tbl_COA[Class],"Not Found")</f>
        <v>Assets</v>
      </c>
      <c r="H1201" t="str">
        <f>_xlfn.XLOOKUP(tbl_GL[[#This Row],[Account_key]],tbl_COA[Account_key],tbl_COA[SubClass],"Not Found")</f>
        <v>Assets</v>
      </c>
      <c r="I1201" t="str">
        <f>_xlfn.XLOOKUP(tbl_GL[[#This Row],[Account_key]],tbl_COA[Account_key],tbl_COA[SubClass2],"Not Found")</f>
        <v>Current Assets</v>
      </c>
      <c r="J1201" t="str">
        <f>_xlfn.XLOOKUP(tbl_GL[[#This Row],[Account_key]],tbl_COA[Account_key],tbl_COA[SubAccount],,0)</f>
        <v>Inventory</v>
      </c>
      <c r="K1201">
        <f>YEAR(tbl_GL[[#This Row],[Date]])</f>
        <v>2018</v>
      </c>
    </row>
    <row r="1202" spans="1:11" hidden="1" x14ac:dyDescent="0.35">
      <c r="A1202">
        <v>612.1</v>
      </c>
      <c r="B1202" s="24">
        <v>43441</v>
      </c>
      <c r="C1202">
        <v>1</v>
      </c>
      <c r="D1202">
        <v>260</v>
      </c>
      <c r="E1202" t="s">
        <v>97</v>
      </c>
      <c r="F1202" s="19">
        <v>-3058</v>
      </c>
      <c r="G1202" t="str">
        <f>_xlfn.XLOOKUP(tbl_GL[[#This Row],[Account_key]],tbl_COA[Account_key],tbl_COA[Class],"Not Found")</f>
        <v>Operating account</v>
      </c>
      <c r="H1202" t="str">
        <f>_xlfn.XLOOKUP(tbl_GL[[#This Row],[Account_key]],tbl_COA[Account_key],tbl_COA[SubClass],"Not Found")</f>
        <v>Operating Expenses</v>
      </c>
      <c r="I1202" t="str">
        <f>_xlfn.XLOOKUP(tbl_GL[[#This Row],[Account_key]],tbl_COA[Account_key],tbl_COA[SubClass2],"Not Found")</f>
        <v>Marketing</v>
      </c>
      <c r="J1202" t="str">
        <f>_xlfn.XLOOKUP(tbl_GL[[#This Row],[Account_key]],tbl_COA[Account_key],tbl_COA[SubAccount],,0)</f>
        <v>Commissions</v>
      </c>
      <c r="K1202">
        <f>YEAR(tbl_GL[[#This Row],[Date]])</f>
        <v>2018</v>
      </c>
    </row>
    <row r="1203" spans="1:11" hidden="1" x14ac:dyDescent="0.35">
      <c r="A1203">
        <v>612.20000000000005</v>
      </c>
      <c r="B1203" s="24">
        <v>43441</v>
      </c>
      <c r="C1203">
        <v>1</v>
      </c>
      <c r="D1203">
        <v>120</v>
      </c>
      <c r="E1203" t="s">
        <v>97</v>
      </c>
      <c r="F1203" s="19">
        <v>3058</v>
      </c>
      <c r="G1203" t="str">
        <f>_xlfn.XLOOKUP(tbl_GL[[#This Row],[Account_key]],tbl_COA[Account_key],tbl_COA[Class],"Not Found")</f>
        <v>Liabilities and Owners Equity</v>
      </c>
      <c r="H1203" t="str">
        <f>_xlfn.XLOOKUP(tbl_GL[[#This Row],[Account_key]],tbl_COA[Account_key],tbl_COA[SubClass],"Not Found")</f>
        <v>Liabilities</v>
      </c>
      <c r="I1203" t="str">
        <f>_xlfn.XLOOKUP(tbl_GL[[#This Row],[Account_key]],tbl_COA[Account_key],tbl_COA[SubClass2],"Not Found")</f>
        <v>Current Liabilities</v>
      </c>
      <c r="J1203" t="str">
        <f>_xlfn.XLOOKUP(tbl_GL[[#This Row],[Account_key]],tbl_COA[Account_key],tbl_COA[SubAccount],,0)</f>
        <v>Accrued Expenses</v>
      </c>
      <c r="K1203">
        <f>YEAR(tbl_GL[[#This Row],[Date]])</f>
        <v>2018</v>
      </c>
    </row>
    <row r="1204" spans="1:11" hidden="1" x14ac:dyDescent="0.35">
      <c r="A1204">
        <v>613.1</v>
      </c>
      <c r="B1204" s="24">
        <v>43441</v>
      </c>
      <c r="C1204">
        <v>1</v>
      </c>
      <c r="D1204">
        <v>220</v>
      </c>
      <c r="E1204" t="s">
        <v>81</v>
      </c>
      <c r="F1204" s="15">
        <v>-3230</v>
      </c>
      <c r="G1204" t="str">
        <f>_xlfn.XLOOKUP(tbl_GL[[#This Row],[Account_key]],tbl_COA[Account_key],tbl_COA[Class],"Not Found")</f>
        <v>Trading account</v>
      </c>
      <c r="H1204" t="str">
        <f>_xlfn.XLOOKUP(tbl_GL[[#This Row],[Account_key]],tbl_COA[Account_key],tbl_COA[SubClass],"Not Found")</f>
        <v>Sales</v>
      </c>
      <c r="I1204" t="str">
        <f>_xlfn.XLOOKUP(tbl_GL[[#This Row],[Account_key]],tbl_COA[Account_key],tbl_COA[SubClass2],"Not Found")</f>
        <v>Sales</v>
      </c>
      <c r="J1204" t="str">
        <f>_xlfn.XLOOKUP(tbl_GL[[#This Row],[Account_key]],tbl_COA[Account_key],tbl_COA[SubAccount],,0)</f>
        <v>Sales Return</v>
      </c>
      <c r="K1204">
        <f>YEAR(tbl_GL[[#This Row],[Date]])</f>
        <v>2018</v>
      </c>
    </row>
    <row r="1205" spans="1:11" hidden="1" x14ac:dyDescent="0.35">
      <c r="A1205">
        <v>613.20000000000005</v>
      </c>
      <c r="B1205" s="24">
        <v>43441</v>
      </c>
      <c r="C1205">
        <v>1</v>
      </c>
      <c r="D1205">
        <v>20</v>
      </c>
      <c r="E1205" t="s">
        <v>81</v>
      </c>
      <c r="F1205" s="14">
        <v>-3230</v>
      </c>
      <c r="G1205" t="str">
        <f>_xlfn.XLOOKUP(tbl_GL[[#This Row],[Account_key]],tbl_COA[Account_key],tbl_COA[Class],"Not Found")</f>
        <v>Assets</v>
      </c>
      <c r="H1205" t="str">
        <f>_xlfn.XLOOKUP(tbl_GL[[#This Row],[Account_key]],tbl_COA[Account_key],tbl_COA[SubClass],"Not Found")</f>
        <v>Assets</v>
      </c>
      <c r="I1205" t="str">
        <f>_xlfn.XLOOKUP(tbl_GL[[#This Row],[Account_key]],tbl_COA[Account_key],tbl_COA[SubClass2],"Not Found")</f>
        <v>Current Assets</v>
      </c>
      <c r="J1205" t="str">
        <f>_xlfn.XLOOKUP(tbl_GL[[#This Row],[Account_key]],tbl_COA[Account_key],tbl_COA[SubAccount],,0)</f>
        <v>Cash in hand</v>
      </c>
      <c r="K1205">
        <f>YEAR(tbl_GL[[#This Row],[Date]])</f>
        <v>2018</v>
      </c>
    </row>
    <row r="1206" spans="1:11" hidden="1" x14ac:dyDescent="0.35">
      <c r="A1206">
        <v>614.1</v>
      </c>
      <c r="B1206" s="24">
        <v>43441</v>
      </c>
      <c r="C1206">
        <v>1</v>
      </c>
      <c r="D1206">
        <v>210</v>
      </c>
      <c r="E1206" t="s">
        <v>7</v>
      </c>
      <c r="F1206" s="14">
        <v>5792</v>
      </c>
      <c r="G1206" t="str">
        <f>_xlfn.XLOOKUP(tbl_GL[[#This Row],[Account_key]],tbl_COA[Account_key],tbl_COA[Class],"Not Found")</f>
        <v>Trading account</v>
      </c>
      <c r="H1206" t="str">
        <f>_xlfn.XLOOKUP(tbl_GL[[#This Row],[Account_key]],tbl_COA[Account_key],tbl_COA[SubClass],"Not Found")</f>
        <v>Sales</v>
      </c>
      <c r="I1206" t="str">
        <f>_xlfn.XLOOKUP(tbl_GL[[#This Row],[Account_key]],tbl_COA[Account_key],tbl_COA[SubClass2],"Not Found")</f>
        <v>Sales</v>
      </c>
      <c r="J1206" t="str">
        <f>_xlfn.XLOOKUP(tbl_GL[[#This Row],[Account_key]],tbl_COA[Account_key],tbl_COA[SubAccount],,0)</f>
        <v>Sales</v>
      </c>
      <c r="K1206">
        <f>YEAR(tbl_GL[[#This Row],[Date]])</f>
        <v>2018</v>
      </c>
    </row>
    <row r="1207" spans="1:11" hidden="1" x14ac:dyDescent="0.35">
      <c r="A1207">
        <v>614.20000000000005</v>
      </c>
      <c r="B1207" s="24">
        <v>43441</v>
      </c>
      <c r="C1207">
        <v>1</v>
      </c>
      <c r="D1207">
        <v>10</v>
      </c>
      <c r="E1207" t="s">
        <v>7</v>
      </c>
      <c r="F1207" s="14">
        <v>5792</v>
      </c>
      <c r="G1207" t="str">
        <f>_xlfn.XLOOKUP(tbl_GL[[#This Row],[Account_key]],tbl_COA[Account_key],tbl_COA[Class],"Not Found")</f>
        <v>Assets</v>
      </c>
      <c r="H1207" t="str">
        <f>_xlfn.XLOOKUP(tbl_GL[[#This Row],[Account_key]],tbl_COA[Account_key],tbl_COA[SubClass],"Not Found")</f>
        <v>Assets</v>
      </c>
      <c r="I1207" t="str">
        <f>_xlfn.XLOOKUP(tbl_GL[[#This Row],[Account_key]],tbl_COA[Account_key],tbl_COA[SubClass2],"Not Found")</f>
        <v>Current Assets</v>
      </c>
      <c r="J1207" t="str">
        <f>_xlfn.XLOOKUP(tbl_GL[[#This Row],[Account_key]],tbl_COA[Account_key],tbl_COA[SubAccount],,0)</f>
        <v>Cash at Bank</v>
      </c>
      <c r="K1207">
        <f>YEAR(tbl_GL[[#This Row],[Date]])</f>
        <v>2018</v>
      </c>
    </row>
    <row r="1208" spans="1:11" hidden="1" x14ac:dyDescent="0.35">
      <c r="A1208">
        <v>615.1</v>
      </c>
      <c r="B1208" s="24">
        <v>43441</v>
      </c>
      <c r="C1208">
        <v>1</v>
      </c>
      <c r="D1208">
        <v>230</v>
      </c>
      <c r="E1208" t="s">
        <v>4</v>
      </c>
      <c r="F1208" s="14">
        <v>-6797</v>
      </c>
      <c r="G1208" t="str">
        <f>_xlfn.XLOOKUP(tbl_GL[[#This Row],[Account_key]],tbl_COA[Account_key],tbl_COA[Class],"Not Found")</f>
        <v>Trading account</v>
      </c>
      <c r="H1208" t="str">
        <f>_xlfn.XLOOKUP(tbl_GL[[#This Row],[Account_key]],tbl_COA[Account_key],tbl_COA[SubClass],"Not Found")</f>
        <v>Cost of Sales</v>
      </c>
      <c r="I1208" t="str">
        <f>_xlfn.XLOOKUP(tbl_GL[[#This Row],[Account_key]],tbl_COA[Account_key],tbl_COA[SubClass2],"Not Found")</f>
        <v>Cost of Sales</v>
      </c>
      <c r="J1208" t="str">
        <f>_xlfn.XLOOKUP(tbl_GL[[#This Row],[Account_key]],tbl_COA[Account_key],tbl_COA[SubAccount],,0)</f>
        <v>Cost of Sales</v>
      </c>
      <c r="K1208">
        <f>YEAR(tbl_GL[[#This Row],[Date]])</f>
        <v>2018</v>
      </c>
    </row>
    <row r="1209" spans="1:11" hidden="1" x14ac:dyDescent="0.35">
      <c r="A1209">
        <v>615.20000000000005</v>
      </c>
      <c r="B1209" s="24">
        <v>43441</v>
      </c>
      <c r="C1209">
        <v>1</v>
      </c>
      <c r="D1209">
        <v>60</v>
      </c>
      <c r="E1209" t="s">
        <v>4</v>
      </c>
      <c r="F1209" s="15">
        <v>-6797</v>
      </c>
      <c r="G1209" t="str">
        <f>_xlfn.XLOOKUP(tbl_GL[[#This Row],[Account_key]],tbl_COA[Account_key],tbl_COA[Class],"Not Found")</f>
        <v>Assets</v>
      </c>
      <c r="H1209" t="str">
        <f>_xlfn.XLOOKUP(tbl_GL[[#This Row],[Account_key]],tbl_COA[Account_key],tbl_COA[SubClass],"Not Found")</f>
        <v>Assets</v>
      </c>
      <c r="I1209" t="str">
        <f>_xlfn.XLOOKUP(tbl_GL[[#This Row],[Account_key]],tbl_COA[Account_key],tbl_COA[SubClass2],"Not Found")</f>
        <v>Current Assets</v>
      </c>
      <c r="J1209" t="str">
        <f>_xlfn.XLOOKUP(tbl_GL[[#This Row],[Account_key]],tbl_COA[Account_key],tbl_COA[SubAccount],,0)</f>
        <v>Inventory</v>
      </c>
      <c r="K1209">
        <f>YEAR(tbl_GL[[#This Row],[Date]])</f>
        <v>2018</v>
      </c>
    </row>
    <row r="1210" spans="1:11" hidden="1" x14ac:dyDescent="0.35">
      <c r="A1210">
        <v>616.1</v>
      </c>
      <c r="B1210" s="24">
        <v>43441</v>
      </c>
      <c r="C1210">
        <v>1</v>
      </c>
      <c r="D1210">
        <v>210</v>
      </c>
      <c r="E1210" t="s">
        <v>8</v>
      </c>
      <c r="F1210" s="15">
        <v>22655</v>
      </c>
      <c r="G1210" t="str">
        <f>_xlfn.XLOOKUP(tbl_GL[[#This Row],[Account_key]],tbl_COA[Account_key],tbl_COA[Class],"Not Found")</f>
        <v>Trading account</v>
      </c>
      <c r="H1210" t="str">
        <f>_xlfn.XLOOKUP(tbl_GL[[#This Row],[Account_key]],tbl_COA[Account_key],tbl_COA[SubClass],"Not Found")</f>
        <v>Sales</v>
      </c>
      <c r="I1210" t="str">
        <f>_xlfn.XLOOKUP(tbl_GL[[#This Row],[Account_key]],tbl_COA[Account_key],tbl_COA[SubClass2],"Not Found")</f>
        <v>Sales</v>
      </c>
      <c r="J1210" t="str">
        <f>_xlfn.XLOOKUP(tbl_GL[[#This Row],[Account_key]],tbl_COA[Account_key],tbl_COA[SubAccount],,0)</f>
        <v>Sales</v>
      </c>
      <c r="K1210">
        <f>YEAR(tbl_GL[[#This Row],[Date]])</f>
        <v>2018</v>
      </c>
    </row>
    <row r="1211" spans="1:11" hidden="1" x14ac:dyDescent="0.35">
      <c r="A1211">
        <v>616.20000000000005</v>
      </c>
      <c r="B1211" s="24">
        <v>43441</v>
      </c>
      <c r="C1211">
        <v>1</v>
      </c>
      <c r="D1211">
        <v>30</v>
      </c>
      <c r="E1211" t="s">
        <v>8</v>
      </c>
      <c r="F1211" s="15">
        <v>22655</v>
      </c>
      <c r="G1211" t="str">
        <f>_xlfn.XLOOKUP(tbl_GL[[#This Row],[Account_key]],tbl_COA[Account_key],tbl_COA[Class],"Not Found")</f>
        <v>Assets</v>
      </c>
      <c r="H1211" t="str">
        <f>_xlfn.XLOOKUP(tbl_GL[[#This Row],[Account_key]],tbl_COA[Account_key],tbl_COA[SubClass],"Not Found")</f>
        <v>Assets</v>
      </c>
      <c r="I1211" t="str">
        <f>_xlfn.XLOOKUP(tbl_GL[[#This Row],[Account_key]],tbl_COA[Account_key],tbl_COA[SubClass2],"Not Found")</f>
        <v>Current Assets</v>
      </c>
      <c r="J1211" t="str">
        <f>_xlfn.XLOOKUP(tbl_GL[[#This Row],[Account_key]],tbl_COA[Account_key],tbl_COA[SubAccount],,0)</f>
        <v>Trade Receivables</v>
      </c>
      <c r="K1211">
        <f>YEAR(tbl_GL[[#This Row],[Date]])</f>
        <v>2018</v>
      </c>
    </row>
    <row r="1212" spans="1:11" hidden="1" x14ac:dyDescent="0.35">
      <c r="A1212">
        <v>617.1</v>
      </c>
      <c r="B1212" s="24">
        <v>43444</v>
      </c>
      <c r="C1212">
        <v>1</v>
      </c>
      <c r="D1212">
        <v>10</v>
      </c>
      <c r="E1212" t="s">
        <v>98</v>
      </c>
      <c r="F1212" s="14">
        <v>-2595</v>
      </c>
      <c r="G1212" t="str">
        <f>_xlfn.XLOOKUP(tbl_GL[[#This Row],[Account_key]],tbl_COA[Account_key],tbl_COA[Class],"Not Found")</f>
        <v>Assets</v>
      </c>
      <c r="H1212" t="str">
        <f>_xlfn.XLOOKUP(tbl_GL[[#This Row],[Account_key]],tbl_COA[Account_key],tbl_COA[SubClass],"Not Found")</f>
        <v>Assets</v>
      </c>
      <c r="I1212" t="str">
        <f>_xlfn.XLOOKUP(tbl_GL[[#This Row],[Account_key]],tbl_COA[Account_key],tbl_COA[SubClass2],"Not Found")</f>
        <v>Current Assets</v>
      </c>
      <c r="J1212" t="str">
        <f>_xlfn.XLOOKUP(tbl_GL[[#This Row],[Account_key]],tbl_COA[Account_key],tbl_COA[SubAccount],,0)</f>
        <v>Cash at Bank</v>
      </c>
      <c r="K1212">
        <f>YEAR(tbl_GL[[#This Row],[Date]])</f>
        <v>2018</v>
      </c>
    </row>
    <row r="1213" spans="1:11" hidden="1" x14ac:dyDescent="0.35">
      <c r="A1213">
        <v>617.20000000000005</v>
      </c>
      <c r="B1213" s="24">
        <v>43444</v>
      </c>
      <c r="C1213">
        <v>1</v>
      </c>
      <c r="D1213">
        <v>120</v>
      </c>
      <c r="E1213" t="s">
        <v>98</v>
      </c>
      <c r="F1213" s="14">
        <v>-2595</v>
      </c>
      <c r="G1213" t="str">
        <f>_xlfn.XLOOKUP(tbl_GL[[#This Row],[Account_key]],tbl_COA[Account_key],tbl_COA[Class],"Not Found")</f>
        <v>Liabilities and Owners Equity</v>
      </c>
      <c r="H1213" t="str">
        <f>_xlfn.XLOOKUP(tbl_GL[[#This Row],[Account_key]],tbl_COA[Account_key],tbl_COA[SubClass],"Not Found")</f>
        <v>Liabilities</v>
      </c>
      <c r="I1213" t="str">
        <f>_xlfn.XLOOKUP(tbl_GL[[#This Row],[Account_key]],tbl_COA[Account_key],tbl_COA[SubClass2],"Not Found")</f>
        <v>Current Liabilities</v>
      </c>
      <c r="J1213" t="str">
        <f>_xlfn.XLOOKUP(tbl_GL[[#This Row],[Account_key]],tbl_COA[Account_key],tbl_COA[SubAccount],,0)</f>
        <v>Accrued Expenses</v>
      </c>
      <c r="K1213">
        <f>YEAR(tbl_GL[[#This Row],[Date]])</f>
        <v>2018</v>
      </c>
    </row>
    <row r="1214" spans="1:11" hidden="1" x14ac:dyDescent="0.35">
      <c r="A1214">
        <v>618.1</v>
      </c>
      <c r="B1214" s="24">
        <v>43445</v>
      </c>
      <c r="C1214">
        <v>1</v>
      </c>
      <c r="D1214">
        <v>10</v>
      </c>
      <c r="E1214" t="s">
        <v>98</v>
      </c>
      <c r="F1214" s="14">
        <v>-2584</v>
      </c>
      <c r="G1214" t="str">
        <f>_xlfn.XLOOKUP(tbl_GL[[#This Row],[Account_key]],tbl_COA[Account_key],tbl_COA[Class],"Not Found")</f>
        <v>Assets</v>
      </c>
      <c r="H1214" t="str">
        <f>_xlfn.XLOOKUP(tbl_GL[[#This Row],[Account_key]],tbl_COA[Account_key],tbl_COA[SubClass],"Not Found")</f>
        <v>Assets</v>
      </c>
      <c r="I1214" t="str">
        <f>_xlfn.XLOOKUP(tbl_GL[[#This Row],[Account_key]],tbl_COA[Account_key],tbl_COA[SubClass2],"Not Found")</f>
        <v>Current Assets</v>
      </c>
      <c r="J1214" t="str">
        <f>_xlfn.XLOOKUP(tbl_GL[[#This Row],[Account_key]],tbl_COA[Account_key],tbl_COA[SubAccount],,0)</f>
        <v>Cash at Bank</v>
      </c>
      <c r="K1214">
        <f>YEAR(tbl_GL[[#This Row],[Date]])</f>
        <v>2018</v>
      </c>
    </row>
    <row r="1215" spans="1:11" hidden="1" x14ac:dyDescent="0.35">
      <c r="A1215">
        <v>618.20000000000005</v>
      </c>
      <c r="B1215" s="24">
        <v>43445</v>
      </c>
      <c r="C1215">
        <v>1</v>
      </c>
      <c r="D1215">
        <v>120</v>
      </c>
      <c r="E1215" t="s">
        <v>98</v>
      </c>
      <c r="F1215" s="14">
        <v>-2584</v>
      </c>
      <c r="G1215" t="str">
        <f>_xlfn.XLOOKUP(tbl_GL[[#This Row],[Account_key]],tbl_COA[Account_key],tbl_COA[Class],"Not Found")</f>
        <v>Liabilities and Owners Equity</v>
      </c>
      <c r="H1215" t="str">
        <f>_xlfn.XLOOKUP(tbl_GL[[#This Row],[Account_key]],tbl_COA[Account_key],tbl_COA[SubClass],"Not Found")</f>
        <v>Liabilities</v>
      </c>
      <c r="I1215" t="str">
        <f>_xlfn.XLOOKUP(tbl_GL[[#This Row],[Account_key]],tbl_COA[Account_key],tbl_COA[SubClass2],"Not Found")</f>
        <v>Current Liabilities</v>
      </c>
      <c r="J1215" t="str">
        <f>_xlfn.XLOOKUP(tbl_GL[[#This Row],[Account_key]],tbl_COA[Account_key],tbl_COA[SubAccount],,0)</f>
        <v>Accrued Expenses</v>
      </c>
      <c r="K1215">
        <f>YEAR(tbl_GL[[#This Row],[Date]])</f>
        <v>2018</v>
      </c>
    </row>
    <row r="1216" spans="1:11" hidden="1" x14ac:dyDescent="0.35">
      <c r="A1216">
        <v>619.1</v>
      </c>
      <c r="B1216" s="24">
        <v>43445</v>
      </c>
      <c r="C1216">
        <v>1</v>
      </c>
      <c r="D1216">
        <v>290</v>
      </c>
      <c r="E1216" t="s">
        <v>97</v>
      </c>
      <c r="F1216" s="14">
        <v>-3188</v>
      </c>
      <c r="G1216" t="str">
        <f>_xlfn.XLOOKUP(tbl_GL[[#This Row],[Account_key]],tbl_COA[Account_key],tbl_COA[Class],"Not Found")</f>
        <v>Operating account</v>
      </c>
      <c r="H1216" t="str">
        <f>_xlfn.XLOOKUP(tbl_GL[[#This Row],[Account_key]],tbl_COA[Account_key],tbl_COA[SubClass],"Not Found")</f>
        <v>Operating Expenses</v>
      </c>
      <c r="I1216" t="str">
        <f>_xlfn.XLOOKUP(tbl_GL[[#This Row],[Account_key]],tbl_COA[Account_key],tbl_COA[SubClass2],"Not Found")</f>
        <v>Administration</v>
      </c>
      <c r="J1216" t="str">
        <f>_xlfn.XLOOKUP(tbl_GL[[#This Row],[Account_key]],tbl_COA[Account_key],tbl_COA[SubAccount],,0)</f>
        <v>Travel</v>
      </c>
      <c r="K1216">
        <f>YEAR(tbl_GL[[#This Row],[Date]])</f>
        <v>2018</v>
      </c>
    </row>
    <row r="1217" spans="1:11" hidden="1" x14ac:dyDescent="0.35">
      <c r="A1217">
        <v>619.20000000000005</v>
      </c>
      <c r="B1217" s="24">
        <v>43445</v>
      </c>
      <c r="C1217">
        <v>1</v>
      </c>
      <c r="D1217">
        <v>120</v>
      </c>
      <c r="E1217" t="s">
        <v>97</v>
      </c>
      <c r="F1217" s="14">
        <v>3188</v>
      </c>
      <c r="G1217" t="str">
        <f>_xlfn.XLOOKUP(tbl_GL[[#This Row],[Account_key]],tbl_COA[Account_key],tbl_COA[Class],"Not Found")</f>
        <v>Liabilities and Owners Equity</v>
      </c>
      <c r="H1217" t="str">
        <f>_xlfn.XLOOKUP(tbl_GL[[#This Row],[Account_key]],tbl_COA[Account_key],tbl_COA[SubClass],"Not Found")</f>
        <v>Liabilities</v>
      </c>
      <c r="I1217" t="str">
        <f>_xlfn.XLOOKUP(tbl_GL[[#This Row],[Account_key]],tbl_COA[Account_key],tbl_COA[SubClass2],"Not Found")</f>
        <v>Current Liabilities</v>
      </c>
      <c r="J1217" t="str">
        <f>_xlfn.XLOOKUP(tbl_GL[[#This Row],[Account_key]],tbl_COA[Account_key],tbl_COA[SubAccount],,0)</f>
        <v>Accrued Expenses</v>
      </c>
      <c r="K1217">
        <f>YEAR(tbl_GL[[#This Row],[Date]])</f>
        <v>2018</v>
      </c>
    </row>
    <row r="1218" spans="1:11" hidden="1" x14ac:dyDescent="0.35">
      <c r="A1218">
        <v>620.1</v>
      </c>
      <c r="B1218" s="24">
        <v>43448</v>
      </c>
      <c r="C1218">
        <v>1</v>
      </c>
      <c r="D1218">
        <v>230</v>
      </c>
      <c r="E1218" t="s">
        <v>4</v>
      </c>
      <c r="F1218" s="14">
        <v>-1620</v>
      </c>
      <c r="G1218" t="str">
        <f>_xlfn.XLOOKUP(tbl_GL[[#This Row],[Account_key]],tbl_COA[Account_key],tbl_COA[Class],"Not Found")</f>
        <v>Trading account</v>
      </c>
      <c r="H1218" t="str">
        <f>_xlfn.XLOOKUP(tbl_GL[[#This Row],[Account_key]],tbl_COA[Account_key],tbl_COA[SubClass],"Not Found")</f>
        <v>Cost of Sales</v>
      </c>
      <c r="I1218" t="str">
        <f>_xlfn.XLOOKUP(tbl_GL[[#This Row],[Account_key]],tbl_COA[Account_key],tbl_COA[SubClass2],"Not Found")</f>
        <v>Cost of Sales</v>
      </c>
      <c r="J1218" t="str">
        <f>_xlfn.XLOOKUP(tbl_GL[[#This Row],[Account_key]],tbl_COA[Account_key],tbl_COA[SubAccount],,0)</f>
        <v>Cost of Sales</v>
      </c>
      <c r="K1218">
        <f>YEAR(tbl_GL[[#This Row],[Date]])</f>
        <v>2018</v>
      </c>
    </row>
    <row r="1219" spans="1:11" hidden="1" x14ac:dyDescent="0.35">
      <c r="A1219">
        <v>620.20000000000005</v>
      </c>
      <c r="B1219" s="24">
        <v>43448</v>
      </c>
      <c r="C1219">
        <v>1</v>
      </c>
      <c r="D1219">
        <v>60</v>
      </c>
      <c r="E1219" t="s">
        <v>4</v>
      </c>
      <c r="F1219" s="14">
        <v>-1620</v>
      </c>
      <c r="G1219" t="str">
        <f>_xlfn.XLOOKUP(tbl_GL[[#This Row],[Account_key]],tbl_COA[Account_key],tbl_COA[Class],"Not Found")</f>
        <v>Assets</v>
      </c>
      <c r="H1219" t="str">
        <f>_xlfn.XLOOKUP(tbl_GL[[#This Row],[Account_key]],tbl_COA[Account_key],tbl_COA[SubClass],"Not Found")</f>
        <v>Assets</v>
      </c>
      <c r="I1219" t="str">
        <f>_xlfn.XLOOKUP(tbl_GL[[#This Row],[Account_key]],tbl_COA[Account_key],tbl_COA[SubClass2],"Not Found")</f>
        <v>Current Assets</v>
      </c>
      <c r="J1219" t="str">
        <f>_xlfn.XLOOKUP(tbl_GL[[#This Row],[Account_key]],tbl_COA[Account_key],tbl_COA[SubAccount],,0)</f>
        <v>Inventory</v>
      </c>
      <c r="K1219">
        <f>YEAR(tbl_GL[[#This Row],[Date]])</f>
        <v>2018</v>
      </c>
    </row>
    <row r="1220" spans="1:11" hidden="1" x14ac:dyDescent="0.35">
      <c r="A1220">
        <v>621.1</v>
      </c>
      <c r="B1220" s="24">
        <v>43448</v>
      </c>
      <c r="C1220">
        <v>1</v>
      </c>
      <c r="D1220">
        <v>10</v>
      </c>
      <c r="E1220" t="s">
        <v>98</v>
      </c>
      <c r="F1220" s="14">
        <v>-2946</v>
      </c>
      <c r="G1220" t="str">
        <f>_xlfn.XLOOKUP(tbl_GL[[#This Row],[Account_key]],tbl_COA[Account_key],tbl_COA[Class],"Not Found")</f>
        <v>Assets</v>
      </c>
      <c r="H1220" t="str">
        <f>_xlfn.XLOOKUP(tbl_GL[[#This Row],[Account_key]],tbl_COA[Account_key],tbl_COA[SubClass],"Not Found")</f>
        <v>Assets</v>
      </c>
      <c r="I1220" t="str">
        <f>_xlfn.XLOOKUP(tbl_GL[[#This Row],[Account_key]],tbl_COA[Account_key],tbl_COA[SubClass2],"Not Found")</f>
        <v>Current Assets</v>
      </c>
      <c r="J1220" t="str">
        <f>_xlfn.XLOOKUP(tbl_GL[[#This Row],[Account_key]],tbl_COA[Account_key],tbl_COA[SubAccount],,0)</f>
        <v>Cash at Bank</v>
      </c>
      <c r="K1220">
        <f>YEAR(tbl_GL[[#This Row],[Date]])</f>
        <v>2018</v>
      </c>
    </row>
    <row r="1221" spans="1:11" hidden="1" x14ac:dyDescent="0.35">
      <c r="A1221">
        <v>621.20000000000005</v>
      </c>
      <c r="B1221" s="24">
        <v>43448</v>
      </c>
      <c r="C1221">
        <v>1</v>
      </c>
      <c r="D1221">
        <v>120</v>
      </c>
      <c r="E1221" t="s">
        <v>98</v>
      </c>
      <c r="F1221" s="14">
        <v>-2946</v>
      </c>
      <c r="G1221" t="str">
        <f>_xlfn.XLOOKUP(tbl_GL[[#This Row],[Account_key]],tbl_COA[Account_key],tbl_COA[Class],"Not Found")</f>
        <v>Liabilities and Owners Equity</v>
      </c>
      <c r="H1221" t="str">
        <f>_xlfn.XLOOKUP(tbl_GL[[#This Row],[Account_key]],tbl_COA[Account_key],tbl_COA[SubClass],"Not Found")</f>
        <v>Liabilities</v>
      </c>
      <c r="I1221" t="str">
        <f>_xlfn.XLOOKUP(tbl_GL[[#This Row],[Account_key]],tbl_COA[Account_key],tbl_COA[SubClass2],"Not Found")</f>
        <v>Current Liabilities</v>
      </c>
      <c r="J1221" t="str">
        <f>_xlfn.XLOOKUP(tbl_GL[[#This Row],[Account_key]],tbl_COA[Account_key],tbl_COA[SubAccount],,0)</f>
        <v>Accrued Expenses</v>
      </c>
      <c r="K1221">
        <f>YEAR(tbl_GL[[#This Row],[Date]])</f>
        <v>2018</v>
      </c>
    </row>
    <row r="1222" spans="1:11" hidden="1" x14ac:dyDescent="0.35">
      <c r="A1222">
        <v>622.1</v>
      </c>
      <c r="B1222" s="24">
        <v>43448</v>
      </c>
      <c r="C1222">
        <v>1</v>
      </c>
      <c r="D1222">
        <v>210</v>
      </c>
      <c r="E1222" t="s">
        <v>7</v>
      </c>
      <c r="F1222" s="14">
        <v>5401</v>
      </c>
      <c r="G1222" t="str">
        <f>_xlfn.XLOOKUP(tbl_GL[[#This Row],[Account_key]],tbl_COA[Account_key],tbl_COA[Class],"Not Found")</f>
        <v>Trading account</v>
      </c>
      <c r="H1222" t="str">
        <f>_xlfn.XLOOKUP(tbl_GL[[#This Row],[Account_key]],tbl_COA[Account_key],tbl_COA[SubClass],"Not Found")</f>
        <v>Sales</v>
      </c>
      <c r="I1222" t="str">
        <f>_xlfn.XLOOKUP(tbl_GL[[#This Row],[Account_key]],tbl_COA[Account_key],tbl_COA[SubClass2],"Not Found")</f>
        <v>Sales</v>
      </c>
      <c r="J1222" t="str">
        <f>_xlfn.XLOOKUP(tbl_GL[[#This Row],[Account_key]],tbl_COA[Account_key],tbl_COA[SubAccount],,0)</f>
        <v>Sales</v>
      </c>
      <c r="K1222">
        <f>YEAR(tbl_GL[[#This Row],[Date]])</f>
        <v>2018</v>
      </c>
    </row>
    <row r="1223" spans="1:11" hidden="1" x14ac:dyDescent="0.35">
      <c r="A1223">
        <v>622.20000000000005</v>
      </c>
      <c r="B1223" s="24">
        <v>43448</v>
      </c>
      <c r="C1223">
        <v>1</v>
      </c>
      <c r="D1223">
        <v>10</v>
      </c>
      <c r="E1223" t="s">
        <v>7</v>
      </c>
      <c r="F1223" s="14">
        <v>5401</v>
      </c>
      <c r="G1223" t="str">
        <f>_xlfn.XLOOKUP(tbl_GL[[#This Row],[Account_key]],tbl_COA[Account_key],tbl_COA[Class],"Not Found")</f>
        <v>Assets</v>
      </c>
      <c r="H1223" t="str">
        <f>_xlfn.XLOOKUP(tbl_GL[[#This Row],[Account_key]],tbl_COA[Account_key],tbl_COA[SubClass],"Not Found")</f>
        <v>Assets</v>
      </c>
      <c r="I1223" t="str">
        <f>_xlfn.XLOOKUP(tbl_GL[[#This Row],[Account_key]],tbl_COA[Account_key],tbl_COA[SubClass2],"Not Found")</f>
        <v>Current Assets</v>
      </c>
      <c r="J1223" t="str">
        <f>_xlfn.XLOOKUP(tbl_GL[[#This Row],[Account_key]],tbl_COA[Account_key],tbl_COA[SubAccount],,0)</f>
        <v>Cash at Bank</v>
      </c>
      <c r="K1223">
        <f>YEAR(tbl_GL[[#This Row],[Date]])</f>
        <v>2018</v>
      </c>
    </row>
    <row r="1224" spans="1:11" hidden="1" x14ac:dyDescent="0.35">
      <c r="A1224">
        <v>623.1</v>
      </c>
      <c r="B1224" s="24">
        <v>43448</v>
      </c>
      <c r="C1224">
        <v>1</v>
      </c>
      <c r="D1224">
        <v>230</v>
      </c>
      <c r="E1224" t="s">
        <v>4</v>
      </c>
      <c r="F1224" s="14">
        <v>-6649</v>
      </c>
      <c r="G1224" t="str">
        <f>_xlfn.XLOOKUP(tbl_GL[[#This Row],[Account_key]],tbl_COA[Account_key],tbl_COA[Class],"Not Found")</f>
        <v>Trading account</v>
      </c>
      <c r="H1224" t="str">
        <f>_xlfn.XLOOKUP(tbl_GL[[#This Row],[Account_key]],tbl_COA[Account_key],tbl_COA[SubClass],"Not Found")</f>
        <v>Cost of Sales</v>
      </c>
      <c r="I1224" t="str">
        <f>_xlfn.XLOOKUP(tbl_GL[[#This Row],[Account_key]],tbl_COA[Account_key],tbl_COA[SubClass2],"Not Found")</f>
        <v>Cost of Sales</v>
      </c>
      <c r="J1224" t="str">
        <f>_xlfn.XLOOKUP(tbl_GL[[#This Row],[Account_key]],tbl_COA[Account_key],tbl_COA[SubAccount],,0)</f>
        <v>Cost of Sales</v>
      </c>
      <c r="K1224">
        <f>YEAR(tbl_GL[[#This Row],[Date]])</f>
        <v>2018</v>
      </c>
    </row>
    <row r="1225" spans="1:11" hidden="1" x14ac:dyDescent="0.35">
      <c r="A1225">
        <v>623.20000000000005</v>
      </c>
      <c r="B1225" s="24">
        <v>43448</v>
      </c>
      <c r="C1225">
        <v>1</v>
      </c>
      <c r="D1225">
        <v>60</v>
      </c>
      <c r="E1225" t="s">
        <v>4</v>
      </c>
      <c r="F1225" s="14">
        <v>-6649</v>
      </c>
      <c r="G1225" t="str">
        <f>_xlfn.XLOOKUP(tbl_GL[[#This Row],[Account_key]],tbl_COA[Account_key],tbl_COA[Class],"Not Found")</f>
        <v>Assets</v>
      </c>
      <c r="H1225" t="str">
        <f>_xlfn.XLOOKUP(tbl_GL[[#This Row],[Account_key]],tbl_COA[Account_key],tbl_COA[SubClass],"Not Found")</f>
        <v>Assets</v>
      </c>
      <c r="I1225" t="str">
        <f>_xlfn.XLOOKUP(tbl_GL[[#This Row],[Account_key]],tbl_COA[Account_key],tbl_COA[SubClass2],"Not Found")</f>
        <v>Current Assets</v>
      </c>
      <c r="J1225" t="str">
        <f>_xlfn.XLOOKUP(tbl_GL[[#This Row],[Account_key]],tbl_COA[Account_key],tbl_COA[SubAccount],,0)</f>
        <v>Inventory</v>
      </c>
      <c r="K1225">
        <f>YEAR(tbl_GL[[#This Row],[Date]])</f>
        <v>2018</v>
      </c>
    </row>
    <row r="1226" spans="1:11" hidden="1" x14ac:dyDescent="0.35">
      <c r="A1226">
        <v>624.1</v>
      </c>
      <c r="B1226" s="24">
        <v>43448</v>
      </c>
      <c r="C1226">
        <v>1</v>
      </c>
      <c r="D1226">
        <v>210</v>
      </c>
      <c r="E1226" t="s">
        <v>8</v>
      </c>
      <c r="F1226" s="14">
        <v>22163</v>
      </c>
      <c r="G1226" t="str">
        <f>_xlfn.XLOOKUP(tbl_GL[[#This Row],[Account_key]],tbl_COA[Account_key],tbl_COA[Class],"Not Found")</f>
        <v>Trading account</v>
      </c>
      <c r="H1226" t="str">
        <f>_xlfn.XLOOKUP(tbl_GL[[#This Row],[Account_key]],tbl_COA[Account_key],tbl_COA[SubClass],"Not Found")</f>
        <v>Sales</v>
      </c>
      <c r="I1226" t="str">
        <f>_xlfn.XLOOKUP(tbl_GL[[#This Row],[Account_key]],tbl_COA[Account_key],tbl_COA[SubClass2],"Not Found")</f>
        <v>Sales</v>
      </c>
      <c r="J1226" t="str">
        <f>_xlfn.XLOOKUP(tbl_GL[[#This Row],[Account_key]],tbl_COA[Account_key],tbl_COA[SubAccount],,0)</f>
        <v>Sales</v>
      </c>
      <c r="K1226">
        <f>YEAR(tbl_GL[[#This Row],[Date]])</f>
        <v>2018</v>
      </c>
    </row>
    <row r="1227" spans="1:11" hidden="1" x14ac:dyDescent="0.35">
      <c r="A1227">
        <v>624.20000000000005</v>
      </c>
      <c r="B1227" s="24">
        <v>43448</v>
      </c>
      <c r="C1227">
        <v>1</v>
      </c>
      <c r="D1227">
        <v>30</v>
      </c>
      <c r="E1227" t="s">
        <v>8</v>
      </c>
      <c r="F1227" s="14">
        <v>22163</v>
      </c>
      <c r="G1227" t="str">
        <f>_xlfn.XLOOKUP(tbl_GL[[#This Row],[Account_key]],tbl_COA[Account_key],tbl_COA[Class],"Not Found")</f>
        <v>Assets</v>
      </c>
      <c r="H1227" t="str">
        <f>_xlfn.XLOOKUP(tbl_GL[[#This Row],[Account_key]],tbl_COA[Account_key],tbl_COA[SubClass],"Not Found")</f>
        <v>Assets</v>
      </c>
      <c r="I1227" t="str">
        <f>_xlfn.XLOOKUP(tbl_GL[[#This Row],[Account_key]],tbl_COA[Account_key],tbl_COA[SubClass2],"Not Found")</f>
        <v>Current Assets</v>
      </c>
      <c r="J1227" t="str">
        <f>_xlfn.XLOOKUP(tbl_GL[[#This Row],[Account_key]],tbl_COA[Account_key],tbl_COA[SubAccount],,0)</f>
        <v>Trade Receivables</v>
      </c>
      <c r="K1227">
        <f>YEAR(tbl_GL[[#This Row],[Date]])</f>
        <v>2018</v>
      </c>
    </row>
    <row r="1228" spans="1:11" hidden="1" x14ac:dyDescent="0.35">
      <c r="A1228">
        <v>625.1</v>
      </c>
      <c r="B1228" s="24">
        <v>43449</v>
      </c>
      <c r="C1228">
        <v>1</v>
      </c>
      <c r="D1228">
        <v>10</v>
      </c>
      <c r="E1228" t="s">
        <v>112</v>
      </c>
      <c r="F1228" s="14">
        <v>-400</v>
      </c>
      <c r="G1228" t="str">
        <f>_xlfn.XLOOKUP(tbl_GL[[#This Row],[Account_key]],tbl_COA[Account_key],tbl_COA[Class],"Not Found")</f>
        <v>Assets</v>
      </c>
      <c r="H1228" t="str">
        <f>_xlfn.XLOOKUP(tbl_GL[[#This Row],[Account_key]],tbl_COA[Account_key],tbl_COA[SubClass],"Not Found")</f>
        <v>Assets</v>
      </c>
      <c r="I1228" t="str">
        <f>_xlfn.XLOOKUP(tbl_GL[[#This Row],[Account_key]],tbl_COA[Account_key],tbl_COA[SubClass2],"Not Found")</f>
        <v>Current Assets</v>
      </c>
      <c r="J1228" t="str">
        <f>_xlfn.XLOOKUP(tbl_GL[[#This Row],[Account_key]],tbl_COA[Account_key],tbl_COA[SubAccount],,0)</f>
        <v>Cash at Bank</v>
      </c>
      <c r="K1228">
        <f>YEAR(tbl_GL[[#This Row],[Date]])</f>
        <v>2018</v>
      </c>
    </row>
    <row r="1229" spans="1:11" hidden="1" x14ac:dyDescent="0.35">
      <c r="A1229">
        <v>625.20000000000005</v>
      </c>
      <c r="B1229" s="24">
        <v>43449</v>
      </c>
      <c r="C1229">
        <v>1</v>
      </c>
      <c r="D1229">
        <v>121</v>
      </c>
      <c r="E1229" t="s">
        <v>112</v>
      </c>
      <c r="F1229" s="14">
        <v>-400</v>
      </c>
      <c r="G1229" t="str">
        <f>_xlfn.XLOOKUP(tbl_GL[[#This Row],[Account_key]],tbl_COA[Account_key],tbl_COA[Class],"Not Found")</f>
        <v>Liabilities and Owners Equity</v>
      </c>
      <c r="H1229" t="str">
        <f>_xlfn.XLOOKUP(tbl_GL[[#This Row],[Account_key]],tbl_COA[Account_key],tbl_COA[SubClass],"Not Found")</f>
        <v>Liabilities</v>
      </c>
      <c r="I1229" t="str">
        <f>_xlfn.XLOOKUP(tbl_GL[[#This Row],[Account_key]],tbl_COA[Account_key],tbl_COA[SubClass2],"Not Found")</f>
        <v>Current Liabilities</v>
      </c>
      <c r="J1229" t="str">
        <f>_xlfn.XLOOKUP(tbl_GL[[#This Row],[Account_key]],tbl_COA[Account_key],tbl_COA[SubAccount],,0)</f>
        <v>Interest Payable</v>
      </c>
      <c r="K1229">
        <f>YEAR(tbl_GL[[#This Row],[Date]])</f>
        <v>2018</v>
      </c>
    </row>
    <row r="1230" spans="1:11" hidden="1" x14ac:dyDescent="0.35">
      <c r="A1230">
        <v>626.1</v>
      </c>
      <c r="B1230" s="24">
        <v>43450</v>
      </c>
      <c r="C1230">
        <v>1</v>
      </c>
      <c r="D1230">
        <v>290</v>
      </c>
      <c r="E1230" t="s">
        <v>97</v>
      </c>
      <c r="F1230" s="14">
        <v>-2017</v>
      </c>
      <c r="G1230" t="str">
        <f>_xlfn.XLOOKUP(tbl_GL[[#This Row],[Account_key]],tbl_COA[Account_key],tbl_COA[Class],"Not Found")</f>
        <v>Operating account</v>
      </c>
      <c r="H1230" t="str">
        <f>_xlfn.XLOOKUP(tbl_GL[[#This Row],[Account_key]],tbl_COA[Account_key],tbl_COA[SubClass],"Not Found")</f>
        <v>Operating Expenses</v>
      </c>
      <c r="I1230" t="str">
        <f>_xlfn.XLOOKUP(tbl_GL[[#This Row],[Account_key]],tbl_COA[Account_key],tbl_COA[SubClass2],"Not Found")</f>
        <v>Administration</v>
      </c>
      <c r="J1230" t="str">
        <f>_xlfn.XLOOKUP(tbl_GL[[#This Row],[Account_key]],tbl_COA[Account_key],tbl_COA[SubAccount],,0)</f>
        <v>Travel</v>
      </c>
      <c r="K1230">
        <f>YEAR(tbl_GL[[#This Row],[Date]])</f>
        <v>2018</v>
      </c>
    </row>
    <row r="1231" spans="1:11" hidden="1" x14ac:dyDescent="0.35">
      <c r="A1231">
        <v>626.20000000000005</v>
      </c>
      <c r="B1231" s="24">
        <v>43450</v>
      </c>
      <c r="C1231">
        <v>1</v>
      </c>
      <c r="D1231">
        <v>120</v>
      </c>
      <c r="E1231" t="s">
        <v>97</v>
      </c>
      <c r="F1231" s="14">
        <v>2017</v>
      </c>
      <c r="G1231" t="str">
        <f>_xlfn.XLOOKUP(tbl_GL[[#This Row],[Account_key]],tbl_COA[Account_key],tbl_COA[Class],"Not Found")</f>
        <v>Liabilities and Owners Equity</v>
      </c>
      <c r="H1231" t="str">
        <f>_xlfn.XLOOKUP(tbl_GL[[#This Row],[Account_key]],tbl_COA[Account_key],tbl_COA[SubClass],"Not Found")</f>
        <v>Liabilities</v>
      </c>
      <c r="I1231" t="str">
        <f>_xlfn.XLOOKUP(tbl_GL[[#This Row],[Account_key]],tbl_COA[Account_key],tbl_COA[SubClass2],"Not Found")</f>
        <v>Current Liabilities</v>
      </c>
      <c r="J1231" t="str">
        <f>_xlfn.XLOOKUP(tbl_GL[[#This Row],[Account_key]],tbl_COA[Account_key],tbl_COA[SubAccount],,0)</f>
        <v>Accrued Expenses</v>
      </c>
      <c r="K1231">
        <f>YEAR(tbl_GL[[#This Row],[Date]])</f>
        <v>2018</v>
      </c>
    </row>
    <row r="1232" spans="1:11" hidden="1" x14ac:dyDescent="0.35">
      <c r="A1232">
        <v>627.1</v>
      </c>
      <c r="B1232" s="24">
        <v>43451</v>
      </c>
      <c r="C1232">
        <v>1</v>
      </c>
      <c r="D1232">
        <v>30</v>
      </c>
      <c r="E1232" t="s">
        <v>80</v>
      </c>
      <c r="F1232" s="14">
        <v>-21809</v>
      </c>
      <c r="G1232" t="str">
        <f>_xlfn.XLOOKUP(tbl_GL[[#This Row],[Account_key]],tbl_COA[Account_key],tbl_COA[Class],"Not Found")</f>
        <v>Assets</v>
      </c>
      <c r="H1232" t="str">
        <f>_xlfn.XLOOKUP(tbl_GL[[#This Row],[Account_key]],tbl_COA[Account_key],tbl_COA[SubClass],"Not Found")</f>
        <v>Assets</v>
      </c>
      <c r="I1232" t="str">
        <f>_xlfn.XLOOKUP(tbl_GL[[#This Row],[Account_key]],tbl_COA[Account_key],tbl_COA[SubClass2],"Not Found")</f>
        <v>Current Assets</v>
      </c>
      <c r="J1232" t="str">
        <f>_xlfn.XLOOKUP(tbl_GL[[#This Row],[Account_key]],tbl_COA[Account_key],tbl_COA[SubAccount],,0)</f>
        <v>Trade Receivables</v>
      </c>
      <c r="K1232">
        <f>YEAR(tbl_GL[[#This Row],[Date]])</f>
        <v>2018</v>
      </c>
    </row>
    <row r="1233" spans="1:11" hidden="1" x14ac:dyDescent="0.35">
      <c r="A1233">
        <v>627.20000000000005</v>
      </c>
      <c r="B1233" s="24">
        <v>43451</v>
      </c>
      <c r="C1233">
        <v>1</v>
      </c>
      <c r="D1233">
        <v>10</v>
      </c>
      <c r="E1233" t="s">
        <v>80</v>
      </c>
      <c r="F1233" s="14">
        <v>21809</v>
      </c>
      <c r="G1233" t="str">
        <f>_xlfn.XLOOKUP(tbl_GL[[#This Row],[Account_key]],tbl_COA[Account_key],tbl_COA[Class],"Not Found")</f>
        <v>Assets</v>
      </c>
      <c r="H1233" t="str">
        <f>_xlfn.XLOOKUP(tbl_GL[[#This Row],[Account_key]],tbl_COA[Account_key],tbl_COA[SubClass],"Not Found")</f>
        <v>Assets</v>
      </c>
      <c r="I1233" t="str">
        <f>_xlfn.XLOOKUP(tbl_GL[[#This Row],[Account_key]],tbl_COA[Account_key],tbl_COA[SubClass2],"Not Found")</f>
        <v>Current Assets</v>
      </c>
      <c r="J1233" t="str">
        <f>_xlfn.XLOOKUP(tbl_GL[[#This Row],[Account_key]],tbl_COA[Account_key],tbl_COA[SubAccount],,0)</f>
        <v>Cash at Bank</v>
      </c>
      <c r="K1233">
        <f>YEAR(tbl_GL[[#This Row],[Date]])</f>
        <v>2018</v>
      </c>
    </row>
    <row r="1234" spans="1:11" hidden="1" x14ac:dyDescent="0.35">
      <c r="A1234">
        <v>628.1</v>
      </c>
      <c r="B1234" s="24">
        <v>43452</v>
      </c>
      <c r="C1234">
        <v>1</v>
      </c>
      <c r="D1234">
        <v>320</v>
      </c>
      <c r="E1234" t="s">
        <v>99</v>
      </c>
      <c r="F1234" s="14">
        <v>-23</v>
      </c>
      <c r="G1234" t="str">
        <f>_xlfn.XLOOKUP(tbl_GL[[#This Row],[Account_key]],tbl_COA[Account_key],tbl_COA[Class],"Not Found")</f>
        <v>Operating account</v>
      </c>
      <c r="H1234" t="str">
        <f>_xlfn.XLOOKUP(tbl_GL[[#This Row],[Account_key]],tbl_COA[Account_key],tbl_COA[SubClass],"Not Found")</f>
        <v>Operating Expenses</v>
      </c>
      <c r="I1234" t="str">
        <f>_xlfn.XLOOKUP(tbl_GL[[#This Row],[Account_key]],tbl_COA[Account_key],tbl_COA[SubClass2],"Not Found")</f>
        <v>Administration</v>
      </c>
      <c r="J1234" t="str">
        <f>_xlfn.XLOOKUP(tbl_GL[[#This Row],[Account_key]],tbl_COA[Account_key],tbl_COA[SubAccount],,0)</f>
        <v>Professional Services</v>
      </c>
      <c r="K1234">
        <f>YEAR(tbl_GL[[#This Row],[Date]])</f>
        <v>2018</v>
      </c>
    </row>
    <row r="1235" spans="1:11" hidden="1" x14ac:dyDescent="0.35">
      <c r="A1235">
        <v>628.20000000000005</v>
      </c>
      <c r="B1235" s="24">
        <v>43452</v>
      </c>
      <c r="C1235">
        <v>1</v>
      </c>
      <c r="D1235">
        <v>20</v>
      </c>
      <c r="E1235" t="s">
        <v>99</v>
      </c>
      <c r="F1235" s="14">
        <v>-23</v>
      </c>
      <c r="G1235" t="str">
        <f>_xlfn.XLOOKUP(tbl_GL[[#This Row],[Account_key]],tbl_COA[Account_key],tbl_COA[Class],"Not Found")</f>
        <v>Assets</v>
      </c>
      <c r="H1235" t="str">
        <f>_xlfn.XLOOKUP(tbl_GL[[#This Row],[Account_key]],tbl_COA[Account_key],tbl_COA[SubClass],"Not Found")</f>
        <v>Assets</v>
      </c>
      <c r="I1235" t="str">
        <f>_xlfn.XLOOKUP(tbl_GL[[#This Row],[Account_key]],tbl_COA[Account_key],tbl_COA[SubClass2],"Not Found")</f>
        <v>Current Assets</v>
      </c>
      <c r="J1235" t="str">
        <f>_xlfn.XLOOKUP(tbl_GL[[#This Row],[Account_key]],tbl_COA[Account_key],tbl_COA[SubAccount],,0)</f>
        <v>Cash in hand</v>
      </c>
      <c r="K1235">
        <f>YEAR(tbl_GL[[#This Row],[Date]])</f>
        <v>2018</v>
      </c>
    </row>
    <row r="1236" spans="1:11" hidden="1" x14ac:dyDescent="0.35">
      <c r="A1236">
        <v>629.1</v>
      </c>
      <c r="B1236" s="24">
        <v>43452</v>
      </c>
      <c r="C1236">
        <v>1</v>
      </c>
      <c r="D1236">
        <v>260</v>
      </c>
      <c r="E1236" t="s">
        <v>83</v>
      </c>
      <c r="F1236" s="14">
        <v>1556</v>
      </c>
      <c r="G1236" t="str">
        <f>_xlfn.XLOOKUP(tbl_GL[[#This Row],[Account_key]],tbl_COA[Account_key],tbl_COA[Class],"Not Found")</f>
        <v>Operating account</v>
      </c>
      <c r="H1236" t="str">
        <f>_xlfn.XLOOKUP(tbl_GL[[#This Row],[Account_key]],tbl_COA[Account_key],tbl_COA[SubClass],"Not Found")</f>
        <v>Operating Expenses</v>
      </c>
      <c r="I1236" t="str">
        <f>_xlfn.XLOOKUP(tbl_GL[[#This Row],[Account_key]],tbl_COA[Account_key],tbl_COA[SubClass2],"Not Found")</f>
        <v>Marketing</v>
      </c>
      <c r="J1236" t="str">
        <f>_xlfn.XLOOKUP(tbl_GL[[#This Row],[Account_key]],tbl_COA[Account_key],tbl_COA[SubAccount],,0)</f>
        <v>Commissions</v>
      </c>
      <c r="K1236">
        <f>YEAR(tbl_GL[[#This Row],[Date]])</f>
        <v>2018</v>
      </c>
    </row>
    <row r="1237" spans="1:11" hidden="1" x14ac:dyDescent="0.35">
      <c r="A1237">
        <v>629.20000000000005</v>
      </c>
      <c r="B1237" s="24">
        <v>43452</v>
      </c>
      <c r="C1237">
        <v>1</v>
      </c>
      <c r="D1237">
        <v>20</v>
      </c>
      <c r="E1237" t="s">
        <v>83</v>
      </c>
      <c r="F1237" s="14">
        <v>1556</v>
      </c>
      <c r="G1237" t="str">
        <f>_xlfn.XLOOKUP(tbl_GL[[#This Row],[Account_key]],tbl_COA[Account_key],tbl_COA[Class],"Not Found")</f>
        <v>Assets</v>
      </c>
      <c r="H1237" t="str">
        <f>_xlfn.XLOOKUP(tbl_GL[[#This Row],[Account_key]],tbl_COA[Account_key],tbl_COA[SubClass],"Not Found")</f>
        <v>Assets</v>
      </c>
      <c r="I1237" t="str">
        <f>_xlfn.XLOOKUP(tbl_GL[[#This Row],[Account_key]],tbl_COA[Account_key],tbl_COA[SubClass2],"Not Found")</f>
        <v>Current Assets</v>
      </c>
      <c r="J1237" t="str">
        <f>_xlfn.XLOOKUP(tbl_GL[[#This Row],[Account_key]],tbl_COA[Account_key],tbl_COA[SubAccount],,0)</f>
        <v>Cash in hand</v>
      </c>
      <c r="K1237">
        <f>YEAR(tbl_GL[[#This Row],[Date]])</f>
        <v>2018</v>
      </c>
    </row>
    <row r="1238" spans="1:11" hidden="1" x14ac:dyDescent="0.35">
      <c r="A1238">
        <v>630.1</v>
      </c>
      <c r="B1238" s="24">
        <v>43452</v>
      </c>
      <c r="C1238">
        <v>1</v>
      </c>
      <c r="D1238">
        <v>350</v>
      </c>
      <c r="E1238" t="s">
        <v>97</v>
      </c>
      <c r="F1238" s="14">
        <v>-2371</v>
      </c>
      <c r="G1238" t="str">
        <f>_xlfn.XLOOKUP(tbl_GL[[#This Row],[Account_key]],tbl_COA[Account_key],tbl_COA[Class],"Not Found")</f>
        <v>Operating account</v>
      </c>
      <c r="H1238" t="str">
        <f>_xlfn.XLOOKUP(tbl_GL[[#This Row],[Account_key]],tbl_COA[Account_key],tbl_COA[SubClass],"Not Found")</f>
        <v>Operating Expenses</v>
      </c>
      <c r="I1238" t="str">
        <f>_xlfn.XLOOKUP(tbl_GL[[#This Row],[Account_key]],tbl_COA[Account_key],tbl_COA[SubClass2],"Not Found")</f>
        <v>Administration</v>
      </c>
      <c r="J1238" t="str">
        <f>_xlfn.XLOOKUP(tbl_GL[[#This Row],[Account_key]],tbl_COA[Account_key],tbl_COA[SubAccount],,0)</f>
        <v>Other Expenses</v>
      </c>
      <c r="K1238">
        <f>YEAR(tbl_GL[[#This Row],[Date]])</f>
        <v>2018</v>
      </c>
    </row>
    <row r="1239" spans="1:11" hidden="1" x14ac:dyDescent="0.35">
      <c r="A1239">
        <v>630.20000000000005</v>
      </c>
      <c r="B1239" s="24">
        <v>43452</v>
      </c>
      <c r="C1239">
        <v>1</v>
      </c>
      <c r="D1239">
        <v>120</v>
      </c>
      <c r="E1239" t="s">
        <v>97</v>
      </c>
      <c r="F1239" s="14">
        <v>2371</v>
      </c>
      <c r="G1239" t="str">
        <f>_xlfn.XLOOKUP(tbl_GL[[#This Row],[Account_key]],tbl_COA[Account_key],tbl_COA[Class],"Not Found")</f>
        <v>Liabilities and Owners Equity</v>
      </c>
      <c r="H1239" t="str">
        <f>_xlfn.XLOOKUP(tbl_GL[[#This Row],[Account_key]],tbl_COA[Account_key],tbl_COA[SubClass],"Not Found")</f>
        <v>Liabilities</v>
      </c>
      <c r="I1239" t="str">
        <f>_xlfn.XLOOKUP(tbl_GL[[#This Row],[Account_key]],tbl_COA[Account_key],tbl_COA[SubClass2],"Not Found")</f>
        <v>Current Liabilities</v>
      </c>
      <c r="J1239" t="str">
        <f>_xlfn.XLOOKUP(tbl_GL[[#This Row],[Account_key]],tbl_COA[Account_key],tbl_COA[SubAccount],,0)</f>
        <v>Accrued Expenses</v>
      </c>
      <c r="K1239">
        <f>YEAR(tbl_GL[[#This Row],[Date]])</f>
        <v>2018</v>
      </c>
    </row>
    <row r="1240" spans="1:11" hidden="1" x14ac:dyDescent="0.35">
      <c r="A1240">
        <v>631.1</v>
      </c>
      <c r="B1240" s="24">
        <v>43455</v>
      </c>
      <c r="C1240">
        <v>1</v>
      </c>
      <c r="D1240">
        <v>230</v>
      </c>
      <c r="E1240" t="s">
        <v>4</v>
      </c>
      <c r="F1240" s="14">
        <v>-964</v>
      </c>
      <c r="G1240" t="str">
        <f>_xlfn.XLOOKUP(tbl_GL[[#This Row],[Account_key]],tbl_COA[Account_key],tbl_COA[Class],"Not Found")</f>
        <v>Trading account</v>
      </c>
      <c r="H1240" t="str">
        <f>_xlfn.XLOOKUP(tbl_GL[[#This Row],[Account_key]],tbl_COA[Account_key],tbl_COA[SubClass],"Not Found")</f>
        <v>Cost of Sales</v>
      </c>
      <c r="I1240" t="str">
        <f>_xlfn.XLOOKUP(tbl_GL[[#This Row],[Account_key]],tbl_COA[Account_key],tbl_COA[SubClass2],"Not Found")</f>
        <v>Cost of Sales</v>
      </c>
      <c r="J1240" t="str">
        <f>_xlfn.XLOOKUP(tbl_GL[[#This Row],[Account_key]],tbl_COA[Account_key],tbl_COA[SubAccount],,0)</f>
        <v>Cost of Sales</v>
      </c>
      <c r="K1240">
        <f>YEAR(tbl_GL[[#This Row],[Date]])</f>
        <v>2018</v>
      </c>
    </row>
    <row r="1241" spans="1:11" hidden="1" x14ac:dyDescent="0.35">
      <c r="A1241">
        <v>631.20000000000005</v>
      </c>
      <c r="B1241" s="24">
        <v>43455</v>
      </c>
      <c r="C1241">
        <v>1</v>
      </c>
      <c r="D1241">
        <v>60</v>
      </c>
      <c r="E1241" t="s">
        <v>4</v>
      </c>
      <c r="F1241" s="14">
        <v>-964</v>
      </c>
      <c r="G1241" t="str">
        <f>_xlfn.XLOOKUP(tbl_GL[[#This Row],[Account_key]],tbl_COA[Account_key],tbl_COA[Class],"Not Found")</f>
        <v>Assets</v>
      </c>
      <c r="H1241" t="str">
        <f>_xlfn.XLOOKUP(tbl_GL[[#This Row],[Account_key]],tbl_COA[Account_key],tbl_COA[SubClass],"Not Found")</f>
        <v>Assets</v>
      </c>
      <c r="I1241" t="str">
        <f>_xlfn.XLOOKUP(tbl_GL[[#This Row],[Account_key]],tbl_COA[Account_key],tbl_COA[SubClass2],"Not Found")</f>
        <v>Current Assets</v>
      </c>
      <c r="J1241" t="str">
        <f>_xlfn.XLOOKUP(tbl_GL[[#This Row],[Account_key]],tbl_COA[Account_key],tbl_COA[SubAccount],,0)</f>
        <v>Inventory</v>
      </c>
      <c r="K1241">
        <f>YEAR(tbl_GL[[#This Row],[Date]])</f>
        <v>2018</v>
      </c>
    </row>
    <row r="1242" spans="1:11" hidden="1" x14ac:dyDescent="0.35">
      <c r="A1242">
        <v>632.1</v>
      </c>
      <c r="B1242" s="24">
        <v>43455</v>
      </c>
      <c r="C1242">
        <v>1</v>
      </c>
      <c r="D1242">
        <v>230</v>
      </c>
      <c r="E1242" t="s">
        <v>4</v>
      </c>
      <c r="F1242" s="14">
        <v>-1685</v>
      </c>
      <c r="G1242" t="str">
        <f>_xlfn.XLOOKUP(tbl_GL[[#This Row],[Account_key]],tbl_COA[Account_key],tbl_COA[Class],"Not Found")</f>
        <v>Trading account</v>
      </c>
      <c r="H1242" t="str">
        <f>_xlfn.XLOOKUP(tbl_GL[[#This Row],[Account_key]],tbl_COA[Account_key],tbl_COA[SubClass],"Not Found")</f>
        <v>Cost of Sales</v>
      </c>
      <c r="I1242" t="str">
        <f>_xlfn.XLOOKUP(tbl_GL[[#This Row],[Account_key]],tbl_COA[Account_key],tbl_COA[SubClass2],"Not Found")</f>
        <v>Cost of Sales</v>
      </c>
      <c r="J1242" t="str">
        <f>_xlfn.XLOOKUP(tbl_GL[[#This Row],[Account_key]],tbl_COA[Account_key],tbl_COA[SubAccount],,0)</f>
        <v>Cost of Sales</v>
      </c>
      <c r="K1242">
        <f>YEAR(tbl_GL[[#This Row],[Date]])</f>
        <v>2018</v>
      </c>
    </row>
    <row r="1243" spans="1:11" hidden="1" x14ac:dyDescent="0.35">
      <c r="A1243">
        <v>632.20000000000005</v>
      </c>
      <c r="B1243" s="24">
        <v>43455</v>
      </c>
      <c r="C1243">
        <v>1</v>
      </c>
      <c r="D1243">
        <v>60</v>
      </c>
      <c r="E1243" t="s">
        <v>4</v>
      </c>
      <c r="F1243" s="14">
        <v>-1685</v>
      </c>
      <c r="G1243" t="str">
        <f>_xlfn.XLOOKUP(tbl_GL[[#This Row],[Account_key]],tbl_COA[Account_key],tbl_COA[Class],"Not Found")</f>
        <v>Assets</v>
      </c>
      <c r="H1243" t="str">
        <f>_xlfn.XLOOKUP(tbl_GL[[#This Row],[Account_key]],tbl_COA[Account_key],tbl_COA[SubClass],"Not Found")</f>
        <v>Assets</v>
      </c>
      <c r="I1243" t="str">
        <f>_xlfn.XLOOKUP(tbl_GL[[#This Row],[Account_key]],tbl_COA[Account_key],tbl_COA[SubClass2],"Not Found")</f>
        <v>Current Assets</v>
      </c>
      <c r="J1243" t="str">
        <f>_xlfn.XLOOKUP(tbl_GL[[#This Row],[Account_key]],tbl_COA[Account_key],tbl_COA[SubAccount],,0)</f>
        <v>Inventory</v>
      </c>
      <c r="K1243">
        <f>YEAR(tbl_GL[[#This Row],[Date]])</f>
        <v>2018</v>
      </c>
    </row>
    <row r="1244" spans="1:11" hidden="1" x14ac:dyDescent="0.35">
      <c r="A1244">
        <v>633.1</v>
      </c>
      <c r="B1244" s="24">
        <v>43455</v>
      </c>
      <c r="C1244">
        <v>1</v>
      </c>
      <c r="D1244">
        <v>10</v>
      </c>
      <c r="E1244" t="s">
        <v>98</v>
      </c>
      <c r="F1244" s="14">
        <v>-2004</v>
      </c>
      <c r="G1244" t="str">
        <f>_xlfn.XLOOKUP(tbl_GL[[#This Row],[Account_key]],tbl_COA[Account_key],tbl_COA[Class],"Not Found")</f>
        <v>Assets</v>
      </c>
      <c r="H1244" t="str">
        <f>_xlfn.XLOOKUP(tbl_GL[[#This Row],[Account_key]],tbl_COA[Account_key],tbl_COA[SubClass],"Not Found")</f>
        <v>Assets</v>
      </c>
      <c r="I1244" t="str">
        <f>_xlfn.XLOOKUP(tbl_GL[[#This Row],[Account_key]],tbl_COA[Account_key],tbl_COA[SubClass2],"Not Found")</f>
        <v>Current Assets</v>
      </c>
      <c r="J1244" t="str">
        <f>_xlfn.XLOOKUP(tbl_GL[[#This Row],[Account_key]],tbl_COA[Account_key],tbl_COA[SubAccount],,0)</f>
        <v>Cash at Bank</v>
      </c>
      <c r="K1244">
        <f>YEAR(tbl_GL[[#This Row],[Date]])</f>
        <v>2018</v>
      </c>
    </row>
    <row r="1245" spans="1:11" hidden="1" x14ac:dyDescent="0.35">
      <c r="A1245">
        <v>633.20000000000005</v>
      </c>
      <c r="B1245" s="24">
        <v>43455</v>
      </c>
      <c r="C1245">
        <v>1</v>
      </c>
      <c r="D1245">
        <v>120</v>
      </c>
      <c r="E1245" t="s">
        <v>98</v>
      </c>
      <c r="F1245" s="14">
        <v>-2004</v>
      </c>
      <c r="G1245" t="str">
        <f>_xlfn.XLOOKUP(tbl_GL[[#This Row],[Account_key]],tbl_COA[Account_key],tbl_COA[Class],"Not Found")</f>
        <v>Liabilities and Owners Equity</v>
      </c>
      <c r="H1245" t="str">
        <f>_xlfn.XLOOKUP(tbl_GL[[#This Row],[Account_key]],tbl_COA[Account_key],tbl_COA[SubClass],"Not Found")</f>
        <v>Liabilities</v>
      </c>
      <c r="I1245" t="str">
        <f>_xlfn.XLOOKUP(tbl_GL[[#This Row],[Account_key]],tbl_COA[Account_key],tbl_COA[SubClass2],"Not Found")</f>
        <v>Current Liabilities</v>
      </c>
      <c r="J1245" t="str">
        <f>_xlfn.XLOOKUP(tbl_GL[[#This Row],[Account_key]],tbl_COA[Account_key],tbl_COA[SubAccount],,0)</f>
        <v>Accrued Expenses</v>
      </c>
      <c r="K1245">
        <f>YEAR(tbl_GL[[#This Row],[Date]])</f>
        <v>2018</v>
      </c>
    </row>
    <row r="1246" spans="1:11" hidden="1" x14ac:dyDescent="0.35">
      <c r="A1246">
        <v>634.1</v>
      </c>
      <c r="B1246" s="24">
        <v>43455</v>
      </c>
      <c r="C1246">
        <v>1</v>
      </c>
      <c r="D1246">
        <v>210</v>
      </c>
      <c r="E1246" t="s">
        <v>8</v>
      </c>
      <c r="F1246" s="14">
        <v>3214</v>
      </c>
      <c r="G1246" t="str">
        <f>_xlfn.XLOOKUP(tbl_GL[[#This Row],[Account_key]],tbl_COA[Account_key],tbl_COA[Class],"Not Found")</f>
        <v>Trading account</v>
      </c>
      <c r="H1246" t="str">
        <f>_xlfn.XLOOKUP(tbl_GL[[#This Row],[Account_key]],tbl_COA[Account_key],tbl_COA[SubClass],"Not Found")</f>
        <v>Sales</v>
      </c>
      <c r="I1246" t="str">
        <f>_xlfn.XLOOKUP(tbl_GL[[#This Row],[Account_key]],tbl_COA[Account_key],tbl_COA[SubClass2],"Not Found")</f>
        <v>Sales</v>
      </c>
      <c r="J1246" t="str">
        <f>_xlfn.XLOOKUP(tbl_GL[[#This Row],[Account_key]],tbl_COA[Account_key],tbl_COA[SubAccount],,0)</f>
        <v>Sales</v>
      </c>
      <c r="K1246">
        <f>YEAR(tbl_GL[[#This Row],[Date]])</f>
        <v>2018</v>
      </c>
    </row>
    <row r="1247" spans="1:11" hidden="1" x14ac:dyDescent="0.35">
      <c r="A1247">
        <v>634.20000000000005</v>
      </c>
      <c r="B1247" s="24">
        <v>43455</v>
      </c>
      <c r="C1247">
        <v>1</v>
      </c>
      <c r="D1247">
        <v>30</v>
      </c>
      <c r="E1247" t="s">
        <v>8</v>
      </c>
      <c r="F1247" s="14">
        <v>3214</v>
      </c>
      <c r="G1247" t="str">
        <f>_xlfn.XLOOKUP(tbl_GL[[#This Row],[Account_key]],tbl_COA[Account_key],tbl_COA[Class],"Not Found")</f>
        <v>Assets</v>
      </c>
      <c r="H1247" t="str">
        <f>_xlfn.XLOOKUP(tbl_GL[[#This Row],[Account_key]],tbl_COA[Account_key],tbl_COA[SubClass],"Not Found")</f>
        <v>Assets</v>
      </c>
      <c r="I1247" t="str">
        <f>_xlfn.XLOOKUP(tbl_GL[[#This Row],[Account_key]],tbl_COA[Account_key],tbl_COA[SubClass2],"Not Found")</f>
        <v>Current Assets</v>
      </c>
      <c r="J1247" t="str">
        <f>_xlfn.XLOOKUP(tbl_GL[[#This Row],[Account_key]],tbl_COA[Account_key],tbl_COA[SubAccount],,0)</f>
        <v>Trade Receivables</v>
      </c>
      <c r="K1247">
        <f>YEAR(tbl_GL[[#This Row],[Date]])</f>
        <v>2018</v>
      </c>
    </row>
    <row r="1248" spans="1:11" hidden="1" x14ac:dyDescent="0.35">
      <c r="A1248">
        <v>635.1</v>
      </c>
      <c r="B1248" s="24">
        <v>43455</v>
      </c>
      <c r="C1248">
        <v>1</v>
      </c>
      <c r="D1248">
        <v>210</v>
      </c>
      <c r="E1248" t="s">
        <v>7</v>
      </c>
      <c r="F1248" s="14">
        <v>5618</v>
      </c>
      <c r="G1248" t="str">
        <f>_xlfn.XLOOKUP(tbl_GL[[#This Row],[Account_key]],tbl_COA[Account_key],tbl_COA[Class],"Not Found")</f>
        <v>Trading account</v>
      </c>
      <c r="H1248" t="str">
        <f>_xlfn.XLOOKUP(tbl_GL[[#This Row],[Account_key]],tbl_COA[Account_key],tbl_COA[SubClass],"Not Found")</f>
        <v>Sales</v>
      </c>
      <c r="I1248" t="str">
        <f>_xlfn.XLOOKUP(tbl_GL[[#This Row],[Account_key]],tbl_COA[Account_key],tbl_COA[SubClass2],"Not Found")</f>
        <v>Sales</v>
      </c>
      <c r="J1248" t="str">
        <f>_xlfn.XLOOKUP(tbl_GL[[#This Row],[Account_key]],tbl_COA[Account_key],tbl_COA[SubAccount],,0)</f>
        <v>Sales</v>
      </c>
      <c r="K1248">
        <f>YEAR(tbl_GL[[#This Row],[Date]])</f>
        <v>2018</v>
      </c>
    </row>
    <row r="1249" spans="1:11" hidden="1" x14ac:dyDescent="0.35">
      <c r="A1249">
        <v>635.20000000000005</v>
      </c>
      <c r="B1249" s="24">
        <v>43455</v>
      </c>
      <c r="C1249">
        <v>1</v>
      </c>
      <c r="D1249">
        <v>10</v>
      </c>
      <c r="E1249" t="s">
        <v>7</v>
      </c>
      <c r="F1249" s="14">
        <v>5618</v>
      </c>
      <c r="G1249" t="str">
        <f>_xlfn.XLOOKUP(tbl_GL[[#This Row],[Account_key]],tbl_COA[Account_key],tbl_COA[Class],"Not Found")</f>
        <v>Assets</v>
      </c>
      <c r="H1249" t="str">
        <f>_xlfn.XLOOKUP(tbl_GL[[#This Row],[Account_key]],tbl_COA[Account_key],tbl_COA[SubClass],"Not Found")</f>
        <v>Assets</v>
      </c>
      <c r="I1249" t="str">
        <f>_xlfn.XLOOKUP(tbl_GL[[#This Row],[Account_key]],tbl_COA[Account_key],tbl_COA[SubClass2],"Not Found")</f>
        <v>Current Assets</v>
      </c>
      <c r="J1249" t="str">
        <f>_xlfn.XLOOKUP(tbl_GL[[#This Row],[Account_key]],tbl_COA[Account_key],tbl_COA[SubAccount],,0)</f>
        <v>Cash at Bank</v>
      </c>
      <c r="K1249">
        <f>YEAR(tbl_GL[[#This Row],[Date]])</f>
        <v>2018</v>
      </c>
    </row>
    <row r="1250" spans="1:11" hidden="1" x14ac:dyDescent="0.35">
      <c r="A1250">
        <v>636.1</v>
      </c>
      <c r="B1250" s="24">
        <v>43455</v>
      </c>
      <c r="C1250">
        <v>1</v>
      </c>
      <c r="D1250">
        <v>230</v>
      </c>
      <c r="E1250" t="s">
        <v>4</v>
      </c>
      <c r="F1250" s="19">
        <v>-6769</v>
      </c>
      <c r="G1250" t="str">
        <f>_xlfn.XLOOKUP(tbl_GL[[#This Row],[Account_key]],tbl_COA[Account_key],tbl_COA[Class],"Not Found")</f>
        <v>Trading account</v>
      </c>
      <c r="H1250" t="str">
        <f>_xlfn.XLOOKUP(tbl_GL[[#This Row],[Account_key]],tbl_COA[Account_key],tbl_COA[SubClass],"Not Found")</f>
        <v>Cost of Sales</v>
      </c>
      <c r="I1250" t="str">
        <f>_xlfn.XLOOKUP(tbl_GL[[#This Row],[Account_key]],tbl_COA[Account_key],tbl_COA[SubClass2],"Not Found")</f>
        <v>Cost of Sales</v>
      </c>
      <c r="J1250" t="str">
        <f>_xlfn.XLOOKUP(tbl_GL[[#This Row],[Account_key]],tbl_COA[Account_key],tbl_COA[SubAccount],,0)</f>
        <v>Cost of Sales</v>
      </c>
      <c r="K1250">
        <f>YEAR(tbl_GL[[#This Row],[Date]])</f>
        <v>2018</v>
      </c>
    </row>
    <row r="1251" spans="1:11" hidden="1" x14ac:dyDescent="0.35">
      <c r="A1251">
        <v>636.20000000000005</v>
      </c>
      <c r="B1251" s="24">
        <v>43455</v>
      </c>
      <c r="C1251">
        <v>1</v>
      </c>
      <c r="D1251">
        <v>60</v>
      </c>
      <c r="E1251" t="s">
        <v>4</v>
      </c>
      <c r="F1251" s="19">
        <v>-6769</v>
      </c>
      <c r="G1251" t="str">
        <f>_xlfn.XLOOKUP(tbl_GL[[#This Row],[Account_key]],tbl_COA[Account_key],tbl_COA[Class],"Not Found")</f>
        <v>Assets</v>
      </c>
      <c r="H1251" t="str">
        <f>_xlfn.XLOOKUP(tbl_GL[[#This Row],[Account_key]],tbl_COA[Account_key],tbl_COA[SubClass],"Not Found")</f>
        <v>Assets</v>
      </c>
      <c r="I1251" t="str">
        <f>_xlfn.XLOOKUP(tbl_GL[[#This Row],[Account_key]],tbl_COA[Account_key],tbl_COA[SubClass2],"Not Found")</f>
        <v>Current Assets</v>
      </c>
      <c r="J1251" t="str">
        <f>_xlfn.XLOOKUP(tbl_GL[[#This Row],[Account_key]],tbl_COA[Account_key],tbl_COA[SubAccount],,0)</f>
        <v>Inventory</v>
      </c>
      <c r="K1251">
        <f>YEAR(tbl_GL[[#This Row],[Date]])</f>
        <v>2018</v>
      </c>
    </row>
    <row r="1252" spans="1:11" hidden="1" x14ac:dyDescent="0.35">
      <c r="A1252">
        <v>637.1</v>
      </c>
      <c r="B1252" s="24">
        <v>43455</v>
      </c>
      <c r="C1252">
        <v>1</v>
      </c>
      <c r="D1252">
        <v>210</v>
      </c>
      <c r="E1252" t="s">
        <v>8</v>
      </c>
      <c r="F1252" s="19">
        <v>22563</v>
      </c>
      <c r="G1252" t="str">
        <f>_xlfn.XLOOKUP(tbl_GL[[#This Row],[Account_key]],tbl_COA[Account_key],tbl_COA[Class],"Not Found")</f>
        <v>Trading account</v>
      </c>
      <c r="H1252" t="str">
        <f>_xlfn.XLOOKUP(tbl_GL[[#This Row],[Account_key]],tbl_COA[Account_key],tbl_COA[SubClass],"Not Found")</f>
        <v>Sales</v>
      </c>
      <c r="I1252" t="str">
        <f>_xlfn.XLOOKUP(tbl_GL[[#This Row],[Account_key]],tbl_COA[Account_key],tbl_COA[SubClass2],"Not Found")</f>
        <v>Sales</v>
      </c>
      <c r="J1252" t="str">
        <f>_xlfn.XLOOKUP(tbl_GL[[#This Row],[Account_key]],tbl_COA[Account_key],tbl_COA[SubAccount],,0)</f>
        <v>Sales</v>
      </c>
      <c r="K1252">
        <f>YEAR(tbl_GL[[#This Row],[Date]])</f>
        <v>2018</v>
      </c>
    </row>
    <row r="1253" spans="1:11" hidden="1" x14ac:dyDescent="0.35">
      <c r="A1253" s="7">
        <v>637.20000000000005</v>
      </c>
      <c r="B1253" s="24">
        <v>43455</v>
      </c>
      <c r="C1253">
        <v>1</v>
      </c>
      <c r="D1253">
        <v>30</v>
      </c>
      <c r="E1253" t="s">
        <v>8</v>
      </c>
      <c r="F1253" s="19">
        <v>22563</v>
      </c>
      <c r="G1253" t="str">
        <f>_xlfn.XLOOKUP(tbl_GL[[#This Row],[Account_key]],tbl_COA[Account_key],tbl_COA[Class],"Not Found")</f>
        <v>Assets</v>
      </c>
      <c r="H1253" t="str">
        <f>_xlfn.XLOOKUP(tbl_GL[[#This Row],[Account_key]],tbl_COA[Account_key],tbl_COA[SubClass],"Not Found")</f>
        <v>Assets</v>
      </c>
      <c r="I1253" t="str">
        <f>_xlfn.XLOOKUP(tbl_GL[[#This Row],[Account_key]],tbl_COA[Account_key],tbl_COA[SubClass2],"Not Found")</f>
        <v>Current Assets</v>
      </c>
      <c r="J1253" t="str">
        <f>_xlfn.XLOOKUP(tbl_GL[[#This Row],[Account_key]],tbl_COA[Account_key],tbl_COA[SubAccount],,0)</f>
        <v>Trade Receivables</v>
      </c>
      <c r="K1253">
        <f>YEAR(tbl_GL[[#This Row],[Date]])</f>
        <v>2018</v>
      </c>
    </row>
    <row r="1254" spans="1:11" hidden="1" x14ac:dyDescent="0.35">
      <c r="A1254">
        <v>638.1</v>
      </c>
      <c r="B1254" s="24">
        <v>43456</v>
      </c>
      <c r="C1254">
        <v>1</v>
      </c>
      <c r="D1254">
        <v>30</v>
      </c>
      <c r="E1254" t="s">
        <v>80</v>
      </c>
      <c r="F1254" s="19">
        <v>-22132</v>
      </c>
      <c r="G1254" t="str">
        <f>_xlfn.XLOOKUP(tbl_GL[[#This Row],[Account_key]],tbl_COA[Account_key],tbl_COA[Class],"Not Found")</f>
        <v>Assets</v>
      </c>
      <c r="H1254" t="str">
        <f>_xlfn.XLOOKUP(tbl_GL[[#This Row],[Account_key]],tbl_COA[Account_key],tbl_COA[SubClass],"Not Found")</f>
        <v>Assets</v>
      </c>
      <c r="I1254" t="str">
        <f>_xlfn.XLOOKUP(tbl_GL[[#This Row],[Account_key]],tbl_COA[Account_key],tbl_COA[SubClass2],"Not Found")</f>
        <v>Current Assets</v>
      </c>
      <c r="J1254" t="str">
        <f>_xlfn.XLOOKUP(tbl_GL[[#This Row],[Account_key]],tbl_COA[Account_key],tbl_COA[SubAccount],,0)</f>
        <v>Trade Receivables</v>
      </c>
      <c r="K1254">
        <f>YEAR(tbl_GL[[#This Row],[Date]])</f>
        <v>2018</v>
      </c>
    </row>
    <row r="1255" spans="1:11" hidden="1" x14ac:dyDescent="0.35">
      <c r="A1255">
        <v>638.20000000000005</v>
      </c>
      <c r="B1255" s="24">
        <v>43456</v>
      </c>
      <c r="C1255">
        <v>1</v>
      </c>
      <c r="D1255">
        <v>10</v>
      </c>
      <c r="E1255" t="s">
        <v>80</v>
      </c>
      <c r="F1255" s="19">
        <v>22132</v>
      </c>
      <c r="G1255" t="str">
        <f>_xlfn.XLOOKUP(tbl_GL[[#This Row],[Account_key]],tbl_COA[Account_key],tbl_COA[Class],"Not Found")</f>
        <v>Assets</v>
      </c>
      <c r="H1255" t="str">
        <f>_xlfn.XLOOKUP(tbl_GL[[#This Row],[Account_key]],tbl_COA[Account_key],tbl_COA[SubClass],"Not Found")</f>
        <v>Assets</v>
      </c>
      <c r="I1255" t="str">
        <f>_xlfn.XLOOKUP(tbl_GL[[#This Row],[Account_key]],tbl_COA[Account_key],tbl_COA[SubClass2],"Not Found")</f>
        <v>Current Assets</v>
      </c>
      <c r="J1255" t="str">
        <f>_xlfn.XLOOKUP(tbl_GL[[#This Row],[Account_key]],tbl_COA[Account_key],tbl_COA[SubAccount],,0)</f>
        <v>Cash at Bank</v>
      </c>
      <c r="K1255">
        <f>YEAR(tbl_GL[[#This Row],[Date]])</f>
        <v>2018</v>
      </c>
    </row>
    <row r="1256" spans="1:11" hidden="1" x14ac:dyDescent="0.35">
      <c r="A1256">
        <v>639.1</v>
      </c>
      <c r="B1256" s="24">
        <v>43459</v>
      </c>
      <c r="C1256">
        <v>1</v>
      </c>
      <c r="D1256">
        <v>10</v>
      </c>
      <c r="E1256" t="s">
        <v>98</v>
      </c>
      <c r="F1256" s="19">
        <v>-2411</v>
      </c>
      <c r="G1256" t="str">
        <f>_xlfn.XLOOKUP(tbl_GL[[#This Row],[Account_key]],tbl_COA[Account_key],tbl_COA[Class],"Not Found")</f>
        <v>Assets</v>
      </c>
      <c r="H1256" t="str">
        <f>_xlfn.XLOOKUP(tbl_GL[[#This Row],[Account_key]],tbl_COA[Account_key],tbl_COA[SubClass],"Not Found")</f>
        <v>Assets</v>
      </c>
      <c r="I1256" t="str">
        <f>_xlfn.XLOOKUP(tbl_GL[[#This Row],[Account_key]],tbl_COA[Account_key],tbl_COA[SubClass2],"Not Found")</f>
        <v>Current Assets</v>
      </c>
      <c r="J1256" t="str">
        <f>_xlfn.XLOOKUP(tbl_GL[[#This Row],[Account_key]],tbl_COA[Account_key],tbl_COA[SubAccount],,0)</f>
        <v>Cash at Bank</v>
      </c>
      <c r="K1256">
        <f>YEAR(tbl_GL[[#This Row],[Date]])</f>
        <v>2018</v>
      </c>
    </row>
    <row r="1257" spans="1:11" hidden="1" x14ac:dyDescent="0.35">
      <c r="A1257">
        <v>639.20000000000005</v>
      </c>
      <c r="B1257" s="24">
        <v>43459</v>
      </c>
      <c r="C1257">
        <v>1</v>
      </c>
      <c r="D1257">
        <v>120</v>
      </c>
      <c r="E1257" t="s">
        <v>98</v>
      </c>
      <c r="F1257" s="19">
        <v>-2411</v>
      </c>
      <c r="G1257" t="str">
        <f>_xlfn.XLOOKUP(tbl_GL[[#This Row],[Account_key]],tbl_COA[Account_key],tbl_COA[Class],"Not Found")</f>
        <v>Liabilities and Owners Equity</v>
      </c>
      <c r="H1257" t="str">
        <f>_xlfn.XLOOKUP(tbl_GL[[#This Row],[Account_key]],tbl_COA[Account_key],tbl_COA[SubClass],"Not Found")</f>
        <v>Liabilities</v>
      </c>
      <c r="I1257" t="str">
        <f>_xlfn.XLOOKUP(tbl_GL[[#This Row],[Account_key]],tbl_COA[Account_key],tbl_COA[SubClass2],"Not Found")</f>
        <v>Current Liabilities</v>
      </c>
      <c r="J1257" t="str">
        <f>_xlfn.XLOOKUP(tbl_GL[[#This Row],[Account_key]],tbl_COA[Account_key],tbl_COA[SubAccount],,0)</f>
        <v>Accrued Expenses</v>
      </c>
      <c r="K1257">
        <f>YEAR(tbl_GL[[#This Row],[Date]])</f>
        <v>2018</v>
      </c>
    </row>
    <row r="1258" spans="1:11" hidden="1" x14ac:dyDescent="0.35">
      <c r="A1258">
        <v>640.1</v>
      </c>
      <c r="B1258" s="24">
        <v>43459</v>
      </c>
      <c r="C1258">
        <v>1</v>
      </c>
      <c r="D1258">
        <v>30</v>
      </c>
      <c r="E1258" t="s">
        <v>80</v>
      </c>
      <c r="F1258" s="19">
        <v>-22655</v>
      </c>
      <c r="G1258" t="str">
        <f>_xlfn.XLOOKUP(tbl_GL[[#This Row],[Account_key]],tbl_COA[Account_key],tbl_COA[Class],"Not Found")</f>
        <v>Assets</v>
      </c>
      <c r="H1258" t="str">
        <f>_xlfn.XLOOKUP(tbl_GL[[#This Row],[Account_key]],tbl_COA[Account_key],tbl_COA[SubClass],"Not Found")</f>
        <v>Assets</v>
      </c>
      <c r="I1258" t="str">
        <f>_xlfn.XLOOKUP(tbl_GL[[#This Row],[Account_key]],tbl_COA[Account_key],tbl_COA[SubClass2],"Not Found")</f>
        <v>Current Assets</v>
      </c>
      <c r="J1258" t="str">
        <f>_xlfn.XLOOKUP(tbl_GL[[#This Row],[Account_key]],tbl_COA[Account_key],tbl_COA[SubAccount],,0)</f>
        <v>Trade Receivables</v>
      </c>
      <c r="K1258">
        <f>YEAR(tbl_GL[[#This Row],[Date]])</f>
        <v>2018</v>
      </c>
    </row>
    <row r="1259" spans="1:11" hidden="1" x14ac:dyDescent="0.35">
      <c r="A1259">
        <v>640.20000000000005</v>
      </c>
      <c r="B1259" s="24">
        <v>43459</v>
      </c>
      <c r="C1259">
        <v>1</v>
      </c>
      <c r="D1259">
        <v>10</v>
      </c>
      <c r="E1259" t="s">
        <v>80</v>
      </c>
      <c r="F1259" s="19">
        <v>22655</v>
      </c>
      <c r="G1259" t="str">
        <f>_xlfn.XLOOKUP(tbl_GL[[#This Row],[Account_key]],tbl_COA[Account_key],tbl_COA[Class],"Not Found")</f>
        <v>Assets</v>
      </c>
      <c r="H1259" t="str">
        <f>_xlfn.XLOOKUP(tbl_GL[[#This Row],[Account_key]],tbl_COA[Account_key],tbl_COA[SubClass],"Not Found")</f>
        <v>Assets</v>
      </c>
      <c r="I1259" t="str">
        <f>_xlfn.XLOOKUP(tbl_GL[[#This Row],[Account_key]],tbl_COA[Account_key],tbl_COA[SubClass2],"Not Found")</f>
        <v>Current Assets</v>
      </c>
      <c r="J1259" t="str">
        <f>_xlfn.XLOOKUP(tbl_GL[[#This Row],[Account_key]],tbl_COA[Account_key],tbl_COA[SubAccount],,0)</f>
        <v>Cash at Bank</v>
      </c>
      <c r="K1259">
        <f>YEAR(tbl_GL[[#This Row],[Date]])</f>
        <v>2018</v>
      </c>
    </row>
    <row r="1260" spans="1:11" hidden="1" x14ac:dyDescent="0.35">
      <c r="A1260">
        <v>641.1</v>
      </c>
      <c r="B1260" s="24">
        <v>43462</v>
      </c>
      <c r="C1260">
        <v>1</v>
      </c>
      <c r="D1260">
        <v>260</v>
      </c>
      <c r="E1260" t="s">
        <v>99</v>
      </c>
      <c r="F1260" s="19">
        <v>-177</v>
      </c>
      <c r="G1260" t="str">
        <f>_xlfn.XLOOKUP(tbl_GL[[#This Row],[Account_key]],tbl_COA[Account_key],tbl_COA[Class],"Not Found")</f>
        <v>Operating account</v>
      </c>
      <c r="H1260" t="str">
        <f>_xlfn.XLOOKUP(tbl_GL[[#This Row],[Account_key]],tbl_COA[Account_key],tbl_COA[SubClass],"Not Found")</f>
        <v>Operating Expenses</v>
      </c>
      <c r="I1260" t="str">
        <f>_xlfn.XLOOKUP(tbl_GL[[#This Row],[Account_key]],tbl_COA[Account_key],tbl_COA[SubClass2],"Not Found")</f>
        <v>Marketing</v>
      </c>
      <c r="J1260" t="str">
        <f>_xlfn.XLOOKUP(tbl_GL[[#This Row],[Account_key]],tbl_COA[Account_key],tbl_COA[SubAccount],,0)</f>
        <v>Commissions</v>
      </c>
      <c r="K1260">
        <f>YEAR(tbl_GL[[#This Row],[Date]])</f>
        <v>2018</v>
      </c>
    </row>
    <row r="1261" spans="1:11" hidden="1" x14ac:dyDescent="0.35">
      <c r="A1261">
        <v>641.20000000000005</v>
      </c>
      <c r="B1261" s="24">
        <v>43462</v>
      </c>
      <c r="C1261">
        <v>1</v>
      </c>
      <c r="D1261">
        <v>20</v>
      </c>
      <c r="E1261" t="s">
        <v>99</v>
      </c>
      <c r="F1261" s="19">
        <v>-177</v>
      </c>
      <c r="G1261" t="str">
        <f>_xlfn.XLOOKUP(tbl_GL[[#This Row],[Account_key]],tbl_COA[Account_key],tbl_COA[Class],"Not Found")</f>
        <v>Assets</v>
      </c>
      <c r="H1261" t="str">
        <f>_xlfn.XLOOKUP(tbl_GL[[#This Row],[Account_key]],tbl_COA[Account_key],tbl_COA[SubClass],"Not Found")</f>
        <v>Assets</v>
      </c>
      <c r="I1261" t="str">
        <f>_xlfn.XLOOKUP(tbl_GL[[#This Row],[Account_key]],tbl_COA[Account_key],tbl_COA[SubClass2],"Not Found")</f>
        <v>Current Assets</v>
      </c>
      <c r="J1261" t="str">
        <f>_xlfn.XLOOKUP(tbl_GL[[#This Row],[Account_key]],tbl_COA[Account_key],tbl_COA[SubAccount],,0)</f>
        <v>Cash in hand</v>
      </c>
      <c r="K1261">
        <f>YEAR(tbl_GL[[#This Row],[Date]])</f>
        <v>2018</v>
      </c>
    </row>
    <row r="1262" spans="1:11" hidden="1" x14ac:dyDescent="0.35">
      <c r="A1262">
        <v>642.1</v>
      </c>
      <c r="B1262" s="24">
        <v>43462</v>
      </c>
      <c r="C1262">
        <v>1</v>
      </c>
      <c r="D1262">
        <v>230</v>
      </c>
      <c r="E1262" t="s">
        <v>4</v>
      </c>
      <c r="F1262" s="19">
        <v>-1618</v>
      </c>
      <c r="G1262" t="str">
        <f>_xlfn.XLOOKUP(tbl_GL[[#This Row],[Account_key]],tbl_COA[Account_key],tbl_COA[Class],"Not Found")</f>
        <v>Trading account</v>
      </c>
      <c r="H1262" t="str">
        <f>_xlfn.XLOOKUP(tbl_GL[[#This Row],[Account_key]],tbl_COA[Account_key],tbl_COA[SubClass],"Not Found")</f>
        <v>Cost of Sales</v>
      </c>
      <c r="I1262" t="str">
        <f>_xlfn.XLOOKUP(tbl_GL[[#This Row],[Account_key]],tbl_COA[Account_key],tbl_COA[SubClass2],"Not Found")</f>
        <v>Cost of Sales</v>
      </c>
      <c r="J1262" t="str">
        <f>_xlfn.XLOOKUP(tbl_GL[[#This Row],[Account_key]],tbl_COA[Account_key],tbl_COA[SubAccount],,0)</f>
        <v>Cost of Sales</v>
      </c>
      <c r="K1262">
        <f>YEAR(tbl_GL[[#This Row],[Date]])</f>
        <v>2018</v>
      </c>
    </row>
    <row r="1263" spans="1:11" hidden="1" x14ac:dyDescent="0.35">
      <c r="A1263">
        <v>642.20000000000005</v>
      </c>
      <c r="B1263" s="24">
        <v>43462</v>
      </c>
      <c r="C1263">
        <v>1</v>
      </c>
      <c r="D1263">
        <v>60</v>
      </c>
      <c r="E1263" t="s">
        <v>4</v>
      </c>
      <c r="F1263" s="19">
        <v>-1618</v>
      </c>
      <c r="G1263" t="str">
        <f>_xlfn.XLOOKUP(tbl_GL[[#This Row],[Account_key]],tbl_COA[Account_key],tbl_COA[Class],"Not Found")</f>
        <v>Assets</v>
      </c>
      <c r="H1263" t="str">
        <f>_xlfn.XLOOKUP(tbl_GL[[#This Row],[Account_key]],tbl_COA[Account_key],tbl_COA[SubClass],"Not Found")</f>
        <v>Assets</v>
      </c>
      <c r="I1263" t="str">
        <f>_xlfn.XLOOKUP(tbl_GL[[#This Row],[Account_key]],tbl_COA[Account_key],tbl_COA[SubClass2],"Not Found")</f>
        <v>Current Assets</v>
      </c>
      <c r="J1263" t="str">
        <f>_xlfn.XLOOKUP(tbl_GL[[#This Row],[Account_key]],tbl_COA[Account_key],tbl_COA[SubAccount],,0)</f>
        <v>Inventory</v>
      </c>
      <c r="K1263">
        <f>YEAR(tbl_GL[[#This Row],[Date]])</f>
        <v>2018</v>
      </c>
    </row>
    <row r="1264" spans="1:11" hidden="1" x14ac:dyDescent="0.35">
      <c r="A1264">
        <v>643.1</v>
      </c>
      <c r="B1264" s="24">
        <v>43462</v>
      </c>
      <c r="C1264">
        <v>1</v>
      </c>
      <c r="D1264">
        <v>10</v>
      </c>
      <c r="E1264" t="s">
        <v>98</v>
      </c>
      <c r="F1264" s="19">
        <v>-2622</v>
      </c>
      <c r="G1264" t="str">
        <f>_xlfn.XLOOKUP(tbl_GL[[#This Row],[Account_key]],tbl_COA[Account_key],tbl_COA[Class],"Not Found")</f>
        <v>Assets</v>
      </c>
      <c r="H1264" t="str">
        <f>_xlfn.XLOOKUP(tbl_GL[[#This Row],[Account_key]],tbl_COA[Account_key],tbl_COA[SubClass],"Not Found")</f>
        <v>Assets</v>
      </c>
      <c r="I1264" t="str">
        <f>_xlfn.XLOOKUP(tbl_GL[[#This Row],[Account_key]],tbl_COA[Account_key],tbl_COA[SubClass2],"Not Found")</f>
        <v>Current Assets</v>
      </c>
      <c r="J1264" t="str">
        <f>_xlfn.XLOOKUP(tbl_GL[[#This Row],[Account_key]],tbl_COA[Account_key],tbl_COA[SubAccount],,0)</f>
        <v>Cash at Bank</v>
      </c>
      <c r="K1264">
        <f>YEAR(tbl_GL[[#This Row],[Date]])</f>
        <v>2018</v>
      </c>
    </row>
    <row r="1265" spans="1:11" hidden="1" x14ac:dyDescent="0.35">
      <c r="A1265">
        <v>643.20000000000005</v>
      </c>
      <c r="B1265" s="24">
        <v>43462</v>
      </c>
      <c r="C1265">
        <v>1</v>
      </c>
      <c r="D1265">
        <v>120</v>
      </c>
      <c r="E1265" t="s">
        <v>98</v>
      </c>
      <c r="F1265" s="19">
        <v>-2622</v>
      </c>
      <c r="G1265" t="str">
        <f>_xlfn.XLOOKUP(tbl_GL[[#This Row],[Account_key]],tbl_COA[Account_key],tbl_COA[Class],"Not Found")</f>
        <v>Liabilities and Owners Equity</v>
      </c>
      <c r="H1265" t="str">
        <f>_xlfn.XLOOKUP(tbl_GL[[#This Row],[Account_key]],tbl_COA[Account_key],tbl_COA[SubClass],"Not Found")</f>
        <v>Liabilities</v>
      </c>
      <c r="I1265" t="str">
        <f>_xlfn.XLOOKUP(tbl_GL[[#This Row],[Account_key]],tbl_COA[Account_key],tbl_COA[SubClass2],"Not Found")</f>
        <v>Current Liabilities</v>
      </c>
      <c r="J1265" t="str">
        <f>_xlfn.XLOOKUP(tbl_GL[[#This Row],[Account_key]],tbl_COA[Account_key],tbl_COA[SubAccount],,0)</f>
        <v>Accrued Expenses</v>
      </c>
      <c r="K1265">
        <f>YEAR(tbl_GL[[#This Row],[Date]])</f>
        <v>2018</v>
      </c>
    </row>
    <row r="1266" spans="1:11" hidden="1" x14ac:dyDescent="0.35">
      <c r="A1266">
        <v>644.1</v>
      </c>
      <c r="B1266" s="24">
        <v>43462</v>
      </c>
      <c r="C1266">
        <v>1</v>
      </c>
      <c r="D1266">
        <v>210</v>
      </c>
      <c r="E1266" t="s">
        <v>7</v>
      </c>
      <c r="F1266" s="19">
        <v>5393</v>
      </c>
      <c r="G1266" t="str">
        <f>_xlfn.XLOOKUP(tbl_GL[[#This Row],[Account_key]],tbl_COA[Account_key],tbl_COA[Class],"Not Found")</f>
        <v>Trading account</v>
      </c>
      <c r="H1266" t="str">
        <f>_xlfn.XLOOKUP(tbl_GL[[#This Row],[Account_key]],tbl_COA[Account_key],tbl_COA[SubClass],"Not Found")</f>
        <v>Sales</v>
      </c>
      <c r="I1266" t="str">
        <f>_xlfn.XLOOKUP(tbl_GL[[#This Row],[Account_key]],tbl_COA[Account_key],tbl_COA[SubClass2],"Not Found")</f>
        <v>Sales</v>
      </c>
      <c r="J1266" t="str">
        <f>_xlfn.XLOOKUP(tbl_GL[[#This Row],[Account_key]],tbl_COA[Account_key],tbl_COA[SubAccount],,0)</f>
        <v>Sales</v>
      </c>
      <c r="K1266">
        <f>YEAR(tbl_GL[[#This Row],[Date]])</f>
        <v>2018</v>
      </c>
    </row>
    <row r="1267" spans="1:11" hidden="1" x14ac:dyDescent="0.35">
      <c r="A1267">
        <v>644.20000000000005</v>
      </c>
      <c r="B1267" s="24">
        <v>43462</v>
      </c>
      <c r="C1267">
        <v>1</v>
      </c>
      <c r="D1267">
        <v>10</v>
      </c>
      <c r="E1267" t="s">
        <v>7</v>
      </c>
      <c r="F1267" s="19">
        <v>5393</v>
      </c>
      <c r="G1267" t="str">
        <f>_xlfn.XLOOKUP(tbl_GL[[#This Row],[Account_key]],tbl_COA[Account_key],tbl_COA[Class],"Not Found")</f>
        <v>Assets</v>
      </c>
      <c r="H1267" t="str">
        <f>_xlfn.XLOOKUP(tbl_GL[[#This Row],[Account_key]],tbl_COA[Account_key],tbl_COA[SubClass],"Not Found")</f>
        <v>Assets</v>
      </c>
      <c r="I1267" t="str">
        <f>_xlfn.XLOOKUP(tbl_GL[[#This Row],[Account_key]],tbl_COA[Account_key],tbl_COA[SubClass2],"Not Found")</f>
        <v>Current Assets</v>
      </c>
      <c r="J1267" t="str">
        <f>_xlfn.XLOOKUP(tbl_GL[[#This Row],[Account_key]],tbl_COA[Account_key],tbl_COA[SubAccount],,0)</f>
        <v>Cash at Bank</v>
      </c>
      <c r="K1267">
        <f>YEAR(tbl_GL[[#This Row],[Date]])</f>
        <v>2018</v>
      </c>
    </row>
    <row r="1268" spans="1:11" hidden="1" x14ac:dyDescent="0.35">
      <c r="A1268">
        <v>645.1</v>
      </c>
      <c r="B1268" s="24">
        <v>43462</v>
      </c>
      <c r="C1268">
        <v>1</v>
      </c>
      <c r="D1268">
        <v>230</v>
      </c>
      <c r="E1268" t="s">
        <v>4</v>
      </c>
      <c r="F1268" s="19">
        <v>-6536</v>
      </c>
      <c r="G1268" t="str">
        <f>_xlfn.XLOOKUP(tbl_GL[[#This Row],[Account_key]],tbl_COA[Account_key],tbl_COA[Class],"Not Found")</f>
        <v>Trading account</v>
      </c>
      <c r="H1268" t="str">
        <f>_xlfn.XLOOKUP(tbl_GL[[#This Row],[Account_key]],tbl_COA[Account_key],tbl_COA[SubClass],"Not Found")</f>
        <v>Cost of Sales</v>
      </c>
      <c r="I1268" t="str">
        <f>_xlfn.XLOOKUP(tbl_GL[[#This Row],[Account_key]],tbl_COA[Account_key],tbl_COA[SubClass2],"Not Found")</f>
        <v>Cost of Sales</v>
      </c>
      <c r="J1268" t="str">
        <f>_xlfn.XLOOKUP(tbl_GL[[#This Row],[Account_key]],tbl_COA[Account_key],tbl_COA[SubAccount],,0)</f>
        <v>Cost of Sales</v>
      </c>
      <c r="K1268">
        <f>YEAR(tbl_GL[[#This Row],[Date]])</f>
        <v>2018</v>
      </c>
    </row>
    <row r="1269" spans="1:11" hidden="1" x14ac:dyDescent="0.35">
      <c r="A1269">
        <v>645.20000000000005</v>
      </c>
      <c r="B1269" s="24">
        <v>43462</v>
      </c>
      <c r="C1269">
        <v>1</v>
      </c>
      <c r="D1269">
        <v>60</v>
      </c>
      <c r="E1269" t="s">
        <v>4</v>
      </c>
      <c r="F1269" s="19">
        <v>-6536</v>
      </c>
      <c r="G1269" t="str">
        <f>_xlfn.XLOOKUP(tbl_GL[[#This Row],[Account_key]],tbl_COA[Account_key],tbl_COA[Class],"Not Found")</f>
        <v>Assets</v>
      </c>
      <c r="H1269" t="str">
        <f>_xlfn.XLOOKUP(tbl_GL[[#This Row],[Account_key]],tbl_COA[Account_key],tbl_COA[SubClass],"Not Found")</f>
        <v>Assets</v>
      </c>
      <c r="I1269" t="str">
        <f>_xlfn.XLOOKUP(tbl_GL[[#This Row],[Account_key]],tbl_COA[Account_key],tbl_COA[SubClass2],"Not Found")</f>
        <v>Current Assets</v>
      </c>
      <c r="J1269" t="str">
        <f>_xlfn.XLOOKUP(tbl_GL[[#This Row],[Account_key]],tbl_COA[Account_key],tbl_COA[SubAccount],,0)</f>
        <v>Inventory</v>
      </c>
      <c r="K1269">
        <f>YEAR(tbl_GL[[#This Row],[Date]])</f>
        <v>2018</v>
      </c>
    </row>
    <row r="1270" spans="1:11" hidden="1" x14ac:dyDescent="0.35">
      <c r="A1270">
        <v>646.1</v>
      </c>
      <c r="B1270" s="24">
        <v>43462</v>
      </c>
      <c r="C1270">
        <v>1</v>
      </c>
      <c r="D1270">
        <v>210</v>
      </c>
      <c r="E1270" t="s">
        <v>8</v>
      </c>
      <c r="F1270" s="19">
        <v>21787</v>
      </c>
      <c r="G1270" t="str">
        <f>_xlfn.XLOOKUP(tbl_GL[[#This Row],[Account_key]],tbl_COA[Account_key],tbl_COA[Class],"Not Found")</f>
        <v>Trading account</v>
      </c>
      <c r="H1270" t="str">
        <f>_xlfn.XLOOKUP(tbl_GL[[#This Row],[Account_key]],tbl_COA[Account_key],tbl_COA[SubClass],"Not Found")</f>
        <v>Sales</v>
      </c>
      <c r="I1270" t="str">
        <f>_xlfn.XLOOKUP(tbl_GL[[#This Row],[Account_key]],tbl_COA[Account_key],tbl_COA[SubClass2],"Not Found")</f>
        <v>Sales</v>
      </c>
      <c r="J1270" t="str">
        <f>_xlfn.XLOOKUP(tbl_GL[[#This Row],[Account_key]],tbl_COA[Account_key],tbl_COA[SubAccount],,0)</f>
        <v>Sales</v>
      </c>
      <c r="K1270">
        <f>YEAR(tbl_GL[[#This Row],[Date]])</f>
        <v>2018</v>
      </c>
    </row>
    <row r="1271" spans="1:11" hidden="1" x14ac:dyDescent="0.35">
      <c r="A1271">
        <v>646.20000000000005</v>
      </c>
      <c r="B1271" s="24">
        <v>43462</v>
      </c>
      <c r="C1271">
        <v>1</v>
      </c>
      <c r="D1271">
        <v>30</v>
      </c>
      <c r="E1271" t="s">
        <v>8</v>
      </c>
      <c r="F1271" s="19">
        <v>21787</v>
      </c>
      <c r="G1271" t="str">
        <f>_xlfn.XLOOKUP(tbl_GL[[#This Row],[Account_key]],tbl_COA[Account_key],tbl_COA[Class],"Not Found")</f>
        <v>Assets</v>
      </c>
      <c r="H1271" t="str">
        <f>_xlfn.XLOOKUP(tbl_GL[[#This Row],[Account_key]],tbl_COA[Account_key],tbl_COA[SubClass],"Not Found")</f>
        <v>Assets</v>
      </c>
      <c r="I1271" t="str">
        <f>_xlfn.XLOOKUP(tbl_GL[[#This Row],[Account_key]],tbl_COA[Account_key],tbl_COA[SubClass2],"Not Found")</f>
        <v>Current Assets</v>
      </c>
      <c r="J1271" t="str">
        <f>_xlfn.XLOOKUP(tbl_GL[[#This Row],[Account_key]],tbl_COA[Account_key],tbl_COA[SubAccount],,0)</f>
        <v>Trade Receivables</v>
      </c>
      <c r="K1271">
        <f>YEAR(tbl_GL[[#This Row],[Date]])</f>
        <v>2018</v>
      </c>
    </row>
    <row r="1272" spans="1:11" hidden="1" x14ac:dyDescent="0.35">
      <c r="A1272">
        <v>647.1</v>
      </c>
      <c r="B1272" s="24">
        <v>43465</v>
      </c>
      <c r="C1272">
        <v>1</v>
      </c>
      <c r="D1272">
        <v>10</v>
      </c>
      <c r="E1272" t="s">
        <v>110</v>
      </c>
      <c r="F1272" s="12">
        <v>29</v>
      </c>
      <c r="G1272" t="str">
        <f>_xlfn.XLOOKUP(tbl_GL[[#This Row],[Account_key]],tbl_COA[Account_key],tbl_COA[Class],"Not Found")</f>
        <v>Assets</v>
      </c>
      <c r="H1272" t="str">
        <f>_xlfn.XLOOKUP(tbl_GL[[#This Row],[Account_key]],tbl_COA[Account_key],tbl_COA[SubClass],"Not Found")</f>
        <v>Assets</v>
      </c>
      <c r="I1272" t="str">
        <f>_xlfn.XLOOKUP(tbl_GL[[#This Row],[Account_key]],tbl_COA[Account_key],tbl_COA[SubClass2],"Not Found")</f>
        <v>Current Assets</v>
      </c>
      <c r="J1272" t="str">
        <f>_xlfn.XLOOKUP(tbl_GL[[#This Row],[Account_key]],tbl_COA[Account_key],tbl_COA[SubAccount],,0)</f>
        <v>Cash at Bank</v>
      </c>
      <c r="K1272">
        <f>YEAR(tbl_GL[[#This Row],[Date]])</f>
        <v>2018</v>
      </c>
    </row>
    <row r="1273" spans="1:11" hidden="1" x14ac:dyDescent="0.35">
      <c r="A1273">
        <v>647.20000000000005</v>
      </c>
      <c r="B1273" s="24">
        <v>43465</v>
      </c>
      <c r="C1273">
        <v>1</v>
      </c>
      <c r="D1273">
        <v>430</v>
      </c>
      <c r="E1273" t="s">
        <v>110</v>
      </c>
      <c r="F1273" s="12">
        <v>29</v>
      </c>
      <c r="G1273" t="str">
        <f>_xlfn.XLOOKUP(tbl_GL[[#This Row],[Account_key]],tbl_COA[Account_key],tbl_COA[Class],"Not Found")</f>
        <v>Non-operating</v>
      </c>
      <c r="H1273" t="str">
        <f>_xlfn.XLOOKUP(tbl_GL[[#This Row],[Account_key]],tbl_COA[Account_key],tbl_COA[SubClass],"Not Found")</f>
        <v>Exchange Loss/Gain</v>
      </c>
      <c r="I1273" t="str">
        <f>_xlfn.XLOOKUP(tbl_GL[[#This Row],[Account_key]],tbl_COA[Account_key],tbl_COA[SubClass2],"Not Found")</f>
        <v>Exchange Loss/Gain</v>
      </c>
      <c r="J1273" t="str">
        <f>_xlfn.XLOOKUP(tbl_GL[[#This Row],[Account_key]],tbl_COA[Account_key],tbl_COA[SubAccount],,0)</f>
        <v>Exchange Loss/Gain</v>
      </c>
      <c r="K1273">
        <f>YEAR(tbl_GL[[#This Row],[Date]])</f>
        <v>2018</v>
      </c>
    </row>
    <row r="1274" spans="1:11" hidden="1" x14ac:dyDescent="0.35">
      <c r="A1274">
        <v>648.1</v>
      </c>
      <c r="B1274" s="24">
        <v>43465</v>
      </c>
      <c r="C1274">
        <v>1</v>
      </c>
      <c r="D1274">
        <v>10</v>
      </c>
      <c r="E1274" t="s">
        <v>113</v>
      </c>
      <c r="F1274" s="14">
        <v>362</v>
      </c>
      <c r="G1274" t="str">
        <f>_xlfn.XLOOKUP(tbl_GL[[#This Row],[Account_key]],tbl_COA[Account_key],tbl_COA[Class],"Not Found")</f>
        <v>Assets</v>
      </c>
      <c r="H1274" t="str">
        <f>_xlfn.XLOOKUP(tbl_GL[[#This Row],[Account_key]],tbl_COA[Account_key],tbl_COA[SubClass],"Not Found")</f>
        <v>Assets</v>
      </c>
      <c r="I1274" t="str">
        <f>_xlfn.XLOOKUP(tbl_GL[[#This Row],[Account_key]],tbl_COA[Account_key],tbl_COA[SubClass2],"Not Found")</f>
        <v>Current Assets</v>
      </c>
      <c r="J1274" t="str">
        <f>_xlfn.XLOOKUP(tbl_GL[[#This Row],[Account_key]],tbl_COA[Account_key],tbl_COA[SubAccount],,0)</f>
        <v>Cash at Bank</v>
      </c>
      <c r="K1274">
        <f>YEAR(tbl_GL[[#This Row],[Date]])</f>
        <v>2018</v>
      </c>
    </row>
    <row r="1275" spans="1:11" hidden="1" x14ac:dyDescent="0.35">
      <c r="A1275">
        <v>648.20000000000005</v>
      </c>
      <c r="B1275" s="24">
        <v>43465</v>
      </c>
      <c r="C1275">
        <v>1</v>
      </c>
      <c r="D1275">
        <v>410</v>
      </c>
      <c r="E1275" t="s">
        <v>113</v>
      </c>
      <c r="F1275" s="14">
        <v>362</v>
      </c>
      <c r="G1275" t="str">
        <f>_xlfn.XLOOKUP(tbl_GL[[#This Row],[Account_key]],tbl_COA[Account_key],tbl_COA[Class],"Not Found")</f>
        <v>Non-operating</v>
      </c>
      <c r="H1275" t="str">
        <f>_xlfn.XLOOKUP(tbl_GL[[#This Row],[Account_key]],tbl_COA[Account_key],tbl_COA[SubClass],"Not Found")</f>
        <v>Interest Income</v>
      </c>
      <c r="I1275" t="str">
        <f>_xlfn.XLOOKUP(tbl_GL[[#This Row],[Account_key]],tbl_COA[Account_key],tbl_COA[SubClass2],"Not Found")</f>
        <v>Interest Income</v>
      </c>
      <c r="J1275" t="str">
        <f>_xlfn.XLOOKUP(tbl_GL[[#This Row],[Account_key]],tbl_COA[Account_key],tbl_COA[SubAccount],,0)</f>
        <v>Interest Income</v>
      </c>
      <c r="K1275">
        <f>YEAR(tbl_GL[[#This Row],[Date]])</f>
        <v>2018</v>
      </c>
    </row>
    <row r="1276" spans="1:11" hidden="1" x14ac:dyDescent="0.35">
      <c r="A1276">
        <v>649.1</v>
      </c>
      <c r="B1276" s="24">
        <v>43465</v>
      </c>
      <c r="C1276">
        <v>1</v>
      </c>
      <c r="D1276" s="13">
        <v>440</v>
      </c>
      <c r="E1276" s="13" t="s">
        <v>112</v>
      </c>
      <c r="F1276" s="13">
        <v>-400</v>
      </c>
      <c r="G1276" t="str">
        <f>_xlfn.XLOOKUP(tbl_GL[[#This Row],[Account_key]],tbl_COA[Account_key],tbl_COA[Class],"Not Found")</f>
        <v>Interest &amp; Tax</v>
      </c>
      <c r="H1276" t="str">
        <f>_xlfn.XLOOKUP(tbl_GL[[#This Row],[Account_key]],tbl_COA[Account_key],tbl_COA[SubClass],"Not Found")</f>
        <v>Interest Expense</v>
      </c>
      <c r="I1276" t="str">
        <f>_xlfn.XLOOKUP(tbl_GL[[#This Row],[Account_key]],tbl_COA[Account_key],tbl_COA[SubClass2],"Not Found")</f>
        <v>Interest Expense</v>
      </c>
      <c r="J1276" t="str">
        <f>_xlfn.XLOOKUP(tbl_GL[[#This Row],[Account_key]],tbl_COA[Account_key],tbl_COA[SubAccount],,0)</f>
        <v>Interest Expense</v>
      </c>
      <c r="K1276">
        <f>YEAR(tbl_GL[[#This Row],[Date]])</f>
        <v>2018</v>
      </c>
    </row>
    <row r="1277" spans="1:11" hidden="1" x14ac:dyDescent="0.35">
      <c r="A1277">
        <v>649.20000000000005</v>
      </c>
      <c r="B1277" s="24">
        <v>43465</v>
      </c>
      <c r="C1277">
        <v>1</v>
      </c>
      <c r="D1277" s="13">
        <v>121</v>
      </c>
      <c r="E1277" s="13" t="s">
        <v>112</v>
      </c>
      <c r="F1277" s="13">
        <v>400</v>
      </c>
      <c r="G1277" t="str">
        <f>_xlfn.XLOOKUP(tbl_GL[[#This Row],[Account_key]],tbl_COA[Account_key],tbl_COA[Class],"Not Found")</f>
        <v>Liabilities and Owners Equity</v>
      </c>
      <c r="H1277" t="str">
        <f>_xlfn.XLOOKUP(tbl_GL[[#This Row],[Account_key]],tbl_COA[Account_key],tbl_COA[SubClass],"Not Found")</f>
        <v>Liabilities</v>
      </c>
      <c r="I1277" t="str">
        <f>_xlfn.XLOOKUP(tbl_GL[[#This Row],[Account_key]],tbl_COA[Account_key],tbl_COA[SubClass2],"Not Found")</f>
        <v>Current Liabilities</v>
      </c>
      <c r="J1277" t="str">
        <f>_xlfn.XLOOKUP(tbl_GL[[#This Row],[Account_key]],tbl_COA[Account_key],tbl_COA[SubAccount],,0)</f>
        <v>Interest Payable</v>
      </c>
      <c r="K1277">
        <f>YEAR(tbl_GL[[#This Row],[Date]])</f>
        <v>2018</v>
      </c>
    </row>
    <row r="1278" spans="1:11" hidden="1" x14ac:dyDescent="0.35">
      <c r="A1278">
        <v>650.1</v>
      </c>
      <c r="B1278" s="24">
        <v>43465</v>
      </c>
      <c r="C1278">
        <v>1</v>
      </c>
      <c r="D1278" s="13">
        <v>400</v>
      </c>
      <c r="E1278" t="s">
        <v>104</v>
      </c>
      <c r="F1278" s="17">
        <v>-500</v>
      </c>
      <c r="G1278" t="str">
        <f>_xlfn.XLOOKUP(tbl_GL[[#This Row],[Account_key]],tbl_COA[Account_key],tbl_COA[Class],"Not Found")</f>
        <v>Operating account</v>
      </c>
      <c r="H1278" t="str">
        <f>_xlfn.XLOOKUP(tbl_GL[[#This Row],[Account_key]],tbl_COA[Account_key],tbl_COA[SubClass],"Not Found")</f>
        <v>Depreciation &amp; Amortization</v>
      </c>
      <c r="I1278" t="str">
        <f>_xlfn.XLOOKUP(tbl_GL[[#This Row],[Account_key]],tbl_COA[Account_key],tbl_COA[SubClass2],"Not Found")</f>
        <v>Amortization</v>
      </c>
      <c r="J1278" t="str">
        <f>_xlfn.XLOOKUP(tbl_GL[[#This Row],[Account_key]],tbl_COA[Account_key],tbl_COA[SubAccount],,0)</f>
        <v>Amortization of Intangible Assets</v>
      </c>
      <c r="K1278">
        <f>YEAR(tbl_GL[[#This Row],[Date]])</f>
        <v>2018</v>
      </c>
    </row>
    <row r="1279" spans="1:11" hidden="1" x14ac:dyDescent="0.35">
      <c r="A1279">
        <v>650.20000000000005</v>
      </c>
      <c r="B1279" s="24">
        <v>43465</v>
      </c>
      <c r="C1279">
        <v>1</v>
      </c>
      <c r="D1279" s="13">
        <v>100</v>
      </c>
      <c r="E1279" t="s">
        <v>104</v>
      </c>
      <c r="F1279" s="16">
        <v>-500</v>
      </c>
      <c r="G1279" t="str">
        <f>_xlfn.XLOOKUP(tbl_GL[[#This Row],[Account_key]],tbl_COA[Account_key],tbl_COA[Class],"Not Found")</f>
        <v>Assets</v>
      </c>
      <c r="H1279" t="str">
        <f>_xlfn.XLOOKUP(tbl_GL[[#This Row],[Account_key]],tbl_COA[Account_key],tbl_COA[SubClass],"Not Found")</f>
        <v>Assets</v>
      </c>
      <c r="I1279" t="str">
        <f>_xlfn.XLOOKUP(tbl_GL[[#This Row],[Account_key]],tbl_COA[Account_key],tbl_COA[SubClass2],"Not Found")</f>
        <v>Non-Current Assets</v>
      </c>
      <c r="J1279" t="str">
        <f>_xlfn.XLOOKUP(tbl_GL[[#This Row],[Account_key]],tbl_COA[Account_key],tbl_COA[SubAccount],,0)</f>
        <v>Patents and trademarks</v>
      </c>
      <c r="K1279">
        <f>YEAR(tbl_GL[[#This Row],[Date]])</f>
        <v>2018</v>
      </c>
    </row>
    <row r="1280" spans="1:11" hidden="1" x14ac:dyDescent="0.35">
      <c r="A1280">
        <v>651.1</v>
      </c>
      <c r="B1280" s="24">
        <v>43465</v>
      </c>
      <c r="C1280">
        <v>1</v>
      </c>
      <c r="D1280" s="13">
        <v>240</v>
      </c>
      <c r="E1280" s="13" t="s">
        <v>56</v>
      </c>
      <c r="F1280" s="17">
        <v>-8000</v>
      </c>
      <c r="G1280" t="str">
        <f>_xlfn.XLOOKUP(tbl_GL[[#This Row],[Account_key]],tbl_COA[Account_key],tbl_COA[Class],"Not Found")</f>
        <v>Operating account</v>
      </c>
      <c r="H1280" t="str">
        <f>_xlfn.XLOOKUP(tbl_GL[[#This Row],[Account_key]],tbl_COA[Account_key],tbl_COA[SubClass],"Not Found")</f>
        <v>Operating Expenses</v>
      </c>
      <c r="I1280" t="str">
        <f>_xlfn.XLOOKUP(tbl_GL[[#This Row],[Account_key]],tbl_COA[Account_key],tbl_COA[SubClass2],"Not Found")</f>
        <v>Sales &amp; Distribution</v>
      </c>
      <c r="J1280" t="str">
        <f>_xlfn.XLOOKUP(tbl_GL[[#This Row],[Account_key]],tbl_COA[Account_key],tbl_COA[SubAccount],,0)</f>
        <v>Salaries</v>
      </c>
      <c r="K1280">
        <f>YEAR(tbl_GL[[#This Row],[Date]])</f>
        <v>2018</v>
      </c>
    </row>
    <row r="1281" spans="1:11" hidden="1" x14ac:dyDescent="0.35">
      <c r="A1281">
        <v>651.20000000000005</v>
      </c>
      <c r="B1281" s="24">
        <v>43465</v>
      </c>
      <c r="C1281">
        <v>1</v>
      </c>
      <c r="D1281" s="13">
        <v>10</v>
      </c>
      <c r="E1281" s="13" t="s">
        <v>56</v>
      </c>
      <c r="F1281" s="17">
        <v>-8000</v>
      </c>
      <c r="G1281" t="str">
        <f>_xlfn.XLOOKUP(tbl_GL[[#This Row],[Account_key]],tbl_COA[Account_key],tbl_COA[Class],"Not Found")</f>
        <v>Assets</v>
      </c>
      <c r="H1281" t="str">
        <f>_xlfn.XLOOKUP(tbl_GL[[#This Row],[Account_key]],tbl_COA[Account_key],tbl_COA[SubClass],"Not Found")</f>
        <v>Assets</v>
      </c>
      <c r="I1281" t="str">
        <f>_xlfn.XLOOKUP(tbl_GL[[#This Row],[Account_key]],tbl_COA[Account_key],tbl_COA[SubClass2],"Not Found")</f>
        <v>Current Assets</v>
      </c>
      <c r="J1281" t="str">
        <f>_xlfn.XLOOKUP(tbl_GL[[#This Row],[Account_key]],tbl_COA[Account_key],tbl_COA[SubAccount],,0)</f>
        <v>Cash at Bank</v>
      </c>
      <c r="K1281">
        <f>YEAR(tbl_GL[[#This Row],[Date]])</f>
        <v>2018</v>
      </c>
    </row>
    <row r="1282" spans="1:11" hidden="1" x14ac:dyDescent="0.35">
      <c r="A1282">
        <v>652.1</v>
      </c>
      <c r="B1282" s="24">
        <v>43465</v>
      </c>
      <c r="C1282">
        <v>1</v>
      </c>
      <c r="D1282" s="21">
        <v>450</v>
      </c>
      <c r="E1282" s="1" t="s">
        <v>108</v>
      </c>
      <c r="F1282" s="17">
        <v>-8676</v>
      </c>
      <c r="G1282" t="str">
        <f>_xlfn.XLOOKUP(tbl_GL[[#This Row],[Account_key]],tbl_COA[Account_key],tbl_COA[Class],"Not Found")</f>
        <v>Interest &amp; Tax</v>
      </c>
      <c r="H1282" t="str">
        <f>_xlfn.XLOOKUP(tbl_GL[[#This Row],[Account_key]],tbl_COA[Account_key],tbl_COA[SubClass],"Not Found")</f>
        <v>Taxation</v>
      </c>
      <c r="I1282" t="str">
        <f>_xlfn.XLOOKUP(tbl_GL[[#This Row],[Account_key]],tbl_COA[Account_key],tbl_COA[SubClass2],"Not Found")</f>
        <v>Taxation</v>
      </c>
      <c r="J1282" t="str">
        <f>_xlfn.XLOOKUP(tbl_GL[[#This Row],[Account_key]],tbl_COA[Account_key],tbl_COA[SubAccount],,0)</f>
        <v>Taxation</v>
      </c>
      <c r="K1282">
        <f>YEAR(tbl_GL[[#This Row],[Date]])</f>
        <v>2018</v>
      </c>
    </row>
    <row r="1283" spans="1:11" hidden="1" x14ac:dyDescent="0.35">
      <c r="A1283">
        <v>652.20000000000005</v>
      </c>
      <c r="B1283" s="24">
        <v>43465</v>
      </c>
      <c r="C1283">
        <v>1</v>
      </c>
      <c r="D1283" s="21">
        <v>122</v>
      </c>
      <c r="E1283" s="1" t="s">
        <v>108</v>
      </c>
      <c r="F1283" s="17">
        <v>8676</v>
      </c>
      <c r="G1283" t="str">
        <f>_xlfn.XLOOKUP(tbl_GL[[#This Row],[Account_key]],tbl_COA[Account_key],tbl_COA[Class],"Not Found")</f>
        <v>Liabilities and Owners Equity</v>
      </c>
      <c r="H1283" t="str">
        <f>_xlfn.XLOOKUP(tbl_GL[[#This Row],[Account_key]],tbl_COA[Account_key],tbl_COA[SubClass],"Not Found")</f>
        <v>Liabilities</v>
      </c>
      <c r="I1283" t="str">
        <f>_xlfn.XLOOKUP(tbl_GL[[#This Row],[Account_key]],tbl_COA[Account_key],tbl_COA[SubClass2],"Not Found")</f>
        <v>Current Liabilities</v>
      </c>
      <c r="J1283" t="str">
        <f>_xlfn.XLOOKUP(tbl_GL[[#This Row],[Account_key]],tbl_COA[Account_key],tbl_COA[SubAccount],,0)</f>
        <v>Tax payable</v>
      </c>
      <c r="K1283">
        <f>YEAR(tbl_GL[[#This Row],[Date]])</f>
        <v>2018</v>
      </c>
    </row>
    <row r="1284" spans="1:11" hidden="1" x14ac:dyDescent="0.35">
      <c r="A1284">
        <v>653.1</v>
      </c>
      <c r="B1284" s="24">
        <v>43465</v>
      </c>
      <c r="C1284">
        <v>1</v>
      </c>
      <c r="D1284" s="22">
        <v>380</v>
      </c>
      <c r="E1284" s="13" t="s">
        <v>101</v>
      </c>
      <c r="F1284" s="17">
        <v>-10000</v>
      </c>
      <c r="G1284" t="str">
        <f>_xlfn.XLOOKUP(tbl_GL[[#This Row],[Account_key]],tbl_COA[Account_key],tbl_COA[Class],"Not Found")</f>
        <v>Operating account</v>
      </c>
      <c r="H1284" t="str">
        <f>_xlfn.XLOOKUP(tbl_GL[[#This Row],[Account_key]],tbl_COA[Account_key],tbl_COA[SubClass],"Not Found")</f>
        <v>Depreciation &amp; Amortization</v>
      </c>
      <c r="I1284" t="str">
        <f>_xlfn.XLOOKUP(tbl_GL[[#This Row],[Account_key]],tbl_COA[Account_key],tbl_COA[SubClass2],"Not Found")</f>
        <v>Depreciation</v>
      </c>
      <c r="J1284" t="str">
        <f>_xlfn.XLOOKUP(tbl_GL[[#This Row],[Account_key]],tbl_COA[Account_key],tbl_COA[SubAccount],,0)</f>
        <v>Equipment</v>
      </c>
      <c r="K1284">
        <f>YEAR(tbl_GL[[#This Row],[Date]])</f>
        <v>2018</v>
      </c>
    </row>
    <row r="1285" spans="1:11" hidden="1" x14ac:dyDescent="0.35">
      <c r="A1285">
        <v>653.20000000000005</v>
      </c>
      <c r="B1285" s="24">
        <v>43465</v>
      </c>
      <c r="C1285">
        <v>1</v>
      </c>
      <c r="D1285" s="22">
        <v>90</v>
      </c>
      <c r="E1285" s="13" t="s">
        <v>101</v>
      </c>
      <c r="F1285" s="17">
        <v>-10000</v>
      </c>
      <c r="G1285" t="str">
        <f>_xlfn.XLOOKUP(tbl_GL[[#This Row],[Account_key]],tbl_COA[Account_key],tbl_COA[Class],"Not Found")</f>
        <v>Assets</v>
      </c>
      <c r="H1285" t="str">
        <f>_xlfn.XLOOKUP(tbl_GL[[#This Row],[Account_key]],tbl_COA[Account_key],tbl_COA[SubClass],"Not Found")</f>
        <v>Assets</v>
      </c>
      <c r="I1285" t="str">
        <f>_xlfn.XLOOKUP(tbl_GL[[#This Row],[Account_key]],tbl_COA[Account_key],tbl_COA[SubClass2],"Not Found")</f>
        <v>Non-Current Assets</v>
      </c>
      <c r="J1285" t="str">
        <f>_xlfn.XLOOKUP(tbl_GL[[#This Row],[Account_key]],tbl_COA[Account_key],tbl_COA[SubAccount],,0)</f>
        <v>Office Furniture &amp; Equipment</v>
      </c>
      <c r="K1285">
        <f>YEAR(tbl_GL[[#This Row],[Date]])</f>
        <v>2018</v>
      </c>
    </row>
    <row r="1286" spans="1:11" hidden="1" x14ac:dyDescent="0.35">
      <c r="A1286">
        <v>655.1</v>
      </c>
      <c r="B1286" s="24">
        <v>43465</v>
      </c>
      <c r="C1286">
        <v>1</v>
      </c>
      <c r="D1286" s="13">
        <v>201</v>
      </c>
      <c r="E1286" s="13" t="s">
        <v>128</v>
      </c>
      <c r="F1286" s="17">
        <v>-50000</v>
      </c>
      <c r="G1286" t="str">
        <f>_xlfn.XLOOKUP(tbl_GL[[#This Row],[Account_key]],tbl_COA[Account_key],tbl_COA[Class],"Not Found")</f>
        <v>Liabilities and Owners Equity</v>
      </c>
      <c r="H1286" t="str">
        <f>_xlfn.XLOOKUP(tbl_GL[[#This Row],[Account_key]],tbl_COA[Account_key],tbl_COA[SubClass],"Not Found")</f>
        <v>Owners Equity</v>
      </c>
      <c r="I1286" t="str">
        <f>_xlfn.XLOOKUP(tbl_GL[[#This Row],[Account_key]],tbl_COA[Account_key],tbl_COA[SubClass2],"Not Found")</f>
        <v>Retained Earnings</v>
      </c>
      <c r="J1286" t="str">
        <f>_xlfn.XLOOKUP(tbl_GL[[#This Row],[Account_key]],tbl_COA[Account_key],tbl_COA[SubAccount],,0)</f>
        <v>Dividends paid</v>
      </c>
      <c r="K1286">
        <f>YEAR(tbl_GL[[#This Row],[Date]])</f>
        <v>2018</v>
      </c>
    </row>
    <row r="1287" spans="1:11" hidden="1" x14ac:dyDescent="0.35">
      <c r="A1287">
        <v>655.20000000000005</v>
      </c>
      <c r="B1287" s="24">
        <v>43465</v>
      </c>
      <c r="C1287">
        <v>1</v>
      </c>
      <c r="D1287" s="13">
        <v>135</v>
      </c>
      <c r="E1287" s="13" t="s">
        <v>128</v>
      </c>
      <c r="F1287" s="17">
        <v>50000</v>
      </c>
      <c r="G1287" t="str">
        <f>_xlfn.XLOOKUP(tbl_GL[[#This Row],[Account_key]],tbl_COA[Account_key],tbl_COA[Class],"Not Found")</f>
        <v>Liabilities and Owners Equity</v>
      </c>
      <c r="H1287" t="str">
        <f>_xlfn.XLOOKUP(tbl_GL[[#This Row],[Account_key]],tbl_COA[Account_key],tbl_COA[SubClass],"Not Found")</f>
        <v>Liabilities</v>
      </c>
      <c r="I1287" t="str">
        <f>_xlfn.XLOOKUP(tbl_GL[[#This Row],[Account_key]],tbl_COA[Account_key],tbl_COA[SubClass2],"Not Found")</f>
        <v>Current Liabilities</v>
      </c>
      <c r="J1287" t="str">
        <f>_xlfn.XLOOKUP(tbl_GL[[#This Row],[Account_key]],tbl_COA[Account_key],tbl_COA[SubAccount],,0)</f>
        <v>Dividends payable</v>
      </c>
      <c r="K1287">
        <f>YEAR(tbl_GL[[#This Row],[Date]])</f>
        <v>2018</v>
      </c>
    </row>
    <row r="1288" spans="1:11" hidden="1" x14ac:dyDescent="0.35">
      <c r="A1288">
        <v>656.1</v>
      </c>
      <c r="B1288" s="24">
        <v>43465</v>
      </c>
      <c r="C1288">
        <v>1</v>
      </c>
      <c r="D1288" s="13">
        <v>90</v>
      </c>
      <c r="E1288" s="13" t="s">
        <v>111</v>
      </c>
      <c r="F1288" s="17">
        <v>-240000</v>
      </c>
      <c r="G1288" t="str">
        <f>_xlfn.XLOOKUP(tbl_GL[[#This Row],[Account_key]],tbl_COA[Account_key],tbl_COA[Class],"Not Found")</f>
        <v>Assets</v>
      </c>
      <c r="H1288" t="str">
        <f>_xlfn.XLOOKUP(tbl_GL[[#This Row],[Account_key]],tbl_COA[Account_key],tbl_COA[SubClass],"Not Found")</f>
        <v>Assets</v>
      </c>
      <c r="I1288" t="str">
        <f>_xlfn.XLOOKUP(tbl_GL[[#This Row],[Account_key]],tbl_COA[Account_key],tbl_COA[SubClass2],"Not Found")</f>
        <v>Non-Current Assets</v>
      </c>
      <c r="J1288" t="str">
        <f>_xlfn.XLOOKUP(tbl_GL[[#This Row],[Account_key]],tbl_COA[Account_key],tbl_COA[SubAccount],,0)</f>
        <v>Office Furniture &amp; Equipment</v>
      </c>
      <c r="K1288">
        <f>YEAR(tbl_GL[[#This Row],[Date]])</f>
        <v>2018</v>
      </c>
    </row>
    <row r="1289" spans="1:11" hidden="1" x14ac:dyDescent="0.35">
      <c r="A1289">
        <v>656.2</v>
      </c>
      <c r="B1289" s="24">
        <v>43465</v>
      </c>
      <c r="C1289">
        <v>1</v>
      </c>
      <c r="D1289" s="13">
        <v>10</v>
      </c>
      <c r="E1289" s="13" t="s">
        <v>111</v>
      </c>
      <c r="F1289" s="16">
        <v>241500</v>
      </c>
      <c r="G1289" t="str">
        <f>_xlfn.XLOOKUP(tbl_GL[[#This Row],[Account_key]],tbl_COA[Account_key],tbl_COA[Class],"Not Found")</f>
        <v>Assets</v>
      </c>
      <c r="H1289" t="str">
        <f>_xlfn.XLOOKUP(tbl_GL[[#This Row],[Account_key]],tbl_COA[Account_key],tbl_COA[SubClass],"Not Found")</f>
        <v>Assets</v>
      </c>
      <c r="I1289" t="str">
        <f>_xlfn.XLOOKUP(tbl_GL[[#This Row],[Account_key]],tbl_COA[Account_key],tbl_COA[SubClass2],"Not Found")</f>
        <v>Current Assets</v>
      </c>
      <c r="J1289" t="str">
        <f>_xlfn.XLOOKUP(tbl_GL[[#This Row],[Account_key]],tbl_COA[Account_key],tbl_COA[SubAccount],,0)</f>
        <v>Cash at Bank</v>
      </c>
      <c r="K1289">
        <f>YEAR(tbl_GL[[#This Row],[Date]])</f>
        <v>2018</v>
      </c>
    </row>
    <row r="1290" spans="1:11" hidden="1" x14ac:dyDescent="0.35">
      <c r="A1290">
        <v>656.3</v>
      </c>
      <c r="B1290" s="24">
        <v>43465</v>
      </c>
      <c r="C1290">
        <v>1</v>
      </c>
      <c r="D1290" s="13">
        <v>420</v>
      </c>
      <c r="E1290" s="13" t="s">
        <v>111</v>
      </c>
      <c r="F1290" s="17">
        <v>1500</v>
      </c>
      <c r="G1290" t="str">
        <f>_xlfn.XLOOKUP(tbl_GL[[#This Row],[Account_key]],tbl_COA[Account_key],tbl_COA[Class],"Not Found")</f>
        <v>Non-operating</v>
      </c>
      <c r="H1290" t="str">
        <f>_xlfn.XLOOKUP(tbl_GL[[#This Row],[Account_key]],tbl_COA[Account_key],tbl_COA[SubClass],"Not Found")</f>
        <v>Gain/Loss on Sales of Asset</v>
      </c>
      <c r="I1290" t="str">
        <f>_xlfn.XLOOKUP(tbl_GL[[#This Row],[Account_key]],tbl_COA[Account_key],tbl_COA[SubClass2],"Not Found")</f>
        <v>Gain/Loss on Sales of Asset</v>
      </c>
      <c r="J1290" t="str">
        <f>_xlfn.XLOOKUP(tbl_GL[[#This Row],[Account_key]],tbl_COA[Account_key],tbl_COA[SubAccount],,0)</f>
        <v>Gain/Loss on Sales of Asset</v>
      </c>
      <c r="K1290">
        <f>YEAR(tbl_GL[[#This Row],[Date]])</f>
        <v>2018</v>
      </c>
    </row>
    <row r="1291" spans="1:11" x14ac:dyDescent="0.35">
      <c r="A1291">
        <v>657.1</v>
      </c>
      <c r="B1291" s="24">
        <v>43466</v>
      </c>
      <c r="C1291">
        <v>1</v>
      </c>
      <c r="D1291" s="13">
        <v>230</v>
      </c>
      <c r="E1291" s="13" t="s">
        <v>4</v>
      </c>
      <c r="F1291" s="17">
        <v>-1370</v>
      </c>
      <c r="G1291" t="str">
        <f>_xlfn.XLOOKUP(tbl_GL[[#This Row],[Account_key]],tbl_COA[Account_key],tbl_COA[Class],"Not Found")</f>
        <v>Trading account</v>
      </c>
      <c r="H1291" t="str">
        <f>_xlfn.XLOOKUP(tbl_GL[[#This Row],[Account_key]],tbl_COA[Account_key],tbl_COA[SubClass],"Not Found")</f>
        <v>Cost of Sales</v>
      </c>
      <c r="I1291" t="str">
        <f>_xlfn.XLOOKUP(tbl_GL[[#This Row],[Account_key]],tbl_COA[Account_key],tbl_COA[SubClass2],"Not Found")</f>
        <v>Cost of Sales</v>
      </c>
      <c r="J1291" t="str">
        <f>_xlfn.XLOOKUP(tbl_GL[[#This Row],[Account_key]],tbl_COA[Account_key],tbl_COA[SubAccount],,0)</f>
        <v>Cost of Sales</v>
      </c>
      <c r="K1291">
        <f>YEAR(tbl_GL[[#This Row],[Date]])</f>
        <v>2019</v>
      </c>
    </row>
    <row r="1292" spans="1:11" x14ac:dyDescent="0.35">
      <c r="A1292">
        <v>657.2</v>
      </c>
      <c r="B1292" s="24">
        <v>43466</v>
      </c>
      <c r="C1292">
        <v>1</v>
      </c>
      <c r="D1292" s="13">
        <v>60</v>
      </c>
      <c r="E1292" s="13" t="s">
        <v>4</v>
      </c>
      <c r="F1292" s="17">
        <v>-1370</v>
      </c>
      <c r="G1292" t="str">
        <f>_xlfn.XLOOKUP(tbl_GL[[#This Row],[Account_key]],tbl_COA[Account_key],tbl_COA[Class],"Not Found")</f>
        <v>Assets</v>
      </c>
      <c r="H1292" t="str">
        <f>_xlfn.XLOOKUP(tbl_GL[[#This Row],[Account_key]],tbl_COA[Account_key],tbl_COA[SubClass],"Not Found")</f>
        <v>Assets</v>
      </c>
      <c r="I1292" t="str">
        <f>_xlfn.XLOOKUP(tbl_GL[[#This Row],[Account_key]],tbl_COA[Account_key],tbl_COA[SubClass2],"Not Found")</f>
        <v>Current Assets</v>
      </c>
      <c r="J1292" t="str">
        <f>_xlfn.XLOOKUP(tbl_GL[[#This Row],[Account_key]],tbl_COA[Account_key],tbl_COA[SubAccount],,0)</f>
        <v>Inventory</v>
      </c>
      <c r="K1292">
        <f>YEAR(tbl_GL[[#This Row],[Date]])</f>
        <v>2019</v>
      </c>
    </row>
    <row r="1293" spans="1:11" x14ac:dyDescent="0.35">
      <c r="A1293">
        <v>657.2</v>
      </c>
      <c r="B1293" s="24">
        <v>43467</v>
      </c>
      <c r="C1293">
        <v>1</v>
      </c>
      <c r="D1293" s="13">
        <v>120</v>
      </c>
      <c r="E1293" s="13" t="s">
        <v>98</v>
      </c>
      <c r="F1293" s="17">
        <v>-3188</v>
      </c>
      <c r="G1293" t="str">
        <f>_xlfn.XLOOKUP(tbl_GL[[#This Row],[Account_key]],tbl_COA[Account_key],tbl_COA[Class],"Not Found")</f>
        <v>Liabilities and Owners Equity</v>
      </c>
      <c r="H1293" t="str">
        <f>_xlfn.XLOOKUP(tbl_GL[[#This Row],[Account_key]],tbl_COA[Account_key],tbl_COA[SubClass],"Not Found")</f>
        <v>Liabilities</v>
      </c>
      <c r="I1293" t="str">
        <f>_xlfn.XLOOKUP(tbl_GL[[#This Row],[Account_key]],tbl_COA[Account_key],tbl_COA[SubClass2],"Not Found")</f>
        <v>Current Liabilities</v>
      </c>
      <c r="J1293" t="str">
        <f>_xlfn.XLOOKUP(tbl_GL[[#This Row],[Account_key]],tbl_COA[Account_key],tbl_COA[SubAccount],,0)</f>
        <v>Accrued Expenses</v>
      </c>
      <c r="K1293">
        <f>YEAR(tbl_GL[[#This Row],[Date]])</f>
        <v>2019</v>
      </c>
    </row>
    <row r="1294" spans="1:11" x14ac:dyDescent="0.35">
      <c r="A1294">
        <v>658.1</v>
      </c>
      <c r="B1294" s="24">
        <v>43466</v>
      </c>
      <c r="C1294">
        <v>1</v>
      </c>
      <c r="D1294" s="13">
        <v>230</v>
      </c>
      <c r="E1294" s="13" t="s">
        <v>4</v>
      </c>
      <c r="F1294" s="17">
        <v>-1736</v>
      </c>
      <c r="G1294" t="str">
        <f>_xlfn.XLOOKUP(tbl_GL[[#This Row],[Account_key]],tbl_COA[Account_key],tbl_COA[Class],"Not Found")</f>
        <v>Trading account</v>
      </c>
      <c r="H1294" t="str">
        <f>_xlfn.XLOOKUP(tbl_GL[[#This Row],[Account_key]],tbl_COA[Account_key],tbl_COA[SubClass],"Not Found")</f>
        <v>Cost of Sales</v>
      </c>
      <c r="I1294" t="str">
        <f>_xlfn.XLOOKUP(tbl_GL[[#This Row],[Account_key]],tbl_COA[Account_key],tbl_COA[SubClass2],"Not Found")</f>
        <v>Cost of Sales</v>
      </c>
      <c r="J1294" t="str">
        <f>_xlfn.XLOOKUP(tbl_GL[[#This Row],[Account_key]],tbl_COA[Account_key],tbl_COA[SubAccount],,0)</f>
        <v>Cost of Sales</v>
      </c>
      <c r="K1294">
        <f>YEAR(tbl_GL[[#This Row],[Date]])</f>
        <v>2019</v>
      </c>
    </row>
    <row r="1295" spans="1:11" x14ac:dyDescent="0.35">
      <c r="A1295">
        <v>658.2</v>
      </c>
      <c r="B1295" s="24">
        <v>43466</v>
      </c>
      <c r="C1295">
        <v>1</v>
      </c>
      <c r="D1295" s="13">
        <v>60</v>
      </c>
      <c r="E1295" s="13" t="s">
        <v>4</v>
      </c>
      <c r="F1295" s="17">
        <v>-1736</v>
      </c>
      <c r="G1295" t="str">
        <f>_xlfn.XLOOKUP(tbl_GL[[#This Row],[Account_key]],tbl_COA[Account_key],tbl_COA[Class],"Not Found")</f>
        <v>Assets</v>
      </c>
      <c r="H1295" t="str">
        <f>_xlfn.XLOOKUP(tbl_GL[[#This Row],[Account_key]],tbl_COA[Account_key],tbl_COA[SubClass],"Not Found")</f>
        <v>Assets</v>
      </c>
      <c r="I1295" t="str">
        <f>_xlfn.XLOOKUP(tbl_GL[[#This Row],[Account_key]],tbl_COA[Account_key],tbl_COA[SubClass2],"Not Found")</f>
        <v>Current Assets</v>
      </c>
      <c r="J1295" t="str">
        <f>_xlfn.XLOOKUP(tbl_GL[[#This Row],[Account_key]],tbl_COA[Account_key],tbl_COA[SubAccount],,0)</f>
        <v>Inventory</v>
      </c>
      <c r="K1295">
        <f>YEAR(tbl_GL[[#This Row],[Date]])</f>
        <v>2019</v>
      </c>
    </row>
    <row r="1296" spans="1:11" x14ac:dyDescent="0.35">
      <c r="A1296">
        <v>658.2</v>
      </c>
      <c r="B1296" s="24">
        <v>43468</v>
      </c>
      <c r="C1296">
        <v>1</v>
      </c>
      <c r="D1296" s="13">
        <v>10</v>
      </c>
      <c r="E1296" s="13" t="s">
        <v>80</v>
      </c>
      <c r="F1296" s="17">
        <v>22163</v>
      </c>
      <c r="G1296" t="str">
        <f>_xlfn.XLOOKUP(tbl_GL[[#This Row],[Account_key]],tbl_COA[Account_key],tbl_COA[Class],"Not Found")</f>
        <v>Assets</v>
      </c>
      <c r="H1296" t="str">
        <f>_xlfn.XLOOKUP(tbl_GL[[#This Row],[Account_key]],tbl_COA[Account_key],tbl_COA[SubClass],"Not Found")</f>
        <v>Assets</v>
      </c>
      <c r="I1296" t="str">
        <f>_xlfn.XLOOKUP(tbl_GL[[#This Row],[Account_key]],tbl_COA[Account_key],tbl_COA[SubClass2],"Not Found")</f>
        <v>Current Assets</v>
      </c>
      <c r="J1296" t="str">
        <f>_xlfn.XLOOKUP(tbl_GL[[#This Row],[Account_key]],tbl_COA[Account_key],tbl_COA[SubAccount],,0)</f>
        <v>Cash at Bank</v>
      </c>
      <c r="K1296">
        <f>YEAR(tbl_GL[[#This Row],[Date]])</f>
        <v>2019</v>
      </c>
    </row>
    <row r="1297" spans="1:11" x14ac:dyDescent="0.35">
      <c r="A1297">
        <v>659.1</v>
      </c>
      <c r="B1297" s="24">
        <v>43466</v>
      </c>
      <c r="C1297">
        <v>1</v>
      </c>
      <c r="D1297" s="12">
        <v>280</v>
      </c>
      <c r="E1297" s="12" t="s">
        <v>97</v>
      </c>
      <c r="F1297" s="19">
        <v>-4190</v>
      </c>
      <c r="G1297" t="str">
        <f>_xlfn.XLOOKUP(tbl_GL[[#This Row],[Account_key]],tbl_COA[Account_key],tbl_COA[Class],"Not Found")</f>
        <v>Operating account</v>
      </c>
      <c r="H1297" t="str">
        <f>_xlfn.XLOOKUP(tbl_GL[[#This Row],[Account_key]],tbl_COA[Account_key],tbl_COA[SubClass],"Not Found")</f>
        <v>Operating Expenses</v>
      </c>
      <c r="I1297" t="str">
        <f>_xlfn.XLOOKUP(tbl_GL[[#This Row],[Account_key]],tbl_COA[Account_key],tbl_COA[SubClass2],"Not Found")</f>
        <v>Marketing</v>
      </c>
      <c r="J1297" t="str">
        <f>_xlfn.XLOOKUP(tbl_GL[[#This Row],[Account_key]],tbl_COA[Account_key],tbl_COA[SubAccount],,0)</f>
        <v>Advertisements</v>
      </c>
      <c r="K1297">
        <f>YEAR(tbl_GL[[#This Row],[Date]])</f>
        <v>2019</v>
      </c>
    </row>
    <row r="1298" spans="1:11" x14ac:dyDescent="0.35">
      <c r="A1298">
        <v>659.2</v>
      </c>
      <c r="B1298" s="24">
        <v>43466</v>
      </c>
      <c r="C1298">
        <v>1</v>
      </c>
      <c r="D1298">
        <v>120</v>
      </c>
      <c r="E1298" t="s">
        <v>97</v>
      </c>
      <c r="F1298" s="14">
        <v>4190</v>
      </c>
      <c r="G1298" t="str">
        <f>_xlfn.XLOOKUP(tbl_GL[[#This Row],[Account_key]],tbl_COA[Account_key],tbl_COA[Class],"Not Found")</f>
        <v>Liabilities and Owners Equity</v>
      </c>
      <c r="H1298" t="str">
        <f>_xlfn.XLOOKUP(tbl_GL[[#This Row],[Account_key]],tbl_COA[Account_key],tbl_COA[SubClass],"Not Found")</f>
        <v>Liabilities</v>
      </c>
      <c r="I1298" t="str">
        <f>_xlfn.XLOOKUP(tbl_GL[[#This Row],[Account_key]],tbl_COA[Account_key],tbl_COA[SubClass2],"Not Found")</f>
        <v>Current Liabilities</v>
      </c>
      <c r="J1298" t="str">
        <f>_xlfn.XLOOKUP(tbl_GL[[#This Row],[Account_key]],tbl_COA[Account_key],tbl_COA[SubAccount],,0)</f>
        <v>Accrued Expenses</v>
      </c>
      <c r="K1298">
        <f>YEAR(tbl_GL[[#This Row],[Date]])</f>
        <v>2019</v>
      </c>
    </row>
    <row r="1299" spans="1:11" x14ac:dyDescent="0.35">
      <c r="A1299">
        <v>659.2</v>
      </c>
      <c r="B1299" s="24">
        <v>43469</v>
      </c>
      <c r="C1299">
        <v>1</v>
      </c>
      <c r="D1299">
        <v>120</v>
      </c>
      <c r="E1299" t="s">
        <v>98</v>
      </c>
      <c r="F1299" s="14">
        <v>-2058</v>
      </c>
      <c r="G1299" t="str">
        <f>_xlfn.XLOOKUP(tbl_GL[[#This Row],[Account_key]],tbl_COA[Account_key],tbl_COA[Class],"Not Found")</f>
        <v>Liabilities and Owners Equity</v>
      </c>
      <c r="H1299" t="str">
        <f>_xlfn.XLOOKUP(tbl_GL[[#This Row],[Account_key]],tbl_COA[Account_key],tbl_COA[SubClass],"Not Found")</f>
        <v>Liabilities</v>
      </c>
      <c r="I1299" t="str">
        <f>_xlfn.XLOOKUP(tbl_GL[[#This Row],[Account_key]],tbl_COA[Account_key],tbl_COA[SubClass2],"Not Found")</f>
        <v>Current Liabilities</v>
      </c>
      <c r="J1299" t="str">
        <f>_xlfn.XLOOKUP(tbl_GL[[#This Row],[Account_key]],tbl_COA[Account_key],tbl_COA[SubAccount],,0)</f>
        <v>Accrued Expenses</v>
      </c>
      <c r="K1299">
        <f>YEAR(tbl_GL[[#This Row],[Date]])</f>
        <v>2019</v>
      </c>
    </row>
    <row r="1300" spans="1:11" x14ac:dyDescent="0.35">
      <c r="A1300">
        <v>660.1</v>
      </c>
      <c r="B1300" s="24">
        <v>43466</v>
      </c>
      <c r="C1300">
        <v>1</v>
      </c>
      <c r="D1300">
        <v>210</v>
      </c>
      <c r="E1300" t="s">
        <v>8</v>
      </c>
      <c r="F1300" s="14">
        <v>5012</v>
      </c>
      <c r="G1300" t="str">
        <f>_xlfn.XLOOKUP(tbl_GL[[#This Row],[Account_key]],tbl_COA[Account_key],tbl_COA[Class],"Not Found")</f>
        <v>Trading account</v>
      </c>
      <c r="H1300" t="str">
        <f>_xlfn.XLOOKUP(tbl_GL[[#This Row],[Account_key]],tbl_COA[Account_key],tbl_COA[SubClass],"Not Found")</f>
        <v>Sales</v>
      </c>
      <c r="I1300" t="str">
        <f>_xlfn.XLOOKUP(tbl_GL[[#This Row],[Account_key]],tbl_COA[Account_key],tbl_COA[SubClass2],"Not Found")</f>
        <v>Sales</v>
      </c>
      <c r="J1300" t="str">
        <f>_xlfn.XLOOKUP(tbl_GL[[#This Row],[Account_key]],tbl_COA[Account_key],tbl_COA[SubAccount],,0)</f>
        <v>Sales</v>
      </c>
      <c r="K1300">
        <f>YEAR(tbl_GL[[#This Row],[Date]])</f>
        <v>2019</v>
      </c>
    </row>
    <row r="1301" spans="1:11" x14ac:dyDescent="0.35">
      <c r="A1301">
        <v>660.2</v>
      </c>
      <c r="B1301" s="24">
        <v>43466</v>
      </c>
      <c r="C1301">
        <v>1</v>
      </c>
      <c r="D1301">
        <v>30</v>
      </c>
      <c r="E1301" t="s">
        <v>8</v>
      </c>
      <c r="F1301" s="14">
        <v>5012</v>
      </c>
      <c r="G1301" t="str">
        <f>_xlfn.XLOOKUP(tbl_GL[[#This Row],[Account_key]],tbl_COA[Account_key],tbl_COA[Class],"Not Found")</f>
        <v>Assets</v>
      </c>
      <c r="H1301" t="str">
        <f>_xlfn.XLOOKUP(tbl_GL[[#This Row],[Account_key]],tbl_COA[Account_key],tbl_COA[SubClass],"Not Found")</f>
        <v>Assets</v>
      </c>
      <c r="I1301" t="str">
        <f>_xlfn.XLOOKUP(tbl_GL[[#This Row],[Account_key]],tbl_COA[Account_key],tbl_COA[SubClass2],"Not Found")</f>
        <v>Current Assets</v>
      </c>
      <c r="J1301" t="str">
        <f>_xlfn.XLOOKUP(tbl_GL[[#This Row],[Account_key]],tbl_COA[Account_key],tbl_COA[SubAccount],,0)</f>
        <v>Trade Receivables</v>
      </c>
      <c r="K1301">
        <f>YEAR(tbl_GL[[#This Row],[Date]])</f>
        <v>2019</v>
      </c>
    </row>
    <row r="1302" spans="1:11" x14ac:dyDescent="0.35">
      <c r="A1302">
        <v>660.2</v>
      </c>
      <c r="B1302" s="24">
        <v>43470</v>
      </c>
      <c r="C1302">
        <v>1</v>
      </c>
      <c r="D1302">
        <v>120</v>
      </c>
      <c r="E1302" t="s">
        <v>98</v>
      </c>
      <c r="F1302" s="14">
        <v>-3058</v>
      </c>
      <c r="G1302" t="str">
        <f>_xlfn.XLOOKUP(tbl_GL[[#This Row],[Account_key]],tbl_COA[Account_key],tbl_COA[Class],"Not Found")</f>
        <v>Liabilities and Owners Equity</v>
      </c>
      <c r="H1302" t="str">
        <f>_xlfn.XLOOKUP(tbl_GL[[#This Row],[Account_key]],tbl_COA[Account_key],tbl_COA[SubClass],"Not Found")</f>
        <v>Liabilities</v>
      </c>
      <c r="I1302" t="str">
        <f>_xlfn.XLOOKUP(tbl_GL[[#This Row],[Account_key]],tbl_COA[Account_key],tbl_COA[SubClass2],"Not Found")</f>
        <v>Current Liabilities</v>
      </c>
      <c r="J1302" t="str">
        <f>_xlfn.XLOOKUP(tbl_GL[[#This Row],[Account_key]],tbl_COA[Account_key],tbl_COA[SubAccount],,0)</f>
        <v>Accrued Expenses</v>
      </c>
      <c r="K1302">
        <f>YEAR(tbl_GL[[#This Row],[Date]])</f>
        <v>2019</v>
      </c>
    </row>
    <row r="1303" spans="1:11" x14ac:dyDescent="0.35">
      <c r="A1303">
        <v>661.1</v>
      </c>
      <c r="B1303" s="24">
        <v>43466</v>
      </c>
      <c r="C1303">
        <v>1</v>
      </c>
      <c r="D1303">
        <v>210</v>
      </c>
      <c r="E1303" t="s">
        <v>7</v>
      </c>
      <c r="F1303" s="14">
        <v>5974</v>
      </c>
      <c r="G1303" t="str">
        <f>_xlfn.XLOOKUP(tbl_GL[[#This Row],[Account_key]],tbl_COA[Account_key],tbl_COA[Class],"Not Found")</f>
        <v>Trading account</v>
      </c>
      <c r="H1303" t="str">
        <f>_xlfn.XLOOKUP(tbl_GL[[#This Row],[Account_key]],tbl_COA[Account_key],tbl_COA[SubClass],"Not Found")</f>
        <v>Sales</v>
      </c>
      <c r="I1303" t="str">
        <f>_xlfn.XLOOKUP(tbl_GL[[#This Row],[Account_key]],tbl_COA[Account_key],tbl_COA[SubClass2],"Not Found")</f>
        <v>Sales</v>
      </c>
      <c r="J1303" t="str">
        <f>_xlfn.XLOOKUP(tbl_GL[[#This Row],[Account_key]],tbl_COA[Account_key],tbl_COA[SubAccount],,0)</f>
        <v>Sales</v>
      </c>
      <c r="K1303">
        <f>YEAR(tbl_GL[[#This Row],[Date]])</f>
        <v>2019</v>
      </c>
    </row>
    <row r="1304" spans="1:11" x14ac:dyDescent="0.35">
      <c r="A1304">
        <v>661.2</v>
      </c>
      <c r="B1304" s="24">
        <v>43466</v>
      </c>
      <c r="C1304">
        <v>1</v>
      </c>
      <c r="D1304">
        <v>10</v>
      </c>
      <c r="E1304" t="s">
        <v>7</v>
      </c>
      <c r="F1304" s="14">
        <v>5974</v>
      </c>
      <c r="G1304" t="str">
        <f>_xlfn.XLOOKUP(tbl_GL[[#This Row],[Account_key]],tbl_COA[Account_key],tbl_COA[Class],"Not Found")</f>
        <v>Assets</v>
      </c>
      <c r="H1304" t="str">
        <f>_xlfn.XLOOKUP(tbl_GL[[#This Row],[Account_key]],tbl_COA[Account_key],tbl_COA[SubClass],"Not Found")</f>
        <v>Assets</v>
      </c>
      <c r="I1304" t="str">
        <f>_xlfn.XLOOKUP(tbl_GL[[#This Row],[Account_key]],tbl_COA[Account_key],tbl_COA[SubClass2],"Not Found")</f>
        <v>Current Assets</v>
      </c>
      <c r="J1304" t="str">
        <f>_xlfn.XLOOKUP(tbl_GL[[#This Row],[Account_key]],tbl_COA[Account_key],tbl_COA[SubAccount],,0)</f>
        <v>Cash at Bank</v>
      </c>
      <c r="K1304">
        <f>YEAR(tbl_GL[[#This Row],[Date]])</f>
        <v>2019</v>
      </c>
    </row>
    <row r="1305" spans="1:11" x14ac:dyDescent="0.35">
      <c r="A1305">
        <v>661.2</v>
      </c>
      <c r="B1305" s="24">
        <v>43470</v>
      </c>
      <c r="C1305">
        <v>1</v>
      </c>
      <c r="D1305">
        <v>110</v>
      </c>
      <c r="E1305" t="s">
        <v>84</v>
      </c>
      <c r="F1305" s="14">
        <v>-35000</v>
      </c>
      <c r="G1305" t="str">
        <f>_xlfn.XLOOKUP(tbl_GL[[#This Row],[Account_key]],tbl_COA[Account_key],tbl_COA[Class],"Not Found")</f>
        <v>Liabilities and Owners Equity</v>
      </c>
      <c r="H1305" t="str">
        <f>_xlfn.XLOOKUP(tbl_GL[[#This Row],[Account_key]],tbl_COA[Account_key],tbl_COA[SubClass],"Not Found")</f>
        <v>Liabilities</v>
      </c>
      <c r="I1305" t="str">
        <f>_xlfn.XLOOKUP(tbl_GL[[#This Row],[Account_key]],tbl_COA[Account_key],tbl_COA[SubClass2],"Not Found")</f>
        <v>Current Liabilities</v>
      </c>
      <c r="J1305" t="str">
        <f>_xlfn.XLOOKUP(tbl_GL[[#This Row],[Account_key]],tbl_COA[Account_key],tbl_COA[SubAccount],,0)</f>
        <v>Trade Payables</v>
      </c>
      <c r="K1305">
        <f>YEAR(tbl_GL[[#This Row],[Date]])</f>
        <v>2019</v>
      </c>
    </row>
    <row r="1306" spans="1:11" x14ac:dyDescent="0.35">
      <c r="A1306">
        <v>662.1</v>
      </c>
      <c r="B1306" s="24">
        <v>43466</v>
      </c>
      <c r="C1306">
        <v>1</v>
      </c>
      <c r="D1306">
        <v>230</v>
      </c>
      <c r="E1306" t="s">
        <v>4</v>
      </c>
      <c r="F1306" s="14">
        <v>-6775</v>
      </c>
      <c r="G1306" t="str">
        <f>_xlfn.XLOOKUP(tbl_GL[[#This Row],[Account_key]],tbl_COA[Account_key],tbl_COA[Class],"Not Found")</f>
        <v>Trading account</v>
      </c>
      <c r="H1306" t="str">
        <f>_xlfn.XLOOKUP(tbl_GL[[#This Row],[Account_key]],tbl_COA[Account_key],tbl_COA[SubClass],"Not Found")</f>
        <v>Cost of Sales</v>
      </c>
      <c r="I1306" t="str">
        <f>_xlfn.XLOOKUP(tbl_GL[[#This Row],[Account_key]],tbl_COA[Account_key],tbl_COA[SubClass2],"Not Found")</f>
        <v>Cost of Sales</v>
      </c>
      <c r="J1306" t="str">
        <f>_xlfn.XLOOKUP(tbl_GL[[#This Row],[Account_key]],tbl_COA[Account_key],tbl_COA[SubAccount],,0)</f>
        <v>Cost of Sales</v>
      </c>
      <c r="K1306">
        <f>YEAR(tbl_GL[[#This Row],[Date]])</f>
        <v>2019</v>
      </c>
    </row>
    <row r="1307" spans="1:11" x14ac:dyDescent="0.35">
      <c r="A1307">
        <v>662.2</v>
      </c>
      <c r="B1307" s="24">
        <v>43466</v>
      </c>
      <c r="C1307">
        <v>1</v>
      </c>
      <c r="D1307">
        <v>60</v>
      </c>
      <c r="E1307" t="s">
        <v>4</v>
      </c>
      <c r="F1307" s="15">
        <v>-6775</v>
      </c>
      <c r="G1307" t="str">
        <f>_xlfn.XLOOKUP(tbl_GL[[#This Row],[Account_key]],tbl_COA[Account_key],tbl_COA[Class],"Not Found")</f>
        <v>Assets</v>
      </c>
      <c r="H1307" t="str">
        <f>_xlfn.XLOOKUP(tbl_GL[[#This Row],[Account_key]],tbl_COA[Account_key],tbl_COA[SubClass],"Not Found")</f>
        <v>Assets</v>
      </c>
      <c r="I1307" t="str">
        <f>_xlfn.XLOOKUP(tbl_GL[[#This Row],[Account_key]],tbl_COA[Account_key],tbl_COA[SubClass2],"Not Found")</f>
        <v>Current Assets</v>
      </c>
      <c r="J1307" t="str">
        <f>_xlfn.XLOOKUP(tbl_GL[[#This Row],[Account_key]],tbl_COA[Account_key],tbl_COA[SubAccount],,0)</f>
        <v>Inventory</v>
      </c>
      <c r="K1307">
        <f>YEAR(tbl_GL[[#This Row],[Date]])</f>
        <v>2019</v>
      </c>
    </row>
    <row r="1308" spans="1:11" x14ac:dyDescent="0.35">
      <c r="A1308">
        <v>663.1</v>
      </c>
      <c r="B1308" s="24">
        <v>43466</v>
      </c>
      <c r="C1308">
        <v>1</v>
      </c>
      <c r="D1308">
        <v>210</v>
      </c>
      <c r="E1308" t="s">
        <v>8</v>
      </c>
      <c r="F1308" s="15">
        <v>24769</v>
      </c>
      <c r="G1308" t="str">
        <f>_xlfn.XLOOKUP(tbl_GL[[#This Row],[Account_key]],tbl_COA[Account_key],tbl_COA[Class],"Not Found")</f>
        <v>Trading account</v>
      </c>
      <c r="H1308" t="str">
        <f>_xlfn.XLOOKUP(tbl_GL[[#This Row],[Account_key]],tbl_COA[Account_key],tbl_COA[SubClass],"Not Found")</f>
        <v>Sales</v>
      </c>
      <c r="I1308" t="str">
        <f>_xlfn.XLOOKUP(tbl_GL[[#This Row],[Account_key]],tbl_COA[Account_key],tbl_COA[SubClass2],"Not Found")</f>
        <v>Sales</v>
      </c>
      <c r="J1308" t="str">
        <f>_xlfn.XLOOKUP(tbl_GL[[#This Row],[Account_key]],tbl_COA[Account_key],tbl_COA[SubAccount],,0)</f>
        <v>Sales</v>
      </c>
      <c r="K1308">
        <f>YEAR(tbl_GL[[#This Row],[Date]])</f>
        <v>2019</v>
      </c>
    </row>
    <row r="1309" spans="1:11" x14ac:dyDescent="0.35">
      <c r="A1309">
        <v>663.2</v>
      </c>
      <c r="B1309" s="24">
        <v>43466</v>
      </c>
      <c r="C1309">
        <v>1</v>
      </c>
      <c r="D1309">
        <v>30</v>
      </c>
      <c r="E1309" t="s">
        <v>8</v>
      </c>
      <c r="F1309" s="15">
        <v>24769</v>
      </c>
      <c r="G1309" t="str">
        <f>_xlfn.XLOOKUP(tbl_GL[[#This Row],[Account_key]],tbl_COA[Account_key],tbl_COA[Class],"Not Found")</f>
        <v>Assets</v>
      </c>
      <c r="H1309" t="str">
        <f>_xlfn.XLOOKUP(tbl_GL[[#This Row],[Account_key]],tbl_COA[Account_key],tbl_COA[SubClass],"Not Found")</f>
        <v>Assets</v>
      </c>
      <c r="I1309" t="str">
        <f>_xlfn.XLOOKUP(tbl_GL[[#This Row],[Account_key]],tbl_COA[Account_key],tbl_COA[SubClass2],"Not Found")</f>
        <v>Current Assets</v>
      </c>
      <c r="J1309" t="str">
        <f>_xlfn.XLOOKUP(tbl_GL[[#This Row],[Account_key]],tbl_COA[Account_key],tbl_COA[SubAccount],,0)</f>
        <v>Trade Receivables</v>
      </c>
      <c r="K1309">
        <f>YEAR(tbl_GL[[#This Row],[Date]])</f>
        <v>2019</v>
      </c>
    </row>
    <row r="1310" spans="1:11" x14ac:dyDescent="0.35">
      <c r="A1310">
        <v>663.2</v>
      </c>
      <c r="B1310" s="24">
        <v>43479</v>
      </c>
      <c r="C1310">
        <v>1</v>
      </c>
      <c r="D1310">
        <v>120</v>
      </c>
      <c r="E1310" t="s">
        <v>98</v>
      </c>
      <c r="F1310" s="14">
        <v>-2017</v>
      </c>
      <c r="G1310" t="str">
        <f>_xlfn.XLOOKUP(tbl_GL[[#This Row],[Account_key]],tbl_COA[Account_key],tbl_COA[Class],"Not Found")</f>
        <v>Liabilities and Owners Equity</v>
      </c>
      <c r="H1310" t="str">
        <f>_xlfn.XLOOKUP(tbl_GL[[#This Row],[Account_key]],tbl_COA[Account_key],tbl_COA[SubClass],"Not Found")</f>
        <v>Liabilities</v>
      </c>
      <c r="I1310" t="str">
        <f>_xlfn.XLOOKUP(tbl_GL[[#This Row],[Account_key]],tbl_COA[Account_key],tbl_COA[SubClass2],"Not Found")</f>
        <v>Current Liabilities</v>
      </c>
      <c r="J1310" t="str">
        <f>_xlfn.XLOOKUP(tbl_GL[[#This Row],[Account_key]],tbl_COA[Account_key],tbl_COA[SubAccount],,0)</f>
        <v>Accrued Expenses</v>
      </c>
      <c r="K1310">
        <f>YEAR(tbl_GL[[#This Row],[Date]])</f>
        <v>2019</v>
      </c>
    </row>
    <row r="1311" spans="1:11" x14ac:dyDescent="0.35">
      <c r="A1311">
        <v>664.1</v>
      </c>
      <c r="B1311" s="24">
        <v>43466</v>
      </c>
      <c r="C1311">
        <v>1</v>
      </c>
      <c r="D1311">
        <v>20</v>
      </c>
      <c r="E1311" t="s">
        <v>124</v>
      </c>
      <c r="F1311" s="14">
        <v>30000</v>
      </c>
      <c r="G1311" t="str">
        <f>_xlfn.XLOOKUP(tbl_GL[[#This Row],[Account_key]],tbl_COA[Account_key],tbl_COA[Class],"Not Found")</f>
        <v>Assets</v>
      </c>
      <c r="H1311" t="str">
        <f>_xlfn.XLOOKUP(tbl_GL[[#This Row],[Account_key]],tbl_COA[Account_key],tbl_COA[SubClass],"Not Found")</f>
        <v>Assets</v>
      </c>
      <c r="I1311" t="str">
        <f>_xlfn.XLOOKUP(tbl_GL[[#This Row],[Account_key]],tbl_COA[Account_key],tbl_COA[SubClass2],"Not Found")</f>
        <v>Current Assets</v>
      </c>
      <c r="J1311" t="str">
        <f>_xlfn.XLOOKUP(tbl_GL[[#This Row],[Account_key]],tbl_COA[Account_key],tbl_COA[SubAccount],,0)</f>
        <v>Cash in hand</v>
      </c>
      <c r="K1311">
        <f>YEAR(tbl_GL[[#This Row],[Date]])</f>
        <v>2019</v>
      </c>
    </row>
    <row r="1312" spans="1:11" x14ac:dyDescent="0.35">
      <c r="A1312">
        <v>664.2</v>
      </c>
      <c r="B1312" s="24">
        <v>43466</v>
      </c>
      <c r="C1312">
        <v>1</v>
      </c>
      <c r="D1312">
        <v>10</v>
      </c>
      <c r="E1312" t="s">
        <v>124</v>
      </c>
      <c r="F1312" s="14">
        <v>-30000</v>
      </c>
      <c r="G1312" t="str">
        <f>_xlfn.XLOOKUP(tbl_GL[[#This Row],[Account_key]],tbl_COA[Account_key],tbl_COA[Class],"Not Found")</f>
        <v>Assets</v>
      </c>
      <c r="H1312" t="str">
        <f>_xlfn.XLOOKUP(tbl_GL[[#This Row],[Account_key]],tbl_COA[Account_key],tbl_COA[SubClass],"Not Found")</f>
        <v>Assets</v>
      </c>
      <c r="I1312" t="str">
        <f>_xlfn.XLOOKUP(tbl_GL[[#This Row],[Account_key]],tbl_COA[Account_key],tbl_COA[SubClass2],"Not Found")</f>
        <v>Current Assets</v>
      </c>
      <c r="J1312" t="str">
        <f>_xlfn.XLOOKUP(tbl_GL[[#This Row],[Account_key]],tbl_COA[Account_key],tbl_COA[SubAccount],,0)</f>
        <v>Cash at Bank</v>
      </c>
      <c r="K1312">
        <f>YEAR(tbl_GL[[#This Row],[Date]])</f>
        <v>2019</v>
      </c>
    </row>
    <row r="1313" spans="1:11" x14ac:dyDescent="0.35">
      <c r="A1313">
        <v>664.2</v>
      </c>
      <c r="B1313" s="24">
        <v>43479</v>
      </c>
      <c r="C1313">
        <v>1</v>
      </c>
      <c r="D1313">
        <v>120</v>
      </c>
      <c r="E1313" t="s">
        <v>98</v>
      </c>
      <c r="F1313" s="14">
        <v>-2371</v>
      </c>
      <c r="G1313" t="str">
        <f>_xlfn.XLOOKUP(tbl_GL[[#This Row],[Account_key]],tbl_COA[Account_key],tbl_COA[Class],"Not Found")</f>
        <v>Liabilities and Owners Equity</v>
      </c>
      <c r="H1313" t="str">
        <f>_xlfn.XLOOKUP(tbl_GL[[#This Row],[Account_key]],tbl_COA[Account_key],tbl_COA[SubClass],"Not Found")</f>
        <v>Liabilities</v>
      </c>
      <c r="I1313" t="str">
        <f>_xlfn.XLOOKUP(tbl_GL[[#This Row],[Account_key]],tbl_COA[Account_key],tbl_COA[SubClass2],"Not Found")</f>
        <v>Current Liabilities</v>
      </c>
      <c r="J1313" t="str">
        <f>_xlfn.XLOOKUP(tbl_GL[[#This Row],[Account_key]],tbl_COA[Account_key],tbl_COA[SubAccount],,0)</f>
        <v>Accrued Expenses</v>
      </c>
      <c r="K1313">
        <f>YEAR(tbl_GL[[#This Row],[Date]])</f>
        <v>2019</v>
      </c>
    </row>
    <row r="1314" spans="1:11" x14ac:dyDescent="0.35">
      <c r="A1314">
        <v>665.1</v>
      </c>
      <c r="B1314" s="24">
        <v>43466</v>
      </c>
      <c r="C1314">
        <v>1</v>
      </c>
      <c r="D1314">
        <v>100</v>
      </c>
      <c r="E1314" t="s">
        <v>103</v>
      </c>
      <c r="F1314" s="15">
        <v>30000</v>
      </c>
      <c r="G1314" t="str">
        <f>_xlfn.XLOOKUP(tbl_GL[[#This Row],[Account_key]],tbl_COA[Account_key],tbl_COA[Class],"Not Found")</f>
        <v>Assets</v>
      </c>
      <c r="H1314" t="str">
        <f>_xlfn.XLOOKUP(tbl_GL[[#This Row],[Account_key]],tbl_COA[Account_key],tbl_COA[SubClass],"Not Found")</f>
        <v>Assets</v>
      </c>
      <c r="I1314" t="str">
        <f>_xlfn.XLOOKUP(tbl_GL[[#This Row],[Account_key]],tbl_COA[Account_key],tbl_COA[SubClass2],"Not Found")</f>
        <v>Non-Current Assets</v>
      </c>
      <c r="J1314" t="str">
        <f>_xlfn.XLOOKUP(tbl_GL[[#This Row],[Account_key]],tbl_COA[Account_key],tbl_COA[SubAccount],,0)</f>
        <v>Patents and trademarks</v>
      </c>
      <c r="K1314">
        <f>YEAR(tbl_GL[[#This Row],[Date]])</f>
        <v>2019</v>
      </c>
    </row>
    <row r="1315" spans="1:11" x14ac:dyDescent="0.35">
      <c r="A1315">
        <v>665.2</v>
      </c>
      <c r="B1315" s="24">
        <v>43466</v>
      </c>
      <c r="C1315">
        <v>1</v>
      </c>
      <c r="D1315">
        <v>160</v>
      </c>
      <c r="E1315" t="s">
        <v>103</v>
      </c>
      <c r="F1315" s="15">
        <v>30000</v>
      </c>
      <c r="G1315" t="str">
        <f>_xlfn.XLOOKUP(tbl_GL[[#This Row],[Account_key]],tbl_COA[Account_key],tbl_COA[Class],"Not Found")</f>
        <v>Liabilities and Owners Equity</v>
      </c>
      <c r="H1315" t="str">
        <f>_xlfn.XLOOKUP(tbl_GL[[#This Row],[Account_key]],tbl_COA[Account_key],tbl_COA[SubClass],"Not Found")</f>
        <v>Liabilities</v>
      </c>
      <c r="I1315" t="str">
        <f>_xlfn.XLOOKUP(tbl_GL[[#This Row],[Account_key]],tbl_COA[Account_key],tbl_COA[SubClass2],"Not Found")</f>
        <v>Long Term Liabilities</v>
      </c>
      <c r="J1315" t="str">
        <f>_xlfn.XLOOKUP(tbl_GL[[#This Row],[Account_key]],tbl_COA[Account_key],tbl_COA[SubAccount],,0)</f>
        <v>Long Term Obligations</v>
      </c>
      <c r="K1315">
        <f>YEAR(tbl_GL[[#This Row],[Date]])</f>
        <v>2019</v>
      </c>
    </row>
    <row r="1316" spans="1:11" x14ac:dyDescent="0.35">
      <c r="A1316">
        <v>665.2</v>
      </c>
      <c r="B1316" s="24">
        <v>43480</v>
      </c>
      <c r="C1316">
        <v>1</v>
      </c>
      <c r="D1316">
        <v>121</v>
      </c>
      <c r="E1316" t="s">
        <v>112</v>
      </c>
      <c r="F1316" s="14">
        <v>-400</v>
      </c>
      <c r="G1316" t="str">
        <f>_xlfn.XLOOKUP(tbl_GL[[#This Row],[Account_key]],tbl_COA[Account_key],tbl_COA[Class],"Not Found")</f>
        <v>Liabilities and Owners Equity</v>
      </c>
      <c r="H1316" t="str">
        <f>_xlfn.XLOOKUP(tbl_GL[[#This Row],[Account_key]],tbl_COA[Account_key],tbl_COA[SubClass],"Not Found")</f>
        <v>Liabilities</v>
      </c>
      <c r="I1316" t="str">
        <f>_xlfn.XLOOKUP(tbl_GL[[#This Row],[Account_key]],tbl_COA[Account_key],tbl_COA[SubClass2],"Not Found")</f>
        <v>Current Liabilities</v>
      </c>
      <c r="J1316" t="str">
        <f>_xlfn.XLOOKUP(tbl_GL[[#This Row],[Account_key]],tbl_COA[Account_key],tbl_COA[SubAccount],,0)</f>
        <v>Interest Payable</v>
      </c>
      <c r="K1316">
        <f>YEAR(tbl_GL[[#This Row],[Date]])</f>
        <v>2019</v>
      </c>
    </row>
    <row r="1317" spans="1:11" x14ac:dyDescent="0.35">
      <c r="A1317">
        <v>666.1</v>
      </c>
      <c r="B1317" s="24">
        <v>43466</v>
      </c>
      <c r="C1317">
        <v>1</v>
      </c>
      <c r="D1317">
        <v>60</v>
      </c>
      <c r="E1317" t="s">
        <v>84</v>
      </c>
      <c r="F1317" s="15">
        <v>36000</v>
      </c>
      <c r="G1317" t="str">
        <f>_xlfn.XLOOKUP(tbl_GL[[#This Row],[Account_key]],tbl_COA[Account_key],tbl_COA[Class],"Not Found")</f>
        <v>Assets</v>
      </c>
      <c r="H1317" t="str">
        <f>_xlfn.XLOOKUP(tbl_GL[[#This Row],[Account_key]],tbl_COA[Account_key],tbl_COA[SubClass],"Not Found")</f>
        <v>Assets</v>
      </c>
      <c r="I1317" t="str">
        <f>_xlfn.XLOOKUP(tbl_GL[[#This Row],[Account_key]],tbl_COA[Account_key],tbl_COA[SubClass2],"Not Found")</f>
        <v>Current Assets</v>
      </c>
      <c r="J1317" t="str">
        <f>_xlfn.XLOOKUP(tbl_GL[[#This Row],[Account_key]],tbl_COA[Account_key],tbl_COA[SubAccount],,0)</f>
        <v>Inventory</v>
      </c>
      <c r="K1317">
        <f>YEAR(tbl_GL[[#This Row],[Date]])</f>
        <v>2019</v>
      </c>
    </row>
    <row r="1318" spans="1:11" x14ac:dyDescent="0.35">
      <c r="A1318">
        <v>666.2</v>
      </c>
      <c r="B1318" s="24">
        <v>43466</v>
      </c>
      <c r="C1318">
        <v>1</v>
      </c>
      <c r="D1318">
        <v>110</v>
      </c>
      <c r="E1318" t="s">
        <v>84</v>
      </c>
      <c r="F1318" s="15">
        <v>36000</v>
      </c>
      <c r="G1318" t="str">
        <f>_xlfn.XLOOKUP(tbl_GL[[#This Row],[Account_key]],tbl_COA[Account_key],tbl_COA[Class],"Not Found")</f>
        <v>Liabilities and Owners Equity</v>
      </c>
      <c r="H1318" t="str">
        <f>_xlfn.XLOOKUP(tbl_GL[[#This Row],[Account_key]],tbl_COA[Account_key],tbl_COA[SubClass],"Not Found")</f>
        <v>Liabilities</v>
      </c>
      <c r="I1318" t="str">
        <f>_xlfn.XLOOKUP(tbl_GL[[#This Row],[Account_key]],tbl_COA[Account_key],tbl_COA[SubClass2],"Not Found")</f>
        <v>Current Liabilities</v>
      </c>
      <c r="J1318" t="str">
        <f>_xlfn.XLOOKUP(tbl_GL[[#This Row],[Account_key]],tbl_COA[Account_key],tbl_COA[SubAccount],,0)</f>
        <v>Trade Payables</v>
      </c>
      <c r="K1318">
        <f>YEAR(tbl_GL[[#This Row],[Date]])</f>
        <v>2019</v>
      </c>
    </row>
    <row r="1319" spans="1:11" x14ac:dyDescent="0.35">
      <c r="A1319">
        <v>666.2</v>
      </c>
      <c r="B1319" s="24">
        <v>43480</v>
      </c>
      <c r="C1319">
        <v>1</v>
      </c>
      <c r="D1319">
        <v>10</v>
      </c>
      <c r="E1319" t="s">
        <v>80</v>
      </c>
      <c r="F1319" s="14">
        <v>22563</v>
      </c>
      <c r="G1319" t="str">
        <f>_xlfn.XLOOKUP(tbl_GL[[#This Row],[Account_key]],tbl_COA[Account_key],tbl_COA[Class],"Not Found")</f>
        <v>Assets</v>
      </c>
      <c r="H1319" t="str">
        <f>_xlfn.XLOOKUP(tbl_GL[[#This Row],[Account_key]],tbl_COA[Account_key],tbl_COA[SubClass],"Not Found")</f>
        <v>Assets</v>
      </c>
      <c r="I1319" t="str">
        <f>_xlfn.XLOOKUP(tbl_GL[[#This Row],[Account_key]],tbl_COA[Account_key],tbl_COA[SubClass2],"Not Found")</f>
        <v>Current Assets</v>
      </c>
      <c r="J1319" t="str">
        <f>_xlfn.XLOOKUP(tbl_GL[[#This Row],[Account_key]],tbl_COA[Account_key],tbl_COA[SubAccount],,0)</f>
        <v>Cash at Bank</v>
      </c>
      <c r="K1319">
        <f>YEAR(tbl_GL[[#This Row],[Date]])</f>
        <v>2019</v>
      </c>
    </row>
    <row r="1320" spans="1:11" x14ac:dyDescent="0.35">
      <c r="A1320">
        <v>667.1</v>
      </c>
      <c r="B1320" s="24">
        <v>43466</v>
      </c>
      <c r="C1320">
        <v>1</v>
      </c>
      <c r="D1320">
        <v>90</v>
      </c>
      <c r="E1320" t="s">
        <v>102</v>
      </c>
      <c r="F1320" s="14">
        <v>840000</v>
      </c>
      <c r="G1320" t="str">
        <f>_xlfn.XLOOKUP(tbl_GL[[#This Row],[Account_key]],tbl_COA[Account_key],tbl_COA[Class],"Not Found")</f>
        <v>Assets</v>
      </c>
      <c r="H1320" t="str">
        <f>_xlfn.XLOOKUP(tbl_GL[[#This Row],[Account_key]],tbl_COA[Account_key],tbl_COA[SubClass],"Not Found")</f>
        <v>Assets</v>
      </c>
      <c r="I1320" t="str">
        <f>_xlfn.XLOOKUP(tbl_GL[[#This Row],[Account_key]],tbl_COA[Account_key],tbl_COA[SubClass2],"Not Found")</f>
        <v>Non-Current Assets</v>
      </c>
      <c r="J1320" t="str">
        <f>_xlfn.XLOOKUP(tbl_GL[[#This Row],[Account_key]],tbl_COA[Account_key],tbl_COA[SubAccount],,0)</f>
        <v>Office Furniture &amp; Equipment</v>
      </c>
      <c r="K1320">
        <f>YEAR(tbl_GL[[#This Row],[Date]])</f>
        <v>2019</v>
      </c>
    </row>
    <row r="1321" spans="1:11" x14ac:dyDescent="0.35">
      <c r="A1321">
        <v>667.2</v>
      </c>
      <c r="B1321" s="24">
        <v>43466</v>
      </c>
      <c r="C1321">
        <v>1</v>
      </c>
      <c r="D1321">
        <v>10</v>
      </c>
      <c r="E1321" t="s">
        <v>102</v>
      </c>
      <c r="F1321" s="14">
        <v>-840000</v>
      </c>
      <c r="G1321" t="str">
        <f>_xlfn.XLOOKUP(tbl_GL[[#This Row],[Account_key]],tbl_COA[Account_key],tbl_COA[Class],"Not Found")</f>
        <v>Assets</v>
      </c>
      <c r="H1321" t="str">
        <f>_xlfn.XLOOKUP(tbl_GL[[#This Row],[Account_key]],tbl_COA[Account_key],tbl_COA[SubClass],"Not Found")</f>
        <v>Assets</v>
      </c>
      <c r="I1321" t="str">
        <f>_xlfn.XLOOKUP(tbl_GL[[#This Row],[Account_key]],tbl_COA[Account_key],tbl_COA[SubClass2],"Not Found")</f>
        <v>Current Assets</v>
      </c>
      <c r="J1321" t="str">
        <f>_xlfn.XLOOKUP(tbl_GL[[#This Row],[Account_key]],tbl_COA[Account_key],tbl_COA[SubAccount],,0)</f>
        <v>Cash at Bank</v>
      </c>
      <c r="K1321">
        <f>YEAR(tbl_GL[[#This Row],[Date]])</f>
        <v>2019</v>
      </c>
    </row>
    <row r="1322" spans="1:11" x14ac:dyDescent="0.35">
      <c r="A1322">
        <v>667.2</v>
      </c>
      <c r="B1322" s="24">
        <v>43480</v>
      </c>
      <c r="C1322">
        <v>1</v>
      </c>
      <c r="D1322">
        <v>10</v>
      </c>
      <c r="E1322" t="s">
        <v>132</v>
      </c>
      <c r="F1322" s="15">
        <v>-50000</v>
      </c>
      <c r="G1322" t="str">
        <f>_xlfn.XLOOKUP(tbl_GL[[#This Row],[Account_key]],tbl_COA[Account_key],tbl_COA[Class],"Not Found")</f>
        <v>Assets</v>
      </c>
      <c r="H1322" t="str">
        <f>_xlfn.XLOOKUP(tbl_GL[[#This Row],[Account_key]],tbl_COA[Account_key],tbl_COA[SubClass],"Not Found")</f>
        <v>Assets</v>
      </c>
      <c r="I1322" t="str">
        <f>_xlfn.XLOOKUP(tbl_GL[[#This Row],[Account_key]],tbl_COA[Account_key],tbl_COA[SubClass2],"Not Found")</f>
        <v>Current Assets</v>
      </c>
      <c r="J1322" t="str">
        <f>_xlfn.XLOOKUP(tbl_GL[[#This Row],[Account_key]],tbl_COA[Account_key],tbl_COA[SubAccount],,0)</f>
        <v>Cash at Bank</v>
      </c>
      <c r="K1322">
        <f>YEAR(tbl_GL[[#This Row],[Date]])</f>
        <v>2019</v>
      </c>
    </row>
    <row r="1323" spans="1:11" x14ac:dyDescent="0.35">
      <c r="A1323">
        <v>668.1</v>
      </c>
      <c r="B1323" s="24">
        <v>43466</v>
      </c>
      <c r="C1323">
        <v>1</v>
      </c>
      <c r="D1323">
        <v>10</v>
      </c>
      <c r="E1323" t="s">
        <v>106</v>
      </c>
      <c r="F1323" s="15">
        <v>1040000</v>
      </c>
      <c r="G1323" t="str">
        <f>_xlfn.XLOOKUP(tbl_GL[[#This Row],[Account_key]],tbl_COA[Account_key],tbl_COA[Class],"Not Found")</f>
        <v>Assets</v>
      </c>
      <c r="H1323" t="str">
        <f>_xlfn.XLOOKUP(tbl_GL[[#This Row],[Account_key]],tbl_COA[Account_key],tbl_COA[SubClass],"Not Found")</f>
        <v>Assets</v>
      </c>
      <c r="I1323" t="str">
        <f>_xlfn.XLOOKUP(tbl_GL[[#This Row],[Account_key]],tbl_COA[Account_key],tbl_COA[SubClass2],"Not Found")</f>
        <v>Current Assets</v>
      </c>
      <c r="J1323" t="str">
        <f>_xlfn.XLOOKUP(tbl_GL[[#This Row],[Account_key]],tbl_COA[Account_key],tbl_COA[SubAccount],,0)</f>
        <v>Cash at Bank</v>
      </c>
      <c r="K1323">
        <f>YEAR(tbl_GL[[#This Row],[Date]])</f>
        <v>2019</v>
      </c>
    </row>
    <row r="1324" spans="1:11" x14ac:dyDescent="0.35">
      <c r="A1324">
        <v>668.2</v>
      </c>
      <c r="B1324" s="24">
        <v>43466</v>
      </c>
      <c r="C1324">
        <v>1</v>
      </c>
      <c r="D1324">
        <v>180</v>
      </c>
      <c r="E1324" t="s">
        <v>106</v>
      </c>
      <c r="F1324" s="15">
        <v>1040000</v>
      </c>
      <c r="G1324" t="str">
        <f>_xlfn.XLOOKUP(tbl_GL[[#This Row],[Account_key]],tbl_COA[Account_key],tbl_COA[Class],"Not Found")</f>
        <v>Liabilities and Owners Equity</v>
      </c>
      <c r="H1324" t="str">
        <f>_xlfn.XLOOKUP(tbl_GL[[#This Row],[Account_key]],tbl_COA[Account_key],tbl_COA[SubClass],"Not Found")</f>
        <v>Owners Equity</v>
      </c>
      <c r="I1324" t="str">
        <f>_xlfn.XLOOKUP(tbl_GL[[#This Row],[Account_key]],tbl_COA[Account_key],tbl_COA[SubClass2],"Not Found")</f>
        <v>Share Capital</v>
      </c>
      <c r="J1324" t="str">
        <f>_xlfn.XLOOKUP(tbl_GL[[#This Row],[Account_key]],tbl_COA[Account_key],tbl_COA[SubAccount],,0)</f>
        <v>Share Capital</v>
      </c>
      <c r="K1324">
        <f>YEAR(tbl_GL[[#This Row],[Date]])</f>
        <v>2019</v>
      </c>
    </row>
    <row r="1325" spans="1:11" x14ac:dyDescent="0.35">
      <c r="A1325">
        <v>668.2</v>
      </c>
      <c r="B1325" s="24">
        <v>43481</v>
      </c>
      <c r="C1325">
        <v>1</v>
      </c>
      <c r="D1325">
        <v>10</v>
      </c>
      <c r="E1325" t="s">
        <v>80</v>
      </c>
      <c r="F1325" s="14">
        <v>21787</v>
      </c>
      <c r="G1325" t="str">
        <f>_xlfn.XLOOKUP(tbl_GL[[#This Row],[Account_key]],tbl_COA[Account_key],tbl_COA[Class],"Not Found")</f>
        <v>Assets</v>
      </c>
      <c r="H1325" t="str">
        <f>_xlfn.XLOOKUP(tbl_GL[[#This Row],[Account_key]],tbl_COA[Account_key],tbl_COA[SubClass],"Not Found")</f>
        <v>Assets</v>
      </c>
      <c r="I1325" t="str">
        <f>_xlfn.XLOOKUP(tbl_GL[[#This Row],[Account_key]],tbl_COA[Account_key],tbl_COA[SubClass2],"Not Found")</f>
        <v>Current Assets</v>
      </c>
      <c r="J1325" t="str">
        <f>_xlfn.XLOOKUP(tbl_GL[[#This Row],[Account_key]],tbl_COA[Account_key],tbl_COA[SubAccount],,0)</f>
        <v>Cash at Bank</v>
      </c>
      <c r="K1325">
        <f>YEAR(tbl_GL[[#This Row],[Date]])</f>
        <v>2019</v>
      </c>
    </row>
    <row r="1326" spans="1:11" x14ac:dyDescent="0.35">
      <c r="A1326">
        <v>669.1</v>
      </c>
      <c r="B1326" s="24">
        <v>43467</v>
      </c>
      <c r="C1326">
        <v>1</v>
      </c>
      <c r="D1326">
        <v>10</v>
      </c>
      <c r="E1326" t="s">
        <v>98</v>
      </c>
      <c r="F1326" s="14">
        <v>-3188</v>
      </c>
      <c r="G1326" t="str">
        <f>_xlfn.XLOOKUP(tbl_GL[[#This Row],[Account_key]],tbl_COA[Account_key],tbl_COA[Class],"Not Found")</f>
        <v>Assets</v>
      </c>
      <c r="H1326" t="str">
        <f>_xlfn.XLOOKUP(tbl_GL[[#This Row],[Account_key]],tbl_COA[Account_key],tbl_COA[SubClass],"Not Found")</f>
        <v>Assets</v>
      </c>
      <c r="I1326" t="str">
        <f>_xlfn.XLOOKUP(tbl_GL[[#This Row],[Account_key]],tbl_COA[Account_key],tbl_COA[SubClass2],"Not Found")</f>
        <v>Current Assets</v>
      </c>
      <c r="J1326" t="str">
        <f>_xlfn.XLOOKUP(tbl_GL[[#This Row],[Account_key]],tbl_COA[Account_key],tbl_COA[SubAccount],,0)</f>
        <v>Cash at Bank</v>
      </c>
      <c r="K1326">
        <f>YEAR(tbl_GL[[#This Row],[Date]])</f>
        <v>2019</v>
      </c>
    </row>
    <row r="1327" spans="1:11" x14ac:dyDescent="0.35">
      <c r="A1327">
        <v>669.1</v>
      </c>
      <c r="B1327" s="24">
        <v>43468</v>
      </c>
      <c r="C1327">
        <v>1</v>
      </c>
      <c r="D1327">
        <v>310</v>
      </c>
      <c r="E1327" t="s">
        <v>99</v>
      </c>
      <c r="F1327" s="15">
        <v>-76</v>
      </c>
      <c r="G1327" t="str">
        <f>_xlfn.XLOOKUP(tbl_GL[[#This Row],[Account_key]],tbl_COA[Account_key],tbl_COA[Class],"Not Found")</f>
        <v>Operating account</v>
      </c>
      <c r="H1327" t="str">
        <f>_xlfn.XLOOKUP(tbl_GL[[#This Row],[Account_key]],tbl_COA[Account_key],tbl_COA[SubClass],"Not Found")</f>
        <v>Operating Expenses</v>
      </c>
      <c r="I1327" t="str">
        <f>_xlfn.XLOOKUP(tbl_GL[[#This Row],[Account_key]],tbl_COA[Account_key],tbl_COA[SubClass2],"Not Found")</f>
        <v>Administration</v>
      </c>
      <c r="J1327" t="str">
        <f>_xlfn.XLOOKUP(tbl_GL[[#This Row],[Account_key]],tbl_COA[Account_key],tbl_COA[SubAccount],,0)</f>
        <v>Office Supplies</v>
      </c>
      <c r="K1327">
        <f>YEAR(tbl_GL[[#This Row],[Date]])</f>
        <v>2019</v>
      </c>
    </row>
    <row r="1328" spans="1:11" x14ac:dyDescent="0.35">
      <c r="A1328">
        <v>669.2</v>
      </c>
      <c r="B1328" s="24">
        <v>43468</v>
      </c>
      <c r="C1328">
        <v>1</v>
      </c>
      <c r="D1328">
        <v>20</v>
      </c>
      <c r="E1328" t="s">
        <v>99</v>
      </c>
      <c r="F1328" s="15">
        <v>-76</v>
      </c>
      <c r="G1328" t="str">
        <f>_xlfn.XLOOKUP(tbl_GL[[#This Row],[Account_key]],tbl_COA[Account_key],tbl_COA[Class],"Not Found")</f>
        <v>Assets</v>
      </c>
      <c r="H1328" t="str">
        <f>_xlfn.XLOOKUP(tbl_GL[[#This Row],[Account_key]],tbl_COA[Account_key],tbl_COA[SubClass],"Not Found")</f>
        <v>Assets</v>
      </c>
      <c r="I1328" t="str">
        <f>_xlfn.XLOOKUP(tbl_GL[[#This Row],[Account_key]],tbl_COA[Account_key],tbl_COA[SubClass2],"Not Found")</f>
        <v>Current Assets</v>
      </c>
      <c r="J1328" t="str">
        <f>_xlfn.XLOOKUP(tbl_GL[[#This Row],[Account_key]],tbl_COA[Account_key],tbl_COA[SubAccount],,0)</f>
        <v>Cash in hand</v>
      </c>
      <c r="K1328">
        <f>YEAR(tbl_GL[[#This Row],[Date]])</f>
        <v>2019</v>
      </c>
    </row>
    <row r="1329" spans="1:11" x14ac:dyDescent="0.35">
      <c r="A1329">
        <v>670.1</v>
      </c>
      <c r="B1329" s="24">
        <v>43468</v>
      </c>
      <c r="C1329">
        <v>1</v>
      </c>
      <c r="D1329">
        <v>30</v>
      </c>
      <c r="E1329" t="s">
        <v>80</v>
      </c>
      <c r="F1329" s="14">
        <v>-22163</v>
      </c>
      <c r="G1329" t="str">
        <f>_xlfn.XLOOKUP(tbl_GL[[#This Row],[Account_key]],tbl_COA[Account_key],tbl_COA[Class],"Not Found")</f>
        <v>Assets</v>
      </c>
      <c r="H1329" t="str">
        <f>_xlfn.XLOOKUP(tbl_GL[[#This Row],[Account_key]],tbl_COA[Account_key],tbl_COA[SubClass],"Not Found")</f>
        <v>Assets</v>
      </c>
      <c r="I1329" t="str">
        <f>_xlfn.XLOOKUP(tbl_GL[[#This Row],[Account_key]],tbl_COA[Account_key],tbl_COA[SubClass2],"Not Found")</f>
        <v>Current Assets</v>
      </c>
      <c r="J1329" t="str">
        <f>_xlfn.XLOOKUP(tbl_GL[[#This Row],[Account_key]],tbl_COA[Account_key],tbl_COA[SubAccount],,0)</f>
        <v>Trade Receivables</v>
      </c>
      <c r="K1329">
        <f>YEAR(tbl_GL[[#This Row],[Date]])</f>
        <v>2019</v>
      </c>
    </row>
    <row r="1330" spans="1:11" x14ac:dyDescent="0.35">
      <c r="A1330">
        <v>670.1</v>
      </c>
      <c r="B1330" s="24">
        <v>43469</v>
      </c>
      <c r="C1330">
        <v>1</v>
      </c>
      <c r="D1330">
        <v>10</v>
      </c>
      <c r="E1330" t="s">
        <v>98</v>
      </c>
      <c r="F1330" s="14">
        <v>-2058</v>
      </c>
      <c r="G1330" t="str">
        <f>_xlfn.XLOOKUP(tbl_GL[[#This Row],[Account_key]],tbl_COA[Account_key],tbl_COA[Class],"Not Found")</f>
        <v>Assets</v>
      </c>
      <c r="H1330" t="str">
        <f>_xlfn.XLOOKUP(tbl_GL[[#This Row],[Account_key]],tbl_COA[Account_key],tbl_COA[SubClass],"Not Found")</f>
        <v>Assets</v>
      </c>
      <c r="I1330" t="str">
        <f>_xlfn.XLOOKUP(tbl_GL[[#This Row],[Account_key]],tbl_COA[Account_key],tbl_COA[SubClass2],"Not Found")</f>
        <v>Current Assets</v>
      </c>
      <c r="J1330" t="str">
        <f>_xlfn.XLOOKUP(tbl_GL[[#This Row],[Account_key]],tbl_COA[Account_key],tbl_COA[SubAccount],,0)</f>
        <v>Cash at Bank</v>
      </c>
      <c r="K1330">
        <f>YEAR(tbl_GL[[#This Row],[Date]])</f>
        <v>2019</v>
      </c>
    </row>
    <row r="1331" spans="1:11" x14ac:dyDescent="0.35">
      <c r="A1331">
        <v>671.1</v>
      </c>
      <c r="B1331" s="24">
        <v>43470</v>
      </c>
      <c r="C1331">
        <v>1</v>
      </c>
      <c r="D1331">
        <v>230</v>
      </c>
      <c r="E1331" t="s">
        <v>4</v>
      </c>
      <c r="F1331" s="14">
        <v>-612</v>
      </c>
      <c r="G1331" t="str">
        <f>_xlfn.XLOOKUP(tbl_GL[[#This Row],[Account_key]],tbl_COA[Account_key],tbl_COA[Class],"Not Found")</f>
        <v>Trading account</v>
      </c>
      <c r="H1331" t="str">
        <f>_xlfn.XLOOKUP(tbl_GL[[#This Row],[Account_key]],tbl_COA[Account_key],tbl_COA[SubClass],"Not Found")</f>
        <v>Cost of Sales</v>
      </c>
      <c r="I1331" t="str">
        <f>_xlfn.XLOOKUP(tbl_GL[[#This Row],[Account_key]],tbl_COA[Account_key],tbl_COA[SubClass2],"Not Found")</f>
        <v>Cost of Sales</v>
      </c>
      <c r="J1331" t="str">
        <f>_xlfn.XLOOKUP(tbl_GL[[#This Row],[Account_key]],tbl_COA[Account_key],tbl_COA[SubAccount],,0)</f>
        <v>Cost of Sales</v>
      </c>
      <c r="K1331">
        <f>YEAR(tbl_GL[[#This Row],[Date]])</f>
        <v>2019</v>
      </c>
    </row>
    <row r="1332" spans="1:11" x14ac:dyDescent="0.35">
      <c r="A1332">
        <v>671.2</v>
      </c>
      <c r="B1332" s="24">
        <v>43470</v>
      </c>
      <c r="C1332">
        <v>1</v>
      </c>
      <c r="D1332">
        <v>60</v>
      </c>
      <c r="E1332" t="s">
        <v>4</v>
      </c>
      <c r="F1332" s="15">
        <v>-612</v>
      </c>
      <c r="G1332" t="str">
        <f>_xlfn.XLOOKUP(tbl_GL[[#This Row],[Account_key]],tbl_COA[Account_key],tbl_COA[Class],"Not Found")</f>
        <v>Assets</v>
      </c>
      <c r="H1332" t="str">
        <f>_xlfn.XLOOKUP(tbl_GL[[#This Row],[Account_key]],tbl_COA[Account_key],tbl_COA[SubClass],"Not Found")</f>
        <v>Assets</v>
      </c>
      <c r="I1332" t="str">
        <f>_xlfn.XLOOKUP(tbl_GL[[#This Row],[Account_key]],tbl_COA[Account_key],tbl_COA[SubClass2],"Not Found")</f>
        <v>Current Assets</v>
      </c>
      <c r="J1332" t="str">
        <f>_xlfn.XLOOKUP(tbl_GL[[#This Row],[Account_key]],tbl_COA[Account_key],tbl_COA[SubAccount],,0)</f>
        <v>Inventory</v>
      </c>
      <c r="K1332">
        <f>YEAR(tbl_GL[[#This Row],[Date]])</f>
        <v>2019</v>
      </c>
    </row>
    <row r="1333" spans="1:11" x14ac:dyDescent="0.35">
      <c r="A1333">
        <v>672.1</v>
      </c>
      <c r="B1333" s="24">
        <v>43470</v>
      </c>
      <c r="C1333">
        <v>1</v>
      </c>
      <c r="D1333">
        <v>210</v>
      </c>
      <c r="E1333" t="s">
        <v>8</v>
      </c>
      <c r="F1333" s="15">
        <v>2239</v>
      </c>
      <c r="G1333" t="str">
        <f>_xlfn.XLOOKUP(tbl_GL[[#This Row],[Account_key]],tbl_COA[Account_key],tbl_COA[Class],"Not Found")</f>
        <v>Trading account</v>
      </c>
      <c r="H1333" t="str">
        <f>_xlfn.XLOOKUP(tbl_GL[[#This Row],[Account_key]],tbl_COA[Account_key],tbl_COA[SubClass],"Not Found")</f>
        <v>Sales</v>
      </c>
      <c r="I1333" t="str">
        <f>_xlfn.XLOOKUP(tbl_GL[[#This Row],[Account_key]],tbl_COA[Account_key],tbl_COA[SubClass2],"Not Found")</f>
        <v>Sales</v>
      </c>
      <c r="J1333" t="str">
        <f>_xlfn.XLOOKUP(tbl_GL[[#This Row],[Account_key]],tbl_COA[Account_key],tbl_COA[SubAccount],,0)</f>
        <v>Sales</v>
      </c>
      <c r="K1333">
        <f>YEAR(tbl_GL[[#This Row],[Date]])</f>
        <v>2019</v>
      </c>
    </row>
    <row r="1334" spans="1:11" x14ac:dyDescent="0.35">
      <c r="A1334">
        <v>672.2</v>
      </c>
      <c r="B1334" s="24">
        <v>43470</v>
      </c>
      <c r="C1334">
        <v>1</v>
      </c>
      <c r="D1334">
        <v>30</v>
      </c>
      <c r="E1334" t="s">
        <v>8</v>
      </c>
      <c r="F1334" s="15">
        <v>2239</v>
      </c>
      <c r="G1334" t="str">
        <f>_xlfn.XLOOKUP(tbl_GL[[#This Row],[Account_key]],tbl_COA[Account_key],tbl_COA[Class],"Not Found")</f>
        <v>Assets</v>
      </c>
      <c r="H1334" t="str">
        <f>_xlfn.XLOOKUP(tbl_GL[[#This Row],[Account_key]],tbl_COA[Account_key],tbl_COA[SubClass],"Not Found")</f>
        <v>Assets</v>
      </c>
      <c r="I1334" t="str">
        <f>_xlfn.XLOOKUP(tbl_GL[[#This Row],[Account_key]],tbl_COA[Account_key],tbl_COA[SubClass2],"Not Found")</f>
        <v>Current Assets</v>
      </c>
      <c r="J1334" t="str">
        <f>_xlfn.XLOOKUP(tbl_GL[[#This Row],[Account_key]],tbl_COA[Account_key],tbl_COA[SubAccount],,0)</f>
        <v>Trade Receivables</v>
      </c>
      <c r="K1334">
        <f>YEAR(tbl_GL[[#This Row],[Date]])</f>
        <v>2019</v>
      </c>
    </row>
    <row r="1335" spans="1:11" x14ac:dyDescent="0.35">
      <c r="A1335">
        <v>673.1</v>
      </c>
      <c r="B1335" s="24">
        <v>43470</v>
      </c>
      <c r="C1335">
        <v>1</v>
      </c>
      <c r="D1335">
        <v>10</v>
      </c>
      <c r="E1335" t="s">
        <v>98</v>
      </c>
      <c r="F1335" s="14">
        <v>-3058</v>
      </c>
      <c r="G1335" t="str">
        <f>_xlfn.XLOOKUP(tbl_GL[[#This Row],[Account_key]],tbl_COA[Account_key],tbl_COA[Class],"Not Found")</f>
        <v>Assets</v>
      </c>
      <c r="H1335" t="str">
        <f>_xlfn.XLOOKUP(tbl_GL[[#This Row],[Account_key]],tbl_COA[Account_key],tbl_COA[SubClass],"Not Found")</f>
        <v>Assets</v>
      </c>
      <c r="I1335" t="str">
        <f>_xlfn.XLOOKUP(tbl_GL[[#This Row],[Account_key]],tbl_COA[Account_key],tbl_COA[SubClass2],"Not Found")</f>
        <v>Current Assets</v>
      </c>
      <c r="J1335" t="str">
        <f>_xlfn.XLOOKUP(tbl_GL[[#This Row],[Account_key]],tbl_COA[Account_key],tbl_COA[SubAccount],,0)</f>
        <v>Cash at Bank</v>
      </c>
      <c r="K1335">
        <f>YEAR(tbl_GL[[#This Row],[Date]])</f>
        <v>2019</v>
      </c>
    </row>
    <row r="1336" spans="1:11" x14ac:dyDescent="0.35">
      <c r="A1336">
        <v>673.1</v>
      </c>
      <c r="B1336" s="24">
        <v>43470</v>
      </c>
      <c r="C1336">
        <v>1</v>
      </c>
      <c r="D1336">
        <v>260</v>
      </c>
      <c r="E1336" t="s">
        <v>97</v>
      </c>
      <c r="F1336" s="15">
        <v>-4949</v>
      </c>
      <c r="G1336" t="str">
        <f>_xlfn.XLOOKUP(tbl_GL[[#This Row],[Account_key]],tbl_COA[Account_key],tbl_COA[Class],"Not Found")</f>
        <v>Operating account</v>
      </c>
      <c r="H1336" t="str">
        <f>_xlfn.XLOOKUP(tbl_GL[[#This Row],[Account_key]],tbl_COA[Account_key],tbl_COA[SubClass],"Not Found")</f>
        <v>Operating Expenses</v>
      </c>
      <c r="I1336" t="str">
        <f>_xlfn.XLOOKUP(tbl_GL[[#This Row],[Account_key]],tbl_COA[Account_key],tbl_COA[SubClass2],"Not Found")</f>
        <v>Marketing</v>
      </c>
      <c r="J1336" t="str">
        <f>_xlfn.XLOOKUP(tbl_GL[[#This Row],[Account_key]],tbl_COA[Account_key],tbl_COA[SubAccount],,0)</f>
        <v>Commissions</v>
      </c>
      <c r="K1336">
        <f>YEAR(tbl_GL[[#This Row],[Date]])</f>
        <v>2019</v>
      </c>
    </row>
    <row r="1337" spans="1:11" x14ac:dyDescent="0.35">
      <c r="A1337">
        <v>673.2</v>
      </c>
      <c r="B1337" s="24">
        <v>43470</v>
      </c>
      <c r="C1337">
        <v>1</v>
      </c>
      <c r="D1337">
        <v>120</v>
      </c>
      <c r="E1337" t="s">
        <v>97</v>
      </c>
      <c r="F1337" s="15">
        <v>4949</v>
      </c>
      <c r="G1337" t="str">
        <f>_xlfn.XLOOKUP(tbl_GL[[#This Row],[Account_key]],tbl_COA[Account_key],tbl_COA[Class],"Not Found")</f>
        <v>Liabilities and Owners Equity</v>
      </c>
      <c r="H1337" t="str">
        <f>_xlfn.XLOOKUP(tbl_GL[[#This Row],[Account_key]],tbl_COA[Account_key],tbl_COA[SubClass],"Not Found")</f>
        <v>Liabilities</v>
      </c>
      <c r="I1337" t="str">
        <f>_xlfn.XLOOKUP(tbl_GL[[#This Row],[Account_key]],tbl_COA[Account_key],tbl_COA[SubClass2],"Not Found")</f>
        <v>Current Liabilities</v>
      </c>
      <c r="J1337" t="str">
        <f>_xlfn.XLOOKUP(tbl_GL[[#This Row],[Account_key]],tbl_COA[Account_key],tbl_COA[SubAccount],,0)</f>
        <v>Accrued Expenses</v>
      </c>
      <c r="K1337">
        <f>YEAR(tbl_GL[[#This Row],[Date]])</f>
        <v>2019</v>
      </c>
    </row>
    <row r="1338" spans="1:11" x14ac:dyDescent="0.35">
      <c r="A1338">
        <v>674.1</v>
      </c>
      <c r="B1338" s="24">
        <v>43470</v>
      </c>
      <c r="C1338">
        <v>1</v>
      </c>
      <c r="D1338">
        <v>10</v>
      </c>
      <c r="E1338" t="s">
        <v>84</v>
      </c>
      <c r="F1338" s="14">
        <v>-35000</v>
      </c>
      <c r="G1338" t="str">
        <f>_xlfn.XLOOKUP(tbl_GL[[#This Row],[Account_key]],tbl_COA[Account_key],tbl_COA[Class],"Not Found")</f>
        <v>Assets</v>
      </c>
      <c r="H1338" t="str">
        <f>_xlfn.XLOOKUP(tbl_GL[[#This Row],[Account_key]],tbl_COA[Account_key],tbl_COA[SubClass],"Not Found")</f>
        <v>Assets</v>
      </c>
      <c r="I1338" t="str">
        <f>_xlfn.XLOOKUP(tbl_GL[[#This Row],[Account_key]],tbl_COA[Account_key],tbl_COA[SubClass2],"Not Found")</f>
        <v>Current Assets</v>
      </c>
      <c r="J1338" t="str">
        <f>_xlfn.XLOOKUP(tbl_GL[[#This Row],[Account_key]],tbl_COA[Account_key],tbl_COA[SubAccount],,0)</f>
        <v>Cash at Bank</v>
      </c>
      <c r="K1338">
        <f>YEAR(tbl_GL[[#This Row],[Date]])</f>
        <v>2019</v>
      </c>
    </row>
    <row r="1339" spans="1:11" x14ac:dyDescent="0.35">
      <c r="A1339">
        <v>674.1</v>
      </c>
      <c r="B1339" s="24">
        <v>43470</v>
      </c>
      <c r="C1339">
        <v>1</v>
      </c>
      <c r="D1339">
        <v>10</v>
      </c>
      <c r="E1339" t="s">
        <v>107</v>
      </c>
      <c r="F1339" s="15">
        <v>70000</v>
      </c>
      <c r="G1339" t="str">
        <f>_xlfn.XLOOKUP(tbl_GL[[#This Row],[Account_key]],tbl_COA[Account_key],tbl_COA[Class],"Not Found")</f>
        <v>Assets</v>
      </c>
      <c r="H1339" t="str">
        <f>_xlfn.XLOOKUP(tbl_GL[[#This Row],[Account_key]],tbl_COA[Account_key],tbl_COA[SubClass],"Not Found")</f>
        <v>Assets</v>
      </c>
      <c r="I1339" t="str">
        <f>_xlfn.XLOOKUP(tbl_GL[[#This Row],[Account_key]],tbl_COA[Account_key],tbl_COA[SubClass2],"Not Found")</f>
        <v>Current Assets</v>
      </c>
      <c r="J1339" t="str">
        <f>_xlfn.XLOOKUP(tbl_GL[[#This Row],[Account_key]],tbl_COA[Account_key],tbl_COA[SubAccount],,0)</f>
        <v>Cash at Bank</v>
      </c>
      <c r="K1339">
        <f>YEAR(tbl_GL[[#This Row],[Date]])</f>
        <v>2019</v>
      </c>
    </row>
    <row r="1340" spans="1:11" x14ac:dyDescent="0.35">
      <c r="A1340">
        <v>674.2</v>
      </c>
      <c r="B1340" s="24">
        <v>43470</v>
      </c>
      <c r="C1340">
        <v>1</v>
      </c>
      <c r="D1340">
        <v>160</v>
      </c>
      <c r="E1340" t="s">
        <v>107</v>
      </c>
      <c r="F1340" s="15">
        <v>70000</v>
      </c>
      <c r="G1340" t="str">
        <f>_xlfn.XLOOKUP(tbl_GL[[#This Row],[Account_key]],tbl_COA[Account_key],tbl_COA[Class],"Not Found")</f>
        <v>Liabilities and Owners Equity</v>
      </c>
      <c r="H1340" t="str">
        <f>_xlfn.XLOOKUP(tbl_GL[[#This Row],[Account_key]],tbl_COA[Account_key],tbl_COA[SubClass],"Not Found")</f>
        <v>Liabilities</v>
      </c>
      <c r="I1340" t="str">
        <f>_xlfn.XLOOKUP(tbl_GL[[#This Row],[Account_key]],tbl_COA[Account_key],tbl_COA[SubClass2],"Not Found")</f>
        <v>Long Term Liabilities</v>
      </c>
      <c r="J1340" t="str">
        <f>_xlfn.XLOOKUP(tbl_GL[[#This Row],[Account_key]],tbl_COA[Account_key],tbl_COA[SubAccount],,0)</f>
        <v>Long Term Obligations</v>
      </c>
      <c r="K1340">
        <f>YEAR(tbl_GL[[#This Row],[Date]])</f>
        <v>2019</v>
      </c>
    </row>
    <row r="1341" spans="1:11" x14ac:dyDescent="0.35">
      <c r="A1341">
        <v>675.1</v>
      </c>
      <c r="B1341" s="24">
        <v>43474</v>
      </c>
      <c r="C1341">
        <v>1</v>
      </c>
      <c r="D1341">
        <v>300</v>
      </c>
      <c r="E1341" t="s">
        <v>97</v>
      </c>
      <c r="F1341" s="15">
        <v>-4179</v>
      </c>
      <c r="G1341" t="str">
        <f>_xlfn.XLOOKUP(tbl_GL[[#This Row],[Account_key]],tbl_COA[Account_key],tbl_COA[Class],"Not Found")</f>
        <v>Operating account</v>
      </c>
      <c r="H1341" t="str">
        <f>_xlfn.XLOOKUP(tbl_GL[[#This Row],[Account_key]],tbl_COA[Account_key],tbl_COA[SubClass],"Not Found")</f>
        <v>Operating Expenses</v>
      </c>
      <c r="I1341" t="str">
        <f>_xlfn.XLOOKUP(tbl_GL[[#This Row],[Account_key]],tbl_COA[Account_key],tbl_COA[SubClass2],"Not Found")</f>
        <v>Administration</v>
      </c>
      <c r="J1341" t="str">
        <f>_xlfn.XLOOKUP(tbl_GL[[#This Row],[Account_key]],tbl_COA[Account_key],tbl_COA[SubAccount],,0)</f>
        <v>Entertainment</v>
      </c>
      <c r="K1341">
        <f>YEAR(tbl_GL[[#This Row],[Date]])</f>
        <v>2019</v>
      </c>
    </row>
    <row r="1342" spans="1:11" x14ac:dyDescent="0.35">
      <c r="A1342">
        <v>675.2</v>
      </c>
      <c r="B1342" s="24">
        <v>43474</v>
      </c>
      <c r="C1342">
        <v>1</v>
      </c>
      <c r="D1342">
        <v>120</v>
      </c>
      <c r="E1342" t="s">
        <v>97</v>
      </c>
      <c r="F1342" s="15">
        <v>4179</v>
      </c>
      <c r="G1342" t="str">
        <f>_xlfn.XLOOKUP(tbl_GL[[#This Row],[Account_key]],tbl_COA[Account_key],tbl_COA[Class],"Not Found")</f>
        <v>Liabilities and Owners Equity</v>
      </c>
      <c r="H1342" t="str">
        <f>_xlfn.XLOOKUP(tbl_GL[[#This Row],[Account_key]],tbl_COA[Account_key],tbl_COA[SubClass],"Not Found")</f>
        <v>Liabilities</v>
      </c>
      <c r="I1342" t="str">
        <f>_xlfn.XLOOKUP(tbl_GL[[#This Row],[Account_key]],tbl_COA[Account_key],tbl_COA[SubClass2],"Not Found")</f>
        <v>Current Liabilities</v>
      </c>
      <c r="J1342" t="str">
        <f>_xlfn.XLOOKUP(tbl_GL[[#This Row],[Account_key]],tbl_COA[Account_key],tbl_COA[SubAccount],,0)</f>
        <v>Accrued Expenses</v>
      </c>
      <c r="K1342">
        <f>YEAR(tbl_GL[[#This Row],[Date]])</f>
        <v>2019</v>
      </c>
    </row>
    <row r="1343" spans="1:11" x14ac:dyDescent="0.35">
      <c r="A1343">
        <v>676.1</v>
      </c>
      <c r="B1343" s="24">
        <v>43478</v>
      </c>
      <c r="C1343">
        <v>1</v>
      </c>
      <c r="D1343">
        <v>230</v>
      </c>
      <c r="E1343" t="s">
        <v>4</v>
      </c>
      <c r="F1343" s="14">
        <v>-1806</v>
      </c>
      <c r="G1343" t="str">
        <f>_xlfn.XLOOKUP(tbl_GL[[#This Row],[Account_key]],tbl_COA[Account_key],tbl_COA[Class],"Not Found")</f>
        <v>Trading account</v>
      </c>
      <c r="H1343" t="str">
        <f>_xlfn.XLOOKUP(tbl_GL[[#This Row],[Account_key]],tbl_COA[Account_key],tbl_COA[SubClass],"Not Found")</f>
        <v>Cost of Sales</v>
      </c>
      <c r="I1343" t="str">
        <f>_xlfn.XLOOKUP(tbl_GL[[#This Row],[Account_key]],tbl_COA[Account_key],tbl_COA[SubClass2],"Not Found")</f>
        <v>Cost of Sales</v>
      </c>
      <c r="J1343" t="str">
        <f>_xlfn.XLOOKUP(tbl_GL[[#This Row],[Account_key]],tbl_COA[Account_key],tbl_COA[SubAccount],,0)</f>
        <v>Cost of Sales</v>
      </c>
      <c r="K1343">
        <f>YEAR(tbl_GL[[#This Row],[Date]])</f>
        <v>2019</v>
      </c>
    </row>
    <row r="1344" spans="1:11" x14ac:dyDescent="0.35">
      <c r="A1344">
        <v>676.2</v>
      </c>
      <c r="B1344" s="24">
        <v>43478</v>
      </c>
      <c r="C1344">
        <v>1</v>
      </c>
      <c r="D1344">
        <v>60</v>
      </c>
      <c r="E1344" t="s">
        <v>4</v>
      </c>
      <c r="F1344" s="15">
        <v>-1806</v>
      </c>
      <c r="G1344" t="str">
        <f>_xlfn.XLOOKUP(tbl_GL[[#This Row],[Account_key]],tbl_COA[Account_key],tbl_COA[Class],"Not Found")</f>
        <v>Assets</v>
      </c>
      <c r="H1344" t="str">
        <f>_xlfn.XLOOKUP(tbl_GL[[#This Row],[Account_key]],tbl_COA[Account_key],tbl_COA[SubClass],"Not Found")</f>
        <v>Assets</v>
      </c>
      <c r="I1344" t="str">
        <f>_xlfn.XLOOKUP(tbl_GL[[#This Row],[Account_key]],tbl_COA[Account_key],tbl_COA[SubClass2],"Not Found")</f>
        <v>Current Assets</v>
      </c>
      <c r="J1344" t="str">
        <f>_xlfn.XLOOKUP(tbl_GL[[#This Row],[Account_key]],tbl_COA[Account_key],tbl_COA[SubAccount],,0)</f>
        <v>Inventory</v>
      </c>
      <c r="K1344">
        <f>YEAR(tbl_GL[[#This Row],[Date]])</f>
        <v>2019</v>
      </c>
    </row>
    <row r="1345" spans="1:11" x14ac:dyDescent="0.35">
      <c r="A1345">
        <v>677.1</v>
      </c>
      <c r="B1345" s="24">
        <v>43478</v>
      </c>
      <c r="C1345">
        <v>1</v>
      </c>
      <c r="D1345">
        <v>260</v>
      </c>
      <c r="E1345" t="s">
        <v>97</v>
      </c>
      <c r="F1345" s="15">
        <v>-5250</v>
      </c>
      <c r="G1345" t="str">
        <f>_xlfn.XLOOKUP(tbl_GL[[#This Row],[Account_key]],tbl_COA[Account_key],tbl_COA[Class],"Not Found")</f>
        <v>Operating account</v>
      </c>
      <c r="H1345" t="str">
        <f>_xlfn.XLOOKUP(tbl_GL[[#This Row],[Account_key]],tbl_COA[Account_key],tbl_COA[SubClass],"Not Found")</f>
        <v>Operating Expenses</v>
      </c>
      <c r="I1345" t="str">
        <f>_xlfn.XLOOKUP(tbl_GL[[#This Row],[Account_key]],tbl_COA[Account_key],tbl_COA[SubClass2],"Not Found")</f>
        <v>Marketing</v>
      </c>
      <c r="J1345" t="str">
        <f>_xlfn.XLOOKUP(tbl_GL[[#This Row],[Account_key]],tbl_COA[Account_key],tbl_COA[SubAccount],,0)</f>
        <v>Commissions</v>
      </c>
      <c r="K1345">
        <f>YEAR(tbl_GL[[#This Row],[Date]])</f>
        <v>2019</v>
      </c>
    </row>
    <row r="1346" spans="1:11" x14ac:dyDescent="0.35">
      <c r="A1346">
        <v>677.2</v>
      </c>
      <c r="B1346" s="24">
        <v>43478</v>
      </c>
      <c r="C1346">
        <v>1</v>
      </c>
      <c r="D1346">
        <v>120</v>
      </c>
      <c r="E1346" t="s">
        <v>97</v>
      </c>
      <c r="F1346" s="15">
        <v>5250</v>
      </c>
      <c r="G1346" t="str">
        <f>_xlfn.XLOOKUP(tbl_GL[[#This Row],[Account_key]],tbl_COA[Account_key],tbl_COA[Class],"Not Found")</f>
        <v>Liabilities and Owners Equity</v>
      </c>
      <c r="H1346" t="str">
        <f>_xlfn.XLOOKUP(tbl_GL[[#This Row],[Account_key]],tbl_COA[Account_key],tbl_COA[SubClass],"Not Found")</f>
        <v>Liabilities</v>
      </c>
      <c r="I1346" t="str">
        <f>_xlfn.XLOOKUP(tbl_GL[[#This Row],[Account_key]],tbl_COA[Account_key],tbl_COA[SubClass2],"Not Found")</f>
        <v>Current Liabilities</v>
      </c>
      <c r="J1346" t="str">
        <f>_xlfn.XLOOKUP(tbl_GL[[#This Row],[Account_key]],tbl_COA[Account_key],tbl_COA[SubAccount],,0)</f>
        <v>Accrued Expenses</v>
      </c>
      <c r="K1346">
        <f>YEAR(tbl_GL[[#This Row],[Date]])</f>
        <v>2019</v>
      </c>
    </row>
    <row r="1347" spans="1:11" x14ac:dyDescent="0.35">
      <c r="A1347">
        <v>678.1</v>
      </c>
      <c r="B1347" s="24">
        <v>43478</v>
      </c>
      <c r="C1347">
        <v>1</v>
      </c>
      <c r="D1347">
        <v>210</v>
      </c>
      <c r="E1347" t="s">
        <v>7</v>
      </c>
      <c r="F1347" s="15">
        <v>6211</v>
      </c>
      <c r="G1347" t="str">
        <f>_xlfn.XLOOKUP(tbl_GL[[#This Row],[Account_key]],tbl_COA[Account_key],tbl_COA[Class],"Not Found")</f>
        <v>Trading account</v>
      </c>
      <c r="H1347" t="str">
        <f>_xlfn.XLOOKUP(tbl_GL[[#This Row],[Account_key]],tbl_COA[Account_key],tbl_COA[SubClass],"Not Found")</f>
        <v>Sales</v>
      </c>
      <c r="I1347" t="str">
        <f>_xlfn.XLOOKUP(tbl_GL[[#This Row],[Account_key]],tbl_COA[Account_key],tbl_COA[SubClass2],"Not Found")</f>
        <v>Sales</v>
      </c>
      <c r="J1347" t="str">
        <f>_xlfn.XLOOKUP(tbl_GL[[#This Row],[Account_key]],tbl_COA[Account_key],tbl_COA[SubAccount],,0)</f>
        <v>Sales</v>
      </c>
      <c r="K1347">
        <f>YEAR(tbl_GL[[#This Row],[Date]])</f>
        <v>2019</v>
      </c>
    </row>
    <row r="1348" spans="1:11" x14ac:dyDescent="0.35">
      <c r="A1348">
        <v>678.2</v>
      </c>
      <c r="B1348" s="24">
        <v>43478</v>
      </c>
      <c r="C1348">
        <v>1</v>
      </c>
      <c r="D1348">
        <v>10</v>
      </c>
      <c r="E1348" t="s">
        <v>7</v>
      </c>
      <c r="F1348" s="15">
        <v>6211</v>
      </c>
      <c r="G1348" t="str">
        <f>_xlfn.XLOOKUP(tbl_GL[[#This Row],[Account_key]],tbl_COA[Account_key],tbl_COA[Class],"Not Found")</f>
        <v>Assets</v>
      </c>
      <c r="H1348" t="str">
        <f>_xlfn.XLOOKUP(tbl_GL[[#This Row],[Account_key]],tbl_COA[Account_key],tbl_COA[SubClass],"Not Found")</f>
        <v>Assets</v>
      </c>
      <c r="I1348" t="str">
        <f>_xlfn.XLOOKUP(tbl_GL[[#This Row],[Account_key]],tbl_COA[Account_key],tbl_COA[SubClass2],"Not Found")</f>
        <v>Current Assets</v>
      </c>
      <c r="J1348" t="str">
        <f>_xlfn.XLOOKUP(tbl_GL[[#This Row],[Account_key]],tbl_COA[Account_key],tbl_COA[SubAccount],,0)</f>
        <v>Cash at Bank</v>
      </c>
      <c r="K1348">
        <f>YEAR(tbl_GL[[#This Row],[Date]])</f>
        <v>2019</v>
      </c>
    </row>
    <row r="1349" spans="1:11" x14ac:dyDescent="0.35">
      <c r="A1349">
        <v>679.1</v>
      </c>
      <c r="B1349" s="24">
        <v>43478</v>
      </c>
      <c r="C1349">
        <v>1</v>
      </c>
      <c r="D1349">
        <v>230</v>
      </c>
      <c r="E1349" t="s">
        <v>4</v>
      </c>
      <c r="F1349" s="14">
        <v>-7158</v>
      </c>
      <c r="G1349" t="str">
        <f>_xlfn.XLOOKUP(tbl_GL[[#This Row],[Account_key]],tbl_COA[Account_key],tbl_COA[Class],"Not Found")</f>
        <v>Trading account</v>
      </c>
      <c r="H1349" t="str">
        <f>_xlfn.XLOOKUP(tbl_GL[[#This Row],[Account_key]],tbl_COA[Account_key],tbl_COA[SubClass],"Not Found")</f>
        <v>Cost of Sales</v>
      </c>
      <c r="I1349" t="str">
        <f>_xlfn.XLOOKUP(tbl_GL[[#This Row],[Account_key]],tbl_COA[Account_key],tbl_COA[SubClass2],"Not Found")</f>
        <v>Cost of Sales</v>
      </c>
      <c r="J1349" t="str">
        <f>_xlfn.XLOOKUP(tbl_GL[[#This Row],[Account_key]],tbl_COA[Account_key],tbl_COA[SubAccount],,0)</f>
        <v>Cost of Sales</v>
      </c>
      <c r="K1349">
        <f>YEAR(tbl_GL[[#This Row],[Date]])</f>
        <v>2019</v>
      </c>
    </row>
    <row r="1350" spans="1:11" x14ac:dyDescent="0.35">
      <c r="A1350">
        <v>679.2</v>
      </c>
      <c r="B1350" s="24">
        <v>43478</v>
      </c>
      <c r="C1350">
        <v>1</v>
      </c>
      <c r="D1350">
        <v>60</v>
      </c>
      <c r="E1350" t="s">
        <v>4</v>
      </c>
      <c r="F1350" s="15">
        <v>-7158</v>
      </c>
      <c r="G1350" t="str">
        <f>_xlfn.XLOOKUP(tbl_GL[[#This Row],[Account_key]],tbl_COA[Account_key],tbl_COA[Class],"Not Found")</f>
        <v>Assets</v>
      </c>
      <c r="H1350" t="str">
        <f>_xlfn.XLOOKUP(tbl_GL[[#This Row],[Account_key]],tbl_COA[Account_key],tbl_COA[SubClass],"Not Found")</f>
        <v>Assets</v>
      </c>
      <c r="I1350" t="str">
        <f>_xlfn.XLOOKUP(tbl_GL[[#This Row],[Account_key]],tbl_COA[Account_key],tbl_COA[SubClass2],"Not Found")</f>
        <v>Current Assets</v>
      </c>
      <c r="J1350" t="str">
        <f>_xlfn.XLOOKUP(tbl_GL[[#This Row],[Account_key]],tbl_COA[Account_key],tbl_COA[SubAccount],,0)</f>
        <v>Inventory</v>
      </c>
      <c r="K1350">
        <f>YEAR(tbl_GL[[#This Row],[Date]])</f>
        <v>2019</v>
      </c>
    </row>
    <row r="1351" spans="1:11" x14ac:dyDescent="0.35">
      <c r="A1351">
        <v>680.1</v>
      </c>
      <c r="B1351" s="24">
        <v>43478</v>
      </c>
      <c r="C1351">
        <v>1</v>
      </c>
      <c r="D1351">
        <v>210</v>
      </c>
      <c r="E1351" t="s">
        <v>8</v>
      </c>
      <c r="F1351" s="15">
        <v>26170</v>
      </c>
      <c r="G1351" t="str">
        <f>_xlfn.XLOOKUP(tbl_GL[[#This Row],[Account_key]],tbl_COA[Account_key],tbl_COA[Class],"Not Found")</f>
        <v>Trading account</v>
      </c>
      <c r="H1351" t="str">
        <f>_xlfn.XLOOKUP(tbl_GL[[#This Row],[Account_key]],tbl_COA[Account_key],tbl_COA[SubClass],"Not Found")</f>
        <v>Sales</v>
      </c>
      <c r="I1351" t="str">
        <f>_xlfn.XLOOKUP(tbl_GL[[#This Row],[Account_key]],tbl_COA[Account_key],tbl_COA[SubClass2],"Not Found")</f>
        <v>Sales</v>
      </c>
      <c r="J1351" t="str">
        <f>_xlfn.XLOOKUP(tbl_GL[[#This Row],[Account_key]],tbl_COA[Account_key],tbl_COA[SubAccount],,0)</f>
        <v>Sales</v>
      </c>
      <c r="K1351">
        <f>YEAR(tbl_GL[[#This Row],[Date]])</f>
        <v>2019</v>
      </c>
    </row>
    <row r="1352" spans="1:11" x14ac:dyDescent="0.35">
      <c r="A1352">
        <v>680.2</v>
      </c>
      <c r="B1352" s="24">
        <v>43478</v>
      </c>
      <c r="C1352">
        <v>1</v>
      </c>
      <c r="D1352">
        <v>30</v>
      </c>
      <c r="E1352" t="s">
        <v>8</v>
      </c>
      <c r="F1352" s="15">
        <v>26170</v>
      </c>
      <c r="G1352" t="str">
        <f>_xlfn.XLOOKUP(tbl_GL[[#This Row],[Account_key]],tbl_COA[Account_key],tbl_COA[Class],"Not Found")</f>
        <v>Assets</v>
      </c>
      <c r="H1352" t="str">
        <f>_xlfn.XLOOKUP(tbl_GL[[#This Row],[Account_key]],tbl_COA[Account_key],tbl_COA[SubClass],"Not Found")</f>
        <v>Assets</v>
      </c>
      <c r="I1352" t="str">
        <f>_xlfn.XLOOKUP(tbl_GL[[#This Row],[Account_key]],tbl_COA[Account_key],tbl_COA[SubClass2],"Not Found")</f>
        <v>Current Assets</v>
      </c>
      <c r="J1352" t="str">
        <f>_xlfn.XLOOKUP(tbl_GL[[#This Row],[Account_key]],tbl_COA[Account_key],tbl_COA[SubAccount],,0)</f>
        <v>Trade Receivables</v>
      </c>
      <c r="K1352">
        <f>YEAR(tbl_GL[[#This Row],[Date]])</f>
        <v>2019</v>
      </c>
    </row>
    <row r="1353" spans="1:11" x14ac:dyDescent="0.35">
      <c r="A1353">
        <v>681.1</v>
      </c>
      <c r="B1353" s="24">
        <v>43479</v>
      </c>
      <c r="C1353">
        <v>1</v>
      </c>
      <c r="D1353">
        <v>10</v>
      </c>
      <c r="E1353" t="s">
        <v>98</v>
      </c>
      <c r="F1353" s="14">
        <v>-2017</v>
      </c>
      <c r="G1353" t="str">
        <f>_xlfn.XLOOKUP(tbl_GL[[#This Row],[Account_key]],tbl_COA[Account_key],tbl_COA[Class],"Not Found")</f>
        <v>Assets</v>
      </c>
      <c r="H1353" t="str">
        <f>_xlfn.XLOOKUP(tbl_GL[[#This Row],[Account_key]],tbl_COA[Account_key],tbl_COA[SubClass],"Not Found")</f>
        <v>Assets</v>
      </c>
      <c r="I1353" t="str">
        <f>_xlfn.XLOOKUP(tbl_GL[[#This Row],[Account_key]],tbl_COA[Account_key],tbl_COA[SubClass2],"Not Found")</f>
        <v>Current Assets</v>
      </c>
      <c r="J1353" t="str">
        <f>_xlfn.XLOOKUP(tbl_GL[[#This Row],[Account_key]],tbl_COA[Account_key],tbl_COA[SubAccount],,0)</f>
        <v>Cash at Bank</v>
      </c>
      <c r="K1353">
        <f>YEAR(tbl_GL[[#This Row],[Date]])</f>
        <v>2019</v>
      </c>
    </row>
    <row r="1354" spans="1:11" x14ac:dyDescent="0.35">
      <c r="A1354">
        <v>681.1</v>
      </c>
      <c r="B1354" s="24">
        <v>43479</v>
      </c>
      <c r="C1354">
        <v>1</v>
      </c>
      <c r="D1354">
        <v>10</v>
      </c>
      <c r="E1354" t="s">
        <v>98</v>
      </c>
      <c r="F1354" s="14">
        <v>-2371</v>
      </c>
      <c r="G1354" t="str">
        <f>_xlfn.XLOOKUP(tbl_GL[[#This Row],[Account_key]],tbl_COA[Account_key],tbl_COA[Class],"Not Found")</f>
        <v>Assets</v>
      </c>
      <c r="H1354" t="str">
        <f>_xlfn.XLOOKUP(tbl_GL[[#This Row],[Account_key]],tbl_COA[Account_key],tbl_COA[SubClass],"Not Found")</f>
        <v>Assets</v>
      </c>
      <c r="I1354" t="str">
        <f>_xlfn.XLOOKUP(tbl_GL[[#This Row],[Account_key]],tbl_COA[Account_key],tbl_COA[SubClass2],"Not Found")</f>
        <v>Current Assets</v>
      </c>
      <c r="J1354" t="str">
        <f>_xlfn.XLOOKUP(tbl_GL[[#This Row],[Account_key]],tbl_COA[Account_key],tbl_COA[SubAccount],,0)</f>
        <v>Cash at Bank</v>
      </c>
      <c r="K1354">
        <f>YEAR(tbl_GL[[#This Row],[Date]])</f>
        <v>2019</v>
      </c>
    </row>
    <row r="1355" spans="1:11" x14ac:dyDescent="0.35">
      <c r="A1355">
        <v>682.1</v>
      </c>
      <c r="B1355" s="24">
        <v>43480</v>
      </c>
      <c r="C1355">
        <v>1</v>
      </c>
      <c r="D1355">
        <v>10</v>
      </c>
      <c r="E1355" t="s">
        <v>112</v>
      </c>
      <c r="F1355" s="14">
        <v>-400</v>
      </c>
      <c r="G1355" t="str">
        <f>_xlfn.XLOOKUP(tbl_GL[[#This Row],[Account_key]],tbl_COA[Account_key],tbl_COA[Class],"Not Found")</f>
        <v>Assets</v>
      </c>
      <c r="H1355" t="str">
        <f>_xlfn.XLOOKUP(tbl_GL[[#This Row],[Account_key]],tbl_COA[Account_key],tbl_COA[SubClass],"Not Found")</f>
        <v>Assets</v>
      </c>
      <c r="I1355" t="str">
        <f>_xlfn.XLOOKUP(tbl_GL[[#This Row],[Account_key]],tbl_COA[Account_key],tbl_COA[SubClass2],"Not Found")</f>
        <v>Current Assets</v>
      </c>
      <c r="J1355" t="str">
        <f>_xlfn.XLOOKUP(tbl_GL[[#This Row],[Account_key]],tbl_COA[Account_key],tbl_COA[SubAccount],,0)</f>
        <v>Cash at Bank</v>
      </c>
      <c r="K1355">
        <f>YEAR(tbl_GL[[#This Row],[Date]])</f>
        <v>2019</v>
      </c>
    </row>
    <row r="1356" spans="1:11" x14ac:dyDescent="0.35">
      <c r="A1356">
        <v>682.1</v>
      </c>
      <c r="B1356" s="24">
        <v>43480</v>
      </c>
      <c r="C1356">
        <v>1</v>
      </c>
      <c r="D1356">
        <v>30</v>
      </c>
      <c r="E1356" t="s">
        <v>80</v>
      </c>
      <c r="F1356" s="14">
        <v>-22563</v>
      </c>
      <c r="G1356" t="str">
        <f>_xlfn.XLOOKUP(tbl_GL[[#This Row],[Account_key]],tbl_COA[Account_key],tbl_COA[Class],"Not Found")</f>
        <v>Assets</v>
      </c>
      <c r="H1356" t="str">
        <f>_xlfn.XLOOKUP(tbl_GL[[#This Row],[Account_key]],tbl_COA[Account_key],tbl_COA[SubClass],"Not Found")</f>
        <v>Assets</v>
      </c>
      <c r="I1356" t="str">
        <f>_xlfn.XLOOKUP(tbl_GL[[#This Row],[Account_key]],tbl_COA[Account_key],tbl_COA[SubClass2],"Not Found")</f>
        <v>Current Assets</v>
      </c>
      <c r="J1356" t="str">
        <f>_xlfn.XLOOKUP(tbl_GL[[#This Row],[Account_key]],tbl_COA[Account_key],tbl_COA[SubAccount],,0)</f>
        <v>Trade Receivables</v>
      </c>
      <c r="K1356">
        <f>YEAR(tbl_GL[[#This Row],[Date]])</f>
        <v>2019</v>
      </c>
    </row>
    <row r="1357" spans="1:11" x14ac:dyDescent="0.35">
      <c r="A1357">
        <v>683.1</v>
      </c>
      <c r="B1357" s="24">
        <v>43480</v>
      </c>
      <c r="C1357">
        <v>1</v>
      </c>
      <c r="D1357">
        <v>135</v>
      </c>
      <c r="E1357" t="s">
        <v>132</v>
      </c>
      <c r="F1357" s="15">
        <v>-50000</v>
      </c>
      <c r="G1357" t="str">
        <f>_xlfn.XLOOKUP(tbl_GL[[#This Row],[Account_key]],tbl_COA[Account_key],tbl_COA[Class],"Not Found")</f>
        <v>Liabilities and Owners Equity</v>
      </c>
      <c r="H1357" t="str">
        <f>_xlfn.XLOOKUP(tbl_GL[[#This Row],[Account_key]],tbl_COA[Account_key],tbl_COA[SubClass],"Not Found")</f>
        <v>Liabilities</v>
      </c>
      <c r="I1357" t="str">
        <f>_xlfn.XLOOKUP(tbl_GL[[#This Row],[Account_key]],tbl_COA[Account_key],tbl_COA[SubClass2],"Not Found")</f>
        <v>Current Liabilities</v>
      </c>
      <c r="J1357" t="str">
        <f>_xlfn.XLOOKUP(tbl_GL[[#This Row],[Account_key]],tbl_COA[Account_key],tbl_COA[SubAccount],,0)</f>
        <v>Dividends payable</v>
      </c>
      <c r="K1357">
        <f>YEAR(tbl_GL[[#This Row],[Date]])</f>
        <v>2019</v>
      </c>
    </row>
    <row r="1358" spans="1:11" x14ac:dyDescent="0.35">
      <c r="A1358">
        <v>683.1</v>
      </c>
      <c r="B1358" s="24">
        <v>43481</v>
      </c>
      <c r="C1358">
        <v>1</v>
      </c>
      <c r="D1358">
        <v>280</v>
      </c>
      <c r="E1358" t="s">
        <v>97</v>
      </c>
      <c r="F1358" s="15">
        <v>-5110</v>
      </c>
      <c r="G1358" t="str">
        <f>_xlfn.XLOOKUP(tbl_GL[[#This Row],[Account_key]],tbl_COA[Account_key],tbl_COA[Class],"Not Found")</f>
        <v>Operating account</v>
      </c>
      <c r="H1358" t="str">
        <f>_xlfn.XLOOKUP(tbl_GL[[#This Row],[Account_key]],tbl_COA[Account_key],tbl_COA[SubClass],"Not Found")</f>
        <v>Operating Expenses</v>
      </c>
      <c r="I1358" t="str">
        <f>_xlfn.XLOOKUP(tbl_GL[[#This Row],[Account_key]],tbl_COA[Account_key],tbl_COA[SubClass2],"Not Found")</f>
        <v>Marketing</v>
      </c>
      <c r="J1358" t="str">
        <f>_xlfn.XLOOKUP(tbl_GL[[#This Row],[Account_key]],tbl_COA[Account_key],tbl_COA[SubAccount],,0)</f>
        <v>Advertisements</v>
      </c>
      <c r="K1358">
        <f>YEAR(tbl_GL[[#This Row],[Date]])</f>
        <v>2019</v>
      </c>
    </row>
    <row r="1359" spans="1:11" x14ac:dyDescent="0.35">
      <c r="A1359">
        <v>683.2</v>
      </c>
      <c r="B1359" s="24">
        <v>43481</v>
      </c>
      <c r="C1359">
        <v>1</v>
      </c>
      <c r="D1359">
        <v>120</v>
      </c>
      <c r="E1359" t="s">
        <v>97</v>
      </c>
      <c r="F1359" s="15">
        <v>5110</v>
      </c>
      <c r="G1359" t="str">
        <f>_xlfn.XLOOKUP(tbl_GL[[#This Row],[Account_key]],tbl_COA[Account_key],tbl_COA[Class],"Not Found")</f>
        <v>Liabilities and Owners Equity</v>
      </c>
      <c r="H1359" t="str">
        <f>_xlfn.XLOOKUP(tbl_GL[[#This Row],[Account_key]],tbl_COA[Account_key],tbl_COA[SubClass],"Not Found")</f>
        <v>Liabilities</v>
      </c>
      <c r="I1359" t="str">
        <f>_xlfn.XLOOKUP(tbl_GL[[#This Row],[Account_key]],tbl_COA[Account_key],tbl_COA[SubClass2],"Not Found")</f>
        <v>Current Liabilities</v>
      </c>
      <c r="J1359" t="str">
        <f>_xlfn.XLOOKUP(tbl_GL[[#This Row],[Account_key]],tbl_COA[Account_key],tbl_COA[SubAccount],,0)</f>
        <v>Accrued Expenses</v>
      </c>
      <c r="K1359">
        <f>YEAR(tbl_GL[[#This Row],[Date]])</f>
        <v>2019</v>
      </c>
    </row>
    <row r="1360" spans="1:11" x14ac:dyDescent="0.35">
      <c r="A1360">
        <v>684.1</v>
      </c>
      <c r="B1360" s="24">
        <v>43481</v>
      </c>
      <c r="C1360">
        <v>1</v>
      </c>
      <c r="D1360">
        <v>30</v>
      </c>
      <c r="E1360" t="s">
        <v>80</v>
      </c>
      <c r="F1360" s="14">
        <v>-21787</v>
      </c>
      <c r="G1360" t="str">
        <f>_xlfn.XLOOKUP(tbl_GL[[#This Row],[Account_key]],tbl_COA[Account_key],tbl_COA[Class],"Not Found")</f>
        <v>Assets</v>
      </c>
      <c r="H1360" t="str">
        <f>_xlfn.XLOOKUP(tbl_GL[[#This Row],[Account_key]],tbl_COA[Account_key],tbl_COA[SubClass],"Not Found")</f>
        <v>Assets</v>
      </c>
      <c r="I1360" t="str">
        <f>_xlfn.XLOOKUP(tbl_GL[[#This Row],[Account_key]],tbl_COA[Account_key],tbl_COA[SubClass2],"Not Found")</f>
        <v>Current Assets</v>
      </c>
      <c r="J1360" t="str">
        <f>_xlfn.XLOOKUP(tbl_GL[[#This Row],[Account_key]],tbl_COA[Account_key],tbl_COA[SubAccount],,0)</f>
        <v>Trade Receivables</v>
      </c>
      <c r="K1360">
        <f>YEAR(tbl_GL[[#This Row],[Date]])</f>
        <v>2019</v>
      </c>
    </row>
    <row r="1361" spans="1:11" x14ac:dyDescent="0.35">
      <c r="A1361">
        <v>684.1</v>
      </c>
      <c r="B1361" s="24">
        <v>43484</v>
      </c>
      <c r="C1361">
        <v>1</v>
      </c>
      <c r="D1361">
        <v>290</v>
      </c>
      <c r="E1361" t="s">
        <v>99</v>
      </c>
      <c r="F1361" s="15">
        <v>-22</v>
      </c>
      <c r="G1361" t="str">
        <f>_xlfn.XLOOKUP(tbl_GL[[#This Row],[Account_key]],tbl_COA[Account_key],tbl_COA[Class],"Not Found")</f>
        <v>Operating account</v>
      </c>
      <c r="H1361" t="str">
        <f>_xlfn.XLOOKUP(tbl_GL[[#This Row],[Account_key]],tbl_COA[Account_key],tbl_COA[SubClass],"Not Found")</f>
        <v>Operating Expenses</v>
      </c>
      <c r="I1361" t="str">
        <f>_xlfn.XLOOKUP(tbl_GL[[#This Row],[Account_key]],tbl_COA[Account_key],tbl_COA[SubClass2],"Not Found")</f>
        <v>Administration</v>
      </c>
      <c r="J1361" t="str">
        <f>_xlfn.XLOOKUP(tbl_GL[[#This Row],[Account_key]],tbl_COA[Account_key],tbl_COA[SubAccount],,0)</f>
        <v>Travel</v>
      </c>
      <c r="K1361">
        <f>YEAR(tbl_GL[[#This Row],[Date]])</f>
        <v>2019</v>
      </c>
    </row>
    <row r="1362" spans="1:11" x14ac:dyDescent="0.35">
      <c r="A1362">
        <v>684.2</v>
      </c>
      <c r="B1362" s="24">
        <v>43484</v>
      </c>
      <c r="C1362">
        <v>1</v>
      </c>
      <c r="D1362">
        <v>20</v>
      </c>
      <c r="E1362" t="s">
        <v>99</v>
      </c>
      <c r="F1362" s="15">
        <v>-22</v>
      </c>
      <c r="G1362" t="str">
        <f>_xlfn.XLOOKUP(tbl_GL[[#This Row],[Account_key]],tbl_COA[Account_key],tbl_COA[Class],"Not Found")</f>
        <v>Assets</v>
      </c>
      <c r="H1362" t="str">
        <f>_xlfn.XLOOKUP(tbl_GL[[#This Row],[Account_key]],tbl_COA[Account_key],tbl_COA[SubClass],"Not Found")</f>
        <v>Assets</v>
      </c>
      <c r="I1362" t="str">
        <f>_xlfn.XLOOKUP(tbl_GL[[#This Row],[Account_key]],tbl_COA[Account_key],tbl_COA[SubClass2],"Not Found")</f>
        <v>Current Assets</v>
      </c>
      <c r="J1362" t="str">
        <f>_xlfn.XLOOKUP(tbl_GL[[#This Row],[Account_key]],tbl_COA[Account_key],tbl_COA[SubAccount],,0)</f>
        <v>Cash in hand</v>
      </c>
      <c r="K1362">
        <f>YEAR(tbl_GL[[#This Row],[Date]])</f>
        <v>2019</v>
      </c>
    </row>
    <row r="1363" spans="1:11" x14ac:dyDescent="0.35">
      <c r="A1363">
        <v>685.1</v>
      </c>
      <c r="B1363" s="24">
        <v>43485</v>
      </c>
      <c r="C1363">
        <v>1</v>
      </c>
      <c r="D1363">
        <v>75</v>
      </c>
      <c r="E1363" t="s">
        <v>131</v>
      </c>
      <c r="F1363" s="15">
        <v>120000</v>
      </c>
      <c r="G1363" t="str">
        <f>_xlfn.XLOOKUP(tbl_GL[[#This Row],[Account_key]],tbl_COA[Account_key],tbl_COA[Class],"Not Found")</f>
        <v>Assets</v>
      </c>
      <c r="H1363" t="str">
        <f>_xlfn.XLOOKUP(tbl_GL[[#This Row],[Account_key]],tbl_COA[Account_key],tbl_COA[SubClass],"Not Found")</f>
        <v>Assets</v>
      </c>
      <c r="I1363" t="str">
        <f>_xlfn.XLOOKUP(tbl_GL[[#This Row],[Account_key]],tbl_COA[Account_key],tbl_COA[SubClass2],"Not Found")</f>
        <v>Current Assets</v>
      </c>
      <c r="J1363" t="str">
        <f>_xlfn.XLOOKUP(tbl_GL[[#This Row],[Account_key]],tbl_COA[Account_key],tbl_COA[SubAccount],,0)</f>
        <v>Securities</v>
      </c>
      <c r="K1363">
        <f>YEAR(tbl_GL[[#This Row],[Date]])</f>
        <v>2019</v>
      </c>
    </row>
    <row r="1364" spans="1:11" x14ac:dyDescent="0.35">
      <c r="A1364">
        <v>685.2</v>
      </c>
      <c r="B1364" s="24">
        <v>43485</v>
      </c>
      <c r="C1364">
        <v>1</v>
      </c>
      <c r="D1364">
        <v>10</v>
      </c>
      <c r="E1364" t="s">
        <v>131</v>
      </c>
      <c r="F1364" s="15">
        <v>-120000</v>
      </c>
      <c r="G1364" t="str">
        <f>_xlfn.XLOOKUP(tbl_GL[[#This Row],[Account_key]],tbl_COA[Account_key],tbl_COA[Class],"Not Found")</f>
        <v>Assets</v>
      </c>
      <c r="H1364" t="str">
        <f>_xlfn.XLOOKUP(tbl_GL[[#This Row],[Account_key]],tbl_COA[Account_key],tbl_COA[SubClass],"Not Found")</f>
        <v>Assets</v>
      </c>
      <c r="I1364" t="str">
        <f>_xlfn.XLOOKUP(tbl_GL[[#This Row],[Account_key]],tbl_COA[Account_key],tbl_COA[SubClass2],"Not Found")</f>
        <v>Current Assets</v>
      </c>
      <c r="J1364" t="str">
        <f>_xlfn.XLOOKUP(tbl_GL[[#This Row],[Account_key]],tbl_COA[Account_key],tbl_COA[SubAccount],,0)</f>
        <v>Cash at Bank</v>
      </c>
      <c r="K1364">
        <f>YEAR(tbl_GL[[#This Row],[Date]])</f>
        <v>2019</v>
      </c>
    </row>
    <row r="1365" spans="1:11" x14ac:dyDescent="0.35">
      <c r="A1365">
        <v>686.1</v>
      </c>
      <c r="B1365" s="24">
        <v>43486</v>
      </c>
      <c r="C1365">
        <v>1</v>
      </c>
      <c r="D1365">
        <v>290</v>
      </c>
      <c r="E1365" t="s">
        <v>97</v>
      </c>
      <c r="F1365" s="15">
        <v>-3675</v>
      </c>
      <c r="G1365" t="str">
        <f>_xlfn.XLOOKUP(tbl_GL[[#This Row],[Account_key]],tbl_COA[Account_key],tbl_COA[Class],"Not Found")</f>
        <v>Operating account</v>
      </c>
      <c r="H1365" t="str">
        <f>_xlfn.XLOOKUP(tbl_GL[[#This Row],[Account_key]],tbl_COA[Account_key],tbl_COA[SubClass],"Not Found")</f>
        <v>Operating Expenses</v>
      </c>
      <c r="I1365" t="str">
        <f>_xlfn.XLOOKUP(tbl_GL[[#This Row],[Account_key]],tbl_COA[Account_key],tbl_COA[SubClass2],"Not Found")</f>
        <v>Administration</v>
      </c>
      <c r="J1365" t="str">
        <f>_xlfn.XLOOKUP(tbl_GL[[#This Row],[Account_key]],tbl_COA[Account_key],tbl_COA[SubAccount],,0)</f>
        <v>Travel</v>
      </c>
      <c r="K1365">
        <f>YEAR(tbl_GL[[#This Row],[Date]])</f>
        <v>2019</v>
      </c>
    </row>
    <row r="1366" spans="1:11" x14ac:dyDescent="0.35">
      <c r="A1366">
        <v>686.2</v>
      </c>
      <c r="B1366" s="24">
        <v>43486</v>
      </c>
      <c r="C1366">
        <v>1</v>
      </c>
      <c r="D1366">
        <v>120</v>
      </c>
      <c r="E1366" t="s">
        <v>97</v>
      </c>
      <c r="F1366" s="15">
        <v>3675</v>
      </c>
      <c r="G1366" t="str">
        <f>_xlfn.XLOOKUP(tbl_GL[[#This Row],[Account_key]],tbl_COA[Account_key],tbl_COA[Class],"Not Found")</f>
        <v>Liabilities and Owners Equity</v>
      </c>
      <c r="H1366" t="str">
        <f>_xlfn.XLOOKUP(tbl_GL[[#This Row],[Account_key]],tbl_COA[Account_key],tbl_COA[SubClass],"Not Found")</f>
        <v>Liabilities</v>
      </c>
      <c r="I1366" t="str">
        <f>_xlfn.XLOOKUP(tbl_GL[[#This Row],[Account_key]],tbl_COA[Account_key],tbl_COA[SubClass2],"Not Found")</f>
        <v>Current Liabilities</v>
      </c>
      <c r="J1366" t="str">
        <f>_xlfn.XLOOKUP(tbl_GL[[#This Row],[Account_key]],tbl_COA[Account_key],tbl_COA[SubAccount],,0)</f>
        <v>Accrued Expenses</v>
      </c>
      <c r="K1366">
        <f>YEAR(tbl_GL[[#This Row],[Date]])</f>
        <v>2019</v>
      </c>
    </row>
    <row r="1367" spans="1:11" x14ac:dyDescent="0.35">
      <c r="A1367">
        <v>687.1</v>
      </c>
      <c r="B1367" s="24">
        <v>43486</v>
      </c>
      <c r="C1367">
        <v>1</v>
      </c>
      <c r="D1367">
        <v>30</v>
      </c>
      <c r="E1367" t="s">
        <v>80</v>
      </c>
      <c r="F1367" s="15">
        <v>-24769</v>
      </c>
      <c r="G1367" t="str">
        <f>_xlfn.XLOOKUP(tbl_GL[[#This Row],[Account_key]],tbl_COA[Account_key],tbl_COA[Class],"Not Found")</f>
        <v>Assets</v>
      </c>
      <c r="H1367" t="str">
        <f>_xlfn.XLOOKUP(tbl_GL[[#This Row],[Account_key]],tbl_COA[Account_key],tbl_COA[SubClass],"Not Found")</f>
        <v>Assets</v>
      </c>
      <c r="I1367" t="str">
        <f>_xlfn.XLOOKUP(tbl_GL[[#This Row],[Account_key]],tbl_COA[Account_key],tbl_COA[SubClass2],"Not Found")</f>
        <v>Current Assets</v>
      </c>
      <c r="J1367" t="str">
        <f>_xlfn.XLOOKUP(tbl_GL[[#This Row],[Account_key]],tbl_COA[Account_key],tbl_COA[SubAccount],,0)</f>
        <v>Trade Receivables</v>
      </c>
      <c r="K1367">
        <f>YEAR(tbl_GL[[#This Row],[Date]])</f>
        <v>2019</v>
      </c>
    </row>
    <row r="1368" spans="1:11" x14ac:dyDescent="0.35">
      <c r="A1368">
        <v>687.2</v>
      </c>
      <c r="B1368" s="24">
        <v>43486</v>
      </c>
      <c r="C1368">
        <v>1</v>
      </c>
      <c r="D1368">
        <v>10</v>
      </c>
      <c r="E1368" t="s">
        <v>80</v>
      </c>
      <c r="F1368" s="15">
        <v>24769</v>
      </c>
      <c r="G1368" t="str">
        <f>_xlfn.XLOOKUP(tbl_GL[[#This Row],[Account_key]],tbl_COA[Account_key],tbl_COA[Class],"Not Found")</f>
        <v>Assets</v>
      </c>
      <c r="H1368" t="str">
        <f>_xlfn.XLOOKUP(tbl_GL[[#This Row],[Account_key]],tbl_COA[Account_key],tbl_COA[SubClass],"Not Found")</f>
        <v>Assets</v>
      </c>
      <c r="I1368" t="str">
        <f>_xlfn.XLOOKUP(tbl_GL[[#This Row],[Account_key]],tbl_COA[Account_key],tbl_COA[SubClass2],"Not Found")</f>
        <v>Current Assets</v>
      </c>
      <c r="J1368" t="str">
        <f>_xlfn.XLOOKUP(tbl_GL[[#This Row],[Account_key]],tbl_COA[Account_key],tbl_COA[SubAccount],,0)</f>
        <v>Cash at Bank</v>
      </c>
      <c r="K1368">
        <f>YEAR(tbl_GL[[#This Row],[Date]])</f>
        <v>2019</v>
      </c>
    </row>
    <row r="1369" spans="1:11" x14ac:dyDescent="0.35">
      <c r="A1369">
        <v>688.1</v>
      </c>
      <c r="B1369" s="24">
        <v>43487</v>
      </c>
      <c r="C1369">
        <v>1</v>
      </c>
      <c r="D1369">
        <v>10</v>
      </c>
      <c r="E1369" t="s">
        <v>98</v>
      </c>
      <c r="F1369" s="15">
        <v>-4190</v>
      </c>
      <c r="G1369" t="str">
        <f>_xlfn.XLOOKUP(tbl_GL[[#This Row],[Account_key]],tbl_COA[Account_key],tbl_COA[Class],"Not Found")</f>
        <v>Assets</v>
      </c>
      <c r="H1369" t="str">
        <f>_xlfn.XLOOKUP(tbl_GL[[#This Row],[Account_key]],tbl_COA[Account_key],tbl_COA[SubClass],"Not Found")</f>
        <v>Assets</v>
      </c>
      <c r="I1369" t="str">
        <f>_xlfn.XLOOKUP(tbl_GL[[#This Row],[Account_key]],tbl_COA[Account_key],tbl_COA[SubClass2],"Not Found")</f>
        <v>Current Assets</v>
      </c>
      <c r="J1369" t="str">
        <f>_xlfn.XLOOKUP(tbl_GL[[#This Row],[Account_key]],tbl_COA[Account_key],tbl_COA[SubAccount],,0)</f>
        <v>Cash at Bank</v>
      </c>
      <c r="K1369">
        <f>YEAR(tbl_GL[[#This Row],[Date]])</f>
        <v>2019</v>
      </c>
    </row>
    <row r="1370" spans="1:11" x14ac:dyDescent="0.35">
      <c r="A1370">
        <v>688.2</v>
      </c>
      <c r="B1370" s="24">
        <v>43487</v>
      </c>
      <c r="C1370">
        <v>1</v>
      </c>
      <c r="D1370">
        <v>120</v>
      </c>
      <c r="E1370" t="s">
        <v>98</v>
      </c>
      <c r="F1370" s="15">
        <v>-4190</v>
      </c>
      <c r="G1370" t="str">
        <f>_xlfn.XLOOKUP(tbl_GL[[#This Row],[Account_key]],tbl_COA[Account_key],tbl_COA[Class],"Not Found")</f>
        <v>Liabilities and Owners Equity</v>
      </c>
      <c r="H1370" t="str">
        <f>_xlfn.XLOOKUP(tbl_GL[[#This Row],[Account_key]],tbl_COA[Account_key],tbl_COA[SubClass],"Not Found")</f>
        <v>Liabilities</v>
      </c>
      <c r="I1370" t="str">
        <f>_xlfn.XLOOKUP(tbl_GL[[#This Row],[Account_key]],tbl_COA[Account_key],tbl_COA[SubClass2],"Not Found")</f>
        <v>Current Liabilities</v>
      </c>
      <c r="J1370" t="str">
        <f>_xlfn.XLOOKUP(tbl_GL[[#This Row],[Account_key]],tbl_COA[Account_key],tbl_COA[SubAccount],,0)</f>
        <v>Accrued Expenses</v>
      </c>
      <c r="K1370">
        <f>YEAR(tbl_GL[[#This Row],[Date]])</f>
        <v>2019</v>
      </c>
    </row>
    <row r="1371" spans="1:11" x14ac:dyDescent="0.35">
      <c r="A1371">
        <v>689.1</v>
      </c>
      <c r="B1371" s="24">
        <v>43490</v>
      </c>
      <c r="C1371">
        <v>1</v>
      </c>
      <c r="D1371">
        <v>230</v>
      </c>
      <c r="E1371" t="s">
        <v>4</v>
      </c>
      <c r="F1371" s="14">
        <v>-1693</v>
      </c>
      <c r="G1371" t="str">
        <f>_xlfn.XLOOKUP(tbl_GL[[#This Row],[Account_key]],tbl_COA[Account_key],tbl_COA[Class],"Not Found")</f>
        <v>Trading account</v>
      </c>
      <c r="H1371" t="str">
        <f>_xlfn.XLOOKUP(tbl_GL[[#This Row],[Account_key]],tbl_COA[Account_key],tbl_COA[SubClass],"Not Found")</f>
        <v>Cost of Sales</v>
      </c>
      <c r="I1371" t="str">
        <f>_xlfn.XLOOKUP(tbl_GL[[#This Row],[Account_key]],tbl_COA[Account_key],tbl_COA[SubClass2],"Not Found")</f>
        <v>Cost of Sales</v>
      </c>
      <c r="J1371" t="str">
        <f>_xlfn.XLOOKUP(tbl_GL[[#This Row],[Account_key]],tbl_COA[Account_key],tbl_COA[SubAccount],,0)</f>
        <v>Cost of Sales</v>
      </c>
      <c r="K1371">
        <f>YEAR(tbl_GL[[#This Row],[Date]])</f>
        <v>2019</v>
      </c>
    </row>
    <row r="1372" spans="1:11" x14ac:dyDescent="0.35">
      <c r="A1372">
        <v>689.2</v>
      </c>
      <c r="B1372" s="24">
        <v>43490</v>
      </c>
      <c r="C1372">
        <v>1</v>
      </c>
      <c r="D1372">
        <v>60</v>
      </c>
      <c r="E1372" t="s">
        <v>4</v>
      </c>
      <c r="F1372" s="15">
        <v>-1693</v>
      </c>
      <c r="G1372" t="str">
        <f>_xlfn.XLOOKUP(tbl_GL[[#This Row],[Account_key]],tbl_COA[Account_key],tbl_COA[Class],"Not Found")</f>
        <v>Assets</v>
      </c>
      <c r="H1372" t="str">
        <f>_xlfn.XLOOKUP(tbl_GL[[#This Row],[Account_key]],tbl_COA[Account_key],tbl_COA[SubClass],"Not Found")</f>
        <v>Assets</v>
      </c>
      <c r="I1372" t="str">
        <f>_xlfn.XLOOKUP(tbl_GL[[#This Row],[Account_key]],tbl_COA[Account_key],tbl_COA[SubClass2],"Not Found")</f>
        <v>Current Assets</v>
      </c>
      <c r="J1372" t="str">
        <f>_xlfn.XLOOKUP(tbl_GL[[#This Row],[Account_key]],tbl_COA[Account_key],tbl_COA[SubAccount],,0)</f>
        <v>Inventory</v>
      </c>
      <c r="K1372">
        <f>YEAR(tbl_GL[[#This Row],[Date]])</f>
        <v>2019</v>
      </c>
    </row>
    <row r="1373" spans="1:11" x14ac:dyDescent="0.35">
      <c r="A1373">
        <v>690.1</v>
      </c>
      <c r="B1373" s="24">
        <v>43490</v>
      </c>
      <c r="C1373">
        <v>1</v>
      </c>
      <c r="D1373">
        <v>290</v>
      </c>
      <c r="E1373" t="s">
        <v>97</v>
      </c>
      <c r="F1373" s="15">
        <v>-3861</v>
      </c>
      <c r="G1373" t="str">
        <f>_xlfn.XLOOKUP(tbl_GL[[#This Row],[Account_key]],tbl_COA[Account_key],tbl_COA[Class],"Not Found")</f>
        <v>Operating account</v>
      </c>
      <c r="H1373" t="str">
        <f>_xlfn.XLOOKUP(tbl_GL[[#This Row],[Account_key]],tbl_COA[Account_key],tbl_COA[SubClass],"Not Found")</f>
        <v>Operating Expenses</v>
      </c>
      <c r="I1373" t="str">
        <f>_xlfn.XLOOKUP(tbl_GL[[#This Row],[Account_key]],tbl_COA[Account_key],tbl_COA[SubClass2],"Not Found")</f>
        <v>Administration</v>
      </c>
      <c r="J1373" t="str">
        <f>_xlfn.XLOOKUP(tbl_GL[[#This Row],[Account_key]],tbl_COA[Account_key],tbl_COA[SubAccount],,0)</f>
        <v>Travel</v>
      </c>
      <c r="K1373">
        <f>YEAR(tbl_GL[[#This Row],[Date]])</f>
        <v>2019</v>
      </c>
    </row>
    <row r="1374" spans="1:11" x14ac:dyDescent="0.35">
      <c r="A1374">
        <v>690.2</v>
      </c>
      <c r="B1374" s="24">
        <v>43490</v>
      </c>
      <c r="C1374">
        <v>1</v>
      </c>
      <c r="D1374">
        <v>120</v>
      </c>
      <c r="E1374" t="s">
        <v>97</v>
      </c>
      <c r="F1374" s="15">
        <v>3861</v>
      </c>
      <c r="G1374" t="str">
        <f>_xlfn.XLOOKUP(tbl_GL[[#This Row],[Account_key]],tbl_COA[Account_key],tbl_COA[Class],"Not Found")</f>
        <v>Liabilities and Owners Equity</v>
      </c>
      <c r="H1374" t="str">
        <f>_xlfn.XLOOKUP(tbl_GL[[#This Row],[Account_key]],tbl_COA[Account_key],tbl_COA[SubClass],"Not Found")</f>
        <v>Liabilities</v>
      </c>
      <c r="I1374" t="str">
        <f>_xlfn.XLOOKUP(tbl_GL[[#This Row],[Account_key]],tbl_COA[Account_key],tbl_COA[SubClass2],"Not Found")</f>
        <v>Current Liabilities</v>
      </c>
      <c r="J1374" t="str">
        <f>_xlfn.XLOOKUP(tbl_GL[[#This Row],[Account_key]],tbl_COA[Account_key],tbl_COA[SubAccount],,0)</f>
        <v>Accrued Expenses</v>
      </c>
      <c r="K1374">
        <f>YEAR(tbl_GL[[#This Row],[Date]])</f>
        <v>2019</v>
      </c>
    </row>
    <row r="1375" spans="1:11" x14ac:dyDescent="0.35">
      <c r="A1375">
        <v>691.1</v>
      </c>
      <c r="B1375" s="24">
        <v>43490</v>
      </c>
      <c r="C1375">
        <v>1</v>
      </c>
      <c r="D1375">
        <v>210</v>
      </c>
      <c r="E1375" t="s">
        <v>7</v>
      </c>
      <c r="F1375" s="15">
        <v>5822</v>
      </c>
      <c r="G1375" t="str">
        <f>_xlfn.XLOOKUP(tbl_GL[[#This Row],[Account_key]],tbl_COA[Account_key],tbl_COA[Class],"Not Found")</f>
        <v>Trading account</v>
      </c>
      <c r="H1375" t="str">
        <f>_xlfn.XLOOKUP(tbl_GL[[#This Row],[Account_key]],tbl_COA[Account_key],tbl_COA[SubClass],"Not Found")</f>
        <v>Sales</v>
      </c>
      <c r="I1375" t="str">
        <f>_xlfn.XLOOKUP(tbl_GL[[#This Row],[Account_key]],tbl_COA[Account_key],tbl_COA[SubClass2],"Not Found")</f>
        <v>Sales</v>
      </c>
      <c r="J1375" t="str">
        <f>_xlfn.XLOOKUP(tbl_GL[[#This Row],[Account_key]],tbl_COA[Account_key],tbl_COA[SubAccount],,0)</f>
        <v>Sales</v>
      </c>
      <c r="K1375">
        <f>YEAR(tbl_GL[[#This Row],[Date]])</f>
        <v>2019</v>
      </c>
    </row>
    <row r="1376" spans="1:11" x14ac:dyDescent="0.35">
      <c r="A1376">
        <v>691.2</v>
      </c>
      <c r="B1376" s="24">
        <v>43490</v>
      </c>
      <c r="C1376">
        <v>1</v>
      </c>
      <c r="D1376">
        <v>10</v>
      </c>
      <c r="E1376" t="s">
        <v>7</v>
      </c>
      <c r="F1376" s="15">
        <v>5822</v>
      </c>
      <c r="G1376" t="str">
        <f>_xlfn.XLOOKUP(tbl_GL[[#This Row],[Account_key]],tbl_COA[Account_key],tbl_COA[Class],"Not Found")</f>
        <v>Assets</v>
      </c>
      <c r="H1376" t="str">
        <f>_xlfn.XLOOKUP(tbl_GL[[#This Row],[Account_key]],tbl_COA[Account_key],tbl_COA[SubClass],"Not Found")</f>
        <v>Assets</v>
      </c>
      <c r="I1376" t="str">
        <f>_xlfn.XLOOKUP(tbl_GL[[#This Row],[Account_key]],tbl_COA[Account_key],tbl_COA[SubClass2],"Not Found")</f>
        <v>Current Assets</v>
      </c>
      <c r="J1376" t="str">
        <f>_xlfn.XLOOKUP(tbl_GL[[#This Row],[Account_key]],tbl_COA[Account_key],tbl_COA[SubAccount],,0)</f>
        <v>Cash at Bank</v>
      </c>
      <c r="K1376">
        <f>YEAR(tbl_GL[[#This Row],[Date]])</f>
        <v>2019</v>
      </c>
    </row>
    <row r="1377" spans="1:11" x14ac:dyDescent="0.35">
      <c r="A1377">
        <v>692.1</v>
      </c>
      <c r="B1377" s="24">
        <v>43490</v>
      </c>
      <c r="C1377">
        <v>1</v>
      </c>
      <c r="D1377">
        <v>230</v>
      </c>
      <c r="E1377" t="s">
        <v>4</v>
      </c>
      <c r="F1377" s="14">
        <v>-7029</v>
      </c>
      <c r="G1377" t="str">
        <f>_xlfn.XLOOKUP(tbl_GL[[#This Row],[Account_key]],tbl_COA[Account_key],tbl_COA[Class],"Not Found")</f>
        <v>Trading account</v>
      </c>
      <c r="H1377" t="str">
        <f>_xlfn.XLOOKUP(tbl_GL[[#This Row],[Account_key]],tbl_COA[Account_key],tbl_COA[SubClass],"Not Found")</f>
        <v>Cost of Sales</v>
      </c>
      <c r="I1377" t="str">
        <f>_xlfn.XLOOKUP(tbl_GL[[#This Row],[Account_key]],tbl_COA[Account_key],tbl_COA[SubClass2],"Not Found")</f>
        <v>Cost of Sales</v>
      </c>
      <c r="J1377" t="str">
        <f>_xlfn.XLOOKUP(tbl_GL[[#This Row],[Account_key]],tbl_COA[Account_key],tbl_COA[SubAccount],,0)</f>
        <v>Cost of Sales</v>
      </c>
      <c r="K1377">
        <f>YEAR(tbl_GL[[#This Row],[Date]])</f>
        <v>2019</v>
      </c>
    </row>
    <row r="1378" spans="1:11" x14ac:dyDescent="0.35">
      <c r="A1378">
        <v>692.2</v>
      </c>
      <c r="B1378" s="24">
        <v>43490</v>
      </c>
      <c r="C1378">
        <v>1</v>
      </c>
      <c r="D1378">
        <v>60</v>
      </c>
      <c r="E1378" t="s">
        <v>4</v>
      </c>
      <c r="F1378" s="15">
        <v>-7029</v>
      </c>
      <c r="G1378" t="str">
        <f>_xlfn.XLOOKUP(tbl_GL[[#This Row],[Account_key]],tbl_COA[Account_key],tbl_COA[Class],"Not Found")</f>
        <v>Assets</v>
      </c>
      <c r="H1378" t="str">
        <f>_xlfn.XLOOKUP(tbl_GL[[#This Row],[Account_key]],tbl_COA[Account_key],tbl_COA[SubClass],"Not Found")</f>
        <v>Assets</v>
      </c>
      <c r="I1378" t="str">
        <f>_xlfn.XLOOKUP(tbl_GL[[#This Row],[Account_key]],tbl_COA[Account_key],tbl_COA[SubClass2],"Not Found")</f>
        <v>Current Assets</v>
      </c>
      <c r="J1378" t="str">
        <f>_xlfn.XLOOKUP(tbl_GL[[#This Row],[Account_key]],tbl_COA[Account_key],tbl_COA[SubAccount],,0)</f>
        <v>Inventory</v>
      </c>
      <c r="K1378">
        <f>YEAR(tbl_GL[[#This Row],[Date]])</f>
        <v>2019</v>
      </c>
    </row>
    <row r="1379" spans="1:11" x14ac:dyDescent="0.35">
      <c r="A1379">
        <v>693.1</v>
      </c>
      <c r="B1379" s="24">
        <v>43490</v>
      </c>
      <c r="C1379">
        <v>1</v>
      </c>
      <c r="D1379">
        <v>210</v>
      </c>
      <c r="E1379" t="s">
        <v>8</v>
      </c>
      <c r="F1379" s="15">
        <v>25699</v>
      </c>
      <c r="G1379" t="str">
        <f>_xlfn.XLOOKUP(tbl_GL[[#This Row],[Account_key]],tbl_COA[Account_key],tbl_COA[Class],"Not Found")</f>
        <v>Trading account</v>
      </c>
      <c r="H1379" t="str">
        <f>_xlfn.XLOOKUP(tbl_GL[[#This Row],[Account_key]],tbl_COA[Account_key],tbl_COA[SubClass],"Not Found")</f>
        <v>Sales</v>
      </c>
      <c r="I1379" t="str">
        <f>_xlfn.XLOOKUP(tbl_GL[[#This Row],[Account_key]],tbl_COA[Account_key],tbl_COA[SubClass2],"Not Found")</f>
        <v>Sales</v>
      </c>
      <c r="J1379" t="str">
        <f>_xlfn.XLOOKUP(tbl_GL[[#This Row],[Account_key]],tbl_COA[Account_key],tbl_COA[SubAccount],,0)</f>
        <v>Sales</v>
      </c>
      <c r="K1379">
        <f>YEAR(tbl_GL[[#This Row],[Date]])</f>
        <v>2019</v>
      </c>
    </row>
    <row r="1380" spans="1:11" x14ac:dyDescent="0.35">
      <c r="A1380">
        <v>693.2</v>
      </c>
      <c r="B1380" s="24">
        <v>43490</v>
      </c>
      <c r="C1380">
        <v>1</v>
      </c>
      <c r="D1380">
        <v>30</v>
      </c>
      <c r="E1380" t="s">
        <v>8</v>
      </c>
      <c r="F1380" s="15">
        <v>25699</v>
      </c>
      <c r="G1380" t="str">
        <f>_xlfn.XLOOKUP(tbl_GL[[#This Row],[Account_key]],tbl_COA[Account_key],tbl_COA[Class],"Not Found")</f>
        <v>Assets</v>
      </c>
      <c r="H1380" t="str">
        <f>_xlfn.XLOOKUP(tbl_GL[[#This Row],[Account_key]],tbl_COA[Account_key],tbl_COA[SubClass],"Not Found")</f>
        <v>Assets</v>
      </c>
      <c r="I1380" t="str">
        <f>_xlfn.XLOOKUP(tbl_GL[[#This Row],[Account_key]],tbl_COA[Account_key],tbl_COA[SubClass2],"Not Found")</f>
        <v>Current Assets</v>
      </c>
      <c r="J1380" t="str">
        <f>_xlfn.XLOOKUP(tbl_GL[[#This Row],[Account_key]],tbl_COA[Account_key],tbl_COA[SubAccount],,0)</f>
        <v>Trade Receivables</v>
      </c>
      <c r="K1380">
        <f>YEAR(tbl_GL[[#This Row],[Date]])</f>
        <v>2019</v>
      </c>
    </row>
    <row r="1381" spans="1:11" x14ac:dyDescent="0.35">
      <c r="A1381">
        <v>694.1</v>
      </c>
      <c r="B1381" s="24">
        <v>43491</v>
      </c>
      <c r="C1381">
        <v>1</v>
      </c>
      <c r="D1381">
        <v>230</v>
      </c>
      <c r="E1381" t="s">
        <v>4</v>
      </c>
      <c r="F1381" s="14">
        <v>-1424</v>
      </c>
      <c r="G1381" t="str">
        <f>_xlfn.XLOOKUP(tbl_GL[[#This Row],[Account_key]],tbl_COA[Account_key],tbl_COA[Class],"Not Found")</f>
        <v>Trading account</v>
      </c>
      <c r="H1381" t="str">
        <f>_xlfn.XLOOKUP(tbl_GL[[#This Row],[Account_key]],tbl_COA[Account_key],tbl_COA[SubClass],"Not Found")</f>
        <v>Cost of Sales</v>
      </c>
      <c r="I1381" t="str">
        <f>_xlfn.XLOOKUP(tbl_GL[[#This Row],[Account_key]],tbl_COA[Account_key],tbl_COA[SubClass2],"Not Found")</f>
        <v>Cost of Sales</v>
      </c>
      <c r="J1381" t="str">
        <f>_xlfn.XLOOKUP(tbl_GL[[#This Row],[Account_key]],tbl_COA[Account_key],tbl_COA[SubAccount],,0)</f>
        <v>Cost of Sales</v>
      </c>
      <c r="K1381">
        <f>YEAR(tbl_GL[[#This Row],[Date]])</f>
        <v>2019</v>
      </c>
    </row>
    <row r="1382" spans="1:11" x14ac:dyDescent="0.35">
      <c r="A1382">
        <v>694.2</v>
      </c>
      <c r="B1382" s="24">
        <v>43491</v>
      </c>
      <c r="C1382">
        <v>1</v>
      </c>
      <c r="D1382">
        <v>60</v>
      </c>
      <c r="E1382" t="s">
        <v>4</v>
      </c>
      <c r="F1382" s="15">
        <v>-1424</v>
      </c>
      <c r="G1382" t="str">
        <f>_xlfn.XLOOKUP(tbl_GL[[#This Row],[Account_key]],tbl_COA[Account_key],tbl_COA[Class],"Not Found")</f>
        <v>Assets</v>
      </c>
      <c r="H1382" t="str">
        <f>_xlfn.XLOOKUP(tbl_GL[[#This Row],[Account_key]],tbl_COA[Account_key],tbl_COA[SubClass],"Not Found")</f>
        <v>Assets</v>
      </c>
      <c r="I1382" t="str">
        <f>_xlfn.XLOOKUP(tbl_GL[[#This Row],[Account_key]],tbl_COA[Account_key],tbl_COA[SubClass2],"Not Found")</f>
        <v>Current Assets</v>
      </c>
      <c r="J1382" t="str">
        <f>_xlfn.XLOOKUP(tbl_GL[[#This Row],[Account_key]],tbl_COA[Account_key],tbl_COA[SubAccount],,0)</f>
        <v>Inventory</v>
      </c>
      <c r="K1382">
        <f>YEAR(tbl_GL[[#This Row],[Date]])</f>
        <v>2019</v>
      </c>
    </row>
    <row r="1383" spans="1:11" x14ac:dyDescent="0.35">
      <c r="A1383">
        <v>695.1</v>
      </c>
      <c r="B1383" s="24">
        <v>43491</v>
      </c>
      <c r="C1383">
        <v>1</v>
      </c>
      <c r="D1383">
        <v>220</v>
      </c>
      <c r="E1383" t="s">
        <v>81</v>
      </c>
      <c r="F1383" s="15">
        <v>-4127</v>
      </c>
      <c r="G1383" t="str">
        <f>_xlfn.XLOOKUP(tbl_GL[[#This Row],[Account_key]],tbl_COA[Account_key],tbl_COA[Class],"Not Found")</f>
        <v>Trading account</v>
      </c>
      <c r="H1383" t="str">
        <f>_xlfn.XLOOKUP(tbl_GL[[#This Row],[Account_key]],tbl_COA[Account_key],tbl_COA[SubClass],"Not Found")</f>
        <v>Sales</v>
      </c>
      <c r="I1383" t="str">
        <f>_xlfn.XLOOKUP(tbl_GL[[#This Row],[Account_key]],tbl_COA[Account_key],tbl_COA[SubClass2],"Not Found")</f>
        <v>Sales</v>
      </c>
      <c r="J1383" t="str">
        <f>_xlfn.XLOOKUP(tbl_GL[[#This Row],[Account_key]],tbl_COA[Account_key],tbl_COA[SubAccount],,0)</f>
        <v>Sales Return</v>
      </c>
      <c r="K1383">
        <f>YEAR(tbl_GL[[#This Row],[Date]])</f>
        <v>2019</v>
      </c>
    </row>
    <row r="1384" spans="1:11" x14ac:dyDescent="0.35">
      <c r="A1384">
        <v>695.2</v>
      </c>
      <c r="B1384" s="24">
        <v>43491</v>
      </c>
      <c r="C1384">
        <v>1</v>
      </c>
      <c r="D1384">
        <v>20</v>
      </c>
      <c r="E1384" t="s">
        <v>81</v>
      </c>
      <c r="F1384" s="15">
        <v>-4127</v>
      </c>
      <c r="G1384" t="str">
        <f>_xlfn.XLOOKUP(tbl_GL[[#This Row],[Account_key]],tbl_COA[Account_key],tbl_COA[Class],"Not Found")</f>
        <v>Assets</v>
      </c>
      <c r="H1384" t="str">
        <f>_xlfn.XLOOKUP(tbl_GL[[#This Row],[Account_key]],tbl_COA[Account_key],tbl_COA[SubClass],"Not Found")</f>
        <v>Assets</v>
      </c>
      <c r="I1384" t="str">
        <f>_xlfn.XLOOKUP(tbl_GL[[#This Row],[Account_key]],tbl_COA[Account_key],tbl_COA[SubClass2],"Not Found")</f>
        <v>Current Assets</v>
      </c>
      <c r="J1384" t="str">
        <f>_xlfn.XLOOKUP(tbl_GL[[#This Row],[Account_key]],tbl_COA[Account_key],tbl_COA[SubAccount],,0)</f>
        <v>Cash in hand</v>
      </c>
      <c r="K1384">
        <f>YEAR(tbl_GL[[#This Row],[Date]])</f>
        <v>2019</v>
      </c>
    </row>
    <row r="1385" spans="1:11" x14ac:dyDescent="0.35">
      <c r="A1385">
        <v>696.1</v>
      </c>
      <c r="B1385" s="24">
        <v>43491</v>
      </c>
      <c r="C1385">
        <v>1</v>
      </c>
      <c r="D1385">
        <v>210</v>
      </c>
      <c r="E1385" t="s">
        <v>8</v>
      </c>
      <c r="F1385" s="15">
        <v>5209</v>
      </c>
      <c r="G1385" t="str">
        <f>_xlfn.XLOOKUP(tbl_GL[[#This Row],[Account_key]],tbl_COA[Account_key],tbl_COA[Class],"Not Found")</f>
        <v>Trading account</v>
      </c>
      <c r="H1385" t="str">
        <f>_xlfn.XLOOKUP(tbl_GL[[#This Row],[Account_key]],tbl_COA[Account_key],tbl_COA[SubClass],"Not Found")</f>
        <v>Sales</v>
      </c>
      <c r="I1385" t="str">
        <f>_xlfn.XLOOKUP(tbl_GL[[#This Row],[Account_key]],tbl_COA[Account_key],tbl_COA[SubClass2],"Not Found")</f>
        <v>Sales</v>
      </c>
      <c r="J1385" t="str">
        <f>_xlfn.XLOOKUP(tbl_GL[[#This Row],[Account_key]],tbl_COA[Account_key],tbl_COA[SubAccount],,0)</f>
        <v>Sales</v>
      </c>
      <c r="K1385">
        <f>YEAR(tbl_GL[[#This Row],[Date]])</f>
        <v>2019</v>
      </c>
    </row>
    <row r="1386" spans="1:11" x14ac:dyDescent="0.35">
      <c r="A1386">
        <v>696.2</v>
      </c>
      <c r="B1386" s="24">
        <v>43491</v>
      </c>
      <c r="C1386">
        <v>1</v>
      </c>
      <c r="D1386">
        <v>30</v>
      </c>
      <c r="E1386" t="s">
        <v>8</v>
      </c>
      <c r="F1386" s="15">
        <v>5209</v>
      </c>
      <c r="G1386" t="str">
        <f>_xlfn.XLOOKUP(tbl_GL[[#This Row],[Account_key]],tbl_COA[Account_key],tbl_COA[Class],"Not Found")</f>
        <v>Assets</v>
      </c>
      <c r="H1386" t="str">
        <f>_xlfn.XLOOKUP(tbl_GL[[#This Row],[Account_key]],tbl_COA[Account_key],tbl_COA[SubClass],"Not Found")</f>
        <v>Assets</v>
      </c>
      <c r="I1386" t="str">
        <f>_xlfn.XLOOKUP(tbl_GL[[#This Row],[Account_key]],tbl_COA[Account_key],tbl_COA[SubClass2],"Not Found")</f>
        <v>Current Assets</v>
      </c>
      <c r="J1386" t="str">
        <f>_xlfn.XLOOKUP(tbl_GL[[#This Row],[Account_key]],tbl_COA[Account_key],tbl_COA[SubAccount],,0)</f>
        <v>Trade Receivables</v>
      </c>
      <c r="K1386">
        <f>YEAR(tbl_GL[[#This Row],[Date]])</f>
        <v>2019</v>
      </c>
    </row>
    <row r="1387" spans="1:11" x14ac:dyDescent="0.35">
      <c r="A1387">
        <v>697.1</v>
      </c>
      <c r="B1387" s="24">
        <v>43494</v>
      </c>
      <c r="C1387">
        <v>1</v>
      </c>
      <c r="D1387">
        <v>230</v>
      </c>
      <c r="E1387" t="s">
        <v>4</v>
      </c>
      <c r="F1387" s="14">
        <v>-637</v>
      </c>
      <c r="G1387" t="str">
        <f>_xlfn.XLOOKUP(tbl_GL[[#This Row],[Account_key]],tbl_COA[Account_key],tbl_COA[Class],"Not Found")</f>
        <v>Trading account</v>
      </c>
      <c r="H1387" t="str">
        <f>_xlfn.XLOOKUP(tbl_GL[[#This Row],[Account_key]],tbl_COA[Account_key],tbl_COA[SubClass],"Not Found")</f>
        <v>Cost of Sales</v>
      </c>
      <c r="I1387" t="str">
        <f>_xlfn.XLOOKUP(tbl_GL[[#This Row],[Account_key]],tbl_COA[Account_key],tbl_COA[SubClass2],"Not Found")</f>
        <v>Cost of Sales</v>
      </c>
      <c r="J1387" t="str">
        <f>_xlfn.XLOOKUP(tbl_GL[[#This Row],[Account_key]],tbl_COA[Account_key],tbl_COA[SubAccount],,0)</f>
        <v>Cost of Sales</v>
      </c>
      <c r="K1387">
        <f>YEAR(tbl_GL[[#This Row],[Date]])</f>
        <v>2019</v>
      </c>
    </row>
    <row r="1388" spans="1:11" x14ac:dyDescent="0.35">
      <c r="A1388">
        <v>697.2</v>
      </c>
      <c r="B1388" s="24">
        <v>43494</v>
      </c>
      <c r="C1388">
        <v>1</v>
      </c>
      <c r="D1388">
        <v>60</v>
      </c>
      <c r="E1388" t="s">
        <v>4</v>
      </c>
      <c r="F1388" s="15">
        <v>-637</v>
      </c>
      <c r="G1388" t="str">
        <f>_xlfn.XLOOKUP(tbl_GL[[#This Row],[Account_key]],tbl_COA[Account_key],tbl_COA[Class],"Not Found")</f>
        <v>Assets</v>
      </c>
      <c r="H1388" t="str">
        <f>_xlfn.XLOOKUP(tbl_GL[[#This Row],[Account_key]],tbl_COA[Account_key],tbl_COA[SubClass],"Not Found")</f>
        <v>Assets</v>
      </c>
      <c r="I1388" t="str">
        <f>_xlfn.XLOOKUP(tbl_GL[[#This Row],[Account_key]],tbl_COA[Account_key],tbl_COA[SubClass2],"Not Found")</f>
        <v>Current Assets</v>
      </c>
      <c r="J1388" t="str">
        <f>_xlfn.XLOOKUP(tbl_GL[[#This Row],[Account_key]],tbl_COA[Account_key],tbl_COA[SubAccount],,0)</f>
        <v>Inventory</v>
      </c>
      <c r="K1388">
        <f>YEAR(tbl_GL[[#This Row],[Date]])</f>
        <v>2019</v>
      </c>
    </row>
    <row r="1389" spans="1:11" x14ac:dyDescent="0.35">
      <c r="A1389">
        <v>698.1</v>
      </c>
      <c r="B1389" s="24">
        <v>43494</v>
      </c>
      <c r="C1389">
        <v>1</v>
      </c>
      <c r="D1389">
        <v>210</v>
      </c>
      <c r="E1389" t="s">
        <v>8</v>
      </c>
      <c r="F1389" s="15">
        <v>2329</v>
      </c>
      <c r="G1389" t="str">
        <f>_xlfn.XLOOKUP(tbl_GL[[#This Row],[Account_key]],tbl_COA[Account_key],tbl_COA[Class],"Not Found")</f>
        <v>Trading account</v>
      </c>
      <c r="H1389" t="str">
        <f>_xlfn.XLOOKUP(tbl_GL[[#This Row],[Account_key]],tbl_COA[Account_key],tbl_COA[SubClass],"Not Found")</f>
        <v>Sales</v>
      </c>
      <c r="I1389" t="str">
        <f>_xlfn.XLOOKUP(tbl_GL[[#This Row],[Account_key]],tbl_COA[Account_key],tbl_COA[SubClass2],"Not Found")</f>
        <v>Sales</v>
      </c>
      <c r="J1389" t="str">
        <f>_xlfn.XLOOKUP(tbl_GL[[#This Row],[Account_key]],tbl_COA[Account_key],tbl_COA[SubAccount],,0)</f>
        <v>Sales</v>
      </c>
      <c r="K1389">
        <f>YEAR(tbl_GL[[#This Row],[Date]])</f>
        <v>2019</v>
      </c>
    </row>
    <row r="1390" spans="1:11" x14ac:dyDescent="0.35">
      <c r="A1390">
        <v>698.2</v>
      </c>
      <c r="B1390" s="24">
        <v>43494</v>
      </c>
      <c r="C1390">
        <v>1</v>
      </c>
      <c r="D1390">
        <v>30</v>
      </c>
      <c r="E1390" t="s">
        <v>8</v>
      </c>
      <c r="F1390" s="15">
        <v>2329</v>
      </c>
      <c r="G1390" t="str">
        <f>_xlfn.XLOOKUP(tbl_GL[[#This Row],[Account_key]],tbl_COA[Account_key],tbl_COA[Class],"Not Found")</f>
        <v>Assets</v>
      </c>
      <c r="H1390" t="str">
        <f>_xlfn.XLOOKUP(tbl_GL[[#This Row],[Account_key]],tbl_COA[Account_key],tbl_COA[SubClass],"Not Found")</f>
        <v>Assets</v>
      </c>
      <c r="I1390" t="str">
        <f>_xlfn.XLOOKUP(tbl_GL[[#This Row],[Account_key]],tbl_COA[Account_key],tbl_COA[SubClass2],"Not Found")</f>
        <v>Current Assets</v>
      </c>
      <c r="J1390" t="str">
        <f>_xlfn.XLOOKUP(tbl_GL[[#This Row],[Account_key]],tbl_COA[Account_key],tbl_COA[SubAccount],,0)</f>
        <v>Trade Receivables</v>
      </c>
      <c r="K1390">
        <f>YEAR(tbl_GL[[#This Row],[Date]])</f>
        <v>2019</v>
      </c>
    </row>
    <row r="1391" spans="1:11" x14ac:dyDescent="0.35">
      <c r="A1391">
        <v>699.1</v>
      </c>
      <c r="B1391" s="24">
        <v>43494</v>
      </c>
      <c r="C1391">
        <v>1</v>
      </c>
      <c r="D1391">
        <v>30</v>
      </c>
      <c r="E1391" t="s">
        <v>80</v>
      </c>
      <c r="F1391" s="15">
        <v>-26170</v>
      </c>
      <c r="G1391" t="str">
        <f>_xlfn.XLOOKUP(tbl_GL[[#This Row],[Account_key]],tbl_COA[Account_key],tbl_COA[Class],"Not Found")</f>
        <v>Assets</v>
      </c>
      <c r="H1391" t="str">
        <f>_xlfn.XLOOKUP(tbl_GL[[#This Row],[Account_key]],tbl_COA[Account_key],tbl_COA[SubClass],"Not Found")</f>
        <v>Assets</v>
      </c>
      <c r="I1391" t="str">
        <f>_xlfn.XLOOKUP(tbl_GL[[#This Row],[Account_key]],tbl_COA[Account_key],tbl_COA[SubClass2],"Not Found")</f>
        <v>Current Assets</v>
      </c>
      <c r="J1391" t="str">
        <f>_xlfn.XLOOKUP(tbl_GL[[#This Row],[Account_key]],tbl_COA[Account_key],tbl_COA[SubAccount],,0)</f>
        <v>Trade Receivables</v>
      </c>
      <c r="K1391">
        <f>YEAR(tbl_GL[[#This Row],[Date]])</f>
        <v>2019</v>
      </c>
    </row>
    <row r="1392" spans="1:11" x14ac:dyDescent="0.35">
      <c r="A1392">
        <v>699.2</v>
      </c>
      <c r="B1392" s="24">
        <v>43494</v>
      </c>
      <c r="C1392">
        <v>1</v>
      </c>
      <c r="D1392">
        <v>10</v>
      </c>
      <c r="E1392" t="s">
        <v>80</v>
      </c>
      <c r="F1392" s="15">
        <v>26170</v>
      </c>
      <c r="G1392" t="str">
        <f>_xlfn.XLOOKUP(tbl_GL[[#This Row],[Account_key]],tbl_COA[Account_key],tbl_COA[Class],"Not Found")</f>
        <v>Assets</v>
      </c>
      <c r="H1392" t="str">
        <f>_xlfn.XLOOKUP(tbl_GL[[#This Row],[Account_key]],tbl_COA[Account_key],tbl_COA[SubClass],"Not Found")</f>
        <v>Assets</v>
      </c>
      <c r="I1392" t="str">
        <f>_xlfn.XLOOKUP(tbl_GL[[#This Row],[Account_key]],tbl_COA[Account_key],tbl_COA[SubClass2],"Not Found")</f>
        <v>Current Assets</v>
      </c>
      <c r="J1392" t="str">
        <f>_xlfn.XLOOKUP(tbl_GL[[#This Row],[Account_key]],tbl_COA[Account_key],tbl_COA[SubAccount],,0)</f>
        <v>Cash at Bank</v>
      </c>
      <c r="K1392">
        <f>YEAR(tbl_GL[[#This Row],[Date]])</f>
        <v>2019</v>
      </c>
    </row>
    <row r="1393" spans="1:11" x14ac:dyDescent="0.35">
      <c r="A1393">
        <v>700.1</v>
      </c>
      <c r="B1393" s="24">
        <v>43495</v>
      </c>
      <c r="C1393">
        <v>1</v>
      </c>
      <c r="D1393">
        <v>310</v>
      </c>
      <c r="E1393" t="s">
        <v>97</v>
      </c>
      <c r="F1393" s="15">
        <v>-4617</v>
      </c>
      <c r="G1393" t="str">
        <f>_xlfn.XLOOKUP(tbl_GL[[#This Row],[Account_key]],tbl_COA[Account_key],tbl_COA[Class],"Not Found")</f>
        <v>Operating account</v>
      </c>
      <c r="H1393" t="str">
        <f>_xlfn.XLOOKUP(tbl_GL[[#This Row],[Account_key]],tbl_COA[Account_key],tbl_COA[SubClass],"Not Found")</f>
        <v>Operating Expenses</v>
      </c>
      <c r="I1393" t="str">
        <f>_xlfn.XLOOKUP(tbl_GL[[#This Row],[Account_key]],tbl_COA[Account_key],tbl_COA[SubClass2],"Not Found")</f>
        <v>Administration</v>
      </c>
      <c r="J1393" t="str">
        <f>_xlfn.XLOOKUP(tbl_GL[[#This Row],[Account_key]],tbl_COA[Account_key],tbl_COA[SubAccount],,0)</f>
        <v>Office Supplies</v>
      </c>
      <c r="K1393">
        <f>YEAR(tbl_GL[[#This Row],[Date]])</f>
        <v>2019</v>
      </c>
    </row>
    <row r="1394" spans="1:11" x14ac:dyDescent="0.35">
      <c r="A1394">
        <v>700.2</v>
      </c>
      <c r="B1394" s="24">
        <v>43495</v>
      </c>
      <c r="C1394">
        <v>1</v>
      </c>
      <c r="D1394">
        <v>120</v>
      </c>
      <c r="E1394" t="s">
        <v>97</v>
      </c>
      <c r="F1394" s="15">
        <v>4617</v>
      </c>
      <c r="G1394" t="str">
        <f>_xlfn.XLOOKUP(tbl_GL[[#This Row],[Account_key]],tbl_COA[Account_key],tbl_COA[Class],"Not Found")</f>
        <v>Liabilities and Owners Equity</v>
      </c>
      <c r="H1394" t="str">
        <f>_xlfn.XLOOKUP(tbl_GL[[#This Row],[Account_key]],tbl_COA[Account_key],tbl_COA[SubClass],"Not Found")</f>
        <v>Liabilities</v>
      </c>
      <c r="I1394" t="str">
        <f>_xlfn.XLOOKUP(tbl_GL[[#This Row],[Account_key]],tbl_COA[Account_key],tbl_COA[SubClass2],"Not Found")</f>
        <v>Current Liabilities</v>
      </c>
      <c r="J1394" t="str">
        <f>_xlfn.XLOOKUP(tbl_GL[[#This Row],[Account_key]],tbl_COA[Account_key],tbl_COA[SubAccount],,0)</f>
        <v>Accrued Expenses</v>
      </c>
      <c r="K1394">
        <f>YEAR(tbl_GL[[#This Row],[Date]])</f>
        <v>2019</v>
      </c>
    </row>
    <row r="1395" spans="1:11" x14ac:dyDescent="0.35">
      <c r="A1395">
        <v>701.1</v>
      </c>
      <c r="B1395" s="24">
        <v>43495</v>
      </c>
      <c r="C1395">
        <v>1</v>
      </c>
      <c r="D1395">
        <v>10</v>
      </c>
      <c r="E1395" t="s">
        <v>98</v>
      </c>
      <c r="F1395" s="15">
        <v>-4949</v>
      </c>
      <c r="G1395" t="str">
        <f>_xlfn.XLOOKUP(tbl_GL[[#This Row],[Account_key]],tbl_COA[Account_key],tbl_COA[Class],"Not Found")</f>
        <v>Assets</v>
      </c>
      <c r="H1395" t="str">
        <f>_xlfn.XLOOKUP(tbl_GL[[#This Row],[Account_key]],tbl_COA[Account_key],tbl_COA[SubClass],"Not Found")</f>
        <v>Assets</v>
      </c>
      <c r="I1395" t="str">
        <f>_xlfn.XLOOKUP(tbl_GL[[#This Row],[Account_key]],tbl_COA[Account_key],tbl_COA[SubClass2],"Not Found")</f>
        <v>Current Assets</v>
      </c>
      <c r="J1395" t="str">
        <f>_xlfn.XLOOKUP(tbl_GL[[#This Row],[Account_key]],tbl_COA[Account_key],tbl_COA[SubAccount],,0)</f>
        <v>Cash at Bank</v>
      </c>
      <c r="K1395">
        <f>YEAR(tbl_GL[[#This Row],[Date]])</f>
        <v>2019</v>
      </c>
    </row>
    <row r="1396" spans="1:11" x14ac:dyDescent="0.35">
      <c r="A1396">
        <v>701.2</v>
      </c>
      <c r="B1396" s="24">
        <v>43495</v>
      </c>
      <c r="C1396">
        <v>1</v>
      </c>
      <c r="D1396">
        <v>120</v>
      </c>
      <c r="E1396" t="s">
        <v>98</v>
      </c>
      <c r="F1396" s="15">
        <v>-4949</v>
      </c>
      <c r="G1396" t="str">
        <f>_xlfn.XLOOKUP(tbl_GL[[#This Row],[Account_key]],tbl_COA[Account_key],tbl_COA[Class],"Not Found")</f>
        <v>Liabilities and Owners Equity</v>
      </c>
      <c r="H1396" t="str">
        <f>_xlfn.XLOOKUP(tbl_GL[[#This Row],[Account_key]],tbl_COA[Account_key],tbl_COA[SubClass],"Not Found")</f>
        <v>Liabilities</v>
      </c>
      <c r="I1396" t="str">
        <f>_xlfn.XLOOKUP(tbl_GL[[#This Row],[Account_key]],tbl_COA[Account_key],tbl_COA[SubClass2],"Not Found")</f>
        <v>Current Liabilities</v>
      </c>
      <c r="J1396" t="str">
        <f>_xlfn.XLOOKUP(tbl_GL[[#This Row],[Account_key]],tbl_COA[Account_key],tbl_COA[SubAccount],,0)</f>
        <v>Accrued Expenses</v>
      </c>
      <c r="K1396">
        <f>YEAR(tbl_GL[[#This Row],[Date]])</f>
        <v>2019</v>
      </c>
    </row>
    <row r="1397" spans="1:11" x14ac:dyDescent="0.35">
      <c r="A1397">
        <v>702.1</v>
      </c>
      <c r="B1397" s="24">
        <v>43496</v>
      </c>
      <c r="C1397">
        <v>1</v>
      </c>
      <c r="D1397">
        <v>10</v>
      </c>
      <c r="E1397" t="s">
        <v>110</v>
      </c>
      <c r="F1397" s="15">
        <v>101</v>
      </c>
      <c r="G1397" t="str">
        <f>_xlfn.XLOOKUP(tbl_GL[[#This Row],[Account_key]],tbl_COA[Account_key],tbl_COA[Class],"Not Found")</f>
        <v>Assets</v>
      </c>
      <c r="H1397" t="str">
        <f>_xlfn.XLOOKUP(tbl_GL[[#This Row],[Account_key]],tbl_COA[Account_key],tbl_COA[SubClass],"Not Found")</f>
        <v>Assets</v>
      </c>
      <c r="I1397" t="str">
        <f>_xlfn.XLOOKUP(tbl_GL[[#This Row],[Account_key]],tbl_COA[Account_key],tbl_COA[SubClass2],"Not Found")</f>
        <v>Current Assets</v>
      </c>
      <c r="J1397" t="str">
        <f>_xlfn.XLOOKUP(tbl_GL[[#This Row],[Account_key]],tbl_COA[Account_key],tbl_COA[SubAccount],,0)</f>
        <v>Cash at Bank</v>
      </c>
      <c r="K1397">
        <f>YEAR(tbl_GL[[#This Row],[Date]])</f>
        <v>2019</v>
      </c>
    </row>
    <row r="1398" spans="1:11" x14ac:dyDescent="0.35">
      <c r="A1398">
        <v>702.2</v>
      </c>
      <c r="B1398" s="24">
        <v>43496</v>
      </c>
      <c r="C1398">
        <v>1</v>
      </c>
      <c r="D1398">
        <v>430</v>
      </c>
      <c r="E1398" t="s">
        <v>110</v>
      </c>
      <c r="F1398" s="15">
        <v>101</v>
      </c>
      <c r="G1398" t="str">
        <f>_xlfn.XLOOKUP(tbl_GL[[#This Row],[Account_key]],tbl_COA[Account_key],tbl_COA[Class],"Not Found")</f>
        <v>Non-operating</v>
      </c>
      <c r="H1398" t="str">
        <f>_xlfn.XLOOKUP(tbl_GL[[#This Row],[Account_key]],tbl_COA[Account_key],tbl_COA[SubClass],"Not Found")</f>
        <v>Exchange Loss/Gain</v>
      </c>
      <c r="I1398" t="str">
        <f>_xlfn.XLOOKUP(tbl_GL[[#This Row],[Account_key]],tbl_COA[Account_key],tbl_COA[SubClass2],"Not Found")</f>
        <v>Exchange Loss/Gain</v>
      </c>
      <c r="J1398" t="str">
        <f>_xlfn.XLOOKUP(tbl_GL[[#This Row],[Account_key]],tbl_COA[Account_key],tbl_COA[SubAccount],,0)</f>
        <v>Exchange Loss/Gain</v>
      </c>
      <c r="K1398">
        <f>YEAR(tbl_GL[[#This Row],[Date]])</f>
        <v>2019</v>
      </c>
    </row>
    <row r="1399" spans="1:11" x14ac:dyDescent="0.35">
      <c r="A1399">
        <v>703.1</v>
      </c>
      <c r="B1399" s="24">
        <v>43496</v>
      </c>
      <c r="C1399">
        <v>1</v>
      </c>
      <c r="D1399">
        <v>10</v>
      </c>
      <c r="E1399" t="s">
        <v>113</v>
      </c>
      <c r="F1399" s="15">
        <v>434</v>
      </c>
      <c r="G1399" t="str">
        <f>_xlfn.XLOOKUP(tbl_GL[[#This Row],[Account_key]],tbl_COA[Account_key],tbl_COA[Class],"Not Found")</f>
        <v>Assets</v>
      </c>
      <c r="H1399" t="str">
        <f>_xlfn.XLOOKUP(tbl_GL[[#This Row],[Account_key]],tbl_COA[Account_key],tbl_COA[SubClass],"Not Found")</f>
        <v>Assets</v>
      </c>
      <c r="I1399" t="str">
        <f>_xlfn.XLOOKUP(tbl_GL[[#This Row],[Account_key]],tbl_COA[Account_key],tbl_COA[SubClass2],"Not Found")</f>
        <v>Current Assets</v>
      </c>
      <c r="J1399" t="str">
        <f>_xlfn.XLOOKUP(tbl_GL[[#This Row],[Account_key]],tbl_COA[Account_key],tbl_COA[SubAccount],,0)</f>
        <v>Cash at Bank</v>
      </c>
      <c r="K1399">
        <f>YEAR(tbl_GL[[#This Row],[Date]])</f>
        <v>2019</v>
      </c>
    </row>
    <row r="1400" spans="1:11" x14ac:dyDescent="0.35">
      <c r="A1400">
        <v>703.2</v>
      </c>
      <c r="B1400" s="24">
        <v>43496</v>
      </c>
      <c r="C1400">
        <v>1</v>
      </c>
      <c r="D1400">
        <v>410</v>
      </c>
      <c r="E1400" t="s">
        <v>113</v>
      </c>
      <c r="F1400" s="15">
        <v>434</v>
      </c>
      <c r="G1400" t="str">
        <f>_xlfn.XLOOKUP(tbl_GL[[#This Row],[Account_key]],tbl_COA[Account_key],tbl_COA[Class],"Not Found")</f>
        <v>Non-operating</v>
      </c>
      <c r="H1400" t="str">
        <f>_xlfn.XLOOKUP(tbl_GL[[#This Row],[Account_key]],tbl_COA[Account_key],tbl_COA[SubClass],"Not Found")</f>
        <v>Interest Income</v>
      </c>
      <c r="I1400" t="str">
        <f>_xlfn.XLOOKUP(tbl_GL[[#This Row],[Account_key]],tbl_COA[Account_key],tbl_COA[SubClass2],"Not Found")</f>
        <v>Interest Income</v>
      </c>
      <c r="J1400" t="str">
        <f>_xlfn.XLOOKUP(tbl_GL[[#This Row],[Account_key]],tbl_COA[Account_key],tbl_COA[SubAccount],,0)</f>
        <v>Interest Income</v>
      </c>
      <c r="K1400">
        <f>YEAR(tbl_GL[[#This Row],[Date]])</f>
        <v>2019</v>
      </c>
    </row>
    <row r="1401" spans="1:11" x14ac:dyDescent="0.35">
      <c r="A1401">
        <v>704.1</v>
      </c>
      <c r="B1401" s="24">
        <v>43496</v>
      </c>
      <c r="C1401">
        <v>1</v>
      </c>
      <c r="D1401">
        <v>400</v>
      </c>
      <c r="E1401" t="s">
        <v>104</v>
      </c>
      <c r="F1401" s="15">
        <v>-500</v>
      </c>
      <c r="G1401" t="str">
        <f>_xlfn.XLOOKUP(tbl_GL[[#This Row],[Account_key]],tbl_COA[Account_key],tbl_COA[Class],"Not Found")</f>
        <v>Operating account</v>
      </c>
      <c r="H1401" t="str">
        <f>_xlfn.XLOOKUP(tbl_GL[[#This Row],[Account_key]],tbl_COA[Account_key],tbl_COA[SubClass],"Not Found")</f>
        <v>Depreciation &amp; Amortization</v>
      </c>
      <c r="I1401" t="str">
        <f>_xlfn.XLOOKUP(tbl_GL[[#This Row],[Account_key]],tbl_COA[Account_key],tbl_COA[SubClass2],"Not Found")</f>
        <v>Amortization</v>
      </c>
      <c r="J1401" t="str">
        <f>_xlfn.XLOOKUP(tbl_GL[[#This Row],[Account_key]],tbl_COA[Account_key],tbl_COA[SubAccount],,0)</f>
        <v>Amortization of Intangible Assets</v>
      </c>
      <c r="K1401">
        <f>YEAR(tbl_GL[[#This Row],[Date]])</f>
        <v>2019</v>
      </c>
    </row>
    <row r="1402" spans="1:11" x14ac:dyDescent="0.35">
      <c r="A1402">
        <v>704.2</v>
      </c>
      <c r="B1402" s="24">
        <v>43496</v>
      </c>
      <c r="C1402">
        <v>1</v>
      </c>
      <c r="D1402">
        <v>100</v>
      </c>
      <c r="E1402" t="s">
        <v>104</v>
      </c>
      <c r="F1402" s="15">
        <v>-500</v>
      </c>
      <c r="G1402" t="str">
        <f>_xlfn.XLOOKUP(tbl_GL[[#This Row],[Account_key]],tbl_COA[Account_key],tbl_COA[Class],"Not Found")</f>
        <v>Assets</v>
      </c>
      <c r="H1402" t="str">
        <f>_xlfn.XLOOKUP(tbl_GL[[#This Row],[Account_key]],tbl_COA[Account_key],tbl_COA[SubClass],"Not Found")</f>
        <v>Assets</v>
      </c>
      <c r="I1402" t="str">
        <f>_xlfn.XLOOKUP(tbl_GL[[#This Row],[Account_key]],tbl_COA[Account_key],tbl_COA[SubClass2],"Not Found")</f>
        <v>Non-Current Assets</v>
      </c>
      <c r="J1402" t="str">
        <f>_xlfn.XLOOKUP(tbl_GL[[#This Row],[Account_key]],tbl_COA[Account_key],tbl_COA[SubAccount],,0)</f>
        <v>Patents and trademarks</v>
      </c>
      <c r="K1402">
        <f>YEAR(tbl_GL[[#This Row],[Date]])</f>
        <v>2019</v>
      </c>
    </row>
    <row r="1403" spans="1:11" x14ac:dyDescent="0.35">
      <c r="A1403">
        <v>705.1</v>
      </c>
      <c r="B1403" s="24">
        <v>43496</v>
      </c>
      <c r="C1403">
        <v>1</v>
      </c>
      <c r="D1403">
        <v>440</v>
      </c>
      <c r="E1403" t="s">
        <v>112</v>
      </c>
      <c r="F1403" s="15">
        <v>-600</v>
      </c>
      <c r="G1403" t="str">
        <f>_xlfn.XLOOKUP(tbl_GL[[#This Row],[Account_key]],tbl_COA[Account_key],tbl_COA[Class],"Not Found")</f>
        <v>Interest &amp; Tax</v>
      </c>
      <c r="H1403" t="str">
        <f>_xlfn.XLOOKUP(tbl_GL[[#This Row],[Account_key]],tbl_COA[Account_key],tbl_COA[SubClass],"Not Found")</f>
        <v>Interest Expense</v>
      </c>
      <c r="I1403" t="str">
        <f>_xlfn.XLOOKUP(tbl_GL[[#This Row],[Account_key]],tbl_COA[Account_key],tbl_COA[SubClass2],"Not Found")</f>
        <v>Interest Expense</v>
      </c>
      <c r="J1403" t="str">
        <f>_xlfn.XLOOKUP(tbl_GL[[#This Row],[Account_key]],tbl_COA[Account_key],tbl_COA[SubAccount],,0)</f>
        <v>Interest Expense</v>
      </c>
      <c r="K1403">
        <f>YEAR(tbl_GL[[#This Row],[Date]])</f>
        <v>2019</v>
      </c>
    </row>
    <row r="1404" spans="1:11" x14ac:dyDescent="0.35">
      <c r="A1404">
        <v>705.2</v>
      </c>
      <c r="B1404" s="24">
        <v>43496</v>
      </c>
      <c r="C1404">
        <v>1</v>
      </c>
      <c r="D1404">
        <v>121</v>
      </c>
      <c r="E1404" t="s">
        <v>112</v>
      </c>
      <c r="F1404" s="15">
        <v>600</v>
      </c>
      <c r="G1404" t="str">
        <f>_xlfn.XLOOKUP(tbl_GL[[#This Row],[Account_key]],tbl_COA[Account_key],tbl_COA[Class],"Not Found")</f>
        <v>Liabilities and Owners Equity</v>
      </c>
      <c r="H1404" t="str">
        <f>_xlfn.XLOOKUP(tbl_GL[[#This Row],[Account_key]],tbl_COA[Account_key],tbl_COA[SubClass],"Not Found")</f>
        <v>Liabilities</v>
      </c>
      <c r="I1404" t="str">
        <f>_xlfn.XLOOKUP(tbl_GL[[#This Row],[Account_key]],tbl_COA[Account_key],tbl_COA[SubClass2],"Not Found")</f>
        <v>Current Liabilities</v>
      </c>
      <c r="J1404" t="str">
        <f>_xlfn.XLOOKUP(tbl_GL[[#This Row],[Account_key]],tbl_COA[Account_key],tbl_COA[SubAccount],,0)</f>
        <v>Interest Payable</v>
      </c>
      <c r="K1404">
        <f>YEAR(tbl_GL[[#This Row],[Date]])</f>
        <v>2019</v>
      </c>
    </row>
    <row r="1405" spans="1:11" x14ac:dyDescent="0.35">
      <c r="A1405">
        <v>706.1</v>
      </c>
      <c r="B1405" s="24">
        <v>43496</v>
      </c>
      <c r="C1405">
        <v>1</v>
      </c>
      <c r="D1405">
        <v>450</v>
      </c>
      <c r="E1405" s="1" t="s">
        <v>108</v>
      </c>
      <c r="F1405" s="15">
        <v>-992</v>
      </c>
      <c r="G1405" t="str">
        <f>_xlfn.XLOOKUP(tbl_GL[[#This Row],[Account_key]],tbl_COA[Account_key],tbl_COA[Class],"Not Found")</f>
        <v>Interest &amp; Tax</v>
      </c>
      <c r="H1405" t="str">
        <f>_xlfn.XLOOKUP(tbl_GL[[#This Row],[Account_key]],tbl_COA[Account_key],tbl_COA[SubClass],"Not Found")</f>
        <v>Taxation</v>
      </c>
      <c r="I1405" t="str">
        <f>_xlfn.XLOOKUP(tbl_GL[[#This Row],[Account_key]],tbl_COA[Account_key],tbl_COA[SubClass2],"Not Found")</f>
        <v>Taxation</v>
      </c>
      <c r="J1405" t="str">
        <f>_xlfn.XLOOKUP(tbl_GL[[#This Row],[Account_key]],tbl_COA[Account_key],tbl_COA[SubAccount],,0)</f>
        <v>Taxation</v>
      </c>
      <c r="K1405">
        <f>YEAR(tbl_GL[[#This Row],[Date]])</f>
        <v>2019</v>
      </c>
    </row>
    <row r="1406" spans="1:11" x14ac:dyDescent="0.35">
      <c r="A1406">
        <v>706.2</v>
      </c>
      <c r="B1406" s="24">
        <v>43496</v>
      </c>
      <c r="C1406">
        <v>1</v>
      </c>
      <c r="D1406">
        <v>122</v>
      </c>
      <c r="E1406" s="1" t="s">
        <v>108</v>
      </c>
      <c r="F1406" s="15">
        <v>992</v>
      </c>
      <c r="G1406" t="str">
        <f>_xlfn.XLOOKUP(tbl_GL[[#This Row],[Account_key]],tbl_COA[Account_key],tbl_COA[Class],"Not Found")</f>
        <v>Liabilities and Owners Equity</v>
      </c>
      <c r="H1406" t="str">
        <f>_xlfn.XLOOKUP(tbl_GL[[#This Row],[Account_key]],tbl_COA[Account_key],tbl_COA[SubClass],"Not Found")</f>
        <v>Liabilities</v>
      </c>
      <c r="I1406" t="str">
        <f>_xlfn.XLOOKUP(tbl_GL[[#This Row],[Account_key]],tbl_COA[Account_key],tbl_COA[SubClass2],"Not Found")</f>
        <v>Current Liabilities</v>
      </c>
      <c r="J1406" t="str">
        <f>_xlfn.XLOOKUP(tbl_GL[[#This Row],[Account_key]],tbl_COA[Account_key],tbl_COA[SubAccount],,0)</f>
        <v>Tax payable</v>
      </c>
      <c r="K1406">
        <f>YEAR(tbl_GL[[#This Row],[Date]])</f>
        <v>2019</v>
      </c>
    </row>
    <row r="1407" spans="1:11" x14ac:dyDescent="0.35">
      <c r="A1407">
        <v>707.1</v>
      </c>
      <c r="B1407" s="24">
        <v>43496</v>
      </c>
      <c r="C1407">
        <v>1</v>
      </c>
      <c r="D1407">
        <v>240</v>
      </c>
      <c r="E1407" t="s">
        <v>56</v>
      </c>
      <c r="F1407" s="15">
        <v>-7500</v>
      </c>
      <c r="G1407" t="str">
        <f>_xlfn.XLOOKUP(tbl_GL[[#This Row],[Account_key]],tbl_COA[Account_key],tbl_COA[Class],"Not Found")</f>
        <v>Operating account</v>
      </c>
      <c r="H1407" t="str">
        <f>_xlfn.XLOOKUP(tbl_GL[[#This Row],[Account_key]],tbl_COA[Account_key],tbl_COA[SubClass],"Not Found")</f>
        <v>Operating Expenses</v>
      </c>
      <c r="I1407" t="str">
        <f>_xlfn.XLOOKUP(tbl_GL[[#This Row],[Account_key]],tbl_COA[Account_key],tbl_COA[SubClass2],"Not Found")</f>
        <v>Sales &amp; Distribution</v>
      </c>
      <c r="J1407" t="str">
        <f>_xlfn.XLOOKUP(tbl_GL[[#This Row],[Account_key]],tbl_COA[Account_key],tbl_COA[SubAccount],,0)</f>
        <v>Salaries</v>
      </c>
      <c r="K1407">
        <f>YEAR(tbl_GL[[#This Row],[Date]])</f>
        <v>2019</v>
      </c>
    </row>
    <row r="1408" spans="1:11" x14ac:dyDescent="0.35">
      <c r="A1408">
        <v>707.2</v>
      </c>
      <c r="B1408" s="24">
        <v>43496</v>
      </c>
      <c r="C1408">
        <v>1</v>
      </c>
      <c r="D1408">
        <v>10</v>
      </c>
      <c r="E1408" t="s">
        <v>56</v>
      </c>
      <c r="F1408" s="15">
        <v>-7500</v>
      </c>
      <c r="G1408" t="str">
        <f>_xlfn.XLOOKUP(tbl_GL[[#This Row],[Account_key]],tbl_COA[Account_key],tbl_COA[Class],"Not Found")</f>
        <v>Assets</v>
      </c>
      <c r="H1408" t="str">
        <f>_xlfn.XLOOKUP(tbl_GL[[#This Row],[Account_key]],tbl_COA[Account_key],tbl_COA[SubClass],"Not Found")</f>
        <v>Assets</v>
      </c>
      <c r="I1408" t="str">
        <f>_xlfn.XLOOKUP(tbl_GL[[#This Row],[Account_key]],tbl_COA[Account_key],tbl_COA[SubClass2],"Not Found")</f>
        <v>Current Assets</v>
      </c>
      <c r="J1408" t="str">
        <f>_xlfn.XLOOKUP(tbl_GL[[#This Row],[Account_key]],tbl_COA[Account_key],tbl_COA[SubAccount],,0)</f>
        <v>Cash at Bank</v>
      </c>
      <c r="K1408">
        <f>YEAR(tbl_GL[[#This Row],[Date]])</f>
        <v>2019</v>
      </c>
    </row>
    <row r="1409" spans="1:11" x14ac:dyDescent="0.35">
      <c r="A1409">
        <v>708.1</v>
      </c>
      <c r="B1409" s="24">
        <v>43496</v>
      </c>
      <c r="C1409">
        <v>1</v>
      </c>
      <c r="D1409">
        <v>380</v>
      </c>
      <c r="E1409" t="s">
        <v>101</v>
      </c>
      <c r="F1409" s="14">
        <v>-14000</v>
      </c>
      <c r="G1409" t="str">
        <f>_xlfn.XLOOKUP(tbl_GL[[#This Row],[Account_key]],tbl_COA[Account_key],tbl_COA[Class],"Not Found")</f>
        <v>Operating account</v>
      </c>
      <c r="H1409" t="str">
        <f>_xlfn.XLOOKUP(tbl_GL[[#This Row],[Account_key]],tbl_COA[Account_key],tbl_COA[SubClass],"Not Found")</f>
        <v>Depreciation &amp; Amortization</v>
      </c>
      <c r="I1409" t="str">
        <f>_xlfn.XLOOKUP(tbl_GL[[#This Row],[Account_key]],tbl_COA[Account_key],tbl_COA[SubClass2],"Not Found")</f>
        <v>Depreciation</v>
      </c>
      <c r="J1409" t="str">
        <f>_xlfn.XLOOKUP(tbl_GL[[#This Row],[Account_key]],tbl_COA[Account_key],tbl_COA[SubAccount],,0)</f>
        <v>Equipment</v>
      </c>
      <c r="K1409">
        <f>YEAR(tbl_GL[[#This Row],[Date]])</f>
        <v>2019</v>
      </c>
    </row>
    <row r="1410" spans="1:11" x14ac:dyDescent="0.35">
      <c r="A1410">
        <v>708.2</v>
      </c>
      <c r="B1410" s="24">
        <v>43496</v>
      </c>
      <c r="C1410">
        <v>1</v>
      </c>
      <c r="D1410">
        <v>90</v>
      </c>
      <c r="E1410" t="s">
        <v>101</v>
      </c>
      <c r="F1410" s="14">
        <v>-14000</v>
      </c>
      <c r="G1410" t="str">
        <f>_xlfn.XLOOKUP(tbl_GL[[#This Row],[Account_key]],tbl_COA[Account_key],tbl_COA[Class],"Not Found")</f>
        <v>Assets</v>
      </c>
      <c r="H1410" t="str">
        <f>_xlfn.XLOOKUP(tbl_GL[[#This Row],[Account_key]],tbl_COA[Account_key],tbl_COA[SubClass],"Not Found")</f>
        <v>Assets</v>
      </c>
      <c r="I1410" t="str">
        <f>_xlfn.XLOOKUP(tbl_GL[[#This Row],[Account_key]],tbl_COA[Account_key],tbl_COA[SubClass2],"Not Found")</f>
        <v>Non-Current Assets</v>
      </c>
      <c r="J1410" t="str">
        <f>_xlfn.XLOOKUP(tbl_GL[[#This Row],[Account_key]],tbl_COA[Account_key],tbl_COA[SubAccount],,0)</f>
        <v>Office Furniture &amp; Equipment</v>
      </c>
      <c r="K1410">
        <f>YEAR(tbl_GL[[#This Row],[Date]])</f>
        <v>2019</v>
      </c>
    </row>
    <row r="1411" spans="1:11" x14ac:dyDescent="0.35">
      <c r="A1411">
        <v>710.1</v>
      </c>
      <c r="B1411" s="24">
        <v>43497</v>
      </c>
      <c r="C1411">
        <v>1</v>
      </c>
      <c r="D1411">
        <v>300</v>
      </c>
      <c r="E1411" t="s">
        <v>99</v>
      </c>
      <c r="F1411" s="15">
        <v>-227</v>
      </c>
      <c r="G1411" t="str">
        <f>_xlfn.XLOOKUP(tbl_GL[[#This Row],[Account_key]],tbl_COA[Account_key],tbl_COA[Class],"Not Found")</f>
        <v>Operating account</v>
      </c>
      <c r="H1411" t="str">
        <f>_xlfn.XLOOKUP(tbl_GL[[#This Row],[Account_key]],tbl_COA[Account_key],tbl_COA[SubClass],"Not Found")</f>
        <v>Operating Expenses</v>
      </c>
      <c r="I1411" t="str">
        <f>_xlfn.XLOOKUP(tbl_GL[[#This Row],[Account_key]],tbl_COA[Account_key],tbl_COA[SubClass2],"Not Found")</f>
        <v>Administration</v>
      </c>
      <c r="J1411" t="str">
        <f>_xlfn.XLOOKUP(tbl_GL[[#This Row],[Account_key]],tbl_COA[Account_key],tbl_COA[SubAccount],,0)</f>
        <v>Entertainment</v>
      </c>
      <c r="K1411">
        <f>YEAR(tbl_GL[[#This Row],[Date]])</f>
        <v>2019</v>
      </c>
    </row>
    <row r="1412" spans="1:11" x14ac:dyDescent="0.35">
      <c r="A1412">
        <v>710.2</v>
      </c>
      <c r="B1412" s="24">
        <v>43497</v>
      </c>
      <c r="C1412">
        <v>1</v>
      </c>
      <c r="D1412">
        <v>20</v>
      </c>
      <c r="E1412" t="s">
        <v>99</v>
      </c>
      <c r="F1412" s="15">
        <v>-227</v>
      </c>
      <c r="G1412" t="str">
        <f>_xlfn.XLOOKUP(tbl_GL[[#This Row],[Account_key]],tbl_COA[Account_key],tbl_COA[Class],"Not Found")</f>
        <v>Assets</v>
      </c>
      <c r="H1412" t="str">
        <f>_xlfn.XLOOKUP(tbl_GL[[#This Row],[Account_key]],tbl_COA[Account_key],tbl_COA[SubClass],"Not Found")</f>
        <v>Assets</v>
      </c>
      <c r="I1412" t="str">
        <f>_xlfn.XLOOKUP(tbl_GL[[#This Row],[Account_key]],tbl_COA[Account_key],tbl_COA[SubClass2],"Not Found")</f>
        <v>Current Assets</v>
      </c>
      <c r="J1412" t="str">
        <f>_xlfn.XLOOKUP(tbl_GL[[#This Row],[Account_key]],tbl_COA[Account_key],tbl_COA[SubAccount],,0)</f>
        <v>Cash in hand</v>
      </c>
      <c r="K1412">
        <f>YEAR(tbl_GL[[#This Row],[Date]])</f>
        <v>2019</v>
      </c>
    </row>
    <row r="1413" spans="1:11" x14ac:dyDescent="0.35">
      <c r="A1413">
        <v>711.1</v>
      </c>
      <c r="B1413" s="24">
        <v>43497</v>
      </c>
      <c r="C1413">
        <v>1</v>
      </c>
      <c r="D1413">
        <v>60</v>
      </c>
      <c r="E1413" t="s">
        <v>84</v>
      </c>
      <c r="F1413" s="15">
        <v>36000</v>
      </c>
      <c r="G1413" t="str">
        <f>_xlfn.XLOOKUP(tbl_GL[[#This Row],[Account_key]],tbl_COA[Account_key],tbl_COA[Class],"Not Found")</f>
        <v>Assets</v>
      </c>
      <c r="H1413" t="str">
        <f>_xlfn.XLOOKUP(tbl_GL[[#This Row],[Account_key]],tbl_COA[Account_key],tbl_COA[SubClass],"Not Found")</f>
        <v>Assets</v>
      </c>
      <c r="I1413" t="str">
        <f>_xlfn.XLOOKUP(tbl_GL[[#This Row],[Account_key]],tbl_COA[Account_key],tbl_COA[SubClass2],"Not Found")</f>
        <v>Current Assets</v>
      </c>
      <c r="J1413" t="str">
        <f>_xlfn.XLOOKUP(tbl_GL[[#This Row],[Account_key]],tbl_COA[Account_key],tbl_COA[SubAccount],,0)</f>
        <v>Inventory</v>
      </c>
      <c r="K1413">
        <f>YEAR(tbl_GL[[#This Row],[Date]])</f>
        <v>2019</v>
      </c>
    </row>
    <row r="1414" spans="1:11" x14ac:dyDescent="0.35">
      <c r="A1414">
        <v>711.2</v>
      </c>
      <c r="B1414" s="24">
        <v>43497</v>
      </c>
      <c r="C1414">
        <v>1</v>
      </c>
      <c r="D1414">
        <v>110</v>
      </c>
      <c r="E1414" t="s">
        <v>84</v>
      </c>
      <c r="F1414" s="15">
        <v>36000</v>
      </c>
      <c r="G1414" t="str">
        <f>_xlfn.XLOOKUP(tbl_GL[[#This Row],[Account_key]],tbl_COA[Account_key],tbl_COA[Class],"Not Found")</f>
        <v>Liabilities and Owners Equity</v>
      </c>
      <c r="H1414" t="str">
        <f>_xlfn.XLOOKUP(tbl_GL[[#This Row],[Account_key]],tbl_COA[Account_key],tbl_COA[SubClass],"Not Found")</f>
        <v>Liabilities</v>
      </c>
      <c r="I1414" t="str">
        <f>_xlfn.XLOOKUP(tbl_GL[[#This Row],[Account_key]],tbl_COA[Account_key],tbl_COA[SubClass2],"Not Found")</f>
        <v>Current Liabilities</v>
      </c>
      <c r="J1414" t="str">
        <f>_xlfn.XLOOKUP(tbl_GL[[#This Row],[Account_key]],tbl_COA[Account_key],tbl_COA[SubAccount],,0)</f>
        <v>Trade Payables</v>
      </c>
      <c r="K1414">
        <f>YEAR(tbl_GL[[#This Row],[Date]])</f>
        <v>2019</v>
      </c>
    </row>
    <row r="1415" spans="1:11" x14ac:dyDescent="0.35">
      <c r="A1415">
        <v>712.1</v>
      </c>
      <c r="B1415" s="24">
        <v>43499</v>
      </c>
      <c r="C1415">
        <v>1</v>
      </c>
      <c r="D1415">
        <v>290</v>
      </c>
      <c r="E1415" t="s">
        <v>97</v>
      </c>
      <c r="F1415" s="15">
        <v>-4193</v>
      </c>
      <c r="G1415" t="str">
        <f>_xlfn.XLOOKUP(tbl_GL[[#This Row],[Account_key]],tbl_COA[Account_key],tbl_COA[Class],"Not Found")</f>
        <v>Operating account</v>
      </c>
      <c r="H1415" t="str">
        <f>_xlfn.XLOOKUP(tbl_GL[[#This Row],[Account_key]],tbl_COA[Account_key],tbl_COA[SubClass],"Not Found")</f>
        <v>Operating Expenses</v>
      </c>
      <c r="I1415" t="str">
        <f>_xlfn.XLOOKUP(tbl_GL[[#This Row],[Account_key]],tbl_COA[Account_key],tbl_COA[SubClass2],"Not Found")</f>
        <v>Administration</v>
      </c>
      <c r="J1415" t="str">
        <f>_xlfn.XLOOKUP(tbl_GL[[#This Row],[Account_key]],tbl_COA[Account_key],tbl_COA[SubAccount],,0)</f>
        <v>Travel</v>
      </c>
      <c r="K1415">
        <f>YEAR(tbl_GL[[#This Row],[Date]])</f>
        <v>2019</v>
      </c>
    </row>
    <row r="1416" spans="1:11" x14ac:dyDescent="0.35">
      <c r="A1416">
        <v>712.2</v>
      </c>
      <c r="B1416" s="24">
        <v>43499</v>
      </c>
      <c r="C1416">
        <v>1</v>
      </c>
      <c r="D1416">
        <v>120</v>
      </c>
      <c r="E1416" t="s">
        <v>97</v>
      </c>
      <c r="F1416" s="15">
        <v>4193</v>
      </c>
      <c r="G1416" t="str">
        <f>_xlfn.XLOOKUP(tbl_GL[[#This Row],[Account_key]],tbl_COA[Account_key],tbl_COA[Class],"Not Found")</f>
        <v>Liabilities and Owners Equity</v>
      </c>
      <c r="H1416" t="str">
        <f>_xlfn.XLOOKUP(tbl_GL[[#This Row],[Account_key]],tbl_COA[Account_key],tbl_COA[SubClass],"Not Found")</f>
        <v>Liabilities</v>
      </c>
      <c r="I1416" t="str">
        <f>_xlfn.XLOOKUP(tbl_GL[[#This Row],[Account_key]],tbl_COA[Account_key],tbl_COA[SubClass2],"Not Found")</f>
        <v>Current Liabilities</v>
      </c>
      <c r="J1416" t="str">
        <f>_xlfn.XLOOKUP(tbl_GL[[#This Row],[Account_key]],tbl_COA[Account_key],tbl_COA[SubAccount],,0)</f>
        <v>Accrued Expenses</v>
      </c>
      <c r="K1416">
        <f>YEAR(tbl_GL[[#This Row],[Date]])</f>
        <v>2019</v>
      </c>
    </row>
    <row r="1417" spans="1:11" x14ac:dyDescent="0.35">
      <c r="A1417">
        <v>713.1</v>
      </c>
      <c r="B1417" s="24">
        <v>43502</v>
      </c>
      <c r="C1417">
        <v>1</v>
      </c>
      <c r="D1417">
        <v>230</v>
      </c>
      <c r="E1417" t="s">
        <v>4</v>
      </c>
      <c r="F1417" s="14">
        <v>-1665</v>
      </c>
      <c r="G1417" t="str">
        <f>_xlfn.XLOOKUP(tbl_GL[[#This Row],[Account_key]],tbl_COA[Account_key],tbl_COA[Class],"Not Found")</f>
        <v>Trading account</v>
      </c>
      <c r="H1417" t="str">
        <f>_xlfn.XLOOKUP(tbl_GL[[#This Row],[Account_key]],tbl_COA[Account_key],tbl_COA[SubClass],"Not Found")</f>
        <v>Cost of Sales</v>
      </c>
      <c r="I1417" t="str">
        <f>_xlfn.XLOOKUP(tbl_GL[[#This Row],[Account_key]],tbl_COA[Account_key],tbl_COA[SubClass2],"Not Found")</f>
        <v>Cost of Sales</v>
      </c>
      <c r="J1417" t="str">
        <f>_xlfn.XLOOKUP(tbl_GL[[#This Row],[Account_key]],tbl_COA[Account_key],tbl_COA[SubAccount],,0)</f>
        <v>Cost of Sales</v>
      </c>
      <c r="K1417">
        <f>YEAR(tbl_GL[[#This Row],[Date]])</f>
        <v>2019</v>
      </c>
    </row>
    <row r="1418" spans="1:11" x14ac:dyDescent="0.35">
      <c r="A1418">
        <v>713.2</v>
      </c>
      <c r="B1418" s="24">
        <v>43502</v>
      </c>
      <c r="C1418">
        <v>1</v>
      </c>
      <c r="D1418">
        <v>60</v>
      </c>
      <c r="E1418" t="s">
        <v>4</v>
      </c>
      <c r="F1418" s="15">
        <v>-1665</v>
      </c>
      <c r="G1418" t="str">
        <f>_xlfn.XLOOKUP(tbl_GL[[#This Row],[Account_key]],tbl_COA[Account_key],tbl_COA[Class],"Not Found")</f>
        <v>Assets</v>
      </c>
      <c r="H1418" t="str">
        <f>_xlfn.XLOOKUP(tbl_GL[[#This Row],[Account_key]],tbl_COA[Account_key],tbl_COA[SubClass],"Not Found")</f>
        <v>Assets</v>
      </c>
      <c r="I1418" t="str">
        <f>_xlfn.XLOOKUP(tbl_GL[[#This Row],[Account_key]],tbl_COA[Account_key],tbl_COA[SubClass2],"Not Found")</f>
        <v>Current Assets</v>
      </c>
      <c r="J1418" t="str">
        <f>_xlfn.XLOOKUP(tbl_GL[[#This Row],[Account_key]],tbl_COA[Account_key],tbl_COA[SubAccount],,0)</f>
        <v>Inventory</v>
      </c>
      <c r="K1418">
        <f>YEAR(tbl_GL[[#This Row],[Date]])</f>
        <v>2019</v>
      </c>
    </row>
    <row r="1419" spans="1:11" x14ac:dyDescent="0.35">
      <c r="A1419">
        <v>714.1</v>
      </c>
      <c r="B1419" s="24">
        <v>43502</v>
      </c>
      <c r="C1419">
        <v>1</v>
      </c>
      <c r="D1419">
        <v>350</v>
      </c>
      <c r="E1419" t="s">
        <v>97</v>
      </c>
      <c r="F1419" s="15">
        <v>-3987</v>
      </c>
      <c r="G1419" t="str">
        <f>_xlfn.XLOOKUP(tbl_GL[[#This Row],[Account_key]],tbl_COA[Account_key],tbl_COA[Class],"Not Found")</f>
        <v>Operating account</v>
      </c>
      <c r="H1419" t="str">
        <f>_xlfn.XLOOKUP(tbl_GL[[#This Row],[Account_key]],tbl_COA[Account_key],tbl_COA[SubClass],"Not Found")</f>
        <v>Operating Expenses</v>
      </c>
      <c r="I1419" t="str">
        <f>_xlfn.XLOOKUP(tbl_GL[[#This Row],[Account_key]],tbl_COA[Account_key],tbl_COA[SubClass2],"Not Found")</f>
        <v>Administration</v>
      </c>
      <c r="J1419" t="str">
        <f>_xlfn.XLOOKUP(tbl_GL[[#This Row],[Account_key]],tbl_COA[Account_key],tbl_COA[SubAccount],,0)</f>
        <v>Other Expenses</v>
      </c>
      <c r="K1419">
        <f>YEAR(tbl_GL[[#This Row],[Date]])</f>
        <v>2019</v>
      </c>
    </row>
    <row r="1420" spans="1:11" x14ac:dyDescent="0.35">
      <c r="A1420">
        <v>714.2</v>
      </c>
      <c r="B1420" s="24">
        <v>43502</v>
      </c>
      <c r="C1420">
        <v>1</v>
      </c>
      <c r="D1420">
        <v>120</v>
      </c>
      <c r="E1420" t="s">
        <v>97</v>
      </c>
      <c r="F1420" s="15">
        <v>3987</v>
      </c>
      <c r="G1420" t="str">
        <f>_xlfn.XLOOKUP(tbl_GL[[#This Row],[Account_key]],tbl_COA[Account_key],tbl_COA[Class],"Not Found")</f>
        <v>Liabilities and Owners Equity</v>
      </c>
      <c r="H1420" t="str">
        <f>_xlfn.XLOOKUP(tbl_GL[[#This Row],[Account_key]],tbl_COA[Account_key],tbl_COA[SubClass],"Not Found")</f>
        <v>Liabilities</v>
      </c>
      <c r="I1420" t="str">
        <f>_xlfn.XLOOKUP(tbl_GL[[#This Row],[Account_key]],tbl_COA[Account_key],tbl_COA[SubClass2],"Not Found")</f>
        <v>Current Liabilities</v>
      </c>
      <c r="J1420" t="str">
        <f>_xlfn.XLOOKUP(tbl_GL[[#This Row],[Account_key]],tbl_COA[Account_key],tbl_COA[SubAccount],,0)</f>
        <v>Accrued Expenses</v>
      </c>
      <c r="K1420">
        <f>YEAR(tbl_GL[[#This Row],[Date]])</f>
        <v>2019</v>
      </c>
    </row>
    <row r="1421" spans="1:11" x14ac:dyDescent="0.35">
      <c r="A1421">
        <v>715.1</v>
      </c>
      <c r="B1421" s="24">
        <v>43502</v>
      </c>
      <c r="C1421">
        <v>1</v>
      </c>
      <c r="D1421">
        <v>210</v>
      </c>
      <c r="E1421" t="s">
        <v>7</v>
      </c>
      <c r="F1421" s="15">
        <v>5730</v>
      </c>
      <c r="G1421" t="str">
        <f>_xlfn.XLOOKUP(tbl_GL[[#This Row],[Account_key]],tbl_COA[Account_key],tbl_COA[Class],"Not Found")</f>
        <v>Trading account</v>
      </c>
      <c r="H1421" t="str">
        <f>_xlfn.XLOOKUP(tbl_GL[[#This Row],[Account_key]],tbl_COA[Account_key],tbl_COA[SubClass],"Not Found")</f>
        <v>Sales</v>
      </c>
      <c r="I1421" t="str">
        <f>_xlfn.XLOOKUP(tbl_GL[[#This Row],[Account_key]],tbl_COA[Account_key],tbl_COA[SubClass2],"Not Found")</f>
        <v>Sales</v>
      </c>
      <c r="J1421" t="str">
        <f>_xlfn.XLOOKUP(tbl_GL[[#This Row],[Account_key]],tbl_COA[Account_key],tbl_COA[SubAccount],,0)</f>
        <v>Sales</v>
      </c>
      <c r="K1421">
        <f>YEAR(tbl_GL[[#This Row],[Date]])</f>
        <v>2019</v>
      </c>
    </row>
    <row r="1422" spans="1:11" x14ac:dyDescent="0.35">
      <c r="A1422">
        <v>715.2</v>
      </c>
      <c r="B1422" s="24">
        <v>43502</v>
      </c>
      <c r="C1422">
        <v>1</v>
      </c>
      <c r="D1422">
        <v>10</v>
      </c>
      <c r="E1422" t="s">
        <v>7</v>
      </c>
      <c r="F1422" s="15">
        <v>5730</v>
      </c>
      <c r="G1422" t="str">
        <f>_xlfn.XLOOKUP(tbl_GL[[#This Row],[Account_key]],tbl_COA[Account_key],tbl_COA[Class],"Not Found")</f>
        <v>Assets</v>
      </c>
      <c r="H1422" t="str">
        <f>_xlfn.XLOOKUP(tbl_GL[[#This Row],[Account_key]],tbl_COA[Account_key],tbl_COA[SubClass],"Not Found")</f>
        <v>Assets</v>
      </c>
      <c r="I1422" t="str">
        <f>_xlfn.XLOOKUP(tbl_GL[[#This Row],[Account_key]],tbl_COA[Account_key],tbl_COA[SubClass2],"Not Found")</f>
        <v>Current Assets</v>
      </c>
      <c r="J1422" t="str">
        <f>_xlfn.XLOOKUP(tbl_GL[[#This Row],[Account_key]],tbl_COA[Account_key],tbl_COA[SubAccount],,0)</f>
        <v>Cash at Bank</v>
      </c>
      <c r="K1422">
        <f>YEAR(tbl_GL[[#This Row],[Date]])</f>
        <v>2019</v>
      </c>
    </row>
    <row r="1423" spans="1:11" x14ac:dyDescent="0.35">
      <c r="A1423">
        <v>716.1</v>
      </c>
      <c r="B1423" s="24">
        <v>43502</v>
      </c>
      <c r="C1423">
        <v>1</v>
      </c>
      <c r="D1423">
        <v>230</v>
      </c>
      <c r="E1423" t="s">
        <v>4</v>
      </c>
      <c r="F1423" s="14">
        <v>-6671</v>
      </c>
      <c r="G1423" t="str">
        <f>_xlfn.XLOOKUP(tbl_GL[[#This Row],[Account_key]],tbl_COA[Account_key],tbl_COA[Class],"Not Found")</f>
        <v>Trading account</v>
      </c>
      <c r="H1423" t="str">
        <f>_xlfn.XLOOKUP(tbl_GL[[#This Row],[Account_key]],tbl_COA[Account_key],tbl_COA[SubClass],"Not Found")</f>
        <v>Cost of Sales</v>
      </c>
      <c r="I1423" t="str">
        <f>_xlfn.XLOOKUP(tbl_GL[[#This Row],[Account_key]],tbl_COA[Account_key],tbl_COA[SubClass2],"Not Found")</f>
        <v>Cost of Sales</v>
      </c>
      <c r="J1423" t="str">
        <f>_xlfn.XLOOKUP(tbl_GL[[#This Row],[Account_key]],tbl_COA[Account_key],tbl_COA[SubAccount],,0)</f>
        <v>Cost of Sales</v>
      </c>
      <c r="K1423">
        <f>YEAR(tbl_GL[[#This Row],[Date]])</f>
        <v>2019</v>
      </c>
    </row>
    <row r="1424" spans="1:11" x14ac:dyDescent="0.35">
      <c r="A1424">
        <v>716.2</v>
      </c>
      <c r="B1424" s="24">
        <v>43502</v>
      </c>
      <c r="C1424">
        <v>1</v>
      </c>
      <c r="D1424">
        <v>60</v>
      </c>
      <c r="E1424" t="s">
        <v>4</v>
      </c>
      <c r="F1424" s="15">
        <v>-6671</v>
      </c>
      <c r="G1424" t="str">
        <f>_xlfn.XLOOKUP(tbl_GL[[#This Row],[Account_key]],tbl_COA[Account_key],tbl_COA[Class],"Not Found")</f>
        <v>Assets</v>
      </c>
      <c r="H1424" t="str">
        <f>_xlfn.XLOOKUP(tbl_GL[[#This Row],[Account_key]],tbl_COA[Account_key],tbl_COA[SubClass],"Not Found")</f>
        <v>Assets</v>
      </c>
      <c r="I1424" t="str">
        <f>_xlfn.XLOOKUP(tbl_GL[[#This Row],[Account_key]],tbl_COA[Account_key],tbl_COA[SubClass2],"Not Found")</f>
        <v>Current Assets</v>
      </c>
      <c r="J1424" t="str">
        <f>_xlfn.XLOOKUP(tbl_GL[[#This Row],[Account_key]],tbl_COA[Account_key],tbl_COA[SubAccount],,0)</f>
        <v>Inventory</v>
      </c>
      <c r="K1424">
        <f>YEAR(tbl_GL[[#This Row],[Date]])</f>
        <v>2019</v>
      </c>
    </row>
    <row r="1425" spans="1:11" x14ac:dyDescent="0.35">
      <c r="A1425">
        <v>717.1</v>
      </c>
      <c r="B1425" s="24">
        <v>43502</v>
      </c>
      <c r="C1425">
        <v>1</v>
      </c>
      <c r="D1425">
        <v>210</v>
      </c>
      <c r="E1425" t="s">
        <v>8</v>
      </c>
      <c r="F1425" s="15">
        <v>24392</v>
      </c>
      <c r="G1425" t="str">
        <f>_xlfn.XLOOKUP(tbl_GL[[#This Row],[Account_key]],tbl_COA[Account_key],tbl_COA[Class],"Not Found")</f>
        <v>Trading account</v>
      </c>
      <c r="H1425" t="str">
        <f>_xlfn.XLOOKUP(tbl_GL[[#This Row],[Account_key]],tbl_COA[Account_key],tbl_COA[SubClass],"Not Found")</f>
        <v>Sales</v>
      </c>
      <c r="I1425" t="str">
        <f>_xlfn.XLOOKUP(tbl_GL[[#This Row],[Account_key]],tbl_COA[Account_key],tbl_COA[SubClass2],"Not Found")</f>
        <v>Sales</v>
      </c>
      <c r="J1425" t="str">
        <f>_xlfn.XLOOKUP(tbl_GL[[#This Row],[Account_key]],tbl_COA[Account_key],tbl_COA[SubAccount],,0)</f>
        <v>Sales</v>
      </c>
      <c r="K1425">
        <f>YEAR(tbl_GL[[#This Row],[Date]])</f>
        <v>2019</v>
      </c>
    </row>
    <row r="1426" spans="1:11" x14ac:dyDescent="0.35">
      <c r="A1426">
        <v>717.2</v>
      </c>
      <c r="B1426" s="24">
        <v>43502</v>
      </c>
      <c r="C1426">
        <v>1</v>
      </c>
      <c r="D1426">
        <v>30</v>
      </c>
      <c r="E1426" t="s">
        <v>8</v>
      </c>
      <c r="F1426" s="15">
        <v>24392</v>
      </c>
      <c r="G1426" t="str">
        <f>_xlfn.XLOOKUP(tbl_GL[[#This Row],[Account_key]],tbl_COA[Account_key],tbl_COA[Class],"Not Found")</f>
        <v>Assets</v>
      </c>
      <c r="H1426" t="str">
        <f>_xlfn.XLOOKUP(tbl_GL[[#This Row],[Account_key]],tbl_COA[Account_key],tbl_COA[SubClass],"Not Found")</f>
        <v>Assets</v>
      </c>
      <c r="I1426" t="str">
        <f>_xlfn.XLOOKUP(tbl_GL[[#This Row],[Account_key]],tbl_COA[Account_key],tbl_COA[SubClass2],"Not Found")</f>
        <v>Current Assets</v>
      </c>
      <c r="J1426" t="str">
        <f>_xlfn.XLOOKUP(tbl_GL[[#This Row],[Account_key]],tbl_COA[Account_key],tbl_COA[SubAccount],,0)</f>
        <v>Trade Receivables</v>
      </c>
      <c r="K1426">
        <f>YEAR(tbl_GL[[#This Row],[Date]])</f>
        <v>2019</v>
      </c>
    </row>
    <row r="1427" spans="1:11" x14ac:dyDescent="0.35">
      <c r="A1427">
        <v>718.1</v>
      </c>
      <c r="B1427" s="24">
        <v>43503</v>
      </c>
      <c r="C1427">
        <v>1</v>
      </c>
      <c r="D1427">
        <v>10</v>
      </c>
      <c r="E1427" t="s">
        <v>98</v>
      </c>
      <c r="F1427" s="15">
        <v>-4179</v>
      </c>
      <c r="G1427" t="str">
        <f>_xlfn.XLOOKUP(tbl_GL[[#This Row],[Account_key]],tbl_COA[Account_key],tbl_COA[Class],"Not Found")</f>
        <v>Assets</v>
      </c>
      <c r="H1427" t="str">
        <f>_xlfn.XLOOKUP(tbl_GL[[#This Row],[Account_key]],tbl_COA[Account_key],tbl_COA[SubClass],"Not Found")</f>
        <v>Assets</v>
      </c>
      <c r="I1427" t="str">
        <f>_xlfn.XLOOKUP(tbl_GL[[#This Row],[Account_key]],tbl_COA[Account_key],tbl_COA[SubClass2],"Not Found")</f>
        <v>Current Assets</v>
      </c>
      <c r="J1427" t="str">
        <f>_xlfn.XLOOKUP(tbl_GL[[#This Row],[Account_key]],tbl_COA[Account_key],tbl_COA[SubAccount],,0)</f>
        <v>Cash at Bank</v>
      </c>
      <c r="K1427">
        <f>YEAR(tbl_GL[[#This Row],[Date]])</f>
        <v>2019</v>
      </c>
    </row>
    <row r="1428" spans="1:11" x14ac:dyDescent="0.35">
      <c r="A1428">
        <v>718.2</v>
      </c>
      <c r="B1428" s="24">
        <v>43503</v>
      </c>
      <c r="C1428">
        <v>1</v>
      </c>
      <c r="D1428">
        <v>120</v>
      </c>
      <c r="E1428" t="s">
        <v>98</v>
      </c>
      <c r="F1428" s="15">
        <v>-4179</v>
      </c>
      <c r="G1428" t="str">
        <f>_xlfn.XLOOKUP(tbl_GL[[#This Row],[Account_key]],tbl_COA[Account_key],tbl_COA[Class],"Not Found")</f>
        <v>Liabilities and Owners Equity</v>
      </c>
      <c r="H1428" t="str">
        <f>_xlfn.XLOOKUP(tbl_GL[[#This Row],[Account_key]],tbl_COA[Account_key],tbl_COA[SubClass],"Not Found")</f>
        <v>Liabilities</v>
      </c>
      <c r="I1428" t="str">
        <f>_xlfn.XLOOKUP(tbl_GL[[#This Row],[Account_key]],tbl_COA[Account_key],tbl_COA[SubClass2],"Not Found")</f>
        <v>Current Liabilities</v>
      </c>
      <c r="J1428" t="str">
        <f>_xlfn.XLOOKUP(tbl_GL[[#This Row],[Account_key]],tbl_COA[Account_key],tbl_COA[SubAccount],,0)</f>
        <v>Accrued Expenses</v>
      </c>
      <c r="K1428">
        <f>YEAR(tbl_GL[[#This Row],[Date]])</f>
        <v>2019</v>
      </c>
    </row>
    <row r="1429" spans="1:11" x14ac:dyDescent="0.35">
      <c r="A1429">
        <v>719.1</v>
      </c>
      <c r="B1429" s="24">
        <v>43503</v>
      </c>
      <c r="C1429">
        <v>1</v>
      </c>
      <c r="D1429">
        <v>10</v>
      </c>
      <c r="E1429" t="s">
        <v>98</v>
      </c>
      <c r="F1429" s="15">
        <v>-5250</v>
      </c>
      <c r="G1429" t="str">
        <f>_xlfn.XLOOKUP(tbl_GL[[#This Row],[Account_key]],tbl_COA[Account_key],tbl_COA[Class],"Not Found")</f>
        <v>Assets</v>
      </c>
      <c r="H1429" t="str">
        <f>_xlfn.XLOOKUP(tbl_GL[[#This Row],[Account_key]],tbl_COA[Account_key],tbl_COA[SubClass],"Not Found")</f>
        <v>Assets</v>
      </c>
      <c r="I1429" t="str">
        <f>_xlfn.XLOOKUP(tbl_GL[[#This Row],[Account_key]],tbl_COA[Account_key],tbl_COA[SubClass2],"Not Found")</f>
        <v>Current Assets</v>
      </c>
      <c r="J1429" t="str">
        <f>_xlfn.XLOOKUP(tbl_GL[[#This Row],[Account_key]],tbl_COA[Account_key],tbl_COA[SubAccount],,0)</f>
        <v>Cash at Bank</v>
      </c>
      <c r="K1429">
        <f>YEAR(tbl_GL[[#This Row],[Date]])</f>
        <v>2019</v>
      </c>
    </row>
    <row r="1430" spans="1:11" x14ac:dyDescent="0.35">
      <c r="A1430">
        <v>719.2</v>
      </c>
      <c r="B1430" s="24">
        <v>43503</v>
      </c>
      <c r="C1430">
        <v>1</v>
      </c>
      <c r="D1430">
        <v>120</v>
      </c>
      <c r="E1430" t="s">
        <v>98</v>
      </c>
      <c r="F1430" s="15">
        <v>-5250</v>
      </c>
      <c r="G1430" t="str">
        <f>_xlfn.XLOOKUP(tbl_GL[[#This Row],[Account_key]],tbl_COA[Account_key],tbl_COA[Class],"Not Found")</f>
        <v>Liabilities and Owners Equity</v>
      </c>
      <c r="H1430" t="str">
        <f>_xlfn.XLOOKUP(tbl_GL[[#This Row],[Account_key]],tbl_COA[Account_key],tbl_COA[SubClass],"Not Found")</f>
        <v>Liabilities</v>
      </c>
      <c r="I1430" t="str">
        <f>_xlfn.XLOOKUP(tbl_GL[[#This Row],[Account_key]],tbl_COA[Account_key],tbl_COA[SubClass2],"Not Found")</f>
        <v>Current Liabilities</v>
      </c>
      <c r="J1430" t="str">
        <f>_xlfn.XLOOKUP(tbl_GL[[#This Row],[Account_key]],tbl_COA[Account_key],tbl_COA[SubAccount],,0)</f>
        <v>Accrued Expenses</v>
      </c>
      <c r="K1430">
        <f>YEAR(tbl_GL[[#This Row],[Date]])</f>
        <v>2019</v>
      </c>
    </row>
    <row r="1431" spans="1:11" x14ac:dyDescent="0.35">
      <c r="A1431">
        <v>720.1</v>
      </c>
      <c r="B1431" s="24">
        <v>43504</v>
      </c>
      <c r="C1431">
        <v>1</v>
      </c>
      <c r="D1431">
        <v>260</v>
      </c>
      <c r="E1431" t="s">
        <v>97</v>
      </c>
      <c r="F1431" s="15">
        <v>-3701</v>
      </c>
      <c r="G1431" t="str">
        <f>_xlfn.XLOOKUP(tbl_GL[[#This Row],[Account_key]],tbl_COA[Account_key],tbl_COA[Class],"Not Found")</f>
        <v>Operating account</v>
      </c>
      <c r="H1431" t="str">
        <f>_xlfn.XLOOKUP(tbl_GL[[#This Row],[Account_key]],tbl_COA[Account_key],tbl_COA[SubClass],"Not Found")</f>
        <v>Operating Expenses</v>
      </c>
      <c r="I1431" t="str">
        <f>_xlfn.XLOOKUP(tbl_GL[[#This Row],[Account_key]],tbl_COA[Account_key],tbl_COA[SubClass2],"Not Found")</f>
        <v>Marketing</v>
      </c>
      <c r="J1431" t="str">
        <f>_xlfn.XLOOKUP(tbl_GL[[#This Row],[Account_key]],tbl_COA[Account_key],tbl_COA[SubAccount],,0)</f>
        <v>Commissions</v>
      </c>
      <c r="K1431">
        <f>YEAR(tbl_GL[[#This Row],[Date]])</f>
        <v>2019</v>
      </c>
    </row>
    <row r="1432" spans="1:11" x14ac:dyDescent="0.35">
      <c r="A1432">
        <v>720.2</v>
      </c>
      <c r="B1432" s="24">
        <v>43504</v>
      </c>
      <c r="C1432">
        <v>1</v>
      </c>
      <c r="D1432">
        <v>120</v>
      </c>
      <c r="E1432" t="s">
        <v>97</v>
      </c>
      <c r="F1432" s="15">
        <v>3701</v>
      </c>
      <c r="G1432" t="str">
        <f>_xlfn.XLOOKUP(tbl_GL[[#This Row],[Account_key]],tbl_COA[Account_key],tbl_COA[Class],"Not Found")</f>
        <v>Liabilities and Owners Equity</v>
      </c>
      <c r="H1432" t="str">
        <f>_xlfn.XLOOKUP(tbl_GL[[#This Row],[Account_key]],tbl_COA[Account_key],tbl_COA[SubClass],"Not Found")</f>
        <v>Liabilities</v>
      </c>
      <c r="I1432" t="str">
        <f>_xlfn.XLOOKUP(tbl_GL[[#This Row],[Account_key]],tbl_COA[Account_key],tbl_COA[SubClass2],"Not Found")</f>
        <v>Current Liabilities</v>
      </c>
      <c r="J1432" t="str">
        <f>_xlfn.XLOOKUP(tbl_GL[[#This Row],[Account_key]],tbl_COA[Account_key],tbl_COA[SubAccount],,0)</f>
        <v>Accrued Expenses</v>
      </c>
      <c r="K1432">
        <f>YEAR(tbl_GL[[#This Row],[Date]])</f>
        <v>2019</v>
      </c>
    </row>
    <row r="1433" spans="1:11" x14ac:dyDescent="0.35">
      <c r="A1433">
        <v>721.1</v>
      </c>
      <c r="B1433" s="24">
        <v>43507</v>
      </c>
      <c r="C1433">
        <v>1</v>
      </c>
      <c r="D1433">
        <v>260</v>
      </c>
      <c r="E1433" t="s">
        <v>97</v>
      </c>
      <c r="F1433" s="15">
        <v>-3866</v>
      </c>
      <c r="G1433" t="str">
        <f>_xlfn.XLOOKUP(tbl_GL[[#This Row],[Account_key]],tbl_COA[Account_key],tbl_COA[Class],"Not Found")</f>
        <v>Operating account</v>
      </c>
      <c r="H1433" t="str">
        <f>_xlfn.XLOOKUP(tbl_GL[[#This Row],[Account_key]],tbl_COA[Account_key],tbl_COA[SubClass],"Not Found")</f>
        <v>Operating Expenses</v>
      </c>
      <c r="I1433" t="str">
        <f>_xlfn.XLOOKUP(tbl_GL[[#This Row],[Account_key]],tbl_COA[Account_key],tbl_COA[SubClass2],"Not Found")</f>
        <v>Marketing</v>
      </c>
      <c r="J1433" t="str">
        <f>_xlfn.XLOOKUP(tbl_GL[[#This Row],[Account_key]],tbl_COA[Account_key],tbl_COA[SubAccount],,0)</f>
        <v>Commissions</v>
      </c>
      <c r="K1433">
        <f>YEAR(tbl_GL[[#This Row],[Date]])</f>
        <v>2019</v>
      </c>
    </row>
    <row r="1434" spans="1:11" x14ac:dyDescent="0.35">
      <c r="A1434">
        <v>721.2</v>
      </c>
      <c r="B1434" s="24">
        <v>43507</v>
      </c>
      <c r="C1434">
        <v>1</v>
      </c>
      <c r="D1434">
        <v>120</v>
      </c>
      <c r="E1434" t="s">
        <v>97</v>
      </c>
      <c r="F1434" s="15">
        <v>3866</v>
      </c>
      <c r="G1434" t="str">
        <f>_xlfn.XLOOKUP(tbl_GL[[#This Row],[Account_key]],tbl_COA[Account_key],tbl_COA[Class],"Not Found")</f>
        <v>Liabilities and Owners Equity</v>
      </c>
      <c r="H1434" t="str">
        <f>_xlfn.XLOOKUP(tbl_GL[[#This Row],[Account_key]],tbl_COA[Account_key],tbl_COA[SubClass],"Not Found")</f>
        <v>Liabilities</v>
      </c>
      <c r="I1434" t="str">
        <f>_xlfn.XLOOKUP(tbl_GL[[#This Row],[Account_key]],tbl_COA[Account_key],tbl_COA[SubClass2],"Not Found")</f>
        <v>Current Liabilities</v>
      </c>
      <c r="J1434" t="str">
        <f>_xlfn.XLOOKUP(tbl_GL[[#This Row],[Account_key]],tbl_COA[Account_key],tbl_COA[SubAccount],,0)</f>
        <v>Accrued Expenses</v>
      </c>
      <c r="K1434">
        <f>YEAR(tbl_GL[[#This Row],[Date]])</f>
        <v>2019</v>
      </c>
    </row>
    <row r="1435" spans="1:11" x14ac:dyDescent="0.35">
      <c r="A1435">
        <v>722.1</v>
      </c>
      <c r="B1435" s="24">
        <v>43508</v>
      </c>
      <c r="C1435">
        <v>1</v>
      </c>
      <c r="D1435">
        <v>10</v>
      </c>
      <c r="E1435" t="s">
        <v>98</v>
      </c>
      <c r="F1435" s="15">
        <v>-3675</v>
      </c>
      <c r="G1435" t="str">
        <f>_xlfn.XLOOKUP(tbl_GL[[#This Row],[Account_key]],tbl_COA[Account_key],tbl_COA[Class],"Not Found")</f>
        <v>Assets</v>
      </c>
      <c r="H1435" t="str">
        <f>_xlfn.XLOOKUP(tbl_GL[[#This Row],[Account_key]],tbl_COA[Account_key],tbl_COA[SubClass],"Not Found")</f>
        <v>Assets</v>
      </c>
      <c r="I1435" t="str">
        <f>_xlfn.XLOOKUP(tbl_GL[[#This Row],[Account_key]],tbl_COA[Account_key],tbl_COA[SubClass2],"Not Found")</f>
        <v>Current Assets</v>
      </c>
      <c r="J1435" t="str">
        <f>_xlfn.XLOOKUP(tbl_GL[[#This Row],[Account_key]],tbl_COA[Account_key],tbl_COA[SubAccount],,0)</f>
        <v>Cash at Bank</v>
      </c>
      <c r="K1435">
        <f>YEAR(tbl_GL[[#This Row],[Date]])</f>
        <v>2019</v>
      </c>
    </row>
    <row r="1436" spans="1:11" x14ac:dyDescent="0.35">
      <c r="A1436">
        <v>722.2</v>
      </c>
      <c r="B1436" s="24">
        <v>43508</v>
      </c>
      <c r="C1436">
        <v>1</v>
      </c>
      <c r="D1436">
        <v>120</v>
      </c>
      <c r="E1436" t="s">
        <v>98</v>
      </c>
      <c r="F1436" s="15">
        <v>-3675</v>
      </c>
      <c r="G1436" t="str">
        <f>_xlfn.XLOOKUP(tbl_GL[[#This Row],[Account_key]],tbl_COA[Account_key],tbl_COA[Class],"Not Found")</f>
        <v>Liabilities and Owners Equity</v>
      </c>
      <c r="H1436" t="str">
        <f>_xlfn.XLOOKUP(tbl_GL[[#This Row],[Account_key]],tbl_COA[Account_key],tbl_COA[SubClass],"Not Found")</f>
        <v>Liabilities</v>
      </c>
      <c r="I1436" t="str">
        <f>_xlfn.XLOOKUP(tbl_GL[[#This Row],[Account_key]],tbl_COA[Account_key],tbl_COA[SubClass2],"Not Found")</f>
        <v>Current Liabilities</v>
      </c>
      <c r="J1436" t="str">
        <f>_xlfn.XLOOKUP(tbl_GL[[#This Row],[Account_key]],tbl_COA[Account_key],tbl_COA[SubAccount],,0)</f>
        <v>Accrued Expenses</v>
      </c>
      <c r="K1436">
        <f>YEAR(tbl_GL[[#This Row],[Date]])</f>
        <v>2019</v>
      </c>
    </row>
    <row r="1437" spans="1:11" x14ac:dyDescent="0.35">
      <c r="A1437">
        <v>723.1</v>
      </c>
      <c r="B1437" s="24">
        <v>43510</v>
      </c>
      <c r="C1437">
        <v>1</v>
      </c>
      <c r="D1437">
        <v>260</v>
      </c>
      <c r="E1437" t="s">
        <v>99</v>
      </c>
      <c r="F1437" s="15">
        <v>-230</v>
      </c>
      <c r="G1437" t="str">
        <f>_xlfn.XLOOKUP(tbl_GL[[#This Row],[Account_key]],tbl_COA[Account_key],tbl_COA[Class],"Not Found")</f>
        <v>Operating account</v>
      </c>
      <c r="H1437" t="str">
        <f>_xlfn.XLOOKUP(tbl_GL[[#This Row],[Account_key]],tbl_COA[Account_key],tbl_COA[SubClass],"Not Found")</f>
        <v>Operating Expenses</v>
      </c>
      <c r="I1437" t="str">
        <f>_xlfn.XLOOKUP(tbl_GL[[#This Row],[Account_key]],tbl_COA[Account_key],tbl_COA[SubClass2],"Not Found")</f>
        <v>Marketing</v>
      </c>
      <c r="J1437" t="str">
        <f>_xlfn.XLOOKUP(tbl_GL[[#This Row],[Account_key]],tbl_COA[Account_key],tbl_COA[SubAccount],,0)</f>
        <v>Commissions</v>
      </c>
      <c r="K1437">
        <f>YEAR(tbl_GL[[#This Row],[Date]])</f>
        <v>2019</v>
      </c>
    </row>
    <row r="1438" spans="1:11" x14ac:dyDescent="0.35">
      <c r="A1438">
        <v>723.2</v>
      </c>
      <c r="B1438" s="24">
        <v>43510</v>
      </c>
      <c r="C1438">
        <v>1</v>
      </c>
      <c r="D1438">
        <v>20</v>
      </c>
      <c r="E1438" t="s">
        <v>99</v>
      </c>
      <c r="F1438" s="15">
        <v>-230</v>
      </c>
      <c r="G1438" t="str">
        <f>_xlfn.XLOOKUP(tbl_GL[[#This Row],[Account_key]],tbl_COA[Account_key],tbl_COA[Class],"Not Found")</f>
        <v>Assets</v>
      </c>
      <c r="H1438" t="str">
        <f>_xlfn.XLOOKUP(tbl_GL[[#This Row],[Account_key]],tbl_COA[Account_key],tbl_COA[SubClass],"Not Found")</f>
        <v>Assets</v>
      </c>
      <c r="I1438" t="str">
        <f>_xlfn.XLOOKUP(tbl_GL[[#This Row],[Account_key]],tbl_COA[Account_key],tbl_COA[SubClass2],"Not Found")</f>
        <v>Current Assets</v>
      </c>
      <c r="J1438" t="str">
        <f>_xlfn.XLOOKUP(tbl_GL[[#This Row],[Account_key]],tbl_COA[Account_key],tbl_COA[SubAccount],,0)</f>
        <v>Cash in hand</v>
      </c>
      <c r="K1438">
        <f>YEAR(tbl_GL[[#This Row],[Date]])</f>
        <v>2019</v>
      </c>
    </row>
    <row r="1439" spans="1:11" x14ac:dyDescent="0.35">
      <c r="A1439">
        <v>724.1</v>
      </c>
      <c r="B1439" s="24">
        <v>43510</v>
      </c>
      <c r="C1439">
        <v>1</v>
      </c>
      <c r="D1439">
        <v>310</v>
      </c>
      <c r="E1439" t="s">
        <v>97</v>
      </c>
      <c r="F1439" s="15">
        <v>-3796</v>
      </c>
      <c r="G1439" t="str">
        <f>_xlfn.XLOOKUP(tbl_GL[[#This Row],[Account_key]],tbl_COA[Account_key],tbl_COA[Class],"Not Found")</f>
        <v>Operating account</v>
      </c>
      <c r="H1439" t="str">
        <f>_xlfn.XLOOKUP(tbl_GL[[#This Row],[Account_key]],tbl_COA[Account_key],tbl_COA[SubClass],"Not Found")</f>
        <v>Operating Expenses</v>
      </c>
      <c r="I1439" t="str">
        <f>_xlfn.XLOOKUP(tbl_GL[[#This Row],[Account_key]],tbl_COA[Account_key],tbl_COA[SubClass2],"Not Found")</f>
        <v>Administration</v>
      </c>
      <c r="J1439" t="str">
        <f>_xlfn.XLOOKUP(tbl_GL[[#This Row],[Account_key]],tbl_COA[Account_key],tbl_COA[SubAccount],,0)</f>
        <v>Office Supplies</v>
      </c>
      <c r="K1439">
        <f>YEAR(tbl_GL[[#This Row],[Date]])</f>
        <v>2019</v>
      </c>
    </row>
    <row r="1440" spans="1:11" x14ac:dyDescent="0.35">
      <c r="A1440">
        <v>724.2</v>
      </c>
      <c r="B1440" s="24">
        <v>43510</v>
      </c>
      <c r="C1440">
        <v>1</v>
      </c>
      <c r="D1440">
        <v>120</v>
      </c>
      <c r="E1440" t="s">
        <v>97</v>
      </c>
      <c r="F1440" s="15">
        <v>3796</v>
      </c>
      <c r="G1440" t="str">
        <f>_xlfn.XLOOKUP(tbl_GL[[#This Row],[Account_key]],tbl_COA[Account_key],tbl_COA[Class],"Not Found")</f>
        <v>Liabilities and Owners Equity</v>
      </c>
      <c r="H1440" t="str">
        <f>_xlfn.XLOOKUP(tbl_GL[[#This Row],[Account_key]],tbl_COA[Account_key],tbl_COA[SubClass],"Not Found")</f>
        <v>Liabilities</v>
      </c>
      <c r="I1440" t="str">
        <f>_xlfn.XLOOKUP(tbl_GL[[#This Row],[Account_key]],tbl_COA[Account_key],tbl_COA[SubClass2],"Not Found")</f>
        <v>Current Liabilities</v>
      </c>
      <c r="J1440" t="str">
        <f>_xlfn.XLOOKUP(tbl_GL[[#This Row],[Account_key]],tbl_COA[Account_key],tbl_COA[SubAccount],,0)</f>
        <v>Accrued Expenses</v>
      </c>
      <c r="K1440">
        <f>YEAR(tbl_GL[[#This Row],[Date]])</f>
        <v>2019</v>
      </c>
    </row>
    <row r="1441" spans="1:11" x14ac:dyDescent="0.35">
      <c r="A1441">
        <v>725.1</v>
      </c>
      <c r="B1441" s="24">
        <v>43510</v>
      </c>
      <c r="C1441">
        <v>1</v>
      </c>
      <c r="D1441">
        <v>10</v>
      </c>
      <c r="E1441" t="s">
        <v>98</v>
      </c>
      <c r="F1441" s="15">
        <v>-5110</v>
      </c>
      <c r="G1441" t="str">
        <f>_xlfn.XLOOKUP(tbl_GL[[#This Row],[Account_key]],tbl_COA[Account_key],tbl_COA[Class],"Not Found")</f>
        <v>Assets</v>
      </c>
      <c r="H1441" t="str">
        <f>_xlfn.XLOOKUP(tbl_GL[[#This Row],[Account_key]],tbl_COA[Account_key],tbl_COA[SubClass],"Not Found")</f>
        <v>Assets</v>
      </c>
      <c r="I1441" t="str">
        <f>_xlfn.XLOOKUP(tbl_GL[[#This Row],[Account_key]],tbl_COA[Account_key],tbl_COA[SubClass2],"Not Found")</f>
        <v>Current Assets</v>
      </c>
      <c r="J1441" t="str">
        <f>_xlfn.XLOOKUP(tbl_GL[[#This Row],[Account_key]],tbl_COA[Account_key],tbl_COA[SubAccount],,0)</f>
        <v>Cash at Bank</v>
      </c>
      <c r="K1441">
        <f>YEAR(tbl_GL[[#This Row],[Date]])</f>
        <v>2019</v>
      </c>
    </row>
    <row r="1442" spans="1:11" x14ac:dyDescent="0.35">
      <c r="A1442">
        <v>725.2</v>
      </c>
      <c r="B1442" s="24">
        <v>43510</v>
      </c>
      <c r="C1442">
        <v>1</v>
      </c>
      <c r="D1442">
        <v>120</v>
      </c>
      <c r="E1442" t="s">
        <v>98</v>
      </c>
      <c r="F1442" s="15">
        <v>-5110</v>
      </c>
      <c r="G1442" t="str">
        <f>_xlfn.XLOOKUP(tbl_GL[[#This Row],[Account_key]],tbl_COA[Account_key],tbl_COA[Class],"Not Found")</f>
        <v>Liabilities and Owners Equity</v>
      </c>
      <c r="H1442" t="str">
        <f>_xlfn.XLOOKUP(tbl_GL[[#This Row],[Account_key]],tbl_COA[Account_key],tbl_COA[SubClass],"Not Found")</f>
        <v>Liabilities</v>
      </c>
      <c r="I1442" t="str">
        <f>_xlfn.XLOOKUP(tbl_GL[[#This Row],[Account_key]],tbl_COA[Account_key],tbl_COA[SubClass2],"Not Found")</f>
        <v>Current Liabilities</v>
      </c>
      <c r="J1442" t="str">
        <f>_xlfn.XLOOKUP(tbl_GL[[#This Row],[Account_key]],tbl_COA[Account_key],tbl_COA[SubAccount],,0)</f>
        <v>Accrued Expenses</v>
      </c>
      <c r="K1442">
        <f>YEAR(tbl_GL[[#This Row],[Date]])</f>
        <v>2019</v>
      </c>
    </row>
    <row r="1443" spans="1:11" x14ac:dyDescent="0.35">
      <c r="A1443">
        <v>726.1</v>
      </c>
      <c r="B1443" s="24">
        <v>43511</v>
      </c>
      <c r="C1443">
        <v>1</v>
      </c>
      <c r="D1443">
        <v>10</v>
      </c>
      <c r="E1443" t="s">
        <v>112</v>
      </c>
      <c r="F1443" s="14">
        <v>-600</v>
      </c>
      <c r="G1443" t="str">
        <f>_xlfn.XLOOKUP(tbl_GL[[#This Row],[Account_key]],tbl_COA[Account_key],tbl_COA[Class],"Not Found")</f>
        <v>Assets</v>
      </c>
      <c r="H1443" t="str">
        <f>_xlfn.XLOOKUP(tbl_GL[[#This Row],[Account_key]],tbl_COA[Account_key],tbl_COA[SubClass],"Not Found")</f>
        <v>Assets</v>
      </c>
      <c r="I1443" t="str">
        <f>_xlfn.XLOOKUP(tbl_GL[[#This Row],[Account_key]],tbl_COA[Account_key],tbl_COA[SubClass2],"Not Found")</f>
        <v>Current Assets</v>
      </c>
      <c r="J1443" t="str">
        <f>_xlfn.XLOOKUP(tbl_GL[[#This Row],[Account_key]],tbl_COA[Account_key],tbl_COA[SubAccount],,0)</f>
        <v>Cash at Bank</v>
      </c>
      <c r="K1443">
        <f>YEAR(tbl_GL[[#This Row],[Date]])</f>
        <v>2019</v>
      </c>
    </row>
    <row r="1444" spans="1:11" x14ac:dyDescent="0.35">
      <c r="A1444">
        <v>726.2</v>
      </c>
      <c r="B1444" s="24">
        <v>43511</v>
      </c>
      <c r="C1444">
        <v>1</v>
      </c>
      <c r="D1444">
        <v>121</v>
      </c>
      <c r="E1444" t="s">
        <v>112</v>
      </c>
      <c r="F1444" s="14">
        <v>-600</v>
      </c>
      <c r="G1444" t="str">
        <f>_xlfn.XLOOKUP(tbl_GL[[#This Row],[Account_key]],tbl_COA[Account_key],tbl_COA[Class],"Not Found")</f>
        <v>Liabilities and Owners Equity</v>
      </c>
      <c r="H1444" t="str">
        <f>_xlfn.XLOOKUP(tbl_GL[[#This Row],[Account_key]],tbl_COA[Account_key],tbl_COA[SubClass],"Not Found")</f>
        <v>Liabilities</v>
      </c>
      <c r="I1444" t="str">
        <f>_xlfn.XLOOKUP(tbl_GL[[#This Row],[Account_key]],tbl_COA[Account_key],tbl_COA[SubClass2],"Not Found")</f>
        <v>Current Liabilities</v>
      </c>
      <c r="J1444" t="str">
        <f>_xlfn.XLOOKUP(tbl_GL[[#This Row],[Account_key]],tbl_COA[Account_key],tbl_COA[SubAccount],,0)</f>
        <v>Interest Payable</v>
      </c>
      <c r="K1444">
        <f>YEAR(tbl_GL[[#This Row],[Date]])</f>
        <v>2019</v>
      </c>
    </row>
    <row r="1445" spans="1:11" x14ac:dyDescent="0.35">
      <c r="A1445">
        <v>727.1</v>
      </c>
      <c r="B1445" s="24">
        <v>43511</v>
      </c>
      <c r="C1445">
        <v>1</v>
      </c>
      <c r="D1445">
        <v>30</v>
      </c>
      <c r="E1445" t="s">
        <v>80</v>
      </c>
      <c r="F1445" s="15">
        <v>-25699</v>
      </c>
      <c r="G1445" t="str">
        <f>_xlfn.XLOOKUP(tbl_GL[[#This Row],[Account_key]],tbl_COA[Account_key],tbl_COA[Class],"Not Found")</f>
        <v>Assets</v>
      </c>
      <c r="H1445" t="str">
        <f>_xlfn.XLOOKUP(tbl_GL[[#This Row],[Account_key]],tbl_COA[Account_key],tbl_COA[SubClass],"Not Found")</f>
        <v>Assets</v>
      </c>
      <c r="I1445" t="str">
        <f>_xlfn.XLOOKUP(tbl_GL[[#This Row],[Account_key]],tbl_COA[Account_key],tbl_COA[SubClass2],"Not Found")</f>
        <v>Current Assets</v>
      </c>
      <c r="J1445" t="str">
        <f>_xlfn.XLOOKUP(tbl_GL[[#This Row],[Account_key]],tbl_COA[Account_key],tbl_COA[SubAccount],,0)</f>
        <v>Trade Receivables</v>
      </c>
      <c r="K1445">
        <f>YEAR(tbl_GL[[#This Row],[Date]])</f>
        <v>2019</v>
      </c>
    </row>
    <row r="1446" spans="1:11" x14ac:dyDescent="0.35">
      <c r="A1446">
        <v>727.2</v>
      </c>
      <c r="B1446" s="24">
        <v>43511</v>
      </c>
      <c r="C1446">
        <v>1</v>
      </c>
      <c r="D1446">
        <v>10</v>
      </c>
      <c r="E1446" t="s">
        <v>80</v>
      </c>
      <c r="F1446" s="15">
        <v>25699</v>
      </c>
      <c r="G1446" t="str">
        <f>_xlfn.XLOOKUP(tbl_GL[[#This Row],[Account_key]],tbl_COA[Account_key],tbl_COA[Class],"Not Found")</f>
        <v>Assets</v>
      </c>
      <c r="H1446" t="str">
        <f>_xlfn.XLOOKUP(tbl_GL[[#This Row],[Account_key]],tbl_COA[Account_key],tbl_COA[SubClass],"Not Found")</f>
        <v>Assets</v>
      </c>
      <c r="I1446" t="str">
        <f>_xlfn.XLOOKUP(tbl_GL[[#This Row],[Account_key]],tbl_COA[Account_key],tbl_COA[SubClass2],"Not Found")</f>
        <v>Current Assets</v>
      </c>
      <c r="J1446" t="str">
        <f>_xlfn.XLOOKUP(tbl_GL[[#This Row],[Account_key]],tbl_COA[Account_key],tbl_COA[SubAccount],,0)</f>
        <v>Cash at Bank</v>
      </c>
      <c r="K1446">
        <f>YEAR(tbl_GL[[#This Row],[Date]])</f>
        <v>2019</v>
      </c>
    </row>
    <row r="1447" spans="1:11" x14ac:dyDescent="0.35">
      <c r="A1447">
        <v>728.1</v>
      </c>
      <c r="B1447" s="24">
        <v>43511</v>
      </c>
      <c r="C1447">
        <v>1</v>
      </c>
      <c r="D1447">
        <v>10</v>
      </c>
      <c r="E1447" t="s">
        <v>84</v>
      </c>
      <c r="F1447" s="15">
        <v>-36000</v>
      </c>
      <c r="G1447" t="str">
        <f>_xlfn.XLOOKUP(tbl_GL[[#This Row],[Account_key]],tbl_COA[Account_key],tbl_COA[Class],"Not Found")</f>
        <v>Assets</v>
      </c>
      <c r="H1447" t="str">
        <f>_xlfn.XLOOKUP(tbl_GL[[#This Row],[Account_key]],tbl_COA[Account_key],tbl_COA[SubClass],"Not Found")</f>
        <v>Assets</v>
      </c>
      <c r="I1447" t="str">
        <f>_xlfn.XLOOKUP(tbl_GL[[#This Row],[Account_key]],tbl_COA[Account_key],tbl_COA[SubClass2],"Not Found")</f>
        <v>Current Assets</v>
      </c>
      <c r="J1447" t="str">
        <f>_xlfn.XLOOKUP(tbl_GL[[#This Row],[Account_key]],tbl_COA[Account_key],tbl_COA[SubAccount],,0)</f>
        <v>Cash at Bank</v>
      </c>
      <c r="K1447">
        <f>YEAR(tbl_GL[[#This Row],[Date]])</f>
        <v>2019</v>
      </c>
    </row>
    <row r="1448" spans="1:11" x14ac:dyDescent="0.35">
      <c r="A1448">
        <v>728.2</v>
      </c>
      <c r="B1448" s="24">
        <v>43511</v>
      </c>
      <c r="C1448">
        <v>1</v>
      </c>
      <c r="D1448">
        <v>110</v>
      </c>
      <c r="E1448" t="s">
        <v>84</v>
      </c>
      <c r="F1448" s="15">
        <v>-36000</v>
      </c>
      <c r="G1448" t="str">
        <f>_xlfn.XLOOKUP(tbl_GL[[#This Row],[Account_key]],tbl_COA[Account_key],tbl_COA[Class],"Not Found")</f>
        <v>Liabilities and Owners Equity</v>
      </c>
      <c r="H1448" t="str">
        <f>_xlfn.XLOOKUP(tbl_GL[[#This Row],[Account_key]],tbl_COA[Account_key],tbl_COA[SubClass],"Not Found")</f>
        <v>Liabilities</v>
      </c>
      <c r="I1448" t="str">
        <f>_xlfn.XLOOKUP(tbl_GL[[#This Row],[Account_key]],tbl_COA[Account_key],tbl_COA[SubClass2],"Not Found")</f>
        <v>Current Liabilities</v>
      </c>
      <c r="J1448" t="str">
        <f>_xlfn.XLOOKUP(tbl_GL[[#This Row],[Account_key]],tbl_COA[Account_key],tbl_COA[SubAccount],,0)</f>
        <v>Trade Payables</v>
      </c>
      <c r="K1448">
        <f>YEAR(tbl_GL[[#This Row],[Date]])</f>
        <v>2019</v>
      </c>
    </row>
    <row r="1449" spans="1:11" x14ac:dyDescent="0.35">
      <c r="A1449">
        <v>729.1</v>
      </c>
      <c r="B1449" s="24">
        <v>43512</v>
      </c>
      <c r="C1449">
        <v>1</v>
      </c>
      <c r="D1449">
        <v>10</v>
      </c>
      <c r="E1449" t="s">
        <v>98</v>
      </c>
      <c r="F1449" s="15">
        <v>-3861</v>
      </c>
      <c r="G1449" t="str">
        <f>_xlfn.XLOOKUP(tbl_GL[[#This Row],[Account_key]],tbl_COA[Account_key],tbl_COA[Class],"Not Found")</f>
        <v>Assets</v>
      </c>
      <c r="H1449" t="str">
        <f>_xlfn.XLOOKUP(tbl_GL[[#This Row],[Account_key]],tbl_COA[Account_key],tbl_COA[SubClass],"Not Found")</f>
        <v>Assets</v>
      </c>
      <c r="I1449" t="str">
        <f>_xlfn.XLOOKUP(tbl_GL[[#This Row],[Account_key]],tbl_COA[Account_key],tbl_COA[SubClass2],"Not Found")</f>
        <v>Current Assets</v>
      </c>
      <c r="J1449" t="str">
        <f>_xlfn.XLOOKUP(tbl_GL[[#This Row],[Account_key]],tbl_COA[Account_key],tbl_COA[SubAccount],,0)</f>
        <v>Cash at Bank</v>
      </c>
      <c r="K1449">
        <f>YEAR(tbl_GL[[#This Row],[Date]])</f>
        <v>2019</v>
      </c>
    </row>
    <row r="1450" spans="1:11" x14ac:dyDescent="0.35">
      <c r="A1450">
        <v>729.2</v>
      </c>
      <c r="B1450" s="24">
        <v>43512</v>
      </c>
      <c r="C1450">
        <v>1</v>
      </c>
      <c r="D1450">
        <v>120</v>
      </c>
      <c r="E1450" t="s">
        <v>98</v>
      </c>
      <c r="F1450" s="15">
        <v>-3861</v>
      </c>
      <c r="G1450" t="str">
        <f>_xlfn.XLOOKUP(tbl_GL[[#This Row],[Account_key]],tbl_COA[Account_key],tbl_COA[Class],"Not Found")</f>
        <v>Liabilities and Owners Equity</v>
      </c>
      <c r="H1450" t="str">
        <f>_xlfn.XLOOKUP(tbl_GL[[#This Row],[Account_key]],tbl_COA[Account_key],tbl_COA[SubClass],"Not Found")</f>
        <v>Liabilities</v>
      </c>
      <c r="I1450" t="str">
        <f>_xlfn.XLOOKUP(tbl_GL[[#This Row],[Account_key]],tbl_COA[Account_key],tbl_COA[SubClass2],"Not Found")</f>
        <v>Current Liabilities</v>
      </c>
      <c r="J1450" t="str">
        <f>_xlfn.XLOOKUP(tbl_GL[[#This Row],[Account_key]],tbl_COA[Account_key],tbl_COA[SubAccount],,0)</f>
        <v>Accrued Expenses</v>
      </c>
      <c r="K1450">
        <f>YEAR(tbl_GL[[#This Row],[Date]])</f>
        <v>2019</v>
      </c>
    </row>
    <row r="1451" spans="1:11" x14ac:dyDescent="0.35">
      <c r="A1451">
        <v>730.1</v>
      </c>
      <c r="B1451" s="24">
        <v>43512</v>
      </c>
      <c r="C1451">
        <v>1</v>
      </c>
      <c r="D1451">
        <v>350</v>
      </c>
      <c r="E1451" t="s">
        <v>97</v>
      </c>
      <c r="F1451" s="15">
        <v>-3967</v>
      </c>
      <c r="G1451" t="str">
        <f>_xlfn.XLOOKUP(tbl_GL[[#This Row],[Account_key]],tbl_COA[Account_key],tbl_COA[Class],"Not Found")</f>
        <v>Operating account</v>
      </c>
      <c r="H1451" t="str">
        <f>_xlfn.XLOOKUP(tbl_GL[[#This Row],[Account_key]],tbl_COA[Account_key],tbl_COA[SubClass],"Not Found")</f>
        <v>Operating Expenses</v>
      </c>
      <c r="I1451" t="str">
        <f>_xlfn.XLOOKUP(tbl_GL[[#This Row],[Account_key]],tbl_COA[Account_key],tbl_COA[SubClass2],"Not Found")</f>
        <v>Administration</v>
      </c>
      <c r="J1451" t="str">
        <f>_xlfn.XLOOKUP(tbl_GL[[#This Row],[Account_key]],tbl_COA[Account_key],tbl_COA[SubAccount],,0)</f>
        <v>Other Expenses</v>
      </c>
      <c r="K1451">
        <f>YEAR(tbl_GL[[#This Row],[Date]])</f>
        <v>2019</v>
      </c>
    </row>
    <row r="1452" spans="1:11" x14ac:dyDescent="0.35">
      <c r="A1452">
        <v>730.2</v>
      </c>
      <c r="B1452" s="24">
        <v>43512</v>
      </c>
      <c r="C1452">
        <v>1</v>
      </c>
      <c r="D1452">
        <v>120</v>
      </c>
      <c r="E1452" t="s">
        <v>97</v>
      </c>
      <c r="F1452" s="15">
        <v>3967</v>
      </c>
      <c r="G1452" t="str">
        <f>_xlfn.XLOOKUP(tbl_GL[[#This Row],[Account_key]],tbl_COA[Account_key],tbl_COA[Class],"Not Found")</f>
        <v>Liabilities and Owners Equity</v>
      </c>
      <c r="H1452" t="str">
        <f>_xlfn.XLOOKUP(tbl_GL[[#This Row],[Account_key]],tbl_COA[Account_key],tbl_COA[SubClass],"Not Found")</f>
        <v>Liabilities</v>
      </c>
      <c r="I1452" t="str">
        <f>_xlfn.XLOOKUP(tbl_GL[[#This Row],[Account_key]],tbl_COA[Account_key],tbl_COA[SubClass2],"Not Found")</f>
        <v>Current Liabilities</v>
      </c>
      <c r="J1452" t="str">
        <f>_xlfn.XLOOKUP(tbl_GL[[#This Row],[Account_key]],tbl_COA[Account_key],tbl_COA[SubAccount],,0)</f>
        <v>Accrued Expenses</v>
      </c>
      <c r="K1452">
        <f>YEAR(tbl_GL[[#This Row],[Date]])</f>
        <v>2019</v>
      </c>
    </row>
    <row r="1453" spans="1:11" x14ac:dyDescent="0.35">
      <c r="A1453">
        <v>731.1</v>
      </c>
      <c r="B1453" s="24">
        <v>43514</v>
      </c>
      <c r="C1453">
        <v>1</v>
      </c>
      <c r="D1453">
        <v>230</v>
      </c>
      <c r="E1453" t="s">
        <v>4</v>
      </c>
      <c r="F1453" s="14">
        <v>-1748</v>
      </c>
      <c r="G1453" t="str">
        <f>_xlfn.XLOOKUP(tbl_GL[[#This Row],[Account_key]],tbl_COA[Account_key],tbl_COA[Class],"Not Found")</f>
        <v>Trading account</v>
      </c>
      <c r="H1453" t="str">
        <f>_xlfn.XLOOKUP(tbl_GL[[#This Row],[Account_key]],tbl_COA[Account_key],tbl_COA[SubClass],"Not Found")</f>
        <v>Cost of Sales</v>
      </c>
      <c r="I1453" t="str">
        <f>_xlfn.XLOOKUP(tbl_GL[[#This Row],[Account_key]],tbl_COA[Account_key],tbl_COA[SubClass2],"Not Found")</f>
        <v>Cost of Sales</v>
      </c>
      <c r="J1453" t="str">
        <f>_xlfn.XLOOKUP(tbl_GL[[#This Row],[Account_key]],tbl_COA[Account_key],tbl_COA[SubAccount],,0)</f>
        <v>Cost of Sales</v>
      </c>
      <c r="K1453">
        <f>YEAR(tbl_GL[[#This Row],[Date]])</f>
        <v>2019</v>
      </c>
    </row>
    <row r="1454" spans="1:11" x14ac:dyDescent="0.35">
      <c r="A1454">
        <v>731.2</v>
      </c>
      <c r="B1454" s="24">
        <v>43514</v>
      </c>
      <c r="C1454">
        <v>1</v>
      </c>
      <c r="D1454">
        <v>60</v>
      </c>
      <c r="E1454" t="s">
        <v>4</v>
      </c>
      <c r="F1454" s="15">
        <v>-1748</v>
      </c>
      <c r="G1454" t="str">
        <f>_xlfn.XLOOKUP(tbl_GL[[#This Row],[Account_key]],tbl_COA[Account_key],tbl_COA[Class],"Not Found")</f>
        <v>Assets</v>
      </c>
      <c r="H1454" t="str">
        <f>_xlfn.XLOOKUP(tbl_GL[[#This Row],[Account_key]],tbl_COA[Account_key],tbl_COA[SubClass],"Not Found")</f>
        <v>Assets</v>
      </c>
      <c r="I1454" t="str">
        <f>_xlfn.XLOOKUP(tbl_GL[[#This Row],[Account_key]],tbl_COA[Account_key],tbl_COA[SubClass2],"Not Found")</f>
        <v>Current Assets</v>
      </c>
      <c r="J1454" t="str">
        <f>_xlfn.XLOOKUP(tbl_GL[[#This Row],[Account_key]],tbl_COA[Account_key],tbl_COA[SubAccount],,0)</f>
        <v>Inventory</v>
      </c>
      <c r="K1454">
        <f>YEAR(tbl_GL[[#This Row],[Date]])</f>
        <v>2019</v>
      </c>
    </row>
    <row r="1455" spans="1:11" x14ac:dyDescent="0.35">
      <c r="A1455">
        <v>732.1</v>
      </c>
      <c r="B1455" s="24">
        <v>43514</v>
      </c>
      <c r="C1455">
        <v>1</v>
      </c>
      <c r="D1455">
        <v>210</v>
      </c>
      <c r="E1455" t="s">
        <v>7</v>
      </c>
      <c r="F1455" s="15">
        <v>6018</v>
      </c>
      <c r="G1455" t="str">
        <f>_xlfn.XLOOKUP(tbl_GL[[#This Row],[Account_key]],tbl_COA[Account_key],tbl_COA[Class],"Not Found")</f>
        <v>Trading account</v>
      </c>
      <c r="H1455" t="str">
        <f>_xlfn.XLOOKUP(tbl_GL[[#This Row],[Account_key]],tbl_COA[Account_key],tbl_COA[SubClass],"Not Found")</f>
        <v>Sales</v>
      </c>
      <c r="I1455" t="str">
        <f>_xlfn.XLOOKUP(tbl_GL[[#This Row],[Account_key]],tbl_COA[Account_key],tbl_COA[SubClass2],"Not Found")</f>
        <v>Sales</v>
      </c>
      <c r="J1455" t="str">
        <f>_xlfn.XLOOKUP(tbl_GL[[#This Row],[Account_key]],tbl_COA[Account_key],tbl_COA[SubAccount],,0)</f>
        <v>Sales</v>
      </c>
      <c r="K1455">
        <f>YEAR(tbl_GL[[#This Row],[Date]])</f>
        <v>2019</v>
      </c>
    </row>
    <row r="1456" spans="1:11" x14ac:dyDescent="0.35">
      <c r="A1456">
        <v>732.2</v>
      </c>
      <c r="B1456" s="24">
        <v>43514</v>
      </c>
      <c r="C1456">
        <v>1</v>
      </c>
      <c r="D1456">
        <v>10</v>
      </c>
      <c r="E1456" t="s">
        <v>7</v>
      </c>
      <c r="F1456" s="15">
        <v>6018</v>
      </c>
      <c r="G1456" t="str">
        <f>_xlfn.XLOOKUP(tbl_GL[[#This Row],[Account_key]],tbl_COA[Account_key],tbl_COA[Class],"Not Found")</f>
        <v>Assets</v>
      </c>
      <c r="H1456" t="str">
        <f>_xlfn.XLOOKUP(tbl_GL[[#This Row],[Account_key]],tbl_COA[Account_key],tbl_COA[SubClass],"Not Found")</f>
        <v>Assets</v>
      </c>
      <c r="I1456" t="str">
        <f>_xlfn.XLOOKUP(tbl_GL[[#This Row],[Account_key]],tbl_COA[Account_key],tbl_COA[SubClass2],"Not Found")</f>
        <v>Current Assets</v>
      </c>
      <c r="J1456" t="str">
        <f>_xlfn.XLOOKUP(tbl_GL[[#This Row],[Account_key]],tbl_COA[Account_key],tbl_COA[SubAccount],,0)</f>
        <v>Cash at Bank</v>
      </c>
      <c r="K1456">
        <f>YEAR(tbl_GL[[#This Row],[Date]])</f>
        <v>2019</v>
      </c>
    </row>
    <row r="1457" spans="1:11" x14ac:dyDescent="0.35">
      <c r="A1457">
        <v>733.1</v>
      </c>
      <c r="B1457" s="24">
        <v>43514</v>
      </c>
      <c r="C1457">
        <v>1</v>
      </c>
      <c r="D1457">
        <v>230</v>
      </c>
      <c r="E1457" t="s">
        <v>4</v>
      </c>
      <c r="F1457" s="14">
        <v>-7218</v>
      </c>
      <c r="G1457" t="str">
        <f>_xlfn.XLOOKUP(tbl_GL[[#This Row],[Account_key]],tbl_COA[Account_key],tbl_COA[Class],"Not Found")</f>
        <v>Trading account</v>
      </c>
      <c r="H1457" t="str">
        <f>_xlfn.XLOOKUP(tbl_GL[[#This Row],[Account_key]],tbl_COA[Account_key],tbl_COA[SubClass],"Not Found")</f>
        <v>Cost of Sales</v>
      </c>
      <c r="I1457" t="str">
        <f>_xlfn.XLOOKUP(tbl_GL[[#This Row],[Account_key]],tbl_COA[Account_key],tbl_COA[SubClass2],"Not Found")</f>
        <v>Cost of Sales</v>
      </c>
      <c r="J1457" t="str">
        <f>_xlfn.XLOOKUP(tbl_GL[[#This Row],[Account_key]],tbl_COA[Account_key],tbl_COA[SubAccount],,0)</f>
        <v>Cost of Sales</v>
      </c>
      <c r="K1457">
        <f>YEAR(tbl_GL[[#This Row],[Date]])</f>
        <v>2019</v>
      </c>
    </row>
    <row r="1458" spans="1:11" x14ac:dyDescent="0.35">
      <c r="A1458">
        <v>733.2</v>
      </c>
      <c r="B1458" s="24">
        <v>43514</v>
      </c>
      <c r="C1458">
        <v>1</v>
      </c>
      <c r="D1458">
        <v>60</v>
      </c>
      <c r="E1458" t="s">
        <v>4</v>
      </c>
      <c r="F1458" s="15">
        <v>-7218</v>
      </c>
      <c r="G1458" t="str">
        <f>_xlfn.XLOOKUP(tbl_GL[[#This Row],[Account_key]],tbl_COA[Account_key],tbl_COA[Class],"Not Found")</f>
        <v>Assets</v>
      </c>
      <c r="H1458" t="str">
        <f>_xlfn.XLOOKUP(tbl_GL[[#This Row],[Account_key]],tbl_COA[Account_key],tbl_COA[SubClass],"Not Found")</f>
        <v>Assets</v>
      </c>
      <c r="I1458" t="str">
        <f>_xlfn.XLOOKUP(tbl_GL[[#This Row],[Account_key]],tbl_COA[Account_key],tbl_COA[SubClass2],"Not Found")</f>
        <v>Current Assets</v>
      </c>
      <c r="J1458" t="str">
        <f>_xlfn.XLOOKUP(tbl_GL[[#This Row],[Account_key]],tbl_COA[Account_key],tbl_COA[SubAccount],,0)</f>
        <v>Inventory</v>
      </c>
      <c r="K1458">
        <f>YEAR(tbl_GL[[#This Row],[Date]])</f>
        <v>2019</v>
      </c>
    </row>
    <row r="1459" spans="1:11" x14ac:dyDescent="0.35">
      <c r="A1459">
        <v>734.1</v>
      </c>
      <c r="B1459" s="24">
        <v>43514</v>
      </c>
      <c r="C1459">
        <v>1</v>
      </c>
      <c r="D1459">
        <v>210</v>
      </c>
      <c r="E1459" t="s">
        <v>8</v>
      </c>
      <c r="F1459" s="15">
        <v>26389</v>
      </c>
      <c r="G1459" t="str">
        <f>_xlfn.XLOOKUP(tbl_GL[[#This Row],[Account_key]],tbl_COA[Account_key],tbl_COA[Class],"Not Found")</f>
        <v>Trading account</v>
      </c>
      <c r="H1459" t="str">
        <f>_xlfn.XLOOKUP(tbl_GL[[#This Row],[Account_key]],tbl_COA[Account_key],tbl_COA[SubClass],"Not Found")</f>
        <v>Sales</v>
      </c>
      <c r="I1459" t="str">
        <f>_xlfn.XLOOKUP(tbl_GL[[#This Row],[Account_key]],tbl_COA[Account_key],tbl_COA[SubClass2],"Not Found")</f>
        <v>Sales</v>
      </c>
      <c r="J1459" t="str">
        <f>_xlfn.XLOOKUP(tbl_GL[[#This Row],[Account_key]],tbl_COA[Account_key],tbl_COA[SubAccount],,0)</f>
        <v>Sales</v>
      </c>
      <c r="K1459">
        <f>YEAR(tbl_GL[[#This Row],[Date]])</f>
        <v>2019</v>
      </c>
    </row>
    <row r="1460" spans="1:11" x14ac:dyDescent="0.35">
      <c r="A1460">
        <v>734.2</v>
      </c>
      <c r="B1460" s="24">
        <v>43514</v>
      </c>
      <c r="C1460">
        <v>1</v>
      </c>
      <c r="D1460">
        <v>30</v>
      </c>
      <c r="E1460" t="s">
        <v>8</v>
      </c>
      <c r="F1460" s="15">
        <v>26389</v>
      </c>
      <c r="G1460" t="str">
        <f>_xlfn.XLOOKUP(tbl_GL[[#This Row],[Account_key]],tbl_COA[Account_key],tbl_COA[Class],"Not Found")</f>
        <v>Assets</v>
      </c>
      <c r="H1460" t="str">
        <f>_xlfn.XLOOKUP(tbl_GL[[#This Row],[Account_key]],tbl_COA[Account_key],tbl_COA[SubClass],"Not Found")</f>
        <v>Assets</v>
      </c>
      <c r="I1460" t="str">
        <f>_xlfn.XLOOKUP(tbl_GL[[#This Row],[Account_key]],tbl_COA[Account_key],tbl_COA[SubClass2],"Not Found")</f>
        <v>Current Assets</v>
      </c>
      <c r="J1460" t="str">
        <f>_xlfn.XLOOKUP(tbl_GL[[#This Row],[Account_key]],tbl_COA[Account_key],tbl_COA[SubAccount],,0)</f>
        <v>Trade Receivables</v>
      </c>
      <c r="K1460">
        <f>YEAR(tbl_GL[[#This Row],[Date]])</f>
        <v>2019</v>
      </c>
    </row>
    <row r="1461" spans="1:11" x14ac:dyDescent="0.35">
      <c r="A1461">
        <v>735.1</v>
      </c>
      <c r="B1461" s="24">
        <v>43515</v>
      </c>
      <c r="C1461">
        <v>1</v>
      </c>
      <c r="D1461">
        <v>230</v>
      </c>
      <c r="E1461" t="s">
        <v>4</v>
      </c>
      <c r="F1461" s="14">
        <v>-597</v>
      </c>
      <c r="G1461" t="str">
        <f>_xlfn.XLOOKUP(tbl_GL[[#This Row],[Account_key]],tbl_COA[Account_key],tbl_COA[Class],"Not Found")</f>
        <v>Trading account</v>
      </c>
      <c r="H1461" t="str">
        <f>_xlfn.XLOOKUP(tbl_GL[[#This Row],[Account_key]],tbl_COA[Account_key],tbl_COA[SubClass],"Not Found")</f>
        <v>Cost of Sales</v>
      </c>
      <c r="I1461" t="str">
        <f>_xlfn.XLOOKUP(tbl_GL[[#This Row],[Account_key]],tbl_COA[Account_key],tbl_COA[SubClass2],"Not Found")</f>
        <v>Cost of Sales</v>
      </c>
      <c r="J1461" t="str">
        <f>_xlfn.XLOOKUP(tbl_GL[[#This Row],[Account_key]],tbl_COA[Account_key],tbl_COA[SubAccount],,0)</f>
        <v>Cost of Sales</v>
      </c>
      <c r="K1461">
        <f>YEAR(tbl_GL[[#This Row],[Date]])</f>
        <v>2019</v>
      </c>
    </row>
    <row r="1462" spans="1:11" x14ac:dyDescent="0.35">
      <c r="A1462">
        <v>735.2</v>
      </c>
      <c r="B1462" s="24">
        <v>43515</v>
      </c>
      <c r="C1462">
        <v>1</v>
      </c>
      <c r="D1462">
        <v>60</v>
      </c>
      <c r="E1462" t="s">
        <v>4</v>
      </c>
      <c r="F1462" s="15">
        <v>-597</v>
      </c>
      <c r="G1462" t="str">
        <f>_xlfn.XLOOKUP(tbl_GL[[#This Row],[Account_key]],tbl_COA[Account_key],tbl_COA[Class],"Not Found")</f>
        <v>Assets</v>
      </c>
      <c r="H1462" t="str">
        <f>_xlfn.XLOOKUP(tbl_GL[[#This Row],[Account_key]],tbl_COA[Account_key],tbl_COA[SubClass],"Not Found")</f>
        <v>Assets</v>
      </c>
      <c r="I1462" t="str">
        <f>_xlfn.XLOOKUP(tbl_GL[[#This Row],[Account_key]],tbl_COA[Account_key],tbl_COA[SubClass2],"Not Found")</f>
        <v>Current Assets</v>
      </c>
      <c r="J1462" t="str">
        <f>_xlfn.XLOOKUP(tbl_GL[[#This Row],[Account_key]],tbl_COA[Account_key],tbl_COA[SubAccount],,0)</f>
        <v>Inventory</v>
      </c>
      <c r="K1462">
        <f>YEAR(tbl_GL[[#This Row],[Date]])</f>
        <v>2019</v>
      </c>
    </row>
    <row r="1463" spans="1:11" x14ac:dyDescent="0.35">
      <c r="A1463">
        <v>736.1</v>
      </c>
      <c r="B1463" s="24">
        <v>43515</v>
      </c>
      <c r="C1463">
        <v>1</v>
      </c>
      <c r="D1463">
        <v>210</v>
      </c>
      <c r="E1463" t="s">
        <v>8</v>
      </c>
      <c r="F1463" s="15">
        <v>2183</v>
      </c>
      <c r="G1463" t="str">
        <f>_xlfn.XLOOKUP(tbl_GL[[#This Row],[Account_key]],tbl_COA[Account_key],tbl_COA[Class],"Not Found")</f>
        <v>Trading account</v>
      </c>
      <c r="H1463" t="str">
        <f>_xlfn.XLOOKUP(tbl_GL[[#This Row],[Account_key]],tbl_COA[Account_key],tbl_COA[SubClass],"Not Found")</f>
        <v>Sales</v>
      </c>
      <c r="I1463" t="str">
        <f>_xlfn.XLOOKUP(tbl_GL[[#This Row],[Account_key]],tbl_COA[Account_key],tbl_COA[SubClass2],"Not Found")</f>
        <v>Sales</v>
      </c>
      <c r="J1463" t="str">
        <f>_xlfn.XLOOKUP(tbl_GL[[#This Row],[Account_key]],tbl_COA[Account_key],tbl_COA[SubAccount],,0)</f>
        <v>Sales</v>
      </c>
      <c r="K1463">
        <f>YEAR(tbl_GL[[#This Row],[Date]])</f>
        <v>2019</v>
      </c>
    </row>
    <row r="1464" spans="1:11" x14ac:dyDescent="0.35">
      <c r="A1464">
        <v>736.2</v>
      </c>
      <c r="B1464" s="24">
        <v>43515</v>
      </c>
      <c r="C1464">
        <v>1</v>
      </c>
      <c r="D1464">
        <v>30</v>
      </c>
      <c r="E1464" t="s">
        <v>8</v>
      </c>
      <c r="F1464" s="15">
        <v>2183</v>
      </c>
      <c r="G1464" t="str">
        <f>_xlfn.XLOOKUP(tbl_GL[[#This Row],[Account_key]],tbl_COA[Account_key],tbl_COA[Class],"Not Found")</f>
        <v>Assets</v>
      </c>
      <c r="H1464" t="str">
        <f>_xlfn.XLOOKUP(tbl_GL[[#This Row],[Account_key]],tbl_COA[Account_key],tbl_COA[SubClass],"Not Found")</f>
        <v>Assets</v>
      </c>
      <c r="I1464" t="str">
        <f>_xlfn.XLOOKUP(tbl_GL[[#This Row],[Account_key]],tbl_COA[Account_key],tbl_COA[SubClass2],"Not Found")</f>
        <v>Current Assets</v>
      </c>
      <c r="J1464" t="str">
        <f>_xlfn.XLOOKUP(tbl_GL[[#This Row],[Account_key]],tbl_COA[Account_key],tbl_COA[SubAccount],,0)</f>
        <v>Trade Receivables</v>
      </c>
      <c r="K1464">
        <f>YEAR(tbl_GL[[#This Row],[Date]])</f>
        <v>2019</v>
      </c>
    </row>
    <row r="1465" spans="1:11" x14ac:dyDescent="0.35">
      <c r="A1465">
        <v>737.1</v>
      </c>
      <c r="B1465" s="24">
        <v>43516</v>
      </c>
      <c r="C1465">
        <v>1</v>
      </c>
      <c r="D1465">
        <v>220</v>
      </c>
      <c r="E1465" t="s">
        <v>81</v>
      </c>
      <c r="F1465" s="15">
        <v>-4290</v>
      </c>
      <c r="G1465" t="str">
        <f>_xlfn.XLOOKUP(tbl_GL[[#This Row],[Account_key]],tbl_COA[Account_key],tbl_COA[Class],"Not Found")</f>
        <v>Trading account</v>
      </c>
      <c r="H1465" t="str">
        <f>_xlfn.XLOOKUP(tbl_GL[[#This Row],[Account_key]],tbl_COA[Account_key],tbl_COA[SubClass],"Not Found")</f>
        <v>Sales</v>
      </c>
      <c r="I1465" t="str">
        <f>_xlfn.XLOOKUP(tbl_GL[[#This Row],[Account_key]],tbl_COA[Account_key],tbl_COA[SubClass2],"Not Found")</f>
        <v>Sales</v>
      </c>
      <c r="J1465" t="str">
        <f>_xlfn.XLOOKUP(tbl_GL[[#This Row],[Account_key]],tbl_COA[Account_key],tbl_COA[SubAccount],,0)</f>
        <v>Sales Return</v>
      </c>
      <c r="K1465">
        <f>YEAR(tbl_GL[[#This Row],[Date]])</f>
        <v>2019</v>
      </c>
    </row>
    <row r="1466" spans="1:11" x14ac:dyDescent="0.35">
      <c r="A1466">
        <v>737.2</v>
      </c>
      <c r="B1466" s="24">
        <v>43516</v>
      </c>
      <c r="C1466">
        <v>1</v>
      </c>
      <c r="D1466">
        <v>20</v>
      </c>
      <c r="E1466" t="s">
        <v>81</v>
      </c>
      <c r="F1466" s="15">
        <v>-4290</v>
      </c>
      <c r="G1466" t="str">
        <f>_xlfn.XLOOKUP(tbl_GL[[#This Row],[Account_key]],tbl_COA[Account_key],tbl_COA[Class],"Not Found")</f>
        <v>Assets</v>
      </c>
      <c r="H1466" t="str">
        <f>_xlfn.XLOOKUP(tbl_GL[[#This Row],[Account_key]],tbl_COA[Account_key],tbl_COA[SubClass],"Not Found")</f>
        <v>Assets</v>
      </c>
      <c r="I1466" t="str">
        <f>_xlfn.XLOOKUP(tbl_GL[[#This Row],[Account_key]],tbl_COA[Account_key],tbl_COA[SubClass2],"Not Found")</f>
        <v>Current Assets</v>
      </c>
      <c r="J1466" t="str">
        <f>_xlfn.XLOOKUP(tbl_GL[[#This Row],[Account_key]],tbl_COA[Account_key],tbl_COA[SubAccount],,0)</f>
        <v>Cash in hand</v>
      </c>
      <c r="K1466">
        <f>YEAR(tbl_GL[[#This Row],[Date]])</f>
        <v>2019</v>
      </c>
    </row>
    <row r="1467" spans="1:11" x14ac:dyDescent="0.35">
      <c r="A1467">
        <v>738.1</v>
      </c>
      <c r="B1467" s="24">
        <v>43516</v>
      </c>
      <c r="C1467">
        <v>1</v>
      </c>
      <c r="D1467">
        <v>10</v>
      </c>
      <c r="E1467" t="s">
        <v>98</v>
      </c>
      <c r="F1467" s="15">
        <v>-4617</v>
      </c>
      <c r="G1467" t="str">
        <f>_xlfn.XLOOKUP(tbl_GL[[#This Row],[Account_key]],tbl_COA[Account_key],tbl_COA[Class],"Not Found")</f>
        <v>Assets</v>
      </c>
      <c r="H1467" t="str">
        <f>_xlfn.XLOOKUP(tbl_GL[[#This Row],[Account_key]],tbl_COA[Account_key],tbl_COA[SubClass],"Not Found")</f>
        <v>Assets</v>
      </c>
      <c r="I1467" t="str">
        <f>_xlfn.XLOOKUP(tbl_GL[[#This Row],[Account_key]],tbl_COA[Account_key],tbl_COA[SubClass2],"Not Found")</f>
        <v>Current Assets</v>
      </c>
      <c r="J1467" t="str">
        <f>_xlfn.XLOOKUP(tbl_GL[[#This Row],[Account_key]],tbl_COA[Account_key],tbl_COA[SubAccount],,0)</f>
        <v>Cash at Bank</v>
      </c>
      <c r="K1467">
        <f>YEAR(tbl_GL[[#This Row],[Date]])</f>
        <v>2019</v>
      </c>
    </row>
    <row r="1468" spans="1:11" x14ac:dyDescent="0.35">
      <c r="A1468">
        <v>738.2</v>
      </c>
      <c r="B1468" s="24">
        <v>43516</v>
      </c>
      <c r="C1468">
        <v>1</v>
      </c>
      <c r="D1468">
        <v>120</v>
      </c>
      <c r="E1468" t="s">
        <v>98</v>
      </c>
      <c r="F1468" s="15">
        <v>-4617</v>
      </c>
      <c r="G1468" t="str">
        <f>_xlfn.XLOOKUP(tbl_GL[[#This Row],[Account_key]],tbl_COA[Account_key],tbl_COA[Class],"Not Found")</f>
        <v>Liabilities and Owners Equity</v>
      </c>
      <c r="H1468" t="str">
        <f>_xlfn.XLOOKUP(tbl_GL[[#This Row],[Account_key]],tbl_COA[Account_key],tbl_COA[SubClass],"Not Found")</f>
        <v>Liabilities</v>
      </c>
      <c r="I1468" t="str">
        <f>_xlfn.XLOOKUP(tbl_GL[[#This Row],[Account_key]],tbl_COA[Account_key],tbl_COA[SubClass2],"Not Found")</f>
        <v>Current Liabilities</v>
      </c>
      <c r="J1468" t="str">
        <f>_xlfn.XLOOKUP(tbl_GL[[#This Row],[Account_key]],tbl_COA[Account_key],tbl_COA[SubAccount],,0)</f>
        <v>Accrued Expenses</v>
      </c>
      <c r="K1468">
        <f>YEAR(tbl_GL[[#This Row],[Date]])</f>
        <v>2019</v>
      </c>
    </row>
    <row r="1469" spans="1:11" x14ac:dyDescent="0.35">
      <c r="A1469">
        <v>739.1</v>
      </c>
      <c r="B1469" s="24">
        <v>43517</v>
      </c>
      <c r="C1469">
        <v>1</v>
      </c>
      <c r="D1469">
        <v>330</v>
      </c>
      <c r="E1469" t="s">
        <v>97</v>
      </c>
      <c r="F1469" s="15">
        <v>-4554</v>
      </c>
      <c r="G1469" t="str">
        <f>_xlfn.XLOOKUP(tbl_GL[[#This Row],[Account_key]],tbl_COA[Account_key],tbl_COA[Class],"Not Found")</f>
        <v>Operating account</v>
      </c>
      <c r="H1469" t="str">
        <f>_xlfn.XLOOKUP(tbl_GL[[#This Row],[Account_key]],tbl_COA[Account_key],tbl_COA[SubClass],"Not Found")</f>
        <v>Operating Expenses</v>
      </c>
      <c r="I1469" t="str">
        <f>_xlfn.XLOOKUP(tbl_GL[[#This Row],[Account_key]],tbl_COA[Account_key],tbl_COA[SubClass2],"Not Found")</f>
        <v>Administration</v>
      </c>
      <c r="J1469" t="str">
        <f>_xlfn.XLOOKUP(tbl_GL[[#This Row],[Account_key]],tbl_COA[Account_key],tbl_COA[SubAccount],,0)</f>
        <v>Telephone</v>
      </c>
      <c r="K1469">
        <f>YEAR(tbl_GL[[#This Row],[Date]])</f>
        <v>2019</v>
      </c>
    </row>
    <row r="1470" spans="1:11" x14ac:dyDescent="0.35">
      <c r="A1470">
        <v>739.2</v>
      </c>
      <c r="B1470" s="24">
        <v>43517</v>
      </c>
      <c r="C1470">
        <v>1</v>
      </c>
      <c r="D1470">
        <v>120</v>
      </c>
      <c r="E1470" t="s">
        <v>97</v>
      </c>
      <c r="F1470" s="15">
        <v>4554</v>
      </c>
      <c r="G1470" t="str">
        <f>_xlfn.XLOOKUP(tbl_GL[[#This Row],[Account_key]],tbl_COA[Account_key],tbl_COA[Class],"Not Found")</f>
        <v>Liabilities and Owners Equity</v>
      </c>
      <c r="H1470" t="str">
        <f>_xlfn.XLOOKUP(tbl_GL[[#This Row],[Account_key]],tbl_COA[Account_key],tbl_COA[SubClass],"Not Found")</f>
        <v>Liabilities</v>
      </c>
      <c r="I1470" t="str">
        <f>_xlfn.XLOOKUP(tbl_GL[[#This Row],[Account_key]],tbl_COA[Account_key],tbl_COA[SubClass2],"Not Found")</f>
        <v>Current Liabilities</v>
      </c>
      <c r="J1470" t="str">
        <f>_xlfn.XLOOKUP(tbl_GL[[#This Row],[Account_key]],tbl_COA[Account_key],tbl_COA[SubAccount],,0)</f>
        <v>Accrued Expenses</v>
      </c>
      <c r="K1470">
        <f>YEAR(tbl_GL[[#This Row],[Date]])</f>
        <v>2019</v>
      </c>
    </row>
    <row r="1471" spans="1:11" x14ac:dyDescent="0.35">
      <c r="A1471">
        <v>740.1</v>
      </c>
      <c r="B1471" s="24">
        <v>43520</v>
      </c>
      <c r="C1471">
        <v>1</v>
      </c>
      <c r="D1471">
        <v>260</v>
      </c>
      <c r="E1471" t="s">
        <v>83</v>
      </c>
      <c r="F1471" s="15">
        <v>1383</v>
      </c>
      <c r="G1471" t="str">
        <f>_xlfn.XLOOKUP(tbl_GL[[#This Row],[Account_key]],tbl_COA[Account_key],tbl_COA[Class],"Not Found")</f>
        <v>Operating account</v>
      </c>
      <c r="H1471" t="str">
        <f>_xlfn.XLOOKUP(tbl_GL[[#This Row],[Account_key]],tbl_COA[Account_key],tbl_COA[SubClass],"Not Found")</f>
        <v>Operating Expenses</v>
      </c>
      <c r="I1471" t="str">
        <f>_xlfn.XLOOKUP(tbl_GL[[#This Row],[Account_key]],tbl_COA[Account_key],tbl_COA[SubClass2],"Not Found")</f>
        <v>Marketing</v>
      </c>
      <c r="J1471" t="str">
        <f>_xlfn.XLOOKUP(tbl_GL[[#This Row],[Account_key]],tbl_COA[Account_key],tbl_COA[SubAccount],,0)</f>
        <v>Commissions</v>
      </c>
      <c r="K1471">
        <f>YEAR(tbl_GL[[#This Row],[Date]])</f>
        <v>2019</v>
      </c>
    </row>
    <row r="1472" spans="1:11" x14ac:dyDescent="0.35">
      <c r="A1472">
        <v>740.2</v>
      </c>
      <c r="B1472" s="24">
        <v>43520</v>
      </c>
      <c r="C1472">
        <v>1</v>
      </c>
      <c r="D1472">
        <v>20</v>
      </c>
      <c r="E1472" t="s">
        <v>83</v>
      </c>
      <c r="F1472" s="15">
        <v>1383</v>
      </c>
      <c r="G1472" t="str">
        <f>_xlfn.XLOOKUP(tbl_GL[[#This Row],[Account_key]],tbl_COA[Account_key],tbl_COA[Class],"Not Found")</f>
        <v>Assets</v>
      </c>
      <c r="H1472" t="str">
        <f>_xlfn.XLOOKUP(tbl_GL[[#This Row],[Account_key]],tbl_COA[Account_key],tbl_COA[SubClass],"Not Found")</f>
        <v>Assets</v>
      </c>
      <c r="I1472" t="str">
        <f>_xlfn.XLOOKUP(tbl_GL[[#This Row],[Account_key]],tbl_COA[Account_key],tbl_COA[SubClass2],"Not Found")</f>
        <v>Current Assets</v>
      </c>
      <c r="J1472" t="str">
        <f>_xlfn.XLOOKUP(tbl_GL[[#This Row],[Account_key]],tbl_COA[Account_key],tbl_COA[SubAccount],,0)</f>
        <v>Cash in hand</v>
      </c>
      <c r="K1472">
        <f>YEAR(tbl_GL[[#This Row],[Date]])</f>
        <v>2019</v>
      </c>
    </row>
    <row r="1473" spans="1:11" x14ac:dyDescent="0.35">
      <c r="A1473">
        <v>741.1</v>
      </c>
      <c r="B1473" s="24">
        <v>43521</v>
      </c>
      <c r="C1473">
        <v>1</v>
      </c>
      <c r="D1473">
        <v>260</v>
      </c>
      <c r="E1473" t="s">
        <v>97</v>
      </c>
      <c r="F1473" s="15">
        <v>-4422</v>
      </c>
      <c r="G1473" t="str">
        <f>_xlfn.XLOOKUP(tbl_GL[[#This Row],[Account_key]],tbl_COA[Account_key],tbl_COA[Class],"Not Found")</f>
        <v>Operating account</v>
      </c>
      <c r="H1473" t="str">
        <f>_xlfn.XLOOKUP(tbl_GL[[#This Row],[Account_key]],tbl_COA[Account_key],tbl_COA[SubClass],"Not Found")</f>
        <v>Operating Expenses</v>
      </c>
      <c r="I1473" t="str">
        <f>_xlfn.XLOOKUP(tbl_GL[[#This Row],[Account_key]],tbl_COA[Account_key],tbl_COA[SubClass2],"Not Found")</f>
        <v>Marketing</v>
      </c>
      <c r="J1473" t="str">
        <f>_xlfn.XLOOKUP(tbl_GL[[#This Row],[Account_key]],tbl_COA[Account_key],tbl_COA[SubAccount],,0)</f>
        <v>Commissions</v>
      </c>
      <c r="K1473">
        <f>YEAR(tbl_GL[[#This Row],[Date]])</f>
        <v>2019</v>
      </c>
    </row>
    <row r="1474" spans="1:11" x14ac:dyDescent="0.35">
      <c r="A1474">
        <v>741.2</v>
      </c>
      <c r="B1474" s="24">
        <v>43521</v>
      </c>
      <c r="C1474">
        <v>1</v>
      </c>
      <c r="D1474">
        <v>120</v>
      </c>
      <c r="E1474" t="s">
        <v>97</v>
      </c>
      <c r="F1474" s="15">
        <v>4422</v>
      </c>
      <c r="G1474" t="str">
        <f>_xlfn.XLOOKUP(tbl_GL[[#This Row],[Account_key]],tbl_COA[Account_key],tbl_COA[Class],"Not Found")</f>
        <v>Liabilities and Owners Equity</v>
      </c>
      <c r="H1474" t="str">
        <f>_xlfn.XLOOKUP(tbl_GL[[#This Row],[Account_key]],tbl_COA[Account_key],tbl_COA[SubClass],"Not Found")</f>
        <v>Liabilities</v>
      </c>
      <c r="I1474" t="str">
        <f>_xlfn.XLOOKUP(tbl_GL[[#This Row],[Account_key]],tbl_COA[Account_key],tbl_COA[SubClass2],"Not Found")</f>
        <v>Current Liabilities</v>
      </c>
      <c r="J1474" t="str">
        <f>_xlfn.XLOOKUP(tbl_GL[[#This Row],[Account_key]],tbl_COA[Account_key],tbl_COA[SubAccount],,0)</f>
        <v>Accrued Expenses</v>
      </c>
      <c r="K1474">
        <f>YEAR(tbl_GL[[#This Row],[Date]])</f>
        <v>2019</v>
      </c>
    </row>
    <row r="1475" spans="1:11" x14ac:dyDescent="0.35">
      <c r="A1475">
        <v>742.1</v>
      </c>
      <c r="B1475" s="24">
        <v>43522</v>
      </c>
      <c r="C1475">
        <v>1</v>
      </c>
      <c r="D1475">
        <v>260</v>
      </c>
      <c r="E1475" t="s">
        <v>99</v>
      </c>
      <c r="F1475" s="15">
        <v>-144</v>
      </c>
      <c r="G1475" t="str">
        <f>_xlfn.XLOOKUP(tbl_GL[[#This Row],[Account_key]],tbl_COA[Account_key],tbl_COA[Class],"Not Found")</f>
        <v>Operating account</v>
      </c>
      <c r="H1475" t="str">
        <f>_xlfn.XLOOKUP(tbl_GL[[#This Row],[Account_key]],tbl_COA[Account_key],tbl_COA[SubClass],"Not Found")</f>
        <v>Operating Expenses</v>
      </c>
      <c r="I1475" t="str">
        <f>_xlfn.XLOOKUP(tbl_GL[[#This Row],[Account_key]],tbl_COA[Account_key],tbl_COA[SubClass2],"Not Found")</f>
        <v>Marketing</v>
      </c>
      <c r="J1475" t="str">
        <f>_xlfn.XLOOKUP(tbl_GL[[#This Row],[Account_key]],tbl_COA[Account_key],tbl_COA[SubAccount],,0)</f>
        <v>Commissions</v>
      </c>
      <c r="K1475">
        <f>YEAR(tbl_GL[[#This Row],[Date]])</f>
        <v>2019</v>
      </c>
    </row>
    <row r="1476" spans="1:11" x14ac:dyDescent="0.35">
      <c r="A1476">
        <v>742.2</v>
      </c>
      <c r="B1476" s="24">
        <v>43522</v>
      </c>
      <c r="C1476">
        <v>1</v>
      </c>
      <c r="D1476">
        <v>20</v>
      </c>
      <c r="E1476" t="s">
        <v>99</v>
      </c>
      <c r="F1476" s="15">
        <v>-144</v>
      </c>
      <c r="G1476" t="str">
        <f>_xlfn.XLOOKUP(tbl_GL[[#This Row],[Account_key]],tbl_COA[Account_key],tbl_COA[Class],"Not Found")</f>
        <v>Assets</v>
      </c>
      <c r="H1476" t="str">
        <f>_xlfn.XLOOKUP(tbl_GL[[#This Row],[Account_key]],tbl_COA[Account_key],tbl_COA[SubClass],"Not Found")</f>
        <v>Assets</v>
      </c>
      <c r="I1476" t="str">
        <f>_xlfn.XLOOKUP(tbl_GL[[#This Row],[Account_key]],tbl_COA[Account_key],tbl_COA[SubClass2],"Not Found")</f>
        <v>Current Assets</v>
      </c>
      <c r="J1476" t="str">
        <f>_xlfn.XLOOKUP(tbl_GL[[#This Row],[Account_key]],tbl_COA[Account_key],tbl_COA[SubAccount],,0)</f>
        <v>Cash in hand</v>
      </c>
      <c r="K1476">
        <f>YEAR(tbl_GL[[#This Row],[Date]])</f>
        <v>2019</v>
      </c>
    </row>
    <row r="1477" spans="1:11" x14ac:dyDescent="0.35">
      <c r="A1477">
        <v>743.1</v>
      </c>
      <c r="B1477" s="24">
        <v>43522</v>
      </c>
      <c r="C1477">
        <v>1</v>
      </c>
      <c r="D1477">
        <v>10</v>
      </c>
      <c r="E1477" t="s">
        <v>98</v>
      </c>
      <c r="F1477" s="15">
        <v>-4193</v>
      </c>
      <c r="G1477" t="str">
        <f>_xlfn.XLOOKUP(tbl_GL[[#This Row],[Account_key]],tbl_COA[Account_key],tbl_COA[Class],"Not Found")</f>
        <v>Assets</v>
      </c>
      <c r="H1477" t="str">
        <f>_xlfn.XLOOKUP(tbl_GL[[#This Row],[Account_key]],tbl_COA[Account_key],tbl_COA[SubClass],"Not Found")</f>
        <v>Assets</v>
      </c>
      <c r="I1477" t="str">
        <f>_xlfn.XLOOKUP(tbl_GL[[#This Row],[Account_key]],tbl_COA[Account_key],tbl_COA[SubClass2],"Not Found")</f>
        <v>Current Assets</v>
      </c>
      <c r="J1477" t="str">
        <f>_xlfn.XLOOKUP(tbl_GL[[#This Row],[Account_key]],tbl_COA[Account_key],tbl_COA[SubAccount],,0)</f>
        <v>Cash at Bank</v>
      </c>
      <c r="K1477">
        <f>YEAR(tbl_GL[[#This Row],[Date]])</f>
        <v>2019</v>
      </c>
    </row>
    <row r="1478" spans="1:11" x14ac:dyDescent="0.35">
      <c r="A1478">
        <v>743.2</v>
      </c>
      <c r="B1478" s="24">
        <v>43522</v>
      </c>
      <c r="C1478">
        <v>1</v>
      </c>
      <c r="D1478">
        <v>120</v>
      </c>
      <c r="E1478" t="s">
        <v>98</v>
      </c>
      <c r="F1478" s="15">
        <v>-4193</v>
      </c>
      <c r="G1478" t="str">
        <f>_xlfn.XLOOKUP(tbl_GL[[#This Row],[Account_key]],tbl_COA[Account_key],tbl_COA[Class],"Not Found")</f>
        <v>Liabilities and Owners Equity</v>
      </c>
      <c r="H1478" t="str">
        <f>_xlfn.XLOOKUP(tbl_GL[[#This Row],[Account_key]],tbl_COA[Account_key],tbl_COA[SubClass],"Not Found")</f>
        <v>Liabilities</v>
      </c>
      <c r="I1478" t="str">
        <f>_xlfn.XLOOKUP(tbl_GL[[#This Row],[Account_key]],tbl_COA[Account_key],tbl_COA[SubClass2],"Not Found")</f>
        <v>Current Liabilities</v>
      </c>
      <c r="J1478" t="str">
        <f>_xlfn.XLOOKUP(tbl_GL[[#This Row],[Account_key]],tbl_COA[Account_key],tbl_COA[SubAccount],,0)</f>
        <v>Accrued Expenses</v>
      </c>
      <c r="K1478">
        <f>YEAR(tbl_GL[[#This Row],[Date]])</f>
        <v>2019</v>
      </c>
    </row>
    <row r="1479" spans="1:11" x14ac:dyDescent="0.35">
      <c r="A1479">
        <v>744.1</v>
      </c>
      <c r="B1479" s="24">
        <v>43523</v>
      </c>
      <c r="C1479">
        <v>1</v>
      </c>
      <c r="D1479">
        <v>230</v>
      </c>
      <c r="E1479" t="s">
        <v>4</v>
      </c>
      <c r="F1479" s="14">
        <v>-1336</v>
      </c>
      <c r="G1479" t="str">
        <f>_xlfn.XLOOKUP(tbl_GL[[#This Row],[Account_key]],tbl_COA[Account_key],tbl_COA[Class],"Not Found")</f>
        <v>Trading account</v>
      </c>
      <c r="H1479" t="str">
        <f>_xlfn.XLOOKUP(tbl_GL[[#This Row],[Account_key]],tbl_COA[Account_key],tbl_COA[SubClass],"Not Found")</f>
        <v>Cost of Sales</v>
      </c>
      <c r="I1479" t="str">
        <f>_xlfn.XLOOKUP(tbl_GL[[#This Row],[Account_key]],tbl_COA[Account_key],tbl_COA[SubClass2],"Not Found")</f>
        <v>Cost of Sales</v>
      </c>
      <c r="J1479" t="str">
        <f>_xlfn.XLOOKUP(tbl_GL[[#This Row],[Account_key]],tbl_COA[Account_key],tbl_COA[SubAccount],,0)</f>
        <v>Cost of Sales</v>
      </c>
      <c r="K1479">
        <f>YEAR(tbl_GL[[#This Row],[Date]])</f>
        <v>2019</v>
      </c>
    </row>
    <row r="1480" spans="1:11" x14ac:dyDescent="0.35">
      <c r="A1480">
        <v>744.2</v>
      </c>
      <c r="B1480" s="24">
        <v>43523</v>
      </c>
      <c r="C1480">
        <v>1</v>
      </c>
      <c r="D1480">
        <v>60</v>
      </c>
      <c r="E1480" t="s">
        <v>4</v>
      </c>
      <c r="F1480" s="15">
        <v>-1336</v>
      </c>
      <c r="G1480" t="str">
        <f>_xlfn.XLOOKUP(tbl_GL[[#This Row],[Account_key]],tbl_COA[Account_key],tbl_COA[Class],"Not Found")</f>
        <v>Assets</v>
      </c>
      <c r="H1480" t="str">
        <f>_xlfn.XLOOKUP(tbl_GL[[#This Row],[Account_key]],tbl_COA[Account_key],tbl_COA[SubClass],"Not Found")</f>
        <v>Assets</v>
      </c>
      <c r="I1480" t="str">
        <f>_xlfn.XLOOKUP(tbl_GL[[#This Row],[Account_key]],tbl_COA[Account_key],tbl_COA[SubClass2],"Not Found")</f>
        <v>Current Assets</v>
      </c>
      <c r="J1480" t="str">
        <f>_xlfn.XLOOKUP(tbl_GL[[#This Row],[Account_key]],tbl_COA[Account_key],tbl_COA[SubAccount],,0)</f>
        <v>Inventory</v>
      </c>
      <c r="K1480">
        <f>YEAR(tbl_GL[[#This Row],[Date]])</f>
        <v>2019</v>
      </c>
    </row>
    <row r="1481" spans="1:11" x14ac:dyDescent="0.35">
      <c r="A1481">
        <v>745.1</v>
      </c>
      <c r="B1481" s="24">
        <v>43523</v>
      </c>
      <c r="C1481">
        <v>1</v>
      </c>
      <c r="D1481">
        <v>210</v>
      </c>
      <c r="E1481" t="s">
        <v>8</v>
      </c>
      <c r="F1481" s="15">
        <v>4882</v>
      </c>
      <c r="G1481" t="str">
        <f>_xlfn.XLOOKUP(tbl_GL[[#This Row],[Account_key]],tbl_COA[Account_key],tbl_COA[Class],"Not Found")</f>
        <v>Trading account</v>
      </c>
      <c r="H1481" t="str">
        <f>_xlfn.XLOOKUP(tbl_GL[[#This Row],[Account_key]],tbl_COA[Account_key],tbl_COA[SubClass],"Not Found")</f>
        <v>Sales</v>
      </c>
      <c r="I1481" t="str">
        <f>_xlfn.XLOOKUP(tbl_GL[[#This Row],[Account_key]],tbl_COA[Account_key],tbl_COA[SubClass2],"Not Found")</f>
        <v>Sales</v>
      </c>
      <c r="J1481" t="str">
        <f>_xlfn.XLOOKUP(tbl_GL[[#This Row],[Account_key]],tbl_COA[Account_key],tbl_COA[SubAccount],,0)</f>
        <v>Sales</v>
      </c>
      <c r="K1481">
        <f>YEAR(tbl_GL[[#This Row],[Date]])</f>
        <v>2019</v>
      </c>
    </row>
    <row r="1482" spans="1:11" x14ac:dyDescent="0.35">
      <c r="A1482">
        <v>745.2</v>
      </c>
      <c r="B1482" s="24">
        <v>43523</v>
      </c>
      <c r="C1482">
        <v>1</v>
      </c>
      <c r="D1482">
        <v>30</v>
      </c>
      <c r="E1482" t="s">
        <v>8</v>
      </c>
      <c r="F1482" s="15">
        <v>4882</v>
      </c>
      <c r="G1482" t="str">
        <f>_xlfn.XLOOKUP(tbl_GL[[#This Row],[Account_key]],tbl_COA[Account_key],tbl_COA[Class],"Not Found")</f>
        <v>Assets</v>
      </c>
      <c r="H1482" t="str">
        <f>_xlfn.XLOOKUP(tbl_GL[[#This Row],[Account_key]],tbl_COA[Account_key],tbl_COA[SubClass],"Not Found")</f>
        <v>Assets</v>
      </c>
      <c r="I1482" t="str">
        <f>_xlfn.XLOOKUP(tbl_GL[[#This Row],[Account_key]],tbl_COA[Account_key],tbl_COA[SubClass2],"Not Found")</f>
        <v>Current Assets</v>
      </c>
      <c r="J1482" t="str">
        <f>_xlfn.XLOOKUP(tbl_GL[[#This Row],[Account_key]],tbl_COA[Account_key],tbl_COA[SubAccount],,0)</f>
        <v>Trade Receivables</v>
      </c>
      <c r="K1482">
        <f>YEAR(tbl_GL[[#This Row],[Date]])</f>
        <v>2019</v>
      </c>
    </row>
    <row r="1483" spans="1:11" x14ac:dyDescent="0.35">
      <c r="A1483">
        <v>746.1</v>
      </c>
      <c r="B1483" s="24">
        <v>43523</v>
      </c>
      <c r="C1483">
        <v>1</v>
      </c>
      <c r="D1483">
        <v>30</v>
      </c>
      <c r="E1483" t="s">
        <v>80</v>
      </c>
      <c r="F1483" s="15">
        <v>-24392</v>
      </c>
      <c r="G1483" t="str">
        <f>_xlfn.XLOOKUP(tbl_GL[[#This Row],[Account_key]],tbl_COA[Account_key],tbl_COA[Class],"Not Found")</f>
        <v>Assets</v>
      </c>
      <c r="H1483" t="str">
        <f>_xlfn.XLOOKUP(tbl_GL[[#This Row],[Account_key]],tbl_COA[Account_key],tbl_COA[SubClass],"Not Found")</f>
        <v>Assets</v>
      </c>
      <c r="I1483" t="str">
        <f>_xlfn.XLOOKUP(tbl_GL[[#This Row],[Account_key]],tbl_COA[Account_key],tbl_COA[SubClass2],"Not Found")</f>
        <v>Current Assets</v>
      </c>
      <c r="J1483" t="str">
        <f>_xlfn.XLOOKUP(tbl_GL[[#This Row],[Account_key]],tbl_COA[Account_key],tbl_COA[SubAccount],,0)</f>
        <v>Trade Receivables</v>
      </c>
      <c r="K1483">
        <f>YEAR(tbl_GL[[#This Row],[Date]])</f>
        <v>2019</v>
      </c>
    </row>
    <row r="1484" spans="1:11" x14ac:dyDescent="0.35">
      <c r="A1484">
        <v>746.2</v>
      </c>
      <c r="B1484" s="24">
        <v>43523</v>
      </c>
      <c r="C1484">
        <v>1</v>
      </c>
      <c r="D1484">
        <v>10</v>
      </c>
      <c r="E1484" t="s">
        <v>80</v>
      </c>
      <c r="F1484" s="15">
        <v>24392</v>
      </c>
      <c r="G1484" t="str">
        <f>_xlfn.XLOOKUP(tbl_GL[[#This Row],[Account_key]],tbl_COA[Account_key],tbl_COA[Class],"Not Found")</f>
        <v>Assets</v>
      </c>
      <c r="H1484" t="str">
        <f>_xlfn.XLOOKUP(tbl_GL[[#This Row],[Account_key]],tbl_COA[Account_key],tbl_COA[SubClass],"Not Found")</f>
        <v>Assets</v>
      </c>
      <c r="I1484" t="str">
        <f>_xlfn.XLOOKUP(tbl_GL[[#This Row],[Account_key]],tbl_COA[Account_key],tbl_COA[SubClass2],"Not Found")</f>
        <v>Current Assets</v>
      </c>
      <c r="J1484" t="str">
        <f>_xlfn.XLOOKUP(tbl_GL[[#This Row],[Account_key]],tbl_COA[Account_key],tbl_COA[SubAccount],,0)</f>
        <v>Cash at Bank</v>
      </c>
      <c r="K1484">
        <f>YEAR(tbl_GL[[#This Row],[Date]])</f>
        <v>2019</v>
      </c>
    </row>
    <row r="1485" spans="1:11" x14ac:dyDescent="0.35">
      <c r="A1485">
        <v>747.1</v>
      </c>
      <c r="B1485" s="24">
        <v>43524</v>
      </c>
      <c r="C1485">
        <v>1</v>
      </c>
      <c r="D1485">
        <v>10</v>
      </c>
      <c r="E1485" t="s">
        <v>110</v>
      </c>
      <c r="F1485" s="15">
        <v>32</v>
      </c>
      <c r="G1485" t="str">
        <f>_xlfn.XLOOKUP(tbl_GL[[#This Row],[Account_key]],tbl_COA[Account_key],tbl_COA[Class],"Not Found")</f>
        <v>Assets</v>
      </c>
      <c r="H1485" t="str">
        <f>_xlfn.XLOOKUP(tbl_GL[[#This Row],[Account_key]],tbl_COA[Account_key],tbl_COA[SubClass],"Not Found")</f>
        <v>Assets</v>
      </c>
      <c r="I1485" t="str">
        <f>_xlfn.XLOOKUP(tbl_GL[[#This Row],[Account_key]],tbl_COA[Account_key],tbl_COA[SubClass2],"Not Found")</f>
        <v>Current Assets</v>
      </c>
      <c r="J1485" t="str">
        <f>_xlfn.XLOOKUP(tbl_GL[[#This Row],[Account_key]],tbl_COA[Account_key],tbl_COA[SubAccount],,0)</f>
        <v>Cash at Bank</v>
      </c>
      <c r="K1485">
        <f>YEAR(tbl_GL[[#This Row],[Date]])</f>
        <v>2019</v>
      </c>
    </row>
    <row r="1486" spans="1:11" x14ac:dyDescent="0.35">
      <c r="A1486">
        <v>747.2</v>
      </c>
      <c r="B1486" s="24">
        <v>43524</v>
      </c>
      <c r="C1486">
        <v>1</v>
      </c>
      <c r="D1486">
        <v>430</v>
      </c>
      <c r="E1486" t="s">
        <v>110</v>
      </c>
      <c r="F1486" s="15">
        <v>32</v>
      </c>
      <c r="G1486" t="str">
        <f>_xlfn.XLOOKUP(tbl_GL[[#This Row],[Account_key]],tbl_COA[Account_key],tbl_COA[Class],"Not Found")</f>
        <v>Non-operating</v>
      </c>
      <c r="H1486" t="str">
        <f>_xlfn.XLOOKUP(tbl_GL[[#This Row],[Account_key]],tbl_COA[Account_key],tbl_COA[SubClass],"Not Found")</f>
        <v>Exchange Loss/Gain</v>
      </c>
      <c r="I1486" t="str">
        <f>_xlfn.XLOOKUP(tbl_GL[[#This Row],[Account_key]],tbl_COA[Account_key],tbl_COA[SubClass2],"Not Found")</f>
        <v>Exchange Loss/Gain</v>
      </c>
      <c r="J1486" t="str">
        <f>_xlfn.XLOOKUP(tbl_GL[[#This Row],[Account_key]],tbl_COA[Account_key],tbl_COA[SubAccount],,0)</f>
        <v>Exchange Loss/Gain</v>
      </c>
      <c r="K1486">
        <f>YEAR(tbl_GL[[#This Row],[Date]])</f>
        <v>2019</v>
      </c>
    </row>
    <row r="1487" spans="1:11" x14ac:dyDescent="0.35">
      <c r="A1487">
        <v>748.1</v>
      </c>
      <c r="B1487" s="24">
        <v>43524</v>
      </c>
      <c r="C1487">
        <v>1</v>
      </c>
      <c r="D1487">
        <v>400</v>
      </c>
      <c r="E1487" t="s">
        <v>104</v>
      </c>
      <c r="F1487" s="15">
        <v>-500</v>
      </c>
      <c r="G1487" t="str">
        <f>_xlfn.XLOOKUP(tbl_GL[[#This Row],[Account_key]],tbl_COA[Account_key],tbl_COA[Class],"Not Found")</f>
        <v>Operating account</v>
      </c>
      <c r="H1487" t="str">
        <f>_xlfn.XLOOKUP(tbl_GL[[#This Row],[Account_key]],tbl_COA[Account_key],tbl_COA[SubClass],"Not Found")</f>
        <v>Depreciation &amp; Amortization</v>
      </c>
      <c r="I1487" t="str">
        <f>_xlfn.XLOOKUP(tbl_GL[[#This Row],[Account_key]],tbl_COA[Account_key],tbl_COA[SubClass2],"Not Found")</f>
        <v>Amortization</v>
      </c>
      <c r="J1487" t="str">
        <f>_xlfn.XLOOKUP(tbl_GL[[#This Row],[Account_key]],tbl_COA[Account_key],tbl_COA[SubAccount],,0)</f>
        <v>Amortization of Intangible Assets</v>
      </c>
      <c r="K1487">
        <f>YEAR(tbl_GL[[#This Row],[Date]])</f>
        <v>2019</v>
      </c>
    </row>
    <row r="1488" spans="1:11" x14ac:dyDescent="0.35">
      <c r="A1488">
        <v>748.2</v>
      </c>
      <c r="B1488" s="24">
        <v>43524</v>
      </c>
      <c r="C1488">
        <v>1</v>
      </c>
      <c r="D1488">
        <v>100</v>
      </c>
      <c r="E1488" t="s">
        <v>104</v>
      </c>
      <c r="F1488" s="15">
        <v>-500</v>
      </c>
      <c r="G1488" t="str">
        <f>_xlfn.XLOOKUP(tbl_GL[[#This Row],[Account_key]],tbl_COA[Account_key],tbl_COA[Class],"Not Found")</f>
        <v>Assets</v>
      </c>
      <c r="H1488" t="str">
        <f>_xlfn.XLOOKUP(tbl_GL[[#This Row],[Account_key]],tbl_COA[Account_key],tbl_COA[SubClass],"Not Found")</f>
        <v>Assets</v>
      </c>
      <c r="I1488" t="str">
        <f>_xlfn.XLOOKUP(tbl_GL[[#This Row],[Account_key]],tbl_COA[Account_key],tbl_COA[SubClass2],"Not Found")</f>
        <v>Non-Current Assets</v>
      </c>
      <c r="J1488" t="str">
        <f>_xlfn.XLOOKUP(tbl_GL[[#This Row],[Account_key]],tbl_COA[Account_key],tbl_COA[SubAccount],,0)</f>
        <v>Patents and trademarks</v>
      </c>
      <c r="K1488">
        <f>YEAR(tbl_GL[[#This Row],[Date]])</f>
        <v>2019</v>
      </c>
    </row>
    <row r="1489" spans="1:11" x14ac:dyDescent="0.35">
      <c r="A1489">
        <v>749.1</v>
      </c>
      <c r="B1489" s="24">
        <v>43524</v>
      </c>
      <c r="C1489">
        <v>1</v>
      </c>
      <c r="D1489">
        <v>440</v>
      </c>
      <c r="E1489" t="s">
        <v>112</v>
      </c>
      <c r="F1489" s="15">
        <v>-600</v>
      </c>
      <c r="G1489" t="str">
        <f>_xlfn.XLOOKUP(tbl_GL[[#This Row],[Account_key]],tbl_COA[Account_key],tbl_COA[Class],"Not Found")</f>
        <v>Interest &amp; Tax</v>
      </c>
      <c r="H1489" t="str">
        <f>_xlfn.XLOOKUP(tbl_GL[[#This Row],[Account_key]],tbl_COA[Account_key],tbl_COA[SubClass],"Not Found")</f>
        <v>Interest Expense</v>
      </c>
      <c r="I1489" t="str">
        <f>_xlfn.XLOOKUP(tbl_GL[[#This Row],[Account_key]],tbl_COA[Account_key],tbl_COA[SubClass2],"Not Found")</f>
        <v>Interest Expense</v>
      </c>
      <c r="J1489" t="str">
        <f>_xlfn.XLOOKUP(tbl_GL[[#This Row],[Account_key]],tbl_COA[Account_key],tbl_COA[SubAccount],,0)</f>
        <v>Interest Expense</v>
      </c>
      <c r="K1489">
        <f>YEAR(tbl_GL[[#This Row],[Date]])</f>
        <v>2019</v>
      </c>
    </row>
    <row r="1490" spans="1:11" x14ac:dyDescent="0.35">
      <c r="A1490">
        <v>749.2</v>
      </c>
      <c r="B1490" s="24">
        <v>43524</v>
      </c>
      <c r="C1490">
        <v>1</v>
      </c>
      <c r="D1490">
        <v>121</v>
      </c>
      <c r="E1490" t="s">
        <v>112</v>
      </c>
      <c r="F1490" s="15">
        <v>600</v>
      </c>
      <c r="G1490" t="str">
        <f>_xlfn.XLOOKUP(tbl_GL[[#This Row],[Account_key]],tbl_COA[Account_key],tbl_COA[Class],"Not Found")</f>
        <v>Liabilities and Owners Equity</v>
      </c>
      <c r="H1490" t="str">
        <f>_xlfn.XLOOKUP(tbl_GL[[#This Row],[Account_key]],tbl_COA[Account_key],tbl_COA[SubClass],"Not Found")</f>
        <v>Liabilities</v>
      </c>
      <c r="I1490" t="str">
        <f>_xlfn.XLOOKUP(tbl_GL[[#This Row],[Account_key]],tbl_COA[Account_key],tbl_COA[SubClass2],"Not Found")</f>
        <v>Current Liabilities</v>
      </c>
      <c r="J1490" t="str">
        <f>_xlfn.XLOOKUP(tbl_GL[[#This Row],[Account_key]],tbl_COA[Account_key],tbl_COA[SubAccount],,0)</f>
        <v>Interest Payable</v>
      </c>
      <c r="K1490">
        <f>YEAR(tbl_GL[[#This Row],[Date]])</f>
        <v>2019</v>
      </c>
    </row>
    <row r="1491" spans="1:11" x14ac:dyDescent="0.35">
      <c r="A1491">
        <v>750.1</v>
      </c>
      <c r="B1491" s="24">
        <v>43524</v>
      </c>
      <c r="C1491">
        <v>1</v>
      </c>
      <c r="D1491">
        <v>10</v>
      </c>
      <c r="E1491" t="s">
        <v>113</v>
      </c>
      <c r="F1491" s="15">
        <v>798</v>
      </c>
      <c r="G1491" t="str">
        <f>_xlfn.XLOOKUP(tbl_GL[[#This Row],[Account_key]],tbl_COA[Account_key],tbl_COA[Class],"Not Found")</f>
        <v>Assets</v>
      </c>
      <c r="H1491" t="str">
        <f>_xlfn.XLOOKUP(tbl_GL[[#This Row],[Account_key]],tbl_COA[Account_key],tbl_COA[SubClass],"Not Found")</f>
        <v>Assets</v>
      </c>
      <c r="I1491" t="str">
        <f>_xlfn.XLOOKUP(tbl_GL[[#This Row],[Account_key]],tbl_COA[Account_key],tbl_COA[SubClass2],"Not Found")</f>
        <v>Current Assets</v>
      </c>
      <c r="J1491" t="str">
        <f>_xlfn.XLOOKUP(tbl_GL[[#This Row],[Account_key]],tbl_COA[Account_key],tbl_COA[SubAccount],,0)</f>
        <v>Cash at Bank</v>
      </c>
      <c r="K1491">
        <f>YEAR(tbl_GL[[#This Row],[Date]])</f>
        <v>2019</v>
      </c>
    </row>
    <row r="1492" spans="1:11" x14ac:dyDescent="0.35">
      <c r="A1492">
        <v>750.2</v>
      </c>
      <c r="B1492" s="24">
        <v>43524</v>
      </c>
      <c r="C1492">
        <v>1</v>
      </c>
      <c r="D1492">
        <v>410</v>
      </c>
      <c r="E1492" t="s">
        <v>113</v>
      </c>
      <c r="F1492" s="15">
        <v>798</v>
      </c>
      <c r="G1492" t="str">
        <f>_xlfn.XLOOKUP(tbl_GL[[#This Row],[Account_key]],tbl_COA[Account_key],tbl_COA[Class],"Not Found")</f>
        <v>Non-operating</v>
      </c>
      <c r="H1492" t="str">
        <f>_xlfn.XLOOKUP(tbl_GL[[#This Row],[Account_key]],tbl_COA[Account_key],tbl_COA[SubClass],"Not Found")</f>
        <v>Interest Income</v>
      </c>
      <c r="I1492" t="str">
        <f>_xlfn.XLOOKUP(tbl_GL[[#This Row],[Account_key]],tbl_COA[Account_key],tbl_COA[SubClass2],"Not Found")</f>
        <v>Interest Income</v>
      </c>
      <c r="J1492" t="str">
        <f>_xlfn.XLOOKUP(tbl_GL[[#This Row],[Account_key]],tbl_COA[Account_key],tbl_COA[SubAccount],,0)</f>
        <v>Interest Income</v>
      </c>
      <c r="K1492">
        <f>YEAR(tbl_GL[[#This Row],[Date]])</f>
        <v>2019</v>
      </c>
    </row>
    <row r="1493" spans="1:11" x14ac:dyDescent="0.35">
      <c r="A1493">
        <v>751.1</v>
      </c>
      <c r="B1493" s="24">
        <v>43524</v>
      </c>
      <c r="C1493">
        <v>1</v>
      </c>
      <c r="D1493">
        <v>450</v>
      </c>
      <c r="E1493" s="1" t="s">
        <v>108</v>
      </c>
      <c r="F1493" s="15">
        <v>3341</v>
      </c>
      <c r="G1493" t="str">
        <f>_xlfn.XLOOKUP(tbl_GL[[#This Row],[Account_key]],tbl_COA[Account_key],tbl_COA[Class],"Not Found")</f>
        <v>Interest &amp; Tax</v>
      </c>
      <c r="H1493" t="str">
        <f>_xlfn.XLOOKUP(tbl_GL[[#This Row],[Account_key]],tbl_COA[Account_key],tbl_COA[SubClass],"Not Found")</f>
        <v>Taxation</v>
      </c>
      <c r="I1493" t="str">
        <f>_xlfn.XLOOKUP(tbl_GL[[#This Row],[Account_key]],tbl_COA[Account_key],tbl_COA[SubClass2],"Not Found")</f>
        <v>Taxation</v>
      </c>
      <c r="J1493" t="str">
        <f>_xlfn.XLOOKUP(tbl_GL[[#This Row],[Account_key]],tbl_COA[Account_key],tbl_COA[SubAccount],,0)</f>
        <v>Taxation</v>
      </c>
      <c r="K1493">
        <f>YEAR(tbl_GL[[#This Row],[Date]])</f>
        <v>2019</v>
      </c>
    </row>
    <row r="1494" spans="1:11" x14ac:dyDescent="0.35">
      <c r="A1494">
        <v>751.2</v>
      </c>
      <c r="B1494" s="24">
        <v>43524</v>
      </c>
      <c r="C1494">
        <v>1</v>
      </c>
      <c r="D1494">
        <v>122</v>
      </c>
      <c r="E1494" s="1" t="s">
        <v>108</v>
      </c>
      <c r="F1494" s="15">
        <v>-3341</v>
      </c>
      <c r="G1494" t="str">
        <f>_xlfn.XLOOKUP(tbl_GL[[#This Row],[Account_key]],tbl_COA[Account_key],tbl_COA[Class],"Not Found")</f>
        <v>Liabilities and Owners Equity</v>
      </c>
      <c r="H1494" t="str">
        <f>_xlfn.XLOOKUP(tbl_GL[[#This Row],[Account_key]],tbl_COA[Account_key],tbl_COA[SubClass],"Not Found")</f>
        <v>Liabilities</v>
      </c>
      <c r="I1494" t="str">
        <f>_xlfn.XLOOKUP(tbl_GL[[#This Row],[Account_key]],tbl_COA[Account_key],tbl_COA[SubClass2],"Not Found")</f>
        <v>Current Liabilities</v>
      </c>
      <c r="J1494" t="str">
        <f>_xlfn.XLOOKUP(tbl_GL[[#This Row],[Account_key]],tbl_COA[Account_key],tbl_COA[SubAccount],,0)</f>
        <v>Tax payable</v>
      </c>
      <c r="K1494">
        <f>YEAR(tbl_GL[[#This Row],[Date]])</f>
        <v>2019</v>
      </c>
    </row>
    <row r="1495" spans="1:11" x14ac:dyDescent="0.35">
      <c r="A1495">
        <v>753.1</v>
      </c>
      <c r="B1495" s="24">
        <v>43524</v>
      </c>
      <c r="C1495">
        <v>1</v>
      </c>
      <c r="D1495">
        <v>240</v>
      </c>
      <c r="E1495" t="s">
        <v>56</v>
      </c>
      <c r="F1495" s="15">
        <v>-7500</v>
      </c>
      <c r="G1495" t="str">
        <f>_xlfn.XLOOKUP(tbl_GL[[#This Row],[Account_key]],tbl_COA[Account_key],tbl_COA[Class],"Not Found")</f>
        <v>Operating account</v>
      </c>
      <c r="H1495" t="str">
        <f>_xlfn.XLOOKUP(tbl_GL[[#This Row],[Account_key]],tbl_COA[Account_key],tbl_COA[SubClass],"Not Found")</f>
        <v>Operating Expenses</v>
      </c>
      <c r="I1495" t="str">
        <f>_xlfn.XLOOKUP(tbl_GL[[#This Row],[Account_key]],tbl_COA[Account_key],tbl_COA[SubClass2],"Not Found")</f>
        <v>Sales &amp; Distribution</v>
      </c>
      <c r="J1495" t="str">
        <f>_xlfn.XLOOKUP(tbl_GL[[#This Row],[Account_key]],tbl_COA[Account_key],tbl_COA[SubAccount],,0)</f>
        <v>Salaries</v>
      </c>
      <c r="K1495">
        <f>YEAR(tbl_GL[[#This Row],[Date]])</f>
        <v>2019</v>
      </c>
    </row>
    <row r="1496" spans="1:11" x14ac:dyDescent="0.35">
      <c r="A1496">
        <v>753.2</v>
      </c>
      <c r="B1496" s="24">
        <v>43524</v>
      </c>
      <c r="C1496">
        <v>1</v>
      </c>
      <c r="D1496">
        <v>10</v>
      </c>
      <c r="E1496" t="s">
        <v>56</v>
      </c>
      <c r="F1496" s="15">
        <v>-7500</v>
      </c>
      <c r="G1496" t="str">
        <f>_xlfn.XLOOKUP(tbl_GL[[#This Row],[Account_key]],tbl_COA[Account_key],tbl_COA[Class],"Not Found")</f>
        <v>Assets</v>
      </c>
      <c r="H1496" t="str">
        <f>_xlfn.XLOOKUP(tbl_GL[[#This Row],[Account_key]],tbl_COA[Account_key],tbl_COA[SubClass],"Not Found")</f>
        <v>Assets</v>
      </c>
      <c r="I1496" t="str">
        <f>_xlfn.XLOOKUP(tbl_GL[[#This Row],[Account_key]],tbl_COA[Account_key],tbl_COA[SubClass2],"Not Found")</f>
        <v>Current Assets</v>
      </c>
      <c r="J1496" t="str">
        <f>_xlfn.XLOOKUP(tbl_GL[[#This Row],[Account_key]],tbl_COA[Account_key],tbl_COA[SubAccount],,0)</f>
        <v>Cash at Bank</v>
      </c>
      <c r="K1496">
        <f>YEAR(tbl_GL[[#This Row],[Date]])</f>
        <v>2019</v>
      </c>
    </row>
    <row r="1497" spans="1:11" x14ac:dyDescent="0.35">
      <c r="A1497">
        <v>754.1</v>
      </c>
      <c r="B1497" s="24">
        <v>43524</v>
      </c>
      <c r="C1497">
        <v>1</v>
      </c>
      <c r="D1497">
        <v>380</v>
      </c>
      <c r="E1497" t="s">
        <v>101</v>
      </c>
      <c r="F1497" s="14">
        <v>-14000</v>
      </c>
      <c r="G1497" t="str">
        <f>_xlfn.XLOOKUP(tbl_GL[[#This Row],[Account_key]],tbl_COA[Account_key],tbl_COA[Class],"Not Found")</f>
        <v>Operating account</v>
      </c>
      <c r="H1497" t="str">
        <f>_xlfn.XLOOKUP(tbl_GL[[#This Row],[Account_key]],tbl_COA[Account_key],tbl_COA[SubClass],"Not Found")</f>
        <v>Depreciation &amp; Amortization</v>
      </c>
      <c r="I1497" t="str">
        <f>_xlfn.XLOOKUP(tbl_GL[[#This Row],[Account_key]],tbl_COA[Account_key],tbl_COA[SubClass2],"Not Found")</f>
        <v>Depreciation</v>
      </c>
      <c r="J1497" t="str">
        <f>_xlfn.XLOOKUP(tbl_GL[[#This Row],[Account_key]],tbl_COA[Account_key],tbl_COA[SubAccount],,0)</f>
        <v>Equipment</v>
      </c>
      <c r="K1497">
        <f>YEAR(tbl_GL[[#This Row],[Date]])</f>
        <v>2019</v>
      </c>
    </row>
    <row r="1498" spans="1:11" x14ac:dyDescent="0.35">
      <c r="A1498">
        <v>754.2</v>
      </c>
      <c r="B1498" s="24">
        <v>43524</v>
      </c>
      <c r="C1498">
        <v>1</v>
      </c>
      <c r="D1498">
        <v>90</v>
      </c>
      <c r="E1498" t="s">
        <v>101</v>
      </c>
      <c r="F1498" s="14">
        <v>-14000</v>
      </c>
      <c r="G1498" t="str">
        <f>_xlfn.XLOOKUP(tbl_GL[[#This Row],[Account_key]],tbl_COA[Account_key],tbl_COA[Class],"Not Found")</f>
        <v>Assets</v>
      </c>
      <c r="H1498" t="str">
        <f>_xlfn.XLOOKUP(tbl_GL[[#This Row],[Account_key]],tbl_COA[Account_key],tbl_COA[SubClass],"Not Found")</f>
        <v>Assets</v>
      </c>
      <c r="I1498" t="str">
        <f>_xlfn.XLOOKUP(tbl_GL[[#This Row],[Account_key]],tbl_COA[Account_key],tbl_COA[SubClass2],"Not Found")</f>
        <v>Non-Current Assets</v>
      </c>
      <c r="J1498" t="str">
        <f>_xlfn.XLOOKUP(tbl_GL[[#This Row],[Account_key]],tbl_COA[Account_key],tbl_COA[SubAccount],,0)</f>
        <v>Office Furniture &amp; Equipment</v>
      </c>
      <c r="K1498">
        <f>YEAR(tbl_GL[[#This Row],[Date]])</f>
        <v>2019</v>
      </c>
    </row>
    <row r="1499" spans="1:11" x14ac:dyDescent="0.35">
      <c r="A1499">
        <v>755.1</v>
      </c>
      <c r="B1499" s="24">
        <v>43525</v>
      </c>
      <c r="C1499">
        <v>1</v>
      </c>
      <c r="D1499">
        <v>350</v>
      </c>
      <c r="E1499" t="s">
        <v>97</v>
      </c>
      <c r="F1499" s="15">
        <v>-3661</v>
      </c>
      <c r="G1499" t="str">
        <f>_xlfn.XLOOKUP(tbl_GL[[#This Row],[Account_key]],tbl_COA[Account_key],tbl_COA[Class],"Not Found")</f>
        <v>Operating account</v>
      </c>
      <c r="H1499" t="str">
        <f>_xlfn.XLOOKUP(tbl_GL[[#This Row],[Account_key]],tbl_COA[Account_key],tbl_COA[SubClass],"Not Found")</f>
        <v>Operating Expenses</v>
      </c>
      <c r="I1499" t="str">
        <f>_xlfn.XLOOKUP(tbl_GL[[#This Row],[Account_key]],tbl_COA[Account_key],tbl_COA[SubClass2],"Not Found")</f>
        <v>Administration</v>
      </c>
      <c r="J1499" t="str">
        <f>_xlfn.XLOOKUP(tbl_GL[[#This Row],[Account_key]],tbl_COA[Account_key],tbl_COA[SubAccount],,0)</f>
        <v>Other Expenses</v>
      </c>
      <c r="K1499">
        <f>YEAR(tbl_GL[[#This Row],[Date]])</f>
        <v>2019</v>
      </c>
    </row>
    <row r="1500" spans="1:11" x14ac:dyDescent="0.35">
      <c r="A1500">
        <v>755.2</v>
      </c>
      <c r="B1500" s="24">
        <v>43525</v>
      </c>
      <c r="C1500">
        <v>1</v>
      </c>
      <c r="D1500">
        <v>120</v>
      </c>
      <c r="E1500" t="s">
        <v>97</v>
      </c>
      <c r="F1500" s="15">
        <v>3661</v>
      </c>
      <c r="G1500" t="str">
        <f>_xlfn.XLOOKUP(tbl_GL[[#This Row],[Account_key]],tbl_COA[Account_key],tbl_COA[Class],"Not Found")</f>
        <v>Liabilities and Owners Equity</v>
      </c>
      <c r="H1500" t="str">
        <f>_xlfn.XLOOKUP(tbl_GL[[#This Row],[Account_key]],tbl_COA[Account_key],tbl_COA[SubClass],"Not Found")</f>
        <v>Liabilities</v>
      </c>
      <c r="I1500" t="str">
        <f>_xlfn.XLOOKUP(tbl_GL[[#This Row],[Account_key]],tbl_COA[Account_key],tbl_COA[SubClass2],"Not Found")</f>
        <v>Current Liabilities</v>
      </c>
      <c r="J1500" t="str">
        <f>_xlfn.XLOOKUP(tbl_GL[[#This Row],[Account_key]],tbl_COA[Account_key],tbl_COA[SubAccount],,0)</f>
        <v>Accrued Expenses</v>
      </c>
      <c r="K1500">
        <f>YEAR(tbl_GL[[#This Row],[Date]])</f>
        <v>2019</v>
      </c>
    </row>
    <row r="1501" spans="1:11" x14ac:dyDescent="0.35">
      <c r="A1501">
        <v>756.1</v>
      </c>
      <c r="B1501" s="24">
        <v>43525</v>
      </c>
      <c r="C1501">
        <v>1</v>
      </c>
      <c r="D1501">
        <v>60</v>
      </c>
      <c r="E1501" t="s">
        <v>84</v>
      </c>
      <c r="F1501" s="15">
        <v>36000</v>
      </c>
      <c r="G1501" t="str">
        <f>_xlfn.XLOOKUP(tbl_GL[[#This Row],[Account_key]],tbl_COA[Account_key],tbl_COA[Class],"Not Found")</f>
        <v>Assets</v>
      </c>
      <c r="H1501" t="str">
        <f>_xlfn.XLOOKUP(tbl_GL[[#This Row],[Account_key]],tbl_COA[Account_key],tbl_COA[SubClass],"Not Found")</f>
        <v>Assets</v>
      </c>
      <c r="I1501" t="str">
        <f>_xlfn.XLOOKUP(tbl_GL[[#This Row],[Account_key]],tbl_COA[Account_key],tbl_COA[SubClass2],"Not Found")</f>
        <v>Current Assets</v>
      </c>
      <c r="J1501" t="str">
        <f>_xlfn.XLOOKUP(tbl_GL[[#This Row],[Account_key]],tbl_COA[Account_key],tbl_COA[SubAccount],,0)</f>
        <v>Inventory</v>
      </c>
      <c r="K1501">
        <f>YEAR(tbl_GL[[#This Row],[Date]])</f>
        <v>2019</v>
      </c>
    </row>
    <row r="1502" spans="1:11" x14ac:dyDescent="0.35">
      <c r="A1502">
        <v>756.2</v>
      </c>
      <c r="B1502" s="24">
        <v>43525</v>
      </c>
      <c r="C1502">
        <v>1</v>
      </c>
      <c r="D1502">
        <v>110</v>
      </c>
      <c r="E1502" t="s">
        <v>84</v>
      </c>
      <c r="F1502" s="15">
        <v>36000</v>
      </c>
      <c r="G1502" t="str">
        <f>_xlfn.XLOOKUP(tbl_GL[[#This Row],[Account_key]],tbl_COA[Account_key],tbl_COA[Class],"Not Found")</f>
        <v>Liabilities and Owners Equity</v>
      </c>
      <c r="H1502" t="str">
        <f>_xlfn.XLOOKUP(tbl_GL[[#This Row],[Account_key]],tbl_COA[Account_key],tbl_COA[SubClass],"Not Found")</f>
        <v>Liabilities</v>
      </c>
      <c r="I1502" t="str">
        <f>_xlfn.XLOOKUP(tbl_GL[[#This Row],[Account_key]],tbl_COA[Account_key],tbl_COA[SubClass2],"Not Found")</f>
        <v>Current Liabilities</v>
      </c>
      <c r="J1502" t="str">
        <f>_xlfn.XLOOKUP(tbl_GL[[#This Row],[Account_key]],tbl_COA[Account_key],tbl_COA[SubAccount],,0)</f>
        <v>Trade Payables</v>
      </c>
      <c r="K1502">
        <f>YEAR(tbl_GL[[#This Row],[Date]])</f>
        <v>2019</v>
      </c>
    </row>
    <row r="1503" spans="1:11" x14ac:dyDescent="0.35">
      <c r="A1503">
        <v>757.1</v>
      </c>
      <c r="B1503" s="24">
        <v>43526</v>
      </c>
      <c r="C1503">
        <v>1</v>
      </c>
      <c r="D1503">
        <v>230</v>
      </c>
      <c r="E1503" t="s">
        <v>4</v>
      </c>
      <c r="F1503" s="14">
        <v>-1587</v>
      </c>
      <c r="G1503" t="str">
        <f>_xlfn.XLOOKUP(tbl_GL[[#This Row],[Account_key]],tbl_COA[Account_key],tbl_COA[Class],"Not Found")</f>
        <v>Trading account</v>
      </c>
      <c r="H1503" t="str">
        <f>_xlfn.XLOOKUP(tbl_GL[[#This Row],[Account_key]],tbl_COA[Account_key],tbl_COA[SubClass],"Not Found")</f>
        <v>Cost of Sales</v>
      </c>
      <c r="I1503" t="str">
        <f>_xlfn.XLOOKUP(tbl_GL[[#This Row],[Account_key]],tbl_COA[Account_key],tbl_COA[SubClass2],"Not Found")</f>
        <v>Cost of Sales</v>
      </c>
      <c r="J1503" t="str">
        <f>_xlfn.XLOOKUP(tbl_GL[[#This Row],[Account_key]],tbl_COA[Account_key],tbl_COA[SubAccount],,0)</f>
        <v>Cost of Sales</v>
      </c>
      <c r="K1503">
        <f>YEAR(tbl_GL[[#This Row],[Date]])</f>
        <v>2019</v>
      </c>
    </row>
    <row r="1504" spans="1:11" x14ac:dyDescent="0.35">
      <c r="A1504">
        <v>757.2</v>
      </c>
      <c r="B1504" s="24">
        <v>43526</v>
      </c>
      <c r="C1504">
        <v>1</v>
      </c>
      <c r="D1504">
        <v>60</v>
      </c>
      <c r="E1504" t="s">
        <v>4</v>
      </c>
      <c r="F1504" s="15">
        <v>-1587</v>
      </c>
      <c r="G1504" t="str">
        <f>_xlfn.XLOOKUP(tbl_GL[[#This Row],[Account_key]],tbl_COA[Account_key],tbl_COA[Class],"Not Found")</f>
        <v>Assets</v>
      </c>
      <c r="H1504" t="str">
        <f>_xlfn.XLOOKUP(tbl_GL[[#This Row],[Account_key]],tbl_COA[Account_key],tbl_COA[SubClass],"Not Found")</f>
        <v>Assets</v>
      </c>
      <c r="I1504" t="str">
        <f>_xlfn.XLOOKUP(tbl_GL[[#This Row],[Account_key]],tbl_COA[Account_key],tbl_COA[SubClass2],"Not Found")</f>
        <v>Current Assets</v>
      </c>
      <c r="J1504" t="str">
        <f>_xlfn.XLOOKUP(tbl_GL[[#This Row],[Account_key]],tbl_COA[Account_key],tbl_COA[SubAccount],,0)</f>
        <v>Inventory</v>
      </c>
      <c r="K1504">
        <f>YEAR(tbl_GL[[#This Row],[Date]])</f>
        <v>2019</v>
      </c>
    </row>
    <row r="1505" spans="1:11" x14ac:dyDescent="0.35">
      <c r="A1505">
        <v>758.1</v>
      </c>
      <c r="B1505" s="24">
        <v>43526</v>
      </c>
      <c r="C1505">
        <v>1</v>
      </c>
      <c r="D1505">
        <v>210</v>
      </c>
      <c r="E1505" t="s">
        <v>7</v>
      </c>
      <c r="F1505" s="15">
        <v>5462</v>
      </c>
      <c r="G1505" t="str">
        <f>_xlfn.XLOOKUP(tbl_GL[[#This Row],[Account_key]],tbl_COA[Account_key],tbl_COA[Class],"Not Found")</f>
        <v>Trading account</v>
      </c>
      <c r="H1505" t="str">
        <f>_xlfn.XLOOKUP(tbl_GL[[#This Row],[Account_key]],tbl_COA[Account_key],tbl_COA[SubClass],"Not Found")</f>
        <v>Sales</v>
      </c>
      <c r="I1505" t="str">
        <f>_xlfn.XLOOKUP(tbl_GL[[#This Row],[Account_key]],tbl_COA[Account_key],tbl_COA[SubClass2],"Not Found")</f>
        <v>Sales</v>
      </c>
      <c r="J1505" t="str">
        <f>_xlfn.XLOOKUP(tbl_GL[[#This Row],[Account_key]],tbl_COA[Account_key],tbl_COA[SubAccount],,0)</f>
        <v>Sales</v>
      </c>
      <c r="K1505">
        <f>YEAR(tbl_GL[[#This Row],[Date]])</f>
        <v>2019</v>
      </c>
    </row>
    <row r="1506" spans="1:11" x14ac:dyDescent="0.35">
      <c r="A1506">
        <v>758.2</v>
      </c>
      <c r="B1506" s="24">
        <v>43526</v>
      </c>
      <c r="C1506">
        <v>1</v>
      </c>
      <c r="D1506">
        <v>10</v>
      </c>
      <c r="E1506" t="s">
        <v>7</v>
      </c>
      <c r="F1506" s="15">
        <v>5462</v>
      </c>
      <c r="G1506" t="str">
        <f>_xlfn.XLOOKUP(tbl_GL[[#This Row],[Account_key]],tbl_COA[Account_key],tbl_COA[Class],"Not Found")</f>
        <v>Assets</v>
      </c>
      <c r="H1506" t="str">
        <f>_xlfn.XLOOKUP(tbl_GL[[#This Row],[Account_key]],tbl_COA[Account_key],tbl_COA[SubClass],"Not Found")</f>
        <v>Assets</v>
      </c>
      <c r="I1506" t="str">
        <f>_xlfn.XLOOKUP(tbl_GL[[#This Row],[Account_key]],tbl_COA[Account_key],tbl_COA[SubClass2],"Not Found")</f>
        <v>Current Assets</v>
      </c>
      <c r="J1506" t="str">
        <f>_xlfn.XLOOKUP(tbl_GL[[#This Row],[Account_key]],tbl_COA[Account_key],tbl_COA[SubAccount],,0)</f>
        <v>Cash at Bank</v>
      </c>
      <c r="K1506">
        <f>YEAR(tbl_GL[[#This Row],[Date]])</f>
        <v>2019</v>
      </c>
    </row>
    <row r="1507" spans="1:11" x14ac:dyDescent="0.35">
      <c r="A1507">
        <v>759.1</v>
      </c>
      <c r="B1507" s="24">
        <v>43526</v>
      </c>
      <c r="C1507">
        <v>1</v>
      </c>
      <c r="D1507">
        <v>230</v>
      </c>
      <c r="E1507" t="s">
        <v>4</v>
      </c>
      <c r="F1507" s="14">
        <v>-6781</v>
      </c>
      <c r="G1507" t="str">
        <f>_xlfn.XLOOKUP(tbl_GL[[#This Row],[Account_key]],tbl_COA[Account_key],tbl_COA[Class],"Not Found")</f>
        <v>Trading account</v>
      </c>
      <c r="H1507" t="str">
        <f>_xlfn.XLOOKUP(tbl_GL[[#This Row],[Account_key]],tbl_COA[Account_key],tbl_COA[SubClass],"Not Found")</f>
        <v>Cost of Sales</v>
      </c>
      <c r="I1507" t="str">
        <f>_xlfn.XLOOKUP(tbl_GL[[#This Row],[Account_key]],tbl_COA[Account_key],tbl_COA[SubClass2],"Not Found")</f>
        <v>Cost of Sales</v>
      </c>
      <c r="J1507" t="str">
        <f>_xlfn.XLOOKUP(tbl_GL[[#This Row],[Account_key]],tbl_COA[Account_key],tbl_COA[SubAccount],,0)</f>
        <v>Cost of Sales</v>
      </c>
      <c r="K1507">
        <f>YEAR(tbl_GL[[#This Row],[Date]])</f>
        <v>2019</v>
      </c>
    </row>
    <row r="1508" spans="1:11" x14ac:dyDescent="0.35">
      <c r="A1508">
        <v>759.2</v>
      </c>
      <c r="B1508" s="24">
        <v>43526</v>
      </c>
      <c r="C1508">
        <v>1</v>
      </c>
      <c r="D1508">
        <v>60</v>
      </c>
      <c r="E1508" t="s">
        <v>4</v>
      </c>
      <c r="F1508" s="15">
        <v>-6781</v>
      </c>
      <c r="G1508" t="str">
        <f>_xlfn.XLOOKUP(tbl_GL[[#This Row],[Account_key]],tbl_COA[Account_key],tbl_COA[Class],"Not Found")</f>
        <v>Assets</v>
      </c>
      <c r="H1508" t="str">
        <f>_xlfn.XLOOKUP(tbl_GL[[#This Row],[Account_key]],tbl_COA[Account_key],tbl_COA[SubClass],"Not Found")</f>
        <v>Assets</v>
      </c>
      <c r="I1508" t="str">
        <f>_xlfn.XLOOKUP(tbl_GL[[#This Row],[Account_key]],tbl_COA[Account_key],tbl_COA[SubClass2],"Not Found")</f>
        <v>Current Assets</v>
      </c>
      <c r="J1508" t="str">
        <f>_xlfn.XLOOKUP(tbl_GL[[#This Row],[Account_key]],tbl_COA[Account_key],tbl_COA[SubAccount],,0)</f>
        <v>Inventory</v>
      </c>
      <c r="K1508">
        <f>YEAR(tbl_GL[[#This Row],[Date]])</f>
        <v>2019</v>
      </c>
    </row>
    <row r="1509" spans="1:11" x14ac:dyDescent="0.35">
      <c r="A1509">
        <v>760.1</v>
      </c>
      <c r="B1509" s="24">
        <v>43526</v>
      </c>
      <c r="C1509">
        <v>1</v>
      </c>
      <c r="D1509">
        <v>210</v>
      </c>
      <c r="E1509" t="s">
        <v>8</v>
      </c>
      <c r="F1509" s="15">
        <v>24789</v>
      </c>
      <c r="G1509" t="str">
        <f>_xlfn.XLOOKUP(tbl_GL[[#This Row],[Account_key]],tbl_COA[Account_key],tbl_COA[Class],"Not Found")</f>
        <v>Trading account</v>
      </c>
      <c r="H1509" t="str">
        <f>_xlfn.XLOOKUP(tbl_GL[[#This Row],[Account_key]],tbl_COA[Account_key],tbl_COA[SubClass],"Not Found")</f>
        <v>Sales</v>
      </c>
      <c r="I1509" t="str">
        <f>_xlfn.XLOOKUP(tbl_GL[[#This Row],[Account_key]],tbl_COA[Account_key],tbl_COA[SubClass2],"Not Found")</f>
        <v>Sales</v>
      </c>
      <c r="J1509" t="str">
        <f>_xlfn.XLOOKUP(tbl_GL[[#This Row],[Account_key]],tbl_COA[Account_key],tbl_COA[SubAccount],,0)</f>
        <v>Sales</v>
      </c>
      <c r="K1509">
        <f>YEAR(tbl_GL[[#This Row],[Date]])</f>
        <v>2019</v>
      </c>
    </row>
    <row r="1510" spans="1:11" x14ac:dyDescent="0.35">
      <c r="A1510">
        <v>760.2</v>
      </c>
      <c r="B1510" s="24">
        <v>43526</v>
      </c>
      <c r="C1510">
        <v>1</v>
      </c>
      <c r="D1510">
        <v>30</v>
      </c>
      <c r="E1510" t="s">
        <v>8</v>
      </c>
      <c r="F1510" s="15">
        <v>24789</v>
      </c>
      <c r="G1510" t="str">
        <f>_xlfn.XLOOKUP(tbl_GL[[#This Row],[Account_key]],tbl_COA[Account_key],tbl_COA[Class],"Not Found")</f>
        <v>Assets</v>
      </c>
      <c r="H1510" t="str">
        <f>_xlfn.XLOOKUP(tbl_GL[[#This Row],[Account_key]],tbl_COA[Account_key],tbl_COA[SubClass],"Not Found")</f>
        <v>Assets</v>
      </c>
      <c r="I1510" t="str">
        <f>_xlfn.XLOOKUP(tbl_GL[[#This Row],[Account_key]],tbl_COA[Account_key],tbl_COA[SubClass2],"Not Found")</f>
        <v>Current Assets</v>
      </c>
      <c r="J1510" t="str">
        <f>_xlfn.XLOOKUP(tbl_GL[[#This Row],[Account_key]],tbl_COA[Account_key],tbl_COA[SubAccount],,0)</f>
        <v>Trade Receivables</v>
      </c>
      <c r="K1510">
        <f>YEAR(tbl_GL[[#This Row],[Date]])</f>
        <v>2019</v>
      </c>
    </row>
    <row r="1511" spans="1:11" x14ac:dyDescent="0.35">
      <c r="A1511">
        <v>761.1</v>
      </c>
      <c r="B1511" s="24">
        <v>43528</v>
      </c>
      <c r="C1511">
        <v>1</v>
      </c>
      <c r="D1511">
        <v>10</v>
      </c>
      <c r="E1511" t="s">
        <v>98</v>
      </c>
      <c r="F1511" s="15">
        <v>-3866</v>
      </c>
      <c r="G1511" t="str">
        <f>_xlfn.XLOOKUP(tbl_GL[[#This Row],[Account_key]],tbl_COA[Account_key],tbl_COA[Class],"Not Found")</f>
        <v>Assets</v>
      </c>
      <c r="H1511" t="str">
        <f>_xlfn.XLOOKUP(tbl_GL[[#This Row],[Account_key]],tbl_COA[Account_key],tbl_COA[SubClass],"Not Found")</f>
        <v>Assets</v>
      </c>
      <c r="I1511" t="str">
        <f>_xlfn.XLOOKUP(tbl_GL[[#This Row],[Account_key]],tbl_COA[Account_key],tbl_COA[SubClass2],"Not Found")</f>
        <v>Current Assets</v>
      </c>
      <c r="J1511" t="str">
        <f>_xlfn.XLOOKUP(tbl_GL[[#This Row],[Account_key]],tbl_COA[Account_key],tbl_COA[SubAccount],,0)</f>
        <v>Cash at Bank</v>
      </c>
      <c r="K1511">
        <f>YEAR(tbl_GL[[#This Row],[Date]])</f>
        <v>2019</v>
      </c>
    </row>
    <row r="1512" spans="1:11" x14ac:dyDescent="0.35">
      <c r="A1512">
        <v>761.2</v>
      </c>
      <c r="B1512" s="24">
        <v>43528</v>
      </c>
      <c r="C1512">
        <v>1</v>
      </c>
      <c r="D1512">
        <v>120</v>
      </c>
      <c r="E1512" t="s">
        <v>98</v>
      </c>
      <c r="F1512" s="15">
        <v>-3866</v>
      </c>
      <c r="G1512" t="str">
        <f>_xlfn.XLOOKUP(tbl_GL[[#This Row],[Account_key]],tbl_COA[Account_key],tbl_COA[Class],"Not Found")</f>
        <v>Liabilities and Owners Equity</v>
      </c>
      <c r="H1512" t="str">
        <f>_xlfn.XLOOKUP(tbl_GL[[#This Row],[Account_key]],tbl_COA[Account_key],tbl_COA[SubClass],"Not Found")</f>
        <v>Liabilities</v>
      </c>
      <c r="I1512" t="str">
        <f>_xlfn.XLOOKUP(tbl_GL[[#This Row],[Account_key]],tbl_COA[Account_key],tbl_COA[SubClass2],"Not Found")</f>
        <v>Current Liabilities</v>
      </c>
      <c r="J1512" t="str">
        <f>_xlfn.XLOOKUP(tbl_GL[[#This Row],[Account_key]],tbl_COA[Account_key],tbl_COA[SubAccount],,0)</f>
        <v>Accrued Expenses</v>
      </c>
      <c r="K1512">
        <f>YEAR(tbl_GL[[#This Row],[Date]])</f>
        <v>2019</v>
      </c>
    </row>
    <row r="1513" spans="1:11" x14ac:dyDescent="0.35">
      <c r="A1513">
        <v>762.1</v>
      </c>
      <c r="B1513" s="24">
        <v>43529</v>
      </c>
      <c r="C1513">
        <v>1</v>
      </c>
      <c r="D1513">
        <v>290</v>
      </c>
      <c r="E1513" t="s">
        <v>97</v>
      </c>
      <c r="F1513" s="15">
        <v>-3775</v>
      </c>
      <c r="G1513" t="str">
        <f>_xlfn.XLOOKUP(tbl_GL[[#This Row],[Account_key]],tbl_COA[Account_key],tbl_COA[Class],"Not Found")</f>
        <v>Operating account</v>
      </c>
      <c r="H1513" t="str">
        <f>_xlfn.XLOOKUP(tbl_GL[[#This Row],[Account_key]],tbl_COA[Account_key],tbl_COA[SubClass],"Not Found")</f>
        <v>Operating Expenses</v>
      </c>
      <c r="I1513" t="str">
        <f>_xlfn.XLOOKUP(tbl_GL[[#This Row],[Account_key]],tbl_COA[Account_key],tbl_COA[SubClass2],"Not Found")</f>
        <v>Administration</v>
      </c>
      <c r="J1513" t="str">
        <f>_xlfn.XLOOKUP(tbl_GL[[#This Row],[Account_key]],tbl_COA[Account_key],tbl_COA[SubAccount],,0)</f>
        <v>Travel</v>
      </c>
      <c r="K1513">
        <f>YEAR(tbl_GL[[#This Row],[Date]])</f>
        <v>2019</v>
      </c>
    </row>
    <row r="1514" spans="1:11" x14ac:dyDescent="0.35">
      <c r="A1514">
        <v>762.2</v>
      </c>
      <c r="B1514" s="24">
        <v>43529</v>
      </c>
      <c r="C1514">
        <v>1</v>
      </c>
      <c r="D1514">
        <v>120</v>
      </c>
      <c r="E1514" t="s">
        <v>97</v>
      </c>
      <c r="F1514" s="15">
        <v>3775</v>
      </c>
      <c r="G1514" t="str">
        <f>_xlfn.XLOOKUP(tbl_GL[[#This Row],[Account_key]],tbl_COA[Account_key],tbl_COA[Class],"Not Found")</f>
        <v>Liabilities and Owners Equity</v>
      </c>
      <c r="H1514" t="str">
        <f>_xlfn.XLOOKUP(tbl_GL[[#This Row],[Account_key]],tbl_COA[Account_key],tbl_COA[SubClass],"Not Found")</f>
        <v>Liabilities</v>
      </c>
      <c r="I1514" t="str">
        <f>_xlfn.XLOOKUP(tbl_GL[[#This Row],[Account_key]],tbl_COA[Account_key],tbl_COA[SubClass2],"Not Found")</f>
        <v>Current Liabilities</v>
      </c>
      <c r="J1514" t="str">
        <f>_xlfn.XLOOKUP(tbl_GL[[#This Row],[Account_key]],tbl_COA[Account_key],tbl_COA[SubAccount],,0)</f>
        <v>Accrued Expenses</v>
      </c>
      <c r="K1514">
        <f>YEAR(tbl_GL[[#This Row],[Date]])</f>
        <v>2019</v>
      </c>
    </row>
    <row r="1515" spans="1:11" x14ac:dyDescent="0.35">
      <c r="A1515">
        <v>763.1</v>
      </c>
      <c r="B1515" s="24">
        <v>43529</v>
      </c>
      <c r="C1515">
        <v>1</v>
      </c>
      <c r="D1515">
        <v>10</v>
      </c>
      <c r="E1515" t="s">
        <v>84</v>
      </c>
      <c r="F1515" s="15">
        <v>-36000</v>
      </c>
      <c r="G1515" t="str">
        <f>_xlfn.XLOOKUP(tbl_GL[[#This Row],[Account_key]],tbl_COA[Account_key],tbl_COA[Class],"Not Found")</f>
        <v>Assets</v>
      </c>
      <c r="H1515" t="str">
        <f>_xlfn.XLOOKUP(tbl_GL[[#This Row],[Account_key]],tbl_COA[Account_key],tbl_COA[SubClass],"Not Found")</f>
        <v>Assets</v>
      </c>
      <c r="I1515" t="str">
        <f>_xlfn.XLOOKUP(tbl_GL[[#This Row],[Account_key]],tbl_COA[Account_key],tbl_COA[SubClass2],"Not Found")</f>
        <v>Current Assets</v>
      </c>
      <c r="J1515" t="str">
        <f>_xlfn.XLOOKUP(tbl_GL[[#This Row],[Account_key]],tbl_COA[Account_key],tbl_COA[SubAccount],,0)</f>
        <v>Cash at Bank</v>
      </c>
      <c r="K1515">
        <f>YEAR(tbl_GL[[#This Row],[Date]])</f>
        <v>2019</v>
      </c>
    </row>
    <row r="1516" spans="1:11" x14ac:dyDescent="0.35">
      <c r="A1516">
        <v>763.2</v>
      </c>
      <c r="B1516" s="24">
        <v>43529</v>
      </c>
      <c r="C1516">
        <v>1</v>
      </c>
      <c r="D1516">
        <v>110</v>
      </c>
      <c r="E1516" t="s">
        <v>84</v>
      </c>
      <c r="F1516" s="15">
        <v>-36000</v>
      </c>
      <c r="G1516" t="str">
        <f>_xlfn.XLOOKUP(tbl_GL[[#This Row],[Account_key]],tbl_COA[Account_key],tbl_COA[Class],"Not Found")</f>
        <v>Liabilities and Owners Equity</v>
      </c>
      <c r="H1516" t="str">
        <f>_xlfn.XLOOKUP(tbl_GL[[#This Row],[Account_key]],tbl_COA[Account_key],tbl_COA[SubClass],"Not Found")</f>
        <v>Liabilities</v>
      </c>
      <c r="I1516" t="str">
        <f>_xlfn.XLOOKUP(tbl_GL[[#This Row],[Account_key]],tbl_COA[Account_key],tbl_COA[SubClass2],"Not Found")</f>
        <v>Current Liabilities</v>
      </c>
      <c r="J1516" t="str">
        <f>_xlfn.XLOOKUP(tbl_GL[[#This Row],[Account_key]],tbl_COA[Account_key],tbl_COA[SubAccount],,0)</f>
        <v>Trade Payables</v>
      </c>
      <c r="K1516">
        <f>YEAR(tbl_GL[[#This Row],[Date]])</f>
        <v>2019</v>
      </c>
    </row>
    <row r="1517" spans="1:11" x14ac:dyDescent="0.35">
      <c r="A1517">
        <v>764.1</v>
      </c>
      <c r="B1517" s="24">
        <v>43531</v>
      </c>
      <c r="C1517">
        <v>1</v>
      </c>
      <c r="D1517">
        <v>260</v>
      </c>
      <c r="E1517" t="s">
        <v>97</v>
      </c>
      <c r="F1517" s="15">
        <v>-4414</v>
      </c>
      <c r="G1517" t="str">
        <f>_xlfn.XLOOKUP(tbl_GL[[#This Row],[Account_key]],tbl_COA[Account_key],tbl_COA[Class],"Not Found")</f>
        <v>Operating account</v>
      </c>
      <c r="H1517" t="str">
        <f>_xlfn.XLOOKUP(tbl_GL[[#This Row],[Account_key]],tbl_COA[Account_key],tbl_COA[SubClass],"Not Found")</f>
        <v>Operating Expenses</v>
      </c>
      <c r="I1517" t="str">
        <f>_xlfn.XLOOKUP(tbl_GL[[#This Row],[Account_key]],tbl_COA[Account_key],tbl_COA[SubClass2],"Not Found")</f>
        <v>Marketing</v>
      </c>
      <c r="J1517" t="str">
        <f>_xlfn.XLOOKUP(tbl_GL[[#This Row],[Account_key]],tbl_COA[Account_key],tbl_COA[SubAccount],,0)</f>
        <v>Commissions</v>
      </c>
      <c r="K1517">
        <f>YEAR(tbl_GL[[#This Row],[Date]])</f>
        <v>2019</v>
      </c>
    </row>
    <row r="1518" spans="1:11" x14ac:dyDescent="0.35">
      <c r="A1518">
        <v>764.2</v>
      </c>
      <c r="B1518" s="24">
        <v>43531</v>
      </c>
      <c r="C1518">
        <v>1</v>
      </c>
      <c r="D1518">
        <v>120</v>
      </c>
      <c r="E1518" t="s">
        <v>97</v>
      </c>
      <c r="F1518" s="15">
        <v>4414</v>
      </c>
      <c r="G1518" t="str">
        <f>_xlfn.XLOOKUP(tbl_GL[[#This Row],[Account_key]],tbl_COA[Account_key],tbl_COA[Class],"Not Found")</f>
        <v>Liabilities and Owners Equity</v>
      </c>
      <c r="H1518" t="str">
        <f>_xlfn.XLOOKUP(tbl_GL[[#This Row],[Account_key]],tbl_COA[Account_key],tbl_COA[SubClass],"Not Found")</f>
        <v>Liabilities</v>
      </c>
      <c r="I1518" t="str">
        <f>_xlfn.XLOOKUP(tbl_GL[[#This Row],[Account_key]],tbl_COA[Account_key],tbl_COA[SubClass2],"Not Found")</f>
        <v>Current Liabilities</v>
      </c>
      <c r="J1518" t="str">
        <f>_xlfn.XLOOKUP(tbl_GL[[#This Row],[Account_key]],tbl_COA[Account_key],tbl_COA[SubAccount],,0)</f>
        <v>Accrued Expenses</v>
      </c>
      <c r="K1518">
        <f>YEAR(tbl_GL[[#This Row],[Date]])</f>
        <v>2019</v>
      </c>
    </row>
    <row r="1519" spans="1:11" x14ac:dyDescent="0.35">
      <c r="A1519">
        <v>765.1</v>
      </c>
      <c r="B1519" s="24">
        <v>43531</v>
      </c>
      <c r="C1519">
        <v>1</v>
      </c>
      <c r="D1519">
        <v>30</v>
      </c>
      <c r="E1519" t="s">
        <v>80</v>
      </c>
      <c r="F1519" s="15">
        <v>-26389</v>
      </c>
      <c r="G1519" t="str">
        <f>_xlfn.XLOOKUP(tbl_GL[[#This Row],[Account_key]],tbl_COA[Account_key],tbl_COA[Class],"Not Found")</f>
        <v>Assets</v>
      </c>
      <c r="H1519" t="str">
        <f>_xlfn.XLOOKUP(tbl_GL[[#This Row],[Account_key]],tbl_COA[Account_key],tbl_COA[SubClass],"Not Found")</f>
        <v>Assets</v>
      </c>
      <c r="I1519" t="str">
        <f>_xlfn.XLOOKUP(tbl_GL[[#This Row],[Account_key]],tbl_COA[Account_key],tbl_COA[SubClass2],"Not Found")</f>
        <v>Current Assets</v>
      </c>
      <c r="J1519" t="str">
        <f>_xlfn.XLOOKUP(tbl_GL[[#This Row],[Account_key]],tbl_COA[Account_key],tbl_COA[SubAccount],,0)</f>
        <v>Trade Receivables</v>
      </c>
      <c r="K1519">
        <f>YEAR(tbl_GL[[#This Row],[Date]])</f>
        <v>2019</v>
      </c>
    </row>
    <row r="1520" spans="1:11" x14ac:dyDescent="0.35">
      <c r="A1520">
        <v>765.2</v>
      </c>
      <c r="B1520" s="24">
        <v>43531</v>
      </c>
      <c r="C1520">
        <v>1</v>
      </c>
      <c r="D1520">
        <v>10</v>
      </c>
      <c r="E1520" t="s">
        <v>80</v>
      </c>
      <c r="F1520" s="15">
        <v>26389</v>
      </c>
      <c r="G1520" t="str">
        <f>_xlfn.XLOOKUP(tbl_GL[[#This Row],[Account_key]],tbl_COA[Account_key],tbl_COA[Class],"Not Found")</f>
        <v>Assets</v>
      </c>
      <c r="H1520" t="str">
        <f>_xlfn.XLOOKUP(tbl_GL[[#This Row],[Account_key]],tbl_COA[Account_key],tbl_COA[SubClass],"Not Found")</f>
        <v>Assets</v>
      </c>
      <c r="I1520" t="str">
        <f>_xlfn.XLOOKUP(tbl_GL[[#This Row],[Account_key]],tbl_COA[Account_key],tbl_COA[SubClass2],"Not Found")</f>
        <v>Current Assets</v>
      </c>
      <c r="J1520" t="str">
        <f>_xlfn.XLOOKUP(tbl_GL[[#This Row],[Account_key]],tbl_COA[Account_key],tbl_COA[SubAccount],,0)</f>
        <v>Cash at Bank</v>
      </c>
      <c r="K1520">
        <f>YEAR(tbl_GL[[#This Row],[Date]])</f>
        <v>2019</v>
      </c>
    </row>
    <row r="1521" spans="1:11" x14ac:dyDescent="0.35">
      <c r="A1521">
        <v>766.1</v>
      </c>
      <c r="B1521" s="24">
        <v>43532</v>
      </c>
      <c r="C1521">
        <v>1</v>
      </c>
      <c r="D1521">
        <v>10</v>
      </c>
      <c r="E1521" t="s">
        <v>98</v>
      </c>
      <c r="F1521" s="15">
        <v>-3796</v>
      </c>
      <c r="G1521" t="str">
        <f>_xlfn.XLOOKUP(tbl_GL[[#This Row],[Account_key]],tbl_COA[Account_key],tbl_COA[Class],"Not Found")</f>
        <v>Assets</v>
      </c>
      <c r="H1521" t="str">
        <f>_xlfn.XLOOKUP(tbl_GL[[#This Row],[Account_key]],tbl_COA[Account_key],tbl_COA[SubClass],"Not Found")</f>
        <v>Assets</v>
      </c>
      <c r="I1521" t="str">
        <f>_xlfn.XLOOKUP(tbl_GL[[#This Row],[Account_key]],tbl_COA[Account_key],tbl_COA[SubClass2],"Not Found")</f>
        <v>Current Assets</v>
      </c>
      <c r="J1521" t="str">
        <f>_xlfn.XLOOKUP(tbl_GL[[#This Row],[Account_key]],tbl_COA[Account_key],tbl_COA[SubAccount],,0)</f>
        <v>Cash at Bank</v>
      </c>
      <c r="K1521">
        <f>YEAR(tbl_GL[[#This Row],[Date]])</f>
        <v>2019</v>
      </c>
    </row>
    <row r="1522" spans="1:11" x14ac:dyDescent="0.35">
      <c r="A1522">
        <v>766.2</v>
      </c>
      <c r="B1522" s="24">
        <v>43532</v>
      </c>
      <c r="C1522">
        <v>1</v>
      </c>
      <c r="D1522">
        <v>120</v>
      </c>
      <c r="E1522" t="s">
        <v>98</v>
      </c>
      <c r="F1522" s="15">
        <v>-3796</v>
      </c>
      <c r="G1522" t="str">
        <f>_xlfn.XLOOKUP(tbl_GL[[#This Row],[Account_key]],tbl_COA[Account_key],tbl_COA[Class],"Not Found")</f>
        <v>Liabilities and Owners Equity</v>
      </c>
      <c r="H1522" t="str">
        <f>_xlfn.XLOOKUP(tbl_GL[[#This Row],[Account_key]],tbl_COA[Account_key],tbl_COA[SubClass],"Not Found")</f>
        <v>Liabilities</v>
      </c>
      <c r="I1522" t="str">
        <f>_xlfn.XLOOKUP(tbl_GL[[#This Row],[Account_key]],tbl_COA[Account_key],tbl_COA[SubClass2],"Not Found")</f>
        <v>Current Liabilities</v>
      </c>
      <c r="J1522" t="str">
        <f>_xlfn.XLOOKUP(tbl_GL[[#This Row],[Account_key]],tbl_COA[Account_key],tbl_COA[SubAccount],,0)</f>
        <v>Accrued Expenses</v>
      </c>
      <c r="K1522">
        <f>YEAR(tbl_GL[[#This Row],[Date]])</f>
        <v>2019</v>
      </c>
    </row>
    <row r="1523" spans="1:11" x14ac:dyDescent="0.35">
      <c r="A1523">
        <v>767.1</v>
      </c>
      <c r="B1523" s="24">
        <v>43532</v>
      </c>
      <c r="C1523">
        <v>1</v>
      </c>
      <c r="D1523">
        <v>10</v>
      </c>
      <c r="E1523" t="s">
        <v>98</v>
      </c>
      <c r="F1523" s="15">
        <v>-3987</v>
      </c>
      <c r="G1523" t="str">
        <f>_xlfn.XLOOKUP(tbl_GL[[#This Row],[Account_key]],tbl_COA[Account_key],tbl_COA[Class],"Not Found")</f>
        <v>Assets</v>
      </c>
      <c r="H1523" t="str">
        <f>_xlfn.XLOOKUP(tbl_GL[[#This Row],[Account_key]],tbl_COA[Account_key],tbl_COA[SubClass],"Not Found")</f>
        <v>Assets</v>
      </c>
      <c r="I1523" t="str">
        <f>_xlfn.XLOOKUP(tbl_GL[[#This Row],[Account_key]],tbl_COA[Account_key],tbl_COA[SubClass2],"Not Found")</f>
        <v>Current Assets</v>
      </c>
      <c r="J1523" t="str">
        <f>_xlfn.XLOOKUP(tbl_GL[[#This Row],[Account_key]],tbl_COA[Account_key],tbl_COA[SubAccount],,0)</f>
        <v>Cash at Bank</v>
      </c>
      <c r="K1523">
        <f>YEAR(tbl_GL[[#This Row],[Date]])</f>
        <v>2019</v>
      </c>
    </row>
    <row r="1524" spans="1:11" x14ac:dyDescent="0.35">
      <c r="A1524">
        <v>767.2</v>
      </c>
      <c r="B1524" s="24">
        <v>43532</v>
      </c>
      <c r="C1524">
        <v>1</v>
      </c>
      <c r="D1524">
        <v>120</v>
      </c>
      <c r="E1524" t="s">
        <v>98</v>
      </c>
      <c r="F1524" s="15">
        <v>-3987</v>
      </c>
      <c r="G1524" t="str">
        <f>_xlfn.XLOOKUP(tbl_GL[[#This Row],[Account_key]],tbl_COA[Account_key],tbl_COA[Class],"Not Found")</f>
        <v>Liabilities and Owners Equity</v>
      </c>
      <c r="H1524" t="str">
        <f>_xlfn.XLOOKUP(tbl_GL[[#This Row],[Account_key]],tbl_COA[Account_key],tbl_COA[SubClass],"Not Found")</f>
        <v>Liabilities</v>
      </c>
      <c r="I1524" t="str">
        <f>_xlfn.XLOOKUP(tbl_GL[[#This Row],[Account_key]],tbl_COA[Account_key],tbl_COA[SubClass2],"Not Found")</f>
        <v>Current Liabilities</v>
      </c>
      <c r="J1524" t="str">
        <f>_xlfn.XLOOKUP(tbl_GL[[#This Row],[Account_key]],tbl_COA[Account_key],tbl_COA[SubAccount],,0)</f>
        <v>Accrued Expenses</v>
      </c>
      <c r="K1524">
        <f>YEAR(tbl_GL[[#This Row],[Date]])</f>
        <v>2019</v>
      </c>
    </row>
    <row r="1525" spans="1:11" x14ac:dyDescent="0.35">
      <c r="A1525">
        <v>768.1</v>
      </c>
      <c r="B1525" s="24">
        <v>43533</v>
      </c>
      <c r="C1525">
        <v>1</v>
      </c>
      <c r="D1525">
        <v>10</v>
      </c>
      <c r="E1525" t="s">
        <v>98</v>
      </c>
      <c r="F1525" s="15">
        <v>-3701</v>
      </c>
      <c r="G1525" t="str">
        <f>_xlfn.XLOOKUP(tbl_GL[[#This Row],[Account_key]],tbl_COA[Account_key],tbl_COA[Class],"Not Found")</f>
        <v>Assets</v>
      </c>
      <c r="H1525" t="str">
        <f>_xlfn.XLOOKUP(tbl_GL[[#This Row],[Account_key]],tbl_COA[Account_key],tbl_COA[SubClass],"Not Found")</f>
        <v>Assets</v>
      </c>
      <c r="I1525" t="str">
        <f>_xlfn.XLOOKUP(tbl_GL[[#This Row],[Account_key]],tbl_COA[Account_key],tbl_COA[SubClass2],"Not Found")</f>
        <v>Current Assets</v>
      </c>
      <c r="J1525" t="str">
        <f>_xlfn.XLOOKUP(tbl_GL[[#This Row],[Account_key]],tbl_COA[Account_key],tbl_COA[SubAccount],,0)</f>
        <v>Cash at Bank</v>
      </c>
      <c r="K1525">
        <f>YEAR(tbl_GL[[#This Row],[Date]])</f>
        <v>2019</v>
      </c>
    </row>
    <row r="1526" spans="1:11" x14ac:dyDescent="0.35">
      <c r="A1526">
        <v>768.2</v>
      </c>
      <c r="B1526" s="24">
        <v>43533</v>
      </c>
      <c r="C1526">
        <v>1</v>
      </c>
      <c r="D1526">
        <v>120</v>
      </c>
      <c r="E1526" t="s">
        <v>98</v>
      </c>
      <c r="F1526" s="15">
        <v>-3701</v>
      </c>
      <c r="G1526" t="str">
        <f>_xlfn.XLOOKUP(tbl_GL[[#This Row],[Account_key]],tbl_COA[Account_key],tbl_COA[Class],"Not Found")</f>
        <v>Liabilities and Owners Equity</v>
      </c>
      <c r="H1526" t="str">
        <f>_xlfn.XLOOKUP(tbl_GL[[#This Row],[Account_key]],tbl_COA[Account_key],tbl_COA[SubClass],"Not Found")</f>
        <v>Liabilities</v>
      </c>
      <c r="I1526" t="str">
        <f>_xlfn.XLOOKUP(tbl_GL[[#This Row],[Account_key]],tbl_COA[Account_key],tbl_COA[SubClass2],"Not Found")</f>
        <v>Current Liabilities</v>
      </c>
      <c r="J1526" t="str">
        <f>_xlfn.XLOOKUP(tbl_GL[[#This Row],[Account_key]],tbl_COA[Account_key],tbl_COA[SubAccount],,0)</f>
        <v>Accrued Expenses</v>
      </c>
      <c r="K1526">
        <f>YEAR(tbl_GL[[#This Row],[Date]])</f>
        <v>2019</v>
      </c>
    </row>
    <row r="1527" spans="1:11" x14ac:dyDescent="0.35">
      <c r="A1527">
        <v>769.1</v>
      </c>
      <c r="B1527" s="24">
        <v>43534</v>
      </c>
      <c r="C1527">
        <v>1</v>
      </c>
      <c r="D1527">
        <v>320</v>
      </c>
      <c r="E1527" t="s">
        <v>99</v>
      </c>
      <c r="F1527" s="15">
        <v>-310</v>
      </c>
      <c r="G1527" t="str">
        <f>_xlfn.XLOOKUP(tbl_GL[[#This Row],[Account_key]],tbl_COA[Account_key],tbl_COA[Class],"Not Found")</f>
        <v>Operating account</v>
      </c>
      <c r="H1527" t="str">
        <f>_xlfn.XLOOKUP(tbl_GL[[#This Row],[Account_key]],tbl_COA[Account_key],tbl_COA[SubClass],"Not Found")</f>
        <v>Operating Expenses</v>
      </c>
      <c r="I1527" t="str">
        <f>_xlfn.XLOOKUP(tbl_GL[[#This Row],[Account_key]],tbl_COA[Account_key],tbl_COA[SubClass2],"Not Found")</f>
        <v>Administration</v>
      </c>
      <c r="J1527" t="str">
        <f>_xlfn.XLOOKUP(tbl_GL[[#This Row],[Account_key]],tbl_COA[Account_key],tbl_COA[SubAccount],,0)</f>
        <v>Professional Services</v>
      </c>
      <c r="K1527">
        <f>YEAR(tbl_GL[[#This Row],[Date]])</f>
        <v>2019</v>
      </c>
    </row>
    <row r="1528" spans="1:11" x14ac:dyDescent="0.35">
      <c r="A1528">
        <v>769.2</v>
      </c>
      <c r="B1528" s="24">
        <v>43534</v>
      </c>
      <c r="C1528">
        <v>1</v>
      </c>
      <c r="D1528">
        <v>20</v>
      </c>
      <c r="E1528" t="s">
        <v>99</v>
      </c>
      <c r="F1528" s="15">
        <v>-310</v>
      </c>
      <c r="G1528" t="str">
        <f>_xlfn.XLOOKUP(tbl_GL[[#This Row],[Account_key]],tbl_COA[Account_key],tbl_COA[Class],"Not Found")</f>
        <v>Assets</v>
      </c>
      <c r="H1528" t="str">
        <f>_xlfn.XLOOKUP(tbl_GL[[#This Row],[Account_key]],tbl_COA[Account_key],tbl_COA[SubClass],"Not Found")</f>
        <v>Assets</v>
      </c>
      <c r="I1528" t="str">
        <f>_xlfn.XLOOKUP(tbl_GL[[#This Row],[Account_key]],tbl_COA[Account_key],tbl_COA[SubClass2],"Not Found")</f>
        <v>Current Assets</v>
      </c>
      <c r="J1528" t="str">
        <f>_xlfn.XLOOKUP(tbl_GL[[#This Row],[Account_key]],tbl_COA[Account_key],tbl_COA[SubAccount],,0)</f>
        <v>Cash in hand</v>
      </c>
      <c r="K1528">
        <f>YEAR(tbl_GL[[#This Row],[Date]])</f>
        <v>2019</v>
      </c>
    </row>
    <row r="1529" spans="1:11" x14ac:dyDescent="0.35">
      <c r="A1529">
        <v>770.1</v>
      </c>
      <c r="B1529" s="24">
        <v>43535</v>
      </c>
      <c r="C1529">
        <v>1</v>
      </c>
      <c r="D1529">
        <v>260</v>
      </c>
      <c r="E1529" t="s">
        <v>97</v>
      </c>
      <c r="F1529" s="15">
        <v>-3845</v>
      </c>
      <c r="G1529" t="str">
        <f>_xlfn.XLOOKUP(tbl_GL[[#This Row],[Account_key]],tbl_COA[Account_key],tbl_COA[Class],"Not Found")</f>
        <v>Operating account</v>
      </c>
      <c r="H1529" t="str">
        <f>_xlfn.XLOOKUP(tbl_GL[[#This Row],[Account_key]],tbl_COA[Account_key],tbl_COA[SubClass],"Not Found")</f>
        <v>Operating Expenses</v>
      </c>
      <c r="I1529" t="str">
        <f>_xlfn.XLOOKUP(tbl_GL[[#This Row],[Account_key]],tbl_COA[Account_key],tbl_COA[SubClass2],"Not Found")</f>
        <v>Marketing</v>
      </c>
      <c r="J1529" t="str">
        <f>_xlfn.XLOOKUP(tbl_GL[[#This Row],[Account_key]],tbl_COA[Account_key],tbl_COA[SubAccount],,0)</f>
        <v>Commissions</v>
      </c>
      <c r="K1529">
        <f>YEAR(tbl_GL[[#This Row],[Date]])</f>
        <v>2019</v>
      </c>
    </row>
    <row r="1530" spans="1:11" x14ac:dyDescent="0.35">
      <c r="A1530">
        <v>770.2</v>
      </c>
      <c r="B1530" s="24">
        <v>43535</v>
      </c>
      <c r="C1530">
        <v>1</v>
      </c>
      <c r="D1530">
        <v>120</v>
      </c>
      <c r="E1530" t="s">
        <v>97</v>
      </c>
      <c r="F1530" s="15">
        <v>3845</v>
      </c>
      <c r="G1530" t="str">
        <f>_xlfn.XLOOKUP(tbl_GL[[#This Row],[Account_key]],tbl_COA[Account_key],tbl_COA[Class],"Not Found")</f>
        <v>Liabilities and Owners Equity</v>
      </c>
      <c r="H1530" t="str">
        <f>_xlfn.XLOOKUP(tbl_GL[[#This Row],[Account_key]],tbl_COA[Account_key],tbl_COA[SubClass],"Not Found")</f>
        <v>Liabilities</v>
      </c>
      <c r="I1530" t="str">
        <f>_xlfn.XLOOKUP(tbl_GL[[#This Row],[Account_key]],tbl_COA[Account_key],tbl_COA[SubClass2],"Not Found")</f>
        <v>Current Liabilities</v>
      </c>
      <c r="J1530" t="str">
        <f>_xlfn.XLOOKUP(tbl_GL[[#This Row],[Account_key]],tbl_COA[Account_key],tbl_COA[SubAccount],,0)</f>
        <v>Accrued Expenses</v>
      </c>
      <c r="K1530">
        <f>YEAR(tbl_GL[[#This Row],[Date]])</f>
        <v>2019</v>
      </c>
    </row>
    <row r="1531" spans="1:11" x14ac:dyDescent="0.35">
      <c r="A1531">
        <v>771.1</v>
      </c>
      <c r="B1531" s="24">
        <v>43536</v>
      </c>
      <c r="C1531">
        <v>1</v>
      </c>
      <c r="D1531">
        <v>230</v>
      </c>
      <c r="E1531" t="s">
        <v>4</v>
      </c>
      <c r="F1531" s="14">
        <v>-587</v>
      </c>
      <c r="G1531" t="str">
        <f>_xlfn.XLOOKUP(tbl_GL[[#This Row],[Account_key]],tbl_COA[Account_key],tbl_COA[Class],"Not Found")</f>
        <v>Trading account</v>
      </c>
      <c r="H1531" t="str">
        <f>_xlfn.XLOOKUP(tbl_GL[[#This Row],[Account_key]],tbl_COA[Account_key],tbl_COA[SubClass],"Not Found")</f>
        <v>Cost of Sales</v>
      </c>
      <c r="I1531" t="str">
        <f>_xlfn.XLOOKUP(tbl_GL[[#This Row],[Account_key]],tbl_COA[Account_key],tbl_COA[SubClass2],"Not Found")</f>
        <v>Cost of Sales</v>
      </c>
      <c r="J1531" t="str">
        <f>_xlfn.XLOOKUP(tbl_GL[[#This Row],[Account_key]],tbl_COA[Account_key],tbl_COA[SubAccount],,0)</f>
        <v>Cost of Sales</v>
      </c>
      <c r="K1531">
        <f>YEAR(tbl_GL[[#This Row],[Date]])</f>
        <v>2019</v>
      </c>
    </row>
    <row r="1532" spans="1:11" x14ac:dyDescent="0.35">
      <c r="A1532">
        <v>771.2</v>
      </c>
      <c r="B1532" s="24">
        <v>43536</v>
      </c>
      <c r="C1532">
        <v>1</v>
      </c>
      <c r="D1532">
        <v>60</v>
      </c>
      <c r="E1532" t="s">
        <v>4</v>
      </c>
      <c r="F1532" s="15">
        <v>-587</v>
      </c>
      <c r="G1532" t="str">
        <f>_xlfn.XLOOKUP(tbl_GL[[#This Row],[Account_key]],tbl_COA[Account_key],tbl_COA[Class],"Not Found")</f>
        <v>Assets</v>
      </c>
      <c r="H1532" t="str">
        <f>_xlfn.XLOOKUP(tbl_GL[[#This Row],[Account_key]],tbl_COA[Account_key],tbl_COA[SubClass],"Not Found")</f>
        <v>Assets</v>
      </c>
      <c r="I1532" t="str">
        <f>_xlfn.XLOOKUP(tbl_GL[[#This Row],[Account_key]],tbl_COA[Account_key],tbl_COA[SubClass2],"Not Found")</f>
        <v>Current Assets</v>
      </c>
      <c r="J1532" t="str">
        <f>_xlfn.XLOOKUP(tbl_GL[[#This Row],[Account_key]],tbl_COA[Account_key],tbl_COA[SubAccount],,0)</f>
        <v>Inventory</v>
      </c>
      <c r="K1532">
        <f>YEAR(tbl_GL[[#This Row],[Date]])</f>
        <v>2019</v>
      </c>
    </row>
    <row r="1533" spans="1:11" x14ac:dyDescent="0.35">
      <c r="A1533">
        <v>772.1</v>
      </c>
      <c r="B1533" s="24">
        <v>43536</v>
      </c>
      <c r="C1533">
        <v>1</v>
      </c>
      <c r="D1533">
        <v>210</v>
      </c>
      <c r="E1533" t="s">
        <v>8</v>
      </c>
      <c r="F1533" s="15">
        <v>2149</v>
      </c>
      <c r="G1533" t="str">
        <f>_xlfn.XLOOKUP(tbl_GL[[#This Row],[Account_key]],tbl_COA[Account_key],tbl_COA[Class],"Not Found")</f>
        <v>Trading account</v>
      </c>
      <c r="H1533" t="str">
        <f>_xlfn.XLOOKUP(tbl_GL[[#This Row],[Account_key]],tbl_COA[Account_key],tbl_COA[SubClass],"Not Found")</f>
        <v>Sales</v>
      </c>
      <c r="I1533" t="str">
        <f>_xlfn.XLOOKUP(tbl_GL[[#This Row],[Account_key]],tbl_COA[Account_key],tbl_COA[SubClass2],"Not Found")</f>
        <v>Sales</v>
      </c>
      <c r="J1533" t="str">
        <f>_xlfn.XLOOKUP(tbl_GL[[#This Row],[Account_key]],tbl_COA[Account_key],tbl_COA[SubAccount],,0)</f>
        <v>Sales</v>
      </c>
      <c r="K1533">
        <f>YEAR(tbl_GL[[#This Row],[Date]])</f>
        <v>2019</v>
      </c>
    </row>
    <row r="1534" spans="1:11" x14ac:dyDescent="0.35">
      <c r="A1534">
        <v>772.2</v>
      </c>
      <c r="B1534" s="24">
        <v>43536</v>
      </c>
      <c r="C1534">
        <v>1</v>
      </c>
      <c r="D1534">
        <v>30</v>
      </c>
      <c r="E1534" t="s">
        <v>8</v>
      </c>
      <c r="F1534" s="15">
        <v>2149</v>
      </c>
      <c r="G1534" t="str">
        <f>_xlfn.XLOOKUP(tbl_GL[[#This Row],[Account_key]],tbl_COA[Account_key],tbl_COA[Class],"Not Found")</f>
        <v>Assets</v>
      </c>
      <c r="H1534" t="str">
        <f>_xlfn.XLOOKUP(tbl_GL[[#This Row],[Account_key]],tbl_COA[Account_key],tbl_COA[SubClass],"Not Found")</f>
        <v>Assets</v>
      </c>
      <c r="I1534" t="str">
        <f>_xlfn.XLOOKUP(tbl_GL[[#This Row],[Account_key]],tbl_COA[Account_key],tbl_COA[SubClass2],"Not Found")</f>
        <v>Current Assets</v>
      </c>
      <c r="J1534" t="str">
        <f>_xlfn.XLOOKUP(tbl_GL[[#This Row],[Account_key]],tbl_COA[Account_key],tbl_COA[SubAccount],,0)</f>
        <v>Trade Receivables</v>
      </c>
      <c r="K1534">
        <f>YEAR(tbl_GL[[#This Row],[Date]])</f>
        <v>2019</v>
      </c>
    </row>
    <row r="1535" spans="1:11" x14ac:dyDescent="0.35">
      <c r="A1535">
        <v>773.1</v>
      </c>
      <c r="B1535" s="24">
        <v>43536</v>
      </c>
      <c r="C1535">
        <v>1</v>
      </c>
      <c r="D1535">
        <v>10</v>
      </c>
      <c r="E1535" t="s">
        <v>98</v>
      </c>
      <c r="F1535" s="15">
        <v>-3967</v>
      </c>
      <c r="G1535" t="str">
        <f>_xlfn.XLOOKUP(tbl_GL[[#This Row],[Account_key]],tbl_COA[Account_key],tbl_COA[Class],"Not Found")</f>
        <v>Assets</v>
      </c>
      <c r="H1535" t="str">
        <f>_xlfn.XLOOKUP(tbl_GL[[#This Row],[Account_key]],tbl_COA[Account_key],tbl_COA[SubClass],"Not Found")</f>
        <v>Assets</v>
      </c>
      <c r="I1535" t="str">
        <f>_xlfn.XLOOKUP(tbl_GL[[#This Row],[Account_key]],tbl_COA[Account_key],tbl_COA[SubClass2],"Not Found")</f>
        <v>Current Assets</v>
      </c>
      <c r="J1535" t="str">
        <f>_xlfn.XLOOKUP(tbl_GL[[#This Row],[Account_key]],tbl_COA[Account_key],tbl_COA[SubAccount],,0)</f>
        <v>Cash at Bank</v>
      </c>
      <c r="K1535">
        <f>YEAR(tbl_GL[[#This Row],[Date]])</f>
        <v>2019</v>
      </c>
    </row>
    <row r="1536" spans="1:11" x14ac:dyDescent="0.35">
      <c r="A1536">
        <v>773.2</v>
      </c>
      <c r="B1536" s="24">
        <v>43536</v>
      </c>
      <c r="C1536">
        <v>1</v>
      </c>
      <c r="D1536">
        <v>120</v>
      </c>
      <c r="E1536" t="s">
        <v>98</v>
      </c>
      <c r="F1536" s="15">
        <v>-3967</v>
      </c>
      <c r="G1536" t="str">
        <f>_xlfn.XLOOKUP(tbl_GL[[#This Row],[Account_key]],tbl_COA[Account_key],tbl_COA[Class],"Not Found")</f>
        <v>Liabilities and Owners Equity</v>
      </c>
      <c r="H1536" t="str">
        <f>_xlfn.XLOOKUP(tbl_GL[[#This Row],[Account_key]],tbl_COA[Account_key],tbl_COA[SubClass],"Not Found")</f>
        <v>Liabilities</v>
      </c>
      <c r="I1536" t="str">
        <f>_xlfn.XLOOKUP(tbl_GL[[#This Row],[Account_key]],tbl_COA[Account_key],tbl_COA[SubClass2],"Not Found")</f>
        <v>Current Liabilities</v>
      </c>
      <c r="J1536" t="str">
        <f>_xlfn.XLOOKUP(tbl_GL[[#This Row],[Account_key]],tbl_COA[Account_key],tbl_COA[SubAccount],,0)</f>
        <v>Accrued Expenses</v>
      </c>
      <c r="K1536">
        <f>YEAR(tbl_GL[[#This Row],[Date]])</f>
        <v>2019</v>
      </c>
    </row>
    <row r="1537" spans="1:11" x14ac:dyDescent="0.35">
      <c r="A1537">
        <v>774.1</v>
      </c>
      <c r="B1537" s="24">
        <v>43537</v>
      </c>
      <c r="C1537">
        <v>1</v>
      </c>
      <c r="D1537">
        <v>350</v>
      </c>
      <c r="E1537" t="s">
        <v>97</v>
      </c>
      <c r="F1537" s="15">
        <v>-4734</v>
      </c>
      <c r="G1537" t="str">
        <f>_xlfn.XLOOKUP(tbl_GL[[#This Row],[Account_key]],tbl_COA[Account_key],tbl_COA[Class],"Not Found")</f>
        <v>Operating account</v>
      </c>
      <c r="H1537" t="str">
        <f>_xlfn.XLOOKUP(tbl_GL[[#This Row],[Account_key]],tbl_COA[Account_key],tbl_COA[SubClass],"Not Found")</f>
        <v>Operating Expenses</v>
      </c>
      <c r="I1537" t="str">
        <f>_xlfn.XLOOKUP(tbl_GL[[#This Row],[Account_key]],tbl_COA[Account_key],tbl_COA[SubClass2],"Not Found")</f>
        <v>Administration</v>
      </c>
      <c r="J1537" t="str">
        <f>_xlfn.XLOOKUP(tbl_GL[[#This Row],[Account_key]],tbl_COA[Account_key],tbl_COA[SubAccount],,0)</f>
        <v>Other Expenses</v>
      </c>
      <c r="K1537">
        <f>YEAR(tbl_GL[[#This Row],[Date]])</f>
        <v>2019</v>
      </c>
    </row>
    <row r="1538" spans="1:11" x14ac:dyDescent="0.35">
      <c r="A1538">
        <v>774.2</v>
      </c>
      <c r="B1538" s="24">
        <v>43537</v>
      </c>
      <c r="C1538">
        <v>1</v>
      </c>
      <c r="D1538">
        <v>120</v>
      </c>
      <c r="E1538" t="s">
        <v>97</v>
      </c>
      <c r="F1538" s="15">
        <v>4734</v>
      </c>
      <c r="G1538" t="str">
        <f>_xlfn.XLOOKUP(tbl_GL[[#This Row],[Account_key]],tbl_COA[Account_key],tbl_COA[Class],"Not Found")</f>
        <v>Liabilities and Owners Equity</v>
      </c>
      <c r="H1538" t="str">
        <f>_xlfn.XLOOKUP(tbl_GL[[#This Row],[Account_key]],tbl_COA[Account_key],tbl_COA[SubClass],"Not Found")</f>
        <v>Liabilities</v>
      </c>
      <c r="I1538" t="str">
        <f>_xlfn.XLOOKUP(tbl_GL[[#This Row],[Account_key]],tbl_COA[Account_key],tbl_COA[SubClass2],"Not Found")</f>
        <v>Current Liabilities</v>
      </c>
      <c r="J1538" t="str">
        <f>_xlfn.XLOOKUP(tbl_GL[[#This Row],[Account_key]],tbl_COA[Account_key],tbl_COA[SubAccount],,0)</f>
        <v>Accrued Expenses</v>
      </c>
      <c r="K1538">
        <f>YEAR(tbl_GL[[#This Row],[Date]])</f>
        <v>2019</v>
      </c>
    </row>
    <row r="1539" spans="1:11" x14ac:dyDescent="0.35">
      <c r="A1539">
        <v>775.1</v>
      </c>
      <c r="B1539" s="24">
        <v>43538</v>
      </c>
      <c r="C1539">
        <v>1</v>
      </c>
      <c r="D1539">
        <v>230</v>
      </c>
      <c r="E1539" t="s">
        <v>4</v>
      </c>
      <c r="F1539" s="14">
        <v>-1641</v>
      </c>
      <c r="G1539" t="str">
        <f>_xlfn.XLOOKUP(tbl_GL[[#This Row],[Account_key]],tbl_COA[Account_key],tbl_COA[Class],"Not Found")</f>
        <v>Trading account</v>
      </c>
      <c r="H1539" t="str">
        <f>_xlfn.XLOOKUP(tbl_GL[[#This Row],[Account_key]],tbl_COA[Account_key],tbl_COA[SubClass],"Not Found")</f>
        <v>Cost of Sales</v>
      </c>
      <c r="I1539" t="str">
        <f>_xlfn.XLOOKUP(tbl_GL[[#This Row],[Account_key]],tbl_COA[Account_key],tbl_COA[SubClass2],"Not Found")</f>
        <v>Cost of Sales</v>
      </c>
      <c r="J1539" t="str">
        <f>_xlfn.XLOOKUP(tbl_GL[[#This Row],[Account_key]],tbl_COA[Account_key],tbl_COA[SubAccount],,0)</f>
        <v>Cost of Sales</v>
      </c>
      <c r="K1539">
        <f>YEAR(tbl_GL[[#This Row],[Date]])</f>
        <v>2019</v>
      </c>
    </row>
    <row r="1540" spans="1:11" x14ac:dyDescent="0.35">
      <c r="A1540">
        <v>775.2</v>
      </c>
      <c r="B1540" s="24">
        <v>43538</v>
      </c>
      <c r="C1540">
        <v>1</v>
      </c>
      <c r="D1540">
        <v>60</v>
      </c>
      <c r="E1540" t="s">
        <v>4</v>
      </c>
      <c r="F1540" s="15">
        <v>-1641</v>
      </c>
      <c r="G1540" t="str">
        <f>_xlfn.XLOOKUP(tbl_GL[[#This Row],[Account_key]],tbl_COA[Account_key],tbl_COA[Class],"Not Found")</f>
        <v>Assets</v>
      </c>
      <c r="H1540" t="str">
        <f>_xlfn.XLOOKUP(tbl_GL[[#This Row],[Account_key]],tbl_COA[Account_key],tbl_COA[SubClass],"Not Found")</f>
        <v>Assets</v>
      </c>
      <c r="I1540" t="str">
        <f>_xlfn.XLOOKUP(tbl_GL[[#This Row],[Account_key]],tbl_COA[Account_key],tbl_COA[SubClass2],"Not Found")</f>
        <v>Current Assets</v>
      </c>
      <c r="J1540" t="str">
        <f>_xlfn.XLOOKUP(tbl_GL[[#This Row],[Account_key]],tbl_COA[Account_key],tbl_COA[SubAccount],,0)</f>
        <v>Inventory</v>
      </c>
      <c r="K1540">
        <f>YEAR(tbl_GL[[#This Row],[Date]])</f>
        <v>2019</v>
      </c>
    </row>
    <row r="1541" spans="1:11" x14ac:dyDescent="0.35">
      <c r="A1541">
        <v>776.1</v>
      </c>
      <c r="B1541" s="24">
        <v>43538</v>
      </c>
      <c r="C1541">
        <v>1</v>
      </c>
      <c r="D1541">
        <v>210</v>
      </c>
      <c r="E1541" t="s">
        <v>7</v>
      </c>
      <c r="F1541" s="15">
        <v>5646</v>
      </c>
      <c r="G1541" t="str">
        <f>_xlfn.XLOOKUP(tbl_GL[[#This Row],[Account_key]],tbl_COA[Account_key],tbl_COA[Class],"Not Found")</f>
        <v>Trading account</v>
      </c>
      <c r="H1541" t="str">
        <f>_xlfn.XLOOKUP(tbl_GL[[#This Row],[Account_key]],tbl_COA[Account_key],tbl_COA[SubClass],"Not Found")</f>
        <v>Sales</v>
      </c>
      <c r="I1541" t="str">
        <f>_xlfn.XLOOKUP(tbl_GL[[#This Row],[Account_key]],tbl_COA[Account_key],tbl_COA[SubClass2],"Not Found")</f>
        <v>Sales</v>
      </c>
      <c r="J1541" t="str">
        <f>_xlfn.XLOOKUP(tbl_GL[[#This Row],[Account_key]],tbl_COA[Account_key],tbl_COA[SubAccount],,0)</f>
        <v>Sales</v>
      </c>
      <c r="K1541">
        <f>YEAR(tbl_GL[[#This Row],[Date]])</f>
        <v>2019</v>
      </c>
    </row>
    <row r="1542" spans="1:11" x14ac:dyDescent="0.35">
      <c r="A1542">
        <v>776.2</v>
      </c>
      <c r="B1542" s="24">
        <v>43538</v>
      </c>
      <c r="C1542">
        <v>1</v>
      </c>
      <c r="D1542">
        <v>10</v>
      </c>
      <c r="E1542" t="s">
        <v>7</v>
      </c>
      <c r="F1542" s="15">
        <v>5646</v>
      </c>
      <c r="G1542" t="str">
        <f>_xlfn.XLOOKUP(tbl_GL[[#This Row],[Account_key]],tbl_COA[Account_key],tbl_COA[Class],"Not Found")</f>
        <v>Assets</v>
      </c>
      <c r="H1542" t="str">
        <f>_xlfn.XLOOKUP(tbl_GL[[#This Row],[Account_key]],tbl_COA[Account_key],tbl_COA[SubClass],"Not Found")</f>
        <v>Assets</v>
      </c>
      <c r="I1542" t="str">
        <f>_xlfn.XLOOKUP(tbl_GL[[#This Row],[Account_key]],tbl_COA[Account_key],tbl_COA[SubClass2],"Not Found")</f>
        <v>Current Assets</v>
      </c>
      <c r="J1542" t="str">
        <f>_xlfn.XLOOKUP(tbl_GL[[#This Row],[Account_key]],tbl_COA[Account_key],tbl_COA[SubAccount],,0)</f>
        <v>Cash at Bank</v>
      </c>
      <c r="K1542">
        <f>YEAR(tbl_GL[[#This Row],[Date]])</f>
        <v>2019</v>
      </c>
    </row>
    <row r="1543" spans="1:11" x14ac:dyDescent="0.35">
      <c r="A1543">
        <v>777.1</v>
      </c>
      <c r="B1543" s="24">
        <v>43538</v>
      </c>
      <c r="C1543">
        <v>1</v>
      </c>
      <c r="D1543">
        <v>230</v>
      </c>
      <c r="E1543" t="s">
        <v>4</v>
      </c>
      <c r="F1543" s="14">
        <v>-6623</v>
      </c>
      <c r="G1543" t="str">
        <f>_xlfn.XLOOKUP(tbl_GL[[#This Row],[Account_key]],tbl_COA[Account_key],tbl_COA[Class],"Not Found")</f>
        <v>Trading account</v>
      </c>
      <c r="H1543" t="str">
        <f>_xlfn.XLOOKUP(tbl_GL[[#This Row],[Account_key]],tbl_COA[Account_key],tbl_COA[SubClass],"Not Found")</f>
        <v>Cost of Sales</v>
      </c>
      <c r="I1543" t="str">
        <f>_xlfn.XLOOKUP(tbl_GL[[#This Row],[Account_key]],tbl_COA[Account_key],tbl_COA[SubClass2],"Not Found")</f>
        <v>Cost of Sales</v>
      </c>
      <c r="J1543" t="str">
        <f>_xlfn.XLOOKUP(tbl_GL[[#This Row],[Account_key]],tbl_COA[Account_key],tbl_COA[SubAccount],,0)</f>
        <v>Cost of Sales</v>
      </c>
      <c r="K1543">
        <f>YEAR(tbl_GL[[#This Row],[Date]])</f>
        <v>2019</v>
      </c>
    </row>
    <row r="1544" spans="1:11" x14ac:dyDescent="0.35">
      <c r="A1544">
        <v>777.2</v>
      </c>
      <c r="B1544" s="24">
        <v>43538</v>
      </c>
      <c r="C1544">
        <v>1</v>
      </c>
      <c r="D1544">
        <v>60</v>
      </c>
      <c r="E1544" t="s">
        <v>4</v>
      </c>
      <c r="F1544" s="15">
        <v>-6623</v>
      </c>
      <c r="G1544" t="str">
        <f>_xlfn.XLOOKUP(tbl_GL[[#This Row],[Account_key]],tbl_COA[Account_key],tbl_COA[Class],"Not Found")</f>
        <v>Assets</v>
      </c>
      <c r="H1544" t="str">
        <f>_xlfn.XLOOKUP(tbl_GL[[#This Row],[Account_key]],tbl_COA[Account_key],tbl_COA[SubClass],"Not Found")</f>
        <v>Assets</v>
      </c>
      <c r="I1544" t="str">
        <f>_xlfn.XLOOKUP(tbl_GL[[#This Row],[Account_key]],tbl_COA[Account_key],tbl_COA[SubClass2],"Not Found")</f>
        <v>Current Assets</v>
      </c>
      <c r="J1544" t="str">
        <f>_xlfn.XLOOKUP(tbl_GL[[#This Row],[Account_key]],tbl_COA[Account_key],tbl_COA[SubAccount],,0)</f>
        <v>Inventory</v>
      </c>
      <c r="K1544">
        <f>YEAR(tbl_GL[[#This Row],[Date]])</f>
        <v>2019</v>
      </c>
    </row>
    <row r="1545" spans="1:11" x14ac:dyDescent="0.35">
      <c r="A1545">
        <v>778.1</v>
      </c>
      <c r="B1545" s="24">
        <v>43538</v>
      </c>
      <c r="C1545">
        <v>1</v>
      </c>
      <c r="D1545">
        <v>210</v>
      </c>
      <c r="E1545" t="s">
        <v>8</v>
      </c>
      <c r="F1545" s="15">
        <v>24213</v>
      </c>
      <c r="G1545" t="str">
        <f>_xlfn.XLOOKUP(tbl_GL[[#This Row],[Account_key]],tbl_COA[Account_key],tbl_COA[Class],"Not Found")</f>
        <v>Trading account</v>
      </c>
      <c r="H1545" t="str">
        <f>_xlfn.XLOOKUP(tbl_GL[[#This Row],[Account_key]],tbl_COA[Account_key],tbl_COA[SubClass],"Not Found")</f>
        <v>Sales</v>
      </c>
      <c r="I1545" t="str">
        <f>_xlfn.XLOOKUP(tbl_GL[[#This Row],[Account_key]],tbl_COA[Account_key],tbl_COA[SubClass2],"Not Found")</f>
        <v>Sales</v>
      </c>
      <c r="J1545" t="str">
        <f>_xlfn.XLOOKUP(tbl_GL[[#This Row],[Account_key]],tbl_COA[Account_key],tbl_COA[SubAccount],,0)</f>
        <v>Sales</v>
      </c>
      <c r="K1545">
        <f>YEAR(tbl_GL[[#This Row],[Date]])</f>
        <v>2019</v>
      </c>
    </row>
    <row r="1546" spans="1:11" x14ac:dyDescent="0.35">
      <c r="A1546">
        <v>778.2</v>
      </c>
      <c r="B1546" s="24">
        <v>43538</v>
      </c>
      <c r="C1546">
        <v>1</v>
      </c>
      <c r="D1546">
        <v>30</v>
      </c>
      <c r="E1546" t="s">
        <v>8</v>
      </c>
      <c r="F1546" s="15">
        <v>24213</v>
      </c>
      <c r="G1546" t="str">
        <f>_xlfn.XLOOKUP(tbl_GL[[#This Row],[Account_key]],tbl_COA[Account_key],tbl_COA[Class],"Not Found")</f>
        <v>Assets</v>
      </c>
      <c r="H1546" t="str">
        <f>_xlfn.XLOOKUP(tbl_GL[[#This Row],[Account_key]],tbl_COA[Account_key],tbl_COA[SubClass],"Not Found")</f>
        <v>Assets</v>
      </c>
      <c r="I1546" t="str">
        <f>_xlfn.XLOOKUP(tbl_GL[[#This Row],[Account_key]],tbl_COA[Account_key],tbl_COA[SubClass2],"Not Found")</f>
        <v>Current Assets</v>
      </c>
      <c r="J1546" t="str">
        <f>_xlfn.XLOOKUP(tbl_GL[[#This Row],[Account_key]],tbl_COA[Account_key],tbl_COA[SubAccount],,0)</f>
        <v>Trade Receivables</v>
      </c>
      <c r="K1546">
        <f>YEAR(tbl_GL[[#This Row],[Date]])</f>
        <v>2019</v>
      </c>
    </row>
    <row r="1547" spans="1:11" x14ac:dyDescent="0.35">
      <c r="A1547">
        <v>779.1</v>
      </c>
      <c r="B1547" s="24">
        <v>43539</v>
      </c>
      <c r="C1547">
        <v>1</v>
      </c>
      <c r="D1547">
        <v>10</v>
      </c>
      <c r="E1547" t="s">
        <v>112</v>
      </c>
      <c r="F1547" s="14">
        <v>-600</v>
      </c>
      <c r="G1547" t="str">
        <f>_xlfn.XLOOKUP(tbl_GL[[#This Row],[Account_key]],tbl_COA[Account_key],tbl_COA[Class],"Not Found")</f>
        <v>Assets</v>
      </c>
      <c r="H1547" t="str">
        <f>_xlfn.XLOOKUP(tbl_GL[[#This Row],[Account_key]],tbl_COA[Account_key],tbl_COA[SubClass],"Not Found")</f>
        <v>Assets</v>
      </c>
      <c r="I1547" t="str">
        <f>_xlfn.XLOOKUP(tbl_GL[[#This Row],[Account_key]],tbl_COA[Account_key],tbl_COA[SubClass2],"Not Found")</f>
        <v>Current Assets</v>
      </c>
      <c r="J1547" t="str">
        <f>_xlfn.XLOOKUP(tbl_GL[[#This Row],[Account_key]],tbl_COA[Account_key],tbl_COA[SubAccount],,0)</f>
        <v>Cash at Bank</v>
      </c>
      <c r="K1547">
        <f>YEAR(tbl_GL[[#This Row],[Date]])</f>
        <v>2019</v>
      </c>
    </row>
    <row r="1548" spans="1:11" x14ac:dyDescent="0.35">
      <c r="A1548">
        <v>779.2</v>
      </c>
      <c r="B1548" s="24">
        <v>43539</v>
      </c>
      <c r="C1548">
        <v>1</v>
      </c>
      <c r="D1548">
        <v>121</v>
      </c>
      <c r="E1548" t="s">
        <v>112</v>
      </c>
      <c r="F1548" s="14">
        <v>-600</v>
      </c>
      <c r="G1548" t="str">
        <f>_xlfn.XLOOKUP(tbl_GL[[#This Row],[Account_key]],tbl_COA[Account_key],tbl_COA[Class],"Not Found")</f>
        <v>Liabilities and Owners Equity</v>
      </c>
      <c r="H1548" t="str">
        <f>_xlfn.XLOOKUP(tbl_GL[[#This Row],[Account_key]],tbl_COA[Account_key],tbl_COA[SubClass],"Not Found")</f>
        <v>Liabilities</v>
      </c>
      <c r="I1548" t="str">
        <f>_xlfn.XLOOKUP(tbl_GL[[#This Row],[Account_key]],tbl_COA[Account_key],tbl_COA[SubClass2],"Not Found")</f>
        <v>Current Liabilities</v>
      </c>
      <c r="J1548" t="str">
        <f>_xlfn.XLOOKUP(tbl_GL[[#This Row],[Account_key]],tbl_COA[Account_key],tbl_COA[SubAccount],,0)</f>
        <v>Interest Payable</v>
      </c>
      <c r="K1548">
        <f>YEAR(tbl_GL[[#This Row],[Date]])</f>
        <v>2019</v>
      </c>
    </row>
    <row r="1549" spans="1:11" x14ac:dyDescent="0.35">
      <c r="A1549">
        <v>780.1</v>
      </c>
      <c r="B1549" s="24">
        <v>43539</v>
      </c>
      <c r="C1549">
        <v>1</v>
      </c>
      <c r="D1549">
        <v>220</v>
      </c>
      <c r="E1549" t="s">
        <v>81</v>
      </c>
      <c r="F1549" s="15">
        <v>-4021</v>
      </c>
      <c r="G1549" t="str">
        <f>_xlfn.XLOOKUP(tbl_GL[[#This Row],[Account_key]],tbl_COA[Account_key],tbl_COA[Class],"Not Found")</f>
        <v>Trading account</v>
      </c>
      <c r="H1549" t="str">
        <f>_xlfn.XLOOKUP(tbl_GL[[#This Row],[Account_key]],tbl_COA[Account_key],tbl_COA[SubClass],"Not Found")</f>
        <v>Sales</v>
      </c>
      <c r="I1549" t="str">
        <f>_xlfn.XLOOKUP(tbl_GL[[#This Row],[Account_key]],tbl_COA[Account_key],tbl_COA[SubClass2],"Not Found")</f>
        <v>Sales</v>
      </c>
      <c r="J1549" t="str">
        <f>_xlfn.XLOOKUP(tbl_GL[[#This Row],[Account_key]],tbl_COA[Account_key],tbl_COA[SubAccount],,0)</f>
        <v>Sales Return</v>
      </c>
      <c r="K1549">
        <f>YEAR(tbl_GL[[#This Row],[Date]])</f>
        <v>2019</v>
      </c>
    </row>
    <row r="1550" spans="1:11" x14ac:dyDescent="0.35">
      <c r="A1550">
        <v>780.2</v>
      </c>
      <c r="B1550" s="24">
        <v>43539</v>
      </c>
      <c r="C1550">
        <v>1</v>
      </c>
      <c r="D1550">
        <v>20</v>
      </c>
      <c r="E1550" t="s">
        <v>81</v>
      </c>
      <c r="F1550" s="15">
        <v>-4021</v>
      </c>
      <c r="G1550" t="str">
        <f>_xlfn.XLOOKUP(tbl_GL[[#This Row],[Account_key]],tbl_COA[Account_key],tbl_COA[Class],"Not Found")</f>
        <v>Assets</v>
      </c>
      <c r="H1550" t="str">
        <f>_xlfn.XLOOKUP(tbl_GL[[#This Row],[Account_key]],tbl_COA[Account_key],tbl_COA[SubClass],"Not Found")</f>
        <v>Assets</v>
      </c>
      <c r="I1550" t="str">
        <f>_xlfn.XLOOKUP(tbl_GL[[#This Row],[Account_key]],tbl_COA[Account_key],tbl_COA[SubClass2],"Not Found")</f>
        <v>Current Assets</v>
      </c>
      <c r="J1550" t="str">
        <f>_xlfn.XLOOKUP(tbl_GL[[#This Row],[Account_key]],tbl_COA[Account_key],tbl_COA[SubAccount],,0)</f>
        <v>Cash in hand</v>
      </c>
      <c r="K1550">
        <f>YEAR(tbl_GL[[#This Row],[Date]])</f>
        <v>2019</v>
      </c>
    </row>
    <row r="1551" spans="1:11" x14ac:dyDescent="0.35">
      <c r="A1551">
        <v>781.1</v>
      </c>
      <c r="B1551" s="24">
        <v>43539</v>
      </c>
      <c r="C1551">
        <v>1</v>
      </c>
      <c r="D1551">
        <v>260</v>
      </c>
      <c r="E1551" t="s">
        <v>97</v>
      </c>
      <c r="F1551" s="15">
        <v>-4911</v>
      </c>
      <c r="G1551" t="str">
        <f>_xlfn.XLOOKUP(tbl_GL[[#This Row],[Account_key]],tbl_COA[Account_key],tbl_COA[Class],"Not Found")</f>
        <v>Operating account</v>
      </c>
      <c r="H1551" t="str">
        <f>_xlfn.XLOOKUP(tbl_GL[[#This Row],[Account_key]],tbl_COA[Account_key],tbl_COA[SubClass],"Not Found")</f>
        <v>Operating Expenses</v>
      </c>
      <c r="I1551" t="str">
        <f>_xlfn.XLOOKUP(tbl_GL[[#This Row],[Account_key]],tbl_COA[Account_key],tbl_COA[SubClass2],"Not Found")</f>
        <v>Marketing</v>
      </c>
      <c r="J1551" t="str">
        <f>_xlfn.XLOOKUP(tbl_GL[[#This Row],[Account_key]],tbl_COA[Account_key],tbl_COA[SubAccount],,0)</f>
        <v>Commissions</v>
      </c>
      <c r="K1551">
        <f>YEAR(tbl_GL[[#This Row],[Date]])</f>
        <v>2019</v>
      </c>
    </row>
    <row r="1552" spans="1:11" x14ac:dyDescent="0.35">
      <c r="A1552">
        <v>781.2</v>
      </c>
      <c r="B1552" s="24">
        <v>43539</v>
      </c>
      <c r="C1552">
        <v>1</v>
      </c>
      <c r="D1552">
        <v>120</v>
      </c>
      <c r="E1552" t="s">
        <v>97</v>
      </c>
      <c r="F1552" s="15">
        <v>4911</v>
      </c>
      <c r="G1552" t="str">
        <f>_xlfn.XLOOKUP(tbl_GL[[#This Row],[Account_key]],tbl_COA[Account_key],tbl_COA[Class],"Not Found")</f>
        <v>Liabilities and Owners Equity</v>
      </c>
      <c r="H1552" t="str">
        <f>_xlfn.XLOOKUP(tbl_GL[[#This Row],[Account_key]],tbl_COA[Account_key],tbl_COA[SubClass],"Not Found")</f>
        <v>Liabilities</v>
      </c>
      <c r="I1552" t="str">
        <f>_xlfn.XLOOKUP(tbl_GL[[#This Row],[Account_key]],tbl_COA[Account_key],tbl_COA[SubClass2],"Not Found")</f>
        <v>Current Liabilities</v>
      </c>
      <c r="J1552" t="str">
        <f>_xlfn.XLOOKUP(tbl_GL[[#This Row],[Account_key]],tbl_COA[Account_key],tbl_COA[SubAccount],,0)</f>
        <v>Accrued Expenses</v>
      </c>
      <c r="K1552">
        <f>YEAR(tbl_GL[[#This Row],[Date]])</f>
        <v>2019</v>
      </c>
    </row>
    <row r="1553" spans="1:11" x14ac:dyDescent="0.35">
      <c r="A1553">
        <v>782.1</v>
      </c>
      <c r="B1553" s="24">
        <v>43541</v>
      </c>
      <c r="C1553">
        <v>1</v>
      </c>
      <c r="D1553">
        <v>10</v>
      </c>
      <c r="E1553" t="s">
        <v>98</v>
      </c>
      <c r="F1553" s="15">
        <v>-4554</v>
      </c>
      <c r="G1553" t="str">
        <f>_xlfn.XLOOKUP(tbl_GL[[#This Row],[Account_key]],tbl_COA[Account_key],tbl_COA[Class],"Not Found")</f>
        <v>Assets</v>
      </c>
      <c r="H1553" t="str">
        <f>_xlfn.XLOOKUP(tbl_GL[[#This Row],[Account_key]],tbl_COA[Account_key],tbl_COA[SubClass],"Not Found")</f>
        <v>Assets</v>
      </c>
      <c r="I1553" t="str">
        <f>_xlfn.XLOOKUP(tbl_GL[[#This Row],[Account_key]],tbl_COA[Account_key],tbl_COA[SubClass2],"Not Found")</f>
        <v>Current Assets</v>
      </c>
      <c r="J1553" t="str">
        <f>_xlfn.XLOOKUP(tbl_GL[[#This Row],[Account_key]],tbl_COA[Account_key],tbl_COA[SubAccount],,0)</f>
        <v>Cash at Bank</v>
      </c>
      <c r="K1553">
        <f>YEAR(tbl_GL[[#This Row],[Date]])</f>
        <v>2019</v>
      </c>
    </row>
    <row r="1554" spans="1:11" x14ac:dyDescent="0.35">
      <c r="A1554">
        <v>782.2</v>
      </c>
      <c r="B1554" s="24">
        <v>43541</v>
      </c>
      <c r="C1554">
        <v>1</v>
      </c>
      <c r="D1554">
        <v>120</v>
      </c>
      <c r="E1554" t="s">
        <v>98</v>
      </c>
      <c r="F1554" s="15">
        <v>-4554</v>
      </c>
      <c r="G1554" t="str">
        <f>_xlfn.XLOOKUP(tbl_GL[[#This Row],[Account_key]],tbl_COA[Account_key],tbl_COA[Class],"Not Found")</f>
        <v>Liabilities and Owners Equity</v>
      </c>
      <c r="H1554" t="str">
        <f>_xlfn.XLOOKUP(tbl_GL[[#This Row],[Account_key]],tbl_COA[Account_key],tbl_COA[SubClass],"Not Found")</f>
        <v>Liabilities</v>
      </c>
      <c r="I1554" t="str">
        <f>_xlfn.XLOOKUP(tbl_GL[[#This Row],[Account_key]],tbl_COA[Account_key],tbl_COA[SubClass2],"Not Found")</f>
        <v>Current Liabilities</v>
      </c>
      <c r="J1554" t="str">
        <f>_xlfn.XLOOKUP(tbl_GL[[#This Row],[Account_key]],tbl_COA[Account_key],tbl_COA[SubAccount],,0)</f>
        <v>Accrued Expenses</v>
      </c>
      <c r="K1554">
        <f>YEAR(tbl_GL[[#This Row],[Date]])</f>
        <v>2019</v>
      </c>
    </row>
    <row r="1555" spans="1:11" x14ac:dyDescent="0.35">
      <c r="A1555">
        <v>783.1</v>
      </c>
      <c r="B1555" s="24">
        <v>43542</v>
      </c>
      <c r="C1555">
        <v>1</v>
      </c>
      <c r="D1555">
        <v>260</v>
      </c>
      <c r="E1555" t="s">
        <v>97</v>
      </c>
      <c r="F1555" s="15">
        <v>-4144</v>
      </c>
      <c r="G1555" t="str">
        <f>_xlfn.XLOOKUP(tbl_GL[[#This Row],[Account_key]],tbl_COA[Account_key],tbl_COA[Class],"Not Found")</f>
        <v>Operating account</v>
      </c>
      <c r="H1555" t="str">
        <f>_xlfn.XLOOKUP(tbl_GL[[#This Row],[Account_key]],tbl_COA[Account_key],tbl_COA[SubClass],"Not Found")</f>
        <v>Operating Expenses</v>
      </c>
      <c r="I1555" t="str">
        <f>_xlfn.XLOOKUP(tbl_GL[[#This Row],[Account_key]],tbl_COA[Account_key],tbl_COA[SubClass2],"Not Found")</f>
        <v>Marketing</v>
      </c>
      <c r="J1555" t="str">
        <f>_xlfn.XLOOKUP(tbl_GL[[#This Row],[Account_key]],tbl_COA[Account_key],tbl_COA[SubAccount],,0)</f>
        <v>Commissions</v>
      </c>
      <c r="K1555">
        <f>YEAR(tbl_GL[[#This Row],[Date]])</f>
        <v>2019</v>
      </c>
    </row>
    <row r="1556" spans="1:11" x14ac:dyDescent="0.35">
      <c r="A1556">
        <v>783.2</v>
      </c>
      <c r="B1556" s="24">
        <v>43542</v>
      </c>
      <c r="C1556">
        <v>1</v>
      </c>
      <c r="D1556">
        <v>120</v>
      </c>
      <c r="E1556" t="s">
        <v>97</v>
      </c>
      <c r="F1556" s="15">
        <v>4144</v>
      </c>
      <c r="G1556" t="str">
        <f>_xlfn.XLOOKUP(tbl_GL[[#This Row],[Account_key]],tbl_COA[Account_key],tbl_COA[Class],"Not Found")</f>
        <v>Liabilities and Owners Equity</v>
      </c>
      <c r="H1556" t="str">
        <f>_xlfn.XLOOKUP(tbl_GL[[#This Row],[Account_key]],tbl_COA[Account_key],tbl_COA[SubClass],"Not Found")</f>
        <v>Liabilities</v>
      </c>
      <c r="I1556" t="str">
        <f>_xlfn.XLOOKUP(tbl_GL[[#This Row],[Account_key]],tbl_COA[Account_key],tbl_COA[SubClass2],"Not Found")</f>
        <v>Current Liabilities</v>
      </c>
      <c r="J1556" t="str">
        <f>_xlfn.XLOOKUP(tbl_GL[[#This Row],[Account_key]],tbl_COA[Account_key],tbl_COA[SubAccount],,0)</f>
        <v>Accrued Expenses</v>
      </c>
      <c r="K1556">
        <f>YEAR(tbl_GL[[#This Row],[Date]])</f>
        <v>2019</v>
      </c>
    </row>
    <row r="1557" spans="1:11" x14ac:dyDescent="0.35">
      <c r="A1557">
        <v>784.1</v>
      </c>
      <c r="B1557" s="24">
        <v>43542</v>
      </c>
      <c r="C1557">
        <v>1</v>
      </c>
      <c r="D1557">
        <v>10</v>
      </c>
      <c r="E1557" t="s">
        <v>98</v>
      </c>
      <c r="F1557" s="15">
        <v>-4422</v>
      </c>
      <c r="G1557" t="str">
        <f>_xlfn.XLOOKUP(tbl_GL[[#This Row],[Account_key]],tbl_COA[Account_key],tbl_COA[Class],"Not Found")</f>
        <v>Assets</v>
      </c>
      <c r="H1557" t="str">
        <f>_xlfn.XLOOKUP(tbl_GL[[#This Row],[Account_key]],tbl_COA[Account_key],tbl_COA[SubClass],"Not Found")</f>
        <v>Assets</v>
      </c>
      <c r="I1557" t="str">
        <f>_xlfn.XLOOKUP(tbl_GL[[#This Row],[Account_key]],tbl_COA[Account_key],tbl_COA[SubClass2],"Not Found")</f>
        <v>Current Assets</v>
      </c>
      <c r="J1557" t="str">
        <f>_xlfn.XLOOKUP(tbl_GL[[#This Row],[Account_key]],tbl_COA[Account_key],tbl_COA[SubAccount],,0)</f>
        <v>Cash at Bank</v>
      </c>
      <c r="K1557">
        <f>YEAR(tbl_GL[[#This Row],[Date]])</f>
        <v>2019</v>
      </c>
    </row>
    <row r="1558" spans="1:11" x14ac:dyDescent="0.35">
      <c r="A1558">
        <v>784.2</v>
      </c>
      <c r="B1558" s="24">
        <v>43542</v>
      </c>
      <c r="C1558">
        <v>1</v>
      </c>
      <c r="D1558">
        <v>120</v>
      </c>
      <c r="E1558" t="s">
        <v>98</v>
      </c>
      <c r="F1558" s="15">
        <v>-4422</v>
      </c>
      <c r="G1558" t="str">
        <f>_xlfn.XLOOKUP(tbl_GL[[#This Row],[Account_key]],tbl_COA[Account_key],tbl_COA[Class],"Not Found")</f>
        <v>Liabilities and Owners Equity</v>
      </c>
      <c r="H1558" t="str">
        <f>_xlfn.XLOOKUP(tbl_GL[[#This Row],[Account_key]],tbl_COA[Account_key],tbl_COA[SubClass],"Not Found")</f>
        <v>Liabilities</v>
      </c>
      <c r="I1558" t="str">
        <f>_xlfn.XLOOKUP(tbl_GL[[#This Row],[Account_key]],tbl_COA[Account_key],tbl_COA[SubClass2],"Not Found")</f>
        <v>Current Liabilities</v>
      </c>
      <c r="J1558" t="str">
        <f>_xlfn.XLOOKUP(tbl_GL[[#This Row],[Account_key]],tbl_COA[Account_key],tbl_COA[SubAccount],,0)</f>
        <v>Accrued Expenses</v>
      </c>
      <c r="K1558">
        <f>YEAR(tbl_GL[[#This Row],[Date]])</f>
        <v>2019</v>
      </c>
    </row>
    <row r="1559" spans="1:11" x14ac:dyDescent="0.35">
      <c r="A1559">
        <v>785.1</v>
      </c>
      <c r="B1559" s="24">
        <v>43544</v>
      </c>
      <c r="C1559">
        <v>1</v>
      </c>
      <c r="D1559">
        <v>260</v>
      </c>
      <c r="E1559" t="s">
        <v>83</v>
      </c>
      <c r="F1559" s="15">
        <v>1439</v>
      </c>
      <c r="G1559" t="str">
        <f>_xlfn.XLOOKUP(tbl_GL[[#This Row],[Account_key]],tbl_COA[Account_key],tbl_COA[Class],"Not Found")</f>
        <v>Operating account</v>
      </c>
      <c r="H1559" t="str">
        <f>_xlfn.XLOOKUP(tbl_GL[[#This Row],[Account_key]],tbl_COA[Account_key],tbl_COA[SubClass],"Not Found")</f>
        <v>Operating Expenses</v>
      </c>
      <c r="I1559" t="str">
        <f>_xlfn.XLOOKUP(tbl_GL[[#This Row],[Account_key]],tbl_COA[Account_key],tbl_COA[SubClass2],"Not Found")</f>
        <v>Marketing</v>
      </c>
      <c r="J1559" t="str">
        <f>_xlfn.XLOOKUP(tbl_GL[[#This Row],[Account_key]],tbl_COA[Account_key],tbl_COA[SubAccount],,0)</f>
        <v>Commissions</v>
      </c>
      <c r="K1559">
        <f>YEAR(tbl_GL[[#This Row],[Date]])</f>
        <v>2019</v>
      </c>
    </row>
    <row r="1560" spans="1:11" x14ac:dyDescent="0.35">
      <c r="A1560">
        <v>785.2</v>
      </c>
      <c r="B1560" s="24">
        <v>43544</v>
      </c>
      <c r="C1560">
        <v>1</v>
      </c>
      <c r="D1560">
        <v>20</v>
      </c>
      <c r="E1560" t="s">
        <v>83</v>
      </c>
      <c r="F1560" s="15">
        <v>1439</v>
      </c>
      <c r="G1560" t="str">
        <f>_xlfn.XLOOKUP(tbl_GL[[#This Row],[Account_key]],tbl_COA[Account_key],tbl_COA[Class],"Not Found")</f>
        <v>Assets</v>
      </c>
      <c r="H1560" t="str">
        <f>_xlfn.XLOOKUP(tbl_GL[[#This Row],[Account_key]],tbl_COA[Account_key],tbl_COA[SubClass],"Not Found")</f>
        <v>Assets</v>
      </c>
      <c r="I1560" t="str">
        <f>_xlfn.XLOOKUP(tbl_GL[[#This Row],[Account_key]],tbl_COA[Account_key],tbl_COA[SubClass2],"Not Found")</f>
        <v>Current Assets</v>
      </c>
      <c r="J1560" t="str">
        <f>_xlfn.XLOOKUP(tbl_GL[[#This Row],[Account_key]],tbl_COA[Account_key],tbl_COA[SubAccount],,0)</f>
        <v>Cash in hand</v>
      </c>
      <c r="K1560">
        <f>YEAR(tbl_GL[[#This Row],[Date]])</f>
        <v>2019</v>
      </c>
    </row>
    <row r="1561" spans="1:11" x14ac:dyDescent="0.35">
      <c r="A1561">
        <v>786.1</v>
      </c>
      <c r="B1561" s="24">
        <v>43545</v>
      </c>
      <c r="C1561">
        <v>1</v>
      </c>
      <c r="D1561">
        <v>30</v>
      </c>
      <c r="E1561" t="s">
        <v>80</v>
      </c>
      <c r="F1561" s="15">
        <v>-24789</v>
      </c>
      <c r="G1561" t="str">
        <f>_xlfn.XLOOKUP(tbl_GL[[#This Row],[Account_key]],tbl_COA[Account_key],tbl_COA[Class],"Not Found")</f>
        <v>Assets</v>
      </c>
      <c r="H1561" t="str">
        <f>_xlfn.XLOOKUP(tbl_GL[[#This Row],[Account_key]],tbl_COA[Account_key],tbl_COA[SubClass],"Not Found")</f>
        <v>Assets</v>
      </c>
      <c r="I1561" t="str">
        <f>_xlfn.XLOOKUP(tbl_GL[[#This Row],[Account_key]],tbl_COA[Account_key],tbl_COA[SubClass2],"Not Found")</f>
        <v>Current Assets</v>
      </c>
      <c r="J1561" t="str">
        <f>_xlfn.XLOOKUP(tbl_GL[[#This Row],[Account_key]],tbl_COA[Account_key],tbl_COA[SubAccount],,0)</f>
        <v>Trade Receivables</v>
      </c>
      <c r="K1561">
        <f>YEAR(tbl_GL[[#This Row],[Date]])</f>
        <v>2019</v>
      </c>
    </row>
    <row r="1562" spans="1:11" x14ac:dyDescent="0.35">
      <c r="A1562">
        <v>786.2</v>
      </c>
      <c r="B1562" s="24">
        <v>43545</v>
      </c>
      <c r="C1562">
        <v>1</v>
      </c>
      <c r="D1562">
        <v>10</v>
      </c>
      <c r="E1562" t="s">
        <v>80</v>
      </c>
      <c r="F1562" s="15">
        <v>24789</v>
      </c>
      <c r="G1562" t="str">
        <f>_xlfn.XLOOKUP(tbl_GL[[#This Row],[Account_key]],tbl_COA[Account_key],tbl_COA[Class],"Not Found")</f>
        <v>Assets</v>
      </c>
      <c r="H1562" t="str">
        <f>_xlfn.XLOOKUP(tbl_GL[[#This Row],[Account_key]],tbl_COA[Account_key],tbl_COA[SubClass],"Not Found")</f>
        <v>Assets</v>
      </c>
      <c r="I1562" t="str">
        <f>_xlfn.XLOOKUP(tbl_GL[[#This Row],[Account_key]],tbl_COA[Account_key],tbl_COA[SubClass2],"Not Found")</f>
        <v>Current Assets</v>
      </c>
      <c r="J1562" t="str">
        <f>_xlfn.XLOOKUP(tbl_GL[[#This Row],[Account_key]],tbl_COA[Account_key],tbl_COA[SubAccount],,0)</f>
        <v>Cash at Bank</v>
      </c>
      <c r="K1562">
        <f>YEAR(tbl_GL[[#This Row],[Date]])</f>
        <v>2019</v>
      </c>
    </row>
    <row r="1563" spans="1:11" x14ac:dyDescent="0.35">
      <c r="A1563">
        <v>787.1</v>
      </c>
      <c r="B1563" s="24">
        <v>43546</v>
      </c>
      <c r="C1563">
        <v>1</v>
      </c>
      <c r="D1563">
        <v>310</v>
      </c>
      <c r="E1563" t="s">
        <v>99</v>
      </c>
      <c r="F1563" s="15">
        <v>-222</v>
      </c>
      <c r="G1563" t="str">
        <f>_xlfn.XLOOKUP(tbl_GL[[#This Row],[Account_key]],tbl_COA[Account_key],tbl_COA[Class],"Not Found")</f>
        <v>Operating account</v>
      </c>
      <c r="H1563" t="str">
        <f>_xlfn.XLOOKUP(tbl_GL[[#This Row],[Account_key]],tbl_COA[Account_key],tbl_COA[SubClass],"Not Found")</f>
        <v>Operating Expenses</v>
      </c>
      <c r="I1563" t="str">
        <f>_xlfn.XLOOKUP(tbl_GL[[#This Row],[Account_key]],tbl_COA[Account_key],tbl_COA[SubClass2],"Not Found")</f>
        <v>Administration</v>
      </c>
      <c r="J1563" t="str">
        <f>_xlfn.XLOOKUP(tbl_GL[[#This Row],[Account_key]],tbl_COA[Account_key],tbl_COA[SubAccount],,0)</f>
        <v>Office Supplies</v>
      </c>
      <c r="K1563">
        <f>YEAR(tbl_GL[[#This Row],[Date]])</f>
        <v>2019</v>
      </c>
    </row>
    <row r="1564" spans="1:11" x14ac:dyDescent="0.35">
      <c r="A1564">
        <v>787.2</v>
      </c>
      <c r="B1564" s="24">
        <v>43546</v>
      </c>
      <c r="C1564">
        <v>1</v>
      </c>
      <c r="D1564">
        <v>20</v>
      </c>
      <c r="E1564" t="s">
        <v>99</v>
      </c>
      <c r="F1564" s="15">
        <v>-222</v>
      </c>
      <c r="G1564" t="str">
        <f>_xlfn.XLOOKUP(tbl_GL[[#This Row],[Account_key]],tbl_COA[Account_key],tbl_COA[Class],"Not Found")</f>
        <v>Assets</v>
      </c>
      <c r="H1564" t="str">
        <f>_xlfn.XLOOKUP(tbl_GL[[#This Row],[Account_key]],tbl_COA[Account_key],tbl_COA[SubClass],"Not Found")</f>
        <v>Assets</v>
      </c>
      <c r="I1564" t="str">
        <f>_xlfn.XLOOKUP(tbl_GL[[#This Row],[Account_key]],tbl_COA[Account_key],tbl_COA[SubClass2],"Not Found")</f>
        <v>Current Assets</v>
      </c>
      <c r="J1564" t="str">
        <f>_xlfn.XLOOKUP(tbl_GL[[#This Row],[Account_key]],tbl_COA[Account_key],tbl_COA[SubAccount],,0)</f>
        <v>Cash in hand</v>
      </c>
      <c r="K1564">
        <f>YEAR(tbl_GL[[#This Row],[Date]])</f>
        <v>2019</v>
      </c>
    </row>
    <row r="1565" spans="1:11" x14ac:dyDescent="0.35">
      <c r="A1565">
        <v>788.1</v>
      </c>
      <c r="B1565" s="24">
        <v>43546</v>
      </c>
      <c r="C1565">
        <v>1</v>
      </c>
      <c r="D1565">
        <v>10</v>
      </c>
      <c r="E1565" t="s">
        <v>98</v>
      </c>
      <c r="F1565" s="15">
        <v>-3661</v>
      </c>
      <c r="G1565" t="str">
        <f>_xlfn.XLOOKUP(tbl_GL[[#This Row],[Account_key]],tbl_COA[Account_key],tbl_COA[Class],"Not Found")</f>
        <v>Assets</v>
      </c>
      <c r="H1565" t="str">
        <f>_xlfn.XLOOKUP(tbl_GL[[#This Row],[Account_key]],tbl_COA[Account_key],tbl_COA[SubClass],"Not Found")</f>
        <v>Assets</v>
      </c>
      <c r="I1565" t="str">
        <f>_xlfn.XLOOKUP(tbl_GL[[#This Row],[Account_key]],tbl_COA[Account_key],tbl_COA[SubClass2],"Not Found")</f>
        <v>Current Assets</v>
      </c>
      <c r="J1565" t="str">
        <f>_xlfn.XLOOKUP(tbl_GL[[#This Row],[Account_key]],tbl_COA[Account_key],tbl_COA[SubAccount],,0)</f>
        <v>Cash at Bank</v>
      </c>
      <c r="K1565">
        <f>YEAR(tbl_GL[[#This Row],[Date]])</f>
        <v>2019</v>
      </c>
    </row>
    <row r="1566" spans="1:11" x14ac:dyDescent="0.35">
      <c r="A1566">
        <v>788.2</v>
      </c>
      <c r="B1566" s="24">
        <v>43546</v>
      </c>
      <c r="C1566">
        <v>1</v>
      </c>
      <c r="D1566">
        <v>120</v>
      </c>
      <c r="E1566" t="s">
        <v>98</v>
      </c>
      <c r="F1566" s="15">
        <v>-3661</v>
      </c>
      <c r="G1566" t="str">
        <f>_xlfn.XLOOKUP(tbl_GL[[#This Row],[Account_key]],tbl_COA[Account_key],tbl_COA[Class],"Not Found")</f>
        <v>Liabilities and Owners Equity</v>
      </c>
      <c r="H1566" t="str">
        <f>_xlfn.XLOOKUP(tbl_GL[[#This Row],[Account_key]],tbl_COA[Account_key],tbl_COA[SubClass],"Not Found")</f>
        <v>Liabilities</v>
      </c>
      <c r="I1566" t="str">
        <f>_xlfn.XLOOKUP(tbl_GL[[#This Row],[Account_key]],tbl_COA[Account_key],tbl_COA[SubClass2],"Not Found")</f>
        <v>Current Liabilities</v>
      </c>
      <c r="J1566" t="str">
        <f>_xlfn.XLOOKUP(tbl_GL[[#This Row],[Account_key]],tbl_COA[Account_key],tbl_COA[SubAccount],,0)</f>
        <v>Accrued Expenses</v>
      </c>
      <c r="K1566">
        <f>YEAR(tbl_GL[[#This Row],[Date]])</f>
        <v>2019</v>
      </c>
    </row>
    <row r="1567" spans="1:11" x14ac:dyDescent="0.35">
      <c r="A1567">
        <v>789.1</v>
      </c>
      <c r="B1567" s="24">
        <v>43547</v>
      </c>
      <c r="C1567">
        <v>1</v>
      </c>
      <c r="D1567">
        <v>330</v>
      </c>
      <c r="E1567" t="s">
        <v>97</v>
      </c>
      <c r="F1567" s="15">
        <v>-5031</v>
      </c>
      <c r="G1567" t="str">
        <f>_xlfn.XLOOKUP(tbl_GL[[#This Row],[Account_key]],tbl_COA[Account_key],tbl_COA[Class],"Not Found")</f>
        <v>Operating account</v>
      </c>
      <c r="H1567" t="str">
        <f>_xlfn.XLOOKUP(tbl_GL[[#This Row],[Account_key]],tbl_COA[Account_key],tbl_COA[SubClass],"Not Found")</f>
        <v>Operating Expenses</v>
      </c>
      <c r="I1567" t="str">
        <f>_xlfn.XLOOKUP(tbl_GL[[#This Row],[Account_key]],tbl_COA[Account_key],tbl_COA[SubClass2],"Not Found")</f>
        <v>Administration</v>
      </c>
      <c r="J1567" t="str">
        <f>_xlfn.XLOOKUP(tbl_GL[[#This Row],[Account_key]],tbl_COA[Account_key],tbl_COA[SubAccount],,0)</f>
        <v>Telephone</v>
      </c>
      <c r="K1567">
        <f>YEAR(tbl_GL[[#This Row],[Date]])</f>
        <v>2019</v>
      </c>
    </row>
    <row r="1568" spans="1:11" x14ac:dyDescent="0.35">
      <c r="A1568">
        <v>789.2</v>
      </c>
      <c r="B1568" s="24">
        <v>43547</v>
      </c>
      <c r="C1568">
        <v>1</v>
      </c>
      <c r="D1568">
        <v>120</v>
      </c>
      <c r="E1568" t="s">
        <v>97</v>
      </c>
      <c r="F1568" s="15">
        <v>5031</v>
      </c>
      <c r="G1568" t="str">
        <f>_xlfn.XLOOKUP(tbl_GL[[#This Row],[Account_key]],tbl_COA[Account_key],tbl_COA[Class],"Not Found")</f>
        <v>Liabilities and Owners Equity</v>
      </c>
      <c r="H1568" t="str">
        <f>_xlfn.XLOOKUP(tbl_GL[[#This Row],[Account_key]],tbl_COA[Account_key],tbl_COA[SubClass],"Not Found")</f>
        <v>Liabilities</v>
      </c>
      <c r="I1568" t="str">
        <f>_xlfn.XLOOKUP(tbl_GL[[#This Row],[Account_key]],tbl_COA[Account_key],tbl_COA[SubClass2],"Not Found")</f>
        <v>Current Liabilities</v>
      </c>
      <c r="J1568" t="str">
        <f>_xlfn.XLOOKUP(tbl_GL[[#This Row],[Account_key]],tbl_COA[Account_key],tbl_COA[SubAccount],,0)</f>
        <v>Accrued Expenses</v>
      </c>
      <c r="K1568">
        <f>YEAR(tbl_GL[[#This Row],[Date]])</f>
        <v>2019</v>
      </c>
    </row>
    <row r="1569" spans="1:11" x14ac:dyDescent="0.35">
      <c r="A1569">
        <v>790.1</v>
      </c>
      <c r="B1569" s="24">
        <v>43550</v>
      </c>
      <c r="C1569">
        <v>1</v>
      </c>
      <c r="D1569">
        <v>230</v>
      </c>
      <c r="E1569" t="s">
        <v>4</v>
      </c>
      <c r="F1569" s="14">
        <v>-1655</v>
      </c>
      <c r="G1569" t="str">
        <f>_xlfn.XLOOKUP(tbl_GL[[#This Row],[Account_key]],tbl_COA[Account_key],tbl_COA[Class],"Not Found")</f>
        <v>Trading account</v>
      </c>
      <c r="H1569" t="str">
        <f>_xlfn.XLOOKUP(tbl_GL[[#This Row],[Account_key]],tbl_COA[Account_key],tbl_COA[SubClass],"Not Found")</f>
        <v>Cost of Sales</v>
      </c>
      <c r="I1569" t="str">
        <f>_xlfn.XLOOKUP(tbl_GL[[#This Row],[Account_key]],tbl_COA[Account_key],tbl_COA[SubClass2],"Not Found")</f>
        <v>Cost of Sales</v>
      </c>
      <c r="J1569" t="str">
        <f>_xlfn.XLOOKUP(tbl_GL[[#This Row],[Account_key]],tbl_COA[Account_key],tbl_COA[SubAccount],,0)</f>
        <v>Cost of Sales</v>
      </c>
      <c r="K1569">
        <f>YEAR(tbl_GL[[#This Row],[Date]])</f>
        <v>2019</v>
      </c>
    </row>
    <row r="1570" spans="1:11" x14ac:dyDescent="0.35">
      <c r="A1570">
        <v>790.2</v>
      </c>
      <c r="B1570" s="24">
        <v>43550</v>
      </c>
      <c r="C1570">
        <v>1</v>
      </c>
      <c r="D1570">
        <v>60</v>
      </c>
      <c r="E1570" t="s">
        <v>4</v>
      </c>
      <c r="F1570" s="15">
        <v>-1655</v>
      </c>
      <c r="G1570" t="str">
        <f>_xlfn.XLOOKUP(tbl_GL[[#This Row],[Account_key]],tbl_COA[Account_key],tbl_COA[Class],"Not Found")</f>
        <v>Assets</v>
      </c>
      <c r="H1570" t="str">
        <f>_xlfn.XLOOKUP(tbl_GL[[#This Row],[Account_key]],tbl_COA[Account_key],tbl_COA[SubClass],"Not Found")</f>
        <v>Assets</v>
      </c>
      <c r="I1570" t="str">
        <f>_xlfn.XLOOKUP(tbl_GL[[#This Row],[Account_key]],tbl_COA[Account_key],tbl_COA[SubClass2],"Not Found")</f>
        <v>Current Assets</v>
      </c>
      <c r="J1570" t="str">
        <f>_xlfn.XLOOKUP(tbl_GL[[#This Row],[Account_key]],tbl_COA[Account_key],tbl_COA[SubAccount],,0)</f>
        <v>Inventory</v>
      </c>
      <c r="K1570">
        <f>YEAR(tbl_GL[[#This Row],[Date]])</f>
        <v>2019</v>
      </c>
    </row>
    <row r="1571" spans="1:11" x14ac:dyDescent="0.35">
      <c r="A1571">
        <v>791.1</v>
      </c>
      <c r="B1571" s="24">
        <v>43550</v>
      </c>
      <c r="C1571">
        <v>1</v>
      </c>
      <c r="D1571">
        <v>210</v>
      </c>
      <c r="E1571" t="s">
        <v>7</v>
      </c>
      <c r="F1571" s="15">
        <v>5698</v>
      </c>
      <c r="G1571" t="str">
        <f>_xlfn.XLOOKUP(tbl_GL[[#This Row],[Account_key]],tbl_COA[Account_key],tbl_COA[Class],"Not Found")</f>
        <v>Trading account</v>
      </c>
      <c r="H1571" t="str">
        <f>_xlfn.XLOOKUP(tbl_GL[[#This Row],[Account_key]],tbl_COA[Account_key],tbl_COA[SubClass],"Not Found")</f>
        <v>Sales</v>
      </c>
      <c r="I1571" t="str">
        <f>_xlfn.XLOOKUP(tbl_GL[[#This Row],[Account_key]],tbl_COA[Account_key],tbl_COA[SubClass2],"Not Found")</f>
        <v>Sales</v>
      </c>
      <c r="J1571" t="str">
        <f>_xlfn.XLOOKUP(tbl_GL[[#This Row],[Account_key]],tbl_COA[Account_key],tbl_COA[SubAccount],,0)</f>
        <v>Sales</v>
      </c>
      <c r="K1571">
        <f>YEAR(tbl_GL[[#This Row],[Date]])</f>
        <v>2019</v>
      </c>
    </row>
    <row r="1572" spans="1:11" x14ac:dyDescent="0.35">
      <c r="A1572">
        <v>791.2</v>
      </c>
      <c r="B1572" s="24">
        <v>43550</v>
      </c>
      <c r="C1572">
        <v>1</v>
      </c>
      <c r="D1572">
        <v>10</v>
      </c>
      <c r="E1572" t="s">
        <v>7</v>
      </c>
      <c r="F1572" s="15">
        <v>5698</v>
      </c>
      <c r="G1572" t="str">
        <f>_xlfn.XLOOKUP(tbl_GL[[#This Row],[Account_key]],tbl_COA[Account_key],tbl_COA[Class],"Not Found")</f>
        <v>Assets</v>
      </c>
      <c r="H1572" t="str">
        <f>_xlfn.XLOOKUP(tbl_GL[[#This Row],[Account_key]],tbl_COA[Account_key],tbl_COA[SubClass],"Not Found")</f>
        <v>Assets</v>
      </c>
      <c r="I1572" t="str">
        <f>_xlfn.XLOOKUP(tbl_GL[[#This Row],[Account_key]],tbl_COA[Account_key],tbl_COA[SubClass2],"Not Found")</f>
        <v>Current Assets</v>
      </c>
      <c r="J1572" t="str">
        <f>_xlfn.XLOOKUP(tbl_GL[[#This Row],[Account_key]],tbl_COA[Account_key],tbl_COA[SubAccount],,0)</f>
        <v>Cash at Bank</v>
      </c>
      <c r="K1572">
        <f>YEAR(tbl_GL[[#This Row],[Date]])</f>
        <v>2019</v>
      </c>
    </row>
    <row r="1573" spans="1:11" x14ac:dyDescent="0.35">
      <c r="A1573">
        <v>792.1</v>
      </c>
      <c r="B1573" s="24">
        <v>43550</v>
      </c>
      <c r="C1573">
        <v>1</v>
      </c>
      <c r="D1573">
        <v>230</v>
      </c>
      <c r="E1573" t="s">
        <v>4</v>
      </c>
      <c r="F1573" s="14">
        <v>-6498</v>
      </c>
      <c r="G1573" t="str">
        <f>_xlfn.XLOOKUP(tbl_GL[[#This Row],[Account_key]],tbl_COA[Account_key],tbl_COA[Class],"Not Found")</f>
        <v>Trading account</v>
      </c>
      <c r="H1573" t="str">
        <f>_xlfn.XLOOKUP(tbl_GL[[#This Row],[Account_key]],tbl_COA[Account_key],tbl_COA[SubClass],"Not Found")</f>
        <v>Cost of Sales</v>
      </c>
      <c r="I1573" t="str">
        <f>_xlfn.XLOOKUP(tbl_GL[[#This Row],[Account_key]],tbl_COA[Account_key],tbl_COA[SubClass2],"Not Found")</f>
        <v>Cost of Sales</v>
      </c>
      <c r="J1573" t="str">
        <f>_xlfn.XLOOKUP(tbl_GL[[#This Row],[Account_key]],tbl_COA[Account_key],tbl_COA[SubAccount],,0)</f>
        <v>Cost of Sales</v>
      </c>
      <c r="K1573">
        <f>YEAR(tbl_GL[[#This Row],[Date]])</f>
        <v>2019</v>
      </c>
    </row>
    <row r="1574" spans="1:11" x14ac:dyDescent="0.35">
      <c r="A1574">
        <v>792.2</v>
      </c>
      <c r="B1574" s="24">
        <v>43550</v>
      </c>
      <c r="C1574">
        <v>1</v>
      </c>
      <c r="D1574">
        <v>60</v>
      </c>
      <c r="E1574" t="s">
        <v>4</v>
      </c>
      <c r="F1574" s="15">
        <v>-6498</v>
      </c>
      <c r="G1574" t="str">
        <f>_xlfn.XLOOKUP(tbl_GL[[#This Row],[Account_key]],tbl_COA[Account_key],tbl_COA[Class],"Not Found")</f>
        <v>Assets</v>
      </c>
      <c r="H1574" t="str">
        <f>_xlfn.XLOOKUP(tbl_GL[[#This Row],[Account_key]],tbl_COA[Account_key],tbl_COA[SubClass],"Not Found")</f>
        <v>Assets</v>
      </c>
      <c r="I1574" t="str">
        <f>_xlfn.XLOOKUP(tbl_GL[[#This Row],[Account_key]],tbl_COA[Account_key],tbl_COA[SubClass2],"Not Found")</f>
        <v>Current Assets</v>
      </c>
      <c r="J1574" t="str">
        <f>_xlfn.XLOOKUP(tbl_GL[[#This Row],[Account_key]],tbl_COA[Account_key],tbl_COA[SubAccount],,0)</f>
        <v>Inventory</v>
      </c>
      <c r="K1574">
        <f>YEAR(tbl_GL[[#This Row],[Date]])</f>
        <v>2019</v>
      </c>
    </row>
    <row r="1575" spans="1:11" x14ac:dyDescent="0.35">
      <c r="A1575">
        <v>793.1</v>
      </c>
      <c r="B1575" s="24">
        <v>43550</v>
      </c>
      <c r="C1575">
        <v>1</v>
      </c>
      <c r="D1575">
        <v>210</v>
      </c>
      <c r="E1575" t="s">
        <v>8</v>
      </c>
      <c r="F1575" s="15">
        <v>23752</v>
      </c>
      <c r="G1575" t="str">
        <f>_xlfn.XLOOKUP(tbl_GL[[#This Row],[Account_key]],tbl_COA[Account_key],tbl_COA[Class],"Not Found")</f>
        <v>Trading account</v>
      </c>
      <c r="H1575" t="str">
        <f>_xlfn.XLOOKUP(tbl_GL[[#This Row],[Account_key]],tbl_COA[Account_key],tbl_COA[SubClass],"Not Found")</f>
        <v>Sales</v>
      </c>
      <c r="I1575" t="str">
        <f>_xlfn.XLOOKUP(tbl_GL[[#This Row],[Account_key]],tbl_COA[Account_key],tbl_COA[SubClass2],"Not Found")</f>
        <v>Sales</v>
      </c>
      <c r="J1575" t="str">
        <f>_xlfn.XLOOKUP(tbl_GL[[#This Row],[Account_key]],tbl_COA[Account_key],tbl_COA[SubAccount],,0)</f>
        <v>Sales</v>
      </c>
      <c r="K1575">
        <f>YEAR(tbl_GL[[#This Row],[Date]])</f>
        <v>2019</v>
      </c>
    </row>
    <row r="1576" spans="1:11" x14ac:dyDescent="0.35">
      <c r="A1576">
        <v>793.2</v>
      </c>
      <c r="B1576" s="24">
        <v>43550</v>
      </c>
      <c r="C1576">
        <v>1</v>
      </c>
      <c r="D1576">
        <v>30</v>
      </c>
      <c r="E1576" t="s">
        <v>8</v>
      </c>
      <c r="F1576" s="15">
        <v>23752</v>
      </c>
      <c r="G1576" t="str">
        <f>_xlfn.XLOOKUP(tbl_GL[[#This Row],[Account_key]],tbl_COA[Account_key],tbl_COA[Class],"Not Found")</f>
        <v>Assets</v>
      </c>
      <c r="H1576" t="str">
        <f>_xlfn.XLOOKUP(tbl_GL[[#This Row],[Account_key]],tbl_COA[Account_key],tbl_COA[SubClass],"Not Found")</f>
        <v>Assets</v>
      </c>
      <c r="I1576" t="str">
        <f>_xlfn.XLOOKUP(tbl_GL[[#This Row],[Account_key]],tbl_COA[Account_key],tbl_COA[SubClass2],"Not Found")</f>
        <v>Current Assets</v>
      </c>
      <c r="J1576" t="str">
        <f>_xlfn.XLOOKUP(tbl_GL[[#This Row],[Account_key]],tbl_COA[Account_key],tbl_COA[SubAccount],,0)</f>
        <v>Trade Receivables</v>
      </c>
      <c r="K1576">
        <f>YEAR(tbl_GL[[#This Row],[Date]])</f>
        <v>2019</v>
      </c>
    </row>
    <row r="1577" spans="1:11" x14ac:dyDescent="0.35">
      <c r="A1577">
        <v>794.1</v>
      </c>
      <c r="B1577" s="24">
        <v>43551</v>
      </c>
      <c r="C1577">
        <v>1</v>
      </c>
      <c r="D1577">
        <v>300</v>
      </c>
      <c r="E1577" t="s">
        <v>97</v>
      </c>
      <c r="F1577" s="15">
        <v>-4890</v>
      </c>
      <c r="G1577" t="str">
        <f>_xlfn.XLOOKUP(tbl_GL[[#This Row],[Account_key]],tbl_COA[Account_key],tbl_COA[Class],"Not Found")</f>
        <v>Operating account</v>
      </c>
      <c r="H1577" t="str">
        <f>_xlfn.XLOOKUP(tbl_GL[[#This Row],[Account_key]],tbl_COA[Account_key],tbl_COA[SubClass],"Not Found")</f>
        <v>Operating Expenses</v>
      </c>
      <c r="I1577" t="str">
        <f>_xlfn.XLOOKUP(tbl_GL[[#This Row],[Account_key]],tbl_COA[Account_key],tbl_COA[SubClass2],"Not Found")</f>
        <v>Administration</v>
      </c>
      <c r="J1577" t="str">
        <f>_xlfn.XLOOKUP(tbl_GL[[#This Row],[Account_key]],tbl_COA[Account_key],tbl_COA[SubAccount],,0)</f>
        <v>Entertainment</v>
      </c>
      <c r="K1577">
        <f>YEAR(tbl_GL[[#This Row],[Date]])</f>
        <v>2019</v>
      </c>
    </row>
    <row r="1578" spans="1:11" x14ac:dyDescent="0.35">
      <c r="A1578">
        <v>794.2</v>
      </c>
      <c r="B1578" s="24">
        <v>43551</v>
      </c>
      <c r="C1578">
        <v>1</v>
      </c>
      <c r="D1578">
        <v>120</v>
      </c>
      <c r="E1578" t="s">
        <v>97</v>
      </c>
      <c r="F1578" s="15">
        <v>4890</v>
      </c>
      <c r="G1578" t="str">
        <f>_xlfn.XLOOKUP(tbl_GL[[#This Row],[Account_key]],tbl_COA[Account_key],tbl_COA[Class],"Not Found")</f>
        <v>Liabilities and Owners Equity</v>
      </c>
      <c r="H1578" t="str">
        <f>_xlfn.XLOOKUP(tbl_GL[[#This Row],[Account_key]],tbl_COA[Account_key],tbl_COA[SubClass],"Not Found")</f>
        <v>Liabilities</v>
      </c>
      <c r="I1578" t="str">
        <f>_xlfn.XLOOKUP(tbl_GL[[#This Row],[Account_key]],tbl_COA[Account_key],tbl_COA[SubClass2],"Not Found")</f>
        <v>Current Liabilities</v>
      </c>
      <c r="J1578" t="str">
        <f>_xlfn.XLOOKUP(tbl_GL[[#This Row],[Account_key]],tbl_COA[Account_key],tbl_COA[SubAccount],,0)</f>
        <v>Accrued Expenses</v>
      </c>
      <c r="K1578">
        <f>YEAR(tbl_GL[[#This Row],[Date]])</f>
        <v>2019</v>
      </c>
    </row>
    <row r="1579" spans="1:11" x14ac:dyDescent="0.35">
      <c r="A1579">
        <v>795.1</v>
      </c>
      <c r="B1579" s="24">
        <v>43554</v>
      </c>
      <c r="C1579">
        <v>1</v>
      </c>
      <c r="D1579">
        <v>350</v>
      </c>
      <c r="E1579" t="s">
        <v>97</v>
      </c>
      <c r="F1579" s="15">
        <v>-3999</v>
      </c>
      <c r="G1579" t="str">
        <f>_xlfn.XLOOKUP(tbl_GL[[#This Row],[Account_key]],tbl_COA[Account_key],tbl_COA[Class],"Not Found")</f>
        <v>Operating account</v>
      </c>
      <c r="H1579" t="str">
        <f>_xlfn.XLOOKUP(tbl_GL[[#This Row],[Account_key]],tbl_COA[Account_key],tbl_COA[SubClass],"Not Found")</f>
        <v>Operating Expenses</v>
      </c>
      <c r="I1579" t="str">
        <f>_xlfn.XLOOKUP(tbl_GL[[#This Row],[Account_key]],tbl_COA[Account_key],tbl_COA[SubClass2],"Not Found")</f>
        <v>Administration</v>
      </c>
      <c r="J1579" t="str">
        <f>_xlfn.XLOOKUP(tbl_GL[[#This Row],[Account_key]],tbl_COA[Account_key],tbl_COA[SubAccount],,0)</f>
        <v>Other Expenses</v>
      </c>
      <c r="K1579">
        <f>YEAR(tbl_GL[[#This Row],[Date]])</f>
        <v>2019</v>
      </c>
    </row>
    <row r="1580" spans="1:11" x14ac:dyDescent="0.35">
      <c r="A1580">
        <v>795.2</v>
      </c>
      <c r="B1580" s="24">
        <v>43554</v>
      </c>
      <c r="C1580">
        <v>1</v>
      </c>
      <c r="D1580">
        <v>120</v>
      </c>
      <c r="E1580" t="s">
        <v>97</v>
      </c>
      <c r="F1580" s="15">
        <v>3999</v>
      </c>
      <c r="G1580" t="str">
        <f>_xlfn.XLOOKUP(tbl_GL[[#This Row],[Account_key]],tbl_COA[Account_key],tbl_COA[Class],"Not Found")</f>
        <v>Liabilities and Owners Equity</v>
      </c>
      <c r="H1580" t="str">
        <f>_xlfn.XLOOKUP(tbl_GL[[#This Row],[Account_key]],tbl_COA[Account_key],tbl_COA[SubClass],"Not Found")</f>
        <v>Liabilities</v>
      </c>
      <c r="I1580" t="str">
        <f>_xlfn.XLOOKUP(tbl_GL[[#This Row],[Account_key]],tbl_COA[Account_key],tbl_COA[SubClass2],"Not Found")</f>
        <v>Current Liabilities</v>
      </c>
      <c r="J1580" t="str">
        <f>_xlfn.XLOOKUP(tbl_GL[[#This Row],[Account_key]],tbl_COA[Account_key],tbl_COA[SubAccount],,0)</f>
        <v>Accrued Expenses</v>
      </c>
      <c r="K1580">
        <f>YEAR(tbl_GL[[#This Row],[Date]])</f>
        <v>2019</v>
      </c>
    </row>
    <row r="1581" spans="1:11" x14ac:dyDescent="0.35">
      <c r="A1581">
        <v>796.1</v>
      </c>
      <c r="B1581" s="24">
        <v>43555</v>
      </c>
      <c r="C1581">
        <v>1</v>
      </c>
      <c r="D1581">
        <v>10</v>
      </c>
      <c r="E1581" t="s">
        <v>110</v>
      </c>
      <c r="F1581" s="15">
        <v>173</v>
      </c>
      <c r="G1581" t="str">
        <f>_xlfn.XLOOKUP(tbl_GL[[#This Row],[Account_key]],tbl_COA[Account_key],tbl_COA[Class],"Not Found")</f>
        <v>Assets</v>
      </c>
      <c r="H1581" t="str">
        <f>_xlfn.XLOOKUP(tbl_GL[[#This Row],[Account_key]],tbl_COA[Account_key],tbl_COA[SubClass],"Not Found")</f>
        <v>Assets</v>
      </c>
      <c r="I1581" t="str">
        <f>_xlfn.XLOOKUP(tbl_GL[[#This Row],[Account_key]],tbl_COA[Account_key],tbl_COA[SubClass2],"Not Found")</f>
        <v>Current Assets</v>
      </c>
      <c r="J1581" t="str">
        <f>_xlfn.XLOOKUP(tbl_GL[[#This Row],[Account_key]],tbl_COA[Account_key],tbl_COA[SubAccount],,0)</f>
        <v>Cash at Bank</v>
      </c>
      <c r="K1581">
        <f>YEAR(tbl_GL[[#This Row],[Date]])</f>
        <v>2019</v>
      </c>
    </row>
    <row r="1582" spans="1:11" x14ac:dyDescent="0.35">
      <c r="A1582">
        <v>796.2</v>
      </c>
      <c r="B1582" s="24">
        <v>43555</v>
      </c>
      <c r="C1582">
        <v>1</v>
      </c>
      <c r="D1582">
        <v>430</v>
      </c>
      <c r="E1582" t="s">
        <v>110</v>
      </c>
      <c r="F1582" s="15">
        <v>173</v>
      </c>
      <c r="G1582" t="str">
        <f>_xlfn.XLOOKUP(tbl_GL[[#This Row],[Account_key]],tbl_COA[Account_key],tbl_COA[Class],"Not Found")</f>
        <v>Non-operating</v>
      </c>
      <c r="H1582" t="str">
        <f>_xlfn.XLOOKUP(tbl_GL[[#This Row],[Account_key]],tbl_COA[Account_key],tbl_COA[SubClass],"Not Found")</f>
        <v>Exchange Loss/Gain</v>
      </c>
      <c r="I1582" t="str">
        <f>_xlfn.XLOOKUP(tbl_GL[[#This Row],[Account_key]],tbl_COA[Account_key],tbl_COA[SubClass2],"Not Found")</f>
        <v>Exchange Loss/Gain</v>
      </c>
      <c r="J1582" t="str">
        <f>_xlfn.XLOOKUP(tbl_GL[[#This Row],[Account_key]],tbl_COA[Account_key],tbl_COA[SubAccount],,0)</f>
        <v>Exchange Loss/Gain</v>
      </c>
      <c r="K1582">
        <f>YEAR(tbl_GL[[#This Row],[Date]])</f>
        <v>2019</v>
      </c>
    </row>
    <row r="1583" spans="1:11" x14ac:dyDescent="0.35">
      <c r="A1583">
        <v>798.1</v>
      </c>
      <c r="B1583" s="24">
        <v>43555</v>
      </c>
      <c r="C1583">
        <v>1</v>
      </c>
      <c r="D1583">
        <v>400</v>
      </c>
      <c r="E1583" t="s">
        <v>104</v>
      </c>
      <c r="F1583" s="15">
        <v>-500</v>
      </c>
      <c r="G1583" t="str">
        <f>_xlfn.XLOOKUP(tbl_GL[[#This Row],[Account_key]],tbl_COA[Account_key],tbl_COA[Class],"Not Found")</f>
        <v>Operating account</v>
      </c>
      <c r="H1583" t="str">
        <f>_xlfn.XLOOKUP(tbl_GL[[#This Row],[Account_key]],tbl_COA[Account_key],tbl_COA[SubClass],"Not Found")</f>
        <v>Depreciation &amp; Amortization</v>
      </c>
      <c r="I1583" t="str">
        <f>_xlfn.XLOOKUP(tbl_GL[[#This Row],[Account_key]],tbl_COA[Account_key],tbl_COA[SubClass2],"Not Found")</f>
        <v>Amortization</v>
      </c>
      <c r="J1583" t="str">
        <f>_xlfn.XLOOKUP(tbl_GL[[#This Row],[Account_key]],tbl_COA[Account_key],tbl_COA[SubAccount],,0)</f>
        <v>Amortization of Intangible Assets</v>
      </c>
      <c r="K1583">
        <f>YEAR(tbl_GL[[#This Row],[Date]])</f>
        <v>2019</v>
      </c>
    </row>
    <row r="1584" spans="1:11" x14ac:dyDescent="0.35">
      <c r="A1584">
        <v>798.2</v>
      </c>
      <c r="B1584" s="24">
        <v>43555</v>
      </c>
      <c r="C1584">
        <v>1</v>
      </c>
      <c r="D1584">
        <v>100</v>
      </c>
      <c r="E1584" t="s">
        <v>104</v>
      </c>
      <c r="F1584" s="15">
        <v>-500</v>
      </c>
      <c r="G1584" t="str">
        <f>_xlfn.XLOOKUP(tbl_GL[[#This Row],[Account_key]],tbl_COA[Account_key],tbl_COA[Class],"Not Found")</f>
        <v>Assets</v>
      </c>
      <c r="H1584" t="str">
        <f>_xlfn.XLOOKUP(tbl_GL[[#This Row],[Account_key]],tbl_COA[Account_key],tbl_COA[SubClass],"Not Found")</f>
        <v>Assets</v>
      </c>
      <c r="I1584" t="str">
        <f>_xlfn.XLOOKUP(tbl_GL[[#This Row],[Account_key]],tbl_COA[Account_key],tbl_COA[SubClass2],"Not Found")</f>
        <v>Non-Current Assets</v>
      </c>
      <c r="J1584" t="str">
        <f>_xlfn.XLOOKUP(tbl_GL[[#This Row],[Account_key]],tbl_COA[Account_key],tbl_COA[SubAccount],,0)</f>
        <v>Patents and trademarks</v>
      </c>
      <c r="K1584">
        <f>YEAR(tbl_GL[[#This Row],[Date]])</f>
        <v>2019</v>
      </c>
    </row>
    <row r="1585" spans="1:11" x14ac:dyDescent="0.35">
      <c r="A1585">
        <v>799.1</v>
      </c>
      <c r="B1585" s="24">
        <v>43555</v>
      </c>
      <c r="C1585">
        <v>1</v>
      </c>
      <c r="D1585">
        <v>440</v>
      </c>
      <c r="E1585" t="s">
        <v>112</v>
      </c>
      <c r="F1585" s="15">
        <v>-600</v>
      </c>
      <c r="G1585" t="str">
        <f>_xlfn.XLOOKUP(tbl_GL[[#This Row],[Account_key]],tbl_COA[Account_key],tbl_COA[Class],"Not Found")</f>
        <v>Interest &amp; Tax</v>
      </c>
      <c r="H1585" t="str">
        <f>_xlfn.XLOOKUP(tbl_GL[[#This Row],[Account_key]],tbl_COA[Account_key],tbl_COA[SubClass],"Not Found")</f>
        <v>Interest Expense</v>
      </c>
      <c r="I1585" t="str">
        <f>_xlfn.XLOOKUP(tbl_GL[[#This Row],[Account_key]],tbl_COA[Account_key],tbl_COA[SubClass2],"Not Found")</f>
        <v>Interest Expense</v>
      </c>
      <c r="J1585" t="str">
        <f>_xlfn.XLOOKUP(tbl_GL[[#This Row],[Account_key]],tbl_COA[Account_key],tbl_COA[SubAccount],,0)</f>
        <v>Interest Expense</v>
      </c>
      <c r="K1585">
        <f>YEAR(tbl_GL[[#This Row],[Date]])</f>
        <v>2019</v>
      </c>
    </row>
    <row r="1586" spans="1:11" x14ac:dyDescent="0.35">
      <c r="A1586">
        <v>799.2</v>
      </c>
      <c r="B1586" s="24">
        <v>43555</v>
      </c>
      <c r="C1586">
        <v>1</v>
      </c>
      <c r="D1586">
        <v>121</v>
      </c>
      <c r="E1586" t="s">
        <v>112</v>
      </c>
      <c r="F1586" s="15">
        <v>600</v>
      </c>
      <c r="G1586" t="str">
        <f>_xlfn.XLOOKUP(tbl_GL[[#This Row],[Account_key]],tbl_COA[Account_key],tbl_COA[Class],"Not Found")</f>
        <v>Liabilities and Owners Equity</v>
      </c>
      <c r="H1586" t="str">
        <f>_xlfn.XLOOKUP(tbl_GL[[#This Row],[Account_key]],tbl_COA[Account_key],tbl_COA[SubClass],"Not Found")</f>
        <v>Liabilities</v>
      </c>
      <c r="I1586" t="str">
        <f>_xlfn.XLOOKUP(tbl_GL[[#This Row],[Account_key]],tbl_COA[Account_key],tbl_COA[SubClass2],"Not Found")</f>
        <v>Current Liabilities</v>
      </c>
      <c r="J1586" t="str">
        <f>_xlfn.XLOOKUP(tbl_GL[[#This Row],[Account_key]],tbl_COA[Account_key],tbl_COA[SubAccount],,0)</f>
        <v>Interest Payable</v>
      </c>
      <c r="K1586">
        <f>YEAR(tbl_GL[[#This Row],[Date]])</f>
        <v>2019</v>
      </c>
    </row>
    <row r="1587" spans="1:11" x14ac:dyDescent="0.35">
      <c r="A1587">
        <v>800.1</v>
      </c>
      <c r="B1587" s="24">
        <v>43555</v>
      </c>
      <c r="C1587">
        <v>1</v>
      </c>
      <c r="D1587">
        <v>10</v>
      </c>
      <c r="E1587" t="s">
        <v>113</v>
      </c>
      <c r="F1587" s="15">
        <v>666</v>
      </c>
      <c r="G1587" t="str">
        <f>_xlfn.XLOOKUP(tbl_GL[[#This Row],[Account_key]],tbl_COA[Account_key],tbl_COA[Class],"Not Found")</f>
        <v>Assets</v>
      </c>
      <c r="H1587" t="str">
        <f>_xlfn.XLOOKUP(tbl_GL[[#This Row],[Account_key]],tbl_COA[Account_key],tbl_COA[SubClass],"Not Found")</f>
        <v>Assets</v>
      </c>
      <c r="I1587" t="str">
        <f>_xlfn.XLOOKUP(tbl_GL[[#This Row],[Account_key]],tbl_COA[Account_key],tbl_COA[SubClass2],"Not Found")</f>
        <v>Current Assets</v>
      </c>
      <c r="J1587" t="str">
        <f>_xlfn.XLOOKUP(tbl_GL[[#This Row],[Account_key]],tbl_COA[Account_key],tbl_COA[SubAccount],,0)</f>
        <v>Cash at Bank</v>
      </c>
      <c r="K1587">
        <f>YEAR(tbl_GL[[#This Row],[Date]])</f>
        <v>2019</v>
      </c>
    </row>
    <row r="1588" spans="1:11" x14ac:dyDescent="0.35">
      <c r="A1588">
        <v>800.2</v>
      </c>
      <c r="B1588" s="24">
        <v>43555</v>
      </c>
      <c r="C1588">
        <v>1</v>
      </c>
      <c r="D1588">
        <v>410</v>
      </c>
      <c r="E1588" t="s">
        <v>113</v>
      </c>
      <c r="F1588" s="15">
        <v>666</v>
      </c>
      <c r="G1588" t="str">
        <f>_xlfn.XLOOKUP(tbl_GL[[#This Row],[Account_key]],tbl_COA[Account_key],tbl_COA[Class],"Not Found")</f>
        <v>Non-operating</v>
      </c>
      <c r="H1588" t="str">
        <f>_xlfn.XLOOKUP(tbl_GL[[#This Row],[Account_key]],tbl_COA[Account_key],tbl_COA[SubClass],"Not Found")</f>
        <v>Interest Income</v>
      </c>
      <c r="I1588" t="str">
        <f>_xlfn.XLOOKUP(tbl_GL[[#This Row],[Account_key]],tbl_COA[Account_key],tbl_COA[SubClass2],"Not Found")</f>
        <v>Interest Income</v>
      </c>
      <c r="J1588" t="str">
        <f>_xlfn.XLOOKUP(tbl_GL[[#This Row],[Account_key]],tbl_COA[Account_key],tbl_COA[SubAccount],,0)</f>
        <v>Interest Income</v>
      </c>
      <c r="K1588">
        <f>YEAR(tbl_GL[[#This Row],[Date]])</f>
        <v>2019</v>
      </c>
    </row>
    <row r="1589" spans="1:11" x14ac:dyDescent="0.35">
      <c r="A1589">
        <v>801.1</v>
      </c>
      <c r="B1589" s="24">
        <v>43555</v>
      </c>
      <c r="C1589">
        <v>1</v>
      </c>
      <c r="D1589">
        <v>450</v>
      </c>
      <c r="E1589" s="1" t="s">
        <v>108</v>
      </c>
      <c r="F1589" s="15">
        <v>2306</v>
      </c>
      <c r="G1589" t="str">
        <f>_xlfn.XLOOKUP(tbl_GL[[#This Row],[Account_key]],tbl_COA[Account_key],tbl_COA[Class],"Not Found")</f>
        <v>Interest &amp; Tax</v>
      </c>
      <c r="H1589" t="str">
        <f>_xlfn.XLOOKUP(tbl_GL[[#This Row],[Account_key]],tbl_COA[Account_key],tbl_COA[SubClass],"Not Found")</f>
        <v>Taxation</v>
      </c>
      <c r="I1589" t="str">
        <f>_xlfn.XLOOKUP(tbl_GL[[#This Row],[Account_key]],tbl_COA[Account_key],tbl_COA[SubClass2],"Not Found")</f>
        <v>Taxation</v>
      </c>
      <c r="J1589" t="str">
        <f>_xlfn.XLOOKUP(tbl_GL[[#This Row],[Account_key]],tbl_COA[Account_key],tbl_COA[SubAccount],,0)</f>
        <v>Taxation</v>
      </c>
      <c r="K1589">
        <f>YEAR(tbl_GL[[#This Row],[Date]])</f>
        <v>2019</v>
      </c>
    </row>
    <row r="1590" spans="1:11" x14ac:dyDescent="0.35">
      <c r="A1590">
        <v>801.2</v>
      </c>
      <c r="B1590" s="24">
        <v>43555</v>
      </c>
      <c r="C1590">
        <v>1</v>
      </c>
      <c r="D1590">
        <v>122</v>
      </c>
      <c r="E1590" s="1" t="s">
        <v>108</v>
      </c>
      <c r="F1590" s="15">
        <v>-2306</v>
      </c>
      <c r="G1590" t="str">
        <f>_xlfn.XLOOKUP(tbl_GL[[#This Row],[Account_key]],tbl_COA[Account_key],tbl_COA[Class],"Not Found")</f>
        <v>Liabilities and Owners Equity</v>
      </c>
      <c r="H1590" t="str">
        <f>_xlfn.XLOOKUP(tbl_GL[[#This Row],[Account_key]],tbl_COA[Account_key],tbl_COA[SubClass],"Not Found")</f>
        <v>Liabilities</v>
      </c>
      <c r="I1590" t="str">
        <f>_xlfn.XLOOKUP(tbl_GL[[#This Row],[Account_key]],tbl_COA[Account_key],tbl_COA[SubClass2],"Not Found")</f>
        <v>Current Liabilities</v>
      </c>
      <c r="J1590" t="str">
        <f>_xlfn.XLOOKUP(tbl_GL[[#This Row],[Account_key]],tbl_COA[Account_key],tbl_COA[SubAccount],,0)</f>
        <v>Tax payable</v>
      </c>
      <c r="K1590">
        <f>YEAR(tbl_GL[[#This Row],[Date]])</f>
        <v>2019</v>
      </c>
    </row>
    <row r="1591" spans="1:11" x14ac:dyDescent="0.35">
      <c r="A1591">
        <v>802.1</v>
      </c>
      <c r="B1591" s="24">
        <v>43555</v>
      </c>
      <c r="C1591">
        <v>1</v>
      </c>
      <c r="D1591">
        <v>240</v>
      </c>
      <c r="E1591" t="s">
        <v>56</v>
      </c>
      <c r="F1591" s="15">
        <v>-7500</v>
      </c>
      <c r="G1591" t="str">
        <f>_xlfn.XLOOKUP(tbl_GL[[#This Row],[Account_key]],tbl_COA[Account_key],tbl_COA[Class],"Not Found")</f>
        <v>Operating account</v>
      </c>
      <c r="H1591" t="str">
        <f>_xlfn.XLOOKUP(tbl_GL[[#This Row],[Account_key]],tbl_COA[Account_key],tbl_COA[SubClass],"Not Found")</f>
        <v>Operating Expenses</v>
      </c>
      <c r="I1591" t="str">
        <f>_xlfn.XLOOKUP(tbl_GL[[#This Row],[Account_key]],tbl_COA[Account_key],tbl_COA[SubClass2],"Not Found")</f>
        <v>Sales &amp; Distribution</v>
      </c>
      <c r="J1591" t="str">
        <f>_xlfn.XLOOKUP(tbl_GL[[#This Row],[Account_key]],tbl_COA[Account_key],tbl_COA[SubAccount],,0)</f>
        <v>Salaries</v>
      </c>
      <c r="K1591">
        <f>YEAR(tbl_GL[[#This Row],[Date]])</f>
        <v>2019</v>
      </c>
    </row>
    <row r="1592" spans="1:11" x14ac:dyDescent="0.35">
      <c r="A1592">
        <v>802.2</v>
      </c>
      <c r="B1592" s="24">
        <v>43555</v>
      </c>
      <c r="C1592">
        <v>1</v>
      </c>
      <c r="D1592">
        <v>10</v>
      </c>
      <c r="E1592" t="s">
        <v>56</v>
      </c>
      <c r="F1592" s="15">
        <v>-7500</v>
      </c>
      <c r="G1592" t="str">
        <f>_xlfn.XLOOKUP(tbl_GL[[#This Row],[Account_key]],tbl_COA[Account_key],tbl_COA[Class],"Not Found")</f>
        <v>Assets</v>
      </c>
      <c r="H1592" t="str">
        <f>_xlfn.XLOOKUP(tbl_GL[[#This Row],[Account_key]],tbl_COA[Account_key],tbl_COA[SubClass],"Not Found")</f>
        <v>Assets</v>
      </c>
      <c r="I1592" t="str">
        <f>_xlfn.XLOOKUP(tbl_GL[[#This Row],[Account_key]],tbl_COA[Account_key],tbl_COA[SubClass2],"Not Found")</f>
        <v>Current Assets</v>
      </c>
      <c r="J1592" t="str">
        <f>_xlfn.XLOOKUP(tbl_GL[[#This Row],[Account_key]],tbl_COA[Account_key],tbl_COA[SubAccount],,0)</f>
        <v>Cash at Bank</v>
      </c>
      <c r="K1592">
        <f>YEAR(tbl_GL[[#This Row],[Date]])</f>
        <v>2019</v>
      </c>
    </row>
    <row r="1593" spans="1:11" x14ac:dyDescent="0.35">
      <c r="A1593">
        <v>803.1</v>
      </c>
      <c r="B1593" s="24">
        <v>43555</v>
      </c>
      <c r="C1593">
        <v>1</v>
      </c>
      <c r="D1593">
        <v>380</v>
      </c>
      <c r="E1593" t="s">
        <v>101</v>
      </c>
      <c r="F1593" s="14">
        <v>-14000</v>
      </c>
      <c r="G1593" t="str">
        <f>_xlfn.XLOOKUP(tbl_GL[[#This Row],[Account_key]],tbl_COA[Account_key],tbl_COA[Class],"Not Found")</f>
        <v>Operating account</v>
      </c>
      <c r="H1593" t="str">
        <f>_xlfn.XLOOKUP(tbl_GL[[#This Row],[Account_key]],tbl_COA[Account_key],tbl_COA[SubClass],"Not Found")</f>
        <v>Depreciation &amp; Amortization</v>
      </c>
      <c r="I1593" t="str">
        <f>_xlfn.XLOOKUP(tbl_GL[[#This Row],[Account_key]],tbl_COA[Account_key],tbl_COA[SubClass2],"Not Found")</f>
        <v>Depreciation</v>
      </c>
      <c r="J1593" t="str">
        <f>_xlfn.XLOOKUP(tbl_GL[[#This Row],[Account_key]],tbl_COA[Account_key],tbl_COA[SubAccount],,0)</f>
        <v>Equipment</v>
      </c>
      <c r="K1593">
        <f>YEAR(tbl_GL[[#This Row],[Date]])</f>
        <v>2019</v>
      </c>
    </row>
    <row r="1594" spans="1:11" x14ac:dyDescent="0.35">
      <c r="A1594">
        <v>803.2</v>
      </c>
      <c r="B1594" s="24">
        <v>43555</v>
      </c>
      <c r="C1594">
        <v>1</v>
      </c>
      <c r="D1594">
        <v>90</v>
      </c>
      <c r="E1594" t="s">
        <v>101</v>
      </c>
      <c r="F1594" s="14">
        <v>-14000</v>
      </c>
      <c r="G1594" t="str">
        <f>_xlfn.XLOOKUP(tbl_GL[[#This Row],[Account_key]],tbl_COA[Account_key],tbl_COA[Class],"Not Found")</f>
        <v>Assets</v>
      </c>
      <c r="H1594" t="str">
        <f>_xlfn.XLOOKUP(tbl_GL[[#This Row],[Account_key]],tbl_COA[Account_key],tbl_COA[SubClass],"Not Found")</f>
        <v>Assets</v>
      </c>
      <c r="I1594" t="str">
        <f>_xlfn.XLOOKUP(tbl_GL[[#This Row],[Account_key]],tbl_COA[Account_key],tbl_COA[SubClass2],"Not Found")</f>
        <v>Non-Current Assets</v>
      </c>
      <c r="J1594" t="str">
        <f>_xlfn.XLOOKUP(tbl_GL[[#This Row],[Account_key]],tbl_COA[Account_key],tbl_COA[SubAccount],,0)</f>
        <v>Office Furniture &amp; Equipment</v>
      </c>
      <c r="K1594">
        <f>YEAR(tbl_GL[[#This Row],[Date]])</f>
        <v>2019</v>
      </c>
    </row>
    <row r="1595" spans="1:11" x14ac:dyDescent="0.35">
      <c r="A1595">
        <v>804.1</v>
      </c>
      <c r="B1595" s="24">
        <v>43556</v>
      </c>
      <c r="C1595">
        <v>1</v>
      </c>
      <c r="D1595">
        <v>230</v>
      </c>
      <c r="E1595" t="s">
        <v>4</v>
      </c>
      <c r="F1595" s="14">
        <v>-1314</v>
      </c>
      <c r="G1595" t="str">
        <f>_xlfn.XLOOKUP(tbl_GL[[#This Row],[Account_key]],tbl_COA[Account_key],tbl_COA[Class],"Not Found")</f>
        <v>Trading account</v>
      </c>
      <c r="H1595" t="str">
        <f>_xlfn.XLOOKUP(tbl_GL[[#This Row],[Account_key]],tbl_COA[Account_key],tbl_COA[SubClass],"Not Found")</f>
        <v>Cost of Sales</v>
      </c>
      <c r="I1595" t="str">
        <f>_xlfn.XLOOKUP(tbl_GL[[#This Row],[Account_key]],tbl_COA[Account_key],tbl_COA[SubClass2],"Not Found")</f>
        <v>Cost of Sales</v>
      </c>
      <c r="J1595" t="str">
        <f>_xlfn.XLOOKUP(tbl_GL[[#This Row],[Account_key]],tbl_COA[Account_key],tbl_COA[SubAccount],,0)</f>
        <v>Cost of Sales</v>
      </c>
      <c r="K1595">
        <f>YEAR(tbl_GL[[#This Row],[Date]])</f>
        <v>2019</v>
      </c>
    </row>
    <row r="1596" spans="1:11" x14ac:dyDescent="0.35">
      <c r="A1596">
        <v>804.2</v>
      </c>
      <c r="B1596" s="24">
        <v>43556</v>
      </c>
      <c r="C1596">
        <v>1</v>
      </c>
      <c r="D1596">
        <v>60</v>
      </c>
      <c r="E1596" t="s">
        <v>4</v>
      </c>
      <c r="F1596" s="15">
        <v>-1314</v>
      </c>
      <c r="G1596" t="str">
        <f>_xlfn.XLOOKUP(tbl_GL[[#This Row],[Account_key]],tbl_COA[Account_key],tbl_COA[Class],"Not Found")</f>
        <v>Assets</v>
      </c>
      <c r="H1596" t="str">
        <f>_xlfn.XLOOKUP(tbl_GL[[#This Row],[Account_key]],tbl_COA[Account_key],tbl_COA[SubClass],"Not Found")</f>
        <v>Assets</v>
      </c>
      <c r="I1596" t="str">
        <f>_xlfn.XLOOKUP(tbl_GL[[#This Row],[Account_key]],tbl_COA[Account_key],tbl_COA[SubClass2],"Not Found")</f>
        <v>Current Assets</v>
      </c>
      <c r="J1596" t="str">
        <f>_xlfn.XLOOKUP(tbl_GL[[#This Row],[Account_key]],tbl_COA[Account_key],tbl_COA[SubAccount],,0)</f>
        <v>Inventory</v>
      </c>
      <c r="K1596">
        <f>YEAR(tbl_GL[[#This Row],[Date]])</f>
        <v>2019</v>
      </c>
    </row>
    <row r="1597" spans="1:11" x14ac:dyDescent="0.35">
      <c r="A1597">
        <v>805.1</v>
      </c>
      <c r="B1597" s="24">
        <v>43556</v>
      </c>
      <c r="C1597">
        <v>1</v>
      </c>
      <c r="D1597">
        <v>210</v>
      </c>
      <c r="E1597" t="s">
        <v>8</v>
      </c>
      <c r="F1597" s="15">
        <v>4804</v>
      </c>
      <c r="G1597" t="str">
        <f>_xlfn.XLOOKUP(tbl_GL[[#This Row],[Account_key]],tbl_COA[Account_key],tbl_COA[Class],"Not Found")</f>
        <v>Trading account</v>
      </c>
      <c r="H1597" t="str">
        <f>_xlfn.XLOOKUP(tbl_GL[[#This Row],[Account_key]],tbl_COA[Account_key],tbl_COA[SubClass],"Not Found")</f>
        <v>Sales</v>
      </c>
      <c r="I1597" t="str">
        <f>_xlfn.XLOOKUP(tbl_GL[[#This Row],[Account_key]],tbl_COA[Account_key],tbl_COA[SubClass2],"Not Found")</f>
        <v>Sales</v>
      </c>
      <c r="J1597" t="str">
        <f>_xlfn.XLOOKUP(tbl_GL[[#This Row],[Account_key]],tbl_COA[Account_key],tbl_COA[SubAccount],,0)</f>
        <v>Sales</v>
      </c>
      <c r="K1597">
        <f>YEAR(tbl_GL[[#This Row],[Date]])</f>
        <v>2019</v>
      </c>
    </row>
    <row r="1598" spans="1:11" x14ac:dyDescent="0.35">
      <c r="A1598">
        <v>805.2</v>
      </c>
      <c r="B1598" s="24">
        <v>43556</v>
      </c>
      <c r="C1598">
        <v>1</v>
      </c>
      <c r="D1598">
        <v>30</v>
      </c>
      <c r="E1598" t="s">
        <v>8</v>
      </c>
      <c r="F1598" s="15">
        <v>4804</v>
      </c>
      <c r="G1598" t="str">
        <f>_xlfn.XLOOKUP(tbl_GL[[#This Row],[Account_key]],tbl_COA[Account_key],tbl_COA[Class],"Not Found")</f>
        <v>Assets</v>
      </c>
      <c r="H1598" t="str">
        <f>_xlfn.XLOOKUP(tbl_GL[[#This Row],[Account_key]],tbl_COA[Account_key],tbl_COA[SubClass],"Not Found")</f>
        <v>Assets</v>
      </c>
      <c r="I1598" t="str">
        <f>_xlfn.XLOOKUP(tbl_GL[[#This Row],[Account_key]],tbl_COA[Account_key],tbl_COA[SubClass2],"Not Found")</f>
        <v>Current Assets</v>
      </c>
      <c r="J1598" t="str">
        <f>_xlfn.XLOOKUP(tbl_GL[[#This Row],[Account_key]],tbl_COA[Account_key],tbl_COA[SubAccount],,0)</f>
        <v>Trade Receivables</v>
      </c>
      <c r="K1598">
        <f>YEAR(tbl_GL[[#This Row],[Date]])</f>
        <v>2019</v>
      </c>
    </row>
    <row r="1599" spans="1:11" x14ac:dyDescent="0.35">
      <c r="A1599">
        <v>806.1</v>
      </c>
      <c r="B1599" s="24">
        <v>43556</v>
      </c>
      <c r="C1599">
        <v>1</v>
      </c>
      <c r="D1599">
        <v>30</v>
      </c>
      <c r="E1599" t="s">
        <v>80</v>
      </c>
      <c r="F1599" s="15">
        <v>-24213</v>
      </c>
      <c r="G1599" t="str">
        <f>_xlfn.XLOOKUP(tbl_GL[[#This Row],[Account_key]],tbl_COA[Account_key],tbl_COA[Class],"Not Found")</f>
        <v>Assets</v>
      </c>
      <c r="H1599" t="str">
        <f>_xlfn.XLOOKUP(tbl_GL[[#This Row],[Account_key]],tbl_COA[Account_key],tbl_COA[SubClass],"Not Found")</f>
        <v>Assets</v>
      </c>
      <c r="I1599" t="str">
        <f>_xlfn.XLOOKUP(tbl_GL[[#This Row],[Account_key]],tbl_COA[Account_key],tbl_COA[SubClass2],"Not Found")</f>
        <v>Current Assets</v>
      </c>
      <c r="J1599" t="str">
        <f>_xlfn.XLOOKUP(tbl_GL[[#This Row],[Account_key]],tbl_COA[Account_key],tbl_COA[SubAccount],,0)</f>
        <v>Trade Receivables</v>
      </c>
      <c r="K1599">
        <f>YEAR(tbl_GL[[#This Row],[Date]])</f>
        <v>2019</v>
      </c>
    </row>
    <row r="1600" spans="1:11" x14ac:dyDescent="0.35">
      <c r="A1600">
        <v>806.2</v>
      </c>
      <c r="B1600" s="24">
        <v>43556</v>
      </c>
      <c r="C1600">
        <v>1</v>
      </c>
      <c r="D1600">
        <v>10</v>
      </c>
      <c r="E1600" t="s">
        <v>80</v>
      </c>
      <c r="F1600" s="15">
        <v>24213</v>
      </c>
      <c r="G1600" t="str">
        <f>_xlfn.XLOOKUP(tbl_GL[[#This Row],[Account_key]],tbl_COA[Account_key],tbl_COA[Class],"Not Found")</f>
        <v>Assets</v>
      </c>
      <c r="H1600" t="str">
        <f>_xlfn.XLOOKUP(tbl_GL[[#This Row],[Account_key]],tbl_COA[Account_key],tbl_COA[SubClass],"Not Found")</f>
        <v>Assets</v>
      </c>
      <c r="I1600" t="str">
        <f>_xlfn.XLOOKUP(tbl_GL[[#This Row],[Account_key]],tbl_COA[Account_key],tbl_COA[SubClass2],"Not Found")</f>
        <v>Current Assets</v>
      </c>
      <c r="J1600" t="str">
        <f>_xlfn.XLOOKUP(tbl_GL[[#This Row],[Account_key]],tbl_COA[Account_key],tbl_COA[SubAccount],,0)</f>
        <v>Cash at Bank</v>
      </c>
      <c r="K1600">
        <f>YEAR(tbl_GL[[#This Row],[Date]])</f>
        <v>2019</v>
      </c>
    </row>
    <row r="1601" spans="1:11" x14ac:dyDescent="0.35">
      <c r="A1601">
        <v>807.1</v>
      </c>
      <c r="B1601" s="24">
        <v>43556</v>
      </c>
      <c r="C1601">
        <v>1</v>
      </c>
      <c r="D1601">
        <v>60</v>
      </c>
      <c r="E1601" t="s">
        <v>84</v>
      </c>
      <c r="F1601" s="15">
        <v>36000</v>
      </c>
      <c r="G1601" t="str">
        <f>_xlfn.XLOOKUP(tbl_GL[[#This Row],[Account_key]],tbl_COA[Account_key],tbl_COA[Class],"Not Found")</f>
        <v>Assets</v>
      </c>
      <c r="H1601" t="str">
        <f>_xlfn.XLOOKUP(tbl_GL[[#This Row],[Account_key]],tbl_COA[Account_key],tbl_COA[SubClass],"Not Found")</f>
        <v>Assets</v>
      </c>
      <c r="I1601" t="str">
        <f>_xlfn.XLOOKUP(tbl_GL[[#This Row],[Account_key]],tbl_COA[Account_key],tbl_COA[SubClass2],"Not Found")</f>
        <v>Current Assets</v>
      </c>
      <c r="J1601" t="str">
        <f>_xlfn.XLOOKUP(tbl_GL[[#This Row],[Account_key]],tbl_COA[Account_key],tbl_COA[SubAccount],,0)</f>
        <v>Inventory</v>
      </c>
      <c r="K1601">
        <f>YEAR(tbl_GL[[#This Row],[Date]])</f>
        <v>2019</v>
      </c>
    </row>
    <row r="1602" spans="1:11" x14ac:dyDescent="0.35">
      <c r="A1602">
        <v>807.2</v>
      </c>
      <c r="B1602" s="24">
        <v>43556</v>
      </c>
      <c r="C1602">
        <v>1</v>
      </c>
      <c r="D1602">
        <v>110</v>
      </c>
      <c r="E1602" t="s">
        <v>84</v>
      </c>
      <c r="F1602" s="15">
        <v>36000</v>
      </c>
      <c r="G1602" t="str">
        <f>_xlfn.XLOOKUP(tbl_GL[[#This Row],[Account_key]],tbl_COA[Account_key],tbl_COA[Class],"Not Found")</f>
        <v>Liabilities and Owners Equity</v>
      </c>
      <c r="H1602" t="str">
        <f>_xlfn.XLOOKUP(tbl_GL[[#This Row],[Account_key]],tbl_COA[Account_key],tbl_COA[SubClass],"Not Found")</f>
        <v>Liabilities</v>
      </c>
      <c r="I1602" t="str">
        <f>_xlfn.XLOOKUP(tbl_GL[[#This Row],[Account_key]],tbl_COA[Account_key],tbl_COA[SubClass2],"Not Found")</f>
        <v>Current Liabilities</v>
      </c>
      <c r="J1602" t="str">
        <f>_xlfn.XLOOKUP(tbl_GL[[#This Row],[Account_key]],tbl_COA[Account_key],tbl_COA[SubAccount],,0)</f>
        <v>Trade Payables</v>
      </c>
      <c r="K1602">
        <f>YEAR(tbl_GL[[#This Row],[Date]])</f>
        <v>2019</v>
      </c>
    </row>
    <row r="1603" spans="1:11" x14ac:dyDescent="0.35">
      <c r="A1603">
        <v>808.1</v>
      </c>
      <c r="B1603" s="24">
        <v>43557</v>
      </c>
      <c r="C1603">
        <v>1</v>
      </c>
      <c r="D1603">
        <v>320</v>
      </c>
      <c r="E1603" t="s">
        <v>97</v>
      </c>
      <c r="F1603" s="15">
        <v>-3509</v>
      </c>
      <c r="G1603" t="str">
        <f>_xlfn.XLOOKUP(tbl_GL[[#This Row],[Account_key]],tbl_COA[Account_key],tbl_COA[Class],"Not Found")</f>
        <v>Operating account</v>
      </c>
      <c r="H1603" t="str">
        <f>_xlfn.XLOOKUP(tbl_GL[[#This Row],[Account_key]],tbl_COA[Account_key],tbl_COA[SubClass],"Not Found")</f>
        <v>Operating Expenses</v>
      </c>
      <c r="I1603" t="str">
        <f>_xlfn.XLOOKUP(tbl_GL[[#This Row],[Account_key]],tbl_COA[Account_key],tbl_COA[SubClass2],"Not Found")</f>
        <v>Administration</v>
      </c>
      <c r="J1603" t="str">
        <f>_xlfn.XLOOKUP(tbl_GL[[#This Row],[Account_key]],tbl_COA[Account_key],tbl_COA[SubAccount],,0)</f>
        <v>Professional Services</v>
      </c>
      <c r="K1603">
        <f>YEAR(tbl_GL[[#This Row],[Date]])</f>
        <v>2019</v>
      </c>
    </row>
    <row r="1604" spans="1:11" x14ac:dyDescent="0.35">
      <c r="A1604">
        <v>808.2</v>
      </c>
      <c r="B1604" s="24">
        <v>43557</v>
      </c>
      <c r="C1604">
        <v>1</v>
      </c>
      <c r="D1604">
        <v>120</v>
      </c>
      <c r="E1604" t="s">
        <v>97</v>
      </c>
      <c r="F1604" s="15">
        <v>3509</v>
      </c>
      <c r="G1604" t="str">
        <f>_xlfn.XLOOKUP(tbl_GL[[#This Row],[Account_key]],tbl_COA[Account_key],tbl_COA[Class],"Not Found")</f>
        <v>Liabilities and Owners Equity</v>
      </c>
      <c r="H1604" t="str">
        <f>_xlfn.XLOOKUP(tbl_GL[[#This Row],[Account_key]],tbl_COA[Account_key],tbl_COA[SubClass],"Not Found")</f>
        <v>Liabilities</v>
      </c>
      <c r="I1604" t="str">
        <f>_xlfn.XLOOKUP(tbl_GL[[#This Row],[Account_key]],tbl_COA[Account_key],tbl_COA[SubClass2],"Not Found")</f>
        <v>Current Liabilities</v>
      </c>
      <c r="J1604" t="str">
        <f>_xlfn.XLOOKUP(tbl_GL[[#This Row],[Account_key]],tbl_COA[Account_key],tbl_COA[SubAccount],,0)</f>
        <v>Accrued Expenses</v>
      </c>
      <c r="K1604">
        <f>YEAR(tbl_GL[[#This Row],[Date]])</f>
        <v>2019</v>
      </c>
    </row>
    <row r="1605" spans="1:11" x14ac:dyDescent="0.35">
      <c r="A1605">
        <v>809.1</v>
      </c>
      <c r="B1605" s="24">
        <v>43557</v>
      </c>
      <c r="C1605">
        <v>1</v>
      </c>
      <c r="D1605">
        <v>10</v>
      </c>
      <c r="E1605" t="s">
        <v>98</v>
      </c>
      <c r="F1605" s="15">
        <v>-4414</v>
      </c>
      <c r="G1605" t="str">
        <f>_xlfn.XLOOKUP(tbl_GL[[#This Row],[Account_key]],tbl_COA[Account_key],tbl_COA[Class],"Not Found")</f>
        <v>Assets</v>
      </c>
      <c r="H1605" t="str">
        <f>_xlfn.XLOOKUP(tbl_GL[[#This Row],[Account_key]],tbl_COA[Account_key],tbl_COA[SubClass],"Not Found")</f>
        <v>Assets</v>
      </c>
      <c r="I1605" t="str">
        <f>_xlfn.XLOOKUP(tbl_GL[[#This Row],[Account_key]],tbl_COA[Account_key],tbl_COA[SubClass2],"Not Found")</f>
        <v>Current Assets</v>
      </c>
      <c r="J1605" t="str">
        <f>_xlfn.XLOOKUP(tbl_GL[[#This Row],[Account_key]],tbl_COA[Account_key],tbl_COA[SubAccount],,0)</f>
        <v>Cash at Bank</v>
      </c>
      <c r="K1605">
        <f>YEAR(tbl_GL[[#This Row],[Date]])</f>
        <v>2019</v>
      </c>
    </row>
    <row r="1606" spans="1:11" x14ac:dyDescent="0.35">
      <c r="A1606">
        <v>809.2</v>
      </c>
      <c r="B1606" s="24">
        <v>43557</v>
      </c>
      <c r="C1606">
        <v>1</v>
      </c>
      <c r="D1606">
        <v>120</v>
      </c>
      <c r="E1606" t="s">
        <v>98</v>
      </c>
      <c r="F1606" s="15">
        <v>-4414</v>
      </c>
      <c r="G1606" t="str">
        <f>_xlfn.XLOOKUP(tbl_GL[[#This Row],[Account_key]],tbl_COA[Account_key],tbl_COA[Class],"Not Found")</f>
        <v>Liabilities and Owners Equity</v>
      </c>
      <c r="H1606" t="str">
        <f>_xlfn.XLOOKUP(tbl_GL[[#This Row],[Account_key]],tbl_COA[Account_key],tbl_COA[SubClass],"Not Found")</f>
        <v>Liabilities</v>
      </c>
      <c r="I1606" t="str">
        <f>_xlfn.XLOOKUP(tbl_GL[[#This Row],[Account_key]],tbl_COA[Account_key],tbl_COA[SubClass2],"Not Found")</f>
        <v>Current Liabilities</v>
      </c>
      <c r="J1606" t="str">
        <f>_xlfn.XLOOKUP(tbl_GL[[#This Row],[Account_key]],tbl_COA[Account_key],tbl_COA[SubAccount],,0)</f>
        <v>Accrued Expenses</v>
      </c>
      <c r="K1606">
        <f>YEAR(tbl_GL[[#This Row],[Date]])</f>
        <v>2019</v>
      </c>
    </row>
    <row r="1607" spans="1:11" x14ac:dyDescent="0.35">
      <c r="A1607">
        <v>810.1</v>
      </c>
      <c r="B1607" s="24">
        <v>43558</v>
      </c>
      <c r="C1607">
        <v>1</v>
      </c>
      <c r="D1607">
        <v>290</v>
      </c>
      <c r="E1607" t="s">
        <v>99</v>
      </c>
      <c r="F1607" s="15">
        <v>-304</v>
      </c>
      <c r="G1607" t="str">
        <f>_xlfn.XLOOKUP(tbl_GL[[#This Row],[Account_key]],tbl_COA[Account_key],tbl_COA[Class],"Not Found")</f>
        <v>Operating account</v>
      </c>
      <c r="H1607" t="str">
        <f>_xlfn.XLOOKUP(tbl_GL[[#This Row],[Account_key]],tbl_COA[Account_key],tbl_COA[SubClass],"Not Found")</f>
        <v>Operating Expenses</v>
      </c>
      <c r="I1607" t="str">
        <f>_xlfn.XLOOKUP(tbl_GL[[#This Row],[Account_key]],tbl_COA[Account_key],tbl_COA[SubClass2],"Not Found")</f>
        <v>Administration</v>
      </c>
      <c r="J1607" t="str">
        <f>_xlfn.XLOOKUP(tbl_GL[[#This Row],[Account_key]],tbl_COA[Account_key],tbl_COA[SubAccount],,0)</f>
        <v>Travel</v>
      </c>
      <c r="K1607">
        <f>YEAR(tbl_GL[[#This Row],[Date]])</f>
        <v>2019</v>
      </c>
    </row>
    <row r="1608" spans="1:11" x14ac:dyDescent="0.35">
      <c r="A1608">
        <v>810.2</v>
      </c>
      <c r="B1608" s="24">
        <v>43558</v>
      </c>
      <c r="C1608">
        <v>1</v>
      </c>
      <c r="D1608">
        <v>20</v>
      </c>
      <c r="E1608" t="s">
        <v>99</v>
      </c>
      <c r="F1608" s="15">
        <v>-304</v>
      </c>
      <c r="G1608" t="str">
        <f>_xlfn.XLOOKUP(tbl_GL[[#This Row],[Account_key]],tbl_COA[Account_key],tbl_COA[Class],"Not Found")</f>
        <v>Assets</v>
      </c>
      <c r="H1608" t="str">
        <f>_xlfn.XLOOKUP(tbl_GL[[#This Row],[Account_key]],tbl_COA[Account_key],tbl_COA[SubClass],"Not Found")</f>
        <v>Assets</v>
      </c>
      <c r="I1608" t="str">
        <f>_xlfn.XLOOKUP(tbl_GL[[#This Row],[Account_key]],tbl_COA[Account_key],tbl_COA[SubClass2],"Not Found")</f>
        <v>Current Assets</v>
      </c>
      <c r="J1608" t="str">
        <f>_xlfn.XLOOKUP(tbl_GL[[#This Row],[Account_key]],tbl_COA[Account_key],tbl_COA[SubAccount],,0)</f>
        <v>Cash in hand</v>
      </c>
      <c r="K1608">
        <f>YEAR(tbl_GL[[#This Row],[Date]])</f>
        <v>2019</v>
      </c>
    </row>
    <row r="1609" spans="1:11" x14ac:dyDescent="0.35">
      <c r="A1609">
        <v>811.1</v>
      </c>
      <c r="B1609" s="24">
        <v>43559</v>
      </c>
      <c r="C1609">
        <v>1</v>
      </c>
      <c r="D1609">
        <v>10</v>
      </c>
      <c r="E1609" t="s">
        <v>98</v>
      </c>
      <c r="F1609" s="15">
        <v>-3775</v>
      </c>
      <c r="G1609" t="str">
        <f>_xlfn.XLOOKUP(tbl_GL[[#This Row],[Account_key]],tbl_COA[Account_key],tbl_COA[Class],"Not Found")</f>
        <v>Assets</v>
      </c>
      <c r="H1609" t="str">
        <f>_xlfn.XLOOKUP(tbl_GL[[#This Row],[Account_key]],tbl_COA[Account_key],tbl_COA[SubClass],"Not Found")</f>
        <v>Assets</v>
      </c>
      <c r="I1609" t="str">
        <f>_xlfn.XLOOKUP(tbl_GL[[#This Row],[Account_key]],tbl_COA[Account_key],tbl_COA[SubClass2],"Not Found")</f>
        <v>Current Assets</v>
      </c>
      <c r="J1609" t="str">
        <f>_xlfn.XLOOKUP(tbl_GL[[#This Row],[Account_key]],tbl_COA[Account_key],tbl_COA[SubAccount],,0)</f>
        <v>Cash at Bank</v>
      </c>
      <c r="K1609">
        <f>YEAR(tbl_GL[[#This Row],[Date]])</f>
        <v>2019</v>
      </c>
    </row>
    <row r="1610" spans="1:11" x14ac:dyDescent="0.35">
      <c r="A1610">
        <v>811.2</v>
      </c>
      <c r="B1610" s="24">
        <v>43559</v>
      </c>
      <c r="C1610">
        <v>1</v>
      </c>
      <c r="D1610">
        <v>120</v>
      </c>
      <c r="E1610" t="s">
        <v>98</v>
      </c>
      <c r="F1610" s="15">
        <v>-3775</v>
      </c>
      <c r="G1610" t="str">
        <f>_xlfn.XLOOKUP(tbl_GL[[#This Row],[Account_key]],tbl_COA[Account_key],tbl_COA[Class],"Not Found")</f>
        <v>Liabilities and Owners Equity</v>
      </c>
      <c r="H1610" t="str">
        <f>_xlfn.XLOOKUP(tbl_GL[[#This Row],[Account_key]],tbl_COA[Account_key],tbl_COA[SubClass],"Not Found")</f>
        <v>Liabilities</v>
      </c>
      <c r="I1610" t="str">
        <f>_xlfn.XLOOKUP(tbl_GL[[#This Row],[Account_key]],tbl_COA[Account_key],tbl_COA[SubClass2],"Not Found")</f>
        <v>Current Liabilities</v>
      </c>
      <c r="J1610" t="str">
        <f>_xlfn.XLOOKUP(tbl_GL[[#This Row],[Account_key]],tbl_COA[Account_key],tbl_COA[SubAccount],,0)</f>
        <v>Accrued Expenses</v>
      </c>
      <c r="K1610">
        <f>YEAR(tbl_GL[[#This Row],[Date]])</f>
        <v>2019</v>
      </c>
    </row>
    <row r="1611" spans="1:11" x14ac:dyDescent="0.35">
      <c r="A1611">
        <v>812.1</v>
      </c>
      <c r="B1611" s="24">
        <v>43560</v>
      </c>
      <c r="C1611">
        <v>1</v>
      </c>
      <c r="D1611">
        <v>230</v>
      </c>
      <c r="E1611" t="s">
        <v>4</v>
      </c>
      <c r="F1611" s="14">
        <v>-2131</v>
      </c>
      <c r="G1611" t="str">
        <f>_xlfn.XLOOKUP(tbl_GL[[#This Row],[Account_key]],tbl_COA[Account_key],tbl_COA[Class],"Not Found")</f>
        <v>Trading account</v>
      </c>
      <c r="H1611" t="str">
        <f>_xlfn.XLOOKUP(tbl_GL[[#This Row],[Account_key]],tbl_COA[Account_key],tbl_COA[SubClass],"Not Found")</f>
        <v>Cost of Sales</v>
      </c>
      <c r="I1611" t="str">
        <f>_xlfn.XLOOKUP(tbl_GL[[#This Row],[Account_key]],tbl_COA[Account_key],tbl_COA[SubClass2],"Not Found")</f>
        <v>Cost of Sales</v>
      </c>
      <c r="J1611" t="str">
        <f>_xlfn.XLOOKUP(tbl_GL[[#This Row],[Account_key]],tbl_COA[Account_key],tbl_COA[SubAccount],,0)</f>
        <v>Cost of Sales</v>
      </c>
      <c r="K1611">
        <f>YEAR(tbl_GL[[#This Row],[Date]])</f>
        <v>2019</v>
      </c>
    </row>
    <row r="1612" spans="1:11" x14ac:dyDescent="0.35">
      <c r="A1612">
        <v>812.2</v>
      </c>
      <c r="B1612" s="24">
        <v>43560</v>
      </c>
      <c r="C1612">
        <v>1</v>
      </c>
      <c r="D1612">
        <v>60</v>
      </c>
      <c r="E1612" t="s">
        <v>4</v>
      </c>
      <c r="F1612" s="14">
        <v>-2131</v>
      </c>
      <c r="G1612" t="str">
        <f>_xlfn.XLOOKUP(tbl_GL[[#This Row],[Account_key]],tbl_COA[Account_key],tbl_COA[Class],"Not Found")</f>
        <v>Assets</v>
      </c>
      <c r="H1612" t="str">
        <f>_xlfn.XLOOKUP(tbl_GL[[#This Row],[Account_key]],tbl_COA[Account_key],tbl_COA[SubClass],"Not Found")</f>
        <v>Assets</v>
      </c>
      <c r="I1612" t="str">
        <f>_xlfn.XLOOKUP(tbl_GL[[#This Row],[Account_key]],tbl_COA[Account_key],tbl_COA[SubClass2],"Not Found")</f>
        <v>Current Assets</v>
      </c>
      <c r="J1612" t="str">
        <f>_xlfn.XLOOKUP(tbl_GL[[#This Row],[Account_key]],tbl_COA[Account_key],tbl_COA[SubAccount],,0)</f>
        <v>Inventory</v>
      </c>
      <c r="K1612">
        <f>YEAR(tbl_GL[[#This Row],[Date]])</f>
        <v>2019</v>
      </c>
    </row>
    <row r="1613" spans="1:11" x14ac:dyDescent="0.35">
      <c r="A1613">
        <v>813.1</v>
      </c>
      <c r="B1613" s="24">
        <v>43560</v>
      </c>
      <c r="C1613">
        <v>1</v>
      </c>
      <c r="D1613">
        <v>330</v>
      </c>
      <c r="E1613" t="s">
        <v>97</v>
      </c>
      <c r="F1613" s="14">
        <v>-4527</v>
      </c>
      <c r="G1613" t="str">
        <f>_xlfn.XLOOKUP(tbl_GL[[#This Row],[Account_key]],tbl_COA[Account_key],tbl_COA[Class],"Not Found")</f>
        <v>Operating account</v>
      </c>
      <c r="H1613" t="str">
        <f>_xlfn.XLOOKUP(tbl_GL[[#This Row],[Account_key]],tbl_COA[Account_key],tbl_COA[SubClass],"Not Found")</f>
        <v>Operating Expenses</v>
      </c>
      <c r="I1613" t="str">
        <f>_xlfn.XLOOKUP(tbl_GL[[#This Row],[Account_key]],tbl_COA[Account_key],tbl_COA[SubClass2],"Not Found")</f>
        <v>Administration</v>
      </c>
      <c r="J1613" t="str">
        <f>_xlfn.XLOOKUP(tbl_GL[[#This Row],[Account_key]],tbl_COA[Account_key],tbl_COA[SubAccount],,0)</f>
        <v>Telephone</v>
      </c>
      <c r="K1613">
        <f>YEAR(tbl_GL[[#This Row],[Date]])</f>
        <v>2019</v>
      </c>
    </row>
    <row r="1614" spans="1:11" x14ac:dyDescent="0.35">
      <c r="A1614">
        <v>813.2</v>
      </c>
      <c r="B1614" s="24">
        <v>43560</v>
      </c>
      <c r="C1614">
        <v>1</v>
      </c>
      <c r="D1614">
        <v>120</v>
      </c>
      <c r="E1614" t="s">
        <v>97</v>
      </c>
      <c r="F1614" s="14">
        <v>4527</v>
      </c>
      <c r="G1614" t="str">
        <f>_xlfn.XLOOKUP(tbl_GL[[#This Row],[Account_key]],tbl_COA[Account_key],tbl_COA[Class],"Not Found")</f>
        <v>Liabilities and Owners Equity</v>
      </c>
      <c r="H1614" t="str">
        <f>_xlfn.XLOOKUP(tbl_GL[[#This Row],[Account_key]],tbl_COA[Account_key],tbl_COA[SubClass],"Not Found")</f>
        <v>Liabilities</v>
      </c>
      <c r="I1614" t="str">
        <f>_xlfn.XLOOKUP(tbl_GL[[#This Row],[Account_key]],tbl_COA[Account_key],tbl_COA[SubClass2],"Not Found")</f>
        <v>Current Liabilities</v>
      </c>
      <c r="J1614" t="str">
        <f>_xlfn.XLOOKUP(tbl_GL[[#This Row],[Account_key]],tbl_COA[Account_key],tbl_COA[SubAccount],,0)</f>
        <v>Accrued Expenses</v>
      </c>
      <c r="K1614">
        <f>YEAR(tbl_GL[[#This Row],[Date]])</f>
        <v>2019</v>
      </c>
    </row>
    <row r="1615" spans="1:11" x14ac:dyDescent="0.35">
      <c r="A1615">
        <v>814.1</v>
      </c>
      <c r="B1615" s="24">
        <v>43560</v>
      </c>
      <c r="C1615">
        <v>1</v>
      </c>
      <c r="D1615">
        <v>210</v>
      </c>
      <c r="E1615" t="s">
        <v>7</v>
      </c>
      <c r="F1615" s="14">
        <v>7333</v>
      </c>
      <c r="G1615" t="str">
        <f>_xlfn.XLOOKUP(tbl_GL[[#This Row],[Account_key]],tbl_COA[Account_key],tbl_COA[Class],"Not Found")</f>
        <v>Trading account</v>
      </c>
      <c r="H1615" t="str">
        <f>_xlfn.XLOOKUP(tbl_GL[[#This Row],[Account_key]],tbl_COA[Account_key],tbl_COA[SubClass],"Not Found")</f>
        <v>Sales</v>
      </c>
      <c r="I1615" t="str">
        <f>_xlfn.XLOOKUP(tbl_GL[[#This Row],[Account_key]],tbl_COA[Account_key],tbl_COA[SubClass2],"Not Found")</f>
        <v>Sales</v>
      </c>
      <c r="J1615" t="str">
        <f>_xlfn.XLOOKUP(tbl_GL[[#This Row],[Account_key]],tbl_COA[Account_key],tbl_COA[SubAccount],,0)</f>
        <v>Sales</v>
      </c>
      <c r="K1615">
        <f>YEAR(tbl_GL[[#This Row],[Date]])</f>
        <v>2019</v>
      </c>
    </row>
    <row r="1616" spans="1:11" x14ac:dyDescent="0.35">
      <c r="A1616">
        <v>814.2</v>
      </c>
      <c r="B1616" s="24">
        <v>43560</v>
      </c>
      <c r="C1616">
        <v>1</v>
      </c>
      <c r="D1616">
        <v>10</v>
      </c>
      <c r="E1616" t="s">
        <v>7</v>
      </c>
      <c r="F1616" s="14">
        <v>7333</v>
      </c>
      <c r="G1616" t="str">
        <f>_xlfn.XLOOKUP(tbl_GL[[#This Row],[Account_key]],tbl_COA[Account_key],tbl_COA[Class],"Not Found")</f>
        <v>Assets</v>
      </c>
      <c r="H1616" t="str">
        <f>_xlfn.XLOOKUP(tbl_GL[[#This Row],[Account_key]],tbl_COA[Account_key],tbl_COA[SubClass],"Not Found")</f>
        <v>Assets</v>
      </c>
      <c r="I1616" t="str">
        <f>_xlfn.XLOOKUP(tbl_GL[[#This Row],[Account_key]],tbl_COA[Account_key],tbl_COA[SubClass2],"Not Found")</f>
        <v>Current Assets</v>
      </c>
      <c r="J1616" t="str">
        <f>_xlfn.XLOOKUP(tbl_GL[[#This Row],[Account_key]],tbl_COA[Account_key],tbl_COA[SubAccount],,0)</f>
        <v>Cash at Bank</v>
      </c>
      <c r="K1616">
        <f>YEAR(tbl_GL[[#This Row],[Date]])</f>
        <v>2019</v>
      </c>
    </row>
    <row r="1617" spans="1:11" x14ac:dyDescent="0.35">
      <c r="A1617">
        <v>815.1</v>
      </c>
      <c r="B1617" s="24">
        <v>43560</v>
      </c>
      <c r="C1617">
        <v>1</v>
      </c>
      <c r="D1617">
        <v>230</v>
      </c>
      <c r="E1617" t="s">
        <v>4</v>
      </c>
      <c r="F1617" s="14">
        <v>-8201</v>
      </c>
      <c r="G1617" t="str">
        <f>_xlfn.XLOOKUP(tbl_GL[[#This Row],[Account_key]],tbl_COA[Account_key],tbl_COA[Class],"Not Found")</f>
        <v>Trading account</v>
      </c>
      <c r="H1617" t="str">
        <f>_xlfn.XLOOKUP(tbl_GL[[#This Row],[Account_key]],tbl_COA[Account_key],tbl_COA[SubClass],"Not Found")</f>
        <v>Cost of Sales</v>
      </c>
      <c r="I1617" t="str">
        <f>_xlfn.XLOOKUP(tbl_GL[[#This Row],[Account_key]],tbl_COA[Account_key],tbl_COA[SubClass2],"Not Found")</f>
        <v>Cost of Sales</v>
      </c>
      <c r="J1617" t="str">
        <f>_xlfn.XLOOKUP(tbl_GL[[#This Row],[Account_key]],tbl_COA[Account_key],tbl_COA[SubAccount],,0)</f>
        <v>Cost of Sales</v>
      </c>
      <c r="K1617">
        <f>YEAR(tbl_GL[[#This Row],[Date]])</f>
        <v>2019</v>
      </c>
    </row>
    <row r="1618" spans="1:11" x14ac:dyDescent="0.35">
      <c r="A1618">
        <v>815.2</v>
      </c>
      <c r="B1618" s="24">
        <v>43560</v>
      </c>
      <c r="C1618">
        <v>1</v>
      </c>
      <c r="D1618">
        <v>60</v>
      </c>
      <c r="E1618" t="s">
        <v>4</v>
      </c>
      <c r="F1618" s="14">
        <v>-8201</v>
      </c>
      <c r="G1618" t="str">
        <f>_xlfn.XLOOKUP(tbl_GL[[#This Row],[Account_key]],tbl_COA[Account_key],tbl_COA[Class],"Not Found")</f>
        <v>Assets</v>
      </c>
      <c r="H1618" t="str">
        <f>_xlfn.XLOOKUP(tbl_GL[[#This Row],[Account_key]],tbl_COA[Account_key],tbl_COA[SubClass],"Not Found")</f>
        <v>Assets</v>
      </c>
      <c r="I1618" t="str">
        <f>_xlfn.XLOOKUP(tbl_GL[[#This Row],[Account_key]],tbl_COA[Account_key],tbl_COA[SubClass2],"Not Found")</f>
        <v>Current Assets</v>
      </c>
      <c r="J1618" t="str">
        <f>_xlfn.XLOOKUP(tbl_GL[[#This Row],[Account_key]],tbl_COA[Account_key],tbl_COA[SubAccount],,0)</f>
        <v>Inventory</v>
      </c>
      <c r="K1618">
        <f>YEAR(tbl_GL[[#This Row],[Date]])</f>
        <v>2019</v>
      </c>
    </row>
    <row r="1619" spans="1:11" x14ac:dyDescent="0.35">
      <c r="A1619">
        <v>816.1</v>
      </c>
      <c r="B1619" s="24">
        <v>43560</v>
      </c>
      <c r="C1619">
        <v>1</v>
      </c>
      <c r="D1619">
        <v>210</v>
      </c>
      <c r="E1619" t="s">
        <v>8</v>
      </c>
      <c r="F1619" s="14">
        <v>29983</v>
      </c>
      <c r="G1619" t="str">
        <f>_xlfn.XLOOKUP(tbl_GL[[#This Row],[Account_key]],tbl_COA[Account_key],tbl_COA[Class],"Not Found")</f>
        <v>Trading account</v>
      </c>
      <c r="H1619" t="str">
        <f>_xlfn.XLOOKUP(tbl_GL[[#This Row],[Account_key]],tbl_COA[Account_key],tbl_COA[SubClass],"Not Found")</f>
        <v>Sales</v>
      </c>
      <c r="I1619" t="str">
        <f>_xlfn.XLOOKUP(tbl_GL[[#This Row],[Account_key]],tbl_COA[Account_key],tbl_COA[SubClass2],"Not Found")</f>
        <v>Sales</v>
      </c>
      <c r="J1619" t="str">
        <f>_xlfn.XLOOKUP(tbl_GL[[#This Row],[Account_key]],tbl_COA[Account_key],tbl_COA[SubAccount],,0)</f>
        <v>Sales</v>
      </c>
      <c r="K1619">
        <f>YEAR(tbl_GL[[#This Row],[Date]])</f>
        <v>2019</v>
      </c>
    </row>
    <row r="1620" spans="1:11" x14ac:dyDescent="0.35">
      <c r="A1620">
        <v>816.2</v>
      </c>
      <c r="B1620" s="24">
        <v>43560</v>
      </c>
      <c r="C1620">
        <v>1</v>
      </c>
      <c r="D1620">
        <v>30</v>
      </c>
      <c r="E1620" t="s">
        <v>8</v>
      </c>
      <c r="F1620" s="14">
        <v>29983</v>
      </c>
      <c r="G1620" t="str">
        <f>_xlfn.XLOOKUP(tbl_GL[[#This Row],[Account_key]],tbl_COA[Account_key],tbl_COA[Class],"Not Found")</f>
        <v>Assets</v>
      </c>
      <c r="H1620" t="str">
        <f>_xlfn.XLOOKUP(tbl_GL[[#This Row],[Account_key]],tbl_COA[Account_key],tbl_COA[SubClass],"Not Found")</f>
        <v>Assets</v>
      </c>
      <c r="I1620" t="str">
        <f>_xlfn.XLOOKUP(tbl_GL[[#This Row],[Account_key]],tbl_COA[Account_key],tbl_COA[SubClass2],"Not Found")</f>
        <v>Current Assets</v>
      </c>
      <c r="J1620" t="str">
        <f>_xlfn.XLOOKUP(tbl_GL[[#This Row],[Account_key]],tbl_COA[Account_key],tbl_COA[SubAccount],,0)</f>
        <v>Trade Receivables</v>
      </c>
      <c r="K1620">
        <f>YEAR(tbl_GL[[#This Row],[Date]])</f>
        <v>2019</v>
      </c>
    </row>
    <row r="1621" spans="1:11" x14ac:dyDescent="0.35">
      <c r="A1621">
        <v>817.1</v>
      </c>
      <c r="B1621" s="24">
        <v>43561</v>
      </c>
      <c r="C1621">
        <v>1</v>
      </c>
      <c r="D1621">
        <v>10</v>
      </c>
      <c r="E1621" t="s">
        <v>98</v>
      </c>
      <c r="F1621" s="14">
        <v>-4911</v>
      </c>
      <c r="G1621" t="str">
        <f>_xlfn.XLOOKUP(tbl_GL[[#This Row],[Account_key]],tbl_COA[Account_key],tbl_COA[Class],"Not Found")</f>
        <v>Assets</v>
      </c>
      <c r="H1621" t="str">
        <f>_xlfn.XLOOKUP(tbl_GL[[#This Row],[Account_key]],tbl_COA[Account_key],tbl_COA[SubClass],"Not Found")</f>
        <v>Assets</v>
      </c>
      <c r="I1621" t="str">
        <f>_xlfn.XLOOKUP(tbl_GL[[#This Row],[Account_key]],tbl_COA[Account_key],tbl_COA[SubClass2],"Not Found")</f>
        <v>Current Assets</v>
      </c>
      <c r="J1621" t="str">
        <f>_xlfn.XLOOKUP(tbl_GL[[#This Row],[Account_key]],tbl_COA[Account_key],tbl_COA[SubAccount],,0)</f>
        <v>Cash at Bank</v>
      </c>
      <c r="K1621">
        <f>YEAR(tbl_GL[[#This Row],[Date]])</f>
        <v>2019</v>
      </c>
    </row>
    <row r="1622" spans="1:11" x14ac:dyDescent="0.35">
      <c r="A1622">
        <v>817.2</v>
      </c>
      <c r="B1622" s="24">
        <v>43561</v>
      </c>
      <c r="C1622">
        <v>1</v>
      </c>
      <c r="D1622">
        <v>120</v>
      </c>
      <c r="E1622" t="s">
        <v>98</v>
      </c>
      <c r="F1622" s="14">
        <v>-4911</v>
      </c>
      <c r="G1622" t="str">
        <f>_xlfn.XLOOKUP(tbl_GL[[#This Row],[Account_key]],tbl_COA[Account_key],tbl_COA[Class],"Not Found")</f>
        <v>Liabilities and Owners Equity</v>
      </c>
      <c r="H1622" t="str">
        <f>_xlfn.XLOOKUP(tbl_GL[[#This Row],[Account_key]],tbl_COA[Account_key],tbl_COA[SubClass],"Not Found")</f>
        <v>Liabilities</v>
      </c>
      <c r="I1622" t="str">
        <f>_xlfn.XLOOKUP(tbl_GL[[#This Row],[Account_key]],tbl_COA[Account_key],tbl_COA[SubClass2],"Not Found")</f>
        <v>Current Liabilities</v>
      </c>
      <c r="J1622" t="str">
        <f>_xlfn.XLOOKUP(tbl_GL[[#This Row],[Account_key]],tbl_COA[Account_key],tbl_COA[SubAccount],,0)</f>
        <v>Accrued Expenses</v>
      </c>
      <c r="K1622">
        <f>YEAR(tbl_GL[[#This Row],[Date]])</f>
        <v>2019</v>
      </c>
    </row>
    <row r="1623" spans="1:11" x14ac:dyDescent="0.35">
      <c r="A1623">
        <v>818.1</v>
      </c>
      <c r="B1623" s="24">
        <v>43563</v>
      </c>
      <c r="C1623">
        <v>1</v>
      </c>
      <c r="D1623">
        <v>10</v>
      </c>
      <c r="E1623" t="s">
        <v>98</v>
      </c>
      <c r="F1623" s="14">
        <v>-4734</v>
      </c>
      <c r="G1623" t="str">
        <f>_xlfn.XLOOKUP(tbl_GL[[#This Row],[Account_key]],tbl_COA[Account_key],tbl_COA[Class],"Not Found")</f>
        <v>Assets</v>
      </c>
      <c r="H1623" t="str">
        <f>_xlfn.XLOOKUP(tbl_GL[[#This Row],[Account_key]],tbl_COA[Account_key],tbl_COA[SubClass],"Not Found")</f>
        <v>Assets</v>
      </c>
      <c r="I1623" t="str">
        <f>_xlfn.XLOOKUP(tbl_GL[[#This Row],[Account_key]],tbl_COA[Account_key],tbl_COA[SubClass2],"Not Found")</f>
        <v>Current Assets</v>
      </c>
      <c r="J1623" t="str">
        <f>_xlfn.XLOOKUP(tbl_GL[[#This Row],[Account_key]],tbl_COA[Account_key],tbl_COA[SubAccount],,0)</f>
        <v>Cash at Bank</v>
      </c>
      <c r="K1623">
        <f>YEAR(tbl_GL[[#This Row],[Date]])</f>
        <v>2019</v>
      </c>
    </row>
    <row r="1624" spans="1:11" x14ac:dyDescent="0.35">
      <c r="A1624">
        <v>818.2</v>
      </c>
      <c r="B1624" s="24">
        <v>43563</v>
      </c>
      <c r="C1624">
        <v>1</v>
      </c>
      <c r="D1624">
        <v>120</v>
      </c>
      <c r="E1624" t="s">
        <v>98</v>
      </c>
      <c r="F1624" s="14">
        <v>-4734</v>
      </c>
      <c r="G1624" t="str">
        <f>_xlfn.XLOOKUP(tbl_GL[[#This Row],[Account_key]],tbl_COA[Account_key],tbl_COA[Class],"Not Found")</f>
        <v>Liabilities and Owners Equity</v>
      </c>
      <c r="H1624" t="str">
        <f>_xlfn.XLOOKUP(tbl_GL[[#This Row],[Account_key]],tbl_COA[Account_key],tbl_COA[SubClass],"Not Found")</f>
        <v>Liabilities</v>
      </c>
      <c r="I1624" t="str">
        <f>_xlfn.XLOOKUP(tbl_GL[[#This Row],[Account_key]],tbl_COA[Account_key],tbl_COA[SubClass2],"Not Found")</f>
        <v>Current Liabilities</v>
      </c>
      <c r="J1624" t="str">
        <f>_xlfn.XLOOKUP(tbl_GL[[#This Row],[Account_key]],tbl_COA[Account_key],tbl_COA[SubAccount],,0)</f>
        <v>Accrued Expenses</v>
      </c>
      <c r="K1624">
        <f>YEAR(tbl_GL[[#This Row],[Date]])</f>
        <v>2019</v>
      </c>
    </row>
    <row r="1625" spans="1:11" x14ac:dyDescent="0.35">
      <c r="A1625">
        <v>819.1</v>
      </c>
      <c r="B1625" s="24">
        <v>43563</v>
      </c>
      <c r="C1625">
        <v>1</v>
      </c>
      <c r="D1625">
        <v>300</v>
      </c>
      <c r="E1625" t="s">
        <v>97</v>
      </c>
      <c r="F1625" s="14">
        <v>-4909</v>
      </c>
      <c r="G1625" t="str">
        <f>_xlfn.XLOOKUP(tbl_GL[[#This Row],[Account_key]],tbl_COA[Account_key],tbl_COA[Class],"Not Found")</f>
        <v>Operating account</v>
      </c>
      <c r="H1625" t="str">
        <f>_xlfn.XLOOKUP(tbl_GL[[#This Row],[Account_key]],tbl_COA[Account_key],tbl_COA[SubClass],"Not Found")</f>
        <v>Operating Expenses</v>
      </c>
      <c r="I1625" t="str">
        <f>_xlfn.XLOOKUP(tbl_GL[[#This Row],[Account_key]],tbl_COA[Account_key],tbl_COA[SubClass2],"Not Found")</f>
        <v>Administration</v>
      </c>
      <c r="J1625" t="str">
        <f>_xlfn.XLOOKUP(tbl_GL[[#This Row],[Account_key]],tbl_COA[Account_key],tbl_COA[SubAccount],,0)</f>
        <v>Entertainment</v>
      </c>
      <c r="K1625">
        <f>YEAR(tbl_GL[[#This Row],[Date]])</f>
        <v>2019</v>
      </c>
    </row>
    <row r="1626" spans="1:11" x14ac:dyDescent="0.35">
      <c r="A1626">
        <v>819.2</v>
      </c>
      <c r="B1626" s="24">
        <v>43563</v>
      </c>
      <c r="C1626">
        <v>1</v>
      </c>
      <c r="D1626">
        <v>120</v>
      </c>
      <c r="E1626" t="s">
        <v>97</v>
      </c>
      <c r="F1626" s="14">
        <v>4909</v>
      </c>
      <c r="G1626" t="str">
        <f>_xlfn.XLOOKUP(tbl_GL[[#This Row],[Account_key]],tbl_COA[Account_key],tbl_COA[Class],"Not Found")</f>
        <v>Liabilities and Owners Equity</v>
      </c>
      <c r="H1626" t="str">
        <f>_xlfn.XLOOKUP(tbl_GL[[#This Row],[Account_key]],tbl_COA[Account_key],tbl_COA[SubClass],"Not Found")</f>
        <v>Liabilities</v>
      </c>
      <c r="I1626" t="str">
        <f>_xlfn.XLOOKUP(tbl_GL[[#This Row],[Account_key]],tbl_COA[Account_key],tbl_COA[SubClass2],"Not Found")</f>
        <v>Current Liabilities</v>
      </c>
      <c r="J1626" t="str">
        <f>_xlfn.XLOOKUP(tbl_GL[[#This Row],[Account_key]],tbl_COA[Account_key],tbl_COA[SubAccount],,0)</f>
        <v>Accrued Expenses</v>
      </c>
      <c r="K1626">
        <f>YEAR(tbl_GL[[#This Row],[Date]])</f>
        <v>2019</v>
      </c>
    </row>
    <row r="1627" spans="1:11" x14ac:dyDescent="0.35">
      <c r="A1627">
        <v>820.1</v>
      </c>
      <c r="B1627" s="24">
        <v>43564</v>
      </c>
      <c r="C1627">
        <v>1</v>
      </c>
      <c r="D1627">
        <v>10</v>
      </c>
      <c r="E1627" t="s">
        <v>98</v>
      </c>
      <c r="F1627" s="14">
        <v>-3845</v>
      </c>
      <c r="G1627" t="str">
        <f>_xlfn.XLOOKUP(tbl_GL[[#This Row],[Account_key]],tbl_COA[Account_key],tbl_COA[Class],"Not Found")</f>
        <v>Assets</v>
      </c>
      <c r="H1627" t="str">
        <f>_xlfn.XLOOKUP(tbl_GL[[#This Row],[Account_key]],tbl_COA[Account_key],tbl_COA[SubClass],"Not Found")</f>
        <v>Assets</v>
      </c>
      <c r="I1627" t="str">
        <f>_xlfn.XLOOKUP(tbl_GL[[#This Row],[Account_key]],tbl_COA[Account_key],tbl_COA[SubClass2],"Not Found")</f>
        <v>Current Assets</v>
      </c>
      <c r="J1627" t="str">
        <f>_xlfn.XLOOKUP(tbl_GL[[#This Row],[Account_key]],tbl_COA[Account_key],tbl_COA[SubAccount],,0)</f>
        <v>Cash at Bank</v>
      </c>
      <c r="K1627">
        <f>YEAR(tbl_GL[[#This Row],[Date]])</f>
        <v>2019</v>
      </c>
    </row>
    <row r="1628" spans="1:11" x14ac:dyDescent="0.35">
      <c r="A1628">
        <v>820.2</v>
      </c>
      <c r="B1628" s="24">
        <v>43564</v>
      </c>
      <c r="C1628">
        <v>1</v>
      </c>
      <c r="D1628">
        <v>120</v>
      </c>
      <c r="E1628" t="s">
        <v>98</v>
      </c>
      <c r="F1628" s="14">
        <v>-3845</v>
      </c>
      <c r="G1628" t="str">
        <f>_xlfn.XLOOKUP(tbl_GL[[#This Row],[Account_key]],tbl_COA[Account_key],tbl_COA[Class],"Not Found")</f>
        <v>Liabilities and Owners Equity</v>
      </c>
      <c r="H1628" t="str">
        <f>_xlfn.XLOOKUP(tbl_GL[[#This Row],[Account_key]],tbl_COA[Account_key],tbl_COA[SubClass],"Not Found")</f>
        <v>Liabilities</v>
      </c>
      <c r="I1628" t="str">
        <f>_xlfn.XLOOKUP(tbl_GL[[#This Row],[Account_key]],tbl_COA[Account_key],tbl_COA[SubClass2],"Not Found")</f>
        <v>Current Liabilities</v>
      </c>
      <c r="J1628" t="str">
        <f>_xlfn.XLOOKUP(tbl_GL[[#This Row],[Account_key]],tbl_COA[Account_key],tbl_COA[SubAccount],,0)</f>
        <v>Accrued Expenses</v>
      </c>
      <c r="K1628">
        <f>YEAR(tbl_GL[[#This Row],[Date]])</f>
        <v>2019</v>
      </c>
    </row>
    <row r="1629" spans="1:11" x14ac:dyDescent="0.35">
      <c r="A1629">
        <v>821.1</v>
      </c>
      <c r="B1629" s="24">
        <v>43565</v>
      </c>
      <c r="C1629">
        <v>1</v>
      </c>
      <c r="D1629">
        <v>260</v>
      </c>
      <c r="E1629" t="s">
        <v>83</v>
      </c>
      <c r="F1629" s="14">
        <v>1348</v>
      </c>
      <c r="G1629" t="str">
        <f>_xlfn.XLOOKUP(tbl_GL[[#This Row],[Account_key]],tbl_COA[Account_key],tbl_COA[Class],"Not Found")</f>
        <v>Operating account</v>
      </c>
      <c r="H1629" t="str">
        <f>_xlfn.XLOOKUP(tbl_GL[[#This Row],[Account_key]],tbl_COA[Account_key],tbl_COA[SubClass],"Not Found")</f>
        <v>Operating Expenses</v>
      </c>
      <c r="I1629" t="str">
        <f>_xlfn.XLOOKUP(tbl_GL[[#This Row],[Account_key]],tbl_COA[Account_key],tbl_COA[SubClass2],"Not Found")</f>
        <v>Marketing</v>
      </c>
      <c r="J1629" t="str">
        <f>_xlfn.XLOOKUP(tbl_GL[[#This Row],[Account_key]],tbl_COA[Account_key],tbl_COA[SubAccount],,0)</f>
        <v>Commissions</v>
      </c>
      <c r="K1629">
        <f>YEAR(tbl_GL[[#This Row],[Date]])</f>
        <v>2019</v>
      </c>
    </row>
    <row r="1630" spans="1:11" x14ac:dyDescent="0.35">
      <c r="A1630">
        <v>821.2</v>
      </c>
      <c r="B1630" s="24">
        <v>43565</v>
      </c>
      <c r="C1630">
        <v>1</v>
      </c>
      <c r="D1630">
        <v>20</v>
      </c>
      <c r="E1630" t="s">
        <v>83</v>
      </c>
      <c r="F1630" s="14">
        <v>1348</v>
      </c>
      <c r="G1630" t="str">
        <f>_xlfn.XLOOKUP(tbl_GL[[#This Row],[Account_key]],tbl_COA[Account_key],tbl_COA[Class],"Not Found")</f>
        <v>Assets</v>
      </c>
      <c r="H1630" t="str">
        <f>_xlfn.XLOOKUP(tbl_GL[[#This Row],[Account_key]],tbl_COA[Account_key],tbl_COA[SubClass],"Not Found")</f>
        <v>Assets</v>
      </c>
      <c r="I1630" t="str">
        <f>_xlfn.XLOOKUP(tbl_GL[[#This Row],[Account_key]],tbl_COA[Account_key],tbl_COA[SubClass2],"Not Found")</f>
        <v>Current Assets</v>
      </c>
      <c r="J1630" t="str">
        <f>_xlfn.XLOOKUP(tbl_GL[[#This Row],[Account_key]],tbl_COA[Account_key],tbl_COA[SubAccount],,0)</f>
        <v>Cash in hand</v>
      </c>
      <c r="K1630">
        <f>YEAR(tbl_GL[[#This Row],[Date]])</f>
        <v>2019</v>
      </c>
    </row>
    <row r="1631" spans="1:11" x14ac:dyDescent="0.35">
      <c r="A1631">
        <v>822.1</v>
      </c>
      <c r="B1631" s="24">
        <v>43566</v>
      </c>
      <c r="C1631">
        <v>1</v>
      </c>
      <c r="D1631">
        <v>260</v>
      </c>
      <c r="E1631" t="s">
        <v>97</v>
      </c>
      <c r="F1631" s="14">
        <v>-3934</v>
      </c>
      <c r="G1631" t="str">
        <f>_xlfn.XLOOKUP(tbl_GL[[#This Row],[Account_key]],tbl_COA[Account_key],tbl_COA[Class],"Not Found")</f>
        <v>Operating account</v>
      </c>
      <c r="H1631" t="str">
        <f>_xlfn.XLOOKUP(tbl_GL[[#This Row],[Account_key]],tbl_COA[Account_key],tbl_COA[SubClass],"Not Found")</f>
        <v>Operating Expenses</v>
      </c>
      <c r="I1631" t="str">
        <f>_xlfn.XLOOKUP(tbl_GL[[#This Row],[Account_key]],tbl_COA[Account_key],tbl_COA[SubClass2],"Not Found")</f>
        <v>Marketing</v>
      </c>
      <c r="J1631" t="str">
        <f>_xlfn.XLOOKUP(tbl_GL[[#This Row],[Account_key]],tbl_COA[Account_key],tbl_COA[SubAccount],,0)</f>
        <v>Commissions</v>
      </c>
      <c r="K1631">
        <f>YEAR(tbl_GL[[#This Row],[Date]])</f>
        <v>2019</v>
      </c>
    </row>
    <row r="1632" spans="1:11" x14ac:dyDescent="0.35">
      <c r="A1632">
        <v>822.2</v>
      </c>
      <c r="B1632" s="24">
        <v>43566</v>
      </c>
      <c r="C1632">
        <v>1</v>
      </c>
      <c r="D1632">
        <v>120</v>
      </c>
      <c r="E1632" t="s">
        <v>97</v>
      </c>
      <c r="F1632" s="14">
        <v>3934</v>
      </c>
      <c r="G1632" t="str">
        <f>_xlfn.XLOOKUP(tbl_GL[[#This Row],[Account_key]],tbl_COA[Account_key],tbl_COA[Class],"Not Found")</f>
        <v>Liabilities and Owners Equity</v>
      </c>
      <c r="H1632" t="str">
        <f>_xlfn.XLOOKUP(tbl_GL[[#This Row],[Account_key]],tbl_COA[Account_key],tbl_COA[SubClass],"Not Found")</f>
        <v>Liabilities</v>
      </c>
      <c r="I1632" t="str">
        <f>_xlfn.XLOOKUP(tbl_GL[[#This Row],[Account_key]],tbl_COA[Account_key],tbl_COA[SubClass2],"Not Found")</f>
        <v>Current Liabilities</v>
      </c>
      <c r="J1632" t="str">
        <f>_xlfn.XLOOKUP(tbl_GL[[#This Row],[Account_key]],tbl_COA[Account_key],tbl_COA[SubAccount],,0)</f>
        <v>Accrued Expenses</v>
      </c>
      <c r="K1632">
        <f>YEAR(tbl_GL[[#This Row],[Date]])</f>
        <v>2019</v>
      </c>
    </row>
    <row r="1633" spans="1:11" x14ac:dyDescent="0.35">
      <c r="A1633">
        <v>823.1</v>
      </c>
      <c r="B1633" s="24">
        <v>43568</v>
      </c>
      <c r="C1633">
        <v>1</v>
      </c>
      <c r="D1633">
        <v>280</v>
      </c>
      <c r="E1633" t="s">
        <v>97</v>
      </c>
      <c r="F1633" s="14">
        <v>-5247</v>
      </c>
      <c r="G1633" t="str">
        <f>_xlfn.XLOOKUP(tbl_GL[[#This Row],[Account_key]],tbl_COA[Account_key],tbl_COA[Class],"Not Found")</f>
        <v>Operating account</v>
      </c>
      <c r="H1633" t="str">
        <f>_xlfn.XLOOKUP(tbl_GL[[#This Row],[Account_key]],tbl_COA[Account_key],tbl_COA[SubClass],"Not Found")</f>
        <v>Operating Expenses</v>
      </c>
      <c r="I1633" t="str">
        <f>_xlfn.XLOOKUP(tbl_GL[[#This Row],[Account_key]],tbl_COA[Account_key],tbl_COA[SubClass2],"Not Found")</f>
        <v>Marketing</v>
      </c>
      <c r="J1633" t="str">
        <f>_xlfn.XLOOKUP(tbl_GL[[#This Row],[Account_key]],tbl_COA[Account_key],tbl_COA[SubAccount],,0)</f>
        <v>Advertisements</v>
      </c>
      <c r="K1633">
        <f>YEAR(tbl_GL[[#This Row],[Date]])</f>
        <v>2019</v>
      </c>
    </row>
    <row r="1634" spans="1:11" x14ac:dyDescent="0.35">
      <c r="A1634">
        <v>823.2</v>
      </c>
      <c r="B1634" s="24">
        <v>43568</v>
      </c>
      <c r="C1634">
        <v>1</v>
      </c>
      <c r="D1634">
        <v>120</v>
      </c>
      <c r="E1634" t="s">
        <v>97</v>
      </c>
      <c r="F1634" s="14">
        <v>5247</v>
      </c>
      <c r="G1634" t="str">
        <f>_xlfn.XLOOKUP(tbl_GL[[#This Row],[Account_key]],tbl_COA[Account_key],tbl_COA[Class],"Not Found")</f>
        <v>Liabilities and Owners Equity</v>
      </c>
      <c r="H1634" t="str">
        <f>_xlfn.XLOOKUP(tbl_GL[[#This Row],[Account_key]],tbl_COA[Account_key],tbl_COA[SubClass],"Not Found")</f>
        <v>Liabilities</v>
      </c>
      <c r="I1634" t="str">
        <f>_xlfn.XLOOKUP(tbl_GL[[#This Row],[Account_key]],tbl_COA[Account_key],tbl_COA[SubClass2],"Not Found")</f>
        <v>Current Liabilities</v>
      </c>
      <c r="J1634" t="str">
        <f>_xlfn.XLOOKUP(tbl_GL[[#This Row],[Account_key]],tbl_COA[Account_key],tbl_COA[SubAccount],,0)</f>
        <v>Accrued Expenses</v>
      </c>
      <c r="K1634">
        <f>YEAR(tbl_GL[[#This Row],[Date]])</f>
        <v>2019</v>
      </c>
    </row>
    <row r="1635" spans="1:11" x14ac:dyDescent="0.35">
      <c r="A1635">
        <v>824.1</v>
      </c>
      <c r="B1635" s="24">
        <v>43569</v>
      </c>
      <c r="C1635">
        <v>1</v>
      </c>
      <c r="D1635">
        <v>290</v>
      </c>
      <c r="E1635" t="s">
        <v>99</v>
      </c>
      <c r="F1635" s="14">
        <v>-43</v>
      </c>
      <c r="G1635" t="str">
        <f>_xlfn.XLOOKUP(tbl_GL[[#This Row],[Account_key]],tbl_COA[Account_key],tbl_COA[Class],"Not Found")</f>
        <v>Operating account</v>
      </c>
      <c r="H1635" t="str">
        <f>_xlfn.XLOOKUP(tbl_GL[[#This Row],[Account_key]],tbl_COA[Account_key],tbl_COA[SubClass],"Not Found")</f>
        <v>Operating Expenses</v>
      </c>
      <c r="I1635" t="str">
        <f>_xlfn.XLOOKUP(tbl_GL[[#This Row],[Account_key]],tbl_COA[Account_key],tbl_COA[SubClass2],"Not Found")</f>
        <v>Administration</v>
      </c>
      <c r="J1635" t="str">
        <f>_xlfn.XLOOKUP(tbl_GL[[#This Row],[Account_key]],tbl_COA[Account_key],tbl_COA[SubAccount],,0)</f>
        <v>Travel</v>
      </c>
      <c r="K1635">
        <f>YEAR(tbl_GL[[#This Row],[Date]])</f>
        <v>2019</v>
      </c>
    </row>
    <row r="1636" spans="1:11" x14ac:dyDescent="0.35">
      <c r="A1636">
        <v>824.2</v>
      </c>
      <c r="B1636" s="24">
        <v>43569</v>
      </c>
      <c r="C1636">
        <v>1</v>
      </c>
      <c r="D1636">
        <v>20</v>
      </c>
      <c r="E1636" t="s">
        <v>99</v>
      </c>
      <c r="F1636" s="14">
        <v>-43</v>
      </c>
      <c r="G1636" t="str">
        <f>_xlfn.XLOOKUP(tbl_GL[[#This Row],[Account_key]],tbl_COA[Account_key],tbl_COA[Class],"Not Found")</f>
        <v>Assets</v>
      </c>
      <c r="H1636" t="str">
        <f>_xlfn.XLOOKUP(tbl_GL[[#This Row],[Account_key]],tbl_COA[Account_key],tbl_COA[SubClass],"Not Found")</f>
        <v>Assets</v>
      </c>
      <c r="I1636" t="str">
        <f>_xlfn.XLOOKUP(tbl_GL[[#This Row],[Account_key]],tbl_COA[Account_key],tbl_COA[SubClass2],"Not Found")</f>
        <v>Current Assets</v>
      </c>
      <c r="J1636" t="str">
        <f>_xlfn.XLOOKUP(tbl_GL[[#This Row],[Account_key]],tbl_COA[Account_key],tbl_COA[SubAccount],,0)</f>
        <v>Cash in hand</v>
      </c>
      <c r="K1636">
        <f>YEAR(tbl_GL[[#This Row],[Date]])</f>
        <v>2019</v>
      </c>
    </row>
    <row r="1637" spans="1:11" x14ac:dyDescent="0.35">
      <c r="A1637">
        <v>825.1</v>
      </c>
      <c r="B1637" s="24">
        <v>43570</v>
      </c>
      <c r="C1637">
        <v>1</v>
      </c>
      <c r="D1637">
        <v>10</v>
      </c>
      <c r="E1637" t="s">
        <v>112</v>
      </c>
      <c r="F1637" s="14">
        <v>-600</v>
      </c>
      <c r="G1637" t="str">
        <f>_xlfn.XLOOKUP(tbl_GL[[#This Row],[Account_key]],tbl_COA[Account_key],tbl_COA[Class],"Not Found")</f>
        <v>Assets</v>
      </c>
      <c r="H1637" t="str">
        <f>_xlfn.XLOOKUP(tbl_GL[[#This Row],[Account_key]],tbl_COA[Account_key],tbl_COA[SubClass],"Not Found")</f>
        <v>Assets</v>
      </c>
      <c r="I1637" t="str">
        <f>_xlfn.XLOOKUP(tbl_GL[[#This Row],[Account_key]],tbl_COA[Account_key],tbl_COA[SubClass2],"Not Found")</f>
        <v>Current Assets</v>
      </c>
      <c r="J1637" t="str">
        <f>_xlfn.XLOOKUP(tbl_GL[[#This Row],[Account_key]],tbl_COA[Account_key],tbl_COA[SubAccount],,0)</f>
        <v>Cash at Bank</v>
      </c>
      <c r="K1637">
        <f>YEAR(tbl_GL[[#This Row],[Date]])</f>
        <v>2019</v>
      </c>
    </row>
    <row r="1638" spans="1:11" x14ac:dyDescent="0.35">
      <c r="A1638">
        <v>825.2</v>
      </c>
      <c r="B1638" s="24">
        <v>43570</v>
      </c>
      <c r="C1638">
        <v>1</v>
      </c>
      <c r="D1638">
        <v>121</v>
      </c>
      <c r="E1638" t="s">
        <v>112</v>
      </c>
      <c r="F1638" s="14">
        <v>-600</v>
      </c>
      <c r="G1638" t="str">
        <f>_xlfn.XLOOKUP(tbl_GL[[#This Row],[Account_key]],tbl_COA[Account_key],tbl_COA[Class],"Not Found")</f>
        <v>Liabilities and Owners Equity</v>
      </c>
      <c r="H1638" t="str">
        <f>_xlfn.XLOOKUP(tbl_GL[[#This Row],[Account_key]],tbl_COA[Account_key],tbl_COA[SubClass],"Not Found")</f>
        <v>Liabilities</v>
      </c>
      <c r="I1638" t="str">
        <f>_xlfn.XLOOKUP(tbl_GL[[#This Row],[Account_key]],tbl_COA[Account_key],tbl_COA[SubClass2],"Not Found")</f>
        <v>Current Liabilities</v>
      </c>
      <c r="J1638" t="str">
        <f>_xlfn.XLOOKUP(tbl_GL[[#This Row],[Account_key]],tbl_COA[Account_key],tbl_COA[SubAccount],,0)</f>
        <v>Interest Payable</v>
      </c>
      <c r="K1638">
        <f>YEAR(tbl_GL[[#This Row],[Date]])</f>
        <v>2019</v>
      </c>
    </row>
    <row r="1639" spans="1:11" x14ac:dyDescent="0.35">
      <c r="A1639">
        <v>826.1</v>
      </c>
      <c r="B1639" s="24">
        <v>43570</v>
      </c>
      <c r="C1639">
        <v>1</v>
      </c>
      <c r="D1639">
        <v>230</v>
      </c>
      <c r="E1639" t="s">
        <v>4</v>
      </c>
      <c r="F1639" s="14">
        <v>-2058</v>
      </c>
      <c r="G1639" t="str">
        <f>_xlfn.XLOOKUP(tbl_GL[[#This Row],[Account_key]],tbl_COA[Account_key],tbl_COA[Class],"Not Found")</f>
        <v>Trading account</v>
      </c>
      <c r="H1639" t="str">
        <f>_xlfn.XLOOKUP(tbl_GL[[#This Row],[Account_key]],tbl_COA[Account_key],tbl_COA[SubClass],"Not Found")</f>
        <v>Cost of Sales</v>
      </c>
      <c r="I1639" t="str">
        <f>_xlfn.XLOOKUP(tbl_GL[[#This Row],[Account_key]],tbl_COA[Account_key],tbl_COA[SubClass2],"Not Found")</f>
        <v>Cost of Sales</v>
      </c>
      <c r="J1639" t="str">
        <f>_xlfn.XLOOKUP(tbl_GL[[#This Row],[Account_key]],tbl_COA[Account_key],tbl_COA[SubAccount],,0)</f>
        <v>Cost of Sales</v>
      </c>
      <c r="K1639">
        <f>YEAR(tbl_GL[[#This Row],[Date]])</f>
        <v>2019</v>
      </c>
    </row>
    <row r="1640" spans="1:11" x14ac:dyDescent="0.35">
      <c r="A1640">
        <v>826.2</v>
      </c>
      <c r="B1640" s="24">
        <v>43570</v>
      </c>
      <c r="C1640">
        <v>1</v>
      </c>
      <c r="D1640">
        <v>60</v>
      </c>
      <c r="E1640" t="s">
        <v>4</v>
      </c>
      <c r="F1640" s="15">
        <v>-2058</v>
      </c>
      <c r="G1640" t="str">
        <f>_xlfn.XLOOKUP(tbl_GL[[#This Row],[Account_key]],tbl_COA[Account_key],tbl_COA[Class],"Not Found")</f>
        <v>Assets</v>
      </c>
      <c r="H1640" t="str">
        <f>_xlfn.XLOOKUP(tbl_GL[[#This Row],[Account_key]],tbl_COA[Account_key],tbl_COA[SubClass],"Not Found")</f>
        <v>Assets</v>
      </c>
      <c r="I1640" t="str">
        <f>_xlfn.XLOOKUP(tbl_GL[[#This Row],[Account_key]],tbl_COA[Account_key],tbl_COA[SubClass2],"Not Found")</f>
        <v>Current Assets</v>
      </c>
      <c r="J1640" t="str">
        <f>_xlfn.XLOOKUP(tbl_GL[[#This Row],[Account_key]],tbl_COA[Account_key],tbl_COA[SubAccount],,0)</f>
        <v>Inventory</v>
      </c>
      <c r="K1640">
        <f>YEAR(tbl_GL[[#This Row],[Date]])</f>
        <v>2019</v>
      </c>
    </row>
    <row r="1641" spans="1:11" x14ac:dyDescent="0.35">
      <c r="A1641">
        <v>827.1</v>
      </c>
      <c r="B1641" s="24">
        <v>43570</v>
      </c>
      <c r="C1641">
        <v>1</v>
      </c>
      <c r="D1641">
        <v>210</v>
      </c>
      <c r="E1641" t="s">
        <v>7</v>
      </c>
      <c r="F1641" s="15">
        <v>7080</v>
      </c>
      <c r="G1641" t="str">
        <f>_xlfn.XLOOKUP(tbl_GL[[#This Row],[Account_key]],tbl_COA[Account_key],tbl_COA[Class],"Not Found")</f>
        <v>Trading account</v>
      </c>
      <c r="H1641" t="str">
        <f>_xlfn.XLOOKUP(tbl_GL[[#This Row],[Account_key]],tbl_COA[Account_key],tbl_COA[SubClass],"Not Found")</f>
        <v>Sales</v>
      </c>
      <c r="I1641" t="str">
        <f>_xlfn.XLOOKUP(tbl_GL[[#This Row],[Account_key]],tbl_COA[Account_key],tbl_COA[SubClass2],"Not Found")</f>
        <v>Sales</v>
      </c>
      <c r="J1641" t="str">
        <f>_xlfn.XLOOKUP(tbl_GL[[#This Row],[Account_key]],tbl_COA[Account_key],tbl_COA[SubAccount],,0)</f>
        <v>Sales</v>
      </c>
      <c r="K1641">
        <f>YEAR(tbl_GL[[#This Row],[Date]])</f>
        <v>2019</v>
      </c>
    </row>
    <row r="1642" spans="1:11" x14ac:dyDescent="0.35">
      <c r="A1642">
        <v>827.2</v>
      </c>
      <c r="B1642" s="24">
        <v>43570</v>
      </c>
      <c r="C1642">
        <v>1</v>
      </c>
      <c r="D1642">
        <v>10</v>
      </c>
      <c r="E1642" s="13" t="s">
        <v>7</v>
      </c>
      <c r="F1642" s="16">
        <v>7080</v>
      </c>
      <c r="G1642" t="str">
        <f>_xlfn.XLOOKUP(tbl_GL[[#This Row],[Account_key]],tbl_COA[Account_key],tbl_COA[Class],"Not Found")</f>
        <v>Assets</v>
      </c>
      <c r="H1642" t="str">
        <f>_xlfn.XLOOKUP(tbl_GL[[#This Row],[Account_key]],tbl_COA[Account_key],tbl_COA[SubClass],"Not Found")</f>
        <v>Assets</v>
      </c>
      <c r="I1642" t="str">
        <f>_xlfn.XLOOKUP(tbl_GL[[#This Row],[Account_key]],tbl_COA[Account_key],tbl_COA[SubClass2],"Not Found")</f>
        <v>Current Assets</v>
      </c>
      <c r="J1642" t="str">
        <f>_xlfn.XLOOKUP(tbl_GL[[#This Row],[Account_key]],tbl_COA[Account_key],tbl_COA[SubAccount],,0)</f>
        <v>Cash at Bank</v>
      </c>
      <c r="K1642">
        <f>YEAR(tbl_GL[[#This Row],[Date]])</f>
        <v>2019</v>
      </c>
    </row>
    <row r="1643" spans="1:11" x14ac:dyDescent="0.35">
      <c r="A1643">
        <v>828.1</v>
      </c>
      <c r="B1643" s="24">
        <v>43570</v>
      </c>
      <c r="C1643">
        <v>1</v>
      </c>
      <c r="D1643" s="13">
        <v>230</v>
      </c>
      <c r="E1643" s="13" t="s">
        <v>4</v>
      </c>
      <c r="F1643" s="16">
        <v>-7916</v>
      </c>
      <c r="G1643" t="str">
        <f>_xlfn.XLOOKUP(tbl_GL[[#This Row],[Account_key]],tbl_COA[Account_key],tbl_COA[Class],"Not Found")</f>
        <v>Trading account</v>
      </c>
      <c r="H1643" t="str">
        <f>_xlfn.XLOOKUP(tbl_GL[[#This Row],[Account_key]],tbl_COA[Account_key],tbl_COA[SubClass],"Not Found")</f>
        <v>Cost of Sales</v>
      </c>
      <c r="I1643" t="str">
        <f>_xlfn.XLOOKUP(tbl_GL[[#This Row],[Account_key]],tbl_COA[Account_key],tbl_COA[SubClass2],"Not Found")</f>
        <v>Cost of Sales</v>
      </c>
      <c r="J1643" t="str">
        <f>_xlfn.XLOOKUP(tbl_GL[[#This Row],[Account_key]],tbl_COA[Account_key],tbl_COA[SubAccount],,0)</f>
        <v>Cost of Sales</v>
      </c>
      <c r="K1643">
        <f>YEAR(tbl_GL[[#This Row],[Date]])</f>
        <v>2019</v>
      </c>
    </row>
    <row r="1644" spans="1:11" x14ac:dyDescent="0.35">
      <c r="A1644">
        <v>828.2</v>
      </c>
      <c r="B1644" s="24">
        <v>43570</v>
      </c>
      <c r="C1644">
        <v>1</v>
      </c>
      <c r="D1644" s="13">
        <v>60</v>
      </c>
      <c r="E1644" s="13" t="s">
        <v>4</v>
      </c>
      <c r="F1644" s="16">
        <v>-7916</v>
      </c>
      <c r="G1644" t="str">
        <f>_xlfn.XLOOKUP(tbl_GL[[#This Row],[Account_key]],tbl_COA[Account_key],tbl_COA[Class],"Not Found")</f>
        <v>Assets</v>
      </c>
      <c r="H1644" t="str">
        <f>_xlfn.XLOOKUP(tbl_GL[[#This Row],[Account_key]],tbl_COA[Account_key],tbl_COA[SubClass],"Not Found")</f>
        <v>Assets</v>
      </c>
      <c r="I1644" t="str">
        <f>_xlfn.XLOOKUP(tbl_GL[[#This Row],[Account_key]],tbl_COA[Account_key],tbl_COA[SubClass2],"Not Found")</f>
        <v>Current Assets</v>
      </c>
      <c r="J1644" t="str">
        <f>_xlfn.XLOOKUP(tbl_GL[[#This Row],[Account_key]],tbl_COA[Account_key],tbl_COA[SubAccount],,0)</f>
        <v>Inventory</v>
      </c>
      <c r="K1644">
        <f>YEAR(tbl_GL[[#This Row],[Date]])</f>
        <v>2019</v>
      </c>
    </row>
    <row r="1645" spans="1:11" x14ac:dyDescent="0.35">
      <c r="A1645">
        <v>829.1</v>
      </c>
      <c r="B1645" s="24">
        <v>43570</v>
      </c>
      <c r="C1645">
        <v>1</v>
      </c>
      <c r="D1645" s="13">
        <v>210</v>
      </c>
      <c r="E1645" s="13" t="s">
        <v>8</v>
      </c>
      <c r="F1645" s="16">
        <v>28939</v>
      </c>
      <c r="G1645" t="str">
        <f>_xlfn.XLOOKUP(tbl_GL[[#This Row],[Account_key]],tbl_COA[Account_key],tbl_COA[Class],"Not Found")</f>
        <v>Trading account</v>
      </c>
      <c r="H1645" t="str">
        <f>_xlfn.XLOOKUP(tbl_GL[[#This Row],[Account_key]],tbl_COA[Account_key],tbl_COA[SubClass],"Not Found")</f>
        <v>Sales</v>
      </c>
      <c r="I1645" t="str">
        <f>_xlfn.XLOOKUP(tbl_GL[[#This Row],[Account_key]],tbl_COA[Account_key],tbl_COA[SubClass2],"Not Found")</f>
        <v>Sales</v>
      </c>
      <c r="J1645" t="str">
        <f>_xlfn.XLOOKUP(tbl_GL[[#This Row],[Account_key]],tbl_COA[Account_key],tbl_COA[SubAccount],,0)</f>
        <v>Sales</v>
      </c>
      <c r="K1645">
        <f>YEAR(tbl_GL[[#This Row],[Date]])</f>
        <v>2019</v>
      </c>
    </row>
    <row r="1646" spans="1:11" x14ac:dyDescent="0.35">
      <c r="A1646">
        <v>829.2</v>
      </c>
      <c r="B1646" s="24">
        <v>43570</v>
      </c>
      <c r="C1646">
        <v>1</v>
      </c>
      <c r="D1646" s="13">
        <v>30</v>
      </c>
      <c r="E1646" s="13" t="s">
        <v>8</v>
      </c>
      <c r="F1646" s="16">
        <v>28939</v>
      </c>
      <c r="G1646" t="str">
        <f>_xlfn.XLOOKUP(tbl_GL[[#This Row],[Account_key]],tbl_COA[Account_key],tbl_COA[Class],"Not Found")</f>
        <v>Assets</v>
      </c>
      <c r="H1646" t="str">
        <f>_xlfn.XLOOKUP(tbl_GL[[#This Row],[Account_key]],tbl_COA[Account_key],tbl_COA[SubClass],"Not Found")</f>
        <v>Assets</v>
      </c>
      <c r="I1646" t="str">
        <f>_xlfn.XLOOKUP(tbl_GL[[#This Row],[Account_key]],tbl_COA[Account_key],tbl_COA[SubClass2],"Not Found")</f>
        <v>Current Assets</v>
      </c>
      <c r="J1646" t="str">
        <f>_xlfn.XLOOKUP(tbl_GL[[#This Row],[Account_key]],tbl_COA[Account_key],tbl_COA[SubAccount],,0)</f>
        <v>Trade Receivables</v>
      </c>
      <c r="K1646">
        <f>YEAR(tbl_GL[[#This Row],[Date]])</f>
        <v>2019</v>
      </c>
    </row>
    <row r="1647" spans="1:11" x14ac:dyDescent="0.35">
      <c r="A1647">
        <v>830.1</v>
      </c>
      <c r="B1647" s="24">
        <v>43571</v>
      </c>
      <c r="C1647">
        <v>1</v>
      </c>
      <c r="D1647" s="13">
        <v>260</v>
      </c>
      <c r="E1647" s="13" t="s">
        <v>97</v>
      </c>
      <c r="F1647" s="16">
        <v>-5045</v>
      </c>
      <c r="G1647" t="str">
        <f>_xlfn.XLOOKUP(tbl_GL[[#This Row],[Account_key]],tbl_COA[Account_key],tbl_COA[Class],"Not Found")</f>
        <v>Operating account</v>
      </c>
      <c r="H1647" t="str">
        <f>_xlfn.XLOOKUP(tbl_GL[[#This Row],[Account_key]],tbl_COA[Account_key],tbl_COA[SubClass],"Not Found")</f>
        <v>Operating Expenses</v>
      </c>
      <c r="I1647" t="str">
        <f>_xlfn.XLOOKUP(tbl_GL[[#This Row],[Account_key]],tbl_COA[Account_key],tbl_COA[SubClass2],"Not Found")</f>
        <v>Marketing</v>
      </c>
      <c r="J1647" t="str">
        <f>_xlfn.XLOOKUP(tbl_GL[[#This Row],[Account_key]],tbl_COA[Account_key],tbl_COA[SubAccount],,0)</f>
        <v>Commissions</v>
      </c>
      <c r="K1647">
        <f>YEAR(tbl_GL[[#This Row],[Date]])</f>
        <v>2019</v>
      </c>
    </row>
    <row r="1648" spans="1:11" x14ac:dyDescent="0.35">
      <c r="A1648">
        <v>830.2</v>
      </c>
      <c r="B1648" s="24">
        <v>43571</v>
      </c>
      <c r="C1648">
        <v>1</v>
      </c>
      <c r="D1648" s="13">
        <v>120</v>
      </c>
      <c r="E1648" s="13" t="s">
        <v>97</v>
      </c>
      <c r="F1648" s="16">
        <v>5045</v>
      </c>
      <c r="G1648" t="str">
        <f>_xlfn.XLOOKUP(tbl_GL[[#This Row],[Account_key]],tbl_COA[Account_key],tbl_COA[Class],"Not Found")</f>
        <v>Liabilities and Owners Equity</v>
      </c>
      <c r="H1648" t="str">
        <f>_xlfn.XLOOKUP(tbl_GL[[#This Row],[Account_key]],tbl_COA[Account_key],tbl_COA[SubClass],"Not Found")</f>
        <v>Liabilities</v>
      </c>
      <c r="I1648" t="str">
        <f>_xlfn.XLOOKUP(tbl_GL[[#This Row],[Account_key]],tbl_COA[Account_key],tbl_COA[SubClass2],"Not Found")</f>
        <v>Current Liabilities</v>
      </c>
      <c r="J1648" t="str">
        <f>_xlfn.XLOOKUP(tbl_GL[[#This Row],[Account_key]],tbl_COA[Account_key],tbl_COA[SubAccount],,0)</f>
        <v>Accrued Expenses</v>
      </c>
      <c r="K1648">
        <f>YEAR(tbl_GL[[#This Row],[Date]])</f>
        <v>2019</v>
      </c>
    </row>
    <row r="1649" spans="1:11" x14ac:dyDescent="0.35">
      <c r="A1649">
        <v>831.1</v>
      </c>
      <c r="B1649" s="24">
        <v>43571</v>
      </c>
      <c r="C1649">
        <v>1</v>
      </c>
      <c r="D1649" s="13">
        <v>30</v>
      </c>
      <c r="E1649" t="s">
        <v>80</v>
      </c>
      <c r="F1649" s="16">
        <v>-23752</v>
      </c>
      <c r="G1649" t="str">
        <f>_xlfn.XLOOKUP(tbl_GL[[#This Row],[Account_key]],tbl_COA[Account_key],tbl_COA[Class],"Not Found")</f>
        <v>Assets</v>
      </c>
      <c r="H1649" t="str">
        <f>_xlfn.XLOOKUP(tbl_GL[[#This Row],[Account_key]],tbl_COA[Account_key],tbl_COA[SubClass],"Not Found")</f>
        <v>Assets</v>
      </c>
      <c r="I1649" t="str">
        <f>_xlfn.XLOOKUP(tbl_GL[[#This Row],[Account_key]],tbl_COA[Account_key],tbl_COA[SubClass2],"Not Found")</f>
        <v>Current Assets</v>
      </c>
      <c r="J1649" t="str">
        <f>_xlfn.XLOOKUP(tbl_GL[[#This Row],[Account_key]],tbl_COA[Account_key],tbl_COA[SubAccount],,0)</f>
        <v>Trade Receivables</v>
      </c>
      <c r="K1649">
        <f>YEAR(tbl_GL[[#This Row],[Date]])</f>
        <v>2019</v>
      </c>
    </row>
    <row r="1650" spans="1:11" x14ac:dyDescent="0.35">
      <c r="A1650">
        <v>831.2</v>
      </c>
      <c r="B1650" s="24">
        <v>43571</v>
      </c>
      <c r="C1650">
        <v>1</v>
      </c>
      <c r="D1650" s="13">
        <v>10</v>
      </c>
      <c r="E1650" t="s">
        <v>80</v>
      </c>
      <c r="F1650" s="16">
        <v>23752</v>
      </c>
      <c r="G1650" t="str">
        <f>_xlfn.XLOOKUP(tbl_GL[[#This Row],[Account_key]],tbl_COA[Account_key],tbl_COA[Class],"Not Found")</f>
        <v>Assets</v>
      </c>
      <c r="H1650" t="str">
        <f>_xlfn.XLOOKUP(tbl_GL[[#This Row],[Account_key]],tbl_COA[Account_key],tbl_COA[SubClass],"Not Found")</f>
        <v>Assets</v>
      </c>
      <c r="I1650" t="str">
        <f>_xlfn.XLOOKUP(tbl_GL[[#This Row],[Account_key]],tbl_COA[Account_key],tbl_COA[SubClass2],"Not Found")</f>
        <v>Current Assets</v>
      </c>
      <c r="J1650" t="str">
        <f>_xlfn.XLOOKUP(tbl_GL[[#This Row],[Account_key]],tbl_COA[Account_key],tbl_COA[SubAccount],,0)</f>
        <v>Cash at Bank</v>
      </c>
      <c r="K1650">
        <f>YEAR(tbl_GL[[#This Row],[Date]])</f>
        <v>2019</v>
      </c>
    </row>
    <row r="1651" spans="1:11" x14ac:dyDescent="0.35">
      <c r="A1651">
        <v>832.1</v>
      </c>
      <c r="B1651" s="24">
        <v>43572</v>
      </c>
      <c r="C1651">
        <v>1</v>
      </c>
      <c r="D1651" s="13">
        <v>10</v>
      </c>
      <c r="E1651" s="13" t="s">
        <v>98</v>
      </c>
      <c r="F1651" s="16">
        <v>-4144</v>
      </c>
      <c r="G1651" t="str">
        <f>_xlfn.XLOOKUP(tbl_GL[[#This Row],[Account_key]],tbl_COA[Account_key],tbl_COA[Class],"Not Found")</f>
        <v>Assets</v>
      </c>
      <c r="H1651" t="str">
        <f>_xlfn.XLOOKUP(tbl_GL[[#This Row],[Account_key]],tbl_COA[Account_key],tbl_COA[SubClass],"Not Found")</f>
        <v>Assets</v>
      </c>
      <c r="I1651" t="str">
        <f>_xlfn.XLOOKUP(tbl_GL[[#This Row],[Account_key]],tbl_COA[Account_key],tbl_COA[SubClass2],"Not Found")</f>
        <v>Current Assets</v>
      </c>
      <c r="J1651" t="str">
        <f>_xlfn.XLOOKUP(tbl_GL[[#This Row],[Account_key]],tbl_COA[Account_key],tbl_COA[SubAccount],,0)</f>
        <v>Cash at Bank</v>
      </c>
      <c r="K1651">
        <f>YEAR(tbl_GL[[#This Row],[Date]])</f>
        <v>2019</v>
      </c>
    </row>
    <row r="1652" spans="1:11" x14ac:dyDescent="0.35">
      <c r="A1652">
        <v>832.2</v>
      </c>
      <c r="B1652" s="24">
        <v>43572</v>
      </c>
      <c r="C1652">
        <v>1</v>
      </c>
      <c r="D1652" s="13">
        <v>120</v>
      </c>
      <c r="E1652" s="13" t="s">
        <v>98</v>
      </c>
      <c r="F1652" s="16">
        <v>-4144</v>
      </c>
      <c r="G1652" t="str">
        <f>_xlfn.XLOOKUP(tbl_GL[[#This Row],[Account_key]],tbl_COA[Account_key],tbl_COA[Class],"Not Found")</f>
        <v>Liabilities and Owners Equity</v>
      </c>
      <c r="H1652" t="str">
        <f>_xlfn.XLOOKUP(tbl_GL[[#This Row],[Account_key]],tbl_COA[Account_key],tbl_COA[SubClass],"Not Found")</f>
        <v>Liabilities</v>
      </c>
      <c r="I1652" t="str">
        <f>_xlfn.XLOOKUP(tbl_GL[[#This Row],[Account_key]],tbl_COA[Account_key],tbl_COA[SubClass2],"Not Found")</f>
        <v>Current Liabilities</v>
      </c>
      <c r="J1652" t="str">
        <f>_xlfn.XLOOKUP(tbl_GL[[#This Row],[Account_key]],tbl_COA[Account_key],tbl_COA[SubAccount],,0)</f>
        <v>Accrued Expenses</v>
      </c>
      <c r="K1652">
        <f>YEAR(tbl_GL[[#This Row],[Date]])</f>
        <v>2019</v>
      </c>
    </row>
    <row r="1653" spans="1:11" x14ac:dyDescent="0.35">
      <c r="A1653">
        <v>833.1</v>
      </c>
      <c r="B1653" s="24">
        <v>43572</v>
      </c>
      <c r="C1653">
        <v>1</v>
      </c>
      <c r="D1653" s="13">
        <v>10</v>
      </c>
      <c r="E1653" s="13" t="s">
        <v>84</v>
      </c>
      <c r="F1653" s="16">
        <v>-36000</v>
      </c>
      <c r="G1653" t="str">
        <f>_xlfn.XLOOKUP(tbl_GL[[#This Row],[Account_key]],tbl_COA[Account_key],tbl_COA[Class],"Not Found")</f>
        <v>Assets</v>
      </c>
      <c r="H1653" t="str">
        <f>_xlfn.XLOOKUP(tbl_GL[[#This Row],[Account_key]],tbl_COA[Account_key],tbl_COA[SubClass],"Not Found")</f>
        <v>Assets</v>
      </c>
      <c r="I1653" t="str">
        <f>_xlfn.XLOOKUP(tbl_GL[[#This Row],[Account_key]],tbl_COA[Account_key],tbl_COA[SubClass2],"Not Found")</f>
        <v>Current Assets</v>
      </c>
      <c r="J1653" t="str">
        <f>_xlfn.XLOOKUP(tbl_GL[[#This Row],[Account_key]],tbl_COA[Account_key],tbl_COA[SubAccount],,0)</f>
        <v>Cash at Bank</v>
      </c>
      <c r="K1653">
        <f>YEAR(tbl_GL[[#This Row],[Date]])</f>
        <v>2019</v>
      </c>
    </row>
    <row r="1654" spans="1:11" x14ac:dyDescent="0.35">
      <c r="A1654">
        <v>833.2</v>
      </c>
      <c r="B1654" s="24">
        <v>43572</v>
      </c>
      <c r="C1654">
        <v>1</v>
      </c>
      <c r="D1654">
        <v>110</v>
      </c>
      <c r="E1654" s="13" t="s">
        <v>84</v>
      </c>
      <c r="F1654" s="16">
        <v>-36000</v>
      </c>
      <c r="G1654" t="str">
        <f>_xlfn.XLOOKUP(tbl_GL[[#This Row],[Account_key]],tbl_COA[Account_key],tbl_COA[Class],"Not Found")</f>
        <v>Liabilities and Owners Equity</v>
      </c>
      <c r="H1654" t="str">
        <f>_xlfn.XLOOKUP(tbl_GL[[#This Row],[Account_key]],tbl_COA[Account_key],tbl_COA[SubClass],"Not Found")</f>
        <v>Liabilities</v>
      </c>
      <c r="I1654" t="str">
        <f>_xlfn.XLOOKUP(tbl_GL[[#This Row],[Account_key]],tbl_COA[Account_key],tbl_COA[SubClass2],"Not Found")</f>
        <v>Current Liabilities</v>
      </c>
      <c r="J1654" t="str">
        <f>_xlfn.XLOOKUP(tbl_GL[[#This Row],[Account_key]],tbl_COA[Account_key],tbl_COA[SubAccount],,0)</f>
        <v>Trade Payables</v>
      </c>
      <c r="K1654">
        <f>YEAR(tbl_GL[[#This Row],[Date]])</f>
        <v>2019</v>
      </c>
    </row>
    <row r="1655" spans="1:11" x14ac:dyDescent="0.35">
      <c r="A1655">
        <v>834.1</v>
      </c>
      <c r="B1655" s="24">
        <v>43576</v>
      </c>
      <c r="C1655">
        <v>1</v>
      </c>
      <c r="D1655" s="13">
        <v>230</v>
      </c>
      <c r="E1655" s="13" t="s">
        <v>4</v>
      </c>
      <c r="F1655" s="16">
        <v>-617</v>
      </c>
      <c r="G1655" t="str">
        <f>_xlfn.XLOOKUP(tbl_GL[[#This Row],[Account_key]],tbl_COA[Account_key],tbl_COA[Class],"Not Found")</f>
        <v>Trading account</v>
      </c>
      <c r="H1655" t="str">
        <f>_xlfn.XLOOKUP(tbl_GL[[#This Row],[Account_key]],tbl_COA[Account_key],tbl_COA[SubClass],"Not Found")</f>
        <v>Cost of Sales</v>
      </c>
      <c r="I1655" t="str">
        <f>_xlfn.XLOOKUP(tbl_GL[[#This Row],[Account_key]],tbl_COA[Account_key],tbl_COA[SubClass2],"Not Found")</f>
        <v>Cost of Sales</v>
      </c>
      <c r="J1655" t="str">
        <f>_xlfn.XLOOKUP(tbl_GL[[#This Row],[Account_key]],tbl_COA[Account_key],tbl_COA[SubAccount],,0)</f>
        <v>Cost of Sales</v>
      </c>
      <c r="K1655">
        <f>YEAR(tbl_GL[[#This Row],[Date]])</f>
        <v>2019</v>
      </c>
    </row>
    <row r="1656" spans="1:11" x14ac:dyDescent="0.35">
      <c r="A1656">
        <v>834.2</v>
      </c>
      <c r="B1656" s="24">
        <v>43576</v>
      </c>
      <c r="C1656">
        <v>1</v>
      </c>
      <c r="D1656" s="13">
        <v>60</v>
      </c>
      <c r="E1656" s="13" t="s">
        <v>4</v>
      </c>
      <c r="F1656" s="16">
        <v>-617</v>
      </c>
      <c r="G1656" t="str">
        <f>_xlfn.XLOOKUP(tbl_GL[[#This Row],[Account_key]],tbl_COA[Account_key],tbl_COA[Class],"Not Found")</f>
        <v>Assets</v>
      </c>
      <c r="H1656" t="str">
        <f>_xlfn.XLOOKUP(tbl_GL[[#This Row],[Account_key]],tbl_COA[Account_key],tbl_COA[SubClass],"Not Found")</f>
        <v>Assets</v>
      </c>
      <c r="I1656" t="str">
        <f>_xlfn.XLOOKUP(tbl_GL[[#This Row],[Account_key]],tbl_COA[Account_key],tbl_COA[SubClass2],"Not Found")</f>
        <v>Current Assets</v>
      </c>
      <c r="J1656" t="str">
        <f>_xlfn.XLOOKUP(tbl_GL[[#This Row],[Account_key]],tbl_COA[Account_key],tbl_COA[SubAccount],,0)</f>
        <v>Inventory</v>
      </c>
      <c r="K1656">
        <f>YEAR(tbl_GL[[#This Row],[Date]])</f>
        <v>2019</v>
      </c>
    </row>
    <row r="1657" spans="1:11" x14ac:dyDescent="0.35">
      <c r="A1657">
        <v>835.1</v>
      </c>
      <c r="B1657" s="24">
        <v>43576</v>
      </c>
      <c r="C1657">
        <v>1</v>
      </c>
      <c r="D1657" s="13">
        <v>210</v>
      </c>
      <c r="E1657" s="13" t="s">
        <v>8</v>
      </c>
      <c r="F1657" s="16">
        <v>2256</v>
      </c>
      <c r="G1657" t="str">
        <f>_xlfn.XLOOKUP(tbl_GL[[#This Row],[Account_key]],tbl_COA[Account_key],tbl_COA[Class],"Not Found")</f>
        <v>Trading account</v>
      </c>
      <c r="H1657" t="str">
        <f>_xlfn.XLOOKUP(tbl_GL[[#This Row],[Account_key]],tbl_COA[Account_key],tbl_COA[SubClass],"Not Found")</f>
        <v>Sales</v>
      </c>
      <c r="I1657" t="str">
        <f>_xlfn.XLOOKUP(tbl_GL[[#This Row],[Account_key]],tbl_COA[Account_key],tbl_COA[SubClass2],"Not Found")</f>
        <v>Sales</v>
      </c>
      <c r="J1657" t="str">
        <f>_xlfn.XLOOKUP(tbl_GL[[#This Row],[Account_key]],tbl_COA[Account_key],tbl_COA[SubAccount],,0)</f>
        <v>Sales</v>
      </c>
      <c r="K1657">
        <f>YEAR(tbl_GL[[#This Row],[Date]])</f>
        <v>2019</v>
      </c>
    </row>
    <row r="1658" spans="1:11" x14ac:dyDescent="0.35">
      <c r="A1658">
        <v>835.2</v>
      </c>
      <c r="B1658" s="24">
        <v>43576</v>
      </c>
      <c r="C1658">
        <v>1</v>
      </c>
      <c r="D1658" s="13">
        <v>30</v>
      </c>
      <c r="E1658" s="13" t="s">
        <v>8</v>
      </c>
      <c r="F1658" s="16">
        <v>2256</v>
      </c>
      <c r="G1658" t="str">
        <f>_xlfn.XLOOKUP(tbl_GL[[#This Row],[Account_key]],tbl_COA[Account_key],tbl_COA[Class],"Not Found")</f>
        <v>Assets</v>
      </c>
      <c r="H1658" t="str">
        <f>_xlfn.XLOOKUP(tbl_GL[[#This Row],[Account_key]],tbl_COA[Account_key],tbl_COA[SubClass],"Not Found")</f>
        <v>Assets</v>
      </c>
      <c r="I1658" t="str">
        <f>_xlfn.XLOOKUP(tbl_GL[[#This Row],[Account_key]],tbl_COA[Account_key],tbl_COA[SubClass2],"Not Found")</f>
        <v>Current Assets</v>
      </c>
      <c r="J1658" t="str">
        <f>_xlfn.XLOOKUP(tbl_GL[[#This Row],[Account_key]],tbl_COA[Account_key],tbl_COA[SubAccount],,0)</f>
        <v>Trade Receivables</v>
      </c>
      <c r="K1658">
        <f>YEAR(tbl_GL[[#This Row],[Date]])</f>
        <v>2019</v>
      </c>
    </row>
    <row r="1659" spans="1:11" x14ac:dyDescent="0.35">
      <c r="A1659">
        <v>836.1</v>
      </c>
      <c r="B1659" s="24">
        <v>43576</v>
      </c>
      <c r="C1659">
        <v>1</v>
      </c>
      <c r="D1659" s="13">
        <v>300</v>
      </c>
      <c r="E1659" s="13" t="s">
        <v>97</v>
      </c>
      <c r="F1659" s="16">
        <v>-4795</v>
      </c>
      <c r="G1659" t="str">
        <f>_xlfn.XLOOKUP(tbl_GL[[#This Row],[Account_key]],tbl_COA[Account_key],tbl_COA[Class],"Not Found")</f>
        <v>Operating account</v>
      </c>
      <c r="H1659" t="str">
        <f>_xlfn.XLOOKUP(tbl_GL[[#This Row],[Account_key]],tbl_COA[Account_key],tbl_COA[SubClass],"Not Found")</f>
        <v>Operating Expenses</v>
      </c>
      <c r="I1659" t="str">
        <f>_xlfn.XLOOKUP(tbl_GL[[#This Row],[Account_key]],tbl_COA[Account_key],tbl_COA[SubClass2],"Not Found")</f>
        <v>Administration</v>
      </c>
      <c r="J1659" t="str">
        <f>_xlfn.XLOOKUP(tbl_GL[[#This Row],[Account_key]],tbl_COA[Account_key],tbl_COA[SubAccount],,0)</f>
        <v>Entertainment</v>
      </c>
      <c r="K1659">
        <f>YEAR(tbl_GL[[#This Row],[Date]])</f>
        <v>2019</v>
      </c>
    </row>
    <row r="1660" spans="1:11" x14ac:dyDescent="0.35">
      <c r="A1660">
        <v>836.2</v>
      </c>
      <c r="B1660" s="24">
        <v>43576</v>
      </c>
      <c r="C1660">
        <v>1</v>
      </c>
      <c r="D1660" s="13">
        <v>120</v>
      </c>
      <c r="E1660" s="13" t="s">
        <v>97</v>
      </c>
      <c r="F1660" s="16">
        <v>4795</v>
      </c>
      <c r="G1660" t="str">
        <f>_xlfn.XLOOKUP(tbl_GL[[#This Row],[Account_key]],tbl_COA[Account_key],tbl_COA[Class],"Not Found")</f>
        <v>Liabilities and Owners Equity</v>
      </c>
      <c r="H1660" t="str">
        <f>_xlfn.XLOOKUP(tbl_GL[[#This Row],[Account_key]],tbl_COA[Account_key],tbl_COA[SubClass],"Not Found")</f>
        <v>Liabilities</v>
      </c>
      <c r="I1660" t="str">
        <f>_xlfn.XLOOKUP(tbl_GL[[#This Row],[Account_key]],tbl_COA[Account_key],tbl_COA[SubClass2],"Not Found")</f>
        <v>Current Liabilities</v>
      </c>
      <c r="J1660" t="str">
        <f>_xlfn.XLOOKUP(tbl_GL[[#This Row],[Account_key]],tbl_COA[Account_key],tbl_COA[SubAccount],,0)</f>
        <v>Accrued Expenses</v>
      </c>
      <c r="K1660">
        <f>YEAR(tbl_GL[[#This Row],[Date]])</f>
        <v>2019</v>
      </c>
    </row>
    <row r="1661" spans="1:11" x14ac:dyDescent="0.35">
      <c r="A1661">
        <v>837.1</v>
      </c>
      <c r="B1661" s="24">
        <v>43577</v>
      </c>
      <c r="C1661">
        <v>1</v>
      </c>
      <c r="D1661" s="13">
        <v>220</v>
      </c>
      <c r="E1661" s="13" t="s">
        <v>81</v>
      </c>
      <c r="F1661" s="16">
        <v>-3956</v>
      </c>
      <c r="G1661" t="str">
        <f>_xlfn.XLOOKUP(tbl_GL[[#This Row],[Account_key]],tbl_COA[Account_key],tbl_COA[Class],"Not Found")</f>
        <v>Trading account</v>
      </c>
      <c r="H1661" t="str">
        <f>_xlfn.XLOOKUP(tbl_GL[[#This Row],[Account_key]],tbl_COA[Account_key],tbl_COA[SubClass],"Not Found")</f>
        <v>Sales</v>
      </c>
      <c r="I1661" t="str">
        <f>_xlfn.XLOOKUP(tbl_GL[[#This Row],[Account_key]],tbl_COA[Account_key],tbl_COA[SubClass2],"Not Found")</f>
        <v>Sales</v>
      </c>
      <c r="J1661" t="str">
        <f>_xlfn.XLOOKUP(tbl_GL[[#This Row],[Account_key]],tbl_COA[Account_key],tbl_COA[SubAccount],,0)</f>
        <v>Sales Return</v>
      </c>
      <c r="K1661">
        <f>YEAR(tbl_GL[[#This Row],[Date]])</f>
        <v>2019</v>
      </c>
    </row>
    <row r="1662" spans="1:11" x14ac:dyDescent="0.35">
      <c r="A1662">
        <v>837.2</v>
      </c>
      <c r="B1662" s="24">
        <v>43577</v>
      </c>
      <c r="C1662">
        <v>1</v>
      </c>
      <c r="D1662" s="13">
        <v>20</v>
      </c>
      <c r="E1662" s="13" t="s">
        <v>81</v>
      </c>
      <c r="F1662" s="16">
        <v>-3956</v>
      </c>
      <c r="G1662" t="str">
        <f>_xlfn.XLOOKUP(tbl_GL[[#This Row],[Account_key]],tbl_COA[Account_key],tbl_COA[Class],"Not Found")</f>
        <v>Assets</v>
      </c>
      <c r="H1662" t="str">
        <f>_xlfn.XLOOKUP(tbl_GL[[#This Row],[Account_key]],tbl_COA[Account_key],tbl_COA[SubClass],"Not Found")</f>
        <v>Assets</v>
      </c>
      <c r="I1662" t="str">
        <f>_xlfn.XLOOKUP(tbl_GL[[#This Row],[Account_key]],tbl_COA[Account_key],tbl_COA[SubClass2],"Not Found")</f>
        <v>Current Assets</v>
      </c>
      <c r="J1662" t="str">
        <f>_xlfn.XLOOKUP(tbl_GL[[#This Row],[Account_key]],tbl_COA[Account_key],tbl_COA[SubAccount],,0)</f>
        <v>Cash in hand</v>
      </c>
      <c r="K1662">
        <f>YEAR(tbl_GL[[#This Row],[Date]])</f>
        <v>2019</v>
      </c>
    </row>
    <row r="1663" spans="1:11" x14ac:dyDescent="0.35">
      <c r="A1663">
        <v>838.1</v>
      </c>
      <c r="B1663" s="24">
        <v>43577</v>
      </c>
      <c r="C1663">
        <v>1</v>
      </c>
      <c r="D1663" s="13">
        <v>10</v>
      </c>
      <c r="E1663" s="13" t="s">
        <v>98</v>
      </c>
      <c r="F1663" s="16">
        <v>-3999</v>
      </c>
      <c r="G1663" t="str">
        <f>_xlfn.XLOOKUP(tbl_GL[[#This Row],[Account_key]],tbl_COA[Account_key],tbl_COA[Class],"Not Found")</f>
        <v>Assets</v>
      </c>
      <c r="H1663" t="str">
        <f>_xlfn.XLOOKUP(tbl_GL[[#This Row],[Account_key]],tbl_COA[Account_key],tbl_COA[SubClass],"Not Found")</f>
        <v>Assets</v>
      </c>
      <c r="I1663" t="str">
        <f>_xlfn.XLOOKUP(tbl_GL[[#This Row],[Account_key]],tbl_COA[Account_key],tbl_COA[SubClass2],"Not Found")</f>
        <v>Current Assets</v>
      </c>
      <c r="J1663" t="str">
        <f>_xlfn.XLOOKUP(tbl_GL[[#This Row],[Account_key]],tbl_COA[Account_key],tbl_COA[SubAccount],,0)</f>
        <v>Cash at Bank</v>
      </c>
      <c r="K1663">
        <f>YEAR(tbl_GL[[#This Row],[Date]])</f>
        <v>2019</v>
      </c>
    </row>
    <row r="1664" spans="1:11" x14ac:dyDescent="0.35">
      <c r="A1664">
        <v>838.2</v>
      </c>
      <c r="B1664" s="24">
        <v>43577</v>
      </c>
      <c r="C1664">
        <v>1</v>
      </c>
      <c r="D1664" s="13">
        <v>120</v>
      </c>
      <c r="E1664" s="13" t="s">
        <v>98</v>
      </c>
      <c r="F1664" s="16">
        <v>-3999</v>
      </c>
      <c r="G1664" t="str">
        <f>_xlfn.XLOOKUP(tbl_GL[[#This Row],[Account_key]],tbl_COA[Account_key],tbl_COA[Class],"Not Found")</f>
        <v>Liabilities and Owners Equity</v>
      </c>
      <c r="H1664" t="str">
        <f>_xlfn.XLOOKUP(tbl_GL[[#This Row],[Account_key]],tbl_COA[Account_key],tbl_COA[SubClass],"Not Found")</f>
        <v>Liabilities</v>
      </c>
      <c r="I1664" t="str">
        <f>_xlfn.XLOOKUP(tbl_GL[[#This Row],[Account_key]],tbl_COA[Account_key],tbl_COA[SubClass2],"Not Found")</f>
        <v>Current Liabilities</v>
      </c>
      <c r="J1664" t="str">
        <f>_xlfn.XLOOKUP(tbl_GL[[#This Row],[Account_key]],tbl_COA[Account_key],tbl_COA[SubAccount],,0)</f>
        <v>Accrued Expenses</v>
      </c>
      <c r="K1664">
        <f>YEAR(tbl_GL[[#This Row],[Date]])</f>
        <v>2019</v>
      </c>
    </row>
    <row r="1665" spans="1:11" x14ac:dyDescent="0.35">
      <c r="A1665">
        <v>839.1</v>
      </c>
      <c r="B1665" s="24">
        <v>43577</v>
      </c>
      <c r="C1665">
        <v>1</v>
      </c>
      <c r="D1665" s="13">
        <v>220</v>
      </c>
      <c r="E1665" s="13" t="s">
        <v>81</v>
      </c>
      <c r="F1665" s="16">
        <v>-4155</v>
      </c>
      <c r="G1665" t="str">
        <f>_xlfn.XLOOKUP(tbl_GL[[#This Row],[Account_key]],tbl_COA[Account_key],tbl_COA[Class],"Not Found")</f>
        <v>Trading account</v>
      </c>
      <c r="H1665" t="str">
        <f>_xlfn.XLOOKUP(tbl_GL[[#This Row],[Account_key]],tbl_COA[Account_key],tbl_COA[SubClass],"Not Found")</f>
        <v>Sales</v>
      </c>
      <c r="I1665" t="str">
        <f>_xlfn.XLOOKUP(tbl_GL[[#This Row],[Account_key]],tbl_COA[Account_key],tbl_COA[SubClass2],"Not Found")</f>
        <v>Sales</v>
      </c>
      <c r="J1665" t="str">
        <f>_xlfn.XLOOKUP(tbl_GL[[#This Row],[Account_key]],tbl_COA[Account_key],tbl_COA[SubAccount],,0)</f>
        <v>Sales Return</v>
      </c>
      <c r="K1665">
        <f>YEAR(tbl_GL[[#This Row],[Date]])</f>
        <v>2019</v>
      </c>
    </row>
    <row r="1666" spans="1:11" x14ac:dyDescent="0.35">
      <c r="A1666">
        <v>839.2</v>
      </c>
      <c r="B1666" s="24">
        <v>43577</v>
      </c>
      <c r="C1666">
        <v>1</v>
      </c>
      <c r="D1666" s="13">
        <v>20</v>
      </c>
      <c r="E1666" s="13" t="s">
        <v>81</v>
      </c>
      <c r="F1666" s="16">
        <v>-4155</v>
      </c>
      <c r="G1666" t="str">
        <f>_xlfn.XLOOKUP(tbl_GL[[#This Row],[Account_key]],tbl_COA[Account_key],tbl_COA[Class],"Not Found")</f>
        <v>Assets</v>
      </c>
      <c r="H1666" t="str">
        <f>_xlfn.XLOOKUP(tbl_GL[[#This Row],[Account_key]],tbl_COA[Account_key],tbl_COA[SubClass],"Not Found")</f>
        <v>Assets</v>
      </c>
      <c r="I1666" t="str">
        <f>_xlfn.XLOOKUP(tbl_GL[[#This Row],[Account_key]],tbl_COA[Account_key],tbl_COA[SubClass2],"Not Found")</f>
        <v>Current Assets</v>
      </c>
      <c r="J1666" t="str">
        <f>_xlfn.XLOOKUP(tbl_GL[[#This Row],[Account_key]],tbl_COA[Account_key],tbl_COA[SubAccount],,0)</f>
        <v>Cash in hand</v>
      </c>
      <c r="K1666">
        <f>YEAR(tbl_GL[[#This Row],[Date]])</f>
        <v>2019</v>
      </c>
    </row>
    <row r="1667" spans="1:11" x14ac:dyDescent="0.35">
      <c r="A1667">
        <v>840.1</v>
      </c>
      <c r="B1667" s="24">
        <v>43577</v>
      </c>
      <c r="C1667">
        <v>1</v>
      </c>
      <c r="D1667" s="13">
        <v>10</v>
      </c>
      <c r="E1667" s="13" t="s">
        <v>98</v>
      </c>
      <c r="F1667" s="16">
        <v>-5031</v>
      </c>
      <c r="G1667" t="str">
        <f>_xlfn.XLOOKUP(tbl_GL[[#This Row],[Account_key]],tbl_COA[Account_key],tbl_COA[Class],"Not Found")</f>
        <v>Assets</v>
      </c>
      <c r="H1667" t="str">
        <f>_xlfn.XLOOKUP(tbl_GL[[#This Row],[Account_key]],tbl_COA[Account_key],tbl_COA[SubClass],"Not Found")</f>
        <v>Assets</v>
      </c>
      <c r="I1667" t="str">
        <f>_xlfn.XLOOKUP(tbl_GL[[#This Row],[Account_key]],tbl_COA[Account_key],tbl_COA[SubClass2],"Not Found")</f>
        <v>Current Assets</v>
      </c>
      <c r="J1667" t="str">
        <f>_xlfn.XLOOKUP(tbl_GL[[#This Row],[Account_key]],tbl_COA[Account_key],tbl_COA[SubAccount],,0)</f>
        <v>Cash at Bank</v>
      </c>
      <c r="K1667">
        <f>YEAR(tbl_GL[[#This Row],[Date]])</f>
        <v>2019</v>
      </c>
    </row>
    <row r="1668" spans="1:11" x14ac:dyDescent="0.35">
      <c r="A1668">
        <v>840.2</v>
      </c>
      <c r="B1668" s="24">
        <v>43577</v>
      </c>
      <c r="C1668">
        <v>1</v>
      </c>
      <c r="D1668" s="13">
        <v>120</v>
      </c>
      <c r="E1668" s="13" t="s">
        <v>98</v>
      </c>
      <c r="F1668" s="16">
        <v>-5031</v>
      </c>
      <c r="G1668" t="str">
        <f>_xlfn.XLOOKUP(tbl_GL[[#This Row],[Account_key]],tbl_COA[Account_key],tbl_COA[Class],"Not Found")</f>
        <v>Liabilities and Owners Equity</v>
      </c>
      <c r="H1668" t="str">
        <f>_xlfn.XLOOKUP(tbl_GL[[#This Row],[Account_key]],tbl_COA[Account_key],tbl_COA[SubClass],"Not Found")</f>
        <v>Liabilities</v>
      </c>
      <c r="I1668" t="str">
        <f>_xlfn.XLOOKUP(tbl_GL[[#This Row],[Account_key]],tbl_COA[Account_key],tbl_COA[SubClass2],"Not Found")</f>
        <v>Current Liabilities</v>
      </c>
      <c r="J1668" t="str">
        <f>_xlfn.XLOOKUP(tbl_GL[[#This Row],[Account_key]],tbl_COA[Account_key],tbl_COA[SubAccount],,0)</f>
        <v>Accrued Expenses</v>
      </c>
      <c r="K1668">
        <f>YEAR(tbl_GL[[#This Row],[Date]])</f>
        <v>2019</v>
      </c>
    </row>
    <row r="1669" spans="1:11" x14ac:dyDescent="0.35">
      <c r="A1669">
        <v>841.1</v>
      </c>
      <c r="B1669" s="24">
        <v>43578</v>
      </c>
      <c r="C1669">
        <v>1</v>
      </c>
      <c r="D1669" s="13">
        <v>230</v>
      </c>
      <c r="E1669" s="13" t="s">
        <v>4</v>
      </c>
      <c r="F1669" s="16">
        <v>-1380</v>
      </c>
      <c r="G1669" t="str">
        <f>_xlfn.XLOOKUP(tbl_GL[[#This Row],[Account_key]],tbl_COA[Account_key],tbl_COA[Class],"Not Found")</f>
        <v>Trading account</v>
      </c>
      <c r="H1669" t="str">
        <f>_xlfn.XLOOKUP(tbl_GL[[#This Row],[Account_key]],tbl_COA[Account_key],tbl_COA[SubClass],"Not Found")</f>
        <v>Cost of Sales</v>
      </c>
      <c r="I1669" t="str">
        <f>_xlfn.XLOOKUP(tbl_GL[[#This Row],[Account_key]],tbl_COA[Account_key],tbl_COA[SubClass2],"Not Found")</f>
        <v>Cost of Sales</v>
      </c>
      <c r="J1669" t="str">
        <f>_xlfn.XLOOKUP(tbl_GL[[#This Row],[Account_key]],tbl_COA[Account_key],tbl_COA[SubAccount],,0)</f>
        <v>Cost of Sales</v>
      </c>
      <c r="K1669">
        <f>YEAR(tbl_GL[[#This Row],[Date]])</f>
        <v>2019</v>
      </c>
    </row>
    <row r="1670" spans="1:11" x14ac:dyDescent="0.35">
      <c r="A1670">
        <v>841.2</v>
      </c>
      <c r="B1670" s="24">
        <v>43578</v>
      </c>
      <c r="C1670">
        <v>1</v>
      </c>
      <c r="D1670" s="13">
        <v>60</v>
      </c>
      <c r="E1670" s="13" t="s">
        <v>4</v>
      </c>
      <c r="F1670" s="14">
        <v>-1380</v>
      </c>
      <c r="G1670" t="str">
        <f>_xlfn.XLOOKUP(tbl_GL[[#This Row],[Account_key]],tbl_COA[Account_key],tbl_COA[Class],"Not Found")</f>
        <v>Assets</v>
      </c>
      <c r="H1670" t="str">
        <f>_xlfn.XLOOKUP(tbl_GL[[#This Row],[Account_key]],tbl_COA[Account_key],tbl_COA[SubClass],"Not Found")</f>
        <v>Assets</v>
      </c>
      <c r="I1670" t="str">
        <f>_xlfn.XLOOKUP(tbl_GL[[#This Row],[Account_key]],tbl_COA[Account_key],tbl_COA[SubClass2],"Not Found")</f>
        <v>Current Assets</v>
      </c>
      <c r="J1670" t="str">
        <f>_xlfn.XLOOKUP(tbl_GL[[#This Row],[Account_key]],tbl_COA[Account_key],tbl_COA[SubAccount],,0)</f>
        <v>Inventory</v>
      </c>
      <c r="K1670">
        <f>YEAR(tbl_GL[[#This Row],[Date]])</f>
        <v>2019</v>
      </c>
    </row>
    <row r="1671" spans="1:11" x14ac:dyDescent="0.35">
      <c r="A1671">
        <v>842.1</v>
      </c>
      <c r="B1671" s="24">
        <v>43578</v>
      </c>
      <c r="C1671">
        <v>1</v>
      </c>
      <c r="D1671" s="13">
        <v>210</v>
      </c>
      <c r="E1671" s="13" t="s">
        <v>8</v>
      </c>
      <c r="F1671" s="14">
        <v>5046</v>
      </c>
      <c r="G1671" t="str">
        <f>_xlfn.XLOOKUP(tbl_GL[[#This Row],[Account_key]],tbl_COA[Account_key],tbl_COA[Class],"Not Found")</f>
        <v>Trading account</v>
      </c>
      <c r="H1671" t="str">
        <f>_xlfn.XLOOKUP(tbl_GL[[#This Row],[Account_key]],tbl_COA[Account_key],tbl_COA[SubClass],"Not Found")</f>
        <v>Sales</v>
      </c>
      <c r="I1671" t="str">
        <f>_xlfn.XLOOKUP(tbl_GL[[#This Row],[Account_key]],tbl_COA[Account_key],tbl_COA[SubClass2],"Not Found")</f>
        <v>Sales</v>
      </c>
      <c r="J1671" t="str">
        <f>_xlfn.XLOOKUP(tbl_GL[[#This Row],[Account_key]],tbl_COA[Account_key],tbl_COA[SubAccount],,0)</f>
        <v>Sales</v>
      </c>
      <c r="K1671">
        <f>YEAR(tbl_GL[[#This Row],[Date]])</f>
        <v>2019</v>
      </c>
    </row>
    <row r="1672" spans="1:11" x14ac:dyDescent="0.35">
      <c r="A1672">
        <v>842.2</v>
      </c>
      <c r="B1672" s="24">
        <v>43578</v>
      </c>
      <c r="C1672">
        <v>1</v>
      </c>
      <c r="D1672" s="13">
        <v>30</v>
      </c>
      <c r="E1672" s="13" t="s">
        <v>8</v>
      </c>
      <c r="F1672" s="16">
        <v>5046</v>
      </c>
      <c r="G1672" t="str">
        <f>_xlfn.XLOOKUP(tbl_GL[[#This Row],[Account_key]],tbl_COA[Account_key],tbl_COA[Class],"Not Found")</f>
        <v>Assets</v>
      </c>
      <c r="H1672" t="str">
        <f>_xlfn.XLOOKUP(tbl_GL[[#This Row],[Account_key]],tbl_COA[Account_key],tbl_COA[SubClass],"Not Found")</f>
        <v>Assets</v>
      </c>
      <c r="I1672" t="str">
        <f>_xlfn.XLOOKUP(tbl_GL[[#This Row],[Account_key]],tbl_COA[Account_key],tbl_COA[SubClass2],"Not Found")</f>
        <v>Current Assets</v>
      </c>
      <c r="J1672" t="str">
        <f>_xlfn.XLOOKUP(tbl_GL[[#This Row],[Account_key]],tbl_COA[Account_key],tbl_COA[SubAccount],,0)</f>
        <v>Trade Receivables</v>
      </c>
      <c r="K1672">
        <f>YEAR(tbl_GL[[#This Row],[Date]])</f>
        <v>2019</v>
      </c>
    </row>
    <row r="1673" spans="1:11" x14ac:dyDescent="0.35">
      <c r="A1673">
        <v>843.1</v>
      </c>
      <c r="B1673" s="24">
        <v>43579</v>
      </c>
      <c r="C1673">
        <v>1</v>
      </c>
      <c r="D1673" s="13">
        <v>10</v>
      </c>
      <c r="E1673" s="13" t="s">
        <v>98</v>
      </c>
      <c r="F1673" s="16">
        <v>-4890</v>
      </c>
      <c r="G1673" t="str">
        <f>_xlfn.XLOOKUP(tbl_GL[[#This Row],[Account_key]],tbl_COA[Account_key],tbl_COA[Class],"Not Found")</f>
        <v>Assets</v>
      </c>
      <c r="H1673" t="str">
        <f>_xlfn.XLOOKUP(tbl_GL[[#This Row],[Account_key]],tbl_COA[Account_key],tbl_COA[SubClass],"Not Found")</f>
        <v>Assets</v>
      </c>
      <c r="I1673" t="str">
        <f>_xlfn.XLOOKUP(tbl_GL[[#This Row],[Account_key]],tbl_COA[Account_key],tbl_COA[SubClass2],"Not Found")</f>
        <v>Current Assets</v>
      </c>
      <c r="J1673" t="str">
        <f>_xlfn.XLOOKUP(tbl_GL[[#This Row],[Account_key]],tbl_COA[Account_key],tbl_COA[SubAccount],,0)</f>
        <v>Cash at Bank</v>
      </c>
      <c r="K1673">
        <f>YEAR(tbl_GL[[#This Row],[Date]])</f>
        <v>2019</v>
      </c>
    </row>
    <row r="1674" spans="1:11" x14ac:dyDescent="0.35">
      <c r="A1674">
        <v>843.2</v>
      </c>
      <c r="B1674" s="24">
        <v>43579</v>
      </c>
      <c r="C1674">
        <v>1</v>
      </c>
      <c r="D1674" s="13">
        <v>120</v>
      </c>
      <c r="E1674" s="13" t="s">
        <v>98</v>
      </c>
      <c r="F1674" s="16">
        <v>-4890</v>
      </c>
      <c r="G1674" t="str">
        <f>_xlfn.XLOOKUP(tbl_GL[[#This Row],[Account_key]],tbl_COA[Account_key],tbl_COA[Class],"Not Found")</f>
        <v>Liabilities and Owners Equity</v>
      </c>
      <c r="H1674" t="str">
        <f>_xlfn.XLOOKUP(tbl_GL[[#This Row],[Account_key]],tbl_COA[Account_key],tbl_COA[SubClass],"Not Found")</f>
        <v>Liabilities</v>
      </c>
      <c r="I1674" t="str">
        <f>_xlfn.XLOOKUP(tbl_GL[[#This Row],[Account_key]],tbl_COA[Account_key],tbl_COA[SubClass2],"Not Found")</f>
        <v>Current Liabilities</v>
      </c>
      <c r="J1674" t="str">
        <f>_xlfn.XLOOKUP(tbl_GL[[#This Row],[Account_key]],tbl_COA[Account_key],tbl_COA[SubAccount],,0)</f>
        <v>Accrued Expenses</v>
      </c>
      <c r="K1674">
        <f>YEAR(tbl_GL[[#This Row],[Date]])</f>
        <v>2019</v>
      </c>
    </row>
    <row r="1675" spans="1:11" x14ac:dyDescent="0.35">
      <c r="A1675">
        <v>844.1</v>
      </c>
      <c r="B1675" s="24">
        <v>43579</v>
      </c>
      <c r="C1675">
        <v>1</v>
      </c>
      <c r="D1675" s="13">
        <v>30</v>
      </c>
      <c r="E1675" t="s">
        <v>80</v>
      </c>
      <c r="F1675" s="16">
        <v>-29983</v>
      </c>
      <c r="G1675" t="str">
        <f>_xlfn.XLOOKUP(tbl_GL[[#This Row],[Account_key]],tbl_COA[Account_key],tbl_COA[Class],"Not Found")</f>
        <v>Assets</v>
      </c>
      <c r="H1675" t="str">
        <f>_xlfn.XLOOKUP(tbl_GL[[#This Row],[Account_key]],tbl_COA[Account_key],tbl_COA[SubClass],"Not Found")</f>
        <v>Assets</v>
      </c>
      <c r="I1675" t="str">
        <f>_xlfn.XLOOKUP(tbl_GL[[#This Row],[Account_key]],tbl_COA[Account_key],tbl_COA[SubClass2],"Not Found")</f>
        <v>Current Assets</v>
      </c>
      <c r="J1675" t="str">
        <f>_xlfn.XLOOKUP(tbl_GL[[#This Row],[Account_key]],tbl_COA[Account_key],tbl_COA[SubAccount],,0)</f>
        <v>Trade Receivables</v>
      </c>
      <c r="K1675">
        <f>YEAR(tbl_GL[[#This Row],[Date]])</f>
        <v>2019</v>
      </c>
    </row>
    <row r="1676" spans="1:11" x14ac:dyDescent="0.35">
      <c r="A1676">
        <v>844.2</v>
      </c>
      <c r="B1676" s="24">
        <v>43579</v>
      </c>
      <c r="C1676">
        <v>1</v>
      </c>
      <c r="D1676" s="13">
        <v>10</v>
      </c>
      <c r="E1676" t="s">
        <v>80</v>
      </c>
      <c r="F1676" s="16">
        <v>29983</v>
      </c>
      <c r="G1676" t="str">
        <f>_xlfn.XLOOKUP(tbl_GL[[#This Row],[Account_key]],tbl_COA[Account_key],tbl_COA[Class],"Not Found")</f>
        <v>Assets</v>
      </c>
      <c r="H1676" t="str">
        <f>_xlfn.XLOOKUP(tbl_GL[[#This Row],[Account_key]],tbl_COA[Account_key],tbl_COA[SubClass],"Not Found")</f>
        <v>Assets</v>
      </c>
      <c r="I1676" t="str">
        <f>_xlfn.XLOOKUP(tbl_GL[[#This Row],[Account_key]],tbl_COA[Account_key],tbl_COA[SubClass2],"Not Found")</f>
        <v>Current Assets</v>
      </c>
      <c r="J1676" t="str">
        <f>_xlfn.XLOOKUP(tbl_GL[[#This Row],[Account_key]],tbl_COA[Account_key],tbl_COA[SubAccount],,0)</f>
        <v>Cash at Bank</v>
      </c>
      <c r="K1676">
        <f>YEAR(tbl_GL[[#This Row],[Date]])</f>
        <v>2019</v>
      </c>
    </row>
    <row r="1677" spans="1:11" x14ac:dyDescent="0.35">
      <c r="A1677">
        <v>845.1</v>
      </c>
      <c r="B1677" s="24">
        <v>43580</v>
      </c>
      <c r="C1677">
        <v>1</v>
      </c>
      <c r="D1677" s="13">
        <v>230</v>
      </c>
      <c r="E1677" s="13" t="s">
        <v>4</v>
      </c>
      <c r="F1677" s="16">
        <v>-2051</v>
      </c>
      <c r="G1677" t="str">
        <f>_xlfn.XLOOKUP(tbl_GL[[#This Row],[Account_key]],tbl_COA[Account_key],tbl_COA[Class],"Not Found")</f>
        <v>Trading account</v>
      </c>
      <c r="H1677" t="str">
        <f>_xlfn.XLOOKUP(tbl_GL[[#This Row],[Account_key]],tbl_COA[Account_key],tbl_COA[SubClass],"Not Found")</f>
        <v>Cost of Sales</v>
      </c>
      <c r="I1677" t="str">
        <f>_xlfn.XLOOKUP(tbl_GL[[#This Row],[Account_key]],tbl_COA[Account_key],tbl_COA[SubClass2],"Not Found")</f>
        <v>Cost of Sales</v>
      </c>
      <c r="J1677" t="str">
        <f>_xlfn.XLOOKUP(tbl_GL[[#This Row],[Account_key]],tbl_COA[Account_key],tbl_COA[SubAccount],,0)</f>
        <v>Cost of Sales</v>
      </c>
      <c r="K1677">
        <f>YEAR(tbl_GL[[#This Row],[Date]])</f>
        <v>2019</v>
      </c>
    </row>
    <row r="1678" spans="1:11" x14ac:dyDescent="0.35">
      <c r="A1678">
        <v>845.2</v>
      </c>
      <c r="B1678" s="24">
        <v>43580</v>
      </c>
      <c r="C1678">
        <v>1</v>
      </c>
      <c r="D1678" s="13">
        <v>60</v>
      </c>
      <c r="E1678" t="s">
        <v>4</v>
      </c>
      <c r="F1678" s="16">
        <v>-2051</v>
      </c>
      <c r="G1678" t="str">
        <f>_xlfn.XLOOKUP(tbl_GL[[#This Row],[Account_key]],tbl_COA[Account_key],tbl_COA[Class],"Not Found")</f>
        <v>Assets</v>
      </c>
      <c r="H1678" t="str">
        <f>_xlfn.XLOOKUP(tbl_GL[[#This Row],[Account_key]],tbl_COA[Account_key],tbl_COA[SubClass],"Not Found")</f>
        <v>Assets</v>
      </c>
      <c r="I1678" t="str">
        <f>_xlfn.XLOOKUP(tbl_GL[[#This Row],[Account_key]],tbl_COA[Account_key],tbl_COA[SubClass2],"Not Found")</f>
        <v>Current Assets</v>
      </c>
      <c r="J1678" t="str">
        <f>_xlfn.XLOOKUP(tbl_GL[[#This Row],[Account_key]],tbl_COA[Account_key],tbl_COA[SubAccount],,0)</f>
        <v>Inventory</v>
      </c>
      <c r="K1678">
        <f>YEAR(tbl_GL[[#This Row],[Date]])</f>
        <v>2019</v>
      </c>
    </row>
    <row r="1679" spans="1:11" x14ac:dyDescent="0.35">
      <c r="A1679">
        <v>846.1</v>
      </c>
      <c r="B1679" s="24">
        <v>43580</v>
      </c>
      <c r="C1679">
        <v>1</v>
      </c>
      <c r="D1679">
        <v>210</v>
      </c>
      <c r="E1679" t="s">
        <v>7</v>
      </c>
      <c r="F1679" s="14">
        <v>7054</v>
      </c>
      <c r="G1679" t="str">
        <f>_xlfn.XLOOKUP(tbl_GL[[#This Row],[Account_key]],tbl_COA[Account_key],tbl_COA[Class],"Not Found")</f>
        <v>Trading account</v>
      </c>
      <c r="H1679" t="str">
        <f>_xlfn.XLOOKUP(tbl_GL[[#This Row],[Account_key]],tbl_COA[Account_key],tbl_COA[SubClass],"Not Found")</f>
        <v>Sales</v>
      </c>
      <c r="I1679" t="str">
        <f>_xlfn.XLOOKUP(tbl_GL[[#This Row],[Account_key]],tbl_COA[Account_key],tbl_COA[SubClass2],"Not Found")</f>
        <v>Sales</v>
      </c>
      <c r="J1679" t="str">
        <f>_xlfn.XLOOKUP(tbl_GL[[#This Row],[Account_key]],tbl_COA[Account_key],tbl_COA[SubAccount],,0)</f>
        <v>Sales</v>
      </c>
      <c r="K1679">
        <f>YEAR(tbl_GL[[#This Row],[Date]])</f>
        <v>2019</v>
      </c>
    </row>
    <row r="1680" spans="1:11" x14ac:dyDescent="0.35">
      <c r="A1680">
        <v>846.2</v>
      </c>
      <c r="B1680" s="24">
        <v>43580</v>
      </c>
      <c r="C1680">
        <v>1</v>
      </c>
      <c r="D1680" s="13">
        <v>10</v>
      </c>
      <c r="E1680" s="13" t="s">
        <v>7</v>
      </c>
      <c r="F1680" s="16">
        <v>7054</v>
      </c>
      <c r="G1680" t="str">
        <f>_xlfn.XLOOKUP(tbl_GL[[#This Row],[Account_key]],tbl_COA[Account_key],tbl_COA[Class],"Not Found")</f>
        <v>Assets</v>
      </c>
      <c r="H1680" t="str">
        <f>_xlfn.XLOOKUP(tbl_GL[[#This Row],[Account_key]],tbl_COA[Account_key],tbl_COA[SubClass],"Not Found")</f>
        <v>Assets</v>
      </c>
      <c r="I1680" t="str">
        <f>_xlfn.XLOOKUP(tbl_GL[[#This Row],[Account_key]],tbl_COA[Account_key],tbl_COA[SubClass2],"Not Found")</f>
        <v>Current Assets</v>
      </c>
      <c r="J1680" t="str">
        <f>_xlfn.XLOOKUP(tbl_GL[[#This Row],[Account_key]],tbl_COA[Account_key],tbl_COA[SubAccount],,0)</f>
        <v>Cash at Bank</v>
      </c>
      <c r="K1680">
        <f>YEAR(tbl_GL[[#This Row],[Date]])</f>
        <v>2019</v>
      </c>
    </row>
    <row r="1681" spans="1:11" x14ac:dyDescent="0.35">
      <c r="A1681">
        <v>847.1</v>
      </c>
      <c r="B1681" s="24">
        <v>43580</v>
      </c>
      <c r="C1681">
        <v>1</v>
      </c>
      <c r="D1681">
        <v>230</v>
      </c>
      <c r="E1681" s="13" t="s">
        <v>4</v>
      </c>
      <c r="F1681" s="16">
        <v>-7738</v>
      </c>
      <c r="G1681" t="str">
        <f>_xlfn.XLOOKUP(tbl_GL[[#This Row],[Account_key]],tbl_COA[Account_key],tbl_COA[Class],"Not Found")</f>
        <v>Trading account</v>
      </c>
      <c r="H1681" t="str">
        <f>_xlfn.XLOOKUP(tbl_GL[[#This Row],[Account_key]],tbl_COA[Account_key],tbl_COA[SubClass],"Not Found")</f>
        <v>Cost of Sales</v>
      </c>
      <c r="I1681" t="str">
        <f>_xlfn.XLOOKUP(tbl_GL[[#This Row],[Account_key]],tbl_COA[Account_key],tbl_COA[SubClass2],"Not Found")</f>
        <v>Cost of Sales</v>
      </c>
      <c r="J1681" t="str">
        <f>_xlfn.XLOOKUP(tbl_GL[[#This Row],[Account_key]],tbl_COA[Account_key],tbl_COA[SubAccount],,0)</f>
        <v>Cost of Sales</v>
      </c>
      <c r="K1681">
        <f>YEAR(tbl_GL[[#This Row],[Date]])</f>
        <v>2019</v>
      </c>
    </row>
    <row r="1682" spans="1:11" x14ac:dyDescent="0.35">
      <c r="A1682">
        <v>847.2</v>
      </c>
      <c r="B1682" s="24">
        <v>43580</v>
      </c>
      <c r="C1682">
        <v>1</v>
      </c>
      <c r="D1682" s="13">
        <v>60</v>
      </c>
      <c r="E1682" s="13" t="s">
        <v>4</v>
      </c>
      <c r="F1682" s="16">
        <v>-7738</v>
      </c>
      <c r="G1682" t="str">
        <f>_xlfn.XLOOKUP(tbl_GL[[#This Row],[Account_key]],tbl_COA[Account_key],tbl_COA[Class],"Not Found")</f>
        <v>Assets</v>
      </c>
      <c r="H1682" t="str">
        <f>_xlfn.XLOOKUP(tbl_GL[[#This Row],[Account_key]],tbl_COA[Account_key],tbl_COA[SubClass],"Not Found")</f>
        <v>Assets</v>
      </c>
      <c r="I1682" t="str">
        <f>_xlfn.XLOOKUP(tbl_GL[[#This Row],[Account_key]],tbl_COA[Account_key],tbl_COA[SubClass2],"Not Found")</f>
        <v>Current Assets</v>
      </c>
      <c r="J1682" t="str">
        <f>_xlfn.XLOOKUP(tbl_GL[[#This Row],[Account_key]],tbl_COA[Account_key],tbl_COA[SubAccount],,0)</f>
        <v>Inventory</v>
      </c>
      <c r="K1682">
        <f>YEAR(tbl_GL[[#This Row],[Date]])</f>
        <v>2019</v>
      </c>
    </row>
    <row r="1683" spans="1:11" x14ac:dyDescent="0.35">
      <c r="A1683">
        <v>848.1</v>
      </c>
      <c r="B1683" s="24">
        <v>43580</v>
      </c>
      <c r="C1683">
        <v>1</v>
      </c>
      <c r="D1683">
        <v>210</v>
      </c>
      <c r="E1683" s="13" t="s">
        <v>8</v>
      </c>
      <c r="F1683" s="16">
        <v>28290</v>
      </c>
      <c r="G1683" t="str">
        <f>_xlfn.XLOOKUP(tbl_GL[[#This Row],[Account_key]],tbl_COA[Account_key],tbl_COA[Class],"Not Found")</f>
        <v>Trading account</v>
      </c>
      <c r="H1683" t="str">
        <f>_xlfn.XLOOKUP(tbl_GL[[#This Row],[Account_key]],tbl_COA[Account_key],tbl_COA[SubClass],"Not Found")</f>
        <v>Sales</v>
      </c>
      <c r="I1683" t="str">
        <f>_xlfn.XLOOKUP(tbl_GL[[#This Row],[Account_key]],tbl_COA[Account_key],tbl_COA[SubClass2],"Not Found")</f>
        <v>Sales</v>
      </c>
      <c r="J1683" t="str">
        <f>_xlfn.XLOOKUP(tbl_GL[[#This Row],[Account_key]],tbl_COA[Account_key],tbl_COA[SubAccount],,0)</f>
        <v>Sales</v>
      </c>
      <c r="K1683">
        <f>YEAR(tbl_GL[[#This Row],[Date]])</f>
        <v>2019</v>
      </c>
    </row>
    <row r="1684" spans="1:11" x14ac:dyDescent="0.35">
      <c r="A1684">
        <v>848.2</v>
      </c>
      <c r="B1684" s="24">
        <v>43580</v>
      </c>
      <c r="C1684">
        <v>1</v>
      </c>
      <c r="D1684" s="13">
        <v>30</v>
      </c>
      <c r="E1684" s="13" t="s">
        <v>8</v>
      </c>
      <c r="F1684" s="16">
        <v>28290</v>
      </c>
      <c r="G1684" t="str">
        <f>_xlfn.XLOOKUP(tbl_GL[[#This Row],[Account_key]],tbl_COA[Account_key],tbl_COA[Class],"Not Found")</f>
        <v>Assets</v>
      </c>
      <c r="H1684" t="str">
        <f>_xlfn.XLOOKUP(tbl_GL[[#This Row],[Account_key]],tbl_COA[Account_key],tbl_COA[SubClass],"Not Found")</f>
        <v>Assets</v>
      </c>
      <c r="I1684" t="str">
        <f>_xlfn.XLOOKUP(tbl_GL[[#This Row],[Account_key]],tbl_COA[Account_key],tbl_COA[SubClass2],"Not Found")</f>
        <v>Current Assets</v>
      </c>
      <c r="J1684" t="str">
        <f>_xlfn.XLOOKUP(tbl_GL[[#This Row],[Account_key]],tbl_COA[Account_key],tbl_COA[SubAccount],,0)</f>
        <v>Trade Receivables</v>
      </c>
      <c r="K1684">
        <f>YEAR(tbl_GL[[#This Row],[Date]])</f>
        <v>2019</v>
      </c>
    </row>
    <row r="1685" spans="1:11" x14ac:dyDescent="0.35">
      <c r="A1685">
        <v>849.1</v>
      </c>
      <c r="B1685" s="24">
        <v>43581</v>
      </c>
      <c r="C1685">
        <v>1</v>
      </c>
      <c r="D1685" s="13">
        <v>310</v>
      </c>
      <c r="E1685" s="13" t="s">
        <v>99</v>
      </c>
      <c r="F1685" s="16">
        <v>-98</v>
      </c>
      <c r="G1685" t="str">
        <f>_xlfn.XLOOKUP(tbl_GL[[#This Row],[Account_key]],tbl_COA[Account_key],tbl_COA[Class],"Not Found")</f>
        <v>Operating account</v>
      </c>
      <c r="H1685" t="str">
        <f>_xlfn.XLOOKUP(tbl_GL[[#This Row],[Account_key]],tbl_COA[Account_key],tbl_COA[SubClass],"Not Found")</f>
        <v>Operating Expenses</v>
      </c>
      <c r="I1685" t="str">
        <f>_xlfn.XLOOKUP(tbl_GL[[#This Row],[Account_key]],tbl_COA[Account_key],tbl_COA[SubClass2],"Not Found")</f>
        <v>Administration</v>
      </c>
      <c r="J1685" t="str">
        <f>_xlfn.XLOOKUP(tbl_GL[[#This Row],[Account_key]],tbl_COA[Account_key],tbl_COA[SubAccount],,0)</f>
        <v>Office Supplies</v>
      </c>
      <c r="K1685">
        <f>YEAR(tbl_GL[[#This Row],[Date]])</f>
        <v>2019</v>
      </c>
    </row>
    <row r="1686" spans="1:11" x14ac:dyDescent="0.35">
      <c r="A1686">
        <v>849.2</v>
      </c>
      <c r="B1686" s="24">
        <v>43581</v>
      </c>
      <c r="C1686">
        <v>1</v>
      </c>
      <c r="D1686" s="13">
        <v>20</v>
      </c>
      <c r="E1686" s="13" t="s">
        <v>99</v>
      </c>
      <c r="F1686" s="16">
        <v>-98</v>
      </c>
      <c r="G1686" t="str">
        <f>_xlfn.XLOOKUP(tbl_GL[[#This Row],[Account_key]],tbl_COA[Account_key],tbl_COA[Class],"Not Found")</f>
        <v>Assets</v>
      </c>
      <c r="H1686" t="str">
        <f>_xlfn.XLOOKUP(tbl_GL[[#This Row],[Account_key]],tbl_COA[Account_key],tbl_COA[SubClass],"Not Found")</f>
        <v>Assets</v>
      </c>
      <c r="I1686" t="str">
        <f>_xlfn.XLOOKUP(tbl_GL[[#This Row],[Account_key]],tbl_COA[Account_key],tbl_COA[SubClass2],"Not Found")</f>
        <v>Current Assets</v>
      </c>
      <c r="J1686" t="str">
        <f>_xlfn.XLOOKUP(tbl_GL[[#This Row],[Account_key]],tbl_COA[Account_key],tbl_COA[SubAccount],,0)</f>
        <v>Cash in hand</v>
      </c>
      <c r="K1686">
        <f>YEAR(tbl_GL[[#This Row],[Date]])</f>
        <v>2019</v>
      </c>
    </row>
    <row r="1687" spans="1:11" x14ac:dyDescent="0.35">
      <c r="A1687">
        <v>850.1</v>
      </c>
      <c r="B1687" s="24">
        <v>43581</v>
      </c>
      <c r="C1687">
        <v>1</v>
      </c>
      <c r="D1687" s="13">
        <v>260</v>
      </c>
      <c r="E1687" s="13" t="s">
        <v>97</v>
      </c>
      <c r="F1687" s="16">
        <v>-3724</v>
      </c>
      <c r="G1687" t="str">
        <f>_xlfn.XLOOKUP(tbl_GL[[#This Row],[Account_key]],tbl_COA[Account_key],tbl_COA[Class],"Not Found")</f>
        <v>Operating account</v>
      </c>
      <c r="H1687" t="str">
        <f>_xlfn.XLOOKUP(tbl_GL[[#This Row],[Account_key]],tbl_COA[Account_key],tbl_COA[SubClass],"Not Found")</f>
        <v>Operating Expenses</v>
      </c>
      <c r="I1687" t="str">
        <f>_xlfn.XLOOKUP(tbl_GL[[#This Row],[Account_key]],tbl_COA[Account_key],tbl_COA[SubClass2],"Not Found")</f>
        <v>Marketing</v>
      </c>
      <c r="J1687" t="str">
        <f>_xlfn.XLOOKUP(tbl_GL[[#This Row],[Account_key]],tbl_COA[Account_key],tbl_COA[SubAccount],,0)</f>
        <v>Commissions</v>
      </c>
      <c r="K1687">
        <f>YEAR(tbl_GL[[#This Row],[Date]])</f>
        <v>2019</v>
      </c>
    </row>
    <row r="1688" spans="1:11" x14ac:dyDescent="0.35">
      <c r="A1688">
        <v>850.2</v>
      </c>
      <c r="B1688" s="24">
        <v>43581</v>
      </c>
      <c r="C1688">
        <v>1</v>
      </c>
      <c r="D1688" s="13">
        <v>120</v>
      </c>
      <c r="E1688" s="13" t="s">
        <v>97</v>
      </c>
      <c r="F1688" s="16">
        <v>3724</v>
      </c>
      <c r="G1688" t="str">
        <f>_xlfn.XLOOKUP(tbl_GL[[#This Row],[Account_key]],tbl_COA[Account_key],tbl_COA[Class],"Not Found")</f>
        <v>Liabilities and Owners Equity</v>
      </c>
      <c r="H1688" t="str">
        <f>_xlfn.XLOOKUP(tbl_GL[[#This Row],[Account_key]],tbl_COA[Account_key],tbl_COA[SubClass],"Not Found")</f>
        <v>Liabilities</v>
      </c>
      <c r="I1688" t="str">
        <f>_xlfn.XLOOKUP(tbl_GL[[#This Row],[Account_key]],tbl_COA[Account_key],tbl_COA[SubClass2],"Not Found")</f>
        <v>Current Liabilities</v>
      </c>
      <c r="J1688" t="str">
        <f>_xlfn.XLOOKUP(tbl_GL[[#This Row],[Account_key]],tbl_COA[Account_key],tbl_COA[SubAccount],,0)</f>
        <v>Accrued Expenses</v>
      </c>
      <c r="K1688">
        <f>YEAR(tbl_GL[[#This Row],[Date]])</f>
        <v>2019</v>
      </c>
    </row>
    <row r="1689" spans="1:11" x14ac:dyDescent="0.35">
      <c r="A1689">
        <v>851.1</v>
      </c>
      <c r="B1689" s="24">
        <v>43584</v>
      </c>
      <c r="C1689">
        <v>1</v>
      </c>
      <c r="D1689" s="13">
        <v>10</v>
      </c>
      <c r="E1689" s="13" t="s">
        <v>98</v>
      </c>
      <c r="F1689" s="16">
        <v>-3509</v>
      </c>
      <c r="G1689" t="str">
        <f>_xlfn.XLOOKUP(tbl_GL[[#This Row],[Account_key]],tbl_COA[Account_key],tbl_COA[Class],"Not Found")</f>
        <v>Assets</v>
      </c>
      <c r="H1689" t="str">
        <f>_xlfn.XLOOKUP(tbl_GL[[#This Row],[Account_key]],tbl_COA[Account_key],tbl_COA[SubClass],"Not Found")</f>
        <v>Assets</v>
      </c>
      <c r="I1689" t="str">
        <f>_xlfn.XLOOKUP(tbl_GL[[#This Row],[Account_key]],tbl_COA[Account_key],tbl_COA[SubClass2],"Not Found")</f>
        <v>Current Assets</v>
      </c>
      <c r="J1689" t="str">
        <f>_xlfn.XLOOKUP(tbl_GL[[#This Row],[Account_key]],tbl_COA[Account_key],tbl_COA[SubAccount],,0)</f>
        <v>Cash at Bank</v>
      </c>
      <c r="K1689">
        <f>YEAR(tbl_GL[[#This Row],[Date]])</f>
        <v>2019</v>
      </c>
    </row>
    <row r="1690" spans="1:11" x14ac:dyDescent="0.35">
      <c r="A1690">
        <v>851.2</v>
      </c>
      <c r="B1690" s="24">
        <v>43584</v>
      </c>
      <c r="C1690">
        <v>1</v>
      </c>
      <c r="D1690" s="13">
        <v>120</v>
      </c>
      <c r="E1690" s="13" t="s">
        <v>98</v>
      </c>
      <c r="F1690" s="16">
        <v>-3509</v>
      </c>
      <c r="G1690" t="str">
        <f>_xlfn.XLOOKUP(tbl_GL[[#This Row],[Account_key]],tbl_COA[Account_key],tbl_COA[Class],"Not Found")</f>
        <v>Liabilities and Owners Equity</v>
      </c>
      <c r="H1690" t="str">
        <f>_xlfn.XLOOKUP(tbl_GL[[#This Row],[Account_key]],tbl_COA[Account_key],tbl_COA[SubClass],"Not Found")</f>
        <v>Liabilities</v>
      </c>
      <c r="I1690" t="str">
        <f>_xlfn.XLOOKUP(tbl_GL[[#This Row],[Account_key]],tbl_COA[Account_key],tbl_COA[SubClass2],"Not Found")</f>
        <v>Current Liabilities</v>
      </c>
      <c r="J1690" t="str">
        <f>_xlfn.XLOOKUP(tbl_GL[[#This Row],[Account_key]],tbl_COA[Account_key],tbl_COA[SubAccount],,0)</f>
        <v>Accrued Expenses</v>
      </c>
      <c r="K1690">
        <f>YEAR(tbl_GL[[#This Row],[Date]])</f>
        <v>2019</v>
      </c>
    </row>
    <row r="1691" spans="1:11" x14ac:dyDescent="0.35">
      <c r="A1691">
        <v>852.1</v>
      </c>
      <c r="B1691" s="24">
        <v>43585</v>
      </c>
      <c r="C1691">
        <v>1</v>
      </c>
      <c r="D1691" s="13">
        <v>10</v>
      </c>
      <c r="E1691" s="13" t="s">
        <v>110</v>
      </c>
      <c r="F1691" s="16">
        <v>118</v>
      </c>
      <c r="G1691" t="str">
        <f>_xlfn.XLOOKUP(tbl_GL[[#This Row],[Account_key]],tbl_COA[Account_key],tbl_COA[Class],"Not Found")</f>
        <v>Assets</v>
      </c>
      <c r="H1691" t="str">
        <f>_xlfn.XLOOKUP(tbl_GL[[#This Row],[Account_key]],tbl_COA[Account_key],tbl_COA[SubClass],"Not Found")</f>
        <v>Assets</v>
      </c>
      <c r="I1691" t="str">
        <f>_xlfn.XLOOKUP(tbl_GL[[#This Row],[Account_key]],tbl_COA[Account_key],tbl_COA[SubClass2],"Not Found")</f>
        <v>Current Assets</v>
      </c>
      <c r="J1691" t="str">
        <f>_xlfn.XLOOKUP(tbl_GL[[#This Row],[Account_key]],tbl_COA[Account_key],tbl_COA[SubAccount],,0)</f>
        <v>Cash at Bank</v>
      </c>
      <c r="K1691">
        <f>YEAR(tbl_GL[[#This Row],[Date]])</f>
        <v>2019</v>
      </c>
    </row>
    <row r="1692" spans="1:11" x14ac:dyDescent="0.35">
      <c r="A1692">
        <v>852.2</v>
      </c>
      <c r="B1692" s="24">
        <v>43585</v>
      </c>
      <c r="C1692">
        <v>1</v>
      </c>
      <c r="D1692" s="13">
        <v>430</v>
      </c>
      <c r="E1692" s="13" t="s">
        <v>110</v>
      </c>
      <c r="F1692" s="16">
        <v>118</v>
      </c>
      <c r="G1692" t="str">
        <f>_xlfn.XLOOKUP(tbl_GL[[#This Row],[Account_key]],tbl_COA[Account_key],tbl_COA[Class],"Not Found")</f>
        <v>Non-operating</v>
      </c>
      <c r="H1692" t="str">
        <f>_xlfn.XLOOKUP(tbl_GL[[#This Row],[Account_key]],tbl_COA[Account_key],tbl_COA[SubClass],"Not Found")</f>
        <v>Exchange Loss/Gain</v>
      </c>
      <c r="I1692" t="str">
        <f>_xlfn.XLOOKUP(tbl_GL[[#This Row],[Account_key]],tbl_COA[Account_key],tbl_COA[SubClass2],"Not Found")</f>
        <v>Exchange Loss/Gain</v>
      </c>
      <c r="J1692" t="str">
        <f>_xlfn.XLOOKUP(tbl_GL[[#This Row],[Account_key]],tbl_COA[Account_key],tbl_COA[SubAccount],,0)</f>
        <v>Exchange Loss/Gain</v>
      </c>
      <c r="K1692">
        <f>YEAR(tbl_GL[[#This Row],[Date]])</f>
        <v>2019</v>
      </c>
    </row>
    <row r="1693" spans="1:11" x14ac:dyDescent="0.35">
      <c r="A1693">
        <v>853.1</v>
      </c>
      <c r="B1693" s="24">
        <v>43585</v>
      </c>
      <c r="C1693">
        <v>1</v>
      </c>
      <c r="D1693" s="13">
        <v>400</v>
      </c>
      <c r="E1693" t="s">
        <v>104</v>
      </c>
      <c r="F1693" s="16">
        <v>-500</v>
      </c>
      <c r="G1693" t="str">
        <f>_xlfn.XLOOKUP(tbl_GL[[#This Row],[Account_key]],tbl_COA[Account_key],tbl_COA[Class],"Not Found")</f>
        <v>Operating account</v>
      </c>
      <c r="H1693" t="str">
        <f>_xlfn.XLOOKUP(tbl_GL[[#This Row],[Account_key]],tbl_COA[Account_key],tbl_COA[SubClass],"Not Found")</f>
        <v>Depreciation &amp; Amortization</v>
      </c>
      <c r="I1693" t="str">
        <f>_xlfn.XLOOKUP(tbl_GL[[#This Row],[Account_key]],tbl_COA[Account_key],tbl_COA[SubClass2],"Not Found")</f>
        <v>Amortization</v>
      </c>
      <c r="J1693" t="str">
        <f>_xlfn.XLOOKUP(tbl_GL[[#This Row],[Account_key]],tbl_COA[Account_key],tbl_COA[SubAccount],,0)</f>
        <v>Amortization of Intangible Assets</v>
      </c>
      <c r="K1693">
        <f>YEAR(tbl_GL[[#This Row],[Date]])</f>
        <v>2019</v>
      </c>
    </row>
    <row r="1694" spans="1:11" x14ac:dyDescent="0.35">
      <c r="A1694">
        <v>853.2</v>
      </c>
      <c r="B1694" s="24">
        <v>43585</v>
      </c>
      <c r="C1694">
        <v>1</v>
      </c>
      <c r="D1694" s="13">
        <v>100</v>
      </c>
      <c r="E1694" t="s">
        <v>104</v>
      </c>
      <c r="F1694" s="16">
        <v>-500</v>
      </c>
      <c r="G1694" t="str">
        <f>_xlfn.XLOOKUP(tbl_GL[[#This Row],[Account_key]],tbl_COA[Account_key],tbl_COA[Class],"Not Found")</f>
        <v>Assets</v>
      </c>
      <c r="H1694" t="str">
        <f>_xlfn.XLOOKUP(tbl_GL[[#This Row],[Account_key]],tbl_COA[Account_key],tbl_COA[SubClass],"Not Found")</f>
        <v>Assets</v>
      </c>
      <c r="I1694" t="str">
        <f>_xlfn.XLOOKUP(tbl_GL[[#This Row],[Account_key]],tbl_COA[Account_key],tbl_COA[SubClass2],"Not Found")</f>
        <v>Non-Current Assets</v>
      </c>
      <c r="J1694" t="str">
        <f>_xlfn.XLOOKUP(tbl_GL[[#This Row],[Account_key]],tbl_COA[Account_key],tbl_COA[SubAccount],,0)</f>
        <v>Patents and trademarks</v>
      </c>
      <c r="K1694">
        <f>YEAR(tbl_GL[[#This Row],[Date]])</f>
        <v>2019</v>
      </c>
    </row>
    <row r="1695" spans="1:11" x14ac:dyDescent="0.35">
      <c r="A1695">
        <v>854.1</v>
      </c>
      <c r="B1695" s="24">
        <v>43585</v>
      </c>
      <c r="C1695">
        <v>1</v>
      </c>
      <c r="D1695" s="13">
        <v>10</v>
      </c>
      <c r="E1695" s="13" t="s">
        <v>113</v>
      </c>
      <c r="F1695" s="16">
        <v>557</v>
      </c>
      <c r="G1695" t="str">
        <f>_xlfn.XLOOKUP(tbl_GL[[#This Row],[Account_key]],tbl_COA[Account_key],tbl_COA[Class],"Not Found")</f>
        <v>Assets</v>
      </c>
      <c r="H1695" t="str">
        <f>_xlfn.XLOOKUP(tbl_GL[[#This Row],[Account_key]],tbl_COA[Account_key],tbl_COA[SubClass],"Not Found")</f>
        <v>Assets</v>
      </c>
      <c r="I1695" t="str">
        <f>_xlfn.XLOOKUP(tbl_GL[[#This Row],[Account_key]],tbl_COA[Account_key],tbl_COA[SubClass2],"Not Found")</f>
        <v>Current Assets</v>
      </c>
      <c r="J1695" t="str">
        <f>_xlfn.XLOOKUP(tbl_GL[[#This Row],[Account_key]],tbl_COA[Account_key],tbl_COA[SubAccount],,0)</f>
        <v>Cash at Bank</v>
      </c>
      <c r="K1695">
        <f>YEAR(tbl_GL[[#This Row],[Date]])</f>
        <v>2019</v>
      </c>
    </row>
    <row r="1696" spans="1:11" x14ac:dyDescent="0.35">
      <c r="A1696">
        <v>854.2</v>
      </c>
      <c r="B1696" s="24">
        <v>43585</v>
      </c>
      <c r="C1696">
        <v>1</v>
      </c>
      <c r="D1696">
        <v>410</v>
      </c>
      <c r="E1696" s="13" t="s">
        <v>113</v>
      </c>
      <c r="F1696" s="16">
        <v>557</v>
      </c>
      <c r="G1696" t="str">
        <f>_xlfn.XLOOKUP(tbl_GL[[#This Row],[Account_key]],tbl_COA[Account_key],tbl_COA[Class],"Not Found")</f>
        <v>Non-operating</v>
      </c>
      <c r="H1696" t="str">
        <f>_xlfn.XLOOKUP(tbl_GL[[#This Row],[Account_key]],tbl_COA[Account_key],tbl_COA[SubClass],"Not Found")</f>
        <v>Interest Income</v>
      </c>
      <c r="I1696" t="str">
        <f>_xlfn.XLOOKUP(tbl_GL[[#This Row],[Account_key]],tbl_COA[Account_key],tbl_COA[SubClass2],"Not Found")</f>
        <v>Interest Income</v>
      </c>
      <c r="J1696" t="str">
        <f>_xlfn.XLOOKUP(tbl_GL[[#This Row],[Account_key]],tbl_COA[Account_key],tbl_COA[SubAccount],,0)</f>
        <v>Interest Income</v>
      </c>
      <c r="K1696">
        <f>YEAR(tbl_GL[[#This Row],[Date]])</f>
        <v>2019</v>
      </c>
    </row>
    <row r="1697" spans="1:11" x14ac:dyDescent="0.35">
      <c r="A1697">
        <v>855.1</v>
      </c>
      <c r="B1697" s="24">
        <v>43585</v>
      </c>
      <c r="C1697">
        <v>1</v>
      </c>
      <c r="D1697" s="13">
        <v>440</v>
      </c>
      <c r="E1697" s="13" t="s">
        <v>112</v>
      </c>
      <c r="F1697" s="16">
        <v>-600</v>
      </c>
      <c r="G1697" t="str">
        <f>_xlfn.XLOOKUP(tbl_GL[[#This Row],[Account_key]],tbl_COA[Account_key],tbl_COA[Class],"Not Found")</f>
        <v>Interest &amp; Tax</v>
      </c>
      <c r="H1697" t="str">
        <f>_xlfn.XLOOKUP(tbl_GL[[#This Row],[Account_key]],tbl_COA[Account_key],tbl_COA[SubClass],"Not Found")</f>
        <v>Interest Expense</v>
      </c>
      <c r="I1697" t="str">
        <f>_xlfn.XLOOKUP(tbl_GL[[#This Row],[Account_key]],tbl_COA[Account_key],tbl_COA[SubClass2],"Not Found")</f>
        <v>Interest Expense</v>
      </c>
      <c r="J1697" t="str">
        <f>_xlfn.XLOOKUP(tbl_GL[[#This Row],[Account_key]],tbl_COA[Account_key],tbl_COA[SubAccount],,0)</f>
        <v>Interest Expense</v>
      </c>
      <c r="K1697">
        <f>YEAR(tbl_GL[[#This Row],[Date]])</f>
        <v>2019</v>
      </c>
    </row>
    <row r="1698" spans="1:11" x14ac:dyDescent="0.35">
      <c r="A1698">
        <v>855.2</v>
      </c>
      <c r="B1698" s="24">
        <v>43585</v>
      </c>
      <c r="C1698">
        <v>1</v>
      </c>
      <c r="D1698" s="13">
        <v>121</v>
      </c>
      <c r="E1698" s="13" t="s">
        <v>112</v>
      </c>
      <c r="F1698" s="16">
        <v>600</v>
      </c>
      <c r="G1698" t="str">
        <f>_xlfn.XLOOKUP(tbl_GL[[#This Row],[Account_key]],tbl_COA[Account_key],tbl_COA[Class],"Not Found")</f>
        <v>Liabilities and Owners Equity</v>
      </c>
      <c r="H1698" t="str">
        <f>_xlfn.XLOOKUP(tbl_GL[[#This Row],[Account_key]],tbl_COA[Account_key],tbl_COA[SubClass],"Not Found")</f>
        <v>Liabilities</v>
      </c>
      <c r="I1698" t="str">
        <f>_xlfn.XLOOKUP(tbl_GL[[#This Row],[Account_key]],tbl_COA[Account_key],tbl_COA[SubClass2],"Not Found")</f>
        <v>Current Liabilities</v>
      </c>
      <c r="J1698" t="str">
        <f>_xlfn.XLOOKUP(tbl_GL[[#This Row],[Account_key]],tbl_COA[Account_key],tbl_COA[SubAccount],,0)</f>
        <v>Interest Payable</v>
      </c>
      <c r="K1698">
        <f>YEAR(tbl_GL[[#This Row],[Date]])</f>
        <v>2019</v>
      </c>
    </row>
    <row r="1699" spans="1:11" x14ac:dyDescent="0.35">
      <c r="A1699">
        <v>856.1</v>
      </c>
      <c r="B1699" s="24">
        <v>43585</v>
      </c>
      <c r="C1699">
        <v>1</v>
      </c>
      <c r="D1699" s="13">
        <v>450</v>
      </c>
      <c r="E1699" s="1" t="s">
        <v>108</v>
      </c>
      <c r="F1699" s="16">
        <v>-1962</v>
      </c>
      <c r="G1699" t="str">
        <f>_xlfn.XLOOKUP(tbl_GL[[#This Row],[Account_key]],tbl_COA[Account_key],tbl_COA[Class],"Not Found")</f>
        <v>Interest &amp; Tax</v>
      </c>
      <c r="H1699" t="str">
        <f>_xlfn.XLOOKUP(tbl_GL[[#This Row],[Account_key]],tbl_COA[Account_key],tbl_COA[SubClass],"Not Found")</f>
        <v>Taxation</v>
      </c>
      <c r="I1699" t="str">
        <f>_xlfn.XLOOKUP(tbl_GL[[#This Row],[Account_key]],tbl_COA[Account_key],tbl_COA[SubClass2],"Not Found")</f>
        <v>Taxation</v>
      </c>
      <c r="J1699" t="str">
        <f>_xlfn.XLOOKUP(tbl_GL[[#This Row],[Account_key]],tbl_COA[Account_key],tbl_COA[SubAccount],,0)</f>
        <v>Taxation</v>
      </c>
      <c r="K1699">
        <f>YEAR(tbl_GL[[#This Row],[Date]])</f>
        <v>2019</v>
      </c>
    </row>
    <row r="1700" spans="1:11" x14ac:dyDescent="0.35">
      <c r="A1700">
        <v>856.2</v>
      </c>
      <c r="B1700" s="24">
        <v>43585</v>
      </c>
      <c r="C1700">
        <v>1</v>
      </c>
      <c r="D1700" s="13">
        <v>122</v>
      </c>
      <c r="E1700" s="1" t="s">
        <v>108</v>
      </c>
      <c r="F1700" s="16">
        <v>1962</v>
      </c>
      <c r="G1700" t="str">
        <f>_xlfn.XLOOKUP(tbl_GL[[#This Row],[Account_key]],tbl_COA[Account_key],tbl_COA[Class],"Not Found")</f>
        <v>Liabilities and Owners Equity</v>
      </c>
      <c r="H1700" t="str">
        <f>_xlfn.XLOOKUP(tbl_GL[[#This Row],[Account_key]],tbl_COA[Account_key],tbl_COA[SubClass],"Not Found")</f>
        <v>Liabilities</v>
      </c>
      <c r="I1700" t="str">
        <f>_xlfn.XLOOKUP(tbl_GL[[#This Row],[Account_key]],tbl_COA[Account_key],tbl_COA[SubClass2],"Not Found")</f>
        <v>Current Liabilities</v>
      </c>
      <c r="J1700" t="str">
        <f>_xlfn.XLOOKUP(tbl_GL[[#This Row],[Account_key]],tbl_COA[Account_key],tbl_COA[SubAccount],,0)</f>
        <v>Tax payable</v>
      </c>
      <c r="K1700">
        <f>YEAR(tbl_GL[[#This Row],[Date]])</f>
        <v>2019</v>
      </c>
    </row>
    <row r="1701" spans="1:11" x14ac:dyDescent="0.35">
      <c r="A1701">
        <v>857.1</v>
      </c>
      <c r="B1701" s="24">
        <v>43585</v>
      </c>
      <c r="C1701">
        <v>1</v>
      </c>
      <c r="D1701" s="13">
        <v>10</v>
      </c>
      <c r="E1701" s="13" t="s">
        <v>98</v>
      </c>
      <c r="F1701" s="16">
        <v>-4527</v>
      </c>
      <c r="G1701" t="str">
        <f>_xlfn.XLOOKUP(tbl_GL[[#This Row],[Account_key]],tbl_COA[Account_key],tbl_COA[Class],"Not Found")</f>
        <v>Assets</v>
      </c>
      <c r="H1701" t="str">
        <f>_xlfn.XLOOKUP(tbl_GL[[#This Row],[Account_key]],tbl_COA[Account_key],tbl_COA[SubClass],"Not Found")</f>
        <v>Assets</v>
      </c>
      <c r="I1701" t="str">
        <f>_xlfn.XLOOKUP(tbl_GL[[#This Row],[Account_key]],tbl_COA[Account_key],tbl_COA[SubClass2],"Not Found")</f>
        <v>Current Assets</v>
      </c>
      <c r="J1701" t="str">
        <f>_xlfn.XLOOKUP(tbl_GL[[#This Row],[Account_key]],tbl_COA[Account_key],tbl_COA[SubAccount],,0)</f>
        <v>Cash at Bank</v>
      </c>
      <c r="K1701">
        <f>YEAR(tbl_GL[[#This Row],[Date]])</f>
        <v>2019</v>
      </c>
    </row>
    <row r="1702" spans="1:11" x14ac:dyDescent="0.35">
      <c r="A1702">
        <v>857.2</v>
      </c>
      <c r="B1702" s="24">
        <v>43585</v>
      </c>
      <c r="C1702">
        <v>1</v>
      </c>
      <c r="D1702" s="13">
        <v>120</v>
      </c>
      <c r="E1702" s="13" t="s">
        <v>98</v>
      </c>
      <c r="F1702" s="16">
        <v>-4527</v>
      </c>
      <c r="G1702" t="str">
        <f>_xlfn.XLOOKUP(tbl_GL[[#This Row],[Account_key]],tbl_COA[Account_key],tbl_COA[Class],"Not Found")</f>
        <v>Liabilities and Owners Equity</v>
      </c>
      <c r="H1702" t="str">
        <f>_xlfn.XLOOKUP(tbl_GL[[#This Row],[Account_key]],tbl_COA[Account_key],tbl_COA[SubClass],"Not Found")</f>
        <v>Liabilities</v>
      </c>
      <c r="I1702" t="str">
        <f>_xlfn.XLOOKUP(tbl_GL[[#This Row],[Account_key]],tbl_COA[Account_key],tbl_COA[SubClass2],"Not Found")</f>
        <v>Current Liabilities</v>
      </c>
      <c r="J1702" t="str">
        <f>_xlfn.XLOOKUP(tbl_GL[[#This Row],[Account_key]],tbl_COA[Account_key],tbl_COA[SubAccount],,0)</f>
        <v>Accrued Expenses</v>
      </c>
      <c r="K1702">
        <f>YEAR(tbl_GL[[#This Row],[Date]])</f>
        <v>2019</v>
      </c>
    </row>
    <row r="1703" spans="1:11" x14ac:dyDescent="0.35">
      <c r="A1703">
        <v>858.1</v>
      </c>
      <c r="B1703" s="24">
        <v>43585</v>
      </c>
      <c r="C1703">
        <v>1</v>
      </c>
      <c r="D1703" s="13">
        <v>240</v>
      </c>
      <c r="E1703" s="13" t="s">
        <v>56</v>
      </c>
      <c r="F1703" s="16">
        <v>-7500</v>
      </c>
      <c r="G1703" t="str">
        <f>_xlfn.XLOOKUP(tbl_GL[[#This Row],[Account_key]],tbl_COA[Account_key],tbl_COA[Class],"Not Found")</f>
        <v>Operating account</v>
      </c>
      <c r="H1703" t="str">
        <f>_xlfn.XLOOKUP(tbl_GL[[#This Row],[Account_key]],tbl_COA[Account_key],tbl_COA[SubClass],"Not Found")</f>
        <v>Operating Expenses</v>
      </c>
      <c r="I1703" t="str">
        <f>_xlfn.XLOOKUP(tbl_GL[[#This Row],[Account_key]],tbl_COA[Account_key],tbl_COA[SubClass2],"Not Found")</f>
        <v>Sales &amp; Distribution</v>
      </c>
      <c r="J1703" t="str">
        <f>_xlfn.XLOOKUP(tbl_GL[[#This Row],[Account_key]],tbl_COA[Account_key],tbl_COA[SubAccount],,0)</f>
        <v>Salaries</v>
      </c>
      <c r="K1703">
        <f>YEAR(tbl_GL[[#This Row],[Date]])</f>
        <v>2019</v>
      </c>
    </row>
    <row r="1704" spans="1:11" x14ac:dyDescent="0.35">
      <c r="A1704">
        <v>858.2</v>
      </c>
      <c r="B1704" s="24">
        <v>43585</v>
      </c>
      <c r="C1704">
        <v>1</v>
      </c>
      <c r="D1704" s="13">
        <v>10</v>
      </c>
      <c r="E1704" s="13" t="s">
        <v>56</v>
      </c>
      <c r="F1704" s="16">
        <v>-7500</v>
      </c>
      <c r="G1704" t="str">
        <f>_xlfn.XLOOKUP(tbl_GL[[#This Row],[Account_key]],tbl_COA[Account_key],tbl_COA[Class],"Not Found")</f>
        <v>Assets</v>
      </c>
      <c r="H1704" t="str">
        <f>_xlfn.XLOOKUP(tbl_GL[[#This Row],[Account_key]],tbl_COA[Account_key],tbl_COA[SubClass],"Not Found")</f>
        <v>Assets</v>
      </c>
      <c r="I1704" t="str">
        <f>_xlfn.XLOOKUP(tbl_GL[[#This Row],[Account_key]],tbl_COA[Account_key],tbl_COA[SubClass2],"Not Found")</f>
        <v>Current Assets</v>
      </c>
      <c r="J1704" t="str">
        <f>_xlfn.XLOOKUP(tbl_GL[[#This Row],[Account_key]],tbl_COA[Account_key],tbl_COA[SubAccount],,0)</f>
        <v>Cash at Bank</v>
      </c>
      <c r="K1704">
        <f>YEAR(tbl_GL[[#This Row],[Date]])</f>
        <v>2019</v>
      </c>
    </row>
    <row r="1705" spans="1:11" x14ac:dyDescent="0.35">
      <c r="A1705">
        <v>859.1</v>
      </c>
      <c r="B1705" s="24">
        <v>43585</v>
      </c>
      <c r="C1705">
        <v>1</v>
      </c>
      <c r="D1705" s="13">
        <v>380</v>
      </c>
      <c r="E1705" s="13" t="s">
        <v>101</v>
      </c>
      <c r="F1705" s="16">
        <v>-14000</v>
      </c>
      <c r="G1705" t="str">
        <f>_xlfn.XLOOKUP(tbl_GL[[#This Row],[Account_key]],tbl_COA[Account_key],tbl_COA[Class],"Not Found")</f>
        <v>Operating account</v>
      </c>
      <c r="H1705" t="str">
        <f>_xlfn.XLOOKUP(tbl_GL[[#This Row],[Account_key]],tbl_COA[Account_key],tbl_COA[SubClass],"Not Found")</f>
        <v>Depreciation &amp; Amortization</v>
      </c>
      <c r="I1705" t="str">
        <f>_xlfn.XLOOKUP(tbl_GL[[#This Row],[Account_key]],tbl_COA[Account_key],tbl_COA[SubClass2],"Not Found")</f>
        <v>Depreciation</v>
      </c>
      <c r="J1705" t="str">
        <f>_xlfn.XLOOKUP(tbl_GL[[#This Row],[Account_key]],tbl_COA[Account_key],tbl_COA[SubAccount],,0)</f>
        <v>Equipment</v>
      </c>
      <c r="K1705">
        <f>YEAR(tbl_GL[[#This Row],[Date]])</f>
        <v>2019</v>
      </c>
    </row>
    <row r="1706" spans="1:11" x14ac:dyDescent="0.35">
      <c r="A1706">
        <v>859.2</v>
      </c>
      <c r="B1706" s="24">
        <v>43585</v>
      </c>
      <c r="C1706">
        <v>1</v>
      </c>
      <c r="D1706" s="13">
        <v>90</v>
      </c>
      <c r="E1706" s="13" t="s">
        <v>101</v>
      </c>
      <c r="F1706" s="16">
        <v>-14000</v>
      </c>
      <c r="G1706" t="str">
        <f>_xlfn.XLOOKUP(tbl_GL[[#This Row],[Account_key]],tbl_COA[Account_key],tbl_COA[Class],"Not Found")</f>
        <v>Assets</v>
      </c>
      <c r="H1706" t="str">
        <f>_xlfn.XLOOKUP(tbl_GL[[#This Row],[Account_key]],tbl_COA[Account_key],tbl_COA[SubClass],"Not Found")</f>
        <v>Assets</v>
      </c>
      <c r="I1706" t="str">
        <f>_xlfn.XLOOKUP(tbl_GL[[#This Row],[Account_key]],tbl_COA[Account_key],tbl_COA[SubClass2],"Not Found")</f>
        <v>Non-Current Assets</v>
      </c>
      <c r="J1706" t="str">
        <f>_xlfn.XLOOKUP(tbl_GL[[#This Row],[Account_key]],tbl_COA[Account_key],tbl_COA[SubAccount],,0)</f>
        <v>Office Furniture &amp; Equipment</v>
      </c>
      <c r="K1706">
        <f>YEAR(tbl_GL[[#This Row],[Date]])</f>
        <v>2019</v>
      </c>
    </row>
    <row r="1707" spans="1:11" x14ac:dyDescent="0.35">
      <c r="A1707">
        <v>861.1</v>
      </c>
      <c r="B1707" s="24">
        <v>43586</v>
      </c>
      <c r="C1707">
        <v>1</v>
      </c>
      <c r="D1707">
        <v>260</v>
      </c>
      <c r="E1707" s="13" t="s">
        <v>83</v>
      </c>
      <c r="F1707" s="16">
        <v>1327</v>
      </c>
      <c r="G1707" t="str">
        <f>_xlfn.XLOOKUP(tbl_GL[[#This Row],[Account_key]],tbl_COA[Account_key],tbl_COA[Class],"Not Found")</f>
        <v>Operating account</v>
      </c>
      <c r="H1707" t="str">
        <f>_xlfn.XLOOKUP(tbl_GL[[#This Row],[Account_key]],tbl_COA[Account_key],tbl_COA[SubClass],"Not Found")</f>
        <v>Operating Expenses</v>
      </c>
      <c r="I1707" t="str">
        <f>_xlfn.XLOOKUP(tbl_GL[[#This Row],[Account_key]],tbl_COA[Account_key],tbl_COA[SubClass2],"Not Found")</f>
        <v>Marketing</v>
      </c>
      <c r="J1707" t="str">
        <f>_xlfn.XLOOKUP(tbl_GL[[#This Row],[Account_key]],tbl_COA[Account_key],tbl_COA[SubAccount],,0)</f>
        <v>Commissions</v>
      </c>
      <c r="K1707">
        <f>YEAR(tbl_GL[[#This Row],[Date]])</f>
        <v>2019</v>
      </c>
    </row>
    <row r="1708" spans="1:11" x14ac:dyDescent="0.35">
      <c r="A1708">
        <v>861.2</v>
      </c>
      <c r="B1708" s="24">
        <v>43586</v>
      </c>
      <c r="C1708">
        <v>1</v>
      </c>
      <c r="D1708" s="13">
        <v>20</v>
      </c>
      <c r="E1708" s="13" t="s">
        <v>83</v>
      </c>
      <c r="F1708" s="16">
        <v>1327</v>
      </c>
      <c r="G1708" t="str">
        <f>_xlfn.XLOOKUP(tbl_GL[[#This Row],[Account_key]],tbl_COA[Account_key],tbl_COA[Class],"Not Found")</f>
        <v>Assets</v>
      </c>
      <c r="H1708" t="str">
        <f>_xlfn.XLOOKUP(tbl_GL[[#This Row],[Account_key]],tbl_COA[Account_key],tbl_COA[SubClass],"Not Found")</f>
        <v>Assets</v>
      </c>
      <c r="I1708" t="str">
        <f>_xlfn.XLOOKUP(tbl_GL[[#This Row],[Account_key]],tbl_COA[Account_key],tbl_COA[SubClass2],"Not Found")</f>
        <v>Current Assets</v>
      </c>
      <c r="J1708" t="str">
        <f>_xlfn.XLOOKUP(tbl_GL[[#This Row],[Account_key]],tbl_COA[Account_key],tbl_COA[SubAccount],,0)</f>
        <v>Cash in hand</v>
      </c>
      <c r="K1708">
        <f>YEAR(tbl_GL[[#This Row],[Date]])</f>
        <v>2019</v>
      </c>
    </row>
    <row r="1709" spans="1:11" x14ac:dyDescent="0.35">
      <c r="A1709">
        <v>862.1</v>
      </c>
      <c r="B1709" s="24">
        <v>43586</v>
      </c>
      <c r="C1709">
        <v>1</v>
      </c>
      <c r="D1709" s="13">
        <v>310</v>
      </c>
      <c r="E1709" s="13" t="s">
        <v>97</v>
      </c>
      <c r="F1709" s="16">
        <v>-4806</v>
      </c>
      <c r="G1709" t="str">
        <f>_xlfn.XLOOKUP(tbl_GL[[#This Row],[Account_key]],tbl_COA[Account_key],tbl_COA[Class],"Not Found")</f>
        <v>Operating account</v>
      </c>
      <c r="H1709" t="str">
        <f>_xlfn.XLOOKUP(tbl_GL[[#This Row],[Account_key]],tbl_COA[Account_key],tbl_COA[SubClass],"Not Found")</f>
        <v>Operating Expenses</v>
      </c>
      <c r="I1709" t="str">
        <f>_xlfn.XLOOKUP(tbl_GL[[#This Row],[Account_key]],tbl_COA[Account_key],tbl_COA[SubClass2],"Not Found")</f>
        <v>Administration</v>
      </c>
      <c r="J1709" t="str">
        <f>_xlfn.XLOOKUP(tbl_GL[[#This Row],[Account_key]],tbl_COA[Account_key],tbl_COA[SubAccount],,0)</f>
        <v>Office Supplies</v>
      </c>
      <c r="K1709">
        <f>YEAR(tbl_GL[[#This Row],[Date]])</f>
        <v>2019</v>
      </c>
    </row>
    <row r="1710" spans="1:11" x14ac:dyDescent="0.35">
      <c r="A1710">
        <v>862.2</v>
      </c>
      <c r="B1710" s="24">
        <v>43586</v>
      </c>
      <c r="C1710">
        <v>1</v>
      </c>
      <c r="D1710" s="13">
        <v>120</v>
      </c>
      <c r="E1710" s="13" t="s">
        <v>97</v>
      </c>
      <c r="F1710" s="16">
        <v>4806</v>
      </c>
      <c r="G1710" t="str">
        <f>_xlfn.XLOOKUP(tbl_GL[[#This Row],[Account_key]],tbl_COA[Account_key],tbl_COA[Class],"Not Found")</f>
        <v>Liabilities and Owners Equity</v>
      </c>
      <c r="H1710" t="str">
        <f>_xlfn.XLOOKUP(tbl_GL[[#This Row],[Account_key]],tbl_COA[Account_key],tbl_COA[SubClass],"Not Found")</f>
        <v>Liabilities</v>
      </c>
      <c r="I1710" t="str">
        <f>_xlfn.XLOOKUP(tbl_GL[[#This Row],[Account_key]],tbl_COA[Account_key],tbl_COA[SubClass2],"Not Found")</f>
        <v>Current Liabilities</v>
      </c>
      <c r="J1710" t="str">
        <f>_xlfn.XLOOKUP(tbl_GL[[#This Row],[Account_key]],tbl_COA[Account_key],tbl_COA[SubAccount],,0)</f>
        <v>Accrued Expenses</v>
      </c>
      <c r="K1710">
        <f>YEAR(tbl_GL[[#This Row],[Date]])</f>
        <v>2019</v>
      </c>
    </row>
    <row r="1711" spans="1:11" x14ac:dyDescent="0.35">
      <c r="A1711">
        <v>863.1</v>
      </c>
      <c r="B1711" s="24">
        <v>43586</v>
      </c>
      <c r="C1711">
        <v>1</v>
      </c>
      <c r="D1711" s="13">
        <v>60</v>
      </c>
      <c r="E1711" s="13" t="s">
        <v>84</v>
      </c>
      <c r="F1711" s="16">
        <v>36000</v>
      </c>
      <c r="G1711" t="str">
        <f>_xlfn.XLOOKUP(tbl_GL[[#This Row],[Account_key]],tbl_COA[Account_key],tbl_COA[Class],"Not Found")</f>
        <v>Assets</v>
      </c>
      <c r="H1711" t="str">
        <f>_xlfn.XLOOKUP(tbl_GL[[#This Row],[Account_key]],tbl_COA[Account_key],tbl_COA[SubClass],"Not Found")</f>
        <v>Assets</v>
      </c>
      <c r="I1711" t="str">
        <f>_xlfn.XLOOKUP(tbl_GL[[#This Row],[Account_key]],tbl_COA[Account_key],tbl_COA[SubClass2],"Not Found")</f>
        <v>Current Assets</v>
      </c>
      <c r="J1711" t="str">
        <f>_xlfn.XLOOKUP(tbl_GL[[#This Row],[Account_key]],tbl_COA[Account_key],tbl_COA[SubAccount],,0)</f>
        <v>Inventory</v>
      </c>
      <c r="K1711">
        <f>YEAR(tbl_GL[[#This Row],[Date]])</f>
        <v>2019</v>
      </c>
    </row>
    <row r="1712" spans="1:11" x14ac:dyDescent="0.35">
      <c r="A1712">
        <v>863.2</v>
      </c>
      <c r="B1712" s="24">
        <v>43586</v>
      </c>
      <c r="C1712">
        <v>1</v>
      </c>
      <c r="D1712">
        <v>110</v>
      </c>
      <c r="E1712" s="13" t="s">
        <v>84</v>
      </c>
      <c r="F1712" s="16">
        <v>36000</v>
      </c>
      <c r="G1712" t="str">
        <f>_xlfn.XLOOKUP(tbl_GL[[#This Row],[Account_key]],tbl_COA[Account_key],tbl_COA[Class],"Not Found")</f>
        <v>Liabilities and Owners Equity</v>
      </c>
      <c r="H1712" t="str">
        <f>_xlfn.XLOOKUP(tbl_GL[[#This Row],[Account_key]],tbl_COA[Account_key],tbl_COA[SubClass],"Not Found")</f>
        <v>Liabilities</v>
      </c>
      <c r="I1712" t="str">
        <f>_xlfn.XLOOKUP(tbl_GL[[#This Row],[Account_key]],tbl_COA[Account_key],tbl_COA[SubClass2],"Not Found")</f>
        <v>Current Liabilities</v>
      </c>
      <c r="J1712" t="str">
        <f>_xlfn.XLOOKUP(tbl_GL[[#This Row],[Account_key]],tbl_COA[Account_key],tbl_COA[SubAccount],,0)</f>
        <v>Trade Payables</v>
      </c>
      <c r="K1712">
        <f>YEAR(tbl_GL[[#This Row],[Date]])</f>
        <v>2019</v>
      </c>
    </row>
    <row r="1713" spans="1:11" x14ac:dyDescent="0.35">
      <c r="A1713">
        <v>864.1</v>
      </c>
      <c r="B1713" s="24">
        <v>43589</v>
      </c>
      <c r="C1713">
        <v>1</v>
      </c>
      <c r="D1713" s="13">
        <v>10</v>
      </c>
      <c r="E1713" s="13" t="s">
        <v>98</v>
      </c>
      <c r="F1713" s="16">
        <v>-3934</v>
      </c>
      <c r="G1713" t="str">
        <f>_xlfn.XLOOKUP(tbl_GL[[#This Row],[Account_key]],tbl_COA[Account_key],tbl_COA[Class],"Not Found")</f>
        <v>Assets</v>
      </c>
      <c r="H1713" t="str">
        <f>_xlfn.XLOOKUP(tbl_GL[[#This Row],[Account_key]],tbl_COA[Account_key],tbl_COA[SubClass],"Not Found")</f>
        <v>Assets</v>
      </c>
      <c r="I1713" t="str">
        <f>_xlfn.XLOOKUP(tbl_GL[[#This Row],[Account_key]],tbl_COA[Account_key],tbl_COA[SubClass2],"Not Found")</f>
        <v>Current Assets</v>
      </c>
      <c r="J1713" t="str">
        <f>_xlfn.XLOOKUP(tbl_GL[[#This Row],[Account_key]],tbl_COA[Account_key],tbl_COA[SubAccount],,0)</f>
        <v>Cash at Bank</v>
      </c>
      <c r="K1713">
        <f>YEAR(tbl_GL[[#This Row],[Date]])</f>
        <v>2019</v>
      </c>
    </row>
    <row r="1714" spans="1:11" x14ac:dyDescent="0.35">
      <c r="A1714">
        <v>864.2</v>
      </c>
      <c r="B1714" s="24">
        <v>43589</v>
      </c>
      <c r="C1714">
        <v>1</v>
      </c>
      <c r="D1714" s="13">
        <v>120</v>
      </c>
      <c r="E1714" s="13" t="s">
        <v>98</v>
      </c>
      <c r="F1714" s="16">
        <v>-3934</v>
      </c>
      <c r="G1714" t="str">
        <f>_xlfn.XLOOKUP(tbl_GL[[#This Row],[Account_key]],tbl_COA[Account_key],tbl_COA[Class],"Not Found")</f>
        <v>Liabilities and Owners Equity</v>
      </c>
      <c r="H1714" t="str">
        <f>_xlfn.XLOOKUP(tbl_GL[[#This Row],[Account_key]],tbl_COA[Account_key],tbl_COA[SubClass],"Not Found")</f>
        <v>Liabilities</v>
      </c>
      <c r="I1714" t="str">
        <f>_xlfn.XLOOKUP(tbl_GL[[#This Row],[Account_key]],tbl_COA[Account_key],tbl_COA[SubClass2],"Not Found")</f>
        <v>Current Liabilities</v>
      </c>
      <c r="J1714" t="str">
        <f>_xlfn.XLOOKUP(tbl_GL[[#This Row],[Account_key]],tbl_COA[Account_key],tbl_COA[SubAccount],,0)</f>
        <v>Accrued Expenses</v>
      </c>
      <c r="K1714">
        <f>YEAR(tbl_GL[[#This Row],[Date]])</f>
        <v>2019</v>
      </c>
    </row>
    <row r="1715" spans="1:11" x14ac:dyDescent="0.35">
      <c r="A1715">
        <v>865.1</v>
      </c>
      <c r="B1715" s="24">
        <v>43589</v>
      </c>
      <c r="C1715">
        <v>1</v>
      </c>
      <c r="D1715" s="13">
        <v>10</v>
      </c>
      <c r="E1715" s="13" t="s">
        <v>98</v>
      </c>
      <c r="F1715" s="16">
        <v>-4909</v>
      </c>
      <c r="G1715" t="str">
        <f>_xlfn.XLOOKUP(tbl_GL[[#This Row],[Account_key]],tbl_COA[Account_key],tbl_COA[Class],"Not Found")</f>
        <v>Assets</v>
      </c>
      <c r="H1715" t="str">
        <f>_xlfn.XLOOKUP(tbl_GL[[#This Row],[Account_key]],tbl_COA[Account_key],tbl_COA[SubClass],"Not Found")</f>
        <v>Assets</v>
      </c>
      <c r="I1715" t="str">
        <f>_xlfn.XLOOKUP(tbl_GL[[#This Row],[Account_key]],tbl_COA[Account_key],tbl_COA[SubClass2],"Not Found")</f>
        <v>Current Assets</v>
      </c>
      <c r="J1715" t="str">
        <f>_xlfn.XLOOKUP(tbl_GL[[#This Row],[Account_key]],tbl_COA[Account_key],tbl_COA[SubAccount],,0)</f>
        <v>Cash at Bank</v>
      </c>
      <c r="K1715">
        <f>YEAR(tbl_GL[[#This Row],[Date]])</f>
        <v>2019</v>
      </c>
    </row>
    <row r="1716" spans="1:11" x14ac:dyDescent="0.35">
      <c r="A1716">
        <v>865.2</v>
      </c>
      <c r="B1716" s="24">
        <v>43589</v>
      </c>
      <c r="C1716">
        <v>1</v>
      </c>
      <c r="D1716" s="13">
        <v>120</v>
      </c>
      <c r="E1716" s="13" t="s">
        <v>98</v>
      </c>
      <c r="F1716" s="16">
        <v>-4909</v>
      </c>
      <c r="G1716" t="str">
        <f>_xlfn.XLOOKUP(tbl_GL[[#This Row],[Account_key]],tbl_COA[Account_key],tbl_COA[Class],"Not Found")</f>
        <v>Liabilities and Owners Equity</v>
      </c>
      <c r="H1716" t="str">
        <f>_xlfn.XLOOKUP(tbl_GL[[#This Row],[Account_key]],tbl_COA[Account_key],tbl_COA[SubClass],"Not Found")</f>
        <v>Liabilities</v>
      </c>
      <c r="I1716" t="str">
        <f>_xlfn.XLOOKUP(tbl_GL[[#This Row],[Account_key]],tbl_COA[Account_key],tbl_COA[SubClass2],"Not Found")</f>
        <v>Current Liabilities</v>
      </c>
      <c r="J1716" t="str">
        <f>_xlfn.XLOOKUP(tbl_GL[[#This Row],[Account_key]],tbl_COA[Account_key],tbl_COA[SubAccount],,0)</f>
        <v>Accrued Expenses</v>
      </c>
      <c r="K1716">
        <f>YEAR(tbl_GL[[#This Row],[Date]])</f>
        <v>2019</v>
      </c>
    </row>
    <row r="1717" spans="1:11" x14ac:dyDescent="0.35">
      <c r="A1717">
        <v>866.1</v>
      </c>
      <c r="B1717" s="24">
        <v>43589</v>
      </c>
      <c r="C1717">
        <v>1</v>
      </c>
      <c r="D1717" s="13">
        <v>290</v>
      </c>
      <c r="E1717" s="13" t="s">
        <v>97</v>
      </c>
      <c r="F1717" s="16">
        <v>-5537</v>
      </c>
      <c r="G1717" t="str">
        <f>_xlfn.XLOOKUP(tbl_GL[[#This Row],[Account_key]],tbl_COA[Account_key],tbl_COA[Class],"Not Found")</f>
        <v>Operating account</v>
      </c>
      <c r="H1717" t="str">
        <f>_xlfn.XLOOKUP(tbl_GL[[#This Row],[Account_key]],tbl_COA[Account_key],tbl_COA[SubClass],"Not Found")</f>
        <v>Operating Expenses</v>
      </c>
      <c r="I1717" t="str">
        <f>_xlfn.XLOOKUP(tbl_GL[[#This Row],[Account_key]],tbl_COA[Account_key],tbl_COA[SubClass2],"Not Found")</f>
        <v>Administration</v>
      </c>
      <c r="J1717" t="str">
        <f>_xlfn.XLOOKUP(tbl_GL[[#This Row],[Account_key]],tbl_COA[Account_key],tbl_COA[SubAccount],,0)</f>
        <v>Travel</v>
      </c>
      <c r="K1717">
        <f>YEAR(tbl_GL[[#This Row],[Date]])</f>
        <v>2019</v>
      </c>
    </row>
    <row r="1718" spans="1:11" x14ac:dyDescent="0.35">
      <c r="A1718">
        <v>866.2</v>
      </c>
      <c r="B1718" s="24">
        <v>43589</v>
      </c>
      <c r="C1718">
        <v>1</v>
      </c>
      <c r="D1718" s="13">
        <v>120</v>
      </c>
      <c r="E1718" s="13" t="s">
        <v>97</v>
      </c>
      <c r="F1718" s="16">
        <v>5537</v>
      </c>
      <c r="G1718" t="str">
        <f>_xlfn.XLOOKUP(tbl_GL[[#This Row],[Account_key]],tbl_COA[Account_key],tbl_COA[Class],"Not Found")</f>
        <v>Liabilities and Owners Equity</v>
      </c>
      <c r="H1718" t="str">
        <f>_xlfn.XLOOKUP(tbl_GL[[#This Row],[Account_key]],tbl_COA[Account_key],tbl_COA[SubClass],"Not Found")</f>
        <v>Liabilities</v>
      </c>
      <c r="I1718" t="str">
        <f>_xlfn.XLOOKUP(tbl_GL[[#This Row],[Account_key]],tbl_COA[Account_key],tbl_COA[SubClass2],"Not Found")</f>
        <v>Current Liabilities</v>
      </c>
      <c r="J1718" t="str">
        <f>_xlfn.XLOOKUP(tbl_GL[[#This Row],[Account_key]],tbl_COA[Account_key],tbl_COA[SubAccount],,0)</f>
        <v>Accrued Expenses</v>
      </c>
      <c r="K1718">
        <f>YEAR(tbl_GL[[#This Row],[Date]])</f>
        <v>2019</v>
      </c>
    </row>
    <row r="1719" spans="1:11" x14ac:dyDescent="0.35">
      <c r="A1719">
        <v>867.1</v>
      </c>
      <c r="B1719" s="24">
        <v>43590</v>
      </c>
      <c r="C1719">
        <v>1</v>
      </c>
      <c r="D1719" s="13">
        <v>230</v>
      </c>
      <c r="E1719" s="13" t="s">
        <v>4</v>
      </c>
      <c r="F1719" s="16">
        <v>-1903</v>
      </c>
      <c r="G1719" t="str">
        <f>_xlfn.XLOOKUP(tbl_GL[[#This Row],[Account_key]],tbl_COA[Account_key],tbl_COA[Class],"Not Found")</f>
        <v>Trading account</v>
      </c>
      <c r="H1719" t="str">
        <f>_xlfn.XLOOKUP(tbl_GL[[#This Row],[Account_key]],tbl_COA[Account_key],tbl_COA[SubClass],"Not Found")</f>
        <v>Cost of Sales</v>
      </c>
      <c r="I1719" t="str">
        <f>_xlfn.XLOOKUP(tbl_GL[[#This Row],[Account_key]],tbl_COA[Account_key],tbl_COA[SubClass2],"Not Found")</f>
        <v>Cost of Sales</v>
      </c>
      <c r="J1719" t="str">
        <f>_xlfn.XLOOKUP(tbl_GL[[#This Row],[Account_key]],tbl_COA[Account_key],tbl_COA[SubAccount],,0)</f>
        <v>Cost of Sales</v>
      </c>
      <c r="K1719">
        <f>YEAR(tbl_GL[[#This Row],[Date]])</f>
        <v>2019</v>
      </c>
    </row>
    <row r="1720" spans="1:11" x14ac:dyDescent="0.35">
      <c r="A1720">
        <v>867.2</v>
      </c>
      <c r="B1720" s="24">
        <v>43590</v>
      </c>
      <c r="C1720">
        <v>1</v>
      </c>
      <c r="D1720" s="13">
        <v>60</v>
      </c>
      <c r="E1720" s="13" t="s">
        <v>4</v>
      </c>
      <c r="F1720" s="16">
        <v>-1903</v>
      </c>
      <c r="G1720" t="str">
        <f>_xlfn.XLOOKUP(tbl_GL[[#This Row],[Account_key]],tbl_COA[Account_key],tbl_COA[Class],"Not Found")</f>
        <v>Assets</v>
      </c>
      <c r="H1720" t="str">
        <f>_xlfn.XLOOKUP(tbl_GL[[#This Row],[Account_key]],tbl_COA[Account_key],tbl_COA[SubClass],"Not Found")</f>
        <v>Assets</v>
      </c>
      <c r="I1720" t="str">
        <f>_xlfn.XLOOKUP(tbl_GL[[#This Row],[Account_key]],tbl_COA[Account_key],tbl_COA[SubClass2],"Not Found")</f>
        <v>Current Assets</v>
      </c>
      <c r="J1720" t="str">
        <f>_xlfn.XLOOKUP(tbl_GL[[#This Row],[Account_key]],tbl_COA[Account_key],tbl_COA[SubAccount],,0)</f>
        <v>Inventory</v>
      </c>
      <c r="K1720">
        <f>YEAR(tbl_GL[[#This Row],[Date]])</f>
        <v>2019</v>
      </c>
    </row>
    <row r="1721" spans="1:11" x14ac:dyDescent="0.35">
      <c r="A1721">
        <v>868.1</v>
      </c>
      <c r="B1721" s="24">
        <v>43590</v>
      </c>
      <c r="C1721">
        <v>1</v>
      </c>
      <c r="D1721" s="13">
        <v>210</v>
      </c>
      <c r="E1721" s="13" t="s">
        <v>7</v>
      </c>
      <c r="F1721" s="16">
        <v>6549</v>
      </c>
      <c r="G1721" t="str">
        <f>_xlfn.XLOOKUP(tbl_GL[[#This Row],[Account_key]],tbl_COA[Account_key],tbl_COA[Class],"Not Found")</f>
        <v>Trading account</v>
      </c>
      <c r="H1721" t="str">
        <f>_xlfn.XLOOKUP(tbl_GL[[#This Row],[Account_key]],tbl_COA[Account_key],tbl_COA[SubClass],"Not Found")</f>
        <v>Sales</v>
      </c>
      <c r="I1721" t="str">
        <f>_xlfn.XLOOKUP(tbl_GL[[#This Row],[Account_key]],tbl_COA[Account_key],tbl_COA[SubClass2],"Not Found")</f>
        <v>Sales</v>
      </c>
      <c r="J1721" t="str">
        <f>_xlfn.XLOOKUP(tbl_GL[[#This Row],[Account_key]],tbl_COA[Account_key],tbl_COA[SubAccount],,0)</f>
        <v>Sales</v>
      </c>
      <c r="K1721">
        <f>YEAR(tbl_GL[[#This Row],[Date]])</f>
        <v>2019</v>
      </c>
    </row>
    <row r="1722" spans="1:11" x14ac:dyDescent="0.35">
      <c r="A1722">
        <v>868.2</v>
      </c>
      <c r="B1722" s="24">
        <v>43590</v>
      </c>
      <c r="C1722">
        <v>1</v>
      </c>
      <c r="D1722">
        <v>10</v>
      </c>
      <c r="E1722" s="13" t="s">
        <v>7</v>
      </c>
      <c r="F1722" s="16">
        <v>6549</v>
      </c>
      <c r="G1722" t="str">
        <f>_xlfn.XLOOKUP(tbl_GL[[#This Row],[Account_key]],tbl_COA[Account_key],tbl_COA[Class],"Not Found")</f>
        <v>Assets</v>
      </c>
      <c r="H1722" t="str">
        <f>_xlfn.XLOOKUP(tbl_GL[[#This Row],[Account_key]],tbl_COA[Account_key],tbl_COA[SubClass],"Not Found")</f>
        <v>Assets</v>
      </c>
      <c r="I1722" t="str">
        <f>_xlfn.XLOOKUP(tbl_GL[[#This Row],[Account_key]],tbl_COA[Account_key],tbl_COA[SubClass2],"Not Found")</f>
        <v>Current Assets</v>
      </c>
      <c r="J1722" t="str">
        <f>_xlfn.XLOOKUP(tbl_GL[[#This Row],[Account_key]],tbl_COA[Account_key],tbl_COA[SubAccount],,0)</f>
        <v>Cash at Bank</v>
      </c>
      <c r="K1722">
        <f>YEAR(tbl_GL[[#This Row],[Date]])</f>
        <v>2019</v>
      </c>
    </row>
    <row r="1723" spans="1:11" x14ac:dyDescent="0.35">
      <c r="A1723">
        <v>869.1</v>
      </c>
      <c r="B1723" s="24">
        <v>43590</v>
      </c>
      <c r="C1723">
        <v>1</v>
      </c>
      <c r="D1723" s="13">
        <v>230</v>
      </c>
      <c r="E1723" s="13" t="s">
        <v>4</v>
      </c>
      <c r="F1723" s="16">
        <v>-8365</v>
      </c>
      <c r="G1723" t="str">
        <f>_xlfn.XLOOKUP(tbl_GL[[#This Row],[Account_key]],tbl_COA[Account_key],tbl_COA[Class],"Not Found")</f>
        <v>Trading account</v>
      </c>
      <c r="H1723" t="str">
        <f>_xlfn.XLOOKUP(tbl_GL[[#This Row],[Account_key]],tbl_COA[Account_key],tbl_COA[SubClass],"Not Found")</f>
        <v>Cost of Sales</v>
      </c>
      <c r="I1723" t="str">
        <f>_xlfn.XLOOKUP(tbl_GL[[#This Row],[Account_key]],tbl_COA[Account_key],tbl_COA[SubClass2],"Not Found")</f>
        <v>Cost of Sales</v>
      </c>
      <c r="J1723" t="str">
        <f>_xlfn.XLOOKUP(tbl_GL[[#This Row],[Account_key]],tbl_COA[Account_key],tbl_COA[SubAccount],,0)</f>
        <v>Cost of Sales</v>
      </c>
      <c r="K1723">
        <f>YEAR(tbl_GL[[#This Row],[Date]])</f>
        <v>2019</v>
      </c>
    </row>
    <row r="1724" spans="1:11" x14ac:dyDescent="0.35">
      <c r="A1724">
        <v>869.2</v>
      </c>
      <c r="B1724" s="24">
        <v>43590</v>
      </c>
      <c r="C1724">
        <v>1</v>
      </c>
      <c r="D1724" s="13">
        <v>60</v>
      </c>
      <c r="E1724" s="13" t="s">
        <v>4</v>
      </c>
      <c r="F1724" s="16">
        <v>-8365</v>
      </c>
      <c r="G1724" t="str">
        <f>_xlfn.XLOOKUP(tbl_GL[[#This Row],[Account_key]],tbl_COA[Account_key],tbl_COA[Class],"Not Found")</f>
        <v>Assets</v>
      </c>
      <c r="H1724" t="str">
        <f>_xlfn.XLOOKUP(tbl_GL[[#This Row],[Account_key]],tbl_COA[Account_key],tbl_COA[SubClass],"Not Found")</f>
        <v>Assets</v>
      </c>
      <c r="I1724" t="str">
        <f>_xlfn.XLOOKUP(tbl_GL[[#This Row],[Account_key]],tbl_COA[Account_key],tbl_COA[SubClass2],"Not Found")</f>
        <v>Current Assets</v>
      </c>
      <c r="J1724" t="str">
        <f>_xlfn.XLOOKUP(tbl_GL[[#This Row],[Account_key]],tbl_COA[Account_key],tbl_COA[SubAccount],,0)</f>
        <v>Inventory</v>
      </c>
      <c r="K1724">
        <f>YEAR(tbl_GL[[#This Row],[Date]])</f>
        <v>2019</v>
      </c>
    </row>
    <row r="1725" spans="1:11" x14ac:dyDescent="0.35">
      <c r="A1725">
        <v>870.1</v>
      </c>
      <c r="B1725" s="24">
        <v>43590</v>
      </c>
      <c r="C1725">
        <v>1</v>
      </c>
      <c r="D1725" s="13">
        <v>30</v>
      </c>
      <c r="E1725" t="s">
        <v>80</v>
      </c>
      <c r="F1725" s="16">
        <v>-28939</v>
      </c>
      <c r="G1725" t="str">
        <f>_xlfn.XLOOKUP(tbl_GL[[#This Row],[Account_key]],tbl_COA[Account_key],tbl_COA[Class],"Not Found")</f>
        <v>Assets</v>
      </c>
      <c r="H1725" t="str">
        <f>_xlfn.XLOOKUP(tbl_GL[[#This Row],[Account_key]],tbl_COA[Account_key],tbl_COA[SubClass],"Not Found")</f>
        <v>Assets</v>
      </c>
      <c r="I1725" t="str">
        <f>_xlfn.XLOOKUP(tbl_GL[[#This Row],[Account_key]],tbl_COA[Account_key],tbl_COA[SubClass2],"Not Found")</f>
        <v>Current Assets</v>
      </c>
      <c r="J1725" t="str">
        <f>_xlfn.XLOOKUP(tbl_GL[[#This Row],[Account_key]],tbl_COA[Account_key],tbl_COA[SubAccount],,0)</f>
        <v>Trade Receivables</v>
      </c>
      <c r="K1725">
        <f>YEAR(tbl_GL[[#This Row],[Date]])</f>
        <v>2019</v>
      </c>
    </row>
    <row r="1726" spans="1:11" x14ac:dyDescent="0.35">
      <c r="A1726">
        <v>870.2</v>
      </c>
      <c r="B1726" s="24">
        <v>43590</v>
      </c>
      <c r="C1726">
        <v>1</v>
      </c>
      <c r="D1726" s="13">
        <v>10</v>
      </c>
      <c r="E1726" t="s">
        <v>80</v>
      </c>
      <c r="F1726" s="16">
        <v>28939</v>
      </c>
      <c r="G1726" t="str">
        <f>_xlfn.XLOOKUP(tbl_GL[[#This Row],[Account_key]],tbl_COA[Account_key],tbl_COA[Class],"Not Found")</f>
        <v>Assets</v>
      </c>
      <c r="H1726" t="str">
        <f>_xlfn.XLOOKUP(tbl_GL[[#This Row],[Account_key]],tbl_COA[Account_key],tbl_COA[SubClass],"Not Found")</f>
        <v>Assets</v>
      </c>
      <c r="I1726" t="str">
        <f>_xlfn.XLOOKUP(tbl_GL[[#This Row],[Account_key]],tbl_COA[Account_key],tbl_COA[SubClass2],"Not Found")</f>
        <v>Current Assets</v>
      </c>
      <c r="J1726" t="str">
        <f>_xlfn.XLOOKUP(tbl_GL[[#This Row],[Account_key]],tbl_COA[Account_key],tbl_COA[SubAccount],,0)</f>
        <v>Cash at Bank</v>
      </c>
      <c r="K1726">
        <f>YEAR(tbl_GL[[#This Row],[Date]])</f>
        <v>2019</v>
      </c>
    </row>
    <row r="1727" spans="1:11" x14ac:dyDescent="0.35">
      <c r="A1727">
        <v>871.1</v>
      </c>
      <c r="B1727" s="24">
        <v>43590</v>
      </c>
      <c r="C1727">
        <v>1</v>
      </c>
      <c r="D1727" s="13">
        <v>210</v>
      </c>
      <c r="E1727" s="13" t="s">
        <v>8</v>
      </c>
      <c r="F1727" s="16">
        <v>30585</v>
      </c>
      <c r="G1727" t="str">
        <f>_xlfn.XLOOKUP(tbl_GL[[#This Row],[Account_key]],tbl_COA[Account_key],tbl_COA[Class],"Not Found")</f>
        <v>Trading account</v>
      </c>
      <c r="H1727" t="str">
        <f>_xlfn.XLOOKUP(tbl_GL[[#This Row],[Account_key]],tbl_COA[Account_key],tbl_COA[SubClass],"Not Found")</f>
        <v>Sales</v>
      </c>
      <c r="I1727" t="str">
        <f>_xlfn.XLOOKUP(tbl_GL[[#This Row],[Account_key]],tbl_COA[Account_key],tbl_COA[SubClass2],"Not Found")</f>
        <v>Sales</v>
      </c>
      <c r="J1727" t="str">
        <f>_xlfn.XLOOKUP(tbl_GL[[#This Row],[Account_key]],tbl_COA[Account_key],tbl_COA[SubAccount],,0)</f>
        <v>Sales</v>
      </c>
      <c r="K1727">
        <f>YEAR(tbl_GL[[#This Row],[Date]])</f>
        <v>2019</v>
      </c>
    </row>
    <row r="1728" spans="1:11" x14ac:dyDescent="0.35">
      <c r="A1728">
        <v>871.2</v>
      </c>
      <c r="B1728" s="24">
        <v>43590</v>
      </c>
      <c r="C1728">
        <v>1</v>
      </c>
      <c r="D1728" s="13">
        <v>30</v>
      </c>
      <c r="E1728" s="13" t="s">
        <v>8</v>
      </c>
      <c r="F1728" s="16">
        <v>30585</v>
      </c>
      <c r="G1728" t="str">
        <f>_xlfn.XLOOKUP(tbl_GL[[#This Row],[Account_key]],tbl_COA[Account_key],tbl_COA[Class],"Not Found")</f>
        <v>Assets</v>
      </c>
      <c r="H1728" t="str">
        <f>_xlfn.XLOOKUP(tbl_GL[[#This Row],[Account_key]],tbl_COA[Account_key],tbl_COA[SubClass],"Not Found")</f>
        <v>Assets</v>
      </c>
      <c r="I1728" t="str">
        <f>_xlfn.XLOOKUP(tbl_GL[[#This Row],[Account_key]],tbl_COA[Account_key],tbl_COA[SubClass2],"Not Found")</f>
        <v>Current Assets</v>
      </c>
      <c r="J1728" t="str">
        <f>_xlfn.XLOOKUP(tbl_GL[[#This Row],[Account_key]],tbl_COA[Account_key],tbl_COA[SubAccount],,0)</f>
        <v>Trade Receivables</v>
      </c>
      <c r="K1728">
        <f>YEAR(tbl_GL[[#This Row],[Date]])</f>
        <v>2019</v>
      </c>
    </row>
    <row r="1729" spans="1:11" x14ac:dyDescent="0.35">
      <c r="A1729">
        <v>872.1</v>
      </c>
      <c r="B1729" s="24">
        <v>43591</v>
      </c>
      <c r="C1729">
        <v>1</v>
      </c>
      <c r="D1729" s="13">
        <v>330</v>
      </c>
      <c r="E1729" s="13" t="s">
        <v>99</v>
      </c>
      <c r="F1729" s="16">
        <v>-222</v>
      </c>
      <c r="G1729" t="str">
        <f>_xlfn.XLOOKUP(tbl_GL[[#This Row],[Account_key]],tbl_COA[Account_key],tbl_COA[Class],"Not Found")</f>
        <v>Operating account</v>
      </c>
      <c r="H1729" t="str">
        <f>_xlfn.XLOOKUP(tbl_GL[[#This Row],[Account_key]],tbl_COA[Account_key],tbl_COA[SubClass],"Not Found")</f>
        <v>Operating Expenses</v>
      </c>
      <c r="I1729" t="str">
        <f>_xlfn.XLOOKUP(tbl_GL[[#This Row],[Account_key]],tbl_COA[Account_key],tbl_COA[SubClass2],"Not Found")</f>
        <v>Administration</v>
      </c>
      <c r="J1729" t="str">
        <f>_xlfn.XLOOKUP(tbl_GL[[#This Row],[Account_key]],tbl_COA[Account_key],tbl_COA[SubAccount],,0)</f>
        <v>Telephone</v>
      </c>
      <c r="K1729">
        <f>YEAR(tbl_GL[[#This Row],[Date]])</f>
        <v>2019</v>
      </c>
    </row>
    <row r="1730" spans="1:11" x14ac:dyDescent="0.35">
      <c r="A1730">
        <v>872.2</v>
      </c>
      <c r="B1730" s="24">
        <v>43591</v>
      </c>
      <c r="C1730">
        <v>1</v>
      </c>
      <c r="D1730" s="13">
        <v>20</v>
      </c>
      <c r="E1730" s="13" t="s">
        <v>99</v>
      </c>
      <c r="F1730" s="16">
        <v>-222</v>
      </c>
      <c r="G1730" t="str">
        <f>_xlfn.XLOOKUP(tbl_GL[[#This Row],[Account_key]],tbl_COA[Account_key],tbl_COA[Class],"Not Found")</f>
        <v>Assets</v>
      </c>
      <c r="H1730" t="str">
        <f>_xlfn.XLOOKUP(tbl_GL[[#This Row],[Account_key]],tbl_COA[Account_key],tbl_COA[SubClass],"Not Found")</f>
        <v>Assets</v>
      </c>
      <c r="I1730" t="str">
        <f>_xlfn.XLOOKUP(tbl_GL[[#This Row],[Account_key]],tbl_COA[Account_key],tbl_COA[SubClass2],"Not Found")</f>
        <v>Current Assets</v>
      </c>
      <c r="J1730" t="str">
        <f>_xlfn.XLOOKUP(tbl_GL[[#This Row],[Account_key]],tbl_COA[Account_key],tbl_COA[SubAccount],,0)</f>
        <v>Cash in hand</v>
      </c>
      <c r="K1730">
        <f>YEAR(tbl_GL[[#This Row],[Date]])</f>
        <v>2019</v>
      </c>
    </row>
    <row r="1731" spans="1:11" x14ac:dyDescent="0.35">
      <c r="A1731">
        <v>873.1</v>
      </c>
      <c r="B1731" s="24">
        <v>43591</v>
      </c>
      <c r="C1731">
        <v>1</v>
      </c>
      <c r="D1731" s="13">
        <v>260</v>
      </c>
      <c r="E1731" s="13" t="s">
        <v>97</v>
      </c>
      <c r="F1731" s="16">
        <v>-4459</v>
      </c>
      <c r="G1731" t="str">
        <f>_xlfn.XLOOKUP(tbl_GL[[#This Row],[Account_key]],tbl_COA[Account_key],tbl_COA[Class],"Not Found")</f>
        <v>Operating account</v>
      </c>
      <c r="H1731" t="str">
        <f>_xlfn.XLOOKUP(tbl_GL[[#This Row],[Account_key]],tbl_COA[Account_key],tbl_COA[SubClass],"Not Found")</f>
        <v>Operating Expenses</v>
      </c>
      <c r="I1731" t="str">
        <f>_xlfn.XLOOKUP(tbl_GL[[#This Row],[Account_key]],tbl_COA[Account_key],tbl_COA[SubClass2],"Not Found")</f>
        <v>Marketing</v>
      </c>
      <c r="J1731" t="str">
        <f>_xlfn.XLOOKUP(tbl_GL[[#This Row],[Account_key]],tbl_COA[Account_key],tbl_COA[SubAccount],,0)</f>
        <v>Commissions</v>
      </c>
      <c r="K1731">
        <f>YEAR(tbl_GL[[#This Row],[Date]])</f>
        <v>2019</v>
      </c>
    </row>
    <row r="1732" spans="1:11" x14ac:dyDescent="0.35">
      <c r="A1732">
        <v>873.2</v>
      </c>
      <c r="B1732" s="24">
        <v>43591</v>
      </c>
      <c r="C1732">
        <v>1</v>
      </c>
      <c r="D1732" s="13">
        <v>120</v>
      </c>
      <c r="E1732" s="13" t="s">
        <v>97</v>
      </c>
      <c r="F1732" s="16">
        <v>4459</v>
      </c>
      <c r="G1732" t="str">
        <f>_xlfn.XLOOKUP(tbl_GL[[#This Row],[Account_key]],tbl_COA[Account_key],tbl_COA[Class],"Not Found")</f>
        <v>Liabilities and Owners Equity</v>
      </c>
      <c r="H1732" t="str">
        <f>_xlfn.XLOOKUP(tbl_GL[[#This Row],[Account_key]],tbl_COA[Account_key],tbl_COA[SubClass],"Not Found")</f>
        <v>Liabilities</v>
      </c>
      <c r="I1732" t="str">
        <f>_xlfn.XLOOKUP(tbl_GL[[#This Row],[Account_key]],tbl_COA[Account_key],tbl_COA[SubClass2],"Not Found")</f>
        <v>Current Liabilities</v>
      </c>
      <c r="J1732" t="str">
        <f>_xlfn.XLOOKUP(tbl_GL[[#This Row],[Account_key]],tbl_COA[Account_key],tbl_COA[SubAccount],,0)</f>
        <v>Accrued Expenses</v>
      </c>
      <c r="K1732">
        <f>YEAR(tbl_GL[[#This Row],[Date]])</f>
        <v>2019</v>
      </c>
    </row>
    <row r="1733" spans="1:11" x14ac:dyDescent="0.35">
      <c r="A1733">
        <v>874.1</v>
      </c>
      <c r="B1733" s="24">
        <v>43591</v>
      </c>
      <c r="C1733">
        <v>1</v>
      </c>
      <c r="D1733" s="13">
        <v>10</v>
      </c>
      <c r="E1733" s="13" t="s">
        <v>98</v>
      </c>
      <c r="F1733" s="16">
        <v>-5247</v>
      </c>
      <c r="G1733" t="str">
        <f>_xlfn.XLOOKUP(tbl_GL[[#This Row],[Account_key]],tbl_COA[Account_key],tbl_COA[Class],"Not Found")</f>
        <v>Assets</v>
      </c>
      <c r="H1733" t="str">
        <f>_xlfn.XLOOKUP(tbl_GL[[#This Row],[Account_key]],tbl_COA[Account_key],tbl_COA[SubClass],"Not Found")</f>
        <v>Assets</v>
      </c>
      <c r="I1733" t="str">
        <f>_xlfn.XLOOKUP(tbl_GL[[#This Row],[Account_key]],tbl_COA[Account_key],tbl_COA[SubClass2],"Not Found")</f>
        <v>Current Assets</v>
      </c>
      <c r="J1733" t="str">
        <f>_xlfn.XLOOKUP(tbl_GL[[#This Row],[Account_key]],tbl_COA[Account_key],tbl_COA[SubAccount],,0)</f>
        <v>Cash at Bank</v>
      </c>
      <c r="K1733">
        <f>YEAR(tbl_GL[[#This Row],[Date]])</f>
        <v>2019</v>
      </c>
    </row>
    <row r="1734" spans="1:11" x14ac:dyDescent="0.35">
      <c r="A1734">
        <v>874.2</v>
      </c>
      <c r="B1734" s="24">
        <v>43591</v>
      </c>
      <c r="C1734">
        <v>1</v>
      </c>
      <c r="D1734" s="13">
        <v>120</v>
      </c>
      <c r="E1734" s="13" t="s">
        <v>98</v>
      </c>
      <c r="F1734" s="16">
        <v>-5247</v>
      </c>
      <c r="G1734" t="str">
        <f>_xlfn.XLOOKUP(tbl_GL[[#This Row],[Account_key]],tbl_COA[Account_key],tbl_COA[Class],"Not Found")</f>
        <v>Liabilities and Owners Equity</v>
      </c>
      <c r="H1734" t="str">
        <f>_xlfn.XLOOKUP(tbl_GL[[#This Row],[Account_key]],tbl_COA[Account_key],tbl_COA[SubClass],"Not Found")</f>
        <v>Liabilities</v>
      </c>
      <c r="I1734" t="str">
        <f>_xlfn.XLOOKUP(tbl_GL[[#This Row],[Account_key]],tbl_COA[Account_key],tbl_COA[SubClass2],"Not Found")</f>
        <v>Current Liabilities</v>
      </c>
      <c r="J1734" t="str">
        <f>_xlfn.XLOOKUP(tbl_GL[[#This Row],[Account_key]],tbl_COA[Account_key],tbl_COA[SubAccount],,0)</f>
        <v>Accrued Expenses</v>
      </c>
      <c r="K1734">
        <f>YEAR(tbl_GL[[#This Row],[Date]])</f>
        <v>2019</v>
      </c>
    </row>
    <row r="1735" spans="1:11" x14ac:dyDescent="0.35">
      <c r="A1735">
        <v>875.1</v>
      </c>
      <c r="B1735" s="24">
        <v>43594</v>
      </c>
      <c r="C1735">
        <v>1</v>
      </c>
      <c r="D1735" s="13">
        <v>290</v>
      </c>
      <c r="E1735" s="13" t="s">
        <v>97</v>
      </c>
      <c r="F1735" s="16">
        <v>-3673</v>
      </c>
      <c r="G1735" t="str">
        <f>_xlfn.XLOOKUP(tbl_GL[[#This Row],[Account_key]],tbl_COA[Account_key],tbl_COA[Class],"Not Found")</f>
        <v>Operating account</v>
      </c>
      <c r="H1735" t="str">
        <f>_xlfn.XLOOKUP(tbl_GL[[#This Row],[Account_key]],tbl_COA[Account_key],tbl_COA[SubClass],"Not Found")</f>
        <v>Operating Expenses</v>
      </c>
      <c r="I1735" t="str">
        <f>_xlfn.XLOOKUP(tbl_GL[[#This Row],[Account_key]],tbl_COA[Account_key],tbl_COA[SubClass2],"Not Found")</f>
        <v>Administration</v>
      </c>
      <c r="J1735" t="str">
        <f>_xlfn.XLOOKUP(tbl_GL[[#This Row],[Account_key]],tbl_COA[Account_key],tbl_COA[SubAccount],,0)</f>
        <v>Travel</v>
      </c>
      <c r="K1735">
        <f>YEAR(tbl_GL[[#This Row],[Date]])</f>
        <v>2019</v>
      </c>
    </row>
    <row r="1736" spans="1:11" x14ac:dyDescent="0.35">
      <c r="A1736">
        <v>875.2</v>
      </c>
      <c r="B1736" s="24">
        <v>43594</v>
      </c>
      <c r="C1736">
        <v>1</v>
      </c>
      <c r="D1736" s="13">
        <v>120</v>
      </c>
      <c r="E1736" s="13" t="s">
        <v>97</v>
      </c>
      <c r="F1736" s="16">
        <v>3673</v>
      </c>
      <c r="G1736" t="str">
        <f>_xlfn.XLOOKUP(tbl_GL[[#This Row],[Account_key]],tbl_COA[Account_key],tbl_COA[Class],"Not Found")</f>
        <v>Liabilities and Owners Equity</v>
      </c>
      <c r="H1736" t="str">
        <f>_xlfn.XLOOKUP(tbl_GL[[#This Row],[Account_key]],tbl_COA[Account_key],tbl_COA[SubClass],"Not Found")</f>
        <v>Liabilities</v>
      </c>
      <c r="I1736" t="str">
        <f>_xlfn.XLOOKUP(tbl_GL[[#This Row],[Account_key]],tbl_COA[Account_key],tbl_COA[SubClass2],"Not Found")</f>
        <v>Current Liabilities</v>
      </c>
      <c r="J1736" t="str">
        <f>_xlfn.XLOOKUP(tbl_GL[[#This Row],[Account_key]],tbl_COA[Account_key],tbl_COA[SubAccount],,0)</f>
        <v>Accrued Expenses</v>
      </c>
      <c r="K1736">
        <f>YEAR(tbl_GL[[#This Row],[Date]])</f>
        <v>2019</v>
      </c>
    </row>
    <row r="1737" spans="1:11" x14ac:dyDescent="0.35">
      <c r="A1737">
        <v>876.1</v>
      </c>
      <c r="B1737" s="24">
        <v>43596</v>
      </c>
      <c r="C1737">
        <v>1</v>
      </c>
      <c r="D1737" s="13">
        <v>10</v>
      </c>
      <c r="E1737" s="13" t="s">
        <v>98</v>
      </c>
      <c r="F1737" s="16">
        <v>-5045</v>
      </c>
      <c r="G1737" t="str">
        <f>_xlfn.XLOOKUP(tbl_GL[[#This Row],[Account_key]],tbl_COA[Account_key],tbl_COA[Class],"Not Found")</f>
        <v>Assets</v>
      </c>
      <c r="H1737" t="str">
        <f>_xlfn.XLOOKUP(tbl_GL[[#This Row],[Account_key]],tbl_COA[Account_key],tbl_COA[SubClass],"Not Found")</f>
        <v>Assets</v>
      </c>
      <c r="I1737" t="str">
        <f>_xlfn.XLOOKUP(tbl_GL[[#This Row],[Account_key]],tbl_COA[Account_key],tbl_COA[SubClass2],"Not Found")</f>
        <v>Current Assets</v>
      </c>
      <c r="J1737" t="str">
        <f>_xlfn.XLOOKUP(tbl_GL[[#This Row],[Account_key]],tbl_COA[Account_key],tbl_COA[SubAccount],,0)</f>
        <v>Cash at Bank</v>
      </c>
      <c r="K1737">
        <f>YEAR(tbl_GL[[#This Row],[Date]])</f>
        <v>2019</v>
      </c>
    </row>
    <row r="1738" spans="1:11" x14ac:dyDescent="0.35">
      <c r="A1738">
        <v>876.2</v>
      </c>
      <c r="B1738" s="24">
        <v>43596</v>
      </c>
      <c r="C1738">
        <v>1</v>
      </c>
      <c r="D1738" s="13">
        <v>120</v>
      </c>
      <c r="E1738" s="13" t="s">
        <v>98</v>
      </c>
      <c r="F1738" s="16">
        <v>-5045</v>
      </c>
      <c r="G1738" t="str">
        <f>_xlfn.XLOOKUP(tbl_GL[[#This Row],[Account_key]],tbl_COA[Account_key],tbl_COA[Class],"Not Found")</f>
        <v>Liabilities and Owners Equity</v>
      </c>
      <c r="H1738" t="str">
        <f>_xlfn.XLOOKUP(tbl_GL[[#This Row],[Account_key]],tbl_COA[Account_key],tbl_COA[SubClass],"Not Found")</f>
        <v>Liabilities</v>
      </c>
      <c r="I1738" t="str">
        <f>_xlfn.XLOOKUP(tbl_GL[[#This Row],[Account_key]],tbl_COA[Account_key],tbl_COA[SubClass2],"Not Found")</f>
        <v>Current Liabilities</v>
      </c>
      <c r="J1738" t="str">
        <f>_xlfn.XLOOKUP(tbl_GL[[#This Row],[Account_key]],tbl_COA[Account_key],tbl_COA[SubAccount],,0)</f>
        <v>Accrued Expenses</v>
      </c>
      <c r="K1738">
        <f>YEAR(tbl_GL[[#This Row],[Date]])</f>
        <v>2019</v>
      </c>
    </row>
    <row r="1739" spans="1:11" x14ac:dyDescent="0.35">
      <c r="A1739">
        <v>877.1</v>
      </c>
      <c r="B1739" s="24">
        <v>43596</v>
      </c>
      <c r="C1739">
        <v>1</v>
      </c>
      <c r="D1739" s="13">
        <v>30</v>
      </c>
      <c r="E1739" t="s">
        <v>80</v>
      </c>
      <c r="F1739" s="16">
        <v>-28290</v>
      </c>
      <c r="G1739" t="str">
        <f>_xlfn.XLOOKUP(tbl_GL[[#This Row],[Account_key]],tbl_COA[Account_key],tbl_COA[Class],"Not Found")</f>
        <v>Assets</v>
      </c>
      <c r="H1739" t="str">
        <f>_xlfn.XLOOKUP(tbl_GL[[#This Row],[Account_key]],tbl_COA[Account_key],tbl_COA[SubClass],"Not Found")</f>
        <v>Assets</v>
      </c>
      <c r="I1739" t="str">
        <f>_xlfn.XLOOKUP(tbl_GL[[#This Row],[Account_key]],tbl_COA[Account_key],tbl_COA[SubClass2],"Not Found")</f>
        <v>Current Assets</v>
      </c>
      <c r="J1739" t="str">
        <f>_xlfn.XLOOKUP(tbl_GL[[#This Row],[Account_key]],tbl_COA[Account_key],tbl_COA[SubAccount],,0)</f>
        <v>Trade Receivables</v>
      </c>
      <c r="K1739">
        <f>YEAR(tbl_GL[[#This Row],[Date]])</f>
        <v>2019</v>
      </c>
    </row>
    <row r="1740" spans="1:11" x14ac:dyDescent="0.35">
      <c r="A1740">
        <v>877.2</v>
      </c>
      <c r="B1740" s="24">
        <v>43596</v>
      </c>
      <c r="C1740">
        <v>1</v>
      </c>
      <c r="D1740" s="13">
        <v>10</v>
      </c>
      <c r="E1740" t="s">
        <v>80</v>
      </c>
      <c r="F1740" s="16">
        <v>28290</v>
      </c>
      <c r="G1740" t="str">
        <f>_xlfn.XLOOKUP(tbl_GL[[#This Row],[Account_key]],tbl_COA[Account_key],tbl_COA[Class],"Not Found")</f>
        <v>Assets</v>
      </c>
      <c r="H1740" t="str">
        <f>_xlfn.XLOOKUP(tbl_GL[[#This Row],[Account_key]],tbl_COA[Account_key],tbl_COA[SubClass],"Not Found")</f>
        <v>Assets</v>
      </c>
      <c r="I1740" t="str">
        <f>_xlfn.XLOOKUP(tbl_GL[[#This Row],[Account_key]],tbl_COA[Account_key],tbl_COA[SubClass2],"Not Found")</f>
        <v>Current Assets</v>
      </c>
      <c r="J1740" t="str">
        <f>_xlfn.XLOOKUP(tbl_GL[[#This Row],[Account_key]],tbl_COA[Account_key],tbl_COA[SubAccount],,0)</f>
        <v>Cash at Bank</v>
      </c>
      <c r="K1740">
        <f>YEAR(tbl_GL[[#This Row],[Date]])</f>
        <v>2019</v>
      </c>
    </row>
    <row r="1741" spans="1:11" x14ac:dyDescent="0.35">
      <c r="A1741">
        <v>878.1</v>
      </c>
      <c r="B1741" s="24">
        <v>43596</v>
      </c>
      <c r="C1741">
        <v>1</v>
      </c>
      <c r="D1741" s="13">
        <v>10</v>
      </c>
      <c r="E1741" s="13" t="s">
        <v>84</v>
      </c>
      <c r="F1741" s="16">
        <v>-36000</v>
      </c>
      <c r="G1741" t="str">
        <f>_xlfn.XLOOKUP(tbl_GL[[#This Row],[Account_key]],tbl_COA[Account_key],tbl_COA[Class],"Not Found")</f>
        <v>Assets</v>
      </c>
      <c r="H1741" t="str">
        <f>_xlfn.XLOOKUP(tbl_GL[[#This Row],[Account_key]],tbl_COA[Account_key],tbl_COA[SubClass],"Not Found")</f>
        <v>Assets</v>
      </c>
      <c r="I1741" t="str">
        <f>_xlfn.XLOOKUP(tbl_GL[[#This Row],[Account_key]],tbl_COA[Account_key],tbl_COA[SubClass2],"Not Found")</f>
        <v>Current Assets</v>
      </c>
      <c r="J1741" t="str">
        <f>_xlfn.XLOOKUP(tbl_GL[[#This Row],[Account_key]],tbl_COA[Account_key],tbl_COA[SubAccount],,0)</f>
        <v>Cash at Bank</v>
      </c>
      <c r="K1741">
        <f>YEAR(tbl_GL[[#This Row],[Date]])</f>
        <v>2019</v>
      </c>
    </row>
    <row r="1742" spans="1:11" x14ac:dyDescent="0.35">
      <c r="A1742">
        <v>878.2</v>
      </c>
      <c r="B1742" s="24">
        <v>43596</v>
      </c>
      <c r="C1742">
        <v>1</v>
      </c>
      <c r="D1742">
        <v>110</v>
      </c>
      <c r="E1742" s="13" t="s">
        <v>84</v>
      </c>
      <c r="F1742" s="16">
        <v>-36000</v>
      </c>
      <c r="G1742" t="str">
        <f>_xlfn.XLOOKUP(tbl_GL[[#This Row],[Account_key]],tbl_COA[Account_key],tbl_COA[Class],"Not Found")</f>
        <v>Liabilities and Owners Equity</v>
      </c>
      <c r="H1742" t="str">
        <f>_xlfn.XLOOKUP(tbl_GL[[#This Row],[Account_key]],tbl_COA[Account_key],tbl_COA[SubClass],"Not Found")</f>
        <v>Liabilities</v>
      </c>
      <c r="I1742" t="str">
        <f>_xlfn.XLOOKUP(tbl_GL[[#This Row],[Account_key]],tbl_COA[Account_key],tbl_COA[SubClass2],"Not Found")</f>
        <v>Current Liabilities</v>
      </c>
      <c r="J1742" t="str">
        <f>_xlfn.XLOOKUP(tbl_GL[[#This Row],[Account_key]],tbl_COA[Account_key],tbl_COA[SubAccount],,0)</f>
        <v>Trade Payables</v>
      </c>
      <c r="K1742">
        <f>YEAR(tbl_GL[[#This Row],[Date]])</f>
        <v>2019</v>
      </c>
    </row>
    <row r="1743" spans="1:11" x14ac:dyDescent="0.35">
      <c r="A1743">
        <v>879.1</v>
      </c>
      <c r="B1743" s="24">
        <v>43597</v>
      </c>
      <c r="C1743">
        <v>1</v>
      </c>
      <c r="D1743" s="12">
        <v>320</v>
      </c>
      <c r="E1743" s="12" t="s">
        <v>97</v>
      </c>
      <c r="F1743" s="18">
        <v>-4688</v>
      </c>
      <c r="G1743" t="str">
        <f>_xlfn.XLOOKUP(tbl_GL[[#This Row],[Account_key]],tbl_COA[Account_key],tbl_COA[Class],"Not Found")</f>
        <v>Operating account</v>
      </c>
      <c r="H1743" t="str">
        <f>_xlfn.XLOOKUP(tbl_GL[[#This Row],[Account_key]],tbl_COA[Account_key],tbl_COA[SubClass],"Not Found")</f>
        <v>Operating Expenses</v>
      </c>
      <c r="I1743" t="str">
        <f>_xlfn.XLOOKUP(tbl_GL[[#This Row],[Account_key]],tbl_COA[Account_key],tbl_COA[SubClass2],"Not Found")</f>
        <v>Administration</v>
      </c>
      <c r="J1743" t="str">
        <f>_xlfn.XLOOKUP(tbl_GL[[#This Row],[Account_key]],tbl_COA[Account_key],tbl_COA[SubAccount],,0)</f>
        <v>Professional Services</v>
      </c>
      <c r="K1743">
        <f>YEAR(tbl_GL[[#This Row],[Date]])</f>
        <v>2019</v>
      </c>
    </row>
    <row r="1744" spans="1:11" x14ac:dyDescent="0.35">
      <c r="A1744">
        <v>879.2</v>
      </c>
      <c r="B1744" s="24">
        <v>43597</v>
      </c>
      <c r="C1744">
        <v>1</v>
      </c>
      <c r="D1744">
        <v>120</v>
      </c>
      <c r="E1744" t="s">
        <v>97</v>
      </c>
      <c r="F1744" s="14">
        <v>4688</v>
      </c>
      <c r="G1744" t="str">
        <f>_xlfn.XLOOKUP(tbl_GL[[#This Row],[Account_key]],tbl_COA[Account_key],tbl_COA[Class],"Not Found")</f>
        <v>Liabilities and Owners Equity</v>
      </c>
      <c r="H1744" t="str">
        <f>_xlfn.XLOOKUP(tbl_GL[[#This Row],[Account_key]],tbl_COA[Account_key],tbl_COA[SubClass],"Not Found")</f>
        <v>Liabilities</v>
      </c>
      <c r="I1744" t="str">
        <f>_xlfn.XLOOKUP(tbl_GL[[#This Row],[Account_key]],tbl_COA[Account_key],tbl_COA[SubClass2],"Not Found")</f>
        <v>Current Liabilities</v>
      </c>
      <c r="J1744" t="str">
        <f>_xlfn.XLOOKUP(tbl_GL[[#This Row],[Account_key]],tbl_COA[Account_key],tbl_COA[SubAccount],,0)</f>
        <v>Accrued Expenses</v>
      </c>
      <c r="K1744">
        <f>YEAR(tbl_GL[[#This Row],[Date]])</f>
        <v>2019</v>
      </c>
    </row>
    <row r="1745" spans="1:11" x14ac:dyDescent="0.35">
      <c r="A1745">
        <v>880.1</v>
      </c>
      <c r="B1745" s="24">
        <v>43600</v>
      </c>
      <c r="C1745">
        <v>1</v>
      </c>
      <c r="D1745">
        <v>230</v>
      </c>
      <c r="E1745" t="s">
        <v>4</v>
      </c>
      <c r="F1745" s="14">
        <v>-560</v>
      </c>
      <c r="G1745" t="str">
        <f>_xlfn.XLOOKUP(tbl_GL[[#This Row],[Account_key]],tbl_COA[Account_key],tbl_COA[Class],"Not Found")</f>
        <v>Trading account</v>
      </c>
      <c r="H1745" t="str">
        <f>_xlfn.XLOOKUP(tbl_GL[[#This Row],[Account_key]],tbl_COA[Account_key],tbl_COA[SubClass],"Not Found")</f>
        <v>Cost of Sales</v>
      </c>
      <c r="I1745" t="str">
        <f>_xlfn.XLOOKUP(tbl_GL[[#This Row],[Account_key]],tbl_COA[Account_key],tbl_COA[SubClass2],"Not Found")</f>
        <v>Cost of Sales</v>
      </c>
      <c r="J1745" t="str">
        <f>_xlfn.XLOOKUP(tbl_GL[[#This Row],[Account_key]],tbl_COA[Account_key],tbl_COA[SubAccount],,0)</f>
        <v>Cost of Sales</v>
      </c>
      <c r="K1745">
        <f>YEAR(tbl_GL[[#This Row],[Date]])</f>
        <v>2019</v>
      </c>
    </row>
    <row r="1746" spans="1:11" x14ac:dyDescent="0.35">
      <c r="A1746">
        <v>880.2</v>
      </c>
      <c r="B1746" s="24">
        <v>43600</v>
      </c>
      <c r="C1746">
        <v>1</v>
      </c>
      <c r="D1746">
        <v>60</v>
      </c>
      <c r="E1746" t="s">
        <v>4</v>
      </c>
      <c r="F1746" s="14">
        <v>-560</v>
      </c>
      <c r="G1746" t="str">
        <f>_xlfn.XLOOKUP(tbl_GL[[#This Row],[Account_key]],tbl_COA[Account_key],tbl_COA[Class],"Not Found")</f>
        <v>Assets</v>
      </c>
      <c r="H1746" t="str">
        <f>_xlfn.XLOOKUP(tbl_GL[[#This Row],[Account_key]],tbl_COA[Account_key],tbl_COA[SubClass],"Not Found")</f>
        <v>Assets</v>
      </c>
      <c r="I1746" t="str">
        <f>_xlfn.XLOOKUP(tbl_GL[[#This Row],[Account_key]],tbl_COA[Account_key],tbl_COA[SubClass2],"Not Found")</f>
        <v>Current Assets</v>
      </c>
      <c r="J1746" t="str">
        <f>_xlfn.XLOOKUP(tbl_GL[[#This Row],[Account_key]],tbl_COA[Account_key],tbl_COA[SubAccount],,0)</f>
        <v>Inventory</v>
      </c>
      <c r="K1746">
        <f>YEAR(tbl_GL[[#This Row],[Date]])</f>
        <v>2019</v>
      </c>
    </row>
    <row r="1747" spans="1:11" x14ac:dyDescent="0.35">
      <c r="A1747">
        <v>881.1</v>
      </c>
      <c r="B1747" s="24">
        <v>43600</v>
      </c>
      <c r="C1747">
        <v>1</v>
      </c>
      <c r="D1747">
        <v>10</v>
      </c>
      <c r="E1747" t="s">
        <v>112</v>
      </c>
      <c r="F1747" s="14">
        <v>-600</v>
      </c>
      <c r="G1747" t="str">
        <f>_xlfn.XLOOKUP(tbl_GL[[#This Row],[Account_key]],tbl_COA[Account_key],tbl_COA[Class],"Not Found")</f>
        <v>Assets</v>
      </c>
      <c r="H1747" t="str">
        <f>_xlfn.XLOOKUP(tbl_GL[[#This Row],[Account_key]],tbl_COA[Account_key],tbl_COA[SubClass],"Not Found")</f>
        <v>Assets</v>
      </c>
      <c r="I1747" t="str">
        <f>_xlfn.XLOOKUP(tbl_GL[[#This Row],[Account_key]],tbl_COA[Account_key],tbl_COA[SubClass2],"Not Found")</f>
        <v>Current Assets</v>
      </c>
      <c r="J1747" t="str">
        <f>_xlfn.XLOOKUP(tbl_GL[[#This Row],[Account_key]],tbl_COA[Account_key],tbl_COA[SubAccount],,0)</f>
        <v>Cash at Bank</v>
      </c>
      <c r="K1747">
        <f>YEAR(tbl_GL[[#This Row],[Date]])</f>
        <v>2019</v>
      </c>
    </row>
    <row r="1748" spans="1:11" x14ac:dyDescent="0.35">
      <c r="A1748">
        <v>881.2</v>
      </c>
      <c r="B1748" s="24">
        <v>43600</v>
      </c>
      <c r="C1748">
        <v>1</v>
      </c>
      <c r="D1748">
        <v>121</v>
      </c>
      <c r="E1748" t="s">
        <v>112</v>
      </c>
      <c r="F1748" s="14">
        <v>-600</v>
      </c>
      <c r="G1748" t="str">
        <f>_xlfn.XLOOKUP(tbl_GL[[#This Row],[Account_key]],tbl_COA[Account_key],tbl_COA[Class],"Not Found")</f>
        <v>Liabilities and Owners Equity</v>
      </c>
      <c r="H1748" t="str">
        <f>_xlfn.XLOOKUP(tbl_GL[[#This Row],[Account_key]],tbl_COA[Account_key],tbl_COA[SubClass],"Not Found")</f>
        <v>Liabilities</v>
      </c>
      <c r="I1748" t="str">
        <f>_xlfn.XLOOKUP(tbl_GL[[#This Row],[Account_key]],tbl_COA[Account_key],tbl_COA[SubClass2],"Not Found")</f>
        <v>Current Liabilities</v>
      </c>
      <c r="J1748" t="str">
        <f>_xlfn.XLOOKUP(tbl_GL[[#This Row],[Account_key]],tbl_COA[Account_key],tbl_COA[SubAccount],,0)</f>
        <v>Interest Payable</v>
      </c>
      <c r="K1748">
        <f>YEAR(tbl_GL[[#This Row],[Date]])</f>
        <v>2019</v>
      </c>
    </row>
    <row r="1749" spans="1:11" x14ac:dyDescent="0.35">
      <c r="A1749">
        <v>882.1</v>
      </c>
      <c r="B1749" s="24">
        <v>43600</v>
      </c>
      <c r="C1749">
        <v>1</v>
      </c>
      <c r="D1749">
        <v>230</v>
      </c>
      <c r="E1749" t="s">
        <v>4</v>
      </c>
      <c r="F1749" s="14">
        <v>-1894</v>
      </c>
      <c r="G1749" t="str">
        <f>_xlfn.XLOOKUP(tbl_GL[[#This Row],[Account_key]],tbl_COA[Account_key],tbl_COA[Class],"Not Found")</f>
        <v>Trading account</v>
      </c>
      <c r="H1749" t="str">
        <f>_xlfn.XLOOKUP(tbl_GL[[#This Row],[Account_key]],tbl_COA[Account_key],tbl_COA[SubClass],"Not Found")</f>
        <v>Cost of Sales</v>
      </c>
      <c r="I1749" t="str">
        <f>_xlfn.XLOOKUP(tbl_GL[[#This Row],[Account_key]],tbl_COA[Account_key],tbl_COA[SubClass2],"Not Found")</f>
        <v>Cost of Sales</v>
      </c>
      <c r="J1749" t="str">
        <f>_xlfn.XLOOKUP(tbl_GL[[#This Row],[Account_key]],tbl_COA[Account_key],tbl_COA[SubAccount],,0)</f>
        <v>Cost of Sales</v>
      </c>
      <c r="K1749">
        <f>YEAR(tbl_GL[[#This Row],[Date]])</f>
        <v>2019</v>
      </c>
    </row>
    <row r="1750" spans="1:11" x14ac:dyDescent="0.35">
      <c r="A1750">
        <v>882.2</v>
      </c>
      <c r="B1750" s="24">
        <v>43600</v>
      </c>
      <c r="C1750">
        <v>1</v>
      </c>
      <c r="D1750">
        <v>60</v>
      </c>
      <c r="E1750" t="s">
        <v>4</v>
      </c>
      <c r="F1750" s="14">
        <v>-1894</v>
      </c>
      <c r="G1750" t="str">
        <f>_xlfn.XLOOKUP(tbl_GL[[#This Row],[Account_key]],tbl_COA[Account_key],tbl_COA[Class],"Not Found")</f>
        <v>Assets</v>
      </c>
      <c r="H1750" t="str">
        <f>_xlfn.XLOOKUP(tbl_GL[[#This Row],[Account_key]],tbl_COA[Account_key],tbl_COA[SubClass],"Not Found")</f>
        <v>Assets</v>
      </c>
      <c r="I1750" t="str">
        <f>_xlfn.XLOOKUP(tbl_GL[[#This Row],[Account_key]],tbl_COA[Account_key],tbl_COA[SubClass2],"Not Found")</f>
        <v>Current Assets</v>
      </c>
      <c r="J1750" t="str">
        <f>_xlfn.XLOOKUP(tbl_GL[[#This Row],[Account_key]],tbl_COA[Account_key],tbl_COA[SubAccount],,0)</f>
        <v>Inventory</v>
      </c>
      <c r="K1750">
        <f>YEAR(tbl_GL[[#This Row],[Date]])</f>
        <v>2019</v>
      </c>
    </row>
    <row r="1751" spans="1:11" x14ac:dyDescent="0.35">
      <c r="A1751">
        <v>883.1</v>
      </c>
      <c r="B1751" s="24">
        <v>43600</v>
      </c>
      <c r="C1751">
        <v>1</v>
      </c>
      <c r="D1751">
        <v>210</v>
      </c>
      <c r="E1751" t="s">
        <v>8</v>
      </c>
      <c r="F1751" s="14">
        <v>2047</v>
      </c>
      <c r="G1751" t="str">
        <f>_xlfn.XLOOKUP(tbl_GL[[#This Row],[Account_key]],tbl_COA[Account_key],tbl_COA[Class],"Not Found")</f>
        <v>Trading account</v>
      </c>
      <c r="H1751" t="str">
        <f>_xlfn.XLOOKUP(tbl_GL[[#This Row],[Account_key]],tbl_COA[Account_key],tbl_COA[SubClass],"Not Found")</f>
        <v>Sales</v>
      </c>
      <c r="I1751" t="str">
        <f>_xlfn.XLOOKUP(tbl_GL[[#This Row],[Account_key]],tbl_COA[Account_key],tbl_COA[SubClass2],"Not Found")</f>
        <v>Sales</v>
      </c>
      <c r="J1751" t="str">
        <f>_xlfn.XLOOKUP(tbl_GL[[#This Row],[Account_key]],tbl_COA[Account_key],tbl_COA[SubAccount],,0)</f>
        <v>Sales</v>
      </c>
      <c r="K1751">
        <f>YEAR(tbl_GL[[#This Row],[Date]])</f>
        <v>2019</v>
      </c>
    </row>
    <row r="1752" spans="1:11" x14ac:dyDescent="0.35">
      <c r="A1752">
        <v>883.2</v>
      </c>
      <c r="B1752" s="24">
        <v>43600</v>
      </c>
      <c r="C1752">
        <v>1</v>
      </c>
      <c r="D1752">
        <v>30</v>
      </c>
      <c r="E1752" t="s">
        <v>8</v>
      </c>
      <c r="F1752" s="14">
        <v>2047</v>
      </c>
      <c r="G1752" t="str">
        <f>_xlfn.XLOOKUP(tbl_GL[[#This Row],[Account_key]],tbl_COA[Account_key],tbl_COA[Class],"Not Found")</f>
        <v>Assets</v>
      </c>
      <c r="H1752" t="str">
        <f>_xlfn.XLOOKUP(tbl_GL[[#This Row],[Account_key]],tbl_COA[Account_key],tbl_COA[SubClass],"Not Found")</f>
        <v>Assets</v>
      </c>
      <c r="I1752" t="str">
        <f>_xlfn.XLOOKUP(tbl_GL[[#This Row],[Account_key]],tbl_COA[Account_key],tbl_COA[SubClass2],"Not Found")</f>
        <v>Current Assets</v>
      </c>
      <c r="J1752" t="str">
        <f>_xlfn.XLOOKUP(tbl_GL[[#This Row],[Account_key]],tbl_COA[Account_key],tbl_COA[SubAccount],,0)</f>
        <v>Trade Receivables</v>
      </c>
      <c r="K1752">
        <f>YEAR(tbl_GL[[#This Row],[Date]])</f>
        <v>2019</v>
      </c>
    </row>
    <row r="1753" spans="1:11" x14ac:dyDescent="0.35">
      <c r="A1753">
        <v>884.1</v>
      </c>
      <c r="B1753" s="24">
        <v>43600</v>
      </c>
      <c r="C1753">
        <v>1</v>
      </c>
      <c r="D1753">
        <v>260</v>
      </c>
      <c r="E1753" t="s">
        <v>97</v>
      </c>
      <c r="F1753" s="14">
        <v>-5509</v>
      </c>
      <c r="G1753" t="str">
        <f>_xlfn.XLOOKUP(tbl_GL[[#This Row],[Account_key]],tbl_COA[Account_key],tbl_COA[Class],"Not Found")</f>
        <v>Operating account</v>
      </c>
      <c r="H1753" t="str">
        <f>_xlfn.XLOOKUP(tbl_GL[[#This Row],[Account_key]],tbl_COA[Account_key],tbl_COA[SubClass],"Not Found")</f>
        <v>Operating Expenses</v>
      </c>
      <c r="I1753" t="str">
        <f>_xlfn.XLOOKUP(tbl_GL[[#This Row],[Account_key]],tbl_COA[Account_key],tbl_COA[SubClass2],"Not Found")</f>
        <v>Marketing</v>
      </c>
      <c r="J1753" t="str">
        <f>_xlfn.XLOOKUP(tbl_GL[[#This Row],[Account_key]],tbl_COA[Account_key],tbl_COA[SubAccount],,0)</f>
        <v>Commissions</v>
      </c>
      <c r="K1753">
        <f>YEAR(tbl_GL[[#This Row],[Date]])</f>
        <v>2019</v>
      </c>
    </row>
    <row r="1754" spans="1:11" x14ac:dyDescent="0.35">
      <c r="A1754">
        <v>884.2</v>
      </c>
      <c r="B1754" s="24">
        <v>43600</v>
      </c>
      <c r="C1754">
        <v>1</v>
      </c>
      <c r="D1754">
        <v>120</v>
      </c>
      <c r="E1754" t="s">
        <v>97</v>
      </c>
      <c r="F1754" s="14">
        <v>5509</v>
      </c>
      <c r="G1754" t="str">
        <f>_xlfn.XLOOKUP(tbl_GL[[#This Row],[Account_key]],tbl_COA[Account_key],tbl_COA[Class],"Not Found")</f>
        <v>Liabilities and Owners Equity</v>
      </c>
      <c r="H1754" t="str">
        <f>_xlfn.XLOOKUP(tbl_GL[[#This Row],[Account_key]],tbl_COA[Account_key],tbl_COA[SubClass],"Not Found")</f>
        <v>Liabilities</v>
      </c>
      <c r="I1754" t="str">
        <f>_xlfn.XLOOKUP(tbl_GL[[#This Row],[Account_key]],tbl_COA[Account_key],tbl_COA[SubClass2],"Not Found")</f>
        <v>Current Liabilities</v>
      </c>
      <c r="J1754" t="str">
        <f>_xlfn.XLOOKUP(tbl_GL[[#This Row],[Account_key]],tbl_COA[Account_key],tbl_COA[SubAccount],,0)</f>
        <v>Accrued Expenses</v>
      </c>
      <c r="K1754">
        <f>YEAR(tbl_GL[[#This Row],[Date]])</f>
        <v>2019</v>
      </c>
    </row>
    <row r="1755" spans="1:11" x14ac:dyDescent="0.35">
      <c r="A1755">
        <v>885.1</v>
      </c>
      <c r="B1755" s="24">
        <v>43600</v>
      </c>
      <c r="C1755">
        <v>1</v>
      </c>
      <c r="D1755">
        <v>210</v>
      </c>
      <c r="E1755" t="s">
        <v>7</v>
      </c>
      <c r="F1755" s="14">
        <v>6517</v>
      </c>
      <c r="G1755" t="str">
        <f>_xlfn.XLOOKUP(tbl_GL[[#This Row],[Account_key]],tbl_COA[Account_key],tbl_COA[Class],"Not Found")</f>
        <v>Trading account</v>
      </c>
      <c r="H1755" t="str">
        <f>_xlfn.XLOOKUP(tbl_GL[[#This Row],[Account_key]],tbl_COA[Account_key],tbl_COA[SubClass],"Not Found")</f>
        <v>Sales</v>
      </c>
      <c r="I1755" t="str">
        <f>_xlfn.XLOOKUP(tbl_GL[[#This Row],[Account_key]],tbl_COA[Account_key],tbl_COA[SubClass2],"Not Found")</f>
        <v>Sales</v>
      </c>
      <c r="J1755" t="str">
        <f>_xlfn.XLOOKUP(tbl_GL[[#This Row],[Account_key]],tbl_COA[Account_key],tbl_COA[SubAccount],,0)</f>
        <v>Sales</v>
      </c>
      <c r="K1755">
        <f>YEAR(tbl_GL[[#This Row],[Date]])</f>
        <v>2019</v>
      </c>
    </row>
    <row r="1756" spans="1:11" x14ac:dyDescent="0.35">
      <c r="A1756">
        <v>885.2</v>
      </c>
      <c r="B1756" s="24">
        <v>43600</v>
      </c>
      <c r="C1756">
        <v>1</v>
      </c>
      <c r="D1756">
        <v>10</v>
      </c>
      <c r="E1756" t="s">
        <v>7</v>
      </c>
      <c r="F1756" s="14">
        <v>6517</v>
      </c>
      <c r="G1756" t="str">
        <f>_xlfn.XLOOKUP(tbl_GL[[#This Row],[Account_key]],tbl_COA[Account_key],tbl_COA[Class],"Not Found")</f>
        <v>Assets</v>
      </c>
      <c r="H1756" t="str">
        <f>_xlfn.XLOOKUP(tbl_GL[[#This Row],[Account_key]],tbl_COA[Account_key],tbl_COA[SubClass],"Not Found")</f>
        <v>Assets</v>
      </c>
      <c r="I1756" t="str">
        <f>_xlfn.XLOOKUP(tbl_GL[[#This Row],[Account_key]],tbl_COA[Account_key],tbl_COA[SubClass2],"Not Found")</f>
        <v>Current Assets</v>
      </c>
      <c r="J1756" t="str">
        <f>_xlfn.XLOOKUP(tbl_GL[[#This Row],[Account_key]],tbl_COA[Account_key],tbl_COA[SubAccount],,0)</f>
        <v>Cash at Bank</v>
      </c>
      <c r="K1756">
        <f>YEAR(tbl_GL[[#This Row],[Date]])</f>
        <v>2019</v>
      </c>
    </row>
    <row r="1757" spans="1:11" x14ac:dyDescent="0.35">
      <c r="A1757">
        <v>886.1</v>
      </c>
      <c r="B1757" s="24">
        <v>43600</v>
      </c>
      <c r="C1757">
        <v>1</v>
      </c>
      <c r="D1757">
        <v>230</v>
      </c>
      <c r="E1757" t="s">
        <v>4</v>
      </c>
      <c r="F1757" s="14">
        <v>-8255</v>
      </c>
      <c r="G1757" t="str">
        <f>_xlfn.XLOOKUP(tbl_GL[[#This Row],[Account_key]],tbl_COA[Account_key],tbl_COA[Class],"Not Found")</f>
        <v>Trading account</v>
      </c>
      <c r="H1757" t="str">
        <f>_xlfn.XLOOKUP(tbl_GL[[#This Row],[Account_key]],tbl_COA[Account_key],tbl_COA[SubClass],"Not Found")</f>
        <v>Cost of Sales</v>
      </c>
      <c r="I1757" t="str">
        <f>_xlfn.XLOOKUP(tbl_GL[[#This Row],[Account_key]],tbl_COA[Account_key],tbl_COA[SubClass2],"Not Found")</f>
        <v>Cost of Sales</v>
      </c>
      <c r="J1757" t="str">
        <f>_xlfn.XLOOKUP(tbl_GL[[#This Row],[Account_key]],tbl_COA[Account_key],tbl_COA[SubAccount],,0)</f>
        <v>Cost of Sales</v>
      </c>
      <c r="K1757">
        <f>YEAR(tbl_GL[[#This Row],[Date]])</f>
        <v>2019</v>
      </c>
    </row>
    <row r="1758" spans="1:11" x14ac:dyDescent="0.35">
      <c r="A1758">
        <v>886.2</v>
      </c>
      <c r="B1758" s="24">
        <v>43600</v>
      </c>
      <c r="C1758">
        <v>1</v>
      </c>
      <c r="D1758">
        <v>60</v>
      </c>
      <c r="E1758" t="s">
        <v>4</v>
      </c>
      <c r="F1758" s="14">
        <v>-8255</v>
      </c>
      <c r="G1758" t="str">
        <f>_xlfn.XLOOKUP(tbl_GL[[#This Row],[Account_key]],tbl_COA[Account_key],tbl_COA[Class],"Not Found")</f>
        <v>Assets</v>
      </c>
      <c r="H1758" t="str">
        <f>_xlfn.XLOOKUP(tbl_GL[[#This Row],[Account_key]],tbl_COA[Account_key],tbl_COA[SubClass],"Not Found")</f>
        <v>Assets</v>
      </c>
      <c r="I1758" t="str">
        <f>_xlfn.XLOOKUP(tbl_GL[[#This Row],[Account_key]],tbl_COA[Account_key],tbl_COA[SubClass2],"Not Found")</f>
        <v>Current Assets</v>
      </c>
      <c r="J1758" t="str">
        <f>_xlfn.XLOOKUP(tbl_GL[[#This Row],[Account_key]],tbl_COA[Account_key],tbl_COA[SubAccount],,0)</f>
        <v>Inventory</v>
      </c>
      <c r="K1758">
        <f>YEAR(tbl_GL[[#This Row],[Date]])</f>
        <v>2019</v>
      </c>
    </row>
    <row r="1759" spans="1:11" x14ac:dyDescent="0.35">
      <c r="A1759">
        <v>887.1</v>
      </c>
      <c r="B1759" s="24">
        <v>43600</v>
      </c>
      <c r="C1759">
        <v>1</v>
      </c>
      <c r="D1759">
        <v>210</v>
      </c>
      <c r="E1759" t="s">
        <v>8</v>
      </c>
      <c r="F1759" s="14">
        <v>30180</v>
      </c>
      <c r="G1759" t="str">
        <f>_xlfn.XLOOKUP(tbl_GL[[#This Row],[Account_key]],tbl_COA[Account_key],tbl_COA[Class],"Not Found")</f>
        <v>Trading account</v>
      </c>
      <c r="H1759" t="str">
        <f>_xlfn.XLOOKUP(tbl_GL[[#This Row],[Account_key]],tbl_COA[Account_key],tbl_COA[SubClass],"Not Found")</f>
        <v>Sales</v>
      </c>
      <c r="I1759" t="str">
        <f>_xlfn.XLOOKUP(tbl_GL[[#This Row],[Account_key]],tbl_COA[Account_key],tbl_COA[SubClass2],"Not Found")</f>
        <v>Sales</v>
      </c>
      <c r="J1759" t="str">
        <f>_xlfn.XLOOKUP(tbl_GL[[#This Row],[Account_key]],tbl_COA[Account_key],tbl_COA[SubAccount],,0)</f>
        <v>Sales</v>
      </c>
      <c r="K1759">
        <f>YEAR(tbl_GL[[#This Row],[Date]])</f>
        <v>2019</v>
      </c>
    </row>
    <row r="1760" spans="1:11" x14ac:dyDescent="0.35">
      <c r="A1760">
        <v>887.2</v>
      </c>
      <c r="B1760" s="24">
        <v>43600</v>
      </c>
      <c r="C1760">
        <v>1</v>
      </c>
      <c r="D1760">
        <v>30</v>
      </c>
      <c r="E1760" t="s">
        <v>8</v>
      </c>
      <c r="F1760" s="14">
        <v>30180</v>
      </c>
      <c r="G1760" t="str">
        <f>_xlfn.XLOOKUP(tbl_GL[[#This Row],[Account_key]],tbl_COA[Account_key],tbl_COA[Class],"Not Found")</f>
        <v>Assets</v>
      </c>
      <c r="H1760" t="str">
        <f>_xlfn.XLOOKUP(tbl_GL[[#This Row],[Account_key]],tbl_COA[Account_key],tbl_COA[SubClass],"Not Found")</f>
        <v>Assets</v>
      </c>
      <c r="I1760" t="str">
        <f>_xlfn.XLOOKUP(tbl_GL[[#This Row],[Account_key]],tbl_COA[Account_key],tbl_COA[SubClass2],"Not Found")</f>
        <v>Current Assets</v>
      </c>
      <c r="J1760" t="str">
        <f>_xlfn.XLOOKUP(tbl_GL[[#This Row],[Account_key]],tbl_COA[Account_key],tbl_COA[SubAccount],,0)</f>
        <v>Trade Receivables</v>
      </c>
      <c r="K1760">
        <f>YEAR(tbl_GL[[#This Row],[Date]])</f>
        <v>2019</v>
      </c>
    </row>
    <row r="1761" spans="1:11" x14ac:dyDescent="0.35">
      <c r="A1761">
        <v>888.1</v>
      </c>
      <c r="B1761" s="24">
        <v>43601</v>
      </c>
      <c r="C1761">
        <v>1</v>
      </c>
      <c r="D1761">
        <v>290</v>
      </c>
      <c r="E1761" t="s">
        <v>99</v>
      </c>
      <c r="F1761" s="14">
        <v>-186</v>
      </c>
      <c r="G1761" t="str">
        <f>_xlfn.XLOOKUP(tbl_GL[[#This Row],[Account_key]],tbl_COA[Account_key],tbl_COA[Class],"Not Found")</f>
        <v>Operating account</v>
      </c>
      <c r="H1761" t="str">
        <f>_xlfn.XLOOKUP(tbl_GL[[#This Row],[Account_key]],tbl_COA[Account_key],tbl_COA[SubClass],"Not Found")</f>
        <v>Operating Expenses</v>
      </c>
      <c r="I1761" t="str">
        <f>_xlfn.XLOOKUP(tbl_GL[[#This Row],[Account_key]],tbl_COA[Account_key],tbl_COA[SubClass2],"Not Found")</f>
        <v>Administration</v>
      </c>
      <c r="J1761" t="str">
        <f>_xlfn.XLOOKUP(tbl_GL[[#This Row],[Account_key]],tbl_COA[Account_key],tbl_COA[SubAccount],,0)</f>
        <v>Travel</v>
      </c>
      <c r="K1761">
        <f>YEAR(tbl_GL[[#This Row],[Date]])</f>
        <v>2019</v>
      </c>
    </row>
    <row r="1762" spans="1:11" x14ac:dyDescent="0.35">
      <c r="A1762">
        <v>888.2</v>
      </c>
      <c r="B1762" s="24">
        <v>43601</v>
      </c>
      <c r="C1762">
        <v>1</v>
      </c>
      <c r="D1762">
        <v>20</v>
      </c>
      <c r="E1762" t="s">
        <v>99</v>
      </c>
      <c r="F1762" s="14">
        <v>-186</v>
      </c>
      <c r="G1762" t="str">
        <f>_xlfn.XLOOKUP(tbl_GL[[#This Row],[Account_key]],tbl_COA[Account_key],tbl_COA[Class],"Not Found")</f>
        <v>Assets</v>
      </c>
      <c r="H1762" t="str">
        <f>_xlfn.XLOOKUP(tbl_GL[[#This Row],[Account_key]],tbl_COA[Account_key],tbl_COA[SubClass],"Not Found")</f>
        <v>Assets</v>
      </c>
      <c r="I1762" t="str">
        <f>_xlfn.XLOOKUP(tbl_GL[[#This Row],[Account_key]],tbl_COA[Account_key],tbl_COA[SubClass2],"Not Found")</f>
        <v>Current Assets</v>
      </c>
      <c r="J1762" t="str">
        <f>_xlfn.XLOOKUP(tbl_GL[[#This Row],[Account_key]],tbl_COA[Account_key],tbl_COA[SubAccount],,0)</f>
        <v>Cash in hand</v>
      </c>
      <c r="K1762">
        <f>YEAR(tbl_GL[[#This Row],[Date]])</f>
        <v>2019</v>
      </c>
    </row>
    <row r="1763" spans="1:11" x14ac:dyDescent="0.35">
      <c r="A1763">
        <v>889.1</v>
      </c>
      <c r="B1763" s="24">
        <v>43603</v>
      </c>
      <c r="C1763">
        <v>1</v>
      </c>
      <c r="D1763">
        <v>10</v>
      </c>
      <c r="E1763" t="s">
        <v>98</v>
      </c>
      <c r="F1763" s="14">
        <v>-4795</v>
      </c>
      <c r="G1763" t="str">
        <f>_xlfn.XLOOKUP(tbl_GL[[#This Row],[Account_key]],tbl_COA[Account_key],tbl_COA[Class],"Not Found")</f>
        <v>Assets</v>
      </c>
      <c r="H1763" t="str">
        <f>_xlfn.XLOOKUP(tbl_GL[[#This Row],[Account_key]],tbl_COA[Account_key],tbl_COA[SubClass],"Not Found")</f>
        <v>Assets</v>
      </c>
      <c r="I1763" t="str">
        <f>_xlfn.XLOOKUP(tbl_GL[[#This Row],[Account_key]],tbl_COA[Account_key],tbl_COA[SubClass2],"Not Found")</f>
        <v>Current Assets</v>
      </c>
      <c r="J1763" t="str">
        <f>_xlfn.XLOOKUP(tbl_GL[[#This Row],[Account_key]],tbl_COA[Account_key],tbl_COA[SubAccount],,0)</f>
        <v>Cash at Bank</v>
      </c>
      <c r="K1763">
        <f>YEAR(tbl_GL[[#This Row],[Date]])</f>
        <v>2019</v>
      </c>
    </row>
    <row r="1764" spans="1:11" x14ac:dyDescent="0.35">
      <c r="A1764">
        <v>889.2</v>
      </c>
      <c r="B1764" s="24">
        <v>43603</v>
      </c>
      <c r="C1764">
        <v>1</v>
      </c>
      <c r="D1764">
        <v>120</v>
      </c>
      <c r="E1764" t="s">
        <v>98</v>
      </c>
      <c r="F1764" s="14">
        <v>-4795</v>
      </c>
      <c r="G1764" t="str">
        <f>_xlfn.XLOOKUP(tbl_GL[[#This Row],[Account_key]],tbl_COA[Account_key],tbl_COA[Class],"Not Found")</f>
        <v>Liabilities and Owners Equity</v>
      </c>
      <c r="H1764" t="str">
        <f>_xlfn.XLOOKUP(tbl_GL[[#This Row],[Account_key]],tbl_COA[Account_key],tbl_COA[SubClass],"Not Found")</f>
        <v>Liabilities</v>
      </c>
      <c r="I1764" t="str">
        <f>_xlfn.XLOOKUP(tbl_GL[[#This Row],[Account_key]],tbl_COA[Account_key],tbl_COA[SubClass2],"Not Found")</f>
        <v>Current Liabilities</v>
      </c>
      <c r="J1764" t="str">
        <f>_xlfn.XLOOKUP(tbl_GL[[#This Row],[Account_key]],tbl_COA[Account_key],tbl_COA[SubAccount],,0)</f>
        <v>Accrued Expenses</v>
      </c>
      <c r="K1764">
        <f>YEAR(tbl_GL[[#This Row],[Date]])</f>
        <v>2019</v>
      </c>
    </row>
    <row r="1765" spans="1:11" x14ac:dyDescent="0.35">
      <c r="A1765">
        <v>890.1</v>
      </c>
      <c r="B1765" s="24">
        <v>43604</v>
      </c>
      <c r="C1765">
        <v>1</v>
      </c>
      <c r="D1765">
        <v>300</v>
      </c>
      <c r="E1765" t="s">
        <v>97</v>
      </c>
      <c r="F1765" s="14">
        <v>-4078</v>
      </c>
      <c r="G1765" t="str">
        <f>_xlfn.XLOOKUP(tbl_GL[[#This Row],[Account_key]],tbl_COA[Account_key],tbl_COA[Class],"Not Found")</f>
        <v>Operating account</v>
      </c>
      <c r="H1765" t="str">
        <f>_xlfn.XLOOKUP(tbl_GL[[#This Row],[Account_key]],tbl_COA[Account_key],tbl_COA[SubClass],"Not Found")</f>
        <v>Operating Expenses</v>
      </c>
      <c r="I1765" t="str">
        <f>_xlfn.XLOOKUP(tbl_GL[[#This Row],[Account_key]],tbl_COA[Account_key],tbl_COA[SubClass2],"Not Found")</f>
        <v>Administration</v>
      </c>
      <c r="J1765" t="str">
        <f>_xlfn.XLOOKUP(tbl_GL[[#This Row],[Account_key]],tbl_COA[Account_key],tbl_COA[SubAccount],,0)</f>
        <v>Entertainment</v>
      </c>
      <c r="K1765">
        <f>YEAR(tbl_GL[[#This Row],[Date]])</f>
        <v>2019</v>
      </c>
    </row>
    <row r="1766" spans="1:11" x14ac:dyDescent="0.35">
      <c r="A1766">
        <v>890.2</v>
      </c>
      <c r="B1766" s="24">
        <v>43604</v>
      </c>
      <c r="C1766">
        <v>1</v>
      </c>
      <c r="D1766">
        <v>120</v>
      </c>
      <c r="E1766" t="s">
        <v>97</v>
      </c>
      <c r="F1766" s="14">
        <v>4078</v>
      </c>
      <c r="G1766" t="str">
        <f>_xlfn.XLOOKUP(tbl_GL[[#This Row],[Account_key]],tbl_COA[Account_key],tbl_COA[Class],"Not Found")</f>
        <v>Liabilities and Owners Equity</v>
      </c>
      <c r="H1766" t="str">
        <f>_xlfn.XLOOKUP(tbl_GL[[#This Row],[Account_key]],tbl_COA[Account_key],tbl_COA[SubClass],"Not Found")</f>
        <v>Liabilities</v>
      </c>
      <c r="I1766" t="str">
        <f>_xlfn.XLOOKUP(tbl_GL[[#This Row],[Account_key]],tbl_COA[Account_key],tbl_COA[SubClass2],"Not Found")</f>
        <v>Current Liabilities</v>
      </c>
      <c r="J1766" t="str">
        <f>_xlfn.XLOOKUP(tbl_GL[[#This Row],[Account_key]],tbl_COA[Account_key],tbl_COA[SubAccount],,0)</f>
        <v>Accrued Expenses</v>
      </c>
      <c r="K1766">
        <f>YEAR(tbl_GL[[#This Row],[Date]])</f>
        <v>2019</v>
      </c>
    </row>
    <row r="1767" spans="1:11" x14ac:dyDescent="0.35">
      <c r="A1767">
        <v>891.1</v>
      </c>
      <c r="B1767" s="24">
        <v>43605</v>
      </c>
      <c r="C1767">
        <v>1</v>
      </c>
      <c r="D1767">
        <v>10</v>
      </c>
      <c r="E1767" t="s">
        <v>98</v>
      </c>
      <c r="F1767" s="14">
        <v>-3724</v>
      </c>
      <c r="G1767" t="str">
        <f>_xlfn.XLOOKUP(tbl_GL[[#This Row],[Account_key]],tbl_COA[Account_key],tbl_COA[Class],"Not Found")</f>
        <v>Assets</v>
      </c>
      <c r="H1767" t="str">
        <f>_xlfn.XLOOKUP(tbl_GL[[#This Row],[Account_key]],tbl_COA[Account_key],tbl_COA[SubClass],"Not Found")</f>
        <v>Assets</v>
      </c>
      <c r="I1767" t="str">
        <f>_xlfn.XLOOKUP(tbl_GL[[#This Row],[Account_key]],tbl_COA[Account_key],tbl_COA[SubClass2],"Not Found")</f>
        <v>Current Assets</v>
      </c>
      <c r="J1767" t="str">
        <f>_xlfn.XLOOKUP(tbl_GL[[#This Row],[Account_key]],tbl_COA[Account_key],tbl_COA[SubAccount],,0)</f>
        <v>Cash at Bank</v>
      </c>
      <c r="K1767">
        <f>YEAR(tbl_GL[[#This Row],[Date]])</f>
        <v>2019</v>
      </c>
    </row>
    <row r="1768" spans="1:11" x14ac:dyDescent="0.35">
      <c r="A1768">
        <v>891.2</v>
      </c>
      <c r="B1768" s="24">
        <v>43605</v>
      </c>
      <c r="C1768">
        <v>1</v>
      </c>
      <c r="D1768">
        <v>120</v>
      </c>
      <c r="E1768" t="s">
        <v>98</v>
      </c>
      <c r="F1768" s="14">
        <v>-3724</v>
      </c>
      <c r="G1768" t="str">
        <f>_xlfn.XLOOKUP(tbl_GL[[#This Row],[Account_key]],tbl_COA[Account_key],tbl_COA[Class],"Not Found")</f>
        <v>Liabilities and Owners Equity</v>
      </c>
      <c r="H1768" t="str">
        <f>_xlfn.XLOOKUP(tbl_GL[[#This Row],[Account_key]],tbl_COA[Account_key],tbl_COA[SubClass],"Not Found")</f>
        <v>Liabilities</v>
      </c>
      <c r="I1768" t="str">
        <f>_xlfn.XLOOKUP(tbl_GL[[#This Row],[Account_key]],tbl_COA[Account_key],tbl_COA[SubClass2],"Not Found")</f>
        <v>Current Liabilities</v>
      </c>
      <c r="J1768" t="str">
        <f>_xlfn.XLOOKUP(tbl_GL[[#This Row],[Account_key]],tbl_COA[Account_key],tbl_COA[SubAccount],,0)</f>
        <v>Accrued Expenses</v>
      </c>
      <c r="K1768">
        <f>YEAR(tbl_GL[[#This Row],[Date]])</f>
        <v>2019</v>
      </c>
    </row>
    <row r="1769" spans="1:11" x14ac:dyDescent="0.35">
      <c r="A1769">
        <v>892.1</v>
      </c>
      <c r="B1769" s="24">
        <v>43608</v>
      </c>
      <c r="C1769">
        <v>1</v>
      </c>
      <c r="D1769">
        <v>260</v>
      </c>
      <c r="E1769" t="s">
        <v>97</v>
      </c>
      <c r="F1769" s="14">
        <v>-5072</v>
      </c>
      <c r="G1769" t="str">
        <f>_xlfn.XLOOKUP(tbl_GL[[#This Row],[Account_key]],tbl_COA[Account_key],tbl_COA[Class],"Not Found")</f>
        <v>Operating account</v>
      </c>
      <c r="H1769" t="str">
        <f>_xlfn.XLOOKUP(tbl_GL[[#This Row],[Account_key]],tbl_COA[Account_key],tbl_COA[SubClass],"Not Found")</f>
        <v>Operating Expenses</v>
      </c>
      <c r="I1769" t="str">
        <f>_xlfn.XLOOKUP(tbl_GL[[#This Row],[Account_key]],tbl_COA[Account_key],tbl_COA[SubClass2],"Not Found")</f>
        <v>Marketing</v>
      </c>
      <c r="J1769" t="str">
        <f>_xlfn.XLOOKUP(tbl_GL[[#This Row],[Account_key]],tbl_COA[Account_key],tbl_COA[SubAccount],,0)</f>
        <v>Commissions</v>
      </c>
      <c r="K1769">
        <f>YEAR(tbl_GL[[#This Row],[Date]])</f>
        <v>2019</v>
      </c>
    </row>
    <row r="1770" spans="1:11" x14ac:dyDescent="0.35">
      <c r="A1770">
        <v>892.2</v>
      </c>
      <c r="B1770" s="24">
        <v>43608</v>
      </c>
      <c r="C1770">
        <v>1</v>
      </c>
      <c r="D1770">
        <v>120</v>
      </c>
      <c r="E1770" t="s">
        <v>97</v>
      </c>
      <c r="F1770" s="14">
        <v>5072</v>
      </c>
      <c r="G1770" t="str">
        <f>_xlfn.XLOOKUP(tbl_GL[[#This Row],[Account_key]],tbl_COA[Account_key],tbl_COA[Class],"Not Found")</f>
        <v>Liabilities and Owners Equity</v>
      </c>
      <c r="H1770" t="str">
        <f>_xlfn.XLOOKUP(tbl_GL[[#This Row],[Account_key]],tbl_COA[Account_key],tbl_COA[SubClass],"Not Found")</f>
        <v>Liabilities</v>
      </c>
      <c r="I1770" t="str">
        <f>_xlfn.XLOOKUP(tbl_GL[[#This Row],[Account_key]],tbl_COA[Account_key],tbl_COA[SubClass2],"Not Found")</f>
        <v>Current Liabilities</v>
      </c>
      <c r="J1770" t="str">
        <f>_xlfn.XLOOKUP(tbl_GL[[#This Row],[Account_key]],tbl_COA[Account_key],tbl_COA[SubAccount],,0)</f>
        <v>Accrued Expenses</v>
      </c>
      <c r="K1770">
        <f>YEAR(tbl_GL[[#This Row],[Date]])</f>
        <v>2019</v>
      </c>
    </row>
    <row r="1771" spans="1:11" x14ac:dyDescent="0.35">
      <c r="A1771">
        <v>893.1</v>
      </c>
      <c r="B1771" s="24">
        <v>43610</v>
      </c>
      <c r="C1771">
        <v>1</v>
      </c>
      <c r="D1771">
        <v>230</v>
      </c>
      <c r="E1771" t="s">
        <v>4</v>
      </c>
      <c r="F1771" s="14">
        <v>-2069</v>
      </c>
      <c r="G1771" t="str">
        <f>_xlfn.XLOOKUP(tbl_GL[[#This Row],[Account_key]],tbl_COA[Account_key],tbl_COA[Class],"Not Found")</f>
        <v>Trading account</v>
      </c>
      <c r="H1771" t="str">
        <f>_xlfn.XLOOKUP(tbl_GL[[#This Row],[Account_key]],tbl_COA[Account_key],tbl_COA[SubClass],"Not Found")</f>
        <v>Cost of Sales</v>
      </c>
      <c r="I1771" t="str">
        <f>_xlfn.XLOOKUP(tbl_GL[[#This Row],[Account_key]],tbl_COA[Account_key],tbl_COA[SubClass2],"Not Found")</f>
        <v>Cost of Sales</v>
      </c>
      <c r="J1771" t="str">
        <f>_xlfn.XLOOKUP(tbl_GL[[#This Row],[Account_key]],tbl_COA[Account_key],tbl_COA[SubAccount],,0)</f>
        <v>Cost of Sales</v>
      </c>
      <c r="K1771">
        <f>YEAR(tbl_GL[[#This Row],[Date]])</f>
        <v>2019</v>
      </c>
    </row>
    <row r="1772" spans="1:11" x14ac:dyDescent="0.35">
      <c r="A1772">
        <v>893.2</v>
      </c>
      <c r="B1772" s="24">
        <v>43610</v>
      </c>
      <c r="C1772">
        <v>1</v>
      </c>
      <c r="D1772">
        <v>60</v>
      </c>
      <c r="E1772" t="s">
        <v>4</v>
      </c>
      <c r="F1772" s="14">
        <v>-2069</v>
      </c>
      <c r="G1772" t="str">
        <f>_xlfn.XLOOKUP(tbl_GL[[#This Row],[Account_key]],tbl_COA[Account_key],tbl_COA[Class],"Not Found")</f>
        <v>Assets</v>
      </c>
      <c r="H1772" t="str">
        <f>_xlfn.XLOOKUP(tbl_GL[[#This Row],[Account_key]],tbl_COA[Account_key],tbl_COA[SubClass],"Not Found")</f>
        <v>Assets</v>
      </c>
      <c r="I1772" t="str">
        <f>_xlfn.XLOOKUP(tbl_GL[[#This Row],[Account_key]],tbl_COA[Account_key],tbl_COA[SubClass2],"Not Found")</f>
        <v>Current Assets</v>
      </c>
      <c r="J1772" t="str">
        <f>_xlfn.XLOOKUP(tbl_GL[[#This Row],[Account_key]],tbl_COA[Account_key],tbl_COA[SubAccount],,0)</f>
        <v>Inventory</v>
      </c>
      <c r="K1772">
        <f>YEAR(tbl_GL[[#This Row],[Date]])</f>
        <v>2019</v>
      </c>
    </row>
    <row r="1773" spans="1:11" x14ac:dyDescent="0.35">
      <c r="A1773">
        <v>894.1</v>
      </c>
      <c r="B1773" s="24">
        <v>43610</v>
      </c>
      <c r="C1773">
        <v>1</v>
      </c>
      <c r="D1773">
        <v>10</v>
      </c>
      <c r="E1773" t="s">
        <v>98</v>
      </c>
      <c r="F1773" s="14">
        <v>-5537</v>
      </c>
      <c r="G1773" t="str">
        <f>_xlfn.XLOOKUP(tbl_GL[[#This Row],[Account_key]],tbl_COA[Account_key],tbl_COA[Class],"Not Found")</f>
        <v>Assets</v>
      </c>
      <c r="H1773" t="str">
        <f>_xlfn.XLOOKUP(tbl_GL[[#This Row],[Account_key]],tbl_COA[Account_key],tbl_COA[SubClass],"Not Found")</f>
        <v>Assets</v>
      </c>
      <c r="I1773" t="str">
        <f>_xlfn.XLOOKUP(tbl_GL[[#This Row],[Account_key]],tbl_COA[Account_key],tbl_COA[SubClass2],"Not Found")</f>
        <v>Current Assets</v>
      </c>
      <c r="J1773" t="str">
        <f>_xlfn.XLOOKUP(tbl_GL[[#This Row],[Account_key]],tbl_COA[Account_key],tbl_COA[SubAccount],,0)</f>
        <v>Cash at Bank</v>
      </c>
      <c r="K1773">
        <f>YEAR(tbl_GL[[#This Row],[Date]])</f>
        <v>2019</v>
      </c>
    </row>
    <row r="1774" spans="1:11" x14ac:dyDescent="0.35">
      <c r="A1774">
        <v>894.2</v>
      </c>
      <c r="B1774" s="24">
        <v>43610</v>
      </c>
      <c r="C1774">
        <v>1</v>
      </c>
      <c r="D1774">
        <v>120</v>
      </c>
      <c r="E1774" t="s">
        <v>98</v>
      </c>
      <c r="F1774" s="14">
        <v>-5537</v>
      </c>
      <c r="G1774" t="str">
        <f>_xlfn.XLOOKUP(tbl_GL[[#This Row],[Account_key]],tbl_COA[Account_key],tbl_COA[Class],"Not Found")</f>
        <v>Liabilities and Owners Equity</v>
      </c>
      <c r="H1774" t="str">
        <f>_xlfn.XLOOKUP(tbl_GL[[#This Row],[Account_key]],tbl_COA[Account_key],tbl_COA[SubClass],"Not Found")</f>
        <v>Liabilities</v>
      </c>
      <c r="I1774" t="str">
        <f>_xlfn.XLOOKUP(tbl_GL[[#This Row],[Account_key]],tbl_COA[Account_key],tbl_COA[SubClass2],"Not Found")</f>
        <v>Current Liabilities</v>
      </c>
      <c r="J1774" t="str">
        <f>_xlfn.XLOOKUP(tbl_GL[[#This Row],[Account_key]],tbl_COA[Account_key],tbl_COA[SubAccount],,0)</f>
        <v>Accrued Expenses</v>
      </c>
      <c r="K1774">
        <f>YEAR(tbl_GL[[#This Row],[Date]])</f>
        <v>2019</v>
      </c>
    </row>
    <row r="1775" spans="1:11" x14ac:dyDescent="0.35">
      <c r="A1775">
        <v>895.1</v>
      </c>
      <c r="B1775" s="24">
        <v>43610</v>
      </c>
      <c r="C1775">
        <v>1</v>
      </c>
      <c r="D1775">
        <v>210</v>
      </c>
      <c r="E1775" t="s">
        <v>7</v>
      </c>
      <c r="F1775" s="14">
        <v>7122</v>
      </c>
      <c r="G1775" t="str">
        <f>_xlfn.XLOOKUP(tbl_GL[[#This Row],[Account_key]],tbl_COA[Account_key],tbl_COA[Class],"Not Found")</f>
        <v>Trading account</v>
      </c>
      <c r="H1775" t="str">
        <f>_xlfn.XLOOKUP(tbl_GL[[#This Row],[Account_key]],tbl_COA[Account_key],tbl_COA[SubClass],"Not Found")</f>
        <v>Sales</v>
      </c>
      <c r="I1775" t="str">
        <f>_xlfn.XLOOKUP(tbl_GL[[#This Row],[Account_key]],tbl_COA[Account_key],tbl_COA[SubClass2],"Not Found")</f>
        <v>Sales</v>
      </c>
      <c r="J1775" t="str">
        <f>_xlfn.XLOOKUP(tbl_GL[[#This Row],[Account_key]],tbl_COA[Account_key],tbl_COA[SubAccount],,0)</f>
        <v>Sales</v>
      </c>
      <c r="K1775">
        <f>YEAR(tbl_GL[[#This Row],[Date]])</f>
        <v>2019</v>
      </c>
    </row>
    <row r="1776" spans="1:11" x14ac:dyDescent="0.35">
      <c r="A1776">
        <v>895.2</v>
      </c>
      <c r="B1776" s="24">
        <v>43610</v>
      </c>
      <c r="C1776">
        <v>1</v>
      </c>
      <c r="D1776">
        <v>10</v>
      </c>
      <c r="E1776" t="s">
        <v>7</v>
      </c>
      <c r="F1776" s="14">
        <v>7122</v>
      </c>
      <c r="G1776" t="str">
        <f>_xlfn.XLOOKUP(tbl_GL[[#This Row],[Account_key]],tbl_COA[Account_key],tbl_COA[Class],"Not Found")</f>
        <v>Assets</v>
      </c>
      <c r="H1776" t="str">
        <f>_xlfn.XLOOKUP(tbl_GL[[#This Row],[Account_key]],tbl_COA[Account_key],tbl_COA[SubClass],"Not Found")</f>
        <v>Assets</v>
      </c>
      <c r="I1776" t="str">
        <f>_xlfn.XLOOKUP(tbl_GL[[#This Row],[Account_key]],tbl_COA[Account_key],tbl_COA[SubClass2],"Not Found")</f>
        <v>Current Assets</v>
      </c>
      <c r="J1776" t="str">
        <f>_xlfn.XLOOKUP(tbl_GL[[#This Row],[Account_key]],tbl_COA[Account_key],tbl_COA[SubAccount],,0)</f>
        <v>Cash at Bank</v>
      </c>
      <c r="K1776">
        <f>YEAR(tbl_GL[[#This Row],[Date]])</f>
        <v>2019</v>
      </c>
    </row>
    <row r="1777" spans="1:11" x14ac:dyDescent="0.35">
      <c r="A1777">
        <v>896.1</v>
      </c>
      <c r="B1777" s="24">
        <v>43610</v>
      </c>
      <c r="C1777">
        <v>1</v>
      </c>
      <c r="D1777">
        <v>230</v>
      </c>
      <c r="E1777" t="s">
        <v>4</v>
      </c>
      <c r="F1777" s="14">
        <v>-8274</v>
      </c>
      <c r="G1777" t="str">
        <f>_xlfn.XLOOKUP(tbl_GL[[#This Row],[Account_key]],tbl_COA[Account_key],tbl_COA[Class],"Not Found")</f>
        <v>Trading account</v>
      </c>
      <c r="H1777" t="str">
        <f>_xlfn.XLOOKUP(tbl_GL[[#This Row],[Account_key]],tbl_COA[Account_key],tbl_COA[SubClass],"Not Found")</f>
        <v>Cost of Sales</v>
      </c>
      <c r="I1777" t="str">
        <f>_xlfn.XLOOKUP(tbl_GL[[#This Row],[Account_key]],tbl_COA[Account_key],tbl_COA[SubClass2],"Not Found")</f>
        <v>Cost of Sales</v>
      </c>
      <c r="J1777" t="str">
        <f>_xlfn.XLOOKUP(tbl_GL[[#This Row],[Account_key]],tbl_COA[Account_key],tbl_COA[SubAccount],,0)</f>
        <v>Cost of Sales</v>
      </c>
      <c r="K1777">
        <f>YEAR(tbl_GL[[#This Row],[Date]])</f>
        <v>2019</v>
      </c>
    </row>
    <row r="1778" spans="1:11" x14ac:dyDescent="0.35">
      <c r="A1778">
        <v>896.2</v>
      </c>
      <c r="B1778" s="24">
        <v>43610</v>
      </c>
      <c r="C1778">
        <v>1</v>
      </c>
      <c r="D1778">
        <v>60</v>
      </c>
      <c r="E1778" t="s">
        <v>4</v>
      </c>
      <c r="F1778" s="14">
        <v>-8274</v>
      </c>
      <c r="G1778" t="str">
        <f>_xlfn.XLOOKUP(tbl_GL[[#This Row],[Account_key]],tbl_COA[Account_key],tbl_COA[Class],"Not Found")</f>
        <v>Assets</v>
      </c>
      <c r="H1778" t="str">
        <f>_xlfn.XLOOKUP(tbl_GL[[#This Row],[Account_key]],tbl_COA[Account_key],tbl_COA[SubClass],"Not Found")</f>
        <v>Assets</v>
      </c>
      <c r="I1778" t="str">
        <f>_xlfn.XLOOKUP(tbl_GL[[#This Row],[Account_key]],tbl_COA[Account_key],tbl_COA[SubClass2],"Not Found")</f>
        <v>Current Assets</v>
      </c>
      <c r="J1778" t="str">
        <f>_xlfn.XLOOKUP(tbl_GL[[#This Row],[Account_key]],tbl_COA[Account_key],tbl_COA[SubAccount],,0)</f>
        <v>Inventory</v>
      </c>
      <c r="K1778">
        <f>YEAR(tbl_GL[[#This Row],[Date]])</f>
        <v>2019</v>
      </c>
    </row>
    <row r="1779" spans="1:11" x14ac:dyDescent="0.35">
      <c r="A1779">
        <v>897.1</v>
      </c>
      <c r="B1779" s="24">
        <v>43610</v>
      </c>
      <c r="C1779">
        <v>1</v>
      </c>
      <c r="D1779">
        <v>210</v>
      </c>
      <c r="E1779" t="s">
        <v>8</v>
      </c>
      <c r="F1779" s="14">
        <v>30246</v>
      </c>
      <c r="G1779" t="str">
        <f>_xlfn.XLOOKUP(tbl_GL[[#This Row],[Account_key]],tbl_COA[Account_key],tbl_COA[Class],"Not Found")</f>
        <v>Trading account</v>
      </c>
      <c r="H1779" t="str">
        <f>_xlfn.XLOOKUP(tbl_GL[[#This Row],[Account_key]],tbl_COA[Account_key],tbl_COA[SubClass],"Not Found")</f>
        <v>Sales</v>
      </c>
      <c r="I1779" t="str">
        <f>_xlfn.XLOOKUP(tbl_GL[[#This Row],[Account_key]],tbl_COA[Account_key],tbl_COA[SubClass2],"Not Found")</f>
        <v>Sales</v>
      </c>
      <c r="J1779" t="str">
        <f>_xlfn.XLOOKUP(tbl_GL[[#This Row],[Account_key]],tbl_COA[Account_key],tbl_COA[SubAccount],,0)</f>
        <v>Sales</v>
      </c>
      <c r="K1779">
        <f>YEAR(tbl_GL[[#This Row],[Date]])</f>
        <v>2019</v>
      </c>
    </row>
    <row r="1780" spans="1:11" x14ac:dyDescent="0.35">
      <c r="A1780">
        <v>897.2</v>
      </c>
      <c r="B1780" s="24">
        <v>43610</v>
      </c>
      <c r="C1780">
        <v>1</v>
      </c>
      <c r="D1780">
        <v>30</v>
      </c>
      <c r="E1780" t="s">
        <v>8</v>
      </c>
      <c r="F1780" s="14">
        <v>30246</v>
      </c>
      <c r="G1780" t="str">
        <f>_xlfn.XLOOKUP(tbl_GL[[#This Row],[Account_key]],tbl_COA[Account_key],tbl_COA[Class],"Not Found")</f>
        <v>Assets</v>
      </c>
      <c r="H1780" t="str">
        <f>_xlfn.XLOOKUP(tbl_GL[[#This Row],[Account_key]],tbl_COA[Account_key],tbl_COA[SubClass],"Not Found")</f>
        <v>Assets</v>
      </c>
      <c r="I1780" t="str">
        <f>_xlfn.XLOOKUP(tbl_GL[[#This Row],[Account_key]],tbl_COA[Account_key],tbl_COA[SubClass2],"Not Found")</f>
        <v>Current Assets</v>
      </c>
      <c r="J1780" t="str">
        <f>_xlfn.XLOOKUP(tbl_GL[[#This Row],[Account_key]],tbl_COA[Account_key],tbl_COA[SubAccount],,0)</f>
        <v>Trade Receivables</v>
      </c>
      <c r="K1780">
        <f>YEAR(tbl_GL[[#This Row],[Date]])</f>
        <v>2019</v>
      </c>
    </row>
    <row r="1781" spans="1:11" x14ac:dyDescent="0.35">
      <c r="A1781">
        <v>898.1</v>
      </c>
      <c r="B1781" s="24">
        <v>43612</v>
      </c>
      <c r="C1781">
        <v>1</v>
      </c>
      <c r="D1781">
        <v>30</v>
      </c>
      <c r="E1781" t="s">
        <v>80</v>
      </c>
      <c r="F1781" s="14">
        <v>-30585</v>
      </c>
      <c r="G1781" t="str">
        <f>_xlfn.XLOOKUP(tbl_GL[[#This Row],[Account_key]],tbl_COA[Account_key],tbl_COA[Class],"Not Found")</f>
        <v>Assets</v>
      </c>
      <c r="H1781" t="str">
        <f>_xlfn.XLOOKUP(tbl_GL[[#This Row],[Account_key]],tbl_COA[Account_key],tbl_COA[SubClass],"Not Found")</f>
        <v>Assets</v>
      </c>
      <c r="I1781" t="str">
        <f>_xlfn.XLOOKUP(tbl_GL[[#This Row],[Account_key]],tbl_COA[Account_key],tbl_COA[SubClass2],"Not Found")</f>
        <v>Current Assets</v>
      </c>
      <c r="J1781" t="str">
        <f>_xlfn.XLOOKUP(tbl_GL[[#This Row],[Account_key]],tbl_COA[Account_key],tbl_COA[SubAccount],,0)</f>
        <v>Trade Receivables</v>
      </c>
      <c r="K1781">
        <f>YEAR(tbl_GL[[#This Row],[Date]])</f>
        <v>2019</v>
      </c>
    </row>
    <row r="1782" spans="1:11" x14ac:dyDescent="0.35">
      <c r="A1782">
        <v>898.2</v>
      </c>
      <c r="B1782" s="24">
        <v>43612</v>
      </c>
      <c r="C1782">
        <v>1</v>
      </c>
      <c r="D1782">
        <v>10</v>
      </c>
      <c r="E1782" t="s">
        <v>80</v>
      </c>
      <c r="F1782" s="14">
        <v>30585</v>
      </c>
      <c r="G1782" t="str">
        <f>_xlfn.XLOOKUP(tbl_GL[[#This Row],[Account_key]],tbl_COA[Account_key],tbl_COA[Class],"Not Found")</f>
        <v>Assets</v>
      </c>
      <c r="H1782" t="str">
        <f>_xlfn.XLOOKUP(tbl_GL[[#This Row],[Account_key]],tbl_COA[Account_key],tbl_COA[SubClass],"Not Found")</f>
        <v>Assets</v>
      </c>
      <c r="I1782" t="str">
        <f>_xlfn.XLOOKUP(tbl_GL[[#This Row],[Account_key]],tbl_COA[Account_key],tbl_COA[SubClass2],"Not Found")</f>
        <v>Current Assets</v>
      </c>
      <c r="J1782" t="str">
        <f>_xlfn.XLOOKUP(tbl_GL[[#This Row],[Account_key]],tbl_COA[Account_key],tbl_COA[SubAccount],,0)</f>
        <v>Cash at Bank</v>
      </c>
      <c r="K1782">
        <f>YEAR(tbl_GL[[#This Row],[Date]])</f>
        <v>2019</v>
      </c>
    </row>
    <row r="1783" spans="1:11" x14ac:dyDescent="0.35">
      <c r="A1783">
        <v>899.1</v>
      </c>
      <c r="B1783" s="24">
        <v>43613</v>
      </c>
      <c r="C1783">
        <v>1</v>
      </c>
      <c r="D1783">
        <v>10</v>
      </c>
      <c r="E1783" t="s">
        <v>98</v>
      </c>
      <c r="F1783" s="14">
        <v>-4459</v>
      </c>
      <c r="G1783" t="str">
        <f>_xlfn.XLOOKUP(tbl_GL[[#This Row],[Account_key]],tbl_COA[Account_key],tbl_COA[Class],"Not Found")</f>
        <v>Assets</v>
      </c>
      <c r="H1783" t="str">
        <f>_xlfn.XLOOKUP(tbl_GL[[#This Row],[Account_key]],tbl_COA[Account_key],tbl_COA[SubClass],"Not Found")</f>
        <v>Assets</v>
      </c>
      <c r="I1783" t="str">
        <f>_xlfn.XLOOKUP(tbl_GL[[#This Row],[Account_key]],tbl_COA[Account_key],tbl_COA[SubClass2],"Not Found")</f>
        <v>Current Assets</v>
      </c>
      <c r="J1783" t="str">
        <f>_xlfn.XLOOKUP(tbl_GL[[#This Row],[Account_key]],tbl_COA[Account_key],tbl_COA[SubAccount],,0)</f>
        <v>Cash at Bank</v>
      </c>
      <c r="K1783">
        <f>YEAR(tbl_GL[[#This Row],[Date]])</f>
        <v>2019</v>
      </c>
    </row>
    <row r="1784" spans="1:11" x14ac:dyDescent="0.35">
      <c r="A1784">
        <v>899.2</v>
      </c>
      <c r="B1784" s="24">
        <v>43613</v>
      </c>
      <c r="C1784">
        <v>1</v>
      </c>
      <c r="D1784">
        <v>120</v>
      </c>
      <c r="E1784" t="s">
        <v>98</v>
      </c>
      <c r="F1784" s="14">
        <v>-4459</v>
      </c>
      <c r="G1784" t="str">
        <f>_xlfn.XLOOKUP(tbl_GL[[#This Row],[Account_key]],tbl_COA[Account_key],tbl_COA[Class],"Not Found")</f>
        <v>Liabilities and Owners Equity</v>
      </c>
      <c r="H1784" t="str">
        <f>_xlfn.XLOOKUP(tbl_GL[[#This Row],[Account_key]],tbl_COA[Account_key],tbl_COA[SubClass],"Not Found")</f>
        <v>Liabilities</v>
      </c>
      <c r="I1784" t="str">
        <f>_xlfn.XLOOKUP(tbl_GL[[#This Row],[Account_key]],tbl_COA[Account_key],tbl_COA[SubClass2],"Not Found")</f>
        <v>Current Liabilities</v>
      </c>
      <c r="J1784" t="str">
        <f>_xlfn.XLOOKUP(tbl_GL[[#This Row],[Account_key]],tbl_COA[Account_key],tbl_COA[SubAccount],,0)</f>
        <v>Accrued Expenses</v>
      </c>
      <c r="K1784">
        <f>YEAR(tbl_GL[[#This Row],[Date]])</f>
        <v>2019</v>
      </c>
    </row>
    <row r="1785" spans="1:11" x14ac:dyDescent="0.35">
      <c r="A1785">
        <v>900.1</v>
      </c>
      <c r="B1785" s="24">
        <v>43613</v>
      </c>
      <c r="C1785">
        <v>1</v>
      </c>
      <c r="D1785">
        <v>290</v>
      </c>
      <c r="E1785" t="s">
        <v>97</v>
      </c>
      <c r="F1785" s="14">
        <v>-5378</v>
      </c>
      <c r="G1785" t="str">
        <f>_xlfn.XLOOKUP(tbl_GL[[#This Row],[Account_key]],tbl_COA[Account_key],tbl_COA[Class],"Not Found")</f>
        <v>Operating account</v>
      </c>
      <c r="H1785" t="str">
        <f>_xlfn.XLOOKUP(tbl_GL[[#This Row],[Account_key]],tbl_COA[Account_key],tbl_COA[SubClass],"Not Found")</f>
        <v>Operating Expenses</v>
      </c>
      <c r="I1785" t="str">
        <f>_xlfn.XLOOKUP(tbl_GL[[#This Row],[Account_key]],tbl_COA[Account_key],tbl_COA[SubClass2],"Not Found")</f>
        <v>Administration</v>
      </c>
      <c r="J1785" t="str">
        <f>_xlfn.XLOOKUP(tbl_GL[[#This Row],[Account_key]],tbl_COA[Account_key],tbl_COA[SubAccount],,0)</f>
        <v>Travel</v>
      </c>
      <c r="K1785">
        <f>YEAR(tbl_GL[[#This Row],[Date]])</f>
        <v>2019</v>
      </c>
    </row>
    <row r="1786" spans="1:11" x14ac:dyDescent="0.35">
      <c r="A1786">
        <v>900.2</v>
      </c>
      <c r="B1786" s="24">
        <v>43613</v>
      </c>
      <c r="C1786">
        <v>1</v>
      </c>
      <c r="D1786">
        <v>120</v>
      </c>
      <c r="E1786" t="s">
        <v>97</v>
      </c>
      <c r="F1786" s="14">
        <v>5378</v>
      </c>
      <c r="G1786" t="str">
        <f>_xlfn.XLOOKUP(tbl_GL[[#This Row],[Account_key]],tbl_COA[Account_key],tbl_COA[Class],"Not Found")</f>
        <v>Liabilities and Owners Equity</v>
      </c>
      <c r="H1786" t="str">
        <f>_xlfn.XLOOKUP(tbl_GL[[#This Row],[Account_key]],tbl_COA[Account_key],tbl_COA[SubClass],"Not Found")</f>
        <v>Liabilities</v>
      </c>
      <c r="I1786" t="str">
        <f>_xlfn.XLOOKUP(tbl_GL[[#This Row],[Account_key]],tbl_COA[Account_key],tbl_COA[SubClass2],"Not Found")</f>
        <v>Current Liabilities</v>
      </c>
      <c r="J1786" t="str">
        <f>_xlfn.XLOOKUP(tbl_GL[[#This Row],[Account_key]],tbl_COA[Account_key],tbl_COA[SubAccount],,0)</f>
        <v>Accrued Expenses</v>
      </c>
      <c r="K1786">
        <f>YEAR(tbl_GL[[#This Row],[Date]])</f>
        <v>2019</v>
      </c>
    </row>
    <row r="1787" spans="1:11" x14ac:dyDescent="0.35">
      <c r="A1787">
        <v>901.1</v>
      </c>
      <c r="B1787" s="24">
        <v>43614</v>
      </c>
      <c r="C1787">
        <v>1</v>
      </c>
      <c r="D1787">
        <v>10</v>
      </c>
      <c r="E1787" t="s">
        <v>98</v>
      </c>
      <c r="F1787" s="14">
        <v>-4806</v>
      </c>
      <c r="G1787" t="str">
        <f>_xlfn.XLOOKUP(tbl_GL[[#This Row],[Account_key]],tbl_COA[Account_key],tbl_COA[Class],"Not Found")</f>
        <v>Assets</v>
      </c>
      <c r="H1787" t="str">
        <f>_xlfn.XLOOKUP(tbl_GL[[#This Row],[Account_key]],tbl_COA[Account_key],tbl_COA[SubClass],"Not Found")</f>
        <v>Assets</v>
      </c>
      <c r="I1787" t="str">
        <f>_xlfn.XLOOKUP(tbl_GL[[#This Row],[Account_key]],tbl_COA[Account_key],tbl_COA[SubClass2],"Not Found")</f>
        <v>Current Assets</v>
      </c>
      <c r="J1787" t="str">
        <f>_xlfn.XLOOKUP(tbl_GL[[#This Row],[Account_key]],tbl_COA[Account_key],tbl_COA[SubAccount],,0)</f>
        <v>Cash at Bank</v>
      </c>
      <c r="K1787">
        <f>YEAR(tbl_GL[[#This Row],[Date]])</f>
        <v>2019</v>
      </c>
    </row>
    <row r="1788" spans="1:11" x14ac:dyDescent="0.35">
      <c r="A1788">
        <v>901.2</v>
      </c>
      <c r="B1788" s="24">
        <v>43614</v>
      </c>
      <c r="C1788">
        <v>1</v>
      </c>
      <c r="D1788">
        <v>120</v>
      </c>
      <c r="E1788" t="s">
        <v>98</v>
      </c>
      <c r="F1788" s="14">
        <v>-4806</v>
      </c>
      <c r="G1788" t="str">
        <f>_xlfn.XLOOKUP(tbl_GL[[#This Row],[Account_key]],tbl_COA[Account_key],tbl_COA[Class],"Not Found")</f>
        <v>Liabilities and Owners Equity</v>
      </c>
      <c r="H1788" t="str">
        <f>_xlfn.XLOOKUP(tbl_GL[[#This Row],[Account_key]],tbl_COA[Account_key],tbl_COA[SubClass],"Not Found")</f>
        <v>Liabilities</v>
      </c>
      <c r="I1788" t="str">
        <f>_xlfn.XLOOKUP(tbl_GL[[#This Row],[Account_key]],tbl_COA[Account_key],tbl_COA[SubClass2],"Not Found")</f>
        <v>Current Liabilities</v>
      </c>
      <c r="J1788" t="str">
        <f>_xlfn.XLOOKUP(tbl_GL[[#This Row],[Account_key]],tbl_COA[Account_key],tbl_COA[SubAccount],,0)</f>
        <v>Accrued Expenses</v>
      </c>
      <c r="K1788">
        <f>YEAR(tbl_GL[[#This Row],[Date]])</f>
        <v>2019</v>
      </c>
    </row>
    <row r="1789" spans="1:11" x14ac:dyDescent="0.35">
      <c r="A1789">
        <v>902.1</v>
      </c>
      <c r="B1789" s="24">
        <v>43616</v>
      </c>
      <c r="C1789">
        <v>1</v>
      </c>
      <c r="D1789">
        <v>320</v>
      </c>
      <c r="E1789" t="s">
        <v>99</v>
      </c>
      <c r="F1789" s="14">
        <v>-95</v>
      </c>
      <c r="G1789" t="str">
        <f>_xlfn.XLOOKUP(tbl_GL[[#This Row],[Account_key]],tbl_COA[Account_key],tbl_COA[Class],"Not Found")</f>
        <v>Operating account</v>
      </c>
      <c r="H1789" t="str">
        <f>_xlfn.XLOOKUP(tbl_GL[[#This Row],[Account_key]],tbl_COA[Account_key],tbl_COA[SubClass],"Not Found")</f>
        <v>Operating Expenses</v>
      </c>
      <c r="I1789" t="str">
        <f>_xlfn.XLOOKUP(tbl_GL[[#This Row],[Account_key]],tbl_COA[Account_key],tbl_COA[SubClass2],"Not Found")</f>
        <v>Administration</v>
      </c>
      <c r="J1789" t="str">
        <f>_xlfn.XLOOKUP(tbl_GL[[#This Row],[Account_key]],tbl_COA[Account_key],tbl_COA[SubAccount],,0)</f>
        <v>Professional Services</v>
      </c>
      <c r="K1789">
        <f>YEAR(tbl_GL[[#This Row],[Date]])</f>
        <v>2019</v>
      </c>
    </row>
    <row r="1790" spans="1:11" x14ac:dyDescent="0.35">
      <c r="A1790">
        <v>902.2</v>
      </c>
      <c r="B1790" s="24">
        <v>43616</v>
      </c>
      <c r="C1790">
        <v>1</v>
      </c>
      <c r="D1790">
        <v>20</v>
      </c>
      <c r="E1790" t="s">
        <v>99</v>
      </c>
      <c r="F1790" s="14">
        <v>-95</v>
      </c>
      <c r="G1790" t="str">
        <f>_xlfn.XLOOKUP(tbl_GL[[#This Row],[Account_key]],tbl_COA[Account_key],tbl_COA[Class],"Not Found")</f>
        <v>Assets</v>
      </c>
      <c r="H1790" t="str">
        <f>_xlfn.XLOOKUP(tbl_GL[[#This Row],[Account_key]],tbl_COA[Account_key],tbl_COA[SubClass],"Not Found")</f>
        <v>Assets</v>
      </c>
      <c r="I1790" t="str">
        <f>_xlfn.XLOOKUP(tbl_GL[[#This Row],[Account_key]],tbl_COA[Account_key],tbl_COA[SubClass2],"Not Found")</f>
        <v>Current Assets</v>
      </c>
      <c r="J1790" t="str">
        <f>_xlfn.XLOOKUP(tbl_GL[[#This Row],[Account_key]],tbl_COA[Account_key],tbl_COA[SubAccount],,0)</f>
        <v>Cash in hand</v>
      </c>
      <c r="K1790">
        <f>YEAR(tbl_GL[[#This Row],[Date]])</f>
        <v>2019</v>
      </c>
    </row>
    <row r="1791" spans="1:11" x14ac:dyDescent="0.35">
      <c r="A1791">
        <v>903.1</v>
      </c>
      <c r="B1791" s="24">
        <v>43616</v>
      </c>
      <c r="C1791">
        <v>1</v>
      </c>
      <c r="D1791">
        <v>10</v>
      </c>
      <c r="E1791" t="s">
        <v>110</v>
      </c>
      <c r="F1791" s="15">
        <v>139</v>
      </c>
      <c r="G1791" t="str">
        <f>_xlfn.XLOOKUP(tbl_GL[[#This Row],[Account_key]],tbl_COA[Account_key],tbl_COA[Class],"Not Found")</f>
        <v>Assets</v>
      </c>
      <c r="H1791" t="str">
        <f>_xlfn.XLOOKUP(tbl_GL[[#This Row],[Account_key]],tbl_COA[Account_key],tbl_COA[SubClass],"Not Found")</f>
        <v>Assets</v>
      </c>
      <c r="I1791" t="str">
        <f>_xlfn.XLOOKUP(tbl_GL[[#This Row],[Account_key]],tbl_COA[Account_key],tbl_COA[SubClass2],"Not Found")</f>
        <v>Current Assets</v>
      </c>
      <c r="J1791" t="str">
        <f>_xlfn.XLOOKUP(tbl_GL[[#This Row],[Account_key]],tbl_COA[Account_key],tbl_COA[SubAccount],,0)</f>
        <v>Cash at Bank</v>
      </c>
      <c r="K1791">
        <f>YEAR(tbl_GL[[#This Row],[Date]])</f>
        <v>2019</v>
      </c>
    </row>
    <row r="1792" spans="1:11" x14ac:dyDescent="0.35">
      <c r="A1792">
        <v>903.2</v>
      </c>
      <c r="B1792" s="24">
        <v>43616</v>
      </c>
      <c r="C1792">
        <v>1</v>
      </c>
      <c r="D1792">
        <v>430</v>
      </c>
      <c r="E1792" t="s">
        <v>110</v>
      </c>
      <c r="F1792" s="15">
        <v>139</v>
      </c>
      <c r="G1792" t="str">
        <f>_xlfn.XLOOKUP(tbl_GL[[#This Row],[Account_key]],tbl_COA[Account_key],tbl_COA[Class],"Not Found")</f>
        <v>Non-operating</v>
      </c>
      <c r="H1792" t="str">
        <f>_xlfn.XLOOKUP(tbl_GL[[#This Row],[Account_key]],tbl_COA[Account_key],tbl_COA[SubClass],"Not Found")</f>
        <v>Exchange Loss/Gain</v>
      </c>
      <c r="I1792" t="str">
        <f>_xlfn.XLOOKUP(tbl_GL[[#This Row],[Account_key]],tbl_COA[Account_key],tbl_COA[SubClass2],"Not Found")</f>
        <v>Exchange Loss/Gain</v>
      </c>
      <c r="J1792" t="str">
        <f>_xlfn.XLOOKUP(tbl_GL[[#This Row],[Account_key]],tbl_COA[Account_key],tbl_COA[SubAccount],,0)</f>
        <v>Exchange Loss/Gain</v>
      </c>
      <c r="K1792">
        <f>YEAR(tbl_GL[[#This Row],[Date]])</f>
        <v>2019</v>
      </c>
    </row>
    <row r="1793" spans="1:11" x14ac:dyDescent="0.35">
      <c r="A1793">
        <v>904.1</v>
      </c>
      <c r="B1793" s="24">
        <v>43616</v>
      </c>
      <c r="C1793">
        <v>1</v>
      </c>
      <c r="D1793">
        <v>10</v>
      </c>
      <c r="E1793" t="s">
        <v>113</v>
      </c>
      <c r="F1793" s="15">
        <v>479</v>
      </c>
      <c r="G1793" t="str">
        <f>_xlfn.XLOOKUP(tbl_GL[[#This Row],[Account_key]],tbl_COA[Account_key],tbl_COA[Class],"Not Found")</f>
        <v>Assets</v>
      </c>
      <c r="H1793" t="str">
        <f>_xlfn.XLOOKUP(tbl_GL[[#This Row],[Account_key]],tbl_COA[Account_key],tbl_COA[SubClass],"Not Found")</f>
        <v>Assets</v>
      </c>
      <c r="I1793" t="str">
        <f>_xlfn.XLOOKUP(tbl_GL[[#This Row],[Account_key]],tbl_COA[Account_key],tbl_COA[SubClass2],"Not Found")</f>
        <v>Current Assets</v>
      </c>
      <c r="J1793" t="str">
        <f>_xlfn.XLOOKUP(tbl_GL[[#This Row],[Account_key]],tbl_COA[Account_key],tbl_COA[SubAccount],,0)</f>
        <v>Cash at Bank</v>
      </c>
      <c r="K1793">
        <f>YEAR(tbl_GL[[#This Row],[Date]])</f>
        <v>2019</v>
      </c>
    </row>
    <row r="1794" spans="1:11" x14ac:dyDescent="0.35">
      <c r="A1794">
        <v>904.2</v>
      </c>
      <c r="B1794" s="24">
        <v>43616</v>
      </c>
      <c r="C1794">
        <v>1</v>
      </c>
      <c r="D1794">
        <v>410</v>
      </c>
      <c r="E1794" t="s">
        <v>113</v>
      </c>
      <c r="F1794" s="15">
        <v>479</v>
      </c>
      <c r="G1794" t="str">
        <f>_xlfn.XLOOKUP(tbl_GL[[#This Row],[Account_key]],tbl_COA[Account_key],tbl_COA[Class],"Not Found")</f>
        <v>Non-operating</v>
      </c>
      <c r="H1794" t="str">
        <f>_xlfn.XLOOKUP(tbl_GL[[#This Row],[Account_key]],tbl_COA[Account_key],tbl_COA[SubClass],"Not Found")</f>
        <v>Interest Income</v>
      </c>
      <c r="I1794" t="str">
        <f>_xlfn.XLOOKUP(tbl_GL[[#This Row],[Account_key]],tbl_COA[Account_key],tbl_COA[SubClass2],"Not Found")</f>
        <v>Interest Income</v>
      </c>
      <c r="J1794" t="str">
        <f>_xlfn.XLOOKUP(tbl_GL[[#This Row],[Account_key]],tbl_COA[Account_key],tbl_COA[SubAccount],,0)</f>
        <v>Interest Income</v>
      </c>
      <c r="K1794">
        <f>YEAR(tbl_GL[[#This Row],[Date]])</f>
        <v>2019</v>
      </c>
    </row>
    <row r="1795" spans="1:11" x14ac:dyDescent="0.35">
      <c r="A1795">
        <v>905.1</v>
      </c>
      <c r="B1795" s="24">
        <v>43616</v>
      </c>
      <c r="C1795">
        <v>1</v>
      </c>
      <c r="D1795">
        <v>400</v>
      </c>
      <c r="E1795" t="s">
        <v>104</v>
      </c>
      <c r="F1795" s="14">
        <v>-500</v>
      </c>
      <c r="G1795" t="str">
        <f>_xlfn.XLOOKUP(tbl_GL[[#This Row],[Account_key]],tbl_COA[Account_key],tbl_COA[Class],"Not Found")</f>
        <v>Operating account</v>
      </c>
      <c r="H1795" t="str">
        <f>_xlfn.XLOOKUP(tbl_GL[[#This Row],[Account_key]],tbl_COA[Account_key],tbl_COA[SubClass],"Not Found")</f>
        <v>Depreciation &amp; Amortization</v>
      </c>
      <c r="I1795" t="str">
        <f>_xlfn.XLOOKUP(tbl_GL[[#This Row],[Account_key]],tbl_COA[Account_key],tbl_COA[SubClass2],"Not Found")</f>
        <v>Amortization</v>
      </c>
      <c r="J1795" t="str">
        <f>_xlfn.XLOOKUP(tbl_GL[[#This Row],[Account_key]],tbl_COA[Account_key],tbl_COA[SubAccount],,0)</f>
        <v>Amortization of Intangible Assets</v>
      </c>
      <c r="K1795">
        <f>YEAR(tbl_GL[[#This Row],[Date]])</f>
        <v>2019</v>
      </c>
    </row>
    <row r="1796" spans="1:11" x14ac:dyDescent="0.35">
      <c r="A1796">
        <v>905.2</v>
      </c>
      <c r="B1796" s="24">
        <v>43616</v>
      </c>
      <c r="C1796">
        <v>1</v>
      </c>
      <c r="D1796">
        <v>100</v>
      </c>
      <c r="E1796" t="s">
        <v>104</v>
      </c>
      <c r="F1796" s="14">
        <v>-500</v>
      </c>
      <c r="G1796" t="str">
        <f>_xlfn.XLOOKUP(tbl_GL[[#This Row],[Account_key]],tbl_COA[Account_key],tbl_COA[Class],"Not Found")</f>
        <v>Assets</v>
      </c>
      <c r="H1796" t="str">
        <f>_xlfn.XLOOKUP(tbl_GL[[#This Row],[Account_key]],tbl_COA[Account_key],tbl_COA[SubClass],"Not Found")</f>
        <v>Assets</v>
      </c>
      <c r="I1796" t="str">
        <f>_xlfn.XLOOKUP(tbl_GL[[#This Row],[Account_key]],tbl_COA[Account_key],tbl_COA[SubClass2],"Not Found")</f>
        <v>Non-Current Assets</v>
      </c>
      <c r="J1796" t="str">
        <f>_xlfn.XLOOKUP(tbl_GL[[#This Row],[Account_key]],tbl_COA[Account_key],tbl_COA[SubAccount],,0)</f>
        <v>Patents and trademarks</v>
      </c>
      <c r="K1796">
        <f>YEAR(tbl_GL[[#This Row],[Date]])</f>
        <v>2019</v>
      </c>
    </row>
    <row r="1797" spans="1:11" x14ac:dyDescent="0.35">
      <c r="A1797">
        <v>906.1</v>
      </c>
      <c r="B1797" s="24">
        <v>43616</v>
      </c>
      <c r="C1797">
        <v>1</v>
      </c>
      <c r="D1797">
        <v>450</v>
      </c>
      <c r="E1797" s="1" t="s">
        <v>108</v>
      </c>
      <c r="F1797" s="15">
        <v>-585</v>
      </c>
      <c r="G1797" t="str">
        <f>_xlfn.XLOOKUP(tbl_GL[[#This Row],[Account_key]],tbl_COA[Account_key],tbl_COA[Class],"Not Found")</f>
        <v>Interest &amp; Tax</v>
      </c>
      <c r="H1797" t="str">
        <f>_xlfn.XLOOKUP(tbl_GL[[#This Row],[Account_key]],tbl_COA[Account_key],tbl_COA[SubClass],"Not Found")</f>
        <v>Taxation</v>
      </c>
      <c r="I1797" t="str">
        <f>_xlfn.XLOOKUP(tbl_GL[[#This Row],[Account_key]],tbl_COA[Account_key],tbl_COA[SubClass2],"Not Found")</f>
        <v>Taxation</v>
      </c>
      <c r="J1797" t="str">
        <f>_xlfn.XLOOKUP(tbl_GL[[#This Row],[Account_key]],tbl_COA[Account_key],tbl_COA[SubAccount],,0)</f>
        <v>Taxation</v>
      </c>
      <c r="K1797">
        <f>YEAR(tbl_GL[[#This Row],[Date]])</f>
        <v>2019</v>
      </c>
    </row>
    <row r="1798" spans="1:11" x14ac:dyDescent="0.35">
      <c r="A1798">
        <v>906.2</v>
      </c>
      <c r="B1798" s="24">
        <v>43616</v>
      </c>
      <c r="C1798">
        <v>1</v>
      </c>
      <c r="D1798">
        <v>122</v>
      </c>
      <c r="E1798" s="1" t="s">
        <v>108</v>
      </c>
      <c r="F1798" s="15">
        <v>585</v>
      </c>
      <c r="G1798" t="str">
        <f>_xlfn.XLOOKUP(tbl_GL[[#This Row],[Account_key]],tbl_COA[Account_key],tbl_COA[Class],"Not Found")</f>
        <v>Liabilities and Owners Equity</v>
      </c>
      <c r="H1798" t="str">
        <f>_xlfn.XLOOKUP(tbl_GL[[#This Row],[Account_key]],tbl_COA[Account_key],tbl_COA[SubClass],"Not Found")</f>
        <v>Liabilities</v>
      </c>
      <c r="I1798" t="str">
        <f>_xlfn.XLOOKUP(tbl_GL[[#This Row],[Account_key]],tbl_COA[Account_key],tbl_COA[SubClass2],"Not Found")</f>
        <v>Current Liabilities</v>
      </c>
      <c r="J1798" t="str">
        <f>_xlfn.XLOOKUP(tbl_GL[[#This Row],[Account_key]],tbl_COA[Account_key],tbl_COA[SubAccount],,0)</f>
        <v>Tax payable</v>
      </c>
      <c r="K1798">
        <f>YEAR(tbl_GL[[#This Row],[Date]])</f>
        <v>2019</v>
      </c>
    </row>
    <row r="1799" spans="1:11" x14ac:dyDescent="0.35">
      <c r="A1799">
        <v>907.1</v>
      </c>
      <c r="B1799" s="24">
        <v>43616</v>
      </c>
      <c r="C1799">
        <v>1</v>
      </c>
      <c r="D1799">
        <v>440</v>
      </c>
      <c r="E1799" t="s">
        <v>112</v>
      </c>
      <c r="F1799" s="15">
        <v>-600</v>
      </c>
      <c r="G1799" t="str">
        <f>_xlfn.XLOOKUP(tbl_GL[[#This Row],[Account_key]],tbl_COA[Account_key],tbl_COA[Class],"Not Found")</f>
        <v>Interest &amp; Tax</v>
      </c>
      <c r="H1799" t="str">
        <f>_xlfn.XLOOKUP(tbl_GL[[#This Row],[Account_key]],tbl_COA[Account_key],tbl_COA[SubClass],"Not Found")</f>
        <v>Interest Expense</v>
      </c>
      <c r="I1799" t="str">
        <f>_xlfn.XLOOKUP(tbl_GL[[#This Row],[Account_key]],tbl_COA[Account_key],tbl_COA[SubClass2],"Not Found")</f>
        <v>Interest Expense</v>
      </c>
      <c r="J1799" t="str">
        <f>_xlfn.XLOOKUP(tbl_GL[[#This Row],[Account_key]],tbl_COA[Account_key],tbl_COA[SubAccount],,0)</f>
        <v>Interest Expense</v>
      </c>
      <c r="K1799">
        <f>YEAR(tbl_GL[[#This Row],[Date]])</f>
        <v>2019</v>
      </c>
    </row>
    <row r="1800" spans="1:11" x14ac:dyDescent="0.35">
      <c r="A1800">
        <v>907.2</v>
      </c>
      <c r="B1800" s="24">
        <v>43616</v>
      </c>
      <c r="C1800">
        <v>1</v>
      </c>
      <c r="D1800">
        <v>121</v>
      </c>
      <c r="E1800" t="s">
        <v>112</v>
      </c>
      <c r="F1800" s="15">
        <v>600</v>
      </c>
      <c r="G1800" t="str">
        <f>_xlfn.XLOOKUP(tbl_GL[[#This Row],[Account_key]],tbl_COA[Account_key],tbl_COA[Class],"Not Found")</f>
        <v>Liabilities and Owners Equity</v>
      </c>
      <c r="H1800" t="str">
        <f>_xlfn.XLOOKUP(tbl_GL[[#This Row],[Account_key]],tbl_COA[Account_key],tbl_COA[SubClass],"Not Found")</f>
        <v>Liabilities</v>
      </c>
      <c r="I1800" t="str">
        <f>_xlfn.XLOOKUP(tbl_GL[[#This Row],[Account_key]],tbl_COA[Account_key],tbl_COA[SubClass2],"Not Found")</f>
        <v>Current Liabilities</v>
      </c>
      <c r="J1800" t="str">
        <f>_xlfn.XLOOKUP(tbl_GL[[#This Row],[Account_key]],tbl_COA[Account_key],tbl_COA[SubAccount],,0)</f>
        <v>Interest Payable</v>
      </c>
      <c r="K1800">
        <f>YEAR(tbl_GL[[#This Row],[Date]])</f>
        <v>2019</v>
      </c>
    </row>
    <row r="1801" spans="1:11" x14ac:dyDescent="0.35">
      <c r="A1801">
        <v>908.1</v>
      </c>
      <c r="B1801" s="24">
        <v>43616</v>
      </c>
      <c r="C1801">
        <v>1</v>
      </c>
      <c r="D1801">
        <v>350</v>
      </c>
      <c r="E1801" t="s">
        <v>97</v>
      </c>
      <c r="F1801" s="14">
        <v>-4697</v>
      </c>
      <c r="G1801" t="str">
        <f>_xlfn.XLOOKUP(tbl_GL[[#This Row],[Account_key]],tbl_COA[Account_key],tbl_COA[Class],"Not Found")</f>
        <v>Operating account</v>
      </c>
      <c r="H1801" t="str">
        <f>_xlfn.XLOOKUP(tbl_GL[[#This Row],[Account_key]],tbl_COA[Account_key],tbl_COA[SubClass],"Not Found")</f>
        <v>Operating Expenses</v>
      </c>
      <c r="I1801" t="str">
        <f>_xlfn.XLOOKUP(tbl_GL[[#This Row],[Account_key]],tbl_COA[Account_key],tbl_COA[SubClass2],"Not Found")</f>
        <v>Administration</v>
      </c>
      <c r="J1801" t="str">
        <f>_xlfn.XLOOKUP(tbl_GL[[#This Row],[Account_key]],tbl_COA[Account_key],tbl_COA[SubAccount],,0)</f>
        <v>Other Expenses</v>
      </c>
      <c r="K1801">
        <f>YEAR(tbl_GL[[#This Row],[Date]])</f>
        <v>2019</v>
      </c>
    </row>
    <row r="1802" spans="1:11" x14ac:dyDescent="0.35">
      <c r="A1802">
        <v>908.2</v>
      </c>
      <c r="B1802" s="24">
        <v>43616</v>
      </c>
      <c r="C1802">
        <v>1</v>
      </c>
      <c r="D1802">
        <v>120</v>
      </c>
      <c r="E1802" t="s">
        <v>97</v>
      </c>
      <c r="F1802" s="14">
        <v>4697</v>
      </c>
      <c r="G1802" t="str">
        <f>_xlfn.XLOOKUP(tbl_GL[[#This Row],[Account_key]],tbl_COA[Account_key],tbl_COA[Class],"Not Found")</f>
        <v>Liabilities and Owners Equity</v>
      </c>
      <c r="H1802" t="str">
        <f>_xlfn.XLOOKUP(tbl_GL[[#This Row],[Account_key]],tbl_COA[Account_key],tbl_COA[SubClass],"Not Found")</f>
        <v>Liabilities</v>
      </c>
      <c r="I1802" t="str">
        <f>_xlfn.XLOOKUP(tbl_GL[[#This Row],[Account_key]],tbl_COA[Account_key],tbl_COA[SubClass2],"Not Found")</f>
        <v>Current Liabilities</v>
      </c>
      <c r="J1802" t="str">
        <f>_xlfn.XLOOKUP(tbl_GL[[#This Row],[Account_key]],tbl_COA[Account_key],tbl_COA[SubAccount],,0)</f>
        <v>Accrued Expenses</v>
      </c>
      <c r="K1802">
        <f>YEAR(tbl_GL[[#This Row],[Date]])</f>
        <v>2019</v>
      </c>
    </row>
    <row r="1803" spans="1:11" x14ac:dyDescent="0.35">
      <c r="A1803">
        <v>909.1</v>
      </c>
      <c r="B1803" s="24">
        <v>43616</v>
      </c>
      <c r="C1803">
        <v>1</v>
      </c>
      <c r="D1803">
        <v>240</v>
      </c>
      <c r="E1803" t="s">
        <v>56</v>
      </c>
      <c r="F1803" s="14">
        <v>-7500</v>
      </c>
      <c r="G1803" t="str">
        <f>_xlfn.XLOOKUP(tbl_GL[[#This Row],[Account_key]],tbl_COA[Account_key],tbl_COA[Class],"Not Found")</f>
        <v>Operating account</v>
      </c>
      <c r="H1803" t="str">
        <f>_xlfn.XLOOKUP(tbl_GL[[#This Row],[Account_key]],tbl_COA[Account_key],tbl_COA[SubClass],"Not Found")</f>
        <v>Operating Expenses</v>
      </c>
      <c r="I1803" t="str">
        <f>_xlfn.XLOOKUP(tbl_GL[[#This Row],[Account_key]],tbl_COA[Account_key],tbl_COA[SubClass2],"Not Found")</f>
        <v>Sales &amp; Distribution</v>
      </c>
      <c r="J1803" t="str">
        <f>_xlfn.XLOOKUP(tbl_GL[[#This Row],[Account_key]],tbl_COA[Account_key],tbl_COA[SubAccount],,0)</f>
        <v>Salaries</v>
      </c>
      <c r="K1803">
        <f>YEAR(tbl_GL[[#This Row],[Date]])</f>
        <v>2019</v>
      </c>
    </row>
    <row r="1804" spans="1:11" x14ac:dyDescent="0.35">
      <c r="A1804">
        <v>909.2</v>
      </c>
      <c r="B1804" s="24">
        <v>43616</v>
      </c>
      <c r="C1804">
        <v>1</v>
      </c>
      <c r="D1804">
        <v>10</v>
      </c>
      <c r="E1804" t="s">
        <v>56</v>
      </c>
      <c r="F1804" s="14">
        <v>-7500</v>
      </c>
      <c r="G1804" t="str">
        <f>_xlfn.XLOOKUP(tbl_GL[[#This Row],[Account_key]],tbl_COA[Account_key],tbl_COA[Class],"Not Found")</f>
        <v>Assets</v>
      </c>
      <c r="H1804" t="str">
        <f>_xlfn.XLOOKUP(tbl_GL[[#This Row],[Account_key]],tbl_COA[Account_key],tbl_COA[SubClass],"Not Found")</f>
        <v>Assets</v>
      </c>
      <c r="I1804" t="str">
        <f>_xlfn.XLOOKUP(tbl_GL[[#This Row],[Account_key]],tbl_COA[Account_key],tbl_COA[SubClass2],"Not Found")</f>
        <v>Current Assets</v>
      </c>
      <c r="J1804" t="str">
        <f>_xlfn.XLOOKUP(tbl_GL[[#This Row],[Account_key]],tbl_COA[Account_key],tbl_COA[SubAccount],,0)</f>
        <v>Cash at Bank</v>
      </c>
      <c r="K1804">
        <f>YEAR(tbl_GL[[#This Row],[Date]])</f>
        <v>2019</v>
      </c>
    </row>
    <row r="1805" spans="1:11" x14ac:dyDescent="0.35">
      <c r="A1805">
        <v>911.1</v>
      </c>
      <c r="B1805" s="24">
        <v>43616</v>
      </c>
      <c r="C1805">
        <v>1</v>
      </c>
      <c r="D1805">
        <v>380</v>
      </c>
      <c r="E1805" t="s">
        <v>101</v>
      </c>
      <c r="F1805" s="14">
        <v>-14000</v>
      </c>
      <c r="G1805" t="str">
        <f>_xlfn.XLOOKUP(tbl_GL[[#This Row],[Account_key]],tbl_COA[Account_key],tbl_COA[Class],"Not Found")</f>
        <v>Operating account</v>
      </c>
      <c r="H1805" t="str">
        <f>_xlfn.XLOOKUP(tbl_GL[[#This Row],[Account_key]],tbl_COA[Account_key],tbl_COA[SubClass],"Not Found")</f>
        <v>Depreciation &amp; Amortization</v>
      </c>
      <c r="I1805" t="str">
        <f>_xlfn.XLOOKUP(tbl_GL[[#This Row],[Account_key]],tbl_COA[Account_key],tbl_COA[SubClass2],"Not Found")</f>
        <v>Depreciation</v>
      </c>
      <c r="J1805" t="str">
        <f>_xlfn.XLOOKUP(tbl_GL[[#This Row],[Account_key]],tbl_COA[Account_key],tbl_COA[SubAccount],,0)</f>
        <v>Equipment</v>
      </c>
      <c r="K1805">
        <f>YEAR(tbl_GL[[#This Row],[Date]])</f>
        <v>2019</v>
      </c>
    </row>
    <row r="1806" spans="1:11" x14ac:dyDescent="0.35">
      <c r="A1806">
        <v>911.2</v>
      </c>
      <c r="B1806" s="24">
        <v>43616</v>
      </c>
      <c r="C1806">
        <v>1</v>
      </c>
      <c r="D1806">
        <v>90</v>
      </c>
      <c r="E1806" t="s">
        <v>101</v>
      </c>
      <c r="F1806" s="14">
        <v>-14000</v>
      </c>
      <c r="G1806" t="str">
        <f>_xlfn.XLOOKUP(tbl_GL[[#This Row],[Account_key]],tbl_COA[Account_key],tbl_COA[Class],"Not Found")</f>
        <v>Assets</v>
      </c>
      <c r="H1806" t="str">
        <f>_xlfn.XLOOKUP(tbl_GL[[#This Row],[Account_key]],tbl_COA[Account_key],tbl_COA[SubClass],"Not Found")</f>
        <v>Assets</v>
      </c>
      <c r="I1806" t="str">
        <f>_xlfn.XLOOKUP(tbl_GL[[#This Row],[Account_key]],tbl_COA[Account_key],tbl_COA[SubClass2],"Not Found")</f>
        <v>Non-Current Assets</v>
      </c>
      <c r="J1806" t="str">
        <f>_xlfn.XLOOKUP(tbl_GL[[#This Row],[Account_key]],tbl_COA[Account_key],tbl_COA[SubAccount],,0)</f>
        <v>Office Furniture &amp; Equipment</v>
      </c>
      <c r="K1806">
        <f>YEAR(tbl_GL[[#This Row],[Date]])</f>
        <v>2019</v>
      </c>
    </row>
    <row r="1807" spans="1:11" x14ac:dyDescent="0.35">
      <c r="A1807">
        <v>912.1</v>
      </c>
      <c r="B1807" s="24">
        <v>43617</v>
      </c>
      <c r="C1807">
        <v>1</v>
      </c>
      <c r="D1807">
        <v>10</v>
      </c>
      <c r="E1807" t="s">
        <v>98</v>
      </c>
      <c r="F1807" s="14">
        <v>-3673</v>
      </c>
      <c r="G1807" t="str">
        <f>_xlfn.XLOOKUP(tbl_GL[[#This Row],[Account_key]],tbl_COA[Account_key],tbl_COA[Class],"Not Found")</f>
        <v>Assets</v>
      </c>
      <c r="H1807" t="str">
        <f>_xlfn.XLOOKUP(tbl_GL[[#This Row],[Account_key]],tbl_COA[Account_key],tbl_COA[SubClass],"Not Found")</f>
        <v>Assets</v>
      </c>
      <c r="I1807" t="str">
        <f>_xlfn.XLOOKUP(tbl_GL[[#This Row],[Account_key]],tbl_COA[Account_key],tbl_COA[SubClass2],"Not Found")</f>
        <v>Current Assets</v>
      </c>
      <c r="J1807" t="str">
        <f>_xlfn.XLOOKUP(tbl_GL[[#This Row],[Account_key]],tbl_COA[Account_key],tbl_COA[SubAccount],,0)</f>
        <v>Cash at Bank</v>
      </c>
      <c r="K1807">
        <f>YEAR(tbl_GL[[#This Row],[Date]])</f>
        <v>2019</v>
      </c>
    </row>
    <row r="1808" spans="1:11" x14ac:dyDescent="0.35">
      <c r="A1808">
        <v>912.2</v>
      </c>
      <c r="B1808" s="24">
        <v>43617</v>
      </c>
      <c r="C1808">
        <v>1</v>
      </c>
      <c r="D1808">
        <v>120</v>
      </c>
      <c r="E1808" t="s">
        <v>98</v>
      </c>
      <c r="F1808" s="14">
        <v>-3673</v>
      </c>
      <c r="G1808" t="str">
        <f>_xlfn.XLOOKUP(tbl_GL[[#This Row],[Account_key]],tbl_COA[Account_key],tbl_COA[Class],"Not Found")</f>
        <v>Liabilities and Owners Equity</v>
      </c>
      <c r="H1808" t="str">
        <f>_xlfn.XLOOKUP(tbl_GL[[#This Row],[Account_key]],tbl_COA[Account_key],tbl_COA[SubClass],"Not Found")</f>
        <v>Liabilities</v>
      </c>
      <c r="I1808" t="str">
        <f>_xlfn.XLOOKUP(tbl_GL[[#This Row],[Account_key]],tbl_COA[Account_key],tbl_COA[SubClass2],"Not Found")</f>
        <v>Current Liabilities</v>
      </c>
      <c r="J1808" t="str">
        <f>_xlfn.XLOOKUP(tbl_GL[[#This Row],[Account_key]],tbl_COA[Account_key],tbl_COA[SubAccount],,0)</f>
        <v>Accrued Expenses</v>
      </c>
      <c r="K1808">
        <f>YEAR(tbl_GL[[#This Row],[Date]])</f>
        <v>2019</v>
      </c>
    </row>
    <row r="1809" spans="1:11" x14ac:dyDescent="0.35">
      <c r="A1809">
        <v>913.1</v>
      </c>
      <c r="B1809" s="24">
        <v>43617</v>
      </c>
      <c r="C1809">
        <v>1</v>
      </c>
      <c r="D1809">
        <v>60</v>
      </c>
      <c r="E1809" t="s">
        <v>84</v>
      </c>
      <c r="F1809" s="14">
        <v>36000</v>
      </c>
      <c r="G1809" t="str">
        <f>_xlfn.XLOOKUP(tbl_GL[[#This Row],[Account_key]],tbl_COA[Account_key],tbl_COA[Class],"Not Found")</f>
        <v>Assets</v>
      </c>
      <c r="H1809" t="str">
        <f>_xlfn.XLOOKUP(tbl_GL[[#This Row],[Account_key]],tbl_COA[Account_key],tbl_COA[SubClass],"Not Found")</f>
        <v>Assets</v>
      </c>
      <c r="I1809" t="str">
        <f>_xlfn.XLOOKUP(tbl_GL[[#This Row],[Account_key]],tbl_COA[Account_key],tbl_COA[SubClass2],"Not Found")</f>
        <v>Current Assets</v>
      </c>
      <c r="J1809" t="str">
        <f>_xlfn.XLOOKUP(tbl_GL[[#This Row],[Account_key]],tbl_COA[Account_key],tbl_COA[SubAccount],,0)</f>
        <v>Inventory</v>
      </c>
      <c r="K1809">
        <f>YEAR(tbl_GL[[#This Row],[Date]])</f>
        <v>2019</v>
      </c>
    </row>
    <row r="1810" spans="1:11" x14ac:dyDescent="0.35">
      <c r="A1810">
        <v>913.2</v>
      </c>
      <c r="B1810" s="24">
        <v>43617</v>
      </c>
      <c r="C1810">
        <v>1</v>
      </c>
      <c r="D1810">
        <v>110</v>
      </c>
      <c r="E1810" t="s">
        <v>84</v>
      </c>
      <c r="F1810" s="14">
        <v>36000</v>
      </c>
      <c r="G1810" t="str">
        <f>_xlfn.XLOOKUP(tbl_GL[[#This Row],[Account_key]],tbl_COA[Account_key],tbl_COA[Class],"Not Found")</f>
        <v>Liabilities and Owners Equity</v>
      </c>
      <c r="H1810" t="str">
        <f>_xlfn.XLOOKUP(tbl_GL[[#This Row],[Account_key]],tbl_COA[Account_key],tbl_COA[SubClass],"Not Found")</f>
        <v>Liabilities</v>
      </c>
      <c r="I1810" t="str">
        <f>_xlfn.XLOOKUP(tbl_GL[[#This Row],[Account_key]],tbl_COA[Account_key],tbl_COA[SubClass2],"Not Found")</f>
        <v>Current Liabilities</v>
      </c>
      <c r="J1810" t="str">
        <f>_xlfn.XLOOKUP(tbl_GL[[#This Row],[Account_key]],tbl_COA[Account_key],tbl_COA[SubAccount],,0)</f>
        <v>Trade Payables</v>
      </c>
      <c r="K1810">
        <f>YEAR(tbl_GL[[#This Row],[Date]])</f>
        <v>2019</v>
      </c>
    </row>
    <row r="1811" spans="1:11" x14ac:dyDescent="0.35">
      <c r="A1811">
        <v>914.1</v>
      </c>
      <c r="B1811" s="24">
        <v>43618</v>
      </c>
      <c r="C1811">
        <v>1</v>
      </c>
      <c r="D1811">
        <v>230</v>
      </c>
      <c r="E1811" t="s">
        <v>4</v>
      </c>
      <c r="F1811" s="14">
        <v>-1252</v>
      </c>
      <c r="G1811" t="str">
        <f>_xlfn.XLOOKUP(tbl_GL[[#This Row],[Account_key]],tbl_COA[Account_key],tbl_COA[Class],"Not Found")</f>
        <v>Trading account</v>
      </c>
      <c r="H1811" t="str">
        <f>_xlfn.XLOOKUP(tbl_GL[[#This Row],[Account_key]],tbl_COA[Account_key],tbl_COA[SubClass],"Not Found")</f>
        <v>Cost of Sales</v>
      </c>
      <c r="I1811" t="str">
        <f>_xlfn.XLOOKUP(tbl_GL[[#This Row],[Account_key]],tbl_COA[Account_key],tbl_COA[SubClass2],"Not Found")</f>
        <v>Cost of Sales</v>
      </c>
      <c r="J1811" t="str">
        <f>_xlfn.XLOOKUP(tbl_GL[[#This Row],[Account_key]],tbl_COA[Account_key],tbl_COA[SubAccount],,0)</f>
        <v>Cost of Sales</v>
      </c>
      <c r="K1811">
        <f>YEAR(tbl_GL[[#This Row],[Date]])</f>
        <v>2019</v>
      </c>
    </row>
    <row r="1812" spans="1:11" x14ac:dyDescent="0.35">
      <c r="A1812">
        <v>914.2</v>
      </c>
      <c r="B1812" s="24">
        <v>43618</v>
      </c>
      <c r="C1812">
        <v>1</v>
      </c>
      <c r="D1812">
        <v>60</v>
      </c>
      <c r="E1812" t="s">
        <v>4</v>
      </c>
      <c r="F1812" s="14">
        <v>-1252</v>
      </c>
      <c r="G1812" t="str">
        <f>_xlfn.XLOOKUP(tbl_GL[[#This Row],[Account_key]],tbl_COA[Account_key],tbl_COA[Class],"Not Found")</f>
        <v>Assets</v>
      </c>
      <c r="H1812" t="str">
        <f>_xlfn.XLOOKUP(tbl_GL[[#This Row],[Account_key]],tbl_COA[Account_key],tbl_COA[SubClass],"Not Found")</f>
        <v>Assets</v>
      </c>
      <c r="I1812" t="str">
        <f>_xlfn.XLOOKUP(tbl_GL[[#This Row],[Account_key]],tbl_COA[Account_key],tbl_COA[SubClass2],"Not Found")</f>
        <v>Current Assets</v>
      </c>
      <c r="J1812" t="str">
        <f>_xlfn.XLOOKUP(tbl_GL[[#This Row],[Account_key]],tbl_COA[Account_key],tbl_COA[SubAccount],,0)</f>
        <v>Inventory</v>
      </c>
      <c r="K1812">
        <f>YEAR(tbl_GL[[#This Row],[Date]])</f>
        <v>2019</v>
      </c>
    </row>
    <row r="1813" spans="1:11" x14ac:dyDescent="0.35">
      <c r="A1813">
        <v>915.1</v>
      </c>
      <c r="B1813" s="24">
        <v>43618</v>
      </c>
      <c r="C1813">
        <v>1</v>
      </c>
      <c r="D1813">
        <v>210</v>
      </c>
      <c r="E1813" t="s">
        <v>8</v>
      </c>
      <c r="F1813" s="14">
        <v>4580</v>
      </c>
      <c r="G1813" t="str">
        <f>_xlfn.XLOOKUP(tbl_GL[[#This Row],[Account_key]],tbl_COA[Account_key],tbl_COA[Class],"Not Found")</f>
        <v>Trading account</v>
      </c>
      <c r="H1813" t="str">
        <f>_xlfn.XLOOKUP(tbl_GL[[#This Row],[Account_key]],tbl_COA[Account_key],tbl_COA[SubClass],"Not Found")</f>
        <v>Sales</v>
      </c>
      <c r="I1813" t="str">
        <f>_xlfn.XLOOKUP(tbl_GL[[#This Row],[Account_key]],tbl_COA[Account_key],tbl_COA[SubClass2],"Not Found")</f>
        <v>Sales</v>
      </c>
      <c r="J1813" t="str">
        <f>_xlfn.XLOOKUP(tbl_GL[[#This Row],[Account_key]],tbl_COA[Account_key],tbl_COA[SubAccount],,0)</f>
        <v>Sales</v>
      </c>
      <c r="K1813">
        <f>YEAR(tbl_GL[[#This Row],[Date]])</f>
        <v>2019</v>
      </c>
    </row>
    <row r="1814" spans="1:11" x14ac:dyDescent="0.35">
      <c r="A1814">
        <v>915.2</v>
      </c>
      <c r="B1814" s="24">
        <v>43618</v>
      </c>
      <c r="C1814">
        <v>1</v>
      </c>
      <c r="D1814">
        <v>30</v>
      </c>
      <c r="E1814" t="s">
        <v>8</v>
      </c>
      <c r="F1814" s="14">
        <v>4580</v>
      </c>
      <c r="G1814" t="str">
        <f>_xlfn.XLOOKUP(tbl_GL[[#This Row],[Account_key]],tbl_COA[Account_key],tbl_COA[Class],"Not Found")</f>
        <v>Assets</v>
      </c>
      <c r="H1814" t="str">
        <f>_xlfn.XLOOKUP(tbl_GL[[#This Row],[Account_key]],tbl_COA[Account_key],tbl_COA[SubClass],"Not Found")</f>
        <v>Assets</v>
      </c>
      <c r="I1814" t="str">
        <f>_xlfn.XLOOKUP(tbl_GL[[#This Row],[Account_key]],tbl_COA[Account_key],tbl_COA[SubClass2],"Not Found")</f>
        <v>Current Assets</v>
      </c>
      <c r="J1814" t="str">
        <f>_xlfn.XLOOKUP(tbl_GL[[#This Row],[Account_key]],tbl_COA[Account_key],tbl_COA[SubAccount],,0)</f>
        <v>Trade Receivables</v>
      </c>
      <c r="K1814">
        <f>YEAR(tbl_GL[[#This Row],[Date]])</f>
        <v>2019</v>
      </c>
    </row>
    <row r="1815" spans="1:11" x14ac:dyDescent="0.35">
      <c r="A1815">
        <v>916.1</v>
      </c>
      <c r="B1815" s="24">
        <v>43620</v>
      </c>
      <c r="C1815">
        <v>1</v>
      </c>
      <c r="D1815">
        <v>230</v>
      </c>
      <c r="E1815" t="s">
        <v>4</v>
      </c>
      <c r="F1815" s="14">
        <v>-1817</v>
      </c>
      <c r="G1815" t="str">
        <f>_xlfn.XLOOKUP(tbl_GL[[#This Row],[Account_key]],tbl_COA[Account_key],tbl_COA[Class],"Not Found")</f>
        <v>Trading account</v>
      </c>
      <c r="H1815" t="str">
        <f>_xlfn.XLOOKUP(tbl_GL[[#This Row],[Account_key]],tbl_COA[Account_key],tbl_COA[SubClass],"Not Found")</f>
        <v>Cost of Sales</v>
      </c>
      <c r="I1815" t="str">
        <f>_xlfn.XLOOKUP(tbl_GL[[#This Row],[Account_key]],tbl_COA[Account_key],tbl_COA[SubClass2],"Not Found")</f>
        <v>Cost of Sales</v>
      </c>
      <c r="J1815" t="str">
        <f>_xlfn.XLOOKUP(tbl_GL[[#This Row],[Account_key]],tbl_COA[Account_key],tbl_COA[SubAccount],,0)</f>
        <v>Cost of Sales</v>
      </c>
      <c r="K1815">
        <f>YEAR(tbl_GL[[#This Row],[Date]])</f>
        <v>2019</v>
      </c>
    </row>
    <row r="1816" spans="1:11" x14ac:dyDescent="0.35">
      <c r="A1816">
        <v>916.2</v>
      </c>
      <c r="B1816" s="24">
        <v>43620</v>
      </c>
      <c r="C1816">
        <v>1</v>
      </c>
      <c r="D1816">
        <v>60</v>
      </c>
      <c r="E1816" t="s">
        <v>4</v>
      </c>
      <c r="F1816" s="14">
        <v>-1817</v>
      </c>
      <c r="G1816" t="str">
        <f>_xlfn.XLOOKUP(tbl_GL[[#This Row],[Account_key]],tbl_COA[Account_key],tbl_COA[Class],"Not Found")</f>
        <v>Assets</v>
      </c>
      <c r="H1816" t="str">
        <f>_xlfn.XLOOKUP(tbl_GL[[#This Row],[Account_key]],tbl_COA[Account_key],tbl_COA[SubClass],"Not Found")</f>
        <v>Assets</v>
      </c>
      <c r="I1816" t="str">
        <f>_xlfn.XLOOKUP(tbl_GL[[#This Row],[Account_key]],tbl_COA[Account_key],tbl_COA[SubClass2],"Not Found")</f>
        <v>Current Assets</v>
      </c>
      <c r="J1816" t="str">
        <f>_xlfn.XLOOKUP(tbl_GL[[#This Row],[Account_key]],tbl_COA[Account_key],tbl_COA[SubAccount],,0)</f>
        <v>Inventory</v>
      </c>
      <c r="K1816">
        <f>YEAR(tbl_GL[[#This Row],[Date]])</f>
        <v>2019</v>
      </c>
    </row>
    <row r="1817" spans="1:11" x14ac:dyDescent="0.35">
      <c r="A1817">
        <v>917.1</v>
      </c>
      <c r="B1817" s="24">
        <v>43620</v>
      </c>
      <c r="C1817">
        <v>1</v>
      </c>
      <c r="D1817">
        <v>210</v>
      </c>
      <c r="E1817" t="s">
        <v>7</v>
      </c>
      <c r="F1817" s="14">
        <v>6253</v>
      </c>
      <c r="G1817" t="str">
        <f>_xlfn.XLOOKUP(tbl_GL[[#This Row],[Account_key]],tbl_COA[Account_key],tbl_COA[Class],"Not Found")</f>
        <v>Trading account</v>
      </c>
      <c r="H1817" t="str">
        <f>_xlfn.XLOOKUP(tbl_GL[[#This Row],[Account_key]],tbl_COA[Account_key],tbl_COA[SubClass],"Not Found")</f>
        <v>Sales</v>
      </c>
      <c r="I1817" t="str">
        <f>_xlfn.XLOOKUP(tbl_GL[[#This Row],[Account_key]],tbl_COA[Account_key],tbl_COA[SubClass2],"Not Found")</f>
        <v>Sales</v>
      </c>
      <c r="J1817" t="str">
        <f>_xlfn.XLOOKUP(tbl_GL[[#This Row],[Account_key]],tbl_COA[Account_key],tbl_COA[SubAccount],,0)</f>
        <v>Sales</v>
      </c>
      <c r="K1817">
        <f>YEAR(tbl_GL[[#This Row],[Date]])</f>
        <v>2019</v>
      </c>
    </row>
    <row r="1818" spans="1:11" x14ac:dyDescent="0.35">
      <c r="A1818">
        <v>917.2</v>
      </c>
      <c r="B1818" s="24">
        <v>43620</v>
      </c>
      <c r="C1818">
        <v>1</v>
      </c>
      <c r="D1818">
        <v>10</v>
      </c>
      <c r="E1818" t="s">
        <v>7</v>
      </c>
      <c r="F1818" s="14">
        <v>6253</v>
      </c>
      <c r="G1818" t="str">
        <f>_xlfn.XLOOKUP(tbl_GL[[#This Row],[Account_key]],tbl_COA[Account_key],tbl_COA[Class],"Not Found")</f>
        <v>Assets</v>
      </c>
      <c r="H1818" t="str">
        <f>_xlfn.XLOOKUP(tbl_GL[[#This Row],[Account_key]],tbl_COA[Account_key],tbl_COA[SubClass],"Not Found")</f>
        <v>Assets</v>
      </c>
      <c r="I1818" t="str">
        <f>_xlfn.XLOOKUP(tbl_GL[[#This Row],[Account_key]],tbl_COA[Account_key],tbl_COA[SubClass2],"Not Found")</f>
        <v>Current Assets</v>
      </c>
      <c r="J1818" t="str">
        <f>_xlfn.XLOOKUP(tbl_GL[[#This Row],[Account_key]],tbl_COA[Account_key],tbl_COA[SubAccount],,0)</f>
        <v>Cash at Bank</v>
      </c>
      <c r="K1818">
        <f>YEAR(tbl_GL[[#This Row],[Date]])</f>
        <v>2019</v>
      </c>
    </row>
    <row r="1819" spans="1:11" x14ac:dyDescent="0.35">
      <c r="A1819">
        <v>918.1</v>
      </c>
      <c r="B1819" s="24">
        <v>43620</v>
      </c>
      <c r="C1819">
        <v>1</v>
      </c>
      <c r="D1819">
        <v>230</v>
      </c>
      <c r="E1819" t="s">
        <v>4</v>
      </c>
      <c r="F1819" s="14">
        <v>-7271</v>
      </c>
      <c r="G1819" t="str">
        <f>_xlfn.XLOOKUP(tbl_GL[[#This Row],[Account_key]],tbl_COA[Account_key],tbl_COA[Class],"Not Found")</f>
        <v>Trading account</v>
      </c>
      <c r="H1819" t="str">
        <f>_xlfn.XLOOKUP(tbl_GL[[#This Row],[Account_key]],tbl_COA[Account_key],tbl_COA[SubClass],"Not Found")</f>
        <v>Cost of Sales</v>
      </c>
      <c r="I1819" t="str">
        <f>_xlfn.XLOOKUP(tbl_GL[[#This Row],[Account_key]],tbl_COA[Account_key],tbl_COA[SubClass2],"Not Found")</f>
        <v>Cost of Sales</v>
      </c>
      <c r="J1819" t="str">
        <f>_xlfn.XLOOKUP(tbl_GL[[#This Row],[Account_key]],tbl_COA[Account_key],tbl_COA[SubAccount],,0)</f>
        <v>Cost of Sales</v>
      </c>
      <c r="K1819">
        <f>YEAR(tbl_GL[[#This Row],[Date]])</f>
        <v>2019</v>
      </c>
    </row>
    <row r="1820" spans="1:11" x14ac:dyDescent="0.35">
      <c r="A1820">
        <v>918.2</v>
      </c>
      <c r="B1820" s="24">
        <v>43620</v>
      </c>
      <c r="C1820">
        <v>1</v>
      </c>
      <c r="D1820">
        <v>60</v>
      </c>
      <c r="E1820" t="s">
        <v>4</v>
      </c>
      <c r="F1820" s="14">
        <v>-7271</v>
      </c>
      <c r="G1820" t="str">
        <f>_xlfn.XLOOKUP(tbl_GL[[#This Row],[Account_key]],tbl_COA[Account_key],tbl_COA[Class],"Not Found")</f>
        <v>Assets</v>
      </c>
      <c r="H1820" t="str">
        <f>_xlfn.XLOOKUP(tbl_GL[[#This Row],[Account_key]],tbl_COA[Account_key],tbl_COA[SubClass],"Not Found")</f>
        <v>Assets</v>
      </c>
      <c r="I1820" t="str">
        <f>_xlfn.XLOOKUP(tbl_GL[[#This Row],[Account_key]],tbl_COA[Account_key],tbl_COA[SubClass2],"Not Found")</f>
        <v>Current Assets</v>
      </c>
      <c r="J1820" t="str">
        <f>_xlfn.XLOOKUP(tbl_GL[[#This Row],[Account_key]],tbl_COA[Account_key],tbl_COA[SubAccount],,0)</f>
        <v>Inventory</v>
      </c>
      <c r="K1820">
        <f>YEAR(tbl_GL[[#This Row],[Date]])</f>
        <v>2019</v>
      </c>
    </row>
    <row r="1821" spans="1:11" x14ac:dyDescent="0.35">
      <c r="A1821">
        <v>919.1</v>
      </c>
      <c r="B1821" s="24">
        <v>43620</v>
      </c>
      <c r="C1821">
        <v>1</v>
      </c>
      <c r="D1821">
        <v>210</v>
      </c>
      <c r="E1821" t="s">
        <v>8</v>
      </c>
      <c r="F1821" s="14">
        <v>26585</v>
      </c>
      <c r="G1821" t="str">
        <f>_xlfn.XLOOKUP(tbl_GL[[#This Row],[Account_key]],tbl_COA[Account_key],tbl_COA[Class],"Not Found")</f>
        <v>Trading account</v>
      </c>
      <c r="H1821" t="str">
        <f>_xlfn.XLOOKUP(tbl_GL[[#This Row],[Account_key]],tbl_COA[Account_key],tbl_COA[SubClass],"Not Found")</f>
        <v>Sales</v>
      </c>
      <c r="I1821" t="str">
        <f>_xlfn.XLOOKUP(tbl_GL[[#This Row],[Account_key]],tbl_COA[Account_key],tbl_COA[SubClass2],"Not Found")</f>
        <v>Sales</v>
      </c>
      <c r="J1821" t="str">
        <f>_xlfn.XLOOKUP(tbl_GL[[#This Row],[Account_key]],tbl_COA[Account_key],tbl_COA[SubAccount],,0)</f>
        <v>Sales</v>
      </c>
      <c r="K1821">
        <f>YEAR(tbl_GL[[#This Row],[Date]])</f>
        <v>2019</v>
      </c>
    </row>
    <row r="1822" spans="1:11" x14ac:dyDescent="0.35">
      <c r="A1822">
        <v>919.2</v>
      </c>
      <c r="B1822" s="24">
        <v>43620</v>
      </c>
      <c r="C1822">
        <v>1</v>
      </c>
      <c r="D1822">
        <v>30</v>
      </c>
      <c r="E1822" t="s">
        <v>8</v>
      </c>
      <c r="F1822" s="14">
        <v>26585</v>
      </c>
      <c r="G1822" t="str">
        <f>_xlfn.XLOOKUP(tbl_GL[[#This Row],[Account_key]],tbl_COA[Account_key],tbl_COA[Class],"Not Found")</f>
        <v>Assets</v>
      </c>
      <c r="H1822" t="str">
        <f>_xlfn.XLOOKUP(tbl_GL[[#This Row],[Account_key]],tbl_COA[Account_key],tbl_COA[SubClass],"Not Found")</f>
        <v>Assets</v>
      </c>
      <c r="I1822" t="str">
        <f>_xlfn.XLOOKUP(tbl_GL[[#This Row],[Account_key]],tbl_COA[Account_key],tbl_COA[SubClass2],"Not Found")</f>
        <v>Current Assets</v>
      </c>
      <c r="J1822" t="str">
        <f>_xlfn.XLOOKUP(tbl_GL[[#This Row],[Account_key]],tbl_COA[Account_key],tbl_COA[SubAccount],,0)</f>
        <v>Trade Receivables</v>
      </c>
      <c r="K1822">
        <f>YEAR(tbl_GL[[#This Row],[Date]])</f>
        <v>2019</v>
      </c>
    </row>
    <row r="1823" spans="1:11" x14ac:dyDescent="0.35">
      <c r="A1823">
        <v>920.1</v>
      </c>
      <c r="B1823" s="24">
        <v>43620</v>
      </c>
      <c r="C1823">
        <v>1</v>
      </c>
      <c r="D1823">
        <v>30</v>
      </c>
      <c r="E1823" t="s">
        <v>80</v>
      </c>
      <c r="F1823" s="14">
        <v>-30180</v>
      </c>
      <c r="G1823" t="str">
        <f>_xlfn.XLOOKUP(tbl_GL[[#This Row],[Account_key]],tbl_COA[Account_key],tbl_COA[Class],"Not Found")</f>
        <v>Assets</v>
      </c>
      <c r="H1823" t="str">
        <f>_xlfn.XLOOKUP(tbl_GL[[#This Row],[Account_key]],tbl_COA[Account_key],tbl_COA[SubClass],"Not Found")</f>
        <v>Assets</v>
      </c>
      <c r="I1823" t="str">
        <f>_xlfn.XLOOKUP(tbl_GL[[#This Row],[Account_key]],tbl_COA[Account_key],tbl_COA[SubClass2],"Not Found")</f>
        <v>Current Assets</v>
      </c>
      <c r="J1823" t="str">
        <f>_xlfn.XLOOKUP(tbl_GL[[#This Row],[Account_key]],tbl_COA[Account_key],tbl_COA[SubAccount],,0)</f>
        <v>Trade Receivables</v>
      </c>
      <c r="K1823">
        <f>YEAR(tbl_GL[[#This Row],[Date]])</f>
        <v>2019</v>
      </c>
    </row>
    <row r="1824" spans="1:11" x14ac:dyDescent="0.35">
      <c r="A1824">
        <v>920.2</v>
      </c>
      <c r="B1824" s="24">
        <v>43620</v>
      </c>
      <c r="C1824">
        <v>1</v>
      </c>
      <c r="D1824">
        <v>10</v>
      </c>
      <c r="E1824" t="s">
        <v>80</v>
      </c>
      <c r="F1824" s="14">
        <v>30180</v>
      </c>
      <c r="G1824" t="str">
        <f>_xlfn.XLOOKUP(tbl_GL[[#This Row],[Account_key]],tbl_COA[Account_key],tbl_COA[Class],"Not Found")</f>
        <v>Assets</v>
      </c>
      <c r="H1824" t="str">
        <f>_xlfn.XLOOKUP(tbl_GL[[#This Row],[Account_key]],tbl_COA[Account_key],tbl_COA[SubClass],"Not Found")</f>
        <v>Assets</v>
      </c>
      <c r="I1824" t="str">
        <f>_xlfn.XLOOKUP(tbl_GL[[#This Row],[Account_key]],tbl_COA[Account_key],tbl_COA[SubClass2],"Not Found")</f>
        <v>Current Assets</v>
      </c>
      <c r="J1824" t="str">
        <f>_xlfn.XLOOKUP(tbl_GL[[#This Row],[Account_key]],tbl_COA[Account_key],tbl_COA[SubAccount],,0)</f>
        <v>Cash at Bank</v>
      </c>
      <c r="K1824">
        <f>YEAR(tbl_GL[[#This Row],[Date]])</f>
        <v>2019</v>
      </c>
    </row>
    <row r="1825" spans="1:11" x14ac:dyDescent="0.35">
      <c r="A1825">
        <v>921.1</v>
      </c>
      <c r="B1825" s="24">
        <v>43621</v>
      </c>
      <c r="C1825">
        <v>1</v>
      </c>
      <c r="D1825">
        <v>300</v>
      </c>
      <c r="E1825" t="s">
        <v>97</v>
      </c>
      <c r="F1825" s="15">
        <v>-4372</v>
      </c>
      <c r="G1825" t="str">
        <f>_xlfn.XLOOKUP(tbl_GL[[#This Row],[Account_key]],tbl_COA[Account_key],tbl_COA[Class],"Not Found")</f>
        <v>Operating account</v>
      </c>
      <c r="H1825" t="str">
        <f>_xlfn.XLOOKUP(tbl_GL[[#This Row],[Account_key]],tbl_COA[Account_key],tbl_COA[SubClass],"Not Found")</f>
        <v>Operating Expenses</v>
      </c>
      <c r="I1825" t="str">
        <f>_xlfn.XLOOKUP(tbl_GL[[#This Row],[Account_key]],tbl_COA[Account_key],tbl_COA[SubClass2],"Not Found")</f>
        <v>Administration</v>
      </c>
      <c r="J1825" t="str">
        <f>_xlfn.XLOOKUP(tbl_GL[[#This Row],[Account_key]],tbl_COA[Account_key],tbl_COA[SubAccount],,0)</f>
        <v>Entertainment</v>
      </c>
      <c r="K1825">
        <f>YEAR(tbl_GL[[#This Row],[Date]])</f>
        <v>2019</v>
      </c>
    </row>
    <row r="1826" spans="1:11" x14ac:dyDescent="0.35">
      <c r="A1826">
        <v>921.2</v>
      </c>
      <c r="B1826" s="24">
        <v>43621</v>
      </c>
      <c r="C1826">
        <v>1</v>
      </c>
      <c r="D1826">
        <v>120</v>
      </c>
      <c r="E1826" t="s">
        <v>97</v>
      </c>
      <c r="F1826" s="15">
        <v>4372</v>
      </c>
      <c r="G1826" t="str">
        <f>_xlfn.XLOOKUP(tbl_GL[[#This Row],[Account_key]],tbl_COA[Account_key],tbl_COA[Class],"Not Found")</f>
        <v>Liabilities and Owners Equity</v>
      </c>
      <c r="H1826" t="str">
        <f>_xlfn.XLOOKUP(tbl_GL[[#This Row],[Account_key]],tbl_COA[Account_key],tbl_COA[SubClass],"Not Found")</f>
        <v>Liabilities</v>
      </c>
      <c r="I1826" t="str">
        <f>_xlfn.XLOOKUP(tbl_GL[[#This Row],[Account_key]],tbl_COA[Account_key],tbl_COA[SubClass2],"Not Found")</f>
        <v>Current Liabilities</v>
      </c>
      <c r="J1826" t="str">
        <f>_xlfn.XLOOKUP(tbl_GL[[#This Row],[Account_key]],tbl_COA[Account_key],tbl_COA[SubAccount],,0)</f>
        <v>Accrued Expenses</v>
      </c>
      <c r="K1826">
        <f>YEAR(tbl_GL[[#This Row],[Date]])</f>
        <v>2019</v>
      </c>
    </row>
    <row r="1827" spans="1:11" x14ac:dyDescent="0.35">
      <c r="A1827">
        <v>922.1</v>
      </c>
      <c r="B1827" s="24">
        <v>43621</v>
      </c>
      <c r="C1827">
        <v>1</v>
      </c>
      <c r="D1827">
        <v>10</v>
      </c>
      <c r="E1827" t="s">
        <v>98</v>
      </c>
      <c r="F1827" s="15">
        <v>-4688</v>
      </c>
      <c r="G1827" t="str">
        <f>_xlfn.XLOOKUP(tbl_GL[[#This Row],[Account_key]],tbl_COA[Account_key],tbl_COA[Class],"Not Found")</f>
        <v>Assets</v>
      </c>
      <c r="H1827" t="str">
        <f>_xlfn.XLOOKUP(tbl_GL[[#This Row],[Account_key]],tbl_COA[Account_key],tbl_COA[SubClass],"Not Found")</f>
        <v>Assets</v>
      </c>
      <c r="I1827" t="str">
        <f>_xlfn.XLOOKUP(tbl_GL[[#This Row],[Account_key]],tbl_COA[Account_key],tbl_COA[SubClass2],"Not Found")</f>
        <v>Current Assets</v>
      </c>
      <c r="J1827" t="str">
        <f>_xlfn.XLOOKUP(tbl_GL[[#This Row],[Account_key]],tbl_COA[Account_key],tbl_COA[SubAccount],,0)</f>
        <v>Cash at Bank</v>
      </c>
      <c r="K1827">
        <f>YEAR(tbl_GL[[#This Row],[Date]])</f>
        <v>2019</v>
      </c>
    </row>
    <row r="1828" spans="1:11" x14ac:dyDescent="0.35">
      <c r="A1828">
        <v>922.2</v>
      </c>
      <c r="B1828" s="24">
        <v>43621</v>
      </c>
      <c r="C1828">
        <v>1</v>
      </c>
      <c r="D1828">
        <v>120</v>
      </c>
      <c r="E1828" t="s">
        <v>98</v>
      </c>
      <c r="F1828" s="15">
        <v>-4688</v>
      </c>
      <c r="G1828" t="str">
        <f>_xlfn.XLOOKUP(tbl_GL[[#This Row],[Account_key]],tbl_COA[Account_key],tbl_COA[Class],"Not Found")</f>
        <v>Liabilities and Owners Equity</v>
      </c>
      <c r="H1828" t="str">
        <f>_xlfn.XLOOKUP(tbl_GL[[#This Row],[Account_key]],tbl_COA[Account_key],tbl_COA[SubClass],"Not Found")</f>
        <v>Liabilities</v>
      </c>
      <c r="I1828" t="str">
        <f>_xlfn.XLOOKUP(tbl_GL[[#This Row],[Account_key]],tbl_COA[Account_key],tbl_COA[SubClass2],"Not Found")</f>
        <v>Current Liabilities</v>
      </c>
      <c r="J1828" t="str">
        <f>_xlfn.XLOOKUP(tbl_GL[[#This Row],[Account_key]],tbl_COA[Account_key],tbl_COA[SubAccount],,0)</f>
        <v>Accrued Expenses</v>
      </c>
      <c r="K1828">
        <f>YEAR(tbl_GL[[#This Row],[Date]])</f>
        <v>2019</v>
      </c>
    </row>
    <row r="1829" spans="1:11" x14ac:dyDescent="0.35">
      <c r="A1829">
        <v>923.1</v>
      </c>
      <c r="B1829" s="24">
        <v>43621</v>
      </c>
      <c r="C1829">
        <v>1</v>
      </c>
      <c r="D1829">
        <v>10</v>
      </c>
      <c r="E1829" t="s">
        <v>98</v>
      </c>
      <c r="F1829" s="15">
        <v>-5509</v>
      </c>
      <c r="G1829" t="str">
        <f>_xlfn.XLOOKUP(tbl_GL[[#This Row],[Account_key]],tbl_COA[Account_key],tbl_COA[Class],"Not Found")</f>
        <v>Assets</v>
      </c>
      <c r="H1829" t="str">
        <f>_xlfn.XLOOKUP(tbl_GL[[#This Row],[Account_key]],tbl_COA[Account_key],tbl_COA[SubClass],"Not Found")</f>
        <v>Assets</v>
      </c>
      <c r="I1829" t="str">
        <f>_xlfn.XLOOKUP(tbl_GL[[#This Row],[Account_key]],tbl_COA[Account_key],tbl_COA[SubClass2],"Not Found")</f>
        <v>Current Assets</v>
      </c>
      <c r="J1829" t="str">
        <f>_xlfn.XLOOKUP(tbl_GL[[#This Row],[Account_key]],tbl_COA[Account_key],tbl_COA[SubAccount],,0)</f>
        <v>Cash at Bank</v>
      </c>
      <c r="K1829">
        <f>YEAR(tbl_GL[[#This Row],[Date]])</f>
        <v>2019</v>
      </c>
    </row>
    <row r="1830" spans="1:11" x14ac:dyDescent="0.35">
      <c r="A1830">
        <v>923.2</v>
      </c>
      <c r="B1830" s="24">
        <v>43621</v>
      </c>
      <c r="C1830">
        <v>1</v>
      </c>
      <c r="D1830">
        <v>120</v>
      </c>
      <c r="E1830" t="s">
        <v>98</v>
      </c>
      <c r="F1830" s="15">
        <v>-5509</v>
      </c>
      <c r="G1830" t="str">
        <f>_xlfn.XLOOKUP(tbl_GL[[#This Row],[Account_key]],tbl_COA[Account_key],tbl_COA[Class],"Not Found")</f>
        <v>Liabilities and Owners Equity</v>
      </c>
      <c r="H1830" t="str">
        <f>_xlfn.XLOOKUP(tbl_GL[[#This Row],[Account_key]],tbl_COA[Account_key],tbl_COA[SubClass],"Not Found")</f>
        <v>Liabilities</v>
      </c>
      <c r="I1830" t="str">
        <f>_xlfn.XLOOKUP(tbl_GL[[#This Row],[Account_key]],tbl_COA[Account_key],tbl_COA[SubClass2],"Not Found")</f>
        <v>Current Liabilities</v>
      </c>
      <c r="J1830" t="str">
        <f>_xlfn.XLOOKUP(tbl_GL[[#This Row],[Account_key]],tbl_COA[Account_key],tbl_COA[SubAccount],,0)</f>
        <v>Accrued Expenses</v>
      </c>
      <c r="K1830">
        <f>YEAR(tbl_GL[[#This Row],[Date]])</f>
        <v>2019</v>
      </c>
    </row>
    <row r="1831" spans="1:11" x14ac:dyDescent="0.35">
      <c r="A1831">
        <v>924.1</v>
      </c>
      <c r="B1831" s="24">
        <v>43621</v>
      </c>
      <c r="C1831">
        <v>1</v>
      </c>
      <c r="D1831">
        <v>10</v>
      </c>
      <c r="E1831" t="s">
        <v>84</v>
      </c>
      <c r="F1831" s="15">
        <v>-36000</v>
      </c>
      <c r="G1831" t="str">
        <f>_xlfn.XLOOKUP(tbl_GL[[#This Row],[Account_key]],tbl_COA[Account_key],tbl_COA[Class],"Not Found")</f>
        <v>Assets</v>
      </c>
      <c r="H1831" t="str">
        <f>_xlfn.XLOOKUP(tbl_GL[[#This Row],[Account_key]],tbl_COA[Account_key],tbl_COA[SubClass],"Not Found")</f>
        <v>Assets</v>
      </c>
      <c r="I1831" t="str">
        <f>_xlfn.XLOOKUP(tbl_GL[[#This Row],[Account_key]],tbl_COA[Account_key],tbl_COA[SubClass2],"Not Found")</f>
        <v>Current Assets</v>
      </c>
      <c r="J1831" t="str">
        <f>_xlfn.XLOOKUP(tbl_GL[[#This Row],[Account_key]],tbl_COA[Account_key],tbl_COA[SubAccount],,0)</f>
        <v>Cash at Bank</v>
      </c>
      <c r="K1831">
        <f>YEAR(tbl_GL[[#This Row],[Date]])</f>
        <v>2019</v>
      </c>
    </row>
    <row r="1832" spans="1:11" x14ac:dyDescent="0.35">
      <c r="A1832">
        <v>924.2</v>
      </c>
      <c r="B1832" s="24">
        <v>43621</v>
      </c>
      <c r="C1832">
        <v>1</v>
      </c>
      <c r="D1832">
        <v>110</v>
      </c>
      <c r="E1832" t="s">
        <v>84</v>
      </c>
      <c r="F1832" s="15">
        <v>-36000</v>
      </c>
      <c r="G1832" t="str">
        <f>_xlfn.XLOOKUP(tbl_GL[[#This Row],[Account_key]],tbl_COA[Account_key],tbl_COA[Class],"Not Found")</f>
        <v>Liabilities and Owners Equity</v>
      </c>
      <c r="H1832" t="str">
        <f>_xlfn.XLOOKUP(tbl_GL[[#This Row],[Account_key]],tbl_COA[Account_key],tbl_COA[SubClass],"Not Found")</f>
        <v>Liabilities</v>
      </c>
      <c r="I1832" t="str">
        <f>_xlfn.XLOOKUP(tbl_GL[[#This Row],[Account_key]],tbl_COA[Account_key],tbl_COA[SubClass2],"Not Found")</f>
        <v>Current Liabilities</v>
      </c>
      <c r="J1832" t="str">
        <f>_xlfn.XLOOKUP(tbl_GL[[#This Row],[Account_key]],tbl_COA[Account_key],tbl_COA[SubAccount],,0)</f>
        <v>Trade Payables</v>
      </c>
      <c r="K1832">
        <f>YEAR(tbl_GL[[#This Row],[Date]])</f>
        <v>2019</v>
      </c>
    </row>
    <row r="1833" spans="1:11" x14ac:dyDescent="0.35">
      <c r="A1833">
        <v>925.1</v>
      </c>
      <c r="B1833" s="24">
        <v>43624</v>
      </c>
      <c r="C1833">
        <v>1</v>
      </c>
      <c r="D1833">
        <v>260</v>
      </c>
      <c r="E1833" t="s">
        <v>97</v>
      </c>
      <c r="F1833" s="15">
        <v>-4330</v>
      </c>
      <c r="G1833" t="str">
        <f>_xlfn.XLOOKUP(tbl_GL[[#This Row],[Account_key]],tbl_COA[Account_key],tbl_COA[Class],"Not Found")</f>
        <v>Operating account</v>
      </c>
      <c r="H1833" t="str">
        <f>_xlfn.XLOOKUP(tbl_GL[[#This Row],[Account_key]],tbl_COA[Account_key],tbl_COA[SubClass],"Not Found")</f>
        <v>Operating Expenses</v>
      </c>
      <c r="I1833" t="str">
        <f>_xlfn.XLOOKUP(tbl_GL[[#This Row],[Account_key]],tbl_COA[Account_key],tbl_COA[SubClass2],"Not Found")</f>
        <v>Marketing</v>
      </c>
      <c r="J1833" t="str">
        <f>_xlfn.XLOOKUP(tbl_GL[[#This Row],[Account_key]],tbl_COA[Account_key],tbl_COA[SubAccount],,0)</f>
        <v>Commissions</v>
      </c>
      <c r="K1833">
        <f>YEAR(tbl_GL[[#This Row],[Date]])</f>
        <v>2019</v>
      </c>
    </row>
    <row r="1834" spans="1:11" x14ac:dyDescent="0.35">
      <c r="A1834">
        <v>925.2</v>
      </c>
      <c r="B1834" s="24">
        <v>43624</v>
      </c>
      <c r="C1834">
        <v>1</v>
      </c>
      <c r="D1834">
        <v>120</v>
      </c>
      <c r="E1834" t="s">
        <v>97</v>
      </c>
      <c r="F1834" s="15">
        <v>4330</v>
      </c>
      <c r="G1834" t="str">
        <f>_xlfn.XLOOKUP(tbl_GL[[#This Row],[Account_key]],tbl_COA[Account_key],tbl_COA[Class],"Not Found")</f>
        <v>Liabilities and Owners Equity</v>
      </c>
      <c r="H1834" t="str">
        <f>_xlfn.XLOOKUP(tbl_GL[[#This Row],[Account_key]],tbl_COA[Account_key],tbl_COA[SubClass],"Not Found")</f>
        <v>Liabilities</v>
      </c>
      <c r="I1834" t="str">
        <f>_xlfn.XLOOKUP(tbl_GL[[#This Row],[Account_key]],tbl_COA[Account_key],tbl_COA[SubClass2],"Not Found")</f>
        <v>Current Liabilities</v>
      </c>
      <c r="J1834" t="str">
        <f>_xlfn.XLOOKUP(tbl_GL[[#This Row],[Account_key]],tbl_COA[Account_key],tbl_COA[SubAccount],,0)</f>
        <v>Accrued Expenses</v>
      </c>
      <c r="K1834">
        <f>YEAR(tbl_GL[[#This Row],[Date]])</f>
        <v>2019</v>
      </c>
    </row>
    <row r="1835" spans="1:11" x14ac:dyDescent="0.35">
      <c r="A1835">
        <v>926.1</v>
      </c>
      <c r="B1835" s="24">
        <v>43626</v>
      </c>
      <c r="C1835">
        <v>1</v>
      </c>
      <c r="D1835">
        <v>290</v>
      </c>
      <c r="E1835" t="s">
        <v>99</v>
      </c>
      <c r="F1835" s="15">
        <v>-298</v>
      </c>
      <c r="G1835" t="str">
        <f>_xlfn.XLOOKUP(tbl_GL[[#This Row],[Account_key]],tbl_COA[Account_key],tbl_COA[Class],"Not Found")</f>
        <v>Operating account</v>
      </c>
      <c r="H1835" t="str">
        <f>_xlfn.XLOOKUP(tbl_GL[[#This Row],[Account_key]],tbl_COA[Account_key],tbl_COA[SubClass],"Not Found")</f>
        <v>Operating Expenses</v>
      </c>
      <c r="I1835" t="str">
        <f>_xlfn.XLOOKUP(tbl_GL[[#This Row],[Account_key]],tbl_COA[Account_key],tbl_COA[SubClass2],"Not Found")</f>
        <v>Administration</v>
      </c>
      <c r="J1835" t="str">
        <f>_xlfn.XLOOKUP(tbl_GL[[#This Row],[Account_key]],tbl_COA[Account_key],tbl_COA[SubAccount],,0)</f>
        <v>Travel</v>
      </c>
      <c r="K1835">
        <f>YEAR(tbl_GL[[#This Row],[Date]])</f>
        <v>2019</v>
      </c>
    </row>
    <row r="1836" spans="1:11" x14ac:dyDescent="0.35">
      <c r="A1836">
        <v>926.2</v>
      </c>
      <c r="B1836" s="24">
        <v>43626</v>
      </c>
      <c r="C1836">
        <v>1</v>
      </c>
      <c r="D1836">
        <v>20</v>
      </c>
      <c r="E1836" t="s">
        <v>99</v>
      </c>
      <c r="F1836" s="15">
        <v>-298</v>
      </c>
      <c r="G1836" t="str">
        <f>_xlfn.XLOOKUP(tbl_GL[[#This Row],[Account_key]],tbl_COA[Account_key],tbl_COA[Class],"Not Found")</f>
        <v>Assets</v>
      </c>
      <c r="H1836" t="str">
        <f>_xlfn.XLOOKUP(tbl_GL[[#This Row],[Account_key]],tbl_COA[Account_key],tbl_COA[SubClass],"Not Found")</f>
        <v>Assets</v>
      </c>
      <c r="I1836" t="str">
        <f>_xlfn.XLOOKUP(tbl_GL[[#This Row],[Account_key]],tbl_COA[Account_key],tbl_COA[SubClass2],"Not Found")</f>
        <v>Current Assets</v>
      </c>
      <c r="J1836" t="str">
        <f>_xlfn.XLOOKUP(tbl_GL[[#This Row],[Account_key]],tbl_COA[Account_key],tbl_COA[SubAccount],,0)</f>
        <v>Cash in hand</v>
      </c>
      <c r="K1836">
        <f>YEAR(tbl_GL[[#This Row],[Date]])</f>
        <v>2019</v>
      </c>
    </row>
    <row r="1837" spans="1:11" x14ac:dyDescent="0.35">
      <c r="A1837">
        <v>927.1</v>
      </c>
      <c r="B1837" s="24">
        <v>43626</v>
      </c>
      <c r="C1837">
        <v>1</v>
      </c>
      <c r="D1837">
        <v>260</v>
      </c>
      <c r="E1837" t="s">
        <v>83</v>
      </c>
      <c r="F1837" s="15">
        <v>1393</v>
      </c>
      <c r="G1837" t="str">
        <f>_xlfn.XLOOKUP(tbl_GL[[#This Row],[Account_key]],tbl_COA[Account_key],tbl_COA[Class],"Not Found")</f>
        <v>Operating account</v>
      </c>
      <c r="H1837" t="str">
        <f>_xlfn.XLOOKUP(tbl_GL[[#This Row],[Account_key]],tbl_COA[Account_key],tbl_COA[SubClass],"Not Found")</f>
        <v>Operating Expenses</v>
      </c>
      <c r="I1837" t="str">
        <f>_xlfn.XLOOKUP(tbl_GL[[#This Row],[Account_key]],tbl_COA[Account_key],tbl_COA[SubClass2],"Not Found")</f>
        <v>Marketing</v>
      </c>
      <c r="J1837" t="str">
        <f>_xlfn.XLOOKUP(tbl_GL[[#This Row],[Account_key]],tbl_COA[Account_key],tbl_COA[SubAccount],,0)</f>
        <v>Commissions</v>
      </c>
      <c r="K1837">
        <f>YEAR(tbl_GL[[#This Row],[Date]])</f>
        <v>2019</v>
      </c>
    </row>
    <row r="1838" spans="1:11" x14ac:dyDescent="0.35">
      <c r="A1838">
        <v>927.2</v>
      </c>
      <c r="B1838" s="24">
        <v>43626</v>
      </c>
      <c r="C1838">
        <v>1</v>
      </c>
      <c r="D1838">
        <v>20</v>
      </c>
      <c r="E1838" t="s">
        <v>83</v>
      </c>
      <c r="F1838" s="15">
        <v>1393</v>
      </c>
      <c r="G1838" t="str">
        <f>_xlfn.XLOOKUP(tbl_GL[[#This Row],[Account_key]],tbl_COA[Account_key],tbl_COA[Class],"Not Found")</f>
        <v>Assets</v>
      </c>
      <c r="H1838" t="str">
        <f>_xlfn.XLOOKUP(tbl_GL[[#This Row],[Account_key]],tbl_COA[Account_key],tbl_COA[SubClass],"Not Found")</f>
        <v>Assets</v>
      </c>
      <c r="I1838" t="str">
        <f>_xlfn.XLOOKUP(tbl_GL[[#This Row],[Account_key]],tbl_COA[Account_key],tbl_COA[SubClass2],"Not Found")</f>
        <v>Current Assets</v>
      </c>
      <c r="J1838" t="str">
        <f>_xlfn.XLOOKUP(tbl_GL[[#This Row],[Account_key]],tbl_COA[Account_key],tbl_COA[SubAccount],,0)</f>
        <v>Cash in hand</v>
      </c>
      <c r="K1838">
        <f>YEAR(tbl_GL[[#This Row],[Date]])</f>
        <v>2019</v>
      </c>
    </row>
    <row r="1839" spans="1:11" x14ac:dyDescent="0.35">
      <c r="A1839">
        <v>928.1</v>
      </c>
      <c r="B1839" s="24">
        <v>43627</v>
      </c>
      <c r="C1839">
        <v>1</v>
      </c>
      <c r="D1839">
        <v>300</v>
      </c>
      <c r="E1839" t="s">
        <v>97</v>
      </c>
      <c r="F1839" s="15">
        <v>-4687</v>
      </c>
      <c r="G1839" t="str">
        <f>_xlfn.XLOOKUP(tbl_GL[[#This Row],[Account_key]],tbl_COA[Account_key],tbl_COA[Class],"Not Found")</f>
        <v>Operating account</v>
      </c>
      <c r="H1839" t="str">
        <f>_xlfn.XLOOKUP(tbl_GL[[#This Row],[Account_key]],tbl_COA[Account_key],tbl_COA[SubClass],"Not Found")</f>
        <v>Operating Expenses</v>
      </c>
      <c r="I1839" t="str">
        <f>_xlfn.XLOOKUP(tbl_GL[[#This Row],[Account_key]],tbl_COA[Account_key],tbl_COA[SubClass2],"Not Found")</f>
        <v>Administration</v>
      </c>
      <c r="J1839" t="str">
        <f>_xlfn.XLOOKUP(tbl_GL[[#This Row],[Account_key]],tbl_COA[Account_key],tbl_COA[SubAccount],,0)</f>
        <v>Entertainment</v>
      </c>
      <c r="K1839">
        <f>YEAR(tbl_GL[[#This Row],[Date]])</f>
        <v>2019</v>
      </c>
    </row>
    <row r="1840" spans="1:11" x14ac:dyDescent="0.35">
      <c r="A1840">
        <v>928.2</v>
      </c>
      <c r="B1840" s="24">
        <v>43627</v>
      </c>
      <c r="C1840">
        <v>1</v>
      </c>
      <c r="D1840">
        <v>120</v>
      </c>
      <c r="E1840" t="s">
        <v>97</v>
      </c>
      <c r="F1840" s="15">
        <v>4687</v>
      </c>
      <c r="G1840" t="str">
        <f>_xlfn.XLOOKUP(tbl_GL[[#This Row],[Account_key]],tbl_COA[Account_key],tbl_COA[Class],"Not Found")</f>
        <v>Liabilities and Owners Equity</v>
      </c>
      <c r="H1840" t="str">
        <f>_xlfn.XLOOKUP(tbl_GL[[#This Row],[Account_key]],tbl_COA[Account_key],tbl_COA[SubClass],"Not Found")</f>
        <v>Liabilities</v>
      </c>
      <c r="I1840" t="str">
        <f>_xlfn.XLOOKUP(tbl_GL[[#This Row],[Account_key]],tbl_COA[Account_key],tbl_COA[SubClass2],"Not Found")</f>
        <v>Current Liabilities</v>
      </c>
      <c r="J1840" t="str">
        <f>_xlfn.XLOOKUP(tbl_GL[[#This Row],[Account_key]],tbl_COA[Account_key],tbl_COA[SubAccount],,0)</f>
        <v>Accrued Expenses</v>
      </c>
      <c r="K1840">
        <f>YEAR(tbl_GL[[#This Row],[Date]])</f>
        <v>2019</v>
      </c>
    </row>
    <row r="1841" spans="1:11" x14ac:dyDescent="0.35">
      <c r="A1841">
        <v>929.1</v>
      </c>
      <c r="B1841" s="24">
        <v>43630</v>
      </c>
      <c r="C1841">
        <v>1</v>
      </c>
      <c r="D1841">
        <v>230</v>
      </c>
      <c r="E1841" t="s">
        <v>4</v>
      </c>
      <c r="F1841" s="14">
        <v>-2102</v>
      </c>
      <c r="G1841" t="str">
        <f>_xlfn.XLOOKUP(tbl_GL[[#This Row],[Account_key]],tbl_COA[Account_key],tbl_COA[Class],"Not Found")</f>
        <v>Trading account</v>
      </c>
      <c r="H1841" t="str">
        <f>_xlfn.XLOOKUP(tbl_GL[[#This Row],[Account_key]],tbl_COA[Account_key],tbl_COA[SubClass],"Not Found")</f>
        <v>Cost of Sales</v>
      </c>
      <c r="I1841" t="str">
        <f>_xlfn.XLOOKUP(tbl_GL[[#This Row],[Account_key]],tbl_COA[Account_key],tbl_COA[SubClass2],"Not Found")</f>
        <v>Cost of Sales</v>
      </c>
      <c r="J1841" t="str">
        <f>_xlfn.XLOOKUP(tbl_GL[[#This Row],[Account_key]],tbl_COA[Account_key],tbl_COA[SubAccount],,0)</f>
        <v>Cost of Sales</v>
      </c>
      <c r="K1841">
        <f>YEAR(tbl_GL[[#This Row],[Date]])</f>
        <v>2019</v>
      </c>
    </row>
    <row r="1842" spans="1:11" x14ac:dyDescent="0.35">
      <c r="A1842">
        <v>929.2</v>
      </c>
      <c r="B1842" s="24">
        <v>43630</v>
      </c>
      <c r="C1842">
        <v>1</v>
      </c>
      <c r="D1842">
        <v>60</v>
      </c>
      <c r="E1842" t="s">
        <v>4</v>
      </c>
      <c r="F1842" s="15">
        <v>-2102</v>
      </c>
      <c r="G1842" t="str">
        <f>_xlfn.XLOOKUP(tbl_GL[[#This Row],[Account_key]],tbl_COA[Account_key],tbl_COA[Class],"Not Found")</f>
        <v>Assets</v>
      </c>
      <c r="H1842" t="str">
        <f>_xlfn.XLOOKUP(tbl_GL[[#This Row],[Account_key]],tbl_COA[Account_key],tbl_COA[SubClass],"Not Found")</f>
        <v>Assets</v>
      </c>
      <c r="I1842" t="str">
        <f>_xlfn.XLOOKUP(tbl_GL[[#This Row],[Account_key]],tbl_COA[Account_key],tbl_COA[SubClass2],"Not Found")</f>
        <v>Current Assets</v>
      </c>
      <c r="J1842" t="str">
        <f>_xlfn.XLOOKUP(tbl_GL[[#This Row],[Account_key]],tbl_COA[Account_key],tbl_COA[SubAccount],,0)</f>
        <v>Inventory</v>
      </c>
      <c r="K1842">
        <f>YEAR(tbl_GL[[#This Row],[Date]])</f>
        <v>2019</v>
      </c>
    </row>
    <row r="1843" spans="1:11" x14ac:dyDescent="0.35">
      <c r="A1843">
        <v>930.1</v>
      </c>
      <c r="B1843" s="24">
        <v>43630</v>
      </c>
      <c r="C1843">
        <v>1</v>
      </c>
      <c r="D1843">
        <v>260</v>
      </c>
      <c r="E1843" t="s">
        <v>97</v>
      </c>
      <c r="F1843" s="15">
        <v>-4363</v>
      </c>
      <c r="G1843" t="str">
        <f>_xlfn.XLOOKUP(tbl_GL[[#This Row],[Account_key]],tbl_COA[Account_key],tbl_COA[Class],"Not Found")</f>
        <v>Operating account</v>
      </c>
      <c r="H1843" t="str">
        <f>_xlfn.XLOOKUP(tbl_GL[[#This Row],[Account_key]],tbl_COA[Account_key],tbl_COA[SubClass],"Not Found")</f>
        <v>Operating Expenses</v>
      </c>
      <c r="I1843" t="str">
        <f>_xlfn.XLOOKUP(tbl_GL[[#This Row],[Account_key]],tbl_COA[Account_key],tbl_COA[SubClass2],"Not Found")</f>
        <v>Marketing</v>
      </c>
      <c r="J1843" t="str">
        <f>_xlfn.XLOOKUP(tbl_GL[[#This Row],[Account_key]],tbl_COA[Account_key],tbl_COA[SubAccount],,0)</f>
        <v>Commissions</v>
      </c>
      <c r="K1843">
        <f>YEAR(tbl_GL[[#This Row],[Date]])</f>
        <v>2019</v>
      </c>
    </row>
    <row r="1844" spans="1:11" x14ac:dyDescent="0.35">
      <c r="A1844">
        <v>930.2</v>
      </c>
      <c r="B1844" s="24">
        <v>43630</v>
      </c>
      <c r="C1844">
        <v>1</v>
      </c>
      <c r="D1844">
        <v>120</v>
      </c>
      <c r="E1844" t="s">
        <v>97</v>
      </c>
      <c r="F1844" s="15">
        <v>4363</v>
      </c>
      <c r="G1844" t="str">
        <f>_xlfn.XLOOKUP(tbl_GL[[#This Row],[Account_key]],tbl_COA[Account_key],tbl_COA[Class],"Not Found")</f>
        <v>Liabilities and Owners Equity</v>
      </c>
      <c r="H1844" t="str">
        <f>_xlfn.XLOOKUP(tbl_GL[[#This Row],[Account_key]],tbl_COA[Account_key],tbl_COA[SubClass],"Not Found")</f>
        <v>Liabilities</v>
      </c>
      <c r="I1844" t="str">
        <f>_xlfn.XLOOKUP(tbl_GL[[#This Row],[Account_key]],tbl_COA[Account_key],tbl_COA[SubClass2],"Not Found")</f>
        <v>Current Liabilities</v>
      </c>
      <c r="J1844" t="str">
        <f>_xlfn.XLOOKUP(tbl_GL[[#This Row],[Account_key]],tbl_COA[Account_key],tbl_COA[SubAccount],,0)</f>
        <v>Accrued Expenses</v>
      </c>
      <c r="K1844">
        <f>YEAR(tbl_GL[[#This Row],[Date]])</f>
        <v>2019</v>
      </c>
    </row>
    <row r="1845" spans="1:11" x14ac:dyDescent="0.35">
      <c r="A1845">
        <v>931.1</v>
      </c>
      <c r="B1845" s="24">
        <v>43630</v>
      </c>
      <c r="C1845">
        <v>1</v>
      </c>
      <c r="D1845">
        <v>10</v>
      </c>
      <c r="E1845" t="s">
        <v>98</v>
      </c>
      <c r="F1845" s="15">
        <v>-5072</v>
      </c>
      <c r="G1845" t="str">
        <f>_xlfn.XLOOKUP(tbl_GL[[#This Row],[Account_key]],tbl_COA[Account_key],tbl_COA[Class],"Not Found")</f>
        <v>Assets</v>
      </c>
      <c r="H1845" t="str">
        <f>_xlfn.XLOOKUP(tbl_GL[[#This Row],[Account_key]],tbl_COA[Account_key],tbl_COA[SubClass],"Not Found")</f>
        <v>Assets</v>
      </c>
      <c r="I1845" t="str">
        <f>_xlfn.XLOOKUP(tbl_GL[[#This Row],[Account_key]],tbl_COA[Account_key],tbl_COA[SubClass2],"Not Found")</f>
        <v>Current Assets</v>
      </c>
      <c r="J1845" t="str">
        <f>_xlfn.XLOOKUP(tbl_GL[[#This Row],[Account_key]],tbl_COA[Account_key],tbl_COA[SubAccount],,0)</f>
        <v>Cash at Bank</v>
      </c>
      <c r="K1845">
        <f>YEAR(tbl_GL[[#This Row],[Date]])</f>
        <v>2019</v>
      </c>
    </row>
    <row r="1846" spans="1:11" x14ac:dyDescent="0.35">
      <c r="A1846">
        <v>931.2</v>
      </c>
      <c r="B1846" s="24">
        <v>43630</v>
      </c>
      <c r="C1846">
        <v>1</v>
      </c>
      <c r="D1846">
        <v>120</v>
      </c>
      <c r="E1846" t="s">
        <v>98</v>
      </c>
      <c r="F1846" s="15">
        <v>-5072</v>
      </c>
      <c r="G1846" t="str">
        <f>_xlfn.XLOOKUP(tbl_GL[[#This Row],[Account_key]],tbl_COA[Account_key],tbl_COA[Class],"Not Found")</f>
        <v>Liabilities and Owners Equity</v>
      </c>
      <c r="H1846" t="str">
        <f>_xlfn.XLOOKUP(tbl_GL[[#This Row],[Account_key]],tbl_COA[Account_key],tbl_COA[SubClass],"Not Found")</f>
        <v>Liabilities</v>
      </c>
      <c r="I1846" t="str">
        <f>_xlfn.XLOOKUP(tbl_GL[[#This Row],[Account_key]],tbl_COA[Account_key],tbl_COA[SubClass2],"Not Found")</f>
        <v>Current Liabilities</v>
      </c>
      <c r="J1846" t="str">
        <f>_xlfn.XLOOKUP(tbl_GL[[#This Row],[Account_key]],tbl_COA[Account_key],tbl_COA[SubAccount],,0)</f>
        <v>Accrued Expenses</v>
      </c>
      <c r="K1846">
        <f>YEAR(tbl_GL[[#This Row],[Date]])</f>
        <v>2019</v>
      </c>
    </row>
    <row r="1847" spans="1:11" x14ac:dyDescent="0.35">
      <c r="A1847">
        <v>932.1</v>
      </c>
      <c r="B1847" s="24">
        <v>43630</v>
      </c>
      <c r="C1847">
        <v>1</v>
      </c>
      <c r="D1847">
        <v>210</v>
      </c>
      <c r="E1847" t="s">
        <v>7</v>
      </c>
      <c r="F1847" s="15">
        <v>7234</v>
      </c>
      <c r="G1847" t="str">
        <f>_xlfn.XLOOKUP(tbl_GL[[#This Row],[Account_key]],tbl_COA[Account_key],tbl_COA[Class],"Not Found")</f>
        <v>Trading account</v>
      </c>
      <c r="H1847" t="str">
        <f>_xlfn.XLOOKUP(tbl_GL[[#This Row],[Account_key]],tbl_COA[Account_key],tbl_COA[SubClass],"Not Found")</f>
        <v>Sales</v>
      </c>
      <c r="I1847" t="str">
        <f>_xlfn.XLOOKUP(tbl_GL[[#This Row],[Account_key]],tbl_COA[Account_key],tbl_COA[SubClass2],"Not Found")</f>
        <v>Sales</v>
      </c>
      <c r="J1847" t="str">
        <f>_xlfn.XLOOKUP(tbl_GL[[#This Row],[Account_key]],tbl_COA[Account_key],tbl_COA[SubAccount],,0)</f>
        <v>Sales</v>
      </c>
      <c r="K1847">
        <f>YEAR(tbl_GL[[#This Row],[Date]])</f>
        <v>2019</v>
      </c>
    </row>
    <row r="1848" spans="1:11" x14ac:dyDescent="0.35">
      <c r="A1848">
        <v>932.2</v>
      </c>
      <c r="B1848" s="24">
        <v>43630</v>
      </c>
      <c r="C1848">
        <v>1</v>
      </c>
      <c r="D1848">
        <v>10</v>
      </c>
      <c r="E1848" t="s">
        <v>7</v>
      </c>
      <c r="F1848" s="15">
        <v>7234</v>
      </c>
      <c r="G1848" t="str">
        <f>_xlfn.XLOOKUP(tbl_GL[[#This Row],[Account_key]],tbl_COA[Account_key],tbl_COA[Class],"Not Found")</f>
        <v>Assets</v>
      </c>
      <c r="H1848" t="str">
        <f>_xlfn.XLOOKUP(tbl_GL[[#This Row],[Account_key]],tbl_COA[Account_key],tbl_COA[SubClass],"Not Found")</f>
        <v>Assets</v>
      </c>
      <c r="I1848" t="str">
        <f>_xlfn.XLOOKUP(tbl_GL[[#This Row],[Account_key]],tbl_COA[Account_key],tbl_COA[SubClass2],"Not Found")</f>
        <v>Current Assets</v>
      </c>
      <c r="J1848" t="str">
        <f>_xlfn.XLOOKUP(tbl_GL[[#This Row],[Account_key]],tbl_COA[Account_key],tbl_COA[SubAccount],,0)</f>
        <v>Cash at Bank</v>
      </c>
      <c r="K1848">
        <f>YEAR(tbl_GL[[#This Row],[Date]])</f>
        <v>2019</v>
      </c>
    </row>
    <row r="1849" spans="1:11" x14ac:dyDescent="0.35">
      <c r="A1849">
        <v>933.1</v>
      </c>
      <c r="B1849" s="24">
        <v>43630</v>
      </c>
      <c r="C1849">
        <v>1</v>
      </c>
      <c r="D1849">
        <v>230</v>
      </c>
      <c r="E1849" t="s">
        <v>4</v>
      </c>
      <c r="F1849" s="14">
        <v>-8308</v>
      </c>
      <c r="G1849" t="str">
        <f>_xlfn.XLOOKUP(tbl_GL[[#This Row],[Account_key]],tbl_COA[Account_key],tbl_COA[Class],"Not Found")</f>
        <v>Trading account</v>
      </c>
      <c r="H1849" t="str">
        <f>_xlfn.XLOOKUP(tbl_GL[[#This Row],[Account_key]],tbl_COA[Account_key],tbl_COA[SubClass],"Not Found")</f>
        <v>Cost of Sales</v>
      </c>
      <c r="I1849" t="str">
        <f>_xlfn.XLOOKUP(tbl_GL[[#This Row],[Account_key]],tbl_COA[Account_key],tbl_COA[SubClass2],"Not Found")</f>
        <v>Cost of Sales</v>
      </c>
      <c r="J1849" t="str">
        <f>_xlfn.XLOOKUP(tbl_GL[[#This Row],[Account_key]],tbl_COA[Account_key],tbl_COA[SubAccount],,0)</f>
        <v>Cost of Sales</v>
      </c>
      <c r="K1849">
        <f>YEAR(tbl_GL[[#This Row],[Date]])</f>
        <v>2019</v>
      </c>
    </row>
    <row r="1850" spans="1:11" x14ac:dyDescent="0.35">
      <c r="A1850">
        <v>933.2</v>
      </c>
      <c r="B1850" s="24">
        <v>43630</v>
      </c>
      <c r="C1850">
        <v>1</v>
      </c>
      <c r="D1850">
        <v>60</v>
      </c>
      <c r="E1850" t="s">
        <v>4</v>
      </c>
      <c r="F1850" s="15">
        <v>-8308</v>
      </c>
      <c r="G1850" t="str">
        <f>_xlfn.XLOOKUP(tbl_GL[[#This Row],[Account_key]],tbl_COA[Account_key],tbl_COA[Class],"Not Found")</f>
        <v>Assets</v>
      </c>
      <c r="H1850" t="str">
        <f>_xlfn.XLOOKUP(tbl_GL[[#This Row],[Account_key]],tbl_COA[Account_key],tbl_COA[SubClass],"Not Found")</f>
        <v>Assets</v>
      </c>
      <c r="I1850" t="str">
        <f>_xlfn.XLOOKUP(tbl_GL[[#This Row],[Account_key]],tbl_COA[Account_key],tbl_COA[SubClass2],"Not Found")</f>
        <v>Current Assets</v>
      </c>
      <c r="J1850" t="str">
        <f>_xlfn.XLOOKUP(tbl_GL[[#This Row],[Account_key]],tbl_COA[Account_key],tbl_COA[SubAccount],,0)</f>
        <v>Inventory</v>
      </c>
      <c r="K1850">
        <f>YEAR(tbl_GL[[#This Row],[Date]])</f>
        <v>2019</v>
      </c>
    </row>
    <row r="1851" spans="1:11" x14ac:dyDescent="0.35">
      <c r="A1851">
        <v>934.1</v>
      </c>
      <c r="B1851" s="24">
        <v>43630</v>
      </c>
      <c r="C1851">
        <v>1</v>
      </c>
      <c r="D1851">
        <v>210</v>
      </c>
      <c r="E1851" t="s">
        <v>8</v>
      </c>
      <c r="F1851" s="15">
        <v>30372</v>
      </c>
      <c r="G1851" t="str">
        <f>_xlfn.XLOOKUP(tbl_GL[[#This Row],[Account_key]],tbl_COA[Account_key],tbl_COA[Class],"Not Found")</f>
        <v>Trading account</v>
      </c>
      <c r="H1851" t="str">
        <f>_xlfn.XLOOKUP(tbl_GL[[#This Row],[Account_key]],tbl_COA[Account_key],tbl_COA[SubClass],"Not Found")</f>
        <v>Sales</v>
      </c>
      <c r="I1851" t="str">
        <f>_xlfn.XLOOKUP(tbl_GL[[#This Row],[Account_key]],tbl_COA[Account_key],tbl_COA[SubClass2],"Not Found")</f>
        <v>Sales</v>
      </c>
      <c r="J1851" t="str">
        <f>_xlfn.XLOOKUP(tbl_GL[[#This Row],[Account_key]],tbl_COA[Account_key],tbl_COA[SubAccount],,0)</f>
        <v>Sales</v>
      </c>
      <c r="K1851">
        <f>YEAR(tbl_GL[[#This Row],[Date]])</f>
        <v>2019</v>
      </c>
    </row>
    <row r="1852" spans="1:11" x14ac:dyDescent="0.35">
      <c r="A1852">
        <v>934.2</v>
      </c>
      <c r="B1852" s="24">
        <v>43630</v>
      </c>
      <c r="C1852">
        <v>1</v>
      </c>
      <c r="D1852">
        <v>30</v>
      </c>
      <c r="E1852" t="s">
        <v>8</v>
      </c>
      <c r="F1852" s="15">
        <v>30372</v>
      </c>
      <c r="G1852" t="str">
        <f>_xlfn.XLOOKUP(tbl_GL[[#This Row],[Account_key]],tbl_COA[Account_key],tbl_COA[Class],"Not Found")</f>
        <v>Assets</v>
      </c>
      <c r="H1852" t="str">
        <f>_xlfn.XLOOKUP(tbl_GL[[#This Row],[Account_key]],tbl_COA[Account_key],tbl_COA[SubClass],"Not Found")</f>
        <v>Assets</v>
      </c>
      <c r="I1852" t="str">
        <f>_xlfn.XLOOKUP(tbl_GL[[#This Row],[Account_key]],tbl_COA[Account_key],tbl_COA[SubClass2],"Not Found")</f>
        <v>Current Assets</v>
      </c>
      <c r="J1852" t="str">
        <f>_xlfn.XLOOKUP(tbl_GL[[#This Row],[Account_key]],tbl_COA[Account_key],tbl_COA[SubAccount],,0)</f>
        <v>Trade Receivables</v>
      </c>
      <c r="K1852">
        <f>YEAR(tbl_GL[[#This Row],[Date]])</f>
        <v>2019</v>
      </c>
    </row>
    <row r="1853" spans="1:11" x14ac:dyDescent="0.35">
      <c r="A1853">
        <v>935.1</v>
      </c>
      <c r="B1853" s="24">
        <v>43631</v>
      </c>
      <c r="C1853">
        <v>1</v>
      </c>
      <c r="D1853">
        <v>10</v>
      </c>
      <c r="E1853" t="s">
        <v>112</v>
      </c>
      <c r="F1853" s="14">
        <v>-600</v>
      </c>
      <c r="G1853" t="str">
        <f>_xlfn.XLOOKUP(tbl_GL[[#This Row],[Account_key]],tbl_COA[Account_key],tbl_COA[Class],"Not Found")</f>
        <v>Assets</v>
      </c>
      <c r="H1853" t="str">
        <f>_xlfn.XLOOKUP(tbl_GL[[#This Row],[Account_key]],tbl_COA[Account_key],tbl_COA[SubClass],"Not Found")</f>
        <v>Assets</v>
      </c>
      <c r="I1853" t="str">
        <f>_xlfn.XLOOKUP(tbl_GL[[#This Row],[Account_key]],tbl_COA[Account_key],tbl_COA[SubClass2],"Not Found")</f>
        <v>Current Assets</v>
      </c>
      <c r="J1853" t="str">
        <f>_xlfn.XLOOKUP(tbl_GL[[#This Row],[Account_key]],tbl_COA[Account_key],tbl_COA[SubAccount],,0)</f>
        <v>Cash at Bank</v>
      </c>
      <c r="K1853">
        <f>YEAR(tbl_GL[[#This Row],[Date]])</f>
        <v>2019</v>
      </c>
    </row>
    <row r="1854" spans="1:11" x14ac:dyDescent="0.35">
      <c r="A1854">
        <v>935.2</v>
      </c>
      <c r="B1854" s="24">
        <v>43631</v>
      </c>
      <c r="C1854">
        <v>1</v>
      </c>
      <c r="D1854">
        <v>121</v>
      </c>
      <c r="E1854" t="s">
        <v>112</v>
      </c>
      <c r="F1854" s="14">
        <v>-600</v>
      </c>
      <c r="G1854" t="str">
        <f>_xlfn.XLOOKUP(tbl_GL[[#This Row],[Account_key]],tbl_COA[Account_key],tbl_COA[Class],"Not Found")</f>
        <v>Liabilities and Owners Equity</v>
      </c>
      <c r="H1854" t="str">
        <f>_xlfn.XLOOKUP(tbl_GL[[#This Row],[Account_key]],tbl_COA[Account_key],tbl_COA[SubClass],"Not Found")</f>
        <v>Liabilities</v>
      </c>
      <c r="I1854" t="str">
        <f>_xlfn.XLOOKUP(tbl_GL[[#This Row],[Account_key]],tbl_COA[Account_key],tbl_COA[SubClass2],"Not Found")</f>
        <v>Current Liabilities</v>
      </c>
      <c r="J1854" t="str">
        <f>_xlfn.XLOOKUP(tbl_GL[[#This Row],[Account_key]],tbl_COA[Account_key],tbl_COA[SubAccount],,0)</f>
        <v>Interest Payable</v>
      </c>
      <c r="K1854">
        <f>YEAR(tbl_GL[[#This Row],[Date]])</f>
        <v>2019</v>
      </c>
    </row>
    <row r="1855" spans="1:11" x14ac:dyDescent="0.35">
      <c r="A1855">
        <v>936.1</v>
      </c>
      <c r="B1855" s="24">
        <v>43631</v>
      </c>
      <c r="C1855">
        <v>1</v>
      </c>
      <c r="D1855">
        <v>10</v>
      </c>
      <c r="E1855" t="s">
        <v>98</v>
      </c>
      <c r="F1855" s="15">
        <v>-4078</v>
      </c>
      <c r="G1855" t="str">
        <f>_xlfn.XLOOKUP(tbl_GL[[#This Row],[Account_key]],tbl_COA[Account_key],tbl_COA[Class],"Not Found")</f>
        <v>Assets</v>
      </c>
      <c r="H1855" t="str">
        <f>_xlfn.XLOOKUP(tbl_GL[[#This Row],[Account_key]],tbl_COA[Account_key],tbl_COA[SubClass],"Not Found")</f>
        <v>Assets</v>
      </c>
      <c r="I1855" t="str">
        <f>_xlfn.XLOOKUP(tbl_GL[[#This Row],[Account_key]],tbl_COA[Account_key],tbl_COA[SubClass2],"Not Found")</f>
        <v>Current Assets</v>
      </c>
      <c r="J1855" t="str">
        <f>_xlfn.XLOOKUP(tbl_GL[[#This Row],[Account_key]],tbl_COA[Account_key],tbl_COA[SubAccount],,0)</f>
        <v>Cash at Bank</v>
      </c>
      <c r="K1855">
        <f>YEAR(tbl_GL[[#This Row],[Date]])</f>
        <v>2019</v>
      </c>
    </row>
    <row r="1856" spans="1:11" x14ac:dyDescent="0.35">
      <c r="A1856">
        <v>936.2</v>
      </c>
      <c r="B1856" s="24">
        <v>43631</v>
      </c>
      <c r="C1856">
        <v>1</v>
      </c>
      <c r="D1856">
        <v>120</v>
      </c>
      <c r="E1856" t="s">
        <v>98</v>
      </c>
      <c r="F1856" s="15">
        <v>-4078</v>
      </c>
      <c r="G1856" t="str">
        <f>_xlfn.XLOOKUP(tbl_GL[[#This Row],[Account_key]],tbl_COA[Account_key],tbl_COA[Class],"Not Found")</f>
        <v>Liabilities and Owners Equity</v>
      </c>
      <c r="H1856" t="str">
        <f>_xlfn.XLOOKUP(tbl_GL[[#This Row],[Account_key]],tbl_COA[Account_key],tbl_COA[SubClass],"Not Found")</f>
        <v>Liabilities</v>
      </c>
      <c r="I1856" t="str">
        <f>_xlfn.XLOOKUP(tbl_GL[[#This Row],[Account_key]],tbl_COA[Account_key],tbl_COA[SubClass2],"Not Found")</f>
        <v>Current Liabilities</v>
      </c>
      <c r="J1856" t="str">
        <f>_xlfn.XLOOKUP(tbl_GL[[#This Row],[Account_key]],tbl_COA[Account_key],tbl_COA[SubAccount],,0)</f>
        <v>Accrued Expenses</v>
      </c>
      <c r="K1856">
        <f>YEAR(tbl_GL[[#This Row],[Date]])</f>
        <v>2019</v>
      </c>
    </row>
    <row r="1857" spans="1:11" x14ac:dyDescent="0.35">
      <c r="A1857">
        <v>937.1</v>
      </c>
      <c r="B1857" s="24">
        <v>43633</v>
      </c>
      <c r="C1857">
        <v>1</v>
      </c>
      <c r="D1857">
        <v>260</v>
      </c>
      <c r="E1857" t="s">
        <v>97</v>
      </c>
      <c r="F1857" s="15">
        <v>-5420</v>
      </c>
      <c r="G1857" t="str">
        <f>_xlfn.XLOOKUP(tbl_GL[[#This Row],[Account_key]],tbl_COA[Account_key],tbl_COA[Class],"Not Found")</f>
        <v>Operating account</v>
      </c>
      <c r="H1857" t="str">
        <f>_xlfn.XLOOKUP(tbl_GL[[#This Row],[Account_key]],tbl_COA[Account_key],tbl_COA[SubClass],"Not Found")</f>
        <v>Operating Expenses</v>
      </c>
      <c r="I1857" t="str">
        <f>_xlfn.XLOOKUP(tbl_GL[[#This Row],[Account_key]],tbl_COA[Account_key],tbl_COA[SubClass2],"Not Found")</f>
        <v>Marketing</v>
      </c>
      <c r="J1857" t="str">
        <f>_xlfn.XLOOKUP(tbl_GL[[#This Row],[Account_key]],tbl_COA[Account_key],tbl_COA[SubAccount],,0)</f>
        <v>Commissions</v>
      </c>
      <c r="K1857">
        <f>YEAR(tbl_GL[[#This Row],[Date]])</f>
        <v>2019</v>
      </c>
    </row>
    <row r="1858" spans="1:11" x14ac:dyDescent="0.35">
      <c r="A1858">
        <v>937.2</v>
      </c>
      <c r="B1858" s="24">
        <v>43633</v>
      </c>
      <c r="C1858">
        <v>1</v>
      </c>
      <c r="D1858">
        <v>120</v>
      </c>
      <c r="E1858" t="s">
        <v>97</v>
      </c>
      <c r="F1858" s="15">
        <v>5420</v>
      </c>
      <c r="G1858" t="str">
        <f>_xlfn.XLOOKUP(tbl_GL[[#This Row],[Account_key]],tbl_COA[Account_key],tbl_COA[Class],"Not Found")</f>
        <v>Liabilities and Owners Equity</v>
      </c>
      <c r="H1858" t="str">
        <f>_xlfn.XLOOKUP(tbl_GL[[#This Row],[Account_key]],tbl_COA[Account_key],tbl_COA[SubClass],"Not Found")</f>
        <v>Liabilities</v>
      </c>
      <c r="I1858" t="str">
        <f>_xlfn.XLOOKUP(tbl_GL[[#This Row],[Account_key]],tbl_COA[Account_key],tbl_COA[SubClass2],"Not Found")</f>
        <v>Current Liabilities</v>
      </c>
      <c r="J1858" t="str">
        <f>_xlfn.XLOOKUP(tbl_GL[[#This Row],[Account_key]],tbl_COA[Account_key],tbl_COA[SubAccount],,0)</f>
        <v>Accrued Expenses</v>
      </c>
      <c r="K1858">
        <f>YEAR(tbl_GL[[#This Row],[Date]])</f>
        <v>2019</v>
      </c>
    </row>
    <row r="1859" spans="1:11" x14ac:dyDescent="0.35">
      <c r="A1859">
        <v>938.1</v>
      </c>
      <c r="B1859" s="24">
        <v>43635</v>
      </c>
      <c r="C1859">
        <v>1</v>
      </c>
      <c r="D1859">
        <v>220</v>
      </c>
      <c r="E1859" t="s">
        <v>81</v>
      </c>
      <c r="F1859" s="15">
        <v>-3772</v>
      </c>
      <c r="G1859" t="str">
        <f>_xlfn.XLOOKUP(tbl_GL[[#This Row],[Account_key]],tbl_COA[Account_key],tbl_COA[Class],"Not Found")</f>
        <v>Trading account</v>
      </c>
      <c r="H1859" t="str">
        <f>_xlfn.XLOOKUP(tbl_GL[[#This Row],[Account_key]],tbl_COA[Account_key],tbl_COA[SubClass],"Not Found")</f>
        <v>Sales</v>
      </c>
      <c r="I1859" t="str">
        <f>_xlfn.XLOOKUP(tbl_GL[[#This Row],[Account_key]],tbl_COA[Account_key],tbl_COA[SubClass2],"Not Found")</f>
        <v>Sales</v>
      </c>
      <c r="J1859" t="str">
        <f>_xlfn.XLOOKUP(tbl_GL[[#This Row],[Account_key]],tbl_COA[Account_key],tbl_COA[SubAccount],,0)</f>
        <v>Sales Return</v>
      </c>
      <c r="K1859">
        <f>YEAR(tbl_GL[[#This Row],[Date]])</f>
        <v>2019</v>
      </c>
    </row>
    <row r="1860" spans="1:11" x14ac:dyDescent="0.35">
      <c r="A1860">
        <v>938.2</v>
      </c>
      <c r="B1860" s="24">
        <v>43635</v>
      </c>
      <c r="C1860">
        <v>1</v>
      </c>
      <c r="D1860">
        <v>20</v>
      </c>
      <c r="E1860" t="s">
        <v>81</v>
      </c>
      <c r="F1860" s="15">
        <v>-3772</v>
      </c>
      <c r="G1860" t="str">
        <f>_xlfn.XLOOKUP(tbl_GL[[#This Row],[Account_key]],tbl_COA[Account_key],tbl_COA[Class],"Not Found")</f>
        <v>Assets</v>
      </c>
      <c r="H1860" t="str">
        <f>_xlfn.XLOOKUP(tbl_GL[[#This Row],[Account_key]],tbl_COA[Account_key],tbl_COA[SubClass],"Not Found")</f>
        <v>Assets</v>
      </c>
      <c r="I1860" t="str">
        <f>_xlfn.XLOOKUP(tbl_GL[[#This Row],[Account_key]],tbl_COA[Account_key],tbl_COA[SubClass2],"Not Found")</f>
        <v>Current Assets</v>
      </c>
      <c r="J1860" t="str">
        <f>_xlfn.XLOOKUP(tbl_GL[[#This Row],[Account_key]],tbl_COA[Account_key],tbl_COA[SubAccount],,0)</f>
        <v>Cash in hand</v>
      </c>
      <c r="K1860">
        <f>YEAR(tbl_GL[[#This Row],[Date]])</f>
        <v>2019</v>
      </c>
    </row>
    <row r="1861" spans="1:11" x14ac:dyDescent="0.35">
      <c r="A1861">
        <v>939.1</v>
      </c>
      <c r="B1861" s="24">
        <v>43635</v>
      </c>
      <c r="C1861">
        <v>1</v>
      </c>
      <c r="D1861">
        <v>30</v>
      </c>
      <c r="E1861" t="s">
        <v>80</v>
      </c>
      <c r="F1861" s="15">
        <v>-30246</v>
      </c>
      <c r="G1861" t="str">
        <f>_xlfn.XLOOKUP(tbl_GL[[#This Row],[Account_key]],tbl_COA[Account_key],tbl_COA[Class],"Not Found")</f>
        <v>Assets</v>
      </c>
      <c r="H1861" t="str">
        <f>_xlfn.XLOOKUP(tbl_GL[[#This Row],[Account_key]],tbl_COA[Account_key],tbl_COA[SubClass],"Not Found")</f>
        <v>Assets</v>
      </c>
      <c r="I1861" t="str">
        <f>_xlfn.XLOOKUP(tbl_GL[[#This Row],[Account_key]],tbl_COA[Account_key],tbl_COA[SubClass2],"Not Found")</f>
        <v>Current Assets</v>
      </c>
      <c r="J1861" t="str">
        <f>_xlfn.XLOOKUP(tbl_GL[[#This Row],[Account_key]],tbl_COA[Account_key],tbl_COA[SubAccount],,0)</f>
        <v>Trade Receivables</v>
      </c>
      <c r="K1861">
        <f>YEAR(tbl_GL[[#This Row],[Date]])</f>
        <v>2019</v>
      </c>
    </row>
    <row r="1862" spans="1:11" x14ac:dyDescent="0.35">
      <c r="A1862">
        <v>939.2</v>
      </c>
      <c r="B1862" s="24">
        <v>43635</v>
      </c>
      <c r="C1862">
        <v>1</v>
      </c>
      <c r="D1862">
        <v>10</v>
      </c>
      <c r="E1862" t="s">
        <v>80</v>
      </c>
      <c r="F1862" s="15">
        <v>30246</v>
      </c>
      <c r="G1862" t="str">
        <f>_xlfn.XLOOKUP(tbl_GL[[#This Row],[Account_key]],tbl_COA[Account_key],tbl_COA[Class],"Not Found")</f>
        <v>Assets</v>
      </c>
      <c r="H1862" t="str">
        <f>_xlfn.XLOOKUP(tbl_GL[[#This Row],[Account_key]],tbl_COA[Account_key],tbl_COA[SubClass],"Not Found")</f>
        <v>Assets</v>
      </c>
      <c r="I1862" t="str">
        <f>_xlfn.XLOOKUP(tbl_GL[[#This Row],[Account_key]],tbl_COA[Account_key],tbl_COA[SubClass2],"Not Found")</f>
        <v>Current Assets</v>
      </c>
      <c r="J1862" t="str">
        <f>_xlfn.XLOOKUP(tbl_GL[[#This Row],[Account_key]],tbl_COA[Account_key],tbl_COA[SubAccount],,0)</f>
        <v>Cash at Bank</v>
      </c>
      <c r="K1862">
        <f>YEAR(tbl_GL[[#This Row],[Date]])</f>
        <v>2019</v>
      </c>
    </row>
    <row r="1863" spans="1:11" x14ac:dyDescent="0.35">
      <c r="A1863">
        <v>940.1</v>
      </c>
      <c r="B1863" s="24">
        <v>43638</v>
      </c>
      <c r="C1863">
        <v>1</v>
      </c>
      <c r="D1863">
        <v>230</v>
      </c>
      <c r="E1863" t="s">
        <v>4</v>
      </c>
      <c r="F1863" s="14">
        <v>-578</v>
      </c>
      <c r="G1863" t="str">
        <f>_xlfn.XLOOKUP(tbl_GL[[#This Row],[Account_key]],tbl_COA[Account_key],tbl_COA[Class],"Not Found")</f>
        <v>Trading account</v>
      </c>
      <c r="H1863" t="str">
        <f>_xlfn.XLOOKUP(tbl_GL[[#This Row],[Account_key]],tbl_COA[Account_key],tbl_COA[SubClass],"Not Found")</f>
        <v>Cost of Sales</v>
      </c>
      <c r="I1863" t="str">
        <f>_xlfn.XLOOKUP(tbl_GL[[#This Row],[Account_key]],tbl_COA[Account_key],tbl_COA[SubClass2],"Not Found")</f>
        <v>Cost of Sales</v>
      </c>
      <c r="J1863" t="str">
        <f>_xlfn.XLOOKUP(tbl_GL[[#This Row],[Account_key]],tbl_COA[Account_key],tbl_COA[SubAccount],,0)</f>
        <v>Cost of Sales</v>
      </c>
      <c r="K1863">
        <f>YEAR(tbl_GL[[#This Row],[Date]])</f>
        <v>2019</v>
      </c>
    </row>
    <row r="1864" spans="1:11" x14ac:dyDescent="0.35">
      <c r="A1864">
        <v>940.2</v>
      </c>
      <c r="B1864" s="24">
        <v>43638</v>
      </c>
      <c r="C1864">
        <v>1</v>
      </c>
      <c r="D1864">
        <v>60</v>
      </c>
      <c r="E1864" t="s">
        <v>4</v>
      </c>
      <c r="F1864" s="15">
        <v>-578</v>
      </c>
      <c r="G1864" t="str">
        <f>_xlfn.XLOOKUP(tbl_GL[[#This Row],[Account_key]],tbl_COA[Account_key],tbl_COA[Class],"Not Found")</f>
        <v>Assets</v>
      </c>
      <c r="H1864" t="str">
        <f>_xlfn.XLOOKUP(tbl_GL[[#This Row],[Account_key]],tbl_COA[Account_key],tbl_COA[SubClass],"Not Found")</f>
        <v>Assets</v>
      </c>
      <c r="I1864" t="str">
        <f>_xlfn.XLOOKUP(tbl_GL[[#This Row],[Account_key]],tbl_COA[Account_key],tbl_COA[SubClass2],"Not Found")</f>
        <v>Current Assets</v>
      </c>
      <c r="J1864" t="str">
        <f>_xlfn.XLOOKUP(tbl_GL[[#This Row],[Account_key]],tbl_COA[Account_key],tbl_COA[SubAccount],,0)</f>
        <v>Inventory</v>
      </c>
      <c r="K1864">
        <f>YEAR(tbl_GL[[#This Row],[Date]])</f>
        <v>2019</v>
      </c>
    </row>
    <row r="1865" spans="1:11" x14ac:dyDescent="0.35">
      <c r="A1865">
        <v>941.1</v>
      </c>
      <c r="B1865" s="24">
        <v>43638</v>
      </c>
      <c r="C1865">
        <v>1</v>
      </c>
      <c r="D1865">
        <v>210</v>
      </c>
      <c r="E1865" t="s">
        <v>8</v>
      </c>
      <c r="F1865" s="15">
        <v>2115</v>
      </c>
      <c r="G1865" t="str">
        <f>_xlfn.XLOOKUP(tbl_GL[[#This Row],[Account_key]],tbl_COA[Account_key],tbl_COA[Class],"Not Found")</f>
        <v>Trading account</v>
      </c>
      <c r="H1865" t="str">
        <f>_xlfn.XLOOKUP(tbl_GL[[#This Row],[Account_key]],tbl_COA[Account_key],tbl_COA[SubClass],"Not Found")</f>
        <v>Sales</v>
      </c>
      <c r="I1865" t="str">
        <f>_xlfn.XLOOKUP(tbl_GL[[#This Row],[Account_key]],tbl_COA[Account_key],tbl_COA[SubClass2],"Not Found")</f>
        <v>Sales</v>
      </c>
      <c r="J1865" t="str">
        <f>_xlfn.XLOOKUP(tbl_GL[[#This Row],[Account_key]],tbl_COA[Account_key],tbl_COA[SubAccount],,0)</f>
        <v>Sales</v>
      </c>
      <c r="K1865">
        <f>YEAR(tbl_GL[[#This Row],[Date]])</f>
        <v>2019</v>
      </c>
    </row>
    <row r="1866" spans="1:11" x14ac:dyDescent="0.35">
      <c r="A1866">
        <v>941.2</v>
      </c>
      <c r="B1866" s="24">
        <v>43638</v>
      </c>
      <c r="C1866">
        <v>1</v>
      </c>
      <c r="D1866">
        <v>30</v>
      </c>
      <c r="E1866" t="s">
        <v>8</v>
      </c>
      <c r="F1866" s="15">
        <v>2115</v>
      </c>
      <c r="G1866" t="str">
        <f>_xlfn.XLOOKUP(tbl_GL[[#This Row],[Account_key]],tbl_COA[Account_key],tbl_COA[Class],"Not Found")</f>
        <v>Assets</v>
      </c>
      <c r="H1866" t="str">
        <f>_xlfn.XLOOKUP(tbl_GL[[#This Row],[Account_key]],tbl_COA[Account_key],tbl_COA[SubClass],"Not Found")</f>
        <v>Assets</v>
      </c>
      <c r="I1866" t="str">
        <f>_xlfn.XLOOKUP(tbl_GL[[#This Row],[Account_key]],tbl_COA[Account_key],tbl_COA[SubClass2],"Not Found")</f>
        <v>Current Assets</v>
      </c>
      <c r="J1866" t="str">
        <f>_xlfn.XLOOKUP(tbl_GL[[#This Row],[Account_key]],tbl_COA[Account_key],tbl_COA[SubAccount],,0)</f>
        <v>Trade Receivables</v>
      </c>
      <c r="K1866">
        <f>YEAR(tbl_GL[[#This Row],[Date]])</f>
        <v>2019</v>
      </c>
    </row>
    <row r="1867" spans="1:11" x14ac:dyDescent="0.35">
      <c r="A1867">
        <v>942.1</v>
      </c>
      <c r="B1867" s="24">
        <v>43638</v>
      </c>
      <c r="C1867">
        <v>1</v>
      </c>
      <c r="D1867">
        <v>260</v>
      </c>
      <c r="E1867" t="s">
        <v>97</v>
      </c>
      <c r="F1867" s="15">
        <v>-4585</v>
      </c>
      <c r="G1867" t="str">
        <f>_xlfn.XLOOKUP(tbl_GL[[#This Row],[Account_key]],tbl_COA[Account_key],tbl_COA[Class],"Not Found")</f>
        <v>Operating account</v>
      </c>
      <c r="H1867" t="str">
        <f>_xlfn.XLOOKUP(tbl_GL[[#This Row],[Account_key]],tbl_COA[Account_key],tbl_COA[SubClass],"Not Found")</f>
        <v>Operating Expenses</v>
      </c>
      <c r="I1867" t="str">
        <f>_xlfn.XLOOKUP(tbl_GL[[#This Row],[Account_key]],tbl_COA[Account_key],tbl_COA[SubClass2],"Not Found")</f>
        <v>Marketing</v>
      </c>
      <c r="J1867" t="str">
        <f>_xlfn.XLOOKUP(tbl_GL[[#This Row],[Account_key]],tbl_COA[Account_key],tbl_COA[SubAccount],,0)</f>
        <v>Commissions</v>
      </c>
      <c r="K1867">
        <f>YEAR(tbl_GL[[#This Row],[Date]])</f>
        <v>2019</v>
      </c>
    </row>
    <row r="1868" spans="1:11" x14ac:dyDescent="0.35">
      <c r="A1868">
        <v>942.2</v>
      </c>
      <c r="B1868" s="24">
        <v>43638</v>
      </c>
      <c r="C1868">
        <v>1</v>
      </c>
      <c r="D1868">
        <v>120</v>
      </c>
      <c r="E1868" t="s">
        <v>97</v>
      </c>
      <c r="F1868" s="15">
        <v>4585</v>
      </c>
      <c r="G1868" t="str">
        <f>_xlfn.XLOOKUP(tbl_GL[[#This Row],[Account_key]],tbl_COA[Account_key],tbl_COA[Class],"Not Found")</f>
        <v>Liabilities and Owners Equity</v>
      </c>
      <c r="H1868" t="str">
        <f>_xlfn.XLOOKUP(tbl_GL[[#This Row],[Account_key]],tbl_COA[Account_key],tbl_COA[SubClass],"Not Found")</f>
        <v>Liabilities</v>
      </c>
      <c r="I1868" t="str">
        <f>_xlfn.XLOOKUP(tbl_GL[[#This Row],[Account_key]],tbl_COA[Account_key],tbl_COA[SubClass2],"Not Found")</f>
        <v>Current Liabilities</v>
      </c>
      <c r="J1868" t="str">
        <f>_xlfn.XLOOKUP(tbl_GL[[#This Row],[Account_key]],tbl_COA[Account_key],tbl_COA[SubAccount],,0)</f>
        <v>Accrued Expenses</v>
      </c>
      <c r="K1868">
        <f>YEAR(tbl_GL[[#This Row],[Date]])</f>
        <v>2019</v>
      </c>
    </row>
    <row r="1869" spans="1:11" x14ac:dyDescent="0.35">
      <c r="A1869">
        <v>943.1</v>
      </c>
      <c r="B1869" s="24">
        <v>43638</v>
      </c>
      <c r="C1869">
        <v>1</v>
      </c>
      <c r="D1869">
        <v>10</v>
      </c>
      <c r="E1869" t="s">
        <v>98</v>
      </c>
      <c r="F1869" s="15">
        <v>-5378</v>
      </c>
      <c r="G1869" t="str">
        <f>_xlfn.XLOOKUP(tbl_GL[[#This Row],[Account_key]],tbl_COA[Account_key],tbl_COA[Class],"Not Found")</f>
        <v>Assets</v>
      </c>
      <c r="H1869" t="str">
        <f>_xlfn.XLOOKUP(tbl_GL[[#This Row],[Account_key]],tbl_COA[Account_key],tbl_COA[SubClass],"Not Found")</f>
        <v>Assets</v>
      </c>
      <c r="I1869" t="str">
        <f>_xlfn.XLOOKUP(tbl_GL[[#This Row],[Account_key]],tbl_COA[Account_key],tbl_COA[SubClass2],"Not Found")</f>
        <v>Current Assets</v>
      </c>
      <c r="J1869" t="str">
        <f>_xlfn.XLOOKUP(tbl_GL[[#This Row],[Account_key]],tbl_COA[Account_key],tbl_COA[SubAccount],,0)</f>
        <v>Cash at Bank</v>
      </c>
      <c r="K1869">
        <f>YEAR(tbl_GL[[#This Row],[Date]])</f>
        <v>2019</v>
      </c>
    </row>
    <row r="1870" spans="1:11" x14ac:dyDescent="0.35">
      <c r="A1870">
        <v>943.2</v>
      </c>
      <c r="B1870" s="24">
        <v>43638</v>
      </c>
      <c r="C1870">
        <v>1</v>
      </c>
      <c r="D1870">
        <v>120</v>
      </c>
      <c r="E1870" t="s">
        <v>98</v>
      </c>
      <c r="F1870" s="15">
        <v>-5378</v>
      </c>
      <c r="G1870" t="str">
        <f>_xlfn.XLOOKUP(tbl_GL[[#This Row],[Account_key]],tbl_COA[Account_key],tbl_COA[Class],"Not Found")</f>
        <v>Liabilities and Owners Equity</v>
      </c>
      <c r="H1870" t="str">
        <f>_xlfn.XLOOKUP(tbl_GL[[#This Row],[Account_key]],tbl_COA[Account_key],tbl_COA[SubClass],"Not Found")</f>
        <v>Liabilities</v>
      </c>
      <c r="I1870" t="str">
        <f>_xlfn.XLOOKUP(tbl_GL[[#This Row],[Account_key]],tbl_COA[Account_key],tbl_COA[SubClass2],"Not Found")</f>
        <v>Current Liabilities</v>
      </c>
      <c r="J1870" t="str">
        <f>_xlfn.XLOOKUP(tbl_GL[[#This Row],[Account_key]],tbl_COA[Account_key],tbl_COA[SubAccount],,0)</f>
        <v>Accrued Expenses</v>
      </c>
      <c r="K1870">
        <f>YEAR(tbl_GL[[#This Row],[Date]])</f>
        <v>2019</v>
      </c>
    </row>
    <row r="1871" spans="1:11" x14ac:dyDescent="0.35">
      <c r="A1871">
        <v>944.1</v>
      </c>
      <c r="B1871" s="24">
        <v>43638</v>
      </c>
      <c r="C1871">
        <v>1</v>
      </c>
      <c r="D1871">
        <v>30</v>
      </c>
      <c r="E1871" t="s">
        <v>80</v>
      </c>
      <c r="F1871" s="15">
        <v>-26585</v>
      </c>
      <c r="G1871" t="str">
        <f>_xlfn.XLOOKUP(tbl_GL[[#This Row],[Account_key]],tbl_COA[Account_key],tbl_COA[Class],"Not Found")</f>
        <v>Assets</v>
      </c>
      <c r="H1871" t="str">
        <f>_xlfn.XLOOKUP(tbl_GL[[#This Row],[Account_key]],tbl_COA[Account_key],tbl_COA[SubClass],"Not Found")</f>
        <v>Assets</v>
      </c>
      <c r="I1871" t="str">
        <f>_xlfn.XLOOKUP(tbl_GL[[#This Row],[Account_key]],tbl_COA[Account_key],tbl_COA[SubClass2],"Not Found")</f>
        <v>Current Assets</v>
      </c>
      <c r="J1871" t="str">
        <f>_xlfn.XLOOKUP(tbl_GL[[#This Row],[Account_key]],tbl_COA[Account_key],tbl_COA[SubAccount],,0)</f>
        <v>Trade Receivables</v>
      </c>
      <c r="K1871">
        <f>YEAR(tbl_GL[[#This Row],[Date]])</f>
        <v>2019</v>
      </c>
    </row>
    <row r="1872" spans="1:11" x14ac:dyDescent="0.35">
      <c r="A1872">
        <v>944.2</v>
      </c>
      <c r="B1872" s="24">
        <v>43638</v>
      </c>
      <c r="C1872">
        <v>1</v>
      </c>
      <c r="D1872">
        <v>10</v>
      </c>
      <c r="E1872" t="s">
        <v>80</v>
      </c>
      <c r="F1872" s="15">
        <v>26585</v>
      </c>
      <c r="G1872" t="str">
        <f>_xlfn.XLOOKUP(tbl_GL[[#This Row],[Account_key]],tbl_COA[Account_key],tbl_COA[Class],"Not Found")</f>
        <v>Assets</v>
      </c>
      <c r="H1872" t="str">
        <f>_xlfn.XLOOKUP(tbl_GL[[#This Row],[Account_key]],tbl_COA[Account_key],tbl_COA[SubClass],"Not Found")</f>
        <v>Assets</v>
      </c>
      <c r="I1872" t="str">
        <f>_xlfn.XLOOKUP(tbl_GL[[#This Row],[Account_key]],tbl_COA[Account_key],tbl_COA[SubClass2],"Not Found")</f>
        <v>Current Assets</v>
      </c>
      <c r="J1872" t="str">
        <f>_xlfn.XLOOKUP(tbl_GL[[#This Row],[Account_key]],tbl_COA[Account_key],tbl_COA[SubAccount],,0)</f>
        <v>Cash at Bank</v>
      </c>
      <c r="K1872">
        <f>YEAR(tbl_GL[[#This Row],[Date]])</f>
        <v>2019</v>
      </c>
    </row>
    <row r="1873" spans="1:11" x14ac:dyDescent="0.35">
      <c r="A1873">
        <v>945.1</v>
      </c>
      <c r="B1873" s="24">
        <v>43640</v>
      </c>
      <c r="C1873">
        <v>1</v>
      </c>
      <c r="D1873">
        <v>330</v>
      </c>
      <c r="E1873" t="s">
        <v>99</v>
      </c>
      <c r="F1873" s="15">
        <v>-146</v>
      </c>
      <c r="G1873" t="str">
        <f>_xlfn.XLOOKUP(tbl_GL[[#This Row],[Account_key]],tbl_COA[Account_key],tbl_COA[Class],"Not Found")</f>
        <v>Operating account</v>
      </c>
      <c r="H1873" t="str">
        <f>_xlfn.XLOOKUP(tbl_GL[[#This Row],[Account_key]],tbl_COA[Account_key],tbl_COA[SubClass],"Not Found")</f>
        <v>Operating Expenses</v>
      </c>
      <c r="I1873" t="str">
        <f>_xlfn.XLOOKUP(tbl_GL[[#This Row],[Account_key]],tbl_COA[Account_key],tbl_COA[SubClass2],"Not Found")</f>
        <v>Administration</v>
      </c>
      <c r="J1873" t="str">
        <f>_xlfn.XLOOKUP(tbl_GL[[#This Row],[Account_key]],tbl_COA[Account_key],tbl_COA[SubAccount],,0)</f>
        <v>Telephone</v>
      </c>
      <c r="K1873">
        <f>YEAR(tbl_GL[[#This Row],[Date]])</f>
        <v>2019</v>
      </c>
    </row>
    <row r="1874" spans="1:11" x14ac:dyDescent="0.35">
      <c r="A1874">
        <v>945.2</v>
      </c>
      <c r="B1874" s="24">
        <v>43640</v>
      </c>
      <c r="C1874">
        <v>1</v>
      </c>
      <c r="D1874">
        <v>20</v>
      </c>
      <c r="E1874" t="s">
        <v>99</v>
      </c>
      <c r="F1874" s="15">
        <v>-146</v>
      </c>
      <c r="G1874" t="str">
        <f>_xlfn.XLOOKUP(tbl_GL[[#This Row],[Account_key]],tbl_COA[Account_key],tbl_COA[Class],"Not Found")</f>
        <v>Assets</v>
      </c>
      <c r="H1874" t="str">
        <f>_xlfn.XLOOKUP(tbl_GL[[#This Row],[Account_key]],tbl_COA[Account_key],tbl_COA[SubClass],"Not Found")</f>
        <v>Assets</v>
      </c>
      <c r="I1874" t="str">
        <f>_xlfn.XLOOKUP(tbl_GL[[#This Row],[Account_key]],tbl_COA[Account_key],tbl_COA[SubClass2],"Not Found")</f>
        <v>Current Assets</v>
      </c>
      <c r="J1874" t="str">
        <f>_xlfn.XLOOKUP(tbl_GL[[#This Row],[Account_key]],tbl_COA[Account_key],tbl_COA[SubAccount],,0)</f>
        <v>Cash in hand</v>
      </c>
      <c r="K1874">
        <f>YEAR(tbl_GL[[#This Row],[Date]])</f>
        <v>2019</v>
      </c>
    </row>
    <row r="1875" spans="1:11" x14ac:dyDescent="0.35">
      <c r="A1875">
        <v>946.1</v>
      </c>
      <c r="B1875" s="24">
        <v>43640</v>
      </c>
      <c r="C1875">
        <v>1</v>
      </c>
      <c r="D1875">
        <v>230</v>
      </c>
      <c r="E1875" t="s">
        <v>4</v>
      </c>
      <c r="F1875" s="14">
        <v>-2116</v>
      </c>
      <c r="G1875" t="str">
        <f>_xlfn.XLOOKUP(tbl_GL[[#This Row],[Account_key]],tbl_COA[Account_key],tbl_COA[Class],"Not Found")</f>
        <v>Trading account</v>
      </c>
      <c r="H1875" t="str">
        <f>_xlfn.XLOOKUP(tbl_GL[[#This Row],[Account_key]],tbl_COA[Account_key],tbl_COA[SubClass],"Not Found")</f>
        <v>Cost of Sales</v>
      </c>
      <c r="I1875" t="str">
        <f>_xlfn.XLOOKUP(tbl_GL[[#This Row],[Account_key]],tbl_COA[Account_key],tbl_COA[SubClass2],"Not Found")</f>
        <v>Cost of Sales</v>
      </c>
      <c r="J1875" t="str">
        <f>_xlfn.XLOOKUP(tbl_GL[[#This Row],[Account_key]],tbl_COA[Account_key],tbl_COA[SubAccount],,0)</f>
        <v>Cost of Sales</v>
      </c>
      <c r="K1875">
        <f>YEAR(tbl_GL[[#This Row],[Date]])</f>
        <v>2019</v>
      </c>
    </row>
    <row r="1876" spans="1:11" x14ac:dyDescent="0.35">
      <c r="A1876">
        <v>946.2</v>
      </c>
      <c r="B1876" s="24">
        <v>43640</v>
      </c>
      <c r="C1876">
        <v>1</v>
      </c>
      <c r="D1876">
        <v>60</v>
      </c>
      <c r="E1876" t="s">
        <v>4</v>
      </c>
      <c r="F1876" s="15">
        <v>-2116</v>
      </c>
      <c r="G1876" t="str">
        <f>_xlfn.XLOOKUP(tbl_GL[[#This Row],[Account_key]],tbl_COA[Account_key],tbl_COA[Class],"Not Found")</f>
        <v>Assets</v>
      </c>
      <c r="H1876" t="str">
        <f>_xlfn.XLOOKUP(tbl_GL[[#This Row],[Account_key]],tbl_COA[Account_key],tbl_COA[SubClass],"Not Found")</f>
        <v>Assets</v>
      </c>
      <c r="I1876" t="str">
        <f>_xlfn.XLOOKUP(tbl_GL[[#This Row],[Account_key]],tbl_COA[Account_key],tbl_COA[SubClass2],"Not Found")</f>
        <v>Current Assets</v>
      </c>
      <c r="J1876" t="str">
        <f>_xlfn.XLOOKUP(tbl_GL[[#This Row],[Account_key]],tbl_COA[Account_key],tbl_COA[SubAccount],,0)</f>
        <v>Inventory</v>
      </c>
      <c r="K1876">
        <f>YEAR(tbl_GL[[#This Row],[Date]])</f>
        <v>2019</v>
      </c>
    </row>
    <row r="1877" spans="1:11" x14ac:dyDescent="0.35">
      <c r="A1877">
        <v>947.1</v>
      </c>
      <c r="B1877" s="24">
        <v>43640</v>
      </c>
      <c r="C1877">
        <v>1</v>
      </c>
      <c r="D1877">
        <v>300</v>
      </c>
      <c r="E1877" t="s">
        <v>97</v>
      </c>
      <c r="F1877" s="15">
        <v>-4520</v>
      </c>
      <c r="G1877" t="str">
        <f>_xlfn.XLOOKUP(tbl_GL[[#This Row],[Account_key]],tbl_COA[Account_key],tbl_COA[Class],"Not Found")</f>
        <v>Operating account</v>
      </c>
      <c r="H1877" t="str">
        <f>_xlfn.XLOOKUP(tbl_GL[[#This Row],[Account_key]],tbl_COA[Account_key],tbl_COA[SubClass],"Not Found")</f>
        <v>Operating Expenses</v>
      </c>
      <c r="I1877" t="str">
        <f>_xlfn.XLOOKUP(tbl_GL[[#This Row],[Account_key]],tbl_COA[Account_key],tbl_COA[SubClass2],"Not Found")</f>
        <v>Administration</v>
      </c>
      <c r="J1877" t="str">
        <f>_xlfn.XLOOKUP(tbl_GL[[#This Row],[Account_key]],tbl_COA[Account_key],tbl_COA[SubAccount],,0)</f>
        <v>Entertainment</v>
      </c>
      <c r="K1877">
        <f>YEAR(tbl_GL[[#This Row],[Date]])</f>
        <v>2019</v>
      </c>
    </row>
    <row r="1878" spans="1:11" x14ac:dyDescent="0.35">
      <c r="A1878">
        <v>947.2</v>
      </c>
      <c r="B1878" s="24">
        <v>43640</v>
      </c>
      <c r="C1878">
        <v>1</v>
      </c>
      <c r="D1878">
        <v>120</v>
      </c>
      <c r="E1878" t="s">
        <v>97</v>
      </c>
      <c r="F1878" s="15">
        <v>4520</v>
      </c>
      <c r="G1878" t="str">
        <f>_xlfn.XLOOKUP(tbl_GL[[#This Row],[Account_key]],tbl_COA[Account_key],tbl_COA[Class],"Not Found")</f>
        <v>Liabilities and Owners Equity</v>
      </c>
      <c r="H1878" t="str">
        <f>_xlfn.XLOOKUP(tbl_GL[[#This Row],[Account_key]],tbl_COA[Account_key],tbl_COA[SubClass],"Not Found")</f>
        <v>Liabilities</v>
      </c>
      <c r="I1878" t="str">
        <f>_xlfn.XLOOKUP(tbl_GL[[#This Row],[Account_key]],tbl_COA[Account_key],tbl_COA[SubClass2],"Not Found")</f>
        <v>Current Liabilities</v>
      </c>
      <c r="J1878" t="str">
        <f>_xlfn.XLOOKUP(tbl_GL[[#This Row],[Account_key]],tbl_COA[Account_key],tbl_COA[SubAccount],,0)</f>
        <v>Accrued Expenses</v>
      </c>
      <c r="K1878">
        <f>YEAR(tbl_GL[[#This Row],[Date]])</f>
        <v>2019</v>
      </c>
    </row>
    <row r="1879" spans="1:11" x14ac:dyDescent="0.35">
      <c r="A1879">
        <v>948.1</v>
      </c>
      <c r="B1879" s="24">
        <v>43640</v>
      </c>
      <c r="C1879">
        <v>1</v>
      </c>
      <c r="D1879">
        <v>210</v>
      </c>
      <c r="E1879" t="s">
        <v>7</v>
      </c>
      <c r="F1879" s="15">
        <v>7278</v>
      </c>
      <c r="G1879" t="str">
        <f>_xlfn.XLOOKUP(tbl_GL[[#This Row],[Account_key]],tbl_COA[Account_key],tbl_COA[Class],"Not Found")</f>
        <v>Trading account</v>
      </c>
      <c r="H1879" t="str">
        <f>_xlfn.XLOOKUP(tbl_GL[[#This Row],[Account_key]],tbl_COA[Account_key],tbl_COA[SubClass],"Not Found")</f>
        <v>Sales</v>
      </c>
      <c r="I1879" t="str">
        <f>_xlfn.XLOOKUP(tbl_GL[[#This Row],[Account_key]],tbl_COA[Account_key],tbl_COA[SubClass2],"Not Found")</f>
        <v>Sales</v>
      </c>
      <c r="J1879" t="str">
        <f>_xlfn.XLOOKUP(tbl_GL[[#This Row],[Account_key]],tbl_COA[Account_key],tbl_COA[SubAccount],,0)</f>
        <v>Sales</v>
      </c>
      <c r="K1879">
        <f>YEAR(tbl_GL[[#This Row],[Date]])</f>
        <v>2019</v>
      </c>
    </row>
    <row r="1880" spans="1:11" x14ac:dyDescent="0.35">
      <c r="A1880">
        <v>948.2</v>
      </c>
      <c r="B1880" s="24">
        <v>43640</v>
      </c>
      <c r="C1880">
        <v>1</v>
      </c>
      <c r="D1880">
        <v>10</v>
      </c>
      <c r="E1880" t="s">
        <v>7</v>
      </c>
      <c r="F1880" s="15">
        <v>7278</v>
      </c>
      <c r="G1880" t="str">
        <f>_xlfn.XLOOKUP(tbl_GL[[#This Row],[Account_key]],tbl_COA[Account_key],tbl_COA[Class],"Not Found")</f>
        <v>Assets</v>
      </c>
      <c r="H1880" t="str">
        <f>_xlfn.XLOOKUP(tbl_GL[[#This Row],[Account_key]],tbl_COA[Account_key],tbl_COA[SubClass],"Not Found")</f>
        <v>Assets</v>
      </c>
      <c r="I1880" t="str">
        <f>_xlfn.XLOOKUP(tbl_GL[[#This Row],[Account_key]],tbl_COA[Account_key],tbl_COA[SubClass2],"Not Found")</f>
        <v>Current Assets</v>
      </c>
      <c r="J1880" t="str">
        <f>_xlfn.XLOOKUP(tbl_GL[[#This Row],[Account_key]],tbl_COA[Account_key],tbl_COA[SubAccount],,0)</f>
        <v>Cash at Bank</v>
      </c>
      <c r="K1880">
        <f>YEAR(tbl_GL[[#This Row],[Date]])</f>
        <v>2019</v>
      </c>
    </row>
    <row r="1881" spans="1:11" x14ac:dyDescent="0.35">
      <c r="A1881">
        <v>949.1</v>
      </c>
      <c r="B1881" s="24">
        <v>43640</v>
      </c>
      <c r="C1881">
        <v>1</v>
      </c>
      <c r="D1881">
        <v>230</v>
      </c>
      <c r="E1881" t="s">
        <v>4</v>
      </c>
      <c r="F1881" s="14">
        <v>-7311</v>
      </c>
      <c r="G1881" t="str">
        <f>_xlfn.XLOOKUP(tbl_GL[[#This Row],[Account_key]],tbl_COA[Account_key],tbl_COA[Class],"Not Found")</f>
        <v>Trading account</v>
      </c>
      <c r="H1881" t="str">
        <f>_xlfn.XLOOKUP(tbl_GL[[#This Row],[Account_key]],tbl_COA[Account_key],tbl_COA[SubClass],"Not Found")</f>
        <v>Cost of Sales</v>
      </c>
      <c r="I1881" t="str">
        <f>_xlfn.XLOOKUP(tbl_GL[[#This Row],[Account_key]],tbl_COA[Account_key],tbl_COA[SubClass2],"Not Found")</f>
        <v>Cost of Sales</v>
      </c>
      <c r="J1881" t="str">
        <f>_xlfn.XLOOKUP(tbl_GL[[#This Row],[Account_key]],tbl_COA[Account_key],tbl_COA[SubAccount],,0)</f>
        <v>Cost of Sales</v>
      </c>
      <c r="K1881">
        <f>YEAR(tbl_GL[[#This Row],[Date]])</f>
        <v>2019</v>
      </c>
    </row>
    <row r="1882" spans="1:11" x14ac:dyDescent="0.35">
      <c r="A1882">
        <v>949.2</v>
      </c>
      <c r="B1882" s="24">
        <v>43640</v>
      </c>
      <c r="C1882">
        <v>1</v>
      </c>
      <c r="D1882">
        <v>60</v>
      </c>
      <c r="E1882" t="s">
        <v>4</v>
      </c>
      <c r="F1882" s="15">
        <v>-7311</v>
      </c>
      <c r="G1882" t="str">
        <f>_xlfn.XLOOKUP(tbl_GL[[#This Row],[Account_key]],tbl_COA[Account_key],tbl_COA[Class],"Not Found")</f>
        <v>Assets</v>
      </c>
      <c r="H1882" t="str">
        <f>_xlfn.XLOOKUP(tbl_GL[[#This Row],[Account_key]],tbl_COA[Account_key],tbl_COA[SubClass],"Not Found")</f>
        <v>Assets</v>
      </c>
      <c r="I1882" t="str">
        <f>_xlfn.XLOOKUP(tbl_GL[[#This Row],[Account_key]],tbl_COA[Account_key],tbl_COA[SubClass2],"Not Found")</f>
        <v>Current Assets</v>
      </c>
      <c r="J1882" t="str">
        <f>_xlfn.XLOOKUP(tbl_GL[[#This Row],[Account_key]],tbl_COA[Account_key],tbl_COA[SubAccount],,0)</f>
        <v>Inventory</v>
      </c>
      <c r="K1882">
        <f>YEAR(tbl_GL[[#This Row],[Date]])</f>
        <v>2019</v>
      </c>
    </row>
    <row r="1883" spans="1:11" x14ac:dyDescent="0.35">
      <c r="A1883">
        <v>950.1</v>
      </c>
      <c r="B1883" s="24">
        <v>43640</v>
      </c>
      <c r="C1883">
        <v>1</v>
      </c>
      <c r="D1883">
        <v>210</v>
      </c>
      <c r="E1883" t="s">
        <v>8</v>
      </c>
      <c r="F1883" s="15">
        <v>26731</v>
      </c>
      <c r="G1883" t="str">
        <f>_xlfn.XLOOKUP(tbl_GL[[#This Row],[Account_key]],tbl_COA[Account_key],tbl_COA[Class],"Not Found")</f>
        <v>Trading account</v>
      </c>
      <c r="H1883" t="str">
        <f>_xlfn.XLOOKUP(tbl_GL[[#This Row],[Account_key]],tbl_COA[Account_key],tbl_COA[SubClass],"Not Found")</f>
        <v>Sales</v>
      </c>
      <c r="I1883" t="str">
        <f>_xlfn.XLOOKUP(tbl_GL[[#This Row],[Account_key]],tbl_COA[Account_key],tbl_COA[SubClass2],"Not Found")</f>
        <v>Sales</v>
      </c>
      <c r="J1883" t="str">
        <f>_xlfn.XLOOKUP(tbl_GL[[#This Row],[Account_key]],tbl_COA[Account_key],tbl_COA[SubAccount],,0)</f>
        <v>Sales</v>
      </c>
      <c r="K1883">
        <f>YEAR(tbl_GL[[#This Row],[Date]])</f>
        <v>2019</v>
      </c>
    </row>
    <row r="1884" spans="1:11" x14ac:dyDescent="0.35">
      <c r="A1884">
        <v>950.2</v>
      </c>
      <c r="B1884" s="24">
        <v>43640</v>
      </c>
      <c r="C1884">
        <v>1</v>
      </c>
      <c r="D1884">
        <v>30</v>
      </c>
      <c r="E1884" t="s">
        <v>8</v>
      </c>
      <c r="F1884" s="15">
        <v>26731</v>
      </c>
      <c r="G1884" t="str">
        <f>_xlfn.XLOOKUP(tbl_GL[[#This Row],[Account_key]],tbl_COA[Account_key],tbl_COA[Class],"Not Found")</f>
        <v>Assets</v>
      </c>
      <c r="H1884" t="str">
        <f>_xlfn.XLOOKUP(tbl_GL[[#This Row],[Account_key]],tbl_COA[Account_key],tbl_COA[SubClass],"Not Found")</f>
        <v>Assets</v>
      </c>
      <c r="I1884" t="str">
        <f>_xlfn.XLOOKUP(tbl_GL[[#This Row],[Account_key]],tbl_COA[Account_key],tbl_COA[SubClass2],"Not Found")</f>
        <v>Current Assets</v>
      </c>
      <c r="J1884" t="str">
        <f>_xlfn.XLOOKUP(tbl_GL[[#This Row],[Account_key]],tbl_COA[Account_key],tbl_COA[SubAccount],,0)</f>
        <v>Trade Receivables</v>
      </c>
      <c r="K1884">
        <f>YEAR(tbl_GL[[#This Row],[Date]])</f>
        <v>2019</v>
      </c>
    </row>
    <row r="1885" spans="1:11" x14ac:dyDescent="0.35">
      <c r="A1885">
        <v>951.1</v>
      </c>
      <c r="B1885" s="24">
        <v>43642</v>
      </c>
      <c r="C1885">
        <v>1</v>
      </c>
      <c r="D1885">
        <v>10</v>
      </c>
      <c r="E1885" t="s">
        <v>98</v>
      </c>
      <c r="F1885" s="15">
        <v>-4697</v>
      </c>
      <c r="G1885" t="str">
        <f>_xlfn.XLOOKUP(tbl_GL[[#This Row],[Account_key]],tbl_COA[Account_key],tbl_COA[Class],"Not Found")</f>
        <v>Assets</v>
      </c>
      <c r="H1885" t="str">
        <f>_xlfn.XLOOKUP(tbl_GL[[#This Row],[Account_key]],tbl_COA[Account_key],tbl_COA[SubClass],"Not Found")</f>
        <v>Assets</v>
      </c>
      <c r="I1885" t="str">
        <f>_xlfn.XLOOKUP(tbl_GL[[#This Row],[Account_key]],tbl_COA[Account_key],tbl_COA[SubClass2],"Not Found")</f>
        <v>Current Assets</v>
      </c>
      <c r="J1885" t="str">
        <f>_xlfn.XLOOKUP(tbl_GL[[#This Row],[Account_key]],tbl_COA[Account_key],tbl_COA[SubAccount],,0)</f>
        <v>Cash at Bank</v>
      </c>
      <c r="K1885">
        <f>YEAR(tbl_GL[[#This Row],[Date]])</f>
        <v>2019</v>
      </c>
    </row>
    <row r="1886" spans="1:11" x14ac:dyDescent="0.35">
      <c r="A1886">
        <v>951.2</v>
      </c>
      <c r="B1886" s="24">
        <v>43642</v>
      </c>
      <c r="C1886">
        <v>1</v>
      </c>
      <c r="D1886">
        <v>120</v>
      </c>
      <c r="E1886" t="s">
        <v>98</v>
      </c>
      <c r="F1886" s="15">
        <v>-4697</v>
      </c>
      <c r="G1886" t="str">
        <f>_xlfn.XLOOKUP(tbl_GL[[#This Row],[Account_key]],tbl_COA[Account_key],tbl_COA[Class],"Not Found")</f>
        <v>Liabilities and Owners Equity</v>
      </c>
      <c r="H1886" t="str">
        <f>_xlfn.XLOOKUP(tbl_GL[[#This Row],[Account_key]],tbl_COA[Account_key],tbl_COA[SubClass],"Not Found")</f>
        <v>Liabilities</v>
      </c>
      <c r="I1886" t="str">
        <f>_xlfn.XLOOKUP(tbl_GL[[#This Row],[Account_key]],tbl_COA[Account_key],tbl_COA[SubClass2],"Not Found")</f>
        <v>Current Liabilities</v>
      </c>
      <c r="J1886" t="str">
        <f>_xlfn.XLOOKUP(tbl_GL[[#This Row],[Account_key]],tbl_COA[Account_key],tbl_COA[SubAccount],,0)</f>
        <v>Accrued Expenses</v>
      </c>
      <c r="K1886">
        <f>YEAR(tbl_GL[[#This Row],[Date]])</f>
        <v>2019</v>
      </c>
    </row>
    <row r="1887" spans="1:11" x14ac:dyDescent="0.35">
      <c r="A1887">
        <v>952.1</v>
      </c>
      <c r="B1887" s="24">
        <v>43644</v>
      </c>
      <c r="C1887">
        <v>1</v>
      </c>
      <c r="D1887">
        <v>300</v>
      </c>
      <c r="E1887" t="s">
        <v>97</v>
      </c>
      <c r="F1887" s="15">
        <v>-4862</v>
      </c>
      <c r="G1887" t="str">
        <f>_xlfn.XLOOKUP(tbl_GL[[#This Row],[Account_key]],tbl_COA[Account_key],tbl_COA[Class],"Not Found")</f>
        <v>Operating account</v>
      </c>
      <c r="H1887" t="str">
        <f>_xlfn.XLOOKUP(tbl_GL[[#This Row],[Account_key]],tbl_COA[Account_key],tbl_COA[SubClass],"Not Found")</f>
        <v>Operating Expenses</v>
      </c>
      <c r="I1887" t="str">
        <f>_xlfn.XLOOKUP(tbl_GL[[#This Row],[Account_key]],tbl_COA[Account_key],tbl_COA[SubClass2],"Not Found")</f>
        <v>Administration</v>
      </c>
      <c r="J1887" t="str">
        <f>_xlfn.XLOOKUP(tbl_GL[[#This Row],[Account_key]],tbl_COA[Account_key],tbl_COA[SubAccount],,0)</f>
        <v>Entertainment</v>
      </c>
      <c r="K1887">
        <f>YEAR(tbl_GL[[#This Row],[Date]])</f>
        <v>2019</v>
      </c>
    </row>
    <row r="1888" spans="1:11" x14ac:dyDescent="0.35">
      <c r="A1888">
        <v>952.2</v>
      </c>
      <c r="B1888" s="24">
        <v>43644</v>
      </c>
      <c r="C1888">
        <v>1</v>
      </c>
      <c r="D1888">
        <v>120</v>
      </c>
      <c r="E1888" t="s">
        <v>97</v>
      </c>
      <c r="F1888" s="15">
        <v>4862</v>
      </c>
      <c r="G1888" t="str">
        <f>_xlfn.XLOOKUP(tbl_GL[[#This Row],[Account_key]],tbl_COA[Account_key],tbl_COA[Class],"Not Found")</f>
        <v>Liabilities and Owners Equity</v>
      </c>
      <c r="H1888" t="str">
        <f>_xlfn.XLOOKUP(tbl_GL[[#This Row],[Account_key]],tbl_COA[Account_key],tbl_COA[SubClass],"Not Found")</f>
        <v>Liabilities</v>
      </c>
      <c r="I1888" t="str">
        <f>_xlfn.XLOOKUP(tbl_GL[[#This Row],[Account_key]],tbl_COA[Account_key],tbl_COA[SubClass2],"Not Found")</f>
        <v>Current Liabilities</v>
      </c>
      <c r="J1888" t="str">
        <f>_xlfn.XLOOKUP(tbl_GL[[#This Row],[Account_key]],tbl_COA[Account_key],tbl_COA[SubAccount],,0)</f>
        <v>Accrued Expenses</v>
      </c>
      <c r="K1888">
        <f>YEAR(tbl_GL[[#This Row],[Date]])</f>
        <v>2019</v>
      </c>
    </row>
    <row r="1889" spans="1:11" x14ac:dyDescent="0.35">
      <c r="A1889">
        <v>953.1</v>
      </c>
      <c r="B1889" s="24">
        <v>43646</v>
      </c>
      <c r="C1889">
        <v>1</v>
      </c>
      <c r="D1889">
        <v>10</v>
      </c>
      <c r="E1889" t="s">
        <v>110</v>
      </c>
      <c r="F1889" s="15">
        <v>50</v>
      </c>
      <c r="G1889" t="str">
        <f>_xlfn.XLOOKUP(tbl_GL[[#This Row],[Account_key]],tbl_COA[Account_key],tbl_COA[Class],"Not Found")</f>
        <v>Assets</v>
      </c>
      <c r="H1889" t="str">
        <f>_xlfn.XLOOKUP(tbl_GL[[#This Row],[Account_key]],tbl_COA[Account_key],tbl_COA[SubClass],"Not Found")</f>
        <v>Assets</v>
      </c>
      <c r="I1889" t="str">
        <f>_xlfn.XLOOKUP(tbl_GL[[#This Row],[Account_key]],tbl_COA[Account_key],tbl_COA[SubClass2],"Not Found")</f>
        <v>Current Assets</v>
      </c>
      <c r="J1889" t="str">
        <f>_xlfn.XLOOKUP(tbl_GL[[#This Row],[Account_key]],tbl_COA[Account_key],tbl_COA[SubAccount],,0)</f>
        <v>Cash at Bank</v>
      </c>
      <c r="K1889">
        <f>YEAR(tbl_GL[[#This Row],[Date]])</f>
        <v>2019</v>
      </c>
    </row>
    <row r="1890" spans="1:11" x14ac:dyDescent="0.35">
      <c r="A1890">
        <v>953.2</v>
      </c>
      <c r="B1890" s="24">
        <v>43646</v>
      </c>
      <c r="C1890">
        <v>1</v>
      </c>
      <c r="D1890">
        <v>430</v>
      </c>
      <c r="E1890" t="s">
        <v>110</v>
      </c>
      <c r="F1890" s="15">
        <v>50</v>
      </c>
      <c r="G1890" t="str">
        <f>_xlfn.XLOOKUP(tbl_GL[[#This Row],[Account_key]],tbl_COA[Account_key],tbl_COA[Class],"Not Found")</f>
        <v>Non-operating</v>
      </c>
      <c r="H1890" t="str">
        <f>_xlfn.XLOOKUP(tbl_GL[[#This Row],[Account_key]],tbl_COA[Account_key],tbl_COA[SubClass],"Not Found")</f>
        <v>Exchange Loss/Gain</v>
      </c>
      <c r="I1890" t="str">
        <f>_xlfn.XLOOKUP(tbl_GL[[#This Row],[Account_key]],tbl_COA[Account_key],tbl_COA[SubClass2],"Not Found")</f>
        <v>Exchange Loss/Gain</v>
      </c>
      <c r="J1890" t="str">
        <f>_xlfn.XLOOKUP(tbl_GL[[#This Row],[Account_key]],tbl_COA[Account_key],tbl_COA[SubAccount],,0)</f>
        <v>Exchange Loss/Gain</v>
      </c>
      <c r="K1890">
        <f>YEAR(tbl_GL[[#This Row],[Date]])</f>
        <v>2019</v>
      </c>
    </row>
    <row r="1891" spans="1:11" x14ac:dyDescent="0.35">
      <c r="A1891">
        <v>954.1</v>
      </c>
      <c r="B1891" s="24">
        <v>43646</v>
      </c>
      <c r="C1891">
        <v>1</v>
      </c>
      <c r="D1891">
        <v>10</v>
      </c>
      <c r="E1891" t="s">
        <v>113</v>
      </c>
      <c r="F1891" s="15">
        <v>456</v>
      </c>
      <c r="G1891" t="str">
        <f>_xlfn.XLOOKUP(tbl_GL[[#This Row],[Account_key]],tbl_COA[Account_key],tbl_COA[Class],"Not Found")</f>
        <v>Assets</v>
      </c>
      <c r="H1891" t="str">
        <f>_xlfn.XLOOKUP(tbl_GL[[#This Row],[Account_key]],tbl_COA[Account_key],tbl_COA[SubClass],"Not Found")</f>
        <v>Assets</v>
      </c>
      <c r="I1891" t="str">
        <f>_xlfn.XLOOKUP(tbl_GL[[#This Row],[Account_key]],tbl_COA[Account_key],tbl_COA[SubClass2],"Not Found")</f>
        <v>Current Assets</v>
      </c>
      <c r="J1891" t="str">
        <f>_xlfn.XLOOKUP(tbl_GL[[#This Row],[Account_key]],tbl_COA[Account_key],tbl_COA[SubAccount],,0)</f>
        <v>Cash at Bank</v>
      </c>
      <c r="K1891">
        <f>YEAR(tbl_GL[[#This Row],[Date]])</f>
        <v>2019</v>
      </c>
    </row>
    <row r="1892" spans="1:11" x14ac:dyDescent="0.35">
      <c r="A1892">
        <v>954.2</v>
      </c>
      <c r="B1892" s="24">
        <v>43646</v>
      </c>
      <c r="C1892">
        <v>1</v>
      </c>
      <c r="D1892">
        <v>410</v>
      </c>
      <c r="E1892" t="s">
        <v>113</v>
      </c>
      <c r="F1892" s="15">
        <v>456</v>
      </c>
      <c r="G1892" t="str">
        <f>_xlfn.XLOOKUP(tbl_GL[[#This Row],[Account_key]],tbl_COA[Account_key],tbl_COA[Class],"Not Found")</f>
        <v>Non-operating</v>
      </c>
      <c r="H1892" t="str">
        <f>_xlfn.XLOOKUP(tbl_GL[[#This Row],[Account_key]],tbl_COA[Account_key],tbl_COA[SubClass],"Not Found")</f>
        <v>Interest Income</v>
      </c>
      <c r="I1892" t="str">
        <f>_xlfn.XLOOKUP(tbl_GL[[#This Row],[Account_key]],tbl_COA[Account_key],tbl_COA[SubClass2],"Not Found")</f>
        <v>Interest Income</v>
      </c>
      <c r="J1892" t="str">
        <f>_xlfn.XLOOKUP(tbl_GL[[#This Row],[Account_key]],tbl_COA[Account_key],tbl_COA[SubAccount],,0)</f>
        <v>Interest Income</v>
      </c>
      <c r="K1892">
        <f>YEAR(tbl_GL[[#This Row],[Date]])</f>
        <v>2019</v>
      </c>
    </row>
    <row r="1893" spans="1:11" x14ac:dyDescent="0.35">
      <c r="A1893">
        <v>955.1</v>
      </c>
      <c r="B1893" s="24">
        <v>43646</v>
      </c>
      <c r="C1893">
        <v>1</v>
      </c>
      <c r="D1893">
        <v>400</v>
      </c>
      <c r="E1893" t="s">
        <v>104</v>
      </c>
      <c r="F1893" s="15">
        <v>-500</v>
      </c>
      <c r="G1893" t="str">
        <f>_xlfn.XLOOKUP(tbl_GL[[#This Row],[Account_key]],tbl_COA[Account_key],tbl_COA[Class],"Not Found")</f>
        <v>Operating account</v>
      </c>
      <c r="H1893" t="str">
        <f>_xlfn.XLOOKUP(tbl_GL[[#This Row],[Account_key]],tbl_COA[Account_key],tbl_COA[SubClass],"Not Found")</f>
        <v>Depreciation &amp; Amortization</v>
      </c>
      <c r="I1893" t="str">
        <f>_xlfn.XLOOKUP(tbl_GL[[#This Row],[Account_key]],tbl_COA[Account_key],tbl_COA[SubClass2],"Not Found")</f>
        <v>Amortization</v>
      </c>
      <c r="J1893" t="str">
        <f>_xlfn.XLOOKUP(tbl_GL[[#This Row],[Account_key]],tbl_COA[Account_key],tbl_COA[SubAccount],,0)</f>
        <v>Amortization of Intangible Assets</v>
      </c>
      <c r="K1893">
        <f>YEAR(tbl_GL[[#This Row],[Date]])</f>
        <v>2019</v>
      </c>
    </row>
    <row r="1894" spans="1:11" x14ac:dyDescent="0.35">
      <c r="A1894">
        <v>955.2</v>
      </c>
      <c r="B1894" s="24">
        <v>43646</v>
      </c>
      <c r="C1894">
        <v>1</v>
      </c>
      <c r="D1894">
        <v>100</v>
      </c>
      <c r="E1894" t="s">
        <v>104</v>
      </c>
      <c r="F1894" s="15">
        <v>-500</v>
      </c>
      <c r="G1894" t="str">
        <f>_xlfn.XLOOKUP(tbl_GL[[#This Row],[Account_key]],tbl_COA[Account_key],tbl_COA[Class],"Not Found")</f>
        <v>Assets</v>
      </c>
      <c r="H1894" t="str">
        <f>_xlfn.XLOOKUP(tbl_GL[[#This Row],[Account_key]],tbl_COA[Account_key],tbl_COA[SubClass],"Not Found")</f>
        <v>Assets</v>
      </c>
      <c r="I1894" t="str">
        <f>_xlfn.XLOOKUP(tbl_GL[[#This Row],[Account_key]],tbl_COA[Account_key],tbl_COA[SubClass2],"Not Found")</f>
        <v>Non-Current Assets</v>
      </c>
      <c r="J1894" t="str">
        <f>_xlfn.XLOOKUP(tbl_GL[[#This Row],[Account_key]],tbl_COA[Account_key],tbl_COA[SubAccount],,0)</f>
        <v>Patents and trademarks</v>
      </c>
      <c r="K1894">
        <f>YEAR(tbl_GL[[#This Row],[Date]])</f>
        <v>2019</v>
      </c>
    </row>
    <row r="1895" spans="1:11" x14ac:dyDescent="0.35">
      <c r="A1895">
        <v>956.1</v>
      </c>
      <c r="B1895" s="24">
        <v>43646</v>
      </c>
      <c r="C1895">
        <v>1</v>
      </c>
      <c r="D1895">
        <v>440</v>
      </c>
      <c r="E1895" t="s">
        <v>112</v>
      </c>
      <c r="F1895" s="15">
        <v>-600</v>
      </c>
      <c r="G1895" t="str">
        <f>_xlfn.XLOOKUP(tbl_GL[[#This Row],[Account_key]],tbl_COA[Account_key],tbl_COA[Class],"Not Found")</f>
        <v>Interest &amp; Tax</v>
      </c>
      <c r="H1895" t="str">
        <f>_xlfn.XLOOKUP(tbl_GL[[#This Row],[Account_key]],tbl_COA[Account_key],tbl_COA[SubClass],"Not Found")</f>
        <v>Interest Expense</v>
      </c>
      <c r="I1895" t="str">
        <f>_xlfn.XLOOKUP(tbl_GL[[#This Row],[Account_key]],tbl_COA[Account_key],tbl_COA[SubClass2],"Not Found")</f>
        <v>Interest Expense</v>
      </c>
      <c r="J1895" t="str">
        <f>_xlfn.XLOOKUP(tbl_GL[[#This Row],[Account_key]],tbl_COA[Account_key],tbl_COA[SubAccount],,0)</f>
        <v>Interest Expense</v>
      </c>
      <c r="K1895">
        <f>YEAR(tbl_GL[[#This Row],[Date]])</f>
        <v>2019</v>
      </c>
    </row>
    <row r="1896" spans="1:11" x14ac:dyDescent="0.35">
      <c r="A1896">
        <v>956.2</v>
      </c>
      <c r="B1896" s="24">
        <v>43646</v>
      </c>
      <c r="C1896">
        <v>1</v>
      </c>
      <c r="D1896">
        <v>121</v>
      </c>
      <c r="E1896" t="s">
        <v>112</v>
      </c>
      <c r="F1896" s="15">
        <v>600</v>
      </c>
      <c r="G1896" t="str">
        <f>_xlfn.XLOOKUP(tbl_GL[[#This Row],[Account_key]],tbl_COA[Account_key],tbl_COA[Class],"Not Found")</f>
        <v>Liabilities and Owners Equity</v>
      </c>
      <c r="H1896" t="str">
        <f>_xlfn.XLOOKUP(tbl_GL[[#This Row],[Account_key]],tbl_COA[Account_key],tbl_COA[SubClass],"Not Found")</f>
        <v>Liabilities</v>
      </c>
      <c r="I1896" t="str">
        <f>_xlfn.XLOOKUP(tbl_GL[[#This Row],[Account_key]],tbl_COA[Account_key],tbl_COA[SubClass2],"Not Found")</f>
        <v>Current Liabilities</v>
      </c>
      <c r="J1896" t="str">
        <f>_xlfn.XLOOKUP(tbl_GL[[#This Row],[Account_key]],tbl_COA[Account_key],tbl_COA[SubAccount],,0)</f>
        <v>Interest Payable</v>
      </c>
      <c r="K1896">
        <f>YEAR(tbl_GL[[#This Row],[Date]])</f>
        <v>2019</v>
      </c>
    </row>
    <row r="1897" spans="1:11" x14ac:dyDescent="0.35">
      <c r="A1897">
        <v>957.1</v>
      </c>
      <c r="B1897" s="24">
        <v>43646</v>
      </c>
      <c r="C1897">
        <v>1</v>
      </c>
      <c r="D1897">
        <v>450</v>
      </c>
      <c r="E1897" s="1" t="s">
        <v>108</v>
      </c>
      <c r="F1897" s="15">
        <v>-806</v>
      </c>
      <c r="G1897" t="str">
        <f>_xlfn.XLOOKUP(tbl_GL[[#This Row],[Account_key]],tbl_COA[Account_key],tbl_COA[Class],"Not Found")</f>
        <v>Interest &amp; Tax</v>
      </c>
      <c r="H1897" t="str">
        <f>_xlfn.XLOOKUP(tbl_GL[[#This Row],[Account_key]],tbl_COA[Account_key],tbl_COA[SubClass],"Not Found")</f>
        <v>Taxation</v>
      </c>
      <c r="I1897" t="str">
        <f>_xlfn.XLOOKUP(tbl_GL[[#This Row],[Account_key]],tbl_COA[Account_key],tbl_COA[SubClass2],"Not Found")</f>
        <v>Taxation</v>
      </c>
      <c r="J1897" t="str">
        <f>_xlfn.XLOOKUP(tbl_GL[[#This Row],[Account_key]],tbl_COA[Account_key],tbl_COA[SubAccount],,0)</f>
        <v>Taxation</v>
      </c>
      <c r="K1897">
        <f>YEAR(tbl_GL[[#This Row],[Date]])</f>
        <v>2019</v>
      </c>
    </row>
    <row r="1898" spans="1:11" x14ac:dyDescent="0.35">
      <c r="A1898">
        <v>957.2</v>
      </c>
      <c r="B1898" s="24">
        <v>43646</v>
      </c>
      <c r="C1898">
        <v>1</v>
      </c>
      <c r="D1898">
        <v>122</v>
      </c>
      <c r="E1898" s="1" t="s">
        <v>108</v>
      </c>
      <c r="F1898" s="15">
        <v>806</v>
      </c>
      <c r="G1898" t="str">
        <f>_xlfn.XLOOKUP(tbl_GL[[#This Row],[Account_key]],tbl_COA[Account_key],tbl_COA[Class],"Not Found")</f>
        <v>Liabilities and Owners Equity</v>
      </c>
      <c r="H1898" t="str">
        <f>_xlfn.XLOOKUP(tbl_GL[[#This Row],[Account_key]],tbl_COA[Account_key],tbl_COA[SubClass],"Not Found")</f>
        <v>Liabilities</v>
      </c>
      <c r="I1898" t="str">
        <f>_xlfn.XLOOKUP(tbl_GL[[#This Row],[Account_key]],tbl_COA[Account_key],tbl_COA[SubClass2],"Not Found")</f>
        <v>Current Liabilities</v>
      </c>
      <c r="J1898" t="str">
        <f>_xlfn.XLOOKUP(tbl_GL[[#This Row],[Account_key]],tbl_COA[Account_key],tbl_COA[SubAccount],,0)</f>
        <v>Tax payable</v>
      </c>
      <c r="K1898">
        <f>YEAR(tbl_GL[[#This Row],[Date]])</f>
        <v>2019</v>
      </c>
    </row>
    <row r="1899" spans="1:11" x14ac:dyDescent="0.35">
      <c r="A1899">
        <v>958.1</v>
      </c>
      <c r="B1899" s="24">
        <v>43646</v>
      </c>
      <c r="C1899">
        <v>1</v>
      </c>
      <c r="D1899">
        <v>330</v>
      </c>
      <c r="E1899" t="s">
        <v>97</v>
      </c>
      <c r="F1899" s="15">
        <v>-3500</v>
      </c>
      <c r="G1899" t="str">
        <f>_xlfn.XLOOKUP(tbl_GL[[#This Row],[Account_key]],tbl_COA[Account_key],tbl_COA[Class],"Not Found")</f>
        <v>Operating account</v>
      </c>
      <c r="H1899" t="str">
        <f>_xlfn.XLOOKUP(tbl_GL[[#This Row],[Account_key]],tbl_COA[Account_key],tbl_COA[SubClass],"Not Found")</f>
        <v>Operating Expenses</v>
      </c>
      <c r="I1899" t="str">
        <f>_xlfn.XLOOKUP(tbl_GL[[#This Row],[Account_key]],tbl_COA[Account_key],tbl_COA[SubClass2],"Not Found")</f>
        <v>Administration</v>
      </c>
      <c r="J1899" t="str">
        <f>_xlfn.XLOOKUP(tbl_GL[[#This Row],[Account_key]],tbl_COA[Account_key],tbl_COA[SubAccount],,0)</f>
        <v>Telephone</v>
      </c>
      <c r="K1899">
        <f>YEAR(tbl_GL[[#This Row],[Date]])</f>
        <v>2019</v>
      </c>
    </row>
    <row r="1900" spans="1:11" x14ac:dyDescent="0.35">
      <c r="A1900">
        <v>958.2</v>
      </c>
      <c r="B1900" s="24">
        <v>43646</v>
      </c>
      <c r="C1900">
        <v>1</v>
      </c>
      <c r="D1900">
        <v>120</v>
      </c>
      <c r="E1900" t="s">
        <v>97</v>
      </c>
      <c r="F1900" s="15">
        <v>3500</v>
      </c>
      <c r="G1900" t="str">
        <f>_xlfn.XLOOKUP(tbl_GL[[#This Row],[Account_key]],tbl_COA[Account_key],tbl_COA[Class],"Not Found")</f>
        <v>Liabilities and Owners Equity</v>
      </c>
      <c r="H1900" t="str">
        <f>_xlfn.XLOOKUP(tbl_GL[[#This Row],[Account_key]],tbl_COA[Account_key],tbl_COA[SubClass],"Not Found")</f>
        <v>Liabilities</v>
      </c>
      <c r="I1900" t="str">
        <f>_xlfn.XLOOKUP(tbl_GL[[#This Row],[Account_key]],tbl_COA[Account_key],tbl_COA[SubClass2],"Not Found")</f>
        <v>Current Liabilities</v>
      </c>
      <c r="J1900" t="str">
        <f>_xlfn.XLOOKUP(tbl_GL[[#This Row],[Account_key]],tbl_COA[Account_key],tbl_COA[SubAccount],,0)</f>
        <v>Accrued Expenses</v>
      </c>
      <c r="K1900">
        <f>YEAR(tbl_GL[[#This Row],[Date]])</f>
        <v>2019</v>
      </c>
    </row>
    <row r="1901" spans="1:11" x14ac:dyDescent="0.35">
      <c r="A1901">
        <v>959.1</v>
      </c>
      <c r="B1901" s="24">
        <v>43646</v>
      </c>
      <c r="C1901">
        <v>1</v>
      </c>
      <c r="D1901">
        <v>240</v>
      </c>
      <c r="E1901" t="s">
        <v>56</v>
      </c>
      <c r="F1901" s="15">
        <v>-7500</v>
      </c>
      <c r="G1901" t="str">
        <f>_xlfn.XLOOKUP(tbl_GL[[#This Row],[Account_key]],tbl_COA[Account_key],tbl_COA[Class],"Not Found")</f>
        <v>Operating account</v>
      </c>
      <c r="H1901" t="str">
        <f>_xlfn.XLOOKUP(tbl_GL[[#This Row],[Account_key]],tbl_COA[Account_key],tbl_COA[SubClass],"Not Found")</f>
        <v>Operating Expenses</v>
      </c>
      <c r="I1901" t="str">
        <f>_xlfn.XLOOKUP(tbl_GL[[#This Row],[Account_key]],tbl_COA[Account_key],tbl_COA[SubClass2],"Not Found")</f>
        <v>Sales &amp; Distribution</v>
      </c>
      <c r="J1901" t="str">
        <f>_xlfn.XLOOKUP(tbl_GL[[#This Row],[Account_key]],tbl_COA[Account_key],tbl_COA[SubAccount],,0)</f>
        <v>Salaries</v>
      </c>
      <c r="K1901">
        <f>YEAR(tbl_GL[[#This Row],[Date]])</f>
        <v>2019</v>
      </c>
    </row>
    <row r="1902" spans="1:11" x14ac:dyDescent="0.35">
      <c r="A1902">
        <v>959.2</v>
      </c>
      <c r="B1902" s="24">
        <v>43646</v>
      </c>
      <c r="C1902">
        <v>1</v>
      </c>
      <c r="D1902">
        <v>10</v>
      </c>
      <c r="E1902" t="s">
        <v>56</v>
      </c>
      <c r="F1902" s="15">
        <v>-7500</v>
      </c>
      <c r="G1902" t="str">
        <f>_xlfn.XLOOKUP(tbl_GL[[#This Row],[Account_key]],tbl_COA[Account_key],tbl_COA[Class],"Not Found")</f>
        <v>Assets</v>
      </c>
      <c r="H1902" t="str">
        <f>_xlfn.XLOOKUP(tbl_GL[[#This Row],[Account_key]],tbl_COA[Account_key],tbl_COA[SubClass],"Not Found")</f>
        <v>Assets</v>
      </c>
      <c r="I1902" t="str">
        <f>_xlfn.XLOOKUP(tbl_GL[[#This Row],[Account_key]],tbl_COA[Account_key],tbl_COA[SubClass2],"Not Found")</f>
        <v>Current Assets</v>
      </c>
      <c r="J1902" t="str">
        <f>_xlfn.XLOOKUP(tbl_GL[[#This Row],[Account_key]],tbl_COA[Account_key],tbl_COA[SubAccount],,0)</f>
        <v>Cash at Bank</v>
      </c>
      <c r="K1902">
        <f>YEAR(tbl_GL[[#This Row],[Date]])</f>
        <v>2019</v>
      </c>
    </row>
    <row r="1903" spans="1:11" x14ac:dyDescent="0.35">
      <c r="A1903">
        <v>960.1</v>
      </c>
      <c r="B1903" s="24">
        <v>43646</v>
      </c>
      <c r="C1903">
        <v>1</v>
      </c>
      <c r="D1903">
        <v>380</v>
      </c>
      <c r="E1903" t="s">
        <v>101</v>
      </c>
      <c r="F1903" s="14">
        <v>-14000</v>
      </c>
      <c r="G1903" t="str">
        <f>_xlfn.XLOOKUP(tbl_GL[[#This Row],[Account_key]],tbl_COA[Account_key],tbl_COA[Class],"Not Found")</f>
        <v>Operating account</v>
      </c>
      <c r="H1903" t="str">
        <f>_xlfn.XLOOKUP(tbl_GL[[#This Row],[Account_key]],tbl_COA[Account_key],tbl_COA[SubClass],"Not Found")</f>
        <v>Depreciation &amp; Amortization</v>
      </c>
      <c r="I1903" t="str">
        <f>_xlfn.XLOOKUP(tbl_GL[[#This Row],[Account_key]],tbl_COA[Account_key],tbl_COA[SubClass2],"Not Found")</f>
        <v>Depreciation</v>
      </c>
      <c r="J1903" t="str">
        <f>_xlfn.XLOOKUP(tbl_GL[[#This Row],[Account_key]],tbl_COA[Account_key],tbl_COA[SubAccount],,0)</f>
        <v>Equipment</v>
      </c>
      <c r="K1903">
        <f>YEAR(tbl_GL[[#This Row],[Date]])</f>
        <v>2019</v>
      </c>
    </row>
    <row r="1904" spans="1:11" x14ac:dyDescent="0.35">
      <c r="A1904">
        <v>960.2</v>
      </c>
      <c r="B1904" s="24">
        <v>43646</v>
      </c>
      <c r="C1904">
        <v>1</v>
      </c>
      <c r="D1904">
        <v>90</v>
      </c>
      <c r="E1904" t="s">
        <v>101</v>
      </c>
      <c r="F1904" s="14">
        <v>-14000</v>
      </c>
      <c r="G1904" t="str">
        <f>_xlfn.XLOOKUP(tbl_GL[[#This Row],[Account_key]],tbl_COA[Account_key],tbl_COA[Class],"Not Found")</f>
        <v>Assets</v>
      </c>
      <c r="H1904" t="str">
        <f>_xlfn.XLOOKUP(tbl_GL[[#This Row],[Account_key]],tbl_COA[Account_key],tbl_COA[SubClass],"Not Found")</f>
        <v>Assets</v>
      </c>
      <c r="I1904" t="str">
        <f>_xlfn.XLOOKUP(tbl_GL[[#This Row],[Account_key]],tbl_COA[Account_key],tbl_COA[SubClass2],"Not Found")</f>
        <v>Non-Current Assets</v>
      </c>
      <c r="J1904" t="str">
        <f>_xlfn.XLOOKUP(tbl_GL[[#This Row],[Account_key]],tbl_COA[Account_key],tbl_COA[SubAccount],,0)</f>
        <v>Office Furniture &amp; Equipment</v>
      </c>
      <c r="K1904">
        <f>YEAR(tbl_GL[[#This Row],[Date]])</f>
        <v>2019</v>
      </c>
    </row>
    <row r="1905" spans="1:11" x14ac:dyDescent="0.35">
      <c r="A1905">
        <v>962.1</v>
      </c>
      <c r="B1905" s="24">
        <v>43646</v>
      </c>
      <c r="C1905">
        <v>1</v>
      </c>
      <c r="D1905">
        <v>30</v>
      </c>
      <c r="E1905" t="s">
        <v>80</v>
      </c>
      <c r="F1905" s="15">
        <v>-30372</v>
      </c>
      <c r="G1905" t="str">
        <f>_xlfn.XLOOKUP(tbl_GL[[#This Row],[Account_key]],tbl_COA[Account_key],tbl_COA[Class],"Not Found")</f>
        <v>Assets</v>
      </c>
      <c r="H1905" t="str">
        <f>_xlfn.XLOOKUP(tbl_GL[[#This Row],[Account_key]],tbl_COA[Account_key],tbl_COA[SubClass],"Not Found")</f>
        <v>Assets</v>
      </c>
      <c r="I1905" t="str">
        <f>_xlfn.XLOOKUP(tbl_GL[[#This Row],[Account_key]],tbl_COA[Account_key],tbl_COA[SubClass2],"Not Found")</f>
        <v>Current Assets</v>
      </c>
      <c r="J1905" t="str">
        <f>_xlfn.XLOOKUP(tbl_GL[[#This Row],[Account_key]],tbl_COA[Account_key],tbl_COA[SubAccount],,0)</f>
        <v>Trade Receivables</v>
      </c>
      <c r="K1905">
        <f>YEAR(tbl_GL[[#This Row],[Date]])</f>
        <v>2019</v>
      </c>
    </row>
    <row r="1906" spans="1:11" x14ac:dyDescent="0.35">
      <c r="A1906">
        <v>962.2</v>
      </c>
      <c r="B1906" s="24">
        <v>43646</v>
      </c>
      <c r="C1906">
        <v>1</v>
      </c>
      <c r="D1906">
        <v>10</v>
      </c>
      <c r="E1906" t="s">
        <v>80</v>
      </c>
      <c r="F1906" s="15">
        <v>30372</v>
      </c>
      <c r="G1906" t="str">
        <f>_xlfn.XLOOKUP(tbl_GL[[#This Row],[Account_key]],tbl_COA[Account_key],tbl_COA[Class],"Not Found")</f>
        <v>Assets</v>
      </c>
      <c r="H1906" t="str">
        <f>_xlfn.XLOOKUP(tbl_GL[[#This Row],[Account_key]],tbl_COA[Account_key],tbl_COA[SubClass],"Not Found")</f>
        <v>Assets</v>
      </c>
      <c r="I1906" t="str">
        <f>_xlfn.XLOOKUP(tbl_GL[[#This Row],[Account_key]],tbl_COA[Account_key],tbl_COA[SubClass2],"Not Found")</f>
        <v>Current Assets</v>
      </c>
      <c r="J1906" t="str">
        <f>_xlfn.XLOOKUP(tbl_GL[[#This Row],[Account_key]],tbl_COA[Account_key],tbl_COA[SubAccount],,0)</f>
        <v>Cash at Bank</v>
      </c>
      <c r="K1906">
        <f>YEAR(tbl_GL[[#This Row],[Date]])</f>
        <v>2019</v>
      </c>
    </row>
    <row r="1907" spans="1:11" x14ac:dyDescent="0.35">
      <c r="A1907">
        <v>963.1</v>
      </c>
      <c r="B1907" s="24">
        <v>43646</v>
      </c>
      <c r="C1907">
        <v>1</v>
      </c>
      <c r="D1907">
        <v>122</v>
      </c>
      <c r="E1907" t="s">
        <v>145</v>
      </c>
      <c r="F1907" s="15">
        <v>-41272</v>
      </c>
      <c r="G1907" t="str">
        <f>_xlfn.XLOOKUP(tbl_GL[[#This Row],[Account_key]],tbl_COA[Account_key],tbl_COA[Class],"Not Found")</f>
        <v>Liabilities and Owners Equity</v>
      </c>
      <c r="H1907" t="str">
        <f>_xlfn.XLOOKUP(tbl_GL[[#This Row],[Account_key]],tbl_COA[Account_key],tbl_COA[SubClass],"Not Found")</f>
        <v>Liabilities</v>
      </c>
      <c r="I1907" t="str">
        <f>_xlfn.XLOOKUP(tbl_GL[[#This Row],[Account_key]],tbl_COA[Account_key],tbl_COA[SubClass2],"Not Found")</f>
        <v>Current Liabilities</v>
      </c>
      <c r="J1907" t="str">
        <f>_xlfn.XLOOKUP(tbl_GL[[#This Row],[Account_key]],tbl_COA[Account_key],tbl_COA[SubAccount],,0)</f>
        <v>Tax payable</v>
      </c>
      <c r="K1907">
        <f>YEAR(tbl_GL[[#This Row],[Date]])</f>
        <v>2019</v>
      </c>
    </row>
    <row r="1908" spans="1:11" x14ac:dyDescent="0.35">
      <c r="A1908">
        <v>963.2</v>
      </c>
      <c r="B1908" s="24">
        <v>43646</v>
      </c>
      <c r="C1908">
        <v>1</v>
      </c>
      <c r="D1908">
        <v>10</v>
      </c>
      <c r="E1908" t="s">
        <v>145</v>
      </c>
      <c r="F1908" s="15">
        <v>-41272</v>
      </c>
      <c r="G1908" t="str">
        <f>_xlfn.XLOOKUP(tbl_GL[[#This Row],[Account_key]],tbl_COA[Account_key],tbl_COA[Class],"Not Found")</f>
        <v>Assets</v>
      </c>
      <c r="H1908" t="str">
        <f>_xlfn.XLOOKUP(tbl_GL[[#This Row],[Account_key]],tbl_COA[Account_key],tbl_COA[SubClass],"Not Found")</f>
        <v>Assets</v>
      </c>
      <c r="I1908" t="str">
        <f>_xlfn.XLOOKUP(tbl_GL[[#This Row],[Account_key]],tbl_COA[Account_key],tbl_COA[SubClass2],"Not Found")</f>
        <v>Current Assets</v>
      </c>
      <c r="J1908" t="str">
        <f>_xlfn.XLOOKUP(tbl_GL[[#This Row],[Account_key]],tbl_COA[Account_key],tbl_COA[SubAccount],,0)</f>
        <v>Cash at Bank</v>
      </c>
      <c r="K1908">
        <f>YEAR(tbl_GL[[#This Row],[Date]])</f>
        <v>2019</v>
      </c>
    </row>
    <row r="1909" spans="1:11" x14ac:dyDescent="0.35">
      <c r="A1909">
        <v>964.1</v>
      </c>
      <c r="B1909" s="24">
        <v>43647</v>
      </c>
      <c r="C1909">
        <v>1</v>
      </c>
      <c r="D1909">
        <v>10</v>
      </c>
      <c r="E1909" t="s">
        <v>98</v>
      </c>
      <c r="F1909" s="15">
        <v>-4330</v>
      </c>
      <c r="G1909" t="str">
        <f>_xlfn.XLOOKUP(tbl_GL[[#This Row],[Account_key]],tbl_COA[Account_key],tbl_COA[Class],"Not Found")</f>
        <v>Assets</v>
      </c>
      <c r="H1909" t="str">
        <f>_xlfn.XLOOKUP(tbl_GL[[#This Row],[Account_key]],tbl_COA[Account_key],tbl_COA[SubClass],"Not Found")</f>
        <v>Assets</v>
      </c>
      <c r="I1909" t="str">
        <f>_xlfn.XLOOKUP(tbl_GL[[#This Row],[Account_key]],tbl_COA[Account_key],tbl_COA[SubClass2],"Not Found")</f>
        <v>Current Assets</v>
      </c>
      <c r="J1909" t="str">
        <f>_xlfn.XLOOKUP(tbl_GL[[#This Row],[Account_key]],tbl_COA[Account_key],tbl_COA[SubAccount],,0)</f>
        <v>Cash at Bank</v>
      </c>
      <c r="K1909">
        <f>YEAR(tbl_GL[[#This Row],[Date]])</f>
        <v>2019</v>
      </c>
    </row>
    <row r="1910" spans="1:11" x14ac:dyDescent="0.35">
      <c r="A1910">
        <v>964.2</v>
      </c>
      <c r="B1910" s="24">
        <v>43647</v>
      </c>
      <c r="C1910">
        <v>1</v>
      </c>
      <c r="D1910">
        <v>120</v>
      </c>
      <c r="E1910" t="s">
        <v>98</v>
      </c>
      <c r="F1910" s="15">
        <v>-4330</v>
      </c>
      <c r="G1910" t="str">
        <f>_xlfn.XLOOKUP(tbl_GL[[#This Row],[Account_key]],tbl_COA[Account_key],tbl_COA[Class],"Not Found")</f>
        <v>Liabilities and Owners Equity</v>
      </c>
      <c r="H1910" t="str">
        <f>_xlfn.XLOOKUP(tbl_GL[[#This Row],[Account_key]],tbl_COA[Account_key],tbl_COA[SubClass],"Not Found")</f>
        <v>Liabilities</v>
      </c>
      <c r="I1910" t="str">
        <f>_xlfn.XLOOKUP(tbl_GL[[#This Row],[Account_key]],tbl_COA[Account_key],tbl_COA[SubClass2],"Not Found")</f>
        <v>Current Liabilities</v>
      </c>
      <c r="J1910" t="str">
        <f>_xlfn.XLOOKUP(tbl_GL[[#This Row],[Account_key]],tbl_COA[Account_key],tbl_COA[SubAccount],,0)</f>
        <v>Accrued Expenses</v>
      </c>
      <c r="K1910">
        <f>YEAR(tbl_GL[[#This Row],[Date]])</f>
        <v>2019</v>
      </c>
    </row>
    <row r="1911" spans="1:11" x14ac:dyDescent="0.35">
      <c r="A1911">
        <v>965.1</v>
      </c>
      <c r="B1911" s="24">
        <v>43647</v>
      </c>
      <c r="C1911">
        <v>1</v>
      </c>
      <c r="D1911">
        <v>20</v>
      </c>
      <c r="E1911" t="s">
        <v>124</v>
      </c>
      <c r="F1911" s="15">
        <v>50000</v>
      </c>
      <c r="G1911" t="str">
        <f>_xlfn.XLOOKUP(tbl_GL[[#This Row],[Account_key]],tbl_COA[Account_key],tbl_COA[Class],"Not Found")</f>
        <v>Assets</v>
      </c>
      <c r="H1911" t="str">
        <f>_xlfn.XLOOKUP(tbl_GL[[#This Row],[Account_key]],tbl_COA[Account_key],tbl_COA[SubClass],"Not Found")</f>
        <v>Assets</v>
      </c>
      <c r="I1911" t="str">
        <f>_xlfn.XLOOKUP(tbl_GL[[#This Row],[Account_key]],tbl_COA[Account_key],tbl_COA[SubClass2],"Not Found")</f>
        <v>Current Assets</v>
      </c>
      <c r="J1911" t="str">
        <f>_xlfn.XLOOKUP(tbl_GL[[#This Row],[Account_key]],tbl_COA[Account_key],tbl_COA[SubAccount],,0)</f>
        <v>Cash in hand</v>
      </c>
      <c r="K1911">
        <f>YEAR(tbl_GL[[#This Row],[Date]])</f>
        <v>2019</v>
      </c>
    </row>
    <row r="1912" spans="1:11" x14ac:dyDescent="0.35">
      <c r="A1912">
        <v>965.2</v>
      </c>
      <c r="B1912" s="24">
        <v>43647</v>
      </c>
      <c r="C1912">
        <v>1</v>
      </c>
      <c r="D1912">
        <v>10</v>
      </c>
      <c r="E1912" t="s">
        <v>124</v>
      </c>
      <c r="F1912" s="15">
        <v>-50000</v>
      </c>
      <c r="G1912" t="str">
        <f>_xlfn.XLOOKUP(tbl_GL[[#This Row],[Account_key]],tbl_COA[Account_key],tbl_COA[Class],"Not Found")</f>
        <v>Assets</v>
      </c>
      <c r="H1912" t="str">
        <f>_xlfn.XLOOKUP(tbl_GL[[#This Row],[Account_key]],tbl_COA[Account_key],tbl_COA[SubClass],"Not Found")</f>
        <v>Assets</v>
      </c>
      <c r="I1912" t="str">
        <f>_xlfn.XLOOKUP(tbl_GL[[#This Row],[Account_key]],tbl_COA[Account_key],tbl_COA[SubClass2],"Not Found")</f>
        <v>Current Assets</v>
      </c>
      <c r="J1912" t="str">
        <f>_xlfn.XLOOKUP(tbl_GL[[#This Row],[Account_key]],tbl_COA[Account_key],tbl_COA[SubAccount],,0)</f>
        <v>Cash at Bank</v>
      </c>
      <c r="K1912">
        <f>YEAR(tbl_GL[[#This Row],[Date]])</f>
        <v>2019</v>
      </c>
    </row>
    <row r="1913" spans="1:11" x14ac:dyDescent="0.35">
      <c r="A1913">
        <v>966.1</v>
      </c>
      <c r="B1913" s="24">
        <v>43647</v>
      </c>
      <c r="C1913">
        <v>1</v>
      </c>
      <c r="D1913">
        <v>60</v>
      </c>
      <c r="E1913" t="s">
        <v>84</v>
      </c>
      <c r="F1913" s="15">
        <v>63000</v>
      </c>
      <c r="G1913" t="str">
        <f>_xlfn.XLOOKUP(tbl_GL[[#This Row],[Account_key]],tbl_COA[Account_key],tbl_COA[Class],"Not Found")</f>
        <v>Assets</v>
      </c>
      <c r="H1913" t="str">
        <f>_xlfn.XLOOKUP(tbl_GL[[#This Row],[Account_key]],tbl_COA[Account_key],tbl_COA[SubClass],"Not Found")</f>
        <v>Assets</v>
      </c>
      <c r="I1913" t="str">
        <f>_xlfn.XLOOKUP(tbl_GL[[#This Row],[Account_key]],tbl_COA[Account_key],tbl_COA[SubClass2],"Not Found")</f>
        <v>Current Assets</v>
      </c>
      <c r="J1913" t="str">
        <f>_xlfn.XLOOKUP(tbl_GL[[#This Row],[Account_key]],tbl_COA[Account_key],tbl_COA[SubAccount],,0)</f>
        <v>Inventory</v>
      </c>
      <c r="K1913">
        <f>YEAR(tbl_GL[[#This Row],[Date]])</f>
        <v>2019</v>
      </c>
    </row>
    <row r="1914" spans="1:11" x14ac:dyDescent="0.35">
      <c r="A1914">
        <v>966.2</v>
      </c>
      <c r="B1914" s="24">
        <v>43647</v>
      </c>
      <c r="C1914">
        <v>1</v>
      </c>
      <c r="D1914">
        <v>110</v>
      </c>
      <c r="E1914" t="s">
        <v>84</v>
      </c>
      <c r="F1914" s="15">
        <v>63000</v>
      </c>
      <c r="G1914" t="str">
        <f>_xlfn.XLOOKUP(tbl_GL[[#This Row],[Account_key]],tbl_COA[Account_key],tbl_COA[Class],"Not Found")</f>
        <v>Liabilities and Owners Equity</v>
      </c>
      <c r="H1914" t="str">
        <f>_xlfn.XLOOKUP(tbl_GL[[#This Row],[Account_key]],tbl_COA[Account_key],tbl_COA[SubClass],"Not Found")</f>
        <v>Liabilities</v>
      </c>
      <c r="I1914" t="str">
        <f>_xlfn.XLOOKUP(tbl_GL[[#This Row],[Account_key]],tbl_COA[Account_key],tbl_COA[SubClass2],"Not Found")</f>
        <v>Current Liabilities</v>
      </c>
      <c r="J1914" t="str">
        <f>_xlfn.XLOOKUP(tbl_GL[[#This Row],[Account_key]],tbl_COA[Account_key],tbl_COA[SubAccount],,0)</f>
        <v>Trade Payables</v>
      </c>
      <c r="K1914">
        <f>YEAR(tbl_GL[[#This Row],[Date]])</f>
        <v>2019</v>
      </c>
    </row>
    <row r="1915" spans="1:11" x14ac:dyDescent="0.35">
      <c r="A1915">
        <v>967.1</v>
      </c>
      <c r="B1915" s="24">
        <v>43648</v>
      </c>
      <c r="C1915">
        <v>1</v>
      </c>
      <c r="D1915">
        <v>230</v>
      </c>
      <c r="E1915" t="s">
        <v>4</v>
      </c>
      <c r="F1915" s="14">
        <v>-2381</v>
      </c>
      <c r="G1915" t="str">
        <f>_xlfn.XLOOKUP(tbl_GL[[#This Row],[Account_key]],tbl_COA[Account_key],tbl_COA[Class],"Not Found")</f>
        <v>Trading account</v>
      </c>
      <c r="H1915" t="str">
        <f>_xlfn.XLOOKUP(tbl_GL[[#This Row],[Account_key]],tbl_COA[Account_key],tbl_COA[SubClass],"Not Found")</f>
        <v>Cost of Sales</v>
      </c>
      <c r="I1915" t="str">
        <f>_xlfn.XLOOKUP(tbl_GL[[#This Row],[Account_key]],tbl_COA[Account_key],tbl_COA[SubClass2],"Not Found")</f>
        <v>Cost of Sales</v>
      </c>
      <c r="J1915" t="str">
        <f>_xlfn.XLOOKUP(tbl_GL[[#This Row],[Account_key]],tbl_COA[Account_key],tbl_COA[SubAccount],,0)</f>
        <v>Cost of Sales</v>
      </c>
      <c r="K1915">
        <f>YEAR(tbl_GL[[#This Row],[Date]])</f>
        <v>2019</v>
      </c>
    </row>
    <row r="1916" spans="1:11" x14ac:dyDescent="0.35">
      <c r="A1916">
        <v>967.2</v>
      </c>
      <c r="B1916" s="24">
        <v>43648</v>
      </c>
      <c r="C1916">
        <v>1</v>
      </c>
      <c r="D1916">
        <v>60</v>
      </c>
      <c r="E1916" t="s">
        <v>4</v>
      </c>
      <c r="F1916" s="15">
        <v>-2381</v>
      </c>
      <c r="G1916" t="str">
        <f>_xlfn.XLOOKUP(tbl_GL[[#This Row],[Account_key]],tbl_COA[Account_key],tbl_COA[Class],"Not Found")</f>
        <v>Assets</v>
      </c>
      <c r="H1916" t="str">
        <f>_xlfn.XLOOKUP(tbl_GL[[#This Row],[Account_key]],tbl_COA[Account_key],tbl_COA[SubClass],"Not Found")</f>
        <v>Assets</v>
      </c>
      <c r="I1916" t="str">
        <f>_xlfn.XLOOKUP(tbl_GL[[#This Row],[Account_key]],tbl_COA[Account_key],tbl_COA[SubClass2],"Not Found")</f>
        <v>Current Assets</v>
      </c>
      <c r="J1916" t="str">
        <f>_xlfn.XLOOKUP(tbl_GL[[#This Row],[Account_key]],tbl_COA[Account_key],tbl_COA[SubAccount],,0)</f>
        <v>Inventory</v>
      </c>
      <c r="K1916">
        <f>YEAR(tbl_GL[[#This Row],[Date]])</f>
        <v>2019</v>
      </c>
    </row>
    <row r="1917" spans="1:11" x14ac:dyDescent="0.35">
      <c r="A1917">
        <v>968.1</v>
      </c>
      <c r="B1917" s="24">
        <v>43648</v>
      </c>
      <c r="C1917">
        <v>1</v>
      </c>
      <c r="D1917">
        <v>210</v>
      </c>
      <c r="E1917" t="s">
        <v>7</v>
      </c>
      <c r="F1917" s="15">
        <v>8192</v>
      </c>
      <c r="G1917" t="str">
        <f>_xlfn.XLOOKUP(tbl_GL[[#This Row],[Account_key]],tbl_COA[Account_key],tbl_COA[Class],"Not Found")</f>
        <v>Trading account</v>
      </c>
      <c r="H1917" t="str">
        <f>_xlfn.XLOOKUP(tbl_GL[[#This Row],[Account_key]],tbl_COA[Account_key],tbl_COA[SubClass],"Not Found")</f>
        <v>Sales</v>
      </c>
      <c r="I1917" t="str">
        <f>_xlfn.XLOOKUP(tbl_GL[[#This Row],[Account_key]],tbl_COA[Account_key],tbl_COA[SubClass2],"Not Found")</f>
        <v>Sales</v>
      </c>
      <c r="J1917" t="str">
        <f>_xlfn.XLOOKUP(tbl_GL[[#This Row],[Account_key]],tbl_COA[Account_key],tbl_COA[SubAccount],,0)</f>
        <v>Sales</v>
      </c>
      <c r="K1917">
        <f>YEAR(tbl_GL[[#This Row],[Date]])</f>
        <v>2019</v>
      </c>
    </row>
    <row r="1918" spans="1:11" x14ac:dyDescent="0.35">
      <c r="A1918">
        <v>968.2</v>
      </c>
      <c r="B1918" s="24">
        <v>43648</v>
      </c>
      <c r="C1918">
        <v>1</v>
      </c>
      <c r="D1918">
        <v>10</v>
      </c>
      <c r="E1918" t="s">
        <v>7</v>
      </c>
      <c r="F1918" s="15">
        <v>8192</v>
      </c>
      <c r="G1918" t="str">
        <f>_xlfn.XLOOKUP(tbl_GL[[#This Row],[Account_key]],tbl_COA[Account_key],tbl_COA[Class],"Not Found")</f>
        <v>Assets</v>
      </c>
      <c r="H1918" t="str">
        <f>_xlfn.XLOOKUP(tbl_GL[[#This Row],[Account_key]],tbl_COA[Account_key],tbl_COA[SubClass],"Not Found")</f>
        <v>Assets</v>
      </c>
      <c r="I1918" t="str">
        <f>_xlfn.XLOOKUP(tbl_GL[[#This Row],[Account_key]],tbl_COA[Account_key],tbl_COA[SubClass2],"Not Found")</f>
        <v>Current Assets</v>
      </c>
      <c r="J1918" t="str">
        <f>_xlfn.XLOOKUP(tbl_GL[[#This Row],[Account_key]],tbl_COA[Account_key],tbl_COA[SubAccount],,0)</f>
        <v>Cash at Bank</v>
      </c>
      <c r="K1918">
        <f>YEAR(tbl_GL[[#This Row],[Date]])</f>
        <v>2019</v>
      </c>
    </row>
    <row r="1919" spans="1:11" x14ac:dyDescent="0.35">
      <c r="A1919">
        <v>969.1</v>
      </c>
      <c r="B1919" s="24">
        <v>43648</v>
      </c>
      <c r="C1919">
        <v>1</v>
      </c>
      <c r="D1919">
        <v>230</v>
      </c>
      <c r="E1919" t="s">
        <v>4</v>
      </c>
      <c r="F1919" s="14">
        <v>-9188</v>
      </c>
      <c r="G1919" t="str">
        <f>_xlfn.XLOOKUP(tbl_GL[[#This Row],[Account_key]],tbl_COA[Account_key],tbl_COA[Class],"Not Found")</f>
        <v>Trading account</v>
      </c>
      <c r="H1919" t="str">
        <f>_xlfn.XLOOKUP(tbl_GL[[#This Row],[Account_key]],tbl_COA[Account_key],tbl_COA[SubClass],"Not Found")</f>
        <v>Cost of Sales</v>
      </c>
      <c r="I1919" t="str">
        <f>_xlfn.XLOOKUP(tbl_GL[[#This Row],[Account_key]],tbl_COA[Account_key],tbl_COA[SubClass2],"Not Found")</f>
        <v>Cost of Sales</v>
      </c>
      <c r="J1919" t="str">
        <f>_xlfn.XLOOKUP(tbl_GL[[#This Row],[Account_key]],tbl_COA[Account_key],tbl_COA[SubAccount],,0)</f>
        <v>Cost of Sales</v>
      </c>
      <c r="K1919">
        <f>YEAR(tbl_GL[[#This Row],[Date]])</f>
        <v>2019</v>
      </c>
    </row>
    <row r="1920" spans="1:11" x14ac:dyDescent="0.35">
      <c r="A1920">
        <v>969.2</v>
      </c>
      <c r="B1920" s="24">
        <v>43648</v>
      </c>
      <c r="C1920">
        <v>1</v>
      </c>
      <c r="D1920">
        <v>60</v>
      </c>
      <c r="E1920" t="s">
        <v>4</v>
      </c>
      <c r="F1920" s="15">
        <v>-9188</v>
      </c>
      <c r="G1920" t="str">
        <f>_xlfn.XLOOKUP(tbl_GL[[#This Row],[Account_key]],tbl_COA[Account_key],tbl_COA[Class],"Not Found")</f>
        <v>Assets</v>
      </c>
      <c r="H1920" t="str">
        <f>_xlfn.XLOOKUP(tbl_GL[[#This Row],[Account_key]],tbl_COA[Account_key],tbl_COA[SubClass],"Not Found")</f>
        <v>Assets</v>
      </c>
      <c r="I1920" t="str">
        <f>_xlfn.XLOOKUP(tbl_GL[[#This Row],[Account_key]],tbl_COA[Account_key],tbl_COA[SubClass2],"Not Found")</f>
        <v>Current Assets</v>
      </c>
      <c r="J1920" t="str">
        <f>_xlfn.XLOOKUP(tbl_GL[[#This Row],[Account_key]],tbl_COA[Account_key],tbl_COA[SubAccount],,0)</f>
        <v>Inventory</v>
      </c>
      <c r="K1920">
        <f>YEAR(tbl_GL[[#This Row],[Date]])</f>
        <v>2019</v>
      </c>
    </row>
    <row r="1921" spans="1:11" x14ac:dyDescent="0.35">
      <c r="A1921">
        <v>970.1</v>
      </c>
      <c r="B1921" s="24">
        <v>43648</v>
      </c>
      <c r="C1921">
        <v>1</v>
      </c>
      <c r="D1921">
        <v>210</v>
      </c>
      <c r="E1921" t="s">
        <v>8</v>
      </c>
      <c r="F1921" s="15">
        <v>33594</v>
      </c>
      <c r="G1921" t="str">
        <f>_xlfn.XLOOKUP(tbl_GL[[#This Row],[Account_key]],tbl_COA[Account_key],tbl_COA[Class],"Not Found")</f>
        <v>Trading account</v>
      </c>
      <c r="H1921" t="str">
        <f>_xlfn.XLOOKUP(tbl_GL[[#This Row],[Account_key]],tbl_COA[Account_key],tbl_COA[SubClass],"Not Found")</f>
        <v>Sales</v>
      </c>
      <c r="I1921" t="str">
        <f>_xlfn.XLOOKUP(tbl_GL[[#This Row],[Account_key]],tbl_COA[Account_key],tbl_COA[SubClass2],"Not Found")</f>
        <v>Sales</v>
      </c>
      <c r="J1921" t="str">
        <f>_xlfn.XLOOKUP(tbl_GL[[#This Row],[Account_key]],tbl_COA[Account_key],tbl_COA[SubAccount],,0)</f>
        <v>Sales</v>
      </c>
      <c r="K1921">
        <f>YEAR(tbl_GL[[#This Row],[Date]])</f>
        <v>2019</v>
      </c>
    </row>
    <row r="1922" spans="1:11" x14ac:dyDescent="0.35">
      <c r="A1922">
        <v>970.2</v>
      </c>
      <c r="B1922" s="24">
        <v>43648</v>
      </c>
      <c r="C1922">
        <v>1</v>
      </c>
      <c r="D1922">
        <v>30</v>
      </c>
      <c r="E1922" t="s">
        <v>8</v>
      </c>
      <c r="F1922" s="15">
        <v>33594</v>
      </c>
      <c r="G1922" t="str">
        <f>_xlfn.XLOOKUP(tbl_GL[[#This Row],[Account_key]],tbl_COA[Account_key],tbl_COA[Class],"Not Found")</f>
        <v>Assets</v>
      </c>
      <c r="H1922" t="str">
        <f>_xlfn.XLOOKUP(tbl_GL[[#This Row],[Account_key]],tbl_COA[Account_key],tbl_COA[SubClass],"Not Found")</f>
        <v>Assets</v>
      </c>
      <c r="I1922" t="str">
        <f>_xlfn.XLOOKUP(tbl_GL[[#This Row],[Account_key]],tbl_COA[Account_key],tbl_COA[SubClass2],"Not Found")</f>
        <v>Current Assets</v>
      </c>
      <c r="J1922" t="str">
        <f>_xlfn.XLOOKUP(tbl_GL[[#This Row],[Account_key]],tbl_COA[Account_key],tbl_COA[SubAccount],,0)</f>
        <v>Trade Receivables</v>
      </c>
      <c r="K1922">
        <f>YEAR(tbl_GL[[#This Row],[Date]])</f>
        <v>2019</v>
      </c>
    </row>
    <row r="1923" spans="1:11" x14ac:dyDescent="0.35">
      <c r="A1923">
        <v>971.1</v>
      </c>
      <c r="B1923" s="24">
        <v>43649</v>
      </c>
      <c r="C1923">
        <v>1</v>
      </c>
      <c r="D1923">
        <v>10</v>
      </c>
      <c r="E1923" t="s">
        <v>98</v>
      </c>
      <c r="F1923" s="15">
        <v>-4372</v>
      </c>
      <c r="G1923" t="str">
        <f>_xlfn.XLOOKUP(tbl_GL[[#This Row],[Account_key]],tbl_COA[Account_key],tbl_COA[Class],"Not Found")</f>
        <v>Assets</v>
      </c>
      <c r="H1923" t="str">
        <f>_xlfn.XLOOKUP(tbl_GL[[#This Row],[Account_key]],tbl_COA[Account_key],tbl_COA[SubClass],"Not Found")</f>
        <v>Assets</v>
      </c>
      <c r="I1923" t="str">
        <f>_xlfn.XLOOKUP(tbl_GL[[#This Row],[Account_key]],tbl_COA[Account_key],tbl_COA[SubClass2],"Not Found")</f>
        <v>Current Assets</v>
      </c>
      <c r="J1923" t="str">
        <f>_xlfn.XLOOKUP(tbl_GL[[#This Row],[Account_key]],tbl_COA[Account_key],tbl_COA[SubAccount],,0)</f>
        <v>Cash at Bank</v>
      </c>
      <c r="K1923">
        <f>YEAR(tbl_GL[[#This Row],[Date]])</f>
        <v>2019</v>
      </c>
    </row>
    <row r="1924" spans="1:11" x14ac:dyDescent="0.35">
      <c r="A1924">
        <v>971.2</v>
      </c>
      <c r="B1924" s="24">
        <v>43649</v>
      </c>
      <c r="C1924">
        <v>1</v>
      </c>
      <c r="D1924">
        <v>120</v>
      </c>
      <c r="E1924" t="s">
        <v>98</v>
      </c>
      <c r="F1924" s="15">
        <v>-4372</v>
      </c>
      <c r="G1924" t="str">
        <f>_xlfn.XLOOKUP(tbl_GL[[#This Row],[Account_key]],tbl_COA[Account_key],tbl_COA[Class],"Not Found")</f>
        <v>Liabilities and Owners Equity</v>
      </c>
      <c r="H1924" t="str">
        <f>_xlfn.XLOOKUP(tbl_GL[[#This Row],[Account_key]],tbl_COA[Account_key],tbl_COA[SubClass],"Not Found")</f>
        <v>Liabilities</v>
      </c>
      <c r="I1924" t="str">
        <f>_xlfn.XLOOKUP(tbl_GL[[#This Row],[Account_key]],tbl_COA[Account_key],tbl_COA[SubClass2],"Not Found")</f>
        <v>Current Liabilities</v>
      </c>
      <c r="J1924" t="str">
        <f>_xlfn.XLOOKUP(tbl_GL[[#This Row],[Account_key]],tbl_COA[Account_key],tbl_COA[SubAccount],,0)</f>
        <v>Accrued Expenses</v>
      </c>
      <c r="K1924">
        <f>YEAR(tbl_GL[[#This Row],[Date]])</f>
        <v>2019</v>
      </c>
    </row>
    <row r="1925" spans="1:11" x14ac:dyDescent="0.35">
      <c r="A1925">
        <v>972.1</v>
      </c>
      <c r="B1925" s="24">
        <v>43650</v>
      </c>
      <c r="C1925">
        <v>1</v>
      </c>
      <c r="D1925">
        <v>260</v>
      </c>
      <c r="E1925" t="s">
        <v>83</v>
      </c>
      <c r="F1925" s="15">
        <v>1264</v>
      </c>
      <c r="G1925" t="str">
        <f>_xlfn.XLOOKUP(tbl_GL[[#This Row],[Account_key]],tbl_COA[Account_key],tbl_COA[Class],"Not Found")</f>
        <v>Operating account</v>
      </c>
      <c r="H1925" t="str">
        <f>_xlfn.XLOOKUP(tbl_GL[[#This Row],[Account_key]],tbl_COA[Account_key],tbl_COA[SubClass],"Not Found")</f>
        <v>Operating Expenses</v>
      </c>
      <c r="I1925" t="str">
        <f>_xlfn.XLOOKUP(tbl_GL[[#This Row],[Account_key]],tbl_COA[Account_key],tbl_COA[SubClass2],"Not Found")</f>
        <v>Marketing</v>
      </c>
      <c r="J1925" t="str">
        <f>_xlfn.XLOOKUP(tbl_GL[[#This Row],[Account_key]],tbl_COA[Account_key],tbl_COA[SubAccount],,0)</f>
        <v>Commissions</v>
      </c>
      <c r="K1925">
        <f>YEAR(tbl_GL[[#This Row],[Date]])</f>
        <v>2019</v>
      </c>
    </row>
    <row r="1926" spans="1:11" x14ac:dyDescent="0.35">
      <c r="A1926">
        <v>972.2</v>
      </c>
      <c r="B1926" s="24">
        <v>43650</v>
      </c>
      <c r="C1926">
        <v>1</v>
      </c>
      <c r="D1926">
        <v>20</v>
      </c>
      <c r="E1926" t="s">
        <v>83</v>
      </c>
      <c r="F1926" s="15">
        <v>1264</v>
      </c>
      <c r="G1926" t="str">
        <f>_xlfn.XLOOKUP(tbl_GL[[#This Row],[Account_key]],tbl_COA[Account_key],tbl_COA[Class],"Not Found")</f>
        <v>Assets</v>
      </c>
      <c r="H1926" t="str">
        <f>_xlfn.XLOOKUP(tbl_GL[[#This Row],[Account_key]],tbl_COA[Account_key],tbl_COA[SubClass],"Not Found")</f>
        <v>Assets</v>
      </c>
      <c r="I1926" t="str">
        <f>_xlfn.XLOOKUP(tbl_GL[[#This Row],[Account_key]],tbl_COA[Account_key],tbl_COA[SubClass2],"Not Found")</f>
        <v>Current Assets</v>
      </c>
      <c r="J1926" t="str">
        <f>_xlfn.XLOOKUP(tbl_GL[[#This Row],[Account_key]],tbl_COA[Account_key],tbl_COA[SubAccount],,0)</f>
        <v>Cash in hand</v>
      </c>
      <c r="K1926">
        <f>YEAR(tbl_GL[[#This Row],[Date]])</f>
        <v>2019</v>
      </c>
    </row>
    <row r="1927" spans="1:11" x14ac:dyDescent="0.35">
      <c r="A1927">
        <v>973.1</v>
      </c>
      <c r="B1927" s="24">
        <v>43650</v>
      </c>
      <c r="C1927">
        <v>1</v>
      </c>
      <c r="D1927">
        <v>10</v>
      </c>
      <c r="E1927" t="s">
        <v>84</v>
      </c>
      <c r="F1927" s="15">
        <v>-36000</v>
      </c>
      <c r="G1927" t="str">
        <f>_xlfn.XLOOKUP(tbl_GL[[#This Row],[Account_key]],tbl_COA[Account_key],tbl_COA[Class],"Not Found")</f>
        <v>Assets</v>
      </c>
      <c r="H1927" t="str">
        <f>_xlfn.XLOOKUP(tbl_GL[[#This Row],[Account_key]],tbl_COA[Account_key],tbl_COA[SubClass],"Not Found")</f>
        <v>Assets</v>
      </c>
      <c r="I1927" t="str">
        <f>_xlfn.XLOOKUP(tbl_GL[[#This Row],[Account_key]],tbl_COA[Account_key],tbl_COA[SubClass2],"Not Found")</f>
        <v>Current Assets</v>
      </c>
      <c r="J1927" t="str">
        <f>_xlfn.XLOOKUP(tbl_GL[[#This Row],[Account_key]],tbl_COA[Account_key],tbl_COA[SubAccount],,0)</f>
        <v>Cash at Bank</v>
      </c>
      <c r="K1927">
        <f>YEAR(tbl_GL[[#This Row],[Date]])</f>
        <v>2019</v>
      </c>
    </row>
    <row r="1928" spans="1:11" x14ac:dyDescent="0.35">
      <c r="A1928">
        <v>973.2</v>
      </c>
      <c r="B1928" s="24">
        <v>43650</v>
      </c>
      <c r="C1928">
        <v>1</v>
      </c>
      <c r="D1928">
        <v>110</v>
      </c>
      <c r="E1928" t="s">
        <v>84</v>
      </c>
      <c r="F1928" s="15">
        <v>-36000</v>
      </c>
      <c r="G1928" t="str">
        <f>_xlfn.XLOOKUP(tbl_GL[[#This Row],[Account_key]],tbl_COA[Account_key],tbl_COA[Class],"Not Found")</f>
        <v>Liabilities and Owners Equity</v>
      </c>
      <c r="H1928" t="str">
        <f>_xlfn.XLOOKUP(tbl_GL[[#This Row],[Account_key]],tbl_COA[Account_key],tbl_COA[SubClass],"Not Found")</f>
        <v>Liabilities</v>
      </c>
      <c r="I1928" t="str">
        <f>_xlfn.XLOOKUP(tbl_GL[[#This Row],[Account_key]],tbl_COA[Account_key],tbl_COA[SubClass2],"Not Found")</f>
        <v>Current Liabilities</v>
      </c>
      <c r="J1928" t="str">
        <f>_xlfn.XLOOKUP(tbl_GL[[#This Row],[Account_key]],tbl_COA[Account_key],tbl_COA[SubAccount],,0)</f>
        <v>Trade Payables</v>
      </c>
      <c r="K1928">
        <f>YEAR(tbl_GL[[#This Row],[Date]])</f>
        <v>2019</v>
      </c>
    </row>
    <row r="1929" spans="1:11" x14ac:dyDescent="0.35">
      <c r="A1929">
        <v>974.1</v>
      </c>
      <c r="B1929" s="24">
        <v>43651</v>
      </c>
      <c r="C1929">
        <v>1</v>
      </c>
      <c r="D1929">
        <v>290</v>
      </c>
      <c r="E1929" t="s">
        <v>97</v>
      </c>
      <c r="F1929" s="15">
        <v>-4375</v>
      </c>
      <c r="G1929" t="str">
        <f>_xlfn.XLOOKUP(tbl_GL[[#This Row],[Account_key]],tbl_COA[Account_key],tbl_COA[Class],"Not Found")</f>
        <v>Operating account</v>
      </c>
      <c r="H1929" t="str">
        <f>_xlfn.XLOOKUP(tbl_GL[[#This Row],[Account_key]],tbl_COA[Account_key],tbl_COA[SubClass],"Not Found")</f>
        <v>Operating Expenses</v>
      </c>
      <c r="I1929" t="str">
        <f>_xlfn.XLOOKUP(tbl_GL[[#This Row],[Account_key]],tbl_COA[Account_key],tbl_COA[SubClass2],"Not Found")</f>
        <v>Administration</v>
      </c>
      <c r="J1929" t="str">
        <f>_xlfn.XLOOKUP(tbl_GL[[#This Row],[Account_key]],tbl_COA[Account_key],tbl_COA[SubAccount],,0)</f>
        <v>Travel</v>
      </c>
      <c r="K1929">
        <f>YEAR(tbl_GL[[#This Row],[Date]])</f>
        <v>2019</v>
      </c>
    </row>
    <row r="1930" spans="1:11" x14ac:dyDescent="0.35">
      <c r="A1930">
        <v>974.2</v>
      </c>
      <c r="B1930" s="24">
        <v>43651</v>
      </c>
      <c r="C1930">
        <v>1</v>
      </c>
      <c r="D1930">
        <v>120</v>
      </c>
      <c r="E1930" t="s">
        <v>97</v>
      </c>
      <c r="F1930" s="15">
        <v>4375</v>
      </c>
      <c r="G1930" t="str">
        <f>_xlfn.XLOOKUP(tbl_GL[[#This Row],[Account_key]],tbl_COA[Account_key],tbl_COA[Class],"Not Found")</f>
        <v>Liabilities and Owners Equity</v>
      </c>
      <c r="H1930" t="str">
        <f>_xlfn.XLOOKUP(tbl_GL[[#This Row],[Account_key]],tbl_COA[Account_key],tbl_COA[SubClass],"Not Found")</f>
        <v>Liabilities</v>
      </c>
      <c r="I1930" t="str">
        <f>_xlfn.XLOOKUP(tbl_GL[[#This Row],[Account_key]],tbl_COA[Account_key],tbl_COA[SubClass2],"Not Found")</f>
        <v>Current Liabilities</v>
      </c>
      <c r="J1930" t="str">
        <f>_xlfn.XLOOKUP(tbl_GL[[#This Row],[Account_key]],tbl_COA[Account_key],tbl_COA[SubAccount],,0)</f>
        <v>Accrued Expenses</v>
      </c>
      <c r="K1930">
        <f>YEAR(tbl_GL[[#This Row],[Date]])</f>
        <v>2019</v>
      </c>
    </row>
    <row r="1931" spans="1:11" x14ac:dyDescent="0.35">
      <c r="A1931">
        <v>975.1</v>
      </c>
      <c r="B1931" s="24">
        <v>43653</v>
      </c>
      <c r="C1931">
        <v>1</v>
      </c>
      <c r="D1931">
        <v>230</v>
      </c>
      <c r="E1931" t="s">
        <v>4</v>
      </c>
      <c r="F1931" s="14">
        <v>-1296</v>
      </c>
      <c r="G1931" t="str">
        <f>_xlfn.XLOOKUP(tbl_GL[[#This Row],[Account_key]],tbl_COA[Account_key],tbl_COA[Class],"Not Found")</f>
        <v>Trading account</v>
      </c>
      <c r="H1931" t="str">
        <f>_xlfn.XLOOKUP(tbl_GL[[#This Row],[Account_key]],tbl_COA[Account_key],tbl_COA[SubClass],"Not Found")</f>
        <v>Cost of Sales</v>
      </c>
      <c r="I1931" t="str">
        <f>_xlfn.XLOOKUP(tbl_GL[[#This Row],[Account_key]],tbl_COA[Account_key],tbl_COA[SubClass2],"Not Found")</f>
        <v>Cost of Sales</v>
      </c>
      <c r="J1931" t="str">
        <f>_xlfn.XLOOKUP(tbl_GL[[#This Row],[Account_key]],tbl_COA[Account_key],tbl_COA[SubAccount],,0)</f>
        <v>Cost of Sales</v>
      </c>
      <c r="K1931">
        <f>YEAR(tbl_GL[[#This Row],[Date]])</f>
        <v>2019</v>
      </c>
    </row>
    <row r="1932" spans="1:11" x14ac:dyDescent="0.35">
      <c r="A1932">
        <v>975.2</v>
      </c>
      <c r="B1932" s="24">
        <v>43653</v>
      </c>
      <c r="C1932">
        <v>1</v>
      </c>
      <c r="D1932">
        <v>60</v>
      </c>
      <c r="E1932" t="s">
        <v>4</v>
      </c>
      <c r="F1932" s="15">
        <v>-1296</v>
      </c>
      <c r="G1932" t="str">
        <f>_xlfn.XLOOKUP(tbl_GL[[#This Row],[Account_key]],tbl_COA[Account_key],tbl_COA[Class],"Not Found")</f>
        <v>Assets</v>
      </c>
      <c r="H1932" t="str">
        <f>_xlfn.XLOOKUP(tbl_GL[[#This Row],[Account_key]],tbl_COA[Account_key],tbl_COA[SubClass],"Not Found")</f>
        <v>Assets</v>
      </c>
      <c r="I1932" t="str">
        <f>_xlfn.XLOOKUP(tbl_GL[[#This Row],[Account_key]],tbl_COA[Account_key],tbl_COA[SubClass2],"Not Found")</f>
        <v>Current Assets</v>
      </c>
      <c r="J1932" t="str">
        <f>_xlfn.XLOOKUP(tbl_GL[[#This Row],[Account_key]],tbl_COA[Account_key],tbl_COA[SubAccount],,0)</f>
        <v>Inventory</v>
      </c>
      <c r="K1932">
        <f>YEAR(tbl_GL[[#This Row],[Date]])</f>
        <v>2019</v>
      </c>
    </row>
    <row r="1933" spans="1:11" x14ac:dyDescent="0.35">
      <c r="A1933">
        <v>976.1</v>
      </c>
      <c r="B1933" s="24">
        <v>43653</v>
      </c>
      <c r="C1933">
        <v>1</v>
      </c>
      <c r="D1933">
        <v>210</v>
      </c>
      <c r="E1933" t="s">
        <v>8</v>
      </c>
      <c r="F1933" s="15">
        <v>4735</v>
      </c>
      <c r="G1933" t="str">
        <f>_xlfn.XLOOKUP(tbl_GL[[#This Row],[Account_key]],tbl_COA[Account_key],tbl_COA[Class],"Not Found")</f>
        <v>Trading account</v>
      </c>
      <c r="H1933" t="str">
        <f>_xlfn.XLOOKUP(tbl_GL[[#This Row],[Account_key]],tbl_COA[Account_key],tbl_COA[SubClass],"Not Found")</f>
        <v>Sales</v>
      </c>
      <c r="I1933" t="str">
        <f>_xlfn.XLOOKUP(tbl_GL[[#This Row],[Account_key]],tbl_COA[Account_key],tbl_COA[SubClass2],"Not Found")</f>
        <v>Sales</v>
      </c>
      <c r="J1933" t="str">
        <f>_xlfn.XLOOKUP(tbl_GL[[#This Row],[Account_key]],tbl_COA[Account_key],tbl_COA[SubAccount],,0)</f>
        <v>Sales</v>
      </c>
      <c r="K1933">
        <f>YEAR(tbl_GL[[#This Row],[Date]])</f>
        <v>2019</v>
      </c>
    </row>
    <row r="1934" spans="1:11" x14ac:dyDescent="0.35">
      <c r="A1934">
        <v>976.2</v>
      </c>
      <c r="B1934" s="24">
        <v>43653</v>
      </c>
      <c r="C1934">
        <v>1</v>
      </c>
      <c r="D1934">
        <v>30</v>
      </c>
      <c r="E1934" t="s">
        <v>8</v>
      </c>
      <c r="F1934" s="15">
        <v>4735</v>
      </c>
      <c r="G1934" t="str">
        <f>_xlfn.XLOOKUP(tbl_GL[[#This Row],[Account_key]],tbl_COA[Account_key],tbl_COA[Class],"Not Found")</f>
        <v>Assets</v>
      </c>
      <c r="H1934" t="str">
        <f>_xlfn.XLOOKUP(tbl_GL[[#This Row],[Account_key]],tbl_COA[Account_key],tbl_COA[SubClass],"Not Found")</f>
        <v>Assets</v>
      </c>
      <c r="I1934" t="str">
        <f>_xlfn.XLOOKUP(tbl_GL[[#This Row],[Account_key]],tbl_COA[Account_key],tbl_COA[SubClass2],"Not Found")</f>
        <v>Current Assets</v>
      </c>
      <c r="J1934" t="str">
        <f>_xlfn.XLOOKUP(tbl_GL[[#This Row],[Account_key]],tbl_COA[Account_key],tbl_COA[SubAccount],,0)</f>
        <v>Trade Receivables</v>
      </c>
      <c r="K1934">
        <f>YEAR(tbl_GL[[#This Row],[Date]])</f>
        <v>2019</v>
      </c>
    </row>
    <row r="1935" spans="1:11" x14ac:dyDescent="0.35">
      <c r="A1935">
        <v>977.1</v>
      </c>
      <c r="B1935" s="24">
        <v>43655</v>
      </c>
      <c r="C1935">
        <v>1</v>
      </c>
      <c r="D1935">
        <v>310</v>
      </c>
      <c r="E1935" t="s">
        <v>99</v>
      </c>
      <c r="F1935" s="15">
        <v>-10</v>
      </c>
      <c r="G1935" t="str">
        <f>_xlfn.XLOOKUP(tbl_GL[[#This Row],[Account_key]],tbl_COA[Account_key],tbl_COA[Class],"Not Found")</f>
        <v>Operating account</v>
      </c>
      <c r="H1935" t="str">
        <f>_xlfn.XLOOKUP(tbl_GL[[#This Row],[Account_key]],tbl_COA[Account_key],tbl_COA[SubClass],"Not Found")</f>
        <v>Operating Expenses</v>
      </c>
      <c r="I1935" t="str">
        <f>_xlfn.XLOOKUP(tbl_GL[[#This Row],[Account_key]],tbl_COA[Account_key],tbl_COA[SubClass2],"Not Found")</f>
        <v>Administration</v>
      </c>
      <c r="J1935" t="str">
        <f>_xlfn.XLOOKUP(tbl_GL[[#This Row],[Account_key]],tbl_COA[Account_key],tbl_COA[SubAccount],,0)</f>
        <v>Office Supplies</v>
      </c>
      <c r="K1935">
        <f>YEAR(tbl_GL[[#This Row],[Date]])</f>
        <v>2019</v>
      </c>
    </row>
    <row r="1936" spans="1:11" x14ac:dyDescent="0.35">
      <c r="A1936">
        <v>977.2</v>
      </c>
      <c r="B1936" s="24">
        <v>43655</v>
      </c>
      <c r="C1936">
        <v>1</v>
      </c>
      <c r="D1936">
        <v>20</v>
      </c>
      <c r="E1936" t="s">
        <v>99</v>
      </c>
      <c r="F1936" s="15">
        <v>-10</v>
      </c>
      <c r="G1936" t="str">
        <f>_xlfn.XLOOKUP(tbl_GL[[#This Row],[Account_key]],tbl_COA[Account_key],tbl_COA[Class],"Not Found")</f>
        <v>Assets</v>
      </c>
      <c r="H1936" t="str">
        <f>_xlfn.XLOOKUP(tbl_GL[[#This Row],[Account_key]],tbl_COA[Account_key],tbl_COA[SubClass],"Not Found")</f>
        <v>Assets</v>
      </c>
      <c r="I1936" t="str">
        <f>_xlfn.XLOOKUP(tbl_GL[[#This Row],[Account_key]],tbl_COA[Account_key],tbl_COA[SubClass2],"Not Found")</f>
        <v>Current Assets</v>
      </c>
      <c r="J1936" t="str">
        <f>_xlfn.XLOOKUP(tbl_GL[[#This Row],[Account_key]],tbl_COA[Account_key],tbl_COA[SubAccount],,0)</f>
        <v>Cash in hand</v>
      </c>
      <c r="K1936">
        <f>YEAR(tbl_GL[[#This Row],[Date]])</f>
        <v>2019</v>
      </c>
    </row>
    <row r="1937" spans="1:11" x14ac:dyDescent="0.35">
      <c r="A1937">
        <v>978.1</v>
      </c>
      <c r="B1937" s="24">
        <v>43655</v>
      </c>
      <c r="C1937">
        <v>1</v>
      </c>
      <c r="D1937">
        <v>10</v>
      </c>
      <c r="E1937" t="s">
        <v>98</v>
      </c>
      <c r="F1937" s="15">
        <v>-4363</v>
      </c>
      <c r="G1937" t="str">
        <f>_xlfn.XLOOKUP(tbl_GL[[#This Row],[Account_key]],tbl_COA[Account_key],tbl_COA[Class],"Not Found")</f>
        <v>Assets</v>
      </c>
      <c r="H1937" t="str">
        <f>_xlfn.XLOOKUP(tbl_GL[[#This Row],[Account_key]],tbl_COA[Account_key],tbl_COA[SubClass],"Not Found")</f>
        <v>Assets</v>
      </c>
      <c r="I1937" t="str">
        <f>_xlfn.XLOOKUP(tbl_GL[[#This Row],[Account_key]],tbl_COA[Account_key],tbl_COA[SubClass2],"Not Found")</f>
        <v>Current Assets</v>
      </c>
      <c r="J1937" t="str">
        <f>_xlfn.XLOOKUP(tbl_GL[[#This Row],[Account_key]],tbl_COA[Account_key],tbl_COA[SubAccount],,0)</f>
        <v>Cash at Bank</v>
      </c>
      <c r="K1937">
        <f>YEAR(tbl_GL[[#This Row],[Date]])</f>
        <v>2019</v>
      </c>
    </row>
    <row r="1938" spans="1:11" x14ac:dyDescent="0.35">
      <c r="A1938">
        <v>978.2</v>
      </c>
      <c r="B1938" s="24">
        <v>43655</v>
      </c>
      <c r="C1938">
        <v>1</v>
      </c>
      <c r="D1938">
        <v>120</v>
      </c>
      <c r="E1938" t="s">
        <v>98</v>
      </c>
      <c r="F1938" s="15">
        <v>-4363</v>
      </c>
      <c r="G1938" t="str">
        <f>_xlfn.XLOOKUP(tbl_GL[[#This Row],[Account_key]],tbl_COA[Account_key],tbl_COA[Class],"Not Found")</f>
        <v>Liabilities and Owners Equity</v>
      </c>
      <c r="H1938" t="str">
        <f>_xlfn.XLOOKUP(tbl_GL[[#This Row],[Account_key]],tbl_COA[Account_key],tbl_COA[SubClass],"Not Found")</f>
        <v>Liabilities</v>
      </c>
      <c r="I1938" t="str">
        <f>_xlfn.XLOOKUP(tbl_GL[[#This Row],[Account_key]],tbl_COA[Account_key],tbl_COA[SubClass2],"Not Found")</f>
        <v>Current Liabilities</v>
      </c>
      <c r="J1938" t="str">
        <f>_xlfn.XLOOKUP(tbl_GL[[#This Row],[Account_key]],tbl_COA[Account_key],tbl_COA[SubAccount],,0)</f>
        <v>Accrued Expenses</v>
      </c>
      <c r="K1938">
        <f>YEAR(tbl_GL[[#This Row],[Date]])</f>
        <v>2019</v>
      </c>
    </row>
    <row r="1939" spans="1:11" x14ac:dyDescent="0.35">
      <c r="A1939">
        <v>979.1</v>
      </c>
      <c r="B1939" s="24">
        <v>43655</v>
      </c>
      <c r="C1939">
        <v>1</v>
      </c>
      <c r="D1939">
        <v>340</v>
      </c>
      <c r="E1939" t="s">
        <v>97</v>
      </c>
      <c r="F1939" s="15">
        <v>-5429</v>
      </c>
      <c r="G1939" t="str">
        <f>_xlfn.XLOOKUP(tbl_GL[[#This Row],[Account_key]],tbl_COA[Account_key],tbl_COA[Class],"Not Found")</f>
        <v>Operating account</v>
      </c>
      <c r="H1939" t="str">
        <f>_xlfn.XLOOKUP(tbl_GL[[#This Row],[Account_key]],tbl_COA[Account_key],tbl_COA[SubClass],"Not Found")</f>
        <v>Operating Expenses</v>
      </c>
      <c r="I1939" t="str">
        <f>_xlfn.XLOOKUP(tbl_GL[[#This Row],[Account_key]],tbl_COA[Account_key],tbl_COA[SubClass2],"Not Found")</f>
        <v>Administration</v>
      </c>
      <c r="J1939" t="str">
        <f>_xlfn.XLOOKUP(tbl_GL[[#This Row],[Account_key]],tbl_COA[Account_key],tbl_COA[SubAccount],,0)</f>
        <v>Utilities</v>
      </c>
      <c r="K1939">
        <f>YEAR(tbl_GL[[#This Row],[Date]])</f>
        <v>2019</v>
      </c>
    </row>
    <row r="1940" spans="1:11" x14ac:dyDescent="0.35">
      <c r="A1940">
        <v>979.2</v>
      </c>
      <c r="B1940" s="24">
        <v>43655</v>
      </c>
      <c r="C1940">
        <v>1</v>
      </c>
      <c r="D1940">
        <v>120</v>
      </c>
      <c r="E1940" t="s">
        <v>97</v>
      </c>
      <c r="F1940" s="15">
        <v>5429</v>
      </c>
      <c r="G1940" t="str">
        <f>_xlfn.XLOOKUP(tbl_GL[[#This Row],[Account_key]],tbl_COA[Account_key],tbl_COA[Class],"Not Found")</f>
        <v>Liabilities and Owners Equity</v>
      </c>
      <c r="H1940" t="str">
        <f>_xlfn.XLOOKUP(tbl_GL[[#This Row],[Account_key]],tbl_COA[Account_key],tbl_COA[SubClass],"Not Found")</f>
        <v>Liabilities</v>
      </c>
      <c r="I1940" t="str">
        <f>_xlfn.XLOOKUP(tbl_GL[[#This Row],[Account_key]],tbl_COA[Account_key],tbl_COA[SubClass2],"Not Found")</f>
        <v>Current Liabilities</v>
      </c>
      <c r="J1940" t="str">
        <f>_xlfn.XLOOKUP(tbl_GL[[#This Row],[Account_key]],tbl_COA[Account_key],tbl_COA[SubAccount],,0)</f>
        <v>Accrued Expenses</v>
      </c>
      <c r="K1940">
        <f>YEAR(tbl_GL[[#This Row],[Date]])</f>
        <v>2019</v>
      </c>
    </row>
    <row r="1941" spans="1:11" x14ac:dyDescent="0.35">
      <c r="A1941">
        <v>980.1</v>
      </c>
      <c r="B1941" s="24">
        <v>43655</v>
      </c>
      <c r="C1941">
        <v>1</v>
      </c>
      <c r="D1941">
        <v>30</v>
      </c>
      <c r="E1941" t="s">
        <v>80</v>
      </c>
      <c r="F1941" s="15">
        <v>-26731</v>
      </c>
      <c r="G1941" t="str">
        <f>_xlfn.XLOOKUP(tbl_GL[[#This Row],[Account_key]],tbl_COA[Account_key],tbl_COA[Class],"Not Found")</f>
        <v>Assets</v>
      </c>
      <c r="H1941" t="str">
        <f>_xlfn.XLOOKUP(tbl_GL[[#This Row],[Account_key]],tbl_COA[Account_key],tbl_COA[SubClass],"Not Found")</f>
        <v>Assets</v>
      </c>
      <c r="I1941" t="str">
        <f>_xlfn.XLOOKUP(tbl_GL[[#This Row],[Account_key]],tbl_COA[Account_key],tbl_COA[SubClass2],"Not Found")</f>
        <v>Current Assets</v>
      </c>
      <c r="J1941" t="str">
        <f>_xlfn.XLOOKUP(tbl_GL[[#This Row],[Account_key]],tbl_COA[Account_key],tbl_COA[SubAccount],,0)</f>
        <v>Trade Receivables</v>
      </c>
      <c r="K1941">
        <f>YEAR(tbl_GL[[#This Row],[Date]])</f>
        <v>2019</v>
      </c>
    </row>
    <row r="1942" spans="1:11" x14ac:dyDescent="0.35">
      <c r="A1942">
        <v>980.2</v>
      </c>
      <c r="B1942" s="24">
        <v>43655</v>
      </c>
      <c r="C1942">
        <v>1</v>
      </c>
      <c r="D1942">
        <v>10</v>
      </c>
      <c r="E1942" t="s">
        <v>80</v>
      </c>
      <c r="F1942" s="15">
        <v>26731</v>
      </c>
      <c r="G1942" t="str">
        <f>_xlfn.XLOOKUP(tbl_GL[[#This Row],[Account_key]],tbl_COA[Account_key],tbl_COA[Class],"Not Found")</f>
        <v>Assets</v>
      </c>
      <c r="H1942" t="str">
        <f>_xlfn.XLOOKUP(tbl_GL[[#This Row],[Account_key]],tbl_COA[Account_key],tbl_COA[SubClass],"Not Found")</f>
        <v>Assets</v>
      </c>
      <c r="I1942" t="str">
        <f>_xlfn.XLOOKUP(tbl_GL[[#This Row],[Account_key]],tbl_COA[Account_key],tbl_COA[SubClass2],"Not Found")</f>
        <v>Current Assets</v>
      </c>
      <c r="J1942" t="str">
        <f>_xlfn.XLOOKUP(tbl_GL[[#This Row],[Account_key]],tbl_COA[Account_key],tbl_COA[SubAccount],,0)</f>
        <v>Cash at Bank</v>
      </c>
      <c r="K1942">
        <f>YEAR(tbl_GL[[#This Row],[Date]])</f>
        <v>2019</v>
      </c>
    </row>
    <row r="1943" spans="1:11" x14ac:dyDescent="0.35">
      <c r="A1943">
        <v>981.1</v>
      </c>
      <c r="B1943" s="24">
        <v>43656</v>
      </c>
      <c r="C1943">
        <v>1</v>
      </c>
      <c r="D1943">
        <v>230</v>
      </c>
      <c r="E1943" t="s">
        <v>4</v>
      </c>
      <c r="F1943" s="14">
        <v>-2413</v>
      </c>
      <c r="G1943" t="str">
        <f>_xlfn.XLOOKUP(tbl_GL[[#This Row],[Account_key]],tbl_COA[Account_key],tbl_COA[Class],"Not Found")</f>
        <v>Trading account</v>
      </c>
      <c r="H1943" t="str">
        <f>_xlfn.XLOOKUP(tbl_GL[[#This Row],[Account_key]],tbl_COA[Account_key],tbl_COA[SubClass],"Not Found")</f>
        <v>Cost of Sales</v>
      </c>
      <c r="I1943" t="str">
        <f>_xlfn.XLOOKUP(tbl_GL[[#This Row],[Account_key]],tbl_COA[Account_key],tbl_COA[SubClass2],"Not Found")</f>
        <v>Cost of Sales</v>
      </c>
      <c r="J1943" t="str">
        <f>_xlfn.XLOOKUP(tbl_GL[[#This Row],[Account_key]],tbl_COA[Account_key],tbl_COA[SubAccount],,0)</f>
        <v>Cost of Sales</v>
      </c>
      <c r="K1943">
        <f>YEAR(tbl_GL[[#This Row],[Date]])</f>
        <v>2019</v>
      </c>
    </row>
    <row r="1944" spans="1:11" x14ac:dyDescent="0.35">
      <c r="A1944">
        <v>981.2</v>
      </c>
      <c r="B1944" s="24">
        <v>43656</v>
      </c>
      <c r="C1944">
        <v>1</v>
      </c>
      <c r="D1944">
        <v>60</v>
      </c>
      <c r="E1944" t="s">
        <v>4</v>
      </c>
      <c r="F1944" s="15">
        <v>-2413</v>
      </c>
      <c r="G1944" t="str">
        <f>_xlfn.XLOOKUP(tbl_GL[[#This Row],[Account_key]],tbl_COA[Account_key],tbl_COA[Class],"Not Found")</f>
        <v>Assets</v>
      </c>
      <c r="H1944" t="str">
        <f>_xlfn.XLOOKUP(tbl_GL[[#This Row],[Account_key]],tbl_COA[Account_key],tbl_COA[SubClass],"Not Found")</f>
        <v>Assets</v>
      </c>
      <c r="I1944" t="str">
        <f>_xlfn.XLOOKUP(tbl_GL[[#This Row],[Account_key]],tbl_COA[Account_key],tbl_COA[SubClass2],"Not Found")</f>
        <v>Current Assets</v>
      </c>
      <c r="J1944" t="str">
        <f>_xlfn.XLOOKUP(tbl_GL[[#This Row],[Account_key]],tbl_COA[Account_key],tbl_COA[SubAccount],,0)</f>
        <v>Inventory</v>
      </c>
      <c r="K1944">
        <f>YEAR(tbl_GL[[#This Row],[Date]])</f>
        <v>2019</v>
      </c>
    </row>
    <row r="1945" spans="1:11" x14ac:dyDescent="0.35">
      <c r="A1945">
        <v>982.1</v>
      </c>
      <c r="B1945" s="24">
        <v>43656</v>
      </c>
      <c r="C1945">
        <v>1</v>
      </c>
      <c r="D1945">
        <v>10</v>
      </c>
      <c r="E1945" t="s">
        <v>98</v>
      </c>
      <c r="F1945" s="15">
        <v>-4687</v>
      </c>
      <c r="G1945" t="str">
        <f>_xlfn.XLOOKUP(tbl_GL[[#This Row],[Account_key]],tbl_COA[Account_key],tbl_COA[Class],"Not Found")</f>
        <v>Assets</v>
      </c>
      <c r="H1945" t="str">
        <f>_xlfn.XLOOKUP(tbl_GL[[#This Row],[Account_key]],tbl_COA[Account_key],tbl_COA[SubClass],"Not Found")</f>
        <v>Assets</v>
      </c>
      <c r="I1945" t="str">
        <f>_xlfn.XLOOKUP(tbl_GL[[#This Row],[Account_key]],tbl_COA[Account_key],tbl_COA[SubClass2],"Not Found")</f>
        <v>Current Assets</v>
      </c>
      <c r="J1945" t="str">
        <f>_xlfn.XLOOKUP(tbl_GL[[#This Row],[Account_key]],tbl_COA[Account_key],tbl_COA[SubAccount],,0)</f>
        <v>Cash at Bank</v>
      </c>
      <c r="K1945">
        <f>YEAR(tbl_GL[[#This Row],[Date]])</f>
        <v>2019</v>
      </c>
    </row>
    <row r="1946" spans="1:11" x14ac:dyDescent="0.35">
      <c r="A1946">
        <v>982.2</v>
      </c>
      <c r="B1946" s="24">
        <v>43656</v>
      </c>
      <c r="C1946">
        <v>1</v>
      </c>
      <c r="D1946">
        <v>120</v>
      </c>
      <c r="E1946" t="s">
        <v>98</v>
      </c>
      <c r="F1946" s="15">
        <v>-4687</v>
      </c>
      <c r="G1946" t="str">
        <f>_xlfn.XLOOKUP(tbl_GL[[#This Row],[Account_key]],tbl_COA[Account_key],tbl_COA[Class],"Not Found")</f>
        <v>Liabilities and Owners Equity</v>
      </c>
      <c r="H1946" t="str">
        <f>_xlfn.XLOOKUP(tbl_GL[[#This Row],[Account_key]],tbl_COA[Account_key],tbl_COA[SubClass],"Not Found")</f>
        <v>Liabilities</v>
      </c>
      <c r="I1946" t="str">
        <f>_xlfn.XLOOKUP(tbl_GL[[#This Row],[Account_key]],tbl_COA[Account_key],tbl_COA[SubClass2],"Not Found")</f>
        <v>Current Liabilities</v>
      </c>
      <c r="J1946" t="str">
        <f>_xlfn.XLOOKUP(tbl_GL[[#This Row],[Account_key]],tbl_COA[Account_key],tbl_COA[SubAccount],,0)</f>
        <v>Accrued Expenses</v>
      </c>
      <c r="K1946">
        <f>YEAR(tbl_GL[[#This Row],[Date]])</f>
        <v>2019</v>
      </c>
    </row>
    <row r="1947" spans="1:11" x14ac:dyDescent="0.35">
      <c r="A1947">
        <v>983.1</v>
      </c>
      <c r="B1947" s="24">
        <v>43656</v>
      </c>
      <c r="C1947">
        <v>1</v>
      </c>
      <c r="D1947">
        <v>210</v>
      </c>
      <c r="E1947" t="s">
        <v>7</v>
      </c>
      <c r="F1947" s="15">
        <v>8302</v>
      </c>
      <c r="G1947" t="str">
        <f>_xlfn.XLOOKUP(tbl_GL[[#This Row],[Account_key]],tbl_COA[Account_key],tbl_COA[Class],"Not Found")</f>
        <v>Trading account</v>
      </c>
      <c r="H1947" t="str">
        <f>_xlfn.XLOOKUP(tbl_GL[[#This Row],[Account_key]],tbl_COA[Account_key],tbl_COA[SubClass],"Not Found")</f>
        <v>Sales</v>
      </c>
      <c r="I1947" t="str">
        <f>_xlfn.XLOOKUP(tbl_GL[[#This Row],[Account_key]],tbl_COA[Account_key],tbl_COA[SubClass2],"Not Found")</f>
        <v>Sales</v>
      </c>
      <c r="J1947" t="str">
        <f>_xlfn.XLOOKUP(tbl_GL[[#This Row],[Account_key]],tbl_COA[Account_key],tbl_COA[SubAccount],,0)</f>
        <v>Sales</v>
      </c>
      <c r="K1947">
        <f>YEAR(tbl_GL[[#This Row],[Date]])</f>
        <v>2019</v>
      </c>
    </row>
    <row r="1948" spans="1:11" x14ac:dyDescent="0.35">
      <c r="A1948">
        <v>983.2</v>
      </c>
      <c r="B1948" s="24">
        <v>43656</v>
      </c>
      <c r="C1948">
        <v>1</v>
      </c>
      <c r="D1948">
        <v>10</v>
      </c>
      <c r="E1948" t="s">
        <v>7</v>
      </c>
      <c r="F1948" s="15">
        <v>8302</v>
      </c>
      <c r="G1948" t="str">
        <f>_xlfn.XLOOKUP(tbl_GL[[#This Row],[Account_key]],tbl_COA[Account_key],tbl_COA[Class],"Not Found")</f>
        <v>Assets</v>
      </c>
      <c r="H1948" t="str">
        <f>_xlfn.XLOOKUP(tbl_GL[[#This Row],[Account_key]],tbl_COA[Account_key],tbl_COA[SubClass],"Not Found")</f>
        <v>Assets</v>
      </c>
      <c r="I1948" t="str">
        <f>_xlfn.XLOOKUP(tbl_GL[[#This Row],[Account_key]],tbl_COA[Account_key],tbl_COA[SubClass2],"Not Found")</f>
        <v>Current Assets</v>
      </c>
      <c r="J1948" t="str">
        <f>_xlfn.XLOOKUP(tbl_GL[[#This Row],[Account_key]],tbl_COA[Account_key],tbl_COA[SubAccount],,0)</f>
        <v>Cash at Bank</v>
      </c>
      <c r="K1948">
        <f>YEAR(tbl_GL[[#This Row],[Date]])</f>
        <v>2019</v>
      </c>
    </row>
    <row r="1949" spans="1:11" x14ac:dyDescent="0.35">
      <c r="A1949">
        <v>984.1</v>
      </c>
      <c r="B1949" s="24">
        <v>43656</v>
      </c>
      <c r="C1949">
        <v>1</v>
      </c>
      <c r="D1949">
        <v>230</v>
      </c>
      <c r="E1949" t="s">
        <v>4</v>
      </c>
      <c r="F1949" s="14">
        <v>-9264</v>
      </c>
      <c r="G1949" t="str">
        <f>_xlfn.XLOOKUP(tbl_GL[[#This Row],[Account_key]],tbl_COA[Account_key],tbl_COA[Class],"Not Found")</f>
        <v>Trading account</v>
      </c>
      <c r="H1949" t="str">
        <f>_xlfn.XLOOKUP(tbl_GL[[#This Row],[Account_key]],tbl_COA[Account_key],tbl_COA[SubClass],"Not Found")</f>
        <v>Cost of Sales</v>
      </c>
      <c r="I1949" t="str">
        <f>_xlfn.XLOOKUP(tbl_GL[[#This Row],[Account_key]],tbl_COA[Account_key],tbl_COA[SubClass2],"Not Found")</f>
        <v>Cost of Sales</v>
      </c>
      <c r="J1949" t="str">
        <f>_xlfn.XLOOKUP(tbl_GL[[#This Row],[Account_key]],tbl_COA[Account_key],tbl_COA[SubAccount],,0)</f>
        <v>Cost of Sales</v>
      </c>
      <c r="K1949">
        <f>YEAR(tbl_GL[[#This Row],[Date]])</f>
        <v>2019</v>
      </c>
    </row>
    <row r="1950" spans="1:11" x14ac:dyDescent="0.35">
      <c r="A1950">
        <v>984.2</v>
      </c>
      <c r="B1950" s="24">
        <v>43656</v>
      </c>
      <c r="C1950">
        <v>1</v>
      </c>
      <c r="D1950">
        <v>60</v>
      </c>
      <c r="E1950" t="s">
        <v>4</v>
      </c>
      <c r="F1950" s="15">
        <v>-9264</v>
      </c>
      <c r="G1950" t="str">
        <f>_xlfn.XLOOKUP(tbl_GL[[#This Row],[Account_key]],tbl_COA[Account_key],tbl_COA[Class],"Not Found")</f>
        <v>Assets</v>
      </c>
      <c r="H1950" t="str">
        <f>_xlfn.XLOOKUP(tbl_GL[[#This Row],[Account_key]],tbl_COA[Account_key],tbl_COA[SubClass],"Not Found")</f>
        <v>Assets</v>
      </c>
      <c r="I1950" t="str">
        <f>_xlfn.XLOOKUP(tbl_GL[[#This Row],[Account_key]],tbl_COA[Account_key],tbl_COA[SubClass2],"Not Found")</f>
        <v>Current Assets</v>
      </c>
      <c r="J1950" t="str">
        <f>_xlfn.XLOOKUP(tbl_GL[[#This Row],[Account_key]],tbl_COA[Account_key],tbl_COA[SubAccount],,0)</f>
        <v>Inventory</v>
      </c>
      <c r="K1950">
        <f>YEAR(tbl_GL[[#This Row],[Date]])</f>
        <v>2019</v>
      </c>
    </row>
    <row r="1951" spans="1:11" x14ac:dyDescent="0.35">
      <c r="A1951">
        <v>985.1</v>
      </c>
      <c r="B1951" s="24">
        <v>43656</v>
      </c>
      <c r="C1951">
        <v>1</v>
      </c>
      <c r="D1951">
        <v>210</v>
      </c>
      <c r="E1951" t="s">
        <v>8</v>
      </c>
      <c r="F1951" s="15">
        <v>33869</v>
      </c>
      <c r="G1951" t="str">
        <f>_xlfn.XLOOKUP(tbl_GL[[#This Row],[Account_key]],tbl_COA[Account_key],tbl_COA[Class],"Not Found")</f>
        <v>Trading account</v>
      </c>
      <c r="H1951" t="str">
        <f>_xlfn.XLOOKUP(tbl_GL[[#This Row],[Account_key]],tbl_COA[Account_key],tbl_COA[SubClass],"Not Found")</f>
        <v>Sales</v>
      </c>
      <c r="I1951" t="str">
        <f>_xlfn.XLOOKUP(tbl_GL[[#This Row],[Account_key]],tbl_COA[Account_key],tbl_COA[SubClass2],"Not Found")</f>
        <v>Sales</v>
      </c>
      <c r="J1951" t="str">
        <f>_xlfn.XLOOKUP(tbl_GL[[#This Row],[Account_key]],tbl_COA[Account_key],tbl_COA[SubAccount],,0)</f>
        <v>Sales</v>
      </c>
      <c r="K1951">
        <f>YEAR(tbl_GL[[#This Row],[Date]])</f>
        <v>2019</v>
      </c>
    </row>
    <row r="1952" spans="1:11" x14ac:dyDescent="0.35">
      <c r="A1952">
        <v>985.2</v>
      </c>
      <c r="B1952" s="24">
        <v>43656</v>
      </c>
      <c r="C1952">
        <v>1</v>
      </c>
      <c r="D1952">
        <v>30</v>
      </c>
      <c r="E1952" t="s">
        <v>8</v>
      </c>
      <c r="F1952" s="15">
        <v>33869</v>
      </c>
      <c r="G1952" t="str">
        <f>_xlfn.XLOOKUP(tbl_GL[[#This Row],[Account_key]],tbl_COA[Account_key],tbl_COA[Class],"Not Found")</f>
        <v>Assets</v>
      </c>
      <c r="H1952" t="str">
        <f>_xlfn.XLOOKUP(tbl_GL[[#This Row],[Account_key]],tbl_COA[Account_key],tbl_COA[SubClass],"Not Found")</f>
        <v>Assets</v>
      </c>
      <c r="I1952" t="str">
        <f>_xlfn.XLOOKUP(tbl_GL[[#This Row],[Account_key]],tbl_COA[Account_key],tbl_COA[SubClass2],"Not Found")</f>
        <v>Current Assets</v>
      </c>
      <c r="J1952" t="str">
        <f>_xlfn.XLOOKUP(tbl_GL[[#This Row],[Account_key]],tbl_COA[Account_key],tbl_COA[SubAccount],,0)</f>
        <v>Trade Receivables</v>
      </c>
      <c r="K1952">
        <f>YEAR(tbl_GL[[#This Row],[Date]])</f>
        <v>2019</v>
      </c>
    </row>
    <row r="1953" spans="1:11" x14ac:dyDescent="0.35">
      <c r="A1953">
        <v>986.1</v>
      </c>
      <c r="B1953" s="24">
        <v>43658</v>
      </c>
      <c r="C1953">
        <v>1</v>
      </c>
      <c r="D1953">
        <v>310</v>
      </c>
      <c r="E1953" t="s">
        <v>97</v>
      </c>
      <c r="F1953" s="15">
        <v>-3568</v>
      </c>
      <c r="G1953" t="str">
        <f>_xlfn.XLOOKUP(tbl_GL[[#This Row],[Account_key]],tbl_COA[Account_key],tbl_COA[Class],"Not Found")</f>
        <v>Operating account</v>
      </c>
      <c r="H1953" t="str">
        <f>_xlfn.XLOOKUP(tbl_GL[[#This Row],[Account_key]],tbl_COA[Account_key],tbl_COA[SubClass],"Not Found")</f>
        <v>Operating Expenses</v>
      </c>
      <c r="I1953" t="str">
        <f>_xlfn.XLOOKUP(tbl_GL[[#This Row],[Account_key]],tbl_COA[Account_key],tbl_COA[SubClass2],"Not Found")</f>
        <v>Administration</v>
      </c>
      <c r="J1953" t="str">
        <f>_xlfn.XLOOKUP(tbl_GL[[#This Row],[Account_key]],tbl_COA[Account_key],tbl_COA[SubAccount],,0)</f>
        <v>Office Supplies</v>
      </c>
      <c r="K1953">
        <f>YEAR(tbl_GL[[#This Row],[Date]])</f>
        <v>2019</v>
      </c>
    </row>
    <row r="1954" spans="1:11" x14ac:dyDescent="0.35">
      <c r="A1954">
        <v>986.2</v>
      </c>
      <c r="B1954" s="24">
        <v>43658</v>
      </c>
      <c r="C1954">
        <v>1</v>
      </c>
      <c r="D1954">
        <v>120</v>
      </c>
      <c r="E1954" t="s">
        <v>97</v>
      </c>
      <c r="F1954" s="15">
        <v>3568</v>
      </c>
      <c r="G1954" t="str">
        <f>_xlfn.XLOOKUP(tbl_GL[[#This Row],[Account_key]],tbl_COA[Account_key],tbl_COA[Class],"Not Found")</f>
        <v>Liabilities and Owners Equity</v>
      </c>
      <c r="H1954" t="str">
        <f>_xlfn.XLOOKUP(tbl_GL[[#This Row],[Account_key]],tbl_COA[Account_key],tbl_COA[SubClass],"Not Found")</f>
        <v>Liabilities</v>
      </c>
      <c r="I1954" t="str">
        <f>_xlfn.XLOOKUP(tbl_GL[[#This Row],[Account_key]],tbl_COA[Account_key],tbl_COA[SubClass2],"Not Found")</f>
        <v>Current Liabilities</v>
      </c>
      <c r="J1954" t="str">
        <f>_xlfn.XLOOKUP(tbl_GL[[#This Row],[Account_key]],tbl_COA[Account_key],tbl_COA[SubAccount],,0)</f>
        <v>Accrued Expenses</v>
      </c>
      <c r="K1954">
        <f>YEAR(tbl_GL[[#This Row],[Date]])</f>
        <v>2019</v>
      </c>
    </row>
    <row r="1955" spans="1:11" x14ac:dyDescent="0.35">
      <c r="A1955">
        <v>987.1</v>
      </c>
      <c r="B1955" s="24">
        <v>43660</v>
      </c>
      <c r="C1955">
        <v>1</v>
      </c>
      <c r="D1955">
        <v>10</v>
      </c>
      <c r="E1955" t="s">
        <v>98</v>
      </c>
      <c r="F1955" s="15">
        <v>-4520</v>
      </c>
      <c r="G1955" t="str">
        <f>_xlfn.XLOOKUP(tbl_GL[[#This Row],[Account_key]],tbl_COA[Account_key],tbl_COA[Class],"Not Found")</f>
        <v>Assets</v>
      </c>
      <c r="H1955" t="str">
        <f>_xlfn.XLOOKUP(tbl_GL[[#This Row],[Account_key]],tbl_COA[Account_key],tbl_COA[SubClass],"Not Found")</f>
        <v>Assets</v>
      </c>
      <c r="I1955" t="str">
        <f>_xlfn.XLOOKUP(tbl_GL[[#This Row],[Account_key]],tbl_COA[Account_key],tbl_COA[SubClass2],"Not Found")</f>
        <v>Current Assets</v>
      </c>
      <c r="J1955" t="str">
        <f>_xlfn.XLOOKUP(tbl_GL[[#This Row],[Account_key]],tbl_COA[Account_key],tbl_COA[SubAccount],,0)</f>
        <v>Cash at Bank</v>
      </c>
      <c r="K1955">
        <f>YEAR(tbl_GL[[#This Row],[Date]])</f>
        <v>2019</v>
      </c>
    </row>
    <row r="1956" spans="1:11" x14ac:dyDescent="0.35">
      <c r="A1956">
        <v>987.2</v>
      </c>
      <c r="B1956" s="24">
        <v>43660</v>
      </c>
      <c r="C1956">
        <v>1</v>
      </c>
      <c r="D1956">
        <v>120</v>
      </c>
      <c r="E1956" t="s">
        <v>98</v>
      </c>
      <c r="F1956" s="15">
        <v>-4520</v>
      </c>
      <c r="G1956" t="str">
        <f>_xlfn.XLOOKUP(tbl_GL[[#This Row],[Account_key]],tbl_COA[Account_key],tbl_COA[Class],"Not Found")</f>
        <v>Liabilities and Owners Equity</v>
      </c>
      <c r="H1956" t="str">
        <f>_xlfn.XLOOKUP(tbl_GL[[#This Row],[Account_key]],tbl_COA[Account_key],tbl_COA[SubClass],"Not Found")</f>
        <v>Liabilities</v>
      </c>
      <c r="I1956" t="str">
        <f>_xlfn.XLOOKUP(tbl_GL[[#This Row],[Account_key]],tbl_COA[Account_key],tbl_COA[SubClass2],"Not Found")</f>
        <v>Current Liabilities</v>
      </c>
      <c r="J1956" t="str">
        <f>_xlfn.XLOOKUP(tbl_GL[[#This Row],[Account_key]],tbl_COA[Account_key],tbl_COA[SubAccount],,0)</f>
        <v>Accrued Expenses</v>
      </c>
      <c r="K1956">
        <f>YEAR(tbl_GL[[#This Row],[Date]])</f>
        <v>2019</v>
      </c>
    </row>
    <row r="1957" spans="1:11" x14ac:dyDescent="0.35">
      <c r="A1957">
        <v>988.1</v>
      </c>
      <c r="B1957" s="24">
        <v>43661</v>
      </c>
      <c r="C1957">
        <v>1</v>
      </c>
      <c r="D1957">
        <v>10</v>
      </c>
      <c r="E1957" t="s">
        <v>112</v>
      </c>
      <c r="F1957" s="14">
        <v>-600</v>
      </c>
      <c r="G1957" t="str">
        <f>_xlfn.XLOOKUP(tbl_GL[[#This Row],[Account_key]],tbl_COA[Account_key],tbl_COA[Class],"Not Found")</f>
        <v>Assets</v>
      </c>
      <c r="H1957" t="str">
        <f>_xlfn.XLOOKUP(tbl_GL[[#This Row],[Account_key]],tbl_COA[Account_key],tbl_COA[SubClass],"Not Found")</f>
        <v>Assets</v>
      </c>
      <c r="I1957" t="str">
        <f>_xlfn.XLOOKUP(tbl_GL[[#This Row],[Account_key]],tbl_COA[Account_key],tbl_COA[SubClass2],"Not Found")</f>
        <v>Current Assets</v>
      </c>
      <c r="J1957" t="str">
        <f>_xlfn.XLOOKUP(tbl_GL[[#This Row],[Account_key]],tbl_COA[Account_key],tbl_COA[SubAccount],,0)</f>
        <v>Cash at Bank</v>
      </c>
      <c r="K1957">
        <f>YEAR(tbl_GL[[#This Row],[Date]])</f>
        <v>2019</v>
      </c>
    </row>
    <row r="1958" spans="1:11" x14ac:dyDescent="0.35">
      <c r="A1958">
        <v>988.2</v>
      </c>
      <c r="B1958" s="24">
        <v>43661</v>
      </c>
      <c r="C1958">
        <v>1</v>
      </c>
      <c r="D1958">
        <v>121</v>
      </c>
      <c r="E1958" t="s">
        <v>112</v>
      </c>
      <c r="F1958" s="14">
        <v>-600</v>
      </c>
      <c r="G1958" t="str">
        <f>_xlfn.XLOOKUP(tbl_GL[[#This Row],[Account_key]],tbl_COA[Account_key],tbl_COA[Class],"Not Found")</f>
        <v>Liabilities and Owners Equity</v>
      </c>
      <c r="H1958" t="str">
        <f>_xlfn.XLOOKUP(tbl_GL[[#This Row],[Account_key]],tbl_COA[Account_key],tbl_COA[SubClass],"Not Found")</f>
        <v>Liabilities</v>
      </c>
      <c r="I1958" t="str">
        <f>_xlfn.XLOOKUP(tbl_GL[[#This Row],[Account_key]],tbl_COA[Account_key],tbl_COA[SubClass2],"Not Found")</f>
        <v>Current Liabilities</v>
      </c>
      <c r="J1958" t="str">
        <f>_xlfn.XLOOKUP(tbl_GL[[#This Row],[Account_key]],tbl_COA[Account_key],tbl_COA[SubAccount],,0)</f>
        <v>Interest Payable</v>
      </c>
      <c r="K1958">
        <f>YEAR(tbl_GL[[#This Row],[Date]])</f>
        <v>2019</v>
      </c>
    </row>
    <row r="1959" spans="1:11" x14ac:dyDescent="0.35">
      <c r="A1959">
        <v>989.1</v>
      </c>
      <c r="B1959" s="24">
        <v>43661</v>
      </c>
      <c r="C1959">
        <v>1</v>
      </c>
      <c r="D1959">
        <v>300</v>
      </c>
      <c r="E1959" t="s">
        <v>97</v>
      </c>
      <c r="F1959" s="15">
        <v>-4867</v>
      </c>
      <c r="G1959" t="str">
        <f>_xlfn.XLOOKUP(tbl_GL[[#This Row],[Account_key]],tbl_COA[Account_key],tbl_COA[Class],"Not Found")</f>
        <v>Operating account</v>
      </c>
      <c r="H1959" t="str">
        <f>_xlfn.XLOOKUP(tbl_GL[[#This Row],[Account_key]],tbl_COA[Account_key],tbl_COA[SubClass],"Not Found")</f>
        <v>Operating Expenses</v>
      </c>
      <c r="I1959" t="str">
        <f>_xlfn.XLOOKUP(tbl_GL[[#This Row],[Account_key]],tbl_COA[Account_key],tbl_COA[SubClass2],"Not Found")</f>
        <v>Administration</v>
      </c>
      <c r="J1959" t="str">
        <f>_xlfn.XLOOKUP(tbl_GL[[#This Row],[Account_key]],tbl_COA[Account_key],tbl_COA[SubAccount],,0)</f>
        <v>Entertainment</v>
      </c>
      <c r="K1959">
        <f>YEAR(tbl_GL[[#This Row],[Date]])</f>
        <v>2019</v>
      </c>
    </row>
    <row r="1960" spans="1:11" x14ac:dyDescent="0.35">
      <c r="A1960">
        <v>989.2</v>
      </c>
      <c r="B1960" s="24">
        <v>43661</v>
      </c>
      <c r="C1960">
        <v>1</v>
      </c>
      <c r="D1960">
        <v>120</v>
      </c>
      <c r="E1960" t="s">
        <v>97</v>
      </c>
      <c r="F1960" s="15">
        <v>4867</v>
      </c>
      <c r="G1960" t="str">
        <f>_xlfn.XLOOKUP(tbl_GL[[#This Row],[Account_key]],tbl_COA[Account_key],tbl_COA[Class],"Not Found")</f>
        <v>Liabilities and Owners Equity</v>
      </c>
      <c r="H1960" t="str">
        <f>_xlfn.XLOOKUP(tbl_GL[[#This Row],[Account_key]],tbl_COA[Account_key],tbl_COA[SubClass],"Not Found")</f>
        <v>Liabilities</v>
      </c>
      <c r="I1960" t="str">
        <f>_xlfn.XLOOKUP(tbl_GL[[#This Row],[Account_key]],tbl_COA[Account_key],tbl_COA[SubClass2],"Not Found")</f>
        <v>Current Liabilities</v>
      </c>
      <c r="J1960" t="str">
        <f>_xlfn.XLOOKUP(tbl_GL[[#This Row],[Account_key]],tbl_COA[Account_key],tbl_COA[SubAccount],,0)</f>
        <v>Accrued Expenses</v>
      </c>
      <c r="K1960">
        <f>YEAR(tbl_GL[[#This Row],[Date]])</f>
        <v>2019</v>
      </c>
    </row>
    <row r="1961" spans="1:11" x14ac:dyDescent="0.35">
      <c r="A1961">
        <v>990.1</v>
      </c>
      <c r="B1961" s="24">
        <v>43662</v>
      </c>
      <c r="C1961">
        <v>1</v>
      </c>
      <c r="D1961">
        <v>10</v>
      </c>
      <c r="E1961" t="s">
        <v>98</v>
      </c>
      <c r="F1961" s="15">
        <v>-5420</v>
      </c>
      <c r="G1961" t="str">
        <f>_xlfn.XLOOKUP(tbl_GL[[#This Row],[Account_key]],tbl_COA[Account_key],tbl_COA[Class],"Not Found")</f>
        <v>Assets</v>
      </c>
      <c r="H1961" t="str">
        <f>_xlfn.XLOOKUP(tbl_GL[[#This Row],[Account_key]],tbl_COA[Account_key],tbl_COA[SubClass],"Not Found")</f>
        <v>Assets</v>
      </c>
      <c r="I1961" t="str">
        <f>_xlfn.XLOOKUP(tbl_GL[[#This Row],[Account_key]],tbl_COA[Account_key],tbl_COA[SubClass2],"Not Found")</f>
        <v>Current Assets</v>
      </c>
      <c r="J1961" t="str">
        <f>_xlfn.XLOOKUP(tbl_GL[[#This Row],[Account_key]],tbl_COA[Account_key],tbl_COA[SubAccount],,0)</f>
        <v>Cash at Bank</v>
      </c>
      <c r="K1961">
        <f>YEAR(tbl_GL[[#This Row],[Date]])</f>
        <v>2019</v>
      </c>
    </row>
    <row r="1962" spans="1:11" x14ac:dyDescent="0.35">
      <c r="A1962">
        <v>990.2</v>
      </c>
      <c r="B1962" s="24">
        <v>43662</v>
      </c>
      <c r="C1962">
        <v>1</v>
      </c>
      <c r="D1962">
        <v>120</v>
      </c>
      <c r="E1962" t="s">
        <v>98</v>
      </c>
      <c r="F1962" s="15">
        <v>-5420</v>
      </c>
      <c r="G1962" t="str">
        <f>_xlfn.XLOOKUP(tbl_GL[[#This Row],[Account_key]],tbl_COA[Account_key],tbl_COA[Class],"Not Found")</f>
        <v>Liabilities and Owners Equity</v>
      </c>
      <c r="H1962" t="str">
        <f>_xlfn.XLOOKUP(tbl_GL[[#This Row],[Account_key]],tbl_COA[Account_key],tbl_COA[SubClass],"Not Found")</f>
        <v>Liabilities</v>
      </c>
      <c r="I1962" t="str">
        <f>_xlfn.XLOOKUP(tbl_GL[[#This Row],[Account_key]],tbl_COA[Account_key],tbl_COA[SubClass2],"Not Found")</f>
        <v>Current Liabilities</v>
      </c>
      <c r="J1962" t="str">
        <f>_xlfn.XLOOKUP(tbl_GL[[#This Row],[Account_key]],tbl_COA[Account_key],tbl_COA[SubAccount],,0)</f>
        <v>Accrued Expenses</v>
      </c>
      <c r="K1962">
        <f>YEAR(tbl_GL[[#This Row],[Date]])</f>
        <v>2019</v>
      </c>
    </row>
    <row r="1963" spans="1:11" x14ac:dyDescent="0.35">
      <c r="A1963">
        <v>991.1</v>
      </c>
      <c r="B1963" s="24">
        <v>43663</v>
      </c>
      <c r="C1963">
        <v>1</v>
      </c>
      <c r="D1963">
        <v>10</v>
      </c>
      <c r="E1963" t="s">
        <v>98</v>
      </c>
      <c r="F1963" s="15">
        <v>-4585</v>
      </c>
      <c r="G1963" t="str">
        <f>_xlfn.XLOOKUP(tbl_GL[[#This Row],[Account_key]],tbl_COA[Account_key],tbl_COA[Class],"Not Found")</f>
        <v>Assets</v>
      </c>
      <c r="H1963" t="str">
        <f>_xlfn.XLOOKUP(tbl_GL[[#This Row],[Account_key]],tbl_COA[Account_key],tbl_COA[SubClass],"Not Found")</f>
        <v>Assets</v>
      </c>
      <c r="I1963" t="str">
        <f>_xlfn.XLOOKUP(tbl_GL[[#This Row],[Account_key]],tbl_COA[Account_key],tbl_COA[SubClass2],"Not Found")</f>
        <v>Current Assets</v>
      </c>
      <c r="J1963" t="str">
        <f>_xlfn.XLOOKUP(tbl_GL[[#This Row],[Account_key]],tbl_COA[Account_key],tbl_COA[SubAccount],,0)</f>
        <v>Cash at Bank</v>
      </c>
      <c r="K1963">
        <f>YEAR(tbl_GL[[#This Row],[Date]])</f>
        <v>2019</v>
      </c>
    </row>
    <row r="1964" spans="1:11" x14ac:dyDescent="0.35">
      <c r="A1964">
        <v>991.2</v>
      </c>
      <c r="B1964" s="24">
        <v>43663</v>
      </c>
      <c r="C1964">
        <v>1</v>
      </c>
      <c r="D1964">
        <v>120</v>
      </c>
      <c r="E1964" t="s">
        <v>98</v>
      </c>
      <c r="F1964" s="15">
        <v>-4585</v>
      </c>
      <c r="G1964" t="str">
        <f>_xlfn.XLOOKUP(tbl_GL[[#This Row],[Account_key]],tbl_COA[Account_key],tbl_COA[Class],"Not Found")</f>
        <v>Liabilities and Owners Equity</v>
      </c>
      <c r="H1964" t="str">
        <f>_xlfn.XLOOKUP(tbl_GL[[#This Row],[Account_key]],tbl_COA[Account_key],tbl_COA[SubClass],"Not Found")</f>
        <v>Liabilities</v>
      </c>
      <c r="I1964" t="str">
        <f>_xlfn.XLOOKUP(tbl_GL[[#This Row],[Account_key]],tbl_COA[Account_key],tbl_COA[SubClass2],"Not Found")</f>
        <v>Current Liabilities</v>
      </c>
      <c r="J1964" t="str">
        <f>_xlfn.XLOOKUP(tbl_GL[[#This Row],[Account_key]],tbl_COA[Account_key],tbl_COA[SubAccount],,0)</f>
        <v>Accrued Expenses</v>
      </c>
      <c r="K1964">
        <f>YEAR(tbl_GL[[#This Row],[Date]])</f>
        <v>2019</v>
      </c>
    </row>
    <row r="1965" spans="1:11" x14ac:dyDescent="0.35">
      <c r="A1965">
        <v>992.1</v>
      </c>
      <c r="B1965" s="24">
        <v>43664</v>
      </c>
      <c r="C1965">
        <v>1</v>
      </c>
      <c r="D1965">
        <v>230</v>
      </c>
      <c r="E1965" t="s">
        <v>4</v>
      </c>
      <c r="F1965" s="14">
        <v>-2412</v>
      </c>
      <c r="G1965" t="str">
        <f>_xlfn.XLOOKUP(tbl_GL[[#This Row],[Account_key]],tbl_COA[Account_key],tbl_COA[Class],"Not Found")</f>
        <v>Trading account</v>
      </c>
      <c r="H1965" t="str">
        <f>_xlfn.XLOOKUP(tbl_GL[[#This Row],[Account_key]],tbl_COA[Account_key],tbl_COA[SubClass],"Not Found")</f>
        <v>Cost of Sales</v>
      </c>
      <c r="I1965" t="str">
        <f>_xlfn.XLOOKUP(tbl_GL[[#This Row],[Account_key]],tbl_COA[Account_key],tbl_COA[SubClass2],"Not Found")</f>
        <v>Cost of Sales</v>
      </c>
      <c r="J1965" t="str">
        <f>_xlfn.XLOOKUP(tbl_GL[[#This Row],[Account_key]],tbl_COA[Account_key],tbl_COA[SubAccount],,0)</f>
        <v>Cost of Sales</v>
      </c>
      <c r="K1965">
        <f>YEAR(tbl_GL[[#This Row],[Date]])</f>
        <v>2019</v>
      </c>
    </row>
    <row r="1966" spans="1:11" x14ac:dyDescent="0.35">
      <c r="A1966">
        <v>992.2</v>
      </c>
      <c r="B1966" s="24">
        <v>43664</v>
      </c>
      <c r="C1966">
        <v>1</v>
      </c>
      <c r="D1966">
        <v>60</v>
      </c>
      <c r="E1966" t="s">
        <v>4</v>
      </c>
      <c r="F1966" s="15">
        <v>-2412</v>
      </c>
      <c r="G1966" t="str">
        <f>_xlfn.XLOOKUP(tbl_GL[[#This Row],[Account_key]],tbl_COA[Account_key],tbl_COA[Class],"Not Found")</f>
        <v>Assets</v>
      </c>
      <c r="H1966" t="str">
        <f>_xlfn.XLOOKUP(tbl_GL[[#This Row],[Account_key]],tbl_COA[Account_key],tbl_COA[SubClass],"Not Found")</f>
        <v>Assets</v>
      </c>
      <c r="I1966" t="str">
        <f>_xlfn.XLOOKUP(tbl_GL[[#This Row],[Account_key]],tbl_COA[Account_key],tbl_COA[SubClass2],"Not Found")</f>
        <v>Current Assets</v>
      </c>
      <c r="J1966" t="str">
        <f>_xlfn.XLOOKUP(tbl_GL[[#This Row],[Account_key]],tbl_COA[Account_key],tbl_COA[SubAccount],,0)</f>
        <v>Inventory</v>
      </c>
      <c r="K1966">
        <f>YEAR(tbl_GL[[#This Row],[Date]])</f>
        <v>2019</v>
      </c>
    </row>
    <row r="1967" spans="1:11" x14ac:dyDescent="0.35">
      <c r="A1967">
        <v>993.1</v>
      </c>
      <c r="B1967" s="24">
        <v>43664</v>
      </c>
      <c r="C1967">
        <v>1</v>
      </c>
      <c r="D1967">
        <v>320</v>
      </c>
      <c r="E1967" t="s">
        <v>97</v>
      </c>
      <c r="F1967" s="15">
        <v>-5530</v>
      </c>
      <c r="G1967" t="str">
        <f>_xlfn.XLOOKUP(tbl_GL[[#This Row],[Account_key]],tbl_COA[Account_key],tbl_COA[Class],"Not Found")</f>
        <v>Operating account</v>
      </c>
      <c r="H1967" t="str">
        <f>_xlfn.XLOOKUP(tbl_GL[[#This Row],[Account_key]],tbl_COA[Account_key],tbl_COA[SubClass],"Not Found")</f>
        <v>Operating Expenses</v>
      </c>
      <c r="I1967" t="str">
        <f>_xlfn.XLOOKUP(tbl_GL[[#This Row],[Account_key]],tbl_COA[Account_key],tbl_COA[SubClass2],"Not Found")</f>
        <v>Administration</v>
      </c>
      <c r="J1967" t="str">
        <f>_xlfn.XLOOKUP(tbl_GL[[#This Row],[Account_key]],tbl_COA[Account_key],tbl_COA[SubAccount],,0)</f>
        <v>Professional Services</v>
      </c>
      <c r="K1967">
        <f>YEAR(tbl_GL[[#This Row],[Date]])</f>
        <v>2019</v>
      </c>
    </row>
    <row r="1968" spans="1:11" x14ac:dyDescent="0.35">
      <c r="A1968">
        <v>993.2</v>
      </c>
      <c r="B1968" s="24">
        <v>43664</v>
      </c>
      <c r="C1968">
        <v>1</v>
      </c>
      <c r="D1968">
        <v>120</v>
      </c>
      <c r="E1968" t="s">
        <v>97</v>
      </c>
      <c r="F1968" s="15">
        <v>5530</v>
      </c>
      <c r="G1968" t="str">
        <f>_xlfn.XLOOKUP(tbl_GL[[#This Row],[Account_key]],tbl_COA[Account_key],tbl_COA[Class],"Not Found")</f>
        <v>Liabilities and Owners Equity</v>
      </c>
      <c r="H1968" t="str">
        <f>_xlfn.XLOOKUP(tbl_GL[[#This Row],[Account_key]],tbl_COA[Account_key],tbl_COA[SubClass],"Not Found")</f>
        <v>Liabilities</v>
      </c>
      <c r="I1968" t="str">
        <f>_xlfn.XLOOKUP(tbl_GL[[#This Row],[Account_key]],tbl_COA[Account_key],tbl_COA[SubClass2],"Not Found")</f>
        <v>Current Liabilities</v>
      </c>
      <c r="J1968" t="str">
        <f>_xlfn.XLOOKUP(tbl_GL[[#This Row],[Account_key]],tbl_COA[Account_key],tbl_COA[SubAccount],,0)</f>
        <v>Accrued Expenses</v>
      </c>
      <c r="K1968">
        <f>YEAR(tbl_GL[[#This Row],[Date]])</f>
        <v>2019</v>
      </c>
    </row>
    <row r="1969" spans="1:11" x14ac:dyDescent="0.35">
      <c r="A1969">
        <v>994.1</v>
      </c>
      <c r="B1969" s="24">
        <v>43664</v>
      </c>
      <c r="C1969">
        <v>1</v>
      </c>
      <c r="D1969">
        <v>210</v>
      </c>
      <c r="E1969" t="s">
        <v>7</v>
      </c>
      <c r="F1969" s="15">
        <v>8296</v>
      </c>
      <c r="G1969" t="str">
        <f>_xlfn.XLOOKUP(tbl_GL[[#This Row],[Account_key]],tbl_COA[Account_key],tbl_COA[Class],"Not Found")</f>
        <v>Trading account</v>
      </c>
      <c r="H1969" t="str">
        <f>_xlfn.XLOOKUP(tbl_GL[[#This Row],[Account_key]],tbl_COA[Account_key],tbl_COA[SubClass],"Not Found")</f>
        <v>Sales</v>
      </c>
      <c r="I1969" t="str">
        <f>_xlfn.XLOOKUP(tbl_GL[[#This Row],[Account_key]],tbl_COA[Account_key],tbl_COA[SubClass2],"Not Found")</f>
        <v>Sales</v>
      </c>
      <c r="J1969" t="str">
        <f>_xlfn.XLOOKUP(tbl_GL[[#This Row],[Account_key]],tbl_COA[Account_key],tbl_COA[SubAccount],,0)</f>
        <v>Sales</v>
      </c>
      <c r="K1969">
        <f>YEAR(tbl_GL[[#This Row],[Date]])</f>
        <v>2019</v>
      </c>
    </row>
    <row r="1970" spans="1:11" x14ac:dyDescent="0.35">
      <c r="A1970">
        <v>994.2</v>
      </c>
      <c r="B1970" s="24">
        <v>43664</v>
      </c>
      <c r="C1970">
        <v>1</v>
      </c>
      <c r="D1970">
        <v>10</v>
      </c>
      <c r="E1970" t="s">
        <v>7</v>
      </c>
      <c r="F1970" s="15">
        <v>8296</v>
      </c>
      <c r="G1970" t="str">
        <f>_xlfn.XLOOKUP(tbl_GL[[#This Row],[Account_key]],tbl_COA[Account_key],tbl_COA[Class],"Not Found")</f>
        <v>Assets</v>
      </c>
      <c r="H1970" t="str">
        <f>_xlfn.XLOOKUP(tbl_GL[[#This Row],[Account_key]],tbl_COA[Account_key],tbl_COA[SubClass],"Not Found")</f>
        <v>Assets</v>
      </c>
      <c r="I1970" t="str">
        <f>_xlfn.XLOOKUP(tbl_GL[[#This Row],[Account_key]],tbl_COA[Account_key],tbl_COA[SubClass2],"Not Found")</f>
        <v>Current Assets</v>
      </c>
      <c r="J1970" t="str">
        <f>_xlfn.XLOOKUP(tbl_GL[[#This Row],[Account_key]],tbl_COA[Account_key],tbl_COA[SubAccount],,0)</f>
        <v>Cash at Bank</v>
      </c>
      <c r="K1970">
        <f>YEAR(tbl_GL[[#This Row],[Date]])</f>
        <v>2019</v>
      </c>
    </row>
    <row r="1971" spans="1:11" x14ac:dyDescent="0.35">
      <c r="A1971">
        <v>995.1</v>
      </c>
      <c r="B1971" s="24">
        <v>43664</v>
      </c>
      <c r="C1971">
        <v>1</v>
      </c>
      <c r="D1971">
        <v>230</v>
      </c>
      <c r="E1971" t="s">
        <v>4</v>
      </c>
      <c r="F1971" s="14">
        <v>-9912</v>
      </c>
      <c r="G1971" t="str">
        <f>_xlfn.XLOOKUP(tbl_GL[[#This Row],[Account_key]],tbl_COA[Account_key],tbl_COA[Class],"Not Found")</f>
        <v>Trading account</v>
      </c>
      <c r="H1971" t="str">
        <f>_xlfn.XLOOKUP(tbl_GL[[#This Row],[Account_key]],tbl_COA[Account_key],tbl_COA[SubClass],"Not Found")</f>
        <v>Cost of Sales</v>
      </c>
      <c r="I1971" t="str">
        <f>_xlfn.XLOOKUP(tbl_GL[[#This Row],[Account_key]],tbl_COA[Account_key],tbl_COA[SubClass2],"Not Found")</f>
        <v>Cost of Sales</v>
      </c>
      <c r="J1971" t="str">
        <f>_xlfn.XLOOKUP(tbl_GL[[#This Row],[Account_key]],tbl_COA[Account_key],tbl_COA[SubAccount],,0)</f>
        <v>Cost of Sales</v>
      </c>
      <c r="K1971">
        <f>YEAR(tbl_GL[[#This Row],[Date]])</f>
        <v>2019</v>
      </c>
    </row>
    <row r="1972" spans="1:11" x14ac:dyDescent="0.35">
      <c r="A1972">
        <v>995.2</v>
      </c>
      <c r="B1972" s="24">
        <v>43664</v>
      </c>
      <c r="C1972">
        <v>1</v>
      </c>
      <c r="D1972">
        <v>60</v>
      </c>
      <c r="E1972" t="s">
        <v>4</v>
      </c>
      <c r="F1972" s="15">
        <v>-9912</v>
      </c>
      <c r="G1972" t="str">
        <f>_xlfn.XLOOKUP(tbl_GL[[#This Row],[Account_key]],tbl_COA[Account_key],tbl_COA[Class],"Not Found")</f>
        <v>Assets</v>
      </c>
      <c r="H1972" t="str">
        <f>_xlfn.XLOOKUP(tbl_GL[[#This Row],[Account_key]],tbl_COA[Account_key],tbl_COA[SubClass],"Not Found")</f>
        <v>Assets</v>
      </c>
      <c r="I1972" t="str">
        <f>_xlfn.XLOOKUP(tbl_GL[[#This Row],[Account_key]],tbl_COA[Account_key],tbl_COA[SubClass2],"Not Found")</f>
        <v>Current Assets</v>
      </c>
      <c r="J1972" t="str">
        <f>_xlfn.XLOOKUP(tbl_GL[[#This Row],[Account_key]],tbl_COA[Account_key],tbl_COA[SubAccount],,0)</f>
        <v>Inventory</v>
      </c>
      <c r="K1972">
        <f>YEAR(tbl_GL[[#This Row],[Date]])</f>
        <v>2019</v>
      </c>
    </row>
    <row r="1973" spans="1:11" x14ac:dyDescent="0.35">
      <c r="A1973">
        <v>996.1</v>
      </c>
      <c r="B1973" s="24">
        <v>43664</v>
      </c>
      <c r="C1973">
        <v>1</v>
      </c>
      <c r="D1973">
        <v>210</v>
      </c>
      <c r="E1973" t="s">
        <v>8</v>
      </c>
      <c r="F1973" s="15">
        <v>36236</v>
      </c>
      <c r="G1973" t="str">
        <f>_xlfn.XLOOKUP(tbl_GL[[#This Row],[Account_key]],tbl_COA[Account_key],tbl_COA[Class],"Not Found")</f>
        <v>Trading account</v>
      </c>
      <c r="H1973" t="str">
        <f>_xlfn.XLOOKUP(tbl_GL[[#This Row],[Account_key]],tbl_COA[Account_key],tbl_COA[SubClass],"Not Found")</f>
        <v>Sales</v>
      </c>
      <c r="I1973" t="str">
        <f>_xlfn.XLOOKUP(tbl_GL[[#This Row],[Account_key]],tbl_COA[Account_key],tbl_COA[SubClass2],"Not Found")</f>
        <v>Sales</v>
      </c>
      <c r="J1973" t="str">
        <f>_xlfn.XLOOKUP(tbl_GL[[#This Row],[Account_key]],tbl_COA[Account_key],tbl_COA[SubAccount],,0)</f>
        <v>Sales</v>
      </c>
      <c r="K1973">
        <f>YEAR(tbl_GL[[#This Row],[Date]])</f>
        <v>2019</v>
      </c>
    </row>
    <row r="1974" spans="1:11" x14ac:dyDescent="0.35">
      <c r="A1974">
        <v>996.2</v>
      </c>
      <c r="B1974" s="24">
        <v>43664</v>
      </c>
      <c r="C1974">
        <v>1</v>
      </c>
      <c r="D1974">
        <v>30</v>
      </c>
      <c r="E1974" t="s">
        <v>8</v>
      </c>
      <c r="F1974" s="15">
        <v>36236</v>
      </c>
      <c r="G1974" t="str">
        <f>_xlfn.XLOOKUP(tbl_GL[[#This Row],[Account_key]],tbl_COA[Account_key],tbl_COA[Class],"Not Found")</f>
        <v>Assets</v>
      </c>
      <c r="H1974" t="str">
        <f>_xlfn.XLOOKUP(tbl_GL[[#This Row],[Account_key]],tbl_COA[Account_key],tbl_COA[SubClass],"Not Found")</f>
        <v>Assets</v>
      </c>
      <c r="I1974" t="str">
        <f>_xlfn.XLOOKUP(tbl_GL[[#This Row],[Account_key]],tbl_COA[Account_key],tbl_COA[SubClass2],"Not Found")</f>
        <v>Current Assets</v>
      </c>
      <c r="J1974" t="str">
        <f>_xlfn.XLOOKUP(tbl_GL[[#This Row],[Account_key]],tbl_COA[Account_key],tbl_COA[SubAccount],,0)</f>
        <v>Trade Receivables</v>
      </c>
      <c r="K1974">
        <f>YEAR(tbl_GL[[#This Row],[Date]])</f>
        <v>2019</v>
      </c>
    </row>
    <row r="1975" spans="1:11" x14ac:dyDescent="0.35">
      <c r="A1975">
        <v>997.1</v>
      </c>
      <c r="B1975" s="24">
        <v>43666</v>
      </c>
      <c r="C1975">
        <v>1</v>
      </c>
      <c r="D1975">
        <v>230</v>
      </c>
      <c r="E1975" t="s">
        <v>4</v>
      </c>
      <c r="F1975" s="14">
        <v>-584</v>
      </c>
      <c r="G1975" t="str">
        <f>_xlfn.XLOOKUP(tbl_GL[[#This Row],[Account_key]],tbl_COA[Account_key],tbl_COA[Class],"Not Found")</f>
        <v>Trading account</v>
      </c>
      <c r="H1975" t="str">
        <f>_xlfn.XLOOKUP(tbl_GL[[#This Row],[Account_key]],tbl_COA[Account_key],tbl_COA[SubClass],"Not Found")</f>
        <v>Cost of Sales</v>
      </c>
      <c r="I1975" t="str">
        <f>_xlfn.XLOOKUP(tbl_GL[[#This Row],[Account_key]],tbl_COA[Account_key],tbl_COA[SubClass2],"Not Found")</f>
        <v>Cost of Sales</v>
      </c>
      <c r="J1975" t="str">
        <f>_xlfn.XLOOKUP(tbl_GL[[#This Row],[Account_key]],tbl_COA[Account_key],tbl_COA[SubAccount],,0)</f>
        <v>Cost of Sales</v>
      </c>
      <c r="K1975">
        <f>YEAR(tbl_GL[[#This Row],[Date]])</f>
        <v>2019</v>
      </c>
    </row>
    <row r="1976" spans="1:11" x14ac:dyDescent="0.35">
      <c r="A1976">
        <v>997.2</v>
      </c>
      <c r="B1976" s="24">
        <v>43666</v>
      </c>
      <c r="C1976">
        <v>1</v>
      </c>
      <c r="D1976">
        <v>60</v>
      </c>
      <c r="E1976" t="s">
        <v>4</v>
      </c>
      <c r="F1976" s="15">
        <v>-584</v>
      </c>
      <c r="G1976" t="str">
        <f>_xlfn.XLOOKUP(tbl_GL[[#This Row],[Account_key]],tbl_COA[Account_key],tbl_COA[Class],"Not Found")</f>
        <v>Assets</v>
      </c>
      <c r="H1976" t="str">
        <f>_xlfn.XLOOKUP(tbl_GL[[#This Row],[Account_key]],tbl_COA[Account_key],tbl_COA[SubClass],"Not Found")</f>
        <v>Assets</v>
      </c>
      <c r="I1976" t="str">
        <f>_xlfn.XLOOKUP(tbl_GL[[#This Row],[Account_key]],tbl_COA[Account_key],tbl_COA[SubClass2],"Not Found")</f>
        <v>Current Assets</v>
      </c>
      <c r="J1976" t="str">
        <f>_xlfn.XLOOKUP(tbl_GL[[#This Row],[Account_key]],tbl_COA[Account_key],tbl_COA[SubAccount],,0)</f>
        <v>Inventory</v>
      </c>
      <c r="K1976">
        <f>YEAR(tbl_GL[[#This Row],[Date]])</f>
        <v>2019</v>
      </c>
    </row>
    <row r="1977" spans="1:11" x14ac:dyDescent="0.35">
      <c r="A1977">
        <v>998.1</v>
      </c>
      <c r="B1977" s="24">
        <v>43666</v>
      </c>
      <c r="C1977">
        <v>1</v>
      </c>
      <c r="D1977">
        <v>210</v>
      </c>
      <c r="E1977" t="s">
        <v>8</v>
      </c>
      <c r="F1977" s="15">
        <v>2135</v>
      </c>
      <c r="G1977" t="str">
        <f>_xlfn.XLOOKUP(tbl_GL[[#This Row],[Account_key]],tbl_COA[Account_key],tbl_COA[Class],"Not Found")</f>
        <v>Trading account</v>
      </c>
      <c r="H1977" t="str">
        <f>_xlfn.XLOOKUP(tbl_GL[[#This Row],[Account_key]],tbl_COA[Account_key],tbl_COA[SubClass],"Not Found")</f>
        <v>Sales</v>
      </c>
      <c r="I1977" t="str">
        <f>_xlfn.XLOOKUP(tbl_GL[[#This Row],[Account_key]],tbl_COA[Account_key],tbl_COA[SubClass2],"Not Found")</f>
        <v>Sales</v>
      </c>
      <c r="J1977" t="str">
        <f>_xlfn.XLOOKUP(tbl_GL[[#This Row],[Account_key]],tbl_COA[Account_key],tbl_COA[SubAccount],,0)</f>
        <v>Sales</v>
      </c>
      <c r="K1977">
        <f>YEAR(tbl_GL[[#This Row],[Date]])</f>
        <v>2019</v>
      </c>
    </row>
    <row r="1978" spans="1:11" x14ac:dyDescent="0.35">
      <c r="A1978">
        <v>998.2</v>
      </c>
      <c r="B1978" s="24">
        <v>43666</v>
      </c>
      <c r="C1978">
        <v>1</v>
      </c>
      <c r="D1978">
        <v>30</v>
      </c>
      <c r="E1978" t="s">
        <v>8</v>
      </c>
      <c r="F1978" s="15">
        <v>2135</v>
      </c>
      <c r="G1978" t="str">
        <f>_xlfn.XLOOKUP(tbl_GL[[#This Row],[Account_key]],tbl_COA[Account_key],tbl_COA[Class],"Not Found")</f>
        <v>Assets</v>
      </c>
      <c r="H1978" t="str">
        <f>_xlfn.XLOOKUP(tbl_GL[[#This Row],[Account_key]],tbl_COA[Account_key],tbl_COA[SubClass],"Not Found")</f>
        <v>Assets</v>
      </c>
      <c r="I1978" t="str">
        <f>_xlfn.XLOOKUP(tbl_GL[[#This Row],[Account_key]],tbl_COA[Account_key],tbl_COA[SubClass2],"Not Found")</f>
        <v>Current Assets</v>
      </c>
      <c r="J1978" t="str">
        <f>_xlfn.XLOOKUP(tbl_GL[[#This Row],[Account_key]],tbl_COA[Account_key],tbl_COA[SubAccount],,0)</f>
        <v>Trade Receivables</v>
      </c>
      <c r="K1978">
        <f>YEAR(tbl_GL[[#This Row],[Date]])</f>
        <v>2019</v>
      </c>
    </row>
    <row r="1979" spans="1:11" x14ac:dyDescent="0.35">
      <c r="A1979">
        <v>999.1</v>
      </c>
      <c r="B1979" s="24">
        <v>43666</v>
      </c>
      <c r="C1979">
        <v>1</v>
      </c>
      <c r="D1979">
        <v>320</v>
      </c>
      <c r="E1979" t="s">
        <v>97</v>
      </c>
      <c r="F1979" s="15">
        <v>-5577</v>
      </c>
      <c r="G1979" t="str">
        <f>_xlfn.XLOOKUP(tbl_GL[[#This Row],[Account_key]],tbl_COA[Account_key],tbl_COA[Class],"Not Found")</f>
        <v>Operating account</v>
      </c>
      <c r="H1979" t="str">
        <f>_xlfn.XLOOKUP(tbl_GL[[#This Row],[Account_key]],tbl_COA[Account_key],tbl_COA[SubClass],"Not Found")</f>
        <v>Operating Expenses</v>
      </c>
      <c r="I1979" t="str">
        <f>_xlfn.XLOOKUP(tbl_GL[[#This Row],[Account_key]],tbl_COA[Account_key],tbl_COA[SubClass2],"Not Found")</f>
        <v>Administration</v>
      </c>
      <c r="J1979" t="str">
        <f>_xlfn.XLOOKUP(tbl_GL[[#This Row],[Account_key]],tbl_COA[Account_key],tbl_COA[SubAccount],,0)</f>
        <v>Professional Services</v>
      </c>
      <c r="K1979">
        <f>YEAR(tbl_GL[[#This Row],[Date]])</f>
        <v>2019</v>
      </c>
    </row>
    <row r="1980" spans="1:11" x14ac:dyDescent="0.35">
      <c r="A1980">
        <v>999.2</v>
      </c>
      <c r="B1980" s="24">
        <v>43666</v>
      </c>
      <c r="C1980">
        <v>1</v>
      </c>
      <c r="D1980">
        <v>120</v>
      </c>
      <c r="E1980" t="s">
        <v>97</v>
      </c>
      <c r="F1980" s="15">
        <v>5577</v>
      </c>
      <c r="G1980" t="str">
        <f>_xlfn.XLOOKUP(tbl_GL[[#This Row],[Account_key]],tbl_COA[Account_key],tbl_COA[Class],"Not Found")</f>
        <v>Liabilities and Owners Equity</v>
      </c>
      <c r="H1980" t="str">
        <f>_xlfn.XLOOKUP(tbl_GL[[#This Row],[Account_key]],tbl_COA[Account_key],tbl_COA[SubClass],"Not Found")</f>
        <v>Liabilities</v>
      </c>
      <c r="I1980" t="str">
        <f>_xlfn.XLOOKUP(tbl_GL[[#This Row],[Account_key]],tbl_COA[Account_key],tbl_COA[SubClass2],"Not Found")</f>
        <v>Current Liabilities</v>
      </c>
      <c r="J1980" t="str">
        <f>_xlfn.XLOOKUP(tbl_GL[[#This Row],[Account_key]],tbl_COA[Account_key],tbl_COA[SubAccount],,0)</f>
        <v>Accrued Expenses</v>
      </c>
      <c r="K1980">
        <f>YEAR(tbl_GL[[#This Row],[Date]])</f>
        <v>2019</v>
      </c>
    </row>
    <row r="1981" spans="1:11" x14ac:dyDescent="0.35">
      <c r="A1981">
        <v>1000.1</v>
      </c>
      <c r="B1981" s="24">
        <v>43668</v>
      </c>
      <c r="C1981">
        <v>1</v>
      </c>
      <c r="D1981">
        <v>340</v>
      </c>
      <c r="E1981" t="s">
        <v>99</v>
      </c>
      <c r="F1981" s="15">
        <v>-260</v>
      </c>
      <c r="G1981" t="str">
        <f>_xlfn.XLOOKUP(tbl_GL[[#This Row],[Account_key]],tbl_COA[Account_key],tbl_COA[Class],"Not Found")</f>
        <v>Operating account</v>
      </c>
      <c r="H1981" t="str">
        <f>_xlfn.XLOOKUP(tbl_GL[[#This Row],[Account_key]],tbl_COA[Account_key],tbl_COA[SubClass],"Not Found")</f>
        <v>Operating Expenses</v>
      </c>
      <c r="I1981" t="str">
        <f>_xlfn.XLOOKUP(tbl_GL[[#This Row],[Account_key]],tbl_COA[Account_key],tbl_COA[SubClass2],"Not Found")</f>
        <v>Administration</v>
      </c>
      <c r="J1981" t="str">
        <f>_xlfn.XLOOKUP(tbl_GL[[#This Row],[Account_key]],tbl_COA[Account_key],tbl_COA[SubAccount],,0)</f>
        <v>Utilities</v>
      </c>
      <c r="K1981">
        <f>YEAR(tbl_GL[[#This Row],[Date]])</f>
        <v>2019</v>
      </c>
    </row>
    <row r="1982" spans="1:11" x14ac:dyDescent="0.35">
      <c r="A1982">
        <v>1000.2</v>
      </c>
      <c r="B1982" s="24">
        <v>43668</v>
      </c>
      <c r="C1982">
        <v>1</v>
      </c>
      <c r="D1982">
        <v>20</v>
      </c>
      <c r="E1982" t="s">
        <v>99</v>
      </c>
      <c r="F1982" s="15">
        <v>-260</v>
      </c>
      <c r="G1982" t="str">
        <f>_xlfn.XLOOKUP(tbl_GL[[#This Row],[Account_key]],tbl_COA[Account_key],tbl_COA[Class],"Not Found")</f>
        <v>Assets</v>
      </c>
      <c r="H1982" t="str">
        <f>_xlfn.XLOOKUP(tbl_GL[[#This Row],[Account_key]],tbl_COA[Account_key],tbl_COA[SubClass],"Not Found")</f>
        <v>Assets</v>
      </c>
      <c r="I1982" t="str">
        <f>_xlfn.XLOOKUP(tbl_GL[[#This Row],[Account_key]],tbl_COA[Account_key],tbl_COA[SubClass2],"Not Found")</f>
        <v>Current Assets</v>
      </c>
      <c r="J1982" t="str">
        <f>_xlfn.XLOOKUP(tbl_GL[[#This Row],[Account_key]],tbl_COA[Account_key],tbl_COA[SubAccount],,0)</f>
        <v>Cash in hand</v>
      </c>
      <c r="K1982">
        <f>YEAR(tbl_GL[[#This Row],[Date]])</f>
        <v>2019</v>
      </c>
    </row>
    <row r="1983" spans="1:11" x14ac:dyDescent="0.35">
      <c r="A1983">
        <v>1001.1</v>
      </c>
      <c r="B1983" s="24">
        <v>43668</v>
      </c>
      <c r="C1983">
        <v>1</v>
      </c>
      <c r="D1983">
        <v>320</v>
      </c>
      <c r="E1983" t="s">
        <v>97</v>
      </c>
      <c r="F1983" s="15">
        <v>-3757</v>
      </c>
      <c r="G1983" t="str">
        <f>_xlfn.XLOOKUP(tbl_GL[[#This Row],[Account_key]],tbl_COA[Account_key],tbl_COA[Class],"Not Found")</f>
        <v>Operating account</v>
      </c>
      <c r="H1983" t="str">
        <f>_xlfn.XLOOKUP(tbl_GL[[#This Row],[Account_key]],tbl_COA[Account_key],tbl_COA[SubClass],"Not Found")</f>
        <v>Operating Expenses</v>
      </c>
      <c r="I1983" t="str">
        <f>_xlfn.XLOOKUP(tbl_GL[[#This Row],[Account_key]],tbl_COA[Account_key],tbl_COA[SubClass2],"Not Found")</f>
        <v>Administration</v>
      </c>
      <c r="J1983" t="str">
        <f>_xlfn.XLOOKUP(tbl_GL[[#This Row],[Account_key]],tbl_COA[Account_key],tbl_COA[SubAccount],,0)</f>
        <v>Professional Services</v>
      </c>
      <c r="K1983">
        <f>YEAR(tbl_GL[[#This Row],[Date]])</f>
        <v>2019</v>
      </c>
    </row>
    <row r="1984" spans="1:11" x14ac:dyDescent="0.35">
      <c r="A1984">
        <v>1001.2</v>
      </c>
      <c r="B1984" s="24">
        <v>43668</v>
      </c>
      <c r="C1984">
        <v>1</v>
      </c>
      <c r="D1984">
        <v>120</v>
      </c>
      <c r="E1984" t="s">
        <v>97</v>
      </c>
      <c r="F1984" s="15">
        <v>3757</v>
      </c>
      <c r="G1984" t="str">
        <f>_xlfn.XLOOKUP(tbl_GL[[#This Row],[Account_key]],tbl_COA[Account_key],tbl_COA[Class],"Not Found")</f>
        <v>Liabilities and Owners Equity</v>
      </c>
      <c r="H1984" t="str">
        <f>_xlfn.XLOOKUP(tbl_GL[[#This Row],[Account_key]],tbl_COA[Account_key],tbl_COA[SubClass],"Not Found")</f>
        <v>Liabilities</v>
      </c>
      <c r="I1984" t="str">
        <f>_xlfn.XLOOKUP(tbl_GL[[#This Row],[Account_key]],tbl_COA[Account_key],tbl_COA[SubClass2],"Not Found")</f>
        <v>Current Liabilities</v>
      </c>
      <c r="J1984" t="str">
        <f>_xlfn.XLOOKUP(tbl_GL[[#This Row],[Account_key]],tbl_COA[Account_key],tbl_COA[SubAccount],,0)</f>
        <v>Accrued Expenses</v>
      </c>
      <c r="K1984">
        <f>YEAR(tbl_GL[[#This Row],[Date]])</f>
        <v>2019</v>
      </c>
    </row>
    <row r="1985" spans="1:11" x14ac:dyDescent="0.35">
      <c r="A1985">
        <v>1002.1</v>
      </c>
      <c r="B1985" s="24">
        <v>43669</v>
      </c>
      <c r="C1985">
        <v>1</v>
      </c>
      <c r="D1985">
        <v>10</v>
      </c>
      <c r="E1985" t="s">
        <v>98</v>
      </c>
      <c r="F1985" s="15">
        <v>-3500</v>
      </c>
      <c r="G1985" t="str">
        <f>_xlfn.XLOOKUP(tbl_GL[[#This Row],[Account_key]],tbl_COA[Account_key],tbl_COA[Class],"Not Found")</f>
        <v>Assets</v>
      </c>
      <c r="H1985" t="str">
        <f>_xlfn.XLOOKUP(tbl_GL[[#This Row],[Account_key]],tbl_COA[Account_key],tbl_COA[SubClass],"Not Found")</f>
        <v>Assets</v>
      </c>
      <c r="I1985" t="str">
        <f>_xlfn.XLOOKUP(tbl_GL[[#This Row],[Account_key]],tbl_COA[Account_key],tbl_COA[SubClass2],"Not Found")</f>
        <v>Current Assets</v>
      </c>
      <c r="J1985" t="str">
        <f>_xlfn.XLOOKUP(tbl_GL[[#This Row],[Account_key]],tbl_COA[Account_key],tbl_COA[SubAccount],,0)</f>
        <v>Cash at Bank</v>
      </c>
      <c r="K1985">
        <f>YEAR(tbl_GL[[#This Row],[Date]])</f>
        <v>2019</v>
      </c>
    </row>
    <row r="1986" spans="1:11" x14ac:dyDescent="0.35">
      <c r="A1986">
        <v>1002.2</v>
      </c>
      <c r="B1986" s="24">
        <v>43669</v>
      </c>
      <c r="C1986">
        <v>1</v>
      </c>
      <c r="D1986">
        <v>120</v>
      </c>
      <c r="E1986" t="s">
        <v>98</v>
      </c>
      <c r="F1986" s="15">
        <v>-3500</v>
      </c>
      <c r="G1986" t="str">
        <f>_xlfn.XLOOKUP(tbl_GL[[#This Row],[Account_key]],tbl_COA[Account_key],tbl_COA[Class],"Not Found")</f>
        <v>Liabilities and Owners Equity</v>
      </c>
      <c r="H1986" t="str">
        <f>_xlfn.XLOOKUP(tbl_GL[[#This Row],[Account_key]],tbl_COA[Account_key],tbl_COA[SubClass],"Not Found")</f>
        <v>Liabilities</v>
      </c>
      <c r="I1986" t="str">
        <f>_xlfn.XLOOKUP(tbl_GL[[#This Row],[Account_key]],tbl_COA[Account_key],tbl_COA[SubClass2],"Not Found")</f>
        <v>Current Liabilities</v>
      </c>
      <c r="J1986" t="str">
        <f>_xlfn.XLOOKUP(tbl_GL[[#This Row],[Account_key]],tbl_COA[Account_key],tbl_COA[SubAccount],,0)</f>
        <v>Accrued Expenses</v>
      </c>
      <c r="K1986">
        <f>YEAR(tbl_GL[[#This Row],[Date]])</f>
        <v>2019</v>
      </c>
    </row>
    <row r="1987" spans="1:11" x14ac:dyDescent="0.35">
      <c r="A1987">
        <v>1003.1</v>
      </c>
      <c r="B1987" s="24">
        <v>43669</v>
      </c>
      <c r="C1987">
        <v>1</v>
      </c>
      <c r="D1987">
        <v>10</v>
      </c>
      <c r="E1987" t="s">
        <v>98</v>
      </c>
      <c r="F1987" s="15">
        <v>-4862</v>
      </c>
      <c r="G1987" t="str">
        <f>_xlfn.XLOOKUP(tbl_GL[[#This Row],[Account_key]],tbl_COA[Account_key],tbl_COA[Class],"Not Found")</f>
        <v>Assets</v>
      </c>
      <c r="H1987" t="str">
        <f>_xlfn.XLOOKUP(tbl_GL[[#This Row],[Account_key]],tbl_COA[Account_key],tbl_COA[SubClass],"Not Found")</f>
        <v>Assets</v>
      </c>
      <c r="I1987" t="str">
        <f>_xlfn.XLOOKUP(tbl_GL[[#This Row],[Account_key]],tbl_COA[Account_key],tbl_COA[SubClass2],"Not Found")</f>
        <v>Current Assets</v>
      </c>
      <c r="J1987" t="str">
        <f>_xlfn.XLOOKUP(tbl_GL[[#This Row],[Account_key]],tbl_COA[Account_key],tbl_COA[SubAccount],,0)</f>
        <v>Cash at Bank</v>
      </c>
      <c r="K1987">
        <f>YEAR(tbl_GL[[#This Row],[Date]])</f>
        <v>2019</v>
      </c>
    </row>
    <row r="1988" spans="1:11" x14ac:dyDescent="0.35">
      <c r="A1988">
        <v>1003.2</v>
      </c>
      <c r="B1988" s="24">
        <v>43669</v>
      </c>
      <c r="C1988">
        <v>1</v>
      </c>
      <c r="D1988">
        <v>120</v>
      </c>
      <c r="E1988" t="s">
        <v>98</v>
      </c>
      <c r="F1988" s="15">
        <v>-4862</v>
      </c>
      <c r="G1988" t="str">
        <f>_xlfn.XLOOKUP(tbl_GL[[#This Row],[Account_key]],tbl_COA[Account_key],tbl_COA[Class],"Not Found")</f>
        <v>Liabilities and Owners Equity</v>
      </c>
      <c r="H1988" t="str">
        <f>_xlfn.XLOOKUP(tbl_GL[[#This Row],[Account_key]],tbl_COA[Account_key],tbl_COA[SubClass],"Not Found")</f>
        <v>Liabilities</v>
      </c>
      <c r="I1988" t="str">
        <f>_xlfn.XLOOKUP(tbl_GL[[#This Row],[Account_key]],tbl_COA[Account_key],tbl_COA[SubClass2],"Not Found")</f>
        <v>Current Liabilities</v>
      </c>
      <c r="J1988" t="str">
        <f>_xlfn.XLOOKUP(tbl_GL[[#This Row],[Account_key]],tbl_COA[Account_key],tbl_COA[SubAccount],,0)</f>
        <v>Accrued Expenses</v>
      </c>
      <c r="K1988">
        <f>YEAR(tbl_GL[[#This Row],[Date]])</f>
        <v>2019</v>
      </c>
    </row>
    <row r="1989" spans="1:11" x14ac:dyDescent="0.35">
      <c r="A1989">
        <v>1004.1</v>
      </c>
      <c r="B1989" s="24">
        <v>43672</v>
      </c>
      <c r="C1989">
        <v>1</v>
      </c>
      <c r="D1989">
        <v>230</v>
      </c>
      <c r="E1989" t="s">
        <v>4</v>
      </c>
      <c r="F1989" s="14">
        <v>-2158</v>
      </c>
      <c r="G1989" t="str">
        <f>_xlfn.XLOOKUP(tbl_GL[[#This Row],[Account_key]],tbl_COA[Account_key],tbl_COA[Class],"Not Found")</f>
        <v>Trading account</v>
      </c>
      <c r="H1989" t="str">
        <f>_xlfn.XLOOKUP(tbl_GL[[#This Row],[Account_key]],tbl_COA[Account_key],tbl_COA[SubClass],"Not Found")</f>
        <v>Cost of Sales</v>
      </c>
      <c r="I1989" t="str">
        <f>_xlfn.XLOOKUP(tbl_GL[[#This Row],[Account_key]],tbl_COA[Account_key],tbl_COA[SubClass2],"Not Found")</f>
        <v>Cost of Sales</v>
      </c>
      <c r="J1989" t="str">
        <f>_xlfn.XLOOKUP(tbl_GL[[#This Row],[Account_key]],tbl_COA[Account_key],tbl_COA[SubAccount],,0)</f>
        <v>Cost of Sales</v>
      </c>
      <c r="K1989">
        <f>YEAR(tbl_GL[[#This Row],[Date]])</f>
        <v>2019</v>
      </c>
    </row>
    <row r="1990" spans="1:11" x14ac:dyDescent="0.35">
      <c r="A1990">
        <v>1004.2</v>
      </c>
      <c r="B1990" s="24">
        <v>43672</v>
      </c>
      <c r="C1990">
        <v>1</v>
      </c>
      <c r="D1990">
        <v>60</v>
      </c>
      <c r="E1990" t="s">
        <v>4</v>
      </c>
      <c r="F1990" s="15">
        <v>-2158</v>
      </c>
      <c r="G1990" t="str">
        <f>_xlfn.XLOOKUP(tbl_GL[[#This Row],[Account_key]],tbl_COA[Account_key],tbl_COA[Class],"Not Found")</f>
        <v>Assets</v>
      </c>
      <c r="H1990" t="str">
        <f>_xlfn.XLOOKUP(tbl_GL[[#This Row],[Account_key]],tbl_COA[Account_key],tbl_COA[SubClass],"Not Found")</f>
        <v>Assets</v>
      </c>
      <c r="I1990" t="str">
        <f>_xlfn.XLOOKUP(tbl_GL[[#This Row],[Account_key]],tbl_COA[Account_key],tbl_COA[SubClass2],"Not Found")</f>
        <v>Current Assets</v>
      </c>
      <c r="J1990" t="str">
        <f>_xlfn.XLOOKUP(tbl_GL[[#This Row],[Account_key]],tbl_COA[Account_key],tbl_COA[SubAccount],,0)</f>
        <v>Inventory</v>
      </c>
      <c r="K1990">
        <f>YEAR(tbl_GL[[#This Row],[Date]])</f>
        <v>2019</v>
      </c>
    </row>
    <row r="1991" spans="1:11" x14ac:dyDescent="0.35">
      <c r="A1991">
        <v>1005.1</v>
      </c>
      <c r="B1991" s="24">
        <v>43672</v>
      </c>
      <c r="C1991">
        <v>1</v>
      </c>
      <c r="D1991">
        <v>210</v>
      </c>
      <c r="E1991" t="s">
        <v>7</v>
      </c>
      <c r="F1991" s="15">
        <v>7424</v>
      </c>
      <c r="G1991" t="str">
        <f>_xlfn.XLOOKUP(tbl_GL[[#This Row],[Account_key]],tbl_COA[Account_key],tbl_COA[Class],"Not Found")</f>
        <v>Trading account</v>
      </c>
      <c r="H1991" t="str">
        <f>_xlfn.XLOOKUP(tbl_GL[[#This Row],[Account_key]],tbl_COA[Account_key],tbl_COA[SubClass],"Not Found")</f>
        <v>Sales</v>
      </c>
      <c r="I1991" t="str">
        <f>_xlfn.XLOOKUP(tbl_GL[[#This Row],[Account_key]],tbl_COA[Account_key],tbl_COA[SubClass2],"Not Found")</f>
        <v>Sales</v>
      </c>
      <c r="J1991" t="str">
        <f>_xlfn.XLOOKUP(tbl_GL[[#This Row],[Account_key]],tbl_COA[Account_key],tbl_COA[SubAccount],,0)</f>
        <v>Sales</v>
      </c>
      <c r="K1991">
        <f>YEAR(tbl_GL[[#This Row],[Date]])</f>
        <v>2019</v>
      </c>
    </row>
    <row r="1992" spans="1:11" x14ac:dyDescent="0.35">
      <c r="A1992">
        <v>1005.2</v>
      </c>
      <c r="B1992" s="24">
        <v>43672</v>
      </c>
      <c r="C1992">
        <v>1</v>
      </c>
      <c r="D1992">
        <v>10</v>
      </c>
      <c r="E1992" t="s">
        <v>7</v>
      </c>
      <c r="F1992" s="15">
        <v>7424</v>
      </c>
      <c r="G1992" t="str">
        <f>_xlfn.XLOOKUP(tbl_GL[[#This Row],[Account_key]],tbl_COA[Account_key],tbl_COA[Class],"Not Found")</f>
        <v>Assets</v>
      </c>
      <c r="H1992" t="str">
        <f>_xlfn.XLOOKUP(tbl_GL[[#This Row],[Account_key]],tbl_COA[Account_key],tbl_COA[SubClass],"Not Found")</f>
        <v>Assets</v>
      </c>
      <c r="I1992" t="str">
        <f>_xlfn.XLOOKUP(tbl_GL[[#This Row],[Account_key]],tbl_COA[Account_key],tbl_COA[SubClass2],"Not Found")</f>
        <v>Current Assets</v>
      </c>
      <c r="J1992" t="str">
        <f>_xlfn.XLOOKUP(tbl_GL[[#This Row],[Account_key]],tbl_COA[Account_key],tbl_COA[SubAccount],,0)</f>
        <v>Cash at Bank</v>
      </c>
      <c r="K1992">
        <f>YEAR(tbl_GL[[#This Row],[Date]])</f>
        <v>2019</v>
      </c>
    </row>
    <row r="1993" spans="1:11" x14ac:dyDescent="0.35">
      <c r="A1993">
        <v>1006.1</v>
      </c>
      <c r="B1993" s="24">
        <v>43672</v>
      </c>
      <c r="C1993">
        <v>1</v>
      </c>
      <c r="D1993">
        <v>230</v>
      </c>
      <c r="E1993" t="s">
        <v>4</v>
      </c>
      <c r="F1993" s="14">
        <v>-9703</v>
      </c>
      <c r="G1993" t="str">
        <f>_xlfn.XLOOKUP(tbl_GL[[#This Row],[Account_key]],tbl_COA[Account_key],tbl_COA[Class],"Not Found")</f>
        <v>Trading account</v>
      </c>
      <c r="H1993" t="str">
        <f>_xlfn.XLOOKUP(tbl_GL[[#This Row],[Account_key]],tbl_COA[Account_key],tbl_COA[SubClass],"Not Found")</f>
        <v>Cost of Sales</v>
      </c>
      <c r="I1993" t="str">
        <f>_xlfn.XLOOKUP(tbl_GL[[#This Row],[Account_key]],tbl_COA[Account_key],tbl_COA[SubClass2],"Not Found")</f>
        <v>Cost of Sales</v>
      </c>
      <c r="J1993" t="str">
        <f>_xlfn.XLOOKUP(tbl_GL[[#This Row],[Account_key]],tbl_COA[Account_key],tbl_COA[SubAccount],,0)</f>
        <v>Cost of Sales</v>
      </c>
      <c r="K1993">
        <f>YEAR(tbl_GL[[#This Row],[Date]])</f>
        <v>2019</v>
      </c>
    </row>
    <row r="1994" spans="1:11" x14ac:dyDescent="0.35">
      <c r="A1994">
        <v>1006.2</v>
      </c>
      <c r="B1994" s="24">
        <v>43672</v>
      </c>
      <c r="C1994">
        <v>1</v>
      </c>
      <c r="D1994">
        <v>60</v>
      </c>
      <c r="E1994" t="s">
        <v>4</v>
      </c>
      <c r="F1994" s="15">
        <v>-9703</v>
      </c>
      <c r="G1994" t="str">
        <f>_xlfn.XLOOKUP(tbl_GL[[#This Row],[Account_key]],tbl_COA[Account_key],tbl_COA[Class],"Not Found")</f>
        <v>Assets</v>
      </c>
      <c r="H1994" t="str">
        <f>_xlfn.XLOOKUP(tbl_GL[[#This Row],[Account_key]],tbl_COA[Account_key],tbl_COA[SubClass],"Not Found")</f>
        <v>Assets</v>
      </c>
      <c r="I1994" t="str">
        <f>_xlfn.XLOOKUP(tbl_GL[[#This Row],[Account_key]],tbl_COA[Account_key],tbl_COA[SubClass2],"Not Found")</f>
        <v>Current Assets</v>
      </c>
      <c r="J1994" t="str">
        <f>_xlfn.XLOOKUP(tbl_GL[[#This Row],[Account_key]],tbl_COA[Account_key],tbl_COA[SubAccount],,0)</f>
        <v>Inventory</v>
      </c>
      <c r="K1994">
        <f>YEAR(tbl_GL[[#This Row],[Date]])</f>
        <v>2019</v>
      </c>
    </row>
    <row r="1995" spans="1:11" x14ac:dyDescent="0.35">
      <c r="A1995">
        <v>1007.1</v>
      </c>
      <c r="B1995" s="24">
        <v>43672</v>
      </c>
      <c r="C1995">
        <v>1</v>
      </c>
      <c r="D1995">
        <v>30</v>
      </c>
      <c r="E1995" t="s">
        <v>80</v>
      </c>
      <c r="F1995" s="15">
        <v>-33594</v>
      </c>
      <c r="G1995" t="str">
        <f>_xlfn.XLOOKUP(tbl_GL[[#This Row],[Account_key]],tbl_COA[Account_key],tbl_COA[Class],"Not Found")</f>
        <v>Assets</v>
      </c>
      <c r="H1995" t="str">
        <f>_xlfn.XLOOKUP(tbl_GL[[#This Row],[Account_key]],tbl_COA[Account_key],tbl_COA[SubClass],"Not Found")</f>
        <v>Assets</v>
      </c>
      <c r="I1995" t="str">
        <f>_xlfn.XLOOKUP(tbl_GL[[#This Row],[Account_key]],tbl_COA[Account_key],tbl_COA[SubClass2],"Not Found")</f>
        <v>Current Assets</v>
      </c>
      <c r="J1995" t="str">
        <f>_xlfn.XLOOKUP(tbl_GL[[#This Row],[Account_key]],tbl_COA[Account_key],tbl_COA[SubAccount],,0)</f>
        <v>Trade Receivables</v>
      </c>
      <c r="K1995">
        <f>YEAR(tbl_GL[[#This Row],[Date]])</f>
        <v>2019</v>
      </c>
    </row>
    <row r="1996" spans="1:11" x14ac:dyDescent="0.35">
      <c r="A1996">
        <v>1007.2</v>
      </c>
      <c r="B1996" s="24">
        <v>43672</v>
      </c>
      <c r="C1996">
        <v>1</v>
      </c>
      <c r="D1996">
        <v>10</v>
      </c>
      <c r="E1996" t="s">
        <v>80</v>
      </c>
      <c r="F1996" s="15">
        <v>33594</v>
      </c>
      <c r="G1996" t="str">
        <f>_xlfn.XLOOKUP(tbl_GL[[#This Row],[Account_key]],tbl_COA[Account_key],tbl_COA[Class],"Not Found")</f>
        <v>Assets</v>
      </c>
      <c r="H1996" t="str">
        <f>_xlfn.XLOOKUP(tbl_GL[[#This Row],[Account_key]],tbl_COA[Account_key],tbl_COA[SubClass],"Not Found")</f>
        <v>Assets</v>
      </c>
      <c r="I1996" t="str">
        <f>_xlfn.XLOOKUP(tbl_GL[[#This Row],[Account_key]],tbl_COA[Account_key],tbl_COA[SubClass2],"Not Found")</f>
        <v>Current Assets</v>
      </c>
      <c r="J1996" t="str">
        <f>_xlfn.XLOOKUP(tbl_GL[[#This Row],[Account_key]],tbl_COA[Account_key],tbl_COA[SubAccount],,0)</f>
        <v>Cash at Bank</v>
      </c>
      <c r="K1996">
        <f>YEAR(tbl_GL[[#This Row],[Date]])</f>
        <v>2019</v>
      </c>
    </row>
    <row r="1997" spans="1:11" x14ac:dyDescent="0.35">
      <c r="A1997">
        <v>1008.1</v>
      </c>
      <c r="B1997" s="24">
        <v>43672</v>
      </c>
      <c r="C1997">
        <v>1</v>
      </c>
      <c r="D1997">
        <v>210</v>
      </c>
      <c r="E1997" t="s">
        <v>8</v>
      </c>
      <c r="F1997" s="15">
        <v>35476</v>
      </c>
      <c r="G1997" t="str">
        <f>_xlfn.XLOOKUP(tbl_GL[[#This Row],[Account_key]],tbl_COA[Account_key],tbl_COA[Class],"Not Found")</f>
        <v>Trading account</v>
      </c>
      <c r="H1997" t="str">
        <f>_xlfn.XLOOKUP(tbl_GL[[#This Row],[Account_key]],tbl_COA[Account_key],tbl_COA[SubClass],"Not Found")</f>
        <v>Sales</v>
      </c>
      <c r="I1997" t="str">
        <f>_xlfn.XLOOKUP(tbl_GL[[#This Row],[Account_key]],tbl_COA[Account_key],tbl_COA[SubClass2],"Not Found")</f>
        <v>Sales</v>
      </c>
      <c r="J1997" t="str">
        <f>_xlfn.XLOOKUP(tbl_GL[[#This Row],[Account_key]],tbl_COA[Account_key],tbl_COA[SubAccount],,0)</f>
        <v>Sales</v>
      </c>
      <c r="K1997">
        <f>YEAR(tbl_GL[[#This Row],[Date]])</f>
        <v>2019</v>
      </c>
    </row>
    <row r="1998" spans="1:11" x14ac:dyDescent="0.35">
      <c r="A1998">
        <v>1008.2</v>
      </c>
      <c r="B1998" s="24">
        <v>43672</v>
      </c>
      <c r="C1998">
        <v>1</v>
      </c>
      <c r="D1998">
        <v>30</v>
      </c>
      <c r="E1998" t="s">
        <v>8</v>
      </c>
      <c r="F1998" s="15">
        <v>35476</v>
      </c>
      <c r="G1998" t="str">
        <f>_xlfn.XLOOKUP(tbl_GL[[#This Row],[Account_key]],tbl_COA[Account_key],tbl_COA[Class],"Not Found")</f>
        <v>Assets</v>
      </c>
      <c r="H1998" t="str">
        <f>_xlfn.XLOOKUP(tbl_GL[[#This Row],[Account_key]],tbl_COA[Account_key],tbl_COA[SubClass],"Not Found")</f>
        <v>Assets</v>
      </c>
      <c r="I1998" t="str">
        <f>_xlfn.XLOOKUP(tbl_GL[[#This Row],[Account_key]],tbl_COA[Account_key],tbl_COA[SubClass2],"Not Found")</f>
        <v>Current Assets</v>
      </c>
      <c r="J1998" t="str">
        <f>_xlfn.XLOOKUP(tbl_GL[[#This Row],[Account_key]],tbl_COA[Account_key],tbl_COA[SubAccount],,0)</f>
        <v>Trade Receivables</v>
      </c>
      <c r="K1998">
        <f>YEAR(tbl_GL[[#This Row],[Date]])</f>
        <v>2019</v>
      </c>
    </row>
    <row r="1999" spans="1:11" x14ac:dyDescent="0.35">
      <c r="A1999">
        <v>1009.1</v>
      </c>
      <c r="B1999" s="24">
        <v>43673</v>
      </c>
      <c r="C1999">
        <v>1</v>
      </c>
      <c r="D1999">
        <v>280</v>
      </c>
      <c r="E1999" t="s">
        <v>97</v>
      </c>
      <c r="F1999" s="15">
        <v>-5439</v>
      </c>
      <c r="G1999" t="str">
        <f>_xlfn.XLOOKUP(tbl_GL[[#This Row],[Account_key]],tbl_COA[Account_key],tbl_COA[Class],"Not Found")</f>
        <v>Operating account</v>
      </c>
      <c r="H1999" t="str">
        <f>_xlfn.XLOOKUP(tbl_GL[[#This Row],[Account_key]],tbl_COA[Account_key],tbl_COA[SubClass],"Not Found")</f>
        <v>Operating Expenses</v>
      </c>
      <c r="I1999" t="str">
        <f>_xlfn.XLOOKUP(tbl_GL[[#This Row],[Account_key]],tbl_COA[Account_key],tbl_COA[SubClass2],"Not Found")</f>
        <v>Marketing</v>
      </c>
      <c r="J1999" t="str">
        <f>_xlfn.XLOOKUP(tbl_GL[[#This Row],[Account_key]],tbl_COA[Account_key],tbl_COA[SubAccount],,0)</f>
        <v>Advertisements</v>
      </c>
      <c r="K1999">
        <f>YEAR(tbl_GL[[#This Row],[Date]])</f>
        <v>2019</v>
      </c>
    </row>
    <row r="2000" spans="1:11" x14ac:dyDescent="0.35">
      <c r="A2000">
        <v>1009.2</v>
      </c>
      <c r="B2000" s="24">
        <v>43673</v>
      </c>
      <c r="C2000">
        <v>1</v>
      </c>
      <c r="D2000">
        <v>120</v>
      </c>
      <c r="E2000" t="s">
        <v>97</v>
      </c>
      <c r="F2000" s="15">
        <v>5439</v>
      </c>
      <c r="G2000" t="str">
        <f>_xlfn.XLOOKUP(tbl_GL[[#This Row],[Account_key]],tbl_COA[Account_key],tbl_COA[Class],"Not Found")</f>
        <v>Liabilities and Owners Equity</v>
      </c>
      <c r="H2000" t="str">
        <f>_xlfn.XLOOKUP(tbl_GL[[#This Row],[Account_key]],tbl_COA[Account_key],tbl_COA[SubClass],"Not Found")</f>
        <v>Liabilities</v>
      </c>
      <c r="I2000" t="str">
        <f>_xlfn.XLOOKUP(tbl_GL[[#This Row],[Account_key]],tbl_COA[Account_key],tbl_COA[SubClass2],"Not Found")</f>
        <v>Current Liabilities</v>
      </c>
      <c r="J2000" t="str">
        <f>_xlfn.XLOOKUP(tbl_GL[[#This Row],[Account_key]],tbl_COA[Account_key],tbl_COA[SubAccount],,0)</f>
        <v>Accrued Expenses</v>
      </c>
      <c r="K2000">
        <f>YEAR(tbl_GL[[#This Row],[Date]])</f>
        <v>2019</v>
      </c>
    </row>
    <row r="2001" spans="1:11" x14ac:dyDescent="0.35">
      <c r="A2001">
        <v>1010.1</v>
      </c>
      <c r="B2001" s="24">
        <v>43675</v>
      </c>
      <c r="C2001">
        <v>1</v>
      </c>
      <c r="D2001">
        <v>220</v>
      </c>
      <c r="E2001" t="s">
        <v>81</v>
      </c>
      <c r="F2001" s="15">
        <v>-3899</v>
      </c>
      <c r="G2001" t="str">
        <f>_xlfn.XLOOKUP(tbl_GL[[#This Row],[Account_key]],tbl_COA[Account_key],tbl_COA[Class],"Not Found")</f>
        <v>Trading account</v>
      </c>
      <c r="H2001" t="str">
        <f>_xlfn.XLOOKUP(tbl_GL[[#This Row],[Account_key]],tbl_COA[Account_key],tbl_COA[SubClass],"Not Found")</f>
        <v>Sales</v>
      </c>
      <c r="I2001" t="str">
        <f>_xlfn.XLOOKUP(tbl_GL[[#This Row],[Account_key]],tbl_COA[Account_key],tbl_COA[SubClass2],"Not Found")</f>
        <v>Sales</v>
      </c>
      <c r="J2001" t="str">
        <f>_xlfn.XLOOKUP(tbl_GL[[#This Row],[Account_key]],tbl_COA[Account_key],tbl_COA[SubAccount],,0)</f>
        <v>Sales Return</v>
      </c>
      <c r="K2001">
        <f>YEAR(tbl_GL[[#This Row],[Date]])</f>
        <v>2019</v>
      </c>
    </row>
    <row r="2002" spans="1:11" x14ac:dyDescent="0.35">
      <c r="A2002">
        <v>1010.2</v>
      </c>
      <c r="B2002" s="24">
        <v>43675</v>
      </c>
      <c r="C2002">
        <v>1</v>
      </c>
      <c r="D2002">
        <v>20</v>
      </c>
      <c r="E2002" t="s">
        <v>81</v>
      </c>
      <c r="F2002" s="15">
        <v>-3899</v>
      </c>
      <c r="G2002" t="str">
        <f>_xlfn.XLOOKUP(tbl_GL[[#This Row],[Account_key]],tbl_COA[Account_key],tbl_COA[Class],"Not Found")</f>
        <v>Assets</v>
      </c>
      <c r="H2002" t="str">
        <f>_xlfn.XLOOKUP(tbl_GL[[#This Row],[Account_key]],tbl_COA[Account_key],tbl_COA[SubClass],"Not Found")</f>
        <v>Assets</v>
      </c>
      <c r="I2002" t="str">
        <f>_xlfn.XLOOKUP(tbl_GL[[#This Row],[Account_key]],tbl_COA[Account_key],tbl_COA[SubClass2],"Not Found")</f>
        <v>Current Assets</v>
      </c>
      <c r="J2002" t="str">
        <f>_xlfn.XLOOKUP(tbl_GL[[#This Row],[Account_key]],tbl_COA[Account_key],tbl_COA[SubAccount],,0)</f>
        <v>Cash in hand</v>
      </c>
      <c r="K2002">
        <f>YEAR(tbl_GL[[#This Row],[Date]])</f>
        <v>2019</v>
      </c>
    </row>
    <row r="2003" spans="1:11" x14ac:dyDescent="0.35">
      <c r="A2003">
        <v>1011.1</v>
      </c>
      <c r="B2003" s="24">
        <v>43675</v>
      </c>
      <c r="C2003">
        <v>1</v>
      </c>
      <c r="D2003">
        <v>10</v>
      </c>
      <c r="E2003" t="s">
        <v>98</v>
      </c>
      <c r="F2003" s="15">
        <v>-4375</v>
      </c>
      <c r="G2003" t="str">
        <f>_xlfn.XLOOKUP(tbl_GL[[#This Row],[Account_key]],tbl_COA[Account_key],tbl_COA[Class],"Not Found")</f>
        <v>Assets</v>
      </c>
      <c r="H2003" t="str">
        <f>_xlfn.XLOOKUP(tbl_GL[[#This Row],[Account_key]],tbl_COA[Account_key],tbl_COA[SubClass],"Not Found")</f>
        <v>Assets</v>
      </c>
      <c r="I2003" t="str">
        <f>_xlfn.XLOOKUP(tbl_GL[[#This Row],[Account_key]],tbl_COA[Account_key],tbl_COA[SubClass2],"Not Found")</f>
        <v>Current Assets</v>
      </c>
      <c r="J2003" t="str">
        <f>_xlfn.XLOOKUP(tbl_GL[[#This Row],[Account_key]],tbl_COA[Account_key],tbl_COA[SubAccount],,0)</f>
        <v>Cash at Bank</v>
      </c>
      <c r="K2003">
        <f>YEAR(tbl_GL[[#This Row],[Date]])</f>
        <v>2019</v>
      </c>
    </row>
    <row r="2004" spans="1:11" x14ac:dyDescent="0.35">
      <c r="A2004">
        <v>1011.2</v>
      </c>
      <c r="B2004" s="24">
        <v>43675</v>
      </c>
      <c r="C2004">
        <v>1</v>
      </c>
      <c r="D2004">
        <v>120</v>
      </c>
      <c r="E2004" t="s">
        <v>98</v>
      </c>
      <c r="F2004" s="15">
        <v>-4375</v>
      </c>
      <c r="G2004" t="str">
        <f>_xlfn.XLOOKUP(tbl_GL[[#This Row],[Account_key]],tbl_COA[Account_key],tbl_COA[Class],"Not Found")</f>
        <v>Liabilities and Owners Equity</v>
      </c>
      <c r="H2004" t="str">
        <f>_xlfn.XLOOKUP(tbl_GL[[#This Row],[Account_key]],tbl_COA[Account_key],tbl_COA[SubClass],"Not Found")</f>
        <v>Liabilities</v>
      </c>
      <c r="I2004" t="str">
        <f>_xlfn.XLOOKUP(tbl_GL[[#This Row],[Account_key]],tbl_COA[Account_key],tbl_COA[SubClass2],"Not Found")</f>
        <v>Current Liabilities</v>
      </c>
      <c r="J2004" t="str">
        <f>_xlfn.XLOOKUP(tbl_GL[[#This Row],[Account_key]],tbl_COA[Account_key],tbl_COA[SubAccount],,0)</f>
        <v>Accrued Expenses</v>
      </c>
      <c r="K2004">
        <f>YEAR(tbl_GL[[#This Row],[Date]])</f>
        <v>2019</v>
      </c>
    </row>
    <row r="2005" spans="1:11" x14ac:dyDescent="0.35">
      <c r="A2005">
        <v>1012.1</v>
      </c>
      <c r="B2005" s="24">
        <v>43675</v>
      </c>
      <c r="C2005">
        <v>1</v>
      </c>
      <c r="D2005">
        <v>30</v>
      </c>
      <c r="E2005" t="s">
        <v>80</v>
      </c>
      <c r="F2005" s="15">
        <v>-33869</v>
      </c>
      <c r="G2005" t="str">
        <f>_xlfn.XLOOKUP(tbl_GL[[#This Row],[Account_key]],tbl_COA[Account_key],tbl_COA[Class],"Not Found")</f>
        <v>Assets</v>
      </c>
      <c r="H2005" t="str">
        <f>_xlfn.XLOOKUP(tbl_GL[[#This Row],[Account_key]],tbl_COA[Account_key],tbl_COA[SubClass],"Not Found")</f>
        <v>Assets</v>
      </c>
      <c r="I2005" t="str">
        <f>_xlfn.XLOOKUP(tbl_GL[[#This Row],[Account_key]],tbl_COA[Account_key],tbl_COA[SubClass2],"Not Found")</f>
        <v>Current Assets</v>
      </c>
      <c r="J2005" t="str">
        <f>_xlfn.XLOOKUP(tbl_GL[[#This Row],[Account_key]],tbl_COA[Account_key],tbl_COA[SubAccount],,0)</f>
        <v>Trade Receivables</v>
      </c>
      <c r="K2005">
        <f>YEAR(tbl_GL[[#This Row],[Date]])</f>
        <v>2019</v>
      </c>
    </row>
    <row r="2006" spans="1:11" x14ac:dyDescent="0.35">
      <c r="A2006">
        <v>1012.2</v>
      </c>
      <c r="B2006" s="24">
        <v>43675</v>
      </c>
      <c r="C2006">
        <v>1</v>
      </c>
      <c r="D2006">
        <v>10</v>
      </c>
      <c r="E2006" t="s">
        <v>80</v>
      </c>
      <c r="F2006" s="15">
        <v>33869</v>
      </c>
      <c r="G2006" t="str">
        <f>_xlfn.XLOOKUP(tbl_GL[[#This Row],[Account_key]],tbl_COA[Account_key],tbl_COA[Class],"Not Found")</f>
        <v>Assets</v>
      </c>
      <c r="H2006" t="str">
        <f>_xlfn.XLOOKUP(tbl_GL[[#This Row],[Account_key]],tbl_COA[Account_key],tbl_COA[SubClass],"Not Found")</f>
        <v>Assets</v>
      </c>
      <c r="I2006" t="str">
        <f>_xlfn.XLOOKUP(tbl_GL[[#This Row],[Account_key]],tbl_COA[Account_key],tbl_COA[SubClass2],"Not Found")</f>
        <v>Current Assets</v>
      </c>
      <c r="J2006" t="str">
        <f>_xlfn.XLOOKUP(tbl_GL[[#This Row],[Account_key]],tbl_COA[Account_key],tbl_COA[SubAccount],,0)</f>
        <v>Cash at Bank</v>
      </c>
      <c r="K2006">
        <f>YEAR(tbl_GL[[#This Row],[Date]])</f>
        <v>2019</v>
      </c>
    </row>
    <row r="2007" spans="1:11" x14ac:dyDescent="0.35">
      <c r="A2007">
        <v>1013.1</v>
      </c>
      <c r="B2007" s="24">
        <v>43676</v>
      </c>
      <c r="C2007">
        <v>1</v>
      </c>
      <c r="D2007">
        <v>230</v>
      </c>
      <c r="E2007" t="s">
        <v>4</v>
      </c>
      <c r="F2007" s="14">
        <v>-1307</v>
      </c>
      <c r="G2007" t="str">
        <f>_xlfn.XLOOKUP(tbl_GL[[#This Row],[Account_key]],tbl_COA[Account_key],tbl_COA[Class],"Not Found")</f>
        <v>Trading account</v>
      </c>
      <c r="H2007" t="str">
        <f>_xlfn.XLOOKUP(tbl_GL[[#This Row],[Account_key]],tbl_COA[Account_key],tbl_COA[SubClass],"Not Found")</f>
        <v>Cost of Sales</v>
      </c>
      <c r="I2007" t="str">
        <f>_xlfn.XLOOKUP(tbl_GL[[#This Row],[Account_key]],tbl_COA[Account_key],tbl_COA[SubClass2],"Not Found")</f>
        <v>Cost of Sales</v>
      </c>
      <c r="J2007" t="str">
        <f>_xlfn.XLOOKUP(tbl_GL[[#This Row],[Account_key]],tbl_COA[Account_key],tbl_COA[SubAccount],,0)</f>
        <v>Cost of Sales</v>
      </c>
      <c r="K2007">
        <f>YEAR(tbl_GL[[#This Row],[Date]])</f>
        <v>2019</v>
      </c>
    </row>
    <row r="2008" spans="1:11" x14ac:dyDescent="0.35">
      <c r="A2008">
        <v>1013.2</v>
      </c>
      <c r="B2008" s="24">
        <v>43676</v>
      </c>
      <c r="C2008">
        <v>1</v>
      </c>
      <c r="D2008">
        <v>60</v>
      </c>
      <c r="E2008" t="s">
        <v>4</v>
      </c>
      <c r="F2008" s="15">
        <v>-1307</v>
      </c>
      <c r="G2008" t="str">
        <f>_xlfn.XLOOKUP(tbl_GL[[#This Row],[Account_key]],tbl_COA[Account_key],tbl_COA[Class],"Not Found")</f>
        <v>Assets</v>
      </c>
      <c r="H2008" t="str">
        <f>_xlfn.XLOOKUP(tbl_GL[[#This Row],[Account_key]],tbl_COA[Account_key],tbl_COA[SubClass],"Not Found")</f>
        <v>Assets</v>
      </c>
      <c r="I2008" t="str">
        <f>_xlfn.XLOOKUP(tbl_GL[[#This Row],[Account_key]],tbl_COA[Account_key],tbl_COA[SubClass2],"Not Found")</f>
        <v>Current Assets</v>
      </c>
      <c r="J2008" t="str">
        <f>_xlfn.XLOOKUP(tbl_GL[[#This Row],[Account_key]],tbl_COA[Account_key],tbl_COA[SubAccount],,0)</f>
        <v>Inventory</v>
      </c>
      <c r="K2008">
        <f>YEAR(tbl_GL[[#This Row],[Date]])</f>
        <v>2019</v>
      </c>
    </row>
    <row r="2009" spans="1:11" x14ac:dyDescent="0.35">
      <c r="A2009">
        <v>1014.1</v>
      </c>
      <c r="B2009" s="24">
        <v>43676</v>
      </c>
      <c r="C2009">
        <v>1</v>
      </c>
      <c r="D2009">
        <v>210</v>
      </c>
      <c r="E2009" t="s">
        <v>8</v>
      </c>
      <c r="F2009" s="15">
        <v>4777</v>
      </c>
      <c r="G2009" t="str">
        <f>_xlfn.XLOOKUP(tbl_GL[[#This Row],[Account_key]],tbl_COA[Account_key],tbl_COA[Class],"Not Found")</f>
        <v>Trading account</v>
      </c>
      <c r="H2009" t="str">
        <f>_xlfn.XLOOKUP(tbl_GL[[#This Row],[Account_key]],tbl_COA[Account_key],tbl_COA[SubClass],"Not Found")</f>
        <v>Sales</v>
      </c>
      <c r="I2009" t="str">
        <f>_xlfn.XLOOKUP(tbl_GL[[#This Row],[Account_key]],tbl_COA[Account_key],tbl_COA[SubClass2],"Not Found")</f>
        <v>Sales</v>
      </c>
      <c r="J2009" t="str">
        <f>_xlfn.XLOOKUP(tbl_GL[[#This Row],[Account_key]],tbl_COA[Account_key],tbl_COA[SubAccount],,0)</f>
        <v>Sales</v>
      </c>
      <c r="K2009">
        <f>YEAR(tbl_GL[[#This Row],[Date]])</f>
        <v>2019</v>
      </c>
    </row>
    <row r="2010" spans="1:11" x14ac:dyDescent="0.35">
      <c r="A2010">
        <v>1014.2</v>
      </c>
      <c r="B2010" s="24">
        <v>43676</v>
      </c>
      <c r="C2010">
        <v>1</v>
      </c>
      <c r="D2010">
        <v>30</v>
      </c>
      <c r="E2010" t="s">
        <v>8</v>
      </c>
      <c r="F2010" s="15">
        <v>4777</v>
      </c>
      <c r="G2010" t="str">
        <f>_xlfn.XLOOKUP(tbl_GL[[#This Row],[Account_key]],tbl_COA[Account_key],tbl_COA[Class],"Not Found")</f>
        <v>Assets</v>
      </c>
      <c r="H2010" t="str">
        <f>_xlfn.XLOOKUP(tbl_GL[[#This Row],[Account_key]],tbl_COA[Account_key],tbl_COA[SubClass],"Not Found")</f>
        <v>Assets</v>
      </c>
      <c r="I2010" t="str">
        <f>_xlfn.XLOOKUP(tbl_GL[[#This Row],[Account_key]],tbl_COA[Account_key],tbl_COA[SubClass2],"Not Found")</f>
        <v>Current Assets</v>
      </c>
      <c r="J2010" t="str">
        <f>_xlfn.XLOOKUP(tbl_GL[[#This Row],[Account_key]],tbl_COA[Account_key],tbl_COA[SubAccount],,0)</f>
        <v>Trade Receivables</v>
      </c>
      <c r="K2010">
        <f>YEAR(tbl_GL[[#This Row],[Date]])</f>
        <v>2019</v>
      </c>
    </row>
    <row r="2011" spans="1:11" x14ac:dyDescent="0.35">
      <c r="A2011">
        <v>1015.1</v>
      </c>
      <c r="B2011" s="24">
        <v>43676</v>
      </c>
      <c r="C2011">
        <v>1</v>
      </c>
      <c r="D2011">
        <v>330</v>
      </c>
      <c r="E2011" t="s">
        <v>97</v>
      </c>
      <c r="F2011" s="15">
        <v>-5245</v>
      </c>
      <c r="G2011" t="str">
        <f>_xlfn.XLOOKUP(tbl_GL[[#This Row],[Account_key]],tbl_COA[Account_key],tbl_COA[Class],"Not Found")</f>
        <v>Operating account</v>
      </c>
      <c r="H2011" t="str">
        <f>_xlfn.XLOOKUP(tbl_GL[[#This Row],[Account_key]],tbl_COA[Account_key],tbl_COA[SubClass],"Not Found")</f>
        <v>Operating Expenses</v>
      </c>
      <c r="I2011" t="str">
        <f>_xlfn.XLOOKUP(tbl_GL[[#This Row],[Account_key]],tbl_COA[Account_key],tbl_COA[SubClass2],"Not Found")</f>
        <v>Administration</v>
      </c>
      <c r="J2011" t="str">
        <f>_xlfn.XLOOKUP(tbl_GL[[#This Row],[Account_key]],tbl_COA[Account_key],tbl_COA[SubAccount],,0)</f>
        <v>Telephone</v>
      </c>
      <c r="K2011">
        <f>YEAR(tbl_GL[[#This Row],[Date]])</f>
        <v>2019</v>
      </c>
    </row>
    <row r="2012" spans="1:11" x14ac:dyDescent="0.35">
      <c r="A2012">
        <v>1015.2</v>
      </c>
      <c r="B2012" s="24">
        <v>43676</v>
      </c>
      <c r="C2012">
        <v>1</v>
      </c>
      <c r="D2012">
        <v>120</v>
      </c>
      <c r="E2012" t="s">
        <v>97</v>
      </c>
      <c r="F2012" s="15">
        <v>5245</v>
      </c>
      <c r="G2012" t="str">
        <f>_xlfn.XLOOKUP(tbl_GL[[#This Row],[Account_key]],tbl_COA[Account_key],tbl_COA[Class],"Not Found")</f>
        <v>Liabilities and Owners Equity</v>
      </c>
      <c r="H2012" t="str">
        <f>_xlfn.XLOOKUP(tbl_GL[[#This Row],[Account_key]],tbl_COA[Account_key],tbl_COA[SubClass],"Not Found")</f>
        <v>Liabilities</v>
      </c>
      <c r="I2012" t="str">
        <f>_xlfn.XLOOKUP(tbl_GL[[#This Row],[Account_key]],tbl_COA[Account_key],tbl_COA[SubClass2],"Not Found")</f>
        <v>Current Liabilities</v>
      </c>
      <c r="J2012" t="str">
        <f>_xlfn.XLOOKUP(tbl_GL[[#This Row],[Account_key]],tbl_COA[Account_key],tbl_COA[SubAccount],,0)</f>
        <v>Accrued Expenses</v>
      </c>
      <c r="K2012">
        <f>YEAR(tbl_GL[[#This Row],[Date]])</f>
        <v>2019</v>
      </c>
    </row>
    <row r="2013" spans="1:11" x14ac:dyDescent="0.35">
      <c r="A2013">
        <v>1016.1</v>
      </c>
      <c r="B2013" s="24">
        <v>43677</v>
      </c>
      <c r="C2013">
        <v>1</v>
      </c>
      <c r="D2013">
        <v>10</v>
      </c>
      <c r="E2013" t="s">
        <v>110</v>
      </c>
      <c r="F2013" s="15">
        <v>109</v>
      </c>
      <c r="G2013" t="str">
        <f>_xlfn.XLOOKUP(tbl_GL[[#This Row],[Account_key]],tbl_COA[Account_key],tbl_COA[Class],"Not Found")</f>
        <v>Assets</v>
      </c>
      <c r="H2013" t="str">
        <f>_xlfn.XLOOKUP(tbl_GL[[#This Row],[Account_key]],tbl_COA[Account_key],tbl_COA[SubClass],"Not Found")</f>
        <v>Assets</v>
      </c>
      <c r="I2013" t="str">
        <f>_xlfn.XLOOKUP(tbl_GL[[#This Row],[Account_key]],tbl_COA[Account_key],tbl_COA[SubClass2],"Not Found")</f>
        <v>Current Assets</v>
      </c>
      <c r="J2013" t="str">
        <f>_xlfn.XLOOKUP(tbl_GL[[#This Row],[Account_key]],tbl_COA[Account_key],tbl_COA[SubAccount],,0)</f>
        <v>Cash at Bank</v>
      </c>
      <c r="K2013">
        <f>YEAR(tbl_GL[[#This Row],[Date]])</f>
        <v>2019</v>
      </c>
    </row>
    <row r="2014" spans="1:11" x14ac:dyDescent="0.35">
      <c r="A2014">
        <v>1016.2</v>
      </c>
      <c r="B2014" s="24">
        <v>43677</v>
      </c>
      <c r="C2014">
        <v>1</v>
      </c>
      <c r="D2014">
        <v>430</v>
      </c>
      <c r="E2014" t="s">
        <v>110</v>
      </c>
      <c r="F2014" s="15">
        <v>109</v>
      </c>
      <c r="G2014" t="str">
        <f>_xlfn.XLOOKUP(tbl_GL[[#This Row],[Account_key]],tbl_COA[Account_key],tbl_COA[Class],"Not Found")</f>
        <v>Non-operating</v>
      </c>
      <c r="H2014" t="str">
        <f>_xlfn.XLOOKUP(tbl_GL[[#This Row],[Account_key]],tbl_COA[Account_key],tbl_COA[SubClass],"Not Found")</f>
        <v>Exchange Loss/Gain</v>
      </c>
      <c r="I2014" t="str">
        <f>_xlfn.XLOOKUP(tbl_GL[[#This Row],[Account_key]],tbl_COA[Account_key],tbl_COA[SubClass2],"Not Found")</f>
        <v>Exchange Loss/Gain</v>
      </c>
      <c r="J2014" t="str">
        <f>_xlfn.XLOOKUP(tbl_GL[[#This Row],[Account_key]],tbl_COA[Account_key],tbl_COA[SubAccount],,0)</f>
        <v>Exchange Loss/Gain</v>
      </c>
      <c r="K2014">
        <f>YEAR(tbl_GL[[#This Row],[Date]])</f>
        <v>2019</v>
      </c>
    </row>
    <row r="2015" spans="1:11" x14ac:dyDescent="0.35">
      <c r="A2015">
        <v>1017.1</v>
      </c>
      <c r="B2015" s="24">
        <v>43677</v>
      </c>
      <c r="C2015">
        <v>1</v>
      </c>
      <c r="D2015">
        <v>10</v>
      </c>
      <c r="E2015" t="s">
        <v>113</v>
      </c>
      <c r="F2015" s="15">
        <v>382</v>
      </c>
      <c r="G2015" t="str">
        <f>_xlfn.XLOOKUP(tbl_GL[[#This Row],[Account_key]],tbl_COA[Account_key],tbl_COA[Class],"Not Found")</f>
        <v>Assets</v>
      </c>
      <c r="H2015" t="str">
        <f>_xlfn.XLOOKUP(tbl_GL[[#This Row],[Account_key]],tbl_COA[Account_key],tbl_COA[SubClass],"Not Found")</f>
        <v>Assets</v>
      </c>
      <c r="I2015" t="str">
        <f>_xlfn.XLOOKUP(tbl_GL[[#This Row],[Account_key]],tbl_COA[Account_key],tbl_COA[SubClass2],"Not Found")</f>
        <v>Current Assets</v>
      </c>
      <c r="J2015" t="str">
        <f>_xlfn.XLOOKUP(tbl_GL[[#This Row],[Account_key]],tbl_COA[Account_key],tbl_COA[SubAccount],,0)</f>
        <v>Cash at Bank</v>
      </c>
      <c r="K2015">
        <f>YEAR(tbl_GL[[#This Row],[Date]])</f>
        <v>2019</v>
      </c>
    </row>
    <row r="2016" spans="1:11" x14ac:dyDescent="0.35">
      <c r="A2016">
        <v>1017.2</v>
      </c>
      <c r="B2016" s="24">
        <v>43677</v>
      </c>
      <c r="C2016">
        <v>1</v>
      </c>
      <c r="D2016">
        <v>410</v>
      </c>
      <c r="E2016" t="s">
        <v>113</v>
      </c>
      <c r="F2016" s="15">
        <v>382</v>
      </c>
      <c r="G2016" t="str">
        <f>_xlfn.XLOOKUP(tbl_GL[[#This Row],[Account_key]],tbl_COA[Account_key],tbl_COA[Class],"Not Found")</f>
        <v>Non-operating</v>
      </c>
      <c r="H2016" t="str">
        <f>_xlfn.XLOOKUP(tbl_GL[[#This Row],[Account_key]],tbl_COA[Account_key],tbl_COA[SubClass],"Not Found")</f>
        <v>Interest Income</v>
      </c>
      <c r="I2016" t="str">
        <f>_xlfn.XLOOKUP(tbl_GL[[#This Row],[Account_key]],tbl_COA[Account_key],tbl_COA[SubClass2],"Not Found")</f>
        <v>Interest Income</v>
      </c>
      <c r="J2016" t="str">
        <f>_xlfn.XLOOKUP(tbl_GL[[#This Row],[Account_key]],tbl_COA[Account_key],tbl_COA[SubAccount],,0)</f>
        <v>Interest Income</v>
      </c>
      <c r="K2016">
        <f>YEAR(tbl_GL[[#This Row],[Date]])</f>
        <v>2019</v>
      </c>
    </row>
    <row r="2017" spans="1:11" x14ac:dyDescent="0.35">
      <c r="A2017">
        <v>1018.1</v>
      </c>
      <c r="B2017" s="24">
        <v>43677</v>
      </c>
      <c r="C2017">
        <v>1</v>
      </c>
      <c r="D2017">
        <v>400</v>
      </c>
      <c r="E2017" t="s">
        <v>104</v>
      </c>
      <c r="F2017" s="15">
        <v>-500</v>
      </c>
      <c r="G2017" t="str">
        <f>_xlfn.XLOOKUP(tbl_GL[[#This Row],[Account_key]],tbl_COA[Account_key],tbl_COA[Class],"Not Found")</f>
        <v>Operating account</v>
      </c>
      <c r="H2017" t="str">
        <f>_xlfn.XLOOKUP(tbl_GL[[#This Row],[Account_key]],tbl_COA[Account_key],tbl_COA[SubClass],"Not Found")</f>
        <v>Depreciation &amp; Amortization</v>
      </c>
      <c r="I2017" t="str">
        <f>_xlfn.XLOOKUP(tbl_GL[[#This Row],[Account_key]],tbl_COA[Account_key],tbl_COA[SubClass2],"Not Found")</f>
        <v>Amortization</v>
      </c>
      <c r="J2017" t="str">
        <f>_xlfn.XLOOKUP(tbl_GL[[#This Row],[Account_key]],tbl_COA[Account_key],tbl_COA[SubAccount],,0)</f>
        <v>Amortization of Intangible Assets</v>
      </c>
      <c r="K2017">
        <f>YEAR(tbl_GL[[#This Row],[Date]])</f>
        <v>2019</v>
      </c>
    </row>
    <row r="2018" spans="1:11" x14ac:dyDescent="0.35">
      <c r="A2018">
        <v>1018.2</v>
      </c>
      <c r="B2018" s="24">
        <v>43677</v>
      </c>
      <c r="C2018">
        <v>1</v>
      </c>
      <c r="D2018">
        <v>100</v>
      </c>
      <c r="E2018" t="s">
        <v>104</v>
      </c>
      <c r="F2018" s="15">
        <v>-500</v>
      </c>
      <c r="G2018" t="str">
        <f>_xlfn.XLOOKUP(tbl_GL[[#This Row],[Account_key]],tbl_COA[Account_key],tbl_COA[Class],"Not Found")</f>
        <v>Assets</v>
      </c>
      <c r="H2018" t="str">
        <f>_xlfn.XLOOKUP(tbl_GL[[#This Row],[Account_key]],tbl_COA[Account_key],tbl_COA[SubClass],"Not Found")</f>
        <v>Assets</v>
      </c>
      <c r="I2018" t="str">
        <f>_xlfn.XLOOKUP(tbl_GL[[#This Row],[Account_key]],tbl_COA[Account_key],tbl_COA[SubClass2],"Not Found")</f>
        <v>Non-Current Assets</v>
      </c>
      <c r="J2018" t="str">
        <f>_xlfn.XLOOKUP(tbl_GL[[#This Row],[Account_key]],tbl_COA[Account_key],tbl_COA[SubAccount],,0)</f>
        <v>Patents and trademarks</v>
      </c>
      <c r="K2018">
        <f>YEAR(tbl_GL[[#This Row],[Date]])</f>
        <v>2019</v>
      </c>
    </row>
    <row r="2019" spans="1:11" x14ac:dyDescent="0.35">
      <c r="A2019">
        <v>1019.1</v>
      </c>
      <c r="B2019" s="24">
        <v>43677</v>
      </c>
      <c r="C2019">
        <v>1</v>
      </c>
      <c r="D2019">
        <v>440</v>
      </c>
      <c r="E2019" t="s">
        <v>112</v>
      </c>
      <c r="F2019" s="15">
        <v>-600</v>
      </c>
      <c r="G2019" t="str">
        <f>_xlfn.XLOOKUP(tbl_GL[[#This Row],[Account_key]],tbl_COA[Account_key],tbl_COA[Class],"Not Found")</f>
        <v>Interest &amp; Tax</v>
      </c>
      <c r="H2019" t="str">
        <f>_xlfn.XLOOKUP(tbl_GL[[#This Row],[Account_key]],tbl_COA[Account_key],tbl_COA[SubClass],"Not Found")</f>
        <v>Interest Expense</v>
      </c>
      <c r="I2019" t="str">
        <f>_xlfn.XLOOKUP(tbl_GL[[#This Row],[Account_key]],tbl_COA[Account_key],tbl_COA[SubClass2],"Not Found")</f>
        <v>Interest Expense</v>
      </c>
      <c r="J2019" t="str">
        <f>_xlfn.XLOOKUP(tbl_GL[[#This Row],[Account_key]],tbl_COA[Account_key],tbl_COA[SubAccount],,0)</f>
        <v>Interest Expense</v>
      </c>
      <c r="K2019">
        <f>YEAR(tbl_GL[[#This Row],[Date]])</f>
        <v>2019</v>
      </c>
    </row>
    <row r="2020" spans="1:11" x14ac:dyDescent="0.35">
      <c r="A2020">
        <v>1019.2</v>
      </c>
      <c r="B2020" s="24">
        <v>43677</v>
      </c>
      <c r="C2020">
        <v>1</v>
      </c>
      <c r="D2020">
        <v>121</v>
      </c>
      <c r="E2020" t="s">
        <v>112</v>
      </c>
      <c r="F2020" s="15">
        <v>600</v>
      </c>
      <c r="G2020" t="str">
        <f>_xlfn.XLOOKUP(tbl_GL[[#This Row],[Account_key]],tbl_COA[Account_key],tbl_COA[Class],"Not Found")</f>
        <v>Liabilities and Owners Equity</v>
      </c>
      <c r="H2020" t="str">
        <f>_xlfn.XLOOKUP(tbl_GL[[#This Row],[Account_key]],tbl_COA[Account_key],tbl_COA[SubClass],"Not Found")</f>
        <v>Liabilities</v>
      </c>
      <c r="I2020" t="str">
        <f>_xlfn.XLOOKUP(tbl_GL[[#This Row],[Account_key]],tbl_COA[Account_key],tbl_COA[SubClass2],"Not Found")</f>
        <v>Current Liabilities</v>
      </c>
      <c r="J2020" t="str">
        <f>_xlfn.XLOOKUP(tbl_GL[[#This Row],[Account_key]],tbl_COA[Account_key],tbl_COA[SubAccount],,0)</f>
        <v>Interest Payable</v>
      </c>
      <c r="K2020">
        <f>YEAR(tbl_GL[[#This Row],[Date]])</f>
        <v>2019</v>
      </c>
    </row>
    <row r="2021" spans="1:11" x14ac:dyDescent="0.35">
      <c r="A2021">
        <v>1020.1</v>
      </c>
      <c r="B2021" s="24">
        <v>43677</v>
      </c>
      <c r="C2021">
        <v>1</v>
      </c>
      <c r="D2021">
        <v>450</v>
      </c>
      <c r="E2021" s="1" t="s">
        <v>108</v>
      </c>
      <c r="F2021" s="15">
        <v>-8675</v>
      </c>
      <c r="G2021" t="str">
        <f>_xlfn.XLOOKUP(tbl_GL[[#This Row],[Account_key]],tbl_COA[Account_key],tbl_COA[Class],"Not Found")</f>
        <v>Interest &amp; Tax</v>
      </c>
      <c r="H2021" t="str">
        <f>_xlfn.XLOOKUP(tbl_GL[[#This Row],[Account_key]],tbl_COA[Account_key],tbl_COA[SubClass],"Not Found")</f>
        <v>Taxation</v>
      </c>
      <c r="I2021" t="str">
        <f>_xlfn.XLOOKUP(tbl_GL[[#This Row],[Account_key]],tbl_COA[Account_key],tbl_COA[SubClass2],"Not Found")</f>
        <v>Taxation</v>
      </c>
      <c r="J2021" t="str">
        <f>_xlfn.XLOOKUP(tbl_GL[[#This Row],[Account_key]],tbl_COA[Account_key],tbl_COA[SubAccount],,0)</f>
        <v>Taxation</v>
      </c>
      <c r="K2021">
        <f>YEAR(tbl_GL[[#This Row],[Date]])</f>
        <v>2019</v>
      </c>
    </row>
    <row r="2022" spans="1:11" x14ac:dyDescent="0.35">
      <c r="A2022">
        <v>1020.2</v>
      </c>
      <c r="B2022" s="24">
        <v>43677</v>
      </c>
      <c r="C2022">
        <v>1</v>
      </c>
      <c r="D2022">
        <v>122</v>
      </c>
      <c r="E2022" s="1" t="s">
        <v>108</v>
      </c>
      <c r="F2022" s="15">
        <v>8675</v>
      </c>
      <c r="G2022" t="str">
        <f>_xlfn.XLOOKUP(tbl_GL[[#This Row],[Account_key]],tbl_COA[Account_key],tbl_COA[Class],"Not Found")</f>
        <v>Liabilities and Owners Equity</v>
      </c>
      <c r="H2022" t="str">
        <f>_xlfn.XLOOKUP(tbl_GL[[#This Row],[Account_key]],tbl_COA[Account_key],tbl_COA[SubClass],"Not Found")</f>
        <v>Liabilities</v>
      </c>
      <c r="I2022" t="str">
        <f>_xlfn.XLOOKUP(tbl_GL[[#This Row],[Account_key]],tbl_COA[Account_key],tbl_COA[SubClass2],"Not Found")</f>
        <v>Current Liabilities</v>
      </c>
      <c r="J2022" t="str">
        <f>_xlfn.XLOOKUP(tbl_GL[[#This Row],[Account_key]],tbl_COA[Account_key],tbl_COA[SubAccount],,0)</f>
        <v>Tax payable</v>
      </c>
      <c r="K2022">
        <f>YEAR(tbl_GL[[#This Row],[Date]])</f>
        <v>2019</v>
      </c>
    </row>
    <row r="2023" spans="1:11" x14ac:dyDescent="0.35">
      <c r="A2023">
        <v>1021.1</v>
      </c>
      <c r="B2023" s="24">
        <v>43677</v>
      </c>
      <c r="C2023">
        <v>1</v>
      </c>
      <c r="D2023">
        <v>240</v>
      </c>
      <c r="E2023" t="s">
        <v>56</v>
      </c>
      <c r="F2023" s="15">
        <v>-12000</v>
      </c>
      <c r="G2023" t="str">
        <f>_xlfn.XLOOKUP(tbl_GL[[#This Row],[Account_key]],tbl_COA[Account_key],tbl_COA[Class],"Not Found")</f>
        <v>Operating account</v>
      </c>
      <c r="H2023" t="str">
        <f>_xlfn.XLOOKUP(tbl_GL[[#This Row],[Account_key]],tbl_COA[Account_key],tbl_COA[SubClass],"Not Found")</f>
        <v>Operating Expenses</v>
      </c>
      <c r="I2023" t="str">
        <f>_xlfn.XLOOKUP(tbl_GL[[#This Row],[Account_key]],tbl_COA[Account_key],tbl_COA[SubClass2],"Not Found")</f>
        <v>Sales &amp; Distribution</v>
      </c>
      <c r="J2023" t="str">
        <f>_xlfn.XLOOKUP(tbl_GL[[#This Row],[Account_key]],tbl_COA[Account_key],tbl_COA[SubAccount],,0)</f>
        <v>Salaries</v>
      </c>
      <c r="K2023">
        <f>YEAR(tbl_GL[[#This Row],[Date]])</f>
        <v>2019</v>
      </c>
    </row>
    <row r="2024" spans="1:11" x14ac:dyDescent="0.35">
      <c r="A2024">
        <v>1021.2</v>
      </c>
      <c r="B2024" s="24">
        <v>43677</v>
      </c>
      <c r="C2024">
        <v>1</v>
      </c>
      <c r="D2024">
        <v>10</v>
      </c>
      <c r="E2024" t="s">
        <v>56</v>
      </c>
      <c r="F2024" s="15">
        <v>-12000</v>
      </c>
      <c r="G2024" t="str">
        <f>_xlfn.XLOOKUP(tbl_GL[[#This Row],[Account_key]],tbl_COA[Account_key],tbl_COA[Class],"Not Found")</f>
        <v>Assets</v>
      </c>
      <c r="H2024" t="str">
        <f>_xlfn.XLOOKUP(tbl_GL[[#This Row],[Account_key]],tbl_COA[Account_key],tbl_COA[SubClass],"Not Found")</f>
        <v>Assets</v>
      </c>
      <c r="I2024" t="str">
        <f>_xlfn.XLOOKUP(tbl_GL[[#This Row],[Account_key]],tbl_COA[Account_key],tbl_COA[SubClass2],"Not Found")</f>
        <v>Current Assets</v>
      </c>
      <c r="J2024" t="str">
        <f>_xlfn.XLOOKUP(tbl_GL[[#This Row],[Account_key]],tbl_COA[Account_key],tbl_COA[SubAccount],,0)</f>
        <v>Cash at Bank</v>
      </c>
      <c r="K2024">
        <f>YEAR(tbl_GL[[#This Row],[Date]])</f>
        <v>2019</v>
      </c>
    </row>
    <row r="2025" spans="1:11" x14ac:dyDescent="0.35">
      <c r="A2025">
        <v>1022.1</v>
      </c>
      <c r="B2025" s="24">
        <v>43677</v>
      </c>
      <c r="C2025">
        <v>1</v>
      </c>
      <c r="D2025">
        <v>380</v>
      </c>
      <c r="E2025" t="s">
        <v>101</v>
      </c>
      <c r="F2025" s="14">
        <v>-14000</v>
      </c>
      <c r="G2025" t="str">
        <f>_xlfn.XLOOKUP(tbl_GL[[#This Row],[Account_key]],tbl_COA[Account_key],tbl_COA[Class],"Not Found")</f>
        <v>Operating account</v>
      </c>
      <c r="H2025" t="str">
        <f>_xlfn.XLOOKUP(tbl_GL[[#This Row],[Account_key]],tbl_COA[Account_key],tbl_COA[SubClass],"Not Found")</f>
        <v>Depreciation &amp; Amortization</v>
      </c>
      <c r="I2025" t="str">
        <f>_xlfn.XLOOKUP(tbl_GL[[#This Row],[Account_key]],tbl_COA[Account_key],tbl_COA[SubClass2],"Not Found")</f>
        <v>Depreciation</v>
      </c>
      <c r="J2025" t="str">
        <f>_xlfn.XLOOKUP(tbl_GL[[#This Row],[Account_key]],tbl_COA[Account_key],tbl_COA[SubAccount],,0)</f>
        <v>Equipment</v>
      </c>
      <c r="K2025">
        <f>YEAR(tbl_GL[[#This Row],[Date]])</f>
        <v>2019</v>
      </c>
    </row>
    <row r="2026" spans="1:11" x14ac:dyDescent="0.35">
      <c r="A2026">
        <v>1022.2</v>
      </c>
      <c r="B2026" s="24">
        <v>43677</v>
      </c>
      <c r="C2026">
        <v>1</v>
      </c>
      <c r="D2026">
        <v>90</v>
      </c>
      <c r="E2026" t="s">
        <v>101</v>
      </c>
      <c r="F2026" s="14">
        <v>-14000</v>
      </c>
      <c r="G2026" t="str">
        <f>_xlfn.XLOOKUP(tbl_GL[[#This Row],[Account_key]],tbl_COA[Account_key],tbl_COA[Class],"Not Found")</f>
        <v>Assets</v>
      </c>
      <c r="H2026" t="str">
        <f>_xlfn.XLOOKUP(tbl_GL[[#This Row],[Account_key]],tbl_COA[Account_key],tbl_COA[SubClass],"Not Found")</f>
        <v>Assets</v>
      </c>
      <c r="I2026" t="str">
        <f>_xlfn.XLOOKUP(tbl_GL[[#This Row],[Account_key]],tbl_COA[Account_key],tbl_COA[SubClass2],"Not Found")</f>
        <v>Non-Current Assets</v>
      </c>
      <c r="J2026" t="str">
        <f>_xlfn.XLOOKUP(tbl_GL[[#This Row],[Account_key]],tbl_COA[Account_key],tbl_COA[SubAccount],,0)</f>
        <v>Office Furniture &amp; Equipment</v>
      </c>
      <c r="K2026">
        <f>YEAR(tbl_GL[[#This Row],[Date]])</f>
        <v>2019</v>
      </c>
    </row>
    <row r="2027" spans="1:11" x14ac:dyDescent="0.35">
      <c r="A2027">
        <v>1024.0999999999999</v>
      </c>
      <c r="B2027" s="24">
        <v>43677</v>
      </c>
      <c r="C2027">
        <v>1</v>
      </c>
      <c r="D2027">
        <v>10</v>
      </c>
      <c r="E2027" t="s">
        <v>84</v>
      </c>
      <c r="F2027" s="15">
        <v>-63000</v>
      </c>
      <c r="G2027" t="str">
        <f>_xlfn.XLOOKUP(tbl_GL[[#This Row],[Account_key]],tbl_COA[Account_key],tbl_COA[Class],"Not Found")</f>
        <v>Assets</v>
      </c>
      <c r="H2027" t="str">
        <f>_xlfn.XLOOKUP(tbl_GL[[#This Row],[Account_key]],tbl_COA[Account_key],tbl_COA[SubClass],"Not Found")</f>
        <v>Assets</v>
      </c>
      <c r="I2027" t="str">
        <f>_xlfn.XLOOKUP(tbl_GL[[#This Row],[Account_key]],tbl_COA[Account_key],tbl_COA[SubClass2],"Not Found")</f>
        <v>Current Assets</v>
      </c>
      <c r="J2027" t="str">
        <f>_xlfn.XLOOKUP(tbl_GL[[#This Row],[Account_key]],tbl_COA[Account_key],tbl_COA[SubAccount],,0)</f>
        <v>Cash at Bank</v>
      </c>
      <c r="K2027">
        <f>YEAR(tbl_GL[[#This Row],[Date]])</f>
        <v>2019</v>
      </c>
    </row>
    <row r="2028" spans="1:11" x14ac:dyDescent="0.35">
      <c r="A2028">
        <v>1024.2</v>
      </c>
      <c r="B2028" s="24">
        <v>43677</v>
      </c>
      <c r="C2028">
        <v>1</v>
      </c>
      <c r="D2028">
        <v>110</v>
      </c>
      <c r="E2028" t="s">
        <v>84</v>
      </c>
      <c r="F2028" s="15">
        <v>-63000</v>
      </c>
      <c r="G2028" t="str">
        <f>_xlfn.XLOOKUP(tbl_GL[[#This Row],[Account_key]],tbl_COA[Account_key],tbl_COA[Class],"Not Found")</f>
        <v>Liabilities and Owners Equity</v>
      </c>
      <c r="H2028" t="str">
        <f>_xlfn.XLOOKUP(tbl_GL[[#This Row],[Account_key]],tbl_COA[Account_key],tbl_COA[SubClass],"Not Found")</f>
        <v>Liabilities</v>
      </c>
      <c r="I2028" t="str">
        <f>_xlfn.XLOOKUP(tbl_GL[[#This Row],[Account_key]],tbl_COA[Account_key],tbl_COA[SubClass2],"Not Found")</f>
        <v>Current Liabilities</v>
      </c>
      <c r="J2028" t="str">
        <f>_xlfn.XLOOKUP(tbl_GL[[#This Row],[Account_key]],tbl_COA[Account_key],tbl_COA[SubAccount],,0)</f>
        <v>Trade Payables</v>
      </c>
      <c r="K2028">
        <f>YEAR(tbl_GL[[#This Row],[Date]])</f>
        <v>2019</v>
      </c>
    </row>
    <row r="2029" spans="1:11" x14ac:dyDescent="0.35">
      <c r="A2029">
        <v>1025.0999999999999</v>
      </c>
      <c r="B2029" s="24">
        <v>43678</v>
      </c>
      <c r="C2029">
        <v>1</v>
      </c>
      <c r="D2029">
        <v>340</v>
      </c>
      <c r="E2029" t="s">
        <v>97</v>
      </c>
      <c r="F2029" s="15">
        <v>-5247</v>
      </c>
      <c r="G2029" t="str">
        <f>_xlfn.XLOOKUP(tbl_GL[[#This Row],[Account_key]],tbl_COA[Account_key],tbl_COA[Class],"Not Found")</f>
        <v>Operating account</v>
      </c>
      <c r="H2029" t="str">
        <f>_xlfn.XLOOKUP(tbl_GL[[#This Row],[Account_key]],tbl_COA[Account_key],tbl_COA[SubClass],"Not Found")</f>
        <v>Operating Expenses</v>
      </c>
      <c r="I2029" t="str">
        <f>_xlfn.XLOOKUP(tbl_GL[[#This Row],[Account_key]],tbl_COA[Account_key],tbl_COA[SubClass2],"Not Found")</f>
        <v>Administration</v>
      </c>
      <c r="J2029" t="str">
        <f>_xlfn.XLOOKUP(tbl_GL[[#This Row],[Account_key]],tbl_COA[Account_key],tbl_COA[SubAccount],,0)</f>
        <v>Utilities</v>
      </c>
      <c r="K2029">
        <f>YEAR(tbl_GL[[#This Row],[Date]])</f>
        <v>2019</v>
      </c>
    </row>
    <row r="2030" spans="1:11" x14ac:dyDescent="0.35">
      <c r="A2030">
        <v>1025.2</v>
      </c>
      <c r="B2030" s="24">
        <v>43678</v>
      </c>
      <c r="C2030">
        <v>1</v>
      </c>
      <c r="D2030">
        <v>120</v>
      </c>
      <c r="E2030" t="s">
        <v>97</v>
      </c>
      <c r="F2030" s="15">
        <v>5247</v>
      </c>
      <c r="G2030" t="str">
        <f>_xlfn.XLOOKUP(tbl_GL[[#This Row],[Account_key]],tbl_COA[Account_key],tbl_COA[Class],"Not Found")</f>
        <v>Liabilities and Owners Equity</v>
      </c>
      <c r="H2030" t="str">
        <f>_xlfn.XLOOKUP(tbl_GL[[#This Row],[Account_key]],tbl_COA[Account_key],tbl_COA[SubClass],"Not Found")</f>
        <v>Liabilities</v>
      </c>
      <c r="I2030" t="str">
        <f>_xlfn.XLOOKUP(tbl_GL[[#This Row],[Account_key]],tbl_COA[Account_key],tbl_COA[SubClass2],"Not Found")</f>
        <v>Current Liabilities</v>
      </c>
      <c r="J2030" t="str">
        <f>_xlfn.XLOOKUP(tbl_GL[[#This Row],[Account_key]],tbl_COA[Account_key],tbl_COA[SubAccount],,0)</f>
        <v>Accrued Expenses</v>
      </c>
      <c r="K2030">
        <f>YEAR(tbl_GL[[#This Row],[Date]])</f>
        <v>2019</v>
      </c>
    </row>
    <row r="2031" spans="1:11" x14ac:dyDescent="0.35">
      <c r="A2031">
        <v>1026.0999999999999</v>
      </c>
      <c r="B2031" s="24">
        <v>43678</v>
      </c>
      <c r="C2031">
        <v>1</v>
      </c>
      <c r="D2031">
        <v>60</v>
      </c>
      <c r="E2031" t="s">
        <v>84</v>
      </c>
      <c r="F2031" s="15">
        <v>63000</v>
      </c>
      <c r="G2031" t="str">
        <f>_xlfn.XLOOKUP(tbl_GL[[#This Row],[Account_key]],tbl_COA[Account_key],tbl_COA[Class],"Not Found")</f>
        <v>Assets</v>
      </c>
      <c r="H2031" t="str">
        <f>_xlfn.XLOOKUP(tbl_GL[[#This Row],[Account_key]],tbl_COA[Account_key],tbl_COA[SubClass],"Not Found")</f>
        <v>Assets</v>
      </c>
      <c r="I2031" t="str">
        <f>_xlfn.XLOOKUP(tbl_GL[[#This Row],[Account_key]],tbl_COA[Account_key],tbl_COA[SubClass2],"Not Found")</f>
        <v>Current Assets</v>
      </c>
      <c r="J2031" t="str">
        <f>_xlfn.XLOOKUP(tbl_GL[[#This Row],[Account_key]],tbl_COA[Account_key],tbl_COA[SubAccount],,0)</f>
        <v>Inventory</v>
      </c>
      <c r="K2031">
        <f>YEAR(tbl_GL[[#This Row],[Date]])</f>
        <v>2019</v>
      </c>
    </row>
    <row r="2032" spans="1:11" x14ac:dyDescent="0.35">
      <c r="A2032">
        <v>1026.2</v>
      </c>
      <c r="B2032" s="24">
        <v>43678</v>
      </c>
      <c r="C2032">
        <v>1</v>
      </c>
      <c r="D2032">
        <v>110</v>
      </c>
      <c r="E2032" t="s">
        <v>84</v>
      </c>
      <c r="F2032" s="15">
        <v>63000</v>
      </c>
      <c r="G2032" t="str">
        <f>_xlfn.XLOOKUP(tbl_GL[[#This Row],[Account_key]],tbl_COA[Account_key],tbl_COA[Class],"Not Found")</f>
        <v>Liabilities and Owners Equity</v>
      </c>
      <c r="H2032" t="str">
        <f>_xlfn.XLOOKUP(tbl_GL[[#This Row],[Account_key]],tbl_COA[Account_key],tbl_COA[SubClass],"Not Found")</f>
        <v>Liabilities</v>
      </c>
      <c r="I2032" t="str">
        <f>_xlfn.XLOOKUP(tbl_GL[[#This Row],[Account_key]],tbl_COA[Account_key],tbl_COA[SubClass2],"Not Found")</f>
        <v>Current Liabilities</v>
      </c>
      <c r="J2032" t="str">
        <f>_xlfn.XLOOKUP(tbl_GL[[#This Row],[Account_key]],tbl_COA[Account_key],tbl_COA[SubAccount],,0)</f>
        <v>Trade Payables</v>
      </c>
      <c r="K2032">
        <f>YEAR(tbl_GL[[#This Row],[Date]])</f>
        <v>2019</v>
      </c>
    </row>
    <row r="2033" spans="1:11" x14ac:dyDescent="0.35">
      <c r="A2033">
        <v>1027.0999999999999</v>
      </c>
      <c r="B2033" s="24">
        <v>43680</v>
      </c>
      <c r="C2033">
        <v>1</v>
      </c>
      <c r="D2033">
        <v>230</v>
      </c>
      <c r="E2033" t="s">
        <v>4</v>
      </c>
      <c r="F2033" s="14">
        <v>-2255</v>
      </c>
      <c r="G2033" t="str">
        <f>_xlfn.XLOOKUP(tbl_GL[[#This Row],[Account_key]],tbl_COA[Account_key],tbl_COA[Class],"Not Found")</f>
        <v>Trading account</v>
      </c>
      <c r="H2033" t="str">
        <f>_xlfn.XLOOKUP(tbl_GL[[#This Row],[Account_key]],tbl_COA[Account_key],tbl_COA[SubClass],"Not Found")</f>
        <v>Cost of Sales</v>
      </c>
      <c r="I2033" t="str">
        <f>_xlfn.XLOOKUP(tbl_GL[[#This Row],[Account_key]],tbl_COA[Account_key],tbl_COA[SubClass2],"Not Found")</f>
        <v>Cost of Sales</v>
      </c>
      <c r="J2033" t="str">
        <f>_xlfn.XLOOKUP(tbl_GL[[#This Row],[Account_key]],tbl_COA[Account_key],tbl_COA[SubAccount],,0)</f>
        <v>Cost of Sales</v>
      </c>
      <c r="K2033">
        <f>YEAR(tbl_GL[[#This Row],[Date]])</f>
        <v>2019</v>
      </c>
    </row>
    <row r="2034" spans="1:11" x14ac:dyDescent="0.35">
      <c r="A2034">
        <v>1027.2</v>
      </c>
      <c r="B2034" s="24">
        <v>43680</v>
      </c>
      <c r="C2034">
        <v>1</v>
      </c>
      <c r="D2034">
        <v>60</v>
      </c>
      <c r="E2034" t="s">
        <v>4</v>
      </c>
      <c r="F2034" s="15">
        <v>-2255</v>
      </c>
      <c r="G2034" t="str">
        <f>_xlfn.XLOOKUP(tbl_GL[[#This Row],[Account_key]],tbl_COA[Account_key],tbl_COA[Class],"Not Found")</f>
        <v>Assets</v>
      </c>
      <c r="H2034" t="str">
        <f>_xlfn.XLOOKUP(tbl_GL[[#This Row],[Account_key]],tbl_COA[Account_key],tbl_COA[SubClass],"Not Found")</f>
        <v>Assets</v>
      </c>
      <c r="I2034" t="str">
        <f>_xlfn.XLOOKUP(tbl_GL[[#This Row],[Account_key]],tbl_COA[Account_key],tbl_COA[SubClass2],"Not Found")</f>
        <v>Current Assets</v>
      </c>
      <c r="J2034" t="str">
        <f>_xlfn.XLOOKUP(tbl_GL[[#This Row],[Account_key]],tbl_COA[Account_key],tbl_COA[SubAccount],,0)</f>
        <v>Inventory</v>
      </c>
      <c r="K2034">
        <f>YEAR(tbl_GL[[#This Row],[Date]])</f>
        <v>2019</v>
      </c>
    </row>
    <row r="2035" spans="1:11" x14ac:dyDescent="0.35">
      <c r="A2035">
        <v>1028.0999999999999</v>
      </c>
      <c r="B2035" s="24">
        <v>43680</v>
      </c>
      <c r="C2035">
        <v>1</v>
      </c>
      <c r="D2035">
        <v>10</v>
      </c>
      <c r="E2035" t="s">
        <v>98</v>
      </c>
      <c r="F2035" s="15">
        <v>-3568</v>
      </c>
      <c r="G2035" t="str">
        <f>_xlfn.XLOOKUP(tbl_GL[[#This Row],[Account_key]],tbl_COA[Account_key],tbl_COA[Class],"Not Found")</f>
        <v>Assets</v>
      </c>
      <c r="H2035" t="str">
        <f>_xlfn.XLOOKUP(tbl_GL[[#This Row],[Account_key]],tbl_COA[Account_key],tbl_COA[SubClass],"Not Found")</f>
        <v>Assets</v>
      </c>
      <c r="I2035" t="str">
        <f>_xlfn.XLOOKUP(tbl_GL[[#This Row],[Account_key]],tbl_COA[Account_key],tbl_COA[SubClass2],"Not Found")</f>
        <v>Current Assets</v>
      </c>
      <c r="J2035" t="str">
        <f>_xlfn.XLOOKUP(tbl_GL[[#This Row],[Account_key]],tbl_COA[Account_key],tbl_COA[SubAccount],,0)</f>
        <v>Cash at Bank</v>
      </c>
      <c r="K2035">
        <f>YEAR(tbl_GL[[#This Row],[Date]])</f>
        <v>2019</v>
      </c>
    </row>
    <row r="2036" spans="1:11" x14ac:dyDescent="0.35">
      <c r="A2036">
        <v>1028.2</v>
      </c>
      <c r="B2036" s="24">
        <v>43680</v>
      </c>
      <c r="C2036">
        <v>1</v>
      </c>
      <c r="D2036">
        <v>120</v>
      </c>
      <c r="E2036" t="s">
        <v>98</v>
      </c>
      <c r="F2036" s="15">
        <v>-3568</v>
      </c>
      <c r="G2036" t="str">
        <f>_xlfn.XLOOKUP(tbl_GL[[#This Row],[Account_key]],tbl_COA[Account_key],tbl_COA[Class],"Not Found")</f>
        <v>Liabilities and Owners Equity</v>
      </c>
      <c r="H2036" t="str">
        <f>_xlfn.XLOOKUP(tbl_GL[[#This Row],[Account_key]],tbl_COA[Account_key],tbl_COA[SubClass],"Not Found")</f>
        <v>Liabilities</v>
      </c>
      <c r="I2036" t="str">
        <f>_xlfn.XLOOKUP(tbl_GL[[#This Row],[Account_key]],tbl_COA[Account_key],tbl_COA[SubClass2],"Not Found")</f>
        <v>Current Liabilities</v>
      </c>
      <c r="J2036" t="str">
        <f>_xlfn.XLOOKUP(tbl_GL[[#This Row],[Account_key]],tbl_COA[Account_key],tbl_COA[SubAccount],,0)</f>
        <v>Accrued Expenses</v>
      </c>
      <c r="K2036">
        <f>YEAR(tbl_GL[[#This Row],[Date]])</f>
        <v>2019</v>
      </c>
    </row>
    <row r="2037" spans="1:11" x14ac:dyDescent="0.35">
      <c r="A2037">
        <v>1029.0999999999999</v>
      </c>
      <c r="B2037" s="24">
        <v>43680</v>
      </c>
      <c r="C2037">
        <v>1</v>
      </c>
      <c r="D2037">
        <v>210</v>
      </c>
      <c r="E2037" t="s">
        <v>7</v>
      </c>
      <c r="F2037" s="15">
        <v>7762</v>
      </c>
      <c r="G2037" t="str">
        <f>_xlfn.XLOOKUP(tbl_GL[[#This Row],[Account_key]],tbl_COA[Account_key],tbl_COA[Class],"Not Found")</f>
        <v>Trading account</v>
      </c>
      <c r="H2037" t="str">
        <f>_xlfn.XLOOKUP(tbl_GL[[#This Row],[Account_key]],tbl_COA[Account_key],tbl_COA[SubClass],"Not Found")</f>
        <v>Sales</v>
      </c>
      <c r="I2037" t="str">
        <f>_xlfn.XLOOKUP(tbl_GL[[#This Row],[Account_key]],tbl_COA[Account_key],tbl_COA[SubClass2],"Not Found")</f>
        <v>Sales</v>
      </c>
      <c r="J2037" t="str">
        <f>_xlfn.XLOOKUP(tbl_GL[[#This Row],[Account_key]],tbl_COA[Account_key],tbl_COA[SubAccount],,0)</f>
        <v>Sales</v>
      </c>
      <c r="K2037">
        <f>YEAR(tbl_GL[[#This Row],[Date]])</f>
        <v>2019</v>
      </c>
    </row>
    <row r="2038" spans="1:11" x14ac:dyDescent="0.35">
      <c r="A2038">
        <v>1029.2</v>
      </c>
      <c r="B2038" s="24">
        <v>43680</v>
      </c>
      <c r="C2038">
        <v>1</v>
      </c>
      <c r="D2038">
        <v>10</v>
      </c>
      <c r="E2038" t="s">
        <v>7</v>
      </c>
      <c r="F2038" s="15">
        <v>7762</v>
      </c>
      <c r="G2038" t="str">
        <f>_xlfn.XLOOKUP(tbl_GL[[#This Row],[Account_key]],tbl_COA[Account_key],tbl_COA[Class],"Not Found")</f>
        <v>Assets</v>
      </c>
      <c r="H2038" t="str">
        <f>_xlfn.XLOOKUP(tbl_GL[[#This Row],[Account_key]],tbl_COA[Account_key],tbl_COA[SubClass],"Not Found")</f>
        <v>Assets</v>
      </c>
      <c r="I2038" t="str">
        <f>_xlfn.XLOOKUP(tbl_GL[[#This Row],[Account_key]],tbl_COA[Account_key],tbl_COA[SubClass2],"Not Found")</f>
        <v>Current Assets</v>
      </c>
      <c r="J2038" t="str">
        <f>_xlfn.XLOOKUP(tbl_GL[[#This Row],[Account_key]],tbl_COA[Account_key],tbl_COA[SubAccount],,0)</f>
        <v>Cash at Bank</v>
      </c>
      <c r="K2038">
        <f>YEAR(tbl_GL[[#This Row],[Date]])</f>
        <v>2019</v>
      </c>
    </row>
    <row r="2039" spans="1:11" x14ac:dyDescent="0.35">
      <c r="A2039">
        <v>1030.0999999999999</v>
      </c>
      <c r="B2039" s="24">
        <v>43680</v>
      </c>
      <c r="C2039">
        <v>1</v>
      </c>
      <c r="D2039">
        <v>230</v>
      </c>
      <c r="E2039" t="s">
        <v>4</v>
      </c>
      <c r="F2039" s="14">
        <v>-9574</v>
      </c>
      <c r="G2039" t="str">
        <f>_xlfn.XLOOKUP(tbl_GL[[#This Row],[Account_key]],tbl_COA[Account_key],tbl_COA[Class],"Not Found")</f>
        <v>Trading account</v>
      </c>
      <c r="H2039" t="str">
        <f>_xlfn.XLOOKUP(tbl_GL[[#This Row],[Account_key]],tbl_COA[Account_key],tbl_COA[SubClass],"Not Found")</f>
        <v>Cost of Sales</v>
      </c>
      <c r="I2039" t="str">
        <f>_xlfn.XLOOKUP(tbl_GL[[#This Row],[Account_key]],tbl_COA[Account_key],tbl_COA[SubClass2],"Not Found")</f>
        <v>Cost of Sales</v>
      </c>
      <c r="J2039" t="str">
        <f>_xlfn.XLOOKUP(tbl_GL[[#This Row],[Account_key]],tbl_COA[Account_key],tbl_COA[SubAccount],,0)</f>
        <v>Cost of Sales</v>
      </c>
      <c r="K2039">
        <f>YEAR(tbl_GL[[#This Row],[Date]])</f>
        <v>2019</v>
      </c>
    </row>
    <row r="2040" spans="1:11" x14ac:dyDescent="0.35">
      <c r="A2040">
        <v>1030.2</v>
      </c>
      <c r="B2040" s="24">
        <v>43680</v>
      </c>
      <c r="C2040">
        <v>1</v>
      </c>
      <c r="D2040">
        <v>60</v>
      </c>
      <c r="E2040" t="s">
        <v>4</v>
      </c>
      <c r="F2040" s="15">
        <v>-9574</v>
      </c>
      <c r="G2040" t="str">
        <f>_xlfn.XLOOKUP(tbl_GL[[#This Row],[Account_key]],tbl_COA[Account_key],tbl_COA[Class],"Not Found")</f>
        <v>Assets</v>
      </c>
      <c r="H2040" t="str">
        <f>_xlfn.XLOOKUP(tbl_GL[[#This Row],[Account_key]],tbl_COA[Account_key],tbl_COA[SubClass],"Not Found")</f>
        <v>Assets</v>
      </c>
      <c r="I2040" t="str">
        <f>_xlfn.XLOOKUP(tbl_GL[[#This Row],[Account_key]],tbl_COA[Account_key],tbl_COA[SubClass2],"Not Found")</f>
        <v>Current Assets</v>
      </c>
      <c r="J2040" t="str">
        <f>_xlfn.XLOOKUP(tbl_GL[[#This Row],[Account_key]],tbl_COA[Account_key],tbl_COA[SubAccount],,0)</f>
        <v>Inventory</v>
      </c>
      <c r="K2040">
        <f>YEAR(tbl_GL[[#This Row],[Date]])</f>
        <v>2019</v>
      </c>
    </row>
    <row r="2041" spans="1:11" x14ac:dyDescent="0.35">
      <c r="A2041">
        <v>1031.0999999999999</v>
      </c>
      <c r="B2041" s="24">
        <v>43680</v>
      </c>
      <c r="C2041">
        <v>1</v>
      </c>
      <c r="D2041">
        <v>210</v>
      </c>
      <c r="E2041" t="s">
        <v>8</v>
      </c>
      <c r="F2041" s="15">
        <v>35003</v>
      </c>
      <c r="G2041" t="str">
        <f>_xlfn.XLOOKUP(tbl_GL[[#This Row],[Account_key]],tbl_COA[Account_key],tbl_COA[Class],"Not Found")</f>
        <v>Trading account</v>
      </c>
      <c r="H2041" t="str">
        <f>_xlfn.XLOOKUP(tbl_GL[[#This Row],[Account_key]],tbl_COA[Account_key],tbl_COA[SubClass],"Not Found")</f>
        <v>Sales</v>
      </c>
      <c r="I2041" t="str">
        <f>_xlfn.XLOOKUP(tbl_GL[[#This Row],[Account_key]],tbl_COA[Account_key],tbl_COA[SubClass2],"Not Found")</f>
        <v>Sales</v>
      </c>
      <c r="J2041" t="str">
        <f>_xlfn.XLOOKUP(tbl_GL[[#This Row],[Account_key]],tbl_COA[Account_key],tbl_COA[SubAccount],,0)</f>
        <v>Sales</v>
      </c>
      <c r="K2041">
        <f>YEAR(tbl_GL[[#This Row],[Date]])</f>
        <v>2019</v>
      </c>
    </row>
    <row r="2042" spans="1:11" x14ac:dyDescent="0.35">
      <c r="A2042">
        <v>1031.2</v>
      </c>
      <c r="B2042" s="24">
        <v>43680</v>
      </c>
      <c r="C2042">
        <v>1</v>
      </c>
      <c r="D2042">
        <v>30</v>
      </c>
      <c r="E2042" t="s">
        <v>8</v>
      </c>
      <c r="F2042" s="15">
        <v>35003</v>
      </c>
      <c r="G2042" t="str">
        <f>_xlfn.XLOOKUP(tbl_GL[[#This Row],[Account_key]],tbl_COA[Account_key],tbl_COA[Class],"Not Found")</f>
        <v>Assets</v>
      </c>
      <c r="H2042" t="str">
        <f>_xlfn.XLOOKUP(tbl_GL[[#This Row],[Account_key]],tbl_COA[Account_key],tbl_COA[SubClass],"Not Found")</f>
        <v>Assets</v>
      </c>
      <c r="I2042" t="str">
        <f>_xlfn.XLOOKUP(tbl_GL[[#This Row],[Account_key]],tbl_COA[Account_key],tbl_COA[SubClass2],"Not Found")</f>
        <v>Current Assets</v>
      </c>
      <c r="J2042" t="str">
        <f>_xlfn.XLOOKUP(tbl_GL[[#This Row],[Account_key]],tbl_COA[Account_key],tbl_COA[SubAccount],,0)</f>
        <v>Trade Receivables</v>
      </c>
      <c r="K2042">
        <f>YEAR(tbl_GL[[#This Row],[Date]])</f>
        <v>2019</v>
      </c>
    </row>
    <row r="2043" spans="1:11" x14ac:dyDescent="0.35">
      <c r="A2043">
        <v>1032.0999999999999</v>
      </c>
      <c r="B2043" s="24">
        <v>43681</v>
      </c>
      <c r="C2043">
        <v>1</v>
      </c>
      <c r="D2043">
        <v>260</v>
      </c>
      <c r="E2043" t="s">
        <v>97</v>
      </c>
      <c r="F2043" s="15">
        <v>-5236</v>
      </c>
      <c r="G2043" t="str">
        <f>_xlfn.XLOOKUP(tbl_GL[[#This Row],[Account_key]],tbl_COA[Account_key],tbl_COA[Class],"Not Found")</f>
        <v>Operating account</v>
      </c>
      <c r="H2043" t="str">
        <f>_xlfn.XLOOKUP(tbl_GL[[#This Row],[Account_key]],tbl_COA[Account_key],tbl_COA[SubClass],"Not Found")</f>
        <v>Operating Expenses</v>
      </c>
      <c r="I2043" t="str">
        <f>_xlfn.XLOOKUP(tbl_GL[[#This Row],[Account_key]],tbl_COA[Account_key],tbl_COA[SubClass2],"Not Found")</f>
        <v>Marketing</v>
      </c>
      <c r="J2043" t="str">
        <f>_xlfn.XLOOKUP(tbl_GL[[#This Row],[Account_key]],tbl_COA[Account_key],tbl_COA[SubAccount],,0)</f>
        <v>Commissions</v>
      </c>
      <c r="K2043">
        <f>YEAR(tbl_GL[[#This Row],[Date]])</f>
        <v>2019</v>
      </c>
    </row>
    <row r="2044" spans="1:11" x14ac:dyDescent="0.35">
      <c r="A2044">
        <v>1032.2</v>
      </c>
      <c r="B2044" s="24">
        <v>43681</v>
      </c>
      <c r="C2044">
        <v>1</v>
      </c>
      <c r="D2044">
        <v>120</v>
      </c>
      <c r="E2044" t="s">
        <v>97</v>
      </c>
      <c r="F2044" s="15">
        <v>5236</v>
      </c>
      <c r="G2044" t="str">
        <f>_xlfn.XLOOKUP(tbl_GL[[#This Row],[Account_key]],tbl_COA[Account_key],tbl_COA[Class],"Not Found")</f>
        <v>Liabilities and Owners Equity</v>
      </c>
      <c r="H2044" t="str">
        <f>_xlfn.XLOOKUP(tbl_GL[[#This Row],[Account_key]],tbl_COA[Account_key],tbl_COA[SubClass],"Not Found")</f>
        <v>Liabilities</v>
      </c>
      <c r="I2044" t="str">
        <f>_xlfn.XLOOKUP(tbl_GL[[#This Row],[Account_key]],tbl_COA[Account_key],tbl_COA[SubClass2],"Not Found")</f>
        <v>Current Liabilities</v>
      </c>
      <c r="J2044" t="str">
        <f>_xlfn.XLOOKUP(tbl_GL[[#This Row],[Account_key]],tbl_COA[Account_key],tbl_COA[SubAccount],,0)</f>
        <v>Accrued Expenses</v>
      </c>
      <c r="K2044">
        <f>YEAR(tbl_GL[[#This Row],[Date]])</f>
        <v>2019</v>
      </c>
    </row>
    <row r="2045" spans="1:11" x14ac:dyDescent="0.35">
      <c r="A2045">
        <v>1033.0999999999999</v>
      </c>
      <c r="B2045" s="24">
        <v>43683</v>
      </c>
      <c r="C2045">
        <v>1</v>
      </c>
      <c r="D2045">
        <v>280</v>
      </c>
      <c r="E2045" t="s">
        <v>99</v>
      </c>
      <c r="F2045" s="15">
        <v>-330</v>
      </c>
      <c r="G2045" t="str">
        <f>_xlfn.XLOOKUP(tbl_GL[[#This Row],[Account_key]],tbl_COA[Account_key],tbl_COA[Class],"Not Found")</f>
        <v>Operating account</v>
      </c>
      <c r="H2045" t="str">
        <f>_xlfn.XLOOKUP(tbl_GL[[#This Row],[Account_key]],tbl_COA[Account_key],tbl_COA[SubClass],"Not Found")</f>
        <v>Operating Expenses</v>
      </c>
      <c r="I2045" t="str">
        <f>_xlfn.XLOOKUP(tbl_GL[[#This Row],[Account_key]],tbl_COA[Account_key],tbl_COA[SubClass2],"Not Found")</f>
        <v>Marketing</v>
      </c>
      <c r="J2045" t="str">
        <f>_xlfn.XLOOKUP(tbl_GL[[#This Row],[Account_key]],tbl_COA[Account_key],tbl_COA[SubAccount],,0)</f>
        <v>Advertisements</v>
      </c>
      <c r="K2045">
        <f>YEAR(tbl_GL[[#This Row],[Date]])</f>
        <v>2019</v>
      </c>
    </row>
    <row r="2046" spans="1:11" x14ac:dyDescent="0.35">
      <c r="A2046">
        <v>1033.2</v>
      </c>
      <c r="B2046" s="24">
        <v>43683</v>
      </c>
      <c r="C2046">
        <v>1</v>
      </c>
      <c r="D2046">
        <v>20</v>
      </c>
      <c r="E2046" t="s">
        <v>99</v>
      </c>
      <c r="F2046" s="15">
        <v>-330</v>
      </c>
      <c r="G2046" t="str">
        <f>_xlfn.XLOOKUP(tbl_GL[[#This Row],[Account_key]],tbl_COA[Account_key],tbl_COA[Class],"Not Found")</f>
        <v>Assets</v>
      </c>
      <c r="H2046" t="str">
        <f>_xlfn.XLOOKUP(tbl_GL[[#This Row],[Account_key]],tbl_COA[Account_key],tbl_COA[SubClass],"Not Found")</f>
        <v>Assets</v>
      </c>
      <c r="I2046" t="str">
        <f>_xlfn.XLOOKUP(tbl_GL[[#This Row],[Account_key]],tbl_COA[Account_key],tbl_COA[SubClass2],"Not Found")</f>
        <v>Current Assets</v>
      </c>
      <c r="J2046" t="str">
        <f>_xlfn.XLOOKUP(tbl_GL[[#This Row],[Account_key]],tbl_COA[Account_key],tbl_COA[SubAccount],,0)</f>
        <v>Cash in hand</v>
      </c>
      <c r="K2046">
        <f>YEAR(tbl_GL[[#This Row],[Date]])</f>
        <v>2019</v>
      </c>
    </row>
    <row r="2047" spans="1:11" x14ac:dyDescent="0.35">
      <c r="A2047">
        <v>1034.0999999999999</v>
      </c>
      <c r="B2047" s="24">
        <v>43684</v>
      </c>
      <c r="C2047">
        <v>1</v>
      </c>
      <c r="D2047">
        <v>260</v>
      </c>
      <c r="E2047" t="s">
        <v>97</v>
      </c>
      <c r="F2047" s="15">
        <v>-3631</v>
      </c>
      <c r="G2047" t="str">
        <f>_xlfn.XLOOKUP(tbl_GL[[#This Row],[Account_key]],tbl_COA[Account_key],tbl_COA[Class],"Not Found")</f>
        <v>Operating account</v>
      </c>
      <c r="H2047" t="str">
        <f>_xlfn.XLOOKUP(tbl_GL[[#This Row],[Account_key]],tbl_COA[Account_key],tbl_COA[SubClass],"Not Found")</f>
        <v>Operating Expenses</v>
      </c>
      <c r="I2047" t="str">
        <f>_xlfn.XLOOKUP(tbl_GL[[#This Row],[Account_key]],tbl_COA[Account_key],tbl_COA[SubClass2],"Not Found")</f>
        <v>Marketing</v>
      </c>
      <c r="J2047" t="str">
        <f>_xlfn.XLOOKUP(tbl_GL[[#This Row],[Account_key]],tbl_COA[Account_key],tbl_COA[SubAccount],,0)</f>
        <v>Commissions</v>
      </c>
      <c r="K2047">
        <f>YEAR(tbl_GL[[#This Row],[Date]])</f>
        <v>2019</v>
      </c>
    </row>
    <row r="2048" spans="1:11" x14ac:dyDescent="0.35">
      <c r="A2048">
        <v>1034.2</v>
      </c>
      <c r="B2048" s="24">
        <v>43684</v>
      </c>
      <c r="C2048">
        <v>1</v>
      </c>
      <c r="D2048">
        <v>120</v>
      </c>
      <c r="E2048" t="s">
        <v>97</v>
      </c>
      <c r="F2048" s="15">
        <v>3631</v>
      </c>
      <c r="G2048" t="str">
        <f>_xlfn.XLOOKUP(tbl_GL[[#This Row],[Account_key]],tbl_COA[Account_key],tbl_COA[Class],"Not Found")</f>
        <v>Liabilities and Owners Equity</v>
      </c>
      <c r="H2048" t="str">
        <f>_xlfn.XLOOKUP(tbl_GL[[#This Row],[Account_key]],tbl_COA[Account_key],tbl_COA[SubClass],"Not Found")</f>
        <v>Liabilities</v>
      </c>
      <c r="I2048" t="str">
        <f>_xlfn.XLOOKUP(tbl_GL[[#This Row],[Account_key]],tbl_COA[Account_key],tbl_COA[SubClass2],"Not Found")</f>
        <v>Current Liabilities</v>
      </c>
      <c r="J2048" t="str">
        <f>_xlfn.XLOOKUP(tbl_GL[[#This Row],[Account_key]],tbl_COA[Account_key],tbl_COA[SubAccount],,0)</f>
        <v>Accrued Expenses</v>
      </c>
      <c r="K2048">
        <f>YEAR(tbl_GL[[#This Row],[Date]])</f>
        <v>2019</v>
      </c>
    </row>
    <row r="2049" spans="1:11" x14ac:dyDescent="0.35">
      <c r="A2049">
        <v>1035.0999999999999</v>
      </c>
      <c r="B2049" s="24">
        <v>43684</v>
      </c>
      <c r="C2049">
        <v>1</v>
      </c>
      <c r="D2049">
        <v>10</v>
      </c>
      <c r="E2049" t="s">
        <v>98</v>
      </c>
      <c r="F2049" s="15">
        <v>-5429</v>
      </c>
      <c r="G2049" t="str">
        <f>_xlfn.XLOOKUP(tbl_GL[[#This Row],[Account_key]],tbl_COA[Account_key],tbl_COA[Class],"Not Found")</f>
        <v>Assets</v>
      </c>
      <c r="H2049" t="str">
        <f>_xlfn.XLOOKUP(tbl_GL[[#This Row],[Account_key]],tbl_COA[Account_key],tbl_COA[SubClass],"Not Found")</f>
        <v>Assets</v>
      </c>
      <c r="I2049" t="str">
        <f>_xlfn.XLOOKUP(tbl_GL[[#This Row],[Account_key]],tbl_COA[Account_key],tbl_COA[SubClass2],"Not Found")</f>
        <v>Current Assets</v>
      </c>
      <c r="J2049" t="str">
        <f>_xlfn.XLOOKUP(tbl_GL[[#This Row],[Account_key]],tbl_COA[Account_key],tbl_COA[SubAccount],,0)</f>
        <v>Cash at Bank</v>
      </c>
      <c r="K2049">
        <f>YEAR(tbl_GL[[#This Row],[Date]])</f>
        <v>2019</v>
      </c>
    </row>
    <row r="2050" spans="1:11" x14ac:dyDescent="0.35">
      <c r="A2050">
        <v>1035.2</v>
      </c>
      <c r="B2050" s="24">
        <v>43684</v>
      </c>
      <c r="C2050">
        <v>1</v>
      </c>
      <c r="D2050">
        <v>120</v>
      </c>
      <c r="E2050" t="s">
        <v>98</v>
      </c>
      <c r="F2050" s="15">
        <v>-5429</v>
      </c>
      <c r="G2050" t="str">
        <f>_xlfn.XLOOKUP(tbl_GL[[#This Row],[Account_key]],tbl_COA[Account_key],tbl_COA[Class],"Not Found")</f>
        <v>Liabilities and Owners Equity</v>
      </c>
      <c r="H2050" t="str">
        <f>_xlfn.XLOOKUP(tbl_GL[[#This Row],[Account_key]],tbl_COA[Account_key],tbl_COA[SubClass],"Not Found")</f>
        <v>Liabilities</v>
      </c>
      <c r="I2050" t="str">
        <f>_xlfn.XLOOKUP(tbl_GL[[#This Row],[Account_key]],tbl_COA[Account_key],tbl_COA[SubClass2],"Not Found")</f>
        <v>Current Liabilities</v>
      </c>
      <c r="J2050" t="str">
        <f>_xlfn.XLOOKUP(tbl_GL[[#This Row],[Account_key]],tbl_COA[Account_key],tbl_COA[SubAccount],,0)</f>
        <v>Accrued Expenses</v>
      </c>
      <c r="K2050">
        <f>YEAR(tbl_GL[[#This Row],[Date]])</f>
        <v>2019</v>
      </c>
    </row>
    <row r="2051" spans="1:11" x14ac:dyDescent="0.35">
      <c r="A2051">
        <v>1036.0999999999999</v>
      </c>
      <c r="B2051" s="24">
        <v>43685</v>
      </c>
      <c r="C2051">
        <v>1</v>
      </c>
      <c r="D2051">
        <v>10</v>
      </c>
      <c r="E2051" t="s">
        <v>98</v>
      </c>
      <c r="F2051" s="15">
        <v>-5530</v>
      </c>
      <c r="G2051" t="str">
        <f>_xlfn.XLOOKUP(tbl_GL[[#This Row],[Account_key]],tbl_COA[Account_key],tbl_COA[Class],"Not Found")</f>
        <v>Assets</v>
      </c>
      <c r="H2051" t="str">
        <f>_xlfn.XLOOKUP(tbl_GL[[#This Row],[Account_key]],tbl_COA[Account_key],tbl_COA[SubClass],"Not Found")</f>
        <v>Assets</v>
      </c>
      <c r="I2051" t="str">
        <f>_xlfn.XLOOKUP(tbl_GL[[#This Row],[Account_key]],tbl_COA[Account_key],tbl_COA[SubClass2],"Not Found")</f>
        <v>Current Assets</v>
      </c>
      <c r="J2051" t="str">
        <f>_xlfn.XLOOKUP(tbl_GL[[#This Row],[Account_key]],tbl_COA[Account_key],tbl_COA[SubAccount],,0)</f>
        <v>Cash at Bank</v>
      </c>
      <c r="K2051">
        <f>YEAR(tbl_GL[[#This Row],[Date]])</f>
        <v>2019</v>
      </c>
    </row>
    <row r="2052" spans="1:11" x14ac:dyDescent="0.35">
      <c r="A2052">
        <v>1036.2</v>
      </c>
      <c r="B2052" s="24">
        <v>43685</v>
      </c>
      <c r="C2052">
        <v>1</v>
      </c>
      <c r="D2052">
        <v>120</v>
      </c>
      <c r="E2052" t="s">
        <v>98</v>
      </c>
      <c r="F2052" s="15">
        <v>-5530</v>
      </c>
      <c r="G2052" t="str">
        <f>_xlfn.XLOOKUP(tbl_GL[[#This Row],[Account_key]],tbl_COA[Account_key],tbl_COA[Class],"Not Found")</f>
        <v>Liabilities and Owners Equity</v>
      </c>
      <c r="H2052" t="str">
        <f>_xlfn.XLOOKUP(tbl_GL[[#This Row],[Account_key]],tbl_COA[Account_key],tbl_COA[SubClass],"Not Found")</f>
        <v>Liabilities</v>
      </c>
      <c r="I2052" t="str">
        <f>_xlfn.XLOOKUP(tbl_GL[[#This Row],[Account_key]],tbl_COA[Account_key],tbl_COA[SubClass2],"Not Found")</f>
        <v>Current Liabilities</v>
      </c>
      <c r="J2052" t="str">
        <f>_xlfn.XLOOKUP(tbl_GL[[#This Row],[Account_key]],tbl_COA[Account_key],tbl_COA[SubAccount],,0)</f>
        <v>Accrued Expenses</v>
      </c>
      <c r="K2052">
        <f>YEAR(tbl_GL[[#This Row],[Date]])</f>
        <v>2019</v>
      </c>
    </row>
    <row r="2053" spans="1:11" x14ac:dyDescent="0.35">
      <c r="A2053">
        <v>1037.0999999999999</v>
      </c>
      <c r="B2053" s="24">
        <v>43685</v>
      </c>
      <c r="C2053">
        <v>1</v>
      </c>
      <c r="D2053">
        <v>30</v>
      </c>
      <c r="E2053" t="s">
        <v>80</v>
      </c>
      <c r="F2053" s="15">
        <v>-36236</v>
      </c>
      <c r="G2053" t="str">
        <f>_xlfn.XLOOKUP(tbl_GL[[#This Row],[Account_key]],tbl_COA[Account_key],tbl_COA[Class],"Not Found")</f>
        <v>Assets</v>
      </c>
      <c r="H2053" t="str">
        <f>_xlfn.XLOOKUP(tbl_GL[[#This Row],[Account_key]],tbl_COA[Account_key],tbl_COA[SubClass],"Not Found")</f>
        <v>Assets</v>
      </c>
      <c r="I2053" t="str">
        <f>_xlfn.XLOOKUP(tbl_GL[[#This Row],[Account_key]],tbl_COA[Account_key],tbl_COA[SubClass2],"Not Found")</f>
        <v>Current Assets</v>
      </c>
      <c r="J2053" t="str">
        <f>_xlfn.XLOOKUP(tbl_GL[[#This Row],[Account_key]],tbl_COA[Account_key],tbl_COA[SubAccount],,0)</f>
        <v>Trade Receivables</v>
      </c>
      <c r="K2053">
        <f>YEAR(tbl_GL[[#This Row],[Date]])</f>
        <v>2019</v>
      </c>
    </row>
    <row r="2054" spans="1:11" x14ac:dyDescent="0.35">
      <c r="A2054">
        <v>1037.2</v>
      </c>
      <c r="B2054" s="24">
        <v>43685</v>
      </c>
      <c r="C2054">
        <v>1</v>
      </c>
      <c r="D2054">
        <v>10</v>
      </c>
      <c r="E2054" t="s">
        <v>80</v>
      </c>
      <c r="F2054" s="15">
        <v>36236</v>
      </c>
      <c r="G2054" t="str">
        <f>_xlfn.XLOOKUP(tbl_GL[[#This Row],[Account_key]],tbl_COA[Account_key],tbl_COA[Class],"Not Found")</f>
        <v>Assets</v>
      </c>
      <c r="H2054" t="str">
        <f>_xlfn.XLOOKUP(tbl_GL[[#This Row],[Account_key]],tbl_COA[Account_key],tbl_COA[SubClass],"Not Found")</f>
        <v>Assets</v>
      </c>
      <c r="I2054" t="str">
        <f>_xlfn.XLOOKUP(tbl_GL[[#This Row],[Account_key]],tbl_COA[Account_key],tbl_COA[SubClass2],"Not Found")</f>
        <v>Current Assets</v>
      </c>
      <c r="J2054" t="str">
        <f>_xlfn.XLOOKUP(tbl_GL[[#This Row],[Account_key]],tbl_COA[Account_key],tbl_COA[SubAccount],,0)</f>
        <v>Cash at Bank</v>
      </c>
      <c r="K2054">
        <f>YEAR(tbl_GL[[#This Row],[Date]])</f>
        <v>2019</v>
      </c>
    </row>
    <row r="2055" spans="1:11" x14ac:dyDescent="0.35">
      <c r="A2055">
        <v>1038.0999999999999</v>
      </c>
      <c r="B2055" s="24">
        <v>43686</v>
      </c>
      <c r="C2055">
        <v>1</v>
      </c>
      <c r="D2055">
        <v>10</v>
      </c>
      <c r="E2055" t="s">
        <v>98</v>
      </c>
      <c r="F2055" s="15">
        <v>-5577</v>
      </c>
      <c r="G2055" t="str">
        <f>_xlfn.XLOOKUP(tbl_GL[[#This Row],[Account_key]],tbl_COA[Account_key],tbl_COA[Class],"Not Found")</f>
        <v>Assets</v>
      </c>
      <c r="H2055" t="str">
        <f>_xlfn.XLOOKUP(tbl_GL[[#This Row],[Account_key]],tbl_COA[Account_key],tbl_COA[SubClass],"Not Found")</f>
        <v>Assets</v>
      </c>
      <c r="I2055" t="str">
        <f>_xlfn.XLOOKUP(tbl_GL[[#This Row],[Account_key]],tbl_COA[Account_key],tbl_COA[SubClass2],"Not Found")</f>
        <v>Current Assets</v>
      </c>
      <c r="J2055" t="str">
        <f>_xlfn.XLOOKUP(tbl_GL[[#This Row],[Account_key]],tbl_COA[Account_key],tbl_COA[SubAccount],,0)</f>
        <v>Cash at Bank</v>
      </c>
      <c r="K2055">
        <f>YEAR(tbl_GL[[#This Row],[Date]])</f>
        <v>2019</v>
      </c>
    </row>
    <row r="2056" spans="1:11" x14ac:dyDescent="0.35">
      <c r="A2056">
        <v>1038.2</v>
      </c>
      <c r="B2056" s="24">
        <v>43686</v>
      </c>
      <c r="C2056">
        <v>1</v>
      </c>
      <c r="D2056">
        <v>120</v>
      </c>
      <c r="E2056" t="s">
        <v>98</v>
      </c>
      <c r="F2056" s="15">
        <v>-5577</v>
      </c>
      <c r="G2056" t="str">
        <f>_xlfn.XLOOKUP(tbl_GL[[#This Row],[Account_key]],tbl_COA[Account_key],tbl_COA[Class],"Not Found")</f>
        <v>Liabilities and Owners Equity</v>
      </c>
      <c r="H2056" t="str">
        <f>_xlfn.XLOOKUP(tbl_GL[[#This Row],[Account_key]],tbl_COA[Account_key],tbl_COA[SubClass],"Not Found")</f>
        <v>Liabilities</v>
      </c>
      <c r="I2056" t="str">
        <f>_xlfn.XLOOKUP(tbl_GL[[#This Row],[Account_key]],tbl_COA[Account_key],tbl_COA[SubClass2],"Not Found")</f>
        <v>Current Liabilities</v>
      </c>
      <c r="J2056" t="str">
        <f>_xlfn.XLOOKUP(tbl_GL[[#This Row],[Account_key]],tbl_COA[Account_key],tbl_COA[SubAccount],,0)</f>
        <v>Accrued Expenses</v>
      </c>
      <c r="K2056">
        <f>YEAR(tbl_GL[[#This Row],[Date]])</f>
        <v>2019</v>
      </c>
    </row>
    <row r="2057" spans="1:11" x14ac:dyDescent="0.35">
      <c r="A2057">
        <v>1039.0999999999999</v>
      </c>
      <c r="B2057" s="24">
        <v>43687</v>
      </c>
      <c r="C2057">
        <v>1</v>
      </c>
      <c r="D2057">
        <v>260</v>
      </c>
      <c r="E2057" t="s">
        <v>97</v>
      </c>
      <c r="F2057" s="15">
        <v>-4697</v>
      </c>
      <c r="G2057" t="str">
        <f>_xlfn.XLOOKUP(tbl_GL[[#This Row],[Account_key]],tbl_COA[Account_key],tbl_COA[Class],"Not Found")</f>
        <v>Operating account</v>
      </c>
      <c r="H2057" t="str">
        <f>_xlfn.XLOOKUP(tbl_GL[[#This Row],[Account_key]],tbl_COA[Account_key],tbl_COA[SubClass],"Not Found")</f>
        <v>Operating Expenses</v>
      </c>
      <c r="I2057" t="str">
        <f>_xlfn.XLOOKUP(tbl_GL[[#This Row],[Account_key]],tbl_COA[Account_key],tbl_COA[SubClass2],"Not Found")</f>
        <v>Marketing</v>
      </c>
      <c r="J2057" t="str">
        <f>_xlfn.XLOOKUP(tbl_GL[[#This Row],[Account_key]],tbl_COA[Account_key],tbl_COA[SubAccount],,0)</f>
        <v>Commissions</v>
      </c>
      <c r="K2057">
        <f>YEAR(tbl_GL[[#This Row],[Date]])</f>
        <v>2019</v>
      </c>
    </row>
    <row r="2058" spans="1:11" x14ac:dyDescent="0.35">
      <c r="A2058">
        <v>1039.2</v>
      </c>
      <c r="B2058" s="24">
        <v>43687</v>
      </c>
      <c r="C2058">
        <v>1</v>
      </c>
      <c r="D2058">
        <v>120</v>
      </c>
      <c r="E2058" t="s">
        <v>97</v>
      </c>
      <c r="F2058" s="15">
        <v>4697</v>
      </c>
      <c r="G2058" t="str">
        <f>_xlfn.XLOOKUP(tbl_GL[[#This Row],[Account_key]],tbl_COA[Account_key],tbl_COA[Class],"Not Found")</f>
        <v>Liabilities and Owners Equity</v>
      </c>
      <c r="H2058" t="str">
        <f>_xlfn.XLOOKUP(tbl_GL[[#This Row],[Account_key]],tbl_COA[Account_key],tbl_COA[SubClass],"Not Found")</f>
        <v>Liabilities</v>
      </c>
      <c r="I2058" t="str">
        <f>_xlfn.XLOOKUP(tbl_GL[[#This Row],[Account_key]],tbl_COA[Account_key],tbl_COA[SubClass2],"Not Found")</f>
        <v>Current Liabilities</v>
      </c>
      <c r="J2058" t="str">
        <f>_xlfn.XLOOKUP(tbl_GL[[#This Row],[Account_key]],tbl_COA[Account_key],tbl_COA[SubAccount],,0)</f>
        <v>Accrued Expenses</v>
      </c>
      <c r="K2058">
        <f>YEAR(tbl_GL[[#This Row],[Date]])</f>
        <v>2019</v>
      </c>
    </row>
    <row r="2059" spans="1:11" x14ac:dyDescent="0.35">
      <c r="A2059">
        <v>1040.0999999999999</v>
      </c>
      <c r="B2059" s="24">
        <v>43687</v>
      </c>
      <c r="C2059">
        <v>1</v>
      </c>
      <c r="D2059">
        <v>10</v>
      </c>
      <c r="E2059" t="s">
        <v>98</v>
      </c>
      <c r="F2059" s="15">
        <v>-4867</v>
      </c>
      <c r="G2059" t="str">
        <f>_xlfn.XLOOKUP(tbl_GL[[#This Row],[Account_key]],tbl_COA[Account_key],tbl_COA[Class],"Not Found")</f>
        <v>Assets</v>
      </c>
      <c r="H2059" t="str">
        <f>_xlfn.XLOOKUP(tbl_GL[[#This Row],[Account_key]],tbl_COA[Account_key],tbl_COA[SubClass],"Not Found")</f>
        <v>Assets</v>
      </c>
      <c r="I2059" t="str">
        <f>_xlfn.XLOOKUP(tbl_GL[[#This Row],[Account_key]],tbl_COA[Account_key],tbl_COA[SubClass2],"Not Found")</f>
        <v>Current Assets</v>
      </c>
      <c r="J2059" t="str">
        <f>_xlfn.XLOOKUP(tbl_GL[[#This Row],[Account_key]],tbl_COA[Account_key],tbl_COA[SubAccount],,0)</f>
        <v>Cash at Bank</v>
      </c>
      <c r="K2059">
        <f>YEAR(tbl_GL[[#This Row],[Date]])</f>
        <v>2019</v>
      </c>
    </row>
    <row r="2060" spans="1:11" x14ac:dyDescent="0.35">
      <c r="A2060">
        <v>1040.2</v>
      </c>
      <c r="B2060" s="24">
        <v>43687</v>
      </c>
      <c r="C2060">
        <v>1</v>
      </c>
      <c r="D2060">
        <v>120</v>
      </c>
      <c r="E2060" t="s">
        <v>98</v>
      </c>
      <c r="F2060" s="15">
        <v>-4867</v>
      </c>
      <c r="G2060" t="str">
        <f>_xlfn.XLOOKUP(tbl_GL[[#This Row],[Account_key]],tbl_COA[Account_key],tbl_COA[Class],"Not Found")</f>
        <v>Liabilities and Owners Equity</v>
      </c>
      <c r="H2060" t="str">
        <f>_xlfn.XLOOKUP(tbl_GL[[#This Row],[Account_key]],tbl_COA[Account_key],tbl_COA[SubClass],"Not Found")</f>
        <v>Liabilities</v>
      </c>
      <c r="I2060" t="str">
        <f>_xlfn.XLOOKUP(tbl_GL[[#This Row],[Account_key]],tbl_COA[Account_key],tbl_COA[SubClass2],"Not Found")</f>
        <v>Current Liabilities</v>
      </c>
      <c r="J2060" t="str">
        <f>_xlfn.XLOOKUP(tbl_GL[[#This Row],[Account_key]],tbl_COA[Account_key],tbl_COA[SubAccount],,0)</f>
        <v>Accrued Expenses</v>
      </c>
      <c r="K2060">
        <f>YEAR(tbl_GL[[#This Row],[Date]])</f>
        <v>2019</v>
      </c>
    </row>
    <row r="2061" spans="1:11" x14ac:dyDescent="0.35">
      <c r="A2061">
        <v>1041.0999999999999</v>
      </c>
      <c r="B2061" s="24">
        <v>43688</v>
      </c>
      <c r="C2061">
        <v>1</v>
      </c>
      <c r="D2061">
        <v>260</v>
      </c>
      <c r="E2061" t="s">
        <v>83</v>
      </c>
      <c r="F2061" s="15">
        <v>1306</v>
      </c>
      <c r="G2061" t="str">
        <f>_xlfn.XLOOKUP(tbl_GL[[#This Row],[Account_key]],tbl_COA[Account_key],tbl_COA[Class],"Not Found")</f>
        <v>Operating account</v>
      </c>
      <c r="H2061" t="str">
        <f>_xlfn.XLOOKUP(tbl_GL[[#This Row],[Account_key]],tbl_COA[Account_key],tbl_COA[SubClass],"Not Found")</f>
        <v>Operating Expenses</v>
      </c>
      <c r="I2061" t="str">
        <f>_xlfn.XLOOKUP(tbl_GL[[#This Row],[Account_key]],tbl_COA[Account_key],tbl_COA[SubClass2],"Not Found")</f>
        <v>Marketing</v>
      </c>
      <c r="J2061" t="str">
        <f>_xlfn.XLOOKUP(tbl_GL[[#This Row],[Account_key]],tbl_COA[Account_key],tbl_COA[SubAccount],,0)</f>
        <v>Commissions</v>
      </c>
      <c r="K2061">
        <f>YEAR(tbl_GL[[#This Row],[Date]])</f>
        <v>2019</v>
      </c>
    </row>
    <row r="2062" spans="1:11" x14ac:dyDescent="0.35">
      <c r="A2062">
        <v>1041.2</v>
      </c>
      <c r="B2062" s="24">
        <v>43688</v>
      </c>
      <c r="C2062">
        <v>1</v>
      </c>
      <c r="D2062">
        <v>20</v>
      </c>
      <c r="E2062" t="s">
        <v>83</v>
      </c>
      <c r="F2062" s="15">
        <v>1306</v>
      </c>
      <c r="G2062" t="str">
        <f>_xlfn.XLOOKUP(tbl_GL[[#This Row],[Account_key]],tbl_COA[Account_key],tbl_COA[Class],"Not Found")</f>
        <v>Assets</v>
      </c>
      <c r="H2062" t="str">
        <f>_xlfn.XLOOKUP(tbl_GL[[#This Row],[Account_key]],tbl_COA[Account_key],tbl_COA[SubClass],"Not Found")</f>
        <v>Assets</v>
      </c>
      <c r="I2062" t="str">
        <f>_xlfn.XLOOKUP(tbl_GL[[#This Row],[Account_key]],tbl_COA[Account_key],tbl_COA[SubClass2],"Not Found")</f>
        <v>Current Assets</v>
      </c>
      <c r="J2062" t="str">
        <f>_xlfn.XLOOKUP(tbl_GL[[#This Row],[Account_key]],tbl_COA[Account_key],tbl_COA[SubAccount],,0)</f>
        <v>Cash in hand</v>
      </c>
      <c r="K2062">
        <f>YEAR(tbl_GL[[#This Row],[Date]])</f>
        <v>2019</v>
      </c>
    </row>
    <row r="2063" spans="1:11" x14ac:dyDescent="0.35">
      <c r="A2063">
        <v>1042.0999999999999</v>
      </c>
      <c r="B2063" s="24">
        <v>43688</v>
      </c>
      <c r="C2063">
        <v>1</v>
      </c>
      <c r="D2063">
        <v>230</v>
      </c>
      <c r="E2063" t="s">
        <v>4</v>
      </c>
      <c r="F2063" s="14">
        <v>-2258</v>
      </c>
      <c r="G2063" t="str">
        <f>_xlfn.XLOOKUP(tbl_GL[[#This Row],[Account_key]],tbl_COA[Account_key],tbl_COA[Class],"Not Found")</f>
        <v>Trading account</v>
      </c>
      <c r="H2063" t="str">
        <f>_xlfn.XLOOKUP(tbl_GL[[#This Row],[Account_key]],tbl_COA[Account_key],tbl_COA[SubClass],"Not Found")</f>
        <v>Cost of Sales</v>
      </c>
      <c r="I2063" t="str">
        <f>_xlfn.XLOOKUP(tbl_GL[[#This Row],[Account_key]],tbl_COA[Account_key],tbl_COA[SubClass2],"Not Found")</f>
        <v>Cost of Sales</v>
      </c>
      <c r="J2063" t="str">
        <f>_xlfn.XLOOKUP(tbl_GL[[#This Row],[Account_key]],tbl_COA[Account_key],tbl_COA[SubAccount],,0)</f>
        <v>Cost of Sales</v>
      </c>
      <c r="K2063">
        <f>YEAR(tbl_GL[[#This Row],[Date]])</f>
        <v>2019</v>
      </c>
    </row>
    <row r="2064" spans="1:11" x14ac:dyDescent="0.35">
      <c r="A2064">
        <v>1042.2</v>
      </c>
      <c r="B2064" s="24">
        <v>43688</v>
      </c>
      <c r="C2064">
        <v>1</v>
      </c>
      <c r="D2064">
        <v>60</v>
      </c>
      <c r="E2064" t="s">
        <v>4</v>
      </c>
      <c r="F2064" s="15">
        <v>-2258</v>
      </c>
      <c r="G2064" t="str">
        <f>_xlfn.XLOOKUP(tbl_GL[[#This Row],[Account_key]],tbl_COA[Account_key],tbl_COA[Class],"Not Found")</f>
        <v>Assets</v>
      </c>
      <c r="H2064" t="str">
        <f>_xlfn.XLOOKUP(tbl_GL[[#This Row],[Account_key]],tbl_COA[Account_key],tbl_COA[SubClass],"Not Found")</f>
        <v>Assets</v>
      </c>
      <c r="I2064" t="str">
        <f>_xlfn.XLOOKUP(tbl_GL[[#This Row],[Account_key]],tbl_COA[Account_key],tbl_COA[SubClass2],"Not Found")</f>
        <v>Current Assets</v>
      </c>
      <c r="J2064" t="str">
        <f>_xlfn.XLOOKUP(tbl_GL[[#This Row],[Account_key]],tbl_COA[Account_key],tbl_COA[SubAccount],,0)</f>
        <v>Inventory</v>
      </c>
      <c r="K2064">
        <f>YEAR(tbl_GL[[#This Row],[Date]])</f>
        <v>2019</v>
      </c>
    </row>
    <row r="2065" spans="1:11" x14ac:dyDescent="0.35">
      <c r="A2065">
        <v>1043.0999999999999</v>
      </c>
      <c r="B2065" s="24">
        <v>43688</v>
      </c>
      <c r="C2065">
        <v>1</v>
      </c>
      <c r="D2065">
        <v>210</v>
      </c>
      <c r="E2065" t="s">
        <v>7</v>
      </c>
      <c r="F2065" s="15">
        <v>7773</v>
      </c>
      <c r="G2065" t="str">
        <f>_xlfn.XLOOKUP(tbl_GL[[#This Row],[Account_key]],tbl_COA[Account_key],tbl_COA[Class],"Not Found")</f>
        <v>Trading account</v>
      </c>
      <c r="H2065" t="str">
        <f>_xlfn.XLOOKUP(tbl_GL[[#This Row],[Account_key]],tbl_COA[Account_key],tbl_COA[SubClass],"Not Found")</f>
        <v>Sales</v>
      </c>
      <c r="I2065" t="str">
        <f>_xlfn.XLOOKUP(tbl_GL[[#This Row],[Account_key]],tbl_COA[Account_key],tbl_COA[SubClass2],"Not Found")</f>
        <v>Sales</v>
      </c>
      <c r="J2065" t="str">
        <f>_xlfn.XLOOKUP(tbl_GL[[#This Row],[Account_key]],tbl_COA[Account_key],tbl_COA[SubAccount],,0)</f>
        <v>Sales</v>
      </c>
      <c r="K2065">
        <f>YEAR(tbl_GL[[#This Row],[Date]])</f>
        <v>2019</v>
      </c>
    </row>
    <row r="2066" spans="1:11" x14ac:dyDescent="0.35">
      <c r="A2066">
        <v>1043.2</v>
      </c>
      <c r="B2066" s="24">
        <v>43688</v>
      </c>
      <c r="C2066">
        <v>1</v>
      </c>
      <c r="D2066">
        <v>10</v>
      </c>
      <c r="E2066" t="s">
        <v>7</v>
      </c>
      <c r="F2066" s="15">
        <v>7773</v>
      </c>
      <c r="G2066" t="str">
        <f>_xlfn.XLOOKUP(tbl_GL[[#This Row],[Account_key]],tbl_COA[Account_key],tbl_COA[Class],"Not Found")</f>
        <v>Assets</v>
      </c>
      <c r="H2066" t="str">
        <f>_xlfn.XLOOKUP(tbl_GL[[#This Row],[Account_key]],tbl_COA[Account_key],tbl_COA[SubClass],"Not Found")</f>
        <v>Assets</v>
      </c>
      <c r="I2066" t="str">
        <f>_xlfn.XLOOKUP(tbl_GL[[#This Row],[Account_key]],tbl_COA[Account_key],tbl_COA[SubClass2],"Not Found")</f>
        <v>Current Assets</v>
      </c>
      <c r="J2066" t="str">
        <f>_xlfn.XLOOKUP(tbl_GL[[#This Row],[Account_key]],tbl_COA[Account_key],tbl_COA[SubAccount],,0)</f>
        <v>Cash at Bank</v>
      </c>
      <c r="K2066">
        <f>YEAR(tbl_GL[[#This Row],[Date]])</f>
        <v>2019</v>
      </c>
    </row>
    <row r="2067" spans="1:11" x14ac:dyDescent="0.35">
      <c r="A2067">
        <v>1044.0999999999999</v>
      </c>
      <c r="B2067" s="24">
        <v>43688</v>
      </c>
      <c r="C2067">
        <v>1</v>
      </c>
      <c r="D2067">
        <v>230</v>
      </c>
      <c r="E2067" t="s">
        <v>4</v>
      </c>
      <c r="F2067" s="14">
        <v>-9328</v>
      </c>
      <c r="G2067" t="str">
        <f>_xlfn.XLOOKUP(tbl_GL[[#This Row],[Account_key]],tbl_COA[Account_key],tbl_COA[Class],"Not Found")</f>
        <v>Trading account</v>
      </c>
      <c r="H2067" t="str">
        <f>_xlfn.XLOOKUP(tbl_GL[[#This Row],[Account_key]],tbl_COA[Account_key],tbl_COA[SubClass],"Not Found")</f>
        <v>Cost of Sales</v>
      </c>
      <c r="I2067" t="str">
        <f>_xlfn.XLOOKUP(tbl_GL[[#This Row],[Account_key]],tbl_COA[Account_key],tbl_COA[SubClass2],"Not Found")</f>
        <v>Cost of Sales</v>
      </c>
      <c r="J2067" t="str">
        <f>_xlfn.XLOOKUP(tbl_GL[[#This Row],[Account_key]],tbl_COA[Account_key],tbl_COA[SubAccount],,0)</f>
        <v>Cost of Sales</v>
      </c>
      <c r="K2067">
        <f>YEAR(tbl_GL[[#This Row],[Date]])</f>
        <v>2019</v>
      </c>
    </row>
    <row r="2068" spans="1:11" x14ac:dyDescent="0.35">
      <c r="A2068">
        <v>1044.2</v>
      </c>
      <c r="B2068" s="24">
        <v>43688</v>
      </c>
      <c r="C2068">
        <v>1</v>
      </c>
      <c r="D2068">
        <v>60</v>
      </c>
      <c r="E2068" t="s">
        <v>4</v>
      </c>
      <c r="F2068" s="15">
        <v>-9328</v>
      </c>
      <c r="G2068" t="str">
        <f>_xlfn.XLOOKUP(tbl_GL[[#This Row],[Account_key]],tbl_COA[Account_key],tbl_COA[Class],"Not Found")</f>
        <v>Assets</v>
      </c>
      <c r="H2068" t="str">
        <f>_xlfn.XLOOKUP(tbl_GL[[#This Row],[Account_key]],tbl_COA[Account_key],tbl_COA[SubClass],"Not Found")</f>
        <v>Assets</v>
      </c>
      <c r="I2068" t="str">
        <f>_xlfn.XLOOKUP(tbl_GL[[#This Row],[Account_key]],tbl_COA[Account_key],tbl_COA[SubClass2],"Not Found")</f>
        <v>Current Assets</v>
      </c>
      <c r="J2068" t="str">
        <f>_xlfn.XLOOKUP(tbl_GL[[#This Row],[Account_key]],tbl_COA[Account_key],tbl_COA[SubAccount],,0)</f>
        <v>Inventory</v>
      </c>
      <c r="K2068">
        <f>YEAR(tbl_GL[[#This Row],[Date]])</f>
        <v>2019</v>
      </c>
    </row>
    <row r="2069" spans="1:11" x14ac:dyDescent="0.35">
      <c r="A2069">
        <v>1045.0999999999999</v>
      </c>
      <c r="B2069" s="24">
        <v>43688</v>
      </c>
      <c r="C2069">
        <v>1</v>
      </c>
      <c r="D2069">
        <v>210</v>
      </c>
      <c r="E2069" t="s">
        <v>8</v>
      </c>
      <c r="F2069" s="15">
        <v>34102</v>
      </c>
      <c r="G2069" t="str">
        <f>_xlfn.XLOOKUP(tbl_GL[[#This Row],[Account_key]],tbl_COA[Account_key],tbl_COA[Class],"Not Found")</f>
        <v>Trading account</v>
      </c>
      <c r="H2069" t="str">
        <f>_xlfn.XLOOKUP(tbl_GL[[#This Row],[Account_key]],tbl_COA[Account_key],tbl_COA[SubClass],"Not Found")</f>
        <v>Sales</v>
      </c>
      <c r="I2069" t="str">
        <f>_xlfn.XLOOKUP(tbl_GL[[#This Row],[Account_key]],tbl_COA[Account_key],tbl_COA[SubClass2],"Not Found")</f>
        <v>Sales</v>
      </c>
      <c r="J2069" t="str">
        <f>_xlfn.XLOOKUP(tbl_GL[[#This Row],[Account_key]],tbl_COA[Account_key],tbl_COA[SubAccount],,0)</f>
        <v>Sales</v>
      </c>
      <c r="K2069">
        <f>YEAR(tbl_GL[[#This Row],[Date]])</f>
        <v>2019</v>
      </c>
    </row>
    <row r="2070" spans="1:11" x14ac:dyDescent="0.35">
      <c r="A2070">
        <v>1045.2</v>
      </c>
      <c r="B2070" s="24">
        <v>43688</v>
      </c>
      <c r="C2070">
        <v>1</v>
      </c>
      <c r="D2070">
        <v>30</v>
      </c>
      <c r="E2070" t="s">
        <v>8</v>
      </c>
      <c r="F2070" s="15">
        <v>34102</v>
      </c>
      <c r="G2070" t="str">
        <f>_xlfn.XLOOKUP(tbl_GL[[#This Row],[Account_key]],tbl_COA[Account_key],tbl_COA[Class],"Not Found")</f>
        <v>Assets</v>
      </c>
      <c r="H2070" t="str">
        <f>_xlfn.XLOOKUP(tbl_GL[[#This Row],[Account_key]],tbl_COA[Account_key],tbl_COA[SubClass],"Not Found")</f>
        <v>Assets</v>
      </c>
      <c r="I2070" t="str">
        <f>_xlfn.XLOOKUP(tbl_GL[[#This Row],[Account_key]],tbl_COA[Account_key],tbl_COA[SubClass2],"Not Found")</f>
        <v>Current Assets</v>
      </c>
      <c r="J2070" t="str">
        <f>_xlfn.XLOOKUP(tbl_GL[[#This Row],[Account_key]],tbl_COA[Account_key],tbl_COA[SubAccount],,0)</f>
        <v>Trade Receivables</v>
      </c>
      <c r="K2070">
        <f>YEAR(tbl_GL[[#This Row],[Date]])</f>
        <v>2019</v>
      </c>
    </row>
    <row r="2071" spans="1:11" x14ac:dyDescent="0.35">
      <c r="A2071">
        <v>1046.0999999999999</v>
      </c>
      <c r="B2071" s="24">
        <v>43689</v>
      </c>
      <c r="C2071">
        <v>1</v>
      </c>
      <c r="D2071">
        <v>10</v>
      </c>
      <c r="E2071" t="s">
        <v>98</v>
      </c>
      <c r="F2071" s="15">
        <v>-3757</v>
      </c>
      <c r="G2071" t="str">
        <f>_xlfn.XLOOKUP(tbl_GL[[#This Row],[Account_key]],tbl_COA[Account_key],tbl_COA[Class],"Not Found")</f>
        <v>Assets</v>
      </c>
      <c r="H2071" t="str">
        <f>_xlfn.XLOOKUP(tbl_GL[[#This Row],[Account_key]],tbl_COA[Account_key],tbl_COA[SubClass],"Not Found")</f>
        <v>Assets</v>
      </c>
      <c r="I2071" t="str">
        <f>_xlfn.XLOOKUP(tbl_GL[[#This Row],[Account_key]],tbl_COA[Account_key],tbl_COA[SubClass2],"Not Found")</f>
        <v>Current Assets</v>
      </c>
      <c r="J2071" t="str">
        <f>_xlfn.XLOOKUP(tbl_GL[[#This Row],[Account_key]],tbl_COA[Account_key],tbl_COA[SubAccount],,0)</f>
        <v>Cash at Bank</v>
      </c>
      <c r="K2071">
        <f>YEAR(tbl_GL[[#This Row],[Date]])</f>
        <v>2019</v>
      </c>
    </row>
    <row r="2072" spans="1:11" x14ac:dyDescent="0.35">
      <c r="A2072">
        <v>1046.2</v>
      </c>
      <c r="B2072" s="24">
        <v>43689</v>
      </c>
      <c r="C2072">
        <v>1</v>
      </c>
      <c r="D2072">
        <v>120</v>
      </c>
      <c r="E2072" t="s">
        <v>98</v>
      </c>
      <c r="F2072" s="15">
        <v>-3757</v>
      </c>
      <c r="G2072" t="str">
        <f>_xlfn.XLOOKUP(tbl_GL[[#This Row],[Account_key]],tbl_COA[Account_key],tbl_COA[Class],"Not Found")</f>
        <v>Liabilities and Owners Equity</v>
      </c>
      <c r="H2072" t="str">
        <f>_xlfn.XLOOKUP(tbl_GL[[#This Row],[Account_key]],tbl_COA[Account_key],tbl_COA[SubClass],"Not Found")</f>
        <v>Liabilities</v>
      </c>
      <c r="I2072" t="str">
        <f>_xlfn.XLOOKUP(tbl_GL[[#This Row],[Account_key]],tbl_COA[Account_key],tbl_COA[SubClass2],"Not Found")</f>
        <v>Current Liabilities</v>
      </c>
      <c r="J2072" t="str">
        <f>_xlfn.XLOOKUP(tbl_GL[[#This Row],[Account_key]],tbl_COA[Account_key],tbl_COA[SubAccount],,0)</f>
        <v>Accrued Expenses</v>
      </c>
      <c r="K2072">
        <f>YEAR(tbl_GL[[#This Row],[Date]])</f>
        <v>2019</v>
      </c>
    </row>
    <row r="2073" spans="1:11" x14ac:dyDescent="0.35">
      <c r="A2073">
        <v>1047.0999999999999</v>
      </c>
      <c r="B2073" s="24">
        <v>43690</v>
      </c>
      <c r="C2073">
        <v>1</v>
      </c>
      <c r="D2073">
        <v>260</v>
      </c>
      <c r="E2073" t="s">
        <v>97</v>
      </c>
      <c r="F2073" s="15">
        <v>-4337</v>
      </c>
      <c r="G2073" t="str">
        <f>_xlfn.XLOOKUP(tbl_GL[[#This Row],[Account_key]],tbl_COA[Account_key],tbl_COA[Class],"Not Found")</f>
        <v>Operating account</v>
      </c>
      <c r="H2073" t="str">
        <f>_xlfn.XLOOKUP(tbl_GL[[#This Row],[Account_key]],tbl_COA[Account_key],tbl_COA[SubClass],"Not Found")</f>
        <v>Operating Expenses</v>
      </c>
      <c r="I2073" t="str">
        <f>_xlfn.XLOOKUP(tbl_GL[[#This Row],[Account_key]],tbl_COA[Account_key],tbl_COA[SubClass2],"Not Found")</f>
        <v>Marketing</v>
      </c>
      <c r="J2073" t="str">
        <f>_xlfn.XLOOKUP(tbl_GL[[#This Row],[Account_key]],tbl_COA[Account_key],tbl_COA[SubAccount],,0)</f>
        <v>Commissions</v>
      </c>
      <c r="K2073">
        <f>YEAR(tbl_GL[[#This Row],[Date]])</f>
        <v>2019</v>
      </c>
    </row>
    <row r="2074" spans="1:11" x14ac:dyDescent="0.35">
      <c r="A2074">
        <v>1047.2</v>
      </c>
      <c r="B2074" s="24">
        <v>43690</v>
      </c>
      <c r="C2074">
        <v>1</v>
      </c>
      <c r="D2074">
        <v>120</v>
      </c>
      <c r="E2074" t="s">
        <v>97</v>
      </c>
      <c r="F2074" s="15">
        <v>4337</v>
      </c>
      <c r="G2074" t="str">
        <f>_xlfn.XLOOKUP(tbl_GL[[#This Row],[Account_key]],tbl_COA[Account_key],tbl_COA[Class],"Not Found")</f>
        <v>Liabilities and Owners Equity</v>
      </c>
      <c r="H2074" t="str">
        <f>_xlfn.XLOOKUP(tbl_GL[[#This Row],[Account_key]],tbl_COA[Account_key],tbl_COA[SubClass],"Not Found")</f>
        <v>Liabilities</v>
      </c>
      <c r="I2074" t="str">
        <f>_xlfn.XLOOKUP(tbl_GL[[#This Row],[Account_key]],tbl_COA[Account_key],tbl_COA[SubClass2],"Not Found")</f>
        <v>Current Liabilities</v>
      </c>
      <c r="J2074" t="str">
        <f>_xlfn.XLOOKUP(tbl_GL[[#This Row],[Account_key]],tbl_COA[Account_key],tbl_COA[SubAccount],,0)</f>
        <v>Accrued Expenses</v>
      </c>
      <c r="K2074">
        <f>YEAR(tbl_GL[[#This Row],[Date]])</f>
        <v>2019</v>
      </c>
    </row>
    <row r="2075" spans="1:11" x14ac:dyDescent="0.35">
      <c r="A2075">
        <v>1048.0999999999999</v>
      </c>
      <c r="B2075" s="24">
        <v>43691</v>
      </c>
      <c r="C2075">
        <v>1</v>
      </c>
      <c r="D2075">
        <v>30</v>
      </c>
      <c r="E2075" t="s">
        <v>80</v>
      </c>
      <c r="F2075" s="15">
        <v>-35476</v>
      </c>
      <c r="G2075" t="str">
        <f>_xlfn.XLOOKUP(tbl_GL[[#This Row],[Account_key]],tbl_COA[Account_key],tbl_COA[Class],"Not Found")</f>
        <v>Assets</v>
      </c>
      <c r="H2075" t="str">
        <f>_xlfn.XLOOKUP(tbl_GL[[#This Row],[Account_key]],tbl_COA[Account_key],tbl_COA[SubClass],"Not Found")</f>
        <v>Assets</v>
      </c>
      <c r="I2075" t="str">
        <f>_xlfn.XLOOKUP(tbl_GL[[#This Row],[Account_key]],tbl_COA[Account_key],tbl_COA[SubClass2],"Not Found")</f>
        <v>Current Assets</v>
      </c>
      <c r="J2075" t="str">
        <f>_xlfn.XLOOKUP(tbl_GL[[#This Row],[Account_key]],tbl_COA[Account_key],tbl_COA[SubAccount],,0)</f>
        <v>Trade Receivables</v>
      </c>
      <c r="K2075">
        <f>YEAR(tbl_GL[[#This Row],[Date]])</f>
        <v>2019</v>
      </c>
    </row>
    <row r="2076" spans="1:11" x14ac:dyDescent="0.35">
      <c r="A2076">
        <v>1048.2</v>
      </c>
      <c r="B2076" s="24">
        <v>43691</v>
      </c>
      <c r="C2076">
        <v>1</v>
      </c>
      <c r="D2076">
        <v>10</v>
      </c>
      <c r="E2076" t="s">
        <v>80</v>
      </c>
      <c r="F2076" s="15">
        <v>35476</v>
      </c>
      <c r="G2076" t="str">
        <f>_xlfn.XLOOKUP(tbl_GL[[#This Row],[Account_key]],tbl_COA[Account_key],tbl_COA[Class],"Not Found")</f>
        <v>Assets</v>
      </c>
      <c r="H2076" t="str">
        <f>_xlfn.XLOOKUP(tbl_GL[[#This Row],[Account_key]],tbl_COA[Account_key],tbl_COA[SubClass],"Not Found")</f>
        <v>Assets</v>
      </c>
      <c r="I2076" t="str">
        <f>_xlfn.XLOOKUP(tbl_GL[[#This Row],[Account_key]],tbl_COA[Account_key],tbl_COA[SubClass2],"Not Found")</f>
        <v>Current Assets</v>
      </c>
      <c r="J2076" t="str">
        <f>_xlfn.XLOOKUP(tbl_GL[[#This Row],[Account_key]],tbl_COA[Account_key],tbl_COA[SubAccount],,0)</f>
        <v>Cash at Bank</v>
      </c>
      <c r="K2076">
        <f>YEAR(tbl_GL[[#This Row],[Date]])</f>
        <v>2019</v>
      </c>
    </row>
    <row r="2077" spans="1:11" x14ac:dyDescent="0.35">
      <c r="A2077">
        <v>1049.0999999999999</v>
      </c>
      <c r="B2077" s="24">
        <v>43692</v>
      </c>
      <c r="C2077">
        <v>1</v>
      </c>
      <c r="D2077">
        <v>10</v>
      </c>
      <c r="E2077" t="s">
        <v>112</v>
      </c>
      <c r="F2077" s="14">
        <v>-600</v>
      </c>
      <c r="G2077" t="str">
        <f>_xlfn.XLOOKUP(tbl_GL[[#This Row],[Account_key]],tbl_COA[Account_key],tbl_COA[Class],"Not Found")</f>
        <v>Assets</v>
      </c>
      <c r="H2077" t="str">
        <f>_xlfn.XLOOKUP(tbl_GL[[#This Row],[Account_key]],tbl_COA[Account_key],tbl_COA[SubClass],"Not Found")</f>
        <v>Assets</v>
      </c>
      <c r="I2077" t="str">
        <f>_xlfn.XLOOKUP(tbl_GL[[#This Row],[Account_key]],tbl_COA[Account_key],tbl_COA[SubClass2],"Not Found")</f>
        <v>Current Assets</v>
      </c>
      <c r="J2077" t="str">
        <f>_xlfn.XLOOKUP(tbl_GL[[#This Row],[Account_key]],tbl_COA[Account_key],tbl_COA[SubAccount],,0)</f>
        <v>Cash at Bank</v>
      </c>
      <c r="K2077">
        <f>YEAR(tbl_GL[[#This Row],[Date]])</f>
        <v>2019</v>
      </c>
    </row>
    <row r="2078" spans="1:11" x14ac:dyDescent="0.35">
      <c r="A2078">
        <v>1049.2</v>
      </c>
      <c r="B2078" s="24">
        <v>43692</v>
      </c>
      <c r="C2078">
        <v>1</v>
      </c>
      <c r="D2078">
        <v>121</v>
      </c>
      <c r="E2078" t="s">
        <v>112</v>
      </c>
      <c r="F2078" s="14">
        <v>-600</v>
      </c>
      <c r="G2078" t="str">
        <f>_xlfn.XLOOKUP(tbl_GL[[#This Row],[Account_key]],tbl_COA[Account_key],tbl_COA[Class],"Not Found")</f>
        <v>Liabilities and Owners Equity</v>
      </c>
      <c r="H2078" t="str">
        <f>_xlfn.XLOOKUP(tbl_GL[[#This Row],[Account_key]],tbl_COA[Account_key],tbl_COA[SubClass],"Not Found")</f>
        <v>Liabilities</v>
      </c>
      <c r="I2078" t="str">
        <f>_xlfn.XLOOKUP(tbl_GL[[#This Row],[Account_key]],tbl_COA[Account_key],tbl_COA[SubClass2],"Not Found")</f>
        <v>Current Liabilities</v>
      </c>
      <c r="J2078" t="str">
        <f>_xlfn.XLOOKUP(tbl_GL[[#This Row],[Account_key]],tbl_COA[Account_key],tbl_COA[SubAccount],,0)</f>
        <v>Interest Payable</v>
      </c>
      <c r="K2078">
        <f>YEAR(tbl_GL[[#This Row],[Date]])</f>
        <v>2019</v>
      </c>
    </row>
    <row r="2079" spans="1:11" x14ac:dyDescent="0.35">
      <c r="A2079">
        <v>1050.0999999999999</v>
      </c>
      <c r="B2079" s="24">
        <v>43694</v>
      </c>
      <c r="C2079">
        <v>1</v>
      </c>
      <c r="D2079">
        <v>350</v>
      </c>
      <c r="E2079" t="s">
        <v>99</v>
      </c>
      <c r="F2079" s="15">
        <v>-248</v>
      </c>
      <c r="G2079" t="str">
        <f>_xlfn.XLOOKUP(tbl_GL[[#This Row],[Account_key]],tbl_COA[Account_key],tbl_COA[Class],"Not Found")</f>
        <v>Operating account</v>
      </c>
      <c r="H2079" t="str">
        <f>_xlfn.XLOOKUP(tbl_GL[[#This Row],[Account_key]],tbl_COA[Account_key],tbl_COA[SubClass],"Not Found")</f>
        <v>Operating Expenses</v>
      </c>
      <c r="I2079" t="str">
        <f>_xlfn.XLOOKUP(tbl_GL[[#This Row],[Account_key]],tbl_COA[Account_key],tbl_COA[SubClass2],"Not Found")</f>
        <v>Administration</v>
      </c>
      <c r="J2079" t="str">
        <f>_xlfn.XLOOKUP(tbl_GL[[#This Row],[Account_key]],tbl_COA[Account_key],tbl_COA[SubAccount],,0)</f>
        <v>Other Expenses</v>
      </c>
      <c r="K2079">
        <f>YEAR(tbl_GL[[#This Row],[Date]])</f>
        <v>2019</v>
      </c>
    </row>
    <row r="2080" spans="1:11" x14ac:dyDescent="0.35">
      <c r="A2080">
        <v>1050.2</v>
      </c>
      <c r="B2080" s="24">
        <v>43694</v>
      </c>
      <c r="C2080">
        <v>1</v>
      </c>
      <c r="D2080">
        <v>20</v>
      </c>
      <c r="E2080" t="s">
        <v>99</v>
      </c>
      <c r="F2080" s="15">
        <v>-248</v>
      </c>
      <c r="G2080" t="str">
        <f>_xlfn.XLOOKUP(tbl_GL[[#This Row],[Account_key]],tbl_COA[Account_key],tbl_COA[Class],"Not Found")</f>
        <v>Assets</v>
      </c>
      <c r="H2080" t="str">
        <f>_xlfn.XLOOKUP(tbl_GL[[#This Row],[Account_key]],tbl_COA[Account_key],tbl_COA[SubClass],"Not Found")</f>
        <v>Assets</v>
      </c>
      <c r="I2080" t="str">
        <f>_xlfn.XLOOKUP(tbl_GL[[#This Row],[Account_key]],tbl_COA[Account_key],tbl_COA[SubClass2],"Not Found")</f>
        <v>Current Assets</v>
      </c>
      <c r="J2080" t="str">
        <f>_xlfn.XLOOKUP(tbl_GL[[#This Row],[Account_key]],tbl_COA[Account_key],tbl_COA[SubAccount],,0)</f>
        <v>Cash in hand</v>
      </c>
      <c r="K2080">
        <f>YEAR(tbl_GL[[#This Row],[Date]])</f>
        <v>2019</v>
      </c>
    </row>
    <row r="2081" spans="1:11" x14ac:dyDescent="0.35">
      <c r="A2081">
        <v>1051.0999999999999</v>
      </c>
      <c r="B2081" s="24">
        <v>43694</v>
      </c>
      <c r="C2081">
        <v>1</v>
      </c>
      <c r="D2081">
        <v>260</v>
      </c>
      <c r="E2081" t="s">
        <v>97</v>
      </c>
      <c r="F2081" s="15">
        <v>-3824</v>
      </c>
      <c r="G2081" t="str">
        <f>_xlfn.XLOOKUP(tbl_GL[[#This Row],[Account_key]],tbl_COA[Account_key],tbl_COA[Class],"Not Found")</f>
        <v>Operating account</v>
      </c>
      <c r="H2081" t="str">
        <f>_xlfn.XLOOKUP(tbl_GL[[#This Row],[Account_key]],tbl_COA[Account_key],tbl_COA[SubClass],"Not Found")</f>
        <v>Operating Expenses</v>
      </c>
      <c r="I2081" t="str">
        <f>_xlfn.XLOOKUP(tbl_GL[[#This Row],[Account_key]],tbl_COA[Account_key],tbl_COA[SubClass2],"Not Found")</f>
        <v>Marketing</v>
      </c>
      <c r="J2081" t="str">
        <f>_xlfn.XLOOKUP(tbl_GL[[#This Row],[Account_key]],tbl_COA[Account_key],tbl_COA[SubAccount],,0)</f>
        <v>Commissions</v>
      </c>
      <c r="K2081">
        <f>YEAR(tbl_GL[[#This Row],[Date]])</f>
        <v>2019</v>
      </c>
    </row>
    <row r="2082" spans="1:11" x14ac:dyDescent="0.35">
      <c r="A2082">
        <v>1051.2</v>
      </c>
      <c r="B2082" s="24">
        <v>43694</v>
      </c>
      <c r="C2082">
        <v>1</v>
      </c>
      <c r="D2082">
        <v>120</v>
      </c>
      <c r="E2082" t="s">
        <v>97</v>
      </c>
      <c r="F2082" s="15">
        <v>3824</v>
      </c>
      <c r="G2082" t="str">
        <f>_xlfn.XLOOKUP(tbl_GL[[#This Row],[Account_key]],tbl_COA[Account_key],tbl_COA[Class],"Not Found")</f>
        <v>Liabilities and Owners Equity</v>
      </c>
      <c r="H2082" t="str">
        <f>_xlfn.XLOOKUP(tbl_GL[[#This Row],[Account_key]],tbl_COA[Account_key],tbl_COA[SubClass],"Not Found")</f>
        <v>Liabilities</v>
      </c>
      <c r="I2082" t="str">
        <f>_xlfn.XLOOKUP(tbl_GL[[#This Row],[Account_key]],tbl_COA[Account_key],tbl_COA[SubClass2],"Not Found")</f>
        <v>Current Liabilities</v>
      </c>
      <c r="J2082" t="str">
        <f>_xlfn.XLOOKUP(tbl_GL[[#This Row],[Account_key]],tbl_COA[Account_key],tbl_COA[SubAccount],,0)</f>
        <v>Accrued Expenses</v>
      </c>
      <c r="K2082">
        <f>YEAR(tbl_GL[[#This Row],[Date]])</f>
        <v>2019</v>
      </c>
    </row>
    <row r="2083" spans="1:11" x14ac:dyDescent="0.35">
      <c r="A2083">
        <v>1052.0999999999999</v>
      </c>
      <c r="B2083" s="24">
        <v>43695</v>
      </c>
      <c r="C2083">
        <v>1</v>
      </c>
      <c r="D2083">
        <v>230</v>
      </c>
      <c r="E2083" t="s">
        <v>4</v>
      </c>
      <c r="F2083" s="14">
        <v>-752</v>
      </c>
      <c r="G2083" t="str">
        <f>_xlfn.XLOOKUP(tbl_GL[[#This Row],[Account_key]],tbl_COA[Account_key],tbl_COA[Class],"Not Found")</f>
        <v>Trading account</v>
      </c>
      <c r="H2083" t="str">
        <f>_xlfn.XLOOKUP(tbl_GL[[#This Row],[Account_key]],tbl_COA[Account_key],tbl_COA[SubClass],"Not Found")</f>
        <v>Cost of Sales</v>
      </c>
      <c r="I2083" t="str">
        <f>_xlfn.XLOOKUP(tbl_GL[[#This Row],[Account_key]],tbl_COA[Account_key],tbl_COA[SubClass2],"Not Found")</f>
        <v>Cost of Sales</v>
      </c>
      <c r="J2083" t="str">
        <f>_xlfn.XLOOKUP(tbl_GL[[#This Row],[Account_key]],tbl_COA[Account_key],tbl_COA[SubAccount],,0)</f>
        <v>Cost of Sales</v>
      </c>
      <c r="K2083">
        <f>YEAR(tbl_GL[[#This Row],[Date]])</f>
        <v>2019</v>
      </c>
    </row>
    <row r="2084" spans="1:11" x14ac:dyDescent="0.35">
      <c r="A2084">
        <v>1052.2</v>
      </c>
      <c r="B2084" s="24">
        <v>43695</v>
      </c>
      <c r="C2084">
        <v>1</v>
      </c>
      <c r="D2084">
        <v>60</v>
      </c>
      <c r="E2084" t="s">
        <v>4</v>
      </c>
      <c r="F2084" s="15">
        <v>-752</v>
      </c>
      <c r="G2084" t="str">
        <f>_xlfn.XLOOKUP(tbl_GL[[#This Row],[Account_key]],tbl_COA[Account_key],tbl_COA[Class],"Not Found")</f>
        <v>Assets</v>
      </c>
      <c r="H2084" t="str">
        <f>_xlfn.XLOOKUP(tbl_GL[[#This Row],[Account_key]],tbl_COA[Account_key],tbl_COA[SubClass],"Not Found")</f>
        <v>Assets</v>
      </c>
      <c r="I2084" t="str">
        <f>_xlfn.XLOOKUP(tbl_GL[[#This Row],[Account_key]],tbl_COA[Account_key],tbl_COA[SubClass2],"Not Found")</f>
        <v>Current Assets</v>
      </c>
      <c r="J2084" t="str">
        <f>_xlfn.XLOOKUP(tbl_GL[[#This Row],[Account_key]],tbl_COA[Account_key],tbl_COA[SubAccount],,0)</f>
        <v>Inventory</v>
      </c>
      <c r="K2084">
        <f>YEAR(tbl_GL[[#This Row],[Date]])</f>
        <v>2019</v>
      </c>
    </row>
    <row r="2085" spans="1:11" x14ac:dyDescent="0.35">
      <c r="A2085">
        <v>1053.0999999999999</v>
      </c>
      <c r="B2085" s="24">
        <v>43695</v>
      </c>
      <c r="C2085">
        <v>1</v>
      </c>
      <c r="D2085">
        <v>210</v>
      </c>
      <c r="E2085" t="s">
        <v>8</v>
      </c>
      <c r="F2085" s="15">
        <v>2747</v>
      </c>
      <c r="G2085" t="str">
        <f>_xlfn.XLOOKUP(tbl_GL[[#This Row],[Account_key]],tbl_COA[Account_key],tbl_COA[Class],"Not Found")</f>
        <v>Trading account</v>
      </c>
      <c r="H2085" t="str">
        <f>_xlfn.XLOOKUP(tbl_GL[[#This Row],[Account_key]],tbl_COA[Account_key],tbl_COA[SubClass],"Not Found")</f>
        <v>Sales</v>
      </c>
      <c r="I2085" t="str">
        <f>_xlfn.XLOOKUP(tbl_GL[[#This Row],[Account_key]],tbl_COA[Account_key],tbl_COA[SubClass2],"Not Found")</f>
        <v>Sales</v>
      </c>
      <c r="J2085" t="str">
        <f>_xlfn.XLOOKUP(tbl_GL[[#This Row],[Account_key]],tbl_COA[Account_key],tbl_COA[SubAccount],,0)</f>
        <v>Sales</v>
      </c>
      <c r="K2085">
        <f>YEAR(tbl_GL[[#This Row],[Date]])</f>
        <v>2019</v>
      </c>
    </row>
    <row r="2086" spans="1:11" x14ac:dyDescent="0.35">
      <c r="A2086">
        <v>1053.2</v>
      </c>
      <c r="B2086" s="24">
        <v>43695</v>
      </c>
      <c r="C2086">
        <v>1</v>
      </c>
      <c r="D2086">
        <v>30</v>
      </c>
      <c r="E2086" t="s">
        <v>8</v>
      </c>
      <c r="F2086" s="15">
        <v>2747</v>
      </c>
      <c r="G2086" t="str">
        <f>_xlfn.XLOOKUP(tbl_GL[[#This Row],[Account_key]],tbl_COA[Account_key],tbl_COA[Class],"Not Found")</f>
        <v>Assets</v>
      </c>
      <c r="H2086" t="str">
        <f>_xlfn.XLOOKUP(tbl_GL[[#This Row],[Account_key]],tbl_COA[Account_key],tbl_COA[SubClass],"Not Found")</f>
        <v>Assets</v>
      </c>
      <c r="I2086" t="str">
        <f>_xlfn.XLOOKUP(tbl_GL[[#This Row],[Account_key]],tbl_COA[Account_key],tbl_COA[SubClass2],"Not Found")</f>
        <v>Current Assets</v>
      </c>
      <c r="J2086" t="str">
        <f>_xlfn.XLOOKUP(tbl_GL[[#This Row],[Account_key]],tbl_COA[Account_key],tbl_COA[SubAccount],,0)</f>
        <v>Trade Receivables</v>
      </c>
      <c r="K2086">
        <f>YEAR(tbl_GL[[#This Row],[Date]])</f>
        <v>2019</v>
      </c>
    </row>
    <row r="2087" spans="1:11" x14ac:dyDescent="0.35">
      <c r="A2087">
        <v>1054.0999999999999</v>
      </c>
      <c r="B2087" s="24">
        <v>43696</v>
      </c>
      <c r="C2087">
        <v>1</v>
      </c>
      <c r="D2087">
        <v>230</v>
      </c>
      <c r="E2087" t="s">
        <v>4</v>
      </c>
      <c r="F2087" s="14">
        <v>-2427</v>
      </c>
      <c r="G2087" t="str">
        <f>_xlfn.XLOOKUP(tbl_GL[[#This Row],[Account_key]],tbl_COA[Account_key],tbl_COA[Class],"Not Found")</f>
        <v>Trading account</v>
      </c>
      <c r="H2087" t="str">
        <f>_xlfn.XLOOKUP(tbl_GL[[#This Row],[Account_key]],tbl_COA[Account_key],tbl_COA[SubClass],"Not Found")</f>
        <v>Cost of Sales</v>
      </c>
      <c r="I2087" t="str">
        <f>_xlfn.XLOOKUP(tbl_GL[[#This Row],[Account_key]],tbl_COA[Account_key],tbl_COA[SubClass2],"Not Found")</f>
        <v>Cost of Sales</v>
      </c>
      <c r="J2087" t="str">
        <f>_xlfn.XLOOKUP(tbl_GL[[#This Row],[Account_key]],tbl_COA[Account_key],tbl_COA[SubAccount],,0)</f>
        <v>Cost of Sales</v>
      </c>
      <c r="K2087">
        <f>YEAR(tbl_GL[[#This Row],[Date]])</f>
        <v>2019</v>
      </c>
    </row>
    <row r="2088" spans="1:11" x14ac:dyDescent="0.35">
      <c r="A2088">
        <v>1054.2</v>
      </c>
      <c r="B2088" s="24">
        <v>43696</v>
      </c>
      <c r="C2088">
        <v>1</v>
      </c>
      <c r="D2088">
        <v>60</v>
      </c>
      <c r="E2088" t="s">
        <v>4</v>
      </c>
      <c r="F2088" s="15">
        <v>-2427</v>
      </c>
      <c r="G2088" t="str">
        <f>_xlfn.XLOOKUP(tbl_GL[[#This Row],[Account_key]],tbl_COA[Account_key],tbl_COA[Class],"Not Found")</f>
        <v>Assets</v>
      </c>
      <c r="H2088" t="str">
        <f>_xlfn.XLOOKUP(tbl_GL[[#This Row],[Account_key]],tbl_COA[Account_key],tbl_COA[SubClass],"Not Found")</f>
        <v>Assets</v>
      </c>
      <c r="I2088" t="str">
        <f>_xlfn.XLOOKUP(tbl_GL[[#This Row],[Account_key]],tbl_COA[Account_key],tbl_COA[SubClass2],"Not Found")</f>
        <v>Current Assets</v>
      </c>
      <c r="J2088" t="str">
        <f>_xlfn.XLOOKUP(tbl_GL[[#This Row],[Account_key]],tbl_COA[Account_key],tbl_COA[SubAccount],,0)</f>
        <v>Inventory</v>
      </c>
      <c r="K2088">
        <f>YEAR(tbl_GL[[#This Row],[Date]])</f>
        <v>2019</v>
      </c>
    </row>
    <row r="2089" spans="1:11" x14ac:dyDescent="0.35">
      <c r="A2089">
        <v>1055.0999999999999</v>
      </c>
      <c r="B2089" s="24">
        <v>43696</v>
      </c>
      <c r="C2089">
        <v>1</v>
      </c>
      <c r="D2089">
        <v>210</v>
      </c>
      <c r="E2089" t="s">
        <v>7</v>
      </c>
      <c r="F2089" s="15">
        <v>8350</v>
      </c>
      <c r="G2089" t="str">
        <f>_xlfn.XLOOKUP(tbl_GL[[#This Row],[Account_key]],tbl_COA[Account_key],tbl_COA[Class],"Not Found")</f>
        <v>Trading account</v>
      </c>
      <c r="H2089" t="str">
        <f>_xlfn.XLOOKUP(tbl_GL[[#This Row],[Account_key]],tbl_COA[Account_key],tbl_COA[SubClass],"Not Found")</f>
        <v>Sales</v>
      </c>
      <c r="I2089" t="str">
        <f>_xlfn.XLOOKUP(tbl_GL[[#This Row],[Account_key]],tbl_COA[Account_key],tbl_COA[SubClass2],"Not Found")</f>
        <v>Sales</v>
      </c>
      <c r="J2089" t="str">
        <f>_xlfn.XLOOKUP(tbl_GL[[#This Row],[Account_key]],tbl_COA[Account_key],tbl_COA[SubAccount],,0)</f>
        <v>Sales</v>
      </c>
      <c r="K2089">
        <f>YEAR(tbl_GL[[#This Row],[Date]])</f>
        <v>2019</v>
      </c>
    </row>
    <row r="2090" spans="1:11" x14ac:dyDescent="0.35">
      <c r="A2090">
        <v>1055.2</v>
      </c>
      <c r="B2090" s="24">
        <v>43696</v>
      </c>
      <c r="C2090">
        <v>1</v>
      </c>
      <c r="D2090">
        <v>10</v>
      </c>
      <c r="E2090" t="s">
        <v>7</v>
      </c>
      <c r="F2090" s="15">
        <v>8350</v>
      </c>
      <c r="G2090" t="str">
        <f>_xlfn.XLOOKUP(tbl_GL[[#This Row],[Account_key]],tbl_COA[Account_key],tbl_COA[Class],"Not Found")</f>
        <v>Assets</v>
      </c>
      <c r="H2090" t="str">
        <f>_xlfn.XLOOKUP(tbl_GL[[#This Row],[Account_key]],tbl_COA[Account_key],tbl_COA[SubClass],"Not Found")</f>
        <v>Assets</v>
      </c>
      <c r="I2090" t="str">
        <f>_xlfn.XLOOKUP(tbl_GL[[#This Row],[Account_key]],tbl_COA[Account_key],tbl_COA[SubClass2],"Not Found")</f>
        <v>Current Assets</v>
      </c>
      <c r="J2090" t="str">
        <f>_xlfn.XLOOKUP(tbl_GL[[#This Row],[Account_key]],tbl_COA[Account_key],tbl_COA[SubAccount],,0)</f>
        <v>Cash at Bank</v>
      </c>
      <c r="K2090">
        <f>YEAR(tbl_GL[[#This Row],[Date]])</f>
        <v>2019</v>
      </c>
    </row>
    <row r="2091" spans="1:11" x14ac:dyDescent="0.35">
      <c r="A2091">
        <v>1056.0999999999999</v>
      </c>
      <c r="B2091" s="24">
        <v>43696</v>
      </c>
      <c r="C2091">
        <v>1</v>
      </c>
      <c r="D2091">
        <v>230</v>
      </c>
      <c r="E2091" t="s">
        <v>4</v>
      </c>
      <c r="F2091" s="14">
        <v>-9044</v>
      </c>
      <c r="G2091" t="str">
        <f>_xlfn.XLOOKUP(tbl_GL[[#This Row],[Account_key]],tbl_COA[Account_key],tbl_COA[Class],"Not Found")</f>
        <v>Trading account</v>
      </c>
      <c r="H2091" t="str">
        <f>_xlfn.XLOOKUP(tbl_GL[[#This Row],[Account_key]],tbl_COA[Account_key],tbl_COA[SubClass],"Not Found")</f>
        <v>Cost of Sales</v>
      </c>
      <c r="I2091" t="str">
        <f>_xlfn.XLOOKUP(tbl_GL[[#This Row],[Account_key]],tbl_COA[Account_key],tbl_COA[SubClass2],"Not Found")</f>
        <v>Cost of Sales</v>
      </c>
      <c r="J2091" t="str">
        <f>_xlfn.XLOOKUP(tbl_GL[[#This Row],[Account_key]],tbl_COA[Account_key],tbl_COA[SubAccount],,0)</f>
        <v>Cost of Sales</v>
      </c>
      <c r="K2091">
        <f>YEAR(tbl_GL[[#This Row],[Date]])</f>
        <v>2019</v>
      </c>
    </row>
    <row r="2092" spans="1:11" x14ac:dyDescent="0.35">
      <c r="A2092">
        <v>1056.2</v>
      </c>
      <c r="B2092" s="24">
        <v>43696</v>
      </c>
      <c r="C2092">
        <v>1</v>
      </c>
      <c r="D2092">
        <v>60</v>
      </c>
      <c r="E2092" t="s">
        <v>4</v>
      </c>
      <c r="F2092" s="15">
        <v>-9044</v>
      </c>
      <c r="G2092" t="str">
        <f>_xlfn.XLOOKUP(tbl_GL[[#This Row],[Account_key]],tbl_COA[Account_key],tbl_COA[Class],"Not Found")</f>
        <v>Assets</v>
      </c>
      <c r="H2092" t="str">
        <f>_xlfn.XLOOKUP(tbl_GL[[#This Row],[Account_key]],tbl_COA[Account_key],tbl_COA[SubClass],"Not Found")</f>
        <v>Assets</v>
      </c>
      <c r="I2092" t="str">
        <f>_xlfn.XLOOKUP(tbl_GL[[#This Row],[Account_key]],tbl_COA[Account_key],tbl_COA[SubClass2],"Not Found")</f>
        <v>Current Assets</v>
      </c>
      <c r="J2092" t="str">
        <f>_xlfn.XLOOKUP(tbl_GL[[#This Row],[Account_key]],tbl_COA[Account_key],tbl_COA[SubAccount],,0)</f>
        <v>Inventory</v>
      </c>
      <c r="K2092">
        <f>YEAR(tbl_GL[[#This Row],[Date]])</f>
        <v>2019</v>
      </c>
    </row>
    <row r="2093" spans="1:11" x14ac:dyDescent="0.35">
      <c r="A2093">
        <v>1057.0999999999999</v>
      </c>
      <c r="B2093" s="24">
        <v>43696</v>
      </c>
      <c r="C2093">
        <v>1</v>
      </c>
      <c r="D2093">
        <v>210</v>
      </c>
      <c r="E2093" t="s">
        <v>8</v>
      </c>
      <c r="F2093" s="15">
        <v>33065</v>
      </c>
      <c r="G2093" t="str">
        <f>_xlfn.XLOOKUP(tbl_GL[[#This Row],[Account_key]],tbl_COA[Account_key],tbl_COA[Class],"Not Found")</f>
        <v>Trading account</v>
      </c>
      <c r="H2093" t="str">
        <f>_xlfn.XLOOKUP(tbl_GL[[#This Row],[Account_key]],tbl_COA[Account_key],tbl_COA[SubClass],"Not Found")</f>
        <v>Sales</v>
      </c>
      <c r="I2093" t="str">
        <f>_xlfn.XLOOKUP(tbl_GL[[#This Row],[Account_key]],tbl_COA[Account_key],tbl_COA[SubClass2],"Not Found")</f>
        <v>Sales</v>
      </c>
      <c r="J2093" t="str">
        <f>_xlfn.XLOOKUP(tbl_GL[[#This Row],[Account_key]],tbl_COA[Account_key],tbl_COA[SubAccount],,0)</f>
        <v>Sales</v>
      </c>
      <c r="K2093">
        <f>YEAR(tbl_GL[[#This Row],[Date]])</f>
        <v>2019</v>
      </c>
    </row>
    <row r="2094" spans="1:11" x14ac:dyDescent="0.35">
      <c r="A2094">
        <v>1057.2</v>
      </c>
      <c r="B2094" s="24">
        <v>43696</v>
      </c>
      <c r="C2094">
        <v>1</v>
      </c>
      <c r="D2094">
        <v>30</v>
      </c>
      <c r="E2094" t="s">
        <v>8</v>
      </c>
      <c r="F2094" s="15">
        <v>33065</v>
      </c>
      <c r="G2094" t="str">
        <f>_xlfn.XLOOKUP(tbl_GL[[#This Row],[Account_key]],tbl_COA[Account_key],tbl_COA[Class],"Not Found")</f>
        <v>Assets</v>
      </c>
      <c r="H2094" t="str">
        <f>_xlfn.XLOOKUP(tbl_GL[[#This Row],[Account_key]],tbl_COA[Account_key],tbl_COA[SubClass],"Not Found")</f>
        <v>Assets</v>
      </c>
      <c r="I2094" t="str">
        <f>_xlfn.XLOOKUP(tbl_GL[[#This Row],[Account_key]],tbl_COA[Account_key],tbl_COA[SubClass2],"Not Found")</f>
        <v>Current Assets</v>
      </c>
      <c r="J2094" t="str">
        <f>_xlfn.XLOOKUP(tbl_GL[[#This Row],[Account_key]],tbl_COA[Account_key],tbl_COA[SubAccount],,0)</f>
        <v>Trade Receivables</v>
      </c>
      <c r="K2094">
        <f>YEAR(tbl_GL[[#This Row],[Date]])</f>
        <v>2019</v>
      </c>
    </row>
    <row r="2095" spans="1:11" x14ac:dyDescent="0.35">
      <c r="A2095">
        <v>1058.0999999999999</v>
      </c>
      <c r="B2095" s="24">
        <v>43696</v>
      </c>
      <c r="C2095">
        <v>1</v>
      </c>
      <c r="D2095">
        <v>30</v>
      </c>
      <c r="E2095" t="s">
        <v>80</v>
      </c>
      <c r="F2095" s="15">
        <v>-35003</v>
      </c>
      <c r="G2095" t="str">
        <f>_xlfn.XLOOKUP(tbl_GL[[#This Row],[Account_key]],tbl_COA[Account_key],tbl_COA[Class],"Not Found")</f>
        <v>Assets</v>
      </c>
      <c r="H2095" t="str">
        <f>_xlfn.XLOOKUP(tbl_GL[[#This Row],[Account_key]],tbl_COA[Account_key],tbl_COA[SubClass],"Not Found")</f>
        <v>Assets</v>
      </c>
      <c r="I2095" t="str">
        <f>_xlfn.XLOOKUP(tbl_GL[[#This Row],[Account_key]],tbl_COA[Account_key],tbl_COA[SubClass2],"Not Found")</f>
        <v>Current Assets</v>
      </c>
      <c r="J2095" t="str">
        <f>_xlfn.XLOOKUP(tbl_GL[[#This Row],[Account_key]],tbl_COA[Account_key],tbl_COA[SubAccount],,0)</f>
        <v>Trade Receivables</v>
      </c>
      <c r="K2095">
        <f>YEAR(tbl_GL[[#This Row],[Date]])</f>
        <v>2019</v>
      </c>
    </row>
    <row r="2096" spans="1:11" x14ac:dyDescent="0.35">
      <c r="A2096">
        <v>1058.2</v>
      </c>
      <c r="B2096" s="24">
        <v>43696</v>
      </c>
      <c r="C2096">
        <v>1</v>
      </c>
      <c r="D2096">
        <v>10</v>
      </c>
      <c r="E2096" t="s">
        <v>80</v>
      </c>
      <c r="F2096" s="15">
        <v>35003</v>
      </c>
      <c r="G2096" t="str">
        <f>_xlfn.XLOOKUP(tbl_GL[[#This Row],[Account_key]],tbl_COA[Account_key],tbl_COA[Class],"Not Found")</f>
        <v>Assets</v>
      </c>
      <c r="H2096" t="str">
        <f>_xlfn.XLOOKUP(tbl_GL[[#This Row],[Account_key]],tbl_COA[Account_key],tbl_COA[SubClass],"Not Found")</f>
        <v>Assets</v>
      </c>
      <c r="I2096" t="str">
        <f>_xlfn.XLOOKUP(tbl_GL[[#This Row],[Account_key]],tbl_COA[Account_key],tbl_COA[SubClass2],"Not Found")</f>
        <v>Current Assets</v>
      </c>
      <c r="J2096" t="str">
        <f>_xlfn.XLOOKUP(tbl_GL[[#This Row],[Account_key]],tbl_COA[Account_key],tbl_COA[SubAccount],,0)</f>
        <v>Cash at Bank</v>
      </c>
      <c r="K2096">
        <f>YEAR(tbl_GL[[#This Row],[Date]])</f>
        <v>2019</v>
      </c>
    </row>
    <row r="2097" spans="1:11" x14ac:dyDescent="0.35">
      <c r="A2097">
        <v>1059.0999999999999</v>
      </c>
      <c r="B2097" s="24">
        <v>43697</v>
      </c>
      <c r="C2097">
        <v>1</v>
      </c>
      <c r="D2097">
        <v>260</v>
      </c>
      <c r="E2097" t="s">
        <v>97</v>
      </c>
      <c r="F2097" s="15">
        <v>-5248</v>
      </c>
      <c r="G2097" t="str">
        <f>_xlfn.XLOOKUP(tbl_GL[[#This Row],[Account_key]],tbl_COA[Account_key],tbl_COA[Class],"Not Found")</f>
        <v>Operating account</v>
      </c>
      <c r="H2097" t="str">
        <f>_xlfn.XLOOKUP(tbl_GL[[#This Row],[Account_key]],tbl_COA[Account_key],tbl_COA[SubClass],"Not Found")</f>
        <v>Operating Expenses</v>
      </c>
      <c r="I2097" t="str">
        <f>_xlfn.XLOOKUP(tbl_GL[[#This Row],[Account_key]],tbl_COA[Account_key],tbl_COA[SubClass2],"Not Found")</f>
        <v>Marketing</v>
      </c>
      <c r="J2097" t="str">
        <f>_xlfn.XLOOKUP(tbl_GL[[#This Row],[Account_key]],tbl_COA[Account_key],tbl_COA[SubAccount],,0)</f>
        <v>Commissions</v>
      </c>
      <c r="K2097">
        <f>YEAR(tbl_GL[[#This Row],[Date]])</f>
        <v>2019</v>
      </c>
    </row>
    <row r="2098" spans="1:11" x14ac:dyDescent="0.35">
      <c r="A2098">
        <v>1059.2</v>
      </c>
      <c r="B2098" s="24">
        <v>43697</v>
      </c>
      <c r="C2098">
        <v>1</v>
      </c>
      <c r="D2098">
        <v>120</v>
      </c>
      <c r="E2098" t="s">
        <v>97</v>
      </c>
      <c r="F2098" s="15">
        <v>5248</v>
      </c>
      <c r="G2098" t="str">
        <f>_xlfn.XLOOKUP(tbl_GL[[#This Row],[Account_key]],tbl_COA[Account_key],tbl_COA[Class],"Not Found")</f>
        <v>Liabilities and Owners Equity</v>
      </c>
      <c r="H2098" t="str">
        <f>_xlfn.XLOOKUP(tbl_GL[[#This Row],[Account_key]],tbl_COA[Account_key],tbl_COA[SubClass],"Not Found")</f>
        <v>Liabilities</v>
      </c>
      <c r="I2098" t="str">
        <f>_xlfn.XLOOKUP(tbl_GL[[#This Row],[Account_key]],tbl_COA[Account_key],tbl_COA[SubClass2],"Not Found")</f>
        <v>Current Liabilities</v>
      </c>
      <c r="J2098" t="str">
        <f>_xlfn.XLOOKUP(tbl_GL[[#This Row],[Account_key]],tbl_COA[Account_key],tbl_COA[SubAccount],,0)</f>
        <v>Accrued Expenses</v>
      </c>
      <c r="K2098">
        <f>YEAR(tbl_GL[[#This Row],[Date]])</f>
        <v>2019</v>
      </c>
    </row>
    <row r="2099" spans="1:11" x14ac:dyDescent="0.35">
      <c r="A2099">
        <v>1060.0999999999999</v>
      </c>
      <c r="B2099" s="24">
        <v>43698</v>
      </c>
      <c r="C2099">
        <v>1</v>
      </c>
      <c r="D2099">
        <v>220</v>
      </c>
      <c r="E2099" t="s">
        <v>81</v>
      </c>
      <c r="F2099" s="15">
        <v>-3934</v>
      </c>
      <c r="G2099" t="str">
        <f>_xlfn.XLOOKUP(tbl_GL[[#This Row],[Account_key]],tbl_COA[Account_key],tbl_COA[Class],"Not Found")</f>
        <v>Trading account</v>
      </c>
      <c r="H2099" t="str">
        <f>_xlfn.XLOOKUP(tbl_GL[[#This Row],[Account_key]],tbl_COA[Account_key],tbl_COA[SubClass],"Not Found")</f>
        <v>Sales</v>
      </c>
      <c r="I2099" t="str">
        <f>_xlfn.XLOOKUP(tbl_GL[[#This Row],[Account_key]],tbl_COA[Account_key],tbl_COA[SubClass2],"Not Found")</f>
        <v>Sales</v>
      </c>
      <c r="J2099" t="str">
        <f>_xlfn.XLOOKUP(tbl_GL[[#This Row],[Account_key]],tbl_COA[Account_key],tbl_COA[SubAccount],,0)</f>
        <v>Sales Return</v>
      </c>
      <c r="K2099">
        <f>YEAR(tbl_GL[[#This Row],[Date]])</f>
        <v>2019</v>
      </c>
    </row>
    <row r="2100" spans="1:11" x14ac:dyDescent="0.35">
      <c r="A2100">
        <v>1060.2</v>
      </c>
      <c r="B2100" s="24">
        <v>43698</v>
      </c>
      <c r="C2100">
        <v>1</v>
      </c>
      <c r="D2100">
        <v>20</v>
      </c>
      <c r="E2100" t="s">
        <v>81</v>
      </c>
      <c r="F2100" s="14">
        <v>-3934</v>
      </c>
      <c r="G2100" t="str">
        <f>_xlfn.XLOOKUP(tbl_GL[[#This Row],[Account_key]],tbl_COA[Account_key],tbl_COA[Class],"Not Found")</f>
        <v>Assets</v>
      </c>
      <c r="H2100" t="str">
        <f>_xlfn.XLOOKUP(tbl_GL[[#This Row],[Account_key]],tbl_COA[Account_key],tbl_COA[SubClass],"Not Found")</f>
        <v>Assets</v>
      </c>
      <c r="I2100" t="str">
        <f>_xlfn.XLOOKUP(tbl_GL[[#This Row],[Account_key]],tbl_COA[Account_key],tbl_COA[SubClass2],"Not Found")</f>
        <v>Current Assets</v>
      </c>
      <c r="J2100" t="str">
        <f>_xlfn.XLOOKUP(tbl_GL[[#This Row],[Account_key]],tbl_COA[Account_key],tbl_COA[SubAccount],,0)</f>
        <v>Cash in hand</v>
      </c>
      <c r="K2100">
        <f>YEAR(tbl_GL[[#This Row],[Date]])</f>
        <v>2019</v>
      </c>
    </row>
    <row r="2101" spans="1:11" x14ac:dyDescent="0.35">
      <c r="A2101">
        <v>1061.0999999999999</v>
      </c>
      <c r="B2101" s="24">
        <v>43701</v>
      </c>
      <c r="C2101">
        <v>1</v>
      </c>
      <c r="D2101">
        <v>230</v>
      </c>
      <c r="E2101" t="s">
        <v>4</v>
      </c>
      <c r="F2101" s="14">
        <v>-1682</v>
      </c>
      <c r="G2101" t="str">
        <f>_xlfn.XLOOKUP(tbl_GL[[#This Row],[Account_key]],tbl_COA[Account_key],tbl_COA[Class],"Not Found")</f>
        <v>Trading account</v>
      </c>
      <c r="H2101" t="str">
        <f>_xlfn.XLOOKUP(tbl_GL[[#This Row],[Account_key]],tbl_COA[Account_key],tbl_COA[SubClass],"Not Found")</f>
        <v>Cost of Sales</v>
      </c>
      <c r="I2101" t="str">
        <f>_xlfn.XLOOKUP(tbl_GL[[#This Row],[Account_key]],tbl_COA[Account_key],tbl_COA[SubClass2],"Not Found")</f>
        <v>Cost of Sales</v>
      </c>
      <c r="J2101" t="str">
        <f>_xlfn.XLOOKUP(tbl_GL[[#This Row],[Account_key]],tbl_COA[Account_key],tbl_COA[SubAccount],,0)</f>
        <v>Cost of Sales</v>
      </c>
      <c r="K2101">
        <f>YEAR(tbl_GL[[#This Row],[Date]])</f>
        <v>2019</v>
      </c>
    </row>
    <row r="2102" spans="1:11" x14ac:dyDescent="0.35">
      <c r="A2102">
        <v>1061.2</v>
      </c>
      <c r="B2102" s="24">
        <v>43701</v>
      </c>
      <c r="C2102">
        <v>1</v>
      </c>
      <c r="D2102">
        <v>60</v>
      </c>
      <c r="E2102" t="s">
        <v>4</v>
      </c>
      <c r="F2102" s="15">
        <v>-1682</v>
      </c>
      <c r="G2102" t="str">
        <f>_xlfn.XLOOKUP(tbl_GL[[#This Row],[Account_key]],tbl_COA[Account_key],tbl_COA[Class],"Not Found")</f>
        <v>Assets</v>
      </c>
      <c r="H2102" t="str">
        <f>_xlfn.XLOOKUP(tbl_GL[[#This Row],[Account_key]],tbl_COA[Account_key],tbl_COA[SubClass],"Not Found")</f>
        <v>Assets</v>
      </c>
      <c r="I2102" t="str">
        <f>_xlfn.XLOOKUP(tbl_GL[[#This Row],[Account_key]],tbl_COA[Account_key],tbl_COA[SubClass2],"Not Found")</f>
        <v>Current Assets</v>
      </c>
      <c r="J2102" t="str">
        <f>_xlfn.XLOOKUP(tbl_GL[[#This Row],[Account_key]],tbl_COA[Account_key],tbl_COA[SubAccount],,0)</f>
        <v>Inventory</v>
      </c>
      <c r="K2102">
        <f>YEAR(tbl_GL[[#This Row],[Date]])</f>
        <v>2019</v>
      </c>
    </row>
    <row r="2103" spans="1:11" x14ac:dyDescent="0.35">
      <c r="A2103">
        <v>1062.0999999999999</v>
      </c>
      <c r="B2103" s="24">
        <v>43701</v>
      </c>
      <c r="C2103">
        <v>1</v>
      </c>
      <c r="D2103">
        <v>10</v>
      </c>
      <c r="E2103" t="s">
        <v>98</v>
      </c>
      <c r="F2103" s="15">
        <v>-5439</v>
      </c>
      <c r="G2103" t="str">
        <f>_xlfn.XLOOKUP(tbl_GL[[#This Row],[Account_key]],tbl_COA[Account_key],tbl_COA[Class],"Not Found")</f>
        <v>Assets</v>
      </c>
      <c r="H2103" t="str">
        <f>_xlfn.XLOOKUP(tbl_GL[[#This Row],[Account_key]],tbl_COA[Account_key],tbl_COA[SubClass],"Not Found")</f>
        <v>Assets</v>
      </c>
      <c r="I2103" t="str">
        <f>_xlfn.XLOOKUP(tbl_GL[[#This Row],[Account_key]],tbl_COA[Account_key],tbl_COA[SubClass2],"Not Found")</f>
        <v>Current Assets</v>
      </c>
      <c r="J2103" t="str">
        <f>_xlfn.XLOOKUP(tbl_GL[[#This Row],[Account_key]],tbl_COA[Account_key],tbl_COA[SubAccount],,0)</f>
        <v>Cash at Bank</v>
      </c>
      <c r="K2103">
        <f>YEAR(tbl_GL[[#This Row],[Date]])</f>
        <v>2019</v>
      </c>
    </row>
    <row r="2104" spans="1:11" x14ac:dyDescent="0.35">
      <c r="A2104">
        <v>1062.2</v>
      </c>
      <c r="B2104" s="24">
        <v>43701</v>
      </c>
      <c r="C2104">
        <v>1</v>
      </c>
      <c r="D2104">
        <v>120</v>
      </c>
      <c r="E2104" t="s">
        <v>98</v>
      </c>
      <c r="F2104" s="15">
        <v>-5439</v>
      </c>
      <c r="G2104" t="str">
        <f>_xlfn.XLOOKUP(tbl_GL[[#This Row],[Account_key]],tbl_COA[Account_key],tbl_COA[Class],"Not Found")</f>
        <v>Liabilities and Owners Equity</v>
      </c>
      <c r="H2104" t="str">
        <f>_xlfn.XLOOKUP(tbl_GL[[#This Row],[Account_key]],tbl_COA[Account_key],tbl_COA[SubClass],"Not Found")</f>
        <v>Liabilities</v>
      </c>
      <c r="I2104" t="str">
        <f>_xlfn.XLOOKUP(tbl_GL[[#This Row],[Account_key]],tbl_COA[Account_key],tbl_COA[SubClass2],"Not Found")</f>
        <v>Current Liabilities</v>
      </c>
      <c r="J2104" t="str">
        <f>_xlfn.XLOOKUP(tbl_GL[[#This Row],[Account_key]],tbl_COA[Account_key],tbl_COA[SubAccount],,0)</f>
        <v>Accrued Expenses</v>
      </c>
      <c r="K2104">
        <f>YEAR(tbl_GL[[#This Row],[Date]])</f>
        <v>2019</v>
      </c>
    </row>
    <row r="2105" spans="1:11" x14ac:dyDescent="0.35">
      <c r="A2105">
        <v>1063.0999999999999</v>
      </c>
      <c r="B2105" s="24">
        <v>43701</v>
      </c>
      <c r="C2105">
        <v>1</v>
      </c>
      <c r="D2105">
        <v>210</v>
      </c>
      <c r="E2105" t="s">
        <v>8</v>
      </c>
      <c r="F2105" s="15">
        <v>6149</v>
      </c>
      <c r="G2105" t="str">
        <f>_xlfn.XLOOKUP(tbl_GL[[#This Row],[Account_key]],tbl_COA[Account_key],tbl_COA[Class],"Not Found")</f>
        <v>Trading account</v>
      </c>
      <c r="H2105" t="str">
        <f>_xlfn.XLOOKUP(tbl_GL[[#This Row],[Account_key]],tbl_COA[Account_key],tbl_COA[SubClass],"Not Found")</f>
        <v>Sales</v>
      </c>
      <c r="I2105" t="str">
        <f>_xlfn.XLOOKUP(tbl_GL[[#This Row],[Account_key]],tbl_COA[Account_key],tbl_COA[SubClass2],"Not Found")</f>
        <v>Sales</v>
      </c>
      <c r="J2105" t="str">
        <f>_xlfn.XLOOKUP(tbl_GL[[#This Row],[Account_key]],tbl_COA[Account_key],tbl_COA[SubAccount],,0)</f>
        <v>Sales</v>
      </c>
      <c r="K2105">
        <f>YEAR(tbl_GL[[#This Row],[Date]])</f>
        <v>2019</v>
      </c>
    </row>
    <row r="2106" spans="1:11" x14ac:dyDescent="0.35">
      <c r="A2106">
        <v>1063.2</v>
      </c>
      <c r="B2106" s="24">
        <v>43701</v>
      </c>
      <c r="C2106">
        <v>1</v>
      </c>
      <c r="D2106">
        <v>30</v>
      </c>
      <c r="E2106" t="s">
        <v>8</v>
      </c>
      <c r="F2106" s="15">
        <v>6149</v>
      </c>
      <c r="G2106" t="str">
        <f>_xlfn.XLOOKUP(tbl_GL[[#This Row],[Account_key]],tbl_COA[Account_key],tbl_COA[Class],"Not Found")</f>
        <v>Assets</v>
      </c>
      <c r="H2106" t="str">
        <f>_xlfn.XLOOKUP(tbl_GL[[#This Row],[Account_key]],tbl_COA[Account_key],tbl_COA[SubClass],"Not Found")</f>
        <v>Assets</v>
      </c>
      <c r="I2106" t="str">
        <f>_xlfn.XLOOKUP(tbl_GL[[#This Row],[Account_key]],tbl_COA[Account_key],tbl_COA[SubClass2],"Not Found")</f>
        <v>Current Assets</v>
      </c>
      <c r="J2106" t="str">
        <f>_xlfn.XLOOKUP(tbl_GL[[#This Row],[Account_key]],tbl_COA[Account_key],tbl_COA[SubAccount],,0)</f>
        <v>Trade Receivables</v>
      </c>
      <c r="K2106">
        <f>YEAR(tbl_GL[[#This Row],[Date]])</f>
        <v>2019</v>
      </c>
    </row>
    <row r="2107" spans="1:11" x14ac:dyDescent="0.35">
      <c r="A2107">
        <v>1064.0999999999999</v>
      </c>
      <c r="B2107" s="24">
        <v>43702</v>
      </c>
      <c r="C2107">
        <v>1</v>
      </c>
      <c r="D2107">
        <v>350</v>
      </c>
      <c r="E2107" t="s">
        <v>97</v>
      </c>
      <c r="F2107" s="15">
        <v>-4380</v>
      </c>
      <c r="G2107" t="str">
        <f>_xlfn.XLOOKUP(tbl_GL[[#This Row],[Account_key]],tbl_COA[Account_key],tbl_COA[Class],"Not Found")</f>
        <v>Operating account</v>
      </c>
      <c r="H2107" t="str">
        <f>_xlfn.XLOOKUP(tbl_GL[[#This Row],[Account_key]],tbl_COA[Account_key],tbl_COA[SubClass],"Not Found")</f>
        <v>Operating Expenses</v>
      </c>
      <c r="I2107" t="str">
        <f>_xlfn.XLOOKUP(tbl_GL[[#This Row],[Account_key]],tbl_COA[Account_key],tbl_COA[SubClass2],"Not Found")</f>
        <v>Administration</v>
      </c>
      <c r="J2107" t="str">
        <f>_xlfn.XLOOKUP(tbl_GL[[#This Row],[Account_key]],tbl_COA[Account_key],tbl_COA[SubAccount],,0)</f>
        <v>Other Expenses</v>
      </c>
      <c r="K2107">
        <f>YEAR(tbl_GL[[#This Row],[Date]])</f>
        <v>2019</v>
      </c>
    </row>
    <row r="2108" spans="1:11" x14ac:dyDescent="0.35">
      <c r="A2108">
        <v>1064.2</v>
      </c>
      <c r="B2108" s="24">
        <v>43702</v>
      </c>
      <c r="C2108">
        <v>1</v>
      </c>
      <c r="D2108">
        <v>120</v>
      </c>
      <c r="E2108" t="s">
        <v>97</v>
      </c>
      <c r="F2108" s="15">
        <v>4380</v>
      </c>
      <c r="G2108" t="str">
        <f>_xlfn.XLOOKUP(tbl_GL[[#This Row],[Account_key]],tbl_COA[Account_key],tbl_COA[Class],"Not Found")</f>
        <v>Liabilities and Owners Equity</v>
      </c>
      <c r="H2108" t="str">
        <f>_xlfn.XLOOKUP(tbl_GL[[#This Row],[Account_key]],tbl_COA[Account_key],tbl_COA[SubClass],"Not Found")</f>
        <v>Liabilities</v>
      </c>
      <c r="I2108" t="str">
        <f>_xlfn.XLOOKUP(tbl_GL[[#This Row],[Account_key]],tbl_COA[Account_key],tbl_COA[SubClass2],"Not Found")</f>
        <v>Current Liabilities</v>
      </c>
      <c r="J2108" t="str">
        <f>_xlfn.XLOOKUP(tbl_GL[[#This Row],[Account_key]],tbl_COA[Account_key],tbl_COA[SubAccount],,0)</f>
        <v>Accrued Expenses</v>
      </c>
      <c r="K2108">
        <f>YEAR(tbl_GL[[#This Row],[Date]])</f>
        <v>2019</v>
      </c>
    </row>
    <row r="2109" spans="1:11" x14ac:dyDescent="0.35">
      <c r="A2109">
        <v>1065.0999999999999</v>
      </c>
      <c r="B2109" s="24">
        <v>43704</v>
      </c>
      <c r="C2109">
        <v>1</v>
      </c>
      <c r="D2109">
        <v>230</v>
      </c>
      <c r="E2109" t="s">
        <v>4</v>
      </c>
      <c r="F2109" s="14">
        <v>-2207</v>
      </c>
      <c r="G2109" t="str">
        <f>_xlfn.XLOOKUP(tbl_GL[[#This Row],[Account_key]],tbl_COA[Account_key],tbl_COA[Class],"Not Found")</f>
        <v>Trading account</v>
      </c>
      <c r="H2109" t="str">
        <f>_xlfn.XLOOKUP(tbl_GL[[#This Row],[Account_key]],tbl_COA[Account_key],tbl_COA[SubClass],"Not Found")</f>
        <v>Cost of Sales</v>
      </c>
      <c r="I2109" t="str">
        <f>_xlfn.XLOOKUP(tbl_GL[[#This Row],[Account_key]],tbl_COA[Account_key],tbl_COA[SubClass2],"Not Found")</f>
        <v>Cost of Sales</v>
      </c>
      <c r="J2109" t="str">
        <f>_xlfn.XLOOKUP(tbl_GL[[#This Row],[Account_key]],tbl_COA[Account_key],tbl_COA[SubAccount],,0)</f>
        <v>Cost of Sales</v>
      </c>
      <c r="K2109">
        <f>YEAR(tbl_GL[[#This Row],[Date]])</f>
        <v>2019</v>
      </c>
    </row>
    <row r="2110" spans="1:11" x14ac:dyDescent="0.35">
      <c r="A2110">
        <v>1065.2</v>
      </c>
      <c r="B2110" s="24">
        <v>43704</v>
      </c>
      <c r="C2110">
        <v>1</v>
      </c>
      <c r="D2110">
        <v>60</v>
      </c>
      <c r="E2110" t="s">
        <v>4</v>
      </c>
      <c r="F2110" s="15">
        <v>-2207</v>
      </c>
      <c r="G2110" t="str">
        <f>_xlfn.XLOOKUP(tbl_GL[[#This Row],[Account_key]],tbl_COA[Account_key],tbl_COA[Class],"Not Found")</f>
        <v>Assets</v>
      </c>
      <c r="H2110" t="str">
        <f>_xlfn.XLOOKUP(tbl_GL[[#This Row],[Account_key]],tbl_COA[Account_key],tbl_COA[SubClass],"Not Found")</f>
        <v>Assets</v>
      </c>
      <c r="I2110" t="str">
        <f>_xlfn.XLOOKUP(tbl_GL[[#This Row],[Account_key]],tbl_COA[Account_key],tbl_COA[SubClass2],"Not Found")</f>
        <v>Current Assets</v>
      </c>
      <c r="J2110" t="str">
        <f>_xlfn.XLOOKUP(tbl_GL[[#This Row],[Account_key]],tbl_COA[Account_key],tbl_COA[SubAccount],,0)</f>
        <v>Inventory</v>
      </c>
      <c r="K2110">
        <f>YEAR(tbl_GL[[#This Row],[Date]])</f>
        <v>2019</v>
      </c>
    </row>
    <row r="2111" spans="1:11" x14ac:dyDescent="0.35">
      <c r="A2111">
        <v>1066.0999999999999</v>
      </c>
      <c r="B2111" s="24">
        <v>43704</v>
      </c>
      <c r="C2111">
        <v>1</v>
      </c>
      <c r="D2111">
        <v>10</v>
      </c>
      <c r="E2111" t="s">
        <v>98</v>
      </c>
      <c r="F2111" s="15">
        <v>-5247</v>
      </c>
      <c r="G2111" t="str">
        <f>_xlfn.XLOOKUP(tbl_GL[[#This Row],[Account_key]],tbl_COA[Account_key],tbl_COA[Class],"Not Found")</f>
        <v>Assets</v>
      </c>
      <c r="H2111" t="str">
        <f>_xlfn.XLOOKUP(tbl_GL[[#This Row],[Account_key]],tbl_COA[Account_key],tbl_COA[SubClass],"Not Found")</f>
        <v>Assets</v>
      </c>
      <c r="I2111" t="str">
        <f>_xlfn.XLOOKUP(tbl_GL[[#This Row],[Account_key]],tbl_COA[Account_key],tbl_COA[SubClass2],"Not Found")</f>
        <v>Current Assets</v>
      </c>
      <c r="J2111" t="str">
        <f>_xlfn.XLOOKUP(tbl_GL[[#This Row],[Account_key]],tbl_COA[Account_key],tbl_COA[SubAccount],,0)</f>
        <v>Cash at Bank</v>
      </c>
      <c r="K2111">
        <f>YEAR(tbl_GL[[#This Row],[Date]])</f>
        <v>2019</v>
      </c>
    </row>
    <row r="2112" spans="1:11" x14ac:dyDescent="0.35">
      <c r="A2112">
        <v>1066.2</v>
      </c>
      <c r="B2112" s="24">
        <v>43704</v>
      </c>
      <c r="C2112">
        <v>1</v>
      </c>
      <c r="D2112">
        <v>120</v>
      </c>
      <c r="E2112" t="s">
        <v>98</v>
      </c>
      <c r="F2112" s="15">
        <v>-5247</v>
      </c>
      <c r="G2112" t="str">
        <f>_xlfn.XLOOKUP(tbl_GL[[#This Row],[Account_key]],tbl_COA[Account_key],tbl_COA[Class],"Not Found")</f>
        <v>Liabilities and Owners Equity</v>
      </c>
      <c r="H2112" t="str">
        <f>_xlfn.XLOOKUP(tbl_GL[[#This Row],[Account_key]],tbl_COA[Account_key],tbl_COA[SubClass],"Not Found")</f>
        <v>Liabilities</v>
      </c>
      <c r="I2112" t="str">
        <f>_xlfn.XLOOKUP(tbl_GL[[#This Row],[Account_key]],tbl_COA[Account_key],tbl_COA[SubClass2],"Not Found")</f>
        <v>Current Liabilities</v>
      </c>
      <c r="J2112" t="str">
        <f>_xlfn.XLOOKUP(tbl_GL[[#This Row],[Account_key]],tbl_COA[Account_key],tbl_COA[SubAccount],,0)</f>
        <v>Accrued Expenses</v>
      </c>
      <c r="K2112">
        <f>YEAR(tbl_GL[[#This Row],[Date]])</f>
        <v>2019</v>
      </c>
    </row>
    <row r="2113" spans="1:11" x14ac:dyDescent="0.35">
      <c r="A2113">
        <v>1067.0999999999999</v>
      </c>
      <c r="B2113" s="24">
        <v>43704</v>
      </c>
      <c r="C2113">
        <v>1</v>
      </c>
      <c r="D2113">
        <v>260</v>
      </c>
      <c r="E2113" t="s">
        <v>97</v>
      </c>
      <c r="F2113" s="15">
        <v>-5423</v>
      </c>
      <c r="G2113" t="str">
        <f>_xlfn.XLOOKUP(tbl_GL[[#This Row],[Account_key]],tbl_COA[Account_key],tbl_COA[Class],"Not Found")</f>
        <v>Operating account</v>
      </c>
      <c r="H2113" t="str">
        <f>_xlfn.XLOOKUP(tbl_GL[[#This Row],[Account_key]],tbl_COA[Account_key],tbl_COA[SubClass],"Not Found")</f>
        <v>Operating Expenses</v>
      </c>
      <c r="I2113" t="str">
        <f>_xlfn.XLOOKUP(tbl_GL[[#This Row],[Account_key]],tbl_COA[Account_key],tbl_COA[SubClass2],"Not Found")</f>
        <v>Marketing</v>
      </c>
      <c r="J2113" t="str">
        <f>_xlfn.XLOOKUP(tbl_GL[[#This Row],[Account_key]],tbl_COA[Account_key],tbl_COA[SubAccount],,0)</f>
        <v>Commissions</v>
      </c>
      <c r="K2113">
        <f>YEAR(tbl_GL[[#This Row],[Date]])</f>
        <v>2019</v>
      </c>
    </row>
    <row r="2114" spans="1:11" x14ac:dyDescent="0.35">
      <c r="A2114">
        <v>1067.2</v>
      </c>
      <c r="B2114" s="24">
        <v>43704</v>
      </c>
      <c r="C2114">
        <v>1</v>
      </c>
      <c r="D2114">
        <v>120</v>
      </c>
      <c r="E2114" t="s">
        <v>97</v>
      </c>
      <c r="F2114" s="15">
        <v>5423</v>
      </c>
      <c r="G2114" t="str">
        <f>_xlfn.XLOOKUP(tbl_GL[[#This Row],[Account_key]],tbl_COA[Account_key],tbl_COA[Class],"Not Found")</f>
        <v>Liabilities and Owners Equity</v>
      </c>
      <c r="H2114" t="str">
        <f>_xlfn.XLOOKUP(tbl_GL[[#This Row],[Account_key]],tbl_COA[Account_key],tbl_COA[SubClass],"Not Found")</f>
        <v>Liabilities</v>
      </c>
      <c r="I2114" t="str">
        <f>_xlfn.XLOOKUP(tbl_GL[[#This Row],[Account_key]],tbl_COA[Account_key],tbl_COA[SubClass2],"Not Found")</f>
        <v>Current Liabilities</v>
      </c>
      <c r="J2114" t="str">
        <f>_xlfn.XLOOKUP(tbl_GL[[#This Row],[Account_key]],tbl_COA[Account_key],tbl_COA[SubAccount],,0)</f>
        <v>Accrued Expenses</v>
      </c>
      <c r="K2114">
        <f>YEAR(tbl_GL[[#This Row],[Date]])</f>
        <v>2019</v>
      </c>
    </row>
    <row r="2115" spans="1:11" x14ac:dyDescent="0.35">
      <c r="A2115">
        <v>1068.0999999999999</v>
      </c>
      <c r="B2115" s="24">
        <v>43704</v>
      </c>
      <c r="C2115">
        <v>1</v>
      </c>
      <c r="D2115">
        <v>210</v>
      </c>
      <c r="E2115" t="s">
        <v>7</v>
      </c>
      <c r="F2115" s="15">
        <v>7595</v>
      </c>
      <c r="G2115" t="str">
        <f>_xlfn.XLOOKUP(tbl_GL[[#This Row],[Account_key]],tbl_COA[Account_key],tbl_COA[Class],"Not Found")</f>
        <v>Trading account</v>
      </c>
      <c r="H2115" t="str">
        <f>_xlfn.XLOOKUP(tbl_GL[[#This Row],[Account_key]],tbl_COA[Account_key],tbl_COA[SubClass],"Not Found")</f>
        <v>Sales</v>
      </c>
      <c r="I2115" t="str">
        <f>_xlfn.XLOOKUP(tbl_GL[[#This Row],[Account_key]],tbl_COA[Account_key],tbl_COA[SubClass2],"Not Found")</f>
        <v>Sales</v>
      </c>
      <c r="J2115" t="str">
        <f>_xlfn.XLOOKUP(tbl_GL[[#This Row],[Account_key]],tbl_COA[Account_key],tbl_COA[SubAccount],,0)</f>
        <v>Sales</v>
      </c>
      <c r="K2115">
        <f>YEAR(tbl_GL[[#This Row],[Date]])</f>
        <v>2019</v>
      </c>
    </row>
    <row r="2116" spans="1:11" x14ac:dyDescent="0.35">
      <c r="A2116">
        <v>1068.2</v>
      </c>
      <c r="B2116" s="24">
        <v>43704</v>
      </c>
      <c r="C2116">
        <v>1</v>
      </c>
      <c r="D2116">
        <v>10</v>
      </c>
      <c r="E2116" t="s">
        <v>7</v>
      </c>
      <c r="F2116" s="15">
        <v>7595</v>
      </c>
      <c r="G2116" t="str">
        <f>_xlfn.XLOOKUP(tbl_GL[[#This Row],[Account_key]],tbl_COA[Account_key],tbl_COA[Class],"Not Found")</f>
        <v>Assets</v>
      </c>
      <c r="H2116" t="str">
        <f>_xlfn.XLOOKUP(tbl_GL[[#This Row],[Account_key]],tbl_COA[Account_key],tbl_COA[SubClass],"Not Found")</f>
        <v>Assets</v>
      </c>
      <c r="I2116" t="str">
        <f>_xlfn.XLOOKUP(tbl_GL[[#This Row],[Account_key]],tbl_COA[Account_key],tbl_COA[SubClass2],"Not Found")</f>
        <v>Current Assets</v>
      </c>
      <c r="J2116" t="str">
        <f>_xlfn.XLOOKUP(tbl_GL[[#This Row],[Account_key]],tbl_COA[Account_key],tbl_COA[SubAccount],,0)</f>
        <v>Cash at Bank</v>
      </c>
      <c r="K2116">
        <f>YEAR(tbl_GL[[#This Row],[Date]])</f>
        <v>2019</v>
      </c>
    </row>
    <row r="2117" spans="1:11" x14ac:dyDescent="0.35">
      <c r="A2117">
        <v>1069.0999999999999</v>
      </c>
      <c r="B2117" s="24">
        <v>43704</v>
      </c>
      <c r="C2117">
        <v>1</v>
      </c>
      <c r="D2117">
        <v>230</v>
      </c>
      <c r="E2117" t="s">
        <v>4</v>
      </c>
      <c r="F2117" s="14">
        <v>-9308</v>
      </c>
      <c r="G2117" t="str">
        <f>_xlfn.XLOOKUP(tbl_GL[[#This Row],[Account_key]],tbl_COA[Account_key],tbl_COA[Class],"Not Found")</f>
        <v>Trading account</v>
      </c>
      <c r="H2117" t="str">
        <f>_xlfn.XLOOKUP(tbl_GL[[#This Row],[Account_key]],tbl_COA[Account_key],tbl_COA[SubClass],"Not Found")</f>
        <v>Cost of Sales</v>
      </c>
      <c r="I2117" t="str">
        <f>_xlfn.XLOOKUP(tbl_GL[[#This Row],[Account_key]],tbl_COA[Account_key],tbl_COA[SubClass2],"Not Found")</f>
        <v>Cost of Sales</v>
      </c>
      <c r="J2117" t="str">
        <f>_xlfn.XLOOKUP(tbl_GL[[#This Row],[Account_key]],tbl_COA[Account_key],tbl_COA[SubAccount],,0)</f>
        <v>Cost of Sales</v>
      </c>
      <c r="K2117">
        <f>YEAR(tbl_GL[[#This Row],[Date]])</f>
        <v>2019</v>
      </c>
    </row>
    <row r="2118" spans="1:11" x14ac:dyDescent="0.35">
      <c r="A2118">
        <v>1069.2</v>
      </c>
      <c r="B2118" s="24">
        <v>43704</v>
      </c>
      <c r="C2118">
        <v>1</v>
      </c>
      <c r="D2118">
        <v>60</v>
      </c>
      <c r="E2118" t="s">
        <v>4</v>
      </c>
      <c r="F2118" s="15">
        <v>-9308</v>
      </c>
      <c r="G2118" t="str">
        <f>_xlfn.XLOOKUP(tbl_GL[[#This Row],[Account_key]],tbl_COA[Account_key],tbl_COA[Class],"Not Found")</f>
        <v>Assets</v>
      </c>
      <c r="H2118" t="str">
        <f>_xlfn.XLOOKUP(tbl_GL[[#This Row],[Account_key]],tbl_COA[Account_key],tbl_COA[SubClass],"Not Found")</f>
        <v>Assets</v>
      </c>
      <c r="I2118" t="str">
        <f>_xlfn.XLOOKUP(tbl_GL[[#This Row],[Account_key]],tbl_COA[Account_key],tbl_COA[SubClass2],"Not Found")</f>
        <v>Current Assets</v>
      </c>
      <c r="J2118" t="str">
        <f>_xlfn.XLOOKUP(tbl_GL[[#This Row],[Account_key]],tbl_COA[Account_key],tbl_COA[SubAccount],,0)</f>
        <v>Inventory</v>
      </c>
      <c r="K2118">
        <f>YEAR(tbl_GL[[#This Row],[Date]])</f>
        <v>2019</v>
      </c>
    </row>
    <row r="2119" spans="1:11" x14ac:dyDescent="0.35">
      <c r="A2119">
        <v>1070.0999999999999</v>
      </c>
      <c r="B2119" s="24">
        <v>43704</v>
      </c>
      <c r="C2119">
        <v>1</v>
      </c>
      <c r="D2119">
        <v>210</v>
      </c>
      <c r="E2119" t="s">
        <v>8</v>
      </c>
      <c r="F2119" s="15">
        <v>34027</v>
      </c>
      <c r="G2119" t="str">
        <f>_xlfn.XLOOKUP(tbl_GL[[#This Row],[Account_key]],tbl_COA[Account_key],tbl_COA[Class],"Not Found")</f>
        <v>Trading account</v>
      </c>
      <c r="H2119" t="str">
        <f>_xlfn.XLOOKUP(tbl_GL[[#This Row],[Account_key]],tbl_COA[Account_key],tbl_COA[SubClass],"Not Found")</f>
        <v>Sales</v>
      </c>
      <c r="I2119" t="str">
        <f>_xlfn.XLOOKUP(tbl_GL[[#This Row],[Account_key]],tbl_COA[Account_key],tbl_COA[SubClass2],"Not Found")</f>
        <v>Sales</v>
      </c>
      <c r="J2119" t="str">
        <f>_xlfn.XLOOKUP(tbl_GL[[#This Row],[Account_key]],tbl_COA[Account_key],tbl_COA[SubAccount],,0)</f>
        <v>Sales</v>
      </c>
      <c r="K2119">
        <f>YEAR(tbl_GL[[#This Row],[Date]])</f>
        <v>2019</v>
      </c>
    </row>
    <row r="2120" spans="1:11" x14ac:dyDescent="0.35">
      <c r="A2120">
        <v>1070.2</v>
      </c>
      <c r="B2120" s="24">
        <v>43704</v>
      </c>
      <c r="C2120">
        <v>1</v>
      </c>
      <c r="D2120">
        <v>30</v>
      </c>
      <c r="E2120" t="s">
        <v>8</v>
      </c>
      <c r="F2120" s="15">
        <v>34027</v>
      </c>
      <c r="G2120" t="str">
        <f>_xlfn.XLOOKUP(tbl_GL[[#This Row],[Account_key]],tbl_COA[Account_key],tbl_COA[Class],"Not Found")</f>
        <v>Assets</v>
      </c>
      <c r="H2120" t="str">
        <f>_xlfn.XLOOKUP(tbl_GL[[#This Row],[Account_key]],tbl_COA[Account_key],tbl_COA[SubClass],"Not Found")</f>
        <v>Assets</v>
      </c>
      <c r="I2120" t="str">
        <f>_xlfn.XLOOKUP(tbl_GL[[#This Row],[Account_key]],tbl_COA[Account_key],tbl_COA[SubClass2],"Not Found")</f>
        <v>Current Assets</v>
      </c>
      <c r="J2120" t="str">
        <f>_xlfn.XLOOKUP(tbl_GL[[#This Row],[Account_key]],tbl_COA[Account_key],tbl_COA[SubAccount],,0)</f>
        <v>Trade Receivables</v>
      </c>
      <c r="K2120">
        <f>YEAR(tbl_GL[[#This Row],[Date]])</f>
        <v>2019</v>
      </c>
    </row>
    <row r="2121" spans="1:11" x14ac:dyDescent="0.35">
      <c r="A2121">
        <v>1071.0999999999999</v>
      </c>
      <c r="B2121" s="24">
        <v>43706</v>
      </c>
      <c r="C2121">
        <v>1</v>
      </c>
      <c r="D2121">
        <v>10</v>
      </c>
      <c r="E2121" t="s">
        <v>98</v>
      </c>
      <c r="F2121" s="15">
        <v>-5245</v>
      </c>
      <c r="G2121" t="str">
        <f>_xlfn.XLOOKUP(tbl_GL[[#This Row],[Account_key]],tbl_COA[Account_key],tbl_COA[Class],"Not Found")</f>
        <v>Assets</v>
      </c>
      <c r="H2121" t="str">
        <f>_xlfn.XLOOKUP(tbl_GL[[#This Row],[Account_key]],tbl_COA[Account_key],tbl_COA[SubClass],"Not Found")</f>
        <v>Assets</v>
      </c>
      <c r="I2121" t="str">
        <f>_xlfn.XLOOKUP(tbl_GL[[#This Row],[Account_key]],tbl_COA[Account_key],tbl_COA[SubClass2],"Not Found")</f>
        <v>Current Assets</v>
      </c>
      <c r="J2121" t="str">
        <f>_xlfn.XLOOKUP(tbl_GL[[#This Row],[Account_key]],tbl_COA[Account_key],tbl_COA[SubAccount],,0)</f>
        <v>Cash at Bank</v>
      </c>
      <c r="K2121">
        <f>YEAR(tbl_GL[[#This Row],[Date]])</f>
        <v>2019</v>
      </c>
    </row>
    <row r="2122" spans="1:11" x14ac:dyDescent="0.35">
      <c r="A2122">
        <v>1071.2</v>
      </c>
      <c r="B2122" s="24">
        <v>43706</v>
      </c>
      <c r="C2122">
        <v>1</v>
      </c>
      <c r="D2122">
        <v>120</v>
      </c>
      <c r="E2122" t="s">
        <v>98</v>
      </c>
      <c r="F2122" s="15">
        <v>-5245</v>
      </c>
      <c r="G2122" t="str">
        <f>_xlfn.XLOOKUP(tbl_GL[[#This Row],[Account_key]],tbl_COA[Account_key],tbl_COA[Class],"Not Found")</f>
        <v>Liabilities and Owners Equity</v>
      </c>
      <c r="H2122" t="str">
        <f>_xlfn.XLOOKUP(tbl_GL[[#This Row],[Account_key]],tbl_COA[Account_key],tbl_COA[SubClass],"Not Found")</f>
        <v>Liabilities</v>
      </c>
      <c r="I2122" t="str">
        <f>_xlfn.XLOOKUP(tbl_GL[[#This Row],[Account_key]],tbl_COA[Account_key],tbl_COA[SubClass2],"Not Found")</f>
        <v>Current Liabilities</v>
      </c>
      <c r="J2122" t="str">
        <f>_xlfn.XLOOKUP(tbl_GL[[#This Row],[Account_key]],tbl_COA[Account_key],tbl_COA[SubAccount],,0)</f>
        <v>Accrued Expenses</v>
      </c>
      <c r="K2122">
        <f>YEAR(tbl_GL[[#This Row],[Date]])</f>
        <v>2019</v>
      </c>
    </row>
    <row r="2123" spans="1:11" x14ac:dyDescent="0.35">
      <c r="A2123">
        <v>1072.0999999999999</v>
      </c>
      <c r="B2123" s="24">
        <v>43707</v>
      </c>
      <c r="C2123">
        <v>1</v>
      </c>
      <c r="D2123">
        <v>320</v>
      </c>
      <c r="E2123" t="s">
        <v>99</v>
      </c>
      <c r="F2123" s="15">
        <v>-291</v>
      </c>
      <c r="G2123" t="str">
        <f>_xlfn.XLOOKUP(tbl_GL[[#This Row],[Account_key]],tbl_COA[Account_key],tbl_COA[Class],"Not Found")</f>
        <v>Operating account</v>
      </c>
      <c r="H2123" t="str">
        <f>_xlfn.XLOOKUP(tbl_GL[[#This Row],[Account_key]],tbl_COA[Account_key],tbl_COA[SubClass],"Not Found")</f>
        <v>Operating Expenses</v>
      </c>
      <c r="I2123" t="str">
        <f>_xlfn.XLOOKUP(tbl_GL[[#This Row],[Account_key]],tbl_COA[Account_key],tbl_COA[SubClass2],"Not Found")</f>
        <v>Administration</v>
      </c>
      <c r="J2123" t="str">
        <f>_xlfn.XLOOKUP(tbl_GL[[#This Row],[Account_key]],tbl_COA[Account_key],tbl_COA[SubAccount],,0)</f>
        <v>Professional Services</v>
      </c>
      <c r="K2123">
        <f>YEAR(tbl_GL[[#This Row],[Date]])</f>
        <v>2019</v>
      </c>
    </row>
    <row r="2124" spans="1:11" x14ac:dyDescent="0.35">
      <c r="A2124">
        <v>1072.2</v>
      </c>
      <c r="B2124" s="24">
        <v>43707</v>
      </c>
      <c r="C2124">
        <v>1</v>
      </c>
      <c r="D2124">
        <v>20</v>
      </c>
      <c r="E2124" t="s">
        <v>99</v>
      </c>
      <c r="F2124" s="15">
        <v>-291</v>
      </c>
      <c r="G2124" t="str">
        <f>_xlfn.XLOOKUP(tbl_GL[[#This Row],[Account_key]],tbl_COA[Account_key],tbl_COA[Class],"Not Found")</f>
        <v>Assets</v>
      </c>
      <c r="H2124" t="str">
        <f>_xlfn.XLOOKUP(tbl_GL[[#This Row],[Account_key]],tbl_COA[Account_key],tbl_COA[SubClass],"Not Found")</f>
        <v>Assets</v>
      </c>
      <c r="I2124" t="str">
        <f>_xlfn.XLOOKUP(tbl_GL[[#This Row],[Account_key]],tbl_COA[Account_key],tbl_COA[SubClass2],"Not Found")</f>
        <v>Current Assets</v>
      </c>
      <c r="J2124" t="str">
        <f>_xlfn.XLOOKUP(tbl_GL[[#This Row],[Account_key]],tbl_COA[Account_key],tbl_COA[SubAccount],,0)</f>
        <v>Cash in hand</v>
      </c>
      <c r="K2124">
        <f>YEAR(tbl_GL[[#This Row],[Date]])</f>
        <v>2019</v>
      </c>
    </row>
    <row r="2125" spans="1:11" x14ac:dyDescent="0.35">
      <c r="A2125">
        <v>1073.0999999999999</v>
      </c>
      <c r="B2125" s="24">
        <v>43707</v>
      </c>
      <c r="C2125">
        <v>1</v>
      </c>
      <c r="D2125">
        <v>10</v>
      </c>
      <c r="E2125" t="s">
        <v>98</v>
      </c>
      <c r="F2125" s="15">
        <v>-4697</v>
      </c>
      <c r="G2125" t="str">
        <f>_xlfn.XLOOKUP(tbl_GL[[#This Row],[Account_key]],tbl_COA[Account_key],tbl_COA[Class],"Not Found")</f>
        <v>Assets</v>
      </c>
      <c r="H2125" t="str">
        <f>_xlfn.XLOOKUP(tbl_GL[[#This Row],[Account_key]],tbl_COA[Account_key],tbl_COA[SubClass],"Not Found")</f>
        <v>Assets</v>
      </c>
      <c r="I2125" t="str">
        <f>_xlfn.XLOOKUP(tbl_GL[[#This Row],[Account_key]],tbl_COA[Account_key],tbl_COA[SubClass2],"Not Found")</f>
        <v>Current Assets</v>
      </c>
      <c r="J2125" t="str">
        <f>_xlfn.XLOOKUP(tbl_GL[[#This Row],[Account_key]],tbl_COA[Account_key],tbl_COA[SubAccount],,0)</f>
        <v>Cash at Bank</v>
      </c>
      <c r="K2125">
        <f>YEAR(tbl_GL[[#This Row],[Date]])</f>
        <v>2019</v>
      </c>
    </row>
    <row r="2126" spans="1:11" x14ac:dyDescent="0.35">
      <c r="A2126">
        <v>1073.2</v>
      </c>
      <c r="B2126" s="24">
        <v>43707</v>
      </c>
      <c r="C2126">
        <v>1</v>
      </c>
      <c r="D2126">
        <v>120</v>
      </c>
      <c r="E2126" t="s">
        <v>98</v>
      </c>
      <c r="F2126" s="15">
        <v>-4697</v>
      </c>
      <c r="G2126" t="str">
        <f>_xlfn.XLOOKUP(tbl_GL[[#This Row],[Account_key]],tbl_COA[Account_key],tbl_COA[Class],"Not Found")</f>
        <v>Liabilities and Owners Equity</v>
      </c>
      <c r="H2126" t="str">
        <f>_xlfn.XLOOKUP(tbl_GL[[#This Row],[Account_key]],tbl_COA[Account_key],tbl_COA[SubClass],"Not Found")</f>
        <v>Liabilities</v>
      </c>
      <c r="I2126" t="str">
        <f>_xlfn.XLOOKUP(tbl_GL[[#This Row],[Account_key]],tbl_COA[Account_key],tbl_COA[SubClass2],"Not Found")</f>
        <v>Current Liabilities</v>
      </c>
      <c r="J2126" t="str">
        <f>_xlfn.XLOOKUP(tbl_GL[[#This Row],[Account_key]],tbl_COA[Account_key],tbl_COA[SubAccount],,0)</f>
        <v>Accrued Expenses</v>
      </c>
      <c r="K2126">
        <f>YEAR(tbl_GL[[#This Row],[Date]])</f>
        <v>2019</v>
      </c>
    </row>
    <row r="2127" spans="1:11" x14ac:dyDescent="0.35">
      <c r="A2127">
        <v>1074.0999999999999</v>
      </c>
      <c r="B2127" s="24">
        <v>43707</v>
      </c>
      <c r="C2127">
        <v>1</v>
      </c>
      <c r="D2127">
        <v>10</v>
      </c>
      <c r="E2127" t="s">
        <v>98</v>
      </c>
      <c r="F2127" s="15">
        <v>-5236</v>
      </c>
      <c r="G2127" t="str">
        <f>_xlfn.XLOOKUP(tbl_GL[[#This Row],[Account_key]],tbl_COA[Account_key],tbl_COA[Class],"Not Found")</f>
        <v>Assets</v>
      </c>
      <c r="H2127" t="str">
        <f>_xlfn.XLOOKUP(tbl_GL[[#This Row],[Account_key]],tbl_COA[Account_key],tbl_COA[SubClass],"Not Found")</f>
        <v>Assets</v>
      </c>
      <c r="I2127" t="str">
        <f>_xlfn.XLOOKUP(tbl_GL[[#This Row],[Account_key]],tbl_COA[Account_key],tbl_COA[SubClass2],"Not Found")</f>
        <v>Current Assets</v>
      </c>
      <c r="J2127" t="str">
        <f>_xlfn.XLOOKUP(tbl_GL[[#This Row],[Account_key]],tbl_COA[Account_key],tbl_COA[SubAccount],,0)</f>
        <v>Cash at Bank</v>
      </c>
      <c r="K2127">
        <f>YEAR(tbl_GL[[#This Row],[Date]])</f>
        <v>2019</v>
      </c>
    </row>
    <row r="2128" spans="1:11" x14ac:dyDescent="0.35">
      <c r="A2128">
        <v>1074.2</v>
      </c>
      <c r="B2128" s="24">
        <v>43707</v>
      </c>
      <c r="C2128">
        <v>1</v>
      </c>
      <c r="D2128">
        <v>120</v>
      </c>
      <c r="E2128" t="s">
        <v>98</v>
      </c>
      <c r="F2128" s="15">
        <v>-5236</v>
      </c>
      <c r="G2128" t="str">
        <f>_xlfn.XLOOKUP(tbl_GL[[#This Row],[Account_key]],tbl_COA[Account_key],tbl_COA[Class],"Not Found")</f>
        <v>Liabilities and Owners Equity</v>
      </c>
      <c r="H2128" t="str">
        <f>_xlfn.XLOOKUP(tbl_GL[[#This Row],[Account_key]],tbl_COA[Account_key],tbl_COA[SubClass],"Not Found")</f>
        <v>Liabilities</v>
      </c>
      <c r="I2128" t="str">
        <f>_xlfn.XLOOKUP(tbl_GL[[#This Row],[Account_key]],tbl_COA[Account_key],tbl_COA[SubClass2],"Not Found")</f>
        <v>Current Liabilities</v>
      </c>
      <c r="J2128" t="str">
        <f>_xlfn.XLOOKUP(tbl_GL[[#This Row],[Account_key]],tbl_COA[Account_key],tbl_COA[SubAccount],,0)</f>
        <v>Accrued Expenses</v>
      </c>
      <c r="K2128">
        <f>YEAR(tbl_GL[[#This Row],[Date]])</f>
        <v>2019</v>
      </c>
    </row>
    <row r="2129" spans="1:11" x14ac:dyDescent="0.35">
      <c r="A2129">
        <v>1075.0999999999999</v>
      </c>
      <c r="B2129" s="24">
        <v>43708</v>
      </c>
      <c r="C2129">
        <v>1</v>
      </c>
      <c r="D2129">
        <v>10</v>
      </c>
      <c r="E2129" t="s">
        <v>110</v>
      </c>
      <c r="F2129" s="15">
        <v>-35</v>
      </c>
      <c r="G2129" t="str">
        <f>_xlfn.XLOOKUP(tbl_GL[[#This Row],[Account_key]],tbl_COA[Account_key],tbl_COA[Class],"Not Found")</f>
        <v>Assets</v>
      </c>
      <c r="H2129" t="str">
        <f>_xlfn.XLOOKUP(tbl_GL[[#This Row],[Account_key]],tbl_COA[Account_key],tbl_COA[SubClass],"Not Found")</f>
        <v>Assets</v>
      </c>
      <c r="I2129" t="str">
        <f>_xlfn.XLOOKUP(tbl_GL[[#This Row],[Account_key]],tbl_COA[Account_key],tbl_COA[SubClass2],"Not Found")</f>
        <v>Current Assets</v>
      </c>
      <c r="J2129" t="str">
        <f>_xlfn.XLOOKUP(tbl_GL[[#This Row],[Account_key]],tbl_COA[Account_key],tbl_COA[SubAccount],,0)</f>
        <v>Cash at Bank</v>
      </c>
      <c r="K2129">
        <f>YEAR(tbl_GL[[#This Row],[Date]])</f>
        <v>2019</v>
      </c>
    </row>
    <row r="2130" spans="1:11" x14ac:dyDescent="0.35">
      <c r="A2130">
        <v>1075.2</v>
      </c>
      <c r="B2130" s="24">
        <v>43708</v>
      </c>
      <c r="C2130">
        <v>1</v>
      </c>
      <c r="D2130">
        <v>430</v>
      </c>
      <c r="E2130" t="s">
        <v>110</v>
      </c>
      <c r="F2130" s="15">
        <v>-35</v>
      </c>
      <c r="G2130" t="str">
        <f>_xlfn.XLOOKUP(tbl_GL[[#This Row],[Account_key]],tbl_COA[Account_key],tbl_COA[Class],"Not Found")</f>
        <v>Non-operating</v>
      </c>
      <c r="H2130" t="str">
        <f>_xlfn.XLOOKUP(tbl_GL[[#This Row],[Account_key]],tbl_COA[Account_key],tbl_COA[SubClass],"Not Found")</f>
        <v>Exchange Loss/Gain</v>
      </c>
      <c r="I2130" t="str">
        <f>_xlfn.XLOOKUP(tbl_GL[[#This Row],[Account_key]],tbl_COA[Account_key],tbl_COA[SubClass2],"Not Found")</f>
        <v>Exchange Loss/Gain</v>
      </c>
      <c r="J2130" t="str">
        <f>_xlfn.XLOOKUP(tbl_GL[[#This Row],[Account_key]],tbl_COA[Account_key],tbl_COA[SubAccount],,0)</f>
        <v>Exchange Loss/Gain</v>
      </c>
      <c r="K2130">
        <f>YEAR(tbl_GL[[#This Row],[Date]])</f>
        <v>2019</v>
      </c>
    </row>
    <row r="2131" spans="1:11" x14ac:dyDescent="0.35">
      <c r="A2131">
        <v>1076.0999999999999</v>
      </c>
      <c r="B2131" s="24">
        <v>43708</v>
      </c>
      <c r="C2131">
        <v>1</v>
      </c>
      <c r="D2131">
        <v>10</v>
      </c>
      <c r="E2131" t="s">
        <v>113</v>
      </c>
      <c r="F2131" s="15">
        <v>318</v>
      </c>
      <c r="G2131" t="str">
        <f>_xlfn.XLOOKUP(tbl_GL[[#This Row],[Account_key]],tbl_COA[Account_key],tbl_COA[Class],"Not Found")</f>
        <v>Assets</v>
      </c>
      <c r="H2131" t="str">
        <f>_xlfn.XLOOKUP(tbl_GL[[#This Row],[Account_key]],tbl_COA[Account_key],tbl_COA[SubClass],"Not Found")</f>
        <v>Assets</v>
      </c>
      <c r="I2131" t="str">
        <f>_xlfn.XLOOKUP(tbl_GL[[#This Row],[Account_key]],tbl_COA[Account_key],tbl_COA[SubClass2],"Not Found")</f>
        <v>Current Assets</v>
      </c>
      <c r="J2131" t="str">
        <f>_xlfn.XLOOKUP(tbl_GL[[#This Row],[Account_key]],tbl_COA[Account_key],tbl_COA[SubAccount],,0)</f>
        <v>Cash at Bank</v>
      </c>
      <c r="K2131">
        <f>YEAR(tbl_GL[[#This Row],[Date]])</f>
        <v>2019</v>
      </c>
    </row>
    <row r="2132" spans="1:11" x14ac:dyDescent="0.35">
      <c r="A2132">
        <v>1076.2</v>
      </c>
      <c r="B2132" s="24">
        <v>43708</v>
      </c>
      <c r="C2132">
        <v>1</v>
      </c>
      <c r="D2132">
        <v>410</v>
      </c>
      <c r="E2132" t="s">
        <v>113</v>
      </c>
      <c r="F2132" s="15">
        <v>318</v>
      </c>
      <c r="G2132" t="str">
        <f>_xlfn.XLOOKUP(tbl_GL[[#This Row],[Account_key]],tbl_COA[Account_key],tbl_COA[Class],"Not Found")</f>
        <v>Non-operating</v>
      </c>
      <c r="H2132" t="str">
        <f>_xlfn.XLOOKUP(tbl_GL[[#This Row],[Account_key]],tbl_COA[Account_key],tbl_COA[SubClass],"Not Found")</f>
        <v>Interest Income</v>
      </c>
      <c r="I2132" t="str">
        <f>_xlfn.XLOOKUP(tbl_GL[[#This Row],[Account_key]],tbl_COA[Account_key],tbl_COA[SubClass2],"Not Found")</f>
        <v>Interest Income</v>
      </c>
      <c r="J2132" t="str">
        <f>_xlfn.XLOOKUP(tbl_GL[[#This Row],[Account_key]],tbl_COA[Account_key],tbl_COA[SubAccount],,0)</f>
        <v>Interest Income</v>
      </c>
      <c r="K2132">
        <f>YEAR(tbl_GL[[#This Row],[Date]])</f>
        <v>2019</v>
      </c>
    </row>
    <row r="2133" spans="1:11" x14ac:dyDescent="0.35">
      <c r="A2133">
        <v>1077.0999999999999</v>
      </c>
      <c r="B2133" s="24">
        <v>43708</v>
      </c>
      <c r="C2133">
        <v>1</v>
      </c>
      <c r="D2133">
        <v>400</v>
      </c>
      <c r="E2133" t="s">
        <v>104</v>
      </c>
      <c r="F2133" s="15">
        <v>-500</v>
      </c>
      <c r="G2133" t="str">
        <f>_xlfn.XLOOKUP(tbl_GL[[#This Row],[Account_key]],tbl_COA[Account_key],tbl_COA[Class],"Not Found")</f>
        <v>Operating account</v>
      </c>
      <c r="H2133" t="str">
        <f>_xlfn.XLOOKUP(tbl_GL[[#This Row],[Account_key]],tbl_COA[Account_key],tbl_COA[SubClass],"Not Found")</f>
        <v>Depreciation &amp; Amortization</v>
      </c>
      <c r="I2133" t="str">
        <f>_xlfn.XLOOKUP(tbl_GL[[#This Row],[Account_key]],tbl_COA[Account_key],tbl_COA[SubClass2],"Not Found")</f>
        <v>Amortization</v>
      </c>
      <c r="J2133" t="str">
        <f>_xlfn.XLOOKUP(tbl_GL[[#This Row],[Account_key]],tbl_COA[Account_key],tbl_COA[SubAccount],,0)</f>
        <v>Amortization of Intangible Assets</v>
      </c>
      <c r="K2133">
        <f>YEAR(tbl_GL[[#This Row],[Date]])</f>
        <v>2019</v>
      </c>
    </row>
    <row r="2134" spans="1:11" x14ac:dyDescent="0.35">
      <c r="A2134">
        <v>1077.2</v>
      </c>
      <c r="B2134" s="24">
        <v>43708</v>
      </c>
      <c r="C2134">
        <v>1</v>
      </c>
      <c r="D2134">
        <v>100</v>
      </c>
      <c r="E2134" t="s">
        <v>104</v>
      </c>
      <c r="F2134" s="15">
        <v>-500</v>
      </c>
      <c r="G2134" t="str">
        <f>_xlfn.XLOOKUP(tbl_GL[[#This Row],[Account_key]],tbl_COA[Account_key],tbl_COA[Class],"Not Found")</f>
        <v>Assets</v>
      </c>
      <c r="H2134" t="str">
        <f>_xlfn.XLOOKUP(tbl_GL[[#This Row],[Account_key]],tbl_COA[Account_key],tbl_COA[SubClass],"Not Found")</f>
        <v>Assets</v>
      </c>
      <c r="I2134" t="str">
        <f>_xlfn.XLOOKUP(tbl_GL[[#This Row],[Account_key]],tbl_COA[Account_key],tbl_COA[SubClass2],"Not Found")</f>
        <v>Non-Current Assets</v>
      </c>
      <c r="J2134" t="str">
        <f>_xlfn.XLOOKUP(tbl_GL[[#This Row],[Account_key]],tbl_COA[Account_key],tbl_COA[SubAccount],,0)</f>
        <v>Patents and trademarks</v>
      </c>
      <c r="K2134">
        <f>YEAR(tbl_GL[[#This Row],[Date]])</f>
        <v>2019</v>
      </c>
    </row>
    <row r="2135" spans="1:11" x14ac:dyDescent="0.35">
      <c r="A2135">
        <v>1078.0999999999999</v>
      </c>
      <c r="B2135" s="24">
        <v>43708</v>
      </c>
      <c r="C2135">
        <v>1</v>
      </c>
      <c r="D2135">
        <v>440</v>
      </c>
      <c r="E2135" t="s">
        <v>112</v>
      </c>
      <c r="F2135" s="15">
        <v>-600</v>
      </c>
      <c r="G2135" t="str">
        <f>_xlfn.XLOOKUP(tbl_GL[[#This Row],[Account_key]],tbl_COA[Account_key],tbl_COA[Class],"Not Found")</f>
        <v>Interest &amp; Tax</v>
      </c>
      <c r="H2135" t="str">
        <f>_xlfn.XLOOKUP(tbl_GL[[#This Row],[Account_key]],tbl_COA[Account_key],tbl_COA[SubClass],"Not Found")</f>
        <v>Interest Expense</v>
      </c>
      <c r="I2135" t="str">
        <f>_xlfn.XLOOKUP(tbl_GL[[#This Row],[Account_key]],tbl_COA[Account_key],tbl_COA[SubClass2],"Not Found")</f>
        <v>Interest Expense</v>
      </c>
      <c r="J2135" t="str">
        <f>_xlfn.XLOOKUP(tbl_GL[[#This Row],[Account_key]],tbl_COA[Account_key],tbl_COA[SubAccount],,0)</f>
        <v>Interest Expense</v>
      </c>
      <c r="K2135">
        <f>YEAR(tbl_GL[[#This Row],[Date]])</f>
        <v>2019</v>
      </c>
    </row>
    <row r="2136" spans="1:11" x14ac:dyDescent="0.35">
      <c r="A2136">
        <v>1078.2</v>
      </c>
      <c r="B2136" s="24">
        <v>43708</v>
      </c>
      <c r="C2136">
        <v>1</v>
      </c>
      <c r="D2136">
        <v>121</v>
      </c>
      <c r="E2136" t="s">
        <v>112</v>
      </c>
      <c r="F2136" s="15">
        <v>600</v>
      </c>
      <c r="G2136" t="str">
        <f>_xlfn.XLOOKUP(tbl_GL[[#This Row],[Account_key]],tbl_COA[Account_key],tbl_COA[Class],"Not Found")</f>
        <v>Liabilities and Owners Equity</v>
      </c>
      <c r="H2136" t="str">
        <f>_xlfn.XLOOKUP(tbl_GL[[#This Row],[Account_key]],tbl_COA[Account_key],tbl_COA[SubClass],"Not Found")</f>
        <v>Liabilities</v>
      </c>
      <c r="I2136" t="str">
        <f>_xlfn.XLOOKUP(tbl_GL[[#This Row],[Account_key]],tbl_COA[Account_key],tbl_COA[SubClass2],"Not Found")</f>
        <v>Current Liabilities</v>
      </c>
      <c r="J2136" t="str">
        <f>_xlfn.XLOOKUP(tbl_GL[[#This Row],[Account_key]],tbl_COA[Account_key],tbl_COA[SubAccount],,0)</f>
        <v>Interest Payable</v>
      </c>
      <c r="K2136">
        <f>YEAR(tbl_GL[[#This Row],[Date]])</f>
        <v>2019</v>
      </c>
    </row>
    <row r="2137" spans="1:11" x14ac:dyDescent="0.35">
      <c r="A2137">
        <v>1079.0999999999999</v>
      </c>
      <c r="B2137" s="24">
        <v>43708</v>
      </c>
      <c r="C2137">
        <v>1</v>
      </c>
      <c r="D2137">
        <v>450</v>
      </c>
      <c r="E2137" s="1" t="s">
        <v>108</v>
      </c>
      <c r="F2137" s="15">
        <v>-8043</v>
      </c>
      <c r="G2137" t="str">
        <f>_xlfn.XLOOKUP(tbl_GL[[#This Row],[Account_key]],tbl_COA[Account_key],tbl_COA[Class],"Not Found")</f>
        <v>Interest &amp; Tax</v>
      </c>
      <c r="H2137" t="str">
        <f>_xlfn.XLOOKUP(tbl_GL[[#This Row],[Account_key]],tbl_COA[Account_key],tbl_COA[SubClass],"Not Found")</f>
        <v>Taxation</v>
      </c>
      <c r="I2137" t="str">
        <f>_xlfn.XLOOKUP(tbl_GL[[#This Row],[Account_key]],tbl_COA[Account_key],tbl_COA[SubClass2],"Not Found")</f>
        <v>Taxation</v>
      </c>
      <c r="J2137" t="str">
        <f>_xlfn.XLOOKUP(tbl_GL[[#This Row],[Account_key]],tbl_COA[Account_key],tbl_COA[SubAccount],,0)</f>
        <v>Taxation</v>
      </c>
      <c r="K2137">
        <f>YEAR(tbl_GL[[#This Row],[Date]])</f>
        <v>2019</v>
      </c>
    </row>
    <row r="2138" spans="1:11" x14ac:dyDescent="0.35">
      <c r="A2138">
        <v>1079.2</v>
      </c>
      <c r="B2138" s="24">
        <v>43708</v>
      </c>
      <c r="C2138">
        <v>1</v>
      </c>
      <c r="D2138">
        <v>122</v>
      </c>
      <c r="E2138" s="1" t="s">
        <v>108</v>
      </c>
      <c r="F2138" s="15">
        <v>8043</v>
      </c>
      <c r="G2138" t="str">
        <f>_xlfn.XLOOKUP(tbl_GL[[#This Row],[Account_key]],tbl_COA[Account_key],tbl_COA[Class],"Not Found")</f>
        <v>Liabilities and Owners Equity</v>
      </c>
      <c r="H2138" t="str">
        <f>_xlfn.XLOOKUP(tbl_GL[[#This Row],[Account_key]],tbl_COA[Account_key],tbl_COA[SubClass],"Not Found")</f>
        <v>Liabilities</v>
      </c>
      <c r="I2138" t="str">
        <f>_xlfn.XLOOKUP(tbl_GL[[#This Row],[Account_key]],tbl_COA[Account_key],tbl_COA[SubClass2],"Not Found")</f>
        <v>Current Liabilities</v>
      </c>
      <c r="J2138" t="str">
        <f>_xlfn.XLOOKUP(tbl_GL[[#This Row],[Account_key]],tbl_COA[Account_key],tbl_COA[SubAccount],,0)</f>
        <v>Tax payable</v>
      </c>
      <c r="K2138">
        <f>YEAR(tbl_GL[[#This Row],[Date]])</f>
        <v>2019</v>
      </c>
    </row>
    <row r="2139" spans="1:11" x14ac:dyDescent="0.35">
      <c r="A2139">
        <v>1080.0999999999999</v>
      </c>
      <c r="B2139" s="24">
        <v>43708</v>
      </c>
      <c r="C2139">
        <v>1</v>
      </c>
      <c r="D2139">
        <v>240</v>
      </c>
      <c r="E2139" t="s">
        <v>56</v>
      </c>
      <c r="F2139" s="15">
        <v>-12000</v>
      </c>
      <c r="G2139" t="str">
        <f>_xlfn.XLOOKUP(tbl_GL[[#This Row],[Account_key]],tbl_COA[Account_key],tbl_COA[Class],"Not Found")</f>
        <v>Operating account</v>
      </c>
      <c r="H2139" t="str">
        <f>_xlfn.XLOOKUP(tbl_GL[[#This Row],[Account_key]],tbl_COA[Account_key],tbl_COA[SubClass],"Not Found")</f>
        <v>Operating Expenses</v>
      </c>
      <c r="I2139" t="str">
        <f>_xlfn.XLOOKUP(tbl_GL[[#This Row],[Account_key]],tbl_COA[Account_key],tbl_COA[SubClass2],"Not Found")</f>
        <v>Sales &amp; Distribution</v>
      </c>
      <c r="J2139" t="str">
        <f>_xlfn.XLOOKUP(tbl_GL[[#This Row],[Account_key]],tbl_COA[Account_key],tbl_COA[SubAccount],,0)</f>
        <v>Salaries</v>
      </c>
      <c r="K2139">
        <f>YEAR(tbl_GL[[#This Row],[Date]])</f>
        <v>2019</v>
      </c>
    </row>
    <row r="2140" spans="1:11" x14ac:dyDescent="0.35">
      <c r="A2140">
        <v>1080.2</v>
      </c>
      <c r="B2140" s="24">
        <v>43708</v>
      </c>
      <c r="C2140">
        <v>1</v>
      </c>
      <c r="D2140">
        <v>10</v>
      </c>
      <c r="E2140" t="s">
        <v>56</v>
      </c>
      <c r="F2140" s="15">
        <v>-12000</v>
      </c>
      <c r="G2140" t="str">
        <f>_xlfn.XLOOKUP(tbl_GL[[#This Row],[Account_key]],tbl_COA[Account_key],tbl_COA[Class],"Not Found")</f>
        <v>Assets</v>
      </c>
      <c r="H2140" t="str">
        <f>_xlfn.XLOOKUP(tbl_GL[[#This Row],[Account_key]],tbl_COA[Account_key],tbl_COA[SubClass],"Not Found")</f>
        <v>Assets</v>
      </c>
      <c r="I2140" t="str">
        <f>_xlfn.XLOOKUP(tbl_GL[[#This Row],[Account_key]],tbl_COA[Account_key],tbl_COA[SubClass2],"Not Found")</f>
        <v>Current Assets</v>
      </c>
      <c r="J2140" t="str">
        <f>_xlfn.XLOOKUP(tbl_GL[[#This Row],[Account_key]],tbl_COA[Account_key],tbl_COA[SubAccount],,0)</f>
        <v>Cash at Bank</v>
      </c>
      <c r="K2140">
        <f>YEAR(tbl_GL[[#This Row],[Date]])</f>
        <v>2019</v>
      </c>
    </row>
    <row r="2141" spans="1:11" x14ac:dyDescent="0.35">
      <c r="A2141">
        <v>1081.0999999999999</v>
      </c>
      <c r="B2141" s="24">
        <v>43708</v>
      </c>
      <c r="C2141">
        <v>1</v>
      </c>
      <c r="D2141">
        <v>380</v>
      </c>
      <c r="E2141" t="s">
        <v>101</v>
      </c>
      <c r="F2141" s="14">
        <v>-14000</v>
      </c>
      <c r="G2141" t="str">
        <f>_xlfn.XLOOKUP(tbl_GL[[#This Row],[Account_key]],tbl_COA[Account_key],tbl_COA[Class],"Not Found")</f>
        <v>Operating account</v>
      </c>
      <c r="H2141" t="str">
        <f>_xlfn.XLOOKUP(tbl_GL[[#This Row],[Account_key]],tbl_COA[Account_key],tbl_COA[SubClass],"Not Found")</f>
        <v>Depreciation &amp; Amortization</v>
      </c>
      <c r="I2141" t="str">
        <f>_xlfn.XLOOKUP(tbl_GL[[#This Row],[Account_key]],tbl_COA[Account_key],tbl_COA[SubClass2],"Not Found")</f>
        <v>Depreciation</v>
      </c>
      <c r="J2141" t="str">
        <f>_xlfn.XLOOKUP(tbl_GL[[#This Row],[Account_key]],tbl_COA[Account_key],tbl_COA[SubAccount],,0)</f>
        <v>Equipment</v>
      </c>
      <c r="K2141">
        <f>YEAR(tbl_GL[[#This Row],[Date]])</f>
        <v>2019</v>
      </c>
    </row>
    <row r="2142" spans="1:11" x14ac:dyDescent="0.35">
      <c r="A2142">
        <v>1081.2</v>
      </c>
      <c r="B2142" s="24">
        <v>43708</v>
      </c>
      <c r="C2142">
        <v>1</v>
      </c>
      <c r="D2142">
        <v>90</v>
      </c>
      <c r="E2142" t="s">
        <v>101</v>
      </c>
      <c r="F2142" s="14">
        <v>-14000</v>
      </c>
      <c r="G2142" t="str">
        <f>_xlfn.XLOOKUP(tbl_GL[[#This Row],[Account_key]],tbl_COA[Account_key],tbl_COA[Class],"Not Found")</f>
        <v>Assets</v>
      </c>
      <c r="H2142" t="str">
        <f>_xlfn.XLOOKUP(tbl_GL[[#This Row],[Account_key]],tbl_COA[Account_key],tbl_COA[SubClass],"Not Found")</f>
        <v>Assets</v>
      </c>
      <c r="I2142" t="str">
        <f>_xlfn.XLOOKUP(tbl_GL[[#This Row],[Account_key]],tbl_COA[Account_key],tbl_COA[SubClass2],"Not Found")</f>
        <v>Non-Current Assets</v>
      </c>
      <c r="J2142" t="str">
        <f>_xlfn.XLOOKUP(tbl_GL[[#This Row],[Account_key]],tbl_COA[Account_key],tbl_COA[SubAccount],,0)</f>
        <v>Office Furniture &amp; Equipment</v>
      </c>
      <c r="K2142">
        <f>YEAR(tbl_GL[[#This Row],[Date]])</f>
        <v>2019</v>
      </c>
    </row>
    <row r="2143" spans="1:11" x14ac:dyDescent="0.35">
      <c r="A2143">
        <v>1083.0999999999999</v>
      </c>
      <c r="B2143" s="24">
        <v>43709</v>
      </c>
      <c r="C2143">
        <v>1</v>
      </c>
      <c r="D2143">
        <v>10</v>
      </c>
      <c r="E2143" t="s">
        <v>98</v>
      </c>
      <c r="F2143" s="15">
        <v>-3631</v>
      </c>
      <c r="G2143" t="str">
        <f>_xlfn.XLOOKUP(tbl_GL[[#This Row],[Account_key]],tbl_COA[Account_key],tbl_COA[Class],"Not Found")</f>
        <v>Assets</v>
      </c>
      <c r="H2143" t="str">
        <f>_xlfn.XLOOKUP(tbl_GL[[#This Row],[Account_key]],tbl_COA[Account_key],tbl_COA[SubClass],"Not Found")</f>
        <v>Assets</v>
      </c>
      <c r="I2143" t="str">
        <f>_xlfn.XLOOKUP(tbl_GL[[#This Row],[Account_key]],tbl_COA[Account_key],tbl_COA[SubClass2],"Not Found")</f>
        <v>Current Assets</v>
      </c>
      <c r="J2143" t="str">
        <f>_xlfn.XLOOKUP(tbl_GL[[#This Row],[Account_key]],tbl_COA[Account_key],tbl_COA[SubAccount],,0)</f>
        <v>Cash at Bank</v>
      </c>
      <c r="K2143">
        <f>YEAR(tbl_GL[[#This Row],[Date]])</f>
        <v>2019</v>
      </c>
    </row>
    <row r="2144" spans="1:11" x14ac:dyDescent="0.35">
      <c r="A2144">
        <v>1083.2</v>
      </c>
      <c r="B2144" s="24">
        <v>43709</v>
      </c>
      <c r="C2144">
        <v>1</v>
      </c>
      <c r="D2144">
        <v>120</v>
      </c>
      <c r="E2144" t="s">
        <v>98</v>
      </c>
      <c r="F2144" s="15">
        <v>-3631</v>
      </c>
      <c r="G2144" t="str">
        <f>_xlfn.XLOOKUP(tbl_GL[[#This Row],[Account_key]],tbl_COA[Account_key],tbl_COA[Class],"Not Found")</f>
        <v>Liabilities and Owners Equity</v>
      </c>
      <c r="H2144" t="str">
        <f>_xlfn.XLOOKUP(tbl_GL[[#This Row],[Account_key]],tbl_COA[Account_key],tbl_COA[SubClass],"Not Found")</f>
        <v>Liabilities</v>
      </c>
      <c r="I2144" t="str">
        <f>_xlfn.XLOOKUP(tbl_GL[[#This Row],[Account_key]],tbl_COA[Account_key],tbl_COA[SubClass2],"Not Found")</f>
        <v>Current Liabilities</v>
      </c>
      <c r="J2144" t="str">
        <f>_xlfn.XLOOKUP(tbl_GL[[#This Row],[Account_key]],tbl_COA[Account_key],tbl_COA[SubAccount],,0)</f>
        <v>Accrued Expenses</v>
      </c>
      <c r="K2144">
        <f>YEAR(tbl_GL[[#This Row],[Date]])</f>
        <v>2019</v>
      </c>
    </row>
    <row r="2145" spans="1:11" x14ac:dyDescent="0.35">
      <c r="A2145">
        <v>1084.0999999999999</v>
      </c>
      <c r="B2145" s="24">
        <v>43709</v>
      </c>
      <c r="C2145">
        <v>1</v>
      </c>
      <c r="D2145">
        <v>260</v>
      </c>
      <c r="E2145" t="s">
        <v>97</v>
      </c>
      <c r="F2145" s="15">
        <v>-4954</v>
      </c>
      <c r="G2145" t="str">
        <f>_xlfn.XLOOKUP(tbl_GL[[#This Row],[Account_key]],tbl_COA[Account_key],tbl_COA[Class],"Not Found")</f>
        <v>Operating account</v>
      </c>
      <c r="H2145" t="str">
        <f>_xlfn.XLOOKUP(tbl_GL[[#This Row],[Account_key]],tbl_COA[Account_key],tbl_COA[SubClass],"Not Found")</f>
        <v>Operating Expenses</v>
      </c>
      <c r="I2145" t="str">
        <f>_xlfn.XLOOKUP(tbl_GL[[#This Row],[Account_key]],tbl_COA[Account_key],tbl_COA[SubClass2],"Not Found")</f>
        <v>Marketing</v>
      </c>
      <c r="J2145" t="str">
        <f>_xlfn.XLOOKUP(tbl_GL[[#This Row],[Account_key]],tbl_COA[Account_key],tbl_COA[SubAccount],,0)</f>
        <v>Commissions</v>
      </c>
      <c r="K2145">
        <f>YEAR(tbl_GL[[#This Row],[Date]])</f>
        <v>2019</v>
      </c>
    </row>
    <row r="2146" spans="1:11" x14ac:dyDescent="0.35">
      <c r="A2146">
        <v>1084.2</v>
      </c>
      <c r="B2146" s="24">
        <v>43709</v>
      </c>
      <c r="C2146">
        <v>1</v>
      </c>
      <c r="D2146">
        <v>120</v>
      </c>
      <c r="E2146" t="s">
        <v>97</v>
      </c>
      <c r="F2146" s="15">
        <v>4954</v>
      </c>
      <c r="G2146" t="str">
        <f>_xlfn.XLOOKUP(tbl_GL[[#This Row],[Account_key]],tbl_COA[Account_key],tbl_COA[Class],"Not Found")</f>
        <v>Liabilities and Owners Equity</v>
      </c>
      <c r="H2146" t="str">
        <f>_xlfn.XLOOKUP(tbl_GL[[#This Row],[Account_key]],tbl_COA[Account_key],tbl_COA[SubClass],"Not Found")</f>
        <v>Liabilities</v>
      </c>
      <c r="I2146" t="str">
        <f>_xlfn.XLOOKUP(tbl_GL[[#This Row],[Account_key]],tbl_COA[Account_key],tbl_COA[SubClass2],"Not Found")</f>
        <v>Current Liabilities</v>
      </c>
      <c r="J2146" t="str">
        <f>_xlfn.XLOOKUP(tbl_GL[[#This Row],[Account_key]],tbl_COA[Account_key],tbl_COA[SubAccount],,0)</f>
        <v>Accrued Expenses</v>
      </c>
      <c r="K2146">
        <f>YEAR(tbl_GL[[#This Row],[Date]])</f>
        <v>2019</v>
      </c>
    </row>
    <row r="2147" spans="1:11" x14ac:dyDescent="0.35">
      <c r="A2147">
        <v>1085.0999999999999</v>
      </c>
      <c r="B2147" s="24">
        <v>43709</v>
      </c>
      <c r="C2147">
        <v>1</v>
      </c>
      <c r="D2147">
        <v>60</v>
      </c>
      <c r="E2147" t="s">
        <v>84</v>
      </c>
      <c r="F2147" s="15">
        <v>63000</v>
      </c>
      <c r="G2147" t="str">
        <f>_xlfn.XLOOKUP(tbl_GL[[#This Row],[Account_key]],tbl_COA[Account_key],tbl_COA[Class],"Not Found")</f>
        <v>Assets</v>
      </c>
      <c r="H2147" t="str">
        <f>_xlfn.XLOOKUP(tbl_GL[[#This Row],[Account_key]],tbl_COA[Account_key],tbl_COA[SubClass],"Not Found")</f>
        <v>Assets</v>
      </c>
      <c r="I2147" t="str">
        <f>_xlfn.XLOOKUP(tbl_GL[[#This Row],[Account_key]],tbl_COA[Account_key],tbl_COA[SubClass2],"Not Found")</f>
        <v>Current Assets</v>
      </c>
      <c r="J2147" t="str">
        <f>_xlfn.XLOOKUP(tbl_GL[[#This Row],[Account_key]],tbl_COA[Account_key],tbl_COA[SubAccount],,0)</f>
        <v>Inventory</v>
      </c>
      <c r="K2147">
        <f>YEAR(tbl_GL[[#This Row],[Date]])</f>
        <v>2019</v>
      </c>
    </row>
    <row r="2148" spans="1:11" x14ac:dyDescent="0.35">
      <c r="A2148">
        <v>1085.2</v>
      </c>
      <c r="B2148" s="24">
        <v>43709</v>
      </c>
      <c r="C2148">
        <v>1</v>
      </c>
      <c r="D2148">
        <v>110</v>
      </c>
      <c r="E2148" t="s">
        <v>84</v>
      </c>
      <c r="F2148" s="15">
        <v>63000</v>
      </c>
      <c r="G2148" t="str">
        <f>_xlfn.XLOOKUP(tbl_GL[[#This Row],[Account_key]],tbl_COA[Account_key],tbl_COA[Class],"Not Found")</f>
        <v>Liabilities and Owners Equity</v>
      </c>
      <c r="H2148" t="str">
        <f>_xlfn.XLOOKUP(tbl_GL[[#This Row],[Account_key]],tbl_COA[Account_key],tbl_COA[SubClass],"Not Found")</f>
        <v>Liabilities</v>
      </c>
      <c r="I2148" t="str">
        <f>_xlfn.XLOOKUP(tbl_GL[[#This Row],[Account_key]],tbl_COA[Account_key],tbl_COA[SubClass2],"Not Found")</f>
        <v>Current Liabilities</v>
      </c>
      <c r="J2148" t="str">
        <f>_xlfn.XLOOKUP(tbl_GL[[#This Row],[Account_key]],tbl_COA[Account_key],tbl_COA[SubAccount],,0)</f>
        <v>Trade Payables</v>
      </c>
      <c r="K2148">
        <f>YEAR(tbl_GL[[#This Row],[Date]])</f>
        <v>2019</v>
      </c>
    </row>
    <row r="2149" spans="1:11" x14ac:dyDescent="0.35">
      <c r="A2149">
        <v>1086.0999999999999</v>
      </c>
      <c r="B2149" s="24">
        <v>43711</v>
      </c>
      <c r="C2149">
        <v>1</v>
      </c>
      <c r="D2149">
        <v>30</v>
      </c>
      <c r="E2149" t="s">
        <v>80</v>
      </c>
      <c r="F2149" s="15">
        <v>-34102</v>
      </c>
      <c r="G2149" t="str">
        <f>_xlfn.XLOOKUP(tbl_GL[[#This Row],[Account_key]],tbl_COA[Account_key],tbl_COA[Class],"Not Found")</f>
        <v>Assets</v>
      </c>
      <c r="H2149" t="str">
        <f>_xlfn.XLOOKUP(tbl_GL[[#This Row],[Account_key]],tbl_COA[Account_key],tbl_COA[SubClass],"Not Found")</f>
        <v>Assets</v>
      </c>
      <c r="I2149" t="str">
        <f>_xlfn.XLOOKUP(tbl_GL[[#This Row],[Account_key]],tbl_COA[Account_key],tbl_COA[SubClass2],"Not Found")</f>
        <v>Current Assets</v>
      </c>
      <c r="J2149" t="str">
        <f>_xlfn.XLOOKUP(tbl_GL[[#This Row],[Account_key]],tbl_COA[Account_key],tbl_COA[SubAccount],,0)</f>
        <v>Trade Receivables</v>
      </c>
      <c r="K2149">
        <f>YEAR(tbl_GL[[#This Row],[Date]])</f>
        <v>2019</v>
      </c>
    </row>
    <row r="2150" spans="1:11" x14ac:dyDescent="0.35">
      <c r="A2150">
        <v>1086.2</v>
      </c>
      <c r="B2150" s="24">
        <v>43711</v>
      </c>
      <c r="C2150">
        <v>1</v>
      </c>
      <c r="D2150">
        <v>10</v>
      </c>
      <c r="E2150" t="s">
        <v>80</v>
      </c>
      <c r="F2150" s="15">
        <v>34102</v>
      </c>
      <c r="G2150" t="str">
        <f>_xlfn.XLOOKUP(tbl_GL[[#This Row],[Account_key]],tbl_COA[Account_key],tbl_COA[Class],"Not Found")</f>
        <v>Assets</v>
      </c>
      <c r="H2150" t="str">
        <f>_xlfn.XLOOKUP(tbl_GL[[#This Row],[Account_key]],tbl_COA[Account_key],tbl_COA[SubClass],"Not Found")</f>
        <v>Assets</v>
      </c>
      <c r="I2150" t="str">
        <f>_xlfn.XLOOKUP(tbl_GL[[#This Row],[Account_key]],tbl_COA[Account_key],tbl_COA[SubClass2],"Not Found")</f>
        <v>Current Assets</v>
      </c>
      <c r="J2150" t="str">
        <f>_xlfn.XLOOKUP(tbl_GL[[#This Row],[Account_key]],tbl_COA[Account_key],tbl_COA[SubAccount],,0)</f>
        <v>Cash at Bank</v>
      </c>
      <c r="K2150">
        <f>YEAR(tbl_GL[[#This Row],[Date]])</f>
        <v>2019</v>
      </c>
    </row>
    <row r="2151" spans="1:11" x14ac:dyDescent="0.35">
      <c r="A2151">
        <v>1087.0999999999999</v>
      </c>
      <c r="B2151" s="24">
        <v>43712</v>
      </c>
      <c r="C2151">
        <v>1</v>
      </c>
      <c r="D2151">
        <v>230</v>
      </c>
      <c r="E2151" t="s">
        <v>4</v>
      </c>
      <c r="F2151" s="14">
        <v>-2337</v>
      </c>
      <c r="G2151" t="str">
        <f>_xlfn.XLOOKUP(tbl_GL[[#This Row],[Account_key]],tbl_COA[Account_key],tbl_COA[Class],"Not Found")</f>
        <v>Trading account</v>
      </c>
      <c r="H2151" t="str">
        <f>_xlfn.XLOOKUP(tbl_GL[[#This Row],[Account_key]],tbl_COA[Account_key],tbl_COA[SubClass],"Not Found")</f>
        <v>Cost of Sales</v>
      </c>
      <c r="I2151" t="str">
        <f>_xlfn.XLOOKUP(tbl_GL[[#This Row],[Account_key]],tbl_COA[Account_key],tbl_COA[SubClass2],"Not Found")</f>
        <v>Cost of Sales</v>
      </c>
      <c r="J2151" t="str">
        <f>_xlfn.XLOOKUP(tbl_GL[[#This Row],[Account_key]],tbl_COA[Account_key],tbl_COA[SubAccount],,0)</f>
        <v>Cost of Sales</v>
      </c>
      <c r="K2151">
        <f>YEAR(tbl_GL[[#This Row],[Date]])</f>
        <v>2019</v>
      </c>
    </row>
    <row r="2152" spans="1:11" x14ac:dyDescent="0.35">
      <c r="A2152">
        <v>1087.2</v>
      </c>
      <c r="B2152" s="24">
        <v>43712</v>
      </c>
      <c r="C2152">
        <v>1</v>
      </c>
      <c r="D2152">
        <v>60</v>
      </c>
      <c r="E2152" t="s">
        <v>4</v>
      </c>
      <c r="F2152" s="15">
        <v>-2337</v>
      </c>
      <c r="G2152" t="str">
        <f>_xlfn.XLOOKUP(tbl_GL[[#This Row],[Account_key]],tbl_COA[Account_key],tbl_COA[Class],"Not Found")</f>
        <v>Assets</v>
      </c>
      <c r="H2152" t="str">
        <f>_xlfn.XLOOKUP(tbl_GL[[#This Row],[Account_key]],tbl_COA[Account_key],tbl_COA[SubClass],"Not Found")</f>
        <v>Assets</v>
      </c>
      <c r="I2152" t="str">
        <f>_xlfn.XLOOKUP(tbl_GL[[#This Row],[Account_key]],tbl_COA[Account_key],tbl_COA[SubClass2],"Not Found")</f>
        <v>Current Assets</v>
      </c>
      <c r="J2152" t="str">
        <f>_xlfn.XLOOKUP(tbl_GL[[#This Row],[Account_key]],tbl_COA[Account_key],tbl_COA[SubAccount],,0)</f>
        <v>Inventory</v>
      </c>
      <c r="K2152">
        <f>YEAR(tbl_GL[[#This Row],[Date]])</f>
        <v>2019</v>
      </c>
    </row>
    <row r="2153" spans="1:11" x14ac:dyDescent="0.35">
      <c r="A2153">
        <v>1088.0999999999999</v>
      </c>
      <c r="B2153" s="24">
        <v>43712</v>
      </c>
      <c r="C2153">
        <v>1</v>
      </c>
      <c r="D2153">
        <v>210</v>
      </c>
      <c r="E2153" t="s">
        <v>7</v>
      </c>
      <c r="F2153" s="15">
        <v>8043</v>
      </c>
      <c r="G2153" t="str">
        <f>_xlfn.XLOOKUP(tbl_GL[[#This Row],[Account_key]],tbl_COA[Account_key],tbl_COA[Class],"Not Found")</f>
        <v>Trading account</v>
      </c>
      <c r="H2153" t="str">
        <f>_xlfn.XLOOKUP(tbl_GL[[#This Row],[Account_key]],tbl_COA[Account_key],tbl_COA[SubClass],"Not Found")</f>
        <v>Sales</v>
      </c>
      <c r="I2153" t="str">
        <f>_xlfn.XLOOKUP(tbl_GL[[#This Row],[Account_key]],tbl_COA[Account_key],tbl_COA[SubClass2],"Not Found")</f>
        <v>Sales</v>
      </c>
      <c r="J2153" t="str">
        <f>_xlfn.XLOOKUP(tbl_GL[[#This Row],[Account_key]],tbl_COA[Account_key],tbl_COA[SubAccount],,0)</f>
        <v>Sales</v>
      </c>
      <c r="K2153">
        <f>YEAR(tbl_GL[[#This Row],[Date]])</f>
        <v>2019</v>
      </c>
    </row>
    <row r="2154" spans="1:11" x14ac:dyDescent="0.35">
      <c r="A2154">
        <v>1088.2</v>
      </c>
      <c r="B2154" s="24">
        <v>43712</v>
      </c>
      <c r="C2154">
        <v>1</v>
      </c>
      <c r="D2154">
        <v>10</v>
      </c>
      <c r="E2154" t="s">
        <v>7</v>
      </c>
      <c r="F2154" s="15">
        <v>8043</v>
      </c>
      <c r="G2154" t="str">
        <f>_xlfn.XLOOKUP(tbl_GL[[#This Row],[Account_key]],tbl_COA[Account_key],tbl_COA[Class],"Not Found")</f>
        <v>Assets</v>
      </c>
      <c r="H2154" t="str">
        <f>_xlfn.XLOOKUP(tbl_GL[[#This Row],[Account_key]],tbl_COA[Account_key],tbl_COA[SubClass],"Not Found")</f>
        <v>Assets</v>
      </c>
      <c r="I2154" t="str">
        <f>_xlfn.XLOOKUP(tbl_GL[[#This Row],[Account_key]],tbl_COA[Account_key],tbl_COA[SubClass2],"Not Found")</f>
        <v>Current Assets</v>
      </c>
      <c r="J2154" t="str">
        <f>_xlfn.XLOOKUP(tbl_GL[[#This Row],[Account_key]],tbl_COA[Account_key],tbl_COA[SubAccount],,0)</f>
        <v>Cash at Bank</v>
      </c>
      <c r="K2154">
        <f>YEAR(tbl_GL[[#This Row],[Date]])</f>
        <v>2019</v>
      </c>
    </row>
    <row r="2155" spans="1:11" x14ac:dyDescent="0.35">
      <c r="A2155">
        <v>1089.0999999999999</v>
      </c>
      <c r="B2155" s="24">
        <v>43712</v>
      </c>
      <c r="C2155">
        <v>1</v>
      </c>
      <c r="D2155">
        <v>230</v>
      </c>
      <c r="E2155" t="s">
        <v>4</v>
      </c>
      <c r="F2155" s="14">
        <v>-8658</v>
      </c>
      <c r="G2155" t="str">
        <f>_xlfn.XLOOKUP(tbl_GL[[#This Row],[Account_key]],tbl_COA[Account_key],tbl_COA[Class],"Not Found")</f>
        <v>Trading account</v>
      </c>
      <c r="H2155" t="str">
        <f>_xlfn.XLOOKUP(tbl_GL[[#This Row],[Account_key]],tbl_COA[Account_key],tbl_COA[SubClass],"Not Found")</f>
        <v>Cost of Sales</v>
      </c>
      <c r="I2155" t="str">
        <f>_xlfn.XLOOKUP(tbl_GL[[#This Row],[Account_key]],tbl_COA[Account_key],tbl_COA[SubClass2],"Not Found")</f>
        <v>Cost of Sales</v>
      </c>
      <c r="J2155" t="str">
        <f>_xlfn.XLOOKUP(tbl_GL[[#This Row],[Account_key]],tbl_COA[Account_key],tbl_COA[SubAccount],,0)</f>
        <v>Cost of Sales</v>
      </c>
      <c r="K2155">
        <f>YEAR(tbl_GL[[#This Row],[Date]])</f>
        <v>2019</v>
      </c>
    </row>
    <row r="2156" spans="1:11" x14ac:dyDescent="0.35">
      <c r="A2156">
        <v>1089.2</v>
      </c>
      <c r="B2156" s="24">
        <v>43712</v>
      </c>
      <c r="C2156">
        <v>1</v>
      </c>
      <c r="D2156">
        <v>60</v>
      </c>
      <c r="E2156" t="s">
        <v>4</v>
      </c>
      <c r="F2156" s="15">
        <v>-8658</v>
      </c>
      <c r="G2156" t="str">
        <f>_xlfn.XLOOKUP(tbl_GL[[#This Row],[Account_key]],tbl_COA[Account_key],tbl_COA[Class],"Not Found")</f>
        <v>Assets</v>
      </c>
      <c r="H2156" t="str">
        <f>_xlfn.XLOOKUP(tbl_GL[[#This Row],[Account_key]],tbl_COA[Account_key],tbl_COA[SubClass],"Not Found")</f>
        <v>Assets</v>
      </c>
      <c r="I2156" t="str">
        <f>_xlfn.XLOOKUP(tbl_GL[[#This Row],[Account_key]],tbl_COA[Account_key],tbl_COA[SubClass2],"Not Found")</f>
        <v>Current Assets</v>
      </c>
      <c r="J2156" t="str">
        <f>_xlfn.XLOOKUP(tbl_GL[[#This Row],[Account_key]],tbl_COA[Account_key],tbl_COA[SubAccount],,0)</f>
        <v>Inventory</v>
      </c>
      <c r="K2156">
        <f>YEAR(tbl_GL[[#This Row],[Date]])</f>
        <v>2019</v>
      </c>
    </row>
    <row r="2157" spans="1:11" x14ac:dyDescent="0.35">
      <c r="A2157">
        <v>1090.0999999999999</v>
      </c>
      <c r="B2157" s="24">
        <v>43712</v>
      </c>
      <c r="C2157">
        <v>1</v>
      </c>
      <c r="D2157">
        <v>210</v>
      </c>
      <c r="E2157" t="s">
        <v>8</v>
      </c>
      <c r="F2157" s="15">
        <v>31652</v>
      </c>
      <c r="G2157" t="str">
        <f>_xlfn.XLOOKUP(tbl_GL[[#This Row],[Account_key]],tbl_COA[Account_key],tbl_COA[Class],"Not Found")</f>
        <v>Trading account</v>
      </c>
      <c r="H2157" t="str">
        <f>_xlfn.XLOOKUP(tbl_GL[[#This Row],[Account_key]],tbl_COA[Account_key],tbl_COA[SubClass],"Not Found")</f>
        <v>Sales</v>
      </c>
      <c r="I2157" t="str">
        <f>_xlfn.XLOOKUP(tbl_GL[[#This Row],[Account_key]],tbl_COA[Account_key],tbl_COA[SubClass2],"Not Found")</f>
        <v>Sales</v>
      </c>
      <c r="J2157" t="str">
        <f>_xlfn.XLOOKUP(tbl_GL[[#This Row],[Account_key]],tbl_COA[Account_key],tbl_COA[SubAccount],,0)</f>
        <v>Sales</v>
      </c>
      <c r="K2157">
        <f>YEAR(tbl_GL[[#This Row],[Date]])</f>
        <v>2019</v>
      </c>
    </row>
    <row r="2158" spans="1:11" x14ac:dyDescent="0.35">
      <c r="A2158">
        <v>1090.2</v>
      </c>
      <c r="B2158" s="24">
        <v>43712</v>
      </c>
      <c r="C2158">
        <v>1</v>
      </c>
      <c r="D2158">
        <v>30</v>
      </c>
      <c r="E2158" t="s">
        <v>8</v>
      </c>
      <c r="F2158" s="15">
        <v>31652</v>
      </c>
      <c r="G2158" t="str">
        <f>_xlfn.XLOOKUP(tbl_GL[[#This Row],[Account_key]],tbl_COA[Account_key],tbl_COA[Class],"Not Found")</f>
        <v>Assets</v>
      </c>
      <c r="H2158" t="str">
        <f>_xlfn.XLOOKUP(tbl_GL[[#This Row],[Account_key]],tbl_COA[Account_key],tbl_COA[SubClass],"Not Found")</f>
        <v>Assets</v>
      </c>
      <c r="I2158" t="str">
        <f>_xlfn.XLOOKUP(tbl_GL[[#This Row],[Account_key]],tbl_COA[Account_key],tbl_COA[SubClass2],"Not Found")</f>
        <v>Current Assets</v>
      </c>
      <c r="J2158" t="str">
        <f>_xlfn.XLOOKUP(tbl_GL[[#This Row],[Account_key]],tbl_COA[Account_key],tbl_COA[SubAccount],,0)</f>
        <v>Trade Receivables</v>
      </c>
      <c r="K2158">
        <f>YEAR(tbl_GL[[#This Row],[Date]])</f>
        <v>2019</v>
      </c>
    </row>
    <row r="2159" spans="1:11" x14ac:dyDescent="0.35">
      <c r="A2159">
        <v>1091.0999999999999</v>
      </c>
      <c r="B2159" s="24">
        <v>43713</v>
      </c>
      <c r="C2159">
        <v>1</v>
      </c>
      <c r="D2159">
        <v>330</v>
      </c>
      <c r="E2159" t="s">
        <v>97</v>
      </c>
      <c r="F2159" s="15">
        <v>-4044</v>
      </c>
      <c r="G2159" t="str">
        <f>_xlfn.XLOOKUP(tbl_GL[[#This Row],[Account_key]],tbl_COA[Account_key],tbl_COA[Class],"Not Found")</f>
        <v>Operating account</v>
      </c>
      <c r="H2159" t="str">
        <f>_xlfn.XLOOKUP(tbl_GL[[#This Row],[Account_key]],tbl_COA[Account_key],tbl_COA[SubClass],"Not Found")</f>
        <v>Operating Expenses</v>
      </c>
      <c r="I2159" t="str">
        <f>_xlfn.XLOOKUP(tbl_GL[[#This Row],[Account_key]],tbl_COA[Account_key],tbl_COA[SubClass2],"Not Found")</f>
        <v>Administration</v>
      </c>
      <c r="J2159" t="str">
        <f>_xlfn.XLOOKUP(tbl_GL[[#This Row],[Account_key]],tbl_COA[Account_key],tbl_COA[SubAccount],,0)</f>
        <v>Telephone</v>
      </c>
      <c r="K2159">
        <f>YEAR(tbl_GL[[#This Row],[Date]])</f>
        <v>2019</v>
      </c>
    </row>
    <row r="2160" spans="1:11" x14ac:dyDescent="0.35">
      <c r="A2160">
        <v>1091.2</v>
      </c>
      <c r="B2160" s="24">
        <v>43713</v>
      </c>
      <c r="C2160">
        <v>1</v>
      </c>
      <c r="D2160">
        <v>120</v>
      </c>
      <c r="E2160" t="s">
        <v>97</v>
      </c>
      <c r="F2160" s="15">
        <v>4044</v>
      </c>
      <c r="G2160" t="str">
        <f>_xlfn.XLOOKUP(tbl_GL[[#This Row],[Account_key]],tbl_COA[Account_key],tbl_COA[Class],"Not Found")</f>
        <v>Liabilities and Owners Equity</v>
      </c>
      <c r="H2160" t="str">
        <f>_xlfn.XLOOKUP(tbl_GL[[#This Row],[Account_key]],tbl_COA[Account_key],tbl_COA[SubClass],"Not Found")</f>
        <v>Liabilities</v>
      </c>
      <c r="I2160" t="str">
        <f>_xlfn.XLOOKUP(tbl_GL[[#This Row],[Account_key]],tbl_COA[Account_key],tbl_COA[SubClass2],"Not Found")</f>
        <v>Current Liabilities</v>
      </c>
      <c r="J2160" t="str">
        <f>_xlfn.XLOOKUP(tbl_GL[[#This Row],[Account_key]],tbl_COA[Account_key],tbl_COA[SubAccount],,0)</f>
        <v>Accrued Expenses</v>
      </c>
      <c r="K2160">
        <f>YEAR(tbl_GL[[#This Row],[Date]])</f>
        <v>2019</v>
      </c>
    </row>
    <row r="2161" spans="1:11" x14ac:dyDescent="0.35">
      <c r="A2161">
        <v>1092.0999999999999</v>
      </c>
      <c r="B2161" s="24">
        <v>43716</v>
      </c>
      <c r="C2161">
        <v>1</v>
      </c>
      <c r="D2161">
        <v>260</v>
      </c>
      <c r="E2161" t="s">
        <v>83</v>
      </c>
      <c r="F2161" s="15">
        <v>1319</v>
      </c>
      <c r="G2161" t="str">
        <f>_xlfn.XLOOKUP(tbl_GL[[#This Row],[Account_key]],tbl_COA[Account_key],tbl_COA[Class],"Not Found")</f>
        <v>Operating account</v>
      </c>
      <c r="H2161" t="str">
        <f>_xlfn.XLOOKUP(tbl_GL[[#This Row],[Account_key]],tbl_COA[Account_key],tbl_COA[SubClass],"Not Found")</f>
        <v>Operating Expenses</v>
      </c>
      <c r="I2161" t="str">
        <f>_xlfn.XLOOKUP(tbl_GL[[#This Row],[Account_key]],tbl_COA[Account_key],tbl_COA[SubClass2],"Not Found")</f>
        <v>Marketing</v>
      </c>
      <c r="J2161" t="str">
        <f>_xlfn.XLOOKUP(tbl_GL[[#This Row],[Account_key]],tbl_COA[Account_key],tbl_COA[SubAccount],,0)</f>
        <v>Commissions</v>
      </c>
      <c r="K2161">
        <f>YEAR(tbl_GL[[#This Row],[Date]])</f>
        <v>2019</v>
      </c>
    </row>
    <row r="2162" spans="1:11" x14ac:dyDescent="0.35">
      <c r="A2162">
        <v>1092.2</v>
      </c>
      <c r="B2162" s="24">
        <v>43716</v>
      </c>
      <c r="C2162">
        <v>1</v>
      </c>
      <c r="D2162">
        <v>20</v>
      </c>
      <c r="E2162" t="s">
        <v>83</v>
      </c>
      <c r="F2162" s="15">
        <v>1319</v>
      </c>
      <c r="G2162" t="str">
        <f>_xlfn.XLOOKUP(tbl_GL[[#This Row],[Account_key]],tbl_COA[Account_key],tbl_COA[Class],"Not Found")</f>
        <v>Assets</v>
      </c>
      <c r="H2162" t="str">
        <f>_xlfn.XLOOKUP(tbl_GL[[#This Row],[Account_key]],tbl_COA[Account_key],tbl_COA[SubClass],"Not Found")</f>
        <v>Assets</v>
      </c>
      <c r="I2162" t="str">
        <f>_xlfn.XLOOKUP(tbl_GL[[#This Row],[Account_key]],tbl_COA[Account_key],tbl_COA[SubClass2],"Not Found")</f>
        <v>Current Assets</v>
      </c>
      <c r="J2162" t="str">
        <f>_xlfn.XLOOKUP(tbl_GL[[#This Row],[Account_key]],tbl_COA[Account_key],tbl_COA[SubAccount],,0)</f>
        <v>Cash in hand</v>
      </c>
      <c r="K2162">
        <f>YEAR(tbl_GL[[#This Row],[Date]])</f>
        <v>2019</v>
      </c>
    </row>
    <row r="2163" spans="1:11" x14ac:dyDescent="0.35">
      <c r="A2163">
        <v>1093.0999999999999</v>
      </c>
      <c r="B2163" s="24">
        <v>43716</v>
      </c>
      <c r="C2163">
        <v>1</v>
      </c>
      <c r="D2163">
        <v>350</v>
      </c>
      <c r="E2163" t="s">
        <v>97</v>
      </c>
      <c r="F2163" s="15">
        <v>-4809</v>
      </c>
      <c r="G2163" t="str">
        <f>_xlfn.XLOOKUP(tbl_GL[[#This Row],[Account_key]],tbl_COA[Account_key],tbl_COA[Class],"Not Found")</f>
        <v>Operating account</v>
      </c>
      <c r="H2163" t="str">
        <f>_xlfn.XLOOKUP(tbl_GL[[#This Row],[Account_key]],tbl_COA[Account_key],tbl_COA[SubClass],"Not Found")</f>
        <v>Operating Expenses</v>
      </c>
      <c r="I2163" t="str">
        <f>_xlfn.XLOOKUP(tbl_GL[[#This Row],[Account_key]],tbl_COA[Account_key],tbl_COA[SubClass2],"Not Found")</f>
        <v>Administration</v>
      </c>
      <c r="J2163" t="str">
        <f>_xlfn.XLOOKUP(tbl_GL[[#This Row],[Account_key]],tbl_COA[Account_key],tbl_COA[SubAccount],,0)</f>
        <v>Other Expenses</v>
      </c>
      <c r="K2163">
        <f>YEAR(tbl_GL[[#This Row],[Date]])</f>
        <v>2019</v>
      </c>
    </row>
    <row r="2164" spans="1:11" x14ac:dyDescent="0.35">
      <c r="A2164">
        <v>1093.2</v>
      </c>
      <c r="B2164" s="24">
        <v>43716</v>
      </c>
      <c r="C2164">
        <v>1</v>
      </c>
      <c r="D2164">
        <v>120</v>
      </c>
      <c r="E2164" t="s">
        <v>97</v>
      </c>
      <c r="F2164" s="15">
        <v>4809</v>
      </c>
      <c r="G2164" t="str">
        <f>_xlfn.XLOOKUP(tbl_GL[[#This Row],[Account_key]],tbl_COA[Account_key],tbl_COA[Class],"Not Found")</f>
        <v>Liabilities and Owners Equity</v>
      </c>
      <c r="H2164" t="str">
        <f>_xlfn.XLOOKUP(tbl_GL[[#This Row],[Account_key]],tbl_COA[Account_key],tbl_COA[SubClass],"Not Found")</f>
        <v>Liabilities</v>
      </c>
      <c r="I2164" t="str">
        <f>_xlfn.XLOOKUP(tbl_GL[[#This Row],[Account_key]],tbl_COA[Account_key],tbl_COA[SubClass2],"Not Found")</f>
        <v>Current Liabilities</v>
      </c>
      <c r="J2164" t="str">
        <f>_xlfn.XLOOKUP(tbl_GL[[#This Row],[Account_key]],tbl_COA[Account_key],tbl_COA[SubAccount],,0)</f>
        <v>Accrued Expenses</v>
      </c>
      <c r="K2164">
        <f>YEAR(tbl_GL[[#This Row],[Date]])</f>
        <v>2019</v>
      </c>
    </row>
    <row r="2165" spans="1:11" x14ac:dyDescent="0.35">
      <c r="A2165">
        <v>1094.0999999999999</v>
      </c>
      <c r="B2165" s="24">
        <v>43718</v>
      </c>
      <c r="C2165">
        <v>1</v>
      </c>
      <c r="D2165">
        <v>10</v>
      </c>
      <c r="E2165" t="s">
        <v>98</v>
      </c>
      <c r="F2165" s="15">
        <v>-4337</v>
      </c>
      <c r="G2165" t="str">
        <f>_xlfn.XLOOKUP(tbl_GL[[#This Row],[Account_key]],tbl_COA[Account_key],tbl_COA[Class],"Not Found")</f>
        <v>Assets</v>
      </c>
      <c r="H2165" t="str">
        <f>_xlfn.XLOOKUP(tbl_GL[[#This Row],[Account_key]],tbl_COA[Account_key],tbl_COA[SubClass],"Not Found")</f>
        <v>Assets</v>
      </c>
      <c r="I2165" t="str">
        <f>_xlfn.XLOOKUP(tbl_GL[[#This Row],[Account_key]],tbl_COA[Account_key],tbl_COA[SubClass2],"Not Found")</f>
        <v>Current Assets</v>
      </c>
      <c r="J2165" t="str">
        <f>_xlfn.XLOOKUP(tbl_GL[[#This Row],[Account_key]],tbl_COA[Account_key],tbl_COA[SubAccount],,0)</f>
        <v>Cash at Bank</v>
      </c>
      <c r="K2165">
        <f>YEAR(tbl_GL[[#This Row],[Date]])</f>
        <v>2019</v>
      </c>
    </row>
    <row r="2166" spans="1:11" x14ac:dyDescent="0.35">
      <c r="A2166">
        <v>1094.2</v>
      </c>
      <c r="B2166" s="24">
        <v>43718</v>
      </c>
      <c r="C2166">
        <v>1</v>
      </c>
      <c r="D2166">
        <v>120</v>
      </c>
      <c r="E2166" t="s">
        <v>98</v>
      </c>
      <c r="F2166" s="15">
        <v>-4337</v>
      </c>
      <c r="G2166" t="str">
        <f>_xlfn.XLOOKUP(tbl_GL[[#This Row],[Account_key]],tbl_COA[Account_key],tbl_COA[Class],"Not Found")</f>
        <v>Liabilities and Owners Equity</v>
      </c>
      <c r="H2166" t="str">
        <f>_xlfn.XLOOKUP(tbl_GL[[#This Row],[Account_key]],tbl_COA[Account_key],tbl_COA[SubClass],"Not Found")</f>
        <v>Liabilities</v>
      </c>
      <c r="I2166" t="str">
        <f>_xlfn.XLOOKUP(tbl_GL[[#This Row],[Account_key]],tbl_COA[Account_key],tbl_COA[SubClass2],"Not Found")</f>
        <v>Current Liabilities</v>
      </c>
      <c r="J2166" t="str">
        <f>_xlfn.XLOOKUP(tbl_GL[[#This Row],[Account_key]],tbl_COA[Account_key],tbl_COA[SubAccount],,0)</f>
        <v>Accrued Expenses</v>
      </c>
      <c r="K2166">
        <f>YEAR(tbl_GL[[#This Row],[Date]])</f>
        <v>2019</v>
      </c>
    </row>
    <row r="2167" spans="1:11" x14ac:dyDescent="0.35">
      <c r="A2167">
        <v>1095.0999999999999</v>
      </c>
      <c r="B2167" s="24">
        <v>43719</v>
      </c>
      <c r="C2167">
        <v>1</v>
      </c>
      <c r="D2167">
        <v>340</v>
      </c>
      <c r="E2167" t="s">
        <v>97</v>
      </c>
      <c r="F2167" s="15">
        <v>-4029</v>
      </c>
      <c r="G2167" t="str">
        <f>_xlfn.XLOOKUP(tbl_GL[[#This Row],[Account_key]],tbl_COA[Account_key],tbl_COA[Class],"Not Found")</f>
        <v>Operating account</v>
      </c>
      <c r="H2167" t="str">
        <f>_xlfn.XLOOKUP(tbl_GL[[#This Row],[Account_key]],tbl_COA[Account_key],tbl_COA[SubClass],"Not Found")</f>
        <v>Operating Expenses</v>
      </c>
      <c r="I2167" t="str">
        <f>_xlfn.XLOOKUP(tbl_GL[[#This Row],[Account_key]],tbl_COA[Account_key],tbl_COA[SubClass2],"Not Found")</f>
        <v>Administration</v>
      </c>
      <c r="J2167" t="str">
        <f>_xlfn.XLOOKUP(tbl_GL[[#This Row],[Account_key]],tbl_COA[Account_key],tbl_COA[SubAccount],,0)</f>
        <v>Utilities</v>
      </c>
      <c r="K2167">
        <f>YEAR(tbl_GL[[#This Row],[Date]])</f>
        <v>2019</v>
      </c>
    </row>
    <row r="2168" spans="1:11" x14ac:dyDescent="0.35">
      <c r="A2168">
        <v>1095.2</v>
      </c>
      <c r="B2168" s="24">
        <v>43719</v>
      </c>
      <c r="C2168">
        <v>1</v>
      </c>
      <c r="D2168">
        <v>120</v>
      </c>
      <c r="E2168" t="s">
        <v>97</v>
      </c>
      <c r="F2168" s="15">
        <v>4029</v>
      </c>
      <c r="G2168" t="str">
        <f>_xlfn.XLOOKUP(tbl_GL[[#This Row],[Account_key]],tbl_COA[Account_key],tbl_COA[Class],"Not Found")</f>
        <v>Liabilities and Owners Equity</v>
      </c>
      <c r="H2168" t="str">
        <f>_xlfn.XLOOKUP(tbl_GL[[#This Row],[Account_key]],tbl_COA[Account_key],tbl_COA[SubClass],"Not Found")</f>
        <v>Liabilities</v>
      </c>
      <c r="I2168" t="str">
        <f>_xlfn.XLOOKUP(tbl_GL[[#This Row],[Account_key]],tbl_COA[Account_key],tbl_COA[SubClass2],"Not Found")</f>
        <v>Current Liabilities</v>
      </c>
      <c r="J2168" t="str">
        <f>_xlfn.XLOOKUP(tbl_GL[[#This Row],[Account_key]],tbl_COA[Account_key],tbl_COA[SubAccount],,0)</f>
        <v>Accrued Expenses</v>
      </c>
      <c r="K2168">
        <f>YEAR(tbl_GL[[#This Row],[Date]])</f>
        <v>2019</v>
      </c>
    </row>
    <row r="2169" spans="1:11" x14ac:dyDescent="0.35">
      <c r="A2169">
        <v>1096.0999999999999</v>
      </c>
      <c r="B2169" s="24">
        <v>43720</v>
      </c>
      <c r="C2169">
        <v>1</v>
      </c>
      <c r="D2169">
        <v>230</v>
      </c>
      <c r="E2169" t="s">
        <v>4</v>
      </c>
      <c r="F2169" s="14">
        <v>-2252</v>
      </c>
      <c r="G2169" t="str">
        <f>_xlfn.XLOOKUP(tbl_GL[[#This Row],[Account_key]],tbl_COA[Account_key],tbl_COA[Class],"Not Found")</f>
        <v>Trading account</v>
      </c>
      <c r="H2169" t="str">
        <f>_xlfn.XLOOKUP(tbl_GL[[#This Row],[Account_key]],tbl_COA[Account_key],tbl_COA[SubClass],"Not Found")</f>
        <v>Cost of Sales</v>
      </c>
      <c r="I2169" t="str">
        <f>_xlfn.XLOOKUP(tbl_GL[[#This Row],[Account_key]],tbl_COA[Account_key],tbl_COA[SubClass2],"Not Found")</f>
        <v>Cost of Sales</v>
      </c>
      <c r="J2169" t="str">
        <f>_xlfn.XLOOKUP(tbl_GL[[#This Row],[Account_key]],tbl_COA[Account_key],tbl_COA[SubAccount],,0)</f>
        <v>Cost of Sales</v>
      </c>
      <c r="K2169">
        <f>YEAR(tbl_GL[[#This Row],[Date]])</f>
        <v>2019</v>
      </c>
    </row>
    <row r="2170" spans="1:11" x14ac:dyDescent="0.35">
      <c r="A2170">
        <v>1096.2</v>
      </c>
      <c r="B2170" s="24">
        <v>43720</v>
      </c>
      <c r="C2170">
        <v>1</v>
      </c>
      <c r="D2170">
        <v>60</v>
      </c>
      <c r="E2170" t="s">
        <v>4</v>
      </c>
      <c r="F2170" s="15">
        <v>-2252</v>
      </c>
      <c r="G2170" t="str">
        <f>_xlfn.XLOOKUP(tbl_GL[[#This Row],[Account_key]],tbl_COA[Account_key],tbl_COA[Class],"Not Found")</f>
        <v>Assets</v>
      </c>
      <c r="H2170" t="str">
        <f>_xlfn.XLOOKUP(tbl_GL[[#This Row],[Account_key]],tbl_COA[Account_key],tbl_COA[SubClass],"Not Found")</f>
        <v>Assets</v>
      </c>
      <c r="I2170" t="str">
        <f>_xlfn.XLOOKUP(tbl_GL[[#This Row],[Account_key]],tbl_COA[Account_key],tbl_COA[SubClass2],"Not Found")</f>
        <v>Current Assets</v>
      </c>
      <c r="J2170" t="str">
        <f>_xlfn.XLOOKUP(tbl_GL[[#This Row],[Account_key]],tbl_COA[Account_key],tbl_COA[SubAccount],,0)</f>
        <v>Inventory</v>
      </c>
      <c r="K2170">
        <f>YEAR(tbl_GL[[#This Row],[Date]])</f>
        <v>2019</v>
      </c>
    </row>
    <row r="2171" spans="1:11" x14ac:dyDescent="0.35">
      <c r="A2171">
        <v>1097.0999999999999</v>
      </c>
      <c r="B2171" s="24">
        <v>43720</v>
      </c>
      <c r="C2171">
        <v>1</v>
      </c>
      <c r="D2171">
        <v>210</v>
      </c>
      <c r="E2171" t="s">
        <v>7</v>
      </c>
      <c r="F2171" s="15">
        <v>7750</v>
      </c>
      <c r="G2171" t="str">
        <f>_xlfn.XLOOKUP(tbl_GL[[#This Row],[Account_key]],tbl_COA[Account_key],tbl_COA[Class],"Not Found")</f>
        <v>Trading account</v>
      </c>
      <c r="H2171" t="str">
        <f>_xlfn.XLOOKUP(tbl_GL[[#This Row],[Account_key]],tbl_COA[Account_key],tbl_COA[SubClass],"Not Found")</f>
        <v>Sales</v>
      </c>
      <c r="I2171" t="str">
        <f>_xlfn.XLOOKUP(tbl_GL[[#This Row],[Account_key]],tbl_COA[Account_key],tbl_COA[SubClass2],"Not Found")</f>
        <v>Sales</v>
      </c>
      <c r="J2171" t="str">
        <f>_xlfn.XLOOKUP(tbl_GL[[#This Row],[Account_key]],tbl_COA[Account_key],tbl_COA[SubAccount],,0)</f>
        <v>Sales</v>
      </c>
      <c r="K2171">
        <f>YEAR(tbl_GL[[#This Row],[Date]])</f>
        <v>2019</v>
      </c>
    </row>
    <row r="2172" spans="1:11" x14ac:dyDescent="0.35">
      <c r="A2172">
        <v>1097.2</v>
      </c>
      <c r="B2172" s="24">
        <v>43720</v>
      </c>
      <c r="C2172">
        <v>1</v>
      </c>
      <c r="D2172">
        <v>10</v>
      </c>
      <c r="E2172" t="s">
        <v>7</v>
      </c>
      <c r="F2172" s="15">
        <v>7750</v>
      </c>
      <c r="G2172" t="str">
        <f>_xlfn.XLOOKUP(tbl_GL[[#This Row],[Account_key]],tbl_COA[Account_key],tbl_COA[Class],"Not Found")</f>
        <v>Assets</v>
      </c>
      <c r="H2172" t="str">
        <f>_xlfn.XLOOKUP(tbl_GL[[#This Row],[Account_key]],tbl_COA[Account_key],tbl_COA[SubClass],"Not Found")</f>
        <v>Assets</v>
      </c>
      <c r="I2172" t="str">
        <f>_xlfn.XLOOKUP(tbl_GL[[#This Row],[Account_key]],tbl_COA[Account_key],tbl_COA[SubClass2],"Not Found")</f>
        <v>Current Assets</v>
      </c>
      <c r="J2172" t="str">
        <f>_xlfn.XLOOKUP(tbl_GL[[#This Row],[Account_key]],tbl_COA[Account_key],tbl_COA[SubAccount],,0)</f>
        <v>Cash at Bank</v>
      </c>
      <c r="K2172">
        <f>YEAR(tbl_GL[[#This Row],[Date]])</f>
        <v>2019</v>
      </c>
    </row>
    <row r="2173" spans="1:11" x14ac:dyDescent="0.35">
      <c r="A2173">
        <v>1098.0999999999999</v>
      </c>
      <c r="B2173" s="24">
        <v>43720</v>
      </c>
      <c r="C2173">
        <v>1</v>
      </c>
      <c r="D2173">
        <v>230</v>
      </c>
      <c r="E2173" t="s">
        <v>4</v>
      </c>
      <c r="F2173" s="14">
        <v>-9261</v>
      </c>
      <c r="G2173" t="str">
        <f>_xlfn.XLOOKUP(tbl_GL[[#This Row],[Account_key]],tbl_COA[Account_key],tbl_COA[Class],"Not Found")</f>
        <v>Trading account</v>
      </c>
      <c r="H2173" t="str">
        <f>_xlfn.XLOOKUP(tbl_GL[[#This Row],[Account_key]],tbl_COA[Account_key],tbl_COA[SubClass],"Not Found")</f>
        <v>Cost of Sales</v>
      </c>
      <c r="I2173" t="str">
        <f>_xlfn.XLOOKUP(tbl_GL[[#This Row],[Account_key]],tbl_COA[Account_key],tbl_COA[SubClass2],"Not Found")</f>
        <v>Cost of Sales</v>
      </c>
      <c r="J2173" t="str">
        <f>_xlfn.XLOOKUP(tbl_GL[[#This Row],[Account_key]],tbl_COA[Account_key],tbl_COA[SubAccount],,0)</f>
        <v>Cost of Sales</v>
      </c>
      <c r="K2173">
        <f>YEAR(tbl_GL[[#This Row],[Date]])</f>
        <v>2019</v>
      </c>
    </row>
    <row r="2174" spans="1:11" x14ac:dyDescent="0.35">
      <c r="A2174">
        <v>1098.2</v>
      </c>
      <c r="B2174" s="24">
        <v>43720</v>
      </c>
      <c r="C2174">
        <v>1</v>
      </c>
      <c r="D2174">
        <v>60</v>
      </c>
      <c r="E2174" t="s">
        <v>4</v>
      </c>
      <c r="F2174" s="15">
        <v>-9261</v>
      </c>
      <c r="G2174" t="str">
        <f>_xlfn.XLOOKUP(tbl_GL[[#This Row],[Account_key]],tbl_COA[Account_key],tbl_COA[Class],"Not Found")</f>
        <v>Assets</v>
      </c>
      <c r="H2174" t="str">
        <f>_xlfn.XLOOKUP(tbl_GL[[#This Row],[Account_key]],tbl_COA[Account_key],tbl_COA[SubClass],"Not Found")</f>
        <v>Assets</v>
      </c>
      <c r="I2174" t="str">
        <f>_xlfn.XLOOKUP(tbl_GL[[#This Row],[Account_key]],tbl_COA[Account_key],tbl_COA[SubClass2],"Not Found")</f>
        <v>Current Assets</v>
      </c>
      <c r="J2174" t="str">
        <f>_xlfn.XLOOKUP(tbl_GL[[#This Row],[Account_key]],tbl_COA[Account_key],tbl_COA[SubAccount],,0)</f>
        <v>Inventory</v>
      </c>
      <c r="K2174">
        <f>YEAR(tbl_GL[[#This Row],[Date]])</f>
        <v>2019</v>
      </c>
    </row>
    <row r="2175" spans="1:11" x14ac:dyDescent="0.35">
      <c r="A2175">
        <v>1099.0999999999999</v>
      </c>
      <c r="B2175" s="24">
        <v>43720</v>
      </c>
      <c r="C2175">
        <v>1</v>
      </c>
      <c r="D2175">
        <v>210</v>
      </c>
      <c r="E2175" t="s">
        <v>8</v>
      </c>
      <c r="F2175" s="15">
        <v>33857</v>
      </c>
      <c r="G2175" t="str">
        <f>_xlfn.XLOOKUP(tbl_GL[[#This Row],[Account_key]],tbl_COA[Account_key],tbl_COA[Class],"Not Found")</f>
        <v>Trading account</v>
      </c>
      <c r="H2175" t="str">
        <f>_xlfn.XLOOKUP(tbl_GL[[#This Row],[Account_key]],tbl_COA[Account_key],tbl_COA[SubClass],"Not Found")</f>
        <v>Sales</v>
      </c>
      <c r="I2175" t="str">
        <f>_xlfn.XLOOKUP(tbl_GL[[#This Row],[Account_key]],tbl_COA[Account_key],tbl_COA[SubClass2],"Not Found")</f>
        <v>Sales</v>
      </c>
      <c r="J2175" t="str">
        <f>_xlfn.XLOOKUP(tbl_GL[[#This Row],[Account_key]],tbl_COA[Account_key],tbl_COA[SubAccount],,0)</f>
        <v>Sales</v>
      </c>
      <c r="K2175">
        <f>YEAR(tbl_GL[[#This Row],[Date]])</f>
        <v>2019</v>
      </c>
    </row>
    <row r="2176" spans="1:11" x14ac:dyDescent="0.35">
      <c r="A2176">
        <v>1099.2</v>
      </c>
      <c r="B2176" s="24">
        <v>43720</v>
      </c>
      <c r="C2176">
        <v>1</v>
      </c>
      <c r="D2176">
        <v>30</v>
      </c>
      <c r="E2176" t="s">
        <v>8</v>
      </c>
      <c r="F2176" s="15">
        <v>33857</v>
      </c>
      <c r="G2176" t="str">
        <f>_xlfn.XLOOKUP(tbl_GL[[#This Row],[Account_key]],tbl_COA[Account_key],tbl_COA[Class],"Not Found")</f>
        <v>Assets</v>
      </c>
      <c r="H2176" t="str">
        <f>_xlfn.XLOOKUP(tbl_GL[[#This Row],[Account_key]],tbl_COA[Account_key],tbl_COA[SubClass],"Not Found")</f>
        <v>Assets</v>
      </c>
      <c r="I2176" t="str">
        <f>_xlfn.XLOOKUP(tbl_GL[[#This Row],[Account_key]],tbl_COA[Account_key],tbl_COA[SubClass2],"Not Found")</f>
        <v>Current Assets</v>
      </c>
      <c r="J2176" t="str">
        <f>_xlfn.XLOOKUP(tbl_GL[[#This Row],[Account_key]],tbl_COA[Account_key],tbl_COA[SubAccount],,0)</f>
        <v>Trade Receivables</v>
      </c>
      <c r="K2176">
        <f>YEAR(tbl_GL[[#This Row],[Date]])</f>
        <v>2019</v>
      </c>
    </row>
    <row r="2177" spans="1:11" x14ac:dyDescent="0.35">
      <c r="A2177">
        <v>1100.0999999999999</v>
      </c>
      <c r="B2177" s="24">
        <v>43721</v>
      </c>
      <c r="C2177">
        <v>1</v>
      </c>
      <c r="D2177">
        <v>230</v>
      </c>
      <c r="E2177" t="s">
        <v>4</v>
      </c>
      <c r="F2177" s="14">
        <v>-1624</v>
      </c>
      <c r="G2177" t="str">
        <f>_xlfn.XLOOKUP(tbl_GL[[#This Row],[Account_key]],tbl_COA[Account_key],tbl_COA[Class],"Not Found")</f>
        <v>Trading account</v>
      </c>
      <c r="H2177" t="str">
        <f>_xlfn.XLOOKUP(tbl_GL[[#This Row],[Account_key]],tbl_COA[Account_key],tbl_COA[SubClass],"Not Found")</f>
        <v>Cost of Sales</v>
      </c>
      <c r="I2177" t="str">
        <f>_xlfn.XLOOKUP(tbl_GL[[#This Row],[Account_key]],tbl_COA[Account_key],tbl_COA[SubClass2],"Not Found")</f>
        <v>Cost of Sales</v>
      </c>
      <c r="J2177" t="str">
        <f>_xlfn.XLOOKUP(tbl_GL[[#This Row],[Account_key]],tbl_COA[Account_key],tbl_COA[SubAccount],,0)</f>
        <v>Cost of Sales</v>
      </c>
      <c r="K2177">
        <f>YEAR(tbl_GL[[#This Row],[Date]])</f>
        <v>2019</v>
      </c>
    </row>
    <row r="2178" spans="1:11" x14ac:dyDescent="0.35">
      <c r="A2178">
        <v>1100.2</v>
      </c>
      <c r="B2178" s="24">
        <v>43721</v>
      </c>
      <c r="C2178">
        <v>1</v>
      </c>
      <c r="D2178">
        <v>60</v>
      </c>
      <c r="E2178" t="s">
        <v>4</v>
      </c>
      <c r="F2178" s="15">
        <v>-1624</v>
      </c>
      <c r="G2178" t="str">
        <f>_xlfn.XLOOKUP(tbl_GL[[#This Row],[Account_key]],tbl_COA[Account_key],tbl_COA[Class],"Not Found")</f>
        <v>Assets</v>
      </c>
      <c r="H2178" t="str">
        <f>_xlfn.XLOOKUP(tbl_GL[[#This Row],[Account_key]],tbl_COA[Account_key],tbl_COA[SubClass],"Not Found")</f>
        <v>Assets</v>
      </c>
      <c r="I2178" t="str">
        <f>_xlfn.XLOOKUP(tbl_GL[[#This Row],[Account_key]],tbl_COA[Account_key],tbl_COA[SubClass2],"Not Found")</f>
        <v>Current Assets</v>
      </c>
      <c r="J2178" t="str">
        <f>_xlfn.XLOOKUP(tbl_GL[[#This Row],[Account_key]],tbl_COA[Account_key],tbl_COA[SubAccount],,0)</f>
        <v>Inventory</v>
      </c>
      <c r="K2178">
        <f>YEAR(tbl_GL[[#This Row],[Date]])</f>
        <v>2019</v>
      </c>
    </row>
    <row r="2179" spans="1:11" x14ac:dyDescent="0.35">
      <c r="A2179">
        <v>1101.0999999999999</v>
      </c>
      <c r="B2179" s="24">
        <v>43721</v>
      </c>
      <c r="C2179">
        <v>1</v>
      </c>
      <c r="D2179">
        <v>350</v>
      </c>
      <c r="E2179" t="s">
        <v>97</v>
      </c>
      <c r="F2179" s="15">
        <v>-4872</v>
      </c>
      <c r="G2179" t="str">
        <f>_xlfn.XLOOKUP(tbl_GL[[#This Row],[Account_key]],tbl_COA[Account_key],tbl_COA[Class],"Not Found")</f>
        <v>Operating account</v>
      </c>
      <c r="H2179" t="str">
        <f>_xlfn.XLOOKUP(tbl_GL[[#This Row],[Account_key]],tbl_COA[Account_key],tbl_COA[SubClass],"Not Found")</f>
        <v>Operating Expenses</v>
      </c>
      <c r="I2179" t="str">
        <f>_xlfn.XLOOKUP(tbl_GL[[#This Row],[Account_key]],tbl_COA[Account_key],tbl_COA[SubClass2],"Not Found")</f>
        <v>Administration</v>
      </c>
      <c r="J2179" t="str">
        <f>_xlfn.XLOOKUP(tbl_GL[[#This Row],[Account_key]],tbl_COA[Account_key],tbl_COA[SubAccount],,0)</f>
        <v>Other Expenses</v>
      </c>
      <c r="K2179">
        <f>YEAR(tbl_GL[[#This Row],[Date]])</f>
        <v>2019</v>
      </c>
    </row>
    <row r="2180" spans="1:11" x14ac:dyDescent="0.35">
      <c r="A2180">
        <v>1101.2</v>
      </c>
      <c r="B2180" s="24">
        <v>43721</v>
      </c>
      <c r="C2180">
        <v>1</v>
      </c>
      <c r="D2180">
        <v>120</v>
      </c>
      <c r="E2180" t="s">
        <v>97</v>
      </c>
      <c r="F2180" s="15">
        <v>4872</v>
      </c>
      <c r="G2180" t="str">
        <f>_xlfn.XLOOKUP(tbl_GL[[#This Row],[Account_key]],tbl_COA[Account_key],tbl_COA[Class],"Not Found")</f>
        <v>Liabilities and Owners Equity</v>
      </c>
      <c r="H2180" t="str">
        <f>_xlfn.XLOOKUP(tbl_GL[[#This Row],[Account_key]],tbl_COA[Account_key],tbl_COA[SubClass],"Not Found")</f>
        <v>Liabilities</v>
      </c>
      <c r="I2180" t="str">
        <f>_xlfn.XLOOKUP(tbl_GL[[#This Row],[Account_key]],tbl_COA[Account_key],tbl_COA[SubClass2],"Not Found")</f>
        <v>Current Liabilities</v>
      </c>
      <c r="J2180" t="str">
        <f>_xlfn.XLOOKUP(tbl_GL[[#This Row],[Account_key]],tbl_COA[Account_key],tbl_COA[SubAccount],,0)</f>
        <v>Accrued Expenses</v>
      </c>
      <c r="K2180">
        <f>YEAR(tbl_GL[[#This Row],[Date]])</f>
        <v>2019</v>
      </c>
    </row>
    <row r="2181" spans="1:11" x14ac:dyDescent="0.35">
      <c r="A2181">
        <v>1102.0999999999999</v>
      </c>
      <c r="B2181" s="24">
        <v>43721</v>
      </c>
      <c r="C2181">
        <v>1</v>
      </c>
      <c r="D2181">
        <v>10</v>
      </c>
      <c r="E2181" t="s">
        <v>98</v>
      </c>
      <c r="F2181" s="15">
        <v>-5248</v>
      </c>
      <c r="G2181" t="str">
        <f>_xlfn.XLOOKUP(tbl_GL[[#This Row],[Account_key]],tbl_COA[Account_key],tbl_COA[Class],"Not Found")</f>
        <v>Assets</v>
      </c>
      <c r="H2181" t="str">
        <f>_xlfn.XLOOKUP(tbl_GL[[#This Row],[Account_key]],tbl_COA[Account_key],tbl_COA[SubClass],"Not Found")</f>
        <v>Assets</v>
      </c>
      <c r="I2181" t="str">
        <f>_xlfn.XLOOKUP(tbl_GL[[#This Row],[Account_key]],tbl_COA[Account_key],tbl_COA[SubClass2],"Not Found")</f>
        <v>Current Assets</v>
      </c>
      <c r="J2181" t="str">
        <f>_xlfn.XLOOKUP(tbl_GL[[#This Row],[Account_key]],tbl_COA[Account_key],tbl_COA[SubAccount],,0)</f>
        <v>Cash at Bank</v>
      </c>
      <c r="K2181">
        <f>YEAR(tbl_GL[[#This Row],[Date]])</f>
        <v>2019</v>
      </c>
    </row>
    <row r="2182" spans="1:11" x14ac:dyDescent="0.35">
      <c r="A2182">
        <v>1102.2</v>
      </c>
      <c r="B2182" s="24">
        <v>43721</v>
      </c>
      <c r="C2182">
        <v>1</v>
      </c>
      <c r="D2182">
        <v>120</v>
      </c>
      <c r="E2182" t="s">
        <v>98</v>
      </c>
      <c r="F2182" s="15">
        <v>-5248</v>
      </c>
      <c r="G2182" t="str">
        <f>_xlfn.XLOOKUP(tbl_GL[[#This Row],[Account_key]],tbl_COA[Account_key],tbl_COA[Class],"Not Found")</f>
        <v>Liabilities and Owners Equity</v>
      </c>
      <c r="H2182" t="str">
        <f>_xlfn.XLOOKUP(tbl_GL[[#This Row],[Account_key]],tbl_COA[Account_key],tbl_COA[SubClass],"Not Found")</f>
        <v>Liabilities</v>
      </c>
      <c r="I2182" t="str">
        <f>_xlfn.XLOOKUP(tbl_GL[[#This Row],[Account_key]],tbl_COA[Account_key],tbl_COA[SubClass2],"Not Found")</f>
        <v>Current Liabilities</v>
      </c>
      <c r="J2182" t="str">
        <f>_xlfn.XLOOKUP(tbl_GL[[#This Row],[Account_key]],tbl_COA[Account_key],tbl_COA[SubAccount],,0)</f>
        <v>Accrued Expenses</v>
      </c>
      <c r="K2182">
        <f>YEAR(tbl_GL[[#This Row],[Date]])</f>
        <v>2019</v>
      </c>
    </row>
    <row r="2183" spans="1:11" x14ac:dyDescent="0.35">
      <c r="A2183">
        <v>1103.0999999999999</v>
      </c>
      <c r="B2183" s="24">
        <v>43721</v>
      </c>
      <c r="C2183">
        <v>1</v>
      </c>
      <c r="D2183">
        <v>210</v>
      </c>
      <c r="E2183" t="s">
        <v>8</v>
      </c>
      <c r="F2183" s="15">
        <v>5936</v>
      </c>
      <c r="G2183" t="str">
        <f>_xlfn.XLOOKUP(tbl_GL[[#This Row],[Account_key]],tbl_COA[Account_key],tbl_COA[Class],"Not Found")</f>
        <v>Trading account</v>
      </c>
      <c r="H2183" t="str">
        <f>_xlfn.XLOOKUP(tbl_GL[[#This Row],[Account_key]],tbl_COA[Account_key],tbl_COA[SubClass],"Not Found")</f>
        <v>Sales</v>
      </c>
      <c r="I2183" t="str">
        <f>_xlfn.XLOOKUP(tbl_GL[[#This Row],[Account_key]],tbl_COA[Account_key],tbl_COA[SubClass2],"Not Found")</f>
        <v>Sales</v>
      </c>
      <c r="J2183" t="str">
        <f>_xlfn.XLOOKUP(tbl_GL[[#This Row],[Account_key]],tbl_COA[Account_key],tbl_COA[SubAccount],,0)</f>
        <v>Sales</v>
      </c>
      <c r="K2183">
        <f>YEAR(tbl_GL[[#This Row],[Date]])</f>
        <v>2019</v>
      </c>
    </row>
    <row r="2184" spans="1:11" x14ac:dyDescent="0.35">
      <c r="A2184">
        <v>1103.2</v>
      </c>
      <c r="B2184" s="24">
        <v>43721</v>
      </c>
      <c r="C2184">
        <v>1</v>
      </c>
      <c r="D2184">
        <v>30</v>
      </c>
      <c r="E2184" t="s">
        <v>8</v>
      </c>
      <c r="F2184" s="15">
        <v>5936</v>
      </c>
      <c r="G2184" t="str">
        <f>_xlfn.XLOOKUP(tbl_GL[[#This Row],[Account_key]],tbl_COA[Account_key],tbl_COA[Class],"Not Found")</f>
        <v>Assets</v>
      </c>
      <c r="H2184" t="str">
        <f>_xlfn.XLOOKUP(tbl_GL[[#This Row],[Account_key]],tbl_COA[Account_key],tbl_COA[SubClass],"Not Found")</f>
        <v>Assets</v>
      </c>
      <c r="I2184" t="str">
        <f>_xlfn.XLOOKUP(tbl_GL[[#This Row],[Account_key]],tbl_COA[Account_key],tbl_COA[SubClass2],"Not Found")</f>
        <v>Current Assets</v>
      </c>
      <c r="J2184" t="str">
        <f>_xlfn.XLOOKUP(tbl_GL[[#This Row],[Account_key]],tbl_COA[Account_key],tbl_COA[SubAccount],,0)</f>
        <v>Trade Receivables</v>
      </c>
      <c r="K2184">
        <f>YEAR(tbl_GL[[#This Row],[Date]])</f>
        <v>2019</v>
      </c>
    </row>
    <row r="2185" spans="1:11" x14ac:dyDescent="0.35">
      <c r="A2185">
        <v>1104.0999999999999</v>
      </c>
      <c r="B2185" s="24">
        <v>43721</v>
      </c>
      <c r="C2185">
        <v>1</v>
      </c>
      <c r="D2185">
        <v>30</v>
      </c>
      <c r="E2185" t="s">
        <v>80</v>
      </c>
      <c r="F2185" s="15">
        <v>-33065</v>
      </c>
      <c r="G2185" t="str">
        <f>_xlfn.XLOOKUP(tbl_GL[[#This Row],[Account_key]],tbl_COA[Account_key],tbl_COA[Class],"Not Found")</f>
        <v>Assets</v>
      </c>
      <c r="H2185" t="str">
        <f>_xlfn.XLOOKUP(tbl_GL[[#This Row],[Account_key]],tbl_COA[Account_key],tbl_COA[SubClass],"Not Found")</f>
        <v>Assets</v>
      </c>
      <c r="I2185" t="str">
        <f>_xlfn.XLOOKUP(tbl_GL[[#This Row],[Account_key]],tbl_COA[Account_key],tbl_COA[SubClass2],"Not Found")</f>
        <v>Current Assets</v>
      </c>
      <c r="J2185" t="str">
        <f>_xlfn.XLOOKUP(tbl_GL[[#This Row],[Account_key]],tbl_COA[Account_key],tbl_COA[SubAccount],,0)</f>
        <v>Trade Receivables</v>
      </c>
      <c r="K2185">
        <f>YEAR(tbl_GL[[#This Row],[Date]])</f>
        <v>2019</v>
      </c>
    </row>
    <row r="2186" spans="1:11" x14ac:dyDescent="0.35">
      <c r="A2186">
        <v>1104.2</v>
      </c>
      <c r="B2186" s="24">
        <v>43721</v>
      </c>
      <c r="C2186">
        <v>1</v>
      </c>
      <c r="D2186">
        <v>10</v>
      </c>
      <c r="E2186" t="s">
        <v>80</v>
      </c>
      <c r="F2186" s="15">
        <v>33065</v>
      </c>
      <c r="G2186" t="str">
        <f>_xlfn.XLOOKUP(tbl_GL[[#This Row],[Account_key]],tbl_COA[Account_key],tbl_COA[Class],"Not Found")</f>
        <v>Assets</v>
      </c>
      <c r="H2186" t="str">
        <f>_xlfn.XLOOKUP(tbl_GL[[#This Row],[Account_key]],tbl_COA[Account_key],tbl_COA[SubClass],"Not Found")</f>
        <v>Assets</v>
      </c>
      <c r="I2186" t="str">
        <f>_xlfn.XLOOKUP(tbl_GL[[#This Row],[Account_key]],tbl_COA[Account_key],tbl_COA[SubClass2],"Not Found")</f>
        <v>Current Assets</v>
      </c>
      <c r="J2186" t="str">
        <f>_xlfn.XLOOKUP(tbl_GL[[#This Row],[Account_key]],tbl_COA[Account_key],tbl_COA[SubAccount],,0)</f>
        <v>Cash at Bank</v>
      </c>
      <c r="K2186">
        <f>YEAR(tbl_GL[[#This Row],[Date]])</f>
        <v>2019</v>
      </c>
    </row>
    <row r="2187" spans="1:11" x14ac:dyDescent="0.35">
      <c r="A2187">
        <v>1105.0999999999999</v>
      </c>
      <c r="B2187" s="24">
        <v>43722</v>
      </c>
      <c r="C2187">
        <v>1</v>
      </c>
      <c r="D2187">
        <v>220</v>
      </c>
      <c r="E2187" t="s">
        <v>81</v>
      </c>
      <c r="F2187" s="15">
        <v>-5064</v>
      </c>
      <c r="G2187" t="str">
        <f>_xlfn.XLOOKUP(tbl_GL[[#This Row],[Account_key]],tbl_COA[Account_key],tbl_COA[Class],"Not Found")</f>
        <v>Trading account</v>
      </c>
      <c r="H2187" t="str">
        <f>_xlfn.XLOOKUP(tbl_GL[[#This Row],[Account_key]],tbl_COA[Account_key],tbl_COA[SubClass],"Not Found")</f>
        <v>Sales</v>
      </c>
      <c r="I2187" t="str">
        <f>_xlfn.XLOOKUP(tbl_GL[[#This Row],[Account_key]],tbl_COA[Account_key],tbl_COA[SubClass2],"Not Found")</f>
        <v>Sales</v>
      </c>
      <c r="J2187" t="str">
        <f>_xlfn.XLOOKUP(tbl_GL[[#This Row],[Account_key]],tbl_COA[Account_key],tbl_COA[SubAccount],,0)</f>
        <v>Sales Return</v>
      </c>
      <c r="K2187">
        <f>YEAR(tbl_GL[[#This Row],[Date]])</f>
        <v>2019</v>
      </c>
    </row>
    <row r="2188" spans="1:11" x14ac:dyDescent="0.35">
      <c r="A2188">
        <v>1105.2</v>
      </c>
      <c r="B2188" s="24">
        <v>43722</v>
      </c>
      <c r="C2188">
        <v>1</v>
      </c>
      <c r="D2188">
        <v>20</v>
      </c>
      <c r="E2188" t="s">
        <v>81</v>
      </c>
      <c r="F2188" s="14">
        <v>-5064</v>
      </c>
      <c r="G2188" t="str">
        <f>_xlfn.XLOOKUP(tbl_GL[[#This Row],[Account_key]],tbl_COA[Account_key],tbl_COA[Class],"Not Found")</f>
        <v>Assets</v>
      </c>
      <c r="H2188" t="str">
        <f>_xlfn.XLOOKUP(tbl_GL[[#This Row],[Account_key]],tbl_COA[Account_key],tbl_COA[SubClass],"Not Found")</f>
        <v>Assets</v>
      </c>
      <c r="I2188" t="str">
        <f>_xlfn.XLOOKUP(tbl_GL[[#This Row],[Account_key]],tbl_COA[Account_key],tbl_COA[SubClass2],"Not Found")</f>
        <v>Current Assets</v>
      </c>
      <c r="J2188" t="str">
        <f>_xlfn.XLOOKUP(tbl_GL[[#This Row],[Account_key]],tbl_COA[Account_key],tbl_COA[SubAccount],,0)</f>
        <v>Cash in hand</v>
      </c>
      <c r="K2188">
        <f>YEAR(tbl_GL[[#This Row],[Date]])</f>
        <v>2019</v>
      </c>
    </row>
    <row r="2189" spans="1:11" x14ac:dyDescent="0.35">
      <c r="A2189">
        <v>1106.0999999999999</v>
      </c>
      <c r="B2189" s="24">
        <v>43722</v>
      </c>
      <c r="C2189">
        <v>1</v>
      </c>
      <c r="D2189">
        <v>10</v>
      </c>
      <c r="E2189" t="s">
        <v>84</v>
      </c>
      <c r="F2189" s="15">
        <v>-63000</v>
      </c>
      <c r="G2189" t="str">
        <f>_xlfn.XLOOKUP(tbl_GL[[#This Row],[Account_key]],tbl_COA[Account_key],tbl_COA[Class],"Not Found")</f>
        <v>Assets</v>
      </c>
      <c r="H2189" t="str">
        <f>_xlfn.XLOOKUP(tbl_GL[[#This Row],[Account_key]],tbl_COA[Account_key],tbl_COA[SubClass],"Not Found")</f>
        <v>Assets</v>
      </c>
      <c r="I2189" t="str">
        <f>_xlfn.XLOOKUP(tbl_GL[[#This Row],[Account_key]],tbl_COA[Account_key],tbl_COA[SubClass2],"Not Found")</f>
        <v>Current Assets</v>
      </c>
      <c r="J2189" t="str">
        <f>_xlfn.XLOOKUP(tbl_GL[[#This Row],[Account_key]],tbl_COA[Account_key],tbl_COA[SubAccount],,0)</f>
        <v>Cash at Bank</v>
      </c>
      <c r="K2189">
        <f>YEAR(tbl_GL[[#This Row],[Date]])</f>
        <v>2019</v>
      </c>
    </row>
    <row r="2190" spans="1:11" x14ac:dyDescent="0.35">
      <c r="A2190">
        <v>1106.2</v>
      </c>
      <c r="B2190" s="24">
        <v>43722</v>
      </c>
      <c r="C2190">
        <v>1</v>
      </c>
      <c r="D2190">
        <v>110</v>
      </c>
      <c r="E2190" t="s">
        <v>84</v>
      </c>
      <c r="F2190" s="15">
        <v>-63000</v>
      </c>
      <c r="G2190" t="str">
        <f>_xlfn.XLOOKUP(tbl_GL[[#This Row],[Account_key]],tbl_COA[Account_key],tbl_COA[Class],"Not Found")</f>
        <v>Liabilities and Owners Equity</v>
      </c>
      <c r="H2190" t="str">
        <f>_xlfn.XLOOKUP(tbl_GL[[#This Row],[Account_key]],tbl_COA[Account_key],tbl_COA[SubClass],"Not Found")</f>
        <v>Liabilities</v>
      </c>
      <c r="I2190" t="str">
        <f>_xlfn.XLOOKUP(tbl_GL[[#This Row],[Account_key]],tbl_COA[Account_key],tbl_COA[SubClass2],"Not Found")</f>
        <v>Current Liabilities</v>
      </c>
      <c r="J2190" t="str">
        <f>_xlfn.XLOOKUP(tbl_GL[[#This Row],[Account_key]],tbl_COA[Account_key],tbl_COA[SubAccount],,0)</f>
        <v>Trade Payables</v>
      </c>
      <c r="K2190">
        <f>YEAR(tbl_GL[[#This Row],[Date]])</f>
        <v>2019</v>
      </c>
    </row>
    <row r="2191" spans="1:11" x14ac:dyDescent="0.35">
      <c r="A2191">
        <v>1107.0999999999999</v>
      </c>
      <c r="B2191" s="24">
        <v>43723</v>
      </c>
      <c r="C2191">
        <v>1</v>
      </c>
      <c r="D2191">
        <v>260</v>
      </c>
      <c r="E2191" t="s">
        <v>99</v>
      </c>
      <c r="F2191" s="15">
        <v>-244</v>
      </c>
      <c r="G2191" t="str">
        <f>_xlfn.XLOOKUP(tbl_GL[[#This Row],[Account_key]],tbl_COA[Account_key],tbl_COA[Class],"Not Found")</f>
        <v>Operating account</v>
      </c>
      <c r="H2191" t="str">
        <f>_xlfn.XLOOKUP(tbl_GL[[#This Row],[Account_key]],tbl_COA[Account_key],tbl_COA[SubClass],"Not Found")</f>
        <v>Operating Expenses</v>
      </c>
      <c r="I2191" t="str">
        <f>_xlfn.XLOOKUP(tbl_GL[[#This Row],[Account_key]],tbl_COA[Account_key],tbl_COA[SubClass2],"Not Found")</f>
        <v>Marketing</v>
      </c>
      <c r="J2191" t="str">
        <f>_xlfn.XLOOKUP(tbl_GL[[#This Row],[Account_key]],tbl_COA[Account_key],tbl_COA[SubAccount],,0)</f>
        <v>Commissions</v>
      </c>
      <c r="K2191">
        <f>YEAR(tbl_GL[[#This Row],[Date]])</f>
        <v>2019</v>
      </c>
    </row>
    <row r="2192" spans="1:11" x14ac:dyDescent="0.35">
      <c r="A2192">
        <v>1107.2</v>
      </c>
      <c r="B2192" s="24">
        <v>43723</v>
      </c>
      <c r="C2192">
        <v>1</v>
      </c>
      <c r="D2192">
        <v>20</v>
      </c>
      <c r="E2192" t="s">
        <v>99</v>
      </c>
      <c r="F2192" s="15">
        <v>-244</v>
      </c>
      <c r="G2192" t="str">
        <f>_xlfn.XLOOKUP(tbl_GL[[#This Row],[Account_key]],tbl_COA[Account_key],tbl_COA[Class],"Not Found")</f>
        <v>Assets</v>
      </c>
      <c r="H2192" t="str">
        <f>_xlfn.XLOOKUP(tbl_GL[[#This Row],[Account_key]],tbl_COA[Account_key],tbl_COA[SubClass],"Not Found")</f>
        <v>Assets</v>
      </c>
      <c r="I2192" t="str">
        <f>_xlfn.XLOOKUP(tbl_GL[[#This Row],[Account_key]],tbl_COA[Account_key],tbl_COA[SubClass2],"Not Found")</f>
        <v>Current Assets</v>
      </c>
      <c r="J2192" t="str">
        <f>_xlfn.XLOOKUP(tbl_GL[[#This Row],[Account_key]],tbl_COA[Account_key],tbl_COA[SubAccount],,0)</f>
        <v>Cash in hand</v>
      </c>
      <c r="K2192">
        <f>YEAR(tbl_GL[[#This Row],[Date]])</f>
        <v>2019</v>
      </c>
    </row>
    <row r="2193" spans="1:11" x14ac:dyDescent="0.35">
      <c r="A2193">
        <v>1108.0999999999999</v>
      </c>
      <c r="B2193" s="24">
        <v>43723</v>
      </c>
      <c r="C2193">
        <v>1</v>
      </c>
      <c r="D2193">
        <v>10</v>
      </c>
      <c r="E2193" t="s">
        <v>112</v>
      </c>
      <c r="F2193" s="14">
        <v>-600</v>
      </c>
      <c r="G2193" t="str">
        <f>_xlfn.XLOOKUP(tbl_GL[[#This Row],[Account_key]],tbl_COA[Account_key],tbl_COA[Class],"Not Found")</f>
        <v>Assets</v>
      </c>
      <c r="H2193" t="str">
        <f>_xlfn.XLOOKUP(tbl_GL[[#This Row],[Account_key]],tbl_COA[Account_key],tbl_COA[SubClass],"Not Found")</f>
        <v>Assets</v>
      </c>
      <c r="I2193" t="str">
        <f>_xlfn.XLOOKUP(tbl_GL[[#This Row],[Account_key]],tbl_COA[Account_key],tbl_COA[SubClass2],"Not Found")</f>
        <v>Current Assets</v>
      </c>
      <c r="J2193" t="str">
        <f>_xlfn.XLOOKUP(tbl_GL[[#This Row],[Account_key]],tbl_COA[Account_key],tbl_COA[SubAccount],,0)</f>
        <v>Cash at Bank</v>
      </c>
      <c r="K2193">
        <f>YEAR(tbl_GL[[#This Row],[Date]])</f>
        <v>2019</v>
      </c>
    </row>
    <row r="2194" spans="1:11" x14ac:dyDescent="0.35">
      <c r="A2194">
        <v>1108.2</v>
      </c>
      <c r="B2194" s="24">
        <v>43723</v>
      </c>
      <c r="C2194">
        <v>1</v>
      </c>
      <c r="D2194">
        <v>121</v>
      </c>
      <c r="E2194" t="s">
        <v>112</v>
      </c>
      <c r="F2194" s="14">
        <v>-600</v>
      </c>
      <c r="G2194" t="str">
        <f>_xlfn.XLOOKUP(tbl_GL[[#This Row],[Account_key]],tbl_COA[Account_key],tbl_COA[Class],"Not Found")</f>
        <v>Liabilities and Owners Equity</v>
      </c>
      <c r="H2194" t="str">
        <f>_xlfn.XLOOKUP(tbl_GL[[#This Row],[Account_key]],tbl_COA[Account_key],tbl_COA[SubClass],"Not Found")</f>
        <v>Liabilities</v>
      </c>
      <c r="I2194" t="str">
        <f>_xlfn.XLOOKUP(tbl_GL[[#This Row],[Account_key]],tbl_COA[Account_key],tbl_COA[SubClass2],"Not Found")</f>
        <v>Current Liabilities</v>
      </c>
      <c r="J2194" t="str">
        <f>_xlfn.XLOOKUP(tbl_GL[[#This Row],[Account_key]],tbl_COA[Account_key],tbl_COA[SubAccount],,0)</f>
        <v>Interest Payable</v>
      </c>
      <c r="K2194">
        <f>YEAR(tbl_GL[[#This Row],[Date]])</f>
        <v>2019</v>
      </c>
    </row>
    <row r="2195" spans="1:11" x14ac:dyDescent="0.35">
      <c r="A2195">
        <v>1109.0999999999999</v>
      </c>
      <c r="B2195" s="24">
        <v>43723</v>
      </c>
      <c r="C2195">
        <v>1</v>
      </c>
      <c r="D2195">
        <v>330</v>
      </c>
      <c r="E2195" t="s">
        <v>97</v>
      </c>
      <c r="F2195" s="15">
        <v>-3946</v>
      </c>
      <c r="G2195" t="str">
        <f>_xlfn.XLOOKUP(tbl_GL[[#This Row],[Account_key]],tbl_COA[Account_key],tbl_COA[Class],"Not Found")</f>
        <v>Operating account</v>
      </c>
      <c r="H2195" t="str">
        <f>_xlfn.XLOOKUP(tbl_GL[[#This Row],[Account_key]],tbl_COA[Account_key],tbl_COA[SubClass],"Not Found")</f>
        <v>Operating Expenses</v>
      </c>
      <c r="I2195" t="str">
        <f>_xlfn.XLOOKUP(tbl_GL[[#This Row],[Account_key]],tbl_COA[Account_key],tbl_COA[SubClass2],"Not Found")</f>
        <v>Administration</v>
      </c>
      <c r="J2195" t="str">
        <f>_xlfn.XLOOKUP(tbl_GL[[#This Row],[Account_key]],tbl_COA[Account_key],tbl_COA[SubAccount],,0)</f>
        <v>Telephone</v>
      </c>
      <c r="K2195">
        <f>YEAR(tbl_GL[[#This Row],[Date]])</f>
        <v>2019</v>
      </c>
    </row>
    <row r="2196" spans="1:11" x14ac:dyDescent="0.35">
      <c r="A2196">
        <v>1109.2</v>
      </c>
      <c r="B2196" s="24">
        <v>43723</v>
      </c>
      <c r="C2196">
        <v>1</v>
      </c>
      <c r="D2196">
        <v>120</v>
      </c>
      <c r="E2196" t="s">
        <v>97</v>
      </c>
      <c r="F2196" s="15">
        <v>3946</v>
      </c>
      <c r="G2196" t="str">
        <f>_xlfn.XLOOKUP(tbl_GL[[#This Row],[Account_key]],tbl_COA[Account_key],tbl_COA[Class],"Not Found")</f>
        <v>Liabilities and Owners Equity</v>
      </c>
      <c r="H2196" t="str">
        <f>_xlfn.XLOOKUP(tbl_GL[[#This Row],[Account_key]],tbl_COA[Account_key],tbl_COA[SubClass],"Not Found")</f>
        <v>Liabilities</v>
      </c>
      <c r="I2196" t="str">
        <f>_xlfn.XLOOKUP(tbl_GL[[#This Row],[Account_key]],tbl_COA[Account_key],tbl_COA[SubClass2],"Not Found")</f>
        <v>Current Liabilities</v>
      </c>
      <c r="J2196" t="str">
        <f>_xlfn.XLOOKUP(tbl_GL[[#This Row],[Account_key]],tbl_COA[Account_key],tbl_COA[SubAccount],,0)</f>
        <v>Accrued Expenses</v>
      </c>
      <c r="K2196">
        <f>YEAR(tbl_GL[[#This Row],[Date]])</f>
        <v>2019</v>
      </c>
    </row>
    <row r="2197" spans="1:11" x14ac:dyDescent="0.35">
      <c r="A2197">
        <v>1110.0999999999999</v>
      </c>
      <c r="B2197" s="24">
        <v>43723</v>
      </c>
      <c r="C2197">
        <v>1</v>
      </c>
      <c r="D2197">
        <v>30</v>
      </c>
      <c r="E2197" t="s">
        <v>80</v>
      </c>
      <c r="F2197" s="15">
        <v>-34027</v>
      </c>
      <c r="G2197" t="str">
        <f>_xlfn.XLOOKUP(tbl_GL[[#This Row],[Account_key]],tbl_COA[Account_key],tbl_COA[Class],"Not Found")</f>
        <v>Assets</v>
      </c>
      <c r="H2197" t="str">
        <f>_xlfn.XLOOKUP(tbl_GL[[#This Row],[Account_key]],tbl_COA[Account_key],tbl_COA[SubClass],"Not Found")</f>
        <v>Assets</v>
      </c>
      <c r="I2197" t="str">
        <f>_xlfn.XLOOKUP(tbl_GL[[#This Row],[Account_key]],tbl_COA[Account_key],tbl_COA[SubClass2],"Not Found")</f>
        <v>Current Assets</v>
      </c>
      <c r="J2197" t="str">
        <f>_xlfn.XLOOKUP(tbl_GL[[#This Row],[Account_key]],tbl_COA[Account_key],tbl_COA[SubAccount],,0)</f>
        <v>Trade Receivables</v>
      </c>
      <c r="K2197">
        <f>YEAR(tbl_GL[[#This Row],[Date]])</f>
        <v>2019</v>
      </c>
    </row>
    <row r="2198" spans="1:11" x14ac:dyDescent="0.35">
      <c r="A2198">
        <v>1110.2</v>
      </c>
      <c r="B2198" s="24">
        <v>43723</v>
      </c>
      <c r="C2198">
        <v>1</v>
      </c>
      <c r="D2198">
        <v>10</v>
      </c>
      <c r="E2198" t="s">
        <v>80</v>
      </c>
      <c r="F2198" s="15">
        <v>34027</v>
      </c>
      <c r="G2198" t="str">
        <f>_xlfn.XLOOKUP(tbl_GL[[#This Row],[Account_key]],tbl_COA[Account_key],tbl_COA[Class],"Not Found")</f>
        <v>Assets</v>
      </c>
      <c r="H2198" t="str">
        <f>_xlfn.XLOOKUP(tbl_GL[[#This Row],[Account_key]],tbl_COA[Account_key],tbl_COA[SubClass],"Not Found")</f>
        <v>Assets</v>
      </c>
      <c r="I2198" t="str">
        <f>_xlfn.XLOOKUP(tbl_GL[[#This Row],[Account_key]],tbl_COA[Account_key],tbl_COA[SubClass2],"Not Found")</f>
        <v>Current Assets</v>
      </c>
      <c r="J2198" t="str">
        <f>_xlfn.XLOOKUP(tbl_GL[[#This Row],[Account_key]],tbl_COA[Account_key],tbl_COA[SubAccount],,0)</f>
        <v>Cash at Bank</v>
      </c>
      <c r="K2198">
        <f>YEAR(tbl_GL[[#This Row],[Date]])</f>
        <v>2019</v>
      </c>
    </row>
    <row r="2199" spans="1:11" x14ac:dyDescent="0.35">
      <c r="A2199">
        <v>1111.0999999999999</v>
      </c>
      <c r="B2199" s="24">
        <v>43724</v>
      </c>
      <c r="C2199">
        <v>1</v>
      </c>
      <c r="D2199">
        <v>10</v>
      </c>
      <c r="E2199" t="s">
        <v>98</v>
      </c>
      <c r="F2199" s="15">
        <v>-3824</v>
      </c>
      <c r="G2199" t="str">
        <f>_xlfn.XLOOKUP(tbl_GL[[#This Row],[Account_key]],tbl_COA[Account_key],tbl_COA[Class],"Not Found")</f>
        <v>Assets</v>
      </c>
      <c r="H2199" t="str">
        <f>_xlfn.XLOOKUP(tbl_GL[[#This Row],[Account_key]],tbl_COA[Account_key],tbl_COA[SubClass],"Not Found")</f>
        <v>Assets</v>
      </c>
      <c r="I2199" t="str">
        <f>_xlfn.XLOOKUP(tbl_GL[[#This Row],[Account_key]],tbl_COA[Account_key],tbl_COA[SubClass2],"Not Found")</f>
        <v>Current Assets</v>
      </c>
      <c r="J2199" t="str">
        <f>_xlfn.XLOOKUP(tbl_GL[[#This Row],[Account_key]],tbl_COA[Account_key],tbl_COA[SubAccount],,0)</f>
        <v>Cash at Bank</v>
      </c>
      <c r="K2199">
        <f>YEAR(tbl_GL[[#This Row],[Date]])</f>
        <v>2019</v>
      </c>
    </row>
    <row r="2200" spans="1:11" x14ac:dyDescent="0.35">
      <c r="A2200">
        <v>1111.2</v>
      </c>
      <c r="B2200" s="24">
        <v>43724</v>
      </c>
      <c r="C2200">
        <v>1</v>
      </c>
      <c r="D2200">
        <v>120</v>
      </c>
      <c r="E2200" t="s">
        <v>98</v>
      </c>
      <c r="F2200" s="15">
        <v>-3824</v>
      </c>
      <c r="G2200" t="str">
        <f>_xlfn.XLOOKUP(tbl_GL[[#This Row],[Account_key]],tbl_COA[Account_key],tbl_COA[Class],"Not Found")</f>
        <v>Liabilities and Owners Equity</v>
      </c>
      <c r="H2200" t="str">
        <f>_xlfn.XLOOKUP(tbl_GL[[#This Row],[Account_key]],tbl_COA[Account_key],tbl_COA[SubClass],"Not Found")</f>
        <v>Liabilities</v>
      </c>
      <c r="I2200" t="str">
        <f>_xlfn.XLOOKUP(tbl_GL[[#This Row],[Account_key]],tbl_COA[Account_key],tbl_COA[SubClass2],"Not Found")</f>
        <v>Current Liabilities</v>
      </c>
      <c r="J2200" t="str">
        <f>_xlfn.XLOOKUP(tbl_GL[[#This Row],[Account_key]],tbl_COA[Account_key],tbl_COA[SubAccount],,0)</f>
        <v>Accrued Expenses</v>
      </c>
      <c r="K2200">
        <f>YEAR(tbl_GL[[#This Row],[Date]])</f>
        <v>2019</v>
      </c>
    </row>
    <row r="2201" spans="1:11" x14ac:dyDescent="0.35">
      <c r="A2201">
        <v>1112.0999999999999</v>
      </c>
      <c r="B2201" s="24">
        <v>43727</v>
      </c>
      <c r="C2201">
        <v>1</v>
      </c>
      <c r="D2201">
        <v>260</v>
      </c>
      <c r="E2201" t="s">
        <v>97</v>
      </c>
      <c r="F2201" s="15">
        <v>-5324</v>
      </c>
      <c r="G2201" t="str">
        <f>_xlfn.XLOOKUP(tbl_GL[[#This Row],[Account_key]],tbl_COA[Account_key],tbl_COA[Class],"Not Found")</f>
        <v>Operating account</v>
      </c>
      <c r="H2201" t="str">
        <f>_xlfn.XLOOKUP(tbl_GL[[#This Row],[Account_key]],tbl_COA[Account_key],tbl_COA[SubClass],"Not Found")</f>
        <v>Operating Expenses</v>
      </c>
      <c r="I2201" t="str">
        <f>_xlfn.XLOOKUP(tbl_GL[[#This Row],[Account_key]],tbl_COA[Account_key],tbl_COA[SubClass2],"Not Found")</f>
        <v>Marketing</v>
      </c>
      <c r="J2201" t="str">
        <f>_xlfn.XLOOKUP(tbl_GL[[#This Row],[Account_key]],tbl_COA[Account_key],tbl_COA[SubAccount],,0)</f>
        <v>Commissions</v>
      </c>
      <c r="K2201">
        <f>YEAR(tbl_GL[[#This Row],[Date]])</f>
        <v>2019</v>
      </c>
    </row>
    <row r="2202" spans="1:11" x14ac:dyDescent="0.35">
      <c r="A2202">
        <v>1112.2</v>
      </c>
      <c r="B2202" s="24">
        <v>43727</v>
      </c>
      <c r="C2202">
        <v>1</v>
      </c>
      <c r="D2202">
        <v>120</v>
      </c>
      <c r="E2202" t="s">
        <v>97</v>
      </c>
      <c r="F2202" s="15">
        <v>5324</v>
      </c>
      <c r="G2202" t="str">
        <f>_xlfn.XLOOKUP(tbl_GL[[#This Row],[Account_key]],tbl_COA[Account_key],tbl_COA[Class],"Not Found")</f>
        <v>Liabilities and Owners Equity</v>
      </c>
      <c r="H2202" t="str">
        <f>_xlfn.XLOOKUP(tbl_GL[[#This Row],[Account_key]],tbl_COA[Account_key],tbl_COA[SubClass],"Not Found")</f>
        <v>Liabilities</v>
      </c>
      <c r="I2202" t="str">
        <f>_xlfn.XLOOKUP(tbl_GL[[#This Row],[Account_key]],tbl_COA[Account_key],tbl_COA[SubClass2],"Not Found")</f>
        <v>Current Liabilities</v>
      </c>
      <c r="J2202" t="str">
        <f>_xlfn.XLOOKUP(tbl_GL[[#This Row],[Account_key]],tbl_COA[Account_key],tbl_COA[SubAccount],,0)</f>
        <v>Accrued Expenses</v>
      </c>
      <c r="K2202">
        <f>YEAR(tbl_GL[[#This Row],[Date]])</f>
        <v>2019</v>
      </c>
    </row>
    <row r="2203" spans="1:11" x14ac:dyDescent="0.35">
      <c r="A2203">
        <v>1113.0999999999999</v>
      </c>
      <c r="B2203" s="24">
        <v>43728</v>
      </c>
      <c r="C2203">
        <v>1</v>
      </c>
      <c r="D2203">
        <v>230</v>
      </c>
      <c r="E2203" t="s">
        <v>4</v>
      </c>
      <c r="F2203" s="14">
        <v>-727</v>
      </c>
      <c r="G2203" t="str">
        <f>_xlfn.XLOOKUP(tbl_GL[[#This Row],[Account_key]],tbl_COA[Account_key],tbl_COA[Class],"Not Found")</f>
        <v>Trading account</v>
      </c>
      <c r="H2203" t="str">
        <f>_xlfn.XLOOKUP(tbl_GL[[#This Row],[Account_key]],tbl_COA[Account_key],tbl_COA[SubClass],"Not Found")</f>
        <v>Cost of Sales</v>
      </c>
      <c r="I2203" t="str">
        <f>_xlfn.XLOOKUP(tbl_GL[[#This Row],[Account_key]],tbl_COA[Account_key],tbl_COA[SubClass2],"Not Found")</f>
        <v>Cost of Sales</v>
      </c>
      <c r="J2203" t="str">
        <f>_xlfn.XLOOKUP(tbl_GL[[#This Row],[Account_key]],tbl_COA[Account_key],tbl_COA[SubAccount],,0)</f>
        <v>Cost of Sales</v>
      </c>
      <c r="K2203">
        <f>YEAR(tbl_GL[[#This Row],[Date]])</f>
        <v>2019</v>
      </c>
    </row>
    <row r="2204" spans="1:11" x14ac:dyDescent="0.35">
      <c r="A2204">
        <v>1113.2</v>
      </c>
      <c r="B2204" s="24">
        <v>43728</v>
      </c>
      <c r="C2204">
        <v>1</v>
      </c>
      <c r="D2204">
        <v>60</v>
      </c>
      <c r="E2204" t="s">
        <v>4</v>
      </c>
      <c r="F2204" s="15">
        <v>-727</v>
      </c>
      <c r="G2204" t="str">
        <f>_xlfn.XLOOKUP(tbl_GL[[#This Row],[Account_key]],tbl_COA[Account_key],tbl_COA[Class],"Not Found")</f>
        <v>Assets</v>
      </c>
      <c r="H2204" t="str">
        <f>_xlfn.XLOOKUP(tbl_GL[[#This Row],[Account_key]],tbl_COA[Account_key],tbl_COA[SubClass],"Not Found")</f>
        <v>Assets</v>
      </c>
      <c r="I2204" t="str">
        <f>_xlfn.XLOOKUP(tbl_GL[[#This Row],[Account_key]],tbl_COA[Account_key],tbl_COA[SubClass2],"Not Found")</f>
        <v>Current Assets</v>
      </c>
      <c r="J2204" t="str">
        <f>_xlfn.XLOOKUP(tbl_GL[[#This Row],[Account_key]],tbl_COA[Account_key],tbl_COA[SubAccount],,0)</f>
        <v>Inventory</v>
      </c>
      <c r="K2204">
        <f>YEAR(tbl_GL[[#This Row],[Date]])</f>
        <v>2019</v>
      </c>
    </row>
    <row r="2205" spans="1:11" x14ac:dyDescent="0.35">
      <c r="A2205">
        <v>1114.0999999999999</v>
      </c>
      <c r="B2205" s="24">
        <v>43728</v>
      </c>
      <c r="C2205">
        <v>1</v>
      </c>
      <c r="D2205">
        <v>230</v>
      </c>
      <c r="E2205" t="s">
        <v>4</v>
      </c>
      <c r="F2205" s="14">
        <v>-2339</v>
      </c>
      <c r="G2205" t="str">
        <f>_xlfn.XLOOKUP(tbl_GL[[#This Row],[Account_key]],tbl_COA[Account_key],tbl_COA[Class],"Not Found")</f>
        <v>Trading account</v>
      </c>
      <c r="H2205" t="str">
        <f>_xlfn.XLOOKUP(tbl_GL[[#This Row],[Account_key]],tbl_COA[Account_key],tbl_COA[SubClass],"Not Found")</f>
        <v>Cost of Sales</v>
      </c>
      <c r="I2205" t="str">
        <f>_xlfn.XLOOKUP(tbl_GL[[#This Row],[Account_key]],tbl_COA[Account_key],tbl_COA[SubClass2],"Not Found")</f>
        <v>Cost of Sales</v>
      </c>
      <c r="J2205" t="str">
        <f>_xlfn.XLOOKUP(tbl_GL[[#This Row],[Account_key]],tbl_COA[Account_key],tbl_COA[SubAccount],,0)</f>
        <v>Cost of Sales</v>
      </c>
      <c r="K2205">
        <f>YEAR(tbl_GL[[#This Row],[Date]])</f>
        <v>2019</v>
      </c>
    </row>
    <row r="2206" spans="1:11" x14ac:dyDescent="0.35">
      <c r="A2206">
        <v>1114.2</v>
      </c>
      <c r="B2206" s="24">
        <v>43728</v>
      </c>
      <c r="C2206">
        <v>1</v>
      </c>
      <c r="D2206">
        <v>60</v>
      </c>
      <c r="E2206" t="s">
        <v>4</v>
      </c>
      <c r="F2206" s="15">
        <v>-2339</v>
      </c>
      <c r="G2206" t="str">
        <f>_xlfn.XLOOKUP(tbl_GL[[#This Row],[Account_key]],tbl_COA[Account_key],tbl_COA[Class],"Not Found")</f>
        <v>Assets</v>
      </c>
      <c r="H2206" t="str">
        <f>_xlfn.XLOOKUP(tbl_GL[[#This Row],[Account_key]],tbl_COA[Account_key],tbl_COA[SubClass],"Not Found")</f>
        <v>Assets</v>
      </c>
      <c r="I2206" t="str">
        <f>_xlfn.XLOOKUP(tbl_GL[[#This Row],[Account_key]],tbl_COA[Account_key],tbl_COA[SubClass2],"Not Found")</f>
        <v>Current Assets</v>
      </c>
      <c r="J2206" t="str">
        <f>_xlfn.XLOOKUP(tbl_GL[[#This Row],[Account_key]],tbl_COA[Account_key],tbl_COA[SubAccount],,0)</f>
        <v>Inventory</v>
      </c>
      <c r="K2206">
        <f>YEAR(tbl_GL[[#This Row],[Date]])</f>
        <v>2019</v>
      </c>
    </row>
    <row r="2207" spans="1:11" x14ac:dyDescent="0.35">
      <c r="A2207">
        <v>1115.0999999999999</v>
      </c>
      <c r="B2207" s="24">
        <v>43728</v>
      </c>
      <c r="C2207">
        <v>1</v>
      </c>
      <c r="D2207">
        <v>210</v>
      </c>
      <c r="E2207" t="s">
        <v>8</v>
      </c>
      <c r="F2207" s="15">
        <v>2655</v>
      </c>
      <c r="G2207" t="str">
        <f>_xlfn.XLOOKUP(tbl_GL[[#This Row],[Account_key]],tbl_COA[Account_key],tbl_COA[Class],"Not Found")</f>
        <v>Trading account</v>
      </c>
      <c r="H2207" t="str">
        <f>_xlfn.XLOOKUP(tbl_GL[[#This Row],[Account_key]],tbl_COA[Account_key],tbl_COA[SubClass],"Not Found")</f>
        <v>Sales</v>
      </c>
      <c r="I2207" t="str">
        <f>_xlfn.XLOOKUP(tbl_GL[[#This Row],[Account_key]],tbl_COA[Account_key],tbl_COA[SubClass2],"Not Found")</f>
        <v>Sales</v>
      </c>
      <c r="J2207" t="str">
        <f>_xlfn.XLOOKUP(tbl_GL[[#This Row],[Account_key]],tbl_COA[Account_key],tbl_COA[SubAccount],,0)</f>
        <v>Sales</v>
      </c>
      <c r="K2207">
        <f>YEAR(tbl_GL[[#This Row],[Date]])</f>
        <v>2019</v>
      </c>
    </row>
    <row r="2208" spans="1:11" x14ac:dyDescent="0.35">
      <c r="A2208">
        <v>1115.2</v>
      </c>
      <c r="B2208" s="24">
        <v>43728</v>
      </c>
      <c r="C2208">
        <v>1</v>
      </c>
      <c r="D2208">
        <v>30</v>
      </c>
      <c r="E2208" t="s">
        <v>8</v>
      </c>
      <c r="F2208" s="15">
        <v>2655</v>
      </c>
      <c r="G2208" t="str">
        <f>_xlfn.XLOOKUP(tbl_GL[[#This Row],[Account_key]],tbl_COA[Account_key],tbl_COA[Class],"Not Found")</f>
        <v>Assets</v>
      </c>
      <c r="H2208" t="str">
        <f>_xlfn.XLOOKUP(tbl_GL[[#This Row],[Account_key]],tbl_COA[Account_key],tbl_COA[SubClass],"Not Found")</f>
        <v>Assets</v>
      </c>
      <c r="I2208" t="str">
        <f>_xlfn.XLOOKUP(tbl_GL[[#This Row],[Account_key]],tbl_COA[Account_key],tbl_COA[SubClass2],"Not Found")</f>
        <v>Current Assets</v>
      </c>
      <c r="J2208" t="str">
        <f>_xlfn.XLOOKUP(tbl_GL[[#This Row],[Account_key]],tbl_COA[Account_key],tbl_COA[SubAccount],,0)</f>
        <v>Trade Receivables</v>
      </c>
      <c r="K2208">
        <f>YEAR(tbl_GL[[#This Row],[Date]])</f>
        <v>2019</v>
      </c>
    </row>
    <row r="2209" spans="1:11" x14ac:dyDescent="0.35">
      <c r="A2209">
        <v>1116.0999999999999</v>
      </c>
      <c r="B2209" s="24">
        <v>43728</v>
      </c>
      <c r="C2209">
        <v>1</v>
      </c>
      <c r="D2209">
        <v>210</v>
      </c>
      <c r="E2209" t="s">
        <v>7</v>
      </c>
      <c r="F2209" s="15">
        <v>8046</v>
      </c>
      <c r="G2209" t="str">
        <f>_xlfn.XLOOKUP(tbl_GL[[#This Row],[Account_key]],tbl_COA[Account_key],tbl_COA[Class],"Not Found")</f>
        <v>Trading account</v>
      </c>
      <c r="H2209" t="str">
        <f>_xlfn.XLOOKUP(tbl_GL[[#This Row],[Account_key]],tbl_COA[Account_key],tbl_COA[SubClass],"Not Found")</f>
        <v>Sales</v>
      </c>
      <c r="I2209" t="str">
        <f>_xlfn.XLOOKUP(tbl_GL[[#This Row],[Account_key]],tbl_COA[Account_key],tbl_COA[SubClass2],"Not Found")</f>
        <v>Sales</v>
      </c>
      <c r="J2209" t="str">
        <f>_xlfn.XLOOKUP(tbl_GL[[#This Row],[Account_key]],tbl_COA[Account_key],tbl_COA[SubAccount],,0)</f>
        <v>Sales</v>
      </c>
      <c r="K2209">
        <f>YEAR(tbl_GL[[#This Row],[Date]])</f>
        <v>2019</v>
      </c>
    </row>
    <row r="2210" spans="1:11" x14ac:dyDescent="0.35">
      <c r="A2210">
        <v>1116.2</v>
      </c>
      <c r="B2210" s="24">
        <v>43728</v>
      </c>
      <c r="C2210">
        <v>1</v>
      </c>
      <c r="D2210">
        <v>10</v>
      </c>
      <c r="E2210" t="s">
        <v>7</v>
      </c>
      <c r="F2210" s="15">
        <v>8046</v>
      </c>
      <c r="G2210" t="str">
        <f>_xlfn.XLOOKUP(tbl_GL[[#This Row],[Account_key]],tbl_COA[Account_key],tbl_COA[Class],"Not Found")</f>
        <v>Assets</v>
      </c>
      <c r="H2210" t="str">
        <f>_xlfn.XLOOKUP(tbl_GL[[#This Row],[Account_key]],tbl_COA[Account_key],tbl_COA[SubClass],"Not Found")</f>
        <v>Assets</v>
      </c>
      <c r="I2210" t="str">
        <f>_xlfn.XLOOKUP(tbl_GL[[#This Row],[Account_key]],tbl_COA[Account_key],tbl_COA[SubClass2],"Not Found")</f>
        <v>Current Assets</v>
      </c>
      <c r="J2210" t="str">
        <f>_xlfn.XLOOKUP(tbl_GL[[#This Row],[Account_key]],tbl_COA[Account_key],tbl_COA[SubAccount],,0)</f>
        <v>Cash at Bank</v>
      </c>
      <c r="K2210">
        <f>YEAR(tbl_GL[[#This Row],[Date]])</f>
        <v>2019</v>
      </c>
    </row>
    <row r="2211" spans="1:11" x14ac:dyDescent="0.35">
      <c r="A2211">
        <v>1117.0999999999999</v>
      </c>
      <c r="B2211" s="24">
        <v>43728</v>
      </c>
      <c r="C2211">
        <v>1</v>
      </c>
      <c r="D2211">
        <v>230</v>
      </c>
      <c r="E2211" t="s">
        <v>4</v>
      </c>
      <c r="F2211" s="14">
        <v>-8733</v>
      </c>
      <c r="G2211" t="str">
        <f>_xlfn.XLOOKUP(tbl_GL[[#This Row],[Account_key]],tbl_COA[Account_key],tbl_COA[Class],"Not Found")</f>
        <v>Trading account</v>
      </c>
      <c r="H2211" t="str">
        <f>_xlfn.XLOOKUP(tbl_GL[[#This Row],[Account_key]],tbl_COA[Account_key],tbl_COA[SubClass],"Not Found")</f>
        <v>Cost of Sales</v>
      </c>
      <c r="I2211" t="str">
        <f>_xlfn.XLOOKUP(tbl_GL[[#This Row],[Account_key]],tbl_COA[Account_key],tbl_COA[SubClass2],"Not Found")</f>
        <v>Cost of Sales</v>
      </c>
      <c r="J2211" t="str">
        <f>_xlfn.XLOOKUP(tbl_GL[[#This Row],[Account_key]],tbl_COA[Account_key],tbl_COA[SubAccount],,0)</f>
        <v>Cost of Sales</v>
      </c>
      <c r="K2211">
        <f>YEAR(tbl_GL[[#This Row],[Date]])</f>
        <v>2019</v>
      </c>
    </row>
    <row r="2212" spans="1:11" x14ac:dyDescent="0.35">
      <c r="A2212">
        <v>1117.2</v>
      </c>
      <c r="B2212" s="24">
        <v>43728</v>
      </c>
      <c r="C2212">
        <v>1</v>
      </c>
      <c r="D2212">
        <v>60</v>
      </c>
      <c r="E2212" t="s">
        <v>4</v>
      </c>
      <c r="F2212" s="15">
        <v>-8733</v>
      </c>
      <c r="G2212" t="str">
        <f>_xlfn.XLOOKUP(tbl_GL[[#This Row],[Account_key]],tbl_COA[Account_key],tbl_COA[Class],"Not Found")</f>
        <v>Assets</v>
      </c>
      <c r="H2212" t="str">
        <f>_xlfn.XLOOKUP(tbl_GL[[#This Row],[Account_key]],tbl_COA[Account_key],tbl_COA[SubClass],"Not Found")</f>
        <v>Assets</v>
      </c>
      <c r="I2212" t="str">
        <f>_xlfn.XLOOKUP(tbl_GL[[#This Row],[Account_key]],tbl_COA[Account_key],tbl_COA[SubClass2],"Not Found")</f>
        <v>Current Assets</v>
      </c>
      <c r="J2212" t="str">
        <f>_xlfn.XLOOKUP(tbl_GL[[#This Row],[Account_key]],tbl_COA[Account_key],tbl_COA[SubAccount],,0)</f>
        <v>Inventory</v>
      </c>
      <c r="K2212">
        <f>YEAR(tbl_GL[[#This Row],[Date]])</f>
        <v>2019</v>
      </c>
    </row>
    <row r="2213" spans="1:11" x14ac:dyDescent="0.35">
      <c r="A2213">
        <v>1118.0999999999999</v>
      </c>
      <c r="B2213" s="24">
        <v>43728</v>
      </c>
      <c r="C2213">
        <v>1</v>
      </c>
      <c r="D2213">
        <v>210</v>
      </c>
      <c r="E2213" t="s">
        <v>8</v>
      </c>
      <c r="F2213" s="15">
        <v>31924</v>
      </c>
      <c r="G2213" t="str">
        <f>_xlfn.XLOOKUP(tbl_GL[[#This Row],[Account_key]],tbl_COA[Account_key],tbl_COA[Class],"Not Found")</f>
        <v>Trading account</v>
      </c>
      <c r="H2213" t="str">
        <f>_xlfn.XLOOKUP(tbl_GL[[#This Row],[Account_key]],tbl_COA[Account_key],tbl_COA[SubClass],"Not Found")</f>
        <v>Sales</v>
      </c>
      <c r="I2213" t="str">
        <f>_xlfn.XLOOKUP(tbl_GL[[#This Row],[Account_key]],tbl_COA[Account_key],tbl_COA[SubClass2],"Not Found")</f>
        <v>Sales</v>
      </c>
      <c r="J2213" t="str">
        <f>_xlfn.XLOOKUP(tbl_GL[[#This Row],[Account_key]],tbl_COA[Account_key],tbl_COA[SubAccount],,0)</f>
        <v>Sales</v>
      </c>
      <c r="K2213">
        <f>YEAR(tbl_GL[[#This Row],[Date]])</f>
        <v>2019</v>
      </c>
    </row>
    <row r="2214" spans="1:11" x14ac:dyDescent="0.35">
      <c r="A2214">
        <v>1118.2</v>
      </c>
      <c r="B2214" s="24">
        <v>43728</v>
      </c>
      <c r="C2214">
        <v>1</v>
      </c>
      <c r="D2214">
        <v>30</v>
      </c>
      <c r="E2214" t="s">
        <v>8</v>
      </c>
      <c r="F2214" s="15">
        <v>31924</v>
      </c>
      <c r="G2214" t="str">
        <f>_xlfn.XLOOKUP(tbl_GL[[#This Row],[Account_key]],tbl_COA[Account_key],tbl_COA[Class],"Not Found")</f>
        <v>Assets</v>
      </c>
      <c r="H2214" t="str">
        <f>_xlfn.XLOOKUP(tbl_GL[[#This Row],[Account_key]],tbl_COA[Account_key],tbl_COA[SubClass],"Not Found")</f>
        <v>Assets</v>
      </c>
      <c r="I2214" t="str">
        <f>_xlfn.XLOOKUP(tbl_GL[[#This Row],[Account_key]],tbl_COA[Account_key],tbl_COA[SubClass2],"Not Found")</f>
        <v>Current Assets</v>
      </c>
      <c r="J2214" t="str">
        <f>_xlfn.XLOOKUP(tbl_GL[[#This Row],[Account_key]],tbl_COA[Account_key],tbl_COA[SubAccount],,0)</f>
        <v>Trade Receivables</v>
      </c>
      <c r="K2214">
        <f>YEAR(tbl_GL[[#This Row],[Date]])</f>
        <v>2019</v>
      </c>
    </row>
    <row r="2215" spans="1:11" x14ac:dyDescent="0.35">
      <c r="A2215">
        <v>1119.0999999999999</v>
      </c>
      <c r="B2215" s="24">
        <v>43730</v>
      </c>
      <c r="C2215">
        <v>1</v>
      </c>
      <c r="D2215">
        <v>10</v>
      </c>
      <c r="E2215" t="s">
        <v>98</v>
      </c>
      <c r="F2215" s="15">
        <v>-4380</v>
      </c>
      <c r="G2215" t="str">
        <f>_xlfn.XLOOKUP(tbl_GL[[#This Row],[Account_key]],tbl_COA[Account_key],tbl_COA[Class],"Not Found")</f>
        <v>Assets</v>
      </c>
      <c r="H2215" t="str">
        <f>_xlfn.XLOOKUP(tbl_GL[[#This Row],[Account_key]],tbl_COA[Account_key],tbl_COA[SubClass],"Not Found")</f>
        <v>Assets</v>
      </c>
      <c r="I2215" t="str">
        <f>_xlfn.XLOOKUP(tbl_GL[[#This Row],[Account_key]],tbl_COA[Account_key],tbl_COA[SubClass2],"Not Found")</f>
        <v>Current Assets</v>
      </c>
      <c r="J2215" t="str">
        <f>_xlfn.XLOOKUP(tbl_GL[[#This Row],[Account_key]],tbl_COA[Account_key],tbl_COA[SubAccount],,0)</f>
        <v>Cash at Bank</v>
      </c>
      <c r="K2215">
        <f>YEAR(tbl_GL[[#This Row],[Date]])</f>
        <v>2019</v>
      </c>
    </row>
    <row r="2216" spans="1:11" x14ac:dyDescent="0.35">
      <c r="A2216">
        <v>1119.2</v>
      </c>
      <c r="B2216" s="24">
        <v>43730</v>
      </c>
      <c r="C2216">
        <v>1</v>
      </c>
      <c r="D2216">
        <v>120</v>
      </c>
      <c r="E2216" t="s">
        <v>98</v>
      </c>
      <c r="F2216" s="15">
        <v>-4380</v>
      </c>
      <c r="G2216" t="str">
        <f>_xlfn.XLOOKUP(tbl_GL[[#This Row],[Account_key]],tbl_COA[Account_key],tbl_COA[Class],"Not Found")</f>
        <v>Liabilities and Owners Equity</v>
      </c>
      <c r="H2216" t="str">
        <f>_xlfn.XLOOKUP(tbl_GL[[#This Row],[Account_key]],tbl_COA[Account_key],tbl_COA[SubClass],"Not Found")</f>
        <v>Liabilities</v>
      </c>
      <c r="I2216" t="str">
        <f>_xlfn.XLOOKUP(tbl_GL[[#This Row],[Account_key]],tbl_COA[Account_key],tbl_COA[SubClass2],"Not Found")</f>
        <v>Current Liabilities</v>
      </c>
      <c r="J2216" t="str">
        <f>_xlfn.XLOOKUP(tbl_GL[[#This Row],[Account_key]],tbl_COA[Account_key],tbl_COA[SubAccount],,0)</f>
        <v>Accrued Expenses</v>
      </c>
      <c r="K2216">
        <f>YEAR(tbl_GL[[#This Row],[Date]])</f>
        <v>2019</v>
      </c>
    </row>
    <row r="2217" spans="1:11" x14ac:dyDescent="0.35">
      <c r="A2217">
        <v>1120.0999999999999</v>
      </c>
      <c r="B2217" s="24">
        <v>43731</v>
      </c>
      <c r="C2217">
        <v>1</v>
      </c>
      <c r="D2217">
        <v>300</v>
      </c>
      <c r="E2217" t="s">
        <v>97</v>
      </c>
      <c r="F2217" s="15">
        <v>-3875</v>
      </c>
      <c r="G2217" t="str">
        <f>_xlfn.XLOOKUP(tbl_GL[[#This Row],[Account_key]],tbl_COA[Account_key],tbl_COA[Class],"Not Found")</f>
        <v>Operating account</v>
      </c>
      <c r="H2217" t="str">
        <f>_xlfn.XLOOKUP(tbl_GL[[#This Row],[Account_key]],tbl_COA[Account_key],tbl_COA[SubClass],"Not Found")</f>
        <v>Operating Expenses</v>
      </c>
      <c r="I2217" t="str">
        <f>_xlfn.XLOOKUP(tbl_GL[[#This Row],[Account_key]],tbl_COA[Account_key],tbl_COA[SubClass2],"Not Found")</f>
        <v>Administration</v>
      </c>
      <c r="J2217" t="str">
        <f>_xlfn.XLOOKUP(tbl_GL[[#This Row],[Account_key]],tbl_COA[Account_key],tbl_COA[SubAccount],,0)</f>
        <v>Entertainment</v>
      </c>
      <c r="K2217">
        <f>YEAR(tbl_GL[[#This Row],[Date]])</f>
        <v>2019</v>
      </c>
    </row>
    <row r="2218" spans="1:11" x14ac:dyDescent="0.35">
      <c r="A2218">
        <v>1120.2</v>
      </c>
      <c r="B2218" s="24">
        <v>43731</v>
      </c>
      <c r="C2218">
        <v>1</v>
      </c>
      <c r="D2218">
        <v>120</v>
      </c>
      <c r="E2218" t="s">
        <v>97</v>
      </c>
      <c r="F2218" s="15">
        <v>3875</v>
      </c>
      <c r="G2218" t="str">
        <f>_xlfn.XLOOKUP(tbl_GL[[#This Row],[Account_key]],tbl_COA[Account_key],tbl_COA[Class],"Not Found")</f>
        <v>Liabilities and Owners Equity</v>
      </c>
      <c r="H2218" t="str">
        <f>_xlfn.XLOOKUP(tbl_GL[[#This Row],[Account_key]],tbl_COA[Account_key],tbl_COA[SubClass],"Not Found")</f>
        <v>Liabilities</v>
      </c>
      <c r="I2218" t="str">
        <f>_xlfn.XLOOKUP(tbl_GL[[#This Row],[Account_key]],tbl_COA[Account_key],tbl_COA[SubClass2],"Not Found")</f>
        <v>Current Liabilities</v>
      </c>
      <c r="J2218" t="str">
        <f>_xlfn.XLOOKUP(tbl_GL[[#This Row],[Account_key]],tbl_COA[Account_key],tbl_COA[SubAccount],,0)</f>
        <v>Accrued Expenses</v>
      </c>
      <c r="K2218">
        <f>YEAR(tbl_GL[[#This Row],[Date]])</f>
        <v>2019</v>
      </c>
    </row>
    <row r="2219" spans="1:11" x14ac:dyDescent="0.35">
      <c r="A2219">
        <v>1121.0999999999999</v>
      </c>
      <c r="B2219" s="24">
        <v>43733</v>
      </c>
      <c r="C2219">
        <v>1</v>
      </c>
      <c r="D2219">
        <v>10</v>
      </c>
      <c r="E2219" t="s">
        <v>98</v>
      </c>
      <c r="F2219" s="15">
        <v>-4954</v>
      </c>
      <c r="G2219" t="str">
        <f>_xlfn.XLOOKUP(tbl_GL[[#This Row],[Account_key]],tbl_COA[Account_key],tbl_COA[Class],"Not Found")</f>
        <v>Assets</v>
      </c>
      <c r="H2219" t="str">
        <f>_xlfn.XLOOKUP(tbl_GL[[#This Row],[Account_key]],tbl_COA[Account_key],tbl_COA[SubClass],"Not Found")</f>
        <v>Assets</v>
      </c>
      <c r="I2219" t="str">
        <f>_xlfn.XLOOKUP(tbl_GL[[#This Row],[Account_key]],tbl_COA[Account_key],tbl_COA[SubClass2],"Not Found")</f>
        <v>Current Assets</v>
      </c>
      <c r="J2219" t="str">
        <f>_xlfn.XLOOKUP(tbl_GL[[#This Row],[Account_key]],tbl_COA[Account_key],tbl_COA[SubAccount],,0)</f>
        <v>Cash at Bank</v>
      </c>
      <c r="K2219">
        <f>YEAR(tbl_GL[[#This Row],[Date]])</f>
        <v>2019</v>
      </c>
    </row>
    <row r="2220" spans="1:11" x14ac:dyDescent="0.35">
      <c r="A2220">
        <v>1121.2</v>
      </c>
      <c r="B2220" s="24">
        <v>43733</v>
      </c>
      <c r="C2220">
        <v>1</v>
      </c>
      <c r="D2220">
        <v>120</v>
      </c>
      <c r="E2220" t="s">
        <v>98</v>
      </c>
      <c r="F2220" s="15">
        <v>-4954</v>
      </c>
      <c r="G2220" t="str">
        <f>_xlfn.XLOOKUP(tbl_GL[[#This Row],[Account_key]],tbl_COA[Account_key],tbl_COA[Class],"Not Found")</f>
        <v>Liabilities and Owners Equity</v>
      </c>
      <c r="H2220" t="str">
        <f>_xlfn.XLOOKUP(tbl_GL[[#This Row],[Account_key]],tbl_COA[Account_key],tbl_COA[SubClass],"Not Found")</f>
        <v>Liabilities</v>
      </c>
      <c r="I2220" t="str">
        <f>_xlfn.XLOOKUP(tbl_GL[[#This Row],[Account_key]],tbl_COA[Account_key],tbl_COA[SubClass2],"Not Found")</f>
        <v>Current Liabilities</v>
      </c>
      <c r="J2220" t="str">
        <f>_xlfn.XLOOKUP(tbl_GL[[#This Row],[Account_key]],tbl_COA[Account_key],tbl_COA[SubAccount],,0)</f>
        <v>Accrued Expenses</v>
      </c>
      <c r="K2220">
        <f>YEAR(tbl_GL[[#This Row],[Date]])</f>
        <v>2019</v>
      </c>
    </row>
    <row r="2221" spans="1:11" x14ac:dyDescent="0.35">
      <c r="A2221">
        <v>1122.0999999999999</v>
      </c>
      <c r="B2221" s="24">
        <v>43733</v>
      </c>
      <c r="C2221">
        <v>1</v>
      </c>
      <c r="D2221">
        <v>10</v>
      </c>
      <c r="E2221" t="s">
        <v>98</v>
      </c>
      <c r="F2221" s="15">
        <v>-5423</v>
      </c>
      <c r="G2221" t="str">
        <f>_xlfn.XLOOKUP(tbl_GL[[#This Row],[Account_key]],tbl_COA[Account_key],tbl_COA[Class],"Not Found")</f>
        <v>Assets</v>
      </c>
      <c r="H2221" t="str">
        <f>_xlfn.XLOOKUP(tbl_GL[[#This Row],[Account_key]],tbl_COA[Account_key],tbl_COA[SubClass],"Not Found")</f>
        <v>Assets</v>
      </c>
      <c r="I2221" t="str">
        <f>_xlfn.XLOOKUP(tbl_GL[[#This Row],[Account_key]],tbl_COA[Account_key],tbl_COA[SubClass2],"Not Found")</f>
        <v>Current Assets</v>
      </c>
      <c r="J2221" t="str">
        <f>_xlfn.XLOOKUP(tbl_GL[[#This Row],[Account_key]],tbl_COA[Account_key],tbl_COA[SubAccount],,0)</f>
        <v>Cash at Bank</v>
      </c>
      <c r="K2221">
        <f>YEAR(tbl_GL[[#This Row],[Date]])</f>
        <v>2019</v>
      </c>
    </row>
    <row r="2222" spans="1:11" x14ac:dyDescent="0.35">
      <c r="A2222">
        <v>1122.2</v>
      </c>
      <c r="B2222" s="24">
        <v>43733</v>
      </c>
      <c r="C2222">
        <v>1</v>
      </c>
      <c r="D2222">
        <v>120</v>
      </c>
      <c r="E2222" t="s">
        <v>98</v>
      </c>
      <c r="F2222" s="15">
        <v>-5423</v>
      </c>
      <c r="G2222" t="str">
        <f>_xlfn.XLOOKUP(tbl_GL[[#This Row],[Account_key]],tbl_COA[Account_key],tbl_COA[Class],"Not Found")</f>
        <v>Liabilities and Owners Equity</v>
      </c>
      <c r="H2222" t="str">
        <f>_xlfn.XLOOKUP(tbl_GL[[#This Row],[Account_key]],tbl_COA[Account_key],tbl_COA[SubClass],"Not Found")</f>
        <v>Liabilities</v>
      </c>
      <c r="I2222" t="str">
        <f>_xlfn.XLOOKUP(tbl_GL[[#This Row],[Account_key]],tbl_COA[Account_key],tbl_COA[SubClass2],"Not Found")</f>
        <v>Current Liabilities</v>
      </c>
      <c r="J2222" t="str">
        <f>_xlfn.XLOOKUP(tbl_GL[[#This Row],[Account_key]],tbl_COA[Account_key],tbl_COA[SubAccount],,0)</f>
        <v>Accrued Expenses</v>
      </c>
      <c r="K2222">
        <f>YEAR(tbl_GL[[#This Row],[Date]])</f>
        <v>2019</v>
      </c>
    </row>
    <row r="2223" spans="1:11" x14ac:dyDescent="0.35">
      <c r="A2223">
        <v>1123.0999999999999</v>
      </c>
      <c r="B2223" s="24">
        <v>43733</v>
      </c>
      <c r="C2223">
        <v>1</v>
      </c>
      <c r="D2223">
        <v>30</v>
      </c>
      <c r="E2223" t="s">
        <v>80</v>
      </c>
      <c r="F2223" s="15">
        <v>-31652</v>
      </c>
      <c r="G2223" t="str">
        <f>_xlfn.XLOOKUP(tbl_GL[[#This Row],[Account_key]],tbl_COA[Account_key],tbl_COA[Class],"Not Found")</f>
        <v>Assets</v>
      </c>
      <c r="H2223" t="str">
        <f>_xlfn.XLOOKUP(tbl_GL[[#This Row],[Account_key]],tbl_COA[Account_key],tbl_COA[SubClass],"Not Found")</f>
        <v>Assets</v>
      </c>
      <c r="I2223" t="str">
        <f>_xlfn.XLOOKUP(tbl_GL[[#This Row],[Account_key]],tbl_COA[Account_key],tbl_COA[SubClass2],"Not Found")</f>
        <v>Current Assets</v>
      </c>
      <c r="J2223" t="str">
        <f>_xlfn.XLOOKUP(tbl_GL[[#This Row],[Account_key]],tbl_COA[Account_key],tbl_COA[SubAccount],,0)</f>
        <v>Trade Receivables</v>
      </c>
      <c r="K2223">
        <f>YEAR(tbl_GL[[#This Row],[Date]])</f>
        <v>2019</v>
      </c>
    </row>
    <row r="2224" spans="1:11" x14ac:dyDescent="0.35">
      <c r="A2224">
        <v>1123.2</v>
      </c>
      <c r="B2224" s="24">
        <v>43733</v>
      </c>
      <c r="C2224">
        <v>1</v>
      </c>
      <c r="D2224">
        <v>10</v>
      </c>
      <c r="E2224" t="s">
        <v>80</v>
      </c>
      <c r="F2224" s="15">
        <v>31652</v>
      </c>
      <c r="G2224" t="str">
        <f>_xlfn.XLOOKUP(tbl_GL[[#This Row],[Account_key]],tbl_COA[Account_key],tbl_COA[Class],"Not Found")</f>
        <v>Assets</v>
      </c>
      <c r="H2224" t="str">
        <f>_xlfn.XLOOKUP(tbl_GL[[#This Row],[Account_key]],tbl_COA[Account_key],tbl_COA[SubClass],"Not Found")</f>
        <v>Assets</v>
      </c>
      <c r="I2224" t="str">
        <f>_xlfn.XLOOKUP(tbl_GL[[#This Row],[Account_key]],tbl_COA[Account_key],tbl_COA[SubClass2],"Not Found")</f>
        <v>Current Assets</v>
      </c>
      <c r="J2224" t="str">
        <f>_xlfn.XLOOKUP(tbl_GL[[#This Row],[Account_key]],tbl_COA[Account_key],tbl_COA[SubAccount],,0)</f>
        <v>Cash at Bank</v>
      </c>
      <c r="K2224">
        <f>YEAR(tbl_GL[[#This Row],[Date]])</f>
        <v>2019</v>
      </c>
    </row>
    <row r="2225" spans="1:11" x14ac:dyDescent="0.35">
      <c r="A2225">
        <v>1124.0999999999999</v>
      </c>
      <c r="B2225" s="24">
        <v>43735</v>
      </c>
      <c r="C2225">
        <v>1</v>
      </c>
      <c r="D2225">
        <v>260</v>
      </c>
      <c r="E2225" t="s">
        <v>97</v>
      </c>
      <c r="F2225" s="15">
        <v>-3612</v>
      </c>
      <c r="G2225" t="str">
        <f>_xlfn.XLOOKUP(tbl_GL[[#This Row],[Account_key]],tbl_COA[Account_key],tbl_COA[Class],"Not Found")</f>
        <v>Operating account</v>
      </c>
      <c r="H2225" t="str">
        <f>_xlfn.XLOOKUP(tbl_GL[[#This Row],[Account_key]],tbl_COA[Account_key],tbl_COA[SubClass],"Not Found")</f>
        <v>Operating Expenses</v>
      </c>
      <c r="I2225" t="str">
        <f>_xlfn.XLOOKUP(tbl_GL[[#This Row],[Account_key]],tbl_COA[Account_key],tbl_COA[SubClass2],"Not Found")</f>
        <v>Marketing</v>
      </c>
      <c r="J2225" t="str">
        <f>_xlfn.XLOOKUP(tbl_GL[[#This Row],[Account_key]],tbl_COA[Account_key],tbl_COA[SubAccount],,0)</f>
        <v>Commissions</v>
      </c>
      <c r="K2225">
        <f>YEAR(tbl_GL[[#This Row],[Date]])</f>
        <v>2019</v>
      </c>
    </row>
    <row r="2226" spans="1:11" x14ac:dyDescent="0.35">
      <c r="A2226">
        <v>1124.2</v>
      </c>
      <c r="B2226" s="24">
        <v>43735</v>
      </c>
      <c r="C2226">
        <v>1</v>
      </c>
      <c r="D2226">
        <v>120</v>
      </c>
      <c r="E2226" t="s">
        <v>97</v>
      </c>
      <c r="F2226" s="15">
        <v>3612</v>
      </c>
      <c r="G2226" t="str">
        <f>_xlfn.XLOOKUP(tbl_GL[[#This Row],[Account_key]],tbl_COA[Account_key],tbl_COA[Class],"Not Found")</f>
        <v>Liabilities and Owners Equity</v>
      </c>
      <c r="H2226" t="str">
        <f>_xlfn.XLOOKUP(tbl_GL[[#This Row],[Account_key]],tbl_COA[Account_key],tbl_COA[SubClass],"Not Found")</f>
        <v>Liabilities</v>
      </c>
      <c r="I2226" t="str">
        <f>_xlfn.XLOOKUP(tbl_GL[[#This Row],[Account_key]],tbl_COA[Account_key],tbl_COA[SubClass2],"Not Found")</f>
        <v>Current Liabilities</v>
      </c>
      <c r="J2226" t="str">
        <f>_xlfn.XLOOKUP(tbl_GL[[#This Row],[Account_key]],tbl_COA[Account_key],tbl_COA[SubAccount],,0)</f>
        <v>Accrued Expenses</v>
      </c>
      <c r="K2226">
        <f>YEAR(tbl_GL[[#This Row],[Date]])</f>
        <v>2019</v>
      </c>
    </row>
    <row r="2227" spans="1:11" x14ac:dyDescent="0.35">
      <c r="A2227">
        <v>1125.0999999999999</v>
      </c>
      <c r="B2227" s="24">
        <v>43736</v>
      </c>
      <c r="C2227">
        <v>1</v>
      </c>
      <c r="D2227">
        <v>230</v>
      </c>
      <c r="E2227" t="s">
        <v>4</v>
      </c>
      <c r="F2227" s="14">
        <v>-2234</v>
      </c>
      <c r="G2227" t="str">
        <f>_xlfn.XLOOKUP(tbl_GL[[#This Row],[Account_key]],tbl_COA[Account_key],tbl_COA[Class],"Not Found")</f>
        <v>Trading account</v>
      </c>
      <c r="H2227" t="str">
        <f>_xlfn.XLOOKUP(tbl_GL[[#This Row],[Account_key]],tbl_COA[Account_key],tbl_COA[SubClass],"Not Found")</f>
        <v>Cost of Sales</v>
      </c>
      <c r="I2227" t="str">
        <f>_xlfn.XLOOKUP(tbl_GL[[#This Row],[Account_key]],tbl_COA[Account_key],tbl_COA[SubClass2],"Not Found")</f>
        <v>Cost of Sales</v>
      </c>
      <c r="J2227" t="str">
        <f>_xlfn.XLOOKUP(tbl_GL[[#This Row],[Account_key]],tbl_COA[Account_key],tbl_COA[SubAccount],,0)</f>
        <v>Cost of Sales</v>
      </c>
      <c r="K2227">
        <f>YEAR(tbl_GL[[#This Row],[Date]])</f>
        <v>2019</v>
      </c>
    </row>
    <row r="2228" spans="1:11" x14ac:dyDescent="0.35">
      <c r="A2228">
        <v>1125.2</v>
      </c>
      <c r="B2228" s="24">
        <v>43736</v>
      </c>
      <c r="C2228">
        <v>1</v>
      </c>
      <c r="D2228">
        <v>60</v>
      </c>
      <c r="E2228" t="s">
        <v>4</v>
      </c>
      <c r="F2228" s="15">
        <v>-2234</v>
      </c>
      <c r="G2228" t="str">
        <f>_xlfn.XLOOKUP(tbl_GL[[#This Row],[Account_key]],tbl_COA[Account_key],tbl_COA[Class],"Not Found")</f>
        <v>Assets</v>
      </c>
      <c r="H2228" t="str">
        <f>_xlfn.XLOOKUP(tbl_GL[[#This Row],[Account_key]],tbl_COA[Account_key],tbl_COA[SubClass],"Not Found")</f>
        <v>Assets</v>
      </c>
      <c r="I2228" t="str">
        <f>_xlfn.XLOOKUP(tbl_GL[[#This Row],[Account_key]],tbl_COA[Account_key],tbl_COA[SubClass2],"Not Found")</f>
        <v>Current Assets</v>
      </c>
      <c r="J2228" t="str">
        <f>_xlfn.XLOOKUP(tbl_GL[[#This Row],[Account_key]],tbl_COA[Account_key],tbl_COA[SubAccount],,0)</f>
        <v>Inventory</v>
      </c>
      <c r="K2228">
        <f>YEAR(tbl_GL[[#This Row],[Date]])</f>
        <v>2019</v>
      </c>
    </row>
    <row r="2229" spans="1:11" x14ac:dyDescent="0.35">
      <c r="A2229">
        <v>1126.0999999999999</v>
      </c>
      <c r="B2229" s="24">
        <v>43736</v>
      </c>
      <c r="C2229">
        <v>1</v>
      </c>
      <c r="D2229">
        <v>210</v>
      </c>
      <c r="E2229" t="s">
        <v>7</v>
      </c>
      <c r="F2229" s="15">
        <v>7683</v>
      </c>
      <c r="G2229" t="str">
        <f>_xlfn.XLOOKUP(tbl_GL[[#This Row],[Account_key]],tbl_COA[Account_key],tbl_COA[Class],"Not Found")</f>
        <v>Trading account</v>
      </c>
      <c r="H2229" t="str">
        <f>_xlfn.XLOOKUP(tbl_GL[[#This Row],[Account_key]],tbl_COA[Account_key],tbl_COA[SubClass],"Not Found")</f>
        <v>Sales</v>
      </c>
      <c r="I2229" t="str">
        <f>_xlfn.XLOOKUP(tbl_GL[[#This Row],[Account_key]],tbl_COA[Account_key],tbl_COA[SubClass2],"Not Found")</f>
        <v>Sales</v>
      </c>
      <c r="J2229" t="str">
        <f>_xlfn.XLOOKUP(tbl_GL[[#This Row],[Account_key]],tbl_COA[Account_key],tbl_COA[SubAccount],,0)</f>
        <v>Sales</v>
      </c>
      <c r="K2229">
        <f>YEAR(tbl_GL[[#This Row],[Date]])</f>
        <v>2019</v>
      </c>
    </row>
    <row r="2230" spans="1:11" x14ac:dyDescent="0.35">
      <c r="A2230">
        <v>1126.2</v>
      </c>
      <c r="B2230" s="24">
        <v>43736</v>
      </c>
      <c r="C2230">
        <v>1</v>
      </c>
      <c r="D2230">
        <v>10</v>
      </c>
      <c r="E2230" t="s">
        <v>7</v>
      </c>
      <c r="F2230" s="15">
        <v>7683</v>
      </c>
      <c r="G2230" t="str">
        <f>_xlfn.XLOOKUP(tbl_GL[[#This Row],[Account_key]],tbl_COA[Account_key],tbl_COA[Class],"Not Found")</f>
        <v>Assets</v>
      </c>
      <c r="H2230" t="str">
        <f>_xlfn.XLOOKUP(tbl_GL[[#This Row],[Account_key]],tbl_COA[Account_key],tbl_COA[SubClass],"Not Found")</f>
        <v>Assets</v>
      </c>
      <c r="I2230" t="str">
        <f>_xlfn.XLOOKUP(tbl_GL[[#This Row],[Account_key]],tbl_COA[Account_key],tbl_COA[SubClass2],"Not Found")</f>
        <v>Current Assets</v>
      </c>
      <c r="J2230" t="str">
        <f>_xlfn.XLOOKUP(tbl_GL[[#This Row],[Account_key]],tbl_COA[Account_key],tbl_COA[SubAccount],,0)</f>
        <v>Cash at Bank</v>
      </c>
      <c r="K2230">
        <f>YEAR(tbl_GL[[#This Row],[Date]])</f>
        <v>2019</v>
      </c>
    </row>
    <row r="2231" spans="1:11" x14ac:dyDescent="0.35">
      <c r="A2231">
        <v>1127.0999999999999</v>
      </c>
      <c r="B2231" s="24">
        <v>43736</v>
      </c>
      <c r="C2231">
        <v>1</v>
      </c>
      <c r="D2231">
        <v>230</v>
      </c>
      <c r="E2231" t="s">
        <v>4</v>
      </c>
      <c r="F2231" s="14">
        <v>-9165</v>
      </c>
      <c r="G2231" t="str">
        <f>_xlfn.XLOOKUP(tbl_GL[[#This Row],[Account_key]],tbl_COA[Account_key],tbl_COA[Class],"Not Found")</f>
        <v>Trading account</v>
      </c>
      <c r="H2231" t="str">
        <f>_xlfn.XLOOKUP(tbl_GL[[#This Row],[Account_key]],tbl_COA[Account_key],tbl_COA[SubClass],"Not Found")</f>
        <v>Cost of Sales</v>
      </c>
      <c r="I2231" t="str">
        <f>_xlfn.XLOOKUP(tbl_GL[[#This Row],[Account_key]],tbl_COA[Account_key],tbl_COA[SubClass2],"Not Found")</f>
        <v>Cost of Sales</v>
      </c>
      <c r="J2231" t="str">
        <f>_xlfn.XLOOKUP(tbl_GL[[#This Row],[Account_key]],tbl_COA[Account_key],tbl_COA[SubAccount],,0)</f>
        <v>Cost of Sales</v>
      </c>
      <c r="K2231">
        <f>YEAR(tbl_GL[[#This Row],[Date]])</f>
        <v>2019</v>
      </c>
    </row>
    <row r="2232" spans="1:11" x14ac:dyDescent="0.35">
      <c r="A2232">
        <v>1127.2</v>
      </c>
      <c r="B2232" s="24">
        <v>43736</v>
      </c>
      <c r="C2232">
        <v>1</v>
      </c>
      <c r="D2232">
        <v>60</v>
      </c>
      <c r="E2232" t="s">
        <v>4</v>
      </c>
      <c r="F2232" s="15">
        <v>-9165</v>
      </c>
      <c r="G2232" t="str">
        <f>_xlfn.XLOOKUP(tbl_GL[[#This Row],[Account_key]],tbl_COA[Account_key],tbl_COA[Class],"Not Found")</f>
        <v>Assets</v>
      </c>
      <c r="H2232" t="str">
        <f>_xlfn.XLOOKUP(tbl_GL[[#This Row],[Account_key]],tbl_COA[Account_key],tbl_COA[SubClass],"Not Found")</f>
        <v>Assets</v>
      </c>
      <c r="I2232" t="str">
        <f>_xlfn.XLOOKUP(tbl_GL[[#This Row],[Account_key]],tbl_COA[Account_key],tbl_COA[SubClass2],"Not Found")</f>
        <v>Current Assets</v>
      </c>
      <c r="J2232" t="str">
        <f>_xlfn.XLOOKUP(tbl_GL[[#This Row],[Account_key]],tbl_COA[Account_key],tbl_COA[SubAccount],,0)</f>
        <v>Inventory</v>
      </c>
      <c r="K2232">
        <f>YEAR(tbl_GL[[#This Row],[Date]])</f>
        <v>2019</v>
      </c>
    </row>
    <row r="2233" spans="1:11" x14ac:dyDescent="0.35">
      <c r="A2233">
        <v>1128.0999999999999</v>
      </c>
      <c r="B2233" s="24">
        <v>43736</v>
      </c>
      <c r="C2233">
        <v>1</v>
      </c>
      <c r="D2233">
        <v>210</v>
      </c>
      <c r="E2233" t="s">
        <v>8</v>
      </c>
      <c r="F2233" s="15">
        <v>33509</v>
      </c>
      <c r="G2233" t="str">
        <f>_xlfn.XLOOKUP(tbl_GL[[#This Row],[Account_key]],tbl_COA[Account_key],tbl_COA[Class],"Not Found")</f>
        <v>Trading account</v>
      </c>
      <c r="H2233" t="str">
        <f>_xlfn.XLOOKUP(tbl_GL[[#This Row],[Account_key]],tbl_COA[Account_key],tbl_COA[SubClass],"Not Found")</f>
        <v>Sales</v>
      </c>
      <c r="I2233" t="str">
        <f>_xlfn.XLOOKUP(tbl_GL[[#This Row],[Account_key]],tbl_COA[Account_key],tbl_COA[SubClass2],"Not Found")</f>
        <v>Sales</v>
      </c>
      <c r="J2233" t="str">
        <f>_xlfn.XLOOKUP(tbl_GL[[#This Row],[Account_key]],tbl_COA[Account_key],tbl_COA[SubAccount],,0)</f>
        <v>Sales</v>
      </c>
      <c r="K2233">
        <f>YEAR(tbl_GL[[#This Row],[Date]])</f>
        <v>2019</v>
      </c>
    </row>
    <row r="2234" spans="1:11" x14ac:dyDescent="0.35">
      <c r="A2234">
        <v>1128.2</v>
      </c>
      <c r="B2234" s="24">
        <v>43736</v>
      </c>
      <c r="C2234">
        <v>1</v>
      </c>
      <c r="D2234">
        <v>30</v>
      </c>
      <c r="E2234" t="s">
        <v>8</v>
      </c>
      <c r="F2234" s="15">
        <v>33509</v>
      </c>
      <c r="G2234" t="str">
        <f>_xlfn.XLOOKUP(tbl_GL[[#This Row],[Account_key]],tbl_COA[Account_key],tbl_COA[Class],"Not Found")</f>
        <v>Assets</v>
      </c>
      <c r="H2234" t="str">
        <f>_xlfn.XLOOKUP(tbl_GL[[#This Row],[Account_key]],tbl_COA[Account_key],tbl_COA[SubClass],"Not Found")</f>
        <v>Assets</v>
      </c>
      <c r="I2234" t="str">
        <f>_xlfn.XLOOKUP(tbl_GL[[#This Row],[Account_key]],tbl_COA[Account_key],tbl_COA[SubClass2],"Not Found")</f>
        <v>Current Assets</v>
      </c>
      <c r="J2234" t="str">
        <f>_xlfn.XLOOKUP(tbl_GL[[#This Row],[Account_key]],tbl_COA[Account_key],tbl_COA[SubAccount],,0)</f>
        <v>Trade Receivables</v>
      </c>
      <c r="K2234">
        <f>YEAR(tbl_GL[[#This Row],[Date]])</f>
        <v>2019</v>
      </c>
    </row>
    <row r="2235" spans="1:11" x14ac:dyDescent="0.35">
      <c r="A2235">
        <v>1129.0999999999999</v>
      </c>
      <c r="B2235" s="24">
        <v>43737</v>
      </c>
      <c r="C2235">
        <v>1</v>
      </c>
      <c r="D2235">
        <v>340</v>
      </c>
      <c r="E2235" t="s">
        <v>97</v>
      </c>
      <c r="F2235" s="15">
        <v>-4305</v>
      </c>
      <c r="G2235" t="str">
        <f>_xlfn.XLOOKUP(tbl_GL[[#This Row],[Account_key]],tbl_COA[Account_key],tbl_COA[Class],"Not Found")</f>
        <v>Operating account</v>
      </c>
      <c r="H2235" t="str">
        <f>_xlfn.XLOOKUP(tbl_GL[[#This Row],[Account_key]],tbl_COA[Account_key],tbl_COA[SubClass],"Not Found")</f>
        <v>Operating Expenses</v>
      </c>
      <c r="I2235" t="str">
        <f>_xlfn.XLOOKUP(tbl_GL[[#This Row],[Account_key]],tbl_COA[Account_key],tbl_COA[SubClass2],"Not Found")</f>
        <v>Administration</v>
      </c>
      <c r="J2235" t="str">
        <f>_xlfn.XLOOKUP(tbl_GL[[#This Row],[Account_key]],tbl_COA[Account_key],tbl_COA[SubAccount],,0)</f>
        <v>Utilities</v>
      </c>
      <c r="K2235">
        <f>YEAR(tbl_GL[[#This Row],[Date]])</f>
        <v>2019</v>
      </c>
    </row>
    <row r="2236" spans="1:11" x14ac:dyDescent="0.35">
      <c r="A2236">
        <v>1129.2</v>
      </c>
      <c r="B2236" s="24">
        <v>43737</v>
      </c>
      <c r="C2236">
        <v>1</v>
      </c>
      <c r="D2236">
        <v>120</v>
      </c>
      <c r="E2236" t="s">
        <v>97</v>
      </c>
      <c r="F2236" s="15">
        <v>4305</v>
      </c>
      <c r="G2236" t="str">
        <f>_xlfn.XLOOKUP(tbl_GL[[#This Row],[Account_key]],tbl_COA[Account_key],tbl_COA[Class],"Not Found")</f>
        <v>Liabilities and Owners Equity</v>
      </c>
      <c r="H2236" t="str">
        <f>_xlfn.XLOOKUP(tbl_GL[[#This Row],[Account_key]],tbl_COA[Account_key],tbl_COA[SubClass],"Not Found")</f>
        <v>Liabilities</v>
      </c>
      <c r="I2236" t="str">
        <f>_xlfn.XLOOKUP(tbl_GL[[#This Row],[Account_key]],tbl_COA[Account_key],tbl_COA[SubClass2],"Not Found")</f>
        <v>Current Liabilities</v>
      </c>
      <c r="J2236" t="str">
        <f>_xlfn.XLOOKUP(tbl_GL[[#This Row],[Account_key]],tbl_COA[Account_key],tbl_COA[SubAccount],,0)</f>
        <v>Accrued Expenses</v>
      </c>
      <c r="K2236">
        <f>YEAR(tbl_GL[[#This Row],[Date]])</f>
        <v>2019</v>
      </c>
    </row>
    <row r="2237" spans="1:11" x14ac:dyDescent="0.35">
      <c r="A2237">
        <v>1130.0999999999999</v>
      </c>
      <c r="B2237" s="24">
        <v>43737</v>
      </c>
      <c r="C2237">
        <v>1</v>
      </c>
      <c r="D2237">
        <v>30</v>
      </c>
      <c r="E2237" t="s">
        <v>80</v>
      </c>
      <c r="F2237" s="15">
        <v>-33857</v>
      </c>
      <c r="G2237" t="str">
        <f>_xlfn.XLOOKUP(tbl_GL[[#This Row],[Account_key]],tbl_COA[Account_key],tbl_COA[Class],"Not Found")</f>
        <v>Assets</v>
      </c>
      <c r="H2237" t="str">
        <f>_xlfn.XLOOKUP(tbl_GL[[#This Row],[Account_key]],tbl_COA[Account_key],tbl_COA[SubClass],"Not Found")</f>
        <v>Assets</v>
      </c>
      <c r="I2237" t="str">
        <f>_xlfn.XLOOKUP(tbl_GL[[#This Row],[Account_key]],tbl_COA[Account_key],tbl_COA[SubClass2],"Not Found")</f>
        <v>Current Assets</v>
      </c>
      <c r="J2237" t="str">
        <f>_xlfn.XLOOKUP(tbl_GL[[#This Row],[Account_key]],tbl_COA[Account_key],tbl_COA[SubAccount],,0)</f>
        <v>Trade Receivables</v>
      </c>
      <c r="K2237">
        <f>YEAR(tbl_GL[[#This Row],[Date]])</f>
        <v>2019</v>
      </c>
    </row>
    <row r="2238" spans="1:11" x14ac:dyDescent="0.35">
      <c r="A2238">
        <v>1130.2</v>
      </c>
      <c r="B2238" s="24">
        <v>43737</v>
      </c>
      <c r="C2238">
        <v>1</v>
      </c>
      <c r="D2238">
        <v>10</v>
      </c>
      <c r="E2238" t="s">
        <v>80</v>
      </c>
      <c r="F2238" s="15">
        <v>33857</v>
      </c>
      <c r="G2238" t="str">
        <f>_xlfn.XLOOKUP(tbl_GL[[#This Row],[Account_key]],tbl_COA[Account_key],tbl_COA[Class],"Not Found")</f>
        <v>Assets</v>
      </c>
      <c r="H2238" t="str">
        <f>_xlfn.XLOOKUP(tbl_GL[[#This Row],[Account_key]],tbl_COA[Account_key],tbl_COA[SubClass],"Not Found")</f>
        <v>Assets</v>
      </c>
      <c r="I2238" t="str">
        <f>_xlfn.XLOOKUP(tbl_GL[[#This Row],[Account_key]],tbl_COA[Account_key],tbl_COA[SubClass2],"Not Found")</f>
        <v>Current Assets</v>
      </c>
      <c r="J2238" t="str">
        <f>_xlfn.XLOOKUP(tbl_GL[[#This Row],[Account_key]],tbl_COA[Account_key],tbl_COA[SubAccount],,0)</f>
        <v>Cash at Bank</v>
      </c>
      <c r="K2238">
        <f>YEAR(tbl_GL[[#This Row],[Date]])</f>
        <v>2019</v>
      </c>
    </row>
    <row r="2239" spans="1:11" x14ac:dyDescent="0.35">
      <c r="A2239">
        <v>1131.0999999999999</v>
      </c>
      <c r="B2239" s="24">
        <v>43738</v>
      </c>
      <c r="C2239">
        <v>1</v>
      </c>
      <c r="D2239">
        <v>10</v>
      </c>
      <c r="E2239" t="s">
        <v>110</v>
      </c>
      <c r="F2239" s="15">
        <v>43</v>
      </c>
      <c r="G2239" t="str">
        <f>_xlfn.XLOOKUP(tbl_GL[[#This Row],[Account_key]],tbl_COA[Account_key],tbl_COA[Class],"Not Found")</f>
        <v>Assets</v>
      </c>
      <c r="H2239" t="str">
        <f>_xlfn.XLOOKUP(tbl_GL[[#This Row],[Account_key]],tbl_COA[Account_key],tbl_COA[SubClass],"Not Found")</f>
        <v>Assets</v>
      </c>
      <c r="I2239" t="str">
        <f>_xlfn.XLOOKUP(tbl_GL[[#This Row],[Account_key]],tbl_COA[Account_key],tbl_COA[SubClass2],"Not Found")</f>
        <v>Current Assets</v>
      </c>
      <c r="J2239" t="str">
        <f>_xlfn.XLOOKUP(tbl_GL[[#This Row],[Account_key]],tbl_COA[Account_key],tbl_COA[SubAccount],,0)</f>
        <v>Cash at Bank</v>
      </c>
      <c r="K2239">
        <f>YEAR(tbl_GL[[#This Row],[Date]])</f>
        <v>2019</v>
      </c>
    </row>
    <row r="2240" spans="1:11" x14ac:dyDescent="0.35">
      <c r="A2240">
        <v>1131.2</v>
      </c>
      <c r="B2240" s="24">
        <v>43738</v>
      </c>
      <c r="C2240">
        <v>1</v>
      </c>
      <c r="D2240">
        <v>430</v>
      </c>
      <c r="E2240" t="s">
        <v>110</v>
      </c>
      <c r="F2240" s="15">
        <v>43</v>
      </c>
      <c r="G2240" t="str">
        <f>_xlfn.XLOOKUP(tbl_GL[[#This Row],[Account_key]],tbl_COA[Account_key],tbl_COA[Class],"Not Found")</f>
        <v>Non-operating</v>
      </c>
      <c r="H2240" t="str">
        <f>_xlfn.XLOOKUP(tbl_GL[[#This Row],[Account_key]],tbl_COA[Account_key],tbl_COA[SubClass],"Not Found")</f>
        <v>Exchange Loss/Gain</v>
      </c>
      <c r="I2240" t="str">
        <f>_xlfn.XLOOKUP(tbl_GL[[#This Row],[Account_key]],tbl_COA[Account_key],tbl_COA[SubClass2],"Not Found")</f>
        <v>Exchange Loss/Gain</v>
      </c>
      <c r="J2240" t="str">
        <f>_xlfn.XLOOKUP(tbl_GL[[#This Row],[Account_key]],tbl_COA[Account_key],tbl_COA[SubAccount],,0)</f>
        <v>Exchange Loss/Gain</v>
      </c>
      <c r="K2240">
        <f>YEAR(tbl_GL[[#This Row],[Date]])</f>
        <v>2019</v>
      </c>
    </row>
    <row r="2241" spans="1:11" x14ac:dyDescent="0.35">
      <c r="A2241">
        <v>1132.0999999999999</v>
      </c>
      <c r="B2241" s="24">
        <v>43738</v>
      </c>
      <c r="C2241">
        <v>1</v>
      </c>
      <c r="D2241">
        <v>10</v>
      </c>
      <c r="E2241" t="s">
        <v>113</v>
      </c>
      <c r="F2241" s="15">
        <v>377</v>
      </c>
      <c r="G2241" t="str">
        <f>_xlfn.XLOOKUP(tbl_GL[[#This Row],[Account_key]],tbl_COA[Account_key],tbl_COA[Class],"Not Found")</f>
        <v>Assets</v>
      </c>
      <c r="H2241" t="str">
        <f>_xlfn.XLOOKUP(tbl_GL[[#This Row],[Account_key]],tbl_COA[Account_key],tbl_COA[SubClass],"Not Found")</f>
        <v>Assets</v>
      </c>
      <c r="I2241" t="str">
        <f>_xlfn.XLOOKUP(tbl_GL[[#This Row],[Account_key]],tbl_COA[Account_key],tbl_COA[SubClass2],"Not Found")</f>
        <v>Current Assets</v>
      </c>
      <c r="J2241" t="str">
        <f>_xlfn.XLOOKUP(tbl_GL[[#This Row],[Account_key]],tbl_COA[Account_key],tbl_COA[SubAccount],,0)</f>
        <v>Cash at Bank</v>
      </c>
      <c r="K2241">
        <f>YEAR(tbl_GL[[#This Row],[Date]])</f>
        <v>2019</v>
      </c>
    </row>
    <row r="2242" spans="1:11" x14ac:dyDescent="0.35">
      <c r="A2242">
        <v>1132.2</v>
      </c>
      <c r="B2242" s="24">
        <v>43738</v>
      </c>
      <c r="C2242">
        <v>1</v>
      </c>
      <c r="D2242">
        <v>410</v>
      </c>
      <c r="E2242" t="s">
        <v>113</v>
      </c>
      <c r="F2242" s="15">
        <v>377</v>
      </c>
      <c r="G2242" t="str">
        <f>_xlfn.XLOOKUP(tbl_GL[[#This Row],[Account_key]],tbl_COA[Account_key],tbl_COA[Class],"Not Found")</f>
        <v>Non-operating</v>
      </c>
      <c r="H2242" t="str">
        <f>_xlfn.XLOOKUP(tbl_GL[[#This Row],[Account_key]],tbl_COA[Account_key],tbl_COA[SubClass],"Not Found")</f>
        <v>Interest Income</v>
      </c>
      <c r="I2242" t="str">
        <f>_xlfn.XLOOKUP(tbl_GL[[#This Row],[Account_key]],tbl_COA[Account_key],tbl_COA[SubClass2],"Not Found")</f>
        <v>Interest Income</v>
      </c>
      <c r="J2242" t="str">
        <f>_xlfn.XLOOKUP(tbl_GL[[#This Row],[Account_key]],tbl_COA[Account_key],tbl_COA[SubAccount],,0)</f>
        <v>Interest Income</v>
      </c>
      <c r="K2242">
        <f>YEAR(tbl_GL[[#This Row],[Date]])</f>
        <v>2019</v>
      </c>
    </row>
    <row r="2243" spans="1:11" x14ac:dyDescent="0.35">
      <c r="A2243">
        <v>1133.0999999999999</v>
      </c>
      <c r="B2243" s="24">
        <v>43738</v>
      </c>
      <c r="C2243">
        <v>1</v>
      </c>
      <c r="D2243">
        <v>400</v>
      </c>
      <c r="E2243" t="s">
        <v>104</v>
      </c>
      <c r="F2243" s="15">
        <v>-500</v>
      </c>
      <c r="G2243" t="str">
        <f>_xlfn.XLOOKUP(tbl_GL[[#This Row],[Account_key]],tbl_COA[Account_key],tbl_COA[Class],"Not Found")</f>
        <v>Operating account</v>
      </c>
      <c r="H2243" t="str">
        <f>_xlfn.XLOOKUP(tbl_GL[[#This Row],[Account_key]],tbl_COA[Account_key],tbl_COA[SubClass],"Not Found")</f>
        <v>Depreciation &amp; Amortization</v>
      </c>
      <c r="I2243" t="str">
        <f>_xlfn.XLOOKUP(tbl_GL[[#This Row],[Account_key]],tbl_COA[Account_key],tbl_COA[SubClass2],"Not Found")</f>
        <v>Amortization</v>
      </c>
      <c r="J2243" t="str">
        <f>_xlfn.XLOOKUP(tbl_GL[[#This Row],[Account_key]],tbl_COA[Account_key],tbl_COA[SubAccount],,0)</f>
        <v>Amortization of Intangible Assets</v>
      </c>
      <c r="K2243">
        <f>YEAR(tbl_GL[[#This Row],[Date]])</f>
        <v>2019</v>
      </c>
    </row>
    <row r="2244" spans="1:11" x14ac:dyDescent="0.35">
      <c r="A2244">
        <v>1133.2</v>
      </c>
      <c r="B2244" s="24">
        <v>43738</v>
      </c>
      <c r="C2244">
        <v>1</v>
      </c>
      <c r="D2244">
        <v>100</v>
      </c>
      <c r="E2244" t="s">
        <v>104</v>
      </c>
      <c r="F2244" s="15">
        <v>-500</v>
      </c>
      <c r="G2244" t="str">
        <f>_xlfn.XLOOKUP(tbl_GL[[#This Row],[Account_key]],tbl_COA[Account_key],tbl_COA[Class],"Not Found")</f>
        <v>Assets</v>
      </c>
      <c r="H2244" t="str">
        <f>_xlfn.XLOOKUP(tbl_GL[[#This Row],[Account_key]],tbl_COA[Account_key],tbl_COA[SubClass],"Not Found")</f>
        <v>Assets</v>
      </c>
      <c r="I2244" t="str">
        <f>_xlfn.XLOOKUP(tbl_GL[[#This Row],[Account_key]],tbl_COA[Account_key],tbl_COA[SubClass2],"Not Found")</f>
        <v>Non-Current Assets</v>
      </c>
      <c r="J2244" t="str">
        <f>_xlfn.XLOOKUP(tbl_GL[[#This Row],[Account_key]],tbl_COA[Account_key],tbl_COA[SubAccount],,0)</f>
        <v>Patents and trademarks</v>
      </c>
      <c r="K2244">
        <f>YEAR(tbl_GL[[#This Row],[Date]])</f>
        <v>2019</v>
      </c>
    </row>
    <row r="2245" spans="1:11" x14ac:dyDescent="0.35">
      <c r="A2245">
        <v>1134.0999999999999</v>
      </c>
      <c r="B2245" s="24">
        <v>43738</v>
      </c>
      <c r="C2245">
        <v>1</v>
      </c>
      <c r="D2245">
        <v>440</v>
      </c>
      <c r="E2245" t="s">
        <v>112</v>
      </c>
      <c r="F2245" s="15">
        <v>-600</v>
      </c>
      <c r="G2245" t="str">
        <f>_xlfn.XLOOKUP(tbl_GL[[#This Row],[Account_key]],tbl_COA[Account_key],tbl_COA[Class],"Not Found")</f>
        <v>Interest &amp; Tax</v>
      </c>
      <c r="H2245" t="str">
        <f>_xlfn.XLOOKUP(tbl_GL[[#This Row],[Account_key]],tbl_COA[Account_key],tbl_COA[SubClass],"Not Found")</f>
        <v>Interest Expense</v>
      </c>
      <c r="I2245" t="str">
        <f>_xlfn.XLOOKUP(tbl_GL[[#This Row],[Account_key]],tbl_COA[Account_key],tbl_COA[SubClass2],"Not Found")</f>
        <v>Interest Expense</v>
      </c>
      <c r="J2245" t="str">
        <f>_xlfn.XLOOKUP(tbl_GL[[#This Row],[Account_key]],tbl_COA[Account_key],tbl_COA[SubAccount],,0)</f>
        <v>Interest Expense</v>
      </c>
      <c r="K2245">
        <f>YEAR(tbl_GL[[#This Row],[Date]])</f>
        <v>2019</v>
      </c>
    </row>
    <row r="2246" spans="1:11" x14ac:dyDescent="0.35">
      <c r="A2246">
        <v>1134.2</v>
      </c>
      <c r="B2246" s="24">
        <v>43738</v>
      </c>
      <c r="C2246">
        <v>1</v>
      </c>
      <c r="D2246">
        <v>121</v>
      </c>
      <c r="E2246" t="s">
        <v>112</v>
      </c>
      <c r="F2246" s="15">
        <v>600</v>
      </c>
      <c r="G2246" t="str">
        <f>_xlfn.XLOOKUP(tbl_GL[[#This Row],[Account_key]],tbl_COA[Account_key],tbl_COA[Class],"Not Found")</f>
        <v>Liabilities and Owners Equity</v>
      </c>
      <c r="H2246" t="str">
        <f>_xlfn.XLOOKUP(tbl_GL[[#This Row],[Account_key]],tbl_COA[Account_key],tbl_COA[SubClass],"Not Found")</f>
        <v>Liabilities</v>
      </c>
      <c r="I2246" t="str">
        <f>_xlfn.XLOOKUP(tbl_GL[[#This Row],[Account_key]],tbl_COA[Account_key],tbl_COA[SubClass2],"Not Found")</f>
        <v>Current Liabilities</v>
      </c>
      <c r="J2246" t="str">
        <f>_xlfn.XLOOKUP(tbl_GL[[#This Row],[Account_key]],tbl_COA[Account_key],tbl_COA[SubAccount],,0)</f>
        <v>Interest Payable</v>
      </c>
      <c r="K2246">
        <f>YEAR(tbl_GL[[#This Row],[Date]])</f>
        <v>2019</v>
      </c>
    </row>
    <row r="2247" spans="1:11" x14ac:dyDescent="0.35">
      <c r="A2247">
        <v>1135.0999999999999</v>
      </c>
      <c r="B2247" s="24">
        <v>43738</v>
      </c>
      <c r="C2247">
        <v>1</v>
      </c>
      <c r="D2247">
        <v>450</v>
      </c>
      <c r="E2247" s="1" t="s">
        <v>108</v>
      </c>
      <c r="F2247" s="15">
        <v>-6878</v>
      </c>
      <c r="G2247" t="str">
        <f>_xlfn.XLOOKUP(tbl_GL[[#This Row],[Account_key]],tbl_COA[Account_key],tbl_COA[Class],"Not Found")</f>
        <v>Interest &amp; Tax</v>
      </c>
      <c r="H2247" t="str">
        <f>_xlfn.XLOOKUP(tbl_GL[[#This Row],[Account_key]],tbl_COA[Account_key],tbl_COA[SubClass],"Not Found")</f>
        <v>Taxation</v>
      </c>
      <c r="I2247" t="str">
        <f>_xlfn.XLOOKUP(tbl_GL[[#This Row],[Account_key]],tbl_COA[Account_key],tbl_COA[SubClass2],"Not Found")</f>
        <v>Taxation</v>
      </c>
      <c r="J2247" t="str">
        <f>_xlfn.XLOOKUP(tbl_GL[[#This Row],[Account_key]],tbl_COA[Account_key],tbl_COA[SubAccount],,0)</f>
        <v>Taxation</v>
      </c>
      <c r="K2247">
        <f>YEAR(tbl_GL[[#This Row],[Date]])</f>
        <v>2019</v>
      </c>
    </row>
    <row r="2248" spans="1:11" x14ac:dyDescent="0.35">
      <c r="A2248">
        <v>1135.2</v>
      </c>
      <c r="B2248" s="24">
        <v>43738</v>
      </c>
      <c r="C2248">
        <v>1</v>
      </c>
      <c r="D2248">
        <v>122</v>
      </c>
      <c r="E2248" s="1" t="s">
        <v>108</v>
      </c>
      <c r="F2248" s="15">
        <v>6878</v>
      </c>
      <c r="G2248" t="str">
        <f>_xlfn.XLOOKUP(tbl_GL[[#This Row],[Account_key]],tbl_COA[Account_key],tbl_COA[Class],"Not Found")</f>
        <v>Liabilities and Owners Equity</v>
      </c>
      <c r="H2248" t="str">
        <f>_xlfn.XLOOKUP(tbl_GL[[#This Row],[Account_key]],tbl_COA[Account_key],tbl_COA[SubClass],"Not Found")</f>
        <v>Liabilities</v>
      </c>
      <c r="I2248" t="str">
        <f>_xlfn.XLOOKUP(tbl_GL[[#This Row],[Account_key]],tbl_COA[Account_key],tbl_COA[SubClass2],"Not Found")</f>
        <v>Current Liabilities</v>
      </c>
      <c r="J2248" t="str">
        <f>_xlfn.XLOOKUP(tbl_GL[[#This Row],[Account_key]],tbl_COA[Account_key],tbl_COA[SubAccount],,0)</f>
        <v>Tax payable</v>
      </c>
      <c r="K2248">
        <f>YEAR(tbl_GL[[#This Row],[Date]])</f>
        <v>2019</v>
      </c>
    </row>
    <row r="2249" spans="1:11" x14ac:dyDescent="0.35">
      <c r="A2249">
        <v>1136.0999999999999</v>
      </c>
      <c r="B2249" s="24">
        <v>43738</v>
      </c>
      <c r="C2249">
        <v>1</v>
      </c>
      <c r="D2249">
        <v>240</v>
      </c>
      <c r="E2249" t="s">
        <v>56</v>
      </c>
      <c r="F2249" s="15">
        <v>-12000</v>
      </c>
      <c r="G2249" t="str">
        <f>_xlfn.XLOOKUP(tbl_GL[[#This Row],[Account_key]],tbl_COA[Account_key],tbl_COA[Class],"Not Found")</f>
        <v>Operating account</v>
      </c>
      <c r="H2249" t="str">
        <f>_xlfn.XLOOKUP(tbl_GL[[#This Row],[Account_key]],tbl_COA[Account_key],tbl_COA[SubClass],"Not Found")</f>
        <v>Operating Expenses</v>
      </c>
      <c r="I2249" t="str">
        <f>_xlfn.XLOOKUP(tbl_GL[[#This Row],[Account_key]],tbl_COA[Account_key],tbl_COA[SubClass2],"Not Found")</f>
        <v>Sales &amp; Distribution</v>
      </c>
      <c r="J2249" t="str">
        <f>_xlfn.XLOOKUP(tbl_GL[[#This Row],[Account_key]],tbl_COA[Account_key],tbl_COA[SubAccount],,0)</f>
        <v>Salaries</v>
      </c>
      <c r="K2249">
        <f>YEAR(tbl_GL[[#This Row],[Date]])</f>
        <v>2019</v>
      </c>
    </row>
    <row r="2250" spans="1:11" x14ac:dyDescent="0.35">
      <c r="A2250">
        <v>1136.2</v>
      </c>
      <c r="B2250" s="24">
        <v>43738</v>
      </c>
      <c r="C2250">
        <v>1</v>
      </c>
      <c r="D2250">
        <v>10</v>
      </c>
      <c r="E2250" t="s">
        <v>56</v>
      </c>
      <c r="F2250" s="15">
        <v>-12000</v>
      </c>
      <c r="G2250" t="str">
        <f>_xlfn.XLOOKUP(tbl_GL[[#This Row],[Account_key]],tbl_COA[Account_key],tbl_COA[Class],"Not Found")</f>
        <v>Assets</v>
      </c>
      <c r="H2250" t="str">
        <f>_xlfn.XLOOKUP(tbl_GL[[#This Row],[Account_key]],tbl_COA[Account_key],tbl_COA[SubClass],"Not Found")</f>
        <v>Assets</v>
      </c>
      <c r="I2250" t="str">
        <f>_xlfn.XLOOKUP(tbl_GL[[#This Row],[Account_key]],tbl_COA[Account_key],tbl_COA[SubClass2],"Not Found")</f>
        <v>Current Assets</v>
      </c>
      <c r="J2250" t="str">
        <f>_xlfn.XLOOKUP(tbl_GL[[#This Row],[Account_key]],tbl_COA[Account_key],tbl_COA[SubAccount],,0)</f>
        <v>Cash at Bank</v>
      </c>
      <c r="K2250">
        <f>YEAR(tbl_GL[[#This Row],[Date]])</f>
        <v>2019</v>
      </c>
    </row>
    <row r="2251" spans="1:11" x14ac:dyDescent="0.35">
      <c r="A2251">
        <v>1137.0999999999999</v>
      </c>
      <c r="B2251" s="24">
        <v>43738</v>
      </c>
      <c r="C2251">
        <v>1</v>
      </c>
      <c r="D2251">
        <v>380</v>
      </c>
      <c r="E2251" t="s">
        <v>101</v>
      </c>
      <c r="F2251" s="14">
        <v>-14000</v>
      </c>
      <c r="G2251" t="str">
        <f>_xlfn.XLOOKUP(tbl_GL[[#This Row],[Account_key]],tbl_COA[Account_key],tbl_COA[Class],"Not Found")</f>
        <v>Operating account</v>
      </c>
      <c r="H2251" t="str">
        <f>_xlfn.XLOOKUP(tbl_GL[[#This Row],[Account_key]],tbl_COA[Account_key],tbl_COA[SubClass],"Not Found")</f>
        <v>Depreciation &amp; Amortization</v>
      </c>
      <c r="I2251" t="str">
        <f>_xlfn.XLOOKUP(tbl_GL[[#This Row],[Account_key]],tbl_COA[Account_key],tbl_COA[SubClass2],"Not Found")</f>
        <v>Depreciation</v>
      </c>
      <c r="J2251" t="str">
        <f>_xlfn.XLOOKUP(tbl_GL[[#This Row],[Account_key]],tbl_COA[Account_key],tbl_COA[SubAccount],,0)</f>
        <v>Equipment</v>
      </c>
      <c r="K2251">
        <f>YEAR(tbl_GL[[#This Row],[Date]])</f>
        <v>2019</v>
      </c>
    </row>
    <row r="2252" spans="1:11" x14ac:dyDescent="0.35">
      <c r="A2252">
        <v>1137.2</v>
      </c>
      <c r="B2252" s="24">
        <v>43738</v>
      </c>
      <c r="C2252">
        <v>1</v>
      </c>
      <c r="D2252">
        <v>90</v>
      </c>
      <c r="E2252" t="s">
        <v>101</v>
      </c>
      <c r="F2252" s="14">
        <v>-14000</v>
      </c>
      <c r="G2252" t="str">
        <f>_xlfn.XLOOKUP(tbl_GL[[#This Row],[Account_key]],tbl_COA[Account_key],tbl_COA[Class],"Not Found")</f>
        <v>Assets</v>
      </c>
      <c r="H2252" t="str">
        <f>_xlfn.XLOOKUP(tbl_GL[[#This Row],[Account_key]],tbl_COA[Account_key],tbl_COA[SubClass],"Not Found")</f>
        <v>Assets</v>
      </c>
      <c r="I2252" t="str">
        <f>_xlfn.XLOOKUP(tbl_GL[[#This Row],[Account_key]],tbl_COA[Account_key],tbl_COA[SubClass2],"Not Found")</f>
        <v>Non-Current Assets</v>
      </c>
      <c r="J2252" t="str">
        <f>_xlfn.XLOOKUP(tbl_GL[[#This Row],[Account_key]],tbl_COA[Account_key],tbl_COA[SubAccount],,0)</f>
        <v>Office Furniture &amp; Equipment</v>
      </c>
      <c r="K2252">
        <f>YEAR(tbl_GL[[#This Row],[Date]])</f>
        <v>2019</v>
      </c>
    </row>
    <row r="2253" spans="1:11" x14ac:dyDescent="0.35">
      <c r="A2253">
        <v>1138.0999999999999</v>
      </c>
      <c r="B2253" s="24">
        <v>43738</v>
      </c>
      <c r="C2253">
        <v>1</v>
      </c>
      <c r="D2253">
        <v>201</v>
      </c>
      <c r="E2253" t="s">
        <v>126</v>
      </c>
      <c r="F2253" s="15">
        <v>-39000</v>
      </c>
      <c r="G2253" t="str">
        <f>_xlfn.XLOOKUP(tbl_GL[[#This Row],[Account_key]],tbl_COA[Account_key],tbl_COA[Class],"Not Found")</f>
        <v>Liabilities and Owners Equity</v>
      </c>
      <c r="H2253" t="str">
        <f>_xlfn.XLOOKUP(tbl_GL[[#This Row],[Account_key]],tbl_COA[Account_key],tbl_COA[SubClass],"Not Found")</f>
        <v>Owners Equity</v>
      </c>
      <c r="I2253" t="str">
        <f>_xlfn.XLOOKUP(tbl_GL[[#This Row],[Account_key]],tbl_COA[Account_key],tbl_COA[SubClass2],"Not Found")</f>
        <v>Retained Earnings</v>
      </c>
      <c r="J2253" t="str">
        <f>_xlfn.XLOOKUP(tbl_GL[[#This Row],[Account_key]],tbl_COA[Account_key],tbl_COA[SubAccount],,0)</f>
        <v>Dividends paid</v>
      </c>
      <c r="K2253">
        <f>YEAR(tbl_GL[[#This Row],[Date]])</f>
        <v>2019</v>
      </c>
    </row>
    <row r="2254" spans="1:11" x14ac:dyDescent="0.35">
      <c r="A2254">
        <v>1138.2</v>
      </c>
      <c r="B2254" s="24">
        <v>43738</v>
      </c>
      <c r="C2254">
        <v>1</v>
      </c>
      <c r="D2254">
        <v>135</v>
      </c>
      <c r="E2254" t="s">
        <v>126</v>
      </c>
      <c r="F2254" s="15">
        <v>39000</v>
      </c>
      <c r="G2254" t="str">
        <f>_xlfn.XLOOKUP(tbl_GL[[#This Row],[Account_key]],tbl_COA[Account_key],tbl_COA[Class],"Not Found")</f>
        <v>Liabilities and Owners Equity</v>
      </c>
      <c r="H2254" t="str">
        <f>_xlfn.XLOOKUP(tbl_GL[[#This Row],[Account_key]],tbl_COA[Account_key],tbl_COA[SubClass],"Not Found")</f>
        <v>Liabilities</v>
      </c>
      <c r="I2254" t="str">
        <f>_xlfn.XLOOKUP(tbl_GL[[#This Row],[Account_key]],tbl_COA[Account_key],tbl_COA[SubClass2],"Not Found")</f>
        <v>Current Liabilities</v>
      </c>
      <c r="J2254" t="str">
        <f>_xlfn.XLOOKUP(tbl_GL[[#This Row],[Account_key]],tbl_COA[Account_key],tbl_COA[SubAccount],,0)</f>
        <v>Dividends payable</v>
      </c>
      <c r="K2254">
        <f>YEAR(tbl_GL[[#This Row],[Date]])</f>
        <v>2019</v>
      </c>
    </row>
    <row r="2255" spans="1:11" x14ac:dyDescent="0.35">
      <c r="A2255">
        <v>1140.0999999999999</v>
      </c>
      <c r="B2255" s="24">
        <v>43739</v>
      </c>
      <c r="C2255">
        <v>1</v>
      </c>
      <c r="D2255">
        <v>260</v>
      </c>
      <c r="E2255" t="s">
        <v>99</v>
      </c>
      <c r="F2255" s="15">
        <v>-132</v>
      </c>
      <c r="G2255" t="str">
        <f>_xlfn.XLOOKUP(tbl_GL[[#This Row],[Account_key]],tbl_COA[Account_key],tbl_COA[Class],"Not Found")</f>
        <v>Operating account</v>
      </c>
      <c r="H2255" t="str">
        <f>_xlfn.XLOOKUP(tbl_GL[[#This Row],[Account_key]],tbl_COA[Account_key],tbl_COA[SubClass],"Not Found")</f>
        <v>Operating Expenses</v>
      </c>
      <c r="I2255" t="str">
        <f>_xlfn.XLOOKUP(tbl_GL[[#This Row],[Account_key]],tbl_COA[Account_key],tbl_COA[SubClass2],"Not Found")</f>
        <v>Marketing</v>
      </c>
      <c r="J2255" t="str">
        <f>_xlfn.XLOOKUP(tbl_GL[[#This Row],[Account_key]],tbl_COA[Account_key],tbl_COA[SubAccount],,0)</f>
        <v>Commissions</v>
      </c>
      <c r="K2255">
        <f>YEAR(tbl_GL[[#This Row],[Date]])</f>
        <v>2019</v>
      </c>
    </row>
    <row r="2256" spans="1:11" x14ac:dyDescent="0.35">
      <c r="A2256">
        <v>1140.2</v>
      </c>
      <c r="B2256" s="24">
        <v>43739</v>
      </c>
      <c r="C2256">
        <v>1</v>
      </c>
      <c r="D2256">
        <v>20</v>
      </c>
      <c r="E2256" t="s">
        <v>99</v>
      </c>
      <c r="F2256" s="15">
        <v>-132</v>
      </c>
      <c r="G2256" t="str">
        <f>_xlfn.XLOOKUP(tbl_GL[[#This Row],[Account_key]],tbl_COA[Account_key],tbl_COA[Class],"Not Found")</f>
        <v>Assets</v>
      </c>
      <c r="H2256" t="str">
        <f>_xlfn.XLOOKUP(tbl_GL[[#This Row],[Account_key]],tbl_COA[Account_key],tbl_COA[SubClass],"Not Found")</f>
        <v>Assets</v>
      </c>
      <c r="I2256" t="str">
        <f>_xlfn.XLOOKUP(tbl_GL[[#This Row],[Account_key]],tbl_COA[Account_key],tbl_COA[SubClass2],"Not Found")</f>
        <v>Current Assets</v>
      </c>
      <c r="J2256" t="str">
        <f>_xlfn.XLOOKUP(tbl_GL[[#This Row],[Account_key]],tbl_COA[Account_key],tbl_COA[SubAccount],,0)</f>
        <v>Cash in hand</v>
      </c>
      <c r="K2256">
        <f>YEAR(tbl_GL[[#This Row],[Date]])</f>
        <v>2019</v>
      </c>
    </row>
    <row r="2257" spans="1:11" x14ac:dyDescent="0.35">
      <c r="A2257">
        <v>1141.0999999999999</v>
      </c>
      <c r="B2257" s="24">
        <v>43739</v>
      </c>
      <c r="C2257">
        <v>1</v>
      </c>
      <c r="D2257">
        <v>10</v>
      </c>
      <c r="E2257" t="s">
        <v>98</v>
      </c>
      <c r="F2257" s="15">
        <v>-4029</v>
      </c>
      <c r="G2257" t="str">
        <f>_xlfn.XLOOKUP(tbl_GL[[#This Row],[Account_key]],tbl_COA[Account_key],tbl_COA[Class],"Not Found")</f>
        <v>Assets</v>
      </c>
      <c r="H2257" t="str">
        <f>_xlfn.XLOOKUP(tbl_GL[[#This Row],[Account_key]],tbl_COA[Account_key],tbl_COA[SubClass],"Not Found")</f>
        <v>Assets</v>
      </c>
      <c r="I2257" t="str">
        <f>_xlfn.XLOOKUP(tbl_GL[[#This Row],[Account_key]],tbl_COA[Account_key],tbl_COA[SubClass2],"Not Found")</f>
        <v>Current Assets</v>
      </c>
      <c r="J2257" t="str">
        <f>_xlfn.XLOOKUP(tbl_GL[[#This Row],[Account_key]],tbl_COA[Account_key],tbl_COA[SubAccount],,0)</f>
        <v>Cash at Bank</v>
      </c>
      <c r="K2257">
        <f>YEAR(tbl_GL[[#This Row],[Date]])</f>
        <v>2019</v>
      </c>
    </row>
    <row r="2258" spans="1:11" x14ac:dyDescent="0.35">
      <c r="A2258">
        <v>1141.2</v>
      </c>
      <c r="B2258" s="24">
        <v>43739</v>
      </c>
      <c r="C2258">
        <v>1</v>
      </c>
      <c r="D2258">
        <v>120</v>
      </c>
      <c r="E2258" t="s">
        <v>98</v>
      </c>
      <c r="F2258" s="15">
        <v>-4029</v>
      </c>
      <c r="G2258" t="str">
        <f>_xlfn.XLOOKUP(tbl_GL[[#This Row],[Account_key]],tbl_COA[Account_key],tbl_COA[Class],"Not Found")</f>
        <v>Liabilities and Owners Equity</v>
      </c>
      <c r="H2258" t="str">
        <f>_xlfn.XLOOKUP(tbl_GL[[#This Row],[Account_key]],tbl_COA[Account_key],tbl_COA[SubClass],"Not Found")</f>
        <v>Liabilities</v>
      </c>
      <c r="I2258" t="str">
        <f>_xlfn.XLOOKUP(tbl_GL[[#This Row],[Account_key]],tbl_COA[Account_key],tbl_COA[SubClass2],"Not Found")</f>
        <v>Current Liabilities</v>
      </c>
      <c r="J2258" t="str">
        <f>_xlfn.XLOOKUP(tbl_GL[[#This Row],[Account_key]],tbl_COA[Account_key],tbl_COA[SubAccount],,0)</f>
        <v>Accrued Expenses</v>
      </c>
      <c r="K2258">
        <f>YEAR(tbl_GL[[#This Row],[Date]])</f>
        <v>2019</v>
      </c>
    </row>
    <row r="2259" spans="1:11" x14ac:dyDescent="0.35">
      <c r="A2259">
        <v>1142.0999999999999</v>
      </c>
      <c r="B2259" s="24">
        <v>43739</v>
      </c>
      <c r="C2259">
        <v>1</v>
      </c>
      <c r="D2259">
        <v>10</v>
      </c>
      <c r="E2259" t="s">
        <v>98</v>
      </c>
      <c r="F2259" s="15">
        <v>-4044</v>
      </c>
      <c r="G2259" t="str">
        <f>_xlfn.XLOOKUP(tbl_GL[[#This Row],[Account_key]],tbl_COA[Account_key],tbl_COA[Class],"Not Found")</f>
        <v>Assets</v>
      </c>
      <c r="H2259" t="str">
        <f>_xlfn.XLOOKUP(tbl_GL[[#This Row],[Account_key]],tbl_COA[Account_key],tbl_COA[SubClass],"Not Found")</f>
        <v>Assets</v>
      </c>
      <c r="I2259" t="str">
        <f>_xlfn.XLOOKUP(tbl_GL[[#This Row],[Account_key]],tbl_COA[Account_key],tbl_COA[SubClass2],"Not Found")</f>
        <v>Current Assets</v>
      </c>
      <c r="J2259" t="str">
        <f>_xlfn.XLOOKUP(tbl_GL[[#This Row],[Account_key]],tbl_COA[Account_key],tbl_COA[SubAccount],,0)</f>
        <v>Cash at Bank</v>
      </c>
      <c r="K2259">
        <f>YEAR(tbl_GL[[#This Row],[Date]])</f>
        <v>2019</v>
      </c>
    </row>
    <row r="2260" spans="1:11" x14ac:dyDescent="0.35">
      <c r="A2260">
        <v>1142.2</v>
      </c>
      <c r="B2260" s="24">
        <v>43739</v>
      </c>
      <c r="C2260">
        <v>1</v>
      </c>
      <c r="D2260">
        <v>120</v>
      </c>
      <c r="E2260" t="s">
        <v>98</v>
      </c>
      <c r="F2260" s="15">
        <v>-4044</v>
      </c>
      <c r="G2260" t="str">
        <f>_xlfn.XLOOKUP(tbl_GL[[#This Row],[Account_key]],tbl_COA[Account_key],tbl_COA[Class],"Not Found")</f>
        <v>Liabilities and Owners Equity</v>
      </c>
      <c r="H2260" t="str">
        <f>_xlfn.XLOOKUP(tbl_GL[[#This Row],[Account_key]],tbl_COA[Account_key],tbl_COA[SubClass],"Not Found")</f>
        <v>Liabilities</v>
      </c>
      <c r="I2260" t="str">
        <f>_xlfn.XLOOKUP(tbl_GL[[#This Row],[Account_key]],tbl_COA[Account_key],tbl_COA[SubClass2],"Not Found")</f>
        <v>Current Liabilities</v>
      </c>
      <c r="J2260" t="str">
        <f>_xlfn.XLOOKUP(tbl_GL[[#This Row],[Account_key]],tbl_COA[Account_key],tbl_COA[SubAccount],,0)</f>
        <v>Accrued Expenses</v>
      </c>
      <c r="K2260">
        <f>YEAR(tbl_GL[[#This Row],[Date]])</f>
        <v>2019</v>
      </c>
    </row>
    <row r="2261" spans="1:11" x14ac:dyDescent="0.35">
      <c r="A2261">
        <v>1143.0999999999999</v>
      </c>
      <c r="B2261" s="24">
        <v>43739</v>
      </c>
      <c r="C2261">
        <v>1</v>
      </c>
      <c r="D2261">
        <v>60</v>
      </c>
      <c r="E2261" t="s">
        <v>84</v>
      </c>
      <c r="F2261" s="15">
        <v>63000</v>
      </c>
      <c r="G2261" t="str">
        <f>_xlfn.XLOOKUP(tbl_GL[[#This Row],[Account_key]],tbl_COA[Account_key],tbl_COA[Class],"Not Found")</f>
        <v>Assets</v>
      </c>
      <c r="H2261" t="str">
        <f>_xlfn.XLOOKUP(tbl_GL[[#This Row],[Account_key]],tbl_COA[Account_key],tbl_COA[SubClass],"Not Found")</f>
        <v>Assets</v>
      </c>
      <c r="I2261" t="str">
        <f>_xlfn.XLOOKUP(tbl_GL[[#This Row],[Account_key]],tbl_COA[Account_key],tbl_COA[SubClass2],"Not Found")</f>
        <v>Current Assets</v>
      </c>
      <c r="J2261" t="str">
        <f>_xlfn.XLOOKUP(tbl_GL[[#This Row],[Account_key]],tbl_COA[Account_key],tbl_COA[SubAccount],,0)</f>
        <v>Inventory</v>
      </c>
      <c r="K2261">
        <f>YEAR(tbl_GL[[#This Row],[Date]])</f>
        <v>2019</v>
      </c>
    </row>
    <row r="2262" spans="1:11" x14ac:dyDescent="0.35">
      <c r="A2262">
        <v>1143.2</v>
      </c>
      <c r="B2262" s="24">
        <v>43739</v>
      </c>
      <c r="C2262">
        <v>1</v>
      </c>
      <c r="D2262">
        <v>110</v>
      </c>
      <c r="E2262" t="s">
        <v>84</v>
      </c>
      <c r="F2262" s="15">
        <v>63000</v>
      </c>
      <c r="G2262" t="str">
        <f>_xlfn.XLOOKUP(tbl_GL[[#This Row],[Account_key]],tbl_COA[Account_key],tbl_COA[Class],"Not Found")</f>
        <v>Liabilities and Owners Equity</v>
      </c>
      <c r="H2262" t="str">
        <f>_xlfn.XLOOKUP(tbl_GL[[#This Row],[Account_key]],tbl_COA[Account_key],tbl_COA[SubClass],"Not Found")</f>
        <v>Liabilities</v>
      </c>
      <c r="I2262" t="str">
        <f>_xlfn.XLOOKUP(tbl_GL[[#This Row],[Account_key]],tbl_COA[Account_key],tbl_COA[SubClass2],"Not Found")</f>
        <v>Current Liabilities</v>
      </c>
      <c r="J2262" t="str">
        <f>_xlfn.XLOOKUP(tbl_GL[[#This Row],[Account_key]],tbl_COA[Account_key],tbl_COA[SubAccount],,0)</f>
        <v>Trade Payables</v>
      </c>
      <c r="K2262">
        <f>YEAR(tbl_GL[[#This Row],[Date]])</f>
        <v>2019</v>
      </c>
    </row>
    <row r="2263" spans="1:11" x14ac:dyDescent="0.35">
      <c r="A2263">
        <v>1144.0999999999999</v>
      </c>
      <c r="B2263" s="24">
        <v>43740</v>
      </c>
      <c r="C2263">
        <v>1</v>
      </c>
      <c r="D2263">
        <v>10</v>
      </c>
      <c r="E2263" t="s">
        <v>98</v>
      </c>
      <c r="F2263" s="15">
        <v>-4809</v>
      </c>
      <c r="G2263" t="str">
        <f>_xlfn.XLOOKUP(tbl_GL[[#This Row],[Account_key]],tbl_COA[Account_key],tbl_COA[Class],"Not Found")</f>
        <v>Assets</v>
      </c>
      <c r="H2263" t="str">
        <f>_xlfn.XLOOKUP(tbl_GL[[#This Row],[Account_key]],tbl_COA[Account_key],tbl_COA[SubClass],"Not Found")</f>
        <v>Assets</v>
      </c>
      <c r="I2263" t="str">
        <f>_xlfn.XLOOKUP(tbl_GL[[#This Row],[Account_key]],tbl_COA[Account_key],tbl_COA[SubClass2],"Not Found")</f>
        <v>Current Assets</v>
      </c>
      <c r="J2263" t="str">
        <f>_xlfn.XLOOKUP(tbl_GL[[#This Row],[Account_key]],tbl_COA[Account_key],tbl_COA[SubAccount],,0)</f>
        <v>Cash at Bank</v>
      </c>
      <c r="K2263">
        <f>YEAR(tbl_GL[[#This Row],[Date]])</f>
        <v>2019</v>
      </c>
    </row>
    <row r="2264" spans="1:11" x14ac:dyDescent="0.35">
      <c r="A2264">
        <v>1144.2</v>
      </c>
      <c r="B2264" s="24">
        <v>43740</v>
      </c>
      <c r="C2264">
        <v>1</v>
      </c>
      <c r="D2264">
        <v>120</v>
      </c>
      <c r="E2264" t="s">
        <v>98</v>
      </c>
      <c r="F2264" s="15">
        <v>-4809</v>
      </c>
      <c r="G2264" t="str">
        <f>_xlfn.XLOOKUP(tbl_GL[[#This Row],[Account_key]],tbl_COA[Account_key],tbl_COA[Class],"Not Found")</f>
        <v>Liabilities and Owners Equity</v>
      </c>
      <c r="H2264" t="str">
        <f>_xlfn.XLOOKUP(tbl_GL[[#This Row],[Account_key]],tbl_COA[Account_key],tbl_COA[SubClass],"Not Found")</f>
        <v>Liabilities</v>
      </c>
      <c r="I2264" t="str">
        <f>_xlfn.XLOOKUP(tbl_GL[[#This Row],[Account_key]],tbl_COA[Account_key],tbl_COA[SubClass2],"Not Found")</f>
        <v>Current Liabilities</v>
      </c>
      <c r="J2264" t="str">
        <f>_xlfn.XLOOKUP(tbl_GL[[#This Row],[Account_key]],tbl_COA[Account_key],tbl_COA[SubAccount],,0)</f>
        <v>Accrued Expenses</v>
      </c>
      <c r="K2264">
        <f>YEAR(tbl_GL[[#This Row],[Date]])</f>
        <v>2019</v>
      </c>
    </row>
    <row r="2265" spans="1:11" x14ac:dyDescent="0.35">
      <c r="A2265">
        <v>1145.0999999999999</v>
      </c>
      <c r="B2265" s="24">
        <v>43741</v>
      </c>
      <c r="C2265">
        <v>1</v>
      </c>
      <c r="D2265">
        <v>220</v>
      </c>
      <c r="E2265" t="s">
        <v>81</v>
      </c>
      <c r="F2265" s="15">
        <v>-4889</v>
      </c>
      <c r="G2265" t="str">
        <f>_xlfn.XLOOKUP(tbl_GL[[#This Row],[Account_key]],tbl_COA[Account_key],tbl_COA[Class],"Not Found")</f>
        <v>Trading account</v>
      </c>
      <c r="H2265" t="str">
        <f>_xlfn.XLOOKUP(tbl_GL[[#This Row],[Account_key]],tbl_COA[Account_key],tbl_COA[SubClass],"Not Found")</f>
        <v>Sales</v>
      </c>
      <c r="I2265" t="str">
        <f>_xlfn.XLOOKUP(tbl_GL[[#This Row],[Account_key]],tbl_COA[Account_key],tbl_COA[SubClass2],"Not Found")</f>
        <v>Sales</v>
      </c>
      <c r="J2265" t="str">
        <f>_xlfn.XLOOKUP(tbl_GL[[#This Row],[Account_key]],tbl_COA[Account_key],tbl_COA[SubAccount],,0)</f>
        <v>Sales Return</v>
      </c>
      <c r="K2265">
        <f>YEAR(tbl_GL[[#This Row],[Date]])</f>
        <v>2019</v>
      </c>
    </row>
    <row r="2266" spans="1:11" x14ac:dyDescent="0.35">
      <c r="A2266">
        <v>1145.2</v>
      </c>
      <c r="B2266" s="24">
        <v>43741</v>
      </c>
      <c r="C2266">
        <v>1</v>
      </c>
      <c r="D2266">
        <v>20</v>
      </c>
      <c r="E2266" t="s">
        <v>81</v>
      </c>
      <c r="F2266" s="14">
        <v>-4889</v>
      </c>
      <c r="G2266" t="str">
        <f>_xlfn.XLOOKUP(tbl_GL[[#This Row],[Account_key]],tbl_COA[Account_key],tbl_COA[Class],"Not Found")</f>
        <v>Assets</v>
      </c>
      <c r="H2266" t="str">
        <f>_xlfn.XLOOKUP(tbl_GL[[#This Row],[Account_key]],tbl_COA[Account_key],tbl_COA[SubClass],"Not Found")</f>
        <v>Assets</v>
      </c>
      <c r="I2266" t="str">
        <f>_xlfn.XLOOKUP(tbl_GL[[#This Row],[Account_key]],tbl_COA[Account_key],tbl_COA[SubClass2],"Not Found")</f>
        <v>Current Assets</v>
      </c>
      <c r="J2266" t="str">
        <f>_xlfn.XLOOKUP(tbl_GL[[#This Row],[Account_key]],tbl_COA[Account_key],tbl_COA[SubAccount],,0)</f>
        <v>Cash in hand</v>
      </c>
      <c r="K2266">
        <f>YEAR(tbl_GL[[#This Row],[Date]])</f>
        <v>2019</v>
      </c>
    </row>
    <row r="2267" spans="1:11" x14ac:dyDescent="0.35">
      <c r="A2267">
        <v>1146.0999999999999</v>
      </c>
      <c r="B2267" s="24">
        <v>43742</v>
      </c>
      <c r="C2267">
        <v>1</v>
      </c>
      <c r="D2267">
        <v>320</v>
      </c>
      <c r="E2267" t="s">
        <v>97</v>
      </c>
      <c r="F2267" s="15">
        <v>-4543</v>
      </c>
      <c r="G2267" t="str">
        <f>_xlfn.XLOOKUP(tbl_GL[[#This Row],[Account_key]],tbl_COA[Account_key],tbl_COA[Class],"Not Found")</f>
        <v>Operating account</v>
      </c>
      <c r="H2267" t="str">
        <f>_xlfn.XLOOKUP(tbl_GL[[#This Row],[Account_key]],tbl_COA[Account_key],tbl_COA[SubClass],"Not Found")</f>
        <v>Operating Expenses</v>
      </c>
      <c r="I2267" t="str">
        <f>_xlfn.XLOOKUP(tbl_GL[[#This Row],[Account_key]],tbl_COA[Account_key],tbl_COA[SubClass2],"Not Found")</f>
        <v>Administration</v>
      </c>
      <c r="J2267" t="str">
        <f>_xlfn.XLOOKUP(tbl_GL[[#This Row],[Account_key]],tbl_COA[Account_key],tbl_COA[SubAccount],,0)</f>
        <v>Professional Services</v>
      </c>
      <c r="K2267">
        <f>YEAR(tbl_GL[[#This Row],[Date]])</f>
        <v>2019</v>
      </c>
    </row>
    <row r="2268" spans="1:11" x14ac:dyDescent="0.35">
      <c r="A2268">
        <v>1146.2</v>
      </c>
      <c r="B2268" s="24">
        <v>43742</v>
      </c>
      <c r="C2268">
        <v>1</v>
      </c>
      <c r="D2268">
        <v>120</v>
      </c>
      <c r="E2268" t="s">
        <v>97</v>
      </c>
      <c r="F2268" s="15">
        <v>4543</v>
      </c>
      <c r="G2268" t="str">
        <f>_xlfn.XLOOKUP(tbl_GL[[#This Row],[Account_key]],tbl_COA[Account_key],tbl_COA[Class],"Not Found")</f>
        <v>Liabilities and Owners Equity</v>
      </c>
      <c r="H2268" t="str">
        <f>_xlfn.XLOOKUP(tbl_GL[[#This Row],[Account_key]],tbl_COA[Account_key],tbl_COA[SubClass],"Not Found")</f>
        <v>Liabilities</v>
      </c>
      <c r="I2268" t="str">
        <f>_xlfn.XLOOKUP(tbl_GL[[#This Row],[Account_key]],tbl_COA[Account_key],tbl_COA[SubClass2],"Not Found")</f>
        <v>Current Liabilities</v>
      </c>
      <c r="J2268" t="str">
        <f>_xlfn.XLOOKUP(tbl_GL[[#This Row],[Account_key]],tbl_COA[Account_key],tbl_COA[SubAccount],,0)</f>
        <v>Accrued Expenses</v>
      </c>
      <c r="K2268">
        <f>YEAR(tbl_GL[[#This Row],[Date]])</f>
        <v>2019</v>
      </c>
    </row>
    <row r="2269" spans="1:11" x14ac:dyDescent="0.35">
      <c r="A2269">
        <v>1147.0999999999999</v>
      </c>
      <c r="B2269" s="24">
        <v>43743</v>
      </c>
      <c r="C2269">
        <v>1</v>
      </c>
      <c r="D2269">
        <v>230</v>
      </c>
      <c r="E2269" t="s">
        <v>4</v>
      </c>
      <c r="F2269" s="14">
        <v>-2523</v>
      </c>
      <c r="G2269" t="str">
        <f>_xlfn.XLOOKUP(tbl_GL[[#This Row],[Account_key]],tbl_COA[Account_key],tbl_COA[Class],"Not Found")</f>
        <v>Trading account</v>
      </c>
      <c r="H2269" t="str">
        <f>_xlfn.XLOOKUP(tbl_GL[[#This Row],[Account_key]],tbl_COA[Account_key],tbl_COA[SubClass],"Not Found")</f>
        <v>Cost of Sales</v>
      </c>
      <c r="I2269" t="str">
        <f>_xlfn.XLOOKUP(tbl_GL[[#This Row],[Account_key]],tbl_COA[Account_key],tbl_COA[SubClass2],"Not Found")</f>
        <v>Cost of Sales</v>
      </c>
      <c r="J2269" t="str">
        <f>_xlfn.XLOOKUP(tbl_GL[[#This Row],[Account_key]],tbl_COA[Account_key],tbl_COA[SubAccount],,0)</f>
        <v>Cost of Sales</v>
      </c>
      <c r="K2269">
        <f>YEAR(tbl_GL[[#This Row],[Date]])</f>
        <v>2019</v>
      </c>
    </row>
    <row r="2270" spans="1:11" x14ac:dyDescent="0.35">
      <c r="A2270">
        <v>1147.2</v>
      </c>
      <c r="B2270" s="24">
        <v>43743</v>
      </c>
      <c r="C2270">
        <v>1</v>
      </c>
      <c r="D2270">
        <v>60</v>
      </c>
      <c r="E2270" t="s">
        <v>4</v>
      </c>
      <c r="F2270" s="15">
        <v>-2523</v>
      </c>
      <c r="G2270" t="str">
        <f>_xlfn.XLOOKUP(tbl_GL[[#This Row],[Account_key]],tbl_COA[Account_key],tbl_COA[Class],"Not Found")</f>
        <v>Assets</v>
      </c>
      <c r="H2270" t="str">
        <f>_xlfn.XLOOKUP(tbl_GL[[#This Row],[Account_key]],tbl_COA[Account_key],tbl_COA[SubClass],"Not Found")</f>
        <v>Assets</v>
      </c>
      <c r="I2270" t="str">
        <f>_xlfn.XLOOKUP(tbl_GL[[#This Row],[Account_key]],tbl_COA[Account_key],tbl_COA[SubClass2],"Not Found")</f>
        <v>Current Assets</v>
      </c>
      <c r="J2270" t="str">
        <f>_xlfn.XLOOKUP(tbl_GL[[#This Row],[Account_key]],tbl_COA[Account_key],tbl_COA[SubAccount],,0)</f>
        <v>Inventory</v>
      </c>
      <c r="K2270">
        <f>YEAR(tbl_GL[[#This Row],[Date]])</f>
        <v>2019</v>
      </c>
    </row>
    <row r="2271" spans="1:11" x14ac:dyDescent="0.35">
      <c r="A2271">
        <v>1148.0999999999999</v>
      </c>
      <c r="B2271" s="24">
        <v>43743</v>
      </c>
      <c r="C2271">
        <v>1</v>
      </c>
      <c r="D2271">
        <v>210</v>
      </c>
      <c r="E2271" t="s">
        <v>7</v>
      </c>
      <c r="F2271" s="15">
        <v>8685</v>
      </c>
      <c r="G2271" t="str">
        <f>_xlfn.XLOOKUP(tbl_GL[[#This Row],[Account_key]],tbl_COA[Account_key],tbl_COA[Class],"Not Found")</f>
        <v>Trading account</v>
      </c>
      <c r="H2271" t="str">
        <f>_xlfn.XLOOKUP(tbl_GL[[#This Row],[Account_key]],tbl_COA[Account_key],tbl_COA[SubClass],"Not Found")</f>
        <v>Sales</v>
      </c>
      <c r="I2271" t="str">
        <f>_xlfn.XLOOKUP(tbl_GL[[#This Row],[Account_key]],tbl_COA[Account_key],tbl_COA[SubClass2],"Not Found")</f>
        <v>Sales</v>
      </c>
      <c r="J2271" t="str">
        <f>_xlfn.XLOOKUP(tbl_GL[[#This Row],[Account_key]],tbl_COA[Account_key],tbl_COA[SubAccount],,0)</f>
        <v>Sales</v>
      </c>
      <c r="K2271">
        <f>YEAR(tbl_GL[[#This Row],[Date]])</f>
        <v>2019</v>
      </c>
    </row>
    <row r="2272" spans="1:11" x14ac:dyDescent="0.35">
      <c r="A2272">
        <v>1148.2</v>
      </c>
      <c r="B2272" s="24">
        <v>43743</v>
      </c>
      <c r="C2272">
        <v>1</v>
      </c>
      <c r="D2272">
        <v>10</v>
      </c>
      <c r="E2272" t="s">
        <v>7</v>
      </c>
      <c r="F2272" s="15">
        <v>8685</v>
      </c>
      <c r="G2272" t="str">
        <f>_xlfn.XLOOKUP(tbl_GL[[#This Row],[Account_key]],tbl_COA[Account_key],tbl_COA[Class],"Not Found")</f>
        <v>Assets</v>
      </c>
      <c r="H2272" t="str">
        <f>_xlfn.XLOOKUP(tbl_GL[[#This Row],[Account_key]],tbl_COA[Account_key],tbl_COA[SubClass],"Not Found")</f>
        <v>Assets</v>
      </c>
      <c r="I2272" t="str">
        <f>_xlfn.XLOOKUP(tbl_GL[[#This Row],[Account_key]],tbl_COA[Account_key],tbl_COA[SubClass2],"Not Found")</f>
        <v>Current Assets</v>
      </c>
      <c r="J2272" t="str">
        <f>_xlfn.XLOOKUP(tbl_GL[[#This Row],[Account_key]],tbl_COA[Account_key],tbl_COA[SubAccount],,0)</f>
        <v>Cash at Bank</v>
      </c>
      <c r="K2272">
        <f>YEAR(tbl_GL[[#This Row],[Date]])</f>
        <v>2019</v>
      </c>
    </row>
    <row r="2273" spans="1:11" x14ac:dyDescent="0.35">
      <c r="A2273">
        <v>1149.0999999999999</v>
      </c>
      <c r="B2273" s="24">
        <v>43743</v>
      </c>
      <c r="C2273">
        <v>1</v>
      </c>
      <c r="D2273">
        <v>230</v>
      </c>
      <c r="E2273" t="s">
        <v>4</v>
      </c>
      <c r="F2273" s="14">
        <v>-10742</v>
      </c>
      <c r="G2273" t="str">
        <f>_xlfn.XLOOKUP(tbl_GL[[#This Row],[Account_key]],tbl_COA[Account_key],tbl_COA[Class],"Not Found")</f>
        <v>Trading account</v>
      </c>
      <c r="H2273" t="str">
        <f>_xlfn.XLOOKUP(tbl_GL[[#This Row],[Account_key]],tbl_COA[Account_key],tbl_COA[SubClass],"Not Found")</f>
        <v>Cost of Sales</v>
      </c>
      <c r="I2273" t="str">
        <f>_xlfn.XLOOKUP(tbl_GL[[#This Row],[Account_key]],tbl_COA[Account_key],tbl_COA[SubClass2],"Not Found")</f>
        <v>Cost of Sales</v>
      </c>
      <c r="J2273" t="str">
        <f>_xlfn.XLOOKUP(tbl_GL[[#This Row],[Account_key]],tbl_COA[Account_key],tbl_COA[SubAccount],,0)</f>
        <v>Cost of Sales</v>
      </c>
      <c r="K2273">
        <f>YEAR(tbl_GL[[#This Row],[Date]])</f>
        <v>2019</v>
      </c>
    </row>
    <row r="2274" spans="1:11" x14ac:dyDescent="0.35">
      <c r="A2274">
        <v>1149.2</v>
      </c>
      <c r="B2274" s="24">
        <v>43743</v>
      </c>
      <c r="C2274">
        <v>1</v>
      </c>
      <c r="D2274">
        <v>60</v>
      </c>
      <c r="E2274" t="s">
        <v>4</v>
      </c>
      <c r="F2274" s="15">
        <v>-10742</v>
      </c>
      <c r="G2274" t="str">
        <f>_xlfn.XLOOKUP(tbl_GL[[#This Row],[Account_key]],tbl_COA[Account_key],tbl_COA[Class],"Not Found")</f>
        <v>Assets</v>
      </c>
      <c r="H2274" t="str">
        <f>_xlfn.XLOOKUP(tbl_GL[[#This Row],[Account_key]],tbl_COA[Account_key],tbl_COA[SubClass],"Not Found")</f>
        <v>Assets</v>
      </c>
      <c r="I2274" t="str">
        <f>_xlfn.XLOOKUP(tbl_GL[[#This Row],[Account_key]],tbl_COA[Account_key],tbl_COA[SubClass2],"Not Found")</f>
        <v>Current Assets</v>
      </c>
      <c r="J2274" t="str">
        <f>_xlfn.XLOOKUP(tbl_GL[[#This Row],[Account_key]],tbl_COA[Account_key],tbl_COA[SubAccount],,0)</f>
        <v>Inventory</v>
      </c>
      <c r="K2274">
        <f>YEAR(tbl_GL[[#This Row],[Date]])</f>
        <v>2019</v>
      </c>
    </row>
    <row r="2275" spans="1:11" x14ac:dyDescent="0.35">
      <c r="A2275">
        <v>1150.0999999999999</v>
      </c>
      <c r="B2275" s="24">
        <v>43743</v>
      </c>
      <c r="C2275">
        <v>1</v>
      </c>
      <c r="D2275">
        <v>210</v>
      </c>
      <c r="E2275" t="s">
        <v>8</v>
      </c>
      <c r="F2275" s="15">
        <v>39270</v>
      </c>
      <c r="G2275" t="str">
        <f>_xlfn.XLOOKUP(tbl_GL[[#This Row],[Account_key]],tbl_COA[Account_key],tbl_COA[Class],"Not Found")</f>
        <v>Trading account</v>
      </c>
      <c r="H2275" t="str">
        <f>_xlfn.XLOOKUP(tbl_GL[[#This Row],[Account_key]],tbl_COA[Account_key],tbl_COA[SubClass],"Not Found")</f>
        <v>Sales</v>
      </c>
      <c r="I2275" t="str">
        <f>_xlfn.XLOOKUP(tbl_GL[[#This Row],[Account_key]],tbl_COA[Account_key],tbl_COA[SubClass2],"Not Found")</f>
        <v>Sales</v>
      </c>
      <c r="J2275" t="str">
        <f>_xlfn.XLOOKUP(tbl_GL[[#This Row],[Account_key]],tbl_COA[Account_key],tbl_COA[SubAccount],,0)</f>
        <v>Sales</v>
      </c>
      <c r="K2275">
        <f>YEAR(tbl_GL[[#This Row],[Date]])</f>
        <v>2019</v>
      </c>
    </row>
    <row r="2276" spans="1:11" x14ac:dyDescent="0.35">
      <c r="A2276">
        <v>1150.2</v>
      </c>
      <c r="B2276" s="24">
        <v>43743</v>
      </c>
      <c r="C2276">
        <v>1</v>
      </c>
      <c r="D2276">
        <v>30</v>
      </c>
      <c r="E2276" t="s">
        <v>8</v>
      </c>
      <c r="F2276" s="15">
        <v>39270</v>
      </c>
      <c r="G2276" t="str">
        <f>_xlfn.XLOOKUP(tbl_GL[[#This Row],[Account_key]],tbl_COA[Account_key],tbl_COA[Class],"Not Found")</f>
        <v>Assets</v>
      </c>
      <c r="H2276" t="str">
        <f>_xlfn.XLOOKUP(tbl_GL[[#This Row],[Account_key]],tbl_COA[Account_key],tbl_COA[SubClass],"Not Found")</f>
        <v>Assets</v>
      </c>
      <c r="I2276" t="str">
        <f>_xlfn.XLOOKUP(tbl_GL[[#This Row],[Account_key]],tbl_COA[Account_key],tbl_COA[SubClass2],"Not Found")</f>
        <v>Current Assets</v>
      </c>
      <c r="J2276" t="str">
        <f>_xlfn.XLOOKUP(tbl_GL[[#This Row],[Account_key]],tbl_COA[Account_key],tbl_COA[SubAccount],,0)</f>
        <v>Trade Receivables</v>
      </c>
      <c r="K2276">
        <f>YEAR(tbl_GL[[#This Row],[Date]])</f>
        <v>2019</v>
      </c>
    </row>
    <row r="2277" spans="1:11" x14ac:dyDescent="0.35">
      <c r="A2277">
        <v>1151.0999999999999</v>
      </c>
      <c r="B2277" s="24">
        <v>43745</v>
      </c>
      <c r="C2277">
        <v>1</v>
      </c>
      <c r="D2277">
        <v>260</v>
      </c>
      <c r="E2277" t="s">
        <v>83</v>
      </c>
      <c r="F2277" s="15">
        <v>1697</v>
      </c>
      <c r="G2277" t="str">
        <f>_xlfn.XLOOKUP(tbl_GL[[#This Row],[Account_key]],tbl_COA[Account_key],tbl_COA[Class],"Not Found")</f>
        <v>Operating account</v>
      </c>
      <c r="H2277" t="str">
        <f>_xlfn.XLOOKUP(tbl_GL[[#This Row],[Account_key]],tbl_COA[Account_key],tbl_COA[SubClass],"Not Found")</f>
        <v>Operating Expenses</v>
      </c>
      <c r="I2277" t="str">
        <f>_xlfn.XLOOKUP(tbl_GL[[#This Row],[Account_key]],tbl_COA[Account_key],tbl_COA[SubClass2],"Not Found")</f>
        <v>Marketing</v>
      </c>
      <c r="J2277" t="str">
        <f>_xlfn.XLOOKUP(tbl_GL[[#This Row],[Account_key]],tbl_COA[Account_key],tbl_COA[SubAccount],,0)</f>
        <v>Commissions</v>
      </c>
      <c r="K2277">
        <f>YEAR(tbl_GL[[#This Row],[Date]])</f>
        <v>2019</v>
      </c>
    </row>
    <row r="2278" spans="1:11" x14ac:dyDescent="0.35">
      <c r="A2278">
        <v>1151.2</v>
      </c>
      <c r="B2278" s="24">
        <v>43745</v>
      </c>
      <c r="C2278">
        <v>1</v>
      </c>
      <c r="D2278">
        <v>20</v>
      </c>
      <c r="E2278" t="s">
        <v>83</v>
      </c>
      <c r="F2278" s="15">
        <v>1697</v>
      </c>
      <c r="G2278" t="str">
        <f>_xlfn.XLOOKUP(tbl_GL[[#This Row],[Account_key]],tbl_COA[Account_key],tbl_COA[Class],"Not Found")</f>
        <v>Assets</v>
      </c>
      <c r="H2278" t="str">
        <f>_xlfn.XLOOKUP(tbl_GL[[#This Row],[Account_key]],tbl_COA[Account_key],tbl_COA[SubClass],"Not Found")</f>
        <v>Assets</v>
      </c>
      <c r="I2278" t="str">
        <f>_xlfn.XLOOKUP(tbl_GL[[#This Row],[Account_key]],tbl_COA[Account_key],tbl_COA[SubClass2],"Not Found")</f>
        <v>Current Assets</v>
      </c>
      <c r="J2278" t="str">
        <f>_xlfn.XLOOKUP(tbl_GL[[#This Row],[Account_key]],tbl_COA[Account_key],tbl_COA[SubAccount],,0)</f>
        <v>Cash in hand</v>
      </c>
      <c r="K2278">
        <f>YEAR(tbl_GL[[#This Row],[Date]])</f>
        <v>2019</v>
      </c>
    </row>
    <row r="2279" spans="1:11" x14ac:dyDescent="0.35">
      <c r="A2279">
        <v>1152.0999999999999</v>
      </c>
      <c r="B2279" s="24">
        <v>43747</v>
      </c>
      <c r="C2279">
        <v>1</v>
      </c>
      <c r="D2279">
        <v>260</v>
      </c>
      <c r="E2279" t="s">
        <v>97</v>
      </c>
      <c r="F2279" s="15">
        <v>-4643</v>
      </c>
      <c r="G2279" t="str">
        <f>_xlfn.XLOOKUP(tbl_GL[[#This Row],[Account_key]],tbl_COA[Account_key],tbl_COA[Class],"Not Found")</f>
        <v>Operating account</v>
      </c>
      <c r="H2279" t="str">
        <f>_xlfn.XLOOKUP(tbl_GL[[#This Row],[Account_key]],tbl_COA[Account_key],tbl_COA[SubClass],"Not Found")</f>
        <v>Operating Expenses</v>
      </c>
      <c r="I2279" t="str">
        <f>_xlfn.XLOOKUP(tbl_GL[[#This Row],[Account_key]],tbl_COA[Account_key],tbl_COA[SubClass2],"Not Found")</f>
        <v>Marketing</v>
      </c>
      <c r="J2279" t="str">
        <f>_xlfn.XLOOKUP(tbl_GL[[#This Row],[Account_key]],tbl_COA[Account_key],tbl_COA[SubAccount],,0)</f>
        <v>Commissions</v>
      </c>
      <c r="K2279">
        <f>YEAR(tbl_GL[[#This Row],[Date]])</f>
        <v>2019</v>
      </c>
    </row>
    <row r="2280" spans="1:11" x14ac:dyDescent="0.35">
      <c r="A2280">
        <v>1152.2</v>
      </c>
      <c r="B2280" s="24">
        <v>43747</v>
      </c>
      <c r="C2280">
        <v>1</v>
      </c>
      <c r="D2280">
        <v>120</v>
      </c>
      <c r="E2280" t="s">
        <v>97</v>
      </c>
      <c r="F2280" s="15">
        <v>4643</v>
      </c>
      <c r="G2280" t="str">
        <f>_xlfn.XLOOKUP(tbl_GL[[#This Row],[Account_key]],tbl_COA[Account_key],tbl_COA[Class],"Not Found")</f>
        <v>Liabilities and Owners Equity</v>
      </c>
      <c r="H2280" t="str">
        <f>_xlfn.XLOOKUP(tbl_GL[[#This Row],[Account_key]],tbl_COA[Account_key],tbl_COA[SubClass],"Not Found")</f>
        <v>Liabilities</v>
      </c>
      <c r="I2280" t="str">
        <f>_xlfn.XLOOKUP(tbl_GL[[#This Row],[Account_key]],tbl_COA[Account_key],tbl_COA[SubClass2],"Not Found")</f>
        <v>Current Liabilities</v>
      </c>
      <c r="J2280" t="str">
        <f>_xlfn.XLOOKUP(tbl_GL[[#This Row],[Account_key]],tbl_COA[Account_key],tbl_COA[SubAccount],,0)</f>
        <v>Accrued Expenses</v>
      </c>
      <c r="K2280">
        <f>YEAR(tbl_GL[[#This Row],[Date]])</f>
        <v>2019</v>
      </c>
    </row>
    <row r="2281" spans="1:11" x14ac:dyDescent="0.35">
      <c r="A2281">
        <v>1153.0999999999999</v>
      </c>
      <c r="B2281" s="24">
        <v>43748</v>
      </c>
      <c r="C2281">
        <v>1</v>
      </c>
      <c r="D2281">
        <v>10</v>
      </c>
      <c r="E2281" t="s">
        <v>98</v>
      </c>
      <c r="F2281" s="15">
        <v>-4872</v>
      </c>
      <c r="G2281" t="str">
        <f>_xlfn.XLOOKUP(tbl_GL[[#This Row],[Account_key]],tbl_COA[Account_key],tbl_COA[Class],"Not Found")</f>
        <v>Assets</v>
      </c>
      <c r="H2281" t="str">
        <f>_xlfn.XLOOKUP(tbl_GL[[#This Row],[Account_key]],tbl_COA[Account_key],tbl_COA[SubClass],"Not Found")</f>
        <v>Assets</v>
      </c>
      <c r="I2281" t="str">
        <f>_xlfn.XLOOKUP(tbl_GL[[#This Row],[Account_key]],tbl_COA[Account_key],tbl_COA[SubClass2],"Not Found")</f>
        <v>Current Assets</v>
      </c>
      <c r="J2281" t="str">
        <f>_xlfn.XLOOKUP(tbl_GL[[#This Row],[Account_key]],tbl_COA[Account_key],tbl_COA[SubAccount],,0)</f>
        <v>Cash at Bank</v>
      </c>
      <c r="K2281">
        <f>YEAR(tbl_GL[[#This Row],[Date]])</f>
        <v>2019</v>
      </c>
    </row>
    <row r="2282" spans="1:11" x14ac:dyDescent="0.35">
      <c r="A2282">
        <v>1153.2</v>
      </c>
      <c r="B2282" s="24">
        <v>43748</v>
      </c>
      <c r="C2282">
        <v>1</v>
      </c>
      <c r="D2282">
        <v>120</v>
      </c>
      <c r="E2282" t="s">
        <v>98</v>
      </c>
      <c r="F2282" s="15">
        <v>-4872</v>
      </c>
      <c r="G2282" t="str">
        <f>_xlfn.XLOOKUP(tbl_GL[[#This Row],[Account_key]],tbl_COA[Account_key],tbl_COA[Class],"Not Found")</f>
        <v>Liabilities and Owners Equity</v>
      </c>
      <c r="H2282" t="str">
        <f>_xlfn.XLOOKUP(tbl_GL[[#This Row],[Account_key]],tbl_COA[Account_key],tbl_COA[SubClass],"Not Found")</f>
        <v>Liabilities</v>
      </c>
      <c r="I2282" t="str">
        <f>_xlfn.XLOOKUP(tbl_GL[[#This Row],[Account_key]],tbl_COA[Account_key],tbl_COA[SubClass2],"Not Found")</f>
        <v>Current Liabilities</v>
      </c>
      <c r="J2282" t="str">
        <f>_xlfn.XLOOKUP(tbl_GL[[#This Row],[Account_key]],tbl_COA[Account_key],tbl_COA[SubAccount],,0)</f>
        <v>Accrued Expenses</v>
      </c>
      <c r="K2282">
        <f>YEAR(tbl_GL[[#This Row],[Date]])</f>
        <v>2019</v>
      </c>
    </row>
    <row r="2283" spans="1:11" x14ac:dyDescent="0.35">
      <c r="A2283">
        <v>1154.0999999999999</v>
      </c>
      <c r="B2283" s="24">
        <v>43748</v>
      </c>
      <c r="C2283">
        <v>1</v>
      </c>
      <c r="D2283">
        <v>30</v>
      </c>
      <c r="E2283" t="s">
        <v>80</v>
      </c>
      <c r="F2283" s="15">
        <v>-31924</v>
      </c>
      <c r="G2283" t="str">
        <f>_xlfn.XLOOKUP(tbl_GL[[#This Row],[Account_key]],tbl_COA[Account_key],tbl_COA[Class],"Not Found")</f>
        <v>Assets</v>
      </c>
      <c r="H2283" t="str">
        <f>_xlfn.XLOOKUP(tbl_GL[[#This Row],[Account_key]],tbl_COA[Account_key],tbl_COA[SubClass],"Not Found")</f>
        <v>Assets</v>
      </c>
      <c r="I2283" t="str">
        <f>_xlfn.XLOOKUP(tbl_GL[[#This Row],[Account_key]],tbl_COA[Account_key],tbl_COA[SubClass2],"Not Found")</f>
        <v>Current Assets</v>
      </c>
      <c r="J2283" t="str">
        <f>_xlfn.XLOOKUP(tbl_GL[[#This Row],[Account_key]],tbl_COA[Account_key],tbl_COA[SubAccount],,0)</f>
        <v>Trade Receivables</v>
      </c>
      <c r="K2283">
        <f>YEAR(tbl_GL[[#This Row],[Date]])</f>
        <v>2019</v>
      </c>
    </row>
    <row r="2284" spans="1:11" x14ac:dyDescent="0.35">
      <c r="A2284">
        <v>1154.2</v>
      </c>
      <c r="B2284" s="24">
        <v>43748</v>
      </c>
      <c r="C2284">
        <v>1</v>
      </c>
      <c r="D2284">
        <v>10</v>
      </c>
      <c r="E2284" t="s">
        <v>80</v>
      </c>
      <c r="F2284" s="15">
        <v>31924</v>
      </c>
      <c r="G2284" t="str">
        <f>_xlfn.XLOOKUP(tbl_GL[[#This Row],[Account_key]],tbl_COA[Account_key],tbl_COA[Class],"Not Found")</f>
        <v>Assets</v>
      </c>
      <c r="H2284" t="str">
        <f>_xlfn.XLOOKUP(tbl_GL[[#This Row],[Account_key]],tbl_COA[Account_key],tbl_COA[SubClass],"Not Found")</f>
        <v>Assets</v>
      </c>
      <c r="I2284" t="str">
        <f>_xlfn.XLOOKUP(tbl_GL[[#This Row],[Account_key]],tbl_COA[Account_key],tbl_COA[SubClass2],"Not Found")</f>
        <v>Current Assets</v>
      </c>
      <c r="J2284" t="str">
        <f>_xlfn.XLOOKUP(tbl_GL[[#This Row],[Account_key]],tbl_COA[Account_key],tbl_COA[SubAccount],,0)</f>
        <v>Cash at Bank</v>
      </c>
      <c r="K2284">
        <f>YEAR(tbl_GL[[#This Row],[Date]])</f>
        <v>2019</v>
      </c>
    </row>
    <row r="2285" spans="1:11" x14ac:dyDescent="0.35">
      <c r="A2285">
        <v>1155.0999999999999</v>
      </c>
      <c r="B2285" s="24">
        <v>43749</v>
      </c>
      <c r="C2285">
        <v>1</v>
      </c>
      <c r="D2285">
        <v>340</v>
      </c>
      <c r="E2285" t="s">
        <v>97</v>
      </c>
      <c r="F2285" s="15">
        <v>-4358</v>
      </c>
      <c r="G2285" t="str">
        <f>_xlfn.XLOOKUP(tbl_GL[[#This Row],[Account_key]],tbl_COA[Account_key],tbl_COA[Class],"Not Found")</f>
        <v>Operating account</v>
      </c>
      <c r="H2285" t="str">
        <f>_xlfn.XLOOKUP(tbl_GL[[#This Row],[Account_key]],tbl_COA[Account_key],tbl_COA[SubClass],"Not Found")</f>
        <v>Operating Expenses</v>
      </c>
      <c r="I2285" t="str">
        <f>_xlfn.XLOOKUP(tbl_GL[[#This Row],[Account_key]],tbl_COA[Account_key],tbl_COA[SubClass2],"Not Found")</f>
        <v>Administration</v>
      </c>
      <c r="J2285" t="str">
        <f>_xlfn.XLOOKUP(tbl_GL[[#This Row],[Account_key]],tbl_COA[Account_key],tbl_COA[SubAccount],,0)</f>
        <v>Utilities</v>
      </c>
      <c r="K2285">
        <f>YEAR(tbl_GL[[#This Row],[Date]])</f>
        <v>2019</v>
      </c>
    </row>
    <row r="2286" spans="1:11" x14ac:dyDescent="0.35">
      <c r="A2286">
        <v>1155.2</v>
      </c>
      <c r="B2286" s="24">
        <v>43749</v>
      </c>
      <c r="C2286">
        <v>1</v>
      </c>
      <c r="D2286">
        <v>120</v>
      </c>
      <c r="E2286" t="s">
        <v>97</v>
      </c>
      <c r="F2286" s="15">
        <v>4358</v>
      </c>
      <c r="G2286" t="str">
        <f>_xlfn.XLOOKUP(tbl_GL[[#This Row],[Account_key]],tbl_COA[Account_key],tbl_COA[Class],"Not Found")</f>
        <v>Liabilities and Owners Equity</v>
      </c>
      <c r="H2286" t="str">
        <f>_xlfn.XLOOKUP(tbl_GL[[#This Row],[Account_key]],tbl_COA[Account_key],tbl_COA[SubClass],"Not Found")</f>
        <v>Liabilities</v>
      </c>
      <c r="I2286" t="str">
        <f>_xlfn.XLOOKUP(tbl_GL[[#This Row],[Account_key]],tbl_COA[Account_key],tbl_COA[SubClass2],"Not Found")</f>
        <v>Current Liabilities</v>
      </c>
      <c r="J2286" t="str">
        <f>_xlfn.XLOOKUP(tbl_GL[[#This Row],[Account_key]],tbl_COA[Account_key],tbl_COA[SubAccount],,0)</f>
        <v>Accrued Expenses</v>
      </c>
      <c r="K2286">
        <f>YEAR(tbl_GL[[#This Row],[Date]])</f>
        <v>2019</v>
      </c>
    </row>
    <row r="2287" spans="1:11" x14ac:dyDescent="0.35">
      <c r="A2287">
        <v>1156.0999999999999</v>
      </c>
      <c r="B2287" s="24">
        <v>43750</v>
      </c>
      <c r="C2287">
        <v>1</v>
      </c>
      <c r="D2287">
        <v>290</v>
      </c>
      <c r="E2287" t="s">
        <v>99</v>
      </c>
      <c r="F2287" s="15">
        <v>-206</v>
      </c>
      <c r="G2287" t="str">
        <f>_xlfn.XLOOKUP(tbl_GL[[#This Row],[Account_key]],tbl_COA[Account_key],tbl_COA[Class],"Not Found")</f>
        <v>Operating account</v>
      </c>
      <c r="H2287" t="str">
        <f>_xlfn.XLOOKUP(tbl_GL[[#This Row],[Account_key]],tbl_COA[Account_key],tbl_COA[SubClass],"Not Found")</f>
        <v>Operating Expenses</v>
      </c>
      <c r="I2287" t="str">
        <f>_xlfn.XLOOKUP(tbl_GL[[#This Row],[Account_key]],tbl_COA[Account_key],tbl_COA[SubClass2],"Not Found")</f>
        <v>Administration</v>
      </c>
      <c r="J2287" t="str">
        <f>_xlfn.XLOOKUP(tbl_GL[[#This Row],[Account_key]],tbl_COA[Account_key],tbl_COA[SubAccount],,0)</f>
        <v>Travel</v>
      </c>
      <c r="K2287">
        <f>YEAR(tbl_GL[[#This Row],[Date]])</f>
        <v>2019</v>
      </c>
    </row>
    <row r="2288" spans="1:11" x14ac:dyDescent="0.35">
      <c r="A2288">
        <v>1156.2</v>
      </c>
      <c r="B2288" s="24">
        <v>43750</v>
      </c>
      <c r="C2288">
        <v>1</v>
      </c>
      <c r="D2288">
        <v>20</v>
      </c>
      <c r="E2288" t="s">
        <v>99</v>
      </c>
      <c r="F2288" s="15">
        <v>-206</v>
      </c>
      <c r="G2288" t="str">
        <f>_xlfn.XLOOKUP(tbl_GL[[#This Row],[Account_key]],tbl_COA[Account_key],tbl_COA[Class],"Not Found")</f>
        <v>Assets</v>
      </c>
      <c r="H2288" t="str">
        <f>_xlfn.XLOOKUP(tbl_GL[[#This Row],[Account_key]],tbl_COA[Account_key],tbl_COA[SubClass],"Not Found")</f>
        <v>Assets</v>
      </c>
      <c r="I2288" t="str">
        <f>_xlfn.XLOOKUP(tbl_GL[[#This Row],[Account_key]],tbl_COA[Account_key],tbl_COA[SubClass2],"Not Found")</f>
        <v>Current Assets</v>
      </c>
      <c r="J2288" t="str">
        <f>_xlfn.XLOOKUP(tbl_GL[[#This Row],[Account_key]],tbl_COA[Account_key],tbl_COA[SubAccount],,0)</f>
        <v>Cash in hand</v>
      </c>
      <c r="K2288">
        <f>YEAR(tbl_GL[[#This Row],[Date]])</f>
        <v>2019</v>
      </c>
    </row>
    <row r="2289" spans="1:11" x14ac:dyDescent="0.35">
      <c r="A2289">
        <v>1157.0999999999999</v>
      </c>
      <c r="B2289" s="24">
        <v>43750</v>
      </c>
      <c r="C2289">
        <v>1</v>
      </c>
      <c r="D2289">
        <v>230</v>
      </c>
      <c r="E2289" t="s">
        <v>4</v>
      </c>
      <c r="F2289" s="14">
        <v>-2533</v>
      </c>
      <c r="G2289" t="str">
        <f>_xlfn.XLOOKUP(tbl_GL[[#This Row],[Account_key]],tbl_COA[Account_key],tbl_COA[Class],"Not Found")</f>
        <v>Trading account</v>
      </c>
      <c r="H2289" t="str">
        <f>_xlfn.XLOOKUP(tbl_GL[[#This Row],[Account_key]],tbl_COA[Account_key],tbl_COA[SubClass],"Not Found")</f>
        <v>Cost of Sales</v>
      </c>
      <c r="I2289" t="str">
        <f>_xlfn.XLOOKUP(tbl_GL[[#This Row],[Account_key]],tbl_COA[Account_key],tbl_COA[SubClass2],"Not Found")</f>
        <v>Cost of Sales</v>
      </c>
      <c r="J2289" t="str">
        <f>_xlfn.XLOOKUP(tbl_GL[[#This Row],[Account_key]],tbl_COA[Account_key],tbl_COA[SubAccount],,0)</f>
        <v>Cost of Sales</v>
      </c>
      <c r="K2289">
        <f>YEAR(tbl_GL[[#This Row],[Date]])</f>
        <v>2019</v>
      </c>
    </row>
    <row r="2290" spans="1:11" x14ac:dyDescent="0.35">
      <c r="A2290">
        <v>1157.2</v>
      </c>
      <c r="B2290" s="24">
        <v>43750</v>
      </c>
      <c r="C2290">
        <v>1</v>
      </c>
      <c r="D2290">
        <v>60</v>
      </c>
      <c r="E2290" t="s">
        <v>4</v>
      </c>
      <c r="F2290" s="15">
        <v>-2533</v>
      </c>
      <c r="G2290" t="str">
        <f>_xlfn.XLOOKUP(tbl_GL[[#This Row],[Account_key]],tbl_COA[Account_key],tbl_COA[Class],"Not Found")</f>
        <v>Assets</v>
      </c>
      <c r="H2290" t="str">
        <f>_xlfn.XLOOKUP(tbl_GL[[#This Row],[Account_key]],tbl_COA[Account_key],tbl_COA[SubClass],"Not Found")</f>
        <v>Assets</v>
      </c>
      <c r="I2290" t="str">
        <f>_xlfn.XLOOKUP(tbl_GL[[#This Row],[Account_key]],tbl_COA[Account_key],tbl_COA[SubClass2],"Not Found")</f>
        <v>Current Assets</v>
      </c>
      <c r="J2290" t="str">
        <f>_xlfn.XLOOKUP(tbl_GL[[#This Row],[Account_key]],tbl_COA[Account_key],tbl_COA[SubAccount],,0)</f>
        <v>Inventory</v>
      </c>
      <c r="K2290">
        <f>YEAR(tbl_GL[[#This Row],[Date]])</f>
        <v>2019</v>
      </c>
    </row>
    <row r="2291" spans="1:11" x14ac:dyDescent="0.35">
      <c r="A2291">
        <v>1158.0999999999999</v>
      </c>
      <c r="B2291" s="24">
        <v>43750</v>
      </c>
      <c r="C2291">
        <v>1</v>
      </c>
      <c r="D2291">
        <v>210</v>
      </c>
      <c r="E2291" t="s">
        <v>7</v>
      </c>
      <c r="F2291" s="15">
        <v>8717</v>
      </c>
      <c r="G2291" t="str">
        <f>_xlfn.XLOOKUP(tbl_GL[[#This Row],[Account_key]],tbl_COA[Account_key],tbl_COA[Class],"Not Found")</f>
        <v>Trading account</v>
      </c>
      <c r="H2291" t="str">
        <f>_xlfn.XLOOKUP(tbl_GL[[#This Row],[Account_key]],tbl_COA[Account_key],tbl_COA[SubClass],"Not Found")</f>
        <v>Sales</v>
      </c>
      <c r="I2291" t="str">
        <f>_xlfn.XLOOKUP(tbl_GL[[#This Row],[Account_key]],tbl_COA[Account_key],tbl_COA[SubClass2],"Not Found")</f>
        <v>Sales</v>
      </c>
      <c r="J2291" t="str">
        <f>_xlfn.XLOOKUP(tbl_GL[[#This Row],[Account_key]],tbl_COA[Account_key],tbl_COA[SubAccount],,0)</f>
        <v>Sales</v>
      </c>
      <c r="K2291">
        <f>YEAR(tbl_GL[[#This Row],[Date]])</f>
        <v>2019</v>
      </c>
    </row>
    <row r="2292" spans="1:11" x14ac:dyDescent="0.35">
      <c r="A2292">
        <v>1158.2</v>
      </c>
      <c r="B2292" s="24">
        <v>43750</v>
      </c>
      <c r="C2292">
        <v>1</v>
      </c>
      <c r="D2292">
        <v>10</v>
      </c>
      <c r="E2292" t="s">
        <v>7</v>
      </c>
      <c r="F2292" s="15">
        <v>8717</v>
      </c>
      <c r="G2292" t="str">
        <f>_xlfn.XLOOKUP(tbl_GL[[#This Row],[Account_key]],tbl_COA[Account_key],tbl_COA[Class],"Not Found")</f>
        <v>Assets</v>
      </c>
      <c r="H2292" t="str">
        <f>_xlfn.XLOOKUP(tbl_GL[[#This Row],[Account_key]],tbl_COA[Account_key],tbl_COA[SubClass],"Not Found")</f>
        <v>Assets</v>
      </c>
      <c r="I2292" t="str">
        <f>_xlfn.XLOOKUP(tbl_GL[[#This Row],[Account_key]],tbl_COA[Account_key],tbl_COA[SubClass2],"Not Found")</f>
        <v>Current Assets</v>
      </c>
      <c r="J2292" t="str">
        <f>_xlfn.XLOOKUP(tbl_GL[[#This Row],[Account_key]],tbl_COA[Account_key],tbl_COA[SubAccount],,0)</f>
        <v>Cash at Bank</v>
      </c>
      <c r="K2292">
        <f>YEAR(tbl_GL[[#This Row],[Date]])</f>
        <v>2019</v>
      </c>
    </row>
    <row r="2293" spans="1:11" x14ac:dyDescent="0.35">
      <c r="A2293">
        <v>1159.0999999999999</v>
      </c>
      <c r="B2293" s="24">
        <v>43750</v>
      </c>
      <c r="C2293">
        <v>1</v>
      </c>
      <c r="D2293">
        <v>230</v>
      </c>
      <c r="E2293" t="s">
        <v>4</v>
      </c>
      <c r="F2293" s="14">
        <v>-10047</v>
      </c>
      <c r="G2293" t="str">
        <f>_xlfn.XLOOKUP(tbl_GL[[#This Row],[Account_key]],tbl_COA[Account_key],tbl_COA[Class],"Not Found")</f>
        <v>Trading account</v>
      </c>
      <c r="H2293" t="str">
        <f>_xlfn.XLOOKUP(tbl_GL[[#This Row],[Account_key]],tbl_COA[Account_key],tbl_COA[SubClass],"Not Found")</f>
        <v>Cost of Sales</v>
      </c>
      <c r="I2293" t="str">
        <f>_xlfn.XLOOKUP(tbl_GL[[#This Row],[Account_key]],tbl_COA[Account_key],tbl_COA[SubClass2],"Not Found")</f>
        <v>Cost of Sales</v>
      </c>
      <c r="J2293" t="str">
        <f>_xlfn.XLOOKUP(tbl_GL[[#This Row],[Account_key]],tbl_COA[Account_key],tbl_COA[SubAccount],,0)</f>
        <v>Cost of Sales</v>
      </c>
      <c r="K2293">
        <f>YEAR(tbl_GL[[#This Row],[Date]])</f>
        <v>2019</v>
      </c>
    </row>
    <row r="2294" spans="1:11" x14ac:dyDescent="0.35">
      <c r="A2294">
        <v>1159.2</v>
      </c>
      <c r="B2294" s="24">
        <v>43750</v>
      </c>
      <c r="C2294">
        <v>1</v>
      </c>
      <c r="D2294">
        <v>60</v>
      </c>
      <c r="E2294" t="s">
        <v>4</v>
      </c>
      <c r="F2294" s="15">
        <v>-10047</v>
      </c>
      <c r="G2294" t="str">
        <f>_xlfn.XLOOKUP(tbl_GL[[#This Row],[Account_key]],tbl_COA[Account_key],tbl_COA[Class],"Not Found")</f>
        <v>Assets</v>
      </c>
      <c r="H2294" t="str">
        <f>_xlfn.XLOOKUP(tbl_GL[[#This Row],[Account_key]],tbl_COA[Account_key],tbl_COA[SubClass],"Not Found")</f>
        <v>Assets</v>
      </c>
      <c r="I2294" t="str">
        <f>_xlfn.XLOOKUP(tbl_GL[[#This Row],[Account_key]],tbl_COA[Account_key],tbl_COA[SubClass2],"Not Found")</f>
        <v>Current Assets</v>
      </c>
      <c r="J2294" t="str">
        <f>_xlfn.XLOOKUP(tbl_GL[[#This Row],[Account_key]],tbl_COA[Account_key],tbl_COA[SubAccount],,0)</f>
        <v>Inventory</v>
      </c>
      <c r="K2294">
        <f>YEAR(tbl_GL[[#This Row],[Date]])</f>
        <v>2019</v>
      </c>
    </row>
    <row r="2295" spans="1:11" x14ac:dyDescent="0.35">
      <c r="A2295">
        <v>1160.0999999999999</v>
      </c>
      <c r="B2295" s="24">
        <v>43750</v>
      </c>
      <c r="C2295">
        <v>1</v>
      </c>
      <c r="D2295">
        <v>210</v>
      </c>
      <c r="E2295" t="s">
        <v>8</v>
      </c>
      <c r="F2295" s="15">
        <v>36729</v>
      </c>
      <c r="G2295" t="str">
        <f>_xlfn.XLOOKUP(tbl_GL[[#This Row],[Account_key]],tbl_COA[Account_key],tbl_COA[Class],"Not Found")</f>
        <v>Trading account</v>
      </c>
      <c r="H2295" t="str">
        <f>_xlfn.XLOOKUP(tbl_GL[[#This Row],[Account_key]],tbl_COA[Account_key],tbl_COA[SubClass],"Not Found")</f>
        <v>Sales</v>
      </c>
      <c r="I2295" t="str">
        <f>_xlfn.XLOOKUP(tbl_GL[[#This Row],[Account_key]],tbl_COA[Account_key],tbl_COA[SubClass2],"Not Found")</f>
        <v>Sales</v>
      </c>
      <c r="J2295" t="str">
        <f>_xlfn.XLOOKUP(tbl_GL[[#This Row],[Account_key]],tbl_COA[Account_key],tbl_COA[SubAccount],,0)</f>
        <v>Sales</v>
      </c>
      <c r="K2295">
        <f>YEAR(tbl_GL[[#This Row],[Date]])</f>
        <v>2019</v>
      </c>
    </row>
    <row r="2296" spans="1:11" x14ac:dyDescent="0.35">
      <c r="A2296">
        <v>1160.2</v>
      </c>
      <c r="B2296" s="24">
        <v>43750</v>
      </c>
      <c r="C2296">
        <v>1</v>
      </c>
      <c r="D2296">
        <v>30</v>
      </c>
      <c r="E2296" t="s">
        <v>8</v>
      </c>
      <c r="F2296" s="15">
        <v>36729</v>
      </c>
      <c r="G2296" t="str">
        <f>_xlfn.XLOOKUP(tbl_GL[[#This Row],[Account_key]],tbl_COA[Account_key],tbl_COA[Class],"Not Found")</f>
        <v>Assets</v>
      </c>
      <c r="H2296" t="str">
        <f>_xlfn.XLOOKUP(tbl_GL[[#This Row],[Account_key]],tbl_COA[Account_key],tbl_COA[SubClass],"Not Found")</f>
        <v>Assets</v>
      </c>
      <c r="I2296" t="str">
        <f>_xlfn.XLOOKUP(tbl_GL[[#This Row],[Account_key]],tbl_COA[Account_key],tbl_COA[SubClass2],"Not Found")</f>
        <v>Current Assets</v>
      </c>
      <c r="J2296" t="str">
        <f>_xlfn.XLOOKUP(tbl_GL[[#This Row],[Account_key]],tbl_COA[Account_key],tbl_COA[SubAccount],,0)</f>
        <v>Trade Receivables</v>
      </c>
      <c r="K2296">
        <f>YEAR(tbl_GL[[#This Row],[Date]])</f>
        <v>2019</v>
      </c>
    </row>
    <row r="2297" spans="1:11" x14ac:dyDescent="0.35">
      <c r="A2297">
        <v>1161.0999999999999</v>
      </c>
      <c r="B2297" s="24">
        <v>43751</v>
      </c>
      <c r="C2297">
        <v>1</v>
      </c>
      <c r="D2297">
        <v>350</v>
      </c>
      <c r="E2297" t="s">
        <v>97</v>
      </c>
      <c r="F2297" s="15">
        <v>-4772</v>
      </c>
      <c r="G2297" t="str">
        <f>_xlfn.XLOOKUP(tbl_GL[[#This Row],[Account_key]],tbl_COA[Account_key],tbl_COA[Class],"Not Found")</f>
        <v>Operating account</v>
      </c>
      <c r="H2297" t="str">
        <f>_xlfn.XLOOKUP(tbl_GL[[#This Row],[Account_key]],tbl_COA[Account_key],tbl_COA[SubClass],"Not Found")</f>
        <v>Operating Expenses</v>
      </c>
      <c r="I2297" t="str">
        <f>_xlfn.XLOOKUP(tbl_GL[[#This Row],[Account_key]],tbl_COA[Account_key],tbl_COA[SubClass2],"Not Found")</f>
        <v>Administration</v>
      </c>
      <c r="J2297" t="str">
        <f>_xlfn.XLOOKUP(tbl_GL[[#This Row],[Account_key]],tbl_COA[Account_key],tbl_COA[SubAccount],,0)</f>
        <v>Other Expenses</v>
      </c>
      <c r="K2297">
        <f>YEAR(tbl_GL[[#This Row],[Date]])</f>
        <v>2019</v>
      </c>
    </row>
    <row r="2298" spans="1:11" x14ac:dyDescent="0.35">
      <c r="A2298">
        <v>1161.2</v>
      </c>
      <c r="B2298" s="24">
        <v>43751</v>
      </c>
      <c r="C2298">
        <v>1</v>
      </c>
      <c r="D2298">
        <v>120</v>
      </c>
      <c r="E2298" t="s">
        <v>97</v>
      </c>
      <c r="F2298" s="15">
        <v>4772</v>
      </c>
      <c r="G2298" t="str">
        <f>_xlfn.XLOOKUP(tbl_GL[[#This Row],[Account_key]],tbl_COA[Account_key],tbl_COA[Class],"Not Found")</f>
        <v>Liabilities and Owners Equity</v>
      </c>
      <c r="H2298" t="str">
        <f>_xlfn.XLOOKUP(tbl_GL[[#This Row],[Account_key]],tbl_COA[Account_key],tbl_COA[SubClass],"Not Found")</f>
        <v>Liabilities</v>
      </c>
      <c r="I2298" t="str">
        <f>_xlfn.XLOOKUP(tbl_GL[[#This Row],[Account_key]],tbl_COA[Account_key],tbl_COA[SubClass2],"Not Found")</f>
        <v>Current Liabilities</v>
      </c>
      <c r="J2298" t="str">
        <f>_xlfn.XLOOKUP(tbl_GL[[#This Row],[Account_key]],tbl_COA[Account_key],tbl_COA[SubAccount],,0)</f>
        <v>Accrued Expenses</v>
      </c>
      <c r="K2298">
        <f>YEAR(tbl_GL[[#This Row],[Date]])</f>
        <v>2019</v>
      </c>
    </row>
    <row r="2299" spans="1:11" x14ac:dyDescent="0.35">
      <c r="A2299">
        <v>1162.0999999999999</v>
      </c>
      <c r="B2299" s="24">
        <v>43752</v>
      </c>
      <c r="C2299">
        <v>1</v>
      </c>
      <c r="D2299">
        <v>230</v>
      </c>
      <c r="E2299" t="s">
        <v>4</v>
      </c>
      <c r="F2299" s="14">
        <v>-1618</v>
      </c>
      <c r="G2299" t="str">
        <f>_xlfn.XLOOKUP(tbl_GL[[#This Row],[Account_key]],tbl_COA[Account_key],tbl_COA[Class],"Not Found")</f>
        <v>Trading account</v>
      </c>
      <c r="H2299" t="str">
        <f>_xlfn.XLOOKUP(tbl_GL[[#This Row],[Account_key]],tbl_COA[Account_key],tbl_COA[SubClass],"Not Found")</f>
        <v>Cost of Sales</v>
      </c>
      <c r="I2299" t="str">
        <f>_xlfn.XLOOKUP(tbl_GL[[#This Row],[Account_key]],tbl_COA[Account_key],tbl_COA[SubClass2],"Not Found")</f>
        <v>Cost of Sales</v>
      </c>
      <c r="J2299" t="str">
        <f>_xlfn.XLOOKUP(tbl_GL[[#This Row],[Account_key]],tbl_COA[Account_key],tbl_COA[SubAccount],,0)</f>
        <v>Cost of Sales</v>
      </c>
      <c r="K2299">
        <f>YEAR(tbl_GL[[#This Row],[Date]])</f>
        <v>2019</v>
      </c>
    </row>
    <row r="2300" spans="1:11" x14ac:dyDescent="0.35">
      <c r="A2300">
        <v>1162.2</v>
      </c>
      <c r="B2300" s="24">
        <v>43752</v>
      </c>
      <c r="C2300">
        <v>1</v>
      </c>
      <c r="D2300">
        <v>60</v>
      </c>
      <c r="E2300" t="s">
        <v>4</v>
      </c>
      <c r="F2300" s="15">
        <v>-1618</v>
      </c>
      <c r="G2300" t="str">
        <f>_xlfn.XLOOKUP(tbl_GL[[#This Row],[Account_key]],tbl_COA[Account_key],tbl_COA[Class],"Not Found")</f>
        <v>Assets</v>
      </c>
      <c r="H2300" t="str">
        <f>_xlfn.XLOOKUP(tbl_GL[[#This Row],[Account_key]],tbl_COA[Account_key],tbl_COA[SubClass],"Not Found")</f>
        <v>Assets</v>
      </c>
      <c r="I2300" t="str">
        <f>_xlfn.XLOOKUP(tbl_GL[[#This Row],[Account_key]],tbl_COA[Account_key],tbl_COA[SubClass2],"Not Found")</f>
        <v>Current Assets</v>
      </c>
      <c r="J2300" t="str">
        <f>_xlfn.XLOOKUP(tbl_GL[[#This Row],[Account_key]],tbl_COA[Account_key],tbl_COA[SubAccount],,0)</f>
        <v>Inventory</v>
      </c>
      <c r="K2300">
        <f>YEAR(tbl_GL[[#This Row],[Date]])</f>
        <v>2019</v>
      </c>
    </row>
    <row r="2301" spans="1:11" x14ac:dyDescent="0.35">
      <c r="A2301">
        <v>1163.0999999999999</v>
      </c>
      <c r="B2301" s="24">
        <v>43752</v>
      </c>
      <c r="C2301">
        <v>1</v>
      </c>
      <c r="D2301">
        <v>210</v>
      </c>
      <c r="E2301" t="s">
        <v>8</v>
      </c>
      <c r="F2301" s="15">
        <v>5916</v>
      </c>
      <c r="G2301" t="str">
        <f>_xlfn.XLOOKUP(tbl_GL[[#This Row],[Account_key]],tbl_COA[Account_key],tbl_COA[Class],"Not Found")</f>
        <v>Trading account</v>
      </c>
      <c r="H2301" t="str">
        <f>_xlfn.XLOOKUP(tbl_GL[[#This Row],[Account_key]],tbl_COA[Account_key],tbl_COA[SubClass],"Not Found")</f>
        <v>Sales</v>
      </c>
      <c r="I2301" t="str">
        <f>_xlfn.XLOOKUP(tbl_GL[[#This Row],[Account_key]],tbl_COA[Account_key],tbl_COA[SubClass2],"Not Found")</f>
        <v>Sales</v>
      </c>
      <c r="J2301" t="str">
        <f>_xlfn.XLOOKUP(tbl_GL[[#This Row],[Account_key]],tbl_COA[Account_key],tbl_COA[SubAccount],,0)</f>
        <v>Sales</v>
      </c>
      <c r="K2301">
        <f>YEAR(tbl_GL[[#This Row],[Date]])</f>
        <v>2019</v>
      </c>
    </row>
    <row r="2302" spans="1:11" x14ac:dyDescent="0.35">
      <c r="A2302">
        <v>1163.2</v>
      </c>
      <c r="B2302" s="24">
        <v>43752</v>
      </c>
      <c r="C2302">
        <v>1</v>
      </c>
      <c r="D2302">
        <v>30</v>
      </c>
      <c r="E2302" t="s">
        <v>8</v>
      </c>
      <c r="F2302" s="15">
        <v>5916</v>
      </c>
      <c r="G2302" t="str">
        <f>_xlfn.XLOOKUP(tbl_GL[[#This Row],[Account_key]],tbl_COA[Account_key],tbl_COA[Class],"Not Found")</f>
        <v>Assets</v>
      </c>
      <c r="H2302" t="str">
        <f>_xlfn.XLOOKUP(tbl_GL[[#This Row],[Account_key]],tbl_COA[Account_key],tbl_COA[SubClass],"Not Found")</f>
        <v>Assets</v>
      </c>
      <c r="I2302" t="str">
        <f>_xlfn.XLOOKUP(tbl_GL[[#This Row],[Account_key]],tbl_COA[Account_key],tbl_COA[SubClass2],"Not Found")</f>
        <v>Current Assets</v>
      </c>
      <c r="J2302" t="str">
        <f>_xlfn.XLOOKUP(tbl_GL[[#This Row],[Account_key]],tbl_COA[Account_key],tbl_COA[SubAccount],,0)</f>
        <v>Trade Receivables</v>
      </c>
      <c r="K2302">
        <f>YEAR(tbl_GL[[#This Row],[Date]])</f>
        <v>2019</v>
      </c>
    </row>
    <row r="2303" spans="1:11" x14ac:dyDescent="0.35">
      <c r="A2303">
        <v>1164.0999999999999</v>
      </c>
      <c r="B2303" s="24">
        <v>43752</v>
      </c>
      <c r="C2303">
        <v>1</v>
      </c>
      <c r="D2303">
        <v>30</v>
      </c>
      <c r="E2303" t="s">
        <v>80</v>
      </c>
      <c r="F2303" s="15">
        <v>-33509</v>
      </c>
      <c r="G2303" t="str">
        <f>_xlfn.XLOOKUP(tbl_GL[[#This Row],[Account_key]],tbl_COA[Account_key],tbl_COA[Class],"Not Found")</f>
        <v>Assets</v>
      </c>
      <c r="H2303" t="str">
        <f>_xlfn.XLOOKUP(tbl_GL[[#This Row],[Account_key]],tbl_COA[Account_key],tbl_COA[SubClass],"Not Found")</f>
        <v>Assets</v>
      </c>
      <c r="I2303" t="str">
        <f>_xlfn.XLOOKUP(tbl_GL[[#This Row],[Account_key]],tbl_COA[Account_key],tbl_COA[SubClass2],"Not Found")</f>
        <v>Current Assets</v>
      </c>
      <c r="J2303" t="str">
        <f>_xlfn.XLOOKUP(tbl_GL[[#This Row],[Account_key]],tbl_COA[Account_key],tbl_COA[SubAccount],,0)</f>
        <v>Trade Receivables</v>
      </c>
      <c r="K2303">
        <f>YEAR(tbl_GL[[#This Row],[Date]])</f>
        <v>2019</v>
      </c>
    </row>
    <row r="2304" spans="1:11" x14ac:dyDescent="0.35">
      <c r="A2304">
        <v>1164.2</v>
      </c>
      <c r="B2304" s="24">
        <v>43752</v>
      </c>
      <c r="C2304">
        <v>1</v>
      </c>
      <c r="D2304">
        <v>10</v>
      </c>
      <c r="E2304" t="s">
        <v>80</v>
      </c>
      <c r="F2304" s="15">
        <v>33509</v>
      </c>
      <c r="G2304" t="str">
        <f>_xlfn.XLOOKUP(tbl_GL[[#This Row],[Account_key]],tbl_COA[Account_key],tbl_COA[Class],"Not Found")</f>
        <v>Assets</v>
      </c>
      <c r="H2304" t="str">
        <f>_xlfn.XLOOKUP(tbl_GL[[#This Row],[Account_key]],tbl_COA[Account_key],tbl_COA[SubClass],"Not Found")</f>
        <v>Assets</v>
      </c>
      <c r="I2304" t="str">
        <f>_xlfn.XLOOKUP(tbl_GL[[#This Row],[Account_key]],tbl_COA[Account_key],tbl_COA[SubClass2],"Not Found")</f>
        <v>Current Assets</v>
      </c>
      <c r="J2304" t="str">
        <f>_xlfn.XLOOKUP(tbl_GL[[#This Row],[Account_key]],tbl_COA[Account_key],tbl_COA[SubAccount],,0)</f>
        <v>Cash at Bank</v>
      </c>
      <c r="K2304">
        <f>YEAR(tbl_GL[[#This Row],[Date]])</f>
        <v>2019</v>
      </c>
    </row>
    <row r="2305" spans="1:11" x14ac:dyDescent="0.35">
      <c r="A2305">
        <v>1165.0999999999999</v>
      </c>
      <c r="B2305" s="24">
        <v>43753</v>
      </c>
      <c r="C2305">
        <v>1</v>
      </c>
      <c r="D2305">
        <v>10</v>
      </c>
      <c r="E2305" t="s">
        <v>112</v>
      </c>
      <c r="F2305" s="14">
        <v>-600</v>
      </c>
      <c r="G2305" t="str">
        <f>_xlfn.XLOOKUP(tbl_GL[[#This Row],[Account_key]],tbl_COA[Account_key],tbl_COA[Class],"Not Found")</f>
        <v>Assets</v>
      </c>
      <c r="H2305" t="str">
        <f>_xlfn.XLOOKUP(tbl_GL[[#This Row],[Account_key]],tbl_COA[Account_key],tbl_COA[SubClass],"Not Found")</f>
        <v>Assets</v>
      </c>
      <c r="I2305" t="str">
        <f>_xlfn.XLOOKUP(tbl_GL[[#This Row],[Account_key]],tbl_COA[Account_key],tbl_COA[SubClass2],"Not Found")</f>
        <v>Current Assets</v>
      </c>
      <c r="J2305" t="str">
        <f>_xlfn.XLOOKUP(tbl_GL[[#This Row],[Account_key]],tbl_COA[Account_key],tbl_COA[SubAccount],,0)</f>
        <v>Cash at Bank</v>
      </c>
      <c r="K2305">
        <f>YEAR(tbl_GL[[#This Row],[Date]])</f>
        <v>2019</v>
      </c>
    </row>
    <row r="2306" spans="1:11" x14ac:dyDescent="0.35">
      <c r="A2306">
        <v>1165.2</v>
      </c>
      <c r="B2306" s="24">
        <v>43753</v>
      </c>
      <c r="C2306">
        <v>1</v>
      </c>
      <c r="D2306">
        <v>121</v>
      </c>
      <c r="E2306" t="s">
        <v>112</v>
      </c>
      <c r="F2306" s="14">
        <v>-600</v>
      </c>
      <c r="G2306" t="str">
        <f>_xlfn.XLOOKUP(tbl_GL[[#This Row],[Account_key]],tbl_COA[Account_key],tbl_COA[Class],"Not Found")</f>
        <v>Liabilities and Owners Equity</v>
      </c>
      <c r="H2306" t="str">
        <f>_xlfn.XLOOKUP(tbl_GL[[#This Row],[Account_key]],tbl_COA[Account_key],tbl_COA[SubClass],"Not Found")</f>
        <v>Liabilities</v>
      </c>
      <c r="I2306" t="str">
        <f>_xlfn.XLOOKUP(tbl_GL[[#This Row],[Account_key]],tbl_COA[Account_key],tbl_COA[SubClass2],"Not Found")</f>
        <v>Current Liabilities</v>
      </c>
      <c r="J2306" t="str">
        <f>_xlfn.XLOOKUP(tbl_GL[[#This Row],[Account_key]],tbl_COA[Account_key],tbl_COA[SubAccount],,0)</f>
        <v>Interest Payable</v>
      </c>
      <c r="K2306">
        <f>YEAR(tbl_GL[[#This Row],[Date]])</f>
        <v>2019</v>
      </c>
    </row>
    <row r="2307" spans="1:11" x14ac:dyDescent="0.35">
      <c r="A2307">
        <v>1166.0999999999999</v>
      </c>
      <c r="B2307" s="24">
        <v>43753</v>
      </c>
      <c r="C2307">
        <v>1</v>
      </c>
      <c r="D2307">
        <v>10</v>
      </c>
      <c r="E2307" t="s">
        <v>98</v>
      </c>
      <c r="F2307" s="15">
        <v>-3875</v>
      </c>
      <c r="G2307" t="str">
        <f>_xlfn.XLOOKUP(tbl_GL[[#This Row],[Account_key]],tbl_COA[Account_key],tbl_COA[Class],"Not Found")</f>
        <v>Assets</v>
      </c>
      <c r="H2307" t="str">
        <f>_xlfn.XLOOKUP(tbl_GL[[#This Row],[Account_key]],tbl_COA[Account_key],tbl_COA[SubClass],"Not Found")</f>
        <v>Assets</v>
      </c>
      <c r="I2307" t="str">
        <f>_xlfn.XLOOKUP(tbl_GL[[#This Row],[Account_key]],tbl_COA[Account_key],tbl_COA[SubClass2],"Not Found")</f>
        <v>Current Assets</v>
      </c>
      <c r="J2307" t="str">
        <f>_xlfn.XLOOKUP(tbl_GL[[#This Row],[Account_key]],tbl_COA[Account_key],tbl_COA[SubAccount],,0)</f>
        <v>Cash at Bank</v>
      </c>
      <c r="K2307">
        <f>YEAR(tbl_GL[[#This Row],[Date]])</f>
        <v>2019</v>
      </c>
    </row>
    <row r="2308" spans="1:11" x14ac:dyDescent="0.35">
      <c r="A2308">
        <v>1166.2</v>
      </c>
      <c r="B2308" s="24">
        <v>43753</v>
      </c>
      <c r="C2308">
        <v>1</v>
      </c>
      <c r="D2308">
        <v>120</v>
      </c>
      <c r="E2308" t="s">
        <v>98</v>
      </c>
      <c r="F2308" s="15">
        <v>-3875</v>
      </c>
      <c r="G2308" t="str">
        <f>_xlfn.XLOOKUP(tbl_GL[[#This Row],[Account_key]],tbl_COA[Account_key],tbl_COA[Class],"Not Found")</f>
        <v>Liabilities and Owners Equity</v>
      </c>
      <c r="H2308" t="str">
        <f>_xlfn.XLOOKUP(tbl_GL[[#This Row],[Account_key]],tbl_COA[Account_key],tbl_COA[SubClass],"Not Found")</f>
        <v>Liabilities</v>
      </c>
      <c r="I2308" t="str">
        <f>_xlfn.XLOOKUP(tbl_GL[[#This Row],[Account_key]],tbl_COA[Account_key],tbl_COA[SubClass2],"Not Found")</f>
        <v>Current Liabilities</v>
      </c>
      <c r="J2308" t="str">
        <f>_xlfn.XLOOKUP(tbl_GL[[#This Row],[Account_key]],tbl_COA[Account_key],tbl_COA[SubAccount],,0)</f>
        <v>Accrued Expenses</v>
      </c>
      <c r="K2308">
        <f>YEAR(tbl_GL[[#This Row],[Date]])</f>
        <v>2019</v>
      </c>
    </row>
    <row r="2309" spans="1:11" x14ac:dyDescent="0.35">
      <c r="A2309">
        <v>1167.0999999999999</v>
      </c>
      <c r="B2309" s="24">
        <v>43753</v>
      </c>
      <c r="C2309">
        <v>1</v>
      </c>
      <c r="D2309">
        <v>10</v>
      </c>
      <c r="E2309" t="s">
        <v>98</v>
      </c>
      <c r="F2309" s="15">
        <v>-3946</v>
      </c>
      <c r="G2309" t="str">
        <f>_xlfn.XLOOKUP(tbl_GL[[#This Row],[Account_key]],tbl_COA[Account_key],tbl_COA[Class],"Not Found")</f>
        <v>Assets</v>
      </c>
      <c r="H2309" t="str">
        <f>_xlfn.XLOOKUP(tbl_GL[[#This Row],[Account_key]],tbl_COA[Account_key],tbl_COA[SubClass],"Not Found")</f>
        <v>Assets</v>
      </c>
      <c r="I2309" t="str">
        <f>_xlfn.XLOOKUP(tbl_GL[[#This Row],[Account_key]],tbl_COA[Account_key],tbl_COA[SubClass2],"Not Found")</f>
        <v>Current Assets</v>
      </c>
      <c r="J2309" t="str">
        <f>_xlfn.XLOOKUP(tbl_GL[[#This Row],[Account_key]],tbl_COA[Account_key],tbl_COA[SubAccount],,0)</f>
        <v>Cash at Bank</v>
      </c>
      <c r="K2309">
        <f>YEAR(tbl_GL[[#This Row],[Date]])</f>
        <v>2019</v>
      </c>
    </row>
    <row r="2310" spans="1:11" x14ac:dyDescent="0.35">
      <c r="A2310">
        <v>1167.2</v>
      </c>
      <c r="B2310" s="24">
        <v>43753</v>
      </c>
      <c r="C2310">
        <v>1</v>
      </c>
      <c r="D2310">
        <v>120</v>
      </c>
      <c r="E2310" t="s">
        <v>98</v>
      </c>
      <c r="F2310" s="15">
        <v>-3946</v>
      </c>
      <c r="G2310" t="str">
        <f>_xlfn.XLOOKUP(tbl_GL[[#This Row],[Account_key]],tbl_COA[Account_key],tbl_COA[Class],"Not Found")</f>
        <v>Liabilities and Owners Equity</v>
      </c>
      <c r="H2310" t="str">
        <f>_xlfn.XLOOKUP(tbl_GL[[#This Row],[Account_key]],tbl_COA[Account_key],tbl_COA[SubClass],"Not Found")</f>
        <v>Liabilities</v>
      </c>
      <c r="I2310" t="str">
        <f>_xlfn.XLOOKUP(tbl_GL[[#This Row],[Account_key]],tbl_COA[Account_key],tbl_COA[SubClass2],"Not Found")</f>
        <v>Current Liabilities</v>
      </c>
      <c r="J2310" t="str">
        <f>_xlfn.XLOOKUP(tbl_GL[[#This Row],[Account_key]],tbl_COA[Account_key],tbl_COA[SubAccount],,0)</f>
        <v>Accrued Expenses</v>
      </c>
      <c r="K2310">
        <f>YEAR(tbl_GL[[#This Row],[Date]])</f>
        <v>2019</v>
      </c>
    </row>
    <row r="2311" spans="1:11" x14ac:dyDescent="0.35">
      <c r="A2311">
        <v>1168.0999999999999</v>
      </c>
      <c r="B2311" s="24">
        <v>43753</v>
      </c>
      <c r="C2311">
        <v>1</v>
      </c>
      <c r="D2311">
        <v>135</v>
      </c>
      <c r="E2311" t="s">
        <v>127</v>
      </c>
      <c r="F2311" s="15">
        <v>-39000</v>
      </c>
      <c r="G2311" t="str">
        <f>_xlfn.XLOOKUP(tbl_GL[[#This Row],[Account_key]],tbl_COA[Account_key],tbl_COA[Class],"Not Found")</f>
        <v>Liabilities and Owners Equity</v>
      </c>
      <c r="H2311" t="str">
        <f>_xlfn.XLOOKUP(tbl_GL[[#This Row],[Account_key]],tbl_COA[Account_key],tbl_COA[SubClass],"Not Found")</f>
        <v>Liabilities</v>
      </c>
      <c r="I2311" t="str">
        <f>_xlfn.XLOOKUP(tbl_GL[[#This Row],[Account_key]],tbl_COA[Account_key],tbl_COA[SubClass2],"Not Found")</f>
        <v>Current Liabilities</v>
      </c>
      <c r="J2311" t="str">
        <f>_xlfn.XLOOKUP(tbl_GL[[#This Row],[Account_key]],tbl_COA[Account_key],tbl_COA[SubAccount],,0)</f>
        <v>Dividends payable</v>
      </c>
      <c r="K2311">
        <f>YEAR(tbl_GL[[#This Row],[Date]])</f>
        <v>2019</v>
      </c>
    </row>
    <row r="2312" spans="1:11" x14ac:dyDescent="0.35">
      <c r="A2312">
        <v>1168.2</v>
      </c>
      <c r="B2312" s="24">
        <v>43753</v>
      </c>
      <c r="C2312">
        <v>1</v>
      </c>
      <c r="D2312">
        <v>10</v>
      </c>
      <c r="E2312" t="s">
        <v>127</v>
      </c>
      <c r="F2312" s="15">
        <v>-39000</v>
      </c>
      <c r="G2312" t="str">
        <f>_xlfn.XLOOKUP(tbl_GL[[#This Row],[Account_key]],tbl_COA[Account_key],tbl_COA[Class],"Not Found")</f>
        <v>Assets</v>
      </c>
      <c r="H2312" t="str">
        <f>_xlfn.XLOOKUP(tbl_GL[[#This Row],[Account_key]],tbl_COA[Account_key],tbl_COA[SubClass],"Not Found")</f>
        <v>Assets</v>
      </c>
      <c r="I2312" t="str">
        <f>_xlfn.XLOOKUP(tbl_GL[[#This Row],[Account_key]],tbl_COA[Account_key],tbl_COA[SubClass2],"Not Found")</f>
        <v>Current Assets</v>
      </c>
      <c r="J2312" t="str">
        <f>_xlfn.XLOOKUP(tbl_GL[[#This Row],[Account_key]],tbl_COA[Account_key],tbl_COA[SubAccount],,0)</f>
        <v>Cash at Bank</v>
      </c>
      <c r="K2312">
        <f>YEAR(tbl_GL[[#This Row],[Date]])</f>
        <v>2019</v>
      </c>
    </row>
    <row r="2313" spans="1:11" x14ac:dyDescent="0.35">
      <c r="A2313">
        <v>1169.0999999999999</v>
      </c>
      <c r="B2313" s="24">
        <v>43753</v>
      </c>
      <c r="C2313">
        <v>1</v>
      </c>
      <c r="D2313">
        <v>10</v>
      </c>
      <c r="E2313" t="s">
        <v>84</v>
      </c>
      <c r="F2313" s="15">
        <v>-63000</v>
      </c>
      <c r="G2313" t="str">
        <f>_xlfn.XLOOKUP(tbl_GL[[#This Row],[Account_key]],tbl_COA[Account_key],tbl_COA[Class],"Not Found")</f>
        <v>Assets</v>
      </c>
      <c r="H2313" t="str">
        <f>_xlfn.XLOOKUP(tbl_GL[[#This Row],[Account_key]],tbl_COA[Account_key],tbl_COA[SubClass],"Not Found")</f>
        <v>Assets</v>
      </c>
      <c r="I2313" t="str">
        <f>_xlfn.XLOOKUP(tbl_GL[[#This Row],[Account_key]],tbl_COA[Account_key],tbl_COA[SubClass2],"Not Found")</f>
        <v>Current Assets</v>
      </c>
      <c r="J2313" t="str">
        <f>_xlfn.XLOOKUP(tbl_GL[[#This Row],[Account_key]],tbl_COA[Account_key],tbl_COA[SubAccount],,0)</f>
        <v>Cash at Bank</v>
      </c>
      <c r="K2313">
        <f>YEAR(tbl_GL[[#This Row],[Date]])</f>
        <v>2019</v>
      </c>
    </row>
    <row r="2314" spans="1:11" x14ac:dyDescent="0.35">
      <c r="A2314">
        <v>1169.2</v>
      </c>
      <c r="B2314" s="24">
        <v>43753</v>
      </c>
      <c r="C2314">
        <v>1</v>
      </c>
      <c r="D2314">
        <v>110</v>
      </c>
      <c r="E2314" t="s">
        <v>84</v>
      </c>
      <c r="F2314" s="15">
        <v>-63000</v>
      </c>
      <c r="G2314" t="str">
        <f>_xlfn.XLOOKUP(tbl_GL[[#This Row],[Account_key]],tbl_COA[Account_key],tbl_COA[Class],"Not Found")</f>
        <v>Liabilities and Owners Equity</v>
      </c>
      <c r="H2314" t="str">
        <f>_xlfn.XLOOKUP(tbl_GL[[#This Row],[Account_key]],tbl_COA[Account_key],tbl_COA[SubClass],"Not Found")</f>
        <v>Liabilities</v>
      </c>
      <c r="I2314" t="str">
        <f>_xlfn.XLOOKUP(tbl_GL[[#This Row],[Account_key]],tbl_COA[Account_key],tbl_COA[SubClass2],"Not Found")</f>
        <v>Current Liabilities</v>
      </c>
      <c r="J2314" t="str">
        <f>_xlfn.XLOOKUP(tbl_GL[[#This Row],[Account_key]],tbl_COA[Account_key],tbl_COA[SubAccount],,0)</f>
        <v>Trade Payables</v>
      </c>
      <c r="K2314">
        <f>YEAR(tbl_GL[[#This Row],[Date]])</f>
        <v>2019</v>
      </c>
    </row>
    <row r="2315" spans="1:11" x14ac:dyDescent="0.35">
      <c r="A2315">
        <v>1170.0999999999999</v>
      </c>
      <c r="B2315" s="24">
        <v>43755</v>
      </c>
      <c r="C2315">
        <v>1</v>
      </c>
      <c r="D2315">
        <v>260</v>
      </c>
      <c r="E2315" t="s">
        <v>97</v>
      </c>
      <c r="F2315" s="15">
        <v>-3752</v>
      </c>
      <c r="G2315" t="str">
        <f>_xlfn.XLOOKUP(tbl_GL[[#This Row],[Account_key]],tbl_COA[Account_key],tbl_COA[Class],"Not Found")</f>
        <v>Operating account</v>
      </c>
      <c r="H2315" t="str">
        <f>_xlfn.XLOOKUP(tbl_GL[[#This Row],[Account_key]],tbl_COA[Account_key],tbl_COA[SubClass],"Not Found")</f>
        <v>Operating Expenses</v>
      </c>
      <c r="I2315" t="str">
        <f>_xlfn.XLOOKUP(tbl_GL[[#This Row],[Account_key]],tbl_COA[Account_key],tbl_COA[SubClass2],"Not Found")</f>
        <v>Marketing</v>
      </c>
      <c r="J2315" t="str">
        <f>_xlfn.XLOOKUP(tbl_GL[[#This Row],[Account_key]],tbl_COA[Account_key],tbl_COA[SubAccount],,0)</f>
        <v>Commissions</v>
      </c>
      <c r="K2315">
        <f>YEAR(tbl_GL[[#This Row],[Date]])</f>
        <v>2019</v>
      </c>
    </row>
    <row r="2316" spans="1:11" x14ac:dyDescent="0.35">
      <c r="A2316">
        <v>1170.2</v>
      </c>
      <c r="B2316" s="24">
        <v>43755</v>
      </c>
      <c r="C2316">
        <v>1</v>
      </c>
      <c r="D2316">
        <v>120</v>
      </c>
      <c r="E2316" t="s">
        <v>97</v>
      </c>
      <c r="F2316" s="15">
        <v>3752</v>
      </c>
      <c r="G2316" t="str">
        <f>_xlfn.XLOOKUP(tbl_GL[[#This Row],[Account_key]],tbl_COA[Account_key],tbl_COA[Class],"Not Found")</f>
        <v>Liabilities and Owners Equity</v>
      </c>
      <c r="H2316" t="str">
        <f>_xlfn.XLOOKUP(tbl_GL[[#This Row],[Account_key]],tbl_COA[Account_key],tbl_COA[SubClass],"Not Found")</f>
        <v>Liabilities</v>
      </c>
      <c r="I2316" t="str">
        <f>_xlfn.XLOOKUP(tbl_GL[[#This Row],[Account_key]],tbl_COA[Account_key],tbl_COA[SubClass2],"Not Found")</f>
        <v>Current Liabilities</v>
      </c>
      <c r="J2316" t="str">
        <f>_xlfn.XLOOKUP(tbl_GL[[#This Row],[Account_key]],tbl_COA[Account_key],tbl_COA[SubAccount],,0)</f>
        <v>Accrued Expenses</v>
      </c>
      <c r="K2316">
        <f>YEAR(tbl_GL[[#This Row],[Date]])</f>
        <v>2019</v>
      </c>
    </row>
    <row r="2317" spans="1:11" x14ac:dyDescent="0.35">
      <c r="A2317">
        <v>1171.0999999999999</v>
      </c>
      <c r="B2317" s="24">
        <v>43755</v>
      </c>
      <c r="C2317">
        <v>1</v>
      </c>
      <c r="D2317">
        <v>10</v>
      </c>
      <c r="E2317" t="s">
        <v>98</v>
      </c>
      <c r="F2317" s="15">
        <v>-5324</v>
      </c>
      <c r="G2317" t="str">
        <f>_xlfn.XLOOKUP(tbl_GL[[#This Row],[Account_key]],tbl_COA[Account_key],tbl_COA[Class],"Not Found")</f>
        <v>Assets</v>
      </c>
      <c r="H2317" t="str">
        <f>_xlfn.XLOOKUP(tbl_GL[[#This Row],[Account_key]],tbl_COA[Account_key],tbl_COA[SubClass],"Not Found")</f>
        <v>Assets</v>
      </c>
      <c r="I2317" t="str">
        <f>_xlfn.XLOOKUP(tbl_GL[[#This Row],[Account_key]],tbl_COA[Account_key],tbl_COA[SubClass2],"Not Found")</f>
        <v>Current Assets</v>
      </c>
      <c r="J2317" t="str">
        <f>_xlfn.XLOOKUP(tbl_GL[[#This Row],[Account_key]],tbl_COA[Account_key],tbl_COA[SubAccount],,0)</f>
        <v>Cash at Bank</v>
      </c>
      <c r="K2317">
        <f>YEAR(tbl_GL[[#This Row],[Date]])</f>
        <v>2019</v>
      </c>
    </row>
    <row r="2318" spans="1:11" x14ac:dyDescent="0.35">
      <c r="A2318">
        <v>1171.2</v>
      </c>
      <c r="B2318" s="24">
        <v>43755</v>
      </c>
      <c r="C2318">
        <v>1</v>
      </c>
      <c r="D2318">
        <v>120</v>
      </c>
      <c r="E2318" t="s">
        <v>98</v>
      </c>
      <c r="F2318" s="15">
        <v>-5324</v>
      </c>
      <c r="G2318" t="str">
        <f>_xlfn.XLOOKUP(tbl_GL[[#This Row],[Account_key]],tbl_COA[Account_key],tbl_COA[Class],"Not Found")</f>
        <v>Liabilities and Owners Equity</v>
      </c>
      <c r="H2318" t="str">
        <f>_xlfn.XLOOKUP(tbl_GL[[#This Row],[Account_key]],tbl_COA[Account_key],tbl_COA[SubClass],"Not Found")</f>
        <v>Liabilities</v>
      </c>
      <c r="I2318" t="str">
        <f>_xlfn.XLOOKUP(tbl_GL[[#This Row],[Account_key]],tbl_COA[Account_key],tbl_COA[SubClass2],"Not Found")</f>
        <v>Current Liabilities</v>
      </c>
      <c r="J2318" t="str">
        <f>_xlfn.XLOOKUP(tbl_GL[[#This Row],[Account_key]],tbl_COA[Account_key],tbl_COA[SubAccount],,0)</f>
        <v>Accrued Expenses</v>
      </c>
      <c r="K2318">
        <f>YEAR(tbl_GL[[#This Row],[Date]])</f>
        <v>2019</v>
      </c>
    </row>
    <row r="2319" spans="1:11" x14ac:dyDescent="0.35">
      <c r="A2319">
        <v>1172.0999999999999</v>
      </c>
      <c r="B2319" s="24">
        <v>43757</v>
      </c>
      <c r="C2319">
        <v>1</v>
      </c>
      <c r="D2319">
        <v>230</v>
      </c>
      <c r="E2319" t="s">
        <v>4</v>
      </c>
      <c r="F2319" s="14">
        <v>-2615</v>
      </c>
      <c r="G2319" t="str">
        <f>_xlfn.XLOOKUP(tbl_GL[[#This Row],[Account_key]],tbl_COA[Account_key],tbl_COA[Class],"Not Found")</f>
        <v>Trading account</v>
      </c>
      <c r="H2319" t="str">
        <f>_xlfn.XLOOKUP(tbl_GL[[#This Row],[Account_key]],tbl_COA[Account_key],tbl_COA[SubClass],"Not Found")</f>
        <v>Cost of Sales</v>
      </c>
      <c r="I2319" t="str">
        <f>_xlfn.XLOOKUP(tbl_GL[[#This Row],[Account_key]],tbl_COA[Account_key],tbl_COA[SubClass2],"Not Found")</f>
        <v>Cost of Sales</v>
      </c>
      <c r="J2319" t="str">
        <f>_xlfn.XLOOKUP(tbl_GL[[#This Row],[Account_key]],tbl_COA[Account_key],tbl_COA[SubAccount],,0)</f>
        <v>Cost of Sales</v>
      </c>
      <c r="K2319">
        <f>YEAR(tbl_GL[[#This Row],[Date]])</f>
        <v>2019</v>
      </c>
    </row>
    <row r="2320" spans="1:11" x14ac:dyDescent="0.35">
      <c r="A2320">
        <v>1172.2</v>
      </c>
      <c r="B2320" s="24">
        <v>43757</v>
      </c>
      <c r="C2320">
        <v>1</v>
      </c>
      <c r="D2320">
        <v>60</v>
      </c>
      <c r="E2320" t="s">
        <v>4</v>
      </c>
      <c r="F2320" s="15">
        <v>-2615</v>
      </c>
      <c r="G2320" t="str">
        <f>_xlfn.XLOOKUP(tbl_GL[[#This Row],[Account_key]],tbl_COA[Account_key],tbl_COA[Class],"Not Found")</f>
        <v>Assets</v>
      </c>
      <c r="H2320" t="str">
        <f>_xlfn.XLOOKUP(tbl_GL[[#This Row],[Account_key]],tbl_COA[Account_key],tbl_COA[SubClass],"Not Found")</f>
        <v>Assets</v>
      </c>
      <c r="I2320" t="str">
        <f>_xlfn.XLOOKUP(tbl_GL[[#This Row],[Account_key]],tbl_COA[Account_key],tbl_COA[SubClass2],"Not Found")</f>
        <v>Current Assets</v>
      </c>
      <c r="J2320" t="str">
        <f>_xlfn.XLOOKUP(tbl_GL[[#This Row],[Account_key]],tbl_COA[Account_key],tbl_COA[SubAccount],,0)</f>
        <v>Inventory</v>
      </c>
      <c r="K2320">
        <f>YEAR(tbl_GL[[#This Row],[Date]])</f>
        <v>2019</v>
      </c>
    </row>
    <row r="2321" spans="1:11" x14ac:dyDescent="0.35">
      <c r="A2321">
        <v>1173.0999999999999</v>
      </c>
      <c r="B2321" s="24">
        <v>43757</v>
      </c>
      <c r="C2321">
        <v>1</v>
      </c>
      <c r="D2321">
        <v>210</v>
      </c>
      <c r="E2321" t="s">
        <v>7</v>
      </c>
      <c r="F2321" s="15">
        <v>8995</v>
      </c>
      <c r="G2321" t="str">
        <f>_xlfn.XLOOKUP(tbl_GL[[#This Row],[Account_key]],tbl_COA[Account_key],tbl_COA[Class],"Not Found")</f>
        <v>Trading account</v>
      </c>
      <c r="H2321" t="str">
        <f>_xlfn.XLOOKUP(tbl_GL[[#This Row],[Account_key]],tbl_COA[Account_key],tbl_COA[SubClass],"Not Found")</f>
        <v>Sales</v>
      </c>
      <c r="I2321" t="str">
        <f>_xlfn.XLOOKUP(tbl_GL[[#This Row],[Account_key]],tbl_COA[Account_key],tbl_COA[SubClass2],"Not Found")</f>
        <v>Sales</v>
      </c>
      <c r="J2321" t="str">
        <f>_xlfn.XLOOKUP(tbl_GL[[#This Row],[Account_key]],tbl_COA[Account_key],tbl_COA[SubAccount],,0)</f>
        <v>Sales</v>
      </c>
      <c r="K2321">
        <f>YEAR(tbl_GL[[#This Row],[Date]])</f>
        <v>2019</v>
      </c>
    </row>
    <row r="2322" spans="1:11" x14ac:dyDescent="0.35">
      <c r="A2322">
        <v>1173.2</v>
      </c>
      <c r="B2322" s="24">
        <v>43757</v>
      </c>
      <c r="C2322">
        <v>1</v>
      </c>
      <c r="D2322">
        <v>10</v>
      </c>
      <c r="E2322" t="s">
        <v>7</v>
      </c>
      <c r="F2322" s="15">
        <v>8995</v>
      </c>
      <c r="G2322" t="str">
        <f>_xlfn.XLOOKUP(tbl_GL[[#This Row],[Account_key]],tbl_COA[Account_key],tbl_COA[Class],"Not Found")</f>
        <v>Assets</v>
      </c>
      <c r="H2322" t="str">
        <f>_xlfn.XLOOKUP(tbl_GL[[#This Row],[Account_key]],tbl_COA[Account_key],tbl_COA[SubClass],"Not Found")</f>
        <v>Assets</v>
      </c>
      <c r="I2322" t="str">
        <f>_xlfn.XLOOKUP(tbl_GL[[#This Row],[Account_key]],tbl_COA[Account_key],tbl_COA[SubClass2],"Not Found")</f>
        <v>Current Assets</v>
      </c>
      <c r="J2322" t="str">
        <f>_xlfn.XLOOKUP(tbl_GL[[#This Row],[Account_key]],tbl_COA[Account_key],tbl_COA[SubAccount],,0)</f>
        <v>Cash at Bank</v>
      </c>
      <c r="K2322">
        <f>YEAR(tbl_GL[[#This Row],[Date]])</f>
        <v>2019</v>
      </c>
    </row>
    <row r="2323" spans="1:11" x14ac:dyDescent="0.35">
      <c r="A2323">
        <v>1174.0999999999999</v>
      </c>
      <c r="B2323" s="24">
        <v>43757</v>
      </c>
      <c r="C2323">
        <v>1</v>
      </c>
      <c r="D2323">
        <v>230</v>
      </c>
      <c r="E2323" t="s">
        <v>4</v>
      </c>
      <c r="F2323" s="14">
        <v>-10024</v>
      </c>
      <c r="G2323" t="str">
        <f>_xlfn.XLOOKUP(tbl_GL[[#This Row],[Account_key]],tbl_COA[Account_key],tbl_COA[Class],"Not Found")</f>
        <v>Trading account</v>
      </c>
      <c r="H2323" t="str">
        <f>_xlfn.XLOOKUP(tbl_GL[[#This Row],[Account_key]],tbl_COA[Account_key],tbl_COA[SubClass],"Not Found")</f>
        <v>Cost of Sales</v>
      </c>
      <c r="I2323" t="str">
        <f>_xlfn.XLOOKUP(tbl_GL[[#This Row],[Account_key]],tbl_COA[Account_key],tbl_COA[SubClass2],"Not Found")</f>
        <v>Cost of Sales</v>
      </c>
      <c r="J2323" t="str">
        <f>_xlfn.XLOOKUP(tbl_GL[[#This Row],[Account_key]],tbl_COA[Account_key],tbl_COA[SubAccount],,0)</f>
        <v>Cost of Sales</v>
      </c>
      <c r="K2323">
        <f>YEAR(tbl_GL[[#This Row],[Date]])</f>
        <v>2019</v>
      </c>
    </row>
    <row r="2324" spans="1:11" x14ac:dyDescent="0.35">
      <c r="A2324">
        <v>1174.2</v>
      </c>
      <c r="B2324" s="24">
        <v>43757</v>
      </c>
      <c r="C2324">
        <v>1</v>
      </c>
      <c r="D2324">
        <v>60</v>
      </c>
      <c r="E2324" t="s">
        <v>4</v>
      </c>
      <c r="F2324" s="15">
        <v>-10024</v>
      </c>
      <c r="G2324" t="str">
        <f>_xlfn.XLOOKUP(tbl_GL[[#This Row],[Account_key]],tbl_COA[Account_key],tbl_COA[Class],"Not Found")</f>
        <v>Assets</v>
      </c>
      <c r="H2324" t="str">
        <f>_xlfn.XLOOKUP(tbl_GL[[#This Row],[Account_key]],tbl_COA[Account_key],tbl_COA[SubClass],"Not Found")</f>
        <v>Assets</v>
      </c>
      <c r="I2324" t="str">
        <f>_xlfn.XLOOKUP(tbl_GL[[#This Row],[Account_key]],tbl_COA[Account_key],tbl_COA[SubClass2],"Not Found")</f>
        <v>Current Assets</v>
      </c>
      <c r="J2324" t="str">
        <f>_xlfn.XLOOKUP(tbl_GL[[#This Row],[Account_key]],tbl_COA[Account_key],tbl_COA[SubAccount],,0)</f>
        <v>Inventory</v>
      </c>
      <c r="K2324">
        <f>YEAR(tbl_GL[[#This Row],[Date]])</f>
        <v>2019</v>
      </c>
    </row>
    <row r="2325" spans="1:11" x14ac:dyDescent="0.35">
      <c r="A2325">
        <v>1175.0999999999999</v>
      </c>
      <c r="B2325" s="24">
        <v>43757</v>
      </c>
      <c r="C2325">
        <v>1</v>
      </c>
      <c r="D2325">
        <v>210</v>
      </c>
      <c r="E2325" t="s">
        <v>8</v>
      </c>
      <c r="F2325" s="15">
        <v>36647</v>
      </c>
      <c r="G2325" t="str">
        <f>_xlfn.XLOOKUP(tbl_GL[[#This Row],[Account_key]],tbl_COA[Account_key],tbl_COA[Class],"Not Found")</f>
        <v>Trading account</v>
      </c>
      <c r="H2325" t="str">
        <f>_xlfn.XLOOKUP(tbl_GL[[#This Row],[Account_key]],tbl_COA[Account_key],tbl_COA[SubClass],"Not Found")</f>
        <v>Sales</v>
      </c>
      <c r="I2325" t="str">
        <f>_xlfn.XLOOKUP(tbl_GL[[#This Row],[Account_key]],tbl_COA[Account_key],tbl_COA[SubClass2],"Not Found")</f>
        <v>Sales</v>
      </c>
      <c r="J2325" t="str">
        <f>_xlfn.XLOOKUP(tbl_GL[[#This Row],[Account_key]],tbl_COA[Account_key],tbl_COA[SubAccount],,0)</f>
        <v>Sales</v>
      </c>
      <c r="K2325">
        <f>YEAR(tbl_GL[[#This Row],[Date]])</f>
        <v>2019</v>
      </c>
    </row>
    <row r="2326" spans="1:11" x14ac:dyDescent="0.35">
      <c r="A2326">
        <v>1175.2</v>
      </c>
      <c r="B2326" s="24">
        <v>43757</v>
      </c>
      <c r="C2326">
        <v>1</v>
      </c>
      <c r="D2326">
        <v>30</v>
      </c>
      <c r="E2326" t="s">
        <v>8</v>
      </c>
      <c r="F2326" s="15">
        <v>36647</v>
      </c>
      <c r="G2326" t="str">
        <f>_xlfn.XLOOKUP(tbl_GL[[#This Row],[Account_key]],tbl_COA[Account_key],tbl_COA[Class],"Not Found")</f>
        <v>Assets</v>
      </c>
      <c r="H2326" t="str">
        <f>_xlfn.XLOOKUP(tbl_GL[[#This Row],[Account_key]],tbl_COA[Account_key],tbl_COA[SubClass],"Not Found")</f>
        <v>Assets</v>
      </c>
      <c r="I2326" t="str">
        <f>_xlfn.XLOOKUP(tbl_GL[[#This Row],[Account_key]],tbl_COA[Account_key],tbl_COA[SubClass2],"Not Found")</f>
        <v>Current Assets</v>
      </c>
      <c r="J2326" t="str">
        <f>_xlfn.XLOOKUP(tbl_GL[[#This Row],[Account_key]],tbl_COA[Account_key],tbl_COA[SubAccount],,0)</f>
        <v>Trade Receivables</v>
      </c>
      <c r="K2326">
        <f>YEAR(tbl_GL[[#This Row],[Date]])</f>
        <v>2019</v>
      </c>
    </row>
    <row r="2327" spans="1:11" x14ac:dyDescent="0.35">
      <c r="A2327">
        <v>1176.0999999999999</v>
      </c>
      <c r="B2327" s="24">
        <v>43760</v>
      </c>
      <c r="C2327">
        <v>1</v>
      </c>
      <c r="D2327">
        <v>320</v>
      </c>
      <c r="E2327" t="s">
        <v>99</v>
      </c>
      <c r="F2327" s="15">
        <v>-124</v>
      </c>
      <c r="G2327" t="str">
        <f>_xlfn.XLOOKUP(tbl_GL[[#This Row],[Account_key]],tbl_COA[Account_key],tbl_COA[Class],"Not Found")</f>
        <v>Operating account</v>
      </c>
      <c r="H2327" t="str">
        <f>_xlfn.XLOOKUP(tbl_GL[[#This Row],[Account_key]],tbl_COA[Account_key],tbl_COA[SubClass],"Not Found")</f>
        <v>Operating Expenses</v>
      </c>
      <c r="I2327" t="str">
        <f>_xlfn.XLOOKUP(tbl_GL[[#This Row],[Account_key]],tbl_COA[Account_key],tbl_COA[SubClass2],"Not Found")</f>
        <v>Administration</v>
      </c>
      <c r="J2327" t="str">
        <f>_xlfn.XLOOKUP(tbl_GL[[#This Row],[Account_key]],tbl_COA[Account_key],tbl_COA[SubAccount],,0)</f>
        <v>Professional Services</v>
      </c>
      <c r="K2327">
        <f>YEAR(tbl_GL[[#This Row],[Date]])</f>
        <v>2019</v>
      </c>
    </row>
    <row r="2328" spans="1:11" x14ac:dyDescent="0.35">
      <c r="A2328">
        <v>1176.2</v>
      </c>
      <c r="B2328" s="24">
        <v>43760</v>
      </c>
      <c r="C2328">
        <v>1</v>
      </c>
      <c r="D2328">
        <v>20</v>
      </c>
      <c r="E2328" t="s">
        <v>99</v>
      </c>
      <c r="F2328" s="15">
        <v>-124</v>
      </c>
      <c r="G2328" t="str">
        <f>_xlfn.XLOOKUP(tbl_GL[[#This Row],[Account_key]],tbl_COA[Account_key],tbl_COA[Class],"Not Found")</f>
        <v>Assets</v>
      </c>
      <c r="H2328" t="str">
        <f>_xlfn.XLOOKUP(tbl_GL[[#This Row],[Account_key]],tbl_COA[Account_key],tbl_COA[SubClass],"Not Found")</f>
        <v>Assets</v>
      </c>
      <c r="I2328" t="str">
        <f>_xlfn.XLOOKUP(tbl_GL[[#This Row],[Account_key]],tbl_COA[Account_key],tbl_COA[SubClass2],"Not Found")</f>
        <v>Current Assets</v>
      </c>
      <c r="J2328" t="str">
        <f>_xlfn.XLOOKUP(tbl_GL[[#This Row],[Account_key]],tbl_COA[Account_key],tbl_COA[SubAccount],,0)</f>
        <v>Cash in hand</v>
      </c>
      <c r="K2328">
        <f>YEAR(tbl_GL[[#This Row],[Date]])</f>
        <v>2019</v>
      </c>
    </row>
    <row r="2329" spans="1:11" x14ac:dyDescent="0.35">
      <c r="A2329">
        <v>1177.0999999999999</v>
      </c>
      <c r="B2329" s="24">
        <v>43760</v>
      </c>
      <c r="C2329">
        <v>1</v>
      </c>
      <c r="D2329">
        <v>260</v>
      </c>
      <c r="E2329" t="s">
        <v>97</v>
      </c>
      <c r="F2329" s="15">
        <v>-4097</v>
      </c>
      <c r="G2329" t="str">
        <f>_xlfn.XLOOKUP(tbl_GL[[#This Row],[Account_key]],tbl_COA[Account_key],tbl_COA[Class],"Not Found")</f>
        <v>Operating account</v>
      </c>
      <c r="H2329" t="str">
        <f>_xlfn.XLOOKUP(tbl_GL[[#This Row],[Account_key]],tbl_COA[Account_key],tbl_COA[SubClass],"Not Found")</f>
        <v>Operating Expenses</v>
      </c>
      <c r="I2329" t="str">
        <f>_xlfn.XLOOKUP(tbl_GL[[#This Row],[Account_key]],tbl_COA[Account_key],tbl_COA[SubClass2],"Not Found")</f>
        <v>Marketing</v>
      </c>
      <c r="J2329" t="str">
        <f>_xlfn.XLOOKUP(tbl_GL[[#This Row],[Account_key]],tbl_COA[Account_key],tbl_COA[SubAccount],,0)</f>
        <v>Commissions</v>
      </c>
      <c r="K2329">
        <f>YEAR(tbl_GL[[#This Row],[Date]])</f>
        <v>2019</v>
      </c>
    </row>
    <row r="2330" spans="1:11" x14ac:dyDescent="0.35">
      <c r="A2330">
        <v>1177.2</v>
      </c>
      <c r="B2330" s="24">
        <v>43760</v>
      </c>
      <c r="C2330">
        <v>1</v>
      </c>
      <c r="D2330">
        <v>120</v>
      </c>
      <c r="E2330" t="s">
        <v>97</v>
      </c>
      <c r="F2330" s="15">
        <v>4097</v>
      </c>
      <c r="G2330" t="str">
        <f>_xlfn.XLOOKUP(tbl_GL[[#This Row],[Account_key]],tbl_COA[Account_key],tbl_COA[Class],"Not Found")</f>
        <v>Liabilities and Owners Equity</v>
      </c>
      <c r="H2330" t="str">
        <f>_xlfn.XLOOKUP(tbl_GL[[#This Row],[Account_key]],tbl_COA[Account_key],tbl_COA[SubClass],"Not Found")</f>
        <v>Liabilities</v>
      </c>
      <c r="I2330" t="str">
        <f>_xlfn.XLOOKUP(tbl_GL[[#This Row],[Account_key]],tbl_COA[Account_key],tbl_COA[SubClass2],"Not Found")</f>
        <v>Current Liabilities</v>
      </c>
      <c r="J2330" t="str">
        <f>_xlfn.XLOOKUP(tbl_GL[[#This Row],[Account_key]],tbl_COA[Account_key],tbl_COA[SubAccount],,0)</f>
        <v>Accrued Expenses</v>
      </c>
      <c r="K2330">
        <f>YEAR(tbl_GL[[#This Row],[Date]])</f>
        <v>2019</v>
      </c>
    </row>
    <row r="2331" spans="1:11" x14ac:dyDescent="0.35">
      <c r="A2331">
        <v>1178.0999999999999</v>
      </c>
      <c r="B2331" s="24">
        <v>43760</v>
      </c>
      <c r="C2331">
        <v>1</v>
      </c>
      <c r="D2331">
        <v>30</v>
      </c>
      <c r="E2331" t="s">
        <v>80</v>
      </c>
      <c r="F2331" s="14">
        <v>-39270</v>
      </c>
      <c r="G2331" t="str">
        <f>_xlfn.XLOOKUP(tbl_GL[[#This Row],[Account_key]],tbl_COA[Account_key],tbl_COA[Class],"Not Found")</f>
        <v>Assets</v>
      </c>
      <c r="H2331" t="str">
        <f>_xlfn.XLOOKUP(tbl_GL[[#This Row],[Account_key]],tbl_COA[Account_key],tbl_COA[SubClass],"Not Found")</f>
        <v>Assets</v>
      </c>
      <c r="I2331" t="str">
        <f>_xlfn.XLOOKUP(tbl_GL[[#This Row],[Account_key]],tbl_COA[Account_key],tbl_COA[SubClass2],"Not Found")</f>
        <v>Current Assets</v>
      </c>
      <c r="J2331" t="str">
        <f>_xlfn.XLOOKUP(tbl_GL[[#This Row],[Account_key]],tbl_COA[Account_key],tbl_COA[SubAccount],,0)</f>
        <v>Trade Receivables</v>
      </c>
      <c r="K2331">
        <f>YEAR(tbl_GL[[#This Row],[Date]])</f>
        <v>2019</v>
      </c>
    </row>
    <row r="2332" spans="1:11" x14ac:dyDescent="0.35">
      <c r="A2332">
        <v>1178.2</v>
      </c>
      <c r="B2332" s="24">
        <v>43760</v>
      </c>
      <c r="C2332">
        <v>1</v>
      </c>
      <c r="D2332">
        <v>10</v>
      </c>
      <c r="E2332" t="s">
        <v>80</v>
      </c>
      <c r="F2332" s="14">
        <v>39270</v>
      </c>
      <c r="G2332" t="str">
        <f>_xlfn.XLOOKUP(tbl_GL[[#This Row],[Account_key]],tbl_COA[Account_key],tbl_COA[Class],"Not Found")</f>
        <v>Assets</v>
      </c>
      <c r="H2332" t="str">
        <f>_xlfn.XLOOKUP(tbl_GL[[#This Row],[Account_key]],tbl_COA[Account_key],tbl_COA[SubClass],"Not Found")</f>
        <v>Assets</v>
      </c>
      <c r="I2332" t="str">
        <f>_xlfn.XLOOKUP(tbl_GL[[#This Row],[Account_key]],tbl_COA[Account_key],tbl_COA[SubClass2],"Not Found")</f>
        <v>Current Assets</v>
      </c>
      <c r="J2332" t="str">
        <f>_xlfn.XLOOKUP(tbl_GL[[#This Row],[Account_key]],tbl_COA[Account_key],tbl_COA[SubAccount],,0)</f>
        <v>Cash at Bank</v>
      </c>
      <c r="K2332">
        <f>YEAR(tbl_GL[[#This Row],[Date]])</f>
        <v>2019</v>
      </c>
    </row>
    <row r="2333" spans="1:11" x14ac:dyDescent="0.35">
      <c r="A2333">
        <v>1179.0999999999999</v>
      </c>
      <c r="B2333" s="24">
        <v>43762</v>
      </c>
      <c r="C2333">
        <v>1</v>
      </c>
      <c r="D2333">
        <v>310</v>
      </c>
      <c r="E2333" t="s">
        <v>97</v>
      </c>
      <c r="F2333" s="14">
        <v>-4254</v>
      </c>
      <c r="G2333" t="str">
        <f>_xlfn.XLOOKUP(tbl_GL[[#This Row],[Account_key]],tbl_COA[Account_key],tbl_COA[Class],"Not Found")</f>
        <v>Operating account</v>
      </c>
      <c r="H2333" t="str">
        <f>_xlfn.XLOOKUP(tbl_GL[[#This Row],[Account_key]],tbl_COA[Account_key],tbl_COA[SubClass],"Not Found")</f>
        <v>Operating Expenses</v>
      </c>
      <c r="I2333" t="str">
        <f>_xlfn.XLOOKUP(tbl_GL[[#This Row],[Account_key]],tbl_COA[Account_key],tbl_COA[SubClass2],"Not Found")</f>
        <v>Administration</v>
      </c>
      <c r="J2333" t="str">
        <f>_xlfn.XLOOKUP(tbl_GL[[#This Row],[Account_key]],tbl_COA[Account_key],tbl_COA[SubAccount],,0)</f>
        <v>Office Supplies</v>
      </c>
      <c r="K2333">
        <f>YEAR(tbl_GL[[#This Row],[Date]])</f>
        <v>2019</v>
      </c>
    </row>
    <row r="2334" spans="1:11" x14ac:dyDescent="0.35">
      <c r="A2334">
        <v>1179.2</v>
      </c>
      <c r="B2334" s="24">
        <v>43762</v>
      </c>
      <c r="C2334">
        <v>1</v>
      </c>
      <c r="D2334">
        <v>120</v>
      </c>
      <c r="E2334" t="s">
        <v>97</v>
      </c>
      <c r="F2334" s="14">
        <v>4254</v>
      </c>
      <c r="G2334" t="str">
        <f>_xlfn.XLOOKUP(tbl_GL[[#This Row],[Account_key]],tbl_COA[Account_key],tbl_COA[Class],"Not Found")</f>
        <v>Liabilities and Owners Equity</v>
      </c>
      <c r="H2334" t="str">
        <f>_xlfn.XLOOKUP(tbl_GL[[#This Row],[Account_key]],tbl_COA[Account_key],tbl_COA[SubClass],"Not Found")</f>
        <v>Liabilities</v>
      </c>
      <c r="I2334" t="str">
        <f>_xlfn.XLOOKUP(tbl_GL[[#This Row],[Account_key]],tbl_COA[Account_key],tbl_COA[SubClass2],"Not Found")</f>
        <v>Current Liabilities</v>
      </c>
      <c r="J2334" t="str">
        <f>_xlfn.XLOOKUP(tbl_GL[[#This Row],[Account_key]],tbl_COA[Account_key],tbl_COA[SubAccount],,0)</f>
        <v>Accrued Expenses</v>
      </c>
      <c r="K2334">
        <f>YEAR(tbl_GL[[#This Row],[Date]])</f>
        <v>2019</v>
      </c>
    </row>
    <row r="2335" spans="1:11" x14ac:dyDescent="0.35">
      <c r="A2335">
        <v>1180.0999999999999</v>
      </c>
      <c r="B2335" s="24">
        <v>43762</v>
      </c>
      <c r="C2335">
        <v>1</v>
      </c>
      <c r="D2335">
        <v>10</v>
      </c>
      <c r="E2335" t="s">
        <v>98</v>
      </c>
      <c r="F2335" s="14">
        <v>-4543</v>
      </c>
      <c r="G2335" t="str">
        <f>_xlfn.XLOOKUP(tbl_GL[[#This Row],[Account_key]],tbl_COA[Account_key],tbl_COA[Class],"Not Found")</f>
        <v>Assets</v>
      </c>
      <c r="H2335" t="str">
        <f>_xlfn.XLOOKUP(tbl_GL[[#This Row],[Account_key]],tbl_COA[Account_key],tbl_COA[SubClass],"Not Found")</f>
        <v>Assets</v>
      </c>
      <c r="I2335" t="str">
        <f>_xlfn.XLOOKUP(tbl_GL[[#This Row],[Account_key]],tbl_COA[Account_key],tbl_COA[SubClass2],"Not Found")</f>
        <v>Current Assets</v>
      </c>
      <c r="J2335" t="str">
        <f>_xlfn.XLOOKUP(tbl_GL[[#This Row],[Account_key]],tbl_COA[Account_key],tbl_COA[SubAccount],,0)</f>
        <v>Cash at Bank</v>
      </c>
      <c r="K2335">
        <f>YEAR(tbl_GL[[#This Row],[Date]])</f>
        <v>2019</v>
      </c>
    </row>
    <row r="2336" spans="1:11" x14ac:dyDescent="0.35">
      <c r="A2336">
        <v>1180.2</v>
      </c>
      <c r="B2336" s="24">
        <v>43762</v>
      </c>
      <c r="C2336">
        <v>1</v>
      </c>
      <c r="D2336">
        <v>120</v>
      </c>
      <c r="E2336" t="s">
        <v>98</v>
      </c>
      <c r="F2336" s="14">
        <v>-4543</v>
      </c>
      <c r="G2336" t="str">
        <f>_xlfn.XLOOKUP(tbl_GL[[#This Row],[Account_key]],tbl_COA[Account_key],tbl_COA[Class],"Not Found")</f>
        <v>Liabilities and Owners Equity</v>
      </c>
      <c r="H2336" t="str">
        <f>_xlfn.XLOOKUP(tbl_GL[[#This Row],[Account_key]],tbl_COA[Account_key],tbl_COA[SubClass],"Not Found")</f>
        <v>Liabilities</v>
      </c>
      <c r="I2336" t="str">
        <f>_xlfn.XLOOKUP(tbl_GL[[#This Row],[Account_key]],tbl_COA[Account_key],tbl_COA[SubClass2],"Not Found")</f>
        <v>Current Liabilities</v>
      </c>
      <c r="J2336" t="str">
        <f>_xlfn.XLOOKUP(tbl_GL[[#This Row],[Account_key]],tbl_COA[Account_key],tbl_COA[SubAccount],,0)</f>
        <v>Accrued Expenses</v>
      </c>
      <c r="K2336">
        <f>YEAR(tbl_GL[[#This Row],[Date]])</f>
        <v>2019</v>
      </c>
    </row>
    <row r="2337" spans="1:11" x14ac:dyDescent="0.35">
      <c r="A2337">
        <v>1181.0999999999999</v>
      </c>
      <c r="B2337" s="24">
        <v>43764</v>
      </c>
      <c r="C2337">
        <v>1</v>
      </c>
      <c r="D2337">
        <v>230</v>
      </c>
      <c r="E2337" t="s">
        <v>4</v>
      </c>
      <c r="F2337" s="14">
        <v>-2705</v>
      </c>
      <c r="G2337" t="str">
        <f>_xlfn.XLOOKUP(tbl_GL[[#This Row],[Account_key]],tbl_COA[Account_key],tbl_COA[Class],"Not Found")</f>
        <v>Trading account</v>
      </c>
      <c r="H2337" t="str">
        <f>_xlfn.XLOOKUP(tbl_GL[[#This Row],[Account_key]],tbl_COA[Account_key],tbl_COA[SubClass],"Not Found")</f>
        <v>Cost of Sales</v>
      </c>
      <c r="I2337" t="str">
        <f>_xlfn.XLOOKUP(tbl_GL[[#This Row],[Account_key]],tbl_COA[Account_key],tbl_COA[SubClass2],"Not Found")</f>
        <v>Cost of Sales</v>
      </c>
      <c r="J2337" t="str">
        <f>_xlfn.XLOOKUP(tbl_GL[[#This Row],[Account_key]],tbl_COA[Account_key],tbl_COA[SubAccount],,0)</f>
        <v>Cost of Sales</v>
      </c>
      <c r="K2337">
        <f>YEAR(tbl_GL[[#This Row],[Date]])</f>
        <v>2019</v>
      </c>
    </row>
    <row r="2338" spans="1:11" x14ac:dyDescent="0.35">
      <c r="A2338">
        <v>1181.2</v>
      </c>
      <c r="B2338" s="24">
        <v>43764</v>
      </c>
      <c r="C2338">
        <v>1</v>
      </c>
      <c r="D2338">
        <v>60</v>
      </c>
      <c r="E2338" t="s">
        <v>4</v>
      </c>
      <c r="F2338" s="14">
        <v>-2705</v>
      </c>
      <c r="G2338" t="str">
        <f>_xlfn.XLOOKUP(tbl_GL[[#This Row],[Account_key]],tbl_COA[Account_key],tbl_COA[Class],"Not Found")</f>
        <v>Assets</v>
      </c>
      <c r="H2338" t="str">
        <f>_xlfn.XLOOKUP(tbl_GL[[#This Row],[Account_key]],tbl_COA[Account_key],tbl_COA[SubClass],"Not Found")</f>
        <v>Assets</v>
      </c>
      <c r="I2338" t="str">
        <f>_xlfn.XLOOKUP(tbl_GL[[#This Row],[Account_key]],tbl_COA[Account_key],tbl_COA[SubClass2],"Not Found")</f>
        <v>Current Assets</v>
      </c>
      <c r="J2338" t="str">
        <f>_xlfn.XLOOKUP(tbl_GL[[#This Row],[Account_key]],tbl_COA[Account_key],tbl_COA[SubAccount],,0)</f>
        <v>Inventory</v>
      </c>
      <c r="K2338">
        <f>YEAR(tbl_GL[[#This Row],[Date]])</f>
        <v>2019</v>
      </c>
    </row>
    <row r="2339" spans="1:11" x14ac:dyDescent="0.35">
      <c r="A2339">
        <v>1182.0999999999999</v>
      </c>
      <c r="B2339" s="24">
        <v>43764</v>
      </c>
      <c r="C2339">
        <v>1</v>
      </c>
      <c r="D2339">
        <v>280</v>
      </c>
      <c r="E2339" t="s">
        <v>97</v>
      </c>
      <c r="F2339" s="14">
        <v>-4433</v>
      </c>
      <c r="G2339" t="str">
        <f>_xlfn.XLOOKUP(tbl_GL[[#This Row],[Account_key]],tbl_COA[Account_key],tbl_COA[Class],"Not Found")</f>
        <v>Operating account</v>
      </c>
      <c r="H2339" t="str">
        <f>_xlfn.XLOOKUP(tbl_GL[[#This Row],[Account_key]],tbl_COA[Account_key],tbl_COA[SubClass],"Not Found")</f>
        <v>Operating Expenses</v>
      </c>
      <c r="I2339" t="str">
        <f>_xlfn.XLOOKUP(tbl_GL[[#This Row],[Account_key]],tbl_COA[Account_key],tbl_COA[SubClass2],"Not Found")</f>
        <v>Marketing</v>
      </c>
      <c r="J2339" t="str">
        <f>_xlfn.XLOOKUP(tbl_GL[[#This Row],[Account_key]],tbl_COA[Account_key],tbl_COA[SubAccount],,0)</f>
        <v>Advertisements</v>
      </c>
      <c r="K2339">
        <f>YEAR(tbl_GL[[#This Row],[Date]])</f>
        <v>2019</v>
      </c>
    </row>
    <row r="2340" spans="1:11" x14ac:dyDescent="0.35">
      <c r="A2340">
        <v>1182.2</v>
      </c>
      <c r="B2340" s="24">
        <v>43764</v>
      </c>
      <c r="C2340">
        <v>1</v>
      </c>
      <c r="D2340">
        <v>120</v>
      </c>
      <c r="E2340" t="s">
        <v>97</v>
      </c>
      <c r="F2340" s="14">
        <v>4433</v>
      </c>
      <c r="G2340" t="str">
        <f>_xlfn.XLOOKUP(tbl_GL[[#This Row],[Account_key]],tbl_COA[Account_key],tbl_COA[Class],"Not Found")</f>
        <v>Liabilities and Owners Equity</v>
      </c>
      <c r="H2340" t="str">
        <f>_xlfn.XLOOKUP(tbl_GL[[#This Row],[Account_key]],tbl_COA[Account_key],tbl_COA[SubClass],"Not Found")</f>
        <v>Liabilities</v>
      </c>
      <c r="I2340" t="str">
        <f>_xlfn.XLOOKUP(tbl_GL[[#This Row],[Account_key]],tbl_COA[Account_key],tbl_COA[SubClass2],"Not Found")</f>
        <v>Current Liabilities</v>
      </c>
      <c r="J2340" t="str">
        <f>_xlfn.XLOOKUP(tbl_GL[[#This Row],[Account_key]],tbl_COA[Account_key],tbl_COA[SubAccount],,0)</f>
        <v>Accrued Expenses</v>
      </c>
      <c r="K2340">
        <f>YEAR(tbl_GL[[#This Row],[Date]])</f>
        <v>2019</v>
      </c>
    </row>
    <row r="2341" spans="1:11" x14ac:dyDescent="0.35">
      <c r="A2341">
        <v>1183.0999999999999</v>
      </c>
      <c r="B2341" s="24">
        <v>43764</v>
      </c>
      <c r="C2341">
        <v>1</v>
      </c>
      <c r="D2341">
        <v>210</v>
      </c>
      <c r="E2341" t="s">
        <v>7</v>
      </c>
      <c r="F2341" s="14">
        <v>9304</v>
      </c>
      <c r="G2341" t="str">
        <f>_xlfn.XLOOKUP(tbl_GL[[#This Row],[Account_key]],tbl_COA[Account_key],tbl_COA[Class],"Not Found")</f>
        <v>Trading account</v>
      </c>
      <c r="H2341" t="str">
        <f>_xlfn.XLOOKUP(tbl_GL[[#This Row],[Account_key]],tbl_COA[Account_key],tbl_COA[SubClass],"Not Found")</f>
        <v>Sales</v>
      </c>
      <c r="I2341" t="str">
        <f>_xlfn.XLOOKUP(tbl_GL[[#This Row],[Account_key]],tbl_COA[Account_key],tbl_COA[SubClass2],"Not Found")</f>
        <v>Sales</v>
      </c>
      <c r="J2341" t="str">
        <f>_xlfn.XLOOKUP(tbl_GL[[#This Row],[Account_key]],tbl_COA[Account_key],tbl_COA[SubAccount],,0)</f>
        <v>Sales</v>
      </c>
      <c r="K2341">
        <f>YEAR(tbl_GL[[#This Row],[Date]])</f>
        <v>2019</v>
      </c>
    </row>
    <row r="2342" spans="1:11" x14ac:dyDescent="0.35">
      <c r="A2342">
        <v>1183.2</v>
      </c>
      <c r="B2342" s="24">
        <v>43764</v>
      </c>
      <c r="C2342">
        <v>1</v>
      </c>
      <c r="D2342">
        <v>10</v>
      </c>
      <c r="E2342" t="s">
        <v>7</v>
      </c>
      <c r="F2342" s="15">
        <v>9304</v>
      </c>
      <c r="G2342" t="str">
        <f>_xlfn.XLOOKUP(tbl_GL[[#This Row],[Account_key]],tbl_COA[Account_key],tbl_COA[Class],"Not Found")</f>
        <v>Assets</v>
      </c>
      <c r="H2342" t="str">
        <f>_xlfn.XLOOKUP(tbl_GL[[#This Row],[Account_key]],tbl_COA[Account_key],tbl_COA[SubClass],"Not Found")</f>
        <v>Assets</v>
      </c>
      <c r="I2342" t="str">
        <f>_xlfn.XLOOKUP(tbl_GL[[#This Row],[Account_key]],tbl_COA[Account_key],tbl_COA[SubClass2],"Not Found")</f>
        <v>Current Assets</v>
      </c>
      <c r="J2342" t="str">
        <f>_xlfn.XLOOKUP(tbl_GL[[#This Row],[Account_key]],tbl_COA[Account_key],tbl_COA[SubAccount],,0)</f>
        <v>Cash at Bank</v>
      </c>
      <c r="K2342">
        <f>YEAR(tbl_GL[[#This Row],[Date]])</f>
        <v>2019</v>
      </c>
    </row>
    <row r="2343" spans="1:11" x14ac:dyDescent="0.35">
      <c r="A2343">
        <v>1184.0999999999999</v>
      </c>
      <c r="B2343" s="24">
        <v>43764</v>
      </c>
      <c r="C2343">
        <v>1</v>
      </c>
      <c r="D2343">
        <v>230</v>
      </c>
      <c r="E2343" t="s">
        <v>4</v>
      </c>
      <c r="F2343" s="14">
        <v>-10011</v>
      </c>
      <c r="G2343" t="str">
        <f>_xlfn.XLOOKUP(tbl_GL[[#This Row],[Account_key]],tbl_COA[Account_key],tbl_COA[Class],"Not Found")</f>
        <v>Trading account</v>
      </c>
      <c r="H2343" t="str">
        <f>_xlfn.XLOOKUP(tbl_GL[[#This Row],[Account_key]],tbl_COA[Account_key],tbl_COA[SubClass],"Not Found")</f>
        <v>Cost of Sales</v>
      </c>
      <c r="I2343" t="str">
        <f>_xlfn.XLOOKUP(tbl_GL[[#This Row],[Account_key]],tbl_COA[Account_key],tbl_COA[SubClass2],"Not Found")</f>
        <v>Cost of Sales</v>
      </c>
      <c r="J2343" t="str">
        <f>_xlfn.XLOOKUP(tbl_GL[[#This Row],[Account_key]],tbl_COA[Account_key],tbl_COA[SubAccount],,0)</f>
        <v>Cost of Sales</v>
      </c>
      <c r="K2343">
        <f>YEAR(tbl_GL[[#This Row],[Date]])</f>
        <v>2019</v>
      </c>
    </row>
    <row r="2344" spans="1:11" x14ac:dyDescent="0.35">
      <c r="A2344">
        <v>1184.2</v>
      </c>
      <c r="B2344" s="24">
        <v>43764</v>
      </c>
      <c r="C2344">
        <v>1</v>
      </c>
      <c r="D2344">
        <v>60</v>
      </c>
      <c r="E2344" t="s">
        <v>4</v>
      </c>
      <c r="F2344" s="14">
        <v>-10011</v>
      </c>
      <c r="G2344" t="str">
        <f>_xlfn.XLOOKUP(tbl_GL[[#This Row],[Account_key]],tbl_COA[Account_key],tbl_COA[Class],"Not Found")</f>
        <v>Assets</v>
      </c>
      <c r="H2344" t="str">
        <f>_xlfn.XLOOKUP(tbl_GL[[#This Row],[Account_key]],tbl_COA[Account_key],tbl_COA[SubClass],"Not Found")</f>
        <v>Assets</v>
      </c>
      <c r="I2344" t="str">
        <f>_xlfn.XLOOKUP(tbl_GL[[#This Row],[Account_key]],tbl_COA[Account_key],tbl_COA[SubClass2],"Not Found")</f>
        <v>Current Assets</v>
      </c>
      <c r="J2344" t="str">
        <f>_xlfn.XLOOKUP(tbl_GL[[#This Row],[Account_key]],tbl_COA[Account_key],tbl_COA[SubAccount],,0)</f>
        <v>Inventory</v>
      </c>
      <c r="K2344">
        <f>YEAR(tbl_GL[[#This Row],[Date]])</f>
        <v>2019</v>
      </c>
    </row>
    <row r="2345" spans="1:11" x14ac:dyDescent="0.35">
      <c r="A2345">
        <v>1185.0999999999999</v>
      </c>
      <c r="B2345" s="24">
        <v>43764</v>
      </c>
      <c r="C2345">
        <v>1</v>
      </c>
      <c r="D2345">
        <v>210</v>
      </c>
      <c r="E2345" t="s">
        <v>8</v>
      </c>
      <c r="F2345" s="14">
        <v>36601</v>
      </c>
      <c r="G2345" t="str">
        <f>_xlfn.XLOOKUP(tbl_GL[[#This Row],[Account_key]],tbl_COA[Account_key],tbl_COA[Class],"Not Found")</f>
        <v>Trading account</v>
      </c>
      <c r="H2345" t="str">
        <f>_xlfn.XLOOKUP(tbl_GL[[#This Row],[Account_key]],tbl_COA[Account_key],tbl_COA[SubClass],"Not Found")</f>
        <v>Sales</v>
      </c>
      <c r="I2345" t="str">
        <f>_xlfn.XLOOKUP(tbl_GL[[#This Row],[Account_key]],tbl_COA[Account_key],tbl_COA[SubClass2],"Not Found")</f>
        <v>Sales</v>
      </c>
      <c r="J2345" t="str">
        <f>_xlfn.XLOOKUP(tbl_GL[[#This Row],[Account_key]],tbl_COA[Account_key],tbl_COA[SubAccount],,0)</f>
        <v>Sales</v>
      </c>
      <c r="K2345">
        <f>YEAR(tbl_GL[[#This Row],[Date]])</f>
        <v>2019</v>
      </c>
    </row>
    <row r="2346" spans="1:11" x14ac:dyDescent="0.35">
      <c r="A2346">
        <v>1185.2</v>
      </c>
      <c r="B2346" s="24">
        <v>43764</v>
      </c>
      <c r="C2346">
        <v>1</v>
      </c>
      <c r="D2346">
        <v>30</v>
      </c>
      <c r="E2346" t="s">
        <v>8</v>
      </c>
      <c r="F2346" s="14">
        <v>36601</v>
      </c>
      <c r="G2346" t="str">
        <f>_xlfn.XLOOKUP(tbl_GL[[#This Row],[Account_key]],tbl_COA[Account_key],tbl_COA[Class],"Not Found")</f>
        <v>Assets</v>
      </c>
      <c r="H2346" t="str">
        <f>_xlfn.XLOOKUP(tbl_GL[[#This Row],[Account_key]],tbl_COA[Account_key],tbl_COA[SubClass],"Not Found")</f>
        <v>Assets</v>
      </c>
      <c r="I2346" t="str">
        <f>_xlfn.XLOOKUP(tbl_GL[[#This Row],[Account_key]],tbl_COA[Account_key],tbl_COA[SubClass2],"Not Found")</f>
        <v>Current Assets</v>
      </c>
      <c r="J2346" t="str">
        <f>_xlfn.XLOOKUP(tbl_GL[[#This Row],[Account_key]],tbl_COA[Account_key],tbl_COA[SubAccount],,0)</f>
        <v>Trade Receivables</v>
      </c>
      <c r="K2346">
        <f>YEAR(tbl_GL[[#This Row],[Date]])</f>
        <v>2019</v>
      </c>
    </row>
    <row r="2347" spans="1:11" x14ac:dyDescent="0.35">
      <c r="A2347">
        <v>1186.0999999999999</v>
      </c>
      <c r="B2347" s="24">
        <v>43765</v>
      </c>
      <c r="C2347">
        <v>1</v>
      </c>
      <c r="D2347">
        <v>10</v>
      </c>
      <c r="E2347" t="s">
        <v>98</v>
      </c>
      <c r="F2347" s="14">
        <v>-3612</v>
      </c>
      <c r="G2347" t="str">
        <f>_xlfn.XLOOKUP(tbl_GL[[#This Row],[Account_key]],tbl_COA[Account_key],tbl_COA[Class],"Not Found")</f>
        <v>Assets</v>
      </c>
      <c r="H2347" t="str">
        <f>_xlfn.XLOOKUP(tbl_GL[[#This Row],[Account_key]],tbl_COA[Account_key],tbl_COA[SubClass],"Not Found")</f>
        <v>Assets</v>
      </c>
      <c r="I2347" t="str">
        <f>_xlfn.XLOOKUP(tbl_GL[[#This Row],[Account_key]],tbl_COA[Account_key],tbl_COA[SubClass2],"Not Found")</f>
        <v>Current Assets</v>
      </c>
      <c r="J2347" t="str">
        <f>_xlfn.XLOOKUP(tbl_GL[[#This Row],[Account_key]],tbl_COA[Account_key],tbl_COA[SubAccount],,0)</f>
        <v>Cash at Bank</v>
      </c>
      <c r="K2347">
        <f>YEAR(tbl_GL[[#This Row],[Date]])</f>
        <v>2019</v>
      </c>
    </row>
    <row r="2348" spans="1:11" x14ac:dyDescent="0.35">
      <c r="A2348">
        <v>1186.2</v>
      </c>
      <c r="B2348" s="24">
        <v>43765</v>
      </c>
      <c r="C2348">
        <v>1</v>
      </c>
      <c r="D2348">
        <v>120</v>
      </c>
      <c r="E2348" t="s">
        <v>98</v>
      </c>
      <c r="F2348" s="14">
        <v>-3612</v>
      </c>
      <c r="G2348" t="str">
        <f>_xlfn.XLOOKUP(tbl_GL[[#This Row],[Account_key]],tbl_COA[Account_key],tbl_COA[Class],"Not Found")</f>
        <v>Liabilities and Owners Equity</v>
      </c>
      <c r="H2348" t="str">
        <f>_xlfn.XLOOKUP(tbl_GL[[#This Row],[Account_key]],tbl_COA[Account_key],tbl_COA[SubClass],"Not Found")</f>
        <v>Liabilities</v>
      </c>
      <c r="I2348" t="str">
        <f>_xlfn.XLOOKUP(tbl_GL[[#This Row],[Account_key]],tbl_COA[Account_key],tbl_COA[SubClass2],"Not Found")</f>
        <v>Current Liabilities</v>
      </c>
      <c r="J2348" t="str">
        <f>_xlfn.XLOOKUP(tbl_GL[[#This Row],[Account_key]],tbl_COA[Account_key],tbl_COA[SubAccount],,0)</f>
        <v>Accrued Expenses</v>
      </c>
      <c r="K2348">
        <f>YEAR(tbl_GL[[#This Row],[Date]])</f>
        <v>2019</v>
      </c>
    </row>
    <row r="2349" spans="1:11" x14ac:dyDescent="0.35">
      <c r="A2349">
        <v>1187.0999999999999</v>
      </c>
      <c r="B2349" s="24">
        <v>43765</v>
      </c>
      <c r="C2349">
        <v>1</v>
      </c>
      <c r="D2349">
        <v>10</v>
      </c>
      <c r="E2349" t="s">
        <v>98</v>
      </c>
      <c r="F2349" s="14">
        <v>-4305</v>
      </c>
      <c r="G2349" t="str">
        <f>_xlfn.XLOOKUP(tbl_GL[[#This Row],[Account_key]],tbl_COA[Account_key],tbl_COA[Class],"Not Found")</f>
        <v>Assets</v>
      </c>
      <c r="H2349" t="str">
        <f>_xlfn.XLOOKUP(tbl_GL[[#This Row],[Account_key]],tbl_COA[Account_key],tbl_COA[SubClass],"Not Found")</f>
        <v>Assets</v>
      </c>
      <c r="I2349" t="str">
        <f>_xlfn.XLOOKUP(tbl_GL[[#This Row],[Account_key]],tbl_COA[Account_key],tbl_COA[SubClass2],"Not Found")</f>
        <v>Current Assets</v>
      </c>
      <c r="J2349" t="str">
        <f>_xlfn.XLOOKUP(tbl_GL[[#This Row],[Account_key]],tbl_COA[Account_key],tbl_COA[SubAccount],,0)</f>
        <v>Cash at Bank</v>
      </c>
      <c r="K2349">
        <f>YEAR(tbl_GL[[#This Row],[Date]])</f>
        <v>2019</v>
      </c>
    </row>
    <row r="2350" spans="1:11" x14ac:dyDescent="0.35">
      <c r="A2350">
        <v>1187.2</v>
      </c>
      <c r="B2350" s="24">
        <v>43765</v>
      </c>
      <c r="C2350">
        <v>1</v>
      </c>
      <c r="D2350">
        <v>120</v>
      </c>
      <c r="E2350" t="s">
        <v>98</v>
      </c>
      <c r="F2350" s="14">
        <v>-4305</v>
      </c>
      <c r="G2350" t="str">
        <f>_xlfn.XLOOKUP(tbl_GL[[#This Row],[Account_key]],tbl_COA[Account_key],tbl_COA[Class],"Not Found")</f>
        <v>Liabilities and Owners Equity</v>
      </c>
      <c r="H2350" t="str">
        <f>_xlfn.XLOOKUP(tbl_GL[[#This Row],[Account_key]],tbl_COA[Account_key],tbl_COA[SubClass],"Not Found")</f>
        <v>Liabilities</v>
      </c>
      <c r="I2350" t="str">
        <f>_xlfn.XLOOKUP(tbl_GL[[#This Row],[Account_key]],tbl_COA[Account_key],tbl_COA[SubClass2],"Not Found")</f>
        <v>Current Liabilities</v>
      </c>
      <c r="J2350" t="str">
        <f>_xlfn.XLOOKUP(tbl_GL[[#This Row],[Account_key]],tbl_COA[Account_key],tbl_COA[SubAccount],,0)</f>
        <v>Accrued Expenses</v>
      </c>
      <c r="K2350">
        <f>YEAR(tbl_GL[[#This Row],[Date]])</f>
        <v>2019</v>
      </c>
    </row>
    <row r="2351" spans="1:11" x14ac:dyDescent="0.35">
      <c r="A2351">
        <v>1188.0999999999999</v>
      </c>
      <c r="B2351" s="24">
        <v>43767</v>
      </c>
      <c r="C2351">
        <v>1</v>
      </c>
      <c r="D2351">
        <v>230</v>
      </c>
      <c r="E2351" t="s">
        <v>4</v>
      </c>
      <c r="F2351" s="14">
        <v>-724</v>
      </c>
      <c r="G2351" t="str">
        <f>_xlfn.XLOOKUP(tbl_GL[[#This Row],[Account_key]],tbl_COA[Account_key],tbl_COA[Class],"Not Found")</f>
        <v>Trading account</v>
      </c>
      <c r="H2351" t="str">
        <f>_xlfn.XLOOKUP(tbl_GL[[#This Row],[Account_key]],tbl_COA[Account_key],tbl_COA[SubClass],"Not Found")</f>
        <v>Cost of Sales</v>
      </c>
      <c r="I2351" t="str">
        <f>_xlfn.XLOOKUP(tbl_GL[[#This Row],[Account_key]],tbl_COA[Account_key],tbl_COA[SubClass2],"Not Found")</f>
        <v>Cost of Sales</v>
      </c>
      <c r="J2351" t="str">
        <f>_xlfn.XLOOKUP(tbl_GL[[#This Row],[Account_key]],tbl_COA[Account_key],tbl_COA[SubAccount],,0)</f>
        <v>Cost of Sales</v>
      </c>
      <c r="K2351">
        <f>YEAR(tbl_GL[[#This Row],[Date]])</f>
        <v>2019</v>
      </c>
    </row>
    <row r="2352" spans="1:11" x14ac:dyDescent="0.35">
      <c r="A2352">
        <v>1188.2</v>
      </c>
      <c r="B2352" s="24">
        <v>43767</v>
      </c>
      <c r="C2352">
        <v>1</v>
      </c>
      <c r="D2352">
        <v>60</v>
      </c>
      <c r="E2352" t="s">
        <v>4</v>
      </c>
      <c r="F2352" s="14">
        <v>-724</v>
      </c>
      <c r="G2352" t="str">
        <f>_xlfn.XLOOKUP(tbl_GL[[#This Row],[Account_key]],tbl_COA[Account_key],tbl_COA[Class],"Not Found")</f>
        <v>Assets</v>
      </c>
      <c r="H2352" t="str">
        <f>_xlfn.XLOOKUP(tbl_GL[[#This Row],[Account_key]],tbl_COA[Account_key],tbl_COA[SubClass],"Not Found")</f>
        <v>Assets</v>
      </c>
      <c r="I2352" t="str">
        <f>_xlfn.XLOOKUP(tbl_GL[[#This Row],[Account_key]],tbl_COA[Account_key],tbl_COA[SubClass2],"Not Found")</f>
        <v>Current Assets</v>
      </c>
      <c r="J2352" t="str">
        <f>_xlfn.XLOOKUP(tbl_GL[[#This Row],[Account_key]],tbl_COA[Account_key],tbl_COA[SubAccount],,0)</f>
        <v>Inventory</v>
      </c>
      <c r="K2352">
        <f>YEAR(tbl_GL[[#This Row],[Date]])</f>
        <v>2019</v>
      </c>
    </row>
    <row r="2353" spans="1:11" x14ac:dyDescent="0.35">
      <c r="A2353">
        <v>1189.0999999999999</v>
      </c>
      <c r="B2353" s="24">
        <v>43767</v>
      </c>
      <c r="C2353">
        <v>1</v>
      </c>
      <c r="D2353">
        <v>210</v>
      </c>
      <c r="E2353" t="s">
        <v>8</v>
      </c>
      <c r="F2353" s="14">
        <v>2645</v>
      </c>
      <c r="G2353" t="str">
        <f>_xlfn.XLOOKUP(tbl_GL[[#This Row],[Account_key]],tbl_COA[Account_key],tbl_COA[Class],"Not Found")</f>
        <v>Trading account</v>
      </c>
      <c r="H2353" t="str">
        <f>_xlfn.XLOOKUP(tbl_GL[[#This Row],[Account_key]],tbl_COA[Account_key],tbl_COA[SubClass],"Not Found")</f>
        <v>Sales</v>
      </c>
      <c r="I2353" t="str">
        <f>_xlfn.XLOOKUP(tbl_GL[[#This Row],[Account_key]],tbl_COA[Account_key],tbl_COA[SubClass2],"Not Found")</f>
        <v>Sales</v>
      </c>
      <c r="J2353" t="str">
        <f>_xlfn.XLOOKUP(tbl_GL[[#This Row],[Account_key]],tbl_COA[Account_key],tbl_COA[SubAccount],,0)</f>
        <v>Sales</v>
      </c>
      <c r="K2353">
        <f>YEAR(tbl_GL[[#This Row],[Date]])</f>
        <v>2019</v>
      </c>
    </row>
    <row r="2354" spans="1:11" x14ac:dyDescent="0.35">
      <c r="A2354">
        <v>1189.2</v>
      </c>
      <c r="B2354" s="24">
        <v>43767</v>
      </c>
      <c r="C2354">
        <v>1</v>
      </c>
      <c r="D2354">
        <v>30</v>
      </c>
      <c r="E2354" t="s">
        <v>8</v>
      </c>
      <c r="F2354" s="14">
        <v>2645</v>
      </c>
      <c r="G2354" t="str">
        <f>_xlfn.XLOOKUP(tbl_GL[[#This Row],[Account_key]],tbl_COA[Account_key],tbl_COA[Class],"Not Found")</f>
        <v>Assets</v>
      </c>
      <c r="H2354" t="str">
        <f>_xlfn.XLOOKUP(tbl_GL[[#This Row],[Account_key]],tbl_COA[Account_key],tbl_COA[SubClass],"Not Found")</f>
        <v>Assets</v>
      </c>
      <c r="I2354" t="str">
        <f>_xlfn.XLOOKUP(tbl_GL[[#This Row],[Account_key]],tbl_COA[Account_key],tbl_COA[SubClass2],"Not Found")</f>
        <v>Current Assets</v>
      </c>
      <c r="J2354" t="str">
        <f>_xlfn.XLOOKUP(tbl_GL[[#This Row],[Account_key]],tbl_COA[Account_key],tbl_COA[SubAccount],,0)</f>
        <v>Trade Receivables</v>
      </c>
      <c r="K2354">
        <f>YEAR(tbl_GL[[#This Row],[Date]])</f>
        <v>2019</v>
      </c>
    </row>
    <row r="2355" spans="1:11" x14ac:dyDescent="0.35">
      <c r="A2355">
        <v>1190.0999999999999</v>
      </c>
      <c r="B2355" s="24">
        <v>43767</v>
      </c>
      <c r="C2355">
        <v>1</v>
      </c>
      <c r="D2355">
        <v>300</v>
      </c>
      <c r="E2355" t="s">
        <v>97</v>
      </c>
      <c r="F2355" s="14">
        <v>-4041</v>
      </c>
      <c r="G2355" t="str">
        <f>_xlfn.XLOOKUP(tbl_GL[[#This Row],[Account_key]],tbl_COA[Account_key],tbl_COA[Class],"Not Found")</f>
        <v>Operating account</v>
      </c>
      <c r="H2355" t="str">
        <f>_xlfn.XLOOKUP(tbl_GL[[#This Row],[Account_key]],tbl_COA[Account_key],tbl_COA[SubClass],"Not Found")</f>
        <v>Operating Expenses</v>
      </c>
      <c r="I2355" t="str">
        <f>_xlfn.XLOOKUP(tbl_GL[[#This Row],[Account_key]],tbl_COA[Account_key],tbl_COA[SubClass2],"Not Found")</f>
        <v>Administration</v>
      </c>
      <c r="J2355" t="str">
        <f>_xlfn.XLOOKUP(tbl_GL[[#This Row],[Account_key]],tbl_COA[Account_key],tbl_COA[SubAccount],,0)</f>
        <v>Entertainment</v>
      </c>
      <c r="K2355">
        <f>YEAR(tbl_GL[[#This Row],[Date]])</f>
        <v>2019</v>
      </c>
    </row>
    <row r="2356" spans="1:11" x14ac:dyDescent="0.35">
      <c r="A2356">
        <v>1190.2</v>
      </c>
      <c r="B2356" s="24">
        <v>43767</v>
      </c>
      <c r="C2356">
        <v>1</v>
      </c>
      <c r="D2356">
        <v>120</v>
      </c>
      <c r="E2356" t="s">
        <v>97</v>
      </c>
      <c r="F2356" s="15">
        <v>4041</v>
      </c>
      <c r="G2356" t="str">
        <f>_xlfn.XLOOKUP(tbl_GL[[#This Row],[Account_key]],tbl_COA[Account_key],tbl_COA[Class],"Not Found")</f>
        <v>Liabilities and Owners Equity</v>
      </c>
      <c r="H2356" t="str">
        <f>_xlfn.XLOOKUP(tbl_GL[[#This Row],[Account_key]],tbl_COA[Account_key],tbl_COA[SubClass],"Not Found")</f>
        <v>Liabilities</v>
      </c>
      <c r="I2356" t="str">
        <f>_xlfn.XLOOKUP(tbl_GL[[#This Row],[Account_key]],tbl_COA[Account_key],tbl_COA[SubClass2],"Not Found")</f>
        <v>Current Liabilities</v>
      </c>
      <c r="J2356" t="str">
        <f>_xlfn.XLOOKUP(tbl_GL[[#This Row],[Account_key]],tbl_COA[Account_key],tbl_COA[SubAccount],,0)</f>
        <v>Accrued Expenses</v>
      </c>
      <c r="K2356">
        <f>YEAR(tbl_GL[[#This Row],[Date]])</f>
        <v>2019</v>
      </c>
    </row>
    <row r="2357" spans="1:11" x14ac:dyDescent="0.35">
      <c r="A2357">
        <v>1191.0999999999999</v>
      </c>
      <c r="B2357" s="24">
        <v>43768</v>
      </c>
      <c r="C2357">
        <v>1</v>
      </c>
      <c r="D2357">
        <v>220</v>
      </c>
      <c r="E2357" t="s">
        <v>81</v>
      </c>
      <c r="F2357" s="14">
        <v>-4872</v>
      </c>
      <c r="G2357" t="str">
        <f>_xlfn.XLOOKUP(tbl_GL[[#This Row],[Account_key]],tbl_COA[Account_key],tbl_COA[Class],"Not Found")</f>
        <v>Trading account</v>
      </c>
      <c r="H2357" t="str">
        <f>_xlfn.XLOOKUP(tbl_GL[[#This Row],[Account_key]],tbl_COA[Account_key],tbl_COA[SubClass],"Not Found")</f>
        <v>Sales</v>
      </c>
      <c r="I2357" t="str">
        <f>_xlfn.XLOOKUP(tbl_GL[[#This Row],[Account_key]],tbl_COA[Account_key],tbl_COA[SubClass2],"Not Found")</f>
        <v>Sales</v>
      </c>
      <c r="J2357" t="str">
        <f>_xlfn.XLOOKUP(tbl_GL[[#This Row],[Account_key]],tbl_COA[Account_key],tbl_COA[SubAccount],,0)</f>
        <v>Sales Return</v>
      </c>
      <c r="K2357">
        <f>YEAR(tbl_GL[[#This Row],[Date]])</f>
        <v>2019</v>
      </c>
    </row>
    <row r="2358" spans="1:11" x14ac:dyDescent="0.35">
      <c r="A2358">
        <v>1191.2</v>
      </c>
      <c r="B2358" s="24">
        <v>43768</v>
      </c>
      <c r="C2358">
        <v>1</v>
      </c>
      <c r="D2358">
        <v>20</v>
      </c>
      <c r="E2358" t="s">
        <v>81</v>
      </c>
      <c r="F2358" s="15">
        <v>-4872</v>
      </c>
      <c r="G2358" t="str">
        <f>_xlfn.XLOOKUP(tbl_GL[[#This Row],[Account_key]],tbl_COA[Account_key],tbl_COA[Class],"Not Found")</f>
        <v>Assets</v>
      </c>
      <c r="H2358" t="str">
        <f>_xlfn.XLOOKUP(tbl_GL[[#This Row],[Account_key]],tbl_COA[Account_key],tbl_COA[SubClass],"Not Found")</f>
        <v>Assets</v>
      </c>
      <c r="I2358" t="str">
        <f>_xlfn.XLOOKUP(tbl_GL[[#This Row],[Account_key]],tbl_COA[Account_key],tbl_COA[SubClass2],"Not Found")</f>
        <v>Current Assets</v>
      </c>
      <c r="J2358" t="str">
        <f>_xlfn.XLOOKUP(tbl_GL[[#This Row],[Account_key]],tbl_COA[Account_key],tbl_COA[SubAccount],,0)</f>
        <v>Cash in hand</v>
      </c>
      <c r="K2358">
        <f>YEAR(tbl_GL[[#This Row],[Date]])</f>
        <v>2019</v>
      </c>
    </row>
    <row r="2359" spans="1:11" x14ac:dyDescent="0.35">
      <c r="A2359">
        <v>1192.0999999999999</v>
      </c>
      <c r="B2359" s="24">
        <v>43769</v>
      </c>
      <c r="C2359">
        <v>1</v>
      </c>
      <c r="D2359">
        <v>10</v>
      </c>
      <c r="E2359" t="s">
        <v>110</v>
      </c>
      <c r="F2359" s="15">
        <v>179</v>
      </c>
      <c r="G2359" t="str">
        <f>_xlfn.XLOOKUP(tbl_GL[[#This Row],[Account_key]],tbl_COA[Account_key],tbl_COA[Class],"Not Found")</f>
        <v>Assets</v>
      </c>
      <c r="H2359" t="str">
        <f>_xlfn.XLOOKUP(tbl_GL[[#This Row],[Account_key]],tbl_COA[Account_key],tbl_COA[SubClass],"Not Found")</f>
        <v>Assets</v>
      </c>
      <c r="I2359" t="str">
        <f>_xlfn.XLOOKUP(tbl_GL[[#This Row],[Account_key]],tbl_COA[Account_key],tbl_COA[SubClass2],"Not Found")</f>
        <v>Current Assets</v>
      </c>
      <c r="J2359" t="str">
        <f>_xlfn.XLOOKUP(tbl_GL[[#This Row],[Account_key]],tbl_COA[Account_key],tbl_COA[SubAccount],,0)</f>
        <v>Cash at Bank</v>
      </c>
      <c r="K2359">
        <f>YEAR(tbl_GL[[#This Row],[Date]])</f>
        <v>2019</v>
      </c>
    </row>
    <row r="2360" spans="1:11" x14ac:dyDescent="0.35">
      <c r="A2360">
        <v>1192.2</v>
      </c>
      <c r="B2360" s="24">
        <v>43769</v>
      </c>
      <c r="C2360">
        <v>1</v>
      </c>
      <c r="D2360">
        <v>430</v>
      </c>
      <c r="E2360" t="s">
        <v>110</v>
      </c>
      <c r="F2360" s="15">
        <v>179</v>
      </c>
      <c r="G2360" t="str">
        <f>_xlfn.XLOOKUP(tbl_GL[[#This Row],[Account_key]],tbl_COA[Account_key],tbl_COA[Class],"Not Found")</f>
        <v>Non-operating</v>
      </c>
      <c r="H2360" t="str">
        <f>_xlfn.XLOOKUP(tbl_GL[[#This Row],[Account_key]],tbl_COA[Account_key],tbl_COA[SubClass],"Not Found")</f>
        <v>Exchange Loss/Gain</v>
      </c>
      <c r="I2360" t="str">
        <f>_xlfn.XLOOKUP(tbl_GL[[#This Row],[Account_key]],tbl_COA[Account_key],tbl_COA[SubClass2],"Not Found")</f>
        <v>Exchange Loss/Gain</v>
      </c>
      <c r="J2360" t="str">
        <f>_xlfn.XLOOKUP(tbl_GL[[#This Row],[Account_key]],tbl_COA[Account_key],tbl_COA[SubAccount],,0)</f>
        <v>Exchange Loss/Gain</v>
      </c>
      <c r="K2360">
        <f>YEAR(tbl_GL[[#This Row],[Date]])</f>
        <v>2019</v>
      </c>
    </row>
    <row r="2361" spans="1:11" x14ac:dyDescent="0.35">
      <c r="A2361">
        <v>1193.0999999999999</v>
      </c>
      <c r="B2361" s="24">
        <v>43769</v>
      </c>
      <c r="C2361">
        <v>1</v>
      </c>
      <c r="D2361">
        <v>10</v>
      </c>
      <c r="E2361" t="s">
        <v>113</v>
      </c>
      <c r="F2361" s="15">
        <v>386</v>
      </c>
      <c r="G2361" t="str">
        <f>_xlfn.XLOOKUP(tbl_GL[[#This Row],[Account_key]],tbl_COA[Account_key],tbl_COA[Class],"Not Found")</f>
        <v>Assets</v>
      </c>
      <c r="H2361" t="str">
        <f>_xlfn.XLOOKUP(tbl_GL[[#This Row],[Account_key]],tbl_COA[Account_key],tbl_COA[SubClass],"Not Found")</f>
        <v>Assets</v>
      </c>
      <c r="I2361" t="str">
        <f>_xlfn.XLOOKUP(tbl_GL[[#This Row],[Account_key]],tbl_COA[Account_key],tbl_COA[SubClass2],"Not Found")</f>
        <v>Current Assets</v>
      </c>
      <c r="J2361" t="str">
        <f>_xlfn.XLOOKUP(tbl_GL[[#This Row],[Account_key]],tbl_COA[Account_key],tbl_COA[SubAccount],,0)</f>
        <v>Cash at Bank</v>
      </c>
      <c r="K2361">
        <f>YEAR(tbl_GL[[#This Row],[Date]])</f>
        <v>2019</v>
      </c>
    </row>
    <row r="2362" spans="1:11" x14ac:dyDescent="0.35">
      <c r="A2362">
        <v>1193.2</v>
      </c>
      <c r="B2362" s="24">
        <v>43769</v>
      </c>
      <c r="C2362">
        <v>1</v>
      </c>
      <c r="D2362">
        <v>410</v>
      </c>
      <c r="E2362" t="s">
        <v>113</v>
      </c>
      <c r="F2362" s="15">
        <v>386</v>
      </c>
      <c r="G2362" t="str">
        <f>_xlfn.XLOOKUP(tbl_GL[[#This Row],[Account_key]],tbl_COA[Account_key],tbl_COA[Class],"Not Found")</f>
        <v>Non-operating</v>
      </c>
      <c r="H2362" t="str">
        <f>_xlfn.XLOOKUP(tbl_GL[[#This Row],[Account_key]],tbl_COA[Account_key],tbl_COA[SubClass],"Not Found")</f>
        <v>Interest Income</v>
      </c>
      <c r="I2362" t="str">
        <f>_xlfn.XLOOKUP(tbl_GL[[#This Row],[Account_key]],tbl_COA[Account_key],tbl_COA[SubClass2],"Not Found")</f>
        <v>Interest Income</v>
      </c>
      <c r="J2362" t="str">
        <f>_xlfn.XLOOKUP(tbl_GL[[#This Row],[Account_key]],tbl_COA[Account_key],tbl_COA[SubAccount],,0)</f>
        <v>Interest Income</v>
      </c>
      <c r="K2362">
        <f>YEAR(tbl_GL[[#This Row],[Date]])</f>
        <v>2019</v>
      </c>
    </row>
    <row r="2363" spans="1:11" x14ac:dyDescent="0.35">
      <c r="A2363">
        <v>1194.0999999999999</v>
      </c>
      <c r="B2363" s="24">
        <v>43769</v>
      </c>
      <c r="C2363">
        <v>1</v>
      </c>
      <c r="D2363">
        <v>400</v>
      </c>
      <c r="E2363" t="s">
        <v>104</v>
      </c>
      <c r="F2363" s="15">
        <v>-500</v>
      </c>
      <c r="G2363" t="str">
        <f>_xlfn.XLOOKUP(tbl_GL[[#This Row],[Account_key]],tbl_COA[Account_key],tbl_COA[Class],"Not Found")</f>
        <v>Operating account</v>
      </c>
      <c r="H2363" t="str">
        <f>_xlfn.XLOOKUP(tbl_GL[[#This Row],[Account_key]],tbl_COA[Account_key],tbl_COA[SubClass],"Not Found")</f>
        <v>Depreciation &amp; Amortization</v>
      </c>
      <c r="I2363" t="str">
        <f>_xlfn.XLOOKUP(tbl_GL[[#This Row],[Account_key]],tbl_COA[Account_key],tbl_COA[SubClass2],"Not Found")</f>
        <v>Amortization</v>
      </c>
      <c r="J2363" t="str">
        <f>_xlfn.XLOOKUP(tbl_GL[[#This Row],[Account_key]],tbl_COA[Account_key],tbl_COA[SubAccount],,0)</f>
        <v>Amortization of Intangible Assets</v>
      </c>
      <c r="K2363">
        <f>YEAR(tbl_GL[[#This Row],[Date]])</f>
        <v>2019</v>
      </c>
    </row>
    <row r="2364" spans="1:11" x14ac:dyDescent="0.35">
      <c r="A2364">
        <v>1194.2</v>
      </c>
      <c r="B2364" s="24">
        <v>43769</v>
      </c>
      <c r="C2364">
        <v>1</v>
      </c>
      <c r="D2364">
        <v>100</v>
      </c>
      <c r="E2364" t="s">
        <v>104</v>
      </c>
      <c r="F2364" s="15">
        <v>-500</v>
      </c>
      <c r="G2364" t="str">
        <f>_xlfn.XLOOKUP(tbl_GL[[#This Row],[Account_key]],tbl_COA[Account_key],tbl_COA[Class],"Not Found")</f>
        <v>Assets</v>
      </c>
      <c r="H2364" t="str">
        <f>_xlfn.XLOOKUP(tbl_GL[[#This Row],[Account_key]],tbl_COA[Account_key],tbl_COA[SubClass],"Not Found")</f>
        <v>Assets</v>
      </c>
      <c r="I2364" t="str">
        <f>_xlfn.XLOOKUP(tbl_GL[[#This Row],[Account_key]],tbl_COA[Account_key],tbl_COA[SubClass2],"Not Found")</f>
        <v>Non-Current Assets</v>
      </c>
      <c r="J2364" t="str">
        <f>_xlfn.XLOOKUP(tbl_GL[[#This Row],[Account_key]],tbl_COA[Account_key],tbl_COA[SubAccount],,0)</f>
        <v>Patents and trademarks</v>
      </c>
      <c r="K2364">
        <f>YEAR(tbl_GL[[#This Row],[Date]])</f>
        <v>2019</v>
      </c>
    </row>
    <row r="2365" spans="1:11" x14ac:dyDescent="0.35">
      <c r="A2365">
        <v>1195.0999999999999</v>
      </c>
      <c r="B2365" s="24">
        <v>43769</v>
      </c>
      <c r="C2365">
        <v>1</v>
      </c>
      <c r="D2365">
        <v>440</v>
      </c>
      <c r="E2365" t="s">
        <v>112</v>
      </c>
      <c r="F2365" s="15">
        <v>-600</v>
      </c>
      <c r="G2365" t="str">
        <f>_xlfn.XLOOKUP(tbl_GL[[#This Row],[Account_key]],tbl_COA[Account_key],tbl_COA[Class],"Not Found")</f>
        <v>Interest &amp; Tax</v>
      </c>
      <c r="H2365" t="str">
        <f>_xlfn.XLOOKUP(tbl_GL[[#This Row],[Account_key]],tbl_COA[Account_key],tbl_COA[SubClass],"Not Found")</f>
        <v>Interest Expense</v>
      </c>
      <c r="I2365" t="str">
        <f>_xlfn.XLOOKUP(tbl_GL[[#This Row],[Account_key]],tbl_COA[Account_key],tbl_COA[SubClass2],"Not Found")</f>
        <v>Interest Expense</v>
      </c>
      <c r="J2365" t="str">
        <f>_xlfn.XLOOKUP(tbl_GL[[#This Row],[Account_key]],tbl_COA[Account_key],tbl_COA[SubAccount],,0)</f>
        <v>Interest Expense</v>
      </c>
      <c r="K2365">
        <f>YEAR(tbl_GL[[#This Row],[Date]])</f>
        <v>2019</v>
      </c>
    </row>
    <row r="2366" spans="1:11" x14ac:dyDescent="0.35">
      <c r="A2366">
        <v>1195.2</v>
      </c>
      <c r="B2366" s="24">
        <v>43769</v>
      </c>
      <c r="C2366">
        <v>1</v>
      </c>
      <c r="D2366">
        <v>121</v>
      </c>
      <c r="E2366" t="s">
        <v>112</v>
      </c>
      <c r="F2366" s="15">
        <v>600</v>
      </c>
      <c r="G2366" t="str">
        <f>_xlfn.XLOOKUP(tbl_GL[[#This Row],[Account_key]],tbl_COA[Account_key],tbl_COA[Class],"Not Found")</f>
        <v>Liabilities and Owners Equity</v>
      </c>
      <c r="H2366" t="str">
        <f>_xlfn.XLOOKUP(tbl_GL[[#This Row],[Account_key]],tbl_COA[Account_key],tbl_COA[SubClass],"Not Found")</f>
        <v>Liabilities</v>
      </c>
      <c r="I2366" t="str">
        <f>_xlfn.XLOOKUP(tbl_GL[[#This Row],[Account_key]],tbl_COA[Account_key],tbl_COA[SubClass2],"Not Found")</f>
        <v>Current Liabilities</v>
      </c>
      <c r="J2366" t="str">
        <f>_xlfn.XLOOKUP(tbl_GL[[#This Row],[Account_key]],tbl_COA[Account_key],tbl_COA[SubAccount],,0)</f>
        <v>Interest Payable</v>
      </c>
      <c r="K2366">
        <f>YEAR(tbl_GL[[#This Row],[Date]])</f>
        <v>2019</v>
      </c>
    </row>
    <row r="2367" spans="1:11" x14ac:dyDescent="0.35">
      <c r="A2367">
        <v>1196.0999999999999</v>
      </c>
      <c r="B2367" s="24">
        <v>43769</v>
      </c>
      <c r="C2367">
        <v>1</v>
      </c>
      <c r="D2367">
        <v>450</v>
      </c>
      <c r="E2367" s="1" t="s">
        <v>108</v>
      </c>
      <c r="F2367" s="15">
        <v>-9719</v>
      </c>
      <c r="G2367" t="str">
        <f>_xlfn.XLOOKUP(tbl_GL[[#This Row],[Account_key]],tbl_COA[Account_key],tbl_COA[Class],"Not Found")</f>
        <v>Interest &amp; Tax</v>
      </c>
      <c r="H2367" t="str">
        <f>_xlfn.XLOOKUP(tbl_GL[[#This Row],[Account_key]],tbl_COA[Account_key],tbl_COA[SubClass],"Not Found")</f>
        <v>Taxation</v>
      </c>
      <c r="I2367" t="str">
        <f>_xlfn.XLOOKUP(tbl_GL[[#This Row],[Account_key]],tbl_COA[Account_key],tbl_COA[SubClass2],"Not Found")</f>
        <v>Taxation</v>
      </c>
      <c r="J2367" t="str">
        <f>_xlfn.XLOOKUP(tbl_GL[[#This Row],[Account_key]],tbl_COA[Account_key],tbl_COA[SubAccount],,0)</f>
        <v>Taxation</v>
      </c>
      <c r="K2367">
        <f>YEAR(tbl_GL[[#This Row],[Date]])</f>
        <v>2019</v>
      </c>
    </row>
    <row r="2368" spans="1:11" x14ac:dyDescent="0.35">
      <c r="A2368">
        <v>1196.2</v>
      </c>
      <c r="B2368" s="24">
        <v>43769</v>
      </c>
      <c r="C2368">
        <v>1</v>
      </c>
      <c r="D2368">
        <v>122</v>
      </c>
      <c r="E2368" s="1" t="s">
        <v>108</v>
      </c>
      <c r="F2368" s="15">
        <v>9719</v>
      </c>
      <c r="G2368" t="str">
        <f>_xlfn.XLOOKUP(tbl_GL[[#This Row],[Account_key]],tbl_COA[Account_key],tbl_COA[Class],"Not Found")</f>
        <v>Liabilities and Owners Equity</v>
      </c>
      <c r="H2368" t="str">
        <f>_xlfn.XLOOKUP(tbl_GL[[#This Row],[Account_key]],tbl_COA[Account_key],tbl_COA[SubClass],"Not Found")</f>
        <v>Liabilities</v>
      </c>
      <c r="I2368" t="str">
        <f>_xlfn.XLOOKUP(tbl_GL[[#This Row],[Account_key]],tbl_COA[Account_key],tbl_COA[SubClass2],"Not Found")</f>
        <v>Current Liabilities</v>
      </c>
      <c r="J2368" t="str">
        <f>_xlfn.XLOOKUP(tbl_GL[[#This Row],[Account_key]],tbl_COA[Account_key],tbl_COA[SubAccount],,0)</f>
        <v>Tax payable</v>
      </c>
      <c r="K2368">
        <f>YEAR(tbl_GL[[#This Row],[Date]])</f>
        <v>2019</v>
      </c>
    </row>
    <row r="2369" spans="1:11" x14ac:dyDescent="0.35">
      <c r="A2369">
        <v>1197.0999999999999</v>
      </c>
      <c r="B2369" s="24">
        <v>43769</v>
      </c>
      <c r="C2369">
        <v>1</v>
      </c>
      <c r="D2369">
        <v>240</v>
      </c>
      <c r="E2369" t="s">
        <v>56</v>
      </c>
      <c r="F2369" s="15">
        <v>-12000</v>
      </c>
      <c r="G2369" t="str">
        <f>_xlfn.XLOOKUP(tbl_GL[[#This Row],[Account_key]],tbl_COA[Account_key],tbl_COA[Class],"Not Found")</f>
        <v>Operating account</v>
      </c>
      <c r="H2369" t="str">
        <f>_xlfn.XLOOKUP(tbl_GL[[#This Row],[Account_key]],tbl_COA[Account_key],tbl_COA[SubClass],"Not Found")</f>
        <v>Operating Expenses</v>
      </c>
      <c r="I2369" t="str">
        <f>_xlfn.XLOOKUP(tbl_GL[[#This Row],[Account_key]],tbl_COA[Account_key],tbl_COA[SubClass2],"Not Found")</f>
        <v>Sales &amp; Distribution</v>
      </c>
      <c r="J2369" t="str">
        <f>_xlfn.XLOOKUP(tbl_GL[[#This Row],[Account_key]],tbl_COA[Account_key],tbl_COA[SubAccount],,0)</f>
        <v>Salaries</v>
      </c>
      <c r="K2369">
        <f>YEAR(tbl_GL[[#This Row],[Date]])</f>
        <v>2019</v>
      </c>
    </row>
    <row r="2370" spans="1:11" x14ac:dyDescent="0.35">
      <c r="A2370">
        <v>1197.2</v>
      </c>
      <c r="B2370" s="24">
        <v>43769</v>
      </c>
      <c r="C2370">
        <v>1</v>
      </c>
      <c r="D2370">
        <v>10</v>
      </c>
      <c r="E2370" t="s">
        <v>56</v>
      </c>
      <c r="F2370" s="15">
        <v>-12000</v>
      </c>
      <c r="G2370" t="str">
        <f>_xlfn.XLOOKUP(tbl_GL[[#This Row],[Account_key]],tbl_COA[Account_key],tbl_COA[Class],"Not Found")</f>
        <v>Assets</v>
      </c>
      <c r="H2370" t="str">
        <f>_xlfn.XLOOKUP(tbl_GL[[#This Row],[Account_key]],tbl_COA[Account_key],tbl_COA[SubClass],"Not Found")</f>
        <v>Assets</v>
      </c>
      <c r="I2370" t="str">
        <f>_xlfn.XLOOKUP(tbl_GL[[#This Row],[Account_key]],tbl_COA[Account_key],tbl_COA[SubClass2],"Not Found")</f>
        <v>Current Assets</v>
      </c>
      <c r="J2370" t="str">
        <f>_xlfn.XLOOKUP(tbl_GL[[#This Row],[Account_key]],tbl_COA[Account_key],tbl_COA[SubAccount],,0)</f>
        <v>Cash at Bank</v>
      </c>
      <c r="K2370">
        <f>YEAR(tbl_GL[[#This Row],[Date]])</f>
        <v>2019</v>
      </c>
    </row>
    <row r="2371" spans="1:11" x14ac:dyDescent="0.35">
      <c r="A2371">
        <v>1198.0999999999999</v>
      </c>
      <c r="B2371" s="24">
        <v>43769</v>
      </c>
      <c r="C2371">
        <v>1</v>
      </c>
      <c r="D2371">
        <v>380</v>
      </c>
      <c r="E2371" t="s">
        <v>101</v>
      </c>
      <c r="F2371" s="14">
        <v>-14000</v>
      </c>
      <c r="G2371" t="str">
        <f>_xlfn.XLOOKUP(tbl_GL[[#This Row],[Account_key]],tbl_COA[Account_key],tbl_COA[Class],"Not Found")</f>
        <v>Operating account</v>
      </c>
      <c r="H2371" t="str">
        <f>_xlfn.XLOOKUP(tbl_GL[[#This Row],[Account_key]],tbl_COA[Account_key],tbl_COA[SubClass],"Not Found")</f>
        <v>Depreciation &amp; Amortization</v>
      </c>
      <c r="I2371" t="str">
        <f>_xlfn.XLOOKUP(tbl_GL[[#This Row],[Account_key]],tbl_COA[Account_key],tbl_COA[SubClass2],"Not Found")</f>
        <v>Depreciation</v>
      </c>
      <c r="J2371" t="str">
        <f>_xlfn.XLOOKUP(tbl_GL[[#This Row],[Account_key]],tbl_COA[Account_key],tbl_COA[SubAccount],,0)</f>
        <v>Equipment</v>
      </c>
      <c r="K2371">
        <f>YEAR(tbl_GL[[#This Row],[Date]])</f>
        <v>2019</v>
      </c>
    </row>
    <row r="2372" spans="1:11" x14ac:dyDescent="0.35">
      <c r="A2372">
        <v>1198.2</v>
      </c>
      <c r="B2372" s="24">
        <v>43769</v>
      </c>
      <c r="C2372">
        <v>1</v>
      </c>
      <c r="D2372">
        <v>90</v>
      </c>
      <c r="E2372" t="s">
        <v>101</v>
      </c>
      <c r="F2372" s="14">
        <v>-14000</v>
      </c>
      <c r="G2372" t="str">
        <f>_xlfn.XLOOKUP(tbl_GL[[#This Row],[Account_key]],tbl_COA[Account_key],tbl_COA[Class],"Not Found")</f>
        <v>Assets</v>
      </c>
      <c r="H2372" t="str">
        <f>_xlfn.XLOOKUP(tbl_GL[[#This Row],[Account_key]],tbl_COA[Account_key],tbl_COA[SubClass],"Not Found")</f>
        <v>Assets</v>
      </c>
      <c r="I2372" t="str">
        <f>_xlfn.XLOOKUP(tbl_GL[[#This Row],[Account_key]],tbl_COA[Account_key],tbl_COA[SubClass2],"Not Found")</f>
        <v>Non-Current Assets</v>
      </c>
      <c r="J2372" t="str">
        <f>_xlfn.XLOOKUP(tbl_GL[[#This Row],[Account_key]],tbl_COA[Account_key],tbl_COA[SubAccount],,0)</f>
        <v>Office Furniture &amp; Equipment</v>
      </c>
      <c r="K2372">
        <f>YEAR(tbl_GL[[#This Row],[Date]])</f>
        <v>2019</v>
      </c>
    </row>
    <row r="2373" spans="1:11" x14ac:dyDescent="0.35">
      <c r="A2373">
        <v>1200.0999999999999</v>
      </c>
      <c r="B2373" s="24">
        <v>43770</v>
      </c>
      <c r="C2373">
        <v>1</v>
      </c>
      <c r="D2373" s="13">
        <v>320</v>
      </c>
      <c r="E2373" s="13" t="s">
        <v>97</v>
      </c>
      <c r="F2373" s="16">
        <v>-3617</v>
      </c>
      <c r="G2373" t="str">
        <f>_xlfn.XLOOKUP(tbl_GL[[#This Row],[Account_key]],tbl_COA[Account_key],tbl_COA[Class],"Not Found")</f>
        <v>Operating account</v>
      </c>
      <c r="H2373" t="str">
        <f>_xlfn.XLOOKUP(tbl_GL[[#This Row],[Account_key]],tbl_COA[Account_key],tbl_COA[SubClass],"Not Found")</f>
        <v>Operating Expenses</v>
      </c>
      <c r="I2373" t="str">
        <f>_xlfn.XLOOKUP(tbl_GL[[#This Row],[Account_key]],tbl_COA[Account_key],tbl_COA[SubClass2],"Not Found")</f>
        <v>Administration</v>
      </c>
      <c r="J2373" t="str">
        <f>_xlfn.XLOOKUP(tbl_GL[[#This Row],[Account_key]],tbl_COA[Account_key],tbl_COA[SubAccount],,0)</f>
        <v>Professional Services</v>
      </c>
      <c r="K2373">
        <f>YEAR(tbl_GL[[#This Row],[Date]])</f>
        <v>2019</v>
      </c>
    </row>
    <row r="2374" spans="1:11" x14ac:dyDescent="0.35">
      <c r="A2374">
        <v>1200.2</v>
      </c>
      <c r="B2374" s="24">
        <v>43770</v>
      </c>
      <c r="C2374">
        <v>1</v>
      </c>
      <c r="D2374" s="13">
        <v>120</v>
      </c>
      <c r="E2374" s="13" t="s">
        <v>97</v>
      </c>
      <c r="F2374" s="16">
        <v>3617</v>
      </c>
      <c r="G2374" t="str">
        <f>_xlfn.XLOOKUP(tbl_GL[[#This Row],[Account_key]],tbl_COA[Account_key],tbl_COA[Class],"Not Found")</f>
        <v>Liabilities and Owners Equity</v>
      </c>
      <c r="H2374" t="str">
        <f>_xlfn.XLOOKUP(tbl_GL[[#This Row],[Account_key]],tbl_COA[Account_key],tbl_COA[SubClass],"Not Found")</f>
        <v>Liabilities</v>
      </c>
      <c r="I2374" t="str">
        <f>_xlfn.XLOOKUP(tbl_GL[[#This Row],[Account_key]],tbl_COA[Account_key],tbl_COA[SubClass2],"Not Found")</f>
        <v>Current Liabilities</v>
      </c>
      <c r="J2374" t="str">
        <f>_xlfn.XLOOKUP(tbl_GL[[#This Row],[Account_key]],tbl_COA[Account_key],tbl_COA[SubAccount],,0)</f>
        <v>Accrued Expenses</v>
      </c>
      <c r="K2374">
        <f>YEAR(tbl_GL[[#This Row],[Date]])</f>
        <v>2019</v>
      </c>
    </row>
    <row r="2375" spans="1:11" x14ac:dyDescent="0.35">
      <c r="A2375">
        <v>1201.0999999999999</v>
      </c>
      <c r="B2375" s="24">
        <v>43770</v>
      </c>
      <c r="C2375">
        <v>1</v>
      </c>
      <c r="D2375" s="13">
        <v>60</v>
      </c>
      <c r="E2375" s="13" t="s">
        <v>84</v>
      </c>
      <c r="F2375" s="16">
        <v>63000</v>
      </c>
      <c r="G2375" t="str">
        <f>_xlfn.XLOOKUP(tbl_GL[[#This Row],[Account_key]],tbl_COA[Account_key],tbl_COA[Class],"Not Found")</f>
        <v>Assets</v>
      </c>
      <c r="H2375" t="str">
        <f>_xlfn.XLOOKUP(tbl_GL[[#This Row],[Account_key]],tbl_COA[Account_key],tbl_COA[SubClass],"Not Found")</f>
        <v>Assets</v>
      </c>
      <c r="I2375" t="str">
        <f>_xlfn.XLOOKUP(tbl_GL[[#This Row],[Account_key]],tbl_COA[Account_key],tbl_COA[SubClass2],"Not Found")</f>
        <v>Current Assets</v>
      </c>
      <c r="J2375" t="str">
        <f>_xlfn.XLOOKUP(tbl_GL[[#This Row],[Account_key]],tbl_COA[Account_key],tbl_COA[SubAccount],,0)</f>
        <v>Inventory</v>
      </c>
      <c r="K2375">
        <f>YEAR(tbl_GL[[#This Row],[Date]])</f>
        <v>2019</v>
      </c>
    </row>
    <row r="2376" spans="1:11" x14ac:dyDescent="0.35">
      <c r="A2376">
        <v>1201.2</v>
      </c>
      <c r="B2376" s="24">
        <v>43770</v>
      </c>
      <c r="C2376">
        <v>1</v>
      </c>
      <c r="D2376" s="13">
        <v>110</v>
      </c>
      <c r="E2376" s="13" t="s">
        <v>84</v>
      </c>
      <c r="F2376" s="16">
        <v>63000</v>
      </c>
      <c r="G2376" t="str">
        <f>_xlfn.XLOOKUP(tbl_GL[[#This Row],[Account_key]],tbl_COA[Account_key],tbl_COA[Class],"Not Found")</f>
        <v>Liabilities and Owners Equity</v>
      </c>
      <c r="H2376" t="str">
        <f>_xlfn.XLOOKUP(tbl_GL[[#This Row],[Account_key]],tbl_COA[Account_key],tbl_COA[SubClass],"Not Found")</f>
        <v>Liabilities</v>
      </c>
      <c r="I2376" t="str">
        <f>_xlfn.XLOOKUP(tbl_GL[[#This Row],[Account_key]],tbl_COA[Account_key],tbl_COA[SubClass2],"Not Found")</f>
        <v>Current Liabilities</v>
      </c>
      <c r="J2376" t="str">
        <f>_xlfn.XLOOKUP(tbl_GL[[#This Row],[Account_key]],tbl_COA[Account_key],tbl_COA[SubAccount],,0)</f>
        <v>Trade Payables</v>
      </c>
      <c r="K2376">
        <f>YEAR(tbl_GL[[#This Row],[Date]])</f>
        <v>2019</v>
      </c>
    </row>
    <row r="2377" spans="1:11" x14ac:dyDescent="0.35">
      <c r="A2377">
        <v>1202.0999999999999</v>
      </c>
      <c r="B2377" s="24">
        <v>43771</v>
      </c>
      <c r="C2377">
        <v>1</v>
      </c>
      <c r="D2377" s="13">
        <v>230</v>
      </c>
      <c r="E2377" s="13" t="s">
        <v>4</v>
      </c>
      <c r="F2377" s="16">
        <v>-2652</v>
      </c>
      <c r="G2377" t="str">
        <f>_xlfn.XLOOKUP(tbl_GL[[#This Row],[Account_key]],tbl_COA[Account_key],tbl_COA[Class],"Not Found")</f>
        <v>Trading account</v>
      </c>
      <c r="H2377" t="str">
        <f>_xlfn.XLOOKUP(tbl_GL[[#This Row],[Account_key]],tbl_COA[Account_key],tbl_COA[SubClass],"Not Found")</f>
        <v>Cost of Sales</v>
      </c>
      <c r="I2377" t="str">
        <f>_xlfn.XLOOKUP(tbl_GL[[#This Row],[Account_key]],tbl_COA[Account_key],tbl_COA[SubClass2],"Not Found")</f>
        <v>Cost of Sales</v>
      </c>
      <c r="J2377" t="str">
        <f>_xlfn.XLOOKUP(tbl_GL[[#This Row],[Account_key]],tbl_COA[Account_key],tbl_COA[SubAccount],,0)</f>
        <v>Cost of Sales</v>
      </c>
      <c r="K2377">
        <f>YEAR(tbl_GL[[#This Row],[Date]])</f>
        <v>2019</v>
      </c>
    </row>
    <row r="2378" spans="1:11" x14ac:dyDescent="0.35">
      <c r="A2378">
        <v>1202.2</v>
      </c>
      <c r="B2378" s="24">
        <v>43771</v>
      </c>
      <c r="C2378">
        <v>1</v>
      </c>
      <c r="D2378" s="13">
        <v>60</v>
      </c>
      <c r="E2378" s="13" t="s">
        <v>4</v>
      </c>
      <c r="F2378" s="16">
        <v>-2652</v>
      </c>
      <c r="G2378" t="str">
        <f>_xlfn.XLOOKUP(tbl_GL[[#This Row],[Account_key]],tbl_COA[Account_key],tbl_COA[Class],"Not Found")</f>
        <v>Assets</v>
      </c>
      <c r="H2378" t="str">
        <f>_xlfn.XLOOKUP(tbl_GL[[#This Row],[Account_key]],tbl_COA[Account_key],tbl_COA[SubClass],"Not Found")</f>
        <v>Assets</v>
      </c>
      <c r="I2378" t="str">
        <f>_xlfn.XLOOKUP(tbl_GL[[#This Row],[Account_key]],tbl_COA[Account_key],tbl_COA[SubClass2],"Not Found")</f>
        <v>Current Assets</v>
      </c>
      <c r="J2378" t="str">
        <f>_xlfn.XLOOKUP(tbl_GL[[#This Row],[Account_key]],tbl_COA[Account_key],tbl_COA[SubAccount],,0)</f>
        <v>Inventory</v>
      </c>
      <c r="K2378">
        <f>YEAR(tbl_GL[[#This Row],[Date]])</f>
        <v>2019</v>
      </c>
    </row>
    <row r="2379" spans="1:11" x14ac:dyDescent="0.35">
      <c r="A2379">
        <v>1203.0999999999999</v>
      </c>
      <c r="B2379" s="24">
        <v>43771</v>
      </c>
      <c r="C2379">
        <v>1</v>
      </c>
      <c r="D2379" s="13">
        <v>210</v>
      </c>
      <c r="E2379" s="13" t="s">
        <v>7</v>
      </c>
      <c r="F2379" s="16">
        <v>9126</v>
      </c>
      <c r="G2379" t="str">
        <f>_xlfn.XLOOKUP(tbl_GL[[#This Row],[Account_key]],tbl_COA[Account_key],tbl_COA[Class],"Not Found")</f>
        <v>Trading account</v>
      </c>
      <c r="H2379" t="str">
        <f>_xlfn.XLOOKUP(tbl_GL[[#This Row],[Account_key]],tbl_COA[Account_key],tbl_COA[SubClass],"Not Found")</f>
        <v>Sales</v>
      </c>
      <c r="I2379" t="str">
        <f>_xlfn.XLOOKUP(tbl_GL[[#This Row],[Account_key]],tbl_COA[Account_key],tbl_COA[SubClass2],"Not Found")</f>
        <v>Sales</v>
      </c>
      <c r="J2379" t="str">
        <f>_xlfn.XLOOKUP(tbl_GL[[#This Row],[Account_key]],tbl_COA[Account_key],tbl_COA[SubAccount],,0)</f>
        <v>Sales</v>
      </c>
      <c r="K2379">
        <f>YEAR(tbl_GL[[#This Row],[Date]])</f>
        <v>2019</v>
      </c>
    </row>
    <row r="2380" spans="1:11" x14ac:dyDescent="0.35">
      <c r="A2380">
        <v>1203.2</v>
      </c>
      <c r="B2380" s="24">
        <v>43771</v>
      </c>
      <c r="C2380">
        <v>1</v>
      </c>
      <c r="D2380" s="13">
        <v>10</v>
      </c>
      <c r="E2380" s="13" t="s">
        <v>7</v>
      </c>
      <c r="F2380" s="16">
        <v>9126</v>
      </c>
      <c r="G2380" t="str">
        <f>_xlfn.XLOOKUP(tbl_GL[[#This Row],[Account_key]],tbl_COA[Account_key],tbl_COA[Class],"Not Found")</f>
        <v>Assets</v>
      </c>
      <c r="H2380" t="str">
        <f>_xlfn.XLOOKUP(tbl_GL[[#This Row],[Account_key]],tbl_COA[Account_key],tbl_COA[SubClass],"Not Found")</f>
        <v>Assets</v>
      </c>
      <c r="I2380" t="str">
        <f>_xlfn.XLOOKUP(tbl_GL[[#This Row],[Account_key]],tbl_COA[Account_key],tbl_COA[SubClass2],"Not Found")</f>
        <v>Current Assets</v>
      </c>
      <c r="J2380" t="str">
        <f>_xlfn.XLOOKUP(tbl_GL[[#This Row],[Account_key]],tbl_COA[Account_key],tbl_COA[SubAccount],,0)</f>
        <v>Cash at Bank</v>
      </c>
      <c r="K2380">
        <f>YEAR(tbl_GL[[#This Row],[Date]])</f>
        <v>2019</v>
      </c>
    </row>
    <row r="2381" spans="1:11" x14ac:dyDescent="0.35">
      <c r="A2381">
        <v>1204.0999999999999</v>
      </c>
      <c r="B2381" s="24">
        <v>43771</v>
      </c>
      <c r="C2381">
        <v>1</v>
      </c>
      <c r="D2381" s="13">
        <v>230</v>
      </c>
      <c r="E2381" s="13" t="s">
        <v>4</v>
      </c>
      <c r="F2381" s="16">
        <v>-10707</v>
      </c>
      <c r="G2381" t="str">
        <f>_xlfn.XLOOKUP(tbl_GL[[#This Row],[Account_key]],tbl_COA[Account_key],tbl_COA[Class],"Not Found")</f>
        <v>Trading account</v>
      </c>
      <c r="H2381" t="str">
        <f>_xlfn.XLOOKUP(tbl_GL[[#This Row],[Account_key]],tbl_COA[Account_key],tbl_COA[SubClass],"Not Found")</f>
        <v>Cost of Sales</v>
      </c>
      <c r="I2381" t="str">
        <f>_xlfn.XLOOKUP(tbl_GL[[#This Row],[Account_key]],tbl_COA[Account_key],tbl_COA[SubClass2],"Not Found")</f>
        <v>Cost of Sales</v>
      </c>
      <c r="J2381" t="str">
        <f>_xlfn.XLOOKUP(tbl_GL[[#This Row],[Account_key]],tbl_COA[Account_key],tbl_COA[SubAccount],,0)</f>
        <v>Cost of Sales</v>
      </c>
      <c r="K2381">
        <f>YEAR(tbl_GL[[#This Row],[Date]])</f>
        <v>2019</v>
      </c>
    </row>
    <row r="2382" spans="1:11" x14ac:dyDescent="0.35">
      <c r="A2382">
        <v>1204.2</v>
      </c>
      <c r="B2382" s="24">
        <v>43771</v>
      </c>
      <c r="C2382">
        <v>1</v>
      </c>
      <c r="D2382" s="13">
        <v>60</v>
      </c>
      <c r="E2382" s="13" t="s">
        <v>4</v>
      </c>
      <c r="F2382" s="16">
        <v>-10707</v>
      </c>
      <c r="G2382" t="str">
        <f>_xlfn.XLOOKUP(tbl_GL[[#This Row],[Account_key]],tbl_COA[Account_key],tbl_COA[Class],"Not Found")</f>
        <v>Assets</v>
      </c>
      <c r="H2382" t="str">
        <f>_xlfn.XLOOKUP(tbl_GL[[#This Row],[Account_key]],tbl_COA[Account_key],tbl_COA[SubClass],"Not Found")</f>
        <v>Assets</v>
      </c>
      <c r="I2382" t="str">
        <f>_xlfn.XLOOKUP(tbl_GL[[#This Row],[Account_key]],tbl_COA[Account_key],tbl_COA[SubClass2],"Not Found")</f>
        <v>Current Assets</v>
      </c>
      <c r="J2382" t="str">
        <f>_xlfn.XLOOKUP(tbl_GL[[#This Row],[Account_key]],tbl_COA[Account_key],tbl_COA[SubAccount],,0)</f>
        <v>Inventory</v>
      </c>
      <c r="K2382">
        <f>YEAR(tbl_GL[[#This Row],[Date]])</f>
        <v>2019</v>
      </c>
    </row>
    <row r="2383" spans="1:11" x14ac:dyDescent="0.35">
      <c r="A2383">
        <v>1205.0999999999999</v>
      </c>
      <c r="B2383" s="24">
        <v>43771</v>
      </c>
      <c r="C2383">
        <v>1</v>
      </c>
      <c r="D2383" s="13">
        <v>30</v>
      </c>
      <c r="E2383" t="s">
        <v>80</v>
      </c>
      <c r="F2383" s="16">
        <v>-36729</v>
      </c>
      <c r="G2383" t="str">
        <f>_xlfn.XLOOKUP(tbl_GL[[#This Row],[Account_key]],tbl_COA[Account_key],tbl_COA[Class],"Not Found")</f>
        <v>Assets</v>
      </c>
      <c r="H2383" t="str">
        <f>_xlfn.XLOOKUP(tbl_GL[[#This Row],[Account_key]],tbl_COA[Account_key],tbl_COA[SubClass],"Not Found")</f>
        <v>Assets</v>
      </c>
      <c r="I2383" t="str">
        <f>_xlfn.XLOOKUP(tbl_GL[[#This Row],[Account_key]],tbl_COA[Account_key],tbl_COA[SubClass2],"Not Found")</f>
        <v>Current Assets</v>
      </c>
      <c r="J2383" t="str">
        <f>_xlfn.XLOOKUP(tbl_GL[[#This Row],[Account_key]],tbl_COA[Account_key],tbl_COA[SubAccount],,0)</f>
        <v>Trade Receivables</v>
      </c>
      <c r="K2383">
        <f>YEAR(tbl_GL[[#This Row],[Date]])</f>
        <v>2019</v>
      </c>
    </row>
    <row r="2384" spans="1:11" x14ac:dyDescent="0.35">
      <c r="A2384">
        <v>1205.2</v>
      </c>
      <c r="B2384" s="24">
        <v>43771</v>
      </c>
      <c r="C2384">
        <v>1</v>
      </c>
      <c r="D2384" s="13">
        <v>10</v>
      </c>
      <c r="E2384" t="s">
        <v>80</v>
      </c>
      <c r="F2384" s="14">
        <v>36729</v>
      </c>
      <c r="G2384" t="str">
        <f>_xlfn.XLOOKUP(tbl_GL[[#This Row],[Account_key]],tbl_COA[Account_key],tbl_COA[Class],"Not Found")</f>
        <v>Assets</v>
      </c>
      <c r="H2384" t="str">
        <f>_xlfn.XLOOKUP(tbl_GL[[#This Row],[Account_key]],tbl_COA[Account_key],tbl_COA[SubClass],"Not Found")</f>
        <v>Assets</v>
      </c>
      <c r="I2384" t="str">
        <f>_xlfn.XLOOKUP(tbl_GL[[#This Row],[Account_key]],tbl_COA[Account_key],tbl_COA[SubClass2],"Not Found")</f>
        <v>Current Assets</v>
      </c>
      <c r="J2384" t="str">
        <f>_xlfn.XLOOKUP(tbl_GL[[#This Row],[Account_key]],tbl_COA[Account_key],tbl_COA[SubAccount],,0)</f>
        <v>Cash at Bank</v>
      </c>
      <c r="K2384">
        <f>YEAR(tbl_GL[[#This Row],[Date]])</f>
        <v>2019</v>
      </c>
    </row>
    <row r="2385" spans="1:11" x14ac:dyDescent="0.35">
      <c r="A2385">
        <v>1206.0999999999999</v>
      </c>
      <c r="B2385" s="24">
        <v>43771</v>
      </c>
      <c r="C2385">
        <v>1</v>
      </c>
      <c r="D2385" s="13">
        <v>210</v>
      </c>
      <c r="E2385" s="13" t="s">
        <v>8</v>
      </c>
      <c r="F2385" s="15">
        <v>39146</v>
      </c>
      <c r="G2385" t="str">
        <f>_xlfn.XLOOKUP(tbl_GL[[#This Row],[Account_key]],tbl_COA[Account_key],tbl_COA[Class],"Not Found")</f>
        <v>Trading account</v>
      </c>
      <c r="H2385" t="str">
        <f>_xlfn.XLOOKUP(tbl_GL[[#This Row],[Account_key]],tbl_COA[Account_key],tbl_COA[SubClass],"Not Found")</f>
        <v>Sales</v>
      </c>
      <c r="I2385" t="str">
        <f>_xlfn.XLOOKUP(tbl_GL[[#This Row],[Account_key]],tbl_COA[Account_key],tbl_COA[SubClass2],"Not Found")</f>
        <v>Sales</v>
      </c>
      <c r="J2385" t="str">
        <f>_xlfn.XLOOKUP(tbl_GL[[#This Row],[Account_key]],tbl_COA[Account_key],tbl_COA[SubAccount],,0)</f>
        <v>Sales</v>
      </c>
      <c r="K2385">
        <f>YEAR(tbl_GL[[#This Row],[Date]])</f>
        <v>2019</v>
      </c>
    </row>
    <row r="2386" spans="1:11" x14ac:dyDescent="0.35">
      <c r="A2386">
        <v>1206.2</v>
      </c>
      <c r="B2386" s="24">
        <v>43771</v>
      </c>
      <c r="C2386">
        <v>1</v>
      </c>
      <c r="D2386" s="13">
        <v>30</v>
      </c>
      <c r="E2386" s="13" t="s">
        <v>8</v>
      </c>
      <c r="F2386" s="16">
        <v>39146</v>
      </c>
      <c r="G2386" t="str">
        <f>_xlfn.XLOOKUP(tbl_GL[[#This Row],[Account_key]],tbl_COA[Account_key],tbl_COA[Class],"Not Found")</f>
        <v>Assets</v>
      </c>
      <c r="H2386" t="str">
        <f>_xlfn.XLOOKUP(tbl_GL[[#This Row],[Account_key]],tbl_COA[Account_key],tbl_COA[SubClass],"Not Found")</f>
        <v>Assets</v>
      </c>
      <c r="I2386" t="str">
        <f>_xlfn.XLOOKUP(tbl_GL[[#This Row],[Account_key]],tbl_COA[Account_key],tbl_COA[SubClass2],"Not Found")</f>
        <v>Current Assets</v>
      </c>
      <c r="J2386" t="str">
        <f>_xlfn.XLOOKUP(tbl_GL[[#This Row],[Account_key]],tbl_COA[Account_key],tbl_COA[SubAccount],,0)</f>
        <v>Trade Receivables</v>
      </c>
      <c r="K2386">
        <f>YEAR(tbl_GL[[#This Row],[Date]])</f>
        <v>2019</v>
      </c>
    </row>
    <row r="2387" spans="1:11" x14ac:dyDescent="0.35">
      <c r="A2387">
        <v>1207.0999999999999</v>
      </c>
      <c r="B2387" s="24">
        <v>43772</v>
      </c>
      <c r="C2387">
        <v>1</v>
      </c>
      <c r="D2387" s="13">
        <v>350</v>
      </c>
      <c r="E2387" s="13" t="s">
        <v>97</v>
      </c>
      <c r="F2387" s="16">
        <v>-5388</v>
      </c>
      <c r="G2387" t="str">
        <f>_xlfn.XLOOKUP(tbl_GL[[#This Row],[Account_key]],tbl_COA[Account_key],tbl_COA[Class],"Not Found")</f>
        <v>Operating account</v>
      </c>
      <c r="H2387" t="str">
        <f>_xlfn.XLOOKUP(tbl_GL[[#This Row],[Account_key]],tbl_COA[Account_key],tbl_COA[SubClass],"Not Found")</f>
        <v>Operating Expenses</v>
      </c>
      <c r="I2387" t="str">
        <f>_xlfn.XLOOKUP(tbl_GL[[#This Row],[Account_key]],tbl_COA[Account_key],tbl_COA[SubClass2],"Not Found")</f>
        <v>Administration</v>
      </c>
      <c r="J2387" t="str">
        <f>_xlfn.XLOOKUP(tbl_GL[[#This Row],[Account_key]],tbl_COA[Account_key],tbl_COA[SubAccount],,0)</f>
        <v>Other Expenses</v>
      </c>
      <c r="K2387">
        <f>YEAR(tbl_GL[[#This Row],[Date]])</f>
        <v>2019</v>
      </c>
    </row>
    <row r="2388" spans="1:11" x14ac:dyDescent="0.35">
      <c r="A2388">
        <v>1207.2</v>
      </c>
      <c r="B2388" s="24">
        <v>43772</v>
      </c>
      <c r="C2388">
        <v>1</v>
      </c>
      <c r="D2388" s="13">
        <v>120</v>
      </c>
      <c r="E2388" s="13" t="s">
        <v>97</v>
      </c>
      <c r="F2388" s="16">
        <v>5388</v>
      </c>
      <c r="G2388" t="str">
        <f>_xlfn.XLOOKUP(tbl_GL[[#This Row],[Account_key]],tbl_COA[Account_key],tbl_COA[Class],"Not Found")</f>
        <v>Liabilities and Owners Equity</v>
      </c>
      <c r="H2388" t="str">
        <f>_xlfn.XLOOKUP(tbl_GL[[#This Row],[Account_key]],tbl_COA[Account_key],tbl_COA[SubClass],"Not Found")</f>
        <v>Liabilities</v>
      </c>
      <c r="I2388" t="str">
        <f>_xlfn.XLOOKUP(tbl_GL[[#This Row],[Account_key]],tbl_COA[Account_key],tbl_COA[SubClass2],"Not Found")</f>
        <v>Current Liabilities</v>
      </c>
      <c r="J2388" t="str">
        <f>_xlfn.XLOOKUP(tbl_GL[[#This Row],[Account_key]],tbl_COA[Account_key],tbl_COA[SubAccount],,0)</f>
        <v>Accrued Expenses</v>
      </c>
      <c r="K2388">
        <f>YEAR(tbl_GL[[#This Row],[Date]])</f>
        <v>2019</v>
      </c>
    </row>
    <row r="2389" spans="1:11" x14ac:dyDescent="0.35">
      <c r="A2389">
        <v>1208.0999999999999</v>
      </c>
      <c r="B2389" s="24">
        <v>43774</v>
      </c>
      <c r="C2389">
        <v>1</v>
      </c>
      <c r="D2389" s="13">
        <v>10</v>
      </c>
      <c r="E2389" s="13" t="s">
        <v>98</v>
      </c>
      <c r="F2389" s="16">
        <v>-4358</v>
      </c>
      <c r="G2389" t="str">
        <f>_xlfn.XLOOKUP(tbl_GL[[#This Row],[Account_key]],tbl_COA[Account_key],tbl_COA[Class],"Not Found")</f>
        <v>Assets</v>
      </c>
      <c r="H2389" t="str">
        <f>_xlfn.XLOOKUP(tbl_GL[[#This Row],[Account_key]],tbl_COA[Account_key],tbl_COA[SubClass],"Not Found")</f>
        <v>Assets</v>
      </c>
      <c r="I2389" t="str">
        <f>_xlfn.XLOOKUP(tbl_GL[[#This Row],[Account_key]],tbl_COA[Account_key],tbl_COA[SubClass2],"Not Found")</f>
        <v>Current Assets</v>
      </c>
      <c r="J2389" t="str">
        <f>_xlfn.XLOOKUP(tbl_GL[[#This Row],[Account_key]],tbl_COA[Account_key],tbl_COA[SubAccount],,0)</f>
        <v>Cash at Bank</v>
      </c>
      <c r="K2389">
        <f>YEAR(tbl_GL[[#This Row],[Date]])</f>
        <v>2019</v>
      </c>
    </row>
    <row r="2390" spans="1:11" x14ac:dyDescent="0.35">
      <c r="A2390">
        <v>1208.2</v>
      </c>
      <c r="B2390" s="24">
        <v>43774</v>
      </c>
      <c r="C2390">
        <v>1</v>
      </c>
      <c r="D2390" s="13">
        <v>120</v>
      </c>
      <c r="E2390" s="13" t="s">
        <v>98</v>
      </c>
      <c r="F2390" s="16">
        <v>-4358</v>
      </c>
      <c r="G2390" t="str">
        <f>_xlfn.XLOOKUP(tbl_GL[[#This Row],[Account_key]],tbl_COA[Account_key],tbl_COA[Class],"Not Found")</f>
        <v>Liabilities and Owners Equity</v>
      </c>
      <c r="H2390" t="str">
        <f>_xlfn.XLOOKUP(tbl_GL[[#This Row],[Account_key]],tbl_COA[Account_key],tbl_COA[SubClass],"Not Found")</f>
        <v>Liabilities</v>
      </c>
      <c r="I2390" t="str">
        <f>_xlfn.XLOOKUP(tbl_GL[[#This Row],[Account_key]],tbl_COA[Account_key],tbl_COA[SubClass2],"Not Found")</f>
        <v>Current Liabilities</v>
      </c>
      <c r="J2390" t="str">
        <f>_xlfn.XLOOKUP(tbl_GL[[#This Row],[Account_key]],tbl_COA[Account_key],tbl_COA[SubAccount],,0)</f>
        <v>Accrued Expenses</v>
      </c>
      <c r="K2390">
        <f>YEAR(tbl_GL[[#This Row],[Date]])</f>
        <v>2019</v>
      </c>
    </row>
    <row r="2391" spans="1:11" x14ac:dyDescent="0.35">
      <c r="A2391">
        <v>1209.0999999999999</v>
      </c>
      <c r="B2391" s="24">
        <v>43774</v>
      </c>
      <c r="C2391">
        <v>1</v>
      </c>
      <c r="D2391" s="13">
        <v>320</v>
      </c>
      <c r="E2391" s="13" t="s">
        <v>97</v>
      </c>
      <c r="F2391" s="16">
        <v>-5304</v>
      </c>
      <c r="G2391" t="str">
        <f>_xlfn.XLOOKUP(tbl_GL[[#This Row],[Account_key]],tbl_COA[Account_key],tbl_COA[Class],"Not Found")</f>
        <v>Operating account</v>
      </c>
      <c r="H2391" t="str">
        <f>_xlfn.XLOOKUP(tbl_GL[[#This Row],[Account_key]],tbl_COA[Account_key],tbl_COA[SubClass],"Not Found")</f>
        <v>Operating Expenses</v>
      </c>
      <c r="I2391" t="str">
        <f>_xlfn.XLOOKUP(tbl_GL[[#This Row],[Account_key]],tbl_COA[Account_key],tbl_COA[SubClass2],"Not Found")</f>
        <v>Administration</v>
      </c>
      <c r="J2391" t="str">
        <f>_xlfn.XLOOKUP(tbl_GL[[#This Row],[Account_key]],tbl_COA[Account_key],tbl_COA[SubAccount],,0)</f>
        <v>Professional Services</v>
      </c>
      <c r="K2391">
        <f>YEAR(tbl_GL[[#This Row],[Date]])</f>
        <v>2019</v>
      </c>
    </row>
    <row r="2392" spans="1:11" x14ac:dyDescent="0.35">
      <c r="A2392">
        <v>1209.2</v>
      </c>
      <c r="B2392" s="24">
        <v>43774</v>
      </c>
      <c r="C2392">
        <v>1</v>
      </c>
      <c r="D2392" s="13">
        <v>120</v>
      </c>
      <c r="E2392" s="13" t="s">
        <v>97</v>
      </c>
      <c r="F2392" s="16">
        <v>5304</v>
      </c>
      <c r="G2392" t="str">
        <f>_xlfn.XLOOKUP(tbl_GL[[#This Row],[Account_key]],tbl_COA[Account_key],tbl_COA[Class],"Not Found")</f>
        <v>Liabilities and Owners Equity</v>
      </c>
      <c r="H2392" t="str">
        <f>_xlfn.XLOOKUP(tbl_GL[[#This Row],[Account_key]],tbl_COA[Account_key],tbl_COA[SubClass],"Not Found")</f>
        <v>Liabilities</v>
      </c>
      <c r="I2392" t="str">
        <f>_xlfn.XLOOKUP(tbl_GL[[#This Row],[Account_key]],tbl_COA[Account_key],tbl_COA[SubClass2],"Not Found")</f>
        <v>Current Liabilities</v>
      </c>
      <c r="J2392" t="str">
        <f>_xlfn.XLOOKUP(tbl_GL[[#This Row],[Account_key]],tbl_COA[Account_key],tbl_COA[SubAccount],,0)</f>
        <v>Accrued Expenses</v>
      </c>
      <c r="K2392">
        <f>YEAR(tbl_GL[[#This Row],[Date]])</f>
        <v>2019</v>
      </c>
    </row>
    <row r="2393" spans="1:11" x14ac:dyDescent="0.35">
      <c r="A2393">
        <v>1210.0999999999999</v>
      </c>
      <c r="B2393" s="24">
        <v>43774</v>
      </c>
      <c r="C2393">
        <v>1</v>
      </c>
      <c r="D2393" s="13">
        <v>10</v>
      </c>
      <c r="E2393" s="13" t="s">
        <v>118</v>
      </c>
      <c r="F2393" s="16">
        <v>7500</v>
      </c>
      <c r="G2393" t="str">
        <f>_xlfn.XLOOKUP(tbl_GL[[#This Row],[Account_key]],tbl_COA[Account_key],tbl_COA[Class],"Not Found")</f>
        <v>Assets</v>
      </c>
      <c r="H2393" t="str">
        <f>_xlfn.XLOOKUP(tbl_GL[[#This Row],[Account_key]],tbl_COA[Account_key],tbl_COA[SubClass],"Not Found")</f>
        <v>Assets</v>
      </c>
      <c r="I2393" t="str">
        <f>_xlfn.XLOOKUP(tbl_GL[[#This Row],[Account_key]],tbl_COA[Account_key],tbl_COA[SubClass2],"Not Found")</f>
        <v>Current Assets</v>
      </c>
      <c r="J2393" t="str">
        <f>_xlfn.XLOOKUP(tbl_GL[[#This Row],[Account_key]],tbl_COA[Account_key],tbl_COA[SubAccount],,0)</f>
        <v>Cash at Bank</v>
      </c>
      <c r="K2393">
        <f>YEAR(tbl_GL[[#This Row],[Date]])</f>
        <v>2019</v>
      </c>
    </row>
    <row r="2394" spans="1:11" x14ac:dyDescent="0.35">
      <c r="A2394">
        <v>1210.2</v>
      </c>
      <c r="B2394" s="24">
        <v>43774</v>
      </c>
      <c r="C2394">
        <v>1</v>
      </c>
      <c r="D2394" s="13">
        <v>431</v>
      </c>
      <c r="E2394" s="13" t="s">
        <v>118</v>
      </c>
      <c r="F2394" s="16">
        <v>7500</v>
      </c>
      <c r="G2394" t="str">
        <f>_xlfn.XLOOKUP(tbl_GL[[#This Row],[Account_key]],tbl_COA[Account_key],tbl_COA[Class],"Not Found")</f>
        <v>Non-operating</v>
      </c>
      <c r="H2394" t="str">
        <f>_xlfn.XLOOKUP(tbl_GL[[#This Row],[Account_key]],tbl_COA[Account_key],tbl_COA[SubClass],"Not Found")</f>
        <v>Dividend Income</v>
      </c>
      <c r="I2394" t="str">
        <f>_xlfn.XLOOKUP(tbl_GL[[#This Row],[Account_key]],tbl_COA[Account_key],tbl_COA[SubClass2],"Not Found")</f>
        <v>Dividend Income</v>
      </c>
      <c r="J2394" t="str">
        <f>_xlfn.XLOOKUP(tbl_GL[[#This Row],[Account_key]],tbl_COA[Account_key],tbl_COA[SubAccount],,0)</f>
        <v>Dividend Income</v>
      </c>
      <c r="K2394">
        <f>YEAR(tbl_GL[[#This Row],[Date]])</f>
        <v>2019</v>
      </c>
    </row>
    <row r="2395" spans="1:11" x14ac:dyDescent="0.35">
      <c r="A2395">
        <v>1211.0999999999999</v>
      </c>
      <c r="B2395" s="24">
        <v>43776</v>
      </c>
      <c r="C2395">
        <v>1</v>
      </c>
      <c r="D2395" s="13">
        <v>340</v>
      </c>
      <c r="E2395" s="13" t="s">
        <v>99</v>
      </c>
      <c r="F2395" s="16">
        <v>-330</v>
      </c>
      <c r="G2395" t="str">
        <f>_xlfn.XLOOKUP(tbl_GL[[#This Row],[Account_key]],tbl_COA[Account_key],tbl_COA[Class],"Not Found")</f>
        <v>Operating account</v>
      </c>
      <c r="H2395" t="str">
        <f>_xlfn.XLOOKUP(tbl_GL[[#This Row],[Account_key]],tbl_COA[Account_key],tbl_COA[SubClass],"Not Found")</f>
        <v>Operating Expenses</v>
      </c>
      <c r="I2395" t="str">
        <f>_xlfn.XLOOKUP(tbl_GL[[#This Row],[Account_key]],tbl_COA[Account_key],tbl_COA[SubClass2],"Not Found")</f>
        <v>Administration</v>
      </c>
      <c r="J2395" t="str">
        <f>_xlfn.XLOOKUP(tbl_GL[[#This Row],[Account_key]],tbl_COA[Account_key],tbl_COA[SubAccount],,0)</f>
        <v>Utilities</v>
      </c>
      <c r="K2395">
        <f>YEAR(tbl_GL[[#This Row],[Date]])</f>
        <v>2019</v>
      </c>
    </row>
    <row r="2396" spans="1:11" x14ac:dyDescent="0.35">
      <c r="A2396">
        <v>1211.2</v>
      </c>
      <c r="B2396" s="24">
        <v>43776</v>
      </c>
      <c r="C2396">
        <v>1</v>
      </c>
      <c r="D2396">
        <v>20</v>
      </c>
      <c r="E2396" s="13" t="s">
        <v>99</v>
      </c>
      <c r="F2396" s="16">
        <v>-330</v>
      </c>
      <c r="G2396" t="str">
        <f>_xlfn.XLOOKUP(tbl_GL[[#This Row],[Account_key]],tbl_COA[Account_key],tbl_COA[Class],"Not Found")</f>
        <v>Assets</v>
      </c>
      <c r="H2396" t="str">
        <f>_xlfn.XLOOKUP(tbl_GL[[#This Row],[Account_key]],tbl_COA[Account_key],tbl_COA[SubClass],"Not Found")</f>
        <v>Assets</v>
      </c>
      <c r="I2396" t="str">
        <f>_xlfn.XLOOKUP(tbl_GL[[#This Row],[Account_key]],tbl_COA[Account_key],tbl_COA[SubClass2],"Not Found")</f>
        <v>Current Assets</v>
      </c>
      <c r="J2396" t="str">
        <f>_xlfn.XLOOKUP(tbl_GL[[#This Row],[Account_key]],tbl_COA[Account_key],tbl_COA[SubAccount],,0)</f>
        <v>Cash in hand</v>
      </c>
      <c r="K2396">
        <f>YEAR(tbl_GL[[#This Row],[Date]])</f>
        <v>2019</v>
      </c>
    </row>
    <row r="2397" spans="1:11" x14ac:dyDescent="0.35">
      <c r="A2397">
        <v>1212.0999999999999</v>
      </c>
      <c r="B2397" s="24">
        <v>43776</v>
      </c>
      <c r="C2397">
        <v>1</v>
      </c>
      <c r="D2397" s="12">
        <v>10</v>
      </c>
      <c r="E2397" s="12" t="s">
        <v>98</v>
      </c>
      <c r="F2397" s="18">
        <v>-4772</v>
      </c>
      <c r="G2397" t="str">
        <f>_xlfn.XLOOKUP(tbl_GL[[#This Row],[Account_key]],tbl_COA[Account_key],tbl_COA[Class],"Not Found")</f>
        <v>Assets</v>
      </c>
      <c r="H2397" t="str">
        <f>_xlfn.XLOOKUP(tbl_GL[[#This Row],[Account_key]],tbl_COA[Account_key],tbl_COA[SubClass],"Not Found")</f>
        <v>Assets</v>
      </c>
      <c r="I2397" t="str">
        <f>_xlfn.XLOOKUP(tbl_GL[[#This Row],[Account_key]],tbl_COA[Account_key],tbl_COA[SubClass2],"Not Found")</f>
        <v>Current Assets</v>
      </c>
      <c r="J2397" t="str">
        <f>_xlfn.XLOOKUP(tbl_GL[[#This Row],[Account_key]],tbl_COA[Account_key],tbl_COA[SubAccount],,0)</f>
        <v>Cash at Bank</v>
      </c>
      <c r="K2397">
        <f>YEAR(tbl_GL[[#This Row],[Date]])</f>
        <v>2019</v>
      </c>
    </row>
    <row r="2398" spans="1:11" x14ac:dyDescent="0.35">
      <c r="A2398">
        <v>1212.2</v>
      </c>
      <c r="B2398" s="24">
        <v>43776</v>
      </c>
      <c r="C2398">
        <v>1</v>
      </c>
      <c r="D2398">
        <v>120</v>
      </c>
      <c r="E2398" t="s">
        <v>98</v>
      </c>
      <c r="F2398" s="14">
        <v>-4772</v>
      </c>
      <c r="G2398" t="str">
        <f>_xlfn.XLOOKUP(tbl_GL[[#This Row],[Account_key]],tbl_COA[Account_key],tbl_COA[Class],"Not Found")</f>
        <v>Liabilities and Owners Equity</v>
      </c>
      <c r="H2398" t="str">
        <f>_xlfn.XLOOKUP(tbl_GL[[#This Row],[Account_key]],tbl_COA[Account_key],tbl_COA[SubClass],"Not Found")</f>
        <v>Liabilities</v>
      </c>
      <c r="I2398" t="str">
        <f>_xlfn.XLOOKUP(tbl_GL[[#This Row],[Account_key]],tbl_COA[Account_key],tbl_COA[SubClass2],"Not Found")</f>
        <v>Current Liabilities</v>
      </c>
      <c r="J2398" t="str">
        <f>_xlfn.XLOOKUP(tbl_GL[[#This Row],[Account_key]],tbl_COA[Account_key],tbl_COA[SubAccount],,0)</f>
        <v>Accrued Expenses</v>
      </c>
      <c r="K2398">
        <f>YEAR(tbl_GL[[#This Row],[Date]])</f>
        <v>2019</v>
      </c>
    </row>
    <row r="2399" spans="1:11" x14ac:dyDescent="0.35">
      <c r="A2399">
        <v>1213.0999999999999</v>
      </c>
      <c r="B2399" s="24">
        <v>43776</v>
      </c>
      <c r="C2399">
        <v>1</v>
      </c>
      <c r="D2399">
        <v>10</v>
      </c>
      <c r="E2399" t="s">
        <v>84</v>
      </c>
      <c r="F2399" s="14">
        <v>-63000</v>
      </c>
      <c r="G2399" t="str">
        <f>_xlfn.XLOOKUP(tbl_GL[[#This Row],[Account_key]],tbl_COA[Account_key],tbl_COA[Class],"Not Found")</f>
        <v>Assets</v>
      </c>
      <c r="H2399" t="str">
        <f>_xlfn.XLOOKUP(tbl_GL[[#This Row],[Account_key]],tbl_COA[Account_key],tbl_COA[SubClass],"Not Found")</f>
        <v>Assets</v>
      </c>
      <c r="I2399" t="str">
        <f>_xlfn.XLOOKUP(tbl_GL[[#This Row],[Account_key]],tbl_COA[Account_key],tbl_COA[SubClass2],"Not Found")</f>
        <v>Current Assets</v>
      </c>
      <c r="J2399" t="str">
        <f>_xlfn.XLOOKUP(tbl_GL[[#This Row],[Account_key]],tbl_COA[Account_key],tbl_COA[SubAccount],,0)</f>
        <v>Cash at Bank</v>
      </c>
      <c r="K2399">
        <f>YEAR(tbl_GL[[#This Row],[Date]])</f>
        <v>2019</v>
      </c>
    </row>
    <row r="2400" spans="1:11" x14ac:dyDescent="0.35">
      <c r="A2400">
        <v>1213.2</v>
      </c>
      <c r="B2400" s="24">
        <v>43776</v>
      </c>
      <c r="C2400">
        <v>1</v>
      </c>
      <c r="D2400">
        <v>110</v>
      </c>
      <c r="E2400" t="s">
        <v>84</v>
      </c>
      <c r="F2400" s="14">
        <v>-63000</v>
      </c>
      <c r="G2400" t="str">
        <f>_xlfn.XLOOKUP(tbl_GL[[#This Row],[Account_key]],tbl_COA[Account_key],tbl_COA[Class],"Not Found")</f>
        <v>Liabilities and Owners Equity</v>
      </c>
      <c r="H2400" t="str">
        <f>_xlfn.XLOOKUP(tbl_GL[[#This Row],[Account_key]],tbl_COA[Account_key],tbl_COA[SubClass],"Not Found")</f>
        <v>Liabilities</v>
      </c>
      <c r="I2400" t="str">
        <f>_xlfn.XLOOKUP(tbl_GL[[#This Row],[Account_key]],tbl_COA[Account_key],tbl_COA[SubClass2],"Not Found")</f>
        <v>Current Liabilities</v>
      </c>
      <c r="J2400" t="str">
        <f>_xlfn.XLOOKUP(tbl_GL[[#This Row],[Account_key]],tbl_COA[Account_key],tbl_COA[SubAccount],,0)</f>
        <v>Trade Payables</v>
      </c>
      <c r="K2400">
        <f>YEAR(tbl_GL[[#This Row],[Date]])</f>
        <v>2019</v>
      </c>
    </row>
    <row r="2401" spans="1:11" x14ac:dyDescent="0.35">
      <c r="A2401">
        <v>1214.0999999999999</v>
      </c>
      <c r="B2401" s="24">
        <v>43777</v>
      </c>
      <c r="C2401">
        <v>1</v>
      </c>
      <c r="D2401">
        <v>350</v>
      </c>
      <c r="E2401" t="s">
        <v>97</v>
      </c>
      <c r="F2401" s="14">
        <v>-4331</v>
      </c>
      <c r="G2401" t="str">
        <f>_xlfn.XLOOKUP(tbl_GL[[#This Row],[Account_key]],tbl_COA[Account_key],tbl_COA[Class],"Not Found")</f>
        <v>Operating account</v>
      </c>
      <c r="H2401" t="str">
        <f>_xlfn.XLOOKUP(tbl_GL[[#This Row],[Account_key]],tbl_COA[Account_key],tbl_COA[SubClass],"Not Found")</f>
        <v>Operating Expenses</v>
      </c>
      <c r="I2401" t="str">
        <f>_xlfn.XLOOKUP(tbl_GL[[#This Row],[Account_key]],tbl_COA[Account_key],tbl_COA[SubClass2],"Not Found")</f>
        <v>Administration</v>
      </c>
      <c r="J2401" t="str">
        <f>_xlfn.XLOOKUP(tbl_GL[[#This Row],[Account_key]],tbl_COA[Account_key],tbl_COA[SubAccount],,0)</f>
        <v>Other Expenses</v>
      </c>
      <c r="K2401">
        <f>YEAR(tbl_GL[[#This Row],[Date]])</f>
        <v>2019</v>
      </c>
    </row>
    <row r="2402" spans="1:11" x14ac:dyDescent="0.35">
      <c r="A2402">
        <v>1214.2</v>
      </c>
      <c r="B2402" s="24">
        <v>43777</v>
      </c>
      <c r="C2402">
        <v>1</v>
      </c>
      <c r="D2402">
        <v>120</v>
      </c>
      <c r="E2402" t="s">
        <v>97</v>
      </c>
      <c r="F2402" s="14">
        <v>4331</v>
      </c>
      <c r="G2402" t="str">
        <f>_xlfn.XLOOKUP(tbl_GL[[#This Row],[Account_key]],tbl_COA[Account_key],tbl_COA[Class],"Not Found")</f>
        <v>Liabilities and Owners Equity</v>
      </c>
      <c r="H2402" t="str">
        <f>_xlfn.XLOOKUP(tbl_GL[[#This Row],[Account_key]],tbl_COA[Account_key],tbl_COA[SubClass],"Not Found")</f>
        <v>Liabilities</v>
      </c>
      <c r="I2402" t="str">
        <f>_xlfn.XLOOKUP(tbl_GL[[#This Row],[Account_key]],tbl_COA[Account_key],tbl_COA[SubClass2],"Not Found")</f>
        <v>Current Liabilities</v>
      </c>
      <c r="J2402" t="str">
        <f>_xlfn.XLOOKUP(tbl_GL[[#This Row],[Account_key]],tbl_COA[Account_key],tbl_COA[SubAccount],,0)</f>
        <v>Accrued Expenses</v>
      </c>
      <c r="K2402">
        <f>YEAR(tbl_GL[[#This Row],[Date]])</f>
        <v>2019</v>
      </c>
    </row>
    <row r="2403" spans="1:11" x14ac:dyDescent="0.35">
      <c r="A2403">
        <v>1215.0999999999999</v>
      </c>
      <c r="B2403" s="24">
        <v>43777</v>
      </c>
      <c r="C2403">
        <v>1</v>
      </c>
      <c r="D2403">
        <v>10</v>
      </c>
      <c r="E2403" t="s">
        <v>98</v>
      </c>
      <c r="F2403" s="14">
        <v>-4643</v>
      </c>
      <c r="G2403" t="str">
        <f>_xlfn.XLOOKUP(tbl_GL[[#This Row],[Account_key]],tbl_COA[Account_key],tbl_COA[Class],"Not Found")</f>
        <v>Assets</v>
      </c>
      <c r="H2403" t="str">
        <f>_xlfn.XLOOKUP(tbl_GL[[#This Row],[Account_key]],tbl_COA[Account_key],tbl_COA[SubClass],"Not Found")</f>
        <v>Assets</v>
      </c>
      <c r="I2403" t="str">
        <f>_xlfn.XLOOKUP(tbl_GL[[#This Row],[Account_key]],tbl_COA[Account_key],tbl_COA[SubClass2],"Not Found")</f>
        <v>Current Assets</v>
      </c>
      <c r="J2403" t="str">
        <f>_xlfn.XLOOKUP(tbl_GL[[#This Row],[Account_key]],tbl_COA[Account_key],tbl_COA[SubAccount],,0)</f>
        <v>Cash at Bank</v>
      </c>
      <c r="K2403">
        <f>YEAR(tbl_GL[[#This Row],[Date]])</f>
        <v>2019</v>
      </c>
    </row>
    <row r="2404" spans="1:11" x14ac:dyDescent="0.35">
      <c r="A2404">
        <v>1215.2</v>
      </c>
      <c r="B2404" s="24">
        <v>43777</v>
      </c>
      <c r="C2404">
        <v>1</v>
      </c>
      <c r="D2404">
        <v>120</v>
      </c>
      <c r="E2404" t="s">
        <v>98</v>
      </c>
      <c r="F2404" s="14">
        <v>-4643</v>
      </c>
      <c r="G2404" t="str">
        <f>_xlfn.XLOOKUP(tbl_GL[[#This Row],[Account_key]],tbl_COA[Account_key],tbl_COA[Class],"Not Found")</f>
        <v>Liabilities and Owners Equity</v>
      </c>
      <c r="H2404" t="str">
        <f>_xlfn.XLOOKUP(tbl_GL[[#This Row],[Account_key]],tbl_COA[Account_key],tbl_COA[SubClass],"Not Found")</f>
        <v>Liabilities</v>
      </c>
      <c r="I2404" t="str">
        <f>_xlfn.XLOOKUP(tbl_GL[[#This Row],[Account_key]],tbl_COA[Account_key],tbl_COA[SubClass2],"Not Found")</f>
        <v>Current Liabilities</v>
      </c>
      <c r="J2404" t="str">
        <f>_xlfn.XLOOKUP(tbl_GL[[#This Row],[Account_key]],tbl_COA[Account_key],tbl_COA[SubAccount],,0)</f>
        <v>Accrued Expenses</v>
      </c>
      <c r="K2404">
        <f>YEAR(tbl_GL[[#This Row],[Date]])</f>
        <v>2019</v>
      </c>
    </row>
    <row r="2405" spans="1:11" x14ac:dyDescent="0.35">
      <c r="A2405">
        <v>1216.0999999999999</v>
      </c>
      <c r="B2405" s="24">
        <v>43778</v>
      </c>
      <c r="C2405">
        <v>1</v>
      </c>
      <c r="D2405">
        <v>260</v>
      </c>
      <c r="E2405" t="s">
        <v>83</v>
      </c>
      <c r="F2405" s="15">
        <v>1640</v>
      </c>
      <c r="G2405" t="str">
        <f>_xlfn.XLOOKUP(tbl_GL[[#This Row],[Account_key]],tbl_COA[Account_key],tbl_COA[Class],"Not Found")</f>
        <v>Operating account</v>
      </c>
      <c r="H2405" t="str">
        <f>_xlfn.XLOOKUP(tbl_GL[[#This Row],[Account_key]],tbl_COA[Account_key],tbl_COA[SubClass],"Not Found")</f>
        <v>Operating Expenses</v>
      </c>
      <c r="I2405" t="str">
        <f>_xlfn.XLOOKUP(tbl_GL[[#This Row],[Account_key]],tbl_COA[Account_key],tbl_COA[SubClass2],"Not Found")</f>
        <v>Marketing</v>
      </c>
      <c r="J2405" t="str">
        <f>_xlfn.XLOOKUP(tbl_GL[[#This Row],[Account_key]],tbl_COA[Account_key],tbl_COA[SubAccount],,0)</f>
        <v>Commissions</v>
      </c>
      <c r="K2405">
        <f>YEAR(tbl_GL[[#This Row],[Date]])</f>
        <v>2019</v>
      </c>
    </row>
    <row r="2406" spans="1:11" x14ac:dyDescent="0.35">
      <c r="A2406">
        <v>1216.2</v>
      </c>
      <c r="B2406" s="24">
        <v>43778</v>
      </c>
      <c r="C2406">
        <v>1</v>
      </c>
      <c r="D2406">
        <v>20</v>
      </c>
      <c r="E2406" t="s">
        <v>83</v>
      </c>
      <c r="F2406" s="15">
        <v>1640</v>
      </c>
      <c r="G2406" t="str">
        <f>_xlfn.XLOOKUP(tbl_GL[[#This Row],[Account_key]],tbl_COA[Account_key],tbl_COA[Class],"Not Found")</f>
        <v>Assets</v>
      </c>
      <c r="H2406" t="str">
        <f>_xlfn.XLOOKUP(tbl_GL[[#This Row],[Account_key]],tbl_COA[Account_key],tbl_COA[SubClass],"Not Found")</f>
        <v>Assets</v>
      </c>
      <c r="I2406" t="str">
        <f>_xlfn.XLOOKUP(tbl_GL[[#This Row],[Account_key]],tbl_COA[Account_key],tbl_COA[SubClass2],"Not Found")</f>
        <v>Current Assets</v>
      </c>
      <c r="J2406" t="str">
        <f>_xlfn.XLOOKUP(tbl_GL[[#This Row],[Account_key]],tbl_COA[Account_key],tbl_COA[SubAccount],,0)</f>
        <v>Cash in hand</v>
      </c>
      <c r="K2406">
        <f>YEAR(tbl_GL[[#This Row],[Date]])</f>
        <v>2019</v>
      </c>
    </row>
    <row r="2407" spans="1:11" x14ac:dyDescent="0.35">
      <c r="A2407">
        <v>1217.0999999999999</v>
      </c>
      <c r="B2407" s="24">
        <v>43778</v>
      </c>
      <c r="C2407">
        <v>1</v>
      </c>
      <c r="D2407">
        <v>230</v>
      </c>
      <c r="E2407" t="s">
        <v>4</v>
      </c>
      <c r="F2407" s="14">
        <v>-2496</v>
      </c>
      <c r="G2407" t="str">
        <f>_xlfn.XLOOKUP(tbl_GL[[#This Row],[Account_key]],tbl_COA[Account_key],tbl_COA[Class],"Not Found")</f>
        <v>Trading account</v>
      </c>
      <c r="H2407" t="str">
        <f>_xlfn.XLOOKUP(tbl_GL[[#This Row],[Account_key]],tbl_COA[Account_key],tbl_COA[SubClass],"Not Found")</f>
        <v>Cost of Sales</v>
      </c>
      <c r="I2407" t="str">
        <f>_xlfn.XLOOKUP(tbl_GL[[#This Row],[Account_key]],tbl_COA[Account_key],tbl_COA[SubClass2],"Not Found")</f>
        <v>Cost of Sales</v>
      </c>
      <c r="J2407" t="str">
        <f>_xlfn.XLOOKUP(tbl_GL[[#This Row],[Account_key]],tbl_COA[Account_key],tbl_COA[SubAccount],,0)</f>
        <v>Cost of Sales</v>
      </c>
      <c r="K2407">
        <f>YEAR(tbl_GL[[#This Row],[Date]])</f>
        <v>2019</v>
      </c>
    </row>
    <row r="2408" spans="1:11" x14ac:dyDescent="0.35">
      <c r="A2408">
        <v>1217.2</v>
      </c>
      <c r="B2408" s="24">
        <v>43778</v>
      </c>
      <c r="C2408">
        <v>1</v>
      </c>
      <c r="D2408">
        <v>60</v>
      </c>
      <c r="E2408" t="s">
        <v>4</v>
      </c>
      <c r="F2408" s="14">
        <v>-2496</v>
      </c>
      <c r="G2408" t="str">
        <f>_xlfn.XLOOKUP(tbl_GL[[#This Row],[Account_key]],tbl_COA[Account_key],tbl_COA[Class],"Not Found")</f>
        <v>Assets</v>
      </c>
      <c r="H2408" t="str">
        <f>_xlfn.XLOOKUP(tbl_GL[[#This Row],[Account_key]],tbl_COA[Account_key],tbl_COA[SubClass],"Not Found")</f>
        <v>Assets</v>
      </c>
      <c r="I2408" t="str">
        <f>_xlfn.XLOOKUP(tbl_GL[[#This Row],[Account_key]],tbl_COA[Account_key],tbl_COA[SubClass2],"Not Found")</f>
        <v>Current Assets</v>
      </c>
      <c r="J2408" t="str">
        <f>_xlfn.XLOOKUP(tbl_GL[[#This Row],[Account_key]],tbl_COA[Account_key],tbl_COA[SubAccount],,0)</f>
        <v>Inventory</v>
      </c>
      <c r="K2408">
        <f>YEAR(tbl_GL[[#This Row],[Date]])</f>
        <v>2019</v>
      </c>
    </row>
    <row r="2409" spans="1:11" x14ac:dyDescent="0.35">
      <c r="A2409">
        <v>1218.0999999999999</v>
      </c>
      <c r="B2409" s="24">
        <v>43778</v>
      </c>
      <c r="C2409">
        <v>1</v>
      </c>
      <c r="D2409">
        <v>210</v>
      </c>
      <c r="E2409" t="s">
        <v>7</v>
      </c>
      <c r="F2409" s="14">
        <v>8586</v>
      </c>
      <c r="G2409" t="str">
        <f>_xlfn.XLOOKUP(tbl_GL[[#This Row],[Account_key]],tbl_COA[Account_key],tbl_COA[Class],"Not Found")</f>
        <v>Trading account</v>
      </c>
      <c r="H2409" t="str">
        <f>_xlfn.XLOOKUP(tbl_GL[[#This Row],[Account_key]],tbl_COA[Account_key],tbl_COA[SubClass],"Not Found")</f>
        <v>Sales</v>
      </c>
      <c r="I2409" t="str">
        <f>_xlfn.XLOOKUP(tbl_GL[[#This Row],[Account_key]],tbl_COA[Account_key],tbl_COA[SubClass2],"Not Found")</f>
        <v>Sales</v>
      </c>
      <c r="J2409" t="str">
        <f>_xlfn.XLOOKUP(tbl_GL[[#This Row],[Account_key]],tbl_COA[Account_key],tbl_COA[SubAccount],,0)</f>
        <v>Sales</v>
      </c>
      <c r="K2409">
        <f>YEAR(tbl_GL[[#This Row],[Date]])</f>
        <v>2019</v>
      </c>
    </row>
    <row r="2410" spans="1:11" x14ac:dyDescent="0.35">
      <c r="A2410">
        <v>1218.2</v>
      </c>
      <c r="B2410" s="24">
        <v>43778</v>
      </c>
      <c r="C2410">
        <v>1</v>
      </c>
      <c r="D2410">
        <v>10</v>
      </c>
      <c r="E2410" t="s">
        <v>7</v>
      </c>
      <c r="F2410" s="14">
        <v>8586</v>
      </c>
      <c r="G2410" t="str">
        <f>_xlfn.XLOOKUP(tbl_GL[[#This Row],[Account_key]],tbl_COA[Account_key],tbl_COA[Class],"Not Found")</f>
        <v>Assets</v>
      </c>
      <c r="H2410" t="str">
        <f>_xlfn.XLOOKUP(tbl_GL[[#This Row],[Account_key]],tbl_COA[Account_key],tbl_COA[SubClass],"Not Found")</f>
        <v>Assets</v>
      </c>
      <c r="I2410" t="str">
        <f>_xlfn.XLOOKUP(tbl_GL[[#This Row],[Account_key]],tbl_COA[Account_key],tbl_COA[SubClass2],"Not Found")</f>
        <v>Current Assets</v>
      </c>
      <c r="J2410" t="str">
        <f>_xlfn.XLOOKUP(tbl_GL[[#This Row],[Account_key]],tbl_COA[Account_key],tbl_COA[SubAccount],,0)</f>
        <v>Cash at Bank</v>
      </c>
      <c r="K2410">
        <f>YEAR(tbl_GL[[#This Row],[Date]])</f>
        <v>2019</v>
      </c>
    </row>
    <row r="2411" spans="1:11" x14ac:dyDescent="0.35">
      <c r="A2411">
        <v>1219.0999999999999</v>
      </c>
      <c r="B2411" s="24">
        <v>43778</v>
      </c>
      <c r="C2411">
        <v>1</v>
      </c>
      <c r="D2411">
        <v>230</v>
      </c>
      <c r="E2411" t="s">
        <v>4</v>
      </c>
      <c r="F2411" s="14">
        <v>-10416</v>
      </c>
      <c r="G2411" t="str">
        <f>_xlfn.XLOOKUP(tbl_GL[[#This Row],[Account_key]],tbl_COA[Account_key],tbl_COA[Class],"Not Found")</f>
        <v>Trading account</v>
      </c>
      <c r="H2411" t="str">
        <f>_xlfn.XLOOKUP(tbl_GL[[#This Row],[Account_key]],tbl_COA[Account_key],tbl_COA[SubClass],"Not Found")</f>
        <v>Cost of Sales</v>
      </c>
      <c r="I2411" t="str">
        <f>_xlfn.XLOOKUP(tbl_GL[[#This Row],[Account_key]],tbl_COA[Account_key],tbl_COA[SubClass2],"Not Found")</f>
        <v>Cost of Sales</v>
      </c>
      <c r="J2411" t="str">
        <f>_xlfn.XLOOKUP(tbl_GL[[#This Row],[Account_key]],tbl_COA[Account_key],tbl_COA[SubAccount],,0)</f>
        <v>Cost of Sales</v>
      </c>
      <c r="K2411">
        <f>YEAR(tbl_GL[[#This Row],[Date]])</f>
        <v>2019</v>
      </c>
    </row>
    <row r="2412" spans="1:11" x14ac:dyDescent="0.35">
      <c r="A2412">
        <v>1219.2</v>
      </c>
      <c r="B2412" s="24">
        <v>43778</v>
      </c>
      <c r="C2412">
        <v>1</v>
      </c>
      <c r="D2412">
        <v>60</v>
      </c>
      <c r="E2412" t="s">
        <v>4</v>
      </c>
      <c r="F2412" s="14">
        <v>-10416</v>
      </c>
      <c r="G2412" t="str">
        <f>_xlfn.XLOOKUP(tbl_GL[[#This Row],[Account_key]],tbl_COA[Account_key],tbl_COA[Class],"Not Found")</f>
        <v>Assets</v>
      </c>
      <c r="H2412" t="str">
        <f>_xlfn.XLOOKUP(tbl_GL[[#This Row],[Account_key]],tbl_COA[Account_key],tbl_COA[SubClass],"Not Found")</f>
        <v>Assets</v>
      </c>
      <c r="I2412" t="str">
        <f>_xlfn.XLOOKUP(tbl_GL[[#This Row],[Account_key]],tbl_COA[Account_key],tbl_COA[SubClass2],"Not Found")</f>
        <v>Current Assets</v>
      </c>
      <c r="J2412" t="str">
        <f>_xlfn.XLOOKUP(tbl_GL[[#This Row],[Account_key]],tbl_COA[Account_key],tbl_COA[SubAccount],,0)</f>
        <v>Inventory</v>
      </c>
      <c r="K2412">
        <f>YEAR(tbl_GL[[#This Row],[Date]])</f>
        <v>2019</v>
      </c>
    </row>
    <row r="2413" spans="1:11" x14ac:dyDescent="0.35">
      <c r="A2413">
        <v>1220.0999999999999</v>
      </c>
      <c r="B2413" s="24">
        <v>43778</v>
      </c>
      <c r="C2413">
        <v>1</v>
      </c>
      <c r="D2413">
        <v>30</v>
      </c>
      <c r="E2413" t="s">
        <v>80</v>
      </c>
      <c r="F2413" s="14">
        <v>-36647</v>
      </c>
      <c r="G2413" t="str">
        <f>_xlfn.XLOOKUP(tbl_GL[[#This Row],[Account_key]],tbl_COA[Account_key],tbl_COA[Class],"Not Found")</f>
        <v>Assets</v>
      </c>
      <c r="H2413" t="str">
        <f>_xlfn.XLOOKUP(tbl_GL[[#This Row],[Account_key]],tbl_COA[Account_key],tbl_COA[SubClass],"Not Found")</f>
        <v>Assets</v>
      </c>
      <c r="I2413" t="str">
        <f>_xlfn.XLOOKUP(tbl_GL[[#This Row],[Account_key]],tbl_COA[Account_key],tbl_COA[SubClass2],"Not Found")</f>
        <v>Current Assets</v>
      </c>
      <c r="J2413" t="str">
        <f>_xlfn.XLOOKUP(tbl_GL[[#This Row],[Account_key]],tbl_COA[Account_key],tbl_COA[SubAccount],,0)</f>
        <v>Trade Receivables</v>
      </c>
      <c r="K2413">
        <f>YEAR(tbl_GL[[#This Row],[Date]])</f>
        <v>2019</v>
      </c>
    </row>
    <row r="2414" spans="1:11" x14ac:dyDescent="0.35">
      <c r="A2414">
        <v>1220.2</v>
      </c>
      <c r="B2414" s="24">
        <v>43778</v>
      </c>
      <c r="C2414">
        <v>1</v>
      </c>
      <c r="D2414">
        <v>10</v>
      </c>
      <c r="E2414" t="s">
        <v>80</v>
      </c>
      <c r="F2414" s="14">
        <v>36647</v>
      </c>
      <c r="G2414" t="str">
        <f>_xlfn.XLOOKUP(tbl_GL[[#This Row],[Account_key]],tbl_COA[Account_key],tbl_COA[Class],"Not Found")</f>
        <v>Assets</v>
      </c>
      <c r="H2414" t="str">
        <f>_xlfn.XLOOKUP(tbl_GL[[#This Row],[Account_key]],tbl_COA[Account_key],tbl_COA[SubClass],"Not Found")</f>
        <v>Assets</v>
      </c>
      <c r="I2414" t="str">
        <f>_xlfn.XLOOKUP(tbl_GL[[#This Row],[Account_key]],tbl_COA[Account_key],tbl_COA[SubClass2],"Not Found")</f>
        <v>Current Assets</v>
      </c>
      <c r="J2414" t="str">
        <f>_xlfn.XLOOKUP(tbl_GL[[#This Row],[Account_key]],tbl_COA[Account_key],tbl_COA[SubAccount],,0)</f>
        <v>Cash at Bank</v>
      </c>
      <c r="K2414">
        <f>YEAR(tbl_GL[[#This Row],[Date]])</f>
        <v>2019</v>
      </c>
    </row>
    <row r="2415" spans="1:11" x14ac:dyDescent="0.35">
      <c r="A2415">
        <v>1221.0999999999999</v>
      </c>
      <c r="B2415" s="24">
        <v>43778</v>
      </c>
      <c r="C2415">
        <v>1</v>
      </c>
      <c r="D2415">
        <v>210</v>
      </c>
      <c r="E2415" t="s">
        <v>8</v>
      </c>
      <c r="F2415" s="14">
        <v>38080</v>
      </c>
      <c r="G2415" t="str">
        <f>_xlfn.XLOOKUP(tbl_GL[[#This Row],[Account_key]],tbl_COA[Account_key],tbl_COA[Class],"Not Found")</f>
        <v>Trading account</v>
      </c>
      <c r="H2415" t="str">
        <f>_xlfn.XLOOKUP(tbl_GL[[#This Row],[Account_key]],tbl_COA[Account_key],tbl_COA[SubClass],"Not Found")</f>
        <v>Sales</v>
      </c>
      <c r="I2415" t="str">
        <f>_xlfn.XLOOKUP(tbl_GL[[#This Row],[Account_key]],tbl_COA[Account_key],tbl_COA[SubClass2],"Not Found")</f>
        <v>Sales</v>
      </c>
      <c r="J2415" t="str">
        <f>_xlfn.XLOOKUP(tbl_GL[[#This Row],[Account_key]],tbl_COA[Account_key],tbl_COA[SubAccount],,0)</f>
        <v>Sales</v>
      </c>
      <c r="K2415">
        <f>YEAR(tbl_GL[[#This Row],[Date]])</f>
        <v>2019</v>
      </c>
    </row>
    <row r="2416" spans="1:11" x14ac:dyDescent="0.35">
      <c r="A2416">
        <v>1221.2</v>
      </c>
      <c r="B2416" s="24">
        <v>43778</v>
      </c>
      <c r="C2416">
        <v>1</v>
      </c>
      <c r="D2416">
        <v>30</v>
      </c>
      <c r="E2416" t="s">
        <v>8</v>
      </c>
      <c r="F2416" s="14">
        <v>38080</v>
      </c>
      <c r="G2416" t="str">
        <f>_xlfn.XLOOKUP(tbl_GL[[#This Row],[Account_key]],tbl_COA[Account_key],tbl_COA[Class],"Not Found")</f>
        <v>Assets</v>
      </c>
      <c r="H2416" t="str">
        <f>_xlfn.XLOOKUP(tbl_GL[[#This Row],[Account_key]],tbl_COA[Account_key],tbl_COA[SubClass],"Not Found")</f>
        <v>Assets</v>
      </c>
      <c r="I2416" t="str">
        <f>_xlfn.XLOOKUP(tbl_GL[[#This Row],[Account_key]],tbl_COA[Account_key],tbl_COA[SubClass2],"Not Found")</f>
        <v>Current Assets</v>
      </c>
      <c r="J2416" t="str">
        <f>_xlfn.XLOOKUP(tbl_GL[[#This Row],[Account_key]],tbl_COA[Account_key],tbl_COA[SubAccount],,0)</f>
        <v>Trade Receivables</v>
      </c>
      <c r="K2416">
        <f>YEAR(tbl_GL[[#This Row],[Date]])</f>
        <v>2019</v>
      </c>
    </row>
    <row r="2417" spans="1:11" x14ac:dyDescent="0.35">
      <c r="A2417">
        <v>1222.0999999999999</v>
      </c>
      <c r="B2417" s="24">
        <v>43780</v>
      </c>
      <c r="C2417">
        <v>1</v>
      </c>
      <c r="D2417">
        <v>30</v>
      </c>
      <c r="E2417" t="s">
        <v>80</v>
      </c>
      <c r="F2417" s="14">
        <v>-36601</v>
      </c>
      <c r="G2417" t="str">
        <f>_xlfn.XLOOKUP(tbl_GL[[#This Row],[Account_key]],tbl_COA[Account_key],tbl_COA[Class],"Not Found")</f>
        <v>Assets</v>
      </c>
      <c r="H2417" t="str">
        <f>_xlfn.XLOOKUP(tbl_GL[[#This Row],[Account_key]],tbl_COA[Account_key],tbl_COA[SubClass],"Not Found")</f>
        <v>Assets</v>
      </c>
      <c r="I2417" t="str">
        <f>_xlfn.XLOOKUP(tbl_GL[[#This Row],[Account_key]],tbl_COA[Account_key],tbl_COA[SubClass2],"Not Found")</f>
        <v>Current Assets</v>
      </c>
      <c r="J2417" t="str">
        <f>_xlfn.XLOOKUP(tbl_GL[[#This Row],[Account_key]],tbl_COA[Account_key],tbl_COA[SubAccount],,0)</f>
        <v>Trade Receivables</v>
      </c>
      <c r="K2417">
        <f>YEAR(tbl_GL[[#This Row],[Date]])</f>
        <v>2019</v>
      </c>
    </row>
    <row r="2418" spans="1:11" x14ac:dyDescent="0.35">
      <c r="A2418">
        <v>1222.2</v>
      </c>
      <c r="B2418" s="24">
        <v>43780</v>
      </c>
      <c r="C2418">
        <v>1</v>
      </c>
      <c r="D2418">
        <v>10</v>
      </c>
      <c r="E2418" t="s">
        <v>80</v>
      </c>
      <c r="F2418" s="14">
        <v>36601</v>
      </c>
      <c r="G2418" t="str">
        <f>_xlfn.XLOOKUP(tbl_GL[[#This Row],[Account_key]],tbl_COA[Account_key],tbl_COA[Class],"Not Found")</f>
        <v>Assets</v>
      </c>
      <c r="H2418" t="str">
        <f>_xlfn.XLOOKUP(tbl_GL[[#This Row],[Account_key]],tbl_COA[Account_key],tbl_COA[SubClass],"Not Found")</f>
        <v>Assets</v>
      </c>
      <c r="I2418" t="str">
        <f>_xlfn.XLOOKUP(tbl_GL[[#This Row],[Account_key]],tbl_COA[Account_key],tbl_COA[SubClass2],"Not Found")</f>
        <v>Current Assets</v>
      </c>
      <c r="J2418" t="str">
        <f>_xlfn.XLOOKUP(tbl_GL[[#This Row],[Account_key]],tbl_COA[Account_key],tbl_COA[SubAccount],,0)</f>
        <v>Cash at Bank</v>
      </c>
      <c r="K2418">
        <f>YEAR(tbl_GL[[#This Row],[Date]])</f>
        <v>2019</v>
      </c>
    </row>
    <row r="2419" spans="1:11" x14ac:dyDescent="0.35">
      <c r="A2419">
        <v>1223.0999999999999</v>
      </c>
      <c r="B2419" s="24">
        <v>43781</v>
      </c>
      <c r="C2419">
        <v>1</v>
      </c>
      <c r="D2419">
        <v>10</v>
      </c>
      <c r="E2419" t="s">
        <v>98</v>
      </c>
      <c r="F2419" s="15">
        <v>-3752</v>
      </c>
      <c r="G2419" t="str">
        <f>_xlfn.XLOOKUP(tbl_GL[[#This Row],[Account_key]],tbl_COA[Account_key],tbl_COA[Class],"Not Found")</f>
        <v>Assets</v>
      </c>
      <c r="H2419" t="str">
        <f>_xlfn.XLOOKUP(tbl_GL[[#This Row],[Account_key]],tbl_COA[Account_key],tbl_COA[SubClass],"Not Found")</f>
        <v>Assets</v>
      </c>
      <c r="I2419" t="str">
        <f>_xlfn.XLOOKUP(tbl_GL[[#This Row],[Account_key]],tbl_COA[Account_key],tbl_COA[SubClass2],"Not Found")</f>
        <v>Current Assets</v>
      </c>
      <c r="J2419" t="str">
        <f>_xlfn.XLOOKUP(tbl_GL[[#This Row],[Account_key]],tbl_COA[Account_key],tbl_COA[SubAccount],,0)</f>
        <v>Cash at Bank</v>
      </c>
      <c r="K2419">
        <f>YEAR(tbl_GL[[#This Row],[Date]])</f>
        <v>2019</v>
      </c>
    </row>
    <row r="2420" spans="1:11" x14ac:dyDescent="0.35">
      <c r="A2420">
        <v>1223.2</v>
      </c>
      <c r="B2420" s="24">
        <v>43781</v>
      </c>
      <c r="C2420">
        <v>1</v>
      </c>
      <c r="D2420">
        <v>120</v>
      </c>
      <c r="E2420" t="s">
        <v>98</v>
      </c>
      <c r="F2420" s="15">
        <v>-3752</v>
      </c>
      <c r="G2420" t="str">
        <f>_xlfn.XLOOKUP(tbl_GL[[#This Row],[Account_key]],tbl_COA[Account_key],tbl_COA[Class],"Not Found")</f>
        <v>Liabilities and Owners Equity</v>
      </c>
      <c r="H2420" t="str">
        <f>_xlfn.XLOOKUP(tbl_GL[[#This Row],[Account_key]],tbl_COA[Account_key],tbl_COA[SubClass],"Not Found")</f>
        <v>Liabilities</v>
      </c>
      <c r="I2420" t="str">
        <f>_xlfn.XLOOKUP(tbl_GL[[#This Row],[Account_key]],tbl_COA[Account_key],tbl_COA[SubClass2],"Not Found")</f>
        <v>Current Liabilities</v>
      </c>
      <c r="J2420" t="str">
        <f>_xlfn.XLOOKUP(tbl_GL[[#This Row],[Account_key]],tbl_COA[Account_key],tbl_COA[SubAccount],,0)</f>
        <v>Accrued Expenses</v>
      </c>
      <c r="K2420">
        <f>YEAR(tbl_GL[[#This Row],[Date]])</f>
        <v>2019</v>
      </c>
    </row>
    <row r="2421" spans="1:11" x14ac:dyDescent="0.35">
      <c r="A2421">
        <v>1224.0999999999999</v>
      </c>
      <c r="B2421" s="24">
        <v>43781</v>
      </c>
      <c r="C2421">
        <v>1</v>
      </c>
      <c r="D2421">
        <v>10</v>
      </c>
      <c r="E2421" t="s">
        <v>98</v>
      </c>
      <c r="F2421" s="15">
        <v>-4097</v>
      </c>
      <c r="G2421" t="str">
        <f>_xlfn.XLOOKUP(tbl_GL[[#This Row],[Account_key]],tbl_COA[Account_key],tbl_COA[Class],"Not Found")</f>
        <v>Assets</v>
      </c>
      <c r="H2421" t="str">
        <f>_xlfn.XLOOKUP(tbl_GL[[#This Row],[Account_key]],tbl_COA[Account_key],tbl_COA[SubClass],"Not Found")</f>
        <v>Assets</v>
      </c>
      <c r="I2421" t="str">
        <f>_xlfn.XLOOKUP(tbl_GL[[#This Row],[Account_key]],tbl_COA[Account_key],tbl_COA[SubClass2],"Not Found")</f>
        <v>Current Assets</v>
      </c>
      <c r="J2421" t="str">
        <f>_xlfn.XLOOKUP(tbl_GL[[#This Row],[Account_key]],tbl_COA[Account_key],tbl_COA[SubAccount],,0)</f>
        <v>Cash at Bank</v>
      </c>
      <c r="K2421">
        <f>YEAR(tbl_GL[[#This Row],[Date]])</f>
        <v>2019</v>
      </c>
    </row>
    <row r="2422" spans="1:11" x14ac:dyDescent="0.35">
      <c r="A2422">
        <v>1224.2</v>
      </c>
      <c r="B2422" s="24">
        <v>43781</v>
      </c>
      <c r="C2422">
        <v>1</v>
      </c>
      <c r="D2422">
        <v>120</v>
      </c>
      <c r="E2422" t="s">
        <v>98</v>
      </c>
      <c r="F2422" s="15">
        <v>-4097</v>
      </c>
      <c r="G2422" t="str">
        <f>_xlfn.XLOOKUP(tbl_GL[[#This Row],[Account_key]],tbl_COA[Account_key],tbl_COA[Class],"Not Found")</f>
        <v>Liabilities and Owners Equity</v>
      </c>
      <c r="H2422" t="str">
        <f>_xlfn.XLOOKUP(tbl_GL[[#This Row],[Account_key]],tbl_COA[Account_key],tbl_COA[SubClass],"Not Found")</f>
        <v>Liabilities</v>
      </c>
      <c r="I2422" t="str">
        <f>_xlfn.XLOOKUP(tbl_GL[[#This Row],[Account_key]],tbl_COA[Account_key],tbl_COA[SubClass2],"Not Found")</f>
        <v>Current Liabilities</v>
      </c>
      <c r="J2422" t="str">
        <f>_xlfn.XLOOKUP(tbl_GL[[#This Row],[Account_key]],tbl_COA[Account_key],tbl_COA[SubAccount],,0)</f>
        <v>Accrued Expenses</v>
      </c>
      <c r="K2422">
        <f>YEAR(tbl_GL[[#This Row],[Date]])</f>
        <v>2019</v>
      </c>
    </row>
    <row r="2423" spans="1:11" x14ac:dyDescent="0.35">
      <c r="A2423">
        <v>1225.0999999999999</v>
      </c>
      <c r="B2423" s="24">
        <v>43782</v>
      </c>
      <c r="C2423">
        <v>1</v>
      </c>
      <c r="D2423">
        <v>10</v>
      </c>
      <c r="E2423" t="s">
        <v>98</v>
      </c>
      <c r="F2423" s="14">
        <v>-4254</v>
      </c>
      <c r="G2423" t="str">
        <f>_xlfn.XLOOKUP(tbl_GL[[#This Row],[Account_key]],tbl_COA[Account_key],tbl_COA[Class],"Not Found")</f>
        <v>Assets</v>
      </c>
      <c r="H2423" t="str">
        <f>_xlfn.XLOOKUP(tbl_GL[[#This Row],[Account_key]],tbl_COA[Account_key],tbl_COA[SubClass],"Not Found")</f>
        <v>Assets</v>
      </c>
      <c r="I2423" t="str">
        <f>_xlfn.XLOOKUP(tbl_GL[[#This Row],[Account_key]],tbl_COA[Account_key],tbl_COA[SubClass2],"Not Found")</f>
        <v>Current Assets</v>
      </c>
      <c r="J2423" t="str">
        <f>_xlfn.XLOOKUP(tbl_GL[[#This Row],[Account_key]],tbl_COA[Account_key],tbl_COA[SubAccount],,0)</f>
        <v>Cash at Bank</v>
      </c>
      <c r="K2423">
        <f>YEAR(tbl_GL[[#This Row],[Date]])</f>
        <v>2019</v>
      </c>
    </row>
    <row r="2424" spans="1:11" x14ac:dyDescent="0.35">
      <c r="A2424">
        <v>1225.2</v>
      </c>
      <c r="B2424" s="24">
        <v>43782</v>
      </c>
      <c r="C2424">
        <v>1</v>
      </c>
      <c r="D2424">
        <v>120</v>
      </c>
      <c r="E2424" t="s">
        <v>98</v>
      </c>
      <c r="F2424" s="14">
        <v>-4254</v>
      </c>
      <c r="G2424" t="str">
        <f>_xlfn.XLOOKUP(tbl_GL[[#This Row],[Account_key]],tbl_COA[Account_key],tbl_COA[Class],"Not Found")</f>
        <v>Liabilities and Owners Equity</v>
      </c>
      <c r="H2424" t="str">
        <f>_xlfn.XLOOKUP(tbl_GL[[#This Row],[Account_key]],tbl_COA[Account_key],tbl_COA[SubClass],"Not Found")</f>
        <v>Liabilities</v>
      </c>
      <c r="I2424" t="str">
        <f>_xlfn.XLOOKUP(tbl_GL[[#This Row],[Account_key]],tbl_COA[Account_key],tbl_COA[SubClass2],"Not Found")</f>
        <v>Current Liabilities</v>
      </c>
      <c r="J2424" t="str">
        <f>_xlfn.XLOOKUP(tbl_GL[[#This Row],[Account_key]],tbl_COA[Account_key],tbl_COA[SubAccount],,0)</f>
        <v>Accrued Expenses</v>
      </c>
      <c r="K2424">
        <f>YEAR(tbl_GL[[#This Row],[Date]])</f>
        <v>2019</v>
      </c>
    </row>
    <row r="2425" spans="1:11" x14ac:dyDescent="0.35">
      <c r="A2425">
        <v>1226.0999999999999</v>
      </c>
      <c r="B2425" s="24">
        <v>43782</v>
      </c>
      <c r="C2425">
        <v>1</v>
      </c>
      <c r="D2425">
        <v>300</v>
      </c>
      <c r="E2425" t="s">
        <v>97</v>
      </c>
      <c r="F2425" s="14">
        <v>-4541</v>
      </c>
      <c r="G2425" t="str">
        <f>_xlfn.XLOOKUP(tbl_GL[[#This Row],[Account_key]],tbl_COA[Account_key],tbl_COA[Class],"Not Found")</f>
        <v>Operating account</v>
      </c>
      <c r="H2425" t="str">
        <f>_xlfn.XLOOKUP(tbl_GL[[#This Row],[Account_key]],tbl_COA[Account_key],tbl_COA[SubClass],"Not Found")</f>
        <v>Operating Expenses</v>
      </c>
      <c r="I2425" t="str">
        <f>_xlfn.XLOOKUP(tbl_GL[[#This Row],[Account_key]],tbl_COA[Account_key],tbl_COA[SubClass2],"Not Found")</f>
        <v>Administration</v>
      </c>
      <c r="J2425" t="str">
        <f>_xlfn.XLOOKUP(tbl_GL[[#This Row],[Account_key]],tbl_COA[Account_key],tbl_COA[SubAccount],,0)</f>
        <v>Entertainment</v>
      </c>
      <c r="K2425">
        <f>YEAR(tbl_GL[[#This Row],[Date]])</f>
        <v>2019</v>
      </c>
    </row>
    <row r="2426" spans="1:11" x14ac:dyDescent="0.35">
      <c r="A2426">
        <v>1226.2</v>
      </c>
      <c r="B2426" s="24">
        <v>43782</v>
      </c>
      <c r="C2426">
        <v>1</v>
      </c>
      <c r="D2426">
        <v>120</v>
      </c>
      <c r="E2426" t="s">
        <v>97</v>
      </c>
      <c r="F2426" s="14">
        <v>4541</v>
      </c>
      <c r="G2426" t="str">
        <f>_xlfn.XLOOKUP(tbl_GL[[#This Row],[Account_key]],tbl_COA[Account_key],tbl_COA[Class],"Not Found")</f>
        <v>Liabilities and Owners Equity</v>
      </c>
      <c r="H2426" t="str">
        <f>_xlfn.XLOOKUP(tbl_GL[[#This Row],[Account_key]],tbl_COA[Account_key],tbl_COA[SubClass],"Not Found")</f>
        <v>Liabilities</v>
      </c>
      <c r="I2426" t="str">
        <f>_xlfn.XLOOKUP(tbl_GL[[#This Row],[Account_key]],tbl_COA[Account_key],tbl_COA[SubClass2],"Not Found")</f>
        <v>Current Liabilities</v>
      </c>
      <c r="J2426" t="str">
        <f>_xlfn.XLOOKUP(tbl_GL[[#This Row],[Account_key]],tbl_COA[Account_key],tbl_COA[SubAccount],,0)</f>
        <v>Accrued Expenses</v>
      </c>
      <c r="K2426">
        <f>YEAR(tbl_GL[[#This Row],[Date]])</f>
        <v>2019</v>
      </c>
    </row>
    <row r="2427" spans="1:11" x14ac:dyDescent="0.35">
      <c r="A2427">
        <v>1227.0999999999999</v>
      </c>
      <c r="B2427" s="24">
        <v>43784</v>
      </c>
      <c r="C2427">
        <v>1</v>
      </c>
      <c r="D2427">
        <v>10</v>
      </c>
      <c r="E2427" t="s">
        <v>112</v>
      </c>
      <c r="F2427" s="14">
        <v>-600</v>
      </c>
      <c r="G2427" t="str">
        <f>_xlfn.XLOOKUP(tbl_GL[[#This Row],[Account_key]],tbl_COA[Account_key],tbl_COA[Class],"Not Found")</f>
        <v>Assets</v>
      </c>
      <c r="H2427" t="str">
        <f>_xlfn.XLOOKUP(tbl_GL[[#This Row],[Account_key]],tbl_COA[Account_key],tbl_COA[SubClass],"Not Found")</f>
        <v>Assets</v>
      </c>
      <c r="I2427" t="str">
        <f>_xlfn.XLOOKUP(tbl_GL[[#This Row],[Account_key]],tbl_COA[Account_key],tbl_COA[SubClass2],"Not Found")</f>
        <v>Current Assets</v>
      </c>
      <c r="J2427" t="str">
        <f>_xlfn.XLOOKUP(tbl_GL[[#This Row],[Account_key]],tbl_COA[Account_key],tbl_COA[SubAccount],,0)</f>
        <v>Cash at Bank</v>
      </c>
      <c r="K2427">
        <f>YEAR(tbl_GL[[#This Row],[Date]])</f>
        <v>2019</v>
      </c>
    </row>
    <row r="2428" spans="1:11" x14ac:dyDescent="0.35">
      <c r="A2428">
        <v>1227.2</v>
      </c>
      <c r="B2428" s="24">
        <v>43784</v>
      </c>
      <c r="C2428">
        <v>1</v>
      </c>
      <c r="D2428">
        <v>121</v>
      </c>
      <c r="E2428" t="s">
        <v>112</v>
      </c>
      <c r="F2428" s="14">
        <v>-600</v>
      </c>
      <c r="G2428" t="str">
        <f>_xlfn.XLOOKUP(tbl_GL[[#This Row],[Account_key]],tbl_COA[Account_key],tbl_COA[Class],"Not Found")</f>
        <v>Liabilities and Owners Equity</v>
      </c>
      <c r="H2428" t="str">
        <f>_xlfn.XLOOKUP(tbl_GL[[#This Row],[Account_key]],tbl_COA[Account_key],tbl_COA[SubClass],"Not Found")</f>
        <v>Liabilities</v>
      </c>
      <c r="I2428" t="str">
        <f>_xlfn.XLOOKUP(tbl_GL[[#This Row],[Account_key]],tbl_COA[Account_key],tbl_COA[SubClass2],"Not Found")</f>
        <v>Current Liabilities</v>
      </c>
      <c r="J2428" t="str">
        <f>_xlfn.XLOOKUP(tbl_GL[[#This Row],[Account_key]],tbl_COA[Account_key],tbl_COA[SubAccount],,0)</f>
        <v>Interest Payable</v>
      </c>
      <c r="K2428">
        <f>YEAR(tbl_GL[[#This Row],[Date]])</f>
        <v>2019</v>
      </c>
    </row>
    <row r="2429" spans="1:11" x14ac:dyDescent="0.35">
      <c r="A2429">
        <v>1228.0999999999999</v>
      </c>
      <c r="B2429" s="24">
        <v>43784</v>
      </c>
      <c r="C2429">
        <v>1</v>
      </c>
      <c r="D2429">
        <v>300</v>
      </c>
      <c r="E2429" t="s">
        <v>97</v>
      </c>
      <c r="F2429" s="14">
        <v>-4807</v>
      </c>
      <c r="G2429" t="str">
        <f>_xlfn.XLOOKUP(tbl_GL[[#This Row],[Account_key]],tbl_COA[Account_key],tbl_COA[Class],"Not Found")</f>
        <v>Operating account</v>
      </c>
      <c r="H2429" t="str">
        <f>_xlfn.XLOOKUP(tbl_GL[[#This Row],[Account_key]],tbl_COA[Account_key],tbl_COA[SubClass],"Not Found")</f>
        <v>Operating Expenses</v>
      </c>
      <c r="I2429" t="str">
        <f>_xlfn.XLOOKUP(tbl_GL[[#This Row],[Account_key]],tbl_COA[Account_key],tbl_COA[SubClass2],"Not Found")</f>
        <v>Administration</v>
      </c>
      <c r="J2429" t="str">
        <f>_xlfn.XLOOKUP(tbl_GL[[#This Row],[Account_key]],tbl_COA[Account_key],tbl_COA[SubAccount],,0)</f>
        <v>Entertainment</v>
      </c>
      <c r="K2429">
        <f>YEAR(tbl_GL[[#This Row],[Date]])</f>
        <v>2019</v>
      </c>
    </row>
    <row r="2430" spans="1:11" x14ac:dyDescent="0.35">
      <c r="A2430">
        <v>1228.2</v>
      </c>
      <c r="B2430" s="24">
        <v>43784</v>
      </c>
      <c r="C2430">
        <v>1</v>
      </c>
      <c r="D2430">
        <v>120</v>
      </c>
      <c r="E2430" t="s">
        <v>97</v>
      </c>
      <c r="F2430" s="14">
        <v>4807</v>
      </c>
      <c r="G2430" t="str">
        <f>_xlfn.XLOOKUP(tbl_GL[[#This Row],[Account_key]],tbl_COA[Account_key],tbl_COA[Class],"Not Found")</f>
        <v>Liabilities and Owners Equity</v>
      </c>
      <c r="H2430" t="str">
        <f>_xlfn.XLOOKUP(tbl_GL[[#This Row],[Account_key]],tbl_COA[Account_key],tbl_COA[SubClass],"Not Found")</f>
        <v>Liabilities</v>
      </c>
      <c r="I2430" t="str">
        <f>_xlfn.XLOOKUP(tbl_GL[[#This Row],[Account_key]],tbl_COA[Account_key],tbl_COA[SubClass2],"Not Found")</f>
        <v>Current Liabilities</v>
      </c>
      <c r="J2430" t="str">
        <f>_xlfn.XLOOKUP(tbl_GL[[#This Row],[Account_key]],tbl_COA[Account_key],tbl_COA[SubAccount],,0)</f>
        <v>Accrued Expenses</v>
      </c>
      <c r="K2430">
        <f>YEAR(tbl_GL[[#This Row],[Date]])</f>
        <v>2019</v>
      </c>
    </row>
    <row r="2431" spans="1:11" x14ac:dyDescent="0.35">
      <c r="A2431">
        <v>1229.0999999999999</v>
      </c>
      <c r="B2431" s="24">
        <v>43785</v>
      </c>
      <c r="C2431">
        <v>1</v>
      </c>
      <c r="D2431">
        <v>230</v>
      </c>
      <c r="E2431" t="s">
        <v>4</v>
      </c>
      <c r="F2431" s="14">
        <v>-2668</v>
      </c>
      <c r="G2431" t="str">
        <f>_xlfn.XLOOKUP(tbl_GL[[#This Row],[Account_key]],tbl_COA[Account_key],tbl_COA[Class],"Not Found")</f>
        <v>Trading account</v>
      </c>
      <c r="H2431" t="str">
        <f>_xlfn.XLOOKUP(tbl_GL[[#This Row],[Account_key]],tbl_COA[Account_key],tbl_COA[SubClass],"Not Found")</f>
        <v>Cost of Sales</v>
      </c>
      <c r="I2431" t="str">
        <f>_xlfn.XLOOKUP(tbl_GL[[#This Row],[Account_key]],tbl_COA[Account_key],tbl_COA[SubClass2],"Not Found")</f>
        <v>Cost of Sales</v>
      </c>
      <c r="J2431" t="str">
        <f>_xlfn.XLOOKUP(tbl_GL[[#This Row],[Account_key]],tbl_COA[Account_key],tbl_COA[SubAccount],,0)</f>
        <v>Cost of Sales</v>
      </c>
      <c r="K2431">
        <f>YEAR(tbl_GL[[#This Row],[Date]])</f>
        <v>2019</v>
      </c>
    </row>
    <row r="2432" spans="1:11" x14ac:dyDescent="0.35">
      <c r="A2432">
        <v>1229.2</v>
      </c>
      <c r="B2432" s="24">
        <v>43785</v>
      </c>
      <c r="C2432">
        <v>1</v>
      </c>
      <c r="D2432">
        <v>60</v>
      </c>
      <c r="E2432" t="s">
        <v>4</v>
      </c>
      <c r="F2432" s="14">
        <v>-2668</v>
      </c>
      <c r="G2432" t="str">
        <f>_xlfn.XLOOKUP(tbl_GL[[#This Row],[Account_key]],tbl_COA[Account_key],tbl_COA[Class],"Not Found")</f>
        <v>Assets</v>
      </c>
      <c r="H2432" t="str">
        <f>_xlfn.XLOOKUP(tbl_GL[[#This Row],[Account_key]],tbl_COA[Account_key],tbl_COA[SubClass],"Not Found")</f>
        <v>Assets</v>
      </c>
      <c r="I2432" t="str">
        <f>_xlfn.XLOOKUP(tbl_GL[[#This Row],[Account_key]],tbl_COA[Account_key],tbl_COA[SubClass2],"Not Found")</f>
        <v>Current Assets</v>
      </c>
      <c r="J2432" t="str">
        <f>_xlfn.XLOOKUP(tbl_GL[[#This Row],[Account_key]],tbl_COA[Account_key],tbl_COA[SubAccount],,0)</f>
        <v>Inventory</v>
      </c>
      <c r="K2432">
        <f>YEAR(tbl_GL[[#This Row],[Date]])</f>
        <v>2019</v>
      </c>
    </row>
    <row r="2433" spans="1:11" x14ac:dyDescent="0.35">
      <c r="A2433">
        <v>1230.0999999999999</v>
      </c>
      <c r="B2433" s="24">
        <v>43785</v>
      </c>
      <c r="C2433">
        <v>1</v>
      </c>
      <c r="D2433">
        <v>210</v>
      </c>
      <c r="E2433" t="s">
        <v>7</v>
      </c>
      <c r="F2433" s="14">
        <v>9176</v>
      </c>
      <c r="G2433" t="str">
        <f>_xlfn.XLOOKUP(tbl_GL[[#This Row],[Account_key]],tbl_COA[Account_key],tbl_COA[Class],"Not Found")</f>
        <v>Trading account</v>
      </c>
      <c r="H2433" t="str">
        <f>_xlfn.XLOOKUP(tbl_GL[[#This Row],[Account_key]],tbl_COA[Account_key],tbl_COA[SubClass],"Not Found")</f>
        <v>Sales</v>
      </c>
      <c r="I2433" t="str">
        <f>_xlfn.XLOOKUP(tbl_GL[[#This Row],[Account_key]],tbl_COA[Account_key],tbl_COA[SubClass2],"Not Found")</f>
        <v>Sales</v>
      </c>
      <c r="J2433" t="str">
        <f>_xlfn.XLOOKUP(tbl_GL[[#This Row],[Account_key]],tbl_COA[Account_key],tbl_COA[SubAccount],,0)</f>
        <v>Sales</v>
      </c>
      <c r="K2433">
        <f>YEAR(tbl_GL[[#This Row],[Date]])</f>
        <v>2019</v>
      </c>
    </row>
    <row r="2434" spans="1:11" x14ac:dyDescent="0.35">
      <c r="A2434">
        <v>1230.2</v>
      </c>
      <c r="B2434" s="24">
        <v>43785</v>
      </c>
      <c r="C2434">
        <v>1</v>
      </c>
      <c r="D2434">
        <v>10</v>
      </c>
      <c r="E2434" t="s">
        <v>7</v>
      </c>
      <c r="F2434" s="14">
        <v>9176</v>
      </c>
      <c r="G2434" t="str">
        <f>_xlfn.XLOOKUP(tbl_GL[[#This Row],[Account_key]],tbl_COA[Account_key],tbl_COA[Class],"Not Found")</f>
        <v>Assets</v>
      </c>
      <c r="H2434" t="str">
        <f>_xlfn.XLOOKUP(tbl_GL[[#This Row],[Account_key]],tbl_COA[Account_key],tbl_COA[SubClass],"Not Found")</f>
        <v>Assets</v>
      </c>
      <c r="I2434" t="str">
        <f>_xlfn.XLOOKUP(tbl_GL[[#This Row],[Account_key]],tbl_COA[Account_key],tbl_COA[SubClass2],"Not Found")</f>
        <v>Current Assets</v>
      </c>
      <c r="J2434" t="str">
        <f>_xlfn.XLOOKUP(tbl_GL[[#This Row],[Account_key]],tbl_COA[Account_key],tbl_COA[SubAccount],,0)</f>
        <v>Cash at Bank</v>
      </c>
      <c r="K2434">
        <f>YEAR(tbl_GL[[#This Row],[Date]])</f>
        <v>2019</v>
      </c>
    </row>
    <row r="2435" spans="1:11" x14ac:dyDescent="0.35">
      <c r="A2435">
        <v>1231.0999999999999</v>
      </c>
      <c r="B2435" s="24">
        <v>43785</v>
      </c>
      <c r="C2435">
        <v>1</v>
      </c>
      <c r="D2435">
        <v>230</v>
      </c>
      <c r="E2435" t="s">
        <v>4</v>
      </c>
      <c r="F2435" s="14">
        <v>-10625</v>
      </c>
      <c r="G2435" t="str">
        <f>_xlfn.XLOOKUP(tbl_GL[[#This Row],[Account_key]],tbl_COA[Account_key],tbl_COA[Class],"Not Found")</f>
        <v>Trading account</v>
      </c>
      <c r="H2435" t="str">
        <f>_xlfn.XLOOKUP(tbl_GL[[#This Row],[Account_key]],tbl_COA[Account_key],tbl_COA[SubClass],"Not Found")</f>
        <v>Cost of Sales</v>
      </c>
      <c r="I2435" t="str">
        <f>_xlfn.XLOOKUP(tbl_GL[[#This Row],[Account_key]],tbl_COA[Account_key],tbl_COA[SubClass2],"Not Found")</f>
        <v>Cost of Sales</v>
      </c>
      <c r="J2435" t="str">
        <f>_xlfn.XLOOKUP(tbl_GL[[#This Row],[Account_key]],tbl_COA[Account_key],tbl_COA[SubAccount],,0)</f>
        <v>Cost of Sales</v>
      </c>
      <c r="K2435">
        <f>YEAR(tbl_GL[[#This Row],[Date]])</f>
        <v>2019</v>
      </c>
    </row>
    <row r="2436" spans="1:11" x14ac:dyDescent="0.35">
      <c r="A2436">
        <v>1231.2</v>
      </c>
      <c r="B2436" s="24">
        <v>43785</v>
      </c>
      <c r="C2436">
        <v>1</v>
      </c>
      <c r="D2436">
        <v>60</v>
      </c>
      <c r="E2436" t="s">
        <v>4</v>
      </c>
      <c r="F2436" s="14">
        <v>-10625</v>
      </c>
      <c r="G2436" t="str">
        <f>_xlfn.XLOOKUP(tbl_GL[[#This Row],[Account_key]],tbl_COA[Account_key],tbl_COA[Class],"Not Found")</f>
        <v>Assets</v>
      </c>
      <c r="H2436" t="str">
        <f>_xlfn.XLOOKUP(tbl_GL[[#This Row],[Account_key]],tbl_COA[Account_key],tbl_COA[SubClass],"Not Found")</f>
        <v>Assets</v>
      </c>
      <c r="I2436" t="str">
        <f>_xlfn.XLOOKUP(tbl_GL[[#This Row],[Account_key]],tbl_COA[Account_key],tbl_COA[SubClass2],"Not Found")</f>
        <v>Current Assets</v>
      </c>
      <c r="J2436" t="str">
        <f>_xlfn.XLOOKUP(tbl_GL[[#This Row],[Account_key]],tbl_COA[Account_key],tbl_COA[SubAccount],,0)</f>
        <v>Inventory</v>
      </c>
      <c r="K2436">
        <f>YEAR(tbl_GL[[#This Row],[Date]])</f>
        <v>2019</v>
      </c>
    </row>
    <row r="2437" spans="1:11" x14ac:dyDescent="0.35">
      <c r="A2437">
        <v>1232.0999999999999</v>
      </c>
      <c r="B2437" s="24">
        <v>43785</v>
      </c>
      <c r="C2437">
        <v>1</v>
      </c>
      <c r="D2437">
        <v>210</v>
      </c>
      <c r="E2437" t="s">
        <v>8</v>
      </c>
      <c r="F2437" s="14">
        <v>38845</v>
      </c>
      <c r="G2437" t="str">
        <f>_xlfn.XLOOKUP(tbl_GL[[#This Row],[Account_key]],tbl_COA[Account_key],tbl_COA[Class],"Not Found")</f>
        <v>Trading account</v>
      </c>
      <c r="H2437" t="str">
        <f>_xlfn.XLOOKUP(tbl_GL[[#This Row],[Account_key]],tbl_COA[Account_key],tbl_COA[SubClass],"Not Found")</f>
        <v>Sales</v>
      </c>
      <c r="I2437" t="str">
        <f>_xlfn.XLOOKUP(tbl_GL[[#This Row],[Account_key]],tbl_COA[Account_key],tbl_COA[SubClass2],"Not Found")</f>
        <v>Sales</v>
      </c>
      <c r="J2437" t="str">
        <f>_xlfn.XLOOKUP(tbl_GL[[#This Row],[Account_key]],tbl_COA[Account_key],tbl_COA[SubAccount],,0)</f>
        <v>Sales</v>
      </c>
      <c r="K2437">
        <f>YEAR(tbl_GL[[#This Row],[Date]])</f>
        <v>2019</v>
      </c>
    </row>
    <row r="2438" spans="1:11" x14ac:dyDescent="0.35">
      <c r="A2438">
        <v>1232.2</v>
      </c>
      <c r="B2438" s="24">
        <v>43785</v>
      </c>
      <c r="C2438">
        <v>1</v>
      </c>
      <c r="D2438">
        <v>30</v>
      </c>
      <c r="E2438" t="s">
        <v>8</v>
      </c>
      <c r="F2438" s="14">
        <v>38845</v>
      </c>
      <c r="G2438" t="str">
        <f>_xlfn.XLOOKUP(tbl_GL[[#This Row],[Account_key]],tbl_COA[Account_key],tbl_COA[Class],"Not Found")</f>
        <v>Assets</v>
      </c>
      <c r="H2438" t="str">
        <f>_xlfn.XLOOKUP(tbl_GL[[#This Row],[Account_key]],tbl_COA[Account_key],tbl_COA[SubClass],"Not Found")</f>
        <v>Assets</v>
      </c>
      <c r="I2438" t="str">
        <f>_xlfn.XLOOKUP(tbl_GL[[#This Row],[Account_key]],tbl_COA[Account_key],tbl_COA[SubClass2],"Not Found")</f>
        <v>Current Assets</v>
      </c>
      <c r="J2438" t="str">
        <f>_xlfn.XLOOKUP(tbl_GL[[#This Row],[Account_key]],tbl_COA[Account_key],tbl_COA[SubAccount],,0)</f>
        <v>Trade Receivables</v>
      </c>
      <c r="K2438">
        <f>YEAR(tbl_GL[[#This Row],[Date]])</f>
        <v>2019</v>
      </c>
    </row>
    <row r="2439" spans="1:11" x14ac:dyDescent="0.35">
      <c r="A2439">
        <v>1233.0999999999999</v>
      </c>
      <c r="B2439" s="24">
        <v>43788</v>
      </c>
      <c r="C2439">
        <v>1</v>
      </c>
      <c r="D2439">
        <v>260</v>
      </c>
      <c r="E2439" t="s">
        <v>97</v>
      </c>
      <c r="F2439" s="14">
        <v>-4522</v>
      </c>
      <c r="G2439" t="str">
        <f>_xlfn.XLOOKUP(tbl_GL[[#This Row],[Account_key]],tbl_COA[Account_key],tbl_COA[Class],"Not Found")</f>
        <v>Operating account</v>
      </c>
      <c r="H2439" t="str">
        <f>_xlfn.XLOOKUP(tbl_GL[[#This Row],[Account_key]],tbl_COA[Account_key],tbl_COA[SubClass],"Not Found")</f>
        <v>Operating Expenses</v>
      </c>
      <c r="I2439" t="str">
        <f>_xlfn.XLOOKUP(tbl_GL[[#This Row],[Account_key]],tbl_COA[Account_key],tbl_COA[SubClass2],"Not Found")</f>
        <v>Marketing</v>
      </c>
      <c r="J2439" t="str">
        <f>_xlfn.XLOOKUP(tbl_GL[[#This Row],[Account_key]],tbl_COA[Account_key],tbl_COA[SubAccount],,0)</f>
        <v>Commissions</v>
      </c>
      <c r="K2439">
        <f>YEAR(tbl_GL[[#This Row],[Date]])</f>
        <v>2019</v>
      </c>
    </row>
    <row r="2440" spans="1:11" x14ac:dyDescent="0.35">
      <c r="A2440">
        <v>1233.2</v>
      </c>
      <c r="B2440" s="24">
        <v>43788</v>
      </c>
      <c r="C2440">
        <v>1</v>
      </c>
      <c r="D2440">
        <v>120</v>
      </c>
      <c r="E2440" t="s">
        <v>97</v>
      </c>
      <c r="F2440" s="14">
        <v>4522</v>
      </c>
      <c r="G2440" t="str">
        <f>_xlfn.XLOOKUP(tbl_GL[[#This Row],[Account_key]],tbl_COA[Account_key],tbl_COA[Class],"Not Found")</f>
        <v>Liabilities and Owners Equity</v>
      </c>
      <c r="H2440" t="str">
        <f>_xlfn.XLOOKUP(tbl_GL[[#This Row],[Account_key]],tbl_COA[Account_key],tbl_COA[SubClass],"Not Found")</f>
        <v>Liabilities</v>
      </c>
      <c r="I2440" t="str">
        <f>_xlfn.XLOOKUP(tbl_GL[[#This Row],[Account_key]],tbl_COA[Account_key],tbl_COA[SubClass2],"Not Found")</f>
        <v>Current Liabilities</v>
      </c>
      <c r="J2440" t="str">
        <f>_xlfn.XLOOKUP(tbl_GL[[#This Row],[Account_key]],tbl_COA[Account_key],tbl_COA[SubAccount],,0)</f>
        <v>Accrued Expenses</v>
      </c>
      <c r="K2440">
        <f>YEAR(tbl_GL[[#This Row],[Date]])</f>
        <v>2019</v>
      </c>
    </row>
    <row r="2441" spans="1:11" x14ac:dyDescent="0.35">
      <c r="A2441">
        <v>1234.0999999999999</v>
      </c>
      <c r="B2441" s="24">
        <v>43789</v>
      </c>
      <c r="C2441">
        <v>1</v>
      </c>
      <c r="D2441">
        <v>230</v>
      </c>
      <c r="E2441" t="s">
        <v>4</v>
      </c>
      <c r="F2441" s="14">
        <v>-1502</v>
      </c>
      <c r="G2441" t="str">
        <f>_xlfn.XLOOKUP(tbl_GL[[#This Row],[Account_key]],tbl_COA[Account_key],tbl_COA[Class],"Not Found")</f>
        <v>Trading account</v>
      </c>
      <c r="H2441" t="str">
        <f>_xlfn.XLOOKUP(tbl_GL[[#This Row],[Account_key]],tbl_COA[Account_key],tbl_COA[SubClass],"Not Found")</f>
        <v>Cost of Sales</v>
      </c>
      <c r="I2441" t="str">
        <f>_xlfn.XLOOKUP(tbl_GL[[#This Row],[Account_key]],tbl_COA[Account_key],tbl_COA[SubClass2],"Not Found")</f>
        <v>Cost of Sales</v>
      </c>
      <c r="J2441" t="str">
        <f>_xlfn.XLOOKUP(tbl_GL[[#This Row],[Account_key]],tbl_COA[Account_key],tbl_COA[SubAccount],,0)</f>
        <v>Cost of Sales</v>
      </c>
      <c r="K2441">
        <f>YEAR(tbl_GL[[#This Row],[Date]])</f>
        <v>2019</v>
      </c>
    </row>
    <row r="2442" spans="1:11" x14ac:dyDescent="0.35">
      <c r="A2442">
        <v>1234.2</v>
      </c>
      <c r="B2442" s="24">
        <v>43789</v>
      </c>
      <c r="C2442">
        <v>1</v>
      </c>
      <c r="D2442">
        <v>60</v>
      </c>
      <c r="E2442" t="s">
        <v>4</v>
      </c>
      <c r="F2442" s="14">
        <v>-1502</v>
      </c>
      <c r="G2442" t="str">
        <f>_xlfn.XLOOKUP(tbl_GL[[#This Row],[Account_key]],tbl_COA[Account_key],tbl_COA[Class],"Not Found")</f>
        <v>Assets</v>
      </c>
      <c r="H2442" t="str">
        <f>_xlfn.XLOOKUP(tbl_GL[[#This Row],[Account_key]],tbl_COA[Account_key],tbl_COA[SubClass],"Not Found")</f>
        <v>Assets</v>
      </c>
      <c r="I2442" t="str">
        <f>_xlfn.XLOOKUP(tbl_GL[[#This Row],[Account_key]],tbl_COA[Account_key],tbl_COA[SubClass2],"Not Found")</f>
        <v>Current Assets</v>
      </c>
      <c r="J2442" t="str">
        <f>_xlfn.XLOOKUP(tbl_GL[[#This Row],[Account_key]],tbl_COA[Account_key],tbl_COA[SubAccount],,0)</f>
        <v>Inventory</v>
      </c>
      <c r="K2442">
        <f>YEAR(tbl_GL[[#This Row],[Date]])</f>
        <v>2019</v>
      </c>
    </row>
    <row r="2443" spans="1:11" x14ac:dyDescent="0.35">
      <c r="A2443">
        <v>1235.0999999999999</v>
      </c>
      <c r="B2443" s="24">
        <v>43789</v>
      </c>
      <c r="C2443">
        <v>1</v>
      </c>
      <c r="D2443">
        <v>210</v>
      </c>
      <c r="E2443" t="s">
        <v>8</v>
      </c>
      <c r="F2443" s="14">
        <v>5491</v>
      </c>
      <c r="G2443" t="str">
        <f>_xlfn.XLOOKUP(tbl_GL[[#This Row],[Account_key]],tbl_COA[Account_key],tbl_COA[Class],"Not Found")</f>
        <v>Trading account</v>
      </c>
      <c r="H2443" t="str">
        <f>_xlfn.XLOOKUP(tbl_GL[[#This Row],[Account_key]],tbl_COA[Account_key],tbl_COA[SubClass],"Not Found")</f>
        <v>Sales</v>
      </c>
      <c r="I2443" t="str">
        <f>_xlfn.XLOOKUP(tbl_GL[[#This Row],[Account_key]],tbl_COA[Account_key],tbl_COA[SubClass2],"Not Found")</f>
        <v>Sales</v>
      </c>
      <c r="J2443" t="str">
        <f>_xlfn.XLOOKUP(tbl_GL[[#This Row],[Account_key]],tbl_COA[Account_key],tbl_COA[SubAccount],,0)</f>
        <v>Sales</v>
      </c>
      <c r="K2443">
        <f>YEAR(tbl_GL[[#This Row],[Date]])</f>
        <v>2019</v>
      </c>
    </row>
    <row r="2444" spans="1:11" x14ac:dyDescent="0.35">
      <c r="A2444">
        <v>1235.2</v>
      </c>
      <c r="B2444" s="24">
        <v>43789</v>
      </c>
      <c r="C2444">
        <v>1</v>
      </c>
      <c r="D2444">
        <v>30</v>
      </c>
      <c r="E2444" t="s">
        <v>8</v>
      </c>
      <c r="F2444" s="14">
        <v>5491</v>
      </c>
      <c r="G2444" t="str">
        <f>_xlfn.XLOOKUP(tbl_GL[[#This Row],[Account_key]],tbl_COA[Account_key],tbl_COA[Class],"Not Found")</f>
        <v>Assets</v>
      </c>
      <c r="H2444" t="str">
        <f>_xlfn.XLOOKUP(tbl_GL[[#This Row],[Account_key]],tbl_COA[Account_key],tbl_COA[SubClass],"Not Found")</f>
        <v>Assets</v>
      </c>
      <c r="I2444" t="str">
        <f>_xlfn.XLOOKUP(tbl_GL[[#This Row],[Account_key]],tbl_COA[Account_key],tbl_COA[SubClass2],"Not Found")</f>
        <v>Current Assets</v>
      </c>
      <c r="J2444" t="str">
        <f>_xlfn.XLOOKUP(tbl_GL[[#This Row],[Account_key]],tbl_COA[Account_key],tbl_COA[SubAccount],,0)</f>
        <v>Trade Receivables</v>
      </c>
      <c r="K2444">
        <f>YEAR(tbl_GL[[#This Row],[Date]])</f>
        <v>2019</v>
      </c>
    </row>
    <row r="2445" spans="1:11" x14ac:dyDescent="0.35">
      <c r="A2445">
        <v>1236.0999999999999</v>
      </c>
      <c r="B2445" s="24">
        <v>43789</v>
      </c>
      <c r="C2445">
        <v>1</v>
      </c>
      <c r="D2445">
        <v>30</v>
      </c>
      <c r="E2445" t="s">
        <v>80</v>
      </c>
      <c r="F2445" s="14">
        <v>-39146</v>
      </c>
      <c r="G2445" t="str">
        <f>_xlfn.XLOOKUP(tbl_GL[[#This Row],[Account_key]],tbl_COA[Account_key],tbl_COA[Class],"Not Found")</f>
        <v>Assets</v>
      </c>
      <c r="H2445" t="str">
        <f>_xlfn.XLOOKUP(tbl_GL[[#This Row],[Account_key]],tbl_COA[Account_key],tbl_COA[SubClass],"Not Found")</f>
        <v>Assets</v>
      </c>
      <c r="I2445" t="str">
        <f>_xlfn.XLOOKUP(tbl_GL[[#This Row],[Account_key]],tbl_COA[Account_key],tbl_COA[SubClass2],"Not Found")</f>
        <v>Current Assets</v>
      </c>
      <c r="J2445" t="str">
        <f>_xlfn.XLOOKUP(tbl_GL[[#This Row],[Account_key]],tbl_COA[Account_key],tbl_COA[SubAccount],,0)</f>
        <v>Trade Receivables</v>
      </c>
      <c r="K2445">
        <f>YEAR(tbl_GL[[#This Row],[Date]])</f>
        <v>2019</v>
      </c>
    </row>
    <row r="2446" spans="1:11" x14ac:dyDescent="0.35">
      <c r="A2446">
        <v>1236.2</v>
      </c>
      <c r="B2446" s="24">
        <v>43789</v>
      </c>
      <c r="C2446">
        <v>1</v>
      </c>
      <c r="D2446">
        <v>10</v>
      </c>
      <c r="E2446" t="s">
        <v>80</v>
      </c>
      <c r="F2446" s="14">
        <v>39146</v>
      </c>
      <c r="G2446" t="str">
        <f>_xlfn.XLOOKUP(tbl_GL[[#This Row],[Account_key]],tbl_COA[Account_key],tbl_COA[Class],"Not Found")</f>
        <v>Assets</v>
      </c>
      <c r="H2446" t="str">
        <f>_xlfn.XLOOKUP(tbl_GL[[#This Row],[Account_key]],tbl_COA[Account_key],tbl_COA[SubClass],"Not Found")</f>
        <v>Assets</v>
      </c>
      <c r="I2446" t="str">
        <f>_xlfn.XLOOKUP(tbl_GL[[#This Row],[Account_key]],tbl_COA[Account_key],tbl_COA[SubClass2],"Not Found")</f>
        <v>Current Assets</v>
      </c>
      <c r="J2446" t="str">
        <f>_xlfn.XLOOKUP(tbl_GL[[#This Row],[Account_key]],tbl_COA[Account_key],tbl_COA[SubAccount],,0)</f>
        <v>Cash at Bank</v>
      </c>
      <c r="K2446">
        <f>YEAR(tbl_GL[[#This Row],[Date]])</f>
        <v>2019</v>
      </c>
    </row>
    <row r="2447" spans="1:11" x14ac:dyDescent="0.35">
      <c r="A2447">
        <v>1237.0999999999999</v>
      </c>
      <c r="B2447" s="24">
        <v>43790</v>
      </c>
      <c r="C2447">
        <v>1</v>
      </c>
      <c r="D2447">
        <v>310</v>
      </c>
      <c r="E2447" t="s">
        <v>97</v>
      </c>
      <c r="F2447" s="14">
        <v>-3507</v>
      </c>
      <c r="G2447" t="str">
        <f>_xlfn.XLOOKUP(tbl_GL[[#This Row],[Account_key]],tbl_COA[Account_key],tbl_COA[Class],"Not Found")</f>
        <v>Operating account</v>
      </c>
      <c r="H2447" t="str">
        <f>_xlfn.XLOOKUP(tbl_GL[[#This Row],[Account_key]],tbl_COA[Account_key],tbl_COA[SubClass],"Not Found")</f>
        <v>Operating Expenses</v>
      </c>
      <c r="I2447" t="str">
        <f>_xlfn.XLOOKUP(tbl_GL[[#This Row],[Account_key]],tbl_COA[Account_key],tbl_COA[SubClass2],"Not Found")</f>
        <v>Administration</v>
      </c>
      <c r="J2447" t="str">
        <f>_xlfn.XLOOKUP(tbl_GL[[#This Row],[Account_key]],tbl_COA[Account_key],tbl_COA[SubAccount],,0)</f>
        <v>Office Supplies</v>
      </c>
      <c r="K2447">
        <f>YEAR(tbl_GL[[#This Row],[Date]])</f>
        <v>2019</v>
      </c>
    </row>
    <row r="2448" spans="1:11" x14ac:dyDescent="0.35">
      <c r="A2448">
        <v>1237.2</v>
      </c>
      <c r="B2448" s="24">
        <v>43790</v>
      </c>
      <c r="C2448">
        <v>1</v>
      </c>
      <c r="D2448">
        <v>120</v>
      </c>
      <c r="E2448" t="s">
        <v>97</v>
      </c>
      <c r="F2448" s="14">
        <v>3507</v>
      </c>
      <c r="G2448" t="str">
        <f>_xlfn.XLOOKUP(tbl_GL[[#This Row],[Account_key]],tbl_COA[Account_key],tbl_COA[Class],"Not Found")</f>
        <v>Liabilities and Owners Equity</v>
      </c>
      <c r="H2448" t="str">
        <f>_xlfn.XLOOKUP(tbl_GL[[#This Row],[Account_key]],tbl_COA[Account_key],tbl_COA[SubClass],"Not Found")</f>
        <v>Liabilities</v>
      </c>
      <c r="I2448" t="str">
        <f>_xlfn.XLOOKUP(tbl_GL[[#This Row],[Account_key]],tbl_COA[Account_key],tbl_COA[SubClass2],"Not Found")</f>
        <v>Current Liabilities</v>
      </c>
      <c r="J2448" t="str">
        <f>_xlfn.XLOOKUP(tbl_GL[[#This Row],[Account_key]],tbl_COA[Account_key],tbl_COA[SubAccount],,0)</f>
        <v>Accrued Expenses</v>
      </c>
      <c r="K2448">
        <f>YEAR(tbl_GL[[#This Row],[Date]])</f>
        <v>2019</v>
      </c>
    </row>
    <row r="2449" spans="1:11" x14ac:dyDescent="0.35">
      <c r="A2449">
        <v>1238.0999999999999</v>
      </c>
      <c r="B2449" s="24">
        <v>43790</v>
      </c>
      <c r="C2449">
        <v>1</v>
      </c>
      <c r="D2449">
        <v>10</v>
      </c>
      <c r="E2449" t="s">
        <v>98</v>
      </c>
      <c r="F2449" s="14">
        <v>-4433</v>
      </c>
      <c r="G2449" t="str">
        <f>_xlfn.XLOOKUP(tbl_GL[[#This Row],[Account_key]],tbl_COA[Account_key],tbl_COA[Class],"Not Found")</f>
        <v>Assets</v>
      </c>
      <c r="H2449" t="str">
        <f>_xlfn.XLOOKUP(tbl_GL[[#This Row],[Account_key]],tbl_COA[Account_key],tbl_COA[SubClass],"Not Found")</f>
        <v>Assets</v>
      </c>
      <c r="I2449" t="str">
        <f>_xlfn.XLOOKUP(tbl_GL[[#This Row],[Account_key]],tbl_COA[Account_key],tbl_COA[SubClass2],"Not Found")</f>
        <v>Current Assets</v>
      </c>
      <c r="J2449" t="str">
        <f>_xlfn.XLOOKUP(tbl_GL[[#This Row],[Account_key]],tbl_COA[Account_key],tbl_COA[SubAccount],,0)</f>
        <v>Cash at Bank</v>
      </c>
      <c r="K2449">
        <f>YEAR(tbl_GL[[#This Row],[Date]])</f>
        <v>2019</v>
      </c>
    </row>
    <row r="2450" spans="1:11" x14ac:dyDescent="0.35">
      <c r="A2450">
        <v>1238.2</v>
      </c>
      <c r="B2450" s="24">
        <v>43790</v>
      </c>
      <c r="C2450">
        <v>1</v>
      </c>
      <c r="D2450">
        <v>120</v>
      </c>
      <c r="E2450" t="s">
        <v>98</v>
      </c>
      <c r="F2450" s="14">
        <v>-4433</v>
      </c>
      <c r="G2450" t="str">
        <f>_xlfn.XLOOKUP(tbl_GL[[#This Row],[Account_key]],tbl_COA[Account_key],tbl_COA[Class],"Not Found")</f>
        <v>Liabilities and Owners Equity</v>
      </c>
      <c r="H2450" t="str">
        <f>_xlfn.XLOOKUP(tbl_GL[[#This Row],[Account_key]],tbl_COA[Account_key],tbl_COA[SubClass],"Not Found")</f>
        <v>Liabilities</v>
      </c>
      <c r="I2450" t="str">
        <f>_xlfn.XLOOKUP(tbl_GL[[#This Row],[Account_key]],tbl_COA[Account_key],tbl_COA[SubClass2],"Not Found")</f>
        <v>Current Liabilities</v>
      </c>
      <c r="J2450" t="str">
        <f>_xlfn.XLOOKUP(tbl_GL[[#This Row],[Account_key]],tbl_COA[Account_key],tbl_COA[SubAccount],,0)</f>
        <v>Accrued Expenses</v>
      </c>
      <c r="K2450">
        <f>YEAR(tbl_GL[[#This Row],[Date]])</f>
        <v>2019</v>
      </c>
    </row>
    <row r="2451" spans="1:11" x14ac:dyDescent="0.35">
      <c r="A2451">
        <v>1239.0999999999999</v>
      </c>
      <c r="B2451" s="24">
        <v>43791</v>
      </c>
      <c r="C2451">
        <v>1</v>
      </c>
      <c r="D2451">
        <v>320</v>
      </c>
      <c r="E2451" t="s">
        <v>99</v>
      </c>
      <c r="F2451" s="15">
        <v>-65</v>
      </c>
      <c r="G2451" t="str">
        <f>_xlfn.XLOOKUP(tbl_GL[[#This Row],[Account_key]],tbl_COA[Account_key],tbl_COA[Class],"Not Found")</f>
        <v>Operating account</v>
      </c>
      <c r="H2451" t="str">
        <f>_xlfn.XLOOKUP(tbl_GL[[#This Row],[Account_key]],tbl_COA[Account_key],tbl_COA[SubClass],"Not Found")</f>
        <v>Operating Expenses</v>
      </c>
      <c r="I2451" t="str">
        <f>_xlfn.XLOOKUP(tbl_GL[[#This Row],[Account_key]],tbl_COA[Account_key],tbl_COA[SubClass2],"Not Found")</f>
        <v>Administration</v>
      </c>
      <c r="J2451" t="str">
        <f>_xlfn.XLOOKUP(tbl_GL[[#This Row],[Account_key]],tbl_COA[Account_key],tbl_COA[SubAccount],,0)</f>
        <v>Professional Services</v>
      </c>
      <c r="K2451">
        <f>YEAR(tbl_GL[[#This Row],[Date]])</f>
        <v>2019</v>
      </c>
    </row>
    <row r="2452" spans="1:11" x14ac:dyDescent="0.35">
      <c r="A2452">
        <v>1239.2</v>
      </c>
      <c r="B2452" s="24">
        <v>43791</v>
      </c>
      <c r="C2452">
        <v>1</v>
      </c>
      <c r="D2452">
        <v>20</v>
      </c>
      <c r="E2452" t="s">
        <v>99</v>
      </c>
      <c r="F2452" s="15">
        <v>-65</v>
      </c>
      <c r="G2452" t="str">
        <f>_xlfn.XLOOKUP(tbl_GL[[#This Row],[Account_key]],tbl_COA[Account_key],tbl_COA[Class],"Not Found")</f>
        <v>Assets</v>
      </c>
      <c r="H2452" t="str">
        <f>_xlfn.XLOOKUP(tbl_GL[[#This Row],[Account_key]],tbl_COA[Account_key],tbl_COA[SubClass],"Not Found")</f>
        <v>Assets</v>
      </c>
      <c r="I2452" t="str">
        <f>_xlfn.XLOOKUP(tbl_GL[[#This Row],[Account_key]],tbl_COA[Account_key],tbl_COA[SubClass2],"Not Found")</f>
        <v>Current Assets</v>
      </c>
      <c r="J2452" t="str">
        <f>_xlfn.XLOOKUP(tbl_GL[[#This Row],[Account_key]],tbl_COA[Account_key],tbl_COA[SubAccount],,0)</f>
        <v>Cash in hand</v>
      </c>
      <c r="K2452">
        <f>YEAR(tbl_GL[[#This Row],[Date]])</f>
        <v>2019</v>
      </c>
    </row>
    <row r="2453" spans="1:11" x14ac:dyDescent="0.35">
      <c r="A2453">
        <v>1240.0999999999999</v>
      </c>
      <c r="B2453" s="24">
        <v>43792</v>
      </c>
      <c r="C2453">
        <v>1</v>
      </c>
      <c r="D2453">
        <v>230</v>
      </c>
      <c r="E2453" t="s">
        <v>4</v>
      </c>
      <c r="F2453" s="14">
        <v>-2534</v>
      </c>
      <c r="G2453" t="str">
        <f>_xlfn.XLOOKUP(tbl_GL[[#This Row],[Account_key]],tbl_COA[Account_key],tbl_COA[Class],"Not Found")</f>
        <v>Trading account</v>
      </c>
      <c r="H2453" t="str">
        <f>_xlfn.XLOOKUP(tbl_GL[[#This Row],[Account_key]],tbl_COA[Account_key],tbl_COA[SubClass],"Not Found")</f>
        <v>Cost of Sales</v>
      </c>
      <c r="I2453" t="str">
        <f>_xlfn.XLOOKUP(tbl_GL[[#This Row],[Account_key]],tbl_COA[Account_key],tbl_COA[SubClass2],"Not Found")</f>
        <v>Cost of Sales</v>
      </c>
      <c r="J2453" t="str">
        <f>_xlfn.XLOOKUP(tbl_GL[[#This Row],[Account_key]],tbl_COA[Account_key],tbl_COA[SubAccount],,0)</f>
        <v>Cost of Sales</v>
      </c>
      <c r="K2453">
        <f>YEAR(tbl_GL[[#This Row],[Date]])</f>
        <v>2019</v>
      </c>
    </row>
    <row r="2454" spans="1:11" x14ac:dyDescent="0.35">
      <c r="A2454">
        <v>1240.2</v>
      </c>
      <c r="B2454" s="24">
        <v>43792</v>
      </c>
      <c r="C2454">
        <v>1</v>
      </c>
      <c r="D2454">
        <v>60</v>
      </c>
      <c r="E2454" t="s">
        <v>4</v>
      </c>
      <c r="F2454" s="15">
        <v>-2534</v>
      </c>
      <c r="G2454" t="str">
        <f>_xlfn.XLOOKUP(tbl_GL[[#This Row],[Account_key]],tbl_COA[Account_key],tbl_COA[Class],"Not Found")</f>
        <v>Assets</v>
      </c>
      <c r="H2454" t="str">
        <f>_xlfn.XLOOKUP(tbl_GL[[#This Row],[Account_key]],tbl_COA[Account_key],tbl_COA[SubClass],"Not Found")</f>
        <v>Assets</v>
      </c>
      <c r="I2454" t="str">
        <f>_xlfn.XLOOKUP(tbl_GL[[#This Row],[Account_key]],tbl_COA[Account_key],tbl_COA[SubClass2],"Not Found")</f>
        <v>Current Assets</v>
      </c>
      <c r="J2454" t="str">
        <f>_xlfn.XLOOKUP(tbl_GL[[#This Row],[Account_key]],tbl_COA[Account_key],tbl_COA[SubAccount],,0)</f>
        <v>Inventory</v>
      </c>
      <c r="K2454">
        <f>YEAR(tbl_GL[[#This Row],[Date]])</f>
        <v>2019</v>
      </c>
    </row>
    <row r="2455" spans="1:11" x14ac:dyDescent="0.35">
      <c r="A2455">
        <v>1241.0999999999999</v>
      </c>
      <c r="B2455" s="24">
        <v>43792</v>
      </c>
      <c r="C2455">
        <v>1</v>
      </c>
      <c r="D2455">
        <v>310</v>
      </c>
      <c r="E2455" t="s">
        <v>97</v>
      </c>
      <c r="F2455" s="15">
        <v>-5156</v>
      </c>
      <c r="G2455" t="str">
        <f>_xlfn.XLOOKUP(tbl_GL[[#This Row],[Account_key]],tbl_COA[Account_key],tbl_COA[Class],"Not Found")</f>
        <v>Operating account</v>
      </c>
      <c r="H2455" t="str">
        <f>_xlfn.XLOOKUP(tbl_GL[[#This Row],[Account_key]],tbl_COA[Account_key],tbl_COA[SubClass],"Not Found")</f>
        <v>Operating Expenses</v>
      </c>
      <c r="I2455" t="str">
        <f>_xlfn.XLOOKUP(tbl_GL[[#This Row],[Account_key]],tbl_COA[Account_key],tbl_COA[SubClass2],"Not Found")</f>
        <v>Administration</v>
      </c>
      <c r="J2455" t="str">
        <f>_xlfn.XLOOKUP(tbl_GL[[#This Row],[Account_key]],tbl_COA[Account_key],tbl_COA[SubAccount],,0)</f>
        <v>Office Supplies</v>
      </c>
      <c r="K2455">
        <f>YEAR(tbl_GL[[#This Row],[Date]])</f>
        <v>2019</v>
      </c>
    </row>
    <row r="2456" spans="1:11" x14ac:dyDescent="0.35">
      <c r="A2456">
        <v>1241.2</v>
      </c>
      <c r="B2456" s="24">
        <v>43792</v>
      </c>
      <c r="C2456">
        <v>1</v>
      </c>
      <c r="D2456">
        <v>120</v>
      </c>
      <c r="E2456" t="s">
        <v>97</v>
      </c>
      <c r="F2456" s="15">
        <v>5156</v>
      </c>
      <c r="G2456" t="str">
        <f>_xlfn.XLOOKUP(tbl_GL[[#This Row],[Account_key]],tbl_COA[Account_key],tbl_COA[Class],"Not Found")</f>
        <v>Liabilities and Owners Equity</v>
      </c>
      <c r="H2456" t="str">
        <f>_xlfn.XLOOKUP(tbl_GL[[#This Row],[Account_key]],tbl_COA[Account_key],tbl_COA[SubClass],"Not Found")</f>
        <v>Liabilities</v>
      </c>
      <c r="I2456" t="str">
        <f>_xlfn.XLOOKUP(tbl_GL[[#This Row],[Account_key]],tbl_COA[Account_key],tbl_COA[SubClass2],"Not Found")</f>
        <v>Current Liabilities</v>
      </c>
      <c r="J2456" t="str">
        <f>_xlfn.XLOOKUP(tbl_GL[[#This Row],[Account_key]],tbl_COA[Account_key],tbl_COA[SubAccount],,0)</f>
        <v>Accrued Expenses</v>
      </c>
      <c r="K2456">
        <f>YEAR(tbl_GL[[#This Row],[Date]])</f>
        <v>2019</v>
      </c>
    </row>
    <row r="2457" spans="1:11" x14ac:dyDescent="0.35">
      <c r="A2457">
        <v>1242.0999999999999</v>
      </c>
      <c r="B2457" s="24">
        <v>43792</v>
      </c>
      <c r="C2457">
        <v>1</v>
      </c>
      <c r="D2457">
        <v>210</v>
      </c>
      <c r="E2457" t="s">
        <v>7</v>
      </c>
      <c r="F2457" s="15">
        <v>8718</v>
      </c>
      <c r="G2457" t="str">
        <f>_xlfn.XLOOKUP(tbl_GL[[#This Row],[Account_key]],tbl_COA[Account_key],tbl_COA[Class],"Not Found")</f>
        <v>Trading account</v>
      </c>
      <c r="H2457" t="str">
        <f>_xlfn.XLOOKUP(tbl_GL[[#This Row],[Account_key]],tbl_COA[Account_key],tbl_COA[SubClass],"Not Found")</f>
        <v>Sales</v>
      </c>
      <c r="I2457" t="str">
        <f>_xlfn.XLOOKUP(tbl_GL[[#This Row],[Account_key]],tbl_COA[Account_key],tbl_COA[SubClass2],"Not Found")</f>
        <v>Sales</v>
      </c>
      <c r="J2457" t="str">
        <f>_xlfn.XLOOKUP(tbl_GL[[#This Row],[Account_key]],tbl_COA[Account_key],tbl_COA[SubAccount],,0)</f>
        <v>Sales</v>
      </c>
      <c r="K2457">
        <f>YEAR(tbl_GL[[#This Row],[Date]])</f>
        <v>2019</v>
      </c>
    </row>
    <row r="2458" spans="1:11" x14ac:dyDescent="0.35">
      <c r="A2458">
        <v>1242.2</v>
      </c>
      <c r="B2458" s="24">
        <v>43792</v>
      </c>
      <c r="C2458">
        <v>1</v>
      </c>
      <c r="D2458">
        <v>10</v>
      </c>
      <c r="E2458" t="s">
        <v>7</v>
      </c>
      <c r="F2458" s="15">
        <v>8718</v>
      </c>
      <c r="G2458" t="str">
        <f>_xlfn.XLOOKUP(tbl_GL[[#This Row],[Account_key]],tbl_COA[Account_key],tbl_COA[Class],"Not Found")</f>
        <v>Assets</v>
      </c>
      <c r="H2458" t="str">
        <f>_xlfn.XLOOKUP(tbl_GL[[#This Row],[Account_key]],tbl_COA[Account_key],tbl_COA[SubClass],"Not Found")</f>
        <v>Assets</v>
      </c>
      <c r="I2458" t="str">
        <f>_xlfn.XLOOKUP(tbl_GL[[#This Row],[Account_key]],tbl_COA[Account_key],tbl_COA[SubClass2],"Not Found")</f>
        <v>Current Assets</v>
      </c>
      <c r="J2458" t="str">
        <f>_xlfn.XLOOKUP(tbl_GL[[#This Row],[Account_key]],tbl_COA[Account_key],tbl_COA[SubAccount],,0)</f>
        <v>Cash at Bank</v>
      </c>
      <c r="K2458">
        <f>YEAR(tbl_GL[[#This Row],[Date]])</f>
        <v>2019</v>
      </c>
    </row>
    <row r="2459" spans="1:11" x14ac:dyDescent="0.35">
      <c r="A2459">
        <v>1243.0999999999999</v>
      </c>
      <c r="B2459" s="24">
        <v>43792</v>
      </c>
      <c r="C2459">
        <v>1</v>
      </c>
      <c r="D2459">
        <v>230</v>
      </c>
      <c r="E2459" t="s">
        <v>4</v>
      </c>
      <c r="F2459" s="14">
        <v>-10142</v>
      </c>
      <c r="G2459" t="str">
        <f>_xlfn.XLOOKUP(tbl_GL[[#This Row],[Account_key]],tbl_COA[Account_key],tbl_COA[Class],"Not Found")</f>
        <v>Trading account</v>
      </c>
      <c r="H2459" t="str">
        <f>_xlfn.XLOOKUP(tbl_GL[[#This Row],[Account_key]],tbl_COA[Account_key],tbl_COA[SubClass],"Not Found")</f>
        <v>Cost of Sales</v>
      </c>
      <c r="I2459" t="str">
        <f>_xlfn.XLOOKUP(tbl_GL[[#This Row],[Account_key]],tbl_COA[Account_key],tbl_COA[SubClass2],"Not Found")</f>
        <v>Cost of Sales</v>
      </c>
      <c r="J2459" t="str">
        <f>_xlfn.XLOOKUP(tbl_GL[[#This Row],[Account_key]],tbl_COA[Account_key],tbl_COA[SubAccount],,0)</f>
        <v>Cost of Sales</v>
      </c>
      <c r="K2459">
        <f>YEAR(tbl_GL[[#This Row],[Date]])</f>
        <v>2019</v>
      </c>
    </row>
    <row r="2460" spans="1:11" x14ac:dyDescent="0.35">
      <c r="A2460">
        <v>1243.2</v>
      </c>
      <c r="B2460" s="24">
        <v>43792</v>
      </c>
      <c r="C2460">
        <v>1</v>
      </c>
      <c r="D2460">
        <v>60</v>
      </c>
      <c r="E2460" t="s">
        <v>4</v>
      </c>
      <c r="F2460" s="15">
        <v>-10142</v>
      </c>
      <c r="G2460" t="str">
        <f>_xlfn.XLOOKUP(tbl_GL[[#This Row],[Account_key]],tbl_COA[Account_key],tbl_COA[Class],"Not Found")</f>
        <v>Assets</v>
      </c>
      <c r="H2460" t="str">
        <f>_xlfn.XLOOKUP(tbl_GL[[#This Row],[Account_key]],tbl_COA[Account_key],tbl_COA[SubClass],"Not Found")</f>
        <v>Assets</v>
      </c>
      <c r="I2460" t="str">
        <f>_xlfn.XLOOKUP(tbl_GL[[#This Row],[Account_key]],tbl_COA[Account_key],tbl_COA[SubClass2],"Not Found")</f>
        <v>Current Assets</v>
      </c>
      <c r="J2460" t="str">
        <f>_xlfn.XLOOKUP(tbl_GL[[#This Row],[Account_key]],tbl_COA[Account_key],tbl_COA[SubAccount],,0)</f>
        <v>Inventory</v>
      </c>
      <c r="K2460">
        <f>YEAR(tbl_GL[[#This Row],[Date]])</f>
        <v>2019</v>
      </c>
    </row>
    <row r="2461" spans="1:11" x14ac:dyDescent="0.35">
      <c r="A2461">
        <v>1244.0999999999999</v>
      </c>
      <c r="B2461" s="24">
        <v>43792</v>
      </c>
      <c r="C2461">
        <v>1</v>
      </c>
      <c r="D2461">
        <v>210</v>
      </c>
      <c r="E2461" t="s">
        <v>8</v>
      </c>
      <c r="F2461" s="15">
        <v>37075</v>
      </c>
      <c r="G2461" t="str">
        <f>_xlfn.XLOOKUP(tbl_GL[[#This Row],[Account_key]],tbl_COA[Account_key],tbl_COA[Class],"Not Found")</f>
        <v>Trading account</v>
      </c>
      <c r="H2461" t="str">
        <f>_xlfn.XLOOKUP(tbl_GL[[#This Row],[Account_key]],tbl_COA[Account_key],tbl_COA[SubClass],"Not Found")</f>
        <v>Sales</v>
      </c>
      <c r="I2461" t="str">
        <f>_xlfn.XLOOKUP(tbl_GL[[#This Row],[Account_key]],tbl_COA[Account_key],tbl_COA[SubClass2],"Not Found")</f>
        <v>Sales</v>
      </c>
      <c r="J2461" t="str">
        <f>_xlfn.XLOOKUP(tbl_GL[[#This Row],[Account_key]],tbl_COA[Account_key],tbl_COA[SubAccount],,0)</f>
        <v>Sales</v>
      </c>
      <c r="K2461">
        <f>YEAR(tbl_GL[[#This Row],[Date]])</f>
        <v>2019</v>
      </c>
    </row>
    <row r="2462" spans="1:11" x14ac:dyDescent="0.35">
      <c r="A2462">
        <v>1244.2</v>
      </c>
      <c r="B2462" s="24">
        <v>43792</v>
      </c>
      <c r="C2462">
        <v>1</v>
      </c>
      <c r="D2462">
        <v>30</v>
      </c>
      <c r="E2462" t="s">
        <v>8</v>
      </c>
      <c r="F2462" s="15">
        <v>37075</v>
      </c>
      <c r="G2462" t="str">
        <f>_xlfn.XLOOKUP(tbl_GL[[#This Row],[Account_key]],tbl_COA[Account_key],tbl_COA[Class],"Not Found")</f>
        <v>Assets</v>
      </c>
      <c r="H2462" t="str">
        <f>_xlfn.XLOOKUP(tbl_GL[[#This Row],[Account_key]],tbl_COA[Account_key],tbl_COA[SubClass],"Not Found")</f>
        <v>Assets</v>
      </c>
      <c r="I2462" t="str">
        <f>_xlfn.XLOOKUP(tbl_GL[[#This Row],[Account_key]],tbl_COA[Account_key],tbl_COA[SubClass2],"Not Found")</f>
        <v>Current Assets</v>
      </c>
      <c r="J2462" t="str">
        <f>_xlfn.XLOOKUP(tbl_GL[[#This Row],[Account_key]],tbl_COA[Account_key],tbl_COA[SubAccount],,0)</f>
        <v>Trade Receivables</v>
      </c>
      <c r="K2462">
        <f>YEAR(tbl_GL[[#This Row],[Date]])</f>
        <v>2019</v>
      </c>
    </row>
    <row r="2463" spans="1:11" x14ac:dyDescent="0.35">
      <c r="A2463">
        <v>1245.0999999999999</v>
      </c>
      <c r="B2463" s="24">
        <v>43793</v>
      </c>
      <c r="C2463">
        <v>1</v>
      </c>
      <c r="D2463">
        <v>10</v>
      </c>
      <c r="E2463" t="s">
        <v>98</v>
      </c>
      <c r="F2463" s="15">
        <v>-5388</v>
      </c>
      <c r="G2463" t="str">
        <f>_xlfn.XLOOKUP(tbl_GL[[#This Row],[Account_key]],tbl_COA[Account_key],tbl_COA[Class],"Not Found")</f>
        <v>Assets</v>
      </c>
      <c r="H2463" t="str">
        <f>_xlfn.XLOOKUP(tbl_GL[[#This Row],[Account_key]],tbl_COA[Account_key],tbl_COA[SubClass],"Not Found")</f>
        <v>Assets</v>
      </c>
      <c r="I2463" t="str">
        <f>_xlfn.XLOOKUP(tbl_GL[[#This Row],[Account_key]],tbl_COA[Account_key],tbl_COA[SubClass2],"Not Found")</f>
        <v>Current Assets</v>
      </c>
      <c r="J2463" t="str">
        <f>_xlfn.XLOOKUP(tbl_GL[[#This Row],[Account_key]],tbl_COA[Account_key],tbl_COA[SubAccount],,0)</f>
        <v>Cash at Bank</v>
      </c>
      <c r="K2463">
        <f>YEAR(tbl_GL[[#This Row],[Date]])</f>
        <v>2019</v>
      </c>
    </row>
    <row r="2464" spans="1:11" x14ac:dyDescent="0.35">
      <c r="A2464">
        <v>1245.2</v>
      </c>
      <c r="B2464" s="24">
        <v>43793</v>
      </c>
      <c r="C2464">
        <v>1</v>
      </c>
      <c r="D2464">
        <v>120</v>
      </c>
      <c r="E2464" t="s">
        <v>98</v>
      </c>
      <c r="F2464" s="15">
        <v>-5388</v>
      </c>
      <c r="G2464" t="str">
        <f>_xlfn.XLOOKUP(tbl_GL[[#This Row],[Account_key]],tbl_COA[Account_key],tbl_COA[Class],"Not Found")</f>
        <v>Liabilities and Owners Equity</v>
      </c>
      <c r="H2464" t="str">
        <f>_xlfn.XLOOKUP(tbl_GL[[#This Row],[Account_key]],tbl_COA[Account_key],tbl_COA[SubClass],"Not Found")</f>
        <v>Liabilities</v>
      </c>
      <c r="I2464" t="str">
        <f>_xlfn.XLOOKUP(tbl_GL[[#This Row],[Account_key]],tbl_COA[Account_key],tbl_COA[SubClass2],"Not Found")</f>
        <v>Current Liabilities</v>
      </c>
      <c r="J2464" t="str">
        <f>_xlfn.XLOOKUP(tbl_GL[[#This Row],[Account_key]],tbl_COA[Account_key],tbl_COA[SubAccount],,0)</f>
        <v>Accrued Expenses</v>
      </c>
      <c r="K2464">
        <f>YEAR(tbl_GL[[#This Row],[Date]])</f>
        <v>2019</v>
      </c>
    </row>
    <row r="2465" spans="1:11" x14ac:dyDescent="0.35">
      <c r="A2465">
        <v>1246.0999999999999</v>
      </c>
      <c r="B2465" s="24">
        <v>43794</v>
      </c>
      <c r="C2465">
        <v>1</v>
      </c>
      <c r="D2465">
        <v>10</v>
      </c>
      <c r="E2465" t="s">
        <v>98</v>
      </c>
      <c r="F2465" s="14">
        <v>-3617</v>
      </c>
      <c r="G2465" t="str">
        <f>_xlfn.XLOOKUP(tbl_GL[[#This Row],[Account_key]],tbl_COA[Account_key],tbl_COA[Class],"Not Found")</f>
        <v>Assets</v>
      </c>
      <c r="H2465" t="str">
        <f>_xlfn.XLOOKUP(tbl_GL[[#This Row],[Account_key]],tbl_COA[Account_key],tbl_COA[SubClass],"Not Found")</f>
        <v>Assets</v>
      </c>
      <c r="I2465" t="str">
        <f>_xlfn.XLOOKUP(tbl_GL[[#This Row],[Account_key]],tbl_COA[Account_key],tbl_COA[SubClass2],"Not Found")</f>
        <v>Current Assets</v>
      </c>
      <c r="J2465" t="str">
        <f>_xlfn.XLOOKUP(tbl_GL[[#This Row],[Account_key]],tbl_COA[Account_key],tbl_COA[SubAccount],,0)</f>
        <v>Cash at Bank</v>
      </c>
      <c r="K2465">
        <f>YEAR(tbl_GL[[#This Row],[Date]])</f>
        <v>2019</v>
      </c>
    </row>
    <row r="2466" spans="1:11" x14ac:dyDescent="0.35">
      <c r="A2466">
        <v>1246.2</v>
      </c>
      <c r="B2466" s="24">
        <v>43794</v>
      </c>
      <c r="C2466">
        <v>1</v>
      </c>
      <c r="D2466">
        <v>120</v>
      </c>
      <c r="E2466" t="s">
        <v>98</v>
      </c>
      <c r="F2466" s="14">
        <v>-3617</v>
      </c>
      <c r="G2466" t="str">
        <f>_xlfn.XLOOKUP(tbl_GL[[#This Row],[Account_key]],tbl_COA[Account_key],tbl_COA[Class],"Not Found")</f>
        <v>Liabilities and Owners Equity</v>
      </c>
      <c r="H2466" t="str">
        <f>_xlfn.XLOOKUP(tbl_GL[[#This Row],[Account_key]],tbl_COA[Account_key],tbl_COA[SubClass],"Not Found")</f>
        <v>Liabilities</v>
      </c>
      <c r="I2466" t="str">
        <f>_xlfn.XLOOKUP(tbl_GL[[#This Row],[Account_key]],tbl_COA[Account_key],tbl_COA[SubClass2],"Not Found")</f>
        <v>Current Liabilities</v>
      </c>
      <c r="J2466" t="str">
        <f>_xlfn.XLOOKUP(tbl_GL[[#This Row],[Account_key]],tbl_COA[Account_key],tbl_COA[SubAccount],,0)</f>
        <v>Accrued Expenses</v>
      </c>
      <c r="K2466">
        <f>YEAR(tbl_GL[[#This Row],[Date]])</f>
        <v>2019</v>
      </c>
    </row>
    <row r="2467" spans="1:11" x14ac:dyDescent="0.35">
      <c r="A2467">
        <v>1247.0999999999999</v>
      </c>
      <c r="B2467" s="24">
        <v>43794</v>
      </c>
      <c r="C2467">
        <v>1</v>
      </c>
      <c r="D2467">
        <v>10</v>
      </c>
      <c r="E2467" t="s">
        <v>98</v>
      </c>
      <c r="F2467" s="14">
        <v>-4041</v>
      </c>
      <c r="G2467" t="str">
        <f>_xlfn.XLOOKUP(tbl_GL[[#This Row],[Account_key]],tbl_COA[Account_key],tbl_COA[Class],"Not Found")</f>
        <v>Assets</v>
      </c>
      <c r="H2467" t="str">
        <f>_xlfn.XLOOKUP(tbl_GL[[#This Row],[Account_key]],tbl_COA[Account_key],tbl_COA[SubClass],"Not Found")</f>
        <v>Assets</v>
      </c>
      <c r="I2467" t="str">
        <f>_xlfn.XLOOKUP(tbl_GL[[#This Row],[Account_key]],tbl_COA[Account_key],tbl_COA[SubClass2],"Not Found")</f>
        <v>Current Assets</v>
      </c>
      <c r="J2467" t="str">
        <f>_xlfn.XLOOKUP(tbl_GL[[#This Row],[Account_key]],tbl_COA[Account_key],tbl_COA[SubAccount],,0)</f>
        <v>Cash at Bank</v>
      </c>
      <c r="K2467">
        <f>YEAR(tbl_GL[[#This Row],[Date]])</f>
        <v>2019</v>
      </c>
    </row>
    <row r="2468" spans="1:11" x14ac:dyDescent="0.35">
      <c r="A2468">
        <v>1247.2</v>
      </c>
      <c r="B2468" s="24">
        <v>43794</v>
      </c>
      <c r="C2468">
        <v>1</v>
      </c>
      <c r="D2468">
        <v>120</v>
      </c>
      <c r="E2468" t="s">
        <v>98</v>
      </c>
      <c r="F2468" s="14">
        <v>-4041</v>
      </c>
      <c r="G2468" t="str">
        <f>_xlfn.XLOOKUP(tbl_GL[[#This Row],[Account_key]],tbl_COA[Account_key],tbl_COA[Class],"Not Found")</f>
        <v>Liabilities and Owners Equity</v>
      </c>
      <c r="H2468" t="str">
        <f>_xlfn.XLOOKUP(tbl_GL[[#This Row],[Account_key]],tbl_COA[Account_key],tbl_COA[SubClass],"Not Found")</f>
        <v>Liabilities</v>
      </c>
      <c r="I2468" t="str">
        <f>_xlfn.XLOOKUP(tbl_GL[[#This Row],[Account_key]],tbl_COA[Account_key],tbl_COA[SubClass2],"Not Found")</f>
        <v>Current Liabilities</v>
      </c>
      <c r="J2468" t="str">
        <f>_xlfn.XLOOKUP(tbl_GL[[#This Row],[Account_key]],tbl_COA[Account_key],tbl_COA[SubAccount],,0)</f>
        <v>Accrued Expenses</v>
      </c>
      <c r="K2468">
        <f>YEAR(tbl_GL[[#This Row],[Date]])</f>
        <v>2019</v>
      </c>
    </row>
    <row r="2469" spans="1:11" x14ac:dyDescent="0.35">
      <c r="A2469">
        <v>1248.0999999999999</v>
      </c>
      <c r="B2469" s="24">
        <v>43797</v>
      </c>
      <c r="C2469">
        <v>1</v>
      </c>
      <c r="D2469">
        <v>330</v>
      </c>
      <c r="E2469" t="s">
        <v>97</v>
      </c>
      <c r="F2469" s="14">
        <v>-4589</v>
      </c>
      <c r="G2469" t="str">
        <f>_xlfn.XLOOKUP(tbl_GL[[#This Row],[Account_key]],tbl_COA[Account_key],tbl_COA[Class],"Not Found")</f>
        <v>Operating account</v>
      </c>
      <c r="H2469" t="str">
        <f>_xlfn.XLOOKUP(tbl_GL[[#This Row],[Account_key]],tbl_COA[Account_key],tbl_COA[SubClass],"Not Found")</f>
        <v>Operating Expenses</v>
      </c>
      <c r="I2469" t="str">
        <f>_xlfn.XLOOKUP(tbl_GL[[#This Row],[Account_key]],tbl_COA[Account_key],tbl_COA[SubClass2],"Not Found")</f>
        <v>Administration</v>
      </c>
      <c r="J2469" t="str">
        <f>_xlfn.XLOOKUP(tbl_GL[[#This Row],[Account_key]],tbl_COA[Account_key],tbl_COA[SubAccount],,0)</f>
        <v>Telephone</v>
      </c>
      <c r="K2469">
        <f>YEAR(tbl_GL[[#This Row],[Date]])</f>
        <v>2019</v>
      </c>
    </row>
    <row r="2470" spans="1:11" x14ac:dyDescent="0.35">
      <c r="A2470">
        <v>1248.2</v>
      </c>
      <c r="B2470" s="24">
        <v>43797</v>
      </c>
      <c r="C2470">
        <v>1</v>
      </c>
      <c r="D2470">
        <v>120</v>
      </c>
      <c r="E2470" t="s">
        <v>97</v>
      </c>
      <c r="F2470" s="14">
        <v>4589</v>
      </c>
      <c r="G2470" t="str">
        <f>_xlfn.XLOOKUP(tbl_GL[[#This Row],[Account_key]],tbl_COA[Account_key],tbl_COA[Class],"Not Found")</f>
        <v>Liabilities and Owners Equity</v>
      </c>
      <c r="H2470" t="str">
        <f>_xlfn.XLOOKUP(tbl_GL[[#This Row],[Account_key]],tbl_COA[Account_key],tbl_COA[SubClass],"Not Found")</f>
        <v>Liabilities</v>
      </c>
      <c r="I2470" t="str">
        <f>_xlfn.XLOOKUP(tbl_GL[[#This Row],[Account_key]],tbl_COA[Account_key],tbl_COA[SubClass2],"Not Found")</f>
        <v>Current Liabilities</v>
      </c>
      <c r="J2470" t="str">
        <f>_xlfn.XLOOKUP(tbl_GL[[#This Row],[Account_key]],tbl_COA[Account_key],tbl_COA[SubAccount],,0)</f>
        <v>Accrued Expenses</v>
      </c>
      <c r="K2470">
        <f>YEAR(tbl_GL[[#This Row],[Date]])</f>
        <v>2019</v>
      </c>
    </row>
    <row r="2471" spans="1:11" x14ac:dyDescent="0.35">
      <c r="A2471">
        <v>1249.0999999999999</v>
      </c>
      <c r="B2471" s="24">
        <v>43799</v>
      </c>
      <c r="C2471">
        <v>1</v>
      </c>
      <c r="D2471">
        <v>10</v>
      </c>
      <c r="E2471" t="s">
        <v>110</v>
      </c>
      <c r="F2471" s="14">
        <v>158</v>
      </c>
      <c r="G2471" t="str">
        <f>_xlfn.XLOOKUP(tbl_GL[[#This Row],[Account_key]],tbl_COA[Account_key],tbl_COA[Class],"Not Found")</f>
        <v>Assets</v>
      </c>
      <c r="H2471" t="str">
        <f>_xlfn.XLOOKUP(tbl_GL[[#This Row],[Account_key]],tbl_COA[Account_key],tbl_COA[SubClass],"Not Found")</f>
        <v>Assets</v>
      </c>
      <c r="I2471" t="str">
        <f>_xlfn.XLOOKUP(tbl_GL[[#This Row],[Account_key]],tbl_COA[Account_key],tbl_COA[SubClass2],"Not Found")</f>
        <v>Current Assets</v>
      </c>
      <c r="J2471" t="str">
        <f>_xlfn.XLOOKUP(tbl_GL[[#This Row],[Account_key]],tbl_COA[Account_key],tbl_COA[SubAccount],,0)</f>
        <v>Cash at Bank</v>
      </c>
      <c r="K2471">
        <f>YEAR(tbl_GL[[#This Row],[Date]])</f>
        <v>2019</v>
      </c>
    </row>
    <row r="2472" spans="1:11" x14ac:dyDescent="0.35">
      <c r="A2472">
        <v>1249.2</v>
      </c>
      <c r="B2472" s="24">
        <v>43799</v>
      </c>
      <c r="C2472">
        <v>1</v>
      </c>
      <c r="D2472">
        <v>430</v>
      </c>
      <c r="E2472" t="s">
        <v>110</v>
      </c>
      <c r="F2472" s="14">
        <v>158</v>
      </c>
      <c r="G2472" t="str">
        <f>_xlfn.XLOOKUP(tbl_GL[[#This Row],[Account_key]],tbl_COA[Account_key],tbl_COA[Class],"Not Found")</f>
        <v>Non-operating</v>
      </c>
      <c r="H2472" t="str">
        <f>_xlfn.XLOOKUP(tbl_GL[[#This Row],[Account_key]],tbl_COA[Account_key],tbl_COA[SubClass],"Not Found")</f>
        <v>Exchange Loss/Gain</v>
      </c>
      <c r="I2472" t="str">
        <f>_xlfn.XLOOKUP(tbl_GL[[#This Row],[Account_key]],tbl_COA[Account_key],tbl_COA[SubClass2],"Not Found")</f>
        <v>Exchange Loss/Gain</v>
      </c>
      <c r="J2472" t="str">
        <f>_xlfn.XLOOKUP(tbl_GL[[#This Row],[Account_key]],tbl_COA[Account_key],tbl_COA[SubAccount],,0)</f>
        <v>Exchange Loss/Gain</v>
      </c>
      <c r="K2472">
        <f>YEAR(tbl_GL[[#This Row],[Date]])</f>
        <v>2019</v>
      </c>
    </row>
    <row r="2473" spans="1:11" x14ac:dyDescent="0.35">
      <c r="A2473">
        <v>1250.0999999999999</v>
      </c>
      <c r="B2473" s="24">
        <v>43799</v>
      </c>
      <c r="C2473">
        <v>1</v>
      </c>
      <c r="D2473">
        <v>10</v>
      </c>
      <c r="E2473" t="s">
        <v>113</v>
      </c>
      <c r="F2473" s="14">
        <v>421</v>
      </c>
      <c r="G2473" t="str">
        <f>_xlfn.XLOOKUP(tbl_GL[[#This Row],[Account_key]],tbl_COA[Account_key],tbl_COA[Class],"Not Found")</f>
        <v>Assets</v>
      </c>
      <c r="H2473" t="str">
        <f>_xlfn.XLOOKUP(tbl_GL[[#This Row],[Account_key]],tbl_COA[Account_key],tbl_COA[SubClass],"Not Found")</f>
        <v>Assets</v>
      </c>
      <c r="I2473" t="str">
        <f>_xlfn.XLOOKUP(tbl_GL[[#This Row],[Account_key]],tbl_COA[Account_key],tbl_COA[SubClass2],"Not Found")</f>
        <v>Current Assets</v>
      </c>
      <c r="J2473" t="str">
        <f>_xlfn.XLOOKUP(tbl_GL[[#This Row],[Account_key]],tbl_COA[Account_key],tbl_COA[SubAccount],,0)</f>
        <v>Cash at Bank</v>
      </c>
      <c r="K2473">
        <f>YEAR(tbl_GL[[#This Row],[Date]])</f>
        <v>2019</v>
      </c>
    </row>
    <row r="2474" spans="1:11" x14ac:dyDescent="0.35">
      <c r="A2474">
        <v>1250.2</v>
      </c>
      <c r="B2474" s="24">
        <v>43799</v>
      </c>
      <c r="C2474">
        <v>1</v>
      </c>
      <c r="D2474">
        <v>410</v>
      </c>
      <c r="E2474" t="s">
        <v>113</v>
      </c>
      <c r="F2474" s="19">
        <v>421</v>
      </c>
      <c r="G2474" t="str">
        <f>_xlfn.XLOOKUP(tbl_GL[[#This Row],[Account_key]],tbl_COA[Account_key],tbl_COA[Class],"Not Found")</f>
        <v>Non-operating</v>
      </c>
      <c r="H2474" t="str">
        <f>_xlfn.XLOOKUP(tbl_GL[[#This Row],[Account_key]],tbl_COA[Account_key],tbl_COA[SubClass],"Not Found")</f>
        <v>Interest Income</v>
      </c>
      <c r="I2474" t="str">
        <f>_xlfn.XLOOKUP(tbl_GL[[#This Row],[Account_key]],tbl_COA[Account_key],tbl_COA[SubClass2],"Not Found")</f>
        <v>Interest Income</v>
      </c>
      <c r="J2474" t="str">
        <f>_xlfn.XLOOKUP(tbl_GL[[#This Row],[Account_key]],tbl_COA[Account_key],tbl_COA[SubAccount],,0)</f>
        <v>Interest Income</v>
      </c>
      <c r="K2474">
        <f>YEAR(tbl_GL[[#This Row],[Date]])</f>
        <v>2019</v>
      </c>
    </row>
    <row r="2475" spans="1:11" x14ac:dyDescent="0.35">
      <c r="A2475">
        <v>1251.0999999999999</v>
      </c>
      <c r="B2475" s="24">
        <v>43799</v>
      </c>
      <c r="C2475">
        <v>1</v>
      </c>
      <c r="D2475">
        <v>400</v>
      </c>
      <c r="E2475" t="s">
        <v>104</v>
      </c>
      <c r="F2475" s="19">
        <v>-500</v>
      </c>
      <c r="G2475" t="str">
        <f>_xlfn.XLOOKUP(tbl_GL[[#This Row],[Account_key]],tbl_COA[Account_key],tbl_COA[Class],"Not Found")</f>
        <v>Operating account</v>
      </c>
      <c r="H2475" t="str">
        <f>_xlfn.XLOOKUP(tbl_GL[[#This Row],[Account_key]],tbl_COA[Account_key],tbl_COA[SubClass],"Not Found")</f>
        <v>Depreciation &amp; Amortization</v>
      </c>
      <c r="I2475" t="str">
        <f>_xlfn.XLOOKUP(tbl_GL[[#This Row],[Account_key]],tbl_COA[Account_key],tbl_COA[SubClass2],"Not Found")</f>
        <v>Amortization</v>
      </c>
      <c r="J2475" t="str">
        <f>_xlfn.XLOOKUP(tbl_GL[[#This Row],[Account_key]],tbl_COA[Account_key],tbl_COA[SubAccount],,0)</f>
        <v>Amortization of Intangible Assets</v>
      </c>
      <c r="K2475">
        <f>YEAR(tbl_GL[[#This Row],[Date]])</f>
        <v>2019</v>
      </c>
    </row>
    <row r="2476" spans="1:11" x14ac:dyDescent="0.35">
      <c r="A2476">
        <v>1251.2</v>
      </c>
      <c r="B2476" s="24">
        <v>43799</v>
      </c>
      <c r="C2476">
        <v>1</v>
      </c>
      <c r="D2476">
        <v>100</v>
      </c>
      <c r="E2476" t="s">
        <v>104</v>
      </c>
      <c r="F2476" s="19">
        <v>-500</v>
      </c>
      <c r="G2476" t="str">
        <f>_xlfn.XLOOKUP(tbl_GL[[#This Row],[Account_key]],tbl_COA[Account_key],tbl_COA[Class],"Not Found")</f>
        <v>Assets</v>
      </c>
      <c r="H2476" t="str">
        <f>_xlfn.XLOOKUP(tbl_GL[[#This Row],[Account_key]],tbl_COA[Account_key],tbl_COA[SubClass],"Not Found")</f>
        <v>Assets</v>
      </c>
      <c r="I2476" t="str">
        <f>_xlfn.XLOOKUP(tbl_GL[[#This Row],[Account_key]],tbl_COA[Account_key],tbl_COA[SubClass2],"Not Found")</f>
        <v>Non-Current Assets</v>
      </c>
      <c r="J2476" t="str">
        <f>_xlfn.XLOOKUP(tbl_GL[[#This Row],[Account_key]],tbl_COA[Account_key],tbl_COA[SubAccount],,0)</f>
        <v>Patents and trademarks</v>
      </c>
      <c r="K2476">
        <f>YEAR(tbl_GL[[#This Row],[Date]])</f>
        <v>2019</v>
      </c>
    </row>
    <row r="2477" spans="1:11" x14ac:dyDescent="0.35">
      <c r="A2477">
        <v>1252.0999999999999</v>
      </c>
      <c r="B2477" s="24">
        <v>43799</v>
      </c>
      <c r="C2477">
        <v>1</v>
      </c>
      <c r="D2477">
        <v>440</v>
      </c>
      <c r="E2477" t="s">
        <v>112</v>
      </c>
      <c r="F2477" s="19">
        <v>-600</v>
      </c>
      <c r="G2477" t="str">
        <f>_xlfn.XLOOKUP(tbl_GL[[#This Row],[Account_key]],tbl_COA[Account_key],tbl_COA[Class],"Not Found")</f>
        <v>Interest &amp; Tax</v>
      </c>
      <c r="H2477" t="str">
        <f>_xlfn.XLOOKUP(tbl_GL[[#This Row],[Account_key]],tbl_COA[Account_key],tbl_COA[SubClass],"Not Found")</f>
        <v>Interest Expense</v>
      </c>
      <c r="I2477" t="str">
        <f>_xlfn.XLOOKUP(tbl_GL[[#This Row],[Account_key]],tbl_COA[Account_key],tbl_COA[SubClass2],"Not Found")</f>
        <v>Interest Expense</v>
      </c>
      <c r="J2477" t="str">
        <f>_xlfn.XLOOKUP(tbl_GL[[#This Row],[Account_key]],tbl_COA[Account_key],tbl_COA[SubAccount],,0)</f>
        <v>Interest Expense</v>
      </c>
      <c r="K2477">
        <f>YEAR(tbl_GL[[#This Row],[Date]])</f>
        <v>2019</v>
      </c>
    </row>
    <row r="2478" spans="1:11" x14ac:dyDescent="0.35">
      <c r="A2478">
        <v>1252.2</v>
      </c>
      <c r="B2478" s="24">
        <v>43799</v>
      </c>
      <c r="C2478">
        <v>1</v>
      </c>
      <c r="D2478">
        <v>121</v>
      </c>
      <c r="E2478" t="s">
        <v>112</v>
      </c>
      <c r="F2478" s="19">
        <v>600</v>
      </c>
      <c r="G2478" t="str">
        <f>_xlfn.XLOOKUP(tbl_GL[[#This Row],[Account_key]],tbl_COA[Account_key],tbl_COA[Class],"Not Found")</f>
        <v>Liabilities and Owners Equity</v>
      </c>
      <c r="H2478" t="str">
        <f>_xlfn.XLOOKUP(tbl_GL[[#This Row],[Account_key]],tbl_COA[Account_key],tbl_COA[SubClass],"Not Found")</f>
        <v>Liabilities</v>
      </c>
      <c r="I2478" t="str">
        <f>_xlfn.XLOOKUP(tbl_GL[[#This Row],[Account_key]],tbl_COA[Account_key],tbl_COA[SubClass2],"Not Found")</f>
        <v>Current Liabilities</v>
      </c>
      <c r="J2478" t="str">
        <f>_xlfn.XLOOKUP(tbl_GL[[#This Row],[Account_key]],tbl_COA[Account_key],tbl_COA[SubAccount],,0)</f>
        <v>Interest Payable</v>
      </c>
      <c r="K2478">
        <f>YEAR(tbl_GL[[#This Row],[Date]])</f>
        <v>2019</v>
      </c>
    </row>
    <row r="2479" spans="1:11" x14ac:dyDescent="0.35">
      <c r="A2479">
        <v>1253.0999999999999</v>
      </c>
      <c r="B2479" s="24">
        <v>43799</v>
      </c>
      <c r="C2479">
        <v>1</v>
      </c>
      <c r="D2479">
        <v>230</v>
      </c>
      <c r="E2479" t="s">
        <v>4</v>
      </c>
      <c r="F2479" s="19">
        <v>-2607</v>
      </c>
      <c r="G2479" t="str">
        <f>_xlfn.XLOOKUP(tbl_GL[[#This Row],[Account_key]],tbl_COA[Account_key],tbl_COA[Class],"Not Found")</f>
        <v>Trading account</v>
      </c>
      <c r="H2479" t="str">
        <f>_xlfn.XLOOKUP(tbl_GL[[#This Row],[Account_key]],tbl_COA[Account_key],tbl_COA[SubClass],"Not Found")</f>
        <v>Cost of Sales</v>
      </c>
      <c r="I2479" t="str">
        <f>_xlfn.XLOOKUP(tbl_GL[[#This Row],[Account_key]],tbl_COA[Account_key],tbl_COA[SubClass2],"Not Found")</f>
        <v>Cost of Sales</v>
      </c>
      <c r="J2479" t="str">
        <f>_xlfn.XLOOKUP(tbl_GL[[#This Row],[Account_key]],tbl_COA[Account_key],tbl_COA[SubAccount],,0)</f>
        <v>Cost of Sales</v>
      </c>
      <c r="K2479">
        <f>YEAR(tbl_GL[[#This Row],[Date]])</f>
        <v>2019</v>
      </c>
    </row>
    <row r="2480" spans="1:11" x14ac:dyDescent="0.35">
      <c r="A2480">
        <v>1253.2</v>
      </c>
      <c r="B2480" s="24">
        <v>43799</v>
      </c>
      <c r="C2480">
        <v>1</v>
      </c>
      <c r="D2480">
        <v>60</v>
      </c>
      <c r="E2480" t="s">
        <v>4</v>
      </c>
      <c r="F2480" s="19">
        <v>-2607</v>
      </c>
      <c r="G2480" t="str">
        <f>_xlfn.XLOOKUP(tbl_GL[[#This Row],[Account_key]],tbl_COA[Account_key],tbl_COA[Class],"Not Found")</f>
        <v>Assets</v>
      </c>
      <c r="H2480" t="str">
        <f>_xlfn.XLOOKUP(tbl_GL[[#This Row],[Account_key]],tbl_COA[Account_key],tbl_COA[SubClass],"Not Found")</f>
        <v>Assets</v>
      </c>
      <c r="I2480" t="str">
        <f>_xlfn.XLOOKUP(tbl_GL[[#This Row],[Account_key]],tbl_COA[Account_key],tbl_COA[SubClass2],"Not Found")</f>
        <v>Current Assets</v>
      </c>
      <c r="J2480" t="str">
        <f>_xlfn.XLOOKUP(tbl_GL[[#This Row],[Account_key]],tbl_COA[Account_key],tbl_COA[SubAccount],,0)</f>
        <v>Inventory</v>
      </c>
      <c r="K2480">
        <f>YEAR(tbl_GL[[#This Row],[Date]])</f>
        <v>2019</v>
      </c>
    </row>
    <row r="2481" spans="1:11" x14ac:dyDescent="0.35">
      <c r="A2481">
        <v>1254.0999999999999</v>
      </c>
      <c r="B2481" s="24">
        <v>43799</v>
      </c>
      <c r="C2481">
        <v>1</v>
      </c>
      <c r="D2481">
        <v>210</v>
      </c>
      <c r="E2481" t="s">
        <v>7</v>
      </c>
      <c r="F2481" s="19">
        <v>8968</v>
      </c>
      <c r="G2481" t="str">
        <f>_xlfn.XLOOKUP(tbl_GL[[#This Row],[Account_key]],tbl_COA[Account_key],tbl_COA[Class],"Not Found")</f>
        <v>Trading account</v>
      </c>
      <c r="H2481" t="str">
        <f>_xlfn.XLOOKUP(tbl_GL[[#This Row],[Account_key]],tbl_COA[Account_key],tbl_COA[SubClass],"Not Found")</f>
        <v>Sales</v>
      </c>
      <c r="I2481" t="str">
        <f>_xlfn.XLOOKUP(tbl_GL[[#This Row],[Account_key]],tbl_COA[Account_key],tbl_COA[SubClass2],"Not Found")</f>
        <v>Sales</v>
      </c>
      <c r="J2481" t="str">
        <f>_xlfn.XLOOKUP(tbl_GL[[#This Row],[Account_key]],tbl_COA[Account_key],tbl_COA[SubAccount],,0)</f>
        <v>Sales</v>
      </c>
      <c r="K2481">
        <f>YEAR(tbl_GL[[#This Row],[Date]])</f>
        <v>2019</v>
      </c>
    </row>
    <row r="2482" spans="1:11" x14ac:dyDescent="0.35">
      <c r="A2482">
        <v>1254.2</v>
      </c>
      <c r="B2482" s="24">
        <v>43799</v>
      </c>
      <c r="C2482">
        <v>1</v>
      </c>
      <c r="D2482">
        <v>10</v>
      </c>
      <c r="E2482" t="s">
        <v>7</v>
      </c>
      <c r="F2482" s="19">
        <v>8968</v>
      </c>
      <c r="G2482" t="str">
        <f>_xlfn.XLOOKUP(tbl_GL[[#This Row],[Account_key]],tbl_COA[Account_key],tbl_COA[Class],"Not Found")</f>
        <v>Assets</v>
      </c>
      <c r="H2482" t="str">
        <f>_xlfn.XLOOKUP(tbl_GL[[#This Row],[Account_key]],tbl_COA[Account_key],tbl_COA[SubClass],"Not Found")</f>
        <v>Assets</v>
      </c>
      <c r="I2482" t="str">
        <f>_xlfn.XLOOKUP(tbl_GL[[#This Row],[Account_key]],tbl_COA[Account_key],tbl_COA[SubClass2],"Not Found")</f>
        <v>Current Assets</v>
      </c>
      <c r="J2482" t="str">
        <f>_xlfn.XLOOKUP(tbl_GL[[#This Row],[Account_key]],tbl_COA[Account_key],tbl_COA[SubAccount],,0)</f>
        <v>Cash at Bank</v>
      </c>
      <c r="K2482">
        <f>YEAR(tbl_GL[[#This Row],[Date]])</f>
        <v>2019</v>
      </c>
    </row>
    <row r="2483" spans="1:11" x14ac:dyDescent="0.35">
      <c r="A2483">
        <v>1255.0999999999999</v>
      </c>
      <c r="B2483" s="24">
        <v>43799</v>
      </c>
      <c r="C2483">
        <v>1</v>
      </c>
      <c r="D2483">
        <v>230</v>
      </c>
      <c r="E2483" t="s">
        <v>4</v>
      </c>
      <c r="F2483" s="19">
        <v>-10292</v>
      </c>
      <c r="G2483" t="str">
        <f>_xlfn.XLOOKUP(tbl_GL[[#This Row],[Account_key]],tbl_COA[Account_key],tbl_COA[Class],"Not Found")</f>
        <v>Trading account</v>
      </c>
      <c r="H2483" t="str">
        <f>_xlfn.XLOOKUP(tbl_GL[[#This Row],[Account_key]],tbl_COA[Account_key],tbl_COA[SubClass],"Not Found")</f>
        <v>Cost of Sales</v>
      </c>
      <c r="I2483" t="str">
        <f>_xlfn.XLOOKUP(tbl_GL[[#This Row],[Account_key]],tbl_COA[Account_key],tbl_COA[SubClass2],"Not Found")</f>
        <v>Cost of Sales</v>
      </c>
      <c r="J2483" t="str">
        <f>_xlfn.XLOOKUP(tbl_GL[[#This Row],[Account_key]],tbl_COA[Account_key],tbl_COA[SubAccount],,0)</f>
        <v>Cost of Sales</v>
      </c>
      <c r="K2483">
        <f>YEAR(tbl_GL[[#This Row],[Date]])</f>
        <v>2019</v>
      </c>
    </row>
    <row r="2484" spans="1:11" x14ac:dyDescent="0.35">
      <c r="A2484">
        <v>1255.2</v>
      </c>
      <c r="B2484" s="24">
        <v>43799</v>
      </c>
      <c r="C2484">
        <v>1</v>
      </c>
      <c r="D2484">
        <v>60</v>
      </c>
      <c r="E2484" t="s">
        <v>4</v>
      </c>
      <c r="F2484" s="19">
        <v>-10292</v>
      </c>
      <c r="G2484" t="str">
        <f>_xlfn.XLOOKUP(tbl_GL[[#This Row],[Account_key]],tbl_COA[Account_key],tbl_COA[Class],"Not Found")</f>
        <v>Assets</v>
      </c>
      <c r="H2484" t="str">
        <f>_xlfn.XLOOKUP(tbl_GL[[#This Row],[Account_key]],tbl_COA[Account_key],tbl_COA[SubClass],"Not Found")</f>
        <v>Assets</v>
      </c>
      <c r="I2484" t="str">
        <f>_xlfn.XLOOKUP(tbl_GL[[#This Row],[Account_key]],tbl_COA[Account_key],tbl_COA[SubClass2],"Not Found")</f>
        <v>Current Assets</v>
      </c>
      <c r="J2484" t="str">
        <f>_xlfn.XLOOKUP(tbl_GL[[#This Row],[Account_key]],tbl_COA[Account_key],tbl_COA[SubAccount],,0)</f>
        <v>Inventory</v>
      </c>
      <c r="K2484">
        <f>YEAR(tbl_GL[[#This Row],[Date]])</f>
        <v>2019</v>
      </c>
    </row>
    <row r="2485" spans="1:11" x14ac:dyDescent="0.35">
      <c r="A2485">
        <v>1256.0999999999999</v>
      </c>
      <c r="B2485" s="24">
        <v>43799</v>
      </c>
      <c r="C2485">
        <v>1</v>
      </c>
      <c r="D2485">
        <v>240</v>
      </c>
      <c r="E2485" t="s">
        <v>56</v>
      </c>
      <c r="F2485" s="19">
        <v>-12000</v>
      </c>
      <c r="G2485" t="str">
        <f>_xlfn.XLOOKUP(tbl_GL[[#This Row],[Account_key]],tbl_COA[Account_key],tbl_COA[Class],"Not Found")</f>
        <v>Operating account</v>
      </c>
      <c r="H2485" t="str">
        <f>_xlfn.XLOOKUP(tbl_GL[[#This Row],[Account_key]],tbl_COA[Account_key],tbl_COA[SubClass],"Not Found")</f>
        <v>Operating Expenses</v>
      </c>
      <c r="I2485" t="str">
        <f>_xlfn.XLOOKUP(tbl_GL[[#This Row],[Account_key]],tbl_COA[Account_key],tbl_COA[SubClass2],"Not Found")</f>
        <v>Sales &amp; Distribution</v>
      </c>
      <c r="J2485" t="str">
        <f>_xlfn.XLOOKUP(tbl_GL[[#This Row],[Account_key]],tbl_COA[Account_key],tbl_COA[SubAccount],,0)</f>
        <v>Salaries</v>
      </c>
      <c r="K2485">
        <f>YEAR(tbl_GL[[#This Row],[Date]])</f>
        <v>2019</v>
      </c>
    </row>
    <row r="2486" spans="1:11" x14ac:dyDescent="0.35">
      <c r="A2486">
        <v>1256.2</v>
      </c>
      <c r="B2486" s="24">
        <v>43799</v>
      </c>
      <c r="C2486">
        <v>1</v>
      </c>
      <c r="D2486">
        <v>10</v>
      </c>
      <c r="E2486" t="s">
        <v>56</v>
      </c>
      <c r="F2486" s="19">
        <v>-12000</v>
      </c>
      <c r="G2486" t="str">
        <f>_xlfn.XLOOKUP(tbl_GL[[#This Row],[Account_key]],tbl_COA[Account_key],tbl_COA[Class],"Not Found")</f>
        <v>Assets</v>
      </c>
      <c r="H2486" t="str">
        <f>_xlfn.XLOOKUP(tbl_GL[[#This Row],[Account_key]],tbl_COA[Account_key],tbl_COA[SubClass],"Not Found")</f>
        <v>Assets</v>
      </c>
      <c r="I2486" t="str">
        <f>_xlfn.XLOOKUP(tbl_GL[[#This Row],[Account_key]],tbl_COA[Account_key],tbl_COA[SubClass2],"Not Found")</f>
        <v>Current Assets</v>
      </c>
      <c r="J2486" t="str">
        <f>_xlfn.XLOOKUP(tbl_GL[[#This Row],[Account_key]],tbl_COA[Account_key],tbl_COA[SubAccount],,0)</f>
        <v>Cash at Bank</v>
      </c>
      <c r="K2486">
        <f>YEAR(tbl_GL[[#This Row],[Date]])</f>
        <v>2019</v>
      </c>
    </row>
    <row r="2487" spans="1:11" x14ac:dyDescent="0.35">
      <c r="A2487">
        <v>1257.0999999999999</v>
      </c>
      <c r="B2487" s="24">
        <v>43799</v>
      </c>
      <c r="C2487">
        <v>1</v>
      </c>
      <c r="D2487">
        <v>380</v>
      </c>
      <c r="E2487" t="s">
        <v>101</v>
      </c>
      <c r="F2487" s="19">
        <v>-14000</v>
      </c>
      <c r="G2487" t="str">
        <f>_xlfn.XLOOKUP(tbl_GL[[#This Row],[Account_key]],tbl_COA[Account_key],tbl_COA[Class],"Not Found")</f>
        <v>Operating account</v>
      </c>
      <c r="H2487" t="str">
        <f>_xlfn.XLOOKUP(tbl_GL[[#This Row],[Account_key]],tbl_COA[Account_key],tbl_COA[SubClass],"Not Found")</f>
        <v>Depreciation &amp; Amortization</v>
      </c>
      <c r="I2487" t="str">
        <f>_xlfn.XLOOKUP(tbl_GL[[#This Row],[Account_key]],tbl_COA[Account_key],tbl_COA[SubClass2],"Not Found")</f>
        <v>Depreciation</v>
      </c>
      <c r="J2487" t="str">
        <f>_xlfn.XLOOKUP(tbl_GL[[#This Row],[Account_key]],tbl_COA[Account_key],tbl_COA[SubAccount],,0)</f>
        <v>Equipment</v>
      </c>
      <c r="K2487">
        <f>YEAR(tbl_GL[[#This Row],[Date]])</f>
        <v>2019</v>
      </c>
    </row>
    <row r="2488" spans="1:11" x14ac:dyDescent="0.35">
      <c r="A2488">
        <v>1257.2</v>
      </c>
      <c r="B2488" s="24">
        <v>43799</v>
      </c>
      <c r="C2488">
        <v>1</v>
      </c>
      <c r="D2488">
        <v>90</v>
      </c>
      <c r="E2488" t="s">
        <v>101</v>
      </c>
      <c r="F2488" s="19">
        <v>-14000</v>
      </c>
      <c r="G2488" t="str">
        <f>_xlfn.XLOOKUP(tbl_GL[[#This Row],[Account_key]],tbl_COA[Account_key],tbl_COA[Class],"Not Found")</f>
        <v>Assets</v>
      </c>
      <c r="H2488" t="str">
        <f>_xlfn.XLOOKUP(tbl_GL[[#This Row],[Account_key]],tbl_COA[Account_key],tbl_COA[SubClass],"Not Found")</f>
        <v>Assets</v>
      </c>
      <c r="I2488" t="str">
        <f>_xlfn.XLOOKUP(tbl_GL[[#This Row],[Account_key]],tbl_COA[Account_key],tbl_COA[SubClass2],"Not Found")</f>
        <v>Non-Current Assets</v>
      </c>
      <c r="J2488" t="str">
        <f>_xlfn.XLOOKUP(tbl_GL[[#This Row],[Account_key]],tbl_COA[Account_key],tbl_COA[SubAccount],,0)</f>
        <v>Office Furniture &amp; Equipment</v>
      </c>
      <c r="K2488">
        <f>YEAR(tbl_GL[[#This Row],[Date]])</f>
        <v>2019</v>
      </c>
    </row>
    <row r="2489" spans="1:11" x14ac:dyDescent="0.35">
      <c r="A2489">
        <v>1258.0999999999999</v>
      </c>
      <c r="B2489" s="24">
        <v>43799</v>
      </c>
      <c r="C2489">
        <v>1</v>
      </c>
      <c r="D2489">
        <v>450</v>
      </c>
      <c r="E2489" s="1" t="s">
        <v>108</v>
      </c>
      <c r="F2489" s="19">
        <v>-16883</v>
      </c>
      <c r="G2489" t="str">
        <f>_xlfn.XLOOKUP(tbl_GL[[#This Row],[Account_key]],tbl_COA[Account_key],tbl_COA[Class],"Not Found")</f>
        <v>Interest &amp; Tax</v>
      </c>
      <c r="H2489" t="str">
        <f>_xlfn.XLOOKUP(tbl_GL[[#This Row],[Account_key]],tbl_COA[Account_key],tbl_COA[SubClass],"Not Found")</f>
        <v>Taxation</v>
      </c>
      <c r="I2489" t="str">
        <f>_xlfn.XLOOKUP(tbl_GL[[#This Row],[Account_key]],tbl_COA[Account_key],tbl_COA[SubClass2],"Not Found")</f>
        <v>Taxation</v>
      </c>
      <c r="J2489" t="str">
        <f>_xlfn.XLOOKUP(tbl_GL[[#This Row],[Account_key]],tbl_COA[Account_key],tbl_COA[SubAccount],,0)</f>
        <v>Taxation</v>
      </c>
      <c r="K2489">
        <f>YEAR(tbl_GL[[#This Row],[Date]])</f>
        <v>2019</v>
      </c>
    </row>
    <row r="2490" spans="1:11" x14ac:dyDescent="0.35">
      <c r="A2490">
        <v>1258.2</v>
      </c>
      <c r="B2490" s="24">
        <v>43799</v>
      </c>
      <c r="C2490">
        <v>1</v>
      </c>
      <c r="D2490">
        <v>122</v>
      </c>
      <c r="E2490" s="1" t="s">
        <v>108</v>
      </c>
      <c r="F2490" s="14">
        <v>16883</v>
      </c>
      <c r="G2490" t="str">
        <f>_xlfn.XLOOKUP(tbl_GL[[#This Row],[Account_key]],tbl_COA[Account_key],tbl_COA[Class],"Not Found")</f>
        <v>Liabilities and Owners Equity</v>
      </c>
      <c r="H2490" t="str">
        <f>_xlfn.XLOOKUP(tbl_GL[[#This Row],[Account_key]],tbl_COA[Account_key],tbl_COA[SubClass],"Not Found")</f>
        <v>Liabilities</v>
      </c>
      <c r="I2490" t="str">
        <f>_xlfn.XLOOKUP(tbl_GL[[#This Row],[Account_key]],tbl_COA[Account_key],tbl_COA[SubClass2],"Not Found")</f>
        <v>Current Liabilities</v>
      </c>
      <c r="J2490" t="str">
        <f>_xlfn.XLOOKUP(tbl_GL[[#This Row],[Account_key]],tbl_COA[Account_key],tbl_COA[SubAccount],,0)</f>
        <v>Tax payable</v>
      </c>
      <c r="K2490">
        <f>YEAR(tbl_GL[[#This Row],[Date]])</f>
        <v>2019</v>
      </c>
    </row>
    <row r="2491" spans="1:11" x14ac:dyDescent="0.35">
      <c r="A2491">
        <v>1259.0999999999999</v>
      </c>
      <c r="B2491" s="24">
        <v>43799</v>
      </c>
      <c r="C2491">
        <v>1</v>
      </c>
      <c r="D2491">
        <v>210</v>
      </c>
      <c r="E2491" t="s">
        <v>8</v>
      </c>
      <c r="F2491" s="14">
        <v>37624</v>
      </c>
      <c r="G2491" t="str">
        <f>_xlfn.XLOOKUP(tbl_GL[[#This Row],[Account_key]],tbl_COA[Account_key],tbl_COA[Class],"Not Found")</f>
        <v>Trading account</v>
      </c>
      <c r="H2491" t="str">
        <f>_xlfn.XLOOKUP(tbl_GL[[#This Row],[Account_key]],tbl_COA[Account_key],tbl_COA[SubClass],"Not Found")</f>
        <v>Sales</v>
      </c>
      <c r="I2491" t="str">
        <f>_xlfn.XLOOKUP(tbl_GL[[#This Row],[Account_key]],tbl_COA[Account_key],tbl_COA[SubClass2],"Not Found")</f>
        <v>Sales</v>
      </c>
      <c r="J2491" t="str">
        <f>_xlfn.XLOOKUP(tbl_GL[[#This Row],[Account_key]],tbl_COA[Account_key],tbl_COA[SubAccount],,0)</f>
        <v>Sales</v>
      </c>
      <c r="K2491">
        <f>YEAR(tbl_GL[[#This Row],[Date]])</f>
        <v>2019</v>
      </c>
    </row>
    <row r="2492" spans="1:11" x14ac:dyDescent="0.35">
      <c r="A2492">
        <v>1259.2</v>
      </c>
      <c r="B2492" s="24">
        <v>43799</v>
      </c>
      <c r="C2492">
        <v>1</v>
      </c>
      <c r="D2492">
        <v>30</v>
      </c>
      <c r="E2492" t="s">
        <v>8</v>
      </c>
      <c r="F2492" s="19">
        <v>37624</v>
      </c>
      <c r="G2492" t="str">
        <f>_xlfn.XLOOKUP(tbl_GL[[#This Row],[Account_key]],tbl_COA[Account_key],tbl_COA[Class],"Not Found")</f>
        <v>Assets</v>
      </c>
      <c r="H2492" t="str">
        <f>_xlfn.XLOOKUP(tbl_GL[[#This Row],[Account_key]],tbl_COA[Account_key],tbl_COA[SubClass],"Not Found")</f>
        <v>Assets</v>
      </c>
      <c r="I2492" t="str">
        <f>_xlfn.XLOOKUP(tbl_GL[[#This Row],[Account_key]],tbl_COA[Account_key],tbl_COA[SubClass2],"Not Found")</f>
        <v>Current Assets</v>
      </c>
      <c r="J2492" t="str">
        <f>_xlfn.XLOOKUP(tbl_GL[[#This Row],[Account_key]],tbl_COA[Account_key],tbl_COA[SubAccount],,0)</f>
        <v>Trade Receivables</v>
      </c>
      <c r="K2492">
        <f>YEAR(tbl_GL[[#This Row],[Date]])</f>
        <v>2019</v>
      </c>
    </row>
    <row r="2493" spans="1:11" x14ac:dyDescent="0.35">
      <c r="A2493">
        <v>1260.0999999999999</v>
      </c>
      <c r="B2493" s="24">
        <v>43799</v>
      </c>
      <c r="C2493">
        <v>1</v>
      </c>
      <c r="D2493">
        <v>30</v>
      </c>
      <c r="E2493" t="s">
        <v>80</v>
      </c>
      <c r="F2493" s="19">
        <v>-38080</v>
      </c>
      <c r="G2493" t="str">
        <f>_xlfn.XLOOKUP(tbl_GL[[#This Row],[Account_key]],tbl_COA[Account_key],tbl_COA[Class],"Not Found")</f>
        <v>Assets</v>
      </c>
      <c r="H2493" t="str">
        <f>_xlfn.XLOOKUP(tbl_GL[[#This Row],[Account_key]],tbl_COA[Account_key],tbl_COA[SubClass],"Not Found")</f>
        <v>Assets</v>
      </c>
      <c r="I2493" t="str">
        <f>_xlfn.XLOOKUP(tbl_GL[[#This Row],[Account_key]],tbl_COA[Account_key],tbl_COA[SubClass2],"Not Found")</f>
        <v>Current Assets</v>
      </c>
      <c r="J2493" t="str">
        <f>_xlfn.XLOOKUP(tbl_GL[[#This Row],[Account_key]],tbl_COA[Account_key],tbl_COA[SubAccount],,0)</f>
        <v>Trade Receivables</v>
      </c>
      <c r="K2493">
        <f>YEAR(tbl_GL[[#This Row],[Date]])</f>
        <v>2019</v>
      </c>
    </row>
    <row r="2494" spans="1:11" x14ac:dyDescent="0.35">
      <c r="A2494">
        <v>1260.2</v>
      </c>
      <c r="B2494" s="24">
        <v>43799</v>
      </c>
      <c r="C2494">
        <v>1</v>
      </c>
      <c r="D2494">
        <v>10</v>
      </c>
      <c r="E2494" t="s">
        <v>80</v>
      </c>
      <c r="F2494" s="19">
        <v>38080</v>
      </c>
      <c r="G2494" t="str">
        <f>_xlfn.XLOOKUP(tbl_GL[[#This Row],[Account_key]],tbl_COA[Account_key],tbl_COA[Class],"Not Found")</f>
        <v>Assets</v>
      </c>
      <c r="H2494" t="str">
        <f>_xlfn.XLOOKUP(tbl_GL[[#This Row],[Account_key]],tbl_COA[Account_key],tbl_COA[SubClass],"Not Found")</f>
        <v>Assets</v>
      </c>
      <c r="I2494" t="str">
        <f>_xlfn.XLOOKUP(tbl_GL[[#This Row],[Account_key]],tbl_COA[Account_key],tbl_COA[SubClass2],"Not Found")</f>
        <v>Current Assets</v>
      </c>
      <c r="J2494" t="str">
        <f>_xlfn.XLOOKUP(tbl_GL[[#This Row],[Account_key]],tbl_COA[Account_key],tbl_COA[SubAccount],,0)</f>
        <v>Cash at Bank</v>
      </c>
      <c r="K2494">
        <f>YEAR(tbl_GL[[#This Row],[Date]])</f>
        <v>2019</v>
      </c>
    </row>
    <row r="2495" spans="1:11" x14ac:dyDescent="0.35">
      <c r="A2495">
        <v>1262.0999999999999</v>
      </c>
      <c r="B2495" s="24">
        <v>43800</v>
      </c>
      <c r="C2495">
        <v>1</v>
      </c>
      <c r="D2495">
        <v>60</v>
      </c>
      <c r="E2495" t="s">
        <v>84</v>
      </c>
      <c r="F2495" s="14">
        <v>63000</v>
      </c>
      <c r="G2495" t="str">
        <f>_xlfn.XLOOKUP(tbl_GL[[#This Row],[Account_key]],tbl_COA[Account_key],tbl_COA[Class],"Not Found")</f>
        <v>Assets</v>
      </c>
      <c r="H2495" t="str">
        <f>_xlfn.XLOOKUP(tbl_GL[[#This Row],[Account_key]],tbl_COA[Account_key],tbl_COA[SubClass],"Not Found")</f>
        <v>Assets</v>
      </c>
      <c r="I2495" t="str">
        <f>_xlfn.XLOOKUP(tbl_GL[[#This Row],[Account_key]],tbl_COA[Account_key],tbl_COA[SubClass2],"Not Found")</f>
        <v>Current Assets</v>
      </c>
      <c r="J2495" t="str">
        <f>_xlfn.XLOOKUP(tbl_GL[[#This Row],[Account_key]],tbl_COA[Account_key],tbl_COA[SubAccount],,0)</f>
        <v>Inventory</v>
      </c>
      <c r="K2495">
        <f>YEAR(tbl_GL[[#This Row],[Date]])</f>
        <v>2019</v>
      </c>
    </row>
    <row r="2496" spans="1:11" x14ac:dyDescent="0.35">
      <c r="A2496">
        <v>1262.2</v>
      </c>
      <c r="B2496" s="24">
        <v>43800</v>
      </c>
      <c r="C2496">
        <v>1</v>
      </c>
      <c r="D2496">
        <v>110</v>
      </c>
      <c r="E2496" t="s">
        <v>84</v>
      </c>
      <c r="F2496" s="14">
        <v>63000</v>
      </c>
      <c r="G2496" t="str">
        <f>_xlfn.XLOOKUP(tbl_GL[[#This Row],[Account_key]],tbl_COA[Account_key],tbl_COA[Class],"Not Found")</f>
        <v>Liabilities and Owners Equity</v>
      </c>
      <c r="H2496" t="str">
        <f>_xlfn.XLOOKUP(tbl_GL[[#This Row],[Account_key]],tbl_COA[Account_key],tbl_COA[SubClass],"Not Found")</f>
        <v>Liabilities</v>
      </c>
      <c r="I2496" t="str">
        <f>_xlfn.XLOOKUP(tbl_GL[[#This Row],[Account_key]],tbl_COA[Account_key],tbl_COA[SubClass2],"Not Found")</f>
        <v>Current Liabilities</v>
      </c>
      <c r="J2496" t="str">
        <f>_xlfn.XLOOKUP(tbl_GL[[#This Row],[Account_key]],tbl_COA[Account_key],tbl_COA[SubAccount],,0)</f>
        <v>Trade Payables</v>
      </c>
      <c r="K2496">
        <f>YEAR(tbl_GL[[#This Row],[Date]])</f>
        <v>2019</v>
      </c>
    </row>
    <row r="2497" spans="1:11" x14ac:dyDescent="0.35">
      <c r="A2497">
        <v>1263.0999999999999</v>
      </c>
      <c r="B2497" s="24">
        <v>43801</v>
      </c>
      <c r="C2497">
        <v>1</v>
      </c>
      <c r="D2497">
        <v>320</v>
      </c>
      <c r="E2497" t="s">
        <v>97</v>
      </c>
      <c r="F2497" s="14">
        <v>-4219</v>
      </c>
      <c r="G2497" t="str">
        <f>_xlfn.XLOOKUP(tbl_GL[[#This Row],[Account_key]],tbl_COA[Account_key],tbl_COA[Class],"Not Found")</f>
        <v>Operating account</v>
      </c>
      <c r="H2497" t="str">
        <f>_xlfn.XLOOKUP(tbl_GL[[#This Row],[Account_key]],tbl_COA[Account_key],tbl_COA[SubClass],"Not Found")</f>
        <v>Operating Expenses</v>
      </c>
      <c r="I2497" t="str">
        <f>_xlfn.XLOOKUP(tbl_GL[[#This Row],[Account_key]],tbl_COA[Account_key],tbl_COA[SubClass2],"Not Found")</f>
        <v>Administration</v>
      </c>
      <c r="J2497" t="str">
        <f>_xlfn.XLOOKUP(tbl_GL[[#This Row],[Account_key]],tbl_COA[Account_key],tbl_COA[SubAccount],,0)</f>
        <v>Professional Services</v>
      </c>
      <c r="K2497">
        <f>YEAR(tbl_GL[[#This Row],[Date]])</f>
        <v>2019</v>
      </c>
    </row>
    <row r="2498" spans="1:11" x14ac:dyDescent="0.35">
      <c r="A2498">
        <v>1263.2</v>
      </c>
      <c r="B2498" s="24">
        <v>43801</v>
      </c>
      <c r="C2498">
        <v>1</v>
      </c>
      <c r="D2498">
        <v>120</v>
      </c>
      <c r="E2498" t="s">
        <v>97</v>
      </c>
      <c r="F2498" s="14">
        <v>4219</v>
      </c>
      <c r="G2498" t="str">
        <f>_xlfn.XLOOKUP(tbl_GL[[#This Row],[Account_key]],tbl_COA[Account_key],tbl_COA[Class],"Not Found")</f>
        <v>Liabilities and Owners Equity</v>
      </c>
      <c r="H2498" t="str">
        <f>_xlfn.XLOOKUP(tbl_GL[[#This Row],[Account_key]],tbl_COA[Account_key],tbl_COA[SubClass],"Not Found")</f>
        <v>Liabilities</v>
      </c>
      <c r="I2498" t="str">
        <f>_xlfn.XLOOKUP(tbl_GL[[#This Row],[Account_key]],tbl_COA[Account_key],tbl_COA[SubClass2],"Not Found")</f>
        <v>Current Liabilities</v>
      </c>
      <c r="J2498" t="str">
        <f>_xlfn.XLOOKUP(tbl_GL[[#This Row],[Account_key]],tbl_COA[Account_key],tbl_COA[SubAccount],,0)</f>
        <v>Accrued Expenses</v>
      </c>
      <c r="K2498">
        <f>YEAR(tbl_GL[[#This Row],[Date]])</f>
        <v>2019</v>
      </c>
    </row>
    <row r="2499" spans="1:11" x14ac:dyDescent="0.35">
      <c r="A2499">
        <v>1264.0999999999999</v>
      </c>
      <c r="B2499" s="24">
        <v>43801</v>
      </c>
      <c r="C2499">
        <v>1</v>
      </c>
      <c r="D2499">
        <v>10</v>
      </c>
      <c r="E2499" t="s">
        <v>98</v>
      </c>
      <c r="F2499" s="14">
        <v>-5304</v>
      </c>
      <c r="G2499" t="str">
        <f>_xlfn.XLOOKUP(tbl_GL[[#This Row],[Account_key]],tbl_COA[Account_key],tbl_COA[Class],"Not Found")</f>
        <v>Assets</v>
      </c>
      <c r="H2499" t="str">
        <f>_xlfn.XLOOKUP(tbl_GL[[#This Row],[Account_key]],tbl_COA[Account_key],tbl_COA[SubClass],"Not Found")</f>
        <v>Assets</v>
      </c>
      <c r="I2499" t="str">
        <f>_xlfn.XLOOKUP(tbl_GL[[#This Row],[Account_key]],tbl_COA[Account_key],tbl_COA[SubClass2],"Not Found")</f>
        <v>Current Assets</v>
      </c>
      <c r="J2499" t="str">
        <f>_xlfn.XLOOKUP(tbl_GL[[#This Row],[Account_key]],tbl_COA[Account_key],tbl_COA[SubAccount],,0)</f>
        <v>Cash at Bank</v>
      </c>
      <c r="K2499">
        <f>YEAR(tbl_GL[[#This Row],[Date]])</f>
        <v>2019</v>
      </c>
    </row>
    <row r="2500" spans="1:11" x14ac:dyDescent="0.35">
      <c r="A2500">
        <v>1264.2</v>
      </c>
      <c r="B2500" s="24">
        <v>43801</v>
      </c>
      <c r="C2500">
        <v>1</v>
      </c>
      <c r="D2500">
        <v>120</v>
      </c>
      <c r="E2500" t="s">
        <v>98</v>
      </c>
      <c r="F2500" s="14">
        <v>-5304</v>
      </c>
      <c r="G2500" t="str">
        <f>_xlfn.XLOOKUP(tbl_GL[[#This Row],[Account_key]],tbl_COA[Account_key],tbl_COA[Class],"Not Found")</f>
        <v>Liabilities and Owners Equity</v>
      </c>
      <c r="H2500" t="str">
        <f>_xlfn.XLOOKUP(tbl_GL[[#This Row],[Account_key]],tbl_COA[Account_key],tbl_COA[SubClass],"Not Found")</f>
        <v>Liabilities</v>
      </c>
      <c r="I2500" t="str">
        <f>_xlfn.XLOOKUP(tbl_GL[[#This Row],[Account_key]],tbl_COA[Account_key],tbl_COA[SubClass2],"Not Found")</f>
        <v>Current Liabilities</v>
      </c>
      <c r="J2500" t="str">
        <f>_xlfn.XLOOKUP(tbl_GL[[#This Row],[Account_key]],tbl_COA[Account_key],tbl_COA[SubAccount],,0)</f>
        <v>Accrued Expenses</v>
      </c>
      <c r="K2500">
        <f>YEAR(tbl_GL[[#This Row],[Date]])</f>
        <v>2019</v>
      </c>
    </row>
    <row r="2501" spans="1:11" x14ac:dyDescent="0.35">
      <c r="A2501">
        <v>1265.0999999999999</v>
      </c>
      <c r="B2501" s="24">
        <v>43802</v>
      </c>
      <c r="C2501">
        <v>1</v>
      </c>
      <c r="D2501">
        <v>10</v>
      </c>
      <c r="E2501" t="s">
        <v>98</v>
      </c>
      <c r="F2501" s="14">
        <v>-4331</v>
      </c>
      <c r="G2501" t="str">
        <f>_xlfn.XLOOKUP(tbl_GL[[#This Row],[Account_key]],tbl_COA[Account_key],tbl_COA[Class],"Not Found")</f>
        <v>Assets</v>
      </c>
      <c r="H2501" t="str">
        <f>_xlfn.XLOOKUP(tbl_GL[[#This Row],[Account_key]],tbl_COA[Account_key],tbl_COA[SubClass],"Not Found")</f>
        <v>Assets</v>
      </c>
      <c r="I2501" t="str">
        <f>_xlfn.XLOOKUP(tbl_GL[[#This Row],[Account_key]],tbl_COA[Account_key],tbl_COA[SubClass2],"Not Found")</f>
        <v>Current Assets</v>
      </c>
      <c r="J2501" t="str">
        <f>_xlfn.XLOOKUP(tbl_GL[[#This Row],[Account_key]],tbl_COA[Account_key],tbl_COA[SubAccount],,0)</f>
        <v>Cash at Bank</v>
      </c>
      <c r="K2501">
        <f>YEAR(tbl_GL[[#This Row],[Date]])</f>
        <v>2019</v>
      </c>
    </row>
    <row r="2502" spans="1:11" x14ac:dyDescent="0.35">
      <c r="A2502">
        <v>1265.2</v>
      </c>
      <c r="B2502" s="24">
        <v>43802</v>
      </c>
      <c r="C2502">
        <v>1</v>
      </c>
      <c r="D2502">
        <v>120</v>
      </c>
      <c r="E2502" t="s">
        <v>98</v>
      </c>
      <c r="F2502" s="14">
        <v>-4331</v>
      </c>
      <c r="G2502" t="str">
        <f>_xlfn.XLOOKUP(tbl_GL[[#This Row],[Account_key]],tbl_COA[Account_key],tbl_COA[Class],"Not Found")</f>
        <v>Liabilities and Owners Equity</v>
      </c>
      <c r="H2502" t="str">
        <f>_xlfn.XLOOKUP(tbl_GL[[#This Row],[Account_key]],tbl_COA[Account_key],tbl_COA[SubClass],"Not Found")</f>
        <v>Liabilities</v>
      </c>
      <c r="I2502" t="str">
        <f>_xlfn.XLOOKUP(tbl_GL[[#This Row],[Account_key]],tbl_COA[Account_key],tbl_COA[SubClass2],"Not Found")</f>
        <v>Current Liabilities</v>
      </c>
      <c r="J2502" t="str">
        <f>_xlfn.XLOOKUP(tbl_GL[[#This Row],[Account_key]],tbl_COA[Account_key],tbl_COA[SubAccount],,0)</f>
        <v>Accrued Expenses</v>
      </c>
      <c r="K2502">
        <f>YEAR(tbl_GL[[#This Row],[Date]])</f>
        <v>2019</v>
      </c>
    </row>
    <row r="2503" spans="1:11" x14ac:dyDescent="0.35">
      <c r="A2503">
        <v>1266.0999999999999</v>
      </c>
      <c r="B2503" s="24">
        <v>43802</v>
      </c>
      <c r="C2503">
        <v>1</v>
      </c>
      <c r="D2503">
        <v>10</v>
      </c>
      <c r="E2503" t="s">
        <v>84</v>
      </c>
      <c r="F2503" s="14">
        <v>-63000</v>
      </c>
      <c r="G2503" t="str">
        <f>_xlfn.XLOOKUP(tbl_GL[[#This Row],[Account_key]],tbl_COA[Account_key],tbl_COA[Class],"Not Found")</f>
        <v>Assets</v>
      </c>
      <c r="H2503" t="str">
        <f>_xlfn.XLOOKUP(tbl_GL[[#This Row],[Account_key]],tbl_COA[Account_key],tbl_COA[SubClass],"Not Found")</f>
        <v>Assets</v>
      </c>
      <c r="I2503" t="str">
        <f>_xlfn.XLOOKUP(tbl_GL[[#This Row],[Account_key]],tbl_COA[Account_key],tbl_COA[SubClass2],"Not Found")</f>
        <v>Current Assets</v>
      </c>
      <c r="J2503" t="str">
        <f>_xlfn.XLOOKUP(tbl_GL[[#This Row],[Account_key]],tbl_COA[Account_key],tbl_COA[SubAccount],,0)</f>
        <v>Cash at Bank</v>
      </c>
      <c r="K2503">
        <f>YEAR(tbl_GL[[#This Row],[Date]])</f>
        <v>2019</v>
      </c>
    </row>
    <row r="2504" spans="1:11" x14ac:dyDescent="0.35">
      <c r="A2504">
        <v>1266.2</v>
      </c>
      <c r="B2504" s="24">
        <v>43802</v>
      </c>
      <c r="C2504">
        <v>1</v>
      </c>
      <c r="D2504">
        <v>110</v>
      </c>
      <c r="E2504" t="s">
        <v>84</v>
      </c>
      <c r="F2504" s="14">
        <v>-63000</v>
      </c>
      <c r="G2504" t="str">
        <f>_xlfn.XLOOKUP(tbl_GL[[#This Row],[Account_key]],tbl_COA[Account_key],tbl_COA[Class],"Not Found")</f>
        <v>Liabilities and Owners Equity</v>
      </c>
      <c r="H2504" t="str">
        <f>_xlfn.XLOOKUP(tbl_GL[[#This Row],[Account_key]],tbl_COA[Account_key],tbl_COA[SubClass],"Not Found")</f>
        <v>Liabilities</v>
      </c>
      <c r="I2504" t="str">
        <f>_xlfn.XLOOKUP(tbl_GL[[#This Row],[Account_key]],tbl_COA[Account_key],tbl_COA[SubClass2],"Not Found")</f>
        <v>Current Liabilities</v>
      </c>
      <c r="J2504" t="str">
        <f>_xlfn.XLOOKUP(tbl_GL[[#This Row],[Account_key]],tbl_COA[Account_key],tbl_COA[SubAccount],,0)</f>
        <v>Trade Payables</v>
      </c>
      <c r="K2504">
        <f>YEAR(tbl_GL[[#This Row],[Date]])</f>
        <v>2019</v>
      </c>
    </row>
    <row r="2505" spans="1:11" x14ac:dyDescent="0.35">
      <c r="A2505">
        <v>1267.0999999999999</v>
      </c>
      <c r="B2505" s="24">
        <v>43804</v>
      </c>
      <c r="C2505">
        <v>1</v>
      </c>
      <c r="D2505">
        <v>260</v>
      </c>
      <c r="E2505" t="s">
        <v>97</v>
      </c>
      <c r="F2505" s="14">
        <v>-3602</v>
      </c>
      <c r="G2505" t="str">
        <f>_xlfn.XLOOKUP(tbl_GL[[#This Row],[Account_key]],tbl_COA[Account_key],tbl_COA[Class],"Not Found")</f>
        <v>Operating account</v>
      </c>
      <c r="H2505" t="str">
        <f>_xlfn.XLOOKUP(tbl_GL[[#This Row],[Account_key]],tbl_COA[Account_key],tbl_COA[SubClass],"Not Found")</f>
        <v>Operating Expenses</v>
      </c>
      <c r="I2505" t="str">
        <f>_xlfn.XLOOKUP(tbl_GL[[#This Row],[Account_key]],tbl_COA[Account_key],tbl_COA[SubClass2],"Not Found")</f>
        <v>Marketing</v>
      </c>
      <c r="J2505" t="str">
        <f>_xlfn.XLOOKUP(tbl_GL[[#This Row],[Account_key]],tbl_COA[Account_key],tbl_COA[SubAccount],,0)</f>
        <v>Commissions</v>
      </c>
      <c r="K2505">
        <f>YEAR(tbl_GL[[#This Row],[Date]])</f>
        <v>2019</v>
      </c>
    </row>
    <row r="2506" spans="1:11" x14ac:dyDescent="0.35">
      <c r="A2506">
        <v>1267.2</v>
      </c>
      <c r="B2506" s="24">
        <v>43804</v>
      </c>
      <c r="C2506">
        <v>1</v>
      </c>
      <c r="D2506">
        <v>120</v>
      </c>
      <c r="E2506" t="s">
        <v>97</v>
      </c>
      <c r="F2506" s="14">
        <v>3602</v>
      </c>
      <c r="G2506" t="str">
        <f>_xlfn.XLOOKUP(tbl_GL[[#This Row],[Account_key]],tbl_COA[Account_key],tbl_COA[Class],"Not Found")</f>
        <v>Liabilities and Owners Equity</v>
      </c>
      <c r="H2506" t="str">
        <f>_xlfn.XLOOKUP(tbl_GL[[#This Row],[Account_key]],tbl_COA[Account_key],tbl_COA[SubClass],"Not Found")</f>
        <v>Liabilities</v>
      </c>
      <c r="I2506" t="str">
        <f>_xlfn.XLOOKUP(tbl_GL[[#This Row],[Account_key]],tbl_COA[Account_key],tbl_COA[SubClass2],"Not Found")</f>
        <v>Current Liabilities</v>
      </c>
      <c r="J2506" t="str">
        <f>_xlfn.XLOOKUP(tbl_GL[[#This Row],[Account_key]],tbl_COA[Account_key],tbl_COA[SubAccount],,0)</f>
        <v>Accrued Expenses</v>
      </c>
      <c r="K2506">
        <f>YEAR(tbl_GL[[#This Row],[Date]])</f>
        <v>2019</v>
      </c>
    </row>
    <row r="2507" spans="1:11" x14ac:dyDescent="0.35">
      <c r="A2507">
        <v>1268.0999999999999</v>
      </c>
      <c r="B2507" s="24">
        <v>43805</v>
      </c>
      <c r="C2507">
        <v>1</v>
      </c>
      <c r="D2507">
        <v>340</v>
      </c>
      <c r="E2507" t="s">
        <v>99</v>
      </c>
      <c r="F2507" s="14">
        <v>-40</v>
      </c>
      <c r="G2507" t="str">
        <f>_xlfn.XLOOKUP(tbl_GL[[#This Row],[Account_key]],tbl_COA[Account_key],tbl_COA[Class],"Not Found")</f>
        <v>Operating account</v>
      </c>
      <c r="H2507" t="str">
        <f>_xlfn.XLOOKUP(tbl_GL[[#This Row],[Account_key]],tbl_COA[Account_key],tbl_COA[SubClass],"Not Found")</f>
        <v>Operating Expenses</v>
      </c>
      <c r="I2507" t="str">
        <f>_xlfn.XLOOKUP(tbl_GL[[#This Row],[Account_key]],tbl_COA[Account_key],tbl_COA[SubClass2],"Not Found")</f>
        <v>Administration</v>
      </c>
      <c r="J2507" t="str">
        <f>_xlfn.XLOOKUP(tbl_GL[[#This Row],[Account_key]],tbl_COA[Account_key],tbl_COA[SubAccount],,0)</f>
        <v>Utilities</v>
      </c>
      <c r="K2507">
        <f>YEAR(tbl_GL[[#This Row],[Date]])</f>
        <v>2019</v>
      </c>
    </row>
    <row r="2508" spans="1:11" x14ac:dyDescent="0.35">
      <c r="A2508">
        <v>1268.2</v>
      </c>
      <c r="B2508" s="24">
        <v>43805</v>
      </c>
      <c r="C2508">
        <v>1</v>
      </c>
      <c r="D2508">
        <v>20</v>
      </c>
      <c r="E2508" t="s">
        <v>99</v>
      </c>
      <c r="F2508" s="14">
        <v>-40</v>
      </c>
      <c r="G2508" t="str">
        <f>_xlfn.XLOOKUP(tbl_GL[[#This Row],[Account_key]],tbl_COA[Account_key],tbl_COA[Class],"Not Found")</f>
        <v>Assets</v>
      </c>
      <c r="H2508" t="str">
        <f>_xlfn.XLOOKUP(tbl_GL[[#This Row],[Account_key]],tbl_COA[Account_key],tbl_COA[SubClass],"Not Found")</f>
        <v>Assets</v>
      </c>
      <c r="I2508" t="str">
        <f>_xlfn.XLOOKUP(tbl_GL[[#This Row],[Account_key]],tbl_COA[Account_key],tbl_COA[SubClass2],"Not Found")</f>
        <v>Current Assets</v>
      </c>
      <c r="J2508" t="str">
        <f>_xlfn.XLOOKUP(tbl_GL[[#This Row],[Account_key]],tbl_COA[Account_key],tbl_COA[SubAccount],,0)</f>
        <v>Cash in hand</v>
      </c>
      <c r="K2508">
        <f>YEAR(tbl_GL[[#This Row],[Date]])</f>
        <v>2019</v>
      </c>
    </row>
    <row r="2509" spans="1:11" x14ac:dyDescent="0.35">
      <c r="A2509">
        <v>1269.0999999999999</v>
      </c>
      <c r="B2509" s="24">
        <v>43805</v>
      </c>
      <c r="C2509">
        <v>1</v>
      </c>
      <c r="D2509">
        <v>10</v>
      </c>
      <c r="E2509" t="s">
        <v>98</v>
      </c>
      <c r="F2509" s="14">
        <v>-4807</v>
      </c>
      <c r="G2509" t="str">
        <f>_xlfn.XLOOKUP(tbl_GL[[#This Row],[Account_key]],tbl_COA[Account_key],tbl_COA[Class],"Not Found")</f>
        <v>Assets</v>
      </c>
      <c r="H2509" t="str">
        <f>_xlfn.XLOOKUP(tbl_GL[[#This Row],[Account_key]],tbl_COA[Account_key],tbl_COA[SubClass],"Not Found")</f>
        <v>Assets</v>
      </c>
      <c r="I2509" t="str">
        <f>_xlfn.XLOOKUP(tbl_GL[[#This Row],[Account_key]],tbl_COA[Account_key],tbl_COA[SubClass2],"Not Found")</f>
        <v>Current Assets</v>
      </c>
      <c r="J2509" t="str">
        <f>_xlfn.XLOOKUP(tbl_GL[[#This Row],[Account_key]],tbl_COA[Account_key],tbl_COA[SubAccount],,0)</f>
        <v>Cash at Bank</v>
      </c>
      <c r="K2509">
        <f>YEAR(tbl_GL[[#This Row],[Date]])</f>
        <v>2019</v>
      </c>
    </row>
    <row r="2510" spans="1:11" x14ac:dyDescent="0.35">
      <c r="A2510">
        <v>1269.2</v>
      </c>
      <c r="B2510" s="24">
        <v>43805</v>
      </c>
      <c r="C2510">
        <v>1</v>
      </c>
      <c r="D2510">
        <v>120</v>
      </c>
      <c r="E2510" t="s">
        <v>98</v>
      </c>
      <c r="F2510" s="14">
        <v>-4807</v>
      </c>
      <c r="G2510" t="str">
        <f>_xlfn.XLOOKUP(tbl_GL[[#This Row],[Account_key]],tbl_COA[Account_key],tbl_COA[Class],"Not Found")</f>
        <v>Liabilities and Owners Equity</v>
      </c>
      <c r="H2510" t="str">
        <f>_xlfn.XLOOKUP(tbl_GL[[#This Row],[Account_key]],tbl_COA[Account_key],tbl_COA[SubClass],"Not Found")</f>
        <v>Liabilities</v>
      </c>
      <c r="I2510" t="str">
        <f>_xlfn.XLOOKUP(tbl_GL[[#This Row],[Account_key]],tbl_COA[Account_key],tbl_COA[SubClass2],"Not Found")</f>
        <v>Current Liabilities</v>
      </c>
      <c r="J2510" t="str">
        <f>_xlfn.XLOOKUP(tbl_GL[[#This Row],[Account_key]],tbl_COA[Account_key],tbl_COA[SubAccount],,0)</f>
        <v>Accrued Expenses</v>
      </c>
      <c r="K2510">
        <f>YEAR(tbl_GL[[#This Row],[Date]])</f>
        <v>2019</v>
      </c>
    </row>
    <row r="2511" spans="1:11" x14ac:dyDescent="0.35">
      <c r="A2511">
        <v>1270.0999999999999</v>
      </c>
      <c r="B2511" s="24">
        <v>43805</v>
      </c>
      <c r="C2511">
        <v>1</v>
      </c>
      <c r="D2511">
        <v>30</v>
      </c>
      <c r="E2511" t="s">
        <v>80</v>
      </c>
      <c r="F2511" s="14">
        <v>-38845</v>
      </c>
      <c r="G2511" t="str">
        <f>_xlfn.XLOOKUP(tbl_GL[[#This Row],[Account_key]],tbl_COA[Account_key],tbl_COA[Class],"Not Found")</f>
        <v>Assets</v>
      </c>
      <c r="H2511" t="str">
        <f>_xlfn.XLOOKUP(tbl_GL[[#This Row],[Account_key]],tbl_COA[Account_key],tbl_COA[SubClass],"Not Found")</f>
        <v>Assets</v>
      </c>
      <c r="I2511" t="str">
        <f>_xlfn.XLOOKUP(tbl_GL[[#This Row],[Account_key]],tbl_COA[Account_key],tbl_COA[SubClass2],"Not Found")</f>
        <v>Current Assets</v>
      </c>
      <c r="J2511" t="str">
        <f>_xlfn.XLOOKUP(tbl_GL[[#This Row],[Account_key]],tbl_COA[Account_key],tbl_COA[SubAccount],,0)</f>
        <v>Trade Receivables</v>
      </c>
      <c r="K2511">
        <f>YEAR(tbl_GL[[#This Row],[Date]])</f>
        <v>2019</v>
      </c>
    </row>
    <row r="2512" spans="1:11" x14ac:dyDescent="0.35">
      <c r="A2512">
        <v>1270.2</v>
      </c>
      <c r="B2512" s="24">
        <v>43805</v>
      </c>
      <c r="C2512">
        <v>1</v>
      </c>
      <c r="D2512">
        <v>10</v>
      </c>
      <c r="E2512" t="s">
        <v>80</v>
      </c>
      <c r="F2512" s="14">
        <v>38845</v>
      </c>
      <c r="G2512" t="str">
        <f>_xlfn.XLOOKUP(tbl_GL[[#This Row],[Account_key]],tbl_COA[Account_key],tbl_COA[Class],"Not Found")</f>
        <v>Assets</v>
      </c>
      <c r="H2512" t="str">
        <f>_xlfn.XLOOKUP(tbl_GL[[#This Row],[Account_key]],tbl_COA[Account_key],tbl_COA[SubClass],"Not Found")</f>
        <v>Assets</v>
      </c>
      <c r="I2512" t="str">
        <f>_xlfn.XLOOKUP(tbl_GL[[#This Row],[Account_key]],tbl_COA[Account_key],tbl_COA[SubClass2],"Not Found")</f>
        <v>Current Assets</v>
      </c>
      <c r="J2512" t="str">
        <f>_xlfn.XLOOKUP(tbl_GL[[#This Row],[Account_key]],tbl_COA[Account_key],tbl_COA[SubAccount],,0)</f>
        <v>Cash at Bank</v>
      </c>
      <c r="K2512">
        <f>YEAR(tbl_GL[[#This Row],[Date]])</f>
        <v>2019</v>
      </c>
    </row>
    <row r="2513" spans="1:11" x14ac:dyDescent="0.35">
      <c r="A2513">
        <v>1271.0999999999999</v>
      </c>
      <c r="B2513" s="24">
        <v>43806</v>
      </c>
      <c r="C2513">
        <v>1</v>
      </c>
      <c r="D2513">
        <v>230</v>
      </c>
      <c r="E2513" t="s">
        <v>4</v>
      </c>
      <c r="F2513" s="14">
        <v>-2694</v>
      </c>
      <c r="G2513" t="str">
        <f>_xlfn.XLOOKUP(tbl_GL[[#This Row],[Account_key]],tbl_COA[Account_key],tbl_COA[Class],"Not Found")</f>
        <v>Trading account</v>
      </c>
      <c r="H2513" t="str">
        <f>_xlfn.XLOOKUP(tbl_GL[[#This Row],[Account_key]],tbl_COA[Account_key],tbl_COA[SubClass],"Not Found")</f>
        <v>Cost of Sales</v>
      </c>
      <c r="I2513" t="str">
        <f>_xlfn.XLOOKUP(tbl_GL[[#This Row],[Account_key]],tbl_COA[Account_key],tbl_COA[SubClass2],"Not Found")</f>
        <v>Cost of Sales</v>
      </c>
      <c r="J2513" t="str">
        <f>_xlfn.XLOOKUP(tbl_GL[[#This Row],[Account_key]],tbl_COA[Account_key],tbl_COA[SubAccount],,0)</f>
        <v>Cost of Sales</v>
      </c>
      <c r="K2513">
        <f>YEAR(tbl_GL[[#This Row],[Date]])</f>
        <v>2019</v>
      </c>
    </row>
    <row r="2514" spans="1:11" x14ac:dyDescent="0.35">
      <c r="A2514">
        <v>1271.2</v>
      </c>
      <c r="B2514" s="24">
        <v>43806</v>
      </c>
      <c r="C2514">
        <v>1</v>
      </c>
      <c r="D2514">
        <v>60</v>
      </c>
      <c r="E2514" t="s">
        <v>4</v>
      </c>
      <c r="F2514" s="14">
        <v>-2694</v>
      </c>
      <c r="G2514" t="str">
        <f>_xlfn.XLOOKUP(tbl_GL[[#This Row],[Account_key]],tbl_COA[Account_key],tbl_COA[Class],"Not Found")</f>
        <v>Assets</v>
      </c>
      <c r="H2514" t="str">
        <f>_xlfn.XLOOKUP(tbl_GL[[#This Row],[Account_key]],tbl_COA[Account_key],tbl_COA[SubClass],"Not Found")</f>
        <v>Assets</v>
      </c>
      <c r="I2514" t="str">
        <f>_xlfn.XLOOKUP(tbl_GL[[#This Row],[Account_key]],tbl_COA[Account_key],tbl_COA[SubClass2],"Not Found")</f>
        <v>Current Assets</v>
      </c>
      <c r="J2514" t="str">
        <f>_xlfn.XLOOKUP(tbl_GL[[#This Row],[Account_key]],tbl_COA[Account_key],tbl_COA[SubAccount],,0)</f>
        <v>Inventory</v>
      </c>
      <c r="K2514">
        <f>YEAR(tbl_GL[[#This Row],[Date]])</f>
        <v>2019</v>
      </c>
    </row>
    <row r="2515" spans="1:11" x14ac:dyDescent="0.35">
      <c r="A2515">
        <v>1272.0999999999999</v>
      </c>
      <c r="B2515" s="24">
        <v>43806</v>
      </c>
      <c r="C2515">
        <v>1</v>
      </c>
      <c r="D2515">
        <v>220</v>
      </c>
      <c r="E2515" t="s">
        <v>81</v>
      </c>
      <c r="F2515" s="14">
        <v>-4522</v>
      </c>
      <c r="G2515" t="str">
        <f>_xlfn.XLOOKUP(tbl_GL[[#This Row],[Account_key]],tbl_COA[Account_key],tbl_COA[Class],"Not Found")</f>
        <v>Trading account</v>
      </c>
      <c r="H2515" t="str">
        <f>_xlfn.XLOOKUP(tbl_GL[[#This Row],[Account_key]],tbl_COA[Account_key],tbl_COA[SubClass],"Not Found")</f>
        <v>Sales</v>
      </c>
      <c r="I2515" t="str">
        <f>_xlfn.XLOOKUP(tbl_GL[[#This Row],[Account_key]],tbl_COA[Account_key],tbl_COA[SubClass2],"Not Found")</f>
        <v>Sales</v>
      </c>
      <c r="J2515" t="str">
        <f>_xlfn.XLOOKUP(tbl_GL[[#This Row],[Account_key]],tbl_COA[Account_key],tbl_COA[SubAccount],,0)</f>
        <v>Sales Return</v>
      </c>
      <c r="K2515">
        <f>YEAR(tbl_GL[[#This Row],[Date]])</f>
        <v>2019</v>
      </c>
    </row>
    <row r="2516" spans="1:11" x14ac:dyDescent="0.35">
      <c r="A2516">
        <v>1272.2</v>
      </c>
      <c r="B2516" s="24">
        <v>43806</v>
      </c>
      <c r="C2516">
        <v>1</v>
      </c>
      <c r="D2516">
        <v>20</v>
      </c>
      <c r="E2516" t="s">
        <v>81</v>
      </c>
      <c r="F2516" s="14">
        <v>-4522</v>
      </c>
      <c r="G2516" t="str">
        <f>_xlfn.XLOOKUP(tbl_GL[[#This Row],[Account_key]],tbl_COA[Account_key],tbl_COA[Class],"Not Found")</f>
        <v>Assets</v>
      </c>
      <c r="H2516" t="str">
        <f>_xlfn.XLOOKUP(tbl_GL[[#This Row],[Account_key]],tbl_COA[Account_key],tbl_COA[SubClass],"Not Found")</f>
        <v>Assets</v>
      </c>
      <c r="I2516" t="str">
        <f>_xlfn.XLOOKUP(tbl_GL[[#This Row],[Account_key]],tbl_COA[Account_key],tbl_COA[SubClass2],"Not Found")</f>
        <v>Current Assets</v>
      </c>
      <c r="J2516" t="str">
        <f>_xlfn.XLOOKUP(tbl_GL[[#This Row],[Account_key]],tbl_COA[Account_key],tbl_COA[SubAccount],,0)</f>
        <v>Cash in hand</v>
      </c>
      <c r="K2516">
        <f>YEAR(tbl_GL[[#This Row],[Date]])</f>
        <v>2019</v>
      </c>
    </row>
    <row r="2517" spans="1:11" x14ac:dyDescent="0.35">
      <c r="A2517">
        <v>1273.0999999999999</v>
      </c>
      <c r="B2517" s="24">
        <v>43806</v>
      </c>
      <c r="C2517">
        <v>1</v>
      </c>
      <c r="D2517">
        <v>260</v>
      </c>
      <c r="E2517" t="s">
        <v>97</v>
      </c>
      <c r="F2517" s="14">
        <v>-5352</v>
      </c>
      <c r="G2517" t="str">
        <f>_xlfn.XLOOKUP(tbl_GL[[#This Row],[Account_key]],tbl_COA[Account_key],tbl_COA[Class],"Not Found")</f>
        <v>Operating account</v>
      </c>
      <c r="H2517" t="str">
        <f>_xlfn.XLOOKUP(tbl_GL[[#This Row],[Account_key]],tbl_COA[Account_key],tbl_COA[SubClass],"Not Found")</f>
        <v>Operating Expenses</v>
      </c>
      <c r="I2517" t="str">
        <f>_xlfn.XLOOKUP(tbl_GL[[#This Row],[Account_key]],tbl_COA[Account_key],tbl_COA[SubClass2],"Not Found")</f>
        <v>Marketing</v>
      </c>
      <c r="J2517" t="str">
        <f>_xlfn.XLOOKUP(tbl_GL[[#This Row],[Account_key]],tbl_COA[Account_key],tbl_COA[SubAccount],,0)</f>
        <v>Commissions</v>
      </c>
      <c r="K2517">
        <f>YEAR(tbl_GL[[#This Row],[Date]])</f>
        <v>2019</v>
      </c>
    </row>
    <row r="2518" spans="1:11" x14ac:dyDescent="0.35">
      <c r="A2518">
        <v>1273.2</v>
      </c>
      <c r="B2518" s="24">
        <v>43806</v>
      </c>
      <c r="C2518">
        <v>1</v>
      </c>
      <c r="D2518">
        <v>120</v>
      </c>
      <c r="E2518" t="s">
        <v>97</v>
      </c>
      <c r="F2518" s="14">
        <v>5352</v>
      </c>
      <c r="G2518" t="str">
        <f>_xlfn.XLOOKUP(tbl_GL[[#This Row],[Account_key]],tbl_COA[Account_key],tbl_COA[Class],"Not Found")</f>
        <v>Liabilities and Owners Equity</v>
      </c>
      <c r="H2518" t="str">
        <f>_xlfn.XLOOKUP(tbl_GL[[#This Row],[Account_key]],tbl_COA[Account_key],tbl_COA[SubClass],"Not Found")</f>
        <v>Liabilities</v>
      </c>
      <c r="I2518" t="str">
        <f>_xlfn.XLOOKUP(tbl_GL[[#This Row],[Account_key]],tbl_COA[Account_key],tbl_COA[SubClass2],"Not Found")</f>
        <v>Current Liabilities</v>
      </c>
      <c r="J2518" t="str">
        <f>_xlfn.XLOOKUP(tbl_GL[[#This Row],[Account_key]],tbl_COA[Account_key],tbl_COA[SubAccount],,0)</f>
        <v>Accrued Expenses</v>
      </c>
      <c r="K2518">
        <f>YEAR(tbl_GL[[#This Row],[Date]])</f>
        <v>2019</v>
      </c>
    </row>
    <row r="2519" spans="1:11" x14ac:dyDescent="0.35">
      <c r="A2519">
        <v>1274.0999999999999</v>
      </c>
      <c r="B2519" s="24">
        <v>43806</v>
      </c>
      <c r="C2519">
        <v>1</v>
      </c>
      <c r="D2519">
        <v>210</v>
      </c>
      <c r="E2519" t="s">
        <v>7</v>
      </c>
      <c r="F2519" s="15">
        <v>9267</v>
      </c>
      <c r="G2519" t="str">
        <f>_xlfn.XLOOKUP(tbl_GL[[#This Row],[Account_key]],tbl_COA[Account_key],tbl_COA[Class],"Not Found")</f>
        <v>Trading account</v>
      </c>
      <c r="H2519" t="str">
        <f>_xlfn.XLOOKUP(tbl_GL[[#This Row],[Account_key]],tbl_COA[Account_key],tbl_COA[SubClass],"Not Found")</f>
        <v>Sales</v>
      </c>
      <c r="I2519" t="str">
        <f>_xlfn.XLOOKUP(tbl_GL[[#This Row],[Account_key]],tbl_COA[Account_key],tbl_COA[SubClass2],"Not Found")</f>
        <v>Sales</v>
      </c>
      <c r="J2519" t="str">
        <f>_xlfn.XLOOKUP(tbl_GL[[#This Row],[Account_key]],tbl_COA[Account_key],tbl_COA[SubAccount],,0)</f>
        <v>Sales</v>
      </c>
      <c r="K2519">
        <f>YEAR(tbl_GL[[#This Row],[Date]])</f>
        <v>2019</v>
      </c>
    </row>
    <row r="2520" spans="1:11" x14ac:dyDescent="0.35">
      <c r="A2520">
        <v>1274.2</v>
      </c>
      <c r="B2520" s="24">
        <v>43806</v>
      </c>
      <c r="C2520">
        <v>1</v>
      </c>
      <c r="D2520">
        <v>10</v>
      </c>
      <c r="E2520" t="s">
        <v>7</v>
      </c>
      <c r="F2520" s="14">
        <v>9267</v>
      </c>
      <c r="G2520" t="str">
        <f>_xlfn.XLOOKUP(tbl_GL[[#This Row],[Account_key]],tbl_COA[Account_key],tbl_COA[Class],"Not Found")</f>
        <v>Assets</v>
      </c>
      <c r="H2520" t="str">
        <f>_xlfn.XLOOKUP(tbl_GL[[#This Row],[Account_key]],tbl_COA[Account_key],tbl_COA[SubClass],"Not Found")</f>
        <v>Assets</v>
      </c>
      <c r="I2520" t="str">
        <f>_xlfn.XLOOKUP(tbl_GL[[#This Row],[Account_key]],tbl_COA[Account_key],tbl_COA[SubClass2],"Not Found")</f>
        <v>Current Assets</v>
      </c>
      <c r="J2520" t="str">
        <f>_xlfn.XLOOKUP(tbl_GL[[#This Row],[Account_key]],tbl_COA[Account_key],tbl_COA[SubAccount],,0)</f>
        <v>Cash at Bank</v>
      </c>
      <c r="K2520">
        <f>YEAR(tbl_GL[[#This Row],[Date]])</f>
        <v>2019</v>
      </c>
    </row>
    <row r="2521" spans="1:11" x14ac:dyDescent="0.35">
      <c r="A2521">
        <v>1275.0999999999999</v>
      </c>
      <c r="B2521" s="24">
        <v>43806</v>
      </c>
      <c r="C2521">
        <v>1</v>
      </c>
      <c r="D2521">
        <v>230</v>
      </c>
      <c r="E2521" t="s">
        <v>4</v>
      </c>
      <c r="F2521" s="14">
        <v>-10535</v>
      </c>
      <c r="G2521" t="str">
        <f>_xlfn.XLOOKUP(tbl_GL[[#This Row],[Account_key]],tbl_COA[Account_key],tbl_COA[Class],"Not Found")</f>
        <v>Trading account</v>
      </c>
      <c r="H2521" t="str">
        <f>_xlfn.XLOOKUP(tbl_GL[[#This Row],[Account_key]],tbl_COA[Account_key],tbl_COA[SubClass],"Not Found")</f>
        <v>Cost of Sales</v>
      </c>
      <c r="I2521" t="str">
        <f>_xlfn.XLOOKUP(tbl_GL[[#This Row],[Account_key]],tbl_COA[Account_key],tbl_COA[SubClass2],"Not Found")</f>
        <v>Cost of Sales</v>
      </c>
      <c r="J2521" t="str">
        <f>_xlfn.XLOOKUP(tbl_GL[[#This Row],[Account_key]],tbl_COA[Account_key],tbl_COA[SubAccount],,0)</f>
        <v>Cost of Sales</v>
      </c>
      <c r="K2521">
        <f>YEAR(tbl_GL[[#This Row],[Date]])</f>
        <v>2019</v>
      </c>
    </row>
    <row r="2522" spans="1:11" x14ac:dyDescent="0.35">
      <c r="A2522">
        <v>1275.2</v>
      </c>
      <c r="B2522" s="24">
        <v>43806</v>
      </c>
      <c r="C2522">
        <v>1</v>
      </c>
      <c r="D2522">
        <v>60</v>
      </c>
      <c r="E2522" t="s">
        <v>4</v>
      </c>
      <c r="F2522" s="14">
        <v>-10535</v>
      </c>
      <c r="G2522" t="str">
        <f>_xlfn.XLOOKUP(tbl_GL[[#This Row],[Account_key]],tbl_COA[Account_key],tbl_COA[Class],"Not Found")</f>
        <v>Assets</v>
      </c>
      <c r="H2522" t="str">
        <f>_xlfn.XLOOKUP(tbl_GL[[#This Row],[Account_key]],tbl_COA[Account_key],tbl_COA[SubClass],"Not Found")</f>
        <v>Assets</v>
      </c>
      <c r="I2522" t="str">
        <f>_xlfn.XLOOKUP(tbl_GL[[#This Row],[Account_key]],tbl_COA[Account_key],tbl_COA[SubClass2],"Not Found")</f>
        <v>Current Assets</v>
      </c>
      <c r="J2522" t="str">
        <f>_xlfn.XLOOKUP(tbl_GL[[#This Row],[Account_key]],tbl_COA[Account_key],tbl_COA[SubAccount],,0)</f>
        <v>Inventory</v>
      </c>
      <c r="K2522">
        <f>YEAR(tbl_GL[[#This Row],[Date]])</f>
        <v>2019</v>
      </c>
    </row>
    <row r="2523" spans="1:11" x14ac:dyDescent="0.35">
      <c r="A2523">
        <v>1276.0999999999999</v>
      </c>
      <c r="B2523" s="24">
        <v>43806</v>
      </c>
      <c r="C2523">
        <v>1</v>
      </c>
      <c r="D2523">
        <v>210</v>
      </c>
      <c r="E2523" t="s">
        <v>8</v>
      </c>
      <c r="F2523" s="14">
        <v>38514</v>
      </c>
      <c r="G2523" t="str">
        <f>_xlfn.XLOOKUP(tbl_GL[[#This Row],[Account_key]],tbl_COA[Account_key],tbl_COA[Class],"Not Found")</f>
        <v>Trading account</v>
      </c>
      <c r="H2523" t="str">
        <f>_xlfn.XLOOKUP(tbl_GL[[#This Row],[Account_key]],tbl_COA[Account_key],tbl_COA[SubClass],"Not Found")</f>
        <v>Sales</v>
      </c>
      <c r="I2523" t="str">
        <f>_xlfn.XLOOKUP(tbl_GL[[#This Row],[Account_key]],tbl_COA[Account_key],tbl_COA[SubClass2],"Not Found")</f>
        <v>Sales</v>
      </c>
      <c r="J2523" t="str">
        <f>_xlfn.XLOOKUP(tbl_GL[[#This Row],[Account_key]],tbl_COA[Account_key],tbl_COA[SubAccount],,0)</f>
        <v>Sales</v>
      </c>
      <c r="K2523">
        <f>YEAR(tbl_GL[[#This Row],[Date]])</f>
        <v>2019</v>
      </c>
    </row>
    <row r="2524" spans="1:11" x14ac:dyDescent="0.35">
      <c r="A2524">
        <v>1276.2</v>
      </c>
      <c r="B2524" s="24">
        <v>43806</v>
      </c>
      <c r="C2524">
        <v>1</v>
      </c>
      <c r="D2524">
        <v>30</v>
      </c>
      <c r="E2524" t="s">
        <v>8</v>
      </c>
      <c r="F2524" s="14">
        <v>38514</v>
      </c>
      <c r="G2524" t="str">
        <f>_xlfn.XLOOKUP(tbl_GL[[#This Row],[Account_key]],tbl_COA[Account_key],tbl_COA[Class],"Not Found")</f>
        <v>Assets</v>
      </c>
      <c r="H2524" t="str">
        <f>_xlfn.XLOOKUP(tbl_GL[[#This Row],[Account_key]],tbl_COA[Account_key],tbl_COA[SubClass],"Not Found")</f>
        <v>Assets</v>
      </c>
      <c r="I2524" t="str">
        <f>_xlfn.XLOOKUP(tbl_GL[[#This Row],[Account_key]],tbl_COA[Account_key],tbl_COA[SubClass2],"Not Found")</f>
        <v>Current Assets</v>
      </c>
      <c r="J2524" t="str">
        <f>_xlfn.XLOOKUP(tbl_GL[[#This Row],[Account_key]],tbl_COA[Account_key],tbl_COA[SubAccount],,0)</f>
        <v>Trade Receivables</v>
      </c>
      <c r="K2524">
        <f>YEAR(tbl_GL[[#This Row],[Date]])</f>
        <v>2019</v>
      </c>
    </row>
    <row r="2525" spans="1:11" x14ac:dyDescent="0.35">
      <c r="A2525">
        <v>1277.0999999999999</v>
      </c>
      <c r="B2525" s="24">
        <v>43809</v>
      </c>
      <c r="C2525">
        <v>1</v>
      </c>
      <c r="D2525">
        <v>10</v>
      </c>
      <c r="E2525" t="s">
        <v>98</v>
      </c>
      <c r="F2525" s="14">
        <v>-4541</v>
      </c>
      <c r="G2525" t="str">
        <f>_xlfn.XLOOKUP(tbl_GL[[#This Row],[Account_key]],tbl_COA[Account_key],tbl_COA[Class],"Not Found")</f>
        <v>Assets</v>
      </c>
      <c r="H2525" t="str">
        <f>_xlfn.XLOOKUP(tbl_GL[[#This Row],[Account_key]],tbl_COA[Account_key],tbl_COA[SubClass],"Not Found")</f>
        <v>Assets</v>
      </c>
      <c r="I2525" t="str">
        <f>_xlfn.XLOOKUP(tbl_GL[[#This Row],[Account_key]],tbl_COA[Account_key],tbl_COA[SubClass2],"Not Found")</f>
        <v>Current Assets</v>
      </c>
      <c r="J2525" t="str">
        <f>_xlfn.XLOOKUP(tbl_GL[[#This Row],[Account_key]],tbl_COA[Account_key],tbl_COA[SubAccount],,0)</f>
        <v>Cash at Bank</v>
      </c>
      <c r="K2525">
        <f>YEAR(tbl_GL[[#This Row],[Date]])</f>
        <v>2019</v>
      </c>
    </row>
    <row r="2526" spans="1:11" x14ac:dyDescent="0.35">
      <c r="A2526">
        <v>1277.2</v>
      </c>
      <c r="B2526" s="24">
        <v>43809</v>
      </c>
      <c r="C2526">
        <v>1</v>
      </c>
      <c r="D2526">
        <v>120</v>
      </c>
      <c r="E2526" t="s">
        <v>98</v>
      </c>
      <c r="F2526" s="14">
        <v>-4541</v>
      </c>
      <c r="G2526" t="str">
        <f>_xlfn.XLOOKUP(tbl_GL[[#This Row],[Account_key]],tbl_COA[Account_key],tbl_COA[Class],"Not Found")</f>
        <v>Liabilities and Owners Equity</v>
      </c>
      <c r="H2526" t="str">
        <f>_xlfn.XLOOKUP(tbl_GL[[#This Row],[Account_key]],tbl_COA[Account_key],tbl_COA[SubClass],"Not Found")</f>
        <v>Liabilities</v>
      </c>
      <c r="I2526" t="str">
        <f>_xlfn.XLOOKUP(tbl_GL[[#This Row],[Account_key]],tbl_COA[Account_key],tbl_COA[SubClass2],"Not Found")</f>
        <v>Current Liabilities</v>
      </c>
      <c r="J2526" t="str">
        <f>_xlfn.XLOOKUP(tbl_GL[[#This Row],[Account_key]],tbl_COA[Account_key],tbl_COA[SubAccount],,0)</f>
        <v>Accrued Expenses</v>
      </c>
      <c r="K2526">
        <f>YEAR(tbl_GL[[#This Row],[Date]])</f>
        <v>2019</v>
      </c>
    </row>
    <row r="2527" spans="1:11" x14ac:dyDescent="0.35">
      <c r="A2527">
        <v>1278.0999999999999</v>
      </c>
      <c r="B2527" s="24">
        <v>43810</v>
      </c>
      <c r="C2527">
        <v>1</v>
      </c>
      <c r="D2527">
        <v>10</v>
      </c>
      <c r="E2527" t="s">
        <v>98</v>
      </c>
      <c r="F2527" s="14">
        <v>-4522</v>
      </c>
      <c r="G2527" t="str">
        <f>_xlfn.XLOOKUP(tbl_GL[[#This Row],[Account_key]],tbl_COA[Account_key],tbl_COA[Class],"Not Found")</f>
        <v>Assets</v>
      </c>
      <c r="H2527" t="str">
        <f>_xlfn.XLOOKUP(tbl_GL[[#This Row],[Account_key]],tbl_COA[Account_key],tbl_COA[SubClass],"Not Found")</f>
        <v>Assets</v>
      </c>
      <c r="I2527" t="str">
        <f>_xlfn.XLOOKUP(tbl_GL[[#This Row],[Account_key]],tbl_COA[Account_key],tbl_COA[SubClass2],"Not Found")</f>
        <v>Current Assets</v>
      </c>
      <c r="J2527" t="str">
        <f>_xlfn.XLOOKUP(tbl_GL[[#This Row],[Account_key]],tbl_COA[Account_key],tbl_COA[SubAccount],,0)</f>
        <v>Cash at Bank</v>
      </c>
      <c r="K2527">
        <f>YEAR(tbl_GL[[#This Row],[Date]])</f>
        <v>2019</v>
      </c>
    </row>
    <row r="2528" spans="1:11" x14ac:dyDescent="0.35">
      <c r="A2528">
        <v>1278.2</v>
      </c>
      <c r="B2528" s="24">
        <v>43810</v>
      </c>
      <c r="C2528">
        <v>1</v>
      </c>
      <c r="D2528">
        <v>120</v>
      </c>
      <c r="E2528" t="s">
        <v>98</v>
      </c>
      <c r="F2528" s="14">
        <v>-4522</v>
      </c>
      <c r="G2528" t="str">
        <f>_xlfn.XLOOKUP(tbl_GL[[#This Row],[Account_key]],tbl_COA[Account_key],tbl_COA[Class],"Not Found")</f>
        <v>Liabilities and Owners Equity</v>
      </c>
      <c r="H2528" t="str">
        <f>_xlfn.XLOOKUP(tbl_GL[[#This Row],[Account_key]],tbl_COA[Account_key],tbl_COA[SubClass],"Not Found")</f>
        <v>Liabilities</v>
      </c>
      <c r="I2528" t="str">
        <f>_xlfn.XLOOKUP(tbl_GL[[#This Row],[Account_key]],tbl_COA[Account_key],tbl_COA[SubClass2],"Not Found")</f>
        <v>Current Liabilities</v>
      </c>
      <c r="J2528" t="str">
        <f>_xlfn.XLOOKUP(tbl_GL[[#This Row],[Account_key]],tbl_COA[Account_key],tbl_COA[SubAccount],,0)</f>
        <v>Accrued Expenses</v>
      </c>
      <c r="K2528">
        <f>YEAR(tbl_GL[[#This Row],[Date]])</f>
        <v>2019</v>
      </c>
    </row>
    <row r="2529" spans="1:11" x14ac:dyDescent="0.35">
      <c r="A2529">
        <v>1279.0999999999999</v>
      </c>
      <c r="B2529" s="24">
        <v>43810</v>
      </c>
      <c r="C2529">
        <v>1</v>
      </c>
      <c r="D2529">
        <v>290</v>
      </c>
      <c r="E2529" t="s">
        <v>97</v>
      </c>
      <c r="F2529" s="14">
        <v>-5579</v>
      </c>
      <c r="G2529" t="str">
        <f>_xlfn.XLOOKUP(tbl_GL[[#This Row],[Account_key]],tbl_COA[Account_key],tbl_COA[Class],"Not Found")</f>
        <v>Operating account</v>
      </c>
      <c r="H2529" t="str">
        <f>_xlfn.XLOOKUP(tbl_GL[[#This Row],[Account_key]],tbl_COA[Account_key],tbl_COA[SubClass],"Not Found")</f>
        <v>Operating Expenses</v>
      </c>
      <c r="I2529" t="str">
        <f>_xlfn.XLOOKUP(tbl_GL[[#This Row],[Account_key]],tbl_COA[Account_key],tbl_COA[SubClass2],"Not Found")</f>
        <v>Administration</v>
      </c>
      <c r="J2529" t="str">
        <f>_xlfn.XLOOKUP(tbl_GL[[#This Row],[Account_key]],tbl_COA[Account_key],tbl_COA[SubAccount],,0)</f>
        <v>Travel</v>
      </c>
      <c r="K2529">
        <f>YEAR(tbl_GL[[#This Row],[Date]])</f>
        <v>2019</v>
      </c>
    </row>
    <row r="2530" spans="1:11" x14ac:dyDescent="0.35">
      <c r="A2530">
        <v>1279.2</v>
      </c>
      <c r="B2530" s="24">
        <v>43810</v>
      </c>
      <c r="C2530">
        <v>1</v>
      </c>
      <c r="D2530">
        <v>120</v>
      </c>
      <c r="E2530" t="s">
        <v>97</v>
      </c>
      <c r="F2530" s="14">
        <v>5579</v>
      </c>
      <c r="G2530" t="str">
        <f>_xlfn.XLOOKUP(tbl_GL[[#This Row],[Account_key]],tbl_COA[Account_key],tbl_COA[Class],"Not Found")</f>
        <v>Liabilities and Owners Equity</v>
      </c>
      <c r="H2530" t="str">
        <f>_xlfn.XLOOKUP(tbl_GL[[#This Row],[Account_key]],tbl_COA[Account_key],tbl_COA[SubClass],"Not Found")</f>
        <v>Liabilities</v>
      </c>
      <c r="I2530" t="str">
        <f>_xlfn.XLOOKUP(tbl_GL[[#This Row],[Account_key]],tbl_COA[Account_key],tbl_COA[SubClass2],"Not Found")</f>
        <v>Current Liabilities</v>
      </c>
      <c r="J2530" t="str">
        <f>_xlfn.XLOOKUP(tbl_GL[[#This Row],[Account_key]],tbl_COA[Account_key],tbl_COA[SubAccount],,0)</f>
        <v>Accrued Expenses</v>
      </c>
      <c r="K2530">
        <f>YEAR(tbl_GL[[#This Row],[Date]])</f>
        <v>2019</v>
      </c>
    </row>
    <row r="2531" spans="1:11" x14ac:dyDescent="0.35">
      <c r="A2531">
        <v>1280.0999999999999</v>
      </c>
      <c r="B2531" s="24">
        <v>43813</v>
      </c>
      <c r="C2531">
        <v>1</v>
      </c>
      <c r="D2531">
        <v>230</v>
      </c>
      <c r="E2531" t="s">
        <v>4</v>
      </c>
      <c r="F2531" s="14">
        <v>-2511</v>
      </c>
      <c r="G2531" t="str">
        <f>_xlfn.XLOOKUP(tbl_GL[[#This Row],[Account_key]],tbl_COA[Account_key],tbl_COA[Class],"Not Found")</f>
        <v>Trading account</v>
      </c>
      <c r="H2531" t="str">
        <f>_xlfn.XLOOKUP(tbl_GL[[#This Row],[Account_key]],tbl_COA[Account_key],tbl_COA[SubClass],"Not Found")</f>
        <v>Cost of Sales</v>
      </c>
      <c r="I2531" t="str">
        <f>_xlfn.XLOOKUP(tbl_GL[[#This Row],[Account_key]],tbl_COA[Account_key],tbl_COA[SubClass2],"Not Found")</f>
        <v>Cost of Sales</v>
      </c>
      <c r="J2531" t="str">
        <f>_xlfn.XLOOKUP(tbl_GL[[#This Row],[Account_key]],tbl_COA[Account_key],tbl_COA[SubAccount],,0)</f>
        <v>Cost of Sales</v>
      </c>
      <c r="K2531">
        <f>YEAR(tbl_GL[[#This Row],[Date]])</f>
        <v>2019</v>
      </c>
    </row>
    <row r="2532" spans="1:11" x14ac:dyDescent="0.35">
      <c r="A2532">
        <v>1280.2</v>
      </c>
      <c r="B2532" s="24">
        <v>43813</v>
      </c>
      <c r="C2532">
        <v>1</v>
      </c>
      <c r="D2532">
        <v>60</v>
      </c>
      <c r="E2532" t="s">
        <v>4</v>
      </c>
      <c r="F2532" s="14">
        <v>-2511</v>
      </c>
      <c r="G2532" t="str">
        <f>_xlfn.XLOOKUP(tbl_GL[[#This Row],[Account_key]],tbl_COA[Account_key],tbl_COA[Class],"Not Found")</f>
        <v>Assets</v>
      </c>
      <c r="H2532" t="str">
        <f>_xlfn.XLOOKUP(tbl_GL[[#This Row],[Account_key]],tbl_COA[Account_key],tbl_COA[SubClass],"Not Found")</f>
        <v>Assets</v>
      </c>
      <c r="I2532" t="str">
        <f>_xlfn.XLOOKUP(tbl_GL[[#This Row],[Account_key]],tbl_COA[Account_key],tbl_COA[SubClass2],"Not Found")</f>
        <v>Current Assets</v>
      </c>
      <c r="J2532" t="str">
        <f>_xlfn.XLOOKUP(tbl_GL[[#This Row],[Account_key]],tbl_COA[Account_key],tbl_COA[SubAccount],,0)</f>
        <v>Inventory</v>
      </c>
      <c r="K2532">
        <f>YEAR(tbl_GL[[#This Row],[Date]])</f>
        <v>2019</v>
      </c>
    </row>
    <row r="2533" spans="1:11" x14ac:dyDescent="0.35">
      <c r="A2533">
        <v>1281.0999999999999</v>
      </c>
      <c r="B2533" s="24">
        <v>43813</v>
      </c>
      <c r="C2533">
        <v>1</v>
      </c>
      <c r="D2533">
        <v>10</v>
      </c>
      <c r="E2533" t="s">
        <v>98</v>
      </c>
      <c r="F2533" s="14">
        <v>-5156</v>
      </c>
      <c r="G2533" t="str">
        <f>_xlfn.XLOOKUP(tbl_GL[[#This Row],[Account_key]],tbl_COA[Account_key],tbl_COA[Class],"Not Found")</f>
        <v>Assets</v>
      </c>
      <c r="H2533" t="str">
        <f>_xlfn.XLOOKUP(tbl_GL[[#This Row],[Account_key]],tbl_COA[Account_key],tbl_COA[SubClass],"Not Found")</f>
        <v>Assets</v>
      </c>
      <c r="I2533" t="str">
        <f>_xlfn.XLOOKUP(tbl_GL[[#This Row],[Account_key]],tbl_COA[Account_key],tbl_COA[SubClass2],"Not Found")</f>
        <v>Current Assets</v>
      </c>
      <c r="J2533" t="str">
        <f>_xlfn.XLOOKUP(tbl_GL[[#This Row],[Account_key]],tbl_COA[Account_key],tbl_COA[SubAccount],,0)</f>
        <v>Cash at Bank</v>
      </c>
      <c r="K2533">
        <f>YEAR(tbl_GL[[#This Row],[Date]])</f>
        <v>2019</v>
      </c>
    </row>
    <row r="2534" spans="1:11" x14ac:dyDescent="0.35">
      <c r="A2534">
        <v>1281.2</v>
      </c>
      <c r="B2534" s="24">
        <v>43813</v>
      </c>
      <c r="C2534">
        <v>1</v>
      </c>
      <c r="D2534">
        <v>120</v>
      </c>
      <c r="E2534" t="s">
        <v>98</v>
      </c>
      <c r="F2534" s="14">
        <v>-5156</v>
      </c>
      <c r="G2534" t="str">
        <f>_xlfn.XLOOKUP(tbl_GL[[#This Row],[Account_key]],tbl_COA[Account_key],tbl_COA[Class],"Not Found")</f>
        <v>Liabilities and Owners Equity</v>
      </c>
      <c r="H2534" t="str">
        <f>_xlfn.XLOOKUP(tbl_GL[[#This Row],[Account_key]],tbl_COA[Account_key],tbl_COA[SubClass],"Not Found")</f>
        <v>Liabilities</v>
      </c>
      <c r="I2534" t="str">
        <f>_xlfn.XLOOKUP(tbl_GL[[#This Row],[Account_key]],tbl_COA[Account_key],tbl_COA[SubClass2],"Not Found")</f>
        <v>Current Liabilities</v>
      </c>
      <c r="J2534" t="str">
        <f>_xlfn.XLOOKUP(tbl_GL[[#This Row],[Account_key]],tbl_COA[Account_key],tbl_COA[SubAccount],,0)</f>
        <v>Accrued Expenses</v>
      </c>
      <c r="K2534">
        <f>YEAR(tbl_GL[[#This Row],[Date]])</f>
        <v>2019</v>
      </c>
    </row>
    <row r="2535" spans="1:11" x14ac:dyDescent="0.35">
      <c r="A2535">
        <v>1282.0999999999999</v>
      </c>
      <c r="B2535" s="24">
        <v>43813</v>
      </c>
      <c r="C2535">
        <v>1</v>
      </c>
      <c r="D2535">
        <v>210</v>
      </c>
      <c r="E2535" t="s">
        <v>7</v>
      </c>
      <c r="F2535" s="14">
        <v>8642</v>
      </c>
      <c r="G2535" t="str">
        <f>_xlfn.XLOOKUP(tbl_GL[[#This Row],[Account_key]],tbl_COA[Account_key],tbl_COA[Class],"Not Found")</f>
        <v>Trading account</v>
      </c>
      <c r="H2535" t="str">
        <f>_xlfn.XLOOKUP(tbl_GL[[#This Row],[Account_key]],tbl_COA[Account_key],tbl_COA[SubClass],"Not Found")</f>
        <v>Sales</v>
      </c>
      <c r="I2535" t="str">
        <f>_xlfn.XLOOKUP(tbl_GL[[#This Row],[Account_key]],tbl_COA[Account_key],tbl_COA[SubClass2],"Not Found")</f>
        <v>Sales</v>
      </c>
      <c r="J2535" t="str">
        <f>_xlfn.XLOOKUP(tbl_GL[[#This Row],[Account_key]],tbl_COA[Account_key],tbl_COA[SubAccount],,0)</f>
        <v>Sales</v>
      </c>
      <c r="K2535">
        <f>YEAR(tbl_GL[[#This Row],[Date]])</f>
        <v>2019</v>
      </c>
    </row>
    <row r="2536" spans="1:11" x14ac:dyDescent="0.35">
      <c r="A2536">
        <v>1282.2</v>
      </c>
      <c r="B2536" s="24">
        <v>43813</v>
      </c>
      <c r="C2536">
        <v>1</v>
      </c>
      <c r="D2536">
        <v>10</v>
      </c>
      <c r="E2536" t="s">
        <v>7</v>
      </c>
      <c r="F2536" s="14">
        <v>8642</v>
      </c>
      <c r="G2536" t="str">
        <f>_xlfn.XLOOKUP(tbl_GL[[#This Row],[Account_key]],tbl_COA[Account_key],tbl_COA[Class],"Not Found")</f>
        <v>Assets</v>
      </c>
      <c r="H2536" t="str">
        <f>_xlfn.XLOOKUP(tbl_GL[[#This Row],[Account_key]],tbl_COA[Account_key],tbl_COA[SubClass],"Not Found")</f>
        <v>Assets</v>
      </c>
      <c r="I2536" t="str">
        <f>_xlfn.XLOOKUP(tbl_GL[[#This Row],[Account_key]],tbl_COA[Account_key],tbl_COA[SubClass2],"Not Found")</f>
        <v>Current Assets</v>
      </c>
      <c r="J2536" t="str">
        <f>_xlfn.XLOOKUP(tbl_GL[[#This Row],[Account_key]],tbl_COA[Account_key],tbl_COA[SubAccount],,0)</f>
        <v>Cash at Bank</v>
      </c>
      <c r="K2536">
        <f>YEAR(tbl_GL[[#This Row],[Date]])</f>
        <v>2019</v>
      </c>
    </row>
    <row r="2537" spans="1:11" x14ac:dyDescent="0.35">
      <c r="A2537">
        <v>1283.0999999999999</v>
      </c>
      <c r="B2537" s="24">
        <v>43813</v>
      </c>
      <c r="C2537">
        <v>1</v>
      </c>
      <c r="D2537">
        <v>230</v>
      </c>
      <c r="E2537" t="s">
        <v>4</v>
      </c>
      <c r="F2537" s="14">
        <v>-10306</v>
      </c>
      <c r="G2537" t="str">
        <f>_xlfn.XLOOKUP(tbl_GL[[#This Row],[Account_key]],tbl_COA[Account_key],tbl_COA[Class],"Not Found")</f>
        <v>Trading account</v>
      </c>
      <c r="H2537" t="str">
        <f>_xlfn.XLOOKUP(tbl_GL[[#This Row],[Account_key]],tbl_COA[Account_key],tbl_COA[SubClass],"Not Found")</f>
        <v>Cost of Sales</v>
      </c>
      <c r="I2537" t="str">
        <f>_xlfn.XLOOKUP(tbl_GL[[#This Row],[Account_key]],tbl_COA[Account_key],tbl_COA[SubClass2],"Not Found")</f>
        <v>Cost of Sales</v>
      </c>
      <c r="J2537" t="str">
        <f>_xlfn.XLOOKUP(tbl_GL[[#This Row],[Account_key]],tbl_COA[Account_key],tbl_COA[SubAccount],,0)</f>
        <v>Cost of Sales</v>
      </c>
      <c r="K2537">
        <f>YEAR(tbl_GL[[#This Row],[Date]])</f>
        <v>2019</v>
      </c>
    </row>
    <row r="2538" spans="1:11" x14ac:dyDescent="0.35">
      <c r="A2538">
        <v>1283.2</v>
      </c>
      <c r="B2538" s="24">
        <v>43813</v>
      </c>
      <c r="C2538">
        <v>1</v>
      </c>
      <c r="D2538">
        <v>60</v>
      </c>
      <c r="E2538" t="s">
        <v>4</v>
      </c>
      <c r="F2538" s="14">
        <v>-10306</v>
      </c>
      <c r="G2538" t="str">
        <f>_xlfn.XLOOKUP(tbl_GL[[#This Row],[Account_key]],tbl_COA[Account_key],tbl_COA[Class],"Not Found")</f>
        <v>Assets</v>
      </c>
      <c r="H2538" t="str">
        <f>_xlfn.XLOOKUP(tbl_GL[[#This Row],[Account_key]],tbl_COA[Account_key],tbl_COA[SubClass],"Not Found")</f>
        <v>Assets</v>
      </c>
      <c r="I2538" t="str">
        <f>_xlfn.XLOOKUP(tbl_GL[[#This Row],[Account_key]],tbl_COA[Account_key],tbl_COA[SubClass2],"Not Found")</f>
        <v>Current Assets</v>
      </c>
      <c r="J2538" t="str">
        <f>_xlfn.XLOOKUP(tbl_GL[[#This Row],[Account_key]],tbl_COA[Account_key],tbl_COA[SubAccount],,0)</f>
        <v>Inventory</v>
      </c>
      <c r="K2538">
        <f>YEAR(tbl_GL[[#This Row],[Date]])</f>
        <v>2019</v>
      </c>
    </row>
    <row r="2539" spans="1:11" x14ac:dyDescent="0.35">
      <c r="A2539">
        <v>1284.0999999999999</v>
      </c>
      <c r="B2539" s="24">
        <v>43813</v>
      </c>
      <c r="C2539">
        <v>1</v>
      </c>
      <c r="D2539">
        <v>210</v>
      </c>
      <c r="E2539" t="s">
        <v>8</v>
      </c>
      <c r="F2539" s="14">
        <v>37677</v>
      </c>
      <c r="G2539" t="str">
        <f>_xlfn.XLOOKUP(tbl_GL[[#This Row],[Account_key]],tbl_COA[Account_key],tbl_COA[Class],"Not Found")</f>
        <v>Trading account</v>
      </c>
      <c r="H2539" t="str">
        <f>_xlfn.XLOOKUP(tbl_GL[[#This Row],[Account_key]],tbl_COA[Account_key],tbl_COA[SubClass],"Not Found")</f>
        <v>Sales</v>
      </c>
      <c r="I2539" t="str">
        <f>_xlfn.XLOOKUP(tbl_GL[[#This Row],[Account_key]],tbl_COA[Account_key],tbl_COA[SubClass2],"Not Found")</f>
        <v>Sales</v>
      </c>
      <c r="J2539" t="str">
        <f>_xlfn.XLOOKUP(tbl_GL[[#This Row],[Account_key]],tbl_COA[Account_key],tbl_COA[SubAccount],,0)</f>
        <v>Sales</v>
      </c>
      <c r="K2539">
        <f>YEAR(tbl_GL[[#This Row],[Date]])</f>
        <v>2019</v>
      </c>
    </row>
    <row r="2540" spans="1:11" x14ac:dyDescent="0.35">
      <c r="A2540">
        <v>1284.2</v>
      </c>
      <c r="B2540" s="24">
        <v>43813</v>
      </c>
      <c r="C2540">
        <v>1</v>
      </c>
      <c r="D2540">
        <v>30</v>
      </c>
      <c r="E2540" t="s">
        <v>8</v>
      </c>
      <c r="F2540" s="19">
        <v>37677</v>
      </c>
      <c r="G2540" t="str">
        <f>_xlfn.XLOOKUP(tbl_GL[[#This Row],[Account_key]],tbl_COA[Account_key],tbl_COA[Class],"Not Found")</f>
        <v>Assets</v>
      </c>
      <c r="H2540" t="str">
        <f>_xlfn.XLOOKUP(tbl_GL[[#This Row],[Account_key]],tbl_COA[Account_key],tbl_COA[SubClass],"Not Found")</f>
        <v>Assets</v>
      </c>
      <c r="I2540" t="str">
        <f>_xlfn.XLOOKUP(tbl_GL[[#This Row],[Account_key]],tbl_COA[Account_key],tbl_COA[SubClass2],"Not Found")</f>
        <v>Current Assets</v>
      </c>
      <c r="J2540" t="str">
        <f>_xlfn.XLOOKUP(tbl_GL[[#This Row],[Account_key]],tbl_COA[Account_key],tbl_COA[SubAccount],,0)</f>
        <v>Trade Receivables</v>
      </c>
      <c r="K2540">
        <f>YEAR(tbl_GL[[#This Row],[Date]])</f>
        <v>2019</v>
      </c>
    </row>
    <row r="2541" spans="1:11" x14ac:dyDescent="0.35">
      <c r="A2541">
        <v>1285.0999999999999</v>
      </c>
      <c r="B2541" s="24">
        <v>43814</v>
      </c>
      <c r="C2541">
        <v>1</v>
      </c>
      <c r="D2541">
        <v>10</v>
      </c>
      <c r="E2541" t="s">
        <v>112</v>
      </c>
      <c r="F2541" s="19">
        <v>-600</v>
      </c>
      <c r="G2541" t="str">
        <f>_xlfn.XLOOKUP(tbl_GL[[#This Row],[Account_key]],tbl_COA[Account_key],tbl_COA[Class],"Not Found")</f>
        <v>Assets</v>
      </c>
      <c r="H2541" t="str">
        <f>_xlfn.XLOOKUP(tbl_GL[[#This Row],[Account_key]],tbl_COA[Account_key],tbl_COA[SubClass],"Not Found")</f>
        <v>Assets</v>
      </c>
      <c r="I2541" t="str">
        <f>_xlfn.XLOOKUP(tbl_GL[[#This Row],[Account_key]],tbl_COA[Account_key],tbl_COA[SubClass2],"Not Found")</f>
        <v>Current Assets</v>
      </c>
      <c r="J2541" t="str">
        <f>_xlfn.XLOOKUP(tbl_GL[[#This Row],[Account_key]],tbl_COA[Account_key],tbl_COA[SubAccount],,0)</f>
        <v>Cash at Bank</v>
      </c>
      <c r="K2541">
        <f>YEAR(tbl_GL[[#This Row],[Date]])</f>
        <v>2019</v>
      </c>
    </row>
    <row r="2542" spans="1:11" x14ac:dyDescent="0.35">
      <c r="A2542">
        <v>1285.2</v>
      </c>
      <c r="B2542" s="24">
        <v>43814</v>
      </c>
      <c r="C2542">
        <v>1</v>
      </c>
      <c r="D2542">
        <v>121</v>
      </c>
      <c r="E2542" t="s">
        <v>112</v>
      </c>
      <c r="F2542" s="19">
        <v>-600</v>
      </c>
      <c r="G2542" t="str">
        <f>_xlfn.XLOOKUP(tbl_GL[[#This Row],[Account_key]],tbl_COA[Account_key],tbl_COA[Class],"Not Found")</f>
        <v>Liabilities and Owners Equity</v>
      </c>
      <c r="H2542" t="str">
        <f>_xlfn.XLOOKUP(tbl_GL[[#This Row],[Account_key]],tbl_COA[Account_key],tbl_COA[SubClass],"Not Found")</f>
        <v>Liabilities</v>
      </c>
      <c r="I2542" t="str">
        <f>_xlfn.XLOOKUP(tbl_GL[[#This Row],[Account_key]],tbl_COA[Account_key],tbl_COA[SubClass2],"Not Found")</f>
        <v>Current Liabilities</v>
      </c>
      <c r="J2542" t="str">
        <f>_xlfn.XLOOKUP(tbl_GL[[#This Row],[Account_key]],tbl_COA[Account_key],tbl_COA[SubAccount],,0)</f>
        <v>Interest Payable</v>
      </c>
      <c r="K2542">
        <f>YEAR(tbl_GL[[#This Row],[Date]])</f>
        <v>2019</v>
      </c>
    </row>
    <row r="2543" spans="1:11" x14ac:dyDescent="0.35">
      <c r="A2543">
        <v>1286.0999999999999</v>
      </c>
      <c r="B2543" s="24">
        <v>43815</v>
      </c>
      <c r="C2543">
        <v>1</v>
      </c>
      <c r="D2543">
        <v>290</v>
      </c>
      <c r="E2543" t="s">
        <v>97</v>
      </c>
      <c r="F2543" s="19">
        <v>-3530</v>
      </c>
      <c r="G2543" t="str">
        <f>_xlfn.XLOOKUP(tbl_GL[[#This Row],[Account_key]],tbl_COA[Account_key],tbl_COA[Class],"Not Found")</f>
        <v>Operating account</v>
      </c>
      <c r="H2543" t="str">
        <f>_xlfn.XLOOKUP(tbl_GL[[#This Row],[Account_key]],tbl_COA[Account_key],tbl_COA[SubClass],"Not Found")</f>
        <v>Operating Expenses</v>
      </c>
      <c r="I2543" t="str">
        <f>_xlfn.XLOOKUP(tbl_GL[[#This Row],[Account_key]],tbl_COA[Account_key],tbl_COA[SubClass2],"Not Found")</f>
        <v>Administration</v>
      </c>
      <c r="J2543" t="str">
        <f>_xlfn.XLOOKUP(tbl_GL[[#This Row],[Account_key]],tbl_COA[Account_key],tbl_COA[SubAccount],,0)</f>
        <v>Travel</v>
      </c>
      <c r="K2543">
        <f>YEAR(tbl_GL[[#This Row],[Date]])</f>
        <v>2019</v>
      </c>
    </row>
    <row r="2544" spans="1:11" x14ac:dyDescent="0.35">
      <c r="A2544">
        <v>1286.2</v>
      </c>
      <c r="B2544" s="24">
        <v>43815</v>
      </c>
      <c r="C2544">
        <v>1</v>
      </c>
      <c r="D2544">
        <v>120</v>
      </c>
      <c r="E2544" t="s">
        <v>97</v>
      </c>
      <c r="F2544" s="19">
        <v>3530</v>
      </c>
      <c r="G2544" t="str">
        <f>_xlfn.XLOOKUP(tbl_GL[[#This Row],[Account_key]],tbl_COA[Account_key],tbl_COA[Class],"Not Found")</f>
        <v>Liabilities and Owners Equity</v>
      </c>
      <c r="H2544" t="str">
        <f>_xlfn.XLOOKUP(tbl_GL[[#This Row],[Account_key]],tbl_COA[Account_key],tbl_COA[SubClass],"Not Found")</f>
        <v>Liabilities</v>
      </c>
      <c r="I2544" t="str">
        <f>_xlfn.XLOOKUP(tbl_GL[[#This Row],[Account_key]],tbl_COA[Account_key],tbl_COA[SubClass2],"Not Found")</f>
        <v>Current Liabilities</v>
      </c>
      <c r="J2544" t="str">
        <f>_xlfn.XLOOKUP(tbl_GL[[#This Row],[Account_key]],tbl_COA[Account_key],tbl_COA[SubAccount],,0)</f>
        <v>Accrued Expenses</v>
      </c>
      <c r="K2544">
        <f>YEAR(tbl_GL[[#This Row],[Date]])</f>
        <v>2019</v>
      </c>
    </row>
    <row r="2545" spans="1:11" x14ac:dyDescent="0.35">
      <c r="A2545">
        <v>1287.0999999999999</v>
      </c>
      <c r="B2545" s="24">
        <v>43816</v>
      </c>
      <c r="C2545">
        <v>1</v>
      </c>
      <c r="D2545">
        <v>30</v>
      </c>
      <c r="E2545" t="s">
        <v>80</v>
      </c>
      <c r="F2545" s="19">
        <v>-37075</v>
      </c>
      <c r="G2545" t="str">
        <f>_xlfn.XLOOKUP(tbl_GL[[#This Row],[Account_key]],tbl_COA[Account_key],tbl_COA[Class],"Not Found")</f>
        <v>Assets</v>
      </c>
      <c r="H2545" t="str">
        <f>_xlfn.XLOOKUP(tbl_GL[[#This Row],[Account_key]],tbl_COA[Account_key],tbl_COA[SubClass],"Not Found")</f>
        <v>Assets</v>
      </c>
      <c r="I2545" t="str">
        <f>_xlfn.XLOOKUP(tbl_GL[[#This Row],[Account_key]],tbl_COA[Account_key],tbl_COA[SubClass2],"Not Found")</f>
        <v>Current Assets</v>
      </c>
      <c r="J2545" t="str">
        <f>_xlfn.XLOOKUP(tbl_GL[[#This Row],[Account_key]],tbl_COA[Account_key],tbl_COA[SubAccount],,0)</f>
        <v>Trade Receivables</v>
      </c>
      <c r="K2545">
        <f>YEAR(tbl_GL[[#This Row],[Date]])</f>
        <v>2019</v>
      </c>
    </row>
    <row r="2546" spans="1:11" x14ac:dyDescent="0.35">
      <c r="A2546">
        <v>1287.2</v>
      </c>
      <c r="B2546" s="24">
        <v>43816</v>
      </c>
      <c r="C2546">
        <v>1</v>
      </c>
      <c r="D2546">
        <v>10</v>
      </c>
      <c r="E2546" t="s">
        <v>80</v>
      </c>
      <c r="F2546" s="19">
        <v>37075</v>
      </c>
      <c r="G2546" t="str">
        <f>_xlfn.XLOOKUP(tbl_GL[[#This Row],[Account_key]],tbl_COA[Account_key],tbl_COA[Class],"Not Found")</f>
        <v>Assets</v>
      </c>
      <c r="H2546" t="str">
        <f>_xlfn.XLOOKUP(tbl_GL[[#This Row],[Account_key]],tbl_COA[Account_key],tbl_COA[SubClass],"Not Found")</f>
        <v>Assets</v>
      </c>
      <c r="I2546" t="str">
        <f>_xlfn.XLOOKUP(tbl_GL[[#This Row],[Account_key]],tbl_COA[Account_key],tbl_COA[SubClass2],"Not Found")</f>
        <v>Current Assets</v>
      </c>
      <c r="J2546" t="str">
        <f>_xlfn.XLOOKUP(tbl_GL[[#This Row],[Account_key]],tbl_COA[Account_key],tbl_COA[SubAccount],,0)</f>
        <v>Cash at Bank</v>
      </c>
      <c r="K2546">
        <f>YEAR(tbl_GL[[#This Row],[Date]])</f>
        <v>2019</v>
      </c>
    </row>
    <row r="2547" spans="1:11" x14ac:dyDescent="0.35">
      <c r="A2547">
        <v>1288.0999999999999</v>
      </c>
      <c r="B2547" s="24">
        <v>43817</v>
      </c>
      <c r="C2547">
        <v>1</v>
      </c>
      <c r="D2547">
        <v>320</v>
      </c>
      <c r="E2547" t="s">
        <v>99</v>
      </c>
      <c r="F2547" s="19">
        <v>-40</v>
      </c>
      <c r="G2547" t="str">
        <f>_xlfn.XLOOKUP(tbl_GL[[#This Row],[Account_key]],tbl_COA[Account_key],tbl_COA[Class],"Not Found")</f>
        <v>Operating account</v>
      </c>
      <c r="H2547" t="str">
        <f>_xlfn.XLOOKUP(tbl_GL[[#This Row],[Account_key]],tbl_COA[Account_key],tbl_COA[SubClass],"Not Found")</f>
        <v>Operating Expenses</v>
      </c>
      <c r="I2547" t="str">
        <f>_xlfn.XLOOKUP(tbl_GL[[#This Row],[Account_key]],tbl_COA[Account_key],tbl_COA[SubClass2],"Not Found")</f>
        <v>Administration</v>
      </c>
      <c r="J2547" t="str">
        <f>_xlfn.XLOOKUP(tbl_GL[[#This Row],[Account_key]],tbl_COA[Account_key],tbl_COA[SubAccount],,0)</f>
        <v>Professional Services</v>
      </c>
      <c r="K2547">
        <f>YEAR(tbl_GL[[#This Row],[Date]])</f>
        <v>2019</v>
      </c>
    </row>
    <row r="2548" spans="1:11" x14ac:dyDescent="0.35">
      <c r="A2548">
        <v>1288.2</v>
      </c>
      <c r="B2548" s="24">
        <v>43817</v>
      </c>
      <c r="C2548">
        <v>1</v>
      </c>
      <c r="D2548">
        <v>20</v>
      </c>
      <c r="E2548" t="s">
        <v>99</v>
      </c>
      <c r="F2548" s="19">
        <v>-40</v>
      </c>
      <c r="G2548" t="str">
        <f>_xlfn.XLOOKUP(tbl_GL[[#This Row],[Account_key]],tbl_COA[Account_key],tbl_COA[Class],"Not Found")</f>
        <v>Assets</v>
      </c>
      <c r="H2548" t="str">
        <f>_xlfn.XLOOKUP(tbl_GL[[#This Row],[Account_key]],tbl_COA[Account_key],tbl_COA[SubClass],"Not Found")</f>
        <v>Assets</v>
      </c>
      <c r="I2548" t="str">
        <f>_xlfn.XLOOKUP(tbl_GL[[#This Row],[Account_key]],tbl_COA[Account_key],tbl_COA[SubClass2],"Not Found")</f>
        <v>Current Assets</v>
      </c>
      <c r="J2548" t="str">
        <f>_xlfn.XLOOKUP(tbl_GL[[#This Row],[Account_key]],tbl_COA[Account_key],tbl_COA[SubAccount],,0)</f>
        <v>Cash in hand</v>
      </c>
      <c r="K2548">
        <f>YEAR(tbl_GL[[#This Row],[Date]])</f>
        <v>2019</v>
      </c>
    </row>
    <row r="2549" spans="1:11" x14ac:dyDescent="0.35">
      <c r="A2549">
        <v>1289.0999999999999</v>
      </c>
      <c r="B2549" s="24">
        <v>43817</v>
      </c>
      <c r="C2549">
        <v>1</v>
      </c>
      <c r="D2549">
        <v>260</v>
      </c>
      <c r="E2549" t="s">
        <v>83</v>
      </c>
      <c r="F2549" s="19">
        <v>1634</v>
      </c>
      <c r="G2549" t="str">
        <f>_xlfn.XLOOKUP(tbl_GL[[#This Row],[Account_key]],tbl_COA[Account_key],tbl_COA[Class],"Not Found")</f>
        <v>Operating account</v>
      </c>
      <c r="H2549" t="str">
        <f>_xlfn.XLOOKUP(tbl_GL[[#This Row],[Account_key]],tbl_COA[Account_key],tbl_COA[SubClass],"Not Found")</f>
        <v>Operating Expenses</v>
      </c>
      <c r="I2549" t="str">
        <f>_xlfn.XLOOKUP(tbl_GL[[#This Row],[Account_key]],tbl_COA[Account_key],tbl_COA[SubClass2],"Not Found")</f>
        <v>Marketing</v>
      </c>
      <c r="J2549" t="str">
        <f>_xlfn.XLOOKUP(tbl_GL[[#This Row],[Account_key]],tbl_COA[Account_key],tbl_COA[SubAccount],,0)</f>
        <v>Commissions</v>
      </c>
      <c r="K2549">
        <f>YEAR(tbl_GL[[#This Row],[Date]])</f>
        <v>2019</v>
      </c>
    </row>
    <row r="2550" spans="1:11" x14ac:dyDescent="0.35">
      <c r="A2550">
        <v>1289.2</v>
      </c>
      <c r="B2550" s="24">
        <v>43817</v>
      </c>
      <c r="C2550">
        <v>1</v>
      </c>
      <c r="D2550">
        <v>20</v>
      </c>
      <c r="E2550" t="s">
        <v>83</v>
      </c>
      <c r="F2550" s="19">
        <v>1634</v>
      </c>
      <c r="G2550" t="str">
        <f>_xlfn.XLOOKUP(tbl_GL[[#This Row],[Account_key]],tbl_COA[Account_key],tbl_COA[Class],"Not Found")</f>
        <v>Assets</v>
      </c>
      <c r="H2550" t="str">
        <f>_xlfn.XLOOKUP(tbl_GL[[#This Row],[Account_key]],tbl_COA[Account_key],tbl_COA[SubClass],"Not Found")</f>
        <v>Assets</v>
      </c>
      <c r="I2550" t="str">
        <f>_xlfn.XLOOKUP(tbl_GL[[#This Row],[Account_key]],tbl_COA[Account_key],tbl_COA[SubClass2],"Not Found")</f>
        <v>Current Assets</v>
      </c>
      <c r="J2550" t="str">
        <f>_xlfn.XLOOKUP(tbl_GL[[#This Row],[Account_key]],tbl_COA[Account_key],tbl_COA[SubAccount],,0)</f>
        <v>Cash in hand</v>
      </c>
      <c r="K2550">
        <f>YEAR(tbl_GL[[#This Row],[Date]])</f>
        <v>2019</v>
      </c>
    </row>
    <row r="2551" spans="1:11" x14ac:dyDescent="0.35">
      <c r="A2551">
        <v>1290.0999999999999</v>
      </c>
      <c r="B2551" s="24">
        <v>43817</v>
      </c>
      <c r="C2551">
        <v>1</v>
      </c>
      <c r="D2551">
        <v>350</v>
      </c>
      <c r="E2551" t="s">
        <v>97</v>
      </c>
      <c r="F2551" s="19">
        <v>-4149</v>
      </c>
      <c r="G2551" t="str">
        <f>_xlfn.XLOOKUP(tbl_GL[[#This Row],[Account_key]],tbl_COA[Account_key],tbl_COA[Class],"Not Found")</f>
        <v>Operating account</v>
      </c>
      <c r="H2551" t="str">
        <f>_xlfn.XLOOKUP(tbl_GL[[#This Row],[Account_key]],tbl_COA[Account_key],tbl_COA[SubClass],"Not Found")</f>
        <v>Operating Expenses</v>
      </c>
      <c r="I2551" t="str">
        <f>_xlfn.XLOOKUP(tbl_GL[[#This Row],[Account_key]],tbl_COA[Account_key],tbl_COA[SubClass2],"Not Found")</f>
        <v>Administration</v>
      </c>
      <c r="J2551" t="str">
        <f>_xlfn.XLOOKUP(tbl_GL[[#This Row],[Account_key]],tbl_COA[Account_key],tbl_COA[SubAccount],,0)</f>
        <v>Other Expenses</v>
      </c>
      <c r="K2551">
        <f>YEAR(tbl_GL[[#This Row],[Date]])</f>
        <v>2019</v>
      </c>
    </row>
    <row r="2552" spans="1:11" x14ac:dyDescent="0.35">
      <c r="A2552">
        <v>1290.2</v>
      </c>
      <c r="B2552" s="24">
        <v>43817</v>
      </c>
      <c r="C2552">
        <v>1</v>
      </c>
      <c r="D2552">
        <v>120</v>
      </c>
      <c r="E2552" t="s">
        <v>97</v>
      </c>
      <c r="F2552" s="19">
        <v>4149</v>
      </c>
      <c r="G2552" t="str">
        <f>_xlfn.XLOOKUP(tbl_GL[[#This Row],[Account_key]],tbl_COA[Account_key],tbl_COA[Class],"Not Found")</f>
        <v>Liabilities and Owners Equity</v>
      </c>
      <c r="H2552" t="str">
        <f>_xlfn.XLOOKUP(tbl_GL[[#This Row],[Account_key]],tbl_COA[Account_key],tbl_COA[SubClass],"Not Found")</f>
        <v>Liabilities</v>
      </c>
      <c r="I2552" t="str">
        <f>_xlfn.XLOOKUP(tbl_GL[[#This Row],[Account_key]],tbl_COA[Account_key],tbl_COA[SubClass2],"Not Found")</f>
        <v>Current Liabilities</v>
      </c>
      <c r="J2552" t="str">
        <f>_xlfn.XLOOKUP(tbl_GL[[#This Row],[Account_key]],tbl_COA[Account_key],tbl_COA[SubAccount],,0)</f>
        <v>Accrued Expenses</v>
      </c>
      <c r="K2552">
        <f>YEAR(tbl_GL[[#This Row],[Date]])</f>
        <v>2019</v>
      </c>
    </row>
    <row r="2553" spans="1:11" x14ac:dyDescent="0.35">
      <c r="A2553">
        <v>1291.0999999999999</v>
      </c>
      <c r="B2553" s="24">
        <v>43820</v>
      </c>
      <c r="C2553">
        <v>1</v>
      </c>
      <c r="D2553">
        <v>230</v>
      </c>
      <c r="E2553" t="s">
        <v>4</v>
      </c>
      <c r="F2553" s="19">
        <v>-1494</v>
      </c>
      <c r="G2553" t="str">
        <f>_xlfn.XLOOKUP(tbl_GL[[#This Row],[Account_key]],tbl_COA[Account_key],tbl_COA[Class],"Not Found")</f>
        <v>Trading account</v>
      </c>
      <c r="H2553" t="str">
        <f>_xlfn.XLOOKUP(tbl_GL[[#This Row],[Account_key]],tbl_COA[Account_key],tbl_COA[SubClass],"Not Found")</f>
        <v>Cost of Sales</v>
      </c>
      <c r="I2553" t="str">
        <f>_xlfn.XLOOKUP(tbl_GL[[#This Row],[Account_key]],tbl_COA[Account_key],tbl_COA[SubClass2],"Not Found")</f>
        <v>Cost of Sales</v>
      </c>
      <c r="J2553" t="str">
        <f>_xlfn.XLOOKUP(tbl_GL[[#This Row],[Account_key]],tbl_COA[Account_key],tbl_COA[SubAccount],,0)</f>
        <v>Cost of Sales</v>
      </c>
      <c r="K2553">
        <f>YEAR(tbl_GL[[#This Row],[Date]])</f>
        <v>2019</v>
      </c>
    </row>
    <row r="2554" spans="1:11" x14ac:dyDescent="0.35">
      <c r="A2554">
        <v>1291.2</v>
      </c>
      <c r="B2554" s="24">
        <v>43820</v>
      </c>
      <c r="C2554">
        <v>1</v>
      </c>
      <c r="D2554">
        <v>60</v>
      </c>
      <c r="E2554" t="s">
        <v>4</v>
      </c>
      <c r="F2554" s="19">
        <v>-1494</v>
      </c>
      <c r="G2554" t="str">
        <f>_xlfn.XLOOKUP(tbl_GL[[#This Row],[Account_key]],tbl_COA[Account_key],tbl_COA[Class],"Not Found")</f>
        <v>Assets</v>
      </c>
      <c r="H2554" t="str">
        <f>_xlfn.XLOOKUP(tbl_GL[[#This Row],[Account_key]],tbl_COA[Account_key],tbl_COA[SubClass],"Not Found")</f>
        <v>Assets</v>
      </c>
      <c r="I2554" t="str">
        <f>_xlfn.XLOOKUP(tbl_GL[[#This Row],[Account_key]],tbl_COA[Account_key],tbl_COA[SubClass2],"Not Found")</f>
        <v>Current Assets</v>
      </c>
      <c r="J2554" t="str">
        <f>_xlfn.XLOOKUP(tbl_GL[[#This Row],[Account_key]],tbl_COA[Account_key],tbl_COA[SubAccount],,0)</f>
        <v>Inventory</v>
      </c>
      <c r="K2554">
        <f>YEAR(tbl_GL[[#This Row],[Date]])</f>
        <v>2019</v>
      </c>
    </row>
    <row r="2555" spans="1:11" x14ac:dyDescent="0.35">
      <c r="A2555">
        <v>1292.0999999999999</v>
      </c>
      <c r="B2555" s="24">
        <v>43820</v>
      </c>
      <c r="C2555">
        <v>1</v>
      </c>
      <c r="D2555">
        <v>230</v>
      </c>
      <c r="E2555" t="s">
        <v>4</v>
      </c>
      <c r="F2555" s="19">
        <v>-2612</v>
      </c>
      <c r="G2555" t="str">
        <f>_xlfn.XLOOKUP(tbl_GL[[#This Row],[Account_key]],tbl_COA[Account_key],tbl_COA[Class],"Not Found")</f>
        <v>Trading account</v>
      </c>
      <c r="H2555" t="str">
        <f>_xlfn.XLOOKUP(tbl_GL[[#This Row],[Account_key]],tbl_COA[Account_key],tbl_COA[SubClass],"Not Found")</f>
        <v>Cost of Sales</v>
      </c>
      <c r="I2555" t="str">
        <f>_xlfn.XLOOKUP(tbl_GL[[#This Row],[Account_key]],tbl_COA[Account_key],tbl_COA[SubClass2],"Not Found")</f>
        <v>Cost of Sales</v>
      </c>
      <c r="J2555" t="str">
        <f>_xlfn.XLOOKUP(tbl_GL[[#This Row],[Account_key]],tbl_COA[Account_key],tbl_COA[SubAccount],,0)</f>
        <v>Cost of Sales</v>
      </c>
      <c r="K2555">
        <f>YEAR(tbl_GL[[#This Row],[Date]])</f>
        <v>2019</v>
      </c>
    </row>
    <row r="2556" spans="1:11" x14ac:dyDescent="0.35">
      <c r="A2556">
        <v>1292.2</v>
      </c>
      <c r="B2556" s="24">
        <v>43820</v>
      </c>
      <c r="C2556">
        <v>1</v>
      </c>
      <c r="D2556">
        <v>60</v>
      </c>
      <c r="E2556" t="s">
        <v>4</v>
      </c>
      <c r="F2556" s="19">
        <v>-2612</v>
      </c>
      <c r="G2556" t="str">
        <f>_xlfn.XLOOKUP(tbl_GL[[#This Row],[Account_key]],tbl_COA[Account_key],tbl_COA[Class],"Not Found")</f>
        <v>Assets</v>
      </c>
      <c r="H2556" t="str">
        <f>_xlfn.XLOOKUP(tbl_GL[[#This Row],[Account_key]],tbl_COA[Account_key],tbl_COA[SubClass],"Not Found")</f>
        <v>Assets</v>
      </c>
      <c r="I2556" t="str">
        <f>_xlfn.XLOOKUP(tbl_GL[[#This Row],[Account_key]],tbl_COA[Account_key],tbl_COA[SubClass2],"Not Found")</f>
        <v>Current Assets</v>
      </c>
      <c r="J2556" t="str">
        <f>_xlfn.XLOOKUP(tbl_GL[[#This Row],[Account_key]],tbl_COA[Account_key],tbl_COA[SubAccount],,0)</f>
        <v>Inventory</v>
      </c>
      <c r="K2556">
        <f>YEAR(tbl_GL[[#This Row],[Date]])</f>
        <v>2019</v>
      </c>
    </row>
    <row r="2557" spans="1:11" x14ac:dyDescent="0.35">
      <c r="A2557">
        <v>1293.0999999999999</v>
      </c>
      <c r="B2557" s="24">
        <v>43820</v>
      </c>
      <c r="C2557">
        <v>1</v>
      </c>
      <c r="D2557">
        <v>10</v>
      </c>
      <c r="E2557" t="s">
        <v>98</v>
      </c>
      <c r="F2557" s="19">
        <v>-3507</v>
      </c>
      <c r="G2557" t="str">
        <f>_xlfn.XLOOKUP(tbl_GL[[#This Row],[Account_key]],tbl_COA[Account_key],tbl_COA[Class],"Not Found")</f>
        <v>Assets</v>
      </c>
      <c r="H2557" t="str">
        <f>_xlfn.XLOOKUP(tbl_GL[[#This Row],[Account_key]],tbl_COA[Account_key],tbl_COA[SubClass],"Not Found")</f>
        <v>Assets</v>
      </c>
      <c r="I2557" t="str">
        <f>_xlfn.XLOOKUP(tbl_GL[[#This Row],[Account_key]],tbl_COA[Account_key],tbl_COA[SubClass2],"Not Found")</f>
        <v>Current Assets</v>
      </c>
      <c r="J2557" t="str">
        <f>_xlfn.XLOOKUP(tbl_GL[[#This Row],[Account_key]],tbl_COA[Account_key],tbl_COA[SubAccount],,0)</f>
        <v>Cash at Bank</v>
      </c>
      <c r="K2557">
        <f>YEAR(tbl_GL[[#This Row],[Date]])</f>
        <v>2019</v>
      </c>
    </row>
    <row r="2558" spans="1:11" x14ac:dyDescent="0.35">
      <c r="A2558">
        <v>1293.2</v>
      </c>
      <c r="B2558" s="24">
        <v>43820</v>
      </c>
      <c r="C2558">
        <v>1</v>
      </c>
      <c r="D2558">
        <v>120</v>
      </c>
      <c r="E2558" t="s">
        <v>98</v>
      </c>
      <c r="F2558" s="19">
        <v>-3507</v>
      </c>
      <c r="G2558" t="str">
        <f>_xlfn.XLOOKUP(tbl_GL[[#This Row],[Account_key]],tbl_COA[Account_key],tbl_COA[Class],"Not Found")</f>
        <v>Liabilities and Owners Equity</v>
      </c>
      <c r="H2558" t="str">
        <f>_xlfn.XLOOKUP(tbl_GL[[#This Row],[Account_key]],tbl_COA[Account_key],tbl_COA[SubClass],"Not Found")</f>
        <v>Liabilities</v>
      </c>
      <c r="I2558" t="str">
        <f>_xlfn.XLOOKUP(tbl_GL[[#This Row],[Account_key]],tbl_COA[Account_key],tbl_COA[SubClass2],"Not Found")</f>
        <v>Current Liabilities</v>
      </c>
      <c r="J2558" t="str">
        <f>_xlfn.XLOOKUP(tbl_GL[[#This Row],[Account_key]],tbl_COA[Account_key],tbl_COA[SubAccount],,0)</f>
        <v>Accrued Expenses</v>
      </c>
      <c r="K2558">
        <f>YEAR(tbl_GL[[#This Row],[Date]])</f>
        <v>2019</v>
      </c>
    </row>
    <row r="2559" spans="1:11" x14ac:dyDescent="0.35">
      <c r="A2559">
        <v>1294.0999999999999</v>
      </c>
      <c r="B2559" s="24">
        <v>43820</v>
      </c>
      <c r="C2559">
        <v>1</v>
      </c>
      <c r="D2559">
        <v>210</v>
      </c>
      <c r="E2559" t="s">
        <v>8</v>
      </c>
      <c r="F2559" s="19">
        <v>5464</v>
      </c>
      <c r="G2559" t="str">
        <f>_xlfn.XLOOKUP(tbl_GL[[#This Row],[Account_key]],tbl_COA[Account_key],tbl_COA[Class],"Not Found")</f>
        <v>Trading account</v>
      </c>
      <c r="H2559" t="str">
        <f>_xlfn.XLOOKUP(tbl_GL[[#This Row],[Account_key]],tbl_COA[Account_key],tbl_COA[SubClass],"Not Found")</f>
        <v>Sales</v>
      </c>
      <c r="I2559" t="str">
        <f>_xlfn.XLOOKUP(tbl_GL[[#This Row],[Account_key]],tbl_COA[Account_key],tbl_COA[SubClass2],"Not Found")</f>
        <v>Sales</v>
      </c>
      <c r="J2559" t="str">
        <f>_xlfn.XLOOKUP(tbl_GL[[#This Row],[Account_key]],tbl_COA[Account_key],tbl_COA[SubAccount],,0)</f>
        <v>Sales</v>
      </c>
      <c r="K2559">
        <f>YEAR(tbl_GL[[#This Row],[Date]])</f>
        <v>2019</v>
      </c>
    </row>
    <row r="2560" spans="1:11" x14ac:dyDescent="0.35">
      <c r="A2560">
        <v>1294.2</v>
      </c>
      <c r="B2560" s="24">
        <v>43820</v>
      </c>
      <c r="C2560">
        <v>1</v>
      </c>
      <c r="D2560">
        <v>30</v>
      </c>
      <c r="E2560" t="s">
        <v>8</v>
      </c>
      <c r="F2560" s="19">
        <v>5464</v>
      </c>
      <c r="G2560" t="str">
        <f>_xlfn.XLOOKUP(tbl_GL[[#This Row],[Account_key]],tbl_COA[Account_key],tbl_COA[Class],"Not Found")</f>
        <v>Assets</v>
      </c>
      <c r="H2560" t="str">
        <f>_xlfn.XLOOKUP(tbl_GL[[#This Row],[Account_key]],tbl_COA[Account_key],tbl_COA[SubClass],"Not Found")</f>
        <v>Assets</v>
      </c>
      <c r="I2560" t="str">
        <f>_xlfn.XLOOKUP(tbl_GL[[#This Row],[Account_key]],tbl_COA[Account_key],tbl_COA[SubClass2],"Not Found")</f>
        <v>Current Assets</v>
      </c>
      <c r="J2560" t="str">
        <f>_xlfn.XLOOKUP(tbl_GL[[#This Row],[Account_key]],tbl_COA[Account_key],tbl_COA[SubAccount],,0)</f>
        <v>Trade Receivables</v>
      </c>
      <c r="K2560">
        <f>YEAR(tbl_GL[[#This Row],[Date]])</f>
        <v>2019</v>
      </c>
    </row>
    <row r="2561" spans="1:11" x14ac:dyDescent="0.35">
      <c r="A2561">
        <v>1295.0999999999999</v>
      </c>
      <c r="B2561" s="24">
        <v>43820</v>
      </c>
      <c r="C2561">
        <v>1</v>
      </c>
      <c r="D2561">
        <v>210</v>
      </c>
      <c r="E2561" t="s">
        <v>7</v>
      </c>
      <c r="F2561" s="19">
        <v>8989</v>
      </c>
      <c r="G2561" t="str">
        <f>_xlfn.XLOOKUP(tbl_GL[[#This Row],[Account_key]],tbl_COA[Account_key],tbl_COA[Class],"Not Found")</f>
        <v>Trading account</v>
      </c>
      <c r="H2561" t="str">
        <f>_xlfn.XLOOKUP(tbl_GL[[#This Row],[Account_key]],tbl_COA[Account_key],tbl_COA[SubClass],"Not Found")</f>
        <v>Sales</v>
      </c>
      <c r="I2561" t="str">
        <f>_xlfn.XLOOKUP(tbl_GL[[#This Row],[Account_key]],tbl_COA[Account_key],tbl_COA[SubClass2],"Not Found")</f>
        <v>Sales</v>
      </c>
      <c r="J2561" t="str">
        <f>_xlfn.XLOOKUP(tbl_GL[[#This Row],[Account_key]],tbl_COA[Account_key],tbl_COA[SubAccount],,0)</f>
        <v>Sales</v>
      </c>
      <c r="K2561">
        <f>YEAR(tbl_GL[[#This Row],[Date]])</f>
        <v>2019</v>
      </c>
    </row>
    <row r="2562" spans="1:11" x14ac:dyDescent="0.35">
      <c r="A2562">
        <v>1295.2</v>
      </c>
      <c r="B2562" s="24">
        <v>43820</v>
      </c>
      <c r="C2562">
        <v>1</v>
      </c>
      <c r="D2562">
        <v>10</v>
      </c>
      <c r="E2562" t="s">
        <v>7</v>
      </c>
      <c r="F2562" s="19">
        <v>8989</v>
      </c>
      <c r="G2562" t="str">
        <f>_xlfn.XLOOKUP(tbl_GL[[#This Row],[Account_key]],tbl_COA[Account_key],tbl_COA[Class],"Not Found")</f>
        <v>Assets</v>
      </c>
      <c r="H2562" t="str">
        <f>_xlfn.XLOOKUP(tbl_GL[[#This Row],[Account_key]],tbl_COA[Account_key],tbl_COA[SubClass],"Not Found")</f>
        <v>Assets</v>
      </c>
      <c r="I2562" t="str">
        <f>_xlfn.XLOOKUP(tbl_GL[[#This Row],[Account_key]],tbl_COA[Account_key],tbl_COA[SubClass2],"Not Found")</f>
        <v>Current Assets</v>
      </c>
      <c r="J2562" t="str">
        <f>_xlfn.XLOOKUP(tbl_GL[[#This Row],[Account_key]],tbl_COA[Account_key],tbl_COA[SubAccount],,0)</f>
        <v>Cash at Bank</v>
      </c>
      <c r="K2562">
        <f>YEAR(tbl_GL[[#This Row],[Date]])</f>
        <v>2019</v>
      </c>
    </row>
    <row r="2563" spans="1:11" x14ac:dyDescent="0.35">
      <c r="A2563">
        <v>1296.0999999999999</v>
      </c>
      <c r="B2563" s="24">
        <v>43820</v>
      </c>
      <c r="C2563">
        <v>1</v>
      </c>
      <c r="D2563">
        <v>230</v>
      </c>
      <c r="E2563" t="s">
        <v>4</v>
      </c>
      <c r="F2563" s="19">
        <v>-10492</v>
      </c>
      <c r="G2563" t="str">
        <f>_xlfn.XLOOKUP(tbl_GL[[#This Row],[Account_key]],tbl_COA[Account_key],tbl_COA[Class],"Not Found")</f>
        <v>Trading account</v>
      </c>
      <c r="H2563" t="str">
        <f>_xlfn.XLOOKUP(tbl_GL[[#This Row],[Account_key]],tbl_COA[Account_key],tbl_COA[SubClass],"Not Found")</f>
        <v>Cost of Sales</v>
      </c>
      <c r="I2563" t="str">
        <f>_xlfn.XLOOKUP(tbl_GL[[#This Row],[Account_key]],tbl_COA[Account_key],tbl_COA[SubClass2],"Not Found")</f>
        <v>Cost of Sales</v>
      </c>
      <c r="J2563" t="str">
        <f>_xlfn.XLOOKUP(tbl_GL[[#This Row],[Account_key]],tbl_COA[Account_key],tbl_COA[SubAccount],,0)</f>
        <v>Cost of Sales</v>
      </c>
      <c r="K2563">
        <f>YEAR(tbl_GL[[#This Row],[Date]])</f>
        <v>2019</v>
      </c>
    </row>
    <row r="2564" spans="1:11" x14ac:dyDescent="0.35">
      <c r="A2564">
        <v>1296.2</v>
      </c>
      <c r="B2564" s="24">
        <v>43820</v>
      </c>
      <c r="C2564">
        <v>1</v>
      </c>
      <c r="D2564">
        <v>60</v>
      </c>
      <c r="E2564" t="s">
        <v>4</v>
      </c>
      <c r="F2564" s="14">
        <v>-10492</v>
      </c>
      <c r="G2564" t="str">
        <f>_xlfn.XLOOKUP(tbl_GL[[#This Row],[Account_key]],tbl_COA[Account_key],tbl_COA[Class],"Not Found")</f>
        <v>Assets</v>
      </c>
      <c r="H2564" t="str">
        <f>_xlfn.XLOOKUP(tbl_GL[[#This Row],[Account_key]],tbl_COA[Account_key],tbl_COA[SubClass],"Not Found")</f>
        <v>Assets</v>
      </c>
      <c r="I2564" t="str">
        <f>_xlfn.XLOOKUP(tbl_GL[[#This Row],[Account_key]],tbl_COA[Account_key],tbl_COA[SubClass2],"Not Found")</f>
        <v>Current Assets</v>
      </c>
      <c r="J2564" t="str">
        <f>_xlfn.XLOOKUP(tbl_GL[[#This Row],[Account_key]],tbl_COA[Account_key],tbl_COA[SubAccount],,0)</f>
        <v>Inventory</v>
      </c>
      <c r="K2564">
        <f>YEAR(tbl_GL[[#This Row],[Date]])</f>
        <v>2019</v>
      </c>
    </row>
    <row r="2565" spans="1:11" x14ac:dyDescent="0.35">
      <c r="A2565">
        <v>1297.0999999999999</v>
      </c>
      <c r="B2565" s="24">
        <v>43820</v>
      </c>
      <c r="C2565">
        <v>1</v>
      </c>
      <c r="D2565">
        <v>210</v>
      </c>
      <c r="E2565" t="s">
        <v>8</v>
      </c>
      <c r="F2565" s="14">
        <v>38357</v>
      </c>
      <c r="G2565" t="str">
        <f>_xlfn.XLOOKUP(tbl_GL[[#This Row],[Account_key]],tbl_COA[Account_key],tbl_COA[Class],"Not Found")</f>
        <v>Trading account</v>
      </c>
      <c r="H2565" t="str">
        <f>_xlfn.XLOOKUP(tbl_GL[[#This Row],[Account_key]],tbl_COA[Account_key],tbl_COA[SubClass],"Not Found")</f>
        <v>Sales</v>
      </c>
      <c r="I2565" t="str">
        <f>_xlfn.XLOOKUP(tbl_GL[[#This Row],[Account_key]],tbl_COA[Account_key],tbl_COA[SubClass2],"Not Found")</f>
        <v>Sales</v>
      </c>
      <c r="J2565" t="str">
        <f>_xlfn.XLOOKUP(tbl_GL[[#This Row],[Account_key]],tbl_COA[Account_key],tbl_COA[SubAccount],,0)</f>
        <v>Sales</v>
      </c>
      <c r="K2565">
        <f>YEAR(tbl_GL[[#This Row],[Date]])</f>
        <v>2019</v>
      </c>
    </row>
    <row r="2566" spans="1:11" x14ac:dyDescent="0.35">
      <c r="A2566">
        <v>1297.2</v>
      </c>
      <c r="B2566" s="24">
        <v>43820</v>
      </c>
      <c r="C2566">
        <v>1</v>
      </c>
      <c r="D2566" s="13">
        <v>30</v>
      </c>
      <c r="E2566" s="13" t="s">
        <v>8</v>
      </c>
      <c r="F2566" s="17">
        <v>38357</v>
      </c>
      <c r="G2566" t="str">
        <f>_xlfn.XLOOKUP(tbl_GL[[#This Row],[Account_key]],tbl_COA[Account_key],tbl_COA[Class],"Not Found")</f>
        <v>Assets</v>
      </c>
      <c r="H2566" t="str">
        <f>_xlfn.XLOOKUP(tbl_GL[[#This Row],[Account_key]],tbl_COA[Account_key],tbl_COA[SubClass],"Not Found")</f>
        <v>Assets</v>
      </c>
      <c r="I2566" t="str">
        <f>_xlfn.XLOOKUP(tbl_GL[[#This Row],[Account_key]],tbl_COA[Account_key],tbl_COA[SubClass2],"Not Found")</f>
        <v>Current Assets</v>
      </c>
      <c r="J2566" t="str">
        <f>_xlfn.XLOOKUP(tbl_GL[[#This Row],[Account_key]],tbl_COA[Account_key],tbl_COA[SubAccount],,0)</f>
        <v>Trade Receivables</v>
      </c>
      <c r="K2566">
        <f>YEAR(tbl_GL[[#This Row],[Date]])</f>
        <v>2019</v>
      </c>
    </row>
    <row r="2567" spans="1:11" x14ac:dyDescent="0.35">
      <c r="A2567">
        <v>1298.0999999999999</v>
      </c>
      <c r="B2567" s="24">
        <v>43821</v>
      </c>
      <c r="C2567">
        <v>1</v>
      </c>
      <c r="D2567" s="13">
        <v>30</v>
      </c>
      <c r="E2567" t="s">
        <v>80</v>
      </c>
      <c r="F2567" s="17">
        <v>-37624</v>
      </c>
      <c r="G2567" t="str">
        <f>_xlfn.XLOOKUP(tbl_GL[[#This Row],[Account_key]],tbl_COA[Account_key],tbl_COA[Class],"Not Found")</f>
        <v>Assets</v>
      </c>
      <c r="H2567" t="str">
        <f>_xlfn.XLOOKUP(tbl_GL[[#This Row],[Account_key]],tbl_COA[Account_key],tbl_COA[SubClass],"Not Found")</f>
        <v>Assets</v>
      </c>
      <c r="I2567" t="str">
        <f>_xlfn.XLOOKUP(tbl_GL[[#This Row],[Account_key]],tbl_COA[Account_key],tbl_COA[SubClass2],"Not Found")</f>
        <v>Current Assets</v>
      </c>
      <c r="J2567" t="str">
        <f>_xlfn.XLOOKUP(tbl_GL[[#This Row],[Account_key]],tbl_COA[Account_key],tbl_COA[SubAccount],,0)</f>
        <v>Trade Receivables</v>
      </c>
      <c r="K2567">
        <f>YEAR(tbl_GL[[#This Row],[Date]])</f>
        <v>2019</v>
      </c>
    </row>
    <row r="2568" spans="1:11" x14ac:dyDescent="0.35">
      <c r="A2568">
        <v>1298.2</v>
      </c>
      <c r="B2568" s="24">
        <v>43821</v>
      </c>
      <c r="C2568">
        <v>1</v>
      </c>
      <c r="D2568" s="13">
        <v>10</v>
      </c>
      <c r="E2568" t="s">
        <v>80</v>
      </c>
      <c r="F2568" s="17">
        <v>37624</v>
      </c>
      <c r="G2568" t="str">
        <f>_xlfn.XLOOKUP(tbl_GL[[#This Row],[Account_key]],tbl_COA[Account_key],tbl_COA[Class],"Not Found")</f>
        <v>Assets</v>
      </c>
      <c r="H2568" t="str">
        <f>_xlfn.XLOOKUP(tbl_GL[[#This Row],[Account_key]],tbl_COA[Account_key],tbl_COA[SubClass],"Not Found")</f>
        <v>Assets</v>
      </c>
      <c r="I2568" t="str">
        <f>_xlfn.XLOOKUP(tbl_GL[[#This Row],[Account_key]],tbl_COA[Account_key],tbl_COA[SubClass2],"Not Found")</f>
        <v>Current Assets</v>
      </c>
      <c r="J2568" t="str">
        <f>_xlfn.XLOOKUP(tbl_GL[[#This Row],[Account_key]],tbl_COA[Account_key],tbl_COA[SubAccount],,0)</f>
        <v>Cash at Bank</v>
      </c>
      <c r="K2568">
        <f>YEAR(tbl_GL[[#This Row],[Date]])</f>
        <v>2019</v>
      </c>
    </row>
    <row r="2569" spans="1:11" x14ac:dyDescent="0.35">
      <c r="A2569">
        <v>1299.0999999999999</v>
      </c>
      <c r="B2569" s="24">
        <v>43824</v>
      </c>
      <c r="C2569">
        <v>1</v>
      </c>
      <c r="D2569" s="13">
        <v>10</v>
      </c>
      <c r="E2569" s="13" t="s">
        <v>98</v>
      </c>
      <c r="F2569" s="16">
        <v>-4219</v>
      </c>
      <c r="G2569" t="str">
        <f>_xlfn.XLOOKUP(tbl_GL[[#This Row],[Account_key]],tbl_COA[Account_key],tbl_COA[Class],"Not Found")</f>
        <v>Assets</v>
      </c>
      <c r="H2569" t="str">
        <f>_xlfn.XLOOKUP(tbl_GL[[#This Row],[Account_key]],tbl_COA[Account_key],tbl_COA[SubClass],"Not Found")</f>
        <v>Assets</v>
      </c>
      <c r="I2569" t="str">
        <f>_xlfn.XLOOKUP(tbl_GL[[#This Row],[Account_key]],tbl_COA[Account_key],tbl_COA[SubClass2],"Not Found")</f>
        <v>Current Assets</v>
      </c>
      <c r="J2569" t="str">
        <f>_xlfn.XLOOKUP(tbl_GL[[#This Row],[Account_key]],tbl_COA[Account_key],tbl_COA[SubAccount],,0)</f>
        <v>Cash at Bank</v>
      </c>
      <c r="K2569">
        <f>YEAR(tbl_GL[[#This Row],[Date]])</f>
        <v>2019</v>
      </c>
    </row>
    <row r="2570" spans="1:11" x14ac:dyDescent="0.35">
      <c r="A2570">
        <v>1299.2</v>
      </c>
      <c r="B2570" s="24">
        <v>43824</v>
      </c>
      <c r="C2570">
        <v>1</v>
      </c>
      <c r="D2570" s="13">
        <v>120</v>
      </c>
      <c r="E2570" s="13" t="s">
        <v>98</v>
      </c>
      <c r="F2570" s="17">
        <v>-4219</v>
      </c>
      <c r="G2570" t="str">
        <f>_xlfn.XLOOKUP(tbl_GL[[#This Row],[Account_key]],tbl_COA[Account_key],tbl_COA[Class],"Not Found")</f>
        <v>Liabilities and Owners Equity</v>
      </c>
      <c r="H2570" t="str">
        <f>_xlfn.XLOOKUP(tbl_GL[[#This Row],[Account_key]],tbl_COA[Account_key],tbl_COA[SubClass],"Not Found")</f>
        <v>Liabilities</v>
      </c>
      <c r="I2570" t="str">
        <f>_xlfn.XLOOKUP(tbl_GL[[#This Row],[Account_key]],tbl_COA[Account_key],tbl_COA[SubClass2],"Not Found")</f>
        <v>Current Liabilities</v>
      </c>
      <c r="J2570" t="str">
        <f>_xlfn.XLOOKUP(tbl_GL[[#This Row],[Account_key]],tbl_COA[Account_key],tbl_COA[SubAccount],,0)</f>
        <v>Accrued Expenses</v>
      </c>
      <c r="K2570">
        <f>YEAR(tbl_GL[[#This Row],[Date]])</f>
        <v>2019</v>
      </c>
    </row>
    <row r="2571" spans="1:11" x14ac:dyDescent="0.35">
      <c r="A2571">
        <v>1300.0999999999999</v>
      </c>
      <c r="B2571" s="24">
        <v>43824</v>
      </c>
      <c r="C2571">
        <v>1</v>
      </c>
      <c r="D2571" s="13">
        <v>30</v>
      </c>
      <c r="E2571" t="s">
        <v>80</v>
      </c>
      <c r="F2571" s="17">
        <v>-38514</v>
      </c>
      <c r="G2571" t="str">
        <f>_xlfn.XLOOKUP(tbl_GL[[#This Row],[Account_key]],tbl_COA[Account_key],tbl_COA[Class],"Not Found")</f>
        <v>Assets</v>
      </c>
      <c r="H2571" t="str">
        <f>_xlfn.XLOOKUP(tbl_GL[[#This Row],[Account_key]],tbl_COA[Account_key],tbl_COA[SubClass],"Not Found")</f>
        <v>Assets</v>
      </c>
      <c r="I2571" t="str">
        <f>_xlfn.XLOOKUP(tbl_GL[[#This Row],[Account_key]],tbl_COA[Account_key],tbl_COA[SubClass2],"Not Found")</f>
        <v>Current Assets</v>
      </c>
      <c r="J2571" t="str">
        <f>_xlfn.XLOOKUP(tbl_GL[[#This Row],[Account_key]],tbl_COA[Account_key],tbl_COA[SubAccount],,0)</f>
        <v>Trade Receivables</v>
      </c>
      <c r="K2571">
        <f>YEAR(tbl_GL[[#This Row],[Date]])</f>
        <v>2019</v>
      </c>
    </row>
    <row r="2572" spans="1:11" x14ac:dyDescent="0.35">
      <c r="A2572">
        <v>1300.2</v>
      </c>
      <c r="B2572" s="24">
        <v>43824</v>
      </c>
      <c r="C2572">
        <v>1</v>
      </c>
      <c r="D2572" s="13">
        <v>10</v>
      </c>
      <c r="E2572" t="s">
        <v>80</v>
      </c>
      <c r="F2572" s="17">
        <v>38514</v>
      </c>
      <c r="G2572" t="str">
        <f>_xlfn.XLOOKUP(tbl_GL[[#This Row],[Account_key]],tbl_COA[Account_key],tbl_COA[Class],"Not Found")</f>
        <v>Assets</v>
      </c>
      <c r="H2572" t="str">
        <f>_xlfn.XLOOKUP(tbl_GL[[#This Row],[Account_key]],tbl_COA[Account_key],tbl_COA[SubClass],"Not Found")</f>
        <v>Assets</v>
      </c>
      <c r="I2572" t="str">
        <f>_xlfn.XLOOKUP(tbl_GL[[#This Row],[Account_key]],tbl_COA[Account_key],tbl_COA[SubClass2],"Not Found")</f>
        <v>Current Assets</v>
      </c>
      <c r="J2572" t="str">
        <f>_xlfn.XLOOKUP(tbl_GL[[#This Row],[Account_key]],tbl_COA[Account_key],tbl_COA[SubAccount],,0)</f>
        <v>Cash at Bank</v>
      </c>
      <c r="K2572">
        <f>YEAR(tbl_GL[[#This Row],[Date]])</f>
        <v>2019</v>
      </c>
    </row>
    <row r="2573" spans="1:11" x14ac:dyDescent="0.35">
      <c r="A2573">
        <v>1301.0999999999999</v>
      </c>
      <c r="B2573" s="24">
        <v>43827</v>
      </c>
      <c r="C2573">
        <v>1</v>
      </c>
      <c r="D2573" s="13">
        <v>260</v>
      </c>
      <c r="E2573" s="13" t="s">
        <v>99</v>
      </c>
      <c r="F2573" s="17">
        <v>-304</v>
      </c>
      <c r="G2573" t="str">
        <f>_xlfn.XLOOKUP(tbl_GL[[#This Row],[Account_key]],tbl_COA[Account_key],tbl_COA[Class],"Not Found")</f>
        <v>Operating account</v>
      </c>
      <c r="H2573" t="str">
        <f>_xlfn.XLOOKUP(tbl_GL[[#This Row],[Account_key]],tbl_COA[Account_key],tbl_COA[SubClass],"Not Found")</f>
        <v>Operating Expenses</v>
      </c>
      <c r="I2573" t="str">
        <f>_xlfn.XLOOKUP(tbl_GL[[#This Row],[Account_key]],tbl_COA[Account_key],tbl_COA[SubClass2],"Not Found")</f>
        <v>Marketing</v>
      </c>
      <c r="J2573" t="str">
        <f>_xlfn.XLOOKUP(tbl_GL[[#This Row],[Account_key]],tbl_COA[Account_key],tbl_COA[SubAccount],,0)</f>
        <v>Commissions</v>
      </c>
      <c r="K2573">
        <f>YEAR(tbl_GL[[#This Row],[Date]])</f>
        <v>2019</v>
      </c>
    </row>
    <row r="2574" spans="1:11" x14ac:dyDescent="0.35">
      <c r="A2574">
        <v>1301.2</v>
      </c>
      <c r="B2574" s="24">
        <v>43827</v>
      </c>
      <c r="C2574">
        <v>1</v>
      </c>
      <c r="D2574" s="13">
        <v>20</v>
      </c>
      <c r="E2574" s="13" t="s">
        <v>99</v>
      </c>
      <c r="F2574" s="17">
        <v>-304</v>
      </c>
      <c r="G2574" t="str">
        <f>_xlfn.XLOOKUP(tbl_GL[[#This Row],[Account_key]],tbl_COA[Account_key],tbl_COA[Class],"Not Found")</f>
        <v>Assets</v>
      </c>
      <c r="H2574" t="str">
        <f>_xlfn.XLOOKUP(tbl_GL[[#This Row],[Account_key]],tbl_COA[Account_key],tbl_COA[SubClass],"Not Found")</f>
        <v>Assets</v>
      </c>
      <c r="I2574" t="str">
        <f>_xlfn.XLOOKUP(tbl_GL[[#This Row],[Account_key]],tbl_COA[Account_key],tbl_COA[SubClass2],"Not Found")</f>
        <v>Current Assets</v>
      </c>
      <c r="J2574" t="str">
        <f>_xlfn.XLOOKUP(tbl_GL[[#This Row],[Account_key]],tbl_COA[Account_key],tbl_COA[SubAccount],,0)</f>
        <v>Cash in hand</v>
      </c>
      <c r="K2574">
        <f>YEAR(tbl_GL[[#This Row],[Date]])</f>
        <v>2019</v>
      </c>
    </row>
    <row r="2575" spans="1:11" x14ac:dyDescent="0.35">
      <c r="A2575">
        <v>1302.0999999999999</v>
      </c>
      <c r="B2575" s="24">
        <v>43827</v>
      </c>
      <c r="C2575">
        <v>1</v>
      </c>
      <c r="D2575" s="13">
        <v>230</v>
      </c>
      <c r="E2575" s="13" t="s">
        <v>4</v>
      </c>
      <c r="F2575" s="17">
        <v>-2508</v>
      </c>
      <c r="G2575" t="str">
        <f>_xlfn.XLOOKUP(tbl_GL[[#This Row],[Account_key]],tbl_COA[Account_key],tbl_COA[Class],"Not Found")</f>
        <v>Trading account</v>
      </c>
      <c r="H2575" t="str">
        <f>_xlfn.XLOOKUP(tbl_GL[[#This Row],[Account_key]],tbl_COA[Account_key],tbl_COA[SubClass],"Not Found")</f>
        <v>Cost of Sales</v>
      </c>
      <c r="I2575" t="str">
        <f>_xlfn.XLOOKUP(tbl_GL[[#This Row],[Account_key]],tbl_COA[Account_key],tbl_COA[SubClass2],"Not Found")</f>
        <v>Cost of Sales</v>
      </c>
      <c r="J2575" t="str">
        <f>_xlfn.XLOOKUP(tbl_GL[[#This Row],[Account_key]],tbl_COA[Account_key],tbl_COA[SubAccount],,0)</f>
        <v>Cost of Sales</v>
      </c>
      <c r="K2575">
        <f>YEAR(tbl_GL[[#This Row],[Date]])</f>
        <v>2019</v>
      </c>
    </row>
    <row r="2576" spans="1:11" x14ac:dyDescent="0.35">
      <c r="A2576">
        <v>1302.2</v>
      </c>
      <c r="B2576" s="24">
        <v>43827</v>
      </c>
      <c r="C2576">
        <v>1</v>
      </c>
      <c r="D2576" s="13">
        <v>60</v>
      </c>
      <c r="E2576" s="13" t="s">
        <v>4</v>
      </c>
      <c r="F2576" s="17">
        <v>-2508</v>
      </c>
      <c r="G2576" t="str">
        <f>_xlfn.XLOOKUP(tbl_GL[[#This Row],[Account_key]],tbl_COA[Account_key],tbl_COA[Class],"Not Found")</f>
        <v>Assets</v>
      </c>
      <c r="H2576" t="str">
        <f>_xlfn.XLOOKUP(tbl_GL[[#This Row],[Account_key]],tbl_COA[Account_key],tbl_COA[SubClass],"Not Found")</f>
        <v>Assets</v>
      </c>
      <c r="I2576" t="str">
        <f>_xlfn.XLOOKUP(tbl_GL[[#This Row],[Account_key]],tbl_COA[Account_key],tbl_COA[SubClass2],"Not Found")</f>
        <v>Current Assets</v>
      </c>
      <c r="J2576" t="str">
        <f>_xlfn.XLOOKUP(tbl_GL[[#This Row],[Account_key]],tbl_COA[Account_key],tbl_COA[SubAccount],,0)</f>
        <v>Inventory</v>
      </c>
      <c r="K2576">
        <f>YEAR(tbl_GL[[#This Row],[Date]])</f>
        <v>2019</v>
      </c>
    </row>
    <row r="2577" spans="1:11" x14ac:dyDescent="0.35">
      <c r="A2577">
        <v>1303.0999999999999</v>
      </c>
      <c r="B2577" s="24">
        <v>43827</v>
      </c>
      <c r="C2577">
        <v>1</v>
      </c>
      <c r="D2577" s="13">
        <v>10</v>
      </c>
      <c r="E2577" s="13" t="s">
        <v>98</v>
      </c>
      <c r="F2577" s="17">
        <v>-4589</v>
      </c>
      <c r="G2577" t="str">
        <f>_xlfn.XLOOKUP(tbl_GL[[#This Row],[Account_key]],tbl_COA[Account_key],tbl_COA[Class],"Not Found")</f>
        <v>Assets</v>
      </c>
      <c r="H2577" t="str">
        <f>_xlfn.XLOOKUP(tbl_GL[[#This Row],[Account_key]],tbl_COA[Account_key],tbl_COA[SubClass],"Not Found")</f>
        <v>Assets</v>
      </c>
      <c r="I2577" t="str">
        <f>_xlfn.XLOOKUP(tbl_GL[[#This Row],[Account_key]],tbl_COA[Account_key],tbl_COA[SubClass2],"Not Found")</f>
        <v>Current Assets</v>
      </c>
      <c r="J2577" t="str">
        <f>_xlfn.XLOOKUP(tbl_GL[[#This Row],[Account_key]],tbl_COA[Account_key],tbl_COA[SubAccount],,0)</f>
        <v>Cash at Bank</v>
      </c>
      <c r="K2577">
        <f>YEAR(tbl_GL[[#This Row],[Date]])</f>
        <v>2019</v>
      </c>
    </row>
    <row r="2578" spans="1:11" x14ac:dyDescent="0.35">
      <c r="A2578">
        <v>1303.2</v>
      </c>
      <c r="B2578" s="24">
        <v>43827</v>
      </c>
      <c r="C2578">
        <v>1</v>
      </c>
      <c r="D2578" s="13">
        <v>120</v>
      </c>
      <c r="E2578" s="13" t="s">
        <v>98</v>
      </c>
      <c r="F2578" s="17">
        <v>-4589</v>
      </c>
      <c r="G2578" t="str">
        <f>_xlfn.XLOOKUP(tbl_GL[[#This Row],[Account_key]],tbl_COA[Account_key],tbl_COA[Class],"Not Found")</f>
        <v>Liabilities and Owners Equity</v>
      </c>
      <c r="H2578" t="str">
        <f>_xlfn.XLOOKUP(tbl_GL[[#This Row],[Account_key]],tbl_COA[Account_key],tbl_COA[SubClass],"Not Found")</f>
        <v>Liabilities</v>
      </c>
      <c r="I2578" t="str">
        <f>_xlfn.XLOOKUP(tbl_GL[[#This Row],[Account_key]],tbl_COA[Account_key],tbl_COA[SubClass2],"Not Found")</f>
        <v>Current Liabilities</v>
      </c>
      <c r="J2578" t="str">
        <f>_xlfn.XLOOKUP(tbl_GL[[#This Row],[Account_key]],tbl_COA[Account_key],tbl_COA[SubAccount],,0)</f>
        <v>Accrued Expenses</v>
      </c>
      <c r="K2578">
        <f>YEAR(tbl_GL[[#This Row],[Date]])</f>
        <v>2019</v>
      </c>
    </row>
    <row r="2579" spans="1:11" x14ac:dyDescent="0.35">
      <c r="A2579">
        <v>1304.0999999999999</v>
      </c>
      <c r="B2579" s="24">
        <v>43827</v>
      </c>
      <c r="C2579">
        <v>1</v>
      </c>
      <c r="D2579" s="13">
        <v>210</v>
      </c>
      <c r="E2579" s="13" t="s">
        <v>7</v>
      </c>
      <c r="F2579" s="16">
        <v>8629</v>
      </c>
      <c r="G2579" t="str">
        <f>_xlfn.XLOOKUP(tbl_GL[[#This Row],[Account_key]],tbl_COA[Account_key],tbl_COA[Class],"Not Found")</f>
        <v>Trading account</v>
      </c>
      <c r="H2579" t="str">
        <f>_xlfn.XLOOKUP(tbl_GL[[#This Row],[Account_key]],tbl_COA[Account_key],tbl_COA[SubClass],"Not Found")</f>
        <v>Sales</v>
      </c>
      <c r="I2579" t="str">
        <f>_xlfn.XLOOKUP(tbl_GL[[#This Row],[Account_key]],tbl_COA[Account_key],tbl_COA[SubClass2],"Not Found")</f>
        <v>Sales</v>
      </c>
      <c r="J2579" t="str">
        <f>_xlfn.XLOOKUP(tbl_GL[[#This Row],[Account_key]],tbl_COA[Account_key],tbl_COA[SubAccount],,0)</f>
        <v>Sales</v>
      </c>
      <c r="K2579">
        <f>YEAR(tbl_GL[[#This Row],[Date]])</f>
        <v>2019</v>
      </c>
    </row>
    <row r="2580" spans="1:11" x14ac:dyDescent="0.35">
      <c r="A2580">
        <v>1304.2</v>
      </c>
      <c r="B2580" s="24">
        <v>43827</v>
      </c>
      <c r="C2580">
        <v>1</v>
      </c>
      <c r="D2580" s="13">
        <v>10</v>
      </c>
      <c r="E2580" s="13" t="s">
        <v>7</v>
      </c>
      <c r="F2580" s="17">
        <v>8629</v>
      </c>
      <c r="G2580" t="str">
        <f>_xlfn.XLOOKUP(tbl_GL[[#This Row],[Account_key]],tbl_COA[Account_key],tbl_COA[Class],"Not Found")</f>
        <v>Assets</v>
      </c>
      <c r="H2580" t="str">
        <f>_xlfn.XLOOKUP(tbl_GL[[#This Row],[Account_key]],tbl_COA[Account_key],tbl_COA[SubClass],"Not Found")</f>
        <v>Assets</v>
      </c>
      <c r="I2580" t="str">
        <f>_xlfn.XLOOKUP(tbl_GL[[#This Row],[Account_key]],tbl_COA[Account_key],tbl_COA[SubClass2],"Not Found")</f>
        <v>Current Assets</v>
      </c>
      <c r="J2580" t="str">
        <f>_xlfn.XLOOKUP(tbl_GL[[#This Row],[Account_key]],tbl_COA[Account_key],tbl_COA[SubAccount],,0)</f>
        <v>Cash at Bank</v>
      </c>
      <c r="K2580">
        <f>YEAR(tbl_GL[[#This Row],[Date]])</f>
        <v>2019</v>
      </c>
    </row>
    <row r="2581" spans="1:11" x14ac:dyDescent="0.35">
      <c r="A2581">
        <v>1305.0999999999999</v>
      </c>
      <c r="B2581" s="24">
        <v>43827</v>
      </c>
      <c r="C2581">
        <v>1</v>
      </c>
      <c r="D2581" s="13">
        <v>230</v>
      </c>
      <c r="E2581" s="13" t="s">
        <v>4</v>
      </c>
      <c r="F2581" s="17">
        <v>-10131</v>
      </c>
      <c r="G2581" t="str">
        <f>_xlfn.XLOOKUP(tbl_GL[[#This Row],[Account_key]],tbl_COA[Account_key],tbl_COA[Class],"Not Found")</f>
        <v>Trading account</v>
      </c>
      <c r="H2581" t="str">
        <f>_xlfn.XLOOKUP(tbl_GL[[#This Row],[Account_key]],tbl_COA[Account_key],tbl_COA[SubClass],"Not Found")</f>
        <v>Cost of Sales</v>
      </c>
      <c r="I2581" t="str">
        <f>_xlfn.XLOOKUP(tbl_GL[[#This Row],[Account_key]],tbl_COA[Account_key],tbl_COA[SubClass2],"Not Found")</f>
        <v>Cost of Sales</v>
      </c>
      <c r="J2581" t="str">
        <f>_xlfn.XLOOKUP(tbl_GL[[#This Row],[Account_key]],tbl_COA[Account_key],tbl_COA[SubAccount],,0)</f>
        <v>Cost of Sales</v>
      </c>
      <c r="K2581">
        <f>YEAR(tbl_GL[[#This Row],[Date]])</f>
        <v>2019</v>
      </c>
    </row>
    <row r="2582" spans="1:11" x14ac:dyDescent="0.35">
      <c r="A2582">
        <v>1305.2</v>
      </c>
      <c r="B2582" s="24">
        <v>43827</v>
      </c>
      <c r="C2582">
        <v>1</v>
      </c>
      <c r="D2582" s="13">
        <v>60</v>
      </c>
      <c r="E2582" s="13" t="s">
        <v>4</v>
      </c>
      <c r="F2582" s="17">
        <v>-10131</v>
      </c>
      <c r="G2582" t="str">
        <f>_xlfn.XLOOKUP(tbl_GL[[#This Row],[Account_key]],tbl_COA[Account_key],tbl_COA[Class],"Not Found")</f>
        <v>Assets</v>
      </c>
      <c r="H2582" t="str">
        <f>_xlfn.XLOOKUP(tbl_GL[[#This Row],[Account_key]],tbl_COA[Account_key],tbl_COA[SubClass],"Not Found")</f>
        <v>Assets</v>
      </c>
      <c r="I2582" t="str">
        <f>_xlfn.XLOOKUP(tbl_GL[[#This Row],[Account_key]],tbl_COA[Account_key],tbl_COA[SubClass2],"Not Found")</f>
        <v>Current Assets</v>
      </c>
      <c r="J2582" t="str">
        <f>_xlfn.XLOOKUP(tbl_GL[[#This Row],[Account_key]],tbl_COA[Account_key],tbl_COA[SubAccount],,0)</f>
        <v>Inventory</v>
      </c>
      <c r="K2582">
        <f>YEAR(tbl_GL[[#This Row],[Date]])</f>
        <v>2019</v>
      </c>
    </row>
    <row r="2583" spans="1:11" x14ac:dyDescent="0.35">
      <c r="A2583">
        <v>1306.0999999999999</v>
      </c>
      <c r="B2583" s="24">
        <v>43827</v>
      </c>
      <c r="C2583">
        <v>1</v>
      </c>
      <c r="D2583" s="13">
        <v>210</v>
      </c>
      <c r="E2583" s="13" t="s">
        <v>8</v>
      </c>
      <c r="F2583" s="17">
        <v>37038</v>
      </c>
      <c r="G2583" t="str">
        <f>_xlfn.XLOOKUP(tbl_GL[[#This Row],[Account_key]],tbl_COA[Account_key],tbl_COA[Class],"Not Found")</f>
        <v>Trading account</v>
      </c>
      <c r="H2583" t="str">
        <f>_xlfn.XLOOKUP(tbl_GL[[#This Row],[Account_key]],tbl_COA[Account_key],tbl_COA[SubClass],"Not Found")</f>
        <v>Sales</v>
      </c>
      <c r="I2583" t="str">
        <f>_xlfn.XLOOKUP(tbl_GL[[#This Row],[Account_key]],tbl_COA[Account_key],tbl_COA[SubClass2],"Not Found")</f>
        <v>Sales</v>
      </c>
      <c r="J2583" t="str">
        <f>_xlfn.XLOOKUP(tbl_GL[[#This Row],[Account_key]],tbl_COA[Account_key],tbl_COA[SubAccount],,0)</f>
        <v>Sales</v>
      </c>
      <c r="K2583">
        <f>YEAR(tbl_GL[[#This Row],[Date]])</f>
        <v>2019</v>
      </c>
    </row>
    <row r="2584" spans="1:11" x14ac:dyDescent="0.35">
      <c r="A2584">
        <v>1306.2</v>
      </c>
      <c r="B2584" s="24">
        <v>43827</v>
      </c>
      <c r="C2584">
        <v>1</v>
      </c>
      <c r="D2584" s="13">
        <v>30</v>
      </c>
      <c r="E2584" s="13" t="s">
        <v>8</v>
      </c>
      <c r="F2584" s="17">
        <v>37038</v>
      </c>
      <c r="G2584" t="str">
        <f>_xlfn.XLOOKUP(tbl_GL[[#This Row],[Account_key]],tbl_COA[Account_key],tbl_COA[Class],"Not Found")</f>
        <v>Assets</v>
      </c>
      <c r="H2584" t="str">
        <f>_xlfn.XLOOKUP(tbl_GL[[#This Row],[Account_key]],tbl_COA[Account_key],tbl_COA[SubClass],"Not Found")</f>
        <v>Assets</v>
      </c>
      <c r="I2584" t="str">
        <f>_xlfn.XLOOKUP(tbl_GL[[#This Row],[Account_key]],tbl_COA[Account_key],tbl_COA[SubClass2],"Not Found")</f>
        <v>Current Assets</v>
      </c>
      <c r="J2584" t="str">
        <f>_xlfn.XLOOKUP(tbl_GL[[#This Row],[Account_key]],tbl_COA[Account_key],tbl_COA[SubAccount],,0)</f>
        <v>Trade Receivables</v>
      </c>
      <c r="K2584">
        <f>YEAR(tbl_GL[[#This Row],[Date]])</f>
        <v>2019</v>
      </c>
    </row>
    <row r="2585" spans="1:11" x14ac:dyDescent="0.35">
      <c r="A2585">
        <v>1307.0999999999999</v>
      </c>
      <c r="B2585" s="24">
        <v>43830</v>
      </c>
      <c r="C2585">
        <v>1</v>
      </c>
      <c r="D2585" s="13">
        <v>10</v>
      </c>
      <c r="E2585" s="13" t="s">
        <v>110</v>
      </c>
      <c r="F2585" s="17">
        <v>46</v>
      </c>
      <c r="G2585" t="str">
        <f>_xlfn.XLOOKUP(tbl_GL[[#This Row],[Account_key]],tbl_COA[Account_key],tbl_COA[Class],"Not Found")</f>
        <v>Assets</v>
      </c>
      <c r="H2585" t="str">
        <f>_xlfn.XLOOKUP(tbl_GL[[#This Row],[Account_key]],tbl_COA[Account_key],tbl_COA[SubClass],"Not Found")</f>
        <v>Assets</v>
      </c>
      <c r="I2585" t="str">
        <f>_xlfn.XLOOKUP(tbl_GL[[#This Row],[Account_key]],tbl_COA[Account_key],tbl_COA[SubClass2],"Not Found")</f>
        <v>Current Assets</v>
      </c>
      <c r="J2585" t="str">
        <f>_xlfn.XLOOKUP(tbl_GL[[#This Row],[Account_key]],tbl_COA[Account_key],tbl_COA[SubAccount],,0)</f>
        <v>Cash at Bank</v>
      </c>
      <c r="K2585">
        <f>YEAR(tbl_GL[[#This Row],[Date]])</f>
        <v>2019</v>
      </c>
    </row>
    <row r="2586" spans="1:11" x14ac:dyDescent="0.35">
      <c r="A2586">
        <v>1307.2</v>
      </c>
      <c r="B2586" s="24">
        <v>43830</v>
      </c>
      <c r="C2586">
        <v>1</v>
      </c>
      <c r="D2586" s="13">
        <v>430</v>
      </c>
      <c r="E2586" s="13" t="s">
        <v>110</v>
      </c>
      <c r="F2586" s="17">
        <v>46</v>
      </c>
      <c r="G2586" t="str">
        <f>_xlfn.XLOOKUP(tbl_GL[[#This Row],[Account_key]],tbl_COA[Account_key],tbl_COA[Class],"Not Found")</f>
        <v>Non-operating</v>
      </c>
      <c r="H2586" t="str">
        <f>_xlfn.XLOOKUP(tbl_GL[[#This Row],[Account_key]],tbl_COA[Account_key],tbl_COA[SubClass],"Not Found")</f>
        <v>Exchange Loss/Gain</v>
      </c>
      <c r="I2586" t="str">
        <f>_xlfn.XLOOKUP(tbl_GL[[#This Row],[Account_key]],tbl_COA[Account_key],tbl_COA[SubClass2],"Not Found")</f>
        <v>Exchange Loss/Gain</v>
      </c>
      <c r="J2586" t="str">
        <f>_xlfn.XLOOKUP(tbl_GL[[#This Row],[Account_key]],tbl_COA[Account_key],tbl_COA[SubAccount],,0)</f>
        <v>Exchange Loss/Gain</v>
      </c>
      <c r="K2586">
        <f>YEAR(tbl_GL[[#This Row],[Date]])</f>
        <v>2019</v>
      </c>
    </row>
    <row r="2587" spans="1:11" x14ac:dyDescent="0.35">
      <c r="A2587">
        <v>1308.0999999999999</v>
      </c>
      <c r="B2587" s="24">
        <v>43830</v>
      </c>
      <c r="C2587">
        <v>1</v>
      </c>
      <c r="D2587" s="13">
        <v>400</v>
      </c>
      <c r="E2587" t="s">
        <v>104</v>
      </c>
      <c r="F2587" s="17">
        <v>-500</v>
      </c>
      <c r="G2587" t="str">
        <f>_xlfn.XLOOKUP(tbl_GL[[#This Row],[Account_key]],tbl_COA[Account_key],tbl_COA[Class],"Not Found")</f>
        <v>Operating account</v>
      </c>
      <c r="H2587" t="str">
        <f>_xlfn.XLOOKUP(tbl_GL[[#This Row],[Account_key]],tbl_COA[Account_key],tbl_COA[SubClass],"Not Found")</f>
        <v>Depreciation &amp; Amortization</v>
      </c>
      <c r="I2587" t="str">
        <f>_xlfn.XLOOKUP(tbl_GL[[#This Row],[Account_key]],tbl_COA[Account_key],tbl_COA[SubClass2],"Not Found")</f>
        <v>Amortization</v>
      </c>
      <c r="J2587" t="str">
        <f>_xlfn.XLOOKUP(tbl_GL[[#This Row],[Account_key]],tbl_COA[Account_key],tbl_COA[SubAccount],,0)</f>
        <v>Amortization of Intangible Assets</v>
      </c>
      <c r="K2587">
        <f>YEAR(tbl_GL[[#This Row],[Date]])</f>
        <v>2019</v>
      </c>
    </row>
    <row r="2588" spans="1:11" x14ac:dyDescent="0.35">
      <c r="A2588">
        <v>1308.2</v>
      </c>
      <c r="B2588" s="24">
        <v>43830</v>
      </c>
      <c r="C2588">
        <v>1</v>
      </c>
      <c r="D2588" s="12">
        <v>100</v>
      </c>
      <c r="E2588" t="s">
        <v>104</v>
      </c>
      <c r="F2588" s="19">
        <v>-500</v>
      </c>
      <c r="G2588" t="str">
        <f>_xlfn.XLOOKUP(tbl_GL[[#This Row],[Account_key]],tbl_COA[Account_key],tbl_COA[Class],"Not Found")</f>
        <v>Assets</v>
      </c>
      <c r="H2588" t="str">
        <f>_xlfn.XLOOKUP(tbl_GL[[#This Row],[Account_key]],tbl_COA[Account_key],tbl_COA[SubClass],"Not Found")</f>
        <v>Assets</v>
      </c>
      <c r="I2588" t="str">
        <f>_xlfn.XLOOKUP(tbl_GL[[#This Row],[Account_key]],tbl_COA[Account_key],tbl_COA[SubClass2],"Not Found")</f>
        <v>Non-Current Assets</v>
      </c>
      <c r="J2588" t="str">
        <f>_xlfn.XLOOKUP(tbl_GL[[#This Row],[Account_key]],tbl_COA[Account_key],tbl_COA[SubAccount],,0)</f>
        <v>Patents and trademarks</v>
      </c>
      <c r="K2588">
        <f>YEAR(tbl_GL[[#This Row],[Date]])</f>
        <v>2019</v>
      </c>
    </row>
    <row r="2589" spans="1:11" x14ac:dyDescent="0.35">
      <c r="A2589">
        <v>1309.0999999999999</v>
      </c>
      <c r="B2589" s="24">
        <v>43830</v>
      </c>
      <c r="C2589">
        <v>1</v>
      </c>
      <c r="D2589">
        <v>10</v>
      </c>
      <c r="E2589" t="s">
        <v>113</v>
      </c>
      <c r="F2589" s="14">
        <v>507</v>
      </c>
      <c r="G2589" t="str">
        <f>_xlfn.XLOOKUP(tbl_GL[[#This Row],[Account_key]],tbl_COA[Account_key],tbl_COA[Class],"Not Found")</f>
        <v>Assets</v>
      </c>
      <c r="H2589" t="str">
        <f>_xlfn.XLOOKUP(tbl_GL[[#This Row],[Account_key]],tbl_COA[Account_key],tbl_COA[SubClass],"Not Found")</f>
        <v>Assets</v>
      </c>
      <c r="I2589" t="str">
        <f>_xlfn.XLOOKUP(tbl_GL[[#This Row],[Account_key]],tbl_COA[Account_key],tbl_COA[SubClass2],"Not Found")</f>
        <v>Current Assets</v>
      </c>
      <c r="J2589" t="str">
        <f>_xlfn.XLOOKUP(tbl_GL[[#This Row],[Account_key]],tbl_COA[Account_key],tbl_COA[SubAccount],,0)</f>
        <v>Cash at Bank</v>
      </c>
      <c r="K2589">
        <f>YEAR(tbl_GL[[#This Row],[Date]])</f>
        <v>2019</v>
      </c>
    </row>
    <row r="2590" spans="1:11" x14ac:dyDescent="0.35">
      <c r="A2590">
        <v>1309.2</v>
      </c>
      <c r="B2590" s="24">
        <v>43830</v>
      </c>
      <c r="C2590">
        <v>1</v>
      </c>
      <c r="D2590">
        <v>410</v>
      </c>
      <c r="E2590" t="s">
        <v>113</v>
      </c>
      <c r="F2590" s="15">
        <v>507</v>
      </c>
      <c r="G2590" t="str">
        <f>_xlfn.XLOOKUP(tbl_GL[[#This Row],[Account_key]],tbl_COA[Account_key],tbl_COA[Class],"Not Found")</f>
        <v>Non-operating</v>
      </c>
      <c r="H2590" t="str">
        <f>_xlfn.XLOOKUP(tbl_GL[[#This Row],[Account_key]],tbl_COA[Account_key],tbl_COA[SubClass],"Not Found")</f>
        <v>Interest Income</v>
      </c>
      <c r="I2590" t="str">
        <f>_xlfn.XLOOKUP(tbl_GL[[#This Row],[Account_key]],tbl_COA[Account_key],tbl_COA[SubClass2],"Not Found")</f>
        <v>Interest Income</v>
      </c>
      <c r="J2590" t="str">
        <f>_xlfn.XLOOKUP(tbl_GL[[#This Row],[Account_key]],tbl_COA[Account_key],tbl_COA[SubAccount],,0)</f>
        <v>Interest Income</v>
      </c>
      <c r="K2590">
        <f>YEAR(tbl_GL[[#This Row],[Date]])</f>
        <v>2019</v>
      </c>
    </row>
    <row r="2591" spans="1:11" x14ac:dyDescent="0.35">
      <c r="A2591">
        <v>1310.0999999999999</v>
      </c>
      <c r="B2591" s="24">
        <v>43830</v>
      </c>
      <c r="C2591">
        <v>1</v>
      </c>
      <c r="D2591">
        <v>440</v>
      </c>
      <c r="E2591" t="s">
        <v>112</v>
      </c>
      <c r="F2591" s="15">
        <v>-600</v>
      </c>
      <c r="G2591" t="str">
        <f>_xlfn.XLOOKUP(tbl_GL[[#This Row],[Account_key]],tbl_COA[Account_key],tbl_COA[Class],"Not Found")</f>
        <v>Interest &amp; Tax</v>
      </c>
      <c r="H2591" t="str">
        <f>_xlfn.XLOOKUP(tbl_GL[[#This Row],[Account_key]],tbl_COA[Account_key],tbl_COA[SubClass],"Not Found")</f>
        <v>Interest Expense</v>
      </c>
      <c r="I2591" t="str">
        <f>_xlfn.XLOOKUP(tbl_GL[[#This Row],[Account_key]],tbl_COA[Account_key],tbl_COA[SubClass2],"Not Found")</f>
        <v>Interest Expense</v>
      </c>
      <c r="J2591" t="str">
        <f>_xlfn.XLOOKUP(tbl_GL[[#This Row],[Account_key]],tbl_COA[Account_key],tbl_COA[SubAccount],,0)</f>
        <v>Interest Expense</v>
      </c>
      <c r="K2591">
        <f>YEAR(tbl_GL[[#This Row],[Date]])</f>
        <v>2019</v>
      </c>
    </row>
    <row r="2592" spans="1:11" x14ac:dyDescent="0.35">
      <c r="A2592">
        <v>1310.2</v>
      </c>
      <c r="B2592" s="24">
        <v>43830</v>
      </c>
      <c r="C2592">
        <v>1</v>
      </c>
      <c r="D2592">
        <v>121</v>
      </c>
      <c r="E2592" t="s">
        <v>112</v>
      </c>
      <c r="F2592" s="15">
        <v>600</v>
      </c>
      <c r="G2592" t="str">
        <f>_xlfn.XLOOKUP(tbl_GL[[#This Row],[Account_key]],tbl_COA[Account_key],tbl_COA[Class],"Not Found")</f>
        <v>Liabilities and Owners Equity</v>
      </c>
      <c r="H2592" t="str">
        <f>_xlfn.XLOOKUP(tbl_GL[[#This Row],[Account_key]],tbl_COA[Account_key],tbl_COA[SubClass],"Not Found")</f>
        <v>Liabilities</v>
      </c>
      <c r="I2592" t="str">
        <f>_xlfn.XLOOKUP(tbl_GL[[#This Row],[Account_key]],tbl_COA[Account_key],tbl_COA[SubClass2],"Not Found")</f>
        <v>Current Liabilities</v>
      </c>
      <c r="J2592" t="str">
        <f>_xlfn.XLOOKUP(tbl_GL[[#This Row],[Account_key]],tbl_COA[Account_key],tbl_COA[SubAccount],,0)</f>
        <v>Interest Payable</v>
      </c>
      <c r="K2592">
        <f>YEAR(tbl_GL[[#This Row],[Date]])</f>
        <v>2019</v>
      </c>
    </row>
    <row r="2593" spans="1:11" x14ac:dyDescent="0.35">
      <c r="A2593">
        <v>1311.1</v>
      </c>
      <c r="B2593" s="24">
        <v>43830</v>
      </c>
      <c r="C2593">
        <v>1</v>
      </c>
      <c r="D2593">
        <v>240</v>
      </c>
      <c r="E2593" t="s">
        <v>56</v>
      </c>
      <c r="F2593" s="14">
        <v>-12000</v>
      </c>
      <c r="G2593" t="str">
        <f>_xlfn.XLOOKUP(tbl_GL[[#This Row],[Account_key]],tbl_COA[Account_key],tbl_COA[Class],"Not Found")</f>
        <v>Operating account</v>
      </c>
      <c r="H2593" t="str">
        <f>_xlfn.XLOOKUP(tbl_GL[[#This Row],[Account_key]],tbl_COA[Account_key],tbl_COA[SubClass],"Not Found")</f>
        <v>Operating Expenses</v>
      </c>
      <c r="I2593" t="str">
        <f>_xlfn.XLOOKUP(tbl_GL[[#This Row],[Account_key]],tbl_COA[Account_key],tbl_COA[SubClass2],"Not Found")</f>
        <v>Sales &amp; Distribution</v>
      </c>
      <c r="J2593" t="str">
        <f>_xlfn.XLOOKUP(tbl_GL[[#This Row],[Account_key]],tbl_COA[Account_key],tbl_COA[SubAccount],,0)</f>
        <v>Salaries</v>
      </c>
      <c r="K2593">
        <f>YEAR(tbl_GL[[#This Row],[Date]])</f>
        <v>2019</v>
      </c>
    </row>
    <row r="2594" spans="1:11" x14ac:dyDescent="0.35">
      <c r="A2594">
        <v>1311.2</v>
      </c>
      <c r="B2594" s="24">
        <v>43830</v>
      </c>
      <c r="C2594">
        <v>1</v>
      </c>
      <c r="D2594">
        <v>10</v>
      </c>
      <c r="E2594" t="s">
        <v>56</v>
      </c>
      <c r="F2594" s="14">
        <v>-12000</v>
      </c>
      <c r="G2594" t="str">
        <f>_xlfn.XLOOKUP(tbl_GL[[#This Row],[Account_key]],tbl_COA[Account_key],tbl_COA[Class],"Not Found")</f>
        <v>Assets</v>
      </c>
      <c r="H2594" t="str">
        <f>_xlfn.XLOOKUP(tbl_GL[[#This Row],[Account_key]],tbl_COA[Account_key],tbl_COA[SubClass],"Not Found")</f>
        <v>Assets</v>
      </c>
      <c r="I2594" t="str">
        <f>_xlfn.XLOOKUP(tbl_GL[[#This Row],[Account_key]],tbl_COA[Account_key],tbl_COA[SubClass2],"Not Found")</f>
        <v>Current Assets</v>
      </c>
      <c r="J2594" t="str">
        <f>_xlfn.XLOOKUP(tbl_GL[[#This Row],[Account_key]],tbl_COA[Account_key],tbl_COA[SubAccount],,0)</f>
        <v>Cash at Bank</v>
      </c>
      <c r="K2594">
        <f>YEAR(tbl_GL[[#This Row],[Date]])</f>
        <v>2019</v>
      </c>
    </row>
    <row r="2595" spans="1:11" x14ac:dyDescent="0.35">
      <c r="A2595">
        <v>1312.1</v>
      </c>
      <c r="B2595" s="24">
        <v>43830</v>
      </c>
      <c r="C2595">
        <v>1</v>
      </c>
      <c r="D2595">
        <v>450</v>
      </c>
      <c r="E2595" s="1" t="s">
        <v>108</v>
      </c>
      <c r="F2595" s="14">
        <v>-13014</v>
      </c>
      <c r="G2595" t="str">
        <f>_xlfn.XLOOKUP(tbl_GL[[#This Row],[Account_key]],tbl_COA[Account_key],tbl_COA[Class],"Not Found")</f>
        <v>Interest &amp; Tax</v>
      </c>
      <c r="H2595" t="str">
        <f>_xlfn.XLOOKUP(tbl_GL[[#This Row],[Account_key]],tbl_COA[Account_key],tbl_COA[SubClass],"Not Found")</f>
        <v>Taxation</v>
      </c>
      <c r="I2595" t="str">
        <f>_xlfn.XLOOKUP(tbl_GL[[#This Row],[Account_key]],tbl_COA[Account_key],tbl_COA[SubClass2],"Not Found")</f>
        <v>Taxation</v>
      </c>
      <c r="J2595" t="str">
        <f>_xlfn.XLOOKUP(tbl_GL[[#This Row],[Account_key]],tbl_COA[Account_key],tbl_COA[SubAccount],,0)</f>
        <v>Taxation</v>
      </c>
      <c r="K2595">
        <f>YEAR(tbl_GL[[#This Row],[Date]])</f>
        <v>2019</v>
      </c>
    </row>
    <row r="2596" spans="1:11" x14ac:dyDescent="0.35">
      <c r="A2596">
        <v>1312.2</v>
      </c>
      <c r="B2596" s="24">
        <v>43830</v>
      </c>
      <c r="C2596">
        <v>1</v>
      </c>
      <c r="D2596">
        <v>122</v>
      </c>
      <c r="E2596" s="1" t="s">
        <v>108</v>
      </c>
      <c r="F2596" s="14">
        <v>13014</v>
      </c>
      <c r="G2596" t="str">
        <f>_xlfn.XLOOKUP(tbl_GL[[#This Row],[Account_key]],tbl_COA[Account_key],tbl_COA[Class],"Not Found")</f>
        <v>Liabilities and Owners Equity</v>
      </c>
      <c r="H2596" t="str">
        <f>_xlfn.XLOOKUP(tbl_GL[[#This Row],[Account_key]],tbl_COA[Account_key],tbl_COA[SubClass],"Not Found")</f>
        <v>Liabilities</v>
      </c>
      <c r="I2596" t="str">
        <f>_xlfn.XLOOKUP(tbl_GL[[#This Row],[Account_key]],tbl_COA[Account_key],tbl_COA[SubClass2],"Not Found")</f>
        <v>Current Liabilities</v>
      </c>
      <c r="J2596" t="str">
        <f>_xlfn.XLOOKUP(tbl_GL[[#This Row],[Account_key]],tbl_COA[Account_key],tbl_COA[SubAccount],,0)</f>
        <v>Tax payable</v>
      </c>
      <c r="K2596">
        <f>YEAR(tbl_GL[[#This Row],[Date]])</f>
        <v>2019</v>
      </c>
    </row>
    <row r="2597" spans="1:11" x14ac:dyDescent="0.35">
      <c r="A2597">
        <v>1313.1</v>
      </c>
      <c r="B2597" s="24">
        <v>43830</v>
      </c>
      <c r="C2597">
        <v>1</v>
      </c>
      <c r="D2597">
        <v>380</v>
      </c>
      <c r="E2597" t="s">
        <v>101</v>
      </c>
      <c r="F2597" s="14">
        <v>-14000</v>
      </c>
      <c r="G2597" t="str">
        <f>_xlfn.XLOOKUP(tbl_GL[[#This Row],[Account_key]],tbl_COA[Account_key],tbl_COA[Class],"Not Found")</f>
        <v>Operating account</v>
      </c>
      <c r="H2597" t="str">
        <f>_xlfn.XLOOKUP(tbl_GL[[#This Row],[Account_key]],tbl_COA[Account_key],tbl_COA[SubClass],"Not Found")</f>
        <v>Depreciation &amp; Amortization</v>
      </c>
      <c r="I2597" t="str">
        <f>_xlfn.XLOOKUP(tbl_GL[[#This Row],[Account_key]],tbl_COA[Account_key],tbl_COA[SubClass2],"Not Found")</f>
        <v>Depreciation</v>
      </c>
      <c r="J2597" t="str">
        <f>_xlfn.XLOOKUP(tbl_GL[[#This Row],[Account_key]],tbl_COA[Account_key],tbl_COA[SubAccount],,0)</f>
        <v>Equipment</v>
      </c>
      <c r="K2597">
        <f>YEAR(tbl_GL[[#This Row],[Date]])</f>
        <v>2019</v>
      </c>
    </row>
    <row r="2598" spans="1:11" x14ac:dyDescent="0.35">
      <c r="A2598">
        <v>1313.2</v>
      </c>
      <c r="B2598" s="24">
        <v>43830</v>
      </c>
      <c r="C2598">
        <v>1</v>
      </c>
      <c r="D2598">
        <v>90</v>
      </c>
      <c r="E2598" t="s">
        <v>101</v>
      </c>
      <c r="F2598" s="14">
        <v>-14000</v>
      </c>
      <c r="G2598" t="str">
        <f>_xlfn.XLOOKUP(tbl_GL[[#This Row],[Account_key]],tbl_COA[Account_key],tbl_COA[Class],"Not Found")</f>
        <v>Assets</v>
      </c>
      <c r="H2598" t="str">
        <f>_xlfn.XLOOKUP(tbl_GL[[#This Row],[Account_key]],tbl_COA[Account_key],tbl_COA[SubClass],"Not Found")</f>
        <v>Assets</v>
      </c>
      <c r="I2598" t="str">
        <f>_xlfn.XLOOKUP(tbl_GL[[#This Row],[Account_key]],tbl_COA[Account_key],tbl_COA[SubClass2],"Not Found")</f>
        <v>Non-Current Assets</v>
      </c>
      <c r="J2598" t="str">
        <f>_xlfn.XLOOKUP(tbl_GL[[#This Row],[Account_key]],tbl_COA[Account_key],tbl_COA[SubAccount],,0)</f>
        <v>Office Furniture &amp; Equipment</v>
      </c>
      <c r="K2598">
        <f>YEAR(tbl_GL[[#This Row],[Date]])</f>
        <v>2019</v>
      </c>
    </row>
    <row r="2599" spans="1:11" x14ac:dyDescent="0.35">
      <c r="A2599">
        <v>1314.1</v>
      </c>
      <c r="B2599" s="24">
        <v>43830</v>
      </c>
      <c r="C2599">
        <v>1</v>
      </c>
      <c r="D2599">
        <v>201</v>
      </c>
      <c r="E2599" t="s">
        <v>128</v>
      </c>
      <c r="F2599" s="14">
        <v>-65000</v>
      </c>
      <c r="G2599" t="str">
        <f>_xlfn.XLOOKUP(tbl_GL[[#This Row],[Account_key]],tbl_COA[Account_key],tbl_COA[Class],"Not Found")</f>
        <v>Liabilities and Owners Equity</v>
      </c>
      <c r="H2599" t="str">
        <f>_xlfn.XLOOKUP(tbl_GL[[#This Row],[Account_key]],tbl_COA[Account_key],tbl_COA[SubClass],"Not Found")</f>
        <v>Owners Equity</v>
      </c>
      <c r="I2599" t="str">
        <f>_xlfn.XLOOKUP(tbl_GL[[#This Row],[Account_key]],tbl_COA[Account_key],tbl_COA[SubClass2],"Not Found")</f>
        <v>Retained Earnings</v>
      </c>
      <c r="J2599" t="str">
        <f>_xlfn.XLOOKUP(tbl_GL[[#This Row],[Account_key]],tbl_COA[Account_key],tbl_COA[SubAccount],,0)</f>
        <v>Dividends paid</v>
      </c>
      <c r="K2599">
        <f>YEAR(tbl_GL[[#This Row],[Date]])</f>
        <v>2019</v>
      </c>
    </row>
    <row r="2600" spans="1:11" x14ac:dyDescent="0.35">
      <c r="A2600">
        <v>1314.2</v>
      </c>
      <c r="B2600" s="24">
        <v>43830</v>
      </c>
      <c r="C2600">
        <v>1</v>
      </c>
      <c r="D2600">
        <v>135</v>
      </c>
      <c r="E2600" t="s">
        <v>128</v>
      </c>
      <c r="F2600" s="14">
        <v>65000</v>
      </c>
      <c r="G2600" t="str">
        <f>_xlfn.XLOOKUP(tbl_GL[[#This Row],[Account_key]],tbl_COA[Account_key],tbl_COA[Class],"Not Found")</f>
        <v>Liabilities and Owners Equity</v>
      </c>
      <c r="H2600" t="str">
        <f>_xlfn.XLOOKUP(tbl_GL[[#This Row],[Account_key]],tbl_COA[Account_key],tbl_COA[SubClass],"Not Found")</f>
        <v>Liabilities</v>
      </c>
      <c r="I2600" t="str">
        <f>_xlfn.XLOOKUP(tbl_GL[[#This Row],[Account_key]],tbl_COA[Account_key],tbl_COA[SubClass2],"Not Found")</f>
        <v>Current Liabilities</v>
      </c>
      <c r="J2600" t="str">
        <f>_xlfn.XLOOKUP(tbl_GL[[#This Row],[Account_key]],tbl_COA[Account_key],tbl_COA[SubAccount],,0)</f>
        <v>Dividends payable</v>
      </c>
      <c r="K2600">
        <f>YEAR(tbl_GL[[#This Row],[Date]])</f>
        <v>2019</v>
      </c>
    </row>
    <row r="2601" spans="1:11" x14ac:dyDescent="0.35">
      <c r="A2601">
        <v>1316.1</v>
      </c>
      <c r="B2601" s="24">
        <v>43830</v>
      </c>
      <c r="C2601">
        <v>1</v>
      </c>
      <c r="D2601">
        <v>90</v>
      </c>
      <c r="E2601" t="s">
        <v>111</v>
      </c>
      <c r="F2601" s="14">
        <v>-288000</v>
      </c>
      <c r="G2601" t="str">
        <f>_xlfn.XLOOKUP(tbl_GL[[#This Row],[Account_key]],tbl_COA[Account_key],tbl_COA[Class],"Not Found")</f>
        <v>Assets</v>
      </c>
      <c r="H2601" t="str">
        <f>_xlfn.XLOOKUP(tbl_GL[[#This Row],[Account_key]],tbl_COA[Account_key],tbl_COA[SubClass],"Not Found")</f>
        <v>Assets</v>
      </c>
      <c r="I2601" t="str">
        <f>_xlfn.XLOOKUP(tbl_GL[[#This Row],[Account_key]],tbl_COA[Account_key],tbl_COA[SubClass2],"Not Found")</f>
        <v>Non-Current Assets</v>
      </c>
      <c r="J2601" t="str">
        <f>_xlfn.XLOOKUP(tbl_GL[[#This Row],[Account_key]],tbl_COA[Account_key],tbl_COA[SubAccount],,0)</f>
        <v>Office Furniture &amp; Equipment</v>
      </c>
      <c r="K2601">
        <f>YEAR(tbl_GL[[#This Row],[Date]])</f>
        <v>2019</v>
      </c>
    </row>
    <row r="2602" spans="1:11" x14ac:dyDescent="0.35">
      <c r="A2602">
        <v>1316.2</v>
      </c>
      <c r="B2602" s="24">
        <v>43830</v>
      </c>
      <c r="C2602">
        <v>1</v>
      </c>
      <c r="D2602" s="13">
        <v>10</v>
      </c>
      <c r="E2602" s="13" t="s">
        <v>111</v>
      </c>
      <c r="F2602" s="19">
        <v>289800</v>
      </c>
      <c r="G2602" t="str">
        <f>_xlfn.XLOOKUP(tbl_GL[[#This Row],[Account_key]],tbl_COA[Account_key],tbl_COA[Class],"Not Found")</f>
        <v>Assets</v>
      </c>
      <c r="H2602" t="str">
        <f>_xlfn.XLOOKUP(tbl_GL[[#This Row],[Account_key]],tbl_COA[Account_key],tbl_COA[SubClass],"Not Found")</f>
        <v>Assets</v>
      </c>
      <c r="I2602" t="str">
        <f>_xlfn.XLOOKUP(tbl_GL[[#This Row],[Account_key]],tbl_COA[Account_key],tbl_COA[SubClass2],"Not Found")</f>
        <v>Current Assets</v>
      </c>
      <c r="J2602" t="str">
        <f>_xlfn.XLOOKUP(tbl_GL[[#This Row],[Account_key]],tbl_COA[Account_key],tbl_COA[SubAccount],,0)</f>
        <v>Cash at Bank</v>
      </c>
      <c r="K2602">
        <f>YEAR(tbl_GL[[#This Row],[Date]])</f>
        <v>2019</v>
      </c>
    </row>
    <row r="2603" spans="1:11" x14ac:dyDescent="0.35">
      <c r="A2603">
        <v>1316.3</v>
      </c>
      <c r="B2603" s="24">
        <v>43830</v>
      </c>
      <c r="C2603">
        <v>1</v>
      </c>
      <c r="D2603" s="13">
        <v>420</v>
      </c>
      <c r="E2603" s="13" t="s">
        <v>111</v>
      </c>
      <c r="F2603" s="19">
        <v>1800</v>
      </c>
      <c r="G2603" t="str">
        <f>_xlfn.XLOOKUP(tbl_GL[[#This Row],[Account_key]],tbl_COA[Account_key],tbl_COA[Class],"Not Found")</f>
        <v>Non-operating</v>
      </c>
      <c r="H2603" t="str">
        <f>_xlfn.XLOOKUP(tbl_GL[[#This Row],[Account_key]],tbl_COA[Account_key],tbl_COA[SubClass],"Not Found")</f>
        <v>Gain/Loss on Sales of Asset</v>
      </c>
      <c r="I2603" t="str">
        <f>_xlfn.XLOOKUP(tbl_GL[[#This Row],[Account_key]],tbl_COA[Account_key],tbl_COA[SubClass2],"Not Found")</f>
        <v>Gain/Loss on Sales of Asset</v>
      </c>
      <c r="J2603" t="str">
        <f>_xlfn.XLOOKUP(tbl_GL[[#This Row],[Account_key]],tbl_COA[Account_key],tbl_COA[SubAccount],,0)</f>
        <v>Gain/Loss on Sales of Asset</v>
      </c>
      <c r="K2603">
        <f>YEAR(tbl_GL[[#This Row],[Date]])</f>
        <v>2019</v>
      </c>
    </row>
    <row r="2604" spans="1:11" hidden="1" x14ac:dyDescent="0.35">
      <c r="A2604">
        <v>1.1000000000000001</v>
      </c>
      <c r="B2604" s="24">
        <v>43101</v>
      </c>
      <c r="C2604">
        <v>2</v>
      </c>
      <c r="D2604" s="13">
        <v>60</v>
      </c>
      <c r="E2604" s="13" t="s">
        <v>4</v>
      </c>
      <c r="F2604" s="17">
        <v>-295</v>
      </c>
      <c r="G2604" t="str">
        <f>_xlfn.XLOOKUP(tbl_GL[[#This Row],[Account_key]],tbl_COA[Account_key],tbl_COA[Class],"Not Found")</f>
        <v>Assets</v>
      </c>
      <c r="H2604" t="str">
        <f>_xlfn.XLOOKUP(tbl_GL[[#This Row],[Account_key]],tbl_COA[Account_key],tbl_COA[SubClass],"Not Found")</f>
        <v>Assets</v>
      </c>
      <c r="I2604" t="str">
        <f>_xlfn.XLOOKUP(tbl_GL[[#This Row],[Account_key]],tbl_COA[Account_key],tbl_COA[SubClass2],"Not Found")</f>
        <v>Current Assets</v>
      </c>
      <c r="J2604" t="str">
        <f>_xlfn.XLOOKUP(tbl_GL[[#This Row],[Account_key]],tbl_COA[Account_key],tbl_COA[SubAccount],,0)</f>
        <v>Inventory</v>
      </c>
      <c r="K2604">
        <f>YEAR(tbl_GL[[#This Row],[Date]])</f>
        <v>2018</v>
      </c>
    </row>
    <row r="2605" spans="1:11" hidden="1" x14ac:dyDescent="0.35">
      <c r="A2605">
        <v>1.2</v>
      </c>
      <c r="B2605" s="24">
        <v>43101</v>
      </c>
      <c r="C2605">
        <v>2</v>
      </c>
      <c r="D2605" s="13">
        <v>230</v>
      </c>
      <c r="E2605" s="13" t="s">
        <v>4</v>
      </c>
      <c r="F2605" s="17">
        <v>-295</v>
      </c>
      <c r="G2605" t="str">
        <f>_xlfn.XLOOKUP(tbl_GL[[#This Row],[Account_key]],tbl_COA[Account_key],tbl_COA[Class],"Not Found")</f>
        <v>Trading account</v>
      </c>
      <c r="H2605" t="str">
        <f>_xlfn.XLOOKUP(tbl_GL[[#This Row],[Account_key]],tbl_COA[Account_key],tbl_COA[SubClass],"Not Found")</f>
        <v>Cost of Sales</v>
      </c>
      <c r="I2605" t="str">
        <f>_xlfn.XLOOKUP(tbl_GL[[#This Row],[Account_key]],tbl_COA[Account_key],tbl_COA[SubClass2],"Not Found")</f>
        <v>Cost of Sales</v>
      </c>
      <c r="J2605" t="str">
        <f>_xlfn.XLOOKUP(tbl_GL[[#This Row],[Account_key]],tbl_COA[Account_key],tbl_COA[SubAccount],,0)</f>
        <v>Cost of Sales</v>
      </c>
      <c r="K2605">
        <f>YEAR(tbl_GL[[#This Row],[Date]])</f>
        <v>2018</v>
      </c>
    </row>
    <row r="2606" spans="1:11" hidden="1" x14ac:dyDescent="0.35">
      <c r="A2606">
        <v>2.1</v>
      </c>
      <c r="B2606" s="24">
        <v>43101</v>
      </c>
      <c r="C2606">
        <v>2</v>
      </c>
      <c r="D2606" s="13">
        <v>230</v>
      </c>
      <c r="E2606" s="13" t="s">
        <v>4</v>
      </c>
      <c r="F2606" s="17">
        <v>-373</v>
      </c>
      <c r="G2606" t="str">
        <f>_xlfn.XLOOKUP(tbl_GL[[#This Row],[Account_key]],tbl_COA[Account_key],tbl_COA[Class],"Not Found")</f>
        <v>Trading account</v>
      </c>
      <c r="H2606" t="str">
        <f>_xlfn.XLOOKUP(tbl_GL[[#This Row],[Account_key]],tbl_COA[Account_key],tbl_COA[SubClass],"Not Found")</f>
        <v>Cost of Sales</v>
      </c>
      <c r="I2606" t="str">
        <f>_xlfn.XLOOKUP(tbl_GL[[#This Row],[Account_key]],tbl_COA[Account_key],tbl_COA[SubClass2],"Not Found")</f>
        <v>Cost of Sales</v>
      </c>
      <c r="J2606" t="str">
        <f>_xlfn.XLOOKUP(tbl_GL[[#This Row],[Account_key]],tbl_COA[Account_key],tbl_COA[SubAccount],,0)</f>
        <v>Cost of Sales</v>
      </c>
      <c r="K2606">
        <f>YEAR(tbl_GL[[#This Row],[Date]])</f>
        <v>2018</v>
      </c>
    </row>
    <row r="2607" spans="1:11" hidden="1" x14ac:dyDescent="0.35">
      <c r="A2607">
        <v>2.2000000000000002</v>
      </c>
      <c r="B2607" s="24">
        <v>43101</v>
      </c>
      <c r="C2607">
        <v>2</v>
      </c>
      <c r="D2607" s="13">
        <v>60</v>
      </c>
      <c r="E2607" s="13" t="s">
        <v>4</v>
      </c>
      <c r="F2607" s="17">
        <v>-373</v>
      </c>
      <c r="G2607" t="str">
        <f>_xlfn.XLOOKUP(tbl_GL[[#This Row],[Account_key]],tbl_COA[Account_key],tbl_COA[Class],"Not Found")</f>
        <v>Assets</v>
      </c>
      <c r="H2607" t="str">
        <f>_xlfn.XLOOKUP(tbl_GL[[#This Row],[Account_key]],tbl_COA[Account_key],tbl_COA[SubClass],"Not Found")</f>
        <v>Assets</v>
      </c>
      <c r="I2607" t="str">
        <f>_xlfn.XLOOKUP(tbl_GL[[#This Row],[Account_key]],tbl_COA[Account_key],tbl_COA[SubClass2],"Not Found")</f>
        <v>Current Assets</v>
      </c>
      <c r="J2607" t="str">
        <f>_xlfn.XLOOKUP(tbl_GL[[#This Row],[Account_key]],tbl_COA[Account_key],tbl_COA[SubAccount],,0)</f>
        <v>Inventory</v>
      </c>
      <c r="K2607">
        <f>YEAR(tbl_GL[[#This Row],[Date]])</f>
        <v>2018</v>
      </c>
    </row>
    <row r="2608" spans="1:11" hidden="1" x14ac:dyDescent="0.35">
      <c r="A2608">
        <v>3.1</v>
      </c>
      <c r="B2608" s="24">
        <v>43101</v>
      </c>
      <c r="C2608">
        <v>2</v>
      </c>
      <c r="D2608" s="13">
        <v>280</v>
      </c>
      <c r="E2608" s="13" t="s">
        <v>97</v>
      </c>
      <c r="F2608" s="17">
        <v>-798</v>
      </c>
      <c r="G2608" t="str">
        <f>_xlfn.XLOOKUP(tbl_GL[[#This Row],[Account_key]],tbl_COA[Account_key],tbl_COA[Class],"Not Found")</f>
        <v>Operating account</v>
      </c>
      <c r="H2608" t="str">
        <f>_xlfn.XLOOKUP(tbl_GL[[#This Row],[Account_key]],tbl_COA[Account_key],tbl_COA[SubClass],"Not Found")</f>
        <v>Operating Expenses</v>
      </c>
      <c r="I2608" t="str">
        <f>_xlfn.XLOOKUP(tbl_GL[[#This Row],[Account_key]],tbl_COA[Account_key],tbl_COA[SubClass2],"Not Found")</f>
        <v>Marketing</v>
      </c>
      <c r="J2608" t="str">
        <f>_xlfn.XLOOKUP(tbl_GL[[#This Row],[Account_key]],tbl_COA[Account_key],tbl_COA[SubAccount],,0)</f>
        <v>Advertisements</v>
      </c>
      <c r="K2608">
        <f>YEAR(tbl_GL[[#This Row],[Date]])</f>
        <v>2018</v>
      </c>
    </row>
    <row r="2609" spans="1:11" hidden="1" x14ac:dyDescent="0.35">
      <c r="A2609">
        <v>3.2</v>
      </c>
      <c r="B2609" s="24">
        <v>43101</v>
      </c>
      <c r="C2609">
        <v>2</v>
      </c>
      <c r="D2609" s="13">
        <v>120</v>
      </c>
      <c r="E2609" s="13" t="s">
        <v>97</v>
      </c>
      <c r="F2609" s="17">
        <v>798</v>
      </c>
      <c r="G2609" t="str">
        <f>_xlfn.XLOOKUP(tbl_GL[[#This Row],[Account_key]],tbl_COA[Account_key],tbl_COA[Class],"Not Found")</f>
        <v>Liabilities and Owners Equity</v>
      </c>
      <c r="H2609" t="str">
        <f>_xlfn.XLOOKUP(tbl_GL[[#This Row],[Account_key]],tbl_COA[Account_key],tbl_COA[SubClass],"Not Found")</f>
        <v>Liabilities</v>
      </c>
      <c r="I2609" t="str">
        <f>_xlfn.XLOOKUP(tbl_GL[[#This Row],[Account_key]],tbl_COA[Account_key],tbl_COA[SubClass2],"Not Found")</f>
        <v>Current Liabilities</v>
      </c>
      <c r="J2609" t="str">
        <f>_xlfn.XLOOKUP(tbl_GL[[#This Row],[Account_key]],tbl_COA[Account_key],tbl_COA[SubAccount],,0)</f>
        <v>Accrued Expenses</v>
      </c>
      <c r="K2609">
        <f>YEAR(tbl_GL[[#This Row],[Date]])</f>
        <v>2018</v>
      </c>
    </row>
    <row r="2610" spans="1:11" hidden="1" x14ac:dyDescent="0.35">
      <c r="A2610">
        <v>4.0999999999999996</v>
      </c>
      <c r="B2610" s="24">
        <v>43101</v>
      </c>
      <c r="C2610">
        <v>2</v>
      </c>
      <c r="D2610" s="13">
        <v>210</v>
      </c>
      <c r="E2610" s="13" t="s">
        <v>8</v>
      </c>
      <c r="F2610" s="17">
        <v>983</v>
      </c>
      <c r="G2610" t="str">
        <f>_xlfn.XLOOKUP(tbl_GL[[#This Row],[Account_key]],tbl_COA[Account_key],tbl_COA[Class],"Not Found")</f>
        <v>Trading account</v>
      </c>
      <c r="H2610" t="str">
        <f>_xlfn.XLOOKUP(tbl_GL[[#This Row],[Account_key]],tbl_COA[Account_key],tbl_COA[SubClass],"Not Found")</f>
        <v>Sales</v>
      </c>
      <c r="I2610" t="str">
        <f>_xlfn.XLOOKUP(tbl_GL[[#This Row],[Account_key]],tbl_COA[Account_key],tbl_COA[SubClass2],"Not Found")</f>
        <v>Sales</v>
      </c>
      <c r="J2610" t="str">
        <f>_xlfn.XLOOKUP(tbl_GL[[#This Row],[Account_key]],tbl_COA[Account_key],tbl_COA[SubAccount],,0)</f>
        <v>Sales</v>
      </c>
      <c r="K2610">
        <f>YEAR(tbl_GL[[#This Row],[Date]])</f>
        <v>2018</v>
      </c>
    </row>
    <row r="2611" spans="1:11" hidden="1" x14ac:dyDescent="0.35">
      <c r="A2611">
        <v>4.2</v>
      </c>
      <c r="B2611" s="24">
        <v>43101</v>
      </c>
      <c r="C2611">
        <v>2</v>
      </c>
      <c r="D2611" s="13">
        <v>30</v>
      </c>
      <c r="E2611" s="13" t="s">
        <v>8</v>
      </c>
      <c r="F2611" s="17">
        <v>983</v>
      </c>
      <c r="G2611" t="str">
        <f>_xlfn.XLOOKUP(tbl_GL[[#This Row],[Account_key]],tbl_COA[Account_key],tbl_COA[Class],"Not Found")</f>
        <v>Assets</v>
      </c>
      <c r="H2611" t="str">
        <f>_xlfn.XLOOKUP(tbl_GL[[#This Row],[Account_key]],tbl_COA[Account_key],tbl_COA[SubClass],"Not Found")</f>
        <v>Assets</v>
      </c>
      <c r="I2611" t="str">
        <f>_xlfn.XLOOKUP(tbl_GL[[#This Row],[Account_key]],tbl_COA[Account_key],tbl_COA[SubClass2],"Not Found")</f>
        <v>Current Assets</v>
      </c>
      <c r="J2611" t="str">
        <f>_xlfn.XLOOKUP(tbl_GL[[#This Row],[Account_key]],tbl_COA[Account_key],tbl_COA[SubAccount],,0)</f>
        <v>Trade Receivables</v>
      </c>
      <c r="K2611">
        <f>YEAR(tbl_GL[[#This Row],[Date]])</f>
        <v>2018</v>
      </c>
    </row>
    <row r="2612" spans="1:11" hidden="1" x14ac:dyDescent="0.35">
      <c r="A2612">
        <v>5.0999999999999996</v>
      </c>
      <c r="B2612" s="24">
        <v>43101</v>
      </c>
      <c r="C2612">
        <v>2</v>
      </c>
      <c r="D2612" s="13">
        <v>210</v>
      </c>
      <c r="E2612" s="13" t="s">
        <v>7</v>
      </c>
      <c r="F2612" s="17">
        <v>1245</v>
      </c>
      <c r="G2612" t="str">
        <f>_xlfn.XLOOKUP(tbl_GL[[#This Row],[Account_key]],tbl_COA[Account_key],tbl_COA[Class],"Not Found")</f>
        <v>Trading account</v>
      </c>
      <c r="H2612" t="str">
        <f>_xlfn.XLOOKUP(tbl_GL[[#This Row],[Account_key]],tbl_COA[Account_key],tbl_COA[SubClass],"Not Found")</f>
        <v>Sales</v>
      </c>
      <c r="I2612" t="str">
        <f>_xlfn.XLOOKUP(tbl_GL[[#This Row],[Account_key]],tbl_COA[Account_key],tbl_COA[SubClass2],"Not Found")</f>
        <v>Sales</v>
      </c>
      <c r="J2612" t="str">
        <f>_xlfn.XLOOKUP(tbl_GL[[#This Row],[Account_key]],tbl_COA[Account_key],tbl_COA[SubAccount],,0)</f>
        <v>Sales</v>
      </c>
      <c r="K2612">
        <f>YEAR(tbl_GL[[#This Row],[Date]])</f>
        <v>2018</v>
      </c>
    </row>
    <row r="2613" spans="1:11" hidden="1" x14ac:dyDescent="0.35">
      <c r="A2613">
        <v>5.2</v>
      </c>
      <c r="B2613" s="24">
        <v>43101</v>
      </c>
      <c r="C2613">
        <v>2</v>
      </c>
      <c r="D2613" s="13">
        <v>10</v>
      </c>
      <c r="E2613" s="13" t="s">
        <v>7</v>
      </c>
      <c r="F2613" s="17">
        <v>1245</v>
      </c>
      <c r="G2613" t="str">
        <f>_xlfn.XLOOKUP(tbl_GL[[#This Row],[Account_key]],tbl_COA[Account_key],tbl_COA[Class],"Not Found")</f>
        <v>Assets</v>
      </c>
      <c r="H2613" t="str">
        <f>_xlfn.XLOOKUP(tbl_GL[[#This Row],[Account_key]],tbl_COA[Account_key],tbl_COA[SubClass],"Not Found")</f>
        <v>Assets</v>
      </c>
      <c r="I2613" t="str">
        <f>_xlfn.XLOOKUP(tbl_GL[[#This Row],[Account_key]],tbl_COA[Account_key],tbl_COA[SubClass2],"Not Found")</f>
        <v>Current Assets</v>
      </c>
      <c r="J2613" t="str">
        <f>_xlfn.XLOOKUP(tbl_GL[[#This Row],[Account_key]],tbl_COA[Account_key],tbl_COA[SubAccount],,0)</f>
        <v>Cash at Bank</v>
      </c>
      <c r="K2613">
        <f>YEAR(tbl_GL[[#This Row],[Date]])</f>
        <v>2018</v>
      </c>
    </row>
    <row r="2614" spans="1:11" hidden="1" x14ac:dyDescent="0.35">
      <c r="A2614">
        <v>6.1</v>
      </c>
      <c r="B2614" s="24">
        <v>43101</v>
      </c>
      <c r="C2614">
        <v>2</v>
      </c>
      <c r="D2614" s="13">
        <v>230</v>
      </c>
      <c r="E2614" s="13" t="s">
        <v>4</v>
      </c>
      <c r="F2614" s="17">
        <v>-1457</v>
      </c>
      <c r="G2614" t="str">
        <f>_xlfn.XLOOKUP(tbl_GL[[#This Row],[Account_key]],tbl_COA[Account_key],tbl_COA[Class],"Not Found")</f>
        <v>Trading account</v>
      </c>
      <c r="H2614" t="str">
        <f>_xlfn.XLOOKUP(tbl_GL[[#This Row],[Account_key]],tbl_COA[Account_key],tbl_COA[SubClass],"Not Found")</f>
        <v>Cost of Sales</v>
      </c>
      <c r="I2614" t="str">
        <f>_xlfn.XLOOKUP(tbl_GL[[#This Row],[Account_key]],tbl_COA[Account_key],tbl_COA[SubClass2],"Not Found")</f>
        <v>Cost of Sales</v>
      </c>
      <c r="J2614" t="str">
        <f>_xlfn.XLOOKUP(tbl_GL[[#This Row],[Account_key]],tbl_COA[Account_key],tbl_COA[SubAccount],,0)</f>
        <v>Cost of Sales</v>
      </c>
      <c r="K2614">
        <f>YEAR(tbl_GL[[#This Row],[Date]])</f>
        <v>2018</v>
      </c>
    </row>
    <row r="2615" spans="1:11" hidden="1" x14ac:dyDescent="0.35">
      <c r="A2615">
        <v>6.2</v>
      </c>
      <c r="B2615" s="24">
        <v>43101</v>
      </c>
      <c r="C2615">
        <v>2</v>
      </c>
      <c r="D2615" s="13">
        <v>60</v>
      </c>
      <c r="E2615" s="13" t="s">
        <v>4</v>
      </c>
      <c r="F2615" s="17">
        <v>-1457</v>
      </c>
      <c r="G2615" t="str">
        <f>_xlfn.XLOOKUP(tbl_GL[[#This Row],[Account_key]],tbl_COA[Account_key],tbl_COA[Class],"Not Found")</f>
        <v>Assets</v>
      </c>
      <c r="H2615" t="str">
        <f>_xlfn.XLOOKUP(tbl_GL[[#This Row],[Account_key]],tbl_COA[Account_key],tbl_COA[SubClass],"Not Found")</f>
        <v>Assets</v>
      </c>
      <c r="I2615" t="str">
        <f>_xlfn.XLOOKUP(tbl_GL[[#This Row],[Account_key]],tbl_COA[Account_key],tbl_COA[SubClass2],"Not Found")</f>
        <v>Current Assets</v>
      </c>
      <c r="J2615" t="str">
        <f>_xlfn.XLOOKUP(tbl_GL[[#This Row],[Account_key]],tbl_COA[Account_key],tbl_COA[SubAccount],,0)</f>
        <v>Inventory</v>
      </c>
      <c r="K2615">
        <f>YEAR(tbl_GL[[#This Row],[Date]])</f>
        <v>2018</v>
      </c>
    </row>
    <row r="2616" spans="1:11" hidden="1" x14ac:dyDescent="0.35">
      <c r="A2616">
        <v>7.1</v>
      </c>
      <c r="B2616" s="24">
        <v>43101</v>
      </c>
      <c r="C2616">
        <v>2</v>
      </c>
      <c r="D2616" s="13">
        <v>210</v>
      </c>
      <c r="E2616" s="13" t="s">
        <v>8</v>
      </c>
      <c r="F2616" s="17">
        <v>4857</v>
      </c>
      <c r="G2616" t="str">
        <f>_xlfn.XLOOKUP(tbl_GL[[#This Row],[Account_key]],tbl_COA[Account_key],tbl_COA[Class],"Not Found")</f>
        <v>Trading account</v>
      </c>
      <c r="H2616" t="str">
        <f>_xlfn.XLOOKUP(tbl_GL[[#This Row],[Account_key]],tbl_COA[Account_key],tbl_COA[SubClass],"Not Found")</f>
        <v>Sales</v>
      </c>
      <c r="I2616" t="str">
        <f>_xlfn.XLOOKUP(tbl_GL[[#This Row],[Account_key]],tbl_COA[Account_key],tbl_COA[SubClass2],"Not Found")</f>
        <v>Sales</v>
      </c>
      <c r="J2616" t="str">
        <f>_xlfn.XLOOKUP(tbl_GL[[#This Row],[Account_key]],tbl_COA[Account_key],tbl_COA[SubAccount],,0)</f>
        <v>Sales</v>
      </c>
      <c r="K2616">
        <f>YEAR(tbl_GL[[#This Row],[Date]])</f>
        <v>2018</v>
      </c>
    </row>
    <row r="2617" spans="1:11" hidden="1" x14ac:dyDescent="0.35">
      <c r="A2617">
        <v>7.2</v>
      </c>
      <c r="B2617" s="24">
        <v>43101</v>
      </c>
      <c r="C2617">
        <v>2</v>
      </c>
      <c r="D2617" s="13">
        <v>30</v>
      </c>
      <c r="E2617" s="13" t="s">
        <v>8</v>
      </c>
      <c r="F2617" s="17">
        <v>4857</v>
      </c>
      <c r="G2617" t="str">
        <f>_xlfn.XLOOKUP(tbl_GL[[#This Row],[Account_key]],tbl_COA[Account_key],tbl_COA[Class],"Not Found")</f>
        <v>Assets</v>
      </c>
      <c r="H2617" t="str">
        <f>_xlfn.XLOOKUP(tbl_GL[[#This Row],[Account_key]],tbl_COA[Account_key],tbl_COA[SubClass],"Not Found")</f>
        <v>Assets</v>
      </c>
      <c r="I2617" t="str">
        <f>_xlfn.XLOOKUP(tbl_GL[[#This Row],[Account_key]],tbl_COA[Account_key],tbl_COA[SubClass2],"Not Found")</f>
        <v>Current Assets</v>
      </c>
      <c r="J2617" t="str">
        <f>_xlfn.XLOOKUP(tbl_GL[[#This Row],[Account_key]],tbl_COA[Account_key],tbl_COA[SubAccount],,0)</f>
        <v>Trade Receivables</v>
      </c>
      <c r="K2617">
        <f>YEAR(tbl_GL[[#This Row],[Date]])</f>
        <v>2018</v>
      </c>
    </row>
    <row r="2618" spans="1:11" hidden="1" x14ac:dyDescent="0.35">
      <c r="A2618">
        <v>8.1</v>
      </c>
      <c r="B2618" s="24">
        <v>43101</v>
      </c>
      <c r="C2618">
        <v>2</v>
      </c>
      <c r="D2618" s="13">
        <v>20</v>
      </c>
      <c r="E2618" s="13" t="s">
        <v>124</v>
      </c>
      <c r="F2618" s="17">
        <v>5000</v>
      </c>
      <c r="G2618" t="str">
        <f>_xlfn.XLOOKUP(tbl_GL[[#This Row],[Account_key]],tbl_COA[Account_key],tbl_COA[Class],"Not Found")</f>
        <v>Assets</v>
      </c>
      <c r="H2618" t="str">
        <f>_xlfn.XLOOKUP(tbl_GL[[#This Row],[Account_key]],tbl_COA[Account_key],tbl_COA[SubClass],"Not Found")</f>
        <v>Assets</v>
      </c>
      <c r="I2618" t="str">
        <f>_xlfn.XLOOKUP(tbl_GL[[#This Row],[Account_key]],tbl_COA[Account_key],tbl_COA[SubClass2],"Not Found")</f>
        <v>Current Assets</v>
      </c>
      <c r="J2618" t="str">
        <f>_xlfn.XLOOKUP(tbl_GL[[#This Row],[Account_key]],tbl_COA[Account_key],tbl_COA[SubAccount],,0)</f>
        <v>Cash in hand</v>
      </c>
      <c r="K2618">
        <f>YEAR(tbl_GL[[#This Row],[Date]])</f>
        <v>2018</v>
      </c>
    </row>
    <row r="2619" spans="1:11" hidden="1" x14ac:dyDescent="0.35">
      <c r="A2619">
        <v>8.1999999999999993</v>
      </c>
      <c r="B2619" s="24">
        <v>43101</v>
      </c>
      <c r="C2619">
        <v>2</v>
      </c>
      <c r="D2619" s="13">
        <v>10</v>
      </c>
      <c r="E2619" s="13" t="s">
        <v>124</v>
      </c>
      <c r="F2619" s="17">
        <v>-5000</v>
      </c>
      <c r="G2619" t="str">
        <f>_xlfn.XLOOKUP(tbl_GL[[#This Row],[Account_key]],tbl_COA[Account_key],tbl_COA[Class],"Not Found")</f>
        <v>Assets</v>
      </c>
      <c r="H2619" t="str">
        <f>_xlfn.XLOOKUP(tbl_GL[[#This Row],[Account_key]],tbl_COA[Account_key],tbl_COA[SubClass],"Not Found")</f>
        <v>Assets</v>
      </c>
      <c r="I2619" t="str">
        <f>_xlfn.XLOOKUP(tbl_GL[[#This Row],[Account_key]],tbl_COA[Account_key],tbl_COA[SubClass2],"Not Found")</f>
        <v>Current Assets</v>
      </c>
      <c r="J2619" t="str">
        <f>_xlfn.XLOOKUP(tbl_GL[[#This Row],[Account_key]],tbl_COA[Account_key],tbl_COA[SubAccount],,0)</f>
        <v>Cash at Bank</v>
      </c>
      <c r="K2619">
        <f>YEAR(tbl_GL[[#This Row],[Date]])</f>
        <v>2018</v>
      </c>
    </row>
    <row r="2620" spans="1:11" hidden="1" x14ac:dyDescent="0.35">
      <c r="A2620">
        <v>9.1</v>
      </c>
      <c r="B2620" s="24">
        <v>43101</v>
      </c>
      <c r="C2620">
        <v>2</v>
      </c>
      <c r="D2620" s="13">
        <v>60</v>
      </c>
      <c r="E2620" s="13" t="s">
        <v>84</v>
      </c>
      <c r="F2620" s="17">
        <v>6667</v>
      </c>
      <c r="G2620" t="str">
        <f>_xlfn.XLOOKUP(tbl_GL[[#This Row],[Account_key]],tbl_COA[Account_key],tbl_COA[Class],"Not Found")</f>
        <v>Assets</v>
      </c>
      <c r="H2620" t="str">
        <f>_xlfn.XLOOKUP(tbl_GL[[#This Row],[Account_key]],tbl_COA[Account_key],tbl_COA[SubClass],"Not Found")</f>
        <v>Assets</v>
      </c>
      <c r="I2620" t="str">
        <f>_xlfn.XLOOKUP(tbl_GL[[#This Row],[Account_key]],tbl_COA[Account_key],tbl_COA[SubClass2],"Not Found")</f>
        <v>Current Assets</v>
      </c>
      <c r="J2620" t="str">
        <f>_xlfn.XLOOKUP(tbl_GL[[#This Row],[Account_key]],tbl_COA[Account_key],tbl_COA[SubAccount],,0)</f>
        <v>Inventory</v>
      </c>
      <c r="K2620">
        <f>YEAR(tbl_GL[[#This Row],[Date]])</f>
        <v>2018</v>
      </c>
    </row>
    <row r="2621" spans="1:11" hidden="1" x14ac:dyDescent="0.35">
      <c r="A2621">
        <v>9.1999999999999993</v>
      </c>
      <c r="B2621" s="24">
        <v>43101</v>
      </c>
      <c r="C2621">
        <v>2</v>
      </c>
      <c r="D2621" s="13">
        <v>110</v>
      </c>
      <c r="E2621" s="13" t="s">
        <v>84</v>
      </c>
      <c r="F2621" s="17">
        <v>6667</v>
      </c>
      <c r="G2621" t="str">
        <f>_xlfn.XLOOKUP(tbl_GL[[#This Row],[Account_key]],tbl_COA[Account_key],tbl_COA[Class],"Not Found")</f>
        <v>Liabilities and Owners Equity</v>
      </c>
      <c r="H2621" t="str">
        <f>_xlfn.XLOOKUP(tbl_GL[[#This Row],[Account_key]],tbl_COA[Account_key],tbl_COA[SubClass],"Not Found")</f>
        <v>Liabilities</v>
      </c>
      <c r="I2621" t="str">
        <f>_xlfn.XLOOKUP(tbl_GL[[#This Row],[Account_key]],tbl_COA[Account_key],tbl_COA[SubClass2],"Not Found")</f>
        <v>Current Liabilities</v>
      </c>
      <c r="J2621" t="str">
        <f>_xlfn.XLOOKUP(tbl_GL[[#This Row],[Account_key]],tbl_COA[Account_key],tbl_COA[SubAccount],,0)</f>
        <v>Trade Payables</v>
      </c>
      <c r="K2621">
        <f>YEAR(tbl_GL[[#This Row],[Date]])</f>
        <v>2018</v>
      </c>
    </row>
    <row r="2622" spans="1:11" hidden="1" x14ac:dyDescent="0.35">
      <c r="A2622">
        <v>10.1</v>
      </c>
      <c r="B2622" s="24">
        <v>43101</v>
      </c>
      <c r="C2622">
        <v>2</v>
      </c>
      <c r="D2622" s="13">
        <v>100</v>
      </c>
      <c r="E2622" s="13" t="s">
        <v>103</v>
      </c>
      <c r="F2622" s="17">
        <v>10000</v>
      </c>
      <c r="G2622" t="str">
        <f>_xlfn.XLOOKUP(tbl_GL[[#This Row],[Account_key]],tbl_COA[Account_key],tbl_COA[Class],"Not Found")</f>
        <v>Assets</v>
      </c>
      <c r="H2622" t="str">
        <f>_xlfn.XLOOKUP(tbl_GL[[#This Row],[Account_key]],tbl_COA[Account_key],tbl_COA[SubClass],"Not Found")</f>
        <v>Assets</v>
      </c>
      <c r="I2622" t="str">
        <f>_xlfn.XLOOKUP(tbl_GL[[#This Row],[Account_key]],tbl_COA[Account_key],tbl_COA[SubClass2],"Not Found")</f>
        <v>Non-Current Assets</v>
      </c>
      <c r="J2622" t="str">
        <f>_xlfn.XLOOKUP(tbl_GL[[#This Row],[Account_key]],tbl_COA[Account_key],tbl_COA[SubAccount],,0)</f>
        <v>Patents and trademarks</v>
      </c>
      <c r="K2622">
        <f>YEAR(tbl_GL[[#This Row],[Date]])</f>
        <v>2018</v>
      </c>
    </row>
    <row r="2623" spans="1:11" hidden="1" x14ac:dyDescent="0.35">
      <c r="A2623">
        <v>10.199999999999999</v>
      </c>
      <c r="B2623" s="24">
        <v>43101</v>
      </c>
      <c r="C2623">
        <v>2</v>
      </c>
      <c r="D2623" s="13">
        <v>160</v>
      </c>
      <c r="E2623" s="13" t="s">
        <v>103</v>
      </c>
      <c r="F2623" s="17">
        <v>10000</v>
      </c>
      <c r="G2623" t="str">
        <f>_xlfn.XLOOKUP(tbl_GL[[#This Row],[Account_key]],tbl_COA[Account_key],tbl_COA[Class],"Not Found")</f>
        <v>Liabilities and Owners Equity</v>
      </c>
      <c r="H2623" t="str">
        <f>_xlfn.XLOOKUP(tbl_GL[[#This Row],[Account_key]],tbl_COA[Account_key],tbl_COA[SubClass],"Not Found")</f>
        <v>Liabilities</v>
      </c>
      <c r="I2623" t="str">
        <f>_xlfn.XLOOKUP(tbl_GL[[#This Row],[Account_key]],tbl_COA[Account_key],tbl_COA[SubClass2],"Not Found")</f>
        <v>Long Term Liabilities</v>
      </c>
      <c r="J2623" t="str">
        <f>_xlfn.XLOOKUP(tbl_GL[[#This Row],[Account_key]],tbl_COA[Account_key],tbl_COA[SubAccount],,0)</f>
        <v>Long Term Obligations</v>
      </c>
      <c r="K2623">
        <f>YEAR(tbl_GL[[#This Row],[Date]])</f>
        <v>2018</v>
      </c>
    </row>
    <row r="2624" spans="1:11" hidden="1" x14ac:dyDescent="0.35">
      <c r="A2624">
        <v>11.1</v>
      </c>
      <c r="B2624" s="24">
        <v>43101</v>
      </c>
      <c r="C2624">
        <v>2</v>
      </c>
      <c r="D2624" s="13">
        <v>90</v>
      </c>
      <c r="E2624" s="13" t="s">
        <v>102</v>
      </c>
      <c r="F2624" s="17">
        <v>200000</v>
      </c>
      <c r="G2624" t="str">
        <f>_xlfn.XLOOKUP(tbl_GL[[#This Row],[Account_key]],tbl_COA[Account_key],tbl_COA[Class],"Not Found")</f>
        <v>Assets</v>
      </c>
      <c r="H2624" t="str">
        <f>_xlfn.XLOOKUP(tbl_GL[[#This Row],[Account_key]],tbl_COA[Account_key],tbl_COA[SubClass],"Not Found")</f>
        <v>Assets</v>
      </c>
      <c r="I2624" t="str">
        <f>_xlfn.XLOOKUP(tbl_GL[[#This Row],[Account_key]],tbl_COA[Account_key],tbl_COA[SubClass2],"Not Found")</f>
        <v>Non-Current Assets</v>
      </c>
      <c r="J2624" t="str">
        <f>_xlfn.XLOOKUP(tbl_GL[[#This Row],[Account_key]],tbl_COA[Account_key],tbl_COA[SubAccount],,0)</f>
        <v>Office Furniture &amp; Equipment</v>
      </c>
      <c r="K2624">
        <f>YEAR(tbl_GL[[#This Row],[Date]])</f>
        <v>2018</v>
      </c>
    </row>
    <row r="2625" spans="1:11" hidden="1" x14ac:dyDescent="0.35">
      <c r="A2625">
        <v>11.2</v>
      </c>
      <c r="B2625" s="24">
        <v>43101</v>
      </c>
      <c r="C2625">
        <v>2</v>
      </c>
      <c r="D2625" s="13">
        <v>10</v>
      </c>
      <c r="E2625" s="13" t="s">
        <v>102</v>
      </c>
      <c r="F2625" s="17">
        <v>-200000</v>
      </c>
      <c r="G2625" t="str">
        <f>_xlfn.XLOOKUP(tbl_GL[[#This Row],[Account_key]],tbl_COA[Account_key],tbl_COA[Class],"Not Found")</f>
        <v>Assets</v>
      </c>
      <c r="H2625" t="str">
        <f>_xlfn.XLOOKUP(tbl_GL[[#This Row],[Account_key]],tbl_COA[Account_key],tbl_COA[SubClass],"Not Found")</f>
        <v>Assets</v>
      </c>
      <c r="I2625" t="str">
        <f>_xlfn.XLOOKUP(tbl_GL[[#This Row],[Account_key]],tbl_COA[Account_key],tbl_COA[SubClass2],"Not Found")</f>
        <v>Current Assets</v>
      </c>
      <c r="J2625" t="str">
        <f>_xlfn.XLOOKUP(tbl_GL[[#This Row],[Account_key]],tbl_COA[Account_key],tbl_COA[SubAccount],,0)</f>
        <v>Cash at Bank</v>
      </c>
      <c r="K2625">
        <f>YEAR(tbl_GL[[#This Row],[Date]])</f>
        <v>2018</v>
      </c>
    </row>
    <row r="2626" spans="1:11" hidden="1" x14ac:dyDescent="0.35">
      <c r="A2626">
        <v>12.1</v>
      </c>
      <c r="B2626" s="24">
        <v>43101</v>
      </c>
      <c r="C2626">
        <v>2</v>
      </c>
      <c r="D2626" s="13">
        <v>10</v>
      </c>
      <c r="E2626" s="13" t="s">
        <v>106</v>
      </c>
      <c r="F2626" s="17">
        <v>266667</v>
      </c>
      <c r="G2626" t="str">
        <f>_xlfn.XLOOKUP(tbl_GL[[#This Row],[Account_key]],tbl_COA[Account_key],tbl_COA[Class],"Not Found")</f>
        <v>Assets</v>
      </c>
      <c r="H2626" t="str">
        <f>_xlfn.XLOOKUP(tbl_GL[[#This Row],[Account_key]],tbl_COA[Account_key],tbl_COA[SubClass],"Not Found")</f>
        <v>Assets</v>
      </c>
      <c r="I2626" t="str">
        <f>_xlfn.XLOOKUP(tbl_GL[[#This Row],[Account_key]],tbl_COA[Account_key],tbl_COA[SubClass2],"Not Found")</f>
        <v>Current Assets</v>
      </c>
      <c r="J2626" t="str">
        <f>_xlfn.XLOOKUP(tbl_GL[[#This Row],[Account_key]],tbl_COA[Account_key],tbl_COA[SubAccount],,0)</f>
        <v>Cash at Bank</v>
      </c>
      <c r="K2626">
        <f>YEAR(tbl_GL[[#This Row],[Date]])</f>
        <v>2018</v>
      </c>
    </row>
    <row r="2627" spans="1:11" hidden="1" x14ac:dyDescent="0.35">
      <c r="A2627">
        <v>12.2</v>
      </c>
      <c r="B2627" s="24">
        <v>43101</v>
      </c>
      <c r="C2627">
        <v>2</v>
      </c>
      <c r="D2627" s="13">
        <v>180</v>
      </c>
      <c r="E2627" s="13" t="s">
        <v>106</v>
      </c>
      <c r="F2627" s="17">
        <v>266667</v>
      </c>
      <c r="G2627" t="str">
        <f>_xlfn.XLOOKUP(tbl_GL[[#This Row],[Account_key]],tbl_COA[Account_key],tbl_COA[Class],"Not Found")</f>
        <v>Liabilities and Owners Equity</v>
      </c>
      <c r="H2627" t="str">
        <f>_xlfn.XLOOKUP(tbl_GL[[#This Row],[Account_key]],tbl_COA[Account_key],tbl_COA[SubClass],"Not Found")</f>
        <v>Owners Equity</v>
      </c>
      <c r="I2627" t="str">
        <f>_xlfn.XLOOKUP(tbl_GL[[#This Row],[Account_key]],tbl_COA[Account_key],tbl_COA[SubClass2],"Not Found")</f>
        <v>Share Capital</v>
      </c>
      <c r="J2627" t="str">
        <f>_xlfn.XLOOKUP(tbl_GL[[#This Row],[Account_key]],tbl_COA[Account_key],tbl_COA[SubAccount],,0)</f>
        <v>Share Capital</v>
      </c>
      <c r="K2627">
        <f>YEAR(tbl_GL[[#This Row],[Date]])</f>
        <v>2018</v>
      </c>
    </row>
    <row r="2628" spans="1:11" hidden="1" x14ac:dyDescent="0.35">
      <c r="A2628">
        <v>13.1</v>
      </c>
      <c r="B2628" s="24">
        <v>43103</v>
      </c>
      <c r="C2628">
        <v>2</v>
      </c>
      <c r="D2628" s="13">
        <v>310</v>
      </c>
      <c r="E2628" s="13" t="s">
        <v>99</v>
      </c>
      <c r="F2628" s="17">
        <v>-15</v>
      </c>
      <c r="G2628" t="str">
        <f>_xlfn.XLOOKUP(tbl_GL[[#This Row],[Account_key]],tbl_COA[Account_key],tbl_COA[Class],"Not Found")</f>
        <v>Operating account</v>
      </c>
      <c r="H2628" t="str">
        <f>_xlfn.XLOOKUP(tbl_GL[[#This Row],[Account_key]],tbl_COA[Account_key],tbl_COA[SubClass],"Not Found")</f>
        <v>Operating Expenses</v>
      </c>
      <c r="I2628" t="str">
        <f>_xlfn.XLOOKUP(tbl_GL[[#This Row],[Account_key]],tbl_COA[Account_key],tbl_COA[SubClass2],"Not Found")</f>
        <v>Administration</v>
      </c>
      <c r="J2628" t="str">
        <f>_xlfn.XLOOKUP(tbl_GL[[#This Row],[Account_key]],tbl_COA[Account_key],tbl_COA[SubAccount],,0)</f>
        <v>Office Supplies</v>
      </c>
      <c r="K2628">
        <f>YEAR(tbl_GL[[#This Row],[Date]])</f>
        <v>2018</v>
      </c>
    </row>
    <row r="2629" spans="1:11" hidden="1" x14ac:dyDescent="0.35">
      <c r="A2629">
        <v>13.2</v>
      </c>
      <c r="B2629" s="24">
        <v>43103</v>
      </c>
      <c r="C2629">
        <v>2</v>
      </c>
      <c r="D2629" s="13">
        <v>20</v>
      </c>
      <c r="E2629" s="13" t="s">
        <v>99</v>
      </c>
      <c r="F2629" s="17">
        <v>-15</v>
      </c>
      <c r="G2629" t="str">
        <f>_xlfn.XLOOKUP(tbl_GL[[#This Row],[Account_key]],tbl_COA[Account_key],tbl_COA[Class],"Not Found")</f>
        <v>Assets</v>
      </c>
      <c r="H2629" t="str">
        <f>_xlfn.XLOOKUP(tbl_GL[[#This Row],[Account_key]],tbl_COA[Account_key],tbl_COA[SubClass],"Not Found")</f>
        <v>Assets</v>
      </c>
      <c r="I2629" t="str">
        <f>_xlfn.XLOOKUP(tbl_GL[[#This Row],[Account_key]],tbl_COA[Account_key],tbl_COA[SubClass2],"Not Found")</f>
        <v>Current Assets</v>
      </c>
      <c r="J2629" t="str">
        <f>_xlfn.XLOOKUP(tbl_GL[[#This Row],[Account_key]],tbl_COA[Account_key],tbl_COA[SubAccount],,0)</f>
        <v>Cash in hand</v>
      </c>
      <c r="K2629">
        <f>YEAR(tbl_GL[[#This Row],[Date]])</f>
        <v>2018</v>
      </c>
    </row>
    <row r="2630" spans="1:11" hidden="1" x14ac:dyDescent="0.35">
      <c r="A2630">
        <v>14.1</v>
      </c>
      <c r="B2630" s="24">
        <v>43105</v>
      </c>
      <c r="C2630">
        <v>2</v>
      </c>
      <c r="D2630" s="13">
        <v>230</v>
      </c>
      <c r="E2630" s="13" t="s">
        <v>4</v>
      </c>
      <c r="F2630" s="17">
        <v>-132</v>
      </c>
      <c r="G2630" t="str">
        <f>_xlfn.XLOOKUP(tbl_GL[[#This Row],[Account_key]],tbl_COA[Account_key],tbl_COA[Class],"Not Found")</f>
        <v>Trading account</v>
      </c>
      <c r="H2630" t="str">
        <f>_xlfn.XLOOKUP(tbl_GL[[#This Row],[Account_key]],tbl_COA[Account_key],tbl_COA[SubClass],"Not Found")</f>
        <v>Cost of Sales</v>
      </c>
      <c r="I2630" t="str">
        <f>_xlfn.XLOOKUP(tbl_GL[[#This Row],[Account_key]],tbl_COA[Account_key],tbl_COA[SubClass2],"Not Found")</f>
        <v>Cost of Sales</v>
      </c>
      <c r="J2630" t="str">
        <f>_xlfn.XLOOKUP(tbl_GL[[#This Row],[Account_key]],tbl_COA[Account_key],tbl_COA[SubAccount],,0)</f>
        <v>Cost of Sales</v>
      </c>
      <c r="K2630">
        <f>YEAR(tbl_GL[[#This Row],[Date]])</f>
        <v>2018</v>
      </c>
    </row>
    <row r="2631" spans="1:11" hidden="1" x14ac:dyDescent="0.35">
      <c r="A2631">
        <v>14.2</v>
      </c>
      <c r="B2631" s="24">
        <v>43105</v>
      </c>
      <c r="C2631">
        <v>2</v>
      </c>
      <c r="D2631" s="13">
        <v>60</v>
      </c>
      <c r="E2631" s="13" t="s">
        <v>4</v>
      </c>
      <c r="F2631" s="17">
        <v>-132</v>
      </c>
      <c r="G2631" t="str">
        <f>_xlfn.XLOOKUP(tbl_GL[[#This Row],[Account_key]],tbl_COA[Account_key],tbl_COA[Class],"Not Found")</f>
        <v>Assets</v>
      </c>
      <c r="H2631" t="str">
        <f>_xlfn.XLOOKUP(tbl_GL[[#This Row],[Account_key]],tbl_COA[Account_key],tbl_COA[SubClass],"Not Found")</f>
        <v>Assets</v>
      </c>
      <c r="I2631" t="str">
        <f>_xlfn.XLOOKUP(tbl_GL[[#This Row],[Account_key]],tbl_COA[Account_key],tbl_COA[SubClass2],"Not Found")</f>
        <v>Current Assets</v>
      </c>
      <c r="J2631" t="str">
        <f>_xlfn.XLOOKUP(tbl_GL[[#This Row],[Account_key]],tbl_COA[Account_key],tbl_COA[SubAccount],,0)</f>
        <v>Inventory</v>
      </c>
      <c r="K2631">
        <f>YEAR(tbl_GL[[#This Row],[Date]])</f>
        <v>2018</v>
      </c>
    </row>
    <row r="2632" spans="1:11" hidden="1" x14ac:dyDescent="0.35">
      <c r="A2632">
        <v>15.1</v>
      </c>
      <c r="B2632" s="24">
        <v>43105</v>
      </c>
      <c r="C2632">
        <v>2</v>
      </c>
      <c r="D2632" s="13">
        <v>210</v>
      </c>
      <c r="E2632" s="13" t="s">
        <v>8</v>
      </c>
      <c r="F2632" s="17">
        <v>439</v>
      </c>
      <c r="G2632" t="str">
        <f>_xlfn.XLOOKUP(tbl_GL[[#This Row],[Account_key]],tbl_COA[Account_key],tbl_COA[Class],"Not Found")</f>
        <v>Trading account</v>
      </c>
      <c r="H2632" t="str">
        <f>_xlfn.XLOOKUP(tbl_GL[[#This Row],[Account_key]],tbl_COA[Account_key],tbl_COA[SubClass],"Not Found")</f>
        <v>Sales</v>
      </c>
      <c r="I2632" t="str">
        <f>_xlfn.XLOOKUP(tbl_GL[[#This Row],[Account_key]],tbl_COA[Account_key],tbl_COA[SubClass2],"Not Found")</f>
        <v>Sales</v>
      </c>
      <c r="J2632" t="str">
        <f>_xlfn.XLOOKUP(tbl_GL[[#This Row],[Account_key]],tbl_COA[Account_key],tbl_COA[SubAccount],,0)</f>
        <v>Sales</v>
      </c>
      <c r="K2632">
        <f>YEAR(tbl_GL[[#This Row],[Date]])</f>
        <v>2018</v>
      </c>
    </row>
    <row r="2633" spans="1:11" hidden="1" x14ac:dyDescent="0.35">
      <c r="A2633">
        <v>15.2</v>
      </c>
      <c r="B2633" s="24">
        <v>43105</v>
      </c>
      <c r="C2633">
        <v>2</v>
      </c>
      <c r="D2633" s="13">
        <v>30</v>
      </c>
      <c r="E2633" s="13" t="s">
        <v>8</v>
      </c>
      <c r="F2633" s="17">
        <v>439</v>
      </c>
      <c r="G2633" t="str">
        <f>_xlfn.XLOOKUP(tbl_GL[[#This Row],[Account_key]],tbl_COA[Account_key],tbl_COA[Class],"Not Found")</f>
        <v>Assets</v>
      </c>
      <c r="H2633" t="str">
        <f>_xlfn.XLOOKUP(tbl_GL[[#This Row],[Account_key]],tbl_COA[Account_key],tbl_COA[SubClass],"Not Found")</f>
        <v>Assets</v>
      </c>
      <c r="I2633" t="str">
        <f>_xlfn.XLOOKUP(tbl_GL[[#This Row],[Account_key]],tbl_COA[Account_key],tbl_COA[SubClass2],"Not Found")</f>
        <v>Current Assets</v>
      </c>
      <c r="J2633" t="str">
        <f>_xlfn.XLOOKUP(tbl_GL[[#This Row],[Account_key]],tbl_COA[Account_key],tbl_COA[SubAccount],,0)</f>
        <v>Trade Receivables</v>
      </c>
      <c r="K2633">
        <f>YEAR(tbl_GL[[#This Row],[Date]])</f>
        <v>2018</v>
      </c>
    </row>
    <row r="2634" spans="1:11" hidden="1" x14ac:dyDescent="0.35">
      <c r="A2634">
        <v>16.100000000000001</v>
      </c>
      <c r="B2634" s="24">
        <v>43105</v>
      </c>
      <c r="C2634">
        <v>2</v>
      </c>
      <c r="D2634" s="13">
        <v>260</v>
      </c>
      <c r="E2634" s="13" t="s">
        <v>97</v>
      </c>
      <c r="F2634" s="17">
        <v>-943</v>
      </c>
      <c r="G2634" t="str">
        <f>_xlfn.XLOOKUP(tbl_GL[[#This Row],[Account_key]],tbl_COA[Account_key],tbl_COA[Class],"Not Found")</f>
        <v>Operating account</v>
      </c>
      <c r="H2634" t="str">
        <f>_xlfn.XLOOKUP(tbl_GL[[#This Row],[Account_key]],tbl_COA[Account_key],tbl_COA[SubClass],"Not Found")</f>
        <v>Operating Expenses</v>
      </c>
      <c r="I2634" t="str">
        <f>_xlfn.XLOOKUP(tbl_GL[[#This Row],[Account_key]],tbl_COA[Account_key],tbl_COA[SubClass2],"Not Found")</f>
        <v>Marketing</v>
      </c>
      <c r="J2634" t="str">
        <f>_xlfn.XLOOKUP(tbl_GL[[#This Row],[Account_key]],tbl_COA[Account_key],tbl_COA[SubAccount],,0)</f>
        <v>Commissions</v>
      </c>
      <c r="K2634">
        <f>YEAR(tbl_GL[[#This Row],[Date]])</f>
        <v>2018</v>
      </c>
    </row>
    <row r="2635" spans="1:11" hidden="1" x14ac:dyDescent="0.35">
      <c r="A2635">
        <v>16.2</v>
      </c>
      <c r="B2635" s="24">
        <v>43105</v>
      </c>
      <c r="C2635">
        <v>2</v>
      </c>
      <c r="D2635" s="13">
        <v>120</v>
      </c>
      <c r="E2635" s="13" t="s">
        <v>97</v>
      </c>
      <c r="F2635" s="17">
        <v>943</v>
      </c>
      <c r="G2635" t="str">
        <f>_xlfn.XLOOKUP(tbl_GL[[#This Row],[Account_key]],tbl_COA[Account_key],tbl_COA[Class],"Not Found")</f>
        <v>Liabilities and Owners Equity</v>
      </c>
      <c r="H2635" t="str">
        <f>_xlfn.XLOOKUP(tbl_GL[[#This Row],[Account_key]],tbl_COA[Account_key],tbl_COA[SubClass],"Not Found")</f>
        <v>Liabilities</v>
      </c>
      <c r="I2635" t="str">
        <f>_xlfn.XLOOKUP(tbl_GL[[#This Row],[Account_key]],tbl_COA[Account_key],tbl_COA[SubClass2],"Not Found")</f>
        <v>Current Liabilities</v>
      </c>
      <c r="J2635" t="str">
        <f>_xlfn.XLOOKUP(tbl_GL[[#This Row],[Account_key]],tbl_COA[Account_key],tbl_COA[SubAccount],,0)</f>
        <v>Accrued Expenses</v>
      </c>
      <c r="K2635">
        <f>YEAR(tbl_GL[[#This Row],[Date]])</f>
        <v>2018</v>
      </c>
    </row>
    <row r="2636" spans="1:11" hidden="1" x14ac:dyDescent="0.35">
      <c r="A2636">
        <v>17.100000000000001</v>
      </c>
      <c r="B2636" s="24">
        <v>43105</v>
      </c>
      <c r="C2636">
        <v>2</v>
      </c>
      <c r="D2636" s="13">
        <v>10</v>
      </c>
      <c r="E2636" s="13" t="s">
        <v>107</v>
      </c>
      <c r="F2636" s="17">
        <v>16667</v>
      </c>
      <c r="G2636" t="str">
        <f>_xlfn.XLOOKUP(tbl_GL[[#This Row],[Account_key]],tbl_COA[Account_key],tbl_COA[Class],"Not Found")</f>
        <v>Assets</v>
      </c>
      <c r="H2636" t="str">
        <f>_xlfn.XLOOKUP(tbl_GL[[#This Row],[Account_key]],tbl_COA[Account_key],tbl_COA[SubClass],"Not Found")</f>
        <v>Assets</v>
      </c>
      <c r="I2636" t="str">
        <f>_xlfn.XLOOKUP(tbl_GL[[#This Row],[Account_key]],tbl_COA[Account_key],tbl_COA[SubClass2],"Not Found")</f>
        <v>Current Assets</v>
      </c>
      <c r="J2636" t="str">
        <f>_xlfn.XLOOKUP(tbl_GL[[#This Row],[Account_key]],tbl_COA[Account_key],tbl_COA[SubAccount],,0)</f>
        <v>Cash at Bank</v>
      </c>
      <c r="K2636">
        <f>YEAR(tbl_GL[[#This Row],[Date]])</f>
        <v>2018</v>
      </c>
    </row>
    <row r="2637" spans="1:11" hidden="1" x14ac:dyDescent="0.35">
      <c r="A2637">
        <v>17.2</v>
      </c>
      <c r="B2637" s="24">
        <v>43105</v>
      </c>
      <c r="C2637">
        <v>2</v>
      </c>
      <c r="D2637" s="13">
        <v>160</v>
      </c>
      <c r="E2637" s="13" t="s">
        <v>107</v>
      </c>
      <c r="F2637" s="17">
        <v>16667</v>
      </c>
      <c r="G2637" t="str">
        <f>_xlfn.XLOOKUP(tbl_GL[[#This Row],[Account_key]],tbl_COA[Account_key],tbl_COA[Class],"Not Found")</f>
        <v>Liabilities and Owners Equity</v>
      </c>
      <c r="H2637" t="str">
        <f>_xlfn.XLOOKUP(tbl_GL[[#This Row],[Account_key]],tbl_COA[Account_key],tbl_COA[SubClass],"Not Found")</f>
        <v>Liabilities</v>
      </c>
      <c r="I2637" t="str">
        <f>_xlfn.XLOOKUP(tbl_GL[[#This Row],[Account_key]],tbl_COA[Account_key],tbl_COA[SubClass2],"Not Found")</f>
        <v>Long Term Liabilities</v>
      </c>
      <c r="J2637" t="str">
        <f>_xlfn.XLOOKUP(tbl_GL[[#This Row],[Account_key]],tbl_COA[Account_key],tbl_COA[SubAccount],,0)</f>
        <v>Long Term Obligations</v>
      </c>
      <c r="K2637">
        <f>YEAR(tbl_GL[[#This Row],[Date]])</f>
        <v>2018</v>
      </c>
    </row>
    <row r="2638" spans="1:11" hidden="1" x14ac:dyDescent="0.35">
      <c r="A2638">
        <v>18.100000000000001</v>
      </c>
      <c r="B2638" s="24">
        <v>43109</v>
      </c>
      <c r="C2638">
        <v>2</v>
      </c>
      <c r="D2638" s="13">
        <v>300</v>
      </c>
      <c r="E2638" s="13" t="s">
        <v>97</v>
      </c>
      <c r="F2638" s="17">
        <v>-796</v>
      </c>
      <c r="G2638" t="str">
        <f>_xlfn.XLOOKUP(tbl_GL[[#This Row],[Account_key]],tbl_COA[Account_key],tbl_COA[Class],"Not Found")</f>
        <v>Operating account</v>
      </c>
      <c r="H2638" t="str">
        <f>_xlfn.XLOOKUP(tbl_GL[[#This Row],[Account_key]],tbl_COA[Account_key],tbl_COA[SubClass],"Not Found")</f>
        <v>Operating Expenses</v>
      </c>
      <c r="I2638" t="str">
        <f>_xlfn.XLOOKUP(tbl_GL[[#This Row],[Account_key]],tbl_COA[Account_key],tbl_COA[SubClass2],"Not Found")</f>
        <v>Administration</v>
      </c>
      <c r="J2638" t="str">
        <f>_xlfn.XLOOKUP(tbl_GL[[#This Row],[Account_key]],tbl_COA[Account_key],tbl_COA[SubAccount],,0)</f>
        <v>Entertainment</v>
      </c>
      <c r="K2638">
        <f>YEAR(tbl_GL[[#This Row],[Date]])</f>
        <v>2018</v>
      </c>
    </row>
    <row r="2639" spans="1:11" hidden="1" x14ac:dyDescent="0.35">
      <c r="A2639">
        <v>18.2</v>
      </c>
      <c r="B2639" s="24">
        <v>43109</v>
      </c>
      <c r="C2639">
        <v>2</v>
      </c>
      <c r="D2639" s="13">
        <v>120</v>
      </c>
      <c r="E2639" s="13" t="s">
        <v>97</v>
      </c>
      <c r="F2639" s="17">
        <v>796</v>
      </c>
      <c r="G2639" t="str">
        <f>_xlfn.XLOOKUP(tbl_GL[[#This Row],[Account_key]],tbl_COA[Account_key],tbl_COA[Class],"Not Found")</f>
        <v>Liabilities and Owners Equity</v>
      </c>
      <c r="H2639" t="str">
        <f>_xlfn.XLOOKUP(tbl_GL[[#This Row],[Account_key]],tbl_COA[Account_key],tbl_COA[SubClass],"Not Found")</f>
        <v>Liabilities</v>
      </c>
      <c r="I2639" t="str">
        <f>_xlfn.XLOOKUP(tbl_GL[[#This Row],[Account_key]],tbl_COA[Account_key],tbl_COA[SubClass2],"Not Found")</f>
        <v>Current Liabilities</v>
      </c>
      <c r="J2639" t="str">
        <f>_xlfn.XLOOKUP(tbl_GL[[#This Row],[Account_key]],tbl_COA[Account_key],tbl_COA[SubAccount],,0)</f>
        <v>Accrued Expenses</v>
      </c>
      <c r="K2639">
        <f>YEAR(tbl_GL[[#This Row],[Date]])</f>
        <v>2018</v>
      </c>
    </row>
    <row r="2640" spans="1:11" hidden="1" x14ac:dyDescent="0.35">
      <c r="A2640">
        <v>19.100000000000001</v>
      </c>
      <c r="B2640" s="24">
        <v>43113</v>
      </c>
      <c r="C2640">
        <v>2</v>
      </c>
      <c r="D2640" s="13">
        <v>230</v>
      </c>
      <c r="E2640" s="13" t="s">
        <v>4</v>
      </c>
      <c r="F2640" s="17">
        <v>-388</v>
      </c>
      <c r="G2640" t="str">
        <f>_xlfn.XLOOKUP(tbl_GL[[#This Row],[Account_key]],tbl_COA[Account_key],tbl_COA[Class],"Not Found")</f>
        <v>Trading account</v>
      </c>
      <c r="H2640" t="str">
        <f>_xlfn.XLOOKUP(tbl_GL[[#This Row],[Account_key]],tbl_COA[Account_key],tbl_COA[SubClass],"Not Found")</f>
        <v>Cost of Sales</v>
      </c>
      <c r="I2640" t="str">
        <f>_xlfn.XLOOKUP(tbl_GL[[#This Row],[Account_key]],tbl_COA[Account_key],tbl_COA[SubClass2],"Not Found")</f>
        <v>Cost of Sales</v>
      </c>
      <c r="J2640" t="str">
        <f>_xlfn.XLOOKUP(tbl_GL[[#This Row],[Account_key]],tbl_COA[Account_key],tbl_COA[SubAccount],,0)</f>
        <v>Cost of Sales</v>
      </c>
      <c r="K2640">
        <f>YEAR(tbl_GL[[#This Row],[Date]])</f>
        <v>2018</v>
      </c>
    </row>
    <row r="2641" spans="1:11" hidden="1" x14ac:dyDescent="0.35">
      <c r="A2641">
        <v>19.2</v>
      </c>
      <c r="B2641" s="24">
        <v>43113</v>
      </c>
      <c r="C2641">
        <v>2</v>
      </c>
      <c r="D2641" s="13">
        <v>60</v>
      </c>
      <c r="E2641" s="13" t="s">
        <v>4</v>
      </c>
      <c r="F2641" s="17">
        <v>-388</v>
      </c>
      <c r="G2641" t="str">
        <f>_xlfn.XLOOKUP(tbl_GL[[#This Row],[Account_key]],tbl_COA[Account_key],tbl_COA[Class],"Not Found")</f>
        <v>Assets</v>
      </c>
      <c r="H2641" t="str">
        <f>_xlfn.XLOOKUP(tbl_GL[[#This Row],[Account_key]],tbl_COA[Account_key],tbl_COA[SubClass],"Not Found")</f>
        <v>Assets</v>
      </c>
      <c r="I2641" t="str">
        <f>_xlfn.XLOOKUP(tbl_GL[[#This Row],[Account_key]],tbl_COA[Account_key],tbl_COA[SubClass2],"Not Found")</f>
        <v>Current Assets</v>
      </c>
      <c r="J2641" t="str">
        <f>_xlfn.XLOOKUP(tbl_GL[[#This Row],[Account_key]],tbl_COA[Account_key],tbl_COA[SubAccount],,0)</f>
        <v>Inventory</v>
      </c>
      <c r="K2641">
        <f>YEAR(tbl_GL[[#This Row],[Date]])</f>
        <v>2018</v>
      </c>
    </row>
    <row r="2642" spans="1:11" hidden="1" x14ac:dyDescent="0.35">
      <c r="A2642">
        <v>20.100000000000001</v>
      </c>
      <c r="B2642" s="24">
        <v>43113</v>
      </c>
      <c r="C2642">
        <v>2</v>
      </c>
      <c r="D2642" s="13">
        <v>260</v>
      </c>
      <c r="E2642" s="13" t="s">
        <v>97</v>
      </c>
      <c r="F2642" s="17">
        <v>-1000</v>
      </c>
      <c r="G2642" t="str">
        <f>_xlfn.XLOOKUP(tbl_GL[[#This Row],[Account_key]],tbl_COA[Account_key],tbl_COA[Class],"Not Found")</f>
        <v>Operating account</v>
      </c>
      <c r="H2642" t="str">
        <f>_xlfn.XLOOKUP(tbl_GL[[#This Row],[Account_key]],tbl_COA[Account_key],tbl_COA[SubClass],"Not Found")</f>
        <v>Operating Expenses</v>
      </c>
      <c r="I2642" t="str">
        <f>_xlfn.XLOOKUP(tbl_GL[[#This Row],[Account_key]],tbl_COA[Account_key],tbl_COA[SubClass2],"Not Found")</f>
        <v>Marketing</v>
      </c>
      <c r="J2642" t="str">
        <f>_xlfn.XLOOKUP(tbl_GL[[#This Row],[Account_key]],tbl_COA[Account_key],tbl_COA[SubAccount],,0)</f>
        <v>Commissions</v>
      </c>
      <c r="K2642">
        <f>YEAR(tbl_GL[[#This Row],[Date]])</f>
        <v>2018</v>
      </c>
    </row>
    <row r="2643" spans="1:11" hidden="1" x14ac:dyDescent="0.35">
      <c r="A2643">
        <v>20.2</v>
      </c>
      <c r="B2643" s="24">
        <v>43113</v>
      </c>
      <c r="C2643">
        <v>2</v>
      </c>
      <c r="D2643" s="13">
        <v>120</v>
      </c>
      <c r="E2643" s="13" t="s">
        <v>97</v>
      </c>
      <c r="F2643" s="17">
        <v>1000</v>
      </c>
      <c r="G2643" t="str">
        <f>_xlfn.XLOOKUP(tbl_GL[[#This Row],[Account_key]],tbl_COA[Account_key],tbl_COA[Class],"Not Found")</f>
        <v>Liabilities and Owners Equity</v>
      </c>
      <c r="H2643" t="str">
        <f>_xlfn.XLOOKUP(tbl_GL[[#This Row],[Account_key]],tbl_COA[Account_key],tbl_COA[SubClass],"Not Found")</f>
        <v>Liabilities</v>
      </c>
      <c r="I2643" t="str">
        <f>_xlfn.XLOOKUP(tbl_GL[[#This Row],[Account_key]],tbl_COA[Account_key],tbl_COA[SubClass2],"Not Found")</f>
        <v>Current Liabilities</v>
      </c>
      <c r="J2643" t="str">
        <f>_xlfn.XLOOKUP(tbl_GL[[#This Row],[Account_key]],tbl_COA[Account_key],tbl_COA[SubAccount],,0)</f>
        <v>Accrued Expenses</v>
      </c>
      <c r="K2643">
        <f>YEAR(tbl_GL[[#This Row],[Date]])</f>
        <v>2018</v>
      </c>
    </row>
    <row r="2644" spans="1:11" hidden="1" x14ac:dyDescent="0.35">
      <c r="A2644">
        <v>21.1</v>
      </c>
      <c r="B2644" s="24">
        <v>43113</v>
      </c>
      <c r="C2644">
        <v>2</v>
      </c>
      <c r="D2644" s="13">
        <v>210</v>
      </c>
      <c r="E2644" s="13" t="s">
        <v>7</v>
      </c>
      <c r="F2644" s="17">
        <v>1294</v>
      </c>
      <c r="G2644" t="str">
        <f>_xlfn.XLOOKUP(tbl_GL[[#This Row],[Account_key]],tbl_COA[Account_key],tbl_COA[Class],"Not Found")</f>
        <v>Trading account</v>
      </c>
      <c r="H2644" t="str">
        <f>_xlfn.XLOOKUP(tbl_GL[[#This Row],[Account_key]],tbl_COA[Account_key],tbl_COA[SubClass],"Not Found")</f>
        <v>Sales</v>
      </c>
      <c r="I2644" t="str">
        <f>_xlfn.XLOOKUP(tbl_GL[[#This Row],[Account_key]],tbl_COA[Account_key],tbl_COA[SubClass2],"Not Found")</f>
        <v>Sales</v>
      </c>
      <c r="J2644" t="str">
        <f>_xlfn.XLOOKUP(tbl_GL[[#This Row],[Account_key]],tbl_COA[Account_key],tbl_COA[SubAccount],,0)</f>
        <v>Sales</v>
      </c>
      <c r="K2644">
        <f>YEAR(tbl_GL[[#This Row],[Date]])</f>
        <v>2018</v>
      </c>
    </row>
    <row r="2645" spans="1:11" hidden="1" x14ac:dyDescent="0.35">
      <c r="A2645">
        <v>21.2</v>
      </c>
      <c r="B2645" s="24">
        <v>43113</v>
      </c>
      <c r="C2645">
        <v>2</v>
      </c>
      <c r="D2645" s="13">
        <v>10</v>
      </c>
      <c r="E2645" s="13" t="s">
        <v>7</v>
      </c>
      <c r="F2645" s="17">
        <v>1294</v>
      </c>
      <c r="G2645" t="str">
        <f>_xlfn.XLOOKUP(tbl_GL[[#This Row],[Account_key]],tbl_COA[Account_key],tbl_COA[Class],"Not Found")</f>
        <v>Assets</v>
      </c>
      <c r="H2645" t="str">
        <f>_xlfn.XLOOKUP(tbl_GL[[#This Row],[Account_key]],tbl_COA[Account_key],tbl_COA[SubClass],"Not Found")</f>
        <v>Assets</v>
      </c>
      <c r="I2645" t="str">
        <f>_xlfn.XLOOKUP(tbl_GL[[#This Row],[Account_key]],tbl_COA[Account_key],tbl_COA[SubClass2],"Not Found")</f>
        <v>Current Assets</v>
      </c>
      <c r="J2645" t="str">
        <f>_xlfn.XLOOKUP(tbl_GL[[#This Row],[Account_key]],tbl_COA[Account_key],tbl_COA[SubAccount],,0)</f>
        <v>Cash at Bank</v>
      </c>
      <c r="K2645">
        <f>YEAR(tbl_GL[[#This Row],[Date]])</f>
        <v>2018</v>
      </c>
    </row>
    <row r="2646" spans="1:11" hidden="1" x14ac:dyDescent="0.35">
      <c r="A2646">
        <v>22.1</v>
      </c>
      <c r="B2646" s="24">
        <v>43113</v>
      </c>
      <c r="C2646">
        <v>2</v>
      </c>
      <c r="D2646" s="13">
        <v>230</v>
      </c>
      <c r="E2646" s="13" t="s">
        <v>4</v>
      </c>
      <c r="F2646" s="17">
        <v>-1539</v>
      </c>
      <c r="G2646" t="str">
        <f>_xlfn.XLOOKUP(tbl_GL[[#This Row],[Account_key]],tbl_COA[Account_key],tbl_COA[Class],"Not Found")</f>
        <v>Trading account</v>
      </c>
      <c r="H2646" t="str">
        <f>_xlfn.XLOOKUP(tbl_GL[[#This Row],[Account_key]],tbl_COA[Account_key],tbl_COA[SubClass],"Not Found")</f>
        <v>Cost of Sales</v>
      </c>
      <c r="I2646" t="str">
        <f>_xlfn.XLOOKUP(tbl_GL[[#This Row],[Account_key]],tbl_COA[Account_key],tbl_COA[SubClass2],"Not Found")</f>
        <v>Cost of Sales</v>
      </c>
      <c r="J2646" t="str">
        <f>_xlfn.XLOOKUP(tbl_GL[[#This Row],[Account_key]],tbl_COA[Account_key],tbl_COA[SubAccount],,0)</f>
        <v>Cost of Sales</v>
      </c>
      <c r="K2646">
        <f>YEAR(tbl_GL[[#This Row],[Date]])</f>
        <v>2018</v>
      </c>
    </row>
    <row r="2647" spans="1:11" hidden="1" x14ac:dyDescent="0.35">
      <c r="A2647">
        <v>22.2</v>
      </c>
      <c r="B2647" s="24">
        <v>43113</v>
      </c>
      <c r="C2647">
        <v>2</v>
      </c>
      <c r="D2647" s="13">
        <v>60</v>
      </c>
      <c r="E2647" s="13" t="s">
        <v>4</v>
      </c>
      <c r="F2647" s="17">
        <v>-1539</v>
      </c>
      <c r="G2647" t="str">
        <f>_xlfn.XLOOKUP(tbl_GL[[#This Row],[Account_key]],tbl_COA[Account_key],tbl_COA[Class],"Not Found")</f>
        <v>Assets</v>
      </c>
      <c r="H2647" t="str">
        <f>_xlfn.XLOOKUP(tbl_GL[[#This Row],[Account_key]],tbl_COA[Account_key],tbl_COA[SubClass],"Not Found")</f>
        <v>Assets</v>
      </c>
      <c r="I2647" t="str">
        <f>_xlfn.XLOOKUP(tbl_GL[[#This Row],[Account_key]],tbl_COA[Account_key],tbl_COA[SubClass2],"Not Found")</f>
        <v>Current Assets</v>
      </c>
      <c r="J2647" t="str">
        <f>_xlfn.XLOOKUP(tbl_GL[[#This Row],[Account_key]],tbl_COA[Account_key],tbl_COA[SubAccount],,0)</f>
        <v>Inventory</v>
      </c>
      <c r="K2647">
        <f>YEAR(tbl_GL[[#This Row],[Date]])</f>
        <v>2018</v>
      </c>
    </row>
    <row r="2648" spans="1:11" hidden="1" x14ac:dyDescent="0.35">
      <c r="A2648">
        <v>23.1</v>
      </c>
      <c r="B2648" s="24">
        <v>43113</v>
      </c>
      <c r="C2648">
        <v>2</v>
      </c>
      <c r="D2648" s="13">
        <v>210</v>
      </c>
      <c r="E2648" s="13" t="s">
        <v>8</v>
      </c>
      <c r="F2648" s="17">
        <v>5131</v>
      </c>
      <c r="G2648" t="str">
        <f>_xlfn.XLOOKUP(tbl_GL[[#This Row],[Account_key]],tbl_COA[Account_key],tbl_COA[Class],"Not Found")</f>
        <v>Trading account</v>
      </c>
      <c r="H2648" t="str">
        <f>_xlfn.XLOOKUP(tbl_GL[[#This Row],[Account_key]],tbl_COA[Account_key],tbl_COA[SubClass],"Not Found")</f>
        <v>Sales</v>
      </c>
      <c r="I2648" t="str">
        <f>_xlfn.XLOOKUP(tbl_GL[[#This Row],[Account_key]],tbl_COA[Account_key],tbl_COA[SubClass2],"Not Found")</f>
        <v>Sales</v>
      </c>
      <c r="J2648" t="str">
        <f>_xlfn.XLOOKUP(tbl_GL[[#This Row],[Account_key]],tbl_COA[Account_key],tbl_COA[SubAccount],,0)</f>
        <v>Sales</v>
      </c>
      <c r="K2648">
        <f>YEAR(tbl_GL[[#This Row],[Date]])</f>
        <v>2018</v>
      </c>
    </row>
    <row r="2649" spans="1:11" hidden="1" x14ac:dyDescent="0.35">
      <c r="A2649">
        <v>23.2</v>
      </c>
      <c r="B2649" s="24">
        <v>43113</v>
      </c>
      <c r="C2649">
        <v>2</v>
      </c>
      <c r="D2649" s="13">
        <v>30</v>
      </c>
      <c r="E2649" s="13" t="s">
        <v>8</v>
      </c>
      <c r="F2649" s="17">
        <v>5131</v>
      </c>
      <c r="G2649" t="str">
        <f>_xlfn.XLOOKUP(tbl_GL[[#This Row],[Account_key]],tbl_COA[Account_key],tbl_COA[Class],"Not Found")</f>
        <v>Assets</v>
      </c>
      <c r="H2649" t="str">
        <f>_xlfn.XLOOKUP(tbl_GL[[#This Row],[Account_key]],tbl_COA[Account_key],tbl_COA[SubClass],"Not Found")</f>
        <v>Assets</v>
      </c>
      <c r="I2649" t="str">
        <f>_xlfn.XLOOKUP(tbl_GL[[#This Row],[Account_key]],tbl_COA[Account_key],tbl_COA[SubClass2],"Not Found")</f>
        <v>Current Assets</v>
      </c>
      <c r="J2649" t="str">
        <f>_xlfn.XLOOKUP(tbl_GL[[#This Row],[Account_key]],tbl_COA[Account_key],tbl_COA[SubAccount],,0)</f>
        <v>Trade Receivables</v>
      </c>
      <c r="K2649">
        <f>YEAR(tbl_GL[[#This Row],[Date]])</f>
        <v>2018</v>
      </c>
    </row>
    <row r="2650" spans="1:11" hidden="1" x14ac:dyDescent="0.35">
      <c r="A2650">
        <v>24.1</v>
      </c>
      <c r="B2650" s="24">
        <v>43116</v>
      </c>
      <c r="C2650">
        <v>2</v>
      </c>
      <c r="D2650" s="13">
        <v>280</v>
      </c>
      <c r="E2650" s="13" t="s">
        <v>97</v>
      </c>
      <c r="F2650" s="17">
        <v>-973</v>
      </c>
      <c r="G2650" t="str">
        <f>_xlfn.XLOOKUP(tbl_GL[[#This Row],[Account_key]],tbl_COA[Account_key],tbl_COA[Class],"Not Found")</f>
        <v>Operating account</v>
      </c>
      <c r="H2650" t="str">
        <f>_xlfn.XLOOKUP(tbl_GL[[#This Row],[Account_key]],tbl_COA[Account_key],tbl_COA[SubClass],"Not Found")</f>
        <v>Operating Expenses</v>
      </c>
      <c r="I2650" t="str">
        <f>_xlfn.XLOOKUP(tbl_GL[[#This Row],[Account_key]],tbl_COA[Account_key],tbl_COA[SubClass2],"Not Found")</f>
        <v>Marketing</v>
      </c>
      <c r="J2650" t="str">
        <f>_xlfn.XLOOKUP(tbl_GL[[#This Row],[Account_key]],tbl_COA[Account_key],tbl_COA[SubAccount],,0)</f>
        <v>Advertisements</v>
      </c>
      <c r="K2650">
        <f>YEAR(tbl_GL[[#This Row],[Date]])</f>
        <v>2018</v>
      </c>
    </row>
    <row r="2651" spans="1:11" hidden="1" x14ac:dyDescent="0.35">
      <c r="A2651">
        <v>24.2</v>
      </c>
      <c r="B2651" s="24">
        <v>43116</v>
      </c>
      <c r="C2651">
        <v>2</v>
      </c>
      <c r="D2651" s="13">
        <v>120</v>
      </c>
      <c r="E2651" s="13" t="s">
        <v>97</v>
      </c>
      <c r="F2651" s="17">
        <v>973</v>
      </c>
      <c r="G2651" t="str">
        <f>_xlfn.XLOOKUP(tbl_GL[[#This Row],[Account_key]],tbl_COA[Account_key],tbl_COA[Class],"Not Found")</f>
        <v>Liabilities and Owners Equity</v>
      </c>
      <c r="H2651" t="str">
        <f>_xlfn.XLOOKUP(tbl_GL[[#This Row],[Account_key]],tbl_COA[Account_key],tbl_COA[SubClass],"Not Found")</f>
        <v>Liabilities</v>
      </c>
      <c r="I2651" t="str">
        <f>_xlfn.XLOOKUP(tbl_GL[[#This Row],[Account_key]],tbl_COA[Account_key],tbl_COA[SubClass2],"Not Found")</f>
        <v>Current Liabilities</v>
      </c>
      <c r="J2651" t="str">
        <f>_xlfn.XLOOKUP(tbl_GL[[#This Row],[Account_key]],tbl_COA[Account_key],tbl_COA[SubAccount],,0)</f>
        <v>Accrued Expenses</v>
      </c>
      <c r="K2651">
        <f>YEAR(tbl_GL[[#This Row],[Date]])</f>
        <v>2018</v>
      </c>
    </row>
    <row r="2652" spans="1:11" hidden="1" x14ac:dyDescent="0.35">
      <c r="A2652">
        <v>25.1</v>
      </c>
      <c r="B2652" s="24">
        <v>43119</v>
      </c>
      <c r="C2652">
        <v>2</v>
      </c>
      <c r="D2652" s="13">
        <v>290</v>
      </c>
      <c r="E2652" s="13" t="s">
        <v>99</v>
      </c>
      <c r="F2652" s="17">
        <v>-4</v>
      </c>
      <c r="G2652" t="str">
        <f>_xlfn.XLOOKUP(tbl_GL[[#This Row],[Account_key]],tbl_COA[Account_key],tbl_COA[Class],"Not Found")</f>
        <v>Operating account</v>
      </c>
      <c r="H2652" t="str">
        <f>_xlfn.XLOOKUP(tbl_GL[[#This Row],[Account_key]],tbl_COA[Account_key],tbl_COA[SubClass],"Not Found")</f>
        <v>Operating Expenses</v>
      </c>
      <c r="I2652" t="str">
        <f>_xlfn.XLOOKUP(tbl_GL[[#This Row],[Account_key]],tbl_COA[Account_key],tbl_COA[SubClass2],"Not Found")</f>
        <v>Administration</v>
      </c>
      <c r="J2652" t="str">
        <f>_xlfn.XLOOKUP(tbl_GL[[#This Row],[Account_key]],tbl_COA[Account_key],tbl_COA[SubAccount],,0)</f>
        <v>Travel</v>
      </c>
      <c r="K2652">
        <f>YEAR(tbl_GL[[#This Row],[Date]])</f>
        <v>2018</v>
      </c>
    </row>
    <row r="2653" spans="1:11" hidden="1" x14ac:dyDescent="0.35">
      <c r="A2653">
        <v>25.2</v>
      </c>
      <c r="B2653" s="24">
        <v>43119</v>
      </c>
      <c r="C2653">
        <v>2</v>
      </c>
      <c r="D2653" s="13">
        <v>20</v>
      </c>
      <c r="E2653" s="13" t="s">
        <v>99</v>
      </c>
      <c r="F2653" s="17">
        <v>-4</v>
      </c>
      <c r="G2653" t="str">
        <f>_xlfn.XLOOKUP(tbl_GL[[#This Row],[Account_key]],tbl_COA[Account_key],tbl_COA[Class],"Not Found")</f>
        <v>Assets</v>
      </c>
      <c r="H2653" t="str">
        <f>_xlfn.XLOOKUP(tbl_GL[[#This Row],[Account_key]],tbl_COA[Account_key],tbl_COA[SubClass],"Not Found")</f>
        <v>Assets</v>
      </c>
      <c r="I2653" t="str">
        <f>_xlfn.XLOOKUP(tbl_GL[[#This Row],[Account_key]],tbl_COA[Account_key],tbl_COA[SubClass2],"Not Found")</f>
        <v>Current Assets</v>
      </c>
      <c r="J2653" t="str">
        <f>_xlfn.XLOOKUP(tbl_GL[[#This Row],[Account_key]],tbl_COA[Account_key],tbl_COA[SubAccount],,0)</f>
        <v>Cash in hand</v>
      </c>
      <c r="K2653">
        <f>YEAR(tbl_GL[[#This Row],[Date]])</f>
        <v>2018</v>
      </c>
    </row>
    <row r="2654" spans="1:11" hidden="1" x14ac:dyDescent="0.35">
      <c r="A2654">
        <v>26.1</v>
      </c>
      <c r="B2654" s="24">
        <v>43120</v>
      </c>
      <c r="C2654">
        <v>2</v>
      </c>
      <c r="D2654" s="13">
        <v>75</v>
      </c>
      <c r="E2654" s="13" t="s">
        <v>131</v>
      </c>
      <c r="F2654" s="17">
        <v>26667</v>
      </c>
      <c r="G2654" t="str">
        <f>_xlfn.XLOOKUP(tbl_GL[[#This Row],[Account_key]],tbl_COA[Account_key],tbl_COA[Class],"Not Found")</f>
        <v>Assets</v>
      </c>
      <c r="H2654" t="str">
        <f>_xlfn.XLOOKUP(tbl_GL[[#This Row],[Account_key]],tbl_COA[Account_key],tbl_COA[SubClass],"Not Found")</f>
        <v>Assets</v>
      </c>
      <c r="I2654" t="str">
        <f>_xlfn.XLOOKUP(tbl_GL[[#This Row],[Account_key]],tbl_COA[Account_key],tbl_COA[SubClass2],"Not Found")</f>
        <v>Current Assets</v>
      </c>
      <c r="J2654" t="str">
        <f>_xlfn.XLOOKUP(tbl_GL[[#This Row],[Account_key]],tbl_COA[Account_key],tbl_COA[SubAccount],,0)</f>
        <v>Securities</v>
      </c>
      <c r="K2654">
        <f>YEAR(tbl_GL[[#This Row],[Date]])</f>
        <v>2018</v>
      </c>
    </row>
    <row r="2655" spans="1:11" hidden="1" x14ac:dyDescent="0.35">
      <c r="A2655">
        <v>26.2</v>
      </c>
      <c r="B2655" s="24">
        <v>43120</v>
      </c>
      <c r="C2655">
        <v>2</v>
      </c>
      <c r="D2655" s="13">
        <v>10</v>
      </c>
      <c r="E2655" s="13" t="s">
        <v>131</v>
      </c>
      <c r="F2655" s="17">
        <v>-26667</v>
      </c>
      <c r="G2655" t="str">
        <f>_xlfn.XLOOKUP(tbl_GL[[#This Row],[Account_key]],tbl_COA[Account_key],tbl_COA[Class],"Not Found")</f>
        <v>Assets</v>
      </c>
      <c r="H2655" t="str">
        <f>_xlfn.XLOOKUP(tbl_GL[[#This Row],[Account_key]],tbl_COA[Account_key],tbl_COA[SubClass],"Not Found")</f>
        <v>Assets</v>
      </c>
      <c r="I2655" t="str">
        <f>_xlfn.XLOOKUP(tbl_GL[[#This Row],[Account_key]],tbl_COA[Account_key],tbl_COA[SubClass2],"Not Found")</f>
        <v>Current Assets</v>
      </c>
      <c r="J2655" t="str">
        <f>_xlfn.XLOOKUP(tbl_GL[[#This Row],[Account_key]],tbl_COA[Account_key],tbl_COA[SubAccount],,0)</f>
        <v>Cash at Bank</v>
      </c>
      <c r="K2655">
        <f>YEAR(tbl_GL[[#This Row],[Date]])</f>
        <v>2018</v>
      </c>
    </row>
    <row r="2656" spans="1:11" hidden="1" x14ac:dyDescent="0.35">
      <c r="A2656">
        <v>27.1</v>
      </c>
      <c r="B2656" s="24">
        <v>43121</v>
      </c>
      <c r="C2656">
        <v>2</v>
      </c>
      <c r="D2656" s="13">
        <v>290</v>
      </c>
      <c r="E2656" s="13" t="s">
        <v>97</v>
      </c>
      <c r="F2656" s="17">
        <v>-700</v>
      </c>
      <c r="G2656" t="str">
        <f>_xlfn.XLOOKUP(tbl_GL[[#This Row],[Account_key]],tbl_COA[Account_key],tbl_COA[Class],"Not Found")</f>
        <v>Operating account</v>
      </c>
      <c r="H2656" t="str">
        <f>_xlfn.XLOOKUP(tbl_GL[[#This Row],[Account_key]],tbl_COA[Account_key],tbl_COA[SubClass],"Not Found")</f>
        <v>Operating Expenses</v>
      </c>
      <c r="I2656" t="str">
        <f>_xlfn.XLOOKUP(tbl_GL[[#This Row],[Account_key]],tbl_COA[Account_key],tbl_COA[SubClass2],"Not Found")</f>
        <v>Administration</v>
      </c>
      <c r="J2656" t="str">
        <f>_xlfn.XLOOKUP(tbl_GL[[#This Row],[Account_key]],tbl_COA[Account_key],tbl_COA[SubAccount],,0)</f>
        <v>Travel</v>
      </c>
      <c r="K2656">
        <f>YEAR(tbl_GL[[#This Row],[Date]])</f>
        <v>2018</v>
      </c>
    </row>
    <row r="2657" spans="1:11" hidden="1" x14ac:dyDescent="0.35">
      <c r="A2657">
        <v>27.2</v>
      </c>
      <c r="B2657" s="24">
        <v>43121</v>
      </c>
      <c r="C2657">
        <v>2</v>
      </c>
      <c r="D2657" s="13">
        <v>120</v>
      </c>
      <c r="E2657" s="13" t="s">
        <v>97</v>
      </c>
      <c r="F2657" s="17">
        <v>700</v>
      </c>
      <c r="G2657" t="str">
        <f>_xlfn.XLOOKUP(tbl_GL[[#This Row],[Account_key]],tbl_COA[Account_key],tbl_COA[Class],"Not Found")</f>
        <v>Liabilities and Owners Equity</v>
      </c>
      <c r="H2657" t="str">
        <f>_xlfn.XLOOKUP(tbl_GL[[#This Row],[Account_key]],tbl_COA[Account_key],tbl_COA[SubClass],"Not Found")</f>
        <v>Liabilities</v>
      </c>
      <c r="I2657" t="str">
        <f>_xlfn.XLOOKUP(tbl_GL[[#This Row],[Account_key]],tbl_COA[Account_key],tbl_COA[SubClass2],"Not Found")</f>
        <v>Current Liabilities</v>
      </c>
      <c r="J2657" t="str">
        <f>_xlfn.XLOOKUP(tbl_GL[[#This Row],[Account_key]],tbl_COA[Account_key],tbl_COA[SubAccount],,0)</f>
        <v>Accrued Expenses</v>
      </c>
      <c r="K2657">
        <f>YEAR(tbl_GL[[#This Row],[Date]])</f>
        <v>2018</v>
      </c>
    </row>
    <row r="2658" spans="1:11" hidden="1" x14ac:dyDescent="0.35">
      <c r="A2658">
        <v>28.1</v>
      </c>
      <c r="B2658" s="24">
        <v>43121</v>
      </c>
      <c r="C2658">
        <v>2</v>
      </c>
      <c r="D2658" s="13">
        <v>30</v>
      </c>
      <c r="E2658" s="13" t="s">
        <v>80</v>
      </c>
      <c r="F2658" s="17">
        <v>-4857</v>
      </c>
      <c r="G2658" t="str">
        <f>_xlfn.XLOOKUP(tbl_GL[[#This Row],[Account_key]],tbl_COA[Account_key],tbl_COA[Class],"Not Found")</f>
        <v>Assets</v>
      </c>
      <c r="H2658" t="str">
        <f>_xlfn.XLOOKUP(tbl_GL[[#This Row],[Account_key]],tbl_COA[Account_key],tbl_COA[SubClass],"Not Found")</f>
        <v>Assets</v>
      </c>
      <c r="I2658" t="str">
        <f>_xlfn.XLOOKUP(tbl_GL[[#This Row],[Account_key]],tbl_COA[Account_key],tbl_COA[SubClass2],"Not Found")</f>
        <v>Current Assets</v>
      </c>
      <c r="J2658" t="str">
        <f>_xlfn.XLOOKUP(tbl_GL[[#This Row],[Account_key]],tbl_COA[Account_key],tbl_COA[SubAccount],,0)</f>
        <v>Trade Receivables</v>
      </c>
      <c r="K2658">
        <f>YEAR(tbl_GL[[#This Row],[Date]])</f>
        <v>2018</v>
      </c>
    </row>
    <row r="2659" spans="1:11" hidden="1" x14ac:dyDescent="0.35">
      <c r="A2659">
        <v>28.2</v>
      </c>
      <c r="B2659" s="24">
        <v>43121</v>
      </c>
      <c r="C2659">
        <v>2</v>
      </c>
      <c r="D2659" s="13">
        <v>10</v>
      </c>
      <c r="E2659" s="13" t="s">
        <v>80</v>
      </c>
      <c r="F2659" s="17">
        <v>4857</v>
      </c>
      <c r="G2659" t="str">
        <f>_xlfn.XLOOKUP(tbl_GL[[#This Row],[Account_key]],tbl_COA[Account_key],tbl_COA[Class],"Not Found")</f>
        <v>Assets</v>
      </c>
      <c r="H2659" t="str">
        <f>_xlfn.XLOOKUP(tbl_GL[[#This Row],[Account_key]],tbl_COA[Account_key],tbl_COA[SubClass],"Not Found")</f>
        <v>Assets</v>
      </c>
      <c r="I2659" t="str">
        <f>_xlfn.XLOOKUP(tbl_GL[[#This Row],[Account_key]],tbl_COA[Account_key],tbl_COA[SubClass2],"Not Found")</f>
        <v>Current Assets</v>
      </c>
      <c r="J2659" t="str">
        <f>_xlfn.XLOOKUP(tbl_GL[[#This Row],[Account_key]],tbl_COA[Account_key],tbl_COA[SubAccount],,0)</f>
        <v>Cash at Bank</v>
      </c>
      <c r="K2659">
        <f>YEAR(tbl_GL[[#This Row],[Date]])</f>
        <v>2018</v>
      </c>
    </row>
    <row r="2660" spans="1:11" hidden="1" x14ac:dyDescent="0.35">
      <c r="A2660">
        <v>29.1</v>
      </c>
      <c r="B2660" s="24">
        <v>43122</v>
      </c>
      <c r="C2660">
        <v>2</v>
      </c>
      <c r="D2660" s="13">
        <v>10</v>
      </c>
      <c r="E2660" s="13" t="s">
        <v>98</v>
      </c>
      <c r="F2660" s="17">
        <v>-798</v>
      </c>
      <c r="G2660" t="str">
        <f>_xlfn.XLOOKUP(tbl_GL[[#This Row],[Account_key]],tbl_COA[Account_key],tbl_COA[Class],"Not Found")</f>
        <v>Assets</v>
      </c>
      <c r="H2660" t="str">
        <f>_xlfn.XLOOKUP(tbl_GL[[#This Row],[Account_key]],tbl_COA[Account_key],tbl_COA[SubClass],"Not Found")</f>
        <v>Assets</v>
      </c>
      <c r="I2660" t="str">
        <f>_xlfn.XLOOKUP(tbl_GL[[#This Row],[Account_key]],tbl_COA[Account_key],tbl_COA[SubClass2],"Not Found")</f>
        <v>Current Assets</v>
      </c>
      <c r="J2660" t="str">
        <f>_xlfn.XLOOKUP(tbl_GL[[#This Row],[Account_key]],tbl_COA[Account_key],tbl_COA[SubAccount],,0)</f>
        <v>Cash at Bank</v>
      </c>
      <c r="K2660">
        <f>YEAR(tbl_GL[[#This Row],[Date]])</f>
        <v>2018</v>
      </c>
    </row>
    <row r="2661" spans="1:11" hidden="1" x14ac:dyDescent="0.35">
      <c r="A2661">
        <v>29.2</v>
      </c>
      <c r="B2661" s="24">
        <v>43122</v>
      </c>
      <c r="C2661">
        <v>2</v>
      </c>
      <c r="D2661" s="13">
        <v>120</v>
      </c>
      <c r="E2661" s="13" t="s">
        <v>98</v>
      </c>
      <c r="F2661" s="17">
        <v>-798</v>
      </c>
      <c r="G2661" t="str">
        <f>_xlfn.XLOOKUP(tbl_GL[[#This Row],[Account_key]],tbl_COA[Account_key],tbl_COA[Class],"Not Found")</f>
        <v>Liabilities and Owners Equity</v>
      </c>
      <c r="H2661" t="str">
        <f>_xlfn.XLOOKUP(tbl_GL[[#This Row],[Account_key]],tbl_COA[Account_key],tbl_COA[SubClass],"Not Found")</f>
        <v>Liabilities</v>
      </c>
      <c r="I2661" t="str">
        <f>_xlfn.XLOOKUP(tbl_GL[[#This Row],[Account_key]],tbl_COA[Account_key],tbl_COA[SubClass2],"Not Found")</f>
        <v>Current Liabilities</v>
      </c>
      <c r="J2661" t="str">
        <f>_xlfn.XLOOKUP(tbl_GL[[#This Row],[Account_key]],tbl_COA[Account_key],tbl_COA[SubAccount],,0)</f>
        <v>Accrued Expenses</v>
      </c>
      <c r="K2661">
        <f>YEAR(tbl_GL[[#This Row],[Date]])</f>
        <v>2018</v>
      </c>
    </row>
    <row r="2662" spans="1:11" hidden="1" x14ac:dyDescent="0.35">
      <c r="A2662">
        <v>30.1</v>
      </c>
      <c r="B2662" s="24">
        <v>43125</v>
      </c>
      <c r="C2662">
        <v>2</v>
      </c>
      <c r="D2662" s="13">
        <v>230</v>
      </c>
      <c r="E2662" s="13" t="s">
        <v>4</v>
      </c>
      <c r="F2662" s="17">
        <v>-364</v>
      </c>
      <c r="G2662" t="str">
        <f>_xlfn.XLOOKUP(tbl_GL[[#This Row],[Account_key]],tbl_COA[Account_key],tbl_COA[Class],"Not Found")</f>
        <v>Trading account</v>
      </c>
      <c r="H2662" t="str">
        <f>_xlfn.XLOOKUP(tbl_GL[[#This Row],[Account_key]],tbl_COA[Account_key],tbl_COA[SubClass],"Not Found")</f>
        <v>Cost of Sales</v>
      </c>
      <c r="I2662" t="str">
        <f>_xlfn.XLOOKUP(tbl_GL[[#This Row],[Account_key]],tbl_COA[Account_key],tbl_COA[SubClass2],"Not Found")</f>
        <v>Cost of Sales</v>
      </c>
      <c r="J2662" t="str">
        <f>_xlfn.XLOOKUP(tbl_GL[[#This Row],[Account_key]],tbl_COA[Account_key],tbl_COA[SubAccount],,0)</f>
        <v>Cost of Sales</v>
      </c>
      <c r="K2662">
        <f>YEAR(tbl_GL[[#This Row],[Date]])</f>
        <v>2018</v>
      </c>
    </row>
    <row r="2663" spans="1:11" hidden="1" x14ac:dyDescent="0.35">
      <c r="A2663">
        <v>30.2</v>
      </c>
      <c r="B2663" s="24">
        <v>43125</v>
      </c>
      <c r="C2663">
        <v>2</v>
      </c>
      <c r="D2663" s="13">
        <v>60</v>
      </c>
      <c r="E2663" s="13" t="s">
        <v>4</v>
      </c>
      <c r="F2663" s="17">
        <v>-364</v>
      </c>
      <c r="G2663" t="str">
        <f>_xlfn.XLOOKUP(tbl_GL[[#This Row],[Account_key]],tbl_COA[Account_key],tbl_COA[Class],"Not Found")</f>
        <v>Assets</v>
      </c>
      <c r="H2663" t="str">
        <f>_xlfn.XLOOKUP(tbl_GL[[#This Row],[Account_key]],tbl_COA[Account_key],tbl_COA[SubClass],"Not Found")</f>
        <v>Assets</v>
      </c>
      <c r="I2663" t="str">
        <f>_xlfn.XLOOKUP(tbl_GL[[#This Row],[Account_key]],tbl_COA[Account_key],tbl_COA[SubClass2],"Not Found")</f>
        <v>Current Assets</v>
      </c>
      <c r="J2663" t="str">
        <f>_xlfn.XLOOKUP(tbl_GL[[#This Row],[Account_key]],tbl_COA[Account_key],tbl_COA[SubAccount],,0)</f>
        <v>Inventory</v>
      </c>
      <c r="K2663">
        <f>YEAR(tbl_GL[[#This Row],[Date]])</f>
        <v>2018</v>
      </c>
    </row>
    <row r="2664" spans="1:11" hidden="1" x14ac:dyDescent="0.35">
      <c r="A2664">
        <v>31.1</v>
      </c>
      <c r="B2664" s="24">
        <v>43125</v>
      </c>
      <c r="C2664">
        <v>2</v>
      </c>
      <c r="D2664" s="13">
        <v>290</v>
      </c>
      <c r="E2664" s="13" t="s">
        <v>97</v>
      </c>
      <c r="F2664" s="17">
        <v>-735</v>
      </c>
      <c r="G2664" t="str">
        <f>_xlfn.XLOOKUP(tbl_GL[[#This Row],[Account_key]],tbl_COA[Account_key],tbl_COA[Class],"Not Found")</f>
        <v>Operating account</v>
      </c>
      <c r="H2664" t="str">
        <f>_xlfn.XLOOKUP(tbl_GL[[#This Row],[Account_key]],tbl_COA[Account_key],tbl_COA[SubClass],"Not Found")</f>
        <v>Operating Expenses</v>
      </c>
      <c r="I2664" t="str">
        <f>_xlfn.XLOOKUP(tbl_GL[[#This Row],[Account_key]],tbl_COA[Account_key],tbl_COA[SubClass2],"Not Found")</f>
        <v>Administration</v>
      </c>
      <c r="J2664" t="str">
        <f>_xlfn.XLOOKUP(tbl_GL[[#This Row],[Account_key]],tbl_COA[Account_key],tbl_COA[SubAccount],,0)</f>
        <v>Travel</v>
      </c>
      <c r="K2664">
        <f>YEAR(tbl_GL[[#This Row],[Date]])</f>
        <v>2018</v>
      </c>
    </row>
    <row r="2665" spans="1:11" hidden="1" x14ac:dyDescent="0.35">
      <c r="A2665">
        <v>31.2</v>
      </c>
      <c r="B2665" s="24">
        <v>43125</v>
      </c>
      <c r="C2665">
        <v>2</v>
      </c>
      <c r="D2665" s="13">
        <v>120</v>
      </c>
      <c r="E2665" s="13" t="s">
        <v>97</v>
      </c>
      <c r="F2665" s="17">
        <v>735</v>
      </c>
      <c r="G2665" t="str">
        <f>_xlfn.XLOOKUP(tbl_GL[[#This Row],[Account_key]],tbl_COA[Account_key],tbl_COA[Class],"Not Found")</f>
        <v>Liabilities and Owners Equity</v>
      </c>
      <c r="H2665" t="str">
        <f>_xlfn.XLOOKUP(tbl_GL[[#This Row],[Account_key]],tbl_COA[Account_key],tbl_COA[SubClass],"Not Found")</f>
        <v>Liabilities</v>
      </c>
      <c r="I2665" t="str">
        <f>_xlfn.XLOOKUP(tbl_GL[[#This Row],[Account_key]],tbl_COA[Account_key],tbl_COA[SubClass2],"Not Found")</f>
        <v>Current Liabilities</v>
      </c>
      <c r="J2665" t="str">
        <f>_xlfn.XLOOKUP(tbl_GL[[#This Row],[Account_key]],tbl_COA[Account_key],tbl_COA[SubAccount],,0)</f>
        <v>Accrued Expenses</v>
      </c>
      <c r="K2665">
        <f>YEAR(tbl_GL[[#This Row],[Date]])</f>
        <v>2018</v>
      </c>
    </row>
    <row r="2666" spans="1:11" hidden="1" x14ac:dyDescent="0.35">
      <c r="A2666">
        <v>32.1</v>
      </c>
      <c r="B2666" s="24">
        <v>43125</v>
      </c>
      <c r="C2666">
        <v>2</v>
      </c>
      <c r="D2666" s="13">
        <v>210</v>
      </c>
      <c r="E2666" s="13" t="s">
        <v>7</v>
      </c>
      <c r="F2666" s="17">
        <v>1213</v>
      </c>
      <c r="G2666" t="str">
        <f>_xlfn.XLOOKUP(tbl_GL[[#This Row],[Account_key]],tbl_COA[Account_key],tbl_COA[Class],"Not Found")</f>
        <v>Trading account</v>
      </c>
      <c r="H2666" t="str">
        <f>_xlfn.XLOOKUP(tbl_GL[[#This Row],[Account_key]],tbl_COA[Account_key],tbl_COA[SubClass],"Not Found")</f>
        <v>Sales</v>
      </c>
      <c r="I2666" t="str">
        <f>_xlfn.XLOOKUP(tbl_GL[[#This Row],[Account_key]],tbl_COA[Account_key],tbl_COA[SubClass2],"Not Found")</f>
        <v>Sales</v>
      </c>
      <c r="J2666" t="str">
        <f>_xlfn.XLOOKUP(tbl_GL[[#This Row],[Account_key]],tbl_COA[Account_key],tbl_COA[SubAccount],,0)</f>
        <v>Sales</v>
      </c>
      <c r="K2666">
        <f>YEAR(tbl_GL[[#This Row],[Date]])</f>
        <v>2018</v>
      </c>
    </row>
    <row r="2667" spans="1:11" hidden="1" x14ac:dyDescent="0.35">
      <c r="A2667">
        <v>32.200000000000003</v>
      </c>
      <c r="B2667" s="24">
        <v>43125</v>
      </c>
      <c r="C2667">
        <v>2</v>
      </c>
      <c r="D2667" s="13">
        <v>10</v>
      </c>
      <c r="E2667" s="13" t="s">
        <v>7</v>
      </c>
      <c r="F2667" s="17">
        <v>1213</v>
      </c>
      <c r="G2667" t="str">
        <f>_xlfn.XLOOKUP(tbl_GL[[#This Row],[Account_key]],tbl_COA[Account_key],tbl_COA[Class],"Not Found")</f>
        <v>Assets</v>
      </c>
      <c r="H2667" t="str">
        <f>_xlfn.XLOOKUP(tbl_GL[[#This Row],[Account_key]],tbl_COA[Account_key],tbl_COA[SubClass],"Not Found")</f>
        <v>Assets</v>
      </c>
      <c r="I2667" t="str">
        <f>_xlfn.XLOOKUP(tbl_GL[[#This Row],[Account_key]],tbl_COA[Account_key],tbl_COA[SubClass2],"Not Found")</f>
        <v>Current Assets</v>
      </c>
      <c r="J2667" t="str">
        <f>_xlfn.XLOOKUP(tbl_GL[[#This Row],[Account_key]],tbl_COA[Account_key],tbl_COA[SubAccount],,0)</f>
        <v>Cash at Bank</v>
      </c>
      <c r="K2667">
        <f>YEAR(tbl_GL[[#This Row],[Date]])</f>
        <v>2018</v>
      </c>
    </row>
    <row r="2668" spans="1:11" hidden="1" x14ac:dyDescent="0.35">
      <c r="A2668">
        <v>33.1</v>
      </c>
      <c r="B2668" s="24">
        <v>43125</v>
      </c>
      <c r="C2668">
        <v>2</v>
      </c>
      <c r="D2668" s="13">
        <v>230</v>
      </c>
      <c r="E2668" s="13" t="s">
        <v>4</v>
      </c>
      <c r="F2668" s="17">
        <v>-1512</v>
      </c>
      <c r="G2668" t="str">
        <f>_xlfn.XLOOKUP(tbl_GL[[#This Row],[Account_key]],tbl_COA[Account_key],tbl_COA[Class],"Not Found")</f>
        <v>Trading account</v>
      </c>
      <c r="H2668" t="str">
        <f>_xlfn.XLOOKUP(tbl_GL[[#This Row],[Account_key]],tbl_COA[Account_key],tbl_COA[SubClass],"Not Found")</f>
        <v>Cost of Sales</v>
      </c>
      <c r="I2668" t="str">
        <f>_xlfn.XLOOKUP(tbl_GL[[#This Row],[Account_key]],tbl_COA[Account_key],tbl_COA[SubClass2],"Not Found")</f>
        <v>Cost of Sales</v>
      </c>
      <c r="J2668" t="str">
        <f>_xlfn.XLOOKUP(tbl_GL[[#This Row],[Account_key]],tbl_COA[Account_key],tbl_COA[SubAccount],,0)</f>
        <v>Cost of Sales</v>
      </c>
      <c r="K2668">
        <f>YEAR(tbl_GL[[#This Row],[Date]])</f>
        <v>2018</v>
      </c>
    </row>
    <row r="2669" spans="1:11" hidden="1" x14ac:dyDescent="0.35">
      <c r="A2669">
        <v>33.200000000000003</v>
      </c>
      <c r="B2669" s="24">
        <v>43125</v>
      </c>
      <c r="C2669">
        <v>2</v>
      </c>
      <c r="D2669" s="13">
        <v>60</v>
      </c>
      <c r="E2669" s="13" t="s">
        <v>4</v>
      </c>
      <c r="F2669" s="17">
        <v>-1512</v>
      </c>
      <c r="G2669" t="str">
        <f>_xlfn.XLOOKUP(tbl_GL[[#This Row],[Account_key]],tbl_COA[Account_key],tbl_COA[Class],"Not Found")</f>
        <v>Assets</v>
      </c>
      <c r="H2669" t="str">
        <f>_xlfn.XLOOKUP(tbl_GL[[#This Row],[Account_key]],tbl_COA[Account_key],tbl_COA[SubClass],"Not Found")</f>
        <v>Assets</v>
      </c>
      <c r="I2669" t="str">
        <f>_xlfn.XLOOKUP(tbl_GL[[#This Row],[Account_key]],tbl_COA[Account_key],tbl_COA[SubClass2],"Not Found")</f>
        <v>Current Assets</v>
      </c>
      <c r="J2669" t="str">
        <f>_xlfn.XLOOKUP(tbl_GL[[#This Row],[Account_key]],tbl_COA[Account_key],tbl_COA[SubAccount],,0)</f>
        <v>Inventory</v>
      </c>
      <c r="K2669">
        <f>YEAR(tbl_GL[[#This Row],[Date]])</f>
        <v>2018</v>
      </c>
    </row>
    <row r="2670" spans="1:11" hidden="1" x14ac:dyDescent="0.35">
      <c r="A2670">
        <v>34.1</v>
      </c>
      <c r="B2670" s="24">
        <v>43125</v>
      </c>
      <c r="C2670">
        <v>2</v>
      </c>
      <c r="D2670" s="13">
        <v>210</v>
      </c>
      <c r="E2670" s="13" t="s">
        <v>8</v>
      </c>
      <c r="F2670" s="17">
        <v>5039</v>
      </c>
      <c r="G2670" t="str">
        <f>_xlfn.XLOOKUP(tbl_GL[[#This Row],[Account_key]],tbl_COA[Account_key],tbl_COA[Class],"Not Found")</f>
        <v>Trading account</v>
      </c>
      <c r="H2670" t="str">
        <f>_xlfn.XLOOKUP(tbl_GL[[#This Row],[Account_key]],tbl_COA[Account_key],tbl_COA[SubClass],"Not Found")</f>
        <v>Sales</v>
      </c>
      <c r="I2670" t="str">
        <f>_xlfn.XLOOKUP(tbl_GL[[#This Row],[Account_key]],tbl_COA[Account_key],tbl_COA[SubClass2],"Not Found")</f>
        <v>Sales</v>
      </c>
      <c r="J2670" t="str">
        <f>_xlfn.XLOOKUP(tbl_GL[[#This Row],[Account_key]],tbl_COA[Account_key],tbl_COA[SubAccount],,0)</f>
        <v>Sales</v>
      </c>
      <c r="K2670">
        <f>YEAR(tbl_GL[[#This Row],[Date]])</f>
        <v>2018</v>
      </c>
    </row>
    <row r="2671" spans="1:11" hidden="1" x14ac:dyDescent="0.35">
      <c r="A2671">
        <v>34.200000000000003</v>
      </c>
      <c r="B2671" s="24">
        <v>43125</v>
      </c>
      <c r="C2671">
        <v>2</v>
      </c>
      <c r="D2671" s="13">
        <v>30</v>
      </c>
      <c r="E2671" s="13" t="s">
        <v>8</v>
      </c>
      <c r="F2671" s="17">
        <v>5039</v>
      </c>
      <c r="G2671" t="str">
        <f>_xlfn.XLOOKUP(tbl_GL[[#This Row],[Account_key]],tbl_COA[Account_key],tbl_COA[Class],"Not Found")</f>
        <v>Assets</v>
      </c>
      <c r="H2671" t="str">
        <f>_xlfn.XLOOKUP(tbl_GL[[#This Row],[Account_key]],tbl_COA[Account_key],tbl_COA[SubClass],"Not Found")</f>
        <v>Assets</v>
      </c>
      <c r="I2671" t="str">
        <f>_xlfn.XLOOKUP(tbl_GL[[#This Row],[Account_key]],tbl_COA[Account_key],tbl_COA[SubClass2],"Not Found")</f>
        <v>Current Assets</v>
      </c>
      <c r="J2671" t="str">
        <f>_xlfn.XLOOKUP(tbl_GL[[#This Row],[Account_key]],tbl_COA[Account_key],tbl_COA[SubAccount],,0)</f>
        <v>Trade Receivables</v>
      </c>
      <c r="K2671">
        <f>YEAR(tbl_GL[[#This Row],[Date]])</f>
        <v>2018</v>
      </c>
    </row>
    <row r="2672" spans="1:11" hidden="1" x14ac:dyDescent="0.35">
      <c r="A2672">
        <v>35.1</v>
      </c>
      <c r="B2672" s="24">
        <v>43126</v>
      </c>
      <c r="C2672">
        <v>2</v>
      </c>
      <c r="D2672" s="13">
        <v>230</v>
      </c>
      <c r="E2672" s="13" t="s">
        <v>4</v>
      </c>
      <c r="F2672" s="17">
        <v>-306</v>
      </c>
      <c r="G2672" t="str">
        <f>_xlfn.XLOOKUP(tbl_GL[[#This Row],[Account_key]],tbl_COA[Account_key],tbl_COA[Class],"Not Found")</f>
        <v>Trading account</v>
      </c>
      <c r="H2672" t="str">
        <f>_xlfn.XLOOKUP(tbl_GL[[#This Row],[Account_key]],tbl_COA[Account_key],tbl_COA[SubClass],"Not Found")</f>
        <v>Cost of Sales</v>
      </c>
      <c r="I2672" t="str">
        <f>_xlfn.XLOOKUP(tbl_GL[[#This Row],[Account_key]],tbl_COA[Account_key],tbl_COA[SubClass2],"Not Found")</f>
        <v>Cost of Sales</v>
      </c>
      <c r="J2672" t="str">
        <f>_xlfn.XLOOKUP(tbl_GL[[#This Row],[Account_key]],tbl_COA[Account_key],tbl_COA[SubAccount],,0)</f>
        <v>Cost of Sales</v>
      </c>
      <c r="K2672">
        <f>YEAR(tbl_GL[[#This Row],[Date]])</f>
        <v>2018</v>
      </c>
    </row>
    <row r="2673" spans="1:11" hidden="1" x14ac:dyDescent="0.35">
      <c r="A2673">
        <v>35.200000000000003</v>
      </c>
      <c r="B2673" s="24">
        <v>43126</v>
      </c>
      <c r="C2673">
        <v>2</v>
      </c>
      <c r="D2673" s="13">
        <v>60</v>
      </c>
      <c r="E2673" s="13" t="s">
        <v>4</v>
      </c>
      <c r="F2673" s="17">
        <v>-306</v>
      </c>
      <c r="G2673" t="str">
        <f>_xlfn.XLOOKUP(tbl_GL[[#This Row],[Account_key]],tbl_COA[Account_key],tbl_COA[Class],"Not Found")</f>
        <v>Assets</v>
      </c>
      <c r="H2673" t="str">
        <f>_xlfn.XLOOKUP(tbl_GL[[#This Row],[Account_key]],tbl_COA[Account_key],tbl_COA[SubClass],"Not Found")</f>
        <v>Assets</v>
      </c>
      <c r="I2673" t="str">
        <f>_xlfn.XLOOKUP(tbl_GL[[#This Row],[Account_key]],tbl_COA[Account_key],tbl_COA[SubClass2],"Not Found")</f>
        <v>Current Assets</v>
      </c>
      <c r="J2673" t="str">
        <f>_xlfn.XLOOKUP(tbl_GL[[#This Row],[Account_key]],tbl_COA[Account_key],tbl_COA[SubAccount],,0)</f>
        <v>Inventory</v>
      </c>
      <c r="K2673">
        <f>YEAR(tbl_GL[[#This Row],[Date]])</f>
        <v>2018</v>
      </c>
    </row>
    <row r="2674" spans="1:11" hidden="1" x14ac:dyDescent="0.35">
      <c r="A2674">
        <v>36.1</v>
      </c>
      <c r="B2674" s="24">
        <v>43126</v>
      </c>
      <c r="C2674">
        <v>2</v>
      </c>
      <c r="D2674" s="13">
        <v>220</v>
      </c>
      <c r="E2674" s="13" t="s">
        <v>81</v>
      </c>
      <c r="F2674" s="17">
        <v>-983</v>
      </c>
      <c r="G2674" t="str">
        <f>_xlfn.XLOOKUP(tbl_GL[[#This Row],[Account_key]],tbl_COA[Account_key],tbl_COA[Class],"Not Found")</f>
        <v>Trading account</v>
      </c>
      <c r="H2674" t="str">
        <f>_xlfn.XLOOKUP(tbl_GL[[#This Row],[Account_key]],tbl_COA[Account_key],tbl_COA[SubClass],"Not Found")</f>
        <v>Sales</v>
      </c>
      <c r="I2674" t="str">
        <f>_xlfn.XLOOKUP(tbl_GL[[#This Row],[Account_key]],tbl_COA[Account_key],tbl_COA[SubClass2],"Not Found")</f>
        <v>Sales</v>
      </c>
      <c r="J2674" t="str">
        <f>_xlfn.XLOOKUP(tbl_GL[[#This Row],[Account_key]],tbl_COA[Account_key],tbl_COA[SubAccount],,0)</f>
        <v>Sales Return</v>
      </c>
      <c r="K2674">
        <f>YEAR(tbl_GL[[#This Row],[Date]])</f>
        <v>2018</v>
      </c>
    </row>
    <row r="2675" spans="1:11" hidden="1" x14ac:dyDescent="0.35">
      <c r="A2675">
        <v>36.200000000000003</v>
      </c>
      <c r="B2675" s="24">
        <v>43126</v>
      </c>
      <c r="C2675">
        <v>2</v>
      </c>
      <c r="D2675" s="13">
        <v>20</v>
      </c>
      <c r="E2675" s="13" t="s">
        <v>81</v>
      </c>
      <c r="F2675" s="17">
        <v>-983</v>
      </c>
      <c r="G2675" t="str">
        <f>_xlfn.XLOOKUP(tbl_GL[[#This Row],[Account_key]],tbl_COA[Account_key],tbl_COA[Class],"Not Found")</f>
        <v>Assets</v>
      </c>
      <c r="H2675" t="str">
        <f>_xlfn.XLOOKUP(tbl_GL[[#This Row],[Account_key]],tbl_COA[Account_key],tbl_COA[SubClass],"Not Found")</f>
        <v>Assets</v>
      </c>
      <c r="I2675" t="str">
        <f>_xlfn.XLOOKUP(tbl_GL[[#This Row],[Account_key]],tbl_COA[Account_key],tbl_COA[SubClass2],"Not Found")</f>
        <v>Current Assets</v>
      </c>
      <c r="J2675" t="str">
        <f>_xlfn.XLOOKUP(tbl_GL[[#This Row],[Account_key]],tbl_COA[Account_key],tbl_COA[SubAccount],,0)</f>
        <v>Cash in hand</v>
      </c>
      <c r="K2675">
        <f>YEAR(tbl_GL[[#This Row],[Date]])</f>
        <v>2018</v>
      </c>
    </row>
    <row r="2676" spans="1:11" hidden="1" x14ac:dyDescent="0.35">
      <c r="A2676">
        <v>37.1</v>
      </c>
      <c r="B2676" s="24">
        <v>43126</v>
      </c>
      <c r="C2676">
        <v>2</v>
      </c>
      <c r="D2676" s="13">
        <v>210</v>
      </c>
      <c r="E2676" s="13" t="s">
        <v>8</v>
      </c>
      <c r="F2676" s="17">
        <v>1021</v>
      </c>
      <c r="G2676" t="str">
        <f>_xlfn.XLOOKUP(tbl_GL[[#This Row],[Account_key]],tbl_COA[Account_key],tbl_COA[Class],"Not Found")</f>
        <v>Trading account</v>
      </c>
      <c r="H2676" t="str">
        <f>_xlfn.XLOOKUP(tbl_GL[[#This Row],[Account_key]],tbl_COA[Account_key],tbl_COA[SubClass],"Not Found")</f>
        <v>Sales</v>
      </c>
      <c r="I2676" t="str">
        <f>_xlfn.XLOOKUP(tbl_GL[[#This Row],[Account_key]],tbl_COA[Account_key],tbl_COA[SubClass2],"Not Found")</f>
        <v>Sales</v>
      </c>
      <c r="J2676" t="str">
        <f>_xlfn.XLOOKUP(tbl_GL[[#This Row],[Account_key]],tbl_COA[Account_key],tbl_COA[SubAccount],,0)</f>
        <v>Sales</v>
      </c>
      <c r="K2676">
        <f>YEAR(tbl_GL[[#This Row],[Date]])</f>
        <v>2018</v>
      </c>
    </row>
    <row r="2677" spans="1:11" hidden="1" x14ac:dyDescent="0.35">
      <c r="A2677">
        <v>37.200000000000003</v>
      </c>
      <c r="B2677" s="24">
        <v>43126</v>
      </c>
      <c r="C2677">
        <v>2</v>
      </c>
      <c r="D2677" s="13">
        <v>30</v>
      </c>
      <c r="E2677" s="13" t="s">
        <v>8</v>
      </c>
      <c r="F2677" s="17">
        <v>1021</v>
      </c>
      <c r="G2677" t="str">
        <f>_xlfn.XLOOKUP(tbl_GL[[#This Row],[Account_key]],tbl_COA[Account_key],tbl_COA[Class],"Not Found")</f>
        <v>Assets</v>
      </c>
      <c r="H2677" t="str">
        <f>_xlfn.XLOOKUP(tbl_GL[[#This Row],[Account_key]],tbl_COA[Account_key],tbl_COA[SubClass],"Not Found")</f>
        <v>Assets</v>
      </c>
      <c r="I2677" t="str">
        <f>_xlfn.XLOOKUP(tbl_GL[[#This Row],[Account_key]],tbl_COA[Account_key],tbl_COA[SubClass2],"Not Found")</f>
        <v>Current Assets</v>
      </c>
      <c r="J2677" t="str">
        <f>_xlfn.XLOOKUP(tbl_GL[[#This Row],[Account_key]],tbl_COA[Account_key],tbl_COA[SubAccount],,0)</f>
        <v>Trade Receivables</v>
      </c>
      <c r="K2677">
        <f>YEAR(tbl_GL[[#This Row],[Date]])</f>
        <v>2018</v>
      </c>
    </row>
    <row r="2678" spans="1:11" hidden="1" x14ac:dyDescent="0.35">
      <c r="A2678">
        <v>38.1</v>
      </c>
      <c r="B2678" s="24">
        <v>43129</v>
      </c>
      <c r="C2678">
        <v>2</v>
      </c>
      <c r="D2678" s="13">
        <v>230</v>
      </c>
      <c r="E2678" s="13" t="s">
        <v>4</v>
      </c>
      <c r="F2678" s="17">
        <v>-137</v>
      </c>
      <c r="G2678" t="str">
        <f>_xlfn.XLOOKUP(tbl_GL[[#This Row],[Account_key]],tbl_COA[Account_key],tbl_COA[Class],"Not Found")</f>
        <v>Trading account</v>
      </c>
      <c r="H2678" t="str">
        <f>_xlfn.XLOOKUP(tbl_GL[[#This Row],[Account_key]],tbl_COA[Account_key],tbl_COA[SubClass],"Not Found")</f>
        <v>Cost of Sales</v>
      </c>
      <c r="I2678" t="str">
        <f>_xlfn.XLOOKUP(tbl_GL[[#This Row],[Account_key]],tbl_COA[Account_key],tbl_COA[SubClass2],"Not Found")</f>
        <v>Cost of Sales</v>
      </c>
      <c r="J2678" t="str">
        <f>_xlfn.XLOOKUP(tbl_GL[[#This Row],[Account_key]],tbl_COA[Account_key],tbl_COA[SubAccount],,0)</f>
        <v>Cost of Sales</v>
      </c>
      <c r="K2678">
        <f>YEAR(tbl_GL[[#This Row],[Date]])</f>
        <v>2018</v>
      </c>
    </row>
    <row r="2679" spans="1:11" hidden="1" x14ac:dyDescent="0.35">
      <c r="A2679">
        <v>38.200000000000003</v>
      </c>
      <c r="B2679" s="24">
        <v>43129</v>
      </c>
      <c r="C2679">
        <v>2</v>
      </c>
      <c r="D2679" s="13">
        <v>60</v>
      </c>
      <c r="E2679" s="13" t="s">
        <v>4</v>
      </c>
      <c r="F2679" s="17">
        <v>-137</v>
      </c>
      <c r="G2679" t="str">
        <f>_xlfn.XLOOKUP(tbl_GL[[#This Row],[Account_key]],tbl_COA[Account_key],tbl_COA[Class],"Not Found")</f>
        <v>Assets</v>
      </c>
      <c r="H2679" t="str">
        <f>_xlfn.XLOOKUP(tbl_GL[[#This Row],[Account_key]],tbl_COA[Account_key],tbl_COA[SubClass],"Not Found")</f>
        <v>Assets</v>
      </c>
      <c r="I2679" t="str">
        <f>_xlfn.XLOOKUP(tbl_GL[[#This Row],[Account_key]],tbl_COA[Account_key],tbl_COA[SubClass2],"Not Found")</f>
        <v>Current Assets</v>
      </c>
      <c r="J2679" t="str">
        <f>_xlfn.XLOOKUP(tbl_GL[[#This Row],[Account_key]],tbl_COA[Account_key],tbl_COA[SubAccount],,0)</f>
        <v>Inventory</v>
      </c>
      <c r="K2679">
        <f>YEAR(tbl_GL[[#This Row],[Date]])</f>
        <v>2018</v>
      </c>
    </row>
    <row r="2680" spans="1:11" hidden="1" x14ac:dyDescent="0.35">
      <c r="A2680">
        <v>39.1</v>
      </c>
      <c r="B2680" s="24">
        <v>43129</v>
      </c>
      <c r="C2680">
        <v>2</v>
      </c>
      <c r="D2680" s="13">
        <v>210</v>
      </c>
      <c r="E2680" s="13" t="s">
        <v>8</v>
      </c>
      <c r="F2680" s="17">
        <v>457</v>
      </c>
      <c r="G2680" t="str">
        <f>_xlfn.XLOOKUP(tbl_GL[[#This Row],[Account_key]],tbl_COA[Account_key],tbl_COA[Class],"Not Found")</f>
        <v>Trading account</v>
      </c>
      <c r="H2680" t="str">
        <f>_xlfn.XLOOKUP(tbl_GL[[#This Row],[Account_key]],tbl_COA[Account_key],tbl_COA[SubClass],"Not Found")</f>
        <v>Sales</v>
      </c>
      <c r="I2680" t="str">
        <f>_xlfn.XLOOKUP(tbl_GL[[#This Row],[Account_key]],tbl_COA[Account_key],tbl_COA[SubClass2],"Not Found")</f>
        <v>Sales</v>
      </c>
      <c r="J2680" t="str">
        <f>_xlfn.XLOOKUP(tbl_GL[[#This Row],[Account_key]],tbl_COA[Account_key],tbl_COA[SubAccount],,0)</f>
        <v>Sales</v>
      </c>
      <c r="K2680">
        <f>YEAR(tbl_GL[[#This Row],[Date]])</f>
        <v>2018</v>
      </c>
    </row>
    <row r="2681" spans="1:11" hidden="1" x14ac:dyDescent="0.35">
      <c r="A2681">
        <v>39.200000000000003</v>
      </c>
      <c r="B2681" s="24">
        <v>43129</v>
      </c>
      <c r="C2681">
        <v>2</v>
      </c>
      <c r="D2681" s="13">
        <v>30</v>
      </c>
      <c r="E2681" s="13" t="s">
        <v>8</v>
      </c>
      <c r="F2681" s="17">
        <v>457</v>
      </c>
      <c r="G2681" t="str">
        <f>_xlfn.XLOOKUP(tbl_GL[[#This Row],[Account_key]],tbl_COA[Account_key],tbl_COA[Class],"Not Found")</f>
        <v>Assets</v>
      </c>
      <c r="H2681" t="str">
        <f>_xlfn.XLOOKUP(tbl_GL[[#This Row],[Account_key]],tbl_COA[Account_key],tbl_COA[SubClass],"Not Found")</f>
        <v>Assets</v>
      </c>
      <c r="I2681" t="str">
        <f>_xlfn.XLOOKUP(tbl_GL[[#This Row],[Account_key]],tbl_COA[Account_key],tbl_COA[SubClass2],"Not Found")</f>
        <v>Current Assets</v>
      </c>
      <c r="J2681" t="str">
        <f>_xlfn.XLOOKUP(tbl_GL[[#This Row],[Account_key]],tbl_COA[Account_key],tbl_COA[SubAccount],,0)</f>
        <v>Trade Receivables</v>
      </c>
      <c r="K2681">
        <f>YEAR(tbl_GL[[#This Row],[Date]])</f>
        <v>2018</v>
      </c>
    </row>
    <row r="2682" spans="1:11" hidden="1" x14ac:dyDescent="0.35">
      <c r="A2682">
        <v>40.1</v>
      </c>
      <c r="B2682" s="24">
        <v>43129</v>
      </c>
      <c r="C2682">
        <v>2</v>
      </c>
      <c r="D2682" s="13">
        <v>30</v>
      </c>
      <c r="E2682" s="13" t="s">
        <v>80</v>
      </c>
      <c r="F2682" s="17">
        <v>-5131</v>
      </c>
      <c r="G2682" t="str">
        <f>_xlfn.XLOOKUP(tbl_GL[[#This Row],[Account_key]],tbl_COA[Account_key],tbl_COA[Class],"Not Found")</f>
        <v>Assets</v>
      </c>
      <c r="H2682" t="str">
        <f>_xlfn.XLOOKUP(tbl_GL[[#This Row],[Account_key]],tbl_COA[Account_key],tbl_COA[SubClass],"Not Found")</f>
        <v>Assets</v>
      </c>
      <c r="I2682" t="str">
        <f>_xlfn.XLOOKUP(tbl_GL[[#This Row],[Account_key]],tbl_COA[Account_key],tbl_COA[SubClass2],"Not Found")</f>
        <v>Current Assets</v>
      </c>
      <c r="J2682" t="str">
        <f>_xlfn.XLOOKUP(tbl_GL[[#This Row],[Account_key]],tbl_COA[Account_key],tbl_COA[SubAccount],,0)</f>
        <v>Trade Receivables</v>
      </c>
      <c r="K2682">
        <f>YEAR(tbl_GL[[#This Row],[Date]])</f>
        <v>2018</v>
      </c>
    </row>
    <row r="2683" spans="1:11" hidden="1" x14ac:dyDescent="0.35">
      <c r="A2683">
        <v>40.200000000000003</v>
      </c>
      <c r="B2683" s="24">
        <v>43129</v>
      </c>
      <c r="C2683">
        <v>2</v>
      </c>
      <c r="D2683" s="13">
        <v>10</v>
      </c>
      <c r="E2683" s="13" t="s">
        <v>80</v>
      </c>
      <c r="F2683" s="17">
        <v>5131</v>
      </c>
      <c r="G2683" t="str">
        <f>_xlfn.XLOOKUP(tbl_GL[[#This Row],[Account_key]],tbl_COA[Account_key],tbl_COA[Class],"Not Found")</f>
        <v>Assets</v>
      </c>
      <c r="H2683" t="str">
        <f>_xlfn.XLOOKUP(tbl_GL[[#This Row],[Account_key]],tbl_COA[Account_key],tbl_COA[SubClass],"Not Found")</f>
        <v>Assets</v>
      </c>
      <c r="I2683" t="str">
        <f>_xlfn.XLOOKUP(tbl_GL[[#This Row],[Account_key]],tbl_COA[Account_key],tbl_COA[SubClass2],"Not Found")</f>
        <v>Current Assets</v>
      </c>
      <c r="J2683" t="str">
        <f>_xlfn.XLOOKUP(tbl_GL[[#This Row],[Account_key]],tbl_COA[Account_key],tbl_COA[SubAccount],,0)</f>
        <v>Cash at Bank</v>
      </c>
      <c r="K2683">
        <f>YEAR(tbl_GL[[#This Row],[Date]])</f>
        <v>2018</v>
      </c>
    </row>
    <row r="2684" spans="1:11" hidden="1" x14ac:dyDescent="0.35">
      <c r="A2684">
        <v>41.1</v>
      </c>
      <c r="B2684" s="24">
        <v>43130</v>
      </c>
      <c r="C2684">
        <v>2</v>
      </c>
      <c r="D2684" s="13">
        <v>310</v>
      </c>
      <c r="E2684" s="13" t="s">
        <v>97</v>
      </c>
      <c r="F2684" s="17">
        <v>-879</v>
      </c>
      <c r="G2684" t="str">
        <f>_xlfn.XLOOKUP(tbl_GL[[#This Row],[Account_key]],tbl_COA[Account_key],tbl_COA[Class],"Not Found")</f>
        <v>Operating account</v>
      </c>
      <c r="H2684" t="str">
        <f>_xlfn.XLOOKUP(tbl_GL[[#This Row],[Account_key]],tbl_COA[Account_key],tbl_COA[SubClass],"Not Found")</f>
        <v>Operating Expenses</v>
      </c>
      <c r="I2684" t="str">
        <f>_xlfn.XLOOKUP(tbl_GL[[#This Row],[Account_key]],tbl_COA[Account_key],tbl_COA[SubClass2],"Not Found")</f>
        <v>Administration</v>
      </c>
      <c r="J2684" t="str">
        <f>_xlfn.XLOOKUP(tbl_GL[[#This Row],[Account_key]],tbl_COA[Account_key],tbl_COA[SubAccount],,0)</f>
        <v>Office Supplies</v>
      </c>
      <c r="K2684">
        <f>YEAR(tbl_GL[[#This Row],[Date]])</f>
        <v>2018</v>
      </c>
    </row>
    <row r="2685" spans="1:11" hidden="1" x14ac:dyDescent="0.35">
      <c r="A2685">
        <v>41.2</v>
      </c>
      <c r="B2685" s="24">
        <v>43130</v>
      </c>
      <c r="C2685">
        <v>2</v>
      </c>
      <c r="D2685" s="13">
        <v>120</v>
      </c>
      <c r="E2685" s="13" t="s">
        <v>97</v>
      </c>
      <c r="F2685" s="17">
        <v>879</v>
      </c>
      <c r="G2685" t="str">
        <f>_xlfn.XLOOKUP(tbl_GL[[#This Row],[Account_key]],tbl_COA[Account_key],tbl_COA[Class],"Not Found")</f>
        <v>Liabilities and Owners Equity</v>
      </c>
      <c r="H2685" t="str">
        <f>_xlfn.XLOOKUP(tbl_GL[[#This Row],[Account_key]],tbl_COA[Account_key],tbl_COA[SubClass],"Not Found")</f>
        <v>Liabilities</v>
      </c>
      <c r="I2685" t="str">
        <f>_xlfn.XLOOKUP(tbl_GL[[#This Row],[Account_key]],tbl_COA[Account_key],tbl_COA[SubClass2],"Not Found")</f>
        <v>Current Liabilities</v>
      </c>
      <c r="J2685" t="str">
        <f>_xlfn.XLOOKUP(tbl_GL[[#This Row],[Account_key]],tbl_COA[Account_key],tbl_COA[SubAccount],,0)</f>
        <v>Accrued Expenses</v>
      </c>
      <c r="K2685">
        <f>YEAR(tbl_GL[[#This Row],[Date]])</f>
        <v>2018</v>
      </c>
    </row>
    <row r="2686" spans="1:11" hidden="1" x14ac:dyDescent="0.35">
      <c r="A2686">
        <v>42.1</v>
      </c>
      <c r="B2686" s="24">
        <v>43130</v>
      </c>
      <c r="C2686">
        <v>2</v>
      </c>
      <c r="D2686" s="13">
        <v>10</v>
      </c>
      <c r="E2686" s="13" t="s">
        <v>98</v>
      </c>
      <c r="F2686" s="17">
        <v>-943</v>
      </c>
      <c r="G2686" t="str">
        <f>_xlfn.XLOOKUP(tbl_GL[[#This Row],[Account_key]],tbl_COA[Account_key],tbl_COA[Class],"Not Found")</f>
        <v>Assets</v>
      </c>
      <c r="H2686" t="str">
        <f>_xlfn.XLOOKUP(tbl_GL[[#This Row],[Account_key]],tbl_COA[Account_key],tbl_COA[SubClass],"Not Found")</f>
        <v>Assets</v>
      </c>
      <c r="I2686" t="str">
        <f>_xlfn.XLOOKUP(tbl_GL[[#This Row],[Account_key]],tbl_COA[Account_key],tbl_COA[SubClass2],"Not Found")</f>
        <v>Current Assets</v>
      </c>
      <c r="J2686" t="str">
        <f>_xlfn.XLOOKUP(tbl_GL[[#This Row],[Account_key]],tbl_COA[Account_key],tbl_COA[SubAccount],,0)</f>
        <v>Cash at Bank</v>
      </c>
      <c r="K2686">
        <f>YEAR(tbl_GL[[#This Row],[Date]])</f>
        <v>2018</v>
      </c>
    </row>
    <row r="2687" spans="1:11" hidden="1" x14ac:dyDescent="0.35">
      <c r="A2687">
        <v>42.2</v>
      </c>
      <c r="B2687" s="24">
        <v>43130</v>
      </c>
      <c r="C2687">
        <v>2</v>
      </c>
      <c r="D2687" s="13">
        <v>120</v>
      </c>
      <c r="E2687" s="13" t="s">
        <v>98</v>
      </c>
      <c r="F2687" s="17">
        <v>-943</v>
      </c>
      <c r="G2687" t="str">
        <f>_xlfn.XLOOKUP(tbl_GL[[#This Row],[Account_key]],tbl_COA[Account_key],tbl_COA[Class],"Not Found")</f>
        <v>Liabilities and Owners Equity</v>
      </c>
      <c r="H2687" t="str">
        <f>_xlfn.XLOOKUP(tbl_GL[[#This Row],[Account_key]],tbl_COA[Account_key],tbl_COA[SubClass],"Not Found")</f>
        <v>Liabilities</v>
      </c>
      <c r="I2687" t="str">
        <f>_xlfn.XLOOKUP(tbl_GL[[#This Row],[Account_key]],tbl_COA[Account_key],tbl_COA[SubClass2],"Not Found")</f>
        <v>Current Liabilities</v>
      </c>
      <c r="J2687" t="str">
        <f>_xlfn.XLOOKUP(tbl_GL[[#This Row],[Account_key]],tbl_COA[Account_key],tbl_COA[SubAccount],,0)</f>
        <v>Accrued Expenses</v>
      </c>
      <c r="K2687">
        <f>YEAR(tbl_GL[[#This Row],[Date]])</f>
        <v>2018</v>
      </c>
    </row>
    <row r="2688" spans="1:11" hidden="1" x14ac:dyDescent="0.35">
      <c r="A2688">
        <v>43.1</v>
      </c>
      <c r="B2688" s="24">
        <v>43131</v>
      </c>
      <c r="C2688">
        <v>2</v>
      </c>
      <c r="D2688" s="13">
        <v>10</v>
      </c>
      <c r="E2688" s="13" t="s">
        <v>110</v>
      </c>
      <c r="F2688" s="17">
        <v>21</v>
      </c>
      <c r="G2688" t="str">
        <f>_xlfn.XLOOKUP(tbl_GL[[#This Row],[Account_key]],tbl_COA[Account_key],tbl_COA[Class],"Not Found")</f>
        <v>Assets</v>
      </c>
      <c r="H2688" t="str">
        <f>_xlfn.XLOOKUP(tbl_GL[[#This Row],[Account_key]],tbl_COA[Account_key],tbl_COA[SubClass],"Not Found")</f>
        <v>Assets</v>
      </c>
      <c r="I2688" t="str">
        <f>_xlfn.XLOOKUP(tbl_GL[[#This Row],[Account_key]],tbl_COA[Account_key],tbl_COA[SubClass2],"Not Found")</f>
        <v>Current Assets</v>
      </c>
      <c r="J2688" t="str">
        <f>_xlfn.XLOOKUP(tbl_GL[[#This Row],[Account_key]],tbl_COA[Account_key],tbl_COA[SubAccount],,0)</f>
        <v>Cash at Bank</v>
      </c>
      <c r="K2688">
        <f>YEAR(tbl_GL[[#This Row],[Date]])</f>
        <v>2018</v>
      </c>
    </row>
    <row r="2689" spans="1:11" hidden="1" x14ac:dyDescent="0.35">
      <c r="A2689">
        <v>43.2</v>
      </c>
      <c r="B2689" s="24">
        <v>43131</v>
      </c>
      <c r="C2689">
        <v>2</v>
      </c>
      <c r="D2689" s="13">
        <v>430</v>
      </c>
      <c r="E2689" s="13" t="s">
        <v>110</v>
      </c>
      <c r="F2689" s="17">
        <v>21</v>
      </c>
      <c r="G2689" t="str">
        <f>_xlfn.XLOOKUP(tbl_GL[[#This Row],[Account_key]],tbl_COA[Account_key],tbl_COA[Class],"Not Found")</f>
        <v>Non-operating</v>
      </c>
      <c r="H2689" t="str">
        <f>_xlfn.XLOOKUP(tbl_GL[[#This Row],[Account_key]],tbl_COA[Account_key],tbl_COA[SubClass],"Not Found")</f>
        <v>Exchange Loss/Gain</v>
      </c>
      <c r="I2689" t="str">
        <f>_xlfn.XLOOKUP(tbl_GL[[#This Row],[Account_key]],tbl_COA[Account_key],tbl_COA[SubClass2],"Not Found")</f>
        <v>Exchange Loss/Gain</v>
      </c>
      <c r="J2689" t="str">
        <f>_xlfn.XLOOKUP(tbl_GL[[#This Row],[Account_key]],tbl_COA[Account_key],tbl_COA[SubAccount],,0)</f>
        <v>Exchange Loss/Gain</v>
      </c>
      <c r="K2689">
        <f>YEAR(tbl_GL[[#This Row],[Date]])</f>
        <v>2018</v>
      </c>
    </row>
    <row r="2690" spans="1:11" hidden="1" x14ac:dyDescent="0.35">
      <c r="A2690">
        <v>44.1</v>
      </c>
      <c r="B2690" s="24">
        <v>43131</v>
      </c>
      <c r="C2690">
        <v>2</v>
      </c>
      <c r="D2690" s="13">
        <v>10</v>
      </c>
      <c r="E2690" s="13" t="s">
        <v>113</v>
      </c>
      <c r="F2690" s="17">
        <v>103</v>
      </c>
      <c r="G2690" t="str">
        <f>_xlfn.XLOOKUP(tbl_GL[[#This Row],[Account_key]],tbl_COA[Account_key],tbl_COA[Class],"Not Found")</f>
        <v>Assets</v>
      </c>
      <c r="H2690" t="str">
        <f>_xlfn.XLOOKUP(tbl_GL[[#This Row],[Account_key]],tbl_COA[Account_key],tbl_COA[SubClass],"Not Found")</f>
        <v>Assets</v>
      </c>
      <c r="I2690" t="str">
        <f>_xlfn.XLOOKUP(tbl_GL[[#This Row],[Account_key]],tbl_COA[Account_key],tbl_COA[SubClass2],"Not Found")</f>
        <v>Current Assets</v>
      </c>
      <c r="J2690" t="str">
        <f>_xlfn.XLOOKUP(tbl_GL[[#This Row],[Account_key]],tbl_COA[Account_key],tbl_COA[SubAccount],,0)</f>
        <v>Cash at Bank</v>
      </c>
      <c r="K2690">
        <f>YEAR(tbl_GL[[#This Row],[Date]])</f>
        <v>2018</v>
      </c>
    </row>
    <row r="2691" spans="1:11" hidden="1" x14ac:dyDescent="0.35">
      <c r="A2691">
        <v>44.2</v>
      </c>
      <c r="B2691" s="24">
        <v>43131</v>
      </c>
      <c r="C2691">
        <v>2</v>
      </c>
      <c r="D2691" s="13">
        <v>410</v>
      </c>
      <c r="E2691" s="13" t="s">
        <v>113</v>
      </c>
      <c r="F2691" s="17">
        <v>103</v>
      </c>
      <c r="G2691" t="str">
        <f>_xlfn.XLOOKUP(tbl_GL[[#This Row],[Account_key]],tbl_COA[Account_key],tbl_COA[Class],"Not Found")</f>
        <v>Non-operating</v>
      </c>
      <c r="H2691" t="str">
        <f>_xlfn.XLOOKUP(tbl_GL[[#This Row],[Account_key]],tbl_COA[Account_key],tbl_COA[SubClass],"Not Found")</f>
        <v>Interest Income</v>
      </c>
      <c r="I2691" t="str">
        <f>_xlfn.XLOOKUP(tbl_GL[[#This Row],[Account_key]],tbl_COA[Account_key],tbl_COA[SubClass2],"Not Found")</f>
        <v>Interest Income</v>
      </c>
      <c r="J2691" t="str">
        <f>_xlfn.XLOOKUP(tbl_GL[[#This Row],[Account_key]],tbl_COA[Account_key],tbl_COA[SubAccount],,0)</f>
        <v>Interest Income</v>
      </c>
      <c r="K2691">
        <f>YEAR(tbl_GL[[#This Row],[Date]])</f>
        <v>2018</v>
      </c>
    </row>
    <row r="2692" spans="1:11" hidden="1" x14ac:dyDescent="0.35">
      <c r="A2692">
        <v>45.1</v>
      </c>
      <c r="B2692" s="24">
        <v>43131</v>
      </c>
      <c r="C2692">
        <v>2</v>
      </c>
      <c r="D2692" s="13">
        <v>440</v>
      </c>
      <c r="E2692" s="13" t="s">
        <v>112</v>
      </c>
      <c r="F2692" s="17">
        <v>-133</v>
      </c>
      <c r="G2692" t="str">
        <f>_xlfn.XLOOKUP(tbl_GL[[#This Row],[Account_key]],tbl_COA[Account_key],tbl_COA[Class],"Not Found")</f>
        <v>Interest &amp; Tax</v>
      </c>
      <c r="H2692" t="str">
        <f>_xlfn.XLOOKUP(tbl_GL[[#This Row],[Account_key]],tbl_COA[Account_key],tbl_COA[SubClass],"Not Found")</f>
        <v>Interest Expense</v>
      </c>
      <c r="I2692" t="str">
        <f>_xlfn.XLOOKUP(tbl_GL[[#This Row],[Account_key]],tbl_COA[Account_key],tbl_COA[SubClass2],"Not Found")</f>
        <v>Interest Expense</v>
      </c>
      <c r="J2692" t="str">
        <f>_xlfn.XLOOKUP(tbl_GL[[#This Row],[Account_key]],tbl_COA[Account_key],tbl_COA[SubAccount],,0)</f>
        <v>Interest Expense</v>
      </c>
      <c r="K2692">
        <f>YEAR(tbl_GL[[#This Row],[Date]])</f>
        <v>2018</v>
      </c>
    </row>
    <row r="2693" spans="1:11" hidden="1" x14ac:dyDescent="0.35">
      <c r="A2693">
        <v>45.2</v>
      </c>
      <c r="B2693" s="24">
        <v>43131</v>
      </c>
      <c r="C2693">
        <v>2</v>
      </c>
      <c r="D2693" s="13">
        <v>121</v>
      </c>
      <c r="E2693" s="13" t="s">
        <v>112</v>
      </c>
      <c r="F2693" s="17">
        <v>133</v>
      </c>
      <c r="G2693" t="str">
        <f>_xlfn.XLOOKUP(tbl_GL[[#This Row],[Account_key]],tbl_COA[Account_key],tbl_COA[Class],"Not Found")</f>
        <v>Liabilities and Owners Equity</v>
      </c>
      <c r="H2693" t="str">
        <f>_xlfn.XLOOKUP(tbl_GL[[#This Row],[Account_key]],tbl_COA[Account_key],tbl_COA[SubClass],"Not Found")</f>
        <v>Liabilities</v>
      </c>
      <c r="I2693" t="str">
        <f>_xlfn.XLOOKUP(tbl_GL[[#This Row],[Account_key]],tbl_COA[Account_key],tbl_COA[SubClass2],"Not Found")</f>
        <v>Current Liabilities</v>
      </c>
      <c r="J2693" t="str">
        <f>_xlfn.XLOOKUP(tbl_GL[[#This Row],[Account_key]],tbl_COA[Account_key],tbl_COA[SubAccount],,0)</f>
        <v>Interest Payable</v>
      </c>
      <c r="K2693">
        <f>YEAR(tbl_GL[[#This Row],[Date]])</f>
        <v>2018</v>
      </c>
    </row>
    <row r="2694" spans="1:11" hidden="1" x14ac:dyDescent="0.35">
      <c r="A2694">
        <v>46.1</v>
      </c>
      <c r="B2694" s="24">
        <v>43131</v>
      </c>
      <c r="C2694">
        <v>2</v>
      </c>
      <c r="D2694" s="13">
        <v>400</v>
      </c>
      <c r="E2694" s="13" t="s">
        <v>104</v>
      </c>
      <c r="F2694" s="17">
        <v>-167</v>
      </c>
      <c r="G2694" t="str">
        <f>_xlfn.XLOOKUP(tbl_GL[[#This Row],[Account_key]],tbl_COA[Account_key],tbl_COA[Class],"Not Found")</f>
        <v>Operating account</v>
      </c>
      <c r="H2694" t="str">
        <f>_xlfn.XLOOKUP(tbl_GL[[#This Row],[Account_key]],tbl_COA[Account_key],tbl_COA[SubClass],"Not Found")</f>
        <v>Depreciation &amp; Amortization</v>
      </c>
      <c r="I2694" t="str">
        <f>_xlfn.XLOOKUP(tbl_GL[[#This Row],[Account_key]],tbl_COA[Account_key],tbl_COA[SubClass2],"Not Found")</f>
        <v>Amortization</v>
      </c>
      <c r="J2694" t="str">
        <f>_xlfn.XLOOKUP(tbl_GL[[#This Row],[Account_key]],tbl_COA[Account_key],tbl_COA[SubAccount],,0)</f>
        <v>Amortization of Intangible Assets</v>
      </c>
      <c r="K2694">
        <f>YEAR(tbl_GL[[#This Row],[Date]])</f>
        <v>2018</v>
      </c>
    </row>
    <row r="2695" spans="1:11" hidden="1" x14ac:dyDescent="0.35">
      <c r="A2695">
        <v>46.2</v>
      </c>
      <c r="B2695" s="24">
        <v>43131</v>
      </c>
      <c r="C2695">
        <v>2</v>
      </c>
      <c r="D2695" s="13">
        <v>100</v>
      </c>
      <c r="E2695" s="13" t="s">
        <v>104</v>
      </c>
      <c r="F2695" s="17">
        <v>-167</v>
      </c>
      <c r="G2695" t="str">
        <f>_xlfn.XLOOKUP(tbl_GL[[#This Row],[Account_key]],tbl_COA[Account_key],tbl_COA[Class],"Not Found")</f>
        <v>Assets</v>
      </c>
      <c r="H2695" t="str">
        <f>_xlfn.XLOOKUP(tbl_GL[[#This Row],[Account_key]],tbl_COA[Account_key],tbl_COA[SubClass],"Not Found")</f>
        <v>Assets</v>
      </c>
      <c r="I2695" t="str">
        <f>_xlfn.XLOOKUP(tbl_GL[[#This Row],[Account_key]],tbl_COA[Account_key],tbl_COA[SubClass2],"Not Found")</f>
        <v>Non-Current Assets</v>
      </c>
      <c r="J2695" t="str">
        <f>_xlfn.XLOOKUP(tbl_GL[[#This Row],[Account_key]],tbl_COA[Account_key],tbl_COA[SubAccount],,0)</f>
        <v>Patents and trademarks</v>
      </c>
      <c r="K2695">
        <f>YEAR(tbl_GL[[#This Row],[Date]])</f>
        <v>2018</v>
      </c>
    </row>
    <row r="2696" spans="1:11" hidden="1" x14ac:dyDescent="0.35">
      <c r="A2696">
        <v>47.1</v>
      </c>
      <c r="B2696" s="24">
        <v>43131</v>
      </c>
      <c r="C2696">
        <v>2</v>
      </c>
      <c r="D2696" s="13">
        <v>450</v>
      </c>
      <c r="E2696" s="23" t="s">
        <v>108</v>
      </c>
      <c r="F2696" s="17">
        <v>-220</v>
      </c>
      <c r="G2696" t="str">
        <f>_xlfn.XLOOKUP(tbl_GL[[#This Row],[Account_key]],tbl_COA[Account_key],tbl_COA[Class],"Not Found")</f>
        <v>Interest &amp; Tax</v>
      </c>
      <c r="H2696" t="str">
        <f>_xlfn.XLOOKUP(tbl_GL[[#This Row],[Account_key]],tbl_COA[Account_key],tbl_COA[SubClass],"Not Found")</f>
        <v>Taxation</v>
      </c>
      <c r="I2696" t="str">
        <f>_xlfn.XLOOKUP(tbl_GL[[#This Row],[Account_key]],tbl_COA[Account_key],tbl_COA[SubClass2],"Not Found")</f>
        <v>Taxation</v>
      </c>
      <c r="J2696" t="str">
        <f>_xlfn.XLOOKUP(tbl_GL[[#This Row],[Account_key]],tbl_COA[Account_key],tbl_COA[SubAccount],,0)</f>
        <v>Taxation</v>
      </c>
      <c r="K2696">
        <f>YEAR(tbl_GL[[#This Row],[Date]])</f>
        <v>2018</v>
      </c>
    </row>
    <row r="2697" spans="1:11" hidden="1" x14ac:dyDescent="0.35">
      <c r="A2697">
        <v>47.2</v>
      </c>
      <c r="B2697" s="24">
        <v>43131</v>
      </c>
      <c r="C2697">
        <v>2</v>
      </c>
      <c r="D2697" s="13">
        <v>122</v>
      </c>
      <c r="E2697" s="23" t="s">
        <v>108</v>
      </c>
      <c r="F2697" s="17">
        <v>220</v>
      </c>
      <c r="G2697" t="str">
        <f>_xlfn.XLOOKUP(tbl_GL[[#This Row],[Account_key]],tbl_COA[Account_key],tbl_COA[Class],"Not Found")</f>
        <v>Liabilities and Owners Equity</v>
      </c>
      <c r="H2697" t="str">
        <f>_xlfn.XLOOKUP(tbl_GL[[#This Row],[Account_key]],tbl_COA[Account_key],tbl_COA[SubClass],"Not Found")</f>
        <v>Liabilities</v>
      </c>
      <c r="I2697" t="str">
        <f>_xlfn.XLOOKUP(tbl_GL[[#This Row],[Account_key]],tbl_COA[Account_key],tbl_COA[SubClass2],"Not Found")</f>
        <v>Current Liabilities</v>
      </c>
      <c r="J2697" t="str">
        <f>_xlfn.XLOOKUP(tbl_GL[[#This Row],[Account_key]],tbl_COA[Account_key],tbl_COA[SubAccount],,0)</f>
        <v>Tax payable</v>
      </c>
      <c r="K2697">
        <f>YEAR(tbl_GL[[#This Row],[Date]])</f>
        <v>2018</v>
      </c>
    </row>
    <row r="2698" spans="1:11" hidden="1" x14ac:dyDescent="0.35">
      <c r="A2698">
        <v>48.1</v>
      </c>
      <c r="B2698" s="24">
        <v>43131</v>
      </c>
      <c r="C2698">
        <v>2</v>
      </c>
      <c r="D2698" s="13">
        <v>240</v>
      </c>
      <c r="E2698" s="13" t="s">
        <v>56</v>
      </c>
      <c r="F2698" s="17">
        <v>-1667</v>
      </c>
      <c r="G2698" t="str">
        <f>_xlfn.XLOOKUP(tbl_GL[[#This Row],[Account_key]],tbl_COA[Account_key],tbl_COA[Class],"Not Found")</f>
        <v>Operating account</v>
      </c>
      <c r="H2698" t="str">
        <f>_xlfn.XLOOKUP(tbl_GL[[#This Row],[Account_key]],tbl_COA[Account_key],tbl_COA[SubClass],"Not Found")</f>
        <v>Operating Expenses</v>
      </c>
      <c r="I2698" t="str">
        <f>_xlfn.XLOOKUP(tbl_GL[[#This Row],[Account_key]],tbl_COA[Account_key],tbl_COA[SubClass2],"Not Found")</f>
        <v>Sales &amp; Distribution</v>
      </c>
      <c r="J2698" t="str">
        <f>_xlfn.XLOOKUP(tbl_GL[[#This Row],[Account_key]],tbl_COA[Account_key],tbl_COA[SubAccount],,0)</f>
        <v>Salaries</v>
      </c>
      <c r="K2698">
        <f>YEAR(tbl_GL[[#This Row],[Date]])</f>
        <v>2018</v>
      </c>
    </row>
    <row r="2699" spans="1:11" hidden="1" x14ac:dyDescent="0.35">
      <c r="A2699">
        <v>48.2</v>
      </c>
      <c r="B2699" s="24">
        <v>43131</v>
      </c>
      <c r="C2699">
        <v>2</v>
      </c>
      <c r="D2699" s="13">
        <v>10</v>
      </c>
      <c r="E2699" s="13" t="s">
        <v>56</v>
      </c>
      <c r="F2699" s="17">
        <v>-1667</v>
      </c>
      <c r="G2699" t="str">
        <f>_xlfn.XLOOKUP(tbl_GL[[#This Row],[Account_key]],tbl_COA[Account_key],tbl_COA[Class],"Not Found")</f>
        <v>Assets</v>
      </c>
      <c r="H2699" t="str">
        <f>_xlfn.XLOOKUP(tbl_GL[[#This Row],[Account_key]],tbl_COA[Account_key],tbl_COA[SubClass],"Not Found")</f>
        <v>Assets</v>
      </c>
      <c r="I2699" t="str">
        <f>_xlfn.XLOOKUP(tbl_GL[[#This Row],[Account_key]],tbl_COA[Account_key],tbl_COA[SubClass2],"Not Found")</f>
        <v>Current Assets</v>
      </c>
      <c r="J2699" t="str">
        <f>_xlfn.XLOOKUP(tbl_GL[[#This Row],[Account_key]],tbl_COA[Account_key],tbl_COA[SubAccount],,0)</f>
        <v>Cash at Bank</v>
      </c>
      <c r="K2699">
        <f>YEAR(tbl_GL[[#This Row],[Date]])</f>
        <v>2018</v>
      </c>
    </row>
    <row r="2700" spans="1:11" hidden="1" x14ac:dyDescent="0.35">
      <c r="A2700">
        <v>50.1</v>
      </c>
      <c r="B2700" s="24">
        <v>43131</v>
      </c>
      <c r="C2700">
        <v>2</v>
      </c>
      <c r="D2700" s="13">
        <v>380</v>
      </c>
      <c r="E2700" s="13" t="s">
        <v>101</v>
      </c>
      <c r="F2700" s="17">
        <v>-3333</v>
      </c>
      <c r="G2700" t="str">
        <f>_xlfn.XLOOKUP(tbl_GL[[#This Row],[Account_key]],tbl_COA[Account_key],tbl_COA[Class],"Not Found")</f>
        <v>Operating account</v>
      </c>
      <c r="H2700" t="str">
        <f>_xlfn.XLOOKUP(tbl_GL[[#This Row],[Account_key]],tbl_COA[Account_key],tbl_COA[SubClass],"Not Found")</f>
        <v>Depreciation &amp; Amortization</v>
      </c>
      <c r="I2700" t="str">
        <f>_xlfn.XLOOKUP(tbl_GL[[#This Row],[Account_key]],tbl_COA[Account_key],tbl_COA[SubClass2],"Not Found")</f>
        <v>Depreciation</v>
      </c>
      <c r="J2700" t="str">
        <f>_xlfn.XLOOKUP(tbl_GL[[#This Row],[Account_key]],tbl_COA[Account_key],tbl_COA[SubAccount],,0)</f>
        <v>Equipment</v>
      </c>
      <c r="K2700">
        <f>YEAR(tbl_GL[[#This Row],[Date]])</f>
        <v>2018</v>
      </c>
    </row>
    <row r="2701" spans="1:11" hidden="1" x14ac:dyDescent="0.35">
      <c r="A2701">
        <v>50.2</v>
      </c>
      <c r="B2701" s="24">
        <v>43131</v>
      </c>
      <c r="C2701">
        <v>2</v>
      </c>
      <c r="D2701" s="13">
        <v>90</v>
      </c>
      <c r="E2701" s="13" t="s">
        <v>101</v>
      </c>
      <c r="F2701" s="17">
        <v>-3333</v>
      </c>
      <c r="G2701" t="str">
        <f>_xlfn.XLOOKUP(tbl_GL[[#This Row],[Account_key]],tbl_COA[Account_key],tbl_COA[Class],"Not Found")</f>
        <v>Assets</v>
      </c>
      <c r="H2701" t="str">
        <f>_xlfn.XLOOKUP(tbl_GL[[#This Row],[Account_key]],tbl_COA[Account_key],tbl_COA[SubClass],"Not Found")</f>
        <v>Assets</v>
      </c>
      <c r="I2701" t="str">
        <f>_xlfn.XLOOKUP(tbl_GL[[#This Row],[Account_key]],tbl_COA[Account_key],tbl_COA[SubClass2],"Not Found")</f>
        <v>Non-Current Assets</v>
      </c>
      <c r="J2701" t="str">
        <f>_xlfn.XLOOKUP(tbl_GL[[#This Row],[Account_key]],tbl_COA[Account_key],tbl_COA[SubAccount],,0)</f>
        <v>Office Furniture &amp; Equipment</v>
      </c>
      <c r="K2701">
        <f>YEAR(tbl_GL[[#This Row],[Date]])</f>
        <v>2018</v>
      </c>
    </row>
    <row r="2702" spans="1:11" hidden="1" x14ac:dyDescent="0.35">
      <c r="A2702">
        <v>51.1</v>
      </c>
      <c r="B2702" s="24">
        <v>43132</v>
      </c>
      <c r="C2702">
        <v>2</v>
      </c>
      <c r="D2702" s="13">
        <v>300</v>
      </c>
      <c r="E2702" s="13" t="s">
        <v>99</v>
      </c>
      <c r="F2702" s="17">
        <v>-44</v>
      </c>
      <c r="G2702" t="str">
        <f>_xlfn.XLOOKUP(tbl_GL[[#This Row],[Account_key]],tbl_COA[Account_key],tbl_COA[Class],"Not Found")</f>
        <v>Operating account</v>
      </c>
      <c r="H2702" t="str">
        <f>_xlfn.XLOOKUP(tbl_GL[[#This Row],[Account_key]],tbl_COA[Account_key],tbl_COA[SubClass],"Not Found")</f>
        <v>Operating Expenses</v>
      </c>
      <c r="I2702" t="str">
        <f>_xlfn.XLOOKUP(tbl_GL[[#This Row],[Account_key]],tbl_COA[Account_key],tbl_COA[SubClass2],"Not Found")</f>
        <v>Administration</v>
      </c>
      <c r="J2702" t="str">
        <f>_xlfn.XLOOKUP(tbl_GL[[#This Row],[Account_key]],tbl_COA[Account_key],tbl_COA[SubAccount],,0)</f>
        <v>Entertainment</v>
      </c>
      <c r="K2702">
        <f>YEAR(tbl_GL[[#This Row],[Date]])</f>
        <v>2018</v>
      </c>
    </row>
    <row r="2703" spans="1:11" hidden="1" x14ac:dyDescent="0.35">
      <c r="A2703">
        <v>51.2</v>
      </c>
      <c r="B2703" s="24">
        <v>43132</v>
      </c>
      <c r="C2703">
        <v>2</v>
      </c>
      <c r="D2703" s="13">
        <v>20</v>
      </c>
      <c r="E2703" s="13" t="s">
        <v>99</v>
      </c>
      <c r="F2703" s="17">
        <v>-44</v>
      </c>
      <c r="G2703" t="str">
        <f>_xlfn.XLOOKUP(tbl_GL[[#This Row],[Account_key]],tbl_COA[Account_key],tbl_COA[Class],"Not Found")</f>
        <v>Assets</v>
      </c>
      <c r="H2703" t="str">
        <f>_xlfn.XLOOKUP(tbl_GL[[#This Row],[Account_key]],tbl_COA[Account_key],tbl_COA[SubClass],"Not Found")</f>
        <v>Assets</v>
      </c>
      <c r="I2703" t="str">
        <f>_xlfn.XLOOKUP(tbl_GL[[#This Row],[Account_key]],tbl_COA[Account_key],tbl_COA[SubClass2],"Not Found")</f>
        <v>Current Assets</v>
      </c>
      <c r="J2703" t="str">
        <f>_xlfn.XLOOKUP(tbl_GL[[#This Row],[Account_key]],tbl_COA[Account_key],tbl_COA[SubAccount],,0)</f>
        <v>Cash in hand</v>
      </c>
      <c r="K2703">
        <f>YEAR(tbl_GL[[#This Row],[Date]])</f>
        <v>2018</v>
      </c>
    </row>
    <row r="2704" spans="1:11" hidden="1" x14ac:dyDescent="0.35">
      <c r="A2704">
        <v>52.1</v>
      </c>
      <c r="B2704" s="24">
        <v>43132</v>
      </c>
      <c r="C2704">
        <v>2</v>
      </c>
      <c r="D2704" s="13">
        <v>60</v>
      </c>
      <c r="E2704" s="13" t="s">
        <v>84</v>
      </c>
      <c r="F2704" s="17">
        <v>6667</v>
      </c>
      <c r="G2704" t="str">
        <f>_xlfn.XLOOKUP(tbl_GL[[#This Row],[Account_key]],tbl_COA[Account_key],tbl_COA[Class],"Not Found")</f>
        <v>Assets</v>
      </c>
      <c r="H2704" t="str">
        <f>_xlfn.XLOOKUP(tbl_GL[[#This Row],[Account_key]],tbl_COA[Account_key],tbl_COA[SubClass],"Not Found")</f>
        <v>Assets</v>
      </c>
      <c r="I2704" t="str">
        <f>_xlfn.XLOOKUP(tbl_GL[[#This Row],[Account_key]],tbl_COA[Account_key],tbl_COA[SubClass2],"Not Found")</f>
        <v>Current Assets</v>
      </c>
      <c r="J2704" t="str">
        <f>_xlfn.XLOOKUP(tbl_GL[[#This Row],[Account_key]],tbl_COA[Account_key],tbl_COA[SubAccount],,0)</f>
        <v>Inventory</v>
      </c>
      <c r="K2704">
        <f>YEAR(tbl_GL[[#This Row],[Date]])</f>
        <v>2018</v>
      </c>
    </row>
    <row r="2705" spans="1:11" hidden="1" x14ac:dyDescent="0.35">
      <c r="A2705">
        <v>52.2</v>
      </c>
      <c r="B2705" s="24">
        <v>43132</v>
      </c>
      <c r="C2705">
        <v>2</v>
      </c>
      <c r="D2705" s="13">
        <v>110</v>
      </c>
      <c r="E2705" s="13" t="s">
        <v>84</v>
      </c>
      <c r="F2705" s="17">
        <v>6667</v>
      </c>
      <c r="G2705" t="str">
        <f>_xlfn.XLOOKUP(tbl_GL[[#This Row],[Account_key]],tbl_COA[Account_key],tbl_COA[Class],"Not Found")</f>
        <v>Liabilities and Owners Equity</v>
      </c>
      <c r="H2705" t="str">
        <f>_xlfn.XLOOKUP(tbl_GL[[#This Row],[Account_key]],tbl_COA[Account_key],tbl_COA[SubClass],"Not Found")</f>
        <v>Liabilities</v>
      </c>
      <c r="I2705" t="str">
        <f>_xlfn.XLOOKUP(tbl_GL[[#This Row],[Account_key]],tbl_COA[Account_key],tbl_COA[SubClass2],"Not Found")</f>
        <v>Current Liabilities</v>
      </c>
      <c r="J2705" t="str">
        <f>_xlfn.XLOOKUP(tbl_GL[[#This Row],[Account_key]],tbl_COA[Account_key],tbl_COA[SubAccount],,0)</f>
        <v>Trade Payables</v>
      </c>
      <c r="K2705">
        <f>YEAR(tbl_GL[[#This Row],[Date]])</f>
        <v>2018</v>
      </c>
    </row>
    <row r="2706" spans="1:11" hidden="1" x14ac:dyDescent="0.35">
      <c r="A2706">
        <v>53.1</v>
      </c>
      <c r="B2706" s="24">
        <v>43134</v>
      </c>
      <c r="C2706">
        <v>2</v>
      </c>
      <c r="D2706" s="13">
        <v>290</v>
      </c>
      <c r="E2706" s="13" t="s">
        <v>97</v>
      </c>
      <c r="F2706" s="17">
        <v>-799</v>
      </c>
      <c r="G2706" t="str">
        <f>_xlfn.XLOOKUP(tbl_GL[[#This Row],[Account_key]],tbl_COA[Account_key],tbl_COA[Class],"Not Found")</f>
        <v>Operating account</v>
      </c>
      <c r="H2706" t="str">
        <f>_xlfn.XLOOKUP(tbl_GL[[#This Row],[Account_key]],tbl_COA[Account_key],tbl_COA[SubClass],"Not Found")</f>
        <v>Operating Expenses</v>
      </c>
      <c r="I2706" t="str">
        <f>_xlfn.XLOOKUP(tbl_GL[[#This Row],[Account_key]],tbl_COA[Account_key],tbl_COA[SubClass2],"Not Found")</f>
        <v>Administration</v>
      </c>
      <c r="J2706" t="str">
        <f>_xlfn.XLOOKUP(tbl_GL[[#This Row],[Account_key]],tbl_COA[Account_key],tbl_COA[SubAccount],,0)</f>
        <v>Travel</v>
      </c>
      <c r="K2706">
        <f>YEAR(tbl_GL[[#This Row],[Date]])</f>
        <v>2018</v>
      </c>
    </row>
    <row r="2707" spans="1:11" hidden="1" x14ac:dyDescent="0.35">
      <c r="A2707">
        <v>53.2</v>
      </c>
      <c r="B2707" s="24">
        <v>43134</v>
      </c>
      <c r="C2707">
        <v>2</v>
      </c>
      <c r="D2707" s="13">
        <v>120</v>
      </c>
      <c r="E2707" s="13" t="s">
        <v>97</v>
      </c>
      <c r="F2707" s="17">
        <v>799</v>
      </c>
      <c r="G2707" t="str">
        <f>_xlfn.XLOOKUP(tbl_GL[[#This Row],[Account_key]],tbl_COA[Account_key],tbl_COA[Class],"Not Found")</f>
        <v>Liabilities and Owners Equity</v>
      </c>
      <c r="H2707" t="str">
        <f>_xlfn.XLOOKUP(tbl_GL[[#This Row],[Account_key]],tbl_COA[Account_key],tbl_COA[SubClass],"Not Found")</f>
        <v>Liabilities</v>
      </c>
      <c r="I2707" t="str">
        <f>_xlfn.XLOOKUP(tbl_GL[[#This Row],[Account_key]],tbl_COA[Account_key],tbl_COA[SubClass2],"Not Found")</f>
        <v>Current Liabilities</v>
      </c>
      <c r="J2707" t="str">
        <f>_xlfn.XLOOKUP(tbl_GL[[#This Row],[Account_key]],tbl_COA[Account_key],tbl_COA[SubAccount],,0)</f>
        <v>Accrued Expenses</v>
      </c>
      <c r="K2707">
        <f>YEAR(tbl_GL[[#This Row],[Date]])</f>
        <v>2018</v>
      </c>
    </row>
    <row r="2708" spans="1:11" hidden="1" x14ac:dyDescent="0.35">
      <c r="A2708">
        <v>54.1</v>
      </c>
      <c r="B2708" s="24">
        <v>43137</v>
      </c>
      <c r="C2708">
        <v>2</v>
      </c>
      <c r="D2708" s="13">
        <v>230</v>
      </c>
      <c r="E2708" s="13" t="s">
        <v>4</v>
      </c>
      <c r="F2708" s="17">
        <v>-358</v>
      </c>
      <c r="G2708" t="str">
        <f>_xlfn.XLOOKUP(tbl_GL[[#This Row],[Account_key]],tbl_COA[Account_key],tbl_COA[Class],"Not Found")</f>
        <v>Trading account</v>
      </c>
      <c r="H2708" t="str">
        <f>_xlfn.XLOOKUP(tbl_GL[[#This Row],[Account_key]],tbl_COA[Account_key],tbl_COA[SubClass],"Not Found")</f>
        <v>Cost of Sales</v>
      </c>
      <c r="I2708" t="str">
        <f>_xlfn.XLOOKUP(tbl_GL[[#This Row],[Account_key]],tbl_COA[Account_key],tbl_COA[SubClass2],"Not Found")</f>
        <v>Cost of Sales</v>
      </c>
      <c r="J2708" t="str">
        <f>_xlfn.XLOOKUP(tbl_GL[[#This Row],[Account_key]],tbl_COA[Account_key],tbl_COA[SubAccount],,0)</f>
        <v>Cost of Sales</v>
      </c>
      <c r="K2708">
        <f>YEAR(tbl_GL[[#This Row],[Date]])</f>
        <v>2018</v>
      </c>
    </row>
    <row r="2709" spans="1:11" hidden="1" x14ac:dyDescent="0.35">
      <c r="A2709">
        <v>54.2</v>
      </c>
      <c r="B2709" s="24">
        <v>43137</v>
      </c>
      <c r="C2709">
        <v>2</v>
      </c>
      <c r="D2709" s="13">
        <v>60</v>
      </c>
      <c r="E2709" s="13" t="s">
        <v>4</v>
      </c>
      <c r="F2709" s="17">
        <v>-358</v>
      </c>
      <c r="G2709" t="str">
        <f>_xlfn.XLOOKUP(tbl_GL[[#This Row],[Account_key]],tbl_COA[Account_key],tbl_COA[Class],"Not Found")</f>
        <v>Assets</v>
      </c>
      <c r="H2709" t="str">
        <f>_xlfn.XLOOKUP(tbl_GL[[#This Row],[Account_key]],tbl_COA[Account_key],tbl_COA[SubClass],"Not Found")</f>
        <v>Assets</v>
      </c>
      <c r="I2709" t="str">
        <f>_xlfn.XLOOKUP(tbl_GL[[#This Row],[Account_key]],tbl_COA[Account_key],tbl_COA[SubClass2],"Not Found")</f>
        <v>Current Assets</v>
      </c>
      <c r="J2709" t="str">
        <f>_xlfn.XLOOKUP(tbl_GL[[#This Row],[Account_key]],tbl_COA[Account_key],tbl_COA[SubAccount],,0)</f>
        <v>Inventory</v>
      </c>
      <c r="K2709">
        <f>YEAR(tbl_GL[[#This Row],[Date]])</f>
        <v>2018</v>
      </c>
    </row>
    <row r="2710" spans="1:11" hidden="1" x14ac:dyDescent="0.35">
      <c r="A2710">
        <v>55.1</v>
      </c>
      <c r="B2710" s="24">
        <v>43137</v>
      </c>
      <c r="C2710">
        <v>2</v>
      </c>
      <c r="D2710" s="13">
        <v>350</v>
      </c>
      <c r="E2710" s="13" t="s">
        <v>97</v>
      </c>
      <c r="F2710" s="17">
        <v>-759</v>
      </c>
      <c r="G2710" t="str">
        <f>_xlfn.XLOOKUP(tbl_GL[[#This Row],[Account_key]],tbl_COA[Account_key],tbl_COA[Class],"Not Found")</f>
        <v>Operating account</v>
      </c>
      <c r="H2710" t="str">
        <f>_xlfn.XLOOKUP(tbl_GL[[#This Row],[Account_key]],tbl_COA[Account_key],tbl_COA[SubClass],"Not Found")</f>
        <v>Operating Expenses</v>
      </c>
      <c r="I2710" t="str">
        <f>_xlfn.XLOOKUP(tbl_GL[[#This Row],[Account_key]],tbl_COA[Account_key],tbl_COA[SubClass2],"Not Found")</f>
        <v>Administration</v>
      </c>
      <c r="J2710" t="str">
        <f>_xlfn.XLOOKUP(tbl_GL[[#This Row],[Account_key]],tbl_COA[Account_key],tbl_COA[SubAccount],,0)</f>
        <v>Other Expenses</v>
      </c>
      <c r="K2710">
        <f>YEAR(tbl_GL[[#This Row],[Date]])</f>
        <v>2018</v>
      </c>
    </row>
    <row r="2711" spans="1:11" hidden="1" x14ac:dyDescent="0.35">
      <c r="A2711">
        <v>55.2</v>
      </c>
      <c r="B2711" s="24">
        <v>43137</v>
      </c>
      <c r="C2711">
        <v>2</v>
      </c>
      <c r="D2711" s="13">
        <v>120</v>
      </c>
      <c r="E2711" s="13" t="s">
        <v>97</v>
      </c>
      <c r="F2711" s="17">
        <v>759</v>
      </c>
      <c r="G2711" t="str">
        <f>_xlfn.XLOOKUP(tbl_GL[[#This Row],[Account_key]],tbl_COA[Account_key],tbl_COA[Class],"Not Found")</f>
        <v>Liabilities and Owners Equity</v>
      </c>
      <c r="H2711" t="str">
        <f>_xlfn.XLOOKUP(tbl_GL[[#This Row],[Account_key]],tbl_COA[Account_key],tbl_COA[SubClass],"Not Found")</f>
        <v>Liabilities</v>
      </c>
      <c r="I2711" t="str">
        <f>_xlfn.XLOOKUP(tbl_GL[[#This Row],[Account_key]],tbl_COA[Account_key],tbl_COA[SubClass2],"Not Found")</f>
        <v>Current Liabilities</v>
      </c>
      <c r="J2711" t="str">
        <f>_xlfn.XLOOKUP(tbl_GL[[#This Row],[Account_key]],tbl_COA[Account_key],tbl_COA[SubAccount],,0)</f>
        <v>Accrued Expenses</v>
      </c>
      <c r="K2711">
        <f>YEAR(tbl_GL[[#This Row],[Date]])</f>
        <v>2018</v>
      </c>
    </row>
    <row r="2712" spans="1:11" hidden="1" x14ac:dyDescent="0.35">
      <c r="A2712">
        <v>56.1</v>
      </c>
      <c r="B2712" s="24">
        <v>43137</v>
      </c>
      <c r="C2712">
        <v>2</v>
      </c>
      <c r="D2712" s="13">
        <v>210</v>
      </c>
      <c r="E2712" s="13" t="s">
        <v>7</v>
      </c>
      <c r="F2712" s="17">
        <v>1194</v>
      </c>
      <c r="G2712" t="str">
        <f>_xlfn.XLOOKUP(tbl_GL[[#This Row],[Account_key]],tbl_COA[Account_key],tbl_COA[Class],"Not Found")</f>
        <v>Trading account</v>
      </c>
      <c r="H2712" t="str">
        <f>_xlfn.XLOOKUP(tbl_GL[[#This Row],[Account_key]],tbl_COA[Account_key],tbl_COA[SubClass],"Not Found")</f>
        <v>Sales</v>
      </c>
      <c r="I2712" t="str">
        <f>_xlfn.XLOOKUP(tbl_GL[[#This Row],[Account_key]],tbl_COA[Account_key],tbl_COA[SubClass2],"Not Found")</f>
        <v>Sales</v>
      </c>
      <c r="J2712" t="str">
        <f>_xlfn.XLOOKUP(tbl_GL[[#This Row],[Account_key]],tbl_COA[Account_key],tbl_COA[SubAccount],,0)</f>
        <v>Sales</v>
      </c>
      <c r="K2712">
        <f>YEAR(tbl_GL[[#This Row],[Date]])</f>
        <v>2018</v>
      </c>
    </row>
    <row r="2713" spans="1:11" hidden="1" x14ac:dyDescent="0.35">
      <c r="A2713">
        <v>56.2</v>
      </c>
      <c r="B2713" s="24">
        <v>43137</v>
      </c>
      <c r="C2713">
        <v>2</v>
      </c>
      <c r="D2713" s="13">
        <v>10</v>
      </c>
      <c r="E2713" s="13" t="s">
        <v>7</v>
      </c>
      <c r="F2713" s="17">
        <v>1194</v>
      </c>
      <c r="G2713" t="str">
        <f>_xlfn.XLOOKUP(tbl_GL[[#This Row],[Account_key]],tbl_COA[Account_key],tbl_COA[Class],"Not Found")</f>
        <v>Assets</v>
      </c>
      <c r="H2713" t="str">
        <f>_xlfn.XLOOKUP(tbl_GL[[#This Row],[Account_key]],tbl_COA[Account_key],tbl_COA[SubClass],"Not Found")</f>
        <v>Assets</v>
      </c>
      <c r="I2713" t="str">
        <f>_xlfn.XLOOKUP(tbl_GL[[#This Row],[Account_key]],tbl_COA[Account_key],tbl_COA[SubClass2],"Not Found")</f>
        <v>Current Assets</v>
      </c>
      <c r="J2713" t="str">
        <f>_xlfn.XLOOKUP(tbl_GL[[#This Row],[Account_key]],tbl_COA[Account_key],tbl_COA[SubAccount],,0)</f>
        <v>Cash at Bank</v>
      </c>
      <c r="K2713">
        <f>YEAR(tbl_GL[[#This Row],[Date]])</f>
        <v>2018</v>
      </c>
    </row>
    <row r="2714" spans="1:11" hidden="1" x14ac:dyDescent="0.35">
      <c r="A2714">
        <v>57.1</v>
      </c>
      <c r="B2714" s="24">
        <v>43137</v>
      </c>
      <c r="C2714">
        <v>2</v>
      </c>
      <c r="D2714" s="13">
        <v>230</v>
      </c>
      <c r="E2714" s="13" t="s">
        <v>4</v>
      </c>
      <c r="F2714" s="17">
        <v>-1435</v>
      </c>
      <c r="G2714" t="str">
        <f>_xlfn.XLOOKUP(tbl_GL[[#This Row],[Account_key]],tbl_COA[Account_key],tbl_COA[Class],"Not Found")</f>
        <v>Trading account</v>
      </c>
      <c r="H2714" t="str">
        <f>_xlfn.XLOOKUP(tbl_GL[[#This Row],[Account_key]],tbl_COA[Account_key],tbl_COA[SubClass],"Not Found")</f>
        <v>Cost of Sales</v>
      </c>
      <c r="I2714" t="str">
        <f>_xlfn.XLOOKUP(tbl_GL[[#This Row],[Account_key]],tbl_COA[Account_key],tbl_COA[SubClass2],"Not Found")</f>
        <v>Cost of Sales</v>
      </c>
      <c r="J2714" t="str">
        <f>_xlfn.XLOOKUP(tbl_GL[[#This Row],[Account_key]],tbl_COA[Account_key],tbl_COA[SubAccount],,0)</f>
        <v>Cost of Sales</v>
      </c>
      <c r="K2714">
        <f>YEAR(tbl_GL[[#This Row],[Date]])</f>
        <v>2018</v>
      </c>
    </row>
    <row r="2715" spans="1:11" hidden="1" x14ac:dyDescent="0.35">
      <c r="A2715">
        <v>57.2</v>
      </c>
      <c r="B2715" s="24">
        <v>43137</v>
      </c>
      <c r="C2715">
        <v>2</v>
      </c>
      <c r="D2715" s="13">
        <v>60</v>
      </c>
      <c r="E2715" s="13" t="s">
        <v>4</v>
      </c>
      <c r="F2715" s="17">
        <v>-1435</v>
      </c>
      <c r="G2715" t="str">
        <f>_xlfn.XLOOKUP(tbl_GL[[#This Row],[Account_key]],tbl_COA[Account_key],tbl_COA[Class],"Not Found")</f>
        <v>Assets</v>
      </c>
      <c r="H2715" t="str">
        <f>_xlfn.XLOOKUP(tbl_GL[[#This Row],[Account_key]],tbl_COA[Account_key],tbl_COA[SubClass],"Not Found")</f>
        <v>Assets</v>
      </c>
      <c r="I2715" t="str">
        <f>_xlfn.XLOOKUP(tbl_GL[[#This Row],[Account_key]],tbl_COA[Account_key],tbl_COA[SubClass2],"Not Found")</f>
        <v>Current Assets</v>
      </c>
      <c r="J2715" t="str">
        <f>_xlfn.XLOOKUP(tbl_GL[[#This Row],[Account_key]],tbl_COA[Account_key],tbl_COA[SubAccount],,0)</f>
        <v>Inventory</v>
      </c>
      <c r="K2715">
        <f>YEAR(tbl_GL[[#This Row],[Date]])</f>
        <v>2018</v>
      </c>
    </row>
    <row r="2716" spans="1:11" hidden="1" x14ac:dyDescent="0.35">
      <c r="A2716">
        <v>58.1</v>
      </c>
      <c r="B2716" s="24">
        <v>43137</v>
      </c>
      <c r="C2716">
        <v>2</v>
      </c>
      <c r="D2716" s="13">
        <v>210</v>
      </c>
      <c r="E2716" s="13" t="s">
        <v>8</v>
      </c>
      <c r="F2716" s="17">
        <v>4783</v>
      </c>
      <c r="G2716" t="str">
        <f>_xlfn.XLOOKUP(tbl_GL[[#This Row],[Account_key]],tbl_COA[Account_key],tbl_COA[Class],"Not Found")</f>
        <v>Trading account</v>
      </c>
      <c r="H2716" t="str">
        <f>_xlfn.XLOOKUP(tbl_GL[[#This Row],[Account_key]],tbl_COA[Account_key],tbl_COA[SubClass],"Not Found")</f>
        <v>Sales</v>
      </c>
      <c r="I2716" t="str">
        <f>_xlfn.XLOOKUP(tbl_GL[[#This Row],[Account_key]],tbl_COA[Account_key],tbl_COA[SubClass2],"Not Found")</f>
        <v>Sales</v>
      </c>
      <c r="J2716" t="str">
        <f>_xlfn.XLOOKUP(tbl_GL[[#This Row],[Account_key]],tbl_COA[Account_key],tbl_COA[SubAccount],,0)</f>
        <v>Sales</v>
      </c>
      <c r="K2716">
        <f>YEAR(tbl_GL[[#This Row],[Date]])</f>
        <v>2018</v>
      </c>
    </row>
    <row r="2717" spans="1:11" hidden="1" x14ac:dyDescent="0.35">
      <c r="A2717">
        <v>58.2</v>
      </c>
      <c r="B2717" s="24">
        <v>43137</v>
      </c>
      <c r="C2717">
        <v>2</v>
      </c>
      <c r="D2717" s="13">
        <v>30</v>
      </c>
      <c r="E2717" s="13" t="s">
        <v>8</v>
      </c>
      <c r="F2717" s="17">
        <v>4783</v>
      </c>
      <c r="G2717" t="str">
        <f>_xlfn.XLOOKUP(tbl_GL[[#This Row],[Account_key]],tbl_COA[Account_key],tbl_COA[Class],"Not Found")</f>
        <v>Assets</v>
      </c>
      <c r="H2717" t="str">
        <f>_xlfn.XLOOKUP(tbl_GL[[#This Row],[Account_key]],tbl_COA[Account_key],tbl_COA[SubClass],"Not Found")</f>
        <v>Assets</v>
      </c>
      <c r="I2717" t="str">
        <f>_xlfn.XLOOKUP(tbl_GL[[#This Row],[Account_key]],tbl_COA[Account_key],tbl_COA[SubClass2],"Not Found")</f>
        <v>Current Assets</v>
      </c>
      <c r="J2717" t="str">
        <f>_xlfn.XLOOKUP(tbl_GL[[#This Row],[Account_key]],tbl_COA[Account_key],tbl_COA[SubAccount],,0)</f>
        <v>Trade Receivables</v>
      </c>
      <c r="K2717">
        <f>YEAR(tbl_GL[[#This Row],[Date]])</f>
        <v>2018</v>
      </c>
    </row>
    <row r="2718" spans="1:11" hidden="1" x14ac:dyDescent="0.35">
      <c r="A2718">
        <v>59.1</v>
      </c>
      <c r="B2718" s="24">
        <v>43138</v>
      </c>
      <c r="C2718">
        <v>2</v>
      </c>
      <c r="D2718" s="13">
        <v>10</v>
      </c>
      <c r="E2718" s="13" t="s">
        <v>98</v>
      </c>
      <c r="F2718" s="17">
        <v>-796</v>
      </c>
      <c r="G2718" t="str">
        <f>_xlfn.XLOOKUP(tbl_GL[[#This Row],[Account_key]],tbl_COA[Account_key],tbl_COA[Class],"Not Found")</f>
        <v>Assets</v>
      </c>
      <c r="H2718" t="str">
        <f>_xlfn.XLOOKUP(tbl_GL[[#This Row],[Account_key]],tbl_COA[Account_key],tbl_COA[SubClass],"Not Found")</f>
        <v>Assets</v>
      </c>
      <c r="I2718" t="str">
        <f>_xlfn.XLOOKUP(tbl_GL[[#This Row],[Account_key]],tbl_COA[Account_key],tbl_COA[SubClass2],"Not Found")</f>
        <v>Current Assets</v>
      </c>
      <c r="J2718" t="str">
        <f>_xlfn.XLOOKUP(tbl_GL[[#This Row],[Account_key]],tbl_COA[Account_key],tbl_COA[SubAccount],,0)</f>
        <v>Cash at Bank</v>
      </c>
      <c r="K2718">
        <f>YEAR(tbl_GL[[#This Row],[Date]])</f>
        <v>2018</v>
      </c>
    </row>
    <row r="2719" spans="1:11" hidden="1" x14ac:dyDescent="0.35">
      <c r="A2719">
        <v>59.2</v>
      </c>
      <c r="B2719" s="24">
        <v>43138</v>
      </c>
      <c r="C2719">
        <v>2</v>
      </c>
      <c r="D2719" s="13">
        <v>120</v>
      </c>
      <c r="E2719" s="13" t="s">
        <v>98</v>
      </c>
      <c r="F2719" s="17">
        <v>-796</v>
      </c>
      <c r="G2719" t="str">
        <f>_xlfn.XLOOKUP(tbl_GL[[#This Row],[Account_key]],tbl_COA[Account_key],tbl_COA[Class],"Not Found")</f>
        <v>Liabilities and Owners Equity</v>
      </c>
      <c r="H2719" t="str">
        <f>_xlfn.XLOOKUP(tbl_GL[[#This Row],[Account_key]],tbl_COA[Account_key],tbl_COA[SubClass],"Not Found")</f>
        <v>Liabilities</v>
      </c>
      <c r="I2719" t="str">
        <f>_xlfn.XLOOKUP(tbl_GL[[#This Row],[Account_key]],tbl_COA[Account_key],tbl_COA[SubClass2],"Not Found")</f>
        <v>Current Liabilities</v>
      </c>
      <c r="J2719" t="str">
        <f>_xlfn.XLOOKUP(tbl_GL[[#This Row],[Account_key]],tbl_COA[Account_key],tbl_COA[SubAccount],,0)</f>
        <v>Accrued Expenses</v>
      </c>
      <c r="K2719">
        <f>YEAR(tbl_GL[[#This Row],[Date]])</f>
        <v>2018</v>
      </c>
    </row>
    <row r="2720" spans="1:11" hidden="1" x14ac:dyDescent="0.35">
      <c r="A2720">
        <v>60.1</v>
      </c>
      <c r="B2720" s="24">
        <v>43138</v>
      </c>
      <c r="C2720">
        <v>2</v>
      </c>
      <c r="D2720" s="13">
        <v>10</v>
      </c>
      <c r="E2720" s="13" t="s">
        <v>98</v>
      </c>
      <c r="F2720" s="17">
        <v>-1000</v>
      </c>
      <c r="G2720" t="str">
        <f>_xlfn.XLOOKUP(tbl_GL[[#This Row],[Account_key]],tbl_COA[Account_key],tbl_COA[Class],"Not Found")</f>
        <v>Assets</v>
      </c>
      <c r="H2720" t="str">
        <f>_xlfn.XLOOKUP(tbl_GL[[#This Row],[Account_key]],tbl_COA[Account_key],tbl_COA[SubClass],"Not Found")</f>
        <v>Assets</v>
      </c>
      <c r="I2720" t="str">
        <f>_xlfn.XLOOKUP(tbl_GL[[#This Row],[Account_key]],tbl_COA[Account_key],tbl_COA[SubClass2],"Not Found")</f>
        <v>Current Assets</v>
      </c>
      <c r="J2720" t="str">
        <f>_xlfn.XLOOKUP(tbl_GL[[#This Row],[Account_key]],tbl_COA[Account_key],tbl_COA[SubAccount],,0)</f>
        <v>Cash at Bank</v>
      </c>
      <c r="K2720">
        <f>YEAR(tbl_GL[[#This Row],[Date]])</f>
        <v>2018</v>
      </c>
    </row>
    <row r="2721" spans="1:11" hidden="1" x14ac:dyDescent="0.35">
      <c r="A2721">
        <v>60.2</v>
      </c>
      <c r="B2721" s="24">
        <v>43138</v>
      </c>
      <c r="C2721">
        <v>2</v>
      </c>
      <c r="D2721" s="13">
        <v>120</v>
      </c>
      <c r="E2721" s="13" t="s">
        <v>98</v>
      </c>
      <c r="F2721" s="17">
        <v>-1000</v>
      </c>
      <c r="G2721" t="str">
        <f>_xlfn.XLOOKUP(tbl_GL[[#This Row],[Account_key]],tbl_COA[Account_key],tbl_COA[Class],"Not Found")</f>
        <v>Liabilities and Owners Equity</v>
      </c>
      <c r="H2721" t="str">
        <f>_xlfn.XLOOKUP(tbl_GL[[#This Row],[Account_key]],tbl_COA[Account_key],tbl_COA[SubClass],"Not Found")</f>
        <v>Liabilities</v>
      </c>
      <c r="I2721" t="str">
        <f>_xlfn.XLOOKUP(tbl_GL[[#This Row],[Account_key]],tbl_COA[Account_key],tbl_COA[SubClass2],"Not Found")</f>
        <v>Current Liabilities</v>
      </c>
      <c r="J2721" t="str">
        <f>_xlfn.XLOOKUP(tbl_GL[[#This Row],[Account_key]],tbl_COA[Account_key],tbl_COA[SubAccount],,0)</f>
        <v>Accrued Expenses</v>
      </c>
      <c r="K2721">
        <f>YEAR(tbl_GL[[#This Row],[Date]])</f>
        <v>2018</v>
      </c>
    </row>
    <row r="2722" spans="1:11" hidden="1" x14ac:dyDescent="0.35">
      <c r="A2722">
        <v>61.1</v>
      </c>
      <c r="B2722" s="24">
        <v>43139</v>
      </c>
      <c r="C2722">
        <v>2</v>
      </c>
      <c r="D2722" s="13">
        <v>260</v>
      </c>
      <c r="E2722" s="13" t="s">
        <v>97</v>
      </c>
      <c r="F2722" s="17">
        <v>-705</v>
      </c>
      <c r="G2722" t="str">
        <f>_xlfn.XLOOKUP(tbl_GL[[#This Row],[Account_key]],tbl_COA[Account_key],tbl_COA[Class],"Not Found")</f>
        <v>Operating account</v>
      </c>
      <c r="H2722" t="str">
        <f>_xlfn.XLOOKUP(tbl_GL[[#This Row],[Account_key]],tbl_COA[Account_key],tbl_COA[SubClass],"Not Found")</f>
        <v>Operating Expenses</v>
      </c>
      <c r="I2722" t="str">
        <f>_xlfn.XLOOKUP(tbl_GL[[#This Row],[Account_key]],tbl_COA[Account_key],tbl_COA[SubClass2],"Not Found")</f>
        <v>Marketing</v>
      </c>
      <c r="J2722" t="str">
        <f>_xlfn.XLOOKUP(tbl_GL[[#This Row],[Account_key]],tbl_COA[Account_key],tbl_COA[SubAccount],,0)</f>
        <v>Commissions</v>
      </c>
      <c r="K2722">
        <f>YEAR(tbl_GL[[#This Row],[Date]])</f>
        <v>2018</v>
      </c>
    </row>
    <row r="2723" spans="1:11" hidden="1" x14ac:dyDescent="0.35">
      <c r="A2723">
        <v>61.2</v>
      </c>
      <c r="B2723" s="24">
        <v>43139</v>
      </c>
      <c r="C2723">
        <v>2</v>
      </c>
      <c r="D2723" s="13">
        <v>120</v>
      </c>
      <c r="E2723" s="13" t="s">
        <v>97</v>
      </c>
      <c r="F2723" s="17">
        <v>705</v>
      </c>
      <c r="G2723" t="str">
        <f>_xlfn.XLOOKUP(tbl_GL[[#This Row],[Account_key]],tbl_COA[Account_key],tbl_COA[Class],"Not Found")</f>
        <v>Liabilities and Owners Equity</v>
      </c>
      <c r="H2723" t="str">
        <f>_xlfn.XLOOKUP(tbl_GL[[#This Row],[Account_key]],tbl_COA[Account_key],tbl_COA[SubClass],"Not Found")</f>
        <v>Liabilities</v>
      </c>
      <c r="I2723" t="str">
        <f>_xlfn.XLOOKUP(tbl_GL[[#This Row],[Account_key]],tbl_COA[Account_key],tbl_COA[SubClass2],"Not Found")</f>
        <v>Current Liabilities</v>
      </c>
      <c r="J2723" t="str">
        <f>_xlfn.XLOOKUP(tbl_GL[[#This Row],[Account_key]],tbl_COA[Account_key],tbl_COA[SubAccount],,0)</f>
        <v>Accrued Expenses</v>
      </c>
      <c r="K2723">
        <f>YEAR(tbl_GL[[#This Row],[Date]])</f>
        <v>2018</v>
      </c>
    </row>
    <row r="2724" spans="1:11" hidden="1" x14ac:dyDescent="0.35">
      <c r="A2724">
        <v>62.1</v>
      </c>
      <c r="B2724" s="24">
        <v>43142</v>
      </c>
      <c r="C2724">
        <v>2</v>
      </c>
      <c r="D2724" s="13">
        <v>260</v>
      </c>
      <c r="E2724" s="13" t="s">
        <v>97</v>
      </c>
      <c r="F2724" s="17">
        <v>-736</v>
      </c>
      <c r="G2724" t="str">
        <f>_xlfn.XLOOKUP(tbl_GL[[#This Row],[Account_key]],tbl_COA[Account_key],tbl_COA[Class],"Not Found")</f>
        <v>Operating account</v>
      </c>
      <c r="H2724" t="str">
        <f>_xlfn.XLOOKUP(tbl_GL[[#This Row],[Account_key]],tbl_COA[Account_key],tbl_COA[SubClass],"Not Found")</f>
        <v>Operating Expenses</v>
      </c>
      <c r="I2724" t="str">
        <f>_xlfn.XLOOKUP(tbl_GL[[#This Row],[Account_key]],tbl_COA[Account_key],tbl_COA[SubClass2],"Not Found")</f>
        <v>Marketing</v>
      </c>
      <c r="J2724" t="str">
        <f>_xlfn.XLOOKUP(tbl_GL[[#This Row],[Account_key]],tbl_COA[Account_key],tbl_COA[SubAccount],,0)</f>
        <v>Commissions</v>
      </c>
      <c r="K2724">
        <f>YEAR(tbl_GL[[#This Row],[Date]])</f>
        <v>2018</v>
      </c>
    </row>
    <row r="2725" spans="1:11" hidden="1" x14ac:dyDescent="0.35">
      <c r="A2725">
        <v>62.2</v>
      </c>
      <c r="B2725" s="24">
        <v>43142</v>
      </c>
      <c r="C2725">
        <v>2</v>
      </c>
      <c r="D2725" s="13">
        <v>120</v>
      </c>
      <c r="E2725" s="13" t="s">
        <v>97</v>
      </c>
      <c r="F2725" s="17">
        <v>736</v>
      </c>
      <c r="G2725" t="str">
        <f>_xlfn.XLOOKUP(tbl_GL[[#This Row],[Account_key]],tbl_COA[Account_key],tbl_COA[Class],"Not Found")</f>
        <v>Liabilities and Owners Equity</v>
      </c>
      <c r="H2725" t="str">
        <f>_xlfn.XLOOKUP(tbl_GL[[#This Row],[Account_key]],tbl_COA[Account_key],tbl_COA[SubClass],"Not Found")</f>
        <v>Liabilities</v>
      </c>
      <c r="I2725" t="str">
        <f>_xlfn.XLOOKUP(tbl_GL[[#This Row],[Account_key]],tbl_COA[Account_key],tbl_COA[SubClass2],"Not Found")</f>
        <v>Current Liabilities</v>
      </c>
      <c r="J2725" t="str">
        <f>_xlfn.XLOOKUP(tbl_GL[[#This Row],[Account_key]],tbl_COA[Account_key],tbl_COA[SubAccount],,0)</f>
        <v>Accrued Expenses</v>
      </c>
      <c r="K2725">
        <f>YEAR(tbl_GL[[#This Row],[Date]])</f>
        <v>2018</v>
      </c>
    </row>
    <row r="2726" spans="1:11" hidden="1" x14ac:dyDescent="0.35">
      <c r="A2726">
        <v>63.1</v>
      </c>
      <c r="B2726" s="24">
        <v>43143</v>
      </c>
      <c r="C2726">
        <v>2</v>
      </c>
      <c r="D2726" s="13">
        <v>10</v>
      </c>
      <c r="E2726" s="13" t="s">
        <v>98</v>
      </c>
      <c r="F2726" s="17">
        <v>-700</v>
      </c>
      <c r="G2726" t="str">
        <f>_xlfn.XLOOKUP(tbl_GL[[#This Row],[Account_key]],tbl_COA[Account_key],tbl_COA[Class],"Not Found")</f>
        <v>Assets</v>
      </c>
      <c r="H2726" t="str">
        <f>_xlfn.XLOOKUP(tbl_GL[[#This Row],[Account_key]],tbl_COA[Account_key],tbl_COA[SubClass],"Not Found")</f>
        <v>Assets</v>
      </c>
      <c r="I2726" t="str">
        <f>_xlfn.XLOOKUP(tbl_GL[[#This Row],[Account_key]],tbl_COA[Account_key],tbl_COA[SubClass2],"Not Found")</f>
        <v>Current Assets</v>
      </c>
      <c r="J2726" t="str">
        <f>_xlfn.XLOOKUP(tbl_GL[[#This Row],[Account_key]],tbl_COA[Account_key],tbl_COA[SubAccount],,0)</f>
        <v>Cash at Bank</v>
      </c>
      <c r="K2726">
        <f>YEAR(tbl_GL[[#This Row],[Date]])</f>
        <v>2018</v>
      </c>
    </row>
    <row r="2727" spans="1:11" hidden="1" x14ac:dyDescent="0.35">
      <c r="A2727">
        <v>63.2</v>
      </c>
      <c r="B2727" s="24">
        <v>43143</v>
      </c>
      <c r="C2727">
        <v>2</v>
      </c>
      <c r="D2727" s="13">
        <v>120</v>
      </c>
      <c r="E2727" s="13" t="s">
        <v>98</v>
      </c>
      <c r="F2727" s="17">
        <v>-700</v>
      </c>
      <c r="G2727" t="str">
        <f>_xlfn.XLOOKUP(tbl_GL[[#This Row],[Account_key]],tbl_COA[Account_key],tbl_COA[Class],"Not Found")</f>
        <v>Liabilities and Owners Equity</v>
      </c>
      <c r="H2727" t="str">
        <f>_xlfn.XLOOKUP(tbl_GL[[#This Row],[Account_key]],tbl_COA[Account_key],tbl_COA[SubClass],"Not Found")</f>
        <v>Liabilities</v>
      </c>
      <c r="I2727" t="str">
        <f>_xlfn.XLOOKUP(tbl_GL[[#This Row],[Account_key]],tbl_COA[Account_key],tbl_COA[SubClass2],"Not Found")</f>
        <v>Current Liabilities</v>
      </c>
      <c r="J2727" t="str">
        <f>_xlfn.XLOOKUP(tbl_GL[[#This Row],[Account_key]],tbl_COA[Account_key],tbl_COA[SubAccount],,0)</f>
        <v>Accrued Expenses</v>
      </c>
      <c r="K2727">
        <f>YEAR(tbl_GL[[#This Row],[Date]])</f>
        <v>2018</v>
      </c>
    </row>
    <row r="2728" spans="1:11" hidden="1" x14ac:dyDescent="0.35">
      <c r="A2728">
        <v>64.099999999999994</v>
      </c>
      <c r="B2728" s="24">
        <v>43145</v>
      </c>
      <c r="C2728">
        <v>2</v>
      </c>
      <c r="D2728" s="13">
        <v>260</v>
      </c>
      <c r="E2728" s="13" t="s">
        <v>99</v>
      </c>
      <c r="F2728" s="17">
        <v>-45</v>
      </c>
      <c r="G2728" t="str">
        <f>_xlfn.XLOOKUP(tbl_GL[[#This Row],[Account_key]],tbl_COA[Account_key],tbl_COA[Class],"Not Found")</f>
        <v>Operating account</v>
      </c>
      <c r="H2728" t="str">
        <f>_xlfn.XLOOKUP(tbl_GL[[#This Row],[Account_key]],tbl_COA[Account_key],tbl_COA[SubClass],"Not Found")</f>
        <v>Operating Expenses</v>
      </c>
      <c r="I2728" t="str">
        <f>_xlfn.XLOOKUP(tbl_GL[[#This Row],[Account_key]],tbl_COA[Account_key],tbl_COA[SubClass2],"Not Found")</f>
        <v>Marketing</v>
      </c>
      <c r="J2728" t="str">
        <f>_xlfn.XLOOKUP(tbl_GL[[#This Row],[Account_key]],tbl_COA[Account_key],tbl_COA[SubAccount],,0)</f>
        <v>Commissions</v>
      </c>
      <c r="K2728">
        <f>YEAR(tbl_GL[[#This Row],[Date]])</f>
        <v>2018</v>
      </c>
    </row>
    <row r="2729" spans="1:11" hidden="1" x14ac:dyDescent="0.35">
      <c r="A2729">
        <v>64.2</v>
      </c>
      <c r="B2729" s="24">
        <v>43145</v>
      </c>
      <c r="C2729">
        <v>2</v>
      </c>
      <c r="D2729" s="13">
        <v>20</v>
      </c>
      <c r="E2729" s="13" t="s">
        <v>99</v>
      </c>
      <c r="F2729" s="17">
        <v>-45</v>
      </c>
      <c r="G2729" t="str">
        <f>_xlfn.XLOOKUP(tbl_GL[[#This Row],[Account_key]],tbl_COA[Account_key],tbl_COA[Class],"Not Found")</f>
        <v>Assets</v>
      </c>
      <c r="H2729" t="str">
        <f>_xlfn.XLOOKUP(tbl_GL[[#This Row],[Account_key]],tbl_COA[Account_key],tbl_COA[SubClass],"Not Found")</f>
        <v>Assets</v>
      </c>
      <c r="I2729" t="str">
        <f>_xlfn.XLOOKUP(tbl_GL[[#This Row],[Account_key]],tbl_COA[Account_key],tbl_COA[SubClass2],"Not Found")</f>
        <v>Current Assets</v>
      </c>
      <c r="J2729" t="str">
        <f>_xlfn.XLOOKUP(tbl_GL[[#This Row],[Account_key]],tbl_COA[Account_key],tbl_COA[SubAccount],,0)</f>
        <v>Cash in hand</v>
      </c>
      <c r="K2729">
        <f>YEAR(tbl_GL[[#This Row],[Date]])</f>
        <v>2018</v>
      </c>
    </row>
    <row r="2730" spans="1:11" hidden="1" x14ac:dyDescent="0.35">
      <c r="A2730">
        <v>65.099999999999994</v>
      </c>
      <c r="B2730" s="24">
        <v>43145</v>
      </c>
      <c r="C2730">
        <v>2</v>
      </c>
      <c r="D2730" s="13">
        <v>310</v>
      </c>
      <c r="E2730" s="13" t="s">
        <v>97</v>
      </c>
      <c r="F2730" s="17">
        <v>-723</v>
      </c>
      <c r="G2730" t="str">
        <f>_xlfn.XLOOKUP(tbl_GL[[#This Row],[Account_key]],tbl_COA[Account_key],tbl_COA[Class],"Not Found")</f>
        <v>Operating account</v>
      </c>
      <c r="H2730" t="str">
        <f>_xlfn.XLOOKUP(tbl_GL[[#This Row],[Account_key]],tbl_COA[Account_key],tbl_COA[SubClass],"Not Found")</f>
        <v>Operating Expenses</v>
      </c>
      <c r="I2730" t="str">
        <f>_xlfn.XLOOKUP(tbl_GL[[#This Row],[Account_key]],tbl_COA[Account_key],tbl_COA[SubClass2],"Not Found")</f>
        <v>Administration</v>
      </c>
      <c r="J2730" t="str">
        <f>_xlfn.XLOOKUP(tbl_GL[[#This Row],[Account_key]],tbl_COA[Account_key],tbl_COA[SubAccount],,0)</f>
        <v>Office Supplies</v>
      </c>
      <c r="K2730">
        <f>YEAR(tbl_GL[[#This Row],[Date]])</f>
        <v>2018</v>
      </c>
    </row>
    <row r="2731" spans="1:11" hidden="1" x14ac:dyDescent="0.35">
      <c r="A2731">
        <v>65.2</v>
      </c>
      <c r="B2731" s="24">
        <v>43145</v>
      </c>
      <c r="C2731">
        <v>2</v>
      </c>
      <c r="D2731" s="13">
        <v>120</v>
      </c>
      <c r="E2731" s="13" t="s">
        <v>97</v>
      </c>
      <c r="F2731" s="17">
        <v>723</v>
      </c>
      <c r="G2731" t="str">
        <f>_xlfn.XLOOKUP(tbl_GL[[#This Row],[Account_key]],tbl_COA[Account_key],tbl_COA[Class],"Not Found")</f>
        <v>Liabilities and Owners Equity</v>
      </c>
      <c r="H2731" t="str">
        <f>_xlfn.XLOOKUP(tbl_GL[[#This Row],[Account_key]],tbl_COA[Account_key],tbl_COA[SubClass],"Not Found")</f>
        <v>Liabilities</v>
      </c>
      <c r="I2731" t="str">
        <f>_xlfn.XLOOKUP(tbl_GL[[#This Row],[Account_key]],tbl_COA[Account_key],tbl_COA[SubClass2],"Not Found")</f>
        <v>Current Liabilities</v>
      </c>
      <c r="J2731" t="str">
        <f>_xlfn.XLOOKUP(tbl_GL[[#This Row],[Account_key]],tbl_COA[Account_key],tbl_COA[SubAccount],,0)</f>
        <v>Accrued Expenses</v>
      </c>
      <c r="K2731">
        <f>YEAR(tbl_GL[[#This Row],[Date]])</f>
        <v>2018</v>
      </c>
    </row>
    <row r="2732" spans="1:11" hidden="1" x14ac:dyDescent="0.35">
      <c r="A2732">
        <v>66.099999999999994</v>
      </c>
      <c r="B2732" s="24">
        <v>43145</v>
      </c>
      <c r="C2732">
        <v>2</v>
      </c>
      <c r="D2732" s="13">
        <v>10</v>
      </c>
      <c r="E2732" s="13" t="s">
        <v>98</v>
      </c>
      <c r="F2732" s="17">
        <v>-973</v>
      </c>
      <c r="G2732" t="str">
        <f>_xlfn.XLOOKUP(tbl_GL[[#This Row],[Account_key]],tbl_COA[Account_key],tbl_COA[Class],"Not Found")</f>
        <v>Assets</v>
      </c>
      <c r="H2732" t="str">
        <f>_xlfn.XLOOKUP(tbl_GL[[#This Row],[Account_key]],tbl_COA[Account_key],tbl_COA[SubClass],"Not Found")</f>
        <v>Assets</v>
      </c>
      <c r="I2732" t="str">
        <f>_xlfn.XLOOKUP(tbl_GL[[#This Row],[Account_key]],tbl_COA[Account_key],tbl_COA[SubClass2],"Not Found")</f>
        <v>Current Assets</v>
      </c>
      <c r="J2732" t="str">
        <f>_xlfn.XLOOKUP(tbl_GL[[#This Row],[Account_key]],tbl_COA[Account_key],tbl_COA[SubAccount],,0)</f>
        <v>Cash at Bank</v>
      </c>
      <c r="K2732">
        <f>YEAR(tbl_GL[[#This Row],[Date]])</f>
        <v>2018</v>
      </c>
    </row>
    <row r="2733" spans="1:11" hidden="1" x14ac:dyDescent="0.35">
      <c r="A2733">
        <v>66.2</v>
      </c>
      <c r="B2733" s="24">
        <v>43145</v>
      </c>
      <c r="C2733">
        <v>2</v>
      </c>
      <c r="D2733" s="13">
        <v>120</v>
      </c>
      <c r="E2733" s="13" t="s">
        <v>98</v>
      </c>
      <c r="F2733" s="17">
        <v>-973</v>
      </c>
      <c r="G2733" t="str">
        <f>_xlfn.XLOOKUP(tbl_GL[[#This Row],[Account_key]],tbl_COA[Account_key],tbl_COA[Class],"Not Found")</f>
        <v>Liabilities and Owners Equity</v>
      </c>
      <c r="H2733" t="str">
        <f>_xlfn.XLOOKUP(tbl_GL[[#This Row],[Account_key]],tbl_COA[Account_key],tbl_COA[SubClass],"Not Found")</f>
        <v>Liabilities</v>
      </c>
      <c r="I2733" t="str">
        <f>_xlfn.XLOOKUP(tbl_GL[[#This Row],[Account_key]],tbl_COA[Account_key],tbl_COA[SubClass2],"Not Found")</f>
        <v>Current Liabilities</v>
      </c>
      <c r="J2733" t="str">
        <f>_xlfn.XLOOKUP(tbl_GL[[#This Row],[Account_key]],tbl_COA[Account_key],tbl_COA[SubAccount],,0)</f>
        <v>Accrued Expenses</v>
      </c>
      <c r="K2733">
        <f>YEAR(tbl_GL[[#This Row],[Date]])</f>
        <v>2018</v>
      </c>
    </row>
    <row r="2734" spans="1:11" hidden="1" x14ac:dyDescent="0.35">
      <c r="A2734">
        <v>67.099999999999994</v>
      </c>
      <c r="B2734" s="24">
        <v>43146</v>
      </c>
      <c r="C2734">
        <v>2</v>
      </c>
      <c r="D2734" s="13">
        <v>10</v>
      </c>
      <c r="E2734" s="13" t="s">
        <v>112</v>
      </c>
      <c r="F2734" s="17">
        <v>-133</v>
      </c>
      <c r="G2734" t="str">
        <f>_xlfn.XLOOKUP(tbl_GL[[#This Row],[Account_key]],tbl_COA[Account_key],tbl_COA[Class],"Not Found")</f>
        <v>Assets</v>
      </c>
      <c r="H2734" t="str">
        <f>_xlfn.XLOOKUP(tbl_GL[[#This Row],[Account_key]],tbl_COA[Account_key],tbl_COA[SubClass],"Not Found")</f>
        <v>Assets</v>
      </c>
      <c r="I2734" t="str">
        <f>_xlfn.XLOOKUP(tbl_GL[[#This Row],[Account_key]],tbl_COA[Account_key],tbl_COA[SubClass2],"Not Found")</f>
        <v>Current Assets</v>
      </c>
      <c r="J2734" t="str">
        <f>_xlfn.XLOOKUP(tbl_GL[[#This Row],[Account_key]],tbl_COA[Account_key],tbl_COA[SubAccount],,0)</f>
        <v>Cash at Bank</v>
      </c>
      <c r="K2734">
        <f>YEAR(tbl_GL[[#This Row],[Date]])</f>
        <v>2018</v>
      </c>
    </row>
    <row r="2735" spans="1:11" hidden="1" x14ac:dyDescent="0.35">
      <c r="A2735">
        <v>67.2</v>
      </c>
      <c r="B2735" s="24">
        <v>43146</v>
      </c>
      <c r="C2735">
        <v>2</v>
      </c>
      <c r="D2735" s="13">
        <v>121</v>
      </c>
      <c r="E2735" s="13" t="s">
        <v>112</v>
      </c>
      <c r="F2735" s="17">
        <v>-133</v>
      </c>
      <c r="G2735" t="str">
        <f>_xlfn.XLOOKUP(tbl_GL[[#This Row],[Account_key]],tbl_COA[Account_key],tbl_COA[Class],"Not Found")</f>
        <v>Liabilities and Owners Equity</v>
      </c>
      <c r="H2735" t="str">
        <f>_xlfn.XLOOKUP(tbl_GL[[#This Row],[Account_key]],tbl_COA[Account_key],tbl_COA[SubClass],"Not Found")</f>
        <v>Liabilities</v>
      </c>
      <c r="I2735" t="str">
        <f>_xlfn.XLOOKUP(tbl_GL[[#This Row],[Account_key]],tbl_COA[Account_key],tbl_COA[SubClass2],"Not Found")</f>
        <v>Current Liabilities</v>
      </c>
      <c r="J2735" t="str">
        <f>_xlfn.XLOOKUP(tbl_GL[[#This Row],[Account_key]],tbl_COA[Account_key],tbl_COA[SubAccount],,0)</f>
        <v>Interest Payable</v>
      </c>
      <c r="K2735">
        <f>YEAR(tbl_GL[[#This Row],[Date]])</f>
        <v>2018</v>
      </c>
    </row>
    <row r="2736" spans="1:11" hidden="1" x14ac:dyDescent="0.35">
      <c r="A2736">
        <v>68.099999999999994</v>
      </c>
      <c r="B2736" s="24">
        <v>43146</v>
      </c>
      <c r="C2736">
        <v>2</v>
      </c>
      <c r="D2736" s="13">
        <v>30</v>
      </c>
      <c r="E2736" s="13" t="s">
        <v>80</v>
      </c>
      <c r="F2736" s="17">
        <v>-5039</v>
      </c>
      <c r="G2736" t="str">
        <f>_xlfn.XLOOKUP(tbl_GL[[#This Row],[Account_key]],tbl_COA[Account_key],tbl_COA[Class],"Not Found")</f>
        <v>Assets</v>
      </c>
      <c r="H2736" t="str">
        <f>_xlfn.XLOOKUP(tbl_GL[[#This Row],[Account_key]],tbl_COA[Account_key],tbl_COA[SubClass],"Not Found")</f>
        <v>Assets</v>
      </c>
      <c r="I2736" t="str">
        <f>_xlfn.XLOOKUP(tbl_GL[[#This Row],[Account_key]],tbl_COA[Account_key],tbl_COA[SubClass2],"Not Found")</f>
        <v>Current Assets</v>
      </c>
      <c r="J2736" t="str">
        <f>_xlfn.XLOOKUP(tbl_GL[[#This Row],[Account_key]],tbl_COA[Account_key],tbl_COA[SubAccount],,0)</f>
        <v>Trade Receivables</v>
      </c>
      <c r="K2736">
        <f>YEAR(tbl_GL[[#This Row],[Date]])</f>
        <v>2018</v>
      </c>
    </row>
    <row r="2737" spans="1:11" hidden="1" x14ac:dyDescent="0.35">
      <c r="A2737">
        <v>68.2</v>
      </c>
      <c r="B2737" s="24">
        <v>43146</v>
      </c>
      <c r="C2737">
        <v>2</v>
      </c>
      <c r="D2737" s="13">
        <v>10</v>
      </c>
      <c r="E2737" s="13" t="s">
        <v>80</v>
      </c>
      <c r="F2737" s="17">
        <v>5039</v>
      </c>
      <c r="G2737" t="str">
        <f>_xlfn.XLOOKUP(tbl_GL[[#This Row],[Account_key]],tbl_COA[Account_key],tbl_COA[Class],"Not Found")</f>
        <v>Assets</v>
      </c>
      <c r="H2737" t="str">
        <f>_xlfn.XLOOKUP(tbl_GL[[#This Row],[Account_key]],tbl_COA[Account_key],tbl_COA[SubClass],"Not Found")</f>
        <v>Assets</v>
      </c>
      <c r="I2737" t="str">
        <f>_xlfn.XLOOKUP(tbl_GL[[#This Row],[Account_key]],tbl_COA[Account_key],tbl_COA[SubClass2],"Not Found")</f>
        <v>Current Assets</v>
      </c>
      <c r="J2737" t="str">
        <f>_xlfn.XLOOKUP(tbl_GL[[#This Row],[Account_key]],tbl_COA[Account_key],tbl_COA[SubAccount],,0)</f>
        <v>Cash at Bank</v>
      </c>
      <c r="K2737">
        <f>YEAR(tbl_GL[[#This Row],[Date]])</f>
        <v>2018</v>
      </c>
    </row>
    <row r="2738" spans="1:11" hidden="1" x14ac:dyDescent="0.35">
      <c r="A2738">
        <v>69.099999999999994</v>
      </c>
      <c r="B2738" s="24">
        <v>43146</v>
      </c>
      <c r="C2738">
        <v>2</v>
      </c>
      <c r="D2738" s="13">
        <v>10</v>
      </c>
      <c r="E2738" s="13" t="s">
        <v>84</v>
      </c>
      <c r="F2738" s="17">
        <v>-6667</v>
      </c>
      <c r="G2738" t="str">
        <f>_xlfn.XLOOKUP(tbl_GL[[#This Row],[Account_key]],tbl_COA[Account_key],tbl_COA[Class],"Not Found")</f>
        <v>Assets</v>
      </c>
      <c r="H2738" t="str">
        <f>_xlfn.XLOOKUP(tbl_GL[[#This Row],[Account_key]],tbl_COA[Account_key],tbl_COA[SubClass],"Not Found")</f>
        <v>Assets</v>
      </c>
      <c r="I2738" t="str">
        <f>_xlfn.XLOOKUP(tbl_GL[[#This Row],[Account_key]],tbl_COA[Account_key],tbl_COA[SubClass2],"Not Found")</f>
        <v>Current Assets</v>
      </c>
      <c r="J2738" t="str">
        <f>_xlfn.XLOOKUP(tbl_GL[[#This Row],[Account_key]],tbl_COA[Account_key],tbl_COA[SubAccount],,0)</f>
        <v>Cash at Bank</v>
      </c>
      <c r="K2738">
        <f>YEAR(tbl_GL[[#This Row],[Date]])</f>
        <v>2018</v>
      </c>
    </row>
    <row r="2739" spans="1:11" hidden="1" x14ac:dyDescent="0.35">
      <c r="A2739">
        <v>69.2</v>
      </c>
      <c r="B2739" s="24">
        <v>43146</v>
      </c>
      <c r="C2739">
        <v>2</v>
      </c>
      <c r="D2739" s="13">
        <v>110</v>
      </c>
      <c r="E2739" s="13" t="s">
        <v>84</v>
      </c>
      <c r="F2739" s="17">
        <v>-6667</v>
      </c>
      <c r="G2739" t="str">
        <f>_xlfn.XLOOKUP(tbl_GL[[#This Row],[Account_key]],tbl_COA[Account_key],tbl_COA[Class],"Not Found")</f>
        <v>Liabilities and Owners Equity</v>
      </c>
      <c r="H2739" t="str">
        <f>_xlfn.XLOOKUP(tbl_GL[[#This Row],[Account_key]],tbl_COA[Account_key],tbl_COA[SubClass],"Not Found")</f>
        <v>Liabilities</v>
      </c>
      <c r="I2739" t="str">
        <f>_xlfn.XLOOKUP(tbl_GL[[#This Row],[Account_key]],tbl_COA[Account_key],tbl_COA[SubClass2],"Not Found")</f>
        <v>Current Liabilities</v>
      </c>
      <c r="J2739" t="str">
        <f>_xlfn.XLOOKUP(tbl_GL[[#This Row],[Account_key]],tbl_COA[Account_key],tbl_COA[SubAccount],,0)</f>
        <v>Trade Payables</v>
      </c>
      <c r="K2739">
        <f>YEAR(tbl_GL[[#This Row],[Date]])</f>
        <v>2018</v>
      </c>
    </row>
    <row r="2740" spans="1:11" hidden="1" x14ac:dyDescent="0.35">
      <c r="A2740">
        <v>70.099999999999994</v>
      </c>
      <c r="B2740" s="24">
        <v>43147</v>
      </c>
      <c r="C2740">
        <v>2</v>
      </c>
      <c r="D2740" s="13">
        <v>10</v>
      </c>
      <c r="E2740" s="13" t="s">
        <v>98</v>
      </c>
      <c r="F2740" s="17">
        <v>-735</v>
      </c>
      <c r="G2740" t="str">
        <f>_xlfn.XLOOKUP(tbl_GL[[#This Row],[Account_key]],tbl_COA[Account_key],tbl_COA[Class],"Not Found")</f>
        <v>Assets</v>
      </c>
      <c r="H2740" t="str">
        <f>_xlfn.XLOOKUP(tbl_GL[[#This Row],[Account_key]],tbl_COA[Account_key],tbl_COA[SubClass],"Not Found")</f>
        <v>Assets</v>
      </c>
      <c r="I2740" t="str">
        <f>_xlfn.XLOOKUP(tbl_GL[[#This Row],[Account_key]],tbl_COA[Account_key],tbl_COA[SubClass2],"Not Found")</f>
        <v>Current Assets</v>
      </c>
      <c r="J2740" t="str">
        <f>_xlfn.XLOOKUP(tbl_GL[[#This Row],[Account_key]],tbl_COA[Account_key],tbl_COA[SubAccount],,0)</f>
        <v>Cash at Bank</v>
      </c>
      <c r="K2740">
        <f>YEAR(tbl_GL[[#This Row],[Date]])</f>
        <v>2018</v>
      </c>
    </row>
    <row r="2741" spans="1:11" hidden="1" x14ac:dyDescent="0.35">
      <c r="A2741">
        <v>70.2</v>
      </c>
      <c r="B2741" s="24">
        <v>43147</v>
      </c>
      <c r="C2741">
        <v>2</v>
      </c>
      <c r="D2741" s="13">
        <v>120</v>
      </c>
      <c r="E2741" s="13" t="s">
        <v>98</v>
      </c>
      <c r="F2741" s="17">
        <v>-735</v>
      </c>
      <c r="G2741" t="str">
        <f>_xlfn.XLOOKUP(tbl_GL[[#This Row],[Account_key]],tbl_COA[Account_key],tbl_COA[Class],"Not Found")</f>
        <v>Liabilities and Owners Equity</v>
      </c>
      <c r="H2741" t="str">
        <f>_xlfn.XLOOKUP(tbl_GL[[#This Row],[Account_key]],tbl_COA[Account_key],tbl_COA[SubClass],"Not Found")</f>
        <v>Liabilities</v>
      </c>
      <c r="I2741" t="str">
        <f>_xlfn.XLOOKUP(tbl_GL[[#This Row],[Account_key]],tbl_COA[Account_key],tbl_COA[SubClass2],"Not Found")</f>
        <v>Current Liabilities</v>
      </c>
      <c r="J2741" t="str">
        <f>_xlfn.XLOOKUP(tbl_GL[[#This Row],[Account_key]],tbl_COA[Account_key],tbl_COA[SubAccount],,0)</f>
        <v>Accrued Expenses</v>
      </c>
      <c r="K2741">
        <f>YEAR(tbl_GL[[#This Row],[Date]])</f>
        <v>2018</v>
      </c>
    </row>
    <row r="2742" spans="1:11" hidden="1" x14ac:dyDescent="0.35">
      <c r="A2742">
        <v>71.099999999999994</v>
      </c>
      <c r="B2742" s="24">
        <v>43147</v>
      </c>
      <c r="C2742">
        <v>2</v>
      </c>
      <c r="D2742" s="13">
        <v>350</v>
      </c>
      <c r="E2742" s="13" t="s">
        <v>97</v>
      </c>
      <c r="F2742" s="17">
        <v>-756</v>
      </c>
      <c r="G2742" t="str">
        <f>_xlfn.XLOOKUP(tbl_GL[[#This Row],[Account_key]],tbl_COA[Account_key],tbl_COA[Class],"Not Found")</f>
        <v>Operating account</v>
      </c>
      <c r="H2742" t="str">
        <f>_xlfn.XLOOKUP(tbl_GL[[#This Row],[Account_key]],tbl_COA[Account_key],tbl_COA[SubClass],"Not Found")</f>
        <v>Operating Expenses</v>
      </c>
      <c r="I2742" t="str">
        <f>_xlfn.XLOOKUP(tbl_GL[[#This Row],[Account_key]],tbl_COA[Account_key],tbl_COA[SubClass2],"Not Found")</f>
        <v>Administration</v>
      </c>
      <c r="J2742" t="str">
        <f>_xlfn.XLOOKUP(tbl_GL[[#This Row],[Account_key]],tbl_COA[Account_key],tbl_COA[SubAccount],,0)</f>
        <v>Other Expenses</v>
      </c>
      <c r="K2742">
        <f>YEAR(tbl_GL[[#This Row],[Date]])</f>
        <v>2018</v>
      </c>
    </row>
    <row r="2743" spans="1:11" hidden="1" x14ac:dyDescent="0.35">
      <c r="A2743">
        <v>71.2</v>
      </c>
      <c r="B2743" s="24">
        <v>43147</v>
      </c>
      <c r="C2743">
        <v>2</v>
      </c>
      <c r="D2743" s="13">
        <v>120</v>
      </c>
      <c r="E2743" s="13" t="s">
        <v>97</v>
      </c>
      <c r="F2743" s="17">
        <v>756</v>
      </c>
      <c r="G2743" t="str">
        <f>_xlfn.XLOOKUP(tbl_GL[[#This Row],[Account_key]],tbl_COA[Account_key],tbl_COA[Class],"Not Found")</f>
        <v>Liabilities and Owners Equity</v>
      </c>
      <c r="H2743" t="str">
        <f>_xlfn.XLOOKUP(tbl_GL[[#This Row],[Account_key]],tbl_COA[Account_key],tbl_COA[SubClass],"Not Found")</f>
        <v>Liabilities</v>
      </c>
      <c r="I2743" t="str">
        <f>_xlfn.XLOOKUP(tbl_GL[[#This Row],[Account_key]],tbl_COA[Account_key],tbl_COA[SubClass2],"Not Found")</f>
        <v>Current Liabilities</v>
      </c>
      <c r="J2743" t="str">
        <f>_xlfn.XLOOKUP(tbl_GL[[#This Row],[Account_key]],tbl_COA[Account_key],tbl_COA[SubAccount],,0)</f>
        <v>Accrued Expenses</v>
      </c>
      <c r="K2743">
        <f>YEAR(tbl_GL[[#This Row],[Date]])</f>
        <v>2018</v>
      </c>
    </row>
    <row r="2744" spans="1:11" hidden="1" x14ac:dyDescent="0.35">
      <c r="A2744">
        <v>72.099999999999994</v>
      </c>
      <c r="B2744" s="24">
        <v>43149</v>
      </c>
      <c r="C2744">
        <v>2</v>
      </c>
      <c r="D2744" s="13">
        <v>230</v>
      </c>
      <c r="E2744" s="13" t="s">
        <v>4</v>
      </c>
      <c r="F2744" s="17">
        <v>-376</v>
      </c>
      <c r="G2744" t="str">
        <f>_xlfn.XLOOKUP(tbl_GL[[#This Row],[Account_key]],tbl_COA[Account_key],tbl_COA[Class],"Not Found")</f>
        <v>Trading account</v>
      </c>
      <c r="H2744" t="str">
        <f>_xlfn.XLOOKUP(tbl_GL[[#This Row],[Account_key]],tbl_COA[Account_key],tbl_COA[SubClass],"Not Found")</f>
        <v>Cost of Sales</v>
      </c>
      <c r="I2744" t="str">
        <f>_xlfn.XLOOKUP(tbl_GL[[#This Row],[Account_key]],tbl_COA[Account_key],tbl_COA[SubClass2],"Not Found")</f>
        <v>Cost of Sales</v>
      </c>
      <c r="J2744" t="str">
        <f>_xlfn.XLOOKUP(tbl_GL[[#This Row],[Account_key]],tbl_COA[Account_key],tbl_COA[SubAccount],,0)</f>
        <v>Cost of Sales</v>
      </c>
      <c r="K2744">
        <f>YEAR(tbl_GL[[#This Row],[Date]])</f>
        <v>2018</v>
      </c>
    </row>
    <row r="2745" spans="1:11" hidden="1" x14ac:dyDescent="0.35">
      <c r="A2745">
        <v>72.2</v>
      </c>
      <c r="B2745" s="24">
        <v>43149</v>
      </c>
      <c r="C2745">
        <v>2</v>
      </c>
      <c r="D2745" s="13">
        <v>60</v>
      </c>
      <c r="E2745" s="13" t="s">
        <v>4</v>
      </c>
      <c r="F2745" s="17">
        <v>-376</v>
      </c>
      <c r="G2745" t="str">
        <f>_xlfn.XLOOKUP(tbl_GL[[#This Row],[Account_key]],tbl_COA[Account_key],tbl_COA[Class],"Not Found")</f>
        <v>Assets</v>
      </c>
      <c r="H2745" t="str">
        <f>_xlfn.XLOOKUP(tbl_GL[[#This Row],[Account_key]],tbl_COA[Account_key],tbl_COA[SubClass],"Not Found")</f>
        <v>Assets</v>
      </c>
      <c r="I2745" t="str">
        <f>_xlfn.XLOOKUP(tbl_GL[[#This Row],[Account_key]],tbl_COA[Account_key],tbl_COA[SubClass2],"Not Found")</f>
        <v>Current Assets</v>
      </c>
      <c r="J2745" t="str">
        <f>_xlfn.XLOOKUP(tbl_GL[[#This Row],[Account_key]],tbl_COA[Account_key],tbl_COA[SubAccount],,0)</f>
        <v>Inventory</v>
      </c>
      <c r="K2745">
        <f>YEAR(tbl_GL[[#This Row],[Date]])</f>
        <v>2018</v>
      </c>
    </row>
    <row r="2746" spans="1:11" hidden="1" x14ac:dyDescent="0.35">
      <c r="A2746">
        <v>73.099999999999994</v>
      </c>
      <c r="B2746" s="24">
        <v>43149</v>
      </c>
      <c r="C2746">
        <v>2</v>
      </c>
      <c r="D2746" s="13">
        <v>210</v>
      </c>
      <c r="E2746" s="13" t="s">
        <v>7</v>
      </c>
      <c r="F2746" s="17">
        <v>1254</v>
      </c>
      <c r="G2746" t="str">
        <f>_xlfn.XLOOKUP(tbl_GL[[#This Row],[Account_key]],tbl_COA[Account_key],tbl_COA[Class],"Not Found")</f>
        <v>Trading account</v>
      </c>
      <c r="H2746" t="str">
        <f>_xlfn.XLOOKUP(tbl_GL[[#This Row],[Account_key]],tbl_COA[Account_key],tbl_COA[SubClass],"Not Found")</f>
        <v>Sales</v>
      </c>
      <c r="I2746" t="str">
        <f>_xlfn.XLOOKUP(tbl_GL[[#This Row],[Account_key]],tbl_COA[Account_key],tbl_COA[SubClass2],"Not Found")</f>
        <v>Sales</v>
      </c>
      <c r="J2746" t="str">
        <f>_xlfn.XLOOKUP(tbl_GL[[#This Row],[Account_key]],tbl_COA[Account_key],tbl_COA[SubAccount],,0)</f>
        <v>Sales</v>
      </c>
      <c r="K2746">
        <f>YEAR(tbl_GL[[#This Row],[Date]])</f>
        <v>2018</v>
      </c>
    </row>
    <row r="2747" spans="1:11" hidden="1" x14ac:dyDescent="0.35">
      <c r="A2747">
        <v>73.2</v>
      </c>
      <c r="B2747" s="24">
        <v>43149</v>
      </c>
      <c r="C2747">
        <v>2</v>
      </c>
      <c r="D2747" s="13">
        <v>10</v>
      </c>
      <c r="E2747" s="13" t="s">
        <v>7</v>
      </c>
      <c r="F2747" s="17">
        <v>1254</v>
      </c>
      <c r="G2747" t="str">
        <f>_xlfn.XLOOKUP(tbl_GL[[#This Row],[Account_key]],tbl_COA[Account_key],tbl_COA[Class],"Not Found")</f>
        <v>Assets</v>
      </c>
      <c r="H2747" t="str">
        <f>_xlfn.XLOOKUP(tbl_GL[[#This Row],[Account_key]],tbl_COA[Account_key],tbl_COA[SubClass],"Not Found")</f>
        <v>Assets</v>
      </c>
      <c r="I2747" t="str">
        <f>_xlfn.XLOOKUP(tbl_GL[[#This Row],[Account_key]],tbl_COA[Account_key],tbl_COA[SubClass2],"Not Found")</f>
        <v>Current Assets</v>
      </c>
      <c r="J2747" t="str">
        <f>_xlfn.XLOOKUP(tbl_GL[[#This Row],[Account_key]],tbl_COA[Account_key],tbl_COA[SubAccount],,0)</f>
        <v>Cash at Bank</v>
      </c>
      <c r="K2747">
        <f>YEAR(tbl_GL[[#This Row],[Date]])</f>
        <v>2018</v>
      </c>
    </row>
    <row r="2748" spans="1:11" hidden="1" x14ac:dyDescent="0.35">
      <c r="A2748">
        <v>74.099999999999994</v>
      </c>
      <c r="B2748" s="24">
        <v>43149</v>
      </c>
      <c r="C2748">
        <v>2</v>
      </c>
      <c r="D2748" s="13">
        <v>230</v>
      </c>
      <c r="E2748" s="13" t="s">
        <v>4</v>
      </c>
      <c r="F2748" s="17">
        <v>-1552</v>
      </c>
      <c r="G2748" t="str">
        <f>_xlfn.XLOOKUP(tbl_GL[[#This Row],[Account_key]],tbl_COA[Account_key],tbl_COA[Class],"Not Found")</f>
        <v>Trading account</v>
      </c>
      <c r="H2748" t="str">
        <f>_xlfn.XLOOKUP(tbl_GL[[#This Row],[Account_key]],tbl_COA[Account_key],tbl_COA[SubClass],"Not Found")</f>
        <v>Cost of Sales</v>
      </c>
      <c r="I2748" t="str">
        <f>_xlfn.XLOOKUP(tbl_GL[[#This Row],[Account_key]],tbl_COA[Account_key],tbl_COA[SubClass2],"Not Found")</f>
        <v>Cost of Sales</v>
      </c>
      <c r="J2748" t="str">
        <f>_xlfn.XLOOKUP(tbl_GL[[#This Row],[Account_key]],tbl_COA[Account_key],tbl_COA[SubAccount],,0)</f>
        <v>Cost of Sales</v>
      </c>
      <c r="K2748">
        <f>YEAR(tbl_GL[[#This Row],[Date]])</f>
        <v>2018</v>
      </c>
    </row>
    <row r="2749" spans="1:11" hidden="1" x14ac:dyDescent="0.35">
      <c r="A2749">
        <v>74.2</v>
      </c>
      <c r="B2749" s="24">
        <v>43149</v>
      </c>
      <c r="C2749">
        <v>2</v>
      </c>
      <c r="D2749" s="13">
        <v>60</v>
      </c>
      <c r="E2749" s="13" t="s">
        <v>4</v>
      </c>
      <c r="F2749" s="17">
        <v>-1552</v>
      </c>
      <c r="G2749" t="str">
        <f>_xlfn.XLOOKUP(tbl_GL[[#This Row],[Account_key]],tbl_COA[Account_key],tbl_COA[Class],"Not Found")</f>
        <v>Assets</v>
      </c>
      <c r="H2749" t="str">
        <f>_xlfn.XLOOKUP(tbl_GL[[#This Row],[Account_key]],tbl_COA[Account_key],tbl_COA[SubClass],"Not Found")</f>
        <v>Assets</v>
      </c>
      <c r="I2749" t="str">
        <f>_xlfn.XLOOKUP(tbl_GL[[#This Row],[Account_key]],tbl_COA[Account_key],tbl_COA[SubClass2],"Not Found")</f>
        <v>Current Assets</v>
      </c>
      <c r="J2749" t="str">
        <f>_xlfn.XLOOKUP(tbl_GL[[#This Row],[Account_key]],tbl_COA[Account_key],tbl_COA[SubAccount],,0)</f>
        <v>Inventory</v>
      </c>
      <c r="K2749">
        <f>YEAR(tbl_GL[[#This Row],[Date]])</f>
        <v>2018</v>
      </c>
    </row>
    <row r="2750" spans="1:11" hidden="1" x14ac:dyDescent="0.35">
      <c r="A2750">
        <v>75.099999999999994</v>
      </c>
      <c r="B2750" s="24">
        <v>43149</v>
      </c>
      <c r="C2750">
        <v>2</v>
      </c>
      <c r="D2750" s="13">
        <v>210</v>
      </c>
      <c r="E2750" s="13" t="s">
        <v>8</v>
      </c>
      <c r="F2750" s="17">
        <v>5174</v>
      </c>
      <c r="G2750" t="str">
        <f>_xlfn.XLOOKUP(tbl_GL[[#This Row],[Account_key]],tbl_COA[Account_key],tbl_COA[Class],"Not Found")</f>
        <v>Trading account</v>
      </c>
      <c r="H2750" t="str">
        <f>_xlfn.XLOOKUP(tbl_GL[[#This Row],[Account_key]],tbl_COA[Account_key],tbl_COA[SubClass],"Not Found")</f>
        <v>Sales</v>
      </c>
      <c r="I2750" t="str">
        <f>_xlfn.XLOOKUP(tbl_GL[[#This Row],[Account_key]],tbl_COA[Account_key],tbl_COA[SubClass2],"Not Found")</f>
        <v>Sales</v>
      </c>
      <c r="J2750" t="str">
        <f>_xlfn.XLOOKUP(tbl_GL[[#This Row],[Account_key]],tbl_COA[Account_key],tbl_COA[SubAccount],,0)</f>
        <v>Sales</v>
      </c>
      <c r="K2750">
        <f>YEAR(tbl_GL[[#This Row],[Date]])</f>
        <v>2018</v>
      </c>
    </row>
    <row r="2751" spans="1:11" hidden="1" x14ac:dyDescent="0.35">
      <c r="A2751">
        <v>75.2</v>
      </c>
      <c r="B2751" s="24">
        <v>43149</v>
      </c>
      <c r="C2751">
        <v>2</v>
      </c>
      <c r="D2751" s="13">
        <v>30</v>
      </c>
      <c r="E2751" s="13" t="s">
        <v>8</v>
      </c>
      <c r="F2751" s="17">
        <v>5174</v>
      </c>
      <c r="G2751" t="str">
        <f>_xlfn.XLOOKUP(tbl_GL[[#This Row],[Account_key]],tbl_COA[Account_key],tbl_COA[Class],"Not Found")</f>
        <v>Assets</v>
      </c>
      <c r="H2751" t="str">
        <f>_xlfn.XLOOKUP(tbl_GL[[#This Row],[Account_key]],tbl_COA[Account_key],tbl_COA[SubClass],"Not Found")</f>
        <v>Assets</v>
      </c>
      <c r="I2751" t="str">
        <f>_xlfn.XLOOKUP(tbl_GL[[#This Row],[Account_key]],tbl_COA[Account_key],tbl_COA[SubClass2],"Not Found")</f>
        <v>Current Assets</v>
      </c>
      <c r="J2751" t="str">
        <f>_xlfn.XLOOKUP(tbl_GL[[#This Row],[Account_key]],tbl_COA[Account_key],tbl_COA[SubAccount],,0)</f>
        <v>Trade Receivables</v>
      </c>
      <c r="K2751">
        <f>YEAR(tbl_GL[[#This Row],[Date]])</f>
        <v>2018</v>
      </c>
    </row>
    <row r="2752" spans="1:11" hidden="1" x14ac:dyDescent="0.35">
      <c r="A2752">
        <v>76.099999999999994</v>
      </c>
      <c r="B2752" s="24">
        <v>43150</v>
      </c>
      <c r="C2752">
        <v>2</v>
      </c>
      <c r="D2752" s="13">
        <v>230</v>
      </c>
      <c r="E2752" s="13" t="s">
        <v>4</v>
      </c>
      <c r="F2752" s="17">
        <v>-128</v>
      </c>
      <c r="G2752" t="str">
        <f>_xlfn.XLOOKUP(tbl_GL[[#This Row],[Account_key]],tbl_COA[Account_key],tbl_COA[Class],"Not Found")</f>
        <v>Trading account</v>
      </c>
      <c r="H2752" t="str">
        <f>_xlfn.XLOOKUP(tbl_GL[[#This Row],[Account_key]],tbl_COA[Account_key],tbl_COA[SubClass],"Not Found")</f>
        <v>Cost of Sales</v>
      </c>
      <c r="I2752" t="str">
        <f>_xlfn.XLOOKUP(tbl_GL[[#This Row],[Account_key]],tbl_COA[Account_key],tbl_COA[SubClass2],"Not Found")</f>
        <v>Cost of Sales</v>
      </c>
      <c r="J2752" t="str">
        <f>_xlfn.XLOOKUP(tbl_GL[[#This Row],[Account_key]],tbl_COA[Account_key],tbl_COA[SubAccount],,0)</f>
        <v>Cost of Sales</v>
      </c>
      <c r="K2752">
        <f>YEAR(tbl_GL[[#This Row],[Date]])</f>
        <v>2018</v>
      </c>
    </row>
    <row r="2753" spans="1:11" hidden="1" x14ac:dyDescent="0.35">
      <c r="A2753">
        <v>76.2</v>
      </c>
      <c r="B2753" s="24">
        <v>43150</v>
      </c>
      <c r="C2753">
        <v>2</v>
      </c>
      <c r="D2753" s="13">
        <v>60</v>
      </c>
      <c r="E2753" s="13" t="s">
        <v>4</v>
      </c>
      <c r="F2753" s="17">
        <v>-128</v>
      </c>
      <c r="G2753" t="str">
        <f>_xlfn.XLOOKUP(tbl_GL[[#This Row],[Account_key]],tbl_COA[Account_key],tbl_COA[Class],"Not Found")</f>
        <v>Assets</v>
      </c>
      <c r="H2753" t="str">
        <f>_xlfn.XLOOKUP(tbl_GL[[#This Row],[Account_key]],tbl_COA[Account_key],tbl_COA[SubClass],"Not Found")</f>
        <v>Assets</v>
      </c>
      <c r="I2753" t="str">
        <f>_xlfn.XLOOKUP(tbl_GL[[#This Row],[Account_key]],tbl_COA[Account_key],tbl_COA[SubClass2],"Not Found")</f>
        <v>Current Assets</v>
      </c>
      <c r="J2753" t="str">
        <f>_xlfn.XLOOKUP(tbl_GL[[#This Row],[Account_key]],tbl_COA[Account_key],tbl_COA[SubAccount],,0)</f>
        <v>Inventory</v>
      </c>
      <c r="K2753">
        <f>YEAR(tbl_GL[[#This Row],[Date]])</f>
        <v>2018</v>
      </c>
    </row>
    <row r="2754" spans="1:11" hidden="1" x14ac:dyDescent="0.35">
      <c r="A2754">
        <v>77.099999999999994</v>
      </c>
      <c r="B2754" s="24">
        <v>43150</v>
      </c>
      <c r="C2754">
        <v>2</v>
      </c>
      <c r="D2754" s="13">
        <v>210</v>
      </c>
      <c r="E2754" s="13" t="s">
        <v>8</v>
      </c>
      <c r="F2754" s="17">
        <v>428</v>
      </c>
      <c r="G2754" t="str">
        <f>_xlfn.XLOOKUP(tbl_GL[[#This Row],[Account_key]],tbl_COA[Account_key],tbl_COA[Class],"Not Found")</f>
        <v>Trading account</v>
      </c>
      <c r="H2754" t="str">
        <f>_xlfn.XLOOKUP(tbl_GL[[#This Row],[Account_key]],tbl_COA[Account_key],tbl_COA[SubClass],"Not Found")</f>
        <v>Sales</v>
      </c>
      <c r="I2754" t="str">
        <f>_xlfn.XLOOKUP(tbl_GL[[#This Row],[Account_key]],tbl_COA[Account_key],tbl_COA[SubClass2],"Not Found")</f>
        <v>Sales</v>
      </c>
      <c r="J2754" t="str">
        <f>_xlfn.XLOOKUP(tbl_GL[[#This Row],[Account_key]],tbl_COA[Account_key],tbl_COA[SubAccount],,0)</f>
        <v>Sales</v>
      </c>
      <c r="K2754">
        <f>YEAR(tbl_GL[[#This Row],[Date]])</f>
        <v>2018</v>
      </c>
    </row>
    <row r="2755" spans="1:11" hidden="1" x14ac:dyDescent="0.35">
      <c r="A2755">
        <v>77.2</v>
      </c>
      <c r="B2755" s="24">
        <v>43150</v>
      </c>
      <c r="C2755">
        <v>2</v>
      </c>
      <c r="D2755" s="13">
        <v>30</v>
      </c>
      <c r="E2755" s="13" t="s">
        <v>8</v>
      </c>
      <c r="F2755" s="17">
        <v>428</v>
      </c>
      <c r="G2755" t="str">
        <f>_xlfn.XLOOKUP(tbl_GL[[#This Row],[Account_key]],tbl_COA[Account_key],tbl_COA[Class],"Not Found")</f>
        <v>Assets</v>
      </c>
      <c r="H2755" t="str">
        <f>_xlfn.XLOOKUP(tbl_GL[[#This Row],[Account_key]],tbl_COA[Account_key],tbl_COA[SubClass],"Not Found")</f>
        <v>Assets</v>
      </c>
      <c r="I2755" t="str">
        <f>_xlfn.XLOOKUP(tbl_GL[[#This Row],[Account_key]],tbl_COA[Account_key],tbl_COA[SubClass2],"Not Found")</f>
        <v>Current Assets</v>
      </c>
      <c r="J2755" t="str">
        <f>_xlfn.XLOOKUP(tbl_GL[[#This Row],[Account_key]],tbl_COA[Account_key],tbl_COA[SubAccount],,0)</f>
        <v>Trade Receivables</v>
      </c>
      <c r="K2755">
        <f>YEAR(tbl_GL[[#This Row],[Date]])</f>
        <v>2018</v>
      </c>
    </row>
    <row r="2756" spans="1:11" hidden="1" x14ac:dyDescent="0.35">
      <c r="A2756">
        <v>78.099999999999994</v>
      </c>
      <c r="B2756" s="24">
        <v>43151</v>
      </c>
      <c r="C2756">
        <v>2</v>
      </c>
      <c r="D2756" s="13">
        <v>10</v>
      </c>
      <c r="E2756" s="13" t="s">
        <v>98</v>
      </c>
      <c r="F2756" s="17">
        <v>-879</v>
      </c>
      <c r="G2756" t="str">
        <f>_xlfn.XLOOKUP(tbl_GL[[#This Row],[Account_key]],tbl_COA[Account_key],tbl_COA[Class],"Not Found")</f>
        <v>Assets</v>
      </c>
      <c r="H2756" t="str">
        <f>_xlfn.XLOOKUP(tbl_GL[[#This Row],[Account_key]],tbl_COA[Account_key],tbl_COA[SubClass],"Not Found")</f>
        <v>Assets</v>
      </c>
      <c r="I2756" t="str">
        <f>_xlfn.XLOOKUP(tbl_GL[[#This Row],[Account_key]],tbl_COA[Account_key],tbl_COA[SubClass2],"Not Found")</f>
        <v>Current Assets</v>
      </c>
      <c r="J2756" t="str">
        <f>_xlfn.XLOOKUP(tbl_GL[[#This Row],[Account_key]],tbl_COA[Account_key],tbl_COA[SubAccount],,0)</f>
        <v>Cash at Bank</v>
      </c>
      <c r="K2756">
        <f>YEAR(tbl_GL[[#This Row],[Date]])</f>
        <v>2018</v>
      </c>
    </row>
    <row r="2757" spans="1:11" hidden="1" x14ac:dyDescent="0.35">
      <c r="A2757">
        <v>78.2</v>
      </c>
      <c r="B2757" s="24">
        <v>43151</v>
      </c>
      <c r="C2757">
        <v>2</v>
      </c>
      <c r="D2757" s="13">
        <v>120</v>
      </c>
      <c r="E2757" s="13" t="s">
        <v>98</v>
      </c>
      <c r="F2757" s="17">
        <v>-879</v>
      </c>
      <c r="G2757" t="str">
        <f>_xlfn.XLOOKUP(tbl_GL[[#This Row],[Account_key]],tbl_COA[Account_key],tbl_COA[Class],"Not Found")</f>
        <v>Liabilities and Owners Equity</v>
      </c>
      <c r="H2757" t="str">
        <f>_xlfn.XLOOKUP(tbl_GL[[#This Row],[Account_key]],tbl_COA[Account_key],tbl_COA[SubClass],"Not Found")</f>
        <v>Liabilities</v>
      </c>
      <c r="I2757" t="str">
        <f>_xlfn.XLOOKUP(tbl_GL[[#This Row],[Account_key]],tbl_COA[Account_key],tbl_COA[SubClass2],"Not Found")</f>
        <v>Current Liabilities</v>
      </c>
      <c r="J2757" t="str">
        <f>_xlfn.XLOOKUP(tbl_GL[[#This Row],[Account_key]],tbl_COA[Account_key],tbl_COA[SubAccount],,0)</f>
        <v>Accrued Expenses</v>
      </c>
      <c r="K2757">
        <f>YEAR(tbl_GL[[#This Row],[Date]])</f>
        <v>2018</v>
      </c>
    </row>
    <row r="2758" spans="1:11" hidden="1" x14ac:dyDescent="0.35">
      <c r="A2758">
        <v>79.099999999999994</v>
      </c>
      <c r="B2758" s="24">
        <v>43151</v>
      </c>
      <c r="C2758">
        <v>2</v>
      </c>
      <c r="D2758" s="13">
        <v>220</v>
      </c>
      <c r="E2758" s="13" t="s">
        <v>81</v>
      </c>
      <c r="F2758" s="17">
        <v>-1021</v>
      </c>
      <c r="G2758" t="str">
        <f>_xlfn.XLOOKUP(tbl_GL[[#This Row],[Account_key]],tbl_COA[Account_key],tbl_COA[Class],"Not Found")</f>
        <v>Trading account</v>
      </c>
      <c r="H2758" t="str">
        <f>_xlfn.XLOOKUP(tbl_GL[[#This Row],[Account_key]],tbl_COA[Account_key],tbl_COA[SubClass],"Not Found")</f>
        <v>Sales</v>
      </c>
      <c r="I2758" t="str">
        <f>_xlfn.XLOOKUP(tbl_GL[[#This Row],[Account_key]],tbl_COA[Account_key],tbl_COA[SubClass2],"Not Found")</f>
        <v>Sales</v>
      </c>
      <c r="J2758" t="str">
        <f>_xlfn.XLOOKUP(tbl_GL[[#This Row],[Account_key]],tbl_COA[Account_key],tbl_COA[SubAccount],,0)</f>
        <v>Sales Return</v>
      </c>
      <c r="K2758">
        <f>YEAR(tbl_GL[[#This Row],[Date]])</f>
        <v>2018</v>
      </c>
    </row>
    <row r="2759" spans="1:11" hidden="1" x14ac:dyDescent="0.35">
      <c r="A2759">
        <v>79.2</v>
      </c>
      <c r="B2759" s="24">
        <v>43151</v>
      </c>
      <c r="C2759">
        <v>2</v>
      </c>
      <c r="D2759" s="13">
        <v>20</v>
      </c>
      <c r="E2759" s="13" t="s">
        <v>81</v>
      </c>
      <c r="F2759" s="17">
        <v>-1021</v>
      </c>
      <c r="G2759" t="str">
        <f>_xlfn.XLOOKUP(tbl_GL[[#This Row],[Account_key]],tbl_COA[Account_key],tbl_COA[Class],"Not Found")</f>
        <v>Assets</v>
      </c>
      <c r="H2759" t="str">
        <f>_xlfn.XLOOKUP(tbl_GL[[#This Row],[Account_key]],tbl_COA[Account_key],tbl_COA[SubClass],"Not Found")</f>
        <v>Assets</v>
      </c>
      <c r="I2759" t="str">
        <f>_xlfn.XLOOKUP(tbl_GL[[#This Row],[Account_key]],tbl_COA[Account_key],tbl_COA[SubClass2],"Not Found")</f>
        <v>Current Assets</v>
      </c>
      <c r="J2759" t="str">
        <f>_xlfn.XLOOKUP(tbl_GL[[#This Row],[Account_key]],tbl_COA[Account_key],tbl_COA[SubAccount],,0)</f>
        <v>Cash in hand</v>
      </c>
      <c r="K2759">
        <f>YEAR(tbl_GL[[#This Row],[Date]])</f>
        <v>2018</v>
      </c>
    </row>
    <row r="2760" spans="1:11" hidden="1" x14ac:dyDescent="0.35">
      <c r="A2760">
        <v>80.099999999999994</v>
      </c>
      <c r="B2760" s="24">
        <v>43152</v>
      </c>
      <c r="C2760">
        <v>2</v>
      </c>
      <c r="D2760" s="13">
        <v>330</v>
      </c>
      <c r="E2760" s="13" t="s">
        <v>97</v>
      </c>
      <c r="F2760" s="17">
        <v>-867</v>
      </c>
      <c r="G2760" t="str">
        <f>_xlfn.XLOOKUP(tbl_GL[[#This Row],[Account_key]],tbl_COA[Account_key],tbl_COA[Class],"Not Found")</f>
        <v>Operating account</v>
      </c>
      <c r="H2760" t="str">
        <f>_xlfn.XLOOKUP(tbl_GL[[#This Row],[Account_key]],tbl_COA[Account_key],tbl_COA[SubClass],"Not Found")</f>
        <v>Operating Expenses</v>
      </c>
      <c r="I2760" t="str">
        <f>_xlfn.XLOOKUP(tbl_GL[[#This Row],[Account_key]],tbl_COA[Account_key],tbl_COA[SubClass2],"Not Found")</f>
        <v>Administration</v>
      </c>
      <c r="J2760" t="str">
        <f>_xlfn.XLOOKUP(tbl_GL[[#This Row],[Account_key]],tbl_COA[Account_key],tbl_COA[SubAccount],,0)</f>
        <v>Telephone</v>
      </c>
      <c r="K2760">
        <f>YEAR(tbl_GL[[#This Row],[Date]])</f>
        <v>2018</v>
      </c>
    </row>
    <row r="2761" spans="1:11" hidden="1" x14ac:dyDescent="0.35">
      <c r="A2761">
        <v>80.2</v>
      </c>
      <c r="B2761" s="24">
        <v>43152</v>
      </c>
      <c r="C2761">
        <v>2</v>
      </c>
      <c r="D2761" s="13">
        <v>120</v>
      </c>
      <c r="E2761" s="13" t="s">
        <v>97</v>
      </c>
      <c r="F2761" s="17">
        <v>867</v>
      </c>
      <c r="G2761" t="str">
        <f>_xlfn.XLOOKUP(tbl_GL[[#This Row],[Account_key]],tbl_COA[Account_key],tbl_COA[Class],"Not Found")</f>
        <v>Liabilities and Owners Equity</v>
      </c>
      <c r="H2761" t="str">
        <f>_xlfn.XLOOKUP(tbl_GL[[#This Row],[Account_key]],tbl_COA[Account_key],tbl_COA[SubClass],"Not Found")</f>
        <v>Liabilities</v>
      </c>
      <c r="I2761" t="str">
        <f>_xlfn.XLOOKUP(tbl_GL[[#This Row],[Account_key]],tbl_COA[Account_key],tbl_COA[SubClass2],"Not Found")</f>
        <v>Current Liabilities</v>
      </c>
      <c r="J2761" t="str">
        <f>_xlfn.XLOOKUP(tbl_GL[[#This Row],[Account_key]],tbl_COA[Account_key],tbl_COA[SubAccount],,0)</f>
        <v>Accrued Expenses</v>
      </c>
      <c r="K2761">
        <f>YEAR(tbl_GL[[#This Row],[Date]])</f>
        <v>2018</v>
      </c>
    </row>
    <row r="2762" spans="1:11" hidden="1" x14ac:dyDescent="0.35">
      <c r="A2762">
        <v>81.099999999999994</v>
      </c>
      <c r="B2762" s="24">
        <v>43155</v>
      </c>
      <c r="C2762">
        <v>2</v>
      </c>
      <c r="D2762" s="13">
        <v>260</v>
      </c>
      <c r="E2762" s="13" t="s">
        <v>83</v>
      </c>
      <c r="F2762" s="17">
        <v>439</v>
      </c>
      <c r="G2762" t="str">
        <f>_xlfn.XLOOKUP(tbl_GL[[#This Row],[Account_key]],tbl_COA[Account_key],tbl_COA[Class],"Not Found")</f>
        <v>Operating account</v>
      </c>
      <c r="H2762" t="str">
        <f>_xlfn.XLOOKUP(tbl_GL[[#This Row],[Account_key]],tbl_COA[Account_key],tbl_COA[SubClass],"Not Found")</f>
        <v>Operating Expenses</v>
      </c>
      <c r="I2762" t="str">
        <f>_xlfn.XLOOKUP(tbl_GL[[#This Row],[Account_key]],tbl_COA[Account_key],tbl_COA[SubClass2],"Not Found")</f>
        <v>Marketing</v>
      </c>
      <c r="J2762" t="str">
        <f>_xlfn.XLOOKUP(tbl_GL[[#This Row],[Account_key]],tbl_COA[Account_key],tbl_COA[SubAccount],,0)</f>
        <v>Commissions</v>
      </c>
      <c r="K2762">
        <f>YEAR(tbl_GL[[#This Row],[Date]])</f>
        <v>2018</v>
      </c>
    </row>
    <row r="2763" spans="1:11" hidden="1" x14ac:dyDescent="0.35">
      <c r="A2763">
        <v>81.2</v>
      </c>
      <c r="B2763" s="24">
        <v>43155</v>
      </c>
      <c r="C2763">
        <v>2</v>
      </c>
      <c r="D2763" s="13">
        <v>20</v>
      </c>
      <c r="E2763" s="13" t="s">
        <v>83</v>
      </c>
      <c r="F2763" s="17">
        <v>439</v>
      </c>
      <c r="G2763" t="str">
        <f>_xlfn.XLOOKUP(tbl_GL[[#This Row],[Account_key]],tbl_COA[Account_key],tbl_COA[Class],"Not Found")</f>
        <v>Assets</v>
      </c>
      <c r="H2763" t="str">
        <f>_xlfn.XLOOKUP(tbl_GL[[#This Row],[Account_key]],tbl_COA[Account_key],tbl_COA[SubClass],"Not Found")</f>
        <v>Assets</v>
      </c>
      <c r="I2763" t="str">
        <f>_xlfn.XLOOKUP(tbl_GL[[#This Row],[Account_key]],tbl_COA[Account_key],tbl_COA[SubClass2],"Not Found")</f>
        <v>Current Assets</v>
      </c>
      <c r="J2763" t="str">
        <f>_xlfn.XLOOKUP(tbl_GL[[#This Row],[Account_key]],tbl_COA[Account_key],tbl_COA[SubAccount],,0)</f>
        <v>Cash in hand</v>
      </c>
      <c r="K2763">
        <f>YEAR(tbl_GL[[#This Row],[Date]])</f>
        <v>2018</v>
      </c>
    </row>
    <row r="2764" spans="1:11" hidden="1" x14ac:dyDescent="0.35">
      <c r="A2764">
        <v>82.1</v>
      </c>
      <c r="B2764" s="24">
        <v>43156</v>
      </c>
      <c r="C2764">
        <v>2</v>
      </c>
      <c r="D2764" s="13">
        <v>260</v>
      </c>
      <c r="E2764" s="13" t="s">
        <v>97</v>
      </c>
      <c r="F2764" s="17">
        <v>-842</v>
      </c>
      <c r="G2764" t="str">
        <f>_xlfn.XLOOKUP(tbl_GL[[#This Row],[Account_key]],tbl_COA[Account_key],tbl_COA[Class],"Not Found")</f>
        <v>Operating account</v>
      </c>
      <c r="H2764" t="str">
        <f>_xlfn.XLOOKUP(tbl_GL[[#This Row],[Account_key]],tbl_COA[Account_key],tbl_COA[SubClass],"Not Found")</f>
        <v>Operating Expenses</v>
      </c>
      <c r="I2764" t="str">
        <f>_xlfn.XLOOKUP(tbl_GL[[#This Row],[Account_key]],tbl_COA[Account_key],tbl_COA[SubClass2],"Not Found")</f>
        <v>Marketing</v>
      </c>
      <c r="J2764" t="str">
        <f>_xlfn.XLOOKUP(tbl_GL[[#This Row],[Account_key]],tbl_COA[Account_key],tbl_COA[SubAccount],,0)</f>
        <v>Commissions</v>
      </c>
      <c r="K2764">
        <f>YEAR(tbl_GL[[#This Row],[Date]])</f>
        <v>2018</v>
      </c>
    </row>
    <row r="2765" spans="1:11" hidden="1" x14ac:dyDescent="0.35">
      <c r="A2765">
        <v>82.2</v>
      </c>
      <c r="B2765" s="24">
        <v>43156</v>
      </c>
      <c r="C2765">
        <v>2</v>
      </c>
      <c r="D2765" s="13">
        <v>120</v>
      </c>
      <c r="E2765" s="13" t="s">
        <v>97</v>
      </c>
      <c r="F2765" s="17">
        <v>842</v>
      </c>
      <c r="G2765" t="str">
        <f>_xlfn.XLOOKUP(tbl_GL[[#This Row],[Account_key]],tbl_COA[Account_key],tbl_COA[Class],"Not Found")</f>
        <v>Liabilities and Owners Equity</v>
      </c>
      <c r="H2765" t="str">
        <f>_xlfn.XLOOKUP(tbl_GL[[#This Row],[Account_key]],tbl_COA[Account_key],tbl_COA[SubClass],"Not Found")</f>
        <v>Liabilities</v>
      </c>
      <c r="I2765" t="str">
        <f>_xlfn.XLOOKUP(tbl_GL[[#This Row],[Account_key]],tbl_COA[Account_key],tbl_COA[SubClass2],"Not Found")</f>
        <v>Current Liabilities</v>
      </c>
      <c r="J2765" t="str">
        <f>_xlfn.XLOOKUP(tbl_GL[[#This Row],[Account_key]],tbl_COA[Account_key],tbl_COA[SubAccount],,0)</f>
        <v>Accrued Expenses</v>
      </c>
      <c r="K2765">
        <f>YEAR(tbl_GL[[#This Row],[Date]])</f>
        <v>2018</v>
      </c>
    </row>
    <row r="2766" spans="1:11" hidden="1" x14ac:dyDescent="0.35">
      <c r="A2766">
        <v>83.1</v>
      </c>
      <c r="B2766" s="24">
        <v>43157</v>
      </c>
      <c r="C2766">
        <v>2</v>
      </c>
      <c r="D2766" s="13">
        <v>260</v>
      </c>
      <c r="E2766" s="13" t="s">
        <v>99</v>
      </c>
      <c r="F2766" s="17">
        <v>-28</v>
      </c>
      <c r="G2766" t="str">
        <f>_xlfn.XLOOKUP(tbl_GL[[#This Row],[Account_key]],tbl_COA[Account_key],tbl_COA[Class],"Not Found")</f>
        <v>Operating account</v>
      </c>
      <c r="H2766" t="str">
        <f>_xlfn.XLOOKUP(tbl_GL[[#This Row],[Account_key]],tbl_COA[Account_key],tbl_COA[SubClass],"Not Found")</f>
        <v>Operating Expenses</v>
      </c>
      <c r="I2766" t="str">
        <f>_xlfn.XLOOKUP(tbl_GL[[#This Row],[Account_key]],tbl_COA[Account_key],tbl_COA[SubClass2],"Not Found")</f>
        <v>Marketing</v>
      </c>
      <c r="J2766" t="str">
        <f>_xlfn.XLOOKUP(tbl_GL[[#This Row],[Account_key]],tbl_COA[Account_key],tbl_COA[SubAccount],,0)</f>
        <v>Commissions</v>
      </c>
      <c r="K2766">
        <f>YEAR(tbl_GL[[#This Row],[Date]])</f>
        <v>2018</v>
      </c>
    </row>
    <row r="2767" spans="1:11" hidden="1" x14ac:dyDescent="0.35">
      <c r="A2767">
        <v>83.2</v>
      </c>
      <c r="B2767" s="24">
        <v>43157</v>
      </c>
      <c r="C2767">
        <v>2</v>
      </c>
      <c r="D2767" s="13">
        <v>20</v>
      </c>
      <c r="E2767" s="13" t="s">
        <v>99</v>
      </c>
      <c r="F2767" s="17">
        <v>-28</v>
      </c>
      <c r="G2767" t="str">
        <f>_xlfn.XLOOKUP(tbl_GL[[#This Row],[Account_key]],tbl_COA[Account_key],tbl_COA[Class],"Not Found")</f>
        <v>Assets</v>
      </c>
      <c r="H2767" t="str">
        <f>_xlfn.XLOOKUP(tbl_GL[[#This Row],[Account_key]],tbl_COA[Account_key],tbl_COA[SubClass],"Not Found")</f>
        <v>Assets</v>
      </c>
      <c r="I2767" t="str">
        <f>_xlfn.XLOOKUP(tbl_GL[[#This Row],[Account_key]],tbl_COA[Account_key],tbl_COA[SubClass2],"Not Found")</f>
        <v>Current Assets</v>
      </c>
      <c r="J2767" t="str">
        <f>_xlfn.XLOOKUP(tbl_GL[[#This Row],[Account_key]],tbl_COA[Account_key],tbl_COA[SubAccount],,0)</f>
        <v>Cash in hand</v>
      </c>
      <c r="K2767">
        <f>YEAR(tbl_GL[[#This Row],[Date]])</f>
        <v>2018</v>
      </c>
    </row>
    <row r="2768" spans="1:11" hidden="1" x14ac:dyDescent="0.35">
      <c r="A2768">
        <v>84.1</v>
      </c>
      <c r="B2768" s="24">
        <v>43157</v>
      </c>
      <c r="C2768">
        <v>2</v>
      </c>
      <c r="D2768" s="13">
        <v>10</v>
      </c>
      <c r="E2768" s="13" t="s">
        <v>98</v>
      </c>
      <c r="F2768" s="17">
        <v>-799</v>
      </c>
      <c r="G2768" t="str">
        <f>_xlfn.XLOOKUP(tbl_GL[[#This Row],[Account_key]],tbl_COA[Account_key],tbl_COA[Class],"Not Found")</f>
        <v>Assets</v>
      </c>
      <c r="H2768" t="str">
        <f>_xlfn.XLOOKUP(tbl_GL[[#This Row],[Account_key]],tbl_COA[Account_key],tbl_COA[SubClass],"Not Found")</f>
        <v>Assets</v>
      </c>
      <c r="I2768" t="str">
        <f>_xlfn.XLOOKUP(tbl_GL[[#This Row],[Account_key]],tbl_COA[Account_key],tbl_COA[SubClass2],"Not Found")</f>
        <v>Current Assets</v>
      </c>
      <c r="J2768" t="str">
        <f>_xlfn.XLOOKUP(tbl_GL[[#This Row],[Account_key]],tbl_COA[Account_key],tbl_COA[SubAccount],,0)</f>
        <v>Cash at Bank</v>
      </c>
      <c r="K2768">
        <f>YEAR(tbl_GL[[#This Row],[Date]])</f>
        <v>2018</v>
      </c>
    </row>
    <row r="2769" spans="1:11" hidden="1" x14ac:dyDescent="0.35">
      <c r="A2769">
        <v>84.2</v>
      </c>
      <c r="B2769" s="24">
        <v>43157</v>
      </c>
      <c r="C2769">
        <v>2</v>
      </c>
      <c r="D2769" s="13">
        <v>120</v>
      </c>
      <c r="E2769" s="13" t="s">
        <v>98</v>
      </c>
      <c r="F2769" s="17">
        <v>-799</v>
      </c>
      <c r="G2769" t="str">
        <f>_xlfn.XLOOKUP(tbl_GL[[#This Row],[Account_key]],tbl_COA[Account_key],tbl_COA[Class],"Not Found")</f>
        <v>Liabilities and Owners Equity</v>
      </c>
      <c r="H2769" t="str">
        <f>_xlfn.XLOOKUP(tbl_GL[[#This Row],[Account_key]],tbl_COA[Account_key],tbl_COA[SubClass],"Not Found")</f>
        <v>Liabilities</v>
      </c>
      <c r="I2769" t="str">
        <f>_xlfn.XLOOKUP(tbl_GL[[#This Row],[Account_key]],tbl_COA[Account_key],tbl_COA[SubClass2],"Not Found")</f>
        <v>Current Liabilities</v>
      </c>
      <c r="J2769" t="str">
        <f>_xlfn.XLOOKUP(tbl_GL[[#This Row],[Account_key]],tbl_COA[Account_key],tbl_COA[SubAccount],,0)</f>
        <v>Accrued Expenses</v>
      </c>
      <c r="K2769">
        <f>YEAR(tbl_GL[[#This Row],[Date]])</f>
        <v>2018</v>
      </c>
    </row>
    <row r="2770" spans="1:11" hidden="1" x14ac:dyDescent="0.35">
      <c r="A2770">
        <v>85.1</v>
      </c>
      <c r="B2770" s="24">
        <v>43158</v>
      </c>
      <c r="C2770">
        <v>2</v>
      </c>
      <c r="D2770" s="13">
        <v>230</v>
      </c>
      <c r="E2770" s="13" t="s">
        <v>4</v>
      </c>
      <c r="F2770" s="17">
        <v>-287</v>
      </c>
      <c r="G2770" t="str">
        <f>_xlfn.XLOOKUP(tbl_GL[[#This Row],[Account_key]],tbl_COA[Account_key],tbl_COA[Class],"Not Found")</f>
        <v>Trading account</v>
      </c>
      <c r="H2770" t="str">
        <f>_xlfn.XLOOKUP(tbl_GL[[#This Row],[Account_key]],tbl_COA[Account_key],tbl_COA[SubClass],"Not Found")</f>
        <v>Cost of Sales</v>
      </c>
      <c r="I2770" t="str">
        <f>_xlfn.XLOOKUP(tbl_GL[[#This Row],[Account_key]],tbl_COA[Account_key],tbl_COA[SubClass2],"Not Found")</f>
        <v>Cost of Sales</v>
      </c>
      <c r="J2770" t="str">
        <f>_xlfn.XLOOKUP(tbl_GL[[#This Row],[Account_key]],tbl_COA[Account_key],tbl_COA[SubAccount],,0)</f>
        <v>Cost of Sales</v>
      </c>
      <c r="K2770">
        <f>YEAR(tbl_GL[[#This Row],[Date]])</f>
        <v>2018</v>
      </c>
    </row>
    <row r="2771" spans="1:11" hidden="1" x14ac:dyDescent="0.35">
      <c r="A2771">
        <v>85.2</v>
      </c>
      <c r="B2771" s="24">
        <v>43158</v>
      </c>
      <c r="C2771">
        <v>2</v>
      </c>
      <c r="D2771" s="13">
        <v>60</v>
      </c>
      <c r="E2771" s="13" t="s">
        <v>4</v>
      </c>
      <c r="F2771" s="17">
        <v>-287</v>
      </c>
      <c r="G2771" t="str">
        <f>_xlfn.XLOOKUP(tbl_GL[[#This Row],[Account_key]],tbl_COA[Account_key],tbl_COA[Class],"Not Found")</f>
        <v>Assets</v>
      </c>
      <c r="H2771" t="str">
        <f>_xlfn.XLOOKUP(tbl_GL[[#This Row],[Account_key]],tbl_COA[Account_key],tbl_COA[SubClass],"Not Found")</f>
        <v>Assets</v>
      </c>
      <c r="I2771" t="str">
        <f>_xlfn.XLOOKUP(tbl_GL[[#This Row],[Account_key]],tbl_COA[Account_key],tbl_COA[SubClass2],"Not Found")</f>
        <v>Current Assets</v>
      </c>
      <c r="J2771" t="str">
        <f>_xlfn.XLOOKUP(tbl_GL[[#This Row],[Account_key]],tbl_COA[Account_key],tbl_COA[SubAccount],,0)</f>
        <v>Inventory</v>
      </c>
      <c r="K2771">
        <f>YEAR(tbl_GL[[#This Row],[Date]])</f>
        <v>2018</v>
      </c>
    </row>
    <row r="2772" spans="1:11" hidden="1" x14ac:dyDescent="0.35">
      <c r="A2772">
        <v>86.1</v>
      </c>
      <c r="B2772" s="24">
        <v>43158</v>
      </c>
      <c r="C2772">
        <v>2</v>
      </c>
      <c r="D2772" s="13">
        <v>210</v>
      </c>
      <c r="E2772" s="13" t="s">
        <v>8</v>
      </c>
      <c r="F2772" s="17">
        <v>957</v>
      </c>
      <c r="G2772" t="str">
        <f>_xlfn.XLOOKUP(tbl_GL[[#This Row],[Account_key]],tbl_COA[Account_key],tbl_COA[Class],"Not Found")</f>
        <v>Trading account</v>
      </c>
      <c r="H2772" t="str">
        <f>_xlfn.XLOOKUP(tbl_GL[[#This Row],[Account_key]],tbl_COA[Account_key],tbl_COA[SubClass],"Not Found")</f>
        <v>Sales</v>
      </c>
      <c r="I2772" t="str">
        <f>_xlfn.XLOOKUP(tbl_GL[[#This Row],[Account_key]],tbl_COA[Account_key],tbl_COA[SubClass2],"Not Found")</f>
        <v>Sales</v>
      </c>
      <c r="J2772" t="str">
        <f>_xlfn.XLOOKUP(tbl_GL[[#This Row],[Account_key]],tbl_COA[Account_key],tbl_COA[SubAccount],,0)</f>
        <v>Sales</v>
      </c>
      <c r="K2772">
        <f>YEAR(tbl_GL[[#This Row],[Date]])</f>
        <v>2018</v>
      </c>
    </row>
    <row r="2773" spans="1:11" hidden="1" x14ac:dyDescent="0.35">
      <c r="A2773">
        <v>86.2</v>
      </c>
      <c r="B2773" s="24">
        <v>43158</v>
      </c>
      <c r="C2773">
        <v>2</v>
      </c>
      <c r="D2773" s="13">
        <v>30</v>
      </c>
      <c r="E2773" s="13" t="s">
        <v>8</v>
      </c>
      <c r="F2773" s="17">
        <v>957</v>
      </c>
      <c r="G2773" t="str">
        <f>_xlfn.XLOOKUP(tbl_GL[[#This Row],[Account_key]],tbl_COA[Account_key],tbl_COA[Class],"Not Found")</f>
        <v>Assets</v>
      </c>
      <c r="H2773" t="str">
        <f>_xlfn.XLOOKUP(tbl_GL[[#This Row],[Account_key]],tbl_COA[Account_key],tbl_COA[SubClass],"Not Found")</f>
        <v>Assets</v>
      </c>
      <c r="I2773" t="str">
        <f>_xlfn.XLOOKUP(tbl_GL[[#This Row],[Account_key]],tbl_COA[Account_key],tbl_COA[SubClass2],"Not Found")</f>
        <v>Current Assets</v>
      </c>
      <c r="J2773" t="str">
        <f>_xlfn.XLOOKUP(tbl_GL[[#This Row],[Account_key]],tbl_COA[Account_key],tbl_COA[SubAccount],,0)</f>
        <v>Trade Receivables</v>
      </c>
      <c r="K2773">
        <f>YEAR(tbl_GL[[#This Row],[Date]])</f>
        <v>2018</v>
      </c>
    </row>
    <row r="2774" spans="1:11" hidden="1" x14ac:dyDescent="0.35">
      <c r="A2774">
        <v>87.1</v>
      </c>
      <c r="B2774" s="24">
        <v>43158</v>
      </c>
      <c r="C2774">
        <v>2</v>
      </c>
      <c r="D2774" s="13">
        <v>30</v>
      </c>
      <c r="E2774" s="13" t="s">
        <v>80</v>
      </c>
      <c r="F2774" s="17">
        <v>-4783</v>
      </c>
      <c r="G2774" t="str">
        <f>_xlfn.XLOOKUP(tbl_GL[[#This Row],[Account_key]],tbl_COA[Account_key],tbl_COA[Class],"Not Found")</f>
        <v>Assets</v>
      </c>
      <c r="H2774" t="str">
        <f>_xlfn.XLOOKUP(tbl_GL[[#This Row],[Account_key]],tbl_COA[Account_key],tbl_COA[SubClass],"Not Found")</f>
        <v>Assets</v>
      </c>
      <c r="I2774" t="str">
        <f>_xlfn.XLOOKUP(tbl_GL[[#This Row],[Account_key]],tbl_COA[Account_key],tbl_COA[SubClass2],"Not Found")</f>
        <v>Current Assets</v>
      </c>
      <c r="J2774" t="str">
        <f>_xlfn.XLOOKUP(tbl_GL[[#This Row],[Account_key]],tbl_COA[Account_key],tbl_COA[SubAccount],,0)</f>
        <v>Trade Receivables</v>
      </c>
      <c r="K2774">
        <f>YEAR(tbl_GL[[#This Row],[Date]])</f>
        <v>2018</v>
      </c>
    </row>
    <row r="2775" spans="1:11" hidden="1" x14ac:dyDescent="0.35">
      <c r="A2775">
        <v>87.2</v>
      </c>
      <c r="B2775" s="24">
        <v>43158</v>
      </c>
      <c r="C2775">
        <v>2</v>
      </c>
      <c r="D2775" s="13">
        <v>10</v>
      </c>
      <c r="E2775" s="13" t="s">
        <v>80</v>
      </c>
      <c r="F2775" s="17">
        <v>4783</v>
      </c>
      <c r="G2775" t="str">
        <f>_xlfn.XLOOKUP(tbl_GL[[#This Row],[Account_key]],tbl_COA[Account_key],tbl_COA[Class],"Not Found")</f>
        <v>Assets</v>
      </c>
      <c r="H2775" t="str">
        <f>_xlfn.XLOOKUP(tbl_GL[[#This Row],[Account_key]],tbl_COA[Account_key],tbl_COA[SubClass],"Not Found")</f>
        <v>Assets</v>
      </c>
      <c r="I2775" t="str">
        <f>_xlfn.XLOOKUP(tbl_GL[[#This Row],[Account_key]],tbl_COA[Account_key],tbl_COA[SubClass2],"Not Found")</f>
        <v>Current Assets</v>
      </c>
      <c r="J2775" t="str">
        <f>_xlfn.XLOOKUP(tbl_GL[[#This Row],[Account_key]],tbl_COA[Account_key],tbl_COA[SubAccount],,0)</f>
        <v>Cash at Bank</v>
      </c>
      <c r="K2775">
        <f>YEAR(tbl_GL[[#This Row],[Date]])</f>
        <v>2018</v>
      </c>
    </row>
    <row r="2776" spans="1:11" hidden="1" x14ac:dyDescent="0.35">
      <c r="A2776">
        <v>88.1</v>
      </c>
      <c r="B2776" s="24">
        <v>43159</v>
      </c>
      <c r="C2776">
        <v>2</v>
      </c>
      <c r="D2776" s="13">
        <v>10</v>
      </c>
      <c r="E2776" s="13" t="s">
        <v>110</v>
      </c>
      <c r="F2776" s="17">
        <v>7</v>
      </c>
      <c r="G2776" t="str">
        <f>_xlfn.XLOOKUP(tbl_GL[[#This Row],[Account_key]],tbl_COA[Account_key],tbl_COA[Class],"Not Found")</f>
        <v>Assets</v>
      </c>
      <c r="H2776" t="str">
        <f>_xlfn.XLOOKUP(tbl_GL[[#This Row],[Account_key]],tbl_COA[Account_key],tbl_COA[SubClass],"Not Found")</f>
        <v>Assets</v>
      </c>
      <c r="I2776" t="str">
        <f>_xlfn.XLOOKUP(tbl_GL[[#This Row],[Account_key]],tbl_COA[Account_key],tbl_COA[SubClass2],"Not Found")</f>
        <v>Current Assets</v>
      </c>
      <c r="J2776" t="str">
        <f>_xlfn.XLOOKUP(tbl_GL[[#This Row],[Account_key]],tbl_COA[Account_key],tbl_COA[SubAccount],,0)</f>
        <v>Cash at Bank</v>
      </c>
      <c r="K2776">
        <f>YEAR(tbl_GL[[#This Row],[Date]])</f>
        <v>2018</v>
      </c>
    </row>
    <row r="2777" spans="1:11" hidden="1" x14ac:dyDescent="0.35">
      <c r="A2777">
        <v>88.2</v>
      </c>
      <c r="B2777" s="24">
        <v>43159</v>
      </c>
      <c r="C2777">
        <v>2</v>
      </c>
      <c r="D2777" s="13">
        <v>430</v>
      </c>
      <c r="E2777" s="13" t="s">
        <v>110</v>
      </c>
      <c r="F2777" s="17">
        <v>7</v>
      </c>
      <c r="G2777" t="str">
        <f>_xlfn.XLOOKUP(tbl_GL[[#This Row],[Account_key]],tbl_COA[Account_key],tbl_COA[Class],"Not Found")</f>
        <v>Non-operating</v>
      </c>
      <c r="H2777" t="str">
        <f>_xlfn.XLOOKUP(tbl_GL[[#This Row],[Account_key]],tbl_COA[Account_key],tbl_COA[SubClass],"Not Found")</f>
        <v>Exchange Loss/Gain</v>
      </c>
      <c r="I2777" t="str">
        <f>_xlfn.XLOOKUP(tbl_GL[[#This Row],[Account_key]],tbl_COA[Account_key],tbl_COA[SubClass2],"Not Found")</f>
        <v>Exchange Loss/Gain</v>
      </c>
      <c r="J2777" t="str">
        <f>_xlfn.XLOOKUP(tbl_GL[[#This Row],[Account_key]],tbl_COA[Account_key],tbl_COA[SubAccount],,0)</f>
        <v>Exchange Loss/Gain</v>
      </c>
      <c r="K2777">
        <f>YEAR(tbl_GL[[#This Row],[Date]])</f>
        <v>2018</v>
      </c>
    </row>
    <row r="2778" spans="1:11" hidden="1" x14ac:dyDescent="0.35">
      <c r="A2778">
        <v>89.1</v>
      </c>
      <c r="B2778" s="24">
        <v>43159</v>
      </c>
      <c r="C2778">
        <v>2</v>
      </c>
      <c r="D2778" s="13">
        <v>440</v>
      </c>
      <c r="E2778" s="13" t="s">
        <v>112</v>
      </c>
      <c r="F2778" s="17">
        <v>-133</v>
      </c>
      <c r="G2778" t="str">
        <f>_xlfn.XLOOKUP(tbl_GL[[#This Row],[Account_key]],tbl_COA[Account_key],tbl_COA[Class],"Not Found")</f>
        <v>Interest &amp; Tax</v>
      </c>
      <c r="H2778" t="str">
        <f>_xlfn.XLOOKUP(tbl_GL[[#This Row],[Account_key]],tbl_COA[Account_key],tbl_COA[SubClass],"Not Found")</f>
        <v>Interest Expense</v>
      </c>
      <c r="I2778" t="str">
        <f>_xlfn.XLOOKUP(tbl_GL[[#This Row],[Account_key]],tbl_COA[Account_key],tbl_COA[SubClass2],"Not Found")</f>
        <v>Interest Expense</v>
      </c>
      <c r="J2778" t="str">
        <f>_xlfn.XLOOKUP(tbl_GL[[#This Row],[Account_key]],tbl_COA[Account_key],tbl_COA[SubAccount],,0)</f>
        <v>Interest Expense</v>
      </c>
      <c r="K2778">
        <f>YEAR(tbl_GL[[#This Row],[Date]])</f>
        <v>2018</v>
      </c>
    </row>
    <row r="2779" spans="1:11" hidden="1" x14ac:dyDescent="0.35">
      <c r="A2779">
        <v>89.2</v>
      </c>
      <c r="B2779" s="24">
        <v>43159</v>
      </c>
      <c r="C2779">
        <v>2</v>
      </c>
      <c r="D2779" s="13">
        <v>121</v>
      </c>
      <c r="E2779" s="13" t="s">
        <v>112</v>
      </c>
      <c r="F2779" s="17">
        <v>133</v>
      </c>
      <c r="G2779" t="str">
        <f>_xlfn.XLOOKUP(tbl_GL[[#This Row],[Account_key]],tbl_COA[Account_key],tbl_COA[Class],"Not Found")</f>
        <v>Liabilities and Owners Equity</v>
      </c>
      <c r="H2779" t="str">
        <f>_xlfn.XLOOKUP(tbl_GL[[#This Row],[Account_key]],tbl_COA[Account_key],tbl_COA[SubClass],"Not Found")</f>
        <v>Liabilities</v>
      </c>
      <c r="I2779" t="str">
        <f>_xlfn.XLOOKUP(tbl_GL[[#This Row],[Account_key]],tbl_COA[Account_key],tbl_COA[SubClass2],"Not Found")</f>
        <v>Current Liabilities</v>
      </c>
      <c r="J2779" t="str">
        <f>_xlfn.XLOOKUP(tbl_GL[[#This Row],[Account_key]],tbl_COA[Account_key],tbl_COA[SubAccount],,0)</f>
        <v>Interest Payable</v>
      </c>
      <c r="K2779">
        <f>YEAR(tbl_GL[[#This Row],[Date]])</f>
        <v>2018</v>
      </c>
    </row>
    <row r="2780" spans="1:11" hidden="1" x14ac:dyDescent="0.35">
      <c r="A2780">
        <v>90.1</v>
      </c>
      <c r="B2780" s="24">
        <v>43159</v>
      </c>
      <c r="C2780">
        <v>2</v>
      </c>
      <c r="D2780" s="13">
        <v>400</v>
      </c>
      <c r="E2780" s="13" t="s">
        <v>104</v>
      </c>
      <c r="F2780" s="17">
        <v>-167</v>
      </c>
      <c r="G2780" t="str">
        <f>_xlfn.XLOOKUP(tbl_GL[[#This Row],[Account_key]],tbl_COA[Account_key],tbl_COA[Class],"Not Found")</f>
        <v>Operating account</v>
      </c>
      <c r="H2780" t="str">
        <f>_xlfn.XLOOKUP(tbl_GL[[#This Row],[Account_key]],tbl_COA[Account_key],tbl_COA[SubClass],"Not Found")</f>
        <v>Depreciation &amp; Amortization</v>
      </c>
      <c r="I2780" t="str">
        <f>_xlfn.XLOOKUP(tbl_GL[[#This Row],[Account_key]],tbl_COA[Account_key],tbl_COA[SubClass2],"Not Found")</f>
        <v>Amortization</v>
      </c>
      <c r="J2780" t="str">
        <f>_xlfn.XLOOKUP(tbl_GL[[#This Row],[Account_key]],tbl_COA[Account_key],tbl_COA[SubAccount],,0)</f>
        <v>Amortization of Intangible Assets</v>
      </c>
      <c r="K2780">
        <f>YEAR(tbl_GL[[#This Row],[Date]])</f>
        <v>2018</v>
      </c>
    </row>
    <row r="2781" spans="1:11" hidden="1" x14ac:dyDescent="0.35">
      <c r="A2781">
        <v>90.2</v>
      </c>
      <c r="B2781" s="24">
        <v>43159</v>
      </c>
      <c r="C2781">
        <v>2</v>
      </c>
      <c r="D2781" s="13">
        <v>100</v>
      </c>
      <c r="E2781" s="13" t="s">
        <v>104</v>
      </c>
      <c r="F2781" s="17">
        <v>-167</v>
      </c>
      <c r="G2781" t="str">
        <f>_xlfn.XLOOKUP(tbl_GL[[#This Row],[Account_key]],tbl_COA[Account_key],tbl_COA[Class],"Not Found")</f>
        <v>Assets</v>
      </c>
      <c r="H2781" t="str">
        <f>_xlfn.XLOOKUP(tbl_GL[[#This Row],[Account_key]],tbl_COA[Account_key],tbl_COA[SubClass],"Not Found")</f>
        <v>Assets</v>
      </c>
      <c r="I2781" t="str">
        <f>_xlfn.XLOOKUP(tbl_GL[[#This Row],[Account_key]],tbl_COA[Account_key],tbl_COA[SubClass2],"Not Found")</f>
        <v>Non-Current Assets</v>
      </c>
      <c r="J2781" t="str">
        <f>_xlfn.XLOOKUP(tbl_GL[[#This Row],[Account_key]],tbl_COA[Account_key],tbl_COA[SubAccount],,0)</f>
        <v>Patents and trademarks</v>
      </c>
      <c r="K2781">
        <f>YEAR(tbl_GL[[#This Row],[Date]])</f>
        <v>2018</v>
      </c>
    </row>
    <row r="2782" spans="1:11" hidden="1" x14ac:dyDescent="0.35">
      <c r="A2782">
        <v>91.1</v>
      </c>
      <c r="B2782" s="24">
        <v>43159</v>
      </c>
      <c r="C2782">
        <v>2</v>
      </c>
      <c r="D2782" s="13">
        <v>10</v>
      </c>
      <c r="E2782" s="13" t="s">
        <v>113</v>
      </c>
      <c r="F2782" s="17">
        <v>190</v>
      </c>
      <c r="G2782" t="str">
        <f>_xlfn.XLOOKUP(tbl_GL[[#This Row],[Account_key]],tbl_COA[Account_key],tbl_COA[Class],"Not Found")</f>
        <v>Assets</v>
      </c>
      <c r="H2782" t="str">
        <f>_xlfn.XLOOKUP(tbl_GL[[#This Row],[Account_key]],tbl_COA[Account_key],tbl_COA[SubClass],"Not Found")</f>
        <v>Assets</v>
      </c>
      <c r="I2782" t="str">
        <f>_xlfn.XLOOKUP(tbl_GL[[#This Row],[Account_key]],tbl_COA[Account_key],tbl_COA[SubClass2],"Not Found")</f>
        <v>Current Assets</v>
      </c>
      <c r="J2782" t="str">
        <f>_xlfn.XLOOKUP(tbl_GL[[#This Row],[Account_key]],tbl_COA[Account_key],tbl_COA[SubAccount],,0)</f>
        <v>Cash at Bank</v>
      </c>
      <c r="K2782">
        <f>YEAR(tbl_GL[[#This Row],[Date]])</f>
        <v>2018</v>
      </c>
    </row>
    <row r="2783" spans="1:11" hidden="1" x14ac:dyDescent="0.35">
      <c r="A2783">
        <v>91.2</v>
      </c>
      <c r="B2783" s="24">
        <v>43159</v>
      </c>
      <c r="C2783">
        <v>2</v>
      </c>
      <c r="D2783" s="13">
        <v>410</v>
      </c>
      <c r="E2783" s="13" t="s">
        <v>113</v>
      </c>
      <c r="F2783" s="17">
        <v>190</v>
      </c>
      <c r="G2783" t="str">
        <f>_xlfn.XLOOKUP(tbl_GL[[#This Row],[Account_key]],tbl_COA[Account_key],tbl_COA[Class],"Not Found")</f>
        <v>Non-operating</v>
      </c>
      <c r="H2783" t="str">
        <f>_xlfn.XLOOKUP(tbl_GL[[#This Row],[Account_key]],tbl_COA[Account_key],tbl_COA[SubClass],"Not Found")</f>
        <v>Interest Income</v>
      </c>
      <c r="I2783" t="str">
        <f>_xlfn.XLOOKUP(tbl_GL[[#This Row],[Account_key]],tbl_COA[Account_key],tbl_COA[SubClass2],"Not Found")</f>
        <v>Interest Income</v>
      </c>
      <c r="J2783" t="str">
        <f>_xlfn.XLOOKUP(tbl_GL[[#This Row],[Account_key]],tbl_COA[Account_key],tbl_COA[SubAccount],,0)</f>
        <v>Interest Income</v>
      </c>
      <c r="K2783">
        <f>YEAR(tbl_GL[[#This Row],[Date]])</f>
        <v>2018</v>
      </c>
    </row>
    <row r="2784" spans="1:11" hidden="1" x14ac:dyDescent="0.35">
      <c r="A2784">
        <v>92.1</v>
      </c>
      <c r="B2784" s="24">
        <v>43159</v>
      </c>
      <c r="C2784">
        <v>2</v>
      </c>
      <c r="D2784" s="13">
        <v>450</v>
      </c>
      <c r="E2784" s="23" t="s">
        <v>108</v>
      </c>
      <c r="F2784" s="17">
        <v>742</v>
      </c>
      <c r="G2784" t="str">
        <f>_xlfn.XLOOKUP(tbl_GL[[#This Row],[Account_key]],tbl_COA[Account_key],tbl_COA[Class],"Not Found")</f>
        <v>Interest &amp; Tax</v>
      </c>
      <c r="H2784" t="str">
        <f>_xlfn.XLOOKUP(tbl_GL[[#This Row],[Account_key]],tbl_COA[Account_key],tbl_COA[SubClass],"Not Found")</f>
        <v>Taxation</v>
      </c>
      <c r="I2784" t="str">
        <f>_xlfn.XLOOKUP(tbl_GL[[#This Row],[Account_key]],tbl_COA[Account_key],tbl_COA[SubClass2],"Not Found")</f>
        <v>Taxation</v>
      </c>
      <c r="J2784" t="str">
        <f>_xlfn.XLOOKUP(tbl_GL[[#This Row],[Account_key]],tbl_COA[Account_key],tbl_COA[SubAccount],,0)</f>
        <v>Taxation</v>
      </c>
      <c r="K2784">
        <f>YEAR(tbl_GL[[#This Row],[Date]])</f>
        <v>2018</v>
      </c>
    </row>
    <row r="2785" spans="1:11" hidden="1" x14ac:dyDescent="0.35">
      <c r="A2785">
        <v>92.2</v>
      </c>
      <c r="B2785" s="24">
        <v>43159</v>
      </c>
      <c r="C2785">
        <v>2</v>
      </c>
      <c r="D2785" s="13">
        <v>122</v>
      </c>
      <c r="E2785" s="23" t="s">
        <v>108</v>
      </c>
      <c r="F2785" s="17">
        <v>-742</v>
      </c>
      <c r="G2785" t="str">
        <f>_xlfn.XLOOKUP(tbl_GL[[#This Row],[Account_key]],tbl_COA[Account_key],tbl_COA[Class],"Not Found")</f>
        <v>Liabilities and Owners Equity</v>
      </c>
      <c r="H2785" t="str">
        <f>_xlfn.XLOOKUP(tbl_GL[[#This Row],[Account_key]],tbl_COA[Account_key],tbl_COA[SubClass],"Not Found")</f>
        <v>Liabilities</v>
      </c>
      <c r="I2785" t="str">
        <f>_xlfn.XLOOKUP(tbl_GL[[#This Row],[Account_key]],tbl_COA[Account_key],tbl_COA[SubClass2],"Not Found")</f>
        <v>Current Liabilities</v>
      </c>
      <c r="J2785" t="str">
        <f>_xlfn.XLOOKUP(tbl_GL[[#This Row],[Account_key]],tbl_COA[Account_key],tbl_COA[SubAccount],,0)</f>
        <v>Tax payable</v>
      </c>
      <c r="K2785">
        <f>YEAR(tbl_GL[[#This Row],[Date]])</f>
        <v>2018</v>
      </c>
    </row>
    <row r="2786" spans="1:11" hidden="1" x14ac:dyDescent="0.35">
      <c r="A2786">
        <v>94.1</v>
      </c>
      <c r="B2786" s="24">
        <v>43159</v>
      </c>
      <c r="C2786">
        <v>2</v>
      </c>
      <c r="D2786" s="13">
        <v>240</v>
      </c>
      <c r="E2786" s="13" t="s">
        <v>56</v>
      </c>
      <c r="F2786" s="17">
        <v>-1667</v>
      </c>
      <c r="G2786" t="str">
        <f>_xlfn.XLOOKUP(tbl_GL[[#This Row],[Account_key]],tbl_COA[Account_key],tbl_COA[Class],"Not Found")</f>
        <v>Operating account</v>
      </c>
      <c r="H2786" t="str">
        <f>_xlfn.XLOOKUP(tbl_GL[[#This Row],[Account_key]],tbl_COA[Account_key],tbl_COA[SubClass],"Not Found")</f>
        <v>Operating Expenses</v>
      </c>
      <c r="I2786" t="str">
        <f>_xlfn.XLOOKUP(tbl_GL[[#This Row],[Account_key]],tbl_COA[Account_key],tbl_COA[SubClass2],"Not Found")</f>
        <v>Sales &amp; Distribution</v>
      </c>
      <c r="J2786" t="str">
        <f>_xlfn.XLOOKUP(tbl_GL[[#This Row],[Account_key]],tbl_COA[Account_key],tbl_COA[SubAccount],,0)</f>
        <v>Salaries</v>
      </c>
      <c r="K2786">
        <f>YEAR(tbl_GL[[#This Row],[Date]])</f>
        <v>2018</v>
      </c>
    </row>
    <row r="2787" spans="1:11" hidden="1" x14ac:dyDescent="0.35">
      <c r="A2787">
        <v>94.2</v>
      </c>
      <c r="B2787" s="24">
        <v>43159</v>
      </c>
      <c r="C2787">
        <v>2</v>
      </c>
      <c r="D2787" s="13">
        <v>10</v>
      </c>
      <c r="E2787" s="13" t="s">
        <v>56</v>
      </c>
      <c r="F2787" s="17">
        <v>-1667</v>
      </c>
      <c r="G2787" t="str">
        <f>_xlfn.XLOOKUP(tbl_GL[[#This Row],[Account_key]],tbl_COA[Account_key],tbl_COA[Class],"Not Found")</f>
        <v>Assets</v>
      </c>
      <c r="H2787" t="str">
        <f>_xlfn.XLOOKUP(tbl_GL[[#This Row],[Account_key]],tbl_COA[Account_key],tbl_COA[SubClass],"Not Found")</f>
        <v>Assets</v>
      </c>
      <c r="I2787" t="str">
        <f>_xlfn.XLOOKUP(tbl_GL[[#This Row],[Account_key]],tbl_COA[Account_key],tbl_COA[SubClass2],"Not Found")</f>
        <v>Current Assets</v>
      </c>
      <c r="J2787" t="str">
        <f>_xlfn.XLOOKUP(tbl_GL[[#This Row],[Account_key]],tbl_COA[Account_key],tbl_COA[SubAccount],,0)</f>
        <v>Cash at Bank</v>
      </c>
      <c r="K2787">
        <f>YEAR(tbl_GL[[#This Row],[Date]])</f>
        <v>2018</v>
      </c>
    </row>
    <row r="2788" spans="1:11" hidden="1" x14ac:dyDescent="0.35">
      <c r="A2788">
        <v>95.1</v>
      </c>
      <c r="B2788" s="24">
        <v>43159</v>
      </c>
      <c r="C2788">
        <v>2</v>
      </c>
      <c r="D2788" s="13">
        <v>380</v>
      </c>
      <c r="E2788" s="13" t="s">
        <v>101</v>
      </c>
      <c r="F2788" s="17">
        <v>-3333</v>
      </c>
      <c r="G2788" t="str">
        <f>_xlfn.XLOOKUP(tbl_GL[[#This Row],[Account_key]],tbl_COA[Account_key],tbl_COA[Class],"Not Found")</f>
        <v>Operating account</v>
      </c>
      <c r="H2788" t="str">
        <f>_xlfn.XLOOKUP(tbl_GL[[#This Row],[Account_key]],tbl_COA[Account_key],tbl_COA[SubClass],"Not Found")</f>
        <v>Depreciation &amp; Amortization</v>
      </c>
      <c r="I2788" t="str">
        <f>_xlfn.XLOOKUP(tbl_GL[[#This Row],[Account_key]],tbl_COA[Account_key],tbl_COA[SubClass2],"Not Found")</f>
        <v>Depreciation</v>
      </c>
      <c r="J2788" t="str">
        <f>_xlfn.XLOOKUP(tbl_GL[[#This Row],[Account_key]],tbl_COA[Account_key],tbl_COA[SubAccount],,0)</f>
        <v>Equipment</v>
      </c>
      <c r="K2788">
        <f>YEAR(tbl_GL[[#This Row],[Date]])</f>
        <v>2018</v>
      </c>
    </row>
    <row r="2789" spans="1:11" hidden="1" x14ac:dyDescent="0.35">
      <c r="A2789">
        <v>95.2</v>
      </c>
      <c r="B2789" s="24">
        <v>43159</v>
      </c>
      <c r="C2789">
        <v>2</v>
      </c>
      <c r="D2789" s="13">
        <v>90</v>
      </c>
      <c r="E2789" s="13" t="s">
        <v>101</v>
      </c>
      <c r="F2789" s="17">
        <v>-3333</v>
      </c>
      <c r="G2789" t="str">
        <f>_xlfn.XLOOKUP(tbl_GL[[#This Row],[Account_key]],tbl_COA[Account_key],tbl_COA[Class],"Not Found")</f>
        <v>Assets</v>
      </c>
      <c r="H2789" t="str">
        <f>_xlfn.XLOOKUP(tbl_GL[[#This Row],[Account_key]],tbl_COA[Account_key],tbl_COA[SubClass],"Not Found")</f>
        <v>Assets</v>
      </c>
      <c r="I2789" t="str">
        <f>_xlfn.XLOOKUP(tbl_GL[[#This Row],[Account_key]],tbl_COA[Account_key],tbl_COA[SubClass2],"Not Found")</f>
        <v>Non-Current Assets</v>
      </c>
      <c r="J2789" t="str">
        <f>_xlfn.XLOOKUP(tbl_GL[[#This Row],[Account_key]],tbl_COA[Account_key],tbl_COA[SubAccount],,0)</f>
        <v>Office Furniture &amp; Equipment</v>
      </c>
      <c r="K2789">
        <f>YEAR(tbl_GL[[#This Row],[Date]])</f>
        <v>2018</v>
      </c>
    </row>
    <row r="2790" spans="1:11" hidden="1" x14ac:dyDescent="0.35">
      <c r="A2790">
        <v>96.1</v>
      </c>
      <c r="B2790" s="24">
        <v>43160</v>
      </c>
      <c r="C2790">
        <v>2</v>
      </c>
      <c r="D2790" s="13">
        <v>350</v>
      </c>
      <c r="E2790" s="13" t="s">
        <v>97</v>
      </c>
      <c r="F2790" s="17">
        <v>-697</v>
      </c>
      <c r="G2790" t="str">
        <f>_xlfn.XLOOKUP(tbl_GL[[#This Row],[Account_key]],tbl_COA[Account_key],tbl_COA[Class],"Not Found")</f>
        <v>Operating account</v>
      </c>
      <c r="H2790" t="str">
        <f>_xlfn.XLOOKUP(tbl_GL[[#This Row],[Account_key]],tbl_COA[Account_key],tbl_COA[SubClass],"Not Found")</f>
        <v>Operating Expenses</v>
      </c>
      <c r="I2790" t="str">
        <f>_xlfn.XLOOKUP(tbl_GL[[#This Row],[Account_key]],tbl_COA[Account_key],tbl_COA[SubClass2],"Not Found")</f>
        <v>Administration</v>
      </c>
      <c r="J2790" t="str">
        <f>_xlfn.XLOOKUP(tbl_GL[[#This Row],[Account_key]],tbl_COA[Account_key],tbl_COA[SubAccount],,0)</f>
        <v>Other Expenses</v>
      </c>
      <c r="K2790">
        <f>YEAR(tbl_GL[[#This Row],[Date]])</f>
        <v>2018</v>
      </c>
    </row>
    <row r="2791" spans="1:11" hidden="1" x14ac:dyDescent="0.35">
      <c r="A2791">
        <v>96.2</v>
      </c>
      <c r="B2791" s="24">
        <v>43160</v>
      </c>
      <c r="C2791">
        <v>2</v>
      </c>
      <c r="D2791" s="13">
        <v>120</v>
      </c>
      <c r="E2791" s="13" t="s">
        <v>97</v>
      </c>
      <c r="F2791" s="17">
        <v>697</v>
      </c>
      <c r="G2791" t="str">
        <f>_xlfn.XLOOKUP(tbl_GL[[#This Row],[Account_key]],tbl_COA[Account_key],tbl_COA[Class],"Not Found")</f>
        <v>Liabilities and Owners Equity</v>
      </c>
      <c r="H2791" t="str">
        <f>_xlfn.XLOOKUP(tbl_GL[[#This Row],[Account_key]],tbl_COA[Account_key],tbl_COA[SubClass],"Not Found")</f>
        <v>Liabilities</v>
      </c>
      <c r="I2791" t="str">
        <f>_xlfn.XLOOKUP(tbl_GL[[#This Row],[Account_key]],tbl_COA[Account_key],tbl_COA[SubClass2],"Not Found")</f>
        <v>Current Liabilities</v>
      </c>
      <c r="J2791" t="str">
        <f>_xlfn.XLOOKUP(tbl_GL[[#This Row],[Account_key]],tbl_COA[Account_key],tbl_COA[SubAccount],,0)</f>
        <v>Accrued Expenses</v>
      </c>
      <c r="K2791">
        <f>YEAR(tbl_GL[[#This Row],[Date]])</f>
        <v>2018</v>
      </c>
    </row>
    <row r="2792" spans="1:11" hidden="1" x14ac:dyDescent="0.35">
      <c r="A2792">
        <v>97.1</v>
      </c>
      <c r="B2792" s="24">
        <v>43160</v>
      </c>
      <c r="C2792">
        <v>2</v>
      </c>
      <c r="D2792" s="13">
        <v>60</v>
      </c>
      <c r="E2792" s="13" t="s">
        <v>84</v>
      </c>
      <c r="F2792" s="17">
        <v>6667</v>
      </c>
      <c r="G2792" t="str">
        <f>_xlfn.XLOOKUP(tbl_GL[[#This Row],[Account_key]],tbl_COA[Account_key],tbl_COA[Class],"Not Found")</f>
        <v>Assets</v>
      </c>
      <c r="H2792" t="str">
        <f>_xlfn.XLOOKUP(tbl_GL[[#This Row],[Account_key]],tbl_COA[Account_key],tbl_COA[SubClass],"Not Found")</f>
        <v>Assets</v>
      </c>
      <c r="I2792" t="str">
        <f>_xlfn.XLOOKUP(tbl_GL[[#This Row],[Account_key]],tbl_COA[Account_key],tbl_COA[SubClass2],"Not Found")</f>
        <v>Current Assets</v>
      </c>
      <c r="J2792" t="str">
        <f>_xlfn.XLOOKUP(tbl_GL[[#This Row],[Account_key]],tbl_COA[Account_key],tbl_COA[SubAccount],,0)</f>
        <v>Inventory</v>
      </c>
      <c r="K2792">
        <f>YEAR(tbl_GL[[#This Row],[Date]])</f>
        <v>2018</v>
      </c>
    </row>
    <row r="2793" spans="1:11" hidden="1" x14ac:dyDescent="0.35">
      <c r="A2793">
        <v>97.2</v>
      </c>
      <c r="B2793" s="24">
        <v>43160</v>
      </c>
      <c r="C2793">
        <v>2</v>
      </c>
      <c r="D2793" s="13">
        <v>110</v>
      </c>
      <c r="E2793" s="13" t="s">
        <v>84</v>
      </c>
      <c r="F2793" s="17">
        <v>6667</v>
      </c>
      <c r="G2793" t="str">
        <f>_xlfn.XLOOKUP(tbl_GL[[#This Row],[Account_key]],tbl_COA[Account_key],tbl_COA[Class],"Not Found")</f>
        <v>Liabilities and Owners Equity</v>
      </c>
      <c r="H2793" t="str">
        <f>_xlfn.XLOOKUP(tbl_GL[[#This Row],[Account_key]],tbl_COA[Account_key],tbl_COA[SubClass],"Not Found")</f>
        <v>Liabilities</v>
      </c>
      <c r="I2793" t="str">
        <f>_xlfn.XLOOKUP(tbl_GL[[#This Row],[Account_key]],tbl_COA[Account_key],tbl_COA[SubClass2],"Not Found")</f>
        <v>Current Liabilities</v>
      </c>
      <c r="J2793" t="str">
        <f>_xlfn.XLOOKUP(tbl_GL[[#This Row],[Account_key]],tbl_COA[Account_key],tbl_COA[SubAccount],,0)</f>
        <v>Trade Payables</v>
      </c>
      <c r="K2793">
        <f>YEAR(tbl_GL[[#This Row],[Date]])</f>
        <v>2018</v>
      </c>
    </row>
    <row r="2794" spans="1:11" hidden="1" x14ac:dyDescent="0.35">
      <c r="A2794">
        <v>98.1</v>
      </c>
      <c r="B2794" s="24">
        <v>43161</v>
      </c>
      <c r="C2794">
        <v>2</v>
      </c>
      <c r="D2794" s="13">
        <v>230</v>
      </c>
      <c r="E2794" s="13" t="s">
        <v>4</v>
      </c>
      <c r="F2794" s="17">
        <v>-341</v>
      </c>
      <c r="G2794" t="str">
        <f>_xlfn.XLOOKUP(tbl_GL[[#This Row],[Account_key]],tbl_COA[Account_key],tbl_COA[Class],"Not Found")</f>
        <v>Trading account</v>
      </c>
      <c r="H2794" t="str">
        <f>_xlfn.XLOOKUP(tbl_GL[[#This Row],[Account_key]],tbl_COA[Account_key],tbl_COA[SubClass],"Not Found")</f>
        <v>Cost of Sales</v>
      </c>
      <c r="I2794" t="str">
        <f>_xlfn.XLOOKUP(tbl_GL[[#This Row],[Account_key]],tbl_COA[Account_key],tbl_COA[SubClass2],"Not Found")</f>
        <v>Cost of Sales</v>
      </c>
      <c r="J2794" t="str">
        <f>_xlfn.XLOOKUP(tbl_GL[[#This Row],[Account_key]],tbl_COA[Account_key],tbl_COA[SubAccount],,0)</f>
        <v>Cost of Sales</v>
      </c>
      <c r="K2794">
        <f>YEAR(tbl_GL[[#This Row],[Date]])</f>
        <v>2018</v>
      </c>
    </row>
    <row r="2795" spans="1:11" hidden="1" x14ac:dyDescent="0.35">
      <c r="A2795">
        <v>98.2</v>
      </c>
      <c r="B2795" s="24">
        <v>43161</v>
      </c>
      <c r="C2795">
        <v>2</v>
      </c>
      <c r="D2795" s="13">
        <v>60</v>
      </c>
      <c r="E2795" s="13" t="s">
        <v>4</v>
      </c>
      <c r="F2795" s="17">
        <v>-341</v>
      </c>
      <c r="G2795" t="str">
        <f>_xlfn.XLOOKUP(tbl_GL[[#This Row],[Account_key]],tbl_COA[Account_key],tbl_COA[Class],"Not Found")</f>
        <v>Assets</v>
      </c>
      <c r="H2795" t="str">
        <f>_xlfn.XLOOKUP(tbl_GL[[#This Row],[Account_key]],tbl_COA[Account_key],tbl_COA[SubClass],"Not Found")</f>
        <v>Assets</v>
      </c>
      <c r="I2795" t="str">
        <f>_xlfn.XLOOKUP(tbl_GL[[#This Row],[Account_key]],tbl_COA[Account_key],tbl_COA[SubClass2],"Not Found")</f>
        <v>Current Assets</v>
      </c>
      <c r="J2795" t="str">
        <f>_xlfn.XLOOKUP(tbl_GL[[#This Row],[Account_key]],tbl_COA[Account_key],tbl_COA[SubAccount],,0)</f>
        <v>Inventory</v>
      </c>
      <c r="K2795">
        <f>YEAR(tbl_GL[[#This Row],[Date]])</f>
        <v>2018</v>
      </c>
    </row>
    <row r="2796" spans="1:11" hidden="1" x14ac:dyDescent="0.35">
      <c r="A2796">
        <v>99.1</v>
      </c>
      <c r="B2796" s="24">
        <v>43161</v>
      </c>
      <c r="C2796">
        <v>2</v>
      </c>
      <c r="D2796" s="13">
        <v>210</v>
      </c>
      <c r="E2796" s="13" t="s">
        <v>7</v>
      </c>
      <c r="F2796" s="17">
        <v>1138</v>
      </c>
      <c r="G2796" t="str">
        <f>_xlfn.XLOOKUP(tbl_GL[[#This Row],[Account_key]],tbl_COA[Account_key],tbl_COA[Class],"Not Found")</f>
        <v>Trading account</v>
      </c>
      <c r="H2796" t="str">
        <f>_xlfn.XLOOKUP(tbl_GL[[#This Row],[Account_key]],tbl_COA[Account_key],tbl_COA[SubClass],"Not Found")</f>
        <v>Sales</v>
      </c>
      <c r="I2796" t="str">
        <f>_xlfn.XLOOKUP(tbl_GL[[#This Row],[Account_key]],tbl_COA[Account_key],tbl_COA[SubClass2],"Not Found")</f>
        <v>Sales</v>
      </c>
      <c r="J2796" t="str">
        <f>_xlfn.XLOOKUP(tbl_GL[[#This Row],[Account_key]],tbl_COA[Account_key],tbl_COA[SubAccount],,0)</f>
        <v>Sales</v>
      </c>
      <c r="K2796">
        <f>YEAR(tbl_GL[[#This Row],[Date]])</f>
        <v>2018</v>
      </c>
    </row>
    <row r="2797" spans="1:11" hidden="1" x14ac:dyDescent="0.35">
      <c r="A2797">
        <v>99.2</v>
      </c>
      <c r="B2797" s="24">
        <v>43161</v>
      </c>
      <c r="C2797">
        <v>2</v>
      </c>
      <c r="D2797" s="13">
        <v>10</v>
      </c>
      <c r="E2797" s="13" t="s">
        <v>7</v>
      </c>
      <c r="F2797" s="17">
        <v>1138</v>
      </c>
      <c r="G2797" t="str">
        <f>_xlfn.XLOOKUP(tbl_GL[[#This Row],[Account_key]],tbl_COA[Account_key],tbl_COA[Class],"Not Found")</f>
        <v>Assets</v>
      </c>
      <c r="H2797" t="str">
        <f>_xlfn.XLOOKUP(tbl_GL[[#This Row],[Account_key]],tbl_COA[Account_key],tbl_COA[SubClass],"Not Found")</f>
        <v>Assets</v>
      </c>
      <c r="I2797" t="str">
        <f>_xlfn.XLOOKUP(tbl_GL[[#This Row],[Account_key]],tbl_COA[Account_key],tbl_COA[SubClass2],"Not Found")</f>
        <v>Current Assets</v>
      </c>
      <c r="J2797" t="str">
        <f>_xlfn.XLOOKUP(tbl_GL[[#This Row],[Account_key]],tbl_COA[Account_key],tbl_COA[SubAccount],,0)</f>
        <v>Cash at Bank</v>
      </c>
      <c r="K2797">
        <f>YEAR(tbl_GL[[#This Row],[Date]])</f>
        <v>2018</v>
      </c>
    </row>
    <row r="2798" spans="1:11" hidden="1" x14ac:dyDescent="0.35">
      <c r="A2798">
        <v>100.1</v>
      </c>
      <c r="B2798" s="24">
        <v>43161</v>
      </c>
      <c r="C2798">
        <v>2</v>
      </c>
      <c r="D2798" s="13">
        <v>230</v>
      </c>
      <c r="E2798" s="13" t="s">
        <v>4</v>
      </c>
      <c r="F2798" s="17">
        <v>-1458</v>
      </c>
      <c r="G2798" t="str">
        <f>_xlfn.XLOOKUP(tbl_GL[[#This Row],[Account_key]],tbl_COA[Account_key],tbl_COA[Class],"Not Found")</f>
        <v>Trading account</v>
      </c>
      <c r="H2798" t="str">
        <f>_xlfn.XLOOKUP(tbl_GL[[#This Row],[Account_key]],tbl_COA[Account_key],tbl_COA[SubClass],"Not Found")</f>
        <v>Cost of Sales</v>
      </c>
      <c r="I2798" t="str">
        <f>_xlfn.XLOOKUP(tbl_GL[[#This Row],[Account_key]],tbl_COA[Account_key],tbl_COA[SubClass2],"Not Found")</f>
        <v>Cost of Sales</v>
      </c>
      <c r="J2798" t="str">
        <f>_xlfn.XLOOKUP(tbl_GL[[#This Row],[Account_key]],tbl_COA[Account_key],tbl_COA[SubAccount],,0)</f>
        <v>Cost of Sales</v>
      </c>
      <c r="K2798">
        <f>YEAR(tbl_GL[[#This Row],[Date]])</f>
        <v>2018</v>
      </c>
    </row>
    <row r="2799" spans="1:11" hidden="1" x14ac:dyDescent="0.35">
      <c r="A2799">
        <v>100.2</v>
      </c>
      <c r="B2799" s="24">
        <v>43161</v>
      </c>
      <c r="C2799">
        <v>2</v>
      </c>
      <c r="D2799" s="13">
        <v>60</v>
      </c>
      <c r="E2799" s="13" t="s">
        <v>4</v>
      </c>
      <c r="F2799" s="17">
        <v>-1458</v>
      </c>
      <c r="G2799" t="str">
        <f>_xlfn.XLOOKUP(tbl_GL[[#This Row],[Account_key]],tbl_COA[Account_key],tbl_COA[Class],"Not Found")</f>
        <v>Assets</v>
      </c>
      <c r="H2799" t="str">
        <f>_xlfn.XLOOKUP(tbl_GL[[#This Row],[Account_key]],tbl_COA[Account_key],tbl_COA[SubClass],"Not Found")</f>
        <v>Assets</v>
      </c>
      <c r="I2799" t="str">
        <f>_xlfn.XLOOKUP(tbl_GL[[#This Row],[Account_key]],tbl_COA[Account_key],tbl_COA[SubClass2],"Not Found")</f>
        <v>Current Assets</v>
      </c>
      <c r="J2799" t="str">
        <f>_xlfn.XLOOKUP(tbl_GL[[#This Row],[Account_key]],tbl_COA[Account_key],tbl_COA[SubAccount],,0)</f>
        <v>Inventory</v>
      </c>
      <c r="K2799">
        <f>YEAR(tbl_GL[[#This Row],[Date]])</f>
        <v>2018</v>
      </c>
    </row>
    <row r="2800" spans="1:11" hidden="1" x14ac:dyDescent="0.35">
      <c r="A2800">
        <v>101.1</v>
      </c>
      <c r="B2800" s="24">
        <v>43161</v>
      </c>
      <c r="C2800">
        <v>2</v>
      </c>
      <c r="D2800" s="13">
        <v>210</v>
      </c>
      <c r="E2800" s="13" t="s">
        <v>8</v>
      </c>
      <c r="F2800" s="17">
        <v>4861</v>
      </c>
      <c r="G2800" t="str">
        <f>_xlfn.XLOOKUP(tbl_GL[[#This Row],[Account_key]],tbl_COA[Account_key],tbl_COA[Class],"Not Found")</f>
        <v>Trading account</v>
      </c>
      <c r="H2800" t="str">
        <f>_xlfn.XLOOKUP(tbl_GL[[#This Row],[Account_key]],tbl_COA[Account_key],tbl_COA[SubClass],"Not Found")</f>
        <v>Sales</v>
      </c>
      <c r="I2800" t="str">
        <f>_xlfn.XLOOKUP(tbl_GL[[#This Row],[Account_key]],tbl_COA[Account_key],tbl_COA[SubClass2],"Not Found")</f>
        <v>Sales</v>
      </c>
      <c r="J2800" t="str">
        <f>_xlfn.XLOOKUP(tbl_GL[[#This Row],[Account_key]],tbl_COA[Account_key],tbl_COA[SubAccount],,0)</f>
        <v>Sales</v>
      </c>
      <c r="K2800">
        <f>YEAR(tbl_GL[[#This Row],[Date]])</f>
        <v>2018</v>
      </c>
    </row>
    <row r="2801" spans="1:11" hidden="1" x14ac:dyDescent="0.35">
      <c r="A2801">
        <v>101.2</v>
      </c>
      <c r="B2801" s="24">
        <v>43161</v>
      </c>
      <c r="C2801">
        <v>2</v>
      </c>
      <c r="D2801" s="13">
        <v>30</v>
      </c>
      <c r="E2801" s="13" t="s">
        <v>8</v>
      </c>
      <c r="F2801" s="17">
        <v>4861</v>
      </c>
      <c r="G2801" t="str">
        <f>_xlfn.XLOOKUP(tbl_GL[[#This Row],[Account_key]],tbl_COA[Account_key],tbl_COA[Class],"Not Found")</f>
        <v>Assets</v>
      </c>
      <c r="H2801" t="str">
        <f>_xlfn.XLOOKUP(tbl_GL[[#This Row],[Account_key]],tbl_COA[Account_key],tbl_COA[SubClass],"Not Found")</f>
        <v>Assets</v>
      </c>
      <c r="I2801" t="str">
        <f>_xlfn.XLOOKUP(tbl_GL[[#This Row],[Account_key]],tbl_COA[Account_key],tbl_COA[SubClass2],"Not Found")</f>
        <v>Current Assets</v>
      </c>
      <c r="J2801" t="str">
        <f>_xlfn.XLOOKUP(tbl_GL[[#This Row],[Account_key]],tbl_COA[Account_key],tbl_COA[SubAccount],,0)</f>
        <v>Trade Receivables</v>
      </c>
      <c r="K2801">
        <f>YEAR(tbl_GL[[#This Row],[Date]])</f>
        <v>2018</v>
      </c>
    </row>
    <row r="2802" spans="1:11" hidden="1" x14ac:dyDescent="0.35">
      <c r="A2802">
        <v>102.1</v>
      </c>
      <c r="B2802" s="24">
        <v>43163</v>
      </c>
      <c r="C2802">
        <v>2</v>
      </c>
      <c r="D2802" s="13">
        <v>10</v>
      </c>
      <c r="E2802" s="13" t="s">
        <v>98</v>
      </c>
      <c r="F2802" s="17">
        <v>-736</v>
      </c>
      <c r="G2802" t="str">
        <f>_xlfn.XLOOKUP(tbl_GL[[#This Row],[Account_key]],tbl_COA[Account_key],tbl_COA[Class],"Not Found")</f>
        <v>Assets</v>
      </c>
      <c r="H2802" t="str">
        <f>_xlfn.XLOOKUP(tbl_GL[[#This Row],[Account_key]],tbl_COA[Account_key],tbl_COA[SubClass],"Not Found")</f>
        <v>Assets</v>
      </c>
      <c r="I2802" t="str">
        <f>_xlfn.XLOOKUP(tbl_GL[[#This Row],[Account_key]],tbl_COA[Account_key],tbl_COA[SubClass2],"Not Found")</f>
        <v>Current Assets</v>
      </c>
      <c r="J2802" t="str">
        <f>_xlfn.XLOOKUP(tbl_GL[[#This Row],[Account_key]],tbl_COA[Account_key],tbl_COA[SubAccount],,0)</f>
        <v>Cash at Bank</v>
      </c>
      <c r="K2802">
        <f>YEAR(tbl_GL[[#This Row],[Date]])</f>
        <v>2018</v>
      </c>
    </row>
    <row r="2803" spans="1:11" hidden="1" x14ac:dyDescent="0.35">
      <c r="A2803">
        <v>102.2</v>
      </c>
      <c r="B2803" s="24">
        <v>43163</v>
      </c>
      <c r="C2803">
        <v>2</v>
      </c>
      <c r="D2803" s="13">
        <v>120</v>
      </c>
      <c r="E2803" s="13" t="s">
        <v>98</v>
      </c>
      <c r="F2803" s="17">
        <v>-736</v>
      </c>
      <c r="G2803" t="str">
        <f>_xlfn.XLOOKUP(tbl_GL[[#This Row],[Account_key]],tbl_COA[Account_key],tbl_COA[Class],"Not Found")</f>
        <v>Liabilities and Owners Equity</v>
      </c>
      <c r="H2803" t="str">
        <f>_xlfn.XLOOKUP(tbl_GL[[#This Row],[Account_key]],tbl_COA[Account_key],tbl_COA[SubClass],"Not Found")</f>
        <v>Liabilities</v>
      </c>
      <c r="I2803" t="str">
        <f>_xlfn.XLOOKUP(tbl_GL[[#This Row],[Account_key]],tbl_COA[Account_key],tbl_COA[SubClass2],"Not Found")</f>
        <v>Current Liabilities</v>
      </c>
      <c r="J2803" t="str">
        <f>_xlfn.XLOOKUP(tbl_GL[[#This Row],[Account_key]],tbl_COA[Account_key],tbl_COA[SubAccount],,0)</f>
        <v>Accrued Expenses</v>
      </c>
      <c r="K2803">
        <f>YEAR(tbl_GL[[#This Row],[Date]])</f>
        <v>2018</v>
      </c>
    </row>
    <row r="2804" spans="1:11" hidden="1" x14ac:dyDescent="0.35">
      <c r="A2804">
        <v>103.1</v>
      </c>
      <c r="B2804" s="24">
        <v>43164</v>
      </c>
      <c r="C2804">
        <v>2</v>
      </c>
      <c r="D2804" s="13">
        <v>290</v>
      </c>
      <c r="E2804" s="13" t="s">
        <v>97</v>
      </c>
      <c r="F2804" s="17">
        <v>-719</v>
      </c>
      <c r="G2804" t="str">
        <f>_xlfn.XLOOKUP(tbl_GL[[#This Row],[Account_key]],tbl_COA[Account_key],tbl_COA[Class],"Not Found")</f>
        <v>Operating account</v>
      </c>
      <c r="H2804" t="str">
        <f>_xlfn.XLOOKUP(tbl_GL[[#This Row],[Account_key]],tbl_COA[Account_key],tbl_COA[SubClass],"Not Found")</f>
        <v>Operating Expenses</v>
      </c>
      <c r="I2804" t="str">
        <f>_xlfn.XLOOKUP(tbl_GL[[#This Row],[Account_key]],tbl_COA[Account_key],tbl_COA[SubClass2],"Not Found")</f>
        <v>Administration</v>
      </c>
      <c r="J2804" t="str">
        <f>_xlfn.XLOOKUP(tbl_GL[[#This Row],[Account_key]],tbl_COA[Account_key],tbl_COA[SubAccount],,0)</f>
        <v>Travel</v>
      </c>
      <c r="K2804">
        <f>YEAR(tbl_GL[[#This Row],[Date]])</f>
        <v>2018</v>
      </c>
    </row>
    <row r="2805" spans="1:11" hidden="1" x14ac:dyDescent="0.35">
      <c r="A2805">
        <v>103.2</v>
      </c>
      <c r="B2805" s="24">
        <v>43164</v>
      </c>
      <c r="C2805">
        <v>2</v>
      </c>
      <c r="D2805" s="13">
        <v>120</v>
      </c>
      <c r="E2805" s="13" t="s">
        <v>97</v>
      </c>
      <c r="F2805" s="17">
        <v>719</v>
      </c>
      <c r="G2805" t="str">
        <f>_xlfn.XLOOKUP(tbl_GL[[#This Row],[Account_key]],tbl_COA[Account_key],tbl_COA[Class],"Not Found")</f>
        <v>Liabilities and Owners Equity</v>
      </c>
      <c r="H2805" t="str">
        <f>_xlfn.XLOOKUP(tbl_GL[[#This Row],[Account_key]],tbl_COA[Account_key],tbl_COA[SubClass],"Not Found")</f>
        <v>Liabilities</v>
      </c>
      <c r="I2805" t="str">
        <f>_xlfn.XLOOKUP(tbl_GL[[#This Row],[Account_key]],tbl_COA[Account_key],tbl_COA[SubClass2],"Not Found")</f>
        <v>Current Liabilities</v>
      </c>
      <c r="J2805" t="str">
        <f>_xlfn.XLOOKUP(tbl_GL[[#This Row],[Account_key]],tbl_COA[Account_key],tbl_COA[SubAccount],,0)</f>
        <v>Accrued Expenses</v>
      </c>
      <c r="K2805">
        <f>YEAR(tbl_GL[[#This Row],[Date]])</f>
        <v>2018</v>
      </c>
    </row>
    <row r="2806" spans="1:11" hidden="1" x14ac:dyDescent="0.35">
      <c r="A2806">
        <v>104.1</v>
      </c>
      <c r="B2806" s="24">
        <v>43164</v>
      </c>
      <c r="C2806">
        <v>2</v>
      </c>
      <c r="D2806" s="13">
        <v>10</v>
      </c>
      <c r="E2806" s="13" t="s">
        <v>84</v>
      </c>
      <c r="F2806" s="17">
        <v>-6667</v>
      </c>
      <c r="G2806" t="str">
        <f>_xlfn.XLOOKUP(tbl_GL[[#This Row],[Account_key]],tbl_COA[Account_key],tbl_COA[Class],"Not Found")</f>
        <v>Assets</v>
      </c>
      <c r="H2806" t="str">
        <f>_xlfn.XLOOKUP(tbl_GL[[#This Row],[Account_key]],tbl_COA[Account_key],tbl_COA[SubClass],"Not Found")</f>
        <v>Assets</v>
      </c>
      <c r="I2806" t="str">
        <f>_xlfn.XLOOKUP(tbl_GL[[#This Row],[Account_key]],tbl_COA[Account_key],tbl_COA[SubClass2],"Not Found")</f>
        <v>Current Assets</v>
      </c>
      <c r="J2806" t="str">
        <f>_xlfn.XLOOKUP(tbl_GL[[#This Row],[Account_key]],tbl_COA[Account_key],tbl_COA[SubAccount],,0)</f>
        <v>Cash at Bank</v>
      </c>
      <c r="K2806">
        <f>YEAR(tbl_GL[[#This Row],[Date]])</f>
        <v>2018</v>
      </c>
    </row>
    <row r="2807" spans="1:11" hidden="1" x14ac:dyDescent="0.35">
      <c r="A2807">
        <v>104.2</v>
      </c>
      <c r="B2807" s="24">
        <v>43164</v>
      </c>
      <c r="C2807">
        <v>2</v>
      </c>
      <c r="D2807" s="13">
        <v>110</v>
      </c>
      <c r="E2807" s="13" t="s">
        <v>84</v>
      </c>
      <c r="F2807" s="17">
        <v>-6667</v>
      </c>
      <c r="G2807" t="str">
        <f>_xlfn.XLOOKUP(tbl_GL[[#This Row],[Account_key]],tbl_COA[Account_key],tbl_COA[Class],"Not Found")</f>
        <v>Liabilities and Owners Equity</v>
      </c>
      <c r="H2807" t="str">
        <f>_xlfn.XLOOKUP(tbl_GL[[#This Row],[Account_key]],tbl_COA[Account_key],tbl_COA[SubClass],"Not Found")</f>
        <v>Liabilities</v>
      </c>
      <c r="I2807" t="str">
        <f>_xlfn.XLOOKUP(tbl_GL[[#This Row],[Account_key]],tbl_COA[Account_key],tbl_COA[SubClass2],"Not Found")</f>
        <v>Current Liabilities</v>
      </c>
      <c r="J2807" t="str">
        <f>_xlfn.XLOOKUP(tbl_GL[[#This Row],[Account_key]],tbl_COA[Account_key],tbl_COA[SubAccount],,0)</f>
        <v>Trade Payables</v>
      </c>
      <c r="K2807">
        <f>YEAR(tbl_GL[[#This Row],[Date]])</f>
        <v>2018</v>
      </c>
    </row>
    <row r="2808" spans="1:11" hidden="1" x14ac:dyDescent="0.35">
      <c r="A2808">
        <v>105.1</v>
      </c>
      <c r="B2808" s="24">
        <v>43166</v>
      </c>
      <c r="C2808">
        <v>2</v>
      </c>
      <c r="D2808" s="13">
        <v>260</v>
      </c>
      <c r="E2808" s="13" t="s">
        <v>97</v>
      </c>
      <c r="F2808" s="17">
        <v>-841</v>
      </c>
      <c r="G2808" t="str">
        <f>_xlfn.XLOOKUP(tbl_GL[[#This Row],[Account_key]],tbl_COA[Account_key],tbl_COA[Class],"Not Found")</f>
        <v>Operating account</v>
      </c>
      <c r="H2808" t="str">
        <f>_xlfn.XLOOKUP(tbl_GL[[#This Row],[Account_key]],tbl_COA[Account_key],tbl_COA[SubClass],"Not Found")</f>
        <v>Operating Expenses</v>
      </c>
      <c r="I2808" t="str">
        <f>_xlfn.XLOOKUP(tbl_GL[[#This Row],[Account_key]],tbl_COA[Account_key],tbl_COA[SubClass2],"Not Found")</f>
        <v>Marketing</v>
      </c>
      <c r="J2808" t="str">
        <f>_xlfn.XLOOKUP(tbl_GL[[#This Row],[Account_key]],tbl_COA[Account_key],tbl_COA[SubAccount],,0)</f>
        <v>Commissions</v>
      </c>
      <c r="K2808">
        <f>YEAR(tbl_GL[[#This Row],[Date]])</f>
        <v>2018</v>
      </c>
    </row>
    <row r="2809" spans="1:11" hidden="1" x14ac:dyDescent="0.35">
      <c r="A2809">
        <v>105.2</v>
      </c>
      <c r="B2809" s="24">
        <v>43166</v>
      </c>
      <c r="C2809">
        <v>2</v>
      </c>
      <c r="D2809" s="13">
        <v>120</v>
      </c>
      <c r="E2809" s="13" t="s">
        <v>97</v>
      </c>
      <c r="F2809" s="17">
        <v>841</v>
      </c>
      <c r="G2809" t="str">
        <f>_xlfn.XLOOKUP(tbl_GL[[#This Row],[Account_key]],tbl_COA[Account_key],tbl_COA[Class],"Not Found")</f>
        <v>Liabilities and Owners Equity</v>
      </c>
      <c r="H2809" t="str">
        <f>_xlfn.XLOOKUP(tbl_GL[[#This Row],[Account_key]],tbl_COA[Account_key],tbl_COA[SubClass],"Not Found")</f>
        <v>Liabilities</v>
      </c>
      <c r="I2809" t="str">
        <f>_xlfn.XLOOKUP(tbl_GL[[#This Row],[Account_key]],tbl_COA[Account_key],tbl_COA[SubClass2],"Not Found")</f>
        <v>Current Liabilities</v>
      </c>
      <c r="J2809" t="str">
        <f>_xlfn.XLOOKUP(tbl_GL[[#This Row],[Account_key]],tbl_COA[Account_key],tbl_COA[SubAccount],,0)</f>
        <v>Accrued Expenses</v>
      </c>
      <c r="K2809">
        <f>YEAR(tbl_GL[[#This Row],[Date]])</f>
        <v>2018</v>
      </c>
    </row>
    <row r="2810" spans="1:11" hidden="1" x14ac:dyDescent="0.35">
      <c r="A2810">
        <v>106.1</v>
      </c>
      <c r="B2810" s="24">
        <v>43166</v>
      </c>
      <c r="C2810">
        <v>2</v>
      </c>
      <c r="D2810" s="13">
        <v>30</v>
      </c>
      <c r="E2810" s="13" t="s">
        <v>80</v>
      </c>
      <c r="F2810" s="17">
        <v>-5174</v>
      </c>
      <c r="G2810" t="str">
        <f>_xlfn.XLOOKUP(tbl_GL[[#This Row],[Account_key]],tbl_COA[Account_key],tbl_COA[Class],"Not Found")</f>
        <v>Assets</v>
      </c>
      <c r="H2810" t="str">
        <f>_xlfn.XLOOKUP(tbl_GL[[#This Row],[Account_key]],tbl_COA[Account_key],tbl_COA[SubClass],"Not Found")</f>
        <v>Assets</v>
      </c>
      <c r="I2810" t="str">
        <f>_xlfn.XLOOKUP(tbl_GL[[#This Row],[Account_key]],tbl_COA[Account_key],tbl_COA[SubClass2],"Not Found")</f>
        <v>Current Assets</v>
      </c>
      <c r="J2810" t="str">
        <f>_xlfn.XLOOKUP(tbl_GL[[#This Row],[Account_key]],tbl_COA[Account_key],tbl_COA[SubAccount],,0)</f>
        <v>Trade Receivables</v>
      </c>
      <c r="K2810">
        <f>YEAR(tbl_GL[[#This Row],[Date]])</f>
        <v>2018</v>
      </c>
    </row>
    <row r="2811" spans="1:11" hidden="1" x14ac:dyDescent="0.35">
      <c r="A2811">
        <v>106.2</v>
      </c>
      <c r="B2811" s="24">
        <v>43166</v>
      </c>
      <c r="C2811">
        <v>2</v>
      </c>
      <c r="D2811" s="13">
        <v>10</v>
      </c>
      <c r="E2811" s="13" t="s">
        <v>80</v>
      </c>
      <c r="F2811" s="17">
        <v>5174</v>
      </c>
      <c r="G2811" t="str">
        <f>_xlfn.XLOOKUP(tbl_GL[[#This Row],[Account_key]],tbl_COA[Account_key],tbl_COA[Class],"Not Found")</f>
        <v>Assets</v>
      </c>
      <c r="H2811" t="str">
        <f>_xlfn.XLOOKUP(tbl_GL[[#This Row],[Account_key]],tbl_COA[Account_key],tbl_COA[SubClass],"Not Found")</f>
        <v>Assets</v>
      </c>
      <c r="I2811" t="str">
        <f>_xlfn.XLOOKUP(tbl_GL[[#This Row],[Account_key]],tbl_COA[Account_key],tbl_COA[SubClass2],"Not Found")</f>
        <v>Current Assets</v>
      </c>
      <c r="J2811" t="str">
        <f>_xlfn.XLOOKUP(tbl_GL[[#This Row],[Account_key]],tbl_COA[Account_key],tbl_COA[SubAccount],,0)</f>
        <v>Cash at Bank</v>
      </c>
      <c r="K2811">
        <f>YEAR(tbl_GL[[#This Row],[Date]])</f>
        <v>2018</v>
      </c>
    </row>
    <row r="2812" spans="1:11" hidden="1" x14ac:dyDescent="0.35">
      <c r="A2812">
        <v>107.1</v>
      </c>
      <c r="B2812" s="24">
        <v>43167</v>
      </c>
      <c r="C2812">
        <v>2</v>
      </c>
      <c r="D2812" s="13">
        <v>10</v>
      </c>
      <c r="E2812" s="13" t="s">
        <v>98</v>
      </c>
      <c r="F2812" s="17">
        <v>-723</v>
      </c>
      <c r="G2812" t="str">
        <f>_xlfn.XLOOKUP(tbl_GL[[#This Row],[Account_key]],tbl_COA[Account_key],tbl_COA[Class],"Not Found")</f>
        <v>Assets</v>
      </c>
      <c r="H2812" t="str">
        <f>_xlfn.XLOOKUP(tbl_GL[[#This Row],[Account_key]],tbl_COA[Account_key],tbl_COA[SubClass],"Not Found")</f>
        <v>Assets</v>
      </c>
      <c r="I2812" t="str">
        <f>_xlfn.XLOOKUP(tbl_GL[[#This Row],[Account_key]],tbl_COA[Account_key],tbl_COA[SubClass2],"Not Found")</f>
        <v>Current Assets</v>
      </c>
      <c r="J2812" t="str">
        <f>_xlfn.XLOOKUP(tbl_GL[[#This Row],[Account_key]],tbl_COA[Account_key],tbl_COA[SubAccount],,0)</f>
        <v>Cash at Bank</v>
      </c>
      <c r="K2812">
        <f>YEAR(tbl_GL[[#This Row],[Date]])</f>
        <v>2018</v>
      </c>
    </row>
    <row r="2813" spans="1:11" hidden="1" x14ac:dyDescent="0.35">
      <c r="A2813">
        <v>107.2</v>
      </c>
      <c r="B2813" s="24">
        <v>43167</v>
      </c>
      <c r="C2813">
        <v>2</v>
      </c>
      <c r="D2813" s="13">
        <v>120</v>
      </c>
      <c r="E2813" s="13" t="s">
        <v>98</v>
      </c>
      <c r="F2813" s="17">
        <v>-723</v>
      </c>
      <c r="G2813" t="str">
        <f>_xlfn.XLOOKUP(tbl_GL[[#This Row],[Account_key]],tbl_COA[Account_key],tbl_COA[Class],"Not Found")</f>
        <v>Liabilities and Owners Equity</v>
      </c>
      <c r="H2813" t="str">
        <f>_xlfn.XLOOKUP(tbl_GL[[#This Row],[Account_key]],tbl_COA[Account_key],tbl_COA[SubClass],"Not Found")</f>
        <v>Liabilities</v>
      </c>
      <c r="I2813" t="str">
        <f>_xlfn.XLOOKUP(tbl_GL[[#This Row],[Account_key]],tbl_COA[Account_key],tbl_COA[SubClass2],"Not Found")</f>
        <v>Current Liabilities</v>
      </c>
      <c r="J2813" t="str">
        <f>_xlfn.XLOOKUP(tbl_GL[[#This Row],[Account_key]],tbl_COA[Account_key],tbl_COA[SubAccount],,0)</f>
        <v>Accrued Expenses</v>
      </c>
      <c r="K2813">
        <f>YEAR(tbl_GL[[#This Row],[Date]])</f>
        <v>2018</v>
      </c>
    </row>
    <row r="2814" spans="1:11" hidden="1" x14ac:dyDescent="0.35">
      <c r="A2814">
        <v>108.1</v>
      </c>
      <c r="B2814" s="24">
        <v>43167</v>
      </c>
      <c r="C2814">
        <v>2</v>
      </c>
      <c r="D2814" s="13">
        <v>10</v>
      </c>
      <c r="E2814" s="13" t="s">
        <v>98</v>
      </c>
      <c r="F2814" s="17">
        <v>-759</v>
      </c>
      <c r="G2814" t="str">
        <f>_xlfn.XLOOKUP(tbl_GL[[#This Row],[Account_key]],tbl_COA[Account_key],tbl_COA[Class],"Not Found")</f>
        <v>Assets</v>
      </c>
      <c r="H2814" t="str">
        <f>_xlfn.XLOOKUP(tbl_GL[[#This Row],[Account_key]],tbl_COA[Account_key],tbl_COA[SubClass],"Not Found")</f>
        <v>Assets</v>
      </c>
      <c r="I2814" t="str">
        <f>_xlfn.XLOOKUP(tbl_GL[[#This Row],[Account_key]],tbl_COA[Account_key],tbl_COA[SubClass2],"Not Found")</f>
        <v>Current Assets</v>
      </c>
      <c r="J2814" t="str">
        <f>_xlfn.XLOOKUP(tbl_GL[[#This Row],[Account_key]],tbl_COA[Account_key],tbl_COA[SubAccount],,0)</f>
        <v>Cash at Bank</v>
      </c>
      <c r="K2814">
        <f>YEAR(tbl_GL[[#This Row],[Date]])</f>
        <v>2018</v>
      </c>
    </row>
    <row r="2815" spans="1:11" hidden="1" x14ac:dyDescent="0.35">
      <c r="A2815">
        <v>108.2</v>
      </c>
      <c r="B2815" s="24">
        <v>43167</v>
      </c>
      <c r="C2815">
        <v>2</v>
      </c>
      <c r="D2815" s="13">
        <v>120</v>
      </c>
      <c r="E2815" s="13" t="s">
        <v>98</v>
      </c>
      <c r="F2815" s="17">
        <v>-759</v>
      </c>
      <c r="G2815" t="str">
        <f>_xlfn.XLOOKUP(tbl_GL[[#This Row],[Account_key]],tbl_COA[Account_key],tbl_COA[Class],"Not Found")</f>
        <v>Liabilities and Owners Equity</v>
      </c>
      <c r="H2815" t="str">
        <f>_xlfn.XLOOKUP(tbl_GL[[#This Row],[Account_key]],tbl_COA[Account_key],tbl_COA[SubClass],"Not Found")</f>
        <v>Liabilities</v>
      </c>
      <c r="I2815" t="str">
        <f>_xlfn.XLOOKUP(tbl_GL[[#This Row],[Account_key]],tbl_COA[Account_key],tbl_COA[SubClass2],"Not Found")</f>
        <v>Current Liabilities</v>
      </c>
      <c r="J2815" t="str">
        <f>_xlfn.XLOOKUP(tbl_GL[[#This Row],[Account_key]],tbl_COA[Account_key],tbl_COA[SubAccount],,0)</f>
        <v>Accrued Expenses</v>
      </c>
      <c r="K2815">
        <f>YEAR(tbl_GL[[#This Row],[Date]])</f>
        <v>2018</v>
      </c>
    </row>
    <row r="2816" spans="1:11" hidden="1" x14ac:dyDescent="0.35">
      <c r="A2816">
        <v>109.1</v>
      </c>
      <c r="B2816" s="24">
        <v>43168</v>
      </c>
      <c r="C2816">
        <v>2</v>
      </c>
      <c r="D2816" s="13">
        <v>10</v>
      </c>
      <c r="E2816" s="13" t="s">
        <v>98</v>
      </c>
      <c r="F2816" s="17">
        <v>-705</v>
      </c>
      <c r="G2816" t="str">
        <f>_xlfn.XLOOKUP(tbl_GL[[#This Row],[Account_key]],tbl_COA[Account_key],tbl_COA[Class],"Not Found")</f>
        <v>Assets</v>
      </c>
      <c r="H2816" t="str">
        <f>_xlfn.XLOOKUP(tbl_GL[[#This Row],[Account_key]],tbl_COA[Account_key],tbl_COA[SubClass],"Not Found")</f>
        <v>Assets</v>
      </c>
      <c r="I2816" t="str">
        <f>_xlfn.XLOOKUP(tbl_GL[[#This Row],[Account_key]],tbl_COA[Account_key],tbl_COA[SubClass2],"Not Found")</f>
        <v>Current Assets</v>
      </c>
      <c r="J2816" t="str">
        <f>_xlfn.XLOOKUP(tbl_GL[[#This Row],[Account_key]],tbl_COA[Account_key],tbl_COA[SubAccount],,0)</f>
        <v>Cash at Bank</v>
      </c>
      <c r="K2816">
        <f>YEAR(tbl_GL[[#This Row],[Date]])</f>
        <v>2018</v>
      </c>
    </row>
    <row r="2817" spans="1:11" hidden="1" x14ac:dyDescent="0.35">
      <c r="A2817">
        <v>109.2</v>
      </c>
      <c r="B2817" s="24">
        <v>43168</v>
      </c>
      <c r="C2817">
        <v>2</v>
      </c>
      <c r="D2817" s="13">
        <v>120</v>
      </c>
      <c r="E2817" s="13" t="s">
        <v>98</v>
      </c>
      <c r="F2817" s="17">
        <v>-705</v>
      </c>
      <c r="G2817" t="str">
        <f>_xlfn.XLOOKUP(tbl_GL[[#This Row],[Account_key]],tbl_COA[Account_key],tbl_COA[Class],"Not Found")</f>
        <v>Liabilities and Owners Equity</v>
      </c>
      <c r="H2817" t="str">
        <f>_xlfn.XLOOKUP(tbl_GL[[#This Row],[Account_key]],tbl_COA[Account_key],tbl_COA[SubClass],"Not Found")</f>
        <v>Liabilities</v>
      </c>
      <c r="I2817" t="str">
        <f>_xlfn.XLOOKUP(tbl_GL[[#This Row],[Account_key]],tbl_COA[Account_key],tbl_COA[SubClass2],"Not Found")</f>
        <v>Current Liabilities</v>
      </c>
      <c r="J2817" t="str">
        <f>_xlfn.XLOOKUP(tbl_GL[[#This Row],[Account_key]],tbl_COA[Account_key],tbl_COA[SubAccount],,0)</f>
        <v>Accrued Expenses</v>
      </c>
      <c r="K2817">
        <f>YEAR(tbl_GL[[#This Row],[Date]])</f>
        <v>2018</v>
      </c>
    </row>
    <row r="2818" spans="1:11" hidden="1" x14ac:dyDescent="0.35">
      <c r="A2818">
        <v>110.1</v>
      </c>
      <c r="B2818" s="24">
        <v>43169</v>
      </c>
      <c r="C2818">
        <v>2</v>
      </c>
      <c r="D2818" s="13">
        <v>320</v>
      </c>
      <c r="E2818" s="13" t="s">
        <v>99</v>
      </c>
      <c r="F2818" s="17">
        <v>-60</v>
      </c>
      <c r="G2818" t="str">
        <f>_xlfn.XLOOKUP(tbl_GL[[#This Row],[Account_key]],tbl_COA[Account_key],tbl_COA[Class],"Not Found")</f>
        <v>Operating account</v>
      </c>
      <c r="H2818" t="str">
        <f>_xlfn.XLOOKUP(tbl_GL[[#This Row],[Account_key]],tbl_COA[Account_key],tbl_COA[SubClass],"Not Found")</f>
        <v>Operating Expenses</v>
      </c>
      <c r="I2818" t="str">
        <f>_xlfn.XLOOKUP(tbl_GL[[#This Row],[Account_key]],tbl_COA[Account_key],tbl_COA[SubClass2],"Not Found")</f>
        <v>Administration</v>
      </c>
      <c r="J2818" t="str">
        <f>_xlfn.XLOOKUP(tbl_GL[[#This Row],[Account_key]],tbl_COA[Account_key],tbl_COA[SubAccount],,0)</f>
        <v>Professional Services</v>
      </c>
      <c r="K2818">
        <f>YEAR(tbl_GL[[#This Row],[Date]])</f>
        <v>2018</v>
      </c>
    </row>
    <row r="2819" spans="1:11" hidden="1" x14ac:dyDescent="0.35">
      <c r="A2819">
        <v>110.2</v>
      </c>
      <c r="B2819" s="24">
        <v>43169</v>
      </c>
      <c r="C2819">
        <v>2</v>
      </c>
      <c r="D2819" s="13">
        <v>20</v>
      </c>
      <c r="E2819" s="13" t="s">
        <v>99</v>
      </c>
      <c r="F2819" s="17">
        <v>-60</v>
      </c>
      <c r="G2819" t="str">
        <f>_xlfn.XLOOKUP(tbl_GL[[#This Row],[Account_key]],tbl_COA[Account_key],tbl_COA[Class],"Not Found")</f>
        <v>Assets</v>
      </c>
      <c r="H2819" t="str">
        <f>_xlfn.XLOOKUP(tbl_GL[[#This Row],[Account_key]],tbl_COA[Account_key],tbl_COA[SubClass],"Not Found")</f>
        <v>Assets</v>
      </c>
      <c r="I2819" t="str">
        <f>_xlfn.XLOOKUP(tbl_GL[[#This Row],[Account_key]],tbl_COA[Account_key],tbl_COA[SubClass2],"Not Found")</f>
        <v>Current Assets</v>
      </c>
      <c r="J2819" t="str">
        <f>_xlfn.XLOOKUP(tbl_GL[[#This Row],[Account_key]],tbl_COA[Account_key],tbl_COA[SubAccount],,0)</f>
        <v>Cash in hand</v>
      </c>
      <c r="K2819">
        <f>YEAR(tbl_GL[[#This Row],[Date]])</f>
        <v>2018</v>
      </c>
    </row>
    <row r="2820" spans="1:11" hidden="1" x14ac:dyDescent="0.35">
      <c r="A2820">
        <v>111.1</v>
      </c>
      <c r="B2820" s="24">
        <v>43170</v>
      </c>
      <c r="C2820">
        <v>2</v>
      </c>
      <c r="D2820" s="13">
        <v>260</v>
      </c>
      <c r="E2820" s="13" t="s">
        <v>97</v>
      </c>
      <c r="F2820" s="17">
        <v>-732</v>
      </c>
      <c r="G2820" t="str">
        <f>_xlfn.XLOOKUP(tbl_GL[[#This Row],[Account_key]],tbl_COA[Account_key],tbl_COA[Class],"Not Found")</f>
        <v>Operating account</v>
      </c>
      <c r="H2820" t="str">
        <f>_xlfn.XLOOKUP(tbl_GL[[#This Row],[Account_key]],tbl_COA[Account_key],tbl_COA[SubClass],"Not Found")</f>
        <v>Operating Expenses</v>
      </c>
      <c r="I2820" t="str">
        <f>_xlfn.XLOOKUP(tbl_GL[[#This Row],[Account_key]],tbl_COA[Account_key],tbl_COA[SubClass2],"Not Found")</f>
        <v>Marketing</v>
      </c>
      <c r="J2820" t="str">
        <f>_xlfn.XLOOKUP(tbl_GL[[#This Row],[Account_key]],tbl_COA[Account_key],tbl_COA[SubAccount],,0)</f>
        <v>Commissions</v>
      </c>
      <c r="K2820">
        <f>YEAR(tbl_GL[[#This Row],[Date]])</f>
        <v>2018</v>
      </c>
    </row>
    <row r="2821" spans="1:11" hidden="1" x14ac:dyDescent="0.35">
      <c r="A2821">
        <v>111.2</v>
      </c>
      <c r="B2821" s="24">
        <v>43170</v>
      </c>
      <c r="C2821">
        <v>2</v>
      </c>
      <c r="D2821" s="13">
        <v>120</v>
      </c>
      <c r="E2821" s="13" t="s">
        <v>97</v>
      </c>
      <c r="F2821" s="17">
        <v>732</v>
      </c>
      <c r="G2821" t="str">
        <f>_xlfn.XLOOKUP(tbl_GL[[#This Row],[Account_key]],tbl_COA[Account_key],tbl_COA[Class],"Not Found")</f>
        <v>Liabilities and Owners Equity</v>
      </c>
      <c r="H2821" t="str">
        <f>_xlfn.XLOOKUP(tbl_GL[[#This Row],[Account_key]],tbl_COA[Account_key],tbl_COA[SubClass],"Not Found")</f>
        <v>Liabilities</v>
      </c>
      <c r="I2821" t="str">
        <f>_xlfn.XLOOKUP(tbl_GL[[#This Row],[Account_key]],tbl_COA[Account_key],tbl_COA[SubClass2],"Not Found")</f>
        <v>Current Liabilities</v>
      </c>
      <c r="J2821" t="str">
        <f>_xlfn.XLOOKUP(tbl_GL[[#This Row],[Account_key]],tbl_COA[Account_key],tbl_COA[SubAccount],,0)</f>
        <v>Accrued Expenses</v>
      </c>
      <c r="K2821">
        <f>YEAR(tbl_GL[[#This Row],[Date]])</f>
        <v>2018</v>
      </c>
    </row>
    <row r="2822" spans="1:11" hidden="1" x14ac:dyDescent="0.35">
      <c r="A2822">
        <v>112.1</v>
      </c>
      <c r="B2822" s="24">
        <v>43171</v>
      </c>
      <c r="C2822">
        <v>2</v>
      </c>
      <c r="D2822" s="13">
        <v>230</v>
      </c>
      <c r="E2822" s="13" t="s">
        <v>4</v>
      </c>
      <c r="F2822" s="17">
        <v>-126</v>
      </c>
      <c r="G2822" t="str">
        <f>_xlfn.XLOOKUP(tbl_GL[[#This Row],[Account_key]],tbl_COA[Account_key],tbl_COA[Class],"Not Found")</f>
        <v>Trading account</v>
      </c>
      <c r="H2822" t="str">
        <f>_xlfn.XLOOKUP(tbl_GL[[#This Row],[Account_key]],tbl_COA[Account_key],tbl_COA[SubClass],"Not Found")</f>
        <v>Cost of Sales</v>
      </c>
      <c r="I2822" t="str">
        <f>_xlfn.XLOOKUP(tbl_GL[[#This Row],[Account_key]],tbl_COA[Account_key],tbl_COA[SubClass2],"Not Found")</f>
        <v>Cost of Sales</v>
      </c>
      <c r="J2822" t="str">
        <f>_xlfn.XLOOKUP(tbl_GL[[#This Row],[Account_key]],tbl_COA[Account_key],tbl_COA[SubAccount],,0)</f>
        <v>Cost of Sales</v>
      </c>
      <c r="K2822">
        <f>YEAR(tbl_GL[[#This Row],[Date]])</f>
        <v>2018</v>
      </c>
    </row>
    <row r="2823" spans="1:11" hidden="1" x14ac:dyDescent="0.35">
      <c r="A2823">
        <v>112.2</v>
      </c>
      <c r="B2823" s="24">
        <v>43171</v>
      </c>
      <c r="C2823">
        <v>2</v>
      </c>
      <c r="D2823" s="13">
        <v>60</v>
      </c>
      <c r="E2823" s="13" t="s">
        <v>4</v>
      </c>
      <c r="F2823" s="17">
        <v>-126</v>
      </c>
      <c r="G2823" t="str">
        <f>_xlfn.XLOOKUP(tbl_GL[[#This Row],[Account_key]],tbl_COA[Account_key],tbl_COA[Class],"Not Found")</f>
        <v>Assets</v>
      </c>
      <c r="H2823" t="str">
        <f>_xlfn.XLOOKUP(tbl_GL[[#This Row],[Account_key]],tbl_COA[Account_key],tbl_COA[SubClass],"Not Found")</f>
        <v>Assets</v>
      </c>
      <c r="I2823" t="str">
        <f>_xlfn.XLOOKUP(tbl_GL[[#This Row],[Account_key]],tbl_COA[Account_key],tbl_COA[SubClass2],"Not Found")</f>
        <v>Current Assets</v>
      </c>
      <c r="J2823" t="str">
        <f>_xlfn.XLOOKUP(tbl_GL[[#This Row],[Account_key]],tbl_COA[Account_key],tbl_COA[SubAccount],,0)</f>
        <v>Inventory</v>
      </c>
      <c r="K2823">
        <f>YEAR(tbl_GL[[#This Row],[Date]])</f>
        <v>2018</v>
      </c>
    </row>
    <row r="2824" spans="1:11" hidden="1" x14ac:dyDescent="0.35">
      <c r="A2824">
        <v>113.1</v>
      </c>
      <c r="B2824" s="24">
        <v>43171</v>
      </c>
      <c r="C2824">
        <v>2</v>
      </c>
      <c r="D2824" s="13">
        <v>210</v>
      </c>
      <c r="E2824" s="13" t="s">
        <v>8</v>
      </c>
      <c r="F2824" s="17">
        <v>421</v>
      </c>
      <c r="G2824" t="str">
        <f>_xlfn.XLOOKUP(tbl_GL[[#This Row],[Account_key]],tbl_COA[Account_key],tbl_COA[Class],"Not Found")</f>
        <v>Trading account</v>
      </c>
      <c r="H2824" t="str">
        <f>_xlfn.XLOOKUP(tbl_GL[[#This Row],[Account_key]],tbl_COA[Account_key],tbl_COA[SubClass],"Not Found")</f>
        <v>Sales</v>
      </c>
      <c r="I2824" t="str">
        <f>_xlfn.XLOOKUP(tbl_GL[[#This Row],[Account_key]],tbl_COA[Account_key],tbl_COA[SubClass2],"Not Found")</f>
        <v>Sales</v>
      </c>
      <c r="J2824" t="str">
        <f>_xlfn.XLOOKUP(tbl_GL[[#This Row],[Account_key]],tbl_COA[Account_key],tbl_COA[SubAccount],,0)</f>
        <v>Sales</v>
      </c>
      <c r="K2824">
        <f>YEAR(tbl_GL[[#This Row],[Date]])</f>
        <v>2018</v>
      </c>
    </row>
    <row r="2825" spans="1:11" hidden="1" x14ac:dyDescent="0.35">
      <c r="A2825">
        <v>113.2</v>
      </c>
      <c r="B2825" s="24">
        <v>43171</v>
      </c>
      <c r="C2825">
        <v>2</v>
      </c>
      <c r="D2825" s="13">
        <v>30</v>
      </c>
      <c r="E2825" s="13" t="s">
        <v>8</v>
      </c>
      <c r="F2825" s="17">
        <v>421</v>
      </c>
      <c r="G2825" t="str">
        <f>_xlfn.XLOOKUP(tbl_GL[[#This Row],[Account_key]],tbl_COA[Account_key],tbl_COA[Class],"Not Found")</f>
        <v>Assets</v>
      </c>
      <c r="H2825" t="str">
        <f>_xlfn.XLOOKUP(tbl_GL[[#This Row],[Account_key]],tbl_COA[Account_key],tbl_COA[SubClass],"Not Found")</f>
        <v>Assets</v>
      </c>
      <c r="I2825" t="str">
        <f>_xlfn.XLOOKUP(tbl_GL[[#This Row],[Account_key]],tbl_COA[Account_key],tbl_COA[SubClass2],"Not Found")</f>
        <v>Current Assets</v>
      </c>
      <c r="J2825" t="str">
        <f>_xlfn.XLOOKUP(tbl_GL[[#This Row],[Account_key]],tbl_COA[Account_key],tbl_COA[SubAccount],,0)</f>
        <v>Trade Receivables</v>
      </c>
      <c r="K2825">
        <f>YEAR(tbl_GL[[#This Row],[Date]])</f>
        <v>2018</v>
      </c>
    </row>
    <row r="2826" spans="1:11" hidden="1" x14ac:dyDescent="0.35">
      <c r="A2826">
        <v>114.1</v>
      </c>
      <c r="B2826" s="24">
        <v>43171</v>
      </c>
      <c r="C2826">
        <v>2</v>
      </c>
      <c r="D2826" s="13">
        <v>10</v>
      </c>
      <c r="E2826" s="13" t="s">
        <v>98</v>
      </c>
      <c r="F2826" s="17">
        <v>-756</v>
      </c>
      <c r="G2826" t="str">
        <f>_xlfn.XLOOKUP(tbl_GL[[#This Row],[Account_key]],tbl_COA[Account_key],tbl_COA[Class],"Not Found")</f>
        <v>Assets</v>
      </c>
      <c r="H2826" t="str">
        <f>_xlfn.XLOOKUP(tbl_GL[[#This Row],[Account_key]],tbl_COA[Account_key],tbl_COA[SubClass],"Not Found")</f>
        <v>Assets</v>
      </c>
      <c r="I2826" t="str">
        <f>_xlfn.XLOOKUP(tbl_GL[[#This Row],[Account_key]],tbl_COA[Account_key],tbl_COA[SubClass2],"Not Found")</f>
        <v>Current Assets</v>
      </c>
      <c r="J2826" t="str">
        <f>_xlfn.XLOOKUP(tbl_GL[[#This Row],[Account_key]],tbl_COA[Account_key],tbl_COA[SubAccount],,0)</f>
        <v>Cash at Bank</v>
      </c>
      <c r="K2826">
        <f>YEAR(tbl_GL[[#This Row],[Date]])</f>
        <v>2018</v>
      </c>
    </row>
    <row r="2827" spans="1:11" hidden="1" x14ac:dyDescent="0.35">
      <c r="A2827">
        <v>114.2</v>
      </c>
      <c r="B2827" s="24">
        <v>43171</v>
      </c>
      <c r="C2827">
        <v>2</v>
      </c>
      <c r="D2827" s="13">
        <v>120</v>
      </c>
      <c r="E2827" s="13" t="s">
        <v>98</v>
      </c>
      <c r="F2827" s="17">
        <v>-756</v>
      </c>
      <c r="G2827" t="str">
        <f>_xlfn.XLOOKUP(tbl_GL[[#This Row],[Account_key]],tbl_COA[Account_key],tbl_COA[Class],"Not Found")</f>
        <v>Liabilities and Owners Equity</v>
      </c>
      <c r="H2827" t="str">
        <f>_xlfn.XLOOKUP(tbl_GL[[#This Row],[Account_key]],tbl_COA[Account_key],tbl_COA[SubClass],"Not Found")</f>
        <v>Liabilities</v>
      </c>
      <c r="I2827" t="str">
        <f>_xlfn.XLOOKUP(tbl_GL[[#This Row],[Account_key]],tbl_COA[Account_key],tbl_COA[SubClass2],"Not Found")</f>
        <v>Current Liabilities</v>
      </c>
      <c r="J2827" t="str">
        <f>_xlfn.XLOOKUP(tbl_GL[[#This Row],[Account_key]],tbl_COA[Account_key],tbl_COA[SubAccount],,0)</f>
        <v>Accrued Expenses</v>
      </c>
      <c r="K2827">
        <f>YEAR(tbl_GL[[#This Row],[Date]])</f>
        <v>2018</v>
      </c>
    </row>
    <row r="2828" spans="1:11" hidden="1" x14ac:dyDescent="0.35">
      <c r="A2828">
        <v>115.1</v>
      </c>
      <c r="B2828" s="24">
        <v>43172</v>
      </c>
      <c r="C2828">
        <v>2</v>
      </c>
      <c r="D2828" s="13">
        <v>350</v>
      </c>
      <c r="E2828" s="13" t="s">
        <v>97</v>
      </c>
      <c r="F2828" s="17">
        <v>-902</v>
      </c>
      <c r="G2828" t="str">
        <f>_xlfn.XLOOKUP(tbl_GL[[#This Row],[Account_key]],tbl_COA[Account_key],tbl_COA[Class],"Not Found")</f>
        <v>Operating account</v>
      </c>
      <c r="H2828" t="str">
        <f>_xlfn.XLOOKUP(tbl_GL[[#This Row],[Account_key]],tbl_COA[Account_key],tbl_COA[SubClass],"Not Found")</f>
        <v>Operating Expenses</v>
      </c>
      <c r="I2828" t="str">
        <f>_xlfn.XLOOKUP(tbl_GL[[#This Row],[Account_key]],tbl_COA[Account_key],tbl_COA[SubClass2],"Not Found")</f>
        <v>Administration</v>
      </c>
      <c r="J2828" t="str">
        <f>_xlfn.XLOOKUP(tbl_GL[[#This Row],[Account_key]],tbl_COA[Account_key],tbl_COA[SubAccount],,0)</f>
        <v>Other Expenses</v>
      </c>
      <c r="K2828">
        <f>YEAR(tbl_GL[[#This Row],[Date]])</f>
        <v>2018</v>
      </c>
    </row>
    <row r="2829" spans="1:11" hidden="1" x14ac:dyDescent="0.35">
      <c r="A2829">
        <v>115.2</v>
      </c>
      <c r="B2829" s="24">
        <v>43172</v>
      </c>
      <c r="C2829">
        <v>2</v>
      </c>
      <c r="D2829" s="13">
        <v>120</v>
      </c>
      <c r="E2829" s="13" t="s">
        <v>97</v>
      </c>
      <c r="F2829" s="17">
        <v>902</v>
      </c>
      <c r="G2829" t="str">
        <f>_xlfn.XLOOKUP(tbl_GL[[#This Row],[Account_key]],tbl_COA[Account_key],tbl_COA[Class],"Not Found")</f>
        <v>Liabilities and Owners Equity</v>
      </c>
      <c r="H2829" t="str">
        <f>_xlfn.XLOOKUP(tbl_GL[[#This Row],[Account_key]],tbl_COA[Account_key],tbl_COA[SubClass],"Not Found")</f>
        <v>Liabilities</v>
      </c>
      <c r="I2829" t="str">
        <f>_xlfn.XLOOKUP(tbl_GL[[#This Row],[Account_key]],tbl_COA[Account_key],tbl_COA[SubClass2],"Not Found")</f>
        <v>Current Liabilities</v>
      </c>
      <c r="J2829" t="str">
        <f>_xlfn.XLOOKUP(tbl_GL[[#This Row],[Account_key]],tbl_COA[Account_key],tbl_COA[SubAccount],,0)</f>
        <v>Accrued Expenses</v>
      </c>
      <c r="K2829">
        <f>YEAR(tbl_GL[[#This Row],[Date]])</f>
        <v>2018</v>
      </c>
    </row>
    <row r="2830" spans="1:11" hidden="1" x14ac:dyDescent="0.35">
      <c r="A2830">
        <v>116.1</v>
      </c>
      <c r="B2830" s="24">
        <v>43173</v>
      </c>
      <c r="C2830">
        <v>2</v>
      </c>
      <c r="D2830" s="13">
        <v>230</v>
      </c>
      <c r="E2830" s="13" t="s">
        <v>4</v>
      </c>
      <c r="F2830" s="17">
        <v>-353</v>
      </c>
      <c r="G2830" t="str">
        <f>_xlfn.XLOOKUP(tbl_GL[[#This Row],[Account_key]],tbl_COA[Account_key],tbl_COA[Class],"Not Found")</f>
        <v>Trading account</v>
      </c>
      <c r="H2830" t="str">
        <f>_xlfn.XLOOKUP(tbl_GL[[#This Row],[Account_key]],tbl_COA[Account_key],tbl_COA[SubClass],"Not Found")</f>
        <v>Cost of Sales</v>
      </c>
      <c r="I2830" t="str">
        <f>_xlfn.XLOOKUP(tbl_GL[[#This Row],[Account_key]],tbl_COA[Account_key],tbl_COA[SubClass2],"Not Found")</f>
        <v>Cost of Sales</v>
      </c>
      <c r="J2830" t="str">
        <f>_xlfn.XLOOKUP(tbl_GL[[#This Row],[Account_key]],tbl_COA[Account_key],tbl_COA[SubAccount],,0)</f>
        <v>Cost of Sales</v>
      </c>
      <c r="K2830">
        <f>YEAR(tbl_GL[[#This Row],[Date]])</f>
        <v>2018</v>
      </c>
    </row>
    <row r="2831" spans="1:11" hidden="1" x14ac:dyDescent="0.35">
      <c r="A2831">
        <v>116.2</v>
      </c>
      <c r="B2831" s="24">
        <v>43173</v>
      </c>
      <c r="C2831">
        <v>2</v>
      </c>
      <c r="D2831" s="13">
        <v>60</v>
      </c>
      <c r="E2831" s="13" t="s">
        <v>4</v>
      </c>
      <c r="F2831" s="17">
        <v>-353</v>
      </c>
      <c r="G2831" t="str">
        <f>_xlfn.XLOOKUP(tbl_GL[[#This Row],[Account_key]],tbl_COA[Account_key],tbl_COA[Class],"Not Found")</f>
        <v>Assets</v>
      </c>
      <c r="H2831" t="str">
        <f>_xlfn.XLOOKUP(tbl_GL[[#This Row],[Account_key]],tbl_COA[Account_key],tbl_COA[SubClass],"Not Found")</f>
        <v>Assets</v>
      </c>
      <c r="I2831" t="str">
        <f>_xlfn.XLOOKUP(tbl_GL[[#This Row],[Account_key]],tbl_COA[Account_key],tbl_COA[SubClass2],"Not Found")</f>
        <v>Current Assets</v>
      </c>
      <c r="J2831" t="str">
        <f>_xlfn.XLOOKUP(tbl_GL[[#This Row],[Account_key]],tbl_COA[Account_key],tbl_COA[SubAccount],,0)</f>
        <v>Inventory</v>
      </c>
      <c r="K2831">
        <f>YEAR(tbl_GL[[#This Row],[Date]])</f>
        <v>2018</v>
      </c>
    </row>
    <row r="2832" spans="1:11" hidden="1" x14ac:dyDescent="0.35">
      <c r="A2832">
        <v>117.1</v>
      </c>
      <c r="B2832" s="24">
        <v>43173</v>
      </c>
      <c r="C2832">
        <v>2</v>
      </c>
      <c r="D2832" s="13">
        <v>210</v>
      </c>
      <c r="E2832" s="13" t="s">
        <v>7</v>
      </c>
      <c r="F2832" s="17">
        <v>1176</v>
      </c>
      <c r="G2832" t="str">
        <f>_xlfn.XLOOKUP(tbl_GL[[#This Row],[Account_key]],tbl_COA[Account_key],tbl_COA[Class],"Not Found")</f>
        <v>Trading account</v>
      </c>
      <c r="H2832" t="str">
        <f>_xlfn.XLOOKUP(tbl_GL[[#This Row],[Account_key]],tbl_COA[Account_key],tbl_COA[SubClass],"Not Found")</f>
        <v>Sales</v>
      </c>
      <c r="I2832" t="str">
        <f>_xlfn.XLOOKUP(tbl_GL[[#This Row],[Account_key]],tbl_COA[Account_key],tbl_COA[SubClass2],"Not Found")</f>
        <v>Sales</v>
      </c>
      <c r="J2832" t="str">
        <f>_xlfn.XLOOKUP(tbl_GL[[#This Row],[Account_key]],tbl_COA[Account_key],tbl_COA[SubAccount],,0)</f>
        <v>Sales</v>
      </c>
      <c r="K2832">
        <f>YEAR(tbl_GL[[#This Row],[Date]])</f>
        <v>2018</v>
      </c>
    </row>
    <row r="2833" spans="1:11" hidden="1" x14ac:dyDescent="0.35">
      <c r="A2833">
        <v>117.2</v>
      </c>
      <c r="B2833" s="24">
        <v>43173</v>
      </c>
      <c r="C2833">
        <v>2</v>
      </c>
      <c r="D2833" s="13">
        <v>10</v>
      </c>
      <c r="E2833" s="13" t="s">
        <v>7</v>
      </c>
      <c r="F2833" s="17">
        <v>1176</v>
      </c>
      <c r="G2833" t="str">
        <f>_xlfn.XLOOKUP(tbl_GL[[#This Row],[Account_key]],tbl_COA[Account_key],tbl_COA[Class],"Not Found")</f>
        <v>Assets</v>
      </c>
      <c r="H2833" t="str">
        <f>_xlfn.XLOOKUP(tbl_GL[[#This Row],[Account_key]],tbl_COA[Account_key],tbl_COA[SubClass],"Not Found")</f>
        <v>Assets</v>
      </c>
      <c r="I2833" t="str">
        <f>_xlfn.XLOOKUP(tbl_GL[[#This Row],[Account_key]],tbl_COA[Account_key],tbl_COA[SubClass2],"Not Found")</f>
        <v>Current Assets</v>
      </c>
      <c r="J2833" t="str">
        <f>_xlfn.XLOOKUP(tbl_GL[[#This Row],[Account_key]],tbl_COA[Account_key],tbl_COA[SubAccount],,0)</f>
        <v>Cash at Bank</v>
      </c>
      <c r="K2833">
        <f>YEAR(tbl_GL[[#This Row],[Date]])</f>
        <v>2018</v>
      </c>
    </row>
    <row r="2834" spans="1:11" hidden="1" x14ac:dyDescent="0.35">
      <c r="A2834">
        <v>118.1</v>
      </c>
      <c r="B2834" s="24">
        <v>43173</v>
      </c>
      <c r="C2834">
        <v>2</v>
      </c>
      <c r="D2834" s="13">
        <v>230</v>
      </c>
      <c r="E2834" s="13" t="s">
        <v>4</v>
      </c>
      <c r="F2834" s="17">
        <v>-1424</v>
      </c>
      <c r="G2834" t="str">
        <f>_xlfn.XLOOKUP(tbl_GL[[#This Row],[Account_key]],tbl_COA[Account_key],tbl_COA[Class],"Not Found")</f>
        <v>Trading account</v>
      </c>
      <c r="H2834" t="str">
        <f>_xlfn.XLOOKUP(tbl_GL[[#This Row],[Account_key]],tbl_COA[Account_key],tbl_COA[SubClass],"Not Found")</f>
        <v>Cost of Sales</v>
      </c>
      <c r="I2834" t="str">
        <f>_xlfn.XLOOKUP(tbl_GL[[#This Row],[Account_key]],tbl_COA[Account_key],tbl_COA[SubClass2],"Not Found")</f>
        <v>Cost of Sales</v>
      </c>
      <c r="J2834" t="str">
        <f>_xlfn.XLOOKUP(tbl_GL[[#This Row],[Account_key]],tbl_COA[Account_key],tbl_COA[SubAccount],,0)</f>
        <v>Cost of Sales</v>
      </c>
      <c r="K2834">
        <f>YEAR(tbl_GL[[#This Row],[Date]])</f>
        <v>2018</v>
      </c>
    </row>
    <row r="2835" spans="1:11" hidden="1" x14ac:dyDescent="0.35">
      <c r="A2835">
        <v>118.2</v>
      </c>
      <c r="B2835" s="24">
        <v>43173</v>
      </c>
      <c r="C2835">
        <v>2</v>
      </c>
      <c r="D2835" s="13">
        <v>60</v>
      </c>
      <c r="E2835" s="13" t="s">
        <v>4</v>
      </c>
      <c r="F2835" s="17">
        <v>-1424</v>
      </c>
      <c r="G2835" t="str">
        <f>_xlfn.XLOOKUP(tbl_GL[[#This Row],[Account_key]],tbl_COA[Account_key],tbl_COA[Class],"Not Found")</f>
        <v>Assets</v>
      </c>
      <c r="H2835" t="str">
        <f>_xlfn.XLOOKUP(tbl_GL[[#This Row],[Account_key]],tbl_COA[Account_key],tbl_COA[SubClass],"Not Found")</f>
        <v>Assets</v>
      </c>
      <c r="I2835" t="str">
        <f>_xlfn.XLOOKUP(tbl_GL[[#This Row],[Account_key]],tbl_COA[Account_key],tbl_COA[SubClass2],"Not Found")</f>
        <v>Current Assets</v>
      </c>
      <c r="J2835" t="str">
        <f>_xlfn.XLOOKUP(tbl_GL[[#This Row],[Account_key]],tbl_COA[Account_key],tbl_COA[SubAccount],,0)</f>
        <v>Inventory</v>
      </c>
      <c r="K2835">
        <f>YEAR(tbl_GL[[#This Row],[Date]])</f>
        <v>2018</v>
      </c>
    </row>
    <row r="2836" spans="1:11" hidden="1" x14ac:dyDescent="0.35">
      <c r="A2836">
        <v>119.1</v>
      </c>
      <c r="B2836" s="24">
        <v>43173</v>
      </c>
      <c r="C2836">
        <v>2</v>
      </c>
      <c r="D2836" s="13">
        <v>210</v>
      </c>
      <c r="E2836" s="13" t="s">
        <v>8</v>
      </c>
      <c r="F2836" s="17">
        <v>4748</v>
      </c>
      <c r="G2836" t="str">
        <f>_xlfn.XLOOKUP(tbl_GL[[#This Row],[Account_key]],tbl_COA[Account_key],tbl_COA[Class],"Not Found")</f>
        <v>Trading account</v>
      </c>
      <c r="H2836" t="str">
        <f>_xlfn.XLOOKUP(tbl_GL[[#This Row],[Account_key]],tbl_COA[Account_key],tbl_COA[SubClass],"Not Found")</f>
        <v>Sales</v>
      </c>
      <c r="I2836" t="str">
        <f>_xlfn.XLOOKUP(tbl_GL[[#This Row],[Account_key]],tbl_COA[Account_key],tbl_COA[SubClass2],"Not Found")</f>
        <v>Sales</v>
      </c>
      <c r="J2836" t="str">
        <f>_xlfn.XLOOKUP(tbl_GL[[#This Row],[Account_key]],tbl_COA[Account_key],tbl_COA[SubAccount],,0)</f>
        <v>Sales</v>
      </c>
      <c r="K2836">
        <f>YEAR(tbl_GL[[#This Row],[Date]])</f>
        <v>2018</v>
      </c>
    </row>
    <row r="2837" spans="1:11" hidden="1" x14ac:dyDescent="0.35">
      <c r="A2837">
        <v>119.2</v>
      </c>
      <c r="B2837" s="24">
        <v>43173</v>
      </c>
      <c r="C2837">
        <v>2</v>
      </c>
      <c r="D2837" s="13">
        <v>30</v>
      </c>
      <c r="E2837" s="13" t="s">
        <v>8</v>
      </c>
      <c r="F2837" s="17">
        <v>4748</v>
      </c>
      <c r="G2837" t="str">
        <f>_xlfn.XLOOKUP(tbl_GL[[#This Row],[Account_key]],tbl_COA[Account_key],tbl_COA[Class],"Not Found")</f>
        <v>Assets</v>
      </c>
      <c r="H2837" t="str">
        <f>_xlfn.XLOOKUP(tbl_GL[[#This Row],[Account_key]],tbl_COA[Account_key],tbl_COA[SubClass],"Not Found")</f>
        <v>Assets</v>
      </c>
      <c r="I2837" t="str">
        <f>_xlfn.XLOOKUP(tbl_GL[[#This Row],[Account_key]],tbl_COA[Account_key],tbl_COA[SubClass2],"Not Found")</f>
        <v>Current Assets</v>
      </c>
      <c r="J2837" t="str">
        <f>_xlfn.XLOOKUP(tbl_GL[[#This Row],[Account_key]],tbl_COA[Account_key],tbl_COA[SubAccount],,0)</f>
        <v>Trade Receivables</v>
      </c>
      <c r="K2837">
        <f>YEAR(tbl_GL[[#This Row],[Date]])</f>
        <v>2018</v>
      </c>
    </row>
    <row r="2838" spans="1:11" hidden="1" x14ac:dyDescent="0.35">
      <c r="A2838">
        <v>120.1</v>
      </c>
      <c r="B2838" s="24">
        <v>43174</v>
      </c>
      <c r="C2838">
        <v>2</v>
      </c>
      <c r="D2838" s="13">
        <v>10</v>
      </c>
      <c r="E2838" s="13" t="s">
        <v>112</v>
      </c>
      <c r="F2838" s="17">
        <v>-133</v>
      </c>
      <c r="G2838" t="str">
        <f>_xlfn.XLOOKUP(tbl_GL[[#This Row],[Account_key]],tbl_COA[Account_key],tbl_COA[Class],"Not Found")</f>
        <v>Assets</v>
      </c>
      <c r="H2838" t="str">
        <f>_xlfn.XLOOKUP(tbl_GL[[#This Row],[Account_key]],tbl_COA[Account_key],tbl_COA[SubClass],"Not Found")</f>
        <v>Assets</v>
      </c>
      <c r="I2838" t="str">
        <f>_xlfn.XLOOKUP(tbl_GL[[#This Row],[Account_key]],tbl_COA[Account_key],tbl_COA[SubClass2],"Not Found")</f>
        <v>Current Assets</v>
      </c>
      <c r="J2838" t="str">
        <f>_xlfn.XLOOKUP(tbl_GL[[#This Row],[Account_key]],tbl_COA[Account_key],tbl_COA[SubAccount],,0)</f>
        <v>Cash at Bank</v>
      </c>
      <c r="K2838">
        <f>YEAR(tbl_GL[[#This Row],[Date]])</f>
        <v>2018</v>
      </c>
    </row>
    <row r="2839" spans="1:11" hidden="1" x14ac:dyDescent="0.35">
      <c r="A2839">
        <v>120.2</v>
      </c>
      <c r="B2839" s="24">
        <v>43174</v>
      </c>
      <c r="C2839">
        <v>2</v>
      </c>
      <c r="D2839" s="13">
        <v>121</v>
      </c>
      <c r="E2839" s="13" t="s">
        <v>112</v>
      </c>
      <c r="F2839" s="17">
        <v>-133</v>
      </c>
      <c r="G2839" t="str">
        <f>_xlfn.XLOOKUP(tbl_GL[[#This Row],[Account_key]],tbl_COA[Account_key],tbl_COA[Class],"Not Found")</f>
        <v>Liabilities and Owners Equity</v>
      </c>
      <c r="H2839" t="str">
        <f>_xlfn.XLOOKUP(tbl_GL[[#This Row],[Account_key]],tbl_COA[Account_key],tbl_COA[SubClass],"Not Found")</f>
        <v>Liabilities</v>
      </c>
      <c r="I2839" t="str">
        <f>_xlfn.XLOOKUP(tbl_GL[[#This Row],[Account_key]],tbl_COA[Account_key],tbl_COA[SubClass2],"Not Found")</f>
        <v>Current Liabilities</v>
      </c>
      <c r="J2839" t="str">
        <f>_xlfn.XLOOKUP(tbl_GL[[#This Row],[Account_key]],tbl_COA[Account_key],tbl_COA[SubAccount],,0)</f>
        <v>Interest Payable</v>
      </c>
      <c r="K2839">
        <f>YEAR(tbl_GL[[#This Row],[Date]])</f>
        <v>2018</v>
      </c>
    </row>
    <row r="2840" spans="1:11" hidden="1" x14ac:dyDescent="0.35">
      <c r="A2840">
        <v>121.1</v>
      </c>
      <c r="B2840" s="24">
        <v>43174</v>
      </c>
      <c r="C2840">
        <v>2</v>
      </c>
      <c r="D2840" s="13">
        <v>260</v>
      </c>
      <c r="E2840" s="13" t="s">
        <v>97</v>
      </c>
      <c r="F2840" s="17">
        <v>-935</v>
      </c>
      <c r="G2840" t="str">
        <f>_xlfn.XLOOKUP(tbl_GL[[#This Row],[Account_key]],tbl_COA[Account_key],tbl_COA[Class],"Not Found")</f>
        <v>Operating account</v>
      </c>
      <c r="H2840" t="str">
        <f>_xlfn.XLOOKUP(tbl_GL[[#This Row],[Account_key]],tbl_COA[Account_key],tbl_COA[SubClass],"Not Found")</f>
        <v>Operating Expenses</v>
      </c>
      <c r="I2840" t="str">
        <f>_xlfn.XLOOKUP(tbl_GL[[#This Row],[Account_key]],tbl_COA[Account_key],tbl_COA[SubClass2],"Not Found")</f>
        <v>Marketing</v>
      </c>
      <c r="J2840" t="str">
        <f>_xlfn.XLOOKUP(tbl_GL[[#This Row],[Account_key]],tbl_COA[Account_key],tbl_COA[SubAccount],,0)</f>
        <v>Commissions</v>
      </c>
      <c r="K2840">
        <f>YEAR(tbl_GL[[#This Row],[Date]])</f>
        <v>2018</v>
      </c>
    </row>
    <row r="2841" spans="1:11" hidden="1" x14ac:dyDescent="0.35">
      <c r="A2841">
        <v>121.2</v>
      </c>
      <c r="B2841" s="24">
        <v>43174</v>
      </c>
      <c r="C2841">
        <v>2</v>
      </c>
      <c r="D2841" s="13">
        <v>120</v>
      </c>
      <c r="E2841" s="13" t="s">
        <v>97</v>
      </c>
      <c r="F2841" s="17">
        <v>935</v>
      </c>
      <c r="G2841" t="str">
        <f>_xlfn.XLOOKUP(tbl_GL[[#This Row],[Account_key]],tbl_COA[Account_key],tbl_COA[Class],"Not Found")</f>
        <v>Liabilities and Owners Equity</v>
      </c>
      <c r="H2841" t="str">
        <f>_xlfn.XLOOKUP(tbl_GL[[#This Row],[Account_key]],tbl_COA[Account_key],tbl_COA[SubClass],"Not Found")</f>
        <v>Liabilities</v>
      </c>
      <c r="I2841" t="str">
        <f>_xlfn.XLOOKUP(tbl_GL[[#This Row],[Account_key]],tbl_COA[Account_key],tbl_COA[SubClass2],"Not Found")</f>
        <v>Current Liabilities</v>
      </c>
      <c r="J2841" t="str">
        <f>_xlfn.XLOOKUP(tbl_GL[[#This Row],[Account_key]],tbl_COA[Account_key],tbl_COA[SubAccount],,0)</f>
        <v>Accrued Expenses</v>
      </c>
      <c r="K2841">
        <f>YEAR(tbl_GL[[#This Row],[Date]])</f>
        <v>2018</v>
      </c>
    </row>
    <row r="2842" spans="1:11" hidden="1" x14ac:dyDescent="0.35">
      <c r="A2842">
        <v>122.1</v>
      </c>
      <c r="B2842" s="24">
        <v>43174</v>
      </c>
      <c r="C2842">
        <v>2</v>
      </c>
      <c r="D2842" s="13">
        <v>220</v>
      </c>
      <c r="E2842" s="13" t="s">
        <v>81</v>
      </c>
      <c r="F2842" s="17">
        <v>-957</v>
      </c>
      <c r="G2842" t="str">
        <f>_xlfn.XLOOKUP(tbl_GL[[#This Row],[Account_key]],tbl_COA[Account_key],tbl_COA[Class],"Not Found")</f>
        <v>Trading account</v>
      </c>
      <c r="H2842" t="str">
        <f>_xlfn.XLOOKUP(tbl_GL[[#This Row],[Account_key]],tbl_COA[Account_key],tbl_COA[SubClass],"Not Found")</f>
        <v>Sales</v>
      </c>
      <c r="I2842" t="str">
        <f>_xlfn.XLOOKUP(tbl_GL[[#This Row],[Account_key]],tbl_COA[Account_key],tbl_COA[SubClass2],"Not Found")</f>
        <v>Sales</v>
      </c>
      <c r="J2842" t="str">
        <f>_xlfn.XLOOKUP(tbl_GL[[#This Row],[Account_key]],tbl_COA[Account_key],tbl_COA[SubAccount],,0)</f>
        <v>Sales Return</v>
      </c>
      <c r="K2842">
        <f>YEAR(tbl_GL[[#This Row],[Date]])</f>
        <v>2018</v>
      </c>
    </row>
    <row r="2843" spans="1:11" hidden="1" x14ac:dyDescent="0.35">
      <c r="A2843">
        <v>122.2</v>
      </c>
      <c r="B2843" s="24">
        <v>43174</v>
      </c>
      <c r="C2843">
        <v>2</v>
      </c>
      <c r="D2843" s="13">
        <v>20</v>
      </c>
      <c r="E2843" s="13" t="s">
        <v>81</v>
      </c>
      <c r="F2843" s="17">
        <v>-957</v>
      </c>
      <c r="G2843" t="str">
        <f>_xlfn.XLOOKUP(tbl_GL[[#This Row],[Account_key]],tbl_COA[Account_key],tbl_COA[Class],"Not Found")</f>
        <v>Assets</v>
      </c>
      <c r="H2843" t="str">
        <f>_xlfn.XLOOKUP(tbl_GL[[#This Row],[Account_key]],tbl_COA[Account_key],tbl_COA[SubClass],"Not Found")</f>
        <v>Assets</v>
      </c>
      <c r="I2843" t="str">
        <f>_xlfn.XLOOKUP(tbl_GL[[#This Row],[Account_key]],tbl_COA[Account_key],tbl_COA[SubClass2],"Not Found")</f>
        <v>Current Assets</v>
      </c>
      <c r="J2843" t="str">
        <f>_xlfn.XLOOKUP(tbl_GL[[#This Row],[Account_key]],tbl_COA[Account_key],tbl_COA[SubAccount],,0)</f>
        <v>Cash in hand</v>
      </c>
      <c r="K2843">
        <f>YEAR(tbl_GL[[#This Row],[Date]])</f>
        <v>2018</v>
      </c>
    </row>
    <row r="2844" spans="1:11" hidden="1" x14ac:dyDescent="0.35">
      <c r="A2844">
        <v>123.1</v>
      </c>
      <c r="B2844" s="24">
        <v>43176</v>
      </c>
      <c r="C2844">
        <v>2</v>
      </c>
      <c r="D2844" s="13">
        <v>10</v>
      </c>
      <c r="E2844" s="13" t="s">
        <v>98</v>
      </c>
      <c r="F2844" s="17">
        <v>-867</v>
      </c>
      <c r="G2844" t="str">
        <f>_xlfn.XLOOKUP(tbl_GL[[#This Row],[Account_key]],tbl_COA[Account_key],tbl_COA[Class],"Not Found")</f>
        <v>Assets</v>
      </c>
      <c r="H2844" t="str">
        <f>_xlfn.XLOOKUP(tbl_GL[[#This Row],[Account_key]],tbl_COA[Account_key],tbl_COA[SubClass],"Not Found")</f>
        <v>Assets</v>
      </c>
      <c r="I2844" t="str">
        <f>_xlfn.XLOOKUP(tbl_GL[[#This Row],[Account_key]],tbl_COA[Account_key],tbl_COA[SubClass2],"Not Found")</f>
        <v>Current Assets</v>
      </c>
      <c r="J2844" t="str">
        <f>_xlfn.XLOOKUP(tbl_GL[[#This Row],[Account_key]],tbl_COA[Account_key],tbl_COA[SubAccount],,0)</f>
        <v>Cash at Bank</v>
      </c>
      <c r="K2844">
        <f>YEAR(tbl_GL[[#This Row],[Date]])</f>
        <v>2018</v>
      </c>
    </row>
    <row r="2845" spans="1:11" hidden="1" x14ac:dyDescent="0.35">
      <c r="A2845">
        <v>123.2</v>
      </c>
      <c r="B2845" s="24">
        <v>43176</v>
      </c>
      <c r="C2845">
        <v>2</v>
      </c>
      <c r="D2845" s="13">
        <v>120</v>
      </c>
      <c r="E2845" s="13" t="s">
        <v>98</v>
      </c>
      <c r="F2845" s="17">
        <v>-867</v>
      </c>
      <c r="G2845" t="str">
        <f>_xlfn.XLOOKUP(tbl_GL[[#This Row],[Account_key]],tbl_COA[Account_key],tbl_COA[Class],"Not Found")</f>
        <v>Liabilities and Owners Equity</v>
      </c>
      <c r="H2845" t="str">
        <f>_xlfn.XLOOKUP(tbl_GL[[#This Row],[Account_key]],tbl_COA[Account_key],tbl_COA[SubClass],"Not Found")</f>
        <v>Liabilities</v>
      </c>
      <c r="I2845" t="str">
        <f>_xlfn.XLOOKUP(tbl_GL[[#This Row],[Account_key]],tbl_COA[Account_key],tbl_COA[SubClass2],"Not Found")</f>
        <v>Current Liabilities</v>
      </c>
      <c r="J2845" t="str">
        <f>_xlfn.XLOOKUP(tbl_GL[[#This Row],[Account_key]],tbl_COA[Account_key],tbl_COA[SubAccount],,0)</f>
        <v>Accrued Expenses</v>
      </c>
      <c r="K2845">
        <f>YEAR(tbl_GL[[#This Row],[Date]])</f>
        <v>2018</v>
      </c>
    </row>
    <row r="2846" spans="1:11" hidden="1" x14ac:dyDescent="0.35">
      <c r="A2846">
        <v>124.1</v>
      </c>
      <c r="B2846" s="24">
        <v>43177</v>
      </c>
      <c r="C2846">
        <v>2</v>
      </c>
      <c r="D2846" s="13">
        <v>260</v>
      </c>
      <c r="E2846" s="13" t="s">
        <v>97</v>
      </c>
      <c r="F2846" s="17">
        <v>-789</v>
      </c>
      <c r="G2846" t="str">
        <f>_xlfn.XLOOKUP(tbl_GL[[#This Row],[Account_key]],tbl_COA[Account_key],tbl_COA[Class],"Not Found")</f>
        <v>Operating account</v>
      </c>
      <c r="H2846" t="str">
        <f>_xlfn.XLOOKUP(tbl_GL[[#This Row],[Account_key]],tbl_COA[Account_key],tbl_COA[SubClass],"Not Found")</f>
        <v>Operating Expenses</v>
      </c>
      <c r="I2846" t="str">
        <f>_xlfn.XLOOKUP(tbl_GL[[#This Row],[Account_key]],tbl_COA[Account_key],tbl_COA[SubClass2],"Not Found")</f>
        <v>Marketing</v>
      </c>
      <c r="J2846" t="str">
        <f>_xlfn.XLOOKUP(tbl_GL[[#This Row],[Account_key]],tbl_COA[Account_key],tbl_COA[SubAccount],,0)</f>
        <v>Commissions</v>
      </c>
      <c r="K2846">
        <f>YEAR(tbl_GL[[#This Row],[Date]])</f>
        <v>2018</v>
      </c>
    </row>
    <row r="2847" spans="1:11" hidden="1" x14ac:dyDescent="0.35">
      <c r="A2847">
        <v>124.2</v>
      </c>
      <c r="B2847" s="24">
        <v>43177</v>
      </c>
      <c r="C2847">
        <v>2</v>
      </c>
      <c r="D2847" s="13">
        <v>120</v>
      </c>
      <c r="E2847" s="13" t="s">
        <v>97</v>
      </c>
      <c r="F2847" s="17">
        <v>789</v>
      </c>
      <c r="G2847" t="str">
        <f>_xlfn.XLOOKUP(tbl_GL[[#This Row],[Account_key]],tbl_COA[Account_key],tbl_COA[Class],"Not Found")</f>
        <v>Liabilities and Owners Equity</v>
      </c>
      <c r="H2847" t="str">
        <f>_xlfn.XLOOKUP(tbl_GL[[#This Row],[Account_key]],tbl_COA[Account_key],tbl_COA[SubClass],"Not Found")</f>
        <v>Liabilities</v>
      </c>
      <c r="I2847" t="str">
        <f>_xlfn.XLOOKUP(tbl_GL[[#This Row],[Account_key]],tbl_COA[Account_key],tbl_COA[SubClass2],"Not Found")</f>
        <v>Current Liabilities</v>
      </c>
      <c r="J2847" t="str">
        <f>_xlfn.XLOOKUP(tbl_GL[[#This Row],[Account_key]],tbl_COA[Account_key],tbl_COA[SubAccount],,0)</f>
        <v>Accrued Expenses</v>
      </c>
      <c r="K2847">
        <f>YEAR(tbl_GL[[#This Row],[Date]])</f>
        <v>2018</v>
      </c>
    </row>
    <row r="2848" spans="1:11" hidden="1" x14ac:dyDescent="0.35">
      <c r="A2848">
        <v>125.1</v>
      </c>
      <c r="B2848" s="24">
        <v>43177</v>
      </c>
      <c r="C2848">
        <v>2</v>
      </c>
      <c r="D2848" s="13">
        <v>10</v>
      </c>
      <c r="E2848" s="13" t="s">
        <v>98</v>
      </c>
      <c r="F2848" s="17">
        <v>-842</v>
      </c>
      <c r="G2848" t="str">
        <f>_xlfn.XLOOKUP(tbl_GL[[#This Row],[Account_key]],tbl_COA[Account_key],tbl_COA[Class],"Not Found")</f>
        <v>Assets</v>
      </c>
      <c r="H2848" t="str">
        <f>_xlfn.XLOOKUP(tbl_GL[[#This Row],[Account_key]],tbl_COA[Account_key],tbl_COA[SubClass],"Not Found")</f>
        <v>Assets</v>
      </c>
      <c r="I2848" t="str">
        <f>_xlfn.XLOOKUP(tbl_GL[[#This Row],[Account_key]],tbl_COA[Account_key],tbl_COA[SubClass2],"Not Found")</f>
        <v>Current Assets</v>
      </c>
      <c r="J2848" t="str">
        <f>_xlfn.XLOOKUP(tbl_GL[[#This Row],[Account_key]],tbl_COA[Account_key],tbl_COA[SubAccount],,0)</f>
        <v>Cash at Bank</v>
      </c>
      <c r="K2848">
        <f>YEAR(tbl_GL[[#This Row],[Date]])</f>
        <v>2018</v>
      </c>
    </row>
    <row r="2849" spans="1:11" hidden="1" x14ac:dyDescent="0.35">
      <c r="A2849">
        <v>125.2</v>
      </c>
      <c r="B2849" s="24">
        <v>43177</v>
      </c>
      <c r="C2849">
        <v>2</v>
      </c>
      <c r="D2849" s="13">
        <v>120</v>
      </c>
      <c r="E2849" s="13" t="s">
        <v>98</v>
      </c>
      <c r="F2849" s="17">
        <v>-842</v>
      </c>
      <c r="G2849" t="str">
        <f>_xlfn.XLOOKUP(tbl_GL[[#This Row],[Account_key]],tbl_COA[Account_key],tbl_COA[Class],"Not Found")</f>
        <v>Liabilities and Owners Equity</v>
      </c>
      <c r="H2849" t="str">
        <f>_xlfn.XLOOKUP(tbl_GL[[#This Row],[Account_key]],tbl_COA[Account_key],tbl_COA[SubClass],"Not Found")</f>
        <v>Liabilities</v>
      </c>
      <c r="I2849" t="str">
        <f>_xlfn.XLOOKUP(tbl_GL[[#This Row],[Account_key]],tbl_COA[Account_key],tbl_COA[SubClass2],"Not Found")</f>
        <v>Current Liabilities</v>
      </c>
      <c r="J2849" t="str">
        <f>_xlfn.XLOOKUP(tbl_GL[[#This Row],[Account_key]],tbl_COA[Account_key],tbl_COA[SubAccount],,0)</f>
        <v>Accrued Expenses</v>
      </c>
      <c r="K2849">
        <f>YEAR(tbl_GL[[#This Row],[Date]])</f>
        <v>2018</v>
      </c>
    </row>
    <row r="2850" spans="1:11" hidden="1" x14ac:dyDescent="0.35">
      <c r="A2850">
        <v>126.1</v>
      </c>
      <c r="B2850" s="24">
        <v>43179</v>
      </c>
      <c r="C2850">
        <v>2</v>
      </c>
      <c r="D2850" s="13">
        <v>260</v>
      </c>
      <c r="E2850" s="13" t="s">
        <v>83</v>
      </c>
      <c r="F2850" s="17">
        <v>457</v>
      </c>
      <c r="G2850" t="str">
        <f>_xlfn.XLOOKUP(tbl_GL[[#This Row],[Account_key]],tbl_COA[Account_key],tbl_COA[Class],"Not Found")</f>
        <v>Operating account</v>
      </c>
      <c r="H2850" t="str">
        <f>_xlfn.XLOOKUP(tbl_GL[[#This Row],[Account_key]],tbl_COA[Account_key],tbl_COA[SubClass],"Not Found")</f>
        <v>Operating Expenses</v>
      </c>
      <c r="I2850" t="str">
        <f>_xlfn.XLOOKUP(tbl_GL[[#This Row],[Account_key]],tbl_COA[Account_key],tbl_COA[SubClass2],"Not Found")</f>
        <v>Marketing</v>
      </c>
      <c r="J2850" t="str">
        <f>_xlfn.XLOOKUP(tbl_GL[[#This Row],[Account_key]],tbl_COA[Account_key],tbl_COA[SubAccount],,0)</f>
        <v>Commissions</v>
      </c>
      <c r="K2850">
        <f>YEAR(tbl_GL[[#This Row],[Date]])</f>
        <v>2018</v>
      </c>
    </row>
    <row r="2851" spans="1:11" hidden="1" x14ac:dyDescent="0.35">
      <c r="A2851">
        <v>126.2</v>
      </c>
      <c r="B2851" s="24">
        <v>43179</v>
      </c>
      <c r="C2851">
        <v>2</v>
      </c>
      <c r="D2851" s="13">
        <v>20</v>
      </c>
      <c r="E2851" s="13" t="s">
        <v>83</v>
      </c>
      <c r="F2851" s="17">
        <v>457</v>
      </c>
      <c r="G2851" t="str">
        <f>_xlfn.XLOOKUP(tbl_GL[[#This Row],[Account_key]],tbl_COA[Account_key],tbl_COA[Class],"Not Found")</f>
        <v>Assets</v>
      </c>
      <c r="H2851" t="str">
        <f>_xlfn.XLOOKUP(tbl_GL[[#This Row],[Account_key]],tbl_COA[Account_key],tbl_COA[SubClass],"Not Found")</f>
        <v>Assets</v>
      </c>
      <c r="I2851" t="str">
        <f>_xlfn.XLOOKUP(tbl_GL[[#This Row],[Account_key]],tbl_COA[Account_key],tbl_COA[SubClass2],"Not Found")</f>
        <v>Current Assets</v>
      </c>
      <c r="J2851" t="str">
        <f>_xlfn.XLOOKUP(tbl_GL[[#This Row],[Account_key]],tbl_COA[Account_key],tbl_COA[SubAccount],,0)</f>
        <v>Cash in hand</v>
      </c>
      <c r="K2851">
        <f>YEAR(tbl_GL[[#This Row],[Date]])</f>
        <v>2018</v>
      </c>
    </row>
    <row r="2852" spans="1:11" hidden="1" x14ac:dyDescent="0.35">
      <c r="A2852">
        <v>127.1</v>
      </c>
      <c r="B2852" s="24">
        <v>43180</v>
      </c>
      <c r="C2852">
        <v>2</v>
      </c>
      <c r="D2852" s="13">
        <v>30</v>
      </c>
      <c r="E2852" s="13" t="s">
        <v>80</v>
      </c>
      <c r="F2852" s="17">
        <v>-4861</v>
      </c>
      <c r="G2852" t="str">
        <f>_xlfn.XLOOKUP(tbl_GL[[#This Row],[Account_key]],tbl_COA[Account_key],tbl_COA[Class],"Not Found")</f>
        <v>Assets</v>
      </c>
      <c r="H2852" t="str">
        <f>_xlfn.XLOOKUP(tbl_GL[[#This Row],[Account_key]],tbl_COA[Account_key],tbl_COA[SubClass],"Not Found")</f>
        <v>Assets</v>
      </c>
      <c r="I2852" t="str">
        <f>_xlfn.XLOOKUP(tbl_GL[[#This Row],[Account_key]],tbl_COA[Account_key],tbl_COA[SubClass2],"Not Found")</f>
        <v>Current Assets</v>
      </c>
      <c r="J2852" t="str">
        <f>_xlfn.XLOOKUP(tbl_GL[[#This Row],[Account_key]],tbl_COA[Account_key],tbl_COA[SubAccount],,0)</f>
        <v>Trade Receivables</v>
      </c>
      <c r="K2852">
        <f>YEAR(tbl_GL[[#This Row],[Date]])</f>
        <v>2018</v>
      </c>
    </row>
    <row r="2853" spans="1:11" hidden="1" x14ac:dyDescent="0.35">
      <c r="A2853">
        <v>127.2</v>
      </c>
      <c r="B2853" s="24">
        <v>43180</v>
      </c>
      <c r="C2853">
        <v>2</v>
      </c>
      <c r="D2853" s="13">
        <v>10</v>
      </c>
      <c r="E2853" s="13" t="s">
        <v>80</v>
      </c>
      <c r="F2853" s="17">
        <v>4861</v>
      </c>
      <c r="G2853" t="str">
        <f>_xlfn.XLOOKUP(tbl_GL[[#This Row],[Account_key]],tbl_COA[Account_key],tbl_COA[Class],"Not Found")</f>
        <v>Assets</v>
      </c>
      <c r="H2853" t="str">
        <f>_xlfn.XLOOKUP(tbl_GL[[#This Row],[Account_key]],tbl_COA[Account_key],tbl_COA[SubClass],"Not Found")</f>
        <v>Assets</v>
      </c>
      <c r="I2853" t="str">
        <f>_xlfn.XLOOKUP(tbl_GL[[#This Row],[Account_key]],tbl_COA[Account_key],tbl_COA[SubClass2],"Not Found")</f>
        <v>Current Assets</v>
      </c>
      <c r="J2853" t="str">
        <f>_xlfn.XLOOKUP(tbl_GL[[#This Row],[Account_key]],tbl_COA[Account_key],tbl_COA[SubAccount],,0)</f>
        <v>Cash at Bank</v>
      </c>
      <c r="K2853">
        <f>YEAR(tbl_GL[[#This Row],[Date]])</f>
        <v>2018</v>
      </c>
    </row>
    <row r="2854" spans="1:11" hidden="1" x14ac:dyDescent="0.35">
      <c r="A2854">
        <v>128.1</v>
      </c>
      <c r="B2854" s="24">
        <v>43181</v>
      </c>
      <c r="C2854">
        <v>2</v>
      </c>
      <c r="D2854" s="13">
        <v>310</v>
      </c>
      <c r="E2854" s="13" t="s">
        <v>99</v>
      </c>
      <c r="F2854" s="17">
        <v>-43</v>
      </c>
      <c r="G2854" t="str">
        <f>_xlfn.XLOOKUP(tbl_GL[[#This Row],[Account_key]],tbl_COA[Account_key],tbl_COA[Class],"Not Found")</f>
        <v>Operating account</v>
      </c>
      <c r="H2854" t="str">
        <f>_xlfn.XLOOKUP(tbl_GL[[#This Row],[Account_key]],tbl_COA[Account_key],tbl_COA[SubClass],"Not Found")</f>
        <v>Operating Expenses</v>
      </c>
      <c r="I2854" t="str">
        <f>_xlfn.XLOOKUP(tbl_GL[[#This Row],[Account_key]],tbl_COA[Account_key],tbl_COA[SubClass2],"Not Found")</f>
        <v>Administration</v>
      </c>
      <c r="J2854" t="str">
        <f>_xlfn.XLOOKUP(tbl_GL[[#This Row],[Account_key]],tbl_COA[Account_key],tbl_COA[SubAccount],,0)</f>
        <v>Office Supplies</v>
      </c>
      <c r="K2854">
        <f>YEAR(tbl_GL[[#This Row],[Date]])</f>
        <v>2018</v>
      </c>
    </row>
    <row r="2855" spans="1:11" hidden="1" x14ac:dyDescent="0.35">
      <c r="A2855">
        <v>128.19999999999999</v>
      </c>
      <c r="B2855" s="24">
        <v>43181</v>
      </c>
      <c r="C2855">
        <v>2</v>
      </c>
      <c r="D2855" s="13">
        <v>20</v>
      </c>
      <c r="E2855" s="13" t="s">
        <v>99</v>
      </c>
      <c r="F2855" s="17">
        <v>-43</v>
      </c>
      <c r="G2855" t="str">
        <f>_xlfn.XLOOKUP(tbl_GL[[#This Row],[Account_key]],tbl_COA[Account_key],tbl_COA[Class],"Not Found")</f>
        <v>Assets</v>
      </c>
      <c r="H2855" t="str">
        <f>_xlfn.XLOOKUP(tbl_GL[[#This Row],[Account_key]],tbl_COA[Account_key],tbl_COA[SubClass],"Not Found")</f>
        <v>Assets</v>
      </c>
      <c r="I2855" t="str">
        <f>_xlfn.XLOOKUP(tbl_GL[[#This Row],[Account_key]],tbl_COA[Account_key],tbl_COA[SubClass2],"Not Found")</f>
        <v>Current Assets</v>
      </c>
      <c r="J2855" t="str">
        <f>_xlfn.XLOOKUP(tbl_GL[[#This Row],[Account_key]],tbl_COA[Account_key],tbl_COA[SubAccount],,0)</f>
        <v>Cash in hand</v>
      </c>
      <c r="K2855">
        <f>YEAR(tbl_GL[[#This Row],[Date]])</f>
        <v>2018</v>
      </c>
    </row>
    <row r="2856" spans="1:11" hidden="1" x14ac:dyDescent="0.35">
      <c r="A2856">
        <v>129.1</v>
      </c>
      <c r="B2856" s="24">
        <v>43181</v>
      </c>
      <c r="C2856">
        <v>2</v>
      </c>
      <c r="D2856" s="13">
        <v>10</v>
      </c>
      <c r="E2856" s="13" t="s">
        <v>98</v>
      </c>
      <c r="F2856" s="17">
        <v>-697</v>
      </c>
      <c r="G2856" t="str">
        <f>_xlfn.XLOOKUP(tbl_GL[[#This Row],[Account_key]],tbl_COA[Account_key],tbl_COA[Class],"Not Found")</f>
        <v>Assets</v>
      </c>
      <c r="H2856" t="str">
        <f>_xlfn.XLOOKUP(tbl_GL[[#This Row],[Account_key]],tbl_COA[Account_key],tbl_COA[SubClass],"Not Found")</f>
        <v>Assets</v>
      </c>
      <c r="I2856" t="str">
        <f>_xlfn.XLOOKUP(tbl_GL[[#This Row],[Account_key]],tbl_COA[Account_key],tbl_COA[SubClass2],"Not Found")</f>
        <v>Current Assets</v>
      </c>
      <c r="J2856" t="str">
        <f>_xlfn.XLOOKUP(tbl_GL[[#This Row],[Account_key]],tbl_COA[Account_key],tbl_COA[SubAccount],,0)</f>
        <v>Cash at Bank</v>
      </c>
      <c r="K2856">
        <f>YEAR(tbl_GL[[#This Row],[Date]])</f>
        <v>2018</v>
      </c>
    </row>
    <row r="2857" spans="1:11" hidden="1" x14ac:dyDescent="0.35">
      <c r="A2857">
        <v>129.19999999999999</v>
      </c>
      <c r="B2857" s="24">
        <v>43181</v>
      </c>
      <c r="C2857">
        <v>2</v>
      </c>
      <c r="D2857" s="13">
        <v>120</v>
      </c>
      <c r="E2857" s="13" t="s">
        <v>98</v>
      </c>
      <c r="F2857" s="17">
        <v>-697</v>
      </c>
      <c r="G2857" t="str">
        <f>_xlfn.XLOOKUP(tbl_GL[[#This Row],[Account_key]],tbl_COA[Account_key],tbl_COA[Class],"Not Found")</f>
        <v>Liabilities and Owners Equity</v>
      </c>
      <c r="H2857" t="str">
        <f>_xlfn.XLOOKUP(tbl_GL[[#This Row],[Account_key]],tbl_COA[Account_key],tbl_COA[SubClass],"Not Found")</f>
        <v>Liabilities</v>
      </c>
      <c r="I2857" t="str">
        <f>_xlfn.XLOOKUP(tbl_GL[[#This Row],[Account_key]],tbl_COA[Account_key],tbl_COA[SubClass2],"Not Found")</f>
        <v>Current Liabilities</v>
      </c>
      <c r="J2857" t="str">
        <f>_xlfn.XLOOKUP(tbl_GL[[#This Row],[Account_key]],tbl_COA[Account_key],tbl_COA[SubAccount],,0)</f>
        <v>Accrued Expenses</v>
      </c>
      <c r="K2857">
        <f>YEAR(tbl_GL[[#This Row],[Date]])</f>
        <v>2018</v>
      </c>
    </row>
    <row r="2858" spans="1:11" hidden="1" x14ac:dyDescent="0.35">
      <c r="A2858">
        <v>130.1</v>
      </c>
      <c r="B2858" s="24">
        <v>43182</v>
      </c>
      <c r="C2858">
        <v>2</v>
      </c>
      <c r="D2858" s="13">
        <v>330</v>
      </c>
      <c r="E2858" s="13" t="s">
        <v>97</v>
      </c>
      <c r="F2858" s="17">
        <v>-958</v>
      </c>
      <c r="G2858" t="str">
        <f>_xlfn.XLOOKUP(tbl_GL[[#This Row],[Account_key]],tbl_COA[Account_key],tbl_COA[Class],"Not Found")</f>
        <v>Operating account</v>
      </c>
      <c r="H2858" t="str">
        <f>_xlfn.XLOOKUP(tbl_GL[[#This Row],[Account_key]],tbl_COA[Account_key],tbl_COA[SubClass],"Not Found")</f>
        <v>Operating Expenses</v>
      </c>
      <c r="I2858" t="str">
        <f>_xlfn.XLOOKUP(tbl_GL[[#This Row],[Account_key]],tbl_COA[Account_key],tbl_COA[SubClass2],"Not Found")</f>
        <v>Administration</v>
      </c>
      <c r="J2858" t="str">
        <f>_xlfn.XLOOKUP(tbl_GL[[#This Row],[Account_key]],tbl_COA[Account_key],tbl_COA[SubAccount],,0)</f>
        <v>Telephone</v>
      </c>
      <c r="K2858">
        <f>YEAR(tbl_GL[[#This Row],[Date]])</f>
        <v>2018</v>
      </c>
    </row>
    <row r="2859" spans="1:11" hidden="1" x14ac:dyDescent="0.35">
      <c r="A2859">
        <v>130.19999999999999</v>
      </c>
      <c r="B2859" s="24">
        <v>43182</v>
      </c>
      <c r="C2859">
        <v>2</v>
      </c>
      <c r="D2859" s="13">
        <v>120</v>
      </c>
      <c r="E2859" s="13" t="s">
        <v>97</v>
      </c>
      <c r="F2859" s="17">
        <v>958</v>
      </c>
      <c r="G2859" t="str">
        <f>_xlfn.XLOOKUP(tbl_GL[[#This Row],[Account_key]],tbl_COA[Account_key],tbl_COA[Class],"Not Found")</f>
        <v>Liabilities and Owners Equity</v>
      </c>
      <c r="H2859" t="str">
        <f>_xlfn.XLOOKUP(tbl_GL[[#This Row],[Account_key]],tbl_COA[Account_key],tbl_COA[SubClass],"Not Found")</f>
        <v>Liabilities</v>
      </c>
      <c r="I2859" t="str">
        <f>_xlfn.XLOOKUP(tbl_GL[[#This Row],[Account_key]],tbl_COA[Account_key],tbl_COA[SubClass2],"Not Found")</f>
        <v>Current Liabilities</v>
      </c>
      <c r="J2859" t="str">
        <f>_xlfn.XLOOKUP(tbl_GL[[#This Row],[Account_key]],tbl_COA[Account_key],tbl_COA[SubAccount],,0)</f>
        <v>Accrued Expenses</v>
      </c>
      <c r="K2859">
        <f>YEAR(tbl_GL[[#This Row],[Date]])</f>
        <v>2018</v>
      </c>
    </row>
    <row r="2860" spans="1:11" hidden="1" x14ac:dyDescent="0.35">
      <c r="A2860">
        <v>131.1</v>
      </c>
      <c r="B2860" s="24">
        <v>43185</v>
      </c>
      <c r="C2860">
        <v>2</v>
      </c>
      <c r="D2860" s="13">
        <v>230</v>
      </c>
      <c r="E2860" s="13" t="s">
        <v>4</v>
      </c>
      <c r="F2860" s="17">
        <v>-356</v>
      </c>
      <c r="G2860" t="str">
        <f>_xlfn.XLOOKUP(tbl_GL[[#This Row],[Account_key]],tbl_COA[Account_key],tbl_COA[Class],"Not Found")</f>
        <v>Trading account</v>
      </c>
      <c r="H2860" t="str">
        <f>_xlfn.XLOOKUP(tbl_GL[[#This Row],[Account_key]],tbl_COA[Account_key],tbl_COA[SubClass],"Not Found")</f>
        <v>Cost of Sales</v>
      </c>
      <c r="I2860" t="str">
        <f>_xlfn.XLOOKUP(tbl_GL[[#This Row],[Account_key]],tbl_COA[Account_key],tbl_COA[SubClass2],"Not Found")</f>
        <v>Cost of Sales</v>
      </c>
      <c r="J2860" t="str">
        <f>_xlfn.XLOOKUP(tbl_GL[[#This Row],[Account_key]],tbl_COA[Account_key],tbl_COA[SubAccount],,0)</f>
        <v>Cost of Sales</v>
      </c>
      <c r="K2860">
        <f>YEAR(tbl_GL[[#This Row],[Date]])</f>
        <v>2018</v>
      </c>
    </row>
    <row r="2861" spans="1:11" hidden="1" x14ac:dyDescent="0.35">
      <c r="A2861">
        <v>131.19999999999999</v>
      </c>
      <c r="B2861" s="24">
        <v>43185</v>
      </c>
      <c r="C2861">
        <v>2</v>
      </c>
      <c r="D2861" s="13">
        <v>60</v>
      </c>
      <c r="E2861" s="13" t="s">
        <v>4</v>
      </c>
      <c r="F2861" s="17">
        <v>-356</v>
      </c>
      <c r="G2861" t="str">
        <f>_xlfn.XLOOKUP(tbl_GL[[#This Row],[Account_key]],tbl_COA[Account_key],tbl_COA[Class],"Not Found")</f>
        <v>Assets</v>
      </c>
      <c r="H2861" t="str">
        <f>_xlfn.XLOOKUP(tbl_GL[[#This Row],[Account_key]],tbl_COA[Account_key],tbl_COA[SubClass],"Not Found")</f>
        <v>Assets</v>
      </c>
      <c r="I2861" t="str">
        <f>_xlfn.XLOOKUP(tbl_GL[[#This Row],[Account_key]],tbl_COA[Account_key],tbl_COA[SubClass2],"Not Found")</f>
        <v>Current Assets</v>
      </c>
      <c r="J2861" t="str">
        <f>_xlfn.XLOOKUP(tbl_GL[[#This Row],[Account_key]],tbl_COA[Account_key],tbl_COA[SubAccount],,0)</f>
        <v>Inventory</v>
      </c>
      <c r="K2861">
        <f>YEAR(tbl_GL[[#This Row],[Date]])</f>
        <v>2018</v>
      </c>
    </row>
    <row r="2862" spans="1:11" hidden="1" x14ac:dyDescent="0.35">
      <c r="A2862">
        <v>132.1</v>
      </c>
      <c r="B2862" s="24">
        <v>43185</v>
      </c>
      <c r="C2862">
        <v>2</v>
      </c>
      <c r="D2862" s="13">
        <v>210</v>
      </c>
      <c r="E2862" s="13" t="s">
        <v>7</v>
      </c>
      <c r="F2862" s="17">
        <v>1187</v>
      </c>
      <c r="G2862" t="str">
        <f>_xlfn.XLOOKUP(tbl_GL[[#This Row],[Account_key]],tbl_COA[Account_key],tbl_COA[Class],"Not Found")</f>
        <v>Trading account</v>
      </c>
      <c r="H2862" t="str">
        <f>_xlfn.XLOOKUP(tbl_GL[[#This Row],[Account_key]],tbl_COA[Account_key],tbl_COA[SubClass],"Not Found")</f>
        <v>Sales</v>
      </c>
      <c r="I2862" t="str">
        <f>_xlfn.XLOOKUP(tbl_GL[[#This Row],[Account_key]],tbl_COA[Account_key],tbl_COA[SubClass2],"Not Found")</f>
        <v>Sales</v>
      </c>
      <c r="J2862" t="str">
        <f>_xlfn.XLOOKUP(tbl_GL[[#This Row],[Account_key]],tbl_COA[Account_key],tbl_COA[SubAccount],,0)</f>
        <v>Sales</v>
      </c>
      <c r="K2862">
        <f>YEAR(tbl_GL[[#This Row],[Date]])</f>
        <v>2018</v>
      </c>
    </row>
    <row r="2863" spans="1:11" hidden="1" x14ac:dyDescent="0.35">
      <c r="A2863">
        <v>132.19999999999999</v>
      </c>
      <c r="B2863" s="24">
        <v>43185</v>
      </c>
      <c r="C2863">
        <v>2</v>
      </c>
      <c r="D2863" s="13">
        <v>10</v>
      </c>
      <c r="E2863" s="13" t="s">
        <v>7</v>
      </c>
      <c r="F2863" s="17">
        <v>1187</v>
      </c>
      <c r="G2863" t="str">
        <f>_xlfn.XLOOKUP(tbl_GL[[#This Row],[Account_key]],tbl_COA[Account_key],tbl_COA[Class],"Not Found")</f>
        <v>Assets</v>
      </c>
      <c r="H2863" t="str">
        <f>_xlfn.XLOOKUP(tbl_GL[[#This Row],[Account_key]],tbl_COA[Account_key],tbl_COA[SubClass],"Not Found")</f>
        <v>Assets</v>
      </c>
      <c r="I2863" t="str">
        <f>_xlfn.XLOOKUP(tbl_GL[[#This Row],[Account_key]],tbl_COA[Account_key],tbl_COA[SubClass2],"Not Found")</f>
        <v>Current Assets</v>
      </c>
      <c r="J2863" t="str">
        <f>_xlfn.XLOOKUP(tbl_GL[[#This Row],[Account_key]],tbl_COA[Account_key],tbl_COA[SubAccount],,0)</f>
        <v>Cash at Bank</v>
      </c>
      <c r="K2863">
        <f>YEAR(tbl_GL[[#This Row],[Date]])</f>
        <v>2018</v>
      </c>
    </row>
    <row r="2864" spans="1:11" hidden="1" x14ac:dyDescent="0.35">
      <c r="A2864">
        <v>133.1</v>
      </c>
      <c r="B2864" s="24">
        <v>43185</v>
      </c>
      <c r="C2864">
        <v>2</v>
      </c>
      <c r="D2864" s="13">
        <v>230</v>
      </c>
      <c r="E2864" s="13" t="s">
        <v>4</v>
      </c>
      <c r="F2864" s="17">
        <v>-1397</v>
      </c>
      <c r="G2864" t="str">
        <f>_xlfn.XLOOKUP(tbl_GL[[#This Row],[Account_key]],tbl_COA[Account_key],tbl_COA[Class],"Not Found")</f>
        <v>Trading account</v>
      </c>
      <c r="H2864" t="str">
        <f>_xlfn.XLOOKUP(tbl_GL[[#This Row],[Account_key]],tbl_COA[Account_key],tbl_COA[SubClass],"Not Found")</f>
        <v>Cost of Sales</v>
      </c>
      <c r="I2864" t="str">
        <f>_xlfn.XLOOKUP(tbl_GL[[#This Row],[Account_key]],tbl_COA[Account_key],tbl_COA[SubClass2],"Not Found")</f>
        <v>Cost of Sales</v>
      </c>
      <c r="J2864" t="str">
        <f>_xlfn.XLOOKUP(tbl_GL[[#This Row],[Account_key]],tbl_COA[Account_key],tbl_COA[SubAccount],,0)</f>
        <v>Cost of Sales</v>
      </c>
      <c r="K2864">
        <f>YEAR(tbl_GL[[#This Row],[Date]])</f>
        <v>2018</v>
      </c>
    </row>
    <row r="2865" spans="1:11" hidden="1" x14ac:dyDescent="0.35">
      <c r="A2865">
        <v>133.19999999999999</v>
      </c>
      <c r="B2865" s="24">
        <v>43185</v>
      </c>
      <c r="C2865">
        <v>2</v>
      </c>
      <c r="D2865" s="13">
        <v>60</v>
      </c>
      <c r="E2865" s="13" t="s">
        <v>4</v>
      </c>
      <c r="F2865" s="17">
        <v>-1397</v>
      </c>
      <c r="G2865" t="str">
        <f>_xlfn.XLOOKUP(tbl_GL[[#This Row],[Account_key]],tbl_COA[Account_key],tbl_COA[Class],"Not Found")</f>
        <v>Assets</v>
      </c>
      <c r="H2865" t="str">
        <f>_xlfn.XLOOKUP(tbl_GL[[#This Row],[Account_key]],tbl_COA[Account_key],tbl_COA[SubClass],"Not Found")</f>
        <v>Assets</v>
      </c>
      <c r="I2865" t="str">
        <f>_xlfn.XLOOKUP(tbl_GL[[#This Row],[Account_key]],tbl_COA[Account_key],tbl_COA[SubClass2],"Not Found")</f>
        <v>Current Assets</v>
      </c>
      <c r="J2865" t="str">
        <f>_xlfn.XLOOKUP(tbl_GL[[#This Row],[Account_key]],tbl_COA[Account_key],tbl_COA[SubAccount],,0)</f>
        <v>Inventory</v>
      </c>
      <c r="K2865">
        <f>YEAR(tbl_GL[[#This Row],[Date]])</f>
        <v>2018</v>
      </c>
    </row>
    <row r="2866" spans="1:11" hidden="1" x14ac:dyDescent="0.35">
      <c r="A2866">
        <v>134.1</v>
      </c>
      <c r="B2866" s="24">
        <v>43185</v>
      </c>
      <c r="C2866">
        <v>2</v>
      </c>
      <c r="D2866" s="13">
        <v>210</v>
      </c>
      <c r="E2866" s="13" t="s">
        <v>8</v>
      </c>
      <c r="F2866" s="17">
        <v>4657</v>
      </c>
      <c r="G2866" t="str">
        <f>_xlfn.XLOOKUP(tbl_GL[[#This Row],[Account_key]],tbl_COA[Account_key],tbl_COA[Class],"Not Found")</f>
        <v>Trading account</v>
      </c>
      <c r="H2866" t="str">
        <f>_xlfn.XLOOKUP(tbl_GL[[#This Row],[Account_key]],tbl_COA[Account_key],tbl_COA[SubClass],"Not Found")</f>
        <v>Sales</v>
      </c>
      <c r="I2866" t="str">
        <f>_xlfn.XLOOKUP(tbl_GL[[#This Row],[Account_key]],tbl_COA[Account_key],tbl_COA[SubClass2],"Not Found")</f>
        <v>Sales</v>
      </c>
      <c r="J2866" t="str">
        <f>_xlfn.XLOOKUP(tbl_GL[[#This Row],[Account_key]],tbl_COA[Account_key],tbl_COA[SubAccount],,0)</f>
        <v>Sales</v>
      </c>
      <c r="K2866">
        <f>YEAR(tbl_GL[[#This Row],[Date]])</f>
        <v>2018</v>
      </c>
    </row>
    <row r="2867" spans="1:11" hidden="1" x14ac:dyDescent="0.35">
      <c r="A2867">
        <v>134.19999999999999</v>
      </c>
      <c r="B2867" s="24">
        <v>43185</v>
      </c>
      <c r="C2867">
        <v>2</v>
      </c>
      <c r="D2867" s="13">
        <v>30</v>
      </c>
      <c r="E2867" s="13" t="s">
        <v>8</v>
      </c>
      <c r="F2867" s="17">
        <v>4657</v>
      </c>
      <c r="G2867" t="str">
        <f>_xlfn.XLOOKUP(tbl_GL[[#This Row],[Account_key]],tbl_COA[Account_key],tbl_COA[Class],"Not Found")</f>
        <v>Assets</v>
      </c>
      <c r="H2867" t="str">
        <f>_xlfn.XLOOKUP(tbl_GL[[#This Row],[Account_key]],tbl_COA[Account_key],tbl_COA[SubClass],"Not Found")</f>
        <v>Assets</v>
      </c>
      <c r="I2867" t="str">
        <f>_xlfn.XLOOKUP(tbl_GL[[#This Row],[Account_key]],tbl_COA[Account_key],tbl_COA[SubClass2],"Not Found")</f>
        <v>Current Assets</v>
      </c>
      <c r="J2867" t="str">
        <f>_xlfn.XLOOKUP(tbl_GL[[#This Row],[Account_key]],tbl_COA[Account_key],tbl_COA[SubAccount],,0)</f>
        <v>Trade Receivables</v>
      </c>
      <c r="K2867">
        <f>YEAR(tbl_GL[[#This Row],[Date]])</f>
        <v>2018</v>
      </c>
    </row>
    <row r="2868" spans="1:11" hidden="1" x14ac:dyDescent="0.35">
      <c r="A2868">
        <v>135.1</v>
      </c>
      <c r="B2868" s="24">
        <v>43186</v>
      </c>
      <c r="C2868">
        <v>2</v>
      </c>
      <c r="D2868" s="13">
        <v>300</v>
      </c>
      <c r="E2868" s="13" t="s">
        <v>97</v>
      </c>
      <c r="F2868" s="17">
        <v>-931</v>
      </c>
      <c r="G2868" t="str">
        <f>_xlfn.XLOOKUP(tbl_GL[[#This Row],[Account_key]],tbl_COA[Account_key],tbl_COA[Class],"Not Found")</f>
        <v>Operating account</v>
      </c>
      <c r="H2868" t="str">
        <f>_xlfn.XLOOKUP(tbl_GL[[#This Row],[Account_key]],tbl_COA[Account_key],tbl_COA[SubClass],"Not Found")</f>
        <v>Operating Expenses</v>
      </c>
      <c r="I2868" t="str">
        <f>_xlfn.XLOOKUP(tbl_GL[[#This Row],[Account_key]],tbl_COA[Account_key],tbl_COA[SubClass2],"Not Found")</f>
        <v>Administration</v>
      </c>
      <c r="J2868" t="str">
        <f>_xlfn.XLOOKUP(tbl_GL[[#This Row],[Account_key]],tbl_COA[Account_key],tbl_COA[SubAccount],,0)</f>
        <v>Entertainment</v>
      </c>
      <c r="K2868">
        <f>YEAR(tbl_GL[[#This Row],[Date]])</f>
        <v>2018</v>
      </c>
    </row>
    <row r="2869" spans="1:11" hidden="1" x14ac:dyDescent="0.35">
      <c r="A2869">
        <v>135.19999999999999</v>
      </c>
      <c r="B2869" s="24">
        <v>43186</v>
      </c>
      <c r="C2869">
        <v>2</v>
      </c>
      <c r="D2869" s="13">
        <v>120</v>
      </c>
      <c r="E2869" s="13" t="s">
        <v>97</v>
      </c>
      <c r="F2869" s="17">
        <v>931</v>
      </c>
      <c r="G2869" t="str">
        <f>_xlfn.XLOOKUP(tbl_GL[[#This Row],[Account_key]],tbl_COA[Account_key],tbl_COA[Class],"Not Found")</f>
        <v>Liabilities and Owners Equity</v>
      </c>
      <c r="H2869" t="str">
        <f>_xlfn.XLOOKUP(tbl_GL[[#This Row],[Account_key]],tbl_COA[Account_key],tbl_COA[SubClass],"Not Found")</f>
        <v>Liabilities</v>
      </c>
      <c r="I2869" t="str">
        <f>_xlfn.XLOOKUP(tbl_GL[[#This Row],[Account_key]],tbl_COA[Account_key],tbl_COA[SubClass2],"Not Found")</f>
        <v>Current Liabilities</v>
      </c>
      <c r="J2869" t="str">
        <f>_xlfn.XLOOKUP(tbl_GL[[#This Row],[Account_key]],tbl_COA[Account_key],tbl_COA[SubAccount],,0)</f>
        <v>Accrued Expenses</v>
      </c>
      <c r="K2869">
        <f>YEAR(tbl_GL[[#This Row],[Date]])</f>
        <v>2018</v>
      </c>
    </row>
    <row r="2870" spans="1:11" hidden="1" x14ac:dyDescent="0.35">
      <c r="A2870">
        <v>136.1</v>
      </c>
      <c r="B2870" s="24">
        <v>43189</v>
      </c>
      <c r="C2870">
        <v>2</v>
      </c>
      <c r="D2870" s="13">
        <v>350</v>
      </c>
      <c r="E2870" s="13" t="s">
        <v>97</v>
      </c>
      <c r="F2870" s="17">
        <v>-762</v>
      </c>
      <c r="G2870" t="str">
        <f>_xlfn.XLOOKUP(tbl_GL[[#This Row],[Account_key]],tbl_COA[Account_key],tbl_COA[Class],"Not Found")</f>
        <v>Operating account</v>
      </c>
      <c r="H2870" t="str">
        <f>_xlfn.XLOOKUP(tbl_GL[[#This Row],[Account_key]],tbl_COA[Account_key],tbl_COA[SubClass],"Not Found")</f>
        <v>Operating Expenses</v>
      </c>
      <c r="I2870" t="str">
        <f>_xlfn.XLOOKUP(tbl_GL[[#This Row],[Account_key]],tbl_COA[Account_key],tbl_COA[SubClass2],"Not Found")</f>
        <v>Administration</v>
      </c>
      <c r="J2870" t="str">
        <f>_xlfn.XLOOKUP(tbl_GL[[#This Row],[Account_key]],tbl_COA[Account_key],tbl_COA[SubAccount],,0)</f>
        <v>Other Expenses</v>
      </c>
      <c r="K2870">
        <f>YEAR(tbl_GL[[#This Row],[Date]])</f>
        <v>2018</v>
      </c>
    </row>
    <row r="2871" spans="1:11" hidden="1" x14ac:dyDescent="0.35">
      <c r="A2871">
        <v>136.19999999999999</v>
      </c>
      <c r="B2871" s="24">
        <v>43189</v>
      </c>
      <c r="C2871">
        <v>2</v>
      </c>
      <c r="D2871" s="13">
        <v>120</v>
      </c>
      <c r="E2871" s="13" t="s">
        <v>97</v>
      </c>
      <c r="F2871" s="17">
        <v>762</v>
      </c>
      <c r="G2871" t="str">
        <f>_xlfn.XLOOKUP(tbl_GL[[#This Row],[Account_key]],tbl_COA[Account_key],tbl_COA[Class],"Not Found")</f>
        <v>Liabilities and Owners Equity</v>
      </c>
      <c r="H2871" t="str">
        <f>_xlfn.XLOOKUP(tbl_GL[[#This Row],[Account_key]],tbl_COA[Account_key],tbl_COA[SubClass],"Not Found")</f>
        <v>Liabilities</v>
      </c>
      <c r="I2871" t="str">
        <f>_xlfn.XLOOKUP(tbl_GL[[#This Row],[Account_key]],tbl_COA[Account_key],tbl_COA[SubClass2],"Not Found")</f>
        <v>Current Liabilities</v>
      </c>
      <c r="J2871" t="str">
        <f>_xlfn.XLOOKUP(tbl_GL[[#This Row],[Account_key]],tbl_COA[Account_key],tbl_COA[SubAccount],,0)</f>
        <v>Accrued Expenses</v>
      </c>
      <c r="K2871">
        <f>YEAR(tbl_GL[[#This Row],[Date]])</f>
        <v>2018</v>
      </c>
    </row>
    <row r="2872" spans="1:11" hidden="1" x14ac:dyDescent="0.35">
      <c r="A2872">
        <v>137.1</v>
      </c>
      <c r="B2872" s="24">
        <v>43190</v>
      </c>
      <c r="C2872">
        <v>2</v>
      </c>
      <c r="D2872" s="13">
        <v>10</v>
      </c>
      <c r="E2872" s="13" t="s">
        <v>110</v>
      </c>
      <c r="F2872" s="17">
        <v>36</v>
      </c>
      <c r="G2872" t="str">
        <f>_xlfn.XLOOKUP(tbl_GL[[#This Row],[Account_key]],tbl_COA[Account_key],tbl_COA[Class],"Not Found")</f>
        <v>Assets</v>
      </c>
      <c r="H2872" t="str">
        <f>_xlfn.XLOOKUP(tbl_GL[[#This Row],[Account_key]],tbl_COA[Account_key],tbl_COA[SubClass],"Not Found")</f>
        <v>Assets</v>
      </c>
      <c r="I2872" t="str">
        <f>_xlfn.XLOOKUP(tbl_GL[[#This Row],[Account_key]],tbl_COA[Account_key],tbl_COA[SubClass2],"Not Found")</f>
        <v>Current Assets</v>
      </c>
      <c r="J2872" t="str">
        <f>_xlfn.XLOOKUP(tbl_GL[[#This Row],[Account_key]],tbl_COA[Account_key],tbl_COA[SubAccount],,0)</f>
        <v>Cash at Bank</v>
      </c>
      <c r="K2872">
        <f>YEAR(tbl_GL[[#This Row],[Date]])</f>
        <v>2018</v>
      </c>
    </row>
    <row r="2873" spans="1:11" hidden="1" x14ac:dyDescent="0.35">
      <c r="A2873">
        <v>137.19999999999999</v>
      </c>
      <c r="B2873" s="24">
        <v>43190</v>
      </c>
      <c r="C2873">
        <v>2</v>
      </c>
      <c r="D2873" s="13">
        <v>430</v>
      </c>
      <c r="E2873" s="13" t="s">
        <v>110</v>
      </c>
      <c r="F2873" s="17">
        <v>36</v>
      </c>
      <c r="G2873" t="str">
        <f>_xlfn.XLOOKUP(tbl_GL[[#This Row],[Account_key]],tbl_COA[Account_key],tbl_COA[Class],"Not Found")</f>
        <v>Non-operating</v>
      </c>
      <c r="H2873" t="str">
        <f>_xlfn.XLOOKUP(tbl_GL[[#This Row],[Account_key]],tbl_COA[Account_key],tbl_COA[SubClass],"Not Found")</f>
        <v>Exchange Loss/Gain</v>
      </c>
      <c r="I2873" t="str">
        <f>_xlfn.XLOOKUP(tbl_GL[[#This Row],[Account_key]],tbl_COA[Account_key],tbl_COA[SubClass2],"Not Found")</f>
        <v>Exchange Loss/Gain</v>
      </c>
      <c r="J2873" t="str">
        <f>_xlfn.XLOOKUP(tbl_GL[[#This Row],[Account_key]],tbl_COA[Account_key],tbl_COA[SubAccount],,0)</f>
        <v>Exchange Loss/Gain</v>
      </c>
      <c r="K2873">
        <f>YEAR(tbl_GL[[#This Row],[Date]])</f>
        <v>2018</v>
      </c>
    </row>
    <row r="2874" spans="1:11" hidden="1" x14ac:dyDescent="0.35">
      <c r="A2874">
        <v>138.1</v>
      </c>
      <c r="B2874" s="24">
        <v>43190</v>
      </c>
      <c r="C2874">
        <v>2</v>
      </c>
      <c r="D2874" s="13">
        <v>440</v>
      </c>
      <c r="E2874" s="13" t="s">
        <v>112</v>
      </c>
      <c r="F2874" s="17">
        <v>-133</v>
      </c>
      <c r="G2874" t="str">
        <f>_xlfn.XLOOKUP(tbl_GL[[#This Row],[Account_key]],tbl_COA[Account_key],tbl_COA[Class],"Not Found")</f>
        <v>Interest &amp; Tax</v>
      </c>
      <c r="H2874" t="str">
        <f>_xlfn.XLOOKUP(tbl_GL[[#This Row],[Account_key]],tbl_COA[Account_key],tbl_COA[SubClass],"Not Found")</f>
        <v>Interest Expense</v>
      </c>
      <c r="I2874" t="str">
        <f>_xlfn.XLOOKUP(tbl_GL[[#This Row],[Account_key]],tbl_COA[Account_key],tbl_COA[SubClass2],"Not Found")</f>
        <v>Interest Expense</v>
      </c>
      <c r="J2874" t="str">
        <f>_xlfn.XLOOKUP(tbl_GL[[#This Row],[Account_key]],tbl_COA[Account_key],tbl_COA[SubAccount],,0)</f>
        <v>Interest Expense</v>
      </c>
      <c r="K2874">
        <f>YEAR(tbl_GL[[#This Row],[Date]])</f>
        <v>2018</v>
      </c>
    </row>
    <row r="2875" spans="1:11" hidden="1" x14ac:dyDescent="0.35">
      <c r="A2875">
        <v>138.19999999999999</v>
      </c>
      <c r="B2875" s="24">
        <v>43190</v>
      </c>
      <c r="C2875">
        <v>2</v>
      </c>
      <c r="D2875" s="13">
        <v>121</v>
      </c>
      <c r="E2875" s="13" t="s">
        <v>112</v>
      </c>
      <c r="F2875" s="17">
        <v>133</v>
      </c>
      <c r="G2875" t="str">
        <f>_xlfn.XLOOKUP(tbl_GL[[#This Row],[Account_key]],tbl_COA[Account_key],tbl_COA[Class],"Not Found")</f>
        <v>Liabilities and Owners Equity</v>
      </c>
      <c r="H2875" t="str">
        <f>_xlfn.XLOOKUP(tbl_GL[[#This Row],[Account_key]],tbl_COA[Account_key],tbl_COA[SubClass],"Not Found")</f>
        <v>Liabilities</v>
      </c>
      <c r="I2875" t="str">
        <f>_xlfn.XLOOKUP(tbl_GL[[#This Row],[Account_key]],tbl_COA[Account_key],tbl_COA[SubClass2],"Not Found")</f>
        <v>Current Liabilities</v>
      </c>
      <c r="J2875" t="str">
        <f>_xlfn.XLOOKUP(tbl_GL[[#This Row],[Account_key]],tbl_COA[Account_key],tbl_COA[SubAccount],,0)</f>
        <v>Interest Payable</v>
      </c>
      <c r="K2875">
        <f>YEAR(tbl_GL[[#This Row],[Date]])</f>
        <v>2018</v>
      </c>
    </row>
    <row r="2876" spans="1:11" hidden="1" x14ac:dyDescent="0.35">
      <c r="A2876">
        <v>139.1</v>
      </c>
      <c r="B2876" s="24">
        <v>43190</v>
      </c>
      <c r="C2876">
        <v>2</v>
      </c>
      <c r="D2876" s="13">
        <v>10</v>
      </c>
      <c r="E2876" s="13" t="s">
        <v>113</v>
      </c>
      <c r="F2876" s="17">
        <v>159</v>
      </c>
      <c r="G2876" t="str">
        <f>_xlfn.XLOOKUP(tbl_GL[[#This Row],[Account_key]],tbl_COA[Account_key],tbl_COA[Class],"Not Found")</f>
        <v>Assets</v>
      </c>
      <c r="H2876" t="str">
        <f>_xlfn.XLOOKUP(tbl_GL[[#This Row],[Account_key]],tbl_COA[Account_key],tbl_COA[SubClass],"Not Found")</f>
        <v>Assets</v>
      </c>
      <c r="I2876" t="str">
        <f>_xlfn.XLOOKUP(tbl_GL[[#This Row],[Account_key]],tbl_COA[Account_key],tbl_COA[SubClass2],"Not Found")</f>
        <v>Current Assets</v>
      </c>
      <c r="J2876" t="str">
        <f>_xlfn.XLOOKUP(tbl_GL[[#This Row],[Account_key]],tbl_COA[Account_key],tbl_COA[SubAccount],,0)</f>
        <v>Cash at Bank</v>
      </c>
      <c r="K2876">
        <f>YEAR(tbl_GL[[#This Row],[Date]])</f>
        <v>2018</v>
      </c>
    </row>
    <row r="2877" spans="1:11" hidden="1" x14ac:dyDescent="0.35">
      <c r="A2877">
        <v>139.19999999999999</v>
      </c>
      <c r="B2877" s="24">
        <v>43190</v>
      </c>
      <c r="C2877">
        <v>2</v>
      </c>
      <c r="D2877" s="13">
        <v>410</v>
      </c>
      <c r="E2877" s="13" t="s">
        <v>113</v>
      </c>
      <c r="F2877" s="17">
        <v>159</v>
      </c>
      <c r="G2877" t="str">
        <f>_xlfn.XLOOKUP(tbl_GL[[#This Row],[Account_key]],tbl_COA[Account_key],tbl_COA[Class],"Not Found")</f>
        <v>Non-operating</v>
      </c>
      <c r="H2877" t="str">
        <f>_xlfn.XLOOKUP(tbl_GL[[#This Row],[Account_key]],tbl_COA[Account_key],tbl_COA[SubClass],"Not Found")</f>
        <v>Interest Income</v>
      </c>
      <c r="I2877" t="str">
        <f>_xlfn.XLOOKUP(tbl_GL[[#This Row],[Account_key]],tbl_COA[Account_key],tbl_COA[SubClass2],"Not Found")</f>
        <v>Interest Income</v>
      </c>
      <c r="J2877" t="str">
        <f>_xlfn.XLOOKUP(tbl_GL[[#This Row],[Account_key]],tbl_COA[Account_key],tbl_COA[SubAccount],,0)</f>
        <v>Interest Income</v>
      </c>
      <c r="K2877">
        <f>YEAR(tbl_GL[[#This Row],[Date]])</f>
        <v>2018</v>
      </c>
    </row>
    <row r="2878" spans="1:11" hidden="1" x14ac:dyDescent="0.35">
      <c r="A2878">
        <v>140.1</v>
      </c>
      <c r="B2878" s="24">
        <v>43190</v>
      </c>
      <c r="C2878">
        <v>2</v>
      </c>
      <c r="D2878" s="13">
        <v>400</v>
      </c>
      <c r="E2878" s="13" t="s">
        <v>104</v>
      </c>
      <c r="F2878" s="17">
        <v>-167</v>
      </c>
      <c r="G2878" t="str">
        <f>_xlfn.XLOOKUP(tbl_GL[[#This Row],[Account_key]],tbl_COA[Account_key],tbl_COA[Class],"Not Found")</f>
        <v>Operating account</v>
      </c>
      <c r="H2878" t="str">
        <f>_xlfn.XLOOKUP(tbl_GL[[#This Row],[Account_key]],tbl_COA[Account_key],tbl_COA[SubClass],"Not Found")</f>
        <v>Depreciation &amp; Amortization</v>
      </c>
      <c r="I2878" t="str">
        <f>_xlfn.XLOOKUP(tbl_GL[[#This Row],[Account_key]],tbl_COA[Account_key],tbl_COA[SubClass2],"Not Found")</f>
        <v>Amortization</v>
      </c>
      <c r="J2878" t="str">
        <f>_xlfn.XLOOKUP(tbl_GL[[#This Row],[Account_key]],tbl_COA[Account_key],tbl_COA[SubAccount],,0)</f>
        <v>Amortization of Intangible Assets</v>
      </c>
      <c r="K2878">
        <f>YEAR(tbl_GL[[#This Row],[Date]])</f>
        <v>2018</v>
      </c>
    </row>
    <row r="2879" spans="1:11" hidden="1" x14ac:dyDescent="0.35">
      <c r="A2879">
        <v>140.19999999999999</v>
      </c>
      <c r="B2879" s="24">
        <v>43190</v>
      </c>
      <c r="C2879">
        <v>2</v>
      </c>
      <c r="D2879" s="13">
        <v>100</v>
      </c>
      <c r="E2879" s="13" t="s">
        <v>104</v>
      </c>
      <c r="F2879" s="17">
        <v>-167</v>
      </c>
      <c r="G2879" t="str">
        <f>_xlfn.XLOOKUP(tbl_GL[[#This Row],[Account_key]],tbl_COA[Account_key],tbl_COA[Class],"Not Found")</f>
        <v>Assets</v>
      </c>
      <c r="H2879" t="str">
        <f>_xlfn.XLOOKUP(tbl_GL[[#This Row],[Account_key]],tbl_COA[Account_key],tbl_COA[SubClass],"Not Found")</f>
        <v>Assets</v>
      </c>
      <c r="I2879" t="str">
        <f>_xlfn.XLOOKUP(tbl_GL[[#This Row],[Account_key]],tbl_COA[Account_key],tbl_COA[SubClass2],"Not Found")</f>
        <v>Non-Current Assets</v>
      </c>
      <c r="J2879" t="str">
        <f>_xlfn.XLOOKUP(tbl_GL[[#This Row],[Account_key]],tbl_COA[Account_key],tbl_COA[SubAccount],,0)</f>
        <v>Patents and trademarks</v>
      </c>
      <c r="K2879">
        <f>YEAR(tbl_GL[[#This Row],[Date]])</f>
        <v>2018</v>
      </c>
    </row>
    <row r="2880" spans="1:11" hidden="1" x14ac:dyDescent="0.35">
      <c r="A2880">
        <v>141.1</v>
      </c>
      <c r="B2880" s="24">
        <v>43190</v>
      </c>
      <c r="C2880">
        <v>2</v>
      </c>
      <c r="D2880" s="13">
        <v>450</v>
      </c>
      <c r="E2880" s="23" t="s">
        <v>108</v>
      </c>
      <c r="F2880" s="17">
        <v>512</v>
      </c>
      <c r="G2880" t="str">
        <f>_xlfn.XLOOKUP(tbl_GL[[#This Row],[Account_key]],tbl_COA[Account_key],tbl_COA[Class],"Not Found")</f>
        <v>Interest &amp; Tax</v>
      </c>
      <c r="H2880" t="str">
        <f>_xlfn.XLOOKUP(tbl_GL[[#This Row],[Account_key]],tbl_COA[Account_key],tbl_COA[SubClass],"Not Found")</f>
        <v>Taxation</v>
      </c>
      <c r="I2880" t="str">
        <f>_xlfn.XLOOKUP(tbl_GL[[#This Row],[Account_key]],tbl_COA[Account_key],tbl_COA[SubClass2],"Not Found")</f>
        <v>Taxation</v>
      </c>
      <c r="J2880" t="str">
        <f>_xlfn.XLOOKUP(tbl_GL[[#This Row],[Account_key]],tbl_COA[Account_key],tbl_COA[SubAccount],,0)</f>
        <v>Taxation</v>
      </c>
      <c r="K2880">
        <f>YEAR(tbl_GL[[#This Row],[Date]])</f>
        <v>2018</v>
      </c>
    </row>
    <row r="2881" spans="1:11" hidden="1" x14ac:dyDescent="0.35">
      <c r="A2881">
        <v>141.19999999999999</v>
      </c>
      <c r="B2881" s="24">
        <v>43190</v>
      </c>
      <c r="C2881">
        <v>2</v>
      </c>
      <c r="D2881" s="13">
        <v>122</v>
      </c>
      <c r="E2881" s="23" t="s">
        <v>108</v>
      </c>
      <c r="F2881" s="17">
        <v>-512</v>
      </c>
      <c r="G2881" t="str">
        <f>_xlfn.XLOOKUP(tbl_GL[[#This Row],[Account_key]],tbl_COA[Account_key],tbl_COA[Class],"Not Found")</f>
        <v>Liabilities and Owners Equity</v>
      </c>
      <c r="H2881" t="str">
        <f>_xlfn.XLOOKUP(tbl_GL[[#This Row],[Account_key]],tbl_COA[Account_key],tbl_COA[SubClass],"Not Found")</f>
        <v>Liabilities</v>
      </c>
      <c r="I2881" t="str">
        <f>_xlfn.XLOOKUP(tbl_GL[[#This Row],[Account_key]],tbl_COA[Account_key],tbl_COA[SubClass2],"Not Found")</f>
        <v>Current Liabilities</v>
      </c>
      <c r="J2881" t="str">
        <f>_xlfn.XLOOKUP(tbl_GL[[#This Row],[Account_key]],tbl_COA[Account_key],tbl_COA[SubAccount],,0)</f>
        <v>Tax payable</v>
      </c>
      <c r="K2881">
        <f>YEAR(tbl_GL[[#This Row],[Date]])</f>
        <v>2018</v>
      </c>
    </row>
    <row r="2882" spans="1:11" hidden="1" x14ac:dyDescent="0.35">
      <c r="A2882">
        <v>143.1</v>
      </c>
      <c r="B2882" s="24">
        <v>43190</v>
      </c>
      <c r="C2882">
        <v>2</v>
      </c>
      <c r="D2882" s="13">
        <v>240</v>
      </c>
      <c r="E2882" s="13" t="s">
        <v>56</v>
      </c>
      <c r="F2882" s="17">
        <v>-1667</v>
      </c>
      <c r="G2882" t="str">
        <f>_xlfn.XLOOKUP(tbl_GL[[#This Row],[Account_key]],tbl_COA[Account_key],tbl_COA[Class],"Not Found")</f>
        <v>Operating account</v>
      </c>
      <c r="H2882" t="str">
        <f>_xlfn.XLOOKUP(tbl_GL[[#This Row],[Account_key]],tbl_COA[Account_key],tbl_COA[SubClass],"Not Found")</f>
        <v>Operating Expenses</v>
      </c>
      <c r="I2882" t="str">
        <f>_xlfn.XLOOKUP(tbl_GL[[#This Row],[Account_key]],tbl_COA[Account_key],tbl_COA[SubClass2],"Not Found")</f>
        <v>Sales &amp; Distribution</v>
      </c>
      <c r="J2882" t="str">
        <f>_xlfn.XLOOKUP(tbl_GL[[#This Row],[Account_key]],tbl_COA[Account_key],tbl_COA[SubAccount],,0)</f>
        <v>Salaries</v>
      </c>
      <c r="K2882">
        <f>YEAR(tbl_GL[[#This Row],[Date]])</f>
        <v>2018</v>
      </c>
    </row>
    <row r="2883" spans="1:11" hidden="1" x14ac:dyDescent="0.35">
      <c r="A2883">
        <v>143.19999999999999</v>
      </c>
      <c r="B2883" s="24">
        <v>43190</v>
      </c>
      <c r="C2883">
        <v>2</v>
      </c>
      <c r="D2883" s="13">
        <v>10</v>
      </c>
      <c r="E2883" s="13" t="s">
        <v>56</v>
      </c>
      <c r="F2883" s="17">
        <v>-1667</v>
      </c>
      <c r="G2883" t="str">
        <f>_xlfn.XLOOKUP(tbl_GL[[#This Row],[Account_key]],tbl_COA[Account_key],tbl_COA[Class],"Not Found")</f>
        <v>Assets</v>
      </c>
      <c r="H2883" t="str">
        <f>_xlfn.XLOOKUP(tbl_GL[[#This Row],[Account_key]],tbl_COA[Account_key],tbl_COA[SubClass],"Not Found")</f>
        <v>Assets</v>
      </c>
      <c r="I2883" t="str">
        <f>_xlfn.XLOOKUP(tbl_GL[[#This Row],[Account_key]],tbl_COA[Account_key],tbl_COA[SubClass2],"Not Found")</f>
        <v>Current Assets</v>
      </c>
      <c r="J2883" t="str">
        <f>_xlfn.XLOOKUP(tbl_GL[[#This Row],[Account_key]],tbl_COA[Account_key],tbl_COA[SubAccount],,0)</f>
        <v>Cash at Bank</v>
      </c>
      <c r="K2883">
        <f>YEAR(tbl_GL[[#This Row],[Date]])</f>
        <v>2018</v>
      </c>
    </row>
    <row r="2884" spans="1:11" hidden="1" x14ac:dyDescent="0.35">
      <c r="A2884">
        <v>144.1</v>
      </c>
      <c r="B2884" s="24">
        <v>43190</v>
      </c>
      <c r="C2884">
        <v>2</v>
      </c>
      <c r="D2884" s="13">
        <v>380</v>
      </c>
      <c r="E2884" s="13" t="s">
        <v>101</v>
      </c>
      <c r="F2884" s="17">
        <v>-3333</v>
      </c>
      <c r="G2884" t="str">
        <f>_xlfn.XLOOKUP(tbl_GL[[#This Row],[Account_key]],tbl_COA[Account_key],tbl_COA[Class],"Not Found")</f>
        <v>Operating account</v>
      </c>
      <c r="H2884" t="str">
        <f>_xlfn.XLOOKUP(tbl_GL[[#This Row],[Account_key]],tbl_COA[Account_key],tbl_COA[SubClass],"Not Found")</f>
        <v>Depreciation &amp; Amortization</v>
      </c>
      <c r="I2884" t="str">
        <f>_xlfn.XLOOKUP(tbl_GL[[#This Row],[Account_key]],tbl_COA[Account_key],tbl_COA[SubClass2],"Not Found")</f>
        <v>Depreciation</v>
      </c>
      <c r="J2884" t="str">
        <f>_xlfn.XLOOKUP(tbl_GL[[#This Row],[Account_key]],tbl_COA[Account_key],tbl_COA[SubAccount],,0)</f>
        <v>Equipment</v>
      </c>
      <c r="K2884">
        <f>YEAR(tbl_GL[[#This Row],[Date]])</f>
        <v>2018</v>
      </c>
    </row>
    <row r="2885" spans="1:11" hidden="1" x14ac:dyDescent="0.35">
      <c r="A2885">
        <v>144.19999999999999</v>
      </c>
      <c r="B2885" s="24">
        <v>43190</v>
      </c>
      <c r="C2885">
        <v>2</v>
      </c>
      <c r="D2885" s="13">
        <v>90</v>
      </c>
      <c r="E2885" s="13" t="s">
        <v>101</v>
      </c>
      <c r="F2885" s="17">
        <v>-3333</v>
      </c>
      <c r="G2885" t="str">
        <f>_xlfn.XLOOKUP(tbl_GL[[#This Row],[Account_key]],tbl_COA[Account_key],tbl_COA[Class],"Not Found")</f>
        <v>Assets</v>
      </c>
      <c r="H2885" t="str">
        <f>_xlfn.XLOOKUP(tbl_GL[[#This Row],[Account_key]],tbl_COA[Account_key],tbl_COA[SubClass],"Not Found")</f>
        <v>Assets</v>
      </c>
      <c r="I2885" t="str">
        <f>_xlfn.XLOOKUP(tbl_GL[[#This Row],[Account_key]],tbl_COA[Account_key],tbl_COA[SubClass2],"Not Found")</f>
        <v>Non-Current Assets</v>
      </c>
      <c r="J2885" t="str">
        <f>_xlfn.XLOOKUP(tbl_GL[[#This Row],[Account_key]],tbl_COA[Account_key],tbl_COA[SubAccount],,0)</f>
        <v>Office Furniture &amp; Equipment</v>
      </c>
      <c r="K2885">
        <f>YEAR(tbl_GL[[#This Row],[Date]])</f>
        <v>2018</v>
      </c>
    </row>
    <row r="2886" spans="1:11" hidden="1" x14ac:dyDescent="0.35">
      <c r="A2886">
        <v>145.1</v>
      </c>
      <c r="B2886" s="24">
        <v>43191</v>
      </c>
      <c r="C2886">
        <v>2</v>
      </c>
      <c r="D2886" s="13">
        <v>230</v>
      </c>
      <c r="E2886" s="13" t="s">
        <v>4</v>
      </c>
      <c r="F2886" s="17">
        <v>-283</v>
      </c>
      <c r="G2886" t="str">
        <f>_xlfn.XLOOKUP(tbl_GL[[#This Row],[Account_key]],tbl_COA[Account_key],tbl_COA[Class],"Not Found")</f>
        <v>Trading account</v>
      </c>
      <c r="H2886" t="str">
        <f>_xlfn.XLOOKUP(tbl_GL[[#This Row],[Account_key]],tbl_COA[Account_key],tbl_COA[SubClass],"Not Found")</f>
        <v>Cost of Sales</v>
      </c>
      <c r="I2886" t="str">
        <f>_xlfn.XLOOKUP(tbl_GL[[#This Row],[Account_key]],tbl_COA[Account_key],tbl_COA[SubClass2],"Not Found")</f>
        <v>Cost of Sales</v>
      </c>
      <c r="J2886" t="str">
        <f>_xlfn.XLOOKUP(tbl_GL[[#This Row],[Account_key]],tbl_COA[Account_key],tbl_COA[SubAccount],,0)</f>
        <v>Cost of Sales</v>
      </c>
      <c r="K2886">
        <f>YEAR(tbl_GL[[#This Row],[Date]])</f>
        <v>2018</v>
      </c>
    </row>
    <row r="2887" spans="1:11" hidden="1" x14ac:dyDescent="0.35">
      <c r="A2887">
        <v>145.19999999999999</v>
      </c>
      <c r="B2887" s="24">
        <v>43191</v>
      </c>
      <c r="C2887">
        <v>2</v>
      </c>
      <c r="D2887" s="13">
        <v>60</v>
      </c>
      <c r="E2887" s="13" t="s">
        <v>4</v>
      </c>
      <c r="F2887" s="17">
        <v>-283</v>
      </c>
      <c r="G2887" t="str">
        <f>_xlfn.XLOOKUP(tbl_GL[[#This Row],[Account_key]],tbl_COA[Account_key],tbl_COA[Class],"Not Found")</f>
        <v>Assets</v>
      </c>
      <c r="H2887" t="str">
        <f>_xlfn.XLOOKUP(tbl_GL[[#This Row],[Account_key]],tbl_COA[Account_key],tbl_COA[SubClass],"Not Found")</f>
        <v>Assets</v>
      </c>
      <c r="I2887" t="str">
        <f>_xlfn.XLOOKUP(tbl_GL[[#This Row],[Account_key]],tbl_COA[Account_key],tbl_COA[SubClass2],"Not Found")</f>
        <v>Current Assets</v>
      </c>
      <c r="J2887" t="str">
        <f>_xlfn.XLOOKUP(tbl_GL[[#This Row],[Account_key]],tbl_COA[Account_key],tbl_COA[SubAccount],,0)</f>
        <v>Inventory</v>
      </c>
      <c r="K2887">
        <f>YEAR(tbl_GL[[#This Row],[Date]])</f>
        <v>2018</v>
      </c>
    </row>
    <row r="2888" spans="1:11" hidden="1" x14ac:dyDescent="0.35">
      <c r="A2888">
        <v>146.1</v>
      </c>
      <c r="B2888" s="24">
        <v>43191</v>
      </c>
      <c r="C2888">
        <v>2</v>
      </c>
      <c r="D2888" s="13">
        <v>210</v>
      </c>
      <c r="E2888" s="13" t="s">
        <v>8</v>
      </c>
      <c r="F2888" s="17">
        <v>942</v>
      </c>
      <c r="G2888" t="str">
        <f>_xlfn.XLOOKUP(tbl_GL[[#This Row],[Account_key]],tbl_COA[Account_key],tbl_COA[Class],"Not Found")</f>
        <v>Trading account</v>
      </c>
      <c r="H2888" t="str">
        <f>_xlfn.XLOOKUP(tbl_GL[[#This Row],[Account_key]],tbl_COA[Account_key],tbl_COA[SubClass],"Not Found")</f>
        <v>Sales</v>
      </c>
      <c r="I2888" t="str">
        <f>_xlfn.XLOOKUP(tbl_GL[[#This Row],[Account_key]],tbl_COA[Account_key],tbl_COA[SubClass2],"Not Found")</f>
        <v>Sales</v>
      </c>
      <c r="J2888" t="str">
        <f>_xlfn.XLOOKUP(tbl_GL[[#This Row],[Account_key]],tbl_COA[Account_key],tbl_COA[SubAccount],,0)</f>
        <v>Sales</v>
      </c>
      <c r="K2888">
        <f>YEAR(tbl_GL[[#This Row],[Date]])</f>
        <v>2018</v>
      </c>
    </row>
    <row r="2889" spans="1:11" hidden="1" x14ac:dyDescent="0.35">
      <c r="A2889">
        <v>146.19999999999999</v>
      </c>
      <c r="B2889" s="24">
        <v>43191</v>
      </c>
      <c r="C2889">
        <v>2</v>
      </c>
      <c r="D2889" s="13">
        <v>30</v>
      </c>
      <c r="E2889" s="13" t="s">
        <v>8</v>
      </c>
      <c r="F2889" s="17">
        <v>942</v>
      </c>
      <c r="G2889" t="str">
        <f>_xlfn.XLOOKUP(tbl_GL[[#This Row],[Account_key]],tbl_COA[Account_key],tbl_COA[Class],"Not Found")</f>
        <v>Assets</v>
      </c>
      <c r="H2889" t="str">
        <f>_xlfn.XLOOKUP(tbl_GL[[#This Row],[Account_key]],tbl_COA[Account_key],tbl_COA[SubClass],"Not Found")</f>
        <v>Assets</v>
      </c>
      <c r="I2889" t="str">
        <f>_xlfn.XLOOKUP(tbl_GL[[#This Row],[Account_key]],tbl_COA[Account_key],tbl_COA[SubClass2],"Not Found")</f>
        <v>Current Assets</v>
      </c>
      <c r="J2889" t="str">
        <f>_xlfn.XLOOKUP(tbl_GL[[#This Row],[Account_key]],tbl_COA[Account_key],tbl_COA[SubAccount],,0)</f>
        <v>Trade Receivables</v>
      </c>
      <c r="K2889">
        <f>YEAR(tbl_GL[[#This Row],[Date]])</f>
        <v>2018</v>
      </c>
    </row>
    <row r="2890" spans="1:11" hidden="1" x14ac:dyDescent="0.35">
      <c r="A2890">
        <v>147.1</v>
      </c>
      <c r="B2890" s="24">
        <v>43191</v>
      </c>
      <c r="C2890">
        <v>2</v>
      </c>
      <c r="D2890" s="13">
        <v>30</v>
      </c>
      <c r="E2890" s="13" t="s">
        <v>80</v>
      </c>
      <c r="F2890" s="17">
        <v>-4748</v>
      </c>
      <c r="G2890" t="str">
        <f>_xlfn.XLOOKUP(tbl_GL[[#This Row],[Account_key]],tbl_COA[Account_key],tbl_COA[Class],"Not Found")</f>
        <v>Assets</v>
      </c>
      <c r="H2890" t="str">
        <f>_xlfn.XLOOKUP(tbl_GL[[#This Row],[Account_key]],tbl_COA[Account_key],tbl_COA[SubClass],"Not Found")</f>
        <v>Assets</v>
      </c>
      <c r="I2890" t="str">
        <f>_xlfn.XLOOKUP(tbl_GL[[#This Row],[Account_key]],tbl_COA[Account_key],tbl_COA[SubClass2],"Not Found")</f>
        <v>Current Assets</v>
      </c>
      <c r="J2890" t="str">
        <f>_xlfn.XLOOKUP(tbl_GL[[#This Row],[Account_key]],tbl_COA[Account_key],tbl_COA[SubAccount],,0)</f>
        <v>Trade Receivables</v>
      </c>
      <c r="K2890">
        <f>YEAR(tbl_GL[[#This Row],[Date]])</f>
        <v>2018</v>
      </c>
    </row>
    <row r="2891" spans="1:11" hidden="1" x14ac:dyDescent="0.35">
      <c r="A2891">
        <v>147.19999999999999</v>
      </c>
      <c r="B2891" s="24">
        <v>43191</v>
      </c>
      <c r="C2891">
        <v>2</v>
      </c>
      <c r="D2891" s="13">
        <v>10</v>
      </c>
      <c r="E2891" s="13" t="s">
        <v>80</v>
      </c>
      <c r="F2891" s="17">
        <v>4748</v>
      </c>
      <c r="G2891" t="str">
        <f>_xlfn.XLOOKUP(tbl_GL[[#This Row],[Account_key]],tbl_COA[Account_key],tbl_COA[Class],"Not Found")</f>
        <v>Assets</v>
      </c>
      <c r="H2891" t="str">
        <f>_xlfn.XLOOKUP(tbl_GL[[#This Row],[Account_key]],tbl_COA[Account_key],tbl_COA[SubClass],"Not Found")</f>
        <v>Assets</v>
      </c>
      <c r="I2891" t="str">
        <f>_xlfn.XLOOKUP(tbl_GL[[#This Row],[Account_key]],tbl_COA[Account_key],tbl_COA[SubClass2],"Not Found")</f>
        <v>Current Assets</v>
      </c>
      <c r="J2891" t="str">
        <f>_xlfn.XLOOKUP(tbl_GL[[#This Row],[Account_key]],tbl_COA[Account_key],tbl_COA[SubAccount],,0)</f>
        <v>Cash at Bank</v>
      </c>
      <c r="K2891">
        <f>YEAR(tbl_GL[[#This Row],[Date]])</f>
        <v>2018</v>
      </c>
    </row>
    <row r="2892" spans="1:11" hidden="1" x14ac:dyDescent="0.35">
      <c r="A2892">
        <v>148.1</v>
      </c>
      <c r="B2892" s="24">
        <v>43191</v>
      </c>
      <c r="C2892">
        <v>2</v>
      </c>
      <c r="D2892" s="13">
        <v>60</v>
      </c>
      <c r="E2892" s="13" t="s">
        <v>84</v>
      </c>
      <c r="F2892" s="17">
        <v>6667</v>
      </c>
      <c r="G2892" t="str">
        <f>_xlfn.XLOOKUP(tbl_GL[[#This Row],[Account_key]],tbl_COA[Account_key],tbl_COA[Class],"Not Found")</f>
        <v>Assets</v>
      </c>
      <c r="H2892" t="str">
        <f>_xlfn.XLOOKUP(tbl_GL[[#This Row],[Account_key]],tbl_COA[Account_key],tbl_COA[SubClass],"Not Found")</f>
        <v>Assets</v>
      </c>
      <c r="I2892" t="str">
        <f>_xlfn.XLOOKUP(tbl_GL[[#This Row],[Account_key]],tbl_COA[Account_key],tbl_COA[SubClass2],"Not Found")</f>
        <v>Current Assets</v>
      </c>
      <c r="J2892" t="str">
        <f>_xlfn.XLOOKUP(tbl_GL[[#This Row],[Account_key]],tbl_COA[Account_key],tbl_COA[SubAccount],,0)</f>
        <v>Inventory</v>
      </c>
      <c r="K2892">
        <f>YEAR(tbl_GL[[#This Row],[Date]])</f>
        <v>2018</v>
      </c>
    </row>
    <row r="2893" spans="1:11" hidden="1" x14ac:dyDescent="0.35">
      <c r="A2893">
        <v>148.19999999999999</v>
      </c>
      <c r="B2893" s="24">
        <v>43191</v>
      </c>
      <c r="C2893">
        <v>2</v>
      </c>
      <c r="D2893" s="13">
        <v>110</v>
      </c>
      <c r="E2893" s="13" t="s">
        <v>84</v>
      </c>
      <c r="F2893" s="17">
        <v>6667</v>
      </c>
      <c r="G2893" t="str">
        <f>_xlfn.XLOOKUP(tbl_GL[[#This Row],[Account_key]],tbl_COA[Account_key],tbl_COA[Class],"Not Found")</f>
        <v>Liabilities and Owners Equity</v>
      </c>
      <c r="H2893" t="str">
        <f>_xlfn.XLOOKUP(tbl_GL[[#This Row],[Account_key]],tbl_COA[Account_key],tbl_COA[SubClass],"Not Found")</f>
        <v>Liabilities</v>
      </c>
      <c r="I2893" t="str">
        <f>_xlfn.XLOOKUP(tbl_GL[[#This Row],[Account_key]],tbl_COA[Account_key],tbl_COA[SubClass2],"Not Found")</f>
        <v>Current Liabilities</v>
      </c>
      <c r="J2893" t="str">
        <f>_xlfn.XLOOKUP(tbl_GL[[#This Row],[Account_key]],tbl_COA[Account_key],tbl_COA[SubAccount],,0)</f>
        <v>Trade Payables</v>
      </c>
      <c r="K2893">
        <f>YEAR(tbl_GL[[#This Row],[Date]])</f>
        <v>2018</v>
      </c>
    </row>
    <row r="2894" spans="1:11" hidden="1" x14ac:dyDescent="0.35">
      <c r="A2894">
        <v>149.1</v>
      </c>
      <c r="B2894" s="24">
        <v>43192</v>
      </c>
      <c r="C2894">
        <v>2</v>
      </c>
      <c r="D2894" s="13">
        <v>320</v>
      </c>
      <c r="E2894" s="13" t="s">
        <v>97</v>
      </c>
      <c r="F2894" s="17">
        <v>-668</v>
      </c>
      <c r="G2894" t="str">
        <f>_xlfn.XLOOKUP(tbl_GL[[#This Row],[Account_key]],tbl_COA[Account_key],tbl_COA[Class],"Not Found")</f>
        <v>Operating account</v>
      </c>
      <c r="H2894" t="str">
        <f>_xlfn.XLOOKUP(tbl_GL[[#This Row],[Account_key]],tbl_COA[Account_key],tbl_COA[SubClass],"Not Found")</f>
        <v>Operating Expenses</v>
      </c>
      <c r="I2894" t="str">
        <f>_xlfn.XLOOKUP(tbl_GL[[#This Row],[Account_key]],tbl_COA[Account_key],tbl_COA[SubClass2],"Not Found")</f>
        <v>Administration</v>
      </c>
      <c r="J2894" t="str">
        <f>_xlfn.XLOOKUP(tbl_GL[[#This Row],[Account_key]],tbl_COA[Account_key],tbl_COA[SubAccount],,0)</f>
        <v>Professional Services</v>
      </c>
      <c r="K2894">
        <f>YEAR(tbl_GL[[#This Row],[Date]])</f>
        <v>2018</v>
      </c>
    </row>
    <row r="2895" spans="1:11" hidden="1" x14ac:dyDescent="0.35">
      <c r="A2895">
        <v>149.19999999999999</v>
      </c>
      <c r="B2895" s="24">
        <v>43192</v>
      </c>
      <c r="C2895">
        <v>2</v>
      </c>
      <c r="D2895" s="13">
        <v>120</v>
      </c>
      <c r="E2895" s="13" t="s">
        <v>97</v>
      </c>
      <c r="F2895" s="17">
        <v>668</v>
      </c>
      <c r="G2895" t="str">
        <f>_xlfn.XLOOKUP(tbl_GL[[#This Row],[Account_key]],tbl_COA[Account_key],tbl_COA[Class],"Not Found")</f>
        <v>Liabilities and Owners Equity</v>
      </c>
      <c r="H2895" t="str">
        <f>_xlfn.XLOOKUP(tbl_GL[[#This Row],[Account_key]],tbl_COA[Account_key],tbl_COA[SubClass],"Not Found")</f>
        <v>Liabilities</v>
      </c>
      <c r="I2895" t="str">
        <f>_xlfn.XLOOKUP(tbl_GL[[#This Row],[Account_key]],tbl_COA[Account_key],tbl_COA[SubClass2],"Not Found")</f>
        <v>Current Liabilities</v>
      </c>
      <c r="J2895" t="str">
        <f>_xlfn.XLOOKUP(tbl_GL[[#This Row],[Account_key]],tbl_COA[Account_key],tbl_COA[SubAccount],,0)</f>
        <v>Accrued Expenses</v>
      </c>
      <c r="K2895">
        <f>YEAR(tbl_GL[[#This Row],[Date]])</f>
        <v>2018</v>
      </c>
    </row>
    <row r="2896" spans="1:11" hidden="1" x14ac:dyDescent="0.35">
      <c r="A2896">
        <v>150.1</v>
      </c>
      <c r="B2896" s="24">
        <v>43192</v>
      </c>
      <c r="C2896">
        <v>2</v>
      </c>
      <c r="D2896" s="13">
        <v>10</v>
      </c>
      <c r="E2896" s="13" t="s">
        <v>98</v>
      </c>
      <c r="F2896" s="17">
        <v>-841</v>
      </c>
      <c r="G2896" t="str">
        <f>_xlfn.XLOOKUP(tbl_GL[[#This Row],[Account_key]],tbl_COA[Account_key],tbl_COA[Class],"Not Found")</f>
        <v>Assets</v>
      </c>
      <c r="H2896" t="str">
        <f>_xlfn.XLOOKUP(tbl_GL[[#This Row],[Account_key]],tbl_COA[Account_key],tbl_COA[SubClass],"Not Found")</f>
        <v>Assets</v>
      </c>
      <c r="I2896" t="str">
        <f>_xlfn.XLOOKUP(tbl_GL[[#This Row],[Account_key]],tbl_COA[Account_key],tbl_COA[SubClass2],"Not Found")</f>
        <v>Current Assets</v>
      </c>
      <c r="J2896" t="str">
        <f>_xlfn.XLOOKUP(tbl_GL[[#This Row],[Account_key]],tbl_COA[Account_key],tbl_COA[SubAccount],,0)</f>
        <v>Cash at Bank</v>
      </c>
      <c r="K2896">
        <f>YEAR(tbl_GL[[#This Row],[Date]])</f>
        <v>2018</v>
      </c>
    </row>
    <row r="2897" spans="1:11" hidden="1" x14ac:dyDescent="0.35">
      <c r="A2897">
        <v>150.19999999999999</v>
      </c>
      <c r="B2897" s="24">
        <v>43192</v>
      </c>
      <c r="C2897">
        <v>2</v>
      </c>
      <c r="D2897" s="13">
        <v>120</v>
      </c>
      <c r="E2897" s="13" t="s">
        <v>98</v>
      </c>
      <c r="F2897" s="17">
        <v>-841</v>
      </c>
      <c r="G2897" t="str">
        <f>_xlfn.XLOOKUP(tbl_GL[[#This Row],[Account_key]],tbl_COA[Account_key],tbl_COA[Class],"Not Found")</f>
        <v>Liabilities and Owners Equity</v>
      </c>
      <c r="H2897" t="str">
        <f>_xlfn.XLOOKUP(tbl_GL[[#This Row],[Account_key]],tbl_COA[Account_key],tbl_COA[SubClass],"Not Found")</f>
        <v>Liabilities</v>
      </c>
      <c r="I2897" t="str">
        <f>_xlfn.XLOOKUP(tbl_GL[[#This Row],[Account_key]],tbl_COA[Account_key],tbl_COA[SubClass2],"Not Found")</f>
        <v>Current Liabilities</v>
      </c>
      <c r="J2897" t="str">
        <f>_xlfn.XLOOKUP(tbl_GL[[#This Row],[Account_key]],tbl_COA[Account_key],tbl_COA[SubAccount],,0)</f>
        <v>Accrued Expenses</v>
      </c>
      <c r="K2897">
        <f>YEAR(tbl_GL[[#This Row],[Date]])</f>
        <v>2018</v>
      </c>
    </row>
    <row r="2898" spans="1:11" hidden="1" x14ac:dyDescent="0.35">
      <c r="A2898">
        <v>151.1</v>
      </c>
      <c r="B2898" s="24">
        <v>43193</v>
      </c>
      <c r="C2898">
        <v>2</v>
      </c>
      <c r="D2898" s="13">
        <v>290</v>
      </c>
      <c r="E2898" s="13" t="s">
        <v>99</v>
      </c>
      <c r="F2898" s="17">
        <v>-59</v>
      </c>
      <c r="G2898" t="str">
        <f>_xlfn.XLOOKUP(tbl_GL[[#This Row],[Account_key]],tbl_COA[Account_key],tbl_COA[Class],"Not Found")</f>
        <v>Operating account</v>
      </c>
      <c r="H2898" t="str">
        <f>_xlfn.XLOOKUP(tbl_GL[[#This Row],[Account_key]],tbl_COA[Account_key],tbl_COA[SubClass],"Not Found")</f>
        <v>Operating Expenses</v>
      </c>
      <c r="I2898" t="str">
        <f>_xlfn.XLOOKUP(tbl_GL[[#This Row],[Account_key]],tbl_COA[Account_key],tbl_COA[SubClass2],"Not Found")</f>
        <v>Administration</v>
      </c>
      <c r="J2898" t="str">
        <f>_xlfn.XLOOKUP(tbl_GL[[#This Row],[Account_key]],tbl_COA[Account_key],tbl_COA[SubAccount],,0)</f>
        <v>Travel</v>
      </c>
      <c r="K2898">
        <f>YEAR(tbl_GL[[#This Row],[Date]])</f>
        <v>2018</v>
      </c>
    </row>
    <row r="2899" spans="1:11" hidden="1" x14ac:dyDescent="0.35">
      <c r="A2899">
        <v>151.19999999999999</v>
      </c>
      <c r="B2899" s="24">
        <v>43193</v>
      </c>
      <c r="C2899">
        <v>2</v>
      </c>
      <c r="D2899" s="13">
        <v>20</v>
      </c>
      <c r="E2899" s="13" t="s">
        <v>99</v>
      </c>
      <c r="F2899" s="17">
        <v>-59</v>
      </c>
      <c r="G2899" t="str">
        <f>_xlfn.XLOOKUP(tbl_GL[[#This Row],[Account_key]],tbl_COA[Account_key],tbl_COA[Class],"Not Found")</f>
        <v>Assets</v>
      </c>
      <c r="H2899" t="str">
        <f>_xlfn.XLOOKUP(tbl_GL[[#This Row],[Account_key]],tbl_COA[Account_key],tbl_COA[SubClass],"Not Found")</f>
        <v>Assets</v>
      </c>
      <c r="I2899" t="str">
        <f>_xlfn.XLOOKUP(tbl_GL[[#This Row],[Account_key]],tbl_COA[Account_key],tbl_COA[SubClass2],"Not Found")</f>
        <v>Current Assets</v>
      </c>
      <c r="J2899" t="str">
        <f>_xlfn.XLOOKUP(tbl_GL[[#This Row],[Account_key]],tbl_COA[Account_key],tbl_COA[SubAccount],,0)</f>
        <v>Cash in hand</v>
      </c>
      <c r="K2899">
        <f>YEAR(tbl_GL[[#This Row],[Date]])</f>
        <v>2018</v>
      </c>
    </row>
    <row r="2900" spans="1:11" hidden="1" x14ac:dyDescent="0.35">
      <c r="A2900">
        <v>152.1</v>
      </c>
      <c r="B2900" s="24">
        <v>43194</v>
      </c>
      <c r="C2900">
        <v>2</v>
      </c>
      <c r="D2900" s="13">
        <v>10</v>
      </c>
      <c r="E2900" s="13" t="s">
        <v>98</v>
      </c>
      <c r="F2900" s="17">
        <v>-719</v>
      </c>
      <c r="G2900" t="str">
        <f>_xlfn.XLOOKUP(tbl_GL[[#This Row],[Account_key]],tbl_COA[Account_key],tbl_COA[Class],"Not Found")</f>
        <v>Assets</v>
      </c>
      <c r="H2900" t="str">
        <f>_xlfn.XLOOKUP(tbl_GL[[#This Row],[Account_key]],tbl_COA[Account_key],tbl_COA[SubClass],"Not Found")</f>
        <v>Assets</v>
      </c>
      <c r="I2900" t="str">
        <f>_xlfn.XLOOKUP(tbl_GL[[#This Row],[Account_key]],tbl_COA[Account_key],tbl_COA[SubClass2],"Not Found")</f>
        <v>Current Assets</v>
      </c>
      <c r="J2900" t="str">
        <f>_xlfn.XLOOKUP(tbl_GL[[#This Row],[Account_key]],tbl_COA[Account_key],tbl_COA[SubAccount],,0)</f>
        <v>Cash at Bank</v>
      </c>
      <c r="K2900">
        <f>YEAR(tbl_GL[[#This Row],[Date]])</f>
        <v>2018</v>
      </c>
    </row>
    <row r="2901" spans="1:11" hidden="1" x14ac:dyDescent="0.35">
      <c r="A2901">
        <v>152.19999999999999</v>
      </c>
      <c r="B2901" s="24">
        <v>43194</v>
      </c>
      <c r="C2901">
        <v>2</v>
      </c>
      <c r="D2901" s="13">
        <v>120</v>
      </c>
      <c r="E2901" s="13" t="s">
        <v>98</v>
      </c>
      <c r="F2901" s="17">
        <v>-719</v>
      </c>
      <c r="G2901" t="str">
        <f>_xlfn.XLOOKUP(tbl_GL[[#This Row],[Account_key]],tbl_COA[Account_key],tbl_COA[Class],"Not Found")</f>
        <v>Liabilities and Owners Equity</v>
      </c>
      <c r="H2901" t="str">
        <f>_xlfn.XLOOKUP(tbl_GL[[#This Row],[Account_key]],tbl_COA[Account_key],tbl_COA[SubClass],"Not Found")</f>
        <v>Liabilities</v>
      </c>
      <c r="I2901" t="str">
        <f>_xlfn.XLOOKUP(tbl_GL[[#This Row],[Account_key]],tbl_COA[Account_key],tbl_COA[SubClass2],"Not Found")</f>
        <v>Current Liabilities</v>
      </c>
      <c r="J2901" t="str">
        <f>_xlfn.XLOOKUP(tbl_GL[[#This Row],[Account_key]],tbl_COA[Account_key],tbl_COA[SubAccount],,0)</f>
        <v>Accrued Expenses</v>
      </c>
      <c r="K2901">
        <f>YEAR(tbl_GL[[#This Row],[Date]])</f>
        <v>2018</v>
      </c>
    </row>
    <row r="2902" spans="1:11" hidden="1" x14ac:dyDescent="0.35">
      <c r="A2902">
        <v>153.1</v>
      </c>
      <c r="B2902" s="24">
        <v>43195</v>
      </c>
      <c r="C2902">
        <v>2</v>
      </c>
      <c r="D2902" s="13">
        <v>230</v>
      </c>
      <c r="E2902" s="13" t="s">
        <v>4</v>
      </c>
      <c r="F2902" s="17">
        <v>-458</v>
      </c>
      <c r="G2902" t="str">
        <f>_xlfn.XLOOKUP(tbl_GL[[#This Row],[Account_key]],tbl_COA[Account_key],tbl_COA[Class],"Not Found")</f>
        <v>Trading account</v>
      </c>
      <c r="H2902" t="str">
        <f>_xlfn.XLOOKUP(tbl_GL[[#This Row],[Account_key]],tbl_COA[Account_key],tbl_COA[SubClass],"Not Found")</f>
        <v>Cost of Sales</v>
      </c>
      <c r="I2902" t="str">
        <f>_xlfn.XLOOKUP(tbl_GL[[#This Row],[Account_key]],tbl_COA[Account_key],tbl_COA[SubClass2],"Not Found")</f>
        <v>Cost of Sales</v>
      </c>
      <c r="J2902" t="str">
        <f>_xlfn.XLOOKUP(tbl_GL[[#This Row],[Account_key]],tbl_COA[Account_key],tbl_COA[SubAccount],,0)</f>
        <v>Cost of Sales</v>
      </c>
      <c r="K2902">
        <f>YEAR(tbl_GL[[#This Row],[Date]])</f>
        <v>2018</v>
      </c>
    </row>
    <row r="2903" spans="1:11" hidden="1" x14ac:dyDescent="0.35">
      <c r="A2903">
        <v>153.19999999999999</v>
      </c>
      <c r="B2903" s="24">
        <v>43195</v>
      </c>
      <c r="C2903">
        <v>2</v>
      </c>
      <c r="D2903" s="13">
        <v>60</v>
      </c>
      <c r="E2903" s="13" t="s">
        <v>4</v>
      </c>
      <c r="F2903" s="17">
        <v>-458</v>
      </c>
      <c r="G2903" t="str">
        <f>_xlfn.XLOOKUP(tbl_GL[[#This Row],[Account_key]],tbl_COA[Account_key],tbl_COA[Class],"Not Found")</f>
        <v>Assets</v>
      </c>
      <c r="H2903" t="str">
        <f>_xlfn.XLOOKUP(tbl_GL[[#This Row],[Account_key]],tbl_COA[Account_key],tbl_COA[SubClass],"Not Found")</f>
        <v>Assets</v>
      </c>
      <c r="I2903" t="str">
        <f>_xlfn.XLOOKUP(tbl_GL[[#This Row],[Account_key]],tbl_COA[Account_key],tbl_COA[SubClass2],"Not Found")</f>
        <v>Current Assets</v>
      </c>
      <c r="J2903" t="str">
        <f>_xlfn.XLOOKUP(tbl_GL[[#This Row],[Account_key]],tbl_COA[Account_key],tbl_COA[SubAccount],,0)</f>
        <v>Inventory</v>
      </c>
      <c r="K2903">
        <f>YEAR(tbl_GL[[#This Row],[Date]])</f>
        <v>2018</v>
      </c>
    </row>
    <row r="2904" spans="1:11" hidden="1" x14ac:dyDescent="0.35">
      <c r="A2904">
        <v>154.1</v>
      </c>
      <c r="B2904" s="24">
        <v>43195</v>
      </c>
      <c r="C2904">
        <v>2</v>
      </c>
      <c r="D2904" s="13">
        <v>330</v>
      </c>
      <c r="E2904" s="13" t="s">
        <v>97</v>
      </c>
      <c r="F2904" s="17">
        <v>-862</v>
      </c>
      <c r="G2904" t="str">
        <f>_xlfn.XLOOKUP(tbl_GL[[#This Row],[Account_key]],tbl_COA[Account_key],tbl_COA[Class],"Not Found")</f>
        <v>Operating account</v>
      </c>
      <c r="H2904" t="str">
        <f>_xlfn.XLOOKUP(tbl_GL[[#This Row],[Account_key]],tbl_COA[Account_key],tbl_COA[SubClass],"Not Found")</f>
        <v>Operating Expenses</v>
      </c>
      <c r="I2904" t="str">
        <f>_xlfn.XLOOKUP(tbl_GL[[#This Row],[Account_key]],tbl_COA[Account_key],tbl_COA[SubClass2],"Not Found")</f>
        <v>Administration</v>
      </c>
      <c r="J2904" t="str">
        <f>_xlfn.XLOOKUP(tbl_GL[[#This Row],[Account_key]],tbl_COA[Account_key],tbl_COA[SubAccount],,0)</f>
        <v>Telephone</v>
      </c>
      <c r="K2904">
        <f>YEAR(tbl_GL[[#This Row],[Date]])</f>
        <v>2018</v>
      </c>
    </row>
    <row r="2905" spans="1:11" hidden="1" x14ac:dyDescent="0.35">
      <c r="A2905">
        <v>154.19999999999999</v>
      </c>
      <c r="B2905" s="24">
        <v>43195</v>
      </c>
      <c r="C2905">
        <v>2</v>
      </c>
      <c r="D2905" s="13">
        <v>120</v>
      </c>
      <c r="E2905" s="13" t="s">
        <v>97</v>
      </c>
      <c r="F2905" s="17">
        <v>862</v>
      </c>
      <c r="G2905" t="str">
        <f>_xlfn.XLOOKUP(tbl_GL[[#This Row],[Account_key]],tbl_COA[Account_key],tbl_COA[Class],"Not Found")</f>
        <v>Liabilities and Owners Equity</v>
      </c>
      <c r="H2905" t="str">
        <f>_xlfn.XLOOKUP(tbl_GL[[#This Row],[Account_key]],tbl_COA[Account_key],tbl_COA[SubClass],"Not Found")</f>
        <v>Liabilities</v>
      </c>
      <c r="I2905" t="str">
        <f>_xlfn.XLOOKUP(tbl_GL[[#This Row],[Account_key]],tbl_COA[Account_key],tbl_COA[SubClass2],"Not Found")</f>
        <v>Current Liabilities</v>
      </c>
      <c r="J2905" t="str">
        <f>_xlfn.XLOOKUP(tbl_GL[[#This Row],[Account_key]],tbl_COA[Account_key],tbl_COA[SubAccount],,0)</f>
        <v>Accrued Expenses</v>
      </c>
      <c r="K2905">
        <f>YEAR(tbl_GL[[#This Row],[Date]])</f>
        <v>2018</v>
      </c>
    </row>
    <row r="2906" spans="1:11" hidden="1" x14ac:dyDescent="0.35">
      <c r="A2906">
        <v>155.1</v>
      </c>
      <c r="B2906" s="24">
        <v>43195</v>
      </c>
      <c r="C2906">
        <v>2</v>
      </c>
      <c r="D2906" s="13">
        <v>210</v>
      </c>
      <c r="E2906" s="13" t="s">
        <v>7</v>
      </c>
      <c r="F2906" s="17">
        <v>1528</v>
      </c>
      <c r="G2906" t="str">
        <f>_xlfn.XLOOKUP(tbl_GL[[#This Row],[Account_key]],tbl_COA[Account_key],tbl_COA[Class],"Not Found")</f>
        <v>Trading account</v>
      </c>
      <c r="H2906" t="str">
        <f>_xlfn.XLOOKUP(tbl_GL[[#This Row],[Account_key]],tbl_COA[Account_key],tbl_COA[SubClass],"Not Found")</f>
        <v>Sales</v>
      </c>
      <c r="I2906" t="str">
        <f>_xlfn.XLOOKUP(tbl_GL[[#This Row],[Account_key]],tbl_COA[Account_key],tbl_COA[SubClass2],"Not Found")</f>
        <v>Sales</v>
      </c>
      <c r="J2906" t="str">
        <f>_xlfn.XLOOKUP(tbl_GL[[#This Row],[Account_key]],tbl_COA[Account_key],tbl_COA[SubAccount],,0)</f>
        <v>Sales</v>
      </c>
      <c r="K2906">
        <f>YEAR(tbl_GL[[#This Row],[Date]])</f>
        <v>2018</v>
      </c>
    </row>
    <row r="2907" spans="1:11" hidden="1" x14ac:dyDescent="0.35">
      <c r="A2907">
        <v>155.19999999999999</v>
      </c>
      <c r="B2907" s="24">
        <v>43195</v>
      </c>
      <c r="C2907">
        <v>2</v>
      </c>
      <c r="D2907" s="13">
        <v>10</v>
      </c>
      <c r="E2907" s="13" t="s">
        <v>7</v>
      </c>
      <c r="F2907" s="17">
        <v>1528</v>
      </c>
      <c r="G2907" t="str">
        <f>_xlfn.XLOOKUP(tbl_GL[[#This Row],[Account_key]],tbl_COA[Account_key],tbl_COA[Class],"Not Found")</f>
        <v>Assets</v>
      </c>
      <c r="H2907" t="str">
        <f>_xlfn.XLOOKUP(tbl_GL[[#This Row],[Account_key]],tbl_COA[Account_key],tbl_COA[SubClass],"Not Found")</f>
        <v>Assets</v>
      </c>
      <c r="I2907" t="str">
        <f>_xlfn.XLOOKUP(tbl_GL[[#This Row],[Account_key]],tbl_COA[Account_key],tbl_COA[SubClass2],"Not Found")</f>
        <v>Current Assets</v>
      </c>
      <c r="J2907" t="str">
        <f>_xlfn.XLOOKUP(tbl_GL[[#This Row],[Account_key]],tbl_COA[Account_key],tbl_COA[SubAccount],,0)</f>
        <v>Cash at Bank</v>
      </c>
      <c r="K2907">
        <f>YEAR(tbl_GL[[#This Row],[Date]])</f>
        <v>2018</v>
      </c>
    </row>
    <row r="2908" spans="1:11" hidden="1" x14ac:dyDescent="0.35">
      <c r="A2908">
        <v>156.1</v>
      </c>
      <c r="B2908" s="24">
        <v>43195</v>
      </c>
      <c r="C2908">
        <v>2</v>
      </c>
      <c r="D2908" s="13">
        <v>230</v>
      </c>
      <c r="E2908" s="13" t="s">
        <v>4</v>
      </c>
      <c r="F2908" s="17">
        <v>-1764</v>
      </c>
      <c r="G2908" t="str">
        <f>_xlfn.XLOOKUP(tbl_GL[[#This Row],[Account_key]],tbl_COA[Account_key],tbl_COA[Class],"Not Found")</f>
        <v>Trading account</v>
      </c>
      <c r="H2908" t="str">
        <f>_xlfn.XLOOKUP(tbl_GL[[#This Row],[Account_key]],tbl_COA[Account_key],tbl_COA[SubClass],"Not Found")</f>
        <v>Cost of Sales</v>
      </c>
      <c r="I2908" t="str">
        <f>_xlfn.XLOOKUP(tbl_GL[[#This Row],[Account_key]],tbl_COA[Account_key],tbl_COA[SubClass2],"Not Found")</f>
        <v>Cost of Sales</v>
      </c>
      <c r="J2908" t="str">
        <f>_xlfn.XLOOKUP(tbl_GL[[#This Row],[Account_key]],tbl_COA[Account_key],tbl_COA[SubAccount],,0)</f>
        <v>Cost of Sales</v>
      </c>
      <c r="K2908">
        <f>YEAR(tbl_GL[[#This Row],[Date]])</f>
        <v>2018</v>
      </c>
    </row>
    <row r="2909" spans="1:11" hidden="1" x14ac:dyDescent="0.35">
      <c r="A2909">
        <v>156.19999999999999</v>
      </c>
      <c r="B2909" s="24">
        <v>43195</v>
      </c>
      <c r="C2909">
        <v>2</v>
      </c>
      <c r="D2909" s="13">
        <v>60</v>
      </c>
      <c r="E2909" s="13" t="s">
        <v>4</v>
      </c>
      <c r="F2909" s="17">
        <v>-1764</v>
      </c>
      <c r="G2909" t="str">
        <f>_xlfn.XLOOKUP(tbl_GL[[#This Row],[Account_key]],tbl_COA[Account_key],tbl_COA[Class],"Not Found")</f>
        <v>Assets</v>
      </c>
      <c r="H2909" t="str">
        <f>_xlfn.XLOOKUP(tbl_GL[[#This Row],[Account_key]],tbl_COA[Account_key],tbl_COA[SubClass],"Not Found")</f>
        <v>Assets</v>
      </c>
      <c r="I2909" t="str">
        <f>_xlfn.XLOOKUP(tbl_GL[[#This Row],[Account_key]],tbl_COA[Account_key],tbl_COA[SubClass2],"Not Found")</f>
        <v>Current Assets</v>
      </c>
      <c r="J2909" t="str">
        <f>_xlfn.XLOOKUP(tbl_GL[[#This Row],[Account_key]],tbl_COA[Account_key],tbl_COA[SubAccount],,0)</f>
        <v>Inventory</v>
      </c>
      <c r="K2909">
        <f>YEAR(tbl_GL[[#This Row],[Date]])</f>
        <v>2018</v>
      </c>
    </row>
    <row r="2910" spans="1:11" hidden="1" x14ac:dyDescent="0.35">
      <c r="A2910">
        <v>157.1</v>
      </c>
      <c r="B2910" s="24">
        <v>43195</v>
      </c>
      <c r="C2910">
        <v>2</v>
      </c>
      <c r="D2910" s="13">
        <v>210</v>
      </c>
      <c r="E2910" s="13" t="s">
        <v>8</v>
      </c>
      <c r="F2910" s="17">
        <v>5879</v>
      </c>
      <c r="G2910" t="str">
        <f>_xlfn.XLOOKUP(tbl_GL[[#This Row],[Account_key]],tbl_COA[Account_key],tbl_COA[Class],"Not Found")</f>
        <v>Trading account</v>
      </c>
      <c r="H2910" t="str">
        <f>_xlfn.XLOOKUP(tbl_GL[[#This Row],[Account_key]],tbl_COA[Account_key],tbl_COA[SubClass],"Not Found")</f>
        <v>Sales</v>
      </c>
      <c r="I2910" t="str">
        <f>_xlfn.XLOOKUP(tbl_GL[[#This Row],[Account_key]],tbl_COA[Account_key],tbl_COA[SubClass2],"Not Found")</f>
        <v>Sales</v>
      </c>
      <c r="J2910" t="str">
        <f>_xlfn.XLOOKUP(tbl_GL[[#This Row],[Account_key]],tbl_COA[Account_key],tbl_COA[SubAccount],,0)</f>
        <v>Sales</v>
      </c>
      <c r="K2910">
        <f>YEAR(tbl_GL[[#This Row],[Date]])</f>
        <v>2018</v>
      </c>
    </row>
    <row r="2911" spans="1:11" hidden="1" x14ac:dyDescent="0.35">
      <c r="A2911">
        <v>157.19999999999999</v>
      </c>
      <c r="B2911" s="24">
        <v>43195</v>
      </c>
      <c r="C2911">
        <v>2</v>
      </c>
      <c r="D2911" s="13">
        <v>30</v>
      </c>
      <c r="E2911" s="13" t="s">
        <v>8</v>
      </c>
      <c r="F2911" s="17">
        <v>5879</v>
      </c>
      <c r="G2911" t="str">
        <f>_xlfn.XLOOKUP(tbl_GL[[#This Row],[Account_key]],tbl_COA[Account_key],tbl_COA[Class],"Not Found")</f>
        <v>Assets</v>
      </c>
      <c r="H2911" t="str">
        <f>_xlfn.XLOOKUP(tbl_GL[[#This Row],[Account_key]],tbl_COA[Account_key],tbl_COA[SubClass],"Not Found")</f>
        <v>Assets</v>
      </c>
      <c r="I2911" t="str">
        <f>_xlfn.XLOOKUP(tbl_GL[[#This Row],[Account_key]],tbl_COA[Account_key],tbl_COA[SubClass2],"Not Found")</f>
        <v>Current Assets</v>
      </c>
      <c r="J2911" t="str">
        <f>_xlfn.XLOOKUP(tbl_GL[[#This Row],[Account_key]],tbl_COA[Account_key],tbl_COA[SubAccount],,0)</f>
        <v>Trade Receivables</v>
      </c>
      <c r="K2911">
        <f>YEAR(tbl_GL[[#This Row],[Date]])</f>
        <v>2018</v>
      </c>
    </row>
    <row r="2912" spans="1:11" hidden="1" x14ac:dyDescent="0.35">
      <c r="A2912">
        <v>158.1</v>
      </c>
      <c r="B2912" s="24">
        <v>43196</v>
      </c>
      <c r="C2912">
        <v>2</v>
      </c>
      <c r="D2912" s="13">
        <v>10</v>
      </c>
      <c r="E2912" s="13" t="s">
        <v>98</v>
      </c>
      <c r="F2912" s="17">
        <v>-935</v>
      </c>
      <c r="G2912" t="str">
        <f>_xlfn.XLOOKUP(tbl_GL[[#This Row],[Account_key]],tbl_COA[Account_key],tbl_COA[Class],"Not Found")</f>
        <v>Assets</v>
      </c>
      <c r="H2912" t="str">
        <f>_xlfn.XLOOKUP(tbl_GL[[#This Row],[Account_key]],tbl_COA[Account_key],tbl_COA[SubClass],"Not Found")</f>
        <v>Assets</v>
      </c>
      <c r="I2912" t="str">
        <f>_xlfn.XLOOKUP(tbl_GL[[#This Row],[Account_key]],tbl_COA[Account_key],tbl_COA[SubClass2],"Not Found")</f>
        <v>Current Assets</v>
      </c>
      <c r="J2912" t="str">
        <f>_xlfn.XLOOKUP(tbl_GL[[#This Row],[Account_key]],tbl_COA[Account_key],tbl_COA[SubAccount],,0)</f>
        <v>Cash at Bank</v>
      </c>
      <c r="K2912">
        <f>YEAR(tbl_GL[[#This Row],[Date]])</f>
        <v>2018</v>
      </c>
    </row>
    <row r="2913" spans="1:11" hidden="1" x14ac:dyDescent="0.35">
      <c r="A2913">
        <v>158.19999999999999</v>
      </c>
      <c r="B2913" s="24">
        <v>43196</v>
      </c>
      <c r="C2913">
        <v>2</v>
      </c>
      <c r="D2913" s="13">
        <v>120</v>
      </c>
      <c r="E2913" s="13" t="s">
        <v>98</v>
      </c>
      <c r="F2913" s="17">
        <v>-935</v>
      </c>
      <c r="G2913" t="str">
        <f>_xlfn.XLOOKUP(tbl_GL[[#This Row],[Account_key]],tbl_COA[Account_key],tbl_COA[Class],"Not Found")</f>
        <v>Liabilities and Owners Equity</v>
      </c>
      <c r="H2913" t="str">
        <f>_xlfn.XLOOKUP(tbl_GL[[#This Row],[Account_key]],tbl_COA[Account_key],tbl_COA[SubClass],"Not Found")</f>
        <v>Liabilities</v>
      </c>
      <c r="I2913" t="str">
        <f>_xlfn.XLOOKUP(tbl_GL[[#This Row],[Account_key]],tbl_COA[Account_key],tbl_COA[SubClass2],"Not Found")</f>
        <v>Current Liabilities</v>
      </c>
      <c r="J2913" t="str">
        <f>_xlfn.XLOOKUP(tbl_GL[[#This Row],[Account_key]],tbl_COA[Account_key],tbl_COA[SubAccount],,0)</f>
        <v>Accrued Expenses</v>
      </c>
      <c r="K2913">
        <f>YEAR(tbl_GL[[#This Row],[Date]])</f>
        <v>2018</v>
      </c>
    </row>
    <row r="2914" spans="1:11" hidden="1" x14ac:dyDescent="0.35">
      <c r="A2914">
        <v>159.1</v>
      </c>
      <c r="B2914" s="24">
        <v>43198</v>
      </c>
      <c r="C2914">
        <v>2</v>
      </c>
      <c r="D2914" s="13">
        <v>10</v>
      </c>
      <c r="E2914" s="13" t="s">
        <v>98</v>
      </c>
      <c r="F2914" s="17">
        <v>-902</v>
      </c>
      <c r="G2914" t="str">
        <f>_xlfn.XLOOKUP(tbl_GL[[#This Row],[Account_key]],tbl_COA[Account_key],tbl_COA[Class],"Not Found")</f>
        <v>Assets</v>
      </c>
      <c r="H2914" t="str">
        <f>_xlfn.XLOOKUP(tbl_GL[[#This Row],[Account_key]],tbl_COA[Account_key],tbl_COA[SubClass],"Not Found")</f>
        <v>Assets</v>
      </c>
      <c r="I2914" t="str">
        <f>_xlfn.XLOOKUP(tbl_GL[[#This Row],[Account_key]],tbl_COA[Account_key],tbl_COA[SubClass2],"Not Found")</f>
        <v>Current Assets</v>
      </c>
      <c r="J2914" t="str">
        <f>_xlfn.XLOOKUP(tbl_GL[[#This Row],[Account_key]],tbl_COA[Account_key],tbl_COA[SubAccount],,0)</f>
        <v>Cash at Bank</v>
      </c>
      <c r="K2914">
        <f>YEAR(tbl_GL[[#This Row],[Date]])</f>
        <v>2018</v>
      </c>
    </row>
    <row r="2915" spans="1:11" hidden="1" x14ac:dyDescent="0.35">
      <c r="A2915">
        <v>159.19999999999999</v>
      </c>
      <c r="B2915" s="24">
        <v>43198</v>
      </c>
      <c r="C2915">
        <v>2</v>
      </c>
      <c r="D2915" s="13">
        <v>120</v>
      </c>
      <c r="E2915" s="13" t="s">
        <v>98</v>
      </c>
      <c r="F2915" s="17">
        <v>-902</v>
      </c>
      <c r="G2915" t="str">
        <f>_xlfn.XLOOKUP(tbl_GL[[#This Row],[Account_key]],tbl_COA[Account_key],tbl_COA[Class],"Not Found")</f>
        <v>Liabilities and Owners Equity</v>
      </c>
      <c r="H2915" t="str">
        <f>_xlfn.XLOOKUP(tbl_GL[[#This Row],[Account_key]],tbl_COA[Account_key],tbl_COA[SubClass],"Not Found")</f>
        <v>Liabilities</v>
      </c>
      <c r="I2915" t="str">
        <f>_xlfn.XLOOKUP(tbl_GL[[#This Row],[Account_key]],tbl_COA[Account_key],tbl_COA[SubClass2],"Not Found")</f>
        <v>Current Liabilities</v>
      </c>
      <c r="J2915" t="str">
        <f>_xlfn.XLOOKUP(tbl_GL[[#This Row],[Account_key]],tbl_COA[Account_key],tbl_COA[SubAccount],,0)</f>
        <v>Accrued Expenses</v>
      </c>
      <c r="K2915">
        <f>YEAR(tbl_GL[[#This Row],[Date]])</f>
        <v>2018</v>
      </c>
    </row>
    <row r="2916" spans="1:11" hidden="1" x14ac:dyDescent="0.35">
      <c r="A2916">
        <v>160.1</v>
      </c>
      <c r="B2916" s="24">
        <v>43198</v>
      </c>
      <c r="C2916">
        <v>2</v>
      </c>
      <c r="D2916" s="13">
        <v>300</v>
      </c>
      <c r="E2916" s="13" t="s">
        <v>97</v>
      </c>
      <c r="F2916" s="17">
        <v>-935</v>
      </c>
      <c r="G2916" t="str">
        <f>_xlfn.XLOOKUP(tbl_GL[[#This Row],[Account_key]],tbl_COA[Account_key],tbl_COA[Class],"Not Found")</f>
        <v>Operating account</v>
      </c>
      <c r="H2916" t="str">
        <f>_xlfn.XLOOKUP(tbl_GL[[#This Row],[Account_key]],tbl_COA[Account_key],tbl_COA[SubClass],"Not Found")</f>
        <v>Operating Expenses</v>
      </c>
      <c r="I2916" t="str">
        <f>_xlfn.XLOOKUP(tbl_GL[[#This Row],[Account_key]],tbl_COA[Account_key],tbl_COA[SubClass2],"Not Found")</f>
        <v>Administration</v>
      </c>
      <c r="J2916" t="str">
        <f>_xlfn.XLOOKUP(tbl_GL[[#This Row],[Account_key]],tbl_COA[Account_key],tbl_COA[SubAccount],,0)</f>
        <v>Entertainment</v>
      </c>
      <c r="K2916">
        <f>YEAR(tbl_GL[[#This Row],[Date]])</f>
        <v>2018</v>
      </c>
    </row>
    <row r="2917" spans="1:11" hidden="1" x14ac:dyDescent="0.35">
      <c r="A2917">
        <v>160.19999999999999</v>
      </c>
      <c r="B2917" s="24">
        <v>43198</v>
      </c>
      <c r="C2917">
        <v>2</v>
      </c>
      <c r="D2917" s="13">
        <v>120</v>
      </c>
      <c r="E2917" s="13" t="s">
        <v>97</v>
      </c>
      <c r="F2917" s="17">
        <v>935</v>
      </c>
      <c r="G2917" t="str">
        <f>_xlfn.XLOOKUP(tbl_GL[[#This Row],[Account_key]],tbl_COA[Account_key],tbl_COA[Class],"Not Found")</f>
        <v>Liabilities and Owners Equity</v>
      </c>
      <c r="H2917" t="str">
        <f>_xlfn.XLOOKUP(tbl_GL[[#This Row],[Account_key]],tbl_COA[Account_key],tbl_COA[SubClass],"Not Found")</f>
        <v>Liabilities</v>
      </c>
      <c r="I2917" t="str">
        <f>_xlfn.XLOOKUP(tbl_GL[[#This Row],[Account_key]],tbl_COA[Account_key],tbl_COA[SubClass2],"Not Found")</f>
        <v>Current Liabilities</v>
      </c>
      <c r="J2917" t="str">
        <f>_xlfn.XLOOKUP(tbl_GL[[#This Row],[Account_key]],tbl_COA[Account_key],tbl_COA[SubAccount],,0)</f>
        <v>Accrued Expenses</v>
      </c>
      <c r="K2917">
        <f>YEAR(tbl_GL[[#This Row],[Date]])</f>
        <v>2018</v>
      </c>
    </row>
    <row r="2918" spans="1:11" hidden="1" x14ac:dyDescent="0.35">
      <c r="A2918">
        <v>161.1</v>
      </c>
      <c r="B2918" s="24">
        <v>43199</v>
      </c>
      <c r="C2918">
        <v>2</v>
      </c>
      <c r="D2918" s="13">
        <v>10</v>
      </c>
      <c r="E2918" s="13" t="s">
        <v>98</v>
      </c>
      <c r="F2918" s="17">
        <v>-732</v>
      </c>
      <c r="G2918" t="str">
        <f>_xlfn.XLOOKUP(tbl_GL[[#This Row],[Account_key]],tbl_COA[Account_key],tbl_COA[Class],"Not Found")</f>
        <v>Assets</v>
      </c>
      <c r="H2918" t="str">
        <f>_xlfn.XLOOKUP(tbl_GL[[#This Row],[Account_key]],tbl_COA[Account_key],tbl_COA[SubClass],"Not Found")</f>
        <v>Assets</v>
      </c>
      <c r="I2918" t="str">
        <f>_xlfn.XLOOKUP(tbl_GL[[#This Row],[Account_key]],tbl_COA[Account_key],tbl_COA[SubClass2],"Not Found")</f>
        <v>Current Assets</v>
      </c>
      <c r="J2918" t="str">
        <f>_xlfn.XLOOKUP(tbl_GL[[#This Row],[Account_key]],tbl_COA[Account_key],tbl_COA[SubAccount],,0)</f>
        <v>Cash at Bank</v>
      </c>
      <c r="K2918">
        <f>YEAR(tbl_GL[[#This Row],[Date]])</f>
        <v>2018</v>
      </c>
    </row>
    <row r="2919" spans="1:11" hidden="1" x14ac:dyDescent="0.35">
      <c r="A2919">
        <v>161.19999999999999</v>
      </c>
      <c r="B2919" s="24">
        <v>43199</v>
      </c>
      <c r="C2919">
        <v>2</v>
      </c>
      <c r="D2919" s="13">
        <v>120</v>
      </c>
      <c r="E2919" s="13" t="s">
        <v>98</v>
      </c>
      <c r="F2919" s="17">
        <v>-732</v>
      </c>
      <c r="G2919" t="str">
        <f>_xlfn.XLOOKUP(tbl_GL[[#This Row],[Account_key]],tbl_COA[Account_key],tbl_COA[Class],"Not Found")</f>
        <v>Liabilities and Owners Equity</v>
      </c>
      <c r="H2919" t="str">
        <f>_xlfn.XLOOKUP(tbl_GL[[#This Row],[Account_key]],tbl_COA[Account_key],tbl_COA[SubClass],"Not Found")</f>
        <v>Liabilities</v>
      </c>
      <c r="I2919" t="str">
        <f>_xlfn.XLOOKUP(tbl_GL[[#This Row],[Account_key]],tbl_COA[Account_key],tbl_COA[SubClass2],"Not Found")</f>
        <v>Current Liabilities</v>
      </c>
      <c r="J2919" t="str">
        <f>_xlfn.XLOOKUP(tbl_GL[[#This Row],[Account_key]],tbl_COA[Account_key],tbl_COA[SubAccount],,0)</f>
        <v>Accrued Expenses</v>
      </c>
      <c r="K2919">
        <f>YEAR(tbl_GL[[#This Row],[Date]])</f>
        <v>2018</v>
      </c>
    </row>
    <row r="2920" spans="1:11" hidden="1" x14ac:dyDescent="0.35">
      <c r="A2920">
        <v>162.1</v>
      </c>
      <c r="B2920" s="24">
        <v>43200</v>
      </c>
      <c r="C2920">
        <v>2</v>
      </c>
      <c r="D2920" s="13">
        <v>260</v>
      </c>
      <c r="E2920" s="13" t="s">
        <v>83</v>
      </c>
      <c r="F2920" s="17">
        <v>428</v>
      </c>
      <c r="G2920" t="str">
        <f>_xlfn.XLOOKUP(tbl_GL[[#This Row],[Account_key]],tbl_COA[Account_key],tbl_COA[Class],"Not Found")</f>
        <v>Operating account</v>
      </c>
      <c r="H2920" t="str">
        <f>_xlfn.XLOOKUP(tbl_GL[[#This Row],[Account_key]],tbl_COA[Account_key],tbl_COA[SubClass],"Not Found")</f>
        <v>Operating Expenses</v>
      </c>
      <c r="I2920" t="str">
        <f>_xlfn.XLOOKUP(tbl_GL[[#This Row],[Account_key]],tbl_COA[Account_key],tbl_COA[SubClass2],"Not Found")</f>
        <v>Marketing</v>
      </c>
      <c r="J2920" t="str">
        <f>_xlfn.XLOOKUP(tbl_GL[[#This Row],[Account_key]],tbl_COA[Account_key],tbl_COA[SubAccount],,0)</f>
        <v>Commissions</v>
      </c>
      <c r="K2920">
        <f>YEAR(tbl_GL[[#This Row],[Date]])</f>
        <v>2018</v>
      </c>
    </row>
    <row r="2921" spans="1:11" hidden="1" x14ac:dyDescent="0.35">
      <c r="A2921">
        <v>162.19999999999999</v>
      </c>
      <c r="B2921" s="24">
        <v>43200</v>
      </c>
      <c r="C2921">
        <v>2</v>
      </c>
      <c r="D2921" s="13">
        <v>20</v>
      </c>
      <c r="E2921" s="13" t="s">
        <v>83</v>
      </c>
      <c r="F2921" s="17">
        <v>428</v>
      </c>
      <c r="G2921" t="str">
        <f>_xlfn.XLOOKUP(tbl_GL[[#This Row],[Account_key]],tbl_COA[Account_key],tbl_COA[Class],"Not Found")</f>
        <v>Assets</v>
      </c>
      <c r="H2921" t="str">
        <f>_xlfn.XLOOKUP(tbl_GL[[#This Row],[Account_key]],tbl_COA[Account_key],tbl_COA[SubClass],"Not Found")</f>
        <v>Assets</v>
      </c>
      <c r="I2921" t="str">
        <f>_xlfn.XLOOKUP(tbl_GL[[#This Row],[Account_key]],tbl_COA[Account_key],tbl_COA[SubClass2],"Not Found")</f>
        <v>Current Assets</v>
      </c>
      <c r="J2921" t="str">
        <f>_xlfn.XLOOKUP(tbl_GL[[#This Row],[Account_key]],tbl_COA[Account_key],tbl_COA[SubAccount],,0)</f>
        <v>Cash in hand</v>
      </c>
      <c r="K2921">
        <f>YEAR(tbl_GL[[#This Row],[Date]])</f>
        <v>2018</v>
      </c>
    </row>
    <row r="2922" spans="1:11" hidden="1" x14ac:dyDescent="0.35">
      <c r="A2922">
        <v>163.1</v>
      </c>
      <c r="B2922" s="24">
        <v>43201</v>
      </c>
      <c r="C2922">
        <v>2</v>
      </c>
      <c r="D2922" s="13">
        <v>260</v>
      </c>
      <c r="E2922" s="13" t="s">
        <v>97</v>
      </c>
      <c r="F2922" s="17">
        <v>-749</v>
      </c>
      <c r="G2922" t="str">
        <f>_xlfn.XLOOKUP(tbl_GL[[#This Row],[Account_key]],tbl_COA[Account_key],tbl_COA[Class],"Not Found")</f>
        <v>Operating account</v>
      </c>
      <c r="H2922" t="str">
        <f>_xlfn.XLOOKUP(tbl_GL[[#This Row],[Account_key]],tbl_COA[Account_key],tbl_COA[SubClass],"Not Found")</f>
        <v>Operating Expenses</v>
      </c>
      <c r="I2922" t="str">
        <f>_xlfn.XLOOKUP(tbl_GL[[#This Row],[Account_key]],tbl_COA[Account_key],tbl_COA[SubClass2],"Not Found")</f>
        <v>Marketing</v>
      </c>
      <c r="J2922" t="str">
        <f>_xlfn.XLOOKUP(tbl_GL[[#This Row],[Account_key]],tbl_COA[Account_key],tbl_COA[SubAccount],,0)</f>
        <v>Commissions</v>
      </c>
      <c r="K2922">
        <f>YEAR(tbl_GL[[#This Row],[Date]])</f>
        <v>2018</v>
      </c>
    </row>
    <row r="2923" spans="1:11" hidden="1" x14ac:dyDescent="0.35">
      <c r="A2923">
        <v>163.19999999999999</v>
      </c>
      <c r="B2923" s="24">
        <v>43201</v>
      </c>
      <c r="C2923">
        <v>2</v>
      </c>
      <c r="D2923" s="13">
        <v>120</v>
      </c>
      <c r="E2923" s="13" t="s">
        <v>97</v>
      </c>
      <c r="F2923" s="17">
        <v>749</v>
      </c>
      <c r="G2923" t="str">
        <f>_xlfn.XLOOKUP(tbl_GL[[#This Row],[Account_key]],tbl_COA[Account_key],tbl_COA[Class],"Not Found")</f>
        <v>Liabilities and Owners Equity</v>
      </c>
      <c r="H2923" t="str">
        <f>_xlfn.XLOOKUP(tbl_GL[[#This Row],[Account_key]],tbl_COA[Account_key],tbl_COA[SubClass],"Not Found")</f>
        <v>Liabilities</v>
      </c>
      <c r="I2923" t="str">
        <f>_xlfn.XLOOKUP(tbl_GL[[#This Row],[Account_key]],tbl_COA[Account_key],tbl_COA[SubClass2],"Not Found")</f>
        <v>Current Liabilities</v>
      </c>
      <c r="J2923" t="str">
        <f>_xlfn.XLOOKUP(tbl_GL[[#This Row],[Account_key]],tbl_COA[Account_key],tbl_COA[SubAccount],,0)</f>
        <v>Accrued Expenses</v>
      </c>
      <c r="K2923">
        <f>YEAR(tbl_GL[[#This Row],[Date]])</f>
        <v>2018</v>
      </c>
    </row>
    <row r="2924" spans="1:11" hidden="1" x14ac:dyDescent="0.35">
      <c r="A2924">
        <v>164.1</v>
      </c>
      <c r="B2924" s="24">
        <v>43203</v>
      </c>
      <c r="C2924">
        <v>2</v>
      </c>
      <c r="D2924" s="13">
        <v>280</v>
      </c>
      <c r="E2924" s="13" t="s">
        <v>97</v>
      </c>
      <c r="F2924" s="17">
        <v>-999</v>
      </c>
      <c r="G2924" t="str">
        <f>_xlfn.XLOOKUP(tbl_GL[[#This Row],[Account_key]],tbl_COA[Account_key],tbl_COA[Class],"Not Found")</f>
        <v>Operating account</v>
      </c>
      <c r="H2924" t="str">
        <f>_xlfn.XLOOKUP(tbl_GL[[#This Row],[Account_key]],tbl_COA[Account_key],tbl_COA[SubClass],"Not Found")</f>
        <v>Operating Expenses</v>
      </c>
      <c r="I2924" t="str">
        <f>_xlfn.XLOOKUP(tbl_GL[[#This Row],[Account_key]],tbl_COA[Account_key],tbl_COA[SubClass2],"Not Found")</f>
        <v>Marketing</v>
      </c>
      <c r="J2924" t="str">
        <f>_xlfn.XLOOKUP(tbl_GL[[#This Row],[Account_key]],tbl_COA[Account_key],tbl_COA[SubAccount],,0)</f>
        <v>Advertisements</v>
      </c>
      <c r="K2924">
        <f>YEAR(tbl_GL[[#This Row],[Date]])</f>
        <v>2018</v>
      </c>
    </row>
    <row r="2925" spans="1:11" hidden="1" x14ac:dyDescent="0.35">
      <c r="A2925">
        <v>164.2</v>
      </c>
      <c r="B2925" s="24">
        <v>43203</v>
      </c>
      <c r="C2925">
        <v>2</v>
      </c>
      <c r="D2925" s="13">
        <v>120</v>
      </c>
      <c r="E2925" s="13" t="s">
        <v>97</v>
      </c>
      <c r="F2925" s="17">
        <v>999</v>
      </c>
      <c r="G2925" t="str">
        <f>_xlfn.XLOOKUP(tbl_GL[[#This Row],[Account_key]],tbl_COA[Account_key],tbl_COA[Class],"Not Found")</f>
        <v>Liabilities and Owners Equity</v>
      </c>
      <c r="H2925" t="str">
        <f>_xlfn.XLOOKUP(tbl_GL[[#This Row],[Account_key]],tbl_COA[Account_key],tbl_COA[SubClass],"Not Found")</f>
        <v>Liabilities</v>
      </c>
      <c r="I2925" t="str">
        <f>_xlfn.XLOOKUP(tbl_GL[[#This Row],[Account_key]],tbl_COA[Account_key],tbl_COA[SubClass2],"Not Found")</f>
        <v>Current Liabilities</v>
      </c>
      <c r="J2925" t="str">
        <f>_xlfn.XLOOKUP(tbl_GL[[#This Row],[Account_key]],tbl_COA[Account_key],tbl_COA[SubAccount],,0)</f>
        <v>Accrued Expenses</v>
      </c>
      <c r="K2925">
        <f>YEAR(tbl_GL[[#This Row],[Date]])</f>
        <v>2018</v>
      </c>
    </row>
    <row r="2926" spans="1:11" hidden="1" x14ac:dyDescent="0.35">
      <c r="A2926">
        <v>165.1</v>
      </c>
      <c r="B2926" s="24">
        <v>43204</v>
      </c>
      <c r="C2926">
        <v>2</v>
      </c>
      <c r="D2926" s="13">
        <v>290</v>
      </c>
      <c r="E2926" s="13" t="s">
        <v>99</v>
      </c>
      <c r="F2926" s="17">
        <v>-8</v>
      </c>
      <c r="G2926" t="str">
        <f>_xlfn.XLOOKUP(tbl_GL[[#This Row],[Account_key]],tbl_COA[Account_key],tbl_COA[Class],"Not Found")</f>
        <v>Operating account</v>
      </c>
      <c r="H2926" t="str">
        <f>_xlfn.XLOOKUP(tbl_GL[[#This Row],[Account_key]],tbl_COA[Account_key],tbl_COA[SubClass],"Not Found")</f>
        <v>Operating Expenses</v>
      </c>
      <c r="I2926" t="str">
        <f>_xlfn.XLOOKUP(tbl_GL[[#This Row],[Account_key]],tbl_COA[Account_key],tbl_COA[SubClass2],"Not Found")</f>
        <v>Administration</v>
      </c>
      <c r="J2926" t="str">
        <f>_xlfn.XLOOKUP(tbl_GL[[#This Row],[Account_key]],tbl_COA[Account_key],tbl_COA[SubAccount],,0)</f>
        <v>Travel</v>
      </c>
      <c r="K2926">
        <f>YEAR(tbl_GL[[#This Row],[Date]])</f>
        <v>2018</v>
      </c>
    </row>
    <row r="2927" spans="1:11" hidden="1" x14ac:dyDescent="0.35">
      <c r="A2927">
        <v>165.2</v>
      </c>
      <c r="B2927" s="24">
        <v>43204</v>
      </c>
      <c r="C2927">
        <v>2</v>
      </c>
      <c r="D2927" s="13">
        <v>20</v>
      </c>
      <c r="E2927" s="13" t="s">
        <v>99</v>
      </c>
      <c r="F2927" s="17">
        <v>-8</v>
      </c>
      <c r="G2927" t="str">
        <f>_xlfn.XLOOKUP(tbl_GL[[#This Row],[Account_key]],tbl_COA[Account_key],tbl_COA[Class],"Not Found")</f>
        <v>Assets</v>
      </c>
      <c r="H2927" t="str">
        <f>_xlfn.XLOOKUP(tbl_GL[[#This Row],[Account_key]],tbl_COA[Account_key],tbl_COA[SubClass],"Not Found")</f>
        <v>Assets</v>
      </c>
      <c r="I2927" t="str">
        <f>_xlfn.XLOOKUP(tbl_GL[[#This Row],[Account_key]],tbl_COA[Account_key],tbl_COA[SubClass2],"Not Found")</f>
        <v>Current Assets</v>
      </c>
      <c r="J2927" t="str">
        <f>_xlfn.XLOOKUP(tbl_GL[[#This Row],[Account_key]],tbl_COA[Account_key],tbl_COA[SubAccount],,0)</f>
        <v>Cash in hand</v>
      </c>
      <c r="K2927">
        <f>YEAR(tbl_GL[[#This Row],[Date]])</f>
        <v>2018</v>
      </c>
    </row>
    <row r="2928" spans="1:11" hidden="1" x14ac:dyDescent="0.35">
      <c r="A2928">
        <v>166.1</v>
      </c>
      <c r="B2928" s="24">
        <v>43205</v>
      </c>
      <c r="C2928">
        <v>2</v>
      </c>
      <c r="D2928" s="13">
        <v>10</v>
      </c>
      <c r="E2928" s="13" t="s">
        <v>112</v>
      </c>
      <c r="F2928" s="17">
        <v>-133</v>
      </c>
      <c r="G2928" t="str">
        <f>_xlfn.XLOOKUP(tbl_GL[[#This Row],[Account_key]],tbl_COA[Account_key],tbl_COA[Class],"Not Found")</f>
        <v>Assets</v>
      </c>
      <c r="H2928" t="str">
        <f>_xlfn.XLOOKUP(tbl_GL[[#This Row],[Account_key]],tbl_COA[Account_key],tbl_COA[SubClass],"Not Found")</f>
        <v>Assets</v>
      </c>
      <c r="I2928" t="str">
        <f>_xlfn.XLOOKUP(tbl_GL[[#This Row],[Account_key]],tbl_COA[Account_key],tbl_COA[SubClass2],"Not Found")</f>
        <v>Current Assets</v>
      </c>
      <c r="J2928" t="str">
        <f>_xlfn.XLOOKUP(tbl_GL[[#This Row],[Account_key]],tbl_COA[Account_key],tbl_COA[SubAccount],,0)</f>
        <v>Cash at Bank</v>
      </c>
      <c r="K2928">
        <f>YEAR(tbl_GL[[#This Row],[Date]])</f>
        <v>2018</v>
      </c>
    </row>
    <row r="2929" spans="1:11" hidden="1" x14ac:dyDescent="0.35">
      <c r="A2929">
        <v>166.2</v>
      </c>
      <c r="B2929" s="24">
        <v>43205</v>
      </c>
      <c r="C2929">
        <v>2</v>
      </c>
      <c r="D2929" s="13">
        <v>121</v>
      </c>
      <c r="E2929" s="13" t="s">
        <v>112</v>
      </c>
      <c r="F2929" s="17">
        <v>-133</v>
      </c>
      <c r="G2929" t="str">
        <f>_xlfn.XLOOKUP(tbl_GL[[#This Row],[Account_key]],tbl_COA[Account_key],tbl_COA[Class],"Not Found")</f>
        <v>Liabilities and Owners Equity</v>
      </c>
      <c r="H2929" t="str">
        <f>_xlfn.XLOOKUP(tbl_GL[[#This Row],[Account_key]],tbl_COA[Account_key],tbl_COA[SubClass],"Not Found")</f>
        <v>Liabilities</v>
      </c>
      <c r="I2929" t="str">
        <f>_xlfn.XLOOKUP(tbl_GL[[#This Row],[Account_key]],tbl_COA[Account_key],tbl_COA[SubClass2],"Not Found")</f>
        <v>Current Liabilities</v>
      </c>
      <c r="J2929" t="str">
        <f>_xlfn.XLOOKUP(tbl_GL[[#This Row],[Account_key]],tbl_COA[Account_key],tbl_COA[SubAccount],,0)</f>
        <v>Interest Payable</v>
      </c>
      <c r="K2929">
        <f>YEAR(tbl_GL[[#This Row],[Date]])</f>
        <v>2018</v>
      </c>
    </row>
    <row r="2930" spans="1:11" hidden="1" x14ac:dyDescent="0.35">
      <c r="A2930">
        <v>167.1</v>
      </c>
      <c r="B2930" s="24">
        <v>43205</v>
      </c>
      <c r="C2930">
        <v>2</v>
      </c>
      <c r="D2930" s="13">
        <v>230</v>
      </c>
      <c r="E2930" s="13" t="s">
        <v>4</v>
      </c>
      <c r="F2930" s="17">
        <v>-443</v>
      </c>
      <c r="G2930" t="str">
        <f>_xlfn.XLOOKUP(tbl_GL[[#This Row],[Account_key]],tbl_COA[Account_key],tbl_COA[Class],"Not Found")</f>
        <v>Trading account</v>
      </c>
      <c r="H2930" t="str">
        <f>_xlfn.XLOOKUP(tbl_GL[[#This Row],[Account_key]],tbl_COA[Account_key],tbl_COA[SubClass],"Not Found")</f>
        <v>Cost of Sales</v>
      </c>
      <c r="I2930" t="str">
        <f>_xlfn.XLOOKUP(tbl_GL[[#This Row],[Account_key]],tbl_COA[Account_key],tbl_COA[SubClass2],"Not Found")</f>
        <v>Cost of Sales</v>
      </c>
      <c r="J2930" t="str">
        <f>_xlfn.XLOOKUP(tbl_GL[[#This Row],[Account_key]],tbl_COA[Account_key],tbl_COA[SubAccount],,0)</f>
        <v>Cost of Sales</v>
      </c>
      <c r="K2930">
        <f>YEAR(tbl_GL[[#This Row],[Date]])</f>
        <v>2018</v>
      </c>
    </row>
    <row r="2931" spans="1:11" hidden="1" x14ac:dyDescent="0.35">
      <c r="A2931">
        <v>167.2</v>
      </c>
      <c r="B2931" s="24">
        <v>43205</v>
      </c>
      <c r="C2931">
        <v>2</v>
      </c>
      <c r="D2931" s="13">
        <v>60</v>
      </c>
      <c r="E2931" s="13" t="s">
        <v>4</v>
      </c>
      <c r="F2931" s="17">
        <v>-443</v>
      </c>
      <c r="G2931" t="str">
        <f>_xlfn.XLOOKUP(tbl_GL[[#This Row],[Account_key]],tbl_COA[Account_key],tbl_COA[Class],"Not Found")</f>
        <v>Assets</v>
      </c>
      <c r="H2931" t="str">
        <f>_xlfn.XLOOKUP(tbl_GL[[#This Row],[Account_key]],tbl_COA[Account_key],tbl_COA[SubClass],"Not Found")</f>
        <v>Assets</v>
      </c>
      <c r="I2931" t="str">
        <f>_xlfn.XLOOKUP(tbl_GL[[#This Row],[Account_key]],tbl_COA[Account_key],tbl_COA[SubClass2],"Not Found")</f>
        <v>Current Assets</v>
      </c>
      <c r="J2931" t="str">
        <f>_xlfn.XLOOKUP(tbl_GL[[#This Row],[Account_key]],tbl_COA[Account_key],tbl_COA[SubAccount],,0)</f>
        <v>Inventory</v>
      </c>
      <c r="K2931">
        <f>YEAR(tbl_GL[[#This Row],[Date]])</f>
        <v>2018</v>
      </c>
    </row>
    <row r="2932" spans="1:11" hidden="1" x14ac:dyDescent="0.35">
      <c r="A2932">
        <v>168.1</v>
      </c>
      <c r="B2932" s="24">
        <v>43205</v>
      </c>
      <c r="C2932">
        <v>2</v>
      </c>
      <c r="D2932" s="13">
        <v>210</v>
      </c>
      <c r="E2932" s="13" t="s">
        <v>7</v>
      </c>
      <c r="F2932" s="17">
        <v>1475</v>
      </c>
      <c r="G2932" t="str">
        <f>_xlfn.XLOOKUP(tbl_GL[[#This Row],[Account_key]],tbl_COA[Account_key],tbl_COA[Class],"Not Found")</f>
        <v>Trading account</v>
      </c>
      <c r="H2932" t="str">
        <f>_xlfn.XLOOKUP(tbl_GL[[#This Row],[Account_key]],tbl_COA[Account_key],tbl_COA[SubClass],"Not Found")</f>
        <v>Sales</v>
      </c>
      <c r="I2932" t="str">
        <f>_xlfn.XLOOKUP(tbl_GL[[#This Row],[Account_key]],tbl_COA[Account_key],tbl_COA[SubClass2],"Not Found")</f>
        <v>Sales</v>
      </c>
      <c r="J2932" t="str">
        <f>_xlfn.XLOOKUP(tbl_GL[[#This Row],[Account_key]],tbl_COA[Account_key],tbl_COA[SubAccount],,0)</f>
        <v>Sales</v>
      </c>
      <c r="K2932">
        <f>YEAR(tbl_GL[[#This Row],[Date]])</f>
        <v>2018</v>
      </c>
    </row>
    <row r="2933" spans="1:11" hidden="1" x14ac:dyDescent="0.35">
      <c r="A2933">
        <v>168.2</v>
      </c>
      <c r="B2933" s="24">
        <v>43205</v>
      </c>
      <c r="C2933">
        <v>2</v>
      </c>
      <c r="D2933" s="13">
        <v>10</v>
      </c>
      <c r="E2933" s="13" t="s">
        <v>7</v>
      </c>
      <c r="F2933" s="17">
        <v>1475</v>
      </c>
      <c r="G2933" t="str">
        <f>_xlfn.XLOOKUP(tbl_GL[[#This Row],[Account_key]],tbl_COA[Account_key],tbl_COA[Class],"Not Found")</f>
        <v>Assets</v>
      </c>
      <c r="H2933" t="str">
        <f>_xlfn.XLOOKUP(tbl_GL[[#This Row],[Account_key]],tbl_COA[Account_key],tbl_COA[SubClass],"Not Found")</f>
        <v>Assets</v>
      </c>
      <c r="I2933" t="str">
        <f>_xlfn.XLOOKUP(tbl_GL[[#This Row],[Account_key]],tbl_COA[Account_key],tbl_COA[SubClass2],"Not Found")</f>
        <v>Current Assets</v>
      </c>
      <c r="J2933" t="str">
        <f>_xlfn.XLOOKUP(tbl_GL[[#This Row],[Account_key]],tbl_COA[Account_key],tbl_COA[SubAccount],,0)</f>
        <v>Cash at Bank</v>
      </c>
      <c r="K2933">
        <f>YEAR(tbl_GL[[#This Row],[Date]])</f>
        <v>2018</v>
      </c>
    </row>
    <row r="2934" spans="1:11" hidden="1" x14ac:dyDescent="0.35">
      <c r="A2934">
        <v>169.1</v>
      </c>
      <c r="B2934" s="24">
        <v>43205</v>
      </c>
      <c r="C2934">
        <v>2</v>
      </c>
      <c r="D2934" s="13">
        <v>230</v>
      </c>
      <c r="E2934" s="13" t="s">
        <v>4</v>
      </c>
      <c r="F2934" s="17">
        <v>-1702</v>
      </c>
      <c r="G2934" t="str">
        <f>_xlfn.XLOOKUP(tbl_GL[[#This Row],[Account_key]],tbl_COA[Account_key],tbl_COA[Class],"Not Found")</f>
        <v>Trading account</v>
      </c>
      <c r="H2934" t="str">
        <f>_xlfn.XLOOKUP(tbl_GL[[#This Row],[Account_key]],tbl_COA[Account_key],tbl_COA[SubClass],"Not Found")</f>
        <v>Cost of Sales</v>
      </c>
      <c r="I2934" t="str">
        <f>_xlfn.XLOOKUP(tbl_GL[[#This Row],[Account_key]],tbl_COA[Account_key],tbl_COA[SubClass2],"Not Found")</f>
        <v>Cost of Sales</v>
      </c>
      <c r="J2934" t="str">
        <f>_xlfn.XLOOKUP(tbl_GL[[#This Row],[Account_key]],tbl_COA[Account_key],tbl_COA[SubAccount],,0)</f>
        <v>Cost of Sales</v>
      </c>
      <c r="K2934">
        <f>YEAR(tbl_GL[[#This Row],[Date]])</f>
        <v>2018</v>
      </c>
    </row>
    <row r="2935" spans="1:11" hidden="1" x14ac:dyDescent="0.35">
      <c r="A2935">
        <v>169.2</v>
      </c>
      <c r="B2935" s="24">
        <v>43205</v>
      </c>
      <c r="C2935">
        <v>2</v>
      </c>
      <c r="D2935" s="13">
        <v>60</v>
      </c>
      <c r="E2935" s="13" t="s">
        <v>4</v>
      </c>
      <c r="F2935" s="17">
        <v>-1702</v>
      </c>
      <c r="G2935" t="str">
        <f>_xlfn.XLOOKUP(tbl_GL[[#This Row],[Account_key]],tbl_COA[Account_key],tbl_COA[Class],"Not Found")</f>
        <v>Assets</v>
      </c>
      <c r="H2935" t="str">
        <f>_xlfn.XLOOKUP(tbl_GL[[#This Row],[Account_key]],tbl_COA[Account_key],tbl_COA[SubClass],"Not Found")</f>
        <v>Assets</v>
      </c>
      <c r="I2935" t="str">
        <f>_xlfn.XLOOKUP(tbl_GL[[#This Row],[Account_key]],tbl_COA[Account_key],tbl_COA[SubClass2],"Not Found")</f>
        <v>Current Assets</v>
      </c>
      <c r="J2935" t="str">
        <f>_xlfn.XLOOKUP(tbl_GL[[#This Row],[Account_key]],tbl_COA[Account_key],tbl_COA[SubAccount],,0)</f>
        <v>Inventory</v>
      </c>
      <c r="K2935">
        <f>YEAR(tbl_GL[[#This Row],[Date]])</f>
        <v>2018</v>
      </c>
    </row>
    <row r="2936" spans="1:11" hidden="1" x14ac:dyDescent="0.35">
      <c r="A2936">
        <v>170.1</v>
      </c>
      <c r="B2936" s="24">
        <v>43205</v>
      </c>
      <c r="C2936">
        <v>2</v>
      </c>
      <c r="D2936" s="13">
        <v>210</v>
      </c>
      <c r="E2936" s="13" t="s">
        <v>8</v>
      </c>
      <c r="F2936" s="17">
        <v>5674</v>
      </c>
      <c r="G2936" t="str">
        <f>_xlfn.XLOOKUP(tbl_GL[[#This Row],[Account_key]],tbl_COA[Account_key],tbl_COA[Class],"Not Found")</f>
        <v>Trading account</v>
      </c>
      <c r="H2936" t="str">
        <f>_xlfn.XLOOKUP(tbl_GL[[#This Row],[Account_key]],tbl_COA[Account_key],tbl_COA[SubClass],"Not Found")</f>
        <v>Sales</v>
      </c>
      <c r="I2936" t="str">
        <f>_xlfn.XLOOKUP(tbl_GL[[#This Row],[Account_key]],tbl_COA[Account_key],tbl_COA[SubClass2],"Not Found")</f>
        <v>Sales</v>
      </c>
      <c r="J2936" t="str">
        <f>_xlfn.XLOOKUP(tbl_GL[[#This Row],[Account_key]],tbl_COA[Account_key],tbl_COA[SubAccount],,0)</f>
        <v>Sales</v>
      </c>
      <c r="K2936">
        <f>YEAR(tbl_GL[[#This Row],[Date]])</f>
        <v>2018</v>
      </c>
    </row>
    <row r="2937" spans="1:11" hidden="1" x14ac:dyDescent="0.35">
      <c r="A2937">
        <v>170.2</v>
      </c>
      <c r="B2937" s="24">
        <v>43205</v>
      </c>
      <c r="C2937">
        <v>2</v>
      </c>
      <c r="D2937" s="13">
        <v>30</v>
      </c>
      <c r="E2937" s="13" t="s">
        <v>8</v>
      </c>
      <c r="F2937" s="17">
        <v>5674</v>
      </c>
      <c r="G2937" t="str">
        <f>_xlfn.XLOOKUP(tbl_GL[[#This Row],[Account_key]],tbl_COA[Account_key],tbl_COA[Class],"Not Found")</f>
        <v>Assets</v>
      </c>
      <c r="H2937" t="str">
        <f>_xlfn.XLOOKUP(tbl_GL[[#This Row],[Account_key]],tbl_COA[Account_key],tbl_COA[SubClass],"Not Found")</f>
        <v>Assets</v>
      </c>
      <c r="I2937" t="str">
        <f>_xlfn.XLOOKUP(tbl_GL[[#This Row],[Account_key]],tbl_COA[Account_key],tbl_COA[SubClass2],"Not Found")</f>
        <v>Current Assets</v>
      </c>
      <c r="J2937" t="str">
        <f>_xlfn.XLOOKUP(tbl_GL[[#This Row],[Account_key]],tbl_COA[Account_key],tbl_COA[SubAccount],,0)</f>
        <v>Trade Receivables</v>
      </c>
      <c r="K2937">
        <f>YEAR(tbl_GL[[#This Row],[Date]])</f>
        <v>2018</v>
      </c>
    </row>
    <row r="2938" spans="1:11" hidden="1" x14ac:dyDescent="0.35">
      <c r="A2938">
        <v>171.1</v>
      </c>
      <c r="B2938" s="24">
        <v>43206</v>
      </c>
      <c r="C2938">
        <v>2</v>
      </c>
      <c r="D2938" s="13">
        <v>260</v>
      </c>
      <c r="E2938" s="13" t="s">
        <v>97</v>
      </c>
      <c r="F2938" s="17">
        <v>-961</v>
      </c>
      <c r="G2938" t="str">
        <f>_xlfn.XLOOKUP(tbl_GL[[#This Row],[Account_key]],tbl_COA[Account_key],tbl_COA[Class],"Not Found")</f>
        <v>Operating account</v>
      </c>
      <c r="H2938" t="str">
        <f>_xlfn.XLOOKUP(tbl_GL[[#This Row],[Account_key]],tbl_COA[Account_key],tbl_COA[SubClass],"Not Found")</f>
        <v>Operating Expenses</v>
      </c>
      <c r="I2938" t="str">
        <f>_xlfn.XLOOKUP(tbl_GL[[#This Row],[Account_key]],tbl_COA[Account_key],tbl_COA[SubClass2],"Not Found")</f>
        <v>Marketing</v>
      </c>
      <c r="J2938" t="str">
        <f>_xlfn.XLOOKUP(tbl_GL[[#This Row],[Account_key]],tbl_COA[Account_key],tbl_COA[SubAccount],,0)</f>
        <v>Commissions</v>
      </c>
      <c r="K2938">
        <f>YEAR(tbl_GL[[#This Row],[Date]])</f>
        <v>2018</v>
      </c>
    </row>
    <row r="2939" spans="1:11" hidden="1" x14ac:dyDescent="0.35">
      <c r="A2939">
        <v>171.2</v>
      </c>
      <c r="B2939" s="24">
        <v>43206</v>
      </c>
      <c r="C2939">
        <v>2</v>
      </c>
      <c r="D2939" s="13">
        <v>120</v>
      </c>
      <c r="E2939" s="13" t="s">
        <v>97</v>
      </c>
      <c r="F2939" s="17">
        <v>961</v>
      </c>
      <c r="G2939" t="str">
        <f>_xlfn.XLOOKUP(tbl_GL[[#This Row],[Account_key]],tbl_COA[Account_key],tbl_COA[Class],"Not Found")</f>
        <v>Liabilities and Owners Equity</v>
      </c>
      <c r="H2939" t="str">
        <f>_xlfn.XLOOKUP(tbl_GL[[#This Row],[Account_key]],tbl_COA[Account_key],tbl_COA[SubClass],"Not Found")</f>
        <v>Liabilities</v>
      </c>
      <c r="I2939" t="str">
        <f>_xlfn.XLOOKUP(tbl_GL[[#This Row],[Account_key]],tbl_COA[Account_key],tbl_COA[SubClass2],"Not Found")</f>
        <v>Current Liabilities</v>
      </c>
      <c r="J2939" t="str">
        <f>_xlfn.XLOOKUP(tbl_GL[[#This Row],[Account_key]],tbl_COA[Account_key],tbl_COA[SubAccount],,0)</f>
        <v>Accrued Expenses</v>
      </c>
      <c r="K2939">
        <f>YEAR(tbl_GL[[#This Row],[Date]])</f>
        <v>2018</v>
      </c>
    </row>
    <row r="2940" spans="1:11" hidden="1" x14ac:dyDescent="0.35">
      <c r="A2940">
        <v>172.1</v>
      </c>
      <c r="B2940" s="24">
        <v>43206</v>
      </c>
      <c r="C2940">
        <v>2</v>
      </c>
      <c r="D2940" s="13">
        <v>30</v>
      </c>
      <c r="E2940" s="13" t="s">
        <v>80</v>
      </c>
      <c r="F2940" s="17">
        <v>-4657</v>
      </c>
      <c r="G2940" t="str">
        <f>_xlfn.XLOOKUP(tbl_GL[[#This Row],[Account_key]],tbl_COA[Account_key],tbl_COA[Class],"Not Found")</f>
        <v>Assets</v>
      </c>
      <c r="H2940" t="str">
        <f>_xlfn.XLOOKUP(tbl_GL[[#This Row],[Account_key]],tbl_COA[Account_key],tbl_COA[SubClass],"Not Found")</f>
        <v>Assets</v>
      </c>
      <c r="I2940" t="str">
        <f>_xlfn.XLOOKUP(tbl_GL[[#This Row],[Account_key]],tbl_COA[Account_key],tbl_COA[SubClass2],"Not Found")</f>
        <v>Current Assets</v>
      </c>
      <c r="J2940" t="str">
        <f>_xlfn.XLOOKUP(tbl_GL[[#This Row],[Account_key]],tbl_COA[Account_key],tbl_COA[SubAccount],,0)</f>
        <v>Trade Receivables</v>
      </c>
      <c r="K2940">
        <f>YEAR(tbl_GL[[#This Row],[Date]])</f>
        <v>2018</v>
      </c>
    </row>
    <row r="2941" spans="1:11" hidden="1" x14ac:dyDescent="0.35">
      <c r="A2941">
        <v>172.2</v>
      </c>
      <c r="B2941" s="24">
        <v>43206</v>
      </c>
      <c r="C2941">
        <v>2</v>
      </c>
      <c r="D2941" s="13">
        <v>10</v>
      </c>
      <c r="E2941" s="13" t="s">
        <v>80</v>
      </c>
      <c r="F2941" s="17">
        <v>4657</v>
      </c>
      <c r="G2941" t="str">
        <f>_xlfn.XLOOKUP(tbl_GL[[#This Row],[Account_key]],tbl_COA[Account_key],tbl_COA[Class],"Not Found")</f>
        <v>Assets</v>
      </c>
      <c r="H2941" t="str">
        <f>_xlfn.XLOOKUP(tbl_GL[[#This Row],[Account_key]],tbl_COA[Account_key],tbl_COA[SubClass],"Not Found")</f>
        <v>Assets</v>
      </c>
      <c r="I2941" t="str">
        <f>_xlfn.XLOOKUP(tbl_GL[[#This Row],[Account_key]],tbl_COA[Account_key],tbl_COA[SubClass2],"Not Found")</f>
        <v>Current Assets</v>
      </c>
      <c r="J2941" t="str">
        <f>_xlfn.XLOOKUP(tbl_GL[[#This Row],[Account_key]],tbl_COA[Account_key],tbl_COA[SubAccount],,0)</f>
        <v>Cash at Bank</v>
      </c>
      <c r="K2941">
        <f>YEAR(tbl_GL[[#This Row],[Date]])</f>
        <v>2018</v>
      </c>
    </row>
    <row r="2942" spans="1:11" hidden="1" x14ac:dyDescent="0.35">
      <c r="A2942">
        <v>173.1</v>
      </c>
      <c r="B2942" s="24">
        <v>43207</v>
      </c>
      <c r="C2942">
        <v>2</v>
      </c>
      <c r="D2942" s="13">
        <v>10</v>
      </c>
      <c r="E2942" s="13" t="s">
        <v>98</v>
      </c>
      <c r="F2942" s="17">
        <v>-789</v>
      </c>
      <c r="G2942" t="str">
        <f>_xlfn.XLOOKUP(tbl_GL[[#This Row],[Account_key]],tbl_COA[Account_key],tbl_COA[Class],"Not Found")</f>
        <v>Assets</v>
      </c>
      <c r="H2942" t="str">
        <f>_xlfn.XLOOKUP(tbl_GL[[#This Row],[Account_key]],tbl_COA[Account_key],tbl_COA[SubClass],"Not Found")</f>
        <v>Assets</v>
      </c>
      <c r="I2942" t="str">
        <f>_xlfn.XLOOKUP(tbl_GL[[#This Row],[Account_key]],tbl_COA[Account_key],tbl_COA[SubClass2],"Not Found")</f>
        <v>Current Assets</v>
      </c>
      <c r="J2942" t="str">
        <f>_xlfn.XLOOKUP(tbl_GL[[#This Row],[Account_key]],tbl_COA[Account_key],tbl_COA[SubAccount],,0)</f>
        <v>Cash at Bank</v>
      </c>
      <c r="K2942">
        <f>YEAR(tbl_GL[[#This Row],[Date]])</f>
        <v>2018</v>
      </c>
    </row>
    <row r="2943" spans="1:11" hidden="1" x14ac:dyDescent="0.35">
      <c r="A2943">
        <v>173.2</v>
      </c>
      <c r="B2943" s="24">
        <v>43207</v>
      </c>
      <c r="C2943">
        <v>2</v>
      </c>
      <c r="D2943" s="13">
        <v>120</v>
      </c>
      <c r="E2943" s="13" t="s">
        <v>98</v>
      </c>
      <c r="F2943" s="17">
        <v>-789</v>
      </c>
      <c r="G2943" t="str">
        <f>_xlfn.XLOOKUP(tbl_GL[[#This Row],[Account_key]],tbl_COA[Account_key],tbl_COA[Class],"Not Found")</f>
        <v>Liabilities and Owners Equity</v>
      </c>
      <c r="H2943" t="str">
        <f>_xlfn.XLOOKUP(tbl_GL[[#This Row],[Account_key]],tbl_COA[Account_key],tbl_COA[SubClass],"Not Found")</f>
        <v>Liabilities</v>
      </c>
      <c r="I2943" t="str">
        <f>_xlfn.XLOOKUP(tbl_GL[[#This Row],[Account_key]],tbl_COA[Account_key],tbl_COA[SubClass2],"Not Found")</f>
        <v>Current Liabilities</v>
      </c>
      <c r="J2943" t="str">
        <f>_xlfn.XLOOKUP(tbl_GL[[#This Row],[Account_key]],tbl_COA[Account_key],tbl_COA[SubAccount],,0)</f>
        <v>Accrued Expenses</v>
      </c>
      <c r="K2943">
        <f>YEAR(tbl_GL[[#This Row],[Date]])</f>
        <v>2018</v>
      </c>
    </row>
    <row r="2944" spans="1:11" hidden="1" x14ac:dyDescent="0.35">
      <c r="A2944">
        <v>174.1</v>
      </c>
      <c r="B2944" s="24">
        <v>43207</v>
      </c>
      <c r="C2944">
        <v>2</v>
      </c>
      <c r="D2944" s="13">
        <v>10</v>
      </c>
      <c r="E2944" s="13" t="s">
        <v>84</v>
      </c>
      <c r="F2944" s="17">
        <v>-6667</v>
      </c>
      <c r="G2944" t="str">
        <f>_xlfn.XLOOKUP(tbl_GL[[#This Row],[Account_key]],tbl_COA[Account_key],tbl_COA[Class],"Not Found")</f>
        <v>Assets</v>
      </c>
      <c r="H2944" t="str">
        <f>_xlfn.XLOOKUP(tbl_GL[[#This Row],[Account_key]],tbl_COA[Account_key],tbl_COA[SubClass],"Not Found")</f>
        <v>Assets</v>
      </c>
      <c r="I2944" t="str">
        <f>_xlfn.XLOOKUP(tbl_GL[[#This Row],[Account_key]],tbl_COA[Account_key],tbl_COA[SubClass2],"Not Found")</f>
        <v>Current Assets</v>
      </c>
      <c r="J2944" t="str">
        <f>_xlfn.XLOOKUP(tbl_GL[[#This Row],[Account_key]],tbl_COA[Account_key],tbl_COA[SubAccount],,0)</f>
        <v>Cash at Bank</v>
      </c>
      <c r="K2944">
        <f>YEAR(tbl_GL[[#This Row],[Date]])</f>
        <v>2018</v>
      </c>
    </row>
    <row r="2945" spans="1:11" hidden="1" x14ac:dyDescent="0.35">
      <c r="A2945">
        <v>174.2</v>
      </c>
      <c r="B2945" s="24">
        <v>43207</v>
      </c>
      <c r="C2945">
        <v>2</v>
      </c>
      <c r="D2945" s="13">
        <v>110</v>
      </c>
      <c r="E2945" s="13" t="s">
        <v>84</v>
      </c>
      <c r="F2945" s="17">
        <v>-6667</v>
      </c>
      <c r="G2945" t="str">
        <f>_xlfn.XLOOKUP(tbl_GL[[#This Row],[Account_key]],tbl_COA[Account_key],tbl_COA[Class],"Not Found")</f>
        <v>Liabilities and Owners Equity</v>
      </c>
      <c r="H2945" t="str">
        <f>_xlfn.XLOOKUP(tbl_GL[[#This Row],[Account_key]],tbl_COA[Account_key],tbl_COA[SubClass],"Not Found")</f>
        <v>Liabilities</v>
      </c>
      <c r="I2945" t="str">
        <f>_xlfn.XLOOKUP(tbl_GL[[#This Row],[Account_key]],tbl_COA[Account_key],tbl_COA[SubClass2],"Not Found")</f>
        <v>Current Liabilities</v>
      </c>
      <c r="J2945" t="str">
        <f>_xlfn.XLOOKUP(tbl_GL[[#This Row],[Account_key]],tbl_COA[Account_key],tbl_COA[SubAccount],,0)</f>
        <v>Trade Payables</v>
      </c>
      <c r="K2945">
        <f>YEAR(tbl_GL[[#This Row],[Date]])</f>
        <v>2018</v>
      </c>
    </row>
    <row r="2946" spans="1:11" hidden="1" x14ac:dyDescent="0.35">
      <c r="A2946">
        <v>175.1</v>
      </c>
      <c r="B2946" s="24">
        <v>43211</v>
      </c>
      <c r="C2946">
        <v>2</v>
      </c>
      <c r="D2946" s="13">
        <v>230</v>
      </c>
      <c r="E2946" s="13" t="s">
        <v>4</v>
      </c>
      <c r="F2946" s="17">
        <v>-133</v>
      </c>
      <c r="G2946" t="str">
        <f>_xlfn.XLOOKUP(tbl_GL[[#This Row],[Account_key]],tbl_COA[Account_key],tbl_COA[Class],"Not Found")</f>
        <v>Trading account</v>
      </c>
      <c r="H2946" t="str">
        <f>_xlfn.XLOOKUP(tbl_GL[[#This Row],[Account_key]],tbl_COA[Account_key],tbl_COA[SubClass],"Not Found")</f>
        <v>Cost of Sales</v>
      </c>
      <c r="I2946" t="str">
        <f>_xlfn.XLOOKUP(tbl_GL[[#This Row],[Account_key]],tbl_COA[Account_key],tbl_COA[SubClass2],"Not Found")</f>
        <v>Cost of Sales</v>
      </c>
      <c r="J2946" t="str">
        <f>_xlfn.XLOOKUP(tbl_GL[[#This Row],[Account_key]],tbl_COA[Account_key],tbl_COA[SubAccount],,0)</f>
        <v>Cost of Sales</v>
      </c>
      <c r="K2946">
        <f>YEAR(tbl_GL[[#This Row],[Date]])</f>
        <v>2018</v>
      </c>
    </row>
    <row r="2947" spans="1:11" hidden="1" x14ac:dyDescent="0.35">
      <c r="A2947">
        <v>175.2</v>
      </c>
      <c r="B2947" s="24">
        <v>43211</v>
      </c>
      <c r="C2947">
        <v>2</v>
      </c>
      <c r="D2947" s="13">
        <v>60</v>
      </c>
      <c r="E2947" s="13" t="s">
        <v>4</v>
      </c>
      <c r="F2947" s="17">
        <v>-133</v>
      </c>
      <c r="G2947" t="str">
        <f>_xlfn.XLOOKUP(tbl_GL[[#This Row],[Account_key]],tbl_COA[Account_key],tbl_COA[Class],"Not Found")</f>
        <v>Assets</v>
      </c>
      <c r="H2947" t="str">
        <f>_xlfn.XLOOKUP(tbl_GL[[#This Row],[Account_key]],tbl_COA[Account_key],tbl_COA[SubClass],"Not Found")</f>
        <v>Assets</v>
      </c>
      <c r="I2947" t="str">
        <f>_xlfn.XLOOKUP(tbl_GL[[#This Row],[Account_key]],tbl_COA[Account_key],tbl_COA[SubClass2],"Not Found")</f>
        <v>Current Assets</v>
      </c>
      <c r="J2947" t="str">
        <f>_xlfn.XLOOKUP(tbl_GL[[#This Row],[Account_key]],tbl_COA[Account_key],tbl_COA[SubAccount],,0)</f>
        <v>Inventory</v>
      </c>
      <c r="K2947">
        <f>YEAR(tbl_GL[[#This Row],[Date]])</f>
        <v>2018</v>
      </c>
    </row>
    <row r="2948" spans="1:11" hidden="1" x14ac:dyDescent="0.35">
      <c r="A2948">
        <v>176.1</v>
      </c>
      <c r="B2948" s="24">
        <v>43211</v>
      </c>
      <c r="C2948">
        <v>2</v>
      </c>
      <c r="D2948" s="13">
        <v>210</v>
      </c>
      <c r="E2948" s="13" t="s">
        <v>8</v>
      </c>
      <c r="F2948" s="17">
        <v>442</v>
      </c>
      <c r="G2948" t="str">
        <f>_xlfn.XLOOKUP(tbl_GL[[#This Row],[Account_key]],tbl_COA[Account_key],tbl_COA[Class],"Not Found")</f>
        <v>Trading account</v>
      </c>
      <c r="H2948" t="str">
        <f>_xlfn.XLOOKUP(tbl_GL[[#This Row],[Account_key]],tbl_COA[Account_key],tbl_COA[SubClass],"Not Found")</f>
        <v>Sales</v>
      </c>
      <c r="I2948" t="str">
        <f>_xlfn.XLOOKUP(tbl_GL[[#This Row],[Account_key]],tbl_COA[Account_key],tbl_COA[SubClass2],"Not Found")</f>
        <v>Sales</v>
      </c>
      <c r="J2948" t="str">
        <f>_xlfn.XLOOKUP(tbl_GL[[#This Row],[Account_key]],tbl_COA[Account_key],tbl_COA[SubAccount],,0)</f>
        <v>Sales</v>
      </c>
      <c r="K2948">
        <f>YEAR(tbl_GL[[#This Row],[Date]])</f>
        <v>2018</v>
      </c>
    </row>
    <row r="2949" spans="1:11" hidden="1" x14ac:dyDescent="0.35">
      <c r="A2949">
        <v>176.2</v>
      </c>
      <c r="B2949" s="24">
        <v>43211</v>
      </c>
      <c r="C2949">
        <v>2</v>
      </c>
      <c r="D2949" s="13">
        <v>30</v>
      </c>
      <c r="E2949" s="13" t="s">
        <v>8</v>
      </c>
      <c r="F2949" s="17">
        <v>442</v>
      </c>
      <c r="G2949" t="str">
        <f>_xlfn.XLOOKUP(tbl_GL[[#This Row],[Account_key]],tbl_COA[Account_key],tbl_COA[Class],"Not Found")</f>
        <v>Assets</v>
      </c>
      <c r="H2949" t="str">
        <f>_xlfn.XLOOKUP(tbl_GL[[#This Row],[Account_key]],tbl_COA[Account_key],tbl_COA[SubClass],"Not Found")</f>
        <v>Assets</v>
      </c>
      <c r="I2949" t="str">
        <f>_xlfn.XLOOKUP(tbl_GL[[#This Row],[Account_key]],tbl_COA[Account_key],tbl_COA[SubClass2],"Not Found")</f>
        <v>Current Assets</v>
      </c>
      <c r="J2949" t="str">
        <f>_xlfn.XLOOKUP(tbl_GL[[#This Row],[Account_key]],tbl_COA[Account_key],tbl_COA[SubAccount],,0)</f>
        <v>Trade Receivables</v>
      </c>
      <c r="K2949">
        <f>YEAR(tbl_GL[[#This Row],[Date]])</f>
        <v>2018</v>
      </c>
    </row>
    <row r="2950" spans="1:11" hidden="1" x14ac:dyDescent="0.35">
      <c r="A2950">
        <v>177.1</v>
      </c>
      <c r="B2950" s="24">
        <v>43211</v>
      </c>
      <c r="C2950">
        <v>2</v>
      </c>
      <c r="D2950" s="13">
        <v>300</v>
      </c>
      <c r="E2950" s="13" t="s">
        <v>97</v>
      </c>
      <c r="F2950" s="17">
        <v>-913</v>
      </c>
      <c r="G2950" t="str">
        <f>_xlfn.XLOOKUP(tbl_GL[[#This Row],[Account_key]],tbl_COA[Account_key],tbl_COA[Class],"Not Found")</f>
        <v>Operating account</v>
      </c>
      <c r="H2950" t="str">
        <f>_xlfn.XLOOKUP(tbl_GL[[#This Row],[Account_key]],tbl_COA[Account_key],tbl_COA[SubClass],"Not Found")</f>
        <v>Operating Expenses</v>
      </c>
      <c r="I2950" t="str">
        <f>_xlfn.XLOOKUP(tbl_GL[[#This Row],[Account_key]],tbl_COA[Account_key],tbl_COA[SubClass2],"Not Found")</f>
        <v>Administration</v>
      </c>
      <c r="J2950" t="str">
        <f>_xlfn.XLOOKUP(tbl_GL[[#This Row],[Account_key]],tbl_COA[Account_key],tbl_COA[SubAccount],,0)</f>
        <v>Entertainment</v>
      </c>
      <c r="K2950">
        <f>YEAR(tbl_GL[[#This Row],[Date]])</f>
        <v>2018</v>
      </c>
    </row>
    <row r="2951" spans="1:11" hidden="1" x14ac:dyDescent="0.35">
      <c r="A2951">
        <v>177.2</v>
      </c>
      <c r="B2951" s="24">
        <v>43211</v>
      </c>
      <c r="C2951">
        <v>2</v>
      </c>
      <c r="D2951" s="13">
        <v>120</v>
      </c>
      <c r="E2951" s="13" t="s">
        <v>97</v>
      </c>
      <c r="F2951" s="17">
        <v>913</v>
      </c>
      <c r="G2951" t="str">
        <f>_xlfn.XLOOKUP(tbl_GL[[#This Row],[Account_key]],tbl_COA[Account_key],tbl_COA[Class],"Not Found")</f>
        <v>Liabilities and Owners Equity</v>
      </c>
      <c r="H2951" t="str">
        <f>_xlfn.XLOOKUP(tbl_GL[[#This Row],[Account_key]],tbl_COA[Account_key],tbl_COA[SubClass],"Not Found")</f>
        <v>Liabilities</v>
      </c>
      <c r="I2951" t="str">
        <f>_xlfn.XLOOKUP(tbl_GL[[#This Row],[Account_key]],tbl_COA[Account_key],tbl_COA[SubClass2],"Not Found")</f>
        <v>Current Liabilities</v>
      </c>
      <c r="J2951" t="str">
        <f>_xlfn.XLOOKUP(tbl_GL[[#This Row],[Account_key]],tbl_COA[Account_key],tbl_COA[SubAccount],,0)</f>
        <v>Accrued Expenses</v>
      </c>
      <c r="K2951">
        <f>YEAR(tbl_GL[[#This Row],[Date]])</f>
        <v>2018</v>
      </c>
    </row>
    <row r="2952" spans="1:11" hidden="1" x14ac:dyDescent="0.35">
      <c r="A2952">
        <v>178.1</v>
      </c>
      <c r="B2952" s="24">
        <v>43212</v>
      </c>
      <c r="C2952">
        <v>2</v>
      </c>
      <c r="D2952" s="13">
        <v>10</v>
      </c>
      <c r="E2952" s="13" t="s">
        <v>98</v>
      </c>
      <c r="F2952" s="17">
        <v>-762</v>
      </c>
      <c r="G2952" t="str">
        <f>_xlfn.XLOOKUP(tbl_GL[[#This Row],[Account_key]],tbl_COA[Account_key],tbl_COA[Class],"Not Found")</f>
        <v>Assets</v>
      </c>
      <c r="H2952" t="str">
        <f>_xlfn.XLOOKUP(tbl_GL[[#This Row],[Account_key]],tbl_COA[Account_key],tbl_COA[SubClass],"Not Found")</f>
        <v>Assets</v>
      </c>
      <c r="I2952" t="str">
        <f>_xlfn.XLOOKUP(tbl_GL[[#This Row],[Account_key]],tbl_COA[Account_key],tbl_COA[SubClass2],"Not Found")</f>
        <v>Current Assets</v>
      </c>
      <c r="J2952" t="str">
        <f>_xlfn.XLOOKUP(tbl_GL[[#This Row],[Account_key]],tbl_COA[Account_key],tbl_COA[SubAccount],,0)</f>
        <v>Cash at Bank</v>
      </c>
      <c r="K2952">
        <f>YEAR(tbl_GL[[#This Row],[Date]])</f>
        <v>2018</v>
      </c>
    </row>
    <row r="2953" spans="1:11" hidden="1" x14ac:dyDescent="0.35">
      <c r="A2953">
        <v>178.2</v>
      </c>
      <c r="B2953" s="24">
        <v>43212</v>
      </c>
      <c r="C2953">
        <v>2</v>
      </c>
      <c r="D2953" s="13">
        <v>120</v>
      </c>
      <c r="E2953" s="13" t="s">
        <v>98</v>
      </c>
      <c r="F2953" s="17">
        <v>-762</v>
      </c>
      <c r="G2953" t="str">
        <f>_xlfn.XLOOKUP(tbl_GL[[#This Row],[Account_key]],tbl_COA[Account_key],tbl_COA[Class],"Not Found")</f>
        <v>Liabilities and Owners Equity</v>
      </c>
      <c r="H2953" t="str">
        <f>_xlfn.XLOOKUP(tbl_GL[[#This Row],[Account_key]],tbl_COA[Account_key],tbl_COA[SubClass],"Not Found")</f>
        <v>Liabilities</v>
      </c>
      <c r="I2953" t="str">
        <f>_xlfn.XLOOKUP(tbl_GL[[#This Row],[Account_key]],tbl_COA[Account_key],tbl_COA[SubClass2],"Not Found")</f>
        <v>Current Liabilities</v>
      </c>
      <c r="J2953" t="str">
        <f>_xlfn.XLOOKUP(tbl_GL[[#This Row],[Account_key]],tbl_COA[Account_key],tbl_COA[SubAccount],,0)</f>
        <v>Accrued Expenses</v>
      </c>
      <c r="K2953">
        <f>YEAR(tbl_GL[[#This Row],[Date]])</f>
        <v>2018</v>
      </c>
    </row>
    <row r="2954" spans="1:11" hidden="1" x14ac:dyDescent="0.35">
      <c r="A2954">
        <v>179.1</v>
      </c>
      <c r="B2954" s="24">
        <v>43212</v>
      </c>
      <c r="C2954">
        <v>2</v>
      </c>
      <c r="D2954" s="13">
        <v>220</v>
      </c>
      <c r="E2954" s="13" t="s">
        <v>81</v>
      </c>
      <c r="F2954" s="17">
        <v>-942</v>
      </c>
      <c r="G2954" t="str">
        <f>_xlfn.XLOOKUP(tbl_GL[[#This Row],[Account_key]],tbl_COA[Account_key],tbl_COA[Class],"Not Found")</f>
        <v>Trading account</v>
      </c>
      <c r="H2954" t="str">
        <f>_xlfn.XLOOKUP(tbl_GL[[#This Row],[Account_key]],tbl_COA[Account_key],tbl_COA[SubClass],"Not Found")</f>
        <v>Sales</v>
      </c>
      <c r="I2954" t="str">
        <f>_xlfn.XLOOKUP(tbl_GL[[#This Row],[Account_key]],tbl_COA[Account_key],tbl_COA[SubClass2],"Not Found")</f>
        <v>Sales</v>
      </c>
      <c r="J2954" t="str">
        <f>_xlfn.XLOOKUP(tbl_GL[[#This Row],[Account_key]],tbl_COA[Account_key],tbl_COA[SubAccount],,0)</f>
        <v>Sales Return</v>
      </c>
      <c r="K2954">
        <f>YEAR(tbl_GL[[#This Row],[Date]])</f>
        <v>2018</v>
      </c>
    </row>
    <row r="2955" spans="1:11" hidden="1" x14ac:dyDescent="0.35">
      <c r="A2955">
        <v>179.2</v>
      </c>
      <c r="B2955" s="24">
        <v>43212</v>
      </c>
      <c r="C2955">
        <v>2</v>
      </c>
      <c r="D2955" s="13">
        <v>20</v>
      </c>
      <c r="E2955" s="13" t="s">
        <v>81</v>
      </c>
      <c r="F2955" s="17">
        <v>-942</v>
      </c>
      <c r="G2955" t="str">
        <f>_xlfn.XLOOKUP(tbl_GL[[#This Row],[Account_key]],tbl_COA[Account_key],tbl_COA[Class],"Not Found")</f>
        <v>Assets</v>
      </c>
      <c r="H2955" t="str">
        <f>_xlfn.XLOOKUP(tbl_GL[[#This Row],[Account_key]],tbl_COA[Account_key],tbl_COA[SubClass],"Not Found")</f>
        <v>Assets</v>
      </c>
      <c r="I2955" t="str">
        <f>_xlfn.XLOOKUP(tbl_GL[[#This Row],[Account_key]],tbl_COA[Account_key],tbl_COA[SubClass2],"Not Found")</f>
        <v>Current Assets</v>
      </c>
      <c r="J2955" t="str">
        <f>_xlfn.XLOOKUP(tbl_GL[[#This Row],[Account_key]],tbl_COA[Account_key],tbl_COA[SubAccount],,0)</f>
        <v>Cash in hand</v>
      </c>
      <c r="K2955">
        <f>YEAR(tbl_GL[[#This Row],[Date]])</f>
        <v>2018</v>
      </c>
    </row>
    <row r="2956" spans="1:11" hidden="1" x14ac:dyDescent="0.35">
      <c r="A2956">
        <v>180.1</v>
      </c>
      <c r="B2956" s="24">
        <v>43212</v>
      </c>
      <c r="C2956">
        <v>2</v>
      </c>
      <c r="D2956" s="13">
        <v>10</v>
      </c>
      <c r="E2956" s="13" t="s">
        <v>98</v>
      </c>
      <c r="F2956" s="17">
        <v>-958</v>
      </c>
      <c r="G2956" t="str">
        <f>_xlfn.XLOOKUP(tbl_GL[[#This Row],[Account_key]],tbl_COA[Account_key],tbl_COA[Class],"Not Found")</f>
        <v>Assets</v>
      </c>
      <c r="H2956" t="str">
        <f>_xlfn.XLOOKUP(tbl_GL[[#This Row],[Account_key]],tbl_COA[Account_key],tbl_COA[SubClass],"Not Found")</f>
        <v>Assets</v>
      </c>
      <c r="I2956" t="str">
        <f>_xlfn.XLOOKUP(tbl_GL[[#This Row],[Account_key]],tbl_COA[Account_key],tbl_COA[SubClass2],"Not Found")</f>
        <v>Current Assets</v>
      </c>
      <c r="J2956" t="str">
        <f>_xlfn.XLOOKUP(tbl_GL[[#This Row],[Account_key]],tbl_COA[Account_key],tbl_COA[SubAccount],,0)</f>
        <v>Cash at Bank</v>
      </c>
      <c r="K2956">
        <f>YEAR(tbl_GL[[#This Row],[Date]])</f>
        <v>2018</v>
      </c>
    </row>
    <row r="2957" spans="1:11" hidden="1" x14ac:dyDescent="0.35">
      <c r="A2957">
        <v>180.2</v>
      </c>
      <c r="B2957" s="24">
        <v>43212</v>
      </c>
      <c r="C2957">
        <v>2</v>
      </c>
      <c r="D2957" s="13">
        <v>120</v>
      </c>
      <c r="E2957" s="13" t="s">
        <v>98</v>
      </c>
      <c r="F2957" s="17">
        <v>-958</v>
      </c>
      <c r="G2957" t="str">
        <f>_xlfn.XLOOKUP(tbl_GL[[#This Row],[Account_key]],tbl_COA[Account_key],tbl_COA[Class],"Not Found")</f>
        <v>Liabilities and Owners Equity</v>
      </c>
      <c r="H2957" t="str">
        <f>_xlfn.XLOOKUP(tbl_GL[[#This Row],[Account_key]],tbl_COA[Account_key],tbl_COA[SubClass],"Not Found")</f>
        <v>Liabilities</v>
      </c>
      <c r="I2957" t="str">
        <f>_xlfn.XLOOKUP(tbl_GL[[#This Row],[Account_key]],tbl_COA[Account_key],tbl_COA[SubClass2],"Not Found")</f>
        <v>Current Liabilities</v>
      </c>
      <c r="J2957" t="str">
        <f>_xlfn.XLOOKUP(tbl_GL[[#This Row],[Account_key]],tbl_COA[Account_key],tbl_COA[SubAccount],,0)</f>
        <v>Accrued Expenses</v>
      </c>
      <c r="K2957">
        <f>YEAR(tbl_GL[[#This Row],[Date]])</f>
        <v>2018</v>
      </c>
    </row>
    <row r="2958" spans="1:11" hidden="1" x14ac:dyDescent="0.35">
      <c r="A2958">
        <v>181.1</v>
      </c>
      <c r="B2958" s="24">
        <v>43212</v>
      </c>
      <c r="C2958">
        <v>2</v>
      </c>
      <c r="D2958" s="13">
        <v>220</v>
      </c>
      <c r="E2958" s="13" t="s">
        <v>81</v>
      </c>
      <c r="F2958" s="17">
        <v>-989</v>
      </c>
      <c r="G2958" t="str">
        <f>_xlfn.XLOOKUP(tbl_GL[[#This Row],[Account_key]],tbl_COA[Account_key],tbl_COA[Class],"Not Found")</f>
        <v>Trading account</v>
      </c>
      <c r="H2958" t="str">
        <f>_xlfn.XLOOKUP(tbl_GL[[#This Row],[Account_key]],tbl_COA[Account_key],tbl_COA[SubClass],"Not Found")</f>
        <v>Sales</v>
      </c>
      <c r="I2958" t="str">
        <f>_xlfn.XLOOKUP(tbl_GL[[#This Row],[Account_key]],tbl_COA[Account_key],tbl_COA[SubClass2],"Not Found")</f>
        <v>Sales</v>
      </c>
      <c r="J2958" t="str">
        <f>_xlfn.XLOOKUP(tbl_GL[[#This Row],[Account_key]],tbl_COA[Account_key],tbl_COA[SubAccount],,0)</f>
        <v>Sales Return</v>
      </c>
      <c r="K2958">
        <f>YEAR(tbl_GL[[#This Row],[Date]])</f>
        <v>2018</v>
      </c>
    </row>
    <row r="2959" spans="1:11" hidden="1" x14ac:dyDescent="0.35">
      <c r="A2959">
        <v>181.2</v>
      </c>
      <c r="B2959" s="24">
        <v>43212</v>
      </c>
      <c r="C2959">
        <v>2</v>
      </c>
      <c r="D2959" s="13">
        <v>20</v>
      </c>
      <c r="E2959" s="13" t="s">
        <v>81</v>
      </c>
      <c r="F2959" s="17">
        <v>-989</v>
      </c>
      <c r="G2959" t="str">
        <f>_xlfn.XLOOKUP(tbl_GL[[#This Row],[Account_key]],tbl_COA[Account_key],tbl_COA[Class],"Not Found")</f>
        <v>Assets</v>
      </c>
      <c r="H2959" t="str">
        <f>_xlfn.XLOOKUP(tbl_GL[[#This Row],[Account_key]],tbl_COA[Account_key],tbl_COA[SubClass],"Not Found")</f>
        <v>Assets</v>
      </c>
      <c r="I2959" t="str">
        <f>_xlfn.XLOOKUP(tbl_GL[[#This Row],[Account_key]],tbl_COA[Account_key],tbl_COA[SubClass2],"Not Found")</f>
        <v>Current Assets</v>
      </c>
      <c r="J2959" t="str">
        <f>_xlfn.XLOOKUP(tbl_GL[[#This Row],[Account_key]],tbl_COA[Account_key],tbl_COA[SubAccount],,0)</f>
        <v>Cash in hand</v>
      </c>
      <c r="K2959">
        <f>YEAR(tbl_GL[[#This Row],[Date]])</f>
        <v>2018</v>
      </c>
    </row>
    <row r="2960" spans="1:11" hidden="1" x14ac:dyDescent="0.35">
      <c r="A2960">
        <v>182.1</v>
      </c>
      <c r="B2960" s="24">
        <v>43213</v>
      </c>
      <c r="C2960">
        <v>2</v>
      </c>
      <c r="D2960" s="13">
        <v>230</v>
      </c>
      <c r="E2960" s="13" t="s">
        <v>4</v>
      </c>
      <c r="F2960" s="17">
        <v>-297</v>
      </c>
      <c r="G2960" t="str">
        <f>_xlfn.XLOOKUP(tbl_GL[[#This Row],[Account_key]],tbl_COA[Account_key],tbl_COA[Class],"Not Found")</f>
        <v>Trading account</v>
      </c>
      <c r="H2960" t="str">
        <f>_xlfn.XLOOKUP(tbl_GL[[#This Row],[Account_key]],tbl_COA[Account_key],tbl_COA[SubClass],"Not Found")</f>
        <v>Cost of Sales</v>
      </c>
      <c r="I2960" t="str">
        <f>_xlfn.XLOOKUP(tbl_GL[[#This Row],[Account_key]],tbl_COA[Account_key],tbl_COA[SubClass2],"Not Found")</f>
        <v>Cost of Sales</v>
      </c>
      <c r="J2960" t="str">
        <f>_xlfn.XLOOKUP(tbl_GL[[#This Row],[Account_key]],tbl_COA[Account_key],tbl_COA[SubAccount],,0)</f>
        <v>Cost of Sales</v>
      </c>
      <c r="K2960">
        <f>YEAR(tbl_GL[[#This Row],[Date]])</f>
        <v>2018</v>
      </c>
    </row>
    <row r="2961" spans="1:11" hidden="1" x14ac:dyDescent="0.35">
      <c r="A2961">
        <v>182.2</v>
      </c>
      <c r="B2961" s="24">
        <v>43213</v>
      </c>
      <c r="C2961">
        <v>2</v>
      </c>
      <c r="D2961" s="13">
        <v>60</v>
      </c>
      <c r="E2961" s="13" t="s">
        <v>4</v>
      </c>
      <c r="F2961" s="17">
        <v>-297</v>
      </c>
      <c r="G2961" t="str">
        <f>_xlfn.XLOOKUP(tbl_GL[[#This Row],[Account_key]],tbl_COA[Account_key],tbl_COA[Class],"Not Found")</f>
        <v>Assets</v>
      </c>
      <c r="H2961" t="str">
        <f>_xlfn.XLOOKUP(tbl_GL[[#This Row],[Account_key]],tbl_COA[Account_key],tbl_COA[SubClass],"Not Found")</f>
        <v>Assets</v>
      </c>
      <c r="I2961" t="str">
        <f>_xlfn.XLOOKUP(tbl_GL[[#This Row],[Account_key]],tbl_COA[Account_key],tbl_COA[SubClass2],"Not Found")</f>
        <v>Current Assets</v>
      </c>
      <c r="J2961" t="str">
        <f>_xlfn.XLOOKUP(tbl_GL[[#This Row],[Account_key]],tbl_COA[Account_key],tbl_COA[SubAccount],,0)</f>
        <v>Inventory</v>
      </c>
      <c r="K2961">
        <f>YEAR(tbl_GL[[#This Row],[Date]])</f>
        <v>2018</v>
      </c>
    </row>
    <row r="2962" spans="1:11" hidden="1" x14ac:dyDescent="0.35">
      <c r="A2962">
        <v>183.1</v>
      </c>
      <c r="B2962" s="24">
        <v>43213</v>
      </c>
      <c r="C2962">
        <v>2</v>
      </c>
      <c r="D2962" s="13">
        <v>210</v>
      </c>
      <c r="E2962" s="13" t="s">
        <v>8</v>
      </c>
      <c r="F2962" s="17">
        <v>989</v>
      </c>
      <c r="G2962" t="str">
        <f>_xlfn.XLOOKUP(tbl_GL[[#This Row],[Account_key]],tbl_COA[Account_key],tbl_COA[Class],"Not Found")</f>
        <v>Trading account</v>
      </c>
      <c r="H2962" t="str">
        <f>_xlfn.XLOOKUP(tbl_GL[[#This Row],[Account_key]],tbl_COA[Account_key],tbl_COA[SubClass],"Not Found")</f>
        <v>Sales</v>
      </c>
      <c r="I2962" t="str">
        <f>_xlfn.XLOOKUP(tbl_GL[[#This Row],[Account_key]],tbl_COA[Account_key],tbl_COA[SubClass2],"Not Found")</f>
        <v>Sales</v>
      </c>
      <c r="J2962" t="str">
        <f>_xlfn.XLOOKUP(tbl_GL[[#This Row],[Account_key]],tbl_COA[Account_key],tbl_COA[SubAccount],,0)</f>
        <v>Sales</v>
      </c>
      <c r="K2962">
        <f>YEAR(tbl_GL[[#This Row],[Date]])</f>
        <v>2018</v>
      </c>
    </row>
    <row r="2963" spans="1:11" hidden="1" x14ac:dyDescent="0.35">
      <c r="A2963">
        <v>183.2</v>
      </c>
      <c r="B2963" s="24">
        <v>43213</v>
      </c>
      <c r="C2963">
        <v>2</v>
      </c>
      <c r="D2963" s="13">
        <v>30</v>
      </c>
      <c r="E2963" s="13" t="s">
        <v>8</v>
      </c>
      <c r="F2963" s="17">
        <v>989</v>
      </c>
      <c r="G2963" t="str">
        <f>_xlfn.XLOOKUP(tbl_GL[[#This Row],[Account_key]],tbl_COA[Account_key],tbl_COA[Class],"Not Found")</f>
        <v>Assets</v>
      </c>
      <c r="H2963" t="str">
        <f>_xlfn.XLOOKUP(tbl_GL[[#This Row],[Account_key]],tbl_COA[Account_key],tbl_COA[SubClass],"Not Found")</f>
        <v>Assets</v>
      </c>
      <c r="I2963" t="str">
        <f>_xlfn.XLOOKUP(tbl_GL[[#This Row],[Account_key]],tbl_COA[Account_key],tbl_COA[SubClass2],"Not Found")</f>
        <v>Current Assets</v>
      </c>
      <c r="J2963" t="str">
        <f>_xlfn.XLOOKUP(tbl_GL[[#This Row],[Account_key]],tbl_COA[Account_key],tbl_COA[SubAccount],,0)</f>
        <v>Trade Receivables</v>
      </c>
      <c r="K2963">
        <f>YEAR(tbl_GL[[#This Row],[Date]])</f>
        <v>2018</v>
      </c>
    </row>
    <row r="2964" spans="1:11" hidden="1" x14ac:dyDescent="0.35">
      <c r="A2964">
        <v>184.1</v>
      </c>
      <c r="B2964" s="24">
        <v>43214</v>
      </c>
      <c r="C2964">
        <v>2</v>
      </c>
      <c r="D2964" s="13">
        <v>10</v>
      </c>
      <c r="E2964" s="13" t="s">
        <v>98</v>
      </c>
      <c r="F2964" s="17">
        <v>-931</v>
      </c>
      <c r="G2964" t="str">
        <f>_xlfn.XLOOKUP(tbl_GL[[#This Row],[Account_key]],tbl_COA[Account_key],tbl_COA[Class],"Not Found")</f>
        <v>Assets</v>
      </c>
      <c r="H2964" t="str">
        <f>_xlfn.XLOOKUP(tbl_GL[[#This Row],[Account_key]],tbl_COA[Account_key],tbl_COA[SubClass],"Not Found")</f>
        <v>Assets</v>
      </c>
      <c r="I2964" t="str">
        <f>_xlfn.XLOOKUP(tbl_GL[[#This Row],[Account_key]],tbl_COA[Account_key],tbl_COA[SubClass2],"Not Found")</f>
        <v>Current Assets</v>
      </c>
      <c r="J2964" t="str">
        <f>_xlfn.XLOOKUP(tbl_GL[[#This Row],[Account_key]],tbl_COA[Account_key],tbl_COA[SubAccount],,0)</f>
        <v>Cash at Bank</v>
      </c>
      <c r="K2964">
        <f>YEAR(tbl_GL[[#This Row],[Date]])</f>
        <v>2018</v>
      </c>
    </row>
    <row r="2965" spans="1:11" hidden="1" x14ac:dyDescent="0.35">
      <c r="A2965">
        <v>184.2</v>
      </c>
      <c r="B2965" s="24">
        <v>43214</v>
      </c>
      <c r="C2965">
        <v>2</v>
      </c>
      <c r="D2965" s="13">
        <v>120</v>
      </c>
      <c r="E2965" s="13" t="s">
        <v>98</v>
      </c>
      <c r="F2965" s="17">
        <v>-931</v>
      </c>
      <c r="G2965" t="str">
        <f>_xlfn.XLOOKUP(tbl_GL[[#This Row],[Account_key]],tbl_COA[Account_key],tbl_COA[Class],"Not Found")</f>
        <v>Liabilities and Owners Equity</v>
      </c>
      <c r="H2965" t="str">
        <f>_xlfn.XLOOKUP(tbl_GL[[#This Row],[Account_key]],tbl_COA[Account_key],tbl_COA[SubClass],"Not Found")</f>
        <v>Liabilities</v>
      </c>
      <c r="I2965" t="str">
        <f>_xlfn.XLOOKUP(tbl_GL[[#This Row],[Account_key]],tbl_COA[Account_key],tbl_COA[SubClass2],"Not Found")</f>
        <v>Current Liabilities</v>
      </c>
      <c r="J2965" t="str">
        <f>_xlfn.XLOOKUP(tbl_GL[[#This Row],[Account_key]],tbl_COA[Account_key],tbl_COA[SubAccount],,0)</f>
        <v>Accrued Expenses</v>
      </c>
      <c r="K2965">
        <f>YEAR(tbl_GL[[#This Row],[Date]])</f>
        <v>2018</v>
      </c>
    </row>
    <row r="2966" spans="1:11" hidden="1" x14ac:dyDescent="0.35">
      <c r="A2966">
        <v>185.1</v>
      </c>
      <c r="B2966" s="24">
        <v>43214</v>
      </c>
      <c r="C2966">
        <v>2</v>
      </c>
      <c r="D2966" s="13">
        <v>30</v>
      </c>
      <c r="E2966" s="13" t="s">
        <v>80</v>
      </c>
      <c r="F2966" s="17">
        <v>-5879</v>
      </c>
      <c r="G2966" t="str">
        <f>_xlfn.XLOOKUP(tbl_GL[[#This Row],[Account_key]],tbl_COA[Account_key],tbl_COA[Class],"Not Found")</f>
        <v>Assets</v>
      </c>
      <c r="H2966" t="str">
        <f>_xlfn.XLOOKUP(tbl_GL[[#This Row],[Account_key]],tbl_COA[Account_key],tbl_COA[SubClass],"Not Found")</f>
        <v>Assets</v>
      </c>
      <c r="I2966" t="str">
        <f>_xlfn.XLOOKUP(tbl_GL[[#This Row],[Account_key]],tbl_COA[Account_key],tbl_COA[SubClass2],"Not Found")</f>
        <v>Current Assets</v>
      </c>
      <c r="J2966" t="str">
        <f>_xlfn.XLOOKUP(tbl_GL[[#This Row],[Account_key]],tbl_COA[Account_key],tbl_COA[SubAccount],,0)</f>
        <v>Trade Receivables</v>
      </c>
      <c r="K2966">
        <f>YEAR(tbl_GL[[#This Row],[Date]])</f>
        <v>2018</v>
      </c>
    </row>
    <row r="2967" spans="1:11" hidden="1" x14ac:dyDescent="0.35">
      <c r="A2967">
        <v>185.2</v>
      </c>
      <c r="B2967" s="24">
        <v>43214</v>
      </c>
      <c r="C2967">
        <v>2</v>
      </c>
      <c r="D2967" s="13">
        <v>10</v>
      </c>
      <c r="E2967" s="13" t="s">
        <v>80</v>
      </c>
      <c r="F2967" s="17">
        <v>5879</v>
      </c>
      <c r="G2967" t="str">
        <f>_xlfn.XLOOKUP(tbl_GL[[#This Row],[Account_key]],tbl_COA[Account_key],tbl_COA[Class],"Not Found")</f>
        <v>Assets</v>
      </c>
      <c r="H2967" t="str">
        <f>_xlfn.XLOOKUP(tbl_GL[[#This Row],[Account_key]],tbl_COA[Account_key],tbl_COA[SubClass],"Not Found")</f>
        <v>Assets</v>
      </c>
      <c r="I2967" t="str">
        <f>_xlfn.XLOOKUP(tbl_GL[[#This Row],[Account_key]],tbl_COA[Account_key],tbl_COA[SubClass2],"Not Found")</f>
        <v>Current Assets</v>
      </c>
      <c r="J2967" t="str">
        <f>_xlfn.XLOOKUP(tbl_GL[[#This Row],[Account_key]],tbl_COA[Account_key],tbl_COA[SubAccount],,0)</f>
        <v>Cash at Bank</v>
      </c>
      <c r="K2967">
        <f>YEAR(tbl_GL[[#This Row],[Date]])</f>
        <v>2018</v>
      </c>
    </row>
    <row r="2968" spans="1:11" hidden="1" x14ac:dyDescent="0.35">
      <c r="A2968">
        <v>186.1</v>
      </c>
      <c r="B2968" s="24">
        <v>43215</v>
      </c>
      <c r="C2968">
        <v>2</v>
      </c>
      <c r="D2968" s="13">
        <v>230</v>
      </c>
      <c r="E2968" s="13" t="s">
        <v>4</v>
      </c>
      <c r="F2968" s="17">
        <v>-441</v>
      </c>
      <c r="G2968" t="str">
        <f>_xlfn.XLOOKUP(tbl_GL[[#This Row],[Account_key]],tbl_COA[Account_key],tbl_COA[Class],"Not Found")</f>
        <v>Trading account</v>
      </c>
      <c r="H2968" t="str">
        <f>_xlfn.XLOOKUP(tbl_GL[[#This Row],[Account_key]],tbl_COA[Account_key],tbl_COA[SubClass],"Not Found")</f>
        <v>Cost of Sales</v>
      </c>
      <c r="I2968" t="str">
        <f>_xlfn.XLOOKUP(tbl_GL[[#This Row],[Account_key]],tbl_COA[Account_key],tbl_COA[SubClass2],"Not Found")</f>
        <v>Cost of Sales</v>
      </c>
      <c r="J2968" t="str">
        <f>_xlfn.XLOOKUP(tbl_GL[[#This Row],[Account_key]],tbl_COA[Account_key],tbl_COA[SubAccount],,0)</f>
        <v>Cost of Sales</v>
      </c>
      <c r="K2968">
        <f>YEAR(tbl_GL[[#This Row],[Date]])</f>
        <v>2018</v>
      </c>
    </row>
    <row r="2969" spans="1:11" hidden="1" x14ac:dyDescent="0.35">
      <c r="A2969">
        <v>186.2</v>
      </c>
      <c r="B2969" s="24">
        <v>43215</v>
      </c>
      <c r="C2969">
        <v>2</v>
      </c>
      <c r="D2969" s="13">
        <v>60</v>
      </c>
      <c r="E2969" s="13" t="s">
        <v>4</v>
      </c>
      <c r="F2969" s="17">
        <v>-441</v>
      </c>
      <c r="G2969" t="str">
        <f>_xlfn.XLOOKUP(tbl_GL[[#This Row],[Account_key]],tbl_COA[Account_key],tbl_COA[Class],"Not Found")</f>
        <v>Assets</v>
      </c>
      <c r="H2969" t="str">
        <f>_xlfn.XLOOKUP(tbl_GL[[#This Row],[Account_key]],tbl_COA[Account_key],tbl_COA[SubClass],"Not Found")</f>
        <v>Assets</v>
      </c>
      <c r="I2969" t="str">
        <f>_xlfn.XLOOKUP(tbl_GL[[#This Row],[Account_key]],tbl_COA[Account_key],tbl_COA[SubClass2],"Not Found")</f>
        <v>Current Assets</v>
      </c>
      <c r="J2969" t="str">
        <f>_xlfn.XLOOKUP(tbl_GL[[#This Row],[Account_key]],tbl_COA[Account_key],tbl_COA[SubAccount],,0)</f>
        <v>Inventory</v>
      </c>
      <c r="K2969">
        <f>YEAR(tbl_GL[[#This Row],[Date]])</f>
        <v>2018</v>
      </c>
    </row>
    <row r="2970" spans="1:11" hidden="1" x14ac:dyDescent="0.35">
      <c r="A2970">
        <v>187.1</v>
      </c>
      <c r="B2970" s="24">
        <v>43215</v>
      </c>
      <c r="C2970">
        <v>2</v>
      </c>
      <c r="D2970" s="13">
        <v>210</v>
      </c>
      <c r="E2970" s="13" t="s">
        <v>7</v>
      </c>
      <c r="F2970" s="17">
        <v>1470</v>
      </c>
      <c r="G2970" t="str">
        <f>_xlfn.XLOOKUP(tbl_GL[[#This Row],[Account_key]],tbl_COA[Account_key],tbl_COA[Class],"Not Found")</f>
        <v>Trading account</v>
      </c>
      <c r="H2970" t="str">
        <f>_xlfn.XLOOKUP(tbl_GL[[#This Row],[Account_key]],tbl_COA[Account_key],tbl_COA[SubClass],"Not Found")</f>
        <v>Sales</v>
      </c>
      <c r="I2970" t="str">
        <f>_xlfn.XLOOKUP(tbl_GL[[#This Row],[Account_key]],tbl_COA[Account_key],tbl_COA[SubClass2],"Not Found")</f>
        <v>Sales</v>
      </c>
      <c r="J2970" t="str">
        <f>_xlfn.XLOOKUP(tbl_GL[[#This Row],[Account_key]],tbl_COA[Account_key],tbl_COA[SubAccount],,0)</f>
        <v>Sales</v>
      </c>
      <c r="K2970">
        <f>YEAR(tbl_GL[[#This Row],[Date]])</f>
        <v>2018</v>
      </c>
    </row>
    <row r="2971" spans="1:11" hidden="1" x14ac:dyDescent="0.35">
      <c r="A2971">
        <v>187.2</v>
      </c>
      <c r="B2971" s="24">
        <v>43215</v>
      </c>
      <c r="C2971">
        <v>2</v>
      </c>
      <c r="D2971" s="13">
        <v>10</v>
      </c>
      <c r="E2971" s="13" t="s">
        <v>7</v>
      </c>
      <c r="F2971" s="17">
        <v>1470</v>
      </c>
      <c r="G2971" t="str">
        <f>_xlfn.XLOOKUP(tbl_GL[[#This Row],[Account_key]],tbl_COA[Account_key],tbl_COA[Class],"Not Found")</f>
        <v>Assets</v>
      </c>
      <c r="H2971" t="str">
        <f>_xlfn.XLOOKUP(tbl_GL[[#This Row],[Account_key]],tbl_COA[Account_key],tbl_COA[SubClass],"Not Found")</f>
        <v>Assets</v>
      </c>
      <c r="I2971" t="str">
        <f>_xlfn.XLOOKUP(tbl_GL[[#This Row],[Account_key]],tbl_COA[Account_key],tbl_COA[SubClass2],"Not Found")</f>
        <v>Current Assets</v>
      </c>
      <c r="J2971" t="str">
        <f>_xlfn.XLOOKUP(tbl_GL[[#This Row],[Account_key]],tbl_COA[Account_key],tbl_COA[SubAccount],,0)</f>
        <v>Cash at Bank</v>
      </c>
      <c r="K2971">
        <f>YEAR(tbl_GL[[#This Row],[Date]])</f>
        <v>2018</v>
      </c>
    </row>
    <row r="2972" spans="1:11" hidden="1" x14ac:dyDescent="0.35">
      <c r="A2972">
        <v>188.1</v>
      </c>
      <c r="B2972" s="24">
        <v>43215</v>
      </c>
      <c r="C2972">
        <v>2</v>
      </c>
      <c r="D2972" s="13">
        <v>230</v>
      </c>
      <c r="E2972" s="13" t="s">
        <v>4</v>
      </c>
      <c r="F2972" s="17">
        <v>-1664</v>
      </c>
      <c r="G2972" t="str">
        <f>_xlfn.XLOOKUP(tbl_GL[[#This Row],[Account_key]],tbl_COA[Account_key],tbl_COA[Class],"Not Found")</f>
        <v>Trading account</v>
      </c>
      <c r="H2972" t="str">
        <f>_xlfn.XLOOKUP(tbl_GL[[#This Row],[Account_key]],tbl_COA[Account_key],tbl_COA[SubClass],"Not Found")</f>
        <v>Cost of Sales</v>
      </c>
      <c r="I2972" t="str">
        <f>_xlfn.XLOOKUP(tbl_GL[[#This Row],[Account_key]],tbl_COA[Account_key],tbl_COA[SubClass2],"Not Found")</f>
        <v>Cost of Sales</v>
      </c>
      <c r="J2972" t="str">
        <f>_xlfn.XLOOKUP(tbl_GL[[#This Row],[Account_key]],tbl_COA[Account_key],tbl_COA[SubAccount],,0)</f>
        <v>Cost of Sales</v>
      </c>
      <c r="K2972">
        <f>YEAR(tbl_GL[[#This Row],[Date]])</f>
        <v>2018</v>
      </c>
    </row>
    <row r="2973" spans="1:11" hidden="1" x14ac:dyDescent="0.35">
      <c r="A2973">
        <v>188.2</v>
      </c>
      <c r="B2973" s="24">
        <v>43215</v>
      </c>
      <c r="C2973">
        <v>2</v>
      </c>
      <c r="D2973" s="13">
        <v>60</v>
      </c>
      <c r="E2973" s="13" t="s">
        <v>4</v>
      </c>
      <c r="F2973" s="17">
        <v>-1664</v>
      </c>
      <c r="G2973" t="str">
        <f>_xlfn.XLOOKUP(tbl_GL[[#This Row],[Account_key]],tbl_COA[Account_key],tbl_COA[Class],"Not Found")</f>
        <v>Assets</v>
      </c>
      <c r="H2973" t="str">
        <f>_xlfn.XLOOKUP(tbl_GL[[#This Row],[Account_key]],tbl_COA[Account_key],tbl_COA[SubClass],"Not Found")</f>
        <v>Assets</v>
      </c>
      <c r="I2973" t="str">
        <f>_xlfn.XLOOKUP(tbl_GL[[#This Row],[Account_key]],tbl_COA[Account_key],tbl_COA[SubClass2],"Not Found")</f>
        <v>Current Assets</v>
      </c>
      <c r="J2973" t="str">
        <f>_xlfn.XLOOKUP(tbl_GL[[#This Row],[Account_key]],tbl_COA[Account_key],tbl_COA[SubAccount],,0)</f>
        <v>Inventory</v>
      </c>
      <c r="K2973">
        <f>YEAR(tbl_GL[[#This Row],[Date]])</f>
        <v>2018</v>
      </c>
    </row>
    <row r="2974" spans="1:11" hidden="1" x14ac:dyDescent="0.35">
      <c r="A2974">
        <v>189.1</v>
      </c>
      <c r="B2974" s="24">
        <v>43215</v>
      </c>
      <c r="C2974">
        <v>2</v>
      </c>
      <c r="D2974" s="13">
        <v>210</v>
      </c>
      <c r="E2974" s="13" t="s">
        <v>8</v>
      </c>
      <c r="F2974" s="17">
        <v>5547</v>
      </c>
      <c r="G2974" t="str">
        <f>_xlfn.XLOOKUP(tbl_GL[[#This Row],[Account_key]],tbl_COA[Account_key],tbl_COA[Class],"Not Found")</f>
        <v>Trading account</v>
      </c>
      <c r="H2974" t="str">
        <f>_xlfn.XLOOKUP(tbl_GL[[#This Row],[Account_key]],tbl_COA[Account_key],tbl_COA[SubClass],"Not Found")</f>
        <v>Sales</v>
      </c>
      <c r="I2974" t="str">
        <f>_xlfn.XLOOKUP(tbl_GL[[#This Row],[Account_key]],tbl_COA[Account_key],tbl_COA[SubClass2],"Not Found")</f>
        <v>Sales</v>
      </c>
      <c r="J2974" t="str">
        <f>_xlfn.XLOOKUP(tbl_GL[[#This Row],[Account_key]],tbl_COA[Account_key],tbl_COA[SubAccount],,0)</f>
        <v>Sales</v>
      </c>
      <c r="K2974">
        <f>YEAR(tbl_GL[[#This Row],[Date]])</f>
        <v>2018</v>
      </c>
    </row>
    <row r="2975" spans="1:11" hidden="1" x14ac:dyDescent="0.35">
      <c r="A2975">
        <v>189.2</v>
      </c>
      <c r="B2975" s="24">
        <v>43215</v>
      </c>
      <c r="C2975">
        <v>2</v>
      </c>
      <c r="D2975" s="13">
        <v>30</v>
      </c>
      <c r="E2975" s="13" t="s">
        <v>8</v>
      </c>
      <c r="F2975" s="17">
        <v>5547</v>
      </c>
      <c r="G2975" t="str">
        <f>_xlfn.XLOOKUP(tbl_GL[[#This Row],[Account_key]],tbl_COA[Account_key],tbl_COA[Class],"Not Found")</f>
        <v>Assets</v>
      </c>
      <c r="H2975" t="str">
        <f>_xlfn.XLOOKUP(tbl_GL[[#This Row],[Account_key]],tbl_COA[Account_key],tbl_COA[SubClass],"Not Found")</f>
        <v>Assets</v>
      </c>
      <c r="I2975" t="str">
        <f>_xlfn.XLOOKUP(tbl_GL[[#This Row],[Account_key]],tbl_COA[Account_key],tbl_COA[SubClass2],"Not Found")</f>
        <v>Current Assets</v>
      </c>
      <c r="J2975" t="str">
        <f>_xlfn.XLOOKUP(tbl_GL[[#This Row],[Account_key]],tbl_COA[Account_key],tbl_COA[SubAccount],,0)</f>
        <v>Trade Receivables</v>
      </c>
      <c r="K2975">
        <f>YEAR(tbl_GL[[#This Row],[Date]])</f>
        <v>2018</v>
      </c>
    </row>
    <row r="2976" spans="1:11" hidden="1" x14ac:dyDescent="0.35">
      <c r="A2976">
        <v>190.1</v>
      </c>
      <c r="B2976" s="24">
        <v>43216</v>
      </c>
      <c r="C2976">
        <v>2</v>
      </c>
      <c r="D2976" s="13">
        <v>310</v>
      </c>
      <c r="E2976" s="13" t="s">
        <v>99</v>
      </c>
      <c r="F2976" s="17">
        <v>-19</v>
      </c>
      <c r="G2976" t="str">
        <f>_xlfn.XLOOKUP(tbl_GL[[#This Row],[Account_key]],tbl_COA[Account_key],tbl_COA[Class],"Not Found")</f>
        <v>Operating account</v>
      </c>
      <c r="H2976" t="str">
        <f>_xlfn.XLOOKUP(tbl_GL[[#This Row],[Account_key]],tbl_COA[Account_key],tbl_COA[SubClass],"Not Found")</f>
        <v>Operating Expenses</v>
      </c>
      <c r="I2976" t="str">
        <f>_xlfn.XLOOKUP(tbl_GL[[#This Row],[Account_key]],tbl_COA[Account_key],tbl_COA[SubClass2],"Not Found")</f>
        <v>Administration</v>
      </c>
      <c r="J2976" t="str">
        <f>_xlfn.XLOOKUP(tbl_GL[[#This Row],[Account_key]],tbl_COA[Account_key],tbl_COA[SubAccount],,0)</f>
        <v>Office Supplies</v>
      </c>
      <c r="K2976">
        <f>YEAR(tbl_GL[[#This Row],[Date]])</f>
        <v>2018</v>
      </c>
    </row>
    <row r="2977" spans="1:11" hidden="1" x14ac:dyDescent="0.35">
      <c r="A2977">
        <v>190.2</v>
      </c>
      <c r="B2977" s="24">
        <v>43216</v>
      </c>
      <c r="C2977">
        <v>2</v>
      </c>
      <c r="D2977" s="13">
        <v>20</v>
      </c>
      <c r="E2977" s="13" t="s">
        <v>99</v>
      </c>
      <c r="F2977" s="17">
        <v>-19</v>
      </c>
      <c r="G2977" t="str">
        <f>_xlfn.XLOOKUP(tbl_GL[[#This Row],[Account_key]],tbl_COA[Account_key],tbl_COA[Class],"Not Found")</f>
        <v>Assets</v>
      </c>
      <c r="H2977" t="str">
        <f>_xlfn.XLOOKUP(tbl_GL[[#This Row],[Account_key]],tbl_COA[Account_key],tbl_COA[SubClass],"Not Found")</f>
        <v>Assets</v>
      </c>
      <c r="I2977" t="str">
        <f>_xlfn.XLOOKUP(tbl_GL[[#This Row],[Account_key]],tbl_COA[Account_key],tbl_COA[SubClass2],"Not Found")</f>
        <v>Current Assets</v>
      </c>
      <c r="J2977" t="str">
        <f>_xlfn.XLOOKUP(tbl_GL[[#This Row],[Account_key]],tbl_COA[Account_key],tbl_COA[SubAccount],,0)</f>
        <v>Cash in hand</v>
      </c>
      <c r="K2977">
        <f>YEAR(tbl_GL[[#This Row],[Date]])</f>
        <v>2018</v>
      </c>
    </row>
    <row r="2978" spans="1:11" hidden="1" x14ac:dyDescent="0.35">
      <c r="A2978">
        <v>191.1</v>
      </c>
      <c r="B2978" s="24">
        <v>43216</v>
      </c>
      <c r="C2978">
        <v>2</v>
      </c>
      <c r="D2978" s="13">
        <v>260</v>
      </c>
      <c r="E2978" s="13" t="s">
        <v>97</v>
      </c>
      <c r="F2978" s="17">
        <v>-709</v>
      </c>
      <c r="G2978" t="str">
        <f>_xlfn.XLOOKUP(tbl_GL[[#This Row],[Account_key]],tbl_COA[Account_key],tbl_COA[Class],"Not Found")</f>
        <v>Operating account</v>
      </c>
      <c r="H2978" t="str">
        <f>_xlfn.XLOOKUP(tbl_GL[[#This Row],[Account_key]],tbl_COA[Account_key],tbl_COA[SubClass],"Not Found")</f>
        <v>Operating Expenses</v>
      </c>
      <c r="I2978" t="str">
        <f>_xlfn.XLOOKUP(tbl_GL[[#This Row],[Account_key]],tbl_COA[Account_key],tbl_COA[SubClass2],"Not Found")</f>
        <v>Marketing</v>
      </c>
      <c r="J2978" t="str">
        <f>_xlfn.XLOOKUP(tbl_GL[[#This Row],[Account_key]],tbl_COA[Account_key],tbl_COA[SubAccount],,0)</f>
        <v>Commissions</v>
      </c>
      <c r="K2978">
        <f>YEAR(tbl_GL[[#This Row],[Date]])</f>
        <v>2018</v>
      </c>
    </row>
    <row r="2979" spans="1:11" hidden="1" x14ac:dyDescent="0.35">
      <c r="A2979">
        <v>191.2</v>
      </c>
      <c r="B2979" s="24">
        <v>43216</v>
      </c>
      <c r="C2979">
        <v>2</v>
      </c>
      <c r="D2979" s="13">
        <v>120</v>
      </c>
      <c r="E2979" s="13" t="s">
        <v>97</v>
      </c>
      <c r="F2979" s="17">
        <v>709</v>
      </c>
      <c r="G2979" t="str">
        <f>_xlfn.XLOOKUP(tbl_GL[[#This Row],[Account_key]],tbl_COA[Account_key],tbl_COA[Class],"Not Found")</f>
        <v>Liabilities and Owners Equity</v>
      </c>
      <c r="H2979" t="str">
        <f>_xlfn.XLOOKUP(tbl_GL[[#This Row],[Account_key]],tbl_COA[Account_key],tbl_COA[SubClass],"Not Found")</f>
        <v>Liabilities</v>
      </c>
      <c r="I2979" t="str">
        <f>_xlfn.XLOOKUP(tbl_GL[[#This Row],[Account_key]],tbl_COA[Account_key],tbl_COA[SubClass2],"Not Found")</f>
        <v>Current Liabilities</v>
      </c>
      <c r="J2979" t="str">
        <f>_xlfn.XLOOKUP(tbl_GL[[#This Row],[Account_key]],tbl_COA[Account_key],tbl_COA[SubAccount],,0)</f>
        <v>Accrued Expenses</v>
      </c>
      <c r="K2979">
        <f>YEAR(tbl_GL[[#This Row],[Date]])</f>
        <v>2018</v>
      </c>
    </row>
    <row r="2980" spans="1:11" hidden="1" x14ac:dyDescent="0.35">
      <c r="A2980">
        <v>192.1</v>
      </c>
      <c r="B2980" s="24">
        <v>43219</v>
      </c>
      <c r="C2980">
        <v>2</v>
      </c>
      <c r="D2980" s="13">
        <v>10</v>
      </c>
      <c r="E2980" s="13" t="s">
        <v>98</v>
      </c>
      <c r="F2980" s="17">
        <v>-668</v>
      </c>
      <c r="G2980" t="str">
        <f>_xlfn.XLOOKUP(tbl_GL[[#This Row],[Account_key]],tbl_COA[Account_key],tbl_COA[Class],"Not Found")</f>
        <v>Assets</v>
      </c>
      <c r="H2980" t="str">
        <f>_xlfn.XLOOKUP(tbl_GL[[#This Row],[Account_key]],tbl_COA[Account_key],tbl_COA[SubClass],"Not Found")</f>
        <v>Assets</v>
      </c>
      <c r="I2980" t="str">
        <f>_xlfn.XLOOKUP(tbl_GL[[#This Row],[Account_key]],tbl_COA[Account_key],tbl_COA[SubClass2],"Not Found")</f>
        <v>Current Assets</v>
      </c>
      <c r="J2980" t="str">
        <f>_xlfn.XLOOKUP(tbl_GL[[#This Row],[Account_key]],tbl_COA[Account_key],tbl_COA[SubAccount],,0)</f>
        <v>Cash at Bank</v>
      </c>
      <c r="K2980">
        <f>YEAR(tbl_GL[[#This Row],[Date]])</f>
        <v>2018</v>
      </c>
    </row>
    <row r="2981" spans="1:11" hidden="1" x14ac:dyDescent="0.35">
      <c r="A2981">
        <v>192.2</v>
      </c>
      <c r="B2981" s="24">
        <v>43219</v>
      </c>
      <c r="C2981">
        <v>2</v>
      </c>
      <c r="D2981" s="13">
        <v>120</v>
      </c>
      <c r="E2981" s="13" t="s">
        <v>98</v>
      </c>
      <c r="F2981" s="17">
        <v>-668</v>
      </c>
      <c r="G2981" t="str">
        <f>_xlfn.XLOOKUP(tbl_GL[[#This Row],[Account_key]],tbl_COA[Account_key],tbl_COA[Class],"Not Found")</f>
        <v>Liabilities and Owners Equity</v>
      </c>
      <c r="H2981" t="str">
        <f>_xlfn.XLOOKUP(tbl_GL[[#This Row],[Account_key]],tbl_COA[Account_key],tbl_COA[SubClass],"Not Found")</f>
        <v>Liabilities</v>
      </c>
      <c r="I2981" t="str">
        <f>_xlfn.XLOOKUP(tbl_GL[[#This Row],[Account_key]],tbl_COA[Account_key],tbl_COA[SubClass2],"Not Found")</f>
        <v>Current Liabilities</v>
      </c>
      <c r="J2981" t="str">
        <f>_xlfn.XLOOKUP(tbl_GL[[#This Row],[Account_key]],tbl_COA[Account_key],tbl_COA[SubAccount],,0)</f>
        <v>Accrued Expenses</v>
      </c>
      <c r="K2981">
        <f>YEAR(tbl_GL[[#This Row],[Date]])</f>
        <v>2018</v>
      </c>
    </row>
    <row r="2982" spans="1:11" hidden="1" x14ac:dyDescent="0.35">
      <c r="A2982">
        <v>193.1</v>
      </c>
      <c r="B2982" s="24">
        <v>43220</v>
      </c>
      <c r="C2982">
        <v>2</v>
      </c>
      <c r="D2982" s="13">
        <v>10</v>
      </c>
      <c r="E2982" s="13" t="s">
        <v>110</v>
      </c>
      <c r="F2982" s="17">
        <v>25</v>
      </c>
      <c r="G2982" t="str">
        <f>_xlfn.XLOOKUP(tbl_GL[[#This Row],[Account_key]],tbl_COA[Account_key],tbl_COA[Class],"Not Found")</f>
        <v>Assets</v>
      </c>
      <c r="H2982" t="str">
        <f>_xlfn.XLOOKUP(tbl_GL[[#This Row],[Account_key]],tbl_COA[Account_key],tbl_COA[SubClass],"Not Found")</f>
        <v>Assets</v>
      </c>
      <c r="I2982" t="str">
        <f>_xlfn.XLOOKUP(tbl_GL[[#This Row],[Account_key]],tbl_COA[Account_key],tbl_COA[SubClass2],"Not Found")</f>
        <v>Current Assets</v>
      </c>
      <c r="J2982" t="str">
        <f>_xlfn.XLOOKUP(tbl_GL[[#This Row],[Account_key]],tbl_COA[Account_key],tbl_COA[SubAccount],,0)</f>
        <v>Cash at Bank</v>
      </c>
      <c r="K2982">
        <f>YEAR(tbl_GL[[#This Row],[Date]])</f>
        <v>2018</v>
      </c>
    </row>
    <row r="2983" spans="1:11" hidden="1" x14ac:dyDescent="0.35">
      <c r="A2983">
        <v>193.2</v>
      </c>
      <c r="B2983" s="24">
        <v>43220</v>
      </c>
      <c r="C2983">
        <v>2</v>
      </c>
      <c r="D2983" s="13">
        <v>430</v>
      </c>
      <c r="E2983" s="13" t="s">
        <v>110</v>
      </c>
      <c r="F2983" s="17">
        <v>25</v>
      </c>
      <c r="G2983" t="str">
        <f>_xlfn.XLOOKUP(tbl_GL[[#This Row],[Account_key]],tbl_COA[Account_key],tbl_COA[Class],"Not Found")</f>
        <v>Non-operating</v>
      </c>
      <c r="H2983" t="str">
        <f>_xlfn.XLOOKUP(tbl_GL[[#This Row],[Account_key]],tbl_COA[Account_key],tbl_COA[SubClass],"Not Found")</f>
        <v>Exchange Loss/Gain</v>
      </c>
      <c r="I2983" t="str">
        <f>_xlfn.XLOOKUP(tbl_GL[[#This Row],[Account_key]],tbl_COA[Account_key],tbl_COA[SubClass2],"Not Found")</f>
        <v>Exchange Loss/Gain</v>
      </c>
      <c r="J2983" t="str">
        <f>_xlfn.XLOOKUP(tbl_GL[[#This Row],[Account_key]],tbl_COA[Account_key],tbl_COA[SubAccount],,0)</f>
        <v>Exchange Loss/Gain</v>
      </c>
      <c r="K2983">
        <f>YEAR(tbl_GL[[#This Row],[Date]])</f>
        <v>2018</v>
      </c>
    </row>
    <row r="2984" spans="1:11" hidden="1" x14ac:dyDescent="0.35">
      <c r="A2984">
        <v>194.1</v>
      </c>
      <c r="B2984" s="24">
        <v>43220</v>
      </c>
      <c r="C2984">
        <v>2</v>
      </c>
      <c r="D2984" s="13">
        <v>10</v>
      </c>
      <c r="E2984" s="13" t="s">
        <v>113</v>
      </c>
      <c r="F2984" s="17">
        <v>133</v>
      </c>
      <c r="G2984" t="str">
        <f>_xlfn.XLOOKUP(tbl_GL[[#This Row],[Account_key]],tbl_COA[Account_key],tbl_COA[Class],"Not Found")</f>
        <v>Assets</v>
      </c>
      <c r="H2984" t="str">
        <f>_xlfn.XLOOKUP(tbl_GL[[#This Row],[Account_key]],tbl_COA[Account_key],tbl_COA[SubClass],"Not Found")</f>
        <v>Assets</v>
      </c>
      <c r="I2984" t="str">
        <f>_xlfn.XLOOKUP(tbl_GL[[#This Row],[Account_key]],tbl_COA[Account_key],tbl_COA[SubClass2],"Not Found")</f>
        <v>Current Assets</v>
      </c>
      <c r="J2984" t="str">
        <f>_xlfn.XLOOKUP(tbl_GL[[#This Row],[Account_key]],tbl_COA[Account_key],tbl_COA[SubAccount],,0)</f>
        <v>Cash at Bank</v>
      </c>
      <c r="K2984">
        <f>YEAR(tbl_GL[[#This Row],[Date]])</f>
        <v>2018</v>
      </c>
    </row>
    <row r="2985" spans="1:11" hidden="1" x14ac:dyDescent="0.35">
      <c r="A2985">
        <v>194.2</v>
      </c>
      <c r="B2985" s="24">
        <v>43220</v>
      </c>
      <c r="C2985">
        <v>2</v>
      </c>
      <c r="D2985" s="13">
        <v>410</v>
      </c>
      <c r="E2985" s="13" t="s">
        <v>113</v>
      </c>
      <c r="F2985" s="17">
        <v>133</v>
      </c>
      <c r="G2985" t="str">
        <f>_xlfn.XLOOKUP(tbl_GL[[#This Row],[Account_key]],tbl_COA[Account_key],tbl_COA[Class],"Not Found")</f>
        <v>Non-operating</v>
      </c>
      <c r="H2985" t="str">
        <f>_xlfn.XLOOKUP(tbl_GL[[#This Row],[Account_key]],tbl_COA[Account_key],tbl_COA[SubClass],"Not Found")</f>
        <v>Interest Income</v>
      </c>
      <c r="I2985" t="str">
        <f>_xlfn.XLOOKUP(tbl_GL[[#This Row],[Account_key]],tbl_COA[Account_key],tbl_COA[SubClass2],"Not Found")</f>
        <v>Interest Income</v>
      </c>
      <c r="J2985" t="str">
        <f>_xlfn.XLOOKUP(tbl_GL[[#This Row],[Account_key]],tbl_COA[Account_key],tbl_COA[SubAccount],,0)</f>
        <v>Interest Income</v>
      </c>
      <c r="K2985">
        <f>YEAR(tbl_GL[[#This Row],[Date]])</f>
        <v>2018</v>
      </c>
    </row>
    <row r="2986" spans="1:11" hidden="1" x14ac:dyDescent="0.35">
      <c r="A2986">
        <v>195.1</v>
      </c>
      <c r="B2986" s="24">
        <v>43220</v>
      </c>
      <c r="C2986">
        <v>2</v>
      </c>
      <c r="D2986" s="13">
        <v>440</v>
      </c>
      <c r="E2986" s="13" t="s">
        <v>112</v>
      </c>
      <c r="F2986" s="17">
        <v>-133</v>
      </c>
      <c r="G2986" t="str">
        <f>_xlfn.XLOOKUP(tbl_GL[[#This Row],[Account_key]],tbl_COA[Account_key],tbl_COA[Class],"Not Found")</f>
        <v>Interest &amp; Tax</v>
      </c>
      <c r="H2986" t="str">
        <f>_xlfn.XLOOKUP(tbl_GL[[#This Row],[Account_key]],tbl_COA[Account_key],tbl_COA[SubClass],"Not Found")</f>
        <v>Interest Expense</v>
      </c>
      <c r="I2986" t="str">
        <f>_xlfn.XLOOKUP(tbl_GL[[#This Row],[Account_key]],tbl_COA[Account_key],tbl_COA[SubClass2],"Not Found")</f>
        <v>Interest Expense</v>
      </c>
      <c r="J2986" t="str">
        <f>_xlfn.XLOOKUP(tbl_GL[[#This Row],[Account_key]],tbl_COA[Account_key],tbl_COA[SubAccount],,0)</f>
        <v>Interest Expense</v>
      </c>
      <c r="K2986">
        <f>YEAR(tbl_GL[[#This Row],[Date]])</f>
        <v>2018</v>
      </c>
    </row>
    <row r="2987" spans="1:11" hidden="1" x14ac:dyDescent="0.35">
      <c r="A2987">
        <v>195.2</v>
      </c>
      <c r="B2987" s="24">
        <v>43220</v>
      </c>
      <c r="C2987">
        <v>2</v>
      </c>
      <c r="D2987" s="13">
        <v>121</v>
      </c>
      <c r="E2987" s="13" t="s">
        <v>112</v>
      </c>
      <c r="F2987" s="17">
        <v>133</v>
      </c>
      <c r="G2987" t="str">
        <f>_xlfn.XLOOKUP(tbl_GL[[#This Row],[Account_key]],tbl_COA[Account_key],tbl_COA[Class],"Not Found")</f>
        <v>Liabilities and Owners Equity</v>
      </c>
      <c r="H2987" t="str">
        <f>_xlfn.XLOOKUP(tbl_GL[[#This Row],[Account_key]],tbl_COA[Account_key],tbl_COA[SubClass],"Not Found")</f>
        <v>Liabilities</v>
      </c>
      <c r="I2987" t="str">
        <f>_xlfn.XLOOKUP(tbl_GL[[#This Row],[Account_key]],tbl_COA[Account_key],tbl_COA[SubClass2],"Not Found")</f>
        <v>Current Liabilities</v>
      </c>
      <c r="J2987" t="str">
        <f>_xlfn.XLOOKUP(tbl_GL[[#This Row],[Account_key]],tbl_COA[Account_key],tbl_COA[SubAccount],,0)</f>
        <v>Interest Payable</v>
      </c>
      <c r="K2987">
        <f>YEAR(tbl_GL[[#This Row],[Date]])</f>
        <v>2018</v>
      </c>
    </row>
    <row r="2988" spans="1:11" hidden="1" x14ac:dyDescent="0.35">
      <c r="A2988">
        <v>196.1</v>
      </c>
      <c r="B2988" s="24">
        <v>43220</v>
      </c>
      <c r="C2988">
        <v>2</v>
      </c>
      <c r="D2988" s="13">
        <v>400</v>
      </c>
      <c r="E2988" s="13" t="s">
        <v>104</v>
      </c>
      <c r="F2988" s="17">
        <v>-167</v>
      </c>
      <c r="G2988" t="str">
        <f>_xlfn.XLOOKUP(tbl_GL[[#This Row],[Account_key]],tbl_COA[Account_key],tbl_COA[Class],"Not Found")</f>
        <v>Operating account</v>
      </c>
      <c r="H2988" t="str">
        <f>_xlfn.XLOOKUP(tbl_GL[[#This Row],[Account_key]],tbl_COA[Account_key],tbl_COA[SubClass],"Not Found")</f>
        <v>Depreciation &amp; Amortization</v>
      </c>
      <c r="I2988" t="str">
        <f>_xlfn.XLOOKUP(tbl_GL[[#This Row],[Account_key]],tbl_COA[Account_key],tbl_COA[SubClass2],"Not Found")</f>
        <v>Amortization</v>
      </c>
      <c r="J2988" t="str">
        <f>_xlfn.XLOOKUP(tbl_GL[[#This Row],[Account_key]],tbl_COA[Account_key],tbl_COA[SubAccount],,0)</f>
        <v>Amortization of Intangible Assets</v>
      </c>
      <c r="K2988">
        <f>YEAR(tbl_GL[[#This Row],[Date]])</f>
        <v>2018</v>
      </c>
    </row>
    <row r="2989" spans="1:11" hidden="1" x14ac:dyDescent="0.35">
      <c r="A2989">
        <v>196.2</v>
      </c>
      <c r="B2989" s="24">
        <v>43220</v>
      </c>
      <c r="C2989">
        <v>2</v>
      </c>
      <c r="D2989" s="13">
        <v>100</v>
      </c>
      <c r="E2989" s="13" t="s">
        <v>104</v>
      </c>
      <c r="F2989" s="17">
        <v>-167</v>
      </c>
      <c r="G2989" t="str">
        <f>_xlfn.XLOOKUP(tbl_GL[[#This Row],[Account_key]],tbl_COA[Account_key],tbl_COA[Class],"Not Found")</f>
        <v>Assets</v>
      </c>
      <c r="H2989" t="str">
        <f>_xlfn.XLOOKUP(tbl_GL[[#This Row],[Account_key]],tbl_COA[Account_key],tbl_COA[SubClass],"Not Found")</f>
        <v>Assets</v>
      </c>
      <c r="I2989" t="str">
        <f>_xlfn.XLOOKUP(tbl_GL[[#This Row],[Account_key]],tbl_COA[Account_key],tbl_COA[SubClass2],"Not Found")</f>
        <v>Non-Current Assets</v>
      </c>
      <c r="J2989" t="str">
        <f>_xlfn.XLOOKUP(tbl_GL[[#This Row],[Account_key]],tbl_COA[Account_key],tbl_COA[SubAccount],,0)</f>
        <v>Patents and trademarks</v>
      </c>
      <c r="K2989">
        <f>YEAR(tbl_GL[[#This Row],[Date]])</f>
        <v>2018</v>
      </c>
    </row>
    <row r="2990" spans="1:11" hidden="1" x14ac:dyDescent="0.35">
      <c r="A2990">
        <v>197.1</v>
      </c>
      <c r="B2990" s="24">
        <v>43220</v>
      </c>
      <c r="C2990">
        <v>2</v>
      </c>
      <c r="D2990" s="13">
        <v>450</v>
      </c>
      <c r="E2990" s="23" t="s">
        <v>108</v>
      </c>
      <c r="F2990" s="17">
        <v>-436</v>
      </c>
      <c r="G2990" t="str">
        <f>_xlfn.XLOOKUP(tbl_GL[[#This Row],[Account_key]],tbl_COA[Account_key],tbl_COA[Class],"Not Found")</f>
        <v>Interest &amp; Tax</v>
      </c>
      <c r="H2990" t="str">
        <f>_xlfn.XLOOKUP(tbl_GL[[#This Row],[Account_key]],tbl_COA[Account_key],tbl_COA[SubClass],"Not Found")</f>
        <v>Taxation</v>
      </c>
      <c r="I2990" t="str">
        <f>_xlfn.XLOOKUP(tbl_GL[[#This Row],[Account_key]],tbl_COA[Account_key],tbl_COA[SubClass2],"Not Found")</f>
        <v>Taxation</v>
      </c>
      <c r="J2990" t="str">
        <f>_xlfn.XLOOKUP(tbl_GL[[#This Row],[Account_key]],tbl_COA[Account_key],tbl_COA[SubAccount],,0)</f>
        <v>Taxation</v>
      </c>
      <c r="K2990">
        <f>YEAR(tbl_GL[[#This Row],[Date]])</f>
        <v>2018</v>
      </c>
    </row>
    <row r="2991" spans="1:11" hidden="1" x14ac:dyDescent="0.35">
      <c r="A2991">
        <v>197.2</v>
      </c>
      <c r="B2991" s="24">
        <v>43220</v>
      </c>
      <c r="C2991">
        <v>2</v>
      </c>
      <c r="D2991" s="13">
        <v>122</v>
      </c>
      <c r="E2991" s="23" t="s">
        <v>108</v>
      </c>
      <c r="F2991" s="17">
        <v>436</v>
      </c>
      <c r="G2991" t="str">
        <f>_xlfn.XLOOKUP(tbl_GL[[#This Row],[Account_key]],tbl_COA[Account_key],tbl_COA[Class],"Not Found")</f>
        <v>Liabilities and Owners Equity</v>
      </c>
      <c r="H2991" t="str">
        <f>_xlfn.XLOOKUP(tbl_GL[[#This Row],[Account_key]],tbl_COA[Account_key],tbl_COA[SubClass],"Not Found")</f>
        <v>Liabilities</v>
      </c>
      <c r="I2991" t="str">
        <f>_xlfn.XLOOKUP(tbl_GL[[#This Row],[Account_key]],tbl_COA[Account_key],tbl_COA[SubClass2],"Not Found")</f>
        <v>Current Liabilities</v>
      </c>
      <c r="J2991" t="str">
        <f>_xlfn.XLOOKUP(tbl_GL[[#This Row],[Account_key]],tbl_COA[Account_key],tbl_COA[SubAccount],,0)</f>
        <v>Tax payable</v>
      </c>
      <c r="K2991">
        <f>YEAR(tbl_GL[[#This Row],[Date]])</f>
        <v>2018</v>
      </c>
    </row>
    <row r="2992" spans="1:11" hidden="1" x14ac:dyDescent="0.35">
      <c r="A2992">
        <v>198.1</v>
      </c>
      <c r="B2992" s="24">
        <v>43220</v>
      </c>
      <c r="C2992">
        <v>2</v>
      </c>
      <c r="D2992" s="13">
        <v>10</v>
      </c>
      <c r="E2992" s="13" t="s">
        <v>98</v>
      </c>
      <c r="F2992" s="17">
        <v>-862</v>
      </c>
      <c r="G2992" t="str">
        <f>_xlfn.XLOOKUP(tbl_GL[[#This Row],[Account_key]],tbl_COA[Account_key],tbl_COA[Class],"Not Found")</f>
        <v>Assets</v>
      </c>
      <c r="H2992" t="str">
        <f>_xlfn.XLOOKUP(tbl_GL[[#This Row],[Account_key]],tbl_COA[Account_key],tbl_COA[SubClass],"Not Found")</f>
        <v>Assets</v>
      </c>
      <c r="I2992" t="str">
        <f>_xlfn.XLOOKUP(tbl_GL[[#This Row],[Account_key]],tbl_COA[Account_key],tbl_COA[SubClass2],"Not Found")</f>
        <v>Current Assets</v>
      </c>
      <c r="J2992" t="str">
        <f>_xlfn.XLOOKUP(tbl_GL[[#This Row],[Account_key]],tbl_COA[Account_key],tbl_COA[SubAccount],,0)</f>
        <v>Cash at Bank</v>
      </c>
      <c r="K2992">
        <f>YEAR(tbl_GL[[#This Row],[Date]])</f>
        <v>2018</v>
      </c>
    </row>
    <row r="2993" spans="1:11" hidden="1" x14ac:dyDescent="0.35">
      <c r="A2993">
        <v>198.2</v>
      </c>
      <c r="B2993" s="24">
        <v>43220</v>
      </c>
      <c r="C2993">
        <v>2</v>
      </c>
      <c r="D2993" s="13">
        <v>120</v>
      </c>
      <c r="E2993" s="13" t="s">
        <v>98</v>
      </c>
      <c r="F2993" s="17">
        <v>-862</v>
      </c>
      <c r="G2993" t="str">
        <f>_xlfn.XLOOKUP(tbl_GL[[#This Row],[Account_key]],tbl_COA[Account_key],tbl_COA[Class],"Not Found")</f>
        <v>Liabilities and Owners Equity</v>
      </c>
      <c r="H2993" t="str">
        <f>_xlfn.XLOOKUP(tbl_GL[[#This Row],[Account_key]],tbl_COA[Account_key],tbl_COA[SubClass],"Not Found")</f>
        <v>Liabilities</v>
      </c>
      <c r="I2993" t="str">
        <f>_xlfn.XLOOKUP(tbl_GL[[#This Row],[Account_key]],tbl_COA[Account_key],tbl_COA[SubClass2],"Not Found")</f>
        <v>Current Liabilities</v>
      </c>
      <c r="J2993" t="str">
        <f>_xlfn.XLOOKUP(tbl_GL[[#This Row],[Account_key]],tbl_COA[Account_key],tbl_COA[SubAccount],,0)</f>
        <v>Accrued Expenses</v>
      </c>
      <c r="K2993">
        <f>YEAR(tbl_GL[[#This Row],[Date]])</f>
        <v>2018</v>
      </c>
    </row>
    <row r="2994" spans="1:11" hidden="1" x14ac:dyDescent="0.35">
      <c r="A2994">
        <v>199.1</v>
      </c>
      <c r="B2994" s="24">
        <v>43220</v>
      </c>
      <c r="C2994">
        <v>2</v>
      </c>
      <c r="D2994" s="13">
        <v>240</v>
      </c>
      <c r="E2994" s="13" t="s">
        <v>56</v>
      </c>
      <c r="F2994" s="17">
        <v>-1667</v>
      </c>
      <c r="G2994" t="str">
        <f>_xlfn.XLOOKUP(tbl_GL[[#This Row],[Account_key]],tbl_COA[Account_key],tbl_COA[Class],"Not Found")</f>
        <v>Operating account</v>
      </c>
      <c r="H2994" t="str">
        <f>_xlfn.XLOOKUP(tbl_GL[[#This Row],[Account_key]],tbl_COA[Account_key],tbl_COA[SubClass],"Not Found")</f>
        <v>Operating Expenses</v>
      </c>
      <c r="I2994" t="str">
        <f>_xlfn.XLOOKUP(tbl_GL[[#This Row],[Account_key]],tbl_COA[Account_key],tbl_COA[SubClass2],"Not Found")</f>
        <v>Sales &amp; Distribution</v>
      </c>
      <c r="J2994" t="str">
        <f>_xlfn.XLOOKUP(tbl_GL[[#This Row],[Account_key]],tbl_COA[Account_key],tbl_COA[SubAccount],,0)</f>
        <v>Salaries</v>
      </c>
      <c r="K2994">
        <f>YEAR(tbl_GL[[#This Row],[Date]])</f>
        <v>2018</v>
      </c>
    </row>
    <row r="2995" spans="1:11" hidden="1" x14ac:dyDescent="0.35">
      <c r="A2995">
        <v>199.2</v>
      </c>
      <c r="B2995" s="24">
        <v>43220</v>
      </c>
      <c r="C2995">
        <v>2</v>
      </c>
      <c r="D2995" s="13">
        <v>10</v>
      </c>
      <c r="E2995" s="13" t="s">
        <v>56</v>
      </c>
      <c r="F2995" s="17">
        <v>-1667</v>
      </c>
      <c r="G2995" t="str">
        <f>_xlfn.XLOOKUP(tbl_GL[[#This Row],[Account_key]],tbl_COA[Account_key],tbl_COA[Class],"Not Found")</f>
        <v>Assets</v>
      </c>
      <c r="H2995" t="str">
        <f>_xlfn.XLOOKUP(tbl_GL[[#This Row],[Account_key]],tbl_COA[Account_key],tbl_COA[SubClass],"Not Found")</f>
        <v>Assets</v>
      </c>
      <c r="I2995" t="str">
        <f>_xlfn.XLOOKUP(tbl_GL[[#This Row],[Account_key]],tbl_COA[Account_key],tbl_COA[SubClass2],"Not Found")</f>
        <v>Current Assets</v>
      </c>
      <c r="J2995" t="str">
        <f>_xlfn.XLOOKUP(tbl_GL[[#This Row],[Account_key]],tbl_COA[Account_key],tbl_COA[SubAccount],,0)</f>
        <v>Cash at Bank</v>
      </c>
      <c r="K2995">
        <f>YEAR(tbl_GL[[#This Row],[Date]])</f>
        <v>2018</v>
      </c>
    </row>
    <row r="2996" spans="1:11" hidden="1" x14ac:dyDescent="0.35">
      <c r="A2996">
        <v>201.1</v>
      </c>
      <c r="B2996" s="24">
        <v>43220</v>
      </c>
      <c r="C2996">
        <v>2</v>
      </c>
      <c r="D2996" s="13">
        <v>380</v>
      </c>
      <c r="E2996" s="13" t="s">
        <v>101</v>
      </c>
      <c r="F2996" s="17">
        <v>-3333</v>
      </c>
      <c r="G2996" t="str">
        <f>_xlfn.XLOOKUP(tbl_GL[[#This Row],[Account_key]],tbl_COA[Account_key],tbl_COA[Class],"Not Found")</f>
        <v>Operating account</v>
      </c>
      <c r="H2996" t="str">
        <f>_xlfn.XLOOKUP(tbl_GL[[#This Row],[Account_key]],tbl_COA[Account_key],tbl_COA[SubClass],"Not Found")</f>
        <v>Depreciation &amp; Amortization</v>
      </c>
      <c r="I2996" t="str">
        <f>_xlfn.XLOOKUP(tbl_GL[[#This Row],[Account_key]],tbl_COA[Account_key],tbl_COA[SubClass2],"Not Found")</f>
        <v>Depreciation</v>
      </c>
      <c r="J2996" t="str">
        <f>_xlfn.XLOOKUP(tbl_GL[[#This Row],[Account_key]],tbl_COA[Account_key],tbl_COA[SubAccount],,0)</f>
        <v>Equipment</v>
      </c>
      <c r="K2996">
        <f>YEAR(tbl_GL[[#This Row],[Date]])</f>
        <v>2018</v>
      </c>
    </row>
    <row r="2997" spans="1:11" hidden="1" x14ac:dyDescent="0.35">
      <c r="A2997">
        <v>201.2</v>
      </c>
      <c r="B2997" s="24">
        <v>43220</v>
      </c>
      <c r="C2997">
        <v>2</v>
      </c>
      <c r="D2997" s="13">
        <v>90</v>
      </c>
      <c r="E2997" s="13" t="s">
        <v>101</v>
      </c>
      <c r="F2997" s="17">
        <v>-3333</v>
      </c>
      <c r="G2997" t="str">
        <f>_xlfn.XLOOKUP(tbl_GL[[#This Row],[Account_key]],tbl_COA[Account_key],tbl_COA[Class],"Not Found")</f>
        <v>Assets</v>
      </c>
      <c r="H2997" t="str">
        <f>_xlfn.XLOOKUP(tbl_GL[[#This Row],[Account_key]],tbl_COA[Account_key],tbl_COA[SubClass],"Not Found")</f>
        <v>Assets</v>
      </c>
      <c r="I2997" t="str">
        <f>_xlfn.XLOOKUP(tbl_GL[[#This Row],[Account_key]],tbl_COA[Account_key],tbl_COA[SubClass2],"Not Found")</f>
        <v>Non-Current Assets</v>
      </c>
      <c r="J2997" t="str">
        <f>_xlfn.XLOOKUP(tbl_GL[[#This Row],[Account_key]],tbl_COA[Account_key],tbl_COA[SubAccount],,0)</f>
        <v>Office Furniture &amp; Equipment</v>
      </c>
      <c r="K2997">
        <f>YEAR(tbl_GL[[#This Row],[Date]])</f>
        <v>2018</v>
      </c>
    </row>
    <row r="2998" spans="1:11" hidden="1" x14ac:dyDescent="0.35">
      <c r="A2998">
        <v>202.1</v>
      </c>
      <c r="B2998" s="24">
        <v>43221</v>
      </c>
      <c r="C2998">
        <v>2</v>
      </c>
      <c r="D2998" s="13">
        <v>260</v>
      </c>
      <c r="E2998" s="13" t="s">
        <v>83</v>
      </c>
      <c r="F2998" s="17">
        <v>421</v>
      </c>
      <c r="G2998" t="str">
        <f>_xlfn.XLOOKUP(tbl_GL[[#This Row],[Account_key]],tbl_COA[Account_key],tbl_COA[Class],"Not Found")</f>
        <v>Operating account</v>
      </c>
      <c r="H2998" t="str">
        <f>_xlfn.XLOOKUP(tbl_GL[[#This Row],[Account_key]],tbl_COA[Account_key],tbl_COA[SubClass],"Not Found")</f>
        <v>Operating Expenses</v>
      </c>
      <c r="I2998" t="str">
        <f>_xlfn.XLOOKUP(tbl_GL[[#This Row],[Account_key]],tbl_COA[Account_key],tbl_COA[SubClass2],"Not Found")</f>
        <v>Marketing</v>
      </c>
      <c r="J2998" t="str">
        <f>_xlfn.XLOOKUP(tbl_GL[[#This Row],[Account_key]],tbl_COA[Account_key],tbl_COA[SubAccount],,0)</f>
        <v>Commissions</v>
      </c>
      <c r="K2998">
        <f>YEAR(tbl_GL[[#This Row],[Date]])</f>
        <v>2018</v>
      </c>
    </row>
    <row r="2999" spans="1:11" hidden="1" x14ac:dyDescent="0.35">
      <c r="A2999">
        <v>202.2</v>
      </c>
      <c r="B2999" s="24">
        <v>43221</v>
      </c>
      <c r="C2999">
        <v>2</v>
      </c>
      <c r="D2999" s="13">
        <v>20</v>
      </c>
      <c r="E2999" s="13" t="s">
        <v>83</v>
      </c>
      <c r="F2999" s="17">
        <v>421</v>
      </c>
      <c r="G2999" t="str">
        <f>_xlfn.XLOOKUP(tbl_GL[[#This Row],[Account_key]],tbl_COA[Account_key],tbl_COA[Class],"Not Found")</f>
        <v>Assets</v>
      </c>
      <c r="H2999" t="str">
        <f>_xlfn.XLOOKUP(tbl_GL[[#This Row],[Account_key]],tbl_COA[Account_key],tbl_COA[SubClass],"Not Found")</f>
        <v>Assets</v>
      </c>
      <c r="I2999" t="str">
        <f>_xlfn.XLOOKUP(tbl_GL[[#This Row],[Account_key]],tbl_COA[Account_key],tbl_COA[SubClass2],"Not Found")</f>
        <v>Current Assets</v>
      </c>
      <c r="J2999" t="str">
        <f>_xlfn.XLOOKUP(tbl_GL[[#This Row],[Account_key]],tbl_COA[Account_key],tbl_COA[SubAccount],,0)</f>
        <v>Cash in hand</v>
      </c>
      <c r="K2999">
        <f>YEAR(tbl_GL[[#This Row],[Date]])</f>
        <v>2018</v>
      </c>
    </row>
    <row r="3000" spans="1:11" hidden="1" x14ac:dyDescent="0.35">
      <c r="A3000">
        <v>203.1</v>
      </c>
      <c r="B3000" s="24">
        <v>43221</v>
      </c>
      <c r="C3000">
        <v>2</v>
      </c>
      <c r="D3000" s="13">
        <v>310</v>
      </c>
      <c r="E3000" s="13" t="s">
        <v>97</v>
      </c>
      <c r="F3000" s="17">
        <v>-915</v>
      </c>
      <c r="G3000" t="str">
        <f>_xlfn.XLOOKUP(tbl_GL[[#This Row],[Account_key]],tbl_COA[Account_key],tbl_COA[Class],"Not Found")</f>
        <v>Operating account</v>
      </c>
      <c r="H3000" t="str">
        <f>_xlfn.XLOOKUP(tbl_GL[[#This Row],[Account_key]],tbl_COA[Account_key],tbl_COA[SubClass],"Not Found")</f>
        <v>Operating Expenses</v>
      </c>
      <c r="I3000" t="str">
        <f>_xlfn.XLOOKUP(tbl_GL[[#This Row],[Account_key]],tbl_COA[Account_key],tbl_COA[SubClass2],"Not Found")</f>
        <v>Administration</v>
      </c>
      <c r="J3000" t="str">
        <f>_xlfn.XLOOKUP(tbl_GL[[#This Row],[Account_key]],tbl_COA[Account_key],tbl_COA[SubAccount],,0)</f>
        <v>Office Supplies</v>
      </c>
      <c r="K3000">
        <f>YEAR(tbl_GL[[#This Row],[Date]])</f>
        <v>2018</v>
      </c>
    </row>
    <row r="3001" spans="1:11" hidden="1" x14ac:dyDescent="0.35">
      <c r="A3001">
        <v>203.2</v>
      </c>
      <c r="B3001" s="24">
        <v>43221</v>
      </c>
      <c r="C3001">
        <v>2</v>
      </c>
      <c r="D3001" s="13">
        <v>120</v>
      </c>
      <c r="E3001" s="13" t="s">
        <v>97</v>
      </c>
      <c r="F3001" s="17">
        <v>915</v>
      </c>
      <c r="G3001" t="str">
        <f>_xlfn.XLOOKUP(tbl_GL[[#This Row],[Account_key]],tbl_COA[Account_key],tbl_COA[Class],"Not Found")</f>
        <v>Liabilities and Owners Equity</v>
      </c>
      <c r="H3001" t="str">
        <f>_xlfn.XLOOKUP(tbl_GL[[#This Row],[Account_key]],tbl_COA[Account_key],tbl_COA[SubClass],"Not Found")</f>
        <v>Liabilities</v>
      </c>
      <c r="I3001" t="str">
        <f>_xlfn.XLOOKUP(tbl_GL[[#This Row],[Account_key]],tbl_COA[Account_key],tbl_COA[SubClass2],"Not Found")</f>
        <v>Current Liabilities</v>
      </c>
      <c r="J3001" t="str">
        <f>_xlfn.XLOOKUP(tbl_GL[[#This Row],[Account_key]],tbl_COA[Account_key],tbl_COA[SubAccount],,0)</f>
        <v>Accrued Expenses</v>
      </c>
      <c r="K3001">
        <f>YEAR(tbl_GL[[#This Row],[Date]])</f>
        <v>2018</v>
      </c>
    </row>
    <row r="3002" spans="1:11" hidden="1" x14ac:dyDescent="0.35">
      <c r="A3002">
        <v>204.1</v>
      </c>
      <c r="B3002" s="24">
        <v>43221</v>
      </c>
      <c r="C3002">
        <v>2</v>
      </c>
      <c r="D3002" s="13">
        <v>60</v>
      </c>
      <c r="E3002" s="13" t="s">
        <v>84</v>
      </c>
      <c r="F3002" s="17">
        <v>6667</v>
      </c>
      <c r="G3002" t="str">
        <f>_xlfn.XLOOKUP(tbl_GL[[#This Row],[Account_key]],tbl_COA[Account_key],tbl_COA[Class],"Not Found")</f>
        <v>Assets</v>
      </c>
      <c r="H3002" t="str">
        <f>_xlfn.XLOOKUP(tbl_GL[[#This Row],[Account_key]],tbl_COA[Account_key],tbl_COA[SubClass],"Not Found")</f>
        <v>Assets</v>
      </c>
      <c r="I3002" t="str">
        <f>_xlfn.XLOOKUP(tbl_GL[[#This Row],[Account_key]],tbl_COA[Account_key],tbl_COA[SubClass2],"Not Found")</f>
        <v>Current Assets</v>
      </c>
      <c r="J3002" t="str">
        <f>_xlfn.XLOOKUP(tbl_GL[[#This Row],[Account_key]],tbl_COA[Account_key],tbl_COA[SubAccount],,0)</f>
        <v>Inventory</v>
      </c>
      <c r="K3002">
        <f>YEAR(tbl_GL[[#This Row],[Date]])</f>
        <v>2018</v>
      </c>
    </row>
    <row r="3003" spans="1:11" hidden="1" x14ac:dyDescent="0.35">
      <c r="A3003">
        <v>204.2</v>
      </c>
      <c r="B3003" s="24">
        <v>43221</v>
      </c>
      <c r="C3003">
        <v>2</v>
      </c>
      <c r="D3003" s="13">
        <v>110</v>
      </c>
      <c r="E3003" s="13" t="s">
        <v>84</v>
      </c>
      <c r="F3003" s="17">
        <v>6667</v>
      </c>
      <c r="G3003" t="str">
        <f>_xlfn.XLOOKUP(tbl_GL[[#This Row],[Account_key]],tbl_COA[Account_key],tbl_COA[Class],"Not Found")</f>
        <v>Liabilities and Owners Equity</v>
      </c>
      <c r="H3003" t="str">
        <f>_xlfn.XLOOKUP(tbl_GL[[#This Row],[Account_key]],tbl_COA[Account_key],tbl_COA[SubClass],"Not Found")</f>
        <v>Liabilities</v>
      </c>
      <c r="I3003" t="str">
        <f>_xlfn.XLOOKUP(tbl_GL[[#This Row],[Account_key]],tbl_COA[Account_key],tbl_COA[SubClass2],"Not Found")</f>
        <v>Current Liabilities</v>
      </c>
      <c r="J3003" t="str">
        <f>_xlfn.XLOOKUP(tbl_GL[[#This Row],[Account_key]],tbl_COA[Account_key],tbl_COA[SubAccount],,0)</f>
        <v>Trade Payables</v>
      </c>
      <c r="K3003">
        <f>YEAR(tbl_GL[[#This Row],[Date]])</f>
        <v>2018</v>
      </c>
    </row>
    <row r="3004" spans="1:11" hidden="1" x14ac:dyDescent="0.35">
      <c r="A3004">
        <v>205.1</v>
      </c>
      <c r="B3004" s="24">
        <v>43224</v>
      </c>
      <c r="C3004">
        <v>2</v>
      </c>
      <c r="D3004" s="13">
        <v>10</v>
      </c>
      <c r="E3004" s="13" t="s">
        <v>98</v>
      </c>
      <c r="F3004" s="17">
        <v>-749</v>
      </c>
      <c r="G3004" t="str">
        <f>_xlfn.XLOOKUP(tbl_GL[[#This Row],[Account_key]],tbl_COA[Account_key],tbl_COA[Class],"Not Found")</f>
        <v>Assets</v>
      </c>
      <c r="H3004" t="str">
        <f>_xlfn.XLOOKUP(tbl_GL[[#This Row],[Account_key]],tbl_COA[Account_key],tbl_COA[SubClass],"Not Found")</f>
        <v>Assets</v>
      </c>
      <c r="I3004" t="str">
        <f>_xlfn.XLOOKUP(tbl_GL[[#This Row],[Account_key]],tbl_COA[Account_key],tbl_COA[SubClass2],"Not Found")</f>
        <v>Current Assets</v>
      </c>
      <c r="J3004" t="str">
        <f>_xlfn.XLOOKUP(tbl_GL[[#This Row],[Account_key]],tbl_COA[Account_key],tbl_COA[SubAccount],,0)</f>
        <v>Cash at Bank</v>
      </c>
      <c r="K3004">
        <f>YEAR(tbl_GL[[#This Row],[Date]])</f>
        <v>2018</v>
      </c>
    </row>
    <row r="3005" spans="1:11" hidden="1" x14ac:dyDescent="0.35">
      <c r="A3005">
        <v>205.2</v>
      </c>
      <c r="B3005" s="24">
        <v>43224</v>
      </c>
      <c r="C3005">
        <v>2</v>
      </c>
      <c r="D3005" s="13">
        <v>120</v>
      </c>
      <c r="E3005" s="13" t="s">
        <v>98</v>
      </c>
      <c r="F3005" s="17">
        <v>-749</v>
      </c>
      <c r="G3005" t="str">
        <f>_xlfn.XLOOKUP(tbl_GL[[#This Row],[Account_key]],tbl_COA[Account_key],tbl_COA[Class],"Not Found")</f>
        <v>Liabilities and Owners Equity</v>
      </c>
      <c r="H3005" t="str">
        <f>_xlfn.XLOOKUP(tbl_GL[[#This Row],[Account_key]],tbl_COA[Account_key],tbl_COA[SubClass],"Not Found")</f>
        <v>Liabilities</v>
      </c>
      <c r="I3005" t="str">
        <f>_xlfn.XLOOKUP(tbl_GL[[#This Row],[Account_key]],tbl_COA[Account_key],tbl_COA[SubClass2],"Not Found")</f>
        <v>Current Liabilities</v>
      </c>
      <c r="J3005" t="str">
        <f>_xlfn.XLOOKUP(tbl_GL[[#This Row],[Account_key]],tbl_COA[Account_key],tbl_COA[SubAccount],,0)</f>
        <v>Accrued Expenses</v>
      </c>
      <c r="K3005">
        <f>YEAR(tbl_GL[[#This Row],[Date]])</f>
        <v>2018</v>
      </c>
    </row>
    <row r="3006" spans="1:11" hidden="1" x14ac:dyDescent="0.35">
      <c r="A3006">
        <v>206.1</v>
      </c>
      <c r="B3006" s="24">
        <v>43224</v>
      </c>
      <c r="C3006">
        <v>2</v>
      </c>
      <c r="D3006" s="13">
        <v>10</v>
      </c>
      <c r="E3006" s="13" t="s">
        <v>98</v>
      </c>
      <c r="F3006" s="17">
        <v>-935</v>
      </c>
      <c r="G3006" t="str">
        <f>_xlfn.XLOOKUP(tbl_GL[[#This Row],[Account_key]],tbl_COA[Account_key],tbl_COA[Class],"Not Found")</f>
        <v>Assets</v>
      </c>
      <c r="H3006" t="str">
        <f>_xlfn.XLOOKUP(tbl_GL[[#This Row],[Account_key]],tbl_COA[Account_key],tbl_COA[SubClass],"Not Found")</f>
        <v>Assets</v>
      </c>
      <c r="I3006" t="str">
        <f>_xlfn.XLOOKUP(tbl_GL[[#This Row],[Account_key]],tbl_COA[Account_key],tbl_COA[SubClass2],"Not Found")</f>
        <v>Current Assets</v>
      </c>
      <c r="J3006" t="str">
        <f>_xlfn.XLOOKUP(tbl_GL[[#This Row],[Account_key]],tbl_COA[Account_key],tbl_COA[SubAccount],,0)</f>
        <v>Cash at Bank</v>
      </c>
      <c r="K3006">
        <f>YEAR(tbl_GL[[#This Row],[Date]])</f>
        <v>2018</v>
      </c>
    </row>
    <row r="3007" spans="1:11" hidden="1" x14ac:dyDescent="0.35">
      <c r="A3007">
        <v>206.2</v>
      </c>
      <c r="B3007" s="24">
        <v>43224</v>
      </c>
      <c r="C3007">
        <v>2</v>
      </c>
      <c r="D3007" s="13">
        <v>120</v>
      </c>
      <c r="E3007" s="13" t="s">
        <v>98</v>
      </c>
      <c r="F3007" s="17">
        <v>-935</v>
      </c>
      <c r="G3007" t="str">
        <f>_xlfn.XLOOKUP(tbl_GL[[#This Row],[Account_key]],tbl_COA[Account_key],tbl_COA[Class],"Not Found")</f>
        <v>Liabilities and Owners Equity</v>
      </c>
      <c r="H3007" t="str">
        <f>_xlfn.XLOOKUP(tbl_GL[[#This Row],[Account_key]],tbl_COA[Account_key],tbl_COA[SubClass],"Not Found")</f>
        <v>Liabilities</v>
      </c>
      <c r="I3007" t="str">
        <f>_xlfn.XLOOKUP(tbl_GL[[#This Row],[Account_key]],tbl_COA[Account_key],tbl_COA[SubClass2],"Not Found")</f>
        <v>Current Liabilities</v>
      </c>
      <c r="J3007" t="str">
        <f>_xlfn.XLOOKUP(tbl_GL[[#This Row],[Account_key]],tbl_COA[Account_key],tbl_COA[SubAccount],,0)</f>
        <v>Accrued Expenses</v>
      </c>
      <c r="K3007">
        <f>YEAR(tbl_GL[[#This Row],[Date]])</f>
        <v>2018</v>
      </c>
    </row>
    <row r="3008" spans="1:11" hidden="1" x14ac:dyDescent="0.35">
      <c r="A3008">
        <v>207.1</v>
      </c>
      <c r="B3008" s="24">
        <v>43224</v>
      </c>
      <c r="C3008">
        <v>2</v>
      </c>
      <c r="D3008" s="13">
        <v>290</v>
      </c>
      <c r="E3008" s="13" t="s">
        <v>97</v>
      </c>
      <c r="F3008" s="17">
        <v>-1055</v>
      </c>
      <c r="G3008" t="str">
        <f>_xlfn.XLOOKUP(tbl_GL[[#This Row],[Account_key]],tbl_COA[Account_key],tbl_COA[Class],"Not Found")</f>
        <v>Operating account</v>
      </c>
      <c r="H3008" t="str">
        <f>_xlfn.XLOOKUP(tbl_GL[[#This Row],[Account_key]],tbl_COA[Account_key],tbl_COA[SubClass],"Not Found")</f>
        <v>Operating Expenses</v>
      </c>
      <c r="I3008" t="str">
        <f>_xlfn.XLOOKUP(tbl_GL[[#This Row],[Account_key]],tbl_COA[Account_key],tbl_COA[SubClass2],"Not Found")</f>
        <v>Administration</v>
      </c>
      <c r="J3008" t="str">
        <f>_xlfn.XLOOKUP(tbl_GL[[#This Row],[Account_key]],tbl_COA[Account_key],tbl_COA[SubAccount],,0)</f>
        <v>Travel</v>
      </c>
      <c r="K3008">
        <f>YEAR(tbl_GL[[#This Row],[Date]])</f>
        <v>2018</v>
      </c>
    </row>
    <row r="3009" spans="1:11" hidden="1" x14ac:dyDescent="0.35">
      <c r="A3009">
        <v>207.2</v>
      </c>
      <c r="B3009" s="24">
        <v>43224</v>
      </c>
      <c r="C3009">
        <v>2</v>
      </c>
      <c r="D3009" s="13">
        <v>120</v>
      </c>
      <c r="E3009" s="13" t="s">
        <v>97</v>
      </c>
      <c r="F3009" s="17">
        <v>1055</v>
      </c>
      <c r="G3009" t="str">
        <f>_xlfn.XLOOKUP(tbl_GL[[#This Row],[Account_key]],tbl_COA[Account_key],tbl_COA[Class],"Not Found")</f>
        <v>Liabilities and Owners Equity</v>
      </c>
      <c r="H3009" t="str">
        <f>_xlfn.XLOOKUP(tbl_GL[[#This Row],[Account_key]],tbl_COA[Account_key],tbl_COA[SubClass],"Not Found")</f>
        <v>Liabilities</v>
      </c>
      <c r="I3009" t="str">
        <f>_xlfn.XLOOKUP(tbl_GL[[#This Row],[Account_key]],tbl_COA[Account_key],tbl_COA[SubClass2],"Not Found")</f>
        <v>Current Liabilities</v>
      </c>
      <c r="J3009" t="str">
        <f>_xlfn.XLOOKUP(tbl_GL[[#This Row],[Account_key]],tbl_COA[Account_key],tbl_COA[SubAccount],,0)</f>
        <v>Accrued Expenses</v>
      </c>
      <c r="K3009">
        <f>YEAR(tbl_GL[[#This Row],[Date]])</f>
        <v>2018</v>
      </c>
    </row>
    <row r="3010" spans="1:11" hidden="1" x14ac:dyDescent="0.35">
      <c r="A3010">
        <v>208.1</v>
      </c>
      <c r="B3010" s="24">
        <v>43225</v>
      </c>
      <c r="C3010">
        <v>2</v>
      </c>
      <c r="D3010" s="13">
        <v>230</v>
      </c>
      <c r="E3010" s="13" t="s">
        <v>4</v>
      </c>
      <c r="F3010" s="17">
        <v>-409</v>
      </c>
      <c r="G3010" t="str">
        <f>_xlfn.XLOOKUP(tbl_GL[[#This Row],[Account_key]],tbl_COA[Account_key],tbl_COA[Class],"Not Found")</f>
        <v>Trading account</v>
      </c>
      <c r="H3010" t="str">
        <f>_xlfn.XLOOKUP(tbl_GL[[#This Row],[Account_key]],tbl_COA[Account_key],tbl_COA[SubClass],"Not Found")</f>
        <v>Cost of Sales</v>
      </c>
      <c r="I3010" t="str">
        <f>_xlfn.XLOOKUP(tbl_GL[[#This Row],[Account_key]],tbl_COA[Account_key],tbl_COA[SubClass2],"Not Found")</f>
        <v>Cost of Sales</v>
      </c>
      <c r="J3010" t="str">
        <f>_xlfn.XLOOKUP(tbl_GL[[#This Row],[Account_key]],tbl_COA[Account_key],tbl_COA[SubAccount],,0)</f>
        <v>Cost of Sales</v>
      </c>
      <c r="K3010">
        <f>YEAR(tbl_GL[[#This Row],[Date]])</f>
        <v>2018</v>
      </c>
    </row>
    <row r="3011" spans="1:11" hidden="1" x14ac:dyDescent="0.35">
      <c r="A3011">
        <v>208.2</v>
      </c>
      <c r="B3011" s="24">
        <v>43225</v>
      </c>
      <c r="C3011">
        <v>2</v>
      </c>
      <c r="D3011" s="13">
        <v>60</v>
      </c>
      <c r="E3011" s="13" t="s">
        <v>4</v>
      </c>
      <c r="F3011" s="17">
        <v>-409</v>
      </c>
      <c r="G3011" t="str">
        <f>_xlfn.XLOOKUP(tbl_GL[[#This Row],[Account_key]],tbl_COA[Account_key],tbl_COA[Class],"Not Found")</f>
        <v>Assets</v>
      </c>
      <c r="H3011" t="str">
        <f>_xlfn.XLOOKUP(tbl_GL[[#This Row],[Account_key]],tbl_COA[Account_key],tbl_COA[SubClass],"Not Found")</f>
        <v>Assets</v>
      </c>
      <c r="I3011" t="str">
        <f>_xlfn.XLOOKUP(tbl_GL[[#This Row],[Account_key]],tbl_COA[Account_key],tbl_COA[SubClass2],"Not Found")</f>
        <v>Current Assets</v>
      </c>
      <c r="J3011" t="str">
        <f>_xlfn.XLOOKUP(tbl_GL[[#This Row],[Account_key]],tbl_COA[Account_key],tbl_COA[SubAccount],,0)</f>
        <v>Inventory</v>
      </c>
      <c r="K3011">
        <f>YEAR(tbl_GL[[#This Row],[Date]])</f>
        <v>2018</v>
      </c>
    </row>
    <row r="3012" spans="1:11" hidden="1" x14ac:dyDescent="0.35">
      <c r="A3012">
        <v>209.1</v>
      </c>
      <c r="B3012" s="24">
        <v>43225</v>
      </c>
      <c r="C3012">
        <v>2</v>
      </c>
      <c r="D3012" s="13">
        <v>210</v>
      </c>
      <c r="E3012" s="13" t="s">
        <v>7</v>
      </c>
      <c r="F3012" s="17">
        <v>1364</v>
      </c>
      <c r="G3012" t="str">
        <f>_xlfn.XLOOKUP(tbl_GL[[#This Row],[Account_key]],tbl_COA[Account_key],tbl_COA[Class],"Not Found")</f>
        <v>Trading account</v>
      </c>
      <c r="H3012" t="str">
        <f>_xlfn.XLOOKUP(tbl_GL[[#This Row],[Account_key]],tbl_COA[Account_key],tbl_COA[SubClass],"Not Found")</f>
        <v>Sales</v>
      </c>
      <c r="I3012" t="str">
        <f>_xlfn.XLOOKUP(tbl_GL[[#This Row],[Account_key]],tbl_COA[Account_key],tbl_COA[SubClass2],"Not Found")</f>
        <v>Sales</v>
      </c>
      <c r="J3012" t="str">
        <f>_xlfn.XLOOKUP(tbl_GL[[#This Row],[Account_key]],tbl_COA[Account_key],tbl_COA[SubAccount],,0)</f>
        <v>Sales</v>
      </c>
      <c r="K3012">
        <f>YEAR(tbl_GL[[#This Row],[Date]])</f>
        <v>2018</v>
      </c>
    </row>
    <row r="3013" spans="1:11" hidden="1" x14ac:dyDescent="0.35">
      <c r="A3013">
        <v>209.2</v>
      </c>
      <c r="B3013" s="24">
        <v>43225</v>
      </c>
      <c r="C3013">
        <v>2</v>
      </c>
      <c r="D3013" s="13">
        <v>10</v>
      </c>
      <c r="E3013" s="13" t="s">
        <v>7</v>
      </c>
      <c r="F3013" s="17">
        <v>1364</v>
      </c>
      <c r="G3013" t="str">
        <f>_xlfn.XLOOKUP(tbl_GL[[#This Row],[Account_key]],tbl_COA[Account_key],tbl_COA[Class],"Not Found")</f>
        <v>Assets</v>
      </c>
      <c r="H3013" t="str">
        <f>_xlfn.XLOOKUP(tbl_GL[[#This Row],[Account_key]],tbl_COA[Account_key],tbl_COA[SubClass],"Not Found")</f>
        <v>Assets</v>
      </c>
      <c r="I3013" t="str">
        <f>_xlfn.XLOOKUP(tbl_GL[[#This Row],[Account_key]],tbl_COA[Account_key],tbl_COA[SubClass2],"Not Found")</f>
        <v>Current Assets</v>
      </c>
      <c r="J3013" t="str">
        <f>_xlfn.XLOOKUP(tbl_GL[[#This Row],[Account_key]],tbl_COA[Account_key],tbl_COA[SubAccount],,0)</f>
        <v>Cash at Bank</v>
      </c>
      <c r="K3013">
        <f>YEAR(tbl_GL[[#This Row],[Date]])</f>
        <v>2018</v>
      </c>
    </row>
    <row r="3014" spans="1:11" hidden="1" x14ac:dyDescent="0.35">
      <c r="A3014">
        <v>210.1</v>
      </c>
      <c r="B3014" s="24">
        <v>43225</v>
      </c>
      <c r="C3014">
        <v>2</v>
      </c>
      <c r="D3014" s="13">
        <v>230</v>
      </c>
      <c r="E3014" s="13" t="s">
        <v>4</v>
      </c>
      <c r="F3014" s="17">
        <v>-1799</v>
      </c>
      <c r="G3014" t="str">
        <f>_xlfn.XLOOKUP(tbl_GL[[#This Row],[Account_key]],tbl_COA[Account_key],tbl_COA[Class],"Not Found")</f>
        <v>Trading account</v>
      </c>
      <c r="H3014" t="str">
        <f>_xlfn.XLOOKUP(tbl_GL[[#This Row],[Account_key]],tbl_COA[Account_key],tbl_COA[SubClass],"Not Found")</f>
        <v>Cost of Sales</v>
      </c>
      <c r="I3014" t="str">
        <f>_xlfn.XLOOKUP(tbl_GL[[#This Row],[Account_key]],tbl_COA[Account_key],tbl_COA[SubClass2],"Not Found")</f>
        <v>Cost of Sales</v>
      </c>
      <c r="J3014" t="str">
        <f>_xlfn.XLOOKUP(tbl_GL[[#This Row],[Account_key]],tbl_COA[Account_key],tbl_COA[SubAccount],,0)</f>
        <v>Cost of Sales</v>
      </c>
      <c r="K3014">
        <f>YEAR(tbl_GL[[#This Row],[Date]])</f>
        <v>2018</v>
      </c>
    </row>
    <row r="3015" spans="1:11" hidden="1" x14ac:dyDescent="0.35">
      <c r="A3015">
        <v>210.2</v>
      </c>
      <c r="B3015" s="24">
        <v>43225</v>
      </c>
      <c r="C3015">
        <v>2</v>
      </c>
      <c r="D3015" s="13">
        <v>60</v>
      </c>
      <c r="E3015" s="13" t="s">
        <v>4</v>
      </c>
      <c r="F3015" s="17">
        <v>-1799</v>
      </c>
      <c r="G3015" t="str">
        <f>_xlfn.XLOOKUP(tbl_GL[[#This Row],[Account_key]],tbl_COA[Account_key],tbl_COA[Class],"Not Found")</f>
        <v>Assets</v>
      </c>
      <c r="H3015" t="str">
        <f>_xlfn.XLOOKUP(tbl_GL[[#This Row],[Account_key]],tbl_COA[Account_key],tbl_COA[SubClass],"Not Found")</f>
        <v>Assets</v>
      </c>
      <c r="I3015" t="str">
        <f>_xlfn.XLOOKUP(tbl_GL[[#This Row],[Account_key]],tbl_COA[Account_key],tbl_COA[SubClass2],"Not Found")</f>
        <v>Current Assets</v>
      </c>
      <c r="J3015" t="str">
        <f>_xlfn.XLOOKUP(tbl_GL[[#This Row],[Account_key]],tbl_COA[Account_key],tbl_COA[SubAccount],,0)</f>
        <v>Inventory</v>
      </c>
      <c r="K3015">
        <f>YEAR(tbl_GL[[#This Row],[Date]])</f>
        <v>2018</v>
      </c>
    </row>
    <row r="3016" spans="1:11" hidden="1" x14ac:dyDescent="0.35">
      <c r="A3016">
        <v>211.1</v>
      </c>
      <c r="B3016" s="24">
        <v>43225</v>
      </c>
      <c r="C3016">
        <v>2</v>
      </c>
      <c r="D3016" s="13">
        <v>30</v>
      </c>
      <c r="E3016" s="13" t="s">
        <v>80</v>
      </c>
      <c r="F3016" s="17">
        <v>-5674</v>
      </c>
      <c r="G3016" t="str">
        <f>_xlfn.XLOOKUP(tbl_GL[[#This Row],[Account_key]],tbl_COA[Account_key],tbl_COA[Class],"Not Found")</f>
        <v>Assets</v>
      </c>
      <c r="H3016" t="str">
        <f>_xlfn.XLOOKUP(tbl_GL[[#This Row],[Account_key]],tbl_COA[Account_key],tbl_COA[SubClass],"Not Found")</f>
        <v>Assets</v>
      </c>
      <c r="I3016" t="str">
        <f>_xlfn.XLOOKUP(tbl_GL[[#This Row],[Account_key]],tbl_COA[Account_key],tbl_COA[SubClass2],"Not Found")</f>
        <v>Current Assets</v>
      </c>
      <c r="J3016" t="str">
        <f>_xlfn.XLOOKUP(tbl_GL[[#This Row],[Account_key]],tbl_COA[Account_key],tbl_COA[SubAccount],,0)</f>
        <v>Trade Receivables</v>
      </c>
      <c r="K3016">
        <f>YEAR(tbl_GL[[#This Row],[Date]])</f>
        <v>2018</v>
      </c>
    </row>
    <row r="3017" spans="1:11" hidden="1" x14ac:dyDescent="0.35">
      <c r="A3017">
        <v>211.2</v>
      </c>
      <c r="B3017" s="24">
        <v>43225</v>
      </c>
      <c r="C3017">
        <v>2</v>
      </c>
      <c r="D3017" s="13">
        <v>10</v>
      </c>
      <c r="E3017" s="13" t="s">
        <v>80</v>
      </c>
      <c r="F3017" s="17">
        <v>5674</v>
      </c>
      <c r="G3017" t="str">
        <f>_xlfn.XLOOKUP(tbl_GL[[#This Row],[Account_key]],tbl_COA[Account_key],tbl_COA[Class],"Not Found")</f>
        <v>Assets</v>
      </c>
      <c r="H3017" t="str">
        <f>_xlfn.XLOOKUP(tbl_GL[[#This Row],[Account_key]],tbl_COA[Account_key],tbl_COA[SubClass],"Not Found")</f>
        <v>Assets</v>
      </c>
      <c r="I3017" t="str">
        <f>_xlfn.XLOOKUP(tbl_GL[[#This Row],[Account_key]],tbl_COA[Account_key],tbl_COA[SubClass2],"Not Found")</f>
        <v>Current Assets</v>
      </c>
      <c r="J3017" t="str">
        <f>_xlfn.XLOOKUP(tbl_GL[[#This Row],[Account_key]],tbl_COA[Account_key],tbl_COA[SubAccount],,0)</f>
        <v>Cash at Bank</v>
      </c>
      <c r="K3017">
        <f>YEAR(tbl_GL[[#This Row],[Date]])</f>
        <v>2018</v>
      </c>
    </row>
    <row r="3018" spans="1:11" hidden="1" x14ac:dyDescent="0.35">
      <c r="A3018">
        <v>212.1</v>
      </c>
      <c r="B3018" s="24">
        <v>43225</v>
      </c>
      <c r="C3018">
        <v>2</v>
      </c>
      <c r="D3018" s="13">
        <v>210</v>
      </c>
      <c r="E3018" s="13" t="s">
        <v>8</v>
      </c>
      <c r="F3018" s="17">
        <v>5997</v>
      </c>
      <c r="G3018" t="str">
        <f>_xlfn.XLOOKUP(tbl_GL[[#This Row],[Account_key]],tbl_COA[Account_key],tbl_COA[Class],"Not Found")</f>
        <v>Trading account</v>
      </c>
      <c r="H3018" t="str">
        <f>_xlfn.XLOOKUP(tbl_GL[[#This Row],[Account_key]],tbl_COA[Account_key],tbl_COA[SubClass],"Not Found")</f>
        <v>Sales</v>
      </c>
      <c r="I3018" t="str">
        <f>_xlfn.XLOOKUP(tbl_GL[[#This Row],[Account_key]],tbl_COA[Account_key],tbl_COA[SubClass2],"Not Found")</f>
        <v>Sales</v>
      </c>
      <c r="J3018" t="str">
        <f>_xlfn.XLOOKUP(tbl_GL[[#This Row],[Account_key]],tbl_COA[Account_key],tbl_COA[SubAccount],,0)</f>
        <v>Sales</v>
      </c>
      <c r="K3018">
        <f>YEAR(tbl_GL[[#This Row],[Date]])</f>
        <v>2018</v>
      </c>
    </row>
    <row r="3019" spans="1:11" hidden="1" x14ac:dyDescent="0.35">
      <c r="A3019">
        <v>212.2</v>
      </c>
      <c r="B3019" s="24">
        <v>43225</v>
      </c>
      <c r="C3019">
        <v>2</v>
      </c>
      <c r="D3019" s="13">
        <v>30</v>
      </c>
      <c r="E3019" s="13" t="s">
        <v>8</v>
      </c>
      <c r="F3019" s="17">
        <v>5997</v>
      </c>
      <c r="G3019" t="str">
        <f>_xlfn.XLOOKUP(tbl_GL[[#This Row],[Account_key]],tbl_COA[Account_key],tbl_COA[Class],"Not Found")</f>
        <v>Assets</v>
      </c>
      <c r="H3019" t="str">
        <f>_xlfn.XLOOKUP(tbl_GL[[#This Row],[Account_key]],tbl_COA[Account_key],tbl_COA[SubClass],"Not Found")</f>
        <v>Assets</v>
      </c>
      <c r="I3019" t="str">
        <f>_xlfn.XLOOKUP(tbl_GL[[#This Row],[Account_key]],tbl_COA[Account_key],tbl_COA[SubClass2],"Not Found")</f>
        <v>Current Assets</v>
      </c>
      <c r="J3019" t="str">
        <f>_xlfn.XLOOKUP(tbl_GL[[#This Row],[Account_key]],tbl_COA[Account_key],tbl_COA[SubAccount],,0)</f>
        <v>Trade Receivables</v>
      </c>
      <c r="K3019">
        <f>YEAR(tbl_GL[[#This Row],[Date]])</f>
        <v>2018</v>
      </c>
    </row>
    <row r="3020" spans="1:11" hidden="1" x14ac:dyDescent="0.35">
      <c r="A3020">
        <v>213.1</v>
      </c>
      <c r="B3020" s="24">
        <v>43226</v>
      </c>
      <c r="C3020">
        <v>2</v>
      </c>
      <c r="D3020" s="13">
        <v>330</v>
      </c>
      <c r="E3020" s="13" t="s">
        <v>99</v>
      </c>
      <c r="F3020" s="17">
        <v>-43</v>
      </c>
      <c r="G3020" t="str">
        <f>_xlfn.XLOOKUP(tbl_GL[[#This Row],[Account_key]],tbl_COA[Account_key],tbl_COA[Class],"Not Found")</f>
        <v>Operating account</v>
      </c>
      <c r="H3020" t="str">
        <f>_xlfn.XLOOKUP(tbl_GL[[#This Row],[Account_key]],tbl_COA[Account_key],tbl_COA[SubClass],"Not Found")</f>
        <v>Operating Expenses</v>
      </c>
      <c r="I3020" t="str">
        <f>_xlfn.XLOOKUP(tbl_GL[[#This Row],[Account_key]],tbl_COA[Account_key],tbl_COA[SubClass2],"Not Found")</f>
        <v>Administration</v>
      </c>
      <c r="J3020" t="str">
        <f>_xlfn.XLOOKUP(tbl_GL[[#This Row],[Account_key]],tbl_COA[Account_key],tbl_COA[SubAccount],,0)</f>
        <v>Telephone</v>
      </c>
      <c r="K3020">
        <f>YEAR(tbl_GL[[#This Row],[Date]])</f>
        <v>2018</v>
      </c>
    </row>
    <row r="3021" spans="1:11" hidden="1" x14ac:dyDescent="0.35">
      <c r="A3021">
        <v>213.2</v>
      </c>
      <c r="B3021" s="24">
        <v>43226</v>
      </c>
      <c r="C3021">
        <v>2</v>
      </c>
      <c r="D3021" s="13">
        <v>20</v>
      </c>
      <c r="E3021" s="13" t="s">
        <v>99</v>
      </c>
      <c r="F3021" s="17">
        <v>-43</v>
      </c>
      <c r="G3021" t="str">
        <f>_xlfn.XLOOKUP(tbl_GL[[#This Row],[Account_key]],tbl_COA[Account_key],tbl_COA[Class],"Not Found")</f>
        <v>Assets</v>
      </c>
      <c r="H3021" t="str">
        <f>_xlfn.XLOOKUP(tbl_GL[[#This Row],[Account_key]],tbl_COA[Account_key],tbl_COA[SubClass],"Not Found")</f>
        <v>Assets</v>
      </c>
      <c r="I3021" t="str">
        <f>_xlfn.XLOOKUP(tbl_GL[[#This Row],[Account_key]],tbl_COA[Account_key],tbl_COA[SubClass2],"Not Found")</f>
        <v>Current Assets</v>
      </c>
      <c r="J3021" t="str">
        <f>_xlfn.XLOOKUP(tbl_GL[[#This Row],[Account_key]],tbl_COA[Account_key],tbl_COA[SubAccount],,0)</f>
        <v>Cash in hand</v>
      </c>
      <c r="K3021">
        <f>YEAR(tbl_GL[[#This Row],[Date]])</f>
        <v>2018</v>
      </c>
    </row>
    <row r="3022" spans="1:11" hidden="1" x14ac:dyDescent="0.35">
      <c r="A3022">
        <v>214.1</v>
      </c>
      <c r="B3022" s="24">
        <v>43226</v>
      </c>
      <c r="C3022">
        <v>2</v>
      </c>
      <c r="D3022" s="13">
        <v>260</v>
      </c>
      <c r="E3022" s="13" t="s">
        <v>97</v>
      </c>
      <c r="F3022" s="17">
        <v>-849</v>
      </c>
      <c r="G3022" t="str">
        <f>_xlfn.XLOOKUP(tbl_GL[[#This Row],[Account_key]],tbl_COA[Account_key],tbl_COA[Class],"Not Found")</f>
        <v>Operating account</v>
      </c>
      <c r="H3022" t="str">
        <f>_xlfn.XLOOKUP(tbl_GL[[#This Row],[Account_key]],tbl_COA[Account_key],tbl_COA[SubClass],"Not Found")</f>
        <v>Operating Expenses</v>
      </c>
      <c r="I3022" t="str">
        <f>_xlfn.XLOOKUP(tbl_GL[[#This Row],[Account_key]],tbl_COA[Account_key],tbl_COA[SubClass2],"Not Found")</f>
        <v>Marketing</v>
      </c>
      <c r="J3022" t="str">
        <f>_xlfn.XLOOKUP(tbl_GL[[#This Row],[Account_key]],tbl_COA[Account_key],tbl_COA[SubAccount],,0)</f>
        <v>Commissions</v>
      </c>
      <c r="K3022">
        <f>YEAR(tbl_GL[[#This Row],[Date]])</f>
        <v>2018</v>
      </c>
    </row>
    <row r="3023" spans="1:11" hidden="1" x14ac:dyDescent="0.35">
      <c r="A3023">
        <v>214.2</v>
      </c>
      <c r="B3023" s="24">
        <v>43226</v>
      </c>
      <c r="C3023">
        <v>2</v>
      </c>
      <c r="D3023" s="13">
        <v>120</v>
      </c>
      <c r="E3023" s="13" t="s">
        <v>97</v>
      </c>
      <c r="F3023" s="17">
        <v>849</v>
      </c>
      <c r="G3023" t="str">
        <f>_xlfn.XLOOKUP(tbl_GL[[#This Row],[Account_key]],tbl_COA[Account_key],tbl_COA[Class],"Not Found")</f>
        <v>Liabilities and Owners Equity</v>
      </c>
      <c r="H3023" t="str">
        <f>_xlfn.XLOOKUP(tbl_GL[[#This Row],[Account_key]],tbl_COA[Account_key],tbl_COA[SubClass],"Not Found")</f>
        <v>Liabilities</v>
      </c>
      <c r="I3023" t="str">
        <f>_xlfn.XLOOKUP(tbl_GL[[#This Row],[Account_key]],tbl_COA[Account_key],tbl_COA[SubClass2],"Not Found")</f>
        <v>Current Liabilities</v>
      </c>
      <c r="J3023" t="str">
        <f>_xlfn.XLOOKUP(tbl_GL[[#This Row],[Account_key]],tbl_COA[Account_key],tbl_COA[SubAccount],,0)</f>
        <v>Accrued Expenses</v>
      </c>
      <c r="K3023">
        <f>YEAR(tbl_GL[[#This Row],[Date]])</f>
        <v>2018</v>
      </c>
    </row>
    <row r="3024" spans="1:11" hidden="1" x14ac:dyDescent="0.35">
      <c r="A3024">
        <v>215.1</v>
      </c>
      <c r="B3024" s="24">
        <v>43226</v>
      </c>
      <c r="C3024">
        <v>2</v>
      </c>
      <c r="D3024" s="13">
        <v>10</v>
      </c>
      <c r="E3024" s="13" t="s">
        <v>98</v>
      </c>
      <c r="F3024" s="17">
        <v>-999</v>
      </c>
      <c r="G3024" t="str">
        <f>_xlfn.XLOOKUP(tbl_GL[[#This Row],[Account_key]],tbl_COA[Account_key],tbl_COA[Class],"Not Found")</f>
        <v>Assets</v>
      </c>
      <c r="H3024" t="str">
        <f>_xlfn.XLOOKUP(tbl_GL[[#This Row],[Account_key]],tbl_COA[Account_key],tbl_COA[SubClass],"Not Found")</f>
        <v>Assets</v>
      </c>
      <c r="I3024" t="str">
        <f>_xlfn.XLOOKUP(tbl_GL[[#This Row],[Account_key]],tbl_COA[Account_key],tbl_COA[SubClass2],"Not Found")</f>
        <v>Current Assets</v>
      </c>
      <c r="J3024" t="str">
        <f>_xlfn.XLOOKUP(tbl_GL[[#This Row],[Account_key]],tbl_COA[Account_key],tbl_COA[SubAccount],,0)</f>
        <v>Cash at Bank</v>
      </c>
      <c r="K3024">
        <f>YEAR(tbl_GL[[#This Row],[Date]])</f>
        <v>2018</v>
      </c>
    </row>
    <row r="3025" spans="1:11" hidden="1" x14ac:dyDescent="0.35">
      <c r="A3025">
        <v>215.2</v>
      </c>
      <c r="B3025" s="24">
        <v>43226</v>
      </c>
      <c r="C3025">
        <v>2</v>
      </c>
      <c r="D3025" s="13">
        <v>120</v>
      </c>
      <c r="E3025" s="13" t="s">
        <v>98</v>
      </c>
      <c r="F3025" s="17">
        <v>-999</v>
      </c>
      <c r="G3025" t="str">
        <f>_xlfn.XLOOKUP(tbl_GL[[#This Row],[Account_key]],tbl_COA[Account_key],tbl_COA[Class],"Not Found")</f>
        <v>Liabilities and Owners Equity</v>
      </c>
      <c r="H3025" t="str">
        <f>_xlfn.XLOOKUP(tbl_GL[[#This Row],[Account_key]],tbl_COA[Account_key],tbl_COA[SubClass],"Not Found")</f>
        <v>Liabilities</v>
      </c>
      <c r="I3025" t="str">
        <f>_xlfn.XLOOKUP(tbl_GL[[#This Row],[Account_key]],tbl_COA[Account_key],tbl_COA[SubClass2],"Not Found")</f>
        <v>Current Liabilities</v>
      </c>
      <c r="J3025" t="str">
        <f>_xlfn.XLOOKUP(tbl_GL[[#This Row],[Account_key]],tbl_COA[Account_key],tbl_COA[SubAccount],,0)</f>
        <v>Accrued Expenses</v>
      </c>
      <c r="K3025">
        <f>YEAR(tbl_GL[[#This Row],[Date]])</f>
        <v>2018</v>
      </c>
    </row>
    <row r="3026" spans="1:11" hidden="1" x14ac:dyDescent="0.35">
      <c r="A3026">
        <v>216.1</v>
      </c>
      <c r="B3026" s="24">
        <v>43229</v>
      </c>
      <c r="C3026">
        <v>2</v>
      </c>
      <c r="D3026" s="13">
        <v>290</v>
      </c>
      <c r="E3026" s="13" t="s">
        <v>97</v>
      </c>
      <c r="F3026" s="17">
        <v>-700</v>
      </c>
      <c r="G3026" t="str">
        <f>_xlfn.XLOOKUP(tbl_GL[[#This Row],[Account_key]],tbl_COA[Account_key],tbl_COA[Class],"Not Found")</f>
        <v>Operating account</v>
      </c>
      <c r="H3026" t="str">
        <f>_xlfn.XLOOKUP(tbl_GL[[#This Row],[Account_key]],tbl_COA[Account_key],tbl_COA[SubClass],"Not Found")</f>
        <v>Operating Expenses</v>
      </c>
      <c r="I3026" t="str">
        <f>_xlfn.XLOOKUP(tbl_GL[[#This Row],[Account_key]],tbl_COA[Account_key],tbl_COA[SubClass2],"Not Found")</f>
        <v>Administration</v>
      </c>
      <c r="J3026" t="str">
        <f>_xlfn.XLOOKUP(tbl_GL[[#This Row],[Account_key]],tbl_COA[Account_key],tbl_COA[SubAccount],,0)</f>
        <v>Travel</v>
      </c>
      <c r="K3026">
        <f>YEAR(tbl_GL[[#This Row],[Date]])</f>
        <v>2018</v>
      </c>
    </row>
    <row r="3027" spans="1:11" hidden="1" x14ac:dyDescent="0.35">
      <c r="A3027">
        <v>216.2</v>
      </c>
      <c r="B3027" s="24">
        <v>43229</v>
      </c>
      <c r="C3027">
        <v>2</v>
      </c>
      <c r="D3027" s="13">
        <v>120</v>
      </c>
      <c r="E3027" s="13" t="s">
        <v>97</v>
      </c>
      <c r="F3027" s="17">
        <v>700</v>
      </c>
      <c r="G3027" t="str">
        <f>_xlfn.XLOOKUP(tbl_GL[[#This Row],[Account_key]],tbl_COA[Account_key],tbl_COA[Class],"Not Found")</f>
        <v>Liabilities and Owners Equity</v>
      </c>
      <c r="H3027" t="str">
        <f>_xlfn.XLOOKUP(tbl_GL[[#This Row],[Account_key]],tbl_COA[Account_key],tbl_COA[SubClass],"Not Found")</f>
        <v>Liabilities</v>
      </c>
      <c r="I3027" t="str">
        <f>_xlfn.XLOOKUP(tbl_GL[[#This Row],[Account_key]],tbl_COA[Account_key],tbl_COA[SubClass2],"Not Found")</f>
        <v>Current Liabilities</v>
      </c>
      <c r="J3027" t="str">
        <f>_xlfn.XLOOKUP(tbl_GL[[#This Row],[Account_key]],tbl_COA[Account_key],tbl_COA[SubAccount],,0)</f>
        <v>Accrued Expenses</v>
      </c>
      <c r="K3027">
        <f>YEAR(tbl_GL[[#This Row],[Date]])</f>
        <v>2018</v>
      </c>
    </row>
    <row r="3028" spans="1:11" hidden="1" x14ac:dyDescent="0.35">
      <c r="A3028">
        <v>217.1</v>
      </c>
      <c r="B3028" s="24">
        <v>43231</v>
      </c>
      <c r="C3028">
        <v>2</v>
      </c>
      <c r="D3028" s="13">
        <v>10</v>
      </c>
      <c r="E3028" s="13" t="s">
        <v>98</v>
      </c>
      <c r="F3028" s="17">
        <v>-961</v>
      </c>
      <c r="G3028" t="str">
        <f>_xlfn.XLOOKUP(tbl_GL[[#This Row],[Account_key]],tbl_COA[Account_key],tbl_COA[Class],"Not Found")</f>
        <v>Assets</v>
      </c>
      <c r="H3028" t="str">
        <f>_xlfn.XLOOKUP(tbl_GL[[#This Row],[Account_key]],tbl_COA[Account_key],tbl_COA[SubClass],"Not Found")</f>
        <v>Assets</v>
      </c>
      <c r="I3028" t="str">
        <f>_xlfn.XLOOKUP(tbl_GL[[#This Row],[Account_key]],tbl_COA[Account_key],tbl_COA[SubClass2],"Not Found")</f>
        <v>Current Assets</v>
      </c>
      <c r="J3028" t="str">
        <f>_xlfn.XLOOKUP(tbl_GL[[#This Row],[Account_key]],tbl_COA[Account_key],tbl_COA[SubAccount],,0)</f>
        <v>Cash at Bank</v>
      </c>
      <c r="K3028">
        <f>YEAR(tbl_GL[[#This Row],[Date]])</f>
        <v>2018</v>
      </c>
    </row>
    <row r="3029" spans="1:11" hidden="1" x14ac:dyDescent="0.35">
      <c r="A3029">
        <v>217.2</v>
      </c>
      <c r="B3029" s="24">
        <v>43231</v>
      </c>
      <c r="C3029">
        <v>2</v>
      </c>
      <c r="D3029" s="13">
        <v>120</v>
      </c>
      <c r="E3029" s="13" t="s">
        <v>98</v>
      </c>
      <c r="F3029" s="17">
        <v>-961</v>
      </c>
      <c r="G3029" t="str">
        <f>_xlfn.XLOOKUP(tbl_GL[[#This Row],[Account_key]],tbl_COA[Account_key],tbl_COA[Class],"Not Found")</f>
        <v>Liabilities and Owners Equity</v>
      </c>
      <c r="H3029" t="str">
        <f>_xlfn.XLOOKUP(tbl_GL[[#This Row],[Account_key]],tbl_COA[Account_key],tbl_COA[SubClass],"Not Found")</f>
        <v>Liabilities</v>
      </c>
      <c r="I3029" t="str">
        <f>_xlfn.XLOOKUP(tbl_GL[[#This Row],[Account_key]],tbl_COA[Account_key],tbl_COA[SubClass2],"Not Found")</f>
        <v>Current Liabilities</v>
      </c>
      <c r="J3029" t="str">
        <f>_xlfn.XLOOKUP(tbl_GL[[#This Row],[Account_key]],tbl_COA[Account_key],tbl_COA[SubAccount],,0)</f>
        <v>Accrued Expenses</v>
      </c>
      <c r="K3029">
        <f>YEAR(tbl_GL[[#This Row],[Date]])</f>
        <v>2018</v>
      </c>
    </row>
    <row r="3030" spans="1:11" hidden="1" x14ac:dyDescent="0.35">
      <c r="A3030">
        <v>218.1</v>
      </c>
      <c r="B3030" s="24">
        <v>43231</v>
      </c>
      <c r="C3030">
        <v>2</v>
      </c>
      <c r="D3030" s="13">
        <v>30</v>
      </c>
      <c r="E3030" s="13" t="s">
        <v>80</v>
      </c>
      <c r="F3030" s="17">
        <v>-5547</v>
      </c>
      <c r="G3030" t="str">
        <f>_xlfn.XLOOKUP(tbl_GL[[#This Row],[Account_key]],tbl_COA[Account_key],tbl_COA[Class],"Not Found")</f>
        <v>Assets</v>
      </c>
      <c r="H3030" t="str">
        <f>_xlfn.XLOOKUP(tbl_GL[[#This Row],[Account_key]],tbl_COA[Account_key],tbl_COA[SubClass],"Not Found")</f>
        <v>Assets</v>
      </c>
      <c r="I3030" t="str">
        <f>_xlfn.XLOOKUP(tbl_GL[[#This Row],[Account_key]],tbl_COA[Account_key],tbl_COA[SubClass2],"Not Found")</f>
        <v>Current Assets</v>
      </c>
      <c r="J3030" t="str">
        <f>_xlfn.XLOOKUP(tbl_GL[[#This Row],[Account_key]],tbl_COA[Account_key],tbl_COA[SubAccount],,0)</f>
        <v>Trade Receivables</v>
      </c>
      <c r="K3030">
        <f>YEAR(tbl_GL[[#This Row],[Date]])</f>
        <v>2018</v>
      </c>
    </row>
    <row r="3031" spans="1:11" hidden="1" x14ac:dyDescent="0.35">
      <c r="A3031">
        <v>218.2</v>
      </c>
      <c r="B3031" s="24">
        <v>43231</v>
      </c>
      <c r="C3031">
        <v>2</v>
      </c>
      <c r="D3031" s="13">
        <v>10</v>
      </c>
      <c r="E3031" s="13" t="s">
        <v>80</v>
      </c>
      <c r="F3031" s="17">
        <v>5547</v>
      </c>
      <c r="G3031" t="str">
        <f>_xlfn.XLOOKUP(tbl_GL[[#This Row],[Account_key]],tbl_COA[Account_key],tbl_COA[Class],"Not Found")</f>
        <v>Assets</v>
      </c>
      <c r="H3031" t="str">
        <f>_xlfn.XLOOKUP(tbl_GL[[#This Row],[Account_key]],tbl_COA[Account_key],tbl_COA[SubClass],"Not Found")</f>
        <v>Assets</v>
      </c>
      <c r="I3031" t="str">
        <f>_xlfn.XLOOKUP(tbl_GL[[#This Row],[Account_key]],tbl_COA[Account_key],tbl_COA[SubClass2],"Not Found")</f>
        <v>Current Assets</v>
      </c>
      <c r="J3031" t="str">
        <f>_xlfn.XLOOKUP(tbl_GL[[#This Row],[Account_key]],tbl_COA[Account_key],tbl_COA[SubAccount],,0)</f>
        <v>Cash at Bank</v>
      </c>
      <c r="K3031">
        <f>YEAR(tbl_GL[[#This Row],[Date]])</f>
        <v>2018</v>
      </c>
    </row>
    <row r="3032" spans="1:11" hidden="1" x14ac:dyDescent="0.35">
      <c r="A3032">
        <v>219.1</v>
      </c>
      <c r="B3032" s="24">
        <v>43231</v>
      </c>
      <c r="C3032">
        <v>2</v>
      </c>
      <c r="D3032" s="13">
        <v>10</v>
      </c>
      <c r="E3032" s="13" t="s">
        <v>84</v>
      </c>
      <c r="F3032" s="17">
        <v>-6667</v>
      </c>
      <c r="G3032" t="str">
        <f>_xlfn.XLOOKUP(tbl_GL[[#This Row],[Account_key]],tbl_COA[Account_key],tbl_COA[Class],"Not Found")</f>
        <v>Assets</v>
      </c>
      <c r="H3032" t="str">
        <f>_xlfn.XLOOKUP(tbl_GL[[#This Row],[Account_key]],tbl_COA[Account_key],tbl_COA[SubClass],"Not Found")</f>
        <v>Assets</v>
      </c>
      <c r="I3032" t="str">
        <f>_xlfn.XLOOKUP(tbl_GL[[#This Row],[Account_key]],tbl_COA[Account_key],tbl_COA[SubClass2],"Not Found")</f>
        <v>Current Assets</v>
      </c>
      <c r="J3032" t="str">
        <f>_xlfn.XLOOKUP(tbl_GL[[#This Row],[Account_key]],tbl_COA[Account_key],tbl_COA[SubAccount],,0)</f>
        <v>Cash at Bank</v>
      </c>
      <c r="K3032">
        <f>YEAR(tbl_GL[[#This Row],[Date]])</f>
        <v>2018</v>
      </c>
    </row>
    <row r="3033" spans="1:11" hidden="1" x14ac:dyDescent="0.35">
      <c r="A3033">
        <v>219.2</v>
      </c>
      <c r="B3033" s="24">
        <v>43231</v>
      </c>
      <c r="C3033">
        <v>2</v>
      </c>
      <c r="D3033" s="13">
        <v>110</v>
      </c>
      <c r="E3033" s="13" t="s">
        <v>84</v>
      </c>
      <c r="F3033" s="17">
        <v>-6667</v>
      </c>
      <c r="G3033" t="str">
        <f>_xlfn.XLOOKUP(tbl_GL[[#This Row],[Account_key]],tbl_COA[Account_key],tbl_COA[Class],"Not Found")</f>
        <v>Liabilities and Owners Equity</v>
      </c>
      <c r="H3033" t="str">
        <f>_xlfn.XLOOKUP(tbl_GL[[#This Row],[Account_key]],tbl_COA[Account_key],tbl_COA[SubClass],"Not Found")</f>
        <v>Liabilities</v>
      </c>
      <c r="I3033" t="str">
        <f>_xlfn.XLOOKUP(tbl_GL[[#This Row],[Account_key]],tbl_COA[Account_key],tbl_COA[SubClass2],"Not Found")</f>
        <v>Current Liabilities</v>
      </c>
      <c r="J3033" t="str">
        <f>_xlfn.XLOOKUP(tbl_GL[[#This Row],[Account_key]],tbl_COA[Account_key],tbl_COA[SubAccount],,0)</f>
        <v>Trade Payables</v>
      </c>
      <c r="K3033">
        <f>YEAR(tbl_GL[[#This Row],[Date]])</f>
        <v>2018</v>
      </c>
    </row>
    <row r="3034" spans="1:11" hidden="1" x14ac:dyDescent="0.35">
      <c r="A3034">
        <v>220.1</v>
      </c>
      <c r="B3034" s="24">
        <v>43232</v>
      </c>
      <c r="C3034">
        <v>2</v>
      </c>
      <c r="D3034" s="13">
        <v>320</v>
      </c>
      <c r="E3034" s="13" t="s">
        <v>97</v>
      </c>
      <c r="F3034" s="17">
        <v>-893</v>
      </c>
      <c r="G3034" t="str">
        <f>_xlfn.XLOOKUP(tbl_GL[[#This Row],[Account_key]],tbl_COA[Account_key],tbl_COA[Class],"Not Found")</f>
        <v>Operating account</v>
      </c>
      <c r="H3034" t="str">
        <f>_xlfn.XLOOKUP(tbl_GL[[#This Row],[Account_key]],tbl_COA[Account_key],tbl_COA[SubClass],"Not Found")</f>
        <v>Operating Expenses</v>
      </c>
      <c r="I3034" t="str">
        <f>_xlfn.XLOOKUP(tbl_GL[[#This Row],[Account_key]],tbl_COA[Account_key],tbl_COA[SubClass2],"Not Found")</f>
        <v>Administration</v>
      </c>
      <c r="J3034" t="str">
        <f>_xlfn.XLOOKUP(tbl_GL[[#This Row],[Account_key]],tbl_COA[Account_key],tbl_COA[SubAccount],,0)</f>
        <v>Professional Services</v>
      </c>
      <c r="K3034">
        <f>YEAR(tbl_GL[[#This Row],[Date]])</f>
        <v>2018</v>
      </c>
    </row>
    <row r="3035" spans="1:11" hidden="1" x14ac:dyDescent="0.35">
      <c r="A3035">
        <v>220.2</v>
      </c>
      <c r="B3035" s="24">
        <v>43232</v>
      </c>
      <c r="C3035">
        <v>2</v>
      </c>
      <c r="D3035" s="13">
        <v>120</v>
      </c>
      <c r="E3035" s="13" t="s">
        <v>97</v>
      </c>
      <c r="F3035" s="17">
        <v>893</v>
      </c>
      <c r="G3035" t="str">
        <f>_xlfn.XLOOKUP(tbl_GL[[#This Row],[Account_key]],tbl_COA[Account_key],tbl_COA[Class],"Not Found")</f>
        <v>Liabilities and Owners Equity</v>
      </c>
      <c r="H3035" t="str">
        <f>_xlfn.XLOOKUP(tbl_GL[[#This Row],[Account_key]],tbl_COA[Account_key],tbl_COA[SubClass],"Not Found")</f>
        <v>Liabilities</v>
      </c>
      <c r="I3035" t="str">
        <f>_xlfn.XLOOKUP(tbl_GL[[#This Row],[Account_key]],tbl_COA[Account_key],tbl_COA[SubClass2],"Not Found")</f>
        <v>Current Liabilities</v>
      </c>
      <c r="J3035" t="str">
        <f>_xlfn.XLOOKUP(tbl_GL[[#This Row],[Account_key]],tbl_COA[Account_key],tbl_COA[SubAccount],,0)</f>
        <v>Accrued Expenses</v>
      </c>
      <c r="K3035">
        <f>YEAR(tbl_GL[[#This Row],[Date]])</f>
        <v>2018</v>
      </c>
    </row>
    <row r="3036" spans="1:11" hidden="1" x14ac:dyDescent="0.35">
      <c r="A3036">
        <v>221.1</v>
      </c>
      <c r="B3036" s="24">
        <v>43235</v>
      </c>
      <c r="C3036">
        <v>2</v>
      </c>
      <c r="D3036" s="13">
        <v>230</v>
      </c>
      <c r="E3036" s="13" t="s">
        <v>4</v>
      </c>
      <c r="F3036" s="17">
        <v>-120</v>
      </c>
      <c r="G3036" t="str">
        <f>_xlfn.XLOOKUP(tbl_GL[[#This Row],[Account_key]],tbl_COA[Account_key],tbl_COA[Class],"Not Found")</f>
        <v>Trading account</v>
      </c>
      <c r="H3036" t="str">
        <f>_xlfn.XLOOKUP(tbl_GL[[#This Row],[Account_key]],tbl_COA[Account_key],tbl_COA[SubClass],"Not Found")</f>
        <v>Cost of Sales</v>
      </c>
      <c r="I3036" t="str">
        <f>_xlfn.XLOOKUP(tbl_GL[[#This Row],[Account_key]],tbl_COA[Account_key],tbl_COA[SubClass2],"Not Found")</f>
        <v>Cost of Sales</v>
      </c>
      <c r="J3036" t="str">
        <f>_xlfn.XLOOKUP(tbl_GL[[#This Row],[Account_key]],tbl_COA[Account_key],tbl_COA[SubAccount],,0)</f>
        <v>Cost of Sales</v>
      </c>
      <c r="K3036">
        <f>YEAR(tbl_GL[[#This Row],[Date]])</f>
        <v>2018</v>
      </c>
    </row>
    <row r="3037" spans="1:11" hidden="1" x14ac:dyDescent="0.35">
      <c r="A3037">
        <v>221.2</v>
      </c>
      <c r="B3037" s="24">
        <v>43235</v>
      </c>
      <c r="C3037">
        <v>2</v>
      </c>
      <c r="D3037" s="13">
        <v>60</v>
      </c>
      <c r="E3037" s="13" t="s">
        <v>4</v>
      </c>
      <c r="F3037" s="17">
        <v>-120</v>
      </c>
      <c r="G3037" t="str">
        <f>_xlfn.XLOOKUP(tbl_GL[[#This Row],[Account_key]],tbl_COA[Account_key],tbl_COA[Class],"Not Found")</f>
        <v>Assets</v>
      </c>
      <c r="H3037" t="str">
        <f>_xlfn.XLOOKUP(tbl_GL[[#This Row],[Account_key]],tbl_COA[Account_key],tbl_COA[SubClass],"Not Found")</f>
        <v>Assets</v>
      </c>
      <c r="I3037" t="str">
        <f>_xlfn.XLOOKUP(tbl_GL[[#This Row],[Account_key]],tbl_COA[Account_key],tbl_COA[SubClass2],"Not Found")</f>
        <v>Current Assets</v>
      </c>
      <c r="J3037" t="str">
        <f>_xlfn.XLOOKUP(tbl_GL[[#This Row],[Account_key]],tbl_COA[Account_key],tbl_COA[SubAccount],,0)</f>
        <v>Inventory</v>
      </c>
      <c r="K3037">
        <f>YEAR(tbl_GL[[#This Row],[Date]])</f>
        <v>2018</v>
      </c>
    </row>
    <row r="3038" spans="1:11" hidden="1" x14ac:dyDescent="0.35">
      <c r="A3038">
        <v>222.1</v>
      </c>
      <c r="B3038" s="24">
        <v>43235</v>
      </c>
      <c r="C3038">
        <v>2</v>
      </c>
      <c r="D3038" s="13">
        <v>10</v>
      </c>
      <c r="E3038" s="13" t="s">
        <v>112</v>
      </c>
      <c r="F3038" s="17">
        <v>-133</v>
      </c>
      <c r="G3038" t="str">
        <f>_xlfn.XLOOKUP(tbl_GL[[#This Row],[Account_key]],tbl_COA[Account_key],tbl_COA[Class],"Not Found")</f>
        <v>Assets</v>
      </c>
      <c r="H3038" t="str">
        <f>_xlfn.XLOOKUP(tbl_GL[[#This Row],[Account_key]],tbl_COA[Account_key],tbl_COA[SubClass],"Not Found")</f>
        <v>Assets</v>
      </c>
      <c r="I3038" t="str">
        <f>_xlfn.XLOOKUP(tbl_GL[[#This Row],[Account_key]],tbl_COA[Account_key],tbl_COA[SubClass2],"Not Found")</f>
        <v>Current Assets</v>
      </c>
      <c r="J3038" t="str">
        <f>_xlfn.XLOOKUP(tbl_GL[[#This Row],[Account_key]],tbl_COA[Account_key],tbl_COA[SubAccount],,0)</f>
        <v>Cash at Bank</v>
      </c>
      <c r="K3038">
        <f>YEAR(tbl_GL[[#This Row],[Date]])</f>
        <v>2018</v>
      </c>
    </row>
    <row r="3039" spans="1:11" hidden="1" x14ac:dyDescent="0.35">
      <c r="A3039">
        <v>222.2</v>
      </c>
      <c r="B3039" s="24">
        <v>43235</v>
      </c>
      <c r="C3039">
        <v>2</v>
      </c>
      <c r="D3039" s="13">
        <v>121</v>
      </c>
      <c r="E3039" s="13" t="s">
        <v>112</v>
      </c>
      <c r="F3039" s="17">
        <v>-133</v>
      </c>
      <c r="G3039" t="str">
        <f>_xlfn.XLOOKUP(tbl_GL[[#This Row],[Account_key]],tbl_COA[Account_key],tbl_COA[Class],"Not Found")</f>
        <v>Liabilities and Owners Equity</v>
      </c>
      <c r="H3039" t="str">
        <f>_xlfn.XLOOKUP(tbl_GL[[#This Row],[Account_key]],tbl_COA[Account_key],tbl_COA[SubClass],"Not Found")</f>
        <v>Liabilities</v>
      </c>
      <c r="I3039" t="str">
        <f>_xlfn.XLOOKUP(tbl_GL[[#This Row],[Account_key]],tbl_COA[Account_key],tbl_COA[SubClass2],"Not Found")</f>
        <v>Current Liabilities</v>
      </c>
      <c r="J3039" t="str">
        <f>_xlfn.XLOOKUP(tbl_GL[[#This Row],[Account_key]],tbl_COA[Account_key],tbl_COA[SubAccount],,0)</f>
        <v>Interest Payable</v>
      </c>
      <c r="K3039">
        <f>YEAR(tbl_GL[[#This Row],[Date]])</f>
        <v>2018</v>
      </c>
    </row>
    <row r="3040" spans="1:11" hidden="1" x14ac:dyDescent="0.35">
      <c r="A3040">
        <v>223.1</v>
      </c>
      <c r="B3040" s="24">
        <v>43235</v>
      </c>
      <c r="C3040">
        <v>2</v>
      </c>
      <c r="D3040" s="13">
        <v>210</v>
      </c>
      <c r="E3040" s="13" t="s">
        <v>8</v>
      </c>
      <c r="F3040" s="17">
        <v>401</v>
      </c>
      <c r="G3040" t="str">
        <f>_xlfn.XLOOKUP(tbl_GL[[#This Row],[Account_key]],tbl_COA[Account_key],tbl_COA[Class],"Not Found")</f>
        <v>Trading account</v>
      </c>
      <c r="H3040" t="str">
        <f>_xlfn.XLOOKUP(tbl_GL[[#This Row],[Account_key]],tbl_COA[Account_key],tbl_COA[SubClass],"Not Found")</f>
        <v>Sales</v>
      </c>
      <c r="I3040" t="str">
        <f>_xlfn.XLOOKUP(tbl_GL[[#This Row],[Account_key]],tbl_COA[Account_key],tbl_COA[SubClass2],"Not Found")</f>
        <v>Sales</v>
      </c>
      <c r="J3040" t="str">
        <f>_xlfn.XLOOKUP(tbl_GL[[#This Row],[Account_key]],tbl_COA[Account_key],tbl_COA[SubAccount],,0)</f>
        <v>Sales</v>
      </c>
      <c r="K3040">
        <f>YEAR(tbl_GL[[#This Row],[Date]])</f>
        <v>2018</v>
      </c>
    </row>
    <row r="3041" spans="1:11" hidden="1" x14ac:dyDescent="0.35">
      <c r="A3041">
        <v>223.2</v>
      </c>
      <c r="B3041" s="24">
        <v>43235</v>
      </c>
      <c r="C3041">
        <v>2</v>
      </c>
      <c r="D3041" s="13">
        <v>30</v>
      </c>
      <c r="E3041" s="13" t="s">
        <v>8</v>
      </c>
      <c r="F3041" s="17">
        <v>401</v>
      </c>
      <c r="G3041" t="str">
        <f>_xlfn.XLOOKUP(tbl_GL[[#This Row],[Account_key]],tbl_COA[Account_key],tbl_COA[Class],"Not Found")</f>
        <v>Assets</v>
      </c>
      <c r="H3041" t="str">
        <f>_xlfn.XLOOKUP(tbl_GL[[#This Row],[Account_key]],tbl_COA[Account_key],tbl_COA[SubClass],"Not Found")</f>
        <v>Assets</v>
      </c>
      <c r="I3041" t="str">
        <f>_xlfn.XLOOKUP(tbl_GL[[#This Row],[Account_key]],tbl_COA[Account_key],tbl_COA[SubClass2],"Not Found")</f>
        <v>Current Assets</v>
      </c>
      <c r="J3041" t="str">
        <f>_xlfn.XLOOKUP(tbl_GL[[#This Row],[Account_key]],tbl_COA[Account_key],tbl_COA[SubAccount],,0)</f>
        <v>Trade Receivables</v>
      </c>
      <c r="K3041">
        <f>YEAR(tbl_GL[[#This Row],[Date]])</f>
        <v>2018</v>
      </c>
    </row>
    <row r="3042" spans="1:11" hidden="1" x14ac:dyDescent="0.35">
      <c r="A3042">
        <v>224.1</v>
      </c>
      <c r="B3042" s="24">
        <v>43235</v>
      </c>
      <c r="C3042">
        <v>2</v>
      </c>
      <c r="D3042" s="13">
        <v>230</v>
      </c>
      <c r="E3042" s="13" t="s">
        <v>4</v>
      </c>
      <c r="F3042" s="17">
        <v>-407</v>
      </c>
      <c r="G3042" t="str">
        <f>_xlfn.XLOOKUP(tbl_GL[[#This Row],[Account_key]],tbl_COA[Account_key],tbl_COA[Class],"Not Found")</f>
        <v>Trading account</v>
      </c>
      <c r="H3042" t="str">
        <f>_xlfn.XLOOKUP(tbl_GL[[#This Row],[Account_key]],tbl_COA[Account_key],tbl_COA[SubClass],"Not Found")</f>
        <v>Cost of Sales</v>
      </c>
      <c r="I3042" t="str">
        <f>_xlfn.XLOOKUP(tbl_GL[[#This Row],[Account_key]],tbl_COA[Account_key],tbl_COA[SubClass2],"Not Found")</f>
        <v>Cost of Sales</v>
      </c>
      <c r="J3042" t="str">
        <f>_xlfn.XLOOKUP(tbl_GL[[#This Row],[Account_key]],tbl_COA[Account_key],tbl_COA[SubAccount],,0)</f>
        <v>Cost of Sales</v>
      </c>
      <c r="K3042">
        <f>YEAR(tbl_GL[[#This Row],[Date]])</f>
        <v>2018</v>
      </c>
    </row>
    <row r="3043" spans="1:11" hidden="1" x14ac:dyDescent="0.35">
      <c r="A3043">
        <v>224.2</v>
      </c>
      <c r="B3043" s="24">
        <v>43235</v>
      </c>
      <c r="C3043">
        <v>2</v>
      </c>
      <c r="D3043" s="13">
        <v>60</v>
      </c>
      <c r="E3043" s="13" t="s">
        <v>4</v>
      </c>
      <c r="F3043" s="17">
        <v>-407</v>
      </c>
      <c r="G3043" t="str">
        <f>_xlfn.XLOOKUP(tbl_GL[[#This Row],[Account_key]],tbl_COA[Account_key],tbl_COA[Class],"Not Found")</f>
        <v>Assets</v>
      </c>
      <c r="H3043" t="str">
        <f>_xlfn.XLOOKUP(tbl_GL[[#This Row],[Account_key]],tbl_COA[Account_key],tbl_COA[SubClass],"Not Found")</f>
        <v>Assets</v>
      </c>
      <c r="I3043" t="str">
        <f>_xlfn.XLOOKUP(tbl_GL[[#This Row],[Account_key]],tbl_COA[Account_key],tbl_COA[SubClass2],"Not Found")</f>
        <v>Current Assets</v>
      </c>
      <c r="J3043" t="str">
        <f>_xlfn.XLOOKUP(tbl_GL[[#This Row],[Account_key]],tbl_COA[Account_key],tbl_COA[SubAccount],,0)</f>
        <v>Inventory</v>
      </c>
      <c r="K3043">
        <f>YEAR(tbl_GL[[#This Row],[Date]])</f>
        <v>2018</v>
      </c>
    </row>
    <row r="3044" spans="1:11" hidden="1" x14ac:dyDescent="0.35">
      <c r="A3044">
        <v>225.1</v>
      </c>
      <c r="B3044" s="24">
        <v>43235</v>
      </c>
      <c r="C3044">
        <v>2</v>
      </c>
      <c r="D3044" s="13">
        <v>260</v>
      </c>
      <c r="E3044" s="13" t="s">
        <v>97</v>
      </c>
      <c r="F3044" s="17">
        <v>-1049</v>
      </c>
      <c r="G3044" t="str">
        <f>_xlfn.XLOOKUP(tbl_GL[[#This Row],[Account_key]],tbl_COA[Account_key],tbl_COA[Class],"Not Found")</f>
        <v>Operating account</v>
      </c>
      <c r="H3044" t="str">
        <f>_xlfn.XLOOKUP(tbl_GL[[#This Row],[Account_key]],tbl_COA[Account_key],tbl_COA[SubClass],"Not Found")</f>
        <v>Operating Expenses</v>
      </c>
      <c r="I3044" t="str">
        <f>_xlfn.XLOOKUP(tbl_GL[[#This Row],[Account_key]],tbl_COA[Account_key],tbl_COA[SubClass2],"Not Found")</f>
        <v>Marketing</v>
      </c>
      <c r="J3044" t="str">
        <f>_xlfn.XLOOKUP(tbl_GL[[#This Row],[Account_key]],tbl_COA[Account_key],tbl_COA[SubAccount],,0)</f>
        <v>Commissions</v>
      </c>
      <c r="K3044">
        <f>YEAR(tbl_GL[[#This Row],[Date]])</f>
        <v>2018</v>
      </c>
    </row>
    <row r="3045" spans="1:11" hidden="1" x14ac:dyDescent="0.35">
      <c r="A3045">
        <v>225.2</v>
      </c>
      <c r="B3045" s="24">
        <v>43235</v>
      </c>
      <c r="C3045">
        <v>2</v>
      </c>
      <c r="D3045" s="13">
        <v>120</v>
      </c>
      <c r="E3045" s="13" t="s">
        <v>97</v>
      </c>
      <c r="F3045" s="17">
        <v>1049</v>
      </c>
      <c r="G3045" t="str">
        <f>_xlfn.XLOOKUP(tbl_GL[[#This Row],[Account_key]],tbl_COA[Account_key],tbl_COA[Class],"Not Found")</f>
        <v>Liabilities and Owners Equity</v>
      </c>
      <c r="H3045" t="str">
        <f>_xlfn.XLOOKUP(tbl_GL[[#This Row],[Account_key]],tbl_COA[Account_key],tbl_COA[SubClass],"Not Found")</f>
        <v>Liabilities</v>
      </c>
      <c r="I3045" t="str">
        <f>_xlfn.XLOOKUP(tbl_GL[[#This Row],[Account_key]],tbl_COA[Account_key],tbl_COA[SubClass2],"Not Found")</f>
        <v>Current Liabilities</v>
      </c>
      <c r="J3045" t="str">
        <f>_xlfn.XLOOKUP(tbl_GL[[#This Row],[Account_key]],tbl_COA[Account_key],tbl_COA[SubAccount],,0)</f>
        <v>Accrued Expenses</v>
      </c>
      <c r="K3045">
        <f>YEAR(tbl_GL[[#This Row],[Date]])</f>
        <v>2018</v>
      </c>
    </row>
    <row r="3046" spans="1:11" hidden="1" x14ac:dyDescent="0.35">
      <c r="A3046">
        <v>226.1</v>
      </c>
      <c r="B3046" s="24">
        <v>43235</v>
      </c>
      <c r="C3046">
        <v>2</v>
      </c>
      <c r="D3046" s="13">
        <v>210</v>
      </c>
      <c r="E3046" s="13" t="s">
        <v>7</v>
      </c>
      <c r="F3046" s="17">
        <v>1358</v>
      </c>
      <c r="G3046" t="str">
        <f>_xlfn.XLOOKUP(tbl_GL[[#This Row],[Account_key]],tbl_COA[Account_key],tbl_COA[Class],"Not Found")</f>
        <v>Trading account</v>
      </c>
      <c r="H3046" t="str">
        <f>_xlfn.XLOOKUP(tbl_GL[[#This Row],[Account_key]],tbl_COA[Account_key],tbl_COA[SubClass],"Not Found")</f>
        <v>Sales</v>
      </c>
      <c r="I3046" t="str">
        <f>_xlfn.XLOOKUP(tbl_GL[[#This Row],[Account_key]],tbl_COA[Account_key],tbl_COA[SubClass2],"Not Found")</f>
        <v>Sales</v>
      </c>
      <c r="J3046" t="str">
        <f>_xlfn.XLOOKUP(tbl_GL[[#This Row],[Account_key]],tbl_COA[Account_key],tbl_COA[SubAccount],,0)</f>
        <v>Sales</v>
      </c>
      <c r="K3046">
        <f>YEAR(tbl_GL[[#This Row],[Date]])</f>
        <v>2018</v>
      </c>
    </row>
    <row r="3047" spans="1:11" hidden="1" x14ac:dyDescent="0.35">
      <c r="A3047">
        <v>226.2</v>
      </c>
      <c r="B3047" s="24">
        <v>43235</v>
      </c>
      <c r="C3047">
        <v>2</v>
      </c>
      <c r="D3047" s="13">
        <v>10</v>
      </c>
      <c r="E3047" s="13" t="s">
        <v>7</v>
      </c>
      <c r="F3047" s="17">
        <v>1358</v>
      </c>
      <c r="G3047" t="str">
        <f>_xlfn.XLOOKUP(tbl_GL[[#This Row],[Account_key]],tbl_COA[Account_key],tbl_COA[Class],"Not Found")</f>
        <v>Assets</v>
      </c>
      <c r="H3047" t="str">
        <f>_xlfn.XLOOKUP(tbl_GL[[#This Row],[Account_key]],tbl_COA[Account_key],tbl_COA[SubClass],"Not Found")</f>
        <v>Assets</v>
      </c>
      <c r="I3047" t="str">
        <f>_xlfn.XLOOKUP(tbl_GL[[#This Row],[Account_key]],tbl_COA[Account_key],tbl_COA[SubClass2],"Not Found")</f>
        <v>Current Assets</v>
      </c>
      <c r="J3047" t="str">
        <f>_xlfn.XLOOKUP(tbl_GL[[#This Row],[Account_key]],tbl_COA[Account_key],tbl_COA[SubAccount],,0)</f>
        <v>Cash at Bank</v>
      </c>
      <c r="K3047">
        <f>YEAR(tbl_GL[[#This Row],[Date]])</f>
        <v>2018</v>
      </c>
    </row>
    <row r="3048" spans="1:11" hidden="1" x14ac:dyDescent="0.35">
      <c r="A3048">
        <v>227.1</v>
      </c>
      <c r="B3048" s="24">
        <v>43235</v>
      </c>
      <c r="C3048">
        <v>2</v>
      </c>
      <c r="D3048" s="13">
        <v>230</v>
      </c>
      <c r="E3048" s="13" t="s">
        <v>4</v>
      </c>
      <c r="F3048" s="17">
        <v>-1775</v>
      </c>
      <c r="G3048" t="str">
        <f>_xlfn.XLOOKUP(tbl_GL[[#This Row],[Account_key]],tbl_COA[Account_key],tbl_COA[Class],"Not Found")</f>
        <v>Trading account</v>
      </c>
      <c r="H3048" t="str">
        <f>_xlfn.XLOOKUP(tbl_GL[[#This Row],[Account_key]],tbl_COA[Account_key],tbl_COA[SubClass],"Not Found")</f>
        <v>Cost of Sales</v>
      </c>
      <c r="I3048" t="str">
        <f>_xlfn.XLOOKUP(tbl_GL[[#This Row],[Account_key]],tbl_COA[Account_key],tbl_COA[SubClass2],"Not Found")</f>
        <v>Cost of Sales</v>
      </c>
      <c r="J3048" t="str">
        <f>_xlfn.XLOOKUP(tbl_GL[[#This Row],[Account_key]],tbl_COA[Account_key],tbl_COA[SubAccount],,0)</f>
        <v>Cost of Sales</v>
      </c>
      <c r="K3048">
        <f>YEAR(tbl_GL[[#This Row],[Date]])</f>
        <v>2018</v>
      </c>
    </row>
    <row r="3049" spans="1:11" hidden="1" x14ac:dyDescent="0.35">
      <c r="A3049">
        <v>227.2</v>
      </c>
      <c r="B3049" s="24">
        <v>43235</v>
      </c>
      <c r="C3049">
        <v>2</v>
      </c>
      <c r="D3049" s="13">
        <v>60</v>
      </c>
      <c r="E3049" s="13" t="s">
        <v>4</v>
      </c>
      <c r="F3049" s="17">
        <v>-1775</v>
      </c>
      <c r="G3049" t="str">
        <f>_xlfn.XLOOKUP(tbl_GL[[#This Row],[Account_key]],tbl_COA[Account_key],tbl_COA[Class],"Not Found")</f>
        <v>Assets</v>
      </c>
      <c r="H3049" t="str">
        <f>_xlfn.XLOOKUP(tbl_GL[[#This Row],[Account_key]],tbl_COA[Account_key],tbl_COA[SubClass],"Not Found")</f>
        <v>Assets</v>
      </c>
      <c r="I3049" t="str">
        <f>_xlfn.XLOOKUP(tbl_GL[[#This Row],[Account_key]],tbl_COA[Account_key],tbl_COA[SubClass2],"Not Found")</f>
        <v>Current Assets</v>
      </c>
      <c r="J3049" t="str">
        <f>_xlfn.XLOOKUP(tbl_GL[[#This Row],[Account_key]],tbl_COA[Account_key],tbl_COA[SubAccount],,0)</f>
        <v>Inventory</v>
      </c>
      <c r="K3049">
        <f>YEAR(tbl_GL[[#This Row],[Date]])</f>
        <v>2018</v>
      </c>
    </row>
    <row r="3050" spans="1:11" hidden="1" x14ac:dyDescent="0.35">
      <c r="A3050">
        <v>228.1</v>
      </c>
      <c r="B3050" s="24">
        <v>43235</v>
      </c>
      <c r="C3050">
        <v>2</v>
      </c>
      <c r="D3050" s="13">
        <v>210</v>
      </c>
      <c r="E3050" s="13" t="s">
        <v>8</v>
      </c>
      <c r="F3050" s="17">
        <v>5918</v>
      </c>
      <c r="G3050" t="str">
        <f>_xlfn.XLOOKUP(tbl_GL[[#This Row],[Account_key]],tbl_COA[Account_key],tbl_COA[Class],"Not Found")</f>
        <v>Trading account</v>
      </c>
      <c r="H3050" t="str">
        <f>_xlfn.XLOOKUP(tbl_GL[[#This Row],[Account_key]],tbl_COA[Account_key],tbl_COA[SubClass],"Not Found")</f>
        <v>Sales</v>
      </c>
      <c r="I3050" t="str">
        <f>_xlfn.XLOOKUP(tbl_GL[[#This Row],[Account_key]],tbl_COA[Account_key],tbl_COA[SubClass2],"Not Found")</f>
        <v>Sales</v>
      </c>
      <c r="J3050" t="str">
        <f>_xlfn.XLOOKUP(tbl_GL[[#This Row],[Account_key]],tbl_COA[Account_key],tbl_COA[SubAccount],,0)</f>
        <v>Sales</v>
      </c>
      <c r="K3050">
        <f>YEAR(tbl_GL[[#This Row],[Date]])</f>
        <v>2018</v>
      </c>
    </row>
    <row r="3051" spans="1:11" hidden="1" x14ac:dyDescent="0.35">
      <c r="A3051">
        <v>228.2</v>
      </c>
      <c r="B3051" s="24">
        <v>43235</v>
      </c>
      <c r="C3051">
        <v>2</v>
      </c>
      <c r="D3051" s="13">
        <v>30</v>
      </c>
      <c r="E3051" s="13" t="s">
        <v>8</v>
      </c>
      <c r="F3051" s="17">
        <v>5918</v>
      </c>
      <c r="G3051" t="str">
        <f>_xlfn.XLOOKUP(tbl_GL[[#This Row],[Account_key]],tbl_COA[Account_key],tbl_COA[Class],"Not Found")</f>
        <v>Assets</v>
      </c>
      <c r="H3051" t="str">
        <f>_xlfn.XLOOKUP(tbl_GL[[#This Row],[Account_key]],tbl_COA[Account_key],tbl_COA[SubClass],"Not Found")</f>
        <v>Assets</v>
      </c>
      <c r="I3051" t="str">
        <f>_xlfn.XLOOKUP(tbl_GL[[#This Row],[Account_key]],tbl_COA[Account_key],tbl_COA[SubClass2],"Not Found")</f>
        <v>Current Assets</v>
      </c>
      <c r="J3051" t="str">
        <f>_xlfn.XLOOKUP(tbl_GL[[#This Row],[Account_key]],tbl_COA[Account_key],tbl_COA[SubAccount],,0)</f>
        <v>Trade Receivables</v>
      </c>
      <c r="K3051">
        <f>YEAR(tbl_GL[[#This Row],[Date]])</f>
        <v>2018</v>
      </c>
    </row>
    <row r="3052" spans="1:11" hidden="1" x14ac:dyDescent="0.35">
      <c r="A3052">
        <v>229.1</v>
      </c>
      <c r="B3052" s="24">
        <v>43236</v>
      </c>
      <c r="C3052">
        <v>2</v>
      </c>
      <c r="D3052" s="13">
        <v>290</v>
      </c>
      <c r="E3052" s="13" t="s">
        <v>99</v>
      </c>
      <c r="F3052" s="17">
        <v>-36</v>
      </c>
      <c r="G3052" t="str">
        <f>_xlfn.XLOOKUP(tbl_GL[[#This Row],[Account_key]],tbl_COA[Account_key],tbl_COA[Class],"Not Found")</f>
        <v>Operating account</v>
      </c>
      <c r="H3052" t="str">
        <f>_xlfn.XLOOKUP(tbl_GL[[#This Row],[Account_key]],tbl_COA[Account_key],tbl_COA[SubClass],"Not Found")</f>
        <v>Operating Expenses</v>
      </c>
      <c r="I3052" t="str">
        <f>_xlfn.XLOOKUP(tbl_GL[[#This Row],[Account_key]],tbl_COA[Account_key],tbl_COA[SubClass2],"Not Found")</f>
        <v>Administration</v>
      </c>
      <c r="J3052" t="str">
        <f>_xlfn.XLOOKUP(tbl_GL[[#This Row],[Account_key]],tbl_COA[Account_key],tbl_COA[SubAccount],,0)</f>
        <v>Travel</v>
      </c>
      <c r="K3052">
        <f>YEAR(tbl_GL[[#This Row],[Date]])</f>
        <v>2018</v>
      </c>
    </row>
    <row r="3053" spans="1:11" hidden="1" x14ac:dyDescent="0.35">
      <c r="A3053">
        <v>229.2</v>
      </c>
      <c r="B3053" s="24">
        <v>43236</v>
      </c>
      <c r="C3053">
        <v>2</v>
      </c>
      <c r="D3053" s="13">
        <v>20</v>
      </c>
      <c r="E3053" s="13" t="s">
        <v>99</v>
      </c>
      <c r="F3053" s="17">
        <v>-36</v>
      </c>
      <c r="G3053" t="str">
        <f>_xlfn.XLOOKUP(tbl_GL[[#This Row],[Account_key]],tbl_COA[Account_key],tbl_COA[Class],"Not Found")</f>
        <v>Assets</v>
      </c>
      <c r="H3053" t="str">
        <f>_xlfn.XLOOKUP(tbl_GL[[#This Row],[Account_key]],tbl_COA[Account_key],tbl_COA[SubClass],"Not Found")</f>
        <v>Assets</v>
      </c>
      <c r="I3053" t="str">
        <f>_xlfn.XLOOKUP(tbl_GL[[#This Row],[Account_key]],tbl_COA[Account_key],tbl_COA[SubClass2],"Not Found")</f>
        <v>Current Assets</v>
      </c>
      <c r="J3053" t="str">
        <f>_xlfn.XLOOKUP(tbl_GL[[#This Row],[Account_key]],tbl_COA[Account_key],tbl_COA[SubAccount],,0)</f>
        <v>Cash in hand</v>
      </c>
      <c r="K3053">
        <f>YEAR(tbl_GL[[#This Row],[Date]])</f>
        <v>2018</v>
      </c>
    </row>
    <row r="3054" spans="1:11" hidden="1" x14ac:dyDescent="0.35">
      <c r="A3054">
        <v>230.1</v>
      </c>
      <c r="B3054" s="24">
        <v>43238</v>
      </c>
      <c r="C3054">
        <v>2</v>
      </c>
      <c r="D3054" s="13">
        <v>10</v>
      </c>
      <c r="E3054" s="13" t="s">
        <v>98</v>
      </c>
      <c r="F3054" s="17">
        <v>-913</v>
      </c>
      <c r="G3054" t="str">
        <f>_xlfn.XLOOKUP(tbl_GL[[#This Row],[Account_key]],tbl_COA[Account_key],tbl_COA[Class],"Not Found")</f>
        <v>Assets</v>
      </c>
      <c r="H3054" t="str">
        <f>_xlfn.XLOOKUP(tbl_GL[[#This Row],[Account_key]],tbl_COA[Account_key],tbl_COA[SubClass],"Not Found")</f>
        <v>Assets</v>
      </c>
      <c r="I3054" t="str">
        <f>_xlfn.XLOOKUP(tbl_GL[[#This Row],[Account_key]],tbl_COA[Account_key],tbl_COA[SubClass2],"Not Found")</f>
        <v>Current Assets</v>
      </c>
      <c r="J3054" t="str">
        <f>_xlfn.XLOOKUP(tbl_GL[[#This Row],[Account_key]],tbl_COA[Account_key],tbl_COA[SubAccount],,0)</f>
        <v>Cash at Bank</v>
      </c>
      <c r="K3054">
        <f>YEAR(tbl_GL[[#This Row],[Date]])</f>
        <v>2018</v>
      </c>
    </row>
    <row r="3055" spans="1:11" hidden="1" x14ac:dyDescent="0.35">
      <c r="A3055">
        <v>230.2</v>
      </c>
      <c r="B3055" s="24">
        <v>43238</v>
      </c>
      <c r="C3055">
        <v>2</v>
      </c>
      <c r="D3055" s="13">
        <v>120</v>
      </c>
      <c r="E3055" s="13" t="s">
        <v>98</v>
      </c>
      <c r="F3055" s="17">
        <v>-913</v>
      </c>
      <c r="G3055" t="str">
        <f>_xlfn.XLOOKUP(tbl_GL[[#This Row],[Account_key]],tbl_COA[Account_key],tbl_COA[Class],"Not Found")</f>
        <v>Liabilities and Owners Equity</v>
      </c>
      <c r="H3055" t="str">
        <f>_xlfn.XLOOKUP(tbl_GL[[#This Row],[Account_key]],tbl_COA[Account_key],tbl_COA[SubClass],"Not Found")</f>
        <v>Liabilities</v>
      </c>
      <c r="I3055" t="str">
        <f>_xlfn.XLOOKUP(tbl_GL[[#This Row],[Account_key]],tbl_COA[Account_key],tbl_COA[SubClass2],"Not Found")</f>
        <v>Current Liabilities</v>
      </c>
      <c r="J3055" t="str">
        <f>_xlfn.XLOOKUP(tbl_GL[[#This Row],[Account_key]],tbl_COA[Account_key],tbl_COA[SubAccount],,0)</f>
        <v>Accrued Expenses</v>
      </c>
      <c r="K3055">
        <f>YEAR(tbl_GL[[#This Row],[Date]])</f>
        <v>2018</v>
      </c>
    </row>
    <row r="3056" spans="1:11" hidden="1" x14ac:dyDescent="0.35">
      <c r="A3056">
        <v>231.1</v>
      </c>
      <c r="B3056" s="24">
        <v>43239</v>
      </c>
      <c r="C3056">
        <v>2</v>
      </c>
      <c r="D3056" s="13">
        <v>300</v>
      </c>
      <c r="E3056" s="13" t="s">
        <v>97</v>
      </c>
      <c r="F3056" s="17">
        <v>-777</v>
      </c>
      <c r="G3056" t="str">
        <f>_xlfn.XLOOKUP(tbl_GL[[#This Row],[Account_key]],tbl_COA[Account_key],tbl_COA[Class],"Not Found")</f>
        <v>Operating account</v>
      </c>
      <c r="H3056" t="str">
        <f>_xlfn.XLOOKUP(tbl_GL[[#This Row],[Account_key]],tbl_COA[Account_key],tbl_COA[SubClass],"Not Found")</f>
        <v>Operating Expenses</v>
      </c>
      <c r="I3056" t="str">
        <f>_xlfn.XLOOKUP(tbl_GL[[#This Row],[Account_key]],tbl_COA[Account_key],tbl_COA[SubClass2],"Not Found")</f>
        <v>Administration</v>
      </c>
      <c r="J3056" t="str">
        <f>_xlfn.XLOOKUP(tbl_GL[[#This Row],[Account_key]],tbl_COA[Account_key],tbl_COA[SubAccount],,0)</f>
        <v>Entertainment</v>
      </c>
      <c r="K3056">
        <f>YEAR(tbl_GL[[#This Row],[Date]])</f>
        <v>2018</v>
      </c>
    </row>
    <row r="3057" spans="1:11" hidden="1" x14ac:dyDescent="0.35">
      <c r="A3057">
        <v>231.2</v>
      </c>
      <c r="B3057" s="24">
        <v>43239</v>
      </c>
      <c r="C3057">
        <v>2</v>
      </c>
      <c r="D3057" s="13">
        <v>120</v>
      </c>
      <c r="E3057" s="13" t="s">
        <v>97</v>
      </c>
      <c r="F3057" s="17">
        <v>777</v>
      </c>
      <c r="G3057" t="str">
        <f>_xlfn.XLOOKUP(tbl_GL[[#This Row],[Account_key]],tbl_COA[Account_key],tbl_COA[Class],"Not Found")</f>
        <v>Liabilities and Owners Equity</v>
      </c>
      <c r="H3057" t="str">
        <f>_xlfn.XLOOKUP(tbl_GL[[#This Row],[Account_key]],tbl_COA[Account_key],tbl_COA[SubClass],"Not Found")</f>
        <v>Liabilities</v>
      </c>
      <c r="I3057" t="str">
        <f>_xlfn.XLOOKUP(tbl_GL[[#This Row],[Account_key]],tbl_COA[Account_key],tbl_COA[SubClass2],"Not Found")</f>
        <v>Current Liabilities</v>
      </c>
      <c r="J3057" t="str">
        <f>_xlfn.XLOOKUP(tbl_GL[[#This Row],[Account_key]],tbl_COA[Account_key],tbl_COA[SubAccount],,0)</f>
        <v>Accrued Expenses</v>
      </c>
      <c r="K3057">
        <f>YEAR(tbl_GL[[#This Row],[Date]])</f>
        <v>2018</v>
      </c>
    </row>
    <row r="3058" spans="1:11" hidden="1" x14ac:dyDescent="0.35">
      <c r="A3058">
        <v>232.1</v>
      </c>
      <c r="B3058" s="24">
        <v>43240</v>
      </c>
      <c r="C3058">
        <v>2</v>
      </c>
      <c r="D3058" s="13">
        <v>10</v>
      </c>
      <c r="E3058" s="13" t="s">
        <v>98</v>
      </c>
      <c r="F3058" s="17">
        <v>-709</v>
      </c>
      <c r="G3058" t="str">
        <f>_xlfn.XLOOKUP(tbl_GL[[#This Row],[Account_key]],tbl_COA[Account_key],tbl_COA[Class],"Not Found")</f>
        <v>Assets</v>
      </c>
      <c r="H3058" t="str">
        <f>_xlfn.XLOOKUP(tbl_GL[[#This Row],[Account_key]],tbl_COA[Account_key],tbl_COA[SubClass],"Not Found")</f>
        <v>Assets</v>
      </c>
      <c r="I3058" t="str">
        <f>_xlfn.XLOOKUP(tbl_GL[[#This Row],[Account_key]],tbl_COA[Account_key],tbl_COA[SubClass2],"Not Found")</f>
        <v>Current Assets</v>
      </c>
      <c r="J3058" t="str">
        <f>_xlfn.XLOOKUP(tbl_GL[[#This Row],[Account_key]],tbl_COA[Account_key],tbl_COA[SubAccount],,0)</f>
        <v>Cash at Bank</v>
      </c>
      <c r="K3058">
        <f>YEAR(tbl_GL[[#This Row],[Date]])</f>
        <v>2018</v>
      </c>
    </row>
    <row r="3059" spans="1:11" hidden="1" x14ac:dyDescent="0.35">
      <c r="A3059">
        <v>232.2</v>
      </c>
      <c r="B3059" s="24">
        <v>43240</v>
      </c>
      <c r="C3059">
        <v>2</v>
      </c>
      <c r="D3059" s="13">
        <v>120</v>
      </c>
      <c r="E3059" s="13" t="s">
        <v>98</v>
      </c>
      <c r="F3059" s="17">
        <v>-709</v>
      </c>
      <c r="G3059" t="str">
        <f>_xlfn.XLOOKUP(tbl_GL[[#This Row],[Account_key]],tbl_COA[Account_key],tbl_COA[Class],"Not Found")</f>
        <v>Liabilities and Owners Equity</v>
      </c>
      <c r="H3059" t="str">
        <f>_xlfn.XLOOKUP(tbl_GL[[#This Row],[Account_key]],tbl_COA[Account_key],tbl_COA[SubClass],"Not Found")</f>
        <v>Liabilities</v>
      </c>
      <c r="I3059" t="str">
        <f>_xlfn.XLOOKUP(tbl_GL[[#This Row],[Account_key]],tbl_COA[Account_key],tbl_COA[SubClass2],"Not Found")</f>
        <v>Current Liabilities</v>
      </c>
      <c r="J3059" t="str">
        <f>_xlfn.XLOOKUP(tbl_GL[[#This Row],[Account_key]],tbl_COA[Account_key],tbl_COA[SubAccount],,0)</f>
        <v>Accrued Expenses</v>
      </c>
      <c r="K3059">
        <f>YEAR(tbl_GL[[#This Row],[Date]])</f>
        <v>2018</v>
      </c>
    </row>
    <row r="3060" spans="1:11" hidden="1" x14ac:dyDescent="0.35">
      <c r="A3060">
        <v>233.1</v>
      </c>
      <c r="B3060" s="24">
        <v>43243</v>
      </c>
      <c r="C3060">
        <v>2</v>
      </c>
      <c r="D3060" s="13">
        <v>260</v>
      </c>
      <c r="E3060" s="13" t="s">
        <v>97</v>
      </c>
      <c r="F3060" s="17">
        <v>-966</v>
      </c>
      <c r="G3060" t="str">
        <f>_xlfn.XLOOKUP(tbl_GL[[#This Row],[Account_key]],tbl_COA[Account_key],tbl_COA[Class],"Not Found")</f>
        <v>Operating account</v>
      </c>
      <c r="H3060" t="str">
        <f>_xlfn.XLOOKUP(tbl_GL[[#This Row],[Account_key]],tbl_COA[Account_key],tbl_COA[SubClass],"Not Found")</f>
        <v>Operating Expenses</v>
      </c>
      <c r="I3060" t="str">
        <f>_xlfn.XLOOKUP(tbl_GL[[#This Row],[Account_key]],tbl_COA[Account_key],tbl_COA[SubClass2],"Not Found")</f>
        <v>Marketing</v>
      </c>
      <c r="J3060" t="str">
        <f>_xlfn.XLOOKUP(tbl_GL[[#This Row],[Account_key]],tbl_COA[Account_key],tbl_COA[SubAccount],,0)</f>
        <v>Commissions</v>
      </c>
      <c r="K3060">
        <f>YEAR(tbl_GL[[#This Row],[Date]])</f>
        <v>2018</v>
      </c>
    </row>
    <row r="3061" spans="1:11" hidden="1" x14ac:dyDescent="0.35">
      <c r="A3061">
        <v>233.2</v>
      </c>
      <c r="B3061" s="24">
        <v>43243</v>
      </c>
      <c r="C3061">
        <v>2</v>
      </c>
      <c r="D3061" s="13">
        <v>120</v>
      </c>
      <c r="E3061" s="13" t="s">
        <v>97</v>
      </c>
      <c r="F3061" s="17">
        <v>966</v>
      </c>
      <c r="G3061" t="str">
        <f>_xlfn.XLOOKUP(tbl_GL[[#This Row],[Account_key]],tbl_COA[Account_key],tbl_COA[Class],"Not Found")</f>
        <v>Liabilities and Owners Equity</v>
      </c>
      <c r="H3061" t="str">
        <f>_xlfn.XLOOKUP(tbl_GL[[#This Row],[Account_key]],tbl_COA[Account_key],tbl_COA[SubClass],"Not Found")</f>
        <v>Liabilities</v>
      </c>
      <c r="I3061" t="str">
        <f>_xlfn.XLOOKUP(tbl_GL[[#This Row],[Account_key]],tbl_COA[Account_key],tbl_COA[SubClass2],"Not Found")</f>
        <v>Current Liabilities</v>
      </c>
      <c r="J3061" t="str">
        <f>_xlfn.XLOOKUP(tbl_GL[[#This Row],[Account_key]],tbl_COA[Account_key],tbl_COA[SubAccount],,0)</f>
        <v>Accrued Expenses</v>
      </c>
      <c r="K3061">
        <f>YEAR(tbl_GL[[#This Row],[Date]])</f>
        <v>2018</v>
      </c>
    </row>
    <row r="3062" spans="1:11" hidden="1" x14ac:dyDescent="0.35">
      <c r="A3062">
        <v>234.1</v>
      </c>
      <c r="B3062" s="24">
        <v>43245</v>
      </c>
      <c r="C3062">
        <v>2</v>
      </c>
      <c r="D3062" s="13">
        <v>230</v>
      </c>
      <c r="E3062" s="13" t="s">
        <v>4</v>
      </c>
      <c r="F3062" s="17">
        <v>-445</v>
      </c>
      <c r="G3062" t="str">
        <f>_xlfn.XLOOKUP(tbl_GL[[#This Row],[Account_key]],tbl_COA[Account_key],tbl_COA[Class],"Not Found")</f>
        <v>Trading account</v>
      </c>
      <c r="H3062" t="str">
        <f>_xlfn.XLOOKUP(tbl_GL[[#This Row],[Account_key]],tbl_COA[Account_key],tbl_COA[SubClass],"Not Found")</f>
        <v>Cost of Sales</v>
      </c>
      <c r="I3062" t="str">
        <f>_xlfn.XLOOKUP(tbl_GL[[#This Row],[Account_key]],tbl_COA[Account_key],tbl_COA[SubClass2],"Not Found")</f>
        <v>Cost of Sales</v>
      </c>
      <c r="J3062" t="str">
        <f>_xlfn.XLOOKUP(tbl_GL[[#This Row],[Account_key]],tbl_COA[Account_key],tbl_COA[SubAccount],,0)</f>
        <v>Cost of Sales</v>
      </c>
      <c r="K3062">
        <f>YEAR(tbl_GL[[#This Row],[Date]])</f>
        <v>2018</v>
      </c>
    </row>
    <row r="3063" spans="1:11" hidden="1" x14ac:dyDescent="0.35">
      <c r="A3063">
        <v>234.2</v>
      </c>
      <c r="B3063" s="24">
        <v>43245</v>
      </c>
      <c r="C3063">
        <v>2</v>
      </c>
      <c r="D3063" s="13">
        <v>60</v>
      </c>
      <c r="E3063" s="13" t="s">
        <v>4</v>
      </c>
      <c r="F3063" s="17">
        <v>-445</v>
      </c>
      <c r="G3063" t="str">
        <f>_xlfn.XLOOKUP(tbl_GL[[#This Row],[Account_key]],tbl_COA[Account_key],tbl_COA[Class],"Not Found")</f>
        <v>Assets</v>
      </c>
      <c r="H3063" t="str">
        <f>_xlfn.XLOOKUP(tbl_GL[[#This Row],[Account_key]],tbl_COA[Account_key],tbl_COA[SubClass],"Not Found")</f>
        <v>Assets</v>
      </c>
      <c r="I3063" t="str">
        <f>_xlfn.XLOOKUP(tbl_GL[[#This Row],[Account_key]],tbl_COA[Account_key],tbl_COA[SubClass2],"Not Found")</f>
        <v>Current Assets</v>
      </c>
      <c r="J3063" t="str">
        <f>_xlfn.XLOOKUP(tbl_GL[[#This Row],[Account_key]],tbl_COA[Account_key],tbl_COA[SubAccount],,0)</f>
        <v>Inventory</v>
      </c>
      <c r="K3063">
        <f>YEAR(tbl_GL[[#This Row],[Date]])</f>
        <v>2018</v>
      </c>
    </row>
    <row r="3064" spans="1:11" hidden="1" x14ac:dyDescent="0.35">
      <c r="A3064">
        <v>235.1</v>
      </c>
      <c r="B3064" s="24">
        <v>43245</v>
      </c>
      <c r="C3064">
        <v>2</v>
      </c>
      <c r="D3064" s="13">
        <v>10</v>
      </c>
      <c r="E3064" s="13" t="s">
        <v>98</v>
      </c>
      <c r="F3064" s="17">
        <v>-1055</v>
      </c>
      <c r="G3064" t="str">
        <f>_xlfn.XLOOKUP(tbl_GL[[#This Row],[Account_key]],tbl_COA[Account_key],tbl_COA[Class],"Not Found")</f>
        <v>Assets</v>
      </c>
      <c r="H3064" t="str">
        <f>_xlfn.XLOOKUP(tbl_GL[[#This Row],[Account_key]],tbl_COA[Account_key],tbl_COA[SubClass],"Not Found")</f>
        <v>Assets</v>
      </c>
      <c r="I3064" t="str">
        <f>_xlfn.XLOOKUP(tbl_GL[[#This Row],[Account_key]],tbl_COA[Account_key],tbl_COA[SubClass2],"Not Found")</f>
        <v>Current Assets</v>
      </c>
      <c r="J3064" t="str">
        <f>_xlfn.XLOOKUP(tbl_GL[[#This Row],[Account_key]],tbl_COA[Account_key],tbl_COA[SubAccount],,0)</f>
        <v>Cash at Bank</v>
      </c>
      <c r="K3064">
        <f>YEAR(tbl_GL[[#This Row],[Date]])</f>
        <v>2018</v>
      </c>
    </row>
    <row r="3065" spans="1:11" hidden="1" x14ac:dyDescent="0.35">
      <c r="A3065">
        <v>235.2</v>
      </c>
      <c r="B3065" s="24">
        <v>43245</v>
      </c>
      <c r="C3065">
        <v>2</v>
      </c>
      <c r="D3065" s="13">
        <v>120</v>
      </c>
      <c r="E3065" s="13" t="s">
        <v>98</v>
      </c>
      <c r="F3065" s="17">
        <v>-1055</v>
      </c>
      <c r="G3065" t="str">
        <f>_xlfn.XLOOKUP(tbl_GL[[#This Row],[Account_key]],tbl_COA[Account_key],tbl_COA[Class],"Not Found")</f>
        <v>Liabilities and Owners Equity</v>
      </c>
      <c r="H3065" t="str">
        <f>_xlfn.XLOOKUP(tbl_GL[[#This Row],[Account_key]],tbl_COA[Account_key],tbl_COA[SubClass],"Not Found")</f>
        <v>Liabilities</v>
      </c>
      <c r="I3065" t="str">
        <f>_xlfn.XLOOKUP(tbl_GL[[#This Row],[Account_key]],tbl_COA[Account_key],tbl_COA[SubClass2],"Not Found")</f>
        <v>Current Liabilities</v>
      </c>
      <c r="J3065" t="str">
        <f>_xlfn.XLOOKUP(tbl_GL[[#This Row],[Account_key]],tbl_COA[Account_key],tbl_COA[SubAccount],,0)</f>
        <v>Accrued Expenses</v>
      </c>
      <c r="K3065">
        <f>YEAR(tbl_GL[[#This Row],[Date]])</f>
        <v>2018</v>
      </c>
    </row>
    <row r="3066" spans="1:11" hidden="1" x14ac:dyDescent="0.35">
      <c r="A3066">
        <v>236.1</v>
      </c>
      <c r="B3066" s="24">
        <v>43245</v>
      </c>
      <c r="C3066">
        <v>2</v>
      </c>
      <c r="D3066" s="13">
        <v>210</v>
      </c>
      <c r="E3066" s="13" t="s">
        <v>7</v>
      </c>
      <c r="F3066" s="17">
        <v>1484</v>
      </c>
      <c r="G3066" t="str">
        <f>_xlfn.XLOOKUP(tbl_GL[[#This Row],[Account_key]],tbl_COA[Account_key],tbl_COA[Class],"Not Found")</f>
        <v>Trading account</v>
      </c>
      <c r="H3066" t="str">
        <f>_xlfn.XLOOKUP(tbl_GL[[#This Row],[Account_key]],tbl_COA[Account_key],tbl_COA[SubClass],"Not Found")</f>
        <v>Sales</v>
      </c>
      <c r="I3066" t="str">
        <f>_xlfn.XLOOKUP(tbl_GL[[#This Row],[Account_key]],tbl_COA[Account_key],tbl_COA[SubClass2],"Not Found")</f>
        <v>Sales</v>
      </c>
      <c r="J3066" t="str">
        <f>_xlfn.XLOOKUP(tbl_GL[[#This Row],[Account_key]],tbl_COA[Account_key],tbl_COA[SubAccount],,0)</f>
        <v>Sales</v>
      </c>
      <c r="K3066">
        <f>YEAR(tbl_GL[[#This Row],[Date]])</f>
        <v>2018</v>
      </c>
    </row>
    <row r="3067" spans="1:11" hidden="1" x14ac:dyDescent="0.35">
      <c r="A3067">
        <v>236.2</v>
      </c>
      <c r="B3067" s="24">
        <v>43245</v>
      </c>
      <c r="C3067">
        <v>2</v>
      </c>
      <c r="D3067" s="13">
        <v>10</v>
      </c>
      <c r="E3067" s="13" t="s">
        <v>7</v>
      </c>
      <c r="F3067" s="17">
        <v>1484</v>
      </c>
      <c r="G3067" t="str">
        <f>_xlfn.XLOOKUP(tbl_GL[[#This Row],[Account_key]],tbl_COA[Account_key],tbl_COA[Class],"Not Found")</f>
        <v>Assets</v>
      </c>
      <c r="H3067" t="str">
        <f>_xlfn.XLOOKUP(tbl_GL[[#This Row],[Account_key]],tbl_COA[Account_key],tbl_COA[SubClass],"Not Found")</f>
        <v>Assets</v>
      </c>
      <c r="I3067" t="str">
        <f>_xlfn.XLOOKUP(tbl_GL[[#This Row],[Account_key]],tbl_COA[Account_key],tbl_COA[SubClass2],"Not Found")</f>
        <v>Current Assets</v>
      </c>
      <c r="J3067" t="str">
        <f>_xlfn.XLOOKUP(tbl_GL[[#This Row],[Account_key]],tbl_COA[Account_key],tbl_COA[SubAccount],,0)</f>
        <v>Cash at Bank</v>
      </c>
      <c r="K3067">
        <f>YEAR(tbl_GL[[#This Row],[Date]])</f>
        <v>2018</v>
      </c>
    </row>
    <row r="3068" spans="1:11" hidden="1" x14ac:dyDescent="0.35">
      <c r="A3068">
        <v>237.1</v>
      </c>
      <c r="B3068" s="24">
        <v>43245</v>
      </c>
      <c r="C3068">
        <v>2</v>
      </c>
      <c r="D3068" s="13">
        <v>230</v>
      </c>
      <c r="E3068" s="13" t="s">
        <v>4</v>
      </c>
      <c r="F3068" s="17">
        <v>-1779</v>
      </c>
      <c r="G3068" t="str">
        <f>_xlfn.XLOOKUP(tbl_GL[[#This Row],[Account_key]],tbl_COA[Account_key],tbl_COA[Class],"Not Found")</f>
        <v>Trading account</v>
      </c>
      <c r="H3068" t="str">
        <f>_xlfn.XLOOKUP(tbl_GL[[#This Row],[Account_key]],tbl_COA[Account_key],tbl_COA[SubClass],"Not Found")</f>
        <v>Cost of Sales</v>
      </c>
      <c r="I3068" t="str">
        <f>_xlfn.XLOOKUP(tbl_GL[[#This Row],[Account_key]],tbl_COA[Account_key],tbl_COA[SubClass2],"Not Found")</f>
        <v>Cost of Sales</v>
      </c>
      <c r="J3068" t="str">
        <f>_xlfn.XLOOKUP(tbl_GL[[#This Row],[Account_key]],tbl_COA[Account_key],tbl_COA[SubAccount],,0)</f>
        <v>Cost of Sales</v>
      </c>
      <c r="K3068">
        <f>YEAR(tbl_GL[[#This Row],[Date]])</f>
        <v>2018</v>
      </c>
    </row>
    <row r="3069" spans="1:11" hidden="1" x14ac:dyDescent="0.35">
      <c r="A3069">
        <v>237.2</v>
      </c>
      <c r="B3069" s="24">
        <v>43245</v>
      </c>
      <c r="C3069">
        <v>2</v>
      </c>
      <c r="D3069" s="13">
        <v>60</v>
      </c>
      <c r="E3069" s="13" t="s">
        <v>4</v>
      </c>
      <c r="F3069" s="17">
        <v>-1779</v>
      </c>
      <c r="G3069" t="str">
        <f>_xlfn.XLOOKUP(tbl_GL[[#This Row],[Account_key]],tbl_COA[Account_key],tbl_COA[Class],"Not Found")</f>
        <v>Assets</v>
      </c>
      <c r="H3069" t="str">
        <f>_xlfn.XLOOKUP(tbl_GL[[#This Row],[Account_key]],tbl_COA[Account_key],tbl_COA[SubClass],"Not Found")</f>
        <v>Assets</v>
      </c>
      <c r="I3069" t="str">
        <f>_xlfn.XLOOKUP(tbl_GL[[#This Row],[Account_key]],tbl_COA[Account_key],tbl_COA[SubClass2],"Not Found")</f>
        <v>Current Assets</v>
      </c>
      <c r="J3069" t="str">
        <f>_xlfn.XLOOKUP(tbl_GL[[#This Row],[Account_key]],tbl_COA[Account_key],tbl_COA[SubAccount],,0)</f>
        <v>Inventory</v>
      </c>
      <c r="K3069">
        <f>YEAR(tbl_GL[[#This Row],[Date]])</f>
        <v>2018</v>
      </c>
    </row>
    <row r="3070" spans="1:11" hidden="1" x14ac:dyDescent="0.35">
      <c r="A3070">
        <v>238.1</v>
      </c>
      <c r="B3070" s="24">
        <v>43245</v>
      </c>
      <c r="C3070">
        <v>2</v>
      </c>
      <c r="D3070" s="13">
        <v>210</v>
      </c>
      <c r="E3070" s="13" t="s">
        <v>8</v>
      </c>
      <c r="F3070" s="17">
        <v>5931</v>
      </c>
      <c r="G3070" t="str">
        <f>_xlfn.XLOOKUP(tbl_GL[[#This Row],[Account_key]],tbl_COA[Account_key],tbl_COA[Class],"Not Found")</f>
        <v>Trading account</v>
      </c>
      <c r="H3070" t="str">
        <f>_xlfn.XLOOKUP(tbl_GL[[#This Row],[Account_key]],tbl_COA[Account_key],tbl_COA[SubClass],"Not Found")</f>
        <v>Sales</v>
      </c>
      <c r="I3070" t="str">
        <f>_xlfn.XLOOKUP(tbl_GL[[#This Row],[Account_key]],tbl_COA[Account_key],tbl_COA[SubClass2],"Not Found")</f>
        <v>Sales</v>
      </c>
      <c r="J3070" t="str">
        <f>_xlfn.XLOOKUP(tbl_GL[[#This Row],[Account_key]],tbl_COA[Account_key],tbl_COA[SubAccount],,0)</f>
        <v>Sales</v>
      </c>
      <c r="K3070">
        <f>YEAR(tbl_GL[[#This Row],[Date]])</f>
        <v>2018</v>
      </c>
    </row>
    <row r="3071" spans="1:11" hidden="1" x14ac:dyDescent="0.35">
      <c r="A3071">
        <v>238.2</v>
      </c>
      <c r="B3071" s="24">
        <v>43245</v>
      </c>
      <c r="C3071">
        <v>2</v>
      </c>
      <c r="D3071" s="13">
        <v>30</v>
      </c>
      <c r="E3071" s="13" t="s">
        <v>8</v>
      </c>
      <c r="F3071" s="17">
        <v>5931</v>
      </c>
      <c r="G3071" t="str">
        <f>_xlfn.XLOOKUP(tbl_GL[[#This Row],[Account_key]],tbl_COA[Account_key],tbl_COA[Class],"Not Found")</f>
        <v>Assets</v>
      </c>
      <c r="H3071" t="str">
        <f>_xlfn.XLOOKUP(tbl_GL[[#This Row],[Account_key]],tbl_COA[Account_key],tbl_COA[SubClass],"Not Found")</f>
        <v>Assets</v>
      </c>
      <c r="I3071" t="str">
        <f>_xlfn.XLOOKUP(tbl_GL[[#This Row],[Account_key]],tbl_COA[Account_key],tbl_COA[SubClass2],"Not Found")</f>
        <v>Current Assets</v>
      </c>
      <c r="J3071" t="str">
        <f>_xlfn.XLOOKUP(tbl_GL[[#This Row],[Account_key]],tbl_COA[Account_key],tbl_COA[SubAccount],,0)</f>
        <v>Trade Receivables</v>
      </c>
      <c r="K3071">
        <f>YEAR(tbl_GL[[#This Row],[Date]])</f>
        <v>2018</v>
      </c>
    </row>
    <row r="3072" spans="1:11" hidden="1" x14ac:dyDescent="0.35">
      <c r="A3072">
        <v>239.1</v>
      </c>
      <c r="B3072" s="24">
        <v>43247</v>
      </c>
      <c r="C3072">
        <v>2</v>
      </c>
      <c r="D3072" s="13">
        <v>30</v>
      </c>
      <c r="E3072" s="13" t="s">
        <v>80</v>
      </c>
      <c r="F3072" s="17">
        <v>-5997</v>
      </c>
      <c r="G3072" t="str">
        <f>_xlfn.XLOOKUP(tbl_GL[[#This Row],[Account_key]],tbl_COA[Account_key],tbl_COA[Class],"Not Found")</f>
        <v>Assets</v>
      </c>
      <c r="H3072" t="str">
        <f>_xlfn.XLOOKUP(tbl_GL[[#This Row],[Account_key]],tbl_COA[Account_key],tbl_COA[SubClass],"Not Found")</f>
        <v>Assets</v>
      </c>
      <c r="I3072" t="str">
        <f>_xlfn.XLOOKUP(tbl_GL[[#This Row],[Account_key]],tbl_COA[Account_key],tbl_COA[SubClass2],"Not Found")</f>
        <v>Current Assets</v>
      </c>
      <c r="J3072" t="str">
        <f>_xlfn.XLOOKUP(tbl_GL[[#This Row],[Account_key]],tbl_COA[Account_key],tbl_COA[SubAccount],,0)</f>
        <v>Trade Receivables</v>
      </c>
      <c r="K3072">
        <f>YEAR(tbl_GL[[#This Row],[Date]])</f>
        <v>2018</v>
      </c>
    </row>
    <row r="3073" spans="1:11" hidden="1" x14ac:dyDescent="0.35">
      <c r="A3073">
        <v>239.2</v>
      </c>
      <c r="B3073" s="24">
        <v>43247</v>
      </c>
      <c r="C3073">
        <v>2</v>
      </c>
      <c r="D3073" s="13">
        <v>10</v>
      </c>
      <c r="E3073" s="13" t="s">
        <v>80</v>
      </c>
      <c r="F3073" s="17">
        <v>5997</v>
      </c>
      <c r="G3073" t="str">
        <f>_xlfn.XLOOKUP(tbl_GL[[#This Row],[Account_key]],tbl_COA[Account_key],tbl_COA[Class],"Not Found")</f>
        <v>Assets</v>
      </c>
      <c r="H3073" t="str">
        <f>_xlfn.XLOOKUP(tbl_GL[[#This Row],[Account_key]],tbl_COA[Account_key],tbl_COA[SubClass],"Not Found")</f>
        <v>Assets</v>
      </c>
      <c r="I3073" t="str">
        <f>_xlfn.XLOOKUP(tbl_GL[[#This Row],[Account_key]],tbl_COA[Account_key],tbl_COA[SubClass2],"Not Found")</f>
        <v>Current Assets</v>
      </c>
      <c r="J3073" t="str">
        <f>_xlfn.XLOOKUP(tbl_GL[[#This Row],[Account_key]],tbl_COA[Account_key],tbl_COA[SubAccount],,0)</f>
        <v>Cash at Bank</v>
      </c>
      <c r="K3073">
        <f>YEAR(tbl_GL[[#This Row],[Date]])</f>
        <v>2018</v>
      </c>
    </row>
    <row r="3074" spans="1:11" hidden="1" x14ac:dyDescent="0.35">
      <c r="A3074">
        <v>240.1</v>
      </c>
      <c r="B3074" s="24">
        <v>43248</v>
      </c>
      <c r="C3074">
        <v>2</v>
      </c>
      <c r="D3074" s="13">
        <v>10</v>
      </c>
      <c r="E3074" s="13" t="s">
        <v>98</v>
      </c>
      <c r="F3074" s="17">
        <v>-849</v>
      </c>
      <c r="G3074" t="str">
        <f>_xlfn.XLOOKUP(tbl_GL[[#This Row],[Account_key]],tbl_COA[Account_key],tbl_COA[Class],"Not Found")</f>
        <v>Assets</v>
      </c>
      <c r="H3074" t="str">
        <f>_xlfn.XLOOKUP(tbl_GL[[#This Row],[Account_key]],tbl_COA[Account_key],tbl_COA[SubClass],"Not Found")</f>
        <v>Assets</v>
      </c>
      <c r="I3074" t="str">
        <f>_xlfn.XLOOKUP(tbl_GL[[#This Row],[Account_key]],tbl_COA[Account_key],tbl_COA[SubClass2],"Not Found")</f>
        <v>Current Assets</v>
      </c>
      <c r="J3074" t="str">
        <f>_xlfn.XLOOKUP(tbl_GL[[#This Row],[Account_key]],tbl_COA[Account_key],tbl_COA[SubAccount],,0)</f>
        <v>Cash at Bank</v>
      </c>
      <c r="K3074">
        <f>YEAR(tbl_GL[[#This Row],[Date]])</f>
        <v>2018</v>
      </c>
    </row>
    <row r="3075" spans="1:11" hidden="1" x14ac:dyDescent="0.35">
      <c r="A3075">
        <v>240.2</v>
      </c>
      <c r="B3075" s="24">
        <v>43248</v>
      </c>
      <c r="C3075">
        <v>2</v>
      </c>
      <c r="D3075" s="13">
        <v>120</v>
      </c>
      <c r="E3075" s="13" t="s">
        <v>98</v>
      </c>
      <c r="F3075" s="17">
        <v>-849</v>
      </c>
      <c r="G3075" t="str">
        <f>_xlfn.XLOOKUP(tbl_GL[[#This Row],[Account_key]],tbl_COA[Account_key],tbl_COA[Class],"Not Found")</f>
        <v>Liabilities and Owners Equity</v>
      </c>
      <c r="H3075" t="str">
        <f>_xlfn.XLOOKUP(tbl_GL[[#This Row],[Account_key]],tbl_COA[Account_key],tbl_COA[SubClass],"Not Found")</f>
        <v>Liabilities</v>
      </c>
      <c r="I3075" t="str">
        <f>_xlfn.XLOOKUP(tbl_GL[[#This Row],[Account_key]],tbl_COA[Account_key],tbl_COA[SubClass2],"Not Found")</f>
        <v>Current Liabilities</v>
      </c>
      <c r="J3075" t="str">
        <f>_xlfn.XLOOKUP(tbl_GL[[#This Row],[Account_key]],tbl_COA[Account_key],tbl_COA[SubAccount],,0)</f>
        <v>Accrued Expenses</v>
      </c>
      <c r="K3075">
        <f>YEAR(tbl_GL[[#This Row],[Date]])</f>
        <v>2018</v>
      </c>
    </row>
    <row r="3076" spans="1:11" hidden="1" x14ac:dyDescent="0.35">
      <c r="A3076">
        <v>241.1</v>
      </c>
      <c r="B3076" s="24">
        <v>43248</v>
      </c>
      <c r="C3076">
        <v>2</v>
      </c>
      <c r="D3076" s="13">
        <v>290</v>
      </c>
      <c r="E3076" s="13" t="s">
        <v>97</v>
      </c>
      <c r="F3076" s="17">
        <v>-1024</v>
      </c>
      <c r="G3076" t="str">
        <f>_xlfn.XLOOKUP(tbl_GL[[#This Row],[Account_key]],tbl_COA[Account_key],tbl_COA[Class],"Not Found")</f>
        <v>Operating account</v>
      </c>
      <c r="H3076" t="str">
        <f>_xlfn.XLOOKUP(tbl_GL[[#This Row],[Account_key]],tbl_COA[Account_key],tbl_COA[SubClass],"Not Found")</f>
        <v>Operating Expenses</v>
      </c>
      <c r="I3076" t="str">
        <f>_xlfn.XLOOKUP(tbl_GL[[#This Row],[Account_key]],tbl_COA[Account_key],tbl_COA[SubClass2],"Not Found")</f>
        <v>Administration</v>
      </c>
      <c r="J3076" t="str">
        <f>_xlfn.XLOOKUP(tbl_GL[[#This Row],[Account_key]],tbl_COA[Account_key],tbl_COA[SubAccount],,0)</f>
        <v>Travel</v>
      </c>
      <c r="K3076">
        <f>YEAR(tbl_GL[[#This Row],[Date]])</f>
        <v>2018</v>
      </c>
    </row>
    <row r="3077" spans="1:11" hidden="1" x14ac:dyDescent="0.35">
      <c r="A3077">
        <v>241.2</v>
      </c>
      <c r="B3077" s="24">
        <v>43248</v>
      </c>
      <c r="C3077">
        <v>2</v>
      </c>
      <c r="D3077" s="13">
        <v>120</v>
      </c>
      <c r="E3077" s="13" t="s">
        <v>97</v>
      </c>
      <c r="F3077" s="17">
        <v>1024</v>
      </c>
      <c r="G3077" t="str">
        <f>_xlfn.XLOOKUP(tbl_GL[[#This Row],[Account_key]],tbl_COA[Account_key],tbl_COA[Class],"Not Found")</f>
        <v>Liabilities and Owners Equity</v>
      </c>
      <c r="H3077" t="str">
        <f>_xlfn.XLOOKUP(tbl_GL[[#This Row],[Account_key]],tbl_COA[Account_key],tbl_COA[SubClass],"Not Found")</f>
        <v>Liabilities</v>
      </c>
      <c r="I3077" t="str">
        <f>_xlfn.XLOOKUP(tbl_GL[[#This Row],[Account_key]],tbl_COA[Account_key],tbl_COA[SubClass2],"Not Found")</f>
        <v>Current Liabilities</v>
      </c>
      <c r="J3077" t="str">
        <f>_xlfn.XLOOKUP(tbl_GL[[#This Row],[Account_key]],tbl_COA[Account_key],tbl_COA[SubAccount],,0)</f>
        <v>Accrued Expenses</v>
      </c>
      <c r="K3077">
        <f>YEAR(tbl_GL[[#This Row],[Date]])</f>
        <v>2018</v>
      </c>
    </row>
    <row r="3078" spans="1:11" hidden="1" x14ac:dyDescent="0.35">
      <c r="A3078">
        <v>242.1</v>
      </c>
      <c r="B3078" s="24">
        <v>43249</v>
      </c>
      <c r="C3078">
        <v>2</v>
      </c>
      <c r="D3078" s="13">
        <v>10</v>
      </c>
      <c r="E3078" s="13" t="s">
        <v>98</v>
      </c>
      <c r="F3078" s="17">
        <v>-915</v>
      </c>
      <c r="G3078" t="str">
        <f>_xlfn.XLOOKUP(tbl_GL[[#This Row],[Account_key]],tbl_COA[Account_key],tbl_COA[Class],"Not Found")</f>
        <v>Assets</v>
      </c>
      <c r="H3078" t="str">
        <f>_xlfn.XLOOKUP(tbl_GL[[#This Row],[Account_key]],tbl_COA[Account_key],tbl_COA[SubClass],"Not Found")</f>
        <v>Assets</v>
      </c>
      <c r="I3078" t="str">
        <f>_xlfn.XLOOKUP(tbl_GL[[#This Row],[Account_key]],tbl_COA[Account_key],tbl_COA[SubClass2],"Not Found")</f>
        <v>Current Assets</v>
      </c>
      <c r="J3078" t="str">
        <f>_xlfn.XLOOKUP(tbl_GL[[#This Row],[Account_key]],tbl_COA[Account_key],tbl_COA[SubAccount],,0)</f>
        <v>Cash at Bank</v>
      </c>
      <c r="K3078">
        <f>YEAR(tbl_GL[[#This Row],[Date]])</f>
        <v>2018</v>
      </c>
    </row>
    <row r="3079" spans="1:11" hidden="1" x14ac:dyDescent="0.35">
      <c r="A3079">
        <v>242.2</v>
      </c>
      <c r="B3079" s="24">
        <v>43249</v>
      </c>
      <c r="C3079">
        <v>2</v>
      </c>
      <c r="D3079" s="13">
        <v>120</v>
      </c>
      <c r="E3079" s="13" t="s">
        <v>98</v>
      </c>
      <c r="F3079" s="17">
        <v>-915</v>
      </c>
      <c r="G3079" t="str">
        <f>_xlfn.XLOOKUP(tbl_GL[[#This Row],[Account_key]],tbl_COA[Account_key],tbl_COA[Class],"Not Found")</f>
        <v>Liabilities and Owners Equity</v>
      </c>
      <c r="H3079" t="str">
        <f>_xlfn.XLOOKUP(tbl_GL[[#This Row],[Account_key]],tbl_COA[Account_key],tbl_COA[SubClass],"Not Found")</f>
        <v>Liabilities</v>
      </c>
      <c r="I3079" t="str">
        <f>_xlfn.XLOOKUP(tbl_GL[[#This Row],[Account_key]],tbl_COA[Account_key],tbl_COA[SubClass2],"Not Found")</f>
        <v>Current Liabilities</v>
      </c>
      <c r="J3079" t="str">
        <f>_xlfn.XLOOKUP(tbl_GL[[#This Row],[Account_key]],tbl_COA[Account_key],tbl_COA[SubAccount],,0)</f>
        <v>Accrued Expenses</v>
      </c>
      <c r="K3079">
        <f>YEAR(tbl_GL[[#This Row],[Date]])</f>
        <v>2018</v>
      </c>
    </row>
    <row r="3080" spans="1:11" hidden="1" x14ac:dyDescent="0.35">
      <c r="A3080">
        <v>243.1</v>
      </c>
      <c r="B3080" s="24">
        <v>43251</v>
      </c>
      <c r="C3080">
        <v>2</v>
      </c>
      <c r="D3080" s="13">
        <v>320</v>
      </c>
      <c r="E3080" s="13" t="s">
        <v>99</v>
      </c>
      <c r="F3080" s="17">
        <v>-18</v>
      </c>
      <c r="G3080" t="str">
        <f>_xlfn.XLOOKUP(tbl_GL[[#This Row],[Account_key]],tbl_COA[Account_key],tbl_COA[Class],"Not Found")</f>
        <v>Operating account</v>
      </c>
      <c r="H3080" t="str">
        <f>_xlfn.XLOOKUP(tbl_GL[[#This Row],[Account_key]],tbl_COA[Account_key],tbl_COA[SubClass],"Not Found")</f>
        <v>Operating Expenses</v>
      </c>
      <c r="I3080" t="str">
        <f>_xlfn.XLOOKUP(tbl_GL[[#This Row],[Account_key]],tbl_COA[Account_key],tbl_COA[SubClass2],"Not Found")</f>
        <v>Administration</v>
      </c>
      <c r="J3080" t="str">
        <f>_xlfn.XLOOKUP(tbl_GL[[#This Row],[Account_key]],tbl_COA[Account_key],tbl_COA[SubAccount],,0)</f>
        <v>Professional Services</v>
      </c>
      <c r="K3080">
        <f>YEAR(tbl_GL[[#This Row],[Date]])</f>
        <v>2018</v>
      </c>
    </row>
    <row r="3081" spans="1:11" hidden="1" x14ac:dyDescent="0.35">
      <c r="A3081">
        <v>243.2</v>
      </c>
      <c r="B3081" s="24">
        <v>43251</v>
      </c>
      <c r="C3081">
        <v>2</v>
      </c>
      <c r="D3081" s="13">
        <v>20</v>
      </c>
      <c r="E3081" s="13" t="s">
        <v>99</v>
      </c>
      <c r="F3081" s="17">
        <v>-18</v>
      </c>
      <c r="G3081" t="str">
        <f>_xlfn.XLOOKUP(tbl_GL[[#This Row],[Account_key]],tbl_COA[Account_key],tbl_COA[Class],"Not Found")</f>
        <v>Assets</v>
      </c>
      <c r="H3081" t="str">
        <f>_xlfn.XLOOKUP(tbl_GL[[#This Row],[Account_key]],tbl_COA[Account_key],tbl_COA[SubClass],"Not Found")</f>
        <v>Assets</v>
      </c>
      <c r="I3081" t="str">
        <f>_xlfn.XLOOKUP(tbl_GL[[#This Row],[Account_key]],tbl_COA[Account_key],tbl_COA[SubClass2],"Not Found")</f>
        <v>Current Assets</v>
      </c>
      <c r="J3081" t="str">
        <f>_xlfn.XLOOKUP(tbl_GL[[#This Row],[Account_key]],tbl_COA[Account_key],tbl_COA[SubAccount],,0)</f>
        <v>Cash in hand</v>
      </c>
      <c r="K3081">
        <f>YEAR(tbl_GL[[#This Row],[Date]])</f>
        <v>2018</v>
      </c>
    </row>
    <row r="3082" spans="1:11" hidden="1" x14ac:dyDescent="0.35">
      <c r="A3082">
        <v>244.1</v>
      </c>
      <c r="B3082" s="24">
        <v>43251</v>
      </c>
      <c r="C3082">
        <v>2</v>
      </c>
      <c r="D3082" s="13">
        <v>10</v>
      </c>
      <c r="E3082" s="13" t="s">
        <v>110</v>
      </c>
      <c r="F3082" s="17">
        <v>29</v>
      </c>
      <c r="G3082" t="str">
        <f>_xlfn.XLOOKUP(tbl_GL[[#This Row],[Account_key]],tbl_COA[Account_key],tbl_COA[Class],"Not Found")</f>
        <v>Assets</v>
      </c>
      <c r="H3082" t="str">
        <f>_xlfn.XLOOKUP(tbl_GL[[#This Row],[Account_key]],tbl_COA[Account_key],tbl_COA[SubClass],"Not Found")</f>
        <v>Assets</v>
      </c>
      <c r="I3082" t="str">
        <f>_xlfn.XLOOKUP(tbl_GL[[#This Row],[Account_key]],tbl_COA[Account_key],tbl_COA[SubClass2],"Not Found")</f>
        <v>Current Assets</v>
      </c>
      <c r="J3082" t="str">
        <f>_xlfn.XLOOKUP(tbl_GL[[#This Row],[Account_key]],tbl_COA[Account_key],tbl_COA[SubAccount],,0)</f>
        <v>Cash at Bank</v>
      </c>
      <c r="K3082">
        <f>YEAR(tbl_GL[[#This Row],[Date]])</f>
        <v>2018</v>
      </c>
    </row>
    <row r="3083" spans="1:11" hidden="1" x14ac:dyDescent="0.35">
      <c r="A3083">
        <v>244.2</v>
      </c>
      <c r="B3083" s="24">
        <v>43251</v>
      </c>
      <c r="C3083">
        <v>2</v>
      </c>
      <c r="D3083" s="13">
        <v>430</v>
      </c>
      <c r="E3083" s="13" t="s">
        <v>110</v>
      </c>
      <c r="F3083" s="17">
        <v>29</v>
      </c>
      <c r="G3083" t="str">
        <f>_xlfn.XLOOKUP(tbl_GL[[#This Row],[Account_key]],tbl_COA[Account_key],tbl_COA[Class],"Not Found")</f>
        <v>Non-operating</v>
      </c>
      <c r="H3083" t="str">
        <f>_xlfn.XLOOKUP(tbl_GL[[#This Row],[Account_key]],tbl_COA[Account_key],tbl_COA[SubClass],"Not Found")</f>
        <v>Exchange Loss/Gain</v>
      </c>
      <c r="I3083" t="str">
        <f>_xlfn.XLOOKUP(tbl_GL[[#This Row],[Account_key]],tbl_COA[Account_key],tbl_COA[SubClass2],"Not Found")</f>
        <v>Exchange Loss/Gain</v>
      </c>
      <c r="J3083" t="str">
        <f>_xlfn.XLOOKUP(tbl_GL[[#This Row],[Account_key]],tbl_COA[Account_key],tbl_COA[SubAccount],,0)</f>
        <v>Exchange Loss/Gain</v>
      </c>
      <c r="K3083">
        <f>YEAR(tbl_GL[[#This Row],[Date]])</f>
        <v>2018</v>
      </c>
    </row>
    <row r="3084" spans="1:11" hidden="1" x14ac:dyDescent="0.35">
      <c r="A3084">
        <v>245.1</v>
      </c>
      <c r="B3084" s="24">
        <v>43251</v>
      </c>
      <c r="C3084">
        <v>2</v>
      </c>
      <c r="D3084" s="13">
        <v>10</v>
      </c>
      <c r="E3084" s="13" t="s">
        <v>113</v>
      </c>
      <c r="F3084" s="17">
        <v>114</v>
      </c>
      <c r="G3084" t="str">
        <f>_xlfn.XLOOKUP(tbl_GL[[#This Row],[Account_key]],tbl_COA[Account_key],tbl_COA[Class],"Not Found")</f>
        <v>Assets</v>
      </c>
      <c r="H3084" t="str">
        <f>_xlfn.XLOOKUP(tbl_GL[[#This Row],[Account_key]],tbl_COA[Account_key],tbl_COA[SubClass],"Not Found")</f>
        <v>Assets</v>
      </c>
      <c r="I3084" t="str">
        <f>_xlfn.XLOOKUP(tbl_GL[[#This Row],[Account_key]],tbl_COA[Account_key],tbl_COA[SubClass2],"Not Found")</f>
        <v>Current Assets</v>
      </c>
      <c r="J3084" t="str">
        <f>_xlfn.XLOOKUP(tbl_GL[[#This Row],[Account_key]],tbl_COA[Account_key],tbl_COA[SubAccount],,0)</f>
        <v>Cash at Bank</v>
      </c>
      <c r="K3084">
        <f>YEAR(tbl_GL[[#This Row],[Date]])</f>
        <v>2018</v>
      </c>
    </row>
    <row r="3085" spans="1:11" hidden="1" x14ac:dyDescent="0.35">
      <c r="A3085">
        <v>245.2</v>
      </c>
      <c r="B3085" s="24">
        <v>43251</v>
      </c>
      <c r="C3085">
        <v>2</v>
      </c>
      <c r="D3085" s="13">
        <v>410</v>
      </c>
      <c r="E3085" s="13" t="s">
        <v>113</v>
      </c>
      <c r="F3085" s="17">
        <v>114</v>
      </c>
      <c r="G3085" t="str">
        <f>_xlfn.XLOOKUP(tbl_GL[[#This Row],[Account_key]],tbl_COA[Account_key],tbl_COA[Class],"Not Found")</f>
        <v>Non-operating</v>
      </c>
      <c r="H3085" t="str">
        <f>_xlfn.XLOOKUP(tbl_GL[[#This Row],[Account_key]],tbl_COA[Account_key],tbl_COA[SubClass],"Not Found")</f>
        <v>Interest Income</v>
      </c>
      <c r="I3085" t="str">
        <f>_xlfn.XLOOKUP(tbl_GL[[#This Row],[Account_key]],tbl_COA[Account_key],tbl_COA[SubClass2],"Not Found")</f>
        <v>Interest Income</v>
      </c>
      <c r="J3085" t="str">
        <f>_xlfn.XLOOKUP(tbl_GL[[#This Row],[Account_key]],tbl_COA[Account_key],tbl_COA[SubAccount],,0)</f>
        <v>Interest Income</v>
      </c>
      <c r="K3085">
        <f>YEAR(tbl_GL[[#This Row],[Date]])</f>
        <v>2018</v>
      </c>
    </row>
    <row r="3086" spans="1:11" hidden="1" x14ac:dyDescent="0.35">
      <c r="A3086">
        <v>246.1</v>
      </c>
      <c r="B3086" s="24">
        <v>43251</v>
      </c>
      <c r="C3086">
        <v>2</v>
      </c>
      <c r="D3086" s="13">
        <v>450</v>
      </c>
      <c r="E3086" s="23" t="s">
        <v>108</v>
      </c>
      <c r="F3086" s="17">
        <v>-130</v>
      </c>
      <c r="G3086" t="str">
        <f>_xlfn.XLOOKUP(tbl_GL[[#This Row],[Account_key]],tbl_COA[Account_key],tbl_COA[Class],"Not Found")</f>
        <v>Interest &amp; Tax</v>
      </c>
      <c r="H3086" t="str">
        <f>_xlfn.XLOOKUP(tbl_GL[[#This Row],[Account_key]],tbl_COA[Account_key],tbl_COA[SubClass],"Not Found")</f>
        <v>Taxation</v>
      </c>
      <c r="I3086" t="str">
        <f>_xlfn.XLOOKUP(tbl_GL[[#This Row],[Account_key]],tbl_COA[Account_key],tbl_COA[SubClass2],"Not Found")</f>
        <v>Taxation</v>
      </c>
      <c r="J3086" t="str">
        <f>_xlfn.XLOOKUP(tbl_GL[[#This Row],[Account_key]],tbl_COA[Account_key],tbl_COA[SubAccount],,0)</f>
        <v>Taxation</v>
      </c>
      <c r="K3086">
        <f>YEAR(tbl_GL[[#This Row],[Date]])</f>
        <v>2018</v>
      </c>
    </row>
    <row r="3087" spans="1:11" hidden="1" x14ac:dyDescent="0.35">
      <c r="A3087">
        <v>246.2</v>
      </c>
      <c r="B3087" s="24">
        <v>43251</v>
      </c>
      <c r="C3087">
        <v>2</v>
      </c>
      <c r="D3087" s="13">
        <v>122</v>
      </c>
      <c r="E3087" s="23" t="s">
        <v>108</v>
      </c>
      <c r="F3087" s="17">
        <v>130</v>
      </c>
      <c r="G3087" t="str">
        <f>_xlfn.XLOOKUP(tbl_GL[[#This Row],[Account_key]],tbl_COA[Account_key],tbl_COA[Class],"Not Found")</f>
        <v>Liabilities and Owners Equity</v>
      </c>
      <c r="H3087" t="str">
        <f>_xlfn.XLOOKUP(tbl_GL[[#This Row],[Account_key]],tbl_COA[Account_key],tbl_COA[SubClass],"Not Found")</f>
        <v>Liabilities</v>
      </c>
      <c r="I3087" t="str">
        <f>_xlfn.XLOOKUP(tbl_GL[[#This Row],[Account_key]],tbl_COA[Account_key],tbl_COA[SubClass2],"Not Found")</f>
        <v>Current Liabilities</v>
      </c>
      <c r="J3087" t="str">
        <f>_xlfn.XLOOKUP(tbl_GL[[#This Row],[Account_key]],tbl_COA[Account_key],tbl_COA[SubAccount],,0)</f>
        <v>Tax payable</v>
      </c>
      <c r="K3087">
        <f>YEAR(tbl_GL[[#This Row],[Date]])</f>
        <v>2018</v>
      </c>
    </row>
    <row r="3088" spans="1:11" hidden="1" x14ac:dyDescent="0.35">
      <c r="A3088">
        <v>247.1</v>
      </c>
      <c r="B3088" s="24">
        <v>43251</v>
      </c>
      <c r="C3088">
        <v>2</v>
      </c>
      <c r="D3088" s="13">
        <v>440</v>
      </c>
      <c r="E3088" s="13" t="s">
        <v>112</v>
      </c>
      <c r="F3088" s="17">
        <v>-133</v>
      </c>
      <c r="G3088" t="str">
        <f>_xlfn.XLOOKUP(tbl_GL[[#This Row],[Account_key]],tbl_COA[Account_key],tbl_COA[Class],"Not Found")</f>
        <v>Interest &amp; Tax</v>
      </c>
      <c r="H3088" t="str">
        <f>_xlfn.XLOOKUP(tbl_GL[[#This Row],[Account_key]],tbl_COA[Account_key],tbl_COA[SubClass],"Not Found")</f>
        <v>Interest Expense</v>
      </c>
      <c r="I3088" t="str">
        <f>_xlfn.XLOOKUP(tbl_GL[[#This Row],[Account_key]],tbl_COA[Account_key],tbl_COA[SubClass2],"Not Found")</f>
        <v>Interest Expense</v>
      </c>
      <c r="J3088" t="str">
        <f>_xlfn.XLOOKUP(tbl_GL[[#This Row],[Account_key]],tbl_COA[Account_key],tbl_COA[SubAccount],,0)</f>
        <v>Interest Expense</v>
      </c>
      <c r="K3088">
        <f>YEAR(tbl_GL[[#This Row],[Date]])</f>
        <v>2018</v>
      </c>
    </row>
    <row r="3089" spans="1:11" hidden="1" x14ac:dyDescent="0.35">
      <c r="A3089">
        <v>247.2</v>
      </c>
      <c r="B3089" s="24">
        <v>43251</v>
      </c>
      <c r="C3089">
        <v>2</v>
      </c>
      <c r="D3089" s="13">
        <v>121</v>
      </c>
      <c r="E3089" s="13" t="s">
        <v>112</v>
      </c>
      <c r="F3089" s="17">
        <v>133</v>
      </c>
      <c r="G3089" t="str">
        <f>_xlfn.XLOOKUP(tbl_GL[[#This Row],[Account_key]],tbl_COA[Account_key],tbl_COA[Class],"Not Found")</f>
        <v>Liabilities and Owners Equity</v>
      </c>
      <c r="H3089" t="str">
        <f>_xlfn.XLOOKUP(tbl_GL[[#This Row],[Account_key]],tbl_COA[Account_key],tbl_COA[SubClass],"Not Found")</f>
        <v>Liabilities</v>
      </c>
      <c r="I3089" t="str">
        <f>_xlfn.XLOOKUP(tbl_GL[[#This Row],[Account_key]],tbl_COA[Account_key],tbl_COA[SubClass2],"Not Found")</f>
        <v>Current Liabilities</v>
      </c>
      <c r="J3089" t="str">
        <f>_xlfn.XLOOKUP(tbl_GL[[#This Row],[Account_key]],tbl_COA[Account_key],tbl_COA[SubAccount],,0)</f>
        <v>Interest Payable</v>
      </c>
      <c r="K3089">
        <f>YEAR(tbl_GL[[#This Row],[Date]])</f>
        <v>2018</v>
      </c>
    </row>
    <row r="3090" spans="1:11" hidden="1" x14ac:dyDescent="0.35">
      <c r="A3090">
        <v>248.1</v>
      </c>
      <c r="B3090" s="24">
        <v>43251</v>
      </c>
      <c r="C3090">
        <v>2</v>
      </c>
      <c r="D3090" s="13">
        <v>400</v>
      </c>
      <c r="E3090" s="13" t="s">
        <v>104</v>
      </c>
      <c r="F3090" s="17">
        <v>-167</v>
      </c>
      <c r="G3090" t="str">
        <f>_xlfn.XLOOKUP(tbl_GL[[#This Row],[Account_key]],tbl_COA[Account_key],tbl_COA[Class],"Not Found")</f>
        <v>Operating account</v>
      </c>
      <c r="H3090" t="str">
        <f>_xlfn.XLOOKUP(tbl_GL[[#This Row],[Account_key]],tbl_COA[Account_key],tbl_COA[SubClass],"Not Found")</f>
        <v>Depreciation &amp; Amortization</v>
      </c>
      <c r="I3090" t="str">
        <f>_xlfn.XLOOKUP(tbl_GL[[#This Row],[Account_key]],tbl_COA[Account_key],tbl_COA[SubClass2],"Not Found")</f>
        <v>Amortization</v>
      </c>
      <c r="J3090" t="str">
        <f>_xlfn.XLOOKUP(tbl_GL[[#This Row],[Account_key]],tbl_COA[Account_key],tbl_COA[SubAccount],,0)</f>
        <v>Amortization of Intangible Assets</v>
      </c>
      <c r="K3090">
        <f>YEAR(tbl_GL[[#This Row],[Date]])</f>
        <v>2018</v>
      </c>
    </row>
    <row r="3091" spans="1:11" hidden="1" x14ac:dyDescent="0.35">
      <c r="A3091">
        <v>248.2</v>
      </c>
      <c r="B3091" s="24">
        <v>43251</v>
      </c>
      <c r="C3091">
        <v>2</v>
      </c>
      <c r="D3091" s="13">
        <v>100</v>
      </c>
      <c r="E3091" s="13" t="s">
        <v>104</v>
      </c>
      <c r="F3091" s="17">
        <v>-167</v>
      </c>
      <c r="G3091" t="str">
        <f>_xlfn.XLOOKUP(tbl_GL[[#This Row],[Account_key]],tbl_COA[Account_key],tbl_COA[Class],"Not Found")</f>
        <v>Assets</v>
      </c>
      <c r="H3091" t="str">
        <f>_xlfn.XLOOKUP(tbl_GL[[#This Row],[Account_key]],tbl_COA[Account_key],tbl_COA[SubClass],"Not Found")</f>
        <v>Assets</v>
      </c>
      <c r="I3091" t="str">
        <f>_xlfn.XLOOKUP(tbl_GL[[#This Row],[Account_key]],tbl_COA[Account_key],tbl_COA[SubClass2],"Not Found")</f>
        <v>Non-Current Assets</v>
      </c>
      <c r="J3091" t="str">
        <f>_xlfn.XLOOKUP(tbl_GL[[#This Row],[Account_key]],tbl_COA[Account_key],tbl_COA[SubAccount],,0)</f>
        <v>Patents and trademarks</v>
      </c>
      <c r="K3091">
        <f>YEAR(tbl_GL[[#This Row],[Date]])</f>
        <v>2018</v>
      </c>
    </row>
    <row r="3092" spans="1:11" hidden="1" x14ac:dyDescent="0.35">
      <c r="A3092">
        <v>249.1</v>
      </c>
      <c r="B3092" s="24">
        <v>43251</v>
      </c>
      <c r="C3092">
        <v>2</v>
      </c>
      <c r="D3092" s="13">
        <v>350</v>
      </c>
      <c r="E3092" s="13" t="s">
        <v>97</v>
      </c>
      <c r="F3092" s="17">
        <v>-895</v>
      </c>
      <c r="G3092" t="str">
        <f>_xlfn.XLOOKUP(tbl_GL[[#This Row],[Account_key]],tbl_COA[Account_key],tbl_COA[Class],"Not Found")</f>
        <v>Operating account</v>
      </c>
      <c r="H3092" t="str">
        <f>_xlfn.XLOOKUP(tbl_GL[[#This Row],[Account_key]],tbl_COA[Account_key],tbl_COA[SubClass],"Not Found")</f>
        <v>Operating Expenses</v>
      </c>
      <c r="I3092" t="str">
        <f>_xlfn.XLOOKUP(tbl_GL[[#This Row],[Account_key]],tbl_COA[Account_key],tbl_COA[SubClass2],"Not Found")</f>
        <v>Administration</v>
      </c>
      <c r="J3092" t="str">
        <f>_xlfn.XLOOKUP(tbl_GL[[#This Row],[Account_key]],tbl_COA[Account_key],tbl_COA[SubAccount],,0)</f>
        <v>Other Expenses</v>
      </c>
      <c r="K3092">
        <f>YEAR(tbl_GL[[#This Row],[Date]])</f>
        <v>2018</v>
      </c>
    </row>
    <row r="3093" spans="1:11" hidden="1" x14ac:dyDescent="0.35">
      <c r="A3093">
        <v>249.2</v>
      </c>
      <c r="B3093" s="24">
        <v>43251</v>
      </c>
      <c r="C3093">
        <v>2</v>
      </c>
      <c r="D3093" s="13">
        <v>120</v>
      </c>
      <c r="E3093" s="13" t="s">
        <v>97</v>
      </c>
      <c r="F3093" s="17">
        <v>895</v>
      </c>
      <c r="G3093" t="str">
        <f>_xlfn.XLOOKUP(tbl_GL[[#This Row],[Account_key]],tbl_COA[Account_key],tbl_COA[Class],"Not Found")</f>
        <v>Liabilities and Owners Equity</v>
      </c>
      <c r="H3093" t="str">
        <f>_xlfn.XLOOKUP(tbl_GL[[#This Row],[Account_key]],tbl_COA[Account_key],tbl_COA[SubClass],"Not Found")</f>
        <v>Liabilities</v>
      </c>
      <c r="I3093" t="str">
        <f>_xlfn.XLOOKUP(tbl_GL[[#This Row],[Account_key]],tbl_COA[Account_key],tbl_COA[SubClass2],"Not Found")</f>
        <v>Current Liabilities</v>
      </c>
      <c r="J3093" t="str">
        <f>_xlfn.XLOOKUP(tbl_GL[[#This Row],[Account_key]],tbl_COA[Account_key],tbl_COA[SubAccount],,0)</f>
        <v>Accrued Expenses</v>
      </c>
      <c r="K3093">
        <f>YEAR(tbl_GL[[#This Row],[Date]])</f>
        <v>2018</v>
      </c>
    </row>
    <row r="3094" spans="1:11" hidden="1" x14ac:dyDescent="0.35">
      <c r="A3094">
        <v>251.1</v>
      </c>
      <c r="B3094" s="24">
        <v>43251</v>
      </c>
      <c r="C3094">
        <v>2</v>
      </c>
      <c r="D3094" s="13">
        <v>240</v>
      </c>
      <c r="E3094" s="13" t="s">
        <v>56</v>
      </c>
      <c r="F3094" s="17">
        <v>-1667</v>
      </c>
      <c r="G3094" t="str">
        <f>_xlfn.XLOOKUP(tbl_GL[[#This Row],[Account_key]],tbl_COA[Account_key],tbl_COA[Class],"Not Found")</f>
        <v>Operating account</v>
      </c>
      <c r="H3094" t="str">
        <f>_xlfn.XLOOKUP(tbl_GL[[#This Row],[Account_key]],tbl_COA[Account_key],tbl_COA[SubClass],"Not Found")</f>
        <v>Operating Expenses</v>
      </c>
      <c r="I3094" t="str">
        <f>_xlfn.XLOOKUP(tbl_GL[[#This Row],[Account_key]],tbl_COA[Account_key],tbl_COA[SubClass2],"Not Found")</f>
        <v>Sales &amp; Distribution</v>
      </c>
      <c r="J3094" t="str">
        <f>_xlfn.XLOOKUP(tbl_GL[[#This Row],[Account_key]],tbl_COA[Account_key],tbl_COA[SubAccount],,0)</f>
        <v>Salaries</v>
      </c>
      <c r="K3094">
        <f>YEAR(tbl_GL[[#This Row],[Date]])</f>
        <v>2018</v>
      </c>
    </row>
    <row r="3095" spans="1:11" hidden="1" x14ac:dyDescent="0.35">
      <c r="A3095">
        <v>251.2</v>
      </c>
      <c r="B3095" s="24">
        <v>43251</v>
      </c>
      <c r="C3095">
        <v>2</v>
      </c>
      <c r="D3095" s="13">
        <v>10</v>
      </c>
      <c r="E3095" s="13" t="s">
        <v>56</v>
      </c>
      <c r="F3095" s="17">
        <v>-1667</v>
      </c>
      <c r="G3095" t="str">
        <f>_xlfn.XLOOKUP(tbl_GL[[#This Row],[Account_key]],tbl_COA[Account_key],tbl_COA[Class],"Not Found")</f>
        <v>Assets</v>
      </c>
      <c r="H3095" t="str">
        <f>_xlfn.XLOOKUP(tbl_GL[[#This Row],[Account_key]],tbl_COA[Account_key],tbl_COA[SubClass],"Not Found")</f>
        <v>Assets</v>
      </c>
      <c r="I3095" t="str">
        <f>_xlfn.XLOOKUP(tbl_GL[[#This Row],[Account_key]],tbl_COA[Account_key],tbl_COA[SubClass2],"Not Found")</f>
        <v>Current Assets</v>
      </c>
      <c r="J3095" t="str">
        <f>_xlfn.XLOOKUP(tbl_GL[[#This Row],[Account_key]],tbl_COA[Account_key],tbl_COA[SubAccount],,0)</f>
        <v>Cash at Bank</v>
      </c>
      <c r="K3095">
        <f>YEAR(tbl_GL[[#This Row],[Date]])</f>
        <v>2018</v>
      </c>
    </row>
    <row r="3096" spans="1:11" hidden="1" x14ac:dyDescent="0.35">
      <c r="A3096">
        <v>252.1</v>
      </c>
      <c r="B3096" s="24">
        <v>43251</v>
      </c>
      <c r="C3096">
        <v>2</v>
      </c>
      <c r="D3096" s="13">
        <v>380</v>
      </c>
      <c r="E3096" s="13" t="s">
        <v>101</v>
      </c>
      <c r="F3096" s="17">
        <v>-3333</v>
      </c>
      <c r="G3096" t="str">
        <f>_xlfn.XLOOKUP(tbl_GL[[#This Row],[Account_key]],tbl_COA[Account_key],tbl_COA[Class],"Not Found")</f>
        <v>Operating account</v>
      </c>
      <c r="H3096" t="str">
        <f>_xlfn.XLOOKUP(tbl_GL[[#This Row],[Account_key]],tbl_COA[Account_key],tbl_COA[SubClass],"Not Found")</f>
        <v>Depreciation &amp; Amortization</v>
      </c>
      <c r="I3096" t="str">
        <f>_xlfn.XLOOKUP(tbl_GL[[#This Row],[Account_key]],tbl_COA[Account_key],tbl_COA[SubClass2],"Not Found")</f>
        <v>Depreciation</v>
      </c>
      <c r="J3096" t="str">
        <f>_xlfn.XLOOKUP(tbl_GL[[#This Row],[Account_key]],tbl_COA[Account_key],tbl_COA[SubAccount],,0)</f>
        <v>Equipment</v>
      </c>
      <c r="K3096">
        <f>YEAR(tbl_GL[[#This Row],[Date]])</f>
        <v>2018</v>
      </c>
    </row>
    <row r="3097" spans="1:11" hidden="1" x14ac:dyDescent="0.35">
      <c r="A3097">
        <v>252.2</v>
      </c>
      <c r="B3097" s="24">
        <v>43251</v>
      </c>
      <c r="C3097">
        <v>2</v>
      </c>
      <c r="D3097" s="13">
        <v>90</v>
      </c>
      <c r="E3097" s="13" t="s">
        <v>101</v>
      </c>
      <c r="F3097" s="17">
        <v>-3333</v>
      </c>
      <c r="G3097" t="str">
        <f>_xlfn.XLOOKUP(tbl_GL[[#This Row],[Account_key]],tbl_COA[Account_key],tbl_COA[Class],"Not Found")</f>
        <v>Assets</v>
      </c>
      <c r="H3097" t="str">
        <f>_xlfn.XLOOKUP(tbl_GL[[#This Row],[Account_key]],tbl_COA[Account_key],tbl_COA[SubClass],"Not Found")</f>
        <v>Assets</v>
      </c>
      <c r="I3097" t="str">
        <f>_xlfn.XLOOKUP(tbl_GL[[#This Row],[Account_key]],tbl_COA[Account_key],tbl_COA[SubClass2],"Not Found")</f>
        <v>Non-Current Assets</v>
      </c>
      <c r="J3097" t="str">
        <f>_xlfn.XLOOKUP(tbl_GL[[#This Row],[Account_key]],tbl_COA[Account_key],tbl_COA[SubAccount],,0)</f>
        <v>Office Furniture &amp; Equipment</v>
      </c>
      <c r="K3097">
        <f>YEAR(tbl_GL[[#This Row],[Date]])</f>
        <v>2018</v>
      </c>
    </row>
    <row r="3098" spans="1:11" hidden="1" x14ac:dyDescent="0.35">
      <c r="A3098">
        <v>253.1</v>
      </c>
      <c r="B3098" s="24">
        <v>43252</v>
      </c>
      <c r="C3098">
        <v>2</v>
      </c>
      <c r="D3098" s="13">
        <v>10</v>
      </c>
      <c r="E3098" s="13" t="s">
        <v>98</v>
      </c>
      <c r="F3098" s="17">
        <v>-700</v>
      </c>
      <c r="G3098" t="str">
        <f>_xlfn.XLOOKUP(tbl_GL[[#This Row],[Account_key]],tbl_COA[Account_key],tbl_COA[Class],"Not Found")</f>
        <v>Assets</v>
      </c>
      <c r="H3098" t="str">
        <f>_xlfn.XLOOKUP(tbl_GL[[#This Row],[Account_key]],tbl_COA[Account_key],tbl_COA[SubClass],"Not Found")</f>
        <v>Assets</v>
      </c>
      <c r="I3098" t="str">
        <f>_xlfn.XLOOKUP(tbl_GL[[#This Row],[Account_key]],tbl_COA[Account_key],tbl_COA[SubClass2],"Not Found")</f>
        <v>Current Assets</v>
      </c>
      <c r="J3098" t="str">
        <f>_xlfn.XLOOKUP(tbl_GL[[#This Row],[Account_key]],tbl_COA[Account_key],tbl_COA[SubAccount],,0)</f>
        <v>Cash at Bank</v>
      </c>
      <c r="K3098">
        <f>YEAR(tbl_GL[[#This Row],[Date]])</f>
        <v>2018</v>
      </c>
    </row>
    <row r="3099" spans="1:11" hidden="1" x14ac:dyDescent="0.35">
      <c r="A3099">
        <v>253.2</v>
      </c>
      <c r="B3099" s="24">
        <v>43252</v>
      </c>
      <c r="C3099">
        <v>2</v>
      </c>
      <c r="D3099" s="13">
        <v>120</v>
      </c>
      <c r="E3099" s="13" t="s">
        <v>98</v>
      </c>
      <c r="F3099" s="17">
        <v>-700</v>
      </c>
      <c r="G3099" t="str">
        <f>_xlfn.XLOOKUP(tbl_GL[[#This Row],[Account_key]],tbl_COA[Account_key],tbl_COA[Class],"Not Found")</f>
        <v>Liabilities and Owners Equity</v>
      </c>
      <c r="H3099" t="str">
        <f>_xlfn.XLOOKUP(tbl_GL[[#This Row],[Account_key]],tbl_COA[Account_key],tbl_COA[SubClass],"Not Found")</f>
        <v>Liabilities</v>
      </c>
      <c r="I3099" t="str">
        <f>_xlfn.XLOOKUP(tbl_GL[[#This Row],[Account_key]],tbl_COA[Account_key],tbl_COA[SubClass2],"Not Found")</f>
        <v>Current Liabilities</v>
      </c>
      <c r="J3099" t="str">
        <f>_xlfn.XLOOKUP(tbl_GL[[#This Row],[Account_key]],tbl_COA[Account_key],tbl_COA[SubAccount],,0)</f>
        <v>Accrued Expenses</v>
      </c>
      <c r="K3099">
        <f>YEAR(tbl_GL[[#This Row],[Date]])</f>
        <v>2018</v>
      </c>
    </row>
    <row r="3100" spans="1:11" hidden="1" x14ac:dyDescent="0.35">
      <c r="A3100">
        <v>254.1</v>
      </c>
      <c r="B3100" s="24">
        <v>43252</v>
      </c>
      <c r="C3100">
        <v>2</v>
      </c>
      <c r="D3100" s="13">
        <v>60</v>
      </c>
      <c r="E3100" s="13" t="s">
        <v>84</v>
      </c>
      <c r="F3100" s="17">
        <v>6667</v>
      </c>
      <c r="G3100" t="str">
        <f>_xlfn.XLOOKUP(tbl_GL[[#This Row],[Account_key]],tbl_COA[Account_key],tbl_COA[Class],"Not Found")</f>
        <v>Assets</v>
      </c>
      <c r="H3100" t="str">
        <f>_xlfn.XLOOKUP(tbl_GL[[#This Row],[Account_key]],tbl_COA[Account_key],tbl_COA[SubClass],"Not Found")</f>
        <v>Assets</v>
      </c>
      <c r="I3100" t="str">
        <f>_xlfn.XLOOKUP(tbl_GL[[#This Row],[Account_key]],tbl_COA[Account_key],tbl_COA[SubClass2],"Not Found")</f>
        <v>Current Assets</v>
      </c>
      <c r="J3100" t="str">
        <f>_xlfn.XLOOKUP(tbl_GL[[#This Row],[Account_key]],tbl_COA[Account_key],tbl_COA[SubAccount],,0)</f>
        <v>Inventory</v>
      </c>
      <c r="K3100">
        <f>YEAR(tbl_GL[[#This Row],[Date]])</f>
        <v>2018</v>
      </c>
    </row>
    <row r="3101" spans="1:11" hidden="1" x14ac:dyDescent="0.35">
      <c r="A3101">
        <v>254.2</v>
      </c>
      <c r="B3101" s="24">
        <v>43252</v>
      </c>
      <c r="C3101">
        <v>2</v>
      </c>
      <c r="D3101" s="13">
        <v>110</v>
      </c>
      <c r="E3101" s="13" t="s">
        <v>84</v>
      </c>
      <c r="F3101" s="17">
        <v>6667</v>
      </c>
      <c r="G3101" t="str">
        <f>_xlfn.XLOOKUP(tbl_GL[[#This Row],[Account_key]],tbl_COA[Account_key],tbl_COA[Class],"Not Found")</f>
        <v>Liabilities and Owners Equity</v>
      </c>
      <c r="H3101" t="str">
        <f>_xlfn.XLOOKUP(tbl_GL[[#This Row],[Account_key]],tbl_COA[Account_key],tbl_COA[SubClass],"Not Found")</f>
        <v>Liabilities</v>
      </c>
      <c r="I3101" t="str">
        <f>_xlfn.XLOOKUP(tbl_GL[[#This Row],[Account_key]],tbl_COA[Account_key],tbl_COA[SubClass2],"Not Found")</f>
        <v>Current Liabilities</v>
      </c>
      <c r="J3101" t="str">
        <f>_xlfn.XLOOKUP(tbl_GL[[#This Row],[Account_key]],tbl_COA[Account_key],tbl_COA[SubAccount],,0)</f>
        <v>Trade Payables</v>
      </c>
      <c r="K3101">
        <f>YEAR(tbl_GL[[#This Row],[Date]])</f>
        <v>2018</v>
      </c>
    </row>
    <row r="3102" spans="1:11" hidden="1" x14ac:dyDescent="0.35">
      <c r="A3102">
        <v>255.1</v>
      </c>
      <c r="B3102" s="24">
        <v>43253</v>
      </c>
      <c r="C3102">
        <v>2</v>
      </c>
      <c r="D3102" s="13">
        <v>230</v>
      </c>
      <c r="E3102" s="13" t="s">
        <v>4</v>
      </c>
      <c r="F3102" s="17">
        <v>-269</v>
      </c>
      <c r="G3102" t="str">
        <f>_xlfn.XLOOKUP(tbl_GL[[#This Row],[Account_key]],tbl_COA[Account_key],tbl_COA[Class],"Not Found")</f>
        <v>Trading account</v>
      </c>
      <c r="H3102" t="str">
        <f>_xlfn.XLOOKUP(tbl_GL[[#This Row],[Account_key]],tbl_COA[Account_key],tbl_COA[SubClass],"Not Found")</f>
        <v>Cost of Sales</v>
      </c>
      <c r="I3102" t="str">
        <f>_xlfn.XLOOKUP(tbl_GL[[#This Row],[Account_key]],tbl_COA[Account_key],tbl_COA[SubClass2],"Not Found")</f>
        <v>Cost of Sales</v>
      </c>
      <c r="J3102" t="str">
        <f>_xlfn.XLOOKUP(tbl_GL[[#This Row],[Account_key]],tbl_COA[Account_key],tbl_COA[SubAccount],,0)</f>
        <v>Cost of Sales</v>
      </c>
      <c r="K3102">
        <f>YEAR(tbl_GL[[#This Row],[Date]])</f>
        <v>2018</v>
      </c>
    </row>
    <row r="3103" spans="1:11" hidden="1" x14ac:dyDescent="0.35">
      <c r="A3103">
        <v>255.2</v>
      </c>
      <c r="B3103" s="24">
        <v>43253</v>
      </c>
      <c r="C3103">
        <v>2</v>
      </c>
      <c r="D3103" s="13">
        <v>60</v>
      </c>
      <c r="E3103" s="13" t="s">
        <v>4</v>
      </c>
      <c r="F3103" s="17">
        <v>-269</v>
      </c>
      <c r="G3103" t="str">
        <f>_xlfn.XLOOKUP(tbl_GL[[#This Row],[Account_key]],tbl_COA[Account_key],tbl_COA[Class],"Not Found")</f>
        <v>Assets</v>
      </c>
      <c r="H3103" t="str">
        <f>_xlfn.XLOOKUP(tbl_GL[[#This Row],[Account_key]],tbl_COA[Account_key],tbl_COA[SubClass],"Not Found")</f>
        <v>Assets</v>
      </c>
      <c r="I3103" t="str">
        <f>_xlfn.XLOOKUP(tbl_GL[[#This Row],[Account_key]],tbl_COA[Account_key],tbl_COA[SubClass2],"Not Found")</f>
        <v>Current Assets</v>
      </c>
      <c r="J3103" t="str">
        <f>_xlfn.XLOOKUP(tbl_GL[[#This Row],[Account_key]],tbl_COA[Account_key],tbl_COA[SubAccount],,0)</f>
        <v>Inventory</v>
      </c>
      <c r="K3103">
        <f>YEAR(tbl_GL[[#This Row],[Date]])</f>
        <v>2018</v>
      </c>
    </row>
    <row r="3104" spans="1:11" hidden="1" x14ac:dyDescent="0.35">
      <c r="A3104">
        <v>256.10000000000002</v>
      </c>
      <c r="B3104" s="24">
        <v>43253</v>
      </c>
      <c r="C3104">
        <v>2</v>
      </c>
      <c r="D3104" s="13">
        <v>210</v>
      </c>
      <c r="E3104" s="13" t="s">
        <v>8</v>
      </c>
      <c r="F3104" s="17">
        <v>898</v>
      </c>
      <c r="G3104" t="str">
        <f>_xlfn.XLOOKUP(tbl_GL[[#This Row],[Account_key]],tbl_COA[Account_key],tbl_COA[Class],"Not Found")</f>
        <v>Trading account</v>
      </c>
      <c r="H3104" t="str">
        <f>_xlfn.XLOOKUP(tbl_GL[[#This Row],[Account_key]],tbl_COA[Account_key],tbl_COA[SubClass],"Not Found")</f>
        <v>Sales</v>
      </c>
      <c r="I3104" t="str">
        <f>_xlfn.XLOOKUP(tbl_GL[[#This Row],[Account_key]],tbl_COA[Account_key],tbl_COA[SubClass2],"Not Found")</f>
        <v>Sales</v>
      </c>
      <c r="J3104" t="str">
        <f>_xlfn.XLOOKUP(tbl_GL[[#This Row],[Account_key]],tbl_COA[Account_key],tbl_COA[SubAccount],,0)</f>
        <v>Sales</v>
      </c>
      <c r="K3104">
        <f>YEAR(tbl_GL[[#This Row],[Date]])</f>
        <v>2018</v>
      </c>
    </row>
    <row r="3105" spans="1:11" hidden="1" x14ac:dyDescent="0.35">
      <c r="A3105">
        <v>256.2</v>
      </c>
      <c r="B3105" s="24">
        <v>43253</v>
      </c>
      <c r="C3105">
        <v>2</v>
      </c>
      <c r="D3105" s="13">
        <v>30</v>
      </c>
      <c r="E3105" s="13" t="s">
        <v>8</v>
      </c>
      <c r="F3105" s="17">
        <v>898</v>
      </c>
      <c r="G3105" t="str">
        <f>_xlfn.XLOOKUP(tbl_GL[[#This Row],[Account_key]],tbl_COA[Account_key],tbl_COA[Class],"Not Found")</f>
        <v>Assets</v>
      </c>
      <c r="H3105" t="str">
        <f>_xlfn.XLOOKUP(tbl_GL[[#This Row],[Account_key]],tbl_COA[Account_key],tbl_COA[SubClass],"Not Found")</f>
        <v>Assets</v>
      </c>
      <c r="I3105" t="str">
        <f>_xlfn.XLOOKUP(tbl_GL[[#This Row],[Account_key]],tbl_COA[Account_key],tbl_COA[SubClass2],"Not Found")</f>
        <v>Current Assets</v>
      </c>
      <c r="J3105" t="str">
        <f>_xlfn.XLOOKUP(tbl_GL[[#This Row],[Account_key]],tbl_COA[Account_key],tbl_COA[SubAccount],,0)</f>
        <v>Trade Receivables</v>
      </c>
      <c r="K3105">
        <f>YEAR(tbl_GL[[#This Row],[Date]])</f>
        <v>2018</v>
      </c>
    </row>
    <row r="3106" spans="1:11" hidden="1" x14ac:dyDescent="0.35">
      <c r="A3106">
        <v>257.10000000000002</v>
      </c>
      <c r="B3106" s="24">
        <v>43255</v>
      </c>
      <c r="C3106">
        <v>2</v>
      </c>
      <c r="D3106" s="13">
        <v>230</v>
      </c>
      <c r="E3106" s="13" t="s">
        <v>4</v>
      </c>
      <c r="F3106" s="17">
        <v>-391</v>
      </c>
      <c r="G3106" t="str">
        <f>_xlfn.XLOOKUP(tbl_GL[[#This Row],[Account_key]],tbl_COA[Account_key],tbl_COA[Class],"Not Found")</f>
        <v>Trading account</v>
      </c>
      <c r="H3106" t="str">
        <f>_xlfn.XLOOKUP(tbl_GL[[#This Row],[Account_key]],tbl_COA[Account_key],tbl_COA[SubClass],"Not Found")</f>
        <v>Cost of Sales</v>
      </c>
      <c r="I3106" t="str">
        <f>_xlfn.XLOOKUP(tbl_GL[[#This Row],[Account_key]],tbl_COA[Account_key],tbl_COA[SubClass2],"Not Found")</f>
        <v>Cost of Sales</v>
      </c>
      <c r="J3106" t="str">
        <f>_xlfn.XLOOKUP(tbl_GL[[#This Row],[Account_key]],tbl_COA[Account_key],tbl_COA[SubAccount],,0)</f>
        <v>Cost of Sales</v>
      </c>
      <c r="K3106">
        <f>YEAR(tbl_GL[[#This Row],[Date]])</f>
        <v>2018</v>
      </c>
    </row>
    <row r="3107" spans="1:11" hidden="1" x14ac:dyDescent="0.35">
      <c r="A3107">
        <v>257.2</v>
      </c>
      <c r="B3107" s="24">
        <v>43255</v>
      </c>
      <c r="C3107">
        <v>2</v>
      </c>
      <c r="D3107" s="13">
        <v>60</v>
      </c>
      <c r="E3107" s="13" t="s">
        <v>4</v>
      </c>
      <c r="F3107" s="17">
        <v>-391</v>
      </c>
      <c r="G3107" t="str">
        <f>_xlfn.XLOOKUP(tbl_GL[[#This Row],[Account_key]],tbl_COA[Account_key],tbl_COA[Class],"Not Found")</f>
        <v>Assets</v>
      </c>
      <c r="H3107" t="str">
        <f>_xlfn.XLOOKUP(tbl_GL[[#This Row],[Account_key]],tbl_COA[Account_key],tbl_COA[SubClass],"Not Found")</f>
        <v>Assets</v>
      </c>
      <c r="I3107" t="str">
        <f>_xlfn.XLOOKUP(tbl_GL[[#This Row],[Account_key]],tbl_COA[Account_key],tbl_COA[SubClass2],"Not Found")</f>
        <v>Current Assets</v>
      </c>
      <c r="J3107" t="str">
        <f>_xlfn.XLOOKUP(tbl_GL[[#This Row],[Account_key]],tbl_COA[Account_key],tbl_COA[SubAccount],,0)</f>
        <v>Inventory</v>
      </c>
      <c r="K3107">
        <f>YEAR(tbl_GL[[#This Row],[Date]])</f>
        <v>2018</v>
      </c>
    </row>
    <row r="3108" spans="1:11" hidden="1" x14ac:dyDescent="0.35">
      <c r="A3108">
        <v>258.10000000000002</v>
      </c>
      <c r="B3108" s="24">
        <v>43255</v>
      </c>
      <c r="C3108">
        <v>2</v>
      </c>
      <c r="D3108" s="13">
        <v>210</v>
      </c>
      <c r="E3108" s="13" t="s">
        <v>7</v>
      </c>
      <c r="F3108" s="17">
        <v>1303</v>
      </c>
      <c r="G3108" t="str">
        <f>_xlfn.XLOOKUP(tbl_GL[[#This Row],[Account_key]],tbl_COA[Account_key],tbl_COA[Class],"Not Found")</f>
        <v>Trading account</v>
      </c>
      <c r="H3108" t="str">
        <f>_xlfn.XLOOKUP(tbl_GL[[#This Row],[Account_key]],tbl_COA[Account_key],tbl_COA[SubClass],"Not Found")</f>
        <v>Sales</v>
      </c>
      <c r="I3108" t="str">
        <f>_xlfn.XLOOKUP(tbl_GL[[#This Row],[Account_key]],tbl_COA[Account_key],tbl_COA[SubClass2],"Not Found")</f>
        <v>Sales</v>
      </c>
      <c r="J3108" t="str">
        <f>_xlfn.XLOOKUP(tbl_GL[[#This Row],[Account_key]],tbl_COA[Account_key],tbl_COA[SubAccount],,0)</f>
        <v>Sales</v>
      </c>
      <c r="K3108">
        <f>YEAR(tbl_GL[[#This Row],[Date]])</f>
        <v>2018</v>
      </c>
    </row>
    <row r="3109" spans="1:11" hidden="1" x14ac:dyDescent="0.35">
      <c r="A3109">
        <v>258.2</v>
      </c>
      <c r="B3109" s="24">
        <v>43255</v>
      </c>
      <c r="C3109">
        <v>2</v>
      </c>
      <c r="D3109" s="13">
        <v>10</v>
      </c>
      <c r="E3109" s="13" t="s">
        <v>7</v>
      </c>
      <c r="F3109" s="17">
        <v>1303</v>
      </c>
      <c r="G3109" t="str">
        <f>_xlfn.XLOOKUP(tbl_GL[[#This Row],[Account_key]],tbl_COA[Account_key],tbl_COA[Class],"Not Found")</f>
        <v>Assets</v>
      </c>
      <c r="H3109" t="str">
        <f>_xlfn.XLOOKUP(tbl_GL[[#This Row],[Account_key]],tbl_COA[Account_key],tbl_COA[SubClass],"Not Found")</f>
        <v>Assets</v>
      </c>
      <c r="I3109" t="str">
        <f>_xlfn.XLOOKUP(tbl_GL[[#This Row],[Account_key]],tbl_COA[Account_key],tbl_COA[SubClass2],"Not Found")</f>
        <v>Current Assets</v>
      </c>
      <c r="J3109" t="str">
        <f>_xlfn.XLOOKUP(tbl_GL[[#This Row],[Account_key]],tbl_COA[Account_key],tbl_COA[SubAccount],,0)</f>
        <v>Cash at Bank</v>
      </c>
      <c r="K3109">
        <f>YEAR(tbl_GL[[#This Row],[Date]])</f>
        <v>2018</v>
      </c>
    </row>
    <row r="3110" spans="1:11" hidden="1" x14ac:dyDescent="0.35">
      <c r="A3110">
        <v>259.10000000000002</v>
      </c>
      <c r="B3110" s="24">
        <v>43255</v>
      </c>
      <c r="C3110">
        <v>2</v>
      </c>
      <c r="D3110" s="13">
        <v>230</v>
      </c>
      <c r="E3110" s="13" t="s">
        <v>4</v>
      </c>
      <c r="F3110" s="17">
        <v>-1564</v>
      </c>
      <c r="G3110" t="str">
        <f>_xlfn.XLOOKUP(tbl_GL[[#This Row],[Account_key]],tbl_COA[Account_key],tbl_COA[Class],"Not Found")</f>
        <v>Trading account</v>
      </c>
      <c r="H3110" t="str">
        <f>_xlfn.XLOOKUP(tbl_GL[[#This Row],[Account_key]],tbl_COA[Account_key],tbl_COA[SubClass],"Not Found")</f>
        <v>Cost of Sales</v>
      </c>
      <c r="I3110" t="str">
        <f>_xlfn.XLOOKUP(tbl_GL[[#This Row],[Account_key]],tbl_COA[Account_key],tbl_COA[SubClass2],"Not Found")</f>
        <v>Cost of Sales</v>
      </c>
      <c r="J3110" t="str">
        <f>_xlfn.XLOOKUP(tbl_GL[[#This Row],[Account_key]],tbl_COA[Account_key],tbl_COA[SubAccount],,0)</f>
        <v>Cost of Sales</v>
      </c>
      <c r="K3110">
        <f>YEAR(tbl_GL[[#This Row],[Date]])</f>
        <v>2018</v>
      </c>
    </row>
    <row r="3111" spans="1:11" hidden="1" x14ac:dyDescent="0.35">
      <c r="A3111">
        <v>259.2</v>
      </c>
      <c r="B3111" s="24">
        <v>43255</v>
      </c>
      <c r="C3111">
        <v>2</v>
      </c>
      <c r="D3111" s="13">
        <v>60</v>
      </c>
      <c r="E3111" s="13" t="s">
        <v>4</v>
      </c>
      <c r="F3111" s="17">
        <v>-1564</v>
      </c>
      <c r="G3111" t="str">
        <f>_xlfn.XLOOKUP(tbl_GL[[#This Row],[Account_key]],tbl_COA[Account_key],tbl_COA[Class],"Not Found")</f>
        <v>Assets</v>
      </c>
      <c r="H3111" t="str">
        <f>_xlfn.XLOOKUP(tbl_GL[[#This Row],[Account_key]],tbl_COA[Account_key],tbl_COA[SubClass],"Not Found")</f>
        <v>Assets</v>
      </c>
      <c r="I3111" t="str">
        <f>_xlfn.XLOOKUP(tbl_GL[[#This Row],[Account_key]],tbl_COA[Account_key],tbl_COA[SubClass2],"Not Found")</f>
        <v>Current Assets</v>
      </c>
      <c r="J3111" t="str">
        <f>_xlfn.XLOOKUP(tbl_GL[[#This Row],[Account_key]],tbl_COA[Account_key],tbl_COA[SubAccount],,0)</f>
        <v>Inventory</v>
      </c>
      <c r="K3111">
        <f>YEAR(tbl_GL[[#This Row],[Date]])</f>
        <v>2018</v>
      </c>
    </row>
    <row r="3112" spans="1:11" hidden="1" x14ac:dyDescent="0.35">
      <c r="A3112">
        <v>260.10000000000002</v>
      </c>
      <c r="B3112" s="24">
        <v>43255</v>
      </c>
      <c r="C3112">
        <v>2</v>
      </c>
      <c r="D3112" s="13">
        <v>210</v>
      </c>
      <c r="E3112" s="13" t="s">
        <v>8</v>
      </c>
      <c r="F3112" s="17">
        <v>5213</v>
      </c>
      <c r="G3112" t="str">
        <f>_xlfn.XLOOKUP(tbl_GL[[#This Row],[Account_key]],tbl_COA[Account_key],tbl_COA[Class],"Not Found")</f>
        <v>Trading account</v>
      </c>
      <c r="H3112" t="str">
        <f>_xlfn.XLOOKUP(tbl_GL[[#This Row],[Account_key]],tbl_COA[Account_key],tbl_COA[SubClass],"Not Found")</f>
        <v>Sales</v>
      </c>
      <c r="I3112" t="str">
        <f>_xlfn.XLOOKUP(tbl_GL[[#This Row],[Account_key]],tbl_COA[Account_key],tbl_COA[SubClass2],"Not Found")</f>
        <v>Sales</v>
      </c>
      <c r="J3112" t="str">
        <f>_xlfn.XLOOKUP(tbl_GL[[#This Row],[Account_key]],tbl_COA[Account_key],tbl_COA[SubAccount],,0)</f>
        <v>Sales</v>
      </c>
      <c r="K3112">
        <f>YEAR(tbl_GL[[#This Row],[Date]])</f>
        <v>2018</v>
      </c>
    </row>
    <row r="3113" spans="1:11" hidden="1" x14ac:dyDescent="0.35">
      <c r="A3113">
        <v>260.2</v>
      </c>
      <c r="B3113" s="24">
        <v>43255</v>
      </c>
      <c r="C3113">
        <v>2</v>
      </c>
      <c r="D3113" s="13">
        <v>30</v>
      </c>
      <c r="E3113" s="13" t="s">
        <v>8</v>
      </c>
      <c r="F3113" s="17">
        <v>5213</v>
      </c>
      <c r="G3113" t="str">
        <f>_xlfn.XLOOKUP(tbl_GL[[#This Row],[Account_key]],tbl_COA[Account_key],tbl_COA[Class],"Not Found")</f>
        <v>Assets</v>
      </c>
      <c r="H3113" t="str">
        <f>_xlfn.XLOOKUP(tbl_GL[[#This Row],[Account_key]],tbl_COA[Account_key],tbl_COA[SubClass],"Not Found")</f>
        <v>Assets</v>
      </c>
      <c r="I3113" t="str">
        <f>_xlfn.XLOOKUP(tbl_GL[[#This Row],[Account_key]],tbl_COA[Account_key],tbl_COA[SubClass2],"Not Found")</f>
        <v>Current Assets</v>
      </c>
      <c r="J3113" t="str">
        <f>_xlfn.XLOOKUP(tbl_GL[[#This Row],[Account_key]],tbl_COA[Account_key],tbl_COA[SubAccount],,0)</f>
        <v>Trade Receivables</v>
      </c>
      <c r="K3113">
        <f>YEAR(tbl_GL[[#This Row],[Date]])</f>
        <v>2018</v>
      </c>
    </row>
    <row r="3114" spans="1:11" hidden="1" x14ac:dyDescent="0.35">
      <c r="A3114">
        <v>261.10000000000002</v>
      </c>
      <c r="B3114" s="24">
        <v>43255</v>
      </c>
      <c r="C3114">
        <v>2</v>
      </c>
      <c r="D3114" s="13">
        <v>30</v>
      </c>
      <c r="E3114" s="13" t="s">
        <v>80</v>
      </c>
      <c r="F3114" s="17">
        <v>-5918</v>
      </c>
      <c r="G3114" t="str">
        <f>_xlfn.XLOOKUP(tbl_GL[[#This Row],[Account_key]],tbl_COA[Account_key],tbl_COA[Class],"Not Found")</f>
        <v>Assets</v>
      </c>
      <c r="H3114" t="str">
        <f>_xlfn.XLOOKUP(tbl_GL[[#This Row],[Account_key]],tbl_COA[Account_key],tbl_COA[SubClass],"Not Found")</f>
        <v>Assets</v>
      </c>
      <c r="I3114" t="str">
        <f>_xlfn.XLOOKUP(tbl_GL[[#This Row],[Account_key]],tbl_COA[Account_key],tbl_COA[SubClass2],"Not Found")</f>
        <v>Current Assets</v>
      </c>
      <c r="J3114" t="str">
        <f>_xlfn.XLOOKUP(tbl_GL[[#This Row],[Account_key]],tbl_COA[Account_key],tbl_COA[SubAccount],,0)</f>
        <v>Trade Receivables</v>
      </c>
      <c r="K3114">
        <f>YEAR(tbl_GL[[#This Row],[Date]])</f>
        <v>2018</v>
      </c>
    </row>
    <row r="3115" spans="1:11" hidden="1" x14ac:dyDescent="0.35">
      <c r="A3115">
        <v>261.2</v>
      </c>
      <c r="B3115" s="24">
        <v>43255</v>
      </c>
      <c r="C3115">
        <v>2</v>
      </c>
      <c r="D3115" s="13">
        <v>10</v>
      </c>
      <c r="E3115" s="13" t="s">
        <v>80</v>
      </c>
      <c r="F3115" s="17">
        <v>5918</v>
      </c>
      <c r="G3115" t="str">
        <f>_xlfn.XLOOKUP(tbl_GL[[#This Row],[Account_key]],tbl_COA[Account_key],tbl_COA[Class],"Not Found")</f>
        <v>Assets</v>
      </c>
      <c r="H3115" t="str">
        <f>_xlfn.XLOOKUP(tbl_GL[[#This Row],[Account_key]],tbl_COA[Account_key],tbl_COA[SubClass],"Not Found")</f>
        <v>Assets</v>
      </c>
      <c r="I3115" t="str">
        <f>_xlfn.XLOOKUP(tbl_GL[[#This Row],[Account_key]],tbl_COA[Account_key],tbl_COA[SubClass2],"Not Found")</f>
        <v>Current Assets</v>
      </c>
      <c r="J3115" t="str">
        <f>_xlfn.XLOOKUP(tbl_GL[[#This Row],[Account_key]],tbl_COA[Account_key],tbl_COA[SubAccount],,0)</f>
        <v>Cash at Bank</v>
      </c>
      <c r="K3115">
        <f>YEAR(tbl_GL[[#This Row],[Date]])</f>
        <v>2018</v>
      </c>
    </row>
    <row r="3116" spans="1:11" hidden="1" x14ac:dyDescent="0.35">
      <c r="A3116">
        <v>262.10000000000002</v>
      </c>
      <c r="B3116" s="24">
        <v>43256</v>
      </c>
      <c r="C3116">
        <v>2</v>
      </c>
      <c r="D3116" s="13">
        <v>300</v>
      </c>
      <c r="E3116" s="13" t="s">
        <v>97</v>
      </c>
      <c r="F3116" s="17">
        <v>-833</v>
      </c>
      <c r="G3116" t="str">
        <f>_xlfn.XLOOKUP(tbl_GL[[#This Row],[Account_key]],tbl_COA[Account_key],tbl_COA[Class],"Not Found")</f>
        <v>Operating account</v>
      </c>
      <c r="H3116" t="str">
        <f>_xlfn.XLOOKUP(tbl_GL[[#This Row],[Account_key]],tbl_COA[Account_key],tbl_COA[SubClass],"Not Found")</f>
        <v>Operating Expenses</v>
      </c>
      <c r="I3116" t="str">
        <f>_xlfn.XLOOKUP(tbl_GL[[#This Row],[Account_key]],tbl_COA[Account_key],tbl_COA[SubClass2],"Not Found")</f>
        <v>Administration</v>
      </c>
      <c r="J3116" t="str">
        <f>_xlfn.XLOOKUP(tbl_GL[[#This Row],[Account_key]],tbl_COA[Account_key],tbl_COA[SubAccount],,0)</f>
        <v>Entertainment</v>
      </c>
      <c r="K3116">
        <f>YEAR(tbl_GL[[#This Row],[Date]])</f>
        <v>2018</v>
      </c>
    </row>
    <row r="3117" spans="1:11" hidden="1" x14ac:dyDescent="0.35">
      <c r="A3117">
        <v>262.2</v>
      </c>
      <c r="B3117" s="24">
        <v>43256</v>
      </c>
      <c r="C3117">
        <v>2</v>
      </c>
      <c r="D3117" s="13">
        <v>120</v>
      </c>
      <c r="E3117" s="13" t="s">
        <v>97</v>
      </c>
      <c r="F3117" s="17">
        <v>833</v>
      </c>
      <c r="G3117" t="str">
        <f>_xlfn.XLOOKUP(tbl_GL[[#This Row],[Account_key]],tbl_COA[Account_key],tbl_COA[Class],"Not Found")</f>
        <v>Liabilities and Owners Equity</v>
      </c>
      <c r="H3117" t="str">
        <f>_xlfn.XLOOKUP(tbl_GL[[#This Row],[Account_key]],tbl_COA[Account_key],tbl_COA[SubClass],"Not Found")</f>
        <v>Liabilities</v>
      </c>
      <c r="I3117" t="str">
        <f>_xlfn.XLOOKUP(tbl_GL[[#This Row],[Account_key]],tbl_COA[Account_key],tbl_COA[SubClass2],"Not Found")</f>
        <v>Current Liabilities</v>
      </c>
      <c r="J3117" t="str">
        <f>_xlfn.XLOOKUP(tbl_GL[[#This Row],[Account_key]],tbl_COA[Account_key],tbl_COA[SubAccount],,0)</f>
        <v>Accrued Expenses</v>
      </c>
      <c r="K3117">
        <f>YEAR(tbl_GL[[#This Row],[Date]])</f>
        <v>2018</v>
      </c>
    </row>
    <row r="3118" spans="1:11" hidden="1" x14ac:dyDescent="0.35">
      <c r="A3118">
        <v>263.10000000000002</v>
      </c>
      <c r="B3118" s="24">
        <v>43256</v>
      </c>
      <c r="C3118">
        <v>2</v>
      </c>
      <c r="D3118" s="13">
        <v>10</v>
      </c>
      <c r="E3118" s="13" t="s">
        <v>98</v>
      </c>
      <c r="F3118" s="17">
        <v>-893</v>
      </c>
      <c r="G3118" t="str">
        <f>_xlfn.XLOOKUP(tbl_GL[[#This Row],[Account_key]],tbl_COA[Account_key],tbl_COA[Class],"Not Found")</f>
        <v>Assets</v>
      </c>
      <c r="H3118" t="str">
        <f>_xlfn.XLOOKUP(tbl_GL[[#This Row],[Account_key]],tbl_COA[Account_key],tbl_COA[SubClass],"Not Found")</f>
        <v>Assets</v>
      </c>
      <c r="I3118" t="str">
        <f>_xlfn.XLOOKUP(tbl_GL[[#This Row],[Account_key]],tbl_COA[Account_key],tbl_COA[SubClass2],"Not Found")</f>
        <v>Current Assets</v>
      </c>
      <c r="J3118" t="str">
        <f>_xlfn.XLOOKUP(tbl_GL[[#This Row],[Account_key]],tbl_COA[Account_key],tbl_COA[SubAccount],,0)</f>
        <v>Cash at Bank</v>
      </c>
      <c r="K3118">
        <f>YEAR(tbl_GL[[#This Row],[Date]])</f>
        <v>2018</v>
      </c>
    </row>
    <row r="3119" spans="1:11" hidden="1" x14ac:dyDescent="0.35">
      <c r="A3119">
        <v>263.2</v>
      </c>
      <c r="B3119" s="24">
        <v>43256</v>
      </c>
      <c r="C3119">
        <v>2</v>
      </c>
      <c r="D3119" s="13">
        <v>120</v>
      </c>
      <c r="E3119" s="13" t="s">
        <v>98</v>
      </c>
      <c r="F3119" s="17">
        <v>-893</v>
      </c>
      <c r="G3119" t="str">
        <f>_xlfn.XLOOKUP(tbl_GL[[#This Row],[Account_key]],tbl_COA[Account_key],tbl_COA[Class],"Not Found")</f>
        <v>Liabilities and Owners Equity</v>
      </c>
      <c r="H3119" t="str">
        <f>_xlfn.XLOOKUP(tbl_GL[[#This Row],[Account_key]],tbl_COA[Account_key],tbl_COA[SubClass],"Not Found")</f>
        <v>Liabilities</v>
      </c>
      <c r="I3119" t="str">
        <f>_xlfn.XLOOKUP(tbl_GL[[#This Row],[Account_key]],tbl_COA[Account_key],tbl_COA[SubClass2],"Not Found")</f>
        <v>Current Liabilities</v>
      </c>
      <c r="J3119" t="str">
        <f>_xlfn.XLOOKUP(tbl_GL[[#This Row],[Account_key]],tbl_COA[Account_key],tbl_COA[SubAccount],,0)</f>
        <v>Accrued Expenses</v>
      </c>
      <c r="K3119">
        <f>YEAR(tbl_GL[[#This Row],[Date]])</f>
        <v>2018</v>
      </c>
    </row>
    <row r="3120" spans="1:11" hidden="1" x14ac:dyDescent="0.35">
      <c r="A3120">
        <v>264.10000000000002</v>
      </c>
      <c r="B3120" s="24">
        <v>43256</v>
      </c>
      <c r="C3120">
        <v>2</v>
      </c>
      <c r="D3120" s="13">
        <v>10</v>
      </c>
      <c r="E3120" s="13" t="s">
        <v>98</v>
      </c>
      <c r="F3120" s="17">
        <v>-1049</v>
      </c>
      <c r="G3120" t="str">
        <f>_xlfn.XLOOKUP(tbl_GL[[#This Row],[Account_key]],tbl_COA[Account_key],tbl_COA[Class],"Not Found")</f>
        <v>Assets</v>
      </c>
      <c r="H3120" t="str">
        <f>_xlfn.XLOOKUP(tbl_GL[[#This Row],[Account_key]],tbl_COA[Account_key],tbl_COA[SubClass],"Not Found")</f>
        <v>Assets</v>
      </c>
      <c r="I3120" t="str">
        <f>_xlfn.XLOOKUP(tbl_GL[[#This Row],[Account_key]],tbl_COA[Account_key],tbl_COA[SubClass2],"Not Found")</f>
        <v>Current Assets</v>
      </c>
      <c r="J3120" t="str">
        <f>_xlfn.XLOOKUP(tbl_GL[[#This Row],[Account_key]],tbl_COA[Account_key],tbl_COA[SubAccount],,0)</f>
        <v>Cash at Bank</v>
      </c>
      <c r="K3120">
        <f>YEAR(tbl_GL[[#This Row],[Date]])</f>
        <v>2018</v>
      </c>
    </row>
    <row r="3121" spans="1:11" hidden="1" x14ac:dyDescent="0.35">
      <c r="A3121">
        <v>264.2</v>
      </c>
      <c r="B3121" s="24">
        <v>43256</v>
      </c>
      <c r="C3121">
        <v>2</v>
      </c>
      <c r="D3121" s="13">
        <v>120</v>
      </c>
      <c r="E3121" s="13" t="s">
        <v>98</v>
      </c>
      <c r="F3121" s="17">
        <v>-1049</v>
      </c>
      <c r="G3121" t="str">
        <f>_xlfn.XLOOKUP(tbl_GL[[#This Row],[Account_key]],tbl_COA[Account_key],tbl_COA[Class],"Not Found")</f>
        <v>Liabilities and Owners Equity</v>
      </c>
      <c r="H3121" t="str">
        <f>_xlfn.XLOOKUP(tbl_GL[[#This Row],[Account_key]],tbl_COA[Account_key],tbl_COA[SubClass],"Not Found")</f>
        <v>Liabilities</v>
      </c>
      <c r="I3121" t="str">
        <f>_xlfn.XLOOKUP(tbl_GL[[#This Row],[Account_key]],tbl_COA[Account_key],tbl_COA[SubClass2],"Not Found")</f>
        <v>Current Liabilities</v>
      </c>
      <c r="J3121" t="str">
        <f>_xlfn.XLOOKUP(tbl_GL[[#This Row],[Account_key]],tbl_COA[Account_key],tbl_COA[SubAccount],,0)</f>
        <v>Accrued Expenses</v>
      </c>
      <c r="K3121">
        <f>YEAR(tbl_GL[[#This Row],[Date]])</f>
        <v>2018</v>
      </c>
    </row>
    <row r="3122" spans="1:11" hidden="1" x14ac:dyDescent="0.35">
      <c r="A3122">
        <v>265.10000000000002</v>
      </c>
      <c r="B3122" s="24">
        <v>43256</v>
      </c>
      <c r="C3122">
        <v>2</v>
      </c>
      <c r="D3122" s="13">
        <v>10</v>
      </c>
      <c r="E3122" s="13" t="s">
        <v>84</v>
      </c>
      <c r="F3122" s="17">
        <v>-6667</v>
      </c>
      <c r="G3122" t="str">
        <f>_xlfn.XLOOKUP(tbl_GL[[#This Row],[Account_key]],tbl_COA[Account_key],tbl_COA[Class],"Not Found")</f>
        <v>Assets</v>
      </c>
      <c r="H3122" t="str">
        <f>_xlfn.XLOOKUP(tbl_GL[[#This Row],[Account_key]],tbl_COA[Account_key],tbl_COA[SubClass],"Not Found")</f>
        <v>Assets</v>
      </c>
      <c r="I3122" t="str">
        <f>_xlfn.XLOOKUP(tbl_GL[[#This Row],[Account_key]],tbl_COA[Account_key],tbl_COA[SubClass2],"Not Found")</f>
        <v>Current Assets</v>
      </c>
      <c r="J3122" t="str">
        <f>_xlfn.XLOOKUP(tbl_GL[[#This Row],[Account_key]],tbl_COA[Account_key],tbl_COA[SubAccount],,0)</f>
        <v>Cash at Bank</v>
      </c>
      <c r="K3122">
        <f>YEAR(tbl_GL[[#This Row],[Date]])</f>
        <v>2018</v>
      </c>
    </row>
    <row r="3123" spans="1:11" hidden="1" x14ac:dyDescent="0.35">
      <c r="A3123">
        <v>265.2</v>
      </c>
      <c r="B3123" s="24">
        <v>43256</v>
      </c>
      <c r="C3123">
        <v>2</v>
      </c>
      <c r="D3123" s="13">
        <v>110</v>
      </c>
      <c r="E3123" s="13" t="s">
        <v>84</v>
      </c>
      <c r="F3123" s="17">
        <v>-6667</v>
      </c>
      <c r="G3123" t="str">
        <f>_xlfn.XLOOKUP(tbl_GL[[#This Row],[Account_key]],tbl_COA[Account_key],tbl_COA[Class],"Not Found")</f>
        <v>Liabilities and Owners Equity</v>
      </c>
      <c r="H3123" t="str">
        <f>_xlfn.XLOOKUP(tbl_GL[[#This Row],[Account_key]],tbl_COA[Account_key],tbl_COA[SubClass],"Not Found")</f>
        <v>Liabilities</v>
      </c>
      <c r="I3123" t="str">
        <f>_xlfn.XLOOKUP(tbl_GL[[#This Row],[Account_key]],tbl_COA[Account_key],tbl_COA[SubClass2],"Not Found")</f>
        <v>Current Liabilities</v>
      </c>
      <c r="J3123" t="str">
        <f>_xlfn.XLOOKUP(tbl_GL[[#This Row],[Account_key]],tbl_COA[Account_key],tbl_COA[SubAccount],,0)</f>
        <v>Trade Payables</v>
      </c>
      <c r="K3123">
        <f>YEAR(tbl_GL[[#This Row],[Date]])</f>
        <v>2018</v>
      </c>
    </row>
    <row r="3124" spans="1:11" hidden="1" x14ac:dyDescent="0.35">
      <c r="A3124">
        <v>266.10000000000002</v>
      </c>
      <c r="B3124" s="24">
        <v>43259</v>
      </c>
      <c r="C3124">
        <v>2</v>
      </c>
      <c r="D3124" s="13">
        <v>260</v>
      </c>
      <c r="E3124" s="13" t="s">
        <v>97</v>
      </c>
      <c r="F3124" s="17">
        <v>-825</v>
      </c>
      <c r="G3124" t="str">
        <f>_xlfn.XLOOKUP(tbl_GL[[#This Row],[Account_key]],tbl_COA[Account_key],tbl_COA[Class],"Not Found")</f>
        <v>Operating account</v>
      </c>
      <c r="H3124" t="str">
        <f>_xlfn.XLOOKUP(tbl_GL[[#This Row],[Account_key]],tbl_COA[Account_key],tbl_COA[SubClass],"Not Found")</f>
        <v>Operating Expenses</v>
      </c>
      <c r="I3124" t="str">
        <f>_xlfn.XLOOKUP(tbl_GL[[#This Row],[Account_key]],tbl_COA[Account_key],tbl_COA[SubClass2],"Not Found")</f>
        <v>Marketing</v>
      </c>
      <c r="J3124" t="str">
        <f>_xlfn.XLOOKUP(tbl_GL[[#This Row],[Account_key]],tbl_COA[Account_key],tbl_COA[SubAccount],,0)</f>
        <v>Commissions</v>
      </c>
      <c r="K3124">
        <f>YEAR(tbl_GL[[#This Row],[Date]])</f>
        <v>2018</v>
      </c>
    </row>
    <row r="3125" spans="1:11" hidden="1" x14ac:dyDescent="0.35">
      <c r="A3125">
        <v>266.2</v>
      </c>
      <c r="B3125" s="24">
        <v>43259</v>
      </c>
      <c r="C3125">
        <v>2</v>
      </c>
      <c r="D3125" s="13">
        <v>120</v>
      </c>
      <c r="E3125" s="13" t="s">
        <v>97</v>
      </c>
      <c r="F3125" s="17">
        <v>825</v>
      </c>
      <c r="G3125" t="str">
        <f>_xlfn.XLOOKUP(tbl_GL[[#This Row],[Account_key]],tbl_COA[Account_key],tbl_COA[Class],"Not Found")</f>
        <v>Liabilities and Owners Equity</v>
      </c>
      <c r="H3125" t="str">
        <f>_xlfn.XLOOKUP(tbl_GL[[#This Row],[Account_key]],tbl_COA[Account_key],tbl_COA[SubClass],"Not Found")</f>
        <v>Liabilities</v>
      </c>
      <c r="I3125" t="str">
        <f>_xlfn.XLOOKUP(tbl_GL[[#This Row],[Account_key]],tbl_COA[Account_key],tbl_COA[SubClass2],"Not Found")</f>
        <v>Current Liabilities</v>
      </c>
      <c r="J3125" t="str">
        <f>_xlfn.XLOOKUP(tbl_GL[[#This Row],[Account_key]],tbl_COA[Account_key],tbl_COA[SubAccount],,0)</f>
        <v>Accrued Expenses</v>
      </c>
      <c r="K3125">
        <f>YEAR(tbl_GL[[#This Row],[Date]])</f>
        <v>2018</v>
      </c>
    </row>
    <row r="3126" spans="1:11" hidden="1" x14ac:dyDescent="0.35">
      <c r="A3126">
        <v>267.10000000000002</v>
      </c>
      <c r="B3126" s="24">
        <v>43261</v>
      </c>
      <c r="C3126">
        <v>2</v>
      </c>
      <c r="D3126" s="13">
        <v>290</v>
      </c>
      <c r="E3126" s="13" t="s">
        <v>99</v>
      </c>
      <c r="F3126" s="17">
        <v>-58</v>
      </c>
      <c r="G3126" t="str">
        <f>_xlfn.XLOOKUP(tbl_GL[[#This Row],[Account_key]],tbl_COA[Account_key],tbl_COA[Class],"Not Found")</f>
        <v>Operating account</v>
      </c>
      <c r="H3126" t="str">
        <f>_xlfn.XLOOKUP(tbl_GL[[#This Row],[Account_key]],tbl_COA[Account_key],tbl_COA[SubClass],"Not Found")</f>
        <v>Operating Expenses</v>
      </c>
      <c r="I3126" t="str">
        <f>_xlfn.XLOOKUP(tbl_GL[[#This Row],[Account_key]],tbl_COA[Account_key],tbl_COA[SubClass2],"Not Found")</f>
        <v>Administration</v>
      </c>
      <c r="J3126" t="str">
        <f>_xlfn.XLOOKUP(tbl_GL[[#This Row],[Account_key]],tbl_COA[Account_key],tbl_COA[SubAccount],,0)</f>
        <v>Travel</v>
      </c>
      <c r="K3126">
        <f>YEAR(tbl_GL[[#This Row],[Date]])</f>
        <v>2018</v>
      </c>
    </row>
    <row r="3127" spans="1:11" hidden="1" x14ac:dyDescent="0.35">
      <c r="A3127">
        <v>267.2</v>
      </c>
      <c r="B3127" s="24">
        <v>43261</v>
      </c>
      <c r="C3127">
        <v>2</v>
      </c>
      <c r="D3127" s="13">
        <v>20</v>
      </c>
      <c r="E3127" s="13" t="s">
        <v>99</v>
      </c>
      <c r="F3127" s="17">
        <v>-58</v>
      </c>
      <c r="G3127" t="str">
        <f>_xlfn.XLOOKUP(tbl_GL[[#This Row],[Account_key]],tbl_COA[Account_key],tbl_COA[Class],"Not Found")</f>
        <v>Assets</v>
      </c>
      <c r="H3127" t="str">
        <f>_xlfn.XLOOKUP(tbl_GL[[#This Row],[Account_key]],tbl_COA[Account_key],tbl_COA[SubClass],"Not Found")</f>
        <v>Assets</v>
      </c>
      <c r="I3127" t="str">
        <f>_xlfn.XLOOKUP(tbl_GL[[#This Row],[Account_key]],tbl_COA[Account_key],tbl_COA[SubClass2],"Not Found")</f>
        <v>Current Assets</v>
      </c>
      <c r="J3127" t="str">
        <f>_xlfn.XLOOKUP(tbl_GL[[#This Row],[Account_key]],tbl_COA[Account_key],tbl_COA[SubAccount],,0)</f>
        <v>Cash in hand</v>
      </c>
      <c r="K3127">
        <f>YEAR(tbl_GL[[#This Row],[Date]])</f>
        <v>2018</v>
      </c>
    </row>
    <row r="3128" spans="1:11" hidden="1" x14ac:dyDescent="0.35">
      <c r="A3128">
        <v>268.10000000000002</v>
      </c>
      <c r="B3128" s="24">
        <v>43261</v>
      </c>
      <c r="C3128">
        <v>2</v>
      </c>
      <c r="D3128" s="13">
        <v>260</v>
      </c>
      <c r="E3128" s="13" t="s">
        <v>83</v>
      </c>
      <c r="F3128" s="17">
        <v>442</v>
      </c>
      <c r="G3128" t="str">
        <f>_xlfn.XLOOKUP(tbl_GL[[#This Row],[Account_key]],tbl_COA[Account_key],tbl_COA[Class],"Not Found")</f>
        <v>Operating account</v>
      </c>
      <c r="H3128" t="str">
        <f>_xlfn.XLOOKUP(tbl_GL[[#This Row],[Account_key]],tbl_COA[Account_key],tbl_COA[SubClass],"Not Found")</f>
        <v>Operating Expenses</v>
      </c>
      <c r="I3128" t="str">
        <f>_xlfn.XLOOKUP(tbl_GL[[#This Row],[Account_key]],tbl_COA[Account_key],tbl_COA[SubClass2],"Not Found")</f>
        <v>Marketing</v>
      </c>
      <c r="J3128" t="str">
        <f>_xlfn.XLOOKUP(tbl_GL[[#This Row],[Account_key]],tbl_COA[Account_key],tbl_COA[SubAccount],,0)</f>
        <v>Commissions</v>
      </c>
      <c r="K3128">
        <f>YEAR(tbl_GL[[#This Row],[Date]])</f>
        <v>2018</v>
      </c>
    </row>
    <row r="3129" spans="1:11" hidden="1" x14ac:dyDescent="0.35">
      <c r="A3129">
        <v>268.2</v>
      </c>
      <c r="B3129" s="24">
        <v>43261</v>
      </c>
      <c r="C3129">
        <v>2</v>
      </c>
      <c r="D3129" s="13">
        <v>20</v>
      </c>
      <c r="E3129" s="13" t="s">
        <v>83</v>
      </c>
      <c r="F3129" s="17">
        <v>442</v>
      </c>
      <c r="G3129" t="str">
        <f>_xlfn.XLOOKUP(tbl_GL[[#This Row],[Account_key]],tbl_COA[Account_key],tbl_COA[Class],"Not Found")</f>
        <v>Assets</v>
      </c>
      <c r="H3129" t="str">
        <f>_xlfn.XLOOKUP(tbl_GL[[#This Row],[Account_key]],tbl_COA[Account_key],tbl_COA[SubClass],"Not Found")</f>
        <v>Assets</v>
      </c>
      <c r="I3129" t="str">
        <f>_xlfn.XLOOKUP(tbl_GL[[#This Row],[Account_key]],tbl_COA[Account_key],tbl_COA[SubClass2],"Not Found")</f>
        <v>Current Assets</v>
      </c>
      <c r="J3129" t="str">
        <f>_xlfn.XLOOKUP(tbl_GL[[#This Row],[Account_key]],tbl_COA[Account_key],tbl_COA[SubAccount],,0)</f>
        <v>Cash in hand</v>
      </c>
      <c r="K3129">
        <f>YEAR(tbl_GL[[#This Row],[Date]])</f>
        <v>2018</v>
      </c>
    </row>
    <row r="3130" spans="1:11" hidden="1" x14ac:dyDescent="0.35">
      <c r="A3130">
        <v>269.10000000000002</v>
      </c>
      <c r="B3130" s="24">
        <v>43262</v>
      </c>
      <c r="C3130">
        <v>2</v>
      </c>
      <c r="D3130" s="13">
        <v>300</v>
      </c>
      <c r="E3130" s="13" t="s">
        <v>97</v>
      </c>
      <c r="F3130" s="17">
        <v>-893</v>
      </c>
      <c r="G3130" t="str">
        <f>_xlfn.XLOOKUP(tbl_GL[[#This Row],[Account_key]],tbl_COA[Account_key],tbl_COA[Class],"Not Found")</f>
        <v>Operating account</v>
      </c>
      <c r="H3130" t="str">
        <f>_xlfn.XLOOKUP(tbl_GL[[#This Row],[Account_key]],tbl_COA[Account_key],tbl_COA[SubClass],"Not Found")</f>
        <v>Operating Expenses</v>
      </c>
      <c r="I3130" t="str">
        <f>_xlfn.XLOOKUP(tbl_GL[[#This Row],[Account_key]],tbl_COA[Account_key],tbl_COA[SubClass2],"Not Found")</f>
        <v>Administration</v>
      </c>
      <c r="J3130" t="str">
        <f>_xlfn.XLOOKUP(tbl_GL[[#This Row],[Account_key]],tbl_COA[Account_key],tbl_COA[SubAccount],,0)</f>
        <v>Entertainment</v>
      </c>
      <c r="K3130">
        <f>YEAR(tbl_GL[[#This Row],[Date]])</f>
        <v>2018</v>
      </c>
    </row>
    <row r="3131" spans="1:11" hidden="1" x14ac:dyDescent="0.35">
      <c r="A3131">
        <v>269.2</v>
      </c>
      <c r="B3131" s="24">
        <v>43262</v>
      </c>
      <c r="C3131">
        <v>2</v>
      </c>
      <c r="D3131" s="13">
        <v>120</v>
      </c>
      <c r="E3131" s="13" t="s">
        <v>97</v>
      </c>
      <c r="F3131" s="17">
        <v>893</v>
      </c>
      <c r="G3131" t="str">
        <f>_xlfn.XLOOKUP(tbl_GL[[#This Row],[Account_key]],tbl_COA[Account_key],tbl_COA[Class],"Not Found")</f>
        <v>Liabilities and Owners Equity</v>
      </c>
      <c r="H3131" t="str">
        <f>_xlfn.XLOOKUP(tbl_GL[[#This Row],[Account_key]],tbl_COA[Account_key],tbl_COA[SubClass],"Not Found")</f>
        <v>Liabilities</v>
      </c>
      <c r="I3131" t="str">
        <f>_xlfn.XLOOKUP(tbl_GL[[#This Row],[Account_key]],tbl_COA[Account_key],tbl_COA[SubClass2],"Not Found")</f>
        <v>Current Liabilities</v>
      </c>
      <c r="J3131" t="str">
        <f>_xlfn.XLOOKUP(tbl_GL[[#This Row],[Account_key]],tbl_COA[Account_key],tbl_COA[SubAccount],,0)</f>
        <v>Accrued Expenses</v>
      </c>
      <c r="K3131">
        <f>YEAR(tbl_GL[[#This Row],[Date]])</f>
        <v>2018</v>
      </c>
    </row>
    <row r="3132" spans="1:11" hidden="1" x14ac:dyDescent="0.35">
      <c r="A3132">
        <v>270.10000000000002</v>
      </c>
      <c r="B3132" s="24">
        <v>43265</v>
      </c>
      <c r="C3132">
        <v>2</v>
      </c>
      <c r="D3132" s="13">
        <v>230</v>
      </c>
      <c r="E3132" s="13" t="s">
        <v>4</v>
      </c>
      <c r="F3132" s="17">
        <v>-452</v>
      </c>
      <c r="G3132" t="str">
        <f>_xlfn.XLOOKUP(tbl_GL[[#This Row],[Account_key]],tbl_COA[Account_key],tbl_COA[Class],"Not Found")</f>
        <v>Trading account</v>
      </c>
      <c r="H3132" t="str">
        <f>_xlfn.XLOOKUP(tbl_GL[[#This Row],[Account_key]],tbl_COA[Account_key],tbl_COA[SubClass],"Not Found")</f>
        <v>Cost of Sales</v>
      </c>
      <c r="I3132" t="str">
        <f>_xlfn.XLOOKUP(tbl_GL[[#This Row],[Account_key]],tbl_COA[Account_key],tbl_COA[SubClass2],"Not Found")</f>
        <v>Cost of Sales</v>
      </c>
      <c r="J3132" t="str">
        <f>_xlfn.XLOOKUP(tbl_GL[[#This Row],[Account_key]],tbl_COA[Account_key],tbl_COA[SubAccount],,0)</f>
        <v>Cost of Sales</v>
      </c>
      <c r="K3132">
        <f>YEAR(tbl_GL[[#This Row],[Date]])</f>
        <v>2018</v>
      </c>
    </row>
    <row r="3133" spans="1:11" hidden="1" x14ac:dyDescent="0.35">
      <c r="A3133">
        <v>270.2</v>
      </c>
      <c r="B3133" s="24">
        <v>43265</v>
      </c>
      <c r="C3133">
        <v>2</v>
      </c>
      <c r="D3133" s="13">
        <v>60</v>
      </c>
      <c r="E3133" s="13" t="s">
        <v>4</v>
      </c>
      <c r="F3133" s="17">
        <v>-452</v>
      </c>
      <c r="G3133" t="str">
        <f>_xlfn.XLOOKUP(tbl_GL[[#This Row],[Account_key]],tbl_COA[Account_key],tbl_COA[Class],"Not Found")</f>
        <v>Assets</v>
      </c>
      <c r="H3133" t="str">
        <f>_xlfn.XLOOKUP(tbl_GL[[#This Row],[Account_key]],tbl_COA[Account_key],tbl_COA[SubClass],"Not Found")</f>
        <v>Assets</v>
      </c>
      <c r="I3133" t="str">
        <f>_xlfn.XLOOKUP(tbl_GL[[#This Row],[Account_key]],tbl_COA[Account_key],tbl_COA[SubClass2],"Not Found")</f>
        <v>Current Assets</v>
      </c>
      <c r="J3133" t="str">
        <f>_xlfn.XLOOKUP(tbl_GL[[#This Row],[Account_key]],tbl_COA[Account_key],tbl_COA[SubAccount],,0)</f>
        <v>Inventory</v>
      </c>
      <c r="K3133">
        <f>YEAR(tbl_GL[[#This Row],[Date]])</f>
        <v>2018</v>
      </c>
    </row>
    <row r="3134" spans="1:11" hidden="1" x14ac:dyDescent="0.35">
      <c r="A3134">
        <v>271.10000000000002</v>
      </c>
      <c r="B3134" s="24">
        <v>43265</v>
      </c>
      <c r="C3134">
        <v>2</v>
      </c>
      <c r="D3134" s="13">
        <v>260</v>
      </c>
      <c r="E3134" s="13" t="s">
        <v>97</v>
      </c>
      <c r="F3134" s="17">
        <v>-831</v>
      </c>
      <c r="G3134" t="str">
        <f>_xlfn.XLOOKUP(tbl_GL[[#This Row],[Account_key]],tbl_COA[Account_key],tbl_COA[Class],"Not Found")</f>
        <v>Operating account</v>
      </c>
      <c r="H3134" t="str">
        <f>_xlfn.XLOOKUP(tbl_GL[[#This Row],[Account_key]],tbl_COA[Account_key],tbl_COA[SubClass],"Not Found")</f>
        <v>Operating Expenses</v>
      </c>
      <c r="I3134" t="str">
        <f>_xlfn.XLOOKUP(tbl_GL[[#This Row],[Account_key]],tbl_COA[Account_key],tbl_COA[SubClass2],"Not Found")</f>
        <v>Marketing</v>
      </c>
      <c r="J3134" t="str">
        <f>_xlfn.XLOOKUP(tbl_GL[[#This Row],[Account_key]],tbl_COA[Account_key],tbl_COA[SubAccount],,0)</f>
        <v>Commissions</v>
      </c>
      <c r="K3134">
        <f>YEAR(tbl_GL[[#This Row],[Date]])</f>
        <v>2018</v>
      </c>
    </row>
    <row r="3135" spans="1:11" hidden="1" x14ac:dyDescent="0.35">
      <c r="A3135">
        <v>271.2</v>
      </c>
      <c r="B3135" s="24">
        <v>43265</v>
      </c>
      <c r="C3135">
        <v>2</v>
      </c>
      <c r="D3135" s="13">
        <v>120</v>
      </c>
      <c r="E3135" s="13" t="s">
        <v>97</v>
      </c>
      <c r="F3135" s="17">
        <v>831</v>
      </c>
      <c r="G3135" t="str">
        <f>_xlfn.XLOOKUP(tbl_GL[[#This Row],[Account_key]],tbl_COA[Account_key],tbl_COA[Class],"Not Found")</f>
        <v>Liabilities and Owners Equity</v>
      </c>
      <c r="H3135" t="str">
        <f>_xlfn.XLOOKUP(tbl_GL[[#This Row],[Account_key]],tbl_COA[Account_key],tbl_COA[SubClass],"Not Found")</f>
        <v>Liabilities</v>
      </c>
      <c r="I3135" t="str">
        <f>_xlfn.XLOOKUP(tbl_GL[[#This Row],[Account_key]],tbl_COA[Account_key],tbl_COA[SubClass2],"Not Found")</f>
        <v>Current Liabilities</v>
      </c>
      <c r="J3135" t="str">
        <f>_xlfn.XLOOKUP(tbl_GL[[#This Row],[Account_key]],tbl_COA[Account_key],tbl_COA[SubAccount],,0)</f>
        <v>Accrued Expenses</v>
      </c>
      <c r="K3135">
        <f>YEAR(tbl_GL[[#This Row],[Date]])</f>
        <v>2018</v>
      </c>
    </row>
    <row r="3136" spans="1:11" hidden="1" x14ac:dyDescent="0.35">
      <c r="A3136">
        <v>272.10000000000002</v>
      </c>
      <c r="B3136" s="24">
        <v>43265</v>
      </c>
      <c r="C3136">
        <v>2</v>
      </c>
      <c r="D3136" s="13">
        <v>10</v>
      </c>
      <c r="E3136" s="13" t="s">
        <v>98</v>
      </c>
      <c r="F3136" s="17">
        <v>-966</v>
      </c>
      <c r="G3136" t="str">
        <f>_xlfn.XLOOKUP(tbl_GL[[#This Row],[Account_key]],tbl_COA[Account_key],tbl_COA[Class],"Not Found")</f>
        <v>Assets</v>
      </c>
      <c r="H3136" t="str">
        <f>_xlfn.XLOOKUP(tbl_GL[[#This Row],[Account_key]],tbl_COA[Account_key],tbl_COA[SubClass],"Not Found")</f>
        <v>Assets</v>
      </c>
      <c r="I3136" t="str">
        <f>_xlfn.XLOOKUP(tbl_GL[[#This Row],[Account_key]],tbl_COA[Account_key],tbl_COA[SubClass2],"Not Found")</f>
        <v>Current Assets</v>
      </c>
      <c r="J3136" t="str">
        <f>_xlfn.XLOOKUP(tbl_GL[[#This Row],[Account_key]],tbl_COA[Account_key],tbl_COA[SubAccount],,0)</f>
        <v>Cash at Bank</v>
      </c>
      <c r="K3136">
        <f>YEAR(tbl_GL[[#This Row],[Date]])</f>
        <v>2018</v>
      </c>
    </row>
    <row r="3137" spans="1:11" hidden="1" x14ac:dyDescent="0.35">
      <c r="A3137">
        <v>272.2</v>
      </c>
      <c r="B3137" s="24">
        <v>43265</v>
      </c>
      <c r="C3137">
        <v>2</v>
      </c>
      <c r="D3137" s="13">
        <v>120</v>
      </c>
      <c r="E3137" s="13" t="s">
        <v>98</v>
      </c>
      <c r="F3137" s="17">
        <v>-966</v>
      </c>
      <c r="G3137" t="str">
        <f>_xlfn.XLOOKUP(tbl_GL[[#This Row],[Account_key]],tbl_COA[Account_key],tbl_COA[Class],"Not Found")</f>
        <v>Liabilities and Owners Equity</v>
      </c>
      <c r="H3137" t="str">
        <f>_xlfn.XLOOKUP(tbl_GL[[#This Row],[Account_key]],tbl_COA[Account_key],tbl_COA[SubClass],"Not Found")</f>
        <v>Liabilities</v>
      </c>
      <c r="I3137" t="str">
        <f>_xlfn.XLOOKUP(tbl_GL[[#This Row],[Account_key]],tbl_COA[Account_key],tbl_COA[SubClass2],"Not Found")</f>
        <v>Current Liabilities</v>
      </c>
      <c r="J3137" t="str">
        <f>_xlfn.XLOOKUP(tbl_GL[[#This Row],[Account_key]],tbl_COA[Account_key],tbl_COA[SubAccount],,0)</f>
        <v>Accrued Expenses</v>
      </c>
      <c r="K3137">
        <f>YEAR(tbl_GL[[#This Row],[Date]])</f>
        <v>2018</v>
      </c>
    </row>
    <row r="3138" spans="1:11" hidden="1" x14ac:dyDescent="0.35">
      <c r="A3138">
        <v>273.10000000000002</v>
      </c>
      <c r="B3138" s="24">
        <v>43265</v>
      </c>
      <c r="C3138">
        <v>2</v>
      </c>
      <c r="D3138" s="13">
        <v>210</v>
      </c>
      <c r="E3138" s="13" t="s">
        <v>7</v>
      </c>
      <c r="F3138" s="17">
        <v>1507</v>
      </c>
      <c r="G3138" t="str">
        <f>_xlfn.XLOOKUP(tbl_GL[[#This Row],[Account_key]],tbl_COA[Account_key],tbl_COA[Class],"Not Found")</f>
        <v>Trading account</v>
      </c>
      <c r="H3138" t="str">
        <f>_xlfn.XLOOKUP(tbl_GL[[#This Row],[Account_key]],tbl_COA[Account_key],tbl_COA[SubClass],"Not Found")</f>
        <v>Sales</v>
      </c>
      <c r="I3138" t="str">
        <f>_xlfn.XLOOKUP(tbl_GL[[#This Row],[Account_key]],tbl_COA[Account_key],tbl_COA[SubClass2],"Not Found")</f>
        <v>Sales</v>
      </c>
      <c r="J3138" t="str">
        <f>_xlfn.XLOOKUP(tbl_GL[[#This Row],[Account_key]],tbl_COA[Account_key],tbl_COA[SubAccount],,0)</f>
        <v>Sales</v>
      </c>
      <c r="K3138">
        <f>YEAR(tbl_GL[[#This Row],[Date]])</f>
        <v>2018</v>
      </c>
    </row>
    <row r="3139" spans="1:11" hidden="1" x14ac:dyDescent="0.35">
      <c r="A3139">
        <v>273.2</v>
      </c>
      <c r="B3139" s="24">
        <v>43265</v>
      </c>
      <c r="C3139">
        <v>2</v>
      </c>
      <c r="D3139" s="13">
        <v>10</v>
      </c>
      <c r="E3139" s="13" t="s">
        <v>7</v>
      </c>
      <c r="F3139" s="17">
        <v>1507</v>
      </c>
      <c r="G3139" t="str">
        <f>_xlfn.XLOOKUP(tbl_GL[[#This Row],[Account_key]],tbl_COA[Account_key],tbl_COA[Class],"Not Found")</f>
        <v>Assets</v>
      </c>
      <c r="H3139" t="str">
        <f>_xlfn.XLOOKUP(tbl_GL[[#This Row],[Account_key]],tbl_COA[Account_key],tbl_COA[SubClass],"Not Found")</f>
        <v>Assets</v>
      </c>
      <c r="I3139" t="str">
        <f>_xlfn.XLOOKUP(tbl_GL[[#This Row],[Account_key]],tbl_COA[Account_key],tbl_COA[SubClass2],"Not Found")</f>
        <v>Current Assets</v>
      </c>
      <c r="J3139" t="str">
        <f>_xlfn.XLOOKUP(tbl_GL[[#This Row],[Account_key]],tbl_COA[Account_key],tbl_COA[SubAccount],,0)</f>
        <v>Cash at Bank</v>
      </c>
      <c r="K3139">
        <f>YEAR(tbl_GL[[#This Row],[Date]])</f>
        <v>2018</v>
      </c>
    </row>
    <row r="3140" spans="1:11" hidden="1" x14ac:dyDescent="0.35">
      <c r="A3140">
        <v>274.10000000000002</v>
      </c>
      <c r="B3140" s="24">
        <v>43265</v>
      </c>
      <c r="C3140">
        <v>2</v>
      </c>
      <c r="D3140" s="13">
        <v>230</v>
      </c>
      <c r="E3140" s="13" t="s">
        <v>4</v>
      </c>
      <c r="F3140" s="17">
        <v>-1787</v>
      </c>
      <c r="G3140" t="str">
        <f>_xlfn.XLOOKUP(tbl_GL[[#This Row],[Account_key]],tbl_COA[Account_key],tbl_COA[Class],"Not Found")</f>
        <v>Trading account</v>
      </c>
      <c r="H3140" t="str">
        <f>_xlfn.XLOOKUP(tbl_GL[[#This Row],[Account_key]],tbl_COA[Account_key],tbl_COA[SubClass],"Not Found")</f>
        <v>Cost of Sales</v>
      </c>
      <c r="I3140" t="str">
        <f>_xlfn.XLOOKUP(tbl_GL[[#This Row],[Account_key]],tbl_COA[Account_key],tbl_COA[SubClass2],"Not Found")</f>
        <v>Cost of Sales</v>
      </c>
      <c r="J3140" t="str">
        <f>_xlfn.XLOOKUP(tbl_GL[[#This Row],[Account_key]],tbl_COA[Account_key],tbl_COA[SubAccount],,0)</f>
        <v>Cost of Sales</v>
      </c>
      <c r="K3140">
        <f>YEAR(tbl_GL[[#This Row],[Date]])</f>
        <v>2018</v>
      </c>
    </row>
    <row r="3141" spans="1:11" hidden="1" x14ac:dyDescent="0.35">
      <c r="A3141">
        <v>274.2</v>
      </c>
      <c r="B3141" s="24">
        <v>43265</v>
      </c>
      <c r="C3141">
        <v>2</v>
      </c>
      <c r="D3141" s="13">
        <v>60</v>
      </c>
      <c r="E3141" s="13" t="s">
        <v>4</v>
      </c>
      <c r="F3141" s="17">
        <v>-1787</v>
      </c>
      <c r="G3141" t="str">
        <f>_xlfn.XLOOKUP(tbl_GL[[#This Row],[Account_key]],tbl_COA[Account_key],tbl_COA[Class],"Not Found")</f>
        <v>Assets</v>
      </c>
      <c r="H3141" t="str">
        <f>_xlfn.XLOOKUP(tbl_GL[[#This Row],[Account_key]],tbl_COA[Account_key],tbl_COA[SubClass],"Not Found")</f>
        <v>Assets</v>
      </c>
      <c r="I3141" t="str">
        <f>_xlfn.XLOOKUP(tbl_GL[[#This Row],[Account_key]],tbl_COA[Account_key],tbl_COA[SubClass2],"Not Found")</f>
        <v>Current Assets</v>
      </c>
      <c r="J3141" t="str">
        <f>_xlfn.XLOOKUP(tbl_GL[[#This Row],[Account_key]],tbl_COA[Account_key],tbl_COA[SubAccount],,0)</f>
        <v>Inventory</v>
      </c>
      <c r="K3141">
        <f>YEAR(tbl_GL[[#This Row],[Date]])</f>
        <v>2018</v>
      </c>
    </row>
    <row r="3142" spans="1:11" hidden="1" x14ac:dyDescent="0.35">
      <c r="A3142">
        <v>275.10000000000002</v>
      </c>
      <c r="B3142" s="24">
        <v>43265</v>
      </c>
      <c r="C3142">
        <v>2</v>
      </c>
      <c r="D3142" s="13">
        <v>210</v>
      </c>
      <c r="E3142" s="13" t="s">
        <v>8</v>
      </c>
      <c r="F3142" s="17">
        <v>5955</v>
      </c>
      <c r="G3142" t="str">
        <f>_xlfn.XLOOKUP(tbl_GL[[#This Row],[Account_key]],tbl_COA[Account_key],tbl_COA[Class],"Not Found")</f>
        <v>Trading account</v>
      </c>
      <c r="H3142" t="str">
        <f>_xlfn.XLOOKUP(tbl_GL[[#This Row],[Account_key]],tbl_COA[Account_key],tbl_COA[SubClass],"Not Found")</f>
        <v>Sales</v>
      </c>
      <c r="I3142" t="str">
        <f>_xlfn.XLOOKUP(tbl_GL[[#This Row],[Account_key]],tbl_COA[Account_key],tbl_COA[SubClass2],"Not Found")</f>
        <v>Sales</v>
      </c>
      <c r="J3142" t="str">
        <f>_xlfn.XLOOKUP(tbl_GL[[#This Row],[Account_key]],tbl_COA[Account_key],tbl_COA[SubAccount],,0)</f>
        <v>Sales</v>
      </c>
      <c r="K3142">
        <f>YEAR(tbl_GL[[#This Row],[Date]])</f>
        <v>2018</v>
      </c>
    </row>
    <row r="3143" spans="1:11" hidden="1" x14ac:dyDescent="0.35">
      <c r="A3143">
        <v>275.2</v>
      </c>
      <c r="B3143" s="24">
        <v>43265</v>
      </c>
      <c r="C3143">
        <v>2</v>
      </c>
      <c r="D3143" s="13">
        <v>30</v>
      </c>
      <c r="E3143" s="13" t="s">
        <v>8</v>
      </c>
      <c r="F3143" s="17">
        <v>5955</v>
      </c>
      <c r="G3143" t="str">
        <f>_xlfn.XLOOKUP(tbl_GL[[#This Row],[Account_key]],tbl_COA[Account_key],tbl_COA[Class],"Not Found")</f>
        <v>Assets</v>
      </c>
      <c r="H3143" t="str">
        <f>_xlfn.XLOOKUP(tbl_GL[[#This Row],[Account_key]],tbl_COA[Account_key],tbl_COA[SubClass],"Not Found")</f>
        <v>Assets</v>
      </c>
      <c r="I3143" t="str">
        <f>_xlfn.XLOOKUP(tbl_GL[[#This Row],[Account_key]],tbl_COA[Account_key],tbl_COA[SubClass2],"Not Found")</f>
        <v>Current Assets</v>
      </c>
      <c r="J3143" t="str">
        <f>_xlfn.XLOOKUP(tbl_GL[[#This Row],[Account_key]],tbl_COA[Account_key],tbl_COA[SubAccount],,0)</f>
        <v>Trade Receivables</v>
      </c>
      <c r="K3143">
        <f>YEAR(tbl_GL[[#This Row],[Date]])</f>
        <v>2018</v>
      </c>
    </row>
    <row r="3144" spans="1:11" hidden="1" x14ac:dyDescent="0.35">
      <c r="A3144">
        <v>276.10000000000002</v>
      </c>
      <c r="B3144" s="24">
        <v>43266</v>
      </c>
      <c r="C3144">
        <v>2</v>
      </c>
      <c r="D3144" s="13">
        <v>10</v>
      </c>
      <c r="E3144" s="13" t="s">
        <v>112</v>
      </c>
      <c r="F3144" s="17">
        <v>-133</v>
      </c>
      <c r="G3144" t="str">
        <f>_xlfn.XLOOKUP(tbl_GL[[#This Row],[Account_key]],tbl_COA[Account_key],tbl_COA[Class],"Not Found")</f>
        <v>Assets</v>
      </c>
      <c r="H3144" t="str">
        <f>_xlfn.XLOOKUP(tbl_GL[[#This Row],[Account_key]],tbl_COA[Account_key],tbl_COA[SubClass],"Not Found")</f>
        <v>Assets</v>
      </c>
      <c r="I3144" t="str">
        <f>_xlfn.XLOOKUP(tbl_GL[[#This Row],[Account_key]],tbl_COA[Account_key],tbl_COA[SubClass2],"Not Found")</f>
        <v>Current Assets</v>
      </c>
      <c r="J3144" t="str">
        <f>_xlfn.XLOOKUP(tbl_GL[[#This Row],[Account_key]],tbl_COA[Account_key],tbl_COA[SubAccount],,0)</f>
        <v>Cash at Bank</v>
      </c>
      <c r="K3144">
        <f>YEAR(tbl_GL[[#This Row],[Date]])</f>
        <v>2018</v>
      </c>
    </row>
    <row r="3145" spans="1:11" hidden="1" x14ac:dyDescent="0.35">
      <c r="A3145">
        <v>276.2</v>
      </c>
      <c r="B3145" s="24">
        <v>43266</v>
      </c>
      <c r="C3145">
        <v>2</v>
      </c>
      <c r="D3145" s="13">
        <v>121</v>
      </c>
      <c r="E3145" s="13" t="s">
        <v>112</v>
      </c>
      <c r="F3145" s="17">
        <v>-133</v>
      </c>
      <c r="G3145" t="str">
        <f>_xlfn.XLOOKUP(tbl_GL[[#This Row],[Account_key]],tbl_COA[Account_key],tbl_COA[Class],"Not Found")</f>
        <v>Liabilities and Owners Equity</v>
      </c>
      <c r="H3145" t="str">
        <f>_xlfn.XLOOKUP(tbl_GL[[#This Row],[Account_key]],tbl_COA[Account_key],tbl_COA[SubClass],"Not Found")</f>
        <v>Liabilities</v>
      </c>
      <c r="I3145" t="str">
        <f>_xlfn.XLOOKUP(tbl_GL[[#This Row],[Account_key]],tbl_COA[Account_key],tbl_COA[SubClass2],"Not Found")</f>
        <v>Current Liabilities</v>
      </c>
      <c r="J3145" t="str">
        <f>_xlfn.XLOOKUP(tbl_GL[[#This Row],[Account_key]],tbl_COA[Account_key],tbl_COA[SubAccount],,0)</f>
        <v>Interest Payable</v>
      </c>
      <c r="K3145">
        <f>YEAR(tbl_GL[[#This Row],[Date]])</f>
        <v>2018</v>
      </c>
    </row>
    <row r="3146" spans="1:11" hidden="1" x14ac:dyDescent="0.35">
      <c r="A3146">
        <v>277.10000000000002</v>
      </c>
      <c r="B3146" s="24">
        <v>43266</v>
      </c>
      <c r="C3146">
        <v>2</v>
      </c>
      <c r="D3146" s="13">
        <v>10</v>
      </c>
      <c r="E3146" s="13" t="s">
        <v>98</v>
      </c>
      <c r="F3146" s="17">
        <v>-777</v>
      </c>
      <c r="G3146" t="str">
        <f>_xlfn.XLOOKUP(tbl_GL[[#This Row],[Account_key]],tbl_COA[Account_key],tbl_COA[Class],"Not Found")</f>
        <v>Assets</v>
      </c>
      <c r="H3146" t="str">
        <f>_xlfn.XLOOKUP(tbl_GL[[#This Row],[Account_key]],tbl_COA[Account_key],tbl_COA[SubClass],"Not Found")</f>
        <v>Assets</v>
      </c>
      <c r="I3146" t="str">
        <f>_xlfn.XLOOKUP(tbl_GL[[#This Row],[Account_key]],tbl_COA[Account_key],tbl_COA[SubClass2],"Not Found")</f>
        <v>Current Assets</v>
      </c>
      <c r="J3146" t="str">
        <f>_xlfn.XLOOKUP(tbl_GL[[#This Row],[Account_key]],tbl_COA[Account_key],tbl_COA[SubAccount],,0)</f>
        <v>Cash at Bank</v>
      </c>
      <c r="K3146">
        <f>YEAR(tbl_GL[[#This Row],[Date]])</f>
        <v>2018</v>
      </c>
    </row>
    <row r="3147" spans="1:11" hidden="1" x14ac:dyDescent="0.35">
      <c r="A3147">
        <v>277.2</v>
      </c>
      <c r="B3147" s="24">
        <v>43266</v>
      </c>
      <c r="C3147">
        <v>2</v>
      </c>
      <c r="D3147" s="13">
        <v>120</v>
      </c>
      <c r="E3147" s="13" t="s">
        <v>98</v>
      </c>
      <c r="F3147" s="17">
        <v>-777</v>
      </c>
      <c r="G3147" t="str">
        <f>_xlfn.XLOOKUP(tbl_GL[[#This Row],[Account_key]],tbl_COA[Account_key],tbl_COA[Class],"Not Found")</f>
        <v>Liabilities and Owners Equity</v>
      </c>
      <c r="H3147" t="str">
        <f>_xlfn.XLOOKUP(tbl_GL[[#This Row],[Account_key]],tbl_COA[Account_key],tbl_COA[SubClass],"Not Found")</f>
        <v>Liabilities</v>
      </c>
      <c r="I3147" t="str">
        <f>_xlfn.XLOOKUP(tbl_GL[[#This Row],[Account_key]],tbl_COA[Account_key],tbl_COA[SubClass2],"Not Found")</f>
        <v>Current Liabilities</v>
      </c>
      <c r="J3147" t="str">
        <f>_xlfn.XLOOKUP(tbl_GL[[#This Row],[Account_key]],tbl_COA[Account_key],tbl_COA[SubAccount],,0)</f>
        <v>Accrued Expenses</v>
      </c>
      <c r="K3147">
        <f>YEAR(tbl_GL[[#This Row],[Date]])</f>
        <v>2018</v>
      </c>
    </row>
    <row r="3148" spans="1:11" hidden="1" x14ac:dyDescent="0.35">
      <c r="A3148">
        <v>278.10000000000002</v>
      </c>
      <c r="B3148" s="24">
        <v>43268</v>
      </c>
      <c r="C3148">
        <v>2</v>
      </c>
      <c r="D3148" s="13">
        <v>260</v>
      </c>
      <c r="E3148" s="13" t="s">
        <v>97</v>
      </c>
      <c r="F3148" s="17">
        <v>-1032</v>
      </c>
      <c r="G3148" t="str">
        <f>_xlfn.XLOOKUP(tbl_GL[[#This Row],[Account_key]],tbl_COA[Account_key],tbl_COA[Class],"Not Found")</f>
        <v>Operating account</v>
      </c>
      <c r="H3148" t="str">
        <f>_xlfn.XLOOKUP(tbl_GL[[#This Row],[Account_key]],tbl_COA[Account_key],tbl_COA[SubClass],"Not Found")</f>
        <v>Operating Expenses</v>
      </c>
      <c r="I3148" t="str">
        <f>_xlfn.XLOOKUP(tbl_GL[[#This Row],[Account_key]],tbl_COA[Account_key],tbl_COA[SubClass2],"Not Found")</f>
        <v>Marketing</v>
      </c>
      <c r="J3148" t="str">
        <f>_xlfn.XLOOKUP(tbl_GL[[#This Row],[Account_key]],tbl_COA[Account_key],tbl_COA[SubAccount],,0)</f>
        <v>Commissions</v>
      </c>
      <c r="K3148">
        <f>YEAR(tbl_GL[[#This Row],[Date]])</f>
        <v>2018</v>
      </c>
    </row>
    <row r="3149" spans="1:11" hidden="1" x14ac:dyDescent="0.35">
      <c r="A3149">
        <v>278.2</v>
      </c>
      <c r="B3149" s="24">
        <v>43268</v>
      </c>
      <c r="C3149">
        <v>2</v>
      </c>
      <c r="D3149" s="13">
        <v>120</v>
      </c>
      <c r="E3149" s="13" t="s">
        <v>97</v>
      </c>
      <c r="F3149" s="17">
        <v>1032</v>
      </c>
      <c r="G3149" t="str">
        <f>_xlfn.XLOOKUP(tbl_GL[[#This Row],[Account_key]],tbl_COA[Account_key],tbl_COA[Class],"Not Found")</f>
        <v>Liabilities and Owners Equity</v>
      </c>
      <c r="H3149" t="str">
        <f>_xlfn.XLOOKUP(tbl_GL[[#This Row],[Account_key]],tbl_COA[Account_key],tbl_COA[SubClass],"Not Found")</f>
        <v>Liabilities</v>
      </c>
      <c r="I3149" t="str">
        <f>_xlfn.XLOOKUP(tbl_GL[[#This Row],[Account_key]],tbl_COA[Account_key],tbl_COA[SubClass2],"Not Found")</f>
        <v>Current Liabilities</v>
      </c>
      <c r="J3149" t="str">
        <f>_xlfn.XLOOKUP(tbl_GL[[#This Row],[Account_key]],tbl_COA[Account_key],tbl_COA[SubAccount],,0)</f>
        <v>Accrued Expenses</v>
      </c>
      <c r="K3149">
        <f>YEAR(tbl_GL[[#This Row],[Date]])</f>
        <v>2018</v>
      </c>
    </row>
    <row r="3150" spans="1:11" hidden="1" x14ac:dyDescent="0.35">
      <c r="A3150">
        <v>279.10000000000002</v>
      </c>
      <c r="B3150" s="24">
        <v>43270</v>
      </c>
      <c r="C3150">
        <v>2</v>
      </c>
      <c r="D3150" s="13">
        <v>220</v>
      </c>
      <c r="E3150" s="13" t="s">
        <v>81</v>
      </c>
      <c r="F3150" s="17">
        <v>-898</v>
      </c>
      <c r="G3150" t="str">
        <f>_xlfn.XLOOKUP(tbl_GL[[#This Row],[Account_key]],tbl_COA[Account_key],tbl_COA[Class],"Not Found")</f>
        <v>Trading account</v>
      </c>
      <c r="H3150" t="str">
        <f>_xlfn.XLOOKUP(tbl_GL[[#This Row],[Account_key]],tbl_COA[Account_key],tbl_COA[SubClass],"Not Found")</f>
        <v>Sales</v>
      </c>
      <c r="I3150" t="str">
        <f>_xlfn.XLOOKUP(tbl_GL[[#This Row],[Account_key]],tbl_COA[Account_key],tbl_COA[SubClass2],"Not Found")</f>
        <v>Sales</v>
      </c>
      <c r="J3150" t="str">
        <f>_xlfn.XLOOKUP(tbl_GL[[#This Row],[Account_key]],tbl_COA[Account_key],tbl_COA[SubAccount],,0)</f>
        <v>Sales Return</v>
      </c>
      <c r="K3150">
        <f>YEAR(tbl_GL[[#This Row],[Date]])</f>
        <v>2018</v>
      </c>
    </row>
    <row r="3151" spans="1:11" hidden="1" x14ac:dyDescent="0.35">
      <c r="A3151">
        <v>279.2</v>
      </c>
      <c r="B3151" s="24">
        <v>43270</v>
      </c>
      <c r="C3151">
        <v>2</v>
      </c>
      <c r="D3151" s="13">
        <v>20</v>
      </c>
      <c r="E3151" s="13" t="s">
        <v>81</v>
      </c>
      <c r="F3151" s="17">
        <v>-898</v>
      </c>
      <c r="G3151" t="str">
        <f>_xlfn.XLOOKUP(tbl_GL[[#This Row],[Account_key]],tbl_COA[Account_key],tbl_COA[Class],"Not Found")</f>
        <v>Assets</v>
      </c>
      <c r="H3151" t="str">
        <f>_xlfn.XLOOKUP(tbl_GL[[#This Row],[Account_key]],tbl_COA[Account_key],tbl_COA[SubClass],"Not Found")</f>
        <v>Assets</v>
      </c>
      <c r="I3151" t="str">
        <f>_xlfn.XLOOKUP(tbl_GL[[#This Row],[Account_key]],tbl_COA[Account_key],tbl_COA[SubClass2],"Not Found")</f>
        <v>Current Assets</v>
      </c>
      <c r="J3151" t="str">
        <f>_xlfn.XLOOKUP(tbl_GL[[#This Row],[Account_key]],tbl_COA[Account_key],tbl_COA[SubAccount],,0)</f>
        <v>Cash in hand</v>
      </c>
      <c r="K3151">
        <f>YEAR(tbl_GL[[#This Row],[Date]])</f>
        <v>2018</v>
      </c>
    </row>
    <row r="3152" spans="1:11" hidden="1" x14ac:dyDescent="0.35">
      <c r="A3152">
        <v>280.10000000000002</v>
      </c>
      <c r="B3152" s="24">
        <v>43270</v>
      </c>
      <c r="C3152">
        <v>2</v>
      </c>
      <c r="D3152" s="13">
        <v>30</v>
      </c>
      <c r="E3152" s="13" t="s">
        <v>80</v>
      </c>
      <c r="F3152" s="17">
        <v>-5931</v>
      </c>
      <c r="G3152" t="str">
        <f>_xlfn.XLOOKUP(tbl_GL[[#This Row],[Account_key]],tbl_COA[Account_key],tbl_COA[Class],"Not Found")</f>
        <v>Assets</v>
      </c>
      <c r="H3152" t="str">
        <f>_xlfn.XLOOKUP(tbl_GL[[#This Row],[Account_key]],tbl_COA[Account_key],tbl_COA[SubClass],"Not Found")</f>
        <v>Assets</v>
      </c>
      <c r="I3152" t="str">
        <f>_xlfn.XLOOKUP(tbl_GL[[#This Row],[Account_key]],tbl_COA[Account_key],tbl_COA[SubClass2],"Not Found")</f>
        <v>Current Assets</v>
      </c>
      <c r="J3152" t="str">
        <f>_xlfn.XLOOKUP(tbl_GL[[#This Row],[Account_key]],tbl_COA[Account_key],tbl_COA[SubAccount],,0)</f>
        <v>Trade Receivables</v>
      </c>
      <c r="K3152">
        <f>YEAR(tbl_GL[[#This Row],[Date]])</f>
        <v>2018</v>
      </c>
    </row>
    <row r="3153" spans="1:11" hidden="1" x14ac:dyDescent="0.35">
      <c r="A3153">
        <v>280.2</v>
      </c>
      <c r="B3153" s="24">
        <v>43270</v>
      </c>
      <c r="C3153">
        <v>2</v>
      </c>
      <c r="D3153" s="13">
        <v>10</v>
      </c>
      <c r="E3153" s="13" t="s">
        <v>80</v>
      </c>
      <c r="F3153" s="17">
        <v>5931</v>
      </c>
      <c r="G3153" t="str">
        <f>_xlfn.XLOOKUP(tbl_GL[[#This Row],[Account_key]],tbl_COA[Account_key],tbl_COA[Class],"Not Found")</f>
        <v>Assets</v>
      </c>
      <c r="H3153" t="str">
        <f>_xlfn.XLOOKUP(tbl_GL[[#This Row],[Account_key]],tbl_COA[Account_key],tbl_COA[SubClass],"Not Found")</f>
        <v>Assets</v>
      </c>
      <c r="I3153" t="str">
        <f>_xlfn.XLOOKUP(tbl_GL[[#This Row],[Account_key]],tbl_COA[Account_key],tbl_COA[SubClass2],"Not Found")</f>
        <v>Current Assets</v>
      </c>
      <c r="J3153" t="str">
        <f>_xlfn.XLOOKUP(tbl_GL[[#This Row],[Account_key]],tbl_COA[Account_key],tbl_COA[SubAccount],,0)</f>
        <v>Cash at Bank</v>
      </c>
      <c r="K3153">
        <f>YEAR(tbl_GL[[#This Row],[Date]])</f>
        <v>2018</v>
      </c>
    </row>
    <row r="3154" spans="1:11" hidden="1" x14ac:dyDescent="0.35">
      <c r="A3154">
        <v>281.10000000000002</v>
      </c>
      <c r="B3154" s="24">
        <v>43273</v>
      </c>
      <c r="C3154">
        <v>2</v>
      </c>
      <c r="D3154" s="13">
        <v>230</v>
      </c>
      <c r="E3154" s="13" t="s">
        <v>4</v>
      </c>
      <c r="F3154" s="17">
        <v>-124</v>
      </c>
      <c r="G3154" t="str">
        <f>_xlfn.XLOOKUP(tbl_GL[[#This Row],[Account_key]],tbl_COA[Account_key],tbl_COA[Class],"Not Found")</f>
        <v>Trading account</v>
      </c>
      <c r="H3154" t="str">
        <f>_xlfn.XLOOKUP(tbl_GL[[#This Row],[Account_key]],tbl_COA[Account_key],tbl_COA[SubClass],"Not Found")</f>
        <v>Cost of Sales</v>
      </c>
      <c r="I3154" t="str">
        <f>_xlfn.XLOOKUP(tbl_GL[[#This Row],[Account_key]],tbl_COA[Account_key],tbl_COA[SubClass2],"Not Found")</f>
        <v>Cost of Sales</v>
      </c>
      <c r="J3154" t="str">
        <f>_xlfn.XLOOKUP(tbl_GL[[#This Row],[Account_key]],tbl_COA[Account_key],tbl_COA[SubAccount],,0)</f>
        <v>Cost of Sales</v>
      </c>
      <c r="K3154">
        <f>YEAR(tbl_GL[[#This Row],[Date]])</f>
        <v>2018</v>
      </c>
    </row>
    <row r="3155" spans="1:11" hidden="1" x14ac:dyDescent="0.35">
      <c r="A3155">
        <v>281.2</v>
      </c>
      <c r="B3155" s="24">
        <v>43273</v>
      </c>
      <c r="C3155">
        <v>2</v>
      </c>
      <c r="D3155" s="13">
        <v>60</v>
      </c>
      <c r="E3155" s="13" t="s">
        <v>4</v>
      </c>
      <c r="F3155" s="17">
        <v>-124</v>
      </c>
      <c r="G3155" t="str">
        <f>_xlfn.XLOOKUP(tbl_GL[[#This Row],[Account_key]],tbl_COA[Account_key],tbl_COA[Class],"Not Found")</f>
        <v>Assets</v>
      </c>
      <c r="H3155" t="str">
        <f>_xlfn.XLOOKUP(tbl_GL[[#This Row],[Account_key]],tbl_COA[Account_key],tbl_COA[SubClass],"Not Found")</f>
        <v>Assets</v>
      </c>
      <c r="I3155" t="str">
        <f>_xlfn.XLOOKUP(tbl_GL[[#This Row],[Account_key]],tbl_COA[Account_key],tbl_COA[SubClass2],"Not Found")</f>
        <v>Current Assets</v>
      </c>
      <c r="J3155" t="str">
        <f>_xlfn.XLOOKUP(tbl_GL[[#This Row],[Account_key]],tbl_COA[Account_key],tbl_COA[SubAccount],,0)</f>
        <v>Inventory</v>
      </c>
      <c r="K3155">
        <f>YEAR(tbl_GL[[#This Row],[Date]])</f>
        <v>2018</v>
      </c>
    </row>
    <row r="3156" spans="1:11" hidden="1" x14ac:dyDescent="0.35">
      <c r="A3156">
        <v>282.10000000000002</v>
      </c>
      <c r="B3156" s="24">
        <v>43273</v>
      </c>
      <c r="C3156">
        <v>2</v>
      </c>
      <c r="D3156" s="13">
        <v>210</v>
      </c>
      <c r="E3156" s="13" t="s">
        <v>8</v>
      </c>
      <c r="F3156" s="17">
        <v>415</v>
      </c>
      <c r="G3156" t="str">
        <f>_xlfn.XLOOKUP(tbl_GL[[#This Row],[Account_key]],tbl_COA[Account_key],tbl_COA[Class],"Not Found")</f>
        <v>Trading account</v>
      </c>
      <c r="H3156" t="str">
        <f>_xlfn.XLOOKUP(tbl_GL[[#This Row],[Account_key]],tbl_COA[Account_key],tbl_COA[SubClass],"Not Found")</f>
        <v>Sales</v>
      </c>
      <c r="I3156" t="str">
        <f>_xlfn.XLOOKUP(tbl_GL[[#This Row],[Account_key]],tbl_COA[Account_key],tbl_COA[SubClass2],"Not Found")</f>
        <v>Sales</v>
      </c>
      <c r="J3156" t="str">
        <f>_xlfn.XLOOKUP(tbl_GL[[#This Row],[Account_key]],tbl_COA[Account_key],tbl_COA[SubAccount],,0)</f>
        <v>Sales</v>
      </c>
      <c r="K3156">
        <f>YEAR(tbl_GL[[#This Row],[Date]])</f>
        <v>2018</v>
      </c>
    </row>
    <row r="3157" spans="1:11" hidden="1" x14ac:dyDescent="0.35">
      <c r="A3157">
        <v>282.2</v>
      </c>
      <c r="B3157" s="24">
        <v>43273</v>
      </c>
      <c r="C3157">
        <v>2</v>
      </c>
      <c r="D3157" s="13">
        <v>30</v>
      </c>
      <c r="E3157" s="13" t="s">
        <v>8</v>
      </c>
      <c r="F3157" s="17">
        <v>415</v>
      </c>
      <c r="G3157" t="str">
        <f>_xlfn.XLOOKUP(tbl_GL[[#This Row],[Account_key]],tbl_COA[Account_key],tbl_COA[Class],"Not Found")</f>
        <v>Assets</v>
      </c>
      <c r="H3157" t="str">
        <f>_xlfn.XLOOKUP(tbl_GL[[#This Row],[Account_key]],tbl_COA[Account_key],tbl_COA[SubClass],"Not Found")</f>
        <v>Assets</v>
      </c>
      <c r="I3157" t="str">
        <f>_xlfn.XLOOKUP(tbl_GL[[#This Row],[Account_key]],tbl_COA[Account_key],tbl_COA[SubClass2],"Not Found")</f>
        <v>Current Assets</v>
      </c>
      <c r="J3157" t="str">
        <f>_xlfn.XLOOKUP(tbl_GL[[#This Row],[Account_key]],tbl_COA[Account_key],tbl_COA[SubAccount],,0)</f>
        <v>Trade Receivables</v>
      </c>
      <c r="K3157">
        <f>YEAR(tbl_GL[[#This Row],[Date]])</f>
        <v>2018</v>
      </c>
    </row>
    <row r="3158" spans="1:11" hidden="1" x14ac:dyDescent="0.35">
      <c r="A3158">
        <v>283.10000000000002</v>
      </c>
      <c r="B3158" s="24">
        <v>43273</v>
      </c>
      <c r="C3158">
        <v>2</v>
      </c>
      <c r="D3158" s="13">
        <v>260</v>
      </c>
      <c r="E3158" s="13" t="s">
        <v>97</v>
      </c>
      <c r="F3158" s="17">
        <v>-873</v>
      </c>
      <c r="G3158" t="str">
        <f>_xlfn.XLOOKUP(tbl_GL[[#This Row],[Account_key]],tbl_COA[Account_key],tbl_COA[Class],"Not Found")</f>
        <v>Operating account</v>
      </c>
      <c r="H3158" t="str">
        <f>_xlfn.XLOOKUP(tbl_GL[[#This Row],[Account_key]],tbl_COA[Account_key],tbl_COA[SubClass],"Not Found")</f>
        <v>Operating Expenses</v>
      </c>
      <c r="I3158" t="str">
        <f>_xlfn.XLOOKUP(tbl_GL[[#This Row],[Account_key]],tbl_COA[Account_key],tbl_COA[SubClass2],"Not Found")</f>
        <v>Marketing</v>
      </c>
      <c r="J3158" t="str">
        <f>_xlfn.XLOOKUP(tbl_GL[[#This Row],[Account_key]],tbl_COA[Account_key],tbl_COA[SubAccount],,0)</f>
        <v>Commissions</v>
      </c>
      <c r="K3158">
        <f>YEAR(tbl_GL[[#This Row],[Date]])</f>
        <v>2018</v>
      </c>
    </row>
    <row r="3159" spans="1:11" hidden="1" x14ac:dyDescent="0.35">
      <c r="A3159">
        <v>283.2</v>
      </c>
      <c r="B3159" s="24">
        <v>43273</v>
      </c>
      <c r="C3159">
        <v>2</v>
      </c>
      <c r="D3159" s="13">
        <v>120</v>
      </c>
      <c r="E3159" s="13" t="s">
        <v>97</v>
      </c>
      <c r="F3159" s="17">
        <v>873</v>
      </c>
      <c r="G3159" t="str">
        <f>_xlfn.XLOOKUP(tbl_GL[[#This Row],[Account_key]],tbl_COA[Account_key],tbl_COA[Class],"Not Found")</f>
        <v>Liabilities and Owners Equity</v>
      </c>
      <c r="H3159" t="str">
        <f>_xlfn.XLOOKUP(tbl_GL[[#This Row],[Account_key]],tbl_COA[Account_key],tbl_COA[SubClass],"Not Found")</f>
        <v>Liabilities</v>
      </c>
      <c r="I3159" t="str">
        <f>_xlfn.XLOOKUP(tbl_GL[[#This Row],[Account_key]],tbl_COA[Account_key],tbl_COA[SubClass2],"Not Found")</f>
        <v>Current Liabilities</v>
      </c>
      <c r="J3159" t="str">
        <f>_xlfn.XLOOKUP(tbl_GL[[#This Row],[Account_key]],tbl_COA[Account_key],tbl_COA[SubAccount],,0)</f>
        <v>Accrued Expenses</v>
      </c>
      <c r="K3159">
        <f>YEAR(tbl_GL[[#This Row],[Date]])</f>
        <v>2018</v>
      </c>
    </row>
    <row r="3160" spans="1:11" hidden="1" x14ac:dyDescent="0.35">
      <c r="A3160">
        <v>284.10000000000002</v>
      </c>
      <c r="B3160" s="24">
        <v>43273</v>
      </c>
      <c r="C3160">
        <v>2</v>
      </c>
      <c r="D3160" s="13">
        <v>10</v>
      </c>
      <c r="E3160" s="13" t="s">
        <v>98</v>
      </c>
      <c r="F3160" s="17">
        <v>-1024</v>
      </c>
      <c r="G3160" t="str">
        <f>_xlfn.XLOOKUP(tbl_GL[[#This Row],[Account_key]],tbl_COA[Account_key],tbl_COA[Class],"Not Found")</f>
        <v>Assets</v>
      </c>
      <c r="H3160" t="str">
        <f>_xlfn.XLOOKUP(tbl_GL[[#This Row],[Account_key]],tbl_COA[Account_key],tbl_COA[SubClass],"Not Found")</f>
        <v>Assets</v>
      </c>
      <c r="I3160" t="str">
        <f>_xlfn.XLOOKUP(tbl_GL[[#This Row],[Account_key]],tbl_COA[Account_key],tbl_COA[SubClass2],"Not Found")</f>
        <v>Current Assets</v>
      </c>
      <c r="J3160" t="str">
        <f>_xlfn.XLOOKUP(tbl_GL[[#This Row],[Account_key]],tbl_COA[Account_key],tbl_COA[SubAccount],,0)</f>
        <v>Cash at Bank</v>
      </c>
      <c r="K3160">
        <f>YEAR(tbl_GL[[#This Row],[Date]])</f>
        <v>2018</v>
      </c>
    </row>
    <row r="3161" spans="1:11" hidden="1" x14ac:dyDescent="0.35">
      <c r="A3161">
        <v>284.2</v>
      </c>
      <c r="B3161" s="24">
        <v>43273</v>
      </c>
      <c r="C3161">
        <v>2</v>
      </c>
      <c r="D3161" s="13">
        <v>120</v>
      </c>
      <c r="E3161" s="13" t="s">
        <v>98</v>
      </c>
      <c r="F3161" s="17">
        <v>-1024</v>
      </c>
      <c r="G3161" t="str">
        <f>_xlfn.XLOOKUP(tbl_GL[[#This Row],[Account_key]],tbl_COA[Account_key],tbl_COA[Class],"Not Found")</f>
        <v>Liabilities and Owners Equity</v>
      </c>
      <c r="H3161" t="str">
        <f>_xlfn.XLOOKUP(tbl_GL[[#This Row],[Account_key]],tbl_COA[Account_key],tbl_COA[SubClass],"Not Found")</f>
        <v>Liabilities</v>
      </c>
      <c r="I3161" t="str">
        <f>_xlfn.XLOOKUP(tbl_GL[[#This Row],[Account_key]],tbl_COA[Account_key],tbl_COA[SubClass2],"Not Found")</f>
        <v>Current Liabilities</v>
      </c>
      <c r="J3161" t="str">
        <f>_xlfn.XLOOKUP(tbl_GL[[#This Row],[Account_key]],tbl_COA[Account_key],tbl_COA[SubAccount],,0)</f>
        <v>Accrued Expenses</v>
      </c>
      <c r="K3161">
        <f>YEAR(tbl_GL[[#This Row],[Date]])</f>
        <v>2018</v>
      </c>
    </row>
    <row r="3162" spans="1:11" hidden="1" x14ac:dyDescent="0.35">
      <c r="A3162">
        <v>285.10000000000002</v>
      </c>
      <c r="B3162" s="24">
        <v>43273</v>
      </c>
      <c r="C3162">
        <v>2</v>
      </c>
      <c r="D3162" s="13">
        <v>30</v>
      </c>
      <c r="E3162" s="13" t="s">
        <v>80</v>
      </c>
      <c r="F3162" s="17">
        <v>-5213</v>
      </c>
      <c r="G3162" t="str">
        <f>_xlfn.XLOOKUP(tbl_GL[[#This Row],[Account_key]],tbl_COA[Account_key],tbl_COA[Class],"Not Found")</f>
        <v>Assets</v>
      </c>
      <c r="H3162" t="str">
        <f>_xlfn.XLOOKUP(tbl_GL[[#This Row],[Account_key]],tbl_COA[Account_key],tbl_COA[SubClass],"Not Found")</f>
        <v>Assets</v>
      </c>
      <c r="I3162" t="str">
        <f>_xlfn.XLOOKUP(tbl_GL[[#This Row],[Account_key]],tbl_COA[Account_key],tbl_COA[SubClass2],"Not Found")</f>
        <v>Current Assets</v>
      </c>
      <c r="J3162" t="str">
        <f>_xlfn.XLOOKUP(tbl_GL[[#This Row],[Account_key]],tbl_COA[Account_key],tbl_COA[SubAccount],,0)</f>
        <v>Trade Receivables</v>
      </c>
      <c r="K3162">
        <f>YEAR(tbl_GL[[#This Row],[Date]])</f>
        <v>2018</v>
      </c>
    </row>
    <row r="3163" spans="1:11" hidden="1" x14ac:dyDescent="0.35">
      <c r="A3163">
        <v>285.2</v>
      </c>
      <c r="B3163" s="24">
        <v>43273</v>
      </c>
      <c r="C3163">
        <v>2</v>
      </c>
      <c r="D3163" s="13">
        <v>10</v>
      </c>
      <c r="E3163" s="13" t="s">
        <v>80</v>
      </c>
      <c r="F3163" s="17">
        <v>5213</v>
      </c>
      <c r="G3163" t="str">
        <f>_xlfn.XLOOKUP(tbl_GL[[#This Row],[Account_key]],tbl_COA[Account_key],tbl_COA[Class],"Not Found")</f>
        <v>Assets</v>
      </c>
      <c r="H3163" t="str">
        <f>_xlfn.XLOOKUP(tbl_GL[[#This Row],[Account_key]],tbl_COA[Account_key],tbl_COA[SubClass],"Not Found")</f>
        <v>Assets</v>
      </c>
      <c r="I3163" t="str">
        <f>_xlfn.XLOOKUP(tbl_GL[[#This Row],[Account_key]],tbl_COA[Account_key],tbl_COA[SubClass2],"Not Found")</f>
        <v>Current Assets</v>
      </c>
      <c r="J3163" t="str">
        <f>_xlfn.XLOOKUP(tbl_GL[[#This Row],[Account_key]],tbl_COA[Account_key],tbl_COA[SubAccount],,0)</f>
        <v>Cash at Bank</v>
      </c>
      <c r="K3163">
        <f>YEAR(tbl_GL[[#This Row],[Date]])</f>
        <v>2018</v>
      </c>
    </row>
    <row r="3164" spans="1:11" hidden="1" x14ac:dyDescent="0.35">
      <c r="A3164">
        <v>286.10000000000002</v>
      </c>
      <c r="B3164" s="24">
        <v>43275</v>
      </c>
      <c r="C3164">
        <v>2</v>
      </c>
      <c r="D3164" s="13">
        <v>330</v>
      </c>
      <c r="E3164" s="13" t="s">
        <v>99</v>
      </c>
      <c r="F3164" s="17">
        <v>-28</v>
      </c>
      <c r="G3164" t="str">
        <f>_xlfn.XLOOKUP(tbl_GL[[#This Row],[Account_key]],tbl_COA[Account_key],tbl_COA[Class],"Not Found")</f>
        <v>Operating account</v>
      </c>
      <c r="H3164" t="str">
        <f>_xlfn.XLOOKUP(tbl_GL[[#This Row],[Account_key]],tbl_COA[Account_key],tbl_COA[SubClass],"Not Found")</f>
        <v>Operating Expenses</v>
      </c>
      <c r="I3164" t="str">
        <f>_xlfn.XLOOKUP(tbl_GL[[#This Row],[Account_key]],tbl_COA[Account_key],tbl_COA[SubClass2],"Not Found")</f>
        <v>Administration</v>
      </c>
      <c r="J3164" t="str">
        <f>_xlfn.XLOOKUP(tbl_GL[[#This Row],[Account_key]],tbl_COA[Account_key],tbl_COA[SubAccount],,0)</f>
        <v>Telephone</v>
      </c>
      <c r="K3164">
        <f>YEAR(tbl_GL[[#This Row],[Date]])</f>
        <v>2018</v>
      </c>
    </row>
    <row r="3165" spans="1:11" hidden="1" x14ac:dyDescent="0.35">
      <c r="A3165">
        <v>286.2</v>
      </c>
      <c r="B3165" s="24">
        <v>43275</v>
      </c>
      <c r="C3165">
        <v>2</v>
      </c>
      <c r="D3165" s="13">
        <v>20</v>
      </c>
      <c r="E3165" s="13" t="s">
        <v>99</v>
      </c>
      <c r="F3165" s="17">
        <v>-28</v>
      </c>
      <c r="G3165" t="str">
        <f>_xlfn.XLOOKUP(tbl_GL[[#This Row],[Account_key]],tbl_COA[Account_key],tbl_COA[Class],"Not Found")</f>
        <v>Assets</v>
      </c>
      <c r="H3165" t="str">
        <f>_xlfn.XLOOKUP(tbl_GL[[#This Row],[Account_key]],tbl_COA[Account_key],tbl_COA[SubClass],"Not Found")</f>
        <v>Assets</v>
      </c>
      <c r="I3165" t="str">
        <f>_xlfn.XLOOKUP(tbl_GL[[#This Row],[Account_key]],tbl_COA[Account_key],tbl_COA[SubClass2],"Not Found")</f>
        <v>Current Assets</v>
      </c>
      <c r="J3165" t="str">
        <f>_xlfn.XLOOKUP(tbl_GL[[#This Row],[Account_key]],tbl_COA[Account_key],tbl_COA[SubAccount],,0)</f>
        <v>Cash in hand</v>
      </c>
      <c r="K3165">
        <f>YEAR(tbl_GL[[#This Row],[Date]])</f>
        <v>2018</v>
      </c>
    </row>
    <row r="3166" spans="1:11" hidden="1" x14ac:dyDescent="0.35">
      <c r="A3166">
        <v>287.10000000000002</v>
      </c>
      <c r="B3166" s="24">
        <v>43275</v>
      </c>
      <c r="C3166">
        <v>2</v>
      </c>
      <c r="D3166" s="13">
        <v>230</v>
      </c>
      <c r="E3166" s="13" t="s">
        <v>4</v>
      </c>
      <c r="F3166" s="17">
        <v>-455</v>
      </c>
      <c r="G3166" t="str">
        <f>_xlfn.XLOOKUP(tbl_GL[[#This Row],[Account_key]],tbl_COA[Account_key],tbl_COA[Class],"Not Found")</f>
        <v>Trading account</v>
      </c>
      <c r="H3166" t="str">
        <f>_xlfn.XLOOKUP(tbl_GL[[#This Row],[Account_key]],tbl_COA[Account_key],tbl_COA[SubClass],"Not Found")</f>
        <v>Cost of Sales</v>
      </c>
      <c r="I3166" t="str">
        <f>_xlfn.XLOOKUP(tbl_GL[[#This Row],[Account_key]],tbl_COA[Account_key],tbl_COA[SubClass2],"Not Found")</f>
        <v>Cost of Sales</v>
      </c>
      <c r="J3166" t="str">
        <f>_xlfn.XLOOKUP(tbl_GL[[#This Row],[Account_key]],tbl_COA[Account_key],tbl_COA[SubAccount],,0)</f>
        <v>Cost of Sales</v>
      </c>
      <c r="K3166">
        <f>YEAR(tbl_GL[[#This Row],[Date]])</f>
        <v>2018</v>
      </c>
    </row>
    <row r="3167" spans="1:11" hidden="1" x14ac:dyDescent="0.35">
      <c r="A3167">
        <v>287.2</v>
      </c>
      <c r="B3167" s="24">
        <v>43275</v>
      </c>
      <c r="C3167">
        <v>2</v>
      </c>
      <c r="D3167" s="13">
        <v>60</v>
      </c>
      <c r="E3167" s="13" t="s">
        <v>4</v>
      </c>
      <c r="F3167" s="17">
        <v>-455</v>
      </c>
      <c r="G3167" t="str">
        <f>_xlfn.XLOOKUP(tbl_GL[[#This Row],[Account_key]],tbl_COA[Account_key],tbl_COA[Class],"Not Found")</f>
        <v>Assets</v>
      </c>
      <c r="H3167" t="str">
        <f>_xlfn.XLOOKUP(tbl_GL[[#This Row],[Account_key]],tbl_COA[Account_key],tbl_COA[SubClass],"Not Found")</f>
        <v>Assets</v>
      </c>
      <c r="I3167" t="str">
        <f>_xlfn.XLOOKUP(tbl_GL[[#This Row],[Account_key]],tbl_COA[Account_key],tbl_COA[SubClass2],"Not Found")</f>
        <v>Current Assets</v>
      </c>
      <c r="J3167" t="str">
        <f>_xlfn.XLOOKUP(tbl_GL[[#This Row],[Account_key]],tbl_COA[Account_key],tbl_COA[SubAccount],,0)</f>
        <v>Inventory</v>
      </c>
      <c r="K3167">
        <f>YEAR(tbl_GL[[#This Row],[Date]])</f>
        <v>2018</v>
      </c>
    </row>
    <row r="3168" spans="1:11" hidden="1" x14ac:dyDescent="0.35">
      <c r="A3168">
        <v>288.10000000000002</v>
      </c>
      <c r="B3168" s="24">
        <v>43275</v>
      </c>
      <c r="C3168">
        <v>2</v>
      </c>
      <c r="D3168" s="13">
        <v>300</v>
      </c>
      <c r="E3168" s="13" t="s">
        <v>97</v>
      </c>
      <c r="F3168" s="17">
        <v>-861</v>
      </c>
      <c r="G3168" t="str">
        <f>_xlfn.XLOOKUP(tbl_GL[[#This Row],[Account_key]],tbl_COA[Account_key],tbl_COA[Class],"Not Found")</f>
        <v>Operating account</v>
      </c>
      <c r="H3168" t="str">
        <f>_xlfn.XLOOKUP(tbl_GL[[#This Row],[Account_key]],tbl_COA[Account_key],tbl_COA[SubClass],"Not Found")</f>
        <v>Operating Expenses</v>
      </c>
      <c r="I3168" t="str">
        <f>_xlfn.XLOOKUP(tbl_GL[[#This Row],[Account_key]],tbl_COA[Account_key],tbl_COA[SubClass2],"Not Found")</f>
        <v>Administration</v>
      </c>
      <c r="J3168" t="str">
        <f>_xlfn.XLOOKUP(tbl_GL[[#This Row],[Account_key]],tbl_COA[Account_key],tbl_COA[SubAccount],,0)</f>
        <v>Entertainment</v>
      </c>
      <c r="K3168">
        <f>YEAR(tbl_GL[[#This Row],[Date]])</f>
        <v>2018</v>
      </c>
    </row>
    <row r="3169" spans="1:11" hidden="1" x14ac:dyDescent="0.35">
      <c r="A3169">
        <v>288.2</v>
      </c>
      <c r="B3169" s="24">
        <v>43275</v>
      </c>
      <c r="C3169">
        <v>2</v>
      </c>
      <c r="D3169" s="13">
        <v>120</v>
      </c>
      <c r="E3169" s="13" t="s">
        <v>97</v>
      </c>
      <c r="F3169" s="17">
        <v>861</v>
      </c>
      <c r="G3169" t="str">
        <f>_xlfn.XLOOKUP(tbl_GL[[#This Row],[Account_key]],tbl_COA[Account_key],tbl_COA[Class],"Not Found")</f>
        <v>Liabilities and Owners Equity</v>
      </c>
      <c r="H3169" t="str">
        <f>_xlfn.XLOOKUP(tbl_GL[[#This Row],[Account_key]],tbl_COA[Account_key],tbl_COA[SubClass],"Not Found")</f>
        <v>Liabilities</v>
      </c>
      <c r="I3169" t="str">
        <f>_xlfn.XLOOKUP(tbl_GL[[#This Row],[Account_key]],tbl_COA[Account_key],tbl_COA[SubClass2],"Not Found")</f>
        <v>Current Liabilities</v>
      </c>
      <c r="J3169" t="str">
        <f>_xlfn.XLOOKUP(tbl_GL[[#This Row],[Account_key]],tbl_COA[Account_key],tbl_COA[SubAccount],,0)</f>
        <v>Accrued Expenses</v>
      </c>
      <c r="K3169">
        <f>YEAR(tbl_GL[[#This Row],[Date]])</f>
        <v>2018</v>
      </c>
    </row>
    <row r="3170" spans="1:11" hidden="1" x14ac:dyDescent="0.35">
      <c r="A3170">
        <v>289.10000000000002</v>
      </c>
      <c r="B3170" s="24">
        <v>43275</v>
      </c>
      <c r="C3170">
        <v>2</v>
      </c>
      <c r="D3170" s="13">
        <v>210</v>
      </c>
      <c r="E3170" s="13" t="s">
        <v>7</v>
      </c>
      <c r="F3170" s="17">
        <v>1516</v>
      </c>
      <c r="G3170" t="str">
        <f>_xlfn.XLOOKUP(tbl_GL[[#This Row],[Account_key]],tbl_COA[Account_key],tbl_COA[Class],"Not Found")</f>
        <v>Trading account</v>
      </c>
      <c r="H3170" t="str">
        <f>_xlfn.XLOOKUP(tbl_GL[[#This Row],[Account_key]],tbl_COA[Account_key],tbl_COA[SubClass],"Not Found")</f>
        <v>Sales</v>
      </c>
      <c r="I3170" t="str">
        <f>_xlfn.XLOOKUP(tbl_GL[[#This Row],[Account_key]],tbl_COA[Account_key],tbl_COA[SubClass2],"Not Found")</f>
        <v>Sales</v>
      </c>
      <c r="J3170" t="str">
        <f>_xlfn.XLOOKUP(tbl_GL[[#This Row],[Account_key]],tbl_COA[Account_key],tbl_COA[SubAccount],,0)</f>
        <v>Sales</v>
      </c>
      <c r="K3170">
        <f>YEAR(tbl_GL[[#This Row],[Date]])</f>
        <v>2018</v>
      </c>
    </row>
    <row r="3171" spans="1:11" hidden="1" x14ac:dyDescent="0.35">
      <c r="A3171">
        <v>289.2</v>
      </c>
      <c r="B3171" s="24">
        <v>43275</v>
      </c>
      <c r="C3171">
        <v>2</v>
      </c>
      <c r="D3171" s="13">
        <v>10</v>
      </c>
      <c r="E3171" s="13" t="s">
        <v>7</v>
      </c>
      <c r="F3171" s="17">
        <v>1516</v>
      </c>
      <c r="G3171" t="str">
        <f>_xlfn.XLOOKUP(tbl_GL[[#This Row],[Account_key]],tbl_COA[Account_key],tbl_COA[Class],"Not Found")</f>
        <v>Assets</v>
      </c>
      <c r="H3171" t="str">
        <f>_xlfn.XLOOKUP(tbl_GL[[#This Row],[Account_key]],tbl_COA[Account_key],tbl_COA[SubClass],"Not Found")</f>
        <v>Assets</v>
      </c>
      <c r="I3171" t="str">
        <f>_xlfn.XLOOKUP(tbl_GL[[#This Row],[Account_key]],tbl_COA[Account_key],tbl_COA[SubClass2],"Not Found")</f>
        <v>Current Assets</v>
      </c>
      <c r="J3171" t="str">
        <f>_xlfn.XLOOKUP(tbl_GL[[#This Row],[Account_key]],tbl_COA[Account_key],tbl_COA[SubAccount],,0)</f>
        <v>Cash at Bank</v>
      </c>
      <c r="K3171">
        <f>YEAR(tbl_GL[[#This Row],[Date]])</f>
        <v>2018</v>
      </c>
    </row>
    <row r="3172" spans="1:11" hidden="1" x14ac:dyDescent="0.35">
      <c r="A3172">
        <v>290.10000000000002</v>
      </c>
      <c r="B3172" s="24">
        <v>43275</v>
      </c>
      <c r="C3172">
        <v>2</v>
      </c>
      <c r="D3172" s="13">
        <v>230</v>
      </c>
      <c r="E3172" s="13" t="s">
        <v>4</v>
      </c>
      <c r="F3172" s="17">
        <v>-1572</v>
      </c>
      <c r="G3172" t="str">
        <f>_xlfn.XLOOKUP(tbl_GL[[#This Row],[Account_key]],tbl_COA[Account_key],tbl_COA[Class],"Not Found")</f>
        <v>Trading account</v>
      </c>
      <c r="H3172" t="str">
        <f>_xlfn.XLOOKUP(tbl_GL[[#This Row],[Account_key]],tbl_COA[Account_key],tbl_COA[SubClass],"Not Found")</f>
        <v>Cost of Sales</v>
      </c>
      <c r="I3172" t="str">
        <f>_xlfn.XLOOKUP(tbl_GL[[#This Row],[Account_key]],tbl_COA[Account_key],tbl_COA[SubClass2],"Not Found")</f>
        <v>Cost of Sales</v>
      </c>
      <c r="J3172" t="str">
        <f>_xlfn.XLOOKUP(tbl_GL[[#This Row],[Account_key]],tbl_COA[Account_key],tbl_COA[SubAccount],,0)</f>
        <v>Cost of Sales</v>
      </c>
      <c r="K3172">
        <f>YEAR(tbl_GL[[#This Row],[Date]])</f>
        <v>2018</v>
      </c>
    </row>
    <row r="3173" spans="1:11" hidden="1" x14ac:dyDescent="0.35">
      <c r="A3173">
        <v>290.2</v>
      </c>
      <c r="B3173" s="24">
        <v>43275</v>
      </c>
      <c r="C3173">
        <v>2</v>
      </c>
      <c r="D3173" s="13">
        <v>60</v>
      </c>
      <c r="E3173" s="13" t="s">
        <v>4</v>
      </c>
      <c r="F3173" s="17">
        <v>-1572</v>
      </c>
      <c r="G3173" t="str">
        <f>_xlfn.XLOOKUP(tbl_GL[[#This Row],[Account_key]],tbl_COA[Account_key],tbl_COA[Class],"Not Found")</f>
        <v>Assets</v>
      </c>
      <c r="H3173" t="str">
        <f>_xlfn.XLOOKUP(tbl_GL[[#This Row],[Account_key]],tbl_COA[Account_key],tbl_COA[SubClass],"Not Found")</f>
        <v>Assets</v>
      </c>
      <c r="I3173" t="str">
        <f>_xlfn.XLOOKUP(tbl_GL[[#This Row],[Account_key]],tbl_COA[Account_key],tbl_COA[SubClass2],"Not Found")</f>
        <v>Current Assets</v>
      </c>
      <c r="J3173" t="str">
        <f>_xlfn.XLOOKUP(tbl_GL[[#This Row],[Account_key]],tbl_COA[Account_key],tbl_COA[SubAccount],,0)</f>
        <v>Inventory</v>
      </c>
      <c r="K3173">
        <f>YEAR(tbl_GL[[#This Row],[Date]])</f>
        <v>2018</v>
      </c>
    </row>
    <row r="3174" spans="1:11" hidden="1" x14ac:dyDescent="0.35">
      <c r="A3174">
        <v>291.10000000000002</v>
      </c>
      <c r="B3174" s="24">
        <v>43275</v>
      </c>
      <c r="C3174">
        <v>2</v>
      </c>
      <c r="D3174" s="13">
        <v>210</v>
      </c>
      <c r="E3174" s="13" t="s">
        <v>8</v>
      </c>
      <c r="F3174" s="17">
        <v>5241</v>
      </c>
      <c r="G3174" t="str">
        <f>_xlfn.XLOOKUP(tbl_GL[[#This Row],[Account_key]],tbl_COA[Account_key],tbl_COA[Class],"Not Found")</f>
        <v>Trading account</v>
      </c>
      <c r="H3174" t="str">
        <f>_xlfn.XLOOKUP(tbl_GL[[#This Row],[Account_key]],tbl_COA[Account_key],tbl_COA[SubClass],"Not Found")</f>
        <v>Sales</v>
      </c>
      <c r="I3174" t="str">
        <f>_xlfn.XLOOKUP(tbl_GL[[#This Row],[Account_key]],tbl_COA[Account_key],tbl_COA[SubClass2],"Not Found")</f>
        <v>Sales</v>
      </c>
      <c r="J3174" t="str">
        <f>_xlfn.XLOOKUP(tbl_GL[[#This Row],[Account_key]],tbl_COA[Account_key],tbl_COA[SubAccount],,0)</f>
        <v>Sales</v>
      </c>
      <c r="K3174">
        <f>YEAR(tbl_GL[[#This Row],[Date]])</f>
        <v>2018</v>
      </c>
    </row>
    <row r="3175" spans="1:11" hidden="1" x14ac:dyDescent="0.35">
      <c r="A3175">
        <v>291.2</v>
      </c>
      <c r="B3175" s="24">
        <v>43275</v>
      </c>
      <c r="C3175">
        <v>2</v>
      </c>
      <c r="D3175" s="13">
        <v>30</v>
      </c>
      <c r="E3175" s="13" t="s">
        <v>8</v>
      </c>
      <c r="F3175" s="17">
        <v>5241</v>
      </c>
      <c r="G3175" t="str">
        <f>_xlfn.XLOOKUP(tbl_GL[[#This Row],[Account_key]],tbl_COA[Account_key],tbl_COA[Class],"Not Found")</f>
        <v>Assets</v>
      </c>
      <c r="H3175" t="str">
        <f>_xlfn.XLOOKUP(tbl_GL[[#This Row],[Account_key]],tbl_COA[Account_key],tbl_COA[SubClass],"Not Found")</f>
        <v>Assets</v>
      </c>
      <c r="I3175" t="str">
        <f>_xlfn.XLOOKUP(tbl_GL[[#This Row],[Account_key]],tbl_COA[Account_key],tbl_COA[SubClass2],"Not Found")</f>
        <v>Current Assets</v>
      </c>
      <c r="J3175" t="str">
        <f>_xlfn.XLOOKUP(tbl_GL[[#This Row],[Account_key]],tbl_COA[Account_key],tbl_COA[SubAccount],,0)</f>
        <v>Trade Receivables</v>
      </c>
      <c r="K3175">
        <f>YEAR(tbl_GL[[#This Row],[Date]])</f>
        <v>2018</v>
      </c>
    </row>
    <row r="3176" spans="1:11" hidden="1" x14ac:dyDescent="0.35">
      <c r="A3176">
        <v>292.10000000000002</v>
      </c>
      <c r="B3176" s="24">
        <v>43277</v>
      </c>
      <c r="C3176">
        <v>2</v>
      </c>
      <c r="D3176" s="13">
        <v>10</v>
      </c>
      <c r="E3176" s="13" t="s">
        <v>98</v>
      </c>
      <c r="F3176" s="17">
        <v>-895</v>
      </c>
      <c r="G3176" t="str">
        <f>_xlfn.XLOOKUP(tbl_GL[[#This Row],[Account_key]],tbl_COA[Account_key],tbl_COA[Class],"Not Found")</f>
        <v>Assets</v>
      </c>
      <c r="H3176" t="str">
        <f>_xlfn.XLOOKUP(tbl_GL[[#This Row],[Account_key]],tbl_COA[Account_key],tbl_COA[SubClass],"Not Found")</f>
        <v>Assets</v>
      </c>
      <c r="I3176" t="str">
        <f>_xlfn.XLOOKUP(tbl_GL[[#This Row],[Account_key]],tbl_COA[Account_key],tbl_COA[SubClass2],"Not Found")</f>
        <v>Current Assets</v>
      </c>
      <c r="J3176" t="str">
        <f>_xlfn.XLOOKUP(tbl_GL[[#This Row],[Account_key]],tbl_COA[Account_key],tbl_COA[SubAccount],,0)</f>
        <v>Cash at Bank</v>
      </c>
      <c r="K3176">
        <f>YEAR(tbl_GL[[#This Row],[Date]])</f>
        <v>2018</v>
      </c>
    </row>
    <row r="3177" spans="1:11" hidden="1" x14ac:dyDescent="0.35">
      <c r="A3177">
        <v>292.2</v>
      </c>
      <c r="B3177" s="24">
        <v>43277</v>
      </c>
      <c r="C3177">
        <v>2</v>
      </c>
      <c r="D3177" s="13">
        <v>120</v>
      </c>
      <c r="E3177" s="13" t="s">
        <v>98</v>
      </c>
      <c r="F3177" s="17">
        <v>-895</v>
      </c>
      <c r="G3177" t="str">
        <f>_xlfn.XLOOKUP(tbl_GL[[#This Row],[Account_key]],tbl_COA[Account_key],tbl_COA[Class],"Not Found")</f>
        <v>Liabilities and Owners Equity</v>
      </c>
      <c r="H3177" t="str">
        <f>_xlfn.XLOOKUP(tbl_GL[[#This Row],[Account_key]],tbl_COA[Account_key],tbl_COA[SubClass],"Not Found")</f>
        <v>Liabilities</v>
      </c>
      <c r="I3177" t="str">
        <f>_xlfn.XLOOKUP(tbl_GL[[#This Row],[Account_key]],tbl_COA[Account_key],tbl_COA[SubClass2],"Not Found")</f>
        <v>Current Liabilities</v>
      </c>
      <c r="J3177" t="str">
        <f>_xlfn.XLOOKUP(tbl_GL[[#This Row],[Account_key]],tbl_COA[Account_key],tbl_COA[SubAccount],,0)</f>
        <v>Accrued Expenses</v>
      </c>
      <c r="K3177">
        <f>YEAR(tbl_GL[[#This Row],[Date]])</f>
        <v>2018</v>
      </c>
    </row>
    <row r="3178" spans="1:11" hidden="1" x14ac:dyDescent="0.35">
      <c r="A3178">
        <v>293.10000000000002</v>
      </c>
      <c r="B3178" s="24">
        <v>43279</v>
      </c>
      <c r="C3178">
        <v>2</v>
      </c>
      <c r="D3178" s="13">
        <v>300</v>
      </c>
      <c r="E3178" s="13" t="s">
        <v>97</v>
      </c>
      <c r="F3178" s="17">
        <v>-926</v>
      </c>
      <c r="G3178" t="str">
        <f>_xlfn.XLOOKUP(tbl_GL[[#This Row],[Account_key]],tbl_COA[Account_key],tbl_COA[Class],"Not Found")</f>
        <v>Operating account</v>
      </c>
      <c r="H3178" t="str">
        <f>_xlfn.XLOOKUP(tbl_GL[[#This Row],[Account_key]],tbl_COA[Account_key],tbl_COA[SubClass],"Not Found")</f>
        <v>Operating Expenses</v>
      </c>
      <c r="I3178" t="str">
        <f>_xlfn.XLOOKUP(tbl_GL[[#This Row],[Account_key]],tbl_COA[Account_key],tbl_COA[SubClass2],"Not Found")</f>
        <v>Administration</v>
      </c>
      <c r="J3178" t="str">
        <f>_xlfn.XLOOKUP(tbl_GL[[#This Row],[Account_key]],tbl_COA[Account_key],tbl_COA[SubAccount],,0)</f>
        <v>Entertainment</v>
      </c>
      <c r="K3178">
        <f>YEAR(tbl_GL[[#This Row],[Date]])</f>
        <v>2018</v>
      </c>
    </row>
    <row r="3179" spans="1:11" hidden="1" x14ac:dyDescent="0.35">
      <c r="A3179">
        <v>293.2</v>
      </c>
      <c r="B3179" s="24">
        <v>43279</v>
      </c>
      <c r="C3179">
        <v>2</v>
      </c>
      <c r="D3179" s="13">
        <v>120</v>
      </c>
      <c r="E3179" s="13" t="s">
        <v>97</v>
      </c>
      <c r="F3179" s="17">
        <v>926</v>
      </c>
      <c r="G3179" t="str">
        <f>_xlfn.XLOOKUP(tbl_GL[[#This Row],[Account_key]],tbl_COA[Account_key],tbl_COA[Class],"Not Found")</f>
        <v>Liabilities and Owners Equity</v>
      </c>
      <c r="H3179" t="str">
        <f>_xlfn.XLOOKUP(tbl_GL[[#This Row],[Account_key]],tbl_COA[Account_key],tbl_COA[SubClass],"Not Found")</f>
        <v>Liabilities</v>
      </c>
      <c r="I3179" t="str">
        <f>_xlfn.XLOOKUP(tbl_GL[[#This Row],[Account_key]],tbl_COA[Account_key],tbl_COA[SubClass2],"Not Found")</f>
        <v>Current Liabilities</v>
      </c>
      <c r="J3179" t="str">
        <f>_xlfn.XLOOKUP(tbl_GL[[#This Row],[Account_key]],tbl_COA[Account_key],tbl_COA[SubAccount],,0)</f>
        <v>Accrued Expenses</v>
      </c>
      <c r="K3179">
        <f>YEAR(tbl_GL[[#This Row],[Date]])</f>
        <v>2018</v>
      </c>
    </row>
    <row r="3180" spans="1:11" hidden="1" x14ac:dyDescent="0.35">
      <c r="A3180">
        <v>294.10000000000002</v>
      </c>
      <c r="B3180" s="24">
        <v>43281</v>
      </c>
      <c r="C3180">
        <v>2</v>
      </c>
      <c r="D3180" s="13">
        <v>10</v>
      </c>
      <c r="E3180" s="13" t="s">
        <v>110</v>
      </c>
      <c r="F3180" s="17">
        <v>10</v>
      </c>
      <c r="G3180" t="str">
        <f>_xlfn.XLOOKUP(tbl_GL[[#This Row],[Account_key]],tbl_COA[Account_key],tbl_COA[Class],"Not Found")</f>
        <v>Assets</v>
      </c>
      <c r="H3180" t="str">
        <f>_xlfn.XLOOKUP(tbl_GL[[#This Row],[Account_key]],tbl_COA[Account_key],tbl_COA[SubClass],"Not Found")</f>
        <v>Assets</v>
      </c>
      <c r="I3180" t="str">
        <f>_xlfn.XLOOKUP(tbl_GL[[#This Row],[Account_key]],tbl_COA[Account_key],tbl_COA[SubClass2],"Not Found")</f>
        <v>Current Assets</v>
      </c>
      <c r="J3180" t="str">
        <f>_xlfn.XLOOKUP(tbl_GL[[#This Row],[Account_key]],tbl_COA[Account_key],tbl_COA[SubAccount],,0)</f>
        <v>Cash at Bank</v>
      </c>
      <c r="K3180">
        <f>YEAR(tbl_GL[[#This Row],[Date]])</f>
        <v>2018</v>
      </c>
    </row>
    <row r="3181" spans="1:11" hidden="1" x14ac:dyDescent="0.35">
      <c r="A3181">
        <v>294.2</v>
      </c>
      <c r="B3181" s="24">
        <v>43281</v>
      </c>
      <c r="C3181">
        <v>2</v>
      </c>
      <c r="D3181" s="13">
        <v>430</v>
      </c>
      <c r="E3181" s="13" t="s">
        <v>110</v>
      </c>
      <c r="F3181" s="17">
        <v>10</v>
      </c>
      <c r="G3181" t="str">
        <f>_xlfn.XLOOKUP(tbl_GL[[#This Row],[Account_key]],tbl_COA[Account_key],tbl_COA[Class],"Not Found")</f>
        <v>Non-operating</v>
      </c>
      <c r="H3181" t="str">
        <f>_xlfn.XLOOKUP(tbl_GL[[#This Row],[Account_key]],tbl_COA[Account_key],tbl_COA[SubClass],"Not Found")</f>
        <v>Exchange Loss/Gain</v>
      </c>
      <c r="I3181" t="str">
        <f>_xlfn.XLOOKUP(tbl_GL[[#This Row],[Account_key]],tbl_COA[Account_key],tbl_COA[SubClass2],"Not Found")</f>
        <v>Exchange Loss/Gain</v>
      </c>
      <c r="J3181" t="str">
        <f>_xlfn.XLOOKUP(tbl_GL[[#This Row],[Account_key]],tbl_COA[Account_key],tbl_COA[SubAccount],,0)</f>
        <v>Exchange Loss/Gain</v>
      </c>
      <c r="K3181">
        <f>YEAR(tbl_GL[[#This Row],[Date]])</f>
        <v>2018</v>
      </c>
    </row>
    <row r="3182" spans="1:11" hidden="1" x14ac:dyDescent="0.35">
      <c r="A3182">
        <v>295.10000000000002</v>
      </c>
      <c r="B3182" s="24">
        <v>43281</v>
      </c>
      <c r="C3182">
        <v>2</v>
      </c>
      <c r="D3182" s="13">
        <v>10</v>
      </c>
      <c r="E3182" s="13" t="s">
        <v>113</v>
      </c>
      <c r="F3182" s="17">
        <v>109</v>
      </c>
      <c r="G3182" t="str">
        <f>_xlfn.XLOOKUP(tbl_GL[[#This Row],[Account_key]],tbl_COA[Account_key],tbl_COA[Class],"Not Found")</f>
        <v>Assets</v>
      </c>
      <c r="H3182" t="str">
        <f>_xlfn.XLOOKUP(tbl_GL[[#This Row],[Account_key]],tbl_COA[Account_key],tbl_COA[SubClass],"Not Found")</f>
        <v>Assets</v>
      </c>
      <c r="I3182" t="str">
        <f>_xlfn.XLOOKUP(tbl_GL[[#This Row],[Account_key]],tbl_COA[Account_key],tbl_COA[SubClass2],"Not Found")</f>
        <v>Current Assets</v>
      </c>
      <c r="J3182" t="str">
        <f>_xlfn.XLOOKUP(tbl_GL[[#This Row],[Account_key]],tbl_COA[Account_key],tbl_COA[SubAccount],,0)</f>
        <v>Cash at Bank</v>
      </c>
      <c r="K3182">
        <f>YEAR(tbl_GL[[#This Row],[Date]])</f>
        <v>2018</v>
      </c>
    </row>
    <row r="3183" spans="1:11" hidden="1" x14ac:dyDescent="0.35">
      <c r="A3183">
        <v>295.2</v>
      </c>
      <c r="B3183" s="24">
        <v>43281</v>
      </c>
      <c r="C3183">
        <v>2</v>
      </c>
      <c r="D3183" s="13">
        <v>410</v>
      </c>
      <c r="E3183" s="13" t="s">
        <v>113</v>
      </c>
      <c r="F3183" s="17">
        <v>109</v>
      </c>
      <c r="G3183" t="str">
        <f>_xlfn.XLOOKUP(tbl_GL[[#This Row],[Account_key]],tbl_COA[Account_key],tbl_COA[Class],"Not Found")</f>
        <v>Non-operating</v>
      </c>
      <c r="H3183" t="str">
        <f>_xlfn.XLOOKUP(tbl_GL[[#This Row],[Account_key]],tbl_COA[Account_key],tbl_COA[SubClass],"Not Found")</f>
        <v>Interest Income</v>
      </c>
      <c r="I3183" t="str">
        <f>_xlfn.XLOOKUP(tbl_GL[[#This Row],[Account_key]],tbl_COA[Account_key],tbl_COA[SubClass2],"Not Found")</f>
        <v>Interest Income</v>
      </c>
      <c r="J3183" t="str">
        <f>_xlfn.XLOOKUP(tbl_GL[[#This Row],[Account_key]],tbl_COA[Account_key],tbl_COA[SubAccount],,0)</f>
        <v>Interest Income</v>
      </c>
      <c r="K3183">
        <f>YEAR(tbl_GL[[#This Row],[Date]])</f>
        <v>2018</v>
      </c>
    </row>
    <row r="3184" spans="1:11" hidden="1" x14ac:dyDescent="0.35">
      <c r="A3184">
        <v>296.10000000000002</v>
      </c>
      <c r="B3184" s="24">
        <v>43281</v>
      </c>
      <c r="C3184">
        <v>2</v>
      </c>
      <c r="D3184" s="13">
        <v>440</v>
      </c>
      <c r="E3184" s="13" t="s">
        <v>112</v>
      </c>
      <c r="F3184" s="17">
        <v>-133</v>
      </c>
      <c r="G3184" t="str">
        <f>_xlfn.XLOOKUP(tbl_GL[[#This Row],[Account_key]],tbl_COA[Account_key],tbl_COA[Class],"Not Found")</f>
        <v>Interest &amp; Tax</v>
      </c>
      <c r="H3184" t="str">
        <f>_xlfn.XLOOKUP(tbl_GL[[#This Row],[Account_key]],tbl_COA[Account_key],tbl_COA[SubClass],"Not Found")</f>
        <v>Interest Expense</v>
      </c>
      <c r="I3184" t="str">
        <f>_xlfn.XLOOKUP(tbl_GL[[#This Row],[Account_key]],tbl_COA[Account_key],tbl_COA[SubClass2],"Not Found")</f>
        <v>Interest Expense</v>
      </c>
      <c r="J3184" t="str">
        <f>_xlfn.XLOOKUP(tbl_GL[[#This Row],[Account_key]],tbl_COA[Account_key],tbl_COA[SubAccount],,0)</f>
        <v>Interest Expense</v>
      </c>
      <c r="K3184">
        <f>YEAR(tbl_GL[[#This Row],[Date]])</f>
        <v>2018</v>
      </c>
    </row>
    <row r="3185" spans="1:11" hidden="1" x14ac:dyDescent="0.35">
      <c r="A3185">
        <v>296.2</v>
      </c>
      <c r="B3185" s="24">
        <v>43281</v>
      </c>
      <c r="C3185">
        <v>2</v>
      </c>
      <c r="D3185" s="13">
        <v>121</v>
      </c>
      <c r="E3185" s="13" t="s">
        <v>112</v>
      </c>
      <c r="F3185" s="17">
        <v>133</v>
      </c>
      <c r="G3185" t="str">
        <f>_xlfn.XLOOKUP(tbl_GL[[#This Row],[Account_key]],tbl_COA[Account_key],tbl_COA[Class],"Not Found")</f>
        <v>Liabilities and Owners Equity</v>
      </c>
      <c r="H3185" t="str">
        <f>_xlfn.XLOOKUP(tbl_GL[[#This Row],[Account_key]],tbl_COA[Account_key],tbl_COA[SubClass],"Not Found")</f>
        <v>Liabilities</v>
      </c>
      <c r="I3185" t="str">
        <f>_xlfn.XLOOKUP(tbl_GL[[#This Row],[Account_key]],tbl_COA[Account_key],tbl_COA[SubClass2],"Not Found")</f>
        <v>Current Liabilities</v>
      </c>
      <c r="J3185" t="str">
        <f>_xlfn.XLOOKUP(tbl_GL[[#This Row],[Account_key]],tbl_COA[Account_key],tbl_COA[SubAccount],,0)</f>
        <v>Interest Payable</v>
      </c>
      <c r="K3185">
        <f>YEAR(tbl_GL[[#This Row],[Date]])</f>
        <v>2018</v>
      </c>
    </row>
    <row r="3186" spans="1:11" hidden="1" x14ac:dyDescent="0.35">
      <c r="A3186">
        <v>297.10000000000002</v>
      </c>
      <c r="B3186" s="24">
        <v>43281</v>
      </c>
      <c r="C3186">
        <v>2</v>
      </c>
      <c r="D3186" s="13">
        <v>400</v>
      </c>
      <c r="E3186" s="13" t="s">
        <v>104</v>
      </c>
      <c r="F3186" s="17">
        <v>-167</v>
      </c>
      <c r="G3186" t="str">
        <f>_xlfn.XLOOKUP(tbl_GL[[#This Row],[Account_key]],tbl_COA[Account_key],tbl_COA[Class],"Not Found")</f>
        <v>Operating account</v>
      </c>
      <c r="H3186" t="str">
        <f>_xlfn.XLOOKUP(tbl_GL[[#This Row],[Account_key]],tbl_COA[Account_key],tbl_COA[SubClass],"Not Found")</f>
        <v>Depreciation &amp; Amortization</v>
      </c>
      <c r="I3186" t="str">
        <f>_xlfn.XLOOKUP(tbl_GL[[#This Row],[Account_key]],tbl_COA[Account_key],tbl_COA[SubClass2],"Not Found")</f>
        <v>Amortization</v>
      </c>
      <c r="J3186" t="str">
        <f>_xlfn.XLOOKUP(tbl_GL[[#This Row],[Account_key]],tbl_COA[Account_key],tbl_COA[SubAccount],,0)</f>
        <v>Amortization of Intangible Assets</v>
      </c>
      <c r="K3186">
        <f>YEAR(tbl_GL[[#This Row],[Date]])</f>
        <v>2018</v>
      </c>
    </row>
    <row r="3187" spans="1:11" hidden="1" x14ac:dyDescent="0.35">
      <c r="A3187">
        <v>297.2</v>
      </c>
      <c r="B3187" s="24">
        <v>43281</v>
      </c>
      <c r="C3187">
        <v>2</v>
      </c>
      <c r="D3187" s="13">
        <v>100</v>
      </c>
      <c r="E3187" s="13" t="s">
        <v>104</v>
      </c>
      <c r="F3187" s="17">
        <v>-167</v>
      </c>
      <c r="G3187" t="str">
        <f>_xlfn.XLOOKUP(tbl_GL[[#This Row],[Account_key]],tbl_COA[Account_key],tbl_COA[Class],"Not Found")</f>
        <v>Assets</v>
      </c>
      <c r="H3187" t="str">
        <f>_xlfn.XLOOKUP(tbl_GL[[#This Row],[Account_key]],tbl_COA[Account_key],tbl_COA[SubClass],"Not Found")</f>
        <v>Assets</v>
      </c>
      <c r="I3187" t="str">
        <f>_xlfn.XLOOKUP(tbl_GL[[#This Row],[Account_key]],tbl_COA[Account_key],tbl_COA[SubClass2],"Not Found")</f>
        <v>Non-Current Assets</v>
      </c>
      <c r="J3187" t="str">
        <f>_xlfn.XLOOKUP(tbl_GL[[#This Row],[Account_key]],tbl_COA[Account_key],tbl_COA[SubAccount],,0)</f>
        <v>Patents and trademarks</v>
      </c>
      <c r="K3187">
        <f>YEAR(tbl_GL[[#This Row],[Date]])</f>
        <v>2018</v>
      </c>
    </row>
    <row r="3188" spans="1:11" hidden="1" x14ac:dyDescent="0.35">
      <c r="A3188">
        <v>298.10000000000002</v>
      </c>
      <c r="B3188" s="24">
        <v>43281</v>
      </c>
      <c r="C3188">
        <v>2</v>
      </c>
      <c r="D3188" s="13">
        <v>450</v>
      </c>
      <c r="E3188" s="23" t="s">
        <v>108</v>
      </c>
      <c r="F3188" s="17">
        <v>-179</v>
      </c>
      <c r="G3188" t="str">
        <f>_xlfn.XLOOKUP(tbl_GL[[#This Row],[Account_key]],tbl_COA[Account_key],tbl_COA[Class],"Not Found")</f>
        <v>Interest &amp; Tax</v>
      </c>
      <c r="H3188" t="str">
        <f>_xlfn.XLOOKUP(tbl_GL[[#This Row],[Account_key]],tbl_COA[Account_key],tbl_COA[SubClass],"Not Found")</f>
        <v>Taxation</v>
      </c>
      <c r="I3188" t="str">
        <f>_xlfn.XLOOKUP(tbl_GL[[#This Row],[Account_key]],tbl_COA[Account_key],tbl_COA[SubClass2],"Not Found")</f>
        <v>Taxation</v>
      </c>
      <c r="J3188" t="str">
        <f>_xlfn.XLOOKUP(tbl_GL[[#This Row],[Account_key]],tbl_COA[Account_key],tbl_COA[SubAccount],,0)</f>
        <v>Taxation</v>
      </c>
      <c r="K3188">
        <f>YEAR(tbl_GL[[#This Row],[Date]])</f>
        <v>2018</v>
      </c>
    </row>
    <row r="3189" spans="1:11" hidden="1" x14ac:dyDescent="0.35">
      <c r="A3189">
        <v>298.2</v>
      </c>
      <c r="B3189" s="24">
        <v>43281</v>
      </c>
      <c r="C3189">
        <v>2</v>
      </c>
      <c r="D3189" s="13">
        <v>122</v>
      </c>
      <c r="E3189" s="23" t="s">
        <v>108</v>
      </c>
      <c r="F3189" s="17">
        <v>179</v>
      </c>
      <c r="G3189" t="str">
        <f>_xlfn.XLOOKUP(tbl_GL[[#This Row],[Account_key]],tbl_COA[Account_key],tbl_COA[Class],"Not Found")</f>
        <v>Liabilities and Owners Equity</v>
      </c>
      <c r="H3189" t="str">
        <f>_xlfn.XLOOKUP(tbl_GL[[#This Row],[Account_key]],tbl_COA[Account_key],tbl_COA[SubClass],"Not Found")</f>
        <v>Liabilities</v>
      </c>
      <c r="I3189" t="str">
        <f>_xlfn.XLOOKUP(tbl_GL[[#This Row],[Account_key]],tbl_COA[Account_key],tbl_COA[SubClass2],"Not Found")</f>
        <v>Current Liabilities</v>
      </c>
      <c r="J3189" t="str">
        <f>_xlfn.XLOOKUP(tbl_GL[[#This Row],[Account_key]],tbl_COA[Account_key],tbl_COA[SubAccount],,0)</f>
        <v>Tax payable</v>
      </c>
      <c r="K3189">
        <f>YEAR(tbl_GL[[#This Row],[Date]])</f>
        <v>2018</v>
      </c>
    </row>
    <row r="3190" spans="1:11" hidden="1" x14ac:dyDescent="0.35">
      <c r="A3190">
        <v>299.10000000000002</v>
      </c>
      <c r="B3190" s="24">
        <v>43281</v>
      </c>
      <c r="C3190">
        <v>2</v>
      </c>
      <c r="D3190" s="13">
        <v>330</v>
      </c>
      <c r="E3190" s="13" t="s">
        <v>97</v>
      </c>
      <c r="F3190" s="17">
        <v>-667</v>
      </c>
      <c r="G3190" t="str">
        <f>_xlfn.XLOOKUP(tbl_GL[[#This Row],[Account_key]],tbl_COA[Account_key],tbl_COA[Class],"Not Found")</f>
        <v>Operating account</v>
      </c>
      <c r="H3190" t="str">
        <f>_xlfn.XLOOKUP(tbl_GL[[#This Row],[Account_key]],tbl_COA[Account_key],tbl_COA[SubClass],"Not Found")</f>
        <v>Operating Expenses</v>
      </c>
      <c r="I3190" t="str">
        <f>_xlfn.XLOOKUP(tbl_GL[[#This Row],[Account_key]],tbl_COA[Account_key],tbl_COA[SubClass2],"Not Found")</f>
        <v>Administration</v>
      </c>
      <c r="J3190" t="str">
        <f>_xlfn.XLOOKUP(tbl_GL[[#This Row],[Account_key]],tbl_COA[Account_key],tbl_COA[SubAccount],,0)</f>
        <v>Telephone</v>
      </c>
      <c r="K3190">
        <f>YEAR(tbl_GL[[#This Row],[Date]])</f>
        <v>2018</v>
      </c>
    </row>
    <row r="3191" spans="1:11" hidden="1" x14ac:dyDescent="0.35">
      <c r="A3191">
        <v>299.2</v>
      </c>
      <c r="B3191" s="24">
        <v>43281</v>
      </c>
      <c r="C3191">
        <v>2</v>
      </c>
      <c r="D3191" s="13">
        <v>120</v>
      </c>
      <c r="E3191" s="13" t="s">
        <v>97</v>
      </c>
      <c r="F3191" s="17">
        <v>667</v>
      </c>
      <c r="G3191" t="str">
        <f>_xlfn.XLOOKUP(tbl_GL[[#This Row],[Account_key]],tbl_COA[Account_key],tbl_COA[Class],"Not Found")</f>
        <v>Liabilities and Owners Equity</v>
      </c>
      <c r="H3191" t="str">
        <f>_xlfn.XLOOKUP(tbl_GL[[#This Row],[Account_key]],tbl_COA[Account_key],tbl_COA[SubClass],"Not Found")</f>
        <v>Liabilities</v>
      </c>
      <c r="I3191" t="str">
        <f>_xlfn.XLOOKUP(tbl_GL[[#This Row],[Account_key]],tbl_COA[Account_key],tbl_COA[SubClass2],"Not Found")</f>
        <v>Current Liabilities</v>
      </c>
      <c r="J3191" t="str">
        <f>_xlfn.XLOOKUP(tbl_GL[[#This Row],[Account_key]],tbl_COA[Account_key],tbl_COA[SubAccount],,0)</f>
        <v>Accrued Expenses</v>
      </c>
      <c r="K3191">
        <f>YEAR(tbl_GL[[#This Row],[Date]])</f>
        <v>2018</v>
      </c>
    </row>
    <row r="3192" spans="1:11" hidden="1" x14ac:dyDescent="0.35">
      <c r="A3192">
        <v>300.10000000000002</v>
      </c>
      <c r="B3192" s="24">
        <v>43281</v>
      </c>
      <c r="C3192">
        <v>2</v>
      </c>
      <c r="D3192" s="13">
        <v>240</v>
      </c>
      <c r="E3192" s="13" t="s">
        <v>56</v>
      </c>
      <c r="F3192" s="17">
        <v>-1667</v>
      </c>
      <c r="G3192" t="str">
        <f>_xlfn.XLOOKUP(tbl_GL[[#This Row],[Account_key]],tbl_COA[Account_key],tbl_COA[Class],"Not Found")</f>
        <v>Operating account</v>
      </c>
      <c r="H3192" t="str">
        <f>_xlfn.XLOOKUP(tbl_GL[[#This Row],[Account_key]],tbl_COA[Account_key],tbl_COA[SubClass],"Not Found")</f>
        <v>Operating Expenses</v>
      </c>
      <c r="I3192" t="str">
        <f>_xlfn.XLOOKUP(tbl_GL[[#This Row],[Account_key]],tbl_COA[Account_key],tbl_COA[SubClass2],"Not Found")</f>
        <v>Sales &amp; Distribution</v>
      </c>
      <c r="J3192" t="str">
        <f>_xlfn.XLOOKUP(tbl_GL[[#This Row],[Account_key]],tbl_COA[Account_key],tbl_COA[SubAccount],,0)</f>
        <v>Salaries</v>
      </c>
      <c r="K3192">
        <f>YEAR(tbl_GL[[#This Row],[Date]])</f>
        <v>2018</v>
      </c>
    </row>
    <row r="3193" spans="1:11" hidden="1" x14ac:dyDescent="0.35">
      <c r="A3193">
        <v>300.2</v>
      </c>
      <c r="B3193" s="24">
        <v>43281</v>
      </c>
      <c r="C3193">
        <v>2</v>
      </c>
      <c r="D3193" s="13">
        <v>10</v>
      </c>
      <c r="E3193" s="13" t="s">
        <v>56</v>
      </c>
      <c r="F3193" s="17">
        <v>-1667</v>
      </c>
      <c r="G3193" t="str">
        <f>_xlfn.XLOOKUP(tbl_GL[[#This Row],[Account_key]],tbl_COA[Account_key],tbl_COA[Class],"Not Found")</f>
        <v>Assets</v>
      </c>
      <c r="H3193" t="str">
        <f>_xlfn.XLOOKUP(tbl_GL[[#This Row],[Account_key]],tbl_COA[Account_key],tbl_COA[SubClass],"Not Found")</f>
        <v>Assets</v>
      </c>
      <c r="I3193" t="str">
        <f>_xlfn.XLOOKUP(tbl_GL[[#This Row],[Account_key]],tbl_COA[Account_key],tbl_COA[SubClass2],"Not Found")</f>
        <v>Current Assets</v>
      </c>
      <c r="J3193" t="str">
        <f>_xlfn.XLOOKUP(tbl_GL[[#This Row],[Account_key]],tbl_COA[Account_key],tbl_COA[SubAccount],,0)</f>
        <v>Cash at Bank</v>
      </c>
      <c r="K3193">
        <f>YEAR(tbl_GL[[#This Row],[Date]])</f>
        <v>2018</v>
      </c>
    </row>
    <row r="3194" spans="1:11" hidden="1" x14ac:dyDescent="0.35">
      <c r="A3194">
        <v>302.10000000000002</v>
      </c>
      <c r="B3194" s="24">
        <v>43281</v>
      </c>
      <c r="C3194">
        <v>2</v>
      </c>
      <c r="D3194" s="13">
        <v>380</v>
      </c>
      <c r="E3194" s="13" t="s">
        <v>101</v>
      </c>
      <c r="F3194" s="17">
        <v>-3333</v>
      </c>
      <c r="G3194" t="str">
        <f>_xlfn.XLOOKUP(tbl_GL[[#This Row],[Account_key]],tbl_COA[Account_key],tbl_COA[Class],"Not Found")</f>
        <v>Operating account</v>
      </c>
      <c r="H3194" t="str">
        <f>_xlfn.XLOOKUP(tbl_GL[[#This Row],[Account_key]],tbl_COA[Account_key],tbl_COA[SubClass],"Not Found")</f>
        <v>Depreciation &amp; Amortization</v>
      </c>
      <c r="I3194" t="str">
        <f>_xlfn.XLOOKUP(tbl_GL[[#This Row],[Account_key]],tbl_COA[Account_key],tbl_COA[SubClass2],"Not Found")</f>
        <v>Depreciation</v>
      </c>
      <c r="J3194" t="str">
        <f>_xlfn.XLOOKUP(tbl_GL[[#This Row],[Account_key]],tbl_COA[Account_key],tbl_COA[SubAccount],,0)</f>
        <v>Equipment</v>
      </c>
      <c r="K3194">
        <f>YEAR(tbl_GL[[#This Row],[Date]])</f>
        <v>2018</v>
      </c>
    </row>
    <row r="3195" spans="1:11" hidden="1" x14ac:dyDescent="0.35">
      <c r="A3195">
        <v>302.2</v>
      </c>
      <c r="B3195" s="24">
        <v>43281</v>
      </c>
      <c r="C3195">
        <v>2</v>
      </c>
      <c r="D3195" s="13">
        <v>90</v>
      </c>
      <c r="E3195" s="13" t="s">
        <v>101</v>
      </c>
      <c r="F3195" s="17">
        <v>-3333</v>
      </c>
      <c r="G3195" t="str">
        <f>_xlfn.XLOOKUP(tbl_GL[[#This Row],[Account_key]],tbl_COA[Account_key],tbl_COA[Class],"Not Found")</f>
        <v>Assets</v>
      </c>
      <c r="H3195" t="str">
        <f>_xlfn.XLOOKUP(tbl_GL[[#This Row],[Account_key]],tbl_COA[Account_key],tbl_COA[SubClass],"Not Found")</f>
        <v>Assets</v>
      </c>
      <c r="I3195" t="str">
        <f>_xlfn.XLOOKUP(tbl_GL[[#This Row],[Account_key]],tbl_COA[Account_key],tbl_COA[SubClass2],"Not Found")</f>
        <v>Non-Current Assets</v>
      </c>
      <c r="J3195" t="str">
        <f>_xlfn.XLOOKUP(tbl_GL[[#This Row],[Account_key]],tbl_COA[Account_key],tbl_COA[SubAccount],,0)</f>
        <v>Office Furniture &amp; Equipment</v>
      </c>
      <c r="K3195">
        <f>YEAR(tbl_GL[[#This Row],[Date]])</f>
        <v>2018</v>
      </c>
    </row>
    <row r="3196" spans="1:11" hidden="1" x14ac:dyDescent="0.35">
      <c r="A3196">
        <v>303.10000000000002</v>
      </c>
      <c r="B3196" s="24">
        <v>43281</v>
      </c>
      <c r="C3196">
        <v>2</v>
      </c>
      <c r="D3196" s="13">
        <v>30</v>
      </c>
      <c r="E3196" s="13" t="s">
        <v>80</v>
      </c>
      <c r="F3196" s="17">
        <v>-5955</v>
      </c>
      <c r="G3196" t="str">
        <f>_xlfn.XLOOKUP(tbl_GL[[#This Row],[Account_key]],tbl_COA[Account_key],tbl_COA[Class],"Not Found")</f>
        <v>Assets</v>
      </c>
      <c r="H3196" t="str">
        <f>_xlfn.XLOOKUP(tbl_GL[[#This Row],[Account_key]],tbl_COA[Account_key],tbl_COA[SubClass],"Not Found")</f>
        <v>Assets</v>
      </c>
      <c r="I3196" t="str">
        <f>_xlfn.XLOOKUP(tbl_GL[[#This Row],[Account_key]],tbl_COA[Account_key],tbl_COA[SubClass2],"Not Found")</f>
        <v>Current Assets</v>
      </c>
      <c r="J3196" t="str">
        <f>_xlfn.XLOOKUP(tbl_GL[[#This Row],[Account_key]],tbl_COA[Account_key],tbl_COA[SubAccount],,0)</f>
        <v>Trade Receivables</v>
      </c>
      <c r="K3196">
        <f>YEAR(tbl_GL[[#This Row],[Date]])</f>
        <v>2018</v>
      </c>
    </row>
    <row r="3197" spans="1:11" hidden="1" x14ac:dyDescent="0.35">
      <c r="A3197">
        <v>303.2</v>
      </c>
      <c r="B3197" s="24">
        <v>43281</v>
      </c>
      <c r="C3197">
        <v>2</v>
      </c>
      <c r="D3197" s="13">
        <v>10</v>
      </c>
      <c r="E3197" s="13" t="s">
        <v>80</v>
      </c>
      <c r="F3197" s="17">
        <v>5955</v>
      </c>
      <c r="G3197" t="str">
        <f>_xlfn.XLOOKUP(tbl_GL[[#This Row],[Account_key]],tbl_COA[Account_key],tbl_COA[Class],"Not Found")</f>
        <v>Assets</v>
      </c>
      <c r="H3197" t="str">
        <f>_xlfn.XLOOKUP(tbl_GL[[#This Row],[Account_key]],tbl_COA[Account_key],tbl_COA[SubClass],"Not Found")</f>
        <v>Assets</v>
      </c>
      <c r="I3197" t="str">
        <f>_xlfn.XLOOKUP(tbl_GL[[#This Row],[Account_key]],tbl_COA[Account_key],tbl_COA[SubClass2],"Not Found")</f>
        <v>Current Assets</v>
      </c>
      <c r="J3197" t="str">
        <f>_xlfn.XLOOKUP(tbl_GL[[#This Row],[Account_key]],tbl_COA[Account_key],tbl_COA[SubAccount],,0)</f>
        <v>Cash at Bank</v>
      </c>
      <c r="K3197">
        <f>YEAR(tbl_GL[[#This Row],[Date]])</f>
        <v>2018</v>
      </c>
    </row>
    <row r="3198" spans="1:11" hidden="1" x14ac:dyDescent="0.35">
      <c r="A3198">
        <v>304.10000000000002</v>
      </c>
      <c r="B3198" s="24">
        <v>43282</v>
      </c>
      <c r="C3198">
        <v>2</v>
      </c>
      <c r="D3198" s="13">
        <v>10</v>
      </c>
      <c r="E3198" s="13" t="s">
        <v>98</v>
      </c>
      <c r="F3198" s="17">
        <v>-825</v>
      </c>
      <c r="G3198" t="str">
        <f>_xlfn.XLOOKUP(tbl_GL[[#This Row],[Account_key]],tbl_COA[Account_key],tbl_COA[Class],"Not Found")</f>
        <v>Assets</v>
      </c>
      <c r="H3198" t="str">
        <f>_xlfn.XLOOKUP(tbl_GL[[#This Row],[Account_key]],tbl_COA[Account_key],tbl_COA[SubClass],"Not Found")</f>
        <v>Assets</v>
      </c>
      <c r="I3198" t="str">
        <f>_xlfn.XLOOKUP(tbl_GL[[#This Row],[Account_key]],tbl_COA[Account_key],tbl_COA[SubClass2],"Not Found")</f>
        <v>Current Assets</v>
      </c>
      <c r="J3198" t="str">
        <f>_xlfn.XLOOKUP(tbl_GL[[#This Row],[Account_key]],tbl_COA[Account_key],tbl_COA[SubAccount],,0)</f>
        <v>Cash at Bank</v>
      </c>
      <c r="K3198">
        <f>YEAR(tbl_GL[[#This Row],[Date]])</f>
        <v>2018</v>
      </c>
    </row>
    <row r="3199" spans="1:11" hidden="1" x14ac:dyDescent="0.35">
      <c r="A3199">
        <v>304.2</v>
      </c>
      <c r="B3199" s="24">
        <v>43282</v>
      </c>
      <c r="C3199">
        <v>2</v>
      </c>
      <c r="D3199" s="13">
        <v>120</v>
      </c>
      <c r="E3199" s="13" t="s">
        <v>98</v>
      </c>
      <c r="F3199" s="17">
        <v>-825</v>
      </c>
      <c r="G3199" t="str">
        <f>_xlfn.XLOOKUP(tbl_GL[[#This Row],[Account_key]],tbl_COA[Account_key],tbl_COA[Class],"Not Found")</f>
        <v>Liabilities and Owners Equity</v>
      </c>
      <c r="H3199" t="str">
        <f>_xlfn.XLOOKUP(tbl_GL[[#This Row],[Account_key]],tbl_COA[Account_key],tbl_COA[SubClass],"Not Found")</f>
        <v>Liabilities</v>
      </c>
      <c r="I3199" t="str">
        <f>_xlfn.XLOOKUP(tbl_GL[[#This Row],[Account_key]],tbl_COA[Account_key],tbl_COA[SubClass2],"Not Found")</f>
        <v>Current Liabilities</v>
      </c>
      <c r="J3199" t="str">
        <f>_xlfn.XLOOKUP(tbl_GL[[#This Row],[Account_key]],tbl_COA[Account_key],tbl_COA[SubAccount],,0)</f>
        <v>Accrued Expenses</v>
      </c>
      <c r="K3199">
        <f>YEAR(tbl_GL[[#This Row],[Date]])</f>
        <v>2018</v>
      </c>
    </row>
    <row r="3200" spans="1:11" hidden="1" x14ac:dyDescent="0.35">
      <c r="A3200">
        <v>305.10000000000002</v>
      </c>
      <c r="B3200" s="24">
        <v>43282</v>
      </c>
      <c r="C3200">
        <v>2</v>
      </c>
      <c r="D3200" s="13">
        <v>20</v>
      </c>
      <c r="E3200" s="13" t="s">
        <v>124</v>
      </c>
      <c r="F3200" s="17">
        <v>8333</v>
      </c>
      <c r="G3200" t="str">
        <f>_xlfn.XLOOKUP(tbl_GL[[#This Row],[Account_key]],tbl_COA[Account_key],tbl_COA[Class],"Not Found")</f>
        <v>Assets</v>
      </c>
      <c r="H3200" t="str">
        <f>_xlfn.XLOOKUP(tbl_GL[[#This Row],[Account_key]],tbl_COA[Account_key],tbl_COA[SubClass],"Not Found")</f>
        <v>Assets</v>
      </c>
      <c r="I3200" t="str">
        <f>_xlfn.XLOOKUP(tbl_GL[[#This Row],[Account_key]],tbl_COA[Account_key],tbl_COA[SubClass2],"Not Found")</f>
        <v>Current Assets</v>
      </c>
      <c r="J3200" t="str">
        <f>_xlfn.XLOOKUP(tbl_GL[[#This Row],[Account_key]],tbl_COA[Account_key],tbl_COA[SubAccount],,0)</f>
        <v>Cash in hand</v>
      </c>
      <c r="K3200">
        <f>YEAR(tbl_GL[[#This Row],[Date]])</f>
        <v>2018</v>
      </c>
    </row>
    <row r="3201" spans="1:11" hidden="1" x14ac:dyDescent="0.35">
      <c r="A3201">
        <v>305.2</v>
      </c>
      <c r="B3201" s="24">
        <v>43282</v>
      </c>
      <c r="C3201">
        <v>2</v>
      </c>
      <c r="D3201" s="13">
        <v>10</v>
      </c>
      <c r="E3201" s="13" t="s">
        <v>124</v>
      </c>
      <c r="F3201" s="17">
        <v>-8333</v>
      </c>
      <c r="G3201" t="str">
        <f>_xlfn.XLOOKUP(tbl_GL[[#This Row],[Account_key]],tbl_COA[Account_key],tbl_COA[Class],"Not Found")</f>
        <v>Assets</v>
      </c>
      <c r="H3201" t="str">
        <f>_xlfn.XLOOKUP(tbl_GL[[#This Row],[Account_key]],tbl_COA[Account_key],tbl_COA[SubClass],"Not Found")</f>
        <v>Assets</v>
      </c>
      <c r="I3201" t="str">
        <f>_xlfn.XLOOKUP(tbl_GL[[#This Row],[Account_key]],tbl_COA[Account_key],tbl_COA[SubClass2],"Not Found")</f>
        <v>Current Assets</v>
      </c>
      <c r="J3201" t="str">
        <f>_xlfn.XLOOKUP(tbl_GL[[#This Row],[Account_key]],tbl_COA[Account_key],tbl_COA[SubAccount],,0)</f>
        <v>Cash at Bank</v>
      </c>
      <c r="K3201">
        <f>YEAR(tbl_GL[[#This Row],[Date]])</f>
        <v>2018</v>
      </c>
    </row>
    <row r="3202" spans="1:11" hidden="1" x14ac:dyDescent="0.35">
      <c r="A3202">
        <v>306.10000000000002</v>
      </c>
      <c r="B3202" s="24">
        <v>43282</v>
      </c>
      <c r="C3202">
        <v>2</v>
      </c>
      <c r="D3202" s="13">
        <v>60</v>
      </c>
      <c r="E3202" s="13" t="s">
        <v>84</v>
      </c>
      <c r="F3202" s="17">
        <v>11667</v>
      </c>
      <c r="G3202" t="str">
        <f>_xlfn.XLOOKUP(tbl_GL[[#This Row],[Account_key]],tbl_COA[Account_key],tbl_COA[Class],"Not Found")</f>
        <v>Assets</v>
      </c>
      <c r="H3202" t="str">
        <f>_xlfn.XLOOKUP(tbl_GL[[#This Row],[Account_key]],tbl_COA[Account_key],tbl_COA[SubClass],"Not Found")</f>
        <v>Assets</v>
      </c>
      <c r="I3202" t="str">
        <f>_xlfn.XLOOKUP(tbl_GL[[#This Row],[Account_key]],tbl_COA[Account_key],tbl_COA[SubClass2],"Not Found")</f>
        <v>Current Assets</v>
      </c>
      <c r="J3202" t="str">
        <f>_xlfn.XLOOKUP(tbl_GL[[#This Row],[Account_key]],tbl_COA[Account_key],tbl_COA[SubAccount],,0)</f>
        <v>Inventory</v>
      </c>
      <c r="K3202">
        <f>YEAR(tbl_GL[[#This Row],[Date]])</f>
        <v>2018</v>
      </c>
    </row>
    <row r="3203" spans="1:11" hidden="1" x14ac:dyDescent="0.35">
      <c r="A3203">
        <v>306.2</v>
      </c>
      <c r="B3203" s="24">
        <v>43282</v>
      </c>
      <c r="C3203">
        <v>2</v>
      </c>
      <c r="D3203" s="13">
        <v>110</v>
      </c>
      <c r="E3203" s="13" t="s">
        <v>84</v>
      </c>
      <c r="F3203" s="17">
        <v>11667</v>
      </c>
      <c r="G3203" t="str">
        <f>_xlfn.XLOOKUP(tbl_GL[[#This Row],[Account_key]],tbl_COA[Account_key],tbl_COA[Class],"Not Found")</f>
        <v>Liabilities and Owners Equity</v>
      </c>
      <c r="H3203" t="str">
        <f>_xlfn.XLOOKUP(tbl_GL[[#This Row],[Account_key]],tbl_COA[Account_key],tbl_COA[SubClass],"Not Found")</f>
        <v>Liabilities</v>
      </c>
      <c r="I3203" t="str">
        <f>_xlfn.XLOOKUP(tbl_GL[[#This Row],[Account_key]],tbl_COA[Account_key],tbl_COA[SubClass2],"Not Found")</f>
        <v>Current Liabilities</v>
      </c>
      <c r="J3203" t="str">
        <f>_xlfn.XLOOKUP(tbl_GL[[#This Row],[Account_key]],tbl_COA[Account_key],tbl_COA[SubAccount],,0)</f>
        <v>Trade Payables</v>
      </c>
      <c r="K3203">
        <f>YEAR(tbl_GL[[#This Row],[Date]])</f>
        <v>2018</v>
      </c>
    </row>
    <row r="3204" spans="1:11" hidden="1" x14ac:dyDescent="0.35">
      <c r="A3204">
        <v>307.10000000000002</v>
      </c>
      <c r="B3204" s="24">
        <v>43283</v>
      </c>
      <c r="C3204">
        <v>2</v>
      </c>
      <c r="D3204" s="13">
        <v>230</v>
      </c>
      <c r="E3204" s="13" t="s">
        <v>4</v>
      </c>
      <c r="F3204" s="17">
        <v>-512</v>
      </c>
      <c r="G3204" t="str">
        <f>_xlfn.XLOOKUP(tbl_GL[[#This Row],[Account_key]],tbl_COA[Account_key],tbl_COA[Class],"Not Found")</f>
        <v>Trading account</v>
      </c>
      <c r="H3204" t="str">
        <f>_xlfn.XLOOKUP(tbl_GL[[#This Row],[Account_key]],tbl_COA[Account_key],tbl_COA[SubClass],"Not Found")</f>
        <v>Cost of Sales</v>
      </c>
      <c r="I3204" t="str">
        <f>_xlfn.XLOOKUP(tbl_GL[[#This Row],[Account_key]],tbl_COA[Account_key],tbl_COA[SubClass2],"Not Found")</f>
        <v>Cost of Sales</v>
      </c>
      <c r="J3204" t="str">
        <f>_xlfn.XLOOKUP(tbl_GL[[#This Row],[Account_key]],tbl_COA[Account_key],tbl_COA[SubAccount],,0)</f>
        <v>Cost of Sales</v>
      </c>
      <c r="K3204">
        <f>YEAR(tbl_GL[[#This Row],[Date]])</f>
        <v>2018</v>
      </c>
    </row>
    <row r="3205" spans="1:11" hidden="1" x14ac:dyDescent="0.35">
      <c r="A3205">
        <v>307.2</v>
      </c>
      <c r="B3205" s="24">
        <v>43283</v>
      </c>
      <c r="C3205">
        <v>2</v>
      </c>
      <c r="D3205" s="13">
        <v>60</v>
      </c>
      <c r="E3205" s="13" t="s">
        <v>4</v>
      </c>
      <c r="F3205" s="17">
        <v>-512</v>
      </c>
      <c r="G3205" t="str">
        <f>_xlfn.XLOOKUP(tbl_GL[[#This Row],[Account_key]],tbl_COA[Account_key],tbl_COA[Class],"Not Found")</f>
        <v>Assets</v>
      </c>
      <c r="H3205" t="str">
        <f>_xlfn.XLOOKUP(tbl_GL[[#This Row],[Account_key]],tbl_COA[Account_key],tbl_COA[SubClass],"Not Found")</f>
        <v>Assets</v>
      </c>
      <c r="I3205" t="str">
        <f>_xlfn.XLOOKUP(tbl_GL[[#This Row],[Account_key]],tbl_COA[Account_key],tbl_COA[SubClass2],"Not Found")</f>
        <v>Current Assets</v>
      </c>
      <c r="J3205" t="str">
        <f>_xlfn.XLOOKUP(tbl_GL[[#This Row],[Account_key]],tbl_COA[Account_key],tbl_COA[SubAccount],,0)</f>
        <v>Inventory</v>
      </c>
      <c r="K3205">
        <f>YEAR(tbl_GL[[#This Row],[Date]])</f>
        <v>2018</v>
      </c>
    </row>
    <row r="3206" spans="1:11" hidden="1" x14ac:dyDescent="0.35">
      <c r="A3206">
        <v>308.10000000000002</v>
      </c>
      <c r="B3206" s="24">
        <v>43283</v>
      </c>
      <c r="C3206">
        <v>2</v>
      </c>
      <c r="D3206" s="13">
        <v>210</v>
      </c>
      <c r="E3206" s="13" t="s">
        <v>7</v>
      </c>
      <c r="F3206" s="17">
        <v>1707</v>
      </c>
      <c r="G3206" t="str">
        <f>_xlfn.XLOOKUP(tbl_GL[[#This Row],[Account_key]],tbl_COA[Account_key],tbl_COA[Class],"Not Found")</f>
        <v>Trading account</v>
      </c>
      <c r="H3206" t="str">
        <f>_xlfn.XLOOKUP(tbl_GL[[#This Row],[Account_key]],tbl_COA[Account_key],tbl_COA[SubClass],"Not Found")</f>
        <v>Sales</v>
      </c>
      <c r="I3206" t="str">
        <f>_xlfn.XLOOKUP(tbl_GL[[#This Row],[Account_key]],tbl_COA[Account_key],tbl_COA[SubClass2],"Not Found")</f>
        <v>Sales</v>
      </c>
      <c r="J3206" t="str">
        <f>_xlfn.XLOOKUP(tbl_GL[[#This Row],[Account_key]],tbl_COA[Account_key],tbl_COA[SubAccount],,0)</f>
        <v>Sales</v>
      </c>
      <c r="K3206">
        <f>YEAR(tbl_GL[[#This Row],[Date]])</f>
        <v>2018</v>
      </c>
    </row>
    <row r="3207" spans="1:11" hidden="1" x14ac:dyDescent="0.35">
      <c r="A3207">
        <v>308.2</v>
      </c>
      <c r="B3207" s="24">
        <v>43283</v>
      </c>
      <c r="C3207">
        <v>2</v>
      </c>
      <c r="D3207" s="13">
        <v>10</v>
      </c>
      <c r="E3207" s="13" t="s">
        <v>7</v>
      </c>
      <c r="F3207" s="17">
        <v>1707</v>
      </c>
      <c r="G3207" t="str">
        <f>_xlfn.XLOOKUP(tbl_GL[[#This Row],[Account_key]],tbl_COA[Account_key],tbl_COA[Class],"Not Found")</f>
        <v>Assets</v>
      </c>
      <c r="H3207" t="str">
        <f>_xlfn.XLOOKUP(tbl_GL[[#This Row],[Account_key]],tbl_COA[Account_key],tbl_COA[SubClass],"Not Found")</f>
        <v>Assets</v>
      </c>
      <c r="I3207" t="str">
        <f>_xlfn.XLOOKUP(tbl_GL[[#This Row],[Account_key]],tbl_COA[Account_key],tbl_COA[SubClass2],"Not Found")</f>
        <v>Current Assets</v>
      </c>
      <c r="J3207" t="str">
        <f>_xlfn.XLOOKUP(tbl_GL[[#This Row],[Account_key]],tbl_COA[Account_key],tbl_COA[SubAccount],,0)</f>
        <v>Cash at Bank</v>
      </c>
      <c r="K3207">
        <f>YEAR(tbl_GL[[#This Row],[Date]])</f>
        <v>2018</v>
      </c>
    </row>
    <row r="3208" spans="1:11" hidden="1" x14ac:dyDescent="0.35">
      <c r="A3208">
        <v>309.10000000000002</v>
      </c>
      <c r="B3208" s="24">
        <v>43283</v>
      </c>
      <c r="C3208">
        <v>2</v>
      </c>
      <c r="D3208" s="13">
        <v>230</v>
      </c>
      <c r="E3208" s="13" t="s">
        <v>4</v>
      </c>
      <c r="F3208" s="17">
        <v>-1976</v>
      </c>
      <c r="G3208" t="str">
        <f>_xlfn.XLOOKUP(tbl_GL[[#This Row],[Account_key]],tbl_COA[Account_key],tbl_COA[Class],"Not Found")</f>
        <v>Trading account</v>
      </c>
      <c r="H3208" t="str">
        <f>_xlfn.XLOOKUP(tbl_GL[[#This Row],[Account_key]],tbl_COA[Account_key],tbl_COA[SubClass],"Not Found")</f>
        <v>Cost of Sales</v>
      </c>
      <c r="I3208" t="str">
        <f>_xlfn.XLOOKUP(tbl_GL[[#This Row],[Account_key]],tbl_COA[Account_key],tbl_COA[SubClass2],"Not Found")</f>
        <v>Cost of Sales</v>
      </c>
      <c r="J3208" t="str">
        <f>_xlfn.XLOOKUP(tbl_GL[[#This Row],[Account_key]],tbl_COA[Account_key],tbl_COA[SubAccount],,0)</f>
        <v>Cost of Sales</v>
      </c>
      <c r="K3208">
        <f>YEAR(tbl_GL[[#This Row],[Date]])</f>
        <v>2018</v>
      </c>
    </row>
    <row r="3209" spans="1:11" hidden="1" x14ac:dyDescent="0.35">
      <c r="A3209">
        <v>309.2</v>
      </c>
      <c r="B3209" s="24">
        <v>43283</v>
      </c>
      <c r="C3209">
        <v>2</v>
      </c>
      <c r="D3209" s="13">
        <v>60</v>
      </c>
      <c r="E3209" s="13" t="s">
        <v>4</v>
      </c>
      <c r="F3209" s="17">
        <v>-1976</v>
      </c>
      <c r="G3209" t="str">
        <f>_xlfn.XLOOKUP(tbl_GL[[#This Row],[Account_key]],tbl_COA[Account_key],tbl_COA[Class],"Not Found")</f>
        <v>Assets</v>
      </c>
      <c r="H3209" t="str">
        <f>_xlfn.XLOOKUP(tbl_GL[[#This Row],[Account_key]],tbl_COA[Account_key],tbl_COA[SubClass],"Not Found")</f>
        <v>Assets</v>
      </c>
      <c r="I3209" t="str">
        <f>_xlfn.XLOOKUP(tbl_GL[[#This Row],[Account_key]],tbl_COA[Account_key],tbl_COA[SubClass2],"Not Found")</f>
        <v>Current Assets</v>
      </c>
      <c r="J3209" t="str">
        <f>_xlfn.XLOOKUP(tbl_GL[[#This Row],[Account_key]],tbl_COA[Account_key],tbl_COA[SubAccount],,0)</f>
        <v>Inventory</v>
      </c>
      <c r="K3209">
        <f>YEAR(tbl_GL[[#This Row],[Date]])</f>
        <v>2018</v>
      </c>
    </row>
    <row r="3210" spans="1:11" hidden="1" x14ac:dyDescent="0.35">
      <c r="A3210">
        <v>310.10000000000002</v>
      </c>
      <c r="B3210" s="24">
        <v>43283</v>
      </c>
      <c r="C3210">
        <v>2</v>
      </c>
      <c r="D3210" s="13">
        <v>210</v>
      </c>
      <c r="E3210" s="13" t="s">
        <v>8</v>
      </c>
      <c r="F3210" s="17">
        <v>6587</v>
      </c>
      <c r="G3210" t="str">
        <f>_xlfn.XLOOKUP(tbl_GL[[#This Row],[Account_key]],tbl_COA[Account_key],tbl_COA[Class],"Not Found")</f>
        <v>Trading account</v>
      </c>
      <c r="H3210" t="str">
        <f>_xlfn.XLOOKUP(tbl_GL[[#This Row],[Account_key]],tbl_COA[Account_key],tbl_COA[SubClass],"Not Found")</f>
        <v>Sales</v>
      </c>
      <c r="I3210" t="str">
        <f>_xlfn.XLOOKUP(tbl_GL[[#This Row],[Account_key]],tbl_COA[Account_key],tbl_COA[SubClass2],"Not Found")</f>
        <v>Sales</v>
      </c>
      <c r="J3210" t="str">
        <f>_xlfn.XLOOKUP(tbl_GL[[#This Row],[Account_key]],tbl_COA[Account_key],tbl_COA[SubAccount],,0)</f>
        <v>Sales</v>
      </c>
      <c r="K3210">
        <f>YEAR(tbl_GL[[#This Row],[Date]])</f>
        <v>2018</v>
      </c>
    </row>
    <row r="3211" spans="1:11" hidden="1" x14ac:dyDescent="0.35">
      <c r="A3211">
        <v>310.2</v>
      </c>
      <c r="B3211" s="24">
        <v>43283</v>
      </c>
      <c r="C3211">
        <v>2</v>
      </c>
      <c r="D3211" s="13">
        <v>30</v>
      </c>
      <c r="E3211" s="13" t="s">
        <v>8</v>
      </c>
      <c r="F3211" s="17">
        <v>6587</v>
      </c>
      <c r="G3211" t="str">
        <f>_xlfn.XLOOKUP(tbl_GL[[#This Row],[Account_key]],tbl_COA[Account_key],tbl_COA[Class],"Not Found")</f>
        <v>Assets</v>
      </c>
      <c r="H3211" t="str">
        <f>_xlfn.XLOOKUP(tbl_GL[[#This Row],[Account_key]],tbl_COA[Account_key],tbl_COA[SubClass],"Not Found")</f>
        <v>Assets</v>
      </c>
      <c r="I3211" t="str">
        <f>_xlfn.XLOOKUP(tbl_GL[[#This Row],[Account_key]],tbl_COA[Account_key],tbl_COA[SubClass2],"Not Found")</f>
        <v>Current Assets</v>
      </c>
      <c r="J3211" t="str">
        <f>_xlfn.XLOOKUP(tbl_GL[[#This Row],[Account_key]],tbl_COA[Account_key],tbl_COA[SubAccount],,0)</f>
        <v>Trade Receivables</v>
      </c>
      <c r="K3211">
        <f>YEAR(tbl_GL[[#This Row],[Date]])</f>
        <v>2018</v>
      </c>
    </row>
    <row r="3212" spans="1:11" hidden="1" x14ac:dyDescent="0.35">
      <c r="A3212">
        <v>311.10000000000002</v>
      </c>
      <c r="B3212" s="24">
        <v>43284</v>
      </c>
      <c r="C3212">
        <v>2</v>
      </c>
      <c r="D3212" s="13">
        <v>10</v>
      </c>
      <c r="E3212" s="13" t="s">
        <v>98</v>
      </c>
      <c r="F3212" s="17">
        <v>-833</v>
      </c>
      <c r="G3212" t="str">
        <f>_xlfn.XLOOKUP(tbl_GL[[#This Row],[Account_key]],tbl_COA[Account_key],tbl_COA[Class],"Not Found")</f>
        <v>Assets</v>
      </c>
      <c r="H3212" t="str">
        <f>_xlfn.XLOOKUP(tbl_GL[[#This Row],[Account_key]],tbl_COA[Account_key],tbl_COA[SubClass],"Not Found")</f>
        <v>Assets</v>
      </c>
      <c r="I3212" t="str">
        <f>_xlfn.XLOOKUP(tbl_GL[[#This Row],[Account_key]],tbl_COA[Account_key],tbl_COA[SubClass2],"Not Found")</f>
        <v>Current Assets</v>
      </c>
      <c r="J3212" t="str">
        <f>_xlfn.XLOOKUP(tbl_GL[[#This Row],[Account_key]],tbl_COA[Account_key],tbl_COA[SubAccount],,0)</f>
        <v>Cash at Bank</v>
      </c>
      <c r="K3212">
        <f>YEAR(tbl_GL[[#This Row],[Date]])</f>
        <v>2018</v>
      </c>
    </row>
    <row r="3213" spans="1:11" hidden="1" x14ac:dyDescent="0.35">
      <c r="A3213">
        <v>311.2</v>
      </c>
      <c r="B3213" s="24">
        <v>43284</v>
      </c>
      <c r="C3213">
        <v>2</v>
      </c>
      <c r="D3213" s="13">
        <v>120</v>
      </c>
      <c r="E3213" s="13" t="s">
        <v>98</v>
      </c>
      <c r="F3213" s="17">
        <v>-833</v>
      </c>
      <c r="G3213" t="str">
        <f>_xlfn.XLOOKUP(tbl_GL[[#This Row],[Account_key]],tbl_COA[Account_key],tbl_COA[Class],"Not Found")</f>
        <v>Liabilities and Owners Equity</v>
      </c>
      <c r="H3213" t="str">
        <f>_xlfn.XLOOKUP(tbl_GL[[#This Row],[Account_key]],tbl_COA[Account_key],tbl_COA[SubClass],"Not Found")</f>
        <v>Liabilities</v>
      </c>
      <c r="I3213" t="str">
        <f>_xlfn.XLOOKUP(tbl_GL[[#This Row],[Account_key]],tbl_COA[Account_key],tbl_COA[SubClass2],"Not Found")</f>
        <v>Current Liabilities</v>
      </c>
      <c r="J3213" t="str">
        <f>_xlfn.XLOOKUP(tbl_GL[[#This Row],[Account_key]],tbl_COA[Account_key],tbl_COA[SubAccount],,0)</f>
        <v>Accrued Expenses</v>
      </c>
      <c r="K3213">
        <f>YEAR(tbl_GL[[#This Row],[Date]])</f>
        <v>2018</v>
      </c>
    </row>
    <row r="3214" spans="1:11" hidden="1" x14ac:dyDescent="0.35">
      <c r="A3214">
        <v>312.10000000000002</v>
      </c>
      <c r="B3214" s="24">
        <v>43285</v>
      </c>
      <c r="C3214">
        <v>2</v>
      </c>
      <c r="D3214" s="13">
        <v>260</v>
      </c>
      <c r="E3214" s="13" t="s">
        <v>83</v>
      </c>
      <c r="F3214" s="17">
        <v>401</v>
      </c>
      <c r="G3214" t="str">
        <f>_xlfn.XLOOKUP(tbl_GL[[#This Row],[Account_key]],tbl_COA[Account_key],tbl_COA[Class],"Not Found")</f>
        <v>Operating account</v>
      </c>
      <c r="H3214" t="str">
        <f>_xlfn.XLOOKUP(tbl_GL[[#This Row],[Account_key]],tbl_COA[Account_key],tbl_COA[SubClass],"Not Found")</f>
        <v>Operating Expenses</v>
      </c>
      <c r="I3214" t="str">
        <f>_xlfn.XLOOKUP(tbl_GL[[#This Row],[Account_key]],tbl_COA[Account_key],tbl_COA[SubClass2],"Not Found")</f>
        <v>Marketing</v>
      </c>
      <c r="J3214" t="str">
        <f>_xlfn.XLOOKUP(tbl_GL[[#This Row],[Account_key]],tbl_COA[Account_key],tbl_COA[SubAccount],,0)</f>
        <v>Commissions</v>
      </c>
      <c r="K3214">
        <f>YEAR(tbl_GL[[#This Row],[Date]])</f>
        <v>2018</v>
      </c>
    </row>
    <row r="3215" spans="1:11" hidden="1" x14ac:dyDescent="0.35">
      <c r="A3215">
        <v>312.2</v>
      </c>
      <c r="B3215" s="24">
        <v>43285</v>
      </c>
      <c r="C3215">
        <v>2</v>
      </c>
      <c r="D3215" s="13">
        <v>20</v>
      </c>
      <c r="E3215" s="13" t="s">
        <v>83</v>
      </c>
      <c r="F3215" s="17">
        <v>401</v>
      </c>
      <c r="G3215" t="str">
        <f>_xlfn.XLOOKUP(tbl_GL[[#This Row],[Account_key]],tbl_COA[Account_key],tbl_COA[Class],"Not Found")</f>
        <v>Assets</v>
      </c>
      <c r="H3215" t="str">
        <f>_xlfn.XLOOKUP(tbl_GL[[#This Row],[Account_key]],tbl_COA[Account_key],tbl_COA[SubClass],"Not Found")</f>
        <v>Assets</v>
      </c>
      <c r="I3215" t="str">
        <f>_xlfn.XLOOKUP(tbl_GL[[#This Row],[Account_key]],tbl_COA[Account_key],tbl_COA[SubClass2],"Not Found")</f>
        <v>Current Assets</v>
      </c>
      <c r="J3215" t="str">
        <f>_xlfn.XLOOKUP(tbl_GL[[#This Row],[Account_key]],tbl_COA[Account_key],tbl_COA[SubAccount],,0)</f>
        <v>Cash in hand</v>
      </c>
      <c r="K3215">
        <f>YEAR(tbl_GL[[#This Row],[Date]])</f>
        <v>2018</v>
      </c>
    </row>
    <row r="3216" spans="1:11" hidden="1" x14ac:dyDescent="0.35">
      <c r="A3216">
        <v>313.10000000000002</v>
      </c>
      <c r="B3216" s="24">
        <v>43285</v>
      </c>
      <c r="C3216">
        <v>2</v>
      </c>
      <c r="D3216" s="13">
        <v>10</v>
      </c>
      <c r="E3216" s="13" t="s">
        <v>84</v>
      </c>
      <c r="F3216" s="17">
        <v>-6667</v>
      </c>
      <c r="G3216" t="str">
        <f>_xlfn.XLOOKUP(tbl_GL[[#This Row],[Account_key]],tbl_COA[Account_key],tbl_COA[Class],"Not Found")</f>
        <v>Assets</v>
      </c>
      <c r="H3216" t="str">
        <f>_xlfn.XLOOKUP(tbl_GL[[#This Row],[Account_key]],tbl_COA[Account_key],tbl_COA[SubClass],"Not Found")</f>
        <v>Assets</v>
      </c>
      <c r="I3216" t="str">
        <f>_xlfn.XLOOKUP(tbl_GL[[#This Row],[Account_key]],tbl_COA[Account_key],tbl_COA[SubClass2],"Not Found")</f>
        <v>Current Assets</v>
      </c>
      <c r="J3216" t="str">
        <f>_xlfn.XLOOKUP(tbl_GL[[#This Row],[Account_key]],tbl_COA[Account_key],tbl_COA[SubAccount],,0)</f>
        <v>Cash at Bank</v>
      </c>
      <c r="K3216">
        <f>YEAR(tbl_GL[[#This Row],[Date]])</f>
        <v>2018</v>
      </c>
    </row>
    <row r="3217" spans="1:11" hidden="1" x14ac:dyDescent="0.35">
      <c r="A3217">
        <v>313.2</v>
      </c>
      <c r="B3217" s="24">
        <v>43285</v>
      </c>
      <c r="C3217">
        <v>2</v>
      </c>
      <c r="D3217" s="13">
        <v>110</v>
      </c>
      <c r="E3217" s="13" t="s">
        <v>84</v>
      </c>
      <c r="F3217" s="17">
        <v>-6667</v>
      </c>
      <c r="G3217" t="str">
        <f>_xlfn.XLOOKUP(tbl_GL[[#This Row],[Account_key]],tbl_COA[Account_key],tbl_COA[Class],"Not Found")</f>
        <v>Liabilities and Owners Equity</v>
      </c>
      <c r="H3217" t="str">
        <f>_xlfn.XLOOKUP(tbl_GL[[#This Row],[Account_key]],tbl_COA[Account_key],tbl_COA[SubClass],"Not Found")</f>
        <v>Liabilities</v>
      </c>
      <c r="I3217" t="str">
        <f>_xlfn.XLOOKUP(tbl_GL[[#This Row],[Account_key]],tbl_COA[Account_key],tbl_COA[SubClass2],"Not Found")</f>
        <v>Current Liabilities</v>
      </c>
      <c r="J3217" t="str">
        <f>_xlfn.XLOOKUP(tbl_GL[[#This Row],[Account_key]],tbl_COA[Account_key],tbl_COA[SubAccount],,0)</f>
        <v>Trade Payables</v>
      </c>
      <c r="K3217">
        <f>YEAR(tbl_GL[[#This Row],[Date]])</f>
        <v>2018</v>
      </c>
    </row>
    <row r="3218" spans="1:11" hidden="1" x14ac:dyDescent="0.35">
      <c r="A3218">
        <v>314.10000000000002</v>
      </c>
      <c r="B3218" s="24">
        <v>43286</v>
      </c>
      <c r="C3218">
        <v>2</v>
      </c>
      <c r="D3218" s="13">
        <v>290</v>
      </c>
      <c r="E3218" s="13" t="s">
        <v>97</v>
      </c>
      <c r="F3218" s="17">
        <v>-833</v>
      </c>
      <c r="G3218" t="str">
        <f>_xlfn.XLOOKUP(tbl_GL[[#This Row],[Account_key]],tbl_COA[Account_key],tbl_COA[Class],"Not Found")</f>
        <v>Operating account</v>
      </c>
      <c r="H3218" t="str">
        <f>_xlfn.XLOOKUP(tbl_GL[[#This Row],[Account_key]],tbl_COA[Account_key],tbl_COA[SubClass],"Not Found")</f>
        <v>Operating Expenses</v>
      </c>
      <c r="I3218" t="str">
        <f>_xlfn.XLOOKUP(tbl_GL[[#This Row],[Account_key]],tbl_COA[Account_key],tbl_COA[SubClass2],"Not Found")</f>
        <v>Administration</v>
      </c>
      <c r="J3218" t="str">
        <f>_xlfn.XLOOKUP(tbl_GL[[#This Row],[Account_key]],tbl_COA[Account_key],tbl_COA[SubAccount],,0)</f>
        <v>Travel</v>
      </c>
      <c r="K3218">
        <f>YEAR(tbl_GL[[#This Row],[Date]])</f>
        <v>2018</v>
      </c>
    </row>
    <row r="3219" spans="1:11" hidden="1" x14ac:dyDescent="0.35">
      <c r="A3219">
        <v>314.2</v>
      </c>
      <c r="B3219" s="24">
        <v>43286</v>
      </c>
      <c r="C3219">
        <v>2</v>
      </c>
      <c r="D3219" s="13">
        <v>120</v>
      </c>
      <c r="E3219" s="13" t="s">
        <v>97</v>
      </c>
      <c r="F3219" s="17">
        <v>833</v>
      </c>
      <c r="G3219" t="str">
        <f>_xlfn.XLOOKUP(tbl_GL[[#This Row],[Account_key]],tbl_COA[Account_key],tbl_COA[Class],"Not Found")</f>
        <v>Liabilities and Owners Equity</v>
      </c>
      <c r="H3219" t="str">
        <f>_xlfn.XLOOKUP(tbl_GL[[#This Row],[Account_key]],tbl_COA[Account_key],tbl_COA[SubClass],"Not Found")</f>
        <v>Liabilities</v>
      </c>
      <c r="I3219" t="str">
        <f>_xlfn.XLOOKUP(tbl_GL[[#This Row],[Account_key]],tbl_COA[Account_key],tbl_COA[SubClass2],"Not Found")</f>
        <v>Current Liabilities</v>
      </c>
      <c r="J3219" t="str">
        <f>_xlfn.XLOOKUP(tbl_GL[[#This Row],[Account_key]],tbl_COA[Account_key],tbl_COA[SubAccount],,0)</f>
        <v>Accrued Expenses</v>
      </c>
      <c r="K3219">
        <f>YEAR(tbl_GL[[#This Row],[Date]])</f>
        <v>2018</v>
      </c>
    </row>
    <row r="3220" spans="1:11" hidden="1" x14ac:dyDescent="0.35">
      <c r="A3220">
        <v>315.10000000000002</v>
      </c>
      <c r="B3220" s="24">
        <v>43288</v>
      </c>
      <c r="C3220">
        <v>2</v>
      </c>
      <c r="D3220" s="13">
        <v>230</v>
      </c>
      <c r="E3220" s="13" t="s">
        <v>4</v>
      </c>
      <c r="F3220" s="17">
        <v>-279</v>
      </c>
      <c r="G3220" t="str">
        <f>_xlfn.XLOOKUP(tbl_GL[[#This Row],[Account_key]],tbl_COA[Account_key],tbl_COA[Class],"Not Found")</f>
        <v>Trading account</v>
      </c>
      <c r="H3220" t="str">
        <f>_xlfn.XLOOKUP(tbl_GL[[#This Row],[Account_key]],tbl_COA[Account_key],tbl_COA[SubClass],"Not Found")</f>
        <v>Cost of Sales</v>
      </c>
      <c r="I3220" t="str">
        <f>_xlfn.XLOOKUP(tbl_GL[[#This Row],[Account_key]],tbl_COA[Account_key],tbl_COA[SubClass2],"Not Found")</f>
        <v>Cost of Sales</v>
      </c>
      <c r="J3220" t="str">
        <f>_xlfn.XLOOKUP(tbl_GL[[#This Row],[Account_key]],tbl_COA[Account_key],tbl_COA[SubAccount],,0)</f>
        <v>Cost of Sales</v>
      </c>
      <c r="K3220">
        <f>YEAR(tbl_GL[[#This Row],[Date]])</f>
        <v>2018</v>
      </c>
    </row>
    <row r="3221" spans="1:11" hidden="1" x14ac:dyDescent="0.35">
      <c r="A3221">
        <v>315.2</v>
      </c>
      <c r="B3221" s="24">
        <v>43288</v>
      </c>
      <c r="C3221">
        <v>2</v>
      </c>
      <c r="D3221" s="13">
        <v>60</v>
      </c>
      <c r="E3221" s="13" t="s">
        <v>4</v>
      </c>
      <c r="F3221" s="17">
        <v>-279</v>
      </c>
      <c r="G3221" t="str">
        <f>_xlfn.XLOOKUP(tbl_GL[[#This Row],[Account_key]],tbl_COA[Account_key],tbl_COA[Class],"Not Found")</f>
        <v>Assets</v>
      </c>
      <c r="H3221" t="str">
        <f>_xlfn.XLOOKUP(tbl_GL[[#This Row],[Account_key]],tbl_COA[Account_key],tbl_COA[SubClass],"Not Found")</f>
        <v>Assets</v>
      </c>
      <c r="I3221" t="str">
        <f>_xlfn.XLOOKUP(tbl_GL[[#This Row],[Account_key]],tbl_COA[Account_key],tbl_COA[SubClass2],"Not Found")</f>
        <v>Current Assets</v>
      </c>
      <c r="J3221" t="str">
        <f>_xlfn.XLOOKUP(tbl_GL[[#This Row],[Account_key]],tbl_COA[Account_key],tbl_COA[SubAccount],,0)</f>
        <v>Inventory</v>
      </c>
      <c r="K3221">
        <f>YEAR(tbl_GL[[#This Row],[Date]])</f>
        <v>2018</v>
      </c>
    </row>
    <row r="3222" spans="1:11" hidden="1" x14ac:dyDescent="0.35">
      <c r="A3222">
        <v>316.10000000000002</v>
      </c>
      <c r="B3222" s="24">
        <v>43288</v>
      </c>
      <c r="C3222">
        <v>2</v>
      </c>
      <c r="D3222" s="13">
        <v>210</v>
      </c>
      <c r="E3222" s="13" t="s">
        <v>8</v>
      </c>
      <c r="F3222" s="17">
        <v>928</v>
      </c>
      <c r="G3222" t="str">
        <f>_xlfn.XLOOKUP(tbl_GL[[#This Row],[Account_key]],tbl_COA[Account_key],tbl_COA[Class],"Not Found")</f>
        <v>Trading account</v>
      </c>
      <c r="H3222" t="str">
        <f>_xlfn.XLOOKUP(tbl_GL[[#This Row],[Account_key]],tbl_COA[Account_key],tbl_COA[SubClass],"Not Found")</f>
        <v>Sales</v>
      </c>
      <c r="I3222" t="str">
        <f>_xlfn.XLOOKUP(tbl_GL[[#This Row],[Account_key]],tbl_COA[Account_key],tbl_COA[SubClass2],"Not Found")</f>
        <v>Sales</v>
      </c>
      <c r="J3222" t="str">
        <f>_xlfn.XLOOKUP(tbl_GL[[#This Row],[Account_key]],tbl_COA[Account_key],tbl_COA[SubAccount],,0)</f>
        <v>Sales</v>
      </c>
      <c r="K3222">
        <f>YEAR(tbl_GL[[#This Row],[Date]])</f>
        <v>2018</v>
      </c>
    </row>
    <row r="3223" spans="1:11" hidden="1" x14ac:dyDescent="0.35">
      <c r="A3223">
        <v>316.2</v>
      </c>
      <c r="B3223" s="24">
        <v>43288</v>
      </c>
      <c r="C3223">
        <v>2</v>
      </c>
      <c r="D3223" s="13">
        <v>30</v>
      </c>
      <c r="E3223" s="13" t="s">
        <v>8</v>
      </c>
      <c r="F3223" s="17">
        <v>928</v>
      </c>
      <c r="G3223" t="str">
        <f>_xlfn.XLOOKUP(tbl_GL[[#This Row],[Account_key]],tbl_COA[Account_key],tbl_COA[Class],"Not Found")</f>
        <v>Assets</v>
      </c>
      <c r="H3223" t="str">
        <f>_xlfn.XLOOKUP(tbl_GL[[#This Row],[Account_key]],tbl_COA[Account_key],tbl_COA[SubClass],"Not Found")</f>
        <v>Assets</v>
      </c>
      <c r="I3223" t="str">
        <f>_xlfn.XLOOKUP(tbl_GL[[#This Row],[Account_key]],tbl_COA[Account_key],tbl_COA[SubClass2],"Not Found")</f>
        <v>Current Assets</v>
      </c>
      <c r="J3223" t="str">
        <f>_xlfn.XLOOKUP(tbl_GL[[#This Row],[Account_key]],tbl_COA[Account_key],tbl_COA[SubAccount],,0)</f>
        <v>Trade Receivables</v>
      </c>
      <c r="K3223">
        <f>YEAR(tbl_GL[[#This Row],[Date]])</f>
        <v>2018</v>
      </c>
    </row>
    <row r="3224" spans="1:11" hidden="1" x14ac:dyDescent="0.35">
      <c r="A3224">
        <v>317.10000000000002</v>
      </c>
      <c r="B3224" s="24">
        <v>43290</v>
      </c>
      <c r="C3224">
        <v>2</v>
      </c>
      <c r="D3224" s="13">
        <v>310</v>
      </c>
      <c r="E3224" s="13" t="s">
        <v>99</v>
      </c>
      <c r="F3224" s="17">
        <v>-2</v>
      </c>
      <c r="G3224" t="str">
        <f>_xlfn.XLOOKUP(tbl_GL[[#This Row],[Account_key]],tbl_COA[Account_key],tbl_COA[Class],"Not Found")</f>
        <v>Operating account</v>
      </c>
      <c r="H3224" t="str">
        <f>_xlfn.XLOOKUP(tbl_GL[[#This Row],[Account_key]],tbl_COA[Account_key],tbl_COA[SubClass],"Not Found")</f>
        <v>Operating Expenses</v>
      </c>
      <c r="I3224" t="str">
        <f>_xlfn.XLOOKUP(tbl_GL[[#This Row],[Account_key]],tbl_COA[Account_key],tbl_COA[SubClass2],"Not Found")</f>
        <v>Administration</v>
      </c>
      <c r="J3224" t="str">
        <f>_xlfn.XLOOKUP(tbl_GL[[#This Row],[Account_key]],tbl_COA[Account_key],tbl_COA[SubAccount],,0)</f>
        <v>Office Supplies</v>
      </c>
      <c r="K3224">
        <f>YEAR(tbl_GL[[#This Row],[Date]])</f>
        <v>2018</v>
      </c>
    </row>
    <row r="3225" spans="1:11" hidden="1" x14ac:dyDescent="0.35">
      <c r="A3225">
        <v>317.2</v>
      </c>
      <c r="B3225" s="24">
        <v>43290</v>
      </c>
      <c r="C3225">
        <v>2</v>
      </c>
      <c r="D3225" s="13">
        <v>20</v>
      </c>
      <c r="E3225" s="13" t="s">
        <v>99</v>
      </c>
      <c r="F3225" s="17">
        <v>-2</v>
      </c>
      <c r="G3225" t="str">
        <f>_xlfn.XLOOKUP(tbl_GL[[#This Row],[Account_key]],tbl_COA[Account_key],tbl_COA[Class],"Not Found")</f>
        <v>Assets</v>
      </c>
      <c r="H3225" t="str">
        <f>_xlfn.XLOOKUP(tbl_GL[[#This Row],[Account_key]],tbl_COA[Account_key],tbl_COA[SubClass],"Not Found")</f>
        <v>Assets</v>
      </c>
      <c r="I3225" t="str">
        <f>_xlfn.XLOOKUP(tbl_GL[[#This Row],[Account_key]],tbl_COA[Account_key],tbl_COA[SubClass2],"Not Found")</f>
        <v>Current Assets</v>
      </c>
      <c r="J3225" t="str">
        <f>_xlfn.XLOOKUP(tbl_GL[[#This Row],[Account_key]],tbl_COA[Account_key],tbl_COA[SubAccount],,0)</f>
        <v>Cash in hand</v>
      </c>
      <c r="K3225">
        <f>YEAR(tbl_GL[[#This Row],[Date]])</f>
        <v>2018</v>
      </c>
    </row>
    <row r="3226" spans="1:11" hidden="1" x14ac:dyDescent="0.35">
      <c r="A3226">
        <v>318.10000000000002</v>
      </c>
      <c r="B3226" s="24">
        <v>43290</v>
      </c>
      <c r="C3226">
        <v>2</v>
      </c>
      <c r="D3226" s="13">
        <v>10</v>
      </c>
      <c r="E3226" s="13" t="s">
        <v>98</v>
      </c>
      <c r="F3226" s="17">
        <v>-831</v>
      </c>
      <c r="G3226" t="str">
        <f>_xlfn.XLOOKUP(tbl_GL[[#This Row],[Account_key]],tbl_COA[Account_key],tbl_COA[Class],"Not Found")</f>
        <v>Assets</v>
      </c>
      <c r="H3226" t="str">
        <f>_xlfn.XLOOKUP(tbl_GL[[#This Row],[Account_key]],tbl_COA[Account_key],tbl_COA[SubClass],"Not Found")</f>
        <v>Assets</v>
      </c>
      <c r="I3226" t="str">
        <f>_xlfn.XLOOKUP(tbl_GL[[#This Row],[Account_key]],tbl_COA[Account_key],tbl_COA[SubClass2],"Not Found")</f>
        <v>Current Assets</v>
      </c>
      <c r="J3226" t="str">
        <f>_xlfn.XLOOKUP(tbl_GL[[#This Row],[Account_key]],tbl_COA[Account_key],tbl_COA[SubAccount],,0)</f>
        <v>Cash at Bank</v>
      </c>
      <c r="K3226">
        <f>YEAR(tbl_GL[[#This Row],[Date]])</f>
        <v>2018</v>
      </c>
    </row>
    <row r="3227" spans="1:11" hidden="1" x14ac:dyDescent="0.35">
      <c r="A3227">
        <v>318.2</v>
      </c>
      <c r="B3227" s="24">
        <v>43290</v>
      </c>
      <c r="C3227">
        <v>2</v>
      </c>
      <c r="D3227" s="13">
        <v>120</v>
      </c>
      <c r="E3227" s="13" t="s">
        <v>98</v>
      </c>
      <c r="F3227" s="17">
        <v>-831</v>
      </c>
      <c r="G3227" t="str">
        <f>_xlfn.XLOOKUP(tbl_GL[[#This Row],[Account_key]],tbl_COA[Account_key],tbl_COA[Class],"Not Found")</f>
        <v>Liabilities and Owners Equity</v>
      </c>
      <c r="H3227" t="str">
        <f>_xlfn.XLOOKUP(tbl_GL[[#This Row],[Account_key]],tbl_COA[Account_key],tbl_COA[SubClass],"Not Found")</f>
        <v>Liabilities</v>
      </c>
      <c r="I3227" t="str">
        <f>_xlfn.XLOOKUP(tbl_GL[[#This Row],[Account_key]],tbl_COA[Account_key],tbl_COA[SubClass2],"Not Found")</f>
        <v>Current Liabilities</v>
      </c>
      <c r="J3227" t="str">
        <f>_xlfn.XLOOKUP(tbl_GL[[#This Row],[Account_key]],tbl_COA[Account_key],tbl_COA[SubAccount],,0)</f>
        <v>Accrued Expenses</v>
      </c>
      <c r="K3227">
        <f>YEAR(tbl_GL[[#This Row],[Date]])</f>
        <v>2018</v>
      </c>
    </row>
    <row r="3228" spans="1:11" hidden="1" x14ac:dyDescent="0.35">
      <c r="A3228">
        <v>319.10000000000002</v>
      </c>
      <c r="B3228" s="24">
        <v>43290</v>
      </c>
      <c r="C3228">
        <v>2</v>
      </c>
      <c r="D3228" s="13">
        <v>340</v>
      </c>
      <c r="E3228" s="13" t="s">
        <v>97</v>
      </c>
      <c r="F3228" s="17">
        <v>-1034</v>
      </c>
      <c r="G3228" t="str">
        <f>_xlfn.XLOOKUP(tbl_GL[[#This Row],[Account_key]],tbl_COA[Account_key],tbl_COA[Class],"Not Found")</f>
        <v>Operating account</v>
      </c>
      <c r="H3228" t="str">
        <f>_xlfn.XLOOKUP(tbl_GL[[#This Row],[Account_key]],tbl_COA[Account_key],tbl_COA[SubClass],"Not Found")</f>
        <v>Operating Expenses</v>
      </c>
      <c r="I3228" t="str">
        <f>_xlfn.XLOOKUP(tbl_GL[[#This Row],[Account_key]],tbl_COA[Account_key],tbl_COA[SubClass2],"Not Found")</f>
        <v>Administration</v>
      </c>
      <c r="J3228" t="str">
        <f>_xlfn.XLOOKUP(tbl_GL[[#This Row],[Account_key]],tbl_COA[Account_key],tbl_COA[SubAccount],,0)</f>
        <v>Utilities</v>
      </c>
      <c r="K3228">
        <f>YEAR(tbl_GL[[#This Row],[Date]])</f>
        <v>2018</v>
      </c>
    </row>
    <row r="3229" spans="1:11" hidden="1" x14ac:dyDescent="0.35">
      <c r="A3229">
        <v>319.2</v>
      </c>
      <c r="B3229" s="24">
        <v>43290</v>
      </c>
      <c r="C3229">
        <v>2</v>
      </c>
      <c r="D3229" s="13">
        <v>120</v>
      </c>
      <c r="E3229" s="13" t="s">
        <v>97</v>
      </c>
      <c r="F3229" s="17">
        <v>1034</v>
      </c>
      <c r="G3229" t="str">
        <f>_xlfn.XLOOKUP(tbl_GL[[#This Row],[Account_key]],tbl_COA[Account_key],tbl_COA[Class],"Not Found")</f>
        <v>Liabilities and Owners Equity</v>
      </c>
      <c r="H3229" t="str">
        <f>_xlfn.XLOOKUP(tbl_GL[[#This Row],[Account_key]],tbl_COA[Account_key],tbl_COA[SubClass],"Not Found")</f>
        <v>Liabilities</v>
      </c>
      <c r="I3229" t="str">
        <f>_xlfn.XLOOKUP(tbl_GL[[#This Row],[Account_key]],tbl_COA[Account_key],tbl_COA[SubClass2],"Not Found")</f>
        <v>Current Liabilities</v>
      </c>
      <c r="J3229" t="str">
        <f>_xlfn.XLOOKUP(tbl_GL[[#This Row],[Account_key]],tbl_COA[Account_key],tbl_COA[SubAccount],,0)</f>
        <v>Accrued Expenses</v>
      </c>
      <c r="K3229">
        <f>YEAR(tbl_GL[[#This Row],[Date]])</f>
        <v>2018</v>
      </c>
    </row>
    <row r="3230" spans="1:11" hidden="1" x14ac:dyDescent="0.35">
      <c r="A3230">
        <v>320.10000000000002</v>
      </c>
      <c r="B3230" s="24">
        <v>43290</v>
      </c>
      <c r="C3230">
        <v>2</v>
      </c>
      <c r="D3230" s="13">
        <v>30</v>
      </c>
      <c r="E3230" s="13" t="s">
        <v>80</v>
      </c>
      <c r="F3230" s="17">
        <v>-5241</v>
      </c>
      <c r="G3230" t="str">
        <f>_xlfn.XLOOKUP(tbl_GL[[#This Row],[Account_key]],tbl_COA[Account_key],tbl_COA[Class],"Not Found")</f>
        <v>Assets</v>
      </c>
      <c r="H3230" t="str">
        <f>_xlfn.XLOOKUP(tbl_GL[[#This Row],[Account_key]],tbl_COA[Account_key],tbl_COA[SubClass],"Not Found")</f>
        <v>Assets</v>
      </c>
      <c r="I3230" t="str">
        <f>_xlfn.XLOOKUP(tbl_GL[[#This Row],[Account_key]],tbl_COA[Account_key],tbl_COA[SubClass2],"Not Found")</f>
        <v>Current Assets</v>
      </c>
      <c r="J3230" t="str">
        <f>_xlfn.XLOOKUP(tbl_GL[[#This Row],[Account_key]],tbl_COA[Account_key],tbl_COA[SubAccount],,0)</f>
        <v>Trade Receivables</v>
      </c>
      <c r="K3230">
        <f>YEAR(tbl_GL[[#This Row],[Date]])</f>
        <v>2018</v>
      </c>
    </row>
    <row r="3231" spans="1:11" hidden="1" x14ac:dyDescent="0.35">
      <c r="A3231">
        <v>320.2</v>
      </c>
      <c r="B3231" s="24">
        <v>43290</v>
      </c>
      <c r="C3231">
        <v>2</v>
      </c>
      <c r="D3231" s="13">
        <v>10</v>
      </c>
      <c r="E3231" s="13" t="s">
        <v>80</v>
      </c>
      <c r="F3231" s="17">
        <v>5241</v>
      </c>
      <c r="G3231" t="str">
        <f>_xlfn.XLOOKUP(tbl_GL[[#This Row],[Account_key]],tbl_COA[Account_key],tbl_COA[Class],"Not Found")</f>
        <v>Assets</v>
      </c>
      <c r="H3231" t="str">
        <f>_xlfn.XLOOKUP(tbl_GL[[#This Row],[Account_key]],tbl_COA[Account_key],tbl_COA[SubClass],"Not Found")</f>
        <v>Assets</v>
      </c>
      <c r="I3231" t="str">
        <f>_xlfn.XLOOKUP(tbl_GL[[#This Row],[Account_key]],tbl_COA[Account_key],tbl_COA[SubClass2],"Not Found")</f>
        <v>Current Assets</v>
      </c>
      <c r="J3231" t="str">
        <f>_xlfn.XLOOKUP(tbl_GL[[#This Row],[Account_key]],tbl_COA[Account_key],tbl_COA[SubAccount],,0)</f>
        <v>Cash at Bank</v>
      </c>
      <c r="K3231">
        <f>YEAR(tbl_GL[[#This Row],[Date]])</f>
        <v>2018</v>
      </c>
    </row>
    <row r="3232" spans="1:11" hidden="1" x14ac:dyDescent="0.35">
      <c r="A3232">
        <v>321.10000000000002</v>
      </c>
      <c r="B3232" s="24">
        <v>43291</v>
      </c>
      <c r="C3232">
        <v>2</v>
      </c>
      <c r="D3232" s="13">
        <v>230</v>
      </c>
      <c r="E3232" s="13" t="s">
        <v>4</v>
      </c>
      <c r="F3232" s="17">
        <v>-519</v>
      </c>
      <c r="G3232" t="str">
        <f>_xlfn.XLOOKUP(tbl_GL[[#This Row],[Account_key]],tbl_COA[Account_key],tbl_COA[Class],"Not Found")</f>
        <v>Trading account</v>
      </c>
      <c r="H3232" t="str">
        <f>_xlfn.XLOOKUP(tbl_GL[[#This Row],[Account_key]],tbl_COA[Account_key],tbl_COA[SubClass],"Not Found")</f>
        <v>Cost of Sales</v>
      </c>
      <c r="I3232" t="str">
        <f>_xlfn.XLOOKUP(tbl_GL[[#This Row],[Account_key]],tbl_COA[Account_key],tbl_COA[SubClass2],"Not Found")</f>
        <v>Cost of Sales</v>
      </c>
      <c r="J3232" t="str">
        <f>_xlfn.XLOOKUP(tbl_GL[[#This Row],[Account_key]],tbl_COA[Account_key],tbl_COA[SubAccount],,0)</f>
        <v>Cost of Sales</v>
      </c>
      <c r="K3232">
        <f>YEAR(tbl_GL[[#This Row],[Date]])</f>
        <v>2018</v>
      </c>
    </row>
    <row r="3233" spans="1:11" hidden="1" x14ac:dyDescent="0.35">
      <c r="A3233">
        <v>321.2</v>
      </c>
      <c r="B3233" s="24">
        <v>43291</v>
      </c>
      <c r="C3233">
        <v>2</v>
      </c>
      <c r="D3233" s="13">
        <v>60</v>
      </c>
      <c r="E3233" s="13" t="s">
        <v>4</v>
      </c>
      <c r="F3233" s="17">
        <v>-519</v>
      </c>
      <c r="G3233" t="str">
        <f>_xlfn.XLOOKUP(tbl_GL[[#This Row],[Account_key]],tbl_COA[Account_key],tbl_COA[Class],"Not Found")</f>
        <v>Assets</v>
      </c>
      <c r="H3233" t="str">
        <f>_xlfn.XLOOKUP(tbl_GL[[#This Row],[Account_key]],tbl_COA[Account_key],tbl_COA[SubClass],"Not Found")</f>
        <v>Assets</v>
      </c>
      <c r="I3233" t="str">
        <f>_xlfn.XLOOKUP(tbl_GL[[#This Row],[Account_key]],tbl_COA[Account_key],tbl_COA[SubClass2],"Not Found")</f>
        <v>Current Assets</v>
      </c>
      <c r="J3233" t="str">
        <f>_xlfn.XLOOKUP(tbl_GL[[#This Row],[Account_key]],tbl_COA[Account_key],tbl_COA[SubAccount],,0)</f>
        <v>Inventory</v>
      </c>
      <c r="K3233">
        <f>YEAR(tbl_GL[[#This Row],[Date]])</f>
        <v>2018</v>
      </c>
    </row>
    <row r="3234" spans="1:11" hidden="1" x14ac:dyDescent="0.35">
      <c r="A3234">
        <v>322.10000000000002</v>
      </c>
      <c r="B3234" s="24">
        <v>43291</v>
      </c>
      <c r="C3234">
        <v>2</v>
      </c>
      <c r="D3234" s="13">
        <v>10</v>
      </c>
      <c r="E3234" s="13" t="s">
        <v>98</v>
      </c>
      <c r="F3234" s="17">
        <v>-893</v>
      </c>
      <c r="G3234" t="str">
        <f>_xlfn.XLOOKUP(tbl_GL[[#This Row],[Account_key]],tbl_COA[Account_key],tbl_COA[Class],"Not Found")</f>
        <v>Assets</v>
      </c>
      <c r="H3234" t="str">
        <f>_xlfn.XLOOKUP(tbl_GL[[#This Row],[Account_key]],tbl_COA[Account_key],tbl_COA[SubClass],"Not Found")</f>
        <v>Assets</v>
      </c>
      <c r="I3234" t="str">
        <f>_xlfn.XLOOKUP(tbl_GL[[#This Row],[Account_key]],tbl_COA[Account_key],tbl_COA[SubClass2],"Not Found")</f>
        <v>Current Assets</v>
      </c>
      <c r="J3234" t="str">
        <f>_xlfn.XLOOKUP(tbl_GL[[#This Row],[Account_key]],tbl_COA[Account_key],tbl_COA[SubAccount],,0)</f>
        <v>Cash at Bank</v>
      </c>
      <c r="K3234">
        <f>YEAR(tbl_GL[[#This Row],[Date]])</f>
        <v>2018</v>
      </c>
    </row>
    <row r="3235" spans="1:11" hidden="1" x14ac:dyDescent="0.35">
      <c r="A3235">
        <v>322.2</v>
      </c>
      <c r="B3235" s="24">
        <v>43291</v>
      </c>
      <c r="C3235">
        <v>2</v>
      </c>
      <c r="D3235" s="13">
        <v>120</v>
      </c>
      <c r="E3235" s="13" t="s">
        <v>98</v>
      </c>
      <c r="F3235" s="17">
        <v>-893</v>
      </c>
      <c r="G3235" t="str">
        <f>_xlfn.XLOOKUP(tbl_GL[[#This Row],[Account_key]],tbl_COA[Account_key],tbl_COA[Class],"Not Found")</f>
        <v>Liabilities and Owners Equity</v>
      </c>
      <c r="H3235" t="str">
        <f>_xlfn.XLOOKUP(tbl_GL[[#This Row],[Account_key]],tbl_COA[Account_key],tbl_COA[SubClass],"Not Found")</f>
        <v>Liabilities</v>
      </c>
      <c r="I3235" t="str">
        <f>_xlfn.XLOOKUP(tbl_GL[[#This Row],[Account_key]],tbl_COA[Account_key],tbl_COA[SubClass2],"Not Found")</f>
        <v>Current Liabilities</v>
      </c>
      <c r="J3235" t="str">
        <f>_xlfn.XLOOKUP(tbl_GL[[#This Row],[Account_key]],tbl_COA[Account_key],tbl_COA[SubAccount],,0)</f>
        <v>Accrued Expenses</v>
      </c>
      <c r="K3235">
        <f>YEAR(tbl_GL[[#This Row],[Date]])</f>
        <v>2018</v>
      </c>
    </row>
    <row r="3236" spans="1:11" hidden="1" x14ac:dyDescent="0.35">
      <c r="A3236">
        <v>323.10000000000002</v>
      </c>
      <c r="B3236" s="24">
        <v>43291</v>
      </c>
      <c r="C3236">
        <v>2</v>
      </c>
      <c r="D3236" s="13">
        <v>210</v>
      </c>
      <c r="E3236" s="13" t="s">
        <v>7</v>
      </c>
      <c r="F3236" s="17">
        <v>1730</v>
      </c>
      <c r="G3236" t="str">
        <f>_xlfn.XLOOKUP(tbl_GL[[#This Row],[Account_key]],tbl_COA[Account_key],tbl_COA[Class],"Not Found")</f>
        <v>Trading account</v>
      </c>
      <c r="H3236" t="str">
        <f>_xlfn.XLOOKUP(tbl_GL[[#This Row],[Account_key]],tbl_COA[Account_key],tbl_COA[SubClass],"Not Found")</f>
        <v>Sales</v>
      </c>
      <c r="I3236" t="str">
        <f>_xlfn.XLOOKUP(tbl_GL[[#This Row],[Account_key]],tbl_COA[Account_key],tbl_COA[SubClass2],"Not Found")</f>
        <v>Sales</v>
      </c>
      <c r="J3236" t="str">
        <f>_xlfn.XLOOKUP(tbl_GL[[#This Row],[Account_key]],tbl_COA[Account_key],tbl_COA[SubAccount],,0)</f>
        <v>Sales</v>
      </c>
      <c r="K3236">
        <f>YEAR(tbl_GL[[#This Row],[Date]])</f>
        <v>2018</v>
      </c>
    </row>
    <row r="3237" spans="1:11" hidden="1" x14ac:dyDescent="0.35">
      <c r="A3237">
        <v>323.2</v>
      </c>
      <c r="B3237" s="24">
        <v>43291</v>
      </c>
      <c r="C3237">
        <v>2</v>
      </c>
      <c r="D3237" s="13">
        <v>10</v>
      </c>
      <c r="E3237" s="13" t="s">
        <v>7</v>
      </c>
      <c r="F3237" s="17">
        <v>1730</v>
      </c>
      <c r="G3237" t="str">
        <f>_xlfn.XLOOKUP(tbl_GL[[#This Row],[Account_key]],tbl_COA[Account_key],tbl_COA[Class],"Not Found")</f>
        <v>Assets</v>
      </c>
      <c r="H3237" t="str">
        <f>_xlfn.XLOOKUP(tbl_GL[[#This Row],[Account_key]],tbl_COA[Account_key],tbl_COA[SubClass],"Not Found")</f>
        <v>Assets</v>
      </c>
      <c r="I3237" t="str">
        <f>_xlfn.XLOOKUP(tbl_GL[[#This Row],[Account_key]],tbl_COA[Account_key],tbl_COA[SubClass2],"Not Found")</f>
        <v>Current Assets</v>
      </c>
      <c r="J3237" t="str">
        <f>_xlfn.XLOOKUP(tbl_GL[[#This Row],[Account_key]],tbl_COA[Account_key],tbl_COA[SubAccount],,0)</f>
        <v>Cash at Bank</v>
      </c>
      <c r="K3237">
        <f>YEAR(tbl_GL[[#This Row],[Date]])</f>
        <v>2018</v>
      </c>
    </row>
    <row r="3238" spans="1:11" hidden="1" x14ac:dyDescent="0.35">
      <c r="A3238">
        <v>324.10000000000002</v>
      </c>
      <c r="B3238" s="24">
        <v>43291</v>
      </c>
      <c r="C3238">
        <v>2</v>
      </c>
      <c r="D3238" s="13">
        <v>230</v>
      </c>
      <c r="E3238" s="13" t="s">
        <v>4</v>
      </c>
      <c r="F3238" s="17">
        <v>-1992</v>
      </c>
      <c r="G3238" t="str">
        <f>_xlfn.XLOOKUP(tbl_GL[[#This Row],[Account_key]],tbl_COA[Account_key],tbl_COA[Class],"Not Found")</f>
        <v>Trading account</v>
      </c>
      <c r="H3238" t="str">
        <f>_xlfn.XLOOKUP(tbl_GL[[#This Row],[Account_key]],tbl_COA[Account_key],tbl_COA[SubClass],"Not Found")</f>
        <v>Cost of Sales</v>
      </c>
      <c r="I3238" t="str">
        <f>_xlfn.XLOOKUP(tbl_GL[[#This Row],[Account_key]],tbl_COA[Account_key],tbl_COA[SubClass2],"Not Found")</f>
        <v>Cost of Sales</v>
      </c>
      <c r="J3238" t="str">
        <f>_xlfn.XLOOKUP(tbl_GL[[#This Row],[Account_key]],tbl_COA[Account_key],tbl_COA[SubAccount],,0)</f>
        <v>Cost of Sales</v>
      </c>
      <c r="K3238">
        <f>YEAR(tbl_GL[[#This Row],[Date]])</f>
        <v>2018</v>
      </c>
    </row>
    <row r="3239" spans="1:11" hidden="1" x14ac:dyDescent="0.35">
      <c r="A3239">
        <v>324.2</v>
      </c>
      <c r="B3239" s="24">
        <v>43291</v>
      </c>
      <c r="C3239">
        <v>2</v>
      </c>
      <c r="D3239" s="13">
        <v>60</v>
      </c>
      <c r="E3239" s="13" t="s">
        <v>4</v>
      </c>
      <c r="F3239" s="17">
        <v>-1992</v>
      </c>
      <c r="G3239" t="str">
        <f>_xlfn.XLOOKUP(tbl_GL[[#This Row],[Account_key]],tbl_COA[Account_key],tbl_COA[Class],"Not Found")</f>
        <v>Assets</v>
      </c>
      <c r="H3239" t="str">
        <f>_xlfn.XLOOKUP(tbl_GL[[#This Row],[Account_key]],tbl_COA[Account_key],tbl_COA[SubClass],"Not Found")</f>
        <v>Assets</v>
      </c>
      <c r="I3239" t="str">
        <f>_xlfn.XLOOKUP(tbl_GL[[#This Row],[Account_key]],tbl_COA[Account_key],tbl_COA[SubClass2],"Not Found")</f>
        <v>Current Assets</v>
      </c>
      <c r="J3239" t="str">
        <f>_xlfn.XLOOKUP(tbl_GL[[#This Row],[Account_key]],tbl_COA[Account_key],tbl_COA[SubAccount],,0)</f>
        <v>Inventory</v>
      </c>
      <c r="K3239">
        <f>YEAR(tbl_GL[[#This Row],[Date]])</f>
        <v>2018</v>
      </c>
    </row>
    <row r="3240" spans="1:11" hidden="1" x14ac:dyDescent="0.35">
      <c r="A3240">
        <v>325.10000000000002</v>
      </c>
      <c r="B3240" s="24">
        <v>43291</v>
      </c>
      <c r="C3240">
        <v>2</v>
      </c>
      <c r="D3240" s="13">
        <v>210</v>
      </c>
      <c r="E3240" s="13" t="s">
        <v>8</v>
      </c>
      <c r="F3240" s="17">
        <v>6641</v>
      </c>
      <c r="G3240" t="str">
        <f>_xlfn.XLOOKUP(tbl_GL[[#This Row],[Account_key]],tbl_COA[Account_key],tbl_COA[Class],"Not Found")</f>
        <v>Trading account</v>
      </c>
      <c r="H3240" t="str">
        <f>_xlfn.XLOOKUP(tbl_GL[[#This Row],[Account_key]],tbl_COA[Account_key],tbl_COA[SubClass],"Not Found")</f>
        <v>Sales</v>
      </c>
      <c r="I3240" t="str">
        <f>_xlfn.XLOOKUP(tbl_GL[[#This Row],[Account_key]],tbl_COA[Account_key],tbl_COA[SubClass2],"Not Found")</f>
        <v>Sales</v>
      </c>
      <c r="J3240" t="str">
        <f>_xlfn.XLOOKUP(tbl_GL[[#This Row],[Account_key]],tbl_COA[Account_key],tbl_COA[SubAccount],,0)</f>
        <v>Sales</v>
      </c>
      <c r="K3240">
        <f>YEAR(tbl_GL[[#This Row],[Date]])</f>
        <v>2018</v>
      </c>
    </row>
    <row r="3241" spans="1:11" hidden="1" x14ac:dyDescent="0.35">
      <c r="A3241">
        <v>325.2</v>
      </c>
      <c r="B3241" s="24">
        <v>43291</v>
      </c>
      <c r="C3241">
        <v>2</v>
      </c>
      <c r="D3241" s="13">
        <v>30</v>
      </c>
      <c r="E3241" s="13" t="s">
        <v>8</v>
      </c>
      <c r="F3241" s="17">
        <v>6641</v>
      </c>
      <c r="G3241" t="str">
        <f>_xlfn.XLOOKUP(tbl_GL[[#This Row],[Account_key]],tbl_COA[Account_key],tbl_COA[Class],"Not Found")</f>
        <v>Assets</v>
      </c>
      <c r="H3241" t="str">
        <f>_xlfn.XLOOKUP(tbl_GL[[#This Row],[Account_key]],tbl_COA[Account_key],tbl_COA[SubClass],"Not Found")</f>
        <v>Assets</v>
      </c>
      <c r="I3241" t="str">
        <f>_xlfn.XLOOKUP(tbl_GL[[#This Row],[Account_key]],tbl_COA[Account_key],tbl_COA[SubClass2],"Not Found")</f>
        <v>Current Assets</v>
      </c>
      <c r="J3241" t="str">
        <f>_xlfn.XLOOKUP(tbl_GL[[#This Row],[Account_key]],tbl_COA[Account_key],tbl_COA[SubAccount],,0)</f>
        <v>Trade Receivables</v>
      </c>
      <c r="K3241">
        <f>YEAR(tbl_GL[[#This Row],[Date]])</f>
        <v>2018</v>
      </c>
    </row>
    <row r="3242" spans="1:11" hidden="1" x14ac:dyDescent="0.35">
      <c r="A3242">
        <v>326.10000000000002</v>
      </c>
      <c r="B3242" s="24">
        <v>43293</v>
      </c>
      <c r="C3242">
        <v>2</v>
      </c>
      <c r="D3242" s="13">
        <v>310</v>
      </c>
      <c r="E3242" s="13" t="s">
        <v>97</v>
      </c>
      <c r="F3242" s="17">
        <v>-680</v>
      </c>
      <c r="G3242" t="str">
        <f>_xlfn.XLOOKUP(tbl_GL[[#This Row],[Account_key]],tbl_COA[Account_key],tbl_COA[Class],"Not Found")</f>
        <v>Operating account</v>
      </c>
      <c r="H3242" t="str">
        <f>_xlfn.XLOOKUP(tbl_GL[[#This Row],[Account_key]],tbl_COA[Account_key],tbl_COA[SubClass],"Not Found")</f>
        <v>Operating Expenses</v>
      </c>
      <c r="I3242" t="str">
        <f>_xlfn.XLOOKUP(tbl_GL[[#This Row],[Account_key]],tbl_COA[Account_key],tbl_COA[SubClass2],"Not Found")</f>
        <v>Administration</v>
      </c>
      <c r="J3242" t="str">
        <f>_xlfn.XLOOKUP(tbl_GL[[#This Row],[Account_key]],tbl_COA[Account_key],tbl_COA[SubAccount],,0)</f>
        <v>Office Supplies</v>
      </c>
      <c r="K3242">
        <f>YEAR(tbl_GL[[#This Row],[Date]])</f>
        <v>2018</v>
      </c>
    </row>
    <row r="3243" spans="1:11" hidden="1" x14ac:dyDescent="0.35">
      <c r="A3243">
        <v>326.2</v>
      </c>
      <c r="B3243" s="24">
        <v>43293</v>
      </c>
      <c r="C3243">
        <v>2</v>
      </c>
      <c r="D3243" s="13">
        <v>120</v>
      </c>
      <c r="E3243" s="13" t="s">
        <v>97</v>
      </c>
      <c r="F3243" s="17">
        <v>680</v>
      </c>
      <c r="G3243" t="str">
        <f>_xlfn.XLOOKUP(tbl_GL[[#This Row],[Account_key]],tbl_COA[Account_key],tbl_COA[Class],"Not Found")</f>
        <v>Liabilities and Owners Equity</v>
      </c>
      <c r="H3243" t="str">
        <f>_xlfn.XLOOKUP(tbl_GL[[#This Row],[Account_key]],tbl_COA[Account_key],tbl_COA[SubClass],"Not Found")</f>
        <v>Liabilities</v>
      </c>
      <c r="I3243" t="str">
        <f>_xlfn.XLOOKUP(tbl_GL[[#This Row],[Account_key]],tbl_COA[Account_key],tbl_COA[SubClass2],"Not Found")</f>
        <v>Current Liabilities</v>
      </c>
      <c r="J3243" t="str">
        <f>_xlfn.XLOOKUP(tbl_GL[[#This Row],[Account_key]],tbl_COA[Account_key],tbl_COA[SubAccount],,0)</f>
        <v>Accrued Expenses</v>
      </c>
      <c r="K3243">
        <f>YEAR(tbl_GL[[#This Row],[Date]])</f>
        <v>2018</v>
      </c>
    </row>
    <row r="3244" spans="1:11" hidden="1" x14ac:dyDescent="0.35">
      <c r="A3244">
        <v>327.10000000000002</v>
      </c>
      <c r="B3244" s="24">
        <v>43295</v>
      </c>
      <c r="C3244">
        <v>2</v>
      </c>
      <c r="D3244" s="13">
        <v>10</v>
      </c>
      <c r="E3244" s="13" t="s">
        <v>98</v>
      </c>
      <c r="F3244" s="17">
        <v>-861</v>
      </c>
      <c r="G3244" t="str">
        <f>_xlfn.XLOOKUP(tbl_GL[[#This Row],[Account_key]],tbl_COA[Account_key],tbl_COA[Class],"Not Found")</f>
        <v>Assets</v>
      </c>
      <c r="H3244" t="str">
        <f>_xlfn.XLOOKUP(tbl_GL[[#This Row],[Account_key]],tbl_COA[Account_key],tbl_COA[SubClass],"Not Found")</f>
        <v>Assets</v>
      </c>
      <c r="I3244" t="str">
        <f>_xlfn.XLOOKUP(tbl_GL[[#This Row],[Account_key]],tbl_COA[Account_key],tbl_COA[SubClass2],"Not Found")</f>
        <v>Current Assets</v>
      </c>
      <c r="J3244" t="str">
        <f>_xlfn.XLOOKUP(tbl_GL[[#This Row],[Account_key]],tbl_COA[Account_key],tbl_COA[SubAccount],,0)</f>
        <v>Cash at Bank</v>
      </c>
      <c r="K3244">
        <f>YEAR(tbl_GL[[#This Row],[Date]])</f>
        <v>2018</v>
      </c>
    </row>
    <row r="3245" spans="1:11" hidden="1" x14ac:dyDescent="0.35">
      <c r="A3245">
        <v>327.2</v>
      </c>
      <c r="B3245" s="24">
        <v>43295</v>
      </c>
      <c r="C3245">
        <v>2</v>
      </c>
      <c r="D3245" s="13">
        <v>120</v>
      </c>
      <c r="E3245" s="13" t="s">
        <v>98</v>
      </c>
      <c r="F3245" s="17">
        <v>-861</v>
      </c>
      <c r="G3245" t="str">
        <f>_xlfn.XLOOKUP(tbl_GL[[#This Row],[Account_key]],tbl_COA[Account_key],tbl_COA[Class],"Not Found")</f>
        <v>Liabilities and Owners Equity</v>
      </c>
      <c r="H3245" t="str">
        <f>_xlfn.XLOOKUP(tbl_GL[[#This Row],[Account_key]],tbl_COA[Account_key],tbl_COA[SubClass],"Not Found")</f>
        <v>Liabilities</v>
      </c>
      <c r="I3245" t="str">
        <f>_xlfn.XLOOKUP(tbl_GL[[#This Row],[Account_key]],tbl_COA[Account_key],tbl_COA[SubClass2],"Not Found")</f>
        <v>Current Liabilities</v>
      </c>
      <c r="J3245" t="str">
        <f>_xlfn.XLOOKUP(tbl_GL[[#This Row],[Account_key]],tbl_COA[Account_key],tbl_COA[SubAccount],,0)</f>
        <v>Accrued Expenses</v>
      </c>
      <c r="K3245">
        <f>YEAR(tbl_GL[[#This Row],[Date]])</f>
        <v>2018</v>
      </c>
    </row>
    <row r="3246" spans="1:11" hidden="1" x14ac:dyDescent="0.35">
      <c r="A3246">
        <v>328.1</v>
      </c>
      <c r="B3246" s="24">
        <v>43296</v>
      </c>
      <c r="C3246">
        <v>2</v>
      </c>
      <c r="D3246" s="13">
        <v>10</v>
      </c>
      <c r="E3246" s="13" t="s">
        <v>112</v>
      </c>
      <c r="F3246" s="17">
        <v>-133</v>
      </c>
      <c r="G3246" t="str">
        <f>_xlfn.XLOOKUP(tbl_GL[[#This Row],[Account_key]],tbl_COA[Account_key],tbl_COA[Class],"Not Found")</f>
        <v>Assets</v>
      </c>
      <c r="H3246" t="str">
        <f>_xlfn.XLOOKUP(tbl_GL[[#This Row],[Account_key]],tbl_COA[Account_key],tbl_COA[SubClass],"Not Found")</f>
        <v>Assets</v>
      </c>
      <c r="I3246" t="str">
        <f>_xlfn.XLOOKUP(tbl_GL[[#This Row],[Account_key]],tbl_COA[Account_key],tbl_COA[SubClass2],"Not Found")</f>
        <v>Current Assets</v>
      </c>
      <c r="J3246" t="str">
        <f>_xlfn.XLOOKUP(tbl_GL[[#This Row],[Account_key]],tbl_COA[Account_key],tbl_COA[SubAccount],,0)</f>
        <v>Cash at Bank</v>
      </c>
      <c r="K3246">
        <f>YEAR(tbl_GL[[#This Row],[Date]])</f>
        <v>2018</v>
      </c>
    </row>
    <row r="3247" spans="1:11" hidden="1" x14ac:dyDescent="0.35">
      <c r="A3247">
        <v>328.2</v>
      </c>
      <c r="B3247" s="24">
        <v>43296</v>
      </c>
      <c r="C3247">
        <v>2</v>
      </c>
      <c r="D3247" s="13">
        <v>121</v>
      </c>
      <c r="E3247" s="13" t="s">
        <v>112</v>
      </c>
      <c r="F3247" s="17">
        <v>-133</v>
      </c>
      <c r="G3247" t="str">
        <f>_xlfn.XLOOKUP(tbl_GL[[#This Row],[Account_key]],tbl_COA[Account_key],tbl_COA[Class],"Not Found")</f>
        <v>Liabilities and Owners Equity</v>
      </c>
      <c r="H3247" t="str">
        <f>_xlfn.XLOOKUP(tbl_GL[[#This Row],[Account_key]],tbl_COA[Account_key],tbl_COA[SubClass],"Not Found")</f>
        <v>Liabilities</v>
      </c>
      <c r="I3247" t="str">
        <f>_xlfn.XLOOKUP(tbl_GL[[#This Row],[Account_key]],tbl_COA[Account_key],tbl_COA[SubClass2],"Not Found")</f>
        <v>Current Liabilities</v>
      </c>
      <c r="J3247" t="str">
        <f>_xlfn.XLOOKUP(tbl_GL[[#This Row],[Account_key]],tbl_COA[Account_key],tbl_COA[SubAccount],,0)</f>
        <v>Interest Payable</v>
      </c>
      <c r="K3247">
        <f>YEAR(tbl_GL[[#This Row],[Date]])</f>
        <v>2018</v>
      </c>
    </row>
    <row r="3248" spans="1:11" hidden="1" x14ac:dyDescent="0.35">
      <c r="A3248">
        <v>329.1</v>
      </c>
      <c r="B3248" s="24">
        <v>43296</v>
      </c>
      <c r="C3248">
        <v>2</v>
      </c>
      <c r="D3248" s="13">
        <v>300</v>
      </c>
      <c r="E3248" s="13" t="s">
        <v>97</v>
      </c>
      <c r="F3248" s="17">
        <v>-927</v>
      </c>
      <c r="G3248" t="str">
        <f>_xlfn.XLOOKUP(tbl_GL[[#This Row],[Account_key]],tbl_COA[Account_key],tbl_COA[Class],"Not Found")</f>
        <v>Operating account</v>
      </c>
      <c r="H3248" t="str">
        <f>_xlfn.XLOOKUP(tbl_GL[[#This Row],[Account_key]],tbl_COA[Account_key],tbl_COA[SubClass],"Not Found")</f>
        <v>Operating Expenses</v>
      </c>
      <c r="I3248" t="str">
        <f>_xlfn.XLOOKUP(tbl_GL[[#This Row],[Account_key]],tbl_COA[Account_key],tbl_COA[SubClass2],"Not Found")</f>
        <v>Administration</v>
      </c>
      <c r="J3248" t="str">
        <f>_xlfn.XLOOKUP(tbl_GL[[#This Row],[Account_key]],tbl_COA[Account_key],tbl_COA[SubAccount],,0)</f>
        <v>Entertainment</v>
      </c>
      <c r="K3248">
        <f>YEAR(tbl_GL[[#This Row],[Date]])</f>
        <v>2018</v>
      </c>
    </row>
    <row r="3249" spans="1:11" hidden="1" x14ac:dyDescent="0.35">
      <c r="A3249">
        <v>329.2</v>
      </c>
      <c r="B3249" s="24">
        <v>43296</v>
      </c>
      <c r="C3249">
        <v>2</v>
      </c>
      <c r="D3249" s="13">
        <v>120</v>
      </c>
      <c r="E3249" s="13" t="s">
        <v>97</v>
      </c>
      <c r="F3249" s="17">
        <v>927</v>
      </c>
      <c r="G3249" t="str">
        <f>_xlfn.XLOOKUP(tbl_GL[[#This Row],[Account_key]],tbl_COA[Account_key],tbl_COA[Class],"Not Found")</f>
        <v>Liabilities and Owners Equity</v>
      </c>
      <c r="H3249" t="str">
        <f>_xlfn.XLOOKUP(tbl_GL[[#This Row],[Account_key]],tbl_COA[Account_key],tbl_COA[SubClass],"Not Found")</f>
        <v>Liabilities</v>
      </c>
      <c r="I3249" t="str">
        <f>_xlfn.XLOOKUP(tbl_GL[[#This Row],[Account_key]],tbl_COA[Account_key],tbl_COA[SubClass2],"Not Found")</f>
        <v>Current Liabilities</v>
      </c>
      <c r="J3249" t="str">
        <f>_xlfn.XLOOKUP(tbl_GL[[#This Row],[Account_key]],tbl_COA[Account_key],tbl_COA[SubAccount],,0)</f>
        <v>Accrued Expenses</v>
      </c>
      <c r="K3249">
        <f>YEAR(tbl_GL[[#This Row],[Date]])</f>
        <v>2018</v>
      </c>
    </row>
    <row r="3250" spans="1:11" hidden="1" x14ac:dyDescent="0.35">
      <c r="A3250">
        <v>330.1</v>
      </c>
      <c r="B3250" s="24">
        <v>43297</v>
      </c>
      <c r="C3250">
        <v>2</v>
      </c>
      <c r="D3250" s="13">
        <v>10</v>
      </c>
      <c r="E3250" s="13" t="s">
        <v>98</v>
      </c>
      <c r="F3250" s="17">
        <v>-1032</v>
      </c>
      <c r="G3250" t="str">
        <f>_xlfn.XLOOKUP(tbl_GL[[#This Row],[Account_key]],tbl_COA[Account_key],tbl_COA[Class],"Not Found")</f>
        <v>Assets</v>
      </c>
      <c r="H3250" t="str">
        <f>_xlfn.XLOOKUP(tbl_GL[[#This Row],[Account_key]],tbl_COA[Account_key],tbl_COA[SubClass],"Not Found")</f>
        <v>Assets</v>
      </c>
      <c r="I3250" t="str">
        <f>_xlfn.XLOOKUP(tbl_GL[[#This Row],[Account_key]],tbl_COA[Account_key],tbl_COA[SubClass2],"Not Found")</f>
        <v>Current Assets</v>
      </c>
      <c r="J3250" t="str">
        <f>_xlfn.XLOOKUP(tbl_GL[[#This Row],[Account_key]],tbl_COA[Account_key],tbl_COA[SubAccount],,0)</f>
        <v>Cash at Bank</v>
      </c>
      <c r="K3250">
        <f>YEAR(tbl_GL[[#This Row],[Date]])</f>
        <v>2018</v>
      </c>
    </row>
    <row r="3251" spans="1:11" hidden="1" x14ac:dyDescent="0.35">
      <c r="A3251">
        <v>330.2</v>
      </c>
      <c r="B3251" s="24">
        <v>43297</v>
      </c>
      <c r="C3251">
        <v>2</v>
      </c>
      <c r="D3251" s="13">
        <v>120</v>
      </c>
      <c r="E3251" s="13" t="s">
        <v>98</v>
      </c>
      <c r="F3251" s="17">
        <v>-1032</v>
      </c>
      <c r="G3251" t="str">
        <f>_xlfn.XLOOKUP(tbl_GL[[#This Row],[Account_key]],tbl_COA[Account_key],tbl_COA[Class],"Not Found")</f>
        <v>Liabilities and Owners Equity</v>
      </c>
      <c r="H3251" t="str">
        <f>_xlfn.XLOOKUP(tbl_GL[[#This Row],[Account_key]],tbl_COA[Account_key],tbl_COA[SubClass],"Not Found")</f>
        <v>Liabilities</v>
      </c>
      <c r="I3251" t="str">
        <f>_xlfn.XLOOKUP(tbl_GL[[#This Row],[Account_key]],tbl_COA[Account_key],tbl_COA[SubClass2],"Not Found")</f>
        <v>Current Liabilities</v>
      </c>
      <c r="J3251" t="str">
        <f>_xlfn.XLOOKUP(tbl_GL[[#This Row],[Account_key]],tbl_COA[Account_key],tbl_COA[SubAccount],,0)</f>
        <v>Accrued Expenses</v>
      </c>
      <c r="K3251">
        <f>YEAR(tbl_GL[[#This Row],[Date]])</f>
        <v>2018</v>
      </c>
    </row>
    <row r="3252" spans="1:11" hidden="1" x14ac:dyDescent="0.35">
      <c r="A3252">
        <v>331.1</v>
      </c>
      <c r="B3252" s="24">
        <v>43298</v>
      </c>
      <c r="C3252">
        <v>2</v>
      </c>
      <c r="D3252" s="13">
        <v>10</v>
      </c>
      <c r="E3252" s="13" t="s">
        <v>98</v>
      </c>
      <c r="F3252" s="17">
        <v>-873</v>
      </c>
      <c r="G3252" t="str">
        <f>_xlfn.XLOOKUP(tbl_GL[[#This Row],[Account_key]],tbl_COA[Account_key],tbl_COA[Class],"Not Found")</f>
        <v>Assets</v>
      </c>
      <c r="H3252" t="str">
        <f>_xlfn.XLOOKUP(tbl_GL[[#This Row],[Account_key]],tbl_COA[Account_key],tbl_COA[SubClass],"Not Found")</f>
        <v>Assets</v>
      </c>
      <c r="I3252" t="str">
        <f>_xlfn.XLOOKUP(tbl_GL[[#This Row],[Account_key]],tbl_COA[Account_key],tbl_COA[SubClass2],"Not Found")</f>
        <v>Current Assets</v>
      </c>
      <c r="J3252" t="str">
        <f>_xlfn.XLOOKUP(tbl_GL[[#This Row],[Account_key]],tbl_COA[Account_key],tbl_COA[SubAccount],,0)</f>
        <v>Cash at Bank</v>
      </c>
      <c r="K3252">
        <f>YEAR(tbl_GL[[#This Row],[Date]])</f>
        <v>2018</v>
      </c>
    </row>
    <row r="3253" spans="1:11" hidden="1" x14ac:dyDescent="0.35">
      <c r="A3253">
        <v>331.2</v>
      </c>
      <c r="B3253" s="24">
        <v>43298</v>
      </c>
      <c r="C3253">
        <v>2</v>
      </c>
      <c r="D3253" s="13">
        <v>120</v>
      </c>
      <c r="E3253" s="13" t="s">
        <v>98</v>
      </c>
      <c r="F3253" s="17">
        <v>-873</v>
      </c>
      <c r="G3253" t="str">
        <f>_xlfn.XLOOKUP(tbl_GL[[#This Row],[Account_key]],tbl_COA[Account_key],tbl_COA[Class],"Not Found")</f>
        <v>Liabilities and Owners Equity</v>
      </c>
      <c r="H3253" t="str">
        <f>_xlfn.XLOOKUP(tbl_GL[[#This Row],[Account_key]],tbl_COA[Account_key],tbl_COA[SubClass],"Not Found")</f>
        <v>Liabilities</v>
      </c>
      <c r="I3253" t="str">
        <f>_xlfn.XLOOKUP(tbl_GL[[#This Row],[Account_key]],tbl_COA[Account_key],tbl_COA[SubClass2],"Not Found")</f>
        <v>Current Liabilities</v>
      </c>
      <c r="J3253" t="str">
        <f>_xlfn.XLOOKUP(tbl_GL[[#This Row],[Account_key]],tbl_COA[Account_key],tbl_COA[SubAccount],,0)</f>
        <v>Accrued Expenses</v>
      </c>
      <c r="K3253">
        <f>YEAR(tbl_GL[[#This Row],[Date]])</f>
        <v>2018</v>
      </c>
    </row>
    <row r="3254" spans="1:11" hidden="1" x14ac:dyDescent="0.35">
      <c r="A3254">
        <v>332.1</v>
      </c>
      <c r="B3254" s="24">
        <v>43299</v>
      </c>
      <c r="C3254">
        <v>2</v>
      </c>
      <c r="D3254" s="13">
        <v>230</v>
      </c>
      <c r="E3254" s="13" t="s">
        <v>4</v>
      </c>
      <c r="F3254" s="17">
        <v>-519</v>
      </c>
      <c r="G3254" t="str">
        <f>_xlfn.XLOOKUP(tbl_GL[[#This Row],[Account_key]],tbl_COA[Account_key],tbl_COA[Class],"Not Found")</f>
        <v>Trading account</v>
      </c>
      <c r="H3254" t="str">
        <f>_xlfn.XLOOKUP(tbl_GL[[#This Row],[Account_key]],tbl_COA[Account_key],tbl_COA[SubClass],"Not Found")</f>
        <v>Cost of Sales</v>
      </c>
      <c r="I3254" t="str">
        <f>_xlfn.XLOOKUP(tbl_GL[[#This Row],[Account_key]],tbl_COA[Account_key],tbl_COA[SubClass2],"Not Found")</f>
        <v>Cost of Sales</v>
      </c>
      <c r="J3254" t="str">
        <f>_xlfn.XLOOKUP(tbl_GL[[#This Row],[Account_key]],tbl_COA[Account_key],tbl_COA[SubAccount],,0)</f>
        <v>Cost of Sales</v>
      </c>
      <c r="K3254">
        <f>YEAR(tbl_GL[[#This Row],[Date]])</f>
        <v>2018</v>
      </c>
    </row>
    <row r="3255" spans="1:11" hidden="1" x14ac:dyDescent="0.35">
      <c r="A3255">
        <v>332.2</v>
      </c>
      <c r="B3255" s="24">
        <v>43299</v>
      </c>
      <c r="C3255">
        <v>2</v>
      </c>
      <c r="D3255" s="13">
        <v>60</v>
      </c>
      <c r="E3255" s="13" t="s">
        <v>4</v>
      </c>
      <c r="F3255" s="17">
        <v>-519</v>
      </c>
      <c r="G3255" t="str">
        <f>_xlfn.XLOOKUP(tbl_GL[[#This Row],[Account_key]],tbl_COA[Account_key],tbl_COA[Class],"Not Found")</f>
        <v>Assets</v>
      </c>
      <c r="H3255" t="str">
        <f>_xlfn.XLOOKUP(tbl_GL[[#This Row],[Account_key]],tbl_COA[Account_key],tbl_COA[SubClass],"Not Found")</f>
        <v>Assets</v>
      </c>
      <c r="I3255" t="str">
        <f>_xlfn.XLOOKUP(tbl_GL[[#This Row],[Account_key]],tbl_COA[Account_key],tbl_COA[SubClass2],"Not Found")</f>
        <v>Current Assets</v>
      </c>
      <c r="J3255" t="str">
        <f>_xlfn.XLOOKUP(tbl_GL[[#This Row],[Account_key]],tbl_COA[Account_key],tbl_COA[SubAccount],,0)</f>
        <v>Inventory</v>
      </c>
      <c r="K3255">
        <f>YEAR(tbl_GL[[#This Row],[Date]])</f>
        <v>2018</v>
      </c>
    </row>
    <row r="3256" spans="1:11" hidden="1" x14ac:dyDescent="0.35">
      <c r="A3256">
        <v>333.1</v>
      </c>
      <c r="B3256" s="24">
        <v>43299</v>
      </c>
      <c r="C3256">
        <v>2</v>
      </c>
      <c r="D3256" s="13">
        <v>320</v>
      </c>
      <c r="E3256" s="13" t="s">
        <v>97</v>
      </c>
      <c r="F3256" s="17">
        <v>-1053</v>
      </c>
      <c r="G3256" t="str">
        <f>_xlfn.XLOOKUP(tbl_GL[[#This Row],[Account_key]],tbl_COA[Account_key],tbl_COA[Class],"Not Found")</f>
        <v>Operating account</v>
      </c>
      <c r="H3256" t="str">
        <f>_xlfn.XLOOKUP(tbl_GL[[#This Row],[Account_key]],tbl_COA[Account_key],tbl_COA[SubClass],"Not Found")</f>
        <v>Operating Expenses</v>
      </c>
      <c r="I3256" t="str">
        <f>_xlfn.XLOOKUP(tbl_GL[[#This Row],[Account_key]],tbl_COA[Account_key],tbl_COA[SubClass2],"Not Found")</f>
        <v>Administration</v>
      </c>
      <c r="J3256" t="str">
        <f>_xlfn.XLOOKUP(tbl_GL[[#This Row],[Account_key]],tbl_COA[Account_key],tbl_COA[SubAccount],,0)</f>
        <v>Professional Services</v>
      </c>
      <c r="K3256">
        <f>YEAR(tbl_GL[[#This Row],[Date]])</f>
        <v>2018</v>
      </c>
    </row>
    <row r="3257" spans="1:11" hidden="1" x14ac:dyDescent="0.35">
      <c r="A3257">
        <v>333.2</v>
      </c>
      <c r="B3257" s="24">
        <v>43299</v>
      </c>
      <c r="C3257">
        <v>2</v>
      </c>
      <c r="D3257" s="13">
        <v>120</v>
      </c>
      <c r="E3257" s="13" t="s">
        <v>97</v>
      </c>
      <c r="F3257" s="17">
        <v>1053</v>
      </c>
      <c r="G3257" t="str">
        <f>_xlfn.XLOOKUP(tbl_GL[[#This Row],[Account_key]],tbl_COA[Account_key],tbl_COA[Class],"Not Found")</f>
        <v>Liabilities and Owners Equity</v>
      </c>
      <c r="H3257" t="str">
        <f>_xlfn.XLOOKUP(tbl_GL[[#This Row],[Account_key]],tbl_COA[Account_key],tbl_COA[SubClass],"Not Found")</f>
        <v>Liabilities</v>
      </c>
      <c r="I3257" t="str">
        <f>_xlfn.XLOOKUP(tbl_GL[[#This Row],[Account_key]],tbl_COA[Account_key],tbl_COA[SubClass2],"Not Found")</f>
        <v>Current Liabilities</v>
      </c>
      <c r="J3257" t="str">
        <f>_xlfn.XLOOKUP(tbl_GL[[#This Row],[Account_key]],tbl_COA[Account_key],tbl_COA[SubAccount],,0)</f>
        <v>Accrued Expenses</v>
      </c>
      <c r="K3257">
        <f>YEAR(tbl_GL[[#This Row],[Date]])</f>
        <v>2018</v>
      </c>
    </row>
    <row r="3258" spans="1:11" hidden="1" x14ac:dyDescent="0.35">
      <c r="A3258">
        <v>334.1</v>
      </c>
      <c r="B3258" s="24">
        <v>43299</v>
      </c>
      <c r="C3258">
        <v>2</v>
      </c>
      <c r="D3258" s="13">
        <v>210</v>
      </c>
      <c r="E3258" s="13" t="s">
        <v>7</v>
      </c>
      <c r="F3258" s="17">
        <v>1728</v>
      </c>
      <c r="G3258" t="str">
        <f>_xlfn.XLOOKUP(tbl_GL[[#This Row],[Account_key]],tbl_COA[Account_key],tbl_COA[Class],"Not Found")</f>
        <v>Trading account</v>
      </c>
      <c r="H3258" t="str">
        <f>_xlfn.XLOOKUP(tbl_GL[[#This Row],[Account_key]],tbl_COA[Account_key],tbl_COA[SubClass],"Not Found")</f>
        <v>Sales</v>
      </c>
      <c r="I3258" t="str">
        <f>_xlfn.XLOOKUP(tbl_GL[[#This Row],[Account_key]],tbl_COA[Account_key],tbl_COA[SubClass2],"Not Found")</f>
        <v>Sales</v>
      </c>
      <c r="J3258" t="str">
        <f>_xlfn.XLOOKUP(tbl_GL[[#This Row],[Account_key]],tbl_COA[Account_key],tbl_COA[SubAccount],,0)</f>
        <v>Sales</v>
      </c>
      <c r="K3258">
        <f>YEAR(tbl_GL[[#This Row],[Date]])</f>
        <v>2018</v>
      </c>
    </row>
    <row r="3259" spans="1:11" hidden="1" x14ac:dyDescent="0.35">
      <c r="A3259">
        <v>334.2</v>
      </c>
      <c r="B3259" s="24">
        <v>43299</v>
      </c>
      <c r="C3259">
        <v>2</v>
      </c>
      <c r="D3259" s="13">
        <v>10</v>
      </c>
      <c r="E3259" s="13" t="s">
        <v>7</v>
      </c>
      <c r="F3259" s="17">
        <v>1728</v>
      </c>
      <c r="G3259" t="str">
        <f>_xlfn.XLOOKUP(tbl_GL[[#This Row],[Account_key]],tbl_COA[Account_key],tbl_COA[Class],"Not Found")</f>
        <v>Assets</v>
      </c>
      <c r="H3259" t="str">
        <f>_xlfn.XLOOKUP(tbl_GL[[#This Row],[Account_key]],tbl_COA[Account_key],tbl_COA[SubClass],"Not Found")</f>
        <v>Assets</v>
      </c>
      <c r="I3259" t="str">
        <f>_xlfn.XLOOKUP(tbl_GL[[#This Row],[Account_key]],tbl_COA[Account_key],tbl_COA[SubClass2],"Not Found")</f>
        <v>Current Assets</v>
      </c>
      <c r="J3259" t="str">
        <f>_xlfn.XLOOKUP(tbl_GL[[#This Row],[Account_key]],tbl_COA[Account_key],tbl_COA[SubAccount],,0)</f>
        <v>Cash at Bank</v>
      </c>
      <c r="K3259">
        <f>YEAR(tbl_GL[[#This Row],[Date]])</f>
        <v>2018</v>
      </c>
    </row>
    <row r="3260" spans="1:11" hidden="1" x14ac:dyDescent="0.35">
      <c r="A3260">
        <v>335.1</v>
      </c>
      <c r="B3260" s="24">
        <v>43299</v>
      </c>
      <c r="C3260">
        <v>2</v>
      </c>
      <c r="D3260" s="13">
        <v>230</v>
      </c>
      <c r="E3260" s="13" t="s">
        <v>4</v>
      </c>
      <c r="F3260" s="17">
        <v>-2132</v>
      </c>
      <c r="G3260" t="str">
        <f>_xlfn.XLOOKUP(tbl_GL[[#This Row],[Account_key]],tbl_COA[Account_key],tbl_COA[Class],"Not Found")</f>
        <v>Trading account</v>
      </c>
      <c r="H3260" t="str">
        <f>_xlfn.XLOOKUP(tbl_GL[[#This Row],[Account_key]],tbl_COA[Account_key],tbl_COA[SubClass],"Not Found")</f>
        <v>Cost of Sales</v>
      </c>
      <c r="I3260" t="str">
        <f>_xlfn.XLOOKUP(tbl_GL[[#This Row],[Account_key]],tbl_COA[Account_key],tbl_COA[SubClass2],"Not Found")</f>
        <v>Cost of Sales</v>
      </c>
      <c r="J3260" t="str">
        <f>_xlfn.XLOOKUP(tbl_GL[[#This Row],[Account_key]],tbl_COA[Account_key],tbl_COA[SubAccount],,0)</f>
        <v>Cost of Sales</v>
      </c>
      <c r="K3260">
        <f>YEAR(tbl_GL[[#This Row],[Date]])</f>
        <v>2018</v>
      </c>
    </row>
    <row r="3261" spans="1:11" hidden="1" x14ac:dyDescent="0.35">
      <c r="A3261">
        <v>335.2</v>
      </c>
      <c r="B3261" s="24">
        <v>43299</v>
      </c>
      <c r="C3261">
        <v>2</v>
      </c>
      <c r="D3261" s="13">
        <v>60</v>
      </c>
      <c r="E3261" s="13" t="s">
        <v>4</v>
      </c>
      <c r="F3261" s="17">
        <v>-2132</v>
      </c>
      <c r="G3261" t="str">
        <f>_xlfn.XLOOKUP(tbl_GL[[#This Row],[Account_key]],tbl_COA[Account_key],tbl_COA[Class],"Not Found")</f>
        <v>Assets</v>
      </c>
      <c r="H3261" t="str">
        <f>_xlfn.XLOOKUP(tbl_GL[[#This Row],[Account_key]],tbl_COA[Account_key],tbl_COA[SubClass],"Not Found")</f>
        <v>Assets</v>
      </c>
      <c r="I3261" t="str">
        <f>_xlfn.XLOOKUP(tbl_GL[[#This Row],[Account_key]],tbl_COA[Account_key],tbl_COA[SubClass2],"Not Found")</f>
        <v>Current Assets</v>
      </c>
      <c r="J3261" t="str">
        <f>_xlfn.XLOOKUP(tbl_GL[[#This Row],[Account_key]],tbl_COA[Account_key],tbl_COA[SubAccount],,0)</f>
        <v>Inventory</v>
      </c>
      <c r="K3261">
        <f>YEAR(tbl_GL[[#This Row],[Date]])</f>
        <v>2018</v>
      </c>
    </row>
    <row r="3262" spans="1:11" hidden="1" x14ac:dyDescent="0.35">
      <c r="A3262">
        <v>336.1</v>
      </c>
      <c r="B3262" s="24">
        <v>43299</v>
      </c>
      <c r="C3262">
        <v>2</v>
      </c>
      <c r="D3262" s="13">
        <v>210</v>
      </c>
      <c r="E3262" s="13" t="s">
        <v>8</v>
      </c>
      <c r="F3262" s="17">
        <v>7105</v>
      </c>
      <c r="G3262" t="str">
        <f>_xlfn.XLOOKUP(tbl_GL[[#This Row],[Account_key]],tbl_COA[Account_key],tbl_COA[Class],"Not Found")</f>
        <v>Trading account</v>
      </c>
      <c r="H3262" t="str">
        <f>_xlfn.XLOOKUP(tbl_GL[[#This Row],[Account_key]],tbl_COA[Account_key],tbl_COA[SubClass],"Not Found")</f>
        <v>Sales</v>
      </c>
      <c r="I3262" t="str">
        <f>_xlfn.XLOOKUP(tbl_GL[[#This Row],[Account_key]],tbl_COA[Account_key],tbl_COA[SubClass2],"Not Found")</f>
        <v>Sales</v>
      </c>
      <c r="J3262" t="str">
        <f>_xlfn.XLOOKUP(tbl_GL[[#This Row],[Account_key]],tbl_COA[Account_key],tbl_COA[SubAccount],,0)</f>
        <v>Sales</v>
      </c>
      <c r="K3262">
        <f>YEAR(tbl_GL[[#This Row],[Date]])</f>
        <v>2018</v>
      </c>
    </row>
    <row r="3263" spans="1:11" hidden="1" x14ac:dyDescent="0.35">
      <c r="A3263">
        <v>336.2</v>
      </c>
      <c r="B3263" s="24">
        <v>43299</v>
      </c>
      <c r="C3263">
        <v>2</v>
      </c>
      <c r="D3263" s="13">
        <v>30</v>
      </c>
      <c r="E3263" s="13" t="s">
        <v>8</v>
      </c>
      <c r="F3263" s="17">
        <v>7105</v>
      </c>
      <c r="G3263" t="str">
        <f>_xlfn.XLOOKUP(tbl_GL[[#This Row],[Account_key]],tbl_COA[Account_key],tbl_COA[Class],"Not Found")</f>
        <v>Assets</v>
      </c>
      <c r="H3263" t="str">
        <f>_xlfn.XLOOKUP(tbl_GL[[#This Row],[Account_key]],tbl_COA[Account_key],tbl_COA[SubClass],"Not Found")</f>
        <v>Assets</v>
      </c>
      <c r="I3263" t="str">
        <f>_xlfn.XLOOKUP(tbl_GL[[#This Row],[Account_key]],tbl_COA[Account_key],tbl_COA[SubClass2],"Not Found")</f>
        <v>Current Assets</v>
      </c>
      <c r="J3263" t="str">
        <f>_xlfn.XLOOKUP(tbl_GL[[#This Row],[Account_key]],tbl_COA[Account_key],tbl_COA[SubAccount],,0)</f>
        <v>Trade Receivables</v>
      </c>
      <c r="K3263">
        <f>YEAR(tbl_GL[[#This Row],[Date]])</f>
        <v>2018</v>
      </c>
    </row>
    <row r="3264" spans="1:11" hidden="1" x14ac:dyDescent="0.35">
      <c r="A3264">
        <v>337.1</v>
      </c>
      <c r="B3264" s="24">
        <v>43301</v>
      </c>
      <c r="C3264">
        <v>2</v>
      </c>
      <c r="D3264" s="13">
        <v>230</v>
      </c>
      <c r="E3264" s="13" t="s">
        <v>4</v>
      </c>
      <c r="F3264" s="17">
        <v>-126</v>
      </c>
      <c r="G3264" t="str">
        <f>_xlfn.XLOOKUP(tbl_GL[[#This Row],[Account_key]],tbl_COA[Account_key],tbl_COA[Class],"Not Found")</f>
        <v>Trading account</v>
      </c>
      <c r="H3264" t="str">
        <f>_xlfn.XLOOKUP(tbl_GL[[#This Row],[Account_key]],tbl_COA[Account_key],tbl_COA[SubClass],"Not Found")</f>
        <v>Cost of Sales</v>
      </c>
      <c r="I3264" t="str">
        <f>_xlfn.XLOOKUP(tbl_GL[[#This Row],[Account_key]],tbl_COA[Account_key],tbl_COA[SubClass2],"Not Found")</f>
        <v>Cost of Sales</v>
      </c>
      <c r="J3264" t="str">
        <f>_xlfn.XLOOKUP(tbl_GL[[#This Row],[Account_key]],tbl_COA[Account_key],tbl_COA[SubAccount],,0)</f>
        <v>Cost of Sales</v>
      </c>
      <c r="K3264">
        <f>YEAR(tbl_GL[[#This Row],[Date]])</f>
        <v>2018</v>
      </c>
    </row>
    <row r="3265" spans="1:11" hidden="1" x14ac:dyDescent="0.35">
      <c r="A3265">
        <v>337.2</v>
      </c>
      <c r="B3265" s="24">
        <v>43301</v>
      </c>
      <c r="C3265">
        <v>2</v>
      </c>
      <c r="D3265" s="13">
        <v>60</v>
      </c>
      <c r="E3265" s="13" t="s">
        <v>4</v>
      </c>
      <c r="F3265" s="17">
        <v>-126</v>
      </c>
      <c r="G3265" t="str">
        <f>_xlfn.XLOOKUP(tbl_GL[[#This Row],[Account_key]],tbl_COA[Account_key],tbl_COA[Class],"Not Found")</f>
        <v>Assets</v>
      </c>
      <c r="H3265" t="str">
        <f>_xlfn.XLOOKUP(tbl_GL[[#This Row],[Account_key]],tbl_COA[Account_key],tbl_COA[SubClass],"Not Found")</f>
        <v>Assets</v>
      </c>
      <c r="I3265" t="str">
        <f>_xlfn.XLOOKUP(tbl_GL[[#This Row],[Account_key]],tbl_COA[Account_key],tbl_COA[SubClass2],"Not Found")</f>
        <v>Current Assets</v>
      </c>
      <c r="J3265" t="str">
        <f>_xlfn.XLOOKUP(tbl_GL[[#This Row],[Account_key]],tbl_COA[Account_key],tbl_COA[SubAccount],,0)</f>
        <v>Inventory</v>
      </c>
      <c r="K3265">
        <f>YEAR(tbl_GL[[#This Row],[Date]])</f>
        <v>2018</v>
      </c>
    </row>
    <row r="3266" spans="1:11" hidden="1" x14ac:dyDescent="0.35">
      <c r="A3266">
        <v>338.1</v>
      </c>
      <c r="B3266" s="24">
        <v>43301</v>
      </c>
      <c r="C3266">
        <v>2</v>
      </c>
      <c r="D3266" s="13">
        <v>210</v>
      </c>
      <c r="E3266" s="13" t="s">
        <v>8</v>
      </c>
      <c r="F3266" s="17">
        <v>419</v>
      </c>
      <c r="G3266" t="str">
        <f>_xlfn.XLOOKUP(tbl_GL[[#This Row],[Account_key]],tbl_COA[Account_key],tbl_COA[Class],"Not Found")</f>
        <v>Trading account</v>
      </c>
      <c r="H3266" t="str">
        <f>_xlfn.XLOOKUP(tbl_GL[[#This Row],[Account_key]],tbl_COA[Account_key],tbl_COA[SubClass],"Not Found")</f>
        <v>Sales</v>
      </c>
      <c r="I3266" t="str">
        <f>_xlfn.XLOOKUP(tbl_GL[[#This Row],[Account_key]],tbl_COA[Account_key],tbl_COA[SubClass2],"Not Found")</f>
        <v>Sales</v>
      </c>
      <c r="J3266" t="str">
        <f>_xlfn.XLOOKUP(tbl_GL[[#This Row],[Account_key]],tbl_COA[Account_key],tbl_COA[SubAccount],,0)</f>
        <v>Sales</v>
      </c>
      <c r="K3266">
        <f>YEAR(tbl_GL[[#This Row],[Date]])</f>
        <v>2018</v>
      </c>
    </row>
    <row r="3267" spans="1:11" hidden="1" x14ac:dyDescent="0.35">
      <c r="A3267">
        <v>338.2</v>
      </c>
      <c r="B3267" s="24">
        <v>43301</v>
      </c>
      <c r="C3267">
        <v>2</v>
      </c>
      <c r="D3267" s="13">
        <v>30</v>
      </c>
      <c r="E3267" s="13" t="s">
        <v>8</v>
      </c>
      <c r="F3267" s="17">
        <v>419</v>
      </c>
      <c r="G3267" t="str">
        <f>_xlfn.XLOOKUP(tbl_GL[[#This Row],[Account_key]],tbl_COA[Account_key],tbl_COA[Class],"Not Found")</f>
        <v>Assets</v>
      </c>
      <c r="H3267" t="str">
        <f>_xlfn.XLOOKUP(tbl_GL[[#This Row],[Account_key]],tbl_COA[Account_key],tbl_COA[SubClass],"Not Found")</f>
        <v>Assets</v>
      </c>
      <c r="I3267" t="str">
        <f>_xlfn.XLOOKUP(tbl_GL[[#This Row],[Account_key]],tbl_COA[Account_key],tbl_COA[SubClass2],"Not Found")</f>
        <v>Current Assets</v>
      </c>
      <c r="J3267" t="str">
        <f>_xlfn.XLOOKUP(tbl_GL[[#This Row],[Account_key]],tbl_COA[Account_key],tbl_COA[SubAccount],,0)</f>
        <v>Trade Receivables</v>
      </c>
      <c r="K3267">
        <f>YEAR(tbl_GL[[#This Row],[Date]])</f>
        <v>2018</v>
      </c>
    </row>
    <row r="3268" spans="1:11" hidden="1" x14ac:dyDescent="0.35">
      <c r="A3268">
        <v>339.1</v>
      </c>
      <c r="B3268" s="24">
        <v>43301</v>
      </c>
      <c r="C3268">
        <v>2</v>
      </c>
      <c r="D3268" s="13">
        <v>320</v>
      </c>
      <c r="E3268" s="13" t="s">
        <v>97</v>
      </c>
      <c r="F3268" s="17">
        <v>-1062</v>
      </c>
      <c r="G3268" t="str">
        <f>_xlfn.XLOOKUP(tbl_GL[[#This Row],[Account_key]],tbl_COA[Account_key],tbl_COA[Class],"Not Found")</f>
        <v>Operating account</v>
      </c>
      <c r="H3268" t="str">
        <f>_xlfn.XLOOKUP(tbl_GL[[#This Row],[Account_key]],tbl_COA[Account_key],tbl_COA[SubClass],"Not Found")</f>
        <v>Operating Expenses</v>
      </c>
      <c r="I3268" t="str">
        <f>_xlfn.XLOOKUP(tbl_GL[[#This Row],[Account_key]],tbl_COA[Account_key],tbl_COA[SubClass2],"Not Found")</f>
        <v>Administration</v>
      </c>
      <c r="J3268" t="str">
        <f>_xlfn.XLOOKUP(tbl_GL[[#This Row],[Account_key]],tbl_COA[Account_key],tbl_COA[SubAccount],,0)</f>
        <v>Professional Services</v>
      </c>
      <c r="K3268">
        <f>YEAR(tbl_GL[[#This Row],[Date]])</f>
        <v>2018</v>
      </c>
    </row>
    <row r="3269" spans="1:11" hidden="1" x14ac:dyDescent="0.35">
      <c r="A3269">
        <v>339.2</v>
      </c>
      <c r="B3269" s="24">
        <v>43301</v>
      </c>
      <c r="C3269">
        <v>2</v>
      </c>
      <c r="D3269" s="13">
        <v>120</v>
      </c>
      <c r="E3269" s="13" t="s">
        <v>97</v>
      </c>
      <c r="F3269" s="17">
        <v>1062</v>
      </c>
      <c r="G3269" t="str">
        <f>_xlfn.XLOOKUP(tbl_GL[[#This Row],[Account_key]],tbl_COA[Account_key],tbl_COA[Class],"Not Found")</f>
        <v>Liabilities and Owners Equity</v>
      </c>
      <c r="H3269" t="str">
        <f>_xlfn.XLOOKUP(tbl_GL[[#This Row],[Account_key]],tbl_COA[Account_key],tbl_COA[SubClass],"Not Found")</f>
        <v>Liabilities</v>
      </c>
      <c r="I3269" t="str">
        <f>_xlfn.XLOOKUP(tbl_GL[[#This Row],[Account_key]],tbl_COA[Account_key],tbl_COA[SubClass2],"Not Found")</f>
        <v>Current Liabilities</v>
      </c>
      <c r="J3269" t="str">
        <f>_xlfn.XLOOKUP(tbl_GL[[#This Row],[Account_key]],tbl_COA[Account_key],tbl_COA[SubAccount],,0)</f>
        <v>Accrued Expenses</v>
      </c>
      <c r="K3269">
        <f>YEAR(tbl_GL[[#This Row],[Date]])</f>
        <v>2018</v>
      </c>
    </row>
    <row r="3270" spans="1:11" hidden="1" x14ac:dyDescent="0.35">
      <c r="A3270">
        <v>340.1</v>
      </c>
      <c r="B3270" s="24">
        <v>43303</v>
      </c>
      <c r="C3270">
        <v>2</v>
      </c>
      <c r="D3270" s="13">
        <v>340</v>
      </c>
      <c r="E3270" s="13" t="s">
        <v>99</v>
      </c>
      <c r="F3270" s="17">
        <v>-50</v>
      </c>
      <c r="G3270" t="str">
        <f>_xlfn.XLOOKUP(tbl_GL[[#This Row],[Account_key]],tbl_COA[Account_key],tbl_COA[Class],"Not Found")</f>
        <v>Operating account</v>
      </c>
      <c r="H3270" t="str">
        <f>_xlfn.XLOOKUP(tbl_GL[[#This Row],[Account_key]],tbl_COA[Account_key],tbl_COA[SubClass],"Not Found")</f>
        <v>Operating Expenses</v>
      </c>
      <c r="I3270" t="str">
        <f>_xlfn.XLOOKUP(tbl_GL[[#This Row],[Account_key]],tbl_COA[Account_key],tbl_COA[SubClass2],"Not Found")</f>
        <v>Administration</v>
      </c>
      <c r="J3270" t="str">
        <f>_xlfn.XLOOKUP(tbl_GL[[#This Row],[Account_key]],tbl_COA[Account_key],tbl_COA[SubAccount],,0)</f>
        <v>Utilities</v>
      </c>
      <c r="K3270">
        <f>YEAR(tbl_GL[[#This Row],[Date]])</f>
        <v>2018</v>
      </c>
    </row>
    <row r="3271" spans="1:11" hidden="1" x14ac:dyDescent="0.35">
      <c r="A3271">
        <v>340.2</v>
      </c>
      <c r="B3271" s="24">
        <v>43303</v>
      </c>
      <c r="C3271">
        <v>2</v>
      </c>
      <c r="D3271" s="13">
        <v>20</v>
      </c>
      <c r="E3271" s="13" t="s">
        <v>99</v>
      </c>
      <c r="F3271" s="17">
        <v>-50</v>
      </c>
      <c r="G3271" t="str">
        <f>_xlfn.XLOOKUP(tbl_GL[[#This Row],[Account_key]],tbl_COA[Account_key],tbl_COA[Class],"Not Found")</f>
        <v>Assets</v>
      </c>
      <c r="H3271" t="str">
        <f>_xlfn.XLOOKUP(tbl_GL[[#This Row],[Account_key]],tbl_COA[Account_key],tbl_COA[SubClass],"Not Found")</f>
        <v>Assets</v>
      </c>
      <c r="I3271" t="str">
        <f>_xlfn.XLOOKUP(tbl_GL[[#This Row],[Account_key]],tbl_COA[Account_key],tbl_COA[SubClass2],"Not Found")</f>
        <v>Current Assets</v>
      </c>
      <c r="J3271" t="str">
        <f>_xlfn.XLOOKUP(tbl_GL[[#This Row],[Account_key]],tbl_COA[Account_key],tbl_COA[SubAccount],,0)</f>
        <v>Cash in hand</v>
      </c>
      <c r="K3271">
        <f>YEAR(tbl_GL[[#This Row],[Date]])</f>
        <v>2018</v>
      </c>
    </row>
    <row r="3272" spans="1:11" hidden="1" x14ac:dyDescent="0.35">
      <c r="A3272">
        <v>341.1</v>
      </c>
      <c r="B3272" s="24">
        <v>43303</v>
      </c>
      <c r="C3272">
        <v>2</v>
      </c>
      <c r="D3272" s="13">
        <v>320</v>
      </c>
      <c r="E3272" s="13" t="s">
        <v>97</v>
      </c>
      <c r="F3272" s="17">
        <v>-716</v>
      </c>
      <c r="G3272" t="str">
        <f>_xlfn.XLOOKUP(tbl_GL[[#This Row],[Account_key]],tbl_COA[Account_key],tbl_COA[Class],"Not Found")</f>
        <v>Operating account</v>
      </c>
      <c r="H3272" t="str">
        <f>_xlfn.XLOOKUP(tbl_GL[[#This Row],[Account_key]],tbl_COA[Account_key],tbl_COA[SubClass],"Not Found")</f>
        <v>Operating Expenses</v>
      </c>
      <c r="I3272" t="str">
        <f>_xlfn.XLOOKUP(tbl_GL[[#This Row],[Account_key]],tbl_COA[Account_key],tbl_COA[SubClass2],"Not Found")</f>
        <v>Administration</v>
      </c>
      <c r="J3272" t="str">
        <f>_xlfn.XLOOKUP(tbl_GL[[#This Row],[Account_key]],tbl_COA[Account_key],tbl_COA[SubAccount],,0)</f>
        <v>Professional Services</v>
      </c>
      <c r="K3272">
        <f>YEAR(tbl_GL[[#This Row],[Date]])</f>
        <v>2018</v>
      </c>
    </row>
    <row r="3273" spans="1:11" hidden="1" x14ac:dyDescent="0.35">
      <c r="A3273">
        <v>341.2</v>
      </c>
      <c r="B3273" s="24">
        <v>43303</v>
      </c>
      <c r="C3273">
        <v>2</v>
      </c>
      <c r="D3273" s="13">
        <v>120</v>
      </c>
      <c r="E3273" s="13" t="s">
        <v>97</v>
      </c>
      <c r="F3273" s="17">
        <v>716</v>
      </c>
      <c r="G3273" t="str">
        <f>_xlfn.XLOOKUP(tbl_GL[[#This Row],[Account_key]],tbl_COA[Account_key],tbl_COA[Class],"Not Found")</f>
        <v>Liabilities and Owners Equity</v>
      </c>
      <c r="H3273" t="str">
        <f>_xlfn.XLOOKUP(tbl_GL[[#This Row],[Account_key]],tbl_COA[Account_key],tbl_COA[SubClass],"Not Found")</f>
        <v>Liabilities</v>
      </c>
      <c r="I3273" t="str">
        <f>_xlfn.XLOOKUP(tbl_GL[[#This Row],[Account_key]],tbl_COA[Account_key],tbl_COA[SubClass2],"Not Found")</f>
        <v>Current Liabilities</v>
      </c>
      <c r="J3273" t="str">
        <f>_xlfn.XLOOKUP(tbl_GL[[#This Row],[Account_key]],tbl_COA[Account_key],tbl_COA[SubAccount],,0)</f>
        <v>Accrued Expenses</v>
      </c>
      <c r="K3273">
        <f>YEAR(tbl_GL[[#This Row],[Date]])</f>
        <v>2018</v>
      </c>
    </row>
    <row r="3274" spans="1:11" hidden="1" x14ac:dyDescent="0.35">
      <c r="A3274">
        <v>342.1</v>
      </c>
      <c r="B3274" s="24">
        <v>43304</v>
      </c>
      <c r="C3274">
        <v>2</v>
      </c>
      <c r="D3274" s="13">
        <v>10</v>
      </c>
      <c r="E3274" s="13" t="s">
        <v>98</v>
      </c>
      <c r="F3274" s="17">
        <v>-667</v>
      </c>
      <c r="G3274" t="str">
        <f>_xlfn.XLOOKUP(tbl_GL[[#This Row],[Account_key]],tbl_COA[Account_key],tbl_COA[Class],"Not Found")</f>
        <v>Assets</v>
      </c>
      <c r="H3274" t="str">
        <f>_xlfn.XLOOKUP(tbl_GL[[#This Row],[Account_key]],tbl_COA[Account_key],tbl_COA[SubClass],"Not Found")</f>
        <v>Assets</v>
      </c>
      <c r="I3274" t="str">
        <f>_xlfn.XLOOKUP(tbl_GL[[#This Row],[Account_key]],tbl_COA[Account_key],tbl_COA[SubClass2],"Not Found")</f>
        <v>Current Assets</v>
      </c>
      <c r="J3274" t="str">
        <f>_xlfn.XLOOKUP(tbl_GL[[#This Row],[Account_key]],tbl_COA[Account_key],tbl_COA[SubAccount],,0)</f>
        <v>Cash at Bank</v>
      </c>
      <c r="K3274">
        <f>YEAR(tbl_GL[[#This Row],[Date]])</f>
        <v>2018</v>
      </c>
    </row>
    <row r="3275" spans="1:11" hidden="1" x14ac:dyDescent="0.35">
      <c r="A3275">
        <v>342.2</v>
      </c>
      <c r="B3275" s="24">
        <v>43304</v>
      </c>
      <c r="C3275">
        <v>2</v>
      </c>
      <c r="D3275" s="13">
        <v>120</v>
      </c>
      <c r="E3275" s="13" t="s">
        <v>98</v>
      </c>
      <c r="F3275" s="17">
        <v>-667</v>
      </c>
      <c r="G3275" t="str">
        <f>_xlfn.XLOOKUP(tbl_GL[[#This Row],[Account_key]],tbl_COA[Account_key],tbl_COA[Class],"Not Found")</f>
        <v>Liabilities and Owners Equity</v>
      </c>
      <c r="H3275" t="str">
        <f>_xlfn.XLOOKUP(tbl_GL[[#This Row],[Account_key]],tbl_COA[Account_key],tbl_COA[SubClass],"Not Found")</f>
        <v>Liabilities</v>
      </c>
      <c r="I3275" t="str">
        <f>_xlfn.XLOOKUP(tbl_GL[[#This Row],[Account_key]],tbl_COA[Account_key],tbl_COA[SubClass2],"Not Found")</f>
        <v>Current Liabilities</v>
      </c>
      <c r="J3275" t="str">
        <f>_xlfn.XLOOKUP(tbl_GL[[#This Row],[Account_key]],tbl_COA[Account_key],tbl_COA[SubAccount],,0)</f>
        <v>Accrued Expenses</v>
      </c>
      <c r="K3275">
        <f>YEAR(tbl_GL[[#This Row],[Date]])</f>
        <v>2018</v>
      </c>
    </row>
    <row r="3276" spans="1:11" hidden="1" x14ac:dyDescent="0.35">
      <c r="A3276">
        <v>343.1</v>
      </c>
      <c r="B3276" s="24">
        <v>43304</v>
      </c>
      <c r="C3276">
        <v>2</v>
      </c>
      <c r="D3276" s="13">
        <v>10</v>
      </c>
      <c r="E3276" s="13" t="s">
        <v>98</v>
      </c>
      <c r="F3276" s="17">
        <v>-926</v>
      </c>
      <c r="G3276" t="str">
        <f>_xlfn.XLOOKUP(tbl_GL[[#This Row],[Account_key]],tbl_COA[Account_key],tbl_COA[Class],"Not Found")</f>
        <v>Assets</v>
      </c>
      <c r="H3276" t="str">
        <f>_xlfn.XLOOKUP(tbl_GL[[#This Row],[Account_key]],tbl_COA[Account_key],tbl_COA[SubClass],"Not Found")</f>
        <v>Assets</v>
      </c>
      <c r="I3276" t="str">
        <f>_xlfn.XLOOKUP(tbl_GL[[#This Row],[Account_key]],tbl_COA[Account_key],tbl_COA[SubClass2],"Not Found")</f>
        <v>Current Assets</v>
      </c>
      <c r="J3276" t="str">
        <f>_xlfn.XLOOKUP(tbl_GL[[#This Row],[Account_key]],tbl_COA[Account_key],tbl_COA[SubAccount],,0)</f>
        <v>Cash at Bank</v>
      </c>
      <c r="K3276">
        <f>YEAR(tbl_GL[[#This Row],[Date]])</f>
        <v>2018</v>
      </c>
    </row>
    <row r="3277" spans="1:11" hidden="1" x14ac:dyDescent="0.35">
      <c r="A3277">
        <v>343.2</v>
      </c>
      <c r="B3277" s="24">
        <v>43304</v>
      </c>
      <c r="C3277">
        <v>2</v>
      </c>
      <c r="D3277" s="13">
        <v>120</v>
      </c>
      <c r="E3277" s="13" t="s">
        <v>98</v>
      </c>
      <c r="F3277" s="17">
        <v>-926</v>
      </c>
      <c r="G3277" t="str">
        <f>_xlfn.XLOOKUP(tbl_GL[[#This Row],[Account_key]],tbl_COA[Account_key],tbl_COA[Class],"Not Found")</f>
        <v>Liabilities and Owners Equity</v>
      </c>
      <c r="H3277" t="str">
        <f>_xlfn.XLOOKUP(tbl_GL[[#This Row],[Account_key]],tbl_COA[Account_key],tbl_COA[SubClass],"Not Found")</f>
        <v>Liabilities</v>
      </c>
      <c r="I3277" t="str">
        <f>_xlfn.XLOOKUP(tbl_GL[[#This Row],[Account_key]],tbl_COA[Account_key],tbl_COA[SubClass2],"Not Found")</f>
        <v>Current Liabilities</v>
      </c>
      <c r="J3277" t="str">
        <f>_xlfn.XLOOKUP(tbl_GL[[#This Row],[Account_key]],tbl_COA[Account_key],tbl_COA[SubAccount],,0)</f>
        <v>Accrued Expenses</v>
      </c>
      <c r="K3277">
        <f>YEAR(tbl_GL[[#This Row],[Date]])</f>
        <v>2018</v>
      </c>
    </row>
    <row r="3278" spans="1:11" hidden="1" x14ac:dyDescent="0.35">
      <c r="A3278">
        <v>344.1</v>
      </c>
      <c r="B3278" s="24">
        <v>43307</v>
      </c>
      <c r="C3278">
        <v>2</v>
      </c>
      <c r="D3278" s="13">
        <v>230</v>
      </c>
      <c r="E3278" s="13" t="s">
        <v>4</v>
      </c>
      <c r="F3278" s="17">
        <v>-464</v>
      </c>
      <c r="G3278" t="str">
        <f>_xlfn.XLOOKUP(tbl_GL[[#This Row],[Account_key]],tbl_COA[Account_key],tbl_COA[Class],"Not Found")</f>
        <v>Trading account</v>
      </c>
      <c r="H3278" t="str">
        <f>_xlfn.XLOOKUP(tbl_GL[[#This Row],[Account_key]],tbl_COA[Account_key],tbl_COA[SubClass],"Not Found")</f>
        <v>Cost of Sales</v>
      </c>
      <c r="I3278" t="str">
        <f>_xlfn.XLOOKUP(tbl_GL[[#This Row],[Account_key]],tbl_COA[Account_key],tbl_COA[SubClass2],"Not Found")</f>
        <v>Cost of Sales</v>
      </c>
      <c r="J3278" t="str">
        <f>_xlfn.XLOOKUP(tbl_GL[[#This Row],[Account_key]],tbl_COA[Account_key],tbl_COA[SubAccount],,0)</f>
        <v>Cost of Sales</v>
      </c>
      <c r="K3278">
        <f>YEAR(tbl_GL[[#This Row],[Date]])</f>
        <v>2018</v>
      </c>
    </row>
    <row r="3279" spans="1:11" hidden="1" x14ac:dyDescent="0.35">
      <c r="A3279">
        <v>344.2</v>
      </c>
      <c r="B3279" s="24">
        <v>43307</v>
      </c>
      <c r="C3279">
        <v>2</v>
      </c>
      <c r="D3279" s="13">
        <v>60</v>
      </c>
      <c r="E3279" s="13" t="s">
        <v>4</v>
      </c>
      <c r="F3279" s="17">
        <v>-464</v>
      </c>
      <c r="G3279" t="str">
        <f>_xlfn.XLOOKUP(tbl_GL[[#This Row],[Account_key]],tbl_COA[Account_key],tbl_COA[Class],"Not Found")</f>
        <v>Assets</v>
      </c>
      <c r="H3279" t="str">
        <f>_xlfn.XLOOKUP(tbl_GL[[#This Row],[Account_key]],tbl_COA[Account_key],tbl_COA[SubClass],"Not Found")</f>
        <v>Assets</v>
      </c>
      <c r="I3279" t="str">
        <f>_xlfn.XLOOKUP(tbl_GL[[#This Row],[Account_key]],tbl_COA[Account_key],tbl_COA[SubClass2],"Not Found")</f>
        <v>Current Assets</v>
      </c>
      <c r="J3279" t="str">
        <f>_xlfn.XLOOKUP(tbl_GL[[#This Row],[Account_key]],tbl_COA[Account_key],tbl_COA[SubAccount],,0)</f>
        <v>Inventory</v>
      </c>
      <c r="K3279">
        <f>YEAR(tbl_GL[[#This Row],[Date]])</f>
        <v>2018</v>
      </c>
    </row>
    <row r="3280" spans="1:11" hidden="1" x14ac:dyDescent="0.35">
      <c r="A3280">
        <v>345.1</v>
      </c>
      <c r="B3280" s="24">
        <v>43307</v>
      </c>
      <c r="C3280">
        <v>2</v>
      </c>
      <c r="D3280" s="13">
        <v>210</v>
      </c>
      <c r="E3280" s="13" t="s">
        <v>7</v>
      </c>
      <c r="F3280" s="17">
        <v>1547</v>
      </c>
      <c r="G3280" t="str">
        <f>_xlfn.XLOOKUP(tbl_GL[[#This Row],[Account_key]],tbl_COA[Account_key],tbl_COA[Class],"Not Found")</f>
        <v>Trading account</v>
      </c>
      <c r="H3280" t="str">
        <f>_xlfn.XLOOKUP(tbl_GL[[#This Row],[Account_key]],tbl_COA[Account_key],tbl_COA[SubClass],"Not Found")</f>
        <v>Sales</v>
      </c>
      <c r="I3280" t="str">
        <f>_xlfn.XLOOKUP(tbl_GL[[#This Row],[Account_key]],tbl_COA[Account_key],tbl_COA[SubClass2],"Not Found")</f>
        <v>Sales</v>
      </c>
      <c r="J3280" t="str">
        <f>_xlfn.XLOOKUP(tbl_GL[[#This Row],[Account_key]],tbl_COA[Account_key],tbl_COA[SubAccount],,0)</f>
        <v>Sales</v>
      </c>
      <c r="K3280">
        <f>YEAR(tbl_GL[[#This Row],[Date]])</f>
        <v>2018</v>
      </c>
    </row>
    <row r="3281" spans="1:11" hidden="1" x14ac:dyDescent="0.35">
      <c r="A3281">
        <v>345.2</v>
      </c>
      <c r="B3281" s="24">
        <v>43307</v>
      </c>
      <c r="C3281">
        <v>2</v>
      </c>
      <c r="D3281" s="13">
        <v>10</v>
      </c>
      <c r="E3281" s="13" t="s">
        <v>7</v>
      </c>
      <c r="F3281" s="17">
        <v>1547</v>
      </c>
      <c r="G3281" t="str">
        <f>_xlfn.XLOOKUP(tbl_GL[[#This Row],[Account_key]],tbl_COA[Account_key],tbl_COA[Class],"Not Found")</f>
        <v>Assets</v>
      </c>
      <c r="H3281" t="str">
        <f>_xlfn.XLOOKUP(tbl_GL[[#This Row],[Account_key]],tbl_COA[Account_key],tbl_COA[SubClass],"Not Found")</f>
        <v>Assets</v>
      </c>
      <c r="I3281" t="str">
        <f>_xlfn.XLOOKUP(tbl_GL[[#This Row],[Account_key]],tbl_COA[Account_key],tbl_COA[SubClass2],"Not Found")</f>
        <v>Current Assets</v>
      </c>
      <c r="J3281" t="str">
        <f>_xlfn.XLOOKUP(tbl_GL[[#This Row],[Account_key]],tbl_COA[Account_key],tbl_COA[SubAccount],,0)</f>
        <v>Cash at Bank</v>
      </c>
      <c r="K3281">
        <f>YEAR(tbl_GL[[#This Row],[Date]])</f>
        <v>2018</v>
      </c>
    </row>
    <row r="3282" spans="1:11" hidden="1" x14ac:dyDescent="0.35">
      <c r="A3282">
        <v>346.1</v>
      </c>
      <c r="B3282" s="24">
        <v>43307</v>
      </c>
      <c r="C3282">
        <v>2</v>
      </c>
      <c r="D3282" s="13">
        <v>230</v>
      </c>
      <c r="E3282" s="13" t="s">
        <v>4</v>
      </c>
      <c r="F3282" s="17">
        <v>-2087</v>
      </c>
      <c r="G3282" t="str">
        <f>_xlfn.XLOOKUP(tbl_GL[[#This Row],[Account_key]],tbl_COA[Account_key],tbl_COA[Class],"Not Found")</f>
        <v>Trading account</v>
      </c>
      <c r="H3282" t="str">
        <f>_xlfn.XLOOKUP(tbl_GL[[#This Row],[Account_key]],tbl_COA[Account_key],tbl_COA[SubClass],"Not Found")</f>
        <v>Cost of Sales</v>
      </c>
      <c r="I3282" t="str">
        <f>_xlfn.XLOOKUP(tbl_GL[[#This Row],[Account_key]],tbl_COA[Account_key],tbl_COA[SubClass2],"Not Found")</f>
        <v>Cost of Sales</v>
      </c>
      <c r="J3282" t="str">
        <f>_xlfn.XLOOKUP(tbl_GL[[#This Row],[Account_key]],tbl_COA[Account_key],tbl_COA[SubAccount],,0)</f>
        <v>Cost of Sales</v>
      </c>
      <c r="K3282">
        <f>YEAR(tbl_GL[[#This Row],[Date]])</f>
        <v>2018</v>
      </c>
    </row>
    <row r="3283" spans="1:11" hidden="1" x14ac:dyDescent="0.35">
      <c r="A3283">
        <v>346.2</v>
      </c>
      <c r="B3283" s="24">
        <v>43307</v>
      </c>
      <c r="C3283">
        <v>2</v>
      </c>
      <c r="D3283" s="13">
        <v>60</v>
      </c>
      <c r="E3283" s="13" t="s">
        <v>4</v>
      </c>
      <c r="F3283" s="17">
        <v>-2087</v>
      </c>
      <c r="G3283" t="str">
        <f>_xlfn.XLOOKUP(tbl_GL[[#This Row],[Account_key]],tbl_COA[Account_key],tbl_COA[Class],"Not Found")</f>
        <v>Assets</v>
      </c>
      <c r="H3283" t="str">
        <f>_xlfn.XLOOKUP(tbl_GL[[#This Row],[Account_key]],tbl_COA[Account_key],tbl_COA[SubClass],"Not Found")</f>
        <v>Assets</v>
      </c>
      <c r="I3283" t="str">
        <f>_xlfn.XLOOKUP(tbl_GL[[#This Row],[Account_key]],tbl_COA[Account_key],tbl_COA[SubClass2],"Not Found")</f>
        <v>Current Assets</v>
      </c>
      <c r="J3283" t="str">
        <f>_xlfn.XLOOKUP(tbl_GL[[#This Row],[Account_key]],tbl_COA[Account_key],tbl_COA[SubAccount],,0)</f>
        <v>Inventory</v>
      </c>
      <c r="K3283">
        <f>YEAR(tbl_GL[[#This Row],[Date]])</f>
        <v>2018</v>
      </c>
    </row>
    <row r="3284" spans="1:11" hidden="1" x14ac:dyDescent="0.35">
      <c r="A3284">
        <v>347.1</v>
      </c>
      <c r="B3284" s="24">
        <v>43307</v>
      </c>
      <c r="C3284">
        <v>2</v>
      </c>
      <c r="D3284" s="13">
        <v>30</v>
      </c>
      <c r="E3284" s="13" t="s">
        <v>80</v>
      </c>
      <c r="F3284" s="17">
        <v>-6587</v>
      </c>
      <c r="G3284" t="str">
        <f>_xlfn.XLOOKUP(tbl_GL[[#This Row],[Account_key]],tbl_COA[Account_key],tbl_COA[Class],"Not Found")</f>
        <v>Assets</v>
      </c>
      <c r="H3284" t="str">
        <f>_xlfn.XLOOKUP(tbl_GL[[#This Row],[Account_key]],tbl_COA[Account_key],tbl_COA[SubClass],"Not Found")</f>
        <v>Assets</v>
      </c>
      <c r="I3284" t="str">
        <f>_xlfn.XLOOKUP(tbl_GL[[#This Row],[Account_key]],tbl_COA[Account_key],tbl_COA[SubClass2],"Not Found")</f>
        <v>Current Assets</v>
      </c>
      <c r="J3284" t="str">
        <f>_xlfn.XLOOKUP(tbl_GL[[#This Row],[Account_key]],tbl_COA[Account_key],tbl_COA[SubAccount],,0)</f>
        <v>Trade Receivables</v>
      </c>
      <c r="K3284">
        <f>YEAR(tbl_GL[[#This Row],[Date]])</f>
        <v>2018</v>
      </c>
    </row>
    <row r="3285" spans="1:11" hidden="1" x14ac:dyDescent="0.35">
      <c r="A3285">
        <v>347.2</v>
      </c>
      <c r="B3285" s="24">
        <v>43307</v>
      </c>
      <c r="C3285">
        <v>2</v>
      </c>
      <c r="D3285" s="13">
        <v>10</v>
      </c>
      <c r="E3285" s="13" t="s">
        <v>80</v>
      </c>
      <c r="F3285" s="17">
        <v>6587</v>
      </c>
      <c r="G3285" t="str">
        <f>_xlfn.XLOOKUP(tbl_GL[[#This Row],[Account_key]],tbl_COA[Account_key],tbl_COA[Class],"Not Found")</f>
        <v>Assets</v>
      </c>
      <c r="H3285" t="str">
        <f>_xlfn.XLOOKUP(tbl_GL[[#This Row],[Account_key]],tbl_COA[Account_key],tbl_COA[SubClass],"Not Found")</f>
        <v>Assets</v>
      </c>
      <c r="I3285" t="str">
        <f>_xlfn.XLOOKUP(tbl_GL[[#This Row],[Account_key]],tbl_COA[Account_key],tbl_COA[SubClass2],"Not Found")</f>
        <v>Current Assets</v>
      </c>
      <c r="J3285" t="str">
        <f>_xlfn.XLOOKUP(tbl_GL[[#This Row],[Account_key]],tbl_COA[Account_key],tbl_COA[SubAccount],,0)</f>
        <v>Cash at Bank</v>
      </c>
      <c r="K3285">
        <f>YEAR(tbl_GL[[#This Row],[Date]])</f>
        <v>2018</v>
      </c>
    </row>
    <row r="3286" spans="1:11" hidden="1" x14ac:dyDescent="0.35">
      <c r="A3286">
        <v>348.1</v>
      </c>
      <c r="B3286" s="24">
        <v>43307</v>
      </c>
      <c r="C3286">
        <v>2</v>
      </c>
      <c r="D3286" s="13">
        <v>210</v>
      </c>
      <c r="E3286" s="13" t="s">
        <v>8</v>
      </c>
      <c r="F3286" s="17">
        <v>6956</v>
      </c>
      <c r="G3286" t="str">
        <f>_xlfn.XLOOKUP(tbl_GL[[#This Row],[Account_key]],tbl_COA[Account_key],tbl_COA[Class],"Not Found")</f>
        <v>Trading account</v>
      </c>
      <c r="H3286" t="str">
        <f>_xlfn.XLOOKUP(tbl_GL[[#This Row],[Account_key]],tbl_COA[Account_key],tbl_COA[SubClass],"Not Found")</f>
        <v>Sales</v>
      </c>
      <c r="I3286" t="str">
        <f>_xlfn.XLOOKUP(tbl_GL[[#This Row],[Account_key]],tbl_COA[Account_key],tbl_COA[SubClass2],"Not Found")</f>
        <v>Sales</v>
      </c>
      <c r="J3286" t="str">
        <f>_xlfn.XLOOKUP(tbl_GL[[#This Row],[Account_key]],tbl_COA[Account_key],tbl_COA[SubAccount],,0)</f>
        <v>Sales</v>
      </c>
      <c r="K3286">
        <f>YEAR(tbl_GL[[#This Row],[Date]])</f>
        <v>2018</v>
      </c>
    </row>
    <row r="3287" spans="1:11" hidden="1" x14ac:dyDescent="0.35">
      <c r="A3287">
        <v>348.2</v>
      </c>
      <c r="B3287" s="24">
        <v>43307</v>
      </c>
      <c r="C3287">
        <v>2</v>
      </c>
      <c r="D3287" s="13">
        <v>30</v>
      </c>
      <c r="E3287" s="13" t="s">
        <v>8</v>
      </c>
      <c r="F3287" s="17">
        <v>6956</v>
      </c>
      <c r="G3287" t="str">
        <f>_xlfn.XLOOKUP(tbl_GL[[#This Row],[Account_key]],tbl_COA[Account_key],tbl_COA[Class],"Not Found")</f>
        <v>Assets</v>
      </c>
      <c r="H3287" t="str">
        <f>_xlfn.XLOOKUP(tbl_GL[[#This Row],[Account_key]],tbl_COA[Account_key],tbl_COA[SubClass],"Not Found")</f>
        <v>Assets</v>
      </c>
      <c r="I3287" t="str">
        <f>_xlfn.XLOOKUP(tbl_GL[[#This Row],[Account_key]],tbl_COA[Account_key],tbl_COA[SubClass2],"Not Found")</f>
        <v>Current Assets</v>
      </c>
      <c r="J3287" t="str">
        <f>_xlfn.XLOOKUP(tbl_GL[[#This Row],[Account_key]],tbl_COA[Account_key],tbl_COA[SubAccount],,0)</f>
        <v>Trade Receivables</v>
      </c>
      <c r="K3287">
        <f>YEAR(tbl_GL[[#This Row],[Date]])</f>
        <v>2018</v>
      </c>
    </row>
    <row r="3288" spans="1:11" hidden="1" x14ac:dyDescent="0.35">
      <c r="A3288">
        <v>349.1</v>
      </c>
      <c r="B3288" s="24">
        <v>43308</v>
      </c>
      <c r="C3288">
        <v>2</v>
      </c>
      <c r="D3288" s="13">
        <v>280</v>
      </c>
      <c r="E3288" s="13" t="s">
        <v>97</v>
      </c>
      <c r="F3288" s="17">
        <v>-1036</v>
      </c>
      <c r="G3288" t="str">
        <f>_xlfn.XLOOKUP(tbl_GL[[#This Row],[Account_key]],tbl_COA[Account_key],tbl_COA[Class],"Not Found")</f>
        <v>Operating account</v>
      </c>
      <c r="H3288" t="str">
        <f>_xlfn.XLOOKUP(tbl_GL[[#This Row],[Account_key]],tbl_COA[Account_key],tbl_COA[SubClass],"Not Found")</f>
        <v>Operating Expenses</v>
      </c>
      <c r="I3288" t="str">
        <f>_xlfn.XLOOKUP(tbl_GL[[#This Row],[Account_key]],tbl_COA[Account_key],tbl_COA[SubClass2],"Not Found")</f>
        <v>Marketing</v>
      </c>
      <c r="J3288" t="str">
        <f>_xlfn.XLOOKUP(tbl_GL[[#This Row],[Account_key]],tbl_COA[Account_key],tbl_COA[SubAccount],,0)</f>
        <v>Advertisements</v>
      </c>
      <c r="K3288">
        <f>YEAR(tbl_GL[[#This Row],[Date]])</f>
        <v>2018</v>
      </c>
    </row>
    <row r="3289" spans="1:11" hidden="1" x14ac:dyDescent="0.35">
      <c r="A3289">
        <v>349.2</v>
      </c>
      <c r="B3289" s="24">
        <v>43308</v>
      </c>
      <c r="C3289">
        <v>2</v>
      </c>
      <c r="D3289" s="13">
        <v>120</v>
      </c>
      <c r="E3289" s="13" t="s">
        <v>97</v>
      </c>
      <c r="F3289" s="17">
        <v>1036</v>
      </c>
      <c r="G3289" t="str">
        <f>_xlfn.XLOOKUP(tbl_GL[[#This Row],[Account_key]],tbl_COA[Account_key],tbl_COA[Class],"Not Found")</f>
        <v>Liabilities and Owners Equity</v>
      </c>
      <c r="H3289" t="str">
        <f>_xlfn.XLOOKUP(tbl_GL[[#This Row],[Account_key]],tbl_COA[Account_key],tbl_COA[SubClass],"Not Found")</f>
        <v>Liabilities</v>
      </c>
      <c r="I3289" t="str">
        <f>_xlfn.XLOOKUP(tbl_GL[[#This Row],[Account_key]],tbl_COA[Account_key],tbl_COA[SubClass2],"Not Found")</f>
        <v>Current Liabilities</v>
      </c>
      <c r="J3289" t="str">
        <f>_xlfn.XLOOKUP(tbl_GL[[#This Row],[Account_key]],tbl_COA[Account_key],tbl_COA[SubAccount],,0)</f>
        <v>Accrued Expenses</v>
      </c>
      <c r="K3289">
        <f>YEAR(tbl_GL[[#This Row],[Date]])</f>
        <v>2018</v>
      </c>
    </row>
    <row r="3290" spans="1:11" hidden="1" x14ac:dyDescent="0.35">
      <c r="A3290">
        <v>350.1</v>
      </c>
      <c r="B3290" s="24">
        <v>43310</v>
      </c>
      <c r="C3290">
        <v>2</v>
      </c>
      <c r="D3290" s="13">
        <v>10</v>
      </c>
      <c r="E3290" s="13" t="s">
        <v>98</v>
      </c>
      <c r="F3290" s="17">
        <v>-833</v>
      </c>
      <c r="G3290" t="str">
        <f>_xlfn.XLOOKUP(tbl_GL[[#This Row],[Account_key]],tbl_COA[Account_key],tbl_COA[Class],"Not Found")</f>
        <v>Assets</v>
      </c>
      <c r="H3290" t="str">
        <f>_xlfn.XLOOKUP(tbl_GL[[#This Row],[Account_key]],tbl_COA[Account_key],tbl_COA[SubClass],"Not Found")</f>
        <v>Assets</v>
      </c>
      <c r="I3290" t="str">
        <f>_xlfn.XLOOKUP(tbl_GL[[#This Row],[Account_key]],tbl_COA[Account_key],tbl_COA[SubClass2],"Not Found")</f>
        <v>Current Assets</v>
      </c>
      <c r="J3290" t="str">
        <f>_xlfn.XLOOKUP(tbl_GL[[#This Row],[Account_key]],tbl_COA[Account_key],tbl_COA[SubAccount],,0)</f>
        <v>Cash at Bank</v>
      </c>
      <c r="K3290">
        <f>YEAR(tbl_GL[[#This Row],[Date]])</f>
        <v>2018</v>
      </c>
    </row>
    <row r="3291" spans="1:11" hidden="1" x14ac:dyDescent="0.35">
      <c r="A3291">
        <v>350.2</v>
      </c>
      <c r="B3291" s="24">
        <v>43310</v>
      </c>
      <c r="C3291">
        <v>2</v>
      </c>
      <c r="D3291" s="13">
        <v>120</v>
      </c>
      <c r="E3291" s="13" t="s">
        <v>98</v>
      </c>
      <c r="F3291" s="17">
        <v>-833</v>
      </c>
      <c r="G3291" t="str">
        <f>_xlfn.XLOOKUP(tbl_GL[[#This Row],[Account_key]],tbl_COA[Account_key],tbl_COA[Class],"Not Found")</f>
        <v>Liabilities and Owners Equity</v>
      </c>
      <c r="H3291" t="str">
        <f>_xlfn.XLOOKUP(tbl_GL[[#This Row],[Account_key]],tbl_COA[Account_key],tbl_COA[SubClass],"Not Found")</f>
        <v>Liabilities</v>
      </c>
      <c r="I3291" t="str">
        <f>_xlfn.XLOOKUP(tbl_GL[[#This Row],[Account_key]],tbl_COA[Account_key],tbl_COA[SubClass2],"Not Found")</f>
        <v>Current Liabilities</v>
      </c>
      <c r="J3291" t="str">
        <f>_xlfn.XLOOKUP(tbl_GL[[#This Row],[Account_key]],tbl_COA[Account_key],tbl_COA[SubAccount],,0)</f>
        <v>Accrued Expenses</v>
      </c>
      <c r="K3291">
        <f>YEAR(tbl_GL[[#This Row],[Date]])</f>
        <v>2018</v>
      </c>
    </row>
    <row r="3292" spans="1:11" hidden="1" x14ac:dyDescent="0.35">
      <c r="A3292">
        <v>351.1</v>
      </c>
      <c r="B3292" s="24">
        <v>43310</v>
      </c>
      <c r="C3292">
        <v>2</v>
      </c>
      <c r="D3292" s="13">
        <v>220</v>
      </c>
      <c r="E3292" s="13" t="s">
        <v>81</v>
      </c>
      <c r="F3292" s="17">
        <v>-928</v>
      </c>
      <c r="G3292" t="str">
        <f>_xlfn.XLOOKUP(tbl_GL[[#This Row],[Account_key]],tbl_COA[Account_key],tbl_COA[Class],"Not Found")</f>
        <v>Trading account</v>
      </c>
      <c r="H3292" t="str">
        <f>_xlfn.XLOOKUP(tbl_GL[[#This Row],[Account_key]],tbl_COA[Account_key],tbl_COA[SubClass],"Not Found")</f>
        <v>Sales</v>
      </c>
      <c r="I3292" t="str">
        <f>_xlfn.XLOOKUP(tbl_GL[[#This Row],[Account_key]],tbl_COA[Account_key],tbl_COA[SubClass2],"Not Found")</f>
        <v>Sales</v>
      </c>
      <c r="J3292" t="str">
        <f>_xlfn.XLOOKUP(tbl_GL[[#This Row],[Account_key]],tbl_COA[Account_key],tbl_COA[SubAccount],,0)</f>
        <v>Sales Return</v>
      </c>
      <c r="K3292">
        <f>YEAR(tbl_GL[[#This Row],[Date]])</f>
        <v>2018</v>
      </c>
    </row>
    <row r="3293" spans="1:11" hidden="1" x14ac:dyDescent="0.35">
      <c r="A3293">
        <v>351.2</v>
      </c>
      <c r="B3293" s="24">
        <v>43310</v>
      </c>
      <c r="C3293">
        <v>2</v>
      </c>
      <c r="D3293" s="13">
        <v>20</v>
      </c>
      <c r="E3293" s="13" t="s">
        <v>81</v>
      </c>
      <c r="F3293" s="17">
        <v>-928</v>
      </c>
      <c r="G3293" t="str">
        <f>_xlfn.XLOOKUP(tbl_GL[[#This Row],[Account_key]],tbl_COA[Account_key],tbl_COA[Class],"Not Found")</f>
        <v>Assets</v>
      </c>
      <c r="H3293" t="str">
        <f>_xlfn.XLOOKUP(tbl_GL[[#This Row],[Account_key]],tbl_COA[Account_key],tbl_COA[SubClass],"Not Found")</f>
        <v>Assets</v>
      </c>
      <c r="I3293" t="str">
        <f>_xlfn.XLOOKUP(tbl_GL[[#This Row],[Account_key]],tbl_COA[Account_key],tbl_COA[SubClass2],"Not Found")</f>
        <v>Current Assets</v>
      </c>
      <c r="J3293" t="str">
        <f>_xlfn.XLOOKUP(tbl_GL[[#This Row],[Account_key]],tbl_COA[Account_key],tbl_COA[SubAccount],,0)</f>
        <v>Cash in hand</v>
      </c>
      <c r="K3293">
        <f>YEAR(tbl_GL[[#This Row],[Date]])</f>
        <v>2018</v>
      </c>
    </row>
    <row r="3294" spans="1:11" hidden="1" x14ac:dyDescent="0.35">
      <c r="A3294">
        <v>352.1</v>
      </c>
      <c r="B3294" s="24">
        <v>43310</v>
      </c>
      <c r="C3294">
        <v>2</v>
      </c>
      <c r="D3294" s="13">
        <v>30</v>
      </c>
      <c r="E3294" s="13" t="s">
        <v>80</v>
      </c>
      <c r="F3294" s="17">
        <v>-6641</v>
      </c>
      <c r="G3294" t="str">
        <f>_xlfn.XLOOKUP(tbl_GL[[#This Row],[Account_key]],tbl_COA[Account_key],tbl_COA[Class],"Not Found")</f>
        <v>Assets</v>
      </c>
      <c r="H3294" t="str">
        <f>_xlfn.XLOOKUP(tbl_GL[[#This Row],[Account_key]],tbl_COA[Account_key],tbl_COA[SubClass],"Not Found")</f>
        <v>Assets</v>
      </c>
      <c r="I3294" t="str">
        <f>_xlfn.XLOOKUP(tbl_GL[[#This Row],[Account_key]],tbl_COA[Account_key],tbl_COA[SubClass2],"Not Found")</f>
        <v>Current Assets</v>
      </c>
      <c r="J3294" t="str">
        <f>_xlfn.XLOOKUP(tbl_GL[[#This Row],[Account_key]],tbl_COA[Account_key],tbl_COA[SubAccount],,0)</f>
        <v>Trade Receivables</v>
      </c>
      <c r="K3294">
        <f>YEAR(tbl_GL[[#This Row],[Date]])</f>
        <v>2018</v>
      </c>
    </row>
    <row r="3295" spans="1:11" hidden="1" x14ac:dyDescent="0.35">
      <c r="A3295">
        <v>352.2</v>
      </c>
      <c r="B3295" s="24">
        <v>43310</v>
      </c>
      <c r="C3295">
        <v>2</v>
      </c>
      <c r="D3295" s="13">
        <v>10</v>
      </c>
      <c r="E3295" s="13" t="s">
        <v>80</v>
      </c>
      <c r="F3295" s="17">
        <v>6641</v>
      </c>
      <c r="G3295" t="str">
        <f>_xlfn.XLOOKUP(tbl_GL[[#This Row],[Account_key]],tbl_COA[Account_key],tbl_COA[Class],"Not Found")</f>
        <v>Assets</v>
      </c>
      <c r="H3295" t="str">
        <f>_xlfn.XLOOKUP(tbl_GL[[#This Row],[Account_key]],tbl_COA[Account_key],tbl_COA[SubClass],"Not Found")</f>
        <v>Assets</v>
      </c>
      <c r="I3295" t="str">
        <f>_xlfn.XLOOKUP(tbl_GL[[#This Row],[Account_key]],tbl_COA[Account_key],tbl_COA[SubClass2],"Not Found")</f>
        <v>Current Assets</v>
      </c>
      <c r="J3295" t="str">
        <f>_xlfn.XLOOKUP(tbl_GL[[#This Row],[Account_key]],tbl_COA[Account_key],tbl_COA[SubAccount],,0)</f>
        <v>Cash at Bank</v>
      </c>
      <c r="K3295">
        <f>YEAR(tbl_GL[[#This Row],[Date]])</f>
        <v>2018</v>
      </c>
    </row>
    <row r="3296" spans="1:11" hidden="1" x14ac:dyDescent="0.35">
      <c r="A3296">
        <v>353.1</v>
      </c>
      <c r="B3296" s="24">
        <v>43311</v>
      </c>
      <c r="C3296">
        <v>2</v>
      </c>
      <c r="D3296" s="13">
        <v>230</v>
      </c>
      <c r="E3296" s="13" t="s">
        <v>4</v>
      </c>
      <c r="F3296" s="17">
        <v>-281</v>
      </c>
      <c r="G3296" t="str">
        <f>_xlfn.XLOOKUP(tbl_GL[[#This Row],[Account_key]],tbl_COA[Account_key],tbl_COA[Class],"Not Found")</f>
        <v>Trading account</v>
      </c>
      <c r="H3296" t="str">
        <f>_xlfn.XLOOKUP(tbl_GL[[#This Row],[Account_key]],tbl_COA[Account_key],tbl_COA[SubClass],"Not Found")</f>
        <v>Cost of Sales</v>
      </c>
      <c r="I3296" t="str">
        <f>_xlfn.XLOOKUP(tbl_GL[[#This Row],[Account_key]],tbl_COA[Account_key],tbl_COA[SubClass2],"Not Found")</f>
        <v>Cost of Sales</v>
      </c>
      <c r="J3296" t="str">
        <f>_xlfn.XLOOKUP(tbl_GL[[#This Row],[Account_key]],tbl_COA[Account_key],tbl_COA[SubAccount],,0)</f>
        <v>Cost of Sales</v>
      </c>
      <c r="K3296">
        <f>YEAR(tbl_GL[[#This Row],[Date]])</f>
        <v>2018</v>
      </c>
    </row>
    <row r="3297" spans="1:11" hidden="1" x14ac:dyDescent="0.35">
      <c r="A3297">
        <v>353.2</v>
      </c>
      <c r="B3297" s="24">
        <v>43311</v>
      </c>
      <c r="C3297">
        <v>2</v>
      </c>
      <c r="D3297" s="13">
        <v>60</v>
      </c>
      <c r="E3297" s="13" t="s">
        <v>4</v>
      </c>
      <c r="F3297" s="17">
        <v>-281</v>
      </c>
      <c r="G3297" t="str">
        <f>_xlfn.XLOOKUP(tbl_GL[[#This Row],[Account_key]],tbl_COA[Account_key],tbl_COA[Class],"Not Found")</f>
        <v>Assets</v>
      </c>
      <c r="H3297" t="str">
        <f>_xlfn.XLOOKUP(tbl_GL[[#This Row],[Account_key]],tbl_COA[Account_key],tbl_COA[SubClass],"Not Found")</f>
        <v>Assets</v>
      </c>
      <c r="I3297" t="str">
        <f>_xlfn.XLOOKUP(tbl_GL[[#This Row],[Account_key]],tbl_COA[Account_key],tbl_COA[SubClass2],"Not Found")</f>
        <v>Current Assets</v>
      </c>
      <c r="J3297" t="str">
        <f>_xlfn.XLOOKUP(tbl_GL[[#This Row],[Account_key]],tbl_COA[Account_key],tbl_COA[SubAccount],,0)</f>
        <v>Inventory</v>
      </c>
      <c r="K3297">
        <f>YEAR(tbl_GL[[#This Row],[Date]])</f>
        <v>2018</v>
      </c>
    </row>
    <row r="3298" spans="1:11" hidden="1" x14ac:dyDescent="0.35">
      <c r="A3298">
        <v>354.1</v>
      </c>
      <c r="B3298" s="24">
        <v>43311</v>
      </c>
      <c r="C3298">
        <v>2</v>
      </c>
      <c r="D3298" s="13">
        <v>210</v>
      </c>
      <c r="E3298" s="13" t="s">
        <v>8</v>
      </c>
      <c r="F3298" s="17">
        <v>937</v>
      </c>
      <c r="G3298" t="str">
        <f>_xlfn.XLOOKUP(tbl_GL[[#This Row],[Account_key]],tbl_COA[Account_key],tbl_COA[Class],"Not Found")</f>
        <v>Trading account</v>
      </c>
      <c r="H3298" t="str">
        <f>_xlfn.XLOOKUP(tbl_GL[[#This Row],[Account_key]],tbl_COA[Account_key],tbl_COA[SubClass],"Not Found")</f>
        <v>Sales</v>
      </c>
      <c r="I3298" t="str">
        <f>_xlfn.XLOOKUP(tbl_GL[[#This Row],[Account_key]],tbl_COA[Account_key],tbl_COA[SubClass2],"Not Found")</f>
        <v>Sales</v>
      </c>
      <c r="J3298" t="str">
        <f>_xlfn.XLOOKUP(tbl_GL[[#This Row],[Account_key]],tbl_COA[Account_key],tbl_COA[SubAccount],,0)</f>
        <v>Sales</v>
      </c>
      <c r="K3298">
        <f>YEAR(tbl_GL[[#This Row],[Date]])</f>
        <v>2018</v>
      </c>
    </row>
    <row r="3299" spans="1:11" hidden="1" x14ac:dyDescent="0.35">
      <c r="A3299">
        <v>354.2</v>
      </c>
      <c r="B3299" s="24">
        <v>43311</v>
      </c>
      <c r="C3299">
        <v>2</v>
      </c>
      <c r="D3299" s="13">
        <v>30</v>
      </c>
      <c r="E3299" s="13" t="s">
        <v>8</v>
      </c>
      <c r="F3299" s="17">
        <v>937</v>
      </c>
      <c r="G3299" t="str">
        <f>_xlfn.XLOOKUP(tbl_GL[[#This Row],[Account_key]],tbl_COA[Account_key],tbl_COA[Class],"Not Found")</f>
        <v>Assets</v>
      </c>
      <c r="H3299" t="str">
        <f>_xlfn.XLOOKUP(tbl_GL[[#This Row],[Account_key]],tbl_COA[Account_key],tbl_COA[SubClass],"Not Found")</f>
        <v>Assets</v>
      </c>
      <c r="I3299" t="str">
        <f>_xlfn.XLOOKUP(tbl_GL[[#This Row],[Account_key]],tbl_COA[Account_key],tbl_COA[SubClass2],"Not Found")</f>
        <v>Current Assets</v>
      </c>
      <c r="J3299" t="str">
        <f>_xlfn.XLOOKUP(tbl_GL[[#This Row],[Account_key]],tbl_COA[Account_key],tbl_COA[SubAccount],,0)</f>
        <v>Trade Receivables</v>
      </c>
      <c r="K3299">
        <f>YEAR(tbl_GL[[#This Row],[Date]])</f>
        <v>2018</v>
      </c>
    </row>
    <row r="3300" spans="1:11" hidden="1" x14ac:dyDescent="0.35">
      <c r="A3300">
        <v>355.1</v>
      </c>
      <c r="B3300" s="24">
        <v>43311</v>
      </c>
      <c r="C3300">
        <v>2</v>
      </c>
      <c r="D3300" s="13">
        <v>330</v>
      </c>
      <c r="E3300" s="13" t="s">
        <v>97</v>
      </c>
      <c r="F3300" s="17">
        <v>-999</v>
      </c>
      <c r="G3300" t="str">
        <f>_xlfn.XLOOKUP(tbl_GL[[#This Row],[Account_key]],tbl_COA[Account_key],tbl_COA[Class],"Not Found")</f>
        <v>Operating account</v>
      </c>
      <c r="H3300" t="str">
        <f>_xlfn.XLOOKUP(tbl_GL[[#This Row],[Account_key]],tbl_COA[Account_key],tbl_COA[SubClass],"Not Found")</f>
        <v>Operating Expenses</v>
      </c>
      <c r="I3300" t="str">
        <f>_xlfn.XLOOKUP(tbl_GL[[#This Row],[Account_key]],tbl_COA[Account_key],tbl_COA[SubClass2],"Not Found")</f>
        <v>Administration</v>
      </c>
      <c r="J3300" t="str">
        <f>_xlfn.XLOOKUP(tbl_GL[[#This Row],[Account_key]],tbl_COA[Account_key],tbl_COA[SubAccount],,0)</f>
        <v>Telephone</v>
      </c>
      <c r="K3300">
        <f>YEAR(tbl_GL[[#This Row],[Date]])</f>
        <v>2018</v>
      </c>
    </row>
    <row r="3301" spans="1:11" hidden="1" x14ac:dyDescent="0.35">
      <c r="A3301">
        <v>355.2</v>
      </c>
      <c r="B3301" s="24">
        <v>43311</v>
      </c>
      <c r="C3301">
        <v>2</v>
      </c>
      <c r="D3301" s="13">
        <v>120</v>
      </c>
      <c r="E3301" s="13" t="s">
        <v>97</v>
      </c>
      <c r="F3301" s="17">
        <v>999</v>
      </c>
      <c r="G3301" t="str">
        <f>_xlfn.XLOOKUP(tbl_GL[[#This Row],[Account_key]],tbl_COA[Account_key],tbl_COA[Class],"Not Found")</f>
        <v>Liabilities and Owners Equity</v>
      </c>
      <c r="H3301" t="str">
        <f>_xlfn.XLOOKUP(tbl_GL[[#This Row],[Account_key]],tbl_COA[Account_key],tbl_COA[SubClass],"Not Found")</f>
        <v>Liabilities</v>
      </c>
      <c r="I3301" t="str">
        <f>_xlfn.XLOOKUP(tbl_GL[[#This Row],[Account_key]],tbl_COA[Account_key],tbl_COA[SubClass2],"Not Found")</f>
        <v>Current Liabilities</v>
      </c>
      <c r="J3301" t="str">
        <f>_xlfn.XLOOKUP(tbl_GL[[#This Row],[Account_key]],tbl_COA[Account_key],tbl_COA[SubAccount],,0)</f>
        <v>Accrued Expenses</v>
      </c>
      <c r="K3301">
        <f>YEAR(tbl_GL[[#This Row],[Date]])</f>
        <v>2018</v>
      </c>
    </row>
    <row r="3302" spans="1:11" hidden="1" x14ac:dyDescent="0.35">
      <c r="A3302">
        <v>356.1</v>
      </c>
      <c r="B3302" s="24">
        <v>43312</v>
      </c>
      <c r="C3302">
        <v>2</v>
      </c>
      <c r="D3302" s="13">
        <v>10</v>
      </c>
      <c r="E3302" s="13" t="s">
        <v>110</v>
      </c>
      <c r="F3302" s="17">
        <v>23</v>
      </c>
      <c r="G3302" t="str">
        <f>_xlfn.XLOOKUP(tbl_GL[[#This Row],[Account_key]],tbl_COA[Account_key],tbl_COA[Class],"Not Found")</f>
        <v>Assets</v>
      </c>
      <c r="H3302" t="str">
        <f>_xlfn.XLOOKUP(tbl_GL[[#This Row],[Account_key]],tbl_COA[Account_key],tbl_COA[SubClass],"Not Found")</f>
        <v>Assets</v>
      </c>
      <c r="I3302" t="str">
        <f>_xlfn.XLOOKUP(tbl_GL[[#This Row],[Account_key]],tbl_COA[Account_key],tbl_COA[SubClass2],"Not Found")</f>
        <v>Current Assets</v>
      </c>
      <c r="J3302" t="str">
        <f>_xlfn.XLOOKUP(tbl_GL[[#This Row],[Account_key]],tbl_COA[Account_key],tbl_COA[SubAccount],,0)</f>
        <v>Cash at Bank</v>
      </c>
      <c r="K3302">
        <f>YEAR(tbl_GL[[#This Row],[Date]])</f>
        <v>2018</v>
      </c>
    </row>
    <row r="3303" spans="1:11" hidden="1" x14ac:dyDescent="0.35">
      <c r="A3303">
        <v>356.2</v>
      </c>
      <c r="B3303" s="24">
        <v>43312</v>
      </c>
      <c r="C3303">
        <v>2</v>
      </c>
      <c r="D3303" s="13">
        <v>430</v>
      </c>
      <c r="E3303" s="13" t="s">
        <v>110</v>
      </c>
      <c r="F3303" s="17">
        <v>23</v>
      </c>
      <c r="G3303" t="str">
        <f>_xlfn.XLOOKUP(tbl_GL[[#This Row],[Account_key]],tbl_COA[Account_key],tbl_COA[Class],"Not Found")</f>
        <v>Non-operating</v>
      </c>
      <c r="H3303" t="str">
        <f>_xlfn.XLOOKUP(tbl_GL[[#This Row],[Account_key]],tbl_COA[Account_key],tbl_COA[SubClass],"Not Found")</f>
        <v>Exchange Loss/Gain</v>
      </c>
      <c r="I3303" t="str">
        <f>_xlfn.XLOOKUP(tbl_GL[[#This Row],[Account_key]],tbl_COA[Account_key],tbl_COA[SubClass2],"Not Found")</f>
        <v>Exchange Loss/Gain</v>
      </c>
      <c r="J3303" t="str">
        <f>_xlfn.XLOOKUP(tbl_GL[[#This Row],[Account_key]],tbl_COA[Account_key],tbl_COA[SubAccount],,0)</f>
        <v>Exchange Loss/Gain</v>
      </c>
      <c r="K3303">
        <f>YEAR(tbl_GL[[#This Row],[Date]])</f>
        <v>2018</v>
      </c>
    </row>
    <row r="3304" spans="1:11" hidden="1" x14ac:dyDescent="0.35">
      <c r="A3304">
        <v>357.1</v>
      </c>
      <c r="B3304" s="24">
        <v>43312</v>
      </c>
      <c r="C3304">
        <v>2</v>
      </c>
      <c r="D3304" s="13">
        <v>10</v>
      </c>
      <c r="E3304" s="13" t="s">
        <v>113</v>
      </c>
      <c r="F3304" s="17">
        <v>91</v>
      </c>
      <c r="G3304" t="str">
        <f>_xlfn.XLOOKUP(tbl_GL[[#This Row],[Account_key]],tbl_COA[Account_key],tbl_COA[Class],"Not Found")</f>
        <v>Assets</v>
      </c>
      <c r="H3304" t="str">
        <f>_xlfn.XLOOKUP(tbl_GL[[#This Row],[Account_key]],tbl_COA[Account_key],tbl_COA[SubClass],"Not Found")</f>
        <v>Assets</v>
      </c>
      <c r="I3304" t="str">
        <f>_xlfn.XLOOKUP(tbl_GL[[#This Row],[Account_key]],tbl_COA[Account_key],tbl_COA[SubClass2],"Not Found")</f>
        <v>Current Assets</v>
      </c>
      <c r="J3304" t="str">
        <f>_xlfn.XLOOKUP(tbl_GL[[#This Row],[Account_key]],tbl_COA[Account_key],tbl_COA[SubAccount],,0)</f>
        <v>Cash at Bank</v>
      </c>
      <c r="K3304">
        <f>YEAR(tbl_GL[[#This Row],[Date]])</f>
        <v>2018</v>
      </c>
    </row>
    <row r="3305" spans="1:11" hidden="1" x14ac:dyDescent="0.35">
      <c r="A3305">
        <v>357.2</v>
      </c>
      <c r="B3305" s="24">
        <v>43312</v>
      </c>
      <c r="C3305">
        <v>2</v>
      </c>
      <c r="D3305" s="13">
        <v>410</v>
      </c>
      <c r="E3305" s="13" t="s">
        <v>113</v>
      </c>
      <c r="F3305" s="17">
        <v>91</v>
      </c>
      <c r="G3305" t="str">
        <f>_xlfn.XLOOKUP(tbl_GL[[#This Row],[Account_key]],tbl_COA[Account_key],tbl_COA[Class],"Not Found")</f>
        <v>Non-operating</v>
      </c>
      <c r="H3305" t="str">
        <f>_xlfn.XLOOKUP(tbl_GL[[#This Row],[Account_key]],tbl_COA[Account_key],tbl_COA[SubClass],"Not Found")</f>
        <v>Interest Income</v>
      </c>
      <c r="I3305" t="str">
        <f>_xlfn.XLOOKUP(tbl_GL[[#This Row],[Account_key]],tbl_COA[Account_key],tbl_COA[SubClass2],"Not Found")</f>
        <v>Interest Income</v>
      </c>
      <c r="J3305" t="str">
        <f>_xlfn.XLOOKUP(tbl_GL[[#This Row],[Account_key]],tbl_COA[Account_key],tbl_COA[SubAccount],,0)</f>
        <v>Interest Income</v>
      </c>
      <c r="K3305">
        <f>YEAR(tbl_GL[[#This Row],[Date]])</f>
        <v>2018</v>
      </c>
    </row>
    <row r="3306" spans="1:11" hidden="1" x14ac:dyDescent="0.35">
      <c r="A3306">
        <v>358.1</v>
      </c>
      <c r="B3306" s="24">
        <v>43312</v>
      </c>
      <c r="C3306">
        <v>2</v>
      </c>
      <c r="D3306" s="13">
        <v>440</v>
      </c>
      <c r="E3306" s="13" t="s">
        <v>112</v>
      </c>
      <c r="F3306" s="17">
        <v>-133</v>
      </c>
      <c r="G3306" t="str">
        <f>_xlfn.XLOOKUP(tbl_GL[[#This Row],[Account_key]],tbl_COA[Account_key],tbl_COA[Class],"Not Found")</f>
        <v>Interest &amp; Tax</v>
      </c>
      <c r="H3306" t="str">
        <f>_xlfn.XLOOKUP(tbl_GL[[#This Row],[Account_key]],tbl_COA[Account_key],tbl_COA[SubClass],"Not Found")</f>
        <v>Interest Expense</v>
      </c>
      <c r="I3306" t="str">
        <f>_xlfn.XLOOKUP(tbl_GL[[#This Row],[Account_key]],tbl_COA[Account_key],tbl_COA[SubClass2],"Not Found")</f>
        <v>Interest Expense</v>
      </c>
      <c r="J3306" t="str">
        <f>_xlfn.XLOOKUP(tbl_GL[[#This Row],[Account_key]],tbl_COA[Account_key],tbl_COA[SubAccount],,0)</f>
        <v>Interest Expense</v>
      </c>
      <c r="K3306">
        <f>YEAR(tbl_GL[[#This Row],[Date]])</f>
        <v>2018</v>
      </c>
    </row>
    <row r="3307" spans="1:11" hidden="1" x14ac:dyDescent="0.35">
      <c r="A3307">
        <v>358.2</v>
      </c>
      <c r="B3307" s="24">
        <v>43312</v>
      </c>
      <c r="C3307">
        <v>2</v>
      </c>
      <c r="D3307" s="13">
        <v>121</v>
      </c>
      <c r="E3307" s="13" t="s">
        <v>112</v>
      </c>
      <c r="F3307" s="17">
        <v>133</v>
      </c>
      <c r="G3307" t="str">
        <f>_xlfn.XLOOKUP(tbl_GL[[#This Row],[Account_key]],tbl_COA[Account_key],tbl_COA[Class],"Not Found")</f>
        <v>Liabilities and Owners Equity</v>
      </c>
      <c r="H3307" t="str">
        <f>_xlfn.XLOOKUP(tbl_GL[[#This Row],[Account_key]],tbl_COA[Account_key],tbl_COA[SubClass],"Not Found")</f>
        <v>Liabilities</v>
      </c>
      <c r="I3307" t="str">
        <f>_xlfn.XLOOKUP(tbl_GL[[#This Row],[Account_key]],tbl_COA[Account_key],tbl_COA[SubClass2],"Not Found")</f>
        <v>Current Liabilities</v>
      </c>
      <c r="J3307" t="str">
        <f>_xlfn.XLOOKUP(tbl_GL[[#This Row],[Account_key]],tbl_COA[Account_key],tbl_COA[SubAccount],,0)</f>
        <v>Interest Payable</v>
      </c>
      <c r="K3307">
        <f>YEAR(tbl_GL[[#This Row],[Date]])</f>
        <v>2018</v>
      </c>
    </row>
    <row r="3308" spans="1:11" hidden="1" x14ac:dyDescent="0.35">
      <c r="A3308">
        <v>359.1</v>
      </c>
      <c r="B3308" s="24">
        <v>43312</v>
      </c>
      <c r="C3308">
        <v>2</v>
      </c>
      <c r="D3308" s="13">
        <v>400</v>
      </c>
      <c r="E3308" s="13" t="s">
        <v>104</v>
      </c>
      <c r="F3308" s="17">
        <v>-167</v>
      </c>
      <c r="G3308" t="str">
        <f>_xlfn.XLOOKUP(tbl_GL[[#This Row],[Account_key]],tbl_COA[Account_key],tbl_COA[Class],"Not Found")</f>
        <v>Operating account</v>
      </c>
      <c r="H3308" t="str">
        <f>_xlfn.XLOOKUP(tbl_GL[[#This Row],[Account_key]],tbl_COA[Account_key],tbl_COA[SubClass],"Not Found")</f>
        <v>Depreciation &amp; Amortization</v>
      </c>
      <c r="I3308" t="str">
        <f>_xlfn.XLOOKUP(tbl_GL[[#This Row],[Account_key]],tbl_COA[Account_key],tbl_COA[SubClass2],"Not Found")</f>
        <v>Amortization</v>
      </c>
      <c r="J3308" t="str">
        <f>_xlfn.XLOOKUP(tbl_GL[[#This Row],[Account_key]],tbl_COA[Account_key],tbl_COA[SubAccount],,0)</f>
        <v>Amortization of Intangible Assets</v>
      </c>
      <c r="K3308">
        <f>YEAR(tbl_GL[[#This Row],[Date]])</f>
        <v>2018</v>
      </c>
    </row>
    <row r="3309" spans="1:11" hidden="1" x14ac:dyDescent="0.35">
      <c r="A3309">
        <v>359.2</v>
      </c>
      <c r="B3309" s="24">
        <v>43312</v>
      </c>
      <c r="C3309">
        <v>2</v>
      </c>
      <c r="D3309" s="13">
        <v>100</v>
      </c>
      <c r="E3309" s="13" t="s">
        <v>104</v>
      </c>
      <c r="F3309" s="17">
        <v>-167</v>
      </c>
      <c r="G3309" t="str">
        <f>_xlfn.XLOOKUP(tbl_GL[[#This Row],[Account_key]],tbl_COA[Account_key],tbl_COA[Class],"Not Found")</f>
        <v>Assets</v>
      </c>
      <c r="H3309" t="str">
        <f>_xlfn.XLOOKUP(tbl_GL[[#This Row],[Account_key]],tbl_COA[Account_key],tbl_COA[SubClass],"Not Found")</f>
        <v>Assets</v>
      </c>
      <c r="I3309" t="str">
        <f>_xlfn.XLOOKUP(tbl_GL[[#This Row],[Account_key]],tbl_COA[Account_key],tbl_COA[SubClass2],"Not Found")</f>
        <v>Non-Current Assets</v>
      </c>
      <c r="J3309" t="str">
        <f>_xlfn.XLOOKUP(tbl_GL[[#This Row],[Account_key]],tbl_COA[Account_key],tbl_COA[SubAccount],,0)</f>
        <v>Patents and trademarks</v>
      </c>
      <c r="K3309">
        <f>YEAR(tbl_GL[[#This Row],[Date]])</f>
        <v>2018</v>
      </c>
    </row>
    <row r="3310" spans="1:11" hidden="1" x14ac:dyDescent="0.35">
      <c r="A3310">
        <v>360.1</v>
      </c>
      <c r="B3310" s="24">
        <v>43312</v>
      </c>
      <c r="C3310">
        <v>2</v>
      </c>
      <c r="D3310" s="13">
        <v>450</v>
      </c>
      <c r="E3310" s="23" t="s">
        <v>108</v>
      </c>
      <c r="F3310" s="17">
        <v>-1928</v>
      </c>
      <c r="G3310" t="str">
        <f>_xlfn.XLOOKUP(tbl_GL[[#This Row],[Account_key]],tbl_COA[Account_key],tbl_COA[Class],"Not Found")</f>
        <v>Interest &amp; Tax</v>
      </c>
      <c r="H3310" t="str">
        <f>_xlfn.XLOOKUP(tbl_GL[[#This Row],[Account_key]],tbl_COA[Account_key],tbl_COA[SubClass],"Not Found")</f>
        <v>Taxation</v>
      </c>
      <c r="I3310" t="str">
        <f>_xlfn.XLOOKUP(tbl_GL[[#This Row],[Account_key]],tbl_COA[Account_key],tbl_COA[SubClass2],"Not Found")</f>
        <v>Taxation</v>
      </c>
      <c r="J3310" t="str">
        <f>_xlfn.XLOOKUP(tbl_GL[[#This Row],[Account_key]],tbl_COA[Account_key],tbl_COA[SubAccount],,0)</f>
        <v>Taxation</v>
      </c>
      <c r="K3310">
        <f>YEAR(tbl_GL[[#This Row],[Date]])</f>
        <v>2018</v>
      </c>
    </row>
    <row r="3311" spans="1:11" hidden="1" x14ac:dyDescent="0.35">
      <c r="A3311">
        <v>360.2</v>
      </c>
      <c r="B3311" s="24">
        <v>43312</v>
      </c>
      <c r="C3311">
        <v>2</v>
      </c>
      <c r="D3311" s="13">
        <v>122</v>
      </c>
      <c r="E3311" s="23" t="s">
        <v>108</v>
      </c>
      <c r="F3311" s="17">
        <v>1928</v>
      </c>
      <c r="G3311" t="str">
        <f>_xlfn.XLOOKUP(tbl_GL[[#This Row],[Account_key]],tbl_COA[Account_key],tbl_COA[Class],"Not Found")</f>
        <v>Liabilities and Owners Equity</v>
      </c>
      <c r="H3311" t="str">
        <f>_xlfn.XLOOKUP(tbl_GL[[#This Row],[Account_key]],tbl_COA[Account_key],tbl_COA[SubClass],"Not Found")</f>
        <v>Liabilities</v>
      </c>
      <c r="I3311" t="str">
        <f>_xlfn.XLOOKUP(tbl_GL[[#This Row],[Account_key]],tbl_COA[Account_key],tbl_COA[SubClass2],"Not Found")</f>
        <v>Current Liabilities</v>
      </c>
      <c r="J3311" t="str">
        <f>_xlfn.XLOOKUP(tbl_GL[[#This Row],[Account_key]],tbl_COA[Account_key],tbl_COA[SubAccount],,0)</f>
        <v>Tax payable</v>
      </c>
      <c r="K3311">
        <f>YEAR(tbl_GL[[#This Row],[Date]])</f>
        <v>2018</v>
      </c>
    </row>
    <row r="3312" spans="1:11" hidden="1" x14ac:dyDescent="0.35">
      <c r="A3312">
        <v>361.1</v>
      </c>
      <c r="B3312" s="24">
        <v>43312</v>
      </c>
      <c r="C3312">
        <v>2</v>
      </c>
      <c r="D3312" s="13">
        <v>240</v>
      </c>
      <c r="E3312" s="13" t="s">
        <v>56</v>
      </c>
      <c r="F3312" s="17">
        <v>-2667</v>
      </c>
      <c r="G3312" t="str">
        <f>_xlfn.XLOOKUP(tbl_GL[[#This Row],[Account_key]],tbl_COA[Account_key],tbl_COA[Class],"Not Found")</f>
        <v>Operating account</v>
      </c>
      <c r="H3312" t="str">
        <f>_xlfn.XLOOKUP(tbl_GL[[#This Row],[Account_key]],tbl_COA[Account_key],tbl_COA[SubClass],"Not Found")</f>
        <v>Operating Expenses</v>
      </c>
      <c r="I3312" t="str">
        <f>_xlfn.XLOOKUP(tbl_GL[[#This Row],[Account_key]],tbl_COA[Account_key],tbl_COA[SubClass2],"Not Found")</f>
        <v>Sales &amp; Distribution</v>
      </c>
      <c r="J3312" t="str">
        <f>_xlfn.XLOOKUP(tbl_GL[[#This Row],[Account_key]],tbl_COA[Account_key],tbl_COA[SubAccount],,0)</f>
        <v>Salaries</v>
      </c>
      <c r="K3312">
        <f>YEAR(tbl_GL[[#This Row],[Date]])</f>
        <v>2018</v>
      </c>
    </row>
    <row r="3313" spans="1:11" hidden="1" x14ac:dyDescent="0.35">
      <c r="A3313">
        <v>361.2</v>
      </c>
      <c r="B3313" s="24">
        <v>43312</v>
      </c>
      <c r="C3313">
        <v>2</v>
      </c>
      <c r="D3313" s="13">
        <v>10</v>
      </c>
      <c r="E3313" s="13" t="s">
        <v>56</v>
      </c>
      <c r="F3313" s="17">
        <v>-2667</v>
      </c>
      <c r="G3313" t="str">
        <f>_xlfn.XLOOKUP(tbl_GL[[#This Row],[Account_key]],tbl_COA[Account_key],tbl_COA[Class],"Not Found")</f>
        <v>Assets</v>
      </c>
      <c r="H3313" t="str">
        <f>_xlfn.XLOOKUP(tbl_GL[[#This Row],[Account_key]],tbl_COA[Account_key],tbl_COA[SubClass],"Not Found")</f>
        <v>Assets</v>
      </c>
      <c r="I3313" t="str">
        <f>_xlfn.XLOOKUP(tbl_GL[[#This Row],[Account_key]],tbl_COA[Account_key],tbl_COA[SubClass2],"Not Found")</f>
        <v>Current Assets</v>
      </c>
      <c r="J3313" t="str">
        <f>_xlfn.XLOOKUP(tbl_GL[[#This Row],[Account_key]],tbl_COA[Account_key],tbl_COA[SubAccount],,0)</f>
        <v>Cash at Bank</v>
      </c>
      <c r="K3313">
        <f>YEAR(tbl_GL[[#This Row],[Date]])</f>
        <v>2018</v>
      </c>
    </row>
    <row r="3314" spans="1:11" hidden="1" x14ac:dyDescent="0.35">
      <c r="A3314">
        <v>362.1</v>
      </c>
      <c r="B3314" s="24">
        <v>43312</v>
      </c>
      <c r="C3314">
        <v>2</v>
      </c>
      <c r="D3314" s="13">
        <v>380</v>
      </c>
      <c r="E3314" s="13" t="s">
        <v>101</v>
      </c>
      <c r="F3314" s="17">
        <v>-3333</v>
      </c>
      <c r="G3314" t="str">
        <f>_xlfn.XLOOKUP(tbl_GL[[#This Row],[Account_key]],tbl_COA[Account_key],tbl_COA[Class],"Not Found")</f>
        <v>Operating account</v>
      </c>
      <c r="H3314" t="str">
        <f>_xlfn.XLOOKUP(tbl_GL[[#This Row],[Account_key]],tbl_COA[Account_key],tbl_COA[SubClass],"Not Found")</f>
        <v>Depreciation &amp; Amortization</v>
      </c>
      <c r="I3314" t="str">
        <f>_xlfn.XLOOKUP(tbl_GL[[#This Row],[Account_key]],tbl_COA[Account_key],tbl_COA[SubClass2],"Not Found")</f>
        <v>Depreciation</v>
      </c>
      <c r="J3314" t="str">
        <f>_xlfn.XLOOKUP(tbl_GL[[#This Row],[Account_key]],tbl_COA[Account_key],tbl_COA[SubAccount],,0)</f>
        <v>Equipment</v>
      </c>
      <c r="K3314">
        <f>YEAR(tbl_GL[[#This Row],[Date]])</f>
        <v>2018</v>
      </c>
    </row>
    <row r="3315" spans="1:11" hidden="1" x14ac:dyDescent="0.35">
      <c r="A3315">
        <v>362.2</v>
      </c>
      <c r="B3315" s="24">
        <v>43312</v>
      </c>
      <c r="C3315">
        <v>2</v>
      </c>
      <c r="D3315" s="13">
        <v>90</v>
      </c>
      <c r="E3315" s="13" t="s">
        <v>101</v>
      </c>
      <c r="F3315" s="17">
        <v>-3333</v>
      </c>
      <c r="G3315" t="str">
        <f>_xlfn.XLOOKUP(tbl_GL[[#This Row],[Account_key]],tbl_COA[Account_key],tbl_COA[Class],"Not Found")</f>
        <v>Assets</v>
      </c>
      <c r="H3315" t="str">
        <f>_xlfn.XLOOKUP(tbl_GL[[#This Row],[Account_key]],tbl_COA[Account_key],tbl_COA[SubClass],"Not Found")</f>
        <v>Assets</v>
      </c>
      <c r="I3315" t="str">
        <f>_xlfn.XLOOKUP(tbl_GL[[#This Row],[Account_key]],tbl_COA[Account_key],tbl_COA[SubClass2],"Not Found")</f>
        <v>Non-Current Assets</v>
      </c>
      <c r="J3315" t="str">
        <f>_xlfn.XLOOKUP(tbl_GL[[#This Row],[Account_key]],tbl_COA[Account_key],tbl_COA[SubAccount],,0)</f>
        <v>Office Furniture &amp; Equipment</v>
      </c>
      <c r="K3315">
        <f>YEAR(tbl_GL[[#This Row],[Date]])</f>
        <v>2018</v>
      </c>
    </row>
    <row r="3316" spans="1:11" hidden="1" x14ac:dyDescent="0.35">
      <c r="A3316">
        <v>364.1</v>
      </c>
      <c r="B3316" s="24">
        <v>43312</v>
      </c>
      <c r="C3316">
        <v>2</v>
      </c>
      <c r="D3316" s="13">
        <v>10</v>
      </c>
      <c r="E3316" s="13" t="s">
        <v>84</v>
      </c>
      <c r="F3316" s="17">
        <v>-11667</v>
      </c>
      <c r="G3316" t="str">
        <f>_xlfn.XLOOKUP(tbl_GL[[#This Row],[Account_key]],tbl_COA[Account_key],tbl_COA[Class],"Not Found")</f>
        <v>Assets</v>
      </c>
      <c r="H3316" t="str">
        <f>_xlfn.XLOOKUP(tbl_GL[[#This Row],[Account_key]],tbl_COA[Account_key],tbl_COA[SubClass],"Not Found")</f>
        <v>Assets</v>
      </c>
      <c r="I3316" t="str">
        <f>_xlfn.XLOOKUP(tbl_GL[[#This Row],[Account_key]],tbl_COA[Account_key],tbl_COA[SubClass2],"Not Found")</f>
        <v>Current Assets</v>
      </c>
      <c r="J3316" t="str">
        <f>_xlfn.XLOOKUP(tbl_GL[[#This Row],[Account_key]],tbl_COA[Account_key],tbl_COA[SubAccount],,0)</f>
        <v>Cash at Bank</v>
      </c>
      <c r="K3316">
        <f>YEAR(tbl_GL[[#This Row],[Date]])</f>
        <v>2018</v>
      </c>
    </row>
    <row r="3317" spans="1:11" hidden="1" x14ac:dyDescent="0.35">
      <c r="A3317">
        <v>364.2</v>
      </c>
      <c r="B3317" s="24">
        <v>43312</v>
      </c>
      <c r="C3317">
        <v>2</v>
      </c>
      <c r="D3317" s="13">
        <v>110</v>
      </c>
      <c r="E3317" s="13" t="s">
        <v>84</v>
      </c>
      <c r="F3317" s="17">
        <v>-11667</v>
      </c>
      <c r="G3317" t="str">
        <f>_xlfn.XLOOKUP(tbl_GL[[#This Row],[Account_key]],tbl_COA[Account_key],tbl_COA[Class],"Not Found")</f>
        <v>Liabilities and Owners Equity</v>
      </c>
      <c r="H3317" t="str">
        <f>_xlfn.XLOOKUP(tbl_GL[[#This Row],[Account_key]],tbl_COA[Account_key],tbl_COA[SubClass],"Not Found")</f>
        <v>Liabilities</v>
      </c>
      <c r="I3317" t="str">
        <f>_xlfn.XLOOKUP(tbl_GL[[#This Row],[Account_key]],tbl_COA[Account_key],tbl_COA[SubClass2],"Not Found")</f>
        <v>Current Liabilities</v>
      </c>
      <c r="J3317" t="str">
        <f>_xlfn.XLOOKUP(tbl_GL[[#This Row],[Account_key]],tbl_COA[Account_key],tbl_COA[SubAccount],,0)</f>
        <v>Trade Payables</v>
      </c>
      <c r="K3317">
        <f>YEAR(tbl_GL[[#This Row],[Date]])</f>
        <v>2018</v>
      </c>
    </row>
    <row r="3318" spans="1:11" hidden="1" x14ac:dyDescent="0.35">
      <c r="A3318">
        <v>365.1</v>
      </c>
      <c r="B3318" s="24">
        <v>43313</v>
      </c>
      <c r="C3318">
        <v>2</v>
      </c>
      <c r="D3318" s="13">
        <v>340</v>
      </c>
      <c r="E3318" s="13" t="s">
        <v>97</v>
      </c>
      <c r="F3318" s="17">
        <v>-999</v>
      </c>
      <c r="G3318" t="str">
        <f>_xlfn.XLOOKUP(tbl_GL[[#This Row],[Account_key]],tbl_COA[Account_key],tbl_COA[Class],"Not Found")</f>
        <v>Operating account</v>
      </c>
      <c r="H3318" t="str">
        <f>_xlfn.XLOOKUP(tbl_GL[[#This Row],[Account_key]],tbl_COA[Account_key],tbl_COA[SubClass],"Not Found")</f>
        <v>Operating Expenses</v>
      </c>
      <c r="I3318" t="str">
        <f>_xlfn.XLOOKUP(tbl_GL[[#This Row],[Account_key]],tbl_COA[Account_key],tbl_COA[SubClass2],"Not Found")</f>
        <v>Administration</v>
      </c>
      <c r="J3318" t="str">
        <f>_xlfn.XLOOKUP(tbl_GL[[#This Row],[Account_key]],tbl_COA[Account_key],tbl_COA[SubAccount],,0)</f>
        <v>Utilities</v>
      </c>
      <c r="K3318">
        <f>YEAR(tbl_GL[[#This Row],[Date]])</f>
        <v>2018</v>
      </c>
    </row>
    <row r="3319" spans="1:11" hidden="1" x14ac:dyDescent="0.35">
      <c r="A3319">
        <v>365.2</v>
      </c>
      <c r="B3319" s="24">
        <v>43313</v>
      </c>
      <c r="C3319">
        <v>2</v>
      </c>
      <c r="D3319" s="13">
        <v>120</v>
      </c>
      <c r="E3319" s="13" t="s">
        <v>97</v>
      </c>
      <c r="F3319" s="17">
        <v>999</v>
      </c>
      <c r="G3319" t="str">
        <f>_xlfn.XLOOKUP(tbl_GL[[#This Row],[Account_key]],tbl_COA[Account_key],tbl_COA[Class],"Not Found")</f>
        <v>Liabilities and Owners Equity</v>
      </c>
      <c r="H3319" t="str">
        <f>_xlfn.XLOOKUP(tbl_GL[[#This Row],[Account_key]],tbl_COA[Account_key],tbl_COA[SubClass],"Not Found")</f>
        <v>Liabilities</v>
      </c>
      <c r="I3319" t="str">
        <f>_xlfn.XLOOKUP(tbl_GL[[#This Row],[Account_key]],tbl_COA[Account_key],tbl_COA[SubClass2],"Not Found")</f>
        <v>Current Liabilities</v>
      </c>
      <c r="J3319" t="str">
        <f>_xlfn.XLOOKUP(tbl_GL[[#This Row],[Account_key]],tbl_COA[Account_key],tbl_COA[SubAccount],,0)</f>
        <v>Accrued Expenses</v>
      </c>
      <c r="K3319">
        <f>YEAR(tbl_GL[[#This Row],[Date]])</f>
        <v>2018</v>
      </c>
    </row>
    <row r="3320" spans="1:11" hidden="1" x14ac:dyDescent="0.35">
      <c r="A3320">
        <v>366.1</v>
      </c>
      <c r="B3320" s="24">
        <v>43313</v>
      </c>
      <c r="C3320">
        <v>2</v>
      </c>
      <c r="D3320" s="13">
        <v>60</v>
      </c>
      <c r="E3320" s="13" t="s">
        <v>84</v>
      </c>
      <c r="F3320" s="17">
        <v>11667</v>
      </c>
      <c r="G3320" t="str">
        <f>_xlfn.XLOOKUP(tbl_GL[[#This Row],[Account_key]],tbl_COA[Account_key],tbl_COA[Class],"Not Found")</f>
        <v>Assets</v>
      </c>
      <c r="H3320" t="str">
        <f>_xlfn.XLOOKUP(tbl_GL[[#This Row],[Account_key]],tbl_COA[Account_key],tbl_COA[SubClass],"Not Found")</f>
        <v>Assets</v>
      </c>
      <c r="I3320" t="str">
        <f>_xlfn.XLOOKUP(tbl_GL[[#This Row],[Account_key]],tbl_COA[Account_key],tbl_COA[SubClass2],"Not Found")</f>
        <v>Current Assets</v>
      </c>
      <c r="J3320" t="str">
        <f>_xlfn.XLOOKUP(tbl_GL[[#This Row],[Account_key]],tbl_COA[Account_key],tbl_COA[SubAccount],,0)</f>
        <v>Inventory</v>
      </c>
      <c r="K3320">
        <f>YEAR(tbl_GL[[#This Row],[Date]])</f>
        <v>2018</v>
      </c>
    </row>
    <row r="3321" spans="1:11" hidden="1" x14ac:dyDescent="0.35">
      <c r="A3321">
        <v>366.2</v>
      </c>
      <c r="B3321" s="24">
        <v>43313</v>
      </c>
      <c r="C3321">
        <v>2</v>
      </c>
      <c r="D3321" s="13">
        <v>110</v>
      </c>
      <c r="E3321" s="13" t="s">
        <v>84</v>
      </c>
      <c r="F3321" s="17">
        <v>11667</v>
      </c>
      <c r="G3321" t="str">
        <f>_xlfn.XLOOKUP(tbl_GL[[#This Row],[Account_key]],tbl_COA[Account_key],tbl_COA[Class],"Not Found")</f>
        <v>Liabilities and Owners Equity</v>
      </c>
      <c r="H3321" t="str">
        <f>_xlfn.XLOOKUP(tbl_GL[[#This Row],[Account_key]],tbl_COA[Account_key],tbl_COA[SubClass],"Not Found")</f>
        <v>Liabilities</v>
      </c>
      <c r="I3321" t="str">
        <f>_xlfn.XLOOKUP(tbl_GL[[#This Row],[Account_key]],tbl_COA[Account_key],tbl_COA[SubClass2],"Not Found")</f>
        <v>Current Liabilities</v>
      </c>
      <c r="J3321" t="str">
        <f>_xlfn.XLOOKUP(tbl_GL[[#This Row],[Account_key]],tbl_COA[Account_key],tbl_COA[SubAccount],,0)</f>
        <v>Trade Payables</v>
      </c>
      <c r="K3321">
        <f>YEAR(tbl_GL[[#This Row],[Date]])</f>
        <v>2018</v>
      </c>
    </row>
    <row r="3322" spans="1:11" hidden="1" x14ac:dyDescent="0.35">
      <c r="A3322">
        <v>367.1</v>
      </c>
      <c r="B3322" s="24">
        <v>43315</v>
      </c>
      <c r="C3322">
        <v>2</v>
      </c>
      <c r="D3322" s="13">
        <v>230</v>
      </c>
      <c r="E3322" s="13" t="s">
        <v>4</v>
      </c>
      <c r="F3322" s="17">
        <v>-485</v>
      </c>
      <c r="G3322" t="str">
        <f>_xlfn.XLOOKUP(tbl_GL[[#This Row],[Account_key]],tbl_COA[Account_key],tbl_COA[Class],"Not Found")</f>
        <v>Trading account</v>
      </c>
      <c r="H3322" t="str">
        <f>_xlfn.XLOOKUP(tbl_GL[[#This Row],[Account_key]],tbl_COA[Account_key],tbl_COA[SubClass],"Not Found")</f>
        <v>Cost of Sales</v>
      </c>
      <c r="I3322" t="str">
        <f>_xlfn.XLOOKUP(tbl_GL[[#This Row],[Account_key]],tbl_COA[Account_key],tbl_COA[SubClass2],"Not Found")</f>
        <v>Cost of Sales</v>
      </c>
      <c r="J3322" t="str">
        <f>_xlfn.XLOOKUP(tbl_GL[[#This Row],[Account_key]],tbl_COA[Account_key],tbl_COA[SubAccount],,0)</f>
        <v>Cost of Sales</v>
      </c>
      <c r="K3322">
        <f>YEAR(tbl_GL[[#This Row],[Date]])</f>
        <v>2018</v>
      </c>
    </row>
    <row r="3323" spans="1:11" hidden="1" x14ac:dyDescent="0.35">
      <c r="A3323">
        <v>367.2</v>
      </c>
      <c r="B3323" s="24">
        <v>43315</v>
      </c>
      <c r="C3323">
        <v>2</v>
      </c>
      <c r="D3323" s="13">
        <v>60</v>
      </c>
      <c r="E3323" s="13" t="s">
        <v>4</v>
      </c>
      <c r="F3323" s="17">
        <v>-485</v>
      </c>
      <c r="G3323" t="str">
        <f>_xlfn.XLOOKUP(tbl_GL[[#This Row],[Account_key]],tbl_COA[Account_key],tbl_COA[Class],"Not Found")</f>
        <v>Assets</v>
      </c>
      <c r="H3323" t="str">
        <f>_xlfn.XLOOKUP(tbl_GL[[#This Row],[Account_key]],tbl_COA[Account_key],tbl_COA[SubClass],"Not Found")</f>
        <v>Assets</v>
      </c>
      <c r="I3323" t="str">
        <f>_xlfn.XLOOKUP(tbl_GL[[#This Row],[Account_key]],tbl_COA[Account_key],tbl_COA[SubClass2],"Not Found")</f>
        <v>Current Assets</v>
      </c>
      <c r="J3323" t="str">
        <f>_xlfn.XLOOKUP(tbl_GL[[#This Row],[Account_key]],tbl_COA[Account_key],tbl_COA[SubAccount],,0)</f>
        <v>Inventory</v>
      </c>
      <c r="K3323">
        <f>YEAR(tbl_GL[[#This Row],[Date]])</f>
        <v>2018</v>
      </c>
    </row>
    <row r="3324" spans="1:11" hidden="1" x14ac:dyDescent="0.35">
      <c r="A3324">
        <v>368.1</v>
      </c>
      <c r="B3324" s="24">
        <v>43315</v>
      </c>
      <c r="C3324">
        <v>2</v>
      </c>
      <c r="D3324" s="13">
        <v>10</v>
      </c>
      <c r="E3324" s="13" t="s">
        <v>98</v>
      </c>
      <c r="F3324" s="17">
        <v>-680</v>
      </c>
      <c r="G3324" t="str">
        <f>_xlfn.XLOOKUP(tbl_GL[[#This Row],[Account_key]],tbl_COA[Account_key],tbl_COA[Class],"Not Found")</f>
        <v>Assets</v>
      </c>
      <c r="H3324" t="str">
        <f>_xlfn.XLOOKUP(tbl_GL[[#This Row],[Account_key]],tbl_COA[Account_key],tbl_COA[SubClass],"Not Found")</f>
        <v>Assets</v>
      </c>
      <c r="I3324" t="str">
        <f>_xlfn.XLOOKUP(tbl_GL[[#This Row],[Account_key]],tbl_COA[Account_key],tbl_COA[SubClass2],"Not Found")</f>
        <v>Current Assets</v>
      </c>
      <c r="J3324" t="str">
        <f>_xlfn.XLOOKUP(tbl_GL[[#This Row],[Account_key]],tbl_COA[Account_key],tbl_COA[SubAccount],,0)</f>
        <v>Cash at Bank</v>
      </c>
      <c r="K3324">
        <f>YEAR(tbl_GL[[#This Row],[Date]])</f>
        <v>2018</v>
      </c>
    </row>
    <row r="3325" spans="1:11" hidden="1" x14ac:dyDescent="0.35">
      <c r="A3325">
        <v>368.2</v>
      </c>
      <c r="B3325" s="24">
        <v>43315</v>
      </c>
      <c r="C3325">
        <v>2</v>
      </c>
      <c r="D3325" s="13">
        <v>120</v>
      </c>
      <c r="E3325" s="13" t="s">
        <v>98</v>
      </c>
      <c r="F3325" s="17">
        <v>-680</v>
      </c>
      <c r="G3325" t="str">
        <f>_xlfn.XLOOKUP(tbl_GL[[#This Row],[Account_key]],tbl_COA[Account_key],tbl_COA[Class],"Not Found")</f>
        <v>Liabilities and Owners Equity</v>
      </c>
      <c r="H3325" t="str">
        <f>_xlfn.XLOOKUP(tbl_GL[[#This Row],[Account_key]],tbl_COA[Account_key],tbl_COA[SubClass],"Not Found")</f>
        <v>Liabilities</v>
      </c>
      <c r="I3325" t="str">
        <f>_xlfn.XLOOKUP(tbl_GL[[#This Row],[Account_key]],tbl_COA[Account_key],tbl_COA[SubClass2],"Not Found")</f>
        <v>Current Liabilities</v>
      </c>
      <c r="J3325" t="str">
        <f>_xlfn.XLOOKUP(tbl_GL[[#This Row],[Account_key]],tbl_COA[Account_key],tbl_COA[SubAccount],,0)</f>
        <v>Accrued Expenses</v>
      </c>
      <c r="K3325">
        <f>YEAR(tbl_GL[[#This Row],[Date]])</f>
        <v>2018</v>
      </c>
    </row>
    <row r="3326" spans="1:11" hidden="1" x14ac:dyDescent="0.35">
      <c r="A3326">
        <v>369.1</v>
      </c>
      <c r="B3326" s="24">
        <v>43315</v>
      </c>
      <c r="C3326">
        <v>2</v>
      </c>
      <c r="D3326" s="13">
        <v>210</v>
      </c>
      <c r="E3326" s="13" t="s">
        <v>7</v>
      </c>
      <c r="F3326" s="17">
        <v>1617</v>
      </c>
      <c r="G3326" t="str">
        <f>_xlfn.XLOOKUP(tbl_GL[[#This Row],[Account_key]],tbl_COA[Account_key],tbl_COA[Class],"Not Found")</f>
        <v>Trading account</v>
      </c>
      <c r="H3326" t="str">
        <f>_xlfn.XLOOKUP(tbl_GL[[#This Row],[Account_key]],tbl_COA[Account_key],tbl_COA[SubClass],"Not Found")</f>
        <v>Sales</v>
      </c>
      <c r="I3326" t="str">
        <f>_xlfn.XLOOKUP(tbl_GL[[#This Row],[Account_key]],tbl_COA[Account_key],tbl_COA[SubClass2],"Not Found")</f>
        <v>Sales</v>
      </c>
      <c r="J3326" t="str">
        <f>_xlfn.XLOOKUP(tbl_GL[[#This Row],[Account_key]],tbl_COA[Account_key],tbl_COA[SubAccount],,0)</f>
        <v>Sales</v>
      </c>
      <c r="K3326">
        <f>YEAR(tbl_GL[[#This Row],[Date]])</f>
        <v>2018</v>
      </c>
    </row>
    <row r="3327" spans="1:11" hidden="1" x14ac:dyDescent="0.35">
      <c r="A3327">
        <v>369.2</v>
      </c>
      <c r="B3327" s="24">
        <v>43315</v>
      </c>
      <c r="C3327">
        <v>2</v>
      </c>
      <c r="D3327" s="13">
        <v>10</v>
      </c>
      <c r="E3327" s="13" t="s">
        <v>7</v>
      </c>
      <c r="F3327" s="17">
        <v>1617</v>
      </c>
      <c r="G3327" t="str">
        <f>_xlfn.XLOOKUP(tbl_GL[[#This Row],[Account_key]],tbl_COA[Account_key],tbl_COA[Class],"Not Found")</f>
        <v>Assets</v>
      </c>
      <c r="H3327" t="str">
        <f>_xlfn.XLOOKUP(tbl_GL[[#This Row],[Account_key]],tbl_COA[Account_key],tbl_COA[SubClass],"Not Found")</f>
        <v>Assets</v>
      </c>
      <c r="I3327" t="str">
        <f>_xlfn.XLOOKUP(tbl_GL[[#This Row],[Account_key]],tbl_COA[Account_key],tbl_COA[SubClass2],"Not Found")</f>
        <v>Current Assets</v>
      </c>
      <c r="J3327" t="str">
        <f>_xlfn.XLOOKUP(tbl_GL[[#This Row],[Account_key]],tbl_COA[Account_key],tbl_COA[SubAccount],,0)</f>
        <v>Cash at Bank</v>
      </c>
      <c r="K3327">
        <f>YEAR(tbl_GL[[#This Row],[Date]])</f>
        <v>2018</v>
      </c>
    </row>
    <row r="3328" spans="1:11" hidden="1" x14ac:dyDescent="0.35">
      <c r="A3328">
        <v>370.1</v>
      </c>
      <c r="B3328" s="24">
        <v>43315</v>
      </c>
      <c r="C3328">
        <v>2</v>
      </c>
      <c r="D3328" s="13">
        <v>230</v>
      </c>
      <c r="E3328" s="13" t="s">
        <v>4</v>
      </c>
      <c r="F3328" s="17">
        <v>-2059</v>
      </c>
      <c r="G3328" t="str">
        <f>_xlfn.XLOOKUP(tbl_GL[[#This Row],[Account_key]],tbl_COA[Account_key],tbl_COA[Class],"Not Found")</f>
        <v>Trading account</v>
      </c>
      <c r="H3328" t="str">
        <f>_xlfn.XLOOKUP(tbl_GL[[#This Row],[Account_key]],tbl_COA[Account_key],tbl_COA[SubClass],"Not Found")</f>
        <v>Cost of Sales</v>
      </c>
      <c r="I3328" t="str">
        <f>_xlfn.XLOOKUP(tbl_GL[[#This Row],[Account_key]],tbl_COA[Account_key],tbl_COA[SubClass2],"Not Found")</f>
        <v>Cost of Sales</v>
      </c>
      <c r="J3328" t="str">
        <f>_xlfn.XLOOKUP(tbl_GL[[#This Row],[Account_key]],tbl_COA[Account_key],tbl_COA[SubAccount],,0)</f>
        <v>Cost of Sales</v>
      </c>
      <c r="K3328">
        <f>YEAR(tbl_GL[[#This Row],[Date]])</f>
        <v>2018</v>
      </c>
    </row>
    <row r="3329" spans="1:11" hidden="1" x14ac:dyDescent="0.35">
      <c r="A3329">
        <v>370.2</v>
      </c>
      <c r="B3329" s="24">
        <v>43315</v>
      </c>
      <c r="C3329">
        <v>2</v>
      </c>
      <c r="D3329" s="13">
        <v>60</v>
      </c>
      <c r="E3329" s="13" t="s">
        <v>4</v>
      </c>
      <c r="F3329" s="17">
        <v>-2059</v>
      </c>
      <c r="G3329" t="str">
        <f>_xlfn.XLOOKUP(tbl_GL[[#This Row],[Account_key]],tbl_COA[Account_key],tbl_COA[Class],"Not Found")</f>
        <v>Assets</v>
      </c>
      <c r="H3329" t="str">
        <f>_xlfn.XLOOKUP(tbl_GL[[#This Row],[Account_key]],tbl_COA[Account_key],tbl_COA[SubClass],"Not Found")</f>
        <v>Assets</v>
      </c>
      <c r="I3329" t="str">
        <f>_xlfn.XLOOKUP(tbl_GL[[#This Row],[Account_key]],tbl_COA[Account_key],tbl_COA[SubClass2],"Not Found")</f>
        <v>Current Assets</v>
      </c>
      <c r="J3329" t="str">
        <f>_xlfn.XLOOKUP(tbl_GL[[#This Row],[Account_key]],tbl_COA[Account_key],tbl_COA[SubAccount],,0)</f>
        <v>Inventory</v>
      </c>
      <c r="K3329">
        <f>YEAR(tbl_GL[[#This Row],[Date]])</f>
        <v>2018</v>
      </c>
    </row>
    <row r="3330" spans="1:11" hidden="1" x14ac:dyDescent="0.35">
      <c r="A3330">
        <v>371.1</v>
      </c>
      <c r="B3330" s="24">
        <v>43315</v>
      </c>
      <c r="C3330">
        <v>2</v>
      </c>
      <c r="D3330" s="13">
        <v>210</v>
      </c>
      <c r="E3330" s="13" t="s">
        <v>8</v>
      </c>
      <c r="F3330" s="17">
        <v>6863</v>
      </c>
      <c r="G3330" t="str">
        <f>_xlfn.XLOOKUP(tbl_GL[[#This Row],[Account_key]],tbl_COA[Account_key],tbl_COA[Class],"Not Found")</f>
        <v>Trading account</v>
      </c>
      <c r="H3330" t="str">
        <f>_xlfn.XLOOKUP(tbl_GL[[#This Row],[Account_key]],tbl_COA[Account_key],tbl_COA[SubClass],"Not Found")</f>
        <v>Sales</v>
      </c>
      <c r="I3330" t="str">
        <f>_xlfn.XLOOKUP(tbl_GL[[#This Row],[Account_key]],tbl_COA[Account_key],tbl_COA[SubClass2],"Not Found")</f>
        <v>Sales</v>
      </c>
      <c r="J3330" t="str">
        <f>_xlfn.XLOOKUP(tbl_GL[[#This Row],[Account_key]],tbl_COA[Account_key],tbl_COA[SubAccount],,0)</f>
        <v>Sales</v>
      </c>
      <c r="K3330">
        <f>YEAR(tbl_GL[[#This Row],[Date]])</f>
        <v>2018</v>
      </c>
    </row>
    <row r="3331" spans="1:11" hidden="1" x14ac:dyDescent="0.35">
      <c r="A3331">
        <v>371.2</v>
      </c>
      <c r="B3331" s="24">
        <v>43315</v>
      </c>
      <c r="C3331">
        <v>2</v>
      </c>
      <c r="D3331" s="13">
        <v>30</v>
      </c>
      <c r="E3331" s="13" t="s">
        <v>8</v>
      </c>
      <c r="F3331" s="17">
        <v>6863</v>
      </c>
      <c r="G3331" t="str">
        <f>_xlfn.XLOOKUP(tbl_GL[[#This Row],[Account_key]],tbl_COA[Account_key],tbl_COA[Class],"Not Found")</f>
        <v>Assets</v>
      </c>
      <c r="H3331" t="str">
        <f>_xlfn.XLOOKUP(tbl_GL[[#This Row],[Account_key]],tbl_COA[Account_key],tbl_COA[SubClass],"Not Found")</f>
        <v>Assets</v>
      </c>
      <c r="I3331" t="str">
        <f>_xlfn.XLOOKUP(tbl_GL[[#This Row],[Account_key]],tbl_COA[Account_key],tbl_COA[SubClass2],"Not Found")</f>
        <v>Current Assets</v>
      </c>
      <c r="J3331" t="str">
        <f>_xlfn.XLOOKUP(tbl_GL[[#This Row],[Account_key]],tbl_COA[Account_key],tbl_COA[SubAccount],,0)</f>
        <v>Trade Receivables</v>
      </c>
      <c r="K3331">
        <f>YEAR(tbl_GL[[#This Row],[Date]])</f>
        <v>2018</v>
      </c>
    </row>
    <row r="3332" spans="1:11" hidden="1" x14ac:dyDescent="0.35">
      <c r="A3332">
        <v>372.1</v>
      </c>
      <c r="B3332" s="24">
        <v>43316</v>
      </c>
      <c r="C3332">
        <v>2</v>
      </c>
      <c r="D3332" s="13">
        <v>260</v>
      </c>
      <c r="E3332" s="13" t="s">
        <v>97</v>
      </c>
      <c r="F3332" s="17">
        <v>-997</v>
      </c>
      <c r="G3332" t="str">
        <f>_xlfn.XLOOKUP(tbl_GL[[#This Row],[Account_key]],tbl_COA[Account_key],tbl_COA[Class],"Not Found")</f>
        <v>Operating account</v>
      </c>
      <c r="H3332" t="str">
        <f>_xlfn.XLOOKUP(tbl_GL[[#This Row],[Account_key]],tbl_COA[Account_key],tbl_COA[SubClass],"Not Found")</f>
        <v>Operating Expenses</v>
      </c>
      <c r="I3332" t="str">
        <f>_xlfn.XLOOKUP(tbl_GL[[#This Row],[Account_key]],tbl_COA[Account_key],tbl_COA[SubClass2],"Not Found")</f>
        <v>Marketing</v>
      </c>
      <c r="J3332" t="str">
        <f>_xlfn.XLOOKUP(tbl_GL[[#This Row],[Account_key]],tbl_COA[Account_key],tbl_COA[SubAccount],,0)</f>
        <v>Commissions</v>
      </c>
      <c r="K3332">
        <f>YEAR(tbl_GL[[#This Row],[Date]])</f>
        <v>2018</v>
      </c>
    </row>
    <row r="3333" spans="1:11" hidden="1" x14ac:dyDescent="0.35">
      <c r="A3333">
        <v>372.2</v>
      </c>
      <c r="B3333" s="24">
        <v>43316</v>
      </c>
      <c r="C3333">
        <v>2</v>
      </c>
      <c r="D3333" s="13">
        <v>120</v>
      </c>
      <c r="E3333" s="13" t="s">
        <v>97</v>
      </c>
      <c r="F3333" s="17">
        <v>997</v>
      </c>
      <c r="G3333" t="str">
        <f>_xlfn.XLOOKUP(tbl_GL[[#This Row],[Account_key]],tbl_COA[Account_key],tbl_COA[Class],"Not Found")</f>
        <v>Liabilities and Owners Equity</v>
      </c>
      <c r="H3333" t="str">
        <f>_xlfn.XLOOKUP(tbl_GL[[#This Row],[Account_key]],tbl_COA[Account_key],tbl_COA[SubClass],"Not Found")</f>
        <v>Liabilities</v>
      </c>
      <c r="I3333" t="str">
        <f>_xlfn.XLOOKUP(tbl_GL[[#This Row],[Account_key]],tbl_COA[Account_key],tbl_COA[SubClass2],"Not Found")</f>
        <v>Current Liabilities</v>
      </c>
      <c r="J3333" t="str">
        <f>_xlfn.XLOOKUP(tbl_GL[[#This Row],[Account_key]],tbl_COA[Account_key],tbl_COA[SubAccount],,0)</f>
        <v>Accrued Expenses</v>
      </c>
      <c r="K3333">
        <f>YEAR(tbl_GL[[#This Row],[Date]])</f>
        <v>2018</v>
      </c>
    </row>
    <row r="3334" spans="1:11" hidden="1" x14ac:dyDescent="0.35">
      <c r="A3334">
        <v>373.1</v>
      </c>
      <c r="B3334" s="24">
        <v>43318</v>
      </c>
      <c r="C3334">
        <v>2</v>
      </c>
      <c r="D3334" s="13">
        <v>280</v>
      </c>
      <c r="E3334" s="13" t="s">
        <v>99</v>
      </c>
      <c r="F3334" s="17">
        <v>-64</v>
      </c>
      <c r="G3334" t="str">
        <f>_xlfn.XLOOKUP(tbl_GL[[#This Row],[Account_key]],tbl_COA[Account_key],tbl_COA[Class],"Not Found")</f>
        <v>Operating account</v>
      </c>
      <c r="H3334" t="str">
        <f>_xlfn.XLOOKUP(tbl_GL[[#This Row],[Account_key]],tbl_COA[Account_key],tbl_COA[SubClass],"Not Found")</f>
        <v>Operating Expenses</v>
      </c>
      <c r="I3334" t="str">
        <f>_xlfn.XLOOKUP(tbl_GL[[#This Row],[Account_key]],tbl_COA[Account_key],tbl_COA[SubClass2],"Not Found")</f>
        <v>Marketing</v>
      </c>
      <c r="J3334" t="str">
        <f>_xlfn.XLOOKUP(tbl_GL[[#This Row],[Account_key]],tbl_COA[Account_key],tbl_COA[SubAccount],,0)</f>
        <v>Advertisements</v>
      </c>
      <c r="K3334">
        <f>YEAR(tbl_GL[[#This Row],[Date]])</f>
        <v>2018</v>
      </c>
    </row>
    <row r="3335" spans="1:11" hidden="1" x14ac:dyDescent="0.35">
      <c r="A3335">
        <v>373.2</v>
      </c>
      <c r="B3335" s="24">
        <v>43318</v>
      </c>
      <c r="C3335">
        <v>2</v>
      </c>
      <c r="D3335" s="13">
        <v>20</v>
      </c>
      <c r="E3335" s="13" t="s">
        <v>99</v>
      </c>
      <c r="F3335" s="17">
        <v>-64</v>
      </c>
      <c r="G3335" t="str">
        <f>_xlfn.XLOOKUP(tbl_GL[[#This Row],[Account_key]],tbl_COA[Account_key],tbl_COA[Class],"Not Found")</f>
        <v>Assets</v>
      </c>
      <c r="H3335" t="str">
        <f>_xlfn.XLOOKUP(tbl_GL[[#This Row],[Account_key]],tbl_COA[Account_key],tbl_COA[SubClass],"Not Found")</f>
        <v>Assets</v>
      </c>
      <c r="I3335" t="str">
        <f>_xlfn.XLOOKUP(tbl_GL[[#This Row],[Account_key]],tbl_COA[Account_key],tbl_COA[SubClass2],"Not Found")</f>
        <v>Current Assets</v>
      </c>
      <c r="J3335" t="str">
        <f>_xlfn.XLOOKUP(tbl_GL[[#This Row],[Account_key]],tbl_COA[Account_key],tbl_COA[SubAccount],,0)</f>
        <v>Cash in hand</v>
      </c>
      <c r="K3335">
        <f>YEAR(tbl_GL[[#This Row],[Date]])</f>
        <v>2018</v>
      </c>
    </row>
    <row r="3336" spans="1:11" hidden="1" x14ac:dyDescent="0.35">
      <c r="A3336">
        <v>374.1</v>
      </c>
      <c r="B3336" s="24">
        <v>43319</v>
      </c>
      <c r="C3336">
        <v>2</v>
      </c>
      <c r="D3336" s="13">
        <v>260</v>
      </c>
      <c r="E3336" s="13" t="s">
        <v>97</v>
      </c>
      <c r="F3336" s="17">
        <v>-692</v>
      </c>
      <c r="G3336" t="str">
        <f>_xlfn.XLOOKUP(tbl_GL[[#This Row],[Account_key]],tbl_COA[Account_key],tbl_COA[Class],"Not Found")</f>
        <v>Operating account</v>
      </c>
      <c r="H3336" t="str">
        <f>_xlfn.XLOOKUP(tbl_GL[[#This Row],[Account_key]],tbl_COA[Account_key],tbl_COA[SubClass],"Not Found")</f>
        <v>Operating Expenses</v>
      </c>
      <c r="I3336" t="str">
        <f>_xlfn.XLOOKUP(tbl_GL[[#This Row],[Account_key]],tbl_COA[Account_key],tbl_COA[SubClass2],"Not Found")</f>
        <v>Marketing</v>
      </c>
      <c r="J3336" t="str">
        <f>_xlfn.XLOOKUP(tbl_GL[[#This Row],[Account_key]],tbl_COA[Account_key],tbl_COA[SubAccount],,0)</f>
        <v>Commissions</v>
      </c>
      <c r="K3336">
        <f>YEAR(tbl_GL[[#This Row],[Date]])</f>
        <v>2018</v>
      </c>
    </row>
    <row r="3337" spans="1:11" hidden="1" x14ac:dyDescent="0.35">
      <c r="A3337">
        <v>374.2</v>
      </c>
      <c r="B3337" s="24">
        <v>43319</v>
      </c>
      <c r="C3337">
        <v>2</v>
      </c>
      <c r="D3337" s="13">
        <v>120</v>
      </c>
      <c r="E3337" s="13" t="s">
        <v>97</v>
      </c>
      <c r="F3337" s="17">
        <v>692</v>
      </c>
      <c r="G3337" t="str">
        <f>_xlfn.XLOOKUP(tbl_GL[[#This Row],[Account_key]],tbl_COA[Account_key],tbl_COA[Class],"Not Found")</f>
        <v>Liabilities and Owners Equity</v>
      </c>
      <c r="H3337" t="str">
        <f>_xlfn.XLOOKUP(tbl_GL[[#This Row],[Account_key]],tbl_COA[Account_key],tbl_COA[SubClass],"Not Found")</f>
        <v>Liabilities</v>
      </c>
      <c r="I3337" t="str">
        <f>_xlfn.XLOOKUP(tbl_GL[[#This Row],[Account_key]],tbl_COA[Account_key],tbl_COA[SubClass2],"Not Found")</f>
        <v>Current Liabilities</v>
      </c>
      <c r="J3337" t="str">
        <f>_xlfn.XLOOKUP(tbl_GL[[#This Row],[Account_key]],tbl_COA[Account_key],tbl_COA[SubAccount],,0)</f>
        <v>Accrued Expenses</v>
      </c>
      <c r="K3337">
        <f>YEAR(tbl_GL[[#This Row],[Date]])</f>
        <v>2018</v>
      </c>
    </row>
    <row r="3338" spans="1:11" hidden="1" x14ac:dyDescent="0.35">
      <c r="A3338">
        <v>375.1</v>
      </c>
      <c r="B3338" s="24">
        <v>43319</v>
      </c>
      <c r="C3338">
        <v>2</v>
      </c>
      <c r="D3338" s="13">
        <v>10</v>
      </c>
      <c r="E3338" s="13" t="s">
        <v>98</v>
      </c>
      <c r="F3338" s="17">
        <v>-1034</v>
      </c>
      <c r="G3338" t="str">
        <f>_xlfn.XLOOKUP(tbl_GL[[#This Row],[Account_key]],tbl_COA[Account_key],tbl_COA[Class],"Not Found")</f>
        <v>Assets</v>
      </c>
      <c r="H3338" t="str">
        <f>_xlfn.XLOOKUP(tbl_GL[[#This Row],[Account_key]],tbl_COA[Account_key],tbl_COA[SubClass],"Not Found")</f>
        <v>Assets</v>
      </c>
      <c r="I3338" t="str">
        <f>_xlfn.XLOOKUP(tbl_GL[[#This Row],[Account_key]],tbl_COA[Account_key],tbl_COA[SubClass2],"Not Found")</f>
        <v>Current Assets</v>
      </c>
      <c r="J3338" t="str">
        <f>_xlfn.XLOOKUP(tbl_GL[[#This Row],[Account_key]],tbl_COA[Account_key],tbl_COA[SubAccount],,0)</f>
        <v>Cash at Bank</v>
      </c>
      <c r="K3338">
        <f>YEAR(tbl_GL[[#This Row],[Date]])</f>
        <v>2018</v>
      </c>
    </row>
    <row r="3339" spans="1:11" hidden="1" x14ac:dyDescent="0.35">
      <c r="A3339">
        <v>375.2</v>
      </c>
      <c r="B3339" s="24">
        <v>43319</v>
      </c>
      <c r="C3339">
        <v>2</v>
      </c>
      <c r="D3339" s="13">
        <v>120</v>
      </c>
      <c r="E3339" s="13" t="s">
        <v>98</v>
      </c>
      <c r="F3339" s="17">
        <v>-1034</v>
      </c>
      <c r="G3339" t="str">
        <f>_xlfn.XLOOKUP(tbl_GL[[#This Row],[Account_key]],tbl_COA[Account_key],tbl_COA[Class],"Not Found")</f>
        <v>Liabilities and Owners Equity</v>
      </c>
      <c r="H3339" t="str">
        <f>_xlfn.XLOOKUP(tbl_GL[[#This Row],[Account_key]],tbl_COA[Account_key],tbl_COA[SubClass],"Not Found")</f>
        <v>Liabilities</v>
      </c>
      <c r="I3339" t="str">
        <f>_xlfn.XLOOKUP(tbl_GL[[#This Row],[Account_key]],tbl_COA[Account_key],tbl_COA[SubClass2],"Not Found")</f>
        <v>Current Liabilities</v>
      </c>
      <c r="J3339" t="str">
        <f>_xlfn.XLOOKUP(tbl_GL[[#This Row],[Account_key]],tbl_COA[Account_key],tbl_COA[SubAccount],,0)</f>
        <v>Accrued Expenses</v>
      </c>
      <c r="K3339">
        <f>YEAR(tbl_GL[[#This Row],[Date]])</f>
        <v>2018</v>
      </c>
    </row>
    <row r="3340" spans="1:11" hidden="1" x14ac:dyDescent="0.35">
      <c r="A3340">
        <v>376.1</v>
      </c>
      <c r="B3340" s="24">
        <v>43320</v>
      </c>
      <c r="C3340">
        <v>2</v>
      </c>
      <c r="D3340" s="13">
        <v>10</v>
      </c>
      <c r="E3340" s="13" t="s">
        <v>98</v>
      </c>
      <c r="F3340" s="17">
        <v>-1053</v>
      </c>
      <c r="G3340" t="str">
        <f>_xlfn.XLOOKUP(tbl_GL[[#This Row],[Account_key]],tbl_COA[Account_key],tbl_COA[Class],"Not Found")</f>
        <v>Assets</v>
      </c>
      <c r="H3340" t="str">
        <f>_xlfn.XLOOKUP(tbl_GL[[#This Row],[Account_key]],tbl_COA[Account_key],tbl_COA[SubClass],"Not Found")</f>
        <v>Assets</v>
      </c>
      <c r="I3340" t="str">
        <f>_xlfn.XLOOKUP(tbl_GL[[#This Row],[Account_key]],tbl_COA[Account_key],tbl_COA[SubClass2],"Not Found")</f>
        <v>Current Assets</v>
      </c>
      <c r="J3340" t="str">
        <f>_xlfn.XLOOKUP(tbl_GL[[#This Row],[Account_key]],tbl_COA[Account_key],tbl_COA[SubAccount],,0)</f>
        <v>Cash at Bank</v>
      </c>
      <c r="K3340">
        <f>YEAR(tbl_GL[[#This Row],[Date]])</f>
        <v>2018</v>
      </c>
    </row>
    <row r="3341" spans="1:11" hidden="1" x14ac:dyDescent="0.35">
      <c r="A3341">
        <v>376.2</v>
      </c>
      <c r="B3341" s="24">
        <v>43320</v>
      </c>
      <c r="C3341">
        <v>2</v>
      </c>
      <c r="D3341" s="13">
        <v>120</v>
      </c>
      <c r="E3341" s="13" t="s">
        <v>98</v>
      </c>
      <c r="F3341" s="17">
        <v>-1053</v>
      </c>
      <c r="G3341" t="str">
        <f>_xlfn.XLOOKUP(tbl_GL[[#This Row],[Account_key]],tbl_COA[Account_key],tbl_COA[Class],"Not Found")</f>
        <v>Liabilities and Owners Equity</v>
      </c>
      <c r="H3341" t="str">
        <f>_xlfn.XLOOKUP(tbl_GL[[#This Row],[Account_key]],tbl_COA[Account_key],tbl_COA[SubClass],"Not Found")</f>
        <v>Liabilities</v>
      </c>
      <c r="I3341" t="str">
        <f>_xlfn.XLOOKUP(tbl_GL[[#This Row],[Account_key]],tbl_COA[Account_key],tbl_COA[SubClass2],"Not Found")</f>
        <v>Current Liabilities</v>
      </c>
      <c r="J3341" t="str">
        <f>_xlfn.XLOOKUP(tbl_GL[[#This Row],[Account_key]],tbl_COA[Account_key],tbl_COA[SubAccount],,0)</f>
        <v>Accrued Expenses</v>
      </c>
      <c r="K3341">
        <f>YEAR(tbl_GL[[#This Row],[Date]])</f>
        <v>2018</v>
      </c>
    </row>
    <row r="3342" spans="1:11" hidden="1" x14ac:dyDescent="0.35">
      <c r="A3342">
        <v>377.1</v>
      </c>
      <c r="B3342" s="24">
        <v>43320</v>
      </c>
      <c r="C3342">
        <v>2</v>
      </c>
      <c r="D3342" s="13">
        <v>30</v>
      </c>
      <c r="E3342" s="13" t="s">
        <v>80</v>
      </c>
      <c r="F3342" s="17">
        <v>-7105</v>
      </c>
      <c r="G3342" t="str">
        <f>_xlfn.XLOOKUP(tbl_GL[[#This Row],[Account_key]],tbl_COA[Account_key],tbl_COA[Class],"Not Found")</f>
        <v>Assets</v>
      </c>
      <c r="H3342" t="str">
        <f>_xlfn.XLOOKUP(tbl_GL[[#This Row],[Account_key]],tbl_COA[Account_key],tbl_COA[SubClass],"Not Found")</f>
        <v>Assets</v>
      </c>
      <c r="I3342" t="str">
        <f>_xlfn.XLOOKUP(tbl_GL[[#This Row],[Account_key]],tbl_COA[Account_key],tbl_COA[SubClass2],"Not Found")</f>
        <v>Current Assets</v>
      </c>
      <c r="J3342" t="str">
        <f>_xlfn.XLOOKUP(tbl_GL[[#This Row],[Account_key]],tbl_COA[Account_key],tbl_COA[SubAccount],,0)</f>
        <v>Trade Receivables</v>
      </c>
      <c r="K3342">
        <f>YEAR(tbl_GL[[#This Row],[Date]])</f>
        <v>2018</v>
      </c>
    </row>
    <row r="3343" spans="1:11" hidden="1" x14ac:dyDescent="0.35">
      <c r="A3343">
        <v>377.2</v>
      </c>
      <c r="B3343" s="24">
        <v>43320</v>
      </c>
      <c r="C3343">
        <v>2</v>
      </c>
      <c r="D3343" s="13">
        <v>10</v>
      </c>
      <c r="E3343" s="13" t="s">
        <v>80</v>
      </c>
      <c r="F3343" s="17">
        <v>7105</v>
      </c>
      <c r="G3343" t="str">
        <f>_xlfn.XLOOKUP(tbl_GL[[#This Row],[Account_key]],tbl_COA[Account_key],tbl_COA[Class],"Not Found")</f>
        <v>Assets</v>
      </c>
      <c r="H3343" t="str">
        <f>_xlfn.XLOOKUP(tbl_GL[[#This Row],[Account_key]],tbl_COA[Account_key],tbl_COA[SubClass],"Not Found")</f>
        <v>Assets</v>
      </c>
      <c r="I3343" t="str">
        <f>_xlfn.XLOOKUP(tbl_GL[[#This Row],[Account_key]],tbl_COA[Account_key],tbl_COA[SubClass2],"Not Found")</f>
        <v>Current Assets</v>
      </c>
      <c r="J3343" t="str">
        <f>_xlfn.XLOOKUP(tbl_GL[[#This Row],[Account_key]],tbl_COA[Account_key],tbl_COA[SubAccount],,0)</f>
        <v>Cash at Bank</v>
      </c>
      <c r="K3343">
        <f>YEAR(tbl_GL[[#This Row],[Date]])</f>
        <v>2018</v>
      </c>
    </row>
    <row r="3344" spans="1:11" hidden="1" x14ac:dyDescent="0.35">
      <c r="A3344">
        <v>378.1</v>
      </c>
      <c r="B3344" s="24">
        <v>43321</v>
      </c>
      <c r="C3344">
        <v>2</v>
      </c>
      <c r="D3344" s="13">
        <v>10</v>
      </c>
      <c r="E3344" s="13" t="s">
        <v>98</v>
      </c>
      <c r="F3344" s="17">
        <v>-1062</v>
      </c>
      <c r="G3344" t="str">
        <f>_xlfn.XLOOKUP(tbl_GL[[#This Row],[Account_key]],tbl_COA[Account_key],tbl_COA[Class],"Not Found")</f>
        <v>Assets</v>
      </c>
      <c r="H3344" t="str">
        <f>_xlfn.XLOOKUP(tbl_GL[[#This Row],[Account_key]],tbl_COA[Account_key],tbl_COA[SubClass],"Not Found")</f>
        <v>Assets</v>
      </c>
      <c r="I3344" t="str">
        <f>_xlfn.XLOOKUP(tbl_GL[[#This Row],[Account_key]],tbl_COA[Account_key],tbl_COA[SubClass2],"Not Found")</f>
        <v>Current Assets</v>
      </c>
      <c r="J3344" t="str">
        <f>_xlfn.XLOOKUP(tbl_GL[[#This Row],[Account_key]],tbl_COA[Account_key],tbl_COA[SubAccount],,0)</f>
        <v>Cash at Bank</v>
      </c>
      <c r="K3344">
        <f>YEAR(tbl_GL[[#This Row],[Date]])</f>
        <v>2018</v>
      </c>
    </row>
    <row r="3345" spans="1:11" hidden="1" x14ac:dyDescent="0.35">
      <c r="A3345">
        <v>378.2</v>
      </c>
      <c r="B3345" s="24">
        <v>43321</v>
      </c>
      <c r="C3345">
        <v>2</v>
      </c>
      <c r="D3345" s="13">
        <v>120</v>
      </c>
      <c r="E3345" s="13" t="s">
        <v>98</v>
      </c>
      <c r="F3345" s="17">
        <v>-1062</v>
      </c>
      <c r="G3345" t="str">
        <f>_xlfn.XLOOKUP(tbl_GL[[#This Row],[Account_key]],tbl_COA[Account_key],tbl_COA[Class],"Not Found")</f>
        <v>Liabilities and Owners Equity</v>
      </c>
      <c r="H3345" t="str">
        <f>_xlfn.XLOOKUP(tbl_GL[[#This Row],[Account_key]],tbl_COA[Account_key],tbl_COA[SubClass],"Not Found")</f>
        <v>Liabilities</v>
      </c>
      <c r="I3345" t="str">
        <f>_xlfn.XLOOKUP(tbl_GL[[#This Row],[Account_key]],tbl_COA[Account_key],tbl_COA[SubClass2],"Not Found")</f>
        <v>Current Liabilities</v>
      </c>
      <c r="J3345" t="str">
        <f>_xlfn.XLOOKUP(tbl_GL[[#This Row],[Account_key]],tbl_COA[Account_key],tbl_COA[SubAccount],,0)</f>
        <v>Accrued Expenses</v>
      </c>
      <c r="K3345">
        <f>YEAR(tbl_GL[[#This Row],[Date]])</f>
        <v>2018</v>
      </c>
    </row>
    <row r="3346" spans="1:11" hidden="1" x14ac:dyDescent="0.35">
      <c r="A3346">
        <v>379.1</v>
      </c>
      <c r="B3346" s="24">
        <v>43322</v>
      </c>
      <c r="C3346">
        <v>2</v>
      </c>
      <c r="D3346" s="13">
        <v>260</v>
      </c>
      <c r="E3346" s="13" t="s">
        <v>97</v>
      </c>
      <c r="F3346" s="17">
        <v>-895</v>
      </c>
      <c r="G3346" t="str">
        <f>_xlfn.XLOOKUP(tbl_GL[[#This Row],[Account_key]],tbl_COA[Account_key],tbl_COA[Class],"Not Found")</f>
        <v>Operating account</v>
      </c>
      <c r="H3346" t="str">
        <f>_xlfn.XLOOKUP(tbl_GL[[#This Row],[Account_key]],tbl_COA[Account_key],tbl_COA[SubClass],"Not Found")</f>
        <v>Operating Expenses</v>
      </c>
      <c r="I3346" t="str">
        <f>_xlfn.XLOOKUP(tbl_GL[[#This Row],[Account_key]],tbl_COA[Account_key],tbl_COA[SubClass2],"Not Found")</f>
        <v>Marketing</v>
      </c>
      <c r="J3346" t="str">
        <f>_xlfn.XLOOKUP(tbl_GL[[#This Row],[Account_key]],tbl_COA[Account_key],tbl_COA[SubAccount],,0)</f>
        <v>Commissions</v>
      </c>
      <c r="K3346">
        <f>YEAR(tbl_GL[[#This Row],[Date]])</f>
        <v>2018</v>
      </c>
    </row>
    <row r="3347" spans="1:11" hidden="1" x14ac:dyDescent="0.35">
      <c r="A3347">
        <v>379.2</v>
      </c>
      <c r="B3347" s="24">
        <v>43322</v>
      </c>
      <c r="C3347">
        <v>2</v>
      </c>
      <c r="D3347" s="13">
        <v>120</v>
      </c>
      <c r="E3347" s="13" t="s">
        <v>97</v>
      </c>
      <c r="F3347" s="17">
        <v>895</v>
      </c>
      <c r="G3347" t="str">
        <f>_xlfn.XLOOKUP(tbl_GL[[#This Row],[Account_key]],tbl_COA[Account_key],tbl_COA[Class],"Not Found")</f>
        <v>Liabilities and Owners Equity</v>
      </c>
      <c r="H3347" t="str">
        <f>_xlfn.XLOOKUP(tbl_GL[[#This Row],[Account_key]],tbl_COA[Account_key],tbl_COA[SubClass],"Not Found")</f>
        <v>Liabilities</v>
      </c>
      <c r="I3347" t="str">
        <f>_xlfn.XLOOKUP(tbl_GL[[#This Row],[Account_key]],tbl_COA[Account_key],tbl_COA[SubClass2],"Not Found")</f>
        <v>Current Liabilities</v>
      </c>
      <c r="J3347" t="str">
        <f>_xlfn.XLOOKUP(tbl_GL[[#This Row],[Account_key]],tbl_COA[Account_key],tbl_COA[SubAccount],,0)</f>
        <v>Accrued Expenses</v>
      </c>
      <c r="K3347">
        <f>YEAR(tbl_GL[[#This Row],[Date]])</f>
        <v>2018</v>
      </c>
    </row>
    <row r="3348" spans="1:11" hidden="1" x14ac:dyDescent="0.35">
      <c r="A3348">
        <v>380.1</v>
      </c>
      <c r="B3348" s="24">
        <v>43322</v>
      </c>
      <c r="C3348">
        <v>2</v>
      </c>
      <c r="D3348" s="13">
        <v>10</v>
      </c>
      <c r="E3348" s="13" t="s">
        <v>98</v>
      </c>
      <c r="F3348" s="17">
        <v>-927</v>
      </c>
      <c r="G3348" t="str">
        <f>_xlfn.XLOOKUP(tbl_GL[[#This Row],[Account_key]],tbl_COA[Account_key],tbl_COA[Class],"Not Found")</f>
        <v>Assets</v>
      </c>
      <c r="H3348" t="str">
        <f>_xlfn.XLOOKUP(tbl_GL[[#This Row],[Account_key]],tbl_COA[Account_key],tbl_COA[SubClass],"Not Found")</f>
        <v>Assets</v>
      </c>
      <c r="I3348" t="str">
        <f>_xlfn.XLOOKUP(tbl_GL[[#This Row],[Account_key]],tbl_COA[Account_key],tbl_COA[SubClass2],"Not Found")</f>
        <v>Current Assets</v>
      </c>
      <c r="J3348" t="str">
        <f>_xlfn.XLOOKUP(tbl_GL[[#This Row],[Account_key]],tbl_COA[Account_key],tbl_COA[SubAccount],,0)</f>
        <v>Cash at Bank</v>
      </c>
      <c r="K3348">
        <f>YEAR(tbl_GL[[#This Row],[Date]])</f>
        <v>2018</v>
      </c>
    </row>
    <row r="3349" spans="1:11" hidden="1" x14ac:dyDescent="0.35">
      <c r="A3349">
        <v>380.2</v>
      </c>
      <c r="B3349" s="24">
        <v>43322</v>
      </c>
      <c r="C3349">
        <v>2</v>
      </c>
      <c r="D3349" s="13">
        <v>120</v>
      </c>
      <c r="E3349" s="13" t="s">
        <v>98</v>
      </c>
      <c r="F3349" s="17">
        <v>-927</v>
      </c>
      <c r="G3349" t="str">
        <f>_xlfn.XLOOKUP(tbl_GL[[#This Row],[Account_key]],tbl_COA[Account_key],tbl_COA[Class],"Not Found")</f>
        <v>Liabilities and Owners Equity</v>
      </c>
      <c r="H3349" t="str">
        <f>_xlfn.XLOOKUP(tbl_GL[[#This Row],[Account_key]],tbl_COA[Account_key],tbl_COA[SubClass],"Not Found")</f>
        <v>Liabilities</v>
      </c>
      <c r="I3349" t="str">
        <f>_xlfn.XLOOKUP(tbl_GL[[#This Row],[Account_key]],tbl_COA[Account_key],tbl_COA[SubClass2],"Not Found")</f>
        <v>Current Liabilities</v>
      </c>
      <c r="J3349" t="str">
        <f>_xlfn.XLOOKUP(tbl_GL[[#This Row],[Account_key]],tbl_COA[Account_key],tbl_COA[SubAccount],,0)</f>
        <v>Accrued Expenses</v>
      </c>
      <c r="K3349">
        <f>YEAR(tbl_GL[[#This Row],[Date]])</f>
        <v>2018</v>
      </c>
    </row>
    <row r="3350" spans="1:11" hidden="1" x14ac:dyDescent="0.35">
      <c r="A3350">
        <v>381.1</v>
      </c>
      <c r="B3350" s="24">
        <v>43323</v>
      </c>
      <c r="C3350">
        <v>2</v>
      </c>
      <c r="D3350" s="13">
        <v>260</v>
      </c>
      <c r="E3350" s="13" t="s">
        <v>83</v>
      </c>
      <c r="F3350" s="17">
        <v>415</v>
      </c>
      <c r="G3350" t="str">
        <f>_xlfn.XLOOKUP(tbl_GL[[#This Row],[Account_key]],tbl_COA[Account_key],tbl_COA[Class],"Not Found")</f>
        <v>Operating account</v>
      </c>
      <c r="H3350" t="str">
        <f>_xlfn.XLOOKUP(tbl_GL[[#This Row],[Account_key]],tbl_COA[Account_key],tbl_COA[SubClass],"Not Found")</f>
        <v>Operating Expenses</v>
      </c>
      <c r="I3350" t="str">
        <f>_xlfn.XLOOKUP(tbl_GL[[#This Row],[Account_key]],tbl_COA[Account_key],tbl_COA[SubClass2],"Not Found")</f>
        <v>Marketing</v>
      </c>
      <c r="J3350" t="str">
        <f>_xlfn.XLOOKUP(tbl_GL[[#This Row],[Account_key]],tbl_COA[Account_key],tbl_COA[SubAccount],,0)</f>
        <v>Commissions</v>
      </c>
      <c r="K3350">
        <f>YEAR(tbl_GL[[#This Row],[Date]])</f>
        <v>2018</v>
      </c>
    </row>
    <row r="3351" spans="1:11" hidden="1" x14ac:dyDescent="0.35">
      <c r="A3351">
        <v>381.2</v>
      </c>
      <c r="B3351" s="24">
        <v>43323</v>
      </c>
      <c r="C3351">
        <v>2</v>
      </c>
      <c r="D3351" s="13">
        <v>20</v>
      </c>
      <c r="E3351" s="13" t="s">
        <v>83</v>
      </c>
      <c r="F3351" s="17">
        <v>415</v>
      </c>
      <c r="G3351" t="str">
        <f>_xlfn.XLOOKUP(tbl_GL[[#This Row],[Account_key]],tbl_COA[Account_key],tbl_COA[Class],"Not Found")</f>
        <v>Assets</v>
      </c>
      <c r="H3351" t="str">
        <f>_xlfn.XLOOKUP(tbl_GL[[#This Row],[Account_key]],tbl_COA[Account_key],tbl_COA[SubClass],"Not Found")</f>
        <v>Assets</v>
      </c>
      <c r="I3351" t="str">
        <f>_xlfn.XLOOKUP(tbl_GL[[#This Row],[Account_key]],tbl_COA[Account_key],tbl_COA[SubClass2],"Not Found")</f>
        <v>Current Assets</v>
      </c>
      <c r="J3351" t="str">
        <f>_xlfn.XLOOKUP(tbl_GL[[#This Row],[Account_key]],tbl_COA[Account_key],tbl_COA[SubAccount],,0)</f>
        <v>Cash in hand</v>
      </c>
      <c r="K3351">
        <f>YEAR(tbl_GL[[#This Row],[Date]])</f>
        <v>2018</v>
      </c>
    </row>
    <row r="3352" spans="1:11" hidden="1" x14ac:dyDescent="0.35">
      <c r="A3352">
        <v>382.1</v>
      </c>
      <c r="B3352" s="24">
        <v>43323</v>
      </c>
      <c r="C3352">
        <v>2</v>
      </c>
      <c r="D3352" s="13">
        <v>230</v>
      </c>
      <c r="E3352" s="13" t="s">
        <v>4</v>
      </c>
      <c r="F3352" s="17">
        <v>-486</v>
      </c>
      <c r="G3352" t="str">
        <f>_xlfn.XLOOKUP(tbl_GL[[#This Row],[Account_key]],tbl_COA[Account_key],tbl_COA[Class],"Not Found")</f>
        <v>Trading account</v>
      </c>
      <c r="H3352" t="str">
        <f>_xlfn.XLOOKUP(tbl_GL[[#This Row],[Account_key]],tbl_COA[Account_key],tbl_COA[SubClass],"Not Found")</f>
        <v>Cost of Sales</v>
      </c>
      <c r="I3352" t="str">
        <f>_xlfn.XLOOKUP(tbl_GL[[#This Row],[Account_key]],tbl_COA[Account_key],tbl_COA[SubClass2],"Not Found")</f>
        <v>Cost of Sales</v>
      </c>
      <c r="J3352" t="str">
        <f>_xlfn.XLOOKUP(tbl_GL[[#This Row],[Account_key]],tbl_COA[Account_key],tbl_COA[SubAccount],,0)</f>
        <v>Cost of Sales</v>
      </c>
      <c r="K3352">
        <f>YEAR(tbl_GL[[#This Row],[Date]])</f>
        <v>2018</v>
      </c>
    </row>
    <row r="3353" spans="1:11" hidden="1" x14ac:dyDescent="0.35">
      <c r="A3353">
        <v>382.2</v>
      </c>
      <c r="B3353" s="24">
        <v>43323</v>
      </c>
      <c r="C3353">
        <v>2</v>
      </c>
      <c r="D3353" s="13">
        <v>60</v>
      </c>
      <c r="E3353" s="13" t="s">
        <v>4</v>
      </c>
      <c r="F3353" s="17">
        <v>-486</v>
      </c>
      <c r="G3353" t="str">
        <f>_xlfn.XLOOKUP(tbl_GL[[#This Row],[Account_key]],tbl_COA[Account_key],tbl_COA[Class],"Not Found")</f>
        <v>Assets</v>
      </c>
      <c r="H3353" t="str">
        <f>_xlfn.XLOOKUP(tbl_GL[[#This Row],[Account_key]],tbl_COA[Account_key],tbl_COA[SubClass],"Not Found")</f>
        <v>Assets</v>
      </c>
      <c r="I3353" t="str">
        <f>_xlfn.XLOOKUP(tbl_GL[[#This Row],[Account_key]],tbl_COA[Account_key],tbl_COA[SubClass2],"Not Found")</f>
        <v>Current Assets</v>
      </c>
      <c r="J3353" t="str">
        <f>_xlfn.XLOOKUP(tbl_GL[[#This Row],[Account_key]],tbl_COA[Account_key],tbl_COA[SubAccount],,0)</f>
        <v>Inventory</v>
      </c>
      <c r="K3353">
        <f>YEAR(tbl_GL[[#This Row],[Date]])</f>
        <v>2018</v>
      </c>
    </row>
    <row r="3354" spans="1:11" hidden="1" x14ac:dyDescent="0.35">
      <c r="A3354">
        <v>383.1</v>
      </c>
      <c r="B3354" s="24">
        <v>43323</v>
      </c>
      <c r="C3354">
        <v>2</v>
      </c>
      <c r="D3354" s="13">
        <v>210</v>
      </c>
      <c r="E3354" s="13" t="s">
        <v>7</v>
      </c>
      <c r="F3354" s="17">
        <v>1619</v>
      </c>
      <c r="G3354" t="str">
        <f>_xlfn.XLOOKUP(tbl_GL[[#This Row],[Account_key]],tbl_COA[Account_key],tbl_COA[Class],"Not Found")</f>
        <v>Trading account</v>
      </c>
      <c r="H3354" t="str">
        <f>_xlfn.XLOOKUP(tbl_GL[[#This Row],[Account_key]],tbl_COA[Account_key],tbl_COA[SubClass],"Not Found")</f>
        <v>Sales</v>
      </c>
      <c r="I3354" t="str">
        <f>_xlfn.XLOOKUP(tbl_GL[[#This Row],[Account_key]],tbl_COA[Account_key],tbl_COA[SubClass2],"Not Found")</f>
        <v>Sales</v>
      </c>
      <c r="J3354" t="str">
        <f>_xlfn.XLOOKUP(tbl_GL[[#This Row],[Account_key]],tbl_COA[Account_key],tbl_COA[SubAccount],,0)</f>
        <v>Sales</v>
      </c>
      <c r="K3354">
        <f>YEAR(tbl_GL[[#This Row],[Date]])</f>
        <v>2018</v>
      </c>
    </row>
    <row r="3355" spans="1:11" hidden="1" x14ac:dyDescent="0.35">
      <c r="A3355">
        <v>383.2</v>
      </c>
      <c r="B3355" s="24">
        <v>43323</v>
      </c>
      <c r="C3355">
        <v>2</v>
      </c>
      <c r="D3355" s="13">
        <v>10</v>
      </c>
      <c r="E3355" s="13" t="s">
        <v>7</v>
      </c>
      <c r="F3355" s="17">
        <v>1619</v>
      </c>
      <c r="G3355" t="str">
        <f>_xlfn.XLOOKUP(tbl_GL[[#This Row],[Account_key]],tbl_COA[Account_key],tbl_COA[Class],"Not Found")</f>
        <v>Assets</v>
      </c>
      <c r="H3355" t="str">
        <f>_xlfn.XLOOKUP(tbl_GL[[#This Row],[Account_key]],tbl_COA[Account_key],tbl_COA[SubClass],"Not Found")</f>
        <v>Assets</v>
      </c>
      <c r="I3355" t="str">
        <f>_xlfn.XLOOKUP(tbl_GL[[#This Row],[Account_key]],tbl_COA[Account_key],tbl_COA[SubClass2],"Not Found")</f>
        <v>Current Assets</v>
      </c>
      <c r="J3355" t="str">
        <f>_xlfn.XLOOKUP(tbl_GL[[#This Row],[Account_key]],tbl_COA[Account_key],tbl_COA[SubAccount],,0)</f>
        <v>Cash at Bank</v>
      </c>
      <c r="K3355">
        <f>YEAR(tbl_GL[[#This Row],[Date]])</f>
        <v>2018</v>
      </c>
    </row>
    <row r="3356" spans="1:11" hidden="1" x14ac:dyDescent="0.35">
      <c r="A3356">
        <v>384.1</v>
      </c>
      <c r="B3356" s="24">
        <v>43323</v>
      </c>
      <c r="C3356">
        <v>2</v>
      </c>
      <c r="D3356" s="13">
        <v>230</v>
      </c>
      <c r="E3356" s="13" t="s">
        <v>4</v>
      </c>
      <c r="F3356" s="17">
        <v>-2006</v>
      </c>
      <c r="G3356" t="str">
        <f>_xlfn.XLOOKUP(tbl_GL[[#This Row],[Account_key]],tbl_COA[Account_key],tbl_COA[Class],"Not Found")</f>
        <v>Trading account</v>
      </c>
      <c r="H3356" t="str">
        <f>_xlfn.XLOOKUP(tbl_GL[[#This Row],[Account_key]],tbl_COA[Account_key],tbl_COA[SubClass],"Not Found")</f>
        <v>Cost of Sales</v>
      </c>
      <c r="I3356" t="str">
        <f>_xlfn.XLOOKUP(tbl_GL[[#This Row],[Account_key]],tbl_COA[Account_key],tbl_COA[SubClass2],"Not Found")</f>
        <v>Cost of Sales</v>
      </c>
      <c r="J3356" t="str">
        <f>_xlfn.XLOOKUP(tbl_GL[[#This Row],[Account_key]],tbl_COA[Account_key],tbl_COA[SubAccount],,0)</f>
        <v>Cost of Sales</v>
      </c>
      <c r="K3356">
        <f>YEAR(tbl_GL[[#This Row],[Date]])</f>
        <v>2018</v>
      </c>
    </row>
    <row r="3357" spans="1:11" hidden="1" x14ac:dyDescent="0.35">
      <c r="A3357">
        <v>384.2</v>
      </c>
      <c r="B3357" s="24">
        <v>43323</v>
      </c>
      <c r="C3357">
        <v>2</v>
      </c>
      <c r="D3357" s="13">
        <v>60</v>
      </c>
      <c r="E3357" s="13" t="s">
        <v>4</v>
      </c>
      <c r="F3357" s="17">
        <v>-2006</v>
      </c>
      <c r="G3357" t="str">
        <f>_xlfn.XLOOKUP(tbl_GL[[#This Row],[Account_key]],tbl_COA[Account_key],tbl_COA[Class],"Not Found")</f>
        <v>Assets</v>
      </c>
      <c r="H3357" t="str">
        <f>_xlfn.XLOOKUP(tbl_GL[[#This Row],[Account_key]],tbl_COA[Account_key],tbl_COA[SubClass],"Not Found")</f>
        <v>Assets</v>
      </c>
      <c r="I3357" t="str">
        <f>_xlfn.XLOOKUP(tbl_GL[[#This Row],[Account_key]],tbl_COA[Account_key],tbl_COA[SubClass2],"Not Found")</f>
        <v>Current Assets</v>
      </c>
      <c r="J3357" t="str">
        <f>_xlfn.XLOOKUP(tbl_GL[[#This Row],[Account_key]],tbl_COA[Account_key],tbl_COA[SubAccount],,0)</f>
        <v>Inventory</v>
      </c>
      <c r="K3357">
        <f>YEAR(tbl_GL[[#This Row],[Date]])</f>
        <v>2018</v>
      </c>
    </row>
    <row r="3358" spans="1:11" hidden="1" x14ac:dyDescent="0.35">
      <c r="A3358">
        <v>385.1</v>
      </c>
      <c r="B3358" s="24">
        <v>43323</v>
      </c>
      <c r="C3358">
        <v>2</v>
      </c>
      <c r="D3358" s="13">
        <v>210</v>
      </c>
      <c r="E3358" s="13" t="s">
        <v>8</v>
      </c>
      <c r="F3358" s="17">
        <v>6687</v>
      </c>
      <c r="G3358" t="str">
        <f>_xlfn.XLOOKUP(tbl_GL[[#This Row],[Account_key]],tbl_COA[Account_key],tbl_COA[Class],"Not Found")</f>
        <v>Trading account</v>
      </c>
      <c r="H3358" t="str">
        <f>_xlfn.XLOOKUP(tbl_GL[[#This Row],[Account_key]],tbl_COA[Account_key],tbl_COA[SubClass],"Not Found")</f>
        <v>Sales</v>
      </c>
      <c r="I3358" t="str">
        <f>_xlfn.XLOOKUP(tbl_GL[[#This Row],[Account_key]],tbl_COA[Account_key],tbl_COA[SubClass2],"Not Found")</f>
        <v>Sales</v>
      </c>
      <c r="J3358" t="str">
        <f>_xlfn.XLOOKUP(tbl_GL[[#This Row],[Account_key]],tbl_COA[Account_key],tbl_COA[SubAccount],,0)</f>
        <v>Sales</v>
      </c>
      <c r="K3358">
        <f>YEAR(tbl_GL[[#This Row],[Date]])</f>
        <v>2018</v>
      </c>
    </row>
    <row r="3359" spans="1:11" hidden="1" x14ac:dyDescent="0.35">
      <c r="A3359">
        <v>385.2</v>
      </c>
      <c r="B3359" s="24">
        <v>43323</v>
      </c>
      <c r="C3359">
        <v>2</v>
      </c>
      <c r="D3359" s="13">
        <v>30</v>
      </c>
      <c r="E3359" s="13" t="s">
        <v>8</v>
      </c>
      <c r="F3359" s="17">
        <v>6687</v>
      </c>
      <c r="G3359" t="str">
        <f>_xlfn.XLOOKUP(tbl_GL[[#This Row],[Account_key]],tbl_COA[Account_key],tbl_COA[Class],"Not Found")</f>
        <v>Assets</v>
      </c>
      <c r="H3359" t="str">
        <f>_xlfn.XLOOKUP(tbl_GL[[#This Row],[Account_key]],tbl_COA[Account_key],tbl_COA[SubClass],"Not Found")</f>
        <v>Assets</v>
      </c>
      <c r="I3359" t="str">
        <f>_xlfn.XLOOKUP(tbl_GL[[#This Row],[Account_key]],tbl_COA[Account_key],tbl_COA[SubClass2],"Not Found")</f>
        <v>Current Assets</v>
      </c>
      <c r="J3359" t="str">
        <f>_xlfn.XLOOKUP(tbl_GL[[#This Row],[Account_key]],tbl_COA[Account_key],tbl_COA[SubAccount],,0)</f>
        <v>Trade Receivables</v>
      </c>
      <c r="K3359">
        <f>YEAR(tbl_GL[[#This Row],[Date]])</f>
        <v>2018</v>
      </c>
    </row>
    <row r="3360" spans="1:11" hidden="1" x14ac:dyDescent="0.35">
      <c r="A3360">
        <v>386.1</v>
      </c>
      <c r="B3360" s="24">
        <v>43324</v>
      </c>
      <c r="C3360">
        <v>2</v>
      </c>
      <c r="D3360" s="13">
        <v>10</v>
      </c>
      <c r="E3360" s="13" t="s">
        <v>98</v>
      </c>
      <c r="F3360" s="17">
        <v>-716</v>
      </c>
      <c r="G3360" t="str">
        <f>_xlfn.XLOOKUP(tbl_GL[[#This Row],[Account_key]],tbl_COA[Account_key],tbl_COA[Class],"Not Found")</f>
        <v>Assets</v>
      </c>
      <c r="H3360" t="str">
        <f>_xlfn.XLOOKUP(tbl_GL[[#This Row],[Account_key]],tbl_COA[Account_key],tbl_COA[SubClass],"Not Found")</f>
        <v>Assets</v>
      </c>
      <c r="I3360" t="str">
        <f>_xlfn.XLOOKUP(tbl_GL[[#This Row],[Account_key]],tbl_COA[Account_key],tbl_COA[SubClass2],"Not Found")</f>
        <v>Current Assets</v>
      </c>
      <c r="J3360" t="str">
        <f>_xlfn.XLOOKUP(tbl_GL[[#This Row],[Account_key]],tbl_COA[Account_key],tbl_COA[SubAccount],,0)</f>
        <v>Cash at Bank</v>
      </c>
      <c r="K3360">
        <f>YEAR(tbl_GL[[#This Row],[Date]])</f>
        <v>2018</v>
      </c>
    </row>
    <row r="3361" spans="1:11" hidden="1" x14ac:dyDescent="0.35">
      <c r="A3361">
        <v>386.2</v>
      </c>
      <c r="B3361" s="24">
        <v>43324</v>
      </c>
      <c r="C3361">
        <v>2</v>
      </c>
      <c r="D3361" s="13">
        <v>120</v>
      </c>
      <c r="E3361" s="13" t="s">
        <v>98</v>
      </c>
      <c r="F3361" s="17">
        <v>-716</v>
      </c>
      <c r="G3361" t="str">
        <f>_xlfn.XLOOKUP(tbl_GL[[#This Row],[Account_key]],tbl_COA[Account_key],tbl_COA[Class],"Not Found")</f>
        <v>Liabilities and Owners Equity</v>
      </c>
      <c r="H3361" t="str">
        <f>_xlfn.XLOOKUP(tbl_GL[[#This Row],[Account_key]],tbl_COA[Account_key],tbl_COA[SubClass],"Not Found")</f>
        <v>Liabilities</v>
      </c>
      <c r="I3361" t="str">
        <f>_xlfn.XLOOKUP(tbl_GL[[#This Row],[Account_key]],tbl_COA[Account_key],tbl_COA[SubClass2],"Not Found")</f>
        <v>Current Liabilities</v>
      </c>
      <c r="J3361" t="str">
        <f>_xlfn.XLOOKUP(tbl_GL[[#This Row],[Account_key]],tbl_COA[Account_key],tbl_COA[SubAccount],,0)</f>
        <v>Accrued Expenses</v>
      </c>
      <c r="K3361">
        <f>YEAR(tbl_GL[[#This Row],[Date]])</f>
        <v>2018</v>
      </c>
    </row>
    <row r="3362" spans="1:11" hidden="1" x14ac:dyDescent="0.35">
      <c r="A3362">
        <v>387.1</v>
      </c>
      <c r="B3362" s="24">
        <v>43325</v>
      </c>
      <c r="C3362">
        <v>2</v>
      </c>
      <c r="D3362" s="13">
        <v>260</v>
      </c>
      <c r="E3362" s="13" t="s">
        <v>97</v>
      </c>
      <c r="F3362" s="17">
        <v>-826</v>
      </c>
      <c r="G3362" t="str">
        <f>_xlfn.XLOOKUP(tbl_GL[[#This Row],[Account_key]],tbl_COA[Account_key],tbl_COA[Class],"Not Found")</f>
        <v>Operating account</v>
      </c>
      <c r="H3362" t="str">
        <f>_xlfn.XLOOKUP(tbl_GL[[#This Row],[Account_key]],tbl_COA[Account_key],tbl_COA[SubClass],"Not Found")</f>
        <v>Operating Expenses</v>
      </c>
      <c r="I3362" t="str">
        <f>_xlfn.XLOOKUP(tbl_GL[[#This Row],[Account_key]],tbl_COA[Account_key],tbl_COA[SubClass2],"Not Found")</f>
        <v>Marketing</v>
      </c>
      <c r="J3362" t="str">
        <f>_xlfn.XLOOKUP(tbl_GL[[#This Row],[Account_key]],tbl_COA[Account_key],tbl_COA[SubAccount],,0)</f>
        <v>Commissions</v>
      </c>
      <c r="K3362">
        <f>YEAR(tbl_GL[[#This Row],[Date]])</f>
        <v>2018</v>
      </c>
    </row>
    <row r="3363" spans="1:11" hidden="1" x14ac:dyDescent="0.35">
      <c r="A3363">
        <v>387.2</v>
      </c>
      <c r="B3363" s="24">
        <v>43325</v>
      </c>
      <c r="C3363">
        <v>2</v>
      </c>
      <c r="D3363" s="13">
        <v>120</v>
      </c>
      <c r="E3363" s="13" t="s">
        <v>97</v>
      </c>
      <c r="F3363" s="17">
        <v>826</v>
      </c>
      <c r="G3363" t="str">
        <f>_xlfn.XLOOKUP(tbl_GL[[#This Row],[Account_key]],tbl_COA[Account_key],tbl_COA[Class],"Not Found")</f>
        <v>Liabilities and Owners Equity</v>
      </c>
      <c r="H3363" t="str">
        <f>_xlfn.XLOOKUP(tbl_GL[[#This Row],[Account_key]],tbl_COA[Account_key],tbl_COA[SubClass],"Not Found")</f>
        <v>Liabilities</v>
      </c>
      <c r="I3363" t="str">
        <f>_xlfn.XLOOKUP(tbl_GL[[#This Row],[Account_key]],tbl_COA[Account_key],tbl_COA[SubClass2],"Not Found")</f>
        <v>Current Liabilities</v>
      </c>
      <c r="J3363" t="str">
        <f>_xlfn.XLOOKUP(tbl_GL[[#This Row],[Account_key]],tbl_COA[Account_key],tbl_COA[SubAccount],,0)</f>
        <v>Accrued Expenses</v>
      </c>
      <c r="K3363">
        <f>YEAR(tbl_GL[[#This Row],[Date]])</f>
        <v>2018</v>
      </c>
    </row>
    <row r="3364" spans="1:11" hidden="1" x14ac:dyDescent="0.35">
      <c r="A3364">
        <v>388.1</v>
      </c>
      <c r="B3364" s="24">
        <v>43326</v>
      </c>
      <c r="C3364">
        <v>2</v>
      </c>
      <c r="D3364" s="13">
        <v>30</v>
      </c>
      <c r="E3364" s="13" t="s">
        <v>80</v>
      </c>
      <c r="F3364" s="17">
        <v>-6956</v>
      </c>
      <c r="G3364" t="str">
        <f>_xlfn.XLOOKUP(tbl_GL[[#This Row],[Account_key]],tbl_COA[Account_key],tbl_COA[Class],"Not Found")</f>
        <v>Assets</v>
      </c>
      <c r="H3364" t="str">
        <f>_xlfn.XLOOKUP(tbl_GL[[#This Row],[Account_key]],tbl_COA[Account_key],tbl_COA[SubClass],"Not Found")</f>
        <v>Assets</v>
      </c>
      <c r="I3364" t="str">
        <f>_xlfn.XLOOKUP(tbl_GL[[#This Row],[Account_key]],tbl_COA[Account_key],tbl_COA[SubClass2],"Not Found")</f>
        <v>Current Assets</v>
      </c>
      <c r="J3364" t="str">
        <f>_xlfn.XLOOKUP(tbl_GL[[#This Row],[Account_key]],tbl_COA[Account_key],tbl_COA[SubAccount],,0)</f>
        <v>Trade Receivables</v>
      </c>
      <c r="K3364">
        <f>YEAR(tbl_GL[[#This Row],[Date]])</f>
        <v>2018</v>
      </c>
    </row>
    <row r="3365" spans="1:11" hidden="1" x14ac:dyDescent="0.35">
      <c r="A3365">
        <v>388.2</v>
      </c>
      <c r="B3365" s="24">
        <v>43326</v>
      </c>
      <c r="C3365">
        <v>2</v>
      </c>
      <c r="D3365" s="13">
        <v>10</v>
      </c>
      <c r="E3365" s="13" t="s">
        <v>80</v>
      </c>
      <c r="F3365" s="17">
        <v>6956</v>
      </c>
      <c r="G3365" t="str">
        <f>_xlfn.XLOOKUP(tbl_GL[[#This Row],[Account_key]],tbl_COA[Account_key],tbl_COA[Class],"Not Found")</f>
        <v>Assets</v>
      </c>
      <c r="H3365" t="str">
        <f>_xlfn.XLOOKUP(tbl_GL[[#This Row],[Account_key]],tbl_COA[Account_key],tbl_COA[SubClass],"Not Found")</f>
        <v>Assets</v>
      </c>
      <c r="I3365" t="str">
        <f>_xlfn.XLOOKUP(tbl_GL[[#This Row],[Account_key]],tbl_COA[Account_key],tbl_COA[SubClass2],"Not Found")</f>
        <v>Current Assets</v>
      </c>
      <c r="J3365" t="str">
        <f>_xlfn.XLOOKUP(tbl_GL[[#This Row],[Account_key]],tbl_COA[Account_key],tbl_COA[SubAccount],,0)</f>
        <v>Cash at Bank</v>
      </c>
      <c r="K3365">
        <f>YEAR(tbl_GL[[#This Row],[Date]])</f>
        <v>2018</v>
      </c>
    </row>
    <row r="3366" spans="1:11" hidden="1" x14ac:dyDescent="0.35">
      <c r="A3366">
        <v>389.1</v>
      </c>
      <c r="B3366" s="24">
        <v>43327</v>
      </c>
      <c r="C3366">
        <v>2</v>
      </c>
      <c r="D3366" s="13">
        <v>10</v>
      </c>
      <c r="E3366" s="13" t="s">
        <v>112</v>
      </c>
      <c r="F3366" s="17">
        <v>-133</v>
      </c>
      <c r="G3366" t="str">
        <f>_xlfn.XLOOKUP(tbl_GL[[#This Row],[Account_key]],tbl_COA[Account_key],tbl_COA[Class],"Not Found")</f>
        <v>Assets</v>
      </c>
      <c r="H3366" t="str">
        <f>_xlfn.XLOOKUP(tbl_GL[[#This Row],[Account_key]],tbl_COA[Account_key],tbl_COA[SubClass],"Not Found")</f>
        <v>Assets</v>
      </c>
      <c r="I3366" t="str">
        <f>_xlfn.XLOOKUP(tbl_GL[[#This Row],[Account_key]],tbl_COA[Account_key],tbl_COA[SubClass2],"Not Found")</f>
        <v>Current Assets</v>
      </c>
      <c r="J3366" t="str">
        <f>_xlfn.XLOOKUP(tbl_GL[[#This Row],[Account_key]],tbl_COA[Account_key],tbl_COA[SubAccount],,0)</f>
        <v>Cash at Bank</v>
      </c>
      <c r="K3366">
        <f>YEAR(tbl_GL[[#This Row],[Date]])</f>
        <v>2018</v>
      </c>
    </row>
    <row r="3367" spans="1:11" hidden="1" x14ac:dyDescent="0.35">
      <c r="A3367">
        <v>389.2</v>
      </c>
      <c r="B3367" s="24">
        <v>43327</v>
      </c>
      <c r="C3367">
        <v>2</v>
      </c>
      <c r="D3367" s="13">
        <v>121</v>
      </c>
      <c r="E3367" s="13" t="s">
        <v>112</v>
      </c>
      <c r="F3367" s="17">
        <v>-133</v>
      </c>
      <c r="G3367" t="str">
        <f>_xlfn.XLOOKUP(tbl_GL[[#This Row],[Account_key]],tbl_COA[Account_key],tbl_COA[Class],"Not Found")</f>
        <v>Liabilities and Owners Equity</v>
      </c>
      <c r="H3367" t="str">
        <f>_xlfn.XLOOKUP(tbl_GL[[#This Row],[Account_key]],tbl_COA[Account_key],tbl_COA[SubClass],"Not Found")</f>
        <v>Liabilities</v>
      </c>
      <c r="I3367" t="str">
        <f>_xlfn.XLOOKUP(tbl_GL[[#This Row],[Account_key]],tbl_COA[Account_key],tbl_COA[SubClass2],"Not Found")</f>
        <v>Current Liabilities</v>
      </c>
      <c r="J3367" t="str">
        <f>_xlfn.XLOOKUP(tbl_GL[[#This Row],[Account_key]],tbl_COA[Account_key],tbl_COA[SubAccount],,0)</f>
        <v>Interest Payable</v>
      </c>
      <c r="K3367">
        <f>YEAR(tbl_GL[[#This Row],[Date]])</f>
        <v>2018</v>
      </c>
    </row>
    <row r="3368" spans="1:11" hidden="1" x14ac:dyDescent="0.35">
      <c r="A3368">
        <v>390.1</v>
      </c>
      <c r="B3368" s="24">
        <v>43329</v>
      </c>
      <c r="C3368">
        <v>2</v>
      </c>
      <c r="D3368" s="13">
        <v>350</v>
      </c>
      <c r="E3368" s="13" t="s">
        <v>99</v>
      </c>
      <c r="F3368" s="17">
        <v>-48</v>
      </c>
      <c r="G3368" t="str">
        <f>_xlfn.XLOOKUP(tbl_GL[[#This Row],[Account_key]],tbl_COA[Account_key],tbl_COA[Class],"Not Found")</f>
        <v>Operating account</v>
      </c>
      <c r="H3368" t="str">
        <f>_xlfn.XLOOKUP(tbl_GL[[#This Row],[Account_key]],tbl_COA[Account_key],tbl_COA[SubClass],"Not Found")</f>
        <v>Operating Expenses</v>
      </c>
      <c r="I3368" t="str">
        <f>_xlfn.XLOOKUP(tbl_GL[[#This Row],[Account_key]],tbl_COA[Account_key],tbl_COA[SubClass2],"Not Found")</f>
        <v>Administration</v>
      </c>
      <c r="J3368" t="str">
        <f>_xlfn.XLOOKUP(tbl_GL[[#This Row],[Account_key]],tbl_COA[Account_key],tbl_COA[SubAccount],,0)</f>
        <v>Other Expenses</v>
      </c>
      <c r="K3368">
        <f>YEAR(tbl_GL[[#This Row],[Date]])</f>
        <v>2018</v>
      </c>
    </row>
    <row r="3369" spans="1:11" hidden="1" x14ac:dyDescent="0.35">
      <c r="A3369">
        <v>390.2</v>
      </c>
      <c r="B3369" s="24">
        <v>43329</v>
      </c>
      <c r="C3369">
        <v>2</v>
      </c>
      <c r="D3369" s="13">
        <v>20</v>
      </c>
      <c r="E3369" s="13" t="s">
        <v>99</v>
      </c>
      <c r="F3369" s="17">
        <v>-48</v>
      </c>
      <c r="G3369" t="str">
        <f>_xlfn.XLOOKUP(tbl_GL[[#This Row],[Account_key]],tbl_COA[Account_key],tbl_COA[Class],"Not Found")</f>
        <v>Assets</v>
      </c>
      <c r="H3369" t="str">
        <f>_xlfn.XLOOKUP(tbl_GL[[#This Row],[Account_key]],tbl_COA[Account_key],tbl_COA[SubClass],"Not Found")</f>
        <v>Assets</v>
      </c>
      <c r="I3369" t="str">
        <f>_xlfn.XLOOKUP(tbl_GL[[#This Row],[Account_key]],tbl_COA[Account_key],tbl_COA[SubClass2],"Not Found")</f>
        <v>Current Assets</v>
      </c>
      <c r="J3369" t="str">
        <f>_xlfn.XLOOKUP(tbl_GL[[#This Row],[Account_key]],tbl_COA[Account_key],tbl_COA[SubAccount],,0)</f>
        <v>Cash in hand</v>
      </c>
      <c r="K3369">
        <f>YEAR(tbl_GL[[#This Row],[Date]])</f>
        <v>2018</v>
      </c>
    </row>
    <row r="3370" spans="1:11" hidden="1" x14ac:dyDescent="0.35">
      <c r="A3370">
        <v>391.1</v>
      </c>
      <c r="B3370" s="24">
        <v>43329</v>
      </c>
      <c r="C3370">
        <v>2</v>
      </c>
      <c r="D3370" s="13">
        <v>260</v>
      </c>
      <c r="E3370" s="13" t="s">
        <v>97</v>
      </c>
      <c r="F3370" s="17">
        <v>-728</v>
      </c>
      <c r="G3370" t="str">
        <f>_xlfn.XLOOKUP(tbl_GL[[#This Row],[Account_key]],tbl_COA[Account_key],tbl_COA[Class],"Not Found")</f>
        <v>Operating account</v>
      </c>
      <c r="H3370" t="str">
        <f>_xlfn.XLOOKUP(tbl_GL[[#This Row],[Account_key]],tbl_COA[Account_key],tbl_COA[SubClass],"Not Found")</f>
        <v>Operating Expenses</v>
      </c>
      <c r="I3370" t="str">
        <f>_xlfn.XLOOKUP(tbl_GL[[#This Row],[Account_key]],tbl_COA[Account_key],tbl_COA[SubClass2],"Not Found")</f>
        <v>Marketing</v>
      </c>
      <c r="J3370" t="str">
        <f>_xlfn.XLOOKUP(tbl_GL[[#This Row],[Account_key]],tbl_COA[Account_key],tbl_COA[SubAccount],,0)</f>
        <v>Commissions</v>
      </c>
      <c r="K3370">
        <f>YEAR(tbl_GL[[#This Row],[Date]])</f>
        <v>2018</v>
      </c>
    </row>
    <row r="3371" spans="1:11" hidden="1" x14ac:dyDescent="0.35">
      <c r="A3371">
        <v>391.2</v>
      </c>
      <c r="B3371" s="24">
        <v>43329</v>
      </c>
      <c r="C3371">
        <v>2</v>
      </c>
      <c r="D3371" s="13">
        <v>120</v>
      </c>
      <c r="E3371" s="13" t="s">
        <v>97</v>
      </c>
      <c r="F3371" s="17">
        <v>728</v>
      </c>
      <c r="G3371" t="str">
        <f>_xlfn.XLOOKUP(tbl_GL[[#This Row],[Account_key]],tbl_COA[Account_key],tbl_COA[Class],"Not Found")</f>
        <v>Liabilities and Owners Equity</v>
      </c>
      <c r="H3371" t="str">
        <f>_xlfn.XLOOKUP(tbl_GL[[#This Row],[Account_key]],tbl_COA[Account_key],tbl_COA[SubClass],"Not Found")</f>
        <v>Liabilities</v>
      </c>
      <c r="I3371" t="str">
        <f>_xlfn.XLOOKUP(tbl_GL[[#This Row],[Account_key]],tbl_COA[Account_key],tbl_COA[SubClass2],"Not Found")</f>
        <v>Current Liabilities</v>
      </c>
      <c r="J3371" t="str">
        <f>_xlfn.XLOOKUP(tbl_GL[[#This Row],[Account_key]],tbl_COA[Account_key],tbl_COA[SubAccount],,0)</f>
        <v>Accrued Expenses</v>
      </c>
      <c r="K3371">
        <f>YEAR(tbl_GL[[#This Row],[Date]])</f>
        <v>2018</v>
      </c>
    </row>
    <row r="3372" spans="1:11" hidden="1" x14ac:dyDescent="0.35">
      <c r="A3372">
        <v>392.1</v>
      </c>
      <c r="B3372" s="24">
        <v>43330</v>
      </c>
      <c r="C3372">
        <v>2</v>
      </c>
      <c r="D3372" s="13">
        <v>230</v>
      </c>
      <c r="E3372" s="13" t="s">
        <v>4</v>
      </c>
      <c r="F3372" s="17">
        <v>-162</v>
      </c>
      <c r="G3372" t="str">
        <f>_xlfn.XLOOKUP(tbl_GL[[#This Row],[Account_key]],tbl_COA[Account_key],tbl_COA[Class],"Not Found")</f>
        <v>Trading account</v>
      </c>
      <c r="H3372" t="str">
        <f>_xlfn.XLOOKUP(tbl_GL[[#This Row],[Account_key]],tbl_COA[Account_key],tbl_COA[SubClass],"Not Found")</f>
        <v>Cost of Sales</v>
      </c>
      <c r="I3372" t="str">
        <f>_xlfn.XLOOKUP(tbl_GL[[#This Row],[Account_key]],tbl_COA[Account_key],tbl_COA[SubClass2],"Not Found")</f>
        <v>Cost of Sales</v>
      </c>
      <c r="J3372" t="str">
        <f>_xlfn.XLOOKUP(tbl_GL[[#This Row],[Account_key]],tbl_COA[Account_key],tbl_COA[SubAccount],,0)</f>
        <v>Cost of Sales</v>
      </c>
      <c r="K3372">
        <f>YEAR(tbl_GL[[#This Row],[Date]])</f>
        <v>2018</v>
      </c>
    </row>
    <row r="3373" spans="1:11" hidden="1" x14ac:dyDescent="0.35">
      <c r="A3373">
        <v>392.2</v>
      </c>
      <c r="B3373" s="24">
        <v>43330</v>
      </c>
      <c r="C3373">
        <v>2</v>
      </c>
      <c r="D3373" s="13">
        <v>60</v>
      </c>
      <c r="E3373" s="13" t="s">
        <v>4</v>
      </c>
      <c r="F3373" s="17">
        <v>-162</v>
      </c>
      <c r="G3373" t="str">
        <f>_xlfn.XLOOKUP(tbl_GL[[#This Row],[Account_key]],tbl_COA[Account_key],tbl_COA[Class],"Not Found")</f>
        <v>Assets</v>
      </c>
      <c r="H3373" t="str">
        <f>_xlfn.XLOOKUP(tbl_GL[[#This Row],[Account_key]],tbl_COA[Account_key],tbl_COA[SubClass],"Not Found")</f>
        <v>Assets</v>
      </c>
      <c r="I3373" t="str">
        <f>_xlfn.XLOOKUP(tbl_GL[[#This Row],[Account_key]],tbl_COA[Account_key],tbl_COA[SubClass2],"Not Found")</f>
        <v>Current Assets</v>
      </c>
      <c r="J3373" t="str">
        <f>_xlfn.XLOOKUP(tbl_GL[[#This Row],[Account_key]],tbl_COA[Account_key],tbl_COA[SubAccount],,0)</f>
        <v>Inventory</v>
      </c>
      <c r="K3373">
        <f>YEAR(tbl_GL[[#This Row],[Date]])</f>
        <v>2018</v>
      </c>
    </row>
    <row r="3374" spans="1:11" hidden="1" x14ac:dyDescent="0.35">
      <c r="A3374">
        <v>393.1</v>
      </c>
      <c r="B3374" s="24">
        <v>43330</v>
      </c>
      <c r="C3374">
        <v>2</v>
      </c>
      <c r="D3374" s="13">
        <v>210</v>
      </c>
      <c r="E3374" s="13" t="s">
        <v>8</v>
      </c>
      <c r="F3374" s="17">
        <v>539</v>
      </c>
      <c r="G3374" t="str">
        <f>_xlfn.XLOOKUP(tbl_GL[[#This Row],[Account_key]],tbl_COA[Account_key],tbl_COA[Class],"Not Found")</f>
        <v>Trading account</v>
      </c>
      <c r="H3374" t="str">
        <f>_xlfn.XLOOKUP(tbl_GL[[#This Row],[Account_key]],tbl_COA[Account_key],tbl_COA[SubClass],"Not Found")</f>
        <v>Sales</v>
      </c>
      <c r="I3374" t="str">
        <f>_xlfn.XLOOKUP(tbl_GL[[#This Row],[Account_key]],tbl_COA[Account_key],tbl_COA[SubClass2],"Not Found")</f>
        <v>Sales</v>
      </c>
      <c r="J3374" t="str">
        <f>_xlfn.XLOOKUP(tbl_GL[[#This Row],[Account_key]],tbl_COA[Account_key],tbl_COA[SubAccount],,0)</f>
        <v>Sales</v>
      </c>
      <c r="K3374">
        <f>YEAR(tbl_GL[[#This Row],[Date]])</f>
        <v>2018</v>
      </c>
    </row>
    <row r="3375" spans="1:11" hidden="1" x14ac:dyDescent="0.35">
      <c r="A3375">
        <v>393.2</v>
      </c>
      <c r="B3375" s="24">
        <v>43330</v>
      </c>
      <c r="C3375">
        <v>2</v>
      </c>
      <c r="D3375" s="13">
        <v>30</v>
      </c>
      <c r="E3375" s="13" t="s">
        <v>8</v>
      </c>
      <c r="F3375" s="17">
        <v>539</v>
      </c>
      <c r="G3375" t="str">
        <f>_xlfn.XLOOKUP(tbl_GL[[#This Row],[Account_key]],tbl_COA[Account_key],tbl_COA[Class],"Not Found")</f>
        <v>Assets</v>
      </c>
      <c r="H3375" t="str">
        <f>_xlfn.XLOOKUP(tbl_GL[[#This Row],[Account_key]],tbl_COA[Account_key],tbl_COA[SubClass],"Not Found")</f>
        <v>Assets</v>
      </c>
      <c r="I3375" t="str">
        <f>_xlfn.XLOOKUP(tbl_GL[[#This Row],[Account_key]],tbl_COA[Account_key],tbl_COA[SubClass2],"Not Found")</f>
        <v>Current Assets</v>
      </c>
      <c r="J3375" t="str">
        <f>_xlfn.XLOOKUP(tbl_GL[[#This Row],[Account_key]],tbl_COA[Account_key],tbl_COA[SubAccount],,0)</f>
        <v>Trade Receivables</v>
      </c>
      <c r="K3375">
        <f>YEAR(tbl_GL[[#This Row],[Date]])</f>
        <v>2018</v>
      </c>
    </row>
    <row r="3376" spans="1:11" hidden="1" x14ac:dyDescent="0.35">
      <c r="A3376">
        <v>394.1</v>
      </c>
      <c r="B3376" s="24">
        <v>43331</v>
      </c>
      <c r="C3376">
        <v>2</v>
      </c>
      <c r="D3376" s="13">
        <v>230</v>
      </c>
      <c r="E3376" s="13" t="s">
        <v>4</v>
      </c>
      <c r="F3376" s="17">
        <v>-522</v>
      </c>
      <c r="G3376" t="str">
        <f>_xlfn.XLOOKUP(tbl_GL[[#This Row],[Account_key]],tbl_COA[Account_key],tbl_COA[Class],"Not Found")</f>
        <v>Trading account</v>
      </c>
      <c r="H3376" t="str">
        <f>_xlfn.XLOOKUP(tbl_GL[[#This Row],[Account_key]],tbl_COA[Account_key],tbl_COA[SubClass],"Not Found")</f>
        <v>Cost of Sales</v>
      </c>
      <c r="I3376" t="str">
        <f>_xlfn.XLOOKUP(tbl_GL[[#This Row],[Account_key]],tbl_COA[Account_key],tbl_COA[SubClass2],"Not Found")</f>
        <v>Cost of Sales</v>
      </c>
      <c r="J3376" t="str">
        <f>_xlfn.XLOOKUP(tbl_GL[[#This Row],[Account_key]],tbl_COA[Account_key],tbl_COA[SubAccount],,0)</f>
        <v>Cost of Sales</v>
      </c>
      <c r="K3376">
        <f>YEAR(tbl_GL[[#This Row],[Date]])</f>
        <v>2018</v>
      </c>
    </row>
    <row r="3377" spans="1:11" hidden="1" x14ac:dyDescent="0.35">
      <c r="A3377">
        <v>394.2</v>
      </c>
      <c r="B3377" s="24">
        <v>43331</v>
      </c>
      <c r="C3377">
        <v>2</v>
      </c>
      <c r="D3377" s="13">
        <v>60</v>
      </c>
      <c r="E3377" s="13" t="s">
        <v>4</v>
      </c>
      <c r="F3377" s="17">
        <v>-522</v>
      </c>
      <c r="G3377" t="str">
        <f>_xlfn.XLOOKUP(tbl_GL[[#This Row],[Account_key]],tbl_COA[Account_key],tbl_COA[Class],"Not Found")</f>
        <v>Assets</v>
      </c>
      <c r="H3377" t="str">
        <f>_xlfn.XLOOKUP(tbl_GL[[#This Row],[Account_key]],tbl_COA[Account_key],tbl_COA[SubClass],"Not Found")</f>
        <v>Assets</v>
      </c>
      <c r="I3377" t="str">
        <f>_xlfn.XLOOKUP(tbl_GL[[#This Row],[Account_key]],tbl_COA[Account_key],tbl_COA[SubClass2],"Not Found")</f>
        <v>Current Assets</v>
      </c>
      <c r="J3377" t="str">
        <f>_xlfn.XLOOKUP(tbl_GL[[#This Row],[Account_key]],tbl_COA[Account_key],tbl_COA[SubAccount],,0)</f>
        <v>Inventory</v>
      </c>
      <c r="K3377">
        <f>YEAR(tbl_GL[[#This Row],[Date]])</f>
        <v>2018</v>
      </c>
    </row>
    <row r="3378" spans="1:11" hidden="1" x14ac:dyDescent="0.35">
      <c r="A3378">
        <v>395.1</v>
      </c>
      <c r="B3378" s="24">
        <v>43331</v>
      </c>
      <c r="C3378">
        <v>2</v>
      </c>
      <c r="D3378" s="13">
        <v>210</v>
      </c>
      <c r="E3378" s="13" t="s">
        <v>7</v>
      </c>
      <c r="F3378" s="17">
        <v>1740</v>
      </c>
      <c r="G3378" t="str">
        <f>_xlfn.XLOOKUP(tbl_GL[[#This Row],[Account_key]],tbl_COA[Account_key],tbl_COA[Class],"Not Found")</f>
        <v>Trading account</v>
      </c>
      <c r="H3378" t="str">
        <f>_xlfn.XLOOKUP(tbl_GL[[#This Row],[Account_key]],tbl_COA[Account_key],tbl_COA[SubClass],"Not Found")</f>
        <v>Sales</v>
      </c>
      <c r="I3378" t="str">
        <f>_xlfn.XLOOKUP(tbl_GL[[#This Row],[Account_key]],tbl_COA[Account_key],tbl_COA[SubClass2],"Not Found")</f>
        <v>Sales</v>
      </c>
      <c r="J3378" t="str">
        <f>_xlfn.XLOOKUP(tbl_GL[[#This Row],[Account_key]],tbl_COA[Account_key],tbl_COA[SubAccount],,0)</f>
        <v>Sales</v>
      </c>
      <c r="K3378">
        <f>YEAR(tbl_GL[[#This Row],[Date]])</f>
        <v>2018</v>
      </c>
    </row>
    <row r="3379" spans="1:11" hidden="1" x14ac:dyDescent="0.35">
      <c r="A3379">
        <v>395.2</v>
      </c>
      <c r="B3379" s="24">
        <v>43331</v>
      </c>
      <c r="C3379">
        <v>2</v>
      </c>
      <c r="D3379" s="13">
        <v>10</v>
      </c>
      <c r="E3379" s="13" t="s">
        <v>7</v>
      </c>
      <c r="F3379" s="17">
        <v>1740</v>
      </c>
      <c r="G3379" t="str">
        <f>_xlfn.XLOOKUP(tbl_GL[[#This Row],[Account_key]],tbl_COA[Account_key],tbl_COA[Class],"Not Found")</f>
        <v>Assets</v>
      </c>
      <c r="H3379" t="str">
        <f>_xlfn.XLOOKUP(tbl_GL[[#This Row],[Account_key]],tbl_COA[Account_key],tbl_COA[SubClass],"Not Found")</f>
        <v>Assets</v>
      </c>
      <c r="I3379" t="str">
        <f>_xlfn.XLOOKUP(tbl_GL[[#This Row],[Account_key]],tbl_COA[Account_key],tbl_COA[SubClass2],"Not Found")</f>
        <v>Current Assets</v>
      </c>
      <c r="J3379" t="str">
        <f>_xlfn.XLOOKUP(tbl_GL[[#This Row],[Account_key]],tbl_COA[Account_key],tbl_COA[SubAccount],,0)</f>
        <v>Cash at Bank</v>
      </c>
      <c r="K3379">
        <f>YEAR(tbl_GL[[#This Row],[Date]])</f>
        <v>2018</v>
      </c>
    </row>
    <row r="3380" spans="1:11" hidden="1" x14ac:dyDescent="0.35">
      <c r="A3380">
        <v>396.1</v>
      </c>
      <c r="B3380" s="24">
        <v>43331</v>
      </c>
      <c r="C3380">
        <v>2</v>
      </c>
      <c r="D3380" s="13">
        <v>230</v>
      </c>
      <c r="E3380" s="13" t="s">
        <v>4</v>
      </c>
      <c r="F3380" s="17">
        <v>-1945</v>
      </c>
      <c r="G3380" t="str">
        <f>_xlfn.XLOOKUP(tbl_GL[[#This Row],[Account_key]],tbl_COA[Account_key],tbl_COA[Class],"Not Found")</f>
        <v>Trading account</v>
      </c>
      <c r="H3380" t="str">
        <f>_xlfn.XLOOKUP(tbl_GL[[#This Row],[Account_key]],tbl_COA[Account_key],tbl_COA[SubClass],"Not Found")</f>
        <v>Cost of Sales</v>
      </c>
      <c r="I3380" t="str">
        <f>_xlfn.XLOOKUP(tbl_GL[[#This Row],[Account_key]],tbl_COA[Account_key],tbl_COA[SubClass2],"Not Found")</f>
        <v>Cost of Sales</v>
      </c>
      <c r="J3380" t="str">
        <f>_xlfn.XLOOKUP(tbl_GL[[#This Row],[Account_key]],tbl_COA[Account_key],tbl_COA[SubAccount],,0)</f>
        <v>Cost of Sales</v>
      </c>
      <c r="K3380">
        <f>YEAR(tbl_GL[[#This Row],[Date]])</f>
        <v>2018</v>
      </c>
    </row>
    <row r="3381" spans="1:11" hidden="1" x14ac:dyDescent="0.35">
      <c r="A3381">
        <v>396.2</v>
      </c>
      <c r="B3381" s="24">
        <v>43331</v>
      </c>
      <c r="C3381">
        <v>2</v>
      </c>
      <c r="D3381" s="13">
        <v>60</v>
      </c>
      <c r="E3381" s="13" t="s">
        <v>4</v>
      </c>
      <c r="F3381" s="17">
        <v>-1945</v>
      </c>
      <c r="G3381" t="str">
        <f>_xlfn.XLOOKUP(tbl_GL[[#This Row],[Account_key]],tbl_COA[Account_key],tbl_COA[Class],"Not Found")</f>
        <v>Assets</v>
      </c>
      <c r="H3381" t="str">
        <f>_xlfn.XLOOKUP(tbl_GL[[#This Row],[Account_key]],tbl_COA[Account_key],tbl_COA[SubClass],"Not Found")</f>
        <v>Assets</v>
      </c>
      <c r="I3381" t="str">
        <f>_xlfn.XLOOKUP(tbl_GL[[#This Row],[Account_key]],tbl_COA[Account_key],tbl_COA[SubClass2],"Not Found")</f>
        <v>Current Assets</v>
      </c>
      <c r="J3381" t="str">
        <f>_xlfn.XLOOKUP(tbl_GL[[#This Row],[Account_key]],tbl_COA[Account_key],tbl_COA[SubAccount],,0)</f>
        <v>Inventory</v>
      </c>
      <c r="K3381">
        <f>YEAR(tbl_GL[[#This Row],[Date]])</f>
        <v>2018</v>
      </c>
    </row>
    <row r="3382" spans="1:11" hidden="1" x14ac:dyDescent="0.35">
      <c r="A3382">
        <v>397.1</v>
      </c>
      <c r="B3382" s="24">
        <v>43331</v>
      </c>
      <c r="C3382">
        <v>2</v>
      </c>
      <c r="D3382" s="13">
        <v>210</v>
      </c>
      <c r="E3382" s="13" t="s">
        <v>8</v>
      </c>
      <c r="F3382" s="17">
        <v>6483</v>
      </c>
      <c r="G3382" t="str">
        <f>_xlfn.XLOOKUP(tbl_GL[[#This Row],[Account_key]],tbl_COA[Account_key],tbl_COA[Class],"Not Found")</f>
        <v>Trading account</v>
      </c>
      <c r="H3382" t="str">
        <f>_xlfn.XLOOKUP(tbl_GL[[#This Row],[Account_key]],tbl_COA[Account_key],tbl_COA[SubClass],"Not Found")</f>
        <v>Sales</v>
      </c>
      <c r="I3382" t="str">
        <f>_xlfn.XLOOKUP(tbl_GL[[#This Row],[Account_key]],tbl_COA[Account_key],tbl_COA[SubClass2],"Not Found")</f>
        <v>Sales</v>
      </c>
      <c r="J3382" t="str">
        <f>_xlfn.XLOOKUP(tbl_GL[[#This Row],[Account_key]],tbl_COA[Account_key],tbl_COA[SubAccount],,0)</f>
        <v>Sales</v>
      </c>
      <c r="K3382">
        <f>YEAR(tbl_GL[[#This Row],[Date]])</f>
        <v>2018</v>
      </c>
    </row>
    <row r="3383" spans="1:11" hidden="1" x14ac:dyDescent="0.35">
      <c r="A3383">
        <v>397.2</v>
      </c>
      <c r="B3383" s="24">
        <v>43331</v>
      </c>
      <c r="C3383">
        <v>2</v>
      </c>
      <c r="D3383" s="13">
        <v>30</v>
      </c>
      <c r="E3383" s="13" t="s">
        <v>8</v>
      </c>
      <c r="F3383" s="17">
        <v>6483</v>
      </c>
      <c r="G3383" t="str">
        <f>_xlfn.XLOOKUP(tbl_GL[[#This Row],[Account_key]],tbl_COA[Account_key],tbl_COA[Class],"Not Found")</f>
        <v>Assets</v>
      </c>
      <c r="H3383" t="str">
        <f>_xlfn.XLOOKUP(tbl_GL[[#This Row],[Account_key]],tbl_COA[Account_key],tbl_COA[SubClass],"Not Found")</f>
        <v>Assets</v>
      </c>
      <c r="I3383" t="str">
        <f>_xlfn.XLOOKUP(tbl_GL[[#This Row],[Account_key]],tbl_COA[Account_key],tbl_COA[SubClass2],"Not Found")</f>
        <v>Current Assets</v>
      </c>
      <c r="J3383" t="str">
        <f>_xlfn.XLOOKUP(tbl_GL[[#This Row],[Account_key]],tbl_COA[Account_key],tbl_COA[SubAccount],,0)</f>
        <v>Trade Receivables</v>
      </c>
      <c r="K3383">
        <f>YEAR(tbl_GL[[#This Row],[Date]])</f>
        <v>2018</v>
      </c>
    </row>
    <row r="3384" spans="1:11" hidden="1" x14ac:dyDescent="0.35">
      <c r="A3384">
        <v>398.1</v>
      </c>
      <c r="B3384" s="24">
        <v>43331</v>
      </c>
      <c r="C3384">
        <v>2</v>
      </c>
      <c r="D3384" s="13">
        <v>30</v>
      </c>
      <c r="E3384" s="13" t="s">
        <v>80</v>
      </c>
      <c r="F3384" s="17">
        <v>-6863</v>
      </c>
      <c r="G3384" t="str">
        <f>_xlfn.XLOOKUP(tbl_GL[[#This Row],[Account_key]],tbl_COA[Account_key],tbl_COA[Class],"Not Found")</f>
        <v>Assets</v>
      </c>
      <c r="H3384" t="str">
        <f>_xlfn.XLOOKUP(tbl_GL[[#This Row],[Account_key]],tbl_COA[Account_key],tbl_COA[SubClass],"Not Found")</f>
        <v>Assets</v>
      </c>
      <c r="I3384" t="str">
        <f>_xlfn.XLOOKUP(tbl_GL[[#This Row],[Account_key]],tbl_COA[Account_key],tbl_COA[SubClass2],"Not Found")</f>
        <v>Current Assets</v>
      </c>
      <c r="J3384" t="str">
        <f>_xlfn.XLOOKUP(tbl_GL[[#This Row],[Account_key]],tbl_COA[Account_key],tbl_COA[SubAccount],,0)</f>
        <v>Trade Receivables</v>
      </c>
      <c r="K3384">
        <f>YEAR(tbl_GL[[#This Row],[Date]])</f>
        <v>2018</v>
      </c>
    </row>
    <row r="3385" spans="1:11" hidden="1" x14ac:dyDescent="0.35">
      <c r="A3385">
        <v>398.2</v>
      </c>
      <c r="B3385" s="24">
        <v>43331</v>
      </c>
      <c r="C3385">
        <v>2</v>
      </c>
      <c r="D3385" s="13">
        <v>10</v>
      </c>
      <c r="E3385" s="13" t="s">
        <v>80</v>
      </c>
      <c r="F3385" s="17">
        <v>6863</v>
      </c>
      <c r="G3385" t="str">
        <f>_xlfn.XLOOKUP(tbl_GL[[#This Row],[Account_key]],tbl_COA[Account_key],tbl_COA[Class],"Not Found")</f>
        <v>Assets</v>
      </c>
      <c r="H3385" t="str">
        <f>_xlfn.XLOOKUP(tbl_GL[[#This Row],[Account_key]],tbl_COA[Account_key],tbl_COA[SubClass],"Not Found")</f>
        <v>Assets</v>
      </c>
      <c r="I3385" t="str">
        <f>_xlfn.XLOOKUP(tbl_GL[[#This Row],[Account_key]],tbl_COA[Account_key],tbl_COA[SubClass2],"Not Found")</f>
        <v>Current Assets</v>
      </c>
      <c r="J3385" t="str">
        <f>_xlfn.XLOOKUP(tbl_GL[[#This Row],[Account_key]],tbl_COA[Account_key],tbl_COA[SubAccount],,0)</f>
        <v>Cash at Bank</v>
      </c>
      <c r="K3385">
        <f>YEAR(tbl_GL[[#This Row],[Date]])</f>
        <v>2018</v>
      </c>
    </row>
    <row r="3386" spans="1:11" hidden="1" x14ac:dyDescent="0.35">
      <c r="A3386">
        <v>399.1</v>
      </c>
      <c r="B3386" s="24">
        <v>43332</v>
      </c>
      <c r="C3386">
        <v>2</v>
      </c>
      <c r="D3386" s="13">
        <v>260</v>
      </c>
      <c r="E3386" s="13" t="s">
        <v>97</v>
      </c>
      <c r="F3386" s="17">
        <v>-1000</v>
      </c>
      <c r="G3386" t="str">
        <f>_xlfn.XLOOKUP(tbl_GL[[#This Row],[Account_key]],tbl_COA[Account_key],tbl_COA[Class],"Not Found")</f>
        <v>Operating account</v>
      </c>
      <c r="H3386" t="str">
        <f>_xlfn.XLOOKUP(tbl_GL[[#This Row],[Account_key]],tbl_COA[Account_key],tbl_COA[SubClass],"Not Found")</f>
        <v>Operating Expenses</v>
      </c>
      <c r="I3386" t="str">
        <f>_xlfn.XLOOKUP(tbl_GL[[#This Row],[Account_key]],tbl_COA[Account_key],tbl_COA[SubClass2],"Not Found")</f>
        <v>Marketing</v>
      </c>
      <c r="J3386" t="str">
        <f>_xlfn.XLOOKUP(tbl_GL[[#This Row],[Account_key]],tbl_COA[Account_key],tbl_COA[SubAccount],,0)</f>
        <v>Commissions</v>
      </c>
      <c r="K3386">
        <f>YEAR(tbl_GL[[#This Row],[Date]])</f>
        <v>2018</v>
      </c>
    </row>
    <row r="3387" spans="1:11" hidden="1" x14ac:dyDescent="0.35">
      <c r="A3387">
        <v>399.2</v>
      </c>
      <c r="B3387" s="24">
        <v>43332</v>
      </c>
      <c r="C3387">
        <v>2</v>
      </c>
      <c r="D3387" s="13">
        <v>120</v>
      </c>
      <c r="E3387" s="13" t="s">
        <v>97</v>
      </c>
      <c r="F3387" s="17">
        <v>1000</v>
      </c>
      <c r="G3387" t="str">
        <f>_xlfn.XLOOKUP(tbl_GL[[#This Row],[Account_key]],tbl_COA[Account_key],tbl_COA[Class],"Not Found")</f>
        <v>Liabilities and Owners Equity</v>
      </c>
      <c r="H3387" t="str">
        <f>_xlfn.XLOOKUP(tbl_GL[[#This Row],[Account_key]],tbl_COA[Account_key],tbl_COA[SubClass],"Not Found")</f>
        <v>Liabilities</v>
      </c>
      <c r="I3387" t="str">
        <f>_xlfn.XLOOKUP(tbl_GL[[#This Row],[Account_key]],tbl_COA[Account_key],tbl_COA[SubClass2],"Not Found")</f>
        <v>Current Liabilities</v>
      </c>
      <c r="J3387" t="str">
        <f>_xlfn.XLOOKUP(tbl_GL[[#This Row],[Account_key]],tbl_COA[Account_key],tbl_COA[SubAccount],,0)</f>
        <v>Accrued Expenses</v>
      </c>
      <c r="K3387">
        <f>YEAR(tbl_GL[[#This Row],[Date]])</f>
        <v>2018</v>
      </c>
    </row>
    <row r="3388" spans="1:11" hidden="1" x14ac:dyDescent="0.35">
      <c r="A3388">
        <v>400.1</v>
      </c>
      <c r="B3388" s="24">
        <v>43333</v>
      </c>
      <c r="C3388">
        <v>2</v>
      </c>
      <c r="D3388" s="13">
        <v>220</v>
      </c>
      <c r="E3388" s="13" t="s">
        <v>81</v>
      </c>
      <c r="F3388" s="17">
        <v>-937</v>
      </c>
      <c r="G3388" t="str">
        <f>_xlfn.XLOOKUP(tbl_GL[[#This Row],[Account_key]],tbl_COA[Account_key],tbl_COA[Class],"Not Found")</f>
        <v>Trading account</v>
      </c>
      <c r="H3388" t="str">
        <f>_xlfn.XLOOKUP(tbl_GL[[#This Row],[Account_key]],tbl_COA[Account_key],tbl_COA[SubClass],"Not Found")</f>
        <v>Sales</v>
      </c>
      <c r="I3388" t="str">
        <f>_xlfn.XLOOKUP(tbl_GL[[#This Row],[Account_key]],tbl_COA[Account_key],tbl_COA[SubClass2],"Not Found")</f>
        <v>Sales</v>
      </c>
      <c r="J3388" t="str">
        <f>_xlfn.XLOOKUP(tbl_GL[[#This Row],[Account_key]],tbl_COA[Account_key],tbl_COA[SubAccount],,0)</f>
        <v>Sales Return</v>
      </c>
      <c r="K3388">
        <f>YEAR(tbl_GL[[#This Row],[Date]])</f>
        <v>2018</v>
      </c>
    </row>
    <row r="3389" spans="1:11" hidden="1" x14ac:dyDescent="0.35">
      <c r="A3389">
        <v>400.2</v>
      </c>
      <c r="B3389" s="24">
        <v>43333</v>
      </c>
      <c r="C3389">
        <v>2</v>
      </c>
      <c r="D3389" s="13">
        <v>20</v>
      </c>
      <c r="E3389" s="13" t="s">
        <v>81</v>
      </c>
      <c r="F3389" s="17">
        <v>-937</v>
      </c>
      <c r="G3389" t="str">
        <f>_xlfn.XLOOKUP(tbl_GL[[#This Row],[Account_key]],tbl_COA[Account_key],tbl_COA[Class],"Not Found")</f>
        <v>Assets</v>
      </c>
      <c r="H3389" t="str">
        <f>_xlfn.XLOOKUP(tbl_GL[[#This Row],[Account_key]],tbl_COA[Account_key],tbl_COA[SubClass],"Not Found")</f>
        <v>Assets</v>
      </c>
      <c r="I3389" t="str">
        <f>_xlfn.XLOOKUP(tbl_GL[[#This Row],[Account_key]],tbl_COA[Account_key],tbl_COA[SubClass2],"Not Found")</f>
        <v>Current Assets</v>
      </c>
      <c r="J3389" t="str">
        <f>_xlfn.XLOOKUP(tbl_GL[[#This Row],[Account_key]],tbl_COA[Account_key],tbl_COA[SubAccount],,0)</f>
        <v>Cash in hand</v>
      </c>
      <c r="K3389">
        <f>YEAR(tbl_GL[[#This Row],[Date]])</f>
        <v>2018</v>
      </c>
    </row>
    <row r="3390" spans="1:11" hidden="1" x14ac:dyDescent="0.35">
      <c r="A3390">
        <v>401.1</v>
      </c>
      <c r="B3390" s="24">
        <v>43336</v>
      </c>
      <c r="C3390">
        <v>2</v>
      </c>
      <c r="D3390" s="13">
        <v>230</v>
      </c>
      <c r="E3390" s="13" t="s">
        <v>4</v>
      </c>
      <c r="F3390" s="17">
        <v>-362</v>
      </c>
      <c r="G3390" t="str">
        <f>_xlfn.XLOOKUP(tbl_GL[[#This Row],[Account_key]],tbl_COA[Account_key],tbl_COA[Class],"Not Found")</f>
        <v>Trading account</v>
      </c>
      <c r="H3390" t="str">
        <f>_xlfn.XLOOKUP(tbl_GL[[#This Row],[Account_key]],tbl_COA[Account_key],tbl_COA[SubClass],"Not Found")</f>
        <v>Cost of Sales</v>
      </c>
      <c r="I3390" t="str">
        <f>_xlfn.XLOOKUP(tbl_GL[[#This Row],[Account_key]],tbl_COA[Account_key],tbl_COA[SubClass2],"Not Found")</f>
        <v>Cost of Sales</v>
      </c>
      <c r="J3390" t="str">
        <f>_xlfn.XLOOKUP(tbl_GL[[#This Row],[Account_key]],tbl_COA[Account_key],tbl_COA[SubAccount],,0)</f>
        <v>Cost of Sales</v>
      </c>
      <c r="K3390">
        <f>YEAR(tbl_GL[[#This Row],[Date]])</f>
        <v>2018</v>
      </c>
    </row>
    <row r="3391" spans="1:11" hidden="1" x14ac:dyDescent="0.35">
      <c r="A3391">
        <v>401.2</v>
      </c>
      <c r="B3391" s="24">
        <v>43336</v>
      </c>
      <c r="C3391">
        <v>2</v>
      </c>
      <c r="D3391" s="13">
        <v>60</v>
      </c>
      <c r="E3391" s="13" t="s">
        <v>4</v>
      </c>
      <c r="F3391" s="17">
        <v>-362</v>
      </c>
      <c r="G3391" t="str">
        <f>_xlfn.XLOOKUP(tbl_GL[[#This Row],[Account_key]],tbl_COA[Account_key],tbl_COA[Class],"Not Found")</f>
        <v>Assets</v>
      </c>
      <c r="H3391" t="str">
        <f>_xlfn.XLOOKUP(tbl_GL[[#This Row],[Account_key]],tbl_COA[Account_key],tbl_COA[SubClass],"Not Found")</f>
        <v>Assets</v>
      </c>
      <c r="I3391" t="str">
        <f>_xlfn.XLOOKUP(tbl_GL[[#This Row],[Account_key]],tbl_COA[Account_key],tbl_COA[SubClass2],"Not Found")</f>
        <v>Current Assets</v>
      </c>
      <c r="J3391" t="str">
        <f>_xlfn.XLOOKUP(tbl_GL[[#This Row],[Account_key]],tbl_COA[Account_key],tbl_COA[SubAccount],,0)</f>
        <v>Inventory</v>
      </c>
      <c r="K3391">
        <f>YEAR(tbl_GL[[#This Row],[Date]])</f>
        <v>2018</v>
      </c>
    </row>
    <row r="3392" spans="1:11" hidden="1" x14ac:dyDescent="0.35">
      <c r="A3392">
        <v>402.1</v>
      </c>
      <c r="B3392" s="24">
        <v>43336</v>
      </c>
      <c r="C3392">
        <v>2</v>
      </c>
      <c r="D3392" s="13">
        <v>10</v>
      </c>
      <c r="E3392" s="13" t="s">
        <v>98</v>
      </c>
      <c r="F3392" s="17">
        <v>-1036</v>
      </c>
      <c r="G3392" t="str">
        <f>_xlfn.XLOOKUP(tbl_GL[[#This Row],[Account_key]],tbl_COA[Account_key],tbl_COA[Class],"Not Found")</f>
        <v>Assets</v>
      </c>
      <c r="H3392" t="str">
        <f>_xlfn.XLOOKUP(tbl_GL[[#This Row],[Account_key]],tbl_COA[Account_key],tbl_COA[SubClass],"Not Found")</f>
        <v>Assets</v>
      </c>
      <c r="I3392" t="str">
        <f>_xlfn.XLOOKUP(tbl_GL[[#This Row],[Account_key]],tbl_COA[Account_key],tbl_COA[SubClass2],"Not Found")</f>
        <v>Current Assets</v>
      </c>
      <c r="J3392" t="str">
        <f>_xlfn.XLOOKUP(tbl_GL[[#This Row],[Account_key]],tbl_COA[Account_key],tbl_COA[SubAccount],,0)</f>
        <v>Cash at Bank</v>
      </c>
      <c r="K3392">
        <f>YEAR(tbl_GL[[#This Row],[Date]])</f>
        <v>2018</v>
      </c>
    </row>
    <row r="3393" spans="1:11" hidden="1" x14ac:dyDescent="0.35">
      <c r="A3393">
        <v>402.2</v>
      </c>
      <c r="B3393" s="24">
        <v>43336</v>
      </c>
      <c r="C3393">
        <v>2</v>
      </c>
      <c r="D3393" s="13">
        <v>120</v>
      </c>
      <c r="E3393" s="13" t="s">
        <v>98</v>
      </c>
      <c r="F3393" s="17">
        <v>-1036</v>
      </c>
      <c r="G3393" t="str">
        <f>_xlfn.XLOOKUP(tbl_GL[[#This Row],[Account_key]],tbl_COA[Account_key],tbl_COA[Class],"Not Found")</f>
        <v>Liabilities and Owners Equity</v>
      </c>
      <c r="H3393" t="str">
        <f>_xlfn.XLOOKUP(tbl_GL[[#This Row],[Account_key]],tbl_COA[Account_key],tbl_COA[SubClass],"Not Found")</f>
        <v>Liabilities</v>
      </c>
      <c r="I3393" t="str">
        <f>_xlfn.XLOOKUP(tbl_GL[[#This Row],[Account_key]],tbl_COA[Account_key],tbl_COA[SubClass2],"Not Found")</f>
        <v>Current Liabilities</v>
      </c>
      <c r="J3393" t="str">
        <f>_xlfn.XLOOKUP(tbl_GL[[#This Row],[Account_key]],tbl_COA[Account_key],tbl_COA[SubAccount],,0)</f>
        <v>Accrued Expenses</v>
      </c>
      <c r="K3393">
        <f>YEAR(tbl_GL[[#This Row],[Date]])</f>
        <v>2018</v>
      </c>
    </row>
    <row r="3394" spans="1:11" hidden="1" x14ac:dyDescent="0.35">
      <c r="A3394">
        <v>403.1</v>
      </c>
      <c r="B3394" s="24">
        <v>43336</v>
      </c>
      <c r="C3394">
        <v>2</v>
      </c>
      <c r="D3394" s="13">
        <v>210</v>
      </c>
      <c r="E3394" s="13" t="s">
        <v>8</v>
      </c>
      <c r="F3394" s="17">
        <v>1206</v>
      </c>
      <c r="G3394" t="str">
        <f>_xlfn.XLOOKUP(tbl_GL[[#This Row],[Account_key]],tbl_COA[Account_key],tbl_COA[Class],"Not Found")</f>
        <v>Trading account</v>
      </c>
      <c r="H3394" t="str">
        <f>_xlfn.XLOOKUP(tbl_GL[[#This Row],[Account_key]],tbl_COA[Account_key],tbl_COA[SubClass],"Not Found")</f>
        <v>Sales</v>
      </c>
      <c r="I3394" t="str">
        <f>_xlfn.XLOOKUP(tbl_GL[[#This Row],[Account_key]],tbl_COA[Account_key],tbl_COA[SubClass2],"Not Found")</f>
        <v>Sales</v>
      </c>
      <c r="J3394" t="str">
        <f>_xlfn.XLOOKUP(tbl_GL[[#This Row],[Account_key]],tbl_COA[Account_key],tbl_COA[SubAccount],,0)</f>
        <v>Sales</v>
      </c>
      <c r="K3394">
        <f>YEAR(tbl_GL[[#This Row],[Date]])</f>
        <v>2018</v>
      </c>
    </row>
    <row r="3395" spans="1:11" hidden="1" x14ac:dyDescent="0.35">
      <c r="A3395">
        <v>403.2</v>
      </c>
      <c r="B3395" s="24">
        <v>43336</v>
      </c>
      <c r="C3395">
        <v>2</v>
      </c>
      <c r="D3395" s="13">
        <v>30</v>
      </c>
      <c r="E3395" s="13" t="s">
        <v>8</v>
      </c>
      <c r="F3395" s="17">
        <v>1206</v>
      </c>
      <c r="G3395" t="str">
        <f>_xlfn.XLOOKUP(tbl_GL[[#This Row],[Account_key]],tbl_COA[Account_key],tbl_COA[Class],"Not Found")</f>
        <v>Assets</v>
      </c>
      <c r="H3395" t="str">
        <f>_xlfn.XLOOKUP(tbl_GL[[#This Row],[Account_key]],tbl_COA[Account_key],tbl_COA[SubClass],"Not Found")</f>
        <v>Assets</v>
      </c>
      <c r="I3395" t="str">
        <f>_xlfn.XLOOKUP(tbl_GL[[#This Row],[Account_key]],tbl_COA[Account_key],tbl_COA[SubClass2],"Not Found")</f>
        <v>Current Assets</v>
      </c>
      <c r="J3395" t="str">
        <f>_xlfn.XLOOKUP(tbl_GL[[#This Row],[Account_key]],tbl_COA[Account_key],tbl_COA[SubAccount],,0)</f>
        <v>Trade Receivables</v>
      </c>
      <c r="K3395">
        <f>YEAR(tbl_GL[[#This Row],[Date]])</f>
        <v>2018</v>
      </c>
    </row>
    <row r="3396" spans="1:11" hidden="1" x14ac:dyDescent="0.35">
      <c r="A3396">
        <v>404.1</v>
      </c>
      <c r="B3396" s="24">
        <v>43337</v>
      </c>
      <c r="C3396">
        <v>2</v>
      </c>
      <c r="D3396" s="13">
        <v>350</v>
      </c>
      <c r="E3396" s="13" t="s">
        <v>97</v>
      </c>
      <c r="F3396" s="17">
        <v>-834</v>
      </c>
      <c r="G3396" t="str">
        <f>_xlfn.XLOOKUP(tbl_GL[[#This Row],[Account_key]],tbl_COA[Account_key],tbl_COA[Class],"Not Found")</f>
        <v>Operating account</v>
      </c>
      <c r="H3396" t="str">
        <f>_xlfn.XLOOKUP(tbl_GL[[#This Row],[Account_key]],tbl_COA[Account_key],tbl_COA[SubClass],"Not Found")</f>
        <v>Operating Expenses</v>
      </c>
      <c r="I3396" t="str">
        <f>_xlfn.XLOOKUP(tbl_GL[[#This Row],[Account_key]],tbl_COA[Account_key],tbl_COA[SubClass2],"Not Found")</f>
        <v>Administration</v>
      </c>
      <c r="J3396" t="str">
        <f>_xlfn.XLOOKUP(tbl_GL[[#This Row],[Account_key]],tbl_COA[Account_key],tbl_COA[SubAccount],,0)</f>
        <v>Other Expenses</v>
      </c>
      <c r="K3396">
        <f>YEAR(tbl_GL[[#This Row],[Date]])</f>
        <v>2018</v>
      </c>
    </row>
    <row r="3397" spans="1:11" hidden="1" x14ac:dyDescent="0.35">
      <c r="A3397">
        <v>404.2</v>
      </c>
      <c r="B3397" s="24">
        <v>43337</v>
      </c>
      <c r="C3397">
        <v>2</v>
      </c>
      <c r="D3397" s="13">
        <v>120</v>
      </c>
      <c r="E3397" s="13" t="s">
        <v>97</v>
      </c>
      <c r="F3397" s="17">
        <v>834</v>
      </c>
      <c r="G3397" t="str">
        <f>_xlfn.XLOOKUP(tbl_GL[[#This Row],[Account_key]],tbl_COA[Account_key],tbl_COA[Class],"Not Found")</f>
        <v>Liabilities and Owners Equity</v>
      </c>
      <c r="H3397" t="str">
        <f>_xlfn.XLOOKUP(tbl_GL[[#This Row],[Account_key]],tbl_COA[Account_key],tbl_COA[SubClass],"Not Found")</f>
        <v>Liabilities</v>
      </c>
      <c r="I3397" t="str">
        <f>_xlfn.XLOOKUP(tbl_GL[[#This Row],[Account_key]],tbl_COA[Account_key],tbl_COA[SubClass2],"Not Found")</f>
        <v>Current Liabilities</v>
      </c>
      <c r="J3397" t="str">
        <f>_xlfn.XLOOKUP(tbl_GL[[#This Row],[Account_key]],tbl_COA[Account_key],tbl_COA[SubAccount],,0)</f>
        <v>Accrued Expenses</v>
      </c>
      <c r="K3397">
        <f>YEAR(tbl_GL[[#This Row],[Date]])</f>
        <v>2018</v>
      </c>
    </row>
    <row r="3398" spans="1:11" hidden="1" x14ac:dyDescent="0.35">
      <c r="A3398">
        <v>405.1</v>
      </c>
      <c r="B3398" s="24">
        <v>43339</v>
      </c>
      <c r="C3398">
        <v>2</v>
      </c>
      <c r="D3398" s="13">
        <v>230</v>
      </c>
      <c r="E3398" s="13" t="s">
        <v>4</v>
      </c>
      <c r="F3398" s="17">
        <v>-475</v>
      </c>
      <c r="G3398" t="str">
        <f>_xlfn.XLOOKUP(tbl_GL[[#This Row],[Account_key]],tbl_COA[Account_key],tbl_COA[Class],"Not Found")</f>
        <v>Trading account</v>
      </c>
      <c r="H3398" t="str">
        <f>_xlfn.XLOOKUP(tbl_GL[[#This Row],[Account_key]],tbl_COA[Account_key],tbl_COA[SubClass],"Not Found")</f>
        <v>Cost of Sales</v>
      </c>
      <c r="I3398" t="str">
        <f>_xlfn.XLOOKUP(tbl_GL[[#This Row],[Account_key]],tbl_COA[Account_key],tbl_COA[SubClass2],"Not Found")</f>
        <v>Cost of Sales</v>
      </c>
      <c r="J3398" t="str">
        <f>_xlfn.XLOOKUP(tbl_GL[[#This Row],[Account_key]],tbl_COA[Account_key],tbl_COA[SubAccount],,0)</f>
        <v>Cost of Sales</v>
      </c>
      <c r="K3398">
        <f>YEAR(tbl_GL[[#This Row],[Date]])</f>
        <v>2018</v>
      </c>
    </row>
    <row r="3399" spans="1:11" hidden="1" x14ac:dyDescent="0.35">
      <c r="A3399">
        <v>405.2</v>
      </c>
      <c r="B3399" s="24">
        <v>43339</v>
      </c>
      <c r="C3399">
        <v>2</v>
      </c>
      <c r="D3399" s="13">
        <v>60</v>
      </c>
      <c r="E3399" s="13" t="s">
        <v>4</v>
      </c>
      <c r="F3399" s="17">
        <v>-475</v>
      </c>
      <c r="G3399" t="str">
        <f>_xlfn.XLOOKUP(tbl_GL[[#This Row],[Account_key]],tbl_COA[Account_key],tbl_COA[Class],"Not Found")</f>
        <v>Assets</v>
      </c>
      <c r="H3399" t="str">
        <f>_xlfn.XLOOKUP(tbl_GL[[#This Row],[Account_key]],tbl_COA[Account_key],tbl_COA[SubClass],"Not Found")</f>
        <v>Assets</v>
      </c>
      <c r="I3399" t="str">
        <f>_xlfn.XLOOKUP(tbl_GL[[#This Row],[Account_key]],tbl_COA[Account_key],tbl_COA[SubClass2],"Not Found")</f>
        <v>Current Assets</v>
      </c>
      <c r="J3399" t="str">
        <f>_xlfn.XLOOKUP(tbl_GL[[#This Row],[Account_key]],tbl_COA[Account_key],tbl_COA[SubAccount],,0)</f>
        <v>Inventory</v>
      </c>
      <c r="K3399">
        <f>YEAR(tbl_GL[[#This Row],[Date]])</f>
        <v>2018</v>
      </c>
    </row>
    <row r="3400" spans="1:11" hidden="1" x14ac:dyDescent="0.35">
      <c r="A3400">
        <v>406.1</v>
      </c>
      <c r="B3400" s="24">
        <v>43339</v>
      </c>
      <c r="C3400">
        <v>2</v>
      </c>
      <c r="D3400" s="13">
        <v>10</v>
      </c>
      <c r="E3400" s="13" t="s">
        <v>98</v>
      </c>
      <c r="F3400" s="17">
        <v>-999</v>
      </c>
      <c r="G3400" t="str">
        <f>_xlfn.XLOOKUP(tbl_GL[[#This Row],[Account_key]],tbl_COA[Account_key],tbl_COA[Class],"Not Found")</f>
        <v>Assets</v>
      </c>
      <c r="H3400" t="str">
        <f>_xlfn.XLOOKUP(tbl_GL[[#This Row],[Account_key]],tbl_COA[Account_key],tbl_COA[SubClass],"Not Found")</f>
        <v>Assets</v>
      </c>
      <c r="I3400" t="str">
        <f>_xlfn.XLOOKUP(tbl_GL[[#This Row],[Account_key]],tbl_COA[Account_key],tbl_COA[SubClass2],"Not Found")</f>
        <v>Current Assets</v>
      </c>
      <c r="J3400" t="str">
        <f>_xlfn.XLOOKUP(tbl_GL[[#This Row],[Account_key]],tbl_COA[Account_key],tbl_COA[SubAccount],,0)</f>
        <v>Cash at Bank</v>
      </c>
      <c r="K3400">
        <f>YEAR(tbl_GL[[#This Row],[Date]])</f>
        <v>2018</v>
      </c>
    </row>
    <row r="3401" spans="1:11" hidden="1" x14ac:dyDescent="0.35">
      <c r="A3401">
        <v>406.2</v>
      </c>
      <c r="B3401" s="24">
        <v>43339</v>
      </c>
      <c r="C3401">
        <v>2</v>
      </c>
      <c r="D3401" s="13">
        <v>120</v>
      </c>
      <c r="E3401" s="13" t="s">
        <v>98</v>
      </c>
      <c r="F3401" s="17">
        <v>-999</v>
      </c>
      <c r="G3401" t="str">
        <f>_xlfn.XLOOKUP(tbl_GL[[#This Row],[Account_key]],tbl_COA[Account_key],tbl_COA[Class],"Not Found")</f>
        <v>Liabilities and Owners Equity</v>
      </c>
      <c r="H3401" t="str">
        <f>_xlfn.XLOOKUP(tbl_GL[[#This Row],[Account_key]],tbl_COA[Account_key],tbl_COA[SubClass],"Not Found")</f>
        <v>Liabilities</v>
      </c>
      <c r="I3401" t="str">
        <f>_xlfn.XLOOKUP(tbl_GL[[#This Row],[Account_key]],tbl_COA[Account_key],tbl_COA[SubClass2],"Not Found")</f>
        <v>Current Liabilities</v>
      </c>
      <c r="J3401" t="str">
        <f>_xlfn.XLOOKUP(tbl_GL[[#This Row],[Account_key]],tbl_COA[Account_key],tbl_COA[SubAccount],,0)</f>
        <v>Accrued Expenses</v>
      </c>
      <c r="K3401">
        <f>YEAR(tbl_GL[[#This Row],[Date]])</f>
        <v>2018</v>
      </c>
    </row>
    <row r="3402" spans="1:11" hidden="1" x14ac:dyDescent="0.35">
      <c r="A3402">
        <v>407.1</v>
      </c>
      <c r="B3402" s="24">
        <v>43339</v>
      </c>
      <c r="C3402">
        <v>2</v>
      </c>
      <c r="D3402" s="13">
        <v>260</v>
      </c>
      <c r="E3402" s="13" t="s">
        <v>97</v>
      </c>
      <c r="F3402" s="17">
        <v>-1033</v>
      </c>
      <c r="G3402" t="str">
        <f>_xlfn.XLOOKUP(tbl_GL[[#This Row],[Account_key]],tbl_COA[Account_key],tbl_COA[Class],"Not Found")</f>
        <v>Operating account</v>
      </c>
      <c r="H3402" t="str">
        <f>_xlfn.XLOOKUP(tbl_GL[[#This Row],[Account_key]],tbl_COA[Account_key],tbl_COA[SubClass],"Not Found")</f>
        <v>Operating Expenses</v>
      </c>
      <c r="I3402" t="str">
        <f>_xlfn.XLOOKUP(tbl_GL[[#This Row],[Account_key]],tbl_COA[Account_key],tbl_COA[SubClass2],"Not Found")</f>
        <v>Marketing</v>
      </c>
      <c r="J3402" t="str">
        <f>_xlfn.XLOOKUP(tbl_GL[[#This Row],[Account_key]],tbl_COA[Account_key],tbl_COA[SubAccount],,0)</f>
        <v>Commissions</v>
      </c>
      <c r="K3402">
        <f>YEAR(tbl_GL[[#This Row],[Date]])</f>
        <v>2018</v>
      </c>
    </row>
    <row r="3403" spans="1:11" hidden="1" x14ac:dyDescent="0.35">
      <c r="A3403">
        <v>407.2</v>
      </c>
      <c r="B3403" s="24">
        <v>43339</v>
      </c>
      <c r="C3403">
        <v>2</v>
      </c>
      <c r="D3403" s="13">
        <v>120</v>
      </c>
      <c r="E3403" s="13" t="s">
        <v>97</v>
      </c>
      <c r="F3403" s="17">
        <v>1033</v>
      </c>
      <c r="G3403" t="str">
        <f>_xlfn.XLOOKUP(tbl_GL[[#This Row],[Account_key]],tbl_COA[Account_key],tbl_COA[Class],"Not Found")</f>
        <v>Liabilities and Owners Equity</v>
      </c>
      <c r="H3403" t="str">
        <f>_xlfn.XLOOKUP(tbl_GL[[#This Row],[Account_key]],tbl_COA[Account_key],tbl_COA[SubClass],"Not Found")</f>
        <v>Liabilities</v>
      </c>
      <c r="I3403" t="str">
        <f>_xlfn.XLOOKUP(tbl_GL[[#This Row],[Account_key]],tbl_COA[Account_key],tbl_COA[SubClass2],"Not Found")</f>
        <v>Current Liabilities</v>
      </c>
      <c r="J3403" t="str">
        <f>_xlfn.XLOOKUP(tbl_GL[[#This Row],[Account_key]],tbl_COA[Account_key],tbl_COA[SubAccount],,0)</f>
        <v>Accrued Expenses</v>
      </c>
      <c r="K3403">
        <f>YEAR(tbl_GL[[#This Row],[Date]])</f>
        <v>2018</v>
      </c>
    </row>
    <row r="3404" spans="1:11" hidden="1" x14ac:dyDescent="0.35">
      <c r="A3404">
        <v>408.1</v>
      </c>
      <c r="B3404" s="24">
        <v>43339</v>
      </c>
      <c r="C3404">
        <v>2</v>
      </c>
      <c r="D3404" s="13">
        <v>210</v>
      </c>
      <c r="E3404" s="13" t="s">
        <v>7</v>
      </c>
      <c r="F3404" s="17">
        <v>1582</v>
      </c>
      <c r="G3404" t="str">
        <f>_xlfn.XLOOKUP(tbl_GL[[#This Row],[Account_key]],tbl_COA[Account_key],tbl_COA[Class],"Not Found")</f>
        <v>Trading account</v>
      </c>
      <c r="H3404" t="str">
        <f>_xlfn.XLOOKUP(tbl_GL[[#This Row],[Account_key]],tbl_COA[Account_key],tbl_COA[SubClass],"Not Found")</f>
        <v>Sales</v>
      </c>
      <c r="I3404" t="str">
        <f>_xlfn.XLOOKUP(tbl_GL[[#This Row],[Account_key]],tbl_COA[Account_key],tbl_COA[SubClass2],"Not Found")</f>
        <v>Sales</v>
      </c>
      <c r="J3404" t="str">
        <f>_xlfn.XLOOKUP(tbl_GL[[#This Row],[Account_key]],tbl_COA[Account_key],tbl_COA[SubAccount],,0)</f>
        <v>Sales</v>
      </c>
      <c r="K3404">
        <f>YEAR(tbl_GL[[#This Row],[Date]])</f>
        <v>2018</v>
      </c>
    </row>
    <row r="3405" spans="1:11" hidden="1" x14ac:dyDescent="0.35">
      <c r="A3405">
        <v>408.2</v>
      </c>
      <c r="B3405" s="24">
        <v>43339</v>
      </c>
      <c r="C3405">
        <v>2</v>
      </c>
      <c r="D3405" s="13">
        <v>10</v>
      </c>
      <c r="E3405" s="13" t="s">
        <v>7</v>
      </c>
      <c r="F3405" s="17">
        <v>1582</v>
      </c>
      <c r="G3405" t="str">
        <f>_xlfn.XLOOKUP(tbl_GL[[#This Row],[Account_key]],tbl_COA[Account_key],tbl_COA[Class],"Not Found")</f>
        <v>Assets</v>
      </c>
      <c r="H3405" t="str">
        <f>_xlfn.XLOOKUP(tbl_GL[[#This Row],[Account_key]],tbl_COA[Account_key],tbl_COA[SubClass],"Not Found")</f>
        <v>Assets</v>
      </c>
      <c r="I3405" t="str">
        <f>_xlfn.XLOOKUP(tbl_GL[[#This Row],[Account_key]],tbl_COA[Account_key],tbl_COA[SubClass2],"Not Found")</f>
        <v>Current Assets</v>
      </c>
      <c r="J3405" t="str">
        <f>_xlfn.XLOOKUP(tbl_GL[[#This Row],[Account_key]],tbl_COA[Account_key],tbl_COA[SubAccount],,0)</f>
        <v>Cash at Bank</v>
      </c>
      <c r="K3405">
        <f>YEAR(tbl_GL[[#This Row],[Date]])</f>
        <v>2018</v>
      </c>
    </row>
    <row r="3406" spans="1:11" hidden="1" x14ac:dyDescent="0.35">
      <c r="A3406">
        <v>409.1</v>
      </c>
      <c r="B3406" s="24">
        <v>43339</v>
      </c>
      <c r="C3406">
        <v>2</v>
      </c>
      <c r="D3406" s="13">
        <v>230</v>
      </c>
      <c r="E3406" s="13" t="s">
        <v>4</v>
      </c>
      <c r="F3406" s="17">
        <v>-2002</v>
      </c>
      <c r="G3406" t="str">
        <f>_xlfn.XLOOKUP(tbl_GL[[#This Row],[Account_key]],tbl_COA[Account_key],tbl_COA[Class],"Not Found")</f>
        <v>Trading account</v>
      </c>
      <c r="H3406" t="str">
        <f>_xlfn.XLOOKUP(tbl_GL[[#This Row],[Account_key]],tbl_COA[Account_key],tbl_COA[SubClass],"Not Found")</f>
        <v>Cost of Sales</v>
      </c>
      <c r="I3406" t="str">
        <f>_xlfn.XLOOKUP(tbl_GL[[#This Row],[Account_key]],tbl_COA[Account_key],tbl_COA[SubClass2],"Not Found")</f>
        <v>Cost of Sales</v>
      </c>
      <c r="J3406" t="str">
        <f>_xlfn.XLOOKUP(tbl_GL[[#This Row],[Account_key]],tbl_COA[Account_key],tbl_COA[SubAccount],,0)</f>
        <v>Cost of Sales</v>
      </c>
      <c r="K3406">
        <f>YEAR(tbl_GL[[#This Row],[Date]])</f>
        <v>2018</v>
      </c>
    </row>
    <row r="3407" spans="1:11" hidden="1" x14ac:dyDescent="0.35">
      <c r="A3407">
        <v>409.2</v>
      </c>
      <c r="B3407" s="24">
        <v>43339</v>
      </c>
      <c r="C3407">
        <v>2</v>
      </c>
      <c r="D3407" s="13">
        <v>60</v>
      </c>
      <c r="E3407" s="13" t="s">
        <v>4</v>
      </c>
      <c r="F3407" s="17">
        <v>-2002</v>
      </c>
      <c r="G3407" t="str">
        <f>_xlfn.XLOOKUP(tbl_GL[[#This Row],[Account_key]],tbl_COA[Account_key],tbl_COA[Class],"Not Found")</f>
        <v>Assets</v>
      </c>
      <c r="H3407" t="str">
        <f>_xlfn.XLOOKUP(tbl_GL[[#This Row],[Account_key]],tbl_COA[Account_key],tbl_COA[SubClass],"Not Found")</f>
        <v>Assets</v>
      </c>
      <c r="I3407" t="str">
        <f>_xlfn.XLOOKUP(tbl_GL[[#This Row],[Account_key]],tbl_COA[Account_key],tbl_COA[SubClass2],"Not Found")</f>
        <v>Current Assets</v>
      </c>
      <c r="J3407" t="str">
        <f>_xlfn.XLOOKUP(tbl_GL[[#This Row],[Account_key]],tbl_COA[Account_key],tbl_COA[SubAccount],,0)</f>
        <v>Inventory</v>
      </c>
      <c r="K3407">
        <f>YEAR(tbl_GL[[#This Row],[Date]])</f>
        <v>2018</v>
      </c>
    </row>
    <row r="3408" spans="1:11" hidden="1" x14ac:dyDescent="0.35">
      <c r="A3408">
        <v>410.1</v>
      </c>
      <c r="B3408" s="24">
        <v>43339</v>
      </c>
      <c r="C3408">
        <v>2</v>
      </c>
      <c r="D3408" s="13">
        <v>210</v>
      </c>
      <c r="E3408" s="13" t="s">
        <v>8</v>
      </c>
      <c r="F3408" s="17">
        <v>6672</v>
      </c>
      <c r="G3408" t="str">
        <f>_xlfn.XLOOKUP(tbl_GL[[#This Row],[Account_key]],tbl_COA[Account_key],tbl_COA[Class],"Not Found")</f>
        <v>Trading account</v>
      </c>
      <c r="H3408" t="str">
        <f>_xlfn.XLOOKUP(tbl_GL[[#This Row],[Account_key]],tbl_COA[Account_key],tbl_COA[SubClass],"Not Found")</f>
        <v>Sales</v>
      </c>
      <c r="I3408" t="str">
        <f>_xlfn.XLOOKUP(tbl_GL[[#This Row],[Account_key]],tbl_COA[Account_key],tbl_COA[SubClass2],"Not Found")</f>
        <v>Sales</v>
      </c>
      <c r="J3408" t="str">
        <f>_xlfn.XLOOKUP(tbl_GL[[#This Row],[Account_key]],tbl_COA[Account_key],tbl_COA[SubAccount],,0)</f>
        <v>Sales</v>
      </c>
      <c r="K3408">
        <f>YEAR(tbl_GL[[#This Row],[Date]])</f>
        <v>2018</v>
      </c>
    </row>
    <row r="3409" spans="1:11" hidden="1" x14ac:dyDescent="0.35">
      <c r="A3409">
        <v>410.2</v>
      </c>
      <c r="B3409" s="24">
        <v>43339</v>
      </c>
      <c r="C3409">
        <v>2</v>
      </c>
      <c r="D3409" s="13">
        <v>30</v>
      </c>
      <c r="E3409" s="13" t="s">
        <v>8</v>
      </c>
      <c r="F3409" s="17">
        <v>6672</v>
      </c>
      <c r="G3409" t="str">
        <f>_xlfn.XLOOKUP(tbl_GL[[#This Row],[Account_key]],tbl_COA[Account_key],tbl_COA[Class],"Not Found")</f>
        <v>Assets</v>
      </c>
      <c r="H3409" t="str">
        <f>_xlfn.XLOOKUP(tbl_GL[[#This Row],[Account_key]],tbl_COA[Account_key],tbl_COA[SubClass],"Not Found")</f>
        <v>Assets</v>
      </c>
      <c r="I3409" t="str">
        <f>_xlfn.XLOOKUP(tbl_GL[[#This Row],[Account_key]],tbl_COA[Account_key],tbl_COA[SubClass2],"Not Found")</f>
        <v>Current Assets</v>
      </c>
      <c r="J3409" t="str">
        <f>_xlfn.XLOOKUP(tbl_GL[[#This Row],[Account_key]],tbl_COA[Account_key],tbl_COA[SubAccount],,0)</f>
        <v>Trade Receivables</v>
      </c>
      <c r="K3409">
        <f>YEAR(tbl_GL[[#This Row],[Date]])</f>
        <v>2018</v>
      </c>
    </row>
    <row r="3410" spans="1:11" hidden="1" x14ac:dyDescent="0.35">
      <c r="A3410">
        <v>411.1</v>
      </c>
      <c r="B3410" s="24">
        <v>43341</v>
      </c>
      <c r="C3410">
        <v>2</v>
      </c>
      <c r="D3410" s="13">
        <v>10</v>
      </c>
      <c r="E3410" s="13" t="s">
        <v>98</v>
      </c>
      <c r="F3410" s="17">
        <v>-999</v>
      </c>
      <c r="G3410" t="str">
        <f>_xlfn.XLOOKUP(tbl_GL[[#This Row],[Account_key]],tbl_COA[Account_key],tbl_COA[Class],"Not Found")</f>
        <v>Assets</v>
      </c>
      <c r="H3410" t="str">
        <f>_xlfn.XLOOKUP(tbl_GL[[#This Row],[Account_key]],tbl_COA[Account_key],tbl_COA[SubClass],"Not Found")</f>
        <v>Assets</v>
      </c>
      <c r="I3410" t="str">
        <f>_xlfn.XLOOKUP(tbl_GL[[#This Row],[Account_key]],tbl_COA[Account_key],tbl_COA[SubClass2],"Not Found")</f>
        <v>Current Assets</v>
      </c>
      <c r="J3410" t="str">
        <f>_xlfn.XLOOKUP(tbl_GL[[#This Row],[Account_key]],tbl_COA[Account_key],tbl_COA[SubAccount],,0)</f>
        <v>Cash at Bank</v>
      </c>
      <c r="K3410">
        <f>YEAR(tbl_GL[[#This Row],[Date]])</f>
        <v>2018</v>
      </c>
    </row>
    <row r="3411" spans="1:11" hidden="1" x14ac:dyDescent="0.35">
      <c r="A3411">
        <v>411.2</v>
      </c>
      <c r="B3411" s="24">
        <v>43341</v>
      </c>
      <c r="C3411">
        <v>2</v>
      </c>
      <c r="D3411" s="13">
        <v>120</v>
      </c>
      <c r="E3411" s="13" t="s">
        <v>98</v>
      </c>
      <c r="F3411" s="17">
        <v>-999</v>
      </c>
      <c r="G3411" t="str">
        <f>_xlfn.XLOOKUP(tbl_GL[[#This Row],[Account_key]],tbl_COA[Account_key],tbl_COA[Class],"Not Found")</f>
        <v>Liabilities and Owners Equity</v>
      </c>
      <c r="H3411" t="str">
        <f>_xlfn.XLOOKUP(tbl_GL[[#This Row],[Account_key]],tbl_COA[Account_key],tbl_COA[SubClass],"Not Found")</f>
        <v>Liabilities</v>
      </c>
      <c r="I3411" t="str">
        <f>_xlfn.XLOOKUP(tbl_GL[[#This Row],[Account_key]],tbl_COA[Account_key],tbl_COA[SubClass2],"Not Found")</f>
        <v>Current Liabilities</v>
      </c>
      <c r="J3411" t="str">
        <f>_xlfn.XLOOKUP(tbl_GL[[#This Row],[Account_key]],tbl_COA[Account_key],tbl_COA[SubAccount],,0)</f>
        <v>Accrued Expenses</v>
      </c>
      <c r="K3411">
        <f>YEAR(tbl_GL[[#This Row],[Date]])</f>
        <v>2018</v>
      </c>
    </row>
    <row r="3412" spans="1:11" hidden="1" x14ac:dyDescent="0.35">
      <c r="A3412">
        <v>412.1</v>
      </c>
      <c r="B3412" s="24">
        <v>43342</v>
      </c>
      <c r="C3412">
        <v>2</v>
      </c>
      <c r="D3412" s="13">
        <v>320</v>
      </c>
      <c r="E3412" s="13" t="s">
        <v>99</v>
      </c>
      <c r="F3412" s="17">
        <v>-56</v>
      </c>
      <c r="G3412" t="str">
        <f>_xlfn.XLOOKUP(tbl_GL[[#This Row],[Account_key]],tbl_COA[Account_key],tbl_COA[Class],"Not Found")</f>
        <v>Operating account</v>
      </c>
      <c r="H3412" t="str">
        <f>_xlfn.XLOOKUP(tbl_GL[[#This Row],[Account_key]],tbl_COA[Account_key],tbl_COA[SubClass],"Not Found")</f>
        <v>Operating Expenses</v>
      </c>
      <c r="I3412" t="str">
        <f>_xlfn.XLOOKUP(tbl_GL[[#This Row],[Account_key]],tbl_COA[Account_key],tbl_COA[SubClass2],"Not Found")</f>
        <v>Administration</v>
      </c>
      <c r="J3412" t="str">
        <f>_xlfn.XLOOKUP(tbl_GL[[#This Row],[Account_key]],tbl_COA[Account_key],tbl_COA[SubAccount],,0)</f>
        <v>Professional Services</v>
      </c>
      <c r="K3412">
        <f>YEAR(tbl_GL[[#This Row],[Date]])</f>
        <v>2018</v>
      </c>
    </row>
    <row r="3413" spans="1:11" hidden="1" x14ac:dyDescent="0.35">
      <c r="A3413">
        <v>412.2</v>
      </c>
      <c r="B3413" s="24">
        <v>43342</v>
      </c>
      <c r="C3413">
        <v>2</v>
      </c>
      <c r="D3413" s="13">
        <v>20</v>
      </c>
      <c r="E3413" s="13" t="s">
        <v>99</v>
      </c>
      <c r="F3413" s="17">
        <v>-56</v>
      </c>
      <c r="G3413" t="str">
        <f>_xlfn.XLOOKUP(tbl_GL[[#This Row],[Account_key]],tbl_COA[Account_key],tbl_COA[Class],"Not Found")</f>
        <v>Assets</v>
      </c>
      <c r="H3413" t="str">
        <f>_xlfn.XLOOKUP(tbl_GL[[#This Row],[Account_key]],tbl_COA[Account_key],tbl_COA[SubClass],"Not Found")</f>
        <v>Assets</v>
      </c>
      <c r="I3413" t="str">
        <f>_xlfn.XLOOKUP(tbl_GL[[#This Row],[Account_key]],tbl_COA[Account_key],tbl_COA[SubClass2],"Not Found")</f>
        <v>Current Assets</v>
      </c>
      <c r="J3413" t="str">
        <f>_xlfn.XLOOKUP(tbl_GL[[#This Row],[Account_key]],tbl_COA[Account_key],tbl_COA[SubAccount],,0)</f>
        <v>Cash in hand</v>
      </c>
      <c r="K3413">
        <f>YEAR(tbl_GL[[#This Row],[Date]])</f>
        <v>2018</v>
      </c>
    </row>
    <row r="3414" spans="1:11" hidden="1" x14ac:dyDescent="0.35">
      <c r="A3414">
        <v>413.1</v>
      </c>
      <c r="B3414" s="24">
        <v>43342</v>
      </c>
      <c r="C3414">
        <v>2</v>
      </c>
      <c r="D3414" s="13">
        <v>10</v>
      </c>
      <c r="E3414" s="13" t="s">
        <v>98</v>
      </c>
      <c r="F3414" s="17">
        <v>-895</v>
      </c>
      <c r="G3414" t="str">
        <f>_xlfn.XLOOKUP(tbl_GL[[#This Row],[Account_key]],tbl_COA[Account_key],tbl_COA[Class],"Not Found")</f>
        <v>Assets</v>
      </c>
      <c r="H3414" t="str">
        <f>_xlfn.XLOOKUP(tbl_GL[[#This Row],[Account_key]],tbl_COA[Account_key],tbl_COA[SubClass],"Not Found")</f>
        <v>Assets</v>
      </c>
      <c r="I3414" t="str">
        <f>_xlfn.XLOOKUP(tbl_GL[[#This Row],[Account_key]],tbl_COA[Account_key],tbl_COA[SubClass2],"Not Found")</f>
        <v>Current Assets</v>
      </c>
      <c r="J3414" t="str">
        <f>_xlfn.XLOOKUP(tbl_GL[[#This Row],[Account_key]],tbl_COA[Account_key],tbl_COA[SubAccount],,0)</f>
        <v>Cash at Bank</v>
      </c>
      <c r="K3414">
        <f>YEAR(tbl_GL[[#This Row],[Date]])</f>
        <v>2018</v>
      </c>
    </row>
    <row r="3415" spans="1:11" hidden="1" x14ac:dyDescent="0.35">
      <c r="A3415">
        <v>413.2</v>
      </c>
      <c r="B3415" s="24">
        <v>43342</v>
      </c>
      <c r="C3415">
        <v>2</v>
      </c>
      <c r="D3415" s="13">
        <v>120</v>
      </c>
      <c r="E3415" s="13" t="s">
        <v>98</v>
      </c>
      <c r="F3415" s="17">
        <v>-895</v>
      </c>
      <c r="G3415" t="str">
        <f>_xlfn.XLOOKUP(tbl_GL[[#This Row],[Account_key]],tbl_COA[Account_key],tbl_COA[Class],"Not Found")</f>
        <v>Liabilities and Owners Equity</v>
      </c>
      <c r="H3415" t="str">
        <f>_xlfn.XLOOKUP(tbl_GL[[#This Row],[Account_key]],tbl_COA[Account_key],tbl_COA[SubClass],"Not Found")</f>
        <v>Liabilities</v>
      </c>
      <c r="I3415" t="str">
        <f>_xlfn.XLOOKUP(tbl_GL[[#This Row],[Account_key]],tbl_COA[Account_key],tbl_COA[SubClass2],"Not Found")</f>
        <v>Current Liabilities</v>
      </c>
      <c r="J3415" t="str">
        <f>_xlfn.XLOOKUP(tbl_GL[[#This Row],[Account_key]],tbl_COA[Account_key],tbl_COA[SubAccount],,0)</f>
        <v>Accrued Expenses</v>
      </c>
      <c r="K3415">
        <f>YEAR(tbl_GL[[#This Row],[Date]])</f>
        <v>2018</v>
      </c>
    </row>
    <row r="3416" spans="1:11" hidden="1" x14ac:dyDescent="0.35">
      <c r="A3416">
        <v>414.1</v>
      </c>
      <c r="B3416" s="24">
        <v>43342</v>
      </c>
      <c r="C3416">
        <v>2</v>
      </c>
      <c r="D3416" s="13">
        <v>10</v>
      </c>
      <c r="E3416" s="13" t="s">
        <v>98</v>
      </c>
      <c r="F3416" s="17">
        <v>-997</v>
      </c>
      <c r="G3416" t="str">
        <f>_xlfn.XLOOKUP(tbl_GL[[#This Row],[Account_key]],tbl_COA[Account_key],tbl_COA[Class],"Not Found")</f>
        <v>Assets</v>
      </c>
      <c r="H3416" t="str">
        <f>_xlfn.XLOOKUP(tbl_GL[[#This Row],[Account_key]],tbl_COA[Account_key],tbl_COA[SubClass],"Not Found")</f>
        <v>Assets</v>
      </c>
      <c r="I3416" t="str">
        <f>_xlfn.XLOOKUP(tbl_GL[[#This Row],[Account_key]],tbl_COA[Account_key],tbl_COA[SubClass2],"Not Found")</f>
        <v>Current Assets</v>
      </c>
      <c r="J3416" t="str">
        <f>_xlfn.XLOOKUP(tbl_GL[[#This Row],[Account_key]],tbl_COA[Account_key],tbl_COA[SubAccount],,0)</f>
        <v>Cash at Bank</v>
      </c>
      <c r="K3416">
        <f>YEAR(tbl_GL[[#This Row],[Date]])</f>
        <v>2018</v>
      </c>
    </row>
    <row r="3417" spans="1:11" hidden="1" x14ac:dyDescent="0.35">
      <c r="A3417">
        <v>414.2</v>
      </c>
      <c r="B3417" s="24">
        <v>43342</v>
      </c>
      <c r="C3417">
        <v>2</v>
      </c>
      <c r="D3417" s="13">
        <v>120</v>
      </c>
      <c r="E3417" s="13" t="s">
        <v>98</v>
      </c>
      <c r="F3417" s="17">
        <v>-997</v>
      </c>
      <c r="G3417" t="str">
        <f>_xlfn.XLOOKUP(tbl_GL[[#This Row],[Account_key]],tbl_COA[Account_key],tbl_COA[Class],"Not Found")</f>
        <v>Liabilities and Owners Equity</v>
      </c>
      <c r="H3417" t="str">
        <f>_xlfn.XLOOKUP(tbl_GL[[#This Row],[Account_key]],tbl_COA[Account_key],tbl_COA[SubClass],"Not Found")</f>
        <v>Liabilities</v>
      </c>
      <c r="I3417" t="str">
        <f>_xlfn.XLOOKUP(tbl_GL[[#This Row],[Account_key]],tbl_COA[Account_key],tbl_COA[SubClass2],"Not Found")</f>
        <v>Current Liabilities</v>
      </c>
      <c r="J3417" t="str">
        <f>_xlfn.XLOOKUP(tbl_GL[[#This Row],[Account_key]],tbl_COA[Account_key],tbl_COA[SubAccount],,0)</f>
        <v>Accrued Expenses</v>
      </c>
      <c r="K3417">
        <f>YEAR(tbl_GL[[#This Row],[Date]])</f>
        <v>2018</v>
      </c>
    </row>
    <row r="3418" spans="1:11" hidden="1" x14ac:dyDescent="0.35">
      <c r="A3418">
        <v>415.1</v>
      </c>
      <c r="B3418" s="24">
        <v>43343</v>
      </c>
      <c r="C3418">
        <v>2</v>
      </c>
      <c r="D3418" s="13">
        <v>10</v>
      </c>
      <c r="E3418" s="13" t="s">
        <v>110</v>
      </c>
      <c r="F3418" s="17">
        <v>-7</v>
      </c>
      <c r="G3418" t="str">
        <f>_xlfn.XLOOKUP(tbl_GL[[#This Row],[Account_key]],tbl_COA[Account_key],tbl_COA[Class],"Not Found")</f>
        <v>Assets</v>
      </c>
      <c r="H3418" t="str">
        <f>_xlfn.XLOOKUP(tbl_GL[[#This Row],[Account_key]],tbl_COA[Account_key],tbl_COA[SubClass],"Not Found")</f>
        <v>Assets</v>
      </c>
      <c r="I3418" t="str">
        <f>_xlfn.XLOOKUP(tbl_GL[[#This Row],[Account_key]],tbl_COA[Account_key],tbl_COA[SubClass2],"Not Found")</f>
        <v>Current Assets</v>
      </c>
      <c r="J3418" t="str">
        <f>_xlfn.XLOOKUP(tbl_GL[[#This Row],[Account_key]],tbl_COA[Account_key],tbl_COA[SubAccount],,0)</f>
        <v>Cash at Bank</v>
      </c>
      <c r="K3418">
        <f>YEAR(tbl_GL[[#This Row],[Date]])</f>
        <v>2018</v>
      </c>
    </row>
    <row r="3419" spans="1:11" hidden="1" x14ac:dyDescent="0.35">
      <c r="A3419">
        <v>415.2</v>
      </c>
      <c r="B3419" s="24">
        <v>43343</v>
      </c>
      <c r="C3419">
        <v>2</v>
      </c>
      <c r="D3419" s="13">
        <v>430</v>
      </c>
      <c r="E3419" s="13" t="s">
        <v>110</v>
      </c>
      <c r="F3419" s="17">
        <v>-7</v>
      </c>
      <c r="G3419" t="str">
        <f>_xlfn.XLOOKUP(tbl_GL[[#This Row],[Account_key]],tbl_COA[Account_key],tbl_COA[Class],"Not Found")</f>
        <v>Non-operating</v>
      </c>
      <c r="H3419" t="str">
        <f>_xlfn.XLOOKUP(tbl_GL[[#This Row],[Account_key]],tbl_COA[Account_key],tbl_COA[SubClass],"Not Found")</f>
        <v>Exchange Loss/Gain</v>
      </c>
      <c r="I3419" t="str">
        <f>_xlfn.XLOOKUP(tbl_GL[[#This Row],[Account_key]],tbl_COA[Account_key],tbl_COA[SubClass2],"Not Found")</f>
        <v>Exchange Loss/Gain</v>
      </c>
      <c r="J3419" t="str">
        <f>_xlfn.XLOOKUP(tbl_GL[[#This Row],[Account_key]],tbl_COA[Account_key],tbl_COA[SubAccount],,0)</f>
        <v>Exchange Loss/Gain</v>
      </c>
      <c r="K3419">
        <f>YEAR(tbl_GL[[#This Row],[Date]])</f>
        <v>2018</v>
      </c>
    </row>
    <row r="3420" spans="1:11" hidden="1" x14ac:dyDescent="0.35">
      <c r="A3420">
        <v>416.1</v>
      </c>
      <c r="B3420" s="24">
        <v>43343</v>
      </c>
      <c r="C3420">
        <v>2</v>
      </c>
      <c r="D3420" s="13">
        <v>10</v>
      </c>
      <c r="E3420" s="13" t="s">
        <v>113</v>
      </c>
      <c r="F3420" s="17">
        <v>76</v>
      </c>
      <c r="G3420" t="str">
        <f>_xlfn.XLOOKUP(tbl_GL[[#This Row],[Account_key]],tbl_COA[Account_key],tbl_COA[Class],"Not Found")</f>
        <v>Assets</v>
      </c>
      <c r="H3420" t="str">
        <f>_xlfn.XLOOKUP(tbl_GL[[#This Row],[Account_key]],tbl_COA[Account_key],tbl_COA[SubClass],"Not Found")</f>
        <v>Assets</v>
      </c>
      <c r="I3420" t="str">
        <f>_xlfn.XLOOKUP(tbl_GL[[#This Row],[Account_key]],tbl_COA[Account_key],tbl_COA[SubClass2],"Not Found")</f>
        <v>Current Assets</v>
      </c>
      <c r="J3420" t="str">
        <f>_xlfn.XLOOKUP(tbl_GL[[#This Row],[Account_key]],tbl_COA[Account_key],tbl_COA[SubAccount],,0)</f>
        <v>Cash at Bank</v>
      </c>
      <c r="K3420">
        <f>YEAR(tbl_GL[[#This Row],[Date]])</f>
        <v>2018</v>
      </c>
    </row>
    <row r="3421" spans="1:11" hidden="1" x14ac:dyDescent="0.35">
      <c r="A3421">
        <v>416.2</v>
      </c>
      <c r="B3421" s="24">
        <v>43343</v>
      </c>
      <c r="C3421">
        <v>2</v>
      </c>
      <c r="D3421" s="13">
        <v>410</v>
      </c>
      <c r="E3421" s="13" t="s">
        <v>113</v>
      </c>
      <c r="F3421" s="17">
        <v>76</v>
      </c>
      <c r="G3421" t="str">
        <f>_xlfn.XLOOKUP(tbl_GL[[#This Row],[Account_key]],tbl_COA[Account_key],tbl_COA[Class],"Not Found")</f>
        <v>Non-operating</v>
      </c>
      <c r="H3421" t="str">
        <f>_xlfn.XLOOKUP(tbl_GL[[#This Row],[Account_key]],tbl_COA[Account_key],tbl_COA[SubClass],"Not Found")</f>
        <v>Interest Income</v>
      </c>
      <c r="I3421" t="str">
        <f>_xlfn.XLOOKUP(tbl_GL[[#This Row],[Account_key]],tbl_COA[Account_key],tbl_COA[SubClass2],"Not Found")</f>
        <v>Interest Income</v>
      </c>
      <c r="J3421" t="str">
        <f>_xlfn.XLOOKUP(tbl_GL[[#This Row],[Account_key]],tbl_COA[Account_key],tbl_COA[SubAccount],,0)</f>
        <v>Interest Income</v>
      </c>
      <c r="K3421">
        <f>YEAR(tbl_GL[[#This Row],[Date]])</f>
        <v>2018</v>
      </c>
    </row>
    <row r="3422" spans="1:11" hidden="1" x14ac:dyDescent="0.35">
      <c r="A3422">
        <v>417.1</v>
      </c>
      <c r="B3422" s="24">
        <v>43343</v>
      </c>
      <c r="C3422">
        <v>2</v>
      </c>
      <c r="D3422" s="13">
        <v>440</v>
      </c>
      <c r="E3422" s="13" t="s">
        <v>112</v>
      </c>
      <c r="F3422" s="17">
        <v>-133</v>
      </c>
      <c r="G3422" t="str">
        <f>_xlfn.XLOOKUP(tbl_GL[[#This Row],[Account_key]],tbl_COA[Account_key],tbl_COA[Class],"Not Found")</f>
        <v>Interest &amp; Tax</v>
      </c>
      <c r="H3422" t="str">
        <f>_xlfn.XLOOKUP(tbl_GL[[#This Row],[Account_key]],tbl_COA[Account_key],tbl_COA[SubClass],"Not Found")</f>
        <v>Interest Expense</v>
      </c>
      <c r="I3422" t="str">
        <f>_xlfn.XLOOKUP(tbl_GL[[#This Row],[Account_key]],tbl_COA[Account_key],tbl_COA[SubClass2],"Not Found")</f>
        <v>Interest Expense</v>
      </c>
      <c r="J3422" t="str">
        <f>_xlfn.XLOOKUP(tbl_GL[[#This Row],[Account_key]],tbl_COA[Account_key],tbl_COA[SubAccount],,0)</f>
        <v>Interest Expense</v>
      </c>
      <c r="K3422">
        <f>YEAR(tbl_GL[[#This Row],[Date]])</f>
        <v>2018</v>
      </c>
    </row>
    <row r="3423" spans="1:11" hidden="1" x14ac:dyDescent="0.35">
      <c r="A3423">
        <v>417.2</v>
      </c>
      <c r="B3423" s="24">
        <v>43343</v>
      </c>
      <c r="C3423">
        <v>2</v>
      </c>
      <c r="D3423" s="13">
        <v>121</v>
      </c>
      <c r="E3423" s="13" t="s">
        <v>112</v>
      </c>
      <c r="F3423" s="17">
        <v>133</v>
      </c>
      <c r="G3423" t="str">
        <f>_xlfn.XLOOKUP(tbl_GL[[#This Row],[Account_key]],tbl_COA[Account_key],tbl_COA[Class],"Not Found")</f>
        <v>Liabilities and Owners Equity</v>
      </c>
      <c r="H3423" t="str">
        <f>_xlfn.XLOOKUP(tbl_GL[[#This Row],[Account_key]],tbl_COA[Account_key],tbl_COA[SubClass],"Not Found")</f>
        <v>Liabilities</v>
      </c>
      <c r="I3423" t="str">
        <f>_xlfn.XLOOKUP(tbl_GL[[#This Row],[Account_key]],tbl_COA[Account_key],tbl_COA[SubClass2],"Not Found")</f>
        <v>Current Liabilities</v>
      </c>
      <c r="J3423" t="str">
        <f>_xlfn.XLOOKUP(tbl_GL[[#This Row],[Account_key]],tbl_COA[Account_key],tbl_COA[SubAccount],,0)</f>
        <v>Interest Payable</v>
      </c>
      <c r="K3423">
        <f>YEAR(tbl_GL[[#This Row],[Date]])</f>
        <v>2018</v>
      </c>
    </row>
    <row r="3424" spans="1:11" hidden="1" x14ac:dyDescent="0.35">
      <c r="A3424">
        <v>418.1</v>
      </c>
      <c r="B3424" s="24">
        <v>43343</v>
      </c>
      <c r="C3424">
        <v>2</v>
      </c>
      <c r="D3424" s="13">
        <v>400</v>
      </c>
      <c r="E3424" s="13" t="s">
        <v>104</v>
      </c>
      <c r="F3424" s="17">
        <v>-167</v>
      </c>
      <c r="G3424" t="str">
        <f>_xlfn.XLOOKUP(tbl_GL[[#This Row],[Account_key]],tbl_COA[Account_key],tbl_COA[Class],"Not Found")</f>
        <v>Operating account</v>
      </c>
      <c r="H3424" t="str">
        <f>_xlfn.XLOOKUP(tbl_GL[[#This Row],[Account_key]],tbl_COA[Account_key],tbl_COA[SubClass],"Not Found")</f>
        <v>Depreciation &amp; Amortization</v>
      </c>
      <c r="I3424" t="str">
        <f>_xlfn.XLOOKUP(tbl_GL[[#This Row],[Account_key]],tbl_COA[Account_key],tbl_COA[SubClass2],"Not Found")</f>
        <v>Amortization</v>
      </c>
      <c r="J3424" t="str">
        <f>_xlfn.XLOOKUP(tbl_GL[[#This Row],[Account_key]],tbl_COA[Account_key],tbl_COA[SubAccount],,0)</f>
        <v>Amortization of Intangible Assets</v>
      </c>
      <c r="K3424">
        <f>YEAR(tbl_GL[[#This Row],[Date]])</f>
        <v>2018</v>
      </c>
    </row>
    <row r="3425" spans="1:11" hidden="1" x14ac:dyDescent="0.35">
      <c r="A3425">
        <v>418.2</v>
      </c>
      <c r="B3425" s="24">
        <v>43343</v>
      </c>
      <c r="C3425">
        <v>2</v>
      </c>
      <c r="D3425" s="13">
        <v>100</v>
      </c>
      <c r="E3425" s="13" t="s">
        <v>104</v>
      </c>
      <c r="F3425" s="17">
        <v>-167</v>
      </c>
      <c r="G3425" t="str">
        <f>_xlfn.XLOOKUP(tbl_GL[[#This Row],[Account_key]],tbl_COA[Account_key],tbl_COA[Class],"Not Found")</f>
        <v>Assets</v>
      </c>
      <c r="H3425" t="str">
        <f>_xlfn.XLOOKUP(tbl_GL[[#This Row],[Account_key]],tbl_COA[Account_key],tbl_COA[SubClass],"Not Found")</f>
        <v>Assets</v>
      </c>
      <c r="I3425" t="str">
        <f>_xlfn.XLOOKUP(tbl_GL[[#This Row],[Account_key]],tbl_COA[Account_key],tbl_COA[SubClass2],"Not Found")</f>
        <v>Non-Current Assets</v>
      </c>
      <c r="J3425" t="str">
        <f>_xlfn.XLOOKUP(tbl_GL[[#This Row],[Account_key]],tbl_COA[Account_key],tbl_COA[SubAccount],,0)</f>
        <v>Patents and trademarks</v>
      </c>
      <c r="K3425">
        <f>YEAR(tbl_GL[[#This Row],[Date]])</f>
        <v>2018</v>
      </c>
    </row>
    <row r="3426" spans="1:11" hidden="1" x14ac:dyDescent="0.35">
      <c r="A3426">
        <v>419.1</v>
      </c>
      <c r="B3426" s="24">
        <v>43343</v>
      </c>
      <c r="C3426">
        <v>2</v>
      </c>
      <c r="D3426" s="13">
        <v>450</v>
      </c>
      <c r="E3426" s="23" t="s">
        <v>108</v>
      </c>
      <c r="F3426" s="17">
        <v>-1787</v>
      </c>
      <c r="G3426" t="str">
        <f>_xlfn.XLOOKUP(tbl_GL[[#This Row],[Account_key]],tbl_COA[Account_key],tbl_COA[Class],"Not Found")</f>
        <v>Interest &amp; Tax</v>
      </c>
      <c r="H3426" t="str">
        <f>_xlfn.XLOOKUP(tbl_GL[[#This Row],[Account_key]],tbl_COA[Account_key],tbl_COA[SubClass],"Not Found")</f>
        <v>Taxation</v>
      </c>
      <c r="I3426" t="str">
        <f>_xlfn.XLOOKUP(tbl_GL[[#This Row],[Account_key]],tbl_COA[Account_key],tbl_COA[SubClass2],"Not Found")</f>
        <v>Taxation</v>
      </c>
      <c r="J3426" t="str">
        <f>_xlfn.XLOOKUP(tbl_GL[[#This Row],[Account_key]],tbl_COA[Account_key],tbl_COA[SubAccount],,0)</f>
        <v>Taxation</v>
      </c>
      <c r="K3426">
        <f>YEAR(tbl_GL[[#This Row],[Date]])</f>
        <v>2018</v>
      </c>
    </row>
    <row r="3427" spans="1:11" hidden="1" x14ac:dyDescent="0.35">
      <c r="A3427">
        <v>419.2</v>
      </c>
      <c r="B3427" s="24">
        <v>43343</v>
      </c>
      <c r="C3427">
        <v>2</v>
      </c>
      <c r="D3427" s="13">
        <v>122</v>
      </c>
      <c r="E3427" s="23" t="s">
        <v>108</v>
      </c>
      <c r="F3427" s="17">
        <v>1787</v>
      </c>
      <c r="G3427" t="str">
        <f>_xlfn.XLOOKUP(tbl_GL[[#This Row],[Account_key]],tbl_COA[Account_key],tbl_COA[Class],"Not Found")</f>
        <v>Liabilities and Owners Equity</v>
      </c>
      <c r="H3427" t="str">
        <f>_xlfn.XLOOKUP(tbl_GL[[#This Row],[Account_key]],tbl_COA[Account_key],tbl_COA[SubClass],"Not Found")</f>
        <v>Liabilities</v>
      </c>
      <c r="I3427" t="str">
        <f>_xlfn.XLOOKUP(tbl_GL[[#This Row],[Account_key]],tbl_COA[Account_key],tbl_COA[SubClass2],"Not Found")</f>
        <v>Current Liabilities</v>
      </c>
      <c r="J3427" t="str">
        <f>_xlfn.XLOOKUP(tbl_GL[[#This Row],[Account_key]],tbl_COA[Account_key],tbl_COA[SubAccount],,0)</f>
        <v>Tax payable</v>
      </c>
      <c r="K3427">
        <f>YEAR(tbl_GL[[#This Row],[Date]])</f>
        <v>2018</v>
      </c>
    </row>
    <row r="3428" spans="1:11" hidden="1" x14ac:dyDescent="0.35">
      <c r="A3428">
        <v>420.1</v>
      </c>
      <c r="B3428" s="24">
        <v>43343</v>
      </c>
      <c r="C3428">
        <v>2</v>
      </c>
      <c r="D3428" s="13">
        <v>240</v>
      </c>
      <c r="E3428" s="13" t="s">
        <v>56</v>
      </c>
      <c r="F3428" s="17">
        <v>-2667</v>
      </c>
      <c r="G3428" t="str">
        <f>_xlfn.XLOOKUP(tbl_GL[[#This Row],[Account_key]],tbl_COA[Account_key],tbl_COA[Class],"Not Found")</f>
        <v>Operating account</v>
      </c>
      <c r="H3428" t="str">
        <f>_xlfn.XLOOKUP(tbl_GL[[#This Row],[Account_key]],tbl_COA[Account_key],tbl_COA[SubClass],"Not Found")</f>
        <v>Operating Expenses</v>
      </c>
      <c r="I3428" t="str">
        <f>_xlfn.XLOOKUP(tbl_GL[[#This Row],[Account_key]],tbl_COA[Account_key],tbl_COA[SubClass2],"Not Found")</f>
        <v>Sales &amp; Distribution</v>
      </c>
      <c r="J3428" t="str">
        <f>_xlfn.XLOOKUP(tbl_GL[[#This Row],[Account_key]],tbl_COA[Account_key],tbl_COA[SubAccount],,0)</f>
        <v>Salaries</v>
      </c>
      <c r="K3428">
        <f>YEAR(tbl_GL[[#This Row],[Date]])</f>
        <v>2018</v>
      </c>
    </row>
    <row r="3429" spans="1:11" hidden="1" x14ac:dyDescent="0.35">
      <c r="A3429">
        <v>420.2</v>
      </c>
      <c r="B3429" s="24">
        <v>43343</v>
      </c>
      <c r="C3429">
        <v>2</v>
      </c>
      <c r="D3429" s="13">
        <v>10</v>
      </c>
      <c r="E3429" s="13" t="s">
        <v>56</v>
      </c>
      <c r="F3429" s="17">
        <v>-2667</v>
      </c>
      <c r="G3429" t="str">
        <f>_xlfn.XLOOKUP(tbl_GL[[#This Row],[Account_key]],tbl_COA[Account_key],tbl_COA[Class],"Not Found")</f>
        <v>Assets</v>
      </c>
      <c r="H3429" t="str">
        <f>_xlfn.XLOOKUP(tbl_GL[[#This Row],[Account_key]],tbl_COA[Account_key],tbl_COA[SubClass],"Not Found")</f>
        <v>Assets</v>
      </c>
      <c r="I3429" t="str">
        <f>_xlfn.XLOOKUP(tbl_GL[[#This Row],[Account_key]],tbl_COA[Account_key],tbl_COA[SubClass2],"Not Found")</f>
        <v>Current Assets</v>
      </c>
      <c r="J3429" t="str">
        <f>_xlfn.XLOOKUP(tbl_GL[[#This Row],[Account_key]],tbl_COA[Account_key],tbl_COA[SubAccount],,0)</f>
        <v>Cash at Bank</v>
      </c>
      <c r="K3429">
        <f>YEAR(tbl_GL[[#This Row],[Date]])</f>
        <v>2018</v>
      </c>
    </row>
    <row r="3430" spans="1:11" hidden="1" x14ac:dyDescent="0.35">
      <c r="A3430">
        <v>421.1</v>
      </c>
      <c r="B3430" s="24">
        <v>43343</v>
      </c>
      <c r="C3430">
        <v>2</v>
      </c>
      <c r="D3430" s="13">
        <v>380</v>
      </c>
      <c r="E3430" s="13" t="s">
        <v>101</v>
      </c>
      <c r="F3430" s="17">
        <v>-3333</v>
      </c>
      <c r="G3430" t="str">
        <f>_xlfn.XLOOKUP(tbl_GL[[#This Row],[Account_key]],tbl_COA[Account_key],tbl_COA[Class],"Not Found")</f>
        <v>Operating account</v>
      </c>
      <c r="H3430" t="str">
        <f>_xlfn.XLOOKUP(tbl_GL[[#This Row],[Account_key]],tbl_COA[Account_key],tbl_COA[SubClass],"Not Found")</f>
        <v>Depreciation &amp; Amortization</v>
      </c>
      <c r="I3430" t="str">
        <f>_xlfn.XLOOKUP(tbl_GL[[#This Row],[Account_key]],tbl_COA[Account_key],tbl_COA[SubClass2],"Not Found")</f>
        <v>Depreciation</v>
      </c>
      <c r="J3430" t="str">
        <f>_xlfn.XLOOKUP(tbl_GL[[#This Row],[Account_key]],tbl_COA[Account_key],tbl_COA[SubAccount],,0)</f>
        <v>Equipment</v>
      </c>
      <c r="K3430">
        <f>YEAR(tbl_GL[[#This Row],[Date]])</f>
        <v>2018</v>
      </c>
    </row>
    <row r="3431" spans="1:11" hidden="1" x14ac:dyDescent="0.35">
      <c r="A3431">
        <v>421.2</v>
      </c>
      <c r="B3431" s="24">
        <v>43343</v>
      </c>
      <c r="C3431">
        <v>2</v>
      </c>
      <c r="D3431" s="13">
        <v>90</v>
      </c>
      <c r="E3431" s="13" t="s">
        <v>101</v>
      </c>
      <c r="F3431" s="17">
        <v>-3333</v>
      </c>
      <c r="G3431" t="str">
        <f>_xlfn.XLOOKUP(tbl_GL[[#This Row],[Account_key]],tbl_COA[Account_key],tbl_COA[Class],"Not Found")</f>
        <v>Assets</v>
      </c>
      <c r="H3431" t="str">
        <f>_xlfn.XLOOKUP(tbl_GL[[#This Row],[Account_key]],tbl_COA[Account_key],tbl_COA[SubClass],"Not Found")</f>
        <v>Assets</v>
      </c>
      <c r="I3431" t="str">
        <f>_xlfn.XLOOKUP(tbl_GL[[#This Row],[Account_key]],tbl_COA[Account_key],tbl_COA[SubClass2],"Not Found")</f>
        <v>Non-Current Assets</v>
      </c>
      <c r="J3431" t="str">
        <f>_xlfn.XLOOKUP(tbl_GL[[#This Row],[Account_key]],tbl_COA[Account_key],tbl_COA[SubAccount],,0)</f>
        <v>Office Furniture &amp; Equipment</v>
      </c>
      <c r="K3431">
        <f>YEAR(tbl_GL[[#This Row],[Date]])</f>
        <v>2018</v>
      </c>
    </row>
    <row r="3432" spans="1:11" hidden="1" x14ac:dyDescent="0.35">
      <c r="A3432">
        <v>423.1</v>
      </c>
      <c r="B3432" s="24">
        <v>43344</v>
      </c>
      <c r="C3432">
        <v>2</v>
      </c>
      <c r="D3432" s="13">
        <v>10</v>
      </c>
      <c r="E3432" s="13" t="s">
        <v>98</v>
      </c>
      <c r="F3432" s="17">
        <v>-692</v>
      </c>
      <c r="G3432" t="str">
        <f>_xlfn.XLOOKUP(tbl_GL[[#This Row],[Account_key]],tbl_COA[Account_key],tbl_COA[Class],"Not Found")</f>
        <v>Assets</v>
      </c>
      <c r="H3432" t="str">
        <f>_xlfn.XLOOKUP(tbl_GL[[#This Row],[Account_key]],tbl_COA[Account_key],tbl_COA[SubClass],"Not Found")</f>
        <v>Assets</v>
      </c>
      <c r="I3432" t="str">
        <f>_xlfn.XLOOKUP(tbl_GL[[#This Row],[Account_key]],tbl_COA[Account_key],tbl_COA[SubClass2],"Not Found")</f>
        <v>Current Assets</v>
      </c>
      <c r="J3432" t="str">
        <f>_xlfn.XLOOKUP(tbl_GL[[#This Row],[Account_key]],tbl_COA[Account_key],tbl_COA[SubAccount],,0)</f>
        <v>Cash at Bank</v>
      </c>
      <c r="K3432">
        <f>YEAR(tbl_GL[[#This Row],[Date]])</f>
        <v>2018</v>
      </c>
    </row>
    <row r="3433" spans="1:11" hidden="1" x14ac:dyDescent="0.35">
      <c r="A3433">
        <v>423.2</v>
      </c>
      <c r="B3433" s="24">
        <v>43344</v>
      </c>
      <c r="C3433">
        <v>2</v>
      </c>
      <c r="D3433" s="13">
        <v>120</v>
      </c>
      <c r="E3433" s="13" t="s">
        <v>98</v>
      </c>
      <c r="F3433" s="17">
        <v>-692</v>
      </c>
      <c r="G3433" t="str">
        <f>_xlfn.XLOOKUP(tbl_GL[[#This Row],[Account_key]],tbl_COA[Account_key],tbl_COA[Class],"Not Found")</f>
        <v>Liabilities and Owners Equity</v>
      </c>
      <c r="H3433" t="str">
        <f>_xlfn.XLOOKUP(tbl_GL[[#This Row],[Account_key]],tbl_COA[Account_key],tbl_COA[SubClass],"Not Found")</f>
        <v>Liabilities</v>
      </c>
      <c r="I3433" t="str">
        <f>_xlfn.XLOOKUP(tbl_GL[[#This Row],[Account_key]],tbl_COA[Account_key],tbl_COA[SubClass2],"Not Found")</f>
        <v>Current Liabilities</v>
      </c>
      <c r="J3433" t="str">
        <f>_xlfn.XLOOKUP(tbl_GL[[#This Row],[Account_key]],tbl_COA[Account_key],tbl_COA[SubAccount],,0)</f>
        <v>Accrued Expenses</v>
      </c>
      <c r="K3433">
        <f>YEAR(tbl_GL[[#This Row],[Date]])</f>
        <v>2018</v>
      </c>
    </row>
    <row r="3434" spans="1:11" hidden="1" x14ac:dyDescent="0.35">
      <c r="A3434">
        <v>424.1</v>
      </c>
      <c r="B3434" s="24">
        <v>43344</v>
      </c>
      <c r="C3434">
        <v>2</v>
      </c>
      <c r="D3434" s="13">
        <v>260</v>
      </c>
      <c r="E3434" s="13" t="s">
        <v>97</v>
      </c>
      <c r="F3434" s="17">
        <v>-944</v>
      </c>
      <c r="G3434" t="str">
        <f>_xlfn.XLOOKUP(tbl_GL[[#This Row],[Account_key]],tbl_COA[Account_key],tbl_COA[Class],"Not Found")</f>
        <v>Operating account</v>
      </c>
      <c r="H3434" t="str">
        <f>_xlfn.XLOOKUP(tbl_GL[[#This Row],[Account_key]],tbl_COA[Account_key],tbl_COA[SubClass],"Not Found")</f>
        <v>Operating Expenses</v>
      </c>
      <c r="I3434" t="str">
        <f>_xlfn.XLOOKUP(tbl_GL[[#This Row],[Account_key]],tbl_COA[Account_key],tbl_COA[SubClass2],"Not Found")</f>
        <v>Marketing</v>
      </c>
      <c r="J3434" t="str">
        <f>_xlfn.XLOOKUP(tbl_GL[[#This Row],[Account_key]],tbl_COA[Account_key],tbl_COA[SubAccount],,0)</f>
        <v>Commissions</v>
      </c>
      <c r="K3434">
        <f>YEAR(tbl_GL[[#This Row],[Date]])</f>
        <v>2018</v>
      </c>
    </row>
    <row r="3435" spans="1:11" hidden="1" x14ac:dyDescent="0.35">
      <c r="A3435">
        <v>424.2</v>
      </c>
      <c r="B3435" s="24">
        <v>43344</v>
      </c>
      <c r="C3435">
        <v>2</v>
      </c>
      <c r="D3435" s="13">
        <v>120</v>
      </c>
      <c r="E3435" s="13" t="s">
        <v>97</v>
      </c>
      <c r="F3435" s="17">
        <v>944</v>
      </c>
      <c r="G3435" t="str">
        <f>_xlfn.XLOOKUP(tbl_GL[[#This Row],[Account_key]],tbl_COA[Account_key],tbl_COA[Class],"Not Found")</f>
        <v>Liabilities and Owners Equity</v>
      </c>
      <c r="H3435" t="str">
        <f>_xlfn.XLOOKUP(tbl_GL[[#This Row],[Account_key]],tbl_COA[Account_key],tbl_COA[SubClass],"Not Found")</f>
        <v>Liabilities</v>
      </c>
      <c r="I3435" t="str">
        <f>_xlfn.XLOOKUP(tbl_GL[[#This Row],[Account_key]],tbl_COA[Account_key],tbl_COA[SubClass2],"Not Found")</f>
        <v>Current Liabilities</v>
      </c>
      <c r="J3435" t="str">
        <f>_xlfn.XLOOKUP(tbl_GL[[#This Row],[Account_key]],tbl_COA[Account_key],tbl_COA[SubAccount],,0)</f>
        <v>Accrued Expenses</v>
      </c>
      <c r="K3435">
        <f>YEAR(tbl_GL[[#This Row],[Date]])</f>
        <v>2018</v>
      </c>
    </row>
    <row r="3436" spans="1:11" hidden="1" x14ac:dyDescent="0.35">
      <c r="A3436">
        <v>425.1</v>
      </c>
      <c r="B3436" s="24">
        <v>43344</v>
      </c>
      <c r="C3436">
        <v>2</v>
      </c>
      <c r="D3436" s="13">
        <v>60</v>
      </c>
      <c r="E3436" s="13" t="s">
        <v>84</v>
      </c>
      <c r="F3436" s="17">
        <v>11667</v>
      </c>
      <c r="G3436" t="str">
        <f>_xlfn.XLOOKUP(tbl_GL[[#This Row],[Account_key]],tbl_COA[Account_key],tbl_COA[Class],"Not Found")</f>
        <v>Assets</v>
      </c>
      <c r="H3436" t="str">
        <f>_xlfn.XLOOKUP(tbl_GL[[#This Row],[Account_key]],tbl_COA[Account_key],tbl_COA[SubClass],"Not Found")</f>
        <v>Assets</v>
      </c>
      <c r="I3436" t="str">
        <f>_xlfn.XLOOKUP(tbl_GL[[#This Row],[Account_key]],tbl_COA[Account_key],tbl_COA[SubClass2],"Not Found")</f>
        <v>Current Assets</v>
      </c>
      <c r="J3436" t="str">
        <f>_xlfn.XLOOKUP(tbl_GL[[#This Row],[Account_key]],tbl_COA[Account_key],tbl_COA[SubAccount],,0)</f>
        <v>Inventory</v>
      </c>
      <c r="K3436">
        <f>YEAR(tbl_GL[[#This Row],[Date]])</f>
        <v>2018</v>
      </c>
    </row>
    <row r="3437" spans="1:11" hidden="1" x14ac:dyDescent="0.35">
      <c r="A3437">
        <v>425.2</v>
      </c>
      <c r="B3437" s="24">
        <v>43344</v>
      </c>
      <c r="C3437">
        <v>2</v>
      </c>
      <c r="D3437" s="13">
        <v>110</v>
      </c>
      <c r="E3437" s="13" t="s">
        <v>84</v>
      </c>
      <c r="F3437" s="17">
        <v>11667</v>
      </c>
      <c r="G3437" t="str">
        <f>_xlfn.XLOOKUP(tbl_GL[[#This Row],[Account_key]],tbl_COA[Account_key],tbl_COA[Class],"Not Found")</f>
        <v>Liabilities and Owners Equity</v>
      </c>
      <c r="H3437" t="str">
        <f>_xlfn.XLOOKUP(tbl_GL[[#This Row],[Account_key]],tbl_COA[Account_key],tbl_COA[SubClass],"Not Found")</f>
        <v>Liabilities</v>
      </c>
      <c r="I3437" t="str">
        <f>_xlfn.XLOOKUP(tbl_GL[[#This Row],[Account_key]],tbl_COA[Account_key],tbl_COA[SubClass2],"Not Found")</f>
        <v>Current Liabilities</v>
      </c>
      <c r="J3437" t="str">
        <f>_xlfn.XLOOKUP(tbl_GL[[#This Row],[Account_key]],tbl_COA[Account_key],tbl_COA[SubAccount],,0)</f>
        <v>Trade Payables</v>
      </c>
      <c r="K3437">
        <f>YEAR(tbl_GL[[#This Row],[Date]])</f>
        <v>2018</v>
      </c>
    </row>
    <row r="3438" spans="1:11" hidden="1" x14ac:dyDescent="0.35">
      <c r="A3438">
        <v>426.1</v>
      </c>
      <c r="B3438" s="24">
        <v>43346</v>
      </c>
      <c r="C3438">
        <v>2</v>
      </c>
      <c r="D3438" s="13">
        <v>30</v>
      </c>
      <c r="E3438" s="13" t="s">
        <v>80</v>
      </c>
      <c r="F3438" s="17">
        <v>-6687</v>
      </c>
      <c r="G3438" t="str">
        <f>_xlfn.XLOOKUP(tbl_GL[[#This Row],[Account_key]],tbl_COA[Account_key],tbl_COA[Class],"Not Found")</f>
        <v>Assets</v>
      </c>
      <c r="H3438" t="str">
        <f>_xlfn.XLOOKUP(tbl_GL[[#This Row],[Account_key]],tbl_COA[Account_key],tbl_COA[SubClass],"Not Found")</f>
        <v>Assets</v>
      </c>
      <c r="I3438" t="str">
        <f>_xlfn.XLOOKUP(tbl_GL[[#This Row],[Account_key]],tbl_COA[Account_key],tbl_COA[SubClass2],"Not Found")</f>
        <v>Current Assets</v>
      </c>
      <c r="J3438" t="str">
        <f>_xlfn.XLOOKUP(tbl_GL[[#This Row],[Account_key]],tbl_COA[Account_key],tbl_COA[SubAccount],,0)</f>
        <v>Trade Receivables</v>
      </c>
      <c r="K3438">
        <f>YEAR(tbl_GL[[#This Row],[Date]])</f>
        <v>2018</v>
      </c>
    </row>
    <row r="3439" spans="1:11" hidden="1" x14ac:dyDescent="0.35">
      <c r="A3439">
        <v>426.2</v>
      </c>
      <c r="B3439" s="24">
        <v>43346</v>
      </c>
      <c r="C3439">
        <v>2</v>
      </c>
      <c r="D3439" s="13">
        <v>10</v>
      </c>
      <c r="E3439" s="13" t="s">
        <v>80</v>
      </c>
      <c r="F3439" s="17">
        <v>6687</v>
      </c>
      <c r="G3439" t="str">
        <f>_xlfn.XLOOKUP(tbl_GL[[#This Row],[Account_key]],tbl_COA[Account_key],tbl_COA[Class],"Not Found")</f>
        <v>Assets</v>
      </c>
      <c r="H3439" t="str">
        <f>_xlfn.XLOOKUP(tbl_GL[[#This Row],[Account_key]],tbl_COA[Account_key],tbl_COA[SubClass],"Not Found")</f>
        <v>Assets</v>
      </c>
      <c r="I3439" t="str">
        <f>_xlfn.XLOOKUP(tbl_GL[[#This Row],[Account_key]],tbl_COA[Account_key],tbl_COA[SubClass2],"Not Found")</f>
        <v>Current Assets</v>
      </c>
      <c r="J3439" t="str">
        <f>_xlfn.XLOOKUP(tbl_GL[[#This Row],[Account_key]],tbl_COA[Account_key],tbl_COA[SubAccount],,0)</f>
        <v>Cash at Bank</v>
      </c>
      <c r="K3439">
        <f>YEAR(tbl_GL[[#This Row],[Date]])</f>
        <v>2018</v>
      </c>
    </row>
    <row r="3440" spans="1:11" hidden="1" x14ac:dyDescent="0.35">
      <c r="A3440">
        <v>427.1</v>
      </c>
      <c r="B3440" s="24">
        <v>43347</v>
      </c>
      <c r="C3440">
        <v>2</v>
      </c>
      <c r="D3440" s="13">
        <v>230</v>
      </c>
      <c r="E3440" s="13" t="s">
        <v>4</v>
      </c>
      <c r="F3440" s="17">
        <v>-503</v>
      </c>
      <c r="G3440" t="str">
        <f>_xlfn.XLOOKUP(tbl_GL[[#This Row],[Account_key]],tbl_COA[Account_key],tbl_COA[Class],"Not Found")</f>
        <v>Trading account</v>
      </c>
      <c r="H3440" t="str">
        <f>_xlfn.XLOOKUP(tbl_GL[[#This Row],[Account_key]],tbl_COA[Account_key],tbl_COA[SubClass],"Not Found")</f>
        <v>Cost of Sales</v>
      </c>
      <c r="I3440" t="str">
        <f>_xlfn.XLOOKUP(tbl_GL[[#This Row],[Account_key]],tbl_COA[Account_key],tbl_COA[SubClass2],"Not Found")</f>
        <v>Cost of Sales</v>
      </c>
      <c r="J3440" t="str">
        <f>_xlfn.XLOOKUP(tbl_GL[[#This Row],[Account_key]],tbl_COA[Account_key],tbl_COA[SubAccount],,0)</f>
        <v>Cost of Sales</v>
      </c>
      <c r="K3440">
        <f>YEAR(tbl_GL[[#This Row],[Date]])</f>
        <v>2018</v>
      </c>
    </row>
    <row r="3441" spans="1:11" hidden="1" x14ac:dyDescent="0.35">
      <c r="A3441">
        <v>427.2</v>
      </c>
      <c r="B3441" s="24">
        <v>43347</v>
      </c>
      <c r="C3441">
        <v>2</v>
      </c>
      <c r="D3441" s="13">
        <v>60</v>
      </c>
      <c r="E3441" s="13" t="s">
        <v>4</v>
      </c>
      <c r="F3441" s="17">
        <v>-503</v>
      </c>
      <c r="G3441" t="str">
        <f>_xlfn.XLOOKUP(tbl_GL[[#This Row],[Account_key]],tbl_COA[Account_key],tbl_COA[Class],"Not Found")</f>
        <v>Assets</v>
      </c>
      <c r="H3441" t="str">
        <f>_xlfn.XLOOKUP(tbl_GL[[#This Row],[Account_key]],tbl_COA[Account_key],tbl_COA[SubClass],"Not Found")</f>
        <v>Assets</v>
      </c>
      <c r="I3441" t="str">
        <f>_xlfn.XLOOKUP(tbl_GL[[#This Row],[Account_key]],tbl_COA[Account_key],tbl_COA[SubClass2],"Not Found")</f>
        <v>Current Assets</v>
      </c>
      <c r="J3441" t="str">
        <f>_xlfn.XLOOKUP(tbl_GL[[#This Row],[Account_key]],tbl_COA[Account_key],tbl_COA[SubAccount],,0)</f>
        <v>Inventory</v>
      </c>
      <c r="K3441">
        <f>YEAR(tbl_GL[[#This Row],[Date]])</f>
        <v>2018</v>
      </c>
    </row>
    <row r="3442" spans="1:11" hidden="1" x14ac:dyDescent="0.35">
      <c r="A3442">
        <v>428.1</v>
      </c>
      <c r="B3442" s="24">
        <v>43347</v>
      </c>
      <c r="C3442">
        <v>2</v>
      </c>
      <c r="D3442" s="13">
        <v>210</v>
      </c>
      <c r="E3442" s="13" t="s">
        <v>7</v>
      </c>
      <c r="F3442" s="17">
        <v>1676</v>
      </c>
      <c r="G3442" t="str">
        <f>_xlfn.XLOOKUP(tbl_GL[[#This Row],[Account_key]],tbl_COA[Account_key],tbl_COA[Class],"Not Found")</f>
        <v>Trading account</v>
      </c>
      <c r="H3442" t="str">
        <f>_xlfn.XLOOKUP(tbl_GL[[#This Row],[Account_key]],tbl_COA[Account_key],tbl_COA[SubClass],"Not Found")</f>
        <v>Sales</v>
      </c>
      <c r="I3442" t="str">
        <f>_xlfn.XLOOKUP(tbl_GL[[#This Row],[Account_key]],tbl_COA[Account_key],tbl_COA[SubClass2],"Not Found")</f>
        <v>Sales</v>
      </c>
      <c r="J3442" t="str">
        <f>_xlfn.XLOOKUP(tbl_GL[[#This Row],[Account_key]],tbl_COA[Account_key],tbl_COA[SubAccount],,0)</f>
        <v>Sales</v>
      </c>
      <c r="K3442">
        <f>YEAR(tbl_GL[[#This Row],[Date]])</f>
        <v>2018</v>
      </c>
    </row>
    <row r="3443" spans="1:11" hidden="1" x14ac:dyDescent="0.35">
      <c r="A3443">
        <v>428.2</v>
      </c>
      <c r="B3443" s="24">
        <v>43347</v>
      </c>
      <c r="C3443">
        <v>2</v>
      </c>
      <c r="D3443" s="13">
        <v>10</v>
      </c>
      <c r="E3443" s="13" t="s">
        <v>7</v>
      </c>
      <c r="F3443" s="17">
        <v>1676</v>
      </c>
      <c r="G3443" t="str">
        <f>_xlfn.XLOOKUP(tbl_GL[[#This Row],[Account_key]],tbl_COA[Account_key],tbl_COA[Class],"Not Found")</f>
        <v>Assets</v>
      </c>
      <c r="H3443" t="str">
        <f>_xlfn.XLOOKUP(tbl_GL[[#This Row],[Account_key]],tbl_COA[Account_key],tbl_COA[SubClass],"Not Found")</f>
        <v>Assets</v>
      </c>
      <c r="I3443" t="str">
        <f>_xlfn.XLOOKUP(tbl_GL[[#This Row],[Account_key]],tbl_COA[Account_key],tbl_COA[SubClass2],"Not Found")</f>
        <v>Current Assets</v>
      </c>
      <c r="J3443" t="str">
        <f>_xlfn.XLOOKUP(tbl_GL[[#This Row],[Account_key]],tbl_COA[Account_key],tbl_COA[SubAccount],,0)</f>
        <v>Cash at Bank</v>
      </c>
      <c r="K3443">
        <f>YEAR(tbl_GL[[#This Row],[Date]])</f>
        <v>2018</v>
      </c>
    </row>
    <row r="3444" spans="1:11" hidden="1" x14ac:dyDescent="0.35">
      <c r="A3444">
        <v>429.1</v>
      </c>
      <c r="B3444" s="24">
        <v>43347</v>
      </c>
      <c r="C3444">
        <v>2</v>
      </c>
      <c r="D3444" s="13">
        <v>230</v>
      </c>
      <c r="E3444" s="13" t="s">
        <v>4</v>
      </c>
      <c r="F3444" s="17">
        <v>-1862</v>
      </c>
      <c r="G3444" t="str">
        <f>_xlfn.XLOOKUP(tbl_GL[[#This Row],[Account_key]],tbl_COA[Account_key],tbl_COA[Class],"Not Found")</f>
        <v>Trading account</v>
      </c>
      <c r="H3444" t="str">
        <f>_xlfn.XLOOKUP(tbl_GL[[#This Row],[Account_key]],tbl_COA[Account_key],tbl_COA[SubClass],"Not Found")</f>
        <v>Cost of Sales</v>
      </c>
      <c r="I3444" t="str">
        <f>_xlfn.XLOOKUP(tbl_GL[[#This Row],[Account_key]],tbl_COA[Account_key],tbl_COA[SubClass2],"Not Found")</f>
        <v>Cost of Sales</v>
      </c>
      <c r="J3444" t="str">
        <f>_xlfn.XLOOKUP(tbl_GL[[#This Row],[Account_key]],tbl_COA[Account_key],tbl_COA[SubAccount],,0)</f>
        <v>Cost of Sales</v>
      </c>
      <c r="K3444">
        <f>YEAR(tbl_GL[[#This Row],[Date]])</f>
        <v>2018</v>
      </c>
    </row>
    <row r="3445" spans="1:11" hidden="1" x14ac:dyDescent="0.35">
      <c r="A3445">
        <v>429.2</v>
      </c>
      <c r="B3445" s="24">
        <v>43347</v>
      </c>
      <c r="C3445">
        <v>2</v>
      </c>
      <c r="D3445" s="13">
        <v>60</v>
      </c>
      <c r="E3445" s="13" t="s">
        <v>4</v>
      </c>
      <c r="F3445" s="17">
        <v>-1862</v>
      </c>
      <c r="G3445" t="str">
        <f>_xlfn.XLOOKUP(tbl_GL[[#This Row],[Account_key]],tbl_COA[Account_key],tbl_COA[Class],"Not Found")</f>
        <v>Assets</v>
      </c>
      <c r="H3445" t="str">
        <f>_xlfn.XLOOKUP(tbl_GL[[#This Row],[Account_key]],tbl_COA[Account_key],tbl_COA[SubClass],"Not Found")</f>
        <v>Assets</v>
      </c>
      <c r="I3445" t="str">
        <f>_xlfn.XLOOKUP(tbl_GL[[#This Row],[Account_key]],tbl_COA[Account_key],tbl_COA[SubClass2],"Not Found")</f>
        <v>Current Assets</v>
      </c>
      <c r="J3445" t="str">
        <f>_xlfn.XLOOKUP(tbl_GL[[#This Row],[Account_key]],tbl_COA[Account_key],tbl_COA[SubAccount],,0)</f>
        <v>Inventory</v>
      </c>
      <c r="K3445">
        <f>YEAR(tbl_GL[[#This Row],[Date]])</f>
        <v>2018</v>
      </c>
    </row>
    <row r="3446" spans="1:11" hidden="1" x14ac:dyDescent="0.35">
      <c r="A3446">
        <v>430.1</v>
      </c>
      <c r="B3446" s="24">
        <v>43347</v>
      </c>
      <c r="C3446">
        <v>2</v>
      </c>
      <c r="D3446" s="13">
        <v>210</v>
      </c>
      <c r="E3446" s="13" t="s">
        <v>8</v>
      </c>
      <c r="F3446" s="17">
        <v>6206</v>
      </c>
      <c r="G3446" t="str">
        <f>_xlfn.XLOOKUP(tbl_GL[[#This Row],[Account_key]],tbl_COA[Account_key],tbl_COA[Class],"Not Found")</f>
        <v>Trading account</v>
      </c>
      <c r="H3446" t="str">
        <f>_xlfn.XLOOKUP(tbl_GL[[#This Row],[Account_key]],tbl_COA[Account_key],tbl_COA[SubClass],"Not Found")</f>
        <v>Sales</v>
      </c>
      <c r="I3446" t="str">
        <f>_xlfn.XLOOKUP(tbl_GL[[#This Row],[Account_key]],tbl_COA[Account_key],tbl_COA[SubClass2],"Not Found")</f>
        <v>Sales</v>
      </c>
      <c r="J3446" t="str">
        <f>_xlfn.XLOOKUP(tbl_GL[[#This Row],[Account_key]],tbl_COA[Account_key],tbl_COA[SubAccount],,0)</f>
        <v>Sales</v>
      </c>
      <c r="K3446">
        <f>YEAR(tbl_GL[[#This Row],[Date]])</f>
        <v>2018</v>
      </c>
    </row>
    <row r="3447" spans="1:11" hidden="1" x14ac:dyDescent="0.35">
      <c r="A3447">
        <v>430.2</v>
      </c>
      <c r="B3447" s="24">
        <v>43347</v>
      </c>
      <c r="C3447">
        <v>2</v>
      </c>
      <c r="D3447" s="13">
        <v>30</v>
      </c>
      <c r="E3447" s="13" t="s">
        <v>8</v>
      </c>
      <c r="F3447" s="17">
        <v>6206</v>
      </c>
      <c r="G3447" t="str">
        <f>_xlfn.XLOOKUP(tbl_GL[[#This Row],[Account_key]],tbl_COA[Account_key],tbl_COA[Class],"Not Found")</f>
        <v>Assets</v>
      </c>
      <c r="H3447" t="str">
        <f>_xlfn.XLOOKUP(tbl_GL[[#This Row],[Account_key]],tbl_COA[Account_key],tbl_COA[SubClass],"Not Found")</f>
        <v>Assets</v>
      </c>
      <c r="I3447" t="str">
        <f>_xlfn.XLOOKUP(tbl_GL[[#This Row],[Account_key]],tbl_COA[Account_key],tbl_COA[SubClass2],"Not Found")</f>
        <v>Current Assets</v>
      </c>
      <c r="J3447" t="str">
        <f>_xlfn.XLOOKUP(tbl_GL[[#This Row],[Account_key]],tbl_COA[Account_key],tbl_COA[SubAccount],,0)</f>
        <v>Trade Receivables</v>
      </c>
      <c r="K3447">
        <f>YEAR(tbl_GL[[#This Row],[Date]])</f>
        <v>2018</v>
      </c>
    </row>
    <row r="3448" spans="1:11" hidden="1" x14ac:dyDescent="0.35">
      <c r="A3448">
        <v>431.1</v>
      </c>
      <c r="B3448" s="24">
        <v>43348</v>
      </c>
      <c r="C3448">
        <v>2</v>
      </c>
      <c r="D3448" s="13">
        <v>330</v>
      </c>
      <c r="E3448" s="13" t="s">
        <v>97</v>
      </c>
      <c r="F3448" s="17">
        <v>-770</v>
      </c>
      <c r="G3448" t="str">
        <f>_xlfn.XLOOKUP(tbl_GL[[#This Row],[Account_key]],tbl_COA[Account_key],tbl_COA[Class],"Not Found")</f>
        <v>Operating account</v>
      </c>
      <c r="H3448" t="str">
        <f>_xlfn.XLOOKUP(tbl_GL[[#This Row],[Account_key]],tbl_COA[Account_key],tbl_COA[SubClass],"Not Found")</f>
        <v>Operating Expenses</v>
      </c>
      <c r="I3448" t="str">
        <f>_xlfn.XLOOKUP(tbl_GL[[#This Row],[Account_key]],tbl_COA[Account_key],tbl_COA[SubClass2],"Not Found")</f>
        <v>Administration</v>
      </c>
      <c r="J3448" t="str">
        <f>_xlfn.XLOOKUP(tbl_GL[[#This Row],[Account_key]],tbl_COA[Account_key],tbl_COA[SubAccount],,0)</f>
        <v>Telephone</v>
      </c>
      <c r="K3448">
        <f>YEAR(tbl_GL[[#This Row],[Date]])</f>
        <v>2018</v>
      </c>
    </row>
    <row r="3449" spans="1:11" hidden="1" x14ac:dyDescent="0.35">
      <c r="A3449">
        <v>431.2</v>
      </c>
      <c r="B3449" s="24">
        <v>43348</v>
      </c>
      <c r="C3449">
        <v>2</v>
      </c>
      <c r="D3449" s="13">
        <v>120</v>
      </c>
      <c r="E3449" s="13" t="s">
        <v>97</v>
      </c>
      <c r="F3449" s="17">
        <v>770</v>
      </c>
      <c r="G3449" t="str">
        <f>_xlfn.XLOOKUP(tbl_GL[[#This Row],[Account_key]],tbl_COA[Account_key],tbl_COA[Class],"Not Found")</f>
        <v>Liabilities and Owners Equity</v>
      </c>
      <c r="H3449" t="str">
        <f>_xlfn.XLOOKUP(tbl_GL[[#This Row],[Account_key]],tbl_COA[Account_key],tbl_COA[SubClass],"Not Found")</f>
        <v>Liabilities</v>
      </c>
      <c r="I3449" t="str">
        <f>_xlfn.XLOOKUP(tbl_GL[[#This Row],[Account_key]],tbl_COA[Account_key],tbl_COA[SubClass2],"Not Found")</f>
        <v>Current Liabilities</v>
      </c>
      <c r="J3449" t="str">
        <f>_xlfn.XLOOKUP(tbl_GL[[#This Row],[Account_key]],tbl_COA[Account_key],tbl_COA[SubAccount],,0)</f>
        <v>Accrued Expenses</v>
      </c>
      <c r="K3449">
        <f>YEAR(tbl_GL[[#This Row],[Date]])</f>
        <v>2018</v>
      </c>
    </row>
    <row r="3450" spans="1:11" hidden="1" x14ac:dyDescent="0.35">
      <c r="A3450">
        <v>432.1</v>
      </c>
      <c r="B3450" s="24">
        <v>43351</v>
      </c>
      <c r="C3450">
        <v>2</v>
      </c>
      <c r="D3450" s="13">
        <v>260</v>
      </c>
      <c r="E3450" s="13" t="s">
        <v>83</v>
      </c>
      <c r="F3450" s="17">
        <v>419</v>
      </c>
      <c r="G3450" t="str">
        <f>_xlfn.XLOOKUP(tbl_GL[[#This Row],[Account_key]],tbl_COA[Account_key],tbl_COA[Class],"Not Found")</f>
        <v>Operating account</v>
      </c>
      <c r="H3450" t="str">
        <f>_xlfn.XLOOKUP(tbl_GL[[#This Row],[Account_key]],tbl_COA[Account_key],tbl_COA[SubClass],"Not Found")</f>
        <v>Operating Expenses</v>
      </c>
      <c r="I3450" t="str">
        <f>_xlfn.XLOOKUP(tbl_GL[[#This Row],[Account_key]],tbl_COA[Account_key],tbl_COA[SubClass2],"Not Found")</f>
        <v>Marketing</v>
      </c>
      <c r="J3450" t="str">
        <f>_xlfn.XLOOKUP(tbl_GL[[#This Row],[Account_key]],tbl_COA[Account_key],tbl_COA[SubAccount],,0)</f>
        <v>Commissions</v>
      </c>
      <c r="K3450">
        <f>YEAR(tbl_GL[[#This Row],[Date]])</f>
        <v>2018</v>
      </c>
    </row>
    <row r="3451" spans="1:11" hidden="1" x14ac:dyDescent="0.35">
      <c r="A3451">
        <v>432.2</v>
      </c>
      <c r="B3451" s="24">
        <v>43351</v>
      </c>
      <c r="C3451">
        <v>2</v>
      </c>
      <c r="D3451" s="13">
        <v>20</v>
      </c>
      <c r="E3451" s="13" t="s">
        <v>83</v>
      </c>
      <c r="F3451" s="17">
        <v>419</v>
      </c>
      <c r="G3451" t="str">
        <f>_xlfn.XLOOKUP(tbl_GL[[#This Row],[Account_key]],tbl_COA[Account_key],tbl_COA[Class],"Not Found")</f>
        <v>Assets</v>
      </c>
      <c r="H3451" t="str">
        <f>_xlfn.XLOOKUP(tbl_GL[[#This Row],[Account_key]],tbl_COA[Account_key],tbl_COA[SubClass],"Not Found")</f>
        <v>Assets</v>
      </c>
      <c r="I3451" t="str">
        <f>_xlfn.XLOOKUP(tbl_GL[[#This Row],[Account_key]],tbl_COA[Account_key],tbl_COA[SubClass2],"Not Found")</f>
        <v>Current Assets</v>
      </c>
      <c r="J3451" t="str">
        <f>_xlfn.XLOOKUP(tbl_GL[[#This Row],[Account_key]],tbl_COA[Account_key],tbl_COA[SubAccount],,0)</f>
        <v>Cash in hand</v>
      </c>
      <c r="K3451">
        <f>YEAR(tbl_GL[[#This Row],[Date]])</f>
        <v>2018</v>
      </c>
    </row>
    <row r="3452" spans="1:11" hidden="1" x14ac:dyDescent="0.35">
      <c r="A3452">
        <v>433.1</v>
      </c>
      <c r="B3452" s="24">
        <v>43351</v>
      </c>
      <c r="C3452">
        <v>2</v>
      </c>
      <c r="D3452" s="13">
        <v>350</v>
      </c>
      <c r="E3452" s="13" t="s">
        <v>97</v>
      </c>
      <c r="F3452" s="17">
        <v>-916</v>
      </c>
      <c r="G3452" t="str">
        <f>_xlfn.XLOOKUP(tbl_GL[[#This Row],[Account_key]],tbl_COA[Account_key],tbl_COA[Class],"Not Found")</f>
        <v>Operating account</v>
      </c>
      <c r="H3452" t="str">
        <f>_xlfn.XLOOKUP(tbl_GL[[#This Row],[Account_key]],tbl_COA[Account_key],tbl_COA[SubClass],"Not Found")</f>
        <v>Operating Expenses</v>
      </c>
      <c r="I3452" t="str">
        <f>_xlfn.XLOOKUP(tbl_GL[[#This Row],[Account_key]],tbl_COA[Account_key],tbl_COA[SubClass2],"Not Found")</f>
        <v>Administration</v>
      </c>
      <c r="J3452" t="str">
        <f>_xlfn.XLOOKUP(tbl_GL[[#This Row],[Account_key]],tbl_COA[Account_key],tbl_COA[SubAccount],,0)</f>
        <v>Other Expenses</v>
      </c>
      <c r="K3452">
        <f>YEAR(tbl_GL[[#This Row],[Date]])</f>
        <v>2018</v>
      </c>
    </row>
    <row r="3453" spans="1:11" hidden="1" x14ac:dyDescent="0.35">
      <c r="A3453">
        <v>433.2</v>
      </c>
      <c r="B3453" s="24">
        <v>43351</v>
      </c>
      <c r="C3453">
        <v>2</v>
      </c>
      <c r="D3453" s="13">
        <v>120</v>
      </c>
      <c r="E3453" s="13" t="s">
        <v>97</v>
      </c>
      <c r="F3453" s="17">
        <v>916</v>
      </c>
      <c r="G3453" t="str">
        <f>_xlfn.XLOOKUP(tbl_GL[[#This Row],[Account_key]],tbl_COA[Account_key],tbl_COA[Class],"Not Found")</f>
        <v>Liabilities and Owners Equity</v>
      </c>
      <c r="H3453" t="str">
        <f>_xlfn.XLOOKUP(tbl_GL[[#This Row],[Account_key]],tbl_COA[Account_key],tbl_COA[SubClass],"Not Found")</f>
        <v>Liabilities</v>
      </c>
      <c r="I3453" t="str">
        <f>_xlfn.XLOOKUP(tbl_GL[[#This Row],[Account_key]],tbl_COA[Account_key],tbl_COA[SubClass2],"Not Found")</f>
        <v>Current Liabilities</v>
      </c>
      <c r="J3453" t="str">
        <f>_xlfn.XLOOKUP(tbl_GL[[#This Row],[Account_key]],tbl_COA[Account_key],tbl_COA[SubAccount],,0)</f>
        <v>Accrued Expenses</v>
      </c>
      <c r="K3453">
        <f>YEAR(tbl_GL[[#This Row],[Date]])</f>
        <v>2018</v>
      </c>
    </row>
    <row r="3454" spans="1:11" hidden="1" x14ac:dyDescent="0.35">
      <c r="A3454">
        <v>434.1</v>
      </c>
      <c r="B3454" s="24">
        <v>43353</v>
      </c>
      <c r="C3454">
        <v>2</v>
      </c>
      <c r="D3454" s="13">
        <v>10</v>
      </c>
      <c r="E3454" s="13" t="s">
        <v>98</v>
      </c>
      <c r="F3454" s="17">
        <v>-826</v>
      </c>
      <c r="G3454" t="str">
        <f>_xlfn.XLOOKUP(tbl_GL[[#This Row],[Account_key]],tbl_COA[Account_key],tbl_COA[Class],"Not Found")</f>
        <v>Assets</v>
      </c>
      <c r="H3454" t="str">
        <f>_xlfn.XLOOKUP(tbl_GL[[#This Row],[Account_key]],tbl_COA[Account_key],tbl_COA[SubClass],"Not Found")</f>
        <v>Assets</v>
      </c>
      <c r="I3454" t="str">
        <f>_xlfn.XLOOKUP(tbl_GL[[#This Row],[Account_key]],tbl_COA[Account_key],tbl_COA[SubClass2],"Not Found")</f>
        <v>Current Assets</v>
      </c>
      <c r="J3454" t="str">
        <f>_xlfn.XLOOKUP(tbl_GL[[#This Row],[Account_key]],tbl_COA[Account_key],tbl_COA[SubAccount],,0)</f>
        <v>Cash at Bank</v>
      </c>
      <c r="K3454">
        <f>YEAR(tbl_GL[[#This Row],[Date]])</f>
        <v>2018</v>
      </c>
    </row>
    <row r="3455" spans="1:11" hidden="1" x14ac:dyDescent="0.35">
      <c r="A3455">
        <v>434.2</v>
      </c>
      <c r="B3455" s="24">
        <v>43353</v>
      </c>
      <c r="C3455">
        <v>2</v>
      </c>
      <c r="D3455" s="13">
        <v>120</v>
      </c>
      <c r="E3455" s="13" t="s">
        <v>98</v>
      </c>
      <c r="F3455" s="17">
        <v>-826</v>
      </c>
      <c r="G3455" t="str">
        <f>_xlfn.XLOOKUP(tbl_GL[[#This Row],[Account_key]],tbl_COA[Account_key],tbl_COA[Class],"Not Found")</f>
        <v>Liabilities and Owners Equity</v>
      </c>
      <c r="H3455" t="str">
        <f>_xlfn.XLOOKUP(tbl_GL[[#This Row],[Account_key]],tbl_COA[Account_key],tbl_COA[SubClass],"Not Found")</f>
        <v>Liabilities</v>
      </c>
      <c r="I3455" t="str">
        <f>_xlfn.XLOOKUP(tbl_GL[[#This Row],[Account_key]],tbl_COA[Account_key],tbl_COA[SubClass2],"Not Found")</f>
        <v>Current Liabilities</v>
      </c>
      <c r="J3455" t="str">
        <f>_xlfn.XLOOKUP(tbl_GL[[#This Row],[Account_key]],tbl_COA[Account_key],tbl_COA[SubAccount],,0)</f>
        <v>Accrued Expenses</v>
      </c>
      <c r="K3455">
        <f>YEAR(tbl_GL[[#This Row],[Date]])</f>
        <v>2018</v>
      </c>
    </row>
    <row r="3456" spans="1:11" hidden="1" x14ac:dyDescent="0.35">
      <c r="A3456">
        <v>435.1</v>
      </c>
      <c r="B3456" s="24">
        <v>43354</v>
      </c>
      <c r="C3456">
        <v>2</v>
      </c>
      <c r="D3456" s="13">
        <v>340</v>
      </c>
      <c r="E3456" s="13" t="s">
        <v>97</v>
      </c>
      <c r="F3456" s="17">
        <v>-767</v>
      </c>
      <c r="G3456" t="str">
        <f>_xlfn.XLOOKUP(tbl_GL[[#This Row],[Account_key]],tbl_COA[Account_key],tbl_COA[Class],"Not Found")</f>
        <v>Operating account</v>
      </c>
      <c r="H3456" t="str">
        <f>_xlfn.XLOOKUP(tbl_GL[[#This Row],[Account_key]],tbl_COA[Account_key],tbl_COA[SubClass],"Not Found")</f>
        <v>Operating Expenses</v>
      </c>
      <c r="I3456" t="str">
        <f>_xlfn.XLOOKUP(tbl_GL[[#This Row],[Account_key]],tbl_COA[Account_key],tbl_COA[SubClass2],"Not Found")</f>
        <v>Administration</v>
      </c>
      <c r="J3456" t="str">
        <f>_xlfn.XLOOKUP(tbl_GL[[#This Row],[Account_key]],tbl_COA[Account_key],tbl_COA[SubAccount],,0)</f>
        <v>Utilities</v>
      </c>
      <c r="K3456">
        <f>YEAR(tbl_GL[[#This Row],[Date]])</f>
        <v>2018</v>
      </c>
    </row>
    <row r="3457" spans="1:11" hidden="1" x14ac:dyDescent="0.35">
      <c r="A3457">
        <v>435.2</v>
      </c>
      <c r="B3457" s="24">
        <v>43354</v>
      </c>
      <c r="C3457">
        <v>2</v>
      </c>
      <c r="D3457" s="13">
        <v>120</v>
      </c>
      <c r="E3457" s="13" t="s">
        <v>97</v>
      </c>
      <c r="F3457" s="17">
        <v>767</v>
      </c>
      <c r="G3457" t="str">
        <f>_xlfn.XLOOKUP(tbl_GL[[#This Row],[Account_key]],tbl_COA[Account_key],tbl_COA[Class],"Not Found")</f>
        <v>Liabilities and Owners Equity</v>
      </c>
      <c r="H3457" t="str">
        <f>_xlfn.XLOOKUP(tbl_GL[[#This Row],[Account_key]],tbl_COA[Account_key],tbl_COA[SubClass],"Not Found")</f>
        <v>Liabilities</v>
      </c>
      <c r="I3457" t="str">
        <f>_xlfn.XLOOKUP(tbl_GL[[#This Row],[Account_key]],tbl_COA[Account_key],tbl_COA[SubClass2],"Not Found")</f>
        <v>Current Liabilities</v>
      </c>
      <c r="J3457" t="str">
        <f>_xlfn.XLOOKUP(tbl_GL[[#This Row],[Account_key]],tbl_COA[Account_key],tbl_COA[SubAccount],,0)</f>
        <v>Accrued Expenses</v>
      </c>
      <c r="K3457">
        <f>YEAR(tbl_GL[[#This Row],[Date]])</f>
        <v>2018</v>
      </c>
    </row>
    <row r="3458" spans="1:11" hidden="1" x14ac:dyDescent="0.35">
      <c r="A3458">
        <v>436.1</v>
      </c>
      <c r="B3458" s="24">
        <v>43355</v>
      </c>
      <c r="C3458">
        <v>2</v>
      </c>
      <c r="D3458" s="13">
        <v>230</v>
      </c>
      <c r="E3458" s="13" t="s">
        <v>4</v>
      </c>
      <c r="F3458" s="17">
        <v>-484</v>
      </c>
      <c r="G3458" t="str">
        <f>_xlfn.XLOOKUP(tbl_GL[[#This Row],[Account_key]],tbl_COA[Account_key],tbl_COA[Class],"Not Found")</f>
        <v>Trading account</v>
      </c>
      <c r="H3458" t="str">
        <f>_xlfn.XLOOKUP(tbl_GL[[#This Row],[Account_key]],tbl_COA[Account_key],tbl_COA[SubClass],"Not Found")</f>
        <v>Cost of Sales</v>
      </c>
      <c r="I3458" t="str">
        <f>_xlfn.XLOOKUP(tbl_GL[[#This Row],[Account_key]],tbl_COA[Account_key],tbl_COA[SubClass2],"Not Found")</f>
        <v>Cost of Sales</v>
      </c>
      <c r="J3458" t="str">
        <f>_xlfn.XLOOKUP(tbl_GL[[#This Row],[Account_key]],tbl_COA[Account_key],tbl_COA[SubAccount],,0)</f>
        <v>Cost of Sales</v>
      </c>
      <c r="K3458">
        <f>YEAR(tbl_GL[[#This Row],[Date]])</f>
        <v>2018</v>
      </c>
    </row>
    <row r="3459" spans="1:11" hidden="1" x14ac:dyDescent="0.35">
      <c r="A3459">
        <v>436.2</v>
      </c>
      <c r="B3459" s="24">
        <v>43355</v>
      </c>
      <c r="C3459">
        <v>2</v>
      </c>
      <c r="D3459" s="13">
        <v>60</v>
      </c>
      <c r="E3459" s="13" t="s">
        <v>4</v>
      </c>
      <c r="F3459" s="17">
        <v>-484</v>
      </c>
      <c r="G3459" t="str">
        <f>_xlfn.XLOOKUP(tbl_GL[[#This Row],[Account_key]],tbl_COA[Account_key],tbl_COA[Class],"Not Found")</f>
        <v>Assets</v>
      </c>
      <c r="H3459" t="str">
        <f>_xlfn.XLOOKUP(tbl_GL[[#This Row],[Account_key]],tbl_COA[Account_key],tbl_COA[SubClass],"Not Found")</f>
        <v>Assets</v>
      </c>
      <c r="I3459" t="str">
        <f>_xlfn.XLOOKUP(tbl_GL[[#This Row],[Account_key]],tbl_COA[Account_key],tbl_COA[SubClass2],"Not Found")</f>
        <v>Current Assets</v>
      </c>
      <c r="J3459" t="str">
        <f>_xlfn.XLOOKUP(tbl_GL[[#This Row],[Account_key]],tbl_COA[Account_key],tbl_COA[SubAccount],,0)</f>
        <v>Inventory</v>
      </c>
      <c r="K3459">
        <f>YEAR(tbl_GL[[#This Row],[Date]])</f>
        <v>2018</v>
      </c>
    </row>
    <row r="3460" spans="1:11" hidden="1" x14ac:dyDescent="0.35">
      <c r="A3460">
        <v>437.1</v>
      </c>
      <c r="B3460" s="24">
        <v>43355</v>
      </c>
      <c r="C3460">
        <v>2</v>
      </c>
      <c r="D3460" s="13">
        <v>210</v>
      </c>
      <c r="E3460" s="13" t="s">
        <v>7</v>
      </c>
      <c r="F3460" s="17">
        <v>1615</v>
      </c>
      <c r="G3460" t="str">
        <f>_xlfn.XLOOKUP(tbl_GL[[#This Row],[Account_key]],tbl_COA[Account_key],tbl_COA[Class],"Not Found")</f>
        <v>Trading account</v>
      </c>
      <c r="H3460" t="str">
        <f>_xlfn.XLOOKUP(tbl_GL[[#This Row],[Account_key]],tbl_COA[Account_key],tbl_COA[SubClass],"Not Found")</f>
        <v>Sales</v>
      </c>
      <c r="I3460" t="str">
        <f>_xlfn.XLOOKUP(tbl_GL[[#This Row],[Account_key]],tbl_COA[Account_key],tbl_COA[SubClass2],"Not Found")</f>
        <v>Sales</v>
      </c>
      <c r="J3460" t="str">
        <f>_xlfn.XLOOKUP(tbl_GL[[#This Row],[Account_key]],tbl_COA[Account_key],tbl_COA[SubAccount],,0)</f>
        <v>Sales</v>
      </c>
      <c r="K3460">
        <f>YEAR(tbl_GL[[#This Row],[Date]])</f>
        <v>2018</v>
      </c>
    </row>
    <row r="3461" spans="1:11" hidden="1" x14ac:dyDescent="0.35">
      <c r="A3461">
        <v>437.2</v>
      </c>
      <c r="B3461" s="24">
        <v>43355</v>
      </c>
      <c r="C3461">
        <v>2</v>
      </c>
      <c r="D3461" s="13">
        <v>10</v>
      </c>
      <c r="E3461" s="13" t="s">
        <v>7</v>
      </c>
      <c r="F3461" s="17">
        <v>1615</v>
      </c>
      <c r="G3461" t="str">
        <f>_xlfn.XLOOKUP(tbl_GL[[#This Row],[Account_key]],tbl_COA[Account_key],tbl_COA[Class],"Not Found")</f>
        <v>Assets</v>
      </c>
      <c r="H3461" t="str">
        <f>_xlfn.XLOOKUP(tbl_GL[[#This Row],[Account_key]],tbl_COA[Account_key],tbl_COA[SubClass],"Not Found")</f>
        <v>Assets</v>
      </c>
      <c r="I3461" t="str">
        <f>_xlfn.XLOOKUP(tbl_GL[[#This Row],[Account_key]],tbl_COA[Account_key],tbl_COA[SubClass2],"Not Found")</f>
        <v>Current Assets</v>
      </c>
      <c r="J3461" t="str">
        <f>_xlfn.XLOOKUP(tbl_GL[[#This Row],[Account_key]],tbl_COA[Account_key],tbl_COA[SubAccount],,0)</f>
        <v>Cash at Bank</v>
      </c>
      <c r="K3461">
        <f>YEAR(tbl_GL[[#This Row],[Date]])</f>
        <v>2018</v>
      </c>
    </row>
    <row r="3462" spans="1:11" hidden="1" x14ac:dyDescent="0.35">
      <c r="A3462">
        <v>438.1</v>
      </c>
      <c r="B3462" s="24">
        <v>43355</v>
      </c>
      <c r="C3462">
        <v>2</v>
      </c>
      <c r="D3462" s="13">
        <v>230</v>
      </c>
      <c r="E3462" s="13" t="s">
        <v>4</v>
      </c>
      <c r="F3462" s="17">
        <v>-1992</v>
      </c>
      <c r="G3462" t="str">
        <f>_xlfn.XLOOKUP(tbl_GL[[#This Row],[Account_key]],tbl_COA[Account_key],tbl_COA[Class],"Not Found")</f>
        <v>Trading account</v>
      </c>
      <c r="H3462" t="str">
        <f>_xlfn.XLOOKUP(tbl_GL[[#This Row],[Account_key]],tbl_COA[Account_key],tbl_COA[SubClass],"Not Found")</f>
        <v>Cost of Sales</v>
      </c>
      <c r="I3462" t="str">
        <f>_xlfn.XLOOKUP(tbl_GL[[#This Row],[Account_key]],tbl_COA[Account_key],tbl_COA[SubClass2],"Not Found")</f>
        <v>Cost of Sales</v>
      </c>
      <c r="J3462" t="str">
        <f>_xlfn.XLOOKUP(tbl_GL[[#This Row],[Account_key]],tbl_COA[Account_key],tbl_COA[SubAccount],,0)</f>
        <v>Cost of Sales</v>
      </c>
      <c r="K3462">
        <f>YEAR(tbl_GL[[#This Row],[Date]])</f>
        <v>2018</v>
      </c>
    </row>
    <row r="3463" spans="1:11" hidden="1" x14ac:dyDescent="0.35">
      <c r="A3463">
        <v>438.2</v>
      </c>
      <c r="B3463" s="24">
        <v>43355</v>
      </c>
      <c r="C3463">
        <v>2</v>
      </c>
      <c r="D3463" s="13">
        <v>60</v>
      </c>
      <c r="E3463" s="13" t="s">
        <v>4</v>
      </c>
      <c r="F3463" s="17">
        <v>-1992</v>
      </c>
      <c r="G3463" t="str">
        <f>_xlfn.XLOOKUP(tbl_GL[[#This Row],[Account_key]],tbl_COA[Account_key],tbl_COA[Class],"Not Found")</f>
        <v>Assets</v>
      </c>
      <c r="H3463" t="str">
        <f>_xlfn.XLOOKUP(tbl_GL[[#This Row],[Account_key]],tbl_COA[Account_key],tbl_COA[SubClass],"Not Found")</f>
        <v>Assets</v>
      </c>
      <c r="I3463" t="str">
        <f>_xlfn.XLOOKUP(tbl_GL[[#This Row],[Account_key]],tbl_COA[Account_key],tbl_COA[SubClass2],"Not Found")</f>
        <v>Current Assets</v>
      </c>
      <c r="J3463" t="str">
        <f>_xlfn.XLOOKUP(tbl_GL[[#This Row],[Account_key]],tbl_COA[Account_key],tbl_COA[SubAccount],,0)</f>
        <v>Inventory</v>
      </c>
      <c r="K3463">
        <f>YEAR(tbl_GL[[#This Row],[Date]])</f>
        <v>2018</v>
      </c>
    </row>
    <row r="3464" spans="1:11" hidden="1" x14ac:dyDescent="0.35">
      <c r="A3464">
        <v>439.1</v>
      </c>
      <c r="B3464" s="24">
        <v>43355</v>
      </c>
      <c r="C3464">
        <v>2</v>
      </c>
      <c r="D3464" s="13">
        <v>210</v>
      </c>
      <c r="E3464" s="13" t="s">
        <v>8</v>
      </c>
      <c r="F3464" s="17">
        <v>6639</v>
      </c>
      <c r="G3464" t="str">
        <f>_xlfn.XLOOKUP(tbl_GL[[#This Row],[Account_key]],tbl_COA[Account_key],tbl_COA[Class],"Not Found")</f>
        <v>Trading account</v>
      </c>
      <c r="H3464" t="str">
        <f>_xlfn.XLOOKUP(tbl_GL[[#This Row],[Account_key]],tbl_COA[Account_key],tbl_COA[SubClass],"Not Found")</f>
        <v>Sales</v>
      </c>
      <c r="I3464" t="str">
        <f>_xlfn.XLOOKUP(tbl_GL[[#This Row],[Account_key]],tbl_COA[Account_key],tbl_COA[SubClass2],"Not Found")</f>
        <v>Sales</v>
      </c>
      <c r="J3464" t="str">
        <f>_xlfn.XLOOKUP(tbl_GL[[#This Row],[Account_key]],tbl_COA[Account_key],tbl_COA[SubAccount],,0)</f>
        <v>Sales</v>
      </c>
      <c r="K3464">
        <f>YEAR(tbl_GL[[#This Row],[Date]])</f>
        <v>2018</v>
      </c>
    </row>
    <row r="3465" spans="1:11" hidden="1" x14ac:dyDescent="0.35">
      <c r="A3465">
        <v>439.2</v>
      </c>
      <c r="B3465" s="24">
        <v>43355</v>
      </c>
      <c r="C3465">
        <v>2</v>
      </c>
      <c r="D3465" s="13">
        <v>30</v>
      </c>
      <c r="E3465" s="13" t="s">
        <v>8</v>
      </c>
      <c r="F3465" s="17">
        <v>6639</v>
      </c>
      <c r="G3465" t="str">
        <f>_xlfn.XLOOKUP(tbl_GL[[#This Row],[Account_key]],tbl_COA[Account_key],tbl_COA[Class],"Not Found")</f>
        <v>Assets</v>
      </c>
      <c r="H3465" t="str">
        <f>_xlfn.XLOOKUP(tbl_GL[[#This Row],[Account_key]],tbl_COA[Account_key],tbl_COA[SubClass],"Not Found")</f>
        <v>Assets</v>
      </c>
      <c r="I3465" t="str">
        <f>_xlfn.XLOOKUP(tbl_GL[[#This Row],[Account_key]],tbl_COA[Account_key],tbl_COA[SubClass2],"Not Found")</f>
        <v>Current Assets</v>
      </c>
      <c r="J3465" t="str">
        <f>_xlfn.XLOOKUP(tbl_GL[[#This Row],[Account_key]],tbl_COA[Account_key],tbl_COA[SubAccount],,0)</f>
        <v>Trade Receivables</v>
      </c>
      <c r="K3465">
        <f>YEAR(tbl_GL[[#This Row],[Date]])</f>
        <v>2018</v>
      </c>
    </row>
    <row r="3466" spans="1:11" hidden="1" x14ac:dyDescent="0.35">
      <c r="A3466">
        <v>440.1</v>
      </c>
      <c r="B3466" s="24">
        <v>43356</v>
      </c>
      <c r="C3466">
        <v>2</v>
      </c>
      <c r="D3466" s="13">
        <v>230</v>
      </c>
      <c r="E3466" s="13" t="s">
        <v>4</v>
      </c>
      <c r="F3466" s="17">
        <v>-349</v>
      </c>
      <c r="G3466" t="str">
        <f>_xlfn.XLOOKUP(tbl_GL[[#This Row],[Account_key]],tbl_COA[Account_key],tbl_COA[Class],"Not Found")</f>
        <v>Trading account</v>
      </c>
      <c r="H3466" t="str">
        <f>_xlfn.XLOOKUP(tbl_GL[[#This Row],[Account_key]],tbl_COA[Account_key],tbl_COA[SubClass],"Not Found")</f>
        <v>Cost of Sales</v>
      </c>
      <c r="I3466" t="str">
        <f>_xlfn.XLOOKUP(tbl_GL[[#This Row],[Account_key]],tbl_COA[Account_key],tbl_COA[SubClass2],"Not Found")</f>
        <v>Cost of Sales</v>
      </c>
      <c r="J3466" t="str">
        <f>_xlfn.XLOOKUP(tbl_GL[[#This Row],[Account_key]],tbl_COA[Account_key],tbl_COA[SubAccount],,0)</f>
        <v>Cost of Sales</v>
      </c>
      <c r="K3466">
        <f>YEAR(tbl_GL[[#This Row],[Date]])</f>
        <v>2018</v>
      </c>
    </row>
    <row r="3467" spans="1:11" hidden="1" x14ac:dyDescent="0.35">
      <c r="A3467">
        <v>440.2</v>
      </c>
      <c r="B3467" s="24">
        <v>43356</v>
      </c>
      <c r="C3467">
        <v>2</v>
      </c>
      <c r="D3467" s="13">
        <v>60</v>
      </c>
      <c r="E3467" s="13" t="s">
        <v>4</v>
      </c>
      <c r="F3467" s="17">
        <v>-349</v>
      </c>
      <c r="G3467" t="str">
        <f>_xlfn.XLOOKUP(tbl_GL[[#This Row],[Account_key]],tbl_COA[Account_key],tbl_COA[Class],"Not Found")</f>
        <v>Assets</v>
      </c>
      <c r="H3467" t="str">
        <f>_xlfn.XLOOKUP(tbl_GL[[#This Row],[Account_key]],tbl_COA[Account_key],tbl_COA[SubClass],"Not Found")</f>
        <v>Assets</v>
      </c>
      <c r="I3467" t="str">
        <f>_xlfn.XLOOKUP(tbl_GL[[#This Row],[Account_key]],tbl_COA[Account_key],tbl_COA[SubClass2],"Not Found")</f>
        <v>Current Assets</v>
      </c>
      <c r="J3467" t="str">
        <f>_xlfn.XLOOKUP(tbl_GL[[#This Row],[Account_key]],tbl_COA[Account_key],tbl_COA[SubAccount],,0)</f>
        <v>Inventory</v>
      </c>
      <c r="K3467">
        <f>YEAR(tbl_GL[[#This Row],[Date]])</f>
        <v>2018</v>
      </c>
    </row>
    <row r="3468" spans="1:11" hidden="1" x14ac:dyDescent="0.35">
      <c r="A3468">
        <v>441.1</v>
      </c>
      <c r="B3468" s="24">
        <v>43356</v>
      </c>
      <c r="C3468">
        <v>2</v>
      </c>
      <c r="D3468" s="13">
        <v>350</v>
      </c>
      <c r="E3468" s="13" t="s">
        <v>97</v>
      </c>
      <c r="F3468" s="17">
        <v>-928</v>
      </c>
      <c r="G3468" t="str">
        <f>_xlfn.XLOOKUP(tbl_GL[[#This Row],[Account_key]],tbl_COA[Account_key],tbl_COA[Class],"Not Found")</f>
        <v>Operating account</v>
      </c>
      <c r="H3468" t="str">
        <f>_xlfn.XLOOKUP(tbl_GL[[#This Row],[Account_key]],tbl_COA[Account_key],tbl_COA[SubClass],"Not Found")</f>
        <v>Operating Expenses</v>
      </c>
      <c r="I3468" t="str">
        <f>_xlfn.XLOOKUP(tbl_GL[[#This Row],[Account_key]],tbl_COA[Account_key],tbl_COA[SubClass2],"Not Found")</f>
        <v>Administration</v>
      </c>
      <c r="J3468" t="str">
        <f>_xlfn.XLOOKUP(tbl_GL[[#This Row],[Account_key]],tbl_COA[Account_key],tbl_COA[SubAccount],,0)</f>
        <v>Other Expenses</v>
      </c>
      <c r="K3468">
        <f>YEAR(tbl_GL[[#This Row],[Date]])</f>
        <v>2018</v>
      </c>
    </row>
    <row r="3469" spans="1:11" hidden="1" x14ac:dyDescent="0.35">
      <c r="A3469">
        <v>441.2</v>
      </c>
      <c r="B3469" s="24">
        <v>43356</v>
      </c>
      <c r="C3469">
        <v>2</v>
      </c>
      <c r="D3469" s="13">
        <v>120</v>
      </c>
      <c r="E3469" s="13" t="s">
        <v>97</v>
      </c>
      <c r="F3469" s="17">
        <v>928</v>
      </c>
      <c r="G3469" t="str">
        <f>_xlfn.XLOOKUP(tbl_GL[[#This Row],[Account_key]],tbl_COA[Account_key],tbl_COA[Class],"Not Found")</f>
        <v>Liabilities and Owners Equity</v>
      </c>
      <c r="H3469" t="str">
        <f>_xlfn.XLOOKUP(tbl_GL[[#This Row],[Account_key]],tbl_COA[Account_key],tbl_COA[SubClass],"Not Found")</f>
        <v>Liabilities</v>
      </c>
      <c r="I3469" t="str">
        <f>_xlfn.XLOOKUP(tbl_GL[[#This Row],[Account_key]],tbl_COA[Account_key],tbl_COA[SubClass2],"Not Found")</f>
        <v>Current Liabilities</v>
      </c>
      <c r="J3469" t="str">
        <f>_xlfn.XLOOKUP(tbl_GL[[#This Row],[Account_key]],tbl_COA[Account_key],tbl_COA[SubAccount],,0)</f>
        <v>Accrued Expenses</v>
      </c>
      <c r="K3469">
        <f>YEAR(tbl_GL[[#This Row],[Date]])</f>
        <v>2018</v>
      </c>
    </row>
    <row r="3470" spans="1:11" hidden="1" x14ac:dyDescent="0.35">
      <c r="A3470">
        <v>442.1</v>
      </c>
      <c r="B3470" s="24">
        <v>43356</v>
      </c>
      <c r="C3470">
        <v>2</v>
      </c>
      <c r="D3470" s="13">
        <v>10</v>
      </c>
      <c r="E3470" s="13" t="s">
        <v>98</v>
      </c>
      <c r="F3470" s="17">
        <v>-1000</v>
      </c>
      <c r="G3470" t="str">
        <f>_xlfn.XLOOKUP(tbl_GL[[#This Row],[Account_key]],tbl_COA[Account_key],tbl_COA[Class],"Not Found")</f>
        <v>Assets</v>
      </c>
      <c r="H3470" t="str">
        <f>_xlfn.XLOOKUP(tbl_GL[[#This Row],[Account_key]],tbl_COA[Account_key],tbl_COA[SubClass],"Not Found")</f>
        <v>Assets</v>
      </c>
      <c r="I3470" t="str">
        <f>_xlfn.XLOOKUP(tbl_GL[[#This Row],[Account_key]],tbl_COA[Account_key],tbl_COA[SubClass2],"Not Found")</f>
        <v>Current Assets</v>
      </c>
      <c r="J3470" t="str">
        <f>_xlfn.XLOOKUP(tbl_GL[[#This Row],[Account_key]],tbl_COA[Account_key],tbl_COA[SubAccount],,0)</f>
        <v>Cash at Bank</v>
      </c>
      <c r="K3470">
        <f>YEAR(tbl_GL[[#This Row],[Date]])</f>
        <v>2018</v>
      </c>
    </row>
    <row r="3471" spans="1:11" hidden="1" x14ac:dyDescent="0.35">
      <c r="A3471">
        <v>442.2</v>
      </c>
      <c r="B3471" s="24">
        <v>43356</v>
      </c>
      <c r="C3471">
        <v>2</v>
      </c>
      <c r="D3471" s="13">
        <v>120</v>
      </c>
      <c r="E3471" s="13" t="s">
        <v>98</v>
      </c>
      <c r="F3471" s="17">
        <v>-1000</v>
      </c>
      <c r="G3471" t="str">
        <f>_xlfn.XLOOKUP(tbl_GL[[#This Row],[Account_key]],tbl_COA[Account_key],tbl_COA[Class],"Not Found")</f>
        <v>Liabilities and Owners Equity</v>
      </c>
      <c r="H3471" t="str">
        <f>_xlfn.XLOOKUP(tbl_GL[[#This Row],[Account_key]],tbl_COA[Account_key],tbl_COA[SubClass],"Not Found")</f>
        <v>Liabilities</v>
      </c>
      <c r="I3471" t="str">
        <f>_xlfn.XLOOKUP(tbl_GL[[#This Row],[Account_key]],tbl_COA[Account_key],tbl_COA[SubClass2],"Not Found")</f>
        <v>Current Liabilities</v>
      </c>
      <c r="J3471" t="str">
        <f>_xlfn.XLOOKUP(tbl_GL[[#This Row],[Account_key]],tbl_COA[Account_key],tbl_COA[SubAccount],,0)</f>
        <v>Accrued Expenses</v>
      </c>
      <c r="K3471">
        <f>YEAR(tbl_GL[[#This Row],[Date]])</f>
        <v>2018</v>
      </c>
    </row>
    <row r="3472" spans="1:11" hidden="1" x14ac:dyDescent="0.35">
      <c r="A3472">
        <v>443.1</v>
      </c>
      <c r="B3472" s="24">
        <v>43356</v>
      </c>
      <c r="C3472">
        <v>2</v>
      </c>
      <c r="D3472" s="13">
        <v>210</v>
      </c>
      <c r="E3472" s="13" t="s">
        <v>8</v>
      </c>
      <c r="F3472" s="17">
        <v>1164</v>
      </c>
      <c r="G3472" t="str">
        <f>_xlfn.XLOOKUP(tbl_GL[[#This Row],[Account_key]],tbl_COA[Account_key],tbl_COA[Class],"Not Found")</f>
        <v>Trading account</v>
      </c>
      <c r="H3472" t="str">
        <f>_xlfn.XLOOKUP(tbl_GL[[#This Row],[Account_key]],tbl_COA[Account_key],tbl_COA[SubClass],"Not Found")</f>
        <v>Sales</v>
      </c>
      <c r="I3472" t="str">
        <f>_xlfn.XLOOKUP(tbl_GL[[#This Row],[Account_key]],tbl_COA[Account_key],tbl_COA[SubClass2],"Not Found")</f>
        <v>Sales</v>
      </c>
      <c r="J3472" t="str">
        <f>_xlfn.XLOOKUP(tbl_GL[[#This Row],[Account_key]],tbl_COA[Account_key],tbl_COA[SubAccount],,0)</f>
        <v>Sales</v>
      </c>
      <c r="K3472">
        <f>YEAR(tbl_GL[[#This Row],[Date]])</f>
        <v>2018</v>
      </c>
    </row>
    <row r="3473" spans="1:11" hidden="1" x14ac:dyDescent="0.35">
      <c r="A3473">
        <v>443.2</v>
      </c>
      <c r="B3473" s="24">
        <v>43356</v>
      </c>
      <c r="C3473">
        <v>2</v>
      </c>
      <c r="D3473" s="13">
        <v>30</v>
      </c>
      <c r="E3473" s="13" t="s">
        <v>8</v>
      </c>
      <c r="F3473" s="17">
        <v>1164</v>
      </c>
      <c r="G3473" t="str">
        <f>_xlfn.XLOOKUP(tbl_GL[[#This Row],[Account_key]],tbl_COA[Account_key],tbl_COA[Class],"Not Found")</f>
        <v>Assets</v>
      </c>
      <c r="H3473" t="str">
        <f>_xlfn.XLOOKUP(tbl_GL[[#This Row],[Account_key]],tbl_COA[Account_key],tbl_COA[SubClass],"Not Found")</f>
        <v>Assets</v>
      </c>
      <c r="I3473" t="str">
        <f>_xlfn.XLOOKUP(tbl_GL[[#This Row],[Account_key]],tbl_COA[Account_key],tbl_COA[SubClass2],"Not Found")</f>
        <v>Current Assets</v>
      </c>
      <c r="J3473" t="str">
        <f>_xlfn.XLOOKUP(tbl_GL[[#This Row],[Account_key]],tbl_COA[Account_key],tbl_COA[SubAccount],,0)</f>
        <v>Trade Receivables</v>
      </c>
      <c r="K3473">
        <f>YEAR(tbl_GL[[#This Row],[Date]])</f>
        <v>2018</v>
      </c>
    </row>
    <row r="3474" spans="1:11" hidden="1" x14ac:dyDescent="0.35">
      <c r="A3474">
        <v>444.1</v>
      </c>
      <c r="B3474" s="24">
        <v>43356</v>
      </c>
      <c r="C3474">
        <v>2</v>
      </c>
      <c r="D3474" s="13">
        <v>30</v>
      </c>
      <c r="E3474" s="13" t="s">
        <v>80</v>
      </c>
      <c r="F3474" s="17">
        <v>-6483</v>
      </c>
      <c r="G3474" t="str">
        <f>_xlfn.XLOOKUP(tbl_GL[[#This Row],[Account_key]],tbl_COA[Account_key],tbl_COA[Class],"Not Found")</f>
        <v>Assets</v>
      </c>
      <c r="H3474" t="str">
        <f>_xlfn.XLOOKUP(tbl_GL[[#This Row],[Account_key]],tbl_COA[Account_key],tbl_COA[SubClass],"Not Found")</f>
        <v>Assets</v>
      </c>
      <c r="I3474" t="str">
        <f>_xlfn.XLOOKUP(tbl_GL[[#This Row],[Account_key]],tbl_COA[Account_key],tbl_COA[SubClass2],"Not Found")</f>
        <v>Current Assets</v>
      </c>
      <c r="J3474" t="str">
        <f>_xlfn.XLOOKUP(tbl_GL[[#This Row],[Account_key]],tbl_COA[Account_key],tbl_COA[SubAccount],,0)</f>
        <v>Trade Receivables</v>
      </c>
      <c r="K3474">
        <f>YEAR(tbl_GL[[#This Row],[Date]])</f>
        <v>2018</v>
      </c>
    </row>
    <row r="3475" spans="1:11" hidden="1" x14ac:dyDescent="0.35">
      <c r="A3475">
        <v>444.2</v>
      </c>
      <c r="B3475" s="24">
        <v>43356</v>
      </c>
      <c r="C3475">
        <v>2</v>
      </c>
      <c r="D3475" s="13">
        <v>10</v>
      </c>
      <c r="E3475" s="13" t="s">
        <v>80</v>
      </c>
      <c r="F3475" s="17">
        <v>6483</v>
      </c>
      <c r="G3475" t="str">
        <f>_xlfn.XLOOKUP(tbl_GL[[#This Row],[Account_key]],tbl_COA[Account_key],tbl_COA[Class],"Not Found")</f>
        <v>Assets</v>
      </c>
      <c r="H3475" t="str">
        <f>_xlfn.XLOOKUP(tbl_GL[[#This Row],[Account_key]],tbl_COA[Account_key],tbl_COA[SubClass],"Not Found")</f>
        <v>Assets</v>
      </c>
      <c r="I3475" t="str">
        <f>_xlfn.XLOOKUP(tbl_GL[[#This Row],[Account_key]],tbl_COA[Account_key],tbl_COA[SubClass2],"Not Found")</f>
        <v>Current Assets</v>
      </c>
      <c r="J3475" t="str">
        <f>_xlfn.XLOOKUP(tbl_GL[[#This Row],[Account_key]],tbl_COA[Account_key],tbl_COA[SubAccount],,0)</f>
        <v>Cash at Bank</v>
      </c>
      <c r="K3475">
        <f>YEAR(tbl_GL[[#This Row],[Date]])</f>
        <v>2018</v>
      </c>
    </row>
    <row r="3476" spans="1:11" hidden="1" x14ac:dyDescent="0.35">
      <c r="A3476">
        <v>445.1</v>
      </c>
      <c r="B3476" s="24">
        <v>43357</v>
      </c>
      <c r="C3476">
        <v>2</v>
      </c>
      <c r="D3476" s="13">
        <v>220</v>
      </c>
      <c r="E3476" s="13" t="s">
        <v>81</v>
      </c>
      <c r="F3476" s="17">
        <v>-1206</v>
      </c>
      <c r="G3476" t="str">
        <f>_xlfn.XLOOKUP(tbl_GL[[#This Row],[Account_key]],tbl_COA[Account_key],tbl_COA[Class],"Not Found")</f>
        <v>Trading account</v>
      </c>
      <c r="H3476" t="str">
        <f>_xlfn.XLOOKUP(tbl_GL[[#This Row],[Account_key]],tbl_COA[Account_key],tbl_COA[SubClass],"Not Found")</f>
        <v>Sales</v>
      </c>
      <c r="I3476" t="str">
        <f>_xlfn.XLOOKUP(tbl_GL[[#This Row],[Account_key]],tbl_COA[Account_key],tbl_COA[SubClass2],"Not Found")</f>
        <v>Sales</v>
      </c>
      <c r="J3476" t="str">
        <f>_xlfn.XLOOKUP(tbl_GL[[#This Row],[Account_key]],tbl_COA[Account_key],tbl_COA[SubAccount],,0)</f>
        <v>Sales Return</v>
      </c>
      <c r="K3476">
        <f>YEAR(tbl_GL[[#This Row],[Date]])</f>
        <v>2018</v>
      </c>
    </row>
    <row r="3477" spans="1:11" hidden="1" x14ac:dyDescent="0.35">
      <c r="A3477">
        <v>445.2</v>
      </c>
      <c r="B3477" s="24">
        <v>43357</v>
      </c>
      <c r="C3477">
        <v>2</v>
      </c>
      <c r="D3477" s="13">
        <v>20</v>
      </c>
      <c r="E3477" s="13" t="s">
        <v>81</v>
      </c>
      <c r="F3477" s="17">
        <v>-1206</v>
      </c>
      <c r="G3477" t="str">
        <f>_xlfn.XLOOKUP(tbl_GL[[#This Row],[Account_key]],tbl_COA[Account_key],tbl_COA[Class],"Not Found")</f>
        <v>Assets</v>
      </c>
      <c r="H3477" t="str">
        <f>_xlfn.XLOOKUP(tbl_GL[[#This Row],[Account_key]],tbl_COA[Account_key],tbl_COA[SubClass],"Not Found")</f>
        <v>Assets</v>
      </c>
      <c r="I3477" t="str">
        <f>_xlfn.XLOOKUP(tbl_GL[[#This Row],[Account_key]],tbl_COA[Account_key],tbl_COA[SubClass2],"Not Found")</f>
        <v>Current Assets</v>
      </c>
      <c r="J3477" t="str">
        <f>_xlfn.XLOOKUP(tbl_GL[[#This Row],[Account_key]],tbl_COA[Account_key],tbl_COA[SubAccount],,0)</f>
        <v>Cash in hand</v>
      </c>
      <c r="K3477">
        <f>YEAR(tbl_GL[[#This Row],[Date]])</f>
        <v>2018</v>
      </c>
    </row>
    <row r="3478" spans="1:11" hidden="1" x14ac:dyDescent="0.35">
      <c r="A3478">
        <v>446.1</v>
      </c>
      <c r="B3478" s="24">
        <v>43357</v>
      </c>
      <c r="C3478">
        <v>2</v>
      </c>
      <c r="D3478" s="13">
        <v>10</v>
      </c>
      <c r="E3478" s="13" t="s">
        <v>84</v>
      </c>
      <c r="F3478" s="17">
        <v>-11667</v>
      </c>
      <c r="G3478" t="str">
        <f>_xlfn.XLOOKUP(tbl_GL[[#This Row],[Account_key]],tbl_COA[Account_key],tbl_COA[Class],"Not Found")</f>
        <v>Assets</v>
      </c>
      <c r="H3478" t="str">
        <f>_xlfn.XLOOKUP(tbl_GL[[#This Row],[Account_key]],tbl_COA[Account_key],tbl_COA[SubClass],"Not Found")</f>
        <v>Assets</v>
      </c>
      <c r="I3478" t="str">
        <f>_xlfn.XLOOKUP(tbl_GL[[#This Row],[Account_key]],tbl_COA[Account_key],tbl_COA[SubClass2],"Not Found")</f>
        <v>Current Assets</v>
      </c>
      <c r="J3478" t="str">
        <f>_xlfn.XLOOKUP(tbl_GL[[#This Row],[Account_key]],tbl_COA[Account_key],tbl_COA[SubAccount],,0)</f>
        <v>Cash at Bank</v>
      </c>
      <c r="K3478">
        <f>YEAR(tbl_GL[[#This Row],[Date]])</f>
        <v>2018</v>
      </c>
    </row>
    <row r="3479" spans="1:11" hidden="1" x14ac:dyDescent="0.35">
      <c r="A3479">
        <v>446.2</v>
      </c>
      <c r="B3479" s="24">
        <v>43357</v>
      </c>
      <c r="C3479">
        <v>2</v>
      </c>
      <c r="D3479" s="13">
        <v>110</v>
      </c>
      <c r="E3479" s="13" t="s">
        <v>84</v>
      </c>
      <c r="F3479" s="17">
        <v>-11667</v>
      </c>
      <c r="G3479" t="str">
        <f>_xlfn.XLOOKUP(tbl_GL[[#This Row],[Account_key]],tbl_COA[Account_key],tbl_COA[Class],"Not Found")</f>
        <v>Liabilities and Owners Equity</v>
      </c>
      <c r="H3479" t="str">
        <f>_xlfn.XLOOKUP(tbl_GL[[#This Row],[Account_key]],tbl_COA[Account_key],tbl_COA[SubClass],"Not Found")</f>
        <v>Liabilities</v>
      </c>
      <c r="I3479" t="str">
        <f>_xlfn.XLOOKUP(tbl_GL[[#This Row],[Account_key]],tbl_COA[Account_key],tbl_COA[SubClass2],"Not Found")</f>
        <v>Current Liabilities</v>
      </c>
      <c r="J3479" t="str">
        <f>_xlfn.XLOOKUP(tbl_GL[[#This Row],[Account_key]],tbl_COA[Account_key],tbl_COA[SubAccount],,0)</f>
        <v>Trade Payables</v>
      </c>
      <c r="K3479">
        <f>YEAR(tbl_GL[[#This Row],[Date]])</f>
        <v>2018</v>
      </c>
    </row>
    <row r="3480" spans="1:11" hidden="1" x14ac:dyDescent="0.35">
      <c r="A3480">
        <v>447.1</v>
      </c>
      <c r="B3480" s="24">
        <v>43358</v>
      </c>
      <c r="C3480">
        <v>2</v>
      </c>
      <c r="D3480" s="13">
        <v>260</v>
      </c>
      <c r="E3480" s="13" t="s">
        <v>99</v>
      </c>
      <c r="F3480" s="17">
        <v>-47</v>
      </c>
      <c r="G3480" t="str">
        <f>_xlfn.XLOOKUP(tbl_GL[[#This Row],[Account_key]],tbl_COA[Account_key],tbl_COA[Class],"Not Found")</f>
        <v>Operating account</v>
      </c>
      <c r="H3480" t="str">
        <f>_xlfn.XLOOKUP(tbl_GL[[#This Row],[Account_key]],tbl_COA[Account_key],tbl_COA[SubClass],"Not Found")</f>
        <v>Operating Expenses</v>
      </c>
      <c r="I3480" t="str">
        <f>_xlfn.XLOOKUP(tbl_GL[[#This Row],[Account_key]],tbl_COA[Account_key],tbl_COA[SubClass2],"Not Found")</f>
        <v>Marketing</v>
      </c>
      <c r="J3480" t="str">
        <f>_xlfn.XLOOKUP(tbl_GL[[#This Row],[Account_key]],tbl_COA[Account_key],tbl_COA[SubAccount],,0)</f>
        <v>Commissions</v>
      </c>
      <c r="K3480">
        <f>YEAR(tbl_GL[[#This Row],[Date]])</f>
        <v>2018</v>
      </c>
    </row>
    <row r="3481" spans="1:11" hidden="1" x14ac:dyDescent="0.35">
      <c r="A3481">
        <v>447.2</v>
      </c>
      <c r="B3481" s="24">
        <v>43358</v>
      </c>
      <c r="C3481">
        <v>2</v>
      </c>
      <c r="D3481" s="13">
        <v>20</v>
      </c>
      <c r="E3481" s="13" t="s">
        <v>99</v>
      </c>
      <c r="F3481" s="17">
        <v>-47</v>
      </c>
      <c r="G3481" t="str">
        <f>_xlfn.XLOOKUP(tbl_GL[[#This Row],[Account_key]],tbl_COA[Account_key],tbl_COA[Class],"Not Found")</f>
        <v>Assets</v>
      </c>
      <c r="H3481" t="str">
        <f>_xlfn.XLOOKUP(tbl_GL[[#This Row],[Account_key]],tbl_COA[Account_key],tbl_COA[SubClass],"Not Found")</f>
        <v>Assets</v>
      </c>
      <c r="I3481" t="str">
        <f>_xlfn.XLOOKUP(tbl_GL[[#This Row],[Account_key]],tbl_COA[Account_key],tbl_COA[SubClass2],"Not Found")</f>
        <v>Current Assets</v>
      </c>
      <c r="J3481" t="str">
        <f>_xlfn.XLOOKUP(tbl_GL[[#This Row],[Account_key]],tbl_COA[Account_key],tbl_COA[SubAccount],,0)</f>
        <v>Cash in hand</v>
      </c>
      <c r="K3481">
        <f>YEAR(tbl_GL[[#This Row],[Date]])</f>
        <v>2018</v>
      </c>
    </row>
    <row r="3482" spans="1:11" hidden="1" x14ac:dyDescent="0.35">
      <c r="A3482">
        <v>448.1</v>
      </c>
      <c r="B3482" s="24">
        <v>43358</v>
      </c>
      <c r="C3482">
        <v>2</v>
      </c>
      <c r="D3482" s="13">
        <v>10</v>
      </c>
      <c r="E3482" s="13" t="s">
        <v>112</v>
      </c>
      <c r="F3482" s="17">
        <v>-133</v>
      </c>
      <c r="G3482" t="str">
        <f>_xlfn.XLOOKUP(tbl_GL[[#This Row],[Account_key]],tbl_COA[Account_key],tbl_COA[Class],"Not Found")</f>
        <v>Assets</v>
      </c>
      <c r="H3482" t="str">
        <f>_xlfn.XLOOKUP(tbl_GL[[#This Row],[Account_key]],tbl_COA[Account_key],tbl_COA[SubClass],"Not Found")</f>
        <v>Assets</v>
      </c>
      <c r="I3482" t="str">
        <f>_xlfn.XLOOKUP(tbl_GL[[#This Row],[Account_key]],tbl_COA[Account_key],tbl_COA[SubClass2],"Not Found")</f>
        <v>Current Assets</v>
      </c>
      <c r="J3482" t="str">
        <f>_xlfn.XLOOKUP(tbl_GL[[#This Row],[Account_key]],tbl_COA[Account_key],tbl_COA[SubAccount],,0)</f>
        <v>Cash at Bank</v>
      </c>
      <c r="K3482">
        <f>YEAR(tbl_GL[[#This Row],[Date]])</f>
        <v>2018</v>
      </c>
    </row>
    <row r="3483" spans="1:11" hidden="1" x14ac:dyDescent="0.35">
      <c r="A3483">
        <v>448.2</v>
      </c>
      <c r="B3483" s="24">
        <v>43358</v>
      </c>
      <c r="C3483">
        <v>2</v>
      </c>
      <c r="D3483" s="13">
        <v>121</v>
      </c>
      <c r="E3483" s="13" t="s">
        <v>112</v>
      </c>
      <c r="F3483" s="17">
        <v>-133</v>
      </c>
      <c r="G3483" t="str">
        <f>_xlfn.XLOOKUP(tbl_GL[[#This Row],[Account_key]],tbl_COA[Account_key],tbl_COA[Class],"Not Found")</f>
        <v>Liabilities and Owners Equity</v>
      </c>
      <c r="H3483" t="str">
        <f>_xlfn.XLOOKUP(tbl_GL[[#This Row],[Account_key]],tbl_COA[Account_key],tbl_COA[SubClass],"Not Found")</f>
        <v>Liabilities</v>
      </c>
      <c r="I3483" t="str">
        <f>_xlfn.XLOOKUP(tbl_GL[[#This Row],[Account_key]],tbl_COA[Account_key],tbl_COA[SubClass2],"Not Found")</f>
        <v>Current Liabilities</v>
      </c>
      <c r="J3483" t="str">
        <f>_xlfn.XLOOKUP(tbl_GL[[#This Row],[Account_key]],tbl_COA[Account_key],tbl_COA[SubAccount],,0)</f>
        <v>Interest Payable</v>
      </c>
      <c r="K3483">
        <f>YEAR(tbl_GL[[#This Row],[Date]])</f>
        <v>2018</v>
      </c>
    </row>
    <row r="3484" spans="1:11" hidden="1" x14ac:dyDescent="0.35">
      <c r="A3484">
        <v>449.1</v>
      </c>
      <c r="B3484" s="24">
        <v>43358</v>
      </c>
      <c r="C3484">
        <v>2</v>
      </c>
      <c r="D3484" s="13">
        <v>330</v>
      </c>
      <c r="E3484" s="13" t="s">
        <v>97</v>
      </c>
      <c r="F3484" s="17">
        <v>-752</v>
      </c>
      <c r="G3484" t="str">
        <f>_xlfn.XLOOKUP(tbl_GL[[#This Row],[Account_key]],tbl_COA[Account_key],tbl_COA[Class],"Not Found")</f>
        <v>Operating account</v>
      </c>
      <c r="H3484" t="str">
        <f>_xlfn.XLOOKUP(tbl_GL[[#This Row],[Account_key]],tbl_COA[Account_key],tbl_COA[SubClass],"Not Found")</f>
        <v>Operating Expenses</v>
      </c>
      <c r="I3484" t="str">
        <f>_xlfn.XLOOKUP(tbl_GL[[#This Row],[Account_key]],tbl_COA[Account_key],tbl_COA[SubClass2],"Not Found")</f>
        <v>Administration</v>
      </c>
      <c r="J3484" t="str">
        <f>_xlfn.XLOOKUP(tbl_GL[[#This Row],[Account_key]],tbl_COA[Account_key],tbl_COA[SubAccount],,0)</f>
        <v>Telephone</v>
      </c>
      <c r="K3484">
        <f>YEAR(tbl_GL[[#This Row],[Date]])</f>
        <v>2018</v>
      </c>
    </row>
    <row r="3485" spans="1:11" hidden="1" x14ac:dyDescent="0.35">
      <c r="A3485">
        <v>449.2</v>
      </c>
      <c r="B3485" s="24">
        <v>43358</v>
      </c>
      <c r="C3485">
        <v>2</v>
      </c>
      <c r="D3485" s="13">
        <v>120</v>
      </c>
      <c r="E3485" s="13" t="s">
        <v>97</v>
      </c>
      <c r="F3485" s="17">
        <v>752</v>
      </c>
      <c r="G3485" t="str">
        <f>_xlfn.XLOOKUP(tbl_GL[[#This Row],[Account_key]],tbl_COA[Account_key],tbl_COA[Class],"Not Found")</f>
        <v>Liabilities and Owners Equity</v>
      </c>
      <c r="H3485" t="str">
        <f>_xlfn.XLOOKUP(tbl_GL[[#This Row],[Account_key]],tbl_COA[Account_key],tbl_COA[SubClass],"Not Found")</f>
        <v>Liabilities</v>
      </c>
      <c r="I3485" t="str">
        <f>_xlfn.XLOOKUP(tbl_GL[[#This Row],[Account_key]],tbl_COA[Account_key],tbl_COA[SubClass2],"Not Found")</f>
        <v>Current Liabilities</v>
      </c>
      <c r="J3485" t="str">
        <f>_xlfn.XLOOKUP(tbl_GL[[#This Row],[Account_key]],tbl_COA[Account_key],tbl_COA[SubAccount],,0)</f>
        <v>Accrued Expenses</v>
      </c>
      <c r="K3485">
        <f>YEAR(tbl_GL[[#This Row],[Date]])</f>
        <v>2018</v>
      </c>
    </row>
    <row r="3486" spans="1:11" hidden="1" x14ac:dyDescent="0.35">
      <c r="A3486">
        <v>450.1</v>
      </c>
      <c r="B3486" s="24">
        <v>43358</v>
      </c>
      <c r="C3486">
        <v>2</v>
      </c>
      <c r="D3486" s="13">
        <v>30</v>
      </c>
      <c r="E3486" s="13" t="s">
        <v>80</v>
      </c>
      <c r="F3486" s="17">
        <v>-6672</v>
      </c>
      <c r="G3486" t="str">
        <f>_xlfn.XLOOKUP(tbl_GL[[#This Row],[Account_key]],tbl_COA[Account_key],tbl_COA[Class],"Not Found")</f>
        <v>Assets</v>
      </c>
      <c r="H3486" t="str">
        <f>_xlfn.XLOOKUP(tbl_GL[[#This Row],[Account_key]],tbl_COA[Account_key],tbl_COA[SubClass],"Not Found")</f>
        <v>Assets</v>
      </c>
      <c r="I3486" t="str">
        <f>_xlfn.XLOOKUP(tbl_GL[[#This Row],[Account_key]],tbl_COA[Account_key],tbl_COA[SubClass2],"Not Found")</f>
        <v>Current Assets</v>
      </c>
      <c r="J3486" t="str">
        <f>_xlfn.XLOOKUP(tbl_GL[[#This Row],[Account_key]],tbl_COA[Account_key],tbl_COA[SubAccount],,0)</f>
        <v>Trade Receivables</v>
      </c>
      <c r="K3486">
        <f>YEAR(tbl_GL[[#This Row],[Date]])</f>
        <v>2018</v>
      </c>
    </row>
    <row r="3487" spans="1:11" hidden="1" x14ac:dyDescent="0.35">
      <c r="A3487">
        <v>450.2</v>
      </c>
      <c r="B3487" s="24">
        <v>43358</v>
      </c>
      <c r="C3487">
        <v>2</v>
      </c>
      <c r="D3487" s="13">
        <v>10</v>
      </c>
      <c r="E3487" s="13" t="s">
        <v>80</v>
      </c>
      <c r="F3487" s="17">
        <v>6672</v>
      </c>
      <c r="G3487" t="str">
        <f>_xlfn.XLOOKUP(tbl_GL[[#This Row],[Account_key]],tbl_COA[Account_key],tbl_COA[Class],"Not Found")</f>
        <v>Assets</v>
      </c>
      <c r="H3487" t="str">
        <f>_xlfn.XLOOKUP(tbl_GL[[#This Row],[Account_key]],tbl_COA[Account_key],tbl_COA[SubClass],"Not Found")</f>
        <v>Assets</v>
      </c>
      <c r="I3487" t="str">
        <f>_xlfn.XLOOKUP(tbl_GL[[#This Row],[Account_key]],tbl_COA[Account_key],tbl_COA[SubClass2],"Not Found")</f>
        <v>Current Assets</v>
      </c>
      <c r="J3487" t="str">
        <f>_xlfn.XLOOKUP(tbl_GL[[#This Row],[Account_key]],tbl_COA[Account_key],tbl_COA[SubAccount],,0)</f>
        <v>Cash at Bank</v>
      </c>
      <c r="K3487">
        <f>YEAR(tbl_GL[[#This Row],[Date]])</f>
        <v>2018</v>
      </c>
    </row>
    <row r="3488" spans="1:11" hidden="1" x14ac:dyDescent="0.35">
      <c r="A3488">
        <v>451.1</v>
      </c>
      <c r="B3488" s="24">
        <v>43359</v>
      </c>
      <c r="C3488">
        <v>2</v>
      </c>
      <c r="D3488" s="13">
        <v>10</v>
      </c>
      <c r="E3488" s="13" t="s">
        <v>98</v>
      </c>
      <c r="F3488" s="17">
        <v>-728</v>
      </c>
      <c r="G3488" t="str">
        <f>_xlfn.XLOOKUP(tbl_GL[[#This Row],[Account_key]],tbl_COA[Account_key],tbl_COA[Class],"Not Found")</f>
        <v>Assets</v>
      </c>
      <c r="H3488" t="str">
        <f>_xlfn.XLOOKUP(tbl_GL[[#This Row],[Account_key]],tbl_COA[Account_key],tbl_COA[SubClass],"Not Found")</f>
        <v>Assets</v>
      </c>
      <c r="I3488" t="str">
        <f>_xlfn.XLOOKUP(tbl_GL[[#This Row],[Account_key]],tbl_COA[Account_key],tbl_COA[SubClass2],"Not Found")</f>
        <v>Current Assets</v>
      </c>
      <c r="J3488" t="str">
        <f>_xlfn.XLOOKUP(tbl_GL[[#This Row],[Account_key]],tbl_COA[Account_key],tbl_COA[SubAccount],,0)</f>
        <v>Cash at Bank</v>
      </c>
      <c r="K3488">
        <f>YEAR(tbl_GL[[#This Row],[Date]])</f>
        <v>2018</v>
      </c>
    </row>
    <row r="3489" spans="1:11" hidden="1" x14ac:dyDescent="0.35">
      <c r="A3489">
        <v>451.2</v>
      </c>
      <c r="B3489" s="24">
        <v>43359</v>
      </c>
      <c r="C3489">
        <v>2</v>
      </c>
      <c r="D3489" s="13">
        <v>120</v>
      </c>
      <c r="E3489" s="13" t="s">
        <v>98</v>
      </c>
      <c r="F3489" s="17">
        <v>-728</v>
      </c>
      <c r="G3489" t="str">
        <f>_xlfn.XLOOKUP(tbl_GL[[#This Row],[Account_key]],tbl_COA[Account_key],tbl_COA[Class],"Not Found")</f>
        <v>Liabilities and Owners Equity</v>
      </c>
      <c r="H3489" t="str">
        <f>_xlfn.XLOOKUP(tbl_GL[[#This Row],[Account_key]],tbl_COA[Account_key],tbl_COA[SubClass],"Not Found")</f>
        <v>Liabilities</v>
      </c>
      <c r="I3489" t="str">
        <f>_xlfn.XLOOKUP(tbl_GL[[#This Row],[Account_key]],tbl_COA[Account_key],tbl_COA[SubClass2],"Not Found")</f>
        <v>Current Liabilities</v>
      </c>
      <c r="J3489" t="str">
        <f>_xlfn.XLOOKUP(tbl_GL[[#This Row],[Account_key]],tbl_COA[Account_key],tbl_COA[SubAccount],,0)</f>
        <v>Accrued Expenses</v>
      </c>
      <c r="K3489">
        <f>YEAR(tbl_GL[[#This Row],[Date]])</f>
        <v>2018</v>
      </c>
    </row>
    <row r="3490" spans="1:11" hidden="1" x14ac:dyDescent="0.35">
      <c r="A3490">
        <v>452.1</v>
      </c>
      <c r="B3490" s="24">
        <v>43362</v>
      </c>
      <c r="C3490">
        <v>2</v>
      </c>
      <c r="D3490" s="13">
        <v>260</v>
      </c>
      <c r="E3490" s="13" t="s">
        <v>97</v>
      </c>
      <c r="F3490" s="17">
        <v>-1014</v>
      </c>
      <c r="G3490" t="str">
        <f>_xlfn.XLOOKUP(tbl_GL[[#This Row],[Account_key]],tbl_COA[Account_key],tbl_COA[Class],"Not Found")</f>
        <v>Operating account</v>
      </c>
      <c r="H3490" t="str">
        <f>_xlfn.XLOOKUP(tbl_GL[[#This Row],[Account_key]],tbl_COA[Account_key],tbl_COA[SubClass],"Not Found")</f>
        <v>Operating Expenses</v>
      </c>
      <c r="I3490" t="str">
        <f>_xlfn.XLOOKUP(tbl_GL[[#This Row],[Account_key]],tbl_COA[Account_key],tbl_COA[SubClass2],"Not Found")</f>
        <v>Marketing</v>
      </c>
      <c r="J3490" t="str">
        <f>_xlfn.XLOOKUP(tbl_GL[[#This Row],[Account_key]],tbl_COA[Account_key],tbl_COA[SubAccount],,0)</f>
        <v>Commissions</v>
      </c>
      <c r="K3490">
        <f>YEAR(tbl_GL[[#This Row],[Date]])</f>
        <v>2018</v>
      </c>
    </row>
    <row r="3491" spans="1:11" hidden="1" x14ac:dyDescent="0.35">
      <c r="A3491">
        <v>452.2</v>
      </c>
      <c r="B3491" s="24">
        <v>43362</v>
      </c>
      <c r="C3491">
        <v>2</v>
      </c>
      <c r="D3491" s="13">
        <v>120</v>
      </c>
      <c r="E3491" s="13" t="s">
        <v>97</v>
      </c>
      <c r="F3491" s="17">
        <v>1014</v>
      </c>
      <c r="G3491" t="str">
        <f>_xlfn.XLOOKUP(tbl_GL[[#This Row],[Account_key]],tbl_COA[Account_key],tbl_COA[Class],"Not Found")</f>
        <v>Liabilities and Owners Equity</v>
      </c>
      <c r="H3491" t="str">
        <f>_xlfn.XLOOKUP(tbl_GL[[#This Row],[Account_key]],tbl_COA[Account_key],tbl_COA[SubClass],"Not Found")</f>
        <v>Liabilities</v>
      </c>
      <c r="I3491" t="str">
        <f>_xlfn.XLOOKUP(tbl_GL[[#This Row],[Account_key]],tbl_COA[Account_key],tbl_COA[SubClass2],"Not Found")</f>
        <v>Current Liabilities</v>
      </c>
      <c r="J3491" t="str">
        <f>_xlfn.XLOOKUP(tbl_GL[[#This Row],[Account_key]],tbl_COA[Account_key],tbl_COA[SubAccount],,0)</f>
        <v>Accrued Expenses</v>
      </c>
      <c r="K3491">
        <f>YEAR(tbl_GL[[#This Row],[Date]])</f>
        <v>2018</v>
      </c>
    </row>
    <row r="3492" spans="1:11" hidden="1" x14ac:dyDescent="0.35">
      <c r="A3492">
        <v>453.1</v>
      </c>
      <c r="B3492" s="24">
        <v>43363</v>
      </c>
      <c r="C3492">
        <v>2</v>
      </c>
      <c r="D3492" s="13">
        <v>230</v>
      </c>
      <c r="E3492" s="13" t="s">
        <v>4</v>
      </c>
      <c r="F3492" s="17">
        <v>-156</v>
      </c>
      <c r="G3492" t="str">
        <f>_xlfn.XLOOKUP(tbl_GL[[#This Row],[Account_key]],tbl_COA[Account_key],tbl_COA[Class],"Not Found")</f>
        <v>Trading account</v>
      </c>
      <c r="H3492" t="str">
        <f>_xlfn.XLOOKUP(tbl_GL[[#This Row],[Account_key]],tbl_COA[Account_key],tbl_COA[SubClass],"Not Found")</f>
        <v>Cost of Sales</v>
      </c>
      <c r="I3492" t="str">
        <f>_xlfn.XLOOKUP(tbl_GL[[#This Row],[Account_key]],tbl_COA[Account_key],tbl_COA[SubClass2],"Not Found")</f>
        <v>Cost of Sales</v>
      </c>
      <c r="J3492" t="str">
        <f>_xlfn.XLOOKUP(tbl_GL[[#This Row],[Account_key]],tbl_COA[Account_key],tbl_COA[SubAccount],,0)</f>
        <v>Cost of Sales</v>
      </c>
      <c r="K3492">
        <f>YEAR(tbl_GL[[#This Row],[Date]])</f>
        <v>2018</v>
      </c>
    </row>
    <row r="3493" spans="1:11" hidden="1" x14ac:dyDescent="0.35">
      <c r="A3493">
        <v>453.2</v>
      </c>
      <c r="B3493" s="24">
        <v>43363</v>
      </c>
      <c r="C3493">
        <v>2</v>
      </c>
      <c r="D3493" s="13">
        <v>60</v>
      </c>
      <c r="E3493" s="13" t="s">
        <v>4</v>
      </c>
      <c r="F3493" s="17">
        <v>-156</v>
      </c>
      <c r="G3493" t="str">
        <f>_xlfn.XLOOKUP(tbl_GL[[#This Row],[Account_key]],tbl_COA[Account_key],tbl_COA[Class],"Not Found")</f>
        <v>Assets</v>
      </c>
      <c r="H3493" t="str">
        <f>_xlfn.XLOOKUP(tbl_GL[[#This Row],[Account_key]],tbl_COA[Account_key],tbl_COA[SubClass],"Not Found")</f>
        <v>Assets</v>
      </c>
      <c r="I3493" t="str">
        <f>_xlfn.XLOOKUP(tbl_GL[[#This Row],[Account_key]],tbl_COA[Account_key],tbl_COA[SubClass2],"Not Found")</f>
        <v>Current Assets</v>
      </c>
      <c r="J3493" t="str">
        <f>_xlfn.XLOOKUP(tbl_GL[[#This Row],[Account_key]],tbl_COA[Account_key],tbl_COA[SubAccount],,0)</f>
        <v>Inventory</v>
      </c>
      <c r="K3493">
        <f>YEAR(tbl_GL[[#This Row],[Date]])</f>
        <v>2018</v>
      </c>
    </row>
    <row r="3494" spans="1:11" hidden="1" x14ac:dyDescent="0.35">
      <c r="A3494">
        <v>454.1</v>
      </c>
      <c r="B3494" s="24">
        <v>43363</v>
      </c>
      <c r="C3494">
        <v>2</v>
      </c>
      <c r="D3494" s="13">
        <v>230</v>
      </c>
      <c r="E3494" s="13" t="s">
        <v>4</v>
      </c>
      <c r="F3494" s="17">
        <v>-503</v>
      </c>
      <c r="G3494" t="str">
        <f>_xlfn.XLOOKUP(tbl_GL[[#This Row],[Account_key]],tbl_COA[Account_key],tbl_COA[Class],"Not Found")</f>
        <v>Trading account</v>
      </c>
      <c r="H3494" t="str">
        <f>_xlfn.XLOOKUP(tbl_GL[[#This Row],[Account_key]],tbl_COA[Account_key],tbl_COA[SubClass],"Not Found")</f>
        <v>Cost of Sales</v>
      </c>
      <c r="I3494" t="str">
        <f>_xlfn.XLOOKUP(tbl_GL[[#This Row],[Account_key]],tbl_COA[Account_key],tbl_COA[SubClass2],"Not Found")</f>
        <v>Cost of Sales</v>
      </c>
      <c r="J3494" t="str">
        <f>_xlfn.XLOOKUP(tbl_GL[[#This Row],[Account_key]],tbl_COA[Account_key],tbl_COA[SubAccount],,0)</f>
        <v>Cost of Sales</v>
      </c>
      <c r="K3494">
        <f>YEAR(tbl_GL[[#This Row],[Date]])</f>
        <v>2018</v>
      </c>
    </row>
    <row r="3495" spans="1:11" hidden="1" x14ac:dyDescent="0.35">
      <c r="A3495">
        <v>454.2</v>
      </c>
      <c r="B3495" s="24">
        <v>43363</v>
      </c>
      <c r="C3495">
        <v>2</v>
      </c>
      <c r="D3495" s="13">
        <v>60</v>
      </c>
      <c r="E3495" s="13" t="s">
        <v>4</v>
      </c>
      <c r="F3495" s="17">
        <v>-503</v>
      </c>
      <c r="G3495" t="str">
        <f>_xlfn.XLOOKUP(tbl_GL[[#This Row],[Account_key]],tbl_COA[Account_key],tbl_COA[Class],"Not Found")</f>
        <v>Assets</v>
      </c>
      <c r="H3495" t="str">
        <f>_xlfn.XLOOKUP(tbl_GL[[#This Row],[Account_key]],tbl_COA[Account_key],tbl_COA[SubClass],"Not Found")</f>
        <v>Assets</v>
      </c>
      <c r="I3495" t="str">
        <f>_xlfn.XLOOKUP(tbl_GL[[#This Row],[Account_key]],tbl_COA[Account_key],tbl_COA[SubClass2],"Not Found")</f>
        <v>Current Assets</v>
      </c>
      <c r="J3495" t="str">
        <f>_xlfn.XLOOKUP(tbl_GL[[#This Row],[Account_key]],tbl_COA[Account_key],tbl_COA[SubAccount],,0)</f>
        <v>Inventory</v>
      </c>
      <c r="K3495">
        <f>YEAR(tbl_GL[[#This Row],[Date]])</f>
        <v>2018</v>
      </c>
    </row>
    <row r="3496" spans="1:11" hidden="1" x14ac:dyDescent="0.35">
      <c r="A3496">
        <v>455.1</v>
      </c>
      <c r="B3496" s="24">
        <v>43363</v>
      </c>
      <c r="C3496">
        <v>2</v>
      </c>
      <c r="D3496" s="13">
        <v>210</v>
      </c>
      <c r="E3496" s="13" t="s">
        <v>8</v>
      </c>
      <c r="F3496" s="17">
        <v>521</v>
      </c>
      <c r="G3496" t="str">
        <f>_xlfn.XLOOKUP(tbl_GL[[#This Row],[Account_key]],tbl_COA[Account_key],tbl_COA[Class],"Not Found")</f>
        <v>Trading account</v>
      </c>
      <c r="H3496" t="str">
        <f>_xlfn.XLOOKUP(tbl_GL[[#This Row],[Account_key]],tbl_COA[Account_key],tbl_COA[SubClass],"Not Found")</f>
        <v>Sales</v>
      </c>
      <c r="I3496" t="str">
        <f>_xlfn.XLOOKUP(tbl_GL[[#This Row],[Account_key]],tbl_COA[Account_key],tbl_COA[SubClass2],"Not Found")</f>
        <v>Sales</v>
      </c>
      <c r="J3496" t="str">
        <f>_xlfn.XLOOKUP(tbl_GL[[#This Row],[Account_key]],tbl_COA[Account_key],tbl_COA[SubAccount],,0)</f>
        <v>Sales</v>
      </c>
      <c r="K3496">
        <f>YEAR(tbl_GL[[#This Row],[Date]])</f>
        <v>2018</v>
      </c>
    </row>
    <row r="3497" spans="1:11" hidden="1" x14ac:dyDescent="0.35">
      <c r="A3497">
        <v>455.2</v>
      </c>
      <c r="B3497" s="24">
        <v>43363</v>
      </c>
      <c r="C3497">
        <v>2</v>
      </c>
      <c r="D3497" s="13">
        <v>30</v>
      </c>
      <c r="E3497" s="13" t="s">
        <v>8</v>
      </c>
      <c r="F3497" s="17">
        <v>521</v>
      </c>
      <c r="G3497" t="str">
        <f>_xlfn.XLOOKUP(tbl_GL[[#This Row],[Account_key]],tbl_COA[Account_key],tbl_COA[Class],"Not Found")</f>
        <v>Assets</v>
      </c>
      <c r="H3497" t="str">
        <f>_xlfn.XLOOKUP(tbl_GL[[#This Row],[Account_key]],tbl_COA[Account_key],tbl_COA[SubClass],"Not Found")</f>
        <v>Assets</v>
      </c>
      <c r="I3497" t="str">
        <f>_xlfn.XLOOKUP(tbl_GL[[#This Row],[Account_key]],tbl_COA[Account_key],tbl_COA[SubClass2],"Not Found")</f>
        <v>Current Assets</v>
      </c>
      <c r="J3497" t="str">
        <f>_xlfn.XLOOKUP(tbl_GL[[#This Row],[Account_key]],tbl_COA[Account_key],tbl_COA[SubAccount],,0)</f>
        <v>Trade Receivables</v>
      </c>
      <c r="K3497">
        <f>YEAR(tbl_GL[[#This Row],[Date]])</f>
        <v>2018</v>
      </c>
    </row>
    <row r="3498" spans="1:11" hidden="1" x14ac:dyDescent="0.35">
      <c r="A3498">
        <v>456.1</v>
      </c>
      <c r="B3498" s="24">
        <v>43363</v>
      </c>
      <c r="C3498">
        <v>2</v>
      </c>
      <c r="D3498" s="13">
        <v>210</v>
      </c>
      <c r="E3498" s="13" t="s">
        <v>7</v>
      </c>
      <c r="F3498" s="17">
        <v>1676</v>
      </c>
      <c r="G3498" t="str">
        <f>_xlfn.XLOOKUP(tbl_GL[[#This Row],[Account_key]],tbl_COA[Account_key],tbl_COA[Class],"Not Found")</f>
        <v>Trading account</v>
      </c>
      <c r="H3498" t="str">
        <f>_xlfn.XLOOKUP(tbl_GL[[#This Row],[Account_key]],tbl_COA[Account_key],tbl_COA[SubClass],"Not Found")</f>
        <v>Sales</v>
      </c>
      <c r="I3498" t="str">
        <f>_xlfn.XLOOKUP(tbl_GL[[#This Row],[Account_key]],tbl_COA[Account_key],tbl_COA[SubClass2],"Not Found")</f>
        <v>Sales</v>
      </c>
      <c r="J3498" t="str">
        <f>_xlfn.XLOOKUP(tbl_GL[[#This Row],[Account_key]],tbl_COA[Account_key],tbl_COA[SubAccount],,0)</f>
        <v>Sales</v>
      </c>
      <c r="K3498">
        <f>YEAR(tbl_GL[[#This Row],[Date]])</f>
        <v>2018</v>
      </c>
    </row>
    <row r="3499" spans="1:11" hidden="1" x14ac:dyDescent="0.35">
      <c r="A3499">
        <v>456.2</v>
      </c>
      <c r="B3499" s="24">
        <v>43363</v>
      </c>
      <c r="C3499">
        <v>2</v>
      </c>
      <c r="D3499" s="13">
        <v>10</v>
      </c>
      <c r="E3499" s="13" t="s">
        <v>7</v>
      </c>
      <c r="F3499" s="17">
        <v>1676</v>
      </c>
      <c r="G3499" t="str">
        <f>_xlfn.XLOOKUP(tbl_GL[[#This Row],[Account_key]],tbl_COA[Account_key],tbl_COA[Class],"Not Found")</f>
        <v>Assets</v>
      </c>
      <c r="H3499" t="str">
        <f>_xlfn.XLOOKUP(tbl_GL[[#This Row],[Account_key]],tbl_COA[Account_key],tbl_COA[SubClass],"Not Found")</f>
        <v>Assets</v>
      </c>
      <c r="I3499" t="str">
        <f>_xlfn.XLOOKUP(tbl_GL[[#This Row],[Account_key]],tbl_COA[Account_key],tbl_COA[SubClass2],"Not Found")</f>
        <v>Current Assets</v>
      </c>
      <c r="J3499" t="str">
        <f>_xlfn.XLOOKUP(tbl_GL[[#This Row],[Account_key]],tbl_COA[Account_key],tbl_COA[SubAccount],,0)</f>
        <v>Cash at Bank</v>
      </c>
      <c r="K3499">
        <f>YEAR(tbl_GL[[#This Row],[Date]])</f>
        <v>2018</v>
      </c>
    </row>
    <row r="3500" spans="1:11" hidden="1" x14ac:dyDescent="0.35">
      <c r="A3500">
        <v>457.1</v>
      </c>
      <c r="B3500" s="24">
        <v>43363</v>
      </c>
      <c r="C3500">
        <v>2</v>
      </c>
      <c r="D3500" s="13">
        <v>230</v>
      </c>
      <c r="E3500" s="13" t="s">
        <v>4</v>
      </c>
      <c r="F3500" s="17">
        <v>-1878</v>
      </c>
      <c r="G3500" t="str">
        <f>_xlfn.XLOOKUP(tbl_GL[[#This Row],[Account_key]],tbl_COA[Account_key],tbl_COA[Class],"Not Found")</f>
        <v>Trading account</v>
      </c>
      <c r="H3500" t="str">
        <f>_xlfn.XLOOKUP(tbl_GL[[#This Row],[Account_key]],tbl_COA[Account_key],tbl_COA[SubClass],"Not Found")</f>
        <v>Cost of Sales</v>
      </c>
      <c r="I3500" t="str">
        <f>_xlfn.XLOOKUP(tbl_GL[[#This Row],[Account_key]],tbl_COA[Account_key],tbl_COA[SubClass2],"Not Found")</f>
        <v>Cost of Sales</v>
      </c>
      <c r="J3500" t="str">
        <f>_xlfn.XLOOKUP(tbl_GL[[#This Row],[Account_key]],tbl_COA[Account_key],tbl_COA[SubAccount],,0)</f>
        <v>Cost of Sales</v>
      </c>
      <c r="K3500">
        <f>YEAR(tbl_GL[[#This Row],[Date]])</f>
        <v>2018</v>
      </c>
    </row>
    <row r="3501" spans="1:11" hidden="1" x14ac:dyDescent="0.35">
      <c r="A3501">
        <v>457.2</v>
      </c>
      <c r="B3501" s="24">
        <v>43363</v>
      </c>
      <c r="C3501">
        <v>2</v>
      </c>
      <c r="D3501" s="13">
        <v>60</v>
      </c>
      <c r="E3501" s="13" t="s">
        <v>4</v>
      </c>
      <c r="F3501" s="17">
        <v>-1878</v>
      </c>
      <c r="G3501" t="str">
        <f>_xlfn.XLOOKUP(tbl_GL[[#This Row],[Account_key]],tbl_COA[Account_key],tbl_COA[Class],"Not Found")</f>
        <v>Assets</v>
      </c>
      <c r="H3501" t="str">
        <f>_xlfn.XLOOKUP(tbl_GL[[#This Row],[Account_key]],tbl_COA[Account_key],tbl_COA[SubClass],"Not Found")</f>
        <v>Assets</v>
      </c>
      <c r="I3501" t="str">
        <f>_xlfn.XLOOKUP(tbl_GL[[#This Row],[Account_key]],tbl_COA[Account_key],tbl_COA[SubClass2],"Not Found")</f>
        <v>Current Assets</v>
      </c>
      <c r="J3501" t="str">
        <f>_xlfn.XLOOKUP(tbl_GL[[#This Row],[Account_key]],tbl_COA[Account_key],tbl_COA[SubAccount],,0)</f>
        <v>Inventory</v>
      </c>
      <c r="K3501">
        <f>YEAR(tbl_GL[[#This Row],[Date]])</f>
        <v>2018</v>
      </c>
    </row>
    <row r="3502" spans="1:11" hidden="1" x14ac:dyDescent="0.35">
      <c r="A3502">
        <v>458.1</v>
      </c>
      <c r="B3502" s="24">
        <v>43363</v>
      </c>
      <c r="C3502">
        <v>2</v>
      </c>
      <c r="D3502" s="13">
        <v>210</v>
      </c>
      <c r="E3502" s="13" t="s">
        <v>8</v>
      </c>
      <c r="F3502" s="17">
        <v>6260</v>
      </c>
      <c r="G3502" t="str">
        <f>_xlfn.XLOOKUP(tbl_GL[[#This Row],[Account_key]],tbl_COA[Account_key],tbl_COA[Class],"Not Found")</f>
        <v>Trading account</v>
      </c>
      <c r="H3502" t="str">
        <f>_xlfn.XLOOKUP(tbl_GL[[#This Row],[Account_key]],tbl_COA[Account_key],tbl_COA[SubClass],"Not Found")</f>
        <v>Sales</v>
      </c>
      <c r="I3502" t="str">
        <f>_xlfn.XLOOKUP(tbl_GL[[#This Row],[Account_key]],tbl_COA[Account_key],tbl_COA[SubClass2],"Not Found")</f>
        <v>Sales</v>
      </c>
      <c r="J3502" t="str">
        <f>_xlfn.XLOOKUP(tbl_GL[[#This Row],[Account_key]],tbl_COA[Account_key],tbl_COA[SubAccount],,0)</f>
        <v>Sales</v>
      </c>
      <c r="K3502">
        <f>YEAR(tbl_GL[[#This Row],[Date]])</f>
        <v>2018</v>
      </c>
    </row>
    <row r="3503" spans="1:11" hidden="1" x14ac:dyDescent="0.35">
      <c r="A3503">
        <v>458.2</v>
      </c>
      <c r="B3503" s="24">
        <v>43363</v>
      </c>
      <c r="C3503">
        <v>2</v>
      </c>
      <c r="D3503" s="13">
        <v>30</v>
      </c>
      <c r="E3503" s="13" t="s">
        <v>8</v>
      </c>
      <c r="F3503" s="17">
        <v>6260</v>
      </c>
      <c r="G3503" t="str">
        <f>_xlfn.XLOOKUP(tbl_GL[[#This Row],[Account_key]],tbl_COA[Account_key],tbl_COA[Class],"Not Found")</f>
        <v>Assets</v>
      </c>
      <c r="H3503" t="str">
        <f>_xlfn.XLOOKUP(tbl_GL[[#This Row],[Account_key]],tbl_COA[Account_key],tbl_COA[SubClass],"Not Found")</f>
        <v>Assets</v>
      </c>
      <c r="I3503" t="str">
        <f>_xlfn.XLOOKUP(tbl_GL[[#This Row],[Account_key]],tbl_COA[Account_key],tbl_COA[SubClass2],"Not Found")</f>
        <v>Current Assets</v>
      </c>
      <c r="J3503" t="str">
        <f>_xlfn.XLOOKUP(tbl_GL[[#This Row],[Account_key]],tbl_COA[Account_key],tbl_COA[SubAccount],,0)</f>
        <v>Trade Receivables</v>
      </c>
      <c r="K3503">
        <f>YEAR(tbl_GL[[#This Row],[Date]])</f>
        <v>2018</v>
      </c>
    </row>
    <row r="3504" spans="1:11" hidden="1" x14ac:dyDescent="0.35">
      <c r="A3504">
        <v>459.1</v>
      </c>
      <c r="B3504" s="24">
        <v>43365</v>
      </c>
      <c r="C3504">
        <v>2</v>
      </c>
      <c r="D3504" s="13">
        <v>10</v>
      </c>
      <c r="E3504" s="13" t="s">
        <v>98</v>
      </c>
      <c r="F3504" s="17">
        <v>-834</v>
      </c>
      <c r="G3504" t="str">
        <f>_xlfn.XLOOKUP(tbl_GL[[#This Row],[Account_key]],tbl_COA[Account_key],tbl_COA[Class],"Not Found")</f>
        <v>Assets</v>
      </c>
      <c r="H3504" t="str">
        <f>_xlfn.XLOOKUP(tbl_GL[[#This Row],[Account_key]],tbl_COA[Account_key],tbl_COA[SubClass],"Not Found")</f>
        <v>Assets</v>
      </c>
      <c r="I3504" t="str">
        <f>_xlfn.XLOOKUP(tbl_GL[[#This Row],[Account_key]],tbl_COA[Account_key],tbl_COA[SubClass2],"Not Found")</f>
        <v>Current Assets</v>
      </c>
      <c r="J3504" t="str">
        <f>_xlfn.XLOOKUP(tbl_GL[[#This Row],[Account_key]],tbl_COA[Account_key],tbl_COA[SubAccount],,0)</f>
        <v>Cash at Bank</v>
      </c>
      <c r="K3504">
        <f>YEAR(tbl_GL[[#This Row],[Date]])</f>
        <v>2018</v>
      </c>
    </row>
    <row r="3505" spans="1:11" hidden="1" x14ac:dyDescent="0.35">
      <c r="A3505">
        <v>459.2</v>
      </c>
      <c r="B3505" s="24">
        <v>43365</v>
      </c>
      <c r="C3505">
        <v>2</v>
      </c>
      <c r="D3505" s="13">
        <v>120</v>
      </c>
      <c r="E3505" s="13" t="s">
        <v>98</v>
      </c>
      <c r="F3505" s="17">
        <v>-834</v>
      </c>
      <c r="G3505" t="str">
        <f>_xlfn.XLOOKUP(tbl_GL[[#This Row],[Account_key]],tbl_COA[Account_key],tbl_COA[Class],"Not Found")</f>
        <v>Liabilities and Owners Equity</v>
      </c>
      <c r="H3505" t="str">
        <f>_xlfn.XLOOKUP(tbl_GL[[#This Row],[Account_key]],tbl_COA[Account_key],tbl_COA[SubClass],"Not Found")</f>
        <v>Liabilities</v>
      </c>
      <c r="I3505" t="str">
        <f>_xlfn.XLOOKUP(tbl_GL[[#This Row],[Account_key]],tbl_COA[Account_key],tbl_COA[SubClass2],"Not Found")</f>
        <v>Current Liabilities</v>
      </c>
      <c r="J3505" t="str">
        <f>_xlfn.XLOOKUP(tbl_GL[[#This Row],[Account_key]],tbl_COA[Account_key],tbl_COA[SubAccount],,0)</f>
        <v>Accrued Expenses</v>
      </c>
      <c r="K3505">
        <f>YEAR(tbl_GL[[#This Row],[Date]])</f>
        <v>2018</v>
      </c>
    </row>
    <row r="3506" spans="1:11" hidden="1" x14ac:dyDescent="0.35">
      <c r="A3506">
        <v>460.1</v>
      </c>
      <c r="B3506" s="24">
        <v>43366</v>
      </c>
      <c r="C3506">
        <v>2</v>
      </c>
      <c r="D3506" s="13">
        <v>300</v>
      </c>
      <c r="E3506" s="13" t="s">
        <v>97</v>
      </c>
      <c r="F3506" s="17">
        <v>-738</v>
      </c>
      <c r="G3506" t="str">
        <f>_xlfn.XLOOKUP(tbl_GL[[#This Row],[Account_key]],tbl_COA[Account_key],tbl_COA[Class],"Not Found")</f>
        <v>Operating account</v>
      </c>
      <c r="H3506" t="str">
        <f>_xlfn.XLOOKUP(tbl_GL[[#This Row],[Account_key]],tbl_COA[Account_key],tbl_COA[SubClass],"Not Found")</f>
        <v>Operating Expenses</v>
      </c>
      <c r="I3506" t="str">
        <f>_xlfn.XLOOKUP(tbl_GL[[#This Row],[Account_key]],tbl_COA[Account_key],tbl_COA[SubClass2],"Not Found")</f>
        <v>Administration</v>
      </c>
      <c r="J3506" t="str">
        <f>_xlfn.XLOOKUP(tbl_GL[[#This Row],[Account_key]],tbl_COA[Account_key],tbl_COA[SubAccount],,0)</f>
        <v>Entertainment</v>
      </c>
      <c r="K3506">
        <f>YEAR(tbl_GL[[#This Row],[Date]])</f>
        <v>2018</v>
      </c>
    </row>
    <row r="3507" spans="1:11" hidden="1" x14ac:dyDescent="0.35">
      <c r="A3507">
        <v>460.2</v>
      </c>
      <c r="B3507" s="24">
        <v>43366</v>
      </c>
      <c r="C3507">
        <v>2</v>
      </c>
      <c r="D3507" s="13">
        <v>120</v>
      </c>
      <c r="E3507" s="13" t="s">
        <v>97</v>
      </c>
      <c r="F3507" s="17">
        <v>738</v>
      </c>
      <c r="G3507" t="str">
        <f>_xlfn.XLOOKUP(tbl_GL[[#This Row],[Account_key]],tbl_COA[Account_key],tbl_COA[Class],"Not Found")</f>
        <v>Liabilities and Owners Equity</v>
      </c>
      <c r="H3507" t="str">
        <f>_xlfn.XLOOKUP(tbl_GL[[#This Row],[Account_key]],tbl_COA[Account_key],tbl_COA[SubClass],"Not Found")</f>
        <v>Liabilities</v>
      </c>
      <c r="I3507" t="str">
        <f>_xlfn.XLOOKUP(tbl_GL[[#This Row],[Account_key]],tbl_COA[Account_key],tbl_COA[SubClass2],"Not Found")</f>
        <v>Current Liabilities</v>
      </c>
      <c r="J3507" t="str">
        <f>_xlfn.XLOOKUP(tbl_GL[[#This Row],[Account_key]],tbl_COA[Account_key],tbl_COA[SubAccount],,0)</f>
        <v>Accrued Expenses</v>
      </c>
      <c r="K3507">
        <f>YEAR(tbl_GL[[#This Row],[Date]])</f>
        <v>2018</v>
      </c>
    </row>
    <row r="3508" spans="1:11" hidden="1" x14ac:dyDescent="0.35">
      <c r="A3508">
        <v>461.1</v>
      </c>
      <c r="B3508" s="24">
        <v>43368</v>
      </c>
      <c r="C3508">
        <v>2</v>
      </c>
      <c r="D3508" s="13">
        <v>10</v>
      </c>
      <c r="E3508" s="13" t="s">
        <v>98</v>
      </c>
      <c r="F3508" s="17">
        <v>-944</v>
      </c>
      <c r="G3508" t="str">
        <f>_xlfn.XLOOKUP(tbl_GL[[#This Row],[Account_key]],tbl_COA[Account_key],tbl_COA[Class],"Not Found")</f>
        <v>Assets</v>
      </c>
      <c r="H3508" t="str">
        <f>_xlfn.XLOOKUP(tbl_GL[[#This Row],[Account_key]],tbl_COA[Account_key],tbl_COA[SubClass],"Not Found")</f>
        <v>Assets</v>
      </c>
      <c r="I3508" t="str">
        <f>_xlfn.XLOOKUP(tbl_GL[[#This Row],[Account_key]],tbl_COA[Account_key],tbl_COA[SubClass2],"Not Found")</f>
        <v>Current Assets</v>
      </c>
      <c r="J3508" t="str">
        <f>_xlfn.XLOOKUP(tbl_GL[[#This Row],[Account_key]],tbl_COA[Account_key],tbl_COA[SubAccount],,0)</f>
        <v>Cash at Bank</v>
      </c>
      <c r="K3508">
        <f>YEAR(tbl_GL[[#This Row],[Date]])</f>
        <v>2018</v>
      </c>
    </row>
    <row r="3509" spans="1:11" hidden="1" x14ac:dyDescent="0.35">
      <c r="A3509">
        <v>461.2</v>
      </c>
      <c r="B3509" s="24">
        <v>43368</v>
      </c>
      <c r="C3509">
        <v>2</v>
      </c>
      <c r="D3509" s="13">
        <v>120</v>
      </c>
      <c r="E3509" s="13" t="s">
        <v>98</v>
      </c>
      <c r="F3509" s="17">
        <v>-944</v>
      </c>
      <c r="G3509" t="str">
        <f>_xlfn.XLOOKUP(tbl_GL[[#This Row],[Account_key]],tbl_COA[Account_key],tbl_COA[Class],"Not Found")</f>
        <v>Liabilities and Owners Equity</v>
      </c>
      <c r="H3509" t="str">
        <f>_xlfn.XLOOKUP(tbl_GL[[#This Row],[Account_key]],tbl_COA[Account_key],tbl_COA[SubClass],"Not Found")</f>
        <v>Liabilities</v>
      </c>
      <c r="I3509" t="str">
        <f>_xlfn.XLOOKUP(tbl_GL[[#This Row],[Account_key]],tbl_COA[Account_key],tbl_COA[SubClass2],"Not Found")</f>
        <v>Current Liabilities</v>
      </c>
      <c r="J3509" t="str">
        <f>_xlfn.XLOOKUP(tbl_GL[[#This Row],[Account_key]],tbl_COA[Account_key],tbl_COA[SubAccount],,0)</f>
        <v>Accrued Expenses</v>
      </c>
      <c r="K3509">
        <f>YEAR(tbl_GL[[#This Row],[Date]])</f>
        <v>2018</v>
      </c>
    </row>
    <row r="3510" spans="1:11" hidden="1" x14ac:dyDescent="0.35">
      <c r="A3510">
        <v>462.1</v>
      </c>
      <c r="B3510" s="24">
        <v>43368</v>
      </c>
      <c r="C3510">
        <v>2</v>
      </c>
      <c r="D3510" s="13">
        <v>10</v>
      </c>
      <c r="E3510" s="13" t="s">
        <v>98</v>
      </c>
      <c r="F3510" s="17">
        <v>-1033</v>
      </c>
      <c r="G3510" t="str">
        <f>_xlfn.XLOOKUP(tbl_GL[[#This Row],[Account_key]],tbl_COA[Account_key],tbl_COA[Class],"Not Found")</f>
        <v>Assets</v>
      </c>
      <c r="H3510" t="str">
        <f>_xlfn.XLOOKUP(tbl_GL[[#This Row],[Account_key]],tbl_COA[Account_key],tbl_COA[SubClass],"Not Found")</f>
        <v>Assets</v>
      </c>
      <c r="I3510" t="str">
        <f>_xlfn.XLOOKUP(tbl_GL[[#This Row],[Account_key]],tbl_COA[Account_key],tbl_COA[SubClass2],"Not Found")</f>
        <v>Current Assets</v>
      </c>
      <c r="J3510" t="str">
        <f>_xlfn.XLOOKUP(tbl_GL[[#This Row],[Account_key]],tbl_COA[Account_key],tbl_COA[SubAccount],,0)</f>
        <v>Cash at Bank</v>
      </c>
      <c r="K3510">
        <f>YEAR(tbl_GL[[#This Row],[Date]])</f>
        <v>2018</v>
      </c>
    </row>
    <row r="3511" spans="1:11" hidden="1" x14ac:dyDescent="0.35">
      <c r="A3511">
        <v>462.2</v>
      </c>
      <c r="B3511" s="24">
        <v>43368</v>
      </c>
      <c r="C3511">
        <v>2</v>
      </c>
      <c r="D3511" s="13">
        <v>120</v>
      </c>
      <c r="E3511" s="13" t="s">
        <v>98</v>
      </c>
      <c r="F3511" s="17">
        <v>-1033</v>
      </c>
      <c r="G3511" t="str">
        <f>_xlfn.XLOOKUP(tbl_GL[[#This Row],[Account_key]],tbl_COA[Account_key],tbl_COA[Class],"Not Found")</f>
        <v>Liabilities and Owners Equity</v>
      </c>
      <c r="H3511" t="str">
        <f>_xlfn.XLOOKUP(tbl_GL[[#This Row],[Account_key]],tbl_COA[Account_key],tbl_COA[SubClass],"Not Found")</f>
        <v>Liabilities</v>
      </c>
      <c r="I3511" t="str">
        <f>_xlfn.XLOOKUP(tbl_GL[[#This Row],[Account_key]],tbl_COA[Account_key],tbl_COA[SubClass2],"Not Found")</f>
        <v>Current Liabilities</v>
      </c>
      <c r="J3511" t="str">
        <f>_xlfn.XLOOKUP(tbl_GL[[#This Row],[Account_key]],tbl_COA[Account_key],tbl_COA[SubAccount],,0)</f>
        <v>Accrued Expenses</v>
      </c>
      <c r="K3511">
        <f>YEAR(tbl_GL[[#This Row],[Date]])</f>
        <v>2018</v>
      </c>
    </row>
    <row r="3512" spans="1:11" hidden="1" x14ac:dyDescent="0.35">
      <c r="A3512">
        <v>463.1</v>
      </c>
      <c r="B3512" s="24">
        <v>43368</v>
      </c>
      <c r="C3512">
        <v>2</v>
      </c>
      <c r="D3512" s="13">
        <v>30</v>
      </c>
      <c r="E3512" s="13" t="s">
        <v>80</v>
      </c>
      <c r="F3512" s="17">
        <v>-6206</v>
      </c>
      <c r="G3512" t="str">
        <f>_xlfn.XLOOKUP(tbl_GL[[#This Row],[Account_key]],tbl_COA[Account_key],tbl_COA[Class],"Not Found")</f>
        <v>Assets</v>
      </c>
      <c r="H3512" t="str">
        <f>_xlfn.XLOOKUP(tbl_GL[[#This Row],[Account_key]],tbl_COA[Account_key],tbl_COA[SubClass],"Not Found")</f>
        <v>Assets</v>
      </c>
      <c r="I3512" t="str">
        <f>_xlfn.XLOOKUP(tbl_GL[[#This Row],[Account_key]],tbl_COA[Account_key],tbl_COA[SubClass2],"Not Found")</f>
        <v>Current Assets</v>
      </c>
      <c r="J3512" t="str">
        <f>_xlfn.XLOOKUP(tbl_GL[[#This Row],[Account_key]],tbl_COA[Account_key],tbl_COA[SubAccount],,0)</f>
        <v>Trade Receivables</v>
      </c>
      <c r="K3512">
        <f>YEAR(tbl_GL[[#This Row],[Date]])</f>
        <v>2018</v>
      </c>
    </row>
    <row r="3513" spans="1:11" hidden="1" x14ac:dyDescent="0.35">
      <c r="A3513">
        <v>463.2</v>
      </c>
      <c r="B3513" s="24">
        <v>43368</v>
      </c>
      <c r="C3513">
        <v>2</v>
      </c>
      <c r="D3513" s="13">
        <v>10</v>
      </c>
      <c r="E3513" s="13" t="s">
        <v>80</v>
      </c>
      <c r="F3513" s="17">
        <v>6206</v>
      </c>
      <c r="G3513" t="str">
        <f>_xlfn.XLOOKUP(tbl_GL[[#This Row],[Account_key]],tbl_COA[Account_key],tbl_COA[Class],"Not Found")</f>
        <v>Assets</v>
      </c>
      <c r="H3513" t="str">
        <f>_xlfn.XLOOKUP(tbl_GL[[#This Row],[Account_key]],tbl_COA[Account_key],tbl_COA[SubClass],"Not Found")</f>
        <v>Assets</v>
      </c>
      <c r="I3513" t="str">
        <f>_xlfn.XLOOKUP(tbl_GL[[#This Row],[Account_key]],tbl_COA[Account_key],tbl_COA[SubClass2],"Not Found")</f>
        <v>Current Assets</v>
      </c>
      <c r="J3513" t="str">
        <f>_xlfn.XLOOKUP(tbl_GL[[#This Row],[Account_key]],tbl_COA[Account_key],tbl_COA[SubAccount],,0)</f>
        <v>Cash at Bank</v>
      </c>
      <c r="K3513">
        <f>YEAR(tbl_GL[[#This Row],[Date]])</f>
        <v>2018</v>
      </c>
    </row>
    <row r="3514" spans="1:11" hidden="1" x14ac:dyDescent="0.35">
      <c r="A3514">
        <v>464.1</v>
      </c>
      <c r="B3514" s="24">
        <v>43370</v>
      </c>
      <c r="C3514">
        <v>2</v>
      </c>
      <c r="D3514" s="13">
        <v>260</v>
      </c>
      <c r="E3514" s="13" t="s">
        <v>97</v>
      </c>
      <c r="F3514" s="17">
        <v>-688</v>
      </c>
      <c r="G3514" t="str">
        <f>_xlfn.XLOOKUP(tbl_GL[[#This Row],[Account_key]],tbl_COA[Account_key],tbl_COA[Class],"Not Found")</f>
        <v>Operating account</v>
      </c>
      <c r="H3514" t="str">
        <f>_xlfn.XLOOKUP(tbl_GL[[#This Row],[Account_key]],tbl_COA[Account_key],tbl_COA[SubClass],"Not Found")</f>
        <v>Operating Expenses</v>
      </c>
      <c r="I3514" t="str">
        <f>_xlfn.XLOOKUP(tbl_GL[[#This Row],[Account_key]],tbl_COA[Account_key],tbl_COA[SubClass2],"Not Found")</f>
        <v>Marketing</v>
      </c>
      <c r="J3514" t="str">
        <f>_xlfn.XLOOKUP(tbl_GL[[#This Row],[Account_key]],tbl_COA[Account_key],tbl_COA[SubAccount],,0)</f>
        <v>Commissions</v>
      </c>
      <c r="K3514">
        <f>YEAR(tbl_GL[[#This Row],[Date]])</f>
        <v>2018</v>
      </c>
    </row>
    <row r="3515" spans="1:11" hidden="1" x14ac:dyDescent="0.35">
      <c r="A3515">
        <v>464.2</v>
      </c>
      <c r="B3515" s="24">
        <v>43370</v>
      </c>
      <c r="C3515">
        <v>2</v>
      </c>
      <c r="D3515" s="13">
        <v>120</v>
      </c>
      <c r="E3515" s="13" t="s">
        <v>97</v>
      </c>
      <c r="F3515" s="17">
        <v>688</v>
      </c>
      <c r="G3515" t="str">
        <f>_xlfn.XLOOKUP(tbl_GL[[#This Row],[Account_key]],tbl_COA[Account_key],tbl_COA[Class],"Not Found")</f>
        <v>Liabilities and Owners Equity</v>
      </c>
      <c r="H3515" t="str">
        <f>_xlfn.XLOOKUP(tbl_GL[[#This Row],[Account_key]],tbl_COA[Account_key],tbl_COA[SubClass],"Not Found")</f>
        <v>Liabilities</v>
      </c>
      <c r="I3515" t="str">
        <f>_xlfn.XLOOKUP(tbl_GL[[#This Row],[Account_key]],tbl_COA[Account_key],tbl_COA[SubClass2],"Not Found")</f>
        <v>Current Liabilities</v>
      </c>
      <c r="J3515" t="str">
        <f>_xlfn.XLOOKUP(tbl_GL[[#This Row],[Account_key]],tbl_COA[Account_key],tbl_COA[SubAccount],,0)</f>
        <v>Accrued Expenses</v>
      </c>
      <c r="K3515">
        <f>YEAR(tbl_GL[[#This Row],[Date]])</f>
        <v>2018</v>
      </c>
    </row>
    <row r="3516" spans="1:11" hidden="1" x14ac:dyDescent="0.35">
      <c r="A3516">
        <v>465.1</v>
      </c>
      <c r="B3516" s="24">
        <v>43371</v>
      </c>
      <c r="C3516">
        <v>2</v>
      </c>
      <c r="D3516" s="13">
        <v>230</v>
      </c>
      <c r="E3516" s="13" t="s">
        <v>4</v>
      </c>
      <c r="F3516" s="17">
        <v>-480</v>
      </c>
      <c r="G3516" t="str">
        <f>_xlfn.XLOOKUP(tbl_GL[[#This Row],[Account_key]],tbl_COA[Account_key],tbl_COA[Class],"Not Found")</f>
        <v>Trading account</v>
      </c>
      <c r="H3516" t="str">
        <f>_xlfn.XLOOKUP(tbl_GL[[#This Row],[Account_key]],tbl_COA[Account_key],tbl_COA[SubClass],"Not Found")</f>
        <v>Cost of Sales</v>
      </c>
      <c r="I3516" t="str">
        <f>_xlfn.XLOOKUP(tbl_GL[[#This Row],[Account_key]],tbl_COA[Account_key],tbl_COA[SubClass2],"Not Found")</f>
        <v>Cost of Sales</v>
      </c>
      <c r="J3516" t="str">
        <f>_xlfn.XLOOKUP(tbl_GL[[#This Row],[Account_key]],tbl_COA[Account_key],tbl_COA[SubAccount],,0)</f>
        <v>Cost of Sales</v>
      </c>
      <c r="K3516">
        <f>YEAR(tbl_GL[[#This Row],[Date]])</f>
        <v>2018</v>
      </c>
    </row>
    <row r="3517" spans="1:11" hidden="1" x14ac:dyDescent="0.35">
      <c r="A3517">
        <v>465.2</v>
      </c>
      <c r="B3517" s="24">
        <v>43371</v>
      </c>
      <c r="C3517">
        <v>2</v>
      </c>
      <c r="D3517" s="13">
        <v>60</v>
      </c>
      <c r="E3517" s="13" t="s">
        <v>4</v>
      </c>
      <c r="F3517" s="17">
        <v>-480</v>
      </c>
      <c r="G3517" t="str">
        <f>_xlfn.XLOOKUP(tbl_GL[[#This Row],[Account_key]],tbl_COA[Account_key],tbl_COA[Class],"Not Found")</f>
        <v>Assets</v>
      </c>
      <c r="H3517" t="str">
        <f>_xlfn.XLOOKUP(tbl_GL[[#This Row],[Account_key]],tbl_COA[Account_key],tbl_COA[SubClass],"Not Found")</f>
        <v>Assets</v>
      </c>
      <c r="I3517" t="str">
        <f>_xlfn.XLOOKUP(tbl_GL[[#This Row],[Account_key]],tbl_COA[Account_key],tbl_COA[SubClass2],"Not Found")</f>
        <v>Current Assets</v>
      </c>
      <c r="J3517" t="str">
        <f>_xlfn.XLOOKUP(tbl_GL[[#This Row],[Account_key]],tbl_COA[Account_key],tbl_COA[SubAccount],,0)</f>
        <v>Inventory</v>
      </c>
      <c r="K3517">
        <f>YEAR(tbl_GL[[#This Row],[Date]])</f>
        <v>2018</v>
      </c>
    </row>
    <row r="3518" spans="1:11" hidden="1" x14ac:dyDescent="0.35">
      <c r="A3518">
        <v>466.1</v>
      </c>
      <c r="B3518" s="24">
        <v>43371</v>
      </c>
      <c r="C3518">
        <v>2</v>
      </c>
      <c r="D3518" s="13">
        <v>210</v>
      </c>
      <c r="E3518" s="13" t="s">
        <v>7</v>
      </c>
      <c r="F3518" s="17">
        <v>1601</v>
      </c>
      <c r="G3518" t="str">
        <f>_xlfn.XLOOKUP(tbl_GL[[#This Row],[Account_key]],tbl_COA[Account_key],tbl_COA[Class],"Not Found")</f>
        <v>Trading account</v>
      </c>
      <c r="H3518" t="str">
        <f>_xlfn.XLOOKUP(tbl_GL[[#This Row],[Account_key]],tbl_COA[Account_key],tbl_COA[SubClass],"Not Found")</f>
        <v>Sales</v>
      </c>
      <c r="I3518" t="str">
        <f>_xlfn.XLOOKUP(tbl_GL[[#This Row],[Account_key]],tbl_COA[Account_key],tbl_COA[SubClass2],"Not Found")</f>
        <v>Sales</v>
      </c>
      <c r="J3518" t="str">
        <f>_xlfn.XLOOKUP(tbl_GL[[#This Row],[Account_key]],tbl_COA[Account_key],tbl_COA[SubAccount],,0)</f>
        <v>Sales</v>
      </c>
      <c r="K3518">
        <f>YEAR(tbl_GL[[#This Row],[Date]])</f>
        <v>2018</v>
      </c>
    </row>
    <row r="3519" spans="1:11" hidden="1" x14ac:dyDescent="0.35">
      <c r="A3519">
        <v>466.2</v>
      </c>
      <c r="B3519" s="24">
        <v>43371</v>
      </c>
      <c r="C3519">
        <v>2</v>
      </c>
      <c r="D3519" s="13">
        <v>10</v>
      </c>
      <c r="E3519" s="13" t="s">
        <v>7</v>
      </c>
      <c r="F3519" s="17">
        <v>1601</v>
      </c>
      <c r="G3519" t="str">
        <f>_xlfn.XLOOKUP(tbl_GL[[#This Row],[Account_key]],tbl_COA[Account_key],tbl_COA[Class],"Not Found")</f>
        <v>Assets</v>
      </c>
      <c r="H3519" t="str">
        <f>_xlfn.XLOOKUP(tbl_GL[[#This Row],[Account_key]],tbl_COA[Account_key],tbl_COA[SubClass],"Not Found")</f>
        <v>Assets</v>
      </c>
      <c r="I3519" t="str">
        <f>_xlfn.XLOOKUP(tbl_GL[[#This Row],[Account_key]],tbl_COA[Account_key],tbl_COA[SubClass2],"Not Found")</f>
        <v>Current Assets</v>
      </c>
      <c r="J3519" t="str">
        <f>_xlfn.XLOOKUP(tbl_GL[[#This Row],[Account_key]],tbl_COA[Account_key],tbl_COA[SubAccount],,0)</f>
        <v>Cash at Bank</v>
      </c>
      <c r="K3519">
        <f>YEAR(tbl_GL[[#This Row],[Date]])</f>
        <v>2018</v>
      </c>
    </row>
    <row r="3520" spans="1:11" hidden="1" x14ac:dyDescent="0.35">
      <c r="A3520">
        <v>467.1</v>
      </c>
      <c r="B3520" s="24">
        <v>43371</v>
      </c>
      <c r="C3520">
        <v>2</v>
      </c>
      <c r="D3520" s="13">
        <v>230</v>
      </c>
      <c r="E3520" s="13" t="s">
        <v>4</v>
      </c>
      <c r="F3520" s="17">
        <v>-1971</v>
      </c>
      <c r="G3520" t="str">
        <f>_xlfn.XLOOKUP(tbl_GL[[#This Row],[Account_key]],tbl_COA[Account_key],tbl_COA[Class],"Not Found")</f>
        <v>Trading account</v>
      </c>
      <c r="H3520" t="str">
        <f>_xlfn.XLOOKUP(tbl_GL[[#This Row],[Account_key]],tbl_COA[Account_key],tbl_COA[SubClass],"Not Found")</f>
        <v>Cost of Sales</v>
      </c>
      <c r="I3520" t="str">
        <f>_xlfn.XLOOKUP(tbl_GL[[#This Row],[Account_key]],tbl_COA[Account_key],tbl_COA[SubClass2],"Not Found")</f>
        <v>Cost of Sales</v>
      </c>
      <c r="J3520" t="str">
        <f>_xlfn.XLOOKUP(tbl_GL[[#This Row],[Account_key]],tbl_COA[Account_key],tbl_COA[SubAccount],,0)</f>
        <v>Cost of Sales</v>
      </c>
      <c r="K3520">
        <f>YEAR(tbl_GL[[#This Row],[Date]])</f>
        <v>2018</v>
      </c>
    </row>
    <row r="3521" spans="1:11" hidden="1" x14ac:dyDescent="0.35">
      <c r="A3521">
        <v>467.2</v>
      </c>
      <c r="B3521" s="24">
        <v>43371</v>
      </c>
      <c r="C3521">
        <v>2</v>
      </c>
      <c r="D3521" s="13">
        <v>60</v>
      </c>
      <c r="E3521" s="13" t="s">
        <v>4</v>
      </c>
      <c r="F3521" s="17">
        <v>-1971</v>
      </c>
      <c r="G3521" t="str">
        <f>_xlfn.XLOOKUP(tbl_GL[[#This Row],[Account_key]],tbl_COA[Account_key],tbl_COA[Class],"Not Found")</f>
        <v>Assets</v>
      </c>
      <c r="H3521" t="str">
        <f>_xlfn.XLOOKUP(tbl_GL[[#This Row],[Account_key]],tbl_COA[Account_key],tbl_COA[SubClass],"Not Found")</f>
        <v>Assets</v>
      </c>
      <c r="I3521" t="str">
        <f>_xlfn.XLOOKUP(tbl_GL[[#This Row],[Account_key]],tbl_COA[Account_key],tbl_COA[SubClass2],"Not Found")</f>
        <v>Current Assets</v>
      </c>
      <c r="J3521" t="str">
        <f>_xlfn.XLOOKUP(tbl_GL[[#This Row],[Account_key]],tbl_COA[Account_key],tbl_COA[SubAccount],,0)</f>
        <v>Inventory</v>
      </c>
      <c r="K3521">
        <f>YEAR(tbl_GL[[#This Row],[Date]])</f>
        <v>2018</v>
      </c>
    </row>
    <row r="3522" spans="1:11" hidden="1" x14ac:dyDescent="0.35">
      <c r="A3522">
        <v>468.1</v>
      </c>
      <c r="B3522" s="24">
        <v>43371</v>
      </c>
      <c r="C3522">
        <v>2</v>
      </c>
      <c r="D3522" s="13">
        <v>210</v>
      </c>
      <c r="E3522" s="13" t="s">
        <v>8</v>
      </c>
      <c r="F3522" s="17">
        <v>6570</v>
      </c>
      <c r="G3522" t="str">
        <f>_xlfn.XLOOKUP(tbl_GL[[#This Row],[Account_key]],tbl_COA[Account_key],tbl_COA[Class],"Not Found")</f>
        <v>Trading account</v>
      </c>
      <c r="H3522" t="str">
        <f>_xlfn.XLOOKUP(tbl_GL[[#This Row],[Account_key]],tbl_COA[Account_key],tbl_COA[SubClass],"Not Found")</f>
        <v>Sales</v>
      </c>
      <c r="I3522" t="str">
        <f>_xlfn.XLOOKUP(tbl_GL[[#This Row],[Account_key]],tbl_COA[Account_key],tbl_COA[SubClass2],"Not Found")</f>
        <v>Sales</v>
      </c>
      <c r="J3522" t="str">
        <f>_xlfn.XLOOKUP(tbl_GL[[#This Row],[Account_key]],tbl_COA[Account_key],tbl_COA[SubAccount],,0)</f>
        <v>Sales</v>
      </c>
      <c r="K3522">
        <f>YEAR(tbl_GL[[#This Row],[Date]])</f>
        <v>2018</v>
      </c>
    </row>
    <row r="3523" spans="1:11" hidden="1" x14ac:dyDescent="0.35">
      <c r="A3523">
        <v>468.2</v>
      </c>
      <c r="B3523" s="24">
        <v>43371</v>
      </c>
      <c r="C3523">
        <v>2</v>
      </c>
      <c r="D3523" s="13">
        <v>30</v>
      </c>
      <c r="E3523" s="13" t="s">
        <v>8</v>
      </c>
      <c r="F3523" s="17">
        <v>6570</v>
      </c>
      <c r="G3523" t="str">
        <f>_xlfn.XLOOKUP(tbl_GL[[#This Row],[Account_key]],tbl_COA[Account_key],tbl_COA[Class],"Not Found")</f>
        <v>Assets</v>
      </c>
      <c r="H3523" t="str">
        <f>_xlfn.XLOOKUP(tbl_GL[[#This Row],[Account_key]],tbl_COA[Account_key],tbl_COA[SubClass],"Not Found")</f>
        <v>Assets</v>
      </c>
      <c r="I3523" t="str">
        <f>_xlfn.XLOOKUP(tbl_GL[[#This Row],[Account_key]],tbl_COA[Account_key],tbl_COA[SubClass2],"Not Found")</f>
        <v>Current Assets</v>
      </c>
      <c r="J3523" t="str">
        <f>_xlfn.XLOOKUP(tbl_GL[[#This Row],[Account_key]],tbl_COA[Account_key],tbl_COA[SubAccount],,0)</f>
        <v>Trade Receivables</v>
      </c>
      <c r="K3523">
        <f>YEAR(tbl_GL[[#This Row],[Date]])</f>
        <v>2018</v>
      </c>
    </row>
    <row r="3524" spans="1:11" hidden="1" x14ac:dyDescent="0.35">
      <c r="A3524">
        <v>469.1</v>
      </c>
      <c r="B3524" s="24">
        <v>43372</v>
      </c>
      <c r="C3524">
        <v>2</v>
      </c>
      <c r="D3524" s="13">
        <v>340</v>
      </c>
      <c r="E3524" s="13" t="s">
        <v>97</v>
      </c>
      <c r="F3524" s="17">
        <v>-820</v>
      </c>
      <c r="G3524" t="str">
        <f>_xlfn.XLOOKUP(tbl_GL[[#This Row],[Account_key]],tbl_COA[Account_key],tbl_COA[Class],"Not Found")</f>
        <v>Operating account</v>
      </c>
      <c r="H3524" t="str">
        <f>_xlfn.XLOOKUP(tbl_GL[[#This Row],[Account_key]],tbl_COA[Account_key],tbl_COA[SubClass],"Not Found")</f>
        <v>Operating Expenses</v>
      </c>
      <c r="I3524" t="str">
        <f>_xlfn.XLOOKUP(tbl_GL[[#This Row],[Account_key]],tbl_COA[Account_key],tbl_COA[SubClass2],"Not Found")</f>
        <v>Administration</v>
      </c>
      <c r="J3524" t="str">
        <f>_xlfn.XLOOKUP(tbl_GL[[#This Row],[Account_key]],tbl_COA[Account_key],tbl_COA[SubAccount],,0)</f>
        <v>Utilities</v>
      </c>
      <c r="K3524">
        <f>YEAR(tbl_GL[[#This Row],[Date]])</f>
        <v>2018</v>
      </c>
    </row>
    <row r="3525" spans="1:11" hidden="1" x14ac:dyDescent="0.35">
      <c r="A3525">
        <v>469.2</v>
      </c>
      <c r="B3525" s="24">
        <v>43372</v>
      </c>
      <c r="C3525">
        <v>2</v>
      </c>
      <c r="D3525" s="13">
        <v>120</v>
      </c>
      <c r="E3525" s="13" t="s">
        <v>97</v>
      </c>
      <c r="F3525" s="17">
        <v>820</v>
      </c>
      <c r="G3525" t="str">
        <f>_xlfn.XLOOKUP(tbl_GL[[#This Row],[Account_key]],tbl_COA[Account_key],tbl_COA[Class],"Not Found")</f>
        <v>Liabilities and Owners Equity</v>
      </c>
      <c r="H3525" t="str">
        <f>_xlfn.XLOOKUP(tbl_GL[[#This Row],[Account_key]],tbl_COA[Account_key],tbl_COA[SubClass],"Not Found")</f>
        <v>Liabilities</v>
      </c>
      <c r="I3525" t="str">
        <f>_xlfn.XLOOKUP(tbl_GL[[#This Row],[Account_key]],tbl_COA[Account_key],tbl_COA[SubClass2],"Not Found")</f>
        <v>Current Liabilities</v>
      </c>
      <c r="J3525" t="str">
        <f>_xlfn.XLOOKUP(tbl_GL[[#This Row],[Account_key]],tbl_COA[Account_key],tbl_COA[SubAccount],,0)</f>
        <v>Accrued Expenses</v>
      </c>
      <c r="K3525">
        <f>YEAR(tbl_GL[[#This Row],[Date]])</f>
        <v>2018</v>
      </c>
    </row>
    <row r="3526" spans="1:11" hidden="1" x14ac:dyDescent="0.35">
      <c r="A3526">
        <v>470.1</v>
      </c>
      <c r="B3526" s="24">
        <v>43372</v>
      </c>
      <c r="C3526">
        <v>2</v>
      </c>
      <c r="D3526" s="13">
        <v>30</v>
      </c>
      <c r="E3526" s="13" t="s">
        <v>80</v>
      </c>
      <c r="F3526" s="17">
        <v>-6639</v>
      </c>
      <c r="G3526" t="str">
        <f>_xlfn.XLOOKUP(tbl_GL[[#This Row],[Account_key]],tbl_COA[Account_key],tbl_COA[Class],"Not Found")</f>
        <v>Assets</v>
      </c>
      <c r="H3526" t="str">
        <f>_xlfn.XLOOKUP(tbl_GL[[#This Row],[Account_key]],tbl_COA[Account_key],tbl_COA[SubClass],"Not Found")</f>
        <v>Assets</v>
      </c>
      <c r="I3526" t="str">
        <f>_xlfn.XLOOKUP(tbl_GL[[#This Row],[Account_key]],tbl_COA[Account_key],tbl_COA[SubClass2],"Not Found")</f>
        <v>Current Assets</v>
      </c>
      <c r="J3526" t="str">
        <f>_xlfn.XLOOKUP(tbl_GL[[#This Row],[Account_key]],tbl_COA[Account_key],tbl_COA[SubAccount],,0)</f>
        <v>Trade Receivables</v>
      </c>
      <c r="K3526">
        <f>YEAR(tbl_GL[[#This Row],[Date]])</f>
        <v>2018</v>
      </c>
    </row>
    <row r="3527" spans="1:11" hidden="1" x14ac:dyDescent="0.35">
      <c r="A3527">
        <v>470.2</v>
      </c>
      <c r="B3527" s="24">
        <v>43372</v>
      </c>
      <c r="C3527">
        <v>2</v>
      </c>
      <c r="D3527" s="13">
        <v>10</v>
      </c>
      <c r="E3527" s="13" t="s">
        <v>80</v>
      </c>
      <c r="F3527" s="17">
        <v>6639</v>
      </c>
      <c r="G3527" t="str">
        <f>_xlfn.XLOOKUP(tbl_GL[[#This Row],[Account_key]],tbl_COA[Account_key],tbl_COA[Class],"Not Found")</f>
        <v>Assets</v>
      </c>
      <c r="H3527" t="str">
        <f>_xlfn.XLOOKUP(tbl_GL[[#This Row],[Account_key]],tbl_COA[Account_key],tbl_COA[SubClass],"Not Found")</f>
        <v>Assets</v>
      </c>
      <c r="I3527" t="str">
        <f>_xlfn.XLOOKUP(tbl_GL[[#This Row],[Account_key]],tbl_COA[Account_key],tbl_COA[SubClass2],"Not Found")</f>
        <v>Current Assets</v>
      </c>
      <c r="J3527" t="str">
        <f>_xlfn.XLOOKUP(tbl_GL[[#This Row],[Account_key]],tbl_COA[Account_key],tbl_COA[SubAccount],,0)</f>
        <v>Cash at Bank</v>
      </c>
      <c r="K3527">
        <f>YEAR(tbl_GL[[#This Row],[Date]])</f>
        <v>2018</v>
      </c>
    </row>
    <row r="3528" spans="1:11" hidden="1" x14ac:dyDescent="0.35">
      <c r="A3528">
        <v>471.1</v>
      </c>
      <c r="B3528" s="24">
        <v>43373</v>
      </c>
      <c r="C3528">
        <v>2</v>
      </c>
      <c r="D3528" s="13">
        <v>10</v>
      </c>
      <c r="E3528" s="13" t="s">
        <v>110</v>
      </c>
      <c r="F3528" s="17">
        <v>9</v>
      </c>
      <c r="G3528" t="str">
        <f>_xlfn.XLOOKUP(tbl_GL[[#This Row],[Account_key]],tbl_COA[Account_key],tbl_COA[Class],"Not Found")</f>
        <v>Assets</v>
      </c>
      <c r="H3528" t="str">
        <f>_xlfn.XLOOKUP(tbl_GL[[#This Row],[Account_key]],tbl_COA[Account_key],tbl_COA[SubClass],"Not Found")</f>
        <v>Assets</v>
      </c>
      <c r="I3528" t="str">
        <f>_xlfn.XLOOKUP(tbl_GL[[#This Row],[Account_key]],tbl_COA[Account_key],tbl_COA[SubClass2],"Not Found")</f>
        <v>Current Assets</v>
      </c>
      <c r="J3528" t="str">
        <f>_xlfn.XLOOKUP(tbl_GL[[#This Row],[Account_key]],tbl_COA[Account_key],tbl_COA[SubAccount],,0)</f>
        <v>Cash at Bank</v>
      </c>
      <c r="K3528">
        <f>YEAR(tbl_GL[[#This Row],[Date]])</f>
        <v>2018</v>
      </c>
    </row>
    <row r="3529" spans="1:11" hidden="1" x14ac:dyDescent="0.35">
      <c r="A3529">
        <v>471.2</v>
      </c>
      <c r="B3529" s="24">
        <v>43373</v>
      </c>
      <c r="C3529">
        <v>2</v>
      </c>
      <c r="D3529" s="13">
        <v>430</v>
      </c>
      <c r="E3529" s="13" t="s">
        <v>110</v>
      </c>
      <c r="F3529" s="17">
        <v>9</v>
      </c>
      <c r="G3529" t="str">
        <f>_xlfn.XLOOKUP(tbl_GL[[#This Row],[Account_key]],tbl_COA[Account_key],tbl_COA[Class],"Not Found")</f>
        <v>Non-operating</v>
      </c>
      <c r="H3529" t="str">
        <f>_xlfn.XLOOKUP(tbl_GL[[#This Row],[Account_key]],tbl_COA[Account_key],tbl_COA[SubClass],"Not Found")</f>
        <v>Exchange Loss/Gain</v>
      </c>
      <c r="I3529" t="str">
        <f>_xlfn.XLOOKUP(tbl_GL[[#This Row],[Account_key]],tbl_COA[Account_key],tbl_COA[SubClass2],"Not Found")</f>
        <v>Exchange Loss/Gain</v>
      </c>
      <c r="J3529" t="str">
        <f>_xlfn.XLOOKUP(tbl_GL[[#This Row],[Account_key]],tbl_COA[Account_key],tbl_COA[SubAccount],,0)</f>
        <v>Exchange Loss/Gain</v>
      </c>
      <c r="K3529">
        <f>YEAR(tbl_GL[[#This Row],[Date]])</f>
        <v>2018</v>
      </c>
    </row>
    <row r="3530" spans="1:11" hidden="1" x14ac:dyDescent="0.35">
      <c r="A3530">
        <v>472.1</v>
      </c>
      <c r="B3530" s="24">
        <v>43373</v>
      </c>
      <c r="C3530">
        <v>2</v>
      </c>
      <c r="D3530" s="13">
        <v>10</v>
      </c>
      <c r="E3530" s="13" t="s">
        <v>113</v>
      </c>
      <c r="F3530" s="17">
        <v>90</v>
      </c>
      <c r="G3530" t="str">
        <f>_xlfn.XLOOKUP(tbl_GL[[#This Row],[Account_key]],tbl_COA[Account_key],tbl_COA[Class],"Not Found")</f>
        <v>Assets</v>
      </c>
      <c r="H3530" t="str">
        <f>_xlfn.XLOOKUP(tbl_GL[[#This Row],[Account_key]],tbl_COA[Account_key],tbl_COA[SubClass],"Not Found")</f>
        <v>Assets</v>
      </c>
      <c r="I3530" t="str">
        <f>_xlfn.XLOOKUP(tbl_GL[[#This Row],[Account_key]],tbl_COA[Account_key],tbl_COA[SubClass2],"Not Found")</f>
        <v>Current Assets</v>
      </c>
      <c r="J3530" t="str">
        <f>_xlfn.XLOOKUP(tbl_GL[[#This Row],[Account_key]],tbl_COA[Account_key],tbl_COA[SubAccount],,0)</f>
        <v>Cash at Bank</v>
      </c>
      <c r="K3530">
        <f>YEAR(tbl_GL[[#This Row],[Date]])</f>
        <v>2018</v>
      </c>
    </row>
    <row r="3531" spans="1:11" hidden="1" x14ac:dyDescent="0.35">
      <c r="A3531">
        <v>472.2</v>
      </c>
      <c r="B3531" s="24">
        <v>43373</v>
      </c>
      <c r="C3531">
        <v>2</v>
      </c>
      <c r="D3531" s="13">
        <v>410</v>
      </c>
      <c r="E3531" s="13" t="s">
        <v>113</v>
      </c>
      <c r="F3531" s="17">
        <v>90</v>
      </c>
      <c r="G3531" t="str">
        <f>_xlfn.XLOOKUP(tbl_GL[[#This Row],[Account_key]],tbl_COA[Account_key],tbl_COA[Class],"Not Found")</f>
        <v>Non-operating</v>
      </c>
      <c r="H3531" t="str">
        <f>_xlfn.XLOOKUP(tbl_GL[[#This Row],[Account_key]],tbl_COA[Account_key],tbl_COA[SubClass],"Not Found")</f>
        <v>Interest Income</v>
      </c>
      <c r="I3531" t="str">
        <f>_xlfn.XLOOKUP(tbl_GL[[#This Row],[Account_key]],tbl_COA[Account_key],tbl_COA[SubClass2],"Not Found")</f>
        <v>Interest Income</v>
      </c>
      <c r="J3531" t="str">
        <f>_xlfn.XLOOKUP(tbl_GL[[#This Row],[Account_key]],tbl_COA[Account_key],tbl_COA[SubAccount],,0)</f>
        <v>Interest Income</v>
      </c>
      <c r="K3531">
        <f>YEAR(tbl_GL[[#This Row],[Date]])</f>
        <v>2018</v>
      </c>
    </row>
    <row r="3532" spans="1:11" hidden="1" x14ac:dyDescent="0.35">
      <c r="A3532">
        <v>473.1</v>
      </c>
      <c r="B3532" s="24">
        <v>43373</v>
      </c>
      <c r="C3532">
        <v>2</v>
      </c>
      <c r="D3532" s="13">
        <v>440</v>
      </c>
      <c r="E3532" s="13" t="s">
        <v>112</v>
      </c>
      <c r="F3532" s="17">
        <v>-133</v>
      </c>
      <c r="G3532" t="str">
        <f>_xlfn.XLOOKUP(tbl_GL[[#This Row],[Account_key]],tbl_COA[Account_key],tbl_COA[Class],"Not Found")</f>
        <v>Interest &amp; Tax</v>
      </c>
      <c r="H3532" t="str">
        <f>_xlfn.XLOOKUP(tbl_GL[[#This Row],[Account_key]],tbl_COA[Account_key],tbl_COA[SubClass],"Not Found")</f>
        <v>Interest Expense</v>
      </c>
      <c r="I3532" t="str">
        <f>_xlfn.XLOOKUP(tbl_GL[[#This Row],[Account_key]],tbl_COA[Account_key],tbl_COA[SubClass2],"Not Found")</f>
        <v>Interest Expense</v>
      </c>
      <c r="J3532" t="str">
        <f>_xlfn.XLOOKUP(tbl_GL[[#This Row],[Account_key]],tbl_COA[Account_key],tbl_COA[SubAccount],,0)</f>
        <v>Interest Expense</v>
      </c>
      <c r="K3532">
        <f>YEAR(tbl_GL[[#This Row],[Date]])</f>
        <v>2018</v>
      </c>
    </row>
    <row r="3533" spans="1:11" hidden="1" x14ac:dyDescent="0.35">
      <c r="A3533">
        <v>473.2</v>
      </c>
      <c r="B3533" s="24">
        <v>43373</v>
      </c>
      <c r="C3533">
        <v>2</v>
      </c>
      <c r="D3533" s="13">
        <v>121</v>
      </c>
      <c r="E3533" s="13" t="s">
        <v>112</v>
      </c>
      <c r="F3533" s="17">
        <v>133</v>
      </c>
      <c r="G3533" t="str">
        <f>_xlfn.XLOOKUP(tbl_GL[[#This Row],[Account_key]],tbl_COA[Account_key],tbl_COA[Class],"Not Found")</f>
        <v>Liabilities and Owners Equity</v>
      </c>
      <c r="H3533" t="str">
        <f>_xlfn.XLOOKUP(tbl_GL[[#This Row],[Account_key]],tbl_COA[Account_key],tbl_COA[SubClass],"Not Found")</f>
        <v>Liabilities</v>
      </c>
      <c r="I3533" t="str">
        <f>_xlfn.XLOOKUP(tbl_GL[[#This Row],[Account_key]],tbl_COA[Account_key],tbl_COA[SubClass2],"Not Found")</f>
        <v>Current Liabilities</v>
      </c>
      <c r="J3533" t="str">
        <f>_xlfn.XLOOKUP(tbl_GL[[#This Row],[Account_key]],tbl_COA[Account_key],tbl_COA[SubAccount],,0)</f>
        <v>Interest Payable</v>
      </c>
      <c r="K3533">
        <f>YEAR(tbl_GL[[#This Row],[Date]])</f>
        <v>2018</v>
      </c>
    </row>
    <row r="3534" spans="1:11" hidden="1" x14ac:dyDescent="0.35">
      <c r="A3534">
        <v>474.1</v>
      </c>
      <c r="B3534" s="24">
        <v>43373</v>
      </c>
      <c r="C3534">
        <v>2</v>
      </c>
      <c r="D3534" s="13">
        <v>400</v>
      </c>
      <c r="E3534" s="13" t="s">
        <v>104</v>
      </c>
      <c r="F3534" s="17">
        <v>-167</v>
      </c>
      <c r="G3534" t="str">
        <f>_xlfn.XLOOKUP(tbl_GL[[#This Row],[Account_key]],tbl_COA[Account_key],tbl_COA[Class],"Not Found")</f>
        <v>Operating account</v>
      </c>
      <c r="H3534" t="str">
        <f>_xlfn.XLOOKUP(tbl_GL[[#This Row],[Account_key]],tbl_COA[Account_key],tbl_COA[SubClass],"Not Found")</f>
        <v>Depreciation &amp; Amortization</v>
      </c>
      <c r="I3534" t="str">
        <f>_xlfn.XLOOKUP(tbl_GL[[#This Row],[Account_key]],tbl_COA[Account_key],tbl_COA[SubClass2],"Not Found")</f>
        <v>Amortization</v>
      </c>
      <c r="J3534" t="str">
        <f>_xlfn.XLOOKUP(tbl_GL[[#This Row],[Account_key]],tbl_COA[Account_key],tbl_COA[SubAccount],,0)</f>
        <v>Amortization of Intangible Assets</v>
      </c>
      <c r="K3534">
        <f>YEAR(tbl_GL[[#This Row],[Date]])</f>
        <v>2018</v>
      </c>
    </row>
    <row r="3535" spans="1:11" hidden="1" x14ac:dyDescent="0.35">
      <c r="A3535">
        <v>474.2</v>
      </c>
      <c r="B3535" s="24">
        <v>43373</v>
      </c>
      <c r="C3535">
        <v>2</v>
      </c>
      <c r="D3535" s="13">
        <v>100</v>
      </c>
      <c r="E3535" s="13" t="s">
        <v>104</v>
      </c>
      <c r="F3535" s="17">
        <v>-167</v>
      </c>
      <c r="G3535" t="str">
        <f>_xlfn.XLOOKUP(tbl_GL[[#This Row],[Account_key]],tbl_COA[Account_key],tbl_COA[Class],"Not Found")</f>
        <v>Assets</v>
      </c>
      <c r="H3535" t="str">
        <f>_xlfn.XLOOKUP(tbl_GL[[#This Row],[Account_key]],tbl_COA[Account_key],tbl_COA[SubClass],"Not Found")</f>
        <v>Assets</v>
      </c>
      <c r="I3535" t="str">
        <f>_xlfn.XLOOKUP(tbl_GL[[#This Row],[Account_key]],tbl_COA[Account_key],tbl_COA[SubClass2],"Not Found")</f>
        <v>Non-Current Assets</v>
      </c>
      <c r="J3535" t="str">
        <f>_xlfn.XLOOKUP(tbl_GL[[#This Row],[Account_key]],tbl_COA[Account_key],tbl_COA[SubAccount],,0)</f>
        <v>Patents and trademarks</v>
      </c>
      <c r="K3535">
        <f>YEAR(tbl_GL[[#This Row],[Date]])</f>
        <v>2018</v>
      </c>
    </row>
    <row r="3536" spans="1:11" hidden="1" x14ac:dyDescent="0.35">
      <c r="A3536">
        <v>475.1</v>
      </c>
      <c r="B3536" s="24">
        <v>43373</v>
      </c>
      <c r="C3536">
        <v>2</v>
      </c>
      <c r="D3536" s="13">
        <v>450</v>
      </c>
      <c r="E3536" s="23" t="s">
        <v>108</v>
      </c>
      <c r="F3536" s="17">
        <v>-1528</v>
      </c>
      <c r="G3536" t="str">
        <f>_xlfn.XLOOKUP(tbl_GL[[#This Row],[Account_key]],tbl_COA[Account_key],tbl_COA[Class],"Not Found")</f>
        <v>Interest &amp; Tax</v>
      </c>
      <c r="H3536" t="str">
        <f>_xlfn.XLOOKUP(tbl_GL[[#This Row],[Account_key]],tbl_COA[Account_key],tbl_COA[SubClass],"Not Found")</f>
        <v>Taxation</v>
      </c>
      <c r="I3536" t="str">
        <f>_xlfn.XLOOKUP(tbl_GL[[#This Row],[Account_key]],tbl_COA[Account_key],tbl_COA[SubClass2],"Not Found")</f>
        <v>Taxation</v>
      </c>
      <c r="J3536" t="str">
        <f>_xlfn.XLOOKUP(tbl_GL[[#This Row],[Account_key]],tbl_COA[Account_key],tbl_COA[SubAccount],,0)</f>
        <v>Taxation</v>
      </c>
      <c r="K3536">
        <f>YEAR(tbl_GL[[#This Row],[Date]])</f>
        <v>2018</v>
      </c>
    </row>
    <row r="3537" spans="1:11" hidden="1" x14ac:dyDescent="0.35">
      <c r="A3537">
        <v>475.2</v>
      </c>
      <c r="B3537" s="24">
        <v>43373</v>
      </c>
      <c r="C3537">
        <v>2</v>
      </c>
      <c r="D3537" s="13">
        <v>122</v>
      </c>
      <c r="E3537" s="23" t="s">
        <v>108</v>
      </c>
      <c r="F3537" s="17">
        <v>1528</v>
      </c>
      <c r="G3537" t="str">
        <f>_xlfn.XLOOKUP(tbl_GL[[#This Row],[Account_key]],tbl_COA[Account_key],tbl_COA[Class],"Not Found")</f>
        <v>Liabilities and Owners Equity</v>
      </c>
      <c r="H3537" t="str">
        <f>_xlfn.XLOOKUP(tbl_GL[[#This Row],[Account_key]],tbl_COA[Account_key],tbl_COA[SubClass],"Not Found")</f>
        <v>Liabilities</v>
      </c>
      <c r="I3537" t="str">
        <f>_xlfn.XLOOKUP(tbl_GL[[#This Row],[Account_key]],tbl_COA[Account_key],tbl_COA[SubClass2],"Not Found")</f>
        <v>Current Liabilities</v>
      </c>
      <c r="J3537" t="str">
        <f>_xlfn.XLOOKUP(tbl_GL[[#This Row],[Account_key]],tbl_COA[Account_key],tbl_COA[SubAccount],,0)</f>
        <v>Tax payable</v>
      </c>
      <c r="K3537">
        <f>YEAR(tbl_GL[[#This Row],[Date]])</f>
        <v>2018</v>
      </c>
    </row>
    <row r="3538" spans="1:11" hidden="1" x14ac:dyDescent="0.35">
      <c r="A3538">
        <v>476.1</v>
      </c>
      <c r="B3538" s="24">
        <v>43373</v>
      </c>
      <c r="C3538">
        <v>2</v>
      </c>
      <c r="D3538" s="13">
        <v>240</v>
      </c>
      <c r="E3538" s="13" t="s">
        <v>56</v>
      </c>
      <c r="F3538" s="17">
        <v>-2667</v>
      </c>
      <c r="G3538" t="str">
        <f>_xlfn.XLOOKUP(tbl_GL[[#This Row],[Account_key]],tbl_COA[Account_key],tbl_COA[Class],"Not Found")</f>
        <v>Operating account</v>
      </c>
      <c r="H3538" t="str">
        <f>_xlfn.XLOOKUP(tbl_GL[[#This Row],[Account_key]],tbl_COA[Account_key],tbl_COA[SubClass],"Not Found")</f>
        <v>Operating Expenses</v>
      </c>
      <c r="I3538" t="str">
        <f>_xlfn.XLOOKUP(tbl_GL[[#This Row],[Account_key]],tbl_COA[Account_key],tbl_COA[SubClass2],"Not Found")</f>
        <v>Sales &amp; Distribution</v>
      </c>
      <c r="J3538" t="str">
        <f>_xlfn.XLOOKUP(tbl_GL[[#This Row],[Account_key]],tbl_COA[Account_key],tbl_COA[SubAccount],,0)</f>
        <v>Salaries</v>
      </c>
      <c r="K3538">
        <f>YEAR(tbl_GL[[#This Row],[Date]])</f>
        <v>2018</v>
      </c>
    </row>
    <row r="3539" spans="1:11" hidden="1" x14ac:dyDescent="0.35">
      <c r="A3539">
        <v>476.2</v>
      </c>
      <c r="B3539" s="24">
        <v>43373</v>
      </c>
      <c r="C3539">
        <v>2</v>
      </c>
      <c r="D3539" s="13">
        <v>10</v>
      </c>
      <c r="E3539" s="13" t="s">
        <v>56</v>
      </c>
      <c r="F3539" s="17">
        <v>-2667</v>
      </c>
      <c r="G3539" t="str">
        <f>_xlfn.XLOOKUP(tbl_GL[[#This Row],[Account_key]],tbl_COA[Account_key],tbl_COA[Class],"Not Found")</f>
        <v>Assets</v>
      </c>
      <c r="H3539" t="str">
        <f>_xlfn.XLOOKUP(tbl_GL[[#This Row],[Account_key]],tbl_COA[Account_key],tbl_COA[SubClass],"Not Found")</f>
        <v>Assets</v>
      </c>
      <c r="I3539" t="str">
        <f>_xlfn.XLOOKUP(tbl_GL[[#This Row],[Account_key]],tbl_COA[Account_key],tbl_COA[SubClass2],"Not Found")</f>
        <v>Current Assets</v>
      </c>
      <c r="J3539" t="str">
        <f>_xlfn.XLOOKUP(tbl_GL[[#This Row],[Account_key]],tbl_COA[Account_key],tbl_COA[SubAccount],,0)</f>
        <v>Cash at Bank</v>
      </c>
      <c r="K3539">
        <f>YEAR(tbl_GL[[#This Row],[Date]])</f>
        <v>2018</v>
      </c>
    </row>
    <row r="3540" spans="1:11" hidden="1" x14ac:dyDescent="0.35">
      <c r="A3540">
        <v>477.1</v>
      </c>
      <c r="B3540" s="24">
        <v>43373</v>
      </c>
      <c r="C3540">
        <v>2</v>
      </c>
      <c r="D3540" s="13">
        <v>380</v>
      </c>
      <c r="E3540" s="13" t="s">
        <v>101</v>
      </c>
      <c r="F3540" s="17">
        <v>-3333</v>
      </c>
      <c r="G3540" t="str">
        <f>_xlfn.XLOOKUP(tbl_GL[[#This Row],[Account_key]],tbl_COA[Account_key],tbl_COA[Class],"Not Found")</f>
        <v>Operating account</v>
      </c>
      <c r="H3540" t="str">
        <f>_xlfn.XLOOKUP(tbl_GL[[#This Row],[Account_key]],tbl_COA[Account_key],tbl_COA[SubClass],"Not Found")</f>
        <v>Depreciation &amp; Amortization</v>
      </c>
      <c r="I3540" t="str">
        <f>_xlfn.XLOOKUP(tbl_GL[[#This Row],[Account_key]],tbl_COA[Account_key],tbl_COA[SubClass2],"Not Found")</f>
        <v>Depreciation</v>
      </c>
      <c r="J3540" t="str">
        <f>_xlfn.XLOOKUP(tbl_GL[[#This Row],[Account_key]],tbl_COA[Account_key],tbl_COA[SubAccount],,0)</f>
        <v>Equipment</v>
      </c>
      <c r="K3540">
        <f>YEAR(tbl_GL[[#This Row],[Date]])</f>
        <v>2018</v>
      </c>
    </row>
    <row r="3541" spans="1:11" hidden="1" x14ac:dyDescent="0.35">
      <c r="A3541">
        <v>477.2</v>
      </c>
      <c r="B3541" s="24">
        <v>43373</v>
      </c>
      <c r="C3541">
        <v>2</v>
      </c>
      <c r="D3541" s="13">
        <v>90</v>
      </c>
      <c r="E3541" s="13" t="s">
        <v>101</v>
      </c>
      <c r="F3541" s="17">
        <v>-3333</v>
      </c>
      <c r="G3541" t="str">
        <f>_xlfn.XLOOKUP(tbl_GL[[#This Row],[Account_key]],tbl_COA[Account_key],tbl_COA[Class],"Not Found")</f>
        <v>Assets</v>
      </c>
      <c r="H3541" t="str">
        <f>_xlfn.XLOOKUP(tbl_GL[[#This Row],[Account_key]],tbl_COA[Account_key],tbl_COA[SubClass],"Not Found")</f>
        <v>Assets</v>
      </c>
      <c r="I3541" t="str">
        <f>_xlfn.XLOOKUP(tbl_GL[[#This Row],[Account_key]],tbl_COA[Account_key],tbl_COA[SubClass2],"Not Found")</f>
        <v>Non-Current Assets</v>
      </c>
      <c r="J3541" t="str">
        <f>_xlfn.XLOOKUP(tbl_GL[[#This Row],[Account_key]],tbl_COA[Account_key],tbl_COA[SubAccount],,0)</f>
        <v>Office Furniture &amp; Equipment</v>
      </c>
      <c r="K3541">
        <f>YEAR(tbl_GL[[#This Row],[Date]])</f>
        <v>2018</v>
      </c>
    </row>
    <row r="3542" spans="1:11" hidden="1" x14ac:dyDescent="0.35">
      <c r="A3542">
        <v>479.1</v>
      </c>
      <c r="B3542" s="24">
        <v>43373</v>
      </c>
      <c r="C3542">
        <v>2</v>
      </c>
      <c r="D3542" s="13">
        <v>201</v>
      </c>
      <c r="E3542" s="13" t="s">
        <v>126</v>
      </c>
      <c r="F3542" s="17">
        <v>-10000</v>
      </c>
      <c r="G3542" t="str">
        <f>_xlfn.XLOOKUP(tbl_GL[[#This Row],[Account_key]],tbl_COA[Account_key],tbl_COA[Class],"Not Found")</f>
        <v>Liabilities and Owners Equity</v>
      </c>
      <c r="H3542" t="str">
        <f>_xlfn.XLOOKUP(tbl_GL[[#This Row],[Account_key]],tbl_COA[Account_key],tbl_COA[SubClass],"Not Found")</f>
        <v>Owners Equity</v>
      </c>
      <c r="I3542" t="str">
        <f>_xlfn.XLOOKUP(tbl_GL[[#This Row],[Account_key]],tbl_COA[Account_key],tbl_COA[SubClass2],"Not Found")</f>
        <v>Retained Earnings</v>
      </c>
      <c r="J3542" t="str">
        <f>_xlfn.XLOOKUP(tbl_GL[[#This Row],[Account_key]],tbl_COA[Account_key],tbl_COA[SubAccount],,0)</f>
        <v>Dividends paid</v>
      </c>
      <c r="K3542">
        <f>YEAR(tbl_GL[[#This Row],[Date]])</f>
        <v>2018</v>
      </c>
    </row>
    <row r="3543" spans="1:11" hidden="1" x14ac:dyDescent="0.35">
      <c r="A3543">
        <v>479.2</v>
      </c>
      <c r="B3543" s="24">
        <v>43373</v>
      </c>
      <c r="C3543">
        <v>2</v>
      </c>
      <c r="D3543" s="13">
        <v>135</v>
      </c>
      <c r="E3543" s="13" t="s">
        <v>126</v>
      </c>
      <c r="F3543" s="17">
        <v>10000</v>
      </c>
      <c r="G3543" t="str">
        <f>_xlfn.XLOOKUP(tbl_GL[[#This Row],[Account_key]],tbl_COA[Account_key],tbl_COA[Class],"Not Found")</f>
        <v>Liabilities and Owners Equity</v>
      </c>
      <c r="H3543" t="str">
        <f>_xlfn.XLOOKUP(tbl_GL[[#This Row],[Account_key]],tbl_COA[Account_key],tbl_COA[SubClass],"Not Found")</f>
        <v>Liabilities</v>
      </c>
      <c r="I3543" t="str">
        <f>_xlfn.XLOOKUP(tbl_GL[[#This Row],[Account_key]],tbl_COA[Account_key],tbl_COA[SubClass2],"Not Found")</f>
        <v>Current Liabilities</v>
      </c>
      <c r="J3543" t="str">
        <f>_xlfn.XLOOKUP(tbl_GL[[#This Row],[Account_key]],tbl_COA[Account_key],tbl_COA[SubAccount],,0)</f>
        <v>Dividends payable</v>
      </c>
      <c r="K3543">
        <f>YEAR(tbl_GL[[#This Row],[Date]])</f>
        <v>2018</v>
      </c>
    </row>
    <row r="3544" spans="1:11" hidden="1" x14ac:dyDescent="0.35">
      <c r="A3544">
        <v>480.1</v>
      </c>
      <c r="B3544" s="24">
        <v>43374</v>
      </c>
      <c r="C3544">
        <v>2</v>
      </c>
      <c r="D3544" s="13">
        <v>260</v>
      </c>
      <c r="E3544" s="13" t="s">
        <v>99</v>
      </c>
      <c r="F3544" s="17">
        <v>-26</v>
      </c>
      <c r="G3544" t="str">
        <f>_xlfn.XLOOKUP(tbl_GL[[#This Row],[Account_key]],tbl_COA[Account_key],tbl_COA[Class],"Not Found")</f>
        <v>Operating account</v>
      </c>
      <c r="H3544" t="str">
        <f>_xlfn.XLOOKUP(tbl_GL[[#This Row],[Account_key]],tbl_COA[Account_key],tbl_COA[SubClass],"Not Found")</f>
        <v>Operating Expenses</v>
      </c>
      <c r="I3544" t="str">
        <f>_xlfn.XLOOKUP(tbl_GL[[#This Row],[Account_key]],tbl_COA[Account_key],tbl_COA[SubClass2],"Not Found")</f>
        <v>Marketing</v>
      </c>
      <c r="J3544" t="str">
        <f>_xlfn.XLOOKUP(tbl_GL[[#This Row],[Account_key]],tbl_COA[Account_key],tbl_COA[SubAccount],,0)</f>
        <v>Commissions</v>
      </c>
      <c r="K3544">
        <f>YEAR(tbl_GL[[#This Row],[Date]])</f>
        <v>2018</v>
      </c>
    </row>
    <row r="3545" spans="1:11" hidden="1" x14ac:dyDescent="0.35">
      <c r="A3545">
        <v>480.2</v>
      </c>
      <c r="B3545" s="24">
        <v>43374</v>
      </c>
      <c r="C3545">
        <v>2</v>
      </c>
      <c r="D3545" s="13">
        <v>20</v>
      </c>
      <c r="E3545" s="13" t="s">
        <v>99</v>
      </c>
      <c r="F3545" s="17">
        <v>-26</v>
      </c>
      <c r="G3545" t="str">
        <f>_xlfn.XLOOKUP(tbl_GL[[#This Row],[Account_key]],tbl_COA[Account_key],tbl_COA[Class],"Not Found")</f>
        <v>Assets</v>
      </c>
      <c r="H3545" t="str">
        <f>_xlfn.XLOOKUP(tbl_GL[[#This Row],[Account_key]],tbl_COA[Account_key],tbl_COA[SubClass],"Not Found")</f>
        <v>Assets</v>
      </c>
      <c r="I3545" t="str">
        <f>_xlfn.XLOOKUP(tbl_GL[[#This Row],[Account_key]],tbl_COA[Account_key],tbl_COA[SubClass2],"Not Found")</f>
        <v>Current Assets</v>
      </c>
      <c r="J3545" t="str">
        <f>_xlfn.XLOOKUP(tbl_GL[[#This Row],[Account_key]],tbl_COA[Account_key],tbl_COA[SubAccount],,0)</f>
        <v>Cash in hand</v>
      </c>
      <c r="K3545">
        <f>YEAR(tbl_GL[[#This Row],[Date]])</f>
        <v>2018</v>
      </c>
    </row>
    <row r="3546" spans="1:11" hidden="1" x14ac:dyDescent="0.35">
      <c r="A3546">
        <v>481.1</v>
      </c>
      <c r="B3546" s="24">
        <v>43374</v>
      </c>
      <c r="C3546">
        <v>2</v>
      </c>
      <c r="D3546" s="13">
        <v>10</v>
      </c>
      <c r="E3546" s="13" t="s">
        <v>98</v>
      </c>
      <c r="F3546" s="17">
        <v>-767</v>
      </c>
      <c r="G3546" t="str">
        <f>_xlfn.XLOOKUP(tbl_GL[[#This Row],[Account_key]],tbl_COA[Account_key],tbl_COA[Class],"Not Found")</f>
        <v>Assets</v>
      </c>
      <c r="H3546" t="str">
        <f>_xlfn.XLOOKUP(tbl_GL[[#This Row],[Account_key]],tbl_COA[Account_key],tbl_COA[SubClass],"Not Found")</f>
        <v>Assets</v>
      </c>
      <c r="I3546" t="str">
        <f>_xlfn.XLOOKUP(tbl_GL[[#This Row],[Account_key]],tbl_COA[Account_key],tbl_COA[SubClass2],"Not Found")</f>
        <v>Current Assets</v>
      </c>
      <c r="J3546" t="str">
        <f>_xlfn.XLOOKUP(tbl_GL[[#This Row],[Account_key]],tbl_COA[Account_key],tbl_COA[SubAccount],,0)</f>
        <v>Cash at Bank</v>
      </c>
      <c r="K3546">
        <f>YEAR(tbl_GL[[#This Row],[Date]])</f>
        <v>2018</v>
      </c>
    </row>
    <row r="3547" spans="1:11" hidden="1" x14ac:dyDescent="0.35">
      <c r="A3547">
        <v>481.2</v>
      </c>
      <c r="B3547" s="24">
        <v>43374</v>
      </c>
      <c r="C3547">
        <v>2</v>
      </c>
      <c r="D3547" s="13">
        <v>120</v>
      </c>
      <c r="E3547" s="13" t="s">
        <v>98</v>
      </c>
      <c r="F3547" s="17">
        <v>-767</v>
      </c>
      <c r="G3547" t="str">
        <f>_xlfn.XLOOKUP(tbl_GL[[#This Row],[Account_key]],tbl_COA[Account_key],tbl_COA[Class],"Not Found")</f>
        <v>Liabilities and Owners Equity</v>
      </c>
      <c r="H3547" t="str">
        <f>_xlfn.XLOOKUP(tbl_GL[[#This Row],[Account_key]],tbl_COA[Account_key],tbl_COA[SubClass],"Not Found")</f>
        <v>Liabilities</v>
      </c>
      <c r="I3547" t="str">
        <f>_xlfn.XLOOKUP(tbl_GL[[#This Row],[Account_key]],tbl_COA[Account_key],tbl_COA[SubClass2],"Not Found")</f>
        <v>Current Liabilities</v>
      </c>
      <c r="J3547" t="str">
        <f>_xlfn.XLOOKUP(tbl_GL[[#This Row],[Account_key]],tbl_COA[Account_key],tbl_COA[SubAccount],,0)</f>
        <v>Accrued Expenses</v>
      </c>
      <c r="K3547">
        <f>YEAR(tbl_GL[[#This Row],[Date]])</f>
        <v>2018</v>
      </c>
    </row>
    <row r="3548" spans="1:11" hidden="1" x14ac:dyDescent="0.35">
      <c r="A3548">
        <v>482.1</v>
      </c>
      <c r="B3548" s="24">
        <v>43374</v>
      </c>
      <c r="C3548">
        <v>2</v>
      </c>
      <c r="D3548" s="13">
        <v>10</v>
      </c>
      <c r="E3548" s="13" t="s">
        <v>98</v>
      </c>
      <c r="F3548" s="17">
        <v>-770</v>
      </c>
      <c r="G3548" t="str">
        <f>_xlfn.XLOOKUP(tbl_GL[[#This Row],[Account_key]],tbl_COA[Account_key],tbl_COA[Class],"Not Found")</f>
        <v>Assets</v>
      </c>
      <c r="H3548" t="str">
        <f>_xlfn.XLOOKUP(tbl_GL[[#This Row],[Account_key]],tbl_COA[Account_key],tbl_COA[SubClass],"Not Found")</f>
        <v>Assets</v>
      </c>
      <c r="I3548" t="str">
        <f>_xlfn.XLOOKUP(tbl_GL[[#This Row],[Account_key]],tbl_COA[Account_key],tbl_COA[SubClass2],"Not Found")</f>
        <v>Current Assets</v>
      </c>
      <c r="J3548" t="str">
        <f>_xlfn.XLOOKUP(tbl_GL[[#This Row],[Account_key]],tbl_COA[Account_key],tbl_COA[SubAccount],,0)</f>
        <v>Cash at Bank</v>
      </c>
      <c r="K3548">
        <f>YEAR(tbl_GL[[#This Row],[Date]])</f>
        <v>2018</v>
      </c>
    </row>
    <row r="3549" spans="1:11" hidden="1" x14ac:dyDescent="0.35">
      <c r="A3549">
        <v>482.2</v>
      </c>
      <c r="B3549" s="24">
        <v>43374</v>
      </c>
      <c r="C3549">
        <v>2</v>
      </c>
      <c r="D3549" s="13">
        <v>120</v>
      </c>
      <c r="E3549" s="13" t="s">
        <v>98</v>
      </c>
      <c r="F3549" s="17">
        <v>-770</v>
      </c>
      <c r="G3549" t="str">
        <f>_xlfn.XLOOKUP(tbl_GL[[#This Row],[Account_key]],tbl_COA[Account_key],tbl_COA[Class],"Not Found")</f>
        <v>Liabilities and Owners Equity</v>
      </c>
      <c r="H3549" t="str">
        <f>_xlfn.XLOOKUP(tbl_GL[[#This Row],[Account_key]],tbl_COA[Account_key],tbl_COA[SubClass],"Not Found")</f>
        <v>Liabilities</v>
      </c>
      <c r="I3549" t="str">
        <f>_xlfn.XLOOKUP(tbl_GL[[#This Row],[Account_key]],tbl_COA[Account_key],tbl_COA[SubClass2],"Not Found")</f>
        <v>Current Liabilities</v>
      </c>
      <c r="J3549" t="str">
        <f>_xlfn.XLOOKUP(tbl_GL[[#This Row],[Account_key]],tbl_COA[Account_key],tbl_COA[SubAccount],,0)</f>
        <v>Accrued Expenses</v>
      </c>
      <c r="K3549">
        <f>YEAR(tbl_GL[[#This Row],[Date]])</f>
        <v>2018</v>
      </c>
    </row>
    <row r="3550" spans="1:11" hidden="1" x14ac:dyDescent="0.35">
      <c r="A3550">
        <v>483.1</v>
      </c>
      <c r="B3550" s="24">
        <v>43374</v>
      </c>
      <c r="C3550">
        <v>2</v>
      </c>
      <c r="D3550" s="13">
        <v>60</v>
      </c>
      <c r="E3550" s="13" t="s">
        <v>84</v>
      </c>
      <c r="F3550" s="17">
        <v>11667</v>
      </c>
      <c r="G3550" t="str">
        <f>_xlfn.XLOOKUP(tbl_GL[[#This Row],[Account_key]],tbl_COA[Account_key],tbl_COA[Class],"Not Found")</f>
        <v>Assets</v>
      </c>
      <c r="H3550" t="str">
        <f>_xlfn.XLOOKUP(tbl_GL[[#This Row],[Account_key]],tbl_COA[Account_key],tbl_COA[SubClass],"Not Found")</f>
        <v>Assets</v>
      </c>
      <c r="I3550" t="str">
        <f>_xlfn.XLOOKUP(tbl_GL[[#This Row],[Account_key]],tbl_COA[Account_key],tbl_COA[SubClass2],"Not Found")</f>
        <v>Current Assets</v>
      </c>
      <c r="J3550" t="str">
        <f>_xlfn.XLOOKUP(tbl_GL[[#This Row],[Account_key]],tbl_COA[Account_key],tbl_COA[SubAccount],,0)</f>
        <v>Inventory</v>
      </c>
      <c r="K3550">
        <f>YEAR(tbl_GL[[#This Row],[Date]])</f>
        <v>2018</v>
      </c>
    </row>
    <row r="3551" spans="1:11" hidden="1" x14ac:dyDescent="0.35">
      <c r="A3551">
        <v>483.2</v>
      </c>
      <c r="B3551" s="24">
        <v>43374</v>
      </c>
      <c r="C3551">
        <v>2</v>
      </c>
      <c r="D3551" s="13">
        <v>110</v>
      </c>
      <c r="E3551" s="13" t="s">
        <v>84</v>
      </c>
      <c r="F3551" s="17">
        <v>11667</v>
      </c>
      <c r="G3551" t="str">
        <f>_xlfn.XLOOKUP(tbl_GL[[#This Row],[Account_key]],tbl_COA[Account_key],tbl_COA[Class],"Not Found")</f>
        <v>Liabilities and Owners Equity</v>
      </c>
      <c r="H3551" t="str">
        <f>_xlfn.XLOOKUP(tbl_GL[[#This Row],[Account_key]],tbl_COA[Account_key],tbl_COA[SubClass],"Not Found")</f>
        <v>Liabilities</v>
      </c>
      <c r="I3551" t="str">
        <f>_xlfn.XLOOKUP(tbl_GL[[#This Row],[Account_key]],tbl_COA[Account_key],tbl_COA[SubClass2],"Not Found")</f>
        <v>Current Liabilities</v>
      </c>
      <c r="J3551" t="str">
        <f>_xlfn.XLOOKUP(tbl_GL[[#This Row],[Account_key]],tbl_COA[Account_key],tbl_COA[SubAccount],,0)</f>
        <v>Trade Payables</v>
      </c>
      <c r="K3551">
        <f>YEAR(tbl_GL[[#This Row],[Date]])</f>
        <v>2018</v>
      </c>
    </row>
    <row r="3552" spans="1:11" hidden="1" x14ac:dyDescent="0.35">
      <c r="A3552">
        <v>484.1</v>
      </c>
      <c r="B3552" s="24">
        <v>43375</v>
      </c>
      <c r="C3552">
        <v>2</v>
      </c>
      <c r="D3552" s="13">
        <v>10</v>
      </c>
      <c r="E3552" s="13" t="s">
        <v>98</v>
      </c>
      <c r="F3552" s="17">
        <v>-916</v>
      </c>
      <c r="G3552" t="str">
        <f>_xlfn.XLOOKUP(tbl_GL[[#This Row],[Account_key]],tbl_COA[Account_key],tbl_COA[Class],"Not Found")</f>
        <v>Assets</v>
      </c>
      <c r="H3552" t="str">
        <f>_xlfn.XLOOKUP(tbl_GL[[#This Row],[Account_key]],tbl_COA[Account_key],tbl_COA[SubClass],"Not Found")</f>
        <v>Assets</v>
      </c>
      <c r="I3552" t="str">
        <f>_xlfn.XLOOKUP(tbl_GL[[#This Row],[Account_key]],tbl_COA[Account_key],tbl_COA[SubClass2],"Not Found")</f>
        <v>Current Assets</v>
      </c>
      <c r="J3552" t="str">
        <f>_xlfn.XLOOKUP(tbl_GL[[#This Row],[Account_key]],tbl_COA[Account_key],tbl_COA[SubAccount],,0)</f>
        <v>Cash at Bank</v>
      </c>
      <c r="K3552">
        <f>YEAR(tbl_GL[[#This Row],[Date]])</f>
        <v>2018</v>
      </c>
    </row>
    <row r="3553" spans="1:11" hidden="1" x14ac:dyDescent="0.35">
      <c r="A3553">
        <v>484.2</v>
      </c>
      <c r="B3553" s="24">
        <v>43375</v>
      </c>
      <c r="C3553">
        <v>2</v>
      </c>
      <c r="D3553" s="13">
        <v>120</v>
      </c>
      <c r="E3553" s="13" t="s">
        <v>98</v>
      </c>
      <c r="F3553" s="17">
        <v>-916</v>
      </c>
      <c r="G3553" t="str">
        <f>_xlfn.XLOOKUP(tbl_GL[[#This Row],[Account_key]],tbl_COA[Account_key],tbl_COA[Class],"Not Found")</f>
        <v>Liabilities and Owners Equity</v>
      </c>
      <c r="H3553" t="str">
        <f>_xlfn.XLOOKUP(tbl_GL[[#This Row],[Account_key]],tbl_COA[Account_key],tbl_COA[SubClass],"Not Found")</f>
        <v>Liabilities</v>
      </c>
      <c r="I3553" t="str">
        <f>_xlfn.XLOOKUP(tbl_GL[[#This Row],[Account_key]],tbl_COA[Account_key],tbl_COA[SubClass2],"Not Found")</f>
        <v>Current Liabilities</v>
      </c>
      <c r="J3553" t="str">
        <f>_xlfn.XLOOKUP(tbl_GL[[#This Row],[Account_key]],tbl_COA[Account_key],tbl_COA[SubAccount],,0)</f>
        <v>Accrued Expenses</v>
      </c>
      <c r="K3553">
        <f>YEAR(tbl_GL[[#This Row],[Date]])</f>
        <v>2018</v>
      </c>
    </row>
    <row r="3554" spans="1:11" hidden="1" x14ac:dyDescent="0.35">
      <c r="A3554">
        <v>485.1</v>
      </c>
      <c r="B3554" s="24">
        <v>43376</v>
      </c>
      <c r="C3554">
        <v>2</v>
      </c>
      <c r="D3554" s="13">
        <v>220</v>
      </c>
      <c r="E3554" s="13" t="s">
        <v>81</v>
      </c>
      <c r="F3554" s="17">
        <v>-1164</v>
      </c>
      <c r="G3554" t="str">
        <f>_xlfn.XLOOKUP(tbl_GL[[#This Row],[Account_key]],tbl_COA[Account_key],tbl_COA[Class],"Not Found")</f>
        <v>Trading account</v>
      </c>
      <c r="H3554" t="str">
        <f>_xlfn.XLOOKUP(tbl_GL[[#This Row],[Account_key]],tbl_COA[Account_key],tbl_COA[SubClass],"Not Found")</f>
        <v>Sales</v>
      </c>
      <c r="I3554" t="str">
        <f>_xlfn.XLOOKUP(tbl_GL[[#This Row],[Account_key]],tbl_COA[Account_key],tbl_COA[SubClass2],"Not Found")</f>
        <v>Sales</v>
      </c>
      <c r="J3554" t="str">
        <f>_xlfn.XLOOKUP(tbl_GL[[#This Row],[Account_key]],tbl_COA[Account_key],tbl_COA[SubAccount],,0)</f>
        <v>Sales Return</v>
      </c>
      <c r="K3554">
        <f>YEAR(tbl_GL[[#This Row],[Date]])</f>
        <v>2018</v>
      </c>
    </row>
    <row r="3555" spans="1:11" hidden="1" x14ac:dyDescent="0.35">
      <c r="A3555">
        <v>485.2</v>
      </c>
      <c r="B3555" s="24">
        <v>43376</v>
      </c>
      <c r="C3555">
        <v>2</v>
      </c>
      <c r="D3555" s="13">
        <v>20</v>
      </c>
      <c r="E3555" s="13" t="s">
        <v>81</v>
      </c>
      <c r="F3555" s="17">
        <v>-1164</v>
      </c>
      <c r="G3555" t="str">
        <f>_xlfn.XLOOKUP(tbl_GL[[#This Row],[Account_key]],tbl_COA[Account_key],tbl_COA[Class],"Not Found")</f>
        <v>Assets</v>
      </c>
      <c r="H3555" t="str">
        <f>_xlfn.XLOOKUP(tbl_GL[[#This Row],[Account_key]],tbl_COA[Account_key],tbl_COA[SubClass],"Not Found")</f>
        <v>Assets</v>
      </c>
      <c r="I3555" t="str">
        <f>_xlfn.XLOOKUP(tbl_GL[[#This Row],[Account_key]],tbl_COA[Account_key],tbl_COA[SubClass2],"Not Found")</f>
        <v>Current Assets</v>
      </c>
      <c r="J3555" t="str">
        <f>_xlfn.XLOOKUP(tbl_GL[[#This Row],[Account_key]],tbl_COA[Account_key],tbl_COA[SubAccount],,0)</f>
        <v>Cash in hand</v>
      </c>
      <c r="K3555">
        <f>YEAR(tbl_GL[[#This Row],[Date]])</f>
        <v>2018</v>
      </c>
    </row>
    <row r="3556" spans="1:11" hidden="1" x14ac:dyDescent="0.35">
      <c r="A3556">
        <v>486.1</v>
      </c>
      <c r="B3556" s="24">
        <v>43377</v>
      </c>
      <c r="C3556">
        <v>2</v>
      </c>
      <c r="D3556" s="13">
        <v>320</v>
      </c>
      <c r="E3556" s="13" t="s">
        <v>97</v>
      </c>
      <c r="F3556" s="17">
        <v>-865</v>
      </c>
      <c r="G3556" t="str">
        <f>_xlfn.XLOOKUP(tbl_GL[[#This Row],[Account_key]],tbl_COA[Account_key],tbl_COA[Class],"Not Found")</f>
        <v>Operating account</v>
      </c>
      <c r="H3556" t="str">
        <f>_xlfn.XLOOKUP(tbl_GL[[#This Row],[Account_key]],tbl_COA[Account_key],tbl_COA[SubClass],"Not Found")</f>
        <v>Operating Expenses</v>
      </c>
      <c r="I3556" t="str">
        <f>_xlfn.XLOOKUP(tbl_GL[[#This Row],[Account_key]],tbl_COA[Account_key],tbl_COA[SubClass2],"Not Found")</f>
        <v>Administration</v>
      </c>
      <c r="J3556" t="str">
        <f>_xlfn.XLOOKUP(tbl_GL[[#This Row],[Account_key]],tbl_COA[Account_key],tbl_COA[SubAccount],,0)</f>
        <v>Professional Services</v>
      </c>
      <c r="K3556">
        <f>YEAR(tbl_GL[[#This Row],[Date]])</f>
        <v>2018</v>
      </c>
    </row>
    <row r="3557" spans="1:11" hidden="1" x14ac:dyDescent="0.35">
      <c r="A3557">
        <v>486.2</v>
      </c>
      <c r="B3557" s="24">
        <v>43377</v>
      </c>
      <c r="C3557">
        <v>2</v>
      </c>
      <c r="D3557" s="13">
        <v>120</v>
      </c>
      <c r="E3557" s="13" t="s">
        <v>97</v>
      </c>
      <c r="F3557" s="17">
        <v>865</v>
      </c>
      <c r="G3557" t="str">
        <f>_xlfn.XLOOKUP(tbl_GL[[#This Row],[Account_key]],tbl_COA[Account_key],tbl_COA[Class],"Not Found")</f>
        <v>Liabilities and Owners Equity</v>
      </c>
      <c r="H3557" t="str">
        <f>_xlfn.XLOOKUP(tbl_GL[[#This Row],[Account_key]],tbl_COA[Account_key],tbl_COA[SubClass],"Not Found")</f>
        <v>Liabilities</v>
      </c>
      <c r="I3557" t="str">
        <f>_xlfn.XLOOKUP(tbl_GL[[#This Row],[Account_key]],tbl_COA[Account_key],tbl_COA[SubClass2],"Not Found")</f>
        <v>Current Liabilities</v>
      </c>
      <c r="J3557" t="str">
        <f>_xlfn.XLOOKUP(tbl_GL[[#This Row],[Account_key]],tbl_COA[Account_key],tbl_COA[SubAccount],,0)</f>
        <v>Accrued Expenses</v>
      </c>
      <c r="K3557">
        <f>YEAR(tbl_GL[[#This Row],[Date]])</f>
        <v>2018</v>
      </c>
    </row>
    <row r="3558" spans="1:11" hidden="1" x14ac:dyDescent="0.35">
      <c r="A3558">
        <v>487.1</v>
      </c>
      <c r="B3558" s="24">
        <v>43378</v>
      </c>
      <c r="C3558">
        <v>2</v>
      </c>
      <c r="D3558" s="13">
        <v>230</v>
      </c>
      <c r="E3558" s="13" t="s">
        <v>4</v>
      </c>
      <c r="F3558" s="17">
        <v>-543</v>
      </c>
      <c r="G3558" t="str">
        <f>_xlfn.XLOOKUP(tbl_GL[[#This Row],[Account_key]],tbl_COA[Account_key],tbl_COA[Class],"Not Found")</f>
        <v>Trading account</v>
      </c>
      <c r="H3558" t="str">
        <f>_xlfn.XLOOKUP(tbl_GL[[#This Row],[Account_key]],tbl_COA[Account_key],tbl_COA[SubClass],"Not Found")</f>
        <v>Cost of Sales</v>
      </c>
      <c r="I3558" t="str">
        <f>_xlfn.XLOOKUP(tbl_GL[[#This Row],[Account_key]],tbl_COA[Account_key],tbl_COA[SubClass2],"Not Found")</f>
        <v>Cost of Sales</v>
      </c>
      <c r="J3558" t="str">
        <f>_xlfn.XLOOKUP(tbl_GL[[#This Row],[Account_key]],tbl_COA[Account_key],tbl_COA[SubAccount],,0)</f>
        <v>Cost of Sales</v>
      </c>
      <c r="K3558">
        <f>YEAR(tbl_GL[[#This Row],[Date]])</f>
        <v>2018</v>
      </c>
    </row>
    <row r="3559" spans="1:11" hidden="1" x14ac:dyDescent="0.35">
      <c r="A3559">
        <v>487.2</v>
      </c>
      <c r="B3559" s="24">
        <v>43378</v>
      </c>
      <c r="C3559">
        <v>2</v>
      </c>
      <c r="D3559" s="13">
        <v>60</v>
      </c>
      <c r="E3559" s="13" t="s">
        <v>4</v>
      </c>
      <c r="F3559" s="17">
        <v>-543</v>
      </c>
      <c r="G3559" t="str">
        <f>_xlfn.XLOOKUP(tbl_GL[[#This Row],[Account_key]],tbl_COA[Account_key],tbl_COA[Class],"Not Found")</f>
        <v>Assets</v>
      </c>
      <c r="H3559" t="str">
        <f>_xlfn.XLOOKUP(tbl_GL[[#This Row],[Account_key]],tbl_COA[Account_key],tbl_COA[SubClass],"Not Found")</f>
        <v>Assets</v>
      </c>
      <c r="I3559" t="str">
        <f>_xlfn.XLOOKUP(tbl_GL[[#This Row],[Account_key]],tbl_COA[Account_key],tbl_COA[SubClass2],"Not Found")</f>
        <v>Current Assets</v>
      </c>
      <c r="J3559" t="str">
        <f>_xlfn.XLOOKUP(tbl_GL[[#This Row],[Account_key]],tbl_COA[Account_key],tbl_COA[SubAccount],,0)</f>
        <v>Inventory</v>
      </c>
      <c r="K3559">
        <f>YEAR(tbl_GL[[#This Row],[Date]])</f>
        <v>2018</v>
      </c>
    </row>
    <row r="3560" spans="1:11" hidden="1" x14ac:dyDescent="0.35">
      <c r="A3560">
        <v>488.1</v>
      </c>
      <c r="B3560" s="24">
        <v>43378</v>
      </c>
      <c r="C3560">
        <v>2</v>
      </c>
      <c r="D3560" s="13">
        <v>210</v>
      </c>
      <c r="E3560" s="13" t="s">
        <v>7</v>
      </c>
      <c r="F3560" s="17">
        <v>1809</v>
      </c>
      <c r="G3560" t="str">
        <f>_xlfn.XLOOKUP(tbl_GL[[#This Row],[Account_key]],tbl_COA[Account_key],tbl_COA[Class],"Not Found")</f>
        <v>Trading account</v>
      </c>
      <c r="H3560" t="str">
        <f>_xlfn.XLOOKUP(tbl_GL[[#This Row],[Account_key]],tbl_COA[Account_key],tbl_COA[SubClass],"Not Found")</f>
        <v>Sales</v>
      </c>
      <c r="I3560" t="str">
        <f>_xlfn.XLOOKUP(tbl_GL[[#This Row],[Account_key]],tbl_COA[Account_key],tbl_COA[SubClass2],"Not Found")</f>
        <v>Sales</v>
      </c>
      <c r="J3560" t="str">
        <f>_xlfn.XLOOKUP(tbl_GL[[#This Row],[Account_key]],tbl_COA[Account_key],tbl_COA[SubAccount],,0)</f>
        <v>Sales</v>
      </c>
      <c r="K3560">
        <f>YEAR(tbl_GL[[#This Row],[Date]])</f>
        <v>2018</v>
      </c>
    </row>
    <row r="3561" spans="1:11" hidden="1" x14ac:dyDescent="0.35">
      <c r="A3561">
        <v>488.2</v>
      </c>
      <c r="B3561" s="24">
        <v>43378</v>
      </c>
      <c r="C3561">
        <v>2</v>
      </c>
      <c r="D3561" s="13">
        <v>10</v>
      </c>
      <c r="E3561" s="13" t="s">
        <v>7</v>
      </c>
      <c r="F3561" s="17">
        <v>1809</v>
      </c>
      <c r="G3561" t="str">
        <f>_xlfn.XLOOKUP(tbl_GL[[#This Row],[Account_key]],tbl_COA[Account_key],tbl_COA[Class],"Not Found")</f>
        <v>Assets</v>
      </c>
      <c r="H3561" t="str">
        <f>_xlfn.XLOOKUP(tbl_GL[[#This Row],[Account_key]],tbl_COA[Account_key],tbl_COA[SubClass],"Not Found")</f>
        <v>Assets</v>
      </c>
      <c r="I3561" t="str">
        <f>_xlfn.XLOOKUP(tbl_GL[[#This Row],[Account_key]],tbl_COA[Account_key],tbl_COA[SubClass2],"Not Found")</f>
        <v>Current Assets</v>
      </c>
      <c r="J3561" t="str">
        <f>_xlfn.XLOOKUP(tbl_GL[[#This Row],[Account_key]],tbl_COA[Account_key],tbl_COA[SubAccount],,0)</f>
        <v>Cash at Bank</v>
      </c>
      <c r="K3561">
        <f>YEAR(tbl_GL[[#This Row],[Date]])</f>
        <v>2018</v>
      </c>
    </row>
    <row r="3562" spans="1:11" hidden="1" x14ac:dyDescent="0.35">
      <c r="A3562">
        <v>489.1</v>
      </c>
      <c r="B3562" s="24">
        <v>43378</v>
      </c>
      <c r="C3562">
        <v>2</v>
      </c>
      <c r="D3562" s="13">
        <v>230</v>
      </c>
      <c r="E3562" s="13" t="s">
        <v>4</v>
      </c>
      <c r="F3562" s="17">
        <v>-2310</v>
      </c>
      <c r="G3562" t="str">
        <f>_xlfn.XLOOKUP(tbl_GL[[#This Row],[Account_key]],tbl_COA[Account_key],tbl_COA[Class],"Not Found")</f>
        <v>Trading account</v>
      </c>
      <c r="H3562" t="str">
        <f>_xlfn.XLOOKUP(tbl_GL[[#This Row],[Account_key]],tbl_COA[Account_key],tbl_COA[SubClass],"Not Found")</f>
        <v>Cost of Sales</v>
      </c>
      <c r="I3562" t="str">
        <f>_xlfn.XLOOKUP(tbl_GL[[#This Row],[Account_key]],tbl_COA[Account_key],tbl_COA[SubClass2],"Not Found")</f>
        <v>Cost of Sales</v>
      </c>
      <c r="J3562" t="str">
        <f>_xlfn.XLOOKUP(tbl_GL[[#This Row],[Account_key]],tbl_COA[Account_key],tbl_COA[SubAccount],,0)</f>
        <v>Cost of Sales</v>
      </c>
      <c r="K3562">
        <f>YEAR(tbl_GL[[#This Row],[Date]])</f>
        <v>2018</v>
      </c>
    </row>
    <row r="3563" spans="1:11" hidden="1" x14ac:dyDescent="0.35">
      <c r="A3563">
        <v>489.2</v>
      </c>
      <c r="B3563" s="24">
        <v>43378</v>
      </c>
      <c r="C3563">
        <v>2</v>
      </c>
      <c r="D3563" s="13">
        <v>60</v>
      </c>
      <c r="E3563" s="13" t="s">
        <v>4</v>
      </c>
      <c r="F3563" s="17">
        <v>-2310</v>
      </c>
      <c r="G3563" t="str">
        <f>_xlfn.XLOOKUP(tbl_GL[[#This Row],[Account_key]],tbl_COA[Account_key],tbl_COA[Class],"Not Found")</f>
        <v>Assets</v>
      </c>
      <c r="H3563" t="str">
        <f>_xlfn.XLOOKUP(tbl_GL[[#This Row],[Account_key]],tbl_COA[Account_key],tbl_COA[SubClass],"Not Found")</f>
        <v>Assets</v>
      </c>
      <c r="I3563" t="str">
        <f>_xlfn.XLOOKUP(tbl_GL[[#This Row],[Account_key]],tbl_COA[Account_key],tbl_COA[SubClass2],"Not Found")</f>
        <v>Current Assets</v>
      </c>
      <c r="J3563" t="str">
        <f>_xlfn.XLOOKUP(tbl_GL[[#This Row],[Account_key]],tbl_COA[Account_key],tbl_COA[SubAccount],,0)</f>
        <v>Inventory</v>
      </c>
      <c r="K3563">
        <f>YEAR(tbl_GL[[#This Row],[Date]])</f>
        <v>2018</v>
      </c>
    </row>
    <row r="3564" spans="1:11" hidden="1" x14ac:dyDescent="0.35">
      <c r="A3564">
        <v>490.1</v>
      </c>
      <c r="B3564" s="24">
        <v>43378</v>
      </c>
      <c r="C3564">
        <v>2</v>
      </c>
      <c r="D3564" s="13">
        <v>210</v>
      </c>
      <c r="E3564" s="13" t="s">
        <v>8</v>
      </c>
      <c r="F3564" s="17">
        <v>7700</v>
      </c>
      <c r="G3564" t="str">
        <f>_xlfn.XLOOKUP(tbl_GL[[#This Row],[Account_key]],tbl_COA[Account_key],tbl_COA[Class],"Not Found")</f>
        <v>Trading account</v>
      </c>
      <c r="H3564" t="str">
        <f>_xlfn.XLOOKUP(tbl_GL[[#This Row],[Account_key]],tbl_COA[Account_key],tbl_COA[SubClass],"Not Found")</f>
        <v>Sales</v>
      </c>
      <c r="I3564" t="str">
        <f>_xlfn.XLOOKUP(tbl_GL[[#This Row],[Account_key]],tbl_COA[Account_key],tbl_COA[SubClass2],"Not Found")</f>
        <v>Sales</v>
      </c>
      <c r="J3564" t="str">
        <f>_xlfn.XLOOKUP(tbl_GL[[#This Row],[Account_key]],tbl_COA[Account_key],tbl_COA[SubAccount],,0)</f>
        <v>Sales</v>
      </c>
      <c r="K3564">
        <f>YEAR(tbl_GL[[#This Row],[Date]])</f>
        <v>2018</v>
      </c>
    </row>
    <row r="3565" spans="1:11" hidden="1" x14ac:dyDescent="0.35">
      <c r="A3565">
        <v>490.2</v>
      </c>
      <c r="B3565" s="24">
        <v>43378</v>
      </c>
      <c r="C3565">
        <v>2</v>
      </c>
      <c r="D3565" s="13">
        <v>30</v>
      </c>
      <c r="E3565" s="13" t="s">
        <v>8</v>
      </c>
      <c r="F3565" s="17">
        <v>7700</v>
      </c>
      <c r="G3565" t="str">
        <f>_xlfn.XLOOKUP(tbl_GL[[#This Row],[Account_key]],tbl_COA[Account_key],tbl_COA[Class],"Not Found")</f>
        <v>Assets</v>
      </c>
      <c r="H3565" t="str">
        <f>_xlfn.XLOOKUP(tbl_GL[[#This Row],[Account_key]],tbl_COA[Account_key],tbl_COA[SubClass],"Not Found")</f>
        <v>Assets</v>
      </c>
      <c r="I3565" t="str">
        <f>_xlfn.XLOOKUP(tbl_GL[[#This Row],[Account_key]],tbl_COA[Account_key],tbl_COA[SubClass2],"Not Found")</f>
        <v>Current Assets</v>
      </c>
      <c r="J3565" t="str">
        <f>_xlfn.XLOOKUP(tbl_GL[[#This Row],[Account_key]],tbl_COA[Account_key],tbl_COA[SubAccount],,0)</f>
        <v>Trade Receivables</v>
      </c>
      <c r="K3565">
        <f>YEAR(tbl_GL[[#This Row],[Date]])</f>
        <v>2018</v>
      </c>
    </row>
    <row r="3566" spans="1:11" hidden="1" x14ac:dyDescent="0.35">
      <c r="A3566">
        <v>491.1</v>
      </c>
      <c r="B3566" s="24">
        <v>43380</v>
      </c>
      <c r="C3566">
        <v>2</v>
      </c>
      <c r="D3566" s="13">
        <v>260</v>
      </c>
      <c r="E3566" s="13" t="s">
        <v>83</v>
      </c>
      <c r="F3566" s="17">
        <v>539</v>
      </c>
      <c r="G3566" t="str">
        <f>_xlfn.XLOOKUP(tbl_GL[[#This Row],[Account_key]],tbl_COA[Account_key],tbl_COA[Class],"Not Found")</f>
        <v>Operating account</v>
      </c>
      <c r="H3566" t="str">
        <f>_xlfn.XLOOKUP(tbl_GL[[#This Row],[Account_key]],tbl_COA[Account_key],tbl_COA[SubClass],"Not Found")</f>
        <v>Operating Expenses</v>
      </c>
      <c r="I3566" t="str">
        <f>_xlfn.XLOOKUP(tbl_GL[[#This Row],[Account_key]],tbl_COA[Account_key],tbl_COA[SubClass2],"Not Found")</f>
        <v>Marketing</v>
      </c>
      <c r="J3566" t="str">
        <f>_xlfn.XLOOKUP(tbl_GL[[#This Row],[Account_key]],tbl_COA[Account_key],tbl_COA[SubAccount],,0)</f>
        <v>Commissions</v>
      </c>
      <c r="K3566">
        <f>YEAR(tbl_GL[[#This Row],[Date]])</f>
        <v>2018</v>
      </c>
    </row>
    <row r="3567" spans="1:11" hidden="1" x14ac:dyDescent="0.35">
      <c r="A3567">
        <v>491.2</v>
      </c>
      <c r="B3567" s="24">
        <v>43380</v>
      </c>
      <c r="C3567">
        <v>2</v>
      </c>
      <c r="D3567" s="13">
        <v>20</v>
      </c>
      <c r="E3567" s="13" t="s">
        <v>83</v>
      </c>
      <c r="F3567" s="17">
        <v>539</v>
      </c>
      <c r="G3567" t="str">
        <f>_xlfn.XLOOKUP(tbl_GL[[#This Row],[Account_key]],tbl_COA[Account_key],tbl_COA[Class],"Not Found")</f>
        <v>Assets</v>
      </c>
      <c r="H3567" t="str">
        <f>_xlfn.XLOOKUP(tbl_GL[[#This Row],[Account_key]],tbl_COA[Account_key],tbl_COA[SubClass],"Not Found")</f>
        <v>Assets</v>
      </c>
      <c r="I3567" t="str">
        <f>_xlfn.XLOOKUP(tbl_GL[[#This Row],[Account_key]],tbl_COA[Account_key],tbl_COA[SubClass2],"Not Found")</f>
        <v>Current Assets</v>
      </c>
      <c r="J3567" t="str">
        <f>_xlfn.XLOOKUP(tbl_GL[[#This Row],[Account_key]],tbl_COA[Account_key],tbl_COA[SubAccount],,0)</f>
        <v>Cash in hand</v>
      </c>
      <c r="K3567">
        <f>YEAR(tbl_GL[[#This Row],[Date]])</f>
        <v>2018</v>
      </c>
    </row>
    <row r="3568" spans="1:11" hidden="1" x14ac:dyDescent="0.35">
      <c r="A3568">
        <v>492.1</v>
      </c>
      <c r="B3568" s="24">
        <v>43382</v>
      </c>
      <c r="C3568">
        <v>2</v>
      </c>
      <c r="D3568" s="13">
        <v>260</v>
      </c>
      <c r="E3568" s="13" t="s">
        <v>97</v>
      </c>
      <c r="F3568" s="17">
        <v>-884</v>
      </c>
      <c r="G3568" t="str">
        <f>_xlfn.XLOOKUP(tbl_GL[[#This Row],[Account_key]],tbl_COA[Account_key],tbl_COA[Class],"Not Found")</f>
        <v>Operating account</v>
      </c>
      <c r="H3568" t="str">
        <f>_xlfn.XLOOKUP(tbl_GL[[#This Row],[Account_key]],tbl_COA[Account_key],tbl_COA[SubClass],"Not Found")</f>
        <v>Operating Expenses</v>
      </c>
      <c r="I3568" t="str">
        <f>_xlfn.XLOOKUP(tbl_GL[[#This Row],[Account_key]],tbl_COA[Account_key],tbl_COA[SubClass2],"Not Found")</f>
        <v>Marketing</v>
      </c>
      <c r="J3568" t="str">
        <f>_xlfn.XLOOKUP(tbl_GL[[#This Row],[Account_key]],tbl_COA[Account_key],tbl_COA[SubAccount],,0)</f>
        <v>Commissions</v>
      </c>
      <c r="K3568">
        <f>YEAR(tbl_GL[[#This Row],[Date]])</f>
        <v>2018</v>
      </c>
    </row>
    <row r="3569" spans="1:11" hidden="1" x14ac:dyDescent="0.35">
      <c r="A3569">
        <v>492.2</v>
      </c>
      <c r="B3569" s="24">
        <v>43382</v>
      </c>
      <c r="C3569">
        <v>2</v>
      </c>
      <c r="D3569" s="13">
        <v>120</v>
      </c>
      <c r="E3569" s="13" t="s">
        <v>97</v>
      </c>
      <c r="F3569" s="17">
        <v>884</v>
      </c>
      <c r="G3569" t="str">
        <f>_xlfn.XLOOKUP(tbl_GL[[#This Row],[Account_key]],tbl_COA[Account_key],tbl_COA[Class],"Not Found")</f>
        <v>Liabilities and Owners Equity</v>
      </c>
      <c r="H3569" t="str">
        <f>_xlfn.XLOOKUP(tbl_GL[[#This Row],[Account_key]],tbl_COA[Account_key],tbl_COA[SubClass],"Not Found")</f>
        <v>Liabilities</v>
      </c>
      <c r="I3569" t="str">
        <f>_xlfn.XLOOKUP(tbl_GL[[#This Row],[Account_key]],tbl_COA[Account_key],tbl_COA[SubClass2],"Not Found")</f>
        <v>Current Liabilities</v>
      </c>
      <c r="J3569" t="str">
        <f>_xlfn.XLOOKUP(tbl_GL[[#This Row],[Account_key]],tbl_COA[Account_key],tbl_COA[SubAccount],,0)</f>
        <v>Accrued Expenses</v>
      </c>
      <c r="K3569">
        <f>YEAR(tbl_GL[[#This Row],[Date]])</f>
        <v>2018</v>
      </c>
    </row>
    <row r="3570" spans="1:11" hidden="1" x14ac:dyDescent="0.35">
      <c r="A3570">
        <v>493.1</v>
      </c>
      <c r="B3570" s="24">
        <v>43383</v>
      </c>
      <c r="C3570">
        <v>2</v>
      </c>
      <c r="D3570" s="13">
        <v>10</v>
      </c>
      <c r="E3570" s="13" t="s">
        <v>98</v>
      </c>
      <c r="F3570" s="17">
        <v>-928</v>
      </c>
      <c r="G3570" t="str">
        <f>_xlfn.XLOOKUP(tbl_GL[[#This Row],[Account_key]],tbl_COA[Account_key],tbl_COA[Class],"Not Found")</f>
        <v>Assets</v>
      </c>
      <c r="H3570" t="str">
        <f>_xlfn.XLOOKUP(tbl_GL[[#This Row],[Account_key]],tbl_COA[Account_key],tbl_COA[SubClass],"Not Found")</f>
        <v>Assets</v>
      </c>
      <c r="I3570" t="str">
        <f>_xlfn.XLOOKUP(tbl_GL[[#This Row],[Account_key]],tbl_COA[Account_key],tbl_COA[SubClass2],"Not Found")</f>
        <v>Current Assets</v>
      </c>
      <c r="J3570" t="str">
        <f>_xlfn.XLOOKUP(tbl_GL[[#This Row],[Account_key]],tbl_COA[Account_key],tbl_COA[SubAccount],,0)</f>
        <v>Cash at Bank</v>
      </c>
      <c r="K3570">
        <f>YEAR(tbl_GL[[#This Row],[Date]])</f>
        <v>2018</v>
      </c>
    </row>
    <row r="3571" spans="1:11" hidden="1" x14ac:dyDescent="0.35">
      <c r="A3571">
        <v>493.2</v>
      </c>
      <c r="B3571" s="24">
        <v>43383</v>
      </c>
      <c r="C3571">
        <v>2</v>
      </c>
      <c r="D3571" s="13">
        <v>120</v>
      </c>
      <c r="E3571" s="13" t="s">
        <v>98</v>
      </c>
      <c r="F3571" s="17">
        <v>-928</v>
      </c>
      <c r="G3571" t="str">
        <f>_xlfn.XLOOKUP(tbl_GL[[#This Row],[Account_key]],tbl_COA[Account_key],tbl_COA[Class],"Not Found")</f>
        <v>Liabilities and Owners Equity</v>
      </c>
      <c r="H3571" t="str">
        <f>_xlfn.XLOOKUP(tbl_GL[[#This Row],[Account_key]],tbl_COA[Account_key],tbl_COA[SubClass],"Not Found")</f>
        <v>Liabilities</v>
      </c>
      <c r="I3571" t="str">
        <f>_xlfn.XLOOKUP(tbl_GL[[#This Row],[Account_key]],tbl_COA[Account_key],tbl_COA[SubClass2],"Not Found")</f>
        <v>Current Liabilities</v>
      </c>
      <c r="J3571" t="str">
        <f>_xlfn.XLOOKUP(tbl_GL[[#This Row],[Account_key]],tbl_COA[Account_key],tbl_COA[SubAccount],,0)</f>
        <v>Accrued Expenses</v>
      </c>
      <c r="K3571">
        <f>YEAR(tbl_GL[[#This Row],[Date]])</f>
        <v>2018</v>
      </c>
    </row>
    <row r="3572" spans="1:11" hidden="1" x14ac:dyDescent="0.35">
      <c r="A3572">
        <v>494.1</v>
      </c>
      <c r="B3572" s="24">
        <v>43383</v>
      </c>
      <c r="C3572">
        <v>2</v>
      </c>
      <c r="D3572" s="13">
        <v>30</v>
      </c>
      <c r="E3572" s="13" t="s">
        <v>80</v>
      </c>
      <c r="F3572" s="17">
        <v>-6260</v>
      </c>
      <c r="G3572" t="str">
        <f>_xlfn.XLOOKUP(tbl_GL[[#This Row],[Account_key]],tbl_COA[Account_key],tbl_COA[Class],"Not Found")</f>
        <v>Assets</v>
      </c>
      <c r="H3572" t="str">
        <f>_xlfn.XLOOKUP(tbl_GL[[#This Row],[Account_key]],tbl_COA[Account_key],tbl_COA[SubClass],"Not Found")</f>
        <v>Assets</v>
      </c>
      <c r="I3572" t="str">
        <f>_xlfn.XLOOKUP(tbl_GL[[#This Row],[Account_key]],tbl_COA[Account_key],tbl_COA[SubClass2],"Not Found")</f>
        <v>Current Assets</v>
      </c>
      <c r="J3572" t="str">
        <f>_xlfn.XLOOKUP(tbl_GL[[#This Row],[Account_key]],tbl_COA[Account_key],tbl_COA[SubAccount],,0)</f>
        <v>Trade Receivables</v>
      </c>
      <c r="K3572">
        <f>YEAR(tbl_GL[[#This Row],[Date]])</f>
        <v>2018</v>
      </c>
    </row>
    <row r="3573" spans="1:11" hidden="1" x14ac:dyDescent="0.35">
      <c r="A3573">
        <v>494.2</v>
      </c>
      <c r="B3573" s="24">
        <v>43383</v>
      </c>
      <c r="C3573">
        <v>2</v>
      </c>
      <c r="D3573" s="13">
        <v>10</v>
      </c>
      <c r="E3573" s="13" t="s">
        <v>80</v>
      </c>
      <c r="F3573" s="17">
        <v>6260</v>
      </c>
      <c r="G3573" t="str">
        <f>_xlfn.XLOOKUP(tbl_GL[[#This Row],[Account_key]],tbl_COA[Account_key],tbl_COA[Class],"Not Found")</f>
        <v>Assets</v>
      </c>
      <c r="H3573" t="str">
        <f>_xlfn.XLOOKUP(tbl_GL[[#This Row],[Account_key]],tbl_COA[Account_key],tbl_COA[SubClass],"Not Found")</f>
        <v>Assets</v>
      </c>
      <c r="I3573" t="str">
        <f>_xlfn.XLOOKUP(tbl_GL[[#This Row],[Account_key]],tbl_COA[Account_key],tbl_COA[SubClass2],"Not Found")</f>
        <v>Current Assets</v>
      </c>
      <c r="J3573" t="str">
        <f>_xlfn.XLOOKUP(tbl_GL[[#This Row],[Account_key]],tbl_COA[Account_key],tbl_COA[SubAccount],,0)</f>
        <v>Cash at Bank</v>
      </c>
      <c r="K3573">
        <f>YEAR(tbl_GL[[#This Row],[Date]])</f>
        <v>2018</v>
      </c>
    </row>
    <row r="3574" spans="1:11" hidden="1" x14ac:dyDescent="0.35">
      <c r="A3574">
        <v>495.1</v>
      </c>
      <c r="B3574" s="24">
        <v>43384</v>
      </c>
      <c r="C3574">
        <v>2</v>
      </c>
      <c r="D3574" s="13">
        <v>340</v>
      </c>
      <c r="E3574" s="13" t="s">
        <v>97</v>
      </c>
      <c r="F3574" s="17">
        <v>-830</v>
      </c>
      <c r="G3574" t="str">
        <f>_xlfn.XLOOKUP(tbl_GL[[#This Row],[Account_key]],tbl_COA[Account_key],tbl_COA[Class],"Not Found")</f>
        <v>Operating account</v>
      </c>
      <c r="H3574" t="str">
        <f>_xlfn.XLOOKUP(tbl_GL[[#This Row],[Account_key]],tbl_COA[Account_key],tbl_COA[SubClass],"Not Found")</f>
        <v>Operating Expenses</v>
      </c>
      <c r="I3574" t="str">
        <f>_xlfn.XLOOKUP(tbl_GL[[#This Row],[Account_key]],tbl_COA[Account_key],tbl_COA[SubClass2],"Not Found")</f>
        <v>Administration</v>
      </c>
      <c r="J3574" t="str">
        <f>_xlfn.XLOOKUP(tbl_GL[[#This Row],[Account_key]],tbl_COA[Account_key],tbl_COA[SubAccount],,0)</f>
        <v>Utilities</v>
      </c>
      <c r="K3574">
        <f>YEAR(tbl_GL[[#This Row],[Date]])</f>
        <v>2018</v>
      </c>
    </row>
    <row r="3575" spans="1:11" hidden="1" x14ac:dyDescent="0.35">
      <c r="A3575">
        <v>495.2</v>
      </c>
      <c r="B3575" s="24">
        <v>43384</v>
      </c>
      <c r="C3575">
        <v>2</v>
      </c>
      <c r="D3575" s="13">
        <v>120</v>
      </c>
      <c r="E3575" s="13" t="s">
        <v>97</v>
      </c>
      <c r="F3575" s="17">
        <v>830</v>
      </c>
      <c r="G3575" t="str">
        <f>_xlfn.XLOOKUP(tbl_GL[[#This Row],[Account_key]],tbl_COA[Account_key],tbl_COA[Class],"Not Found")</f>
        <v>Liabilities and Owners Equity</v>
      </c>
      <c r="H3575" t="str">
        <f>_xlfn.XLOOKUP(tbl_GL[[#This Row],[Account_key]],tbl_COA[Account_key],tbl_COA[SubClass],"Not Found")</f>
        <v>Liabilities</v>
      </c>
      <c r="I3575" t="str">
        <f>_xlfn.XLOOKUP(tbl_GL[[#This Row],[Account_key]],tbl_COA[Account_key],tbl_COA[SubClass2],"Not Found")</f>
        <v>Current Liabilities</v>
      </c>
      <c r="J3575" t="str">
        <f>_xlfn.XLOOKUP(tbl_GL[[#This Row],[Account_key]],tbl_COA[Account_key],tbl_COA[SubAccount],,0)</f>
        <v>Accrued Expenses</v>
      </c>
      <c r="K3575">
        <f>YEAR(tbl_GL[[#This Row],[Date]])</f>
        <v>2018</v>
      </c>
    </row>
    <row r="3576" spans="1:11" hidden="1" x14ac:dyDescent="0.35">
      <c r="A3576">
        <v>496.1</v>
      </c>
      <c r="B3576" s="24">
        <v>43385</v>
      </c>
      <c r="C3576">
        <v>2</v>
      </c>
      <c r="D3576" s="13">
        <v>290</v>
      </c>
      <c r="E3576" s="13" t="s">
        <v>99</v>
      </c>
      <c r="F3576" s="17">
        <v>-40</v>
      </c>
      <c r="G3576" t="str">
        <f>_xlfn.XLOOKUP(tbl_GL[[#This Row],[Account_key]],tbl_COA[Account_key],tbl_COA[Class],"Not Found")</f>
        <v>Operating account</v>
      </c>
      <c r="H3576" t="str">
        <f>_xlfn.XLOOKUP(tbl_GL[[#This Row],[Account_key]],tbl_COA[Account_key],tbl_COA[SubClass],"Not Found")</f>
        <v>Operating Expenses</v>
      </c>
      <c r="I3576" t="str">
        <f>_xlfn.XLOOKUP(tbl_GL[[#This Row],[Account_key]],tbl_COA[Account_key],tbl_COA[SubClass2],"Not Found")</f>
        <v>Administration</v>
      </c>
      <c r="J3576" t="str">
        <f>_xlfn.XLOOKUP(tbl_GL[[#This Row],[Account_key]],tbl_COA[Account_key],tbl_COA[SubAccount],,0)</f>
        <v>Travel</v>
      </c>
      <c r="K3576">
        <f>YEAR(tbl_GL[[#This Row],[Date]])</f>
        <v>2018</v>
      </c>
    </row>
    <row r="3577" spans="1:11" hidden="1" x14ac:dyDescent="0.35">
      <c r="A3577">
        <v>496.2</v>
      </c>
      <c r="B3577" s="24">
        <v>43385</v>
      </c>
      <c r="C3577">
        <v>2</v>
      </c>
      <c r="D3577" s="13">
        <v>20</v>
      </c>
      <c r="E3577" s="13" t="s">
        <v>99</v>
      </c>
      <c r="F3577" s="17">
        <v>-40</v>
      </c>
      <c r="G3577" t="str">
        <f>_xlfn.XLOOKUP(tbl_GL[[#This Row],[Account_key]],tbl_COA[Account_key],tbl_COA[Class],"Not Found")</f>
        <v>Assets</v>
      </c>
      <c r="H3577" t="str">
        <f>_xlfn.XLOOKUP(tbl_GL[[#This Row],[Account_key]],tbl_COA[Account_key],tbl_COA[SubClass],"Not Found")</f>
        <v>Assets</v>
      </c>
      <c r="I3577" t="str">
        <f>_xlfn.XLOOKUP(tbl_GL[[#This Row],[Account_key]],tbl_COA[Account_key],tbl_COA[SubClass2],"Not Found")</f>
        <v>Current Assets</v>
      </c>
      <c r="J3577" t="str">
        <f>_xlfn.XLOOKUP(tbl_GL[[#This Row],[Account_key]],tbl_COA[Account_key],tbl_COA[SubAccount],,0)</f>
        <v>Cash in hand</v>
      </c>
      <c r="K3577">
        <f>YEAR(tbl_GL[[#This Row],[Date]])</f>
        <v>2018</v>
      </c>
    </row>
    <row r="3578" spans="1:11" hidden="1" x14ac:dyDescent="0.35">
      <c r="A3578">
        <v>497.1</v>
      </c>
      <c r="B3578" s="24">
        <v>43385</v>
      </c>
      <c r="C3578">
        <v>2</v>
      </c>
      <c r="D3578" s="13">
        <v>230</v>
      </c>
      <c r="E3578" s="13" t="s">
        <v>4</v>
      </c>
      <c r="F3578" s="17">
        <v>-545</v>
      </c>
      <c r="G3578" t="str">
        <f>_xlfn.XLOOKUP(tbl_GL[[#This Row],[Account_key]],tbl_COA[Account_key],tbl_COA[Class],"Not Found")</f>
        <v>Trading account</v>
      </c>
      <c r="H3578" t="str">
        <f>_xlfn.XLOOKUP(tbl_GL[[#This Row],[Account_key]],tbl_COA[Account_key],tbl_COA[SubClass],"Not Found")</f>
        <v>Cost of Sales</v>
      </c>
      <c r="I3578" t="str">
        <f>_xlfn.XLOOKUP(tbl_GL[[#This Row],[Account_key]],tbl_COA[Account_key],tbl_COA[SubClass2],"Not Found")</f>
        <v>Cost of Sales</v>
      </c>
      <c r="J3578" t="str">
        <f>_xlfn.XLOOKUP(tbl_GL[[#This Row],[Account_key]],tbl_COA[Account_key],tbl_COA[SubAccount],,0)</f>
        <v>Cost of Sales</v>
      </c>
      <c r="K3578">
        <f>YEAR(tbl_GL[[#This Row],[Date]])</f>
        <v>2018</v>
      </c>
    </row>
    <row r="3579" spans="1:11" hidden="1" x14ac:dyDescent="0.35">
      <c r="A3579">
        <v>497.2</v>
      </c>
      <c r="B3579" s="24">
        <v>43385</v>
      </c>
      <c r="C3579">
        <v>2</v>
      </c>
      <c r="D3579" s="13">
        <v>60</v>
      </c>
      <c r="E3579" s="13" t="s">
        <v>4</v>
      </c>
      <c r="F3579" s="17">
        <v>-545</v>
      </c>
      <c r="G3579" t="str">
        <f>_xlfn.XLOOKUP(tbl_GL[[#This Row],[Account_key]],tbl_COA[Account_key],tbl_COA[Class],"Not Found")</f>
        <v>Assets</v>
      </c>
      <c r="H3579" t="str">
        <f>_xlfn.XLOOKUP(tbl_GL[[#This Row],[Account_key]],tbl_COA[Account_key],tbl_COA[SubClass],"Not Found")</f>
        <v>Assets</v>
      </c>
      <c r="I3579" t="str">
        <f>_xlfn.XLOOKUP(tbl_GL[[#This Row],[Account_key]],tbl_COA[Account_key],tbl_COA[SubClass2],"Not Found")</f>
        <v>Current Assets</v>
      </c>
      <c r="J3579" t="str">
        <f>_xlfn.XLOOKUP(tbl_GL[[#This Row],[Account_key]],tbl_COA[Account_key],tbl_COA[SubAccount],,0)</f>
        <v>Inventory</v>
      </c>
      <c r="K3579">
        <f>YEAR(tbl_GL[[#This Row],[Date]])</f>
        <v>2018</v>
      </c>
    </row>
    <row r="3580" spans="1:11" hidden="1" x14ac:dyDescent="0.35">
      <c r="A3580">
        <v>498.1</v>
      </c>
      <c r="B3580" s="24">
        <v>43385</v>
      </c>
      <c r="C3580">
        <v>2</v>
      </c>
      <c r="D3580" s="13">
        <v>210</v>
      </c>
      <c r="E3580" s="13" t="s">
        <v>7</v>
      </c>
      <c r="F3580" s="17">
        <v>1816</v>
      </c>
      <c r="G3580" t="str">
        <f>_xlfn.XLOOKUP(tbl_GL[[#This Row],[Account_key]],tbl_COA[Account_key],tbl_COA[Class],"Not Found")</f>
        <v>Trading account</v>
      </c>
      <c r="H3580" t="str">
        <f>_xlfn.XLOOKUP(tbl_GL[[#This Row],[Account_key]],tbl_COA[Account_key],tbl_COA[SubClass],"Not Found")</f>
        <v>Sales</v>
      </c>
      <c r="I3580" t="str">
        <f>_xlfn.XLOOKUP(tbl_GL[[#This Row],[Account_key]],tbl_COA[Account_key],tbl_COA[SubClass2],"Not Found")</f>
        <v>Sales</v>
      </c>
      <c r="J3580" t="str">
        <f>_xlfn.XLOOKUP(tbl_GL[[#This Row],[Account_key]],tbl_COA[Account_key],tbl_COA[SubAccount],,0)</f>
        <v>Sales</v>
      </c>
      <c r="K3580">
        <f>YEAR(tbl_GL[[#This Row],[Date]])</f>
        <v>2018</v>
      </c>
    </row>
    <row r="3581" spans="1:11" hidden="1" x14ac:dyDescent="0.35">
      <c r="A3581">
        <v>498.2</v>
      </c>
      <c r="B3581" s="24">
        <v>43385</v>
      </c>
      <c r="C3581">
        <v>2</v>
      </c>
      <c r="D3581" s="13">
        <v>10</v>
      </c>
      <c r="E3581" s="13" t="s">
        <v>7</v>
      </c>
      <c r="F3581" s="17">
        <v>1816</v>
      </c>
      <c r="G3581" t="str">
        <f>_xlfn.XLOOKUP(tbl_GL[[#This Row],[Account_key]],tbl_COA[Account_key],tbl_COA[Class],"Not Found")</f>
        <v>Assets</v>
      </c>
      <c r="H3581" t="str">
        <f>_xlfn.XLOOKUP(tbl_GL[[#This Row],[Account_key]],tbl_COA[Account_key],tbl_COA[SubClass],"Not Found")</f>
        <v>Assets</v>
      </c>
      <c r="I3581" t="str">
        <f>_xlfn.XLOOKUP(tbl_GL[[#This Row],[Account_key]],tbl_COA[Account_key],tbl_COA[SubClass2],"Not Found")</f>
        <v>Current Assets</v>
      </c>
      <c r="J3581" t="str">
        <f>_xlfn.XLOOKUP(tbl_GL[[#This Row],[Account_key]],tbl_COA[Account_key],tbl_COA[SubAccount],,0)</f>
        <v>Cash at Bank</v>
      </c>
      <c r="K3581">
        <f>YEAR(tbl_GL[[#This Row],[Date]])</f>
        <v>2018</v>
      </c>
    </row>
    <row r="3582" spans="1:11" hidden="1" x14ac:dyDescent="0.35">
      <c r="A3582">
        <v>499.1</v>
      </c>
      <c r="B3582" s="24">
        <v>43385</v>
      </c>
      <c r="C3582">
        <v>2</v>
      </c>
      <c r="D3582" s="13">
        <v>230</v>
      </c>
      <c r="E3582" s="13" t="s">
        <v>4</v>
      </c>
      <c r="F3582" s="17">
        <v>-2161</v>
      </c>
      <c r="G3582" t="str">
        <f>_xlfn.XLOOKUP(tbl_GL[[#This Row],[Account_key]],tbl_COA[Account_key],tbl_COA[Class],"Not Found")</f>
        <v>Trading account</v>
      </c>
      <c r="H3582" t="str">
        <f>_xlfn.XLOOKUP(tbl_GL[[#This Row],[Account_key]],tbl_COA[Account_key],tbl_COA[SubClass],"Not Found")</f>
        <v>Cost of Sales</v>
      </c>
      <c r="I3582" t="str">
        <f>_xlfn.XLOOKUP(tbl_GL[[#This Row],[Account_key]],tbl_COA[Account_key],tbl_COA[SubClass2],"Not Found")</f>
        <v>Cost of Sales</v>
      </c>
      <c r="J3582" t="str">
        <f>_xlfn.XLOOKUP(tbl_GL[[#This Row],[Account_key]],tbl_COA[Account_key],tbl_COA[SubAccount],,0)</f>
        <v>Cost of Sales</v>
      </c>
      <c r="K3582">
        <f>YEAR(tbl_GL[[#This Row],[Date]])</f>
        <v>2018</v>
      </c>
    </row>
    <row r="3583" spans="1:11" hidden="1" x14ac:dyDescent="0.35">
      <c r="A3583">
        <v>499.2</v>
      </c>
      <c r="B3583" s="24">
        <v>43385</v>
      </c>
      <c r="C3583">
        <v>2</v>
      </c>
      <c r="D3583" s="13">
        <v>60</v>
      </c>
      <c r="E3583" s="13" t="s">
        <v>4</v>
      </c>
      <c r="F3583" s="17">
        <v>-2161</v>
      </c>
      <c r="G3583" t="str">
        <f>_xlfn.XLOOKUP(tbl_GL[[#This Row],[Account_key]],tbl_COA[Account_key],tbl_COA[Class],"Not Found")</f>
        <v>Assets</v>
      </c>
      <c r="H3583" t="str">
        <f>_xlfn.XLOOKUP(tbl_GL[[#This Row],[Account_key]],tbl_COA[Account_key],tbl_COA[SubClass],"Not Found")</f>
        <v>Assets</v>
      </c>
      <c r="I3583" t="str">
        <f>_xlfn.XLOOKUP(tbl_GL[[#This Row],[Account_key]],tbl_COA[Account_key],tbl_COA[SubClass2],"Not Found")</f>
        <v>Current Assets</v>
      </c>
      <c r="J3583" t="str">
        <f>_xlfn.XLOOKUP(tbl_GL[[#This Row],[Account_key]],tbl_COA[Account_key],tbl_COA[SubAccount],,0)</f>
        <v>Inventory</v>
      </c>
      <c r="K3583">
        <f>YEAR(tbl_GL[[#This Row],[Date]])</f>
        <v>2018</v>
      </c>
    </row>
    <row r="3584" spans="1:11" hidden="1" x14ac:dyDescent="0.35">
      <c r="A3584">
        <v>500.1</v>
      </c>
      <c r="B3584" s="24">
        <v>43385</v>
      </c>
      <c r="C3584">
        <v>2</v>
      </c>
      <c r="D3584" s="13">
        <v>210</v>
      </c>
      <c r="E3584" s="13" t="s">
        <v>8</v>
      </c>
      <c r="F3584" s="17">
        <v>7202</v>
      </c>
      <c r="G3584" t="str">
        <f>_xlfn.XLOOKUP(tbl_GL[[#This Row],[Account_key]],tbl_COA[Account_key],tbl_COA[Class],"Not Found")</f>
        <v>Trading account</v>
      </c>
      <c r="H3584" t="str">
        <f>_xlfn.XLOOKUP(tbl_GL[[#This Row],[Account_key]],tbl_COA[Account_key],tbl_COA[SubClass],"Not Found")</f>
        <v>Sales</v>
      </c>
      <c r="I3584" t="str">
        <f>_xlfn.XLOOKUP(tbl_GL[[#This Row],[Account_key]],tbl_COA[Account_key],tbl_COA[SubClass2],"Not Found")</f>
        <v>Sales</v>
      </c>
      <c r="J3584" t="str">
        <f>_xlfn.XLOOKUP(tbl_GL[[#This Row],[Account_key]],tbl_COA[Account_key],tbl_COA[SubAccount],,0)</f>
        <v>Sales</v>
      </c>
      <c r="K3584">
        <f>YEAR(tbl_GL[[#This Row],[Date]])</f>
        <v>2018</v>
      </c>
    </row>
    <row r="3585" spans="1:11" hidden="1" x14ac:dyDescent="0.35">
      <c r="A3585">
        <v>500.2</v>
      </c>
      <c r="B3585" s="24">
        <v>43385</v>
      </c>
      <c r="C3585">
        <v>2</v>
      </c>
      <c r="D3585" s="13">
        <v>30</v>
      </c>
      <c r="E3585" s="13" t="s">
        <v>8</v>
      </c>
      <c r="F3585" s="17">
        <v>7202</v>
      </c>
      <c r="G3585" t="str">
        <f>_xlfn.XLOOKUP(tbl_GL[[#This Row],[Account_key]],tbl_COA[Account_key],tbl_COA[Class],"Not Found")</f>
        <v>Assets</v>
      </c>
      <c r="H3585" t="str">
        <f>_xlfn.XLOOKUP(tbl_GL[[#This Row],[Account_key]],tbl_COA[Account_key],tbl_COA[SubClass],"Not Found")</f>
        <v>Assets</v>
      </c>
      <c r="I3585" t="str">
        <f>_xlfn.XLOOKUP(tbl_GL[[#This Row],[Account_key]],tbl_COA[Account_key],tbl_COA[SubClass2],"Not Found")</f>
        <v>Current Assets</v>
      </c>
      <c r="J3585" t="str">
        <f>_xlfn.XLOOKUP(tbl_GL[[#This Row],[Account_key]],tbl_COA[Account_key],tbl_COA[SubAccount],,0)</f>
        <v>Trade Receivables</v>
      </c>
      <c r="K3585">
        <f>YEAR(tbl_GL[[#This Row],[Date]])</f>
        <v>2018</v>
      </c>
    </row>
    <row r="3586" spans="1:11" hidden="1" x14ac:dyDescent="0.35">
      <c r="A3586">
        <v>501.1</v>
      </c>
      <c r="B3586" s="24">
        <v>43386</v>
      </c>
      <c r="C3586">
        <v>2</v>
      </c>
      <c r="D3586" s="13">
        <v>350</v>
      </c>
      <c r="E3586" s="13" t="s">
        <v>97</v>
      </c>
      <c r="F3586" s="17">
        <v>-909</v>
      </c>
      <c r="G3586" t="str">
        <f>_xlfn.XLOOKUP(tbl_GL[[#This Row],[Account_key]],tbl_COA[Account_key],tbl_COA[Class],"Not Found")</f>
        <v>Operating account</v>
      </c>
      <c r="H3586" t="str">
        <f>_xlfn.XLOOKUP(tbl_GL[[#This Row],[Account_key]],tbl_COA[Account_key],tbl_COA[SubClass],"Not Found")</f>
        <v>Operating Expenses</v>
      </c>
      <c r="I3586" t="str">
        <f>_xlfn.XLOOKUP(tbl_GL[[#This Row],[Account_key]],tbl_COA[Account_key],tbl_COA[SubClass2],"Not Found")</f>
        <v>Administration</v>
      </c>
      <c r="J3586" t="str">
        <f>_xlfn.XLOOKUP(tbl_GL[[#This Row],[Account_key]],tbl_COA[Account_key],tbl_COA[SubAccount],,0)</f>
        <v>Other Expenses</v>
      </c>
      <c r="K3586">
        <f>YEAR(tbl_GL[[#This Row],[Date]])</f>
        <v>2018</v>
      </c>
    </row>
    <row r="3587" spans="1:11" hidden="1" x14ac:dyDescent="0.35">
      <c r="A3587">
        <v>501.2</v>
      </c>
      <c r="B3587" s="24">
        <v>43386</v>
      </c>
      <c r="C3587">
        <v>2</v>
      </c>
      <c r="D3587" s="13">
        <v>120</v>
      </c>
      <c r="E3587" s="13" t="s">
        <v>97</v>
      </c>
      <c r="F3587" s="17">
        <v>909</v>
      </c>
      <c r="G3587" t="str">
        <f>_xlfn.XLOOKUP(tbl_GL[[#This Row],[Account_key]],tbl_COA[Account_key],tbl_COA[Class],"Not Found")</f>
        <v>Liabilities and Owners Equity</v>
      </c>
      <c r="H3587" t="str">
        <f>_xlfn.XLOOKUP(tbl_GL[[#This Row],[Account_key]],tbl_COA[Account_key],tbl_COA[SubClass],"Not Found")</f>
        <v>Liabilities</v>
      </c>
      <c r="I3587" t="str">
        <f>_xlfn.XLOOKUP(tbl_GL[[#This Row],[Account_key]],tbl_COA[Account_key],tbl_COA[SubClass2],"Not Found")</f>
        <v>Current Liabilities</v>
      </c>
      <c r="J3587" t="str">
        <f>_xlfn.XLOOKUP(tbl_GL[[#This Row],[Account_key]],tbl_COA[Account_key],tbl_COA[SubAccount],,0)</f>
        <v>Accrued Expenses</v>
      </c>
      <c r="K3587">
        <f>YEAR(tbl_GL[[#This Row],[Date]])</f>
        <v>2018</v>
      </c>
    </row>
    <row r="3588" spans="1:11" hidden="1" x14ac:dyDescent="0.35">
      <c r="A3588">
        <v>502.1</v>
      </c>
      <c r="B3588" s="24">
        <v>43387</v>
      </c>
      <c r="C3588">
        <v>2</v>
      </c>
      <c r="D3588" s="13">
        <v>230</v>
      </c>
      <c r="E3588" s="13" t="s">
        <v>4</v>
      </c>
      <c r="F3588" s="17">
        <v>-348</v>
      </c>
      <c r="G3588" t="str">
        <f>_xlfn.XLOOKUP(tbl_GL[[#This Row],[Account_key]],tbl_COA[Account_key],tbl_COA[Class],"Not Found")</f>
        <v>Trading account</v>
      </c>
      <c r="H3588" t="str">
        <f>_xlfn.XLOOKUP(tbl_GL[[#This Row],[Account_key]],tbl_COA[Account_key],tbl_COA[SubClass],"Not Found")</f>
        <v>Cost of Sales</v>
      </c>
      <c r="I3588" t="str">
        <f>_xlfn.XLOOKUP(tbl_GL[[#This Row],[Account_key]],tbl_COA[Account_key],tbl_COA[SubClass2],"Not Found")</f>
        <v>Cost of Sales</v>
      </c>
      <c r="J3588" t="str">
        <f>_xlfn.XLOOKUP(tbl_GL[[#This Row],[Account_key]],tbl_COA[Account_key],tbl_COA[SubAccount],,0)</f>
        <v>Cost of Sales</v>
      </c>
      <c r="K3588">
        <f>YEAR(tbl_GL[[#This Row],[Date]])</f>
        <v>2018</v>
      </c>
    </row>
    <row r="3589" spans="1:11" hidden="1" x14ac:dyDescent="0.35">
      <c r="A3589">
        <v>502.2</v>
      </c>
      <c r="B3589" s="24">
        <v>43387</v>
      </c>
      <c r="C3589">
        <v>2</v>
      </c>
      <c r="D3589" s="13">
        <v>60</v>
      </c>
      <c r="E3589" s="13" t="s">
        <v>4</v>
      </c>
      <c r="F3589" s="17">
        <v>-348</v>
      </c>
      <c r="G3589" t="str">
        <f>_xlfn.XLOOKUP(tbl_GL[[#This Row],[Account_key]],tbl_COA[Account_key],tbl_COA[Class],"Not Found")</f>
        <v>Assets</v>
      </c>
      <c r="H3589" t="str">
        <f>_xlfn.XLOOKUP(tbl_GL[[#This Row],[Account_key]],tbl_COA[Account_key],tbl_COA[SubClass],"Not Found")</f>
        <v>Assets</v>
      </c>
      <c r="I3589" t="str">
        <f>_xlfn.XLOOKUP(tbl_GL[[#This Row],[Account_key]],tbl_COA[Account_key],tbl_COA[SubClass2],"Not Found")</f>
        <v>Current Assets</v>
      </c>
      <c r="J3589" t="str">
        <f>_xlfn.XLOOKUP(tbl_GL[[#This Row],[Account_key]],tbl_COA[Account_key],tbl_COA[SubAccount],,0)</f>
        <v>Inventory</v>
      </c>
      <c r="K3589">
        <f>YEAR(tbl_GL[[#This Row],[Date]])</f>
        <v>2018</v>
      </c>
    </row>
    <row r="3590" spans="1:11" hidden="1" x14ac:dyDescent="0.35">
      <c r="A3590">
        <v>503.1</v>
      </c>
      <c r="B3590" s="24">
        <v>43387</v>
      </c>
      <c r="C3590">
        <v>2</v>
      </c>
      <c r="D3590" s="13">
        <v>210</v>
      </c>
      <c r="E3590" s="13" t="s">
        <v>8</v>
      </c>
      <c r="F3590" s="17">
        <v>1160</v>
      </c>
      <c r="G3590" t="str">
        <f>_xlfn.XLOOKUP(tbl_GL[[#This Row],[Account_key]],tbl_COA[Account_key],tbl_COA[Class],"Not Found")</f>
        <v>Trading account</v>
      </c>
      <c r="H3590" t="str">
        <f>_xlfn.XLOOKUP(tbl_GL[[#This Row],[Account_key]],tbl_COA[Account_key],tbl_COA[SubClass],"Not Found")</f>
        <v>Sales</v>
      </c>
      <c r="I3590" t="str">
        <f>_xlfn.XLOOKUP(tbl_GL[[#This Row],[Account_key]],tbl_COA[Account_key],tbl_COA[SubClass2],"Not Found")</f>
        <v>Sales</v>
      </c>
      <c r="J3590" t="str">
        <f>_xlfn.XLOOKUP(tbl_GL[[#This Row],[Account_key]],tbl_COA[Account_key],tbl_COA[SubAccount],,0)</f>
        <v>Sales</v>
      </c>
      <c r="K3590">
        <f>YEAR(tbl_GL[[#This Row],[Date]])</f>
        <v>2018</v>
      </c>
    </row>
    <row r="3591" spans="1:11" hidden="1" x14ac:dyDescent="0.35">
      <c r="A3591">
        <v>503.2</v>
      </c>
      <c r="B3591" s="24">
        <v>43387</v>
      </c>
      <c r="C3591">
        <v>2</v>
      </c>
      <c r="D3591" s="13">
        <v>30</v>
      </c>
      <c r="E3591" s="13" t="s">
        <v>8</v>
      </c>
      <c r="F3591" s="17">
        <v>1160</v>
      </c>
      <c r="G3591" t="str">
        <f>_xlfn.XLOOKUP(tbl_GL[[#This Row],[Account_key]],tbl_COA[Account_key],tbl_COA[Class],"Not Found")</f>
        <v>Assets</v>
      </c>
      <c r="H3591" t="str">
        <f>_xlfn.XLOOKUP(tbl_GL[[#This Row],[Account_key]],tbl_COA[Account_key],tbl_COA[SubClass],"Not Found")</f>
        <v>Assets</v>
      </c>
      <c r="I3591" t="str">
        <f>_xlfn.XLOOKUP(tbl_GL[[#This Row],[Account_key]],tbl_COA[Account_key],tbl_COA[SubClass2],"Not Found")</f>
        <v>Current Assets</v>
      </c>
      <c r="J3591" t="str">
        <f>_xlfn.XLOOKUP(tbl_GL[[#This Row],[Account_key]],tbl_COA[Account_key],tbl_COA[SubAccount],,0)</f>
        <v>Trade Receivables</v>
      </c>
      <c r="K3591">
        <f>YEAR(tbl_GL[[#This Row],[Date]])</f>
        <v>2018</v>
      </c>
    </row>
    <row r="3592" spans="1:11" hidden="1" x14ac:dyDescent="0.35">
      <c r="A3592">
        <v>504.1</v>
      </c>
      <c r="B3592" s="24">
        <v>43387</v>
      </c>
      <c r="C3592">
        <v>2</v>
      </c>
      <c r="D3592" s="13">
        <v>30</v>
      </c>
      <c r="E3592" s="13" t="s">
        <v>80</v>
      </c>
      <c r="F3592" s="17">
        <v>-6570</v>
      </c>
      <c r="G3592" t="str">
        <f>_xlfn.XLOOKUP(tbl_GL[[#This Row],[Account_key]],tbl_COA[Account_key],tbl_COA[Class],"Not Found")</f>
        <v>Assets</v>
      </c>
      <c r="H3592" t="str">
        <f>_xlfn.XLOOKUP(tbl_GL[[#This Row],[Account_key]],tbl_COA[Account_key],tbl_COA[SubClass],"Not Found")</f>
        <v>Assets</v>
      </c>
      <c r="I3592" t="str">
        <f>_xlfn.XLOOKUP(tbl_GL[[#This Row],[Account_key]],tbl_COA[Account_key],tbl_COA[SubClass2],"Not Found")</f>
        <v>Current Assets</v>
      </c>
      <c r="J3592" t="str">
        <f>_xlfn.XLOOKUP(tbl_GL[[#This Row],[Account_key]],tbl_COA[Account_key],tbl_COA[SubAccount],,0)</f>
        <v>Trade Receivables</v>
      </c>
      <c r="K3592">
        <f>YEAR(tbl_GL[[#This Row],[Date]])</f>
        <v>2018</v>
      </c>
    </row>
    <row r="3593" spans="1:11" hidden="1" x14ac:dyDescent="0.35">
      <c r="A3593">
        <v>504.2</v>
      </c>
      <c r="B3593" s="24">
        <v>43387</v>
      </c>
      <c r="C3593">
        <v>2</v>
      </c>
      <c r="D3593" s="13">
        <v>10</v>
      </c>
      <c r="E3593" s="13" t="s">
        <v>80</v>
      </c>
      <c r="F3593" s="17">
        <v>6570</v>
      </c>
      <c r="G3593" t="str">
        <f>_xlfn.XLOOKUP(tbl_GL[[#This Row],[Account_key]],tbl_COA[Account_key],tbl_COA[Class],"Not Found")</f>
        <v>Assets</v>
      </c>
      <c r="H3593" t="str">
        <f>_xlfn.XLOOKUP(tbl_GL[[#This Row],[Account_key]],tbl_COA[Account_key],tbl_COA[SubClass],"Not Found")</f>
        <v>Assets</v>
      </c>
      <c r="I3593" t="str">
        <f>_xlfn.XLOOKUP(tbl_GL[[#This Row],[Account_key]],tbl_COA[Account_key],tbl_COA[SubClass2],"Not Found")</f>
        <v>Current Assets</v>
      </c>
      <c r="J3593" t="str">
        <f>_xlfn.XLOOKUP(tbl_GL[[#This Row],[Account_key]],tbl_COA[Account_key],tbl_COA[SubAccount],,0)</f>
        <v>Cash at Bank</v>
      </c>
      <c r="K3593">
        <f>YEAR(tbl_GL[[#This Row],[Date]])</f>
        <v>2018</v>
      </c>
    </row>
    <row r="3594" spans="1:11" hidden="1" x14ac:dyDescent="0.35">
      <c r="A3594">
        <v>505.1</v>
      </c>
      <c r="B3594" s="24">
        <v>43388</v>
      </c>
      <c r="C3594">
        <v>2</v>
      </c>
      <c r="D3594" s="13">
        <v>10</v>
      </c>
      <c r="E3594" s="13" t="s">
        <v>112</v>
      </c>
      <c r="F3594" s="17">
        <v>-133</v>
      </c>
      <c r="G3594" t="str">
        <f>_xlfn.XLOOKUP(tbl_GL[[#This Row],[Account_key]],tbl_COA[Account_key],tbl_COA[Class],"Not Found")</f>
        <v>Assets</v>
      </c>
      <c r="H3594" t="str">
        <f>_xlfn.XLOOKUP(tbl_GL[[#This Row],[Account_key]],tbl_COA[Account_key],tbl_COA[SubClass],"Not Found")</f>
        <v>Assets</v>
      </c>
      <c r="I3594" t="str">
        <f>_xlfn.XLOOKUP(tbl_GL[[#This Row],[Account_key]],tbl_COA[Account_key],tbl_COA[SubClass2],"Not Found")</f>
        <v>Current Assets</v>
      </c>
      <c r="J3594" t="str">
        <f>_xlfn.XLOOKUP(tbl_GL[[#This Row],[Account_key]],tbl_COA[Account_key],tbl_COA[SubAccount],,0)</f>
        <v>Cash at Bank</v>
      </c>
      <c r="K3594">
        <f>YEAR(tbl_GL[[#This Row],[Date]])</f>
        <v>2018</v>
      </c>
    </row>
    <row r="3595" spans="1:11" hidden="1" x14ac:dyDescent="0.35">
      <c r="A3595">
        <v>505.2</v>
      </c>
      <c r="B3595" s="24">
        <v>43388</v>
      </c>
      <c r="C3595">
        <v>2</v>
      </c>
      <c r="D3595" s="13">
        <v>121</v>
      </c>
      <c r="E3595" s="13" t="s">
        <v>112</v>
      </c>
      <c r="F3595" s="17">
        <v>-133</v>
      </c>
      <c r="G3595" t="str">
        <f>_xlfn.XLOOKUP(tbl_GL[[#This Row],[Account_key]],tbl_COA[Account_key],tbl_COA[Class],"Not Found")</f>
        <v>Liabilities and Owners Equity</v>
      </c>
      <c r="H3595" t="str">
        <f>_xlfn.XLOOKUP(tbl_GL[[#This Row],[Account_key]],tbl_COA[Account_key],tbl_COA[SubClass],"Not Found")</f>
        <v>Liabilities</v>
      </c>
      <c r="I3595" t="str">
        <f>_xlfn.XLOOKUP(tbl_GL[[#This Row],[Account_key]],tbl_COA[Account_key],tbl_COA[SubClass2],"Not Found")</f>
        <v>Current Liabilities</v>
      </c>
      <c r="J3595" t="str">
        <f>_xlfn.XLOOKUP(tbl_GL[[#This Row],[Account_key]],tbl_COA[Account_key],tbl_COA[SubAccount],,0)</f>
        <v>Interest Payable</v>
      </c>
      <c r="K3595">
        <f>YEAR(tbl_GL[[#This Row],[Date]])</f>
        <v>2018</v>
      </c>
    </row>
    <row r="3596" spans="1:11" hidden="1" x14ac:dyDescent="0.35">
      <c r="A3596">
        <v>506.1</v>
      </c>
      <c r="B3596" s="24">
        <v>43388</v>
      </c>
      <c r="C3596">
        <v>2</v>
      </c>
      <c r="D3596" s="13">
        <v>10</v>
      </c>
      <c r="E3596" s="13" t="s">
        <v>98</v>
      </c>
      <c r="F3596" s="17">
        <v>-738</v>
      </c>
      <c r="G3596" t="str">
        <f>_xlfn.XLOOKUP(tbl_GL[[#This Row],[Account_key]],tbl_COA[Account_key],tbl_COA[Class],"Not Found")</f>
        <v>Assets</v>
      </c>
      <c r="H3596" t="str">
        <f>_xlfn.XLOOKUP(tbl_GL[[#This Row],[Account_key]],tbl_COA[Account_key],tbl_COA[SubClass],"Not Found")</f>
        <v>Assets</v>
      </c>
      <c r="I3596" t="str">
        <f>_xlfn.XLOOKUP(tbl_GL[[#This Row],[Account_key]],tbl_COA[Account_key],tbl_COA[SubClass2],"Not Found")</f>
        <v>Current Assets</v>
      </c>
      <c r="J3596" t="str">
        <f>_xlfn.XLOOKUP(tbl_GL[[#This Row],[Account_key]],tbl_COA[Account_key],tbl_COA[SubAccount],,0)</f>
        <v>Cash at Bank</v>
      </c>
      <c r="K3596">
        <f>YEAR(tbl_GL[[#This Row],[Date]])</f>
        <v>2018</v>
      </c>
    </row>
    <row r="3597" spans="1:11" hidden="1" x14ac:dyDescent="0.35">
      <c r="A3597">
        <v>506.2</v>
      </c>
      <c r="B3597" s="24">
        <v>43388</v>
      </c>
      <c r="C3597">
        <v>2</v>
      </c>
      <c r="D3597" s="13">
        <v>120</v>
      </c>
      <c r="E3597" s="13" t="s">
        <v>98</v>
      </c>
      <c r="F3597" s="17">
        <v>-738</v>
      </c>
      <c r="G3597" t="str">
        <f>_xlfn.XLOOKUP(tbl_GL[[#This Row],[Account_key]],tbl_COA[Account_key],tbl_COA[Class],"Not Found")</f>
        <v>Liabilities and Owners Equity</v>
      </c>
      <c r="H3597" t="str">
        <f>_xlfn.XLOOKUP(tbl_GL[[#This Row],[Account_key]],tbl_COA[Account_key],tbl_COA[SubClass],"Not Found")</f>
        <v>Liabilities</v>
      </c>
      <c r="I3597" t="str">
        <f>_xlfn.XLOOKUP(tbl_GL[[#This Row],[Account_key]],tbl_COA[Account_key],tbl_COA[SubClass2],"Not Found")</f>
        <v>Current Liabilities</v>
      </c>
      <c r="J3597" t="str">
        <f>_xlfn.XLOOKUP(tbl_GL[[#This Row],[Account_key]],tbl_COA[Account_key],tbl_COA[SubAccount],,0)</f>
        <v>Accrued Expenses</v>
      </c>
      <c r="K3597">
        <f>YEAR(tbl_GL[[#This Row],[Date]])</f>
        <v>2018</v>
      </c>
    </row>
    <row r="3598" spans="1:11" hidden="1" x14ac:dyDescent="0.35">
      <c r="A3598">
        <v>507.1</v>
      </c>
      <c r="B3598" s="24">
        <v>43388</v>
      </c>
      <c r="C3598">
        <v>2</v>
      </c>
      <c r="D3598" s="13">
        <v>10</v>
      </c>
      <c r="E3598" s="13" t="s">
        <v>98</v>
      </c>
      <c r="F3598" s="17">
        <v>-752</v>
      </c>
      <c r="G3598" t="str">
        <f>_xlfn.XLOOKUP(tbl_GL[[#This Row],[Account_key]],tbl_COA[Account_key],tbl_COA[Class],"Not Found")</f>
        <v>Assets</v>
      </c>
      <c r="H3598" t="str">
        <f>_xlfn.XLOOKUP(tbl_GL[[#This Row],[Account_key]],tbl_COA[Account_key],tbl_COA[SubClass],"Not Found")</f>
        <v>Assets</v>
      </c>
      <c r="I3598" t="str">
        <f>_xlfn.XLOOKUP(tbl_GL[[#This Row],[Account_key]],tbl_COA[Account_key],tbl_COA[SubClass2],"Not Found")</f>
        <v>Current Assets</v>
      </c>
      <c r="J3598" t="str">
        <f>_xlfn.XLOOKUP(tbl_GL[[#This Row],[Account_key]],tbl_COA[Account_key],tbl_COA[SubAccount],,0)</f>
        <v>Cash at Bank</v>
      </c>
      <c r="K3598">
        <f>YEAR(tbl_GL[[#This Row],[Date]])</f>
        <v>2018</v>
      </c>
    </row>
    <row r="3599" spans="1:11" hidden="1" x14ac:dyDescent="0.35">
      <c r="A3599">
        <v>507.2</v>
      </c>
      <c r="B3599" s="24">
        <v>43388</v>
      </c>
      <c r="C3599">
        <v>2</v>
      </c>
      <c r="D3599" s="13">
        <v>120</v>
      </c>
      <c r="E3599" s="13" t="s">
        <v>98</v>
      </c>
      <c r="F3599" s="17">
        <v>-752</v>
      </c>
      <c r="G3599" t="str">
        <f>_xlfn.XLOOKUP(tbl_GL[[#This Row],[Account_key]],tbl_COA[Account_key],tbl_COA[Class],"Not Found")</f>
        <v>Liabilities and Owners Equity</v>
      </c>
      <c r="H3599" t="str">
        <f>_xlfn.XLOOKUP(tbl_GL[[#This Row],[Account_key]],tbl_COA[Account_key],tbl_COA[SubClass],"Not Found")</f>
        <v>Liabilities</v>
      </c>
      <c r="I3599" t="str">
        <f>_xlfn.XLOOKUP(tbl_GL[[#This Row],[Account_key]],tbl_COA[Account_key],tbl_COA[SubClass2],"Not Found")</f>
        <v>Current Liabilities</v>
      </c>
      <c r="J3599" t="str">
        <f>_xlfn.XLOOKUP(tbl_GL[[#This Row],[Account_key]],tbl_COA[Account_key],tbl_COA[SubAccount],,0)</f>
        <v>Accrued Expenses</v>
      </c>
      <c r="K3599">
        <f>YEAR(tbl_GL[[#This Row],[Date]])</f>
        <v>2018</v>
      </c>
    </row>
    <row r="3600" spans="1:11" hidden="1" x14ac:dyDescent="0.35">
      <c r="A3600">
        <v>508.1</v>
      </c>
      <c r="B3600" s="24">
        <v>43388</v>
      </c>
      <c r="C3600">
        <v>2</v>
      </c>
      <c r="D3600" s="13">
        <v>135</v>
      </c>
      <c r="E3600" s="13" t="s">
        <v>127</v>
      </c>
      <c r="F3600" s="17">
        <v>-10000</v>
      </c>
      <c r="G3600" t="str">
        <f>_xlfn.XLOOKUP(tbl_GL[[#This Row],[Account_key]],tbl_COA[Account_key],tbl_COA[Class],"Not Found")</f>
        <v>Liabilities and Owners Equity</v>
      </c>
      <c r="H3600" t="str">
        <f>_xlfn.XLOOKUP(tbl_GL[[#This Row],[Account_key]],tbl_COA[Account_key],tbl_COA[SubClass],"Not Found")</f>
        <v>Liabilities</v>
      </c>
      <c r="I3600" t="str">
        <f>_xlfn.XLOOKUP(tbl_GL[[#This Row],[Account_key]],tbl_COA[Account_key],tbl_COA[SubClass2],"Not Found")</f>
        <v>Current Liabilities</v>
      </c>
      <c r="J3600" t="str">
        <f>_xlfn.XLOOKUP(tbl_GL[[#This Row],[Account_key]],tbl_COA[Account_key],tbl_COA[SubAccount],,0)</f>
        <v>Dividends payable</v>
      </c>
      <c r="K3600">
        <f>YEAR(tbl_GL[[#This Row],[Date]])</f>
        <v>2018</v>
      </c>
    </row>
    <row r="3601" spans="1:11" hidden="1" x14ac:dyDescent="0.35">
      <c r="A3601">
        <v>508.2</v>
      </c>
      <c r="B3601" s="24">
        <v>43388</v>
      </c>
      <c r="C3601">
        <v>2</v>
      </c>
      <c r="D3601" s="13">
        <v>10</v>
      </c>
      <c r="E3601" s="13" t="s">
        <v>127</v>
      </c>
      <c r="F3601" s="17">
        <v>-10000</v>
      </c>
      <c r="G3601" t="str">
        <f>_xlfn.XLOOKUP(tbl_GL[[#This Row],[Account_key]],tbl_COA[Account_key],tbl_COA[Class],"Not Found")</f>
        <v>Assets</v>
      </c>
      <c r="H3601" t="str">
        <f>_xlfn.XLOOKUP(tbl_GL[[#This Row],[Account_key]],tbl_COA[Account_key],tbl_COA[SubClass],"Not Found")</f>
        <v>Assets</v>
      </c>
      <c r="I3601" t="str">
        <f>_xlfn.XLOOKUP(tbl_GL[[#This Row],[Account_key]],tbl_COA[Account_key],tbl_COA[SubClass2],"Not Found")</f>
        <v>Current Assets</v>
      </c>
      <c r="J3601" t="str">
        <f>_xlfn.XLOOKUP(tbl_GL[[#This Row],[Account_key]],tbl_COA[Account_key],tbl_COA[SubAccount],,0)</f>
        <v>Cash at Bank</v>
      </c>
      <c r="K3601">
        <f>YEAR(tbl_GL[[#This Row],[Date]])</f>
        <v>2018</v>
      </c>
    </row>
    <row r="3602" spans="1:11" hidden="1" x14ac:dyDescent="0.35">
      <c r="A3602">
        <v>509.1</v>
      </c>
      <c r="B3602" s="24">
        <v>43388</v>
      </c>
      <c r="C3602">
        <v>2</v>
      </c>
      <c r="D3602" s="13">
        <v>10</v>
      </c>
      <c r="E3602" s="13" t="s">
        <v>84</v>
      </c>
      <c r="F3602" s="17">
        <v>-11667</v>
      </c>
      <c r="G3602" t="str">
        <f>_xlfn.XLOOKUP(tbl_GL[[#This Row],[Account_key]],tbl_COA[Account_key],tbl_COA[Class],"Not Found")</f>
        <v>Assets</v>
      </c>
      <c r="H3602" t="str">
        <f>_xlfn.XLOOKUP(tbl_GL[[#This Row],[Account_key]],tbl_COA[Account_key],tbl_COA[SubClass],"Not Found")</f>
        <v>Assets</v>
      </c>
      <c r="I3602" t="str">
        <f>_xlfn.XLOOKUP(tbl_GL[[#This Row],[Account_key]],tbl_COA[Account_key],tbl_COA[SubClass2],"Not Found")</f>
        <v>Current Assets</v>
      </c>
      <c r="J3602" t="str">
        <f>_xlfn.XLOOKUP(tbl_GL[[#This Row],[Account_key]],tbl_COA[Account_key],tbl_COA[SubAccount],,0)</f>
        <v>Cash at Bank</v>
      </c>
      <c r="K3602">
        <f>YEAR(tbl_GL[[#This Row],[Date]])</f>
        <v>2018</v>
      </c>
    </row>
    <row r="3603" spans="1:11" hidden="1" x14ac:dyDescent="0.35">
      <c r="A3603">
        <v>509.2</v>
      </c>
      <c r="B3603" s="24">
        <v>43388</v>
      </c>
      <c r="C3603">
        <v>2</v>
      </c>
      <c r="D3603" s="13">
        <v>110</v>
      </c>
      <c r="E3603" s="13" t="s">
        <v>84</v>
      </c>
      <c r="F3603" s="17">
        <v>-11667</v>
      </c>
      <c r="G3603" t="str">
        <f>_xlfn.XLOOKUP(tbl_GL[[#This Row],[Account_key]],tbl_COA[Account_key],tbl_COA[Class],"Not Found")</f>
        <v>Liabilities and Owners Equity</v>
      </c>
      <c r="H3603" t="str">
        <f>_xlfn.XLOOKUP(tbl_GL[[#This Row],[Account_key]],tbl_COA[Account_key],tbl_COA[SubClass],"Not Found")</f>
        <v>Liabilities</v>
      </c>
      <c r="I3603" t="str">
        <f>_xlfn.XLOOKUP(tbl_GL[[#This Row],[Account_key]],tbl_COA[Account_key],tbl_COA[SubClass2],"Not Found")</f>
        <v>Current Liabilities</v>
      </c>
      <c r="J3603" t="str">
        <f>_xlfn.XLOOKUP(tbl_GL[[#This Row],[Account_key]],tbl_COA[Account_key],tbl_COA[SubAccount],,0)</f>
        <v>Trade Payables</v>
      </c>
      <c r="K3603">
        <f>YEAR(tbl_GL[[#This Row],[Date]])</f>
        <v>2018</v>
      </c>
    </row>
    <row r="3604" spans="1:11" hidden="1" x14ac:dyDescent="0.35">
      <c r="A3604">
        <v>510.1</v>
      </c>
      <c r="B3604" s="24">
        <v>43390</v>
      </c>
      <c r="C3604">
        <v>2</v>
      </c>
      <c r="D3604" s="13">
        <v>260</v>
      </c>
      <c r="E3604" s="13" t="s">
        <v>97</v>
      </c>
      <c r="F3604" s="17">
        <v>-715</v>
      </c>
      <c r="G3604" t="str">
        <f>_xlfn.XLOOKUP(tbl_GL[[#This Row],[Account_key]],tbl_COA[Account_key],tbl_COA[Class],"Not Found")</f>
        <v>Operating account</v>
      </c>
      <c r="H3604" t="str">
        <f>_xlfn.XLOOKUP(tbl_GL[[#This Row],[Account_key]],tbl_COA[Account_key],tbl_COA[SubClass],"Not Found")</f>
        <v>Operating Expenses</v>
      </c>
      <c r="I3604" t="str">
        <f>_xlfn.XLOOKUP(tbl_GL[[#This Row],[Account_key]],tbl_COA[Account_key],tbl_COA[SubClass2],"Not Found")</f>
        <v>Marketing</v>
      </c>
      <c r="J3604" t="str">
        <f>_xlfn.XLOOKUP(tbl_GL[[#This Row],[Account_key]],tbl_COA[Account_key],tbl_COA[SubAccount],,0)</f>
        <v>Commissions</v>
      </c>
      <c r="K3604">
        <f>YEAR(tbl_GL[[#This Row],[Date]])</f>
        <v>2018</v>
      </c>
    </row>
    <row r="3605" spans="1:11" hidden="1" x14ac:dyDescent="0.35">
      <c r="A3605">
        <v>510.2</v>
      </c>
      <c r="B3605" s="24">
        <v>43390</v>
      </c>
      <c r="C3605">
        <v>2</v>
      </c>
      <c r="D3605" s="13">
        <v>120</v>
      </c>
      <c r="E3605" s="13" t="s">
        <v>97</v>
      </c>
      <c r="F3605" s="17">
        <v>715</v>
      </c>
      <c r="G3605" t="str">
        <f>_xlfn.XLOOKUP(tbl_GL[[#This Row],[Account_key]],tbl_COA[Account_key],tbl_COA[Class],"Not Found")</f>
        <v>Liabilities and Owners Equity</v>
      </c>
      <c r="H3605" t="str">
        <f>_xlfn.XLOOKUP(tbl_GL[[#This Row],[Account_key]],tbl_COA[Account_key],tbl_COA[SubClass],"Not Found")</f>
        <v>Liabilities</v>
      </c>
      <c r="I3605" t="str">
        <f>_xlfn.XLOOKUP(tbl_GL[[#This Row],[Account_key]],tbl_COA[Account_key],tbl_COA[SubClass2],"Not Found")</f>
        <v>Current Liabilities</v>
      </c>
      <c r="J3605" t="str">
        <f>_xlfn.XLOOKUP(tbl_GL[[#This Row],[Account_key]],tbl_COA[Account_key],tbl_COA[SubAccount],,0)</f>
        <v>Accrued Expenses</v>
      </c>
      <c r="K3605">
        <f>YEAR(tbl_GL[[#This Row],[Date]])</f>
        <v>2018</v>
      </c>
    </row>
    <row r="3606" spans="1:11" hidden="1" x14ac:dyDescent="0.35">
      <c r="A3606">
        <v>511.1</v>
      </c>
      <c r="B3606" s="24">
        <v>43390</v>
      </c>
      <c r="C3606">
        <v>2</v>
      </c>
      <c r="D3606" s="13">
        <v>10</v>
      </c>
      <c r="E3606" s="13" t="s">
        <v>98</v>
      </c>
      <c r="F3606" s="17">
        <v>-1014</v>
      </c>
      <c r="G3606" t="str">
        <f>_xlfn.XLOOKUP(tbl_GL[[#This Row],[Account_key]],tbl_COA[Account_key],tbl_COA[Class],"Not Found")</f>
        <v>Assets</v>
      </c>
      <c r="H3606" t="str">
        <f>_xlfn.XLOOKUP(tbl_GL[[#This Row],[Account_key]],tbl_COA[Account_key],tbl_COA[SubClass],"Not Found")</f>
        <v>Assets</v>
      </c>
      <c r="I3606" t="str">
        <f>_xlfn.XLOOKUP(tbl_GL[[#This Row],[Account_key]],tbl_COA[Account_key],tbl_COA[SubClass2],"Not Found")</f>
        <v>Current Assets</v>
      </c>
      <c r="J3606" t="str">
        <f>_xlfn.XLOOKUP(tbl_GL[[#This Row],[Account_key]],tbl_COA[Account_key],tbl_COA[SubAccount],,0)</f>
        <v>Cash at Bank</v>
      </c>
      <c r="K3606">
        <f>YEAR(tbl_GL[[#This Row],[Date]])</f>
        <v>2018</v>
      </c>
    </row>
    <row r="3607" spans="1:11" hidden="1" x14ac:dyDescent="0.35">
      <c r="A3607">
        <v>511.2</v>
      </c>
      <c r="B3607" s="24">
        <v>43390</v>
      </c>
      <c r="C3607">
        <v>2</v>
      </c>
      <c r="D3607" s="13">
        <v>120</v>
      </c>
      <c r="E3607" s="13" t="s">
        <v>98</v>
      </c>
      <c r="F3607" s="17">
        <v>-1014</v>
      </c>
      <c r="G3607" t="str">
        <f>_xlfn.XLOOKUP(tbl_GL[[#This Row],[Account_key]],tbl_COA[Account_key],tbl_COA[Class],"Not Found")</f>
        <v>Liabilities and Owners Equity</v>
      </c>
      <c r="H3607" t="str">
        <f>_xlfn.XLOOKUP(tbl_GL[[#This Row],[Account_key]],tbl_COA[Account_key],tbl_COA[SubClass],"Not Found")</f>
        <v>Liabilities</v>
      </c>
      <c r="I3607" t="str">
        <f>_xlfn.XLOOKUP(tbl_GL[[#This Row],[Account_key]],tbl_COA[Account_key],tbl_COA[SubClass2],"Not Found")</f>
        <v>Current Liabilities</v>
      </c>
      <c r="J3607" t="str">
        <f>_xlfn.XLOOKUP(tbl_GL[[#This Row],[Account_key]],tbl_COA[Account_key],tbl_COA[SubAccount],,0)</f>
        <v>Accrued Expenses</v>
      </c>
      <c r="K3607">
        <f>YEAR(tbl_GL[[#This Row],[Date]])</f>
        <v>2018</v>
      </c>
    </row>
    <row r="3608" spans="1:11" hidden="1" x14ac:dyDescent="0.35">
      <c r="A3608">
        <v>512.1</v>
      </c>
      <c r="B3608" s="24">
        <v>43392</v>
      </c>
      <c r="C3608">
        <v>2</v>
      </c>
      <c r="D3608" s="13">
        <v>230</v>
      </c>
      <c r="E3608" s="13" t="s">
        <v>4</v>
      </c>
      <c r="F3608" s="17">
        <v>-562</v>
      </c>
      <c r="G3608" t="str">
        <f>_xlfn.XLOOKUP(tbl_GL[[#This Row],[Account_key]],tbl_COA[Account_key],tbl_COA[Class],"Not Found")</f>
        <v>Trading account</v>
      </c>
      <c r="H3608" t="str">
        <f>_xlfn.XLOOKUP(tbl_GL[[#This Row],[Account_key]],tbl_COA[Account_key],tbl_COA[SubClass],"Not Found")</f>
        <v>Cost of Sales</v>
      </c>
      <c r="I3608" t="str">
        <f>_xlfn.XLOOKUP(tbl_GL[[#This Row],[Account_key]],tbl_COA[Account_key],tbl_COA[SubClass2],"Not Found")</f>
        <v>Cost of Sales</v>
      </c>
      <c r="J3608" t="str">
        <f>_xlfn.XLOOKUP(tbl_GL[[#This Row],[Account_key]],tbl_COA[Account_key],tbl_COA[SubAccount],,0)</f>
        <v>Cost of Sales</v>
      </c>
      <c r="K3608">
        <f>YEAR(tbl_GL[[#This Row],[Date]])</f>
        <v>2018</v>
      </c>
    </row>
    <row r="3609" spans="1:11" hidden="1" x14ac:dyDescent="0.35">
      <c r="A3609">
        <v>512.20000000000005</v>
      </c>
      <c r="B3609" s="24">
        <v>43392</v>
      </c>
      <c r="C3609">
        <v>2</v>
      </c>
      <c r="D3609" s="13">
        <v>60</v>
      </c>
      <c r="E3609" s="13" t="s">
        <v>4</v>
      </c>
      <c r="F3609" s="17">
        <v>-562</v>
      </c>
      <c r="G3609" t="str">
        <f>_xlfn.XLOOKUP(tbl_GL[[#This Row],[Account_key]],tbl_COA[Account_key],tbl_COA[Class],"Not Found")</f>
        <v>Assets</v>
      </c>
      <c r="H3609" t="str">
        <f>_xlfn.XLOOKUP(tbl_GL[[#This Row],[Account_key]],tbl_COA[Account_key],tbl_COA[SubClass],"Not Found")</f>
        <v>Assets</v>
      </c>
      <c r="I3609" t="str">
        <f>_xlfn.XLOOKUP(tbl_GL[[#This Row],[Account_key]],tbl_COA[Account_key],tbl_COA[SubClass2],"Not Found")</f>
        <v>Current Assets</v>
      </c>
      <c r="J3609" t="str">
        <f>_xlfn.XLOOKUP(tbl_GL[[#This Row],[Account_key]],tbl_COA[Account_key],tbl_COA[SubAccount],,0)</f>
        <v>Inventory</v>
      </c>
      <c r="K3609">
        <f>YEAR(tbl_GL[[#This Row],[Date]])</f>
        <v>2018</v>
      </c>
    </row>
    <row r="3610" spans="1:11" hidden="1" x14ac:dyDescent="0.35">
      <c r="A3610">
        <v>513.1</v>
      </c>
      <c r="B3610" s="24">
        <v>43392</v>
      </c>
      <c r="C3610">
        <v>2</v>
      </c>
      <c r="D3610" s="13">
        <v>210</v>
      </c>
      <c r="E3610" s="13" t="s">
        <v>7</v>
      </c>
      <c r="F3610" s="17">
        <v>1874</v>
      </c>
      <c r="G3610" t="str">
        <f>_xlfn.XLOOKUP(tbl_GL[[#This Row],[Account_key]],tbl_COA[Account_key],tbl_COA[Class],"Not Found")</f>
        <v>Trading account</v>
      </c>
      <c r="H3610" t="str">
        <f>_xlfn.XLOOKUP(tbl_GL[[#This Row],[Account_key]],tbl_COA[Account_key],tbl_COA[SubClass],"Not Found")</f>
        <v>Sales</v>
      </c>
      <c r="I3610" t="str">
        <f>_xlfn.XLOOKUP(tbl_GL[[#This Row],[Account_key]],tbl_COA[Account_key],tbl_COA[SubClass2],"Not Found")</f>
        <v>Sales</v>
      </c>
      <c r="J3610" t="str">
        <f>_xlfn.XLOOKUP(tbl_GL[[#This Row],[Account_key]],tbl_COA[Account_key],tbl_COA[SubAccount],,0)</f>
        <v>Sales</v>
      </c>
      <c r="K3610">
        <f>YEAR(tbl_GL[[#This Row],[Date]])</f>
        <v>2018</v>
      </c>
    </row>
    <row r="3611" spans="1:11" hidden="1" x14ac:dyDescent="0.35">
      <c r="A3611">
        <v>513.20000000000005</v>
      </c>
      <c r="B3611" s="24">
        <v>43392</v>
      </c>
      <c r="C3611">
        <v>2</v>
      </c>
      <c r="D3611" s="13">
        <v>10</v>
      </c>
      <c r="E3611" s="13" t="s">
        <v>7</v>
      </c>
      <c r="F3611" s="17">
        <v>1874</v>
      </c>
      <c r="G3611" t="str">
        <f>_xlfn.XLOOKUP(tbl_GL[[#This Row],[Account_key]],tbl_COA[Account_key],tbl_COA[Class],"Not Found")</f>
        <v>Assets</v>
      </c>
      <c r="H3611" t="str">
        <f>_xlfn.XLOOKUP(tbl_GL[[#This Row],[Account_key]],tbl_COA[Account_key],tbl_COA[SubClass],"Not Found")</f>
        <v>Assets</v>
      </c>
      <c r="I3611" t="str">
        <f>_xlfn.XLOOKUP(tbl_GL[[#This Row],[Account_key]],tbl_COA[Account_key],tbl_COA[SubClass2],"Not Found")</f>
        <v>Current Assets</v>
      </c>
      <c r="J3611" t="str">
        <f>_xlfn.XLOOKUP(tbl_GL[[#This Row],[Account_key]],tbl_COA[Account_key],tbl_COA[SubAccount],,0)</f>
        <v>Cash at Bank</v>
      </c>
      <c r="K3611">
        <f>YEAR(tbl_GL[[#This Row],[Date]])</f>
        <v>2018</v>
      </c>
    </row>
    <row r="3612" spans="1:11" hidden="1" x14ac:dyDescent="0.35">
      <c r="A3612">
        <v>514.1</v>
      </c>
      <c r="B3612" s="24">
        <v>43392</v>
      </c>
      <c r="C3612">
        <v>2</v>
      </c>
      <c r="D3612" s="13">
        <v>230</v>
      </c>
      <c r="E3612" s="13" t="s">
        <v>4</v>
      </c>
      <c r="F3612" s="17">
        <v>-2156</v>
      </c>
      <c r="G3612" t="str">
        <f>_xlfn.XLOOKUP(tbl_GL[[#This Row],[Account_key]],tbl_COA[Account_key],tbl_COA[Class],"Not Found")</f>
        <v>Trading account</v>
      </c>
      <c r="H3612" t="str">
        <f>_xlfn.XLOOKUP(tbl_GL[[#This Row],[Account_key]],tbl_COA[Account_key],tbl_COA[SubClass],"Not Found")</f>
        <v>Cost of Sales</v>
      </c>
      <c r="I3612" t="str">
        <f>_xlfn.XLOOKUP(tbl_GL[[#This Row],[Account_key]],tbl_COA[Account_key],tbl_COA[SubClass2],"Not Found")</f>
        <v>Cost of Sales</v>
      </c>
      <c r="J3612" t="str">
        <f>_xlfn.XLOOKUP(tbl_GL[[#This Row],[Account_key]],tbl_COA[Account_key],tbl_COA[SubAccount],,0)</f>
        <v>Cost of Sales</v>
      </c>
      <c r="K3612">
        <f>YEAR(tbl_GL[[#This Row],[Date]])</f>
        <v>2018</v>
      </c>
    </row>
    <row r="3613" spans="1:11" hidden="1" x14ac:dyDescent="0.35">
      <c r="A3613">
        <v>514.20000000000005</v>
      </c>
      <c r="B3613" s="24">
        <v>43392</v>
      </c>
      <c r="C3613">
        <v>2</v>
      </c>
      <c r="D3613" s="13">
        <v>60</v>
      </c>
      <c r="E3613" s="13" t="s">
        <v>4</v>
      </c>
      <c r="F3613" s="17">
        <v>-2156</v>
      </c>
      <c r="G3613" t="str">
        <f>_xlfn.XLOOKUP(tbl_GL[[#This Row],[Account_key]],tbl_COA[Account_key],tbl_COA[Class],"Not Found")</f>
        <v>Assets</v>
      </c>
      <c r="H3613" t="str">
        <f>_xlfn.XLOOKUP(tbl_GL[[#This Row],[Account_key]],tbl_COA[Account_key],tbl_COA[SubClass],"Not Found")</f>
        <v>Assets</v>
      </c>
      <c r="I3613" t="str">
        <f>_xlfn.XLOOKUP(tbl_GL[[#This Row],[Account_key]],tbl_COA[Account_key],tbl_COA[SubClass2],"Not Found")</f>
        <v>Current Assets</v>
      </c>
      <c r="J3613" t="str">
        <f>_xlfn.XLOOKUP(tbl_GL[[#This Row],[Account_key]],tbl_COA[Account_key],tbl_COA[SubAccount],,0)</f>
        <v>Inventory</v>
      </c>
      <c r="K3613">
        <f>YEAR(tbl_GL[[#This Row],[Date]])</f>
        <v>2018</v>
      </c>
    </row>
    <row r="3614" spans="1:11" hidden="1" x14ac:dyDescent="0.35">
      <c r="A3614">
        <v>515.1</v>
      </c>
      <c r="B3614" s="24">
        <v>43392</v>
      </c>
      <c r="C3614">
        <v>2</v>
      </c>
      <c r="D3614" s="13">
        <v>210</v>
      </c>
      <c r="E3614" s="13" t="s">
        <v>8</v>
      </c>
      <c r="F3614" s="17">
        <v>7186</v>
      </c>
      <c r="G3614" t="str">
        <f>_xlfn.XLOOKUP(tbl_GL[[#This Row],[Account_key]],tbl_COA[Account_key],tbl_COA[Class],"Not Found")</f>
        <v>Trading account</v>
      </c>
      <c r="H3614" t="str">
        <f>_xlfn.XLOOKUP(tbl_GL[[#This Row],[Account_key]],tbl_COA[Account_key],tbl_COA[SubClass],"Not Found")</f>
        <v>Sales</v>
      </c>
      <c r="I3614" t="str">
        <f>_xlfn.XLOOKUP(tbl_GL[[#This Row],[Account_key]],tbl_COA[Account_key],tbl_COA[SubClass2],"Not Found")</f>
        <v>Sales</v>
      </c>
      <c r="J3614" t="str">
        <f>_xlfn.XLOOKUP(tbl_GL[[#This Row],[Account_key]],tbl_COA[Account_key],tbl_COA[SubAccount],,0)</f>
        <v>Sales</v>
      </c>
      <c r="K3614">
        <f>YEAR(tbl_GL[[#This Row],[Date]])</f>
        <v>2018</v>
      </c>
    </row>
    <row r="3615" spans="1:11" hidden="1" x14ac:dyDescent="0.35">
      <c r="A3615">
        <v>515.20000000000005</v>
      </c>
      <c r="B3615" s="24">
        <v>43392</v>
      </c>
      <c r="C3615">
        <v>2</v>
      </c>
      <c r="D3615" s="13">
        <v>30</v>
      </c>
      <c r="E3615" s="13" t="s">
        <v>8</v>
      </c>
      <c r="F3615" s="17">
        <v>7186</v>
      </c>
      <c r="G3615" t="str">
        <f>_xlfn.XLOOKUP(tbl_GL[[#This Row],[Account_key]],tbl_COA[Account_key],tbl_COA[Class],"Not Found")</f>
        <v>Assets</v>
      </c>
      <c r="H3615" t="str">
        <f>_xlfn.XLOOKUP(tbl_GL[[#This Row],[Account_key]],tbl_COA[Account_key],tbl_COA[SubClass],"Not Found")</f>
        <v>Assets</v>
      </c>
      <c r="I3615" t="str">
        <f>_xlfn.XLOOKUP(tbl_GL[[#This Row],[Account_key]],tbl_COA[Account_key],tbl_COA[SubClass2],"Not Found")</f>
        <v>Current Assets</v>
      </c>
      <c r="J3615" t="str">
        <f>_xlfn.XLOOKUP(tbl_GL[[#This Row],[Account_key]],tbl_COA[Account_key],tbl_COA[SubAccount],,0)</f>
        <v>Trade Receivables</v>
      </c>
      <c r="K3615">
        <f>YEAR(tbl_GL[[#This Row],[Date]])</f>
        <v>2018</v>
      </c>
    </row>
    <row r="3616" spans="1:11" hidden="1" x14ac:dyDescent="0.35">
      <c r="A3616">
        <v>516.1</v>
      </c>
      <c r="B3616" s="24">
        <v>43395</v>
      </c>
      <c r="C3616">
        <v>2</v>
      </c>
      <c r="D3616" s="13">
        <v>320</v>
      </c>
      <c r="E3616" s="13" t="s">
        <v>99</v>
      </c>
      <c r="F3616" s="17">
        <v>-24</v>
      </c>
      <c r="G3616" t="str">
        <f>_xlfn.XLOOKUP(tbl_GL[[#This Row],[Account_key]],tbl_COA[Account_key],tbl_COA[Class],"Not Found")</f>
        <v>Operating account</v>
      </c>
      <c r="H3616" t="str">
        <f>_xlfn.XLOOKUP(tbl_GL[[#This Row],[Account_key]],tbl_COA[Account_key],tbl_COA[SubClass],"Not Found")</f>
        <v>Operating Expenses</v>
      </c>
      <c r="I3616" t="str">
        <f>_xlfn.XLOOKUP(tbl_GL[[#This Row],[Account_key]],tbl_COA[Account_key],tbl_COA[SubClass2],"Not Found")</f>
        <v>Administration</v>
      </c>
      <c r="J3616" t="str">
        <f>_xlfn.XLOOKUP(tbl_GL[[#This Row],[Account_key]],tbl_COA[Account_key],tbl_COA[SubAccount],,0)</f>
        <v>Professional Services</v>
      </c>
      <c r="K3616">
        <f>YEAR(tbl_GL[[#This Row],[Date]])</f>
        <v>2018</v>
      </c>
    </row>
    <row r="3617" spans="1:11" hidden="1" x14ac:dyDescent="0.35">
      <c r="A3617">
        <v>516.20000000000005</v>
      </c>
      <c r="B3617" s="24">
        <v>43395</v>
      </c>
      <c r="C3617">
        <v>2</v>
      </c>
      <c r="D3617" s="13">
        <v>20</v>
      </c>
      <c r="E3617" s="13" t="s">
        <v>99</v>
      </c>
      <c r="F3617" s="17">
        <v>-24</v>
      </c>
      <c r="G3617" t="str">
        <f>_xlfn.XLOOKUP(tbl_GL[[#This Row],[Account_key]],tbl_COA[Account_key],tbl_COA[Class],"Not Found")</f>
        <v>Assets</v>
      </c>
      <c r="H3617" t="str">
        <f>_xlfn.XLOOKUP(tbl_GL[[#This Row],[Account_key]],tbl_COA[Account_key],tbl_COA[SubClass],"Not Found")</f>
        <v>Assets</v>
      </c>
      <c r="I3617" t="str">
        <f>_xlfn.XLOOKUP(tbl_GL[[#This Row],[Account_key]],tbl_COA[Account_key],tbl_COA[SubClass2],"Not Found")</f>
        <v>Current Assets</v>
      </c>
      <c r="J3617" t="str">
        <f>_xlfn.XLOOKUP(tbl_GL[[#This Row],[Account_key]],tbl_COA[Account_key],tbl_COA[SubAccount],,0)</f>
        <v>Cash in hand</v>
      </c>
      <c r="K3617">
        <f>YEAR(tbl_GL[[#This Row],[Date]])</f>
        <v>2018</v>
      </c>
    </row>
    <row r="3618" spans="1:11" hidden="1" x14ac:dyDescent="0.35">
      <c r="A3618">
        <v>517.1</v>
      </c>
      <c r="B3618" s="24">
        <v>43395</v>
      </c>
      <c r="C3618">
        <v>2</v>
      </c>
      <c r="D3618" s="13">
        <v>260</v>
      </c>
      <c r="E3618" s="13" t="s">
        <v>97</v>
      </c>
      <c r="F3618" s="17">
        <v>-780</v>
      </c>
      <c r="G3618" t="str">
        <f>_xlfn.XLOOKUP(tbl_GL[[#This Row],[Account_key]],tbl_COA[Account_key],tbl_COA[Class],"Not Found")</f>
        <v>Operating account</v>
      </c>
      <c r="H3618" t="str">
        <f>_xlfn.XLOOKUP(tbl_GL[[#This Row],[Account_key]],tbl_COA[Account_key],tbl_COA[SubClass],"Not Found")</f>
        <v>Operating Expenses</v>
      </c>
      <c r="I3618" t="str">
        <f>_xlfn.XLOOKUP(tbl_GL[[#This Row],[Account_key]],tbl_COA[Account_key],tbl_COA[SubClass2],"Not Found")</f>
        <v>Marketing</v>
      </c>
      <c r="J3618" t="str">
        <f>_xlfn.XLOOKUP(tbl_GL[[#This Row],[Account_key]],tbl_COA[Account_key],tbl_COA[SubAccount],,0)</f>
        <v>Commissions</v>
      </c>
      <c r="K3618">
        <f>YEAR(tbl_GL[[#This Row],[Date]])</f>
        <v>2018</v>
      </c>
    </row>
    <row r="3619" spans="1:11" hidden="1" x14ac:dyDescent="0.35">
      <c r="A3619">
        <v>517.20000000000005</v>
      </c>
      <c r="B3619" s="24">
        <v>43395</v>
      </c>
      <c r="C3619">
        <v>2</v>
      </c>
      <c r="D3619" s="13">
        <v>120</v>
      </c>
      <c r="E3619" s="13" t="s">
        <v>97</v>
      </c>
      <c r="F3619" s="17">
        <v>780</v>
      </c>
      <c r="G3619" t="str">
        <f>_xlfn.XLOOKUP(tbl_GL[[#This Row],[Account_key]],tbl_COA[Account_key],tbl_COA[Class],"Not Found")</f>
        <v>Liabilities and Owners Equity</v>
      </c>
      <c r="H3619" t="str">
        <f>_xlfn.XLOOKUP(tbl_GL[[#This Row],[Account_key]],tbl_COA[Account_key],tbl_COA[SubClass],"Not Found")</f>
        <v>Liabilities</v>
      </c>
      <c r="I3619" t="str">
        <f>_xlfn.XLOOKUP(tbl_GL[[#This Row],[Account_key]],tbl_COA[Account_key],tbl_COA[SubClass2],"Not Found")</f>
        <v>Current Liabilities</v>
      </c>
      <c r="J3619" t="str">
        <f>_xlfn.XLOOKUP(tbl_GL[[#This Row],[Account_key]],tbl_COA[Account_key],tbl_COA[SubAccount],,0)</f>
        <v>Accrued Expenses</v>
      </c>
      <c r="K3619">
        <f>YEAR(tbl_GL[[#This Row],[Date]])</f>
        <v>2018</v>
      </c>
    </row>
    <row r="3620" spans="1:11" hidden="1" x14ac:dyDescent="0.35">
      <c r="A3620">
        <v>518.1</v>
      </c>
      <c r="B3620" s="24">
        <v>43395</v>
      </c>
      <c r="C3620">
        <v>2</v>
      </c>
      <c r="D3620" s="13">
        <v>30</v>
      </c>
      <c r="E3620" s="13" t="s">
        <v>80</v>
      </c>
      <c r="F3620" s="17">
        <v>-7700</v>
      </c>
      <c r="G3620" t="str">
        <f>_xlfn.XLOOKUP(tbl_GL[[#This Row],[Account_key]],tbl_COA[Account_key],tbl_COA[Class],"Not Found")</f>
        <v>Assets</v>
      </c>
      <c r="H3620" t="str">
        <f>_xlfn.XLOOKUP(tbl_GL[[#This Row],[Account_key]],tbl_COA[Account_key],tbl_COA[SubClass],"Not Found")</f>
        <v>Assets</v>
      </c>
      <c r="I3620" t="str">
        <f>_xlfn.XLOOKUP(tbl_GL[[#This Row],[Account_key]],tbl_COA[Account_key],tbl_COA[SubClass2],"Not Found")</f>
        <v>Current Assets</v>
      </c>
      <c r="J3620" t="str">
        <f>_xlfn.XLOOKUP(tbl_GL[[#This Row],[Account_key]],tbl_COA[Account_key],tbl_COA[SubAccount],,0)</f>
        <v>Trade Receivables</v>
      </c>
      <c r="K3620">
        <f>YEAR(tbl_GL[[#This Row],[Date]])</f>
        <v>2018</v>
      </c>
    </row>
    <row r="3621" spans="1:11" hidden="1" x14ac:dyDescent="0.35">
      <c r="A3621">
        <v>518.20000000000005</v>
      </c>
      <c r="B3621" s="24">
        <v>43395</v>
      </c>
      <c r="C3621">
        <v>2</v>
      </c>
      <c r="D3621" s="13">
        <v>10</v>
      </c>
      <c r="E3621" s="13" t="s">
        <v>80</v>
      </c>
      <c r="F3621" s="17">
        <v>7700</v>
      </c>
      <c r="G3621" t="str">
        <f>_xlfn.XLOOKUP(tbl_GL[[#This Row],[Account_key]],tbl_COA[Account_key],tbl_COA[Class],"Not Found")</f>
        <v>Assets</v>
      </c>
      <c r="H3621" t="str">
        <f>_xlfn.XLOOKUP(tbl_GL[[#This Row],[Account_key]],tbl_COA[Account_key],tbl_COA[SubClass],"Not Found")</f>
        <v>Assets</v>
      </c>
      <c r="I3621" t="str">
        <f>_xlfn.XLOOKUP(tbl_GL[[#This Row],[Account_key]],tbl_COA[Account_key],tbl_COA[SubClass2],"Not Found")</f>
        <v>Current Assets</v>
      </c>
      <c r="J3621" t="str">
        <f>_xlfn.XLOOKUP(tbl_GL[[#This Row],[Account_key]],tbl_COA[Account_key],tbl_COA[SubAccount],,0)</f>
        <v>Cash at Bank</v>
      </c>
      <c r="K3621">
        <f>YEAR(tbl_GL[[#This Row],[Date]])</f>
        <v>2018</v>
      </c>
    </row>
    <row r="3622" spans="1:11" hidden="1" x14ac:dyDescent="0.35">
      <c r="A3622">
        <v>519.1</v>
      </c>
      <c r="B3622" s="24">
        <v>43397</v>
      </c>
      <c r="C3622">
        <v>2</v>
      </c>
      <c r="D3622" s="13">
        <v>310</v>
      </c>
      <c r="E3622" s="13" t="s">
        <v>97</v>
      </c>
      <c r="F3622" s="17">
        <v>-810</v>
      </c>
      <c r="G3622" t="str">
        <f>_xlfn.XLOOKUP(tbl_GL[[#This Row],[Account_key]],tbl_COA[Account_key],tbl_COA[Class],"Not Found")</f>
        <v>Operating account</v>
      </c>
      <c r="H3622" t="str">
        <f>_xlfn.XLOOKUP(tbl_GL[[#This Row],[Account_key]],tbl_COA[Account_key],tbl_COA[SubClass],"Not Found")</f>
        <v>Operating Expenses</v>
      </c>
      <c r="I3622" t="str">
        <f>_xlfn.XLOOKUP(tbl_GL[[#This Row],[Account_key]],tbl_COA[Account_key],tbl_COA[SubClass2],"Not Found")</f>
        <v>Administration</v>
      </c>
      <c r="J3622" t="str">
        <f>_xlfn.XLOOKUP(tbl_GL[[#This Row],[Account_key]],tbl_COA[Account_key],tbl_COA[SubAccount],,0)</f>
        <v>Office Supplies</v>
      </c>
      <c r="K3622">
        <f>YEAR(tbl_GL[[#This Row],[Date]])</f>
        <v>2018</v>
      </c>
    </row>
    <row r="3623" spans="1:11" hidden="1" x14ac:dyDescent="0.35">
      <c r="A3623">
        <v>519.20000000000005</v>
      </c>
      <c r="B3623" s="24">
        <v>43397</v>
      </c>
      <c r="C3623">
        <v>2</v>
      </c>
      <c r="D3623" s="13">
        <v>120</v>
      </c>
      <c r="E3623" s="13" t="s">
        <v>97</v>
      </c>
      <c r="F3623" s="17">
        <v>810</v>
      </c>
      <c r="G3623" t="str">
        <f>_xlfn.XLOOKUP(tbl_GL[[#This Row],[Account_key]],tbl_COA[Account_key],tbl_COA[Class],"Not Found")</f>
        <v>Liabilities and Owners Equity</v>
      </c>
      <c r="H3623" t="str">
        <f>_xlfn.XLOOKUP(tbl_GL[[#This Row],[Account_key]],tbl_COA[Account_key],tbl_COA[SubClass],"Not Found")</f>
        <v>Liabilities</v>
      </c>
      <c r="I3623" t="str">
        <f>_xlfn.XLOOKUP(tbl_GL[[#This Row],[Account_key]],tbl_COA[Account_key],tbl_COA[SubClass2],"Not Found")</f>
        <v>Current Liabilities</v>
      </c>
      <c r="J3623" t="str">
        <f>_xlfn.XLOOKUP(tbl_GL[[#This Row],[Account_key]],tbl_COA[Account_key],tbl_COA[SubAccount],,0)</f>
        <v>Accrued Expenses</v>
      </c>
      <c r="K3623">
        <f>YEAR(tbl_GL[[#This Row],[Date]])</f>
        <v>2018</v>
      </c>
    </row>
    <row r="3624" spans="1:11" hidden="1" x14ac:dyDescent="0.35">
      <c r="A3624">
        <v>520.1</v>
      </c>
      <c r="B3624" s="24">
        <v>43397</v>
      </c>
      <c r="C3624">
        <v>2</v>
      </c>
      <c r="D3624" s="13">
        <v>10</v>
      </c>
      <c r="E3624" s="13" t="s">
        <v>98</v>
      </c>
      <c r="F3624" s="17">
        <v>-865</v>
      </c>
      <c r="G3624" t="str">
        <f>_xlfn.XLOOKUP(tbl_GL[[#This Row],[Account_key]],tbl_COA[Account_key],tbl_COA[Class],"Not Found")</f>
        <v>Assets</v>
      </c>
      <c r="H3624" t="str">
        <f>_xlfn.XLOOKUP(tbl_GL[[#This Row],[Account_key]],tbl_COA[Account_key],tbl_COA[SubClass],"Not Found")</f>
        <v>Assets</v>
      </c>
      <c r="I3624" t="str">
        <f>_xlfn.XLOOKUP(tbl_GL[[#This Row],[Account_key]],tbl_COA[Account_key],tbl_COA[SubClass2],"Not Found")</f>
        <v>Current Assets</v>
      </c>
      <c r="J3624" t="str">
        <f>_xlfn.XLOOKUP(tbl_GL[[#This Row],[Account_key]],tbl_COA[Account_key],tbl_COA[SubAccount],,0)</f>
        <v>Cash at Bank</v>
      </c>
      <c r="K3624">
        <f>YEAR(tbl_GL[[#This Row],[Date]])</f>
        <v>2018</v>
      </c>
    </row>
    <row r="3625" spans="1:11" hidden="1" x14ac:dyDescent="0.35">
      <c r="A3625">
        <v>520.20000000000005</v>
      </c>
      <c r="B3625" s="24">
        <v>43397</v>
      </c>
      <c r="C3625">
        <v>2</v>
      </c>
      <c r="D3625" s="13">
        <v>120</v>
      </c>
      <c r="E3625" s="13" t="s">
        <v>98</v>
      </c>
      <c r="F3625" s="17">
        <v>-865</v>
      </c>
      <c r="G3625" t="str">
        <f>_xlfn.XLOOKUP(tbl_GL[[#This Row],[Account_key]],tbl_COA[Account_key],tbl_COA[Class],"Not Found")</f>
        <v>Liabilities and Owners Equity</v>
      </c>
      <c r="H3625" t="str">
        <f>_xlfn.XLOOKUP(tbl_GL[[#This Row],[Account_key]],tbl_COA[Account_key],tbl_COA[SubClass],"Not Found")</f>
        <v>Liabilities</v>
      </c>
      <c r="I3625" t="str">
        <f>_xlfn.XLOOKUP(tbl_GL[[#This Row],[Account_key]],tbl_COA[Account_key],tbl_COA[SubClass2],"Not Found")</f>
        <v>Current Liabilities</v>
      </c>
      <c r="J3625" t="str">
        <f>_xlfn.XLOOKUP(tbl_GL[[#This Row],[Account_key]],tbl_COA[Account_key],tbl_COA[SubAccount],,0)</f>
        <v>Accrued Expenses</v>
      </c>
      <c r="K3625">
        <f>YEAR(tbl_GL[[#This Row],[Date]])</f>
        <v>2018</v>
      </c>
    </row>
    <row r="3626" spans="1:11" hidden="1" x14ac:dyDescent="0.35">
      <c r="A3626">
        <v>521.1</v>
      </c>
      <c r="B3626" s="24">
        <v>43399</v>
      </c>
      <c r="C3626">
        <v>2</v>
      </c>
      <c r="D3626" s="13">
        <v>230</v>
      </c>
      <c r="E3626" s="13" t="s">
        <v>4</v>
      </c>
      <c r="F3626" s="17">
        <v>-582</v>
      </c>
      <c r="G3626" t="str">
        <f>_xlfn.XLOOKUP(tbl_GL[[#This Row],[Account_key]],tbl_COA[Account_key],tbl_COA[Class],"Not Found")</f>
        <v>Trading account</v>
      </c>
      <c r="H3626" t="str">
        <f>_xlfn.XLOOKUP(tbl_GL[[#This Row],[Account_key]],tbl_COA[Account_key],tbl_COA[SubClass],"Not Found")</f>
        <v>Cost of Sales</v>
      </c>
      <c r="I3626" t="str">
        <f>_xlfn.XLOOKUP(tbl_GL[[#This Row],[Account_key]],tbl_COA[Account_key],tbl_COA[SubClass2],"Not Found")</f>
        <v>Cost of Sales</v>
      </c>
      <c r="J3626" t="str">
        <f>_xlfn.XLOOKUP(tbl_GL[[#This Row],[Account_key]],tbl_COA[Account_key],tbl_COA[SubAccount],,0)</f>
        <v>Cost of Sales</v>
      </c>
      <c r="K3626">
        <f>YEAR(tbl_GL[[#This Row],[Date]])</f>
        <v>2018</v>
      </c>
    </row>
    <row r="3627" spans="1:11" hidden="1" x14ac:dyDescent="0.35">
      <c r="A3627">
        <v>521.20000000000005</v>
      </c>
      <c r="B3627" s="24">
        <v>43399</v>
      </c>
      <c r="C3627">
        <v>2</v>
      </c>
      <c r="D3627" s="13">
        <v>60</v>
      </c>
      <c r="E3627" s="13" t="s">
        <v>4</v>
      </c>
      <c r="F3627" s="17">
        <v>-582</v>
      </c>
      <c r="G3627" t="str">
        <f>_xlfn.XLOOKUP(tbl_GL[[#This Row],[Account_key]],tbl_COA[Account_key],tbl_COA[Class],"Not Found")</f>
        <v>Assets</v>
      </c>
      <c r="H3627" t="str">
        <f>_xlfn.XLOOKUP(tbl_GL[[#This Row],[Account_key]],tbl_COA[Account_key],tbl_COA[SubClass],"Not Found")</f>
        <v>Assets</v>
      </c>
      <c r="I3627" t="str">
        <f>_xlfn.XLOOKUP(tbl_GL[[#This Row],[Account_key]],tbl_COA[Account_key],tbl_COA[SubClass2],"Not Found")</f>
        <v>Current Assets</v>
      </c>
      <c r="J3627" t="str">
        <f>_xlfn.XLOOKUP(tbl_GL[[#This Row],[Account_key]],tbl_COA[Account_key],tbl_COA[SubAccount],,0)</f>
        <v>Inventory</v>
      </c>
      <c r="K3627">
        <f>YEAR(tbl_GL[[#This Row],[Date]])</f>
        <v>2018</v>
      </c>
    </row>
    <row r="3628" spans="1:11" hidden="1" x14ac:dyDescent="0.35">
      <c r="A3628">
        <v>522.1</v>
      </c>
      <c r="B3628" s="24">
        <v>43399</v>
      </c>
      <c r="C3628">
        <v>2</v>
      </c>
      <c r="D3628" s="13">
        <v>280</v>
      </c>
      <c r="E3628" s="13" t="s">
        <v>97</v>
      </c>
      <c r="F3628" s="17">
        <v>-844</v>
      </c>
      <c r="G3628" t="str">
        <f>_xlfn.XLOOKUP(tbl_GL[[#This Row],[Account_key]],tbl_COA[Account_key],tbl_COA[Class],"Not Found")</f>
        <v>Operating account</v>
      </c>
      <c r="H3628" t="str">
        <f>_xlfn.XLOOKUP(tbl_GL[[#This Row],[Account_key]],tbl_COA[Account_key],tbl_COA[SubClass],"Not Found")</f>
        <v>Operating Expenses</v>
      </c>
      <c r="I3628" t="str">
        <f>_xlfn.XLOOKUP(tbl_GL[[#This Row],[Account_key]],tbl_COA[Account_key],tbl_COA[SubClass2],"Not Found")</f>
        <v>Marketing</v>
      </c>
      <c r="J3628" t="str">
        <f>_xlfn.XLOOKUP(tbl_GL[[#This Row],[Account_key]],tbl_COA[Account_key],tbl_COA[SubAccount],,0)</f>
        <v>Advertisements</v>
      </c>
      <c r="K3628">
        <f>YEAR(tbl_GL[[#This Row],[Date]])</f>
        <v>2018</v>
      </c>
    </row>
    <row r="3629" spans="1:11" hidden="1" x14ac:dyDescent="0.35">
      <c r="A3629">
        <v>522.20000000000005</v>
      </c>
      <c r="B3629" s="24">
        <v>43399</v>
      </c>
      <c r="C3629">
        <v>2</v>
      </c>
      <c r="D3629" s="13">
        <v>120</v>
      </c>
      <c r="E3629" s="13" t="s">
        <v>97</v>
      </c>
      <c r="F3629" s="17">
        <v>844</v>
      </c>
      <c r="G3629" t="str">
        <f>_xlfn.XLOOKUP(tbl_GL[[#This Row],[Account_key]],tbl_COA[Account_key],tbl_COA[Class],"Not Found")</f>
        <v>Liabilities and Owners Equity</v>
      </c>
      <c r="H3629" t="str">
        <f>_xlfn.XLOOKUP(tbl_GL[[#This Row],[Account_key]],tbl_COA[Account_key],tbl_COA[SubClass],"Not Found")</f>
        <v>Liabilities</v>
      </c>
      <c r="I3629" t="str">
        <f>_xlfn.XLOOKUP(tbl_GL[[#This Row],[Account_key]],tbl_COA[Account_key],tbl_COA[SubClass2],"Not Found")</f>
        <v>Current Liabilities</v>
      </c>
      <c r="J3629" t="str">
        <f>_xlfn.XLOOKUP(tbl_GL[[#This Row],[Account_key]],tbl_COA[Account_key],tbl_COA[SubAccount],,0)</f>
        <v>Accrued Expenses</v>
      </c>
      <c r="K3629">
        <f>YEAR(tbl_GL[[#This Row],[Date]])</f>
        <v>2018</v>
      </c>
    </row>
    <row r="3630" spans="1:11" hidden="1" x14ac:dyDescent="0.35">
      <c r="A3630">
        <v>523.1</v>
      </c>
      <c r="B3630" s="24">
        <v>43399</v>
      </c>
      <c r="C3630">
        <v>2</v>
      </c>
      <c r="D3630" s="13">
        <v>210</v>
      </c>
      <c r="E3630" s="13" t="s">
        <v>7</v>
      </c>
      <c r="F3630" s="17">
        <v>1938</v>
      </c>
      <c r="G3630" t="str">
        <f>_xlfn.XLOOKUP(tbl_GL[[#This Row],[Account_key]],tbl_COA[Account_key],tbl_COA[Class],"Not Found")</f>
        <v>Trading account</v>
      </c>
      <c r="H3630" t="str">
        <f>_xlfn.XLOOKUP(tbl_GL[[#This Row],[Account_key]],tbl_COA[Account_key],tbl_COA[SubClass],"Not Found")</f>
        <v>Sales</v>
      </c>
      <c r="I3630" t="str">
        <f>_xlfn.XLOOKUP(tbl_GL[[#This Row],[Account_key]],tbl_COA[Account_key],tbl_COA[SubClass2],"Not Found")</f>
        <v>Sales</v>
      </c>
      <c r="J3630" t="str">
        <f>_xlfn.XLOOKUP(tbl_GL[[#This Row],[Account_key]],tbl_COA[Account_key],tbl_COA[SubAccount],,0)</f>
        <v>Sales</v>
      </c>
      <c r="K3630">
        <f>YEAR(tbl_GL[[#This Row],[Date]])</f>
        <v>2018</v>
      </c>
    </row>
    <row r="3631" spans="1:11" hidden="1" x14ac:dyDescent="0.35">
      <c r="A3631">
        <v>523.20000000000005</v>
      </c>
      <c r="B3631" s="24">
        <v>43399</v>
      </c>
      <c r="C3631">
        <v>2</v>
      </c>
      <c r="D3631" s="13">
        <v>10</v>
      </c>
      <c r="E3631" s="13" t="s">
        <v>7</v>
      </c>
      <c r="F3631" s="17">
        <v>1938</v>
      </c>
      <c r="G3631" t="str">
        <f>_xlfn.XLOOKUP(tbl_GL[[#This Row],[Account_key]],tbl_COA[Account_key],tbl_COA[Class],"Not Found")</f>
        <v>Assets</v>
      </c>
      <c r="H3631" t="str">
        <f>_xlfn.XLOOKUP(tbl_GL[[#This Row],[Account_key]],tbl_COA[Account_key],tbl_COA[SubClass],"Not Found")</f>
        <v>Assets</v>
      </c>
      <c r="I3631" t="str">
        <f>_xlfn.XLOOKUP(tbl_GL[[#This Row],[Account_key]],tbl_COA[Account_key],tbl_COA[SubClass2],"Not Found")</f>
        <v>Current Assets</v>
      </c>
      <c r="J3631" t="str">
        <f>_xlfn.XLOOKUP(tbl_GL[[#This Row],[Account_key]],tbl_COA[Account_key],tbl_COA[SubAccount],,0)</f>
        <v>Cash at Bank</v>
      </c>
      <c r="K3631">
        <f>YEAR(tbl_GL[[#This Row],[Date]])</f>
        <v>2018</v>
      </c>
    </row>
    <row r="3632" spans="1:11" hidden="1" x14ac:dyDescent="0.35">
      <c r="A3632">
        <v>524.1</v>
      </c>
      <c r="B3632" s="24">
        <v>43399</v>
      </c>
      <c r="C3632">
        <v>2</v>
      </c>
      <c r="D3632" s="13">
        <v>230</v>
      </c>
      <c r="E3632" s="13" t="s">
        <v>4</v>
      </c>
      <c r="F3632" s="17">
        <v>-2153</v>
      </c>
      <c r="G3632" t="str">
        <f>_xlfn.XLOOKUP(tbl_GL[[#This Row],[Account_key]],tbl_COA[Account_key],tbl_COA[Class],"Not Found")</f>
        <v>Trading account</v>
      </c>
      <c r="H3632" t="str">
        <f>_xlfn.XLOOKUP(tbl_GL[[#This Row],[Account_key]],tbl_COA[Account_key],tbl_COA[SubClass],"Not Found")</f>
        <v>Cost of Sales</v>
      </c>
      <c r="I3632" t="str">
        <f>_xlfn.XLOOKUP(tbl_GL[[#This Row],[Account_key]],tbl_COA[Account_key],tbl_COA[SubClass2],"Not Found")</f>
        <v>Cost of Sales</v>
      </c>
      <c r="J3632" t="str">
        <f>_xlfn.XLOOKUP(tbl_GL[[#This Row],[Account_key]],tbl_COA[Account_key],tbl_COA[SubAccount],,0)</f>
        <v>Cost of Sales</v>
      </c>
      <c r="K3632">
        <f>YEAR(tbl_GL[[#This Row],[Date]])</f>
        <v>2018</v>
      </c>
    </row>
    <row r="3633" spans="1:11" hidden="1" x14ac:dyDescent="0.35">
      <c r="A3633">
        <v>524.20000000000005</v>
      </c>
      <c r="B3633" s="24">
        <v>43399</v>
      </c>
      <c r="C3633">
        <v>2</v>
      </c>
      <c r="D3633" s="13">
        <v>60</v>
      </c>
      <c r="E3633" s="13" t="s">
        <v>4</v>
      </c>
      <c r="F3633" s="17">
        <v>-2153</v>
      </c>
      <c r="G3633" t="str">
        <f>_xlfn.XLOOKUP(tbl_GL[[#This Row],[Account_key]],tbl_COA[Account_key],tbl_COA[Class],"Not Found")</f>
        <v>Assets</v>
      </c>
      <c r="H3633" t="str">
        <f>_xlfn.XLOOKUP(tbl_GL[[#This Row],[Account_key]],tbl_COA[Account_key],tbl_COA[SubClass],"Not Found")</f>
        <v>Assets</v>
      </c>
      <c r="I3633" t="str">
        <f>_xlfn.XLOOKUP(tbl_GL[[#This Row],[Account_key]],tbl_COA[Account_key],tbl_COA[SubClass2],"Not Found")</f>
        <v>Current Assets</v>
      </c>
      <c r="J3633" t="str">
        <f>_xlfn.XLOOKUP(tbl_GL[[#This Row],[Account_key]],tbl_COA[Account_key],tbl_COA[SubAccount],,0)</f>
        <v>Inventory</v>
      </c>
      <c r="K3633">
        <f>YEAR(tbl_GL[[#This Row],[Date]])</f>
        <v>2018</v>
      </c>
    </row>
    <row r="3634" spans="1:11" hidden="1" x14ac:dyDescent="0.35">
      <c r="A3634">
        <v>525.1</v>
      </c>
      <c r="B3634" s="24">
        <v>43399</v>
      </c>
      <c r="C3634">
        <v>2</v>
      </c>
      <c r="D3634" s="13">
        <v>210</v>
      </c>
      <c r="E3634" s="13" t="s">
        <v>8</v>
      </c>
      <c r="F3634" s="17">
        <v>7177</v>
      </c>
      <c r="G3634" t="str">
        <f>_xlfn.XLOOKUP(tbl_GL[[#This Row],[Account_key]],tbl_COA[Account_key],tbl_COA[Class],"Not Found")</f>
        <v>Trading account</v>
      </c>
      <c r="H3634" t="str">
        <f>_xlfn.XLOOKUP(tbl_GL[[#This Row],[Account_key]],tbl_COA[Account_key],tbl_COA[SubClass],"Not Found")</f>
        <v>Sales</v>
      </c>
      <c r="I3634" t="str">
        <f>_xlfn.XLOOKUP(tbl_GL[[#This Row],[Account_key]],tbl_COA[Account_key],tbl_COA[SubClass2],"Not Found")</f>
        <v>Sales</v>
      </c>
      <c r="J3634" t="str">
        <f>_xlfn.XLOOKUP(tbl_GL[[#This Row],[Account_key]],tbl_COA[Account_key],tbl_COA[SubAccount],,0)</f>
        <v>Sales</v>
      </c>
      <c r="K3634">
        <f>YEAR(tbl_GL[[#This Row],[Date]])</f>
        <v>2018</v>
      </c>
    </row>
    <row r="3635" spans="1:11" hidden="1" x14ac:dyDescent="0.35">
      <c r="A3635">
        <v>525.20000000000005</v>
      </c>
      <c r="B3635" s="24">
        <v>43399</v>
      </c>
      <c r="C3635">
        <v>2</v>
      </c>
      <c r="D3635" s="13">
        <v>30</v>
      </c>
      <c r="E3635" s="13" t="s">
        <v>8</v>
      </c>
      <c r="F3635" s="17">
        <v>7177</v>
      </c>
      <c r="G3635" t="str">
        <f>_xlfn.XLOOKUP(tbl_GL[[#This Row],[Account_key]],tbl_COA[Account_key],tbl_COA[Class],"Not Found")</f>
        <v>Assets</v>
      </c>
      <c r="H3635" t="str">
        <f>_xlfn.XLOOKUP(tbl_GL[[#This Row],[Account_key]],tbl_COA[Account_key],tbl_COA[SubClass],"Not Found")</f>
        <v>Assets</v>
      </c>
      <c r="I3635" t="str">
        <f>_xlfn.XLOOKUP(tbl_GL[[#This Row],[Account_key]],tbl_COA[Account_key],tbl_COA[SubClass2],"Not Found")</f>
        <v>Current Assets</v>
      </c>
      <c r="J3635" t="str">
        <f>_xlfn.XLOOKUP(tbl_GL[[#This Row],[Account_key]],tbl_COA[Account_key],tbl_COA[SubAccount],,0)</f>
        <v>Trade Receivables</v>
      </c>
      <c r="K3635">
        <f>YEAR(tbl_GL[[#This Row],[Date]])</f>
        <v>2018</v>
      </c>
    </row>
    <row r="3636" spans="1:11" hidden="1" x14ac:dyDescent="0.35">
      <c r="A3636">
        <v>526.1</v>
      </c>
      <c r="B3636" s="24">
        <v>43400</v>
      </c>
      <c r="C3636">
        <v>2</v>
      </c>
      <c r="D3636" s="13">
        <v>10</v>
      </c>
      <c r="E3636" s="13" t="s">
        <v>98</v>
      </c>
      <c r="F3636" s="17">
        <v>-688</v>
      </c>
      <c r="G3636" t="str">
        <f>_xlfn.XLOOKUP(tbl_GL[[#This Row],[Account_key]],tbl_COA[Account_key],tbl_COA[Class],"Not Found")</f>
        <v>Assets</v>
      </c>
      <c r="H3636" t="str">
        <f>_xlfn.XLOOKUP(tbl_GL[[#This Row],[Account_key]],tbl_COA[Account_key],tbl_COA[SubClass],"Not Found")</f>
        <v>Assets</v>
      </c>
      <c r="I3636" t="str">
        <f>_xlfn.XLOOKUP(tbl_GL[[#This Row],[Account_key]],tbl_COA[Account_key],tbl_COA[SubClass2],"Not Found")</f>
        <v>Current Assets</v>
      </c>
      <c r="J3636" t="str">
        <f>_xlfn.XLOOKUP(tbl_GL[[#This Row],[Account_key]],tbl_COA[Account_key],tbl_COA[SubAccount],,0)</f>
        <v>Cash at Bank</v>
      </c>
      <c r="K3636">
        <f>YEAR(tbl_GL[[#This Row],[Date]])</f>
        <v>2018</v>
      </c>
    </row>
    <row r="3637" spans="1:11" hidden="1" x14ac:dyDescent="0.35">
      <c r="A3637">
        <v>526.20000000000005</v>
      </c>
      <c r="B3637" s="24">
        <v>43400</v>
      </c>
      <c r="C3637">
        <v>2</v>
      </c>
      <c r="D3637" s="13">
        <v>120</v>
      </c>
      <c r="E3637" s="13" t="s">
        <v>98</v>
      </c>
      <c r="F3637" s="17">
        <v>-688</v>
      </c>
      <c r="G3637" t="str">
        <f>_xlfn.XLOOKUP(tbl_GL[[#This Row],[Account_key]],tbl_COA[Account_key],tbl_COA[Class],"Not Found")</f>
        <v>Liabilities and Owners Equity</v>
      </c>
      <c r="H3637" t="str">
        <f>_xlfn.XLOOKUP(tbl_GL[[#This Row],[Account_key]],tbl_COA[Account_key],tbl_COA[SubClass],"Not Found")</f>
        <v>Liabilities</v>
      </c>
      <c r="I3637" t="str">
        <f>_xlfn.XLOOKUP(tbl_GL[[#This Row],[Account_key]],tbl_COA[Account_key],tbl_COA[SubClass2],"Not Found")</f>
        <v>Current Liabilities</v>
      </c>
      <c r="J3637" t="str">
        <f>_xlfn.XLOOKUP(tbl_GL[[#This Row],[Account_key]],tbl_COA[Account_key],tbl_COA[SubAccount],,0)</f>
        <v>Accrued Expenses</v>
      </c>
      <c r="K3637">
        <f>YEAR(tbl_GL[[#This Row],[Date]])</f>
        <v>2018</v>
      </c>
    </row>
    <row r="3638" spans="1:11" hidden="1" x14ac:dyDescent="0.35">
      <c r="A3638">
        <v>527.1</v>
      </c>
      <c r="B3638" s="24">
        <v>43400</v>
      </c>
      <c r="C3638">
        <v>2</v>
      </c>
      <c r="D3638" s="13">
        <v>10</v>
      </c>
      <c r="E3638" s="13" t="s">
        <v>98</v>
      </c>
      <c r="F3638" s="17">
        <v>-820</v>
      </c>
      <c r="G3638" t="str">
        <f>_xlfn.XLOOKUP(tbl_GL[[#This Row],[Account_key]],tbl_COA[Account_key],tbl_COA[Class],"Not Found")</f>
        <v>Assets</v>
      </c>
      <c r="H3638" t="str">
        <f>_xlfn.XLOOKUP(tbl_GL[[#This Row],[Account_key]],tbl_COA[Account_key],tbl_COA[SubClass],"Not Found")</f>
        <v>Assets</v>
      </c>
      <c r="I3638" t="str">
        <f>_xlfn.XLOOKUP(tbl_GL[[#This Row],[Account_key]],tbl_COA[Account_key],tbl_COA[SubClass2],"Not Found")</f>
        <v>Current Assets</v>
      </c>
      <c r="J3638" t="str">
        <f>_xlfn.XLOOKUP(tbl_GL[[#This Row],[Account_key]],tbl_COA[Account_key],tbl_COA[SubAccount],,0)</f>
        <v>Cash at Bank</v>
      </c>
      <c r="K3638">
        <f>YEAR(tbl_GL[[#This Row],[Date]])</f>
        <v>2018</v>
      </c>
    </row>
    <row r="3639" spans="1:11" hidden="1" x14ac:dyDescent="0.35">
      <c r="A3639">
        <v>527.20000000000005</v>
      </c>
      <c r="B3639" s="24">
        <v>43400</v>
      </c>
      <c r="C3639">
        <v>2</v>
      </c>
      <c r="D3639" s="13">
        <v>120</v>
      </c>
      <c r="E3639" s="13" t="s">
        <v>98</v>
      </c>
      <c r="F3639" s="17">
        <v>-820</v>
      </c>
      <c r="G3639" t="str">
        <f>_xlfn.XLOOKUP(tbl_GL[[#This Row],[Account_key]],tbl_COA[Account_key],tbl_COA[Class],"Not Found")</f>
        <v>Liabilities and Owners Equity</v>
      </c>
      <c r="H3639" t="str">
        <f>_xlfn.XLOOKUP(tbl_GL[[#This Row],[Account_key]],tbl_COA[Account_key],tbl_COA[SubClass],"Not Found")</f>
        <v>Liabilities</v>
      </c>
      <c r="I3639" t="str">
        <f>_xlfn.XLOOKUP(tbl_GL[[#This Row],[Account_key]],tbl_COA[Account_key],tbl_COA[SubClass2],"Not Found")</f>
        <v>Current Liabilities</v>
      </c>
      <c r="J3639" t="str">
        <f>_xlfn.XLOOKUP(tbl_GL[[#This Row],[Account_key]],tbl_COA[Account_key],tbl_COA[SubAccount],,0)</f>
        <v>Accrued Expenses</v>
      </c>
      <c r="K3639">
        <f>YEAR(tbl_GL[[#This Row],[Date]])</f>
        <v>2018</v>
      </c>
    </row>
    <row r="3640" spans="1:11" hidden="1" x14ac:dyDescent="0.35">
      <c r="A3640">
        <v>528.1</v>
      </c>
      <c r="B3640" s="24">
        <v>43402</v>
      </c>
      <c r="C3640">
        <v>2</v>
      </c>
      <c r="D3640" s="13">
        <v>230</v>
      </c>
      <c r="E3640" s="13" t="s">
        <v>4</v>
      </c>
      <c r="F3640" s="17">
        <v>-156</v>
      </c>
      <c r="G3640" t="str">
        <f>_xlfn.XLOOKUP(tbl_GL[[#This Row],[Account_key]],tbl_COA[Account_key],tbl_COA[Class],"Not Found")</f>
        <v>Trading account</v>
      </c>
      <c r="H3640" t="str">
        <f>_xlfn.XLOOKUP(tbl_GL[[#This Row],[Account_key]],tbl_COA[Account_key],tbl_COA[SubClass],"Not Found")</f>
        <v>Cost of Sales</v>
      </c>
      <c r="I3640" t="str">
        <f>_xlfn.XLOOKUP(tbl_GL[[#This Row],[Account_key]],tbl_COA[Account_key],tbl_COA[SubClass2],"Not Found")</f>
        <v>Cost of Sales</v>
      </c>
      <c r="J3640" t="str">
        <f>_xlfn.XLOOKUP(tbl_GL[[#This Row],[Account_key]],tbl_COA[Account_key],tbl_COA[SubAccount],,0)</f>
        <v>Cost of Sales</v>
      </c>
      <c r="K3640">
        <f>YEAR(tbl_GL[[#This Row],[Date]])</f>
        <v>2018</v>
      </c>
    </row>
    <row r="3641" spans="1:11" hidden="1" x14ac:dyDescent="0.35">
      <c r="A3641">
        <v>528.20000000000005</v>
      </c>
      <c r="B3641" s="24">
        <v>43402</v>
      </c>
      <c r="C3641">
        <v>2</v>
      </c>
      <c r="D3641" s="13">
        <v>60</v>
      </c>
      <c r="E3641" s="13" t="s">
        <v>4</v>
      </c>
      <c r="F3641" s="17">
        <v>-156</v>
      </c>
      <c r="G3641" t="str">
        <f>_xlfn.XLOOKUP(tbl_GL[[#This Row],[Account_key]],tbl_COA[Account_key],tbl_COA[Class],"Not Found")</f>
        <v>Assets</v>
      </c>
      <c r="H3641" t="str">
        <f>_xlfn.XLOOKUP(tbl_GL[[#This Row],[Account_key]],tbl_COA[Account_key],tbl_COA[SubClass],"Not Found")</f>
        <v>Assets</v>
      </c>
      <c r="I3641" t="str">
        <f>_xlfn.XLOOKUP(tbl_GL[[#This Row],[Account_key]],tbl_COA[Account_key],tbl_COA[SubClass2],"Not Found")</f>
        <v>Current Assets</v>
      </c>
      <c r="J3641" t="str">
        <f>_xlfn.XLOOKUP(tbl_GL[[#This Row],[Account_key]],tbl_COA[Account_key],tbl_COA[SubAccount],,0)</f>
        <v>Inventory</v>
      </c>
      <c r="K3641">
        <f>YEAR(tbl_GL[[#This Row],[Date]])</f>
        <v>2018</v>
      </c>
    </row>
    <row r="3642" spans="1:11" hidden="1" x14ac:dyDescent="0.35">
      <c r="A3642">
        <v>529.1</v>
      </c>
      <c r="B3642" s="24">
        <v>43402</v>
      </c>
      <c r="C3642">
        <v>2</v>
      </c>
      <c r="D3642" s="13">
        <v>210</v>
      </c>
      <c r="E3642" s="13" t="s">
        <v>8</v>
      </c>
      <c r="F3642" s="17">
        <v>519</v>
      </c>
      <c r="G3642" t="str">
        <f>_xlfn.XLOOKUP(tbl_GL[[#This Row],[Account_key]],tbl_COA[Account_key],tbl_COA[Class],"Not Found")</f>
        <v>Trading account</v>
      </c>
      <c r="H3642" t="str">
        <f>_xlfn.XLOOKUP(tbl_GL[[#This Row],[Account_key]],tbl_COA[Account_key],tbl_COA[SubClass],"Not Found")</f>
        <v>Sales</v>
      </c>
      <c r="I3642" t="str">
        <f>_xlfn.XLOOKUP(tbl_GL[[#This Row],[Account_key]],tbl_COA[Account_key],tbl_COA[SubClass2],"Not Found")</f>
        <v>Sales</v>
      </c>
      <c r="J3642" t="str">
        <f>_xlfn.XLOOKUP(tbl_GL[[#This Row],[Account_key]],tbl_COA[Account_key],tbl_COA[SubAccount],,0)</f>
        <v>Sales</v>
      </c>
      <c r="K3642">
        <f>YEAR(tbl_GL[[#This Row],[Date]])</f>
        <v>2018</v>
      </c>
    </row>
    <row r="3643" spans="1:11" hidden="1" x14ac:dyDescent="0.35">
      <c r="A3643">
        <v>529.20000000000005</v>
      </c>
      <c r="B3643" s="24">
        <v>43402</v>
      </c>
      <c r="C3643">
        <v>2</v>
      </c>
      <c r="D3643" s="13">
        <v>30</v>
      </c>
      <c r="E3643" s="13" t="s">
        <v>8</v>
      </c>
      <c r="F3643" s="17">
        <v>519</v>
      </c>
      <c r="G3643" t="str">
        <f>_xlfn.XLOOKUP(tbl_GL[[#This Row],[Account_key]],tbl_COA[Account_key],tbl_COA[Class],"Not Found")</f>
        <v>Assets</v>
      </c>
      <c r="H3643" t="str">
        <f>_xlfn.XLOOKUP(tbl_GL[[#This Row],[Account_key]],tbl_COA[Account_key],tbl_COA[SubClass],"Not Found")</f>
        <v>Assets</v>
      </c>
      <c r="I3643" t="str">
        <f>_xlfn.XLOOKUP(tbl_GL[[#This Row],[Account_key]],tbl_COA[Account_key],tbl_COA[SubClass2],"Not Found")</f>
        <v>Current Assets</v>
      </c>
      <c r="J3643" t="str">
        <f>_xlfn.XLOOKUP(tbl_GL[[#This Row],[Account_key]],tbl_COA[Account_key],tbl_COA[SubAccount],,0)</f>
        <v>Trade Receivables</v>
      </c>
      <c r="K3643">
        <f>YEAR(tbl_GL[[#This Row],[Date]])</f>
        <v>2018</v>
      </c>
    </row>
    <row r="3644" spans="1:11" hidden="1" x14ac:dyDescent="0.35">
      <c r="A3644">
        <v>530.1</v>
      </c>
      <c r="B3644" s="24">
        <v>43402</v>
      </c>
      <c r="C3644">
        <v>2</v>
      </c>
      <c r="D3644" s="13">
        <v>300</v>
      </c>
      <c r="E3644" s="13" t="s">
        <v>97</v>
      </c>
      <c r="F3644" s="17">
        <v>-770</v>
      </c>
      <c r="G3644" t="str">
        <f>_xlfn.XLOOKUP(tbl_GL[[#This Row],[Account_key]],tbl_COA[Account_key],tbl_COA[Class],"Not Found")</f>
        <v>Operating account</v>
      </c>
      <c r="H3644" t="str">
        <f>_xlfn.XLOOKUP(tbl_GL[[#This Row],[Account_key]],tbl_COA[Account_key],tbl_COA[SubClass],"Not Found")</f>
        <v>Operating Expenses</v>
      </c>
      <c r="I3644" t="str">
        <f>_xlfn.XLOOKUP(tbl_GL[[#This Row],[Account_key]],tbl_COA[Account_key],tbl_COA[SubClass2],"Not Found")</f>
        <v>Administration</v>
      </c>
      <c r="J3644" t="str">
        <f>_xlfn.XLOOKUP(tbl_GL[[#This Row],[Account_key]],tbl_COA[Account_key],tbl_COA[SubAccount],,0)</f>
        <v>Entertainment</v>
      </c>
      <c r="K3644">
        <f>YEAR(tbl_GL[[#This Row],[Date]])</f>
        <v>2018</v>
      </c>
    </row>
    <row r="3645" spans="1:11" hidden="1" x14ac:dyDescent="0.35">
      <c r="A3645">
        <v>530.20000000000005</v>
      </c>
      <c r="B3645" s="24">
        <v>43402</v>
      </c>
      <c r="C3645">
        <v>2</v>
      </c>
      <c r="D3645" s="13">
        <v>120</v>
      </c>
      <c r="E3645" s="13" t="s">
        <v>97</v>
      </c>
      <c r="F3645" s="17">
        <v>770</v>
      </c>
      <c r="G3645" t="str">
        <f>_xlfn.XLOOKUP(tbl_GL[[#This Row],[Account_key]],tbl_COA[Account_key],tbl_COA[Class],"Not Found")</f>
        <v>Liabilities and Owners Equity</v>
      </c>
      <c r="H3645" t="str">
        <f>_xlfn.XLOOKUP(tbl_GL[[#This Row],[Account_key]],tbl_COA[Account_key],tbl_COA[SubClass],"Not Found")</f>
        <v>Liabilities</v>
      </c>
      <c r="I3645" t="str">
        <f>_xlfn.XLOOKUP(tbl_GL[[#This Row],[Account_key]],tbl_COA[Account_key],tbl_COA[SubClass2],"Not Found")</f>
        <v>Current Liabilities</v>
      </c>
      <c r="J3645" t="str">
        <f>_xlfn.XLOOKUP(tbl_GL[[#This Row],[Account_key]],tbl_COA[Account_key],tbl_COA[SubAccount],,0)</f>
        <v>Accrued Expenses</v>
      </c>
      <c r="K3645">
        <f>YEAR(tbl_GL[[#This Row],[Date]])</f>
        <v>2018</v>
      </c>
    </row>
    <row r="3646" spans="1:11" hidden="1" x14ac:dyDescent="0.35">
      <c r="A3646">
        <v>531.1</v>
      </c>
      <c r="B3646" s="24">
        <v>43403</v>
      </c>
      <c r="C3646">
        <v>2</v>
      </c>
      <c r="D3646" s="13">
        <v>220</v>
      </c>
      <c r="E3646" s="13" t="s">
        <v>81</v>
      </c>
      <c r="F3646" s="17">
        <v>-1160</v>
      </c>
      <c r="G3646" t="str">
        <f>_xlfn.XLOOKUP(tbl_GL[[#This Row],[Account_key]],tbl_COA[Account_key],tbl_COA[Class],"Not Found")</f>
        <v>Trading account</v>
      </c>
      <c r="H3646" t="str">
        <f>_xlfn.XLOOKUP(tbl_GL[[#This Row],[Account_key]],tbl_COA[Account_key],tbl_COA[SubClass],"Not Found")</f>
        <v>Sales</v>
      </c>
      <c r="I3646" t="str">
        <f>_xlfn.XLOOKUP(tbl_GL[[#This Row],[Account_key]],tbl_COA[Account_key],tbl_COA[SubClass2],"Not Found")</f>
        <v>Sales</v>
      </c>
      <c r="J3646" t="str">
        <f>_xlfn.XLOOKUP(tbl_GL[[#This Row],[Account_key]],tbl_COA[Account_key],tbl_COA[SubAccount],,0)</f>
        <v>Sales Return</v>
      </c>
      <c r="K3646">
        <f>YEAR(tbl_GL[[#This Row],[Date]])</f>
        <v>2018</v>
      </c>
    </row>
    <row r="3647" spans="1:11" hidden="1" x14ac:dyDescent="0.35">
      <c r="A3647">
        <v>531.20000000000005</v>
      </c>
      <c r="B3647" s="24">
        <v>43403</v>
      </c>
      <c r="C3647">
        <v>2</v>
      </c>
      <c r="D3647" s="13">
        <v>20</v>
      </c>
      <c r="E3647" s="13" t="s">
        <v>81</v>
      </c>
      <c r="F3647" s="17">
        <v>-1160</v>
      </c>
      <c r="G3647" t="str">
        <f>_xlfn.XLOOKUP(tbl_GL[[#This Row],[Account_key]],tbl_COA[Account_key],tbl_COA[Class],"Not Found")</f>
        <v>Assets</v>
      </c>
      <c r="H3647" t="str">
        <f>_xlfn.XLOOKUP(tbl_GL[[#This Row],[Account_key]],tbl_COA[Account_key],tbl_COA[SubClass],"Not Found")</f>
        <v>Assets</v>
      </c>
      <c r="I3647" t="str">
        <f>_xlfn.XLOOKUP(tbl_GL[[#This Row],[Account_key]],tbl_COA[Account_key],tbl_COA[SubClass2],"Not Found")</f>
        <v>Current Assets</v>
      </c>
      <c r="J3647" t="str">
        <f>_xlfn.XLOOKUP(tbl_GL[[#This Row],[Account_key]],tbl_COA[Account_key],tbl_COA[SubAccount],,0)</f>
        <v>Cash in hand</v>
      </c>
      <c r="K3647">
        <f>YEAR(tbl_GL[[#This Row],[Date]])</f>
        <v>2018</v>
      </c>
    </row>
    <row r="3648" spans="1:11" hidden="1" x14ac:dyDescent="0.35">
      <c r="A3648">
        <v>532.1</v>
      </c>
      <c r="B3648" s="24">
        <v>43404</v>
      </c>
      <c r="C3648">
        <v>2</v>
      </c>
      <c r="D3648" s="13">
        <v>10</v>
      </c>
      <c r="E3648" s="13" t="s">
        <v>110</v>
      </c>
      <c r="F3648" s="17">
        <v>37</v>
      </c>
      <c r="G3648" t="str">
        <f>_xlfn.XLOOKUP(tbl_GL[[#This Row],[Account_key]],tbl_COA[Account_key],tbl_COA[Class],"Not Found")</f>
        <v>Assets</v>
      </c>
      <c r="H3648" t="str">
        <f>_xlfn.XLOOKUP(tbl_GL[[#This Row],[Account_key]],tbl_COA[Account_key],tbl_COA[SubClass],"Not Found")</f>
        <v>Assets</v>
      </c>
      <c r="I3648" t="str">
        <f>_xlfn.XLOOKUP(tbl_GL[[#This Row],[Account_key]],tbl_COA[Account_key],tbl_COA[SubClass2],"Not Found")</f>
        <v>Current Assets</v>
      </c>
      <c r="J3648" t="str">
        <f>_xlfn.XLOOKUP(tbl_GL[[#This Row],[Account_key]],tbl_COA[Account_key],tbl_COA[SubAccount],,0)</f>
        <v>Cash at Bank</v>
      </c>
      <c r="K3648">
        <f>YEAR(tbl_GL[[#This Row],[Date]])</f>
        <v>2018</v>
      </c>
    </row>
    <row r="3649" spans="1:11" hidden="1" x14ac:dyDescent="0.35">
      <c r="A3649">
        <v>532.20000000000005</v>
      </c>
      <c r="B3649" s="24">
        <v>43404</v>
      </c>
      <c r="C3649">
        <v>2</v>
      </c>
      <c r="D3649" s="13">
        <v>430</v>
      </c>
      <c r="E3649" s="13" t="s">
        <v>110</v>
      </c>
      <c r="F3649" s="17">
        <v>37</v>
      </c>
      <c r="G3649" t="str">
        <f>_xlfn.XLOOKUP(tbl_GL[[#This Row],[Account_key]],tbl_COA[Account_key],tbl_COA[Class],"Not Found")</f>
        <v>Non-operating</v>
      </c>
      <c r="H3649" t="str">
        <f>_xlfn.XLOOKUP(tbl_GL[[#This Row],[Account_key]],tbl_COA[Account_key],tbl_COA[SubClass],"Not Found")</f>
        <v>Exchange Loss/Gain</v>
      </c>
      <c r="I3649" t="str">
        <f>_xlfn.XLOOKUP(tbl_GL[[#This Row],[Account_key]],tbl_COA[Account_key],tbl_COA[SubClass2],"Not Found")</f>
        <v>Exchange Loss/Gain</v>
      </c>
      <c r="J3649" t="str">
        <f>_xlfn.XLOOKUP(tbl_GL[[#This Row],[Account_key]],tbl_COA[Account_key],tbl_COA[SubAccount],,0)</f>
        <v>Exchange Loss/Gain</v>
      </c>
      <c r="K3649">
        <f>YEAR(tbl_GL[[#This Row],[Date]])</f>
        <v>2018</v>
      </c>
    </row>
    <row r="3650" spans="1:11" hidden="1" x14ac:dyDescent="0.35">
      <c r="A3650">
        <v>533.1</v>
      </c>
      <c r="B3650" s="24">
        <v>43404</v>
      </c>
      <c r="C3650">
        <v>2</v>
      </c>
      <c r="D3650" s="13">
        <v>10</v>
      </c>
      <c r="E3650" s="13" t="s">
        <v>113</v>
      </c>
      <c r="F3650" s="17">
        <v>92</v>
      </c>
      <c r="G3650" t="str">
        <f>_xlfn.XLOOKUP(tbl_GL[[#This Row],[Account_key]],tbl_COA[Account_key],tbl_COA[Class],"Not Found")</f>
        <v>Assets</v>
      </c>
      <c r="H3650" t="str">
        <f>_xlfn.XLOOKUP(tbl_GL[[#This Row],[Account_key]],tbl_COA[Account_key],tbl_COA[SubClass],"Not Found")</f>
        <v>Assets</v>
      </c>
      <c r="I3650" t="str">
        <f>_xlfn.XLOOKUP(tbl_GL[[#This Row],[Account_key]],tbl_COA[Account_key],tbl_COA[SubClass2],"Not Found")</f>
        <v>Current Assets</v>
      </c>
      <c r="J3650" t="str">
        <f>_xlfn.XLOOKUP(tbl_GL[[#This Row],[Account_key]],tbl_COA[Account_key],tbl_COA[SubAccount],,0)</f>
        <v>Cash at Bank</v>
      </c>
      <c r="K3650">
        <f>YEAR(tbl_GL[[#This Row],[Date]])</f>
        <v>2018</v>
      </c>
    </row>
    <row r="3651" spans="1:11" hidden="1" x14ac:dyDescent="0.35">
      <c r="A3651">
        <v>533.20000000000005</v>
      </c>
      <c r="B3651" s="24">
        <v>43404</v>
      </c>
      <c r="C3651">
        <v>2</v>
      </c>
      <c r="D3651" s="13">
        <v>410</v>
      </c>
      <c r="E3651" s="13" t="s">
        <v>113</v>
      </c>
      <c r="F3651" s="17">
        <v>92</v>
      </c>
      <c r="G3651" t="str">
        <f>_xlfn.XLOOKUP(tbl_GL[[#This Row],[Account_key]],tbl_COA[Account_key],tbl_COA[Class],"Not Found")</f>
        <v>Non-operating</v>
      </c>
      <c r="H3651" t="str">
        <f>_xlfn.XLOOKUP(tbl_GL[[#This Row],[Account_key]],tbl_COA[Account_key],tbl_COA[SubClass],"Not Found")</f>
        <v>Interest Income</v>
      </c>
      <c r="I3651" t="str">
        <f>_xlfn.XLOOKUP(tbl_GL[[#This Row],[Account_key]],tbl_COA[Account_key],tbl_COA[SubClass2],"Not Found")</f>
        <v>Interest Income</v>
      </c>
      <c r="J3651" t="str">
        <f>_xlfn.XLOOKUP(tbl_GL[[#This Row],[Account_key]],tbl_COA[Account_key],tbl_COA[SubAccount],,0)</f>
        <v>Interest Income</v>
      </c>
      <c r="K3651">
        <f>YEAR(tbl_GL[[#This Row],[Date]])</f>
        <v>2018</v>
      </c>
    </row>
    <row r="3652" spans="1:11" hidden="1" x14ac:dyDescent="0.35">
      <c r="A3652">
        <v>534.1</v>
      </c>
      <c r="B3652" s="24">
        <v>43404</v>
      </c>
      <c r="C3652">
        <v>2</v>
      </c>
      <c r="D3652" s="13">
        <v>440</v>
      </c>
      <c r="E3652" s="13" t="s">
        <v>112</v>
      </c>
      <c r="F3652" s="17">
        <v>-133</v>
      </c>
      <c r="G3652" t="str">
        <f>_xlfn.XLOOKUP(tbl_GL[[#This Row],[Account_key]],tbl_COA[Account_key],tbl_COA[Class],"Not Found")</f>
        <v>Interest &amp; Tax</v>
      </c>
      <c r="H3652" t="str">
        <f>_xlfn.XLOOKUP(tbl_GL[[#This Row],[Account_key]],tbl_COA[Account_key],tbl_COA[SubClass],"Not Found")</f>
        <v>Interest Expense</v>
      </c>
      <c r="I3652" t="str">
        <f>_xlfn.XLOOKUP(tbl_GL[[#This Row],[Account_key]],tbl_COA[Account_key],tbl_COA[SubClass2],"Not Found")</f>
        <v>Interest Expense</v>
      </c>
      <c r="J3652" t="str">
        <f>_xlfn.XLOOKUP(tbl_GL[[#This Row],[Account_key]],tbl_COA[Account_key],tbl_COA[SubAccount],,0)</f>
        <v>Interest Expense</v>
      </c>
      <c r="K3652">
        <f>YEAR(tbl_GL[[#This Row],[Date]])</f>
        <v>2018</v>
      </c>
    </row>
    <row r="3653" spans="1:11" hidden="1" x14ac:dyDescent="0.35">
      <c r="A3653">
        <v>534.20000000000005</v>
      </c>
      <c r="B3653" s="24">
        <v>43404</v>
      </c>
      <c r="C3653">
        <v>2</v>
      </c>
      <c r="D3653" s="13">
        <v>121</v>
      </c>
      <c r="E3653" s="13" t="s">
        <v>112</v>
      </c>
      <c r="F3653" s="17">
        <v>133</v>
      </c>
      <c r="G3653" t="str">
        <f>_xlfn.XLOOKUP(tbl_GL[[#This Row],[Account_key]],tbl_COA[Account_key],tbl_COA[Class],"Not Found")</f>
        <v>Liabilities and Owners Equity</v>
      </c>
      <c r="H3653" t="str">
        <f>_xlfn.XLOOKUP(tbl_GL[[#This Row],[Account_key]],tbl_COA[Account_key],tbl_COA[SubClass],"Not Found")</f>
        <v>Liabilities</v>
      </c>
      <c r="I3653" t="str">
        <f>_xlfn.XLOOKUP(tbl_GL[[#This Row],[Account_key]],tbl_COA[Account_key],tbl_COA[SubClass2],"Not Found")</f>
        <v>Current Liabilities</v>
      </c>
      <c r="J3653" t="str">
        <f>_xlfn.XLOOKUP(tbl_GL[[#This Row],[Account_key]],tbl_COA[Account_key],tbl_COA[SubAccount],,0)</f>
        <v>Interest Payable</v>
      </c>
      <c r="K3653">
        <f>YEAR(tbl_GL[[#This Row],[Date]])</f>
        <v>2018</v>
      </c>
    </row>
    <row r="3654" spans="1:11" hidden="1" x14ac:dyDescent="0.35">
      <c r="A3654">
        <v>535.1</v>
      </c>
      <c r="B3654" s="24">
        <v>43404</v>
      </c>
      <c r="C3654">
        <v>2</v>
      </c>
      <c r="D3654" s="13">
        <v>400</v>
      </c>
      <c r="E3654" s="13" t="s">
        <v>104</v>
      </c>
      <c r="F3654" s="17">
        <v>-167</v>
      </c>
      <c r="G3654" t="str">
        <f>_xlfn.XLOOKUP(tbl_GL[[#This Row],[Account_key]],tbl_COA[Account_key],tbl_COA[Class],"Not Found")</f>
        <v>Operating account</v>
      </c>
      <c r="H3654" t="str">
        <f>_xlfn.XLOOKUP(tbl_GL[[#This Row],[Account_key]],tbl_COA[Account_key],tbl_COA[SubClass],"Not Found")</f>
        <v>Depreciation &amp; Amortization</v>
      </c>
      <c r="I3654" t="str">
        <f>_xlfn.XLOOKUP(tbl_GL[[#This Row],[Account_key]],tbl_COA[Account_key],tbl_COA[SubClass2],"Not Found")</f>
        <v>Amortization</v>
      </c>
      <c r="J3654" t="str">
        <f>_xlfn.XLOOKUP(tbl_GL[[#This Row],[Account_key]],tbl_COA[Account_key],tbl_COA[SubAccount],,0)</f>
        <v>Amortization of Intangible Assets</v>
      </c>
      <c r="K3654">
        <f>YEAR(tbl_GL[[#This Row],[Date]])</f>
        <v>2018</v>
      </c>
    </row>
    <row r="3655" spans="1:11" hidden="1" x14ac:dyDescent="0.35">
      <c r="A3655">
        <v>535.20000000000005</v>
      </c>
      <c r="B3655" s="24">
        <v>43404</v>
      </c>
      <c r="C3655">
        <v>2</v>
      </c>
      <c r="D3655" s="13">
        <v>100</v>
      </c>
      <c r="E3655" s="13" t="s">
        <v>104</v>
      </c>
      <c r="F3655" s="17">
        <v>-167</v>
      </c>
      <c r="G3655" t="str">
        <f>_xlfn.XLOOKUP(tbl_GL[[#This Row],[Account_key]],tbl_COA[Account_key],tbl_COA[Class],"Not Found")</f>
        <v>Assets</v>
      </c>
      <c r="H3655" t="str">
        <f>_xlfn.XLOOKUP(tbl_GL[[#This Row],[Account_key]],tbl_COA[Account_key],tbl_COA[SubClass],"Not Found")</f>
        <v>Assets</v>
      </c>
      <c r="I3655" t="str">
        <f>_xlfn.XLOOKUP(tbl_GL[[#This Row],[Account_key]],tbl_COA[Account_key],tbl_COA[SubClass2],"Not Found")</f>
        <v>Non-Current Assets</v>
      </c>
      <c r="J3655" t="str">
        <f>_xlfn.XLOOKUP(tbl_GL[[#This Row],[Account_key]],tbl_COA[Account_key],tbl_COA[SubAccount],,0)</f>
        <v>Patents and trademarks</v>
      </c>
      <c r="K3655">
        <f>YEAR(tbl_GL[[#This Row],[Date]])</f>
        <v>2018</v>
      </c>
    </row>
    <row r="3656" spans="1:11" hidden="1" x14ac:dyDescent="0.35">
      <c r="A3656">
        <v>536.1</v>
      </c>
      <c r="B3656" s="24">
        <v>43404</v>
      </c>
      <c r="C3656">
        <v>2</v>
      </c>
      <c r="D3656" s="13">
        <v>450</v>
      </c>
      <c r="E3656" s="23" t="s">
        <v>108</v>
      </c>
      <c r="F3656" s="17">
        <v>-2160</v>
      </c>
      <c r="G3656" t="str">
        <f>_xlfn.XLOOKUP(tbl_GL[[#This Row],[Account_key]],tbl_COA[Account_key],tbl_COA[Class],"Not Found")</f>
        <v>Interest &amp; Tax</v>
      </c>
      <c r="H3656" t="str">
        <f>_xlfn.XLOOKUP(tbl_GL[[#This Row],[Account_key]],tbl_COA[Account_key],tbl_COA[SubClass],"Not Found")</f>
        <v>Taxation</v>
      </c>
      <c r="I3656" t="str">
        <f>_xlfn.XLOOKUP(tbl_GL[[#This Row],[Account_key]],tbl_COA[Account_key],tbl_COA[SubClass2],"Not Found")</f>
        <v>Taxation</v>
      </c>
      <c r="J3656" t="str">
        <f>_xlfn.XLOOKUP(tbl_GL[[#This Row],[Account_key]],tbl_COA[Account_key],tbl_COA[SubAccount],,0)</f>
        <v>Taxation</v>
      </c>
      <c r="K3656">
        <f>YEAR(tbl_GL[[#This Row],[Date]])</f>
        <v>2018</v>
      </c>
    </row>
    <row r="3657" spans="1:11" hidden="1" x14ac:dyDescent="0.35">
      <c r="A3657">
        <v>536.20000000000005</v>
      </c>
      <c r="B3657" s="24">
        <v>43404</v>
      </c>
      <c r="C3657">
        <v>2</v>
      </c>
      <c r="D3657" s="13">
        <v>122</v>
      </c>
      <c r="E3657" s="23" t="s">
        <v>108</v>
      </c>
      <c r="F3657" s="17">
        <v>2160</v>
      </c>
      <c r="G3657" t="str">
        <f>_xlfn.XLOOKUP(tbl_GL[[#This Row],[Account_key]],tbl_COA[Account_key],tbl_COA[Class],"Not Found")</f>
        <v>Liabilities and Owners Equity</v>
      </c>
      <c r="H3657" t="str">
        <f>_xlfn.XLOOKUP(tbl_GL[[#This Row],[Account_key]],tbl_COA[Account_key],tbl_COA[SubClass],"Not Found")</f>
        <v>Liabilities</v>
      </c>
      <c r="I3657" t="str">
        <f>_xlfn.XLOOKUP(tbl_GL[[#This Row],[Account_key]],tbl_COA[Account_key],tbl_COA[SubClass2],"Not Found")</f>
        <v>Current Liabilities</v>
      </c>
      <c r="J3657" t="str">
        <f>_xlfn.XLOOKUP(tbl_GL[[#This Row],[Account_key]],tbl_COA[Account_key],tbl_COA[SubAccount],,0)</f>
        <v>Tax payable</v>
      </c>
      <c r="K3657">
        <f>YEAR(tbl_GL[[#This Row],[Date]])</f>
        <v>2018</v>
      </c>
    </row>
    <row r="3658" spans="1:11" hidden="1" x14ac:dyDescent="0.35">
      <c r="A3658">
        <v>537.1</v>
      </c>
      <c r="B3658" s="24">
        <v>43404</v>
      </c>
      <c r="C3658">
        <v>2</v>
      </c>
      <c r="D3658" s="13">
        <v>240</v>
      </c>
      <c r="E3658" s="13" t="s">
        <v>56</v>
      </c>
      <c r="F3658" s="17">
        <v>-2667</v>
      </c>
      <c r="G3658" t="str">
        <f>_xlfn.XLOOKUP(tbl_GL[[#This Row],[Account_key]],tbl_COA[Account_key],tbl_COA[Class],"Not Found")</f>
        <v>Operating account</v>
      </c>
      <c r="H3658" t="str">
        <f>_xlfn.XLOOKUP(tbl_GL[[#This Row],[Account_key]],tbl_COA[Account_key],tbl_COA[SubClass],"Not Found")</f>
        <v>Operating Expenses</v>
      </c>
      <c r="I3658" t="str">
        <f>_xlfn.XLOOKUP(tbl_GL[[#This Row],[Account_key]],tbl_COA[Account_key],tbl_COA[SubClass2],"Not Found")</f>
        <v>Sales &amp; Distribution</v>
      </c>
      <c r="J3658" t="str">
        <f>_xlfn.XLOOKUP(tbl_GL[[#This Row],[Account_key]],tbl_COA[Account_key],tbl_COA[SubAccount],,0)</f>
        <v>Salaries</v>
      </c>
      <c r="K3658">
        <f>YEAR(tbl_GL[[#This Row],[Date]])</f>
        <v>2018</v>
      </c>
    </row>
    <row r="3659" spans="1:11" hidden="1" x14ac:dyDescent="0.35">
      <c r="A3659">
        <v>537.20000000000005</v>
      </c>
      <c r="B3659" s="24">
        <v>43404</v>
      </c>
      <c r="C3659">
        <v>2</v>
      </c>
      <c r="D3659" s="13">
        <v>10</v>
      </c>
      <c r="E3659" s="13" t="s">
        <v>56</v>
      </c>
      <c r="F3659" s="17">
        <v>-2667</v>
      </c>
      <c r="G3659" t="str">
        <f>_xlfn.XLOOKUP(tbl_GL[[#This Row],[Account_key]],tbl_COA[Account_key],tbl_COA[Class],"Not Found")</f>
        <v>Assets</v>
      </c>
      <c r="H3659" t="str">
        <f>_xlfn.XLOOKUP(tbl_GL[[#This Row],[Account_key]],tbl_COA[Account_key],tbl_COA[SubClass],"Not Found")</f>
        <v>Assets</v>
      </c>
      <c r="I3659" t="str">
        <f>_xlfn.XLOOKUP(tbl_GL[[#This Row],[Account_key]],tbl_COA[Account_key],tbl_COA[SubClass2],"Not Found")</f>
        <v>Current Assets</v>
      </c>
      <c r="J3659" t="str">
        <f>_xlfn.XLOOKUP(tbl_GL[[#This Row],[Account_key]],tbl_COA[Account_key],tbl_COA[SubAccount],,0)</f>
        <v>Cash at Bank</v>
      </c>
      <c r="K3659">
        <f>YEAR(tbl_GL[[#This Row],[Date]])</f>
        <v>2018</v>
      </c>
    </row>
    <row r="3660" spans="1:11" hidden="1" x14ac:dyDescent="0.35">
      <c r="A3660">
        <v>538.1</v>
      </c>
      <c r="B3660" s="24">
        <v>43404</v>
      </c>
      <c r="C3660">
        <v>2</v>
      </c>
      <c r="D3660" s="13">
        <v>380</v>
      </c>
      <c r="E3660" s="13" t="s">
        <v>101</v>
      </c>
      <c r="F3660" s="17">
        <v>-3333</v>
      </c>
      <c r="G3660" t="str">
        <f>_xlfn.XLOOKUP(tbl_GL[[#This Row],[Account_key]],tbl_COA[Account_key],tbl_COA[Class],"Not Found")</f>
        <v>Operating account</v>
      </c>
      <c r="H3660" t="str">
        <f>_xlfn.XLOOKUP(tbl_GL[[#This Row],[Account_key]],tbl_COA[Account_key],tbl_COA[SubClass],"Not Found")</f>
        <v>Depreciation &amp; Amortization</v>
      </c>
      <c r="I3660" t="str">
        <f>_xlfn.XLOOKUP(tbl_GL[[#This Row],[Account_key]],tbl_COA[Account_key],tbl_COA[SubClass2],"Not Found")</f>
        <v>Depreciation</v>
      </c>
      <c r="J3660" t="str">
        <f>_xlfn.XLOOKUP(tbl_GL[[#This Row],[Account_key]],tbl_COA[Account_key],tbl_COA[SubAccount],,0)</f>
        <v>Equipment</v>
      </c>
      <c r="K3660">
        <f>YEAR(tbl_GL[[#This Row],[Date]])</f>
        <v>2018</v>
      </c>
    </row>
    <row r="3661" spans="1:11" hidden="1" x14ac:dyDescent="0.35">
      <c r="A3661">
        <v>538.20000000000005</v>
      </c>
      <c r="B3661" s="24">
        <v>43404</v>
      </c>
      <c r="C3661">
        <v>2</v>
      </c>
      <c r="D3661" s="13">
        <v>90</v>
      </c>
      <c r="E3661" s="13" t="s">
        <v>101</v>
      </c>
      <c r="F3661" s="17">
        <v>-3333</v>
      </c>
      <c r="G3661" t="str">
        <f>_xlfn.XLOOKUP(tbl_GL[[#This Row],[Account_key]],tbl_COA[Account_key],tbl_COA[Class],"Not Found")</f>
        <v>Assets</v>
      </c>
      <c r="H3661" t="str">
        <f>_xlfn.XLOOKUP(tbl_GL[[#This Row],[Account_key]],tbl_COA[Account_key],tbl_COA[SubClass],"Not Found")</f>
        <v>Assets</v>
      </c>
      <c r="I3661" t="str">
        <f>_xlfn.XLOOKUP(tbl_GL[[#This Row],[Account_key]],tbl_COA[Account_key],tbl_COA[SubClass2],"Not Found")</f>
        <v>Non-Current Assets</v>
      </c>
      <c r="J3661" t="str">
        <f>_xlfn.XLOOKUP(tbl_GL[[#This Row],[Account_key]],tbl_COA[Account_key],tbl_COA[SubAccount],,0)</f>
        <v>Office Furniture &amp; Equipment</v>
      </c>
      <c r="K3661">
        <f>YEAR(tbl_GL[[#This Row],[Date]])</f>
        <v>2018</v>
      </c>
    </row>
    <row r="3662" spans="1:11" hidden="1" x14ac:dyDescent="0.35">
      <c r="A3662">
        <v>540.1</v>
      </c>
      <c r="B3662" s="24">
        <v>43405</v>
      </c>
      <c r="C3662">
        <v>2</v>
      </c>
      <c r="D3662" s="13">
        <v>320</v>
      </c>
      <c r="E3662" s="13" t="s">
        <v>97</v>
      </c>
      <c r="F3662" s="17">
        <v>-689</v>
      </c>
      <c r="G3662" t="str">
        <f>_xlfn.XLOOKUP(tbl_GL[[#This Row],[Account_key]],tbl_COA[Account_key],tbl_COA[Class],"Not Found")</f>
        <v>Operating account</v>
      </c>
      <c r="H3662" t="str">
        <f>_xlfn.XLOOKUP(tbl_GL[[#This Row],[Account_key]],tbl_COA[Account_key],tbl_COA[SubClass],"Not Found")</f>
        <v>Operating Expenses</v>
      </c>
      <c r="I3662" t="str">
        <f>_xlfn.XLOOKUP(tbl_GL[[#This Row],[Account_key]],tbl_COA[Account_key],tbl_COA[SubClass2],"Not Found")</f>
        <v>Administration</v>
      </c>
      <c r="J3662" t="str">
        <f>_xlfn.XLOOKUP(tbl_GL[[#This Row],[Account_key]],tbl_COA[Account_key],tbl_COA[SubAccount],,0)</f>
        <v>Professional Services</v>
      </c>
      <c r="K3662">
        <f>YEAR(tbl_GL[[#This Row],[Date]])</f>
        <v>2018</v>
      </c>
    </row>
    <row r="3663" spans="1:11" hidden="1" x14ac:dyDescent="0.35">
      <c r="A3663">
        <v>540.20000000000005</v>
      </c>
      <c r="B3663" s="24">
        <v>43405</v>
      </c>
      <c r="C3663">
        <v>2</v>
      </c>
      <c r="D3663" s="13">
        <v>120</v>
      </c>
      <c r="E3663" s="13" t="s">
        <v>97</v>
      </c>
      <c r="F3663" s="17">
        <v>689</v>
      </c>
      <c r="G3663" t="str">
        <f>_xlfn.XLOOKUP(tbl_GL[[#This Row],[Account_key]],tbl_COA[Account_key],tbl_COA[Class],"Not Found")</f>
        <v>Liabilities and Owners Equity</v>
      </c>
      <c r="H3663" t="str">
        <f>_xlfn.XLOOKUP(tbl_GL[[#This Row],[Account_key]],tbl_COA[Account_key],tbl_COA[SubClass],"Not Found")</f>
        <v>Liabilities</v>
      </c>
      <c r="I3663" t="str">
        <f>_xlfn.XLOOKUP(tbl_GL[[#This Row],[Account_key]],tbl_COA[Account_key],tbl_COA[SubClass2],"Not Found")</f>
        <v>Current Liabilities</v>
      </c>
      <c r="J3663" t="str">
        <f>_xlfn.XLOOKUP(tbl_GL[[#This Row],[Account_key]],tbl_COA[Account_key],tbl_COA[SubAccount],,0)</f>
        <v>Accrued Expenses</v>
      </c>
      <c r="K3663">
        <f>YEAR(tbl_GL[[#This Row],[Date]])</f>
        <v>2018</v>
      </c>
    </row>
    <row r="3664" spans="1:11" hidden="1" x14ac:dyDescent="0.35">
      <c r="A3664">
        <v>541.1</v>
      </c>
      <c r="B3664" s="24">
        <v>43405</v>
      </c>
      <c r="C3664">
        <v>2</v>
      </c>
      <c r="D3664" s="13">
        <v>60</v>
      </c>
      <c r="E3664" s="13" t="s">
        <v>84</v>
      </c>
      <c r="F3664" s="17">
        <v>11667</v>
      </c>
      <c r="G3664" t="str">
        <f>_xlfn.XLOOKUP(tbl_GL[[#This Row],[Account_key]],tbl_COA[Account_key],tbl_COA[Class],"Not Found")</f>
        <v>Assets</v>
      </c>
      <c r="H3664" t="str">
        <f>_xlfn.XLOOKUP(tbl_GL[[#This Row],[Account_key]],tbl_COA[Account_key],tbl_COA[SubClass],"Not Found")</f>
        <v>Assets</v>
      </c>
      <c r="I3664" t="str">
        <f>_xlfn.XLOOKUP(tbl_GL[[#This Row],[Account_key]],tbl_COA[Account_key],tbl_COA[SubClass2],"Not Found")</f>
        <v>Current Assets</v>
      </c>
      <c r="J3664" t="str">
        <f>_xlfn.XLOOKUP(tbl_GL[[#This Row],[Account_key]],tbl_COA[Account_key],tbl_COA[SubAccount],,0)</f>
        <v>Inventory</v>
      </c>
      <c r="K3664">
        <f>YEAR(tbl_GL[[#This Row],[Date]])</f>
        <v>2018</v>
      </c>
    </row>
    <row r="3665" spans="1:11" hidden="1" x14ac:dyDescent="0.35">
      <c r="A3665">
        <v>541.20000000000005</v>
      </c>
      <c r="B3665" s="24">
        <v>43405</v>
      </c>
      <c r="C3665">
        <v>2</v>
      </c>
      <c r="D3665" s="13">
        <v>110</v>
      </c>
      <c r="E3665" s="13" t="s">
        <v>84</v>
      </c>
      <c r="F3665" s="17">
        <v>11667</v>
      </c>
      <c r="G3665" t="str">
        <f>_xlfn.XLOOKUP(tbl_GL[[#This Row],[Account_key]],tbl_COA[Account_key],tbl_COA[Class],"Not Found")</f>
        <v>Liabilities and Owners Equity</v>
      </c>
      <c r="H3665" t="str">
        <f>_xlfn.XLOOKUP(tbl_GL[[#This Row],[Account_key]],tbl_COA[Account_key],tbl_COA[SubClass],"Not Found")</f>
        <v>Liabilities</v>
      </c>
      <c r="I3665" t="str">
        <f>_xlfn.XLOOKUP(tbl_GL[[#This Row],[Account_key]],tbl_COA[Account_key],tbl_COA[SubClass2],"Not Found")</f>
        <v>Current Liabilities</v>
      </c>
      <c r="J3665" t="str">
        <f>_xlfn.XLOOKUP(tbl_GL[[#This Row],[Account_key]],tbl_COA[Account_key],tbl_COA[SubAccount],,0)</f>
        <v>Trade Payables</v>
      </c>
      <c r="K3665">
        <f>YEAR(tbl_GL[[#This Row],[Date]])</f>
        <v>2018</v>
      </c>
    </row>
    <row r="3666" spans="1:11" hidden="1" x14ac:dyDescent="0.35">
      <c r="A3666">
        <v>542.1</v>
      </c>
      <c r="B3666" s="24">
        <v>43406</v>
      </c>
      <c r="C3666">
        <v>2</v>
      </c>
      <c r="D3666" s="13">
        <v>230</v>
      </c>
      <c r="E3666" s="13" t="s">
        <v>4</v>
      </c>
      <c r="F3666" s="17">
        <v>-570</v>
      </c>
      <c r="G3666" t="str">
        <f>_xlfn.XLOOKUP(tbl_GL[[#This Row],[Account_key]],tbl_COA[Account_key],tbl_COA[Class],"Not Found")</f>
        <v>Trading account</v>
      </c>
      <c r="H3666" t="str">
        <f>_xlfn.XLOOKUP(tbl_GL[[#This Row],[Account_key]],tbl_COA[Account_key],tbl_COA[SubClass],"Not Found")</f>
        <v>Cost of Sales</v>
      </c>
      <c r="I3666" t="str">
        <f>_xlfn.XLOOKUP(tbl_GL[[#This Row],[Account_key]],tbl_COA[Account_key],tbl_COA[SubClass2],"Not Found")</f>
        <v>Cost of Sales</v>
      </c>
      <c r="J3666" t="str">
        <f>_xlfn.XLOOKUP(tbl_GL[[#This Row],[Account_key]],tbl_COA[Account_key],tbl_COA[SubAccount],,0)</f>
        <v>Cost of Sales</v>
      </c>
      <c r="K3666">
        <f>YEAR(tbl_GL[[#This Row],[Date]])</f>
        <v>2018</v>
      </c>
    </row>
    <row r="3667" spans="1:11" hidden="1" x14ac:dyDescent="0.35">
      <c r="A3667">
        <v>542.20000000000005</v>
      </c>
      <c r="B3667" s="24">
        <v>43406</v>
      </c>
      <c r="C3667">
        <v>2</v>
      </c>
      <c r="D3667" s="13">
        <v>60</v>
      </c>
      <c r="E3667" s="13" t="s">
        <v>4</v>
      </c>
      <c r="F3667" s="17">
        <v>-570</v>
      </c>
      <c r="G3667" t="str">
        <f>_xlfn.XLOOKUP(tbl_GL[[#This Row],[Account_key]],tbl_COA[Account_key],tbl_COA[Class],"Not Found")</f>
        <v>Assets</v>
      </c>
      <c r="H3667" t="str">
        <f>_xlfn.XLOOKUP(tbl_GL[[#This Row],[Account_key]],tbl_COA[Account_key],tbl_COA[SubClass],"Not Found")</f>
        <v>Assets</v>
      </c>
      <c r="I3667" t="str">
        <f>_xlfn.XLOOKUP(tbl_GL[[#This Row],[Account_key]],tbl_COA[Account_key],tbl_COA[SubClass2],"Not Found")</f>
        <v>Current Assets</v>
      </c>
      <c r="J3667" t="str">
        <f>_xlfn.XLOOKUP(tbl_GL[[#This Row],[Account_key]],tbl_COA[Account_key],tbl_COA[SubAccount],,0)</f>
        <v>Inventory</v>
      </c>
      <c r="K3667">
        <f>YEAR(tbl_GL[[#This Row],[Date]])</f>
        <v>2018</v>
      </c>
    </row>
    <row r="3668" spans="1:11" hidden="1" x14ac:dyDescent="0.35">
      <c r="A3668">
        <v>543.1</v>
      </c>
      <c r="B3668" s="24">
        <v>43406</v>
      </c>
      <c r="C3668">
        <v>2</v>
      </c>
      <c r="D3668" s="13">
        <v>210</v>
      </c>
      <c r="E3668" s="13" t="s">
        <v>7</v>
      </c>
      <c r="F3668" s="17">
        <v>1901</v>
      </c>
      <c r="G3668" t="str">
        <f>_xlfn.XLOOKUP(tbl_GL[[#This Row],[Account_key]],tbl_COA[Account_key],tbl_COA[Class],"Not Found")</f>
        <v>Trading account</v>
      </c>
      <c r="H3668" t="str">
        <f>_xlfn.XLOOKUP(tbl_GL[[#This Row],[Account_key]],tbl_COA[Account_key],tbl_COA[SubClass],"Not Found")</f>
        <v>Sales</v>
      </c>
      <c r="I3668" t="str">
        <f>_xlfn.XLOOKUP(tbl_GL[[#This Row],[Account_key]],tbl_COA[Account_key],tbl_COA[SubClass2],"Not Found")</f>
        <v>Sales</v>
      </c>
      <c r="J3668" t="str">
        <f>_xlfn.XLOOKUP(tbl_GL[[#This Row],[Account_key]],tbl_COA[Account_key],tbl_COA[SubAccount],,0)</f>
        <v>Sales</v>
      </c>
      <c r="K3668">
        <f>YEAR(tbl_GL[[#This Row],[Date]])</f>
        <v>2018</v>
      </c>
    </row>
    <row r="3669" spans="1:11" hidden="1" x14ac:dyDescent="0.35">
      <c r="A3669">
        <v>543.20000000000005</v>
      </c>
      <c r="B3669" s="24">
        <v>43406</v>
      </c>
      <c r="C3669">
        <v>2</v>
      </c>
      <c r="D3669" s="13">
        <v>10</v>
      </c>
      <c r="E3669" s="13" t="s">
        <v>7</v>
      </c>
      <c r="F3669" s="17">
        <v>1901</v>
      </c>
      <c r="G3669" t="str">
        <f>_xlfn.XLOOKUP(tbl_GL[[#This Row],[Account_key]],tbl_COA[Account_key],tbl_COA[Class],"Not Found")</f>
        <v>Assets</v>
      </c>
      <c r="H3669" t="str">
        <f>_xlfn.XLOOKUP(tbl_GL[[#This Row],[Account_key]],tbl_COA[Account_key],tbl_COA[SubClass],"Not Found")</f>
        <v>Assets</v>
      </c>
      <c r="I3669" t="str">
        <f>_xlfn.XLOOKUP(tbl_GL[[#This Row],[Account_key]],tbl_COA[Account_key],tbl_COA[SubClass2],"Not Found")</f>
        <v>Current Assets</v>
      </c>
      <c r="J3669" t="str">
        <f>_xlfn.XLOOKUP(tbl_GL[[#This Row],[Account_key]],tbl_COA[Account_key],tbl_COA[SubAccount],,0)</f>
        <v>Cash at Bank</v>
      </c>
      <c r="K3669">
        <f>YEAR(tbl_GL[[#This Row],[Date]])</f>
        <v>2018</v>
      </c>
    </row>
    <row r="3670" spans="1:11" hidden="1" x14ac:dyDescent="0.35">
      <c r="A3670">
        <v>544.1</v>
      </c>
      <c r="B3670" s="24">
        <v>43406</v>
      </c>
      <c r="C3670">
        <v>2</v>
      </c>
      <c r="D3670" s="13">
        <v>230</v>
      </c>
      <c r="E3670" s="13" t="s">
        <v>4</v>
      </c>
      <c r="F3670" s="17">
        <v>-2303</v>
      </c>
      <c r="G3670" t="str">
        <f>_xlfn.XLOOKUP(tbl_GL[[#This Row],[Account_key]],tbl_COA[Account_key],tbl_COA[Class],"Not Found")</f>
        <v>Trading account</v>
      </c>
      <c r="H3670" t="str">
        <f>_xlfn.XLOOKUP(tbl_GL[[#This Row],[Account_key]],tbl_COA[Account_key],tbl_COA[SubClass],"Not Found")</f>
        <v>Cost of Sales</v>
      </c>
      <c r="I3670" t="str">
        <f>_xlfn.XLOOKUP(tbl_GL[[#This Row],[Account_key]],tbl_COA[Account_key],tbl_COA[SubClass2],"Not Found")</f>
        <v>Cost of Sales</v>
      </c>
      <c r="J3670" t="str">
        <f>_xlfn.XLOOKUP(tbl_GL[[#This Row],[Account_key]],tbl_COA[Account_key],tbl_COA[SubAccount],,0)</f>
        <v>Cost of Sales</v>
      </c>
      <c r="K3670">
        <f>YEAR(tbl_GL[[#This Row],[Date]])</f>
        <v>2018</v>
      </c>
    </row>
    <row r="3671" spans="1:11" hidden="1" x14ac:dyDescent="0.35">
      <c r="A3671">
        <v>544.20000000000005</v>
      </c>
      <c r="B3671" s="24">
        <v>43406</v>
      </c>
      <c r="C3671">
        <v>2</v>
      </c>
      <c r="D3671" s="13">
        <v>60</v>
      </c>
      <c r="E3671" s="13" t="s">
        <v>4</v>
      </c>
      <c r="F3671" s="17">
        <v>-2303</v>
      </c>
      <c r="G3671" t="str">
        <f>_xlfn.XLOOKUP(tbl_GL[[#This Row],[Account_key]],tbl_COA[Account_key],tbl_COA[Class],"Not Found")</f>
        <v>Assets</v>
      </c>
      <c r="H3671" t="str">
        <f>_xlfn.XLOOKUP(tbl_GL[[#This Row],[Account_key]],tbl_COA[Account_key],tbl_COA[SubClass],"Not Found")</f>
        <v>Assets</v>
      </c>
      <c r="I3671" t="str">
        <f>_xlfn.XLOOKUP(tbl_GL[[#This Row],[Account_key]],tbl_COA[Account_key],tbl_COA[SubClass2],"Not Found")</f>
        <v>Current Assets</v>
      </c>
      <c r="J3671" t="str">
        <f>_xlfn.XLOOKUP(tbl_GL[[#This Row],[Account_key]],tbl_COA[Account_key],tbl_COA[SubAccount],,0)</f>
        <v>Inventory</v>
      </c>
      <c r="K3671">
        <f>YEAR(tbl_GL[[#This Row],[Date]])</f>
        <v>2018</v>
      </c>
    </row>
    <row r="3672" spans="1:11" hidden="1" x14ac:dyDescent="0.35">
      <c r="A3672">
        <v>545.1</v>
      </c>
      <c r="B3672" s="24">
        <v>43406</v>
      </c>
      <c r="C3672">
        <v>2</v>
      </c>
      <c r="D3672" s="13">
        <v>30</v>
      </c>
      <c r="E3672" s="13" t="s">
        <v>80</v>
      </c>
      <c r="F3672" s="17">
        <v>-7202</v>
      </c>
      <c r="G3672" t="str">
        <f>_xlfn.XLOOKUP(tbl_GL[[#This Row],[Account_key]],tbl_COA[Account_key],tbl_COA[Class],"Not Found")</f>
        <v>Assets</v>
      </c>
      <c r="H3672" t="str">
        <f>_xlfn.XLOOKUP(tbl_GL[[#This Row],[Account_key]],tbl_COA[Account_key],tbl_COA[SubClass],"Not Found")</f>
        <v>Assets</v>
      </c>
      <c r="I3672" t="str">
        <f>_xlfn.XLOOKUP(tbl_GL[[#This Row],[Account_key]],tbl_COA[Account_key],tbl_COA[SubClass2],"Not Found")</f>
        <v>Current Assets</v>
      </c>
      <c r="J3672" t="str">
        <f>_xlfn.XLOOKUP(tbl_GL[[#This Row],[Account_key]],tbl_COA[Account_key],tbl_COA[SubAccount],,0)</f>
        <v>Trade Receivables</v>
      </c>
      <c r="K3672">
        <f>YEAR(tbl_GL[[#This Row],[Date]])</f>
        <v>2018</v>
      </c>
    </row>
    <row r="3673" spans="1:11" hidden="1" x14ac:dyDescent="0.35">
      <c r="A3673">
        <v>545.20000000000005</v>
      </c>
      <c r="B3673" s="24">
        <v>43406</v>
      </c>
      <c r="C3673">
        <v>2</v>
      </c>
      <c r="D3673" s="13">
        <v>10</v>
      </c>
      <c r="E3673" s="13" t="s">
        <v>80</v>
      </c>
      <c r="F3673" s="17">
        <v>7202</v>
      </c>
      <c r="G3673" t="str">
        <f>_xlfn.XLOOKUP(tbl_GL[[#This Row],[Account_key]],tbl_COA[Account_key],tbl_COA[Class],"Not Found")</f>
        <v>Assets</v>
      </c>
      <c r="H3673" t="str">
        <f>_xlfn.XLOOKUP(tbl_GL[[#This Row],[Account_key]],tbl_COA[Account_key],tbl_COA[SubClass],"Not Found")</f>
        <v>Assets</v>
      </c>
      <c r="I3673" t="str">
        <f>_xlfn.XLOOKUP(tbl_GL[[#This Row],[Account_key]],tbl_COA[Account_key],tbl_COA[SubClass2],"Not Found")</f>
        <v>Current Assets</v>
      </c>
      <c r="J3673" t="str">
        <f>_xlfn.XLOOKUP(tbl_GL[[#This Row],[Account_key]],tbl_COA[Account_key],tbl_COA[SubAccount],,0)</f>
        <v>Cash at Bank</v>
      </c>
      <c r="K3673">
        <f>YEAR(tbl_GL[[#This Row],[Date]])</f>
        <v>2018</v>
      </c>
    </row>
    <row r="3674" spans="1:11" hidden="1" x14ac:dyDescent="0.35">
      <c r="A3674">
        <v>546.1</v>
      </c>
      <c r="B3674" s="24">
        <v>43406</v>
      </c>
      <c r="C3674">
        <v>2</v>
      </c>
      <c r="D3674" s="13">
        <v>210</v>
      </c>
      <c r="E3674" s="13" t="s">
        <v>8</v>
      </c>
      <c r="F3674" s="17">
        <v>7676</v>
      </c>
      <c r="G3674" t="str">
        <f>_xlfn.XLOOKUP(tbl_GL[[#This Row],[Account_key]],tbl_COA[Account_key],tbl_COA[Class],"Not Found")</f>
        <v>Trading account</v>
      </c>
      <c r="H3674" t="str">
        <f>_xlfn.XLOOKUP(tbl_GL[[#This Row],[Account_key]],tbl_COA[Account_key],tbl_COA[SubClass],"Not Found")</f>
        <v>Sales</v>
      </c>
      <c r="I3674" t="str">
        <f>_xlfn.XLOOKUP(tbl_GL[[#This Row],[Account_key]],tbl_COA[Account_key],tbl_COA[SubClass2],"Not Found")</f>
        <v>Sales</v>
      </c>
      <c r="J3674" t="str">
        <f>_xlfn.XLOOKUP(tbl_GL[[#This Row],[Account_key]],tbl_COA[Account_key],tbl_COA[SubAccount],,0)</f>
        <v>Sales</v>
      </c>
      <c r="K3674">
        <f>YEAR(tbl_GL[[#This Row],[Date]])</f>
        <v>2018</v>
      </c>
    </row>
    <row r="3675" spans="1:11" hidden="1" x14ac:dyDescent="0.35">
      <c r="A3675">
        <v>546.20000000000005</v>
      </c>
      <c r="B3675" s="24">
        <v>43406</v>
      </c>
      <c r="C3675">
        <v>2</v>
      </c>
      <c r="D3675" s="13">
        <v>30</v>
      </c>
      <c r="E3675" s="13" t="s">
        <v>8</v>
      </c>
      <c r="F3675" s="17">
        <v>7676</v>
      </c>
      <c r="G3675" t="str">
        <f>_xlfn.XLOOKUP(tbl_GL[[#This Row],[Account_key]],tbl_COA[Account_key],tbl_COA[Class],"Not Found")</f>
        <v>Assets</v>
      </c>
      <c r="H3675" t="str">
        <f>_xlfn.XLOOKUP(tbl_GL[[#This Row],[Account_key]],tbl_COA[Account_key],tbl_COA[SubClass],"Not Found")</f>
        <v>Assets</v>
      </c>
      <c r="I3675" t="str">
        <f>_xlfn.XLOOKUP(tbl_GL[[#This Row],[Account_key]],tbl_COA[Account_key],tbl_COA[SubClass2],"Not Found")</f>
        <v>Current Assets</v>
      </c>
      <c r="J3675" t="str">
        <f>_xlfn.XLOOKUP(tbl_GL[[#This Row],[Account_key]],tbl_COA[Account_key],tbl_COA[SubAccount],,0)</f>
        <v>Trade Receivables</v>
      </c>
      <c r="K3675">
        <f>YEAR(tbl_GL[[#This Row],[Date]])</f>
        <v>2018</v>
      </c>
    </row>
    <row r="3676" spans="1:11" hidden="1" x14ac:dyDescent="0.35">
      <c r="A3676">
        <v>547.1</v>
      </c>
      <c r="B3676" s="24">
        <v>43407</v>
      </c>
      <c r="C3676">
        <v>2</v>
      </c>
      <c r="D3676" s="13">
        <v>350</v>
      </c>
      <c r="E3676" s="13" t="s">
        <v>97</v>
      </c>
      <c r="F3676" s="17">
        <v>-1026</v>
      </c>
      <c r="G3676" t="str">
        <f>_xlfn.XLOOKUP(tbl_GL[[#This Row],[Account_key]],tbl_COA[Account_key],tbl_COA[Class],"Not Found")</f>
        <v>Operating account</v>
      </c>
      <c r="H3676" t="str">
        <f>_xlfn.XLOOKUP(tbl_GL[[#This Row],[Account_key]],tbl_COA[Account_key],tbl_COA[SubClass],"Not Found")</f>
        <v>Operating Expenses</v>
      </c>
      <c r="I3676" t="str">
        <f>_xlfn.XLOOKUP(tbl_GL[[#This Row],[Account_key]],tbl_COA[Account_key],tbl_COA[SubClass2],"Not Found")</f>
        <v>Administration</v>
      </c>
      <c r="J3676" t="str">
        <f>_xlfn.XLOOKUP(tbl_GL[[#This Row],[Account_key]],tbl_COA[Account_key],tbl_COA[SubAccount],,0)</f>
        <v>Other Expenses</v>
      </c>
      <c r="K3676">
        <f>YEAR(tbl_GL[[#This Row],[Date]])</f>
        <v>2018</v>
      </c>
    </row>
    <row r="3677" spans="1:11" hidden="1" x14ac:dyDescent="0.35">
      <c r="A3677">
        <v>547.20000000000005</v>
      </c>
      <c r="B3677" s="24">
        <v>43407</v>
      </c>
      <c r="C3677">
        <v>2</v>
      </c>
      <c r="D3677" s="13">
        <v>120</v>
      </c>
      <c r="E3677" s="13" t="s">
        <v>97</v>
      </c>
      <c r="F3677" s="17">
        <v>1026</v>
      </c>
      <c r="G3677" t="str">
        <f>_xlfn.XLOOKUP(tbl_GL[[#This Row],[Account_key]],tbl_COA[Account_key],tbl_COA[Class],"Not Found")</f>
        <v>Liabilities and Owners Equity</v>
      </c>
      <c r="H3677" t="str">
        <f>_xlfn.XLOOKUP(tbl_GL[[#This Row],[Account_key]],tbl_COA[Account_key],tbl_COA[SubClass],"Not Found")</f>
        <v>Liabilities</v>
      </c>
      <c r="I3677" t="str">
        <f>_xlfn.XLOOKUP(tbl_GL[[#This Row],[Account_key]],tbl_COA[Account_key],tbl_COA[SubClass2],"Not Found")</f>
        <v>Current Liabilities</v>
      </c>
      <c r="J3677" t="str">
        <f>_xlfn.XLOOKUP(tbl_GL[[#This Row],[Account_key]],tbl_COA[Account_key],tbl_COA[SubAccount],,0)</f>
        <v>Accrued Expenses</v>
      </c>
      <c r="K3677">
        <f>YEAR(tbl_GL[[#This Row],[Date]])</f>
        <v>2018</v>
      </c>
    </row>
    <row r="3678" spans="1:11" hidden="1" x14ac:dyDescent="0.35">
      <c r="A3678">
        <v>548.1</v>
      </c>
      <c r="B3678" s="24">
        <v>43409</v>
      </c>
      <c r="C3678">
        <v>2</v>
      </c>
      <c r="D3678" s="13">
        <v>10</v>
      </c>
      <c r="E3678" s="13" t="s">
        <v>98</v>
      </c>
      <c r="F3678" s="17">
        <v>-830</v>
      </c>
      <c r="G3678" t="str">
        <f>_xlfn.XLOOKUP(tbl_GL[[#This Row],[Account_key]],tbl_COA[Account_key],tbl_COA[Class],"Not Found")</f>
        <v>Assets</v>
      </c>
      <c r="H3678" t="str">
        <f>_xlfn.XLOOKUP(tbl_GL[[#This Row],[Account_key]],tbl_COA[Account_key],tbl_COA[SubClass],"Not Found")</f>
        <v>Assets</v>
      </c>
      <c r="I3678" t="str">
        <f>_xlfn.XLOOKUP(tbl_GL[[#This Row],[Account_key]],tbl_COA[Account_key],tbl_COA[SubClass2],"Not Found")</f>
        <v>Current Assets</v>
      </c>
      <c r="J3678" t="str">
        <f>_xlfn.XLOOKUP(tbl_GL[[#This Row],[Account_key]],tbl_COA[Account_key],tbl_COA[SubAccount],,0)</f>
        <v>Cash at Bank</v>
      </c>
      <c r="K3678">
        <f>YEAR(tbl_GL[[#This Row],[Date]])</f>
        <v>2018</v>
      </c>
    </row>
    <row r="3679" spans="1:11" hidden="1" x14ac:dyDescent="0.35">
      <c r="A3679">
        <v>548.20000000000005</v>
      </c>
      <c r="B3679" s="24">
        <v>43409</v>
      </c>
      <c r="C3679">
        <v>2</v>
      </c>
      <c r="D3679" s="13">
        <v>120</v>
      </c>
      <c r="E3679" s="13" t="s">
        <v>98</v>
      </c>
      <c r="F3679" s="17">
        <v>-830</v>
      </c>
      <c r="G3679" t="str">
        <f>_xlfn.XLOOKUP(tbl_GL[[#This Row],[Account_key]],tbl_COA[Account_key],tbl_COA[Class],"Not Found")</f>
        <v>Liabilities and Owners Equity</v>
      </c>
      <c r="H3679" t="str">
        <f>_xlfn.XLOOKUP(tbl_GL[[#This Row],[Account_key]],tbl_COA[Account_key],tbl_COA[SubClass],"Not Found")</f>
        <v>Liabilities</v>
      </c>
      <c r="I3679" t="str">
        <f>_xlfn.XLOOKUP(tbl_GL[[#This Row],[Account_key]],tbl_COA[Account_key],tbl_COA[SubClass2],"Not Found")</f>
        <v>Current Liabilities</v>
      </c>
      <c r="J3679" t="str">
        <f>_xlfn.XLOOKUP(tbl_GL[[#This Row],[Account_key]],tbl_COA[Account_key],tbl_COA[SubAccount],,0)</f>
        <v>Accrued Expenses</v>
      </c>
      <c r="K3679">
        <f>YEAR(tbl_GL[[#This Row],[Date]])</f>
        <v>2018</v>
      </c>
    </row>
    <row r="3680" spans="1:11" hidden="1" x14ac:dyDescent="0.35">
      <c r="A3680">
        <v>549.1</v>
      </c>
      <c r="B3680" s="24">
        <v>43409</v>
      </c>
      <c r="C3680">
        <v>2</v>
      </c>
      <c r="D3680" s="13">
        <v>320</v>
      </c>
      <c r="E3680" s="13" t="s">
        <v>97</v>
      </c>
      <c r="F3680" s="17">
        <v>-1010</v>
      </c>
      <c r="G3680" t="str">
        <f>_xlfn.XLOOKUP(tbl_GL[[#This Row],[Account_key]],tbl_COA[Account_key],tbl_COA[Class],"Not Found")</f>
        <v>Operating account</v>
      </c>
      <c r="H3680" t="str">
        <f>_xlfn.XLOOKUP(tbl_GL[[#This Row],[Account_key]],tbl_COA[Account_key],tbl_COA[SubClass],"Not Found")</f>
        <v>Operating Expenses</v>
      </c>
      <c r="I3680" t="str">
        <f>_xlfn.XLOOKUP(tbl_GL[[#This Row],[Account_key]],tbl_COA[Account_key],tbl_COA[SubClass2],"Not Found")</f>
        <v>Administration</v>
      </c>
      <c r="J3680" t="str">
        <f>_xlfn.XLOOKUP(tbl_GL[[#This Row],[Account_key]],tbl_COA[Account_key],tbl_COA[SubAccount],,0)</f>
        <v>Professional Services</v>
      </c>
      <c r="K3680">
        <f>YEAR(tbl_GL[[#This Row],[Date]])</f>
        <v>2018</v>
      </c>
    </row>
    <row r="3681" spans="1:11" hidden="1" x14ac:dyDescent="0.35">
      <c r="A3681">
        <v>549.20000000000005</v>
      </c>
      <c r="B3681" s="24">
        <v>43409</v>
      </c>
      <c r="C3681">
        <v>2</v>
      </c>
      <c r="D3681" s="13">
        <v>120</v>
      </c>
      <c r="E3681" s="13" t="s">
        <v>97</v>
      </c>
      <c r="F3681" s="17">
        <v>1010</v>
      </c>
      <c r="G3681" t="str">
        <f>_xlfn.XLOOKUP(tbl_GL[[#This Row],[Account_key]],tbl_COA[Account_key],tbl_COA[Class],"Not Found")</f>
        <v>Liabilities and Owners Equity</v>
      </c>
      <c r="H3681" t="str">
        <f>_xlfn.XLOOKUP(tbl_GL[[#This Row],[Account_key]],tbl_COA[Account_key],tbl_COA[SubClass],"Not Found")</f>
        <v>Liabilities</v>
      </c>
      <c r="I3681" t="str">
        <f>_xlfn.XLOOKUP(tbl_GL[[#This Row],[Account_key]],tbl_COA[Account_key],tbl_COA[SubClass2],"Not Found")</f>
        <v>Current Liabilities</v>
      </c>
      <c r="J3681" t="str">
        <f>_xlfn.XLOOKUP(tbl_GL[[#This Row],[Account_key]],tbl_COA[Account_key],tbl_COA[SubAccount],,0)</f>
        <v>Accrued Expenses</v>
      </c>
      <c r="K3681">
        <f>YEAR(tbl_GL[[#This Row],[Date]])</f>
        <v>2018</v>
      </c>
    </row>
    <row r="3682" spans="1:11" hidden="1" x14ac:dyDescent="0.35">
      <c r="A3682">
        <v>550.1</v>
      </c>
      <c r="B3682" s="24">
        <v>43409</v>
      </c>
      <c r="C3682">
        <v>2</v>
      </c>
      <c r="D3682" s="13">
        <v>10</v>
      </c>
      <c r="E3682" s="13" t="s">
        <v>118</v>
      </c>
      <c r="F3682" s="17">
        <v>1667</v>
      </c>
      <c r="G3682" t="str">
        <f>_xlfn.XLOOKUP(tbl_GL[[#This Row],[Account_key]],tbl_COA[Account_key],tbl_COA[Class],"Not Found")</f>
        <v>Assets</v>
      </c>
      <c r="H3682" t="str">
        <f>_xlfn.XLOOKUP(tbl_GL[[#This Row],[Account_key]],tbl_COA[Account_key],tbl_COA[SubClass],"Not Found")</f>
        <v>Assets</v>
      </c>
      <c r="I3682" t="str">
        <f>_xlfn.XLOOKUP(tbl_GL[[#This Row],[Account_key]],tbl_COA[Account_key],tbl_COA[SubClass2],"Not Found")</f>
        <v>Current Assets</v>
      </c>
      <c r="J3682" t="str">
        <f>_xlfn.XLOOKUP(tbl_GL[[#This Row],[Account_key]],tbl_COA[Account_key],tbl_COA[SubAccount],,0)</f>
        <v>Cash at Bank</v>
      </c>
      <c r="K3682">
        <f>YEAR(tbl_GL[[#This Row],[Date]])</f>
        <v>2018</v>
      </c>
    </row>
    <row r="3683" spans="1:11" hidden="1" x14ac:dyDescent="0.35">
      <c r="A3683">
        <v>550.20000000000005</v>
      </c>
      <c r="B3683" s="24">
        <v>43409</v>
      </c>
      <c r="C3683">
        <v>2</v>
      </c>
      <c r="D3683" s="13">
        <v>431</v>
      </c>
      <c r="E3683" s="13" t="s">
        <v>118</v>
      </c>
      <c r="F3683" s="17">
        <v>1667</v>
      </c>
      <c r="G3683" t="str">
        <f>_xlfn.XLOOKUP(tbl_GL[[#This Row],[Account_key]],tbl_COA[Account_key],tbl_COA[Class],"Not Found")</f>
        <v>Non-operating</v>
      </c>
      <c r="H3683" t="str">
        <f>_xlfn.XLOOKUP(tbl_GL[[#This Row],[Account_key]],tbl_COA[Account_key],tbl_COA[SubClass],"Not Found")</f>
        <v>Dividend Income</v>
      </c>
      <c r="I3683" t="str">
        <f>_xlfn.XLOOKUP(tbl_GL[[#This Row],[Account_key]],tbl_COA[Account_key],tbl_COA[SubClass2],"Not Found")</f>
        <v>Dividend Income</v>
      </c>
      <c r="J3683" t="str">
        <f>_xlfn.XLOOKUP(tbl_GL[[#This Row],[Account_key]],tbl_COA[Account_key],tbl_COA[SubAccount],,0)</f>
        <v>Dividend Income</v>
      </c>
      <c r="K3683">
        <f>YEAR(tbl_GL[[#This Row],[Date]])</f>
        <v>2018</v>
      </c>
    </row>
    <row r="3684" spans="1:11" hidden="1" x14ac:dyDescent="0.35">
      <c r="A3684">
        <v>551.1</v>
      </c>
      <c r="B3684" s="24">
        <v>43411</v>
      </c>
      <c r="C3684">
        <v>2</v>
      </c>
      <c r="D3684" s="13">
        <v>340</v>
      </c>
      <c r="E3684" s="13" t="s">
        <v>99</v>
      </c>
      <c r="F3684" s="17">
        <v>-64</v>
      </c>
      <c r="G3684" t="str">
        <f>_xlfn.XLOOKUP(tbl_GL[[#This Row],[Account_key]],tbl_COA[Account_key],tbl_COA[Class],"Not Found")</f>
        <v>Operating account</v>
      </c>
      <c r="H3684" t="str">
        <f>_xlfn.XLOOKUP(tbl_GL[[#This Row],[Account_key]],tbl_COA[Account_key],tbl_COA[SubClass],"Not Found")</f>
        <v>Operating Expenses</v>
      </c>
      <c r="I3684" t="str">
        <f>_xlfn.XLOOKUP(tbl_GL[[#This Row],[Account_key]],tbl_COA[Account_key],tbl_COA[SubClass2],"Not Found")</f>
        <v>Administration</v>
      </c>
      <c r="J3684" t="str">
        <f>_xlfn.XLOOKUP(tbl_GL[[#This Row],[Account_key]],tbl_COA[Account_key],tbl_COA[SubAccount],,0)</f>
        <v>Utilities</v>
      </c>
      <c r="K3684">
        <f>YEAR(tbl_GL[[#This Row],[Date]])</f>
        <v>2018</v>
      </c>
    </row>
    <row r="3685" spans="1:11" hidden="1" x14ac:dyDescent="0.35">
      <c r="A3685">
        <v>551.20000000000005</v>
      </c>
      <c r="B3685" s="24">
        <v>43411</v>
      </c>
      <c r="C3685">
        <v>2</v>
      </c>
      <c r="D3685" s="13">
        <v>20</v>
      </c>
      <c r="E3685" s="13" t="s">
        <v>99</v>
      </c>
      <c r="F3685" s="17">
        <v>-64</v>
      </c>
      <c r="G3685" t="str">
        <f>_xlfn.XLOOKUP(tbl_GL[[#This Row],[Account_key]],tbl_COA[Account_key],tbl_COA[Class],"Not Found")</f>
        <v>Assets</v>
      </c>
      <c r="H3685" t="str">
        <f>_xlfn.XLOOKUP(tbl_GL[[#This Row],[Account_key]],tbl_COA[Account_key],tbl_COA[SubClass],"Not Found")</f>
        <v>Assets</v>
      </c>
      <c r="I3685" t="str">
        <f>_xlfn.XLOOKUP(tbl_GL[[#This Row],[Account_key]],tbl_COA[Account_key],tbl_COA[SubClass2],"Not Found")</f>
        <v>Current Assets</v>
      </c>
      <c r="J3685" t="str">
        <f>_xlfn.XLOOKUP(tbl_GL[[#This Row],[Account_key]],tbl_COA[Account_key],tbl_COA[SubAccount],,0)</f>
        <v>Cash in hand</v>
      </c>
      <c r="K3685">
        <f>YEAR(tbl_GL[[#This Row],[Date]])</f>
        <v>2018</v>
      </c>
    </row>
    <row r="3686" spans="1:11" hidden="1" x14ac:dyDescent="0.35">
      <c r="A3686">
        <v>552.1</v>
      </c>
      <c r="B3686" s="24">
        <v>43411</v>
      </c>
      <c r="C3686">
        <v>2</v>
      </c>
      <c r="D3686" s="13">
        <v>10</v>
      </c>
      <c r="E3686" s="13" t="s">
        <v>98</v>
      </c>
      <c r="F3686" s="17">
        <v>-909</v>
      </c>
      <c r="G3686" t="str">
        <f>_xlfn.XLOOKUP(tbl_GL[[#This Row],[Account_key]],tbl_COA[Account_key],tbl_COA[Class],"Not Found")</f>
        <v>Assets</v>
      </c>
      <c r="H3686" t="str">
        <f>_xlfn.XLOOKUP(tbl_GL[[#This Row],[Account_key]],tbl_COA[Account_key],tbl_COA[SubClass],"Not Found")</f>
        <v>Assets</v>
      </c>
      <c r="I3686" t="str">
        <f>_xlfn.XLOOKUP(tbl_GL[[#This Row],[Account_key]],tbl_COA[Account_key],tbl_COA[SubClass2],"Not Found")</f>
        <v>Current Assets</v>
      </c>
      <c r="J3686" t="str">
        <f>_xlfn.XLOOKUP(tbl_GL[[#This Row],[Account_key]],tbl_COA[Account_key],tbl_COA[SubAccount],,0)</f>
        <v>Cash at Bank</v>
      </c>
      <c r="K3686">
        <f>YEAR(tbl_GL[[#This Row],[Date]])</f>
        <v>2018</v>
      </c>
    </row>
    <row r="3687" spans="1:11" hidden="1" x14ac:dyDescent="0.35">
      <c r="A3687">
        <v>552.20000000000005</v>
      </c>
      <c r="B3687" s="24">
        <v>43411</v>
      </c>
      <c r="C3687">
        <v>2</v>
      </c>
      <c r="D3687" s="13">
        <v>120</v>
      </c>
      <c r="E3687" s="13" t="s">
        <v>98</v>
      </c>
      <c r="F3687" s="17">
        <v>-909</v>
      </c>
      <c r="G3687" t="str">
        <f>_xlfn.XLOOKUP(tbl_GL[[#This Row],[Account_key]],tbl_COA[Account_key],tbl_COA[Class],"Not Found")</f>
        <v>Liabilities and Owners Equity</v>
      </c>
      <c r="H3687" t="str">
        <f>_xlfn.XLOOKUP(tbl_GL[[#This Row],[Account_key]],tbl_COA[Account_key],tbl_COA[SubClass],"Not Found")</f>
        <v>Liabilities</v>
      </c>
      <c r="I3687" t="str">
        <f>_xlfn.XLOOKUP(tbl_GL[[#This Row],[Account_key]],tbl_COA[Account_key],tbl_COA[SubClass2],"Not Found")</f>
        <v>Current Liabilities</v>
      </c>
      <c r="J3687" t="str">
        <f>_xlfn.XLOOKUP(tbl_GL[[#This Row],[Account_key]],tbl_COA[Account_key],tbl_COA[SubAccount],,0)</f>
        <v>Accrued Expenses</v>
      </c>
      <c r="K3687">
        <f>YEAR(tbl_GL[[#This Row],[Date]])</f>
        <v>2018</v>
      </c>
    </row>
    <row r="3688" spans="1:11" hidden="1" x14ac:dyDescent="0.35">
      <c r="A3688">
        <v>553.1</v>
      </c>
      <c r="B3688" s="24">
        <v>43411</v>
      </c>
      <c r="C3688">
        <v>2</v>
      </c>
      <c r="D3688" s="13">
        <v>10</v>
      </c>
      <c r="E3688" s="13" t="s">
        <v>84</v>
      </c>
      <c r="F3688" s="17">
        <v>-11667</v>
      </c>
      <c r="G3688" t="str">
        <f>_xlfn.XLOOKUP(tbl_GL[[#This Row],[Account_key]],tbl_COA[Account_key],tbl_COA[Class],"Not Found")</f>
        <v>Assets</v>
      </c>
      <c r="H3688" t="str">
        <f>_xlfn.XLOOKUP(tbl_GL[[#This Row],[Account_key]],tbl_COA[Account_key],tbl_COA[SubClass],"Not Found")</f>
        <v>Assets</v>
      </c>
      <c r="I3688" t="str">
        <f>_xlfn.XLOOKUP(tbl_GL[[#This Row],[Account_key]],tbl_COA[Account_key],tbl_COA[SubClass2],"Not Found")</f>
        <v>Current Assets</v>
      </c>
      <c r="J3688" t="str">
        <f>_xlfn.XLOOKUP(tbl_GL[[#This Row],[Account_key]],tbl_COA[Account_key],tbl_COA[SubAccount],,0)</f>
        <v>Cash at Bank</v>
      </c>
      <c r="K3688">
        <f>YEAR(tbl_GL[[#This Row],[Date]])</f>
        <v>2018</v>
      </c>
    </row>
    <row r="3689" spans="1:11" hidden="1" x14ac:dyDescent="0.35">
      <c r="A3689">
        <v>553.20000000000005</v>
      </c>
      <c r="B3689" s="24">
        <v>43411</v>
      </c>
      <c r="C3689">
        <v>2</v>
      </c>
      <c r="D3689" s="13">
        <v>110</v>
      </c>
      <c r="E3689" s="13" t="s">
        <v>84</v>
      </c>
      <c r="F3689" s="17">
        <v>-11667</v>
      </c>
      <c r="G3689" t="str">
        <f>_xlfn.XLOOKUP(tbl_GL[[#This Row],[Account_key]],tbl_COA[Account_key],tbl_COA[Class],"Not Found")</f>
        <v>Liabilities and Owners Equity</v>
      </c>
      <c r="H3689" t="str">
        <f>_xlfn.XLOOKUP(tbl_GL[[#This Row],[Account_key]],tbl_COA[Account_key],tbl_COA[SubClass],"Not Found")</f>
        <v>Liabilities</v>
      </c>
      <c r="I3689" t="str">
        <f>_xlfn.XLOOKUP(tbl_GL[[#This Row],[Account_key]],tbl_COA[Account_key],tbl_COA[SubClass2],"Not Found")</f>
        <v>Current Liabilities</v>
      </c>
      <c r="J3689" t="str">
        <f>_xlfn.XLOOKUP(tbl_GL[[#This Row],[Account_key]],tbl_COA[Account_key],tbl_COA[SubAccount],,0)</f>
        <v>Trade Payables</v>
      </c>
      <c r="K3689">
        <f>YEAR(tbl_GL[[#This Row],[Date]])</f>
        <v>2018</v>
      </c>
    </row>
    <row r="3690" spans="1:11" hidden="1" x14ac:dyDescent="0.35">
      <c r="A3690">
        <v>554.1</v>
      </c>
      <c r="B3690" s="24">
        <v>43412</v>
      </c>
      <c r="C3690">
        <v>2</v>
      </c>
      <c r="D3690" s="13">
        <v>350</v>
      </c>
      <c r="E3690" s="13" t="s">
        <v>97</v>
      </c>
      <c r="F3690" s="17">
        <v>-825</v>
      </c>
      <c r="G3690" t="str">
        <f>_xlfn.XLOOKUP(tbl_GL[[#This Row],[Account_key]],tbl_COA[Account_key],tbl_COA[Class],"Not Found")</f>
        <v>Operating account</v>
      </c>
      <c r="H3690" t="str">
        <f>_xlfn.XLOOKUP(tbl_GL[[#This Row],[Account_key]],tbl_COA[Account_key],tbl_COA[SubClass],"Not Found")</f>
        <v>Operating Expenses</v>
      </c>
      <c r="I3690" t="str">
        <f>_xlfn.XLOOKUP(tbl_GL[[#This Row],[Account_key]],tbl_COA[Account_key],tbl_COA[SubClass2],"Not Found")</f>
        <v>Administration</v>
      </c>
      <c r="J3690" t="str">
        <f>_xlfn.XLOOKUP(tbl_GL[[#This Row],[Account_key]],tbl_COA[Account_key],tbl_COA[SubAccount],,0)</f>
        <v>Other Expenses</v>
      </c>
      <c r="K3690">
        <f>YEAR(tbl_GL[[#This Row],[Date]])</f>
        <v>2018</v>
      </c>
    </row>
    <row r="3691" spans="1:11" hidden="1" x14ac:dyDescent="0.35">
      <c r="A3691">
        <v>554.20000000000005</v>
      </c>
      <c r="B3691" s="24">
        <v>43412</v>
      </c>
      <c r="C3691">
        <v>2</v>
      </c>
      <c r="D3691" s="13">
        <v>120</v>
      </c>
      <c r="E3691" s="13" t="s">
        <v>97</v>
      </c>
      <c r="F3691" s="17">
        <v>825</v>
      </c>
      <c r="G3691" t="str">
        <f>_xlfn.XLOOKUP(tbl_GL[[#This Row],[Account_key]],tbl_COA[Account_key],tbl_COA[Class],"Not Found")</f>
        <v>Liabilities and Owners Equity</v>
      </c>
      <c r="H3691" t="str">
        <f>_xlfn.XLOOKUP(tbl_GL[[#This Row],[Account_key]],tbl_COA[Account_key],tbl_COA[SubClass],"Not Found")</f>
        <v>Liabilities</v>
      </c>
      <c r="I3691" t="str">
        <f>_xlfn.XLOOKUP(tbl_GL[[#This Row],[Account_key]],tbl_COA[Account_key],tbl_COA[SubClass2],"Not Found")</f>
        <v>Current Liabilities</v>
      </c>
      <c r="J3691" t="str">
        <f>_xlfn.XLOOKUP(tbl_GL[[#This Row],[Account_key]],tbl_COA[Account_key],tbl_COA[SubAccount],,0)</f>
        <v>Accrued Expenses</v>
      </c>
      <c r="K3691">
        <f>YEAR(tbl_GL[[#This Row],[Date]])</f>
        <v>2018</v>
      </c>
    </row>
    <row r="3692" spans="1:11" hidden="1" x14ac:dyDescent="0.35">
      <c r="A3692">
        <v>555.1</v>
      </c>
      <c r="B3692" s="24">
        <v>43412</v>
      </c>
      <c r="C3692">
        <v>2</v>
      </c>
      <c r="D3692" s="13">
        <v>10</v>
      </c>
      <c r="E3692" s="13" t="s">
        <v>98</v>
      </c>
      <c r="F3692" s="17">
        <v>-884</v>
      </c>
      <c r="G3692" t="str">
        <f>_xlfn.XLOOKUP(tbl_GL[[#This Row],[Account_key]],tbl_COA[Account_key],tbl_COA[Class],"Not Found")</f>
        <v>Assets</v>
      </c>
      <c r="H3692" t="str">
        <f>_xlfn.XLOOKUP(tbl_GL[[#This Row],[Account_key]],tbl_COA[Account_key],tbl_COA[SubClass],"Not Found")</f>
        <v>Assets</v>
      </c>
      <c r="I3692" t="str">
        <f>_xlfn.XLOOKUP(tbl_GL[[#This Row],[Account_key]],tbl_COA[Account_key],tbl_COA[SubClass2],"Not Found")</f>
        <v>Current Assets</v>
      </c>
      <c r="J3692" t="str">
        <f>_xlfn.XLOOKUP(tbl_GL[[#This Row],[Account_key]],tbl_COA[Account_key],tbl_COA[SubAccount],,0)</f>
        <v>Cash at Bank</v>
      </c>
      <c r="K3692">
        <f>YEAR(tbl_GL[[#This Row],[Date]])</f>
        <v>2018</v>
      </c>
    </row>
    <row r="3693" spans="1:11" hidden="1" x14ac:dyDescent="0.35">
      <c r="A3693">
        <v>555.20000000000005</v>
      </c>
      <c r="B3693" s="24">
        <v>43412</v>
      </c>
      <c r="C3693">
        <v>2</v>
      </c>
      <c r="D3693" s="13">
        <v>120</v>
      </c>
      <c r="E3693" s="13" t="s">
        <v>98</v>
      </c>
      <c r="F3693" s="17">
        <v>-884</v>
      </c>
      <c r="G3693" t="str">
        <f>_xlfn.XLOOKUP(tbl_GL[[#This Row],[Account_key]],tbl_COA[Account_key],tbl_COA[Class],"Not Found")</f>
        <v>Liabilities and Owners Equity</v>
      </c>
      <c r="H3693" t="str">
        <f>_xlfn.XLOOKUP(tbl_GL[[#This Row],[Account_key]],tbl_COA[Account_key],tbl_COA[SubClass],"Not Found")</f>
        <v>Liabilities</v>
      </c>
      <c r="I3693" t="str">
        <f>_xlfn.XLOOKUP(tbl_GL[[#This Row],[Account_key]],tbl_COA[Account_key],tbl_COA[SubClass2],"Not Found")</f>
        <v>Current Liabilities</v>
      </c>
      <c r="J3693" t="str">
        <f>_xlfn.XLOOKUP(tbl_GL[[#This Row],[Account_key]],tbl_COA[Account_key],tbl_COA[SubAccount],,0)</f>
        <v>Accrued Expenses</v>
      </c>
      <c r="K3693">
        <f>YEAR(tbl_GL[[#This Row],[Date]])</f>
        <v>2018</v>
      </c>
    </row>
    <row r="3694" spans="1:11" hidden="1" x14ac:dyDescent="0.35">
      <c r="A3694">
        <v>556.1</v>
      </c>
      <c r="B3694" s="24">
        <v>43413</v>
      </c>
      <c r="C3694">
        <v>2</v>
      </c>
      <c r="D3694" s="13">
        <v>260</v>
      </c>
      <c r="E3694" s="13" t="s">
        <v>83</v>
      </c>
      <c r="F3694" s="17">
        <v>521</v>
      </c>
      <c r="G3694" t="str">
        <f>_xlfn.XLOOKUP(tbl_GL[[#This Row],[Account_key]],tbl_COA[Account_key],tbl_COA[Class],"Not Found")</f>
        <v>Operating account</v>
      </c>
      <c r="H3694" t="str">
        <f>_xlfn.XLOOKUP(tbl_GL[[#This Row],[Account_key]],tbl_COA[Account_key],tbl_COA[SubClass],"Not Found")</f>
        <v>Operating Expenses</v>
      </c>
      <c r="I3694" t="str">
        <f>_xlfn.XLOOKUP(tbl_GL[[#This Row],[Account_key]],tbl_COA[Account_key],tbl_COA[SubClass2],"Not Found")</f>
        <v>Marketing</v>
      </c>
      <c r="J3694" t="str">
        <f>_xlfn.XLOOKUP(tbl_GL[[#This Row],[Account_key]],tbl_COA[Account_key],tbl_COA[SubAccount],,0)</f>
        <v>Commissions</v>
      </c>
      <c r="K3694">
        <f>YEAR(tbl_GL[[#This Row],[Date]])</f>
        <v>2018</v>
      </c>
    </row>
    <row r="3695" spans="1:11" hidden="1" x14ac:dyDescent="0.35">
      <c r="A3695">
        <v>556.20000000000005</v>
      </c>
      <c r="B3695" s="24">
        <v>43413</v>
      </c>
      <c r="C3695">
        <v>2</v>
      </c>
      <c r="D3695" s="13">
        <v>20</v>
      </c>
      <c r="E3695" s="13" t="s">
        <v>83</v>
      </c>
      <c r="F3695" s="17">
        <v>521</v>
      </c>
      <c r="G3695" t="str">
        <f>_xlfn.XLOOKUP(tbl_GL[[#This Row],[Account_key]],tbl_COA[Account_key],tbl_COA[Class],"Not Found")</f>
        <v>Assets</v>
      </c>
      <c r="H3695" t="str">
        <f>_xlfn.XLOOKUP(tbl_GL[[#This Row],[Account_key]],tbl_COA[Account_key],tbl_COA[SubClass],"Not Found")</f>
        <v>Assets</v>
      </c>
      <c r="I3695" t="str">
        <f>_xlfn.XLOOKUP(tbl_GL[[#This Row],[Account_key]],tbl_COA[Account_key],tbl_COA[SubClass2],"Not Found")</f>
        <v>Current Assets</v>
      </c>
      <c r="J3695" t="str">
        <f>_xlfn.XLOOKUP(tbl_GL[[#This Row],[Account_key]],tbl_COA[Account_key],tbl_COA[SubAccount],,0)</f>
        <v>Cash in hand</v>
      </c>
      <c r="K3695">
        <f>YEAR(tbl_GL[[#This Row],[Date]])</f>
        <v>2018</v>
      </c>
    </row>
    <row r="3696" spans="1:11" hidden="1" x14ac:dyDescent="0.35">
      <c r="A3696">
        <v>557.1</v>
      </c>
      <c r="B3696" s="24">
        <v>43413</v>
      </c>
      <c r="C3696">
        <v>2</v>
      </c>
      <c r="D3696" s="13">
        <v>230</v>
      </c>
      <c r="E3696" s="13" t="s">
        <v>4</v>
      </c>
      <c r="F3696" s="17">
        <v>-537</v>
      </c>
      <c r="G3696" t="str">
        <f>_xlfn.XLOOKUP(tbl_GL[[#This Row],[Account_key]],tbl_COA[Account_key],tbl_COA[Class],"Not Found")</f>
        <v>Trading account</v>
      </c>
      <c r="H3696" t="str">
        <f>_xlfn.XLOOKUP(tbl_GL[[#This Row],[Account_key]],tbl_COA[Account_key],tbl_COA[SubClass],"Not Found")</f>
        <v>Cost of Sales</v>
      </c>
      <c r="I3696" t="str">
        <f>_xlfn.XLOOKUP(tbl_GL[[#This Row],[Account_key]],tbl_COA[Account_key],tbl_COA[SubClass2],"Not Found")</f>
        <v>Cost of Sales</v>
      </c>
      <c r="J3696" t="str">
        <f>_xlfn.XLOOKUP(tbl_GL[[#This Row],[Account_key]],tbl_COA[Account_key],tbl_COA[SubAccount],,0)</f>
        <v>Cost of Sales</v>
      </c>
      <c r="K3696">
        <f>YEAR(tbl_GL[[#This Row],[Date]])</f>
        <v>2018</v>
      </c>
    </row>
    <row r="3697" spans="1:11" hidden="1" x14ac:dyDescent="0.35">
      <c r="A3697">
        <v>557.20000000000005</v>
      </c>
      <c r="B3697" s="24">
        <v>43413</v>
      </c>
      <c r="C3697">
        <v>2</v>
      </c>
      <c r="D3697" s="13">
        <v>60</v>
      </c>
      <c r="E3697" s="13" t="s">
        <v>4</v>
      </c>
      <c r="F3697" s="17">
        <v>-537</v>
      </c>
      <c r="G3697" t="str">
        <f>_xlfn.XLOOKUP(tbl_GL[[#This Row],[Account_key]],tbl_COA[Account_key],tbl_COA[Class],"Not Found")</f>
        <v>Assets</v>
      </c>
      <c r="H3697" t="str">
        <f>_xlfn.XLOOKUP(tbl_GL[[#This Row],[Account_key]],tbl_COA[Account_key],tbl_COA[SubClass],"Not Found")</f>
        <v>Assets</v>
      </c>
      <c r="I3697" t="str">
        <f>_xlfn.XLOOKUP(tbl_GL[[#This Row],[Account_key]],tbl_COA[Account_key],tbl_COA[SubClass2],"Not Found")</f>
        <v>Current Assets</v>
      </c>
      <c r="J3697" t="str">
        <f>_xlfn.XLOOKUP(tbl_GL[[#This Row],[Account_key]],tbl_COA[Account_key],tbl_COA[SubAccount],,0)</f>
        <v>Inventory</v>
      </c>
      <c r="K3697">
        <f>YEAR(tbl_GL[[#This Row],[Date]])</f>
        <v>2018</v>
      </c>
    </row>
    <row r="3698" spans="1:11" hidden="1" x14ac:dyDescent="0.35">
      <c r="A3698">
        <v>558.1</v>
      </c>
      <c r="B3698" s="24">
        <v>43413</v>
      </c>
      <c r="C3698">
        <v>2</v>
      </c>
      <c r="D3698" s="13">
        <v>210</v>
      </c>
      <c r="E3698" s="13" t="s">
        <v>7</v>
      </c>
      <c r="F3698" s="17">
        <v>1789</v>
      </c>
      <c r="G3698" t="str">
        <f>_xlfn.XLOOKUP(tbl_GL[[#This Row],[Account_key]],tbl_COA[Account_key],tbl_COA[Class],"Not Found")</f>
        <v>Trading account</v>
      </c>
      <c r="H3698" t="str">
        <f>_xlfn.XLOOKUP(tbl_GL[[#This Row],[Account_key]],tbl_COA[Account_key],tbl_COA[SubClass],"Not Found")</f>
        <v>Sales</v>
      </c>
      <c r="I3698" t="str">
        <f>_xlfn.XLOOKUP(tbl_GL[[#This Row],[Account_key]],tbl_COA[Account_key],tbl_COA[SubClass2],"Not Found")</f>
        <v>Sales</v>
      </c>
      <c r="J3698" t="str">
        <f>_xlfn.XLOOKUP(tbl_GL[[#This Row],[Account_key]],tbl_COA[Account_key],tbl_COA[SubAccount],,0)</f>
        <v>Sales</v>
      </c>
      <c r="K3698">
        <f>YEAR(tbl_GL[[#This Row],[Date]])</f>
        <v>2018</v>
      </c>
    </row>
    <row r="3699" spans="1:11" hidden="1" x14ac:dyDescent="0.35">
      <c r="A3699">
        <v>558.20000000000005</v>
      </c>
      <c r="B3699" s="24">
        <v>43413</v>
      </c>
      <c r="C3699">
        <v>2</v>
      </c>
      <c r="D3699" s="13">
        <v>10</v>
      </c>
      <c r="E3699" s="13" t="s">
        <v>7</v>
      </c>
      <c r="F3699" s="17">
        <v>1789</v>
      </c>
      <c r="G3699" t="str">
        <f>_xlfn.XLOOKUP(tbl_GL[[#This Row],[Account_key]],tbl_COA[Account_key],tbl_COA[Class],"Not Found")</f>
        <v>Assets</v>
      </c>
      <c r="H3699" t="str">
        <f>_xlfn.XLOOKUP(tbl_GL[[#This Row],[Account_key]],tbl_COA[Account_key],tbl_COA[SubClass],"Not Found")</f>
        <v>Assets</v>
      </c>
      <c r="I3699" t="str">
        <f>_xlfn.XLOOKUP(tbl_GL[[#This Row],[Account_key]],tbl_COA[Account_key],tbl_COA[SubClass2],"Not Found")</f>
        <v>Current Assets</v>
      </c>
      <c r="J3699" t="str">
        <f>_xlfn.XLOOKUP(tbl_GL[[#This Row],[Account_key]],tbl_COA[Account_key],tbl_COA[SubAccount],,0)</f>
        <v>Cash at Bank</v>
      </c>
      <c r="K3699">
        <f>YEAR(tbl_GL[[#This Row],[Date]])</f>
        <v>2018</v>
      </c>
    </row>
    <row r="3700" spans="1:11" hidden="1" x14ac:dyDescent="0.35">
      <c r="A3700">
        <v>559.1</v>
      </c>
      <c r="B3700" s="24">
        <v>43413</v>
      </c>
      <c r="C3700">
        <v>2</v>
      </c>
      <c r="D3700" s="13">
        <v>230</v>
      </c>
      <c r="E3700" s="13" t="s">
        <v>4</v>
      </c>
      <c r="F3700" s="17">
        <v>-2240</v>
      </c>
      <c r="G3700" t="str">
        <f>_xlfn.XLOOKUP(tbl_GL[[#This Row],[Account_key]],tbl_COA[Account_key],tbl_COA[Class],"Not Found")</f>
        <v>Trading account</v>
      </c>
      <c r="H3700" t="str">
        <f>_xlfn.XLOOKUP(tbl_GL[[#This Row],[Account_key]],tbl_COA[Account_key],tbl_COA[SubClass],"Not Found")</f>
        <v>Cost of Sales</v>
      </c>
      <c r="I3700" t="str">
        <f>_xlfn.XLOOKUP(tbl_GL[[#This Row],[Account_key]],tbl_COA[Account_key],tbl_COA[SubClass2],"Not Found")</f>
        <v>Cost of Sales</v>
      </c>
      <c r="J3700" t="str">
        <f>_xlfn.XLOOKUP(tbl_GL[[#This Row],[Account_key]],tbl_COA[Account_key],tbl_COA[SubAccount],,0)</f>
        <v>Cost of Sales</v>
      </c>
      <c r="K3700">
        <f>YEAR(tbl_GL[[#This Row],[Date]])</f>
        <v>2018</v>
      </c>
    </row>
    <row r="3701" spans="1:11" hidden="1" x14ac:dyDescent="0.35">
      <c r="A3701">
        <v>559.20000000000005</v>
      </c>
      <c r="B3701" s="24">
        <v>43413</v>
      </c>
      <c r="C3701">
        <v>2</v>
      </c>
      <c r="D3701" s="13">
        <v>60</v>
      </c>
      <c r="E3701" s="13" t="s">
        <v>4</v>
      </c>
      <c r="F3701" s="17">
        <v>-2240</v>
      </c>
      <c r="G3701" t="str">
        <f>_xlfn.XLOOKUP(tbl_GL[[#This Row],[Account_key]],tbl_COA[Account_key],tbl_COA[Class],"Not Found")</f>
        <v>Assets</v>
      </c>
      <c r="H3701" t="str">
        <f>_xlfn.XLOOKUP(tbl_GL[[#This Row],[Account_key]],tbl_COA[Account_key],tbl_COA[SubClass],"Not Found")</f>
        <v>Assets</v>
      </c>
      <c r="I3701" t="str">
        <f>_xlfn.XLOOKUP(tbl_GL[[#This Row],[Account_key]],tbl_COA[Account_key],tbl_COA[SubClass2],"Not Found")</f>
        <v>Current Assets</v>
      </c>
      <c r="J3701" t="str">
        <f>_xlfn.XLOOKUP(tbl_GL[[#This Row],[Account_key]],tbl_COA[Account_key],tbl_COA[SubAccount],,0)</f>
        <v>Inventory</v>
      </c>
      <c r="K3701">
        <f>YEAR(tbl_GL[[#This Row],[Date]])</f>
        <v>2018</v>
      </c>
    </row>
    <row r="3702" spans="1:11" hidden="1" x14ac:dyDescent="0.35">
      <c r="A3702">
        <v>560.1</v>
      </c>
      <c r="B3702" s="24">
        <v>43413</v>
      </c>
      <c r="C3702">
        <v>2</v>
      </c>
      <c r="D3702" s="13">
        <v>30</v>
      </c>
      <c r="E3702" s="13" t="s">
        <v>80</v>
      </c>
      <c r="F3702" s="17">
        <v>-7186</v>
      </c>
      <c r="G3702" t="str">
        <f>_xlfn.XLOOKUP(tbl_GL[[#This Row],[Account_key]],tbl_COA[Account_key],tbl_COA[Class],"Not Found")</f>
        <v>Assets</v>
      </c>
      <c r="H3702" t="str">
        <f>_xlfn.XLOOKUP(tbl_GL[[#This Row],[Account_key]],tbl_COA[Account_key],tbl_COA[SubClass],"Not Found")</f>
        <v>Assets</v>
      </c>
      <c r="I3702" t="str">
        <f>_xlfn.XLOOKUP(tbl_GL[[#This Row],[Account_key]],tbl_COA[Account_key],tbl_COA[SubClass2],"Not Found")</f>
        <v>Current Assets</v>
      </c>
      <c r="J3702" t="str">
        <f>_xlfn.XLOOKUP(tbl_GL[[#This Row],[Account_key]],tbl_COA[Account_key],tbl_COA[SubAccount],,0)</f>
        <v>Trade Receivables</v>
      </c>
      <c r="K3702">
        <f>YEAR(tbl_GL[[#This Row],[Date]])</f>
        <v>2018</v>
      </c>
    </row>
    <row r="3703" spans="1:11" hidden="1" x14ac:dyDescent="0.35">
      <c r="A3703">
        <v>560.20000000000005</v>
      </c>
      <c r="B3703" s="24">
        <v>43413</v>
      </c>
      <c r="C3703">
        <v>2</v>
      </c>
      <c r="D3703" s="13">
        <v>10</v>
      </c>
      <c r="E3703" s="13" t="s">
        <v>80</v>
      </c>
      <c r="F3703" s="17">
        <v>7186</v>
      </c>
      <c r="G3703" t="str">
        <f>_xlfn.XLOOKUP(tbl_GL[[#This Row],[Account_key]],tbl_COA[Account_key],tbl_COA[Class],"Not Found")</f>
        <v>Assets</v>
      </c>
      <c r="H3703" t="str">
        <f>_xlfn.XLOOKUP(tbl_GL[[#This Row],[Account_key]],tbl_COA[Account_key],tbl_COA[SubClass],"Not Found")</f>
        <v>Assets</v>
      </c>
      <c r="I3703" t="str">
        <f>_xlfn.XLOOKUP(tbl_GL[[#This Row],[Account_key]],tbl_COA[Account_key],tbl_COA[SubClass2],"Not Found")</f>
        <v>Current Assets</v>
      </c>
      <c r="J3703" t="str">
        <f>_xlfn.XLOOKUP(tbl_GL[[#This Row],[Account_key]],tbl_COA[Account_key],tbl_COA[SubAccount],,0)</f>
        <v>Cash at Bank</v>
      </c>
      <c r="K3703">
        <f>YEAR(tbl_GL[[#This Row],[Date]])</f>
        <v>2018</v>
      </c>
    </row>
    <row r="3704" spans="1:11" hidden="1" x14ac:dyDescent="0.35">
      <c r="A3704">
        <v>561.1</v>
      </c>
      <c r="B3704" s="24">
        <v>43413</v>
      </c>
      <c r="C3704">
        <v>2</v>
      </c>
      <c r="D3704" s="13">
        <v>210</v>
      </c>
      <c r="E3704" s="13" t="s">
        <v>8</v>
      </c>
      <c r="F3704" s="17">
        <v>7467</v>
      </c>
      <c r="G3704" t="str">
        <f>_xlfn.XLOOKUP(tbl_GL[[#This Row],[Account_key]],tbl_COA[Account_key],tbl_COA[Class],"Not Found")</f>
        <v>Trading account</v>
      </c>
      <c r="H3704" t="str">
        <f>_xlfn.XLOOKUP(tbl_GL[[#This Row],[Account_key]],tbl_COA[Account_key],tbl_COA[SubClass],"Not Found")</f>
        <v>Sales</v>
      </c>
      <c r="I3704" t="str">
        <f>_xlfn.XLOOKUP(tbl_GL[[#This Row],[Account_key]],tbl_COA[Account_key],tbl_COA[SubClass2],"Not Found")</f>
        <v>Sales</v>
      </c>
      <c r="J3704" t="str">
        <f>_xlfn.XLOOKUP(tbl_GL[[#This Row],[Account_key]],tbl_COA[Account_key],tbl_COA[SubAccount],,0)</f>
        <v>Sales</v>
      </c>
      <c r="K3704">
        <f>YEAR(tbl_GL[[#This Row],[Date]])</f>
        <v>2018</v>
      </c>
    </row>
    <row r="3705" spans="1:11" hidden="1" x14ac:dyDescent="0.35">
      <c r="A3705">
        <v>561.20000000000005</v>
      </c>
      <c r="B3705" s="24">
        <v>43413</v>
      </c>
      <c r="C3705">
        <v>2</v>
      </c>
      <c r="D3705" s="13">
        <v>30</v>
      </c>
      <c r="E3705" s="13" t="s">
        <v>8</v>
      </c>
      <c r="F3705" s="17">
        <v>7467</v>
      </c>
      <c r="G3705" t="str">
        <f>_xlfn.XLOOKUP(tbl_GL[[#This Row],[Account_key]],tbl_COA[Account_key],tbl_COA[Class],"Not Found")</f>
        <v>Assets</v>
      </c>
      <c r="H3705" t="str">
        <f>_xlfn.XLOOKUP(tbl_GL[[#This Row],[Account_key]],tbl_COA[Account_key],tbl_COA[SubClass],"Not Found")</f>
        <v>Assets</v>
      </c>
      <c r="I3705" t="str">
        <f>_xlfn.XLOOKUP(tbl_GL[[#This Row],[Account_key]],tbl_COA[Account_key],tbl_COA[SubClass2],"Not Found")</f>
        <v>Current Assets</v>
      </c>
      <c r="J3705" t="str">
        <f>_xlfn.XLOOKUP(tbl_GL[[#This Row],[Account_key]],tbl_COA[Account_key],tbl_COA[SubAccount],,0)</f>
        <v>Trade Receivables</v>
      </c>
      <c r="K3705">
        <f>YEAR(tbl_GL[[#This Row],[Date]])</f>
        <v>2018</v>
      </c>
    </row>
    <row r="3706" spans="1:11" hidden="1" x14ac:dyDescent="0.35">
      <c r="A3706">
        <v>562.1</v>
      </c>
      <c r="B3706" s="24">
        <v>43415</v>
      </c>
      <c r="C3706">
        <v>2</v>
      </c>
      <c r="D3706" s="13">
        <v>30</v>
      </c>
      <c r="E3706" s="13" t="s">
        <v>80</v>
      </c>
      <c r="F3706" s="17">
        <v>-7177</v>
      </c>
      <c r="G3706" t="str">
        <f>_xlfn.XLOOKUP(tbl_GL[[#This Row],[Account_key]],tbl_COA[Account_key],tbl_COA[Class],"Not Found")</f>
        <v>Assets</v>
      </c>
      <c r="H3706" t="str">
        <f>_xlfn.XLOOKUP(tbl_GL[[#This Row],[Account_key]],tbl_COA[Account_key],tbl_COA[SubClass],"Not Found")</f>
        <v>Assets</v>
      </c>
      <c r="I3706" t="str">
        <f>_xlfn.XLOOKUP(tbl_GL[[#This Row],[Account_key]],tbl_COA[Account_key],tbl_COA[SubClass2],"Not Found")</f>
        <v>Current Assets</v>
      </c>
      <c r="J3706" t="str">
        <f>_xlfn.XLOOKUP(tbl_GL[[#This Row],[Account_key]],tbl_COA[Account_key],tbl_COA[SubAccount],,0)</f>
        <v>Trade Receivables</v>
      </c>
      <c r="K3706">
        <f>YEAR(tbl_GL[[#This Row],[Date]])</f>
        <v>2018</v>
      </c>
    </row>
    <row r="3707" spans="1:11" hidden="1" x14ac:dyDescent="0.35">
      <c r="A3707">
        <v>562.20000000000005</v>
      </c>
      <c r="B3707" s="24">
        <v>43415</v>
      </c>
      <c r="C3707">
        <v>2</v>
      </c>
      <c r="D3707" s="13">
        <v>10</v>
      </c>
      <c r="E3707" s="13" t="s">
        <v>80</v>
      </c>
      <c r="F3707" s="17">
        <v>7177</v>
      </c>
      <c r="G3707" t="str">
        <f>_xlfn.XLOOKUP(tbl_GL[[#This Row],[Account_key]],tbl_COA[Account_key],tbl_COA[Class],"Not Found")</f>
        <v>Assets</v>
      </c>
      <c r="H3707" t="str">
        <f>_xlfn.XLOOKUP(tbl_GL[[#This Row],[Account_key]],tbl_COA[Account_key],tbl_COA[SubClass],"Not Found")</f>
        <v>Assets</v>
      </c>
      <c r="I3707" t="str">
        <f>_xlfn.XLOOKUP(tbl_GL[[#This Row],[Account_key]],tbl_COA[Account_key],tbl_COA[SubClass2],"Not Found")</f>
        <v>Current Assets</v>
      </c>
      <c r="J3707" t="str">
        <f>_xlfn.XLOOKUP(tbl_GL[[#This Row],[Account_key]],tbl_COA[Account_key],tbl_COA[SubAccount],,0)</f>
        <v>Cash at Bank</v>
      </c>
      <c r="K3707">
        <f>YEAR(tbl_GL[[#This Row],[Date]])</f>
        <v>2018</v>
      </c>
    </row>
    <row r="3708" spans="1:11" hidden="1" x14ac:dyDescent="0.35">
      <c r="A3708">
        <v>563.1</v>
      </c>
      <c r="B3708" s="24">
        <v>43416</v>
      </c>
      <c r="C3708">
        <v>2</v>
      </c>
      <c r="D3708" s="13">
        <v>10</v>
      </c>
      <c r="E3708" s="13" t="s">
        <v>98</v>
      </c>
      <c r="F3708" s="17">
        <v>-715</v>
      </c>
      <c r="G3708" t="str">
        <f>_xlfn.XLOOKUP(tbl_GL[[#This Row],[Account_key]],tbl_COA[Account_key],tbl_COA[Class],"Not Found")</f>
        <v>Assets</v>
      </c>
      <c r="H3708" t="str">
        <f>_xlfn.XLOOKUP(tbl_GL[[#This Row],[Account_key]],tbl_COA[Account_key],tbl_COA[SubClass],"Not Found")</f>
        <v>Assets</v>
      </c>
      <c r="I3708" t="str">
        <f>_xlfn.XLOOKUP(tbl_GL[[#This Row],[Account_key]],tbl_COA[Account_key],tbl_COA[SubClass2],"Not Found")</f>
        <v>Current Assets</v>
      </c>
      <c r="J3708" t="str">
        <f>_xlfn.XLOOKUP(tbl_GL[[#This Row],[Account_key]],tbl_COA[Account_key],tbl_COA[SubAccount],,0)</f>
        <v>Cash at Bank</v>
      </c>
      <c r="K3708">
        <f>YEAR(tbl_GL[[#This Row],[Date]])</f>
        <v>2018</v>
      </c>
    </row>
    <row r="3709" spans="1:11" hidden="1" x14ac:dyDescent="0.35">
      <c r="A3709">
        <v>563.20000000000005</v>
      </c>
      <c r="B3709" s="24">
        <v>43416</v>
      </c>
      <c r="C3709">
        <v>2</v>
      </c>
      <c r="D3709" s="13">
        <v>120</v>
      </c>
      <c r="E3709" s="13" t="s">
        <v>98</v>
      </c>
      <c r="F3709" s="17">
        <v>-715</v>
      </c>
      <c r="G3709" t="str">
        <f>_xlfn.XLOOKUP(tbl_GL[[#This Row],[Account_key]],tbl_COA[Account_key],tbl_COA[Class],"Not Found")</f>
        <v>Liabilities and Owners Equity</v>
      </c>
      <c r="H3709" t="str">
        <f>_xlfn.XLOOKUP(tbl_GL[[#This Row],[Account_key]],tbl_COA[Account_key],tbl_COA[SubClass],"Not Found")</f>
        <v>Liabilities</v>
      </c>
      <c r="I3709" t="str">
        <f>_xlfn.XLOOKUP(tbl_GL[[#This Row],[Account_key]],tbl_COA[Account_key],tbl_COA[SubClass2],"Not Found")</f>
        <v>Current Liabilities</v>
      </c>
      <c r="J3709" t="str">
        <f>_xlfn.XLOOKUP(tbl_GL[[#This Row],[Account_key]],tbl_COA[Account_key],tbl_COA[SubAccount],,0)</f>
        <v>Accrued Expenses</v>
      </c>
      <c r="K3709">
        <f>YEAR(tbl_GL[[#This Row],[Date]])</f>
        <v>2018</v>
      </c>
    </row>
    <row r="3710" spans="1:11" hidden="1" x14ac:dyDescent="0.35">
      <c r="A3710">
        <v>564.1</v>
      </c>
      <c r="B3710" s="24">
        <v>43416</v>
      </c>
      <c r="C3710">
        <v>2</v>
      </c>
      <c r="D3710" s="13">
        <v>10</v>
      </c>
      <c r="E3710" s="13" t="s">
        <v>98</v>
      </c>
      <c r="F3710" s="17">
        <v>-780</v>
      </c>
      <c r="G3710" t="str">
        <f>_xlfn.XLOOKUP(tbl_GL[[#This Row],[Account_key]],tbl_COA[Account_key],tbl_COA[Class],"Not Found")</f>
        <v>Assets</v>
      </c>
      <c r="H3710" t="str">
        <f>_xlfn.XLOOKUP(tbl_GL[[#This Row],[Account_key]],tbl_COA[Account_key],tbl_COA[SubClass],"Not Found")</f>
        <v>Assets</v>
      </c>
      <c r="I3710" t="str">
        <f>_xlfn.XLOOKUP(tbl_GL[[#This Row],[Account_key]],tbl_COA[Account_key],tbl_COA[SubClass2],"Not Found")</f>
        <v>Current Assets</v>
      </c>
      <c r="J3710" t="str">
        <f>_xlfn.XLOOKUP(tbl_GL[[#This Row],[Account_key]],tbl_COA[Account_key],tbl_COA[SubAccount],,0)</f>
        <v>Cash at Bank</v>
      </c>
      <c r="K3710">
        <f>YEAR(tbl_GL[[#This Row],[Date]])</f>
        <v>2018</v>
      </c>
    </row>
    <row r="3711" spans="1:11" hidden="1" x14ac:dyDescent="0.35">
      <c r="A3711">
        <v>564.20000000000005</v>
      </c>
      <c r="B3711" s="24">
        <v>43416</v>
      </c>
      <c r="C3711">
        <v>2</v>
      </c>
      <c r="D3711" s="13">
        <v>120</v>
      </c>
      <c r="E3711" s="13" t="s">
        <v>98</v>
      </c>
      <c r="F3711" s="17">
        <v>-780</v>
      </c>
      <c r="G3711" t="str">
        <f>_xlfn.XLOOKUP(tbl_GL[[#This Row],[Account_key]],tbl_COA[Account_key],tbl_COA[Class],"Not Found")</f>
        <v>Liabilities and Owners Equity</v>
      </c>
      <c r="H3711" t="str">
        <f>_xlfn.XLOOKUP(tbl_GL[[#This Row],[Account_key]],tbl_COA[Account_key],tbl_COA[SubClass],"Not Found")</f>
        <v>Liabilities</v>
      </c>
      <c r="I3711" t="str">
        <f>_xlfn.XLOOKUP(tbl_GL[[#This Row],[Account_key]],tbl_COA[Account_key],tbl_COA[SubClass2],"Not Found")</f>
        <v>Current Liabilities</v>
      </c>
      <c r="J3711" t="str">
        <f>_xlfn.XLOOKUP(tbl_GL[[#This Row],[Account_key]],tbl_COA[Account_key],tbl_COA[SubAccount],,0)</f>
        <v>Accrued Expenses</v>
      </c>
      <c r="K3711">
        <f>YEAR(tbl_GL[[#This Row],[Date]])</f>
        <v>2018</v>
      </c>
    </row>
    <row r="3712" spans="1:11" hidden="1" x14ac:dyDescent="0.35">
      <c r="A3712">
        <v>565.1</v>
      </c>
      <c r="B3712" s="24">
        <v>43417</v>
      </c>
      <c r="C3712">
        <v>2</v>
      </c>
      <c r="D3712" s="13">
        <v>10</v>
      </c>
      <c r="E3712" s="13" t="s">
        <v>98</v>
      </c>
      <c r="F3712" s="17">
        <v>-810</v>
      </c>
      <c r="G3712" t="str">
        <f>_xlfn.XLOOKUP(tbl_GL[[#This Row],[Account_key]],tbl_COA[Account_key],tbl_COA[Class],"Not Found")</f>
        <v>Assets</v>
      </c>
      <c r="H3712" t="str">
        <f>_xlfn.XLOOKUP(tbl_GL[[#This Row],[Account_key]],tbl_COA[Account_key],tbl_COA[SubClass],"Not Found")</f>
        <v>Assets</v>
      </c>
      <c r="I3712" t="str">
        <f>_xlfn.XLOOKUP(tbl_GL[[#This Row],[Account_key]],tbl_COA[Account_key],tbl_COA[SubClass2],"Not Found")</f>
        <v>Current Assets</v>
      </c>
      <c r="J3712" t="str">
        <f>_xlfn.XLOOKUP(tbl_GL[[#This Row],[Account_key]],tbl_COA[Account_key],tbl_COA[SubAccount],,0)</f>
        <v>Cash at Bank</v>
      </c>
      <c r="K3712">
        <f>YEAR(tbl_GL[[#This Row],[Date]])</f>
        <v>2018</v>
      </c>
    </row>
    <row r="3713" spans="1:11" hidden="1" x14ac:dyDescent="0.35">
      <c r="A3713">
        <v>565.20000000000005</v>
      </c>
      <c r="B3713" s="24">
        <v>43417</v>
      </c>
      <c r="C3713">
        <v>2</v>
      </c>
      <c r="D3713" s="13">
        <v>120</v>
      </c>
      <c r="E3713" s="13" t="s">
        <v>98</v>
      </c>
      <c r="F3713" s="17">
        <v>-810</v>
      </c>
      <c r="G3713" t="str">
        <f>_xlfn.XLOOKUP(tbl_GL[[#This Row],[Account_key]],tbl_COA[Account_key],tbl_COA[Class],"Not Found")</f>
        <v>Liabilities and Owners Equity</v>
      </c>
      <c r="H3713" t="str">
        <f>_xlfn.XLOOKUP(tbl_GL[[#This Row],[Account_key]],tbl_COA[Account_key],tbl_COA[SubClass],"Not Found")</f>
        <v>Liabilities</v>
      </c>
      <c r="I3713" t="str">
        <f>_xlfn.XLOOKUP(tbl_GL[[#This Row],[Account_key]],tbl_COA[Account_key],tbl_COA[SubClass2],"Not Found")</f>
        <v>Current Liabilities</v>
      </c>
      <c r="J3713" t="str">
        <f>_xlfn.XLOOKUP(tbl_GL[[#This Row],[Account_key]],tbl_COA[Account_key],tbl_COA[SubAccount],,0)</f>
        <v>Accrued Expenses</v>
      </c>
      <c r="K3713">
        <f>YEAR(tbl_GL[[#This Row],[Date]])</f>
        <v>2018</v>
      </c>
    </row>
    <row r="3714" spans="1:11" hidden="1" x14ac:dyDescent="0.35">
      <c r="A3714">
        <v>566.1</v>
      </c>
      <c r="B3714" s="24">
        <v>43417</v>
      </c>
      <c r="C3714">
        <v>2</v>
      </c>
      <c r="D3714" s="13">
        <v>300</v>
      </c>
      <c r="E3714" s="13" t="s">
        <v>97</v>
      </c>
      <c r="F3714" s="17">
        <v>-865</v>
      </c>
      <c r="G3714" t="str">
        <f>_xlfn.XLOOKUP(tbl_GL[[#This Row],[Account_key]],tbl_COA[Account_key],tbl_COA[Class],"Not Found")</f>
        <v>Operating account</v>
      </c>
      <c r="H3714" t="str">
        <f>_xlfn.XLOOKUP(tbl_GL[[#This Row],[Account_key]],tbl_COA[Account_key],tbl_COA[SubClass],"Not Found")</f>
        <v>Operating Expenses</v>
      </c>
      <c r="I3714" t="str">
        <f>_xlfn.XLOOKUP(tbl_GL[[#This Row],[Account_key]],tbl_COA[Account_key],tbl_COA[SubClass2],"Not Found")</f>
        <v>Administration</v>
      </c>
      <c r="J3714" t="str">
        <f>_xlfn.XLOOKUP(tbl_GL[[#This Row],[Account_key]],tbl_COA[Account_key],tbl_COA[SubAccount],,0)</f>
        <v>Entertainment</v>
      </c>
      <c r="K3714">
        <f>YEAR(tbl_GL[[#This Row],[Date]])</f>
        <v>2018</v>
      </c>
    </row>
    <row r="3715" spans="1:11" hidden="1" x14ac:dyDescent="0.35">
      <c r="A3715">
        <v>566.20000000000005</v>
      </c>
      <c r="B3715" s="24">
        <v>43417</v>
      </c>
      <c r="C3715">
        <v>2</v>
      </c>
      <c r="D3715" s="13">
        <v>120</v>
      </c>
      <c r="E3715" s="13" t="s">
        <v>97</v>
      </c>
      <c r="F3715" s="17">
        <v>865</v>
      </c>
      <c r="G3715" t="str">
        <f>_xlfn.XLOOKUP(tbl_GL[[#This Row],[Account_key]],tbl_COA[Account_key],tbl_COA[Class],"Not Found")</f>
        <v>Liabilities and Owners Equity</v>
      </c>
      <c r="H3715" t="str">
        <f>_xlfn.XLOOKUP(tbl_GL[[#This Row],[Account_key]],tbl_COA[Account_key],tbl_COA[SubClass],"Not Found")</f>
        <v>Liabilities</v>
      </c>
      <c r="I3715" t="str">
        <f>_xlfn.XLOOKUP(tbl_GL[[#This Row],[Account_key]],tbl_COA[Account_key],tbl_COA[SubClass2],"Not Found")</f>
        <v>Current Liabilities</v>
      </c>
      <c r="J3715" t="str">
        <f>_xlfn.XLOOKUP(tbl_GL[[#This Row],[Account_key]],tbl_COA[Account_key],tbl_COA[SubAccount],,0)</f>
        <v>Accrued Expenses</v>
      </c>
      <c r="K3715">
        <f>YEAR(tbl_GL[[#This Row],[Date]])</f>
        <v>2018</v>
      </c>
    </row>
    <row r="3716" spans="1:11" hidden="1" x14ac:dyDescent="0.35">
      <c r="A3716">
        <v>567.1</v>
      </c>
      <c r="B3716" s="24">
        <v>43419</v>
      </c>
      <c r="C3716">
        <v>2</v>
      </c>
      <c r="D3716" s="13">
        <v>10</v>
      </c>
      <c r="E3716" s="13" t="s">
        <v>112</v>
      </c>
      <c r="F3716" s="17">
        <v>-133</v>
      </c>
      <c r="G3716" t="str">
        <f>_xlfn.XLOOKUP(tbl_GL[[#This Row],[Account_key]],tbl_COA[Account_key],tbl_COA[Class],"Not Found")</f>
        <v>Assets</v>
      </c>
      <c r="H3716" t="str">
        <f>_xlfn.XLOOKUP(tbl_GL[[#This Row],[Account_key]],tbl_COA[Account_key],tbl_COA[SubClass],"Not Found")</f>
        <v>Assets</v>
      </c>
      <c r="I3716" t="str">
        <f>_xlfn.XLOOKUP(tbl_GL[[#This Row],[Account_key]],tbl_COA[Account_key],tbl_COA[SubClass2],"Not Found")</f>
        <v>Current Assets</v>
      </c>
      <c r="J3716" t="str">
        <f>_xlfn.XLOOKUP(tbl_GL[[#This Row],[Account_key]],tbl_COA[Account_key],tbl_COA[SubAccount],,0)</f>
        <v>Cash at Bank</v>
      </c>
      <c r="K3716">
        <f>YEAR(tbl_GL[[#This Row],[Date]])</f>
        <v>2018</v>
      </c>
    </row>
    <row r="3717" spans="1:11" hidden="1" x14ac:dyDescent="0.35">
      <c r="A3717">
        <v>567.20000000000005</v>
      </c>
      <c r="B3717" s="24">
        <v>43419</v>
      </c>
      <c r="C3717">
        <v>2</v>
      </c>
      <c r="D3717" s="13">
        <v>121</v>
      </c>
      <c r="E3717" s="13" t="s">
        <v>112</v>
      </c>
      <c r="F3717" s="17">
        <v>-133</v>
      </c>
      <c r="G3717" t="str">
        <f>_xlfn.XLOOKUP(tbl_GL[[#This Row],[Account_key]],tbl_COA[Account_key],tbl_COA[Class],"Not Found")</f>
        <v>Liabilities and Owners Equity</v>
      </c>
      <c r="H3717" t="str">
        <f>_xlfn.XLOOKUP(tbl_GL[[#This Row],[Account_key]],tbl_COA[Account_key],tbl_COA[SubClass],"Not Found")</f>
        <v>Liabilities</v>
      </c>
      <c r="I3717" t="str">
        <f>_xlfn.XLOOKUP(tbl_GL[[#This Row],[Account_key]],tbl_COA[Account_key],tbl_COA[SubClass2],"Not Found")</f>
        <v>Current Liabilities</v>
      </c>
      <c r="J3717" t="str">
        <f>_xlfn.XLOOKUP(tbl_GL[[#This Row],[Account_key]],tbl_COA[Account_key],tbl_COA[SubAccount],,0)</f>
        <v>Interest Payable</v>
      </c>
      <c r="K3717">
        <f>YEAR(tbl_GL[[#This Row],[Date]])</f>
        <v>2018</v>
      </c>
    </row>
    <row r="3718" spans="1:11" hidden="1" x14ac:dyDescent="0.35">
      <c r="A3718">
        <v>568.1</v>
      </c>
      <c r="B3718" s="24">
        <v>43419</v>
      </c>
      <c r="C3718">
        <v>2</v>
      </c>
      <c r="D3718" s="13">
        <v>300</v>
      </c>
      <c r="E3718" s="13" t="s">
        <v>97</v>
      </c>
      <c r="F3718" s="17">
        <v>-916</v>
      </c>
      <c r="G3718" t="str">
        <f>_xlfn.XLOOKUP(tbl_GL[[#This Row],[Account_key]],tbl_COA[Account_key],tbl_COA[Class],"Not Found")</f>
        <v>Operating account</v>
      </c>
      <c r="H3718" t="str">
        <f>_xlfn.XLOOKUP(tbl_GL[[#This Row],[Account_key]],tbl_COA[Account_key],tbl_COA[SubClass],"Not Found")</f>
        <v>Operating Expenses</v>
      </c>
      <c r="I3718" t="str">
        <f>_xlfn.XLOOKUP(tbl_GL[[#This Row],[Account_key]],tbl_COA[Account_key],tbl_COA[SubClass2],"Not Found")</f>
        <v>Administration</v>
      </c>
      <c r="J3718" t="str">
        <f>_xlfn.XLOOKUP(tbl_GL[[#This Row],[Account_key]],tbl_COA[Account_key],tbl_COA[SubAccount],,0)</f>
        <v>Entertainment</v>
      </c>
      <c r="K3718">
        <f>YEAR(tbl_GL[[#This Row],[Date]])</f>
        <v>2018</v>
      </c>
    </row>
    <row r="3719" spans="1:11" hidden="1" x14ac:dyDescent="0.35">
      <c r="A3719">
        <v>568.20000000000005</v>
      </c>
      <c r="B3719" s="24">
        <v>43419</v>
      </c>
      <c r="C3719">
        <v>2</v>
      </c>
      <c r="D3719" s="13">
        <v>120</v>
      </c>
      <c r="E3719" s="13" t="s">
        <v>97</v>
      </c>
      <c r="F3719" s="17">
        <v>916</v>
      </c>
      <c r="G3719" t="str">
        <f>_xlfn.XLOOKUP(tbl_GL[[#This Row],[Account_key]],tbl_COA[Account_key],tbl_COA[Class],"Not Found")</f>
        <v>Liabilities and Owners Equity</v>
      </c>
      <c r="H3719" t="str">
        <f>_xlfn.XLOOKUP(tbl_GL[[#This Row],[Account_key]],tbl_COA[Account_key],tbl_COA[SubClass],"Not Found")</f>
        <v>Liabilities</v>
      </c>
      <c r="I3719" t="str">
        <f>_xlfn.XLOOKUP(tbl_GL[[#This Row],[Account_key]],tbl_COA[Account_key],tbl_COA[SubClass2],"Not Found")</f>
        <v>Current Liabilities</v>
      </c>
      <c r="J3719" t="str">
        <f>_xlfn.XLOOKUP(tbl_GL[[#This Row],[Account_key]],tbl_COA[Account_key],tbl_COA[SubAccount],,0)</f>
        <v>Accrued Expenses</v>
      </c>
      <c r="K3719">
        <f>YEAR(tbl_GL[[#This Row],[Date]])</f>
        <v>2018</v>
      </c>
    </row>
    <row r="3720" spans="1:11" hidden="1" x14ac:dyDescent="0.35">
      <c r="A3720">
        <v>569.1</v>
      </c>
      <c r="B3720" s="24">
        <v>43420</v>
      </c>
      <c r="C3720">
        <v>2</v>
      </c>
      <c r="D3720" s="13">
        <v>230</v>
      </c>
      <c r="E3720" s="13" t="s">
        <v>4</v>
      </c>
      <c r="F3720" s="17">
        <v>-574</v>
      </c>
      <c r="G3720" t="str">
        <f>_xlfn.XLOOKUP(tbl_GL[[#This Row],[Account_key]],tbl_COA[Account_key],tbl_COA[Class],"Not Found")</f>
        <v>Trading account</v>
      </c>
      <c r="H3720" t="str">
        <f>_xlfn.XLOOKUP(tbl_GL[[#This Row],[Account_key]],tbl_COA[Account_key],tbl_COA[SubClass],"Not Found")</f>
        <v>Cost of Sales</v>
      </c>
      <c r="I3720" t="str">
        <f>_xlfn.XLOOKUP(tbl_GL[[#This Row],[Account_key]],tbl_COA[Account_key],tbl_COA[SubClass2],"Not Found")</f>
        <v>Cost of Sales</v>
      </c>
      <c r="J3720" t="str">
        <f>_xlfn.XLOOKUP(tbl_GL[[#This Row],[Account_key]],tbl_COA[Account_key],tbl_COA[SubAccount],,0)</f>
        <v>Cost of Sales</v>
      </c>
      <c r="K3720">
        <f>YEAR(tbl_GL[[#This Row],[Date]])</f>
        <v>2018</v>
      </c>
    </row>
    <row r="3721" spans="1:11" hidden="1" x14ac:dyDescent="0.35">
      <c r="A3721">
        <v>569.20000000000005</v>
      </c>
      <c r="B3721" s="24">
        <v>43420</v>
      </c>
      <c r="C3721">
        <v>2</v>
      </c>
      <c r="D3721" s="13">
        <v>60</v>
      </c>
      <c r="E3721" s="13" t="s">
        <v>4</v>
      </c>
      <c r="F3721" s="17">
        <v>-574</v>
      </c>
      <c r="G3721" t="str">
        <f>_xlfn.XLOOKUP(tbl_GL[[#This Row],[Account_key]],tbl_COA[Account_key],tbl_COA[Class],"Not Found")</f>
        <v>Assets</v>
      </c>
      <c r="H3721" t="str">
        <f>_xlfn.XLOOKUP(tbl_GL[[#This Row],[Account_key]],tbl_COA[Account_key],tbl_COA[SubClass],"Not Found")</f>
        <v>Assets</v>
      </c>
      <c r="I3721" t="str">
        <f>_xlfn.XLOOKUP(tbl_GL[[#This Row],[Account_key]],tbl_COA[Account_key],tbl_COA[SubClass2],"Not Found")</f>
        <v>Current Assets</v>
      </c>
      <c r="J3721" t="str">
        <f>_xlfn.XLOOKUP(tbl_GL[[#This Row],[Account_key]],tbl_COA[Account_key],tbl_COA[SubAccount],,0)</f>
        <v>Inventory</v>
      </c>
      <c r="K3721">
        <f>YEAR(tbl_GL[[#This Row],[Date]])</f>
        <v>2018</v>
      </c>
    </row>
    <row r="3722" spans="1:11" hidden="1" x14ac:dyDescent="0.35">
      <c r="A3722">
        <v>570.1</v>
      </c>
      <c r="B3722" s="24">
        <v>43420</v>
      </c>
      <c r="C3722">
        <v>2</v>
      </c>
      <c r="D3722" s="13">
        <v>210</v>
      </c>
      <c r="E3722" s="13" t="s">
        <v>7</v>
      </c>
      <c r="F3722" s="17">
        <v>1912</v>
      </c>
      <c r="G3722" t="str">
        <f>_xlfn.XLOOKUP(tbl_GL[[#This Row],[Account_key]],tbl_COA[Account_key],tbl_COA[Class],"Not Found")</f>
        <v>Trading account</v>
      </c>
      <c r="H3722" t="str">
        <f>_xlfn.XLOOKUP(tbl_GL[[#This Row],[Account_key]],tbl_COA[Account_key],tbl_COA[SubClass],"Not Found")</f>
        <v>Sales</v>
      </c>
      <c r="I3722" t="str">
        <f>_xlfn.XLOOKUP(tbl_GL[[#This Row],[Account_key]],tbl_COA[Account_key],tbl_COA[SubClass2],"Not Found")</f>
        <v>Sales</v>
      </c>
      <c r="J3722" t="str">
        <f>_xlfn.XLOOKUP(tbl_GL[[#This Row],[Account_key]],tbl_COA[Account_key],tbl_COA[SubAccount],,0)</f>
        <v>Sales</v>
      </c>
      <c r="K3722">
        <f>YEAR(tbl_GL[[#This Row],[Date]])</f>
        <v>2018</v>
      </c>
    </row>
    <row r="3723" spans="1:11" hidden="1" x14ac:dyDescent="0.35">
      <c r="A3723">
        <v>570.20000000000005</v>
      </c>
      <c r="B3723" s="24">
        <v>43420</v>
      </c>
      <c r="C3723">
        <v>2</v>
      </c>
      <c r="D3723" s="13">
        <v>10</v>
      </c>
      <c r="E3723" s="13" t="s">
        <v>7</v>
      </c>
      <c r="F3723" s="17">
        <v>1912</v>
      </c>
      <c r="G3723" t="str">
        <f>_xlfn.XLOOKUP(tbl_GL[[#This Row],[Account_key]],tbl_COA[Account_key],tbl_COA[Class],"Not Found")</f>
        <v>Assets</v>
      </c>
      <c r="H3723" t="str">
        <f>_xlfn.XLOOKUP(tbl_GL[[#This Row],[Account_key]],tbl_COA[Account_key],tbl_COA[SubClass],"Not Found")</f>
        <v>Assets</v>
      </c>
      <c r="I3723" t="str">
        <f>_xlfn.XLOOKUP(tbl_GL[[#This Row],[Account_key]],tbl_COA[Account_key],tbl_COA[SubClass2],"Not Found")</f>
        <v>Current Assets</v>
      </c>
      <c r="J3723" t="str">
        <f>_xlfn.XLOOKUP(tbl_GL[[#This Row],[Account_key]],tbl_COA[Account_key],tbl_COA[SubAccount],,0)</f>
        <v>Cash at Bank</v>
      </c>
      <c r="K3723">
        <f>YEAR(tbl_GL[[#This Row],[Date]])</f>
        <v>2018</v>
      </c>
    </row>
    <row r="3724" spans="1:11" hidden="1" x14ac:dyDescent="0.35">
      <c r="A3724">
        <v>571.1</v>
      </c>
      <c r="B3724" s="24">
        <v>43420</v>
      </c>
      <c r="C3724">
        <v>2</v>
      </c>
      <c r="D3724" s="13">
        <v>230</v>
      </c>
      <c r="E3724" s="13" t="s">
        <v>4</v>
      </c>
      <c r="F3724" s="17">
        <v>-2285</v>
      </c>
      <c r="G3724" t="str">
        <f>_xlfn.XLOOKUP(tbl_GL[[#This Row],[Account_key]],tbl_COA[Account_key],tbl_COA[Class],"Not Found")</f>
        <v>Trading account</v>
      </c>
      <c r="H3724" t="str">
        <f>_xlfn.XLOOKUP(tbl_GL[[#This Row],[Account_key]],tbl_COA[Account_key],tbl_COA[SubClass],"Not Found")</f>
        <v>Cost of Sales</v>
      </c>
      <c r="I3724" t="str">
        <f>_xlfn.XLOOKUP(tbl_GL[[#This Row],[Account_key]],tbl_COA[Account_key],tbl_COA[SubClass2],"Not Found")</f>
        <v>Cost of Sales</v>
      </c>
      <c r="J3724" t="str">
        <f>_xlfn.XLOOKUP(tbl_GL[[#This Row],[Account_key]],tbl_COA[Account_key],tbl_COA[SubAccount],,0)</f>
        <v>Cost of Sales</v>
      </c>
      <c r="K3724">
        <f>YEAR(tbl_GL[[#This Row],[Date]])</f>
        <v>2018</v>
      </c>
    </row>
    <row r="3725" spans="1:11" hidden="1" x14ac:dyDescent="0.35">
      <c r="A3725">
        <v>571.20000000000005</v>
      </c>
      <c r="B3725" s="24">
        <v>43420</v>
      </c>
      <c r="C3725">
        <v>2</v>
      </c>
      <c r="D3725" s="13">
        <v>60</v>
      </c>
      <c r="E3725" s="13" t="s">
        <v>4</v>
      </c>
      <c r="F3725" s="17">
        <v>-2285</v>
      </c>
      <c r="G3725" t="str">
        <f>_xlfn.XLOOKUP(tbl_GL[[#This Row],[Account_key]],tbl_COA[Account_key],tbl_COA[Class],"Not Found")</f>
        <v>Assets</v>
      </c>
      <c r="H3725" t="str">
        <f>_xlfn.XLOOKUP(tbl_GL[[#This Row],[Account_key]],tbl_COA[Account_key],tbl_COA[SubClass],"Not Found")</f>
        <v>Assets</v>
      </c>
      <c r="I3725" t="str">
        <f>_xlfn.XLOOKUP(tbl_GL[[#This Row],[Account_key]],tbl_COA[Account_key],tbl_COA[SubClass2],"Not Found")</f>
        <v>Current Assets</v>
      </c>
      <c r="J3725" t="str">
        <f>_xlfn.XLOOKUP(tbl_GL[[#This Row],[Account_key]],tbl_COA[Account_key],tbl_COA[SubAccount],,0)</f>
        <v>Inventory</v>
      </c>
      <c r="K3725">
        <f>YEAR(tbl_GL[[#This Row],[Date]])</f>
        <v>2018</v>
      </c>
    </row>
    <row r="3726" spans="1:11" hidden="1" x14ac:dyDescent="0.35">
      <c r="A3726">
        <v>572.1</v>
      </c>
      <c r="B3726" s="24">
        <v>43420</v>
      </c>
      <c r="C3726">
        <v>2</v>
      </c>
      <c r="D3726" s="13">
        <v>210</v>
      </c>
      <c r="E3726" s="13" t="s">
        <v>8</v>
      </c>
      <c r="F3726" s="17">
        <v>7617</v>
      </c>
      <c r="G3726" t="str">
        <f>_xlfn.XLOOKUP(tbl_GL[[#This Row],[Account_key]],tbl_COA[Account_key],tbl_COA[Class],"Not Found")</f>
        <v>Trading account</v>
      </c>
      <c r="H3726" t="str">
        <f>_xlfn.XLOOKUP(tbl_GL[[#This Row],[Account_key]],tbl_COA[Account_key],tbl_COA[SubClass],"Not Found")</f>
        <v>Sales</v>
      </c>
      <c r="I3726" t="str">
        <f>_xlfn.XLOOKUP(tbl_GL[[#This Row],[Account_key]],tbl_COA[Account_key],tbl_COA[SubClass2],"Not Found")</f>
        <v>Sales</v>
      </c>
      <c r="J3726" t="str">
        <f>_xlfn.XLOOKUP(tbl_GL[[#This Row],[Account_key]],tbl_COA[Account_key],tbl_COA[SubAccount],,0)</f>
        <v>Sales</v>
      </c>
      <c r="K3726">
        <f>YEAR(tbl_GL[[#This Row],[Date]])</f>
        <v>2018</v>
      </c>
    </row>
    <row r="3727" spans="1:11" hidden="1" x14ac:dyDescent="0.35">
      <c r="A3727">
        <v>572.20000000000005</v>
      </c>
      <c r="B3727" s="24">
        <v>43420</v>
      </c>
      <c r="C3727">
        <v>2</v>
      </c>
      <c r="D3727" s="13">
        <v>30</v>
      </c>
      <c r="E3727" s="13" t="s">
        <v>8</v>
      </c>
      <c r="F3727" s="17">
        <v>7617</v>
      </c>
      <c r="G3727" t="str">
        <f>_xlfn.XLOOKUP(tbl_GL[[#This Row],[Account_key]],tbl_COA[Account_key],tbl_COA[Class],"Not Found")</f>
        <v>Assets</v>
      </c>
      <c r="H3727" t="str">
        <f>_xlfn.XLOOKUP(tbl_GL[[#This Row],[Account_key]],tbl_COA[Account_key],tbl_COA[SubClass],"Not Found")</f>
        <v>Assets</v>
      </c>
      <c r="I3727" t="str">
        <f>_xlfn.XLOOKUP(tbl_GL[[#This Row],[Account_key]],tbl_COA[Account_key],tbl_COA[SubClass2],"Not Found")</f>
        <v>Current Assets</v>
      </c>
      <c r="J3727" t="str">
        <f>_xlfn.XLOOKUP(tbl_GL[[#This Row],[Account_key]],tbl_COA[Account_key],tbl_COA[SubAccount],,0)</f>
        <v>Trade Receivables</v>
      </c>
      <c r="K3727">
        <f>YEAR(tbl_GL[[#This Row],[Date]])</f>
        <v>2018</v>
      </c>
    </row>
    <row r="3728" spans="1:11" hidden="1" x14ac:dyDescent="0.35">
      <c r="A3728">
        <v>573.1</v>
      </c>
      <c r="B3728" s="24">
        <v>43423</v>
      </c>
      <c r="C3728">
        <v>2</v>
      </c>
      <c r="D3728" s="13">
        <v>260</v>
      </c>
      <c r="E3728" s="13" t="s">
        <v>97</v>
      </c>
      <c r="F3728" s="17">
        <v>-861</v>
      </c>
      <c r="G3728" t="str">
        <f>_xlfn.XLOOKUP(tbl_GL[[#This Row],[Account_key]],tbl_COA[Account_key],tbl_COA[Class],"Not Found")</f>
        <v>Operating account</v>
      </c>
      <c r="H3728" t="str">
        <f>_xlfn.XLOOKUP(tbl_GL[[#This Row],[Account_key]],tbl_COA[Account_key],tbl_COA[SubClass],"Not Found")</f>
        <v>Operating Expenses</v>
      </c>
      <c r="I3728" t="str">
        <f>_xlfn.XLOOKUP(tbl_GL[[#This Row],[Account_key]],tbl_COA[Account_key],tbl_COA[SubClass2],"Not Found")</f>
        <v>Marketing</v>
      </c>
      <c r="J3728" t="str">
        <f>_xlfn.XLOOKUP(tbl_GL[[#This Row],[Account_key]],tbl_COA[Account_key],tbl_COA[SubAccount],,0)</f>
        <v>Commissions</v>
      </c>
      <c r="K3728">
        <f>YEAR(tbl_GL[[#This Row],[Date]])</f>
        <v>2018</v>
      </c>
    </row>
    <row r="3729" spans="1:11" hidden="1" x14ac:dyDescent="0.35">
      <c r="A3729">
        <v>573.20000000000005</v>
      </c>
      <c r="B3729" s="24">
        <v>43423</v>
      </c>
      <c r="C3729">
        <v>2</v>
      </c>
      <c r="D3729" s="13">
        <v>120</v>
      </c>
      <c r="E3729" s="13" t="s">
        <v>97</v>
      </c>
      <c r="F3729" s="17">
        <v>861</v>
      </c>
      <c r="G3729" t="str">
        <f>_xlfn.XLOOKUP(tbl_GL[[#This Row],[Account_key]],tbl_COA[Account_key],tbl_COA[Class],"Not Found")</f>
        <v>Liabilities and Owners Equity</v>
      </c>
      <c r="H3729" t="str">
        <f>_xlfn.XLOOKUP(tbl_GL[[#This Row],[Account_key]],tbl_COA[Account_key],tbl_COA[SubClass],"Not Found")</f>
        <v>Liabilities</v>
      </c>
      <c r="I3729" t="str">
        <f>_xlfn.XLOOKUP(tbl_GL[[#This Row],[Account_key]],tbl_COA[Account_key],tbl_COA[SubClass2],"Not Found")</f>
        <v>Current Liabilities</v>
      </c>
      <c r="J3729" t="str">
        <f>_xlfn.XLOOKUP(tbl_GL[[#This Row],[Account_key]],tbl_COA[Account_key],tbl_COA[SubAccount],,0)</f>
        <v>Accrued Expenses</v>
      </c>
      <c r="K3729">
        <f>YEAR(tbl_GL[[#This Row],[Date]])</f>
        <v>2018</v>
      </c>
    </row>
    <row r="3730" spans="1:11" hidden="1" x14ac:dyDescent="0.35">
      <c r="A3730">
        <v>574.1</v>
      </c>
      <c r="B3730" s="24">
        <v>43424</v>
      </c>
      <c r="C3730">
        <v>2</v>
      </c>
      <c r="D3730" s="13">
        <v>230</v>
      </c>
      <c r="E3730" s="13" t="s">
        <v>4</v>
      </c>
      <c r="F3730" s="17">
        <v>-323</v>
      </c>
      <c r="G3730" t="str">
        <f>_xlfn.XLOOKUP(tbl_GL[[#This Row],[Account_key]],tbl_COA[Account_key],tbl_COA[Class],"Not Found")</f>
        <v>Trading account</v>
      </c>
      <c r="H3730" t="str">
        <f>_xlfn.XLOOKUP(tbl_GL[[#This Row],[Account_key]],tbl_COA[Account_key],tbl_COA[SubClass],"Not Found")</f>
        <v>Cost of Sales</v>
      </c>
      <c r="I3730" t="str">
        <f>_xlfn.XLOOKUP(tbl_GL[[#This Row],[Account_key]],tbl_COA[Account_key],tbl_COA[SubClass2],"Not Found")</f>
        <v>Cost of Sales</v>
      </c>
      <c r="J3730" t="str">
        <f>_xlfn.XLOOKUP(tbl_GL[[#This Row],[Account_key]],tbl_COA[Account_key],tbl_COA[SubAccount],,0)</f>
        <v>Cost of Sales</v>
      </c>
      <c r="K3730">
        <f>YEAR(tbl_GL[[#This Row],[Date]])</f>
        <v>2018</v>
      </c>
    </row>
    <row r="3731" spans="1:11" hidden="1" x14ac:dyDescent="0.35">
      <c r="A3731">
        <v>574.20000000000005</v>
      </c>
      <c r="B3731" s="24">
        <v>43424</v>
      </c>
      <c r="C3731">
        <v>2</v>
      </c>
      <c r="D3731" s="13">
        <v>60</v>
      </c>
      <c r="E3731" s="13" t="s">
        <v>4</v>
      </c>
      <c r="F3731" s="17">
        <v>-323</v>
      </c>
      <c r="G3731" t="str">
        <f>_xlfn.XLOOKUP(tbl_GL[[#This Row],[Account_key]],tbl_COA[Account_key],tbl_COA[Class],"Not Found")</f>
        <v>Assets</v>
      </c>
      <c r="H3731" t="str">
        <f>_xlfn.XLOOKUP(tbl_GL[[#This Row],[Account_key]],tbl_COA[Account_key],tbl_COA[SubClass],"Not Found")</f>
        <v>Assets</v>
      </c>
      <c r="I3731" t="str">
        <f>_xlfn.XLOOKUP(tbl_GL[[#This Row],[Account_key]],tbl_COA[Account_key],tbl_COA[SubClass2],"Not Found")</f>
        <v>Current Assets</v>
      </c>
      <c r="J3731" t="str">
        <f>_xlfn.XLOOKUP(tbl_GL[[#This Row],[Account_key]],tbl_COA[Account_key],tbl_COA[SubAccount],,0)</f>
        <v>Inventory</v>
      </c>
      <c r="K3731">
        <f>YEAR(tbl_GL[[#This Row],[Date]])</f>
        <v>2018</v>
      </c>
    </row>
    <row r="3732" spans="1:11" hidden="1" x14ac:dyDescent="0.35">
      <c r="A3732">
        <v>575.1</v>
      </c>
      <c r="B3732" s="24">
        <v>43424</v>
      </c>
      <c r="C3732">
        <v>2</v>
      </c>
      <c r="D3732" s="13">
        <v>210</v>
      </c>
      <c r="E3732" s="13" t="s">
        <v>8</v>
      </c>
      <c r="F3732" s="17">
        <v>1077</v>
      </c>
      <c r="G3732" t="str">
        <f>_xlfn.XLOOKUP(tbl_GL[[#This Row],[Account_key]],tbl_COA[Account_key],tbl_COA[Class],"Not Found")</f>
        <v>Trading account</v>
      </c>
      <c r="H3732" t="str">
        <f>_xlfn.XLOOKUP(tbl_GL[[#This Row],[Account_key]],tbl_COA[Account_key],tbl_COA[SubClass],"Not Found")</f>
        <v>Sales</v>
      </c>
      <c r="I3732" t="str">
        <f>_xlfn.XLOOKUP(tbl_GL[[#This Row],[Account_key]],tbl_COA[Account_key],tbl_COA[SubClass2],"Not Found")</f>
        <v>Sales</v>
      </c>
      <c r="J3732" t="str">
        <f>_xlfn.XLOOKUP(tbl_GL[[#This Row],[Account_key]],tbl_COA[Account_key],tbl_COA[SubAccount],,0)</f>
        <v>Sales</v>
      </c>
      <c r="K3732">
        <f>YEAR(tbl_GL[[#This Row],[Date]])</f>
        <v>2018</v>
      </c>
    </row>
    <row r="3733" spans="1:11" hidden="1" x14ac:dyDescent="0.35">
      <c r="A3733">
        <v>575.20000000000005</v>
      </c>
      <c r="B3733" s="24">
        <v>43424</v>
      </c>
      <c r="C3733">
        <v>2</v>
      </c>
      <c r="D3733" s="13">
        <v>30</v>
      </c>
      <c r="E3733" s="13" t="s">
        <v>8</v>
      </c>
      <c r="F3733" s="17">
        <v>1077</v>
      </c>
      <c r="G3733" t="str">
        <f>_xlfn.XLOOKUP(tbl_GL[[#This Row],[Account_key]],tbl_COA[Account_key],tbl_COA[Class],"Not Found")</f>
        <v>Assets</v>
      </c>
      <c r="H3733" t="str">
        <f>_xlfn.XLOOKUP(tbl_GL[[#This Row],[Account_key]],tbl_COA[Account_key],tbl_COA[SubClass],"Not Found")</f>
        <v>Assets</v>
      </c>
      <c r="I3733" t="str">
        <f>_xlfn.XLOOKUP(tbl_GL[[#This Row],[Account_key]],tbl_COA[Account_key],tbl_COA[SubClass2],"Not Found")</f>
        <v>Current Assets</v>
      </c>
      <c r="J3733" t="str">
        <f>_xlfn.XLOOKUP(tbl_GL[[#This Row],[Account_key]],tbl_COA[Account_key],tbl_COA[SubAccount],,0)</f>
        <v>Trade Receivables</v>
      </c>
      <c r="K3733">
        <f>YEAR(tbl_GL[[#This Row],[Date]])</f>
        <v>2018</v>
      </c>
    </row>
    <row r="3734" spans="1:11" hidden="1" x14ac:dyDescent="0.35">
      <c r="A3734">
        <v>576.1</v>
      </c>
      <c r="B3734" s="24">
        <v>43424</v>
      </c>
      <c r="C3734">
        <v>2</v>
      </c>
      <c r="D3734" s="13">
        <v>30</v>
      </c>
      <c r="E3734" s="13" t="s">
        <v>80</v>
      </c>
      <c r="F3734" s="17">
        <v>-7676</v>
      </c>
      <c r="G3734" t="str">
        <f>_xlfn.XLOOKUP(tbl_GL[[#This Row],[Account_key]],tbl_COA[Account_key],tbl_COA[Class],"Not Found")</f>
        <v>Assets</v>
      </c>
      <c r="H3734" t="str">
        <f>_xlfn.XLOOKUP(tbl_GL[[#This Row],[Account_key]],tbl_COA[Account_key],tbl_COA[SubClass],"Not Found")</f>
        <v>Assets</v>
      </c>
      <c r="I3734" t="str">
        <f>_xlfn.XLOOKUP(tbl_GL[[#This Row],[Account_key]],tbl_COA[Account_key],tbl_COA[SubClass2],"Not Found")</f>
        <v>Current Assets</v>
      </c>
      <c r="J3734" t="str">
        <f>_xlfn.XLOOKUP(tbl_GL[[#This Row],[Account_key]],tbl_COA[Account_key],tbl_COA[SubAccount],,0)</f>
        <v>Trade Receivables</v>
      </c>
      <c r="K3734">
        <f>YEAR(tbl_GL[[#This Row],[Date]])</f>
        <v>2018</v>
      </c>
    </row>
    <row r="3735" spans="1:11" hidden="1" x14ac:dyDescent="0.35">
      <c r="A3735">
        <v>576.20000000000005</v>
      </c>
      <c r="B3735" s="24">
        <v>43424</v>
      </c>
      <c r="C3735">
        <v>2</v>
      </c>
      <c r="D3735" s="13">
        <v>10</v>
      </c>
      <c r="E3735" s="13" t="s">
        <v>80</v>
      </c>
      <c r="F3735" s="17">
        <v>7676</v>
      </c>
      <c r="G3735" t="str">
        <f>_xlfn.XLOOKUP(tbl_GL[[#This Row],[Account_key]],tbl_COA[Account_key],tbl_COA[Class],"Not Found")</f>
        <v>Assets</v>
      </c>
      <c r="H3735" t="str">
        <f>_xlfn.XLOOKUP(tbl_GL[[#This Row],[Account_key]],tbl_COA[Account_key],tbl_COA[SubClass],"Not Found")</f>
        <v>Assets</v>
      </c>
      <c r="I3735" t="str">
        <f>_xlfn.XLOOKUP(tbl_GL[[#This Row],[Account_key]],tbl_COA[Account_key],tbl_COA[SubClass2],"Not Found")</f>
        <v>Current Assets</v>
      </c>
      <c r="J3735" t="str">
        <f>_xlfn.XLOOKUP(tbl_GL[[#This Row],[Account_key]],tbl_COA[Account_key],tbl_COA[SubAccount],,0)</f>
        <v>Cash at Bank</v>
      </c>
      <c r="K3735">
        <f>YEAR(tbl_GL[[#This Row],[Date]])</f>
        <v>2018</v>
      </c>
    </row>
    <row r="3736" spans="1:11" hidden="1" x14ac:dyDescent="0.35">
      <c r="A3736">
        <v>577.1</v>
      </c>
      <c r="B3736" s="24">
        <v>43425</v>
      </c>
      <c r="C3736">
        <v>2</v>
      </c>
      <c r="D3736" s="13">
        <v>310</v>
      </c>
      <c r="E3736" s="13" t="s">
        <v>97</v>
      </c>
      <c r="F3736" s="17">
        <v>-668</v>
      </c>
      <c r="G3736" t="str">
        <f>_xlfn.XLOOKUP(tbl_GL[[#This Row],[Account_key]],tbl_COA[Account_key],tbl_COA[Class],"Not Found")</f>
        <v>Operating account</v>
      </c>
      <c r="H3736" t="str">
        <f>_xlfn.XLOOKUP(tbl_GL[[#This Row],[Account_key]],tbl_COA[Account_key],tbl_COA[SubClass],"Not Found")</f>
        <v>Operating Expenses</v>
      </c>
      <c r="I3736" t="str">
        <f>_xlfn.XLOOKUP(tbl_GL[[#This Row],[Account_key]],tbl_COA[Account_key],tbl_COA[SubClass2],"Not Found")</f>
        <v>Administration</v>
      </c>
      <c r="J3736" t="str">
        <f>_xlfn.XLOOKUP(tbl_GL[[#This Row],[Account_key]],tbl_COA[Account_key],tbl_COA[SubAccount],,0)</f>
        <v>Office Supplies</v>
      </c>
      <c r="K3736">
        <f>YEAR(tbl_GL[[#This Row],[Date]])</f>
        <v>2018</v>
      </c>
    </row>
    <row r="3737" spans="1:11" hidden="1" x14ac:dyDescent="0.35">
      <c r="A3737">
        <v>577.20000000000005</v>
      </c>
      <c r="B3737" s="24">
        <v>43425</v>
      </c>
      <c r="C3737">
        <v>2</v>
      </c>
      <c r="D3737" s="13">
        <v>120</v>
      </c>
      <c r="E3737" s="13" t="s">
        <v>97</v>
      </c>
      <c r="F3737" s="17">
        <v>668</v>
      </c>
      <c r="G3737" t="str">
        <f>_xlfn.XLOOKUP(tbl_GL[[#This Row],[Account_key]],tbl_COA[Account_key],tbl_COA[Class],"Not Found")</f>
        <v>Liabilities and Owners Equity</v>
      </c>
      <c r="H3737" t="str">
        <f>_xlfn.XLOOKUP(tbl_GL[[#This Row],[Account_key]],tbl_COA[Account_key],tbl_COA[SubClass],"Not Found")</f>
        <v>Liabilities</v>
      </c>
      <c r="I3737" t="str">
        <f>_xlfn.XLOOKUP(tbl_GL[[#This Row],[Account_key]],tbl_COA[Account_key],tbl_COA[SubClass2],"Not Found")</f>
        <v>Current Liabilities</v>
      </c>
      <c r="J3737" t="str">
        <f>_xlfn.XLOOKUP(tbl_GL[[#This Row],[Account_key]],tbl_COA[Account_key],tbl_COA[SubAccount],,0)</f>
        <v>Accrued Expenses</v>
      </c>
      <c r="K3737">
        <f>YEAR(tbl_GL[[#This Row],[Date]])</f>
        <v>2018</v>
      </c>
    </row>
    <row r="3738" spans="1:11" hidden="1" x14ac:dyDescent="0.35">
      <c r="A3738">
        <v>578.1</v>
      </c>
      <c r="B3738" s="24">
        <v>43425</v>
      </c>
      <c r="C3738">
        <v>2</v>
      </c>
      <c r="D3738" s="13">
        <v>10</v>
      </c>
      <c r="E3738" s="13" t="s">
        <v>98</v>
      </c>
      <c r="F3738" s="17">
        <v>-844</v>
      </c>
      <c r="G3738" t="str">
        <f>_xlfn.XLOOKUP(tbl_GL[[#This Row],[Account_key]],tbl_COA[Account_key],tbl_COA[Class],"Not Found")</f>
        <v>Assets</v>
      </c>
      <c r="H3738" t="str">
        <f>_xlfn.XLOOKUP(tbl_GL[[#This Row],[Account_key]],tbl_COA[Account_key],tbl_COA[SubClass],"Not Found")</f>
        <v>Assets</v>
      </c>
      <c r="I3738" t="str">
        <f>_xlfn.XLOOKUP(tbl_GL[[#This Row],[Account_key]],tbl_COA[Account_key],tbl_COA[SubClass2],"Not Found")</f>
        <v>Current Assets</v>
      </c>
      <c r="J3738" t="str">
        <f>_xlfn.XLOOKUP(tbl_GL[[#This Row],[Account_key]],tbl_COA[Account_key],tbl_COA[SubAccount],,0)</f>
        <v>Cash at Bank</v>
      </c>
      <c r="K3738">
        <f>YEAR(tbl_GL[[#This Row],[Date]])</f>
        <v>2018</v>
      </c>
    </row>
    <row r="3739" spans="1:11" hidden="1" x14ac:dyDescent="0.35">
      <c r="A3739">
        <v>578.20000000000005</v>
      </c>
      <c r="B3739" s="24">
        <v>43425</v>
      </c>
      <c r="C3739">
        <v>2</v>
      </c>
      <c r="D3739" s="13">
        <v>120</v>
      </c>
      <c r="E3739" s="13" t="s">
        <v>98</v>
      </c>
      <c r="F3739" s="17">
        <v>-844</v>
      </c>
      <c r="G3739" t="str">
        <f>_xlfn.XLOOKUP(tbl_GL[[#This Row],[Account_key]],tbl_COA[Account_key],tbl_COA[Class],"Not Found")</f>
        <v>Liabilities and Owners Equity</v>
      </c>
      <c r="H3739" t="str">
        <f>_xlfn.XLOOKUP(tbl_GL[[#This Row],[Account_key]],tbl_COA[Account_key],tbl_COA[SubClass],"Not Found")</f>
        <v>Liabilities</v>
      </c>
      <c r="I3739" t="str">
        <f>_xlfn.XLOOKUP(tbl_GL[[#This Row],[Account_key]],tbl_COA[Account_key],tbl_COA[SubClass2],"Not Found")</f>
        <v>Current Liabilities</v>
      </c>
      <c r="J3739" t="str">
        <f>_xlfn.XLOOKUP(tbl_GL[[#This Row],[Account_key]],tbl_COA[Account_key],tbl_COA[SubAccount],,0)</f>
        <v>Accrued Expenses</v>
      </c>
      <c r="K3739">
        <f>YEAR(tbl_GL[[#This Row],[Date]])</f>
        <v>2018</v>
      </c>
    </row>
    <row r="3740" spans="1:11" hidden="1" x14ac:dyDescent="0.35">
      <c r="A3740">
        <v>579.1</v>
      </c>
      <c r="B3740" s="24">
        <v>43426</v>
      </c>
      <c r="C3740">
        <v>2</v>
      </c>
      <c r="D3740" s="13">
        <v>320</v>
      </c>
      <c r="E3740" s="13" t="s">
        <v>99</v>
      </c>
      <c r="F3740" s="17">
        <v>-13</v>
      </c>
      <c r="G3740" t="str">
        <f>_xlfn.XLOOKUP(tbl_GL[[#This Row],[Account_key]],tbl_COA[Account_key],tbl_COA[Class],"Not Found")</f>
        <v>Operating account</v>
      </c>
      <c r="H3740" t="str">
        <f>_xlfn.XLOOKUP(tbl_GL[[#This Row],[Account_key]],tbl_COA[Account_key],tbl_COA[SubClass],"Not Found")</f>
        <v>Operating Expenses</v>
      </c>
      <c r="I3740" t="str">
        <f>_xlfn.XLOOKUP(tbl_GL[[#This Row],[Account_key]],tbl_COA[Account_key],tbl_COA[SubClass2],"Not Found")</f>
        <v>Administration</v>
      </c>
      <c r="J3740" t="str">
        <f>_xlfn.XLOOKUP(tbl_GL[[#This Row],[Account_key]],tbl_COA[Account_key],tbl_COA[SubAccount],,0)</f>
        <v>Professional Services</v>
      </c>
      <c r="K3740">
        <f>YEAR(tbl_GL[[#This Row],[Date]])</f>
        <v>2018</v>
      </c>
    </row>
    <row r="3741" spans="1:11" hidden="1" x14ac:dyDescent="0.35">
      <c r="A3741">
        <v>579.20000000000005</v>
      </c>
      <c r="B3741" s="24">
        <v>43426</v>
      </c>
      <c r="C3741">
        <v>2</v>
      </c>
      <c r="D3741" s="13">
        <v>20</v>
      </c>
      <c r="E3741" s="13" t="s">
        <v>99</v>
      </c>
      <c r="F3741" s="17">
        <v>-13</v>
      </c>
      <c r="G3741" t="str">
        <f>_xlfn.XLOOKUP(tbl_GL[[#This Row],[Account_key]],tbl_COA[Account_key],tbl_COA[Class],"Not Found")</f>
        <v>Assets</v>
      </c>
      <c r="H3741" t="str">
        <f>_xlfn.XLOOKUP(tbl_GL[[#This Row],[Account_key]],tbl_COA[Account_key],tbl_COA[SubClass],"Not Found")</f>
        <v>Assets</v>
      </c>
      <c r="I3741" t="str">
        <f>_xlfn.XLOOKUP(tbl_GL[[#This Row],[Account_key]],tbl_COA[Account_key],tbl_COA[SubClass2],"Not Found")</f>
        <v>Current Assets</v>
      </c>
      <c r="J3741" t="str">
        <f>_xlfn.XLOOKUP(tbl_GL[[#This Row],[Account_key]],tbl_COA[Account_key],tbl_COA[SubAccount],,0)</f>
        <v>Cash in hand</v>
      </c>
      <c r="K3741">
        <f>YEAR(tbl_GL[[#This Row],[Date]])</f>
        <v>2018</v>
      </c>
    </row>
    <row r="3742" spans="1:11" hidden="1" x14ac:dyDescent="0.35">
      <c r="A3742">
        <v>580.1</v>
      </c>
      <c r="B3742" s="24">
        <v>43427</v>
      </c>
      <c r="C3742">
        <v>2</v>
      </c>
      <c r="D3742" s="13">
        <v>230</v>
      </c>
      <c r="E3742" s="13" t="s">
        <v>4</v>
      </c>
      <c r="F3742" s="17">
        <v>-545</v>
      </c>
      <c r="G3742" t="str">
        <f>_xlfn.XLOOKUP(tbl_GL[[#This Row],[Account_key]],tbl_COA[Account_key],tbl_COA[Class],"Not Found")</f>
        <v>Trading account</v>
      </c>
      <c r="H3742" t="str">
        <f>_xlfn.XLOOKUP(tbl_GL[[#This Row],[Account_key]],tbl_COA[Account_key],tbl_COA[SubClass],"Not Found")</f>
        <v>Cost of Sales</v>
      </c>
      <c r="I3742" t="str">
        <f>_xlfn.XLOOKUP(tbl_GL[[#This Row],[Account_key]],tbl_COA[Account_key],tbl_COA[SubClass2],"Not Found")</f>
        <v>Cost of Sales</v>
      </c>
      <c r="J3742" t="str">
        <f>_xlfn.XLOOKUP(tbl_GL[[#This Row],[Account_key]],tbl_COA[Account_key],tbl_COA[SubAccount],,0)</f>
        <v>Cost of Sales</v>
      </c>
      <c r="K3742">
        <f>YEAR(tbl_GL[[#This Row],[Date]])</f>
        <v>2018</v>
      </c>
    </row>
    <row r="3743" spans="1:11" hidden="1" x14ac:dyDescent="0.35">
      <c r="A3743">
        <v>580.20000000000005</v>
      </c>
      <c r="B3743" s="24">
        <v>43427</v>
      </c>
      <c r="C3743">
        <v>2</v>
      </c>
      <c r="D3743" s="13">
        <v>60</v>
      </c>
      <c r="E3743" s="13" t="s">
        <v>4</v>
      </c>
      <c r="F3743" s="17">
        <v>-545</v>
      </c>
      <c r="G3743" t="str">
        <f>_xlfn.XLOOKUP(tbl_GL[[#This Row],[Account_key]],tbl_COA[Account_key],tbl_COA[Class],"Not Found")</f>
        <v>Assets</v>
      </c>
      <c r="H3743" t="str">
        <f>_xlfn.XLOOKUP(tbl_GL[[#This Row],[Account_key]],tbl_COA[Account_key],tbl_COA[SubClass],"Not Found")</f>
        <v>Assets</v>
      </c>
      <c r="I3743" t="str">
        <f>_xlfn.XLOOKUP(tbl_GL[[#This Row],[Account_key]],tbl_COA[Account_key],tbl_COA[SubClass2],"Not Found")</f>
        <v>Current Assets</v>
      </c>
      <c r="J3743" t="str">
        <f>_xlfn.XLOOKUP(tbl_GL[[#This Row],[Account_key]],tbl_COA[Account_key],tbl_COA[SubAccount],,0)</f>
        <v>Inventory</v>
      </c>
      <c r="K3743">
        <f>YEAR(tbl_GL[[#This Row],[Date]])</f>
        <v>2018</v>
      </c>
    </row>
    <row r="3744" spans="1:11" hidden="1" x14ac:dyDescent="0.35">
      <c r="A3744">
        <v>581.1</v>
      </c>
      <c r="B3744" s="24">
        <v>43427</v>
      </c>
      <c r="C3744">
        <v>2</v>
      </c>
      <c r="D3744" s="13">
        <v>310</v>
      </c>
      <c r="E3744" s="13" t="s">
        <v>97</v>
      </c>
      <c r="F3744" s="17">
        <v>-982</v>
      </c>
      <c r="G3744" t="str">
        <f>_xlfn.XLOOKUP(tbl_GL[[#This Row],[Account_key]],tbl_COA[Account_key],tbl_COA[Class],"Not Found")</f>
        <v>Operating account</v>
      </c>
      <c r="H3744" t="str">
        <f>_xlfn.XLOOKUP(tbl_GL[[#This Row],[Account_key]],tbl_COA[Account_key],tbl_COA[SubClass],"Not Found")</f>
        <v>Operating Expenses</v>
      </c>
      <c r="I3744" t="str">
        <f>_xlfn.XLOOKUP(tbl_GL[[#This Row],[Account_key]],tbl_COA[Account_key],tbl_COA[SubClass2],"Not Found")</f>
        <v>Administration</v>
      </c>
      <c r="J3744" t="str">
        <f>_xlfn.XLOOKUP(tbl_GL[[#This Row],[Account_key]],tbl_COA[Account_key],tbl_COA[SubAccount],,0)</f>
        <v>Office Supplies</v>
      </c>
      <c r="K3744">
        <f>YEAR(tbl_GL[[#This Row],[Date]])</f>
        <v>2018</v>
      </c>
    </row>
    <row r="3745" spans="1:11" hidden="1" x14ac:dyDescent="0.35">
      <c r="A3745">
        <v>581.20000000000005</v>
      </c>
      <c r="B3745" s="24">
        <v>43427</v>
      </c>
      <c r="C3745">
        <v>2</v>
      </c>
      <c r="D3745" s="13">
        <v>120</v>
      </c>
      <c r="E3745" s="13" t="s">
        <v>97</v>
      </c>
      <c r="F3745" s="17">
        <v>982</v>
      </c>
      <c r="G3745" t="str">
        <f>_xlfn.XLOOKUP(tbl_GL[[#This Row],[Account_key]],tbl_COA[Account_key],tbl_COA[Class],"Not Found")</f>
        <v>Liabilities and Owners Equity</v>
      </c>
      <c r="H3745" t="str">
        <f>_xlfn.XLOOKUP(tbl_GL[[#This Row],[Account_key]],tbl_COA[Account_key],tbl_COA[SubClass],"Not Found")</f>
        <v>Liabilities</v>
      </c>
      <c r="I3745" t="str">
        <f>_xlfn.XLOOKUP(tbl_GL[[#This Row],[Account_key]],tbl_COA[Account_key],tbl_COA[SubClass2],"Not Found")</f>
        <v>Current Liabilities</v>
      </c>
      <c r="J3745" t="str">
        <f>_xlfn.XLOOKUP(tbl_GL[[#This Row],[Account_key]],tbl_COA[Account_key],tbl_COA[SubAccount],,0)</f>
        <v>Accrued Expenses</v>
      </c>
      <c r="K3745">
        <f>YEAR(tbl_GL[[#This Row],[Date]])</f>
        <v>2018</v>
      </c>
    </row>
    <row r="3746" spans="1:11" hidden="1" x14ac:dyDescent="0.35">
      <c r="A3746">
        <v>582.1</v>
      </c>
      <c r="B3746" s="24">
        <v>43427</v>
      </c>
      <c r="C3746">
        <v>2</v>
      </c>
      <c r="D3746" s="13">
        <v>210</v>
      </c>
      <c r="E3746" s="13" t="s">
        <v>7</v>
      </c>
      <c r="F3746" s="17">
        <v>1816</v>
      </c>
      <c r="G3746" t="str">
        <f>_xlfn.XLOOKUP(tbl_GL[[#This Row],[Account_key]],tbl_COA[Account_key],tbl_COA[Class],"Not Found")</f>
        <v>Trading account</v>
      </c>
      <c r="H3746" t="str">
        <f>_xlfn.XLOOKUP(tbl_GL[[#This Row],[Account_key]],tbl_COA[Account_key],tbl_COA[SubClass],"Not Found")</f>
        <v>Sales</v>
      </c>
      <c r="I3746" t="str">
        <f>_xlfn.XLOOKUP(tbl_GL[[#This Row],[Account_key]],tbl_COA[Account_key],tbl_COA[SubClass2],"Not Found")</f>
        <v>Sales</v>
      </c>
      <c r="J3746" t="str">
        <f>_xlfn.XLOOKUP(tbl_GL[[#This Row],[Account_key]],tbl_COA[Account_key],tbl_COA[SubAccount],,0)</f>
        <v>Sales</v>
      </c>
      <c r="K3746">
        <f>YEAR(tbl_GL[[#This Row],[Date]])</f>
        <v>2018</v>
      </c>
    </row>
    <row r="3747" spans="1:11" hidden="1" x14ac:dyDescent="0.35">
      <c r="A3747">
        <v>582.20000000000005</v>
      </c>
      <c r="B3747" s="24">
        <v>43427</v>
      </c>
      <c r="C3747">
        <v>2</v>
      </c>
      <c r="D3747" s="13">
        <v>10</v>
      </c>
      <c r="E3747" s="13" t="s">
        <v>7</v>
      </c>
      <c r="F3747" s="17">
        <v>1816</v>
      </c>
      <c r="G3747" t="str">
        <f>_xlfn.XLOOKUP(tbl_GL[[#This Row],[Account_key]],tbl_COA[Account_key],tbl_COA[Class],"Not Found")</f>
        <v>Assets</v>
      </c>
      <c r="H3747" t="str">
        <f>_xlfn.XLOOKUP(tbl_GL[[#This Row],[Account_key]],tbl_COA[Account_key],tbl_COA[SubClass],"Not Found")</f>
        <v>Assets</v>
      </c>
      <c r="I3747" t="str">
        <f>_xlfn.XLOOKUP(tbl_GL[[#This Row],[Account_key]],tbl_COA[Account_key],tbl_COA[SubClass2],"Not Found")</f>
        <v>Current Assets</v>
      </c>
      <c r="J3747" t="str">
        <f>_xlfn.XLOOKUP(tbl_GL[[#This Row],[Account_key]],tbl_COA[Account_key],tbl_COA[SubAccount],,0)</f>
        <v>Cash at Bank</v>
      </c>
      <c r="K3747">
        <f>YEAR(tbl_GL[[#This Row],[Date]])</f>
        <v>2018</v>
      </c>
    </row>
    <row r="3748" spans="1:11" hidden="1" x14ac:dyDescent="0.35">
      <c r="A3748">
        <v>583.1</v>
      </c>
      <c r="B3748" s="24">
        <v>43427</v>
      </c>
      <c r="C3748">
        <v>2</v>
      </c>
      <c r="D3748" s="13">
        <v>230</v>
      </c>
      <c r="E3748" s="13" t="s">
        <v>4</v>
      </c>
      <c r="F3748" s="17">
        <v>-2181</v>
      </c>
      <c r="G3748" t="str">
        <f>_xlfn.XLOOKUP(tbl_GL[[#This Row],[Account_key]],tbl_COA[Account_key],tbl_COA[Class],"Not Found")</f>
        <v>Trading account</v>
      </c>
      <c r="H3748" t="str">
        <f>_xlfn.XLOOKUP(tbl_GL[[#This Row],[Account_key]],tbl_COA[Account_key],tbl_COA[SubClass],"Not Found")</f>
        <v>Cost of Sales</v>
      </c>
      <c r="I3748" t="str">
        <f>_xlfn.XLOOKUP(tbl_GL[[#This Row],[Account_key]],tbl_COA[Account_key],tbl_COA[SubClass2],"Not Found")</f>
        <v>Cost of Sales</v>
      </c>
      <c r="J3748" t="str">
        <f>_xlfn.XLOOKUP(tbl_GL[[#This Row],[Account_key]],tbl_COA[Account_key],tbl_COA[SubAccount],,0)</f>
        <v>Cost of Sales</v>
      </c>
      <c r="K3748">
        <f>YEAR(tbl_GL[[#This Row],[Date]])</f>
        <v>2018</v>
      </c>
    </row>
    <row r="3749" spans="1:11" hidden="1" x14ac:dyDescent="0.35">
      <c r="A3749">
        <v>583.20000000000005</v>
      </c>
      <c r="B3749" s="24">
        <v>43427</v>
      </c>
      <c r="C3749">
        <v>2</v>
      </c>
      <c r="D3749" s="13">
        <v>60</v>
      </c>
      <c r="E3749" s="13" t="s">
        <v>4</v>
      </c>
      <c r="F3749" s="17">
        <v>-2181</v>
      </c>
      <c r="G3749" t="str">
        <f>_xlfn.XLOOKUP(tbl_GL[[#This Row],[Account_key]],tbl_COA[Account_key],tbl_COA[Class],"Not Found")</f>
        <v>Assets</v>
      </c>
      <c r="H3749" t="str">
        <f>_xlfn.XLOOKUP(tbl_GL[[#This Row],[Account_key]],tbl_COA[Account_key],tbl_COA[SubClass],"Not Found")</f>
        <v>Assets</v>
      </c>
      <c r="I3749" t="str">
        <f>_xlfn.XLOOKUP(tbl_GL[[#This Row],[Account_key]],tbl_COA[Account_key],tbl_COA[SubClass2],"Not Found")</f>
        <v>Current Assets</v>
      </c>
      <c r="J3749" t="str">
        <f>_xlfn.XLOOKUP(tbl_GL[[#This Row],[Account_key]],tbl_COA[Account_key],tbl_COA[SubAccount],,0)</f>
        <v>Inventory</v>
      </c>
      <c r="K3749">
        <f>YEAR(tbl_GL[[#This Row],[Date]])</f>
        <v>2018</v>
      </c>
    </row>
    <row r="3750" spans="1:11" hidden="1" x14ac:dyDescent="0.35">
      <c r="A3750">
        <v>584.1</v>
      </c>
      <c r="B3750" s="24">
        <v>43427</v>
      </c>
      <c r="C3750">
        <v>2</v>
      </c>
      <c r="D3750" s="13">
        <v>210</v>
      </c>
      <c r="E3750" s="13" t="s">
        <v>8</v>
      </c>
      <c r="F3750" s="17">
        <v>7270</v>
      </c>
      <c r="G3750" t="str">
        <f>_xlfn.XLOOKUP(tbl_GL[[#This Row],[Account_key]],tbl_COA[Account_key],tbl_COA[Class],"Not Found")</f>
        <v>Trading account</v>
      </c>
      <c r="H3750" t="str">
        <f>_xlfn.XLOOKUP(tbl_GL[[#This Row],[Account_key]],tbl_COA[Account_key],tbl_COA[SubClass],"Not Found")</f>
        <v>Sales</v>
      </c>
      <c r="I3750" t="str">
        <f>_xlfn.XLOOKUP(tbl_GL[[#This Row],[Account_key]],tbl_COA[Account_key],tbl_COA[SubClass2],"Not Found")</f>
        <v>Sales</v>
      </c>
      <c r="J3750" t="str">
        <f>_xlfn.XLOOKUP(tbl_GL[[#This Row],[Account_key]],tbl_COA[Account_key],tbl_COA[SubAccount],,0)</f>
        <v>Sales</v>
      </c>
      <c r="K3750">
        <f>YEAR(tbl_GL[[#This Row],[Date]])</f>
        <v>2018</v>
      </c>
    </row>
    <row r="3751" spans="1:11" hidden="1" x14ac:dyDescent="0.35">
      <c r="A3751">
        <v>584.20000000000005</v>
      </c>
      <c r="B3751" s="24">
        <v>43427</v>
      </c>
      <c r="C3751">
        <v>2</v>
      </c>
      <c r="D3751" s="13">
        <v>30</v>
      </c>
      <c r="E3751" s="13" t="s">
        <v>8</v>
      </c>
      <c r="F3751" s="17">
        <v>7270</v>
      </c>
      <c r="G3751" t="str">
        <f>_xlfn.XLOOKUP(tbl_GL[[#This Row],[Account_key]],tbl_COA[Account_key],tbl_COA[Class],"Not Found")</f>
        <v>Assets</v>
      </c>
      <c r="H3751" t="str">
        <f>_xlfn.XLOOKUP(tbl_GL[[#This Row],[Account_key]],tbl_COA[Account_key],tbl_COA[SubClass],"Not Found")</f>
        <v>Assets</v>
      </c>
      <c r="I3751" t="str">
        <f>_xlfn.XLOOKUP(tbl_GL[[#This Row],[Account_key]],tbl_COA[Account_key],tbl_COA[SubClass2],"Not Found")</f>
        <v>Current Assets</v>
      </c>
      <c r="J3751" t="str">
        <f>_xlfn.XLOOKUP(tbl_GL[[#This Row],[Account_key]],tbl_COA[Account_key],tbl_COA[SubAccount],,0)</f>
        <v>Trade Receivables</v>
      </c>
      <c r="K3751">
        <f>YEAR(tbl_GL[[#This Row],[Date]])</f>
        <v>2018</v>
      </c>
    </row>
    <row r="3752" spans="1:11" hidden="1" x14ac:dyDescent="0.35">
      <c r="A3752">
        <v>585.1</v>
      </c>
      <c r="B3752" s="24">
        <v>43428</v>
      </c>
      <c r="C3752">
        <v>2</v>
      </c>
      <c r="D3752" s="13">
        <v>10</v>
      </c>
      <c r="E3752" s="13" t="s">
        <v>98</v>
      </c>
      <c r="F3752" s="17">
        <v>-1026</v>
      </c>
      <c r="G3752" t="str">
        <f>_xlfn.XLOOKUP(tbl_GL[[#This Row],[Account_key]],tbl_COA[Account_key],tbl_COA[Class],"Not Found")</f>
        <v>Assets</v>
      </c>
      <c r="H3752" t="str">
        <f>_xlfn.XLOOKUP(tbl_GL[[#This Row],[Account_key]],tbl_COA[Account_key],tbl_COA[SubClass],"Not Found")</f>
        <v>Assets</v>
      </c>
      <c r="I3752" t="str">
        <f>_xlfn.XLOOKUP(tbl_GL[[#This Row],[Account_key]],tbl_COA[Account_key],tbl_COA[SubClass2],"Not Found")</f>
        <v>Current Assets</v>
      </c>
      <c r="J3752" t="str">
        <f>_xlfn.XLOOKUP(tbl_GL[[#This Row],[Account_key]],tbl_COA[Account_key],tbl_COA[SubAccount],,0)</f>
        <v>Cash at Bank</v>
      </c>
      <c r="K3752">
        <f>YEAR(tbl_GL[[#This Row],[Date]])</f>
        <v>2018</v>
      </c>
    </row>
    <row r="3753" spans="1:11" hidden="1" x14ac:dyDescent="0.35">
      <c r="A3753">
        <v>585.20000000000005</v>
      </c>
      <c r="B3753" s="24">
        <v>43428</v>
      </c>
      <c r="C3753">
        <v>2</v>
      </c>
      <c r="D3753" s="13">
        <v>120</v>
      </c>
      <c r="E3753" s="13" t="s">
        <v>98</v>
      </c>
      <c r="F3753" s="17">
        <v>-1026</v>
      </c>
      <c r="G3753" t="str">
        <f>_xlfn.XLOOKUP(tbl_GL[[#This Row],[Account_key]],tbl_COA[Account_key],tbl_COA[Class],"Not Found")</f>
        <v>Liabilities and Owners Equity</v>
      </c>
      <c r="H3753" t="str">
        <f>_xlfn.XLOOKUP(tbl_GL[[#This Row],[Account_key]],tbl_COA[Account_key],tbl_COA[SubClass],"Not Found")</f>
        <v>Liabilities</v>
      </c>
      <c r="I3753" t="str">
        <f>_xlfn.XLOOKUP(tbl_GL[[#This Row],[Account_key]],tbl_COA[Account_key],tbl_COA[SubClass2],"Not Found")</f>
        <v>Current Liabilities</v>
      </c>
      <c r="J3753" t="str">
        <f>_xlfn.XLOOKUP(tbl_GL[[#This Row],[Account_key]],tbl_COA[Account_key],tbl_COA[SubAccount],,0)</f>
        <v>Accrued Expenses</v>
      </c>
      <c r="K3753">
        <f>YEAR(tbl_GL[[#This Row],[Date]])</f>
        <v>2018</v>
      </c>
    </row>
    <row r="3754" spans="1:11" hidden="1" x14ac:dyDescent="0.35">
      <c r="A3754">
        <v>586.1</v>
      </c>
      <c r="B3754" s="24">
        <v>43429</v>
      </c>
      <c r="C3754">
        <v>2</v>
      </c>
      <c r="D3754" s="13">
        <v>10</v>
      </c>
      <c r="E3754" s="13" t="s">
        <v>98</v>
      </c>
      <c r="F3754" s="17">
        <v>-689</v>
      </c>
      <c r="G3754" t="str">
        <f>_xlfn.XLOOKUP(tbl_GL[[#This Row],[Account_key]],tbl_COA[Account_key],tbl_COA[Class],"Not Found")</f>
        <v>Assets</v>
      </c>
      <c r="H3754" t="str">
        <f>_xlfn.XLOOKUP(tbl_GL[[#This Row],[Account_key]],tbl_COA[Account_key],tbl_COA[SubClass],"Not Found")</f>
        <v>Assets</v>
      </c>
      <c r="I3754" t="str">
        <f>_xlfn.XLOOKUP(tbl_GL[[#This Row],[Account_key]],tbl_COA[Account_key],tbl_COA[SubClass2],"Not Found")</f>
        <v>Current Assets</v>
      </c>
      <c r="J3754" t="str">
        <f>_xlfn.XLOOKUP(tbl_GL[[#This Row],[Account_key]],tbl_COA[Account_key],tbl_COA[SubAccount],,0)</f>
        <v>Cash at Bank</v>
      </c>
      <c r="K3754">
        <f>YEAR(tbl_GL[[#This Row],[Date]])</f>
        <v>2018</v>
      </c>
    </row>
    <row r="3755" spans="1:11" hidden="1" x14ac:dyDescent="0.35">
      <c r="A3755">
        <v>586.20000000000005</v>
      </c>
      <c r="B3755" s="24">
        <v>43429</v>
      </c>
      <c r="C3755">
        <v>2</v>
      </c>
      <c r="D3755" s="13">
        <v>120</v>
      </c>
      <c r="E3755" s="13" t="s">
        <v>98</v>
      </c>
      <c r="F3755" s="17">
        <v>-689</v>
      </c>
      <c r="G3755" t="str">
        <f>_xlfn.XLOOKUP(tbl_GL[[#This Row],[Account_key]],tbl_COA[Account_key],tbl_COA[Class],"Not Found")</f>
        <v>Liabilities and Owners Equity</v>
      </c>
      <c r="H3755" t="str">
        <f>_xlfn.XLOOKUP(tbl_GL[[#This Row],[Account_key]],tbl_COA[Account_key],tbl_COA[SubClass],"Not Found")</f>
        <v>Liabilities</v>
      </c>
      <c r="I3755" t="str">
        <f>_xlfn.XLOOKUP(tbl_GL[[#This Row],[Account_key]],tbl_COA[Account_key],tbl_COA[SubClass2],"Not Found")</f>
        <v>Current Liabilities</v>
      </c>
      <c r="J3755" t="str">
        <f>_xlfn.XLOOKUP(tbl_GL[[#This Row],[Account_key]],tbl_COA[Account_key],tbl_COA[SubAccount],,0)</f>
        <v>Accrued Expenses</v>
      </c>
      <c r="K3755">
        <f>YEAR(tbl_GL[[#This Row],[Date]])</f>
        <v>2018</v>
      </c>
    </row>
    <row r="3756" spans="1:11" hidden="1" x14ac:dyDescent="0.35">
      <c r="A3756">
        <v>587.1</v>
      </c>
      <c r="B3756" s="24">
        <v>43429</v>
      </c>
      <c r="C3756">
        <v>2</v>
      </c>
      <c r="D3756" s="13">
        <v>10</v>
      </c>
      <c r="E3756" s="13" t="s">
        <v>98</v>
      </c>
      <c r="F3756" s="17">
        <v>-770</v>
      </c>
      <c r="G3756" t="str">
        <f>_xlfn.XLOOKUP(tbl_GL[[#This Row],[Account_key]],tbl_COA[Account_key],tbl_COA[Class],"Not Found")</f>
        <v>Assets</v>
      </c>
      <c r="H3756" t="str">
        <f>_xlfn.XLOOKUP(tbl_GL[[#This Row],[Account_key]],tbl_COA[Account_key],tbl_COA[SubClass],"Not Found")</f>
        <v>Assets</v>
      </c>
      <c r="I3756" t="str">
        <f>_xlfn.XLOOKUP(tbl_GL[[#This Row],[Account_key]],tbl_COA[Account_key],tbl_COA[SubClass2],"Not Found")</f>
        <v>Current Assets</v>
      </c>
      <c r="J3756" t="str">
        <f>_xlfn.XLOOKUP(tbl_GL[[#This Row],[Account_key]],tbl_COA[Account_key],tbl_COA[SubAccount],,0)</f>
        <v>Cash at Bank</v>
      </c>
      <c r="K3756">
        <f>YEAR(tbl_GL[[#This Row],[Date]])</f>
        <v>2018</v>
      </c>
    </row>
    <row r="3757" spans="1:11" hidden="1" x14ac:dyDescent="0.35">
      <c r="A3757">
        <v>587.20000000000005</v>
      </c>
      <c r="B3757" s="24">
        <v>43429</v>
      </c>
      <c r="C3757">
        <v>2</v>
      </c>
      <c r="D3757" s="13">
        <v>120</v>
      </c>
      <c r="E3757" s="13" t="s">
        <v>98</v>
      </c>
      <c r="F3757" s="17">
        <v>-770</v>
      </c>
      <c r="G3757" t="str">
        <f>_xlfn.XLOOKUP(tbl_GL[[#This Row],[Account_key]],tbl_COA[Account_key],tbl_COA[Class],"Not Found")</f>
        <v>Liabilities and Owners Equity</v>
      </c>
      <c r="H3757" t="str">
        <f>_xlfn.XLOOKUP(tbl_GL[[#This Row],[Account_key]],tbl_COA[Account_key],tbl_COA[SubClass],"Not Found")</f>
        <v>Liabilities</v>
      </c>
      <c r="I3757" t="str">
        <f>_xlfn.XLOOKUP(tbl_GL[[#This Row],[Account_key]],tbl_COA[Account_key],tbl_COA[SubClass2],"Not Found")</f>
        <v>Current Liabilities</v>
      </c>
      <c r="J3757" t="str">
        <f>_xlfn.XLOOKUP(tbl_GL[[#This Row],[Account_key]],tbl_COA[Account_key],tbl_COA[SubAccount],,0)</f>
        <v>Accrued Expenses</v>
      </c>
      <c r="K3757">
        <f>YEAR(tbl_GL[[#This Row],[Date]])</f>
        <v>2018</v>
      </c>
    </row>
    <row r="3758" spans="1:11" hidden="1" x14ac:dyDescent="0.35">
      <c r="A3758">
        <v>588.1</v>
      </c>
      <c r="B3758" s="24">
        <v>43432</v>
      </c>
      <c r="C3758">
        <v>2</v>
      </c>
      <c r="D3758" s="13">
        <v>330</v>
      </c>
      <c r="E3758" s="13" t="s">
        <v>97</v>
      </c>
      <c r="F3758" s="17">
        <v>-874</v>
      </c>
      <c r="G3758" t="str">
        <f>_xlfn.XLOOKUP(tbl_GL[[#This Row],[Account_key]],tbl_COA[Account_key],tbl_COA[Class],"Not Found")</f>
        <v>Operating account</v>
      </c>
      <c r="H3758" t="str">
        <f>_xlfn.XLOOKUP(tbl_GL[[#This Row],[Account_key]],tbl_COA[Account_key],tbl_COA[SubClass],"Not Found")</f>
        <v>Operating Expenses</v>
      </c>
      <c r="I3758" t="str">
        <f>_xlfn.XLOOKUP(tbl_GL[[#This Row],[Account_key]],tbl_COA[Account_key],tbl_COA[SubClass2],"Not Found")</f>
        <v>Administration</v>
      </c>
      <c r="J3758" t="str">
        <f>_xlfn.XLOOKUP(tbl_GL[[#This Row],[Account_key]],tbl_COA[Account_key],tbl_COA[SubAccount],,0)</f>
        <v>Telephone</v>
      </c>
      <c r="K3758">
        <f>YEAR(tbl_GL[[#This Row],[Date]])</f>
        <v>2018</v>
      </c>
    </row>
    <row r="3759" spans="1:11" hidden="1" x14ac:dyDescent="0.35">
      <c r="A3759">
        <v>588.20000000000005</v>
      </c>
      <c r="B3759" s="24">
        <v>43432</v>
      </c>
      <c r="C3759">
        <v>2</v>
      </c>
      <c r="D3759" s="13">
        <v>120</v>
      </c>
      <c r="E3759" s="13" t="s">
        <v>97</v>
      </c>
      <c r="F3759" s="17">
        <v>874</v>
      </c>
      <c r="G3759" t="str">
        <f>_xlfn.XLOOKUP(tbl_GL[[#This Row],[Account_key]],tbl_COA[Account_key],tbl_COA[Class],"Not Found")</f>
        <v>Liabilities and Owners Equity</v>
      </c>
      <c r="H3759" t="str">
        <f>_xlfn.XLOOKUP(tbl_GL[[#This Row],[Account_key]],tbl_COA[Account_key],tbl_COA[SubClass],"Not Found")</f>
        <v>Liabilities</v>
      </c>
      <c r="I3759" t="str">
        <f>_xlfn.XLOOKUP(tbl_GL[[#This Row],[Account_key]],tbl_COA[Account_key],tbl_COA[SubClass2],"Not Found")</f>
        <v>Current Liabilities</v>
      </c>
      <c r="J3759" t="str">
        <f>_xlfn.XLOOKUP(tbl_GL[[#This Row],[Account_key]],tbl_COA[Account_key],tbl_COA[SubAccount],,0)</f>
        <v>Accrued Expenses</v>
      </c>
      <c r="K3759">
        <f>YEAR(tbl_GL[[#This Row],[Date]])</f>
        <v>2018</v>
      </c>
    </row>
    <row r="3760" spans="1:11" hidden="1" x14ac:dyDescent="0.35">
      <c r="A3760">
        <v>589.1</v>
      </c>
      <c r="B3760" s="24">
        <v>43434</v>
      </c>
      <c r="C3760">
        <v>2</v>
      </c>
      <c r="D3760" s="13">
        <v>10</v>
      </c>
      <c r="E3760" s="13" t="s">
        <v>110</v>
      </c>
      <c r="F3760" s="17">
        <v>33</v>
      </c>
      <c r="G3760" t="str">
        <f>_xlfn.XLOOKUP(tbl_GL[[#This Row],[Account_key]],tbl_COA[Account_key],tbl_COA[Class],"Not Found")</f>
        <v>Assets</v>
      </c>
      <c r="H3760" t="str">
        <f>_xlfn.XLOOKUP(tbl_GL[[#This Row],[Account_key]],tbl_COA[Account_key],tbl_COA[SubClass],"Not Found")</f>
        <v>Assets</v>
      </c>
      <c r="I3760" t="str">
        <f>_xlfn.XLOOKUP(tbl_GL[[#This Row],[Account_key]],tbl_COA[Account_key],tbl_COA[SubClass2],"Not Found")</f>
        <v>Current Assets</v>
      </c>
      <c r="J3760" t="str">
        <f>_xlfn.XLOOKUP(tbl_GL[[#This Row],[Account_key]],tbl_COA[Account_key],tbl_COA[SubAccount],,0)</f>
        <v>Cash at Bank</v>
      </c>
      <c r="K3760">
        <f>YEAR(tbl_GL[[#This Row],[Date]])</f>
        <v>2018</v>
      </c>
    </row>
    <row r="3761" spans="1:11" hidden="1" x14ac:dyDescent="0.35">
      <c r="A3761">
        <v>589.20000000000005</v>
      </c>
      <c r="B3761" s="24">
        <v>43434</v>
      </c>
      <c r="C3761">
        <v>2</v>
      </c>
      <c r="D3761" s="13">
        <v>430</v>
      </c>
      <c r="E3761" s="13" t="s">
        <v>110</v>
      </c>
      <c r="F3761" s="17">
        <v>33</v>
      </c>
      <c r="G3761" t="str">
        <f>_xlfn.XLOOKUP(tbl_GL[[#This Row],[Account_key]],tbl_COA[Account_key],tbl_COA[Class],"Not Found")</f>
        <v>Non-operating</v>
      </c>
      <c r="H3761" t="str">
        <f>_xlfn.XLOOKUP(tbl_GL[[#This Row],[Account_key]],tbl_COA[Account_key],tbl_COA[SubClass],"Not Found")</f>
        <v>Exchange Loss/Gain</v>
      </c>
      <c r="I3761" t="str">
        <f>_xlfn.XLOOKUP(tbl_GL[[#This Row],[Account_key]],tbl_COA[Account_key],tbl_COA[SubClass2],"Not Found")</f>
        <v>Exchange Loss/Gain</v>
      </c>
      <c r="J3761" t="str">
        <f>_xlfn.XLOOKUP(tbl_GL[[#This Row],[Account_key]],tbl_COA[Account_key],tbl_COA[SubAccount],,0)</f>
        <v>Exchange Loss/Gain</v>
      </c>
      <c r="K3761">
        <f>YEAR(tbl_GL[[#This Row],[Date]])</f>
        <v>2018</v>
      </c>
    </row>
    <row r="3762" spans="1:11" hidden="1" x14ac:dyDescent="0.35">
      <c r="A3762">
        <v>590.1</v>
      </c>
      <c r="B3762" s="24">
        <v>43434</v>
      </c>
      <c r="C3762">
        <v>2</v>
      </c>
      <c r="D3762" s="13">
        <v>10</v>
      </c>
      <c r="E3762" s="13" t="s">
        <v>113</v>
      </c>
      <c r="F3762" s="17">
        <v>100</v>
      </c>
      <c r="G3762" t="str">
        <f>_xlfn.XLOOKUP(tbl_GL[[#This Row],[Account_key]],tbl_COA[Account_key],tbl_COA[Class],"Not Found")</f>
        <v>Assets</v>
      </c>
      <c r="H3762" t="str">
        <f>_xlfn.XLOOKUP(tbl_GL[[#This Row],[Account_key]],tbl_COA[Account_key],tbl_COA[SubClass],"Not Found")</f>
        <v>Assets</v>
      </c>
      <c r="I3762" t="str">
        <f>_xlfn.XLOOKUP(tbl_GL[[#This Row],[Account_key]],tbl_COA[Account_key],tbl_COA[SubClass2],"Not Found")</f>
        <v>Current Assets</v>
      </c>
      <c r="J3762" t="str">
        <f>_xlfn.XLOOKUP(tbl_GL[[#This Row],[Account_key]],tbl_COA[Account_key],tbl_COA[SubAccount],,0)</f>
        <v>Cash at Bank</v>
      </c>
      <c r="K3762">
        <f>YEAR(tbl_GL[[#This Row],[Date]])</f>
        <v>2018</v>
      </c>
    </row>
    <row r="3763" spans="1:11" hidden="1" x14ac:dyDescent="0.35">
      <c r="A3763">
        <v>590.20000000000005</v>
      </c>
      <c r="B3763" s="24">
        <v>43434</v>
      </c>
      <c r="C3763">
        <v>2</v>
      </c>
      <c r="D3763" s="13">
        <v>410</v>
      </c>
      <c r="E3763" s="13" t="s">
        <v>113</v>
      </c>
      <c r="F3763" s="17">
        <v>100</v>
      </c>
      <c r="G3763" t="str">
        <f>_xlfn.XLOOKUP(tbl_GL[[#This Row],[Account_key]],tbl_COA[Account_key],tbl_COA[Class],"Not Found")</f>
        <v>Non-operating</v>
      </c>
      <c r="H3763" t="str">
        <f>_xlfn.XLOOKUP(tbl_GL[[#This Row],[Account_key]],tbl_COA[Account_key],tbl_COA[SubClass],"Not Found")</f>
        <v>Interest Income</v>
      </c>
      <c r="I3763" t="str">
        <f>_xlfn.XLOOKUP(tbl_GL[[#This Row],[Account_key]],tbl_COA[Account_key],tbl_COA[SubClass2],"Not Found")</f>
        <v>Interest Income</v>
      </c>
      <c r="J3763" t="str">
        <f>_xlfn.XLOOKUP(tbl_GL[[#This Row],[Account_key]],tbl_COA[Account_key],tbl_COA[SubAccount],,0)</f>
        <v>Interest Income</v>
      </c>
      <c r="K3763">
        <f>YEAR(tbl_GL[[#This Row],[Date]])</f>
        <v>2018</v>
      </c>
    </row>
    <row r="3764" spans="1:11" hidden="1" x14ac:dyDescent="0.35">
      <c r="A3764">
        <v>591.1</v>
      </c>
      <c r="B3764" s="24">
        <v>43434</v>
      </c>
      <c r="C3764">
        <v>2</v>
      </c>
      <c r="D3764" s="13">
        <v>440</v>
      </c>
      <c r="E3764" s="13" t="s">
        <v>112</v>
      </c>
      <c r="F3764" s="17">
        <v>-133</v>
      </c>
      <c r="G3764" t="str">
        <f>_xlfn.XLOOKUP(tbl_GL[[#This Row],[Account_key]],tbl_COA[Account_key],tbl_COA[Class],"Not Found")</f>
        <v>Interest &amp; Tax</v>
      </c>
      <c r="H3764" t="str">
        <f>_xlfn.XLOOKUP(tbl_GL[[#This Row],[Account_key]],tbl_COA[Account_key],tbl_COA[SubClass],"Not Found")</f>
        <v>Interest Expense</v>
      </c>
      <c r="I3764" t="str">
        <f>_xlfn.XLOOKUP(tbl_GL[[#This Row],[Account_key]],tbl_COA[Account_key],tbl_COA[SubClass2],"Not Found")</f>
        <v>Interest Expense</v>
      </c>
      <c r="J3764" t="str">
        <f>_xlfn.XLOOKUP(tbl_GL[[#This Row],[Account_key]],tbl_COA[Account_key],tbl_COA[SubAccount],,0)</f>
        <v>Interest Expense</v>
      </c>
      <c r="K3764">
        <f>YEAR(tbl_GL[[#This Row],[Date]])</f>
        <v>2018</v>
      </c>
    </row>
    <row r="3765" spans="1:11" hidden="1" x14ac:dyDescent="0.35">
      <c r="A3765">
        <v>591.20000000000005</v>
      </c>
      <c r="B3765" s="24">
        <v>43434</v>
      </c>
      <c r="C3765">
        <v>2</v>
      </c>
      <c r="D3765" s="13">
        <v>121</v>
      </c>
      <c r="E3765" s="13" t="s">
        <v>112</v>
      </c>
      <c r="F3765" s="17">
        <v>133</v>
      </c>
      <c r="G3765" t="str">
        <f>_xlfn.XLOOKUP(tbl_GL[[#This Row],[Account_key]],tbl_COA[Account_key],tbl_COA[Class],"Not Found")</f>
        <v>Liabilities and Owners Equity</v>
      </c>
      <c r="H3765" t="str">
        <f>_xlfn.XLOOKUP(tbl_GL[[#This Row],[Account_key]],tbl_COA[Account_key],tbl_COA[SubClass],"Not Found")</f>
        <v>Liabilities</v>
      </c>
      <c r="I3765" t="str">
        <f>_xlfn.XLOOKUP(tbl_GL[[#This Row],[Account_key]],tbl_COA[Account_key],tbl_COA[SubClass2],"Not Found")</f>
        <v>Current Liabilities</v>
      </c>
      <c r="J3765" t="str">
        <f>_xlfn.XLOOKUP(tbl_GL[[#This Row],[Account_key]],tbl_COA[Account_key],tbl_COA[SubAccount],,0)</f>
        <v>Interest Payable</v>
      </c>
      <c r="K3765">
        <f>YEAR(tbl_GL[[#This Row],[Date]])</f>
        <v>2018</v>
      </c>
    </row>
    <row r="3766" spans="1:11" hidden="1" x14ac:dyDescent="0.35">
      <c r="A3766">
        <v>592.1</v>
      </c>
      <c r="B3766" s="24">
        <v>43434</v>
      </c>
      <c r="C3766">
        <v>2</v>
      </c>
      <c r="D3766" s="13">
        <v>400</v>
      </c>
      <c r="E3766" s="13" t="s">
        <v>104</v>
      </c>
      <c r="F3766" s="17">
        <v>-167</v>
      </c>
      <c r="G3766" t="str">
        <f>_xlfn.XLOOKUP(tbl_GL[[#This Row],[Account_key]],tbl_COA[Account_key],tbl_COA[Class],"Not Found")</f>
        <v>Operating account</v>
      </c>
      <c r="H3766" t="str">
        <f>_xlfn.XLOOKUP(tbl_GL[[#This Row],[Account_key]],tbl_COA[Account_key],tbl_COA[SubClass],"Not Found")</f>
        <v>Depreciation &amp; Amortization</v>
      </c>
      <c r="I3766" t="str">
        <f>_xlfn.XLOOKUP(tbl_GL[[#This Row],[Account_key]],tbl_COA[Account_key],tbl_COA[SubClass2],"Not Found")</f>
        <v>Amortization</v>
      </c>
      <c r="J3766" t="str">
        <f>_xlfn.XLOOKUP(tbl_GL[[#This Row],[Account_key]],tbl_COA[Account_key],tbl_COA[SubAccount],,0)</f>
        <v>Amortization of Intangible Assets</v>
      </c>
      <c r="K3766">
        <f>YEAR(tbl_GL[[#This Row],[Date]])</f>
        <v>2018</v>
      </c>
    </row>
    <row r="3767" spans="1:11" hidden="1" x14ac:dyDescent="0.35">
      <c r="A3767">
        <v>592.20000000000005</v>
      </c>
      <c r="B3767" s="24">
        <v>43434</v>
      </c>
      <c r="C3767">
        <v>2</v>
      </c>
      <c r="D3767" s="13">
        <v>100</v>
      </c>
      <c r="E3767" s="13" t="s">
        <v>104</v>
      </c>
      <c r="F3767" s="17">
        <v>-167</v>
      </c>
      <c r="G3767" t="str">
        <f>_xlfn.XLOOKUP(tbl_GL[[#This Row],[Account_key]],tbl_COA[Account_key],tbl_COA[Class],"Not Found")</f>
        <v>Assets</v>
      </c>
      <c r="H3767" t="str">
        <f>_xlfn.XLOOKUP(tbl_GL[[#This Row],[Account_key]],tbl_COA[Account_key],tbl_COA[SubClass],"Not Found")</f>
        <v>Assets</v>
      </c>
      <c r="I3767" t="str">
        <f>_xlfn.XLOOKUP(tbl_GL[[#This Row],[Account_key]],tbl_COA[Account_key],tbl_COA[SubClass2],"Not Found")</f>
        <v>Non-Current Assets</v>
      </c>
      <c r="J3767" t="str">
        <f>_xlfn.XLOOKUP(tbl_GL[[#This Row],[Account_key]],tbl_COA[Account_key],tbl_COA[SubAccount],,0)</f>
        <v>Patents and trademarks</v>
      </c>
      <c r="K3767">
        <f>YEAR(tbl_GL[[#This Row],[Date]])</f>
        <v>2018</v>
      </c>
    </row>
    <row r="3768" spans="1:11" hidden="1" x14ac:dyDescent="0.35">
      <c r="A3768">
        <v>593.1</v>
      </c>
      <c r="B3768" s="24">
        <v>43434</v>
      </c>
      <c r="C3768">
        <v>2</v>
      </c>
      <c r="D3768" s="13">
        <v>230</v>
      </c>
      <c r="E3768" s="13" t="s">
        <v>4</v>
      </c>
      <c r="F3768" s="17">
        <v>-561</v>
      </c>
      <c r="G3768" t="str">
        <f>_xlfn.XLOOKUP(tbl_GL[[#This Row],[Account_key]],tbl_COA[Account_key],tbl_COA[Class],"Not Found")</f>
        <v>Trading account</v>
      </c>
      <c r="H3768" t="str">
        <f>_xlfn.XLOOKUP(tbl_GL[[#This Row],[Account_key]],tbl_COA[Account_key],tbl_COA[SubClass],"Not Found")</f>
        <v>Cost of Sales</v>
      </c>
      <c r="I3768" t="str">
        <f>_xlfn.XLOOKUP(tbl_GL[[#This Row],[Account_key]],tbl_COA[Account_key],tbl_COA[SubClass2],"Not Found")</f>
        <v>Cost of Sales</v>
      </c>
      <c r="J3768" t="str">
        <f>_xlfn.XLOOKUP(tbl_GL[[#This Row],[Account_key]],tbl_COA[Account_key],tbl_COA[SubAccount],,0)</f>
        <v>Cost of Sales</v>
      </c>
      <c r="K3768">
        <f>YEAR(tbl_GL[[#This Row],[Date]])</f>
        <v>2018</v>
      </c>
    </row>
    <row r="3769" spans="1:11" hidden="1" x14ac:dyDescent="0.35">
      <c r="A3769">
        <v>593.20000000000005</v>
      </c>
      <c r="B3769" s="24">
        <v>43434</v>
      </c>
      <c r="C3769">
        <v>2</v>
      </c>
      <c r="D3769" s="13">
        <v>60</v>
      </c>
      <c r="E3769" s="13" t="s">
        <v>4</v>
      </c>
      <c r="F3769" s="17">
        <v>-561</v>
      </c>
      <c r="G3769" t="str">
        <f>_xlfn.XLOOKUP(tbl_GL[[#This Row],[Account_key]],tbl_COA[Account_key],tbl_COA[Class],"Not Found")</f>
        <v>Assets</v>
      </c>
      <c r="H3769" t="str">
        <f>_xlfn.XLOOKUP(tbl_GL[[#This Row],[Account_key]],tbl_COA[Account_key],tbl_COA[SubClass],"Not Found")</f>
        <v>Assets</v>
      </c>
      <c r="I3769" t="str">
        <f>_xlfn.XLOOKUP(tbl_GL[[#This Row],[Account_key]],tbl_COA[Account_key],tbl_COA[SubClass2],"Not Found")</f>
        <v>Current Assets</v>
      </c>
      <c r="J3769" t="str">
        <f>_xlfn.XLOOKUP(tbl_GL[[#This Row],[Account_key]],tbl_COA[Account_key],tbl_COA[SubAccount],,0)</f>
        <v>Inventory</v>
      </c>
      <c r="K3769">
        <f>YEAR(tbl_GL[[#This Row],[Date]])</f>
        <v>2018</v>
      </c>
    </row>
    <row r="3770" spans="1:11" hidden="1" x14ac:dyDescent="0.35">
      <c r="A3770">
        <v>594.1</v>
      </c>
      <c r="B3770" s="24">
        <v>43434</v>
      </c>
      <c r="C3770">
        <v>2</v>
      </c>
      <c r="D3770" s="13">
        <v>210</v>
      </c>
      <c r="E3770" s="13" t="s">
        <v>7</v>
      </c>
      <c r="F3770" s="17">
        <v>1868</v>
      </c>
      <c r="G3770" t="str">
        <f>_xlfn.XLOOKUP(tbl_GL[[#This Row],[Account_key]],tbl_COA[Account_key],tbl_COA[Class],"Not Found")</f>
        <v>Trading account</v>
      </c>
      <c r="H3770" t="str">
        <f>_xlfn.XLOOKUP(tbl_GL[[#This Row],[Account_key]],tbl_COA[Account_key],tbl_COA[SubClass],"Not Found")</f>
        <v>Sales</v>
      </c>
      <c r="I3770" t="str">
        <f>_xlfn.XLOOKUP(tbl_GL[[#This Row],[Account_key]],tbl_COA[Account_key],tbl_COA[SubClass2],"Not Found")</f>
        <v>Sales</v>
      </c>
      <c r="J3770" t="str">
        <f>_xlfn.XLOOKUP(tbl_GL[[#This Row],[Account_key]],tbl_COA[Account_key],tbl_COA[SubAccount],,0)</f>
        <v>Sales</v>
      </c>
      <c r="K3770">
        <f>YEAR(tbl_GL[[#This Row],[Date]])</f>
        <v>2018</v>
      </c>
    </row>
    <row r="3771" spans="1:11" hidden="1" x14ac:dyDescent="0.35">
      <c r="A3771">
        <v>594.20000000000005</v>
      </c>
      <c r="B3771" s="24">
        <v>43434</v>
      </c>
      <c r="C3771">
        <v>2</v>
      </c>
      <c r="D3771" s="13">
        <v>10</v>
      </c>
      <c r="E3771" s="13" t="s">
        <v>7</v>
      </c>
      <c r="F3771" s="17">
        <v>1868</v>
      </c>
      <c r="G3771" t="str">
        <f>_xlfn.XLOOKUP(tbl_GL[[#This Row],[Account_key]],tbl_COA[Account_key],tbl_COA[Class],"Not Found")</f>
        <v>Assets</v>
      </c>
      <c r="H3771" t="str">
        <f>_xlfn.XLOOKUP(tbl_GL[[#This Row],[Account_key]],tbl_COA[Account_key],tbl_COA[SubClass],"Not Found")</f>
        <v>Assets</v>
      </c>
      <c r="I3771" t="str">
        <f>_xlfn.XLOOKUP(tbl_GL[[#This Row],[Account_key]],tbl_COA[Account_key],tbl_COA[SubClass2],"Not Found")</f>
        <v>Current Assets</v>
      </c>
      <c r="J3771" t="str">
        <f>_xlfn.XLOOKUP(tbl_GL[[#This Row],[Account_key]],tbl_COA[Account_key],tbl_COA[SubAccount],,0)</f>
        <v>Cash at Bank</v>
      </c>
      <c r="K3771">
        <f>YEAR(tbl_GL[[#This Row],[Date]])</f>
        <v>2018</v>
      </c>
    </row>
    <row r="3772" spans="1:11" hidden="1" x14ac:dyDescent="0.35">
      <c r="A3772">
        <v>595.1</v>
      </c>
      <c r="B3772" s="24">
        <v>43434</v>
      </c>
      <c r="C3772">
        <v>2</v>
      </c>
      <c r="D3772" s="13">
        <v>230</v>
      </c>
      <c r="E3772" s="13" t="s">
        <v>4</v>
      </c>
      <c r="F3772" s="17">
        <v>-2213</v>
      </c>
      <c r="G3772" t="str">
        <f>_xlfn.XLOOKUP(tbl_GL[[#This Row],[Account_key]],tbl_COA[Account_key],tbl_COA[Class],"Not Found")</f>
        <v>Trading account</v>
      </c>
      <c r="H3772" t="str">
        <f>_xlfn.XLOOKUP(tbl_GL[[#This Row],[Account_key]],tbl_COA[Account_key],tbl_COA[SubClass],"Not Found")</f>
        <v>Cost of Sales</v>
      </c>
      <c r="I3772" t="str">
        <f>_xlfn.XLOOKUP(tbl_GL[[#This Row],[Account_key]],tbl_COA[Account_key],tbl_COA[SubClass2],"Not Found")</f>
        <v>Cost of Sales</v>
      </c>
      <c r="J3772" t="str">
        <f>_xlfn.XLOOKUP(tbl_GL[[#This Row],[Account_key]],tbl_COA[Account_key],tbl_COA[SubAccount],,0)</f>
        <v>Cost of Sales</v>
      </c>
      <c r="K3772">
        <f>YEAR(tbl_GL[[#This Row],[Date]])</f>
        <v>2018</v>
      </c>
    </row>
    <row r="3773" spans="1:11" hidden="1" x14ac:dyDescent="0.35">
      <c r="A3773">
        <v>595.20000000000005</v>
      </c>
      <c r="B3773" s="24">
        <v>43434</v>
      </c>
      <c r="C3773">
        <v>2</v>
      </c>
      <c r="D3773" s="13">
        <v>60</v>
      </c>
      <c r="E3773" s="13" t="s">
        <v>4</v>
      </c>
      <c r="F3773" s="17">
        <v>-2213</v>
      </c>
      <c r="G3773" t="str">
        <f>_xlfn.XLOOKUP(tbl_GL[[#This Row],[Account_key]],tbl_COA[Account_key],tbl_COA[Class],"Not Found")</f>
        <v>Assets</v>
      </c>
      <c r="H3773" t="str">
        <f>_xlfn.XLOOKUP(tbl_GL[[#This Row],[Account_key]],tbl_COA[Account_key],tbl_COA[SubClass],"Not Found")</f>
        <v>Assets</v>
      </c>
      <c r="I3773" t="str">
        <f>_xlfn.XLOOKUP(tbl_GL[[#This Row],[Account_key]],tbl_COA[Account_key],tbl_COA[SubClass2],"Not Found")</f>
        <v>Current Assets</v>
      </c>
      <c r="J3773" t="str">
        <f>_xlfn.XLOOKUP(tbl_GL[[#This Row],[Account_key]],tbl_COA[Account_key],tbl_COA[SubAccount],,0)</f>
        <v>Inventory</v>
      </c>
      <c r="K3773">
        <f>YEAR(tbl_GL[[#This Row],[Date]])</f>
        <v>2018</v>
      </c>
    </row>
    <row r="3774" spans="1:11" hidden="1" x14ac:dyDescent="0.35">
      <c r="A3774">
        <v>596.1</v>
      </c>
      <c r="B3774" s="24">
        <v>43434</v>
      </c>
      <c r="C3774">
        <v>2</v>
      </c>
      <c r="D3774" s="13">
        <v>240</v>
      </c>
      <c r="E3774" s="13" t="s">
        <v>56</v>
      </c>
      <c r="F3774" s="17">
        <v>-2667</v>
      </c>
      <c r="G3774" t="str">
        <f>_xlfn.XLOOKUP(tbl_GL[[#This Row],[Account_key]],tbl_COA[Account_key],tbl_COA[Class],"Not Found")</f>
        <v>Operating account</v>
      </c>
      <c r="H3774" t="str">
        <f>_xlfn.XLOOKUP(tbl_GL[[#This Row],[Account_key]],tbl_COA[Account_key],tbl_COA[SubClass],"Not Found")</f>
        <v>Operating Expenses</v>
      </c>
      <c r="I3774" t="str">
        <f>_xlfn.XLOOKUP(tbl_GL[[#This Row],[Account_key]],tbl_COA[Account_key],tbl_COA[SubClass2],"Not Found")</f>
        <v>Sales &amp; Distribution</v>
      </c>
      <c r="J3774" t="str">
        <f>_xlfn.XLOOKUP(tbl_GL[[#This Row],[Account_key]],tbl_COA[Account_key],tbl_COA[SubAccount],,0)</f>
        <v>Salaries</v>
      </c>
      <c r="K3774">
        <f>YEAR(tbl_GL[[#This Row],[Date]])</f>
        <v>2018</v>
      </c>
    </row>
    <row r="3775" spans="1:11" hidden="1" x14ac:dyDescent="0.35">
      <c r="A3775">
        <v>596.20000000000005</v>
      </c>
      <c r="B3775" s="24">
        <v>43434</v>
      </c>
      <c r="C3775">
        <v>2</v>
      </c>
      <c r="D3775" s="13">
        <v>10</v>
      </c>
      <c r="E3775" s="13" t="s">
        <v>56</v>
      </c>
      <c r="F3775" s="17">
        <v>-2667</v>
      </c>
      <c r="G3775" t="str">
        <f>_xlfn.XLOOKUP(tbl_GL[[#This Row],[Account_key]],tbl_COA[Account_key],tbl_COA[Class],"Not Found")</f>
        <v>Assets</v>
      </c>
      <c r="H3775" t="str">
        <f>_xlfn.XLOOKUP(tbl_GL[[#This Row],[Account_key]],tbl_COA[Account_key],tbl_COA[SubClass],"Not Found")</f>
        <v>Assets</v>
      </c>
      <c r="I3775" t="str">
        <f>_xlfn.XLOOKUP(tbl_GL[[#This Row],[Account_key]],tbl_COA[Account_key],tbl_COA[SubClass2],"Not Found")</f>
        <v>Current Assets</v>
      </c>
      <c r="J3775" t="str">
        <f>_xlfn.XLOOKUP(tbl_GL[[#This Row],[Account_key]],tbl_COA[Account_key],tbl_COA[SubAccount],,0)</f>
        <v>Cash at Bank</v>
      </c>
      <c r="K3775">
        <f>YEAR(tbl_GL[[#This Row],[Date]])</f>
        <v>2018</v>
      </c>
    </row>
    <row r="3776" spans="1:11" hidden="1" x14ac:dyDescent="0.35">
      <c r="A3776">
        <v>597.1</v>
      </c>
      <c r="B3776" s="24">
        <v>43434</v>
      </c>
      <c r="C3776">
        <v>2</v>
      </c>
      <c r="D3776" s="13">
        <v>380</v>
      </c>
      <c r="E3776" s="13" t="s">
        <v>101</v>
      </c>
      <c r="F3776" s="17">
        <v>-3333</v>
      </c>
      <c r="G3776" t="str">
        <f>_xlfn.XLOOKUP(tbl_GL[[#This Row],[Account_key]],tbl_COA[Account_key],tbl_COA[Class],"Not Found")</f>
        <v>Operating account</v>
      </c>
      <c r="H3776" t="str">
        <f>_xlfn.XLOOKUP(tbl_GL[[#This Row],[Account_key]],tbl_COA[Account_key],tbl_COA[SubClass],"Not Found")</f>
        <v>Depreciation &amp; Amortization</v>
      </c>
      <c r="I3776" t="str">
        <f>_xlfn.XLOOKUP(tbl_GL[[#This Row],[Account_key]],tbl_COA[Account_key],tbl_COA[SubClass2],"Not Found")</f>
        <v>Depreciation</v>
      </c>
      <c r="J3776" t="str">
        <f>_xlfn.XLOOKUP(tbl_GL[[#This Row],[Account_key]],tbl_COA[Account_key],tbl_COA[SubAccount],,0)</f>
        <v>Equipment</v>
      </c>
      <c r="K3776">
        <f>YEAR(tbl_GL[[#This Row],[Date]])</f>
        <v>2018</v>
      </c>
    </row>
    <row r="3777" spans="1:11" hidden="1" x14ac:dyDescent="0.35">
      <c r="A3777">
        <v>597.20000000000005</v>
      </c>
      <c r="B3777" s="24">
        <v>43434</v>
      </c>
      <c r="C3777">
        <v>2</v>
      </c>
      <c r="D3777" s="13">
        <v>90</v>
      </c>
      <c r="E3777" s="13" t="s">
        <v>101</v>
      </c>
      <c r="F3777" s="17">
        <v>-3333</v>
      </c>
      <c r="G3777" t="str">
        <f>_xlfn.XLOOKUP(tbl_GL[[#This Row],[Account_key]],tbl_COA[Account_key],tbl_COA[Class],"Not Found")</f>
        <v>Assets</v>
      </c>
      <c r="H3777" t="str">
        <f>_xlfn.XLOOKUP(tbl_GL[[#This Row],[Account_key]],tbl_COA[Account_key],tbl_COA[SubClass],"Not Found")</f>
        <v>Assets</v>
      </c>
      <c r="I3777" t="str">
        <f>_xlfn.XLOOKUP(tbl_GL[[#This Row],[Account_key]],tbl_COA[Account_key],tbl_COA[SubClass2],"Not Found")</f>
        <v>Non-Current Assets</v>
      </c>
      <c r="J3777" t="str">
        <f>_xlfn.XLOOKUP(tbl_GL[[#This Row],[Account_key]],tbl_COA[Account_key],tbl_COA[SubAccount],,0)</f>
        <v>Office Furniture &amp; Equipment</v>
      </c>
      <c r="K3777">
        <f>YEAR(tbl_GL[[#This Row],[Date]])</f>
        <v>2018</v>
      </c>
    </row>
    <row r="3778" spans="1:11" hidden="1" x14ac:dyDescent="0.35">
      <c r="A3778">
        <v>598.1</v>
      </c>
      <c r="B3778" s="24">
        <v>43434</v>
      </c>
      <c r="C3778">
        <v>2</v>
      </c>
      <c r="D3778" s="13">
        <v>450</v>
      </c>
      <c r="E3778" s="23" t="s">
        <v>108</v>
      </c>
      <c r="F3778" s="17">
        <v>-3752</v>
      </c>
      <c r="G3778" t="str">
        <f>_xlfn.XLOOKUP(tbl_GL[[#This Row],[Account_key]],tbl_COA[Account_key],tbl_COA[Class],"Not Found")</f>
        <v>Interest &amp; Tax</v>
      </c>
      <c r="H3778" t="str">
        <f>_xlfn.XLOOKUP(tbl_GL[[#This Row],[Account_key]],tbl_COA[Account_key],tbl_COA[SubClass],"Not Found")</f>
        <v>Taxation</v>
      </c>
      <c r="I3778" t="str">
        <f>_xlfn.XLOOKUP(tbl_GL[[#This Row],[Account_key]],tbl_COA[Account_key],tbl_COA[SubClass2],"Not Found")</f>
        <v>Taxation</v>
      </c>
      <c r="J3778" t="str">
        <f>_xlfn.XLOOKUP(tbl_GL[[#This Row],[Account_key]],tbl_COA[Account_key],tbl_COA[SubAccount],,0)</f>
        <v>Taxation</v>
      </c>
      <c r="K3778">
        <f>YEAR(tbl_GL[[#This Row],[Date]])</f>
        <v>2018</v>
      </c>
    </row>
    <row r="3779" spans="1:11" hidden="1" x14ac:dyDescent="0.35">
      <c r="A3779">
        <v>598.20000000000005</v>
      </c>
      <c r="B3779" s="24">
        <v>43434</v>
      </c>
      <c r="C3779">
        <v>2</v>
      </c>
      <c r="D3779" s="13">
        <v>122</v>
      </c>
      <c r="E3779" s="23" t="s">
        <v>108</v>
      </c>
      <c r="F3779" s="17">
        <v>3752</v>
      </c>
      <c r="G3779" t="str">
        <f>_xlfn.XLOOKUP(tbl_GL[[#This Row],[Account_key]],tbl_COA[Account_key],tbl_COA[Class],"Not Found")</f>
        <v>Liabilities and Owners Equity</v>
      </c>
      <c r="H3779" t="str">
        <f>_xlfn.XLOOKUP(tbl_GL[[#This Row],[Account_key]],tbl_COA[Account_key],tbl_COA[SubClass],"Not Found")</f>
        <v>Liabilities</v>
      </c>
      <c r="I3779" t="str">
        <f>_xlfn.XLOOKUP(tbl_GL[[#This Row],[Account_key]],tbl_COA[Account_key],tbl_COA[SubClass2],"Not Found")</f>
        <v>Current Liabilities</v>
      </c>
      <c r="J3779" t="str">
        <f>_xlfn.XLOOKUP(tbl_GL[[#This Row],[Account_key]],tbl_COA[Account_key],tbl_COA[SubAccount],,0)</f>
        <v>Tax payable</v>
      </c>
      <c r="K3779">
        <f>YEAR(tbl_GL[[#This Row],[Date]])</f>
        <v>2018</v>
      </c>
    </row>
    <row r="3780" spans="1:11" hidden="1" x14ac:dyDescent="0.35">
      <c r="A3780">
        <v>599.1</v>
      </c>
      <c r="B3780" s="24">
        <v>43434</v>
      </c>
      <c r="C3780">
        <v>2</v>
      </c>
      <c r="D3780" s="13">
        <v>210</v>
      </c>
      <c r="E3780" s="13" t="s">
        <v>8</v>
      </c>
      <c r="F3780" s="17">
        <v>7377</v>
      </c>
      <c r="G3780" t="str">
        <f>_xlfn.XLOOKUP(tbl_GL[[#This Row],[Account_key]],tbl_COA[Account_key],tbl_COA[Class],"Not Found")</f>
        <v>Trading account</v>
      </c>
      <c r="H3780" t="str">
        <f>_xlfn.XLOOKUP(tbl_GL[[#This Row],[Account_key]],tbl_COA[Account_key],tbl_COA[SubClass],"Not Found")</f>
        <v>Sales</v>
      </c>
      <c r="I3780" t="str">
        <f>_xlfn.XLOOKUP(tbl_GL[[#This Row],[Account_key]],tbl_COA[Account_key],tbl_COA[SubClass2],"Not Found")</f>
        <v>Sales</v>
      </c>
      <c r="J3780" t="str">
        <f>_xlfn.XLOOKUP(tbl_GL[[#This Row],[Account_key]],tbl_COA[Account_key],tbl_COA[SubAccount],,0)</f>
        <v>Sales</v>
      </c>
      <c r="K3780">
        <f>YEAR(tbl_GL[[#This Row],[Date]])</f>
        <v>2018</v>
      </c>
    </row>
    <row r="3781" spans="1:11" hidden="1" x14ac:dyDescent="0.35">
      <c r="A3781">
        <v>599.20000000000005</v>
      </c>
      <c r="B3781" s="24">
        <v>43434</v>
      </c>
      <c r="C3781">
        <v>2</v>
      </c>
      <c r="D3781" s="13">
        <v>30</v>
      </c>
      <c r="E3781" s="13" t="s">
        <v>8</v>
      </c>
      <c r="F3781" s="17">
        <v>7377</v>
      </c>
      <c r="G3781" t="str">
        <f>_xlfn.XLOOKUP(tbl_GL[[#This Row],[Account_key]],tbl_COA[Account_key],tbl_COA[Class],"Not Found")</f>
        <v>Assets</v>
      </c>
      <c r="H3781" t="str">
        <f>_xlfn.XLOOKUP(tbl_GL[[#This Row],[Account_key]],tbl_COA[Account_key],tbl_COA[SubClass],"Not Found")</f>
        <v>Assets</v>
      </c>
      <c r="I3781" t="str">
        <f>_xlfn.XLOOKUP(tbl_GL[[#This Row],[Account_key]],tbl_COA[Account_key],tbl_COA[SubClass2],"Not Found")</f>
        <v>Current Assets</v>
      </c>
      <c r="J3781" t="str">
        <f>_xlfn.XLOOKUP(tbl_GL[[#This Row],[Account_key]],tbl_COA[Account_key],tbl_COA[SubAccount],,0)</f>
        <v>Trade Receivables</v>
      </c>
      <c r="K3781">
        <f>YEAR(tbl_GL[[#This Row],[Date]])</f>
        <v>2018</v>
      </c>
    </row>
    <row r="3782" spans="1:11" hidden="1" x14ac:dyDescent="0.35">
      <c r="A3782">
        <v>600.1</v>
      </c>
      <c r="B3782" s="24">
        <v>43434</v>
      </c>
      <c r="C3782">
        <v>2</v>
      </c>
      <c r="D3782" s="13">
        <v>30</v>
      </c>
      <c r="E3782" s="13" t="s">
        <v>80</v>
      </c>
      <c r="F3782" s="17">
        <v>-7467</v>
      </c>
      <c r="G3782" t="str">
        <f>_xlfn.XLOOKUP(tbl_GL[[#This Row],[Account_key]],tbl_COA[Account_key],tbl_COA[Class],"Not Found")</f>
        <v>Assets</v>
      </c>
      <c r="H3782" t="str">
        <f>_xlfn.XLOOKUP(tbl_GL[[#This Row],[Account_key]],tbl_COA[Account_key],tbl_COA[SubClass],"Not Found")</f>
        <v>Assets</v>
      </c>
      <c r="I3782" t="str">
        <f>_xlfn.XLOOKUP(tbl_GL[[#This Row],[Account_key]],tbl_COA[Account_key],tbl_COA[SubClass2],"Not Found")</f>
        <v>Current Assets</v>
      </c>
      <c r="J3782" t="str">
        <f>_xlfn.XLOOKUP(tbl_GL[[#This Row],[Account_key]],tbl_COA[Account_key],tbl_COA[SubAccount],,0)</f>
        <v>Trade Receivables</v>
      </c>
      <c r="K3782">
        <f>YEAR(tbl_GL[[#This Row],[Date]])</f>
        <v>2018</v>
      </c>
    </row>
    <row r="3783" spans="1:11" hidden="1" x14ac:dyDescent="0.35">
      <c r="A3783">
        <v>600.20000000000005</v>
      </c>
      <c r="B3783" s="24">
        <v>43434</v>
      </c>
      <c r="C3783">
        <v>2</v>
      </c>
      <c r="D3783" s="13">
        <v>10</v>
      </c>
      <c r="E3783" s="13" t="s">
        <v>80</v>
      </c>
      <c r="F3783" s="17">
        <v>7467</v>
      </c>
      <c r="G3783" t="str">
        <f>_xlfn.XLOOKUP(tbl_GL[[#This Row],[Account_key]],tbl_COA[Account_key],tbl_COA[Class],"Not Found")</f>
        <v>Assets</v>
      </c>
      <c r="H3783" t="str">
        <f>_xlfn.XLOOKUP(tbl_GL[[#This Row],[Account_key]],tbl_COA[Account_key],tbl_COA[SubClass],"Not Found")</f>
        <v>Assets</v>
      </c>
      <c r="I3783" t="str">
        <f>_xlfn.XLOOKUP(tbl_GL[[#This Row],[Account_key]],tbl_COA[Account_key],tbl_COA[SubClass2],"Not Found")</f>
        <v>Current Assets</v>
      </c>
      <c r="J3783" t="str">
        <f>_xlfn.XLOOKUP(tbl_GL[[#This Row],[Account_key]],tbl_COA[Account_key],tbl_COA[SubAccount],,0)</f>
        <v>Cash at Bank</v>
      </c>
      <c r="K3783">
        <f>YEAR(tbl_GL[[#This Row],[Date]])</f>
        <v>2018</v>
      </c>
    </row>
    <row r="3784" spans="1:11" hidden="1" x14ac:dyDescent="0.35">
      <c r="A3784">
        <v>602.1</v>
      </c>
      <c r="B3784" s="24">
        <v>43435</v>
      </c>
      <c r="C3784">
        <v>2</v>
      </c>
      <c r="D3784" s="13">
        <v>60</v>
      </c>
      <c r="E3784" s="13" t="s">
        <v>84</v>
      </c>
      <c r="F3784" s="17">
        <v>11667</v>
      </c>
      <c r="G3784" t="str">
        <f>_xlfn.XLOOKUP(tbl_GL[[#This Row],[Account_key]],tbl_COA[Account_key],tbl_COA[Class],"Not Found")</f>
        <v>Assets</v>
      </c>
      <c r="H3784" t="str">
        <f>_xlfn.XLOOKUP(tbl_GL[[#This Row],[Account_key]],tbl_COA[Account_key],tbl_COA[SubClass],"Not Found")</f>
        <v>Assets</v>
      </c>
      <c r="I3784" t="str">
        <f>_xlfn.XLOOKUP(tbl_GL[[#This Row],[Account_key]],tbl_COA[Account_key],tbl_COA[SubClass2],"Not Found")</f>
        <v>Current Assets</v>
      </c>
      <c r="J3784" t="str">
        <f>_xlfn.XLOOKUP(tbl_GL[[#This Row],[Account_key]],tbl_COA[Account_key],tbl_COA[SubAccount],,0)</f>
        <v>Inventory</v>
      </c>
      <c r="K3784">
        <f>YEAR(tbl_GL[[#This Row],[Date]])</f>
        <v>2018</v>
      </c>
    </row>
    <row r="3785" spans="1:11" hidden="1" x14ac:dyDescent="0.35">
      <c r="A3785">
        <v>602.20000000000005</v>
      </c>
      <c r="B3785" s="24">
        <v>43435</v>
      </c>
      <c r="C3785">
        <v>2</v>
      </c>
      <c r="D3785" s="13">
        <v>110</v>
      </c>
      <c r="E3785" s="13" t="s">
        <v>84</v>
      </c>
      <c r="F3785" s="17">
        <v>11667</v>
      </c>
      <c r="G3785" t="str">
        <f>_xlfn.XLOOKUP(tbl_GL[[#This Row],[Account_key]],tbl_COA[Account_key],tbl_COA[Class],"Not Found")</f>
        <v>Liabilities and Owners Equity</v>
      </c>
      <c r="H3785" t="str">
        <f>_xlfn.XLOOKUP(tbl_GL[[#This Row],[Account_key]],tbl_COA[Account_key],tbl_COA[SubClass],"Not Found")</f>
        <v>Liabilities</v>
      </c>
      <c r="I3785" t="str">
        <f>_xlfn.XLOOKUP(tbl_GL[[#This Row],[Account_key]],tbl_COA[Account_key],tbl_COA[SubClass2],"Not Found")</f>
        <v>Current Liabilities</v>
      </c>
      <c r="J3785" t="str">
        <f>_xlfn.XLOOKUP(tbl_GL[[#This Row],[Account_key]],tbl_COA[Account_key],tbl_COA[SubAccount],,0)</f>
        <v>Trade Payables</v>
      </c>
      <c r="K3785">
        <f>YEAR(tbl_GL[[#This Row],[Date]])</f>
        <v>2018</v>
      </c>
    </row>
    <row r="3786" spans="1:11" hidden="1" x14ac:dyDescent="0.35">
      <c r="A3786">
        <v>603.1</v>
      </c>
      <c r="B3786" s="24">
        <v>43436</v>
      </c>
      <c r="C3786">
        <v>2</v>
      </c>
      <c r="D3786" s="13">
        <v>320</v>
      </c>
      <c r="E3786" s="13" t="s">
        <v>97</v>
      </c>
      <c r="F3786" s="17">
        <v>-804</v>
      </c>
      <c r="G3786" t="str">
        <f>_xlfn.XLOOKUP(tbl_GL[[#This Row],[Account_key]],tbl_COA[Account_key],tbl_COA[Class],"Not Found")</f>
        <v>Operating account</v>
      </c>
      <c r="H3786" t="str">
        <f>_xlfn.XLOOKUP(tbl_GL[[#This Row],[Account_key]],tbl_COA[Account_key],tbl_COA[SubClass],"Not Found")</f>
        <v>Operating Expenses</v>
      </c>
      <c r="I3786" t="str">
        <f>_xlfn.XLOOKUP(tbl_GL[[#This Row],[Account_key]],tbl_COA[Account_key],tbl_COA[SubClass2],"Not Found")</f>
        <v>Administration</v>
      </c>
      <c r="J3786" t="str">
        <f>_xlfn.XLOOKUP(tbl_GL[[#This Row],[Account_key]],tbl_COA[Account_key],tbl_COA[SubAccount],,0)</f>
        <v>Professional Services</v>
      </c>
      <c r="K3786">
        <f>YEAR(tbl_GL[[#This Row],[Date]])</f>
        <v>2018</v>
      </c>
    </row>
    <row r="3787" spans="1:11" hidden="1" x14ac:dyDescent="0.35">
      <c r="A3787">
        <v>603.20000000000005</v>
      </c>
      <c r="B3787" s="24">
        <v>43436</v>
      </c>
      <c r="C3787">
        <v>2</v>
      </c>
      <c r="D3787" s="13">
        <v>120</v>
      </c>
      <c r="E3787" s="13" t="s">
        <v>97</v>
      </c>
      <c r="F3787" s="17">
        <v>804</v>
      </c>
      <c r="G3787" t="str">
        <f>_xlfn.XLOOKUP(tbl_GL[[#This Row],[Account_key]],tbl_COA[Account_key],tbl_COA[Class],"Not Found")</f>
        <v>Liabilities and Owners Equity</v>
      </c>
      <c r="H3787" t="str">
        <f>_xlfn.XLOOKUP(tbl_GL[[#This Row],[Account_key]],tbl_COA[Account_key],tbl_COA[SubClass],"Not Found")</f>
        <v>Liabilities</v>
      </c>
      <c r="I3787" t="str">
        <f>_xlfn.XLOOKUP(tbl_GL[[#This Row],[Account_key]],tbl_COA[Account_key],tbl_COA[SubClass2],"Not Found")</f>
        <v>Current Liabilities</v>
      </c>
      <c r="J3787" t="str">
        <f>_xlfn.XLOOKUP(tbl_GL[[#This Row],[Account_key]],tbl_COA[Account_key],tbl_COA[SubAccount],,0)</f>
        <v>Accrued Expenses</v>
      </c>
      <c r="K3787">
        <f>YEAR(tbl_GL[[#This Row],[Date]])</f>
        <v>2018</v>
      </c>
    </row>
    <row r="3788" spans="1:11" hidden="1" x14ac:dyDescent="0.35">
      <c r="A3788">
        <v>604.1</v>
      </c>
      <c r="B3788" s="24">
        <v>43436</v>
      </c>
      <c r="C3788">
        <v>2</v>
      </c>
      <c r="D3788" s="13">
        <v>10</v>
      </c>
      <c r="E3788" s="13" t="s">
        <v>98</v>
      </c>
      <c r="F3788" s="17">
        <v>-1010</v>
      </c>
      <c r="G3788" t="str">
        <f>_xlfn.XLOOKUP(tbl_GL[[#This Row],[Account_key]],tbl_COA[Account_key],tbl_COA[Class],"Not Found")</f>
        <v>Assets</v>
      </c>
      <c r="H3788" t="str">
        <f>_xlfn.XLOOKUP(tbl_GL[[#This Row],[Account_key]],tbl_COA[Account_key],tbl_COA[SubClass],"Not Found")</f>
        <v>Assets</v>
      </c>
      <c r="I3788" t="str">
        <f>_xlfn.XLOOKUP(tbl_GL[[#This Row],[Account_key]],tbl_COA[Account_key],tbl_COA[SubClass2],"Not Found")</f>
        <v>Current Assets</v>
      </c>
      <c r="J3788" t="str">
        <f>_xlfn.XLOOKUP(tbl_GL[[#This Row],[Account_key]],tbl_COA[Account_key],tbl_COA[SubAccount],,0)</f>
        <v>Cash at Bank</v>
      </c>
      <c r="K3788">
        <f>YEAR(tbl_GL[[#This Row],[Date]])</f>
        <v>2018</v>
      </c>
    </row>
    <row r="3789" spans="1:11" hidden="1" x14ac:dyDescent="0.35">
      <c r="A3789">
        <v>604.20000000000005</v>
      </c>
      <c r="B3789" s="24">
        <v>43436</v>
      </c>
      <c r="C3789">
        <v>2</v>
      </c>
      <c r="D3789" s="13">
        <v>120</v>
      </c>
      <c r="E3789" s="13" t="s">
        <v>98</v>
      </c>
      <c r="F3789" s="17">
        <v>-1010</v>
      </c>
      <c r="G3789" t="str">
        <f>_xlfn.XLOOKUP(tbl_GL[[#This Row],[Account_key]],tbl_COA[Account_key],tbl_COA[Class],"Not Found")</f>
        <v>Liabilities and Owners Equity</v>
      </c>
      <c r="H3789" t="str">
        <f>_xlfn.XLOOKUP(tbl_GL[[#This Row],[Account_key]],tbl_COA[Account_key],tbl_COA[SubClass],"Not Found")</f>
        <v>Liabilities</v>
      </c>
      <c r="I3789" t="str">
        <f>_xlfn.XLOOKUP(tbl_GL[[#This Row],[Account_key]],tbl_COA[Account_key],tbl_COA[SubClass2],"Not Found")</f>
        <v>Current Liabilities</v>
      </c>
      <c r="J3789" t="str">
        <f>_xlfn.XLOOKUP(tbl_GL[[#This Row],[Account_key]],tbl_COA[Account_key],tbl_COA[SubAccount],,0)</f>
        <v>Accrued Expenses</v>
      </c>
      <c r="K3789">
        <f>YEAR(tbl_GL[[#This Row],[Date]])</f>
        <v>2018</v>
      </c>
    </row>
    <row r="3790" spans="1:11" hidden="1" x14ac:dyDescent="0.35">
      <c r="A3790">
        <v>605.1</v>
      </c>
      <c r="B3790" s="24">
        <v>43437</v>
      </c>
      <c r="C3790">
        <v>2</v>
      </c>
      <c r="D3790" s="13">
        <v>10</v>
      </c>
      <c r="E3790" s="13" t="s">
        <v>98</v>
      </c>
      <c r="F3790" s="17">
        <v>-825</v>
      </c>
      <c r="G3790" t="str">
        <f>_xlfn.XLOOKUP(tbl_GL[[#This Row],[Account_key]],tbl_COA[Account_key],tbl_COA[Class],"Not Found")</f>
        <v>Assets</v>
      </c>
      <c r="H3790" t="str">
        <f>_xlfn.XLOOKUP(tbl_GL[[#This Row],[Account_key]],tbl_COA[Account_key],tbl_COA[SubClass],"Not Found")</f>
        <v>Assets</v>
      </c>
      <c r="I3790" t="str">
        <f>_xlfn.XLOOKUP(tbl_GL[[#This Row],[Account_key]],tbl_COA[Account_key],tbl_COA[SubClass2],"Not Found")</f>
        <v>Current Assets</v>
      </c>
      <c r="J3790" t="str">
        <f>_xlfn.XLOOKUP(tbl_GL[[#This Row],[Account_key]],tbl_COA[Account_key],tbl_COA[SubAccount],,0)</f>
        <v>Cash at Bank</v>
      </c>
      <c r="K3790">
        <f>YEAR(tbl_GL[[#This Row],[Date]])</f>
        <v>2018</v>
      </c>
    </row>
    <row r="3791" spans="1:11" hidden="1" x14ac:dyDescent="0.35">
      <c r="A3791">
        <v>605.20000000000005</v>
      </c>
      <c r="B3791" s="24">
        <v>43437</v>
      </c>
      <c r="C3791">
        <v>2</v>
      </c>
      <c r="D3791" s="13">
        <v>120</v>
      </c>
      <c r="E3791" s="13" t="s">
        <v>98</v>
      </c>
      <c r="F3791" s="17">
        <v>-825</v>
      </c>
      <c r="G3791" t="str">
        <f>_xlfn.XLOOKUP(tbl_GL[[#This Row],[Account_key]],tbl_COA[Account_key],tbl_COA[Class],"Not Found")</f>
        <v>Liabilities and Owners Equity</v>
      </c>
      <c r="H3791" t="str">
        <f>_xlfn.XLOOKUP(tbl_GL[[#This Row],[Account_key]],tbl_COA[Account_key],tbl_COA[SubClass],"Not Found")</f>
        <v>Liabilities</v>
      </c>
      <c r="I3791" t="str">
        <f>_xlfn.XLOOKUP(tbl_GL[[#This Row],[Account_key]],tbl_COA[Account_key],tbl_COA[SubClass2],"Not Found")</f>
        <v>Current Liabilities</v>
      </c>
      <c r="J3791" t="str">
        <f>_xlfn.XLOOKUP(tbl_GL[[#This Row],[Account_key]],tbl_COA[Account_key],tbl_COA[SubAccount],,0)</f>
        <v>Accrued Expenses</v>
      </c>
      <c r="K3791">
        <f>YEAR(tbl_GL[[#This Row],[Date]])</f>
        <v>2018</v>
      </c>
    </row>
    <row r="3792" spans="1:11" hidden="1" x14ac:dyDescent="0.35">
      <c r="A3792">
        <v>606.1</v>
      </c>
      <c r="B3792" s="24">
        <v>43437</v>
      </c>
      <c r="C3792">
        <v>2</v>
      </c>
      <c r="D3792" s="13">
        <v>10</v>
      </c>
      <c r="E3792" s="13" t="s">
        <v>84</v>
      </c>
      <c r="F3792" s="17">
        <v>-11667</v>
      </c>
      <c r="G3792" t="str">
        <f>_xlfn.XLOOKUP(tbl_GL[[#This Row],[Account_key]],tbl_COA[Account_key],tbl_COA[Class],"Not Found")</f>
        <v>Assets</v>
      </c>
      <c r="H3792" t="str">
        <f>_xlfn.XLOOKUP(tbl_GL[[#This Row],[Account_key]],tbl_COA[Account_key],tbl_COA[SubClass],"Not Found")</f>
        <v>Assets</v>
      </c>
      <c r="I3792" t="str">
        <f>_xlfn.XLOOKUP(tbl_GL[[#This Row],[Account_key]],tbl_COA[Account_key],tbl_COA[SubClass2],"Not Found")</f>
        <v>Current Assets</v>
      </c>
      <c r="J3792" t="str">
        <f>_xlfn.XLOOKUP(tbl_GL[[#This Row],[Account_key]],tbl_COA[Account_key],tbl_COA[SubAccount],,0)</f>
        <v>Cash at Bank</v>
      </c>
      <c r="K3792">
        <f>YEAR(tbl_GL[[#This Row],[Date]])</f>
        <v>2018</v>
      </c>
    </row>
    <row r="3793" spans="1:11" hidden="1" x14ac:dyDescent="0.35">
      <c r="A3793">
        <v>606.20000000000005</v>
      </c>
      <c r="B3793" s="24">
        <v>43437</v>
      </c>
      <c r="C3793">
        <v>2</v>
      </c>
      <c r="D3793" s="13">
        <v>110</v>
      </c>
      <c r="E3793" s="13" t="s">
        <v>84</v>
      </c>
      <c r="F3793" s="17">
        <v>-11667</v>
      </c>
      <c r="G3793" t="str">
        <f>_xlfn.XLOOKUP(tbl_GL[[#This Row],[Account_key]],tbl_COA[Account_key],tbl_COA[Class],"Not Found")</f>
        <v>Liabilities and Owners Equity</v>
      </c>
      <c r="H3793" t="str">
        <f>_xlfn.XLOOKUP(tbl_GL[[#This Row],[Account_key]],tbl_COA[Account_key],tbl_COA[SubClass],"Not Found")</f>
        <v>Liabilities</v>
      </c>
      <c r="I3793" t="str">
        <f>_xlfn.XLOOKUP(tbl_GL[[#This Row],[Account_key]],tbl_COA[Account_key],tbl_COA[SubClass2],"Not Found")</f>
        <v>Current Liabilities</v>
      </c>
      <c r="J3793" t="str">
        <f>_xlfn.XLOOKUP(tbl_GL[[#This Row],[Account_key]],tbl_COA[Account_key],tbl_COA[SubAccount],,0)</f>
        <v>Trade Payables</v>
      </c>
      <c r="K3793">
        <f>YEAR(tbl_GL[[#This Row],[Date]])</f>
        <v>2018</v>
      </c>
    </row>
    <row r="3794" spans="1:11" hidden="1" x14ac:dyDescent="0.35">
      <c r="A3794">
        <v>607.1</v>
      </c>
      <c r="B3794" s="24">
        <v>43439</v>
      </c>
      <c r="C3794">
        <v>2</v>
      </c>
      <c r="D3794" s="13">
        <v>260</v>
      </c>
      <c r="E3794" s="13" t="s">
        <v>97</v>
      </c>
      <c r="F3794" s="17">
        <v>-686</v>
      </c>
      <c r="G3794" t="str">
        <f>_xlfn.XLOOKUP(tbl_GL[[#This Row],[Account_key]],tbl_COA[Account_key],tbl_COA[Class],"Not Found")</f>
        <v>Operating account</v>
      </c>
      <c r="H3794" t="str">
        <f>_xlfn.XLOOKUP(tbl_GL[[#This Row],[Account_key]],tbl_COA[Account_key],tbl_COA[SubClass],"Not Found")</f>
        <v>Operating Expenses</v>
      </c>
      <c r="I3794" t="str">
        <f>_xlfn.XLOOKUP(tbl_GL[[#This Row],[Account_key]],tbl_COA[Account_key],tbl_COA[SubClass2],"Not Found")</f>
        <v>Marketing</v>
      </c>
      <c r="J3794" t="str">
        <f>_xlfn.XLOOKUP(tbl_GL[[#This Row],[Account_key]],tbl_COA[Account_key],tbl_COA[SubAccount],,0)</f>
        <v>Commissions</v>
      </c>
      <c r="K3794">
        <f>YEAR(tbl_GL[[#This Row],[Date]])</f>
        <v>2018</v>
      </c>
    </row>
    <row r="3795" spans="1:11" hidden="1" x14ac:dyDescent="0.35">
      <c r="A3795">
        <v>607.20000000000005</v>
      </c>
      <c r="B3795" s="24">
        <v>43439</v>
      </c>
      <c r="C3795">
        <v>2</v>
      </c>
      <c r="D3795" s="13">
        <v>120</v>
      </c>
      <c r="E3795" s="13" t="s">
        <v>97</v>
      </c>
      <c r="F3795" s="17">
        <v>686</v>
      </c>
      <c r="G3795" t="str">
        <f>_xlfn.XLOOKUP(tbl_GL[[#This Row],[Account_key]],tbl_COA[Account_key],tbl_COA[Class],"Not Found")</f>
        <v>Liabilities and Owners Equity</v>
      </c>
      <c r="H3795" t="str">
        <f>_xlfn.XLOOKUP(tbl_GL[[#This Row],[Account_key]],tbl_COA[Account_key],tbl_COA[SubClass],"Not Found")</f>
        <v>Liabilities</v>
      </c>
      <c r="I3795" t="str">
        <f>_xlfn.XLOOKUP(tbl_GL[[#This Row],[Account_key]],tbl_COA[Account_key],tbl_COA[SubClass2],"Not Found")</f>
        <v>Current Liabilities</v>
      </c>
      <c r="J3795" t="str">
        <f>_xlfn.XLOOKUP(tbl_GL[[#This Row],[Account_key]],tbl_COA[Account_key],tbl_COA[SubAccount],,0)</f>
        <v>Accrued Expenses</v>
      </c>
      <c r="K3795">
        <f>YEAR(tbl_GL[[#This Row],[Date]])</f>
        <v>2018</v>
      </c>
    </row>
    <row r="3796" spans="1:11" hidden="1" x14ac:dyDescent="0.35">
      <c r="A3796">
        <v>608.1</v>
      </c>
      <c r="B3796" s="24">
        <v>43440</v>
      </c>
      <c r="C3796">
        <v>2</v>
      </c>
      <c r="D3796" s="13">
        <v>340</v>
      </c>
      <c r="E3796" s="13" t="s">
        <v>99</v>
      </c>
      <c r="F3796" s="17">
        <v>-8</v>
      </c>
      <c r="G3796" t="str">
        <f>_xlfn.XLOOKUP(tbl_GL[[#This Row],[Account_key]],tbl_COA[Account_key],tbl_COA[Class],"Not Found")</f>
        <v>Operating account</v>
      </c>
      <c r="H3796" t="str">
        <f>_xlfn.XLOOKUP(tbl_GL[[#This Row],[Account_key]],tbl_COA[Account_key],tbl_COA[SubClass],"Not Found")</f>
        <v>Operating Expenses</v>
      </c>
      <c r="I3796" t="str">
        <f>_xlfn.XLOOKUP(tbl_GL[[#This Row],[Account_key]],tbl_COA[Account_key],tbl_COA[SubClass2],"Not Found")</f>
        <v>Administration</v>
      </c>
      <c r="J3796" t="str">
        <f>_xlfn.XLOOKUP(tbl_GL[[#This Row],[Account_key]],tbl_COA[Account_key],tbl_COA[SubAccount],,0)</f>
        <v>Utilities</v>
      </c>
      <c r="K3796">
        <f>YEAR(tbl_GL[[#This Row],[Date]])</f>
        <v>2018</v>
      </c>
    </row>
    <row r="3797" spans="1:11" hidden="1" x14ac:dyDescent="0.35">
      <c r="A3797">
        <v>608.20000000000005</v>
      </c>
      <c r="B3797" s="24">
        <v>43440</v>
      </c>
      <c r="C3797">
        <v>2</v>
      </c>
      <c r="D3797" s="13">
        <v>20</v>
      </c>
      <c r="E3797" s="13" t="s">
        <v>99</v>
      </c>
      <c r="F3797" s="17">
        <v>-8</v>
      </c>
      <c r="G3797" t="str">
        <f>_xlfn.XLOOKUP(tbl_GL[[#This Row],[Account_key]],tbl_COA[Account_key],tbl_COA[Class],"Not Found")</f>
        <v>Assets</v>
      </c>
      <c r="H3797" t="str">
        <f>_xlfn.XLOOKUP(tbl_GL[[#This Row],[Account_key]],tbl_COA[Account_key],tbl_COA[SubClass],"Not Found")</f>
        <v>Assets</v>
      </c>
      <c r="I3797" t="str">
        <f>_xlfn.XLOOKUP(tbl_GL[[#This Row],[Account_key]],tbl_COA[Account_key],tbl_COA[SubClass2],"Not Found")</f>
        <v>Current Assets</v>
      </c>
      <c r="J3797" t="str">
        <f>_xlfn.XLOOKUP(tbl_GL[[#This Row],[Account_key]],tbl_COA[Account_key],tbl_COA[SubAccount],,0)</f>
        <v>Cash in hand</v>
      </c>
      <c r="K3797">
        <f>YEAR(tbl_GL[[#This Row],[Date]])</f>
        <v>2018</v>
      </c>
    </row>
    <row r="3798" spans="1:11" hidden="1" x14ac:dyDescent="0.35">
      <c r="A3798">
        <v>609.1</v>
      </c>
      <c r="B3798" s="24">
        <v>43440</v>
      </c>
      <c r="C3798">
        <v>2</v>
      </c>
      <c r="D3798" s="13">
        <v>10</v>
      </c>
      <c r="E3798" s="13" t="s">
        <v>98</v>
      </c>
      <c r="F3798" s="17">
        <v>-916</v>
      </c>
      <c r="G3798" t="str">
        <f>_xlfn.XLOOKUP(tbl_GL[[#This Row],[Account_key]],tbl_COA[Account_key],tbl_COA[Class],"Not Found")</f>
        <v>Assets</v>
      </c>
      <c r="H3798" t="str">
        <f>_xlfn.XLOOKUP(tbl_GL[[#This Row],[Account_key]],tbl_COA[Account_key],tbl_COA[SubClass],"Not Found")</f>
        <v>Assets</v>
      </c>
      <c r="I3798" t="str">
        <f>_xlfn.XLOOKUP(tbl_GL[[#This Row],[Account_key]],tbl_COA[Account_key],tbl_COA[SubClass2],"Not Found")</f>
        <v>Current Assets</v>
      </c>
      <c r="J3798" t="str">
        <f>_xlfn.XLOOKUP(tbl_GL[[#This Row],[Account_key]],tbl_COA[Account_key],tbl_COA[SubAccount],,0)</f>
        <v>Cash at Bank</v>
      </c>
      <c r="K3798">
        <f>YEAR(tbl_GL[[#This Row],[Date]])</f>
        <v>2018</v>
      </c>
    </row>
    <row r="3799" spans="1:11" hidden="1" x14ac:dyDescent="0.35">
      <c r="A3799">
        <v>609.20000000000005</v>
      </c>
      <c r="B3799" s="24">
        <v>43440</v>
      </c>
      <c r="C3799">
        <v>2</v>
      </c>
      <c r="D3799" s="13">
        <v>120</v>
      </c>
      <c r="E3799" s="13" t="s">
        <v>98</v>
      </c>
      <c r="F3799" s="17">
        <v>-916</v>
      </c>
      <c r="G3799" t="str">
        <f>_xlfn.XLOOKUP(tbl_GL[[#This Row],[Account_key]],tbl_COA[Account_key],tbl_COA[Class],"Not Found")</f>
        <v>Liabilities and Owners Equity</v>
      </c>
      <c r="H3799" t="str">
        <f>_xlfn.XLOOKUP(tbl_GL[[#This Row],[Account_key]],tbl_COA[Account_key],tbl_COA[SubClass],"Not Found")</f>
        <v>Liabilities</v>
      </c>
      <c r="I3799" t="str">
        <f>_xlfn.XLOOKUP(tbl_GL[[#This Row],[Account_key]],tbl_COA[Account_key],tbl_COA[SubClass2],"Not Found")</f>
        <v>Current Liabilities</v>
      </c>
      <c r="J3799" t="str">
        <f>_xlfn.XLOOKUP(tbl_GL[[#This Row],[Account_key]],tbl_COA[Account_key],tbl_COA[SubAccount],,0)</f>
        <v>Accrued Expenses</v>
      </c>
      <c r="K3799">
        <f>YEAR(tbl_GL[[#This Row],[Date]])</f>
        <v>2018</v>
      </c>
    </row>
    <row r="3800" spans="1:11" hidden="1" x14ac:dyDescent="0.35">
      <c r="A3800">
        <v>610.1</v>
      </c>
      <c r="B3800" s="24">
        <v>43440</v>
      </c>
      <c r="C3800">
        <v>2</v>
      </c>
      <c r="D3800" s="13">
        <v>30</v>
      </c>
      <c r="E3800" s="13" t="s">
        <v>80</v>
      </c>
      <c r="F3800" s="17">
        <v>-7617</v>
      </c>
      <c r="G3800" t="str">
        <f>_xlfn.XLOOKUP(tbl_GL[[#This Row],[Account_key]],tbl_COA[Account_key],tbl_COA[Class],"Not Found")</f>
        <v>Assets</v>
      </c>
      <c r="H3800" t="str">
        <f>_xlfn.XLOOKUP(tbl_GL[[#This Row],[Account_key]],tbl_COA[Account_key],tbl_COA[SubClass],"Not Found")</f>
        <v>Assets</v>
      </c>
      <c r="I3800" t="str">
        <f>_xlfn.XLOOKUP(tbl_GL[[#This Row],[Account_key]],tbl_COA[Account_key],tbl_COA[SubClass2],"Not Found")</f>
        <v>Current Assets</v>
      </c>
      <c r="J3800" t="str">
        <f>_xlfn.XLOOKUP(tbl_GL[[#This Row],[Account_key]],tbl_COA[Account_key],tbl_COA[SubAccount],,0)</f>
        <v>Trade Receivables</v>
      </c>
      <c r="K3800">
        <f>YEAR(tbl_GL[[#This Row],[Date]])</f>
        <v>2018</v>
      </c>
    </row>
    <row r="3801" spans="1:11" hidden="1" x14ac:dyDescent="0.35">
      <c r="A3801">
        <v>610.20000000000005</v>
      </c>
      <c r="B3801" s="24">
        <v>43440</v>
      </c>
      <c r="C3801">
        <v>2</v>
      </c>
      <c r="D3801" s="13">
        <v>10</v>
      </c>
      <c r="E3801" s="13" t="s">
        <v>80</v>
      </c>
      <c r="F3801" s="17">
        <v>7617</v>
      </c>
      <c r="G3801" t="str">
        <f>_xlfn.XLOOKUP(tbl_GL[[#This Row],[Account_key]],tbl_COA[Account_key],tbl_COA[Class],"Not Found")</f>
        <v>Assets</v>
      </c>
      <c r="H3801" t="str">
        <f>_xlfn.XLOOKUP(tbl_GL[[#This Row],[Account_key]],tbl_COA[Account_key],tbl_COA[SubClass],"Not Found")</f>
        <v>Assets</v>
      </c>
      <c r="I3801" t="str">
        <f>_xlfn.XLOOKUP(tbl_GL[[#This Row],[Account_key]],tbl_COA[Account_key],tbl_COA[SubClass2],"Not Found")</f>
        <v>Current Assets</v>
      </c>
      <c r="J3801" t="str">
        <f>_xlfn.XLOOKUP(tbl_GL[[#This Row],[Account_key]],tbl_COA[Account_key],tbl_COA[SubAccount],,0)</f>
        <v>Cash at Bank</v>
      </c>
      <c r="K3801">
        <f>YEAR(tbl_GL[[#This Row],[Date]])</f>
        <v>2018</v>
      </c>
    </row>
    <row r="3802" spans="1:11" hidden="1" x14ac:dyDescent="0.35">
      <c r="A3802">
        <v>611.1</v>
      </c>
      <c r="B3802" s="24">
        <v>43441</v>
      </c>
      <c r="C3802">
        <v>2</v>
      </c>
      <c r="D3802" s="13">
        <v>230</v>
      </c>
      <c r="E3802" s="13" t="s">
        <v>4</v>
      </c>
      <c r="F3802" s="17">
        <v>-579</v>
      </c>
      <c r="G3802" t="str">
        <f>_xlfn.XLOOKUP(tbl_GL[[#This Row],[Account_key]],tbl_COA[Account_key],tbl_COA[Class],"Not Found")</f>
        <v>Trading account</v>
      </c>
      <c r="H3802" t="str">
        <f>_xlfn.XLOOKUP(tbl_GL[[#This Row],[Account_key]],tbl_COA[Account_key],tbl_COA[SubClass],"Not Found")</f>
        <v>Cost of Sales</v>
      </c>
      <c r="I3802" t="str">
        <f>_xlfn.XLOOKUP(tbl_GL[[#This Row],[Account_key]],tbl_COA[Account_key],tbl_COA[SubClass2],"Not Found")</f>
        <v>Cost of Sales</v>
      </c>
      <c r="J3802" t="str">
        <f>_xlfn.XLOOKUP(tbl_GL[[#This Row],[Account_key]],tbl_COA[Account_key],tbl_COA[SubAccount],,0)</f>
        <v>Cost of Sales</v>
      </c>
      <c r="K3802">
        <f>YEAR(tbl_GL[[#This Row],[Date]])</f>
        <v>2018</v>
      </c>
    </row>
    <row r="3803" spans="1:11" hidden="1" x14ac:dyDescent="0.35">
      <c r="A3803">
        <v>611.20000000000005</v>
      </c>
      <c r="B3803" s="24">
        <v>43441</v>
      </c>
      <c r="C3803">
        <v>2</v>
      </c>
      <c r="D3803" s="13">
        <v>60</v>
      </c>
      <c r="E3803" s="13" t="s">
        <v>4</v>
      </c>
      <c r="F3803" s="17">
        <v>-579</v>
      </c>
      <c r="G3803" t="str">
        <f>_xlfn.XLOOKUP(tbl_GL[[#This Row],[Account_key]],tbl_COA[Account_key],tbl_COA[Class],"Not Found")</f>
        <v>Assets</v>
      </c>
      <c r="H3803" t="str">
        <f>_xlfn.XLOOKUP(tbl_GL[[#This Row],[Account_key]],tbl_COA[Account_key],tbl_COA[SubClass],"Not Found")</f>
        <v>Assets</v>
      </c>
      <c r="I3803" t="str">
        <f>_xlfn.XLOOKUP(tbl_GL[[#This Row],[Account_key]],tbl_COA[Account_key],tbl_COA[SubClass2],"Not Found")</f>
        <v>Current Assets</v>
      </c>
      <c r="J3803" t="str">
        <f>_xlfn.XLOOKUP(tbl_GL[[#This Row],[Account_key]],tbl_COA[Account_key],tbl_COA[SubAccount],,0)</f>
        <v>Inventory</v>
      </c>
      <c r="K3803">
        <f>YEAR(tbl_GL[[#This Row],[Date]])</f>
        <v>2018</v>
      </c>
    </row>
    <row r="3804" spans="1:11" hidden="1" x14ac:dyDescent="0.35">
      <c r="A3804">
        <v>612.1</v>
      </c>
      <c r="B3804" s="24">
        <v>43441</v>
      </c>
      <c r="C3804">
        <v>2</v>
      </c>
      <c r="D3804" s="13">
        <v>260</v>
      </c>
      <c r="E3804" s="13" t="s">
        <v>97</v>
      </c>
      <c r="F3804" s="17">
        <v>-1019</v>
      </c>
      <c r="G3804" t="str">
        <f>_xlfn.XLOOKUP(tbl_GL[[#This Row],[Account_key]],tbl_COA[Account_key],tbl_COA[Class],"Not Found")</f>
        <v>Operating account</v>
      </c>
      <c r="H3804" t="str">
        <f>_xlfn.XLOOKUP(tbl_GL[[#This Row],[Account_key]],tbl_COA[Account_key],tbl_COA[SubClass],"Not Found")</f>
        <v>Operating Expenses</v>
      </c>
      <c r="I3804" t="str">
        <f>_xlfn.XLOOKUP(tbl_GL[[#This Row],[Account_key]],tbl_COA[Account_key],tbl_COA[SubClass2],"Not Found")</f>
        <v>Marketing</v>
      </c>
      <c r="J3804" t="str">
        <f>_xlfn.XLOOKUP(tbl_GL[[#This Row],[Account_key]],tbl_COA[Account_key],tbl_COA[SubAccount],,0)</f>
        <v>Commissions</v>
      </c>
      <c r="K3804">
        <f>YEAR(tbl_GL[[#This Row],[Date]])</f>
        <v>2018</v>
      </c>
    </row>
    <row r="3805" spans="1:11" hidden="1" x14ac:dyDescent="0.35">
      <c r="A3805">
        <v>612.20000000000005</v>
      </c>
      <c r="B3805" s="24">
        <v>43441</v>
      </c>
      <c r="C3805">
        <v>2</v>
      </c>
      <c r="D3805" s="13">
        <v>120</v>
      </c>
      <c r="E3805" s="13" t="s">
        <v>97</v>
      </c>
      <c r="F3805" s="17">
        <v>1019</v>
      </c>
      <c r="G3805" t="str">
        <f>_xlfn.XLOOKUP(tbl_GL[[#This Row],[Account_key]],tbl_COA[Account_key],tbl_COA[Class],"Not Found")</f>
        <v>Liabilities and Owners Equity</v>
      </c>
      <c r="H3805" t="str">
        <f>_xlfn.XLOOKUP(tbl_GL[[#This Row],[Account_key]],tbl_COA[Account_key],tbl_COA[SubClass],"Not Found")</f>
        <v>Liabilities</v>
      </c>
      <c r="I3805" t="str">
        <f>_xlfn.XLOOKUP(tbl_GL[[#This Row],[Account_key]],tbl_COA[Account_key],tbl_COA[SubClass2],"Not Found")</f>
        <v>Current Liabilities</v>
      </c>
      <c r="J3805" t="str">
        <f>_xlfn.XLOOKUP(tbl_GL[[#This Row],[Account_key]],tbl_COA[Account_key],tbl_COA[SubAccount],,0)</f>
        <v>Accrued Expenses</v>
      </c>
      <c r="K3805">
        <f>YEAR(tbl_GL[[#This Row],[Date]])</f>
        <v>2018</v>
      </c>
    </row>
    <row r="3806" spans="1:11" hidden="1" x14ac:dyDescent="0.35">
      <c r="A3806">
        <v>613.1</v>
      </c>
      <c r="B3806" s="24">
        <v>43441</v>
      </c>
      <c r="C3806">
        <v>2</v>
      </c>
      <c r="D3806" s="13">
        <v>220</v>
      </c>
      <c r="E3806" s="13" t="s">
        <v>81</v>
      </c>
      <c r="F3806" s="17">
        <v>-1077</v>
      </c>
      <c r="G3806" t="str">
        <f>_xlfn.XLOOKUP(tbl_GL[[#This Row],[Account_key]],tbl_COA[Account_key],tbl_COA[Class],"Not Found")</f>
        <v>Trading account</v>
      </c>
      <c r="H3806" t="str">
        <f>_xlfn.XLOOKUP(tbl_GL[[#This Row],[Account_key]],tbl_COA[Account_key],tbl_COA[SubClass],"Not Found")</f>
        <v>Sales</v>
      </c>
      <c r="I3806" t="str">
        <f>_xlfn.XLOOKUP(tbl_GL[[#This Row],[Account_key]],tbl_COA[Account_key],tbl_COA[SubClass2],"Not Found")</f>
        <v>Sales</v>
      </c>
      <c r="J3806" t="str">
        <f>_xlfn.XLOOKUP(tbl_GL[[#This Row],[Account_key]],tbl_COA[Account_key],tbl_COA[SubAccount],,0)</f>
        <v>Sales Return</v>
      </c>
      <c r="K3806">
        <f>YEAR(tbl_GL[[#This Row],[Date]])</f>
        <v>2018</v>
      </c>
    </row>
    <row r="3807" spans="1:11" hidden="1" x14ac:dyDescent="0.35">
      <c r="A3807">
        <v>613.20000000000005</v>
      </c>
      <c r="B3807" s="24">
        <v>43441</v>
      </c>
      <c r="C3807">
        <v>2</v>
      </c>
      <c r="D3807" s="13">
        <v>20</v>
      </c>
      <c r="E3807" s="13" t="s">
        <v>81</v>
      </c>
      <c r="F3807" s="17">
        <v>-1077</v>
      </c>
      <c r="G3807" t="str">
        <f>_xlfn.XLOOKUP(tbl_GL[[#This Row],[Account_key]],tbl_COA[Account_key],tbl_COA[Class],"Not Found")</f>
        <v>Assets</v>
      </c>
      <c r="H3807" t="str">
        <f>_xlfn.XLOOKUP(tbl_GL[[#This Row],[Account_key]],tbl_COA[Account_key],tbl_COA[SubClass],"Not Found")</f>
        <v>Assets</v>
      </c>
      <c r="I3807" t="str">
        <f>_xlfn.XLOOKUP(tbl_GL[[#This Row],[Account_key]],tbl_COA[Account_key],tbl_COA[SubClass2],"Not Found")</f>
        <v>Current Assets</v>
      </c>
      <c r="J3807" t="str">
        <f>_xlfn.XLOOKUP(tbl_GL[[#This Row],[Account_key]],tbl_COA[Account_key],tbl_COA[SubAccount],,0)</f>
        <v>Cash in hand</v>
      </c>
      <c r="K3807">
        <f>YEAR(tbl_GL[[#This Row],[Date]])</f>
        <v>2018</v>
      </c>
    </row>
    <row r="3808" spans="1:11" hidden="1" x14ac:dyDescent="0.35">
      <c r="A3808">
        <v>614.1</v>
      </c>
      <c r="B3808" s="24">
        <v>43441</v>
      </c>
      <c r="C3808">
        <v>2</v>
      </c>
      <c r="D3808" s="13">
        <v>210</v>
      </c>
      <c r="E3808" s="13" t="s">
        <v>7</v>
      </c>
      <c r="F3808" s="17">
        <v>1931</v>
      </c>
      <c r="G3808" t="str">
        <f>_xlfn.XLOOKUP(tbl_GL[[#This Row],[Account_key]],tbl_COA[Account_key],tbl_COA[Class],"Not Found")</f>
        <v>Trading account</v>
      </c>
      <c r="H3808" t="str">
        <f>_xlfn.XLOOKUP(tbl_GL[[#This Row],[Account_key]],tbl_COA[Account_key],tbl_COA[SubClass],"Not Found")</f>
        <v>Sales</v>
      </c>
      <c r="I3808" t="str">
        <f>_xlfn.XLOOKUP(tbl_GL[[#This Row],[Account_key]],tbl_COA[Account_key],tbl_COA[SubClass2],"Not Found")</f>
        <v>Sales</v>
      </c>
      <c r="J3808" t="str">
        <f>_xlfn.XLOOKUP(tbl_GL[[#This Row],[Account_key]],tbl_COA[Account_key],tbl_COA[SubAccount],,0)</f>
        <v>Sales</v>
      </c>
      <c r="K3808">
        <f>YEAR(tbl_GL[[#This Row],[Date]])</f>
        <v>2018</v>
      </c>
    </row>
    <row r="3809" spans="1:11" hidden="1" x14ac:dyDescent="0.35">
      <c r="A3809">
        <v>614.20000000000005</v>
      </c>
      <c r="B3809" s="24">
        <v>43441</v>
      </c>
      <c r="C3809">
        <v>2</v>
      </c>
      <c r="D3809" s="13">
        <v>10</v>
      </c>
      <c r="E3809" s="13" t="s">
        <v>7</v>
      </c>
      <c r="F3809" s="17">
        <v>1931</v>
      </c>
      <c r="G3809" t="str">
        <f>_xlfn.XLOOKUP(tbl_GL[[#This Row],[Account_key]],tbl_COA[Account_key],tbl_COA[Class],"Not Found")</f>
        <v>Assets</v>
      </c>
      <c r="H3809" t="str">
        <f>_xlfn.XLOOKUP(tbl_GL[[#This Row],[Account_key]],tbl_COA[Account_key],tbl_COA[SubClass],"Not Found")</f>
        <v>Assets</v>
      </c>
      <c r="I3809" t="str">
        <f>_xlfn.XLOOKUP(tbl_GL[[#This Row],[Account_key]],tbl_COA[Account_key],tbl_COA[SubClass2],"Not Found")</f>
        <v>Current Assets</v>
      </c>
      <c r="J3809" t="str">
        <f>_xlfn.XLOOKUP(tbl_GL[[#This Row],[Account_key]],tbl_COA[Account_key],tbl_COA[SubAccount],,0)</f>
        <v>Cash at Bank</v>
      </c>
      <c r="K3809">
        <f>YEAR(tbl_GL[[#This Row],[Date]])</f>
        <v>2018</v>
      </c>
    </row>
    <row r="3810" spans="1:11" hidden="1" x14ac:dyDescent="0.35">
      <c r="A3810">
        <v>615.1</v>
      </c>
      <c r="B3810" s="24">
        <v>43441</v>
      </c>
      <c r="C3810">
        <v>2</v>
      </c>
      <c r="D3810" s="13">
        <v>230</v>
      </c>
      <c r="E3810" s="13" t="s">
        <v>4</v>
      </c>
      <c r="F3810" s="17">
        <v>-2266</v>
      </c>
      <c r="G3810" t="str">
        <f>_xlfn.XLOOKUP(tbl_GL[[#This Row],[Account_key]],tbl_COA[Account_key],tbl_COA[Class],"Not Found")</f>
        <v>Trading account</v>
      </c>
      <c r="H3810" t="str">
        <f>_xlfn.XLOOKUP(tbl_GL[[#This Row],[Account_key]],tbl_COA[Account_key],tbl_COA[SubClass],"Not Found")</f>
        <v>Cost of Sales</v>
      </c>
      <c r="I3810" t="str">
        <f>_xlfn.XLOOKUP(tbl_GL[[#This Row],[Account_key]],tbl_COA[Account_key],tbl_COA[SubClass2],"Not Found")</f>
        <v>Cost of Sales</v>
      </c>
      <c r="J3810" t="str">
        <f>_xlfn.XLOOKUP(tbl_GL[[#This Row],[Account_key]],tbl_COA[Account_key],tbl_COA[SubAccount],,0)</f>
        <v>Cost of Sales</v>
      </c>
      <c r="K3810">
        <f>YEAR(tbl_GL[[#This Row],[Date]])</f>
        <v>2018</v>
      </c>
    </row>
    <row r="3811" spans="1:11" hidden="1" x14ac:dyDescent="0.35">
      <c r="A3811">
        <v>615.20000000000005</v>
      </c>
      <c r="B3811" s="24">
        <v>43441</v>
      </c>
      <c r="C3811">
        <v>2</v>
      </c>
      <c r="D3811" s="13">
        <v>60</v>
      </c>
      <c r="E3811" s="13" t="s">
        <v>4</v>
      </c>
      <c r="F3811" s="17">
        <v>-2266</v>
      </c>
      <c r="G3811" t="str">
        <f>_xlfn.XLOOKUP(tbl_GL[[#This Row],[Account_key]],tbl_COA[Account_key],tbl_COA[Class],"Not Found")</f>
        <v>Assets</v>
      </c>
      <c r="H3811" t="str">
        <f>_xlfn.XLOOKUP(tbl_GL[[#This Row],[Account_key]],tbl_COA[Account_key],tbl_COA[SubClass],"Not Found")</f>
        <v>Assets</v>
      </c>
      <c r="I3811" t="str">
        <f>_xlfn.XLOOKUP(tbl_GL[[#This Row],[Account_key]],tbl_COA[Account_key],tbl_COA[SubClass2],"Not Found")</f>
        <v>Current Assets</v>
      </c>
      <c r="J3811" t="str">
        <f>_xlfn.XLOOKUP(tbl_GL[[#This Row],[Account_key]],tbl_COA[Account_key],tbl_COA[SubAccount],,0)</f>
        <v>Inventory</v>
      </c>
      <c r="K3811">
        <f>YEAR(tbl_GL[[#This Row],[Date]])</f>
        <v>2018</v>
      </c>
    </row>
    <row r="3812" spans="1:11" hidden="1" x14ac:dyDescent="0.35">
      <c r="A3812">
        <v>616.1</v>
      </c>
      <c r="B3812" s="24">
        <v>43441</v>
      </c>
      <c r="C3812">
        <v>2</v>
      </c>
      <c r="D3812" s="13">
        <v>210</v>
      </c>
      <c r="E3812" s="13" t="s">
        <v>8</v>
      </c>
      <c r="F3812" s="17">
        <v>7552</v>
      </c>
      <c r="G3812" t="str">
        <f>_xlfn.XLOOKUP(tbl_GL[[#This Row],[Account_key]],tbl_COA[Account_key],tbl_COA[Class],"Not Found")</f>
        <v>Trading account</v>
      </c>
      <c r="H3812" t="str">
        <f>_xlfn.XLOOKUP(tbl_GL[[#This Row],[Account_key]],tbl_COA[Account_key],tbl_COA[SubClass],"Not Found")</f>
        <v>Sales</v>
      </c>
      <c r="I3812" t="str">
        <f>_xlfn.XLOOKUP(tbl_GL[[#This Row],[Account_key]],tbl_COA[Account_key],tbl_COA[SubClass2],"Not Found")</f>
        <v>Sales</v>
      </c>
      <c r="J3812" t="str">
        <f>_xlfn.XLOOKUP(tbl_GL[[#This Row],[Account_key]],tbl_COA[Account_key],tbl_COA[SubAccount],,0)</f>
        <v>Sales</v>
      </c>
      <c r="K3812">
        <f>YEAR(tbl_GL[[#This Row],[Date]])</f>
        <v>2018</v>
      </c>
    </row>
    <row r="3813" spans="1:11" hidden="1" x14ac:dyDescent="0.35">
      <c r="A3813">
        <v>616.20000000000005</v>
      </c>
      <c r="B3813" s="24">
        <v>43441</v>
      </c>
      <c r="C3813">
        <v>2</v>
      </c>
      <c r="D3813" s="13">
        <v>30</v>
      </c>
      <c r="E3813" s="13" t="s">
        <v>8</v>
      </c>
      <c r="F3813" s="17">
        <v>7552</v>
      </c>
      <c r="G3813" t="str">
        <f>_xlfn.XLOOKUP(tbl_GL[[#This Row],[Account_key]],tbl_COA[Account_key],tbl_COA[Class],"Not Found")</f>
        <v>Assets</v>
      </c>
      <c r="H3813" t="str">
        <f>_xlfn.XLOOKUP(tbl_GL[[#This Row],[Account_key]],tbl_COA[Account_key],tbl_COA[SubClass],"Not Found")</f>
        <v>Assets</v>
      </c>
      <c r="I3813" t="str">
        <f>_xlfn.XLOOKUP(tbl_GL[[#This Row],[Account_key]],tbl_COA[Account_key],tbl_COA[SubClass2],"Not Found")</f>
        <v>Current Assets</v>
      </c>
      <c r="J3813" t="str">
        <f>_xlfn.XLOOKUP(tbl_GL[[#This Row],[Account_key]],tbl_COA[Account_key],tbl_COA[SubAccount],,0)</f>
        <v>Trade Receivables</v>
      </c>
      <c r="K3813">
        <f>YEAR(tbl_GL[[#This Row],[Date]])</f>
        <v>2018</v>
      </c>
    </row>
    <row r="3814" spans="1:11" hidden="1" x14ac:dyDescent="0.35">
      <c r="A3814">
        <v>617.1</v>
      </c>
      <c r="B3814" s="24">
        <v>43444</v>
      </c>
      <c r="C3814">
        <v>2</v>
      </c>
      <c r="D3814" s="13">
        <v>10</v>
      </c>
      <c r="E3814" s="13" t="s">
        <v>98</v>
      </c>
      <c r="F3814" s="17">
        <v>-865</v>
      </c>
      <c r="G3814" t="str">
        <f>_xlfn.XLOOKUP(tbl_GL[[#This Row],[Account_key]],tbl_COA[Account_key],tbl_COA[Class],"Not Found")</f>
        <v>Assets</v>
      </c>
      <c r="H3814" t="str">
        <f>_xlfn.XLOOKUP(tbl_GL[[#This Row],[Account_key]],tbl_COA[Account_key],tbl_COA[SubClass],"Not Found")</f>
        <v>Assets</v>
      </c>
      <c r="I3814" t="str">
        <f>_xlfn.XLOOKUP(tbl_GL[[#This Row],[Account_key]],tbl_COA[Account_key],tbl_COA[SubClass2],"Not Found")</f>
        <v>Current Assets</v>
      </c>
      <c r="J3814" t="str">
        <f>_xlfn.XLOOKUP(tbl_GL[[#This Row],[Account_key]],tbl_COA[Account_key],tbl_COA[SubAccount],,0)</f>
        <v>Cash at Bank</v>
      </c>
      <c r="K3814">
        <f>YEAR(tbl_GL[[#This Row],[Date]])</f>
        <v>2018</v>
      </c>
    </row>
    <row r="3815" spans="1:11" hidden="1" x14ac:dyDescent="0.35">
      <c r="A3815">
        <v>617.20000000000005</v>
      </c>
      <c r="B3815" s="24">
        <v>43444</v>
      </c>
      <c r="C3815">
        <v>2</v>
      </c>
      <c r="D3815" s="13">
        <v>120</v>
      </c>
      <c r="E3815" s="13" t="s">
        <v>98</v>
      </c>
      <c r="F3815" s="17">
        <v>-865</v>
      </c>
      <c r="G3815" t="str">
        <f>_xlfn.XLOOKUP(tbl_GL[[#This Row],[Account_key]],tbl_COA[Account_key],tbl_COA[Class],"Not Found")</f>
        <v>Liabilities and Owners Equity</v>
      </c>
      <c r="H3815" t="str">
        <f>_xlfn.XLOOKUP(tbl_GL[[#This Row],[Account_key]],tbl_COA[Account_key],tbl_COA[SubClass],"Not Found")</f>
        <v>Liabilities</v>
      </c>
      <c r="I3815" t="str">
        <f>_xlfn.XLOOKUP(tbl_GL[[#This Row],[Account_key]],tbl_COA[Account_key],tbl_COA[SubClass2],"Not Found")</f>
        <v>Current Liabilities</v>
      </c>
      <c r="J3815" t="str">
        <f>_xlfn.XLOOKUP(tbl_GL[[#This Row],[Account_key]],tbl_COA[Account_key],tbl_COA[SubAccount],,0)</f>
        <v>Accrued Expenses</v>
      </c>
      <c r="K3815">
        <f>YEAR(tbl_GL[[#This Row],[Date]])</f>
        <v>2018</v>
      </c>
    </row>
    <row r="3816" spans="1:11" hidden="1" x14ac:dyDescent="0.35">
      <c r="A3816">
        <v>618.1</v>
      </c>
      <c r="B3816" s="24">
        <v>43445</v>
      </c>
      <c r="C3816">
        <v>2</v>
      </c>
      <c r="D3816" s="13">
        <v>10</v>
      </c>
      <c r="E3816" s="13" t="s">
        <v>98</v>
      </c>
      <c r="F3816" s="17">
        <v>-861</v>
      </c>
      <c r="G3816" t="str">
        <f>_xlfn.XLOOKUP(tbl_GL[[#This Row],[Account_key]],tbl_COA[Account_key],tbl_COA[Class],"Not Found")</f>
        <v>Assets</v>
      </c>
      <c r="H3816" t="str">
        <f>_xlfn.XLOOKUP(tbl_GL[[#This Row],[Account_key]],tbl_COA[Account_key],tbl_COA[SubClass],"Not Found")</f>
        <v>Assets</v>
      </c>
      <c r="I3816" t="str">
        <f>_xlfn.XLOOKUP(tbl_GL[[#This Row],[Account_key]],tbl_COA[Account_key],tbl_COA[SubClass2],"Not Found")</f>
        <v>Current Assets</v>
      </c>
      <c r="J3816" t="str">
        <f>_xlfn.XLOOKUP(tbl_GL[[#This Row],[Account_key]],tbl_COA[Account_key],tbl_COA[SubAccount],,0)</f>
        <v>Cash at Bank</v>
      </c>
      <c r="K3816">
        <f>YEAR(tbl_GL[[#This Row],[Date]])</f>
        <v>2018</v>
      </c>
    </row>
    <row r="3817" spans="1:11" hidden="1" x14ac:dyDescent="0.35">
      <c r="A3817">
        <v>618.20000000000005</v>
      </c>
      <c r="B3817" s="24">
        <v>43445</v>
      </c>
      <c r="C3817">
        <v>2</v>
      </c>
      <c r="D3817" s="13">
        <v>120</v>
      </c>
      <c r="E3817" s="13" t="s">
        <v>98</v>
      </c>
      <c r="F3817" s="17">
        <v>-861</v>
      </c>
      <c r="G3817" t="str">
        <f>_xlfn.XLOOKUP(tbl_GL[[#This Row],[Account_key]],tbl_COA[Account_key],tbl_COA[Class],"Not Found")</f>
        <v>Liabilities and Owners Equity</v>
      </c>
      <c r="H3817" t="str">
        <f>_xlfn.XLOOKUP(tbl_GL[[#This Row],[Account_key]],tbl_COA[Account_key],tbl_COA[SubClass],"Not Found")</f>
        <v>Liabilities</v>
      </c>
      <c r="I3817" t="str">
        <f>_xlfn.XLOOKUP(tbl_GL[[#This Row],[Account_key]],tbl_COA[Account_key],tbl_COA[SubClass2],"Not Found")</f>
        <v>Current Liabilities</v>
      </c>
      <c r="J3817" t="str">
        <f>_xlfn.XLOOKUP(tbl_GL[[#This Row],[Account_key]],tbl_COA[Account_key],tbl_COA[SubAccount],,0)</f>
        <v>Accrued Expenses</v>
      </c>
      <c r="K3817">
        <f>YEAR(tbl_GL[[#This Row],[Date]])</f>
        <v>2018</v>
      </c>
    </row>
    <row r="3818" spans="1:11" hidden="1" x14ac:dyDescent="0.35">
      <c r="A3818">
        <v>619.1</v>
      </c>
      <c r="B3818" s="24">
        <v>43445</v>
      </c>
      <c r="C3818">
        <v>2</v>
      </c>
      <c r="D3818" s="13">
        <v>290</v>
      </c>
      <c r="E3818" s="13" t="s">
        <v>97</v>
      </c>
      <c r="F3818" s="17">
        <v>-1063</v>
      </c>
      <c r="G3818" t="str">
        <f>_xlfn.XLOOKUP(tbl_GL[[#This Row],[Account_key]],tbl_COA[Account_key],tbl_COA[Class],"Not Found")</f>
        <v>Operating account</v>
      </c>
      <c r="H3818" t="str">
        <f>_xlfn.XLOOKUP(tbl_GL[[#This Row],[Account_key]],tbl_COA[Account_key],tbl_COA[SubClass],"Not Found")</f>
        <v>Operating Expenses</v>
      </c>
      <c r="I3818" t="str">
        <f>_xlfn.XLOOKUP(tbl_GL[[#This Row],[Account_key]],tbl_COA[Account_key],tbl_COA[SubClass2],"Not Found")</f>
        <v>Administration</v>
      </c>
      <c r="J3818" t="str">
        <f>_xlfn.XLOOKUP(tbl_GL[[#This Row],[Account_key]],tbl_COA[Account_key],tbl_COA[SubAccount],,0)</f>
        <v>Travel</v>
      </c>
      <c r="K3818">
        <f>YEAR(tbl_GL[[#This Row],[Date]])</f>
        <v>2018</v>
      </c>
    </row>
    <row r="3819" spans="1:11" hidden="1" x14ac:dyDescent="0.35">
      <c r="A3819">
        <v>619.20000000000005</v>
      </c>
      <c r="B3819" s="24">
        <v>43445</v>
      </c>
      <c r="C3819">
        <v>2</v>
      </c>
      <c r="D3819" s="13">
        <v>120</v>
      </c>
      <c r="E3819" s="13" t="s">
        <v>97</v>
      </c>
      <c r="F3819" s="17">
        <v>1063</v>
      </c>
      <c r="G3819" t="str">
        <f>_xlfn.XLOOKUP(tbl_GL[[#This Row],[Account_key]],tbl_COA[Account_key],tbl_COA[Class],"Not Found")</f>
        <v>Liabilities and Owners Equity</v>
      </c>
      <c r="H3819" t="str">
        <f>_xlfn.XLOOKUP(tbl_GL[[#This Row],[Account_key]],tbl_COA[Account_key],tbl_COA[SubClass],"Not Found")</f>
        <v>Liabilities</v>
      </c>
      <c r="I3819" t="str">
        <f>_xlfn.XLOOKUP(tbl_GL[[#This Row],[Account_key]],tbl_COA[Account_key],tbl_COA[SubClass2],"Not Found")</f>
        <v>Current Liabilities</v>
      </c>
      <c r="J3819" t="str">
        <f>_xlfn.XLOOKUP(tbl_GL[[#This Row],[Account_key]],tbl_COA[Account_key],tbl_COA[SubAccount],,0)</f>
        <v>Accrued Expenses</v>
      </c>
      <c r="K3819">
        <f>YEAR(tbl_GL[[#This Row],[Date]])</f>
        <v>2018</v>
      </c>
    </row>
    <row r="3820" spans="1:11" hidden="1" x14ac:dyDescent="0.35">
      <c r="A3820">
        <v>620.1</v>
      </c>
      <c r="B3820" s="24">
        <v>43448</v>
      </c>
      <c r="C3820">
        <v>2</v>
      </c>
      <c r="D3820" s="13">
        <v>230</v>
      </c>
      <c r="E3820" s="13" t="s">
        <v>4</v>
      </c>
      <c r="F3820" s="17">
        <v>-540</v>
      </c>
      <c r="G3820" t="str">
        <f>_xlfn.XLOOKUP(tbl_GL[[#This Row],[Account_key]],tbl_COA[Account_key],tbl_COA[Class],"Not Found")</f>
        <v>Trading account</v>
      </c>
      <c r="H3820" t="str">
        <f>_xlfn.XLOOKUP(tbl_GL[[#This Row],[Account_key]],tbl_COA[Account_key],tbl_COA[SubClass],"Not Found")</f>
        <v>Cost of Sales</v>
      </c>
      <c r="I3820" t="str">
        <f>_xlfn.XLOOKUP(tbl_GL[[#This Row],[Account_key]],tbl_COA[Account_key],tbl_COA[SubClass2],"Not Found")</f>
        <v>Cost of Sales</v>
      </c>
      <c r="J3820" t="str">
        <f>_xlfn.XLOOKUP(tbl_GL[[#This Row],[Account_key]],tbl_COA[Account_key],tbl_COA[SubAccount],,0)</f>
        <v>Cost of Sales</v>
      </c>
      <c r="K3820">
        <f>YEAR(tbl_GL[[#This Row],[Date]])</f>
        <v>2018</v>
      </c>
    </row>
    <row r="3821" spans="1:11" hidden="1" x14ac:dyDescent="0.35">
      <c r="A3821">
        <v>620.20000000000005</v>
      </c>
      <c r="B3821" s="24">
        <v>43448</v>
      </c>
      <c r="C3821">
        <v>2</v>
      </c>
      <c r="D3821" s="13">
        <v>60</v>
      </c>
      <c r="E3821" s="13" t="s">
        <v>4</v>
      </c>
      <c r="F3821" s="17">
        <v>-540</v>
      </c>
      <c r="G3821" t="str">
        <f>_xlfn.XLOOKUP(tbl_GL[[#This Row],[Account_key]],tbl_COA[Account_key],tbl_COA[Class],"Not Found")</f>
        <v>Assets</v>
      </c>
      <c r="H3821" t="str">
        <f>_xlfn.XLOOKUP(tbl_GL[[#This Row],[Account_key]],tbl_COA[Account_key],tbl_COA[SubClass],"Not Found")</f>
        <v>Assets</v>
      </c>
      <c r="I3821" t="str">
        <f>_xlfn.XLOOKUP(tbl_GL[[#This Row],[Account_key]],tbl_COA[Account_key],tbl_COA[SubClass2],"Not Found")</f>
        <v>Current Assets</v>
      </c>
      <c r="J3821" t="str">
        <f>_xlfn.XLOOKUP(tbl_GL[[#This Row],[Account_key]],tbl_COA[Account_key],tbl_COA[SubAccount],,0)</f>
        <v>Inventory</v>
      </c>
      <c r="K3821">
        <f>YEAR(tbl_GL[[#This Row],[Date]])</f>
        <v>2018</v>
      </c>
    </row>
    <row r="3822" spans="1:11" hidden="1" x14ac:dyDescent="0.35">
      <c r="A3822">
        <v>621.1</v>
      </c>
      <c r="B3822" s="24">
        <v>43448</v>
      </c>
      <c r="C3822">
        <v>2</v>
      </c>
      <c r="D3822" s="13">
        <v>10</v>
      </c>
      <c r="E3822" s="13" t="s">
        <v>98</v>
      </c>
      <c r="F3822" s="17">
        <v>-982</v>
      </c>
      <c r="G3822" t="str">
        <f>_xlfn.XLOOKUP(tbl_GL[[#This Row],[Account_key]],tbl_COA[Account_key],tbl_COA[Class],"Not Found")</f>
        <v>Assets</v>
      </c>
      <c r="H3822" t="str">
        <f>_xlfn.XLOOKUP(tbl_GL[[#This Row],[Account_key]],tbl_COA[Account_key],tbl_COA[SubClass],"Not Found")</f>
        <v>Assets</v>
      </c>
      <c r="I3822" t="str">
        <f>_xlfn.XLOOKUP(tbl_GL[[#This Row],[Account_key]],tbl_COA[Account_key],tbl_COA[SubClass2],"Not Found")</f>
        <v>Current Assets</v>
      </c>
      <c r="J3822" t="str">
        <f>_xlfn.XLOOKUP(tbl_GL[[#This Row],[Account_key]],tbl_COA[Account_key],tbl_COA[SubAccount],,0)</f>
        <v>Cash at Bank</v>
      </c>
      <c r="K3822">
        <f>YEAR(tbl_GL[[#This Row],[Date]])</f>
        <v>2018</v>
      </c>
    </row>
    <row r="3823" spans="1:11" hidden="1" x14ac:dyDescent="0.35">
      <c r="A3823">
        <v>621.20000000000005</v>
      </c>
      <c r="B3823" s="24">
        <v>43448</v>
      </c>
      <c r="C3823">
        <v>2</v>
      </c>
      <c r="D3823" s="13">
        <v>120</v>
      </c>
      <c r="E3823" s="13" t="s">
        <v>98</v>
      </c>
      <c r="F3823" s="17">
        <v>-982</v>
      </c>
      <c r="G3823" t="str">
        <f>_xlfn.XLOOKUP(tbl_GL[[#This Row],[Account_key]],tbl_COA[Account_key],tbl_COA[Class],"Not Found")</f>
        <v>Liabilities and Owners Equity</v>
      </c>
      <c r="H3823" t="str">
        <f>_xlfn.XLOOKUP(tbl_GL[[#This Row],[Account_key]],tbl_COA[Account_key],tbl_COA[SubClass],"Not Found")</f>
        <v>Liabilities</v>
      </c>
      <c r="I3823" t="str">
        <f>_xlfn.XLOOKUP(tbl_GL[[#This Row],[Account_key]],tbl_COA[Account_key],tbl_COA[SubClass2],"Not Found")</f>
        <v>Current Liabilities</v>
      </c>
      <c r="J3823" t="str">
        <f>_xlfn.XLOOKUP(tbl_GL[[#This Row],[Account_key]],tbl_COA[Account_key],tbl_COA[SubAccount],,0)</f>
        <v>Accrued Expenses</v>
      </c>
      <c r="K3823">
        <f>YEAR(tbl_GL[[#This Row],[Date]])</f>
        <v>2018</v>
      </c>
    </row>
    <row r="3824" spans="1:11" hidden="1" x14ac:dyDescent="0.35">
      <c r="A3824">
        <v>622.1</v>
      </c>
      <c r="B3824" s="24">
        <v>43448</v>
      </c>
      <c r="C3824">
        <v>2</v>
      </c>
      <c r="D3824" s="13">
        <v>210</v>
      </c>
      <c r="E3824" s="13" t="s">
        <v>7</v>
      </c>
      <c r="F3824" s="17">
        <v>1800</v>
      </c>
      <c r="G3824" t="str">
        <f>_xlfn.XLOOKUP(tbl_GL[[#This Row],[Account_key]],tbl_COA[Account_key],tbl_COA[Class],"Not Found")</f>
        <v>Trading account</v>
      </c>
      <c r="H3824" t="str">
        <f>_xlfn.XLOOKUP(tbl_GL[[#This Row],[Account_key]],tbl_COA[Account_key],tbl_COA[SubClass],"Not Found")</f>
        <v>Sales</v>
      </c>
      <c r="I3824" t="str">
        <f>_xlfn.XLOOKUP(tbl_GL[[#This Row],[Account_key]],tbl_COA[Account_key],tbl_COA[SubClass2],"Not Found")</f>
        <v>Sales</v>
      </c>
      <c r="J3824" t="str">
        <f>_xlfn.XLOOKUP(tbl_GL[[#This Row],[Account_key]],tbl_COA[Account_key],tbl_COA[SubAccount],,0)</f>
        <v>Sales</v>
      </c>
      <c r="K3824">
        <f>YEAR(tbl_GL[[#This Row],[Date]])</f>
        <v>2018</v>
      </c>
    </row>
    <row r="3825" spans="1:11" hidden="1" x14ac:dyDescent="0.35">
      <c r="A3825">
        <v>622.20000000000005</v>
      </c>
      <c r="B3825" s="24">
        <v>43448</v>
      </c>
      <c r="C3825">
        <v>2</v>
      </c>
      <c r="D3825" s="13">
        <v>10</v>
      </c>
      <c r="E3825" s="13" t="s">
        <v>7</v>
      </c>
      <c r="F3825" s="17">
        <v>1800</v>
      </c>
      <c r="G3825" t="str">
        <f>_xlfn.XLOOKUP(tbl_GL[[#This Row],[Account_key]],tbl_COA[Account_key],tbl_COA[Class],"Not Found")</f>
        <v>Assets</v>
      </c>
      <c r="H3825" t="str">
        <f>_xlfn.XLOOKUP(tbl_GL[[#This Row],[Account_key]],tbl_COA[Account_key],tbl_COA[SubClass],"Not Found")</f>
        <v>Assets</v>
      </c>
      <c r="I3825" t="str">
        <f>_xlfn.XLOOKUP(tbl_GL[[#This Row],[Account_key]],tbl_COA[Account_key],tbl_COA[SubClass2],"Not Found")</f>
        <v>Current Assets</v>
      </c>
      <c r="J3825" t="str">
        <f>_xlfn.XLOOKUP(tbl_GL[[#This Row],[Account_key]],tbl_COA[Account_key],tbl_COA[SubAccount],,0)</f>
        <v>Cash at Bank</v>
      </c>
      <c r="K3825">
        <f>YEAR(tbl_GL[[#This Row],[Date]])</f>
        <v>2018</v>
      </c>
    </row>
    <row r="3826" spans="1:11" hidden="1" x14ac:dyDescent="0.35">
      <c r="A3826">
        <v>623.1</v>
      </c>
      <c r="B3826" s="24">
        <v>43448</v>
      </c>
      <c r="C3826">
        <v>2</v>
      </c>
      <c r="D3826" s="13">
        <v>230</v>
      </c>
      <c r="E3826" s="13" t="s">
        <v>4</v>
      </c>
      <c r="F3826" s="17">
        <v>-2216</v>
      </c>
      <c r="G3826" t="str">
        <f>_xlfn.XLOOKUP(tbl_GL[[#This Row],[Account_key]],tbl_COA[Account_key],tbl_COA[Class],"Not Found")</f>
        <v>Trading account</v>
      </c>
      <c r="H3826" t="str">
        <f>_xlfn.XLOOKUP(tbl_GL[[#This Row],[Account_key]],tbl_COA[Account_key],tbl_COA[SubClass],"Not Found")</f>
        <v>Cost of Sales</v>
      </c>
      <c r="I3826" t="str">
        <f>_xlfn.XLOOKUP(tbl_GL[[#This Row],[Account_key]],tbl_COA[Account_key],tbl_COA[SubClass2],"Not Found")</f>
        <v>Cost of Sales</v>
      </c>
      <c r="J3826" t="str">
        <f>_xlfn.XLOOKUP(tbl_GL[[#This Row],[Account_key]],tbl_COA[Account_key],tbl_COA[SubAccount],,0)</f>
        <v>Cost of Sales</v>
      </c>
      <c r="K3826">
        <f>YEAR(tbl_GL[[#This Row],[Date]])</f>
        <v>2018</v>
      </c>
    </row>
    <row r="3827" spans="1:11" hidden="1" x14ac:dyDescent="0.35">
      <c r="A3827">
        <v>623.20000000000005</v>
      </c>
      <c r="B3827" s="24">
        <v>43448</v>
      </c>
      <c r="C3827">
        <v>2</v>
      </c>
      <c r="D3827" s="13">
        <v>60</v>
      </c>
      <c r="E3827" s="13" t="s">
        <v>4</v>
      </c>
      <c r="F3827" s="17">
        <v>-2216</v>
      </c>
      <c r="G3827" t="str">
        <f>_xlfn.XLOOKUP(tbl_GL[[#This Row],[Account_key]],tbl_COA[Account_key],tbl_COA[Class],"Not Found")</f>
        <v>Assets</v>
      </c>
      <c r="H3827" t="str">
        <f>_xlfn.XLOOKUP(tbl_GL[[#This Row],[Account_key]],tbl_COA[Account_key],tbl_COA[SubClass],"Not Found")</f>
        <v>Assets</v>
      </c>
      <c r="I3827" t="str">
        <f>_xlfn.XLOOKUP(tbl_GL[[#This Row],[Account_key]],tbl_COA[Account_key],tbl_COA[SubClass2],"Not Found")</f>
        <v>Current Assets</v>
      </c>
      <c r="J3827" t="str">
        <f>_xlfn.XLOOKUP(tbl_GL[[#This Row],[Account_key]],tbl_COA[Account_key],tbl_COA[SubAccount],,0)</f>
        <v>Inventory</v>
      </c>
      <c r="K3827">
        <f>YEAR(tbl_GL[[#This Row],[Date]])</f>
        <v>2018</v>
      </c>
    </row>
    <row r="3828" spans="1:11" hidden="1" x14ac:dyDescent="0.35">
      <c r="A3828">
        <v>624.1</v>
      </c>
      <c r="B3828" s="24">
        <v>43448</v>
      </c>
      <c r="C3828">
        <v>2</v>
      </c>
      <c r="D3828" s="13">
        <v>210</v>
      </c>
      <c r="E3828" s="13" t="s">
        <v>8</v>
      </c>
      <c r="F3828" s="17">
        <v>7388</v>
      </c>
      <c r="G3828" t="str">
        <f>_xlfn.XLOOKUP(tbl_GL[[#This Row],[Account_key]],tbl_COA[Account_key],tbl_COA[Class],"Not Found")</f>
        <v>Trading account</v>
      </c>
      <c r="H3828" t="str">
        <f>_xlfn.XLOOKUP(tbl_GL[[#This Row],[Account_key]],tbl_COA[Account_key],tbl_COA[SubClass],"Not Found")</f>
        <v>Sales</v>
      </c>
      <c r="I3828" t="str">
        <f>_xlfn.XLOOKUP(tbl_GL[[#This Row],[Account_key]],tbl_COA[Account_key],tbl_COA[SubClass2],"Not Found")</f>
        <v>Sales</v>
      </c>
      <c r="J3828" t="str">
        <f>_xlfn.XLOOKUP(tbl_GL[[#This Row],[Account_key]],tbl_COA[Account_key],tbl_COA[SubAccount],,0)</f>
        <v>Sales</v>
      </c>
      <c r="K3828">
        <f>YEAR(tbl_GL[[#This Row],[Date]])</f>
        <v>2018</v>
      </c>
    </row>
    <row r="3829" spans="1:11" hidden="1" x14ac:dyDescent="0.35">
      <c r="A3829">
        <v>624.20000000000005</v>
      </c>
      <c r="B3829" s="24">
        <v>43448</v>
      </c>
      <c r="C3829">
        <v>2</v>
      </c>
      <c r="D3829" s="13">
        <v>30</v>
      </c>
      <c r="E3829" s="13" t="s">
        <v>8</v>
      </c>
      <c r="F3829" s="17">
        <v>7388</v>
      </c>
      <c r="G3829" t="str">
        <f>_xlfn.XLOOKUP(tbl_GL[[#This Row],[Account_key]],tbl_COA[Account_key],tbl_COA[Class],"Not Found")</f>
        <v>Assets</v>
      </c>
      <c r="H3829" t="str">
        <f>_xlfn.XLOOKUP(tbl_GL[[#This Row],[Account_key]],tbl_COA[Account_key],tbl_COA[SubClass],"Not Found")</f>
        <v>Assets</v>
      </c>
      <c r="I3829" t="str">
        <f>_xlfn.XLOOKUP(tbl_GL[[#This Row],[Account_key]],tbl_COA[Account_key],tbl_COA[SubClass2],"Not Found")</f>
        <v>Current Assets</v>
      </c>
      <c r="J3829" t="str">
        <f>_xlfn.XLOOKUP(tbl_GL[[#This Row],[Account_key]],tbl_COA[Account_key],tbl_COA[SubAccount],,0)</f>
        <v>Trade Receivables</v>
      </c>
      <c r="K3829">
        <f>YEAR(tbl_GL[[#This Row],[Date]])</f>
        <v>2018</v>
      </c>
    </row>
    <row r="3830" spans="1:11" hidden="1" x14ac:dyDescent="0.35">
      <c r="A3830">
        <v>625.1</v>
      </c>
      <c r="B3830" s="24">
        <v>43449</v>
      </c>
      <c r="C3830">
        <v>2</v>
      </c>
      <c r="D3830" s="13">
        <v>10</v>
      </c>
      <c r="E3830" s="13" t="s">
        <v>112</v>
      </c>
      <c r="F3830" s="17">
        <v>-133</v>
      </c>
      <c r="G3830" t="str">
        <f>_xlfn.XLOOKUP(tbl_GL[[#This Row],[Account_key]],tbl_COA[Account_key],tbl_COA[Class],"Not Found")</f>
        <v>Assets</v>
      </c>
      <c r="H3830" t="str">
        <f>_xlfn.XLOOKUP(tbl_GL[[#This Row],[Account_key]],tbl_COA[Account_key],tbl_COA[SubClass],"Not Found")</f>
        <v>Assets</v>
      </c>
      <c r="I3830" t="str">
        <f>_xlfn.XLOOKUP(tbl_GL[[#This Row],[Account_key]],tbl_COA[Account_key],tbl_COA[SubClass2],"Not Found")</f>
        <v>Current Assets</v>
      </c>
      <c r="J3830" t="str">
        <f>_xlfn.XLOOKUP(tbl_GL[[#This Row],[Account_key]],tbl_COA[Account_key],tbl_COA[SubAccount],,0)</f>
        <v>Cash at Bank</v>
      </c>
      <c r="K3830">
        <f>YEAR(tbl_GL[[#This Row],[Date]])</f>
        <v>2018</v>
      </c>
    </row>
    <row r="3831" spans="1:11" hidden="1" x14ac:dyDescent="0.35">
      <c r="A3831">
        <v>625.20000000000005</v>
      </c>
      <c r="B3831" s="24">
        <v>43449</v>
      </c>
      <c r="C3831">
        <v>2</v>
      </c>
      <c r="D3831" s="13">
        <v>121</v>
      </c>
      <c r="E3831" s="13" t="s">
        <v>112</v>
      </c>
      <c r="F3831" s="17">
        <v>-133</v>
      </c>
      <c r="G3831" t="str">
        <f>_xlfn.XLOOKUP(tbl_GL[[#This Row],[Account_key]],tbl_COA[Account_key],tbl_COA[Class],"Not Found")</f>
        <v>Liabilities and Owners Equity</v>
      </c>
      <c r="H3831" t="str">
        <f>_xlfn.XLOOKUP(tbl_GL[[#This Row],[Account_key]],tbl_COA[Account_key],tbl_COA[SubClass],"Not Found")</f>
        <v>Liabilities</v>
      </c>
      <c r="I3831" t="str">
        <f>_xlfn.XLOOKUP(tbl_GL[[#This Row],[Account_key]],tbl_COA[Account_key],tbl_COA[SubClass2],"Not Found")</f>
        <v>Current Liabilities</v>
      </c>
      <c r="J3831" t="str">
        <f>_xlfn.XLOOKUP(tbl_GL[[#This Row],[Account_key]],tbl_COA[Account_key],tbl_COA[SubAccount],,0)</f>
        <v>Interest Payable</v>
      </c>
      <c r="K3831">
        <f>YEAR(tbl_GL[[#This Row],[Date]])</f>
        <v>2018</v>
      </c>
    </row>
    <row r="3832" spans="1:11" hidden="1" x14ac:dyDescent="0.35">
      <c r="A3832">
        <v>626.1</v>
      </c>
      <c r="B3832" s="24">
        <v>43450</v>
      </c>
      <c r="C3832">
        <v>2</v>
      </c>
      <c r="D3832" s="13">
        <v>290</v>
      </c>
      <c r="E3832" s="13" t="s">
        <v>97</v>
      </c>
      <c r="F3832" s="17">
        <v>-672</v>
      </c>
      <c r="G3832" t="str">
        <f>_xlfn.XLOOKUP(tbl_GL[[#This Row],[Account_key]],tbl_COA[Account_key],tbl_COA[Class],"Not Found")</f>
        <v>Operating account</v>
      </c>
      <c r="H3832" t="str">
        <f>_xlfn.XLOOKUP(tbl_GL[[#This Row],[Account_key]],tbl_COA[Account_key],tbl_COA[SubClass],"Not Found")</f>
        <v>Operating Expenses</v>
      </c>
      <c r="I3832" t="str">
        <f>_xlfn.XLOOKUP(tbl_GL[[#This Row],[Account_key]],tbl_COA[Account_key],tbl_COA[SubClass2],"Not Found")</f>
        <v>Administration</v>
      </c>
      <c r="J3832" t="str">
        <f>_xlfn.XLOOKUP(tbl_GL[[#This Row],[Account_key]],tbl_COA[Account_key],tbl_COA[SubAccount],,0)</f>
        <v>Travel</v>
      </c>
      <c r="K3832">
        <f>YEAR(tbl_GL[[#This Row],[Date]])</f>
        <v>2018</v>
      </c>
    </row>
    <row r="3833" spans="1:11" hidden="1" x14ac:dyDescent="0.35">
      <c r="A3833">
        <v>626.20000000000005</v>
      </c>
      <c r="B3833" s="24">
        <v>43450</v>
      </c>
      <c r="C3833">
        <v>2</v>
      </c>
      <c r="D3833" s="13">
        <v>120</v>
      </c>
      <c r="E3833" s="13" t="s">
        <v>97</v>
      </c>
      <c r="F3833" s="17">
        <v>672</v>
      </c>
      <c r="G3833" t="str">
        <f>_xlfn.XLOOKUP(tbl_GL[[#This Row],[Account_key]],tbl_COA[Account_key],tbl_COA[Class],"Not Found")</f>
        <v>Liabilities and Owners Equity</v>
      </c>
      <c r="H3833" t="str">
        <f>_xlfn.XLOOKUP(tbl_GL[[#This Row],[Account_key]],tbl_COA[Account_key],tbl_COA[SubClass],"Not Found")</f>
        <v>Liabilities</v>
      </c>
      <c r="I3833" t="str">
        <f>_xlfn.XLOOKUP(tbl_GL[[#This Row],[Account_key]],tbl_COA[Account_key],tbl_COA[SubClass2],"Not Found")</f>
        <v>Current Liabilities</v>
      </c>
      <c r="J3833" t="str">
        <f>_xlfn.XLOOKUP(tbl_GL[[#This Row],[Account_key]],tbl_COA[Account_key],tbl_COA[SubAccount],,0)</f>
        <v>Accrued Expenses</v>
      </c>
      <c r="K3833">
        <f>YEAR(tbl_GL[[#This Row],[Date]])</f>
        <v>2018</v>
      </c>
    </row>
    <row r="3834" spans="1:11" hidden="1" x14ac:dyDescent="0.35">
      <c r="A3834">
        <v>627.1</v>
      </c>
      <c r="B3834" s="24">
        <v>43451</v>
      </c>
      <c r="C3834">
        <v>2</v>
      </c>
      <c r="D3834" s="13">
        <v>30</v>
      </c>
      <c r="E3834" s="13" t="s">
        <v>80</v>
      </c>
      <c r="F3834" s="17">
        <v>-7270</v>
      </c>
      <c r="G3834" t="str">
        <f>_xlfn.XLOOKUP(tbl_GL[[#This Row],[Account_key]],tbl_COA[Account_key],tbl_COA[Class],"Not Found")</f>
        <v>Assets</v>
      </c>
      <c r="H3834" t="str">
        <f>_xlfn.XLOOKUP(tbl_GL[[#This Row],[Account_key]],tbl_COA[Account_key],tbl_COA[SubClass],"Not Found")</f>
        <v>Assets</v>
      </c>
      <c r="I3834" t="str">
        <f>_xlfn.XLOOKUP(tbl_GL[[#This Row],[Account_key]],tbl_COA[Account_key],tbl_COA[SubClass2],"Not Found")</f>
        <v>Current Assets</v>
      </c>
      <c r="J3834" t="str">
        <f>_xlfn.XLOOKUP(tbl_GL[[#This Row],[Account_key]],tbl_COA[Account_key],tbl_COA[SubAccount],,0)</f>
        <v>Trade Receivables</v>
      </c>
      <c r="K3834">
        <f>YEAR(tbl_GL[[#This Row],[Date]])</f>
        <v>2018</v>
      </c>
    </row>
    <row r="3835" spans="1:11" hidden="1" x14ac:dyDescent="0.35">
      <c r="A3835">
        <v>627.20000000000005</v>
      </c>
      <c r="B3835" s="24">
        <v>43451</v>
      </c>
      <c r="C3835">
        <v>2</v>
      </c>
      <c r="D3835" s="13">
        <v>10</v>
      </c>
      <c r="E3835" s="13" t="s">
        <v>80</v>
      </c>
      <c r="F3835" s="17">
        <v>7270</v>
      </c>
      <c r="G3835" t="str">
        <f>_xlfn.XLOOKUP(tbl_GL[[#This Row],[Account_key]],tbl_COA[Account_key],tbl_COA[Class],"Not Found")</f>
        <v>Assets</v>
      </c>
      <c r="H3835" t="str">
        <f>_xlfn.XLOOKUP(tbl_GL[[#This Row],[Account_key]],tbl_COA[Account_key],tbl_COA[SubClass],"Not Found")</f>
        <v>Assets</v>
      </c>
      <c r="I3835" t="str">
        <f>_xlfn.XLOOKUP(tbl_GL[[#This Row],[Account_key]],tbl_COA[Account_key],tbl_COA[SubClass2],"Not Found")</f>
        <v>Current Assets</v>
      </c>
      <c r="J3835" t="str">
        <f>_xlfn.XLOOKUP(tbl_GL[[#This Row],[Account_key]],tbl_COA[Account_key],tbl_COA[SubAccount],,0)</f>
        <v>Cash at Bank</v>
      </c>
      <c r="K3835">
        <f>YEAR(tbl_GL[[#This Row],[Date]])</f>
        <v>2018</v>
      </c>
    </row>
    <row r="3836" spans="1:11" hidden="1" x14ac:dyDescent="0.35">
      <c r="A3836">
        <v>628.1</v>
      </c>
      <c r="B3836" s="24">
        <v>43452</v>
      </c>
      <c r="C3836">
        <v>2</v>
      </c>
      <c r="D3836" s="13">
        <v>320</v>
      </c>
      <c r="E3836" s="13" t="s">
        <v>99</v>
      </c>
      <c r="F3836" s="17">
        <v>-8</v>
      </c>
      <c r="G3836" t="str">
        <f>_xlfn.XLOOKUP(tbl_GL[[#This Row],[Account_key]],tbl_COA[Account_key],tbl_COA[Class],"Not Found")</f>
        <v>Operating account</v>
      </c>
      <c r="H3836" t="str">
        <f>_xlfn.XLOOKUP(tbl_GL[[#This Row],[Account_key]],tbl_COA[Account_key],tbl_COA[SubClass],"Not Found")</f>
        <v>Operating Expenses</v>
      </c>
      <c r="I3836" t="str">
        <f>_xlfn.XLOOKUP(tbl_GL[[#This Row],[Account_key]],tbl_COA[Account_key],tbl_COA[SubClass2],"Not Found")</f>
        <v>Administration</v>
      </c>
      <c r="J3836" t="str">
        <f>_xlfn.XLOOKUP(tbl_GL[[#This Row],[Account_key]],tbl_COA[Account_key],tbl_COA[SubAccount],,0)</f>
        <v>Professional Services</v>
      </c>
      <c r="K3836">
        <f>YEAR(tbl_GL[[#This Row],[Date]])</f>
        <v>2018</v>
      </c>
    </row>
    <row r="3837" spans="1:11" hidden="1" x14ac:dyDescent="0.35">
      <c r="A3837">
        <v>628.20000000000005</v>
      </c>
      <c r="B3837" s="24">
        <v>43452</v>
      </c>
      <c r="C3837">
        <v>2</v>
      </c>
      <c r="D3837" s="13">
        <v>20</v>
      </c>
      <c r="E3837" s="13" t="s">
        <v>99</v>
      </c>
      <c r="F3837" s="17">
        <v>-8</v>
      </c>
      <c r="G3837" t="str">
        <f>_xlfn.XLOOKUP(tbl_GL[[#This Row],[Account_key]],tbl_COA[Account_key],tbl_COA[Class],"Not Found")</f>
        <v>Assets</v>
      </c>
      <c r="H3837" t="str">
        <f>_xlfn.XLOOKUP(tbl_GL[[#This Row],[Account_key]],tbl_COA[Account_key],tbl_COA[SubClass],"Not Found")</f>
        <v>Assets</v>
      </c>
      <c r="I3837" t="str">
        <f>_xlfn.XLOOKUP(tbl_GL[[#This Row],[Account_key]],tbl_COA[Account_key],tbl_COA[SubClass2],"Not Found")</f>
        <v>Current Assets</v>
      </c>
      <c r="J3837" t="str">
        <f>_xlfn.XLOOKUP(tbl_GL[[#This Row],[Account_key]],tbl_COA[Account_key],tbl_COA[SubAccount],,0)</f>
        <v>Cash in hand</v>
      </c>
      <c r="K3837">
        <f>YEAR(tbl_GL[[#This Row],[Date]])</f>
        <v>2018</v>
      </c>
    </row>
    <row r="3838" spans="1:11" hidden="1" x14ac:dyDescent="0.35">
      <c r="A3838">
        <v>629.1</v>
      </c>
      <c r="B3838" s="24">
        <v>43452</v>
      </c>
      <c r="C3838">
        <v>2</v>
      </c>
      <c r="D3838" s="13">
        <v>260</v>
      </c>
      <c r="E3838" s="13" t="s">
        <v>83</v>
      </c>
      <c r="F3838" s="17">
        <v>519</v>
      </c>
      <c r="G3838" t="str">
        <f>_xlfn.XLOOKUP(tbl_GL[[#This Row],[Account_key]],tbl_COA[Account_key],tbl_COA[Class],"Not Found")</f>
        <v>Operating account</v>
      </c>
      <c r="H3838" t="str">
        <f>_xlfn.XLOOKUP(tbl_GL[[#This Row],[Account_key]],tbl_COA[Account_key],tbl_COA[SubClass],"Not Found")</f>
        <v>Operating Expenses</v>
      </c>
      <c r="I3838" t="str">
        <f>_xlfn.XLOOKUP(tbl_GL[[#This Row],[Account_key]],tbl_COA[Account_key],tbl_COA[SubClass2],"Not Found")</f>
        <v>Marketing</v>
      </c>
      <c r="J3838" t="str">
        <f>_xlfn.XLOOKUP(tbl_GL[[#This Row],[Account_key]],tbl_COA[Account_key],tbl_COA[SubAccount],,0)</f>
        <v>Commissions</v>
      </c>
      <c r="K3838">
        <f>YEAR(tbl_GL[[#This Row],[Date]])</f>
        <v>2018</v>
      </c>
    </row>
    <row r="3839" spans="1:11" hidden="1" x14ac:dyDescent="0.35">
      <c r="A3839">
        <v>629.20000000000005</v>
      </c>
      <c r="B3839" s="24">
        <v>43452</v>
      </c>
      <c r="C3839">
        <v>2</v>
      </c>
      <c r="D3839" s="13">
        <v>20</v>
      </c>
      <c r="E3839" s="13" t="s">
        <v>83</v>
      </c>
      <c r="F3839" s="17">
        <v>519</v>
      </c>
      <c r="G3839" t="str">
        <f>_xlfn.XLOOKUP(tbl_GL[[#This Row],[Account_key]],tbl_COA[Account_key],tbl_COA[Class],"Not Found")</f>
        <v>Assets</v>
      </c>
      <c r="H3839" t="str">
        <f>_xlfn.XLOOKUP(tbl_GL[[#This Row],[Account_key]],tbl_COA[Account_key],tbl_COA[SubClass],"Not Found")</f>
        <v>Assets</v>
      </c>
      <c r="I3839" t="str">
        <f>_xlfn.XLOOKUP(tbl_GL[[#This Row],[Account_key]],tbl_COA[Account_key],tbl_COA[SubClass2],"Not Found")</f>
        <v>Current Assets</v>
      </c>
      <c r="J3839" t="str">
        <f>_xlfn.XLOOKUP(tbl_GL[[#This Row],[Account_key]],tbl_COA[Account_key],tbl_COA[SubAccount],,0)</f>
        <v>Cash in hand</v>
      </c>
      <c r="K3839">
        <f>YEAR(tbl_GL[[#This Row],[Date]])</f>
        <v>2018</v>
      </c>
    </row>
    <row r="3840" spans="1:11" hidden="1" x14ac:dyDescent="0.35">
      <c r="A3840">
        <v>630.1</v>
      </c>
      <c r="B3840" s="24">
        <v>43452</v>
      </c>
      <c r="C3840">
        <v>2</v>
      </c>
      <c r="D3840" s="13">
        <v>350</v>
      </c>
      <c r="E3840" s="13" t="s">
        <v>97</v>
      </c>
      <c r="F3840" s="17">
        <v>-790</v>
      </c>
      <c r="G3840" t="str">
        <f>_xlfn.XLOOKUP(tbl_GL[[#This Row],[Account_key]],tbl_COA[Account_key],tbl_COA[Class],"Not Found")</f>
        <v>Operating account</v>
      </c>
      <c r="H3840" t="str">
        <f>_xlfn.XLOOKUP(tbl_GL[[#This Row],[Account_key]],tbl_COA[Account_key],tbl_COA[SubClass],"Not Found")</f>
        <v>Operating Expenses</v>
      </c>
      <c r="I3840" t="str">
        <f>_xlfn.XLOOKUP(tbl_GL[[#This Row],[Account_key]],tbl_COA[Account_key],tbl_COA[SubClass2],"Not Found")</f>
        <v>Administration</v>
      </c>
      <c r="J3840" t="str">
        <f>_xlfn.XLOOKUP(tbl_GL[[#This Row],[Account_key]],tbl_COA[Account_key],tbl_COA[SubAccount],,0)</f>
        <v>Other Expenses</v>
      </c>
      <c r="K3840">
        <f>YEAR(tbl_GL[[#This Row],[Date]])</f>
        <v>2018</v>
      </c>
    </row>
    <row r="3841" spans="1:11" hidden="1" x14ac:dyDescent="0.35">
      <c r="A3841">
        <v>630.20000000000005</v>
      </c>
      <c r="B3841" s="24">
        <v>43452</v>
      </c>
      <c r="C3841">
        <v>2</v>
      </c>
      <c r="D3841" s="13">
        <v>120</v>
      </c>
      <c r="E3841" s="13" t="s">
        <v>97</v>
      </c>
      <c r="F3841" s="17">
        <v>790</v>
      </c>
      <c r="G3841" t="str">
        <f>_xlfn.XLOOKUP(tbl_GL[[#This Row],[Account_key]],tbl_COA[Account_key],tbl_COA[Class],"Not Found")</f>
        <v>Liabilities and Owners Equity</v>
      </c>
      <c r="H3841" t="str">
        <f>_xlfn.XLOOKUP(tbl_GL[[#This Row],[Account_key]],tbl_COA[Account_key],tbl_COA[SubClass],"Not Found")</f>
        <v>Liabilities</v>
      </c>
      <c r="I3841" t="str">
        <f>_xlfn.XLOOKUP(tbl_GL[[#This Row],[Account_key]],tbl_COA[Account_key],tbl_COA[SubClass2],"Not Found")</f>
        <v>Current Liabilities</v>
      </c>
      <c r="J3841" t="str">
        <f>_xlfn.XLOOKUP(tbl_GL[[#This Row],[Account_key]],tbl_COA[Account_key],tbl_COA[SubAccount],,0)</f>
        <v>Accrued Expenses</v>
      </c>
      <c r="K3841">
        <f>YEAR(tbl_GL[[#This Row],[Date]])</f>
        <v>2018</v>
      </c>
    </row>
    <row r="3842" spans="1:11" hidden="1" x14ac:dyDescent="0.35">
      <c r="A3842">
        <v>631.1</v>
      </c>
      <c r="B3842" s="24">
        <v>43455</v>
      </c>
      <c r="C3842">
        <v>2</v>
      </c>
      <c r="D3842" s="13">
        <v>230</v>
      </c>
      <c r="E3842" s="13" t="s">
        <v>4</v>
      </c>
      <c r="F3842" s="17">
        <v>-321</v>
      </c>
      <c r="G3842" t="str">
        <f>_xlfn.XLOOKUP(tbl_GL[[#This Row],[Account_key]],tbl_COA[Account_key],tbl_COA[Class],"Not Found")</f>
        <v>Trading account</v>
      </c>
      <c r="H3842" t="str">
        <f>_xlfn.XLOOKUP(tbl_GL[[#This Row],[Account_key]],tbl_COA[Account_key],tbl_COA[SubClass],"Not Found")</f>
        <v>Cost of Sales</v>
      </c>
      <c r="I3842" t="str">
        <f>_xlfn.XLOOKUP(tbl_GL[[#This Row],[Account_key]],tbl_COA[Account_key],tbl_COA[SubClass2],"Not Found")</f>
        <v>Cost of Sales</v>
      </c>
      <c r="J3842" t="str">
        <f>_xlfn.XLOOKUP(tbl_GL[[#This Row],[Account_key]],tbl_COA[Account_key],tbl_COA[SubAccount],,0)</f>
        <v>Cost of Sales</v>
      </c>
      <c r="K3842">
        <f>YEAR(tbl_GL[[#This Row],[Date]])</f>
        <v>2018</v>
      </c>
    </row>
    <row r="3843" spans="1:11" hidden="1" x14ac:dyDescent="0.35">
      <c r="A3843">
        <v>631.20000000000005</v>
      </c>
      <c r="B3843" s="24">
        <v>43455</v>
      </c>
      <c r="C3843">
        <v>2</v>
      </c>
      <c r="D3843" s="13">
        <v>60</v>
      </c>
      <c r="E3843" s="13" t="s">
        <v>4</v>
      </c>
      <c r="F3843" s="17">
        <v>-321</v>
      </c>
      <c r="G3843" t="str">
        <f>_xlfn.XLOOKUP(tbl_GL[[#This Row],[Account_key]],tbl_COA[Account_key],tbl_COA[Class],"Not Found")</f>
        <v>Assets</v>
      </c>
      <c r="H3843" t="str">
        <f>_xlfn.XLOOKUP(tbl_GL[[#This Row],[Account_key]],tbl_COA[Account_key],tbl_COA[SubClass],"Not Found")</f>
        <v>Assets</v>
      </c>
      <c r="I3843" t="str">
        <f>_xlfn.XLOOKUP(tbl_GL[[#This Row],[Account_key]],tbl_COA[Account_key],tbl_COA[SubClass2],"Not Found")</f>
        <v>Current Assets</v>
      </c>
      <c r="J3843" t="str">
        <f>_xlfn.XLOOKUP(tbl_GL[[#This Row],[Account_key]],tbl_COA[Account_key],tbl_COA[SubAccount],,0)</f>
        <v>Inventory</v>
      </c>
      <c r="K3843">
        <f>YEAR(tbl_GL[[#This Row],[Date]])</f>
        <v>2018</v>
      </c>
    </row>
    <row r="3844" spans="1:11" hidden="1" x14ac:dyDescent="0.35">
      <c r="A3844">
        <v>632.1</v>
      </c>
      <c r="B3844" s="24">
        <v>43455</v>
      </c>
      <c r="C3844">
        <v>2</v>
      </c>
      <c r="D3844" s="13">
        <v>230</v>
      </c>
      <c r="E3844" s="13" t="s">
        <v>4</v>
      </c>
      <c r="F3844" s="17">
        <v>-562</v>
      </c>
      <c r="G3844" t="str">
        <f>_xlfn.XLOOKUP(tbl_GL[[#This Row],[Account_key]],tbl_COA[Account_key],tbl_COA[Class],"Not Found")</f>
        <v>Trading account</v>
      </c>
      <c r="H3844" t="str">
        <f>_xlfn.XLOOKUP(tbl_GL[[#This Row],[Account_key]],tbl_COA[Account_key],tbl_COA[SubClass],"Not Found")</f>
        <v>Cost of Sales</v>
      </c>
      <c r="I3844" t="str">
        <f>_xlfn.XLOOKUP(tbl_GL[[#This Row],[Account_key]],tbl_COA[Account_key],tbl_COA[SubClass2],"Not Found")</f>
        <v>Cost of Sales</v>
      </c>
      <c r="J3844" t="str">
        <f>_xlfn.XLOOKUP(tbl_GL[[#This Row],[Account_key]],tbl_COA[Account_key],tbl_COA[SubAccount],,0)</f>
        <v>Cost of Sales</v>
      </c>
      <c r="K3844">
        <f>YEAR(tbl_GL[[#This Row],[Date]])</f>
        <v>2018</v>
      </c>
    </row>
    <row r="3845" spans="1:11" hidden="1" x14ac:dyDescent="0.35">
      <c r="A3845">
        <v>632.20000000000005</v>
      </c>
      <c r="B3845" s="24">
        <v>43455</v>
      </c>
      <c r="C3845">
        <v>2</v>
      </c>
      <c r="D3845" s="13">
        <v>60</v>
      </c>
      <c r="E3845" s="13" t="s">
        <v>4</v>
      </c>
      <c r="F3845" s="17">
        <v>-562</v>
      </c>
      <c r="G3845" t="str">
        <f>_xlfn.XLOOKUP(tbl_GL[[#This Row],[Account_key]],tbl_COA[Account_key],tbl_COA[Class],"Not Found")</f>
        <v>Assets</v>
      </c>
      <c r="H3845" t="str">
        <f>_xlfn.XLOOKUP(tbl_GL[[#This Row],[Account_key]],tbl_COA[Account_key],tbl_COA[SubClass],"Not Found")</f>
        <v>Assets</v>
      </c>
      <c r="I3845" t="str">
        <f>_xlfn.XLOOKUP(tbl_GL[[#This Row],[Account_key]],tbl_COA[Account_key],tbl_COA[SubClass2],"Not Found")</f>
        <v>Current Assets</v>
      </c>
      <c r="J3845" t="str">
        <f>_xlfn.XLOOKUP(tbl_GL[[#This Row],[Account_key]],tbl_COA[Account_key],tbl_COA[SubAccount],,0)</f>
        <v>Inventory</v>
      </c>
      <c r="K3845">
        <f>YEAR(tbl_GL[[#This Row],[Date]])</f>
        <v>2018</v>
      </c>
    </row>
    <row r="3846" spans="1:11" hidden="1" x14ac:dyDescent="0.35">
      <c r="A3846">
        <v>633.1</v>
      </c>
      <c r="B3846" s="24">
        <v>43455</v>
      </c>
      <c r="C3846">
        <v>2</v>
      </c>
      <c r="D3846" s="13">
        <v>10</v>
      </c>
      <c r="E3846" s="13" t="s">
        <v>98</v>
      </c>
      <c r="F3846" s="17">
        <v>-668</v>
      </c>
      <c r="G3846" t="str">
        <f>_xlfn.XLOOKUP(tbl_GL[[#This Row],[Account_key]],tbl_COA[Account_key],tbl_COA[Class],"Not Found")</f>
        <v>Assets</v>
      </c>
      <c r="H3846" t="str">
        <f>_xlfn.XLOOKUP(tbl_GL[[#This Row],[Account_key]],tbl_COA[Account_key],tbl_COA[SubClass],"Not Found")</f>
        <v>Assets</v>
      </c>
      <c r="I3846" t="str">
        <f>_xlfn.XLOOKUP(tbl_GL[[#This Row],[Account_key]],tbl_COA[Account_key],tbl_COA[SubClass2],"Not Found")</f>
        <v>Current Assets</v>
      </c>
      <c r="J3846" t="str">
        <f>_xlfn.XLOOKUP(tbl_GL[[#This Row],[Account_key]],tbl_COA[Account_key],tbl_COA[SubAccount],,0)</f>
        <v>Cash at Bank</v>
      </c>
      <c r="K3846">
        <f>YEAR(tbl_GL[[#This Row],[Date]])</f>
        <v>2018</v>
      </c>
    </row>
    <row r="3847" spans="1:11" hidden="1" x14ac:dyDescent="0.35">
      <c r="A3847">
        <v>633.20000000000005</v>
      </c>
      <c r="B3847" s="24">
        <v>43455</v>
      </c>
      <c r="C3847">
        <v>2</v>
      </c>
      <c r="D3847" s="13">
        <v>120</v>
      </c>
      <c r="E3847" s="13" t="s">
        <v>98</v>
      </c>
      <c r="F3847" s="17">
        <v>-668</v>
      </c>
      <c r="G3847" t="str">
        <f>_xlfn.XLOOKUP(tbl_GL[[#This Row],[Account_key]],tbl_COA[Account_key],tbl_COA[Class],"Not Found")</f>
        <v>Liabilities and Owners Equity</v>
      </c>
      <c r="H3847" t="str">
        <f>_xlfn.XLOOKUP(tbl_GL[[#This Row],[Account_key]],tbl_COA[Account_key],tbl_COA[SubClass],"Not Found")</f>
        <v>Liabilities</v>
      </c>
      <c r="I3847" t="str">
        <f>_xlfn.XLOOKUP(tbl_GL[[#This Row],[Account_key]],tbl_COA[Account_key],tbl_COA[SubClass2],"Not Found")</f>
        <v>Current Liabilities</v>
      </c>
      <c r="J3847" t="str">
        <f>_xlfn.XLOOKUP(tbl_GL[[#This Row],[Account_key]],tbl_COA[Account_key],tbl_COA[SubAccount],,0)</f>
        <v>Accrued Expenses</v>
      </c>
      <c r="K3847">
        <f>YEAR(tbl_GL[[#This Row],[Date]])</f>
        <v>2018</v>
      </c>
    </row>
    <row r="3848" spans="1:11" hidden="1" x14ac:dyDescent="0.35">
      <c r="A3848">
        <v>634.1</v>
      </c>
      <c r="B3848" s="24">
        <v>43455</v>
      </c>
      <c r="C3848">
        <v>2</v>
      </c>
      <c r="D3848" s="13">
        <v>210</v>
      </c>
      <c r="E3848" s="13" t="s">
        <v>8</v>
      </c>
      <c r="F3848" s="17">
        <v>1071</v>
      </c>
      <c r="G3848" t="str">
        <f>_xlfn.XLOOKUP(tbl_GL[[#This Row],[Account_key]],tbl_COA[Account_key],tbl_COA[Class],"Not Found")</f>
        <v>Trading account</v>
      </c>
      <c r="H3848" t="str">
        <f>_xlfn.XLOOKUP(tbl_GL[[#This Row],[Account_key]],tbl_COA[Account_key],tbl_COA[SubClass],"Not Found")</f>
        <v>Sales</v>
      </c>
      <c r="I3848" t="str">
        <f>_xlfn.XLOOKUP(tbl_GL[[#This Row],[Account_key]],tbl_COA[Account_key],tbl_COA[SubClass2],"Not Found")</f>
        <v>Sales</v>
      </c>
      <c r="J3848" t="str">
        <f>_xlfn.XLOOKUP(tbl_GL[[#This Row],[Account_key]],tbl_COA[Account_key],tbl_COA[SubAccount],,0)</f>
        <v>Sales</v>
      </c>
      <c r="K3848">
        <f>YEAR(tbl_GL[[#This Row],[Date]])</f>
        <v>2018</v>
      </c>
    </row>
    <row r="3849" spans="1:11" hidden="1" x14ac:dyDescent="0.35">
      <c r="A3849">
        <v>634.20000000000005</v>
      </c>
      <c r="B3849" s="24">
        <v>43455</v>
      </c>
      <c r="C3849">
        <v>2</v>
      </c>
      <c r="D3849" s="13">
        <v>30</v>
      </c>
      <c r="E3849" s="13" t="s">
        <v>8</v>
      </c>
      <c r="F3849" s="17">
        <v>1071</v>
      </c>
      <c r="G3849" t="str">
        <f>_xlfn.XLOOKUP(tbl_GL[[#This Row],[Account_key]],tbl_COA[Account_key],tbl_COA[Class],"Not Found")</f>
        <v>Assets</v>
      </c>
      <c r="H3849" t="str">
        <f>_xlfn.XLOOKUP(tbl_GL[[#This Row],[Account_key]],tbl_COA[Account_key],tbl_COA[SubClass],"Not Found")</f>
        <v>Assets</v>
      </c>
      <c r="I3849" t="str">
        <f>_xlfn.XLOOKUP(tbl_GL[[#This Row],[Account_key]],tbl_COA[Account_key],tbl_COA[SubClass2],"Not Found")</f>
        <v>Current Assets</v>
      </c>
      <c r="J3849" t="str">
        <f>_xlfn.XLOOKUP(tbl_GL[[#This Row],[Account_key]],tbl_COA[Account_key],tbl_COA[SubAccount],,0)</f>
        <v>Trade Receivables</v>
      </c>
      <c r="K3849">
        <f>YEAR(tbl_GL[[#This Row],[Date]])</f>
        <v>2018</v>
      </c>
    </row>
    <row r="3850" spans="1:11" hidden="1" x14ac:dyDescent="0.35">
      <c r="A3850">
        <v>635.1</v>
      </c>
      <c r="B3850" s="24">
        <v>43455</v>
      </c>
      <c r="C3850">
        <v>2</v>
      </c>
      <c r="D3850" s="13">
        <v>210</v>
      </c>
      <c r="E3850" s="13" t="s">
        <v>7</v>
      </c>
      <c r="F3850" s="17">
        <v>1873</v>
      </c>
      <c r="G3850" t="str">
        <f>_xlfn.XLOOKUP(tbl_GL[[#This Row],[Account_key]],tbl_COA[Account_key],tbl_COA[Class],"Not Found")</f>
        <v>Trading account</v>
      </c>
      <c r="H3850" t="str">
        <f>_xlfn.XLOOKUP(tbl_GL[[#This Row],[Account_key]],tbl_COA[Account_key],tbl_COA[SubClass],"Not Found")</f>
        <v>Sales</v>
      </c>
      <c r="I3850" t="str">
        <f>_xlfn.XLOOKUP(tbl_GL[[#This Row],[Account_key]],tbl_COA[Account_key],tbl_COA[SubClass2],"Not Found")</f>
        <v>Sales</v>
      </c>
      <c r="J3850" t="str">
        <f>_xlfn.XLOOKUP(tbl_GL[[#This Row],[Account_key]],tbl_COA[Account_key],tbl_COA[SubAccount],,0)</f>
        <v>Sales</v>
      </c>
      <c r="K3850">
        <f>YEAR(tbl_GL[[#This Row],[Date]])</f>
        <v>2018</v>
      </c>
    </row>
    <row r="3851" spans="1:11" hidden="1" x14ac:dyDescent="0.35">
      <c r="A3851">
        <v>635.20000000000005</v>
      </c>
      <c r="B3851" s="24">
        <v>43455</v>
      </c>
      <c r="C3851">
        <v>2</v>
      </c>
      <c r="D3851" s="13">
        <v>10</v>
      </c>
      <c r="E3851" s="13" t="s">
        <v>7</v>
      </c>
      <c r="F3851" s="17">
        <v>1873</v>
      </c>
      <c r="G3851" t="str">
        <f>_xlfn.XLOOKUP(tbl_GL[[#This Row],[Account_key]],tbl_COA[Account_key],tbl_COA[Class],"Not Found")</f>
        <v>Assets</v>
      </c>
      <c r="H3851" t="str">
        <f>_xlfn.XLOOKUP(tbl_GL[[#This Row],[Account_key]],tbl_COA[Account_key],tbl_COA[SubClass],"Not Found")</f>
        <v>Assets</v>
      </c>
      <c r="I3851" t="str">
        <f>_xlfn.XLOOKUP(tbl_GL[[#This Row],[Account_key]],tbl_COA[Account_key],tbl_COA[SubClass2],"Not Found")</f>
        <v>Current Assets</v>
      </c>
      <c r="J3851" t="str">
        <f>_xlfn.XLOOKUP(tbl_GL[[#This Row],[Account_key]],tbl_COA[Account_key],tbl_COA[SubAccount],,0)</f>
        <v>Cash at Bank</v>
      </c>
      <c r="K3851">
        <f>YEAR(tbl_GL[[#This Row],[Date]])</f>
        <v>2018</v>
      </c>
    </row>
    <row r="3852" spans="1:11" hidden="1" x14ac:dyDescent="0.35">
      <c r="A3852">
        <v>636.1</v>
      </c>
      <c r="B3852" s="24">
        <v>43455</v>
      </c>
      <c r="C3852">
        <v>2</v>
      </c>
      <c r="D3852" s="13">
        <v>230</v>
      </c>
      <c r="E3852" s="13" t="s">
        <v>4</v>
      </c>
      <c r="F3852" s="17">
        <v>-2256</v>
      </c>
      <c r="G3852" t="str">
        <f>_xlfn.XLOOKUP(tbl_GL[[#This Row],[Account_key]],tbl_COA[Account_key],tbl_COA[Class],"Not Found")</f>
        <v>Trading account</v>
      </c>
      <c r="H3852" t="str">
        <f>_xlfn.XLOOKUP(tbl_GL[[#This Row],[Account_key]],tbl_COA[Account_key],tbl_COA[SubClass],"Not Found")</f>
        <v>Cost of Sales</v>
      </c>
      <c r="I3852" t="str">
        <f>_xlfn.XLOOKUP(tbl_GL[[#This Row],[Account_key]],tbl_COA[Account_key],tbl_COA[SubClass2],"Not Found")</f>
        <v>Cost of Sales</v>
      </c>
      <c r="J3852" t="str">
        <f>_xlfn.XLOOKUP(tbl_GL[[#This Row],[Account_key]],tbl_COA[Account_key],tbl_COA[SubAccount],,0)</f>
        <v>Cost of Sales</v>
      </c>
      <c r="K3852">
        <f>YEAR(tbl_GL[[#This Row],[Date]])</f>
        <v>2018</v>
      </c>
    </row>
    <row r="3853" spans="1:11" hidden="1" x14ac:dyDescent="0.35">
      <c r="A3853">
        <v>636.20000000000005</v>
      </c>
      <c r="B3853" s="24">
        <v>43455</v>
      </c>
      <c r="C3853">
        <v>2</v>
      </c>
      <c r="D3853" s="13">
        <v>60</v>
      </c>
      <c r="E3853" s="13" t="s">
        <v>4</v>
      </c>
      <c r="F3853" s="17">
        <v>-2256</v>
      </c>
      <c r="G3853" t="str">
        <f>_xlfn.XLOOKUP(tbl_GL[[#This Row],[Account_key]],tbl_COA[Account_key],tbl_COA[Class],"Not Found")</f>
        <v>Assets</v>
      </c>
      <c r="H3853" t="str">
        <f>_xlfn.XLOOKUP(tbl_GL[[#This Row],[Account_key]],tbl_COA[Account_key],tbl_COA[SubClass],"Not Found")</f>
        <v>Assets</v>
      </c>
      <c r="I3853" t="str">
        <f>_xlfn.XLOOKUP(tbl_GL[[#This Row],[Account_key]],tbl_COA[Account_key],tbl_COA[SubClass2],"Not Found")</f>
        <v>Current Assets</v>
      </c>
      <c r="J3853" t="str">
        <f>_xlfn.XLOOKUP(tbl_GL[[#This Row],[Account_key]],tbl_COA[Account_key],tbl_COA[SubAccount],,0)</f>
        <v>Inventory</v>
      </c>
      <c r="K3853">
        <f>YEAR(tbl_GL[[#This Row],[Date]])</f>
        <v>2018</v>
      </c>
    </row>
    <row r="3854" spans="1:11" hidden="1" x14ac:dyDescent="0.35">
      <c r="A3854">
        <v>637.1</v>
      </c>
      <c r="B3854" s="24">
        <v>43455</v>
      </c>
      <c r="C3854">
        <v>2</v>
      </c>
      <c r="D3854" s="13">
        <v>210</v>
      </c>
      <c r="E3854" s="13" t="s">
        <v>8</v>
      </c>
      <c r="F3854" s="17">
        <v>7521</v>
      </c>
      <c r="G3854" t="str">
        <f>_xlfn.XLOOKUP(tbl_GL[[#This Row],[Account_key]],tbl_COA[Account_key],tbl_COA[Class],"Not Found")</f>
        <v>Trading account</v>
      </c>
      <c r="H3854" t="str">
        <f>_xlfn.XLOOKUP(tbl_GL[[#This Row],[Account_key]],tbl_COA[Account_key],tbl_COA[SubClass],"Not Found")</f>
        <v>Sales</v>
      </c>
      <c r="I3854" t="str">
        <f>_xlfn.XLOOKUP(tbl_GL[[#This Row],[Account_key]],tbl_COA[Account_key],tbl_COA[SubClass2],"Not Found")</f>
        <v>Sales</v>
      </c>
      <c r="J3854" t="str">
        <f>_xlfn.XLOOKUP(tbl_GL[[#This Row],[Account_key]],tbl_COA[Account_key],tbl_COA[SubAccount],,0)</f>
        <v>Sales</v>
      </c>
      <c r="K3854">
        <f>YEAR(tbl_GL[[#This Row],[Date]])</f>
        <v>2018</v>
      </c>
    </row>
    <row r="3855" spans="1:11" hidden="1" x14ac:dyDescent="0.35">
      <c r="A3855">
        <v>637.20000000000005</v>
      </c>
      <c r="B3855" s="24">
        <v>43455</v>
      </c>
      <c r="C3855">
        <v>2</v>
      </c>
      <c r="D3855" s="13">
        <v>30</v>
      </c>
      <c r="E3855" s="13" t="s">
        <v>8</v>
      </c>
      <c r="F3855" s="17">
        <v>7521</v>
      </c>
      <c r="G3855" t="str">
        <f>_xlfn.XLOOKUP(tbl_GL[[#This Row],[Account_key]],tbl_COA[Account_key],tbl_COA[Class],"Not Found")</f>
        <v>Assets</v>
      </c>
      <c r="H3855" t="str">
        <f>_xlfn.XLOOKUP(tbl_GL[[#This Row],[Account_key]],tbl_COA[Account_key],tbl_COA[SubClass],"Not Found")</f>
        <v>Assets</v>
      </c>
      <c r="I3855" t="str">
        <f>_xlfn.XLOOKUP(tbl_GL[[#This Row],[Account_key]],tbl_COA[Account_key],tbl_COA[SubClass2],"Not Found")</f>
        <v>Current Assets</v>
      </c>
      <c r="J3855" t="str">
        <f>_xlfn.XLOOKUP(tbl_GL[[#This Row],[Account_key]],tbl_COA[Account_key],tbl_COA[SubAccount],,0)</f>
        <v>Trade Receivables</v>
      </c>
      <c r="K3855">
        <f>YEAR(tbl_GL[[#This Row],[Date]])</f>
        <v>2018</v>
      </c>
    </row>
    <row r="3856" spans="1:11" hidden="1" x14ac:dyDescent="0.35">
      <c r="A3856">
        <v>638.1</v>
      </c>
      <c r="B3856" s="24">
        <v>43456</v>
      </c>
      <c r="C3856">
        <v>2</v>
      </c>
      <c r="D3856" s="13">
        <v>30</v>
      </c>
      <c r="E3856" s="13" t="s">
        <v>80</v>
      </c>
      <c r="F3856" s="17">
        <v>-7377</v>
      </c>
      <c r="G3856" t="str">
        <f>_xlfn.XLOOKUP(tbl_GL[[#This Row],[Account_key]],tbl_COA[Account_key],tbl_COA[Class],"Not Found")</f>
        <v>Assets</v>
      </c>
      <c r="H3856" t="str">
        <f>_xlfn.XLOOKUP(tbl_GL[[#This Row],[Account_key]],tbl_COA[Account_key],tbl_COA[SubClass],"Not Found")</f>
        <v>Assets</v>
      </c>
      <c r="I3856" t="str">
        <f>_xlfn.XLOOKUP(tbl_GL[[#This Row],[Account_key]],tbl_COA[Account_key],tbl_COA[SubClass2],"Not Found")</f>
        <v>Current Assets</v>
      </c>
      <c r="J3856" t="str">
        <f>_xlfn.XLOOKUP(tbl_GL[[#This Row],[Account_key]],tbl_COA[Account_key],tbl_COA[SubAccount],,0)</f>
        <v>Trade Receivables</v>
      </c>
      <c r="K3856">
        <f>YEAR(tbl_GL[[#This Row],[Date]])</f>
        <v>2018</v>
      </c>
    </row>
    <row r="3857" spans="1:11" hidden="1" x14ac:dyDescent="0.35">
      <c r="A3857">
        <v>638.20000000000005</v>
      </c>
      <c r="B3857" s="24">
        <v>43456</v>
      </c>
      <c r="C3857">
        <v>2</v>
      </c>
      <c r="D3857" s="13">
        <v>10</v>
      </c>
      <c r="E3857" s="13" t="s">
        <v>80</v>
      </c>
      <c r="F3857" s="17">
        <v>7377</v>
      </c>
      <c r="G3857" t="str">
        <f>_xlfn.XLOOKUP(tbl_GL[[#This Row],[Account_key]],tbl_COA[Account_key],tbl_COA[Class],"Not Found")</f>
        <v>Assets</v>
      </c>
      <c r="H3857" t="str">
        <f>_xlfn.XLOOKUP(tbl_GL[[#This Row],[Account_key]],tbl_COA[Account_key],tbl_COA[SubClass],"Not Found")</f>
        <v>Assets</v>
      </c>
      <c r="I3857" t="str">
        <f>_xlfn.XLOOKUP(tbl_GL[[#This Row],[Account_key]],tbl_COA[Account_key],tbl_COA[SubClass2],"Not Found")</f>
        <v>Current Assets</v>
      </c>
      <c r="J3857" t="str">
        <f>_xlfn.XLOOKUP(tbl_GL[[#This Row],[Account_key]],tbl_COA[Account_key],tbl_COA[SubAccount],,0)</f>
        <v>Cash at Bank</v>
      </c>
      <c r="K3857">
        <f>YEAR(tbl_GL[[#This Row],[Date]])</f>
        <v>2018</v>
      </c>
    </row>
    <row r="3858" spans="1:11" hidden="1" x14ac:dyDescent="0.35">
      <c r="A3858">
        <v>639.1</v>
      </c>
      <c r="B3858" s="24">
        <v>43459</v>
      </c>
      <c r="C3858">
        <v>2</v>
      </c>
      <c r="D3858" s="13">
        <v>10</v>
      </c>
      <c r="E3858" s="13" t="s">
        <v>98</v>
      </c>
      <c r="F3858" s="17">
        <v>-804</v>
      </c>
      <c r="G3858" t="str">
        <f>_xlfn.XLOOKUP(tbl_GL[[#This Row],[Account_key]],tbl_COA[Account_key],tbl_COA[Class],"Not Found")</f>
        <v>Assets</v>
      </c>
      <c r="H3858" t="str">
        <f>_xlfn.XLOOKUP(tbl_GL[[#This Row],[Account_key]],tbl_COA[Account_key],tbl_COA[SubClass],"Not Found")</f>
        <v>Assets</v>
      </c>
      <c r="I3858" t="str">
        <f>_xlfn.XLOOKUP(tbl_GL[[#This Row],[Account_key]],tbl_COA[Account_key],tbl_COA[SubClass2],"Not Found")</f>
        <v>Current Assets</v>
      </c>
      <c r="J3858" t="str">
        <f>_xlfn.XLOOKUP(tbl_GL[[#This Row],[Account_key]],tbl_COA[Account_key],tbl_COA[SubAccount],,0)</f>
        <v>Cash at Bank</v>
      </c>
      <c r="K3858">
        <f>YEAR(tbl_GL[[#This Row],[Date]])</f>
        <v>2018</v>
      </c>
    </row>
    <row r="3859" spans="1:11" hidden="1" x14ac:dyDescent="0.35">
      <c r="A3859">
        <v>639.20000000000005</v>
      </c>
      <c r="B3859" s="24">
        <v>43459</v>
      </c>
      <c r="C3859">
        <v>2</v>
      </c>
      <c r="D3859" s="13">
        <v>120</v>
      </c>
      <c r="E3859" s="13" t="s">
        <v>98</v>
      </c>
      <c r="F3859" s="17">
        <v>-804</v>
      </c>
      <c r="G3859" t="str">
        <f>_xlfn.XLOOKUP(tbl_GL[[#This Row],[Account_key]],tbl_COA[Account_key],tbl_COA[Class],"Not Found")</f>
        <v>Liabilities and Owners Equity</v>
      </c>
      <c r="H3859" t="str">
        <f>_xlfn.XLOOKUP(tbl_GL[[#This Row],[Account_key]],tbl_COA[Account_key],tbl_COA[SubClass],"Not Found")</f>
        <v>Liabilities</v>
      </c>
      <c r="I3859" t="str">
        <f>_xlfn.XLOOKUP(tbl_GL[[#This Row],[Account_key]],tbl_COA[Account_key],tbl_COA[SubClass2],"Not Found")</f>
        <v>Current Liabilities</v>
      </c>
      <c r="J3859" t="str">
        <f>_xlfn.XLOOKUP(tbl_GL[[#This Row],[Account_key]],tbl_COA[Account_key],tbl_COA[SubAccount],,0)</f>
        <v>Accrued Expenses</v>
      </c>
      <c r="K3859">
        <f>YEAR(tbl_GL[[#This Row],[Date]])</f>
        <v>2018</v>
      </c>
    </row>
    <row r="3860" spans="1:11" hidden="1" x14ac:dyDescent="0.35">
      <c r="A3860">
        <v>640.1</v>
      </c>
      <c r="B3860" s="24">
        <v>43459</v>
      </c>
      <c r="C3860">
        <v>2</v>
      </c>
      <c r="D3860" s="13">
        <v>30</v>
      </c>
      <c r="E3860" s="13" t="s">
        <v>80</v>
      </c>
      <c r="F3860" s="17">
        <v>-7552</v>
      </c>
      <c r="G3860" t="str">
        <f>_xlfn.XLOOKUP(tbl_GL[[#This Row],[Account_key]],tbl_COA[Account_key],tbl_COA[Class],"Not Found")</f>
        <v>Assets</v>
      </c>
      <c r="H3860" t="str">
        <f>_xlfn.XLOOKUP(tbl_GL[[#This Row],[Account_key]],tbl_COA[Account_key],tbl_COA[SubClass],"Not Found")</f>
        <v>Assets</v>
      </c>
      <c r="I3860" t="str">
        <f>_xlfn.XLOOKUP(tbl_GL[[#This Row],[Account_key]],tbl_COA[Account_key],tbl_COA[SubClass2],"Not Found")</f>
        <v>Current Assets</v>
      </c>
      <c r="J3860" t="str">
        <f>_xlfn.XLOOKUP(tbl_GL[[#This Row],[Account_key]],tbl_COA[Account_key],tbl_COA[SubAccount],,0)</f>
        <v>Trade Receivables</v>
      </c>
      <c r="K3860">
        <f>YEAR(tbl_GL[[#This Row],[Date]])</f>
        <v>2018</v>
      </c>
    </row>
    <row r="3861" spans="1:11" hidden="1" x14ac:dyDescent="0.35">
      <c r="A3861">
        <v>640.20000000000005</v>
      </c>
      <c r="B3861" s="24">
        <v>43459</v>
      </c>
      <c r="C3861">
        <v>2</v>
      </c>
      <c r="D3861" s="13">
        <v>10</v>
      </c>
      <c r="E3861" s="13" t="s">
        <v>80</v>
      </c>
      <c r="F3861" s="17">
        <v>7552</v>
      </c>
      <c r="G3861" t="str">
        <f>_xlfn.XLOOKUP(tbl_GL[[#This Row],[Account_key]],tbl_COA[Account_key],tbl_COA[Class],"Not Found")</f>
        <v>Assets</v>
      </c>
      <c r="H3861" t="str">
        <f>_xlfn.XLOOKUP(tbl_GL[[#This Row],[Account_key]],tbl_COA[Account_key],tbl_COA[SubClass],"Not Found")</f>
        <v>Assets</v>
      </c>
      <c r="I3861" t="str">
        <f>_xlfn.XLOOKUP(tbl_GL[[#This Row],[Account_key]],tbl_COA[Account_key],tbl_COA[SubClass2],"Not Found")</f>
        <v>Current Assets</v>
      </c>
      <c r="J3861" t="str">
        <f>_xlfn.XLOOKUP(tbl_GL[[#This Row],[Account_key]],tbl_COA[Account_key],tbl_COA[SubAccount],,0)</f>
        <v>Cash at Bank</v>
      </c>
      <c r="K3861">
        <f>YEAR(tbl_GL[[#This Row],[Date]])</f>
        <v>2018</v>
      </c>
    </row>
    <row r="3862" spans="1:11" hidden="1" x14ac:dyDescent="0.35">
      <c r="A3862">
        <v>641.1</v>
      </c>
      <c r="B3862" s="24">
        <v>43462</v>
      </c>
      <c r="C3862">
        <v>2</v>
      </c>
      <c r="D3862" s="13">
        <v>260</v>
      </c>
      <c r="E3862" s="13" t="s">
        <v>99</v>
      </c>
      <c r="F3862" s="17">
        <v>-59</v>
      </c>
      <c r="G3862" t="str">
        <f>_xlfn.XLOOKUP(tbl_GL[[#This Row],[Account_key]],tbl_COA[Account_key],tbl_COA[Class],"Not Found")</f>
        <v>Operating account</v>
      </c>
      <c r="H3862" t="str">
        <f>_xlfn.XLOOKUP(tbl_GL[[#This Row],[Account_key]],tbl_COA[Account_key],tbl_COA[SubClass],"Not Found")</f>
        <v>Operating Expenses</v>
      </c>
      <c r="I3862" t="str">
        <f>_xlfn.XLOOKUP(tbl_GL[[#This Row],[Account_key]],tbl_COA[Account_key],tbl_COA[SubClass2],"Not Found")</f>
        <v>Marketing</v>
      </c>
      <c r="J3862" t="str">
        <f>_xlfn.XLOOKUP(tbl_GL[[#This Row],[Account_key]],tbl_COA[Account_key],tbl_COA[SubAccount],,0)</f>
        <v>Commissions</v>
      </c>
      <c r="K3862">
        <f>YEAR(tbl_GL[[#This Row],[Date]])</f>
        <v>2018</v>
      </c>
    </row>
    <row r="3863" spans="1:11" hidden="1" x14ac:dyDescent="0.35">
      <c r="A3863">
        <v>641.20000000000005</v>
      </c>
      <c r="B3863" s="24">
        <v>43462</v>
      </c>
      <c r="C3863">
        <v>2</v>
      </c>
      <c r="D3863" s="13">
        <v>20</v>
      </c>
      <c r="E3863" s="13" t="s">
        <v>99</v>
      </c>
      <c r="F3863" s="17">
        <v>-59</v>
      </c>
      <c r="G3863" t="str">
        <f>_xlfn.XLOOKUP(tbl_GL[[#This Row],[Account_key]],tbl_COA[Account_key],tbl_COA[Class],"Not Found")</f>
        <v>Assets</v>
      </c>
      <c r="H3863" t="str">
        <f>_xlfn.XLOOKUP(tbl_GL[[#This Row],[Account_key]],tbl_COA[Account_key],tbl_COA[SubClass],"Not Found")</f>
        <v>Assets</v>
      </c>
      <c r="I3863" t="str">
        <f>_xlfn.XLOOKUP(tbl_GL[[#This Row],[Account_key]],tbl_COA[Account_key],tbl_COA[SubClass2],"Not Found")</f>
        <v>Current Assets</v>
      </c>
      <c r="J3863" t="str">
        <f>_xlfn.XLOOKUP(tbl_GL[[#This Row],[Account_key]],tbl_COA[Account_key],tbl_COA[SubAccount],,0)</f>
        <v>Cash in hand</v>
      </c>
      <c r="K3863">
        <f>YEAR(tbl_GL[[#This Row],[Date]])</f>
        <v>2018</v>
      </c>
    </row>
    <row r="3864" spans="1:11" hidden="1" x14ac:dyDescent="0.35">
      <c r="A3864">
        <v>642.1</v>
      </c>
      <c r="B3864" s="24">
        <v>43462</v>
      </c>
      <c r="C3864">
        <v>2</v>
      </c>
      <c r="D3864" s="13">
        <v>230</v>
      </c>
      <c r="E3864" s="13" t="s">
        <v>4</v>
      </c>
      <c r="F3864" s="17">
        <v>-539</v>
      </c>
      <c r="G3864" t="str">
        <f>_xlfn.XLOOKUP(tbl_GL[[#This Row],[Account_key]],tbl_COA[Account_key],tbl_COA[Class],"Not Found")</f>
        <v>Trading account</v>
      </c>
      <c r="H3864" t="str">
        <f>_xlfn.XLOOKUP(tbl_GL[[#This Row],[Account_key]],tbl_COA[Account_key],tbl_COA[SubClass],"Not Found")</f>
        <v>Cost of Sales</v>
      </c>
      <c r="I3864" t="str">
        <f>_xlfn.XLOOKUP(tbl_GL[[#This Row],[Account_key]],tbl_COA[Account_key],tbl_COA[SubClass2],"Not Found")</f>
        <v>Cost of Sales</v>
      </c>
      <c r="J3864" t="str">
        <f>_xlfn.XLOOKUP(tbl_GL[[#This Row],[Account_key]],tbl_COA[Account_key],tbl_COA[SubAccount],,0)</f>
        <v>Cost of Sales</v>
      </c>
      <c r="K3864">
        <f>YEAR(tbl_GL[[#This Row],[Date]])</f>
        <v>2018</v>
      </c>
    </row>
    <row r="3865" spans="1:11" hidden="1" x14ac:dyDescent="0.35">
      <c r="A3865">
        <v>642.20000000000005</v>
      </c>
      <c r="B3865" s="24">
        <v>43462</v>
      </c>
      <c r="C3865">
        <v>2</v>
      </c>
      <c r="D3865" s="13">
        <v>60</v>
      </c>
      <c r="E3865" s="13" t="s">
        <v>4</v>
      </c>
      <c r="F3865" s="17">
        <v>-539</v>
      </c>
      <c r="G3865" t="str">
        <f>_xlfn.XLOOKUP(tbl_GL[[#This Row],[Account_key]],tbl_COA[Account_key],tbl_COA[Class],"Not Found")</f>
        <v>Assets</v>
      </c>
      <c r="H3865" t="str">
        <f>_xlfn.XLOOKUP(tbl_GL[[#This Row],[Account_key]],tbl_COA[Account_key],tbl_COA[SubClass],"Not Found")</f>
        <v>Assets</v>
      </c>
      <c r="I3865" t="str">
        <f>_xlfn.XLOOKUP(tbl_GL[[#This Row],[Account_key]],tbl_COA[Account_key],tbl_COA[SubClass2],"Not Found")</f>
        <v>Current Assets</v>
      </c>
      <c r="J3865" t="str">
        <f>_xlfn.XLOOKUP(tbl_GL[[#This Row],[Account_key]],tbl_COA[Account_key],tbl_COA[SubAccount],,0)</f>
        <v>Inventory</v>
      </c>
      <c r="K3865">
        <f>YEAR(tbl_GL[[#This Row],[Date]])</f>
        <v>2018</v>
      </c>
    </row>
    <row r="3866" spans="1:11" hidden="1" x14ac:dyDescent="0.35">
      <c r="A3866">
        <v>643.1</v>
      </c>
      <c r="B3866" s="24">
        <v>43462</v>
      </c>
      <c r="C3866">
        <v>2</v>
      </c>
      <c r="D3866" s="13">
        <v>10</v>
      </c>
      <c r="E3866" s="13" t="s">
        <v>98</v>
      </c>
      <c r="F3866" s="17">
        <v>-874</v>
      </c>
      <c r="G3866" t="str">
        <f>_xlfn.XLOOKUP(tbl_GL[[#This Row],[Account_key]],tbl_COA[Account_key],tbl_COA[Class],"Not Found")</f>
        <v>Assets</v>
      </c>
      <c r="H3866" t="str">
        <f>_xlfn.XLOOKUP(tbl_GL[[#This Row],[Account_key]],tbl_COA[Account_key],tbl_COA[SubClass],"Not Found")</f>
        <v>Assets</v>
      </c>
      <c r="I3866" t="str">
        <f>_xlfn.XLOOKUP(tbl_GL[[#This Row],[Account_key]],tbl_COA[Account_key],tbl_COA[SubClass2],"Not Found")</f>
        <v>Current Assets</v>
      </c>
      <c r="J3866" t="str">
        <f>_xlfn.XLOOKUP(tbl_GL[[#This Row],[Account_key]],tbl_COA[Account_key],tbl_COA[SubAccount],,0)</f>
        <v>Cash at Bank</v>
      </c>
      <c r="K3866">
        <f>YEAR(tbl_GL[[#This Row],[Date]])</f>
        <v>2018</v>
      </c>
    </row>
    <row r="3867" spans="1:11" hidden="1" x14ac:dyDescent="0.35">
      <c r="A3867">
        <v>643.20000000000005</v>
      </c>
      <c r="B3867" s="24">
        <v>43462</v>
      </c>
      <c r="C3867">
        <v>2</v>
      </c>
      <c r="D3867" s="13">
        <v>120</v>
      </c>
      <c r="E3867" s="13" t="s">
        <v>98</v>
      </c>
      <c r="F3867" s="17">
        <v>-874</v>
      </c>
      <c r="G3867" t="str">
        <f>_xlfn.XLOOKUP(tbl_GL[[#This Row],[Account_key]],tbl_COA[Account_key],tbl_COA[Class],"Not Found")</f>
        <v>Liabilities and Owners Equity</v>
      </c>
      <c r="H3867" t="str">
        <f>_xlfn.XLOOKUP(tbl_GL[[#This Row],[Account_key]],tbl_COA[Account_key],tbl_COA[SubClass],"Not Found")</f>
        <v>Liabilities</v>
      </c>
      <c r="I3867" t="str">
        <f>_xlfn.XLOOKUP(tbl_GL[[#This Row],[Account_key]],tbl_COA[Account_key],tbl_COA[SubClass2],"Not Found")</f>
        <v>Current Liabilities</v>
      </c>
      <c r="J3867" t="str">
        <f>_xlfn.XLOOKUP(tbl_GL[[#This Row],[Account_key]],tbl_COA[Account_key],tbl_COA[SubAccount],,0)</f>
        <v>Accrued Expenses</v>
      </c>
      <c r="K3867">
        <f>YEAR(tbl_GL[[#This Row],[Date]])</f>
        <v>2018</v>
      </c>
    </row>
    <row r="3868" spans="1:11" hidden="1" x14ac:dyDescent="0.35">
      <c r="A3868">
        <v>644.1</v>
      </c>
      <c r="B3868" s="24">
        <v>43462</v>
      </c>
      <c r="C3868">
        <v>2</v>
      </c>
      <c r="D3868" s="13">
        <v>210</v>
      </c>
      <c r="E3868" s="13" t="s">
        <v>7</v>
      </c>
      <c r="F3868" s="17">
        <v>1798</v>
      </c>
      <c r="G3868" t="str">
        <f>_xlfn.XLOOKUP(tbl_GL[[#This Row],[Account_key]],tbl_COA[Account_key],tbl_COA[Class],"Not Found")</f>
        <v>Trading account</v>
      </c>
      <c r="H3868" t="str">
        <f>_xlfn.XLOOKUP(tbl_GL[[#This Row],[Account_key]],tbl_COA[Account_key],tbl_COA[SubClass],"Not Found")</f>
        <v>Sales</v>
      </c>
      <c r="I3868" t="str">
        <f>_xlfn.XLOOKUP(tbl_GL[[#This Row],[Account_key]],tbl_COA[Account_key],tbl_COA[SubClass2],"Not Found")</f>
        <v>Sales</v>
      </c>
      <c r="J3868" t="str">
        <f>_xlfn.XLOOKUP(tbl_GL[[#This Row],[Account_key]],tbl_COA[Account_key],tbl_COA[SubAccount],,0)</f>
        <v>Sales</v>
      </c>
      <c r="K3868">
        <f>YEAR(tbl_GL[[#This Row],[Date]])</f>
        <v>2018</v>
      </c>
    </row>
    <row r="3869" spans="1:11" hidden="1" x14ac:dyDescent="0.35">
      <c r="A3869">
        <v>644.20000000000005</v>
      </c>
      <c r="B3869" s="24">
        <v>43462</v>
      </c>
      <c r="C3869">
        <v>2</v>
      </c>
      <c r="D3869" s="13">
        <v>10</v>
      </c>
      <c r="E3869" s="13" t="s">
        <v>7</v>
      </c>
      <c r="F3869" s="17">
        <v>1798</v>
      </c>
      <c r="G3869" t="str">
        <f>_xlfn.XLOOKUP(tbl_GL[[#This Row],[Account_key]],tbl_COA[Account_key],tbl_COA[Class],"Not Found")</f>
        <v>Assets</v>
      </c>
      <c r="H3869" t="str">
        <f>_xlfn.XLOOKUP(tbl_GL[[#This Row],[Account_key]],tbl_COA[Account_key],tbl_COA[SubClass],"Not Found")</f>
        <v>Assets</v>
      </c>
      <c r="I3869" t="str">
        <f>_xlfn.XLOOKUP(tbl_GL[[#This Row],[Account_key]],tbl_COA[Account_key],tbl_COA[SubClass2],"Not Found")</f>
        <v>Current Assets</v>
      </c>
      <c r="J3869" t="str">
        <f>_xlfn.XLOOKUP(tbl_GL[[#This Row],[Account_key]],tbl_COA[Account_key],tbl_COA[SubAccount],,0)</f>
        <v>Cash at Bank</v>
      </c>
      <c r="K3869">
        <f>YEAR(tbl_GL[[#This Row],[Date]])</f>
        <v>2018</v>
      </c>
    </row>
    <row r="3870" spans="1:11" hidden="1" x14ac:dyDescent="0.35">
      <c r="A3870">
        <v>645.1</v>
      </c>
      <c r="B3870" s="24">
        <v>43462</v>
      </c>
      <c r="C3870">
        <v>2</v>
      </c>
      <c r="D3870" s="13">
        <v>230</v>
      </c>
      <c r="E3870" s="13" t="s">
        <v>4</v>
      </c>
      <c r="F3870" s="17">
        <v>-2179</v>
      </c>
      <c r="G3870" t="str">
        <f>_xlfn.XLOOKUP(tbl_GL[[#This Row],[Account_key]],tbl_COA[Account_key],tbl_COA[Class],"Not Found")</f>
        <v>Trading account</v>
      </c>
      <c r="H3870" t="str">
        <f>_xlfn.XLOOKUP(tbl_GL[[#This Row],[Account_key]],tbl_COA[Account_key],tbl_COA[SubClass],"Not Found")</f>
        <v>Cost of Sales</v>
      </c>
      <c r="I3870" t="str">
        <f>_xlfn.XLOOKUP(tbl_GL[[#This Row],[Account_key]],tbl_COA[Account_key],tbl_COA[SubClass2],"Not Found")</f>
        <v>Cost of Sales</v>
      </c>
      <c r="J3870" t="str">
        <f>_xlfn.XLOOKUP(tbl_GL[[#This Row],[Account_key]],tbl_COA[Account_key],tbl_COA[SubAccount],,0)</f>
        <v>Cost of Sales</v>
      </c>
      <c r="K3870">
        <f>YEAR(tbl_GL[[#This Row],[Date]])</f>
        <v>2018</v>
      </c>
    </row>
    <row r="3871" spans="1:11" hidden="1" x14ac:dyDescent="0.35">
      <c r="A3871">
        <v>645.20000000000005</v>
      </c>
      <c r="B3871" s="24">
        <v>43462</v>
      </c>
      <c r="C3871">
        <v>2</v>
      </c>
      <c r="D3871" s="13">
        <v>60</v>
      </c>
      <c r="E3871" s="13" t="s">
        <v>4</v>
      </c>
      <c r="F3871" s="17">
        <v>-2179</v>
      </c>
      <c r="G3871" t="str">
        <f>_xlfn.XLOOKUP(tbl_GL[[#This Row],[Account_key]],tbl_COA[Account_key],tbl_COA[Class],"Not Found")</f>
        <v>Assets</v>
      </c>
      <c r="H3871" t="str">
        <f>_xlfn.XLOOKUP(tbl_GL[[#This Row],[Account_key]],tbl_COA[Account_key],tbl_COA[SubClass],"Not Found")</f>
        <v>Assets</v>
      </c>
      <c r="I3871" t="str">
        <f>_xlfn.XLOOKUP(tbl_GL[[#This Row],[Account_key]],tbl_COA[Account_key],tbl_COA[SubClass2],"Not Found")</f>
        <v>Current Assets</v>
      </c>
      <c r="J3871" t="str">
        <f>_xlfn.XLOOKUP(tbl_GL[[#This Row],[Account_key]],tbl_COA[Account_key],tbl_COA[SubAccount],,0)</f>
        <v>Inventory</v>
      </c>
      <c r="K3871">
        <f>YEAR(tbl_GL[[#This Row],[Date]])</f>
        <v>2018</v>
      </c>
    </row>
    <row r="3872" spans="1:11" hidden="1" x14ac:dyDescent="0.35">
      <c r="A3872">
        <v>646.1</v>
      </c>
      <c r="B3872" s="24">
        <v>43462</v>
      </c>
      <c r="C3872">
        <v>2</v>
      </c>
      <c r="D3872" s="13">
        <v>210</v>
      </c>
      <c r="E3872" s="13" t="s">
        <v>8</v>
      </c>
      <c r="F3872" s="17">
        <v>7262</v>
      </c>
      <c r="G3872" t="str">
        <f>_xlfn.XLOOKUP(tbl_GL[[#This Row],[Account_key]],tbl_COA[Account_key],tbl_COA[Class],"Not Found")</f>
        <v>Trading account</v>
      </c>
      <c r="H3872" t="str">
        <f>_xlfn.XLOOKUP(tbl_GL[[#This Row],[Account_key]],tbl_COA[Account_key],tbl_COA[SubClass],"Not Found")</f>
        <v>Sales</v>
      </c>
      <c r="I3872" t="str">
        <f>_xlfn.XLOOKUP(tbl_GL[[#This Row],[Account_key]],tbl_COA[Account_key],tbl_COA[SubClass2],"Not Found")</f>
        <v>Sales</v>
      </c>
      <c r="J3872" t="str">
        <f>_xlfn.XLOOKUP(tbl_GL[[#This Row],[Account_key]],tbl_COA[Account_key],tbl_COA[SubAccount],,0)</f>
        <v>Sales</v>
      </c>
      <c r="K3872">
        <f>YEAR(tbl_GL[[#This Row],[Date]])</f>
        <v>2018</v>
      </c>
    </row>
    <row r="3873" spans="1:11" hidden="1" x14ac:dyDescent="0.35">
      <c r="A3873">
        <v>646.20000000000005</v>
      </c>
      <c r="B3873" s="24">
        <v>43462</v>
      </c>
      <c r="C3873">
        <v>2</v>
      </c>
      <c r="D3873" s="13">
        <v>30</v>
      </c>
      <c r="E3873" s="13" t="s">
        <v>8</v>
      </c>
      <c r="F3873" s="17">
        <v>7262</v>
      </c>
      <c r="G3873" t="str">
        <f>_xlfn.XLOOKUP(tbl_GL[[#This Row],[Account_key]],tbl_COA[Account_key],tbl_COA[Class],"Not Found")</f>
        <v>Assets</v>
      </c>
      <c r="H3873" t="str">
        <f>_xlfn.XLOOKUP(tbl_GL[[#This Row],[Account_key]],tbl_COA[Account_key],tbl_COA[SubClass],"Not Found")</f>
        <v>Assets</v>
      </c>
      <c r="I3873" t="str">
        <f>_xlfn.XLOOKUP(tbl_GL[[#This Row],[Account_key]],tbl_COA[Account_key],tbl_COA[SubClass2],"Not Found")</f>
        <v>Current Assets</v>
      </c>
      <c r="J3873" t="str">
        <f>_xlfn.XLOOKUP(tbl_GL[[#This Row],[Account_key]],tbl_COA[Account_key],tbl_COA[SubAccount],,0)</f>
        <v>Trade Receivables</v>
      </c>
      <c r="K3873">
        <f>YEAR(tbl_GL[[#This Row],[Date]])</f>
        <v>2018</v>
      </c>
    </row>
    <row r="3874" spans="1:11" hidden="1" x14ac:dyDescent="0.35">
      <c r="A3874">
        <v>647.1</v>
      </c>
      <c r="B3874" s="24">
        <v>43465</v>
      </c>
      <c r="C3874">
        <v>2</v>
      </c>
      <c r="D3874" s="13">
        <v>10</v>
      </c>
      <c r="E3874" s="13" t="s">
        <v>110</v>
      </c>
      <c r="F3874" s="17">
        <v>10</v>
      </c>
      <c r="G3874" t="str">
        <f>_xlfn.XLOOKUP(tbl_GL[[#This Row],[Account_key]],tbl_COA[Account_key],tbl_COA[Class],"Not Found")</f>
        <v>Assets</v>
      </c>
      <c r="H3874" t="str">
        <f>_xlfn.XLOOKUP(tbl_GL[[#This Row],[Account_key]],tbl_COA[Account_key],tbl_COA[SubClass],"Not Found")</f>
        <v>Assets</v>
      </c>
      <c r="I3874" t="str">
        <f>_xlfn.XLOOKUP(tbl_GL[[#This Row],[Account_key]],tbl_COA[Account_key],tbl_COA[SubClass2],"Not Found")</f>
        <v>Current Assets</v>
      </c>
      <c r="J3874" t="str">
        <f>_xlfn.XLOOKUP(tbl_GL[[#This Row],[Account_key]],tbl_COA[Account_key],tbl_COA[SubAccount],,0)</f>
        <v>Cash at Bank</v>
      </c>
      <c r="K3874">
        <f>YEAR(tbl_GL[[#This Row],[Date]])</f>
        <v>2018</v>
      </c>
    </row>
    <row r="3875" spans="1:11" hidden="1" x14ac:dyDescent="0.35">
      <c r="A3875">
        <v>647.20000000000005</v>
      </c>
      <c r="B3875" s="24">
        <v>43465</v>
      </c>
      <c r="C3875">
        <v>2</v>
      </c>
      <c r="D3875" s="13">
        <v>430</v>
      </c>
      <c r="E3875" s="13" t="s">
        <v>110</v>
      </c>
      <c r="F3875" s="17">
        <v>10</v>
      </c>
      <c r="G3875" t="str">
        <f>_xlfn.XLOOKUP(tbl_GL[[#This Row],[Account_key]],tbl_COA[Account_key],tbl_COA[Class],"Not Found")</f>
        <v>Non-operating</v>
      </c>
      <c r="H3875" t="str">
        <f>_xlfn.XLOOKUP(tbl_GL[[#This Row],[Account_key]],tbl_COA[Account_key],tbl_COA[SubClass],"Not Found")</f>
        <v>Exchange Loss/Gain</v>
      </c>
      <c r="I3875" t="str">
        <f>_xlfn.XLOOKUP(tbl_GL[[#This Row],[Account_key]],tbl_COA[Account_key],tbl_COA[SubClass2],"Not Found")</f>
        <v>Exchange Loss/Gain</v>
      </c>
      <c r="J3875" t="str">
        <f>_xlfn.XLOOKUP(tbl_GL[[#This Row],[Account_key]],tbl_COA[Account_key],tbl_COA[SubAccount],,0)</f>
        <v>Exchange Loss/Gain</v>
      </c>
      <c r="K3875">
        <f>YEAR(tbl_GL[[#This Row],[Date]])</f>
        <v>2018</v>
      </c>
    </row>
    <row r="3876" spans="1:11" hidden="1" x14ac:dyDescent="0.35">
      <c r="A3876">
        <v>648.1</v>
      </c>
      <c r="B3876" s="24">
        <v>43465</v>
      </c>
      <c r="C3876">
        <v>2</v>
      </c>
      <c r="D3876" s="13">
        <v>10</v>
      </c>
      <c r="E3876" s="13" t="s">
        <v>113</v>
      </c>
      <c r="F3876" s="17">
        <v>121</v>
      </c>
      <c r="G3876" t="str">
        <f>_xlfn.XLOOKUP(tbl_GL[[#This Row],[Account_key]],tbl_COA[Account_key],tbl_COA[Class],"Not Found")</f>
        <v>Assets</v>
      </c>
      <c r="H3876" t="str">
        <f>_xlfn.XLOOKUP(tbl_GL[[#This Row],[Account_key]],tbl_COA[Account_key],tbl_COA[SubClass],"Not Found")</f>
        <v>Assets</v>
      </c>
      <c r="I3876" t="str">
        <f>_xlfn.XLOOKUP(tbl_GL[[#This Row],[Account_key]],tbl_COA[Account_key],tbl_COA[SubClass2],"Not Found")</f>
        <v>Current Assets</v>
      </c>
      <c r="J3876" t="str">
        <f>_xlfn.XLOOKUP(tbl_GL[[#This Row],[Account_key]],tbl_COA[Account_key],tbl_COA[SubAccount],,0)</f>
        <v>Cash at Bank</v>
      </c>
      <c r="K3876">
        <f>YEAR(tbl_GL[[#This Row],[Date]])</f>
        <v>2018</v>
      </c>
    </row>
    <row r="3877" spans="1:11" hidden="1" x14ac:dyDescent="0.35">
      <c r="A3877">
        <v>648.20000000000005</v>
      </c>
      <c r="B3877" s="24">
        <v>43465</v>
      </c>
      <c r="C3877">
        <v>2</v>
      </c>
      <c r="D3877" s="13">
        <v>410</v>
      </c>
      <c r="E3877" s="13" t="s">
        <v>113</v>
      </c>
      <c r="F3877" s="17">
        <v>121</v>
      </c>
      <c r="G3877" t="str">
        <f>_xlfn.XLOOKUP(tbl_GL[[#This Row],[Account_key]],tbl_COA[Account_key],tbl_COA[Class],"Not Found")</f>
        <v>Non-operating</v>
      </c>
      <c r="H3877" t="str">
        <f>_xlfn.XLOOKUP(tbl_GL[[#This Row],[Account_key]],tbl_COA[Account_key],tbl_COA[SubClass],"Not Found")</f>
        <v>Interest Income</v>
      </c>
      <c r="I3877" t="str">
        <f>_xlfn.XLOOKUP(tbl_GL[[#This Row],[Account_key]],tbl_COA[Account_key],tbl_COA[SubClass2],"Not Found")</f>
        <v>Interest Income</v>
      </c>
      <c r="J3877" t="str">
        <f>_xlfn.XLOOKUP(tbl_GL[[#This Row],[Account_key]],tbl_COA[Account_key],tbl_COA[SubAccount],,0)</f>
        <v>Interest Income</v>
      </c>
      <c r="K3877">
        <f>YEAR(tbl_GL[[#This Row],[Date]])</f>
        <v>2018</v>
      </c>
    </row>
    <row r="3878" spans="1:11" hidden="1" x14ac:dyDescent="0.35">
      <c r="A3878">
        <v>649.1</v>
      </c>
      <c r="B3878" s="24">
        <v>43465</v>
      </c>
      <c r="C3878">
        <v>2</v>
      </c>
      <c r="D3878" s="13">
        <v>440</v>
      </c>
      <c r="E3878" s="13" t="s">
        <v>112</v>
      </c>
      <c r="F3878" s="17">
        <v>-133</v>
      </c>
      <c r="G3878" t="str">
        <f>_xlfn.XLOOKUP(tbl_GL[[#This Row],[Account_key]],tbl_COA[Account_key],tbl_COA[Class],"Not Found")</f>
        <v>Interest &amp; Tax</v>
      </c>
      <c r="H3878" t="str">
        <f>_xlfn.XLOOKUP(tbl_GL[[#This Row],[Account_key]],tbl_COA[Account_key],tbl_COA[SubClass],"Not Found")</f>
        <v>Interest Expense</v>
      </c>
      <c r="I3878" t="str">
        <f>_xlfn.XLOOKUP(tbl_GL[[#This Row],[Account_key]],tbl_COA[Account_key],tbl_COA[SubClass2],"Not Found")</f>
        <v>Interest Expense</v>
      </c>
      <c r="J3878" t="str">
        <f>_xlfn.XLOOKUP(tbl_GL[[#This Row],[Account_key]],tbl_COA[Account_key],tbl_COA[SubAccount],,0)</f>
        <v>Interest Expense</v>
      </c>
      <c r="K3878">
        <f>YEAR(tbl_GL[[#This Row],[Date]])</f>
        <v>2018</v>
      </c>
    </row>
    <row r="3879" spans="1:11" hidden="1" x14ac:dyDescent="0.35">
      <c r="A3879">
        <v>649.20000000000005</v>
      </c>
      <c r="B3879" s="24">
        <v>43465</v>
      </c>
      <c r="C3879">
        <v>2</v>
      </c>
      <c r="D3879" s="13">
        <v>121</v>
      </c>
      <c r="E3879" s="13" t="s">
        <v>112</v>
      </c>
      <c r="F3879" s="17">
        <v>133</v>
      </c>
      <c r="G3879" t="str">
        <f>_xlfn.XLOOKUP(tbl_GL[[#This Row],[Account_key]],tbl_COA[Account_key],tbl_COA[Class],"Not Found")</f>
        <v>Liabilities and Owners Equity</v>
      </c>
      <c r="H3879" t="str">
        <f>_xlfn.XLOOKUP(tbl_GL[[#This Row],[Account_key]],tbl_COA[Account_key],tbl_COA[SubClass],"Not Found")</f>
        <v>Liabilities</v>
      </c>
      <c r="I3879" t="str">
        <f>_xlfn.XLOOKUP(tbl_GL[[#This Row],[Account_key]],tbl_COA[Account_key],tbl_COA[SubClass2],"Not Found")</f>
        <v>Current Liabilities</v>
      </c>
      <c r="J3879" t="str">
        <f>_xlfn.XLOOKUP(tbl_GL[[#This Row],[Account_key]],tbl_COA[Account_key],tbl_COA[SubAccount],,0)</f>
        <v>Interest Payable</v>
      </c>
      <c r="K3879">
        <f>YEAR(tbl_GL[[#This Row],[Date]])</f>
        <v>2018</v>
      </c>
    </row>
    <row r="3880" spans="1:11" hidden="1" x14ac:dyDescent="0.35">
      <c r="A3880">
        <v>650.1</v>
      </c>
      <c r="B3880" s="24">
        <v>43465</v>
      </c>
      <c r="C3880">
        <v>2</v>
      </c>
      <c r="D3880" s="13">
        <v>400</v>
      </c>
      <c r="E3880" s="13" t="s">
        <v>104</v>
      </c>
      <c r="F3880" s="17">
        <v>-167</v>
      </c>
      <c r="G3880" t="str">
        <f>_xlfn.XLOOKUP(tbl_GL[[#This Row],[Account_key]],tbl_COA[Account_key],tbl_COA[Class],"Not Found")</f>
        <v>Operating account</v>
      </c>
      <c r="H3880" t="str">
        <f>_xlfn.XLOOKUP(tbl_GL[[#This Row],[Account_key]],tbl_COA[Account_key],tbl_COA[SubClass],"Not Found")</f>
        <v>Depreciation &amp; Amortization</v>
      </c>
      <c r="I3880" t="str">
        <f>_xlfn.XLOOKUP(tbl_GL[[#This Row],[Account_key]],tbl_COA[Account_key],tbl_COA[SubClass2],"Not Found")</f>
        <v>Amortization</v>
      </c>
      <c r="J3880" t="str">
        <f>_xlfn.XLOOKUP(tbl_GL[[#This Row],[Account_key]],tbl_COA[Account_key],tbl_COA[SubAccount],,0)</f>
        <v>Amortization of Intangible Assets</v>
      </c>
      <c r="K3880">
        <f>YEAR(tbl_GL[[#This Row],[Date]])</f>
        <v>2018</v>
      </c>
    </row>
    <row r="3881" spans="1:11" hidden="1" x14ac:dyDescent="0.35">
      <c r="A3881">
        <v>650.20000000000005</v>
      </c>
      <c r="B3881" s="24">
        <v>43465</v>
      </c>
      <c r="C3881">
        <v>2</v>
      </c>
      <c r="D3881" s="13">
        <v>100</v>
      </c>
      <c r="E3881" s="13" t="s">
        <v>104</v>
      </c>
      <c r="F3881" s="17">
        <v>-167</v>
      </c>
      <c r="G3881" t="str">
        <f>_xlfn.XLOOKUP(tbl_GL[[#This Row],[Account_key]],tbl_COA[Account_key],tbl_COA[Class],"Not Found")</f>
        <v>Assets</v>
      </c>
      <c r="H3881" t="str">
        <f>_xlfn.XLOOKUP(tbl_GL[[#This Row],[Account_key]],tbl_COA[Account_key],tbl_COA[SubClass],"Not Found")</f>
        <v>Assets</v>
      </c>
      <c r="I3881" t="str">
        <f>_xlfn.XLOOKUP(tbl_GL[[#This Row],[Account_key]],tbl_COA[Account_key],tbl_COA[SubClass2],"Not Found")</f>
        <v>Non-Current Assets</v>
      </c>
      <c r="J3881" t="str">
        <f>_xlfn.XLOOKUP(tbl_GL[[#This Row],[Account_key]],tbl_COA[Account_key],tbl_COA[SubAccount],,0)</f>
        <v>Patents and trademarks</v>
      </c>
      <c r="K3881">
        <f>YEAR(tbl_GL[[#This Row],[Date]])</f>
        <v>2018</v>
      </c>
    </row>
    <row r="3882" spans="1:11" hidden="1" x14ac:dyDescent="0.35">
      <c r="A3882">
        <v>651.1</v>
      </c>
      <c r="B3882" s="24">
        <v>43465</v>
      </c>
      <c r="C3882">
        <v>2</v>
      </c>
      <c r="D3882" s="13">
        <v>240</v>
      </c>
      <c r="E3882" s="13" t="s">
        <v>56</v>
      </c>
      <c r="F3882" s="17">
        <v>-2667</v>
      </c>
      <c r="G3882" t="str">
        <f>_xlfn.XLOOKUP(tbl_GL[[#This Row],[Account_key]],tbl_COA[Account_key],tbl_COA[Class],"Not Found")</f>
        <v>Operating account</v>
      </c>
      <c r="H3882" t="str">
        <f>_xlfn.XLOOKUP(tbl_GL[[#This Row],[Account_key]],tbl_COA[Account_key],tbl_COA[SubClass],"Not Found")</f>
        <v>Operating Expenses</v>
      </c>
      <c r="I3882" t="str">
        <f>_xlfn.XLOOKUP(tbl_GL[[#This Row],[Account_key]],tbl_COA[Account_key],tbl_COA[SubClass2],"Not Found")</f>
        <v>Sales &amp; Distribution</v>
      </c>
      <c r="J3882" t="str">
        <f>_xlfn.XLOOKUP(tbl_GL[[#This Row],[Account_key]],tbl_COA[Account_key],tbl_COA[SubAccount],,0)</f>
        <v>Salaries</v>
      </c>
      <c r="K3882">
        <f>YEAR(tbl_GL[[#This Row],[Date]])</f>
        <v>2018</v>
      </c>
    </row>
    <row r="3883" spans="1:11" hidden="1" x14ac:dyDescent="0.35">
      <c r="A3883">
        <v>651.20000000000005</v>
      </c>
      <c r="B3883" s="24">
        <v>43465</v>
      </c>
      <c r="C3883">
        <v>2</v>
      </c>
      <c r="D3883" s="13">
        <v>10</v>
      </c>
      <c r="E3883" s="13" t="s">
        <v>56</v>
      </c>
      <c r="F3883" s="17">
        <v>-2667</v>
      </c>
      <c r="G3883" t="str">
        <f>_xlfn.XLOOKUP(tbl_GL[[#This Row],[Account_key]],tbl_COA[Account_key],tbl_COA[Class],"Not Found")</f>
        <v>Assets</v>
      </c>
      <c r="H3883" t="str">
        <f>_xlfn.XLOOKUP(tbl_GL[[#This Row],[Account_key]],tbl_COA[Account_key],tbl_COA[SubClass],"Not Found")</f>
        <v>Assets</v>
      </c>
      <c r="I3883" t="str">
        <f>_xlfn.XLOOKUP(tbl_GL[[#This Row],[Account_key]],tbl_COA[Account_key],tbl_COA[SubClass2],"Not Found")</f>
        <v>Current Assets</v>
      </c>
      <c r="J3883" t="str">
        <f>_xlfn.XLOOKUP(tbl_GL[[#This Row],[Account_key]],tbl_COA[Account_key],tbl_COA[SubAccount],,0)</f>
        <v>Cash at Bank</v>
      </c>
      <c r="K3883">
        <f>YEAR(tbl_GL[[#This Row],[Date]])</f>
        <v>2018</v>
      </c>
    </row>
    <row r="3884" spans="1:11" hidden="1" x14ac:dyDescent="0.35">
      <c r="A3884">
        <v>652.1</v>
      </c>
      <c r="B3884" s="24">
        <v>43465</v>
      </c>
      <c r="C3884">
        <v>2</v>
      </c>
      <c r="D3884" s="13">
        <v>450</v>
      </c>
      <c r="E3884" s="23" t="s">
        <v>108</v>
      </c>
      <c r="F3884" s="17">
        <v>-2892</v>
      </c>
      <c r="G3884" t="str">
        <f>_xlfn.XLOOKUP(tbl_GL[[#This Row],[Account_key]],tbl_COA[Account_key],tbl_COA[Class],"Not Found")</f>
        <v>Interest &amp; Tax</v>
      </c>
      <c r="H3884" t="str">
        <f>_xlfn.XLOOKUP(tbl_GL[[#This Row],[Account_key]],tbl_COA[Account_key],tbl_COA[SubClass],"Not Found")</f>
        <v>Taxation</v>
      </c>
      <c r="I3884" t="str">
        <f>_xlfn.XLOOKUP(tbl_GL[[#This Row],[Account_key]],tbl_COA[Account_key],tbl_COA[SubClass2],"Not Found")</f>
        <v>Taxation</v>
      </c>
      <c r="J3884" t="str">
        <f>_xlfn.XLOOKUP(tbl_GL[[#This Row],[Account_key]],tbl_COA[Account_key],tbl_COA[SubAccount],,0)</f>
        <v>Taxation</v>
      </c>
      <c r="K3884">
        <f>YEAR(tbl_GL[[#This Row],[Date]])</f>
        <v>2018</v>
      </c>
    </row>
    <row r="3885" spans="1:11" hidden="1" x14ac:dyDescent="0.35">
      <c r="A3885">
        <v>652.20000000000005</v>
      </c>
      <c r="B3885" s="24">
        <v>43465</v>
      </c>
      <c r="C3885">
        <v>2</v>
      </c>
      <c r="D3885" s="13">
        <v>122</v>
      </c>
      <c r="E3885" s="23" t="s">
        <v>108</v>
      </c>
      <c r="F3885" s="17">
        <v>2892</v>
      </c>
      <c r="G3885" t="str">
        <f>_xlfn.XLOOKUP(tbl_GL[[#This Row],[Account_key]],tbl_COA[Account_key],tbl_COA[Class],"Not Found")</f>
        <v>Liabilities and Owners Equity</v>
      </c>
      <c r="H3885" t="str">
        <f>_xlfn.XLOOKUP(tbl_GL[[#This Row],[Account_key]],tbl_COA[Account_key],tbl_COA[SubClass],"Not Found")</f>
        <v>Liabilities</v>
      </c>
      <c r="I3885" t="str">
        <f>_xlfn.XLOOKUP(tbl_GL[[#This Row],[Account_key]],tbl_COA[Account_key],tbl_COA[SubClass2],"Not Found")</f>
        <v>Current Liabilities</v>
      </c>
      <c r="J3885" t="str">
        <f>_xlfn.XLOOKUP(tbl_GL[[#This Row],[Account_key]],tbl_COA[Account_key],tbl_COA[SubAccount],,0)</f>
        <v>Tax payable</v>
      </c>
      <c r="K3885">
        <f>YEAR(tbl_GL[[#This Row],[Date]])</f>
        <v>2018</v>
      </c>
    </row>
    <row r="3886" spans="1:11" hidden="1" x14ac:dyDescent="0.35">
      <c r="A3886">
        <v>653.1</v>
      </c>
      <c r="B3886" s="24">
        <v>43465</v>
      </c>
      <c r="C3886">
        <v>2</v>
      </c>
      <c r="D3886" s="13">
        <v>380</v>
      </c>
      <c r="E3886" s="13" t="s">
        <v>101</v>
      </c>
      <c r="F3886" s="17">
        <v>-3333</v>
      </c>
      <c r="G3886" t="str">
        <f>_xlfn.XLOOKUP(tbl_GL[[#This Row],[Account_key]],tbl_COA[Account_key],tbl_COA[Class],"Not Found")</f>
        <v>Operating account</v>
      </c>
      <c r="H3886" t="str">
        <f>_xlfn.XLOOKUP(tbl_GL[[#This Row],[Account_key]],tbl_COA[Account_key],tbl_COA[SubClass],"Not Found")</f>
        <v>Depreciation &amp; Amortization</v>
      </c>
      <c r="I3886" t="str">
        <f>_xlfn.XLOOKUP(tbl_GL[[#This Row],[Account_key]],tbl_COA[Account_key],tbl_COA[SubClass2],"Not Found")</f>
        <v>Depreciation</v>
      </c>
      <c r="J3886" t="str">
        <f>_xlfn.XLOOKUP(tbl_GL[[#This Row],[Account_key]],tbl_COA[Account_key],tbl_COA[SubAccount],,0)</f>
        <v>Equipment</v>
      </c>
      <c r="K3886">
        <f>YEAR(tbl_GL[[#This Row],[Date]])</f>
        <v>2018</v>
      </c>
    </row>
    <row r="3887" spans="1:11" hidden="1" x14ac:dyDescent="0.35">
      <c r="A3887">
        <v>653.20000000000005</v>
      </c>
      <c r="B3887" s="24">
        <v>43465</v>
      </c>
      <c r="C3887">
        <v>2</v>
      </c>
      <c r="D3887" s="13">
        <v>90</v>
      </c>
      <c r="E3887" s="13" t="s">
        <v>101</v>
      </c>
      <c r="F3887" s="17">
        <v>-3333</v>
      </c>
      <c r="G3887" t="str">
        <f>_xlfn.XLOOKUP(tbl_GL[[#This Row],[Account_key]],tbl_COA[Account_key],tbl_COA[Class],"Not Found")</f>
        <v>Assets</v>
      </c>
      <c r="H3887" t="str">
        <f>_xlfn.XLOOKUP(tbl_GL[[#This Row],[Account_key]],tbl_COA[Account_key],tbl_COA[SubClass],"Not Found")</f>
        <v>Assets</v>
      </c>
      <c r="I3887" t="str">
        <f>_xlfn.XLOOKUP(tbl_GL[[#This Row],[Account_key]],tbl_COA[Account_key],tbl_COA[SubClass2],"Not Found")</f>
        <v>Non-Current Assets</v>
      </c>
      <c r="J3887" t="str">
        <f>_xlfn.XLOOKUP(tbl_GL[[#This Row],[Account_key]],tbl_COA[Account_key],tbl_COA[SubAccount],,0)</f>
        <v>Office Furniture &amp; Equipment</v>
      </c>
      <c r="K3887">
        <f>YEAR(tbl_GL[[#This Row],[Date]])</f>
        <v>2018</v>
      </c>
    </row>
    <row r="3888" spans="1:11" hidden="1" x14ac:dyDescent="0.35">
      <c r="A3888">
        <v>655.1</v>
      </c>
      <c r="B3888" s="24">
        <v>43465</v>
      </c>
      <c r="C3888">
        <v>2</v>
      </c>
      <c r="D3888" s="13">
        <v>201</v>
      </c>
      <c r="E3888" s="13" t="s">
        <v>128</v>
      </c>
      <c r="F3888" s="17">
        <v>-16667</v>
      </c>
      <c r="G3888" t="str">
        <f>_xlfn.XLOOKUP(tbl_GL[[#This Row],[Account_key]],tbl_COA[Account_key],tbl_COA[Class],"Not Found")</f>
        <v>Liabilities and Owners Equity</v>
      </c>
      <c r="H3888" t="str">
        <f>_xlfn.XLOOKUP(tbl_GL[[#This Row],[Account_key]],tbl_COA[Account_key],tbl_COA[SubClass],"Not Found")</f>
        <v>Owners Equity</v>
      </c>
      <c r="I3888" t="str">
        <f>_xlfn.XLOOKUP(tbl_GL[[#This Row],[Account_key]],tbl_COA[Account_key],tbl_COA[SubClass2],"Not Found")</f>
        <v>Retained Earnings</v>
      </c>
      <c r="J3888" t="str">
        <f>_xlfn.XLOOKUP(tbl_GL[[#This Row],[Account_key]],tbl_COA[Account_key],tbl_COA[SubAccount],,0)</f>
        <v>Dividends paid</v>
      </c>
      <c r="K3888">
        <f>YEAR(tbl_GL[[#This Row],[Date]])</f>
        <v>2018</v>
      </c>
    </row>
    <row r="3889" spans="1:11" hidden="1" x14ac:dyDescent="0.35">
      <c r="A3889">
        <v>655.20000000000005</v>
      </c>
      <c r="B3889" s="24">
        <v>43465</v>
      </c>
      <c r="C3889">
        <v>2</v>
      </c>
      <c r="D3889" s="13">
        <v>135</v>
      </c>
      <c r="E3889" s="13" t="s">
        <v>128</v>
      </c>
      <c r="F3889" s="17">
        <v>16667</v>
      </c>
      <c r="G3889" t="str">
        <f>_xlfn.XLOOKUP(tbl_GL[[#This Row],[Account_key]],tbl_COA[Account_key],tbl_COA[Class],"Not Found")</f>
        <v>Liabilities and Owners Equity</v>
      </c>
      <c r="H3889" t="str">
        <f>_xlfn.XLOOKUP(tbl_GL[[#This Row],[Account_key]],tbl_COA[Account_key],tbl_COA[SubClass],"Not Found")</f>
        <v>Liabilities</v>
      </c>
      <c r="I3889" t="str">
        <f>_xlfn.XLOOKUP(tbl_GL[[#This Row],[Account_key]],tbl_COA[Account_key],tbl_COA[SubClass2],"Not Found")</f>
        <v>Current Liabilities</v>
      </c>
      <c r="J3889" t="str">
        <f>_xlfn.XLOOKUP(tbl_GL[[#This Row],[Account_key]],tbl_COA[Account_key],tbl_COA[SubAccount],,0)</f>
        <v>Dividends payable</v>
      </c>
      <c r="K3889">
        <f>YEAR(tbl_GL[[#This Row],[Date]])</f>
        <v>2018</v>
      </c>
    </row>
    <row r="3890" spans="1:11" hidden="1" x14ac:dyDescent="0.35">
      <c r="A3890">
        <v>656.1</v>
      </c>
      <c r="B3890" s="24">
        <v>43465</v>
      </c>
      <c r="C3890">
        <v>2</v>
      </c>
      <c r="D3890" s="13">
        <v>90</v>
      </c>
      <c r="E3890" s="13" t="s">
        <v>111</v>
      </c>
      <c r="F3890" s="17">
        <v>-80000</v>
      </c>
      <c r="G3890" t="str">
        <f>_xlfn.XLOOKUP(tbl_GL[[#This Row],[Account_key]],tbl_COA[Account_key],tbl_COA[Class],"Not Found")</f>
        <v>Assets</v>
      </c>
      <c r="H3890" t="str">
        <f>_xlfn.XLOOKUP(tbl_GL[[#This Row],[Account_key]],tbl_COA[Account_key],tbl_COA[SubClass],"Not Found")</f>
        <v>Assets</v>
      </c>
      <c r="I3890" t="str">
        <f>_xlfn.XLOOKUP(tbl_GL[[#This Row],[Account_key]],tbl_COA[Account_key],tbl_COA[SubClass2],"Not Found")</f>
        <v>Non-Current Assets</v>
      </c>
      <c r="J3890" t="str">
        <f>_xlfn.XLOOKUP(tbl_GL[[#This Row],[Account_key]],tbl_COA[Account_key],tbl_COA[SubAccount],,0)</f>
        <v>Office Furniture &amp; Equipment</v>
      </c>
      <c r="K3890">
        <f>YEAR(tbl_GL[[#This Row],[Date]])</f>
        <v>2018</v>
      </c>
    </row>
    <row r="3891" spans="1:11" hidden="1" x14ac:dyDescent="0.35">
      <c r="A3891">
        <v>656.2</v>
      </c>
      <c r="B3891" s="24">
        <v>43465</v>
      </c>
      <c r="C3891">
        <v>2</v>
      </c>
      <c r="D3891" s="13">
        <v>10</v>
      </c>
      <c r="E3891" s="13" t="s">
        <v>111</v>
      </c>
      <c r="F3891" s="17">
        <v>80500</v>
      </c>
      <c r="G3891" t="str">
        <f>_xlfn.XLOOKUP(tbl_GL[[#This Row],[Account_key]],tbl_COA[Account_key],tbl_COA[Class],"Not Found")</f>
        <v>Assets</v>
      </c>
      <c r="H3891" t="str">
        <f>_xlfn.XLOOKUP(tbl_GL[[#This Row],[Account_key]],tbl_COA[Account_key],tbl_COA[SubClass],"Not Found")</f>
        <v>Assets</v>
      </c>
      <c r="I3891" t="str">
        <f>_xlfn.XLOOKUP(tbl_GL[[#This Row],[Account_key]],tbl_COA[Account_key],tbl_COA[SubClass2],"Not Found")</f>
        <v>Current Assets</v>
      </c>
      <c r="J3891" t="str">
        <f>_xlfn.XLOOKUP(tbl_GL[[#This Row],[Account_key]],tbl_COA[Account_key],tbl_COA[SubAccount],,0)</f>
        <v>Cash at Bank</v>
      </c>
      <c r="K3891">
        <f>YEAR(tbl_GL[[#This Row],[Date]])</f>
        <v>2018</v>
      </c>
    </row>
    <row r="3892" spans="1:11" hidden="1" x14ac:dyDescent="0.35">
      <c r="A3892">
        <v>656.3</v>
      </c>
      <c r="B3892" s="24">
        <v>43465</v>
      </c>
      <c r="C3892">
        <v>2</v>
      </c>
      <c r="D3892" s="13">
        <v>420</v>
      </c>
      <c r="E3892" s="13" t="s">
        <v>111</v>
      </c>
      <c r="F3892" s="17">
        <v>500</v>
      </c>
      <c r="G3892" t="str">
        <f>_xlfn.XLOOKUP(tbl_GL[[#This Row],[Account_key]],tbl_COA[Account_key],tbl_COA[Class],"Not Found")</f>
        <v>Non-operating</v>
      </c>
      <c r="H3892" t="str">
        <f>_xlfn.XLOOKUP(tbl_GL[[#This Row],[Account_key]],tbl_COA[Account_key],tbl_COA[SubClass],"Not Found")</f>
        <v>Gain/Loss on Sales of Asset</v>
      </c>
      <c r="I3892" t="str">
        <f>_xlfn.XLOOKUP(tbl_GL[[#This Row],[Account_key]],tbl_COA[Account_key],tbl_COA[SubClass2],"Not Found")</f>
        <v>Gain/Loss on Sales of Asset</v>
      </c>
      <c r="J3892" t="str">
        <f>_xlfn.XLOOKUP(tbl_GL[[#This Row],[Account_key]],tbl_COA[Account_key],tbl_COA[SubAccount],,0)</f>
        <v>Gain/Loss on Sales of Asset</v>
      </c>
      <c r="K3892">
        <f>YEAR(tbl_GL[[#This Row],[Date]])</f>
        <v>2018</v>
      </c>
    </row>
    <row r="3893" spans="1:11" x14ac:dyDescent="0.35">
      <c r="A3893">
        <v>657.1</v>
      </c>
      <c r="B3893" s="24">
        <v>43466</v>
      </c>
      <c r="C3893">
        <v>2</v>
      </c>
      <c r="D3893" s="13">
        <v>230</v>
      </c>
      <c r="E3893" s="13" t="s">
        <v>4</v>
      </c>
      <c r="F3893" s="17">
        <v>-343</v>
      </c>
      <c r="G3893" t="str">
        <f>_xlfn.XLOOKUP(tbl_GL[[#This Row],[Account_key]],tbl_COA[Account_key],tbl_COA[Class],"Not Found")</f>
        <v>Trading account</v>
      </c>
      <c r="H3893" t="str">
        <f>_xlfn.XLOOKUP(tbl_GL[[#This Row],[Account_key]],tbl_COA[Account_key],tbl_COA[SubClass],"Not Found")</f>
        <v>Cost of Sales</v>
      </c>
      <c r="I3893" t="str">
        <f>_xlfn.XLOOKUP(tbl_GL[[#This Row],[Account_key]],tbl_COA[Account_key],tbl_COA[SubClass2],"Not Found")</f>
        <v>Cost of Sales</v>
      </c>
      <c r="J3893" t="str">
        <f>_xlfn.XLOOKUP(tbl_GL[[#This Row],[Account_key]],tbl_COA[Account_key],tbl_COA[SubAccount],,0)</f>
        <v>Cost of Sales</v>
      </c>
      <c r="K3893">
        <f>YEAR(tbl_GL[[#This Row],[Date]])</f>
        <v>2019</v>
      </c>
    </row>
    <row r="3894" spans="1:11" x14ac:dyDescent="0.35">
      <c r="A3894">
        <v>657.2</v>
      </c>
      <c r="B3894" s="24">
        <v>43466</v>
      </c>
      <c r="C3894">
        <v>2</v>
      </c>
      <c r="D3894" s="13">
        <v>60</v>
      </c>
      <c r="E3894" s="13" t="s">
        <v>4</v>
      </c>
      <c r="F3894" s="17">
        <v>-343</v>
      </c>
      <c r="G3894" t="str">
        <f>_xlfn.XLOOKUP(tbl_GL[[#This Row],[Account_key]],tbl_COA[Account_key],tbl_COA[Class],"Not Found")</f>
        <v>Assets</v>
      </c>
      <c r="H3894" t="str">
        <f>_xlfn.XLOOKUP(tbl_GL[[#This Row],[Account_key]],tbl_COA[Account_key],tbl_COA[SubClass],"Not Found")</f>
        <v>Assets</v>
      </c>
      <c r="I3894" t="str">
        <f>_xlfn.XLOOKUP(tbl_GL[[#This Row],[Account_key]],tbl_COA[Account_key],tbl_COA[SubClass2],"Not Found")</f>
        <v>Current Assets</v>
      </c>
      <c r="J3894" t="str">
        <f>_xlfn.XLOOKUP(tbl_GL[[#This Row],[Account_key]],tbl_COA[Account_key],tbl_COA[SubAccount],,0)</f>
        <v>Inventory</v>
      </c>
      <c r="K3894">
        <f>YEAR(tbl_GL[[#This Row],[Date]])</f>
        <v>2019</v>
      </c>
    </row>
    <row r="3895" spans="1:11" x14ac:dyDescent="0.35">
      <c r="A3895">
        <v>658.1</v>
      </c>
      <c r="B3895" s="24">
        <v>43466</v>
      </c>
      <c r="C3895">
        <v>2</v>
      </c>
      <c r="D3895" s="13">
        <v>230</v>
      </c>
      <c r="E3895" s="13" t="s">
        <v>4</v>
      </c>
      <c r="F3895" s="17">
        <v>-434</v>
      </c>
      <c r="G3895" t="str">
        <f>_xlfn.XLOOKUP(tbl_GL[[#This Row],[Account_key]],tbl_COA[Account_key],tbl_COA[Class],"Not Found")</f>
        <v>Trading account</v>
      </c>
      <c r="H3895" t="str">
        <f>_xlfn.XLOOKUP(tbl_GL[[#This Row],[Account_key]],tbl_COA[Account_key],tbl_COA[SubClass],"Not Found")</f>
        <v>Cost of Sales</v>
      </c>
      <c r="I3895" t="str">
        <f>_xlfn.XLOOKUP(tbl_GL[[#This Row],[Account_key]],tbl_COA[Account_key],tbl_COA[SubClass2],"Not Found")</f>
        <v>Cost of Sales</v>
      </c>
      <c r="J3895" t="str">
        <f>_xlfn.XLOOKUP(tbl_GL[[#This Row],[Account_key]],tbl_COA[Account_key],tbl_COA[SubAccount],,0)</f>
        <v>Cost of Sales</v>
      </c>
      <c r="K3895">
        <f>YEAR(tbl_GL[[#This Row],[Date]])</f>
        <v>2019</v>
      </c>
    </row>
    <row r="3896" spans="1:11" x14ac:dyDescent="0.35">
      <c r="A3896">
        <v>658.2</v>
      </c>
      <c r="B3896" s="24">
        <v>43466</v>
      </c>
      <c r="C3896">
        <v>2</v>
      </c>
      <c r="D3896" s="13">
        <v>60</v>
      </c>
      <c r="E3896" s="13" t="s">
        <v>4</v>
      </c>
      <c r="F3896" s="17">
        <v>-434</v>
      </c>
      <c r="G3896" t="str">
        <f>_xlfn.XLOOKUP(tbl_GL[[#This Row],[Account_key]],tbl_COA[Account_key],tbl_COA[Class],"Not Found")</f>
        <v>Assets</v>
      </c>
      <c r="H3896" t="str">
        <f>_xlfn.XLOOKUP(tbl_GL[[#This Row],[Account_key]],tbl_COA[Account_key],tbl_COA[SubClass],"Not Found")</f>
        <v>Assets</v>
      </c>
      <c r="I3896" t="str">
        <f>_xlfn.XLOOKUP(tbl_GL[[#This Row],[Account_key]],tbl_COA[Account_key],tbl_COA[SubClass2],"Not Found")</f>
        <v>Current Assets</v>
      </c>
      <c r="J3896" t="str">
        <f>_xlfn.XLOOKUP(tbl_GL[[#This Row],[Account_key]],tbl_COA[Account_key],tbl_COA[SubAccount],,0)</f>
        <v>Inventory</v>
      </c>
      <c r="K3896">
        <f>YEAR(tbl_GL[[#This Row],[Date]])</f>
        <v>2019</v>
      </c>
    </row>
    <row r="3897" spans="1:11" x14ac:dyDescent="0.35">
      <c r="A3897">
        <v>659.1</v>
      </c>
      <c r="B3897" s="24">
        <v>43466</v>
      </c>
      <c r="C3897">
        <v>2</v>
      </c>
      <c r="D3897" s="13">
        <v>280</v>
      </c>
      <c r="E3897" s="13" t="s">
        <v>97</v>
      </c>
      <c r="F3897" s="17">
        <v>-1047</v>
      </c>
      <c r="G3897" t="str">
        <f>_xlfn.XLOOKUP(tbl_GL[[#This Row],[Account_key]],tbl_COA[Account_key],tbl_COA[Class],"Not Found")</f>
        <v>Operating account</v>
      </c>
      <c r="H3897" t="str">
        <f>_xlfn.XLOOKUP(tbl_GL[[#This Row],[Account_key]],tbl_COA[Account_key],tbl_COA[SubClass],"Not Found")</f>
        <v>Operating Expenses</v>
      </c>
      <c r="I3897" t="str">
        <f>_xlfn.XLOOKUP(tbl_GL[[#This Row],[Account_key]],tbl_COA[Account_key],tbl_COA[SubClass2],"Not Found")</f>
        <v>Marketing</v>
      </c>
      <c r="J3897" t="str">
        <f>_xlfn.XLOOKUP(tbl_GL[[#This Row],[Account_key]],tbl_COA[Account_key],tbl_COA[SubAccount],,0)</f>
        <v>Advertisements</v>
      </c>
      <c r="K3897">
        <f>YEAR(tbl_GL[[#This Row],[Date]])</f>
        <v>2019</v>
      </c>
    </row>
    <row r="3898" spans="1:11" x14ac:dyDescent="0.35">
      <c r="A3898">
        <v>659.2</v>
      </c>
      <c r="B3898" s="24">
        <v>43466</v>
      </c>
      <c r="C3898">
        <v>2</v>
      </c>
      <c r="D3898" s="13">
        <v>120</v>
      </c>
      <c r="E3898" s="13" t="s">
        <v>97</v>
      </c>
      <c r="F3898" s="17">
        <v>1047</v>
      </c>
      <c r="G3898" t="str">
        <f>_xlfn.XLOOKUP(tbl_GL[[#This Row],[Account_key]],tbl_COA[Account_key],tbl_COA[Class],"Not Found")</f>
        <v>Liabilities and Owners Equity</v>
      </c>
      <c r="H3898" t="str">
        <f>_xlfn.XLOOKUP(tbl_GL[[#This Row],[Account_key]],tbl_COA[Account_key],tbl_COA[SubClass],"Not Found")</f>
        <v>Liabilities</v>
      </c>
      <c r="I3898" t="str">
        <f>_xlfn.XLOOKUP(tbl_GL[[#This Row],[Account_key]],tbl_COA[Account_key],tbl_COA[SubClass2],"Not Found")</f>
        <v>Current Liabilities</v>
      </c>
      <c r="J3898" t="str">
        <f>_xlfn.XLOOKUP(tbl_GL[[#This Row],[Account_key]],tbl_COA[Account_key],tbl_COA[SubAccount],,0)</f>
        <v>Accrued Expenses</v>
      </c>
      <c r="K3898">
        <f>YEAR(tbl_GL[[#This Row],[Date]])</f>
        <v>2019</v>
      </c>
    </row>
    <row r="3899" spans="1:11" x14ac:dyDescent="0.35">
      <c r="A3899">
        <v>660.1</v>
      </c>
      <c r="B3899" s="24">
        <v>43466</v>
      </c>
      <c r="C3899">
        <v>2</v>
      </c>
      <c r="D3899" s="13">
        <v>210</v>
      </c>
      <c r="E3899" s="13" t="s">
        <v>8</v>
      </c>
      <c r="F3899" s="17">
        <v>1253</v>
      </c>
      <c r="G3899" t="str">
        <f>_xlfn.XLOOKUP(tbl_GL[[#This Row],[Account_key]],tbl_COA[Account_key],tbl_COA[Class],"Not Found")</f>
        <v>Trading account</v>
      </c>
      <c r="H3899" t="str">
        <f>_xlfn.XLOOKUP(tbl_GL[[#This Row],[Account_key]],tbl_COA[Account_key],tbl_COA[SubClass],"Not Found")</f>
        <v>Sales</v>
      </c>
      <c r="I3899" t="str">
        <f>_xlfn.XLOOKUP(tbl_GL[[#This Row],[Account_key]],tbl_COA[Account_key],tbl_COA[SubClass2],"Not Found")</f>
        <v>Sales</v>
      </c>
      <c r="J3899" t="str">
        <f>_xlfn.XLOOKUP(tbl_GL[[#This Row],[Account_key]],tbl_COA[Account_key],tbl_COA[SubAccount],,0)</f>
        <v>Sales</v>
      </c>
      <c r="K3899">
        <f>YEAR(tbl_GL[[#This Row],[Date]])</f>
        <v>2019</v>
      </c>
    </row>
    <row r="3900" spans="1:11" x14ac:dyDescent="0.35">
      <c r="A3900">
        <v>660.2</v>
      </c>
      <c r="B3900" s="24">
        <v>43466</v>
      </c>
      <c r="C3900">
        <v>2</v>
      </c>
      <c r="D3900" s="13">
        <v>30</v>
      </c>
      <c r="E3900" s="13" t="s">
        <v>8</v>
      </c>
      <c r="F3900" s="17">
        <v>1253</v>
      </c>
      <c r="G3900" t="str">
        <f>_xlfn.XLOOKUP(tbl_GL[[#This Row],[Account_key]],tbl_COA[Account_key],tbl_COA[Class],"Not Found")</f>
        <v>Assets</v>
      </c>
      <c r="H3900" t="str">
        <f>_xlfn.XLOOKUP(tbl_GL[[#This Row],[Account_key]],tbl_COA[Account_key],tbl_COA[SubClass],"Not Found")</f>
        <v>Assets</v>
      </c>
      <c r="I3900" t="str">
        <f>_xlfn.XLOOKUP(tbl_GL[[#This Row],[Account_key]],tbl_COA[Account_key],tbl_COA[SubClass2],"Not Found")</f>
        <v>Current Assets</v>
      </c>
      <c r="J3900" t="str">
        <f>_xlfn.XLOOKUP(tbl_GL[[#This Row],[Account_key]],tbl_COA[Account_key],tbl_COA[SubAccount],,0)</f>
        <v>Trade Receivables</v>
      </c>
      <c r="K3900">
        <f>YEAR(tbl_GL[[#This Row],[Date]])</f>
        <v>2019</v>
      </c>
    </row>
    <row r="3901" spans="1:11" x14ac:dyDescent="0.35">
      <c r="A3901">
        <v>661.1</v>
      </c>
      <c r="B3901" s="24">
        <v>43466</v>
      </c>
      <c r="C3901">
        <v>2</v>
      </c>
      <c r="D3901" s="13">
        <v>210</v>
      </c>
      <c r="E3901" s="13" t="s">
        <v>7</v>
      </c>
      <c r="F3901" s="17">
        <v>1494</v>
      </c>
      <c r="G3901" t="str">
        <f>_xlfn.XLOOKUP(tbl_GL[[#This Row],[Account_key]],tbl_COA[Account_key],tbl_COA[Class],"Not Found")</f>
        <v>Trading account</v>
      </c>
      <c r="H3901" t="str">
        <f>_xlfn.XLOOKUP(tbl_GL[[#This Row],[Account_key]],tbl_COA[Account_key],tbl_COA[SubClass],"Not Found")</f>
        <v>Sales</v>
      </c>
      <c r="I3901" t="str">
        <f>_xlfn.XLOOKUP(tbl_GL[[#This Row],[Account_key]],tbl_COA[Account_key],tbl_COA[SubClass2],"Not Found")</f>
        <v>Sales</v>
      </c>
      <c r="J3901" t="str">
        <f>_xlfn.XLOOKUP(tbl_GL[[#This Row],[Account_key]],tbl_COA[Account_key],tbl_COA[SubAccount],,0)</f>
        <v>Sales</v>
      </c>
      <c r="K3901">
        <f>YEAR(tbl_GL[[#This Row],[Date]])</f>
        <v>2019</v>
      </c>
    </row>
    <row r="3902" spans="1:11" x14ac:dyDescent="0.35">
      <c r="A3902">
        <v>661.2</v>
      </c>
      <c r="B3902" s="24">
        <v>43466</v>
      </c>
      <c r="C3902">
        <v>2</v>
      </c>
      <c r="D3902" s="13">
        <v>10</v>
      </c>
      <c r="E3902" s="13" t="s">
        <v>7</v>
      </c>
      <c r="F3902" s="17">
        <v>1494</v>
      </c>
      <c r="G3902" t="str">
        <f>_xlfn.XLOOKUP(tbl_GL[[#This Row],[Account_key]],tbl_COA[Account_key],tbl_COA[Class],"Not Found")</f>
        <v>Assets</v>
      </c>
      <c r="H3902" t="str">
        <f>_xlfn.XLOOKUP(tbl_GL[[#This Row],[Account_key]],tbl_COA[Account_key],tbl_COA[SubClass],"Not Found")</f>
        <v>Assets</v>
      </c>
      <c r="I3902" t="str">
        <f>_xlfn.XLOOKUP(tbl_GL[[#This Row],[Account_key]],tbl_COA[Account_key],tbl_COA[SubClass2],"Not Found")</f>
        <v>Current Assets</v>
      </c>
      <c r="J3902" t="str">
        <f>_xlfn.XLOOKUP(tbl_GL[[#This Row],[Account_key]],tbl_COA[Account_key],tbl_COA[SubAccount],,0)</f>
        <v>Cash at Bank</v>
      </c>
      <c r="K3902">
        <f>YEAR(tbl_GL[[#This Row],[Date]])</f>
        <v>2019</v>
      </c>
    </row>
    <row r="3903" spans="1:11" x14ac:dyDescent="0.35">
      <c r="A3903">
        <v>662.1</v>
      </c>
      <c r="B3903" s="24">
        <v>43466</v>
      </c>
      <c r="C3903">
        <v>2</v>
      </c>
      <c r="D3903" s="13">
        <v>230</v>
      </c>
      <c r="E3903" s="13" t="s">
        <v>4</v>
      </c>
      <c r="F3903" s="17">
        <v>-1694</v>
      </c>
      <c r="G3903" t="str">
        <f>_xlfn.XLOOKUP(tbl_GL[[#This Row],[Account_key]],tbl_COA[Account_key],tbl_COA[Class],"Not Found")</f>
        <v>Trading account</v>
      </c>
      <c r="H3903" t="str">
        <f>_xlfn.XLOOKUP(tbl_GL[[#This Row],[Account_key]],tbl_COA[Account_key],tbl_COA[SubClass],"Not Found")</f>
        <v>Cost of Sales</v>
      </c>
      <c r="I3903" t="str">
        <f>_xlfn.XLOOKUP(tbl_GL[[#This Row],[Account_key]],tbl_COA[Account_key],tbl_COA[SubClass2],"Not Found")</f>
        <v>Cost of Sales</v>
      </c>
      <c r="J3903" t="str">
        <f>_xlfn.XLOOKUP(tbl_GL[[#This Row],[Account_key]],tbl_COA[Account_key],tbl_COA[SubAccount],,0)</f>
        <v>Cost of Sales</v>
      </c>
      <c r="K3903">
        <f>YEAR(tbl_GL[[#This Row],[Date]])</f>
        <v>2019</v>
      </c>
    </row>
    <row r="3904" spans="1:11" x14ac:dyDescent="0.35">
      <c r="A3904">
        <v>662.2</v>
      </c>
      <c r="B3904" s="24">
        <v>43466</v>
      </c>
      <c r="C3904">
        <v>2</v>
      </c>
      <c r="D3904" s="13">
        <v>60</v>
      </c>
      <c r="E3904" s="13" t="s">
        <v>4</v>
      </c>
      <c r="F3904" s="17">
        <v>-1694</v>
      </c>
      <c r="G3904" t="str">
        <f>_xlfn.XLOOKUP(tbl_GL[[#This Row],[Account_key]],tbl_COA[Account_key],tbl_COA[Class],"Not Found")</f>
        <v>Assets</v>
      </c>
      <c r="H3904" t="str">
        <f>_xlfn.XLOOKUP(tbl_GL[[#This Row],[Account_key]],tbl_COA[Account_key],tbl_COA[SubClass],"Not Found")</f>
        <v>Assets</v>
      </c>
      <c r="I3904" t="str">
        <f>_xlfn.XLOOKUP(tbl_GL[[#This Row],[Account_key]],tbl_COA[Account_key],tbl_COA[SubClass2],"Not Found")</f>
        <v>Current Assets</v>
      </c>
      <c r="J3904" t="str">
        <f>_xlfn.XLOOKUP(tbl_GL[[#This Row],[Account_key]],tbl_COA[Account_key],tbl_COA[SubAccount],,0)</f>
        <v>Inventory</v>
      </c>
      <c r="K3904">
        <f>YEAR(tbl_GL[[#This Row],[Date]])</f>
        <v>2019</v>
      </c>
    </row>
    <row r="3905" spans="1:11" x14ac:dyDescent="0.35">
      <c r="A3905">
        <v>663.1</v>
      </c>
      <c r="B3905" s="24">
        <v>43466</v>
      </c>
      <c r="C3905">
        <v>2</v>
      </c>
      <c r="D3905" s="13">
        <v>210</v>
      </c>
      <c r="E3905" s="13" t="s">
        <v>8</v>
      </c>
      <c r="F3905" s="17">
        <v>6192</v>
      </c>
      <c r="G3905" t="str">
        <f>_xlfn.XLOOKUP(tbl_GL[[#This Row],[Account_key]],tbl_COA[Account_key],tbl_COA[Class],"Not Found")</f>
        <v>Trading account</v>
      </c>
      <c r="H3905" t="str">
        <f>_xlfn.XLOOKUP(tbl_GL[[#This Row],[Account_key]],tbl_COA[Account_key],tbl_COA[SubClass],"Not Found")</f>
        <v>Sales</v>
      </c>
      <c r="I3905" t="str">
        <f>_xlfn.XLOOKUP(tbl_GL[[#This Row],[Account_key]],tbl_COA[Account_key],tbl_COA[SubClass2],"Not Found")</f>
        <v>Sales</v>
      </c>
      <c r="J3905" t="str">
        <f>_xlfn.XLOOKUP(tbl_GL[[#This Row],[Account_key]],tbl_COA[Account_key],tbl_COA[SubAccount],,0)</f>
        <v>Sales</v>
      </c>
      <c r="K3905">
        <f>YEAR(tbl_GL[[#This Row],[Date]])</f>
        <v>2019</v>
      </c>
    </row>
    <row r="3906" spans="1:11" x14ac:dyDescent="0.35">
      <c r="A3906">
        <v>663.2</v>
      </c>
      <c r="B3906" s="24">
        <v>43466</v>
      </c>
      <c r="C3906">
        <v>2</v>
      </c>
      <c r="D3906" s="13">
        <v>30</v>
      </c>
      <c r="E3906" s="13" t="s">
        <v>8</v>
      </c>
      <c r="F3906" s="17">
        <v>6192</v>
      </c>
      <c r="G3906" t="str">
        <f>_xlfn.XLOOKUP(tbl_GL[[#This Row],[Account_key]],tbl_COA[Account_key],tbl_COA[Class],"Not Found")</f>
        <v>Assets</v>
      </c>
      <c r="H3906" t="str">
        <f>_xlfn.XLOOKUP(tbl_GL[[#This Row],[Account_key]],tbl_COA[Account_key],tbl_COA[SubClass],"Not Found")</f>
        <v>Assets</v>
      </c>
      <c r="I3906" t="str">
        <f>_xlfn.XLOOKUP(tbl_GL[[#This Row],[Account_key]],tbl_COA[Account_key],tbl_COA[SubClass2],"Not Found")</f>
        <v>Current Assets</v>
      </c>
      <c r="J3906" t="str">
        <f>_xlfn.XLOOKUP(tbl_GL[[#This Row],[Account_key]],tbl_COA[Account_key],tbl_COA[SubAccount],,0)</f>
        <v>Trade Receivables</v>
      </c>
      <c r="K3906">
        <f>YEAR(tbl_GL[[#This Row],[Date]])</f>
        <v>2019</v>
      </c>
    </row>
    <row r="3907" spans="1:11" x14ac:dyDescent="0.35">
      <c r="A3907">
        <v>664.1</v>
      </c>
      <c r="B3907" s="24">
        <v>43466</v>
      </c>
      <c r="C3907">
        <v>2</v>
      </c>
      <c r="D3907" s="13">
        <v>20</v>
      </c>
      <c r="E3907" s="13" t="s">
        <v>124</v>
      </c>
      <c r="F3907" s="17">
        <v>7500</v>
      </c>
      <c r="G3907" t="str">
        <f>_xlfn.XLOOKUP(tbl_GL[[#This Row],[Account_key]],tbl_COA[Account_key],tbl_COA[Class],"Not Found")</f>
        <v>Assets</v>
      </c>
      <c r="H3907" t="str">
        <f>_xlfn.XLOOKUP(tbl_GL[[#This Row],[Account_key]],tbl_COA[Account_key],tbl_COA[SubClass],"Not Found")</f>
        <v>Assets</v>
      </c>
      <c r="I3907" t="str">
        <f>_xlfn.XLOOKUP(tbl_GL[[#This Row],[Account_key]],tbl_COA[Account_key],tbl_COA[SubClass2],"Not Found")</f>
        <v>Current Assets</v>
      </c>
      <c r="J3907" t="str">
        <f>_xlfn.XLOOKUP(tbl_GL[[#This Row],[Account_key]],tbl_COA[Account_key],tbl_COA[SubAccount],,0)</f>
        <v>Cash in hand</v>
      </c>
      <c r="K3907">
        <f>YEAR(tbl_GL[[#This Row],[Date]])</f>
        <v>2019</v>
      </c>
    </row>
    <row r="3908" spans="1:11" x14ac:dyDescent="0.35">
      <c r="A3908">
        <v>664.2</v>
      </c>
      <c r="B3908" s="24">
        <v>43466</v>
      </c>
      <c r="C3908">
        <v>2</v>
      </c>
      <c r="D3908" s="13">
        <v>10</v>
      </c>
      <c r="E3908" s="13" t="s">
        <v>124</v>
      </c>
      <c r="F3908" s="17">
        <v>-7500</v>
      </c>
      <c r="G3908" t="str">
        <f>_xlfn.XLOOKUP(tbl_GL[[#This Row],[Account_key]],tbl_COA[Account_key],tbl_COA[Class],"Not Found")</f>
        <v>Assets</v>
      </c>
      <c r="H3908" t="str">
        <f>_xlfn.XLOOKUP(tbl_GL[[#This Row],[Account_key]],tbl_COA[Account_key],tbl_COA[SubClass],"Not Found")</f>
        <v>Assets</v>
      </c>
      <c r="I3908" t="str">
        <f>_xlfn.XLOOKUP(tbl_GL[[#This Row],[Account_key]],tbl_COA[Account_key],tbl_COA[SubClass2],"Not Found")</f>
        <v>Current Assets</v>
      </c>
      <c r="J3908" t="str">
        <f>_xlfn.XLOOKUP(tbl_GL[[#This Row],[Account_key]],tbl_COA[Account_key],tbl_COA[SubAccount],,0)</f>
        <v>Cash at Bank</v>
      </c>
      <c r="K3908">
        <f>YEAR(tbl_GL[[#This Row],[Date]])</f>
        <v>2019</v>
      </c>
    </row>
    <row r="3909" spans="1:11" x14ac:dyDescent="0.35">
      <c r="A3909">
        <v>665.1</v>
      </c>
      <c r="B3909" s="24">
        <v>43466</v>
      </c>
      <c r="C3909">
        <v>2</v>
      </c>
      <c r="D3909" s="13">
        <v>100</v>
      </c>
      <c r="E3909" s="13" t="s">
        <v>103</v>
      </c>
      <c r="F3909" s="17">
        <v>7500</v>
      </c>
      <c r="G3909" t="str">
        <f>_xlfn.XLOOKUP(tbl_GL[[#This Row],[Account_key]],tbl_COA[Account_key],tbl_COA[Class],"Not Found")</f>
        <v>Assets</v>
      </c>
      <c r="H3909" t="str">
        <f>_xlfn.XLOOKUP(tbl_GL[[#This Row],[Account_key]],tbl_COA[Account_key],tbl_COA[SubClass],"Not Found")</f>
        <v>Assets</v>
      </c>
      <c r="I3909" t="str">
        <f>_xlfn.XLOOKUP(tbl_GL[[#This Row],[Account_key]],tbl_COA[Account_key],tbl_COA[SubClass2],"Not Found")</f>
        <v>Non-Current Assets</v>
      </c>
      <c r="J3909" t="str">
        <f>_xlfn.XLOOKUP(tbl_GL[[#This Row],[Account_key]],tbl_COA[Account_key],tbl_COA[SubAccount],,0)</f>
        <v>Patents and trademarks</v>
      </c>
      <c r="K3909">
        <f>YEAR(tbl_GL[[#This Row],[Date]])</f>
        <v>2019</v>
      </c>
    </row>
    <row r="3910" spans="1:11" x14ac:dyDescent="0.35">
      <c r="A3910">
        <v>665.2</v>
      </c>
      <c r="B3910" s="24">
        <v>43466</v>
      </c>
      <c r="C3910">
        <v>2</v>
      </c>
      <c r="D3910" s="13">
        <v>160</v>
      </c>
      <c r="E3910" s="13" t="s">
        <v>103</v>
      </c>
      <c r="F3910" s="17">
        <v>7500</v>
      </c>
      <c r="G3910" t="str">
        <f>_xlfn.XLOOKUP(tbl_GL[[#This Row],[Account_key]],tbl_COA[Account_key],tbl_COA[Class],"Not Found")</f>
        <v>Liabilities and Owners Equity</v>
      </c>
      <c r="H3910" t="str">
        <f>_xlfn.XLOOKUP(tbl_GL[[#This Row],[Account_key]],tbl_COA[Account_key],tbl_COA[SubClass],"Not Found")</f>
        <v>Liabilities</v>
      </c>
      <c r="I3910" t="str">
        <f>_xlfn.XLOOKUP(tbl_GL[[#This Row],[Account_key]],tbl_COA[Account_key],tbl_COA[SubClass2],"Not Found")</f>
        <v>Long Term Liabilities</v>
      </c>
      <c r="J3910" t="str">
        <f>_xlfn.XLOOKUP(tbl_GL[[#This Row],[Account_key]],tbl_COA[Account_key],tbl_COA[SubAccount],,0)</f>
        <v>Long Term Obligations</v>
      </c>
      <c r="K3910">
        <f>YEAR(tbl_GL[[#This Row],[Date]])</f>
        <v>2019</v>
      </c>
    </row>
    <row r="3911" spans="1:11" x14ac:dyDescent="0.35">
      <c r="A3911">
        <v>666.1</v>
      </c>
      <c r="B3911" s="24">
        <v>43466</v>
      </c>
      <c r="C3911">
        <v>2</v>
      </c>
      <c r="D3911" s="13">
        <v>60</v>
      </c>
      <c r="E3911" s="13" t="s">
        <v>84</v>
      </c>
      <c r="F3911" s="17">
        <v>9000</v>
      </c>
      <c r="G3911" t="str">
        <f>_xlfn.XLOOKUP(tbl_GL[[#This Row],[Account_key]],tbl_COA[Account_key],tbl_COA[Class],"Not Found")</f>
        <v>Assets</v>
      </c>
      <c r="H3911" t="str">
        <f>_xlfn.XLOOKUP(tbl_GL[[#This Row],[Account_key]],tbl_COA[Account_key],tbl_COA[SubClass],"Not Found")</f>
        <v>Assets</v>
      </c>
      <c r="I3911" t="str">
        <f>_xlfn.XLOOKUP(tbl_GL[[#This Row],[Account_key]],tbl_COA[Account_key],tbl_COA[SubClass2],"Not Found")</f>
        <v>Current Assets</v>
      </c>
      <c r="J3911" t="str">
        <f>_xlfn.XLOOKUP(tbl_GL[[#This Row],[Account_key]],tbl_COA[Account_key],tbl_COA[SubAccount],,0)</f>
        <v>Inventory</v>
      </c>
      <c r="K3911">
        <f>YEAR(tbl_GL[[#This Row],[Date]])</f>
        <v>2019</v>
      </c>
    </row>
    <row r="3912" spans="1:11" x14ac:dyDescent="0.35">
      <c r="A3912">
        <v>666.2</v>
      </c>
      <c r="B3912" s="24">
        <v>43466</v>
      </c>
      <c r="C3912">
        <v>2</v>
      </c>
      <c r="D3912" s="13">
        <v>110</v>
      </c>
      <c r="E3912" s="13" t="s">
        <v>84</v>
      </c>
      <c r="F3912" s="17">
        <v>9000</v>
      </c>
      <c r="G3912" t="str">
        <f>_xlfn.XLOOKUP(tbl_GL[[#This Row],[Account_key]],tbl_COA[Account_key],tbl_COA[Class],"Not Found")</f>
        <v>Liabilities and Owners Equity</v>
      </c>
      <c r="H3912" t="str">
        <f>_xlfn.XLOOKUP(tbl_GL[[#This Row],[Account_key]],tbl_COA[Account_key],tbl_COA[SubClass],"Not Found")</f>
        <v>Liabilities</v>
      </c>
      <c r="I3912" t="str">
        <f>_xlfn.XLOOKUP(tbl_GL[[#This Row],[Account_key]],tbl_COA[Account_key],tbl_COA[SubClass2],"Not Found")</f>
        <v>Current Liabilities</v>
      </c>
      <c r="J3912" t="str">
        <f>_xlfn.XLOOKUP(tbl_GL[[#This Row],[Account_key]],tbl_COA[Account_key],tbl_COA[SubAccount],,0)</f>
        <v>Trade Payables</v>
      </c>
      <c r="K3912">
        <f>YEAR(tbl_GL[[#This Row],[Date]])</f>
        <v>2019</v>
      </c>
    </row>
    <row r="3913" spans="1:11" x14ac:dyDescent="0.35">
      <c r="A3913">
        <v>667.1</v>
      </c>
      <c r="B3913" s="24">
        <v>43466</v>
      </c>
      <c r="C3913">
        <v>2</v>
      </c>
      <c r="D3913" s="13">
        <v>90</v>
      </c>
      <c r="E3913" s="13" t="s">
        <v>102</v>
      </c>
      <c r="F3913" s="17">
        <v>210000</v>
      </c>
      <c r="G3913" t="str">
        <f>_xlfn.XLOOKUP(tbl_GL[[#This Row],[Account_key]],tbl_COA[Account_key],tbl_COA[Class],"Not Found")</f>
        <v>Assets</v>
      </c>
      <c r="H3913" t="str">
        <f>_xlfn.XLOOKUP(tbl_GL[[#This Row],[Account_key]],tbl_COA[Account_key],tbl_COA[SubClass],"Not Found")</f>
        <v>Assets</v>
      </c>
      <c r="I3913" t="str">
        <f>_xlfn.XLOOKUP(tbl_GL[[#This Row],[Account_key]],tbl_COA[Account_key],tbl_COA[SubClass2],"Not Found")</f>
        <v>Non-Current Assets</v>
      </c>
      <c r="J3913" t="str">
        <f>_xlfn.XLOOKUP(tbl_GL[[#This Row],[Account_key]],tbl_COA[Account_key],tbl_COA[SubAccount],,0)</f>
        <v>Office Furniture &amp; Equipment</v>
      </c>
      <c r="K3913">
        <f>YEAR(tbl_GL[[#This Row],[Date]])</f>
        <v>2019</v>
      </c>
    </row>
    <row r="3914" spans="1:11" x14ac:dyDescent="0.35">
      <c r="A3914">
        <v>667.2</v>
      </c>
      <c r="B3914" s="24">
        <v>43466</v>
      </c>
      <c r="C3914">
        <v>2</v>
      </c>
      <c r="D3914" s="13">
        <v>10</v>
      </c>
      <c r="E3914" s="13" t="s">
        <v>102</v>
      </c>
      <c r="F3914" s="17">
        <v>-210000</v>
      </c>
      <c r="G3914" t="str">
        <f>_xlfn.XLOOKUP(tbl_GL[[#This Row],[Account_key]],tbl_COA[Account_key],tbl_COA[Class],"Not Found")</f>
        <v>Assets</v>
      </c>
      <c r="H3914" t="str">
        <f>_xlfn.XLOOKUP(tbl_GL[[#This Row],[Account_key]],tbl_COA[Account_key],tbl_COA[SubClass],"Not Found")</f>
        <v>Assets</v>
      </c>
      <c r="I3914" t="str">
        <f>_xlfn.XLOOKUP(tbl_GL[[#This Row],[Account_key]],tbl_COA[Account_key],tbl_COA[SubClass2],"Not Found")</f>
        <v>Current Assets</v>
      </c>
      <c r="J3914" t="str">
        <f>_xlfn.XLOOKUP(tbl_GL[[#This Row],[Account_key]],tbl_COA[Account_key],tbl_COA[SubAccount],,0)</f>
        <v>Cash at Bank</v>
      </c>
      <c r="K3914">
        <f>YEAR(tbl_GL[[#This Row],[Date]])</f>
        <v>2019</v>
      </c>
    </row>
    <row r="3915" spans="1:11" x14ac:dyDescent="0.35">
      <c r="A3915">
        <v>668.1</v>
      </c>
      <c r="B3915" s="24">
        <v>43466</v>
      </c>
      <c r="C3915">
        <v>2</v>
      </c>
      <c r="D3915" s="13">
        <v>10</v>
      </c>
      <c r="E3915" s="13" t="s">
        <v>106</v>
      </c>
      <c r="F3915" s="17">
        <v>260000</v>
      </c>
      <c r="G3915" t="str">
        <f>_xlfn.XLOOKUP(tbl_GL[[#This Row],[Account_key]],tbl_COA[Account_key],tbl_COA[Class],"Not Found")</f>
        <v>Assets</v>
      </c>
      <c r="H3915" t="str">
        <f>_xlfn.XLOOKUP(tbl_GL[[#This Row],[Account_key]],tbl_COA[Account_key],tbl_COA[SubClass],"Not Found")</f>
        <v>Assets</v>
      </c>
      <c r="I3915" t="str">
        <f>_xlfn.XLOOKUP(tbl_GL[[#This Row],[Account_key]],tbl_COA[Account_key],tbl_COA[SubClass2],"Not Found")</f>
        <v>Current Assets</v>
      </c>
      <c r="J3915" t="str">
        <f>_xlfn.XLOOKUP(tbl_GL[[#This Row],[Account_key]],tbl_COA[Account_key],tbl_COA[SubAccount],,0)</f>
        <v>Cash at Bank</v>
      </c>
      <c r="K3915">
        <f>YEAR(tbl_GL[[#This Row],[Date]])</f>
        <v>2019</v>
      </c>
    </row>
    <row r="3916" spans="1:11" x14ac:dyDescent="0.35">
      <c r="A3916">
        <v>668.2</v>
      </c>
      <c r="B3916" s="24">
        <v>43466</v>
      </c>
      <c r="C3916">
        <v>2</v>
      </c>
      <c r="D3916" s="13">
        <v>180</v>
      </c>
      <c r="E3916" s="13" t="s">
        <v>106</v>
      </c>
      <c r="F3916" s="17">
        <v>260000</v>
      </c>
      <c r="G3916" t="str">
        <f>_xlfn.XLOOKUP(tbl_GL[[#This Row],[Account_key]],tbl_COA[Account_key],tbl_COA[Class],"Not Found")</f>
        <v>Liabilities and Owners Equity</v>
      </c>
      <c r="H3916" t="str">
        <f>_xlfn.XLOOKUP(tbl_GL[[#This Row],[Account_key]],tbl_COA[Account_key],tbl_COA[SubClass],"Not Found")</f>
        <v>Owners Equity</v>
      </c>
      <c r="I3916" t="str">
        <f>_xlfn.XLOOKUP(tbl_GL[[#This Row],[Account_key]],tbl_COA[Account_key],tbl_COA[SubClass2],"Not Found")</f>
        <v>Share Capital</v>
      </c>
      <c r="J3916" t="str">
        <f>_xlfn.XLOOKUP(tbl_GL[[#This Row],[Account_key]],tbl_COA[Account_key],tbl_COA[SubAccount],,0)</f>
        <v>Share Capital</v>
      </c>
      <c r="K3916">
        <f>YEAR(tbl_GL[[#This Row],[Date]])</f>
        <v>2019</v>
      </c>
    </row>
    <row r="3917" spans="1:11" x14ac:dyDescent="0.35">
      <c r="A3917">
        <v>669.1</v>
      </c>
      <c r="B3917" s="24">
        <v>43467</v>
      </c>
      <c r="C3917">
        <v>2</v>
      </c>
      <c r="D3917" s="13">
        <v>10</v>
      </c>
      <c r="E3917" s="13" t="s">
        <v>98</v>
      </c>
      <c r="F3917" s="17">
        <v>-797</v>
      </c>
      <c r="G3917" t="str">
        <f>_xlfn.XLOOKUP(tbl_GL[[#This Row],[Account_key]],tbl_COA[Account_key],tbl_COA[Class],"Not Found")</f>
        <v>Assets</v>
      </c>
      <c r="H3917" t="str">
        <f>_xlfn.XLOOKUP(tbl_GL[[#This Row],[Account_key]],tbl_COA[Account_key],tbl_COA[SubClass],"Not Found")</f>
        <v>Assets</v>
      </c>
      <c r="I3917" t="str">
        <f>_xlfn.XLOOKUP(tbl_GL[[#This Row],[Account_key]],tbl_COA[Account_key],tbl_COA[SubClass2],"Not Found")</f>
        <v>Current Assets</v>
      </c>
      <c r="J3917" t="str">
        <f>_xlfn.XLOOKUP(tbl_GL[[#This Row],[Account_key]],tbl_COA[Account_key],tbl_COA[SubAccount],,0)</f>
        <v>Cash at Bank</v>
      </c>
      <c r="K3917">
        <f>YEAR(tbl_GL[[#This Row],[Date]])</f>
        <v>2019</v>
      </c>
    </row>
    <row r="3918" spans="1:11" x14ac:dyDescent="0.35">
      <c r="A3918">
        <v>669.2</v>
      </c>
      <c r="B3918" s="24">
        <v>43467</v>
      </c>
      <c r="C3918">
        <v>2</v>
      </c>
      <c r="D3918" s="13">
        <v>120</v>
      </c>
      <c r="E3918" s="13" t="s">
        <v>98</v>
      </c>
      <c r="F3918" s="17">
        <v>-797</v>
      </c>
      <c r="G3918" t="str">
        <f>_xlfn.XLOOKUP(tbl_GL[[#This Row],[Account_key]],tbl_COA[Account_key],tbl_COA[Class],"Not Found")</f>
        <v>Liabilities and Owners Equity</v>
      </c>
      <c r="H3918" t="str">
        <f>_xlfn.XLOOKUP(tbl_GL[[#This Row],[Account_key]],tbl_COA[Account_key],tbl_COA[SubClass],"Not Found")</f>
        <v>Liabilities</v>
      </c>
      <c r="I3918" t="str">
        <f>_xlfn.XLOOKUP(tbl_GL[[#This Row],[Account_key]],tbl_COA[Account_key],tbl_COA[SubClass2],"Not Found")</f>
        <v>Current Liabilities</v>
      </c>
      <c r="J3918" t="str">
        <f>_xlfn.XLOOKUP(tbl_GL[[#This Row],[Account_key]],tbl_COA[Account_key],tbl_COA[SubAccount],,0)</f>
        <v>Accrued Expenses</v>
      </c>
      <c r="K3918">
        <f>YEAR(tbl_GL[[#This Row],[Date]])</f>
        <v>2019</v>
      </c>
    </row>
    <row r="3919" spans="1:11" x14ac:dyDescent="0.35">
      <c r="A3919">
        <v>670.1</v>
      </c>
      <c r="B3919" s="24">
        <v>43468</v>
      </c>
      <c r="C3919">
        <v>2</v>
      </c>
      <c r="D3919" s="13">
        <v>310</v>
      </c>
      <c r="E3919" s="13" t="s">
        <v>99</v>
      </c>
      <c r="F3919" s="17">
        <v>-19</v>
      </c>
      <c r="G3919" t="str">
        <f>_xlfn.XLOOKUP(tbl_GL[[#This Row],[Account_key]],tbl_COA[Account_key],tbl_COA[Class],"Not Found")</f>
        <v>Operating account</v>
      </c>
      <c r="H3919" t="str">
        <f>_xlfn.XLOOKUP(tbl_GL[[#This Row],[Account_key]],tbl_COA[Account_key],tbl_COA[SubClass],"Not Found")</f>
        <v>Operating Expenses</v>
      </c>
      <c r="I3919" t="str">
        <f>_xlfn.XLOOKUP(tbl_GL[[#This Row],[Account_key]],tbl_COA[Account_key],tbl_COA[SubClass2],"Not Found")</f>
        <v>Administration</v>
      </c>
      <c r="J3919" t="str">
        <f>_xlfn.XLOOKUP(tbl_GL[[#This Row],[Account_key]],tbl_COA[Account_key],tbl_COA[SubAccount],,0)</f>
        <v>Office Supplies</v>
      </c>
      <c r="K3919">
        <f>YEAR(tbl_GL[[#This Row],[Date]])</f>
        <v>2019</v>
      </c>
    </row>
    <row r="3920" spans="1:11" x14ac:dyDescent="0.35">
      <c r="A3920">
        <v>670.2</v>
      </c>
      <c r="B3920" s="24">
        <v>43468</v>
      </c>
      <c r="C3920">
        <v>2</v>
      </c>
      <c r="D3920" s="13">
        <v>20</v>
      </c>
      <c r="E3920" s="13" t="s">
        <v>99</v>
      </c>
      <c r="F3920" s="17">
        <v>-19</v>
      </c>
      <c r="G3920" t="str">
        <f>_xlfn.XLOOKUP(tbl_GL[[#This Row],[Account_key]],tbl_COA[Account_key],tbl_COA[Class],"Not Found")</f>
        <v>Assets</v>
      </c>
      <c r="H3920" t="str">
        <f>_xlfn.XLOOKUP(tbl_GL[[#This Row],[Account_key]],tbl_COA[Account_key],tbl_COA[SubClass],"Not Found")</f>
        <v>Assets</v>
      </c>
      <c r="I3920" t="str">
        <f>_xlfn.XLOOKUP(tbl_GL[[#This Row],[Account_key]],tbl_COA[Account_key],tbl_COA[SubClass2],"Not Found")</f>
        <v>Current Assets</v>
      </c>
      <c r="J3920" t="str">
        <f>_xlfn.XLOOKUP(tbl_GL[[#This Row],[Account_key]],tbl_COA[Account_key],tbl_COA[SubAccount],,0)</f>
        <v>Cash in hand</v>
      </c>
      <c r="K3920">
        <f>YEAR(tbl_GL[[#This Row],[Date]])</f>
        <v>2019</v>
      </c>
    </row>
    <row r="3921" spans="1:11" x14ac:dyDescent="0.35">
      <c r="A3921">
        <v>671.1</v>
      </c>
      <c r="B3921" s="24">
        <v>43468</v>
      </c>
      <c r="C3921">
        <v>2</v>
      </c>
      <c r="D3921" s="13">
        <v>30</v>
      </c>
      <c r="E3921" s="13" t="s">
        <v>80</v>
      </c>
      <c r="F3921" s="17">
        <v>-5541</v>
      </c>
      <c r="G3921" t="str">
        <f>_xlfn.XLOOKUP(tbl_GL[[#This Row],[Account_key]],tbl_COA[Account_key],tbl_COA[Class],"Not Found")</f>
        <v>Assets</v>
      </c>
      <c r="H3921" t="str">
        <f>_xlfn.XLOOKUP(tbl_GL[[#This Row],[Account_key]],tbl_COA[Account_key],tbl_COA[SubClass],"Not Found")</f>
        <v>Assets</v>
      </c>
      <c r="I3921" t="str">
        <f>_xlfn.XLOOKUP(tbl_GL[[#This Row],[Account_key]],tbl_COA[Account_key],tbl_COA[SubClass2],"Not Found")</f>
        <v>Current Assets</v>
      </c>
      <c r="J3921" t="str">
        <f>_xlfn.XLOOKUP(tbl_GL[[#This Row],[Account_key]],tbl_COA[Account_key],tbl_COA[SubAccount],,0)</f>
        <v>Trade Receivables</v>
      </c>
      <c r="K3921">
        <f>YEAR(tbl_GL[[#This Row],[Date]])</f>
        <v>2019</v>
      </c>
    </row>
    <row r="3922" spans="1:11" x14ac:dyDescent="0.35">
      <c r="A3922">
        <v>671.2</v>
      </c>
      <c r="B3922" s="24">
        <v>43468</v>
      </c>
      <c r="C3922">
        <v>2</v>
      </c>
      <c r="D3922" s="13">
        <v>10</v>
      </c>
      <c r="E3922" s="13" t="s">
        <v>80</v>
      </c>
      <c r="F3922" s="17">
        <v>5541</v>
      </c>
      <c r="G3922" t="str">
        <f>_xlfn.XLOOKUP(tbl_GL[[#This Row],[Account_key]],tbl_COA[Account_key],tbl_COA[Class],"Not Found")</f>
        <v>Assets</v>
      </c>
      <c r="H3922" t="str">
        <f>_xlfn.XLOOKUP(tbl_GL[[#This Row],[Account_key]],tbl_COA[Account_key],tbl_COA[SubClass],"Not Found")</f>
        <v>Assets</v>
      </c>
      <c r="I3922" t="str">
        <f>_xlfn.XLOOKUP(tbl_GL[[#This Row],[Account_key]],tbl_COA[Account_key],tbl_COA[SubClass2],"Not Found")</f>
        <v>Current Assets</v>
      </c>
      <c r="J3922" t="str">
        <f>_xlfn.XLOOKUP(tbl_GL[[#This Row],[Account_key]],tbl_COA[Account_key],tbl_COA[SubAccount],,0)</f>
        <v>Cash at Bank</v>
      </c>
      <c r="K3922">
        <f>YEAR(tbl_GL[[#This Row],[Date]])</f>
        <v>2019</v>
      </c>
    </row>
    <row r="3923" spans="1:11" x14ac:dyDescent="0.35">
      <c r="A3923">
        <v>672.1</v>
      </c>
      <c r="B3923" s="24">
        <v>43469</v>
      </c>
      <c r="C3923">
        <v>2</v>
      </c>
      <c r="D3923" s="13">
        <v>10</v>
      </c>
      <c r="E3923" s="13" t="s">
        <v>98</v>
      </c>
      <c r="F3923" s="17">
        <v>-515</v>
      </c>
      <c r="G3923" t="str">
        <f>_xlfn.XLOOKUP(tbl_GL[[#This Row],[Account_key]],tbl_COA[Account_key],tbl_COA[Class],"Not Found")</f>
        <v>Assets</v>
      </c>
      <c r="H3923" t="str">
        <f>_xlfn.XLOOKUP(tbl_GL[[#This Row],[Account_key]],tbl_COA[Account_key],tbl_COA[SubClass],"Not Found")</f>
        <v>Assets</v>
      </c>
      <c r="I3923" t="str">
        <f>_xlfn.XLOOKUP(tbl_GL[[#This Row],[Account_key]],tbl_COA[Account_key],tbl_COA[SubClass2],"Not Found")</f>
        <v>Current Assets</v>
      </c>
      <c r="J3923" t="str">
        <f>_xlfn.XLOOKUP(tbl_GL[[#This Row],[Account_key]],tbl_COA[Account_key],tbl_COA[SubAccount],,0)</f>
        <v>Cash at Bank</v>
      </c>
      <c r="K3923">
        <f>YEAR(tbl_GL[[#This Row],[Date]])</f>
        <v>2019</v>
      </c>
    </row>
    <row r="3924" spans="1:11" x14ac:dyDescent="0.35">
      <c r="A3924">
        <v>672.2</v>
      </c>
      <c r="B3924" s="24">
        <v>43469</v>
      </c>
      <c r="C3924">
        <v>2</v>
      </c>
      <c r="D3924" s="13">
        <v>120</v>
      </c>
      <c r="E3924" s="13" t="s">
        <v>98</v>
      </c>
      <c r="F3924" s="17">
        <v>-515</v>
      </c>
      <c r="G3924" t="str">
        <f>_xlfn.XLOOKUP(tbl_GL[[#This Row],[Account_key]],tbl_COA[Account_key],tbl_COA[Class],"Not Found")</f>
        <v>Liabilities and Owners Equity</v>
      </c>
      <c r="H3924" t="str">
        <f>_xlfn.XLOOKUP(tbl_GL[[#This Row],[Account_key]],tbl_COA[Account_key],tbl_COA[SubClass],"Not Found")</f>
        <v>Liabilities</v>
      </c>
      <c r="I3924" t="str">
        <f>_xlfn.XLOOKUP(tbl_GL[[#This Row],[Account_key]],tbl_COA[Account_key],tbl_COA[SubClass2],"Not Found")</f>
        <v>Current Liabilities</v>
      </c>
      <c r="J3924" t="str">
        <f>_xlfn.XLOOKUP(tbl_GL[[#This Row],[Account_key]],tbl_COA[Account_key],tbl_COA[SubAccount],,0)</f>
        <v>Accrued Expenses</v>
      </c>
      <c r="K3924">
        <f>YEAR(tbl_GL[[#This Row],[Date]])</f>
        <v>2019</v>
      </c>
    </row>
    <row r="3925" spans="1:11" x14ac:dyDescent="0.35">
      <c r="A3925">
        <v>673.1</v>
      </c>
      <c r="B3925" s="24">
        <v>43470</v>
      </c>
      <c r="C3925">
        <v>2</v>
      </c>
      <c r="D3925" s="13">
        <v>230</v>
      </c>
      <c r="E3925" s="13" t="s">
        <v>4</v>
      </c>
      <c r="F3925" s="17">
        <v>-153</v>
      </c>
      <c r="G3925" t="str">
        <f>_xlfn.XLOOKUP(tbl_GL[[#This Row],[Account_key]],tbl_COA[Account_key],tbl_COA[Class],"Not Found")</f>
        <v>Trading account</v>
      </c>
      <c r="H3925" t="str">
        <f>_xlfn.XLOOKUP(tbl_GL[[#This Row],[Account_key]],tbl_COA[Account_key],tbl_COA[SubClass],"Not Found")</f>
        <v>Cost of Sales</v>
      </c>
      <c r="I3925" t="str">
        <f>_xlfn.XLOOKUP(tbl_GL[[#This Row],[Account_key]],tbl_COA[Account_key],tbl_COA[SubClass2],"Not Found")</f>
        <v>Cost of Sales</v>
      </c>
      <c r="J3925" t="str">
        <f>_xlfn.XLOOKUP(tbl_GL[[#This Row],[Account_key]],tbl_COA[Account_key],tbl_COA[SubAccount],,0)</f>
        <v>Cost of Sales</v>
      </c>
      <c r="K3925">
        <f>YEAR(tbl_GL[[#This Row],[Date]])</f>
        <v>2019</v>
      </c>
    </row>
    <row r="3926" spans="1:11" x14ac:dyDescent="0.35">
      <c r="A3926">
        <v>673.2</v>
      </c>
      <c r="B3926" s="24">
        <v>43470</v>
      </c>
      <c r="C3926">
        <v>2</v>
      </c>
      <c r="D3926" s="13">
        <v>60</v>
      </c>
      <c r="E3926" s="13" t="s">
        <v>4</v>
      </c>
      <c r="F3926" s="17">
        <v>-153</v>
      </c>
      <c r="G3926" t="str">
        <f>_xlfn.XLOOKUP(tbl_GL[[#This Row],[Account_key]],tbl_COA[Account_key],tbl_COA[Class],"Not Found")</f>
        <v>Assets</v>
      </c>
      <c r="H3926" t="str">
        <f>_xlfn.XLOOKUP(tbl_GL[[#This Row],[Account_key]],tbl_COA[Account_key],tbl_COA[SubClass],"Not Found")</f>
        <v>Assets</v>
      </c>
      <c r="I3926" t="str">
        <f>_xlfn.XLOOKUP(tbl_GL[[#This Row],[Account_key]],tbl_COA[Account_key],tbl_COA[SubClass2],"Not Found")</f>
        <v>Current Assets</v>
      </c>
      <c r="J3926" t="str">
        <f>_xlfn.XLOOKUP(tbl_GL[[#This Row],[Account_key]],tbl_COA[Account_key],tbl_COA[SubAccount],,0)</f>
        <v>Inventory</v>
      </c>
      <c r="K3926">
        <f>YEAR(tbl_GL[[#This Row],[Date]])</f>
        <v>2019</v>
      </c>
    </row>
    <row r="3927" spans="1:11" x14ac:dyDescent="0.35">
      <c r="A3927">
        <v>674.1</v>
      </c>
      <c r="B3927" s="24">
        <v>43470</v>
      </c>
      <c r="C3927">
        <v>2</v>
      </c>
      <c r="D3927" s="13">
        <v>210</v>
      </c>
      <c r="E3927" s="13" t="s">
        <v>8</v>
      </c>
      <c r="F3927" s="17">
        <v>560</v>
      </c>
      <c r="G3927" t="str">
        <f>_xlfn.XLOOKUP(tbl_GL[[#This Row],[Account_key]],tbl_COA[Account_key],tbl_COA[Class],"Not Found")</f>
        <v>Trading account</v>
      </c>
      <c r="H3927" t="str">
        <f>_xlfn.XLOOKUP(tbl_GL[[#This Row],[Account_key]],tbl_COA[Account_key],tbl_COA[SubClass],"Not Found")</f>
        <v>Sales</v>
      </c>
      <c r="I3927" t="str">
        <f>_xlfn.XLOOKUP(tbl_GL[[#This Row],[Account_key]],tbl_COA[Account_key],tbl_COA[SubClass2],"Not Found")</f>
        <v>Sales</v>
      </c>
      <c r="J3927" t="str">
        <f>_xlfn.XLOOKUP(tbl_GL[[#This Row],[Account_key]],tbl_COA[Account_key],tbl_COA[SubAccount],,0)</f>
        <v>Sales</v>
      </c>
      <c r="K3927">
        <f>YEAR(tbl_GL[[#This Row],[Date]])</f>
        <v>2019</v>
      </c>
    </row>
    <row r="3928" spans="1:11" x14ac:dyDescent="0.35">
      <c r="A3928">
        <v>674.2</v>
      </c>
      <c r="B3928" s="24">
        <v>43470</v>
      </c>
      <c r="C3928">
        <v>2</v>
      </c>
      <c r="D3928" s="13">
        <v>30</v>
      </c>
      <c r="E3928" s="13" t="s">
        <v>8</v>
      </c>
      <c r="F3928" s="17">
        <v>560</v>
      </c>
      <c r="G3928" t="str">
        <f>_xlfn.XLOOKUP(tbl_GL[[#This Row],[Account_key]],tbl_COA[Account_key],tbl_COA[Class],"Not Found")</f>
        <v>Assets</v>
      </c>
      <c r="H3928" t="str">
        <f>_xlfn.XLOOKUP(tbl_GL[[#This Row],[Account_key]],tbl_COA[Account_key],tbl_COA[SubClass],"Not Found")</f>
        <v>Assets</v>
      </c>
      <c r="I3928" t="str">
        <f>_xlfn.XLOOKUP(tbl_GL[[#This Row],[Account_key]],tbl_COA[Account_key],tbl_COA[SubClass2],"Not Found")</f>
        <v>Current Assets</v>
      </c>
      <c r="J3928" t="str">
        <f>_xlfn.XLOOKUP(tbl_GL[[#This Row],[Account_key]],tbl_COA[Account_key],tbl_COA[SubAccount],,0)</f>
        <v>Trade Receivables</v>
      </c>
      <c r="K3928">
        <f>YEAR(tbl_GL[[#This Row],[Date]])</f>
        <v>2019</v>
      </c>
    </row>
    <row r="3929" spans="1:11" x14ac:dyDescent="0.35">
      <c r="A3929">
        <v>675.1</v>
      </c>
      <c r="B3929" s="24">
        <v>43470</v>
      </c>
      <c r="C3929">
        <v>2</v>
      </c>
      <c r="D3929" s="13">
        <v>10</v>
      </c>
      <c r="E3929" s="13" t="s">
        <v>98</v>
      </c>
      <c r="F3929" s="17">
        <v>-765</v>
      </c>
      <c r="G3929" t="str">
        <f>_xlfn.XLOOKUP(tbl_GL[[#This Row],[Account_key]],tbl_COA[Account_key],tbl_COA[Class],"Not Found")</f>
        <v>Assets</v>
      </c>
      <c r="H3929" t="str">
        <f>_xlfn.XLOOKUP(tbl_GL[[#This Row],[Account_key]],tbl_COA[Account_key],tbl_COA[SubClass],"Not Found")</f>
        <v>Assets</v>
      </c>
      <c r="I3929" t="str">
        <f>_xlfn.XLOOKUP(tbl_GL[[#This Row],[Account_key]],tbl_COA[Account_key],tbl_COA[SubClass2],"Not Found")</f>
        <v>Current Assets</v>
      </c>
      <c r="J3929" t="str">
        <f>_xlfn.XLOOKUP(tbl_GL[[#This Row],[Account_key]],tbl_COA[Account_key],tbl_COA[SubAccount],,0)</f>
        <v>Cash at Bank</v>
      </c>
      <c r="K3929">
        <f>YEAR(tbl_GL[[#This Row],[Date]])</f>
        <v>2019</v>
      </c>
    </row>
    <row r="3930" spans="1:11" x14ac:dyDescent="0.35">
      <c r="A3930">
        <v>675.2</v>
      </c>
      <c r="B3930" s="24">
        <v>43470</v>
      </c>
      <c r="C3930">
        <v>2</v>
      </c>
      <c r="D3930" s="13">
        <v>120</v>
      </c>
      <c r="E3930" s="13" t="s">
        <v>98</v>
      </c>
      <c r="F3930" s="17">
        <v>-765</v>
      </c>
      <c r="G3930" t="str">
        <f>_xlfn.XLOOKUP(tbl_GL[[#This Row],[Account_key]],tbl_COA[Account_key],tbl_COA[Class],"Not Found")</f>
        <v>Liabilities and Owners Equity</v>
      </c>
      <c r="H3930" t="str">
        <f>_xlfn.XLOOKUP(tbl_GL[[#This Row],[Account_key]],tbl_COA[Account_key],tbl_COA[SubClass],"Not Found")</f>
        <v>Liabilities</v>
      </c>
      <c r="I3930" t="str">
        <f>_xlfn.XLOOKUP(tbl_GL[[#This Row],[Account_key]],tbl_COA[Account_key],tbl_COA[SubClass2],"Not Found")</f>
        <v>Current Liabilities</v>
      </c>
      <c r="J3930" t="str">
        <f>_xlfn.XLOOKUP(tbl_GL[[#This Row],[Account_key]],tbl_COA[Account_key],tbl_COA[SubAccount],,0)</f>
        <v>Accrued Expenses</v>
      </c>
      <c r="K3930">
        <f>YEAR(tbl_GL[[#This Row],[Date]])</f>
        <v>2019</v>
      </c>
    </row>
    <row r="3931" spans="1:11" x14ac:dyDescent="0.35">
      <c r="A3931">
        <v>676.1</v>
      </c>
      <c r="B3931" s="24">
        <v>43470</v>
      </c>
      <c r="C3931">
        <v>2</v>
      </c>
      <c r="D3931" s="13">
        <v>260</v>
      </c>
      <c r="E3931" s="13" t="s">
        <v>97</v>
      </c>
      <c r="F3931" s="17">
        <v>-1237</v>
      </c>
      <c r="G3931" t="str">
        <f>_xlfn.XLOOKUP(tbl_GL[[#This Row],[Account_key]],tbl_COA[Account_key],tbl_COA[Class],"Not Found")</f>
        <v>Operating account</v>
      </c>
      <c r="H3931" t="str">
        <f>_xlfn.XLOOKUP(tbl_GL[[#This Row],[Account_key]],tbl_COA[Account_key],tbl_COA[SubClass],"Not Found")</f>
        <v>Operating Expenses</v>
      </c>
      <c r="I3931" t="str">
        <f>_xlfn.XLOOKUP(tbl_GL[[#This Row],[Account_key]],tbl_COA[Account_key],tbl_COA[SubClass2],"Not Found")</f>
        <v>Marketing</v>
      </c>
      <c r="J3931" t="str">
        <f>_xlfn.XLOOKUP(tbl_GL[[#This Row],[Account_key]],tbl_COA[Account_key],tbl_COA[SubAccount],,0)</f>
        <v>Commissions</v>
      </c>
      <c r="K3931">
        <f>YEAR(tbl_GL[[#This Row],[Date]])</f>
        <v>2019</v>
      </c>
    </row>
    <row r="3932" spans="1:11" x14ac:dyDescent="0.35">
      <c r="A3932">
        <v>676.2</v>
      </c>
      <c r="B3932" s="24">
        <v>43470</v>
      </c>
      <c r="C3932">
        <v>2</v>
      </c>
      <c r="D3932" s="13">
        <v>120</v>
      </c>
      <c r="E3932" s="13" t="s">
        <v>97</v>
      </c>
      <c r="F3932" s="17">
        <v>1237</v>
      </c>
      <c r="G3932" t="str">
        <f>_xlfn.XLOOKUP(tbl_GL[[#This Row],[Account_key]],tbl_COA[Account_key],tbl_COA[Class],"Not Found")</f>
        <v>Liabilities and Owners Equity</v>
      </c>
      <c r="H3932" t="str">
        <f>_xlfn.XLOOKUP(tbl_GL[[#This Row],[Account_key]],tbl_COA[Account_key],tbl_COA[SubClass],"Not Found")</f>
        <v>Liabilities</v>
      </c>
      <c r="I3932" t="str">
        <f>_xlfn.XLOOKUP(tbl_GL[[#This Row],[Account_key]],tbl_COA[Account_key],tbl_COA[SubClass2],"Not Found")</f>
        <v>Current Liabilities</v>
      </c>
      <c r="J3932" t="str">
        <f>_xlfn.XLOOKUP(tbl_GL[[#This Row],[Account_key]],tbl_COA[Account_key],tbl_COA[SubAccount],,0)</f>
        <v>Accrued Expenses</v>
      </c>
      <c r="K3932">
        <f>YEAR(tbl_GL[[#This Row],[Date]])</f>
        <v>2019</v>
      </c>
    </row>
    <row r="3933" spans="1:11" x14ac:dyDescent="0.35">
      <c r="A3933">
        <v>677.1</v>
      </c>
      <c r="B3933" s="24">
        <v>43470</v>
      </c>
      <c r="C3933">
        <v>2</v>
      </c>
      <c r="D3933" s="13">
        <v>10</v>
      </c>
      <c r="E3933" s="13" t="s">
        <v>84</v>
      </c>
      <c r="F3933" s="17">
        <v>-8750</v>
      </c>
      <c r="G3933" t="str">
        <f>_xlfn.XLOOKUP(tbl_GL[[#This Row],[Account_key]],tbl_COA[Account_key],tbl_COA[Class],"Not Found")</f>
        <v>Assets</v>
      </c>
      <c r="H3933" t="str">
        <f>_xlfn.XLOOKUP(tbl_GL[[#This Row],[Account_key]],tbl_COA[Account_key],tbl_COA[SubClass],"Not Found")</f>
        <v>Assets</v>
      </c>
      <c r="I3933" t="str">
        <f>_xlfn.XLOOKUP(tbl_GL[[#This Row],[Account_key]],tbl_COA[Account_key],tbl_COA[SubClass2],"Not Found")</f>
        <v>Current Assets</v>
      </c>
      <c r="J3933" t="str">
        <f>_xlfn.XLOOKUP(tbl_GL[[#This Row],[Account_key]],tbl_COA[Account_key],tbl_COA[SubAccount],,0)</f>
        <v>Cash at Bank</v>
      </c>
      <c r="K3933">
        <f>YEAR(tbl_GL[[#This Row],[Date]])</f>
        <v>2019</v>
      </c>
    </row>
    <row r="3934" spans="1:11" x14ac:dyDescent="0.35">
      <c r="A3934">
        <v>677.2</v>
      </c>
      <c r="B3934" s="24">
        <v>43470</v>
      </c>
      <c r="C3934">
        <v>2</v>
      </c>
      <c r="D3934" s="13">
        <v>110</v>
      </c>
      <c r="E3934" s="13" t="s">
        <v>84</v>
      </c>
      <c r="F3934" s="17">
        <v>-8750</v>
      </c>
      <c r="G3934" t="str">
        <f>_xlfn.XLOOKUP(tbl_GL[[#This Row],[Account_key]],tbl_COA[Account_key],tbl_COA[Class],"Not Found")</f>
        <v>Liabilities and Owners Equity</v>
      </c>
      <c r="H3934" t="str">
        <f>_xlfn.XLOOKUP(tbl_GL[[#This Row],[Account_key]],tbl_COA[Account_key],tbl_COA[SubClass],"Not Found")</f>
        <v>Liabilities</v>
      </c>
      <c r="I3934" t="str">
        <f>_xlfn.XLOOKUP(tbl_GL[[#This Row],[Account_key]],tbl_COA[Account_key],tbl_COA[SubClass2],"Not Found")</f>
        <v>Current Liabilities</v>
      </c>
      <c r="J3934" t="str">
        <f>_xlfn.XLOOKUP(tbl_GL[[#This Row],[Account_key]],tbl_COA[Account_key],tbl_COA[SubAccount],,0)</f>
        <v>Trade Payables</v>
      </c>
      <c r="K3934">
        <f>YEAR(tbl_GL[[#This Row],[Date]])</f>
        <v>2019</v>
      </c>
    </row>
    <row r="3935" spans="1:11" x14ac:dyDescent="0.35">
      <c r="A3935">
        <v>678.1</v>
      </c>
      <c r="B3935" s="24">
        <v>43470</v>
      </c>
      <c r="C3935">
        <v>2</v>
      </c>
      <c r="D3935" s="13">
        <v>10</v>
      </c>
      <c r="E3935" s="13" t="s">
        <v>107</v>
      </c>
      <c r="F3935" s="17">
        <v>17500</v>
      </c>
      <c r="G3935" t="str">
        <f>_xlfn.XLOOKUP(tbl_GL[[#This Row],[Account_key]],tbl_COA[Account_key],tbl_COA[Class],"Not Found")</f>
        <v>Assets</v>
      </c>
      <c r="H3935" t="str">
        <f>_xlfn.XLOOKUP(tbl_GL[[#This Row],[Account_key]],tbl_COA[Account_key],tbl_COA[SubClass],"Not Found")</f>
        <v>Assets</v>
      </c>
      <c r="I3935" t="str">
        <f>_xlfn.XLOOKUP(tbl_GL[[#This Row],[Account_key]],tbl_COA[Account_key],tbl_COA[SubClass2],"Not Found")</f>
        <v>Current Assets</v>
      </c>
      <c r="J3935" t="str">
        <f>_xlfn.XLOOKUP(tbl_GL[[#This Row],[Account_key]],tbl_COA[Account_key],tbl_COA[SubAccount],,0)</f>
        <v>Cash at Bank</v>
      </c>
      <c r="K3935">
        <f>YEAR(tbl_GL[[#This Row],[Date]])</f>
        <v>2019</v>
      </c>
    </row>
    <row r="3936" spans="1:11" x14ac:dyDescent="0.35">
      <c r="A3936">
        <v>678.2</v>
      </c>
      <c r="B3936" s="24">
        <v>43470</v>
      </c>
      <c r="C3936">
        <v>2</v>
      </c>
      <c r="D3936" s="13">
        <v>160</v>
      </c>
      <c r="E3936" s="13" t="s">
        <v>107</v>
      </c>
      <c r="F3936" s="17">
        <v>17500</v>
      </c>
      <c r="G3936" t="str">
        <f>_xlfn.XLOOKUP(tbl_GL[[#This Row],[Account_key]],tbl_COA[Account_key],tbl_COA[Class],"Not Found")</f>
        <v>Liabilities and Owners Equity</v>
      </c>
      <c r="H3936" t="str">
        <f>_xlfn.XLOOKUP(tbl_GL[[#This Row],[Account_key]],tbl_COA[Account_key],tbl_COA[SubClass],"Not Found")</f>
        <v>Liabilities</v>
      </c>
      <c r="I3936" t="str">
        <f>_xlfn.XLOOKUP(tbl_GL[[#This Row],[Account_key]],tbl_COA[Account_key],tbl_COA[SubClass2],"Not Found")</f>
        <v>Long Term Liabilities</v>
      </c>
      <c r="J3936" t="str">
        <f>_xlfn.XLOOKUP(tbl_GL[[#This Row],[Account_key]],tbl_COA[Account_key],tbl_COA[SubAccount],,0)</f>
        <v>Long Term Obligations</v>
      </c>
      <c r="K3936">
        <f>YEAR(tbl_GL[[#This Row],[Date]])</f>
        <v>2019</v>
      </c>
    </row>
    <row r="3937" spans="1:11" x14ac:dyDescent="0.35">
      <c r="A3937">
        <v>679.1</v>
      </c>
      <c r="B3937" s="24">
        <v>43474</v>
      </c>
      <c r="C3937">
        <v>2</v>
      </c>
      <c r="D3937" s="13">
        <v>300</v>
      </c>
      <c r="E3937" s="13" t="s">
        <v>97</v>
      </c>
      <c r="F3937" s="17">
        <v>-1045</v>
      </c>
      <c r="G3937" t="str">
        <f>_xlfn.XLOOKUP(tbl_GL[[#This Row],[Account_key]],tbl_COA[Account_key],tbl_COA[Class],"Not Found")</f>
        <v>Operating account</v>
      </c>
      <c r="H3937" t="str">
        <f>_xlfn.XLOOKUP(tbl_GL[[#This Row],[Account_key]],tbl_COA[Account_key],tbl_COA[SubClass],"Not Found")</f>
        <v>Operating Expenses</v>
      </c>
      <c r="I3937" t="str">
        <f>_xlfn.XLOOKUP(tbl_GL[[#This Row],[Account_key]],tbl_COA[Account_key],tbl_COA[SubClass2],"Not Found")</f>
        <v>Administration</v>
      </c>
      <c r="J3937" t="str">
        <f>_xlfn.XLOOKUP(tbl_GL[[#This Row],[Account_key]],tbl_COA[Account_key],tbl_COA[SubAccount],,0)</f>
        <v>Entertainment</v>
      </c>
      <c r="K3937">
        <f>YEAR(tbl_GL[[#This Row],[Date]])</f>
        <v>2019</v>
      </c>
    </row>
    <row r="3938" spans="1:11" x14ac:dyDescent="0.35">
      <c r="A3938">
        <v>679.2</v>
      </c>
      <c r="B3938" s="24">
        <v>43474</v>
      </c>
      <c r="C3938">
        <v>2</v>
      </c>
      <c r="D3938" s="13">
        <v>120</v>
      </c>
      <c r="E3938" s="13" t="s">
        <v>97</v>
      </c>
      <c r="F3938" s="17">
        <v>1045</v>
      </c>
      <c r="G3938" t="str">
        <f>_xlfn.XLOOKUP(tbl_GL[[#This Row],[Account_key]],tbl_COA[Account_key],tbl_COA[Class],"Not Found")</f>
        <v>Liabilities and Owners Equity</v>
      </c>
      <c r="H3938" t="str">
        <f>_xlfn.XLOOKUP(tbl_GL[[#This Row],[Account_key]],tbl_COA[Account_key],tbl_COA[SubClass],"Not Found")</f>
        <v>Liabilities</v>
      </c>
      <c r="I3938" t="str">
        <f>_xlfn.XLOOKUP(tbl_GL[[#This Row],[Account_key]],tbl_COA[Account_key],tbl_COA[SubClass2],"Not Found")</f>
        <v>Current Liabilities</v>
      </c>
      <c r="J3938" t="str">
        <f>_xlfn.XLOOKUP(tbl_GL[[#This Row],[Account_key]],tbl_COA[Account_key],tbl_COA[SubAccount],,0)</f>
        <v>Accrued Expenses</v>
      </c>
      <c r="K3938">
        <f>YEAR(tbl_GL[[#This Row],[Date]])</f>
        <v>2019</v>
      </c>
    </row>
    <row r="3939" spans="1:11" x14ac:dyDescent="0.35">
      <c r="A3939">
        <v>680.1</v>
      </c>
      <c r="B3939" s="24">
        <v>43478</v>
      </c>
      <c r="C3939">
        <v>2</v>
      </c>
      <c r="D3939" s="13">
        <v>230</v>
      </c>
      <c r="E3939" s="13" t="s">
        <v>4</v>
      </c>
      <c r="F3939" s="17">
        <v>-451</v>
      </c>
      <c r="G3939" t="str">
        <f>_xlfn.XLOOKUP(tbl_GL[[#This Row],[Account_key]],tbl_COA[Account_key],tbl_COA[Class],"Not Found")</f>
        <v>Trading account</v>
      </c>
      <c r="H3939" t="str">
        <f>_xlfn.XLOOKUP(tbl_GL[[#This Row],[Account_key]],tbl_COA[Account_key],tbl_COA[SubClass],"Not Found")</f>
        <v>Cost of Sales</v>
      </c>
      <c r="I3939" t="str">
        <f>_xlfn.XLOOKUP(tbl_GL[[#This Row],[Account_key]],tbl_COA[Account_key],tbl_COA[SubClass2],"Not Found")</f>
        <v>Cost of Sales</v>
      </c>
      <c r="J3939" t="str">
        <f>_xlfn.XLOOKUP(tbl_GL[[#This Row],[Account_key]],tbl_COA[Account_key],tbl_COA[SubAccount],,0)</f>
        <v>Cost of Sales</v>
      </c>
      <c r="K3939">
        <f>YEAR(tbl_GL[[#This Row],[Date]])</f>
        <v>2019</v>
      </c>
    </row>
    <row r="3940" spans="1:11" x14ac:dyDescent="0.35">
      <c r="A3940">
        <v>680.2</v>
      </c>
      <c r="B3940" s="24">
        <v>43478</v>
      </c>
      <c r="C3940">
        <v>2</v>
      </c>
      <c r="D3940" s="13">
        <v>60</v>
      </c>
      <c r="E3940" s="13" t="s">
        <v>4</v>
      </c>
      <c r="F3940" s="17">
        <v>-451</v>
      </c>
      <c r="G3940" t="str">
        <f>_xlfn.XLOOKUP(tbl_GL[[#This Row],[Account_key]],tbl_COA[Account_key],tbl_COA[Class],"Not Found")</f>
        <v>Assets</v>
      </c>
      <c r="H3940" t="str">
        <f>_xlfn.XLOOKUP(tbl_GL[[#This Row],[Account_key]],tbl_COA[Account_key],tbl_COA[SubClass],"Not Found")</f>
        <v>Assets</v>
      </c>
      <c r="I3940" t="str">
        <f>_xlfn.XLOOKUP(tbl_GL[[#This Row],[Account_key]],tbl_COA[Account_key],tbl_COA[SubClass2],"Not Found")</f>
        <v>Current Assets</v>
      </c>
      <c r="J3940" t="str">
        <f>_xlfn.XLOOKUP(tbl_GL[[#This Row],[Account_key]],tbl_COA[Account_key],tbl_COA[SubAccount],,0)</f>
        <v>Inventory</v>
      </c>
      <c r="K3940">
        <f>YEAR(tbl_GL[[#This Row],[Date]])</f>
        <v>2019</v>
      </c>
    </row>
    <row r="3941" spans="1:11" x14ac:dyDescent="0.35">
      <c r="A3941">
        <v>681.1</v>
      </c>
      <c r="B3941" s="24">
        <v>43478</v>
      </c>
      <c r="C3941">
        <v>2</v>
      </c>
      <c r="D3941" s="13">
        <v>260</v>
      </c>
      <c r="E3941" s="13" t="s">
        <v>97</v>
      </c>
      <c r="F3941" s="17">
        <v>-1313</v>
      </c>
      <c r="G3941" t="str">
        <f>_xlfn.XLOOKUP(tbl_GL[[#This Row],[Account_key]],tbl_COA[Account_key],tbl_COA[Class],"Not Found")</f>
        <v>Operating account</v>
      </c>
      <c r="H3941" t="str">
        <f>_xlfn.XLOOKUP(tbl_GL[[#This Row],[Account_key]],tbl_COA[Account_key],tbl_COA[SubClass],"Not Found")</f>
        <v>Operating Expenses</v>
      </c>
      <c r="I3941" t="str">
        <f>_xlfn.XLOOKUP(tbl_GL[[#This Row],[Account_key]],tbl_COA[Account_key],tbl_COA[SubClass2],"Not Found")</f>
        <v>Marketing</v>
      </c>
      <c r="J3941" t="str">
        <f>_xlfn.XLOOKUP(tbl_GL[[#This Row],[Account_key]],tbl_COA[Account_key],tbl_COA[SubAccount],,0)</f>
        <v>Commissions</v>
      </c>
      <c r="K3941">
        <f>YEAR(tbl_GL[[#This Row],[Date]])</f>
        <v>2019</v>
      </c>
    </row>
    <row r="3942" spans="1:11" x14ac:dyDescent="0.35">
      <c r="A3942">
        <v>681.2</v>
      </c>
      <c r="B3942" s="24">
        <v>43478</v>
      </c>
      <c r="C3942">
        <v>2</v>
      </c>
      <c r="D3942" s="13">
        <v>120</v>
      </c>
      <c r="E3942" s="13" t="s">
        <v>97</v>
      </c>
      <c r="F3942" s="17">
        <v>1313</v>
      </c>
      <c r="G3942" t="str">
        <f>_xlfn.XLOOKUP(tbl_GL[[#This Row],[Account_key]],tbl_COA[Account_key],tbl_COA[Class],"Not Found")</f>
        <v>Liabilities and Owners Equity</v>
      </c>
      <c r="H3942" t="str">
        <f>_xlfn.XLOOKUP(tbl_GL[[#This Row],[Account_key]],tbl_COA[Account_key],tbl_COA[SubClass],"Not Found")</f>
        <v>Liabilities</v>
      </c>
      <c r="I3942" t="str">
        <f>_xlfn.XLOOKUP(tbl_GL[[#This Row],[Account_key]],tbl_COA[Account_key],tbl_COA[SubClass2],"Not Found")</f>
        <v>Current Liabilities</v>
      </c>
      <c r="J3942" t="str">
        <f>_xlfn.XLOOKUP(tbl_GL[[#This Row],[Account_key]],tbl_COA[Account_key],tbl_COA[SubAccount],,0)</f>
        <v>Accrued Expenses</v>
      </c>
      <c r="K3942">
        <f>YEAR(tbl_GL[[#This Row],[Date]])</f>
        <v>2019</v>
      </c>
    </row>
    <row r="3943" spans="1:11" x14ac:dyDescent="0.35">
      <c r="A3943">
        <v>682.1</v>
      </c>
      <c r="B3943" s="24">
        <v>43478</v>
      </c>
      <c r="C3943">
        <v>2</v>
      </c>
      <c r="D3943" s="13">
        <v>210</v>
      </c>
      <c r="E3943" s="13" t="s">
        <v>7</v>
      </c>
      <c r="F3943" s="17">
        <v>1553</v>
      </c>
      <c r="G3943" t="str">
        <f>_xlfn.XLOOKUP(tbl_GL[[#This Row],[Account_key]],tbl_COA[Account_key],tbl_COA[Class],"Not Found")</f>
        <v>Trading account</v>
      </c>
      <c r="H3943" t="str">
        <f>_xlfn.XLOOKUP(tbl_GL[[#This Row],[Account_key]],tbl_COA[Account_key],tbl_COA[SubClass],"Not Found")</f>
        <v>Sales</v>
      </c>
      <c r="I3943" t="str">
        <f>_xlfn.XLOOKUP(tbl_GL[[#This Row],[Account_key]],tbl_COA[Account_key],tbl_COA[SubClass2],"Not Found")</f>
        <v>Sales</v>
      </c>
      <c r="J3943" t="str">
        <f>_xlfn.XLOOKUP(tbl_GL[[#This Row],[Account_key]],tbl_COA[Account_key],tbl_COA[SubAccount],,0)</f>
        <v>Sales</v>
      </c>
      <c r="K3943">
        <f>YEAR(tbl_GL[[#This Row],[Date]])</f>
        <v>2019</v>
      </c>
    </row>
    <row r="3944" spans="1:11" x14ac:dyDescent="0.35">
      <c r="A3944">
        <v>682.2</v>
      </c>
      <c r="B3944" s="24">
        <v>43478</v>
      </c>
      <c r="C3944">
        <v>2</v>
      </c>
      <c r="D3944" s="13">
        <v>10</v>
      </c>
      <c r="E3944" s="13" t="s">
        <v>7</v>
      </c>
      <c r="F3944" s="17">
        <v>1553</v>
      </c>
      <c r="G3944" t="str">
        <f>_xlfn.XLOOKUP(tbl_GL[[#This Row],[Account_key]],tbl_COA[Account_key],tbl_COA[Class],"Not Found")</f>
        <v>Assets</v>
      </c>
      <c r="H3944" t="str">
        <f>_xlfn.XLOOKUP(tbl_GL[[#This Row],[Account_key]],tbl_COA[Account_key],tbl_COA[SubClass],"Not Found")</f>
        <v>Assets</v>
      </c>
      <c r="I3944" t="str">
        <f>_xlfn.XLOOKUP(tbl_GL[[#This Row],[Account_key]],tbl_COA[Account_key],tbl_COA[SubClass2],"Not Found")</f>
        <v>Current Assets</v>
      </c>
      <c r="J3944" t="str">
        <f>_xlfn.XLOOKUP(tbl_GL[[#This Row],[Account_key]],tbl_COA[Account_key],tbl_COA[SubAccount],,0)</f>
        <v>Cash at Bank</v>
      </c>
      <c r="K3944">
        <f>YEAR(tbl_GL[[#This Row],[Date]])</f>
        <v>2019</v>
      </c>
    </row>
    <row r="3945" spans="1:11" x14ac:dyDescent="0.35">
      <c r="A3945">
        <v>683.1</v>
      </c>
      <c r="B3945" s="24">
        <v>43478</v>
      </c>
      <c r="C3945">
        <v>2</v>
      </c>
      <c r="D3945" s="13">
        <v>230</v>
      </c>
      <c r="E3945" s="13" t="s">
        <v>4</v>
      </c>
      <c r="F3945" s="17">
        <v>-1789</v>
      </c>
      <c r="G3945" t="str">
        <f>_xlfn.XLOOKUP(tbl_GL[[#This Row],[Account_key]],tbl_COA[Account_key],tbl_COA[Class],"Not Found")</f>
        <v>Trading account</v>
      </c>
      <c r="H3945" t="str">
        <f>_xlfn.XLOOKUP(tbl_GL[[#This Row],[Account_key]],tbl_COA[Account_key],tbl_COA[SubClass],"Not Found")</f>
        <v>Cost of Sales</v>
      </c>
      <c r="I3945" t="str">
        <f>_xlfn.XLOOKUP(tbl_GL[[#This Row],[Account_key]],tbl_COA[Account_key],tbl_COA[SubClass2],"Not Found")</f>
        <v>Cost of Sales</v>
      </c>
      <c r="J3945" t="str">
        <f>_xlfn.XLOOKUP(tbl_GL[[#This Row],[Account_key]],tbl_COA[Account_key],tbl_COA[SubAccount],,0)</f>
        <v>Cost of Sales</v>
      </c>
      <c r="K3945">
        <f>YEAR(tbl_GL[[#This Row],[Date]])</f>
        <v>2019</v>
      </c>
    </row>
    <row r="3946" spans="1:11" x14ac:dyDescent="0.35">
      <c r="A3946">
        <v>683.2</v>
      </c>
      <c r="B3946" s="24">
        <v>43478</v>
      </c>
      <c r="C3946">
        <v>2</v>
      </c>
      <c r="D3946" s="13">
        <v>60</v>
      </c>
      <c r="E3946" s="13" t="s">
        <v>4</v>
      </c>
      <c r="F3946" s="17">
        <v>-1789</v>
      </c>
      <c r="G3946" t="str">
        <f>_xlfn.XLOOKUP(tbl_GL[[#This Row],[Account_key]],tbl_COA[Account_key],tbl_COA[Class],"Not Found")</f>
        <v>Assets</v>
      </c>
      <c r="H3946" t="str">
        <f>_xlfn.XLOOKUP(tbl_GL[[#This Row],[Account_key]],tbl_COA[Account_key],tbl_COA[SubClass],"Not Found")</f>
        <v>Assets</v>
      </c>
      <c r="I3946" t="str">
        <f>_xlfn.XLOOKUP(tbl_GL[[#This Row],[Account_key]],tbl_COA[Account_key],tbl_COA[SubClass2],"Not Found")</f>
        <v>Current Assets</v>
      </c>
      <c r="J3946" t="str">
        <f>_xlfn.XLOOKUP(tbl_GL[[#This Row],[Account_key]],tbl_COA[Account_key],tbl_COA[SubAccount],,0)</f>
        <v>Inventory</v>
      </c>
      <c r="K3946">
        <f>YEAR(tbl_GL[[#This Row],[Date]])</f>
        <v>2019</v>
      </c>
    </row>
    <row r="3947" spans="1:11" x14ac:dyDescent="0.35">
      <c r="A3947">
        <v>684.1</v>
      </c>
      <c r="B3947" s="24">
        <v>43478</v>
      </c>
      <c r="C3947">
        <v>2</v>
      </c>
      <c r="D3947" s="13">
        <v>210</v>
      </c>
      <c r="E3947" s="13" t="s">
        <v>8</v>
      </c>
      <c r="F3947" s="17">
        <v>6542</v>
      </c>
      <c r="G3947" t="str">
        <f>_xlfn.XLOOKUP(tbl_GL[[#This Row],[Account_key]],tbl_COA[Account_key],tbl_COA[Class],"Not Found")</f>
        <v>Trading account</v>
      </c>
      <c r="H3947" t="str">
        <f>_xlfn.XLOOKUP(tbl_GL[[#This Row],[Account_key]],tbl_COA[Account_key],tbl_COA[SubClass],"Not Found")</f>
        <v>Sales</v>
      </c>
      <c r="I3947" t="str">
        <f>_xlfn.XLOOKUP(tbl_GL[[#This Row],[Account_key]],tbl_COA[Account_key],tbl_COA[SubClass2],"Not Found")</f>
        <v>Sales</v>
      </c>
      <c r="J3947" t="str">
        <f>_xlfn.XLOOKUP(tbl_GL[[#This Row],[Account_key]],tbl_COA[Account_key],tbl_COA[SubAccount],,0)</f>
        <v>Sales</v>
      </c>
      <c r="K3947">
        <f>YEAR(tbl_GL[[#This Row],[Date]])</f>
        <v>2019</v>
      </c>
    </row>
    <row r="3948" spans="1:11" x14ac:dyDescent="0.35">
      <c r="A3948">
        <v>684.2</v>
      </c>
      <c r="B3948" s="24">
        <v>43478</v>
      </c>
      <c r="C3948">
        <v>2</v>
      </c>
      <c r="D3948" s="13">
        <v>30</v>
      </c>
      <c r="E3948" s="13" t="s">
        <v>8</v>
      </c>
      <c r="F3948" s="17">
        <v>6542</v>
      </c>
      <c r="G3948" t="str">
        <f>_xlfn.XLOOKUP(tbl_GL[[#This Row],[Account_key]],tbl_COA[Account_key],tbl_COA[Class],"Not Found")</f>
        <v>Assets</v>
      </c>
      <c r="H3948" t="str">
        <f>_xlfn.XLOOKUP(tbl_GL[[#This Row],[Account_key]],tbl_COA[Account_key],tbl_COA[SubClass],"Not Found")</f>
        <v>Assets</v>
      </c>
      <c r="I3948" t="str">
        <f>_xlfn.XLOOKUP(tbl_GL[[#This Row],[Account_key]],tbl_COA[Account_key],tbl_COA[SubClass2],"Not Found")</f>
        <v>Current Assets</v>
      </c>
      <c r="J3948" t="str">
        <f>_xlfn.XLOOKUP(tbl_GL[[#This Row],[Account_key]],tbl_COA[Account_key],tbl_COA[SubAccount],,0)</f>
        <v>Trade Receivables</v>
      </c>
      <c r="K3948">
        <f>YEAR(tbl_GL[[#This Row],[Date]])</f>
        <v>2019</v>
      </c>
    </row>
    <row r="3949" spans="1:11" x14ac:dyDescent="0.35">
      <c r="A3949">
        <v>685.1</v>
      </c>
      <c r="B3949" s="24">
        <v>43479</v>
      </c>
      <c r="C3949">
        <v>2</v>
      </c>
      <c r="D3949" s="13">
        <v>10</v>
      </c>
      <c r="E3949" s="13" t="s">
        <v>98</v>
      </c>
      <c r="F3949" s="17">
        <v>-504</v>
      </c>
      <c r="G3949" t="str">
        <f>_xlfn.XLOOKUP(tbl_GL[[#This Row],[Account_key]],tbl_COA[Account_key],tbl_COA[Class],"Not Found")</f>
        <v>Assets</v>
      </c>
      <c r="H3949" t="str">
        <f>_xlfn.XLOOKUP(tbl_GL[[#This Row],[Account_key]],tbl_COA[Account_key],tbl_COA[SubClass],"Not Found")</f>
        <v>Assets</v>
      </c>
      <c r="I3949" t="str">
        <f>_xlfn.XLOOKUP(tbl_GL[[#This Row],[Account_key]],tbl_COA[Account_key],tbl_COA[SubClass2],"Not Found")</f>
        <v>Current Assets</v>
      </c>
      <c r="J3949" t="str">
        <f>_xlfn.XLOOKUP(tbl_GL[[#This Row],[Account_key]],tbl_COA[Account_key],tbl_COA[SubAccount],,0)</f>
        <v>Cash at Bank</v>
      </c>
      <c r="K3949">
        <f>YEAR(tbl_GL[[#This Row],[Date]])</f>
        <v>2019</v>
      </c>
    </row>
    <row r="3950" spans="1:11" x14ac:dyDescent="0.35">
      <c r="A3950">
        <v>685.2</v>
      </c>
      <c r="B3950" s="24">
        <v>43479</v>
      </c>
      <c r="C3950">
        <v>2</v>
      </c>
      <c r="D3950" s="13">
        <v>120</v>
      </c>
      <c r="E3950" s="13" t="s">
        <v>98</v>
      </c>
      <c r="F3950" s="17">
        <v>-504</v>
      </c>
      <c r="G3950" t="str">
        <f>_xlfn.XLOOKUP(tbl_GL[[#This Row],[Account_key]],tbl_COA[Account_key],tbl_COA[Class],"Not Found")</f>
        <v>Liabilities and Owners Equity</v>
      </c>
      <c r="H3950" t="str">
        <f>_xlfn.XLOOKUP(tbl_GL[[#This Row],[Account_key]],tbl_COA[Account_key],tbl_COA[SubClass],"Not Found")</f>
        <v>Liabilities</v>
      </c>
      <c r="I3950" t="str">
        <f>_xlfn.XLOOKUP(tbl_GL[[#This Row],[Account_key]],tbl_COA[Account_key],tbl_COA[SubClass2],"Not Found")</f>
        <v>Current Liabilities</v>
      </c>
      <c r="J3950" t="str">
        <f>_xlfn.XLOOKUP(tbl_GL[[#This Row],[Account_key]],tbl_COA[Account_key],tbl_COA[SubAccount],,0)</f>
        <v>Accrued Expenses</v>
      </c>
      <c r="K3950">
        <f>YEAR(tbl_GL[[#This Row],[Date]])</f>
        <v>2019</v>
      </c>
    </row>
    <row r="3951" spans="1:11" x14ac:dyDescent="0.35">
      <c r="A3951">
        <v>686.1</v>
      </c>
      <c r="B3951" s="24">
        <v>43479</v>
      </c>
      <c r="C3951">
        <v>2</v>
      </c>
      <c r="D3951" s="13">
        <v>10</v>
      </c>
      <c r="E3951" s="13" t="s">
        <v>98</v>
      </c>
      <c r="F3951" s="17">
        <v>-593</v>
      </c>
      <c r="G3951" t="str">
        <f>_xlfn.XLOOKUP(tbl_GL[[#This Row],[Account_key]],tbl_COA[Account_key],tbl_COA[Class],"Not Found")</f>
        <v>Assets</v>
      </c>
      <c r="H3951" t="str">
        <f>_xlfn.XLOOKUP(tbl_GL[[#This Row],[Account_key]],tbl_COA[Account_key],tbl_COA[SubClass],"Not Found")</f>
        <v>Assets</v>
      </c>
      <c r="I3951" t="str">
        <f>_xlfn.XLOOKUP(tbl_GL[[#This Row],[Account_key]],tbl_COA[Account_key],tbl_COA[SubClass2],"Not Found")</f>
        <v>Current Assets</v>
      </c>
      <c r="J3951" t="str">
        <f>_xlfn.XLOOKUP(tbl_GL[[#This Row],[Account_key]],tbl_COA[Account_key],tbl_COA[SubAccount],,0)</f>
        <v>Cash at Bank</v>
      </c>
      <c r="K3951">
        <f>YEAR(tbl_GL[[#This Row],[Date]])</f>
        <v>2019</v>
      </c>
    </row>
    <row r="3952" spans="1:11" x14ac:dyDescent="0.35">
      <c r="A3952">
        <v>686.2</v>
      </c>
      <c r="B3952" s="24">
        <v>43479</v>
      </c>
      <c r="C3952">
        <v>2</v>
      </c>
      <c r="D3952" s="13">
        <v>120</v>
      </c>
      <c r="E3952" s="13" t="s">
        <v>98</v>
      </c>
      <c r="F3952" s="17">
        <v>-593</v>
      </c>
      <c r="G3952" t="str">
        <f>_xlfn.XLOOKUP(tbl_GL[[#This Row],[Account_key]],tbl_COA[Account_key],tbl_COA[Class],"Not Found")</f>
        <v>Liabilities and Owners Equity</v>
      </c>
      <c r="H3952" t="str">
        <f>_xlfn.XLOOKUP(tbl_GL[[#This Row],[Account_key]],tbl_COA[Account_key],tbl_COA[SubClass],"Not Found")</f>
        <v>Liabilities</v>
      </c>
      <c r="I3952" t="str">
        <f>_xlfn.XLOOKUP(tbl_GL[[#This Row],[Account_key]],tbl_COA[Account_key],tbl_COA[SubClass2],"Not Found")</f>
        <v>Current Liabilities</v>
      </c>
      <c r="J3952" t="str">
        <f>_xlfn.XLOOKUP(tbl_GL[[#This Row],[Account_key]],tbl_COA[Account_key],tbl_COA[SubAccount],,0)</f>
        <v>Accrued Expenses</v>
      </c>
      <c r="K3952">
        <f>YEAR(tbl_GL[[#This Row],[Date]])</f>
        <v>2019</v>
      </c>
    </row>
    <row r="3953" spans="1:11" x14ac:dyDescent="0.35">
      <c r="A3953">
        <v>687.1</v>
      </c>
      <c r="B3953" s="24">
        <v>43480</v>
      </c>
      <c r="C3953">
        <v>2</v>
      </c>
      <c r="D3953" s="13">
        <v>10</v>
      </c>
      <c r="E3953" s="13" t="s">
        <v>112</v>
      </c>
      <c r="F3953" s="17">
        <v>-100</v>
      </c>
      <c r="G3953" t="str">
        <f>_xlfn.XLOOKUP(tbl_GL[[#This Row],[Account_key]],tbl_COA[Account_key],tbl_COA[Class],"Not Found")</f>
        <v>Assets</v>
      </c>
      <c r="H3953" t="str">
        <f>_xlfn.XLOOKUP(tbl_GL[[#This Row],[Account_key]],tbl_COA[Account_key],tbl_COA[SubClass],"Not Found")</f>
        <v>Assets</v>
      </c>
      <c r="I3953" t="str">
        <f>_xlfn.XLOOKUP(tbl_GL[[#This Row],[Account_key]],tbl_COA[Account_key],tbl_COA[SubClass2],"Not Found")</f>
        <v>Current Assets</v>
      </c>
      <c r="J3953" t="str">
        <f>_xlfn.XLOOKUP(tbl_GL[[#This Row],[Account_key]],tbl_COA[Account_key],tbl_COA[SubAccount],,0)</f>
        <v>Cash at Bank</v>
      </c>
      <c r="K3953">
        <f>YEAR(tbl_GL[[#This Row],[Date]])</f>
        <v>2019</v>
      </c>
    </row>
    <row r="3954" spans="1:11" x14ac:dyDescent="0.35">
      <c r="A3954">
        <v>687.2</v>
      </c>
      <c r="B3954" s="24">
        <v>43480</v>
      </c>
      <c r="C3954">
        <v>2</v>
      </c>
      <c r="D3954" s="13">
        <v>121</v>
      </c>
      <c r="E3954" s="13" t="s">
        <v>112</v>
      </c>
      <c r="F3954" s="17">
        <v>-100</v>
      </c>
      <c r="G3954" t="str">
        <f>_xlfn.XLOOKUP(tbl_GL[[#This Row],[Account_key]],tbl_COA[Account_key],tbl_COA[Class],"Not Found")</f>
        <v>Liabilities and Owners Equity</v>
      </c>
      <c r="H3954" t="str">
        <f>_xlfn.XLOOKUP(tbl_GL[[#This Row],[Account_key]],tbl_COA[Account_key],tbl_COA[SubClass],"Not Found")</f>
        <v>Liabilities</v>
      </c>
      <c r="I3954" t="str">
        <f>_xlfn.XLOOKUP(tbl_GL[[#This Row],[Account_key]],tbl_COA[Account_key],tbl_COA[SubClass2],"Not Found")</f>
        <v>Current Liabilities</v>
      </c>
      <c r="J3954" t="str">
        <f>_xlfn.XLOOKUP(tbl_GL[[#This Row],[Account_key]],tbl_COA[Account_key],tbl_COA[SubAccount],,0)</f>
        <v>Interest Payable</v>
      </c>
      <c r="K3954">
        <f>YEAR(tbl_GL[[#This Row],[Date]])</f>
        <v>2019</v>
      </c>
    </row>
    <row r="3955" spans="1:11" x14ac:dyDescent="0.35">
      <c r="A3955">
        <v>688.1</v>
      </c>
      <c r="B3955" s="24">
        <v>43480</v>
      </c>
      <c r="C3955">
        <v>2</v>
      </c>
      <c r="D3955" s="13">
        <v>30</v>
      </c>
      <c r="E3955" s="13" t="s">
        <v>80</v>
      </c>
      <c r="F3955" s="17">
        <v>-5641</v>
      </c>
      <c r="G3955" t="str">
        <f>_xlfn.XLOOKUP(tbl_GL[[#This Row],[Account_key]],tbl_COA[Account_key],tbl_COA[Class],"Not Found")</f>
        <v>Assets</v>
      </c>
      <c r="H3955" t="str">
        <f>_xlfn.XLOOKUP(tbl_GL[[#This Row],[Account_key]],tbl_COA[Account_key],tbl_COA[SubClass],"Not Found")</f>
        <v>Assets</v>
      </c>
      <c r="I3955" t="str">
        <f>_xlfn.XLOOKUP(tbl_GL[[#This Row],[Account_key]],tbl_COA[Account_key],tbl_COA[SubClass2],"Not Found")</f>
        <v>Current Assets</v>
      </c>
      <c r="J3955" t="str">
        <f>_xlfn.XLOOKUP(tbl_GL[[#This Row],[Account_key]],tbl_COA[Account_key],tbl_COA[SubAccount],,0)</f>
        <v>Trade Receivables</v>
      </c>
      <c r="K3955">
        <f>YEAR(tbl_GL[[#This Row],[Date]])</f>
        <v>2019</v>
      </c>
    </row>
    <row r="3956" spans="1:11" x14ac:dyDescent="0.35">
      <c r="A3956">
        <v>688.2</v>
      </c>
      <c r="B3956" s="24">
        <v>43480</v>
      </c>
      <c r="C3956">
        <v>2</v>
      </c>
      <c r="D3956" s="13">
        <v>10</v>
      </c>
      <c r="E3956" s="13" t="s">
        <v>80</v>
      </c>
      <c r="F3956" s="17">
        <v>5641</v>
      </c>
      <c r="G3956" t="str">
        <f>_xlfn.XLOOKUP(tbl_GL[[#This Row],[Account_key]],tbl_COA[Account_key],tbl_COA[Class],"Not Found")</f>
        <v>Assets</v>
      </c>
      <c r="H3956" t="str">
        <f>_xlfn.XLOOKUP(tbl_GL[[#This Row],[Account_key]],tbl_COA[Account_key],tbl_COA[SubClass],"Not Found")</f>
        <v>Assets</v>
      </c>
      <c r="I3956" t="str">
        <f>_xlfn.XLOOKUP(tbl_GL[[#This Row],[Account_key]],tbl_COA[Account_key],tbl_COA[SubClass2],"Not Found")</f>
        <v>Current Assets</v>
      </c>
      <c r="J3956" t="str">
        <f>_xlfn.XLOOKUP(tbl_GL[[#This Row],[Account_key]],tbl_COA[Account_key],tbl_COA[SubAccount],,0)</f>
        <v>Cash at Bank</v>
      </c>
      <c r="K3956">
        <f>YEAR(tbl_GL[[#This Row],[Date]])</f>
        <v>2019</v>
      </c>
    </row>
    <row r="3957" spans="1:11" x14ac:dyDescent="0.35">
      <c r="A3957">
        <v>689.1</v>
      </c>
      <c r="B3957" s="24">
        <v>43480</v>
      </c>
      <c r="C3957">
        <v>2</v>
      </c>
      <c r="D3957" s="13">
        <v>135</v>
      </c>
      <c r="E3957" s="13" t="s">
        <v>132</v>
      </c>
      <c r="F3957" s="17">
        <v>-12500</v>
      </c>
      <c r="G3957" t="str">
        <f>_xlfn.XLOOKUP(tbl_GL[[#This Row],[Account_key]],tbl_COA[Account_key],tbl_COA[Class],"Not Found")</f>
        <v>Liabilities and Owners Equity</v>
      </c>
      <c r="H3957" t="str">
        <f>_xlfn.XLOOKUP(tbl_GL[[#This Row],[Account_key]],tbl_COA[Account_key],tbl_COA[SubClass],"Not Found")</f>
        <v>Liabilities</v>
      </c>
      <c r="I3957" t="str">
        <f>_xlfn.XLOOKUP(tbl_GL[[#This Row],[Account_key]],tbl_COA[Account_key],tbl_COA[SubClass2],"Not Found")</f>
        <v>Current Liabilities</v>
      </c>
      <c r="J3957" t="str">
        <f>_xlfn.XLOOKUP(tbl_GL[[#This Row],[Account_key]],tbl_COA[Account_key],tbl_COA[SubAccount],,0)</f>
        <v>Dividends payable</v>
      </c>
      <c r="K3957">
        <f>YEAR(tbl_GL[[#This Row],[Date]])</f>
        <v>2019</v>
      </c>
    </row>
    <row r="3958" spans="1:11" x14ac:dyDescent="0.35">
      <c r="A3958">
        <v>689.2</v>
      </c>
      <c r="B3958" s="24">
        <v>43480</v>
      </c>
      <c r="C3958">
        <v>2</v>
      </c>
      <c r="D3958" s="13">
        <v>10</v>
      </c>
      <c r="E3958" s="13" t="s">
        <v>132</v>
      </c>
      <c r="F3958" s="17">
        <v>-12500</v>
      </c>
      <c r="G3958" t="str">
        <f>_xlfn.XLOOKUP(tbl_GL[[#This Row],[Account_key]],tbl_COA[Account_key],tbl_COA[Class],"Not Found")</f>
        <v>Assets</v>
      </c>
      <c r="H3958" t="str">
        <f>_xlfn.XLOOKUP(tbl_GL[[#This Row],[Account_key]],tbl_COA[Account_key],tbl_COA[SubClass],"Not Found")</f>
        <v>Assets</v>
      </c>
      <c r="I3958" t="str">
        <f>_xlfn.XLOOKUP(tbl_GL[[#This Row],[Account_key]],tbl_COA[Account_key],tbl_COA[SubClass2],"Not Found")</f>
        <v>Current Assets</v>
      </c>
      <c r="J3958" t="str">
        <f>_xlfn.XLOOKUP(tbl_GL[[#This Row],[Account_key]],tbl_COA[Account_key],tbl_COA[SubAccount],,0)</f>
        <v>Cash at Bank</v>
      </c>
      <c r="K3958">
        <f>YEAR(tbl_GL[[#This Row],[Date]])</f>
        <v>2019</v>
      </c>
    </row>
    <row r="3959" spans="1:11" x14ac:dyDescent="0.35">
      <c r="A3959">
        <v>690.1</v>
      </c>
      <c r="B3959" s="24">
        <v>43481</v>
      </c>
      <c r="C3959">
        <v>2</v>
      </c>
      <c r="D3959" s="13">
        <v>280</v>
      </c>
      <c r="E3959" s="13" t="s">
        <v>97</v>
      </c>
      <c r="F3959" s="17">
        <v>-1278</v>
      </c>
      <c r="G3959" t="str">
        <f>_xlfn.XLOOKUP(tbl_GL[[#This Row],[Account_key]],tbl_COA[Account_key],tbl_COA[Class],"Not Found")</f>
        <v>Operating account</v>
      </c>
      <c r="H3959" t="str">
        <f>_xlfn.XLOOKUP(tbl_GL[[#This Row],[Account_key]],tbl_COA[Account_key],tbl_COA[SubClass],"Not Found")</f>
        <v>Operating Expenses</v>
      </c>
      <c r="I3959" t="str">
        <f>_xlfn.XLOOKUP(tbl_GL[[#This Row],[Account_key]],tbl_COA[Account_key],tbl_COA[SubClass2],"Not Found")</f>
        <v>Marketing</v>
      </c>
      <c r="J3959" t="str">
        <f>_xlfn.XLOOKUP(tbl_GL[[#This Row],[Account_key]],tbl_COA[Account_key],tbl_COA[SubAccount],,0)</f>
        <v>Advertisements</v>
      </c>
      <c r="K3959">
        <f>YEAR(tbl_GL[[#This Row],[Date]])</f>
        <v>2019</v>
      </c>
    </row>
    <row r="3960" spans="1:11" x14ac:dyDescent="0.35">
      <c r="A3960">
        <v>690.2</v>
      </c>
      <c r="B3960" s="24">
        <v>43481</v>
      </c>
      <c r="C3960">
        <v>2</v>
      </c>
      <c r="D3960" s="13">
        <v>120</v>
      </c>
      <c r="E3960" s="13" t="s">
        <v>97</v>
      </c>
      <c r="F3960" s="17">
        <v>1278</v>
      </c>
      <c r="G3960" t="str">
        <f>_xlfn.XLOOKUP(tbl_GL[[#This Row],[Account_key]],tbl_COA[Account_key],tbl_COA[Class],"Not Found")</f>
        <v>Liabilities and Owners Equity</v>
      </c>
      <c r="H3960" t="str">
        <f>_xlfn.XLOOKUP(tbl_GL[[#This Row],[Account_key]],tbl_COA[Account_key],tbl_COA[SubClass],"Not Found")</f>
        <v>Liabilities</v>
      </c>
      <c r="I3960" t="str">
        <f>_xlfn.XLOOKUP(tbl_GL[[#This Row],[Account_key]],tbl_COA[Account_key],tbl_COA[SubClass2],"Not Found")</f>
        <v>Current Liabilities</v>
      </c>
      <c r="J3960" t="str">
        <f>_xlfn.XLOOKUP(tbl_GL[[#This Row],[Account_key]],tbl_COA[Account_key],tbl_COA[SubAccount],,0)</f>
        <v>Accrued Expenses</v>
      </c>
      <c r="K3960">
        <f>YEAR(tbl_GL[[#This Row],[Date]])</f>
        <v>2019</v>
      </c>
    </row>
    <row r="3961" spans="1:11" x14ac:dyDescent="0.35">
      <c r="A3961">
        <v>691.1</v>
      </c>
      <c r="B3961" s="24">
        <v>43481</v>
      </c>
      <c r="C3961">
        <v>2</v>
      </c>
      <c r="D3961" s="13">
        <v>30</v>
      </c>
      <c r="E3961" s="13" t="s">
        <v>80</v>
      </c>
      <c r="F3961" s="17">
        <v>-5447</v>
      </c>
      <c r="G3961" t="str">
        <f>_xlfn.XLOOKUP(tbl_GL[[#This Row],[Account_key]],tbl_COA[Account_key],tbl_COA[Class],"Not Found")</f>
        <v>Assets</v>
      </c>
      <c r="H3961" t="str">
        <f>_xlfn.XLOOKUP(tbl_GL[[#This Row],[Account_key]],tbl_COA[Account_key],tbl_COA[SubClass],"Not Found")</f>
        <v>Assets</v>
      </c>
      <c r="I3961" t="str">
        <f>_xlfn.XLOOKUP(tbl_GL[[#This Row],[Account_key]],tbl_COA[Account_key],tbl_COA[SubClass2],"Not Found")</f>
        <v>Current Assets</v>
      </c>
      <c r="J3961" t="str">
        <f>_xlfn.XLOOKUP(tbl_GL[[#This Row],[Account_key]],tbl_COA[Account_key],tbl_COA[SubAccount],,0)</f>
        <v>Trade Receivables</v>
      </c>
      <c r="K3961">
        <f>YEAR(tbl_GL[[#This Row],[Date]])</f>
        <v>2019</v>
      </c>
    </row>
    <row r="3962" spans="1:11" x14ac:dyDescent="0.35">
      <c r="A3962">
        <v>691.2</v>
      </c>
      <c r="B3962" s="24">
        <v>43481</v>
      </c>
      <c r="C3962">
        <v>2</v>
      </c>
      <c r="D3962" s="13">
        <v>10</v>
      </c>
      <c r="E3962" s="13" t="s">
        <v>80</v>
      </c>
      <c r="F3962" s="17">
        <v>5447</v>
      </c>
      <c r="G3962" t="str">
        <f>_xlfn.XLOOKUP(tbl_GL[[#This Row],[Account_key]],tbl_COA[Account_key],tbl_COA[Class],"Not Found")</f>
        <v>Assets</v>
      </c>
      <c r="H3962" t="str">
        <f>_xlfn.XLOOKUP(tbl_GL[[#This Row],[Account_key]],tbl_COA[Account_key],tbl_COA[SubClass],"Not Found")</f>
        <v>Assets</v>
      </c>
      <c r="I3962" t="str">
        <f>_xlfn.XLOOKUP(tbl_GL[[#This Row],[Account_key]],tbl_COA[Account_key],tbl_COA[SubClass2],"Not Found")</f>
        <v>Current Assets</v>
      </c>
      <c r="J3962" t="str">
        <f>_xlfn.XLOOKUP(tbl_GL[[#This Row],[Account_key]],tbl_COA[Account_key],tbl_COA[SubAccount],,0)</f>
        <v>Cash at Bank</v>
      </c>
      <c r="K3962">
        <f>YEAR(tbl_GL[[#This Row],[Date]])</f>
        <v>2019</v>
      </c>
    </row>
    <row r="3963" spans="1:11" x14ac:dyDescent="0.35">
      <c r="A3963">
        <v>692.1</v>
      </c>
      <c r="B3963" s="24">
        <v>43484</v>
      </c>
      <c r="C3963">
        <v>2</v>
      </c>
      <c r="D3963" s="13">
        <v>290</v>
      </c>
      <c r="E3963" s="13" t="s">
        <v>99</v>
      </c>
      <c r="F3963" s="17">
        <v>-6</v>
      </c>
      <c r="G3963" t="str">
        <f>_xlfn.XLOOKUP(tbl_GL[[#This Row],[Account_key]],tbl_COA[Account_key],tbl_COA[Class],"Not Found")</f>
        <v>Operating account</v>
      </c>
      <c r="H3963" t="str">
        <f>_xlfn.XLOOKUP(tbl_GL[[#This Row],[Account_key]],tbl_COA[Account_key],tbl_COA[SubClass],"Not Found")</f>
        <v>Operating Expenses</v>
      </c>
      <c r="I3963" t="str">
        <f>_xlfn.XLOOKUP(tbl_GL[[#This Row],[Account_key]],tbl_COA[Account_key],tbl_COA[SubClass2],"Not Found")</f>
        <v>Administration</v>
      </c>
      <c r="J3963" t="str">
        <f>_xlfn.XLOOKUP(tbl_GL[[#This Row],[Account_key]],tbl_COA[Account_key],tbl_COA[SubAccount],,0)</f>
        <v>Travel</v>
      </c>
      <c r="K3963">
        <f>YEAR(tbl_GL[[#This Row],[Date]])</f>
        <v>2019</v>
      </c>
    </row>
    <row r="3964" spans="1:11" x14ac:dyDescent="0.35">
      <c r="A3964">
        <v>692.2</v>
      </c>
      <c r="B3964" s="24">
        <v>43484</v>
      </c>
      <c r="C3964">
        <v>2</v>
      </c>
      <c r="D3964" s="13">
        <v>20</v>
      </c>
      <c r="E3964" s="13" t="s">
        <v>99</v>
      </c>
      <c r="F3964" s="17">
        <v>-6</v>
      </c>
      <c r="G3964" t="str">
        <f>_xlfn.XLOOKUP(tbl_GL[[#This Row],[Account_key]],tbl_COA[Account_key],tbl_COA[Class],"Not Found")</f>
        <v>Assets</v>
      </c>
      <c r="H3964" t="str">
        <f>_xlfn.XLOOKUP(tbl_GL[[#This Row],[Account_key]],tbl_COA[Account_key],tbl_COA[SubClass],"Not Found")</f>
        <v>Assets</v>
      </c>
      <c r="I3964" t="str">
        <f>_xlfn.XLOOKUP(tbl_GL[[#This Row],[Account_key]],tbl_COA[Account_key],tbl_COA[SubClass2],"Not Found")</f>
        <v>Current Assets</v>
      </c>
      <c r="J3964" t="str">
        <f>_xlfn.XLOOKUP(tbl_GL[[#This Row],[Account_key]],tbl_COA[Account_key],tbl_COA[SubAccount],,0)</f>
        <v>Cash in hand</v>
      </c>
      <c r="K3964">
        <f>YEAR(tbl_GL[[#This Row],[Date]])</f>
        <v>2019</v>
      </c>
    </row>
    <row r="3965" spans="1:11" x14ac:dyDescent="0.35">
      <c r="A3965">
        <v>693.1</v>
      </c>
      <c r="B3965" s="24">
        <v>43485</v>
      </c>
      <c r="C3965">
        <v>2</v>
      </c>
      <c r="D3965" s="13">
        <v>75</v>
      </c>
      <c r="E3965" s="13" t="s">
        <v>131</v>
      </c>
      <c r="F3965" s="17">
        <v>30000</v>
      </c>
      <c r="G3965" t="str">
        <f>_xlfn.XLOOKUP(tbl_GL[[#This Row],[Account_key]],tbl_COA[Account_key],tbl_COA[Class],"Not Found")</f>
        <v>Assets</v>
      </c>
      <c r="H3965" t="str">
        <f>_xlfn.XLOOKUP(tbl_GL[[#This Row],[Account_key]],tbl_COA[Account_key],tbl_COA[SubClass],"Not Found")</f>
        <v>Assets</v>
      </c>
      <c r="I3965" t="str">
        <f>_xlfn.XLOOKUP(tbl_GL[[#This Row],[Account_key]],tbl_COA[Account_key],tbl_COA[SubClass2],"Not Found")</f>
        <v>Current Assets</v>
      </c>
      <c r="J3965" t="str">
        <f>_xlfn.XLOOKUP(tbl_GL[[#This Row],[Account_key]],tbl_COA[Account_key],tbl_COA[SubAccount],,0)</f>
        <v>Securities</v>
      </c>
      <c r="K3965">
        <f>YEAR(tbl_GL[[#This Row],[Date]])</f>
        <v>2019</v>
      </c>
    </row>
    <row r="3966" spans="1:11" x14ac:dyDescent="0.35">
      <c r="A3966">
        <v>693.2</v>
      </c>
      <c r="B3966" s="24">
        <v>43485</v>
      </c>
      <c r="C3966">
        <v>2</v>
      </c>
      <c r="D3966" s="13">
        <v>10</v>
      </c>
      <c r="E3966" s="13" t="s">
        <v>131</v>
      </c>
      <c r="F3966" s="17">
        <v>-30000</v>
      </c>
      <c r="G3966" t="str">
        <f>_xlfn.XLOOKUP(tbl_GL[[#This Row],[Account_key]],tbl_COA[Account_key],tbl_COA[Class],"Not Found")</f>
        <v>Assets</v>
      </c>
      <c r="H3966" t="str">
        <f>_xlfn.XLOOKUP(tbl_GL[[#This Row],[Account_key]],tbl_COA[Account_key],tbl_COA[SubClass],"Not Found")</f>
        <v>Assets</v>
      </c>
      <c r="I3966" t="str">
        <f>_xlfn.XLOOKUP(tbl_GL[[#This Row],[Account_key]],tbl_COA[Account_key],tbl_COA[SubClass2],"Not Found")</f>
        <v>Current Assets</v>
      </c>
      <c r="J3966" t="str">
        <f>_xlfn.XLOOKUP(tbl_GL[[#This Row],[Account_key]],tbl_COA[Account_key],tbl_COA[SubAccount],,0)</f>
        <v>Cash at Bank</v>
      </c>
      <c r="K3966">
        <f>YEAR(tbl_GL[[#This Row],[Date]])</f>
        <v>2019</v>
      </c>
    </row>
    <row r="3967" spans="1:11" x14ac:dyDescent="0.35">
      <c r="A3967">
        <v>694.1</v>
      </c>
      <c r="B3967" s="24">
        <v>43486</v>
      </c>
      <c r="C3967">
        <v>2</v>
      </c>
      <c r="D3967" s="13">
        <v>290</v>
      </c>
      <c r="E3967" s="13" t="s">
        <v>97</v>
      </c>
      <c r="F3967" s="17">
        <v>-919</v>
      </c>
      <c r="G3967" t="str">
        <f>_xlfn.XLOOKUP(tbl_GL[[#This Row],[Account_key]],tbl_COA[Account_key],tbl_COA[Class],"Not Found")</f>
        <v>Operating account</v>
      </c>
      <c r="H3967" t="str">
        <f>_xlfn.XLOOKUP(tbl_GL[[#This Row],[Account_key]],tbl_COA[Account_key],tbl_COA[SubClass],"Not Found")</f>
        <v>Operating Expenses</v>
      </c>
      <c r="I3967" t="str">
        <f>_xlfn.XLOOKUP(tbl_GL[[#This Row],[Account_key]],tbl_COA[Account_key],tbl_COA[SubClass2],"Not Found")</f>
        <v>Administration</v>
      </c>
      <c r="J3967" t="str">
        <f>_xlfn.XLOOKUP(tbl_GL[[#This Row],[Account_key]],tbl_COA[Account_key],tbl_COA[SubAccount],,0)</f>
        <v>Travel</v>
      </c>
      <c r="K3967">
        <f>YEAR(tbl_GL[[#This Row],[Date]])</f>
        <v>2019</v>
      </c>
    </row>
    <row r="3968" spans="1:11" x14ac:dyDescent="0.35">
      <c r="A3968">
        <v>694.2</v>
      </c>
      <c r="B3968" s="24">
        <v>43486</v>
      </c>
      <c r="C3968">
        <v>2</v>
      </c>
      <c r="D3968" s="13">
        <v>120</v>
      </c>
      <c r="E3968" s="13" t="s">
        <v>97</v>
      </c>
      <c r="F3968" s="17">
        <v>919</v>
      </c>
      <c r="G3968" t="str">
        <f>_xlfn.XLOOKUP(tbl_GL[[#This Row],[Account_key]],tbl_COA[Account_key],tbl_COA[Class],"Not Found")</f>
        <v>Liabilities and Owners Equity</v>
      </c>
      <c r="H3968" t="str">
        <f>_xlfn.XLOOKUP(tbl_GL[[#This Row],[Account_key]],tbl_COA[Account_key],tbl_COA[SubClass],"Not Found")</f>
        <v>Liabilities</v>
      </c>
      <c r="I3968" t="str">
        <f>_xlfn.XLOOKUP(tbl_GL[[#This Row],[Account_key]],tbl_COA[Account_key],tbl_COA[SubClass2],"Not Found")</f>
        <v>Current Liabilities</v>
      </c>
      <c r="J3968" t="str">
        <f>_xlfn.XLOOKUP(tbl_GL[[#This Row],[Account_key]],tbl_COA[Account_key],tbl_COA[SubAccount],,0)</f>
        <v>Accrued Expenses</v>
      </c>
      <c r="K3968">
        <f>YEAR(tbl_GL[[#This Row],[Date]])</f>
        <v>2019</v>
      </c>
    </row>
    <row r="3969" spans="1:11" x14ac:dyDescent="0.35">
      <c r="A3969">
        <v>695.1</v>
      </c>
      <c r="B3969" s="24">
        <v>43486</v>
      </c>
      <c r="C3969">
        <v>2</v>
      </c>
      <c r="D3969" s="13">
        <v>30</v>
      </c>
      <c r="E3969" s="13" t="s">
        <v>80</v>
      </c>
      <c r="F3969" s="17">
        <v>-6192</v>
      </c>
      <c r="G3969" t="str">
        <f>_xlfn.XLOOKUP(tbl_GL[[#This Row],[Account_key]],tbl_COA[Account_key],tbl_COA[Class],"Not Found")</f>
        <v>Assets</v>
      </c>
      <c r="H3969" t="str">
        <f>_xlfn.XLOOKUP(tbl_GL[[#This Row],[Account_key]],tbl_COA[Account_key],tbl_COA[SubClass],"Not Found")</f>
        <v>Assets</v>
      </c>
      <c r="I3969" t="str">
        <f>_xlfn.XLOOKUP(tbl_GL[[#This Row],[Account_key]],tbl_COA[Account_key],tbl_COA[SubClass2],"Not Found")</f>
        <v>Current Assets</v>
      </c>
      <c r="J3969" t="str">
        <f>_xlfn.XLOOKUP(tbl_GL[[#This Row],[Account_key]],tbl_COA[Account_key],tbl_COA[SubAccount],,0)</f>
        <v>Trade Receivables</v>
      </c>
      <c r="K3969">
        <f>YEAR(tbl_GL[[#This Row],[Date]])</f>
        <v>2019</v>
      </c>
    </row>
    <row r="3970" spans="1:11" x14ac:dyDescent="0.35">
      <c r="A3970">
        <v>695.2</v>
      </c>
      <c r="B3970" s="24">
        <v>43486</v>
      </c>
      <c r="C3970">
        <v>2</v>
      </c>
      <c r="D3970" s="13">
        <v>10</v>
      </c>
      <c r="E3970" s="13" t="s">
        <v>80</v>
      </c>
      <c r="F3970" s="17">
        <v>6192</v>
      </c>
      <c r="G3970" t="str">
        <f>_xlfn.XLOOKUP(tbl_GL[[#This Row],[Account_key]],tbl_COA[Account_key],tbl_COA[Class],"Not Found")</f>
        <v>Assets</v>
      </c>
      <c r="H3970" t="str">
        <f>_xlfn.XLOOKUP(tbl_GL[[#This Row],[Account_key]],tbl_COA[Account_key],tbl_COA[SubClass],"Not Found")</f>
        <v>Assets</v>
      </c>
      <c r="I3970" t="str">
        <f>_xlfn.XLOOKUP(tbl_GL[[#This Row],[Account_key]],tbl_COA[Account_key],tbl_COA[SubClass2],"Not Found")</f>
        <v>Current Assets</v>
      </c>
      <c r="J3970" t="str">
        <f>_xlfn.XLOOKUP(tbl_GL[[#This Row],[Account_key]],tbl_COA[Account_key],tbl_COA[SubAccount],,0)</f>
        <v>Cash at Bank</v>
      </c>
      <c r="K3970">
        <f>YEAR(tbl_GL[[#This Row],[Date]])</f>
        <v>2019</v>
      </c>
    </row>
    <row r="3971" spans="1:11" x14ac:dyDescent="0.35">
      <c r="A3971">
        <v>696.1</v>
      </c>
      <c r="B3971" s="24">
        <v>43487</v>
      </c>
      <c r="C3971">
        <v>2</v>
      </c>
      <c r="D3971" s="13">
        <v>10</v>
      </c>
      <c r="E3971" s="13" t="s">
        <v>98</v>
      </c>
      <c r="F3971" s="17">
        <v>-1047</v>
      </c>
      <c r="G3971" t="str">
        <f>_xlfn.XLOOKUP(tbl_GL[[#This Row],[Account_key]],tbl_COA[Account_key],tbl_COA[Class],"Not Found")</f>
        <v>Assets</v>
      </c>
      <c r="H3971" t="str">
        <f>_xlfn.XLOOKUP(tbl_GL[[#This Row],[Account_key]],tbl_COA[Account_key],tbl_COA[SubClass],"Not Found")</f>
        <v>Assets</v>
      </c>
      <c r="I3971" t="str">
        <f>_xlfn.XLOOKUP(tbl_GL[[#This Row],[Account_key]],tbl_COA[Account_key],tbl_COA[SubClass2],"Not Found")</f>
        <v>Current Assets</v>
      </c>
      <c r="J3971" t="str">
        <f>_xlfn.XLOOKUP(tbl_GL[[#This Row],[Account_key]],tbl_COA[Account_key],tbl_COA[SubAccount],,0)</f>
        <v>Cash at Bank</v>
      </c>
      <c r="K3971">
        <f>YEAR(tbl_GL[[#This Row],[Date]])</f>
        <v>2019</v>
      </c>
    </row>
    <row r="3972" spans="1:11" x14ac:dyDescent="0.35">
      <c r="A3972">
        <v>696.2</v>
      </c>
      <c r="B3972" s="24">
        <v>43487</v>
      </c>
      <c r="C3972">
        <v>2</v>
      </c>
      <c r="D3972" s="13">
        <v>120</v>
      </c>
      <c r="E3972" s="13" t="s">
        <v>98</v>
      </c>
      <c r="F3972" s="17">
        <v>-1047</v>
      </c>
      <c r="G3972" t="str">
        <f>_xlfn.XLOOKUP(tbl_GL[[#This Row],[Account_key]],tbl_COA[Account_key],tbl_COA[Class],"Not Found")</f>
        <v>Liabilities and Owners Equity</v>
      </c>
      <c r="H3972" t="str">
        <f>_xlfn.XLOOKUP(tbl_GL[[#This Row],[Account_key]],tbl_COA[Account_key],tbl_COA[SubClass],"Not Found")</f>
        <v>Liabilities</v>
      </c>
      <c r="I3972" t="str">
        <f>_xlfn.XLOOKUP(tbl_GL[[#This Row],[Account_key]],tbl_COA[Account_key],tbl_COA[SubClass2],"Not Found")</f>
        <v>Current Liabilities</v>
      </c>
      <c r="J3972" t="str">
        <f>_xlfn.XLOOKUP(tbl_GL[[#This Row],[Account_key]],tbl_COA[Account_key],tbl_COA[SubAccount],,0)</f>
        <v>Accrued Expenses</v>
      </c>
      <c r="K3972">
        <f>YEAR(tbl_GL[[#This Row],[Date]])</f>
        <v>2019</v>
      </c>
    </row>
    <row r="3973" spans="1:11" x14ac:dyDescent="0.35">
      <c r="A3973">
        <v>697.1</v>
      </c>
      <c r="B3973" s="24">
        <v>43490</v>
      </c>
      <c r="C3973">
        <v>2</v>
      </c>
      <c r="D3973" s="13">
        <v>230</v>
      </c>
      <c r="E3973" s="13" t="s">
        <v>4</v>
      </c>
      <c r="F3973" s="17">
        <v>-423</v>
      </c>
      <c r="G3973" t="str">
        <f>_xlfn.XLOOKUP(tbl_GL[[#This Row],[Account_key]],tbl_COA[Account_key],tbl_COA[Class],"Not Found")</f>
        <v>Trading account</v>
      </c>
      <c r="H3973" t="str">
        <f>_xlfn.XLOOKUP(tbl_GL[[#This Row],[Account_key]],tbl_COA[Account_key],tbl_COA[SubClass],"Not Found")</f>
        <v>Cost of Sales</v>
      </c>
      <c r="I3973" t="str">
        <f>_xlfn.XLOOKUP(tbl_GL[[#This Row],[Account_key]],tbl_COA[Account_key],tbl_COA[SubClass2],"Not Found")</f>
        <v>Cost of Sales</v>
      </c>
      <c r="J3973" t="str">
        <f>_xlfn.XLOOKUP(tbl_GL[[#This Row],[Account_key]],tbl_COA[Account_key],tbl_COA[SubAccount],,0)</f>
        <v>Cost of Sales</v>
      </c>
      <c r="K3973">
        <f>YEAR(tbl_GL[[#This Row],[Date]])</f>
        <v>2019</v>
      </c>
    </row>
    <row r="3974" spans="1:11" x14ac:dyDescent="0.35">
      <c r="A3974">
        <v>697.2</v>
      </c>
      <c r="B3974" s="24">
        <v>43490</v>
      </c>
      <c r="C3974">
        <v>2</v>
      </c>
      <c r="D3974" s="13">
        <v>60</v>
      </c>
      <c r="E3974" s="13" t="s">
        <v>4</v>
      </c>
      <c r="F3974" s="17">
        <v>-423</v>
      </c>
      <c r="G3974" t="str">
        <f>_xlfn.XLOOKUP(tbl_GL[[#This Row],[Account_key]],tbl_COA[Account_key],tbl_COA[Class],"Not Found")</f>
        <v>Assets</v>
      </c>
      <c r="H3974" t="str">
        <f>_xlfn.XLOOKUP(tbl_GL[[#This Row],[Account_key]],tbl_COA[Account_key],tbl_COA[SubClass],"Not Found")</f>
        <v>Assets</v>
      </c>
      <c r="I3974" t="str">
        <f>_xlfn.XLOOKUP(tbl_GL[[#This Row],[Account_key]],tbl_COA[Account_key],tbl_COA[SubClass2],"Not Found")</f>
        <v>Current Assets</v>
      </c>
      <c r="J3974" t="str">
        <f>_xlfn.XLOOKUP(tbl_GL[[#This Row],[Account_key]],tbl_COA[Account_key],tbl_COA[SubAccount],,0)</f>
        <v>Inventory</v>
      </c>
      <c r="K3974">
        <f>YEAR(tbl_GL[[#This Row],[Date]])</f>
        <v>2019</v>
      </c>
    </row>
    <row r="3975" spans="1:11" x14ac:dyDescent="0.35">
      <c r="A3975">
        <v>698.1</v>
      </c>
      <c r="B3975" s="24">
        <v>43490</v>
      </c>
      <c r="C3975">
        <v>2</v>
      </c>
      <c r="D3975" s="13">
        <v>290</v>
      </c>
      <c r="E3975" s="13" t="s">
        <v>97</v>
      </c>
      <c r="F3975" s="17">
        <v>-965</v>
      </c>
      <c r="G3975" t="str">
        <f>_xlfn.XLOOKUP(tbl_GL[[#This Row],[Account_key]],tbl_COA[Account_key],tbl_COA[Class],"Not Found")</f>
        <v>Operating account</v>
      </c>
      <c r="H3975" t="str">
        <f>_xlfn.XLOOKUP(tbl_GL[[#This Row],[Account_key]],tbl_COA[Account_key],tbl_COA[SubClass],"Not Found")</f>
        <v>Operating Expenses</v>
      </c>
      <c r="I3975" t="str">
        <f>_xlfn.XLOOKUP(tbl_GL[[#This Row],[Account_key]],tbl_COA[Account_key],tbl_COA[SubClass2],"Not Found")</f>
        <v>Administration</v>
      </c>
      <c r="J3975" t="str">
        <f>_xlfn.XLOOKUP(tbl_GL[[#This Row],[Account_key]],tbl_COA[Account_key],tbl_COA[SubAccount],,0)</f>
        <v>Travel</v>
      </c>
      <c r="K3975">
        <f>YEAR(tbl_GL[[#This Row],[Date]])</f>
        <v>2019</v>
      </c>
    </row>
    <row r="3976" spans="1:11" x14ac:dyDescent="0.35">
      <c r="A3976">
        <v>698.2</v>
      </c>
      <c r="B3976" s="24">
        <v>43490</v>
      </c>
      <c r="C3976">
        <v>2</v>
      </c>
      <c r="D3976" s="13">
        <v>120</v>
      </c>
      <c r="E3976" s="13" t="s">
        <v>97</v>
      </c>
      <c r="F3976" s="17">
        <v>965</v>
      </c>
      <c r="G3976" t="str">
        <f>_xlfn.XLOOKUP(tbl_GL[[#This Row],[Account_key]],tbl_COA[Account_key],tbl_COA[Class],"Not Found")</f>
        <v>Liabilities and Owners Equity</v>
      </c>
      <c r="H3976" t="str">
        <f>_xlfn.XLOOKUP(tbl_GL[[#This Row],[Account_key]],tbl_COA[Account_key],tbl_COA[SubClass],"Not Found")</f>
        <v>Liabilities</v>
      </c>
      <c r="I3976" t="str">
        <f>_xlfn.XLOOKUP(tbl_GL[[#This Row],[Account_key]],tbl_COA[Account_key],tbl_COA[SubClass2],"Not Found")</f>
        <v>Current Liabilities</v>
      </c>
      <c r="J3976" t="str">
        <f>_xlfn.XLOOKUP(tbl_GL[[#This Row],[Account_key]],tbl_COA[Account_key],tbl_COA[SubAccount],,0)</f>
        <v>Accrued Expenses</v>
      </c>
      <c r="K3976">
        <f>YEAR(tbl_GL[[#This Row],[Date]])</f>
        <v>2019</v>
      </c>
    </row>
    <row r="3977" spans="1:11" x14ac:dyDescent="0.35">
      <c r="A3977">
        <v>699.1</v>
      </c>
      <c r="B3977" s="24">
        <v>43490</v>
      </c>
      <c r="C3977">
        <v>2</v>
      </c>
      <c r="D3977" s="13">
        <v>210</v>
      </c>
      <c r="E3977" s="13" t="s">
        <v>7</v>
      </c>
      <c r="F3977" s="17">
        <v>1456</v>
      </c>
      <c r="G3977" t="str">
        <f>_xlfn.XLOOKUP(tbl_GL[[#This Row],[Account_key]],tbl_COA[Account_key],tbl_COA[Class],"Not Found")</f>
        <v>Trading account</v>
      </c>
      <c r="H3977" t="str">
        <f>_xlfn.XLOOKUP(tbl_GL[[#This Row],[Account_key]],tbl_COA[Account_key],tbl_COA[SubClass],"Not Found")</f>
        <v>Sales</v>
      </c>
      <c r="I3977" t="str">
        <f>_xlfn.XLOOKUP(tbl_GL[[#This Row],[Account_key]],tbl_COA[Account_key],tbl_COA[SubClass2],"Not Found")</f>
        <v>Sales</v>
      </c>
      <c r="J3977" t="str">
        <f>_xlfn.XLOOKUP(tbl_GL[[#This Row],[Account_key]],tbl_COA[Account_key],tbl_COA[SubAccount],,0)</f>
        <v>Sales</v>
      </c>
      <c r="K3977">
        <f>YEAR(tbl_GL[[#This Row],[Date]])</f>
        <v>2019</v>
      </c>
    </row>
    <row r="3978" spans="1:11" x14ac:dyDescent="0.35">
      <c r="A3978">
        <v>699.2</v>
      </c>
      <c r="B3978" s="24">
        <v>43490</v>
      </c>
      <c r="C3978">
        <v>2</v>
      </c>
      <c r="D3978" s="13">
        <v>10</v>
      </c>
      <c r="E3978" s="13" t="s">
        <v>7</v>
      </c>
      <c r="F3978" s="17">
        <v>1456</v>
      </c>
      <c r="G3978" t="str">
        <f>_xlfn.XLOOKUP(tbl_GL[[#This Row],[Account_key]],tbl_COA[Account_key],tbl_COA[Class],"Not Found")</f>
        <v>Assets</v>
      </c>
      <c r="H3978" t="str">
        <f>_xlfn.XLOOKUP(tbl_GL[[#This Row],[Account_key]],tbl_COA[Account_key],tbl_COA[SubClass],"Not Found")</f>
        <v>Assets</v>
      </c>
      <c r="I3978" t="str">
        <f>_xlfn.XLOOKUP(tbl_GL[[#This Row],[Account_key]],tbl_COA[Account_key],tbl_COA[SubClass2],"Not Found")</f>
        <v>Current Assets</v>
      </c>
      <c r="J3978" t="str">
        <f>_xlfn.XLOOKUP(tbl_GL[[#This Row],[Account_key]],tbl_COA[Account_key],tbl_COA[SubAccount],,0)</f>
        <v>Cash at Bank</v>
      </c>
      <c r="K3978">
        <f>YEAR(tbl_GL[[#This Row],[Date]])</f>
        <v>2019</v>
      </c>
    </row>
    <row r="3979" spans="1:11" x14ac:dyDescent="0.35">
      <c r="A3979">
        <v>700.1</v>
      </c>
      <c r="B3979" s="24">
        <v>43490</v>
      </c>
      <c r="C3979">
        <v>2</v>
      </c>
      <c r="D3979" s="13">
        <v>230</v>
      </c>
      <c r="E3979" s="13" t="s">
        <v>4</v>
      </c>
      <c r="F3979" s="17">
        <v>-1757</v>
      </c>
      <c r="G3979" t="str">
        <f>_xlfn.XLOOKUP(tbl_GL[[#This Row],[Account_key]],tbl_COA[Account_key],tbl_COA[Class],"Not Found")</f>
        <v>Trading account</v>
      </c>
      <c r="H3979" t="str">
        <f>_xlfn.XLOOKUP(tbl_GL[[#This Row],[Account_key]],tbl_COA[Account_key],tbl_COA[SubClass],"Not Found")</f>
        <v>Cost of Sales</v>
      </c>
      <c r="I3979" t="str">
        <f>_xlfn.XLOOKUP(tbl_GL[[#This Row],[Account_key]],tbl_COA[Account_key],tbl_COA[SubClass2],"Not Found")</f>
        <v>Cost of Sales</v>
      </c>
      <c r="J3979" t="str">
        <f>_xlfn.XLOOKUP(tbl_GL[[#This Row],[Account_key]],tbl_COA[Account_key],tbl_COA[SubAccount],,0)</f>
        <v>Cost of Sales</v>
      </c>
      <c r="K3979">
        <f>YEAR(tbl_GL[[#This Row],[Date]])</f>
        <v>2019</v>
      </c>
    </row>
    <row r="3980" spans="1:11" x14ac:dyDescent="0.35">
      <c r="A3980">
        <v>700.2</v>
      </c>
      <c r="B3980" s="24">
        <v>43490</v>
      </c>
      <c r="C3980">
        <v>2</v>
      </c>
      <c r="D3980" s="13">
        <v>60</v>
      </c>
      <c r="E3980" s="13" t="s">
        <v>4</v>
      </c>
      <c r="F3980" s="17">
        <v>-1757</v>
      </c>
      <c r="G3980" t="str">
        <f>_xlfn.XLOOKUP(tbl_GL[[#This Row],[Account_key]],tbl_COA[Account_key],tbl_COA[Class],"Not Found")</f>
        <v>Assets</v>
      </c>
      <c r="H3980" t="str">
        <f>_xlfn.XLOOKUP(tbl_GL[[#This Row],[Account_key]],tbl_COA[Account_key],tbl_COA[SubClass],"Not Found")</f>
        <v>Assets</v>
      </c>
      <c r="I3980" t="str">
        <f>_xlfn.XLOOKUP(tbl_GL[[#This Row],[Account_key]],tbl_COA[Account_key],tbl_COA[SubClass2],"Not Found")</f>
        <v>Current Assets</v>
      </c>
      <c r="J3980" t="str">
        <f>_xlfn.XLOOKUP(tbl_GL[[#This Row],[Account_key]],tbl_COA[Account_key],tbl_COA[SubAccount],,0)</f>
        <v>Inventory</v>
      </c>
      <c r="K3980">
        <f>YEAR(tbl_GL[[#This Row],[Date]])</f>
        <v>2019</v>
      </c>
    </row>
    <row r="3981" spans="1:11" x14ac:dyDescent="0.35">
      <c r="A3981">
        <v>701.1</v>
      </c>
      <c r="B3981" s="24">
        <v>43490</v>
      </c>
      <c r="C3981">
        <v>2</v>
      </c>
      <c r="D3981" s="13">
        <v>210</v>
      </c>
      <c r="E3981" s="13" t="s">
        <v>8</v>
      </c>
      <c r="F3981" s="17">
        <v>6425</v>
      </c>
      <c r="G3981" t="str">
        <f>_xlfn.XLOOKUP(tbl_GL[[#This Row],[Account_key]],tbl_COA[Account_key],tbl_COA[Class],"Not Found")</f>
        <v>Trading account</v>
      </c>
      <c r="H3981" t="str">
        <f>_xlfn.XLOOKUP(tbl_GL[[#This Row],[Account_key]],tbl_COA[Account_key],tbl_COA[SubClass],"Not Found")</f>
        <v>Sales</v>
      </c>
      <c r="I3981" t="str">
        <f>_xlfn.XLOOKUP(tbl_GL[[#This Row],[Account_key]],tbl_COA[Account_key],tbl_COA[SubClass2],"Not Found")</f>
        <v>Sales</v>
      </c>
      <c r="J3981" t="str">
        <f>_xlfn.XLOOKUP(tbl_GL[[#This Row],[Account_key]],tbl_COA[Account_key],tbl_COA[SubAccount],,0)</f>
        <v>Sales</v>
      </c>
      <c r="K3981">
        <f>YEAR(tbl_GL[[#This Row],[Date]])</f>
        <v>2019</v>
      </c>
    </row>
    <row r="3982" spans="1:11" x14ac:dyDescent="0.35">
      <c r="A3982">
        <v>701.2</v>
      </c>
      <c r="B3982" s="24">
        <v>43490</v>
      </c>
      <c r="C3982">
        <v>2</v>
      </c>
      <c r="D3982" s="13">
        <v>30</v>
      </c>
      <c r="E3982" s="13" t="s">
        <v>8</v>
      </c>
      <c r="F3982" s="17">
        <v>6425</v>
      </c>
      <c r="G3982" t="str">
        <f>_xlfn.XLOOKUP(tbl_GL[[#This Row],[Account_key]],tbl_COA[Account_key],tbl_COA[Class],"Not Found")</f>
        <v>Assets</v>
      </c>
      <c r="H3982" t="str">
        <f>_xlfn.XLOOKUP(tbl_GL[[#This Row],[Account_key]],tbl_COA[Account_key],tbl_COA[SubClass],"Not Found")</f>
        <v>Assets</v>
      </c>
      <c r="I3982" t="str">
        <f>_xlfn.XLOOKUP(tbl_GL[[#This Row],[Account_key]],tbl_COA[Account_key],tbl_COA[SubClass2],"Not Found")</f>
        <v>Current Assets</v>
      </c>
      <c r="J3982" t="str">
        <f>_xlfn.XLOOKUP(tbl_GL[[#This Row],[Account_key]],tbl_COA[Account_key],tbl_COA[SubAccount],,0)</f>
        <v>Trade Receivables</v>
      </c>
      <c r="K3982">
        <f>YEAR(tbl_GL[[#This Row],[Date]])</f>
        <v>2019</v>
      </c>
    </row>
    <row r="3983" spans="1:11" x14ac:dyDescent="0.35">
      <c r="A3983">
        <v>702.1</v>
      </c>
      <c r="B3983" s="24">
        <v>43491</v>
      </c>
      <c r="C3983">
        <v>2</v>
      </c>
      <c r="D3983" s="13">
        <v>230</v>
      </c>
      <c r="E3983" s="13" t="s">
        <v>4</v>
      </c>
      <c r="F3983" s="17">
        <v>-356</v>
      </c>
      <c r="G3983" t="str">
        <f>_xlfn.XLOOKUP(tbl_GL[[#This Row],[Account_key]],tbl_COA[Account_key],tbl_COA[Class],"Not Found")</f>
        <v>Trading account</v>
      </c>
      <c r="H3983" t="str">
        <f>_xlfn.XLOOKUP(tbl_GL[[#This Row],[Account_key]],tbl_COA[Account_key],tbl_COA[SubClass],"Not Found")</f>
        <v>Cost of Sales</v>
      </c>
      <c r="I3983" t="str">
        <f>_xlfn.XLOOKUP(tbl_GL[[#This Row],[Account_key]],tbl_COA[Account_key],tbl_COA[SubClass2],"Not Found")</f>
        <v>Cost of Sales</v>
      </c>
      <c r="J3983" t="str">
        <f>_xlfn.XLOOKUP(tbl_GL[[#This Row],[Account_key]],tbl_COA[Account_key],tbl_COA[SubAccount],,0)</f>
        <v>Cost of Sales</v>
      </c>
      <c r="K3983">
        <f>YEAR(tbl_GL[[#This Row],[Date]])</f>
        <v>2019</v>
      </c>
    </row>
    <row r="3984" spans="1:11" x14ac:dyDescent="0.35">
      <c r="A3984">
        <v>702.2</v>
      </c>
      <c r="B3984" s="24">
        <v>43491</v>
      </c>
      <c r="C3984">
        <v>2</v>
      </c>
      <c r="D3984" s="13">
        <v>60</v>
      </c>
      <c r="E3984" s="13" t="s">
        <v>4</v>
      </c>
      <c r="F3984" s="17">
        <v>-356</v>
      </c>
      <c r="G3984" t="str">
        <f>_xlfn.XLOOKUP(tbl_GL[[#This Row],[Account_key]],tbl_COA[Account_key],tbl_COA[Class],"Not Found")</f>
        <v>Assets</v>
      </c>
      <c r="H3984" t="str">
        <f>_xlfn.XLOOKUP(tbl_GL[[#This Row],[Account_key]],tbl_COA[Account_key],tbl_COA[SubClass],"Not Found")</f>
        <v>Assets</v>
      </c>
      <c r="I3984" t="str">
        <f>_xlfn.XLOOKUP(tbl_GL[[#This Row],[Account_key]],tbl_COA[Account_key],tbl_COA[SubClass2],"Not Found")</f>
        <v>Current Assets</v>
      </c>
      <c r="J3984" t="str">
        <f>_xlfn.XLOOKUP(tbl_GL[[#This Row],[Account_key]],tbl_COA[Account_key],tbl_COA[SubAccount],,0)</f>
        <v>Inventory</v>
      </c>
      <c r="K3984">
        <f>YEAR(tbl_GL[[#This Row],[Date]])</f>
        <v>2019</v>
      </c>
    </row>
    <row r="3985" spans="1:11" x14ac:dyDescent="0.35">
      <c r="A3985">
        <v>703.1</v>
      </c>
      <c r="B3985" s="24">
        <v>43491</v>
      </c>
      <c r="C3985">
        <v>2</v>
      </c>
      <c r="D3985" s="13">
        <v>220</v>
      </c>
      <c r="E3985" s="13" t="s">
        <v>81</v>
      </c>
      <c r="F3985" s="17">
        <v>-1032</v>
      </c>
      <c r="G3985" t="str">
        <f>_xlfn.XLOOKUP(tbl_GL[[#This Row],[Account_key]],tbl_COA[Account_key],tbl_COA[Class],"Not Found")</f>
        <v>Trading account</v>
      </c>
      <c r="H3985" t="str">
        <f>_xlfn.XLOOKUP(tbl_GL[[#This Row],[Account_key]],tbl_COA[Account_key],tbl_COA[SubClass],"Not Found")</f>
        <v>Sales</v>
      </c>
      <c r="I3985" t="str">
        <f>_xlfn.XLOOKUP(tbl_GL[[#This Row],[Account_key]],tbl_COA[Account_key],tbl_COA[SubClass2],"Not Found")</f>
        <v>Sales</v>
      </c>
      <c r="J3985" t="str">
        <f>_xlfn.XLOOKUP(tbl_GL[[#This Row],[Account_key]],tbl_COA[Account_key],tbl_COA[SubAccount],,0)</f>
        <v>Sales Return</v>
      </c>
      <c r="K3985">
        <f>YEAR(tbl_GL[[#This Row],[Date]])</f>
        <v>2019</v>
      </c>
    </row>
    <row r="3986" spans="1:11" x14ac:dyDescent="0.35">
      <c r="A3986">
        <v>703.2</v>
      </c>
      <c r="B3986" s="24">
        <v>43491</v>
      </c>
      <c r="C3986">
        <v>2</v>
      </c>
      <c r="D3986" s="13">
        <v>20</v>
      </c>
      <c r="E3986" s="13" t="s">
        <v>81</v>
      </c>
      <c r="F3986" s="17">
        <v>-1032</v>
      </c>
      <c r="G3986" t="str">
        <f>_xlfn.XLOOKUP(tbl_GL[[#This Row],[Account_key]],tbl_COA[Account_key],tbl_COA[Class],"Not Found")</f>
        <v>Assets</v>
      </c>
      <c r="H3986" t="str">
        <f>_xlfn.XLOOKUP(tbl_GL[[#This Row],[Account_key]],tbl_COA[Account_key],tbl_COA[SubClass],"Not Found")</f>
        <v>Assets</v>
      </c>
      <c r="I3986" t="str">
        <f>_xlfn.XLOOKUP(tbl_GL[[#This Row],[Account_key]],tbl_COA[Account_key],tbl_COA[SubClass2],"Not Found")</f>
        <v>Current Assets</v>
      </c>
      <c r="J3986" t="str">
        <f>_xlfn.XLOOKUP(tbl_GL[[#This Row],[Account_key]],tbl_COA[Account_key],tbl_COA[SubAccount],,0)</f>
        <v>Cash in hand</v>
      </c>
      <c r="K3986">
        <f>YEAR(tbl_GL[[#This Row],[Date]])</f>
        <v>2019</v>
      </c>
    </row>
    <row r="3987" spans="1:11" x14ac:dyDescent="0.35">
      <c r="A3987">
        <v>704.1</v>
      </c>
      <c r="B3987" s="24">
        <v>43491</v>
      </c>
      <c r="C3987">
        <v>2</v>
      </c>
      <c r="D3987" s="13">
        <v>210</v>
      </c>
      <c r="E3987" s="13" t="s">
        <v>8</v>
      </c>
      <c r="F3987" s="17">
        <v>1302</v>
      </c>
      <c r="G3987" t="str">
        <f>_xlfn.XLOOKUP(tbl_GL[[#This Row],[Account_key]],tbl_COA[Account_key],tbl_COA[Class],"Not Found")</f>
        <v>Trading account</v>
      </c>
      <c r="H3987" t="str">
        <f>_xlfn.XLOOKUP(tbl_GL[[#This Row],[Account_key]],tbl_COA[Account_key],tbl_COA[SubClass],"Not Found")</f>
        <v>Sales</v>
      </c>
      <c r="I3987" t="str">
        <f>_xlfn.XLOOKUP(tbl_GL[[#This Row],[Account_key]],tbl_COA[Account_key],tbl_COA[SubClass2],"Not Found")</f>
        <v>Sales</v>
      </c>
      <c r="J3987" t="str">
        <f>_xlfn.XLOOKUP(tbl_GL[[#This Row],[Account_key]],tbl_COA[Account_key],tbl_COA[SubAccount],,0)</f>
        <v>Sales</v>
      </c>
      <c r="K3987">
        <f>YEAR(tbl_GL[[#This Row],[Date]])</f>
        <v>2019</v>
      </c>
    </row>
    <row r="3988" spans="1:11" x14ac:dyDescent="0.35">
      <c r="A3988">
        <v>704.2</v>
      </c>
      <c r="B3988" s="24">
        <v>43491</v>
      </c>
      <c r="C3988">
        <v>2</v>
      </c>
      <c r="D3988" s="13">
        <v>30</v>
      </c>
      <c r="E3988" s="13" t="s">
        <v>8</v>
      </c>
      <c r="F3988" s="17">
        <v>1302</v>
      </c>
      <c r="G3988" t="str">
        <f>_xlfn.XLOOKUP(tbl_GL[[#This Row],[Account_key]],tbl_COA[Account_key],tbl_COA[Class],"Not Found")</f>
        <v>Assets</v>
      </c>
      <c r="H3988" t="str">
        <f>_xlfn.XLOOKUP(tbl_GL[[#This Row],[Account_key]],tbl_COA[Account_key],tbl_COA[SubClass],"Not Found")</f>
        <v>Assets</v>
      </c>
      <c r="I3988" t="str">
        <f>_xlfn.XLOOKUP(tbl_GL[[#This Row],[Account_key]],tbl_COA[Account_key],tbl_COA[SubClass2],"Not Found")</f>
        <v>Current Assets</v>
      </c>
      <c r="J3988" t="str">
        <f>_xlfn.XLOOKUP(tbl_GL[[#This Row],[Account_key]],tbl_COA[Account_key],tbl_COA[SubAccount],,0)</f>
        <v>Trade Receivables</v>
      </c>
      <c r="K3988">
        <f>YEAR(tbl_GL[[#This Row],[Date]])</f>
        <v>2019</v>
      </c>
    </row>
    <row r="3989" spans="1:11" x14ac:dyDescent="0.35">
      <c r="A3989">
        <v>705.1</v>
      </c>
      <c r="B3989" s="24">
        <v>43494</v>
      </c>
      <c r="C3989">
        <v>2</v>
      </c>
      <c r="D3989" s="13">
        <v>230</v>
      </c>
      <c r="E3989" s="13" t="s">
        <v>4</v>
      </c>
      <c r="F3989" s="17">
        <v>-159</v>
      </c>
      <c r="G3989" t="str">
        <f>_xlfn.XLOOKUP(tbl_GL[[#This Row],[Account_key]],tbl_COA[Account_key],tbl_COA[Class],"Not Found")</f>
        <v>Trading account</v>
      </c>
      <c r="H3989" t="str">
        <f>_xlfn.XLOOKUP(tbl_GL[[#This Row],[Account_key]],tbl_COA[Account_key],tbl_COA[SubClass],"Not Found")</f>
        <v>Cost of Sales</v>
      </c>
      <c r="I3989" t="str">
        <f>_xlfn.XLOOKUP(tbl_GL[[#This Row],[Account_key]],tbl_COA[Account_key],tbl_COA[SubClass2],"Not Found")</f>
        <v>Cost of Sales</v>
      </c>
      <c r="J3989" t="str">
        <f>_xlfn.XLOOKUP(tbl_GL[[#This Row],[Account_key]],tbl_COA[Account_key],tbl_COA[SubAccount],,0)</f>
        <v>Cost of Sales</v>
      </c>
      <c r="K3989">
        <f>YEAR(tbl_GL[[#This Row],[Date]])</f>
        <v>2019</v>
      </c>
    </row>
    <row r="3990" spans="1:11" x14ac:dyDescent="0.35">
      <c r="A3990">
        <v>705.2</v>
      </c>
      <c r="B3990" s="24">
        <v>43494</v>
      </c>
      <c r="C3990">
        <v>2</v>
      </c>
      <c r="D3990" s="13">
        <v>60</v>
      </c>
      <c r="E3990" s="13" t="s">
        <v>4</v>
      </c>
      <c r="F3990" s="17">
        <v>-159</v>
      </c>
      <c r="G3990" t="str">
        <f>_xlfn.XLOOKUP(tbl_GL[[#This Row],[Account_key]],tbl_COA[Account_key],tbl_COA[Class],"Not Found")</f>
        <v>Assets</v>
      </c>
      <c r="H3990" t="str">
        <f>_xlfn.XLOOKUP(tbl_GL[[#This Row],[Account_key]],tbl_COA[Account_key],tbl_COA[SubClass],"Not Found")</f>
        <v>Assets</v>
      </c>
      <c r="I3990" t="str">
        <f>_xlfn.XLOOKUP(tbl_GL[[#This Row],[Account_key]],tbl_COA[Account_key],tbl_COA[SubClass2],"Not Found")</f>
        <v>Current Assets</v>
      </c>
      <c r="J3990" t="str">
        <f>_xlfn.XLOOKUP(tbl_GL[[#This Row],[Account_key]],tbl_COA[Account_key],tbl_COA[SubAccount],,0)</f>
        <v>Inventory</v>
      </c>
      <c r="K3990">
        <f>YEAR(tbl_GL[[#This Row],[Date]])</f>
        <v>2019</v>
      </c>
    </row>
    <row r="3991" spans="1:11" x14ac:dyDescent="0.35">
      <c r="A3991">
        <v>706.1</v>
      </c>
      <c r="B3991" s="24">
        <v>43494</v>
      </c>
      <c r="C3991">
        <v>2</v>
      </c>
      <c r="D3991" s="13">
        <v>210</v>
      </c>
      <c r="E3991" s="13" t="s">
        <v>8</v>
      </c>
      <c r="F3991" s="17">
        <v>582</v>
      </c>
      <c r="G3991" t="str">
        <f>_xlfn.XLOOKUP(tbl_GL[[#This Row],[Account_key]],tbl_COA[Account_key],tbl_COA[Class],"Not Found")</f>
        <v>Trading account</v>
      </c>
      <c r="H3991" t="str">
        <f>_xlfn.XLOOKUP(tbl_GL[[#This Row],[Account_key]],tbl_COA[Account_key],tbl_COA[SubClass],"Not Found")</f>
        <v>Sales</v>
      </c>
      <c r="I3991" t="str">
        <f>_xlfn.XLOOKUP(tbl_GL[[#This Row],[Account_key]],tbl_COA[Account_key],tbl_COA[SubClass2],"Not Found")</f>
        <v>Sales</v>
      </c>
      <c r="J3991" t="str">
        <f>_xlfn.XLOOKUP(tbl_GL[[#This Row],[Account_key]],tbl_COA[Account_key],tbl_COA[SubAccount],,0)</f>
        <v>Sales</v>
      </c>
      <c r="K3991">
        <f>YEAR(tbl_GL[[#This Row],[Date]])</f>
        <v>2019</v>
      </c>
    </row>
    <row r="3992" spans="1:11" x14ac:dyDescent="0.35">
      <c r="A3992">
        <v>706.2</v>
      </c>
      <c r="B3992" s="24">
        <v>43494</v>
      </c>
      <c r="C3992">
        <v>2</v>
      </c>
      <c r="D3992" s="13">
        <v>30</v>
      </c>
      <c r="E3992" s="13" t="s">
        <v>8</v>
      </c>
      <c r="F3992" s="17">
        <v>582</v>
      </c>
      <c r="G3992" t="str">
        <f>_xlfn.XLOOKUP(tbl_GL[[#This Row],[Account_key]],tbl_COA[Account_key],tbl_COA[Class],"Not Found")</f>
        <v>Assets</v>
      </c>
      <c r="H3992" t="str">
        <f>_xlfn.XLOOKUP(tbl_GL[[#This Row],[Account_key]],tbl_COA[Account_key],tbl_COA[SubClass],"Not Found")</f>
        <v>Assets</v>
      </c>
      <c r="I3992" t="str">
        <f>_xlfn.XLOOKUP(tbl_GL[[#This Row],[Account_key]],tbl_COA[Account_key],tbl_COA[SubClass2],"Not Found")</f>
        <v>Current Assets</v>
      </c>
      <c r="J3992" t="str">
        <f>_xlfn.XLOOKUP(tbl_GL[[#This Row],[Account_key]],tbl_COA[Account_key],tbl_COA[SubAccount],,0)</f>
        <v>Trade Receivables</v>
      </c>
      <c r="K3992">
        <f>YEAR(tbl_GL[[#This Row],[Date]])</f>
        <v>2019</v>
      </c>
    </row>
    <row r="3993" spans="1:11" x14ac:dyDescent="0.35">
      <c r="A3993">
        <v>707.1</v>
      </c>
      <c r="B3993" s="24">
        <v>43494</v>
      </c>
      <c r="C3993">
        <v>2</v>
      </c>
      <c r="D3993" s="13">
        <v>30</v>
      </c>
      <c r="E3993" s="13" t="s">
        <v>80</v>
      </c>
      <c r="F3993" s="17">
        <v>-6542</v>
      </c>
      <c r="G3993" t="str">
        <f>_xlfn.XLOOKUP(tbl_GL[[#This Row],[Account_key]],tbl_COA[Account_key],tbl_COA[Class],"Not Found")</f>
        <v>Assets</v>
      </c>
      <c r="H3993" t="str">
        <f>_xlfn.XLOOKUP(tbl_GL[[#This Row],[Account_key]],tbl_COA[Account_key],tbl_COA[SubClass],"Not Found")</f>
        <v>Assets</v>
      </c>
      <c r="I3993" t="str">
        <f>_xlfn.XLOOKUP(tbl_GL[[#This Row],[Account_key]],tbl_COA[Account_key],tbl_COA[SubClass2],"Not Found")</f>
        <v>Current Assets</v>
      </c>
      <c r="J3993" t="str">
        <f>_xlfn.XLOOKUP(tbl_GL[[#This Row],[Account_key]],tbl_COA[Account_key],tbl_COA[SubAccount],,0)</f>
        <v>Trade Receivables</v>
      </c>
      <c r="K3993">
        <f>YEAR(tbl_GL[[#This Row],[Date]])</f>
        <v>2019</v>
      </c>
    </row>
    <row r="3994" spans="1:11" x14ac:dyDescent="0.35">
      <c r="A3994">
        <v>707.2</v>
      </c>
      <c r="B3994" s="24">
        <v>43494</v>
      </c>
      <c r="C3994">
        <v>2</v>
      </c>
      <c r="D3994" s="13">
        <v>10</v>
      </c>
      <c r="E3994" s="13" t="s">
        <v>80</v>
      </c>
      <c r="F3994" s="17">
        <v>6542</v>
      </c>
      <c r="G3994" t="str">
        <f>_xlfn.XLOOKUP(tbl_GL[[#This Row],[Account_key]],tbl_COA[Account_key],tbl_COA[Class],"Not Found")</f>
        <v>Assets</v>
      </c>
      <c r="H3994" t="str">
        <f>_xlfn.XLOOKUP(tbl_GL[[#This Row],[Account_key]],tbl_COA[Account_key],tbl_COA[SubClass],"Not Found")</f>
        <v>Assets</v>
      </c>
      <c r="I3994" t="str">
        <f>_xlfn.XLOOKUP(tbl_GL[[#This Row],[Account_key]],tbl_COA[Account_key],tbl_COA[SubClass2],"Not Found")</f>
        <v>Current Assets</v>
      </c>
      <c r="J3994" t="str">
        <f>_xlfn.XLOOKUP(tbl_GL[[#This Row],[Account_key]],tbl_COA[Account_key],tbl_COA[SubAccount],,0)</f>
        <v>Cash at Bank</v>
      </c>
      <c r="K3994">
        <f>YEAR(tbl_GL[[#This Row],[Date]])</f>
        <v>2019</v>
      </c>
    </row>
    <row r="3995" spans="1:11" x14ac:dyDescent="0.35">
      <c r="A3995">
        <v>708.1</v>
      </c>
      <c r="B3995" s="24">
        <v>43495</v>
      </c>
      <c r="C3995">
        <v>2</v>
      </c>
      <c r="D3995" s="13">
        <v>310</v>
      </c>
      <c r="E3995" s="13" t="s">
        <v>97</v>
      </c>
      <c r="F3995" s="17">
        <v>-1154</v>
      </c>
      <c r="G3995" t="str">
        <f>_xlfn.XLOOKUP(tbl_GL[[#This Row],[Account_key]],tbl_COA[Account_key],tbl_COA[Class],"Not Found")</f>
        <v>Operating account</v>
      </c>
      <c r="H3995" t="str">
        <f>_xlfn.XLOOKUP(tbl_GL[[#This Row],[Account_key]],tbl_COA[Account_key],tbl_COA[SubClass],"Not Found")</f>
        <v>Operating Expenses</v>
      </c>
      <c r="I3995" t="str">
        <f>_xlfn.XLOOKUP(tbl_GL[[#This Row],[Account_key]],tbl_COA[Account_key],tbl_COA[SubClass2],"Not Found")</f>
        <v>Administration</v>
      </c>
      <c r="J3995" t="str">
        <f>_xlfn.XLOOKUP(tbl_GL[[#This Row],[Account_key]],tbl_COA[Account_key],tbl_COA[SubAccount],,0)</f>
        <v>Office Supplies</v>
      </c>
      <c r="K3995">
        <f>YEAR(tbl_GL[[#This Row],[Date]])</f>
        <v>2019</v>
      </c>
    </row>
    <row r="3996" spans="1:11" x14ac:dyDescent="0.35">
      <c r="A3996">
        <v>708.2</v>
      </c>
      <c r="B3996" s="24">
        <v>43495</v>
      </c>
      <c r="C3996">
        <v>2</v>
      </c>
      <c r="D3996" s="13">
        <v>120</v>
      </c>
      <c r="E3996" s="13" t="s">
        <v>97</v>
      </c>
      <c r="F3996" s="17">
        <v>1154</v>
      </c>
      <c r="G3996" t="str">
        <f>_xlfn.XLOOKUP(tbl_GL[[#This Row],[Account_key]],tbl_COA[Account_key],tbl_COA[Class],"Not Found")</f>
        <v>Liabilities and Owners Equity</v>
      </c>
      <c r="H3996" t="str">
        <f>_xlfn.XLOOKUP(tbl_GL[[#This Row],[Account_key]],tbl_COA[Account_key],tbl_COA[SubClass],"Not Found")</f>
        <v>Liabilities</v>
      </c>
      <c r="I3996" t="str">
        <f>_xlfn.XLOOKUP(tbl_GL[[#This Row],[Account_key]],tbl_COA[Account_key],tbl_COA[SubClass2],"Not Found")</f>
        <v>Current Liabilities</v>
      </c>
      <c r="J3996" t="str">
        <f>_xlfn.XLOOKUP(tbl_GL[[#This Row],[Account_key]],tbl_COA[Account_key],tbl_COA[SubAccount],,0)</f>
        <v>Accrued Expenses</v>
      </c>
      <c r="K3996">
        <f>YEAR(tbl_GL[[#This Row],[Date]])</f>
        <v>2019</v>
      </c>
    </row>
    <row r="3997" spans="1:11" x14ac:dyDescent="0.35">
      <c r="A3997">
        <v>709.1</v>
      </c>
      <c r="B3997" s="24">
        <v>43495</v>
      </c>
      <c r="C3997">
        <v>2</v>
      </c>
      <c r="D3997" s="13">
        <v>10</v>
      </c>
      <c r="E3997" s="13" t="s">
        <v>98</v>
      </c>
      <c r="F3997" s="17">
        <v>-1237</v>
      </c>
      <c r="G3997" t="str">
        <f>_xlfn.XLOOKUP(tbl_GL[[#This Row],[Account_key]],tbl_COA[Account_key],tbl_COA[Class],"Not Found")</f>
        <v>Assets</v>
      </c>
      <c r="H3997" t="str">
        <f>_xlfn.XLOOKUP(tbl_GL[[#This Row],[Account_key]],tbl_COA[Account_key],tbl_COA[SubClass],"Not Found")</f>
        <v>Assets</v>
      </c>
      <c r="I3997" t="str">
        <f>_xlfn.XLOOKUP(tbl_GL[[#This Row],[Account_key]],tbl_COA[Account_key],tbl_COA[SubClass2],"Not Found")</f>
        <v>Current Assets</v>
      </c>
      <c r="J3997" t="str">
        <f>_xlfn.XLOOKUP(tbl_GL[[#This Row],[Account_key]],tbl_COA[Account_key],tbl_COA[SubAccount],,0)</f>
        <v>Cash at Bank</v>
      </c>
      <c r="K3997">
        <f>YEAR(tbl_GL[[#This Row],[Date]])</f>
        <v>2019</v>
      </c>
    </row>
    <row r="3998" spans="1:11" x14ac:dyDescent="0.35">
      <c r="A3998">
        <v>709.2</v>
      </c>
      <c r="B3998" s="24">
        <v>43495</v>
      </c>
      <c r="C3998">
        <v>2</v>
      </c>
      <c r="D3998" s="13">
        <v>120</v>
      </c>
      <c r="E3998" s="13" t="s">
        <v>98</v>
      </c>
      <c r="F3998" s="17">
        <v>-1237</v>
      </c>
      <c r="G3998" t="str">
        <f>_xlfn.XLOOKUP(tbl_GL[[#This Row],[Account_key]],tbl_COA[Account_key],tbl_COA[Class],"Not Found")</f>
        <v>Liabilities and Owners Equity</v>
      </c>
      <c r="H3998" t="str">
        <f>_xlfn.XLOOKUP(tbl_GL[[#This Row],[Account_key]],tbl_COA[Account_key],tbl_COA[SubClass],"Not Found")</f>
        <v>Liabilities</v>
      </c>
      <c r="I3998" t="str">
        <f>_xlfn.XLOOKUP(tbl_GL[[#This Row],[Account_key]],tbl_COA[Account_key],tbl_COA[SubClass2],"Not Found")</f>
        <v>Current Liabilities</v>
      </c>
      <c r="J3998" t="str">
        <f>_xlfn.XLOOKUP(tbl_GL[[#This Row],[Account_key]],tbl_COA[Account_key],tbl_COA[SubAccount],,0)</f>
        <v>Accrued Expenses</v>
      </c>
      <c r="K3998">
        <f>YEAR(tbl_GL[[#This Row],[Date]])</f>
        <v>2019</v>
      </c>
    </row>
    <row r="3999" spans="1:11" x14ac:dyDescent="0.35">
      <c r="A3999">
        <v>710.1</v>
      </c>
      <c r="B3999" s="24">
        <v>43496</v>
      </c>
      <c r="C3999">
        <v>2</v>
      </c>
      <c r="D3999" s="13">
        <v>10</v>
      </c>
      <c r="E3999" s="13" t="s">
        <v>110</v>
      </c>
      <c r="F3999" s="17">
        <v>25</v>
      </c>
      <c r="G3999" t="str">
        <f>_xlfn.XLOOKUP(tbl_GL[[#This Row],[Account_key]],tbl_COA[Account_key],tbl_COA[Class],"Not Found")</f>
        <v>Assets</v>
      </c>
      <c r="H3999" t="str">
        <f>_xlfn.XLOOKUP(tbl_GL[[#This Row],[Account_key]],tbl_COA[Account_key],tbl_COA[SubClass],"Not Found")</f>
        <v>Assets</v>
      </c>
      <c r="I3999" t="str">
        <f>_xlfn.XLOOKUP(tbl_GL[[#This Row],[Account_key]],tbl_COA[Account_key],tbl_COA[SubClass2],"Not Found")</f>
        <v>Current Assets</v>
      </c>
      <c r="J3999" t="str">
        <f>_xlfn.XLOOKUP(tbl_GL[[#This Row],[Account_key]],tbl_COA[Account_key],tbl_COA[SubAccount],,0)</f>
        <v>Cash at Bank</v>
      </c>
      <c r="K3999">
        <f>YEAR(tbl_GL[[#This Row],[Date]])</f>
        <v>2019</v>
      </c>
    </row>
    <row r="4000" spans="1:11" x14ac:dyDescent="0.35">
      <c r="A4000">
        <v>710.2</v>
      </c>
      <c r="B4000" s="24">
        <v>43496</v>
      </c>
      <c r="C4000">
        <v>2</v>
      </c>
      <c r="D4000" s="13">
        <v>430</v>
      </c>
      <c r="E4000" s="13" t="s">
        <v>110</v>
      </c>
      <c r="F4000" s="17">
        <v>25</v>
      </c>
      <c r="G4000" t="str">
        <f>_xlfn.XLOOKUP(tbl_GL[[#This Row],[Account_key]],tbl_COA[Account_key],tbl_COA[Class],"Not Found")</f>
        <v>Non-operating</v>
      </c>
      <c r="H4000" t="str">
        <f>_xlfn.XLOOKUP(tbl_GL[[#This Row],[Account_key]],tbl_COA[Account_key],tbl_COA[SubClass],"Not Found")</f>
        <v>Exchange Loss/Gain</v>
      </c>
      <c r="I4000" t="str">
        <f>_xlfn.XLOOKUP(tbl_GL[[#This Row],[Account_key]],tbl_COA[Account_key],tbl_COA[SubClass2],"Not Found")</f>
        <v>Exchange Loss/Gain</v>
      </c>
      <c r="J4000" t="str">
        <f>_xlfn.XLOOKUP(tbl_GL[[#This Row],[Account_key]],tbl_COA[Account_key],tbl_COA[SubAccount],,0)</f>
        <v>Exchange Loss/Gain</v>
      </c>
      <c r="K4000">
        <f>YEAR(tbl_GL[[#This Row],[Date]])</f>
        <v>2019</v>
      </c>
    </row>
    <row r="4001" spans="1:11" x14ac:dyDescent="0.35">
      <c r="A4001">
        <v>711.1</v>
      </c>
      <c r="B4001" s="24">
        <v>43496</v>
      </c>
      <c r="C4001">
        <v>2</v>
      </c>
      <c r="D4001" s="13">
        <v>10</v>
      </c>
      <c r="E4001" s="13" t="s">
        <v>113</v>
      </c>
      <c r="F4001" s="17">
        <v>109</v>
      </c>
      <c r="G4001" t="str">
        <f>_xlfn.XLOOKUP(tbl_GL[[#This Row],[Account_key]],tbl_COA[Account_key],tbl_COA[Class],"Not Found")</f>
        <v>Assets</v>
      </c>
      <c r="H4001" t="str">
        <f>_xlfn.XLOOKUP(tbl_GL[[#This Row],[Account_key]],tbl_COA[Account_key],tbl_COA[SubClass],"Not Found")</f>
        <v>Assets</v>
      </c>
      <c r="I4001" t="str">
        <f>_xlfn.XLOOKUP(tbl_GL[[#This Row],[Account_key]],tbl_COA[Account_key],tbl_COA[SubClass2],"Not Found")</f>
        <v>Current Assets</v>
      </c>
      <c r="J4001" t="str">
        <f>_xlfn.XLOOKUP(tbl_GL[[#This Row],[Account_key]],tbl_COA[Account_key],tbl_COA[SubAccount],,0)</f>
        <v>Cash at Bank</v>
      </c>
      <c r="K4001">
        <f>YEAR(tbl_GL[[#This Row],[Date]])</f>
        <v>2019</v>
      </c>
    </row>
    <row r="4002" spans="1:11" x14ac:dyDescent="0.35">
      <c r="A4002">
        <v>711.2</v>
      </c>
      <c r="B4002" s="24">
        <v>43496</v>
      </c>
      <c r="C4002">
        <v>2</v>
      </c>
      <c r="D4002" s="13">
        <v>410</v>
      </c>
      <c r="E4002" s="13" t="s">
        <v>113</v>
      </c>
      <c r="F4002" s="17">
        <v>109</v>
      </c>
      <c r="G4002" t="str">
        <f>_xlfn.XLOOKUP(tbl_GL[[#This Row],[Account_key]],tbl_COA[Account_key],tbl_COA[Class],"Not Found")</f>
        <v>Non-operating</v>
      </c>
      <c r="H4002" t="str">
        <f>_xlfn.XLOOKUP(tbl_GL[[#This Row],[Account_key]],tbl_COA[Account_key],tbl_COA[SubClass],"Not Found")</f>
        <v>Interest Income</v>
      </c>
      <c r="I4002" t="str">
        <f>_xlfn.XLOOKUP(tbl_GL[[#This Row],[Account_key]],tbl_COA[Account_key],tbl_COA[SubClass2],"Not Found")</f>
        <v>Interest Income</v>
      </c>
      <c r="J4002" t="str">
        <f>_xlfn.XLOOKUP(tbl_GL[[#This Row],[Account_key]],tbl_COA[Account_key],tbl_COA[SubAccount],,0)</f>
        <v>Interest Income</v>
      </c>
      <c r="K4002">
        <f>YEAR(tbl_GL[[#This Row],[Date]])</f>
        <v>2019</v>
      </c>
    </row>
    <row r="4003" spans="1:11" x14ac:dyDescent="0.35">
      <c r="A4003">
        <v>712.1</v>
      </c>
      <c r="B4003" s="24">
        <v>43496</v>
      </c>
      <c r="C4003">
        <v>2</v>
      </c>
      <c r="D4003" s="13">
        <v>400</v>
      </c>
      <c r="E4003" s="13" t="s">
        <v>104</v>
      </c>
      <c r="F4003" s="17">
        <v>-125</v>
      </c>
      <c r="G4003" t="str">
        <f>_xlfn.XLOOKUP(tbl_GL[[#This Row],[Account_key]],tbl_COA[Account_key],tbl_COA[Class],"Not Found")</f>
        <v>Operating account</v>
      </c>
      <c r="H4003" t="str">
        <f>_xlfn.XLOOKUP(tbl_GL[[#This Row],[Account_key]],tbl_COA[Account_key],tbl_COA[SubClass],"Not Found")</f>
        <v>Depreciation &amp; Amortization</v>
      </c>
      <c r="I4003" t="str">
        <f>_xlfn.XLOOKUP(tbl_GL[[#This Row],[Account_key]],tbl_COA[Account_key],tbl_COA[SubClass2],"Not Found")</f>
        <v>Amortization</v>
      </c>
      <c r="J4003" t="str">
        <f>_xlfn.XLOOKUP(tbl_GL[[#This Row],[Account_key]],tbl_COA[Account_key],tbl_COA[SubAccount],,0)</f>
        <v>Amortization of Intangible Assets</v>
      </c>
      <c r="K4003">
        <f>YEAR(tbl_GL[[#This Row],[Date]])</f>
        <v>2019</v>
      </c>
    </row>
    <row r="4004" spans="1:11" x14ac:dyDescent="0.35">
      <c r="A4004">
        <v>712.2</v>
      </c>
      <c r="B4004" s="24">
        <v>43496</v>
      </c>
      <c r="C4004">
        <v>2</v>
      </c>
      <c r="D4004" s="13">
        <v>100</v>
      </c>
      <c r="E4004" s="13" t="s">
        <v>104</v>
      </c>
      <c r="F4004" s="17">
        <v>-125</v>
      </c>
      <c r="G4004" t="str">
        <f>_xlfn.XLOOKUP(tbl_GL[[#This Row],[Account_key]],tbl_COA[Account_key],tbl_COA[Class],"Not Found")</f>
        <v>Assets</v>
      </c>
      <c r="H4004" t="str">
        <f>_xlfn.XLOOKUP(tbl_GL[[#This Row],[Account_key]],tbl_COA[Account_key],tbl_COA[SubClass],"Not Found")</f>
        <v>Assets</v>
      </c>
      <c r="I4004" t="str">
        <f>_xlfn.XLOOKUP(tbl_GL[[#This Row],[Account_key]],tbl_COA[Account_key],tbl_COA[SubClass2],"Not Found")</f>
        <v>Non-Current Assets</v>
      </c>
      <c r="J4004" t="str">
        <f>_xlfn.XLOOKUP(tbl_GL[[#This Row],[Account_key]],tbl_COA[Account_key],tbl_COA[SubAccount],,0)</f>
        <v>Patents and trademarks</v>
      </c>
      <c r="K4004">
        <f>YEAR(tbl_GL[[#This Row],[Date]])</f>
        <v>2019</v>
      </c>
    </row>
    <row r="4005" spans="1:11" x14ac:dyDescent="0.35">
      <c r="A4005">
        <v>713.1</v>
      </c>
      <c r="B4005" s="24">
        <v>43496</v>
      </c>
      <c r="C4005">
        <v>2</v>
      </c>
      <c r="D4005" s="13">
        <v>440</v>
      </c>
      <c r="E4005" s="13" t="s">
        <v>112</v>
      </c>
      <c r="F4005" s="17">
        <v>-150</v>
      </c>
      <c r="G4005" t="str">
        <f>_xlfn.XLOOKUP(tbl_GL[[#This Row],[Account_key]],tbl_COA[Account_key],tbl_COA[Class],"Not Found")</f>
        <v>Interest &amp; Tax</v>
      </c>
      <c r="H4005" t="str">
        <f>_xlfn.XLOOKUP(tbl_GL[[#This Row],[Account_key]],tbl_COA[Account_key],tbl_COA[SubClass],"Not Found")</f>
        <v>Interest Expense</v>
      </c>
      <c r="I4005" t="str">
        <f>_xlfn.XLOOKUP(tbl_GL[[#This Row],[Account_key]],tbl_COA[Account_key],tbl_COA[SubClass2],"Not Found")</f>
        <v>Interest Expense</v>
      </c>
      <c r="J4005" t="str">
        <f>_xlfn.XLOOKUP(tbl_GL[[#This Row],[Account_key]],tbl_COA[Account_key],tbl_COA[SubAccount],,0)</f>
        <v>Interest Expense</v>
      </c>
      <c r="K4005">
        <f>YEAR(tbl_GL[[#This Row],[Date]])</f>
        <v>2019</v>
      </c>
    </row>
    <row r="4006" spans="1:11" x14ac:dyDescent="0.35">
      <c r="A4006">
        <v>713.2</v>
      </c>
      <c r="B4006" s="24">
        <v>43496</v>
      </c>
      <c r="C4006">
        <v>2</v>
      </c>
      <c r="D4006" s="13">
        <v>121</v>
      </c>
      <c r="E4006" s="13" t="s">
        <v>112</v>
      </c>
      <c r="F4006" s="17">
        <v>150</v>
      </c>
      <c r="G4006" t="str">
        <f>_xlfn.XLOOKUP(tbl_GL[[#This Row],[Account_key]],tbl_COA[Account_key],tbl_COA[Class],"Not Found")</f>
        <v>Liabilities and Owners Equity</v>
      </c>
      <c r="H4006" t="str">
        <f>_xlfn.XLOOKUP(tbl_GL[[#This Row],[Account_key]],tbl_COA[Account_key],tbl_COA[SubClass],"Not Found")</f>
        <v>Liabilities</v>
      </c>
      <c r="I4006" t="str">
        <f>_xlfn.XLOOKUP(tbl_GL[[#This Row],[Account_key]],tbl_COA[Account_key],tbl_COA[SubClass2],"Not Found")</f>
        <v>Current Liabilities</v>
      </c>
      <c r="J4006" t="str">
        <f>_xlfn.XLOOKUP(tbl_GL[[#This Row],[Account_key]],tbl_COA[Account_key],tbl_COA[SubAccount],,0)</f>
        <v>Interest Payable</v>
      </c>
      <c r="K4006">
        <f>YEAR(tbl_GL[[#This Row],[Date]])</f>
        <v>2019</v>
      </c>
    </row>
    <row r="4007" spans="1:11" x14ac:dyDescent="0.35">
      <c r="A4007">
        <v>714.1</v>
      </c>
      <c r="B4007" s="24">
        <v>43496</v>
      </c>
      <c r="C4007">
        <v>2</v>
      </c>
      <c r="D4007" s="13">
        <v>450</v>
      </c>
      <c r="E4007" s="23" t="s">
        <v>108</v>
      </c>
      <c r="F4007" s="17">
        <v>-248</v>
      </c>
      <c r="G4007" t="str">
        <f>_xlfn.XLOOKUP(tbl_GL[[#This Row],[Account_key]],tbl_COA[Account_key],tbl_COA[Class],"Not Found")</f>
        <v>Interest &amp; Tax</v>
      </c>
      <c r="H4007" t="str">
        <f>_xlfn.XLOOKUP(tbl_GL[[#This Row],[Account_key]],tbl_COA[Account_key],tbl_COA[SubClass],"Not Found")</f>
        <v>Taxation</v>
      </c>
      <c r="I4007" t="str">
        <f>_xlfn.XLOOKUP(tbl_GL[[#This Row],[Account_key]],tbl_COA[Account_key],tbl_COA[SubClass2],"Not Found")</f>
        <v>Taxation</v>
      </c>
      <c r="J4007" t="str">
        <f>_xlfn.XLOOKUP(tbl_GL[[#This Row],[Account_key]],tbl_COA[Account_key],tbl_COA[SubAccount],,0)</f>
        <v>Taxation</v>
      </c>
      <c r="K4007">
        <f>YEAR(tbl_GL[[#This Row],[Date]])</f>
        <v>2019</v>
      </c>
    </row>
    <row r="4008" spans="1:11" x14ac:dyDescent="0.35">
      <c r="A4008">
        <v>714.2</v>
      </c>
      <c r="B4008" s="24">
        <v>43496</v>
      </c>
      <c r="C4008">
        <v>2</v>
      </c>
      <c r="D4008" s="13">
        <v>122</v>
      </c>
      <c r="E4008" s="23" t="s">
        <v>108</v>
      </c>
      <c r="F4008" s="17">
        <v>248</v>
      </c>
      <c r="G4008" t="str">
        <f>_xlfn.XLOOKUP(tbl_GL[[#This Row],[Account_key]],tbl_COA[Account_key],tbl_COA[Class],"Not Found")</f>
        <v>Liabilities and Owners Equity</v>
      </c>
      <c r="H4008" t="str">
        <f>_xlfn.XLOOKUP(tbl_GL[[#This Row],[Account_key]],tbl_COA[Account_key],tbl_COA[SubClass],"Not Found")</f>
        <v>Liabilities</v>
      </c>
      <c r="I4008" t="str">
        <f>_xlfn.XLOOKUP(tbl_GL[[#This Row],[Account_key]],tbl_COA[Account_key],tbl_COA[SubClass2],"Not Found")</f>
        <v>Current Liabilities</v>
      </c>
      <c r="J4008" t="str">
        <f>_xlfn.XLOOKUP(tbl_GL[[#This Row],[Account_key]],tbl_COA[Account_key],tbl_COA[SubAccount],,0)</f>
        <v>Tax payable</v>
      </c>
      <c r="K4008">
        <f>YEAR(tbl_GL[[#This Row],[Date]])</f>
        <v>2019</v>
      </c>
    </row>
    <row r="4009" spans="1:11" x14ac:dyDescent="0.35">
      <c r="A4009">
        <v>715.1</v>
      </c>
      <c r="B4009" s="24">
        <v>43496</v>
      </c>
      <c r="C4009">
        <v>2</v>
      </c>
      <c r="D4009" s="13">
        <v>240</v>
      </c>
      <c r="E4009" s="13" t="s">
        <v>56</v>
      </c>
      <c r="F4009" s="17">
        <v>-1875</v>
      </c>
      <c r="G4009" t="str">
        <f>_xlfn.XLOOKUP(tbl_GL[[#This Row],[Account_key]],tbl_COA[Account_key],tbl_COA[Class],"Not Found")</f>
        <v>Operating account</v>
      </c>
      <c r="H4009" t="str">
        <f>_xlfn.XLOOKUP(tbl_GL[[#This Row],[Account_key]],tbl_COA[Account_key],tbl_COA[SubClass],"Not Found")</f>
        <v>Operating Expenses</v>
      </c>
      <c r="I4009" t="str">
        <f>_xlfn.XLOOKUP(tbl_GL[[#This Row],[Account_key]],tbl_COA[Account_key],tbl_COA[SubClass2],"Not Found")</f>
        <v>Sales &amp; Distribution</v>
      </c>
      <c r="J4009" t="str">
        <f>_xlfn.XLOOKUP(tbl_GL[[#This Row],[Account_key]],tbl_COA[Account_key],tbl_COA[SubAccount],,0)</f>
        <v>Salaries</v>
      </c>
      <c r="K4009">
        <f>YEAR(tbl_GL[[#This Row],[Date]])</f>
        <v>2019</v>
      </c>
    </row>
    <row r="4010" spans="1:11" x14ac:dyDescent="0.35">
      <c r="A4010">
        <v>715.2</v>
      </c>
      <c r="B4010" s="24">
        <v>43496</v>
      </c>
      <c r="C4010">
        <v>2</v>
      </c>
      <c r="D4010" s="13">
        <v>10</v>
      </c>
      <c r="E4010" s="13" t="s">
        <v>56</v>
      </c>
      <c r="F4010" s="17">
        <v>-1875</v>
      </c>
      <c r="G4010" t="str">
        <f>_xlfn.XLOOKUP(tbl_GL[[#This Row],[Account_key]],tbl_COA[Account_key],tbl_COA[Class],"Not Found")</f>
        <v>Assets</v>
      </c>
      <c r="H4010" t="str">
        <f>_xlfn.XLOOKUP(tbl_GL[[#This Row],[Account_key]],tbl_COA[Account_key],tbl_COA[SubClass],"Not Found")</f>
        <v>Assets</v>
      </c>
      <c r="I4010" t="str">
        <f>_xlfn.XLOOKUP(tbl_GL[[#This Row],[Account_key]],tbl_COA[Account_key],tbl_COA[SubClass2],"Not Found")</f>
        <v>Current Assets</v>
      </c>
      <c r="J4010" t="str">
        <f>_xlfn.XLOOKUP(tbl_GL[[#This Row],[Account_key]],tbl_COA[Account_key],tbl_COA[SubAccount],,0)</f>
        <v>Cash at Bank</v>
      </c>
      <c r="K4010">
        <f>YEAR(tbl_GL[[#This Row],[Date]])</f>
        <v>2019</v>
      </c>
    </row>
    <row r="4011" spans="1:11" x14ac:dyDescent="0.35">
      <c r="A4011">
        <v>716.1</v>
      </c>
      <c r="B4011" s="24">
        <v>43496</v>
      </c>
      <c r="C4011">
        <v>2</v>
      </c>
      <c r="D4011" s="13">
        <v>380</v>
      </c>
      <c r="E4011" s="13" t="s">
        <v>101</v>
      </c>
      <c r="F4011" s="17">
        <v>-3500</v>
      </c>
      <c r="G4011" t="str">
        <f>_xlfn.XLOOKUP(tbl_GL[[#This Row],[Account_key]],tbl_COA[Account_key],tbl_COA[Class],"Not Found")</f>
        <v>Operating account</v>
      </c>
      <c r="H4011" t="str">
        <f>_xlfn.XLOOKUP(tbl_GL[[#This Row],[Account_key]],tbl_COA[Account_key],tbl_COA[SubClass],"Not Found")</f>
        <v>Depreciation &amp; Amortization</v>
      </c>
      <c r="I4011" t="str">
        <f>_xlfn.XLOOKUP(tbl_GL[[#This Row],[Account_key]],tbl_COA[Account_key],tbl_COA[SubClass2],"Not Found")</f>
        <v>Depreciation</v>
      </c>
      <c r="J4011" t="str">
        <f>_xlfn.XLOOKUP(tbl_GL[[#This Row],[Account_key]],tbl_COA[Account_key],tbl_COA[SubAccount],,0)</f>
        <v>Equipment</v>
      </c>
      <c r="K4011">
        <f>YEAR(tbl_GL[[#This Row],[Date]])</f>
        <v>2019</v>
      </c>
    </row>
    <row r="4012" spans="1:11" x14ac:dyDescent="0.35">
      <c r="A4012">
        <v>716.2</v>
      </c>
      <c r="B4012" s="24">
        <v>43496</v>
      </c>
      <c r="C4012">
        <v>2</v>
      </c>
      <c r="D4012" s="13">
        <v>90</v>
      </c>
      <c r="E4012" s="13" t="s">
        <v>101</v>
      </c>
      <c r="F4012" s="17">
        <v>-3500</v>
      </c>
      <c r="G4012" t="str">
        <f>_xlfn.XLOOKUP(tbl_GL[[#This Row],[Account_key]],tbl_COA[Account_key],tbl_COA[Class],"Not Found")</f>
        <v>Assets</v>
      </c>
      <c r="H4012" t="str">
        <f>_xlfn.XLOOKUP(tbl_GL[[#This Row],[Account_key]],tbl_COA[Account_key],tbl_COA[SubClass],"Not Found")</f>
        <v>Assets</v>
      </c>
      <c r="I4012" t="str">
        <f>_xlfn.XLOOKUP(tbl_GL[[#This Row],[Account_key]],tbl_COA[Account_key],tbl_COA[SubClass2],"Not Found")</f>
        <v>Non-Current Assets</v>
      </c>
      <c r="J4012" t="str">
        <f>_xlfn.XLOOKUP(tbl_GL[[#This Row],[Account_key]],tbl_COA[Account_key],tbl_COA[SubAccount],,0)</f>
        <v>Office Furniture &amp; Equipment</v>
      </c>
      <c r="K4012">
        <f>YEAR(tbl_GL[[#This Row],[Date]])</f>
        <v>2019</v>
      </c>
    </row>
    <row r="4013" spans="1:11" x14ac:dyDescent="0.35">
      <c r="A4013">
        <v>718.1</v>
      </c>
      <c r="B4013" s="24">
        <v>43497</v>
      </c>
      <c r="C4013">
        <v>2</v>
      </c>
      <c r="D4013" s="13">
        <v>300</v>
      </c>
      <c r="E4013" s="13" t="s">
        <v>99</v>
      </c>
      <c r="F4013" s="17">
        <v>-57</v>
      </c>
      <c r="G4013" t="str">
        <f>_xlfn.XLOOKUP(tbl_GL[[#This Row],[Account_key]],tbl_COA[Account_key],tbl_COA[Class],"Not Found")</f>
        <v>Operating account</v>
      </c>
      <c r="H4013" t="str">
        <f>_xlfn.XLOOKUP(tbl_GL[[#This Row],[Account_key]],tbl_COA[Account_key],tbl_COA[SubClass],"Not Found")</f>
        <v>Operating Expenses</v>
      </c>
      <c r="I4013" t="str">
        <f>_xlfn.XLOOKUP(tbl_GL[[#This Row],[Account_key]],tbl_COA[Account_key],tbl_COA[SubClass2],"Not Found")</f>
        <v>Administration</v>
      </c>
      <c r="J4013" t="str">
        <f>_xlfn.XLOOKUP(tbl_GL[[#This Row],[Account_key]],tbl_COA[Account_key],tbl_COA[SubAccount],,0)</f>
        <v>Entertainment</v>
      </c>
      <c r="K4013">
        <f>YEAR(tbl_GL[[#This Row],[Date]])</f>
        <v>2019</v>
      </c>
    </row>
    <row r="4014" spans="1:11" x14ac:dyDescent="0.35">
      <c r="A4014">
        <v>718.2</v>
      </c>
      <c r="B4014" s="24">
        <v>43497</v>
      </c>
      <c r="C4014">
        <v>2</v>
      </c>
      <c r="D4014" s="13">
        <v>20</v>
      </c>
      <c r="E4014" s="13" t="s">
        <v>99</v>
      </c>
      <c r="F4014" s="17">
        <v>-57</v>
      </c>
      <c r="G4014" t="str">
        <f>_xlfn.XLOOKUP(tbl_GL[[#This Row],[Account_key]],tbl_COA[Account_key],tbl_COA[Class],"Not Found")</f>
        <v>Assets</v>
      </c>
      <c r="H4014" t="str">
        <f>_xlfn.XLOOKUP(tbl_GL[[#This Row],[Account_key]],tbl_COA[Account_key],tbl_COA[SubClass],"Not Found")</f>
        <v>Assets</v>
      </c>
      <c r="I4014" t="str">
        <f>_xlfn.XLOOKUP(tbl_GL[[#This Row],[Account_key]],tbl_COA[Account_key],tbl_COA[SubClass2],"Not Found")</f>
        <v>Current Assets</v>
      </c>
      <c r="J4014" t="str">
        <f>_xlfn.XLOOKUP(tbl_GL[[#This Row],[Account_key]],tbl_COA[Account_key],tbl_COA[SubAccount],,0)</f>
        <v>Cash in hand</v>
      </c>
      <c r="K4014">
        <f>YEAR(tbl_GL[[#This Row],[Date]])</f>
        <v>2019</v>
      </c>
    </row>
    <row r="4015" spans="1:11" x14ac:dyDescent="0.35">
      <c r="A4015">
        <v>719.1</v>
      </c>
      <c r="B4015" s="24">
        <v>43497</v>
      </c>
      <c r="C4015">
        <v>2</v>
      </c>
      <c r="D4015" s="13">
        <v>60</v>
      </c>
      <c r="E4015" s="13" t="s">
        <v>84</v>
      </c>
      <c r="F4015" s="17">
        <v>9000</v>
      </c>
      <c r="G4015" t="str">
        <f>_xlfn.XLOOKUP(tbl_GL[[#This Row],[Account_key]],tbl_COA[Account_key],tbl_COA[Class],"Not Found")</f>
        <v>Assets</v>
      </c>
      <c r="H4015" t="str">
        <f>_xlfn.XLOOKUP(tbl_GL[[#This Row],[Account_key]],tbl_COA[Account_key],tbl_COA[SubClass],"Not Found")</f>
        <v>Assets</v>
      </c>
      <c r="I4015" t="str">
        <f>_xlfn.XLOOKUP(tbl_GL[[#This Row],[Account_key]],tbl_COA[Account_key],tbl_COA[SubClass2],"Not Found")</f>
        <v>Current Assets</v>
      </c>
      <c r="J4015" t="str">
        <f>_xlfn.XLOOKUP(tbl_GL[[#This Row],[Account_key]],tbl_COA[Account_key],tbl_COA[SubAccount],,0)</f>
        <v>Inventory</v>
      </c>
      <c r="K4015">
        <f>YEAR(tbl_GL[[#This Row],[Date]])</f>
        <v>2019</v>
      </c>
    </row>
    <row r="4016" spans="1:11" x14ac:dyDescent="0.35">
      <c r="A4016">
        <v>719.2</v>
      </c>
      <c r="B4016" s="24">
        <v>43497</v>
      </c>
      <c r="C4016">
        <v>2</v>
      </c>
      <c r="D4016" s="13">
        <v>110</v>
      </c>
      <c r="E4016" s="13" t="s">
        <v>84</v>
      </c>
      <c r="F4016" s="17">
        <v>9000</v>
      </c>
      <c r="G4016" t="str">
        <f>_xlfn.XLOOKUP(tbl_GL[[#This Row],[Account_key]],tbl_COA[Account_key],tbl_COA[Class],"Not Found")</f>
        <v>Liabilities and Owners Equity</v>
      </c>
      <c r="H4016" t="str">
        <f>_xlfn.XLOOKUP(tbl_GL[[#This Row],[Account_key]],tbl_COA[Account_key],tbl_COA[SubClass],"Not Found")</f>
        <v>Liabilities</v>
      </c>
      <c r="I4016" t="str">
        <f>_xlfn.XLOOKUP(tbl_GL[[#This Row],[Account_key]],tbl_COA[Account_key],tbl_COA[SubClass2],"Not Found")</f>
        <v>Current Liabilities</v>
      </c>
      <c r="J4016" t="str">
        <f>_xlfn.XLOOKUP(tbl_GL[[#This Row],[Account_key]],tbl_COA[Account_key],tbl_COA[SubAccount],,0)</f>
        <v>Trade Payables</v>
      </c>
      <c r="K4016">
        <f>YEAR(tbl_GL[[#This Row],[Date]])</f>
        <v>2019</v>
      </c>
    </row>
    <row r="4017" spans="1:11" x14ac:dyDescent="0.35">
      <c r="A4017">
        <v>720.1</v>
      </c>
      <c r="B4017" s="24">
        <v>43499</v>
      </c>
      <c r="C4017">
        <v>2</v>
      </c>
      <c r="D4017" s="13">
        <v>290</v>
      </c>
      <c r="E4017" s="13" t="s">
        <v>97</v>
      </c>
      <c r="F4017" s="17">
        <v>-1048</v>
      </c>
      <c r="G4017" t="str">
        <f>_xlfn.XLOOKUP(tbl_GL[[#This Row],[Account_key]],tbl_COA[Account_key],tbl_COA[Class],"Not Found")</f>
        <v>Operating account</v>
      </c>
      <c r="H4017" t="str">
        <f>_xlfn.XLOOKUP(tbl_GL[[#This Row],[Account_key]],tbl_COA[Account_key],tbl_COA[SubClass],"Not Found")</f>
        <v>Operating Expenses</v>
      </c>
      <c r="I4017" t="str">
        <f>_xlfn.XLOOKUP(tbl_GL[[#This Row],[Account_key]],tbl_COA[Account_key],tbl_COA[SubClass2],"Not Found")</f>
        <v>Administration</v>
      </c>
      <c r="J4017" t="str">
        <f>_xlfn.XLOOKUP(tbl_GL[[#This Row],[Account_key]],tbl_COA[Account_key],tbl_COA[SubAccount],,0)</f>
        <v>Travel</v>
      </c>
      <c r="K4017">
        <f>YEAR(tbl_GL[[#This Row],[Date]])</f>
        <v>2019</v>
      </c>
    </row>
    <row r="4018" spans="1:11" x14ac:dyDescent="0.35">
      <c r="A4018">
        <v>720.2</v>
      </c>
      <c r="B4018" s="24">
        <v>43499</v>
      </c>
      <c r="C4018">
        <v>2</v>
      </c>
      <c r="D4018" s="13">
        <v>120</v>
      </c>
      <c r="E4018" s="13" t="s">
        <v>97</v>
      </c>
      <c r="F4018" s="17">
        <v>1048</v>
      </c>
      <c r="G4018" t="str">
        <f>_xlfn.XLOOKUP(tbl_GL[[#This Row],[Account_key]],tbl_COA[Account_key],tbl_COA[Class],"Not Found")</f>
        <v>Liabilities and Owners Equity</v>
      </c>
      <c r="H4018" t="str">
        <f>_xlfn.XLOOKUP(tbl_GL[[#This Row],[Account_key]],tbl_COA[Account_key],tbl_COA[SubClass],"Not Found")</f>
        <v>Liabilities</v>
      </c>
      <c r="I4018" t="str">
        <f>_xlfn.XLOOKUP(tbl_GL[[#This Row],[Account_key]],tbl_COA[Account_key],tbl_COA[SubClass2],"Not Found")</f>
        <v>Current Liabilities</v>
      </c>
      <c r="J4018" t="str">
        <f>_xlfn.XLOOKUP(tbl_GL[[#This Row],[Account_key]],tbl_COA[Account_key],tbl_COA[SubAccount],,0)</f>
        <v>Accrued Expenses</v>
      </c>
      <c r="K4018">
        <f>YEAR(tbl_GL[[#This Row],[Date]])</f>
        <v>2019</v>
      </c>
    </row>
    <row r="4019" spans="1:11" x14ac:dyDescent="0.35">
      <c r="A4019">
        <v>721.1</v>
      </c>
      <c r="B4019" s="24">
        <v>43502</v>
      </c>
      <c r="C4019">
        <v>2</v>
      </c>
      <c r="D4019" s="13">
        <v>230</v>
      </c>
      <c r="E4019" s="13" t="s">
        <v>4</v>
      </c>
      <c r="F4019" s="17">
        <v>-416</v>
      </c>
      <c r="G4019" t="str">
        <f>_xlfn.XLOOKUP(tbl_GL[[#This Row],[Account_key]],tbl_COA[Account_key],tbl_COA[Class],"Not Found")</f>
        <v>Trading account</v>
      </c>
      <c r="H4019" t="str">
        <f>_xlfn.XLOOKUP(tbl_GL[[#This Row],[Account_key]],tbl_COA[Account_key],tbl_COA[SubClass],"Not Found")</f>
        <v>Cost of Sales</v>
      </c>
      <c r="I4019" t="str">
        <f>_xlfn.XLOOKUP(tbl_GL[[#This Row],[Account_key]],tbl_COA[Account_key],tbl_COA[SubClass2],"Not Found")</f>
        <v>Cost of Sales</v>
      </c>
      <c r="J4019" t="str">
        <f>_xlfn.XLOOKUP(tbl_GL[[#This Row],[Account_key]],tbl_COA[Account_key],tbl_COA[SubAccount],,0)</f>
        <v>Cost of Sales</v>
      </c>
      <c r="K4019">
        <f>YEAR(tbl_GL[[#This Row],[Date]])</f>
        <v>2019</v>
      </c>
    </row>
    <row r="4020" spans="1:11" x14ac:dyDescent="0.35">
      <c r="A4020">
        <v>721.2</v>
      </c>
      <c r="B4020" s="24">
        <v>43502</v>
      </c>
      <c r="C4020">
        <v>2</v>
      </c>
      <c r="D4020" s="13">
        <v>60</v>
      </c>
      <c r="E4020" s="13" t="s">
        <v>4</v>
      </c>
      <c r="F4020" s="17">
        <v>-416</v>
      </c>
      <c r="G4020" t="str">
        <f>_xlfn.XLOOKUP(tbl_GL[[#This Row],[Account_key]],tbl_COA[Account_key],tbl_COA[Class],"Not Found")</f>
        <v>Assets</v>
      </c>
      <c r="H4020" t="str">
        <f>_xlfn.XLOOKUP(tbl_GL[[#This Row],[Account_key]],tbl_COA[Account_key],tbl_COA[SubClass],"Not Found")</f>
        <v>Assets</v>
      </c>
      <c r="I4020" t="str">
        <f>_xlfn.XLOOKUP(tbl_GL[[#This Row],[Account_key]],tbl_COA[Account_key],tbl_COA[SubClass2],"Not Found")</f>
        <v>Current Assets</v>
      </c>
      <c r="J4020" t="str">
        <f>_xlfn.XLOOKUP(tbl_GL[[#This Row],[Account_key]],tbl_COA[Account_key],tbl_COA[SubAccount],,0)</f>
        <v>Inventory</v>
      </c>
      <c r="K4020">
        <f>YEAR(tbl_GL[[#This Row],[Date]])</f>
        <v>2019</v>
      </c>
    </row>
    <row r="4021" spans="1:11" x14ac:dyDescent="0.35">
      <c r="A4021">
        <v>722.1</v>
      </c>
      <c r="B4021" s="24">
        <v>43502</v>
      </c>
      <c r="C4021">
        <v>2</v>
      </c>
      <c r="D4021" s="13">
        <v>350</v>
      </c>
      <c r="E4021" s="13" t="s">
        <v>97</v>
      </c>
      <c r="F4021" s="17">
        <v>-997</v>
      </c>
      <c r="G4021" t="str">
        <f>_xlfn.XLOOKUP(tbl_GL[[#This Row],[Account_key]],tbl_COA[Account_key],tbl_COA[Class],"Not Found")</f>
        <v>Operating account</v>
      </c>
      <c r="H4021" t="str">
        <f>_xlfn.XLOOKUP(tbl_GL[[#This Row],[Account_key]],tbl_COA[Account_key],tbl_COA[SubClass],"Not Found")</f>
        <v>Operating Expenses</v>
      </c>
      <c r="I4021" t="str">
        <f>_xlfn.XLOOKUP(tbl_GL[[#This Row],[Account_key]],tbl_COA[Account_key],tbl_COA[SubClass2],"Not Found")</f>
        <v>Administration</v>
      </c>
      <c r="J4021" t="str">
        <f>_xlfn.XLOOKUP(tbl_GL[[#This Row],[Account_key]],tbl_COA[Account_key],tbl_COA[SubAccount],,0)</f>
        <v>Other Expenses</v>
      </c>
      <c r="K4021">
        <f>YEAR(tbl_GL[[#This Row],[Date]])</f>
        <v>2019</v>
      </c>
    </row>
    <row r="4022" spans="1:11" x14ac:dyDescent="0.35">
      <c r="A4022">
        <v>722.2</v>
      </c>
      <c r="B4022" s="24">
        <v>43502</v>
      </c>
      <c r="C4022">
        <v>2</v>
      </c>
      <c r="D4022" s="13">
        <v>120</v>
      </c>
      <c r="E4022" s="13" t="s">
        <v>97</v>
      </c>
      <c r="F4022" s="17">
        <v>997</v>
      </c>
      <c r="G4022" t="str">
        <f>_xlfn.XLOOKUP(tbl_GL[[#This Row],[Account_key]],tbl_COA[Account_key],tbl_COA[Class],"Not Found")</f>
        <v>Liabilities and Owners Equity</v>
      </c>
      <c r="H4022" t="str">
        <f>_xlfn.XLOOKUP(tbl_GL[[#This Row],[Account_key]],tbl_COA[Account_key],tbl_COA[SubClass],"Not Found")</f>
        <v>Liabilities</v>
      </c>
      <c r="I4022" t="str">
        <f>_xlfn.XLOOKUP(tbl_GL[[#This Row],[Account_key]],tbl_COA[Account_key],tbl_COA[SubClass2],"Not Found")</f>
        <v>Current Liabilities</v>
      </c>
      <c r="J4022" t="str">
        <f>_xlfn.XLOOKUP(tbl_GL[[#This Row],[Account_key]],tbl_COA[Account_key],tbl_COA[SubAccount],,0)</f>
        <v>Accrued Expenses</v>
      </c>
      <c r="K4022">
        <f>YEAR(tbl_GL[[#This Row],[Date]])</f>
        <v>2019</v>
      </c>
    </row>
    <row r="4023" spans="1:11" x14ac:dyDescent="0.35">
      <c r="A4023">
        <v>723.1</v>
      </c>
      <c r="B4023" s="24">
        <v>43502</v>
      </c>
      <c r="C4023">
        <v>2</v>
      </c>
      <c r="D4023" s="13">
        <v>210</v>
      </c>
      <c r="E4023" s="13" t="s">
        <v>7</v>
      </c>
      <c r="F4023" s="17">
        <v>1432</v>
      </c>
      <c r="G4023" t="str">
        <f>_xlfn.XLOOKUP(tbl_GL[[#This Row],[Account_key]],tbl_COA[Account_key],tbl_COA[Class],"Not Found")</f>
        <v>Trading account</v>
      </c>
      <c r="H4023" t="str">
        <f>_xlfn.XLOOKUP(tbl_GL[[#This Row],[Account_key]],tbl_COA[Account_key],tbl_COA[SubClass],"Not Found")</f>
        <v>Sales</v>
      </c>
      <c r="I4023" t="str">
        <f>_xlfn.XLOOKUP(tbl_GL[[#This Row],[Account_key]],tbl_COA[Account_key],tbl_COA[SubClass2],"Not Found")</f>
        <v>Sales</v>
      </c>
      <c r="J4023" t="str">
        <f>_xlfn.XLOOKUP(tbl_GL[[#This Row],[Account_key]],tbl_COA[Account_key],tbl_COA[SubAccount],,0)</f>
        <v>Sales</v>
      </c>
      <c r="K4023">
        <f>YEAR(tbl_GL[[#This Row],[Date]])</f>
        <v>2019</v>
      </c>
    </row>
    <row r="4024" spans="1:11" x14ac:dyDescent="0.35">
      <c r="A4024">
        <v>723.2</v>
      </c>
      <c r="B4024" s="24">
        <v>43502</v>
      </c>
      <c r="C4024">
        <v>2</v>
      </c>
      <c r="D4024" s="13">
        <v>10</v>
      </c>
      <c r="E4024" s="13" t="s">
        <v>7</v>
      </c>
      <c r="F4024" s="17">
        <v>1432</v>
      </c>
      <c r="G4024" t="str">
        <f>_xlfn.XLOOKUP(tbl_GL[[#This Row],[Account_key]],tbl_COA[Account_key],tbl_COA[Class],"Not Found")</f>
        <v>Assets</v>
      </c>
      <c r="H4024" t="str">
        <f>_xlfn.XLOOKUP(tbl_GL[[#This Row],[Account_key]],tbl_COA[Account_key],tbl_COA[SubClass],"Not Found")</f>
        <v>Assets</v>
      </c>
      <c r="I4024" t="str">
        <f>_xlfn.XLOOKUP(tbl_GL[[#This Row],[Account_key]],tbl_COA[Account_key],tbl_COA[SubClass2],"Not Found")</f>
        <v>Current Assets</v>
      </c>
      <c r="J4024" t="str">
        <f>_xlfn.XLOOKUP(tbl_GL[[#This Row],[Account_key]],tbl_COA[Account_key],tbl_COA[SubAccount],,0)</f>
        <v>Cash at Bank</v>
      </c>
      <c r="K4024">
        <f>YEAR(tbl_GL[[#This Row],[Date]])</f>
        <v>2019</v>
      </c>
    </row>
    <row r="4025" spans="1:11" x14ac:dyDescent="0.35">
      <c r="A4025">
        <v>724.1</v>
      </c>
      <c r="B4025" s="24">
        <v>43502</v>
      </c>
      <c r="C4025">
        <v>2</v>
      </c>
      <c r="D4025" s="13">
        <v>230</v>
      </c>
      <c r="E4025" s="13" t="s">
        <v>4</v>
      </c>
      <c r="F4025" s="17">
        <v>-1668</v>
      </c>
      <c r="G4025" t="str">
        <f>_xlfn.XLOOKUP(tbl_GL[[#This Row],[Account_key]],tbl_COA[Account_key],tbl_COA[Class],"Not Found")</f>
        <v>Trading account</v>
      </c>
      <c r="H4025" t="str">
        <f>_xlfn.XLOOKUP(tbl_GL[[#This Row],[Account_key]],tbl_COA[Account_key],tbl_COA[SubClass],"Not Found")</f>
        <v>Cost of Sales</v>
      </c>
      <c r="I4025" t="str">
        <f>_xlfn.XLOOKUP(tbl_GL[[#This Row],[Account_key]],tbl_COA[Account_key],tbl_COA[SubClass2],"Not Found")</f>
        <v>Cost of Sales</v>
      </c>
      <c r="J4025" t="str">
        <f>_xlfn.XLOOKUP(tbl_GL[[#This Row],[Account_key]],tbl_COA[Account_key],tbl_COA[SubAccount],,0)</f>
        <v>Cost of Sales</v>
      </c>
      <c r="K4025">
        <f>YEAR(tbl_GL[[#This Row],[Date]])</f>
        <v>2019</v>
      </c>
    </row>
    <row r="4026" spans="1:11" x14ac:dyDescent="0.35">
      <c r="A4026">
        <v>724.2</v>
      </c>
      <c r="B4026" s="24">
        <v>43502</v>
      </c>
      <c r="C4026">
        <v>2</v>
      </c>
      <c r="D4026" s="13">
        <v>60</v>
      </c>
      <c r="E4026" s="13" t="s">
        <v>4</v>
      </c>
      <c r="F4026" s="17">
        <v>-1668</v>
      </c>
      <c r="G4026" t="str">
        <f>_xlfn.XLOOKUP(tbl_GL[[#This Row],[Account_key]],tbl_COA[Account_key],tbl_COA[Class],"Not Found")</f>
        <v>Assets</v>
      </c>
      <c r="H4026" t="str">
        <f>_xlfn.XLOOKUP(tbl_GL[[#This Row],[Account_key]],tbl_COA[Account_key],tbl_COA[SubClass],"Not Found")</f>
        <v>Assets</v>
      </c>
      <c r="I4026" t="str">
        <f>_xlfn.XLOOKUP(tbl_GL[[#This Row],[Account_key]],tbl_COA[Account_key],tbl_COA[SubClass2],"Not Found")</f>
        <v>Current Assets</v>
      </c>
      <c r="J4026" t="str">
        <f>_xlfn.XLOOKUP(tbl_GL[[#This Row],[Account_key]],tbl_COA[Account_key],tbl_COA[SubAccount],,0)</f>
        <v>Inventory</v>
      </c>
      <c r="K4026">
        <f>YEAR(tbl_GL[[#This Row],[Date]])</f>
        <v>2019</v>
      </c>
    </row>
    <row r="4027" spans="1:11" x14ac:dyDescent="0.35">
      <c r="A4027">
        <v>725.1</v>
      </c>
      <c r="B4027" s="24">
        <v>43502</v>
      </c>
      <c r="C4027">
        <v>2</v>
      </c>
      <c r="D4027" s="13">
        <v>210</v>
      </c>
      <c r="E4027" s="13" t="s">
        <v>8</v>
      </c>
      <c r="F4027" s="17">
        <v>6098</v>
      </c>
      <c r="G4027" t="str">
        <f>_xlfn.XLOOKUP(tbl_GL[[#This Row],[Account_key]],tbl_COA[Account_key],tbl_COA[Class],"Not Found")</f>
        <v>Trading account</v>
      </c>
      <c r="H4027" t="str">
        <f>_xlfn.XLOOKUP(tbl_GL[[#This Row],[Account_key]],tbl_COA[Account_key],tbl_COA[SubClass],"Not Found")</f>
        <v>Sales</v>
      </c>
      <c r="I4027" t="str">
        <f>_xlfn.XLOOKUP(tbl_GL[[#This Row],[Account_key]],tbl_COA[Account_key],tbl_COA[SubClass2],"Not Found")</f>
        <v>Sales</v>
      </c>
      <c r="J4027" t="str">
        <f>_xlfn.XLOOKUP(tbl_GL[[#This Row],[Account_key]],tbl_COA[Account_key],tbl_COA[SubAccount],,0)</f>
        <v>Sales</v>
      </c>
      <c r="K4027">
        <f>YEAR(tbl_GL[[#This Row],[Date]])</f>
        <v>2019</v>
      </c>
    </row>
    <row r="4028" spans="1:11" x14ac:dyDescent="0.35">
      <c r="A4028">
        <v>725.2</v>
      </c>
      <c r="B4028" s="24">
        <v>43502</v>
      </c>
      <c r="C4028">
        <v>2</v>
      </c>
      <c r="D4028" s="13">
        <v>30</v>
      </c>
      <c r="E4028" s="13" t="s">
        <v>8</v>
      </c>
      <c r="F4028" s="17">
        <v>6098</v>
      </c>
      <c r="G4028" t="str">
        <f>_xlfn.XLOOKUP(tbl_GL[[#This Row],[Account_key]],tbl_COA[Account_key],tbl_COA[Class],"Not Found")</f>
        <v>Assets</v>
      </c>
      <c r="H4028" t="str">
        <f>_xlfn.XLOOKUP(tbl_GL[[#This Row],[Account_key]],tbl_COA[Account_key],tbl_COA[SubClass],"Not Found")</f>
        <v>Assets</v>
      </c>
      <c r="I4028" t="str">
        <f>_xlfn.XLOOKUP(tbl_GL[[#This Row],[Account_key]],tbl_COA[Account_key],tbl_COA[SubClass2],"Not Found")</f>
        <v>Current Assets</v>
      </c>
      <c r="J4028" t="str">
        <f>_xlfn.XLOOKUP(tbl_GL[[#This Row],[Account_key]],tbl_COA[Account_key],tbl_COA[SubAccount],,0)</f>
        <v>Trade Receivables</v>
      </c>
      <c r="K4028">
        <f>YEAR(tbl_GL[[#This Row],[Date]])</f>
        <v>2019</v>
      </c>
    </row>
    <row r="4029" spans="1:11" x14ac:dyDescent="0.35">
      <c r="A4029">
        <v>726.1</v>
      </c>
      <c r="B4029" s="24">
        <v>43503</v>
      </c>
      <c r="C4029">
        <v>2</v>
      </c>
      <c r="D4029" s="13">
        <v>10</v>
      </c>
      <c r="E4029" s="13" t="s">
        <v>98</v>
      </c>
      <c r="F4029" s="17">
        <v>-1045</v>
      </c>
      <c r="G4029" t="str">
        <f>_xlfn.XLOOKUP(tbl_GL[[#This Row],[Account_key]],tbl_COA[Account_key],tbl_COA[Class],"Not Found")</f>
        <v>Assets</v>
      </c>
      <c r="H4029" t="str">
        <f>_xlfn.XLOOKUP(tbl_GL[[#This Row],[Account_key]],tbl_COA[Account_key],tbl_COA[SubClass],"Not Found")</f>
        <v>Assets</v>
      </c>
      <c r="I4029" t="str">
        <f>_xlfn.XLOOKUP(tbl_GL[[#This Row],[Account_key]],tbl_COA[Account_key],tbl_COA[SubClass2],"Not Found")</f>
        <v>Current Assets</v>
      </c>
      <c r="J4029" t="str">
        <f>_xlfn.XLOOKUP(tbl_GL[[#This Row],[Account_key]],tbl_COA[Account_key],tbl_COA[SubAccount],,0)</f>
        <v>Cash at Bank</v>
      </c>
      <c r="K4029">
        <f>YEAR(tbl_GL[[#This Row],[Date]])</f>
        <v>2019</v>
      </c>
    </row>
    <row r="4030" spans="1:11" x14ac:dyDescent="0.35">
      <c r="A4030">
        <v>726.2</v>
      </c>
      <c r="B4030" s="24">
        <v>43503</v>
      </c>
      <c r="C4030">
        <v>2</v>
      </c>
      <c r="D4030" s="13">
        <v>120</v>
      </c>
      <c r="E4030" s="13" t="s">
        <v>98</v>
      </c>
      <c r="F4030" s="17">
        <v>-1045</v>
      </c>
      <c r="G4030" t="str">
        <f>_xlfn.XLOOKUP(tbl_GL[[#This Row],[Account_key]],tbl_COA[Account_key],tbl_COA[Class],"Not Found")</f>
        <v>Liabilities and Owners Equity</v>
      </c>
      <c r="H4030" t="str">
        <f>_xlfn.XLOOKUP(tbl_GL[[#This Row],[Account_key]],tbl_COA[Account_key],tbl_COA[SubClass],"Not Found")</f>
        <v>Liabilities</v>
      </c>
      <c r="I4030" t="str">
        <f>_xlfn.XLOOKUP(tbl_GL[[#This Row],[Account_key]],tbl_COA[Account_key],tbl_COA[SubClass2],"Not Found")</f>
        <v>Current Liabilities</v>
      </c>
      <c r="J4030" t="str">
        <f>_xlfn.XLOOKUP(tbl_GL[[#This Row],[Account_key]],tbl_COA[Account_key],tbl_COA[SubAccount],,0)</f>
        <v>Accrued Expenses</v>
      </c>
      <c r="K4030">
        <f>YEAR(tbl_GL[[#This Row],[Date]])</f>
        <v>2019</v>
      </c>
    </row>
    <row r="4031" spans="1:11" x14ac:dyDescent="0.35">
      <c r="A4031">
        <v>727.1</v>
      </c>
      <c r="B4031" s="24">
        <v>43503</v>
      </c>
      <c r="C4031">
        <v>2</v>
      </c>
      <c r="D4031" s="13">
        <v>10</v>
      </c>
      <c r="E4031" s="13" t="s">
        <v>98</v>
      </c>
      <c r="F4031" s="17">
        <v>-1313</v>
      </c>
      <c r="G4031" t="str">
        <f>_xlfn.XLOOKUP(tbl_GL[[#This Row],[Account_key]],tbl_COA[Account_key],tbl_COA[Class],"Not Found")</f>
        <v>Assets</v>
      </c>
      <c r="H4031" t="str">
        <f>_xlfn.XLOOKUP(tbl_GL[[#This Row],[Account_key]],tbl_COA[Account_key],tbl_COA[SubClass],"Not Found")</f>
        <v>Assets</v>
      </c>
      <c r="I4031" t="str">
        <f>_xlfn.XLOOKUP(tbl_GL[[#This Row],[Account_key]],tbl_COA[Account_key],tbl_COA[SubClass2],"Not Found")</f>
        <v>Current Assets</v>
      </c>
      <c r="J4031" t="str">
        <f>_xlfn.XLOOKUP(tbl_GL[[#This Row],[Account_key]],tbl_COA[Account_key],tbl_COA[SubAccount],,0)</f>
        <v>Cash at Bank</v>
      </c>
      <c r="K4031">
        <f>YEAR(tbl_GL[[#This Row],[Date]])</f>
        <v>2019</v>
      </c>
    </row>
    <row r="4032" spans="1:11" x14ac:dyDescent="0.35">
      <c r="A4032">
        <v>727.2</v>
      </c>
      <c r="B4032" s="24">
        <v>43503</v>
      </c>
      <c r="C4032">
        <v>2</v>
      </c>
      <c r="D4032" s="13">
        <v>120</v>
      </c>
      <c r="E4032" s="13" t="s">
        <v>98</v>
      </c>
      <c r="F4032" s="17">
        <v>-1313</v>
      </c>
      <c r="G4032" t="str">
        <f>_xlfn.XLOOKUP(tbl_GL[[#This Row],[Account_key]],tbl_COA[Account_key],tbl_COA[Class],"Not Found")</f>
        <v>Liabilities and Owners Equity</v>
      </c>
      <c r="H4032" t="str">
        <f>_xlfn.XLOOKUP(tbl_GL[[#This Row],[Account_key]],tbl_COA[Account_key],tbl_COA[SubClass],"Not Found")</f>
        <v>Liabilities</v>
      </c>
      <c r="I4032" t="str">
        <f>_xlfn.XLOOKUP(tbl_GL[[#This Row],[Account_key]],tbl_COA[Account_key],tbl_COA[SubClass2],"Not Found")</f>
        <v>Current Liabilities</v>
      </c>
      <c r="J4032" t="str">
        <f>_xlfn.XLOOKUP(tbl_GL[[#This Row],[Account_key]],tbl_COA[Account_key],tbl_COA[SubAccount],,0)</f>
        <v>Accrued Expenses</v>
      </c>
      <c r="K4032">
        <f>YEAR(tbl_GL[[#This Row],[Date]])</f>
        <v>2019</v>
      </c>
    </row>
    <row r="4033" spans="1:11" x14ac:dyDescent="0.35">
      <c r="A4033">
        <v>728.1</v>
      </c>
      <c r="B4033" s="24">
        <v>43504</v>
      </c>
      <c r="C4033">
        <v>2</v>
      </c>
      <c r="D4033" s="13">
        <v>260</v>
      </c>
      <c r="E4033" s="13" t="s">
        <v>97</v>
      </c>
      <c r="F4033" s="17">
        <v>-925</v>
      </c>
      <c r="G4033" t="str">
        <f>_xlfn.XLOOKUP(tbl_GL[[#This Row],[Account_key]],tbl_COA[Account_key],tbl_COA[Class],"Not Found")</f>
        <v>Operating account</v>
      </c>
      <c r="H4033" t="str">
        <f>_xlfn.XLOOKUP(tbl_GL[[#This Row],[Account_key]],tbl_COA[Account_key],tbl_COA[SubClass],"Not Found")</f>
        <v>Operating Expenses</v>
      </c>
      <c r="I4033" t="str">
        <f>_xlfn.XLOOKUP(tbl_GL[[#This Row],[Account_key]],tbl_COA[Account_key],tbl_COA[SubClass2],"Not Found")</f>
        <v>Marketing</v>
      </c>
      <c r="J4033" t="str">
        <f>_xlfn.XLOOKUP(tbl_GL[[#This Row],[Account_key]],tbl_COA[Account_key],tbl_COA[SubAccount],,0)</f>
        <v>Commissions</v>
      </c>
      <c r="K4033">
        <f>YEAR(tbl_GL[[#This Row],[Date]])</f>
        <v>2019</v>
      </c>
    </row>
    <row r="4034" spans="1:11" x14ac:dyDescent="0.35">
      <c r="A4034">
        <v>728.2</v>
      </c>
      <c r="B4034" s="24">
        <v>43504</v>
      </c>
      <c r="C4034">
        <v>2</v>
      </c>
      <c r="D4034" s="13">
        <v>120</v>
      </c>
      <c r="E4034" s="13" t="s">
        <v>97</v>
      </c>
      <c r="F4034" s="17">
        <v>925</v>
      </c>
      <c r="G4034" t="str">
        <f>_xlfn.XLOOKUP(tbl_GL[[#This Row],[Account_key]],tbl_COA[Account_key],tbl_COA[Class],"Not Found")</f>
        <v>Liabilities and Owners Equity</v>
      </c>
      <c r="H4034" t="str">
        <f>_xlfn.XLOOKUP(tbl_GL[[#This Row],[Account_key]],tbl_COA[Account_key],tbl_COA[SubClass],"Not Found")</f>
        <v>Liabilities</v>
      </c>
      <c r="I4034" t="str">
        <f>_xlfn.XLOOKUP(tbl_GL[[#This Row],[Account_key]],tbl_COA[Account_key],tbl_COA[SubClass2],"Not Found")</f>
        <v>Current Liabilities</v>
      </c>
      <c r="J4034" t="str">
        <f>_xlfn.XLOOKUP(tbl_GL[[#This Row],[Account_key]],tbl_COA[Account_key],tbl_COA[SubAccount],,0)</f>
        <v>Accrued Expenses</v>
      </c>
      <c r="K4034">
        <f>YEAR(tbl_GL[[#This Row],[Date]])</f>
        <v>2019</v>
      </c>
    </row>
    <row r="4035" spans="1:11" x14ac:dyDescent="0.35">
      <c r="A4035">
        <v>729.1</v>
      </c>
      <c r="B4035" s="24">
        <v>43507</v>
      </c>
      <c r="C4035">
        <v>2</v>
      </c>
      <c r="D4035" s="13">
        <v>260</v>
      </c>
      <c r="E4035" s="13" t="s">
        <v>97</v>
      </c>
      <c r="F4035" s="17">
        <v>-966</v>
      </c>
      <c r="G4035" t="str">
        <f>_xlfn.XLOOKUP(tbl_GL[[#This Row],[Account_key]],tbl_COA[Account_key],tbl_COA[Class],"Not Found")</f>
        <v>Operating account</v>
      </c>
      <c r="H4035" t="str">
        <f>_xlfn.XLOOKUP(tbl_GL[[#This Row],[Account_key]],tbl_COA[Account_key],tbl_COA[SubClass],"Not Found")</f>
        <v>Operating Expenses</v>
      </c>
      <c r="I4035" t="str">
        <f>_xlfn.XLOOKUP(tbl_GL[[#This Row],[Account_key]],tbl_COA[Account_key],tbl_COA[SubClass2],"Not Found")</f>
        <v>Marketing</v>
      </c>
      <c r="J4035" t="str">
        <f>_xlfn.XLOOKUP(tbl_GL[[#This Row],[Account_key]],tbl_COA[Account_key],tbl_COA[SubAccount],,0)</f>
        <v>Commissions</v>
      </c>
      <c r="K4035">
        <f>YEAR(tbl_GL[[#This Row],[Date]])</f>
        <v>2019</v>
      </c>
    </row>
    <row r="4036" spans="1:11" x14ac:dyDescent="0.35">
      <c r="A4036">
        <v>729.2</v>
      </c>
      <c r="B4036" s="24">
        <v>43507</v>
      </c>
      <c r="C4036">
        <v>2</v>
      </c>
      <c r="D4036" s="13">
        <v>120</v>
      </c>
      <c r="E4036" s="13" t="s">
        <v>97</v>
      </c>
      <c r="F4036" s="17">
        <v>966</v>
      </c>
      <c r="G4036" t="str">
        <f>_xlfn.XLOOKUP(tbl_GL[[#This Row],[Account_key]],tbl_COA[Account_key],tbl_COA[Class],"Not Found")</f>
        <v>Liabilities and Owners Equity</v>
      </c>
      <c r="H4036" t="str">
        <f>_xlfn.XLOOKUP(tbl_GL[[#This Row],[Account_key]],tbl_COA[Account_key],tbl_COA[SubClass],"Not Found")</f>
        <v>Liabilities</v>
      </c>
      <c r="I4036" t="str">
        <f>_xlfn.XLOOKUP(tbl_GL[[#This Row],[Account_key]],tbl_COA[Account_key],tbl_COA[SubClass2],"Not Found")</f>
        <v>Current Liabilities</v>
      </c>
      <c r="J4036" t="str">
        <f>_xlfn.XLOOKUP(tbl_GL[[#This Row],[Account_key]],tbl_COA[Account_key],tbl_COA[SubAccount],,0)</f>
        <v>Accrued Expenses</v>
      </c>
      <c r="K4036">
        <f>YEAR(tbl_GL[[#This Row],[Date]])</f>
        <v>2019</v>
      </c>
    </row>
    <row r="4037" spans="1:11" x14ac:dyDescent="0.35">
      <c r="A4037">
        <v>730.1</v>
      </c>
      <c r="B4037" s="24">
        <v>43508</v>
      </c>
      <c r="C4037">
        <v>2</v>
      </c>
      <c r="D4037" s="13">
        <v>10</v>
      </c>
      <c r="E4037" s="13" t="s">
        <v>98</v>
      </c>
      <c r="F4037" s="17">
        <v>-919</v>
      </c>
      <c r="G4037" t="str">
        <f>_xlfn.XLOOKUP(tbl_GL[[#This Row],[Account_key]],tbl_COA[Account_key],tbl_COA[Class],"Not Found")</f>
        <v>Assets</v>
      </c>
      <c r="H4037" t="str">
        <f>_xlfn.XLOOKUP(tbl_GL[[#This Row],[Account_key]],tbl_COA[Account_key],tbl_COA[SubClass],"Not Found")</f>
        <v>Assets</v>
      </c>
      <c r="I4037" t="str">
        <f>_xlfn.XLOOKUP(tbl_GL[[#This Row],[Account_key]],tbl_COA[Account_key],tbl_COA[SubClass2],"Not Found")</f>
        <v>Current Assets</v>
      </c>
      <c r="J4037" t="str">
        <f>_xlfn.XLOOKUP(tbl_GL[[#This Row],[Account_key]],tbl_COA[Account_key],tbl_COA[SubAccount],,0)</f>
        <v>Cash at Bank</v>
      </c>
      <c r="K4037">
        <f>YEAR(tbl_GL[[#This Row],[Date]])</f>
        <v>2019</v>
      </c>
    </row>
    <row r="4038" spans="1:11" x14ac:dyDescent="0.35">
      <c r="A4038">
        <v>730.2</v>
      </c>
      <c r="B4038" s="24">
        <v>43508</v>
      </c>
      <c r="C4038">
        <v>2</v>
      </c>
      <c r="D4038" s="13">
        <v>120</v>
      </c>
      <c r="E4038" s="13" t="s">
        <v>98</v>
      </c>
      <c r="F4038" s="17">
        <v>-919</v>
      </c>
      <c r="G4038" t="str">
        <f>_xlfn.XLOOKUP(tbl_GL[[#This Row],[Account_key]],tbl_COA[Account_key],tbl_COA[Class],"Not Found")</f>
        <v>Liabilities and Owners Equity</v>
      </c>
      <c r="H4038" t="str">
        <f>_xlfn.XLOOKUP(tbl_GL[[#This Row],[Account_key]],tbl_COA[Account_key],tbl_COA[SubClass],"Not Found")</f>
        <v>Liabilities</v>
      </c>
      <c r="I4038" t="str">
        <f>_xlfn.XLOOKUP(tbl_GL[[#This Row],[Account_key]],tbl_COA[Account_key],tbl_COA[SubClass2],"Not Found")</f>
        <v>Current Liabilities</v>
      </c>
      <c r="J4038" t="str">
        <f>_xlfn.XLOOKUP(tbl_GL[[#This Row],[Account_key]],tbl_COA[Account_key],tbl_COA[SubAccount],,0)</f>
        <v>Accrued Expenses</v>
      </c>
      <c r="K4038">
        <f>YEAR(tbl_GL[[#This Row],[Date]])</f>
        <v>2019</v>
      </c>
    </row>
    <row r="4039" spans="1:11" x14ac:dyDescent="0.35">
      <c r="A4039">
        <v>731.1</v>
      </c>
      <c r="B4039" s="24">
        <v>43510</v>
      </c>
      <c r="C4039">
        <v>2</v>
      </c>
      <c r="D4039" s="13">
        <v>260</v>
      </c>
      <c r="E4039" s="13" t="s">
        <v>99</v>
      </c>
      <c r="F4039" s="17">
        <v>-58</v>
      </c>
      <c r="G4039" t="str">
        <f>_xlfn.XLOOKUP(tbl_GL[[#This Row],[Account_key]],tbl_COA[Account_key],tbl_COA[Class],"Not Found")</f>
        <v>Operating account</v>
      </c>
      <c r="H4039" t="str">
        <f>_xlfn.XLOOKUP(tbl_GL[[#This Row],[Account_key]],tbl_COA[Account_key],tbl_COA[SubClass],"Not Found")</f>
        <v>Operating Expenses</v>
      </c>
      <c r="I4039" t="str">
        <f>_xlfn.XLOOKUP(tbl_GL[[#This Row],[Account_key]],tbl_COA[Account_key],tbl_COA[SubClass2],"Not Found")</f>
        <v>Marketing</v>
      </c>
      <c r="J4039" t="str">
        <f>_xlfn.XLOOKUP(tbl_GL[[#This Row],[Account_key]],tbl_COA[Account_key],tbl_COA[SubAccount],,0)</f>
        <v>Commissions</v>
      </c>
      <c r="K4039">
        <f>YEAR(tbl_GL[[#This Row],[Date]])</f>
        <v>2019</v>
      </c>
    </row>
    <row r="4040" spans="1:11" x14ac:dyDescent="0.35">
      <c r="A4040">
        <v>731.2</v>
      </c>
      <c r="B4040" s="24">
        <v>43510</v>
      </c>
      <c r="C4040">
        <v>2</v>
      </c>
      <c r="D4040" s="13">
        <v>20</v>
      </c>
      <c r="E4040" s="13" t="s">
        <v>99</v>
      </c>
      <c r="F4040" s="17">
        <v>-58</v>
      </c>
      <c r="G4040" t="str">
        <f>_xlfn.XLOOKUP(tbl_GL[[#This Row],[Account_key]],tbl_COA[Account_key],tbl_COA[Class],"Not Found")</f>
        <v>Assets</v>
      </c>
      <c r="H4040" t="str">
        <f>_xlfn.XLOOKUP(tbl_GL[[#This Row],[Account_key]],tbl_COA[Account_key],tbl_COA[SubClass],"Not Found")</f>
        <v>Assets</v>
      </c>
      <c r="I4040" t="str">
        <f>_xlfn.XLOOKUP(tbl_GL[[#This Row],[Account_key]],tbl_COA[Account_key],tbl_COA[SubClass2],"Not Found")</f>
        <v>Current Assets</v>
      </c>
      <c r="J4040" t="str">
        <f>_xlfn.XLOOKUP(tbl_GL[[#This Row],[Account_key]],tbl_COA[Account_key],tbl_COA[SubAccount],,0)</f>
        <v>Cash in hand</v>
      </c>
      <c r="K4040">
        <f>YEAR(tbl_GL[[#This Row],[Date]])</f>
        <v>2019</v>
      </c>
    </row>
    <row r="4041" spans="1:11" x14ac:dyDescent="0.35">
      <c r="A4041">
        <v>732.1</v>
      </c>
      <c r="B4041" s="24">
        <v>43510</v>
      </c>
      <c r="C4041">
        <v>2</v>
      </c>
      <c r="D4041" s="13">
        <v>310</v>
      </c>
      <c r="E4041" s="13" t="s">
        <v>97</v>
      </c>
      <c r="F4041" s="17">
        <v>-949</v>
      </c>
      <c r="G4041" t="str">
        <f>_xlfn.XLOOKUP(tbl_GL[[#This Row],[Account_key]],tbl_COA[Account_key],tbl_COA[Class],"Not Found")</f>
        <v>Operating account</v>
      </c>
      <c r="H4041" t="str">
        <f>_xlfn.XLOOKUP(tbl_GL[[#This Row],[Account_key]],tbl_COA[Account_key],tbl_COA[SubClass],"Not Found")</f>
        <v>Operating Expenses</v>
      </c>
      <c r="I4041" t="str">
        <f>_xlfn.XLOOKUP(tbl_GL[[#This Row],[Account_key]],tbl_COA[Account_key],tbl_COA[SubClass2],"Not Found")</f>
        <v>Administration</v>
      </c>
      <c r="J4041" t="str">
        <f>_xlfn.XLOOKUP(tbl_GL[[#This Row],[Account_key]],tbl_COA[Account_key],tbl_COA[SubAccount],,0)</f>
        <v>Office Supplies</v>
      </c>
      <c r="K4041">
        <f>YEAR(tbl_GL[[#This Row],[Date]])</f>
        <v>2019</v>
      </c>
    </row>
    <row r="4042" spans="1:11" x14ac:dyDescent="0.35">
      <c r="A4042">
        <v>732.2</v>
      </c>
      <c r="B4042" s="24">
        <v>43510</v>
      </c>
      <c r="C4042">
        <v>2</v>
      </c>
      <c r="D4042" s="13">
        <v>120</v>
      </c>
      <c r="E4042" s="13" t="s">
        <v>97</v>
      </c>
      <c r="F4042" s="17">
        <v>949</v>
      </c>
      <c r="G4042" t="str">
        <f>_xlfn.XLOOKUP(tbl_GL[[#This Row],[Account_key]],tbl_COA[Account_key],tbl_COA[Class],"Not Found")</f>
        <v>Liabilities and Owners Equity</v>
      </c>
      <c r="H4042" t="str">
        <f>_xlfn.XLOOKUP(tbl_GL[[#This Row],[Account_key]],tbl_COA[Account_key],tbl_COA[SubClass],"Not Found")</f>
        <v>Liabilities</v>
      </c>
      <c r="I4042" t="str">
        <f>_xlfn.XLOOKUP(tbl_GL[[#This Row],[Account_key]],tbl_COA[Account_key],tbl_COA[SubClass2],"Not Found")</f>
        <v>Current Liabilities</v>
      </c>
      <c r="J4042" t="str">
        <f>_xlfn.XLOOKUP(tbl_GL[[#This Row],[Account_key]],tbl_COA[Account_key],tbl_COA[SubAccount],,0)</f>
        <v>Accrued Expenses</v>
      </c>
      <c r="K4042">
        <f>YEAR(tbl_GL[[#This Row],[Date]])</f>
        <v>2019</v>
      </c>
    </row>
    <row r="4043" spans="1:11" x14ac:dyDescent="0.35">
      <c r="A4043">
        <v>733.1</v>
      </c>
      <c r="B4043" s="24">
        <v>43510</v>
      </c>
      <c r="C4043">
        <v>2</v>
      </c>
      <c r="D4043" s="13">
        <v>10</v>
      </c>
      <c r="E4043" s="13" t="s">
        <v>98</v>
      </c>
      <c r="F4043" s="17">
        <v>-1278</v>
      </c>
      <c r="G4043" t="str">
        <f>_xlfn.XLOOKUP(tbl_GL[[#This Row],[Account_key]],tbl_COA[Account_key],tbl_COA[Class],"Not Found")</f>
        <v>Assets</v>
      </c>
      <c r="H4043" t="str">
        <f>_xlfn.XLOOKUP(tbl_GL[[#This Row],[Account_key]],tbl_COA[Account_key],tbl_COA[SubClass],"Not Found")</f>
        <v>Assets</v>
      </c>
      <c r="I4043" t="str">
        <f>_xlfn.XLOOKUP(tbl_GL[[#This Row],[Account_key]],tbl_COA[Account_key],tbl_COA[SubClass2],"Not Found")</f>
        <v>Current Assets</v>
      </c>
      <c r="J4043" t="str">
        <f>_xlfn.XLOOKUP(tbl_GL[[#This Row],[Account_key]],tbl_COA[Account_key],tbl_COA[SubAccount],,0)</f>
        <v>Cash at Bank</v>
      </c>
      <c r="K4043">
        <f>YEAR(tbl_GL[[#This Row],[Date]])</f>
        <v>2019</v>
      </c>
    </row>
    <row r="4044" spans="1:11" x14ac:dyDescent="0.35">
      <c r="A4044">
        <v>733.2</v>
      </c>
      <c r="B4044" s="24">
        <v>43510</v>
      </c>
      <c r="C4044">
        <v>2</v>
      </c>
      <c r="D4044" s="13">
        <v>120</v>
      </c>
      <c r="E4044" s="13" t="s">
        <v>98</v>
      </c>
      <c r="F4044" s="17">
        <v>-1278</v>
      </c>
      <c r="G4044" t="str">
        <f>_xlfn.XLOOKUP(tbl_GL[[#This Row],[Account_key]],tbl_COA[Account_key],tbl_COA[Class],"Not Found")</f>
        <v>Liabilities and Owners Equity</v>
      </c>
      <c r="H4044" t="str">
        <f>_xlfn.XLOOKUP(tbl_GL[[#This Row],[Account_key]],tbl_COA[Account_key],tbl_COA[SubClass],"Not Found")</f>
        <v>Liabilities</v>
      </c>
      <c r="I4044" t="str">
        <f>_xlfn.XLOOKUP(tbl_GL[[#This Row],[Account_key]],tbl_COA[Account_key],tbl_COA[SubClass2],"Not Found")</f>
        <v>Current Liabilities</v>
      </c>
      <c r="J4044" t="str">
        <f>_xlfn.XLOOKUP(tbl_GL[[#This Row],[Account_key]],tbl_COA[Account_key],tbl_COA[SubAccount],,0)</f>
        <v>Accrued Expenses</v>
      </c>
      <c r="K4044">
        <f>YEAR(tbl_GL[[#This Row],[Date]])</f>
        <v>2019</v>
      </c>
    </row>
    <row r="4045" spans="1:11" x14ac:dyDescent="0.35">
      <c r="A4045">
        <v>734.1</v>
      </c>
      <c r="B4045" s="24">
        <v>43511</v>
      </c>
      <c r="C4045">
        <v>2</v>
      </c>
      <c r="D4045" s="13">
        <v>10</v>
      </c>
      <c r="E4045" s="13" t="s">
        <v>112</v>
      </c>
      <c r="F4045" s="17">
        <v>-150</v>
      </c>
      <c r="G4045" t="str">
        <f>_xlfn.XLOOKUP(tbl_GL[[#This Row],[Account_key]],tbl_COA[Account_key],tbl_COA[Class],"Not Found")</f>
        <v>Assets</v>
      </c>
      <c r="H4045" t="str">
        <f>_xlfn.XLOOKUP(tbl_GL[[#This Row],[Account_key]],tbl_COA[Account_key],tbl_COA[SubClass],"Not Found")</f>
        <v>Assets</v>
      </c>
      <c r="I4045" t="str">
        <f>_xlfn.XLOOKUP(tbl_GL[[#This Row],[Account_key]],tbl_COA[Account_key],tbl_COA[SubClass2],"Not Found")</f>
        <v>Current Assets</v>
      </c>
      <c r="J4045" t="str">
        <f>_xlfn.XLOOKUP(tbl_GL[[#This Row],[Account_key]],tbl_COA[Account_key],tbl_COA[SubAccount],,0)</f>
        <v>Cash at Bank</v>
      </c>
      <c r="K4045">
        <f>YEAR(tbl_GL[[#This Row],[Date]])</f>
        <v>2019</v>
      </c>
    </row>
    <row r="4046" spans="1:11" x14ac:dyDescent="0.35">
      <c r="A4046">
        <v>734.2</v>
      </c>
      <c r="B4046" s="24">
        <v>43511</v>
      </c>
      <c r="C4046">
        <v>2</v>
      </c>
      <c r="D4046" s="13">
        <v>121</v>
      </c>
      <c r="E4046" s="13" t="s">
        <v>112</v>
      </c>
      <c r="F4046" s="17">
        <v>-150</v>
      </c>
      <c r="G4046" t="str">
        <f>_xlfn.XLOOKUP(tbl_GL[[#This Row],[Account_key]],tbl_COA[Account_key],tbl_COA[Class],"Not Found")</f>
        <v>Liabilities and Owners Equity</v>
      </c>
      <c r="H4046" t="str">
        <f>_xlfn.XLOOKUP(tbl_GL[[#This Row],[Account_key]],tbl_COA[Account_key],tbl_COA[SubClass],"Not Found")</f>
        <v>Liabilities</v>
      </c>
      <c r="I4046" t="str">
        <f>_xlfn.XLOOKUP(tbl_GL[[#This Row],[Account_key]],tbl_COA[Account_key],tbl_COA[SubClass2],"Not Found")</f>
        <v>Current Liabilities</v>
      </c>
      <c r="J4046" t="str">
        <f>_xlfn.XLOOKUP(tbl_GL[[#This Row],[Account_key]],tbl_COA[Account_key],tbl_COA[SubAccount],,0)</f>
        <v>Interest Payable</v>
      </c>
      <c r="K4046">
        <f>YEAR(tbl_GL[[#This Row],[Date]])</f>
        <v>2019</v>
      </c>
    </row>
    <row r="4047" spans="1:11" x14ac:dyDescent="0.35">
      <c r="A4047">
        <v>735.1</v>
      </c>
      <c r="B4047" s="24">
        <v>43511</v>
      </c>
      <c r="C4047">
        <v>2</v>
      </c>
      <c r="D4047" s="13">
        <v>30</v>
      </c>
      <c r="E4047" s="13" t="s">
        <v>80</v>
      </c>
      <c r="F4047" s="17">
        <v>-6425</v>
      </c>
      <c r="G4047" t="str">
        <f>_xlfn.XLOOKUP(tbl_GL[[#This Row],[Account_key]],tbl_COA[Account_key],tbl_COA[Class],"Not Found")</f>
        <v>Assets</v>
      </c>
      <c r="H4047" t="str">
        <f>_xlfn.XLOOKUP(tbl_GL[[#This Row],[Account_key]],tbl_COA[Account_key],tbl_COA[SubClass],"Not Found")</f>
        <v>Assets</v>
      </c>
      <c r="I4047" t="str">
        <f>_xlfn.XLOOKUP(tbl_GL[[#This Row],[Account_key]],tbl_COA[Account_key],tbl_COA[SubClass2],"Not Found")</f>
        <v>Current Assets</v>
      </c>
      <c r="J4047" t="str">
        <f>_xlfn.XLOOKUP(tbl_GL[[#This Row],[Account_key]],tbl_COA[Account_key],tbl_COA[SubAccount],,0)</f>
        <v>Trade Receivables</v>
      </c>
      <c r="K4047">
        <f>YEAR(tbl_GL[[#This Row],[Date]])</f>
        <v>2019</v>
      </c>
    </row>
    <row r="4048" spans="1:11" x14ac:dyDescent="0.35">
      <c r="A4048">
        <v>735.2</v>
      </c>
      <c r="B4048" s="24">
        <v>43511</v>
      </c>
      <c r="C4048">
        <v>2</v>
      </c>
      <c r="D4048" s="13">
        <v>10</v>
      </c>
      <c r="E4048" s="13" t="s">
        <v>80</v>
      </c>
      <c r="F4048" s="17">
        <v>6425</v>
      </c>
      <c r="G4048" t="str">
        <f>_xlfn.XLOOKUP(tbl_GL[[#This Row],[Account_key]],tbl_COA[Account_key],tbl_COA[Class],"Not Found")</f>
        <v>Assets</v>
      </c>
      <c r="H4048" t="str">
        <f>_xlfn.XLOOKUP(tbl_GL[[#This Row],[Account_key]],tbl_COA[Account_key],tbl_COA[SubClass],"Not Found")</f>
        <v>Assets</v>
      </c>
      <c r="I4048" t="str">
        <f>_xlfn.XLOOKUP(tbl_GL[[#This Row],[Account_key]],tbl_COA[Account_key],tbl_COA[SubClass2],"Not Found")</f>
        <v>Current Assets</v>
      </c>
      <c r="J4048" t="str">
        <f>_xlfn.XLOOKUP(tbl_GL[[#This Row],[Account_key]],tbl_COA[Account_key],tbl_COA[SubAccount],,0)</f>
        <v>Cash at Bank</v>
      </c>
      <c r="K4048">
        <f>YEAR(tbl_GL[[#This Row],[Date]])</f>
        <v>2019</v>
      </c>
    </row>
    <row r="4049" spans="1:11" x14ac:dyDescent="0.35">
      <c r="A4049">
        <v>736.1</v>
      </c>
      <c r="B4049" s="24">
        <v>43511</v>
      </c>
      <c r="C4049">
        <v>2</v>
      </c>
      <c r="D4049" s="13">
        <v>10</v>
      </c>
      <c r="E4049" s="13" t="s">
        <v>84</v>
      </c>
      <c r="F4049" s="17">
        <v>-9000</v>
      </c>
      <c r="G4049" t="str">
        <f>_xlfn.XLOOKUP(tbl_GL[[#This Row],[Account_key]],tbl_COA[Account_key],tbl_COA[Class],"Not Found")</f>
        <v>Assets</v>
      </c>
      <c r="H4049" t="str">
        <f>_xlfn.XLOOKUP(tbl_GL[[#This Row],[Account_key]],tbl_COA[Account_key],tbl_COA[SubClass],"Not Found")</f>
        <v>Assets</v>
      </c>
      <c r="I4049" t="str">
        <f>_xlfn.XLOOKUP(tbl_GL[[#This Row],[Account_key]],tbl_COA[Account_key],tbl_COA[SubClass2],"Not Found")</f>
        <v>Current Assets</v>
      </c>
      <c r="J4049" t="str">
        <f>_xlfn.XLOOKUP(tbl_GL[[#This Row],[Account_key]],tbl_COA[Account_key],tbl_COA[SubAccount],,0)</f>
        <v>Cash at Bank</v>
      </c>
      <c r="K4049">
        <f>YEAR(tbl_GL[[#This Row],[Date]])</f>
        <v>2019</v>
      </c>
    </row>
    <row r="4050" spans="1:11" x14ac:dyDescent="0.35">
      <c r="A4050">
        <v>736.2</v>
      </c>
      <c r="B4050" s="24">
        <v>43511</v>
      </c>
      <c r="C4050">
        <v>2</v>
      </c>
      <c r="D4050" s="13">
        <v>110</v>
      </c>
      <c r="E4050" s="13" t="s">
        <v>84</v>
      </c>
      <c r="F4050" s="17">
        <v>-9000</v>
      </c>
      <c r="G4050" t="str">
        <f>_xlfn.XLOOKUP(tbl_GL[[#This Row],[Account_key]],tbl_COA[Account_key],tbl_COA[Class],"Not Found")</f>
        <v>Liabilities and Owners Equity</v>
      </c>
      <c r="H4050" t="str">
        <f>_xlfn.XLOOKUP(tbl_GL[[#This Row],[Account_key]],tbl_COA[Account_key],tbl_COA[SubClass],"Not Found")</f>
        <v>Liabilities</v>
      </c>
      <c r="I4050" t="str">
        <f>_xlfn.XLOOKUP(tbl_GL[[#This Row],[Account_key]],tbl_COA[Account_key],tbl_COA[SubClass2],"Not Found")</f>
        <v>Current Liabilities</v>
      </c>
      <c r="J4050" t="str">
        <f>_xlfn.XLOOKUP(tbl_GL[[#This Row],[Account_key]],tbl_COA[Account_key],tbl_COA[SubAccount],,0)</f>
        <v>Trade Payables</v>
      </c>
      <c r="K4050">
        <f>YEAR(tbl_GL[[#This Row],[Date]])</f>
        <v>2019</v>
      </c>
    </row>
    <row r="4051" spans="1:11" x14ac:dyDescent="0.35">
      <c r="A4051">
        <v>737.1</v>
      </c>
      <c r="B4051" s="24">
        <v>43512</v>
      </c>
      <c r="C4051">
        <v>2</v>
      </c>
      <c r="D4051" s="13">
        <v>10</v>
      </c>
      <c r="E4051" s="13" t="s">
        <v>98</v>
      </c>
      <c r="F4051" s="17">
        <v>-965</v>
      </c>
      <c r="G4051" t="str">
        <f>_xlfn.XLOOKUP(tbl_GL[[#This Row],[Account_key]],tbl_COA[Account_key],tbl_COA[Class],"Not Found")</f>
        <v>Assets</v>
      </c>
      <c r="H4051" t="str">
        <f>_xlfn.XLOOKUP(tbl_GL[[#This Row],[Account_key]],tbl_COA[Account_key],tbl_COA[SubClass],"Not Found")</f>
        <v>Assets</v>
      </c>
      <c r="I4051" t="str">
        <f>_xlfn.XLOOKUP(tbl_GL[[#This Row],[Account_key]],tbl_COA[Account_key],tbl_COA[SubClass2],"Not Found")</f>
        <v>Current Assets</v>
      </c>
      <c r="J4051" t="str">
        <f>_xlfn.XLOOKUP(tbl_GL[[#This Row],[Account_key]],tbl_COA[Account_key],tbl_COA[SubAccount],,0)</f>
        <v>Cash at Bank</v>
      </c>
      <c r="K4051">
        <f>YEAR(tbl_GL[[#This Row],[Date]])</f>
        <v>2019</v>
      </c>
    </row>
    <row r="4052" spans="1:11" x14ac:dyDescent="0.35">
      <c r="A4052">
        <v>737.2</v>
      </c>
      <c r="B4052" s="24">
        <v>43512</v>
      </c>
      <c r="C4052">
        <v>2</v>
      </c>
      <c r="D4052" s="13">
        <v>120</v>
      </c>
      <c r="E4052" s="13" t="s">
        <v>98</v>
      </c>
      <c r="F4052" s="17">
        <v>-965</v>
      </c>
      <c r="G4052" t="str">
        <f>_xlfn.XLOOKUP(tbl_GL[[#This Row],[Account_key]],tbl_COA[Account_key],tbl_COA[Class],"Not Found")</f>
        <v>Liabilities and Owners Equity</v>
      </c>
      <c r="H4052" t="str">
        <f>_xlfn.XLOOKUP(tbl_GL[[#This Row],[Account_key]],tbl_COA[Account_key],tbl_COA[SubClass],"Not Found")</f>
        <v>Liabilities</v>
      </c>
      <c r="I4052" t="str">
        <f>_xlfn.XLOOKUP(tbl_GL[[#This Row],[Account_key]],tbl_COA[Account_key],tbl_COA[SubClass2],"Not Found")</f>
        <v>Current Liabilities</v>
      </c>
      <c r="J4052" t="str">
        <f>_xlfn.XLOOKUP(tbl_GL[[#This Row],[Account_key]],tbl_COA[Account_key],tbl_COA[SubAccount],,0)</f>
        <v>Accrued Expenses</v>
      </c>
      <c r="K4052">
        <f>YEAR(tbl_GL[[#This Row],[Date]])</f>
        <v>2019</v>
      </c>
    </row>
    <row r="4053" spans="1:11" x14ac:dyDescent="0.35">
      <c r="A4053">
        <v>738.1</v>
      </c>
      <c r="B4053" s="24">
        <v>43512</v>
      </c>
      <c r="C4053">
        <v>2</v>
      </c>
      <c r="D4053" s="13">
        <v>350</v>
      </c>
      <c r="E4053" s="13" t="s">
        <v>97</v>
      </c>
      <c r="F4053" s="17">
        <v>-992</v>
      </c>
      <c r="G4053" t="str">
        <f>_xlfn.XLOOKUP(tbl_GL[[#This Row],[Account_key]],tbl_COA[Account_key],tbl_COA[Class],"Not Found")</f>
        <v>Operating account</v>
      </c>
      <c r="H4053" t="str">
        <f>_xlfn.XLOOKUP(tbl_GL[[#This Row],[Account_key]],tbl_COA[Account_key],tbl_COA[SubClass],"Not Found")</f>
        <v>Operating Expenses</v>
      </c>
      <c r="I4053" t="str">
        <f>_xlfn.XLOOKUP(tbl_GL[[#This Row],[Account_key]],tbl_COA[Account_key],tbl_COA[SubClass2],"Not Found")</f>
        <v>Administration</v>
      </c>
      <c r="J4053" t="str">
        <f>_xlfn.XLOOKUP(tbl_GL[[#This Row],[Account_key]],tbl_COA[Account_key],tbl_COA[SubAccount],,0)</f>
        <v>Other Expenses</v>
      </c>
      <c r="K4053">
        <f>YEAR(tbl_GL[[#This Row],[Date]])</f>
        <v>2019</v>
      </c>
    </row>
    <row r="4054" spans="1:11" x14ac:dyDescent="0.35">
      <c r="A4054">
        <v>738.2</v>
      </c>
      <c r="B4054" s="24">
        <v>43512</v>
      </c>
      <c r="C4054">
        <v>2</v>
      </c>
      <c r="D4054" s="13">
        <v>120</v>
      </c>
      <c r="E4054" s="13" t="s">
        <v>97</v>
      </c>
      <c r="F4054" s="17">
        <v>992</v>
      </c>
      <c r="G4054" t="str">
        <f>_xlfn.XLOOKUP(tbl_GL[[#This Row],[Account_key]],tbl_COA[Account_key],tbl_COA[Class],"Not Found")</f>
        <v>Liabilities and Owners Equity</v>
      </c>
      <c r="H4054" t="str">
        <f>_xlfn.XLOOKUP(tbl_GL[[#This Row],[Account_key]],tbl_COA[Account_key],tbl_COA[SubClass],"Not Found")</f>
        <v>Liabilities</v>
      </c>
      <c r="I4054" t="str">
        <f>_xlfn.XLOOKUP(tbl_GL[[#This Row],[Account_key]],tbl_COA[Account_key],tbl_COA[SubClass2],"Not Found")</f>
        <v>Current Liabilities</v>
      </c>
      <c r="J4054" t="str">
        <f>_xlfn.XLOOKUP(tbl_GL[[#This Row],[Account_key]],tbl_COA[Account_key],tbl_COA[SubAccount],,0)</f>
        <v>Accrued Expenses</v>
      </c>
      <c r="K4054">
        <f>YEAR(tbl_GL[[#This Row],[Date]])</f>
        <v>2019</v>
      </c>
    </row>
    <row r="4055" spans="1:11" x14ac:dyDescent="0.35">
      <c r="A4055">
        <v>739.1</v>
      </c>
      <c r="B4055" s="24">
        <v>43514</v>
      </c>
      <c r="C4055">
        <v>2</v>
      </c>
      <c r="D4055" s="13">
        <v>230</v>
      </c>
      <c r="E4055" s="13" t="s">
        <v>4</v>
      </c>
      <c r="F4055" s="17">
        <v>-437</v>
      </c>
      <c r="G4055" t="str">
        <f>_xlfn.XLOOKUP(tbl_GL[[#This Row],[Account_key]],tbl_COA[Account_key],tbl_COA[Class],"Not Found")</f>
        <v>Trading account</v>
      </c>
      <c r="H4055" t="str">
        <f>_xlfn.XLOOKUP(tbl_GL[[#This Row],[Account_key]],tbl_COA[Account_key],tbl_COA[SubClass],"Not Found")</f>
        <v>Cost of Sales</v>
      </c>
      <c r="I4055" t="str">
        <f>_xlfn.XLOOKUP(tbl_GL[[#This Row],[Account_key]],tbl_COA[Account_key],tbl_COA[SubClass2],"Not Found")</f>
        <v>Cost of Sales</v>
      </c>
      <c r="J4055" t="str">
        <f>_xlfn.XLOOKUP(tbl_GL[[#This Row],[Account_key]],tbl_COA[Account_key],tbl_COA[SubAccount],,0)</f>
        <v>Cost of Sales</v>
      </c>
      <c r="K4055">
        <f>YEAR(tbl_GL[[#This Row],[Date]])</f>
        <v>2019</v>
      </c>
    </row>
    <row r="4056" spans="1:11" x14ac:dyDescent="0.35">
      <c r="A4056">
        <v>739.2</v>
      </c>
      <c r="B4056" s="24">
        <v>43514</v>
      </c>
      <c r="C4056">
        <v>2</v>
      </c>
      <c r="D4056" s="13">
        <v>60</v>
      </c>
      <c r="E4056" s="13" t="s">
        <v>4</v>
      </c>
      <c r="F4056" s="17">
        <v>-437</v>
      </c>
      <c r="G4056" t="str">
        <f>_xlfn.XLOOKUP(tbl_GL[[#This Row],[Account_key]],tbl_COA[Account_key],tbl_COA[Class],"Not Found")</f>
        <v>Assets</v>
      </c>
      <c r="H4056" t="str">
        <f>_xlfn.XLOOKUP(tbl_GL[[#This Row],[Account_key]],tbl_COA[Account_key],tbl_COA[SubClass],"Not Found")</f>
        <v>Assets</v>
      </c>
      <c r="I4056" t="str">
        <f>_xlfn.XLOOKUP(tbl_GL[[#This Row],[Account_key]],tbl_COA[Account_key],tbl_COA[SubClass2],"Not Found")</f>
        <v>Current Assets</v>
      </c>
      <c r="J4056" t="str">
        <f>_xlfn.XLOOKUP(tbl_GL[[#This Row],[Account_key]],tbl_COA[Account_key],tbl_COA[SubAccount],,0)</f>
        <v>Inventory</v>
      </c>
      <c r="K4056">
        <f>YEAR(tbl_GL[[#This Row],[Date]])</f>
        <v>2019</v>
      </c>
    </row>
    <row r="4057" spans="1:11" x14ac:dyDescent="0.35">
      <c r="A4057">
        <v>740.1</v>
      </c>
      <c r="B4057" s="24">
        <v>43514</v>
      </c>
      <c r="C4057">
        <v>2</v>
      </c>
      <c r="D4057" s="13">
        <v>210</v>
      </c>
      <c r="E4057" s="13" t="s">
        <v>7</v>
      </c>
      <c r="F4057" s="17">
        <v>1504</v>
      </c>
      <c r="G4057" t="str">
        <f>_xlfn.XLOOKUP(tbl_GL[[#This Row],[Account_key]],tbl_COA[Account_key],tbl_COA[Class],"Not Found")</f>
        <v>Trading account</v>
      </c>
      <c r="H4057" t="str">
        <f>_xlfn.XLOOKUP(tbl_GL[[#This Row],[Account_key]],tbl_COA[Account_key],tbl_COA[SubClass],"Not Found")</f>
        <v>Sales</v>
      </c>
      <c r="I4057" t="str">
        <f>_xlfn.XLOOKUP(tbl_GL[[#This Row],[Account_key]],tbl_COA[Account_key],tbl_COA[SubClass2],"Not Found")</f>
        <v>Sales</v>
      </c>
      <c r="J4057" t="str">
        <f>_xlfn.XLOOKUP(tbl_GL[[#This Row],[Account_key]],tbl_COA[Account_key],tbl_COA[SubAccount],,0)</f>
        <v>Sales</v>
      </c>
      <c r="K4057">
        <f>YEAR(tbl_GL[[#This Row],[Date]])</f>
        <v>2019</v>
      </c>
    </row>
    <row r="4058" spans="1:11" x14ac:dyDescent="0.35">
      <c r="A4058">
        <v>740.2</v>
      </c>
      <c r="B4058" s="24">
        <v>43514</v>
      </c>
      <c r="C4058">
        <v>2</v>
      </c>
      <c r="D4058" s="13">
        <v>10</v>
      </c>
      <c r="E4058" s="13" t="s">
        <v>7</v>
      </c>
      <c r="F4058" s="17">
        <v>1504</v>
      </c>
      <c r="G4058" t="str">
        <f>_xlfn.XLOOKUP(tbl_GL[[#This Row],[Account_key]],tbl_COA[Account_key],tbl_COA[Class],"Not Found")</f>
        <v>Assets</v>
      </c>
      <c r="H4058" t="str">
        <f>_xlfn.XLOOKUP(tbl_GL[[#This Row],[Account_key]],tbl_COA[Account_key],tbl_COA[SubClass],"Not Found")</f>
        <v>Assets</v>
      </c>
      <c r="I4058" t="str">
        <f>_xlfn.XLOOKUP(tbl_GL[[#This Row],[Account_key]],tbl_COA[Account_key],tbl_COA[SubClass2],"Not Found")</f>
        <v>Current Assets</v>
      </c>
      <c r="J4058" t="str">
        <f>_xlfn.XLOOKUP(tbl_GL[[#This Row],[Account_key]],tbl_COA[Account_key],tbl_COA[SubAccount],,0)</f>
        <v>Cash at Bank</v>
      </c>
      <c r="K4058">
        <f>YEAR(tbl_GL[[#This Row],[Date]])</f>
        <v>2019</v>
      </c>
    </row>
    <row r="4059" spans="1:11" x14ac:dyDescent="0.35">
      <c r="A4059">
        <v>741.1</v>
      </c>
      <c r="B4059" s="24">
        <v>43514</v>
      </c>
      <c r="C4059">
        <v>2</v>
      </c>
      <c r="D4059" s="13">
        <v>230</v>
      </c>
      <c r="E4059" s="13" t="s">
        <v>4</v>
      </c>
      <c r="F4059" s="17">
        <v>-1805</v>
      </c>
      <c r="G4059" t="str">
        <f>_xlfn.XLOOKUP(tbl_GL[[#This Row],[Account_key]],tbl_COA[Account_key],tbl_COA[Class],"Not Found")</f>
        <v>Trading account</v>
      </c>
      <c r="H4059" t="str">
        <f>_xlfn.XLOOKUP(tbl_GL[[#This Row],[Account_key]],tbl_COA[Account_key],tbl_COA[SubClass],"Not Found")</f>
        <v>Cost of Sales</v>
      </c>
      <c r="I4059" t="str">
        <f>_xlfn.XLOOKUP(tbl_GL[[#This Row],[Account_key]],tbl_COA[Account_key],tbl_COA[SubClass2],"Not Found")</f>
        <v>Cost of Sales</v>
      </c>
      <c r="J4059" t="str">
        <f>_xlfn.XLOOKUP(tbl_GL[[#This Row],[Account_key]],tbl_COA[Account_key],tbl_COA[SubAccount],,0)</f>
        <v>Cost of Sales</v>
      </c>
      <c r="K4059">
        <f>YEAR(tbl_GL[[#This Row],[Date]])</f>
        <v>2019</v>
      </c>
    </row>
    <row r="4060" spans="1:11" x14ac:dyDescent="0.35">
      <c r="A4060">
        <v>741.2</v>
      </c>
      <c r="B4060" s="24">
        <v>43514</v>
      </c>
      <c r="C4060">
        <v>2</v>
      </c>
      <c r="D4060" s="13">
        <v>60</v>
      </c>
      <c r="E4060" s="13" t="s">
        <v>4</v>
      </c>
      <c r="F4060" s="17">
        <v>-1805</v>
      </c>
      <c r="G4060" t="str">
        <f>_xlfn.XLOOKUP(tbl_GL[[#This Row],[Account_key]],tbl_COA[Account_key],tbl_COA[Class],"Not Found")</f>
        <v>Assets</v>
      </c>
      <c r="H4060" t="str">
        <f>_xlfn.XLOOKUP(tbl_GL[[#This Row],[Account_key]],tbl_COA[Account_key],tbl_COA[SubClass],"Not Found")</f>
        <v>Assets</v>
      </c>
      <c r="I4060" t="str">
        <f>_xlfn.XLOOKUP(tbl_GL[[#This Row],[Account_key]],tbl_COA[Account_key],tbl_COA[SubClass2],"Not Found")</f>
        <v>Current Assets</v>
      </c>
      <c r="J4060" t="str">
        <f>_xlfn.XLOOKUP(tbl_GL[[#This Row],[Account_key]],tbl_COA[Account_key],tbl_COA[SubAccount],,0)</f>
        <v>Inventory</v>
      </c>
      <c r="K4060">
        <f>YEAR(tbl_GL[[#This Row],[Date]])</f>
        <v>2019</v>
      </c>
    </row>
    <row r="4061" spans="1:11" x14ac:dyDescent="0.35">
      <c r="A4061">
        <v>742.1</v>
      </c>
      <c r="B4061" s="24">
        <v>43514</v>
      </c>
      <c r="C4061">
        <v>2</v>
      </c>
      <c r="D4061" s="13">
        <v>210</v>
      </c>
      <c r="E4061" s="13" t="s">
        <v>8</v>
      </c>
      <c r="F4061" s="17">
        <v>6597</v>
      </c>
      <c r="G4061" t="str">
        <f>_xlfn.XLOOKUP(tbl_GL[[#This Row],[Account_key]],tbl_COA[Account_key],tbl_COA[Class],"Not Found")</f>
        <v>Trading account</v>
      </c>
      <c r="H4061" t="str">
        <f>_xlfn.XLOOKUP(tbl_GL[[#This Row],[Account_key]],tbl_COA[Account_key],tbl_COA[SubClass],"Not Found")</f>
        <v>Sales</v>
      </c>
      <c r="I4061" t="str">
        <f>_xlfn.XLOOKUP(tbl_GL[[#This Row],[Account_key]],tbl_COA[Account_key],tbl_COA[SubClass2],"Not Found")</f>
        <v>Sales</v>
      </c>
      <c r="J4061" t="str">
        <f>_xlfn.XLOOKUP(tbl_GL[[#This Row],[Account_key]],tbl_COA[Account_key],tbl_COA[SubAccount],,0)</f>
        <v>Sales</v>
      </c>
      <c r="K4061">
        <f>YEAR(tbl_GL[[#This Row],[Date]])</f>
        <v>2019</v>
      </c>
    </row>
    <row r="4062" spans="1:11" x14ac:dyDescent="0.35">
      <c r="A4062">
        <v>742.2</v>
      </c>
      <c r="B4062" s="24">
        <v>43514</v>
      </c>
      <c r="C4062">
        <v>2</v>
      </c>
      <c r="D4062" s="13">
        <v>30</v>
      </c>
      <c r="E4062" s="13" t="s">
        <v>8</v>
      </c>
      <c r="F4062" s="17">
        <v>6597</v>
      </c>
      <c r="G4062" t="str">
        <f>_xlfn.XLOOKUP(tbl_GL[[#This Row],[Account_key]],tbl_COA[Account_key],tbl_COA[Class],"Not Found")</f>
        <v>Assets</v>
      </c>
      <c r="H4062" t="str">
        <f>_xlfn.XLOOKUP(tbl_GL[[#This Row],[Account_key]],tbl_COA[Account_key],tbl_COA[SubClass],"Not Found")</f>
        <v>Assets</v>
      </c>
      <c r="I4062" t="str">
        <f>_xlfn.XLOOKUP(tbl_GL[[#This Row],[Account_key]],tbl_COA[Account_key],tbl_COA[SubClass2],"Not Found")</f>
        <v>Current Assets</v>
      </c>
      <c r="J4062" t="str">
        <f>_xlfn.XLOOKUP(tbl_GL[[#This Row],[Account_key]],tbl_COA[Account_key],tbl_COA[SubAccount],,0)</f>
        <v>Trade Receivables</v>
      </c>
      <c r="K4062">
        <f>YEAR(tbl_GL[[#This Row],[Date]])</f>
        <v>2019</v>
      </c>
    </row>
    <row r="4063" spans="1:11" x14ac:dyDescent="0.35">
      <c r="A4063">
        <v>743.1</v>
      </c>
      <c r="B4063" s="24">
        <v>43515</v>
      </c>
      <c r="C4063">
        <v>2</v>
      </c>
      <c r="D4063" s="13">
        <v>230</v>
      </c>
      <c r="E4063" s="13" t="s">
        <v>4</v>
      </c>
      <c r="F4063" s="17">
        <v>-149</v>
      </c>
      <c r="G4063" t="str">
        <f>_xlfn.XLOOKUP(tbl_GL[[#This Row],[Account_key]],tbl_COA[Account_key],tbl_COA[Class],"Not Found")</f>
        <v>Trading account</v>
      </c>
      <c r="H4063" t="str">
        <f>_xlfn.XLOOKUP(tbl_GL[[#This Row],[Account_key]],tbl_COA[Account_key],tbl_COA[SubClass],"Not Found")</f>
        <v>Cost of Sales</v>
      </c>
      <c r="I4063" t="str">
        <f>_xlfn.XLOOKUP(tbl_GL[[#This Row],[Account_key]],tbl_COA[Account_key],tbl_COA[SubClass2],"Not Found")</f>
        <v>Cost of Sales</v>
      </c>
      <c r="J4063" t="str">
        <f>_xlfn.XLOOKUP(tbl_GL[[#This Row],[Account_key]],tbl_COA[Account_key],tbl_COA[SubAccount],,0)</f>
        <v>Cost of Sales</v>
      </c>
      <c r="K4063">
        <f>YEAR(tbl_GL[[#This Row],[Date]])</f>
        <v>2019</v>
      </c>
    </row>
    <row r="4064" spans="1:11" x14ac:dyDescent="0.35">
      <c r="A4064">
        <v>743.2</v>
      </c>
      <c r="B4064" s="24">
        <v>43515</v>
      </c>
      <c r="C4064">
        <v>2</v>
      </c>
      <c r="D4064" s="13">
        <v>60</v>
      </c>
      <c r="E4064" s="13" t="s">
        <v>4</v>
      </c>
      <c r="F4064" s="17">
        <v>-149</v>
      </c>
      <c r="G4064" t="str">
        <f>_xlfn.XLOOKUP(tbl_GL[[#This Row],[Account_key]],tbl_COA[Account_key],tbl_COA[Class],"Not Found")</f>
        <v>Assets</v>
      </c>
      <c r="H4064" t="str">
        <f>_xlfn.XLOOKUP(tbl_GL[[#This Row],[Account_key]],tbl_COA[Account_key],tbl_COA[SubClass],"Not Found")</f>
        <v>Assets</v>
      </c>
      <c r="I4064" t="str">
        <f>_xlfn.XLOOKUP(tbl_GL[[#This Row],[Account_key]],tbl_COA[Account_key],tbl_COA[SubClass2],"Not Found")</f>
        <v>Current Assets</v>
      </c>
      <c r="J4064" t="str">
        <f>_xlfn.XLOOKUP(tbl_GL[[#This Row],[Account_key]],tbl_COA[Account_key],tbl_COA[SubAccount],,0)</f>
        <v>Inventory</v>
      </c>
      <c r="K4064">
        <f>YEAR(tbl_GL[[#This Row],[Date]])</f>
        <v>2019</v>
      </c>
    </row>
    <row r="4065" spans="1:11" x14ac:dyDescent="0.35">
      <c r="A4065">
        <v>744.1</v>
      </c>
      <c r="B4065" s="24">
        <v>43515</v>
      </c>
      <c r="C4065">
        <v>2</v>
      </c>
      <c r="D4065" s="13">
        <v>210</v>
      </c>
      <c r="E4065" s="13" t="s">
        <v>8</v>
      </c>
      <c r="F4065" s="17">
        <v>546</v>
      </c>
      <c r="G4065" t="str">
        <f>_xlfn.XLOOKUP(tbl_GL[[#This Row],[Account_key]],tbl_COA[Account_key],tbl_COA[Class],"Not Found")</f>
        <v>Trading account</v>
      </c>
      <c r="H4065" t="str">
        <f>_xlfn.XLOOKUP(tbl_GL[[#This Row],[Account_key]],tbl_COA[Account_key],tbl_COA[SubClass],"Not Found")</f>
        <v>Sales</v>
      </c>
      <c r="I4065" t="str">
        <f>_xlfn.XLOOKUP(tbl_GL[[#This Row],[Account_key]],tbl_COA[Account_key],tbl_COA[SubClass2],"Not Found")</f>
        <v>Sales</v>
      </c>
      <c r="J4065" t="str">
        <f>_xlfn.XLOOKUP(tbl_GL[[#This Row],[Account_key]],tbl_COA[Account_key],tbl_COA[SubAccount],,0)</f>
        <v>Sales</v>
      </c>
      <c r="K4065">
        <f>YEAR(tbl_GL[[#This Row],[Date]])</f>
        <v>2019</v>
      </c>
    </row>
    <row r="4066" spans="1:11" x14ac:dyDescent="0.35">
      <c r="A4066">
        <v>744.2</v>
      </c>
      <c r="B4066" s="24">
        <v>43515</v>
      </c>
      <c r="C4066">
        <v>2</v>
      </c>
      <c r="D4066" s="13">
        <v>30</v>
      </c>
      <c r="E4066" s="13" t="s">
        <v>8</v>
      </c>
      <c r="F4066" s="17">
        <v>546</v>
      </c>
      <c r="G4066" t="str">
        <f>_xlfn.XLOOKUP(tbl_GL[[#This Row],[Account_key]],tbl_COA[Account_key],tbl_COA[Class],"Not Found")</f>
        <v>Assets</v>
      </c>
      <c r="H4066" t="str">
        <f>_xlfn.XLOOKUP(tbl_GL[[#This Row],[Account_key]],tbl_COA[Account_key],tbl_COA[SubClass],"Not Found")</f>
        <v>Assets</v>
      </c>
      <c r="I4066" t="str">
        <f>_xlfn.XLOOKUP(tbl_GL[[#This Row],[Account_key]],tbl_COA[Account_key],tbl_COA[SubClass2],"Not Found")</f>
        <v>Current Assets</v>
      </c>
      <c r="J4066" t="str">
        <f>_xlfn.XLOOKUP(tbl_GL[[#This Row],[Account_key]],tbl_COA[Account_key],tbl_COA[SubAccount],,0)</f>
        <v>Trade Receivables</v>
      </c>
      <c r="K4066">
        <f>YEAR(tbl_GL[[#This Row],[Date]])</f>
        <v>2019</v>
      </c>
    </row>
    <row r="4067" spans="1:11" x14ac:dyDescent="0.35">
      <c r="A4067">
        <v>745.1</v>
      </c>
      <c r="B4067" s="24">
        <v>43516</v>
      </c>
      <c r="C4067">
        <v>2</v>
      </c>
      <c r="D4067" s="13">
        <v>220</v>
      </c>
      <c r="E4067" s="13" t="s">
        <v>81</v>
      </c>
      <c r="F4067" s="17">
        <v>-1072</v>
      </c>
      <c r="G4067" t="str">
        <f>_xlfn.XLOOKUP(tbl_GL[[#This Row],[Account_key]],tbl_COA[Account_key],tbl_COA[Class],"Not Found")</f>
        <v>Trading account</v>
      </c>
      <c r="H4067" t="str">
        <f>_xlfn.XLOOKUP(tbl_GL[[#This Row],[Account_key]],tbl_COA[Account_key],tbl_COA[SubClass],"Not Found")</f>
        <v>Sales</v>
      </c>
      <c r="I4067" t="str">
        <f>_xlfn.XLOOKUP(tbl_GL[[#This Row],[Account_key]],tbl_COA[Account_key],tbl_COA[SubClass2],"Not Found")</f>
        <v>Sales</v>
      </c>
      <c r="J4067" t="str">
        <f>_xlfn.XLOOKUP(tbl_GL[[#This Row],[Account_key]],tbl_COA[Account_key],tbl_COA[SubAccount],,0)</f>
        <v>Sales Return</v>
      </c>
      <c r="K4067">
        <f>YEAR(tbl_GL[[#This Row],[Date]])</f>
        <v>2019</v>
      </c>
    </row>
    <row r="4068" spans="1:11" x14ac:dyDescent="0.35">
      <c r="A4068">
        <v>745.2</v>
      </c>
      <c r="B4068" s="24">
        <v>43516</v>
      </c>
      <c r="C4068">
        <v>2</v>
      </c>
      <c r="D4068" s="13">
        <v>20</v>
      </c>
      <c r="E4068" s="13" t="s">
        <v>81</v>
      </c>
      <c r="F4068" s="17">
        <v>-1072</v>
      </c>
      <c r="G4068" t="str">
        <f>_xlfn.XLOOKUP(tbl_GL[[#This Row],[Account_key]],tbl_COA[Account_key],tbl_COA[Class],"Not Found")</f>
        <v>Assets</v>
      </c>
      <c r="H4068" t="str">
        <f>_xlfn.XLOOKUP(tbl_GL[[#This Row],[Account_key]],tbl_COA[Account_key],tbl_COA[SubClass],"Not Found")</f>
        <v>Assets</v>
      </c>
      <c r="I4068" t="str">
        <f>_xlfn.XLOOKUP(tbl_GL[[#This Row],[Account_key]],tbl_COA[Account_key],tbl_COA[SubClass2],"Not Found")</f>
        <v>Current Assets</v>
      </c>
      <c r="J4068" t="str">
        <f>_xlfn.XLOOKUP(tbl_GL[[#This Row],[Account_key]],tbl_COA[Account_key],tbl_COA[SubAccount],,0)</f>
        <v>Cash in hand</v>
      </c>
      <c r="K4068">
        <f>YEAR(tbl_GL[[#This Row],[Date]])</f>
        <v>2019</v>
      </c>
    </row>
    <row r="4069" spans="1:11" x14ac:dyDescent="0.35">
      <c r="A4069">
        <v>746.1</v>
      </c>
      <c r="B4069" s="24">
        <v>43516</v>
      </c>
      <c r="C4069">
        <v>2</v>
      </c>
      <c r="D4069" s="13">
        <v>10</v>
      </c>
      <c r="E4069" s="13" t="s">
        <v>98</v>
      </c>
      <c r="F4069" s="17">
        <v>-1154</v>
      </c>
      <c r="G4069" t="str">
        <f>_xlfn.XLOOKUP(tbl_GL[[#This Row],[Account_key]],tbl_COA[Account_key],tbl_COA[Class],"Not Found")</f>
        <v>Assets</v>
      </c>
      <c r="H4069" t="str">
        <f>_xlfn.XLOOKUP(tbl_GL[[#This Row],[Account_key]],tbl_COA[Account_key],tbl_COA[SubClass],"Not Found")</f>
        <v>Assets</v>
      </c>
      <c r="I4069" t="str">
        <f>_xlfn.XLOOKUP(tbl_GL[[#This Row],[Account_key]],tbl_COA[Account_key],tbl_COA[SubClass2],"Not Found")</f>
        <v>Current Assets</v>
      </c>
      <c r="J4069" t="str">
        <f>_xlfn.XLOOKUP(tbl_GL[[#This Row],[Account_key]],tbl_COA[Account_key],tbl_COA[SubAccount],,0)</f>
        <v>Cash at Bank</v>
      </c>
      <c r="K4069">
        <f>YEAR(tbl_GL[[#This Row],[Date]])</f>
        <v>2019</v>
      </c>
    </row>
    <row r="4070" spans="1:11" x14ac:dyDescent="0.35">
      <c r="A4070">
        <v>746.2</v>
      </c>
      <c r="B4070" s="24">
        <v>43516</v>
      </c>
      <c r="C4070">
        <v>2</v>
      </c>
      <c r="D4070" s="13">
        <v>120</v>
      </c>
      <c r="E4070" s="13" t="s">
        <v>98</v>
      </c>
      <c r="F4070" s="17">
        <v>-1154</v>
      </c>
      <c r="G4070" t="str">
        <f>_xlfn.XLOOKUP(tbl_GL[[#This Row],[Account_key]],tbl_COA[Account_key],tbl_COA[Class],"Not Found")</f>
        <v>Liabilities and Owners Equity</v>
      </c>
      <c r="H4070" t="str">
        <f>_xlfn.XLOOKUP(tbl_GL[[#This Row],[Account_key]],tbl_COA[Account_key],tbl_COA[SubClass],"Not Found")</f>
        <v>Liabilities</v>
      </c>
      <c r="I4070" t="str">
        <f>_xlfn.XLOOKUP(tbl_GL[[#This Row],[Account_key]],tbl_COA[Account_key],tbl_COA[SubClass2],"Not Found")</f>
        <v>Current Liabilities</v>
      </c>
      <c r="J4070" t="str">
        <f>_xlfn.XLOOKUP(tbl_GL[[#This Row],[Account_key]],tbl_COA[Account_key],tbl_COA[SubAccount],,0)</f>
        <v>Accrued Expenses</v>
      </c>
      <c r="K4070">
        <f>YEAR(tbl_GL[[#This Row],[Date]])</f>
        <v>2019</v>
      </c>
    </row>
    <row r="4071" spans="1:11" x14ac:dyDescent="0.35">
      <c r="A4071">
        <v>747.1</v>
      </c>
      <c r="B4071" s="24">
        <v>43517</v>
      </c>
      <c r="C4071">
        <v>2</v>
      </c>
      <c r="D4071" s="13">
        <v>330</v>
      </c>
      <c r="E4071" s="13" t="s">
        <v>97</v>
      </c>
      <c r="F4071" s="17">
        <v>-1138</v>
      </c>
      <c r="G4071" t="str">
        <f>_xlfn.XLOOKUP(tbl_GL[[#This Row],[Account_key]],tbl_COA[Account_key],tbl_COA[Class],"Not Found")</f>
        <v>Operating account</v>
      </c>
      <c r="H4071" t="str">
        <f>_xlfn.XLOOKUP(tbl_GL[[#This Row],[Account_key]],tbl_COA[Account_key],tbl_COA[SubClass],"Not Found")</f>
        <v>Operating Expenses</v>
      </c>
      <c r="I4071" t="str">
        <f>_xlfn.XLOOKUP(tbl_GL[[#This Row],[Account_key]],tbl_COA[Account_key],tbl_COA[SubClass2],"Not Found")</f>
        <v>Administration</v>
      </c>
      <c r="J4071" t="str">
        <f>_xlfn.XLOOKUP(tbl_GL[[#This Row],[Account_key]],tbl_COA[Account_key],tbl_COA[SubAccount],,0)</f>
        <v>Telephone</v>
      </c>
      <c r="K4071">
        <f>YEAR(tbl_GL[[#This Row],[Date]])</f>
        <v>2019</v>
      </c>
    </row>
    <row r="4072" spans="1:11" x14ac:dyDescent="0.35">
      <c r="A4072">
        <v>747.2</v>
      </c>
      <c r="B4072" s="24">
        <v>43517</v>
      </c>
      <c r="C4072">
        <v>2</v>
      </c>
      <c r="D4072" s="13">
        <v>120</v>
      </c>
      <c r="E4072" s="13" t="s">
        <v>97</v>
      </c>
      <c r="F4072" s="17">
        <v>1138</v>
      </c>
      <c r="G4072" t="str">
        <f>_xlfn.XLOOKUP(tbl_GL[[#This Row],[Account_key]],tbl_COA[Account_key],tbl_COA[Class],"Not Found")</f>
        <v>Liabilities and Owners Equity</v>
      </c>
      <c r="H4072" t="str">
        <f>_xlfn.XLOOKUP(tbl_GL[[#This Row],[Account_key]],tbl_COA[Account_key],tbl_COA[SubClass],"Not Found")</f>
        <v>Liabilities</v>
      </c>
      <c r="I4072" t="str">
        <f>_xlfn.XLOOKUP(tbl_GL[[#This Row],[Account_key]],tbl_COA[Account_key],tbl_COA[SubClass2],"Not Found")</f>
        <v>Current Liabilities</v>
      </c>
      <c r="J4072" t="str">
        <f>_xlfn.XLOOKUP(tbl_GL[[#This Row],[Account_key]],tbl_COA[Account_key],tbl_COA[SubAccount],,0)</f>
        <v>Accrued Expenses</v>
      </c>
      <c r="K4072">
        <f>YEAR(tbl_GL[[#This Row],[Date]])</f>
        <v>2019</v>
      </c>
    </row>
    <row r="4073" spans="1:11" x14ac:dyDescent="0.35">
      <c r="A4073">
        <v>748.1</v>
      </c>
      <c r="B4073" s="24">
        <v>43520</v>
      </c>
      <c r="C4073">
        <v>2</v>
      </c>
      <c r="D4073" s="13">
        <v>260</v>
      </c>
      <c r="E4073" s="13" t="s">
        <v>83</v>
      </c>
      <c r="F4073" s="17">
        <v>346</v>
      </c>
      <c r="G4073" t="str">
        <f>_xlfn.XLOOKUP(tbl_GL[[#This Row],[Account_key]],tbl_COA[Account_key],tbl_COA[Class],"Not Found")</f>
        <v>Operating account</v>
      </c>
      <c r="H4073" t="str">
        <f>_xlfn.XLOOKUP(tbl_GL[[#This Row],[Account_key]],tbl_COA[Account_key],tbl_COA[SubClass],"Not Found")</f>
        <v>Operating Expenses</v>
      </c>
      <c r="I4073" t="str">
        <f>_xlfn.XLOOKUP(tbl_GL[[#This Row],[Account_key]],tbl_COA[Account_key],tbl_COA[SubClass2],"Not Found")</f>
        <v>Marketing</v>
      </c>
      <c r="J4073" t="str">
        <f>_xlfn.XLOOKUP(tbl_GL[[#This Row],[Account_key]],tbl_COA[Account_key],tbl_COA[SubAccount],,0)</f>
        <v>Commissions</v>
      </c>
      <c r="K4073">
        <f>YEAR(tbl_GL[[#This Row],[Date]])</f>
        <v>2019</v>
      </c>
    </row>
    <row r="4074" spans="1:11" x14ac:dyDescent="0.35">
      <c r="A4074">
        <v>748.2</v>
      </c>
      <c r="B4074" s="24">
        <v>43520</v>
      </c>
      <c r="C4074">
        <v>2</v>
      </c>
      <c r="D4074" s="13">
        <v>20</v>
      </c>
      <c r="E4074" s="13" t="s">
        <v>83</v>
      </c>
      <c r="F4074" s="17">
        <v>346</v>
      </c>
      <c r="G4074" t="str">
        <f>_xlfn.XLOOKUP(tbl_GL[[#This Row],[Account_key]],tbl_COA[Account_key],tbl_COA[Class],"Not Found")</f>
        <v>Assets</v>
      </c>
      <c r="H4074" t="str">
        <f>_xlfn.XLOOKUP(tbl_GL[[#This Row],[Account_key]],tbl_COA[Account_key],tbl_COA[SubClass],"Not Found")</f>
        <v>Assets</v>
      </c>
      <c r="I4074" t="str">
        <f>_xlfn.XLOOKUP(tbl_GL[[#This Row],[Account_key]],tbl_COA[Account_key],tbl_COA[SubClass2],"Not Found")</f>
        <v>Current Assets</v>
      </c>
      <c r="J4074" t="str">
        <f>_xlfn.XLOOKUP(tbl_GL[[#This Row],[Account_key]],tbl_COA[Account_key],tbl_COA[SubAccount],,0)</f>
        <v>Cash in hand</v>
      </c>
      <c r="K4074">
        <f>YEAR(tbl_GL[[#This Row],[Date]])</f>
        <v>2019</v>
      </c>
    </row>
    <row r="4075" spans="1:11" x14ac:dyDescent="0.35">
      <c r="A4075">
        <v>749.1</v>
      </c>
      <c r="B4075" s="24">
        <v>43521</v>
      </c>
      <c r="C4075">
        <v>2</v>
      </c>
      <c r="D4075" s="13">
        <v>260</v>
      </c>
      <c r="E4075" s="13" t="s">
        <v>97</v>
      </c>
      <c r="F4075" s="17">
        <v>-1106</v>
      </c>
      <c r="G4075" t="str">
        <f>_xlfn.XLOOKUP(tbl_GL[[#This Row],[Account_key]],tbl_COA[Account_key],tbl_COA[Class],"Not Found")</f>
        <v>Operating account</v>
      </c>
      <c r="H4075" t="str">
        <f>_xlfn.XLOOKUP(tbl_GL[[#This Row],[Account_key]],tbl_COA[Account_key],tbl_COA[SubClass],"Not Found")</f>
        <v>Operating Expenses</v>
      </c>
      <c r="I4075" t="str">
        <f>_xlfn.XLOOKUP(tbl_GL[[#This Row],[Account_key]],tbl_COA[Account_key],tbl_COA[SubClass2],"Not Found")</f>
        <v>Marketing</v>
      </c>
      <c r="J4075" t="str">
        <f>_xlfn.XLOOKUP(tbl_GL[[#This Row],[Account_key]],tbl_COA[Account_key],tbl_COA[SubAccount],,0)</f>
        <v>Commissions</v>
      </c>
      <c r="K4075">
        <f>YEAR(tbl_GL[[#This Row],[Date]])</f>
        <v>2019</v>
      </c>
    </row>
    <row r="4076" spans="1:11" x14ac:dyDescent="0.35">
      <c r="A4076">
        <v>749.2</v>
      </c>
      <c r="B4076" s="24">
        <v>43521</v>
      </c>
      <c r="C4076">
        <v>2</v>
      </c>
      <c r="D4076" s="13">
        <v>120</v>
      </c>
      <c r="E4076" s="13" t="s">
        <v>97</v>
      </c>
      <c r="F4076" s="17">
        <v>1106</v>
      </c>
      <c r="G4076" t="str">
        <f>_xlfn.XLOOKUP(tbl_GL[[#This Row],[Account_key]],tbl_COA[Account_key],tbl_COA[Class],"Not Found")</f>
        <v>Liabilities and Owners Equity</v>
      </c>
      <c r="H4076" t="str">
        <f>_xlfn.XLOOKUP(tbl_GL[[#This Row],[Account_key]],tbl_COA[Account_key],tbl_COA[SubClass],"Not Found")</f>
        <v>Liabilities</v>
      </c>
      <c r="I4076" t="str">
        <f>_xlfn.XLOOKUP(tbl_GL[[#This Row],[Account_key]],tbl_COA[Account_key],tbl_COA[SubClass2],"Not Found")</f>
        <v>Current Liabilities</v>
      </c>
      <c r="J4076" t="str">
        <f>_xlfn.XLOOKUP(tbl_GL[[#This Row],[Account_key]],tbl_COA[Account_key],tbl_COA[SubAccount],,0)</f>
        <v>Accrued Expenses</v>
      </c>
      <c r="K4076">
        <f>YEAR(tbl_GL[[#This Row],[Date]])</f>
        <v>2019</v>
      </c>
    </row>
    <row r="4077" spans="1:11" x14ac:dyDescent="0.35">
      <c r="A4077">
        <v>750.1</v>
      </c>
      <c r="B4077" s="24">
        <v>43522</v>
      </c>
      <c r="C4077">
        <v>2</v>
      </c>
      <c r="D4077" s="13">
        <v>260</v>
      </c>
      <c r="E4077" s="13" t="s">
        <v>99</v>
      </c>
      <c r="F4077" s="17">
        <v>-36</v>
      </c>
      <c r="G4077" t="str">
        <f>_xlfn.XLOOKUP(tbl_GL[[#This Row],[Account_key]],tbl_COA[Account_key],tbl_COA[Class],"Not Found")</f>
        <v>Operating account</v>
      </c>
      <c r="H4077" t="str">
        <f>_xlfn.XLOOKUP(tbl_GL[[#This Row],[Account_key]],tbl_COA[Account_key],tbl_COA[SubClass],"Not Found")</f>
        <v>Operating Expenses</v>
      </c>
      <c r="I4077" t="str">
        <f>_xlfn.XLOOKUP(tbl_GL[[#This Row],[Account_key]],tbl_COA[Account_key],tbl_COA[SubClass2],"Not Found")</f>
        <v>Marketing</v>
      </c>
      <c r="J4077" t="str">
        <f>_xlfn.XLOOKUP(tbl_GL[[#This Row],[Account_key]],tbl_COA[Account_key],tbl_COA[SubAccount],,0)</f>
        <v>Commissions</v>
      </c>
      <c r="K4077">
        <f>YEAR(tbl_GL[[#This Row],[Date]])</f>
        <v>2019</v>
      </c>
    </row>
    <row r="4078" spans="1:11" x14ac:dyDescent="0.35">
      <c r="A4078">
        <v>750.2</v>
      </c>
      <c r="B4078" s="24">
        <v>43522</v>
      </c>
      <c r="C4078">
        <v>2</v>
      </c>
      <c r="D4078" s="13">
        <v>20</v>
      </c>
      <c r="E4078" s="13" t="s">
        <v>99</v>
      </c>
      <c r="F4078" s="17">
        <v>-36</v>
      </c>
      <c r="G4078" t="str">
        <f>_xlfn.XLOOKUP(tbl_GL[[#This Row],[Account_key]],tbl_COA[Account_key],tbl_COA[Class],"Not Found")</f>
        <v>Assets</v>
      </c>
      <c r="H4078" t="str">
        <f>_xlfn.XLOOKUP(tbl_GL[[#This Row],[Account_key]],tbl_COA[Account_key],tbl_COA[SubClass],"Not Found")</f>
        <v>Assets</v>
      </c>
      <c r="I4078" t="str">
        <f>_xlfn.XLOOKUP(tbl_GL[[#This Row],[Account_key]],tbl_COA[Account_key],tbl_COA[SubClass2],"Not Found")</f>
        <v>Current Assets</v>
      </c>
      <c r="J4078" t="str">
        <f>_xlfn.XLOOKUP(tbl_GL[[#This Row],[Account_key]],tbl_COA[Account_key],tbl_COA[SubAccount],,0)</f>
        <v>Cash in hand</v>
      </c>
      <c r="K4078">
        <f>YEAR(tbl_GL[[#This Row],[Date]])</f>
        <v>2019</v>
      </c>
    </row>
    <row r="4079" spans="1:11" x14ac:dyDescent="0.35">
      <c r="A4079">
        <v>751.1</v>
      </c>
      <c r="B4079" s="24">
        <v>43522</v>
      </c>
      <c r="C4079">
        <v>2</v>
      </c>
      <c r="D4079" s="13">
        <v>10</v>
      </c>
      <c r="E4079" s="13" t="s">
        <v>98</v>
      </c>
      <c r="F4079" s="17">
        <v>-1048</v>
      </c>
      <c r="G4079" t="str">
        <f>_xlfn.XLOOKUP(tbl_GL[[#This Row],[Account_key]],tbl_COA[Account_key],tbl_COA[Class],"Not Found")</f>
        <v>Assets</v>
      </c>
      <c r="H4079" t="str">
        <f>_xlfn.XLOOKUP(tbl_GL[[#This Row],[Account_key]],tbl_COA[Account_key],tbl_COA[SubClass],"Not Found")</f>
        <v>Assets</v>
      </c>
      <c r="I4079" t="str">
        <f>_xlfn.XLOOKUP(tbl_GL[[#This Row],[Account_key]],tbl_COA[Account_key],tbl_COA[SubClass2],"Not Found")</f>
        <v>Current Assets</v>
      </c>
      <c r="J4079" t="str">
        <f>_xlfn.XLOOKUP(tbl_GL[[#This Row],[Account_key]],tbl_COA[Account_key],tbl_COA[SubAccount],,0)</f>
        <v>Cash at Bank</v>
      </c>
      <c r="K4079">
        <f>YEAR(tbl_GL[[#This Row],[Date]])</f>
        <v>2019</v>
      </c>
    </row>
    <row r="4080" spans="1:11" x14ac:dyDescent="0.35">
      <c r="A4080">
        <v>751.2</v>
      </c>
      <c r="B4080" s="24">
        <v>43522</v>
      </c>
      <c r="C4080">
        <v>2</v>
      </c>
      <c r="D4080" s="13">
        <v>120</v>
      </c>
      <c r="E4080" s="13" t="s">
        <v>98</v>
      </c>
      <c r="F4080" s="17">
        <v>-1048</v>
      </c>
      <c r="G4080" t="str">
        <f>_xlfn.XLOOKUP(tbl_GL[[#This Row],[Account_key]],tbl_COA[Account_key],tbl_COA[Class],"Not Found")</f>
        <v>Liabilities and Owners Equity</v>
      </c>
      <c r="H4080" t="str">
        <f>_xlfn.XLOOKUP(tbl_GL[[#This Row],[Account_key]],tbl_COA[Account_key],tbl_COA[SubClass],"Not Found")</f>
        <v>Liabilities</v>
      </c>
      <c r="I4080" t="str">
        <f>_xlfn.XLOOKUP(tbl_GL[[#This Row],[Account_key]],tbl_COA[Account_key],tbl_COA[SubClass2],"Not Found")</f>
        <v>Current Liabilities</v>
      </c>
      <c r="J4080" t="str">
        <f>_xlfn.XLOOKUP(tbl_GL[[#This Row],[Account_key]],tbl_COA[Account_key],tbl_COA[SubAccount],,0)</f>
        <v>Accrued Expenses</v>
      </c>
      <c r="K4080">
        <f>YEAR(tbl_GL[[#This Row],[Date]])</f>
        <v>2019</v>
      </c>
    </row>
    <row r="4081" spans="1:11" x14ac:dyDescent="0.35">
      <c r="A4081">
        <v>752.1</v>
      </c>
      <c r="B4081" s="24">
        <v>43523</v>
      </c>
      <c r="C4081">
        <v>2</v>
      </c>
      <c r="D4081" s="13">
        <v>230</v>
      </c>
      <c r="E4081" s="13" t="s">
        <v>4</v>
      </c>
      <c r="F4081" s="17">
        <v>-334</v>
      </c>
      <c r="G4081" t="str">
        <f>_xlfn.XLOOKUP(tbl_GL[[#This Row],[Account_key]],tbl_COA[Account_key],tbl_COA[Class],"Not Found")</f>
        <v>Trading account</v>
      </c>
      <c r="H4081" t="str">
        <f>_xlfn.XLOOKUP(tbl_GL[[#This Row],[Account_key]],tbl_COA[Account_key],tbl_COA[SubClass],"Not Found")</f>
        <v>Cost of Sales</v>
      </c>
      <c r="I4081" t="str">
        <f>_xlfn.XLOOKUP(tbl_GL[[#This Row],[Account_key]],tbl_COA[Account_key],tbl_COA[SubClass2],"Not Found")</f>
        <v>Cost of Sales</v>
      </c>
      <c r="J4081" t="str">
        <f>_xlfn.XLOOKUP(tbl_GL[[#This Row],[Account_key]],tbl_COA[Account_key],tbl_COA[SubAccount],,0)</f>
        <v>Cost of Sales</v>
      </c>
      <c r="K4081">
        <f>YEAR(tbl_GL[[#This Row],[Date]])</f>
        <v>2019</v>
      </c>
    </row>
    <row r="4082" spans="1:11" x14ac:dyDescent="0.35">
      <c r="A4082">
        <v>752.2</v>
      </c>
      <c r="B4082" s="24">
        <v>43523</v>
      </c>
      <c r="C4082">
        <v>2</v>
      </c>
      <c r="D4082" s="13">
        <v>60</v>
      </c>
      <c r="E4082" s="13" t="s">
        <v>4</v>
      </c>
      <c r="F4082" s="17">
        <v>-334</v>
      </c>
      <c r="G4082" t="str">
        <f>_xlfn.XLOOKUP(tbl_GL[[#This Row],[Account_key]],tbl_COA[Account_key],tbl_COA[Class],"Not Found")</f>
        <v>Assets</v>
      </c>
      <c r="H4082" t="str">
        <f>_xlfn.XLOOKUP(tbl_GL[[#This Row],[Account_key]],tbl_COA[Account_key],tbl_COA[SubClass],"Not Found")</f>
        <v>Assets</v>
      </c>
      <c r="I4082" t="str">
        <f>_xlfn.XLOOKUP(tbl_GL[[#This Row],[Account_key]],tbl_COA[Account_key],tbl_COA[SubClass2],"Not Found")</f>
        <v>Current Assets</v>
      </c>
      <c r="J4082" t="str">
        <f>_xlfn.XLOOKUP(tbl_GL[[#This Row],[Account_key]],tbl_COA[Account_key],tbl_COA[SubAccount],,0)</f>
        <v>Inventory</v>
      </c>
      <c r="K4082">
        <f>YEAR(tbl_GL[[#This Row],[Date]])</f>
        <v>2019</v>
      </c>
    </row>
    <row r="4083" spans="1:11" x14ac:dyDescent="0.35">
      <c r="A4083">
        <v>753.1</v>
      </c>
      <c r="B4083" s="24">
        <v>43523</v>
      </c>
      <c r="C4083">
        <v>2</v>
      </c>
      <c r="D4083" s="13">
        <v>210</v>
      </c>
      <c r="E4083" s="13" t="s">
        <v>8</v>
      </c>
      <c r="F4083" s="17">
        <v>1221</v>
      </c>
      <c r="G4083" t="str">
        <f>_xlfn.XLOOKUP(tbl_GL[[#This Row],[Account_key]],tbl_COA[Account_key],tbl_COA[Class],"Not Found")</f>
        <v>Trading account</v>
      </c>
      <c r="H4083" t="str">
        <f>_xlfn.XLOOKUP(tbl_GL[[#This Row],[Account_key]],tbl_COA[Account_key],tbl_COA[SubClass],"Not Found")</f>
        <v>Sales</v>
      </c>
      <c r="I4083" t="str">
        <f>_xlfn.XLOOKUP(tbl_GL[[#This Row],[Account_key]],tbl_COA[Account_key],tbl_COA[SubClass2],"Not Found")</f>
        <v>Sales</v>
      </c>
      <c r="J4083" t="str">
        <f>_xlfn.XLOOKUP(tbl_GL[[#This Row],[Account_key]],tbl_COA[Account_key],tbl_COA[SubAccount],,0)</f>
        <v>Sales</v>
      </c>
      <c r="K4083">
        <f>YEAR(tbl_GL[[#This Row],[Date]])</f>
        <v>2019</v>
      </c>
    </row>
    <row r="4084" spans="1:11" x14ac:dyDescent="0.35">
      <c r="A4084">
        <v>753.2</v>
      </c>
      <c r="B4084" s="24">
        <v>43523</v>
      </c>
      <c r="C4084">
        <v>2</v>
      </c>
      <c r="D4084" s="13">
        <v>30</v>
      </c>
      <c r="E4084" s="13" t="s">
        <v>8</v>
      </c>
      <c r="F4084" s="17">
        <v>1221</v>
      </c>
      <c r="G4084" t="str">
        <f>_xlfn.XLOOKUP(tbl_GL[[#This Row],[Account_key]],tbl_COA[Account_key],tbl_COA[Class],"Not Found")</f>
        <v>Assets</v>
      </c>
      <c r="H4084" t="str">
        <f>_xlfn.XLOOKUP(tbl_GL[[#This Row],[Account_key]],tbl_COA[Account_key],tbl_COA[SubClass],"Not Found")</f>
        <v>Assets</v>
      </c>
      <c r="I4084" t="str">
        <f>_xlfn.XLOOKUP(tbl_GL[[#This Row],[Account_key]],tbl_COA[Account_key],tbl_COA[SubClass2],"Not Found")</f>
        <v>Current Assets</v>
      </c>
      <c r="J4084" t="str">
        <f>_xlfn.XLOOKUP(tbl_GL[[#This Row],[Account_key]],tbl_COA[Account_key],tbl_COA[SubAccount],,0)</f>
        <v>Trade Receivables</v>
      </c>
      <c r="K4084">
        <f>YEAR(tbl_GL[[#This Row],[Date]])</f>
        <v>2019</v>
      </c>
    </row>
    <row r="4085" spans="1:11" x14ac:dyDescent="0.35">
      <c r="A4085">
        <v>754.1</v>
      </c>
      <c r="B4085" s="24">
        <v>43523</v>
      </c>
      <c r="C4085">
        <v>2</v>
      </c>
      <c r="D4085" s="13">
        <v>30</v>
      </c>
      <c r="E4085" s="13" t="s">
        <v>80</v>
      </c>
      <c r="F4085" s="17">
        <v>-6098</v>
      </c>
      <c r="G4085" t="str">
        <f>_xlfn.XLOOKUP(tbl_GL[[#This Row],[Account_key]],tbl_COA[Account_key],tbl_COA[Class],"Not Found")</f>
        <v>Assets</v>
      </c>
      <c r="H4085" t="str">
        <f>_xlfn.XLOOKUP(tbl_GL[[#This Row],[Account_key]],tbl_COA[Account_key],tbl_COA[SubClass],"Not Found")</f>
        <v>Assets</v>
      </c>
      <c r="I4085" t="str">
        <f>_xlfn.XLOOKUP(tbl_GL[[#This Row],[Account_key]],tbl_COA[Account_key],tbl_COA[SubClass2],"Not Found")</f>
        <v>Current Assets</v>
      </c>
      <c r="J4085" t="str">
        <f>_xlfn.XLOOKUP(tbl_GL[[#This Row],[Account_key]],tbl_COA[Account_key],tbl_COA[SubAccount],,0)</f>
        <v>Trade Receivables</v>
      </c>
      <c r="K4085">
        <f>YEAR(tbl_GL[[#This Row],[Date]])</f>
        <v>2019</v>
      </c>
    </row>
    <row r="4086" spans="1:11" x14ac:dyDescent="0.35">
      <c r="A4086">
        <v>754.2</v>
      </c>
      <c r="B4086" s="24">
        <v>43523</v>
      </c>
      <c r="C4086">
        <v>2</v>
      </c>
      <c r="D4086" s="13">
        <v>10</v>
      </c>
      <c r="E4086" s="13" t="s">
        <v>80</v>
      </c>
      <c r="F4086" s="17">
        <v>6098</v>
      </c>
      <c r="G4086" t="str">
        <f>_xlfn.XLOOKUP(tbl_GL[[#This Row],[Account_key]],tbl_COA[Account_key],tbl_COA[Class],"Not Found")</f>
        <v>Assets</v>
      </c>
      <c r="H4086" t="str">
        <f>_xlfn.XLOOKUP(tbl_GL[[#This Row],[Account_key]],tbl_COA[Account_key],tbl_COA[SubClass],"Not Found")</f>
        <v>Assets</v>
      </c>
      <c r="I4086" t="str">
        <f>_xlfn.XLOOKUP(tbl_GL[[#This Row],[Account_key]],tbl_COA[Account_key],tbl_COA[SubClass2],"Not Found")</f>
        <v>Current Assets</v>
      </c>
      <c r="J4086" t="str">
        <f>_xlfn.XLOOKUP(tbl_GL[[#This Row],[Account_key]],tbl_COA[Account_key],tbl_COA[SubAccount],,0)</f>
        <v>Cash at Bank</v>
      </c>
      <c r="K4086">
        <f>YEAR(tbl_GL[[#This Row],[Date]])</f>
        <v>2019</v>
      </c>
    </row>
    <row r="4087" spans="1:11" x14ac:dyDescent="0.35">
      <c r="A4087">
        <v>755.1</v>
      </c>
      <c r="B4087" s="24">
        <v>43524</v>
      </c>
      <c r="C4087">
        <v>2</v>
      </c>
      <c r="D4087" s="13">
        <v>10</v>
      </c>
      <c r="E4087" s="13" t="s">
        <v>110</v>
      </c>
      <c r="F4087" s="17">
        <v>8</v>
      </c>
      <c r="G4087" t="str">
        <f>_xlfn.XLOOKUP(tbl_GL[[#This Row],[Account_key]],tbl_COA[Account_key],tbl_COA[Class],"Not Found")</f>
        <v>Assets</v>
      </c>
      <c r="H4087" t="str">
        <f>_xlfn.XLOOKUP(tbl_GL[[#This Row],[Account_key]],tbl_COA[Account_key],tbl_COA[SubClass],"Not Found")</f>
        <v>Assets</v>
      </c>
      <c r="I4087" t="str">
        <f>_xlfn.XLOOKUP(tbl_GL[[#This Row],[Account_key]],tbl_COA[Account_key],tbl_COA[SubClass2],"Not Found")</f>
        <v>Current Assets</v>
      </c>
      <c r="J4087" t="str">
        <f>_xlfn.XLOOKUP(tbl_GL[[#This Row],[Account_key]],tbl_COA[Account_key],tbl_COA[SubAccount],,0)</f>
        <v>Cash at Bank</v>
      </c>
      <c r="K4087">
        <f>YEAR(tbl_GL[[#This Row],[Date]])</f>
        <v>2019</v>
      </c>
    </row>
    <row r="4088" spans="1:11" x14ac:dyDescent="0.35">
      <c r="A4088">
        <v>755.2</v>
      </c>
      <c r="B4088" s="24">
        <v>43524</v>
      </c>
      <c r="C4088">
        <v>2</v>
      </c>
      <c r="D4088" s="13">
        <v>430</v>
      </c>
      <c r="E4088" s="13" t="s">
        <v>110</v>
      </c>
      <c r="F4088" s="17">
        <v>8</v>
      </c>
      <c r="G4088" t="str">
        <f>_xlfn.XLOOKUP(tbl_GL[[#This Row],[Account_key]],tbl_COA[Account_key],tbl_COA[Class],"Not Found")</f>
        <v>Non-operating</v>
      </c>
      <c r="H4088" t="str">
        <f>_xlfn.XLOOKUP(tbl_GL[[#This Row],[Account_key]],tbl_COA[Account_key],tbl_COA[SubClass],"Not Found")</f>
        <v>Exchange Loss/Gain</v>
      </c>
      <c r="I4088" t="str">
        <f>_xlfn.XLOOKUP(tbl_GL[[#This Row],[Account_key]],tbl_COA[Account_key],tbl_COA[SubClass2],"Not Found")</f>
        <v>Exchange Loss/Gain</v>
      </c>
      <c r="J4088" t="str">
        <f>_xlfn.XLOOKUP(tbl_GL[[#This Row],[Account_key]],tbl_COA[Account_key],tbl_COA[SubAccount],,0)</f>
        <v>Exchange Loss/Gain</v>
      </c>
      <c r="K4088">
        <f>YEAR(tbl_GL[[#This Row],[Date]])</f>
        <v>2019</v>
      </c>
    </row>
    <row r="4089" spans="1:11" x14ac:dyDescent="0.35">
      <c r="A4089">
        <v>756.1</v>
      </c>
      <c r="B4089" s="24">
        <v>43524</v>
      </c>
      <c r="C4089">
        <v>2</v>
      </c>
      <c r="D4089" s="13">
        <v>400</v>
      </c>
      <c r="E4089" s="13" t="s">
        <v>104</v>
      </c>
      <c r="F4089" s="17">
        <v>-125</v>
      </c>
      <c r="G4089" t="str">
        <f>_xlfn.XLOOKUP(tbl_GL[[#This Row],[Account_key]],tbl_COA[Account_key],tbl_COA[Class],"Not Found")</f>
        <v>Operating account</v>
      </c>
      <c r="H4089" t="str">
        <f>_xlfn.XLOOKUP(tbl_GL[[#This Row],[Account_key]],tbl_COA[Account_key],tbl_COA[SubClass],"Not Found")</f>
        <v>Depreciation &amp; Amortization</v>
      </c>
      <c r="I4089" t="str">
        <f>_xlfn.XLOOKUP(tbl_GL[[#This Row],[Account_key]],tbl_COA[Account_key],tbl_COA[SubClass2],"Not Found")</f>
        <v>Amortization</v>
      </c>
      <c r="J4089" t="str">
        <f>_xlfn.XLOOKUP(tbl_GL[[#This Row],[Account_key]],tbl_COA[Account_key],tbl_COA[SubAccount],,0)</f>
        <v>Amortization of Intangible Assets</v>
      </c>
      <c r="K4089">
        <f>YEAR(tbl_GL[[#This Row],[Date]])</f>
        <v>2019</v>
      </c>
    </row>
    <row r="4090" spans="1:11" x14ac:dyDescent="0.35">
      <c r="A4090">
        <v>756.2</v>
      </c>
      <c r="B4090" s="24">
        <v>43524</v>
      </c>
      <c r="C4090">
        <v>2</v>
      </c>
      <c r="D4090" s="13">
        <v>100</v>
      </c>
      <c r="E4090" s="13" t="s">
        <v>104</v>
      </c>
      <c r="F4090" s="17">
        <v>-125</v>
      </c>
      <c r="G4090" t="str">
        <f>_xlfn.XLOOKUP(tbl_GL[[#This Row],[Account_key]],tbl_COA[Account_key],tbl_COA[Class],"Not Found")</f>
        <v>Assets</v>
      </c>
      <c r="H4090" t="str">
        <f>_xlfn.XLOOKUP(tbl_GL[[#This Row],[Account_key]],tbl_COA[Account_key],tbl_COA[SubClass],"Not Found")</f>
        <v>Assets</v>
      </c>
      <c r="I4090" t="str">
        <f>_xlfn.XLOOKUP(tbl_GL[[#This Row],[Account_key]],tbl_COA[Account_key],tbl_COA[SubClass2],"Not Found")</f>
        <v>Non-Current Assets</v>
      </c>
      <c r="J4090" t="str">
        <f>_xlfn.XLOOKUP(tbl_GL[[#This Row],[Account_key]],tbl_COA[Account_key],tbl_COA[SubAccount],,0)</f>
        <v>Patents and trademarks</v>
      </c>
      <c r="K4090">
        <f>YEAR(tbl_GL[[#This Row],[Date]])</f>
        <v>2019</v>
      </c>
    </row>
    <row r="4091" spans="1:11" x14ac:dyDescent="0.35">
      <c r="A4091">
        <v>757.1</v>
      </c>
      <c r="B4091" s="24">
        <v>43524</v>
      </c>
      <c r="C4091">
        <v>2</v>
      </c>
      <c r="D4091" s="13">
        <v>440</v>
      </c>
      <c r="E4091" s="13" t="s">
        <v>112</v>
      </c>
      <c r="F4091" s="17">
        <v>-150</v>
      </c>
      <c r="G4091" t="str">
        <f>_xlfn.XLOOKUP(tbl_GL[[#This Row],[Account_key]],tbl_COA[Account_key],tbl_COA[Class],"Not Found")</f>
        <v>Interest &amp; Tax</v>
      </c>
      <c r="H4091" t="str">
        <f>_xlfn.XLOOKUP(tbl_GL[[#This Row],[Account_key]],tbl_COA[Account_key],tbl_COA[SubClass],"Not Found")</f>
        <v>Interest Expense</v>
      </c>
      <c r="I4091" t="str">
        <f>_xlfn.XLOOKUP(tbl_GL[[#This Row],[Account_key]],tbl_COA[Account_key],tbl_COA[SubClass2],"Not Found")</f>
        <v>Interest Expense</v>
      </c>
      <c r="J4091" t="str">
        <f>_xlfn.XLOOKUP(tbl_GL[[#This Row],[Account_key]],tbl_COA[Account_key],tbl_COA[SubAccount],,0)</f>
        <v>Interest Expense</v>
      </c>
      <c r="K4091">
        <f>YEAR(tbl_GL[[#This Row],[Date]])</f>
        <v>2019</v>
      </c>
    </row>
    <row r="4092" spans="1:11" x14ac:dyDescent="0.35">
      <c r="A4092">
        <v>757.2</v>
      </c>
      <c r="B4092" s="24">
        <v>43524</v>
      </c>
      <c r="C4092">
        <v>2</v>
      </c>
      <c r="D4092" s="13">
        <v>121</v>
      </c>
      <c r="E4092" s="13" t="s">
        <v>112</v>
      </c>
      <c r="F4092" s="17">
        <v>150</v>
      </c>
      <c r="G4092" t="str">
        <f>_xlfn.XLOOKUP(tbl_GL[[#This Row],[Account_key]],tbl_COA[Account_key],tbl_COA[Class],"Not Found")</f>
        <v>Liabilities and Owners Equity</v>
      </c>
      <c r="H4092" t="str">
        <f>_xlfn.XLOOKUP(tbl_GL[[#This Row],[Account_key]],tbl_COA[Account_key],tbl_COA[SubClass],"Not Found")</f>
        <v>Liabilities</v>
      </c>
      <c r="I4092" t="str">
        <f>_xlfn.XLOOKUP(tbl_GL[[#This Row],[Account_key]],tbl_COA[Account_key],tbl_COA[SubClass2],"Not Found")</f>
        <v>Current Liabilities</v>
      </c>
      <c r="J4092" t="str">
        <f>_xlfn.XLOOKUP(tbl_GL[[#This Row],[Account_key]],tbl_COA[Account_key],tbl_COA[SubAccount],,0)</f>
        <v>Interest Payable</v>
      </c>
      <c r="K4092">
        <f>YEAR(tbl_GL[[#This Row],[Date]])</f>
        <v>2019</v>
      </c>
    </row>
    <row r="4093" spans="1:11" x14ac:dyDescent="0.35">
      <c r="A4093">
        <v>758.1</v>
      </c>
      <c r="B4093" s="24">
        <v>43524</v>
      </c>
      <c r="C4093">
        <v>2</v>
      </c>
      <c r="D4093" s="13">
        <v>10</v>
      </c>
      <c r="E4093" s="13" t="s">
        <v>113</v>
      </c>
      <c r="F4093" s="17">
        <v>200</v>
      </c>
      <c r="G4093" t="str">
        <f>_xlfn.XLOOKUP(tbl_GL[[#This Row],[Account_key]],tbl_COA[Account_key],tbl_COA[Class],"Not Found")</f>
        <v>Assets</v>
      </c>
      <c r="H4093" t="str">
        <f>_xlfn.XLOOKUP(tbl_GL[[#This Row],[Account_key]],tbl_COA[Account_key],tbl_COA[SubClass],"Not Found")</f>
        <v>Assets</v>
      </c>
      <c r="I4093" t="str">
        <f>_xlfn.XLOOKUP(tbl_GL[[#This Row],[Account_key]],tbl_COA[Account_key],tbl_COA[SubClass2],"Not Found")</f>
        <v>Current Assets</v>
      </c>
      <c r="J4093" t="str">
        <f>_xlfn.XLOOKUP(tbl_GL[[#This Row],[Account_key]],tbl_COA[Account_key],tbl_COA[SubAccount],,0)</f>
        <v>Cash at Bank</v>
      </c>
      <c r="K4093">
        <f>YEAR(tbl_GL[[#This Row],[Date]])</f>
        <v>2019</v>
      </c>
    </row>
    <row r="4094" spans="1:11" x14ac:dyDescent="0.35">
      <c r="A4094">
        <v>758.2</v>
      </c>
      <c r="B4094" s="24">
        <v>43524</v>
      </c>
      <c r="C4094">
        <v>2</v>
      </c>
      <c r="D4094" s="13">
        <v>410</v>
      </c>
      <c r="E4094" s="13" t="s">
        <v>113</v>
      </c>
      <c r="F4094" s="17">
        <v>200</v>
      </c>
      <c r="G4094" t="str">
        <f>_xlfn.XLOOKUP(tbl_GL[[#This Row],[Account_key]],tbl_COA[Account_key],tbl_COA[Class],"Not Found")</f>
        <v>Non-operating</v>
      </c>
      <c r="H4094" t="str">
        <f>_xlfn.XLOOKUP(tbl_GL[[#This Row],[Account_key]],tbl_COA[Account_key],tbl_COA[SubClass],"Not Found")</f>
        <v>Interest Income</v>
      </c>
      <c r="I4094" t="str">
        <f>_xlfn.XLOOKUP(tbl_GL[[#This Row],[Account_key]],tbl_COA[Account_key],tbl_COA[SubClass2],"Not Found")</f>
        <v>Interest Income</v>
      </c>
      <c r="J4094" t="str">
        <f>_xlfn.XLOOKUP(tbl_GL[[#This Row],[Account_key]],tbl_COA[Account_key],tbl_COA[SubAccount],,0)</f>
        <v>Interest Income</v>
      </c>
      <c r="K4094">
        <f>YEAR(tbl_GL[[#This Row],[Date]])</f>
        <v>2019</v>
      </c>
    </row>
    <row r="4095" spans="1:11" x14ac:dyDescent="0.35">
      <c r="A4095">
        <v>759.1</v>
      </c>
      <c r="B4095" s="24">
        <v>43524</v>
      </c>
      <c r="C4095">
        <v>2</v>
      </c>
      <c r="D4095" s="13">
        <v>450</v>
      </c>
      <c r="E4095" s="23" t="s">
        <v>108</v>
      </c>
      <c r="F4095" s="17">
        <v>835</v>
      </c>
      <c r="G4095" t="str">
        <f>_xlfn.XLOOKUP(tbl_GL[[#This Row],[Account_key]],tbl_COA[Account_key],tbl_COA[Class],"Not Found")</f>
        <v>Interest &amp; Tax</v>
      </c>
      <c r="H4095" t="str">
        <f>_xlfn.XLOOKUP(tbl_GL[[#This Row],[Account_key]],tbl_COA[Account_key],tbl_COA[SubClass],"Not Found")</f>
        <v>Taxation</v>
      </c>
      <c r="I4095" t="str">
        <f>_xlfn.XLOOKUP(tbl_GL[[#This Row],[Account_key]],tbl_COA[Account_key],tbl_COA[SubClass2],"Not Found")</f>
        <v>Taxation</v>
      </c>
      <c r="J4095" t="str">
        <f>_xlfn.XLOOKUP(tbl_GL[[#This Row],[Account_key]],tbl_COA[Account_key],tbl_COA[SubAccount],,0)</f>
        <v>Taxation</v>
      </c>
      <c r="K4095">
        <f>YEAR(tbl_GL[[#This Row],[Date]])</f>
        <v>2019</v>
      </c>
    </row>
    <row r="4096" spans="1:11" x14ac:dyDescent="0.35">
      <c r="A4096">
        <v>759.2</v>
      </c>
      <c r="B4096" s="24">
        <v>43524</v>
      </c>
      <c r="C4096">
        <v>2</v>
      </c>
      <c r="D4096" s="13">
        <v>122</v>
      </c>
      <c r="E4096" s="23" t="s">
        <v>108</v>
      </c>
      <c r="F4096" s="17">
        <v>-835</v>
      </c>
      <c r="G4096" t="str">
        <f>_xlfn.XLOOKUP(tbl_GL[[#This Row],[Account_key]],tbl_COA[Account_key],tbl_COA[Class],"Not Found")</f>
        <v>Liabilities and Owners Equity</v>
      </c>
      <c r="H4096" t="str">
        <f>_xlfn.XLOOKUP(tbl_GL[[#This Row],[Account_key]],tbl_COA[Account_key],tbl_COA[SubClass],"Not Found")</f>
        <v>Liabilities</v>
      </c>
      <c r="I4096" t="str">
        <f>_xlfn.XLOOKUP(tbl_GL[[#This Row],[Account_key]],tbl_COA[Account_key],tbl_COA[SubClass2],"Not Found")</f>
        <v>Current Liabilities</v>
      </c>
      <c r="J4096" t="str">
        <f>_xlfn.XLOOKUP(tbl_GL[[#This Row],[Account_key]],tbl_COA[Account_key],tbl_COA[SubAccount],,0)</f>
        <v>Tax payable</v>
      </c>
      <c r="K4096">
        <f>YEAR(tbl_GL[[#This Row],[Date]])</f>
        <v>2019</v>
      </c>
    </row>
    <row r="4097" spans="1:11" x14ac:dyDescent="0.35">
      <c r="A4097">
        <v>761.1</v>
      </c>
      <c r="B4097" s="24">
        <v>43524</v>
      </c>
      <c r="C4097">
        <v>2</v>
      </c>
      <c r="D4097" s="13">
        <v>240</v>
      </c>
      <c r="E4097" s="13" t="s">
        <v>56</v>
      </c>
      <c r="F4097" s="17">
        <v>-1875</v>
      </c>
      <c r="G4097" t="str">
        <f>_xlfn.XLOOKUP(tbl_GL[[#This Row],[Account_key]],tbl_COA[Account_key],tbl_COA[Class],"Not Found")</f>
        <v>Operating account</v>
      </c>
      <c r="H4097" t="str">
        <f>_xlfn.XLOOKUP(tbl_GL[[#This Row],[Account_key]],tbl_COA[Account_key],tbl_COA[SubClass],"Not Found")</f>
        <v>Operating Expenses</v>
      </c>
      <c r="I4097" t="str">
        <f>_xlfn.XLOOKUP(tbl_GL[[#This Row],[Account_key]],tbl_COA[Account_key],tbl_COA[SubClass2],"Not Found")</f>
        <v>Sales &amp; Distribution</v>
      </c>
      <c r="J4097" t="str">
        <f>_xlfn.XLOOKUP(tbl_GL[[#This Row],[Account_key]],tbl_COA[Account_key],tbl_COA[SubAccount],,0)</f>
        <v>Salaries</v>
      </c>
      <c r="K4097">
        <f>YEAR(tbl_GL[[#This Row],[Date]])</f>
        <v>2019</v>
      </c>
    </row>
    <row r="4098" spans="1:11" x14ac:dyDescent="0.35">
      <c r="A4098">
        <v>761.2</v>
      </c>
      <c r="B4098" s="24">
        <v>43524</v>
      </c>
      <c r="C4098">
        <v>2</v>
      </c>
      <c r="D4098" s="13">
        <v>10</v>
      </c>
      <c r="E4098" s="13" t="s">
        <v>56</v>
      </c>
      <c r="F4098" s="17">
        <v>-1875</v>
      </c>
      <c r="G4098" t="str">
        <f>_xlfn.XLOOKUP(tbl_GL[[#This Row],[Account_key]],tbl_COA[Account_key],tbl_COA[Class],"Not Found")</f>
        <v>Assets</v>
      </c>
      <c r="H4098" t="str">
        <f>_xlfn.XLOOKUP(tbl_GL[[#This Row],[Account_key]],tbl_COA[Account_key],tbl_COA[SubClass],"Not Found")</f>
        <v>Assets</v>
      </c>
      <c r="I4098" t="str">
        <f>_xlfn.XLOOKUP(tbl_GL[[#This Row],[Account_key]],tbl_COA[Account_key],tbl_COA[SubClass2],"Not Found")</f>
        <v>Current Assets</v>
      </c>
      <c r="J4098" t="str">
        <f>_xlfn.XLOOKUP(tbl_GL[[#This Row],[Account_key]],tbl_COA[Account_key],tbl_COA[SubAccount],,0)</f>
        <v>Cash at Bank</v>
      </c>
      <c r="K4098">
        <f>YEAR(tbl_GL[[#This Row],[Date]])</f>
        <v>2019</v>
      </c>
    </row>
    <row r="4099" spans="1:11" x14ac:dyDescent="0.35">
      <c r="A4099">
        <v>762.1</v>
      </c>
      <c r="B4099" s="24">
        <v>43524</v>
      </c>
      <c r="C4099">
        <v>2</v>
      </c>
      <c r="D4099" s="13">
        <v>380</v>
      </c>
      <c r="E4099" s="13" t="s">
        <v>101</v>
      </c>
      <c r="F4099" s="17">
        <v>-3500</v>
      </c>
      <c r="G4099" t="str">
        <f>_xlfn.XLOOKUP(tbl_GL[[#This Row],[Account_key]],tbl_COA[Account_key],tbl_COA[Class],"Not Found")</f>
        <v>Operating account</v>
      </c>
      <c r="H4099" t="str">
        <f>_xlfn.XLOOKUP(tbl_GL[[#This Row],[Account_key]],tbl_COA[Account_key],tbl_COA[SubClass],"Not Found")</f>
        <v>Depreciation &amp; Amortization</v>
      </c>
      <c r="I4099" t="str">
        <f>_xlfn.XLOOKUP(tbl_GL[[#This Row],[Account_key]],tbl_COA[Account_key],tbl_COA[SubClass2],"Not Found")</f>
        <v>Depreciation</v>
      </c>
      <c r="J4099" t="str">
        <f>_xlfn.XLOOKUP(tbl_GL[[#This Row],[Account_key]],tbl_COA[Account_key],tbl_COA[SubAccount],,0)</f>
        <v>Equipment</v>
      </c>
      <c r="K4099">
        <f>YEAR(tbl_GL[[#This Row],[Date]])</f>
        <v>2019</v>
      </c>
    </row>
    <row r="4100" spans="1:11" x14ac:dyDescent="0.35">
      <c r="A4100">
        <v>762.2</v>
      </c>
      <c r="B4100" s="24">
        <v>43524</v>
      </c>
      <c r="C4100">
        <v>2</v>
      </c>
      <c r="D4100" s="13">
        <v>90</v>
      </c>
      <c r="E4100" s="13" t="s">
        <v>101</v>
      </c>
      <c r="F4100" s="17">
        <v>-3500</v>
      </c>
      <c r="G4100" t="str">
        <f>_xlfn.XLOOKUP(tbl_GL[[#This Row],[Account_key]],tbl_COA[Account_key],tbl_COA[Class],"Not Found")</f>
        <v>Assets</v>
      </c>
      <c r="H4100" t="str">
        <f>_xlfn.XLOOKUP(tbl_GL[[#This Row],[Account_key]],tbl_COA[Account_key],tbl_COA[SubClass],"Not Found")</f>
        <v>Assets</v>
      </c>
      <c r="I4100" t="str">
        <f>_xlfn.XLOOKUP(tbl_GL[[#This Row],[Account_key]],tbl_COA[Account_key],tbl_COA[SubClass2],"Not Found")</f>
        <v>Non-Current Assets</v>
      </c>
      <c r="J4100" t="str">
        <f>_xlfn.XLOOKUP(tbl_GL[[#This Row],[Account_key]],tbl_COA[Account_key],tbl_COA[SubAccount],,0)</f>
        <v>Office Furniture &amp; Equipment</v>
      </c>
      <c r="K4100">
        <f>YEAR(tbl_GL[[#This Row],[Date]])</f>
        <v>2019</v>
      </c>
    </row>
    <row r="4101" spans="1:11" x14ac:dyDescent="0.35">
      <c r="A4101">
        <v>763.1</v>
      </c>
      <c r="B4101" s="24">
        <v>43525</v>
      </c>
      <c r="C4101">
        <v>2</v>
      </c>
      <c r="D4101" s="13">
        <v>350</v>
      </c>
      <c r="E4101" s="13" t="s">
        <v>97</v>
      </c>
      <c r="F4101" s="17">
        <v>-915</v>
      </c>
      <c r="G4101" t="str">
        <f>_xlfn.XLOOKUP(tbl_GL[[#This Row],[Account_key]],tbl_COA[Account_key],tbl_COA[Class],"Not Found")</f>
        <v>Operating account</v>
      </c>
      <c r="H4101" t="str">
        <f>_xlfn.XLOOKUP(tbl_GL[[#This Row],[Account_key]],tbl_COA[Account_key],tbl_COA[SubClass],"Not Found")</f>
        <v>Operating Expenses</v>
      </c>
      <c r="I4101" t="str">
        <f>_xlfn.XLOOKUP(tbl_GL[[#This Row],[Account_key]],tbl_COA[Account_key],tbl_COA[SubClass2],"Not Found")</f>
        <v>Administration</v>
      </c>
      <c r="J4101" t="str">
        <f>_xlfn.XLOOKUP(tbl_GL[[#This Row],[Account_key]],tbl_COA[Account_key],tbl_COA[SubAccount],,0)</f>
        <v>Other Expenses</v>
      </c>
      <c r="K4101">
        <f>YEAR(tbl_GL[[#This Row],[Date]])</f>
        <v>2019</v>
      </c>
    </row>
    <row r="4102" spans="1:11" x14ac:dyDescent="0.35">
      <c r="A4102">
        <v>763.2</v>
      </c>
      <c r="B4102" s="24">
        <v>43525</v>
      </c>
      <c r="C4102">
        <v>2</v>
      </c>
      <c r="D4102" s="13">
        <v>120</v>
      </c>
      <c r="E4102" s="13" t="s">
        <v>97</v>
      </c>
      <c r="F4102" s="17">
        <v>915</v>
      </c>
      <c r="G4102" t="str">
        <f>_xlfn.XLOOKUP(tbl_GL[[#This Row],[Account_key]],tbl_COA[Account_key],tbl_COA[Class],"Not Found")</f>
        <v>Liabilities and Owners Equity</v>
      </c>
      <c r="H4102" t="str">
        <f>_xlfn.XLOOKUP(tbl_GL[[#This Row],[Account_key]],tbl_COA[Account_key],tbl_COA[SubClass],"Not Found")</f>
        <v>Liabilities</v>
      </c>
      <c r="I4102" t="str">
        <f>_xlfn.XLOOKUP(tbl_GL[[#This Row],[Account_key]],tbl_COA[Account_key],tbl_COA[SubClass2],"Not Found")</f>
        <v>Current Liabilities</v>
      </c>
      <c r="J4102" t="str">
        <f>_xlfn.XLOOKUP(tbl_GL[[#This Row],[Account_key]],tbl_COA[Account_key],tbl_COA[SubAccount],,0)</f>
        <v>Accrued Expenses</v>
      </c>
      <c r="K4102">
        <f>YEAR(tbl_GL[[#This Row],[Date]])</f>
        <v>2019</v>
      </c>
    </row>
    <row r="4103" spans="1:11" x14ac:dyDescent="0.35">
      <c r="A4103">
        <v>764.1</v>
      </c>
      <c r="B4103" s="24">
        <v>43525</v>
      </c>
      <c r="C4103">
        <v>2</v>
      </c>
      <c r="D4103" s="13">
        <v>60</v>
      </c>
      <c r="E4103" s="13" t="s">
        <v>84</v>
      </c>
      <c r="F4103" s="17">
        <v>9000</v>
      </c>
      <c r="G4103" t="str">
        <f>_xlfn.XLOOKUP(tbl_GL[[#This Row],[Account_key]],tbl_COA[Account_key],tbl_COA[Class],"Not Found")</f>
        <v>Assets</v>
      </c>
      <c r="H4103" t="str">
        <f>_xlfn.XLOOKUP(tbl_GL[[#This Row],[Account_key]],tbl_COA[Account_key],tbl_COA[SubClass],"Not Found")</f>
        <v>Assets</v>
      </c>
      <c r="I4103" t="str">
        <f>_xlfn.XLOOKUP(tbl_GL[[#This Row],[Account_key]],tbl_COA[Account_key],tbl_COA[SubClass2],"Not Found")</f>
        <v>Current Assets</v>
      </c>
      <c r="J4103" t="str">
        <f>_xlfn.XLOOKUP(tbl_GL[[#This Row],[Account_key]],tbl_COA[Account_key],tbl_COA[SubAccount],,0)</f>
        <v>Inventory</v>
      </c>
      <c r="K4103">
        <f>YEAR(tbl_GL[[#This Row],[Date]])</f>
        <v>2019</v>
      </c>
    </row>
    <row r="4104" spans="1:11" x14ac:dyDescent="0.35">
      <c r="A4104">
        <v>764.2</v>
      </c>
      <c r="B4104" s="24">
        <v>43525</v>
      </c>
      <c r="C4104">
        <v>2</v>
      </c>
      <c r="D4104" s="13">
        <v>110</v>
      </c>
      <c r="E4104" s="13" t="s">
        <v>84</v>
      </c>
      <c r="F4104" s="17">
        <v>9000</v>
      </c>
      <c r="G4104" t="str">
        <f>_xlfn.XLOOKUP(tbl_GL[[#This Row],[Account_key]],tbl_COA[Account_key],tbl_COA[Class],"Not Found")</f>
        <v>Liabilities and Owners Equity</v>
      </c>
      <c r="H4104" t="str">
        <f>_xlfn.XLOOKUP(tbl_GL[[#This Row],[Account_key]],tbl_COA[Account_key],tbl_COA[SubClass],"Not Found")</f>
        <v>Liabilities</v>
      </c>
      <c r="I4104" t="str">
        <f>_xlfn.XLOOKUP(tbl_GL[[#This Row],[Account_key]],tbl_COA[Account_key],tbl_COA[SubClass2],"Not Found")</f>
        <v>Current Liabilities</v>
      </c>
      <c r="J4104" t="str">
        <f>_xlfn.XLOOKUP(tbl_GL[[#This Row],[Account_key]],tbl_COA[Account_key],tbl_COA[SubAccount],,0)</f>
        <v>Trade Payables</v>
      </c>
      <c r="K4104">
        <f>YEAR(tbl_GL[[#This Row],[Date]])</f>
        <v>2019</v>
      </c>
    </row>
    <row r="4105" spans="1:11" x14ac:dyDescent="0.35">
      <c r="A4105">
        <v>765.1</v>
      </c>
      <c r="B4105" s="24">
        <v>43526</v>
      </c>
      <c r="C4105">
        <v>2</v>
      </c>
      <c r="D4105" s="13">
        <v>230</v>
      </c>
      <c r="E4105" s="13" t="s">
        <v>4</v>
      </c>
      <c r="F4105" s="17">
        <v>-397</v>
      </c>
      <c r="G4105" t="str">
        <f>_xlfn.XLOOKUP(tbl_GL[[#This Row],[Account_key]],tbl_COA[Account_key],tbl_COA[Class],"Not Found")</f>
        <v>Trading account</v>
      </c>
      <c r="H4105" t="str">
        <f>_xlfn.XLOOKUP(tbl_GL[[#This Row],[Account_key]],tbl_COA[Account_key],tbl_COA[SubClass],"Not Found")</f>
        <v>Cost of Sales</v>
      </c>
      <c r="I4105" t="str">
        <f>_xlfn.XLOOKUP(tbl_GL[[#This Row],[Account_key]],tbl_COA[Account_key],tbl_COA[SubClass2],"Not Found")</f>
        <v>Cost of Sales</v>
      </c>
      <c r="J4105" t="str">
        <f>_xlfn.XLOOKUP(tbl_GL[[#This Row],[Account_key]],tbl_COA[Account_key],tbl_COA[SubAccount],,0)</f>
        <v>Cost of Sales</v>
      </c>
      <c r="K4105">
        <f>YEAR(tbl_GL[[#This Row],[Date]])</f>
        <v>2019</v>
      </c>
    </row>
    <row r="4106" spans="1:11" x14ac:dyDescent="0.35">
      <c r="A4106">
        <v>765.2</v>
      </c>
      <c r="B4106" s="24">
        <v>43526</v>
      </c>
      <c r="C4106">
        <v>2</v>
      </c>
      <c r="D4106" s="13">
        <v>60</v>
      </c>
      <c r="E4106" s="13" t="s">
        <v>4</v>
      </c>
      <c r="F4106" s="17">
        <v>-397</v>
      </c>
      <c r="G4106" t="str">
        <f>_xlfn.XLOOKUP(tbl_GL[[#This Row],[Account_key]],tbl_COA[Account_key],tbl_COA[Class],"Not Found")</f>
        <v>Assets</v>
      </c>
      <c r="H4106" t="str">
        <f>_xlfn.XLOOKUP(tbl_GL[[#This Row],[Account_key]],tbl_COA[Account_key],tbl_COA[SubClass],"Not Found")</f>
        <v>Assets</v>
      </c>
      <c r="I4106" t="str">
        <f>_xlfn.XLOOKUP(tbl_GL[[#This Row],[Account_key]],tbl_COA[Account_key],tbl_COA[SubClass2],"Not Found")</f>
        <v>Current Assets</v>
      </c>
      <c r="J4106" t="str">
        <f>_xlfn.XLOOKUP(tbl_GL[[#This Row],[Account_key]],tbl_COA[Account_key],tbl_COA[SubAccount],,0)</f>
        <v>Inventory</v>
      </c>
      <c r="K4106">
        <f>YEAR(tbl_GL[[#This Row],[Date]])</f>
        <v>2019</v>
      </c>
    </row>
    <row r="4107" spans="1:11" x14ac:dyDescent="0.35">
      <c r="A4107">
        <v>766.1</v>
      </c>
      <c r="B4107" s="24">
        <v>43526</v>
      </c>
      <c r="C4107">
        <v>2</v>
      </c>
      <c r="D4107" s="13">
        <v>210</v>
      </c>
      <c r="E4107" s="13" t="s">
        <v>7</v>
      </c>
      <c r="F4107" s="17">
        <v>1366</v>
      </c>
      <c r="G4107" t="str">
        <f>_xlfn.XLOOKUP(tbl_GL[[#This Row],[Account_key]],tbl_COA[Account_key],tbl_COA[Class],"Not Found")</f>
        <v>Trading account</v>
      </c>
      <c r="H4107" t="str">
        <f>_xlfn.XLOOKUP(tbl_GL[[#This Row],[Account_key]],tbl_COA[Account_key],tbl_COA[SubClass],"Not Found")</f>
        <v>Sales</v>
      </c>
      <c r="I4107" t="str">
        <f>_xlfn.XLOOKUP(tbl_GL[[#This Row],[Account_key]],tbl_COA[Account_key],tbl_COA[SubClass2],"Not Found")</f>
        <v>Sales</v>
      </c>
      <c r="J4107" t="str">
        <f>_xlfn.XLOOKUP(tbl_GL[[#This Row],[Account_key]],tbl_COA[Account_key],tbl_COA[SubAccount],,0)</f>
        <v>Sales</v>
      </c>
      <c r="K4107">
        <f>YEAR(tbl_GL[[#This Row],[Date]])</f>
        <v>2019</v>
      </c>
    </row>
    <row r="4108" spans="1:11" x14ac:dyDescent="0.35">
      <c r="A4108">
        <v>766.2</v>
      </c>
      <c r="B4108" s="24">
        <v>43526</v>
      </c>
      <c r="C4108">
        <v>2</v>
      </c>
      <c r="D4108" s="13">
        <v>10</v>
      </c>
      <c r="E4108" s="13" t="s">
        <v>7</v>
      </c>
      <c r="F4108" s="17">
        <v>1366</v>
      </c>
      <c r="G4108" t="str">
        <f>_xlfn.XLOOKUP(tbl_GL[[#This Row],[Account_key]],tbl_COA[Account_key],tbl_COA[Class],"Not Found")</f>
        <v>Assets</v>
      </c>
      <c r="H4108" t="str">
        <f>_xlfn.XLOOKUP(tbl_GL[[#This Row],[Account_key]],tbl_COA[Account_key],tbl_COA[SubClass],"Not Found")</f>
        <v>Assets</v>
      </c>
      <c r="I4108" t="str">
        <f>_xlfn.XLOOKUP(tbl_GL[[#This Row],[Account_key]],tbl_COA[Account_key],tbl_COA[SubClass2],"Not Found")</f>
        <v>Current Assets</v>
      </c>
      <c r="J4108" t="str">
        <f>_xlfn.XLOOKUP(tbl_GL[[#This Row],[Account_key]],tbl_COA[Account_key],tbl_COA[SubAccount],,0)</f>
        <v>Cash at Bank</v>
      </c>
      <c r="K4108">
        <f>YEAR(tbl_GL[[#This Row],[Date]])</f>
        <v>2019</v>
      </c>
    </row>
    <row r="4109" spans="1:11" x14ac:dyDescent="0.35">
      <c r="A4109">
        <v>767.1</v>
      </c>
      <c r="B4109" s="24">
        <v>43526</v>
      </c>
      <c r="C4109">
        <v>2</v>
      </c>
      <c r="D4109" s="13">
        <v>230</v>
      </c>
      <c r="E4109" s="13" t="s">
        <v>4</v>
      </c>
      <c r="F4109" s="17">
        <v>-1695</v>
      </c>
      <c r="G4109" t="str">
        <f>_xlfn.XLOOKUP(tbl_GL[[#This Row],[Account_key]],tbl_COA[Account_key],tbl_COA[Class],"Not Found")</f>
        <v>Trading account</v>
      </c>
      <c r="H4109" t="str">
        <f>_xlfn.XLOOKUP(tbl_GL[[#This Row],[Account_key]],tbl_COA[Account_key],tbl_COA[SubClass],"Not Found")</f>
        <v>Cost of Sales</v>
      </c>
      <c r="I4109" t="str">
        <f>_xlfn.XLOOKUP(tbl_GL[[#This Row],[Account_key]],tbl_COA[Account_key],tbl_COA[SubClass2],"Not Found")</f>
        <v>Cost of Sales</v>
      </c>
      <c r="J4109" t="str">
        <f>_xlfn.XLOOKUP(tbl_GL[[#This Row],[Account_key]],tbl_COA[Account_key],tbl_COA[SubAccount],,0)</f>
        <v>Cost of Sales</v>
      </c>
      <c r="K4109">
        <f>YEAR(tbl_GL[[#This Row],[Date]])</f>
        <v>2019</v>
      </c>
    </row>
    <row r="4110" spans="1:11" x14ac:dyDescent="0.35">
      <c r="A4110">
        <v>767.2</v>
      </c>
      <c r="B4110" s="24">
        <v>43526</v>
      </c>
      <c r="C4110">
        <v>2</v>
      </c>
      <c r="D4110" s="13">
        <v>60</v>
      </c>
      <c r="E4110" s="13" t="s">
        <v>4</v>
      </c>
      <c r="F4110" s="17">
        <v>-1695</v>
      </c>
      <c r="G4110" t="str">
        <f>_xlfn.XLOOKUP(tbl_GL[[#This Row],[Account_key]],tbl_COA[Account_key],tbl_COA[Class],"Not Found")</f>
        <v>Assets</v>
      </c>
      <c r="H4110" t="str">
        <f>_xlfn.XLOOKUP(tbl_GL[[#This Row],[Account_key]],tbl_COA[Account_key],tbl_COA[SubClass],"Not Found")</f>
        <v>Assets</v>
      </c>
      <c r="I4110" t="str">
        <f>_xlfn.XLOOKUP(tbl_GL[[#This Row],[Account_key]],tbl_COA[Account_key],tbl_COA[SubClass2],"Not Found")</f>
        <v>Current Assets</v>
      </c>
      <c r="J4110" t="str">
        <f>_xlfn.XLOOKUP(tbl_GL[[#This Row],[Account_key]],tbl_COA[Account_key],tbl_COA[SubAccount],,0)</f>
        <v>Inventory</v>
      </c>
      <c r="K4110">
        <f>YEAR(tbl_GL[[#This Row],[Date]])</f>
        <v>2019</v>
      </c>
    </row>
    <row r="4111" spans="1:11" x14ac:dyDescent="0.35">
      <c r="A4111">
        <v>768.1</v>
      </c>
      <c r="B4111" s="24">
        <v>43526</v>
      </c>
      <c r="C4111">
        <v>2</v>
      </c>
      <c r="D4111" s="13">
        <v>210</v>
      </c>
      <c r="E4111" s="13" t="s">
        <v>8</v>
      </c>
      <c r="F4111" s="17">
        <v>6197</v>
      </c>
      <c r="G4111" t="str">
        <f>_xlfn.XLOOKUP(tbl_GL[[#This Row],[Account_key]],tbl_COA[Account_key],tbl_COA[Class],"Not Found")</f>
        <v>Trading account</v>
      </c>
      <c r="H4111" t="str">
        <f>_xlfn.XLOOKUP(tbl_GL[[#This Row],[Account_key]],tbl_COA[Account_key],tbl_COA[SubClass],"Not Found")</f>
        <v>Sales</v>
      </c>
      <c r="I4111" t="str">
        <f>_xlfn.XLOOKUP(tbl_GL[[#This Row],[Account_key]],tbl_COA[Account_key],tbl_COA[SubClass2],"Not Found")</f>
        <v>Sales</v>
      </c>
      <c r="J4111" t="str">
        <f>_xlfn.XLOOKUP(tbl_GL[[#This Row],[Account_key]],tbl_COA[Account_key],tbl_COA[SubAccount],,0)</f>
        <v>Sales</v>
      </c>
      <c r="K4111">
        <f>YEAR(tbl_GL[[#This Row],[Date]])</f>
        <v>2019</v>
      </c>
    </row>
    <row r="4112" spans="1:11" x14ac:dyDescent="0.35">
      <c r="A4112">
        <v>768.2</v>
      </c>
      <c r="B4112" s="24">
        <v>43526</v>
      </c>
      <c r="C4112">
        <v>2</v>
      </c>
      <c r="D4112" s="13">
        <v>30</v>
      </c>
      <c r="E4112" s="13" t="s">
        <v>8</v>
      </c>
      <c r="F4112" s="17">
        <v>6197</v>
      </c>
      <c r="G4112" t="str">
        <f>_xlfn.XLOOKUP(tbl_GL[[#This Row],[Account_key]],tbl_COA[Account_key],tbl_COA[Class],"Not Found")</f>
        <v>Assets</v>
      </c>
      <c r="H4112" t="str">
        <f>_xlfn.XLOOKUP(tbl_GL[[#This Row],[Account_key]],tbl_COA[Account_key],tbl_COA[SubClass],"Not Found")</f>
        <v>Assets</v>
      </c>
      <c r="I4112" t="str">
        <f>_xlfn.XLOOKUP(tbl_GL[[#This Row],[Account_key]],tbl_COA[Account_key],tbl_COA[SubClass2],"Not Found")</f>
        <v>Current Assets</v>
      </c>
      <c r="J4112" t="str">
        <f>_xlfn.XLOOKUP(tbl_GL[[#This Row],[Account_key]],tbl_COA[Account_key],tbl_COA[SubAccount],,0)</f>
        <v>Trade Receivables</v>
      </c>
      <c r="K4112">
        <f>YEAR(tbl_GL[[#This Row],[Date]])</f>
        <v>2019</v>
      </c>
    </row>
    <row r="4113" spans="1:11" x14ac:dyDescent="0.35">
      <c r="A4113">
        <v>769.1</v>
      </c>
      <c r="B4113" s="24">
        <v>43528</v>
      </c>
      <c r="C4113">
        <v>2</v>
      </c>
      <c r="D4113" s="13">
        <v>10</v>
      </c>
      <c r="E4113" s="13" t="s">
        <v>98</v>
      </c>
      <c r="F4113" s="17">
        <v>-966</v>
      </c>
      <c r="G4113" t="str">
        <f>_xlfn.XLOOKUP(tbl_GL[[#This Row],[Account_key]],tbl_COA[Account_key],tbl_COA[Class],"Not Found")</f>
        <v>Assets</v>
      </c>
      <c r="H4113" t="str">
        <f>_xlfn.XLOOKUP(tbl_GL[[#This Row],[Account_key]],tbl_COA[Account_key],tbl_COA[SubClass],"Not Found")</f>
        <v>Assets</v>
      </c>
      <c r="I4113" t="str">
        <f>_xlfn.XLOOKUP(tbl_GL[[#This Row],[Account_key]],tbl_COA[Account_key],tbl_COA[SubClass2],"Not Found")</f>
        <v>Current Assets</v>
      </c>
      <c r="J4113" t="str">
        <f>_xlfn.XLOOKUP(tbl_GL[[#This Row],[Account_key]],tbl_COA[Account_key],tbl_COA[SubAccount],,0)</f>
        <v>Cash at Bank</v>
      </c>
      <c r="K4113">
        <f>YEAR(tbl_GL[[#This Row],[Date]])</f>
        <v>2019</v>
      </c>
    </row>
    <row r="4114" spans="1:11" x14ac:dyDescent="0.35">
      <c r="A4114">
        <v>769.2</v>
      </c>
      <c r="B4114" s="24">
        <v>43528</v>
      </c>
      <c r="C4114">
        <v>2</v>
      </c>
      <c r="D4114" s="13">
        <v>120</v>
      </c>
      <c r="E4114" s="13" t="s">
        <v>98</v>
      </c>
      <c r="F4114" s="17">
        <v>-966</v>
      </c>
      <c r="G4114" t="str">
        <f>_xlfn.XLOOKUP(tbl_GL[[#This Row],[Account_key]],tbl_COA[Account_key],tbl_COA[Class],"Not Found")</f>
        <v>Liabilities and Owners Equity</v>
      </c>
      <c r="H4114" t="str">
        <f>_xlfn.XLOOKUP(tbl_GL[[#This Row],[Account_key]],tbl_COA[Account_key],tbl_COA[SubClass],"Not Found")</f>
        <v>Liabilities</v>
      </c>
      <c r="I4114" t="str">
        <f>_xlfn.XLOOKUP(tbl_GL[[#This Row],[Account_key]],tbl_COA[Account_key],tbl_COA[SubClass2],"Not Found")</f>
        <v>Current Liabilities</v>
      </c>
      <c r="J4114" t="str">
        <f>_xlfn.XLOOKUP(tbl_GL[[#This Row],[Account_key]],tbl_COA[Account_key],tbl_COA[SubAccount],,0)</f>
        <v>Accrued Expenses</v>
      </c>
      <c r="K4114">
        <f>YEAR(tbl_GL[[#This Row],[Date]])</f>
        <v>2019</v>
      </c>
    </row>
    <row r="4115" spans="1:11" x14ac:dyDescent="0.35">
      <c r="A4115">
        <v>770.1</v>
      </c>
      <c r="B4115" s="24">
        <v>43529</v>
      </c>
      <c r="C4115">
        <v>2</v>
      </c>
      <c r="D4115" s="13">
        <v>290</v>
      </c>
      <c r="E4115" s="13" t="s">
        <v>97</v>
      </c>
      <c r="F4115" s="17">
        <v>-944</v>
      </c>
      <c r="G4115" t="str">
        <f>_xlfn.XLOOKUP(tbl_GL[[#This Row],[Account_key]],tbl_COA[Account_key],tbl_COA[Class],"Not Found")</f>
        <v>Operating account</v>
      </c>
      <c r="H4115" t="str">
        <f>_xlfn.XLOOKUP(tbl_GL[[#This Row],[Account_key]],tbl_COA[Account_key],tbl_COA[SubClass],"Not Found")</f>
        <v>Operating Expenses</v>
      </c>
      <c r="I4115" t="str">
        <f>_xlfn.XLOOKUP(tbl_GL[[#This Row],[Account_key]],tbl_COA[Account_key],tbl_COA[SubClass2],"Not Found")</f>
        <v>Administration</v>
      </c>
      <c r="J4115" t="str">
        <f>_xlfn.XLOOKUP(tbl_GL[[#This Row],[Account_key]],tbl_COA[Account_key],tbl_COA[SubAccount],,0)</f>
        <v>Travel</v>
      </c>
      <c r="K4115">
        <f>YEAR(tbl_GL[[#This Row],[Date]])</f>
        <v>2019</v>
      </c>
    </row>
    <row r="4116" spans="1:11" x14ac:dyDescent="0.35">
      <c r="A4116">
        <v>770.2</v>
      </c>
      <c r="B4116" s="24">
        <v>43529</v>
      </c>
      <c r="C4116">
        <v>2</v>
      </c>
      <c r="D4116" s="13">
        <v>120</v>
      </c>
      <c r="E4116" s="13" t="s">
        <v>97</v>
      </c>
      <c r="F4116" s="17">
        <v>944</v>
      </c>
      <c r="G4116" t="str">
        <f>_xlfn.XLOOKUP(tbl_GL[[#This Row],[Account_key]],tbl_COA[Account_key],tbl_COA[Class],"Not Found")</f>
        <v>Liabilities and Owners Equity</v>
      </c>
      <c r="H4116" t="str">
        <f>_xlfn.XLOOKUP(tbl_GL[[#This Row],[Account_key]],tbl_COA[Account_key],tbl_COA[SubClass],"Not Found")</f>
        <v>Liabilities</v>
      </c>
      <c r="I4116" t="str">
        <f>_xlfn.XLOOKUP(tbl_GL[[#This Row],[Account_key]],tbl_COA[Account_key],tbl_COA[SubClass2],"Not Found")</f>
        <v>Current Liabilities</v>
      </c>
      <c r="J4116" t="str">
        <f>_xlfn.XLOOKUP(tbl_GL[[#This Row],[Account_key]],tbl_COA[Account_key],tbl_COA[SubAccount],,0)</f>
        <v>Accrued Expenses</v>
      </c>
      <c r="K4116">
        <f>YEAR(tbl_GL[[#This Row],[Date]])</f>
        <v>2019</v>
      </c>
    </row>
    <row r="4117" spans="1:11" x14ac:dyDescent="0.35">
      <c r="A4117">
        <v>771.1</v>
      </c>
      <c r="B4117" s="24">
        <v>43529</v>
      </c>
      <c r="C4117">
        <v>2</v>
      </c>
      <c r="D4117" s="13">
        <v>10</v>
      </c>
      <c r="E4117" s="13" t="s">
        <v>84</v>
      </c>
      <c r="F4117" s="17">
        <v>-9000</v>
      </c>
      <c r="G4117" t="str">
        <f>_xlfn.XLOOKUP(tbl_GL[[#This Row],[Account_key]],tbl_COA[Account_key],tbl_COA[Class],"Not Found")</f>
        <v>Assets</v>
      </c>
      <c r="H4117" t="str">
        <f>_xlfn.XLOOKUP(tbl_GL[[#This Row],[Account_key]],tbl_COA[Account_key],tbl_COA[SubClass],"Not Found")</f>
        <v>Assets</v>
      </c>
      <c r="I4117" t="str">
        <f>_xlfn.XLOOKUP(tbl_GL[[#This Row],[Account_key]],tbl_COA[Account_key],tbl_COA[SubClass2],"Not Found")</f>
        <v>Current Assets</v>
      </c>
      <c r="J4117" t="str">
        <f>_xlfn.XLOOKUP(tbl_GL[[#This Row],[Account_key]],tbl_COA[Account_key],tbl_COA[SubAccount],,0)</f>
        <v>Cash at Bank</v>
      </c>
      <c r="K4117">
        <f>YEAR(tbl_GL[[#This Row],[Date]])</f>
        <v>2019</v>
      </c>
    </row>
    <row r="4118" spans="1:11" x14ac:dyDescent="0.35">
      <c r="A4118">
        <v>771.2</v>
      </c>
      <c r="B4118" s="24">
        <v>43529</v>
      </c>
      <c r="C4118">
        <v>2</v>
      </c>
      <c r="D4118" s="13">
        <v>110</v>
      </c>
      <c r="E4118" s="13" t="s">
        <v>84</v>
      </c>
      <c r="F4118" s="17">
        <v>-9000</v>
      </c>
      <c r="G4118" t="str">
        <f>_xlfn.XLOOKUP(tbl_GL[[#This Row],[Account_key]],tbl_COA[Account_key],tbl_COA[Class],"Not Found")</f>
        <v>Liabilities and Owners Equity</v>
      </c>
      <c r="H4118" t="str">
        <f>_xlfn.XLOOKUP(tbl_GL[[#This Row],[Account_key]],tbl_COA[Account_key],tbl_COA[SubClass],"Not Found")</f>
        <v>Liabilities</v>
      </c>
      <c r="I4118" t="str">
        <f>_xlfn.XLOOKUP(tbl_GL[[#This Row],[Account_key]],tbl_COA[Account_key],tbl_COA[SubClass2],"Not Found")</f>
        <v>Current Liabilities</v>
      </c>
      <c r="J4118" t="str">
        <f>_xlfn.XLOOKUP(tbl_GL[[#This Row],[Account_key]],tbl_COA[Account_key],tbl_COA[SubAccount],,0)</f>
        <v>Trade Payables</v>
      </c>
      <c r="K4118">
        <f>YEAR(tbl_GL[[#This Row],[Date]])</f>
        <v>2019</v>
      </c>
    </row>
    <row r="4119" spans="1:11" x14ac:dyDescent="0.35">
      <c r="A4119">
        <v>772.1</v>
      </c>
      <c r="B4119" s="24">
        <v>43531</v>
      </c>
      <c r="C4119">
        <v>2</v>
      </c>
      <c r="D4119" s="13">
        <v>260</v>
      </c>
      <c r="E4119" s="13" t="s">
        <v>97</v>
      </c>
      <c r="F4119" s="17">
        <v>-1103</v>
      </c>
      <c r="G4119" t="str">
        <f>_xlfn.XLOOKUP(tbl_GL[[#This Row],[Account_key]],tbl_COA[Account_key],tbl_COA[Class],"Not Found")</f>
        <v>Operating account</v>
      </c>
      <c r="H4119" t="str">
        <f>_xlfn.XLOOKUP(tbl_GL[[#This Row],[Account_key]],tbl_COA[Account_key],tbl_COA[SubClass],"Not Found")</f>
        <v>Operating Expenses</v>
      </c>
      <c r="I4119" t="str">
        <f>_xlfn.XLOOKUP(tbl_GL[[#This Row],[Account_key]],tbl_COA[Account_key],tbl_COA[SubClass2],"Not Found")</f>
        <v>Marketing</v>
      </c>
      <c r="J4119" t="str">
        <f>_xlfn.XLOOKUP(tbl_GL[[#This Row],[Account_key]],tbl_COA[Account_key],tbl_COA[SubAccount],,0)</f>
        <v>Commissions</v>
      </c>
      <c r="K4119">
        <f>YEAR(tbl_GL[[#This Row],[Date]])</f>
        <v>2019</v>
      </c>
    </row>
    <row r="4120" spans="1:11" x14ac:dyDescent="0.35">
      <c r="A4120">
        <v>772.2</v>
      </c>
      <c r="B4120" s="24">
        <v>43531</v>
      </c>
      <c r="C4120">
        <v>2</v>
      </c>
      <c r="D4120" s="13">
        <v>120</v>
      </c>
      <c r="E4120" s="13" t="s">
        <v>97</v>
      </c>
      <c r="F4120" s="17">
        <v>1103</v>
      </c>
      <c r="G4120" t="str">
        <f>_xlfn.XLOOKUP(tbl_GL[[#This Row],[Account_key]],tbl_COA[Account_key],tbl_COA[Class],"Not Found")</f>
        <v>Liabilities and Owners Equity</v>
      </c>
      <c r="H4120" t="str">
        <f>_xlfn.XLOOKUP(tbl_GL[[#This Row],[Account_key]],tbl_COA[Account_key],tbl_COA[SubClass],"Not Found")</f>
        <v>Liabilities</v>
      </c>
      <c r="I4120" t="str">
        <f>_xlfn.XLOOKUP(tbl_GL[[#This Row],[Account_key]],tbl_COA[Account_key],tbl_COA[SubClass2],"Not Found")</f>
        <v>Current Liabilities</v>
      </c>
      <c r="J4120" t="str">
        <f>_xlfn.XLOOKUP(tbl_GL[[#This Row],[Account_key]],tbl_COA[Account_key],tbl_COA[SubAccount],,0)</f>
        <v>Accrued Expenses</v>
      </c>
      <c r="K4120">
        <f>YEAR(tbl_GL[[#This Row],[Date]])</f>
        <v>2019</v>
      </c>
    </row>
    <row r="4121" spans="1:11" x14ac:dyDescent="0.35">
      <c r="A4121">
        <v>773.1</v>
      </c>
      <c r="B4121" s="24">
        <v>43531</v>
      </c>
      <c r="C4121">
        <v>2</v>
      </c>
      <c r="D4121" s="13">
        <v>30</v>
      </c>
      <c r="E4121" s="13" t="s">
        <v>80</v>
      </c>
      <c r="F4121" s="17">
        <v>-6597</v>
      </c>
      <c r="G4121" t="str">
        <f>_xlfn.XLOOKUP(tbl_GL[[#This Row],[Account_key]],tbl_COA[Account_key],tbl_COA[Class],"Not Found")</f>
        <v>Assets</v>
      </c>
      <c r="H4121" t="str">
        <f>_xlfn.XLOOKUP(tbl_GL[[#This Row],[Account_key]],tbl_COA[Account_key],tbl_COA[SubClass],"Not Found")</f>
        <v>Assets</v>
      </c>
      <c r="I4121" t="str">
        <f>_xlfn.XLOOKUP(tbl_GL[[#This Row],[Account_key]],tbl_COA[Account_key],tbl_COA[SubClass2],"Not Found")</f>
        <v>Current Assets</v>
      </c>
      <c r="J4121" t="str">
        <f>_xlfn.XLOOKUP(tbl_GL[[#This Row],[Account_key]],tbl_COA[Account_key],tbl_COA[SubAccount],,0)</f>
        <v>Trade Receivables</v>
      </c>
      <c r="K4121">
        <f>YEAR(tbl_GL[[#This Row],[Date]])</f>
        <v>2019</v>
      </c>
    </row>
    <row r="4122" spans="1:11" x14ac:dyDescent="0.35">
      <c r="A4122">
        <v>773.2</v>
      </c>
      <c r="B4122" s="24">
        <v>43531</v>
      </c>
      <c r="C4122">
        <v>2</v>
      </c>
      <c r="D4122" s="13">
        <v>10</v>
      </c>
      <c r="E4122" s="13" t="s">
        <v>80</v>
      </c>
      <c r="F4122" s="17">
        <v>6597</v>
      </c>
      <c r="G4122" t="str">
        <f>_xlfn.XLOOKUP(tbl_GL[[#This Row],[Account_key]],tbl_COA[Account_key],tbl_COA[Class],"Not Found")</f>
        <v>Assets</v>
      </c>
      <c r="H4122" t="str">
        <f>_xlfn.XLOOKUP(tbl_GL[[#This Row],[Account_key]],tbl_COA[Account_key],tbl_COA[SubClass],"Not Found")</f>
        <v>Assets</v>
      </c>
      <c r="I4122" t="str">
        <f>_xlfn.XLOOKUP(tbl_GL[[#This Row],[Account_key]],tbl_COA[Account_key],tbl_COA[SubClass2],"Not Found")</f>
        <v>Current Assets</v>
      </c>
      <c r="J4122" t="str">
        <f>_xlfn.XLOOKUP(tbl_GL[[#This Row],[Account_key]],tbl_COA[Account_key],tbl_COA[SubAccount],,0)</f>
        <v>Cash at Bank</v>
      </c>
      <c r="K4122">
        <f>YEAR(tbl_GL[[#This Row],[Date]])</f>
        <v>2019</v>
      </c>
    </row>
    <row r="4123" spans="1:11" x14ac:dyDescent="0.35">
      <c r="A4123">
        <v>774.1</v>
      </c>
      <c r="B4123" s="24">
        <v>43532</v>
      </c>
      <c r="C4123">
        <v>2</v>
      </c>
      <c r="D4123" s="13">
        <v>10</v>
      </c>
      <c r="E4123" s="13" t="s">
        <v>98</v>
      </c>
      <c r="F4123" s="17">
        <v>-949</v>
      </c>
      <c r="G4123" t="str">
        <f>_xlfn.XLOOKUP(tbl_GL[[#This Row],[Account_key]],tbl_COA[Account_key],tbl_COA[Class],"Not Found")</f>
        <v>Assets</v>
      </c>
      <c r="H4123" t="str">
        <f>_xlfn.XLOOKUP(tbl_GL[[#This Row],[Account_key]],tbl_COA[Account_key],tbl_COA[SubClass],"Not Found")</f>
        <v>Assets</v>
      </c>
      <c r="I4123" t="str">
        <f>_xlfn.XLOOKUP(tbl_GL[[#This Row],[Account_key]],tbl_COA[Account_key],tbl_COA[SubClass2],"Not Found")</f>
        <v>Current Assets</v>
      </c>
      <c r="J4123" t="str">
        <f>_xlfn.XLOOKUP(tbl_GL[[#This Row],[Account_key]],tbl_COA[Account_key],tbl_COA[SubAccount],,0)</f>
        <v>Cash at Bank</v>
      </c>
      <c r="K4123">
        <f>YEAR(tbl_GL[[#This Row],[Date]])</f>
        <v>2019</v>
      </c>
    </row>
    <row r="4124" spans="1:11" x14ac:dyDescent="0.35">
      <c r="A4124">
        <v>774.2</v>
      </c>
      <c r="B4124" s="24">
        <v>43532</v>
      </c>
      <c r="C4124">
        <v>2</v>
      </c>
      <c r="D4124" s="13">
        <v>120</v>
      </c>
      <c r="E4124" s="13" t="s">
        <v>98</v>
      </c>
      <c r="F4124" s="17">
        <v>-949</v>
      </c>
      <c r="G4124" t="str">
        <f>_xlfn.XLOOKUP(tbl_GL[[#This Row],[Account_key]],tbl_COA[Account_key],tbl_COA[Class],"Not Found")</f>
        <v>Liabilities and Owners Equity</v>
      </c>
      <c r="H4124" t="str">
        <f>_xlfn.XLOOKUP(tbl_GL[[#This Row],[Account_key]],tbl_COA[Account_key],tbl_COA[SubClass],"Not Found")</f>
        <v>Liabilities</v>
      </c>
      <c r="I4124" t="str">
        <f>_xlfn.XLOOKUP(tbl_GL[[#This Row],[Account_key]],tbl_COA[Account_key],tbl_COA[SubClass2],"Not Found")</f>
        <v>Current Liabilities</v>
      </c>
      <c r="J4124" t="str">
        <f>_xlfn.XLOOKUP(tbl_GL[[#This Row],[Account_key]],tbl_COA[Account_key],tbl_COA[SubAccount],,0)</f>
        <v>Accrued Expenses</v>
      </c>
      <c r="K4124">
        <f>YEAR(tbl_GL[[#This Row],[Date]])</f>
        <v>2019</v>
      </c>
    </row>
    <row r="4125" spans="1:11" x14ac:dyDescent="0.35">
      <c r="A4125">
        <v>775.1</v>
      </c>
      <c r="B4125" s="24">
        <v>43532</v>
      </c>
      <c r="C4125">
        <v>2</v>
      </c>
      <c r="D4125" s="13">
        <v>10</v>
      </c>
      <c r="E4125" s="13" t="s">
        <v>98</v>
      </c>
      <c r="F4125" s="17">
        <v>-997</v>
      </c>
      <c r="G4125" t="str">
        <f>_xlfn.XLOOKUP(tbl_GL[[#This Row],[Account_key]],tbl_COA[Account_key],tbl_COA[Class],"Not Found")</f>
        <v>Assets</v>
      </c>
      <c r="H4125" t="str">
        <f>_xlfn.XLOOKUP(tbl_GL[[#This Row],[Account_key]],tbl_COA[Account_key],tbl_COA[SubClass],"Not Found")</f>
        <v>Assets</v>
      </c>
      <c r="I4125" t="str">
        <f>_xlfn.XLOOKUP(tbl_GL[[#This Row],[Account_key]],tbl_COA[Account_key],tbl_COA[SubClass2],"Not Found")</f>
        <v>Current Assets</v>
      </c>
      <c r="J4125" t="str">
        <f>_xlfn.XLOOKUP(tbl_GL[[#This Row],[Account_key]],tbl_COA[Account_key],tbl_COA[SubAccount],,0)</f>
        <v>Cash at Bank</v>
      </c>
      <c r="K4125">
        <f>YEAR(tbl_GL[[#This Row],[Date]])</f>
        <v>2019</v>
      </c>
    </row>
    <row r="4126" spans="1:11" x14ac:dyDescent="0.35">
      <c r="A4126">
        <v>775.2</v>
      </c>
      <c r="B4126" s="24">
        <v>43532</v>
      </c>
      <c r="C4126">
        <v>2</v>
      </c>
      <c r="D4126" s="13">
        <v>120</v>
      </c>
      <c r="E4126" s="13" t="s">
        <v>98</v>
      </c>
      <c r="F4126" s="17">
        <v>-997</v>
      </c>
      <c r="G4126" t="str">
        <f>_xlfn.XLOOKUP(tbl_GL[[#This Row],[Account_key]],tbl_COA[Account_key],tbl_COA[Class],"Not Found")</f>
        <v>Liabilities and Owners Equity</v>
      </c>
      <c r="H4126" t="str">
        <f>_xlfn.XLOOKUP(tbl_GL[[#This Row],[Account_key]],tbl_COA[Account_key],tbl_COA[SubClass],"Not Found")</f>
        <v>Liabilities</v>
      </c>
      <c r="I4126" t="str">
        <f>_xlfn.XLOOKUP(tbl_GL[[#This Row],[Account_key]],tbl_COA[Account_key],tbl_COA[SubClass2],"Not Found")</f>
        <v>Current Liabilities</v>
      </c>
      <c r="J4126" t="str">
        <f>_xlfn.XLOOKUP(tbl_GL[[#This Row],[Account_key]],tbl_COA[Account_key],tbl_COA[SubAccount],,0)</f>
        <v>Accrued Expenses</v>
      </c>
      <c r="K4126">
        <f>YEAR(tbl_GL[[#This Row],[Date]])</f>
        <v>2019</v>
      </c>
    </row>
    <row r="4127" spans="1:11" x14ac:dyDescent="0.35">
      <c r="A4127">
        <v>776.1</v>
      </c>
      <c r="B4127" s="24">
        <v>43533</v>
      </c>
      <c r="C4127">
        <v>2</v>
      </c>
      <c r="D4127" s="13">
        <v>10</v>
      </c>
      <c r="E4127" s="13" t="s">
        <v>98</v>
      </c>
      <c r="F4127" s="17">
        <v>-925</v>
      </c>
      <c r="G4127" t="str">
        <f>_xlfn.XLOOKUP(tbl_GL[[#This Row],[Account_key]],tbl_COA[Account_key],tbl_COA[Class],"Not Found")</f>
        <v>Assets</v>
      </c>
      <c r="H4127" t="str">
        <f>_xlfn.XLOOKUP(tbl_GL[[#This Row],[Account_key]],tbl_COA[Account_key],tbl_COA[SubClass],"Not Found")</f>
        <v>Assets</v>
      </c>
      <c r="I4127" t="str">
        <f>_xlfn.XLOOKUP(tbl_GL[[#This Row],[Account_key]],tbl_COA[Account_key],tbl_COA[SubClass2],"Not Found")</f>
        <v>Current Assets</v>
      </c>
      <c r="J4127" t="str">
        <f>_xlfn.XLOOKUP(tbl_GL[[#This Row],[Account_key]],tbl_COA[Account_key],tbl_COA[SubAccount],,0)</f>
        <v>Cash at Bank</v>
      </c>
      <c r="K4127">
        <f>YEAR(tbl_GL[[#This Row],[Date]])</f>
        <v>2019</v>
      </c>
    </row>
    <row r="4128" spans="1:11" x14ac:dyDescent="0.35">
      <c r="A4128">
        <v>776.2</v>
      </c>
      <c r="B4128" s="24">
        <v>43533</v>
      </c>
      <c r="C4128">
        <v>2</v>
      </c>
      <c r="D4128" s="13">
        <v>120</v>
      </c>
      <c r="E4128" s="13" t="s">
        <v>98</v>
      </c>
      <c r="F4128" s="17">
        <v>-925</v>
      </c>
      <c r="G4128" t="str">
        <f>_xlfn.XLOOKUP(tbl_GL[[#This Row],[Account_key]],tbl_COA[Account_key],tbl_COA[Class],"Not Found")</f>
        <v>Liabilities and Owners Equity</v>
      </c>
      <c r="H4128" t="str">
        <f>_xlfn.XLOOKUP(tbl_GL[[#This Row],[Account_key]],tbl_COA[Account_key],tbl_COA[SubClass],"Not Found")</f>
        <v>Liabilities</v>
      </c>
      <c r="I4128" t="str">
        <f>_xlfn.XLOOKUP(tbl_GL[[#This Row],[Account_key]],tbl_COA[Account_key],tbl_COA[SubClass2],"Not Found")</f>
        <v>Current Liabilities</v>
      </c>
      <c r="J4128" t="str">
        <f>_xlfn.XLOOKUP(tbl_GL[[#This Row],[Account_key]],tbl_COA[Account_key],tbl_COA[SubAccount],,0)</f>
        <v>Accrued Expenses</v>
      </c>
      <c r="K4128">
        <f>YEAR(tbl_GL[[#This Row],[Date]])</f>
        <v>2019</v>
      </c>
    </row>
    <row r="4129" spans="1:11" x14ac:dyDescent="0.35">
      <c r="A4129">
        <v>777.1</v>
      </c>
      <c r="B4129" s="24">
        <v>43534</v>
      </c>
      <c r="C4129">
        <v>2</v>
      </c>
      <c r="D4129" s="13">
        <v>320</v>
      </c>
      <c r="E4129" s="13" t="s">
        <v>99</v>
      </c>
      <c r="F4129" s="17">
        <v>-77</v>
      </c>
      <c r="G4129" t="str">
        <f>_xlfn.XLOOKUP(tbl_GL[[#This Row],[Account_key]],tbl_COA[Account_key],tbl_COA[Class],"Not Found")</f>
        <v>Operating account</v>
      </c>
      <c r="H4129" t="str">
        <f>_xlfn.XLOOKUP(tbl_GL[[#This Row],[Account_key]],tbl_COA[Account_key],tbl_COA[SubClass],"Not Found")</f>
        <v>Operating Expenses</v>
      </c>
      <c r="I4129" t="str">
        <f>_xlfn.XLOOKUP(tbl_GL[[#This Row],[Account_key]],tbl_COA[Account_key],tbl_COA[SubClass2],"Not Found")</f>
        <v>Administration</v>
      </c>
      <c r="J4129" t="str">
        <f>_xlfn.XLOOKUP(tbl_GL[[#This Row],[Account_key]],tbl_COA[Account_key],tbl_COA[SubAccount],,0)</f>
        <v>Professional Services</v>
      </c>
      <c r="K4129">
        <f>YEAR(tbl_GL[[#This Row],[Date]])</f>
        <v>2019</v>
      </c>
    </row>
    <row r="4130" spans="1:11" x14ac:dyDescent="0.35">
      <c r="A4130">
        <v>777.2</v>
      </c>
      <c r="B4130" s="24">
        <v>43534</v>
      </c>
      <c r="C4130">
        <v>2</v>
      </c>
      <c r="D4130" s="13">
        <v>20</v>
      </c>
      <c r="E4130" s="13" t="s">
        <v>99</v>
      </c>
      <c r="F4130" s="17">
        <v>-77</v>
      </c>
      <c r="G4130" t="str">
        <f>_xlfn.XLOOKUP(tbl_GL[[#This Row],[Account_key]],tbl_COA[Account_key],tbl_COA[Class],"Not Found")</f>
        <v>Assets</v>
      </c>
      <c r="H4130" t="str">
        <f>_xlfn.XLOOKUP(tbl_GL[[#This Row],[Account_key]],tbl_COA[Account_key],tbl_COA[SubClass],"Not Found")</f>
        <v>Assets</v>
      </c>
      <c r="I4130" t="str">
        <f>_xlfn.XLOOKUP(tbl_GL[[#This Row],[Account_key]],tbl_COA[Account_key],tbl_COA[SubClass2],"Not Found")</f>
        <v>Current Assets</v>
      </c>
      <c r="J4130" t="str">
        <f>_xlfn.XLOOKUP(tbl_GL[[#This Row],[Account_key]],tbl_COA[Account_key],tbl_COA[SubAccount],,0)</f>
        <v>Cash in hand</v>
      </c>
      <c r="K4130">
        <f>YEAR(tbl_GL[[#This Row],[Date]])</f>
        <v>2019</v>
      </c>
    </row>
    <row r="4131" spans="1:11" x14ac:dyDescent="0.35">
      <c r="A4131">
        <v>778.1</v>
      </c>
      <c r="B4131" s="24">
        <v>43535</v>
      </c>
      <c r="C4131">
        <v>2</v>
      </c>
      <c r="D4131" s="13">
        <v>260</v>
      </c>
      <c r="E4131" s="13" t="s">
        <v>97</v>
      </c>
      <c r="F4131" s="17">
        <v>-961</v>
      </c>
      <c r="G4131" t="str">
        <f>_xlfn.XLOOKUP(tbl_GL[[#This Row],[Account_key]],tbl_COA[Account_key],tbl_COA[Class],"Not Found")</f>
        <v>Operating account</v>
      </c>
      <c r="H4131" t="str">
        <f>_xlfn.XLOOKUP(tbl_GL[[#This Row],[Account_key]],tbl_COA[Account_key],tbl_COA[SubClass],"Not Found")</f>
        <v>Operating Expenses</v>
      </c>
      <c r="I4131" t="str">
        <f>_xlfn.XLOOKUP(tbl_GL[[#This Row],[Account_key]],tbl_COA[Account_key],tbl_COA[SubClass2],"Not Found")</f>
        <v>Marketing</v>
      </c>
      <c r="J4131" t="str">
        <f>_xlfn.XLOOKUP(tbl_GL[[#This Row],[Account_key]],tbl_COA[Account_key],tbl_COA[SubAccount],,0)</f>
        <v>Commissions</v>
      </c>
      <c r="K4131">
        <f>YEAR(tbl_GL[[#This Row],[Date]])</f>
        <v>2019</v>
      </c>
    </row>
    <row r="4132" spans="1:11" x14ac:dyDescent="0.35">
      <c r="A4132">
        <v>778.2</v>
      </c>
      <c r="B4132" s="24">
        <v>43535</v>
      </c>
      <c r="C4132">
        <v>2</v>
      </c>
      <c r="D4132" s="13">
        <v>120</v>
      </c>
      <c r="E4132" s="13" t="s">
        <v>97</v>
      </c>
      <c r="F4132" s="17">
        <v>961</v>
      </c>
      <c r="G4132" t="str">
        <f>_xlfn.XLOOKUP(tbl_GL[[#This Row],[Account_key]],tbl_COA[Account_key],tbl_COA[Class],"Not Found")</f>
        <v>Liabilities and Owners Equity</v>
      </c>
      <c r="H4132" t="str">
        <f>_xlfn.XLOOKUP(tbl_GL[[#This Row],[Account_key]],tbl_COA[Account_key],tbl_COA[SubClass],"Not Found")</f>
        <v>Liabilities</v>
      </c>
      <c r="I4132" t="str">
        <f>_xlfn.XLOOKUP(tbl_GL[[#This Row],[Account_key]],tbl_COA[Account_key],tbl_COA[SubClass2],"Not Found")</f>
        <v>Current Liabilities</v>
      </c>
      <c r="J4132" t="str">
        <f>_xlfn.XLOOKUP(tbl_GL[[#This Row],[Account_key]],tbl_COA[Account_key],tbl_COA[SubAccount],,0)</f>
        <v>Accrued Expenses</v>
      </c>
      <c r="K4132">
        <f>YEAR(tbl_GL[[#This Row],[Date]])</f>
        <v>2019</v>
      </c>
    </row>
    <row r="4133" spans="1:11" x14ac:dyDescent="0.35">
      <c r="A4133">
        <v>779.1</v>
      </c>
      <c r="B4133" s="24">
        <v>43536</v>
      </c>
      <c r="C4133">
        <v>2</v>
      </c>
      <c r="D4133" s="13">
        <v>230</v>
      </c>
      <c r="E4133" s="13" t="s">
        <v>4</v>
      </c>
      <c r="F4133" s="17">
        <v>-147</v>
      </c>
      <c r="G4133" t="str">
        <f>_xlfn.XLOOKUP(tbl_GL[[#This Row],[Account_key]],tbl_COA[Account_key],tbl_COA[Class],"Not Found")</f>
        <v>Trading account</v>
      </c>
      <c r="H4133" t="str">
        <f>_xlfn.XLOOKUP(tbl_GL[[#This Row],[Account_key]],tbl_COA[Account_key],tbl_COA[SubClass],"Not Found")</f>
        <v>Cost of Sales</v>
      </c>
      <c r="I4133" t="str">
        <f>_xlfn.XLOOKUP(tbl_GL[[#This Row],[Account_key]],tbl_COA[Account_key],tbl_COA[SubClass2],"Not Found")</f>
        <v>Cost of Sales</v>
      </c>
      <c r="J4133" t="str">
        <f>_xlfn.XLOOKUP(tbl_GL[[#This Row],[Account_key]],tbl_COA[Account_key],tbl_COA[SubAccount],,0)</f>
        <v>Cost of Sales</v>
      </c>
      <c r="K4133">
        <f>YEAR(tbl_GL[[#This Row],[Date]])</f>
        <v>2019</v>
      </c>
    </row>
    <row r="4134" spans="1:11" x14ac:dyDescent="0.35">
      <c r="A4134">
        <v>779.2</v>
      </c>
      <c r="B4134" s="24">
        <v>43536</v>
      </c>
      <c r="C4134">
        <v>2</v>
      </c>
      <c r="D4134" s="13">
        <v>60</v>
      </c>
      <c r="E4134" s="13" t="s">
        <v>4</v>
      </c>
      <c r="F4134" s="17">
        <v>-147</v>
      </c>
      <c r="G4134" t="str">
        <f>_xlfn.XLOOKUP(tbl_GL[[#This Row],[Account_key]],tbl_COA[Account_key],tbl_COA[Class],"Not Found")</f>
        <v>Assets</v>
      </c>
      <c r="H4134" t="str">
        <f>_xlfn.XLOOKUP(tbl_GL[[#This Row],[Account_key]],tbl_COA[Account_key],tbl_COA[SubClass],"Not Found")</f>
        <v>Assets</v>
      </c>
      <c r="I4134" t="str">
        <f>_xlfn.XLOOKUP(tbl_GL[[#This Row],[Account_key]],tbl_COA[Account_key],tbl_COA[SubClass2],"Not Found")</f>
        <v>Current Assets</v>
      </c>
      <c r="J4134" t="str">
        <f>_xlfn.XLOOKUP(tbl_GL[[#This Row],[Account_key]],tbl_COA[Account_key],tbl_COA[SubAccount],,0)</f>
        <v>Inventory</v>
      </c>
      <c r="K4134">
        <f>YEAR(tbl_GL[[#This Row],[Date]])</f>
        <v>2019</v>
      </c>
    </row>
    <row r="4135" spans="1:11" x14ac:dyDescent="0.35">
      <c r="A4135">
        <v>780.1</v>
      </c>
      <c r="B4135" s="24">
        <v>43536</v>
      </c>
      <c r="C4135">
        <v>2</v>
      </c>
      <c r="D4135" s="13">
        <v>210</v>
      </c>
      <c r="E4135" s="13" t="s">
        <v>8</v>
      </c>
      <c r="F4135" s="17">
        <v>537</v>
      </c>
      <c r="G4135" t="str">
        <f>_xlfn.XLOOKUP(tbl_GL[[#This Row],[Account_key]],tbl_COA[Account_key],tbl_COA[Class],"Not Found")</f>
        <v>Trading account</v>
      </c>
      <c r="H4135" t="str">
        <f>_xlfn.XLOOKUP(tbl_GL[[#This Row],[Account_key]],tbl_COA[Account_key],tbl_COA[SubClass],"Not Found")</f>
        <v>Sales</v>
      </c>
      <c r="I4135" t="str">
        <f>_xlfn.XLOOKUP(tbl_GL[[#This Row],[Account_key]],tbl_COA[Account_key],tbl_COA[SubClass2],"Not Found")</f>
        <v>Sales</v>
      </c>
      <c r="J4135" t="str">
        <f>_xlfn.XLOOKUP(tbl_GL[[#This Row],[Account_key]],tbl_COA[Account_key],tbl_COA[SubAccount],,0)</f>
        <v>Sales</v>
      </c>
      <c r="K4135">
        <f>YEAR(tbl_GL[[#This Row],[Date]])</f>
        <v>2019</v>
      </c>
    </row>
    <row r="4136" spans="1:11" x14ac:dyDescent="0.35">
      <c r="A4136">
        <v>780.2</v>
      </c>
      <c r="B4136" s="24">
        <v>43536</v>
      </c>
      <c r="C4136">
        <v>2</v>
      </c>
      <c r="D4136" s="13">
        <v>30</v>
      </c>
      <c r="E4136" s="13" t="s">
        <v>8</v>
      </c>
      <c r="F4136" s="17">
        <v>537</v>
      </c>
      <c r="G4136" t="str">
        <f>_xlfn.XLOOKUP(tbl_GL[[#This Row],[Account_key]],tbl_COA[Account_key],tbl_COA[Class],"Not Found")</f>
        <v>Assets</v>
      </c>
      <c r="H4136" t="str">
        <f>_xlfn.XLOOKUP(tbl_GL[[#This Row],[Account_key]],tbl_COA[Account_key],tbl_COA[SubClass],"Not Found")</f>
        <v>Assets</v>
      </c>
      <c r="I4136" t="str">
        <f>_xlfn.XLOOKUP(tbl_GL[[#This Row],[Account_key]],tbl_COA[Account_key],tbl_COA[SubClass2],"Not Found")</f>
        <v>Current Assets</v>
      </c>
      <c r="J4136" t="str">
        <f>_xlfn.XLOOKUP(tbl_GL[[#This Row],[Account_key]],tbl_COA[Account_key],tbl_COA[SubAccount],,0)</f>
        <v>Trade Receivables</v>
      </c>
      <c r="K4136">
        <f>YEAR(tbl_GL[[#This Row],[Date]])</f>
        <v>2019</v>
      </c>
    </row>
    <row r="4137" spans="1:11" x14ac:dyDescent="0.35">
      <c r="A4137">
        <v>781.1</v>
      </c>
      <c r="B4137" s="24">
        <v>43536</v>
      </c>
      <c r="C4137">
        <v>2</v>
      </c>
      <c r="D4137" s="13">
        <v>10</v>
      </c>
      <c r="E4137" s="13" t="s">
        <v>98</v>
      </c>
      <c r="F4137" s="17">
        <v>-992</v>
      </c>
      <c r="G4137" t="str">
        <f>_xlfn.XLOOKUP(tbl_GL[[#This Row],[Account_key]],tbl_COA[Account_key],tbl_COA[Class],"Not Found")</f>
        <v>Assets</v>
      </c>
      <c r="H4137" t="str">
        <f>_xlfn.XLOOKUP(tbl_GL[[#This Row],[Account_key]],tbl_COA[Account_key],tbl_COA[SubClass],"Not Found")</f>
        <v>Assets</v>
      </c>
      <c r="I4137" t="str">
        <f>_xlfn.XLOOKUP(tbl_GL[[#This Row],[Account_key]],tbl_COA[Account_key],tbl_COA[SubClass2],"Not Found")</f>
        <v>Current Assets</v>
      </c>
      <c r="J4137" t="str">
        <f>_xlfn.XLOOKUP(tbl_GL[[#This Row],[Account_key]],tbl_COA[Account_key],tbl_COA[SubAccount],,0)</f>
        <v>Cash at Bank</v>
      </c>
      <c r="K4137">
        <f>YEAR(tbl_GL[[#This Row],[Date]])</f>
        <v>2019</v>
      </c>
    </row>
    <row r="4138" spans="1:11" x14ac:dyDescent="0.35">
      <c r="A4138">
        <v>781.2</v>
      </c>
      <c r="B4138" s="24">
        <v>43536</v>
      </c>
      <c r="C4138">
        <v>2</v>
      </c>
      <c r="D4138" s="13">
        <v>120</v>
      </c>
      <c r="E4138" s="13" t="s">
        <v>98</v>
      </c>
      <c r="F4138" s="17">
        <v>-992</v>
      </c>
      <c r="G4138" t="str">
        <f>_xlfn.XLOOKUP(tbl_GL[[#This Row],[Account_key]],tbl_COA[Account_key],tbl_COA[Class],"Not Found")</f>
        <v>Liabilities and Owners Equity</v>
      </c>
      <c r="H4138" t="str">
        <f>_xlfn.XLOOKUP(tbl_GL[[#This Row],[Account_key]],tbl_COA[Account_key],tbl_COA[SubClass],"Not Found")</f>
        <v>Liabilities</v>
      </c>
      <c r="I4138" t="str">
        <f>_xlfn.XLOOKUP(tbl_GL[[#This Row],[Account_key]],tbl_COA[Account_key],tbl_COA[SubClass2],"Not Found")</f>
        <v>Current Liabilities</v>
      </c>
      <c r="J4138" t="str">
        <f>_xlfn.XLOOKUP(tbl_GL[[#This Row],[Account_key]],tbl_COA[Account_key],tbl_COA[SubAccount],,0)</f>
        <v>Accrued Expenses</v>
      </c>
      <c r="K4138">
        <f>YEAR(tbl_GL[[#This Row],[Date]])</f>
        <v>2019</v>
      </c>
    </row>
    <row r="4139" spans="1:11" x14ac:dyDescent="0.35">
      <c r="A4139">
        <v>782.1</v>
      </c>
      <c r="B4139" s="24">
        <v>43537</v>
      </c>
      <c r="C4139">
        <v>2</v>
      </c>
      <c r="D4139" s="13">
        <v>350</v>
      </c>
      <c r="E4139" s="13" t="s">
        <v>97</v>
      </c>
      <c r="F4139" s="17">
        <v>-1183</v>
      </c>
      <c r="G4139" t="str">
        <f>_xlfn.XLOOKUP(tbl_GL[[#This Row],[Account_key]],tbl_COA[Account_key],tbl_COA[Class],"Not Found")</f>
        <v>Operating account</v>
      </c>
      <c r="H4139" t="str">
        <f>_xlfn.XLOOKUP(tbl_GL[[#This Row],[Account_key]],tbl_COA[Account_key],tbl_COA[SubClass],"Not Found")</f>
        <v>Operating Expenses</v>
      </c>
      <c r="I4139" t="str">
        <f>_xlfn.XLOOKUP(tbl_GL[[#This Row],[Account_key]],tbl_COA[Account_key],tbl_COA[SubClass2],"Not Found")</f>
        <v>Administration</v>
      </c>
      <c r="J4139" t="str">
        <f>_xlfn.XLOOKUP(tbl_GL[[#This Row],[Account_key]],tbl_COA[Account_key],tbl_COA[SubAccount],,0)</f>
        <v>Other Expenses</v>
      </c>
      <c r="K4139">
        <f>YEAR(tbl_GL[[#This Row],[Date]])</f>
        <v>2019</v>
      </c>
    </row>
    <row r="4140" spans="1:11" x14ac:dyDescent="0.35">
      <c r="A4140">
        <v>782.2</v>
      </c>
      <c r="B4140" s="24">
        <v>43537</v>
      </c>
      <c r="C4140">
        <v>2</v>
      </c>
      <c r="D4140" s="13">
        <v>120</v>
      </c>
      <c r="E4140" s="13" t="s">
        <v>97</v>
      </c>
      <c r="F4140" s="17">
        <v>1183</v>
      </c>
      <c r="G4140" t="str">
        <f>_xlfn.XLOOKUP(tbl_GL[[#This Row],[Account_key]],tbl_COA[Account_key],tbl_COA[Class],"Not Found")</f>
        <v>Liabilities and Owners Equity</v>
      </c>
      <c r="H4140" t="str">
        <f>_xlfn.XLOOKUP(tbl_GL[[#This Row],[Account_key]],tbl_COA[Account_key],tbl_COA[SubClass],"Not Found")</f>
        <v>Liabilities</v>
      </c>
      <c r="I4140" t="str">
        <f>_xlfn.XLOOKUP(tbl_GL[[#This Row],[Account_key]],tbl_COA[Account_key],tbl_COA[SubClass2],"Not Found")</f>
        <v>Current Liabilities</v>
      </c>
      <c r="J4140" t="str">
        <f>_xlfn.XLOOKUP(tbl_GL[[#This Row],[Account_key]],tbl_COA[Account_key],tbl_COA[SubAccount],,0)</f>
        <v>Accrued Expenses</v>
      </c>
      <c r="K4140">
        <f>YEAR(tbl_GL[[#This Row],[Date]])</f>
        <v>2019</v>
      </c>
    </row>
    <row r="4141" spans="1:11" x14ac:dyDescent="0.35">
      <c r="A4141">
        <v>783.1</v>
      </c>
      <c r="B4141" s="24">
        <v>43538</v>
      </c>
      <c r="C4141">
        <v>2</v>
      </c>
      <c r="D4141" s="13">
        <v>230</v>
      </c>
      <c r="E4141" s="13" t="s">
        <v>4</v>
      </c>
      <c r="F4141" s="17">
        <v>-410</v>
      </c>
      <c r="G4141" t="str">
        <f>_xlfn.XLOOKUP(tbl_GL[[#This Row],[Account_key]],tbl_COA[Account_key],tbl_COA[Class],"Not Found")</f>
        <v>Trading account</v>
      </c>
      <c r="H4141" t="str">
        <f>_xlfn.XLOOKUP(tbl_GL[[#This Row],[Account_key]],tbl_COA[Account_key],tbl_COA[SubClass],"Not Found")</f>
        <v>Cost of Sales</v>
      </c>
      <c r="I4141" t="str">
        <f>_xlfn.XLOOKUP(tbl_GL[[#This Row],[Account_key]],tbl_COA[Account_key],tbl_COA[SubClass2],"Not Found")</f>
        <v>Cost of Sales</v>
      </c>
      <c r="J4141" t="str">
        <f>_xlfn.XLOOKUP(tbl_GL[[#This Row],[Account_key]],tbl_COA[Account_key],tbl_COA[SubAccount],,0)</f>
        <v>Cost of Sales</v>
      </c>
      <c r="K4141">
        <f>YEAR(tbl_GL[[#This Row],[Date]])</f>
        <v>2019</v>
      </c>
    </row>
    <row r="4142" spans="1:11" x14ac:dyDescent="0.35">
      <c r="A4142">
        <v>783.2</v>
      </c>
      <c r="B4142" s="24">
        <v>43538</v>
      </c>
      <c r="C4142">
        <v>2</v>
      </c>
      <c r="D4142" s="13">
        <v>60</v>
      </c>
      <c r="E4142" s="13" t="s">
        <v>4</v>
      </c>
      <c r="F4142" s="17">
        <v>-410</v>
      </c>
      <c r="G4142" t="str">
        <f>_xlfn.XLOOKUP(tbl_GL[[#This Row],[Account_key]],tbl_COA[Account_key],tbl_COA[Class],"Not Found")</f>
        <v>Assets</v>
      </c>
      <c r="H4142" t="str">
        <f>_xlfn.XLOOKUP(tbl_GL[[#This Row],[Account_key]],tbl_COA[Account_key],tbl_COA[SubClass],"Not Found")</f>
        <v>Assets</v>
      </c>
      <c r="I4142" t="str">
        <f>_xlfn.XLOOKUP(tbl_GL[[#This Row],[Account_key]],tbl_COA[Account_key],tbl_COA[SubClass2],"Not Found")</f>
        <v>Current Assets</v>
      </c>
      <c r="J4142" t="str">
        <f>_xlfn.XLOOKUP(tbl_GL[[#This Row],[Account_key]],tbl_COA[Account_key],tbl_COA[SubAccount],,0)</f>
        <v>Inventory</v>
      </c>
      <c r="K4142">
        <f>YEAR(tbl_GL[[#This Row],[Date]])</f>
        <v>2019</v>
      </c>
    </row>
    <row r="4143" spans="1:11" x14ac:dyDescent="0.35">
      <c r="A4143">
        <v>784.1</v>
      </c>
      <c r="B4143" s="24">
        <v>43538</v>
      </c>
      <c r="C4143">
        <v>2</v>
      </c>
      <c r="D4143" s="13">
        <v>210</v>
      </c>
      <c r="E4143" s="13" t="s">
        <v>7</v>
      </c>
      <c r="F4143" s="17">
        <v>1412</v>
      </c>
      <c r="G4143" t="str">
        <f>_xlfn.XLOOKUP(tbl_GL[[#This Row],[Account_key]],tbl_COA[Account_key],tbl_COA[Class],"Not Found")</f>
        <v>Trading account</v>
      </c>
      <c r="H4143" t="str">
        <f>_xlfn.XLOOKUP(tbl_GL[[#This Row],[Account_key]],tbl_COA[Account_key],tbl_COA[SubClass],"Not Found")</f>
        <v>Sales</v>
      </c>
      <c r="I4143" t="str">
        <f>_xlfn.XLOOKUP(tbl_GL[[#This Row],[Account_key]],tbl_COA[Account_key],tbl_COA[SubClass2],"Not Found")</f>
        <v>Sales</v>
      </c>
      <c r="J4143" t="str">
        <f>_xlfn.XLOOKUP(tbl_GL[[#This Row],[Account_key]],tbl_COA[Account_key],tbl_COA[SubAccount],,0)</f>
        <v>Sales</v>
      </c>
      <c r="K4143">
        <f>YEAR(tbl_GL[[#This Row],[Date]])</f>
        <v>2019</v>
      </c>
    </row>
    <row r="4144" spans="1:11" x14ac:dyDescent="0.35">
      <c r="A4144">
        <v>784.2</v>
      </c>
      <c r="B4144" s="24">
        <v>43538</v>
      </c>
      <c r="C4144">
        <v>2</v>
      </c>
      <c r="D4144" s="13">
        <v>10</v>
      </c>
      <c r="E4144" s="13" t="s">
        <v>7</v>
      </c>
      <c r="F4144" s="17">
        <v>1412</v>
      </c>
      <c r="G4144" t="str">
        <f>_xlfn.XLOOKUP(tbl_GL[[#This Row],[Account_key]],tbl_COA[Account_key],tbl_COA[Class],"Not Found")</f>
        <v>Assets</v>
      </c>
      <c r="H4144" t="str">
        <f>_xlfn.XLOOKUP(tbl_GL[[#This Row],[Account_key]],tbl_COA[Account_key],tbl_COA[SubClass],"Not Found")</f>
        <v>Assets</v>
      </c>
      <c r="I4144" t="str">
        <f>_xlfn.XLOOKUP(tbl_GL[[#This Row],[Account_key]],tbl_COA[Account_key],tbl_COA[SubClass2],"Not Found")</f>
        <v>Current Assets</v>
      </c>
      <c r="J4144" t="str">
        <f>_xlfn.XLOOKUP(tbl_GL[[#This Row],[Account_key]],tbl_COA[Account_key],tbl_COA[SubAccount],,0)</f>
        <v>Cash at Bank</v>
      </c>
      <c r="K4144">
        <f>YEAR(tbl_GL[[#This Row],[Date]])</f>
        <v>2019</v>
      </c>
    </row>
    <row r="4145" spans="1:11" x14ac:dyDescent="0.35">
      <c r="A4145">
        <v>785.1</v>
      </c>
      <c r="B4145" s="24">
        <v>43538</v>
      </c>
      <c r="C4145">
        <v>2</v>
      </c>
      <c r="D4145" s="13">
        <v>230</v>
      </c>
      <c r="E4145" s="13" t="s">
        <v>4</v>
      </c>
      <c r="F4145" s="17">
        <v>-1656</v>
      </c>
      <c r="G4145" t="str">
        <f>_xlfn.XLOOKUP(tbl_GL[[#This Row],[Account_key]],tbl_COA[Account_key],tbl_COA[Class],"Not Found")</f>
        <v>Trading account</v>
      </c>
      <c r="H4145" t="str">
        <f>_xlfn.XLOOKUP(tbl_GL[[#This Row],[Account_key]],tbl_COA[Account_key],tbl_COA[SubClass],"Not Found")</f>
        <v>Cost of Sales</v>
      </c>
      <c r="I4145" t="str">
        <f>_xlfn.XLOOKUP(tbl_GL[[#This Row],[Account_key]],tbl_COA[Account_key],tbl_COA[SubClass2],"Not Found")</f>
        <v>Cost of Sales</v>
      </c>
      <c r="J4145" t="str">
        <f>_xlfn.XLOOKUP(tbl_GL[[#This Row],[Account_key]],tbl_COA[Account_key],tbl_COA[SubAccount],,0)</f>
        <v>Cost of Sales</v>
      </c>
      <c r="K4145">
        <f>YEAR(tbl_GL[[#This Row],[Date]])</f>
        <v>2019</v>
      </c>
    </row>
    <row r="4146" spans="1:11" x14ac:dyDescent="0.35">
      <c r="A4146">
        <v>785.2</v>
      </c>
      <c r="B4146" s="24">
        <v>43538</v>
      </c>
      <c r="C4146">
        <v>2</v>
      </c>
      <c r="D4146" s="13">
        <v>60</v>
      </c>
      <c r="E4146" s="13" t="s">
        <v>4</v>
      </c>
      <c r="F4146" s="17">
        <v>-1656</v>
      </c>
      <c r="G4146" t="str">
        <f>_xlfn.XLOOKUP(tbl_GL[[#This Row],[Account_key]],tbl_COA[Account_key],tbl_COA[Class],"Not Found")</f>
        <v>Assets</v>
      </c>
      <c r="H4146" t="str">
        <f>_xlfn.XLOOKUP(tbl_GL[[#This Row],[Account_key]],tbl_COA[Account_key],tbl_COA[SubClass],"Not Found")</f>
        <v>Assets</v>
      </c>
      <c r="I4146" t="str">
        <f>_xlfn.XLOOKUP(tbl_GL[[#This Row],[Account_key]],tbl_COA[Account_key],tbl_COA[SubClass2],"Not Found")</f>
        <v>Current Assets</v>
      </c>
      <c r="J4146" t="str">
        <f>_xlfn.XLOOKUP(tbl_GL[[#This Row],[Account_key]],tbl_COA[Account_key],tbl_COA[SubAccount],,0)</f>
        <v>Inventory</v>
      </c>
      <c r="K4146">
        <f>YEAR(tbl_GL[[#This Row],[Date]])</f>
        <v>2019</v>
      </c>
    </row>
    <row r="4147" spans="1:11" x14ac:dyDescent="0.35">
      <c r="A4147">
        <v>786.1</v>
      </c>
      <c r="B4147" s="24">
        <v>43538</v>
      </c>
      <c r="C4147">
        <v>2</v>
      </c>
      <c r="D4147" s="13">
        <v>210</v>
      </c>
      <c r="E4147" s="13" t="s">
        <v>8</v>
      </c>
      <c r="F4147" s="17">
        <v>6053</v>
      </c>
      <c r="G4147" t="str">
        <f>_xlfn.XLOOKUP(tbl_GL[[#This Row],[Account_key]],tbl_COA[Account_key],tbl_COA[Class],"Not Found")</f>
        <v>Trading account</v>
      </c>
      <c r="H4147" t="str">
        <f>_xlfn.XLOOKUP(tbl_GL[[#This Row],[Account_key]],tbl_COA[Account_key],tbl_COA[SubClass],"Not Found")</f>
        <v>Sales</v>
      </c>
      <c r="I4147" t="str">
        <f>_xlfn.XLOOKUP(tbl_GL[[#This Row],[Account_key]],tbl_COA[Account_key],tbl_COA[SubClass2],"Not Found")</f>
        <v>Sales</v>
      </c>
      <c r="J4147" t="str">
        <f>_xlfn.XLOOKUP(tbl_GL[[#This Row],[Account_key]],tbl_COA[Account_key],tbl_COA[SubAccount],,0)</f>
        <v>Sales</v>
      </c>
      <c r="K4147">
        <f>YEAR(tbl_GL[[#This Row],[Date]])</f>
        <v>2019</v>
      </c>
    </row>
    <row r="4148" spans="1:11" x14ac:dyDescent="0.35">
      <c r="A4148">
        <v>786.2</v>
      </c>
      <c r="B4148" s="24">
        <v>43538</v>
      </c>
      <c r="C4148">
        <v>2</v>
      </c>
      <c r="D4148" s="13">
        <v>30</v>
      </c>
      <c r="E4148" s="13" t="s">
        <v>8</v>
      </c>
      <c r="F4148" s="17">
        <v>6053</v>
      </c>
      <c r="G4148" t="str">
        <f>_xlfn.XLOOKUP(tbl_GL[[#This Row],[Account_key]],tbl_COA[Account_key],tbl_COA[Class],"Not Found")</f>
        <v>Assets</v>
      </c>
      <c r="H4148" t="str">
        <f>_xlfn.XLOOKUP(tbl_GL[[#This Row],[Account_key]],tbl_COA[Account_key],tbl_COA[SubClass],"Not Found")</f>
        <v>Assets</v>
      </c>
      <c r="I4148" t="str">
        <f>_xlfn.XLOOKUP(tbl_GL[[#This Row],[Account_key]],tbl_COA[Account_key],tbl_COA[SubClass2],"Not Found")</f>
        <v>Current Assets</v>
      </c>
      <c r="J4148" t="str">
        <f>_xlfn.XLOOKUP(tbl_GL[[#This Row],[Account_key]],tbl_COA[Account_key],tbl_COA[SubAccount],,0)</f>
        <v>Trade Receivables</v>
      </c>
      <c r="K4148">
        <f>YEAR(tbl_GL[[#This Row],[Date]])</f>
        <v>2019</v>
      </c>
    </row>
    <row r="4149" spans="1:11" x14ac:dyDescent="0.35">
      <c r="A4149">
        <v>787.1</v>
      </c>
      <c r="B4149" s="24">
        <v>43539</v>
      </c>
      <c r="C4149">
        <v>2</v>
      </c>
      <c r="D4149" s="13">
        <v>10</v>
      </c>
      <c r="E4149" s="13" t="s">
        <v>112</v>
      </c>
      <c r="F4149" s="17">
        <v>-150</v>
      </c>
      <c r="G4149" t="str">
        <f>_xlfn.XLOOKUP(tbl_GL[[#This Row],[Account_key]],tbl_COA[Account_key],tbl_COA[Class],"Not Found")</f>
        <v>Assets</v>
      </c>
      <c r="H4149" t="str">
        <f>_xlfn.XLOOKUP(tbl_GL[[#This Row],[Account_key]],tbl_COA[Account_key],tbl_COA[SubClass],"Not Found")</f>
        <v>Assets</v>
      </c>
      <c r="I4149" t="str">
        <f>_xlfn.XLOOKUP(tbl_GL[[#This Row],[Account_key]],tbl_COA[Account_key],tbl_COA[SubClass2],"Not Found")</f>
        <v>Current Assets</v>
      </c>
      <c r="J4149" t="str">
        <f>_xlfn.XLOOKUP(tbl_GL[[#This Row],[Account_key]],tbl_COA[Account_key],tbl_COA[SubAccount],,0)</f>
        <v>Cash at Bank</v>
      </c>
      <c r="K4149">
        <f>YEAR(tbl_GL[[#This Row],[Date]])</f>
        <v>2019</v>
      </c>
    </row>
    <row r="4150" spans="1:11" x14ac:dyDescent="0.35">
      <c r="A4150">
        <v>787.2</v>
      </c>
      <c r="B4150" s="24">
        <v>43539</v>
      </c>
      <c r="C4150">
        <v>2</v>
      </c>
      <c r="D4150" s="13">
        <v>121</v>
      </c>
      <c r="E4150" s="13" t="s">
        <v>112</v>
      </c>
      <c r="F4150" s="17">
        <v>-150</v>
      </c>
      <c r="G4150" t="str">
        <f>_xlfn.XLOOKUP(tbl_GL[[#This Row],[Account_key]],tbl_COA[Account_key],tbl_COA[Class],"Not Found")</f>
        <v>Liabilities and Owners Equity</v>
      </c>
      <c r="H4150" t="str">
        <f>_xlfn.XLOOKUP(tbl_GL[[#This Row],[Account_key]],tbl_COA[Account_key],tbl_COA[SubClass],"Not Found")</f>
        <v>Liabilities</v>
      </c>
      <c r="I4150" t="str">
        <f>_xlfn.XLOOKUP(tbl_GL[[#This Row],[Account_key]],tbl_COA[Account_key],tbl_COA[SubClass2],"Not Found")</f>
        <v>Current Liabilities</v>
      </c>
      <c r="J4150" t="str">
        <f>_xlfn.XLOOKUP(tbl_GL[[#This Row],[Account_key]],tbl_COA[Account_key],tbl_COA[SubAccount],,0)</f>
        <v>Interest Payable</v>
      </c>
      <c r="K4150">
        <f>YEAR(tbl_GL[[#This Row],[Date]])</f>
        <v>2019</v>
      </c>
    </row>
    <row r="4151" spans="1:11" x14ac:dyDescent="0.35">
      <c r="A4151">
        <v>788.1</v>
      </c>
      <c r="B4151" s="24">
        <v>43539</v>
      </c>
      <c r="C4151">
        <v>2</v>
      </c>
      <c r="D4151" s="13">
        <v>220</v>
      </c>
      <c r="E4151" s="13" t="s">
        <v>81</v>
      </c>
      <c r="F4151" s="17">
        <v>-1005</v>
      </c>
      <c r="G4151" t="str">
        <f>_xlfn.XLOOKUP(tbl_GL[[#This Row],[Account_key]],tbl_COA[Account_key],tbl_COA[Class],"Not Found")</f>
        <v>Trading account</v>
      </c>
      <c r="H4151" t="str">
        <f>_xlfn.XLOOKUP(tbl_GL[[#This Row],[Account_key]],tbl_COA[Account_key],tbl_COA[SubClass],"Not Found")</f>
        <v>Sales</v>
      </c>
      <c r="I4151" t="str">
        <f>_xlfn.XLOOKUP(tbl_GL[[#This Row],[Account_key]],tbl_COA[Account_key],tbl_COA[SubClass2],"Not Found")</f>
        <v>Sales</v>
      </c>
      <c r="J4151" t="str">
        <f>_xlfn.XLOOKUP(tbl_GL[[#This Row],[Account_key]],tbl_COA[Account_key],tbl_COA[SubAccount],,0)</f>
        <v>Sales Return</v>
      </c>
      <c r="K4151">
        <f>YEAR(tbl_GL[[#This Row],[Date]])</f>
        <v>2019</v>
      </c>
    </row>
    <row r="4152" spans="1:11" x14ac:dyDescent="0.35">
      <c r="A4152">
        <v>788.2</v>
      </c>
      <c r="B4152" s="24">
        <v>43539</v>
      </c>
      <c r="C4152">
        <v>2</v>
      </c>
      <c r="D4152" s="13">
        <v>20</v>
      </c>
      <c r="E4152" s="13" t="s">
        <v>81</v>
      </c>
      <c r="F4152" s="17">
        <v>-1005</v>
      </c>
      <c r="G4152" t="str">
        <f>_xlfn.XLOOKUP(tbl_GL[[#This Row],[Account_key]],tbl_COA[Account_key],tbl_COA[Class],"Not Found")</f>
        <v>Assets</v>
      </c>
      <c r="H4152" t="str">
        <f>_xlfn.XLOOKUP(tbl_GL[[#This Row],[Account_key]],tbl_COA[Account_key],tbl_COA[SubClass],"Not Found")</f>
        <v>Assets</v>
      </c>
      <c r="I4152" t="str">
        <f>_xlfn.XLOOKUP(tbl_GL[[#This Row],[Account_key]],tbl_COA[Account_key],tbl_COA[SubClass2],"Not Found")</f>
        <v>Current Assets</v>
      </c>
      <c r="J4152" t="str">
        <f>_xlfn.XLOOKUP(tbl_GL[[#This Row],[Account_key]],tbl_COA[Account_key],tbl_COA[SubAccount],,0)</f>
        <v>Cash in hand</v>
      </c>
      <c r="K4152">
        <f>YEAR(tbl_GL[[#This Row],[Date]])</f>
        <v>2019</v>
      </c>
    </row>
    <row r="4153" spans="1:11" x14ac:dyDescent="0.35">
      <c r="A4153">
        <v>789.1</v>
      </c>
      <c r="B4153" s="24">
        <v>43539</v>
      </c>
      <c r="C4153">
        <v>2</v>
      </c>
      <c r="D4153" s="13">
        <v>260</v>
      </c>
      <c r="E4153" s="13" t="s">
        <v>97</v>
      </c>
      <c r="F4153" s="17">
        <v>-1228</v>
      </c>
      <c r="G4153" t="str">
        <f>_xlfn.XLOOKUP(tbl_GL[[#This Row],[Account_key]],tbl_COA[Account_key],tbl_COA[Class],"Not Found")</f>
        <v>Operating account</v>
      </c>
      <c r="H4153" t="str">
        <f>_xlfn.XLOOKUP(tbl_GL[[#This Row],[Account_key]],tbl_COA[Account_key],tbl_COA[SubClass],"Not Found")</f>
        <v>Operating Expenses</v>
      </c>
      <c r="I4153" t="str">
        <f>_xlfn.XLOOKUP(tbl_GL[[#This Row],[Account_key]],tbl_COA[Account_key],tbl_COA[SubClass2],"Not Found")</f>
        <v>Marketing</v>
      </c>
      <c r="J4153" t="str">
        <f>_xlfn.XLOOKUP(tbl_GL[[#This Row],[Account_key]],tbl_COA[Account_key],tbl_COA[SubAccount],,0)</f>
        <v>Commissions</v>
      </c>
      <c r="K4153">
        <f>YEAR(tbl_GL[[#This Row],[Date]])</f>
        <v>2019</v>
      </c>
    </row>
    <row r="4154" spans="1:11" x14ac:dyDescent="0.35">
      <c r="A4154">
        <v>789.2</v>
      </c>
      <c r="B4154" s="24">
        <v>43539</v>
      </c>
      <c r="C4154">
        <v>2</v>
      </c>
      <c r="D4154" s="13">
        <v>120</v>
      </c>
      <c r="E4154" s="13" t="s">
        <v>97</v>
      </c>
      <c r="F4154" s="17">
        <v>1228</v>
      </c>
      <c r="G4154" t="str">
        <f>_xlfn.XLOOKUP(tbl_GL[[#This Row],[Account_key]],tbl_COA[Account_key],tbl_COA[Class],"Not Found")</f>
        <v>Liabilities and Owners Equity</v>
      </c>
      <c r="H4154" t="str">
        <f>_xlfn.XLOOKUP(tbl_GL[[#This Row],[Account_key]],tbl_COA[Account_key],tbl_COA[SubClass],"Not Found")</f>
        <v>Liabilities</v>
      </c>
      <c r="I4154" t="str">
        <f>_xlfn.XLOOKUP(tbl_GL[[#This Row],[Account_key]],tbl_COA[Account_key],tbl_COA[SubClass2],"Not Found")</f>
        <v>Current Liabilities</v>
      </c>
      <c r="J4154" t="str">
        <f>_xlfn.XLOOKUP(tbl_GL[[#This Row],[Account_key]],tbl_COA[Account_key],tbl_COA[SubAccount],,0)</f>
        <v>Accrued Expenses</v>
      </c>
      <c r="K4154">
        <f>YEAR(tbl_GL[[#This Row],[Date]])</f>
        <v>2019</v>
      </c>
    </row>
    <row r="4155" spans="1:11" x14ac:dyDescent="0.35">
      <c r="A4155">
        <v>790.1</v>
      </c>
      <c r="B4155" s="24">
        <v>43541</v>
      </c>
      <c r="C4155">
        <v>2</v>
      </c>
      <c r="D4155" s="13">
        <v>10</v>
      </c>
      <c r="E4155" s="13" t="s">
        <v>98</v>
      </c>
      <c r="F4155" s="17">
        <v>-1138</v>
      </c>
      <c r="G4155" t="str">
        <f>_xlfn.XLOOKUP(tbl_GL[[#This Row],[Account_key]],tbl_COA[Account_key],tbl_COA[Class],"Not Found")</f>
        <v>Assets</v>
      </c>
      <c r="H4155" t="str">
        <f>_xlfn.XLOOKUP(tbl_GL[[#This Row],[Account_key]],tbl_COA[Account_key],tbl_COA[SubClass],"Not Found")</f>
        <v>Assets</v>
      </c>
      <c r="I4155" t="str">
        <f>_xlfn.XLOOKUP(tbl_GL[[#This Row],[Account_key]],tbl_COA[Account_key],tbl_COA[SubClass2],"Not Found")</f>
        <v>Current Assets</v>
      </c>
      <c r="J4155" t="str">
        <f>_xlfn.XLOOKUP(tbl_GL[[#This Row],[Account_key]],tbl_COA[Account_key],tbl_COA[SubAccount],,0)</f>
        <v>Cash at Bank</v>
      </c>
      <c r="K4155">
        <f>YEAR(tbl_GL[[#This Row],[Date]])</f>
        <v>2019</v>
      </c>
    </row>
    <row r="4156" spans="1:11" x14ac:dyDescent="0.35">
      <c r="A4156">
        <v>790.2</v>
      </c>
      <c r="B4156" s="24">
        <v>43541</v>
      </c>
      <c r="C4156">
        <v>2</v>
      </c>
      <c r="D4156" s="13">
        <v>120</v>
      </c>
      <c r="E4156" s="13" t="s">
        <v>98</v>
      </c>
      <c r="F4156" s="17">
        <v>-1138</v>
      </c>
      <c r="G4156" t="str">
        <f>_xlfn.XLOOKUP(tbl_GL[[#This Row],[Account_key]],tbl_COA[Account_key],tbl_COA[Class],"Not Found")</f>
        <v>Liabilities and Owners Equity</v>
      </c>
      <c r="H4156" t="str">
        <f>_xlfn.XLOOKUP(tbl_GL[[#This Row],[Account_key]],tbl_COA[Account_key],tbl_COA[SubClass],"Not Found")</f>
        <v>Liabilities</v>
      </c>
      <c r="I4156" t="str">
        <f>_xlfn.XLOOKUP(tbl_GL[[#This Row],[Account_key]],tbl_COA[Account_key],tbl_COA[SubClass2],"Not Found")</f>
        <v>Current Liabilities</v>
      </c>
      <c r="J4156" t="str">
        <f>_xlfn.XLOOKUP(tbl_GL[[#This Row],[Account_key]],tbl_COA[Account_key],tbl_COA[SubAccount],,0)</f>
        <v>Accrued Expenses</v>
      </c>
      <c r="K4156">
        <f>YEAR(tbl_GL[[#This Row],[Date]])</f>
        <v>2019</v>
      </c>
    </row>
    <row r="4157" spans="1:11" x14ac:dyDescent="0.35">
      <c r="A4157">
        <v>791.1</v>
      </c>
      <c r="B4157" s="24">
        <v>43542</v>
      </c>
      <c r="C4157">
        <v>2</v>
      </c>
      <c r="D4157" s="13">
        <v>260</v>
      </c>
      <c r="E4157" s="13" t="s">
        <v>97</v>
      </c>
      <c r="F4157" s="17">
        <v>-1036</v>
      </c>
      <c r="G4157" t="str">
        <f>_xlfn.XLOOKUP(tbl_GL[[#This Row],[Account_key]],tbl_COA[Account_key],tbl_COA[Class],"Not Found")</f>
        <v>Operating account</v>
      </c>
      <c r="H4157" t="str">
        <f>_xlfn.XLOOKUP(tbl_GL[[#This Row],[Account_key]],tbl_COA[Account_key],tbl_COA[SubClass],"Not Found")</f>
        <v>Operating Expenses</v>
      </c>
      <c r="I4157" t="str">
        <f>_xlfn.XLOOKUP(tbl_GL[[#This Row],[Account_key]],tbl_COA[Account_key],tbl_COA[SubClass2],"Not Found")</f>
        <v>Marketing</v>
      </c>
      <c r="J4157" t="str">
        <f>_xlfn.XLOOKUP(tbl_GL[[#This Row],[Account_key]],tbl_COA[Account_key],tbl_COA[SubAccount],,0)</f>
        <v>Commissions</v>
      </c>
      <c r="K4157">
        <f>YEAR(tbl_GL[[#This Row],[Date]])</f>
        <v>2019</v>
      </c>
    </row>
    <row r="4158" spans="1:11" x14ac:dyDescent="0.35">
      <c r="A4158">
        <v>791.2</v>
      </c>
      <c r="B4158" s="24">
        <v>43542</v>
      </c>
      <c r="C4158">
        <v>2</v>
      </c>
      <c r="D4158" s="13">
        <v>120</v>
      </c>
      <c r="E4158" s="13" t="s">
        <v>97</v>
      </c>
      <c r="F4158" s="17">
        <v>1036</v>
      </c>
      <c r="G4158" t="str">
        <f>_xlfn.XLOOKUP(tbl_GL[[#This Row],[Account_key]],tbl_COA[Account_key],tbl_COA[Class],"Not Found")</f>
        <v>Liabilities and Owners Equity</v>
      </c>
      <c r="H4158" t="str">
        <f>_xlfn.XLOOKUP(tbl_GL[[#This Row],[Account_key]],tbl_COA[Account_key],tbl_COA[SubClass],"Not Found")</f>
        <v>Liabilities</v>
      </c>
      <c r="I4158" t="str">
        <f>_xlfn.XLOOKUP(tbl_GL[[#This Row],[Account_key]],tbl_COA[Account_key],tbl_COA[SubClass2],"Not Found")</f>
        <v>Current Liabilities</v>
      </c>
      <c r="J4158" t="str">
        <f>_xlfn.XLOOKUP(tbl_GL[[#This Row],[Account_key]],tbl_COA[Account_key],tbl_COA[SubAccount],,0)</f>
        <v>Accrued Expenses</v>
      </c>
      <c r="K4158">
        <f>YEAR(tbl_GL[[#This Row],[Date]])</f>
        <v>2019</v>
      </c>
    </row>
    <row r="4159" spans="1:11" x14ac:dyDescent="0.35">
      <c r="A4159">
        <v>792.1</v>
      </c>
      <c r="B4159" s="24">
        <v>43542</v>
      </c>
      <c r="C4159">
        <v>2</v>
      </c>
      <c r="D4159" s="13">
        <v>10</v>
      </c>
      <c r="E4159" s="13" t="s">
        <v>98</v>
      </c>
      <c r="F4159" s="17">
        <v>-1106</v>
      </c>
      <c r="G4159" t="str">
        <f>_xlfn.XLOOKUP(tbl_GL[[#This Row],[Account_key]],tbl_COA[Account_key],tbl_COA[Class],"Not Found")</f>
        <v>Assets</v>
      </c>
      <c r="H4159" t="str">
        <f>_xlfn.XLOOKUP(tbl_GL[[#This Row],[Account_key]],tbl_COA[Account_key],tbl_COA[SubClass],"Not Found")</f>
        <v>Assets</v>
      </c>
      <c r="I4159" t="str">
        <f>_xlfn.XLOOKUP(tbl_GL[[#This Row],[Account_key]],tbl_COA[Account_key],tbl_COA[SubClass2],"Not Found")</f>
        <v>Current Assets</v>
      </c>
      <c r="J4159" t="str">
        <f>_xlfn.XLOOKUP(tbl_GL[[#This Row],[Account_key]],tbl_COA[Account_key],tbl_COA[SubAccount],,0)</f>
        <v>Cash at Bank</v>
      </c>
      <c r="K4159">
        <f>YEAR(tbl_GL[[#This Row],[Date]])</f>
        <v>2019</v>
      </c>
    </row>
    <row r="4160" spans="1:11" x14ac:dyDescent="0.35">
      <c r="A4160">
        <v>792.2</v>
      </c>
      <c r="B4160" s="24">
        <v>43542</v>
      </c>
      <c r="C4160">
        <v>2</v>
      </c>
      <c r="D4160" s="13">
        <v>120</v>
      </c>
      <c r="E4160" s="13" t="s">
        <v>98</v>
      </c>
      <c r="F4160" s="17">
        <v>-1106</v>
      </c>
      <c r="G4160" t="str">
        <f>_xlfn.XLOOKUP(tbl_GL[[#This Row],[Account_key]],tbl_COA[Account_key],tbl_COA[Class],"Not Found")</f>
        <v>Liabilities and Owners Equity</v>
      </c>
      <c r="H4160" t="str">
        <f>_xlfn.XLOOKUP(tbl_GL[[#This Row],[Account_key]],tbl_COA[Account_key],tbl_COA[SubClass],"Not Found")</f>
        <v>Liabilities</v>
      </c>
      <c r="I4160" t="str">
        <f>_xlfn.XLOOKUP(tbl_GL[[#This Row],[Account_key]],tbl_COA[Account_key],tbl_COA[SubClass2],"Not Found")</f>
        <v>Current Liabilities</v>
      </c>
      <c r="J4160" t="str">
        <f>_xlfn.XLOOKUP(tbl_GL[[#This Row],[Account_key]],tbl_COA[Account_key],tbl_COA[SubAccount],,0)</f>
        <v>Accrued Expenses</v>
      </c>
      <c r="K4160">
        <f>YEAR(tbl_GL[[#This Row],[Date]])</f>
        <v>2019</v>
      </c>
    </row>
    <row r="4161" spans="1:11" x14ac:dyDescent="0.35">
      <c r="A4161">
        <v>793.1</v>
      </c>
      <c r="B4161" s="24">
        <v>43544</v>
      </c>
      <c r="C4161">
        <v>2</v>
      </c>
      <c r="D4161" s="13">
        <v>260</v>
      </c>
      <c r="E4161" s="13" t="s">
        <v>83</v>
      </c>
      <c r="F4161" s="17">
        <v>360</v>
      </c>
      <c r="G4161" t="str">
        <f>_xlfn.XLOOKUP(tbl_GL[[#This Row],[Account_key]],tbl_COA[Account_key],tbl_COA[Class],"Not Found")</f>
        <v>Operating account</v>
      </c>
      <c r="H4161" t="str">
        <f>_xlfn.XLOOKUP(tbl_GL[[#This Row],[Account_key]],tbl_COA[Account_key],tbl_COA[SubClass],"Not Found")</f>
        <v>Operating Expenses</v>
      </c>
      <c r="I4161" t="str">
        <f>_xlfn.XLOOKUP(tbl_GL[[#This Row],[Account_key]],tbl_COA[Account_key],tbl_COA[SubClass2],"Not Found")</f>
        <v>Marketing</v>
      </c>
      <c r="J4161" t="str">
        <f>_xlfn.XLOOKUP(tbl_GL[[#This Row],[Account_key]],tbl_COA[Account_key],tbl_COA[SubAccount],,0)</f>
        <v>Commissions</v>
      </c>
      <c r="K4161">
        <f>YEAR(tbl_GL[[#This Row],[Date]])</f>
        <v>2019</v>
      </c>
    </row>
    <row r="4162" spans="1:11" x14ac:dyDescent="0.35">
      <c r="A4162">
        <v>793.2</v>
      </c>
      <c r="B4162" s="24">
        <v>43544</v>
      </c>
      <c r="C4162">
        <v>2</v>
      </c>
      <c r="D4162" s="13">
        <v>20</v>
      </c>
      <c r="E4162" s="13" t="s">
        <v>83</v>
      </c>
      <c r="F4162" s="17">
        <v>360</v>
      </c>
      <c r="G4162" t="str">
        <f>_xlfn.XLOOKUP(tbl_GL[[#This Row],[Account_key]],tbl_COA[Account_key],tbl_COA[Class],"Not Found")</f>
        <v>Assets</v>
      </c>
      <c r="H4162" t="str">
        <f>_xlfn.XLOOKUP(tbl_GL[[#This Row],[Account_key]],tbl_COA[Account_key],tbl_COA[SubClass],"Not Found")</f>
        <v>Assets</v>
      </c>
      <c r="I4162" t="str">
        <f>_xlfn.XLOOKUP(tbl_GL[[#This Row],[Account_key]],tbl_COA[Account_key],tbl_COA[SubClass2],"Not Found")</f>
        <v>Current Assets</v>
      </c>
      <c r="J4162" t="str">
        <f>_xlfn.XLOOKUP(tbl_GL[[#This Row],[Account_key]],tbl_COA[Account_key],tbl_COA[SubAccount],,0)</f>
        <v>Cash in hand</v>
      </c>
      <c r="K4162">
        <f>YEAR(tbl_GL[[#This Row],[Date]])</f>
        <v>2019</v>
      </c>
    </row>
    <row r="4163" spans="1:11" x14ac:dyDescent="0.35">
      <c r="A4163">
        <v>794.1</v>
      </c>
      <c r="B4163" s="24">
        <v>43545</v>
      </c>
      <c r="C4163">
        <v>2</v>
      </c>
      <c r="D4163" s="13">
        <v>30</v>
      </c>
      <c r="E4163" s="13" t="s">
        <v>80</v>
      </c>
      <c r="F4163" s="17">
        <v>-6197</v>
      </c>
      <c r="G4163" t="str">
        <f>_xlfn.XLOOKUP(tbl_GL[[#This Row],[Account_key]],tbl_COA[Account_key],tbl_COA[Class],"Not Found")</f>
        <v>Assets</v>
      </c>
      <c r="H4163" t="str">
        <f>_xlfn.XLOOKUP(tbl_GL[[#This Row],[Account_key]],tbl_COA[Account_key],tbl_COA[SubClass],"Not Found")</f>
        <v>Assets</v>
      </c>
      <c r="I4163" t="str">
        <f>_xlfn.XLOOKUP(tbl_GL[[#This Row],[Account_key]],tbl_COA[Account_key],tbl_COA[SubClass2],"Not Found")</f>
        <v>Current Assets</v>
      </c>
      <c r="J4163" t="str">
        <f>_xlfn.XLOOKUP(tbl_GL[[#This Row],[Account_key]],tbl_COA[Account_key],tbl_COA[SubAccount],,0)</f>
        <v>Trade Receivables</v>
      </c>
      <c r="K4163">
        <f>YEAR(tbl_GL[[#This Row],[Date]])</f>
        <v>2019</v>
      </c>
    </row>
    <row r="4164" spans="1:11" x14ac:dyDescent="0.35">
      <c r="A4164">
        <v>794.2</v>
      </c>
      <c r="B4164" s="24">
        <v>43545</v>
      </c>
      <c r="C4164">
        <v>2</v>
      </c>
      <c r="D4164" s="13">
        <v>10</v>
      </c>
      <c r="E4164" s="13" t="s">
        <v>80</v>
      </c>
      <c r="F4164" s="17">
        <v>6197</v>
      </c>
      <c r="G4164" t="str">
        <f>_xlfn.XLOOKUP(tbl_GL[[#This Row],[Account_key]],tbl_COA[Account_key],tbl_COA[Class],"Not Found")</f>
        <v>Assets</v>
      </c>
      <c r="H4164" t="str">
        <f>_xlfn.XLOOKUP(tbl_GL[[#This Row],[Account_key]],tbl_COA[Account_key],tbl_COA[SubClass],"Not Found")</f>
        <v>Assets</v>
      </c>
      <c r="I4164" t="str">
        <f>_xlfn.XLOOKUP(tbl_GL[[#This Row],[Account_key]],tbl_COA[Account_key],tbl_COA[SubClass2],"Not Found")</f>
        <v>Current Assets</v>
      </c>
      <c r="J4164" t="str">
        <f>_xlfn.XLOOKUP(tbl_GL[[#This Row],[Account_key]],tbl_COA[Account_key],tbl_COA[SubAccount],,0)</f>
        <v>Cash at Bank</v>
      </c>
      <c r="K4164">
        <f>YEAR(tbl_GL[[#This Row],[Date]])</f>
        <v>2019</v>
      </c>
    </row>
    <row r="4165" spans="1:11" x14ac:dyDescent="0.35">
      <c r="A4165">
        <v>795.1</v>
      </c>
      <c r="B4165" s="24">
        <v>43546</v>
      </c>
      <c r="C4165">
        <v>2</v>
      </c>
      <c r="D4165" s="13">
        <v>310</v>
      </c>
      <c r="E4165" s="13" t="s">
        <v>99</v>
      </c>
      <c r="F4165" s="17">
        <v>-55</v>
      </c>
      <c r="G4165" t="str">
        <f>_xlfn.XLOOKUP(tbl_GL[[#This Row],[Account_key]],tbl_COA[Account_key],tbl_COA[Class],"Not Found")</f>
        <v>Operating account</v>
      </c>
      <c r="H4165" t="str">
        <f>_xlfn.XLOOKUP(tbl_GL[[#This Row],[Account_key]],tbl_COA[Account_key],tbl_COA[SubClass],"Not Found")</f>
        <v>Operating Expenses</v>
      </c>
      <c r="I4165" t="str">
        <f>_xlfn.XLOOKUP(tbl_GL[[#This Row],[Account_key]],tbl_COA[Account_key],tbl_COA[SubClass2],"Not Found")</f>
        <v>Administration</v>
      </c>
      <c r="J4165" t="str">
        <f>_xlfn.XLOOKUP(tbl_GL[[#This Row],[Account_key]],tbl_COA[Account_key],tbl_COA[SubAccount],,0)</f>
        <v>Office Supplies</v>
      </c>
      <c r="K4165">
        <f>YEAR(tbl_GL[[#This Row],[Date]])</f>
        <v>2019</v>
      </c>
    </row>
    <row r="4166" spans="1:11" x14ac:dyDescent="0.35">
      <c r="A4166">
        <v>795.2</v>
      </c>
      <c r="B4166" s="24">
        <v>43546</v>
      </c>
      <c r="C4166">
        <v>2</v>
      </c>
      <c r="D4166" s="13">
        <v>20</v>
      </c>
      <c r="E4166" s="13" t="s">
        <v>99</v>
      </c>
      <c r="F4166" s="17">
        <v>-55</v>
      </c>
      <c r="G4166" t="str">
        <f>_xlfn.XLOOKUP(tbl_GL[[#This Row],[Account_key]],tbl_COA[Account_key],tbl_COA[Class],"Not Found")</f>
        <v>Assets</v>
      </c>
      <c r="H4166" t="str">
        <f>_xlfn.XLOOKUP(tbl_GL[[#This Row],[Account_key]],tbl_COA[Account_key],tbl_COA[SubClass],"Not Found")</f>
        <v>Assets</v>
      </c>
      <c r="I4166" t="str">
        <f>_xlfn.XLOOKUP(tbl_GL[[#This Row],[Account_key]],tbl_COA[Account_key],tbl_COA[SubClass2],"Not Found")</f>
        <v>Current Assets</v>
      </c>
      <c r="J4166" t="str">
        <f>_xlfn.XLOOKUP(tbl_GL[[#This Row],[Account_key]],tbl_COA[Account_key],tbl_COA[SubAccount],,0)</f>
        <v>Cash in hand</v>
      </c>
      <c r="K4166">
        <f>YEAR(tbl_GL[[#This Row],[Date]])</f>
        <v>2019</v>
      </c>
    </row>
    <row r="4167" spans="1:11" x14ac:dyDescent="0.35">
      <c r="A4167">
        <v>796.1</v>
      </c>
      <c r="B4167" s="24">
        <v>43546</v>
      </c>
      <c r="C4167">
        <v>2</v>
      </c>
      <c r="D4167" s="13">
        <v>10</v>
      </c>
      <c r="E4167" s="13" t="s">
        <v>98</v>
      </c>
      <c r="F4167" s="17">
        <v>-915</v>
      </c>
      <c r="G4167" t="str">
        <f>_xlfn.XLOOKUP(tbl_GL[[#This Row],[Account_key]],tbl_COA[Account_key],tbl_COA[Class],"Not Found")</f>
        <v>Assets</v>
      </c>
      <c r="H4167" t="str">
        <f>_xlfn.XLOOKUP(tbl_GL[[#This Row],[Account_key]],tbl_COA[Account_key],tbl_COA[SubClass],"Not Found")</f>
        <v>Assets</v>
      </c>
      <c r="I4167" t="str">
        <f>_xlfn.XLOOKUP(tbl_GL[[#This Row],[Account_key]],tbl_COA[Account_key],tbl_COA[SubClass2],"Not Found")</f>
        <v>Current Assets</v>
      </c>
      <c r="J4167" t="str">
        <f>_xlfn.XLOOKUP(tbl_GL[[#This Row],[Account_key]],tbl_COA[Account_key],tbl_COA[SubAccount],,0)</f>
        <v>Cash at Bank</v>
      </c>
      <c r="K4167">
        <f>YEAR(tbl_GL[[#This Row],[Date]])</f>
        <v>2019</v>
      </c>
    </row>
    <row r="4168" spans="1:11" x14ac:dyDescent="0.35">
      <c r="A4168">
        <v>796.2</v>
      </c>
      <c r="B4168" s="24">
        <v>43546</v>
      </c>
      <c r="C4168">
        <v>2</v>
      </c>
      <c r="D4168" s="13">
        <v>120</v>
      </c>
      <c r="E4168" s="13" t="s">
        <v>98</v>
      </c>
      <c r="F4168" s="17">
        <v>-915</v>
      </c>
      <c r="G4168" t="str">
        <f>_xlfn.XLOOKUP(tbl_GL[[#This Row],[Account_key]],tbl_COA[Account_key],tbl_COA[Class],"Not Found")</f>
        <v>Liabilities and Owners Equity</v>
      </c>
      <c r="H4168" t="str">
        <f>_xlfn.XLOOKUP(tbl_GL[[#This Row],[Account_key]],tbl_COA[Account_key],tbl_COA[SubClass],"Not Found")</f>
        <v>Liabilities</v>
      </c>
      <c r="I4168" t="str">
        <f>_xlfn.XLOOKUP(tbl_GL[[#This Row],[Account_key]],tbl_COA[Account_key],tbl_COA[SubClass2],"Not Found")</f>
        <v>Current Liabilities</v>
      </c>
      <c r="J4168" t="str">
        <f>_xlfn.XLOOKUP(tbl_GL[[#This Row],[Account_key]],tbl_COA[Account_key],tbl_COA[SubAccount],,0)</f>
        <v>Accrued Expenses</v>
      </c>
      <c r="K4168">
        <f>YEAR(tbl_GL[[#This Row],[Date]])</f>
        <v>2019</v>
      </c>
    </row>
    <row r="4169" spans="1:11" x14ac:dyDescent="0.35">
      <c r="A4169">
        <v>797.1</v>
      </c>
      <c r="B4169" s="24">
        <v>43547</v>
      </c>
      <c r="C4169">
        <v>2</v>
      </c>
      <c r="D4169" s="13">
        <v>330</v>
      </c>
      <c r="E4169" s="13" t="s">
        <v>97</v>
      </c>
      <c r="F4169" s="17">
        <v>-1258</v>
      </c>
      <c r="G4169" t="str">
        <f>_xlfn.XLOOKUP(tbl_GL[[#This Row],[Account_key]],tbl_COA[Account_key],tbl_COA[Class],"Not Found")</f>
        <v>Operating account</v>
      </c>
      <c r="H4169" t="str">
        <f>_xlfn.XLOOKUP(tbl_GL[[#This Row],[Account_key]],tbl_COA[Account_key],tbl_COA[SubClass],"Not Found")</f>
        <v>Operating Expenses</v>
      </c>
      <c r="I4169" t="str">
        <f>_xlfn.XLOOKUP(tbl_GL[[#This Row],[Account_key]],tbl_COA[Account_key],tbl_COA[SubClass2],"Not Found")</f>
        <v>Administration</v>
      </c>
      <c r="J4169" t="str">
        <f>_xlfn.XLOOKUP(tbl_GL[[#This Row],[Account_key]],tbl_COA[Account_key],tbl_COA[SubAccount],,0)</f>
        <v>Telephone</v>
      </c>
      <c r="K4169">
        <f>YEAR(tbl_GL[[#This Row],[Date]])</f>
        <v>2019</v>
      </c>
    </row>
    <row r="4170" spans="1:11" x14ac:dyDescent="0.35">
      <c r="A4170">
        <v>797.2</v>
      </c>
      <c r="B4170" s="24">
        <v>43547</v>
      </c>
      <c r="C4170">
        <v>2</v>
      </c>
      <c r="D4170" s="13">
        <v>120</v>
      </c>
      <c r="E4170" s="13" t="s">
        <v>97</v>
      </c>
      <c r="F4170" s="17">
        <v>1258</v>
      </c>
      <c r="G4170" t="str">
        <f>_xlfn.XLOOKUP(tbl_GL[[#This Row],[Account_key]],tbl_COA[Account_key],tbl_COA[Class],"Not Found")</f>
        <v>Liabilities and Owners Equity</v>
      </c>
      <c r="H4170" t="str">
        <f>_xlfn.XLOOKUP(tbl_GL[[#This Row],[Account_key]],tbl_COA[Account_key],tbl_COA[SubClass],"Not Found")</f>
        <v>Liabilities</v>
      </c>
      <c r="I4170" t="str">
        <f>_xlfn.XLOOKUP(tbl_GL[[#This Row],[Account_key]],tbl_COA[Account_key],tbl_COA[SubClass2],"Not Found")</f>
        <v>Current Liabilities</v>
      </c>
      <c r="J4170" t="str">
        <f>_xlfn.XLOOKUP(tbl_GL[[#This Row],[Account_key]],tbl_COA[Account_key],tbl_COA[SubAccount],,0)</f>
        <v>Accrued Expenses</v>
      </c>
      <c r="K4170">
        <f>YEAR(tbl_GL[[#This Row],[Date]])</f>
        <v>2019</v>
      </c>
    </row>
    <row r="4171" spans="1:11" x14ac:dyDescent="0.35">
      <c r="A4171">
        <v>798.1</v>
      </c>
      <c r="B4171" s="24">
        <v>43550</v>
      </c>
      <c r="C4171">
        <v>2</v>
      </c>
      <c r="D4171" s="13">
        <v>230</v>
      </c>
      <c r="E4171" s="13" t="s">
        <v>4</v>
      </c>
      <c r="F4171" s="17">
        <v>-414</v>
      </c>
      <c r="G4171" t="str">
        <f>_xlfn.XLOOKUP(tbl_GL[[#This Row],[Account_key]],tbl_COA[Account_key],tbl_COA[Class],"Not Found")</f>
        <v>Trading account</v>
      </c>
      <c r="H4171" t="str">
        <f>_xlfn.XLOOKUP(tbl_GL[[#This Row],[Account_key]],tbl_COA[Account_key],tbl_COA[SubClass],"Not Found")</f>
        <v>Cost of Sales</v>
      </c>
      <c r="I4171" t="str">
        <f>_xlfn.XLOOKUP(tbl_GL[[#This Row],[Account_key]],tbl_COA[Account_key],tbl_COA[SubClass2],"Not Found")</f>
        <v>Cost of Sales</v>
      </c>
      <c r="J4171" t="str">
        <f>_xlfn.XLOOKUP(tbl_GL[[#This Row],[Account_key]],tbl_COA[Account_key],tbl_COA[SubAccount],,0)</f>
        <v>Cost of Sales</v>
      </c>
      <c r="K4171">
        <f>YEAR(tbl_GL[[#This Row],[Date]])</f>
        <v>2019</v>
      </c>
    </row>
    <row r="4172" spans="1:11" x14ac:dyDescent="0.35">
      <c r="A4172">
        <v>798.2</v>
      </c>
      <c r="B4172" s="24">
        <v>43550</v>
      </c>
      <c r="C4172">
        <v>2</v>
      </c>
      <c r="D4172" s="13">
        <v>60</v>
      </c>
      <c r="E4172" s="13" t="s">
        <v>4</v>
      </c>
      <c r="F4172" s="17">
        <v>-414</v>
      </c>
      <c r="G4172" t="str">
        <f>_xlfn.XLOOKUP(tbl_GL[[#This Row],[Account_key]],tbl_COA[Account_key],tbl_COA[Class],"Not Found")</f>
        <v>Assets</v>
      </c>
      <c r="H4172" t="str">
        <f>_xlfn.XLOOKUP(tbl_GL[[#This Row],[Account_key]],tbl_COA[Account_key],tbl_COA[SubClass],"Not Found")</f>
        <v>Assets</v>
      </c>
      <c r="I4172" t="str">
        <f>_xlfn.XLOOKUP(tbl_GL[[#This Row],[Account_key]],tbl_COA[Account_key],tbl_COA[SubClass2],"Not Found")</f>
        <v>Current Assets</v>
      </c>
      <c r="J4172" t="str">
        <f>_xlfn.XLOOKUP(tbl_GL[[#This Row],[Account_key]],tbl_COA[Account_key],tbl_COA[SubAccount],,0)</f>
        <v>Inventory</v>
      </c>
      <c r="K4172">
        <f>YEAR(tbl_GL[[#This Row],[Date]])</f>
        <v>2019</v>
      </c>
    </row>
    <row r="4173" spans="1:11" x14ac:dyDescent="0.35">
      <c r="A4173">
        <v>799.1</v>
      </c>
      <c r="B4173" s="24">
        <v>43550</v>
      </c>
      <c r="C4173">
        <v>2</v>
      </c>
      <c r="D4173" s="13">
        <v>210</v>
      </c>
      <c r="E4173" s="13" t="s">
        <v>7</v>
      </c>
      <c r="F4173" s="17">
        <v>1424</v>
      </c>
      <c r="G4173" t="str">
        <f>_xlfn.XLOOKUP(tbl_GL[[#This Row],[Account_key]],tbl_COA[Account_key],tbl_COA[Class],"Not Found")</f>
        <v>Trading account</v>
      </c>
      <c r="H4173" t="str">
        <f>_xlfn.XLOOKUP(tbl_GL[[#This Row],[Account_key]],tbl_COA[Account_key],tbl_COA[SubClass],"Not Found")</f>
        <v>Sales</v>
      </c>
      <c r="I4173" t="str">
        <f>_xlfn.XLOOKUP(tbl_GL[[#This Row],[Account_key]],tbl_COA[Account_key],tbl_COA[SubClass2],"Not Found")</f>
        <v>Sales</v>
      </c>
      <c r="J4173" t="str">
        <f>_xlfn.XLOOKUP(tbl_GL[[#This Row],[Account_key]],tbl_COA[Account_key],tbl_COA[SubAccount],,0)</f>
        <v>Sales</v>
      </c>
      <c r="K4173">
        <f>YEAR(tbl_GL[[#This Row],[Date]])</f>
        <v>2019</v>
      </c>
    </row>
    <row r="4174" spans="1:11" x14ac:dyDescent="0.35">
      <c r="A4174">
        <v>799.2</v>
      </c>
      <c r="B4174" s="24">
        <v>43550</v>
      </c>
      <c r="C4174">
        <v>2</v>
      </c>
      <c r="D4174" s="13">
        <v>10</v>
      </c>
      <c r="E4174" s="13" t="s">
        <v>7</v>
      </c>
      <c r="F4174" s="17">
        <v>1424</v>
      </c>
      <c r="G4174" t="str">
        <f>_xlfn.XLOOKUP(tbl_GL[[#This Row],[Account_key]],tbl_COA[Account_key],tbl_COA[Class],"Not Found")</f>
        <v>Assets</v>
      </c>
      <c r="H4174" t="str">
        <f>_xlfn.XLOOKUP(tbl_GL[[#This Row],[Account_key]],tbl_COA[Account_key],tbl_COA[SubClass],"Not Found")</f>
        <v>Assets</v>
      </c>
      <c r="I4174" t="str">
        <f>_xlfn.XLOOKUP(tbl_GL[[#This Row],[Account_key]],tbl_COA[Account_key],tbl_COA[SubClass2],"Not Found")</f>
        <v>Current Assets</v>
      </c>
      <c r="J4174" t="str">
        <f>_xlfn.XLOOKUP(tbl_GL[[#This Row],[Account_key]],tbl_COA[Account_key],tbl_COA[SubAccount],,0)</f>
        <v>Cash at Bank</v>
      </c>
      <c r="K4174">
        <f>YEAR(tbl_GL[[#This Row],[Date]])</f>
        <v>2019</v>
      </c>
    </row>
    <row r="4175" spans="1:11" x14ac:dyDescent="0.35">
      <c r="A4175">
        <v>800.1</v>
      </c>
      <c r="B4175" s="24">
        <v>43550</v>
      </c>
      <c r="C4175">
        <v>2</v>
      </c>
      <c r="D4175" s="13">
        <v>230</v>
      </c>
      <c r="E4175" s="13" t="s">
        <v>4</v>
      </c>
      <c r="F4175" s="17">
        <v>-1624</v>
      </c>
      <c r="G4175" t="str">
        <f>_xlfn.XLOOKUP(tbl_GL[[#This Row],[Account_key]],tbl_COA[Account_key],tbl_COA[Class],"Not Found")</f>
        <v>Trading account</v>
      </c>
      <c r="H4175" t="str">
        <f>_xlfn.XLOOKUP(tbl_GL[[#This Row],[Account_key]],tbl_COA[Account_key],tbl_COA[SubClass],"Not Found")</f>
        <v>Cost of Sales</v>
      </c>
      <c r="I4175" t="str">
        <f>_xlfn.XLOOKUP(tbl_GL[[#This Row],[Account_key]],tbl_COA[Account_key],tbl_COA[SubClass2],"Not Found")</f>
        <v>Cost of Sales</v>
      </c>
      <c r="J4175" t="str">
        <f>_xlfn.XLOOKUP(tbl_GL[[#This Row],[Account_key]],tbl_COA[Account_key],tbl_COA[SubAccount],,0)</f>
        <v>Cost of Sales</v>
      </c>
      <c r="K4175">
        <f>YEAR(tbl_GL[[#This Row],[Date]])</f>
        <v>2019</v>
      </c>
    </row>
    <row r="4176" spans="1:11" x14ac:dyDescent="0.35">
      <c r="A4176">
        <v>800.2</v>
      </c>
      <c r="B4176" s="24">
        <v>43550</v>
      </c>
      <c r="C4176">
        <v>2</v>
      </c>
      <c r="D4176" s="13">
        <v>60</v>
      </c>
      <c r="E4176" s="13" t="s">
        <v>4</v>
      </c>
      <c r="F4176" s="17">
        <v>-1624</v>
      </c>
      <c r="G4176" t="str">
        <f>_xlfn.XLOOKUP(tbl_GL[[#This Row],[Account_key]],tbl_COA[Account_key],tbl_COA[Class],"Not Found")</f>
        <v>Assets</v>
      </c>
      <c r="H4176" t="str">
        <f>_xlfn.XLOOKUP(tbl_GL[[#This Row],[Account_key]],tbl_COA[Account_key],tbl_COA[SubClass],"Not Found")</f>
        <v>Assets</v>
      </c>
      <c r="I4176" t="str">
        <f>_xlfn.XLOOKUP(tbl_GL[[#This Row],[Account_key]],tbl_COA[Account_key],tbl_COA[SubClass2],"Not Found")</f>
        <v>Current Assets</v>
      </c>
      <c r="J4176" t="str">
        <f>_xlfn.XLOOKUP(tbl_GL[[#This Row],[Account_key]],tbl_COA[Account_key],tbl_COA[SubAccount],,0)</f>
        <v>Inventory</v>
      </c>
      <c r="K4176">
        <f>YEAR(tbl_GL[[#This Row],[Date]])</f>
        <v>2019</v>
      </c>
    </row>
    <row r="4177" spans="1:11" x14ac:dyDescent="0.35">
      <c r="A4177">
        <v>801.1</v>
      </c>
      <c r="B4177" s="24">
        <v>43550</v>
      </c>
      <c r="C4177">
        <v>2</v>
      </c>
      <c r="D4177" s="13">
        <v>210</v>
      </c>
      <c r="E4177" s="13" t="s">
        <v>8</v>
      </c>
      <c r="F4177" s="17">
        <v>5938</v>
      </c>
      <c r="G4177" t="str">
        <f>_xlfn.XLOOKUP(tbl_GL[[#This Row],[Account_key]],tbl_COA[Account_key],tbl_COA[Class],"Not Found")</f>
        <v>Trading account</v>
      </c>
      <c r="H4177" t="str">
        <f>_xlfn.XLOOKUP(tbl_GL[[#This Row],[Account_key]],tbl_COA[Account_key],tbl_COA[SubClass],"Not Found")</f>
        <v>Sales</v>
      </c>
      <c r="I4177" t="str">
        <f>_xlfn.XLOOKUP(tbl_GL[[#This Row],[Account_key]],tbl_COA[Account_key],tbl_COA[SubClass2],"Not Found")</f>
        <v>Sales</v>
      </c>
      <c r="J4177" t="str">
        <f>_xlfn.XLOOKUP(tbl_GL[[#This Row],[Account_key]],tbl_COA[Account_key],tbl_COA[SubAccount],,0)</f>
        <v>Sales</v>
      </c>
      <c r="K4177">
        <f>YEAR(tbl_GL[[#This Row],[Date]])</f>
        <v>2019</v>
      </c>
    </row>
    <row r="4178" spans="1:11" x14ac:dyDescent="0.35">
      <c r="A4178">
        <v>801.2</v>
      </c>
      <c r="B4178" s="24">
        <v>43550</v>
      </c>
      <c r="C4178">
        <v>2</v>
      </c>
      <c r="D4178" s="13">
        <v>30</v>
      </c>
      <c r="E4178" s="13" t="s">
        <v>8</v>
      </c>
      <c r="F4178" s="17">
        <v>5938</v>
      </c>
      <c r="G4178" t="str">
        <f>_xlfn.XLOOKUP(tbl_GL[[#This Row],[Account_key]],tbl_COA[Account_key],tbl_COA[Class],"Not Found")</f>
        <v>Assets</v>
      </c>
      <c r="H4178" t="str">
        <f>_xlfn.XLOOKUP(tbl_GL[[#This Row],[Account_key]],tbl_COA[Account_key],tbl_COA[SubClass],"Not Found")</f>
        <v>Assets</v>
      </c>
      <c r="I4178" t="str">
        <f>_xlfn.XLOOKUP(tbl_GL[[#This Row],[Account_key]],tbl_COA[Account_key],tbl_COA[SubClass2],"Not Found")</f>
        <v>Current Assets</v>
      </c>
      <c r="J4178" t="str">
        <f>_xlfn.XLOOKUP(tbl_GL[[#This Row],[Account_key]],tbl_COA[Account_key],tbl_COA[SubAccount],,0)</f>
        <v>Trade Receivables</v>
      </c>
      <c r="K4178">
        <f>YEAR(tbl_GL[[#This Row],[Date]])</f>
        <v>2019</v>
      </c>
    </row>
    <row r="4179" spans="1:11" x14ac:dyDescent="0.35">
      <c r="A4179">
        <v>802.1</v>
      </c>
      <c r="B4179" s="24">
        <v>43551</v>
      </c>
      <c r="C4179">
        <v>2</v>
      </c>
      <c r="D4179" s="13">
        <v>300</v>
      </c>
      <c r="E4179" s="13" t="s">
        <v>97</v>
      </c>
      <c r="F4179" s="17">
        <v>-1222</v>
      </c>
      <c r="G4179" t="str">
        <f>_xlfn.XLOOKUP(tbl_GL[[#This Row],[Account_key]],tbl_COA[Account_key],tbl_COA[Class],"Not Found")</f>
        <v>Operating account</v>
      </c>
      <c r="H4179" t="str">
        <f>_xlfn.XLOOKUP(tbl_GL[[#This Row],[Account_key]],tbl_COA[Account_key],tbl_COA[SubClass],"Not Found")</f>
        <v>Operating Expenses</v>
      </c>
      <c r="I4179" t="str">
        <f>_xlfn.XLOOKUP(tbl_GL[[#This Row],[Account_key]],tbl_COA[Account_key],tbl_COA[SubClass2],"Not Found")</f>
        <v>Administration</v>
      </c>
      <c r="J4179" t="str">
        <f>_xlfn.XLOOKUP(tbl_GL[[#This Row],[Account_key]],tbl_COA[Account_key],tbl_COA[SubAccount],,0)</f>
        <v>Entertainment</v>
      </c>
      <c r="K4179">
        <f>YEAR(tbl_GL[[#This Row],[Date]])</f>
        <v>2019</v>
      </c>
    </row>
    <row r="4180" spans="1:11" x14ac:dyDescent="0.35">
      <c r="A4180">
        <v>802.2</v>
      </c>
      <c r="B4180" s="24">
        <v>43551</v>
      </c>
      <c r="C4180">
        <v>2</v>
      </c>
      <c r="D4180" s="13">
        <v>120</v>
      </c>
      <c r="E4180" s="13" t="s">
        <v>97</v>
      </c>
      <c r="F4180" s="17">
        <v>1222</v>
      </c>
      <c r="G4180" t="str">
        <f>_xlfn.XLOOKUP(tbl_GL[[#This Row],[Account_key]],tbl_COA[Account_key],tbl_COA[Class],"Not Found")</f>
        <v>Liabilities and Owners Equity</v>
      </c>
      <c r="H4180" t="str">
        <f>_xlfn.XLOOKUP(tbl_GL[[#This Row],[Account_key]],tbl_COA[Account_key],tbl_COA[SubClass],"Not Found")</f>
        <v>Liabilities</v>
      </c>
      <c r="I4180" t="str">
        <f>_xlfn.XLOOKUP(tbl_GL[[#This Row],[Account_key]],tbl_COA[Account_key],tbl_COA[SubClass2],"Not Found")</f>
        <v>Current Liabilities</v>
      </c>
      <c r="J4180" t="str">
        <f>_xlfn.XLOOKUP(tbl_GL[[#This Row],[Account_key]],tbl_COA[Account_key],tbl_COA[SubAccount],,0)</f>
        <v>Accrued Expenses</v>
      </c>
      <c r="K4180">
        <f>YEAR(tbl_GL[[#This Row],[Date]])</f>
        <v>2019</v>
      </c>
    </row>
    <row r="4181" spans="1:11" x14ac:dyDescent="0.35">
      <c r="A4181">
        <v>803.1</v>
      </c>
      <c r="B4181" s="24">
        <v>43554</v>
      </c>
      <c r="C4181">
        <v>2</v>
      </c>
      <c r="D4181" s="13">
        <v>350</v>
      </c>
      <c r="E4181" s="13" t="s">
        <v>97</v>
      </c>
      <c r="F4181" s="17">
        <v>-1000</v>
      </c>
      <c r="G4181" t="str">
        <f>_xlfn.XLOOKUP(tbl_GL[[#This Row],[Account_key]],tbl_COA[Account_key],tbl_COA[Class],"Not Found")</f>
        <v>Operating account</v>
      </c>
      <c r="H4181" t="str">
        <f>_xlfn.XLOOKUP(tbl_GL[[#This Row],[Account_key]],tbl_COA[Account_key],tbl_COA[SubClass],"Not Found")</f>
        <v>Operating Expenses</v>
      </c>
      <c r="I4181" t="str">
        <f>_xlfn.XLOOKUP(tbl_GL[[#This Row],[Account_key]],tbl_COA[Account_key],tbl_COA[SubClass2],"Not Found")</f>
        <v>Administration</v>
      </c>
      <c r="J4181" t="str">
        <f>_xlfn.XLOOKUP(tbl_GL[[#This Row],[Account_key]],tbl_COA[Account_key],tbl_COA[SubAccount],,0)</f>
        <v>Other Expenses</v>
      </c>
      <c r="K4181">
        <f>YEAR(tbl_GL[[#This Row],[Date]])</f>
        <v>2019</v>
      </c>
    </row>
    <row r="4182" spans="1:11" x14ac:dyDescent="0.35">
      <c r="A4182">
        <v>803.2</v>
      </c>
      <c r="B4182" s="24">
        <v>43554</v>
      </c>
      <c r="C4182">
        <v>2</v>
      </c>
      <c r="D4182" s="13">
        <v>120</v>
      </c>
      <c r="E4182" s="13" t="s">
        <v>97</v>
      </c>
      <c r="F4182" s="17">
        <v>1000</v>
      </c>
      <c r="G4182" t="str">
        <f>_xlfn.XLOOKUP(tbl_GL[[#This Row],[Account_key]],tbl_COA[Account_key],tbl_COA[Class],"Not Found")</f>
        <v>Liabilities and Owners Equity</v>
      </c>
      <c r="H4182" t="str">
        <f>_xlfn.XLOOKUP(tbl_GL[[#This Row],[Account_key]],tbl_COA[Account_key],tbl_COA[SubClass],"Not Found")</f>
        <v>Liabilities</v>
      </c>
      <c r="I4182" t="str">
        <f>_xlfn.XLOOKUP(tbl_GL[[#This Row],[Account_key]],tbl_COA[Account_key],tbl_COA[SubClass2],"Not Found")</f>
        <v>Current Liabilities</v>
      </c>
      <c r="J4182" t="str">
        <f>_xlfn.XLOOKUP(tbl_GL[[#This Row],[Account_key]],tbl_COA[Account_key],tbl_COA[SubAccount],,0)</f>
        <v>Accrued Expenses</v>
      </c>
      <c r="K4182">
        <f>YEAR(tbl_GL[[#This Row],[Date]])</f>
        <v>2019</v>
      </c>
    </row>
    <row r="4183" spans="1:11" x14ac:dyDescent="0.35">
      <c r="A4183">
        <v>804.1</v>
      </c>
      <c r="B4183" s="24">
        <v>43555</v>
      </c>
      <c r="C4183">
        <v>2</v>
      </c>
      <c r="D4183" s="13">
        <v>10</v>
      </c>
      <c r="E4183" s="13" t="s">
        <v>110</v>
      </c>
      <c r="F4183" s="17">
        <v>43</v>
      </c>
      <c r="G4183" t="str">
        <f>_xlfn.XLOOKUP(tbl_GL[[#This Row],[Account_key]],tbl_COA[Account_key],tbl_COA[Class],"Not Found")</f>
        <v>Assets</v>
      </c>
      <c r="H4183" t="str">
        <f>_xlfn.XLOOKUP(tbl_GL[[#This Row],[Account_key]],tbl_COA[Account_key],tbl_COA[SubClass],"Not Found")</f>
        <v>Assets</v>
      </c>
      <c r="I4183" t="str">
        <f>_xlfn.XLOOKUP(tbl_GL[[#This Row],[Account_key]],tbl_COA[Account_key],tbl_COA[SubClass2],"Not Found")</f>
        <v>Current Assets</v>
      </c>
      <c r="J4183" t="str">
        <f>_xlfn.XLOOKUP(tbl_GL[[#This Row],[Account_key]],tbl_COA[Account_key],tbl_COA[SubAccount],,0)</f>
        <v>Cash at Bank</v>
      </c>
      <c r="K4183">
        <f>YEAR(tbl_GL[[#This Row],[Date]])</f>
        <v>2019</v>
      </c>
    </row>
    <row r="4184" spans="1:11" x14ac:dyDescent="0.35">
      <c r="A4184">
        <v>804.2</v>
      </c>
      <c r="B4184" s="24">
        <v>43555</v>
      </c>
      <c r="C4184">
        <v>2</v>
      </c>
      <c r="D4184" s="13">
        <v>430</v>
      </c>
      <c r="E4184" s="13" t="s">
        <v>110</v>
      </c>
      <c r="F4184" s="17">
        <v>43</v>
      </c>
      <c r="G4184" t="str">
        <f>_xlfn.XLOOKUP(tbl_GL[[#This Row],[Account_key]],tbl_COA[Account_key],tbl_COA[Class],"Not Found")</f>
        <v>Non-operating</v>
      </c>
      <c r="H4184" t="str">
        <f>_xlfn.XLOOKUP(tbl_GL[[#This Row],[Account_key]],tbl_COA[Account_key],tbl_COA[SubClass],"Not Found")</f>
        <v>Exchange Loss/Gain</v>
      </c>
      <c r="I4184" t="str">
        <f>_xlfn.XLOOKUP(tbl_GL[[#This Row],[Account_key]],tbl_COA[Account_key],tbl_COA[SubClass2],"Not Found")</f>
        <v>Exchange Loss/Gain</v>
      </c>
      <c r="J4184" t="str">
        <f>_xlfn.XLOOKUP(tbl_GL[[#This Row],[Account_key]],tbl_COA[Account_key],tbl_COA[SubAccount],,0)</f>
        <v>Exchange Loss/Gain</v>
      </c>
      <c r="K4184">
        <f>YEAR(tbl_GL[[#This Row],[Date]])</f>
        <v>2019</v>
      </c>
    </row>
    <row r="4185" spans="1:11" x14ac:dyDescent="0.35">
      <c r="A4185">
        <v>806.1</v>
      </c>
      <c r="B4185" s="24">
        <v>43555</v>
      </c>
      <c r="C4185">
        <v>2</v>
      </c>
      <c r="D4185" s="13">
        <v>400</v>
      </c>
      <c r="E4185" s="13" t="s">
        <v>104</v>
      </c>
      <c r="F4185" s="17">
        <v>-125</v>
      </c>
      <c r="G4185" t="str">
        <f>_xlfn.XLOOKUP(tbl_GL[[#This Row],[Account_key]],tbl_COA[Account_key],tbl_COA[Class],"Not Found")</f>
        <v>Operating account</v>
      </c>
      <c r="H4185" t="str">
        <f>_xlfn.XLOOKUP(tbl_GL[[#This Row],[Account_key]],tbl_COA[Account_key],tbl_COA[SubClass],"Not Found")</f>
        <v>Depreciation &amp; Amortization</v>
      </c>
      <c r="I4185" t="str">
        <f>_xlfn.XLOOKUP(tbl_GL[[#This Row],[Account_key]],tbl_COA[Account_key],tbl_COA[SubClass2],"Not Found")</f>
        <v>Amortization</v>
      </c>
      <c r="J4185" t="str">
        <f>_xlfn.XLOOKUP(tbl_GL[[#This Row],[Account_key]],tbl_COA[Account_key],tbl_COA[SubAccount],,0)</f>
        <v>Amortization of Intangible Assets</v>
      </c>
      <c r="K4185">
        <f>YEAR(tbl_GL[[#This Row],[Date]])</f>
        <v>2019</v>
      </c>
    </row>
    <row r="4186" spans="1:11" x14ac:dyDescent="0.35">
      <c r="A4186">
        <v>806.2</v>
      </c>
      <c r="B4186" s="24">
        <v>43555</v>
      </c>
      <c r="C4186">
        <v>2</v>
      </c>
      <c r="D4186" s="13">
        <v>100</v>
      </c>
      <c r="E4186" s="13" t="s">
        <v>104</v>
      </c>
      <c r="F4186" s="17">
        <v>-125</v>
      </c>
      <c r="G4186" t="str">
        <f>_xlfn.XLOOKUP(tbl_GL[[#This Row],[Account_key]],tbl_COA[Account_key],tbl_COA[Class],"Not Found")</f>
        <v>Assets</v>
      </c>
      <c r="H4186" t="str">
        <f>_xlfn.XLOOKUP(tbl_GL[[#This Row],[Account_key]],tbl_COA[Account_key],tbl_COA[SubClass],"Not Found")</f>
        <v>Assets</v>
      </c>
      <c r="I4186" t="str">
        <f>_xlfn.XLOOKUP(tbl_GL[[#This Row],[Account_key]],tbl_COA[Account_key],tbl_COA[SubClass2],"Not Found")</f>
        <v>Non-Current Assets</v>
      </c>
      <c r="J4186" t="str">
        <f>_xlfn.XLOOKUP(tbl_GL[[#This Row],[Account_key]],tbl_COA[Account_key],tbl_COA[SubAccount],,0)</f>
        <v>Patents and trademarks</v>
      </c>
      <c r="K4186">
        <f>YEAR(tbl_GL[[#This Row],[Date]])</f>
        <v>2019</v>
      </c>
    </row>
    <row r="4187" spans="1:11" x14ac:dyDescent="0.35">
      <c r="A4187">
        <v>807.1</v>
      </c>
      <c r="B4187" s="24">
        <v>43555</v>
      </c>
      <c r="C4187">
        <v>2</v>
      </c>
      <c r="D4187" s="13">
        <v>440</v>
      </c>
      <c r="E4187" s="13" t="s">
        <v>112</v>
      </c>
      <c r="F4187" s="17">
        <v>-150</v>
      </c>
      <c r="G4187" t="str">
        <f>_xlfn.XLOOKUP(tbl_GL[[#This Row],[Account_key]],tbl_COA[Account_key],tbl_COA[Class],"Not Found")</f>
        <v>Interest &amp; Tax</v>
      </c>
      <c r="H4187" t="str">
        <f>_xlfn.XLOOKUP(tbl_GL[[#This Row],[Account_key]],tbl_COA[Account_key],tbl_COA[SubClass],"Not Found")</f>
        <v>Interest Expense</v>
      </c>
      <c r="I4187" t="str">
        <f>_xlfn.XLOOKUP(tbl_GL[[#This Row],[Account_key]],tbl_COA[Account_key],tbl_COA[SubClass2],"Not Found")</f>
        <v>Interest Expense</v>
      </c>
      <c r="J4187" t="str">
        <f>_xlfn.XLOOKUP(tbl_GL[[#This Row],[Account_key]],tbl_COA[Account_key],tbl_COA[SubAccount],,0)</f>
        <v>Interest Expense</v>
      </c>
      <c r="K4187">
        <f>YEAR(tbl_GL[[#This Row],[Date]])</f>
        <v>2019</v>
      </c>
    </row>
    <row r="4188" spans="1:11" x14ac:dyDescent="0.35">
      <c r="A4188">
        <v>807.2</v>
      </c>
      <c r="B4188" s="24">
        <v>43555</v>
      </c>
      <c r="C4188">
        <v>2</v>
      </c>
      <c r="D4188" s="13">
        <v>121</v>
      </c>
      <c r="E4188" s="13" t="s">
        <v>112</v>
      </c>
      <c r="F4188" s="17">
        <v>150</v>
      </c>
      <c r="G4188" t="str">
        <f>_xlfn.XLOOKUP(tbl_GL[[#This Row],[Account_key]],tbl_COA[Account_key],tbl_COA[Class],"Not Found")</f>
        <v>Liabilities and Owners Equity</v>
      </c>
      <c r="H4188" t="str">
        <f>_xlfn.XLOOKUP(tbl_GL[[#This Row],[Account_key]],tbl_COA[Account_key],tbl_COA[SubClass],"Not Found")</f>
        <v>Liabilities</v>
      </c>
      <c r="I4188" t="str">
        <f>_xlfn.XLOOKUP(tbl_GL[[#This Row],[Account_key]],tbl_COA[Account_key],tbl_COA[SubClass2],"Not Found")</f>
        <v>Current Liabilities</v>
      </c>
      <c r="J4188" t="str">
        <f>_xlfn.XLOOKUP(tbl_GL[[#This Row],[Account_key]],tbl_COA[Account_key],tbl_COA[SubAccount],,0)</f>
        <v>Interest Payable</v>
      </c>
      <c r="K4188">
        <f>YEAR(tbl_GL[[#This Row],[Date]])</f>
        <v>2019</v>
      </c>
    </row>
    <row r="4189" spans="1:11" x14ac:dyDescent="0.35">
      <c r="A4189">
        <v>808.1</v>
      </c>
      <c r="B4189" s="24">
        <v>43555</v>
      </c>
      <c r="C4189">
        <v>2</v>
      </c>
      <c r="D4189" s="13">
        <v>10</v>
      </c>
      <c r="E4189" s="13" t="s">
        <v>113</v>
      </c>
      <c r="F4189" s="17">
        <v>167</v>
      </c>
      <c r="G4189" t="str">
        <f>_xlfn.XLOOKUP(tbl_GL[[#This Row],[Account_key]],tbl_COA[Account_key],tbl_COA[Class],"Not Found")</f>
        <v>Assets</v>
      </c>
      <c r="H4189" t="str">
        <f>_xlfn.XLOOKUP(tbl_GL[[#This Row],[Account_key]],tbl_COA[Account_key],tbl_COA[SubClass],"Not Found")</f>
        <v>Assets</v>
      </c>
      <c r="I4189" t="str">
        <f>_xlfn.XLOOKUP(tbl_GL[[#This Row],[Account_key]],tbl_COA[Account_key],tbl_COA[SubClass2],"Not Found")</f>
        <v>Current Assets</v>
      </c>
      <c r="J4189" t="str">
        <f>_xlfn.XLOOKUP(tbl_GL[[#This Row],[Account_key]],tbl_COA[Account_key],tbl_COA[SubAccount],,0)</f>
        <v>Cash at Bank</v>
      </c>
      <c r="K4189">
        <f>YEAR(tbl_GL[[#This Row],[Date]])</f>
        <v>2019</v>
      </c>
    </row>
    <row r="4190" spans="1:11" x14ac:dyDescent="0.35">
      <c r="A4190">
        <v>808.2</v>
      </c>
      <c r="B4190" s="24">
        <v>43555</v>
      </c>
      <c r="C4190">
        <v>2</v>
      </c>
      <c r="D4190" s="13">
        <v>410</v>
      </c>
      <c r="E4190" s="13" t="s">
        <v>113</v>
      </c>
      <c r="F4190" s="17">
        <v>167</v>
      </c>
      <c r="G4190" t="str">
        <f>_xlfn.XLOOKUP(tbl_GL[[#This Row],[Account_key]],tbl_COA[Account_key],tbl_COA[Class],"Not Found")</f>
        <v>Non-operating</v>
      </c>
      <c r="H4190" t="str">
        <f>_xlfn.XLOOKUP(tbl_GL[[#This Row],[Account_key]],tbl_COA[Account_key],tbl_COA[SubClass],"Not Found")</f>
        <v>Interest Income</v>
      </c>
      <c r="I4190" t="str">
        <f>_xlfn.XLOOKUP(tbl_GL[[#This Row],[Account_key]],tbl_COA[Account_key],tbl_COA[SubClass2],"Not Found")</f>
        <v>Interest Income</v>
      </c>
      <c r="J4190" t="str">
        <f>_xlfn.XLOOKUP(tbl_GL[[#This Row],[Account_key]],tbl_COA[Account_key],tbl_COA[SubAccount],,0)</f>
        <v>Interest Income</v>
      </c>
      <c r="K4190">
        <f>YEAR(tbl_GL[[#This Row],[Date]])</f>
        <v>2019</v>
      </c>
    </row>
    <row r="4191" spans="1:11" x14ac:dyDescent="0.35">
      <c r="A4191">
        <v>809.1</v>
      </c>
      <c r="B4191" s="24">
        <v>43555</v>
      </c>
      <c r="C4191">
        <v>2</v>
      </c>
      <c r="D4191" s="13">
        <v>450</v>
      </c>
      <c r="E4191" s="23" t="s">
        <v>108</v>
      </c>
      <c r="F4191" s="17">
        <v>576</v>
      </c>
      <c r="G4191" t="str">
        <f>_xlfn.XLOOKUP(tbl_GL[[#This Row],[Account_key]],tbl_COA[Account_key],tbl_COA[Class],"Not Found")</f>
        <v>Interest &amp; Tax</v>
      </c>
      <c r="H4191" t="str">
        <f>_xlfn.XLOOKUP(tbl_GL[[#This Row],[Account_key]],tbl_COA[Account_key],tbl_COA[SubClass],"Not Found")</f>
        <v>Taxation</v>
      </c>
      <c r="I4191" t="str">
        <f>_xlfn.XLOOKUP(tbl_GL[[#This Row],[Account_key]],tbl_COA[Account_key],tbl_COA[SubClass2],"Not Found")</f>
        <v>Taxation</v>
      </c>
      <c r="J4191" t="str">
        <f>_xlfn.XLOOKUP(tbl_GL[[#This Row],[Account_key]],tbl_COA[Account_key],tbl_COA[SubAccount],,0)</f>
        <v>Taxation</v>
      </c>
      <c r="K4191">
        <f>YEAR(tbl_GL[[#This Row],[Date]])</f>
        <v>2019</v>
      </c>
    </row>
    <row r="4192" spans="1:11" x14ac:dyDescent="0.35">
      <c r="A4192">
        <v>809.2</v>
      </c>
      <c r="B4192" s="24">
        <v>43555</v>
      </c>
      <c r="C4192">
        <v>2</v>
      </c>
      <c r="D4192" s="13">
        <v>122</v>
      </c>
      <c r="E4192" s="23" t="s">
        <v>108</v>
      </c>
      <c r="F4192" s="17">
        <v>-576</v>
      </c>
      <c r="G4192" t="str">
        <f>_xlfn.XLOOKUP(tbl_GL[[#This Row],[Account_key]],tbl_COA[Account_key],tbl_COA[Class],"Not Found")</f>
        <v>Liabilities and Owners Equity</v>
      </c>
      <c r="H4192" t="str">
        <f>_xlfn.XLOOKUP(tbl_GL[[#This Row],[Account_key]],tbl_COA[Account_key],tbl_COA[SubClass],"Not Found")</f>
        <v>Liabilities</v>
      </c>
      <c r="I4192" t="str">
        <f>_xlfn.XLOOKUP(tbl_GL[[#This Row],[Account_key]],tbl_COA[Account_key],tbl_COA[SubClass2],"Not Found")</f>
        <v>Current Liabilities</v>
      </c>
      <c r="J4192" t="str">
        <f>_xlfn.XLOOKUP(tbl_GL[[#This Row],[Account_key]],tbl_COA[Account_key],tbl_COA[SubAccount],,0)</f>
        <v>Tax payable</v>
      </c>
      <c r="K4192">
        <f>YEAR(tbl_GL[[#This Row],[Date]])</f>
        <v>2019</v>
      </c>
    </row>
    <row r="4193" spans="1:11" x14ac:dyDescent="0.35">
      <c r="A4193">
        <v>810.1</v>
      </c>
      <c r="B4193" s="24">
        <v>43555</v>
      </c>
      <c r="C4193">
        <v>2</v>
      </c>
      <c r="D4193" s="13">
        <v>240</v>
      </c>
      <c r="E4193" s="13" t="s">
        <v>56</v>
      </c>
      <c r="F4193" s="17">
        <v>-1875</v>
      </c>
      <c r="G4193" t="str">
        <f>_xlfn.XLOOKUP(tbl_GL[[#This Row],[Account_key]],tbl_COA[Account_key],tbl_COA[Class],"Not Found")</f>
        <v>Operating account</v>
      </c>
      <c r="H4193" t="str">
        <f>_xlfn.XLOOKUP(tbl_GL[[#This Row],[Account_key]],tbl_COA[Account_key],tbl_COA[SubClass],"Not Found")</f>
        <v>Operating Expenses</v>
      </c>
      <c r="I4193" t="str">
        <f>_xlfn.XLOOKUP(tbl_GL[[#This Row],[Account_key]],tbl_COA[Account_key],tbl_COA[SubClass2],"Not Found")</f>
        <v>Sales &amp; Distribution</v>
      </c>
      <c r="J4193" t="str">
        <f>_xlfn.XLOOKUP(tbl_GL[[#This Row],[Account_key]],tbl_COA[Account_key],tbl_COA[SubAccount],,0)</f>
        <v>Salaries</v>
      </c>
      <c r="K4193">
        <f>YEAR(tbl_GL[[#This Row],[Date]])</f>
        <v>2019</v>
      </c>
    </row>
    <row r="4194" spans="1:11" x14ac:dyDescent="0.35">
      <c r="A4194">
        <v>810.2</v>
      </c>
      <c r="B4194" s="24">
        <v>43555</v>
      </c>
      <c r="C4194">
        <v>2</v>
      </c>
      <c r="D4194" s="13">
        <v>10</v>
      </c>
      <c r="E4194" s="13" t="s">
        <v>56</v>
      </c>
      <c r="F4194" s="17">
        <v>-1875</v>
      </c>
      <c r="G4194" t="str">
        <f>_xlfn.XLOOKUP(tbl_GL[[#This Row],[Account_key]],tbl_COA[Account_key],tbl_COA[Class],"Not Found")</f>
        <v>Assets</v>
      </c>
      <c r="H4194" t="str">
        <f>_xlfn.XLOOKUP(tbl_GL[[#This Row],[Account_key]],tbl_COA[Account_key],tbl_COA[SubClass],"Not Found")</f>
        <v>Assets</v>
      </c>
      <c r="I4194" t="str">
        <f>_xlfn.XLOOKUP(tbl_GL[[#This Row],[Account_key]],tbl_COA[Account_key],tbl_COA[SubClass2],"Not Found")</f>
        <v>Current Assets</v>
      </c>
      <c r="J4194" t="str">
        <f>_xlfn.XLOOKUP(tbl_GL[[#This Row],[Account_key]],tbl_COA[Account_key],tbl_COA[SubAccount],,0)</f>
        <v>Cash at Bank</v>
      </c>
      <c r="K4194">
        <f>YEAR(tbl_GL[[#This Row],[Date]])</f>
        <v>2019</v>
      </c>
    </row>
    <row r="4195" spans="1:11" x14ac:dyDescent="0.35">
      <c r="A4195">
        <v>811.1</v>
      </c>
      <c r="B4195" s="24">
        <v>43555</v>
      </c>
      <c r="C4195">
        <v>2</v>
      </c>
      <c r="D4195" s="13">
        <v>380</v>
      </c>
      <c r="E4195" s="13" t="s">
        <v>101</v>
      </c>
      <c r="F4195" s="17">
        <v>-3500</v>
      </c>
      <c r="G4195" t="str">
        <f>_xlfn.XLOOKUP(tbl_GL[[#This Row],[Account_key]],tbl_COA[Account_key],tbl_COA[Class],"Not Found")</f>
        <v>Operating account</v>
      </c>
      <c r="H4195" t="str">
        <f>_xlfn.XLOOKUP(tbl_GL[[#This Row],[Account_key]],tbl_COA[Account_key],tbl_COA[SubClass],"Not Found")</f>
        <v>Depreciation &amp; Amortization</v>
      </c>
      <c r="I4195" t="str">
        <f>_xlfn.XLOOKUP(tbl_GL[[#This Row],[Account_key]],tbl_COA[Account_key],tbl_COA[SubClass2],"Not Found")</f>
        <v>Depreciation</v>
      </c>
      <c r="J4195" t="str">
        <f>_xlfn.XLOOKUP(tbl_GL[[#This Row],[Account_key]],tbl_COA[Account_key],tbl_COA[SubAccount],,0)</f>
        <v>Equipment</v>
      </c>
      <c r="K4195">
        <f>YEAR(tbl_GL[[#This Row],[Date]])</f>
        <v>2019</v>
      </c>
    </row>
    <row r="4196" spans="1:11" x14ac:dyDescent="0.35">
      <c r="A4196">
        <v>811.2</v>
      </c>
      <c r="B4196" s="24">
        <v>43555</v>
      </c>
      <c r="C4196">
        <v>2</v>
      </c>
      <c r="D4196" s="13">
        <v>90</v>
      </c>
      <c r="E4196" s="13" t="s">
        <v>101</v>
      </c>
      <c r="F4196" s="17">
        <v>-3500</v>
      </c>
      <c r="G4196" t="str">
        <f>_xlfn.XLOOKUP(tbl_GL[[#This Row],[Account_key]],tbl_COA[Account_key],tbl_COA[Class],"Not Found")</f>
        <v>Assets</v>
      </c>
      <c r="H4196" t="str">
        <f>_xlfn.XLOOKUP(tbl_GL[[#This Row],[Account_key]],tbl_COA[Account_key],tbl_COA[SubClass],"Not Found")</f>
        <v>Assets</v>
      </c>
      <c r="I4196" t="str">
        <f>_xlfn.XLOOKUP(tbl_GL[[#This Row],[Account_key]],tbl_COA[Account_key],tbl_COA[SubClass2],"Not Found")</f>
        <v>Non-Current Assets</v>
      </c>
      <c r="J4196" t="str">
        <f>_xlfn.XLOOKUP(tbl_GL[[#This Row],[Account_key]],tbl_COA[Account_key],tbl_COA[SubAccount],,0)</f>
        <v>Office Furniture &amp; Equipment</v>
      </c>
      <c r="K4196">
        <f>YEAR(tbl_GL[[#This Row],[Date]])</f>
        <v>2019</v>
      </c>
    </row>
    <row r="4197" spans="1:11" x14ac:dyDescent="0.35">
      <c r="A4197">
        <v>812.1</v>
      </c>
      <c r="B4197" s="24">
        <v>43556</v>
      </c>
      <c r="C4197">
        <v>2</v>
      </c>
      <c r="D4197" s="13">
        <v>230</v>
      </c>
      <c r="E4197" s="13" t="s">
        <v>4</v>
      </c>
      <c r="F4197" s="17">
        <v>-329</v>
      </c>
      <c r="G4197" t="str">
        <f>_xlfn.XLOOKUP(tbl_GL[[#This Row],[Account_key]],tbl_COA[Account_key],tbl_COA[Class],"Not Found")</f>
        <v>Trading account</v>
      </c>
      <c r="H4197" t="str">
        <f>_xlfn.XLOOKUP(tbl_GL[[#This Row],[Account_key]],tbl_COA[Account_key],tbl_COA[SubClass],"Not Found")</f>
        <v>Cost of Sales</v>
      </c>
      <c r="I4197" t="str">
        <f>_xlfn.XLOOKUP(tbl_GL[[#This Row],[Account_key]],tbl_COA[Account_key],tbl_COA[SubClass2],"Not Found")</f>
        <v>Cost of Sales</v>
      </c>
      <c r="J4197" t="str">
        <f>_xlfn.XLOOKUP(tbl_GL[[#This Row],[Account_key]],tbl_COA[Account_key],tbl_COA[SubAccount],,0)</f>
        <v>Cost of Sales</v>
      </c>
      <c r="K4197">
        <f>YEAR(tbl_GL[[#This Row],[Date]])</f>
        <v>2019</v>
      </c>
    </row>
    <row r="4198" spans="1:11" x14ac:dyDescent="0.35">
      <c r="A4198">
        <v>812.2</v>
      </c>
      <c r="B4198" s="24">
        <v>43556</v>
      </c>
      <c r="C4198">
        <v>2</v>
      </c>
      <c r="D4198" s="13">
        <v>60</v>
      </c>
      <c r="E4198" s="13" t="s">
        <v>4</v>
      </c>
      <c r="F4198" s="17">
        <v>-329</v>
      </c>
      <c r="G4198" t="str">
        <f>_xlfn.XLOOKUP(tbl_GL[[#This Row],[Account_key]],tbl_COA[Account_key],tbl_COA[Class],"Not Found")</f>
        <v>Assets</v>
      </c>
      <c r="H4198" t="str">
        <f>_xlfn.XLOOKUP(tbl_GL[[#This Row],[Account_key]],tbl_COA[Account_key],tbl_COA[SubClass],"Not Found")</f>
        <v>Assets</v>
      </c>
      <c r="I4198" t="str">
        <f>_xlfn.XLOOKUP(tbl_GL[[#This Row],[Account_key]],tbl_COA[Account_key],tbl_COA[SubClass2],"Not Found")</f>
        <v>Current Assets</v>
      </c>
      <c r="J4198" t="str">
        <f>_xlfn.XLOOKUP(tbl_GL[[#This Row],[Account_key]],tbl_COA[Account_key],tbl_COA[SubAccount],,0)</f>
        <v>Inventory</v>
      </c>
      <c r="K4198">
        <f>YEAR(tbl_GL[[#This Row],[Date]])</f>
        <v>2019</v>
      </c>
    </row>
    <row r="4199" spans="1:11" x14ac:dyDescent="0.35">
      <c r="A4199">
        <v>813.1</v>
      </c>
      <c r="B4199" s="24">
        <v>43556</v>
      </c>
      <c r="C4199">
        <v>2</v>
      </c>
      <c r="D4199" s="13">
        <v>210</v>
      </c>
      <c r="E4199" s="13" t="s">
        <v>8</v>
      </c>
      <c r="F4199" s="17">
        <v>1201</v>
      </c>
      <c r="G4199" t="str">
        <f>_xlfn.XLOOKUP(tbl_GL[[#This Row],[Account_key]],tbl_COA[Account_key],tbl_COA[Class],"Not Found")</f>
        <v>Trading account</v>
      </c>
      <c r="H4199" t="str">
        <f>_xlfn.XLOOKUP(tbl_GL[[#This Row],[Account_key]],tbl_COA[Account_key],tbl_COA[SubClass],"Not Found")</f>
        <v>Sales</v>
      </c>
      <c r="I4199" t="str">
        <f>_xlfn.XLOOKUP(tbl_GL[[#This Row],[Account_key]],tbl_COA[Account_key],tbl_COA[SubClass2],"Not Found")</f>
        <v>Sales</v>
      </c>
      <c r="J4199" t="str">
        <f>_xlfn.XLOOKUP(tbl_GL[[#This Row],[Account_key]],tbl_COA[Account_key],tbl_COA[SubAccount],,0)</f>
        <v>Sales</v>
      </c>
      <c r="K4199">
        <f>YEAR(tbl_GL[[#This Row],[Date]])</f>
        <v>2019</v>
      </c>
    </row>
    <row r="4200" spans="1:11" x14ac:dyDescent="0.35">
      <c r="A4200">
        <v>813.2</v>
      </c>
      <c r="B4200" s="24">
        <v>43556</v>
      </c>
      <c r="C4200">
        <v>2</v>
      </c>
      <c r="D4200" s="13">
        <v>30</v>
      </c>
      <c r="E4200" s="13" t="s">
        <v>8</v>
      </c>
      <c r="F4200" s="17">
        <v>1201</v>
      </c>
      <c r="G4200" t="str">
        <f>_xlfn.XLOOKUP(tbl_GL[[#This Row],[Account_key]],tbl_COA[Account_key],tbl_COA[Class],"Not Found")</f>
        <v>Assets</v>
      </c>
      <c r="H4200" t="str">
        <f>_xlfn.XLOOKUP(tbl_GL[[#This Row],[Account_key]],tbl_COA[Account_key],tbl_COA[SubClass],"Not Found")</f>
        <v>Assets</v>
      </c>
      <c r="I4200" t="str">
        <f>_xlfn.XLOOKUP(tbl_GL[[#This Row],[Account_key]],tbl_COA[Account_key],tbl_COA[SubClass2],"Not Found")</f>
        <v>Current Assets</v>
      </c>
      <c r="J4200" t="str">
        <f>_xlfn.XLOOKUP(tbl_GL[[#This Row],[Account_key]],tbl_COA[Account_key],tbl_COA[SubAccount],,0)</f>
        <v>Trade Receivables</v>
      </c>
      <c r="K4200">
        <f>YEAR(tbl_GL[[#This Row],[Date]])</f>
        <v>2019</v>
      </c>
    </row>
    <row r="4201" spans="1:11" x14ac:dyDescent="0.35">
      <c r="A4201">
        <v>814.1</v>
      </c>
      <c r="B4201" s="24">
        <v>43556</v>
      </c>
      <c r="C4201">
        <v>2</v>
      </c>
      <c r="D4201" s="13">
        <v>30</v>
      </c>
      <c r="E4201" s="13" t="s">
        <v>80</v>
      </c>
      <c r="F4201" s="17">
        <v>-6053</v>
      </c>
      <c r="G4201" t="str">
        <f>_xlfn.XLOOKUP(tbl_GL[[#This Row],[Account_key]],tbl_COA[Account_key],tbl_COA[Class],"Not Found")</f>
        <v>Assets</v>
      </c>
      <c r="H4201" t="str">
        <f>_xlfn.XLOOKUP(tbl_GL[[#This Row],[Account_key]],tbl_COA[Account_key],tbl_COA[SubClass],"Not Found")</f>
        <v>Assets</v>
      </c>
      <c r="I4201" t="str">
        <f>_xlfn.XLOOKUP(tbl_GL[[#This Row],[Account_key]],tbl_COA[Account_key],tbl_COA[SubClass2],"Not Found")</f>
        <v>Current Assets</v>
      </c>
      <c r="J4201" t="str">
        <f>_xlfn.XLOOKUP(tbl_GL[[#This Row],[Account_key]],tbl_COA[Account_key],tbl_COA[SubAccount],,0)</f>
        <v>Trade Receivables</v>
      </c>
      <c r="K4201">
        <f>YEAR(tbl_GL[[#This Row],[Date]])</f>
        <v>2019</v>
      </c>
    </row>
    <row r="4202" spans="1:11" x14ac:dyDescent="0.35">
      <c r="A4202">
        <v>814.2</v>
      </c>
      <c r="B4202" s="24">
        <v>43556</v>
      </c>
      <c r="C4202">
        <v>2</v>
      </c>
      <c r="D4202" s="13">
        <v>10</v>
      </c>
      <c r="E4202" s="13" t="s">
        <v>80</v>
      </c>
      <c r="F4202" s="17">
        <v>6053</v>
      </c>
      <c r="G4202" t="str">
        <f>_xlfn.XLOOKUP(tbl_GL[[#This Row],[Account_key]],tbl_COA[Account_key],tbl_COA[Class],"Not Found")</f>
        <v>Assets</v>
      </c>
      <c r="H4202" t="str">
        <f>_xlfn.XLOOKUP(tbl_GL[[#This Row],[Account_key]],tbl_COA[Account_key],tbl_COA[SubClass],"Not Found")</f>
        <v>Assets</v>
      </c>
      <c r="I4202" t="str">
        <f>_xlfn.XLOOKUP(tbl_GL[[#This Row],[Account_key]],tbl_COA[Account_key],tbl_COA[SubClass2],"Not Found")</f>
        <v>Current Assets</v>
      </c>
      <c r="J4202" t="str">
        <f>_xlfn.XLOOKUP(tbl_GL[[#This Row],[Account_key]],tbl_COA[Account_key],tbl_COA[SubAccount],,0)</f>
        <v>Cash at Bank</v>
      </c>
      <c r="K4202">
        <f>YEAR(tbl_GL[[#This Row],[Date]])</f>
        <v>2019</v>
      </c>
    </row>
    <row r="4203" spans="1:11" x14ac:dyDescent="0.35">
      <c r="A4203">
        <v>815.1</v>
      </c>
      <c r="B4203" s="24">
        <v>43556</v>
      </c>
      <c r="C4203">
        <v>2</v>
      </c>
      <c r="D4203" s="13">
        <v>60</v>
      </c>
      <c r="E4203" s="13" t="s">
        <v>84</v>
      </c>
      <c r="F4203" s="17">
        <v>9000</v>
      </c>
      <c r="G4203" t="str">
        <f>_xlfn.XLOOKUP(tbl_GL[[#This Row],[Account_key]],tbl_COA[Account_key],tbl_COA[Class],"Not Found")</f>
        <v>Assets</v>
      </c>
      <c r="H4203" t="str">
        <f>_xlfn.XLOOKUP(tbl_GL[[#This Row],[Account_key]],tbl_COA[Account_key],tbl_COA[SubClass],"Not Found")</f>
        <v>Assets</v>
      </c>
      <c r="I4203" t="str">
        <f>_xlfn.XLOOKUP(tbl_GL[[#This Row],[Account_key]],tbl_COA[Account_key],tbl_COA[SubClass2],"Not Found")</f>
        <v>Current Assets</v>
      </c>
      <c r="J4203" t="str">
        <f>_xlfn.XLOOKUP(tbl_GL[[#This Row],[Account_key]],tbl_COA[Account_key],tbl_COA[SubAccount],,0)</f>
        <v>Inventory</v>
      </c>
      <c r="K4203">
        <f>YEAR(tbl_GL[[#This Row],[Date]])</f>
        <v>2019</v>
      </c>
    </row>
    <row r="4204" spans="1:11" x14ac:dyDescent="0.35">
      <c r="A4204">
        <v>815.2</v>
      </c>
      <c r="B4204" s="24">
        <v>43556</v>
      </c>
      <c r="C4204">
        <v>2</v>
      </c>
      <c r="D4204" s="13">
        <v>110</v>
      </c>
      <c r="E4204" s="13" t="s">
        <v>84</v>
      </c>
      <c r="F4204" s="17">
        <v>9000</v>
      </c>
      <c r="G4204" t="str">
        <f>_xlfn.XLOOKUP(tbl_GL[[#This Row],[Account_key]],tbl_COA[Account_key],tbl_COA[Class],"Not Found")</f>
        <v>Liabilities and Owners Equity</v>
      </c>
      <c r="H4204" t="str">
        <f>_xlfn.XLOOKUP(tbl_GL[[#This Row],[Account_key]],tbl_COA[Account_key],tbl_COA[SubClass],"Not Found")</f>
        <v>Liabilities</v>
      </c>
      <c r="I4204" t="str">
        <f>_xlfn.XLOOKUP(tbl_GL[[#This Row],[Account_key]],tbl_COA[Account_key],tbl_COA[SubClass2],"Not Found")</f>
        <v>Current Liabilities</v>
      </c>
      <c r="J4204" t="str">
        <f>_xlfn.XLOOKUP(tbl_GL[[#This Row],[Account_key]],tbl_COA[Account_key],tbl_COA[SubAccount],,0)</f>
        <v>Trade Payables</v>
      </c>
      <c r="K4204">
        <f>YEAR(tbl_GL[[#This Row],[Date]])</f>
        <v>2019</v>
      </c>
    </row>
    <row r="4205" spans="1:11" x14ac:dyDescent="0.35">
      <c r="A4205">
        <v>816.1</v>
      </c>
      <c r="B4205" s="24">
        <v>43557</v>
      </c>
      <c r="C4205">
        <v>2</v>
      </c>
      <c r="D4205" s="13">
        <v>320</v>
      </c>
      <c r="E4205" s="13" t="s">
        <v>97</v>
      </c>
      <c r="F4205" s="17">
        <v>-877</v>
      </c>
      <c r="G4205" t="str">
        <f>_xlfn.XLOOKUP(tbl_GL[[#This Row],[Account_key]],tbl_COA[Account_key],tbl_COA[Class],"Not Found")</f>
        <v>Operating account</v>
      </c>
      <c r="H4205" t="str">
        <f>_xlfn.XLOOKUP(tbl_GL[[#This Row],[Account_key]],tbl_COA[Account_key],tbl_COA[SubClass],"Not Found")</f>
        <v>Operating Expenses</v>
      </c>
      <c r="I4205" t="str">
        <f>_xlfn.XLOOKUP(tbl_GL[[#This Row],[Account_key]],tbl_COA[Account_key],tbl_COA[SubClass2],"Not Found")</f>
        <v>Administration</v>
      </c>
      <c r="J4205" t="str">
        <f>_xlfn.XLOOKUP(tbl_GL[[#This Row],[Account_key]],tbl_COA[Account_key],tbl_COA[SubAccount],,0)</f>
        <v>Professional Services</v>
      </c>
      <c r="K4205">
        <f>YEAR(tbl_GL[[#This Row],[Date]])</f>
        <v>2019</v>
      </c>
    </row>
    <row r="4206" spans="1:11" x14ac:dyDescent="0.35">
      <c r="A4206">
        <v>816.2</v>
      </c>
      <c r="B4206" s="24">
        <v>43557</v>
      </c>
      <c r="C4206">
        <v>2</v>
      </c>
      <c r="D4206" s="13">
        <v>120</v>
      </c>
      <c r="E4206" s="13" t="s">
        <v>97</v>
      </c>
      <c r="F4206" s="17">
        <v>877</v>
      </c>
      <c r="G4206" t="str">
        <f>_xlfn.XLOOKUP(tbl_GL[[#This Row],[Account_key]],tbl_COA[Account_key],tbl_COA[Class],"Not Found")</f>
        <v>Liabilities and Owners Equity</v>
      </c>
      <c r="H4206" t="str">
        <f>_xlfn.XLOOKUP(tbl_GL[[#This Row],[Account_key]],tbl_COA[Account_key],tbl_COA[SubClass],"Not Found")</f>
        <v>Liabilities</v>
      </c>
      <c r="I4206" t="str">
        <f>_xlfn.XLOOKUP(tbl_GL[[#This Row],[Account_key]],tbl_COA[Account_key],tbl_COA[SubClass2],"Not Found")</f>
        <v>Current Liabilities</v>
      </c>
      <c r="J4206" t="str">
        <f>_xlfn.XLOOKUP(tbl_GL[[#This Row],[Account_key]],tbl_COA[Account_key],tbl_COA[SubAccount],,0)</f>
        <v>Accrued Expenses</v>
      </c>
      <c r="K4206">
        <f>YEAR(tbl_GL[[#This Row],[Date]])</f>
        <v>2019</v>
      </c>
    </row>
    <row r="4207" spans="1:11" x14ac:dyDescent="0.35">
      <c r="A4207">
        <v>817.1</v>
      </c>
      <c r="B4207" s="24">
        <v>43557</v>
      </c>
      <c r="C4207">
        <v>2</v>
      </c>
      <c r="D4207" s="13">
        <v>10</v>
      </c>
      <c r="E4207" s="13" t="s">
        <v>98</v>
      </c>
      <c r="F4207" s="17">
        <v>-1103</v>
      </c>
      <c r="G4207" t="str">
        <f>_xlfn.XLOOKUP(tbl_GL[[#This Row],[Account_key]],tbl_COA[Account_key],tbl_COA[Class],"Not Found")</f>
        <v>Assets</v>
      </c>
      <c r="H4207" t="str">
        <f>_xlfn.XLOOKUP(tbl_GL[[#This Row],[Account_key]],tbl_COA[Account_key],tbl_COA[SubClass],"Not Found")</f>
        <v>Assets</v>
      </c>
      <c r="I4207" t="str">
        <f>_xlfn.XLOOKUP(tbl_GL[[#This Row],[Account_key]],tbl_COA[Account_key],tbl_COA[SubClass2],"Not Found")</f>
        <v>Current Assets</v>
      </c>
      <c r="J4207" t="str">
        <f>_xlfn.XLOOKUP(tbl_GL[[#This Row],[Account_key]],tbl_COA[Account_key],tbl_COA[SubAccount],,0)</f>
        <v>Cash at Bank</v>
      </c>
      <c r="K4207">
        <f>YEAR(tbl_GL[[#This Row],[Date]])</f>
        <v>2019</v>
      </c>
    </row>
    <row r="4208" spans="1:11" x14ac:dyDescent="0.35">
      <c r="A4208">
        <v>817.2</v>
      </c>
      <c r="B4208" s="24">
        <v>43557</v>
      </c>
      <c r="C4208">
        <v>2</v>
      </c>
      <c r="D4208" s="13">
        <v>120</v>
      </c>
      <c r="E4208" s="13" t="s">
        <v>98</v>
      </c>
      <c r="F4208" s="17">
        <v>-1103</v>
      </c>
      <c r="G4208" t="str">
        <f>_xlfn.XLOOKUP(tbl_GL[[#This Row],[Account_key]],tbl_COA[Account_key],tbl_COA[Class],"Not Found")</f>
        <v>Liabilities and Owners Equity</v>
      </c>
      <c r="H4208" t="str">
        <f>_xlfn.XLOOKUP(tbl_GL[[#This Row],[Account_key]],tbl_COA[Account_key],tbl_COA[SubClass],"Not Found")</f>
        <v>Liabilities</v>
      </c>
      <c r="I4208" t="str">
        <f>_xlfn.XLOOKUP(tbl_GL[[#This Row],[Account_key]],tbl_COA[Account_key],tbl_COA[SubClass2],"Not Found")</f>
        <v>Current Liabilities</v>
      </c>
      <c r="J4208" t="str">
        <f>_xlfn.XLOOKUP(tbl_GL[[#This Row],[Account_key]],tbl_COA[Account_key],tbl_COA[SubAccount],,0)</f>
        <v>Accrued Expenses</v>
      </c>
      <c r="K4208">
        <f>YEAR(tbl_GL[[#This Row],[Date]])</f>
        <v>2019</v>
      </c>
    </row>
    <row r="4209" spans="1:11" x14ac:dyDescent="0.35">
      <c r="A4209">
        <v>818.1</v>
      </c>
      <c r="B4209" s="24">
        <v>43558</v>
      </c>
      <c r="C4209">
        <v>2</v>
      </c>
      <c r="D4209" s="13">
        <v>290</v>
      </c>
      <c r="E4209" s="13" t="s">
        <v>99</v>
      </c>
      <c r="F4209" s="17">
        <v>-76</v>
      </c>
      <c r="G4209" t="str">
        <f>_xlfn.XLOOKUP(tbl_GL[[#This Row],[Account_key]],tbl_COA[Account_key],tbl_COA[Class],"Not Found")</f>
        <v>Operating account</v>
      </c>
      <c r="H4209" t="str">
        <f>_xlfn.XLOOKUP(tbl_GL[[#This Row],[Account_key]],tbl_COA[Account_key],tbl_COA[SubClass],"Not Found")</f>
        <v>Operating Expenses</v>
      </c>
      <c r="I4209" t="str">
        <f>_xlfn.XLOOKUP(tbl_GL[[#This Row],[Account_key]],tbl_COA[Account_key],tbl_COA[SubClass2],"Not Found")</f>
        <v>Administration</v>
      </c>
      <c r="J4209" t="str">
        <f>_xlfn.XLOOKUP(tbl_GL[[#This Row],[Account_key]],tbl_COA[Account_key],tbl_COA[SubAccount],,0)</f>
        <v>Travel</v>
      </c>
      <c r="K4209">
        <f>YEAR(tbl_GL[[#This Row],[Date]])</f>
        <v>2019</v>
      </c>
    </row>
    <row r="4210" spans="1:11" x14ac:dyDescent="0.35">
      <c r="A4210">
        <v>818.2</v>
      </c>
      <c r="B4210" s="24">
        <v>43558</v>
      </c>
      <c r="C4210">
        <v>2</v>
      </c>
      <c r="D4210" s="13">
        <v>20</v>
      </c>
      <c r="E4210" s="13" t="s">
        <v>99</v>
      </c>
      <c r="F4210" s="17">
        <v>-76</v>
      </c>
      <c r="G4210" t="str">
        <f>_xlfn.XLOOKUP(tbl_GL[[#This Row],[Account_key]],tbl_COA[Account_key],tbl_COA[Class],"Not Found")</f>
        <v>Assets</v>
      </c>
      <c r="H4210" t="str">
        <f>_xlfn.XLOOKUP(tbl_GL[[#This Row],[Account_key]],tbl_COA[Account_key],tbl_COA[SubClass],"Not Found")</f>
        <v>Assets</v>
      </c>
      <c r="I4210" t="str">
        <f>_xlfn.XLOOKUP(tbl_GL[[#This Row],[Account_key]],tbl_COA[Account_key],tbl_COA[SubClass2],"Not Found")</f>
        <v>Current Assets</v>
      </c>
      <c r="J4210" t="str">
        <f>_xlfn.XLOOKUP(tbl_GL[[#This Row],[Account_key]],tbl_COA[Account_key],tbl_COA[SubAccount],,0)</f>
        <v>Cash in hand</v>
      </c>
      <c r="K4210">
        <f>YEAR(tbl_GL[[#This Row],[Date]])</f>
        <v>2019</v>
      </c>
    </row>
    <row r="4211" spans="1:11" x14ac:dyDescent="0.35">
      <c r="A4211">
        <v>819.1</v>
      </c>
      <c r="B4211" s="24">
        <v>43559</v>
      </c>
      <c r="C4211">
        <v>2</v>
      </c>
      <c r="D4211" s="13">
        <v>10</v>
      </c>
      <c r="E4211" s="13" t="s">
        <v>98</v>
      </c>
      <c r="F4211" s="17">
        <v>-944</v>
      </c>
      <c r="G4211" t="str">
        <f>_xlfn.XLOOKUP(tbl_GL[[#This Row],[Account_key]],tbl_COA[Account_key],tbl_COA[Class],"Not Found")</f>
        <v>Assets</v>
      </c>
      <c r="H4211" t="str">
        <f>_xlfn.XLOOKUP(tbl_GL[[#This Row],[Account_key]],tbl_COA[Account_key],tbl_COA[SubClass],"Not Found")</f>
        <v>Assets</v>
      </c>
      <c r="I4211" t="str">
        <f>_xlfn.XLOOKUP(tbl_GL[[#This Row],[Account_key]],tbl_COA[Account_key],tbl_COA[SubClass2],"Not Found")</f>
        <v>Current Assets</v>
      </c>
      <c r="J4211" t="str">
        <f>_xlfn.XLOOKUP(tbl_GL[[#This Row],[Account_key]],tbl_COA[Account_key],tbl_COA[SubAccount],,0)</f>
        <v>Cash at Bank</v>
      </c>
      <c r="K4211">
        <f>YEAR(tbl_GL[[#This Row],[Date]])</f>
        <v>2019</v>
      </c>
    </row>
    <row r="4212" spans="1:11" x14ac:dyDescent="0.35">
      <c r="A4212">
        <v>819.2</v>
      </c>
      <c r="B4212" s="24">
        <v>43559</v>
      </c>
      <c r="C4212">
        <v>2</v>
      </c>
      <c r="D4212" s="13">
        <v>120</v>
      </c>
      <c r="E4212" s="13" t="s">
        <v>98</v>
      </c>
      <c r="F4212" s="17">
        <v>-944</v>
      </c>
      <c r="G4212" t="str">
        <f>_xlfn.XLOOKUP(tbl_GL[[#This Row],[Account_key]],tbl_COA[Account_key],tbl_COA[Class],"Not Found")</f>
        <v>Liabilities and Owners Equity</v>
      </c>
      <c r="H4212" t="str">
        <f>_xlfn.XLOOKUP(tbl_GL[[#This Row],[Account_key]],tbl_COA[Account_key],tbl_COA[SubClass],"Not Found")</f>
        <v>Liabilities</v>
      </c>
      <c r="I4212" t="str">
        <f>_xlfn.XLOOKUP(tbl_GL[[#This Row],[Account_key]],tbl_COA[Account_key],tbl_COA[SubClass2],"Not Found")</f>
        <v>Current Liabilities</v>
      </c>
      <c r="J4212" t="str">
        <f>_xlfn.XLOOKUP(tbl_GL[[#This Row],[Account_key]],tbl_COA[Account_key],tbl_COA[SubAccount],,0)</f>
        <v>Accrued Expenses</v>
      </c>
      <c r="K4212">
        <f>YEAR(tbl_GL[[#This Row],[Date]])</f>
        <v>2019</v>
      </c>
    </row>
    <row r="4213" spans="1:11" x14ac:dyDescent="0.35">
      <c r="A4213">
        <v>820.1</v>
      </c>
      <c r="B4213" s="24">
        <v>43560</v>
      </c>
      <c r="C4213">
        <v>2</v>
      </c>
      <c r="D4213" s="13">
        <v>230</v>
      </c>
      <c r="E4213" s="13" t="s">
        <v>4</v>
      </c>
      <c r="F4213" s="17">
        <v>-533</v>
      </c>
      <c r="G4213" t="str">
        <f>_xlfn.XLOOKUP(tbl_GL[[#This Row],[Account_key]],tbl_COA[Account_key],tbl_COA[Class],"Not Found")</f>
        <v>Trading account</v>
      </c>
      <c r="H4213" t="str">
        <f>_xlfn.XLOOKUP(tbl_GL[[#This Row],[Account_key]],tbl_COA[Account_key],tbl_COA[SubClass],"Not Found")</f>
        <v>Cost of Sales</v>
      </c>
      <c r="I4213" t="str">
        <f>_xlfn.XLOOKUP(tbl_GL[[#This Row],[Account_key]],tbl_COA[Account_key],tbl_COA[SubClass2],"Not Found")</f>
        <v>Cost of Sales</v>
      </c>
      <c r="J4213" t="str">
        <f>_xlfn.XLOOKUP(tbl_GL[[#This Row],[Account_key]],tbl_COA[Account_key],tbl_COA[SubAccount],,0)</f>
        <v>Cost of Sales</v>
      </c>
      <c r="K4213">
        <f>YEAR(tbl_GL[[#This Row],[Date]])</f>
        <v>2019</v>
      </c>
    </row>
    <row r="4214" spans="1:11" x14ac:dyDescent="0.35">
      <c r="A4214">
        <v>820.2</v>
      </c>
      <c r="B4214" s="24">
        <v>43560</v>
      </c>
      <c r="C4214">
        <v>2</v>
      </c>
      <c r="D4214" s="13">
        <v>60</v>
      </c>
      <c r="E4214" s="13" t="s">
        <v>4</v>
      </c>
      <c r="F4214" s="17">
        <v>-533</v>
      </c>
      <c r="G4214" t="str">
        <f>_xlfn.XLOOKUP(tbl_GL[[#This Row],[Account_key]],tbl_COA[Account_key],tbl_COA[Class],"Not Found")</f>
        <v>Assets</v>
      </c>
      <c r="H4214" t="str">
        <f>_xlfn.XLOOKUP(tbl_GL[[#This Row],[Account_key]],tbl_COA[Account_key],tbl_COA[SubClass],"Not Found")</f>
        <v>Assets</v>
      </c>
      <c r="I4214" t="str">
        <f>_xlfn.XLOOKUP(tbl_GL[[#This Row],[Account_key]],tbl_COA[Account_key],tbl_COA[SubClass2],"Not Found")</f>
        <v>Current Assets</v>
      </c>
      <c r="J4214" t="str">
        <f>_xlfn.XLOOKUP(tbl_GL[[#This Row],[Account_key]],tbl_COA[Account_key],tbl_COA[SubAccount],,0)</f>
        <v>Inventory</v>
      </c>
      <c r="K4214">
        <f>YEAR(tbl_GL[[#This Row],[Date]])</f>
        <v>2019</v>
      </c>
    </row>
    <row r="4215" spans="1:11" x14ac:dyDescent="0.35">
      <c r="A4215">
        <v>821.1</v>
      </c>
      <c r="B4215" s="24">
        <v>43560</v>
      </c>
      <c r="C4215">
        <v>2</v>
      </c>
      <c r="D4215" s="13">
        <v>330</v>
      </c>
      <c r="E4215" s="13" t="s">
        <v>97</v>
      </c>
      <c r="F4215" s="17">
        <v>-1132</v>
      </c>
      <c r="G4215" t="str">
        <f>_xlfn.XLOOKUP(tbl_GL[[#This Row],[Account_key]],tbl_COA[Account_key],tbl_COA[Class],"Not Found")</f>
        <v>Operating account</v>
      </c>
      <c r="H4215" t="str">
        <f>_xlfn.XLOOKUP(tbl_GL[[#This Row],[Account_key]],tbl_COA[Account_key],tbl_COA[SubClass],"Not Found")</f>
        <v>Operating Expenses</v>
      </c>
      <c r="I4215" t="str">
        <f>_xlfn.XLOOKUP(tbl_GL[[#This Row],[Account_key]],tbl_COA[Account_key],tbl_COA[SubClass2],"Not Found")</f>
        <v>Administration</v>
      </c>
      <c r="J4215" t="str">
        <f>_xlfn.XLOOKUP(tbl_GL[[#This Row],[Account_key]],tbl_COA[Account_key],tbl_COA[SubAccount],,0)</f>
        <v>Telephone</v>
      </c>
      <c r="K4215">
        <f>YEAR(tbl_GL[[#This Row],[Date]])</f>
        <v>2019</v>
      </c>
    </row>
    <row r="4216" spans="1:11" x14ac:dyDescent="0.35">
      <c r="A4216">
        <v>821.2</v>
      </c>
      <c r="B4216" s="24">
        <v>43560</v>
      </c>
      <c r="C4216">
        <v>2</v>
      </c>
      <c r="D4216" s="13">
        <v>120</v>
      </c>
      <c r="E4216" s="13" t="s">
        <v>97</v>
      </c>
      <c r="F4216" s="17">
        <v>1132</v>
      </c>
      <c r="G4216" t="str">
        <f>_xlfn.XLOOKUP(tbl_GL[[#This Row],[Account_key]],tbl_COA[Account_key],tbl_COA[Class],"Not Found")</f>
        <v>Liabilities and Owners Equity</v>
      </c>
      <c r="H4216" t="str">
        <f>_xlfn.XLOOKUP(tbl_GL[[#This Row],[Account_key]],tbl_COA[Account_key],tbl_COA[SubClass],"Not Found")</f>
        <v>Liabilities</v>
      </c>
      <c r="I4216" t="str">
        <f>_xlfn.XLOOKUP(tbl_GL[[#This Row],[Account_key]],tbl_COA[Account_key],tbl_COA[SubClass2],"Not Found")</f>
        <v>Current Liabilities</v>
      </c>
      <c r="J4216" t="str">
        <f>_xlfn.XLOOKUP(tbl_GL[[#This Row],[Account_key]],tbl_COA[Account_key],tbl_COA[SubAccount],,0)</f>
        <v>Accrued Expenses</v>
      </c>
      <c r="K4216">
        <f>YEAR(tbl_GL[[#This Row],[Date]])</f>
        <v>2019</v>
      </c>
    </row>
    <row r="4217" spans="1:11" x14ac:dyDescent="0.35">
      <c r="A4217">
        <v>822.1</v>
      </c>
      <c r="B4217" s="24">
        <v>43560</v>
      </c>
      <c r="C4217">
        <v>2</v>
      </c>
      <c r="D4217" s="13">
        <v>210</v>
      </c>
      <c r="E4217" s="13" t="s">
        <v>7</v>
      </c>
      <c r="F4217" s="17">
        <v>1833</v>
      </c>
      <c r="G4217" t="str">
        <f>_xlfn.XLOOKUP(tbl_GL[[#This Row],[Account_key]],tbl_COA[Account_key],tbl_COA[Class],"Not Found")</f>
        <v>Trading account</v>
      </c>
      <c r="H4217" t="str">
        <f>_xlfn.XLOOKUP(tbl_GL[[#This Row],[Account_key]],tbl_COA[Account_key],tbl_COA[SubClass],"Not Found")</f>
        <v>Sales</v>
      </c>
      <c r="I4217" t="str">
        <f>_xlfn.XLOOKUP(tbl_GL[[#This Row],[Account_key]],tbl_COA[Account_key],tbl_COA[SubClass2],"Not Found")</f>
        <v>Sales</v>
      </c>
      <c r="J4217" t="str">
        <f>_xlfn.XLOOKUP(tbl_GL[[#This Row],[Account_key]],tbl_COA[Account_key],tbl_COA[SubAccount],,0)</f>
        <v>Sales</v>
      </c>
      <c r="K4217">
        <f>YEAR(tbl_GL[[#This Row],[Date]])</f>
        <v>2019</v>
      </c>
    </row>
    <row r="4218" spans="1:11" x14ac:dyDescent="0.35">
      <c r="A4218">
        <v>822.2</v>
      </c>
      <c r="B4218" s="24">
        <v>43560</v>
      </c>
      <c r="C4218">
        <v>2</v>
      </c>
      <c r="D4218" s="13">
        <v>10</v>
      </c>
      <c r="E4218" s="13" t="s">
        <v>7</v>
      </c>
      <c r="F4218" s="17">
        <v>1833</v>
      </c>
      <c r="G4218" t="str">
        <f>_xlfn.XLOOKUP(tbl_GL[[#This Row],[Account_key]],tbl_COA[Account_key],tbl_COA[Class],"Not Found")</f>
        <v>Assets</v>
      </c>
      <c r="H4218" t="str">
        <f>_xlfn.XLOOKUP(tbl_GL[[#This Row],[Account_key]],tbl_COA[Account_key],tbl_COA[SubClass],"Not Found")</f>
        <v>Assets</v>
      </c>
      <c r="I4218" t="str">
        <f>_xlfn.XLOOKUP(tbl_GL[[#This Row],[Account_key]],tbl_COA[Account_key],tbl_COA[SubClass2],"Not Found")</f>
        <v>Current Assets</v>
      </c>
      <c r="J4218" t="str">
        <f>_xlfn.XLOOKUP(tbl_GL[[#This Row],[Account_key]],tbl_COA[Account_key],tbl_COA[SubAccount],,0)</f>
        <v>Cash at Bank</v>
      </c>
      <c r="K4218">
        <f>YEAR(tbl_GL[[#This Row],[Date]])</f>
        <v>2019</v>
      </c>
    </row>
    <row r="4219" spans="1:11" x14ac:dyDescent="0.35">
      <c r="A4219">
        <v>823.1</v>
      </c>
      <c r="B4219" s="24">
        <v>43560</v>
      </c>
      <c r="C4219">
        <v>2</v>
      </c>
      <c r="D4219" s="13">
        <v>230</v>
      </c>
      <c r="E4219" s="13" t="s">
        <v>4</v>
      </c>
      <c r="F4219" s="17">
        <v>-2050</v>
      </c>
      <c r="G4219" t="str">
        <f>_xlfn.XLOOKUP(tbl_GL[[#This Row],[Account_key]],tbl_COA[Account_key],tbl_COA[Class],"Not Found")</f>
        <v>Trading account</v>
      </c>
      <c r="H4219" t="str">
        <f>_xlfn.XLOOKUP(tbl_GL[[#This Row],[Account_key]],tbl_COA[Account_key],tbl_COA[SubClass],"Not Found")</f>
        <v>Cost of Sales</v>
      </c>
      <c r="I4219" t="str">
        <f>_xlfn.XLOOKUP(tbl_GL[[#This Row],[Account_key]],tbl_COA[Account_key],tbl_COA[SubClass2],"Not Found")</f>
        <v>Cost of Sales</v>
      </c>
      <c r="J4219" t="str">
        <f>_xlfn.XLOOKUP(tbl_GL[[#This Row],[Account_key]],tbl_COA[Account_key],tbl_COA[SubAccount],,0)</f>
        <v>Cost of Sales</v>
      </c>
      <c r="K4219">
        <f>YEAR(tbl_GL[[#This Row],[Date]])</f>
        <v>2019</v>
      </c>
    </row>
    <row r="4220" spans="1:11" x14ac:dyDescent="0.35">
      <c r="A4220">
        <v>823.2</v>
      </c>
      <c r="B4220" s="24">
        <v>43560</v>
      </c>
      <c r="C4220">
        <v>2</v>
      </c>
      <c r="D4220" s="13">
        <v>60</v>
      </c>
      <c r="E4220" s="13" t="s">
        <v>4</v>
      </c>
      <c r="F4220" s="17">
        <v>-2050</v>
      </c>
      <c r="G4220" t="str">
        <f>_xlfn.XLOOKUP(tbl_GL[[#This Row],[Account_key]],tbl_COA[Account_key],tbl_COA[Class],"Not Found")</f>
        <v>Assets</v>
      </c>
      <c r="H4220" t="str">
        <f>_xlfn.XLOOKUP(tbl_GL[[#This Row],[Account_key]],tbl_COA[Account_key],tbl_COA[SubClass],"Not Found")</f>
        <v>Assets</v>
      </c>
      <c r="I4220" t="str">
        <f>_xlfn.XLOOKUP(tbl_GL[[#This Row],[Account_key]],tbl_COA[Account_key],tbl_COA[SubClass2],"Not Found")</f>
        <v>Current Assets</v>
      </c>
      <c r="J4220" t="str">
        <f>_xlfn.XLOOKUP(tbl_GL[[#This Row],[Account_key]],tbl_COA[Account_key],tbl_COA[SubAccount],,0)</f>
        <v>Inventory</v>
      </c>
      <c r="K4220">
        <f>YEAR(tbl_GL[[#This Row],[Date]])</f>
        <v>2019</v>
      </c>
    </row>
    <row r="4221" spans="1:11" x14ac:dyDescent="0.35">
      <c r="A4221">
        <v>824.1</v>
      </c>
      <c r="B4221" s="24">
        <v>43560</v>
      </c>
      <c r="C4221">
        <v>2</v>
      </c>
      <c r="D4221" s="13">
        <v>210</v>
      </c>
      <c r="E4221" s="13" t="s">
        <v>8</v>
      </c>
      <c r="F4221" s="17">
        <v>7496</v>
      </c>
      <c r="G4221" t="str">
        <f>_xlfn.XLOOKUP(tbl_GL[[#This Row],[Account_key]],tbl_COA[Account_key],tbl_COA[Class],"Not Found")</f>
        <v>Trading account</v>
      </c>
      <c r="H4221" t="str">
        <f>_xlfn.XLOOKUP(tbl_GL[[#This Row],[Account_key]],tbl_COA[Account_key],tbl_COA[SubClass],"Not Found")</f>
        <v>Sales</v>
      </c>
      <c r="I4221" t="str">
        <f>_xlfn.XLOOKUP(tbl_GL[[#This Row],[Account_key]],tbl_COA[Account_key],tbl_COA[SubClass2],"Not Found")</f>
        <v>Sales</v>
      </c>
      <c r="J4221" t="str">
        <f>_xlfn.XLOOKUP(tbl_GL[[#This Row],[Account_key]],tbl_COA[Account_key],tbl_COA[SubAccount],,0)</f>
        <v>Sales</v>
      </c>
      <c r="K4221">
        <f>YEAR(tbl_GL[[#This Row],[Date]])</f>
        <v>2019</v>
      </c>
    </row>
    <row r="4222" spans="1:11" x14ac:dyDescent="0.35">
      <c r="A4222">
        <v>824.2</v>
      </c>
      <c r="B4222" s="24">
        <v>43560</v>
      </c>
      <c r="C4222">
        <v>2</v>
      </c>
      <c r="D4222" s="13">
        <v>30</v>
      </c>
      <c r="E4222" s="13" t="s">
        <v>8</v>
      </c>
      <c r="F4222" s="17">
        <v>7496</v>
      </c>
      <c r="G4222" t="str">
        <f>_xlfn.XLOOKUP(tbl_GL[[#This Row],[Account_key]],tbl_COA[Account_key],tbl_COA[Class],"Not Found")</f>
        <v>Assets</v>
      </c>
      <c r="H4222" t="str">
        <f>_xlfn.XLOOKUP(tbl_GL[[#This Row],[Account_key]],tbl_COA[Account_key],tbl_COA[SubClass],"Not Found")</f>
        <v>Assets</v>
      </c>
      <c r="I4222" t="str">
        <f>_xlfn.XLOOKUP(tbl_GL[[#This Row],[Account_key]],tbl_COA[Account_key],tbl_COA[SubClass2],"Not Found")</f>
        <v>Current Assets</v>
      </c>
      <c r="J4222" t="str">
        <f>_xlfn.XLOOKUP(tbl_GL[[#This Row],[Account_key]],tbl_COA[Account_key],tbl_COA[SubAccount],,0)</f>
        <v>Trade Receivables</v>
      </c>
      <c r="K4222">
        <f>YEAR(tbl_GL[[#This Row],[Date]])</f>
        <v>2019</v>
      </c>
    </row>
    <row r="4223" spans="1:11" x14ac:dyDescent="0.35">
      <c r="A4223">
        <v>825.1</v>
      </c>
      <c r="B4223" s="24">
        <v>43561</v>
      </c>
      <c r="C4223">
        <v>2</v>
      </c>
      <c r="D4223" s="13">
        <v>10</v>
      </c>
      <c r="E4223" s="13" t="s">
        <v>98</v>
      </c>
      <c r="F4223" s="17">
        <v>-1228</v>
      </c>
      <c r="G4223" t="str">
        <f>_xlfn.XLOOKUP(tbl_GL[[#This Row],[Account_key]],tbl_COA[Account_key],tbl_COA[Class],"Not Found")</f>
        <v>Assets</v>
      </c>
      <c r="H4223" t="str">
        <f>_xlfn.XLOOKUP(tbl_GL[[#This Row],[Account_key]],tbl_COA[Account_key],tbl_COA[SubClass],"Not Found")</f>
        <v>Assets</v>
      </c>
      <c r="I4223" t="str">
        <f>_xlfn.XLOOKUP(tbl_GL[[#This Row],[Account_key]],tbl_COA[Account_key],tbl_COA[SubClass2],"Not Found")</f>
        <v>Current Assets</v>
      </c>
      <c r="J4223" t="str">
        <f>_xlfn.XLOOKUP(tbl_GL[[#This Row],[Account_key]],tbl_COA[Account_key],tbl_COA[SubAccount],,0)</f>
        <v>Cash at Bank</v>
      </c>
      <c r="K4223">
        <f>YEAR(tbl_GL[[#This Row],[Date]])</f>
        <v>2019</v>
      </c>
    </row>
    <row r="4224" spans="1:11" x14ac:dyDescent="0.35">
      <c r="A4224">
        <v>825.2</v>
      </c>
      <c r="B4224" s="24">
        <v>43561</v>
      </c>
      <c r="C4224">
        <v>2</v>
      </c>
      <c r="D4224" s="13">
        <v>120</v>
      </c>
      <c r="E4224" s="13" t="s">
        <v>98</v>
      </c>
      <c r="F4224" s="17">
        <v>-1228</v>
      </c>
      <c r="G4224" t="str">
        <f>_xlfn.XLOOKUP(tbl_GL[[#This Row],[Account_key]],tbl_COA[Account_key],tbl_COA[Class],"Not Found")</f>
        <v>Liabilities and Owners Equity</v>
      </c>
      <c r="H4224" t="str">
        <f>_xlfn.XLOOKUP(tbl_GL[[#This Row],[Account_key]],tbl_COA[Account_key],tbl_COA[SubClass],"Not Found")</f>
        <v>Liabilities</v>
      </c>
      <c r="I4224" t="str">
        <f>_xlfn.XLOOKUP(tbl_GL[[#This Row],[Account_key]],tbl_COA[Account_key],tbl_COA[SubClass2],"Not Found")</f>
        <v>Current Liabilities</v>
      </c>
      <c r="J4224" t="str">
        <f>_xlfn.XLOOKUP(tbl_GL[[#This Row],[Account_key]],tbl_COA[Account_key],tbl_COA[SubAccount],,0)</f>
        <v>Accrued Expenses</v>
      </c>
      <c r="K4224">
        <f>YEAR(tbl_GL[[#This Row],[Date]])</f>
        <v>2019</v>
      </c>
    </row>
    <row r="4225" spans="1:11" x14ac:dyDescent="0.35">
      <c r="A4225">
        <v>826.1</v>
      </c>
      <c r="B4225" s="24">
        <v>43563</v>
      </c>
      <c r="C4225">
        <v>2</v>
      </c>
      <c r="D4225" s="13">
        <v>10</v>
      </c>
      <c r="E4225" s="13" t="s">
        <v>98</v>
      </c>
      <c r="F4225" s="17">
        <v>-1183</v>
      </c>
      <c r="G4225" t="str">
        <f>_xlfn.XLOOKUP(tbl_GL[[#This Row],[Account_key]],tbl_COA[Account_key],tbl_COA[Class],"Not Found")</f>
        <v>Assets</v>
      </c>
      <c r="H4225" t="str">
        <f>_xlfn.XLOOKUP(tbl_GL[[#This Row],[Account_key]],tbl_COA[Account_key],tbl_COA[SubClass],"Not Found")</f>
        <v>Assets</v>
      </c>
      <c r="I4225" t="str">
        <f>_xlfn.XLOOKUP(tbl_GL[[#This Row],[Account_key]],tbl_COA[Account_key],tbl_COA[SubClass2],"Not Found")</f>
        <v>Current Assets</v>
      </c>
      <c r="J4225" t="str">
        <f>_xlfn.XLOOKUP(tbl_GL[[#This Row],[Account_key]],tbl_COA[Account_key],tbl_COA[SubAccount],,0)</f>
        <v>Cash at Bank</v>
      </c>
      <c r="K4225">
        <f>YEAR(tbl_GL[[#This Row],[Date]])</f>
        <v>2019</v>
      </c>
    </row>
    <row r="4226" spans="1:11" x14ac:dyDescent="0.35">
      <c r="A4226">
        <v>826.2</v>
      </c>
      <c r="B4226" s="24">
        <v>43563</v>
      </c>
      <c r="C4226">
        <v>2</v>
      </c>
      <c r="D4226" s="13">
        <v>120</v>
      </c>
      <c r="E4226" s="13" t="s">
        <v>98</v>
      </c>
      <c r="F4226" s="17">
        <v>-1183</v>
      </c>
      <c r="G4226" t="str">
        <f>_xlfn.XLOOKUP(tbl_GL[[#This Row],[Account_key]],tbl_COA[Account_key],tbl_COA[Class],"Not Found")</f>
        <v>Liabilities and Owners Equity</v>
      </c>
      <c r="H4226" t="str">
        <f>_xlfn.XLOOKUP(tbl_GL[[#This Row],[Account_key]],tbl_COA[Account_key],tbl_COA[SubClass],"Not Found")</f>
        <v>Liabilities</v>
      </c>
      <c r="I4226" t="str">
        <f>_xlfn.XLOOKUP(tbl_GL[[#This Row],[Account_key]],tbl_COA[Account_key],tbl_COA[SubClass2],"Not Found")</f>
        <v>Current Liabilities</v>
      </c>
      <c r="J4226" t="str">
        <f>_xlfn.XLOOKUP(tbl_GL[[#This Row],[Account_key]],tbl_COA[Account_key],tbl_COA[SubAccount],,0)</f>
        <v>Accrued Expenses</v>
      </c>
      <c r="K4226">
        <f>YEAR(tbl_GL[[#This Row],[Date]])</f>
        <v>2019</v>
      </c>
    </row>
    <row r="4227" spans="1:11" x14ac:dyDescent="0.35">
      <c r="A4227">
        <v>827.1</v>
      </c>
      <c r="B4227" s="24">
        <v>43563</v>
      </c>
      <c r="C4227">
        <v>2</v>
      </c>
      <c r="D4227" s="13">
        <v>300</v>
      </c>
      <c r="E4227" s="13" t="s">
        <v>97</v>
      </c>
      <c r="F4227" s="17">
        <v>-1227</v>
      </c>
      <c r="G4227" t="str">
        <f>_xlfn.XLOOKUP(tbl_GL[[#This Row],[Account_key]],tbl_COA[Account_key],tbl_COA[Class],"Not Found")</f>
        <v>Operating account</v>
      </c>
      <c r="H4227" t="str">
        <f>_xlfn.XLOOKUP(tbl_GL[[#This Row],[Account_key]],tbl_COA[Account_key],tbl_COA[SubClass],"Not Found")</f>
        <v>Operating Expenses</v>
      </c>
      <c r="I4227" t="str">
        <f>_xlfn.XLOOKUP(tbl_GL[[#This Row],[Account_key]],tbl_COA[Account_key],tbl_COA[SubClass2],"Not Found")</f>
        <v>Administration</v>
      </c>
      <c r="J4227" t="str">
        <f>_xlfn.XLOOKUP(tbl_GL[[#This Row],[Account_key]],tbl_COA[Account_key],tbl_COA[SubAccount],,0)</f>
        <v>Entertainment</v>
      </c>
      <c r="K4227">
        <f>YEAR(tbl_GL[[#This Row],[Date]])</f>
        <v>2019</v>
      </c>
    </row>
    <row r="4228" spans="1:11" x14ac:dyDescent="0.35">
      <c r="A4228">
        <v>827.2</v>
      </c>
      <c r="B4228" s="24">
        <v>43563</v>
      </c>
      <c r="C4228">
        <v>2</v>
      </c>
      <c r="D4228" s="13">
        <v>120</v>
      </c>
      <c r="E4228" s="13" t="s">
        <v>97</v>
      </c>
      <c r="F4228" s="17">
        <v>1227</v>
      </c>
      <c r="G4228" t="str">
        <f>_xlfn.XLOOKUP(tbl_GL[[#This Row],[Account_key]],tbl_COA[Account_key],tbl_COA[Class],"Not Found")</f>
        <v>Liabilities and Owners Equity</v>
      </c>
      <c r="H4228" t="str">
        <f>_xlfn.XLOOKUP(tbl_GL[[#This Row],[Account_key]],tbl_COA[Account_key],tbl_COA[SubClass],"Not Found")</f>
        <v>Liabilities</v>
      </c>
      <c r="I4228" t="str">
        <f>_xlfn.XLOOKUP(tbl_GL[[#This Row],[Account_key]],tbl_COA[Account_key],tbl_COA[SubClass2],"Not Found")</f>
        <v>Current Liabilities</v>
      </c>
      <c r="J4228" t="str">
        <f>_xlfn.XLOOKUP(tbl_GL[[#This Row],[Account_key]],tbl_COA[Account_key],tbl_COA[SubAccount],,0)</f>
        <v>Accrued Expenses</v>
      </c>
      <c r="K4228">
        <f>YEAR(tbl_GL[[#This Row],[Date]])</f>
        <v>2019</v>
      </c>
    </row>
    <row r="4229" spans="1:11" x14ac:dyDescent="0.35">
      <c r="A4229">
        <v>828.1</v>
      </c>
      <c r="B4229" s="24">
        <v>43564</v>
      </c>
      <c r="C4229">
        <v>2</v>
      </c>
      <c r="D4229" s="13">
        <v>10</v>
      </c>
      <c r="E4229" s="13" t="s">
        <v>98</v>
      </c>
      <c r="F4229" s="17">
        <v>-961</v>
      </c>
      <c r="G4229" t="str">
        <f>_xlfn.XLOOKUP(tbl_GL[[#This Row],[Account_key]],tbl_COA[Account_key],tbl_COA[Class],"Not Found")</f>
        <v>Assets</v>
      </c>
      <c r="H4229" t="str">
        <f>_xlfn.XLOOKUP(tbl_GL[[#This Row],[Account_key]],tbl_COA[Account_key],tbl_COA[SubClass],"Not Found")</f>
        <v>Assets</v>
      </c>
      <c r="I4229" t="str">
        <f>_xlfn.XLOOKUP(tbl_GL[[#This Row],[Account_key]],tbl_COA[Account_key],tbl_COA[SubClass2],"Not Found")</f>
        <v>Current Assets</v>
      </c>
      <c r="J4229" t="str">
        <f>_xlfn.XLOOKUP(tbl_GL[[#This Row],[Account_key]],tbl_COA[Account_key],tbl_COA[SubAccount],,0)</f>
        <v>Cash at Bank</v>
      </c>
      <c r="K4229">
        <f>YEAR(tbl_GL[[#This Row],[Date]])</f>
        <v>2019</v>
      </c>
    </row>
    <row r="4230" spans="1:11" x14ac:dyDescent="0.35">
      <c r="A4230">
        <v>828.2</v>
      </c>
      <c r="B4230" s="24">
        <v>43564</v>
      </c>
      <c r="C4230">
        <v>2</v>
      </c>
      <c r="D4230" s="13">
        <v>120</v>
      </c>
      <c r="E4230" s="13" t="s">
        <v>98</v>
      </c>
      <c r="F4230" s="17">
        <v>-961</v>
      </c>
      <c r="G4230" t="str">
        <f>_xlfn.XLOOKUP(tbl_GL[[#This Row],[Account_key]],tbl_COA[Account_key],tbl_COA[Class],"Not Found")</f>
        <v>Liabilities and Owners Equity</v>
      </c>
      <c r="H4230" t="str">
        <f>_xlfn.XLOOKUP(tbl_GL[[#This Row],[Account_key]],tbl_COA[Account_key],tbl_COA[SubClass],"Not Found")</f>
        <v>Liabilities</v>
      </c>
      <c r="I4230" t="str">
        <f>_xlfn.XLOOKUP(tbl_GL[[#This Row],[Account_key]],tbl_COA[Account_key],tbl_COA[SubClass2],"Not Found")</f>
        <v>Current Liabilities</v>
      </c>
      <c r="J4230" t="str">
        <f>_xlfn.XLOOKUP(tbl_GL[[#This Row],[Account_key]],tbl_COA[Account_key],tbl_COA[SubAccount],,0)</f>
        <v>Accrued Expenses</v>
      </c>
      <c r="K4230">
        <f>YEAR(tbl_GL[[#This Row],[Date]])</f>
        <v>2019</v>
      </c>
    </row>
    <row r="4231" spans="1:11" x14ac:dyDescent="0.35">
      <c r="A4231">
        <v>829.1</v>
      </c>
      <c r="B4231" s="24">
        <v>43565</v>
      </c>
      <c r="C4231">
        <v>2</v>
      </c>
      <c r="D4231" s="13">
        <v>260</v>
      </c>
      <c r="E4231" s="13" t="s">
        <v>83</v>
      </c>
      <c r="F4231" s="17">
        <v>337</v>
      </c>
      <c r="G4231" t="str">
        <f>_xlfn.XLOOKUP(tbl_GL[[#This Row],[Account_key]],tbl_COA[Account_key],tbl_COA[Class],"Not Found")</f>
        <v>Operating account</v>
      </c>
      <c r="H4231" t="str">
        <f>_xlfn.XLOOKUP(tbl_GL[[#This Row],[Account_key]],tbl_COA[Account_key],tbl_COA[SubClass],"Not Found")</f>
        <v>Operating Expenses</v>
      </c>
      <c r="I4231" t="str">
        <f>_xlfn.XLOOKUP(tbl_GL[[#This Row],[Account_key]],tbl_COA[Account_key],tbl_COA[SubClass2],"Not Found")</f>
        <v>Marketing</v>
      </c>
      <c r="J4231" t="str">
        <f>_xlfn.XLOOKUP(tbl_GL[[#This Row],[Account_key]],tbl_COA[Account_key],tbl_COA[SubAccount],,0)</f>
        <v>Commissions</v>
      </c>
      <c r="K4231">
        <f>YEAR(tbl_GL[[#This Row],[Date]])</f>
        <v>2019</v>
      </c>
    </row>
    <row r="4232" spans="1:11" x14ac:dyDescent="0.35">
      <c r="A4232">
        <v>829.2</v>
      </c>
      <c r="B4232" s="24">
        <v>43565</v>
      </c>
      <c r="C4232">
        <v>2</v>
      </c>
      <c r="D4232" s="13">
        <v>20</v>
      </c>
      <c r="E4232" s="13" t="s">
        <v>83</v>
      </c>
      <c r="F4232" s="17">
        <v>337</v>
      </c>
      <c r="G4232" t="str">
        <f>_xlfn.XLOOKUP(tbl_GL[[#This Row],[Account_key]],tbl_COA[Account_key],tbl_COA[Class],"Not Found")</f>
        <v>Assets</v>
      </c>
      <c r="H4232" t="str">
        <f>_xlfn.XLOOKUP(tbl_GL[[#This Row],[Account_key]],tbl_COA[Account_key],tbl_COA[SubClass],"Not Found")</f>
        <v>Assets</v>
      </c>
      <c r="I4232" t="str">
        <f>_xlfn.XLOOKUP(tbl_GL[[#This Row],[Account_key]],tbl_COA[Account_key],tbl_COA[SubClass2],"Not Found")</f>
        <v>Current Assets</v>
      </c>
      <c r="J4232" t="str">
        <f>_xlfn.XLOOKUP(tbl_GL[[#This Row],[Account_key]],tbl_COA[Account_key],tbl_COA[SubAccount],,0)</f>
        <v>Cash in hand</v>
      </c>
      <c r="K4232">
        <f>YEAR(tbl_GL[[#This Row],[Date]])</f>
        <v>2019</v>
      </c>
    </row>
    <row r="4233" spans="1:11" x14ac:dyDescent="0.35">
      <c r="A4233">
        <v>830.1</v>
      </c>
      <c r="B4233" s="24">
        <v>43566</v>
      </c>
      <c r="C4233">
        <v>2</v>
      </c>
      <c r="D4233" s="13">
        <v>260</v>
      </c>
      <c r="E4233" s="13" t="s">
        <v>97</v>
      </c>
      <c r="F4233" s="17">
        <v>-984</v>
      </c>
      <c r="G4233" t="str">
        <f>_xlfn.XLOOKUP(tbl_GL[[#This Row],[Account_key]],tbl_COA[Account_key],tbl_COA[Class],"Not Found")</f>
        <v>Operating account</v>
      </c>
      <c r="H4233" t="str">
        <f>_xlfn.XLOOKUP(tbl_GL[[#This Row],[Account_key]],tbl_COA[Account_key],tbl_COA[SubClass],"Not Found")</f>
        <v>Operating Expenses</v>
      </c>
      <c r="I4233" t="str">
        <f>_xlfn.XLOOKUP(tbl_GL[[#This Row],[Account_key]],tbl_COA[Account_key],tbl_COA[SubClass2],"Not Found")</f>
        <v>Marketing</v>
      </c>
      <c r="J4233" t="str">
        <f>_xlfn.XLOOKUP(tbl_GL[[#This Row],[Account_key]],tbl_COA[Account_key],tbl_COA[SubAccount],,0)</f>
        <v>Commissions</v>
      </c>
      <c r="K4233">
        <f>YEAR(tbl_GL[[#This Row],[Date]])</f>
        <v>2019</v>
      </c>
    </row>
    <row r="4234" spans="1:11" x14ac:dyDescent="0.35">
      <c r="A4234">
        <v>830.2</v>
      </c>
      <c r="B4234" s="24">
        <v>43566</v>
      </c>
      <c r="C4234">
        <v>2</v>
      </c>
      <c r="D4234" s="13">
        <v>120</v>
      </c>
      <c r="E4234" s="13" t="s">
        <v>97</v>
      </c>
      <c r="F4234" s="17">
        <v>984</v>
      </c>
      <c r="G4234" t="str">
        <f>_xlfn.XLOOKUP(tbl_GL[[#This Row],[Account_key]],tbl_COA[Account_key],tbl_COA[Class],"Not Found")</f>
        <v>Liabilities and Owners Equity</v>
      </c>
      <c r="H4234" t="str">
        <f>_xlfn.XLOOKUP(tbl_GL[[#This Row],[Account_key]],tbl_COA[Account_key],tbl_COA[SubClass],"Not Found")</f>
        <v>Liabilities</v>
      </c>
      <c r="I4234" t="str">
        <f>_xlfn.XLOOKUP(tbl_GL[[#This Row],[Account_key]],tbl_COA[Account_key],tbl_COA[SubClass2],"Not Found")</f>
        <v>Current Liabilities</v>
      </c>
      <c r="J4234" t="str">
        <f>_xlfn.XLOOKUP(tbl_GL[[#This Row],[Account_key]],tbl_COA[Account_key],tbl_COA[SubAccount],,0)</f>
        <v>Accrued Expenses</v>
      </c>
      <c r="K4234">
        <f>YEAR(tbl_GL[[#This Row],[Date]])</f>
        <v>2019</v>
      </c>
    </row>
    <row r="4235" spans="1:11" x14ac:dyDescent="0.35">
      <c r="A4235">
        <v>831.1</v>
      </c>
      <c r="B4235" s="24">
        <v>43568</v>
      </c>
      <c r="C4235">
        <v>2</v>
      </c>
      <c r="D4235" s="13">
        <v>280</v>
      </c>
      <c r="E4235" s="13" t="s">
        <v>97</v>
      </c>
      <c r="F4235" s="17">
        <v>-1312</v>
      </c>
      <c r="G4235" t="str">
        <f>_xlfn.XLOOKUP(tbl_GL[[#This Row],[Account_key]],tbl_COA[Account_key],tbl_COA[Class],"Not Found")</f>
        <v>Operating account</v>
      </c>
      <c r="H4235" t="str">
        <f>_xlfn.XLOOKUP(tbl_GL[[#This Row],[Account_key]],tbl_COA[Account_key],tbl_COA[SubClass],"Not Found")</f>
        <v>Operating Expenses</v>
      </c>
      <c r="I4235" t="str">
        <f>_xlfn.XLOOKUP(tbl_GL[[#This Row],[Account_key]],tbl_COA[Account_key],tbl_COA[SubClass2],"Not Found")</f>
        <v>Marketing</v>
      </c>
      <c r="J4235" t="str">
        <f>_xlfn.XLOOKUP(tbl_GL[[#This Row],[Account_key]],tbl_COA[Account_key],tbl_COA[SubAccount],,0)</f>
        <v>Advertisements</v>
      </c>
      <c r="K4235">
        <f>YEAR(tbl_GL[[#This Row],[Date]])</f>
        <v>2019</v>
      </c>
    </row>
    <row r="4236" spans="1:11" x14ac:dyDescent="0.35">
      <c r="A4236">
        <v>831.2</v>
      </c>
      <c r="B4236" s="24">
        <v>43568</v>
      </c>
      <c r="C4236">
        <v>2</v>
      </c>
      <c r="D4236" s="13">
        <v>120</v>
      </c>
      <c r="E4236" s="13" t="s">
        <v>97</v>
      </c>
      <c r="F4236" s="17">
        <v>1312</v>
      </c>
      <c r="G4236" t="str">
        <f>_xlfn.XLOOKUP(tbl_GL[[#This Row],[Account_key]],tbl_COA[Account_key],tbl_COA[Class],"Not Found")</f>
        <v>Liabilities and Owners Equity</v>
      </c>
      <c r="H4236" t="str">
        <f>_xlfn.XLOOKUP(tbl_GL[[#This Row],[Account_key]],tbl_COA[Account_key],tbl_COA[SubClass],"Not Found")</f>
        <v>Liabilities</v>
      </c>
      <c r="I4236" t="str">
        <f>_xlfn.XLOOKUP(tbl_GL[[#This Row],[Account_key]],tbl_COA[Account_key],tbl_COA[SubClass2],"Not Found")</f>
        <v>Current Liabilities</v>
      </c>
      <c r="J4236" t="str">
        <f>_xlfn.XLOOKUP(tbl_GL[[#This Row],[Account_key]],tbl_COA[Account_key],tbl_COA[SubAccount],,0)</f>
        <v>Accrued Expenses</v>
      </c>
      <c r="K4236">
        <f>YEAR(tbl_GL[[#This Row],[Date]])</f>
        <v>2019</v>
      </c>
    </row>
    <row r="4237" spans="1:11" x14ac:dyDescent="0.35">
      <c r="A4237">
        <v>832.1</v>
      </c>
      <c r="B4237" s="24">
        <v>43569</v>
      </c>
      <c r="C4237">
        <v>2</v>
      </c>
      <c r="D4237" s="13">
        <v>290</v>
      </c>
      <c r="E4237" s="13" t="s">
        <v>99</v>
      </c>
      <c r="F4237" s="17">
        <v>-11</v>
      </c>
      <c r="G4237" t="str">
        <f>_xlfn.XLOOKUP(tbl_GL[[#This Row],[Account_key]],tbl_COA[Account_key],tbl_COA[Class],"Not Found")</f>
        <v>Operating account</v>
      </c>
      <c r="H4237" t="str">
        <f>_xlfn.XLOOKUP(tbl_GL[[#This Row],[Account_key]],tbl_COA[Account_key],tbl_COA[SubClass],"Not Found")</f>
        <v>Operating Expenses</v>
      </c>
      <c r="I4237" t="str">
        <f>_xlfn.XLOOKUP(tbl_GL[[#This Row],[Account_key]],tbl_COA[Account_key],tbl_COA[SubClass2],"Not Found")</f>
        <v>Administration</v>
      </c>
      <c r="J4237" t="str">
        <f>_xlfn.XLOOKUP(tbl_GL[[#This Row],[Account_key]],tbl_COA[Account_key],tbl_COA[SubAccount],,0)</f>
        <v>Travel</v>
      </c>
      <c r="K4237">
        <f>YEAR(tbl_GL[[#This Row],[Date]])</f>
        <v>2019</v>
      </c>
    </row>
    <row r="4238" spans="1:11" x14ac:dyDescent="0.35">
      <c r="A4238">
        <v>832.2</v>
      </c>
      <c r="B4238" s="24">
        <v>43569</v>
      </c>
      <c r="C4238">
        <v>2</v>
      </c>
      <c r="D4238" s="13">
        <v>20</v>
      </c>
      <c r="E4238" s="13" t="s">
        <v>99</v>
      </c>
      <c r="F4238" s="17">
        <v>-11</v>
      </c>
      <c r="G4238" t="str">
        <f>_xlfn.XLOOKUP(tbl_GL[[#This Row],[Account_key]],tbl_COA[Account_key],tbl_COA[Class],"Not Found")</f>
        <v>Assets</v>
      </c>
      <c r="H4238" t="str">
        <f>_xlfn.XLOOKUP(tbl_GL[[#This Row],[Account_key]],tbl_COA[Account_key],tbl_COA[SubClass],"Not Found")</f>
        <v>Assets</v>
      </c>
      <c r="I4238" t="str">
        <f>_xlfn.XLOOKUP(tbl_GL[[#This Row],[Account_key]],tbl_COA[Account_key],tbl_COA[SubClass2],"Not Found")</f>
        <v>Current Assets</v>
      </c>
      <c r="J4238" t="str">
        <f>_xlfn.XLOOKUP(tbl_GL[[#This Row],[Account_key]],tbl_COA[Account_key],tbl_COA[SubAccount],,0)</f>
        <v>Cash in hand</v>
      </c>
      <c r="K4238">
        <f>YEAR(tbl_GL[[#This Row],[Date]])</f>
        <v>2019</v>
      </c>
    </row>
    <row r="4239" spans="1:11" x14ac:dyDescent="0.35">
      <c r="A4239">
        <v>833.1</v>
      </c>
      <c r="B4239" s="24">
        <v>43570</v>
      </c>
      <c r="C4239">
        <v>2</v>
      </c>
      <c r="D4239" s="13">
        <v>10</v>
      </c>
      <c r="E4239" s="13" t="s">
        <v>112</v>
      </c>
      <c r="F4239" s="17">
        <v>-150</v>
      </c>
      <c r="G4239" t="str">
        <f>_xlfn.XLOOKUP(tbl_GL[[#This Row],[Account_key]],tbl_COA[Account_key],tbl_COA[Class],"Not Found")</f>
        <v>Assets</v>
      </c>
      <c r="H4239" t="str">
        <f>_xlfn.XLOOKUP(tbl_GL[[#This Row],[Account_key]],tbl_COA[Account_key],tbl_COA[SubClass],"Not Found")</f>
        <v>Assets</v>
      </c>
      <c r="I4239" t="str">
        <f>_xlfn.XLOOKUP(tbl_GL[[#This Row],[Account_key]],tbl_COA[Account_key],tbl_COA[SubClass2],"Not Found")</f>
        <v>Current Assets</v>
      </c>
      <c r="J4239" t="str">
        <f>_xlfn.XLOOKUP(tbl_GL[[#This Row],[Account_key]],tbl_COA[Account_key],tbl_COA[SubAccount],,0)</f>
        <v>Cash at Bank</v>
      </c>
      <c r="K4239">
        <f>YEAR(tbl_GL[[#This Row],[Date]])</f>
        <v>2019</v>
      </c>
    </row>
    <row r="4240" spans="1:11" x14ac:dyDescent="0.35">
      <c r="A4240">
        <v>833.2</v>
      </c>
      <c r="B4240" s="24">
        <v>43570</v>
      </c>
      <c r="C4240">
        <v>2</v>
      </c>
      <c r="D4240" s="13">
        <v>121</v>
      </c>
      <c r="E4240" s="13" t="s">
        <v>112</v>
      </c>
      <c r="F4240" s="17">
        <v>-150</v>
      </c>
      <c r="G4240" t="str">
        <f>_xlfn.XLOOKUP(tbl_GL[[#This Row],[Account_key]],tbl_COA[Account_key],tbl_COA[Class],"Not Found")</f>
        <v>Liabilities and Owners Equity</v>
      </c>
      <c r="H4240" t="str">
        <f>_xlfn.XLOOKUP(tbl_GL[[#This Row],[Account_key]],tbl_COA[Account_key],tbl_COA[SubClass],"Not Found")</f>
        <v>Liabilities</v>
      </c>
      <c r="I4240" t="str">
        <f>_xlfn.XLOOKUP(tbl_GL[[#This Row],[Account_key]],tbl_COA[Account_key],tbl_COA[SubClass2],"Not Found")</f>
        <v>Current Liabilities</v>
      </c>
      <c r="J4240" t="str">
        <f>_xlfn.XLOOKUP(tbl_GL[[#This Row],[Account_key]],tbl_COA[Account_key],tbl_COA[SubAccount],,0)</f>
        <v>Interest Payable</v>
      </c>
      <c r="K4240">
        <f>YEAR(tbl_GL[[#This Row],[Date]])</f>
        <v>2019</v>
      </c>
    </row>
    <row r="4241" spans="1:11" x14ac:dyDescent="0.35">
      <c r="A4241">
        <v>834.1</v>
      </c>
      <c r="B4241" s="24">
        <v>43570</v>
      </c>
      <c r="C4241">
        <v>2</v>
      </c>
      <c r="D4241" s="13">
        <v>230</v>
      </c>
      <c r="E4241" s="13" t="s">
        <v>4</v>
      </c>
      <c r="F4241" s="17">
        <v>-515</v>
      </c>
      <c r="G4241" t="str">
        <f>_xlfn.XLOOKUP(tbl_GL[[#This Row],[Account_key]],tbl_COA[Account_key],tbl_COA[Class],"Not Found")</f>
        <v>Trading account</v>
      </c>
      <c r="H4241" t="str">
        <f>_xlfn.XLOOKUP(tbl_GL[[#This Row],[Account_key]],tbl_COA[Account_key],tbl_COA[SubClass],"Not Found")</f>
        <v>Cost of Sales</v>
      </c>
      <c r="I4241" t="str">
        <f>_xlfn.XLOOKUP(tbl_GL[[#This Row],[Account_key]],tbl_COA[Account_key],tbl_COA[SubClass2],"Not Found")</f>
        <v>Cost of Sales</v>
      </c>
      <c r="J4241" t="str">
        <f>_xlfn.XLOOKUP(tbl_GL[[#This Row],[Account_key]],tbl_COA[Account_key],tbl_COA[SubAccount],,0)</f>
        <v>Cost of Sales</v>
      </c>
      <c r="K4241">
        <f>YEAR(tbl_GL[[#This Row],[Date]])</f>
        <v>2019</v>
      </c>
    </row>
    <row r="4242" spans="1:11" x14ac:dyDescent="0.35">
      <c r="A4242">
        <v>834.2</v>
      </c>
      <c r="B4242" s="24">
        <v>43570</v>
      </c>
      <c r="C4242">
        <v>2</v>
      </c>
      <c r="D4242" s="13">
        <v>60</v>
      </c>
      <c r="E4242" s="13" t="s">
        <v>4</v>
      </c>
      <c r="F4242" s="17">
        <v>-515</v>
      </c>
      <c r="G4242" t="str">
        <f>_xlfn.XLOOKUP(tbl_GL[[#This Row],[Account_key]],tbl_COA[Account_key],tbl_COA[Class],"Not Found")</f>
        <v>Assets</v>
      </c>
      <c r="H4242" t="str">
        <f>_xlfn.XLOOKUP(tbl_GL[[#This Row],[Account_key]],tbl_COA[Account_key],tbl_COA[SubClass],"Not Found")</f>
        <v>Assets</v>
      </c>
      <c r="I4242" t="str">
        <f>_xlfn.XLOOKUP(tbl_GL[[#This Row],[Account_key]],tbl_COA[Account_key],tbl_COA[SubClass2],"Not Found")</f>
        <v>Current Assets</v>
      </c>
      <c r="J4242" t="str">
        <f>_xlfn.XLOOKUP(tbl_GL[[#This Row],[Account_key]],tbl_COA[Account_key],tbl_COA[SubAccount],,0)</f>
        <v>Inventory</v>
      </c>
      <c r="K4242">
        <f>YEAR(tbl_GL[[#This Row],[Date]])</f>
        <v>2019</v>
      </c>
    </row>
    <row r="4243" spans="1:11" x14ac:dyDescent="0.35">
      <c r="A4243">
        <v>835.1</v>
      </c>
      <c r="B4243" s="24">
        <v>43570</v>
      </c>
      <c r="C4243">
        <v>2</v>
      </c>
      <c r="D4243" s="13">
        <v>210</v>
      </c>
      <c r="E4243" s="13" t="s">
        <v>7</v>
      </c>
      <c r="F4243" s="17">
        <v>1770</v>
      </c>
      <c r="G4243" t="str">
        <f>_xlfn.XLOOKUP(tbl_GL[[#This Row],[Account_key]],tbl_COA[Account_key],tbl_COA[Class],"Not Found")</f>
        <v>Trading account</v>
      </c>
      <c r="H4243" t="str">
        <f>_xlfn.XLOOKUP(tbl_GL[[#This Row],[Account_key]],tbl_COA[Account_key],tbl_COA[SubClass],"Not Found")</f>
        <v>Sales</v>
      </c>
      <c r="I4243" t="str">
        <f>_xlfn.XLOOKUP(tbl_GL[[#This Row],[Account_key]],tbl_COA[Account_key],tbl_COA[SubClass2],"Not Found")</f>
        <v>Sales</v>
      </c>
      <c r="J4243" t="str">
        <f>_xlfn.XLOOKUP(tbl_GL[[#This Row],[Account_key]],tbl_COA[Account_key],tbl_COA[SubAccount],,0)</f>
        <v>Sales</v>
      </c>
      <c r="K4243">
        <f>YEAR(tbl_GL[[#This Row],[Date]])</f>
        <v>2019</v>
      </c>
    </row>
    <row r="4244" spans="1:11" x14ac:dyDescent="0.35">
      <c r="A4244">
        <v>835.2</v>
      </c>
      <c r="B4244" s="24">
        <v>43570</v>
      </c>
      <c r="C4244">
        <v>2</v>
      </c>
      <c r="D4244" s="13">
        <v>10</v>
      </c>
      <c r="E4244" s="13" t="s">
        <v>7</v>
      </c>
      <c r="F4244" s="17">
        <v>1770</v>
      </c>
      <c r="G4244" t="str">
        <f>_xlfn.XLOOKUP(tbl_GL[[#This Row],[Account_key]],tbl_COA[Account_key],tbl_COA[Class],"Not Found")</f>
        <v>Assets</v>
      </c>
      <c r="H4244" t="str">
        <f>_xlfn.XLOOKUP(tbl_GL[[#This Row],[Account_key]],tbl_COA[Account_key],tbl_COA[SubClass],"Not Found")</f>
        <v>Assets</v>
      </c>
      <c r="I4244" t="str">
        <f>_xlfn.XLOOKUP(tbl_GL[[#This Row],[Account_key]],tbl_COA[Account_key],tbl_COA[SubClass2],"Not Found")</f>
        <v>Current Assets</v>
      </c>
      <c r="J4244" t="str">
        <f>_xlfn.XLOOKUP(tbl_GL[[#This Row],[Account_key]],tbl_COA[Account_key],tbl_COA[SubAccount],,0)</f>
        <v>Cash at Bank</v>
      </c>
      <c r="K4244">
        <f>YEAR(tbl_GL[[#This Row],[Date]])</f>
        <v>2019</v>
      </c>
    </row>
    <row r="4245" spans="1:11" x14ac:dyDescent="0.35">
      <c r="A4245">
        <v>836.1</v>
      </c>
      <c r="B4245" s="24">
        <v>43570</v>
      </c>
      <c r="C4245">
        <v>2</v>
      </c>
      <c r="D4245" s="13">
        <v>230</v>
      </c>
      <c r="E4245" s="13" t="s">
        <v>4</v>
      </c>
      <c r="F4245" s="17">
        <v>-1979</v>
      </c>
      <c r="G4245" t="str">
        <f>_xlfn.XLOOKUP(tbl_GL[[#This Row],[Account_key]],tbl_COA[Account_key],tbl_COA[Class],"Not Found")</f>
        <v>Trading account</v>
      </c>
      <c r="H4245" t="str">
        <f>_xlfn.XLOOKUP(tbl_GL[[#This Row],[Account_key]],tbl_COA[Account_key],tbl_COA[SubClass],"Not Found")</f>
        <v>Cost of Sales</v>
      </c>
      <c r="I4245" t="str">
        <f>_xlfn.XLOOKUP(tbl_GL[[#This Row],[Account_key]],tbl_COA[Account_key],tbl_COA[SubClass2],"Not Found")</f>
        <v>Cost of Sales</v>
      </c>
      <c r="J4245" t="str">
        <f>_xlfn.XLOOKUP(tbl_GL[[#This Row],[Account_key]],tbl_COA[Account_key],tbl_COA[SubAccount],,0)</f>
        <v>Cost of Sales</v>
      </c>
      <c r="K4245">
        <f>YEAR(tbl_GL[[#This Row],[Date]])</f>
        <v>2019</v>
      </c>
    </row>
    <row r="4246" spans="1:11" x14ac:dyDescent="0.35">
      <c r="A4246">
        <v>836.2</v>
      </c>
      <c r="B4246" s="24">
        <v>43570</v>
      </c>
      <c r="C4246">
        <v>2</v>
      </c>
      <c r="D4246" s="13">
        <v>60</v>
      </c>
      <c r="E4246" s="13" t="s">
        <v>4</v>
      </c>
      <c r="F4246" s="17">
        <v>-1979</v>
      </c>
      <c r="G4246" t="str">
        <f>_xlfn.XLOOKUP(tbl_GL[[#This Row],[Account_key]],tbl_COA[Account_key],tbl_COA[Class],"Not Found")</f>
        <v>Assets</v>
      </c>
      <c r="H4246" t="str">
        <f>_xlfn.XLOOKUP(tbl_GL[[#This Row],[Account_key]],tbl_COA[Account_key],tbl_COA[SubClass],"Not Found")</f>
        <v>Assets</v>
      </c>
      <c r="I4246" t="str">
        <f>_xlfn.XLOOKUP(tbl_GL[[#This Row],[Account_key]],tbl_COA[Account_key],tbl_COA[SubClass2],"Not Found")</f>
        <v>Current Assets</v>
      </c>
      <c r="J4246" t="str">
        <f>_xlfn.XLOOKUP(tbl_GL[[#This Row],[Account_key]],tbl_COA[Account_key],tbl_COA[SubAccount],,0)</f>
        <v>Inventory</v>
      </c>
      <c r="K4246">
        <f>YEAR(tbl_GL[[#This Row],[Date]])</f>
        <v>2019</v>
      </c>
    </row>
    <row r="4247" spans="1:11" x14ac:dyDescent="0.35">
      <c r="A4247">
        <v>837.1</v>
      </c>
      <c r="B4247" s="24">
        <v>43570</v>
      </c>
      <c r="C4247">
        <v>2</v>
      </c>
      <c r="D4247" s="13">
        <v>210</v>
      </c>
      <c r="E4247" s="13" t="s">
        <v>8</v>
      </c>
      <c r="F4247" s="17">
        <v>7235</v>
      </c>
      <c r="G4247" t="str">
        <f>_xlfn.XLOOKUP(tbl_GL[[#This Row],[Account_key]],tbl_COA[Account_key],tbl_COA[Class],"Not Found")</f>
        <v>Trading account</v>
      </c>
      <c r="H4247" t="str">
        <f>_xlfn.XLOOKUP(tbl_GL[[#This Row],[Account_key]],tbl_COA[Account_key],tbl_COA[SubClass],"Not Found")</f>
        <v>Sales</v>
      </c>
      <c r="I4247" t="str">
        <f>_xlfn.XLOOKUP(tbl_GL[[#This Row],[Account_key]],tbl_COA[Account_key],tbl_COA[SubClass2],"Not Found")</f>
        <v>Sales</v>
      </c>
      <c r="J4247" t="str">
        <f>_xlfn.XLOOKUP(tbl_GL[[#This Row],[Account_key]],tbl_COA[Account_key],tbl_COA[SubAccount],,0)</f>
        <v>Sales</v>
      </c>
      <c r="K4247">
        <f>YEAR(tbl_GL[[#This Row],[Date]])</f>
        <v>2019</v>
      </c>
    </row>
    <row r="4248" spans="1:11" x14ac:dyDescent="0.35">
      <c r="A4248">
        <v>837.2</v>
      </c>
      <c r="B4248" s="24">
        <v>43570</v>
      </c>
      <c r="C4248">
        <v>2</v>
      </c>
      <c r="D4248" s="13">
        <v>30</v>
      </c>
      <c r="E4248" s="13" t="s">
        <v>8</v>
      </c>
      <c r="F4248" s="17">
        <v>7235</v>
      </c>
      <c r="G4248" t="str">
        <f>_xlfn.XLOOKUP(tbl_GL[[#This Row],[Account_key]],tbl_COA[Account_key],tbl_COA[Class],"Not Found")</f>
        <v>Assets</v>
      </c>
      <c r="H4248" t="str">
        <f>_xlfn.XLOOKUP(tbl_GL[[#This Row],[Account_key]],tbl_COA[Account_key],tbl_COA[SubClass],"Not Found")</f>
        <v>Assets</v>
      </c>
      <c r="I4248" t="str">
        <f>_xlfn.XLOOKUP(tbl_GL[[#This Row],[Account_key]],tbl_COA[Account_key],tbl_COA[SubClass2],"Not Found")</f>
        <v>Current Assets</v>
      </c>
      <c r="J4248" t="str">
        <f>_xlfn.XLOOKUP(tbl_GL[[#This Row],[Account_key]],tbl_COA[Account_key],tbl_COA[SubAccount],,0)</f>
        <v>Trade Receivables</v>
      </c>
      <c r="K4248">
        <f>YEAR(tbl_GL[[#This Row],[Date]])</f>
        <v>2019</v>
      </c>
    </row>
    <row r="4249" spans="1:11" x14ac:dyDescent="0.35">
      <c r="A4249">
        <v>838.1</v>
      </c>
      <c r="B4249" s="24">
        <v>43571</v>
      </c>
      <c r="C4249">
        <v>2</v>
      </c>
      <c r="D4249" s="13">
        <v>260</v>
      </c>
      <c r="E4249" s="13" t="s">
        <v>97</v>
      </c>
      <c r="F4249" s="17">
        <v>-1261</v>
      </c>
      <c r="G4249" t="str">
        <f>_xlfn.XLOOKUP(tbl_GL[[#This Row],[Account_key]],tbl_COA[Account_key],tbl_COA[Class],"Not Found")</f>
        <v>Operating account</v>
      </c>
      <c r="H4249" t="str">
        <f>_xlfn.XLOOKUP(tbl_GL[[#This Row],[Account_key]],tbl_COA[Account_key],tbl_COA[SubClass],"Not Found")</f>
        <v>Operating Expenses</v>
      </c>
      <c r="I4249" t="str">
        <f>_xlfn.XLOOKUP(tbl_GL[[#This Row],[Account_key]],tbl_COA[Account_key],tbl_COA[SubClass2],"Not Found")</f>
        <v>Marketing</v>
      </c>
      <c r="J4249" t="str">
        <f>_xlfn.XLOOKUP(tbl_GL[[#This Row],[Account_key]],tbl_COA[Account_key],tbl_COA[SubAccount],,0)</f>
        <v>Commissions</v>
      </c>
      <c r="K4249">
        <f>YEAR(tbl_GL[[#This Row],[Date]])</f>
        <v>2019</v>
      </c>
    </row>
    <row r="4250" spans="1:11" x14ac:dyDescent="0.35">
      <c r="A4250">
        <v>838.2</v>
      </c>
      <c r="B4250" s="24">
        <v>43571</v>
      </c>
      <c r="C4250">
        <v>2</v>
      </c>
      <c r="D4250" s="13">
        <v>120</v>
      </c>
      <c r="E4250" s="13" t="s">
        <v>97</v>
      </c>
      <c r="F4250" s="17">
        <v>1261</v>
      </c>
      <c r="G4250" t="str">
        <f>_xlfn.XLOOKUP(tbl_GL[[#This Row],[Account_key]],tbl_COA[Account_key],tbl_COA[Class],"Not Found")</f>
        <v>Liabilities and Owners Equity</v>
      </c>
      <c r="H4250" t="str">
        <f>_xlfn.XLOOKUP(tbl_GL[[#This Row],[Account_key]],tbl_COA[Account_key],tbl_COA[SubClass],"Not Found")</f>
        <v>Liabilities</v>
      </c>
      <c r="I4250" t="str">
        <f>_xlfn.XLOOKUP(tbl_GL[[#This Row],[Account_key]],tbl_COA[Account_key],tbl_COA[SubClass2],"Not Found")</f>
        <v>Current Liabilities</v>
      </c>
      <c r="J4250" t="str">
        <f>_xlfn.XLOOKUP(tbl_GL[[#This Row],[Account_key]],tbl_COA[Account_key],tbl_COA[SubAccount],,0)</f>
        <v>Accrued Expenses</v>
      </c>
      <c r="K4250">
        <f>YEAR(tbl_GL[[#This Row],[Date]])</f>
        <v>2019</v>
      </c>
    </row>
    <row r="4251" spans="1:11" x14ac:dyDescent="0.35">
      <c r="A4251">
        <v>839.1</v>
      </c>
      <c r="B4251" s="24">
        <v>43571</v>
      </c>
      <c r="C4251">
        <v>2</v>
      </c>
      <c r="D4251" s="13">
        <v>30</v>
      </c>
      <c r="E4251" s="13" t="s">
        <v>80</v>
      </c>
      <c r="F4251" s="17">
        <v>-5938</v>
      </c>
      <c r="G4251" t="str">
        <f>_xlfn.XLOOKUP(tbl_GL[[#This Row],[Account_key]],tbl_COA[Account_key],tbl_COA[Class],"Not Found")</f>
        <v>Assets</v>
      </c>
      <c r="H4251" t="str">
        <f>_xlfn.XLOOKUP(tbl_GL[[#This Row],[Account_key]],tbl_COA[Account_key],tbl_COA[SubClass],"Not Found")</f>
        <v>Assets</v>
      </c>
      <c r="I4251" t="str">
        <f>_xlfn.XLOOKUP(tbl_GL[[#This Row],[Account_key]],tbl_COA[Account_key],tbl_COA[SubClass2],"Not Found")</f>
        <v>Current Assets</v>
      </c>
      <c r="J4251" t="str">
        <f>_xlfn.XLOOKUP(tbl_GL[[#This Row],[Account_key]],tbl_COA[Account_key],tbl_COA[SubAccount],,0)</f>
        <v>Trade Receivables</v>
      </c>
      <c r="K4251">
        <f>YEAR(tbl_GL[[#This Row],[Date]])</f>
        <v>2019</v>
      </c>
    </row>
    <row r="4252" spans="1:11" x14ac:dyDescent="0.35">
      <c r="A4252">
        <v>839.2</v>
      </c>
      <c r="B4252" s="24">
        <v>43571</v>
      </c>
      <c r="C4252">
        <v>2</v>
      </c>
      <c r="D4252" s="13">
        <v>10</v>
      </c>
      <c r="E4252" s="13" t="s">
        <v>80</v>
      </c>
      <c r="F4252" s="17">
        <v>5938</v>
      </c>
      <c r="G4252" t="str">
        <f>_xlfn.XLOOKUP(tbl_GL[[#This Row],[Account_key]],tbl_COA[Account_key],tbl_COA[Class],"Not Found")</f>
        <v>Assets</v>
      </c>
      <c r="H4252" t="str">
        <f>_xlfn.XLOOKUP(tbl_GL[[#This Row],[Account_key]],tbl_COA[Account_key],tbl_COA[SubClass],"Not Found")</f>
        <v>Assets</v>
      </c>
      <c r="I4252" t="str">
        <f>_xlfn.XLOOKUP(tbl_GL[[#This Row],[Account_key]],tbl_COA[Account_key],tbl_COA[SubClass2],"Not Found")</f>
        <v>Current Assets</v>
      </c>
      <c r="J4252" t="str">
        <f>_xlfn.XLOOKUP(tbl_GL[[#This Row],[Account_key]],tbl_COA[Account_key],tbl_COA[SubAccount],,0)</f>
        <v>Cash at Bank</v>
      </c>
      <c r="K4252">
        <f>YEAR(tbl_GL[[#This Row],[Date]])</f>
        <v>2019</v>
      </c>
    </row>
    <row r="4253" spans="1:11" x14ac:dyDescent="0.35">
      <c r="A4253">
        <v>840.1</v>
      </c>
      <c r="B4253" s="24">
        <v>43572</v>
      </c>
      <c r="C4253">
        <v>2</v>
      </c>
      <c r="D4253" s="13">
        <v>10</v>
      </c>
      <c r="E4253" s="13" t="s">
        <v>98</v>
      </c>
      <c r="F4253" s="17">
        <v>-1036</v>
      </c>
      <c r="G4253" t="str">
        <f>_xlfn.XLOOKUP(tbl_GL[[#This Row],[Account_key]],tbl_COA[Account_key],tbl_COA[Class],"Not Found")</f>
        <v>Assets</v>
      </c>
      <c r="H4253" t="str">
        <f>_xlfn.XLOOKUP(tbl_GL[[#This Row],[Account_key]],tbl_COA[Account_key],tbl_COA[SubClass],"Not Found")</f>
        <v>Assets</v>
      </c>
      <c r="I4253" t="str">
        <f>_xlfn.XLOOKUP(tbl_GL[[#This Row],[Account_key]],tbl_COA[Account_key],tbl_COA[SubClass2],"Not Found")</f>
        <v>Current Assets</v>
      </c>
      <c r="J4253" t="str">
        <f>_xlfn.XLOOKUP(tbl_GL[[#This Row],[Account_key]],tbl_COA[Account_key],tbl_COA[SubAccount],,0)</f>
        <v>Cash at Bank</v>
      </c>
      <c r="K4253">
        <f>YEAR(tbl_GL[[#This Row],[Date]])</f>
        <v>2019</v>
      </c>
    </row>
    <row r="4254" spans="1:11" x14ac:dyDescent="0.35">
      <c r="A4254">
        <v>840.2</v>
      </c>
      <c r="B4254" s="24">
        <v>43572</v>
      </c>
      <c r="C4254">
        <v>2</v>
      </c>
      <c r="D4254" s="13">
        <v>120</v>
      </c>
      <c r="E4254" s="13" t="s">
        <v>98</v>
      </c>
      <c r="F4254" s="17">
        <v>-1036</v>
      </c>
      <c r="G4254" t="str">
        <f>_xlfn.XLOOKUP(tbl_GL[[#This Row],[Account_key]],tbl_COA[Account_key],tbl_COA[Class],"Not Found")</f>
        <v>Liabilities and Owners Equity</v>
      </c>
      <c r="H4254" t="str">
        <f>_xlfn.XLOOKUP(tbl_GL[[#This Row],[Account_key]],tbl_COA[Account_key],tbl_COA[SubClass],"Not Found")</f>
        <v>Liabilities</v>
      </c>
      <c r="I4254" t="str">
        <f>_xlfn.XLOOKUP(tbl_GL[[#This Row],[Account_key]],tbl_COA[Account_key],tbl_COA[SubClass2],"Not Found")</f>
        <v>Current Liabilities</v>
      </c>
      <c r="J4254" t="str">
        <f>_xlfn.XLOOKUP(tbl_GL[[#This Row],[Account_key]],tbl_COA[Account_key],tbl_COA[SubAccount],,0)</f>
        <v>Accrued Expenses</v>
      </c>
      <c r="K4254">
        <f>YEAR(tbl_GL[[#This Row],[Date]])</f>
        <v>2019</v>
      </c>
    </row>
    <row r="4255" spans="1:11" x14ac:dyDescent="0.35">
      <c r="A4255">
        <v>841.1</v>
      </c>
      <c r="B4255" s="24">
        <v>43572</v>
      </c>
      <c r="C4255">
        <v>2</v>
      </c>
      <c r="D4255" s="13">
        <v>10</v>
      </c>
      <c r="E4255" s="13" t="s">
        <v>84</v>
      </c>
      <c r="F4255" s="17">
        <v>-9000</v>
      </c>
      <c r="G4255" t="str">
        <f>_xlfn.XLOOKUP(tbl_GL[[#This Row],[Account_key]],tbl_COA[Account_key],tbl_COA[Class],"Not Found")</f>
        <v>Assets</v>
      </c>
      <c r="H4255" t="str">
        <f>_xlfn.XLOOKUP(tbl_GL[[#This Row],[Account_key]],tbl_COA[Account_key],tbl_COA[SubClass],"Not Found")</f>
        <v>Assets</v>
      </c>
      <c r="I4255" t="str">
        <f>_xlfn.XLOOKUP(tbl_GL[[#This Row],[Account_key]],tbl_COA[Account_key],tbl_COA[SubClass2],"Not Found")</f>
        <v>Current Assets</v>
      </c>
      <c r="J4255" t="str">
        <f>_xlfn.XLOOKUP(tbl_GL[[#This Row],[Account_key]],tbl_COA[Account_key],tbl_COA[SubAccount],,0)</f>
        <v>Cash at Bank</v>
      </c>
      <c r="K4255">
        <f>YEAR(tbl_GL[[#This Row],[Date]])</f>
        <v>2019</v>
      </c>
    </row>
    <row r="4256" spans="1:11" x14ac:dyDescent="0.35">
      <c r="A4256">
        <v>841.2</v>
      </c>
      <c r="B4256" s="24">
        <v>43572</v>
      </c>
      <c r="C4256">
        <v>2</v>
      </c>
      <c r="D4256" s="13">
        <v>110</v>
      </c>
      <c r="E4256" s="13" t="s">
        <v>84</v>
      </c>
      <c r="F4256" s="17">
        <v>-9000</v>
      </c>
      <c r="G4256" t="str">
        <f>_xlfn.XLOOKUP(tbl_GL[[#This Row],[Account_key]],tbl_COA[Account_key],tbl_COA[Class],"Not Found")</f>
        <v>Liabilities and Owners Equity</v>
      </c>
      <c r="H4256" t="str">
        <f>_xlfn.XLOOKUP(tbl_GL[[#This Row],[Account_key]],tbl_COA[Account_key],tbl_COA[SubClass],"Not Found")</f>
        <v>Liabilities</v>
      </c>
      <c r="I4256" t="str">
        <f>_xlfn.XLOOKUP(tbl_GL[[#This Row],[Account_key]],tbl_COA[Account_key],tbl_COA[SubClass2],"Not Found")</f>
        <v>Current Liabilities</v>
      </c>
      <c r="J4256" t="str">
        <f>_xlfn.XLOOKUP(tbl_GL[[#This Row],[Account_key]],tbl_COA[Account_key],tbl_COA[SubAccount],,0)</f>
        <v>Trade Payables</v>
      </c>
      <c r="K4256">
        <f>YEAR(tbl_GL[[#This Row],[Date]])</f>
        <v>2019</v>
      </c>
    </row>
    <row r="4257" spans="1:11" x14ac:dyDescent="0.35">
      <c r="A4257">
        <v>842.1</v>
      </c>
      <c r="B4257" s="24">
        <v>43576</v>
      </c>
      <c r="C4257">
        <v>2</v>
      </c>
      <c r="D4257" s="13">
        <v>230</v>
      </c>
      <c r="E4257" s="13" t="s">
        <v>4</v>
      </c>
      <c r="F4257" s="17">
        <v>-154</v>
      </c>
      <c r="G4257" t="str">
        <f>_xlfn.XLOOKUP(tbl_GL[[#This Row],[Account_key]],tbl_COA[Account_key],tbl_COA[Class],"Not Found")</f>
        <v>Trading account</v>
      </c>
      <c r="H4257" t="str">
        <f>_xlfn.XLOOKUP(tbl_GL[[#This Row],[Account_key]],tbl_COA[Account_key],tbl_COA[SubClass],"Not Found")</f>
        <v>Cost of Sales</v>
      </c>
      <c r="I4257" t="str">
        <f>_xlfn.XLOOKUP(tbl_GL[[#This Row],[Account_key]],tbl_COA[Account_key],tbl_COA[SubClass2],"Not Found")</f>
        <v>Cost of Sales</v>
      </c>
      <c r="J4257" t="str">
        <f>_xlfn.XLOOKUP(tbl_GL[[#This Row],[Account_key]],tbl_COA[Account_key],tbl_COA[SubAccount],,0)</f>
        <v>Cost of Sales</v>
      </c>
      <c r="K4257">
        <f>YEAR(tbl_GL[[#This Row],[Date]])</f>
        <v>2019</v>
      </c>
    </row>
    <row r="4258" spans="1:11" x14ac:dyDescent="0.35">
      <c r="A4258">
        <v>842.2</v>
      </c>
      <c r="B4258" s="24">
        <v>43576</v>
      </c>
      <c r="C4258">
        <v>2</v>
      </c>
      <c r="D4258" s="13">
        <v>60</v>
      </c>
      <c r="E4258" s="13" t="s">
        <v>4</v>
      </c>
      <c r="F4258" s="17">
        <v>-154</v>
      </c>
      <c r="G4258" t="str">
        <f>_xlfn.XLOOKUP(tbl_GL[[#This Row],[Account_key]],tbl_COA[Account_key],tbl_COA[Class],"Not Found")</f>
        <v>Assets</v>
      </c>
      <c r="H4258" t="str">
        <f>_xlfn.XLOOKUP(tbl_GL[[#This Row],[Account_key]],tbl_COA[Account_key],tbl_COA[SubClass],"Not Found")</f>
        <v>Assets</v>
      </c>
      <c r="I4258" t="str">
        <f>_xlfn.XLOOKUP(tbl_GL[[#This Row],[Account_key]],tbl_COA[Account_key],tbl_COA[SubClass2],"Not Found")</f>
        <v>Current Assets</v>
      </c>
      <c r="J4258" t="str">
        <f>_xlfn.XLOOKUP(tbl_GL[[#This Row],[Account_key]],tbl_COA[Account_key],tbl_COA[SubAccount],,0)</f>
        <v>Inventory</v>
      </c>
      <c r="K4258">
        <f>YEAR(tbl_GL[[#This Row],[Date]])</f>
        <v>2019</v>
      </c>
    </row>
    <row r="4259" spans="1:11" x14ac:dyDescent="0.35">
      <c r="A4259">
        <v>843.1</v>
      </c>
      <c r="B4259" s="24">
        <v>43576</v>
      </c>
      <c r="C4259">
        <v>2</v>
      </c>
      <c r="D4259" s="13">
        <v>210</v>
      </c>
      <c r="E4259" s="13" t="s">
        <v>8</v>
      </c>
      <c r="F4259" s="17">
        <v>564</v>
      </c>
      <c r="G4259" t="str">
        <f>_xlfn.XLOOKUP(tbl_GL[[#This Row],[Account_key]],tbl_COA[Account_key],tbl_COA[Class],"Not Found")</f>
        <v>Trading account</v>
      </c>
      <c r="H4259" t="str">
        <f>_xlfn.XLOOKUP(tbl_GL[[#This Row],[Account_key]],tbl_COA[Account_key],tbl_COA[SubClass],"Not Found")</f>
        <v>Sales</v>
      </c>
      <c r="I4259" t="str">
        <f>_xlfn.XLOOKUP(tbl_GL[[#This Row],[Account_key]],tbl_COA[Account_key],tbl_COA[SubClass2],"Not Found")</f>
        <v>Sales</v>
      </c>
      <c r="J4259" t="str">
        <f>_xlfn.XLOOKUP(tbl_GL[[#This Row],[Account_key]],tbl_COA[Account_key],tbl_COA[SubAccount],,0)</f>
        <v>Sales</v>
      </c>
      <c r="K4259">
        <f>YEAR(tbl_GL[[#This Row],[Date]])</f>
        <v>2019</v>
      </c>
    </row>
    <row r="4260" spans="1:11" x14ac:dyDescent="0.35">
      <c r="A4260">
        <v>843.2</v>
      </c>
      <c r="B4260" s="24">
        <v>43576</v>
      </c>
      <c r="C4260">
        <v>2</v>
      </c>
      <c r="D4260" s="13">
        <v>30</v>
      </c>
      <c r="E4260" s="13" t="s">
        <v>8</v>
      </c>
      <c r="F4260" s="17">
        <v>564</v>
      </c>
      <c r="G4260" t="str">
        <f>_xlfn.XLOOKUP(tbl_GL[[#This Row],[Account_key]],tbl_COA[Account_key],tbl_COA[Class],"Not Found")</f>
        <v>Assets</v>
      </c>
      <c r="H4260" t="str">
        <f>_xlfn.XLOOKUP(tbl_GL[[#This Row],[Account_key]],tbl_COA[Account_key],tbl_COA[SubClass],"Not Found")</f>
        <v>Assets</v>
      </c>
      <c r="I4260" t="str">
        <f>_xlfn.XLOOKUP(tbl_GL[[#This Row],[Account_key]],tbl_COA[Account_key],tbl_COA[SubClass2],"Not Found")</f>
        <v>Current Assets</v>
      </c>
      <c r="J4260" t="str">
        <f>_xlfn.XLOOKUP(tbl_GL[[#This Row],[Account_key]],tbl_COA[Account_key],tbl_COA[SubAccount],,0)</f>
        <v>Trade Receivables</v>
      </c>
      <c r="K4260">
        <f>YEAR(tbl_GL[[#This Row],[Date]])</f>
        <v>2019</v>
      </c>
    </row>
    <row r="4261" spans="1:11" x14ac:dyDescent="0.35">
      <c r="A4261">
        <v>844.1</v>
      </c>
      <c r="B4261" s="24">
        <v>43576</v>
      </c>
      <c r="C4261">
        <v>2</v>
      </c>
      <c r="D4261" s="13">
        <v>300</v>
      </c>
      <c r="E4261" s="13" t="s">
        <v>97</v>
      </c>
      <c r="F4261" s="17">
        <v>-1199</v>
      </c>
      <c r="G4261" t="str">
        <f>_xlfn.XLOOKUP(tbl_GL[[#This Row],[Account_key]],tbl_COA[Account_key],tbl_COA[Class],"Not Found")</f>
        <v>Operating account</v>
      </c>
      <c r="H4261" t="str">
        <f>_xlfn.XLOOKUP(tbl_GL[[#This Row],[Account_key]],tbl_COA[Account_key],tbl_COA[SubClass],"Not Found")</f>
        <v>Operating Expenses</v>
      </c>
      <c r="I4261" t="str">
        <f>_xlfn.XLOOKUP(tbl_GL[[#This Row],[Account_key]],tbl_COA[Account_key],tbl_COA[SubClass2],"Not Found")</f>
        <v>Administration</v>
      </c>
      <c r="J4261" t="str">
        <f>_xlfn.XLOOKUP(tbl_GL[[#This Row],[Account_key]],tbl_COA[Account_key],tbl_COA[SubAccount],,0)</f>
        <v>Entertainment</v>
      </c>
      <c r="K4261">
        <f>YEAR(tbl_GL[[#This Row],[Date]])</f>
        <v>2019</v>
      </c>
    </row>
    <row r="4262" spans="1:11" x14ac:dyDescent="0.35">
      <c r="A4262">
        <v>844.2</v>
      </c>
      <c r="B4262" s="24">
        <v>43576</v>
      </c>
      <c r="C4262">
        <v>2</v>
      </c>
      <c r="D4262" s="13">
        <v>120</v>
      </c>
      <c r="E4262" s="13" t="s">
        <v>97</v>
      </c>
      <c r="F4262" s="17">
        <v>1199</v>
      </c>
      <c r="G4262" t="str">
        <f>_xlfn.XLOOKUP(tbl_GL[[#This Row],[Account_key]],tbl_COA[Account_key],tbl_COA[Class],"Not Found")</f>
        <v>Liabilities and Owners Equity</v>
      </c>
      <c r="H4262" t="str">
        <f>_xlfn.XLOOKUP(tbl_GL[[#This Row],[Account_key]],tbl_COA[Account_key],tbl_COA[SubClass],"Not Found")</f>
        <v>Liabilities</v>
      </c>
      <c r="I4262" t="str">
        <f>_xlfn.XLOOKUP(tbl_GL[[#This Row],[Account_key]],tbl_COA[Account_key],tbl_COA[SubClass2],"Not Found")</f>
        <v>Current Liabilities</v>
      </c>
      <c r="J4262" t="str">
        <f>_xlfn.XLOOKUP(tbl_GL[[#This Row],[Account_key]],tbl_COA[Account_key],tbl_COA[SubAccount],,0)</f>
        <v>Accrued Expenses</v>
      </c>
      <c r="K4262">
        <f>YEAR(tbl_GL[[#This Row],[Date]])</f>
        <v>2019</v>
      </c>
    </row>
    <row r="4263" spans="1:11" x14ac:dyDescent="0.35">
      <c r="A4263">
        <v>845.1</v>
      </c>
      <c r="B4263" s="24">
        <v>43577</v>
      </c>
      <c r="C4263">
        <v>2</v>
      </c>
      <c r="D4263" s="13">
        <v>220</v>
      </c>
      <c r="E4263" s="13" t="s">
        <v>81</v>
      </c>
      <c r="F4263" s="17">
        <v>-989</v>
      </c>
      <c r="G4263" t="str">
        <f>_xlfn.XLOOKUP(tbl_GL[[#This Row],[Account_key]],tbl_COA[Account_key],tbl_COA[Class],"Not Found")</f>
        <v>Trading account</v>
      </c>
      <c r="H4263" t="str">
        <f>_xlfn.XLOOKUP(tbl_GL[[#This Row],[Account_key]],tbl_COA[Account_key],tbl_COA[SubClass],"Not Found")</f>
        <v>Sales</v>
      </c>
      <c r="I4263" t="str">
        <f>_xlfn.XLOOKUP(tbl_GL[[#This Row],[Account_key]],tbl_COA[Account_key],tbl_COA[SubClass2],"Not Found")</f>
        <v>Sales</v>
      </c>
      <c r="J4263" t="str">
        <f>_xlfn.XLOOKUP(tbl_GL[[#This Row],[Account_key]],tbl_COA[Account_key],tbl_COA[SubAccount],,0)</f>
        <v>Sales Return</v>
      </c>
      <c r="K4263">
        <f>YEAR(tbl_GL[[#This Row],[Date]])</f>
        <v>2019</v>
      </c>
    </row>
    <row r="4264" spans="1:11" x14ac:dyDescent="0.35">
      <c r="A4264">
        <v>845.2</v>
      </c>
      <c r="B4264" s="24">
        <v>43577</v>
      </c>
      <c r="C4264">
        <v>2</v>
      </c>
      <c r="D4264" s="13">
        <v>20</v>
      </c>
      <c r="E4264" s="13" t="s">
        <v>81</v>
      </c>
      <c r="F4264" s="17">
        <v>-989</v>
      </c>
      <c r="G4264" t="str">
        <f>_xlfn.XLOOKUP(tbl_GL[[#This Row],[Account_key]],tbl_COA[Account_key],tbl_COA[Class],"Not Found")</f>
        <v>Assets</v>
      </c>
      <c r="H4264" t="str">
        <f>_xlfn.XLOOKUP(tbl_GL[[#This Row],[Account_key]],tbl_COA[Account_key],tbl_COA[SubClass],"Not Found")</f>
        <v>Assets</v>
      </c>
      <c r="I4264" t="str">
        <f>_xlfn.XLOOKUP(tbl_GL[[#This Row],[Account_key]],tbl_COA[Account_key],tbl_COA[SubClass2],"Not Found")</f>
        <v>Current Assets</v>
      </c>
      <c r="J4264" t="str">
        <f>_xlfn.XLOOKUP(tbl_GL[[#This Row],[Account_key]],tbl_COA[Account_key],tbl_COA[SubAccount],,0)</f>
        <v>Cash in hand</v>
      </c>
      <c r="K4264">
        <f>YEAR(tbl_GL[[#This Row],[Date]])</f>
        <v>2019</v>
      </c>
    </row>
    <row r="4265" spans="1:11" x14ac:dyDescent="0.35">
      <c r="A4265">
        <v>846.1</v>
      </c>
      <c r="B4265" s="24">
        <v>43577</v>
      </c>
      <c r="C4265">
        <v>2</v>
      </c>
      <c r="D4265" s="13">
        <v>10</v>
      </c>
      <c r="E4265" s="13" t="s">
        <v>98</v>
      </c>
      <c r="F4265" s="17">
        <v>-1000</v>
      </c>
      <c r="G4265" t="str">
        <f>_xlfn.XLOOKUP(tbl_GL[[#This Row],[Account_key]],tbl_COA[Account_key],tbl_COA[Class],"Not Found")</f>
        <v>Assets</v>
      </c>
      <c r="H4265" t="str">
        <f>_xlfn.XLOOKUP(tbl_GL[[#This Row],[Account_key]],tbl_COA[Account_key],tbl_COA[SubClass],"Not Found")</f>
        <v>Assets</v>
      </c>
      <c r="I4265" t="str">
        <f>_xlfn.XLOOKUP(tbl_GL[[#This Row],[Account_key]],tbl_COA[Account_key],tbl_COA[SubClass2],"Not Found")</f>
        <v>Current Assets</v>
      </c>
      <c r="J4265" t="str">
        <f>_xlfn.XLOOKUP(tbl_GL[[#This Row],[Account_key]],tbl_COA[Account_key],tbl_COA[SubAccount],,0)</f>
        <v>Cash at Bank</v>
      </c>
      <c r="K4265">
        <f>YEAR(tbl_GL[[#This Row],[Date]])</f>
        <v>2019</v>
      </c>
    </row>
    <row r="4266" spans="1:11" x14ac:dyDescent="0.35">
      <c r="A4266">
        <v>846.2</v>
      </c>
      <c r="B4266" s="24">
        <v>43577</v>
      </c>
      <c r="C4266">
        <v>2</v>
      </c>
      <c r="D4266" s="13">
        <v>120</v>
      </c>
      <c r="E4266" s="13" t="s">
        <v>98</v>
      </c>
      <c r="F4266" s="17">
        <v>-1000</v>
      </c>
      <c r="G4266" t="str">
        <f>_xlfn.XLOOKUP(tbl_GL[[#This Row],[Account_key]],tbl_COA[Account_key],tbl_COA[Class],"Not Found")</f>
        <v>Liabilities and Owners Equity</v>
      </c>
      <c r="H4266" t="str">
        <f>_xlfn.XLOOKUP(tbl_GL[[#This Row],[Account_key]],tbl_COA[Account_key],tbl_COA[SubClass],"Not Found")</f>
        <v>Liabilities</v>
      </c>
      <c r="I4266" t="str">
        <f>_xlfn.XLOOKUP(tbl_GL[[#This Row],[Account_key]],tbl_COA[Account_key],tbl_COA[SubClass2],"Not Found")</f>
        <v>Current Liabilities</v>
      </c>
      <c r="J4266" t="str">
        <f>_xlfn.XLOOKUP(tbl_GL[[#This Row],[Account_key]],tbl_COA[Account_key],tbl_COA[SubAccount],,0)</f>
        <v>Accrued Expenses</v>
      </c>
      <c r="K4266">
        <f>YEAR(tbl_GL[[#This Row],[Date]])</f>
        <v>2019</v>
      </c>
    </row>
    <row r="4267" spans="1:11" x14ac:dyDescent="0.35">
      <c r="A4267">
        <v>847.1</v>
      </c>
      <c r="B4267" s="24">
        <v>43577</v>
      </c>
      <c r="C4267">
        <v>2</v>
      </c>
      <c r="D4267" s="13">
        <v>220</v>
      </c>
      <c r="E4267" s="13" t="s">
        <v>81</v>
      </c>
      <c r="F4267" s="17">
        <v>-1039</v>
      </c>
      <c r="G4267" t="str">
        <f>_xlfn.XLOOKUP(tbl_GL[[#This Row],[Account_key]],tbl_COA[Account_key],tbl_COA[Class],"Not Found")</f>
        <v>Trading account</v>
      </c>
      <c r="H4267" t="str">
        <f>_xlfn.XLOOKUP(tbl_GL[[#This Row],[Account_key]],tbl_COA[Account_key],tbl_COA[SubClass],"Not Found")</f>
        <v>Sales</v>
      </c>
      <c r="I4267" t="str">
        <f>_xlfn.XLOOKUP(tbl_GL[[#This Row],[Account_key]],tbl_COA[Account_key],tbl_COA[SubClass2],"Not Found")</f>
        <v>Sales</v>
      </c>
      <c r="J4267" t="str">
        <f>_xlfn.XLOOKUP(tbl_GL[[#This Row],[Account_key]],tbl_COA[Account_key],tbl_COA[SubAccount],,0)</f>
        <v>Sales Return</v>
      </c>
      <c r="K4267">
        <f>YEAR(tbl_GL[[#This Row],[Date]])</f>
        <v>2019</v>
      </c>
    </row>
    <row r="4268" spans="1:11" x14ac:dyDescent="0.35">
      <c r="A4268">
        <v>847.2</v>
      </c>
      <c r="B4268" s="24">
        <v>43577</v>
      </c>
      <c r="C4268">
        <v>2</v>
      </c>
      <c r="D4268" s="13">
        <v>20</v>
      </c>
      <c r="E4268" s="13" t="s">
        <v>81</v>
      </c>
      <c r="F4268" s="17">
        <v>-1039</v>
      </c>
      <c r="G4268" t="str">
        <f>_xlfn.XLOOKUP(tbl_GL[[#This Row],[Account_key]],tbl_COA[Account_key],tbl_COA[Class],"Not Found")</f>
        <v>Assets</v>
      </c>
      <c r="H4268" t="str">
        <f>_xlfn.XLOOKUP(tbl_GL[[#This Row],[Account_key]],tbl_COA[Account_key],tbl_COA[SubClass],"Not Found")</f>
        <v>Assets</v>
      </c>
      <c r="I4268" t="str">
        <f>_xlfn.XLOOKUP(tbl_GL[[#This Row],[Account_key]],tbl_COA[Account_key],tbl_COA[SubClass2],"Not Found")</f>
        <v>Current Assets</v>
      </c>
      <c r="J4268" t="str">
        <f>_xlfn.XLOOKUP(tbl_GL[[#This Row],[Account_key]],tbl_COA[Account_key],tbl_COA[SubAccount],,0)</f>
        <v>Cash in hand</v>
      </c>
      <c r="K4268">
        <f>YEAR(tbl_GL[[#This Row],[Date]])</f>
        <v>2019</v>
      </c>
    </row>
    <row r="4269" spans="1:11" x14ac:dyDescent="0.35">
      <c r="A4269">
        <v>848.1</v>
      </c>
      <c r="B4269" s="24">
        <v>43577</v>
      </c>
      <c r="C4269">
        <v>2</v>
      </c>
      <c r="D4269" s="13">
        <v>10</v>
      </c>
      <c r="E4269" s="13" t="s">
        <v>98</v>
      </c>
      <c r="F4269" s="17">
        <v>-1258</v>
      </c>
      <c r="G4269" t="str">
        <f>_xlfn.XLOOKUP(tbl_GL[[#This Row],[Account_key]],tbl_COA[Account_key],tbl_COA[Class],"Not Found")</f>
        <v>Assets</v>
      </c>
      <c r="H4269" t="str">
        <f>_xlfn.XLOOKUP(tbl_GL[[#This Row],[Account_key]],tbl_COA[Account_key],tbl_COA[SubClass],"Not Found")</f>
        <v>Assets</v>
      </c>
      <c r="I4269" t="str">
        <f>_xlfn.XLOOKUP(tbl_GL[[#This Row],[Account_key]],tbl_COA[Account_key],tbl_COA[SubClass2],"Not Found")</f>
        <v>Current Assets</v>
      </c>
      <c r="J4269" t="str">
        <f>_xlfn.XLOOKUP(tbl_GL[[#This Row],[Account_key]],tbl_COA[Account_key],tbl_COA[SubAccount],,0)</f>
        <v>Cash at Bank</v>
      </c>
      <c r="K4269">
        <f>YEAR(tbl_GL[[#This Row],[Date]])</f>
        <v>2019</v>
      </c>
    </row>
    <row r="4270" spans="1:11" x14ac:dyDescent="0.35">
      <c r="A4270">
        <v>848.2</v>
      </c>
      <c r="B4270" s="24">
        <v>43577</v>
      </c>
      <c r="C4270">
        <v>2</v>
      </c>
      <c r="D4270" s="13">
        <v>120</v>
      </c>
      <c r="E4270" s="13" t="s">
        <v>98</v>
      </c>
      <c r="F4270" s="17">
        <v>-1258</v>
      </c>
      <c r="G4270" t="str">
        <f>_xlfn.XLOOKUP(tbl_GL[[#This Row],[Account_key]],tbl_COA[Account_key],tbl_COA[Class],"Not Found")</f>
        <v>Liabilities and Owners Equity</v>
      </c>
      <c r="H4270" t="str">
        <f>_xlfn.XLOOKUP(tbl_GL[[#This Row],[Account_key]],tbl_COA[Account_key],tbl_COA[SubClass],"Not Found")</f>
        <v>Liabilities</v>
      </c>
      <c r="I4270" t="str">
        <f>_xlfn.XLOOKUP(tbl_GL[[#This Row],[Account_key]],tbl_COA[Account_key],tbl_COA[SubClass2],"Not Found")</f>
        <v>Current Liabilities</v>
      </c>
      <c r="J4270" t="str">
        <f>_xlfn.XLOOKUP(tbl_GL[[#This Row],[Account_key]],tbl_COA[Account_key],tbl_COA[SubAccount],,0)</f>
        <v>Accrued Expenses</v>
      </c>
      <c r="K4270">
        <f>YEAR(tbl_GL[[#This Row],[Date]])</f>
        <v>2019</v>
      </c>
    </row>
    <row r="4271" spans="1:11" x14ac:dyDescent="0.35">
      <c r="A4271">
        <v>849.1</v>
      </c>
      <c r="B4271" s="24">
        <v>43578</v>
      </c>
      <c r="C4271">
        <v>2</v>
      </c>
      <c r="D4271" s="13">
        <v>230</v>
      </c>
      <c r="E4271" s="13" t="s">
        <v>4</v>
      </c>
      <c r="F4271" s="17">
        <v>-345</v>
      </c>
      <c r="G4271" t="str">
        <f>_xlfn.XLOOKUP(tbl_GL[[#This Row],[Account_key]],tbl_COA[Account_key],tbl_COA[Class],"Not Found")</f>
        <v>Trading account</v>
      </c>
      <c r="H4271" t="str">
        <f>_xlfn.XLOOKUP(tbl_GL[[#This Row],[Account_key]],tbl_COA[Account_key],tbl_COA[SubClass],"Not Found")</f>
        <v>Cost of Sales</v>
      </c>
      <c r="I4271" t="str">
        <f>_xlfn.XLOOKUP(tbl_GL[[#This Row],[Account_key]],tbl_COA[Account_key],tbl_COA[SubClass2],"Not Found")</f>
        <v>Cost of Sales</v>
      </c>
      <c r="J4271" t="str">
        <f>_xlfn.XLOOKUP(tbl_GL[[#This Row],[Account_key]],tbl_COA[Account_key],tbl_COA[SubAccount],,0)</f>
        <v>Cost of Sales</v>
      </c>
      <c r="K4271">
        <f>YEAR(tbl_GL[[#This Row],[Date]])</f>
        <v>2019</v>
      </c>
    </row>
    <row r="4272" spans="1:11" x14ac:dyDescent="0.35">
      <c r="A4272">
        <v>849.2</v>
      </c>
      <c r="B4272" s="24">
        <v>43578</v>
      </c>
      <c r="C4272">
        <v>2</v>
      </c>
      <c r="D4272" s="13">
        <v>60</v>
      </c>
      <c r="E4272" s="13" t="s">
        <v>4</v>
      </c>
      <c r="F4272" s="17">
        <v>-345</v>
      </c>
      <c r="G4272" t="str">
        <f>_xlfn.XLOOKUP(tbl_GL[[#This Row],[Account_key]],tbl_COA[Account_key],tbl_COA[Class],"Not Found")</f>
        <v>Assets</v>
      </c>
      <c r="H4272" t="str">
        <f>_xlfn.XLOOKUP(tbl_GL[[#This Row],[Account_key]],tbl_COA[Account_key],tbl_COA[SubClass],"Not Found")</f>
        <v>Assets</v>
      </c>
      <c r="I4272" t="str">
        <f>_xlfn.XLOOKUP(tbl_GL[[#This Row],[Account_key]],tbl_COA[Account_key],tbl_COA[SubClass2],"Not Found")</f>
        <v>Current Assets</v>
      </c>
      <c r="J4272" t="str">
        <f>_xlfn.XLOOKUP(tbl_GL[[#This Row],[Account_key]],tbl_COA[Account_key],tbl_COA[SubAccount],,0)</f>
        <v>Inventory</v>
      </c>
      <c r="K4272">
        <f>YEAR(tbl_GL[[#This Row],[Date]])</f>
        <v>2019</v>
      </c>
    </row>
    <row r="4273" spans="1:11" x14ac:dyDescent="0.35">
      <c r="A4273">
        <v>850.1</v>
      </c>
      <c r="B4273" s="24">
        <v>43578</v>
      </c>
      <c r="C4273">
        <v>2</v>
      </c>
      <c r="D4273" s="13">
        <v>210</v>
      </c>
      <c r="E4273" s="13" t="s">
        <v>8</v>
      </c>
      <c r="F4273" s="17">
        <v>1261</v>
      </c>
      <c r="G4273" t="str">
        <f>_xlfn.XLOOKUP(tbl_GL[[#This Row],[Account_key]],tbl_COA[Account_key],tbl_COA[Class],"Not Found")</f>
        <v>Trading account</v>
      </c>
      <c r="H4273" t="str">
        <f>_xlfn.XLOOKUP(tbl_GL[[#This Row],[Account_key]],tbl_COA[Account_key],tbl_COA[SubClass],"Not Found")</f>
        <v>Sales</v>
      </c>
      <c r="I4273" t="str">
        <f>_xlfn.XLOOKUP(tbl_GL[[#This Row],[Account_key]],tbl_COA[Account_key],tbl_COA[SubClass2],"Not Found")</f>
        <v>Sales</v>
      </c>
      <c r="J4273" t="str">
        <f>_xlfn.XLOOKUP(tbl_GL[[#This Row],[Account_key]],tbl_COA[Account_key],tbl_COA[SubAccount],,0)</f>
        <v>Sales</v>
      </c>
      <c r="K4273">
        <f>YEAR(tbl_GL[[#This Row],[Date]])</f>
        <v>2019</v>
      </c>
    </row>
    <row r="4274" spans="1:11" x14ac:dyDescent="0.35">
      <c r="A4274">
        <v>850.2</v>
      </c>
      <c r="B4274" s="24">
        <v>43578</v>
      </c>
      <c r="C4274">
        <v>2</v>
      </c>
      <c r="D4274" s="13">
        <v>30</v>
      </c>
      <c r="E4274" s="13" t="s">
        <v>8</v>
      </c>
      <c r="F4274" s="17">
        <v>1261</v>
      </c>
      <c r="G4274" t="str">
        <f>_xlfn.XLOOKUP(tbl_GL[[#This Row],[Account_key]],tbl_COA[Account_key],tbl_COA[Class],"Not Found")</f>
        <v>Assets</v>
      </c>
      <c r="H4274" t="str">
        <f>_xlfn.XLOOKUP(tbl_GL[[#This Row],[Account_key]],tbl_COA[Account_key],tbl_COA[SubClass],"Not Found")</f>
        <v>Assets</v>
      </c>
      <c r="I4274" t="str">
        <f>_xlfn.XLOOKUP(tbl_GL[[#This Row],[Account_key]],tbl_COA[Account_key],tbl_COA[SubClass2],"Not Found")</f>
        <v>Current Assets</v>
      </c>
      <c r="J4274" t="str">
        <f>_xlfn.XLOOKUP(tbl_GL[[#This Row],[Account_key]],tbl_COA[Account_key],tbl_COA[SubAccount],,0)</f>
        <v>Trade Receivables</v>
      </c>
      <c r="K4274">
        <f>YEAR(tbl_GL[[#This Row],[Date]])</f>
        <v>2019</v>
      </c>
    </row>
    <row r="4275" spans="1:11" x14ac:dyDescent="0.35">
      <c r="A4275">
        <v>851.1</v>
      </c>
      <c r="B4275" s="24">
        <v>43579</v>
      </c>
      <c r="C4275">
        <v>2</v>
      </c>
      <c r="D4275" s="13">
        <v>10</v>
      </c>
      <c r="E4275" s="13" t="s">
        <v>98</v>
      </c>
      <c r="F4275" s="17">
        <v>-1222</v>
      </c>
      <c r="G4275" t="str">
        <f>_xlfn.XLOOKUP(tbl_GL[[#This Row],[Account_key]],tbl_COA[Account_key],tbl_COA[Class],"Not Found")</f>
        <v>Assets</v>
      </c>
      <c r="H4275" t="str">
        <f>_xlfn.XLOOKUP(tbl_GL[[#This Row],[Account_key]],tbl_COA[Account_key],tbl_COA[SubClass],"Not Found")</f>
        <v>Assets</v>
      </c>
      <c r="I4275" t="str">
        <f>_xlfn.XLOOKUP(tbl_GL[[#This Row],[Account_key]],tbl_COA[Account_key],tbl_COA[SubClass2],"Not Found")</f>
        <v>Current Assets</v>
      </c>
      <c r="J4275" t="str">
        <f>_xlfn.XLOOKUP(tbl_GL[[#This Row],[Account_key]],tbl_COA[Account_key],tbl_COA[SubAccount],,0)</f>
        <v>Cash at Bank</v>
      </c>
      <c r="K4275">
        <f>YEAR(tbl_GL[[#This Row],[Date]])</f>
        <v>2019</v>
      </c>
    </row>
    <row r="4276" spans="1:11" x14ac:dyDescent="0.35">
      <c r="A4276">
        <v>851.2</v>
      </c>
      <c r="B4276" s="24">
        <v>43579</v>
      </c>
      <c r="C4276">
        <v>2</v>
      </c>
      <c r="D4276" s="13">
        <v>120</v>
      </c>
      <c r="E4276" s="13" t="s">
        <v>98</v>
      </c>
      <c r="F4276" s="17">
        <v>-1222</v>
      </c>
      <c r="G4276" t="str">
        <f>_xlfn.XLOOKUP(tbl_GL[[#This Row],[Account_key]],tbl_COA[Account_key],tbl_COA[Class],"Not Found")</f>
        <v>Liabilities and Owners Equity</v>
      </c>
      <c r="H4276" t="str">
        <f>_xlfn.XLOOKUP(tbl_GL[[#This Row],[Account_key]],tbl_COA[Account_key],tbl_COA[SubClass],"Not Found")</f>
        <v>Liabilities</v>
      </c>
      <c r="I4276" t="str">
        <f>_xlfn.XLOOKUP(tbl_GL[[#This Row],[Account_key]],tbl_COA[Account_key],tbl_COA[SubClass2],"Not Found")</f>
        <v>Current Liabilities</v>
      </c>
      <c r="J4276" t="str">
        <f>_xlfn.XLOOKUP(tbl_GL[[#This Row],[Account_key]],tbl_COA[Account_key],tbl_COA[SubAccount],,0)</f>
        <v>Accrued Expenses</v>
      </c>
      <c r="K4276">
        <f>YEAR(tbl_GL[[#This Row],[Date]])</f>
        <v>2019</v>
      </c>
    </row>
    <row r="4277" spans="1:11" x14ac:dyDescent="0.35">
      <c r="A4277">
        <v>852.1</v>
      </c>
      <c r="B4277" s="24">
        <v>43579</v>
      </c>
      <c r="C4277">
        <v>2</v>
      </c>
      <c r="D4277" s="13">
        <v>30</v>
      </c>
      <c r="E4277" s="13" t="s">
        <v>80</v>
      </c>
      <c r="F4277" s="17">
        <v>-7496</v>
      </c>
      <c r="G4277" t="str">
        <f>_xlfn.XLOOKUP(tbl_GL[[#This Row],[Account_key]],tbl_COA[Account_key],tbl_COA[Class],"Not Found")</f>
        <v>Assets</v>
      </c>
      <c r="H4277" t="str">
        <f>_xlfn.XLOOKUP(tbl_GL[[#This Row],[Account_key]],tbl_COA[Account_key],tbl_COA[SubClass],"Not Found")</f>
        <v>Assets</v>
      </c>
      <c r="I4277" t="str">
        <f>_xlfn.XLOOKUP(tbl_GL[[#This Row],[Account_key]],tbl_COA[Account_key],tbl_COA[SubClass2],"Not Found")</f>
        <v>Current Assets</v>
      </c>
      <c r="J4277" t="str">
        <f>_xlfn.XLOOKUP(tbl_GL[[#This Row],[Account_key]],tbl_COA[Account_key],tbl_COA[SubAccount],,0)</f>
        <v>Trade Receivables</v>
      </c>
      <c r="K4277">
        <f>YEAR(tbl_GL[[#This Row],[Date]])</f>
        <v>2019</v>
      </c>
    </row>
    <row r="4278" spans="1:11" x14ac:dyDescent="0.35">
      <c r="A4278">
        <v>852.2</v>
      </c>
      <c r="B4278" s="24">
        <v>43579</v>
      </c>
      <c r="C4278">
        <v>2</v>
      </c>
      <c r="D4278" s="13">
        <v>10</v>
      </c>
      <c r="E4278" s="13" t="s">
        <v>80</v>
      </c>
      <c r="F4278" s="17">
        <v>7496</v>
      </c>
      <c r="G4278" t="str">
        <f>_xlfn.XLOOKUP(tbl_GL[[#This Row],[Account_key]],tbl_COA[Account_key],tbl_COA[Class],"Not Found")</f>
        <v>Assets</v>
      </c>
      <c r="H4278" t="str">
        <f>_xlfn.XLOOKUP(tbl_GL[[#This Row],[Account_key]],tbl_COA[Account_key],tbl_COA[SubClass],"Not Found")</f>
        <v>Assets</v>
      </c>
      <c r="I4278" t="str">
        <f>_xlfn.XLOOKUP(tbl_GL[[#This Row],[Account_key]],tbl_COA[Account_key],tbl_COA[SubClass2],"Not Found")</f>
        <v>Current Assets</v>
      </c>
      <c r="J4278" t="str">
        <f>_xlfn.XLOOKUP(tbl_GL[[#This Row],[Account_key]],tbl_COA[Account_key],tbl_COA[SubAccount],,0)</f>
        <v>Cash at Bank</v>
      </c>
      <c r="K4278">
        <f>YEAR(tbl_GL[[#This Row],[Date]])</f>
        <v>2019</v>
      </c>
    </row>
    <row r="4279" spans="1:11" x14ac:dyDescent="0.35">
      <c r="A4279">
        <v>853.1</v>
      </c>
      <c r="B4279" s="24">
        <v>43580</v>
      </c>
      <c r="C4279">
        <v>2</v>
      </c>
      <c r="D4279" s="13">
        <v>230</v>
      </c>
      <c r="E4279" s="13" t="s">
        <v>4</v>
      </c>
      <c r="F4279" s="17">
        <v>-513</v>
      </c>
      <c r="G4279" t="str">
        <f>_xlfn.XLOOKUP(tbl_GL[[#This Row],[Account_key]],tbl_COA[Account_key],tbl_COA[Class],"Not Found")</f>
        <v>Trading account</v>
      </c>
      <c r="H4279" t="str">
        <f>_xlfn.XLOOKUP(tbl_GL[[#This Row],[Account_key]],tbl_COA[Account_key],tbl_COA[SubClass],"Not Found")</f>
        <v>Cost of Sales</v>
      </c>
      <c r="I4279" t="str">
        <f>_xlfn.XLOOKUP(tbl_GL[[#This Row],[Account_key]],tbl_COA[Account_key],tbl_COA[SubClass2],"Not Found")</f>
        <v>Cost of Sales</v>
      </c>
      <c r="J4279" t="str">
        <f>_xlfn.XLOOKUP(tbl_GL[[#This Row],[Account_key]],tbl_COA[Account_key],tbl_COA[SubAccount],,0)</f>
        <v>Cost of Sales</v>
      </c>
      <c r="K4279">
        <f>YEAR(tbl_GL[[#This Row],[Date]])</f>
        <v>2019</v>
      </c>
    </row>
    <row r="4280" spans="1:11" x14ac:dyDescent="0.35">
      <c r="A4280">
        <v>853.2</v>
      </c>
      <c r="B4280" s="24">
        <v>43580</v>
      </c>
      <c r="C4280">
        <v>2</v>
      </c>
      <c r="D4280" s="13">
        <v>60</v>
      </c>
      <c r="E4280" s="13" t="s">
        <v>4</v>
      </c>
      <c r="F4280" s="17">
        <v>-513</v>
      </c>
      <c r="G4280" t="str">
        <f>_xlfn.XLOOKUP(tbl_GL[[#This Row],[Account_key]],tbl_COA[Account_key],tbl_COA[Class],"Not Found")</f>
        <v>Assets</v>
      </c>
      <c r="H4280" t="str">
        <f>_xlfn.XLOOKUP(tbl_GL[[#This Row],[Account_key]],tbl_COA[Account_key],tbl_COA[SubClass],"Not Found")</f>
        <v>Assets</v>
      </c>
      <c r="I4280" t="str">
        <f>_xlfn.XLOOKUP(tbl_GL[[#This Row],[Account_key]],tbl_COA[Account_key],tbl_COA[SubClass2],"Not Found")</f>
        <v>Current Assets</v>
      </c>
      <c r="J4280" t="str">
        <f>_xlfn.XLOOKUP(tbl_GL[[#This Row],[Account_key]],tbl_COA[Account_key],tbl_COA[SubAccount],,0)</f>
        <v>Inventory</v>
      </c>
      <c r="K4280">
        <f>YEAR(tbl_GL[[#This Row],[Date]])</f>
        <v>2019</v>
      </c>
    </row>
    <row r="4281" spans="1:11" x14ac:dyDescent="0.35">
      <c r="A4281">
        <v>854.1</v>
      </c>
      <c r="B4281" s="24">
        <v>43580</v>
      </c>
      <c r="C4281">
        <v>2</v>
      </c>
      <c r="D4281" s="13">
        <v>210</v>
      </c>
      <c r="E4281" s="13" t="s">
        <v>7</v>
      </c>
      <c r="F4281" s="17">
        <v>1764</v>
      </c>
      <c r="G4281" t="str">
        <f>_xlfn.XLOOKUP(tbl_GL[[#This Row],[Account_key]],tbl_COA[Account_key],tbl_COA[Class],"Not Found")</f>
        <v>Trading account</v>
      </c>
      <c r="H4281" t="str">
        <f>_xlfn.XLOOKUP(tbl_GL[[#This Row],[Account_key]],tbl_COA[Account_key],tbl_COA[SubClass],"Not Found")</f>
        <v>Sales</v>
      </c>
      <c r="I4281" t="str">
        <f>_xlfn.XLOOKUP(tbl_GL[[#This Row],[Account_key]],tbl_COA[Account_key],tbl_COA[SubClass2],"Not Found")</f>
        <v>Sales</v>
      </c>
      <c r="J4281" t="str">
        <f>_xlfn.XLOOKUP(tbl_GL[[#This Row],[Account_key]],tbl_COA[Account_key],tbl_COA[SubAccount],,0)</f>
        <v>Sales</v>
      </c>
      <c r="K4281">
        <f>YEAR(tbl_GL[[#This Row],[Date]])</f>
        <v>2019</v>
      </c>
    </row>
    <row r="4282" spans="1:11" x14ac:dyDescent="0.35">
      <c r="A4282">
        <v>854.2</v>
      </c>
      <c r="B4282" s="24">
        <v>43580</v>
      </c>
      <c r="C4282">
        <v>2</v>
      </c>
      <c r="D4282" s="13">
        <v>10</v>
      </c>
      <c r="E4282" s="13" t="s">
        <v>7</v>
      </c>
      <c r="F4282" s="17">
        <v>1764</v>
      </c>
      <c r="G4282" t="str">
        <f>_xlfn.XLOOKUP(tbl_GL[[#This Row],[Account_key]],tbl_COA[Account_key],tbl_COA[Class],"Not Found")</f>
        <v>Assets</v>
      </c>
      <c r="H4282" t="str">
        <f>_xlfn.XLOOKUP(tbl_GL[[#This Row],[Account_key]],tbl_COA[Account_key],tbl_COA[SubClass],"Not Found")</f>
        <v>Assets</v>
      </c>
      <c r="I4282" t="str">
        <f>_xlfn.XLOOKUP(tbl_GL[[#This Row],[Account_key]],tbl_COA[Account_key],tbl_COA[SubClass2],"Not Found")</f>
        <v>Current Assets</v>
      </c>
      <c r="J4282" t="str">
        <f>_xlfn.XLOOKUP(tbl_GL[[#This Row],[Account_key]],tbl_COA[Account_key],tbl_COA[SubAccount],,0)</f>
        <v>Cash at Bank</v>
      </c>
      <c r="K4282">
        <f>YEAR(tbl_GL[[#This Row],[Date]])</f>
        <v>2019</v>
      </c>
    </row>
    <row r="4283" spans="1:11" x14ac:dyDescent="0.35">
      <c r="A4283">
        <v>855.1</v>
      </c>
      <c r="B4283" s="24">
        <v>43580</v>
      </c>
      <c r="C4283">
        <v>2</v>
      </c>
      <c r="D4283" s="13">
        <v>230</v>
      </c>
      <c r="E4283" s="13" t="s">
        <v>4</v>
      </c>
      <c r="F4283" s="17">
        <v>-1934</v>
      </c>
      <c r="G4283" t="str">
        <f>_xlfn.XLOOKUP(tbl_GL[[#This Row],[Account_key]],tbl_COA[Account_key],tbl_COA[Class],"Not Found")</f>
        <v>Trading account</v>
      </c>
      <c r="H4283" t="str">
        <f>_xlfn.XLOOKUP(tbl_GL[[#This Row],[Account_key]],tbl_COA[Account_key],tbl_COA[SubClass],"Not Found")</f>
        <v>Cost of Sales</v>
      </c>
      <c r="I4283" t="str">
        <f>_xlfn.XLOOKUP(tbl_GL[[#This Row],[Account_key]],tbl_COA[Account_key],tbl_COA[SubClass2],"Not Found")</f>
        <v>Cost of Sales</v>
      </c>
      <c r="J4283" t="str">
        <f>_xlfn.XLOOKUP(tbl_GL[[#This Row],[Account_key]],tbl_COA[Account_key],tbl_COA[SubAccount],,0)</f>
        <v>Cost of Sales</v>
      </c>
      <c r="K4283">
        <f>YEAR(tbl_GL[[#This Row],[Date]])</f>
        <v>2019</v>
      </c>
    </row>
    <row r="4284" spans="1:11" x14ac:dyDescent="0.35">
      <c r="A4284">
        <v>855.2</v>
      </c>
      <c r="B4284" s="24">
        <v>43580</v>
      </c>
      <c r="C4284">
        <v>2</v>
      </c>
      <c r="D4284" s="13">
        <v>60</v>
      </c>
      <c r="E4284" s="13" t="s">
        <v>4</v>
      </c>
      <c r="F4284" s="17">
        <v>-1934</v>
      </c>
      <c r="G4284" t="str">
        <f>_xlfn.XLOOKUP(tbl_GL[[#This Row],[Account_key]],tbl_COA[Account_key],tbl_COA[Class],"Not Found")</f>
        <v>Assets</v>
      </c>
      <c r="H4284" t="str">
        <f>_xlfn.XLOOKUP(tbl_GL[[#This Row],[Account_key]],tbl_COA[Account_key],tbl_COA[SubClass],"Not Found")</f>
        <v>Assets</v>
      </c>
      <c r="I4284" t="str">
        <f>_xlfn.XLOOKUP(tbl_GL[[#This Row],[Account_key]],tbl_COA[Account_key],tbl_COA[SubClass2],"Not Found")</f>
        <v>Current Assets</v>
      </c>
      <c r="J4284" t="str">
        <f>_xlfn.XLOOKUP(tbl_GL[[#This Row],[Account_key]],tbl_COA[Account_key],tbl_COA[SubAccount],,0)</f>
        <v>Inventory</v>
      </c>
      <c r="K4284">
        <f>YEAR(tbl_GL[[#This Row],[Date]])</f>
        <v>2019</v>
      </c>
    </row>
    <row r="4285" spans="1:11" x14ac:dyDescent="0.35">
      <c r="A4285">
        <v>856.1</v>
      </c>
      <c r="B4285" s="24">
        <v>43580</v>
      </c>
      <c r="C4285">
        <v>2</v>
      </c>
      <c r="D4285" s="13">
        <v>210</v>
      </c>
      <c r="E4285" s="13" t="s">
        <v>8</v>
      </c>
      <c r="F4285" s="17">
        <v>7072</v>
      </c>
      <c r="G4285" t="str">
        <f>_xlfn.XLOOKUP(tbl_GL[[#This Row],[Account_key]],tbl_COA[Account_key],tbl_COA[Class],"Not Found")</f>
        <v>Trading account</v>
      </c>
      <c r="H4285" t="str">
        <f>_xlfn.XLOOKUP(tbl_GL[[#This Row],[Account_key]],tbl_COA[Account_key],tbl_COA[SubClass],"Not Found")</f>
        <v>Sales</v>
      </c>
      <c r="I4285" t="str">
        <f>_xlfn.XLOOKUP(tbl_GL[[#This Row],[Account_key]],tbl_COA[Account_key],tbl_COA[SubClass2],"Not Found")</f>
        <v>Sales</v>
      </c>
      <c r="J4285" t="str">
        <f>_xlfn.XLOOKUP(tbl_GL[[#This Row],[Account_key]],tbl_COA[Account_key],tbl_COA[SubAccount],,0)</f>
        <v>Sales</v>
      </c>
      <c r="K4285">
        <f>YEAR(tbl_GL[[#This Row],[Date]])</f>
        <v>2019</v>
      </c>
    </row>
    <row r="4286" spans="1:11" x14ac:dyDescent="0.35">
      <c r="A4286">
        <v>856.2</v>
      </c>
      <c r="B4286" s="24">
        <v>43580</v>
      </c>
      <c r="C4286">
        <v>2</v>
      </c>
      <c r="D4286" s="13">
        <v>30</v>
      </c>
      <c r="E4286" s="13" t="s">
        <v>8</v>
      </c>
      <c r="F4286" s="17">
        <v>7072</v>
      </c>
      <c r="G4286" t="str">
        <f>_xlfn.XLOOKUP(tbl_GL[[#This Row],[Account_key]],tbl_COA[Account_key],tbl_COA[Class],"Not Found")</f>
        <v>Assets</v>
      </c>
      <c r="H4286" t="str">
        <f>_xlfn.XLOOKUP(tbl_GL[[#This Row],[Account_key]],tbl_COA[Account_key],tbl_COA[SubClass],"Not Found")</f>
        <v>Assets</v>
      </c>
      <c r="I4286" t="str">
        <f>_xlfn.XLOOKUP(tbl_GL[[#This Row],[Account_key]],tbl_COA[Account_key],tbl_COA[SubClass2],"Not Found")</f>
        <v>Current Assets</v>
      </c>
      <c r="J4286" t="str">
        <f>_xlfn.XLOOKUP(tbl_GL[[#This Row],[Account_key]],tbl_COA[Account_key],tbl_COA[SubAccount],,0)</f>
        <v>Trade Receivables</v>
      </c>
      <c r="K4286">
        <f>YEAR(tbl_GL[[#This Row],[Date]])</f>
        <v>2019</v>
      </c>
    </row>
    <row r="4287" spans="1:11" x14ac:dyDescent="0.35">
      <c r="A4287">
        <v>857.1</v>
      </c>
      <c r="B4287" s="24">
        <v>43581</v>
      </c>
      <c r="C4287">
        <v>2</v>
      </c>
      <c r="D4287" s="13">
        <v>310</v>
      </c>
      <c r="E4287" s="13" t="s">
        <v>99</v>
      </c>
      <c r="F4287" s="17">
        <v>-25</v>
      </c>
      <c r="G4287" t="str">
        <f>_xlfn.XLOOKUP(tbl_GL[[#This Row],[Account_key]],tbl_COA[Account_key],tbl_COA[Class],"Not Found")</f>
        <v>Operating account</v>
      </c>
      <c r="H4287" t="str">
        <f>_xlfn.XLOOKUP(tbl_GL[[#This Row],[Account_key]],tbl_COA[Account_key],tbl_COA[SubClass],"Not Found")</f>
        <v>Operating Expenses</v>
      </c>
      <c r="I4287" t="str">
        <f>_xlfn.XLOOKUP(tbl_GL[[#This Row],[Account_key]],tbl_COA[Account_key],tbl_COA[SubClass2],"Not Found")</f>
        <v>Administration</v>
      </c>
      <c r="J4287" t="str">
        <f>_xlfn.XLOOKUP(tbl_GL[[#This Row],[Account_key]],tbl_COA[Account_key],tbl_COA[SubAccount],,0)</f>
        <v>Office Supplies</v>
      </c>
      <c r="K4287">
        <f>YEAR(tbl_GL[[#This Row],[Date]])</f>
        <v>2019</v>
      </c>
    </row>
    <row r="4288" spans="1:11" x14ac:dyDescent="0.35">
      <c r="A4288">
        <v>857.2</v>
      </c>
      <c r="B4288" s="24">
        <v>43581</v>
      </c>
      <c r="C4288">
        <v>2</v>
      </c>
      <c r="D4288" s="13">
        <v>20</v>
      </c>
      <c r="E4288" s="13" t="s">
        <v>99</v>
      </c>
      <c r="F4288" s="17">
        <v>-25</v>
      </c>
      <c r="G4288" t="str">
        <f>_xlfn.XLOOKUP(tbl_GL[[#This Row],[Account_key]],tbl_COA[Account_key],tbl_COA[Class],"Not Found")</f>
        <v>Assets</v>
      </c>
      <c r="H4288" t="str">
        <f>_xlfn.XLOOKUP(tbl_GL[[#This Row],[Account_key]],tbl_COA[Account_key],tbl_COA[SubClass],"Not Found")</f>
        <v>Assets</v>
      </c>
      <c r="I4288" t="str">
        <f>_xlfn.XLOOKUP(tbl_GL[[#This Row],[Account_key]],tbl_COA[Account_key],tbl_COA[SubClass2],"Not Found")</f>
        <v>Current Assets</v>
      </c>
      <c r="J4288" t="str">
        <f>_xlfn.XLOOKUP(tbl_GL[[#This Row],[Account_key]],tbl_COA[Account_key],tbl_COA[SubAccount],,0)</f>
        <v>Cash in hand</v>
      </c>
      <c r="K4288">
        <f>YEAR(tbl_GL[[#This Row],[Date]])</f>
        <v>2019</v>
      </c>
    </row>
    <row r="4289" spans="1:11" x14ac:dyDescent="0.35">
      <c r="A4289">
        <v>858.1</v>
      </c>
      <c r="B4289" s="24">
        <v>43581</v>
      </c>
      <c r="C4289">
        <v>2</v>
      </c>
      <c r="D4289" s="13">
        <v>260</v>
      </c>
      <c r="E4289" s="13" t="s">
        <v>97</v>
      </c>
      <c r="F4289" s="17">
        <v>-931</v>
      </c>
      <c r="G4289" t="str">
        <f>_xlfn.XLOOKUP(tbl_GL[[#This Row],[Account_key]],tbl_COA[Account_key],tbl_COA[Class],"Not Found")</f>
        <v>Operating account</v>
      </c>
      <c r="H4289" t="str">
        <f>_xlfn.XLOOKUP(tbl_GL[[#This Row],[Account_key]],tbl_COA[Account_key],tbl_COA[SubClass],"Not Found")</f>
        <v>Operating Expenses</v>
      </c>
      <c r="I4289" t="str">
        <f>_xlfn.XLOOKUP(tbl_GL[[#This Row],[Account_key]],tbl_COA[Account_key],tbl_COA[SubClass2],"Not Found")</f>
        <v>Marketing</v>
      </c>
      <c r="J4289" t="str">
        <f>_xlfn.XLOOKUP(tbl_GL[[#This Row],[Account_key]],tbl_COA[Account_key],tbl_COA[SubAccount],,0)</f>
        <v>Commissions</v>
      </c>
      <c r="K4289">
        <f>YEAR(tbl_GL[[#This Row],[Date]])</f>
        <v>2019</v>
      </c>
    </row>
    <row r="4290" spans="1:11" x14ac:dyDescent="0.35">
      <c r="A4290">
        <v>858.2</v>
      </c>
      <c r="B4290" s="24">
        <v>43581</v>
      </c>
      <c r="C4290">
        <v>2</v>
      </c>
      <c r="D4290" s="13">
        <v>120</v>
      </c>
      <c r="E4290" s="13" t="s">
        <v>97</v>
      </c>
      <c r="F4290" s="17">
        <v>931</v>
      </c>
      <c r="G4290" t="str">
        <f>_xlfn.XLOOKUP(tbl_GL[[#This Row],[Account_key]],tbl_COA[Account_key],tbl_COA[Class],"Not Found")</f>
        <v>Liabilities and Owners Equity</v>
      </c>
      <c r="H4290" t="str">
        <f>_xlfn.XLOOKUP(tbl_GL[[#This Row],[Account_key]],tbl_COA[Account_key],tbl_COA[SubClass],"Not Found")</f>
        <v>Liabilities</v>
      </c>
      <c r="I4290" t="str">
        <f>_xlfn.XLOOKUP(tbl_GL[[#This Row],[Account_key]],tbl_COA[Account_key],tbl_COA[SubClass2],"Not Found")</f>
        <v>Current Liabilities</v>
      </c>
      <c r="J4290" t="str">
        <f>_xlfn.XLOOKUP(tbl_GL[[#This Row],[Account_key]],tbl_COA[Account_key],tbl_COA[SubAccount],,0)</f>
        <v>Accrued Expenses</v>
      </c>
      <c r="K4290">
        <f>YEAR(tbl_GL[[#This Row],[Date]])</f>
        <v>2019</v>
      </c>
    </row>
    <row r="4291" spans="1:11" x14ac:dyDescent="0.35">
      <c r="A4291">
        <v>859.1</v>
      </c>
      <c r="B4291" s="24">
        <v>43584</v>
      </c>
      <c r="C4291">
        <v>2</v>
      </c>
      <c r="D4291" s="13">
        <v>10</v>
      </c>
      <c r="E4291" s="13" t="s">
        <v>98</v>
      </c>
      <c r="F4291" s="17">
        <v>-877</v>
      </c>
      <c r="G4291" t="str">
        <f>_xlfn.XLOOKUP(tbl_GL[[#This Row],[Account_key]],tbl_COA[Account_key],tbl_COA[Class],"Not Found")</f>
        <v>Assets</v>
      </c>
      <c r="H4291" t="str">
        <f>_xlfn.XLOOKUP(tbl_GL[[#This Row],[Account_key]],tbl_COA[Account_key],tbl_COA[SubClass],"Not Found")</f>
        <v>Assets</v>
      </c>
      <c r="I4291" t="str">
        <f>_xlfn.XLOOKUP(tbl_GL[[#This Row],[Account_key]],tbl_COA[Account_key],tbl_COA[SubClass2],"Not Found")</f>
        <v>Current Assets</v>
      </c>
      <c r="J4291" t="str">
        <f>_xlfn.XLOOKUP(tbl_GL[[#This Row],[Account_key]],tbl_COA[Account_key],tbl_COA[SubAccount],,0)</f>
        <v>Cash at Bank</v>
      </c>
      <c r="K4291">
        <f>YEAR(tbl_GL[[#This Row],[Date]])</f>
        <v>2019</v>
      </c>
    </row>
    <row r="4292" spans="1:11" x14ac:dyDescent="0.35">
      <c r="A4292">
        <v>859.2</v>
      </c>
      <c r="B4292" s="24">
        <v>43584</v>
      </c>
      <c r="C4292">
        <v>2</v>
      </c>
      <c r="D4292" s="13">
        <v>120</v>
      </c>
      <c r="E4292" s="13" t="s">
        <v>98</v>
      </c>
      <c r="F4292" s="17">
        <v>-877</v>
      </c>
      <c r="G4292" t="str">
        <f>_xlfn.XLOOKUP(tbl_GL[[#This Row],[Account_key]],tbl_COA[Account_key],tbl_COA[Class],"Not Found")</f>
        <v>Liabilities and Owners Equity</v>
      </c>
      <c r="H4292" t="str">
        <f>_xlfn.XLOOKUP(tbl_GL[[#This Row],[Account_key]],tbl_COA[Account_key],tbl_COA[SubClass],"Not Found")</f>
        <v>Liabilities</v>
      </c>
      <c r="I4292" t="str">
        <f>_xlfn.XLOOKUP(tbl_GL[[#This Row],[Account_key]],tbl_COA[Account_key],tbl_COA[SubClass2],"Not Found")</f>
        <v>Current Liabilities</v>
      </c>
      <c r="J4292" t="str">
        <f>_xlfn.XLOOKUP(tbl_GL[[#This Row],[Account_key]],tbl_COA[Account_key],tbl_COA[SubAccount],,0)</f>
        <v>Accrued Expenses</v>
      </c>
      <c r="K4292">
        <f>YEAR(tbl_GL[[#This Row],[Date]])</f>
        <v>2019</v>
      </c>
    </row>
    <row r="4293" spans="1:11" x14ac:dyDescent="0.35">
      <c r="A4293">
        <v>860.1</v>
      </c>
      <c r="B4293" s="24">
        <v>43585</v>
      </c>
      <c r="C4293">
        <v>2</v>
      </c>
      <c r="D4293" s="13">
        <v>10</v>
      </c>
      <c r="E4293" s="13" t="s">
        <v>110</v>
      </c>
      <c r="F4293" s="17">
        <v>30</v>
      </c>
      <c r="G4293" t="str">
        <f>_xlfn.XLOOKUP(tbl_GL[[#This Row],[Account_key]],tbl_COA[Account_key],tbl_COA[Class],"Not Found")</f>
        <v>Assets</v>
      </c>
      <c r="H4293" t="str">
        <f>_xlfn.XLOOKUP(tbl_GL[[#This Row],[Account_key]],tbl_COA[Account_key],tbl_COA[SubClass],"Not Found")</f>
        <v>Assets</v>
      </c>
      <c r="I4293" t="str">
        <f>_xlfn.XLOOKUP(tbl_GL[[#This Row],[Account_key]],tbl_COA[Account_key],tbl_COA[SubClass2],"Not Found")</f>
        <v>Current Assets</v>
      </c>
      <c r="J4293" t="str">
        <f>_xlfn.XLOOKUP(tbl_GL[[#This Row],[Account_key]],tbl_COA[Account_key],tbl_COA[SubAccount],,0)</f>
        <v>Cash at Bank</v>
      </c>
      <c r="K4293">
        <f>YEAR(tbl_GL[[#This Row],[Date]])</f>
        <v>2019</v>
      </c>
    </row>
    <row r="4294" spans="1:11" x14ac:dyDescent="0.35">
      <c r="A4294">
        <v>860.2</v>
      </c>
      <c r="B4294" s="24">
        <v>43585</v>
      </c>
      <c r="C4294">
        <v>2</v>
      </c>
      <c r="D4294" s="13">
        <v>430</v>
      </c>
      <c r="E4294" s="13" t="s">
        <v>110</v>
      </c>
      <c r="F4294" s="17">
        <v>30</v>
      </c>
      <c r="G4294" t="str">
        <f>_xlfn.XLOOKUP(tbl_GL[[#This Row],[Account_key]],tbl_COA[Account_key],tbl_COA[Class],"Not Found")</f>
        <v>Non-operating</v>
      </c>
      <c r="H4294" t="str">
        <f>_xlfn.XLOOKUP(tbl_GL[[#This Row],[Account_key]],tbl_COA[Account_key],tbl_COA[SubClass],"Not Found")</f>
        <v>Exchange Loss/Gain</v>
      </c>
      <c r="I4294" t="str">
        <f>_xlfn.XLOOKUP(tbl_GL[[#This Row],[Account_key]],tbl_COA[Account_key],tbl_COA[SubClass2],"Not Found")</f>
        <v>Exchange Loss/Gain</v>
      </c>
      <c r="J4294" t="str">
        <f>_xlfn.XLOOKUP(tbl_GL[[#This Row],[Account_key]],tbl_COA[Account_key],tbl_COA[SubAccount],,0)</f>
        <v>Exchange Loss/Gain</v>
      </c>
      <c r="K4294">
        <f>YEAR(tbl_GL[[#This Row],[Date]])</f>
        <v>2019</v>
      </c>
    </row>
    <row r="4295" spans="1:11" x14ac:dyDescent="0.35">
      <c r="A4295">
        <v>861.1</v>
      </c>
      <c r="B4295" s="24">
        <v>43585</v>
      </c>
      <c r="C4295">
        <v>2</v>
      </c>
      <c r="D4295" s="13">
        <v>400</v>
      </c>
      <c r="E4295" s="13" t="s">
        <v>104</v>
      </c>
      <c r="F4295" s="17">
        <v>-125</v>
      </c>
      <c r="G4295" t="str">
        <f>_xlfn.XLOOKUP(tbl_GL[[#This Row],[Account_key]],tbl_COA[Account_key],tbl_COA[Class],"Not Found")</f>
        <v>Operating account</v>
      </c>
      <c r="H4295" t="str">
        <f>_xlfn.XLOOKUP(tbl_GL[[#This Row],[Account_key]],tbl_COA[Account_key],tbl_COA[SubClass],"Not Found")</f>
        <v>Depreciation &amp; Amortization</v>
      </c>
      <c r="I4295" t="str">
        <f>_xlfn.XLOOKUP(tbl_GL[[#This Row],[Account_key]],tbl_COA[Account_key],tbl_COA[SubClass2],"Not Found")</f>
        <v>Amortization</v>
      </c>
      <c r="J4295" t="str">
        <f>_xlfn.XLOOKUP(tbl_GL[[#This Row],[Account_key]],tbl_COA[Account_key],tbl_COA[SubAccount],,0)</f>
        <v>Amortization of Intangible Assets</v>
      </c>
      <c r="K4295">
        <f>YEAR(tbl_GL[[#This Row],[Date]])</f>
        <v>2019</v>
      </c>
    </row>
    <row r="4296" spans="1:11" x14ac:dyDescent="0.35">
      <c r="A4296">
        <v>861.2</v>
      </c>
      <c r="B4296" s="24">
        <v>43585</v>
      </c>
      <c r="C4296">
        <v>2</v>
      </c>
      <c r="D4296" s="13">
        <v>100</v>
      </c>
      <c r="E4296" s="13" t="s">
        <v>104</v>
      </c>
      <c r="F4296" s="17">
        <v>-125</v>
      </c>
      <c r="G4296" t="str">
        <f>_xlfn.XLOOKUP(tbl_GL[[#This Row],[Account_key]],tbl_COA[Account_key],tbl_COA[Class],"Not Found")</f>
        <v>Assets</v>
      </c>
      <c r="H4296" t="str">
        <f>_xlfn.XLOOKUP(tbl_GL[[#This Row],[Account_key]],tbl_COA[Account_key],tbl_COA[SubClass],"Not Found")</f>
        <v>Assets</v>
      </c>
      <c r="I4296" t="str">
        <f>_xlfn.XLOOKUP(tbl_GL[[#This Row],[Account_key]],tbl_COA[Account_key],tbl_COA[SubClass2],"Not Found")</f>
        <v>Non-Current Assets</v>
      </c>
      <c r="J4296" t="str">
        <f>_xlfn.XLOOKUP(tbl_GL[[#This Row],[Account_key]],tbl_COA[Account_key],tbl_COA[SubAccount],,0)</f>
        <v>Patents and trademarks</v>
      </c>
      <c r="K4296">
        <f>YEAR(tbl_GL[[#This Row],[Date]])</f>
        <v>2019</v>
      </c>
    </row>
    <row r="4297" spans="1:11" x14ac:dyDescent="0.35">
      <c r="A4297">
        <v>862.1</v>
      </c>
      <c r="B4297" s="24">
        <v>43585</v>
      </c>
      <c r="C4297">
        <v>2</v>
      </c>
      <c r="D4297" s="13">
        <v>10</v>
      </c>
      <c r="E4297" s="13" t="s">
        <v>113</v>
      </c>
      <c r="F4297" s="17">
        <v>139</v>
      </c>
      <c r="G4297" t="str">
        <f>_xlfn.XLOOKUP(tbl_GL[[#This Row],[Account_key]],tbl_COA[Account_key],tbl_COA[Class],"Not Found")</f>
        <v>Assets</v>
      </c>
      <c r="H4297" t="str">
        <f>_xlfn.XLOOKUP(tbl_GL[[#This Row],[Account_key]],tbl_COA[Account_key],tbl_COA[SubClass],"Not Found")</f>
        <v>Assets</v>
      </c>
      <c r="I4297" t="str">
        <f>_xlfn.XLOOKUP(tbl_GL[[#This Row],[Account_key]],tbl_COA[Account_key],tbl_COA[SubClass2],"Not Found")</f>
        <v>Current Assets</v>
      </c>
      <c r="J4297" t="str">
        <f>_xlfn.XLOOKUP(tbl_GL[[#This Row],[Account_key]],tbl_COA[Account_key],tbl_COA[SubAccount],,0)</f>
        <v>Cash at Bank</v>
      </c>
      <c r="K4297">
        <f>YEAR(tbl_GL[[#This Row],[Date]])</f>
        <v>2019</v>
      </c>
    </row>
    <row r="4298" spans="1:11" x14ac:dyDescent="0.35">
      <c r="A4298">
        <v>862.2</v>
      </c>
      <c r="B4298" s="24">
        <v>43585</v>
      </c>
      <c r="C4298">
        <v>2</v>
      </c>
      <c r="D4298" s="13">
        <v>410</v>
      </c>
      <c r="E4298" s="13" t="s">
        <v>113</v>
      </c>
      <c r="F4298" s="17">
        <v>139</v>
      </c>
      <c r="G4298" t="str">
        <f>_xlfn.XLOOKUP(tbl_GL[[#This Row],[Account_key]],tbl_COA[Account_key],tbl_COA[Class],"Not Found")</f>
        <v>Non-operating</v>
      </c>
      <c r="H4298" t="str">
        <f>_xlfn.XLOOKUP(tbl_GL[[#This Row],[Account_key]],tbl_COA[Account_key],tbl_COA[SubClass],"Not Found")</f>
        <v>Interest Income</v>
      </c>
      <c r="I4298" t="str">
        <f>_xlfn.XLOOKUP(tbl_GL[[#This Row],[Account_key]],tbl_COA[Account_key],tbl_COA[SubClass2],"Not Found")</f>
        <v>Interest Income</v>
      </c>
      <c r="J4298" t="str">
        <f>_xlfn.XLOOKUP(tbl_GL[[#This Row],[Account_key]],tbl_COA[Account_key],tbl_COA[SubAccount],,0)</f>
        <v>Interest Income</v>
      </c>
      <c r="K4298">
        <f>YEAR(tbl_GL[[#This Row],[Date]])</f>
        <v>2019</v>
      </c>
    </row>
    <row r="4299" spans="1:11" x14ac:dyDescent="0.35">
      <c r="A4299">
        <v>863.1</v>
      </c>
      <c r="B4299" s="24">
        <v>43585</v>
      </c>
      <c r="C4299">
        <v>2</v>
      </c>
      <c r="D4299" s="13">
        <v>440</v>
      </c>
      <c r="E4299" s="13" t="s">
        <v>112</v>
      </c>
      <c r="F4299" s="17">
        <v>-150</v>
      </c>
      <c r="G4299" t="str">
        <f>_xlfn.XLOOKUP(tbl_GL[[#This Row],[Account_key]],tbl_COA[Account_key],tbl_COA[Class],"Not Found")</f>
        <v>Interest &amp; Tax</v>
      </c>
      <c r="H4299" t="str">
        <f>_xlfn.XLOOKUP(tbl_GL[[#This Row],[Account_key]],tbl_COA[Account_key],tbl_COA[SubClass],"Not Found")</f>
        <v>Interest Expense</v>
      </c>
      <c r="I4299" t="str">
        <f>_xlfn.XLOOKUP(tbl_GL[[#This Row],[Account_key]],tbl_COA[Account_key],tbl_COA[SubClass2],"Not Found")</f>
        <v>Interest Expense</v>
      </c>
      <c r="J4299" t="str">
        <f>_xlfn.XLOOKUP(tbl_GL[[#This Row],[Account_key]],tbl_COA[Account_key],tbl_COA[SubAccount],,0)</f>
        <v>Interest Expense</v>
      </c>
      <c r="K4299">
        <f>YEAR(tbl_GL[[#This Row],[Date]])</f>
        <v>2019</v>
      </c>
    </row>
    <row r="4300" spans="1:11" x14ac:dyDescent="0.35">
      <c r="A4300">
        <v>863.2</v>
      </c>
      <c r="B4300" s="24">
        <v>43585</v>
      </c>
      <c r="C4300">
        <v>2</v>
      </c>
      <c r="D4300" s="13">
        <v>121</v>
      </c>
      <c r="E4300" s="13" t="s">
        <v>112</v>
      </c>
      <c r="F4300" s="17">
        <v>150</v>
      </c>
      <c r="G4300" t="str">
        <f>_xlfn.XLOOKUP(tbl_GL[[#This Row],[Account_key]],tbl_COA[Account_key],tbl_COA[Class],"Not Found")</f>
        <v>Liabilities and Owners Equity</v>
      </c>
      <c r="H4300" t="str">
        <f>_xlfn.XLOOKUP(tbl_GL[[#This Row],[Account_key]],tbl_COA[Account_key],tbl_COA[SubClass],"Not Found")</f>
        <v>Liabilities</v>
      </c>
      <c r="I4300" t="str">
        <f>_xlfn.XLOOKUP(tbl_GL[[#This Row],[Account_key]],tbl_COA[Account_key],tbl_COA[SubClass2],"Not Found")</f>
        <v>Current Liabilities</v>
      </c>
      <c r="J4300" t="str">
        <f>_xlfn.XLOOKUP(tbl_GL[[#This Row],[Account_key]],tbl_COA[Account_key],tbl_COA[SubAccount],,0)</f>
        <v>Interest Payable</v>
      </c>
      <c r="K4300">
        <f>YEAR(tbl_GL[[#This Row],[Date]])</f>
        <v>2019</v>
      </c>
    </row>
    <row r="4301" spans="1:11" x14ac:dyDescent="0.35">
      <c r="A4301">
        <v>864.1</v>
      </c>
      <c r="B4301" s="24">
        <v>43585</v>
      </c>
      <c r="C4301">
        <v>2</v>
      </c>
      <c r="D4301" s="13">
        <v>450</v>
      </c>
      <c r="E4301" s="23" t="s">
        <v>108</v>
      </c>
      <c r="F4301" s="17">
        <v>-491</v>
      </c>
      <c r="G4301" t="str">
        <f>_xlfn.XLOOKUP(tbl_GL[[#This Row],[Account_key]],tbl_COA[Account_key],tbl_COA[Class],"Not Found")</f>
        <v>Interest &amp; Tax</v>
      </c>
      <c r="H4301" t="str">
        <f>_xlfn.XLOOKUP(tbl_GL[[#This Row],[Account_key]],tbl_COA[Account_key],tbl_COA[SubClass],"Not Found")</f>
        <v>Taxation</v>
      </c>
      <c r="I4301" t="str">
        <f>_xlfn.XLOOKUP(tbl_GL[[#This Row],[Account_key]],tbl_COA[Account_key],tbl_COA[SubClass2],"Not Found")</f>
        <v>Taxation</v>
      </c>
      <c r="J4301" t="str">
        <f>_xlfn.XLOOKUP(tbl_GL[[#This Row],[Account_key]],tbl_COA[Account_key],tbl_COA[SubAccount],,0)</f>
        <v>Taxation</v>
      </c>
      <c r="K4301">
        <f>YEAR(tbl_GL[[#This Row],[Date]])</f>
        <v>2019</v>
      </c>
    </row>
    <row r="4302" spans="1:11" x14ac:dyDescent="0.35">
      <c r="A4302">
        <v>864.2</v>
      </c>
      <c r="B4302" s="24">
        <v>43585</v>
      </c>
      <c r="C4302">
        <v>2</v>
      </c>
      <c r="D4302" s="13">
        <v>122</v>
      </c>
      <c r="E4302" s="23" t="s">
        <v>108</v>
      </c>
      <c r="F4302" s="17">
        <v>491</v>
      </c>
      <c r="G4302" t="str">
        <f>_xlfn.XLOOKUP(tbl_GL[[#This Row],[Account_key]],tbl_COA[Account_key],tbl_COA[Class],"Not Found")</f>
        <v>Liabilities and Owners Equity</v>
      </c>
      <c r="H4302" t="str">
        <f>_xlfn.XLOOKUP(tbl_GL[[#This Row],[Account_key]],tbl_COA[Account_key],tbl_COA[SubClass],"Not Found")</f>
        <v>Liabilities</v>
      </c>
      <c r="I4302" t="str">
        <f>_xlfn.XLOOKUP(tbl_GL[[#This Row],[Account_key]],tbl_COA[Account_key],tbl_COA[SubClass2],"Not Found")</f>
        <v>Current Liabilities</v>
      </c>
      <c r="J4302" t="str">
        <f>_xlfn.XLOOKUP(tbl_GL[[#This Row],[Account_key]],tbl_COA[Account_key],tbl_COA[SubAccount],,0)</f>
        <v>Tax payable</v>
      </c>
      <c r="K4302">
        <f>YEAR(tbl_GL[[#This Row],[Date]])</f>
        <v>2019</v>
      </c>
    </row>
    <row r="4303" spans="1:11" x14ac:dyDescent="0.35">
      <c r="A4303">
        <v>865.1</v>
      </c>
      <c r="B4303" s="24">
        <v>43585</v>
      </c>
      <c r="C4303">
        <v>2</v>
      </c>
      <c r="D4303" s="13">
        <v>10</v>
      </c>
      <c r="E4303" s="13" t="s">
        <v>98</v>
      </c>
      <c r="F4303" s="17">
        <v>-1132</v>
      </c>
      <c r="G4303" t="str">
        <f>_xlfn.XLOOKUP(tbl_GL[[#This Row],[Account_key]],tbl_COA[Account_key],tbl_COA[Class],"Not Found")</f>
        <v>Assets</v>
      </c>
      <c r="H4303" t="str">
        <f>_xlfn.XLOOKUP(tbl_GL[[#This Row],[Account_key]],tbl_COA[Account_key],tbl_COA[SubClass],"Not Found")</f>
        <v>Assets</v>
      </c>
      <c r="I4303" t="str">
        <f>_xlfn.XLOOKUP(tbl_GL[[#This Row],[Account_key]],tbl_COA[Account_key],tbl_COA[SubClass2],"Not Found")</f>
        <v>Current Assets</v>
      </c>
      <c r="J4303" t="str">
        <f>_xlfn.XLOOKUP(tbl_GL[[#This Row],[Account_key]],tbl_COA[Account_key],tbl_COA[SubAccount],,0)</f>
        <v>Cash at Bank</v>
      </c>
      <c r="K4303">
        <f>YEAR(tbl_GL[[#This Row],[Date]])</f>
        <v>2019</v>
      </c>
    </row>
    <row r="4304" spans="1:11" x14ac:dyDescent="0.35">
      <c r="A4304">
        <v>865.2</v>
      </c>
      <c r="B4304" s="24">
        <v>43585</v>
      </c>
      <c r="C4304">
        <v>2</v>
      </c>
      <c r="D4304" s="13">
        <v>120</v>
      </c>
      <c r="E4304" s="13" t="s">
        <v>98</v>
      </c>
      <c r="F4304" s="17">
        <v>-1132</v>
      </c>
      <c r="G4304" t="str">
        <f>_xlfn.XLOOKUP(tbl_GL[[#This Row],[Account_key]],tbl_COA[Account_key],tbl_COA[Class],"Not Found")</f>
        <v>Liabilities and Owners Equity</v>
      </c>
      <c r="H4304" t="str">
        <f>_xlfn.XLOOKUP(tbl_GL[[#This Row],[Account_key]],tbl_COA[Account_key],tbl_COA[SubClass],"Not Found")</f>
        <v>Liabilities</v>
      </c>
      <c r="I4304" t="str">
        <f>_xlfn.XLOOKUP(tbl_GL[[#This Row],[Account_key]],tbl_COA[Account_key],tbl_COA[SubClass2],"Not Found")</f>
        <v>Current Liabilities</v>
      </c>
      <c r="J4304" t="str">
        <f>_xlfn.XLOOKUP(tbl_GL[[#This Row],[Account_key]],tbl_COA[Account_key],tbl_COA[SubAccount],,0)</f>
        <v>Accrued Expenses</v>
      </c>
      <c r="K4304">
        <f>YEAR(tbl_GL[[#This Row],[Date]])</f>
        <v>2019</v>
      </c>
    </row>
    <row r="4305" spans="1:11" x14ac:dyDescent="0.35">
      <c r="A4305">
        <v>866.1</v>
      </c>
      <c r="B4305" s="24">
        <v>43585</v>
      </c>
      <c r="C4305">
        <v>2</v>
      </c>
      <c r="D4305" s="13">
        <v>240</v>
      </c>
      <c r="E4305" s="13" t="s">
        <v>56</v>
      </c>
      <c r="F4305" s="17">
        <v>-1875</v>
      </c>
      <c r="G4305" t="str">
        <f>_xlfn.XLOOKUP(tbl_GL[[#This Row],[Account_key]],tbl_COA[Account_key],tbl_COA[Class],"Not Found")</f>
        <v>Operating account</v>
      </c>
      <c r="H4305" t="str">
        <f>_xlfn.XLOOKUP(tbl_GL[[#This Row],[Account_key]],tbl_COA[Account_key],tbl_COA[SubClass],"Not Found")</f>
        <v>Operating Expenses</v>
      </c>
      <c r="I4305" t="str">
        <f>_xlfn.XLOOKUP(tbl_GL[[#This Row],[Account_key]],tbl_COA[Account_key],tbl_COA[SubClass2],"Not Found")</f>
        <v>Sales &amp; Distribution</v>
      </c>
      <c r="J4305" t="str">
        <f>_xlfn.XLOOKUP(tbl_GL[[#This Row],[Account_key]],tbl_COA[Account_key],tbl_COA[SubAccount],,0)</f>
        <v>Salaries</v>
      </c>
      <c r="K4305">
        <f>YEAR(tbl_GL[[#This Row],[Date]])</f>
        <v>2019</v>
      </c>
    </row>
    <row r="4306" spans="1:11" x14ac:dyDescent="0.35">
      <c r="A4306">
        <v>866.2</v>
      </c>
      <c r="B4306" s="24">
        <v>43585</v>
      </c>
      <c r="C4306">
        <v>2</v>
      </c>
      <c r="D4306" s="13">
        <v>10</v>
      </c>
      <c r="E4306" s="13" t="s">
        <v>56</v>
      </c>
      <c r="F4306" s="17">
        <v>-1875</v>
      </c>
      <c r="G4306" t="str">
        <f>_xlfn.XLOOKUP(tbl_GL[[#This Row],[Account_key]],tbl_COA[Account_key],tbl_COA[Class],"Not Found")</f>
        <v>Assets</v>
      </c>
      <c r="H4306" t="str">
        <f>_xlfn.XLOOKUP(tbl_GL[[#This Row],[Account_key]],tbl_COA[Account_key],tbl_COA[SubClass],"Not Found")</f>
        <v>Assets</v>
      </c>
      <c r="I4306" t="str">
        <f>_xlfn.XLOOKUP(tbl_GL[[#This Row],[Account_key]],tbl_COA[Account_key],tbl_COA[SubClass2],"Not Found")</f>
        <v>Current Assets</v>
      </c>
      <c r="J4306" t="str">
        <f>_xlfn.XLOOKUP(tbl_GL[[#This Row],[Account_key]],tbl_COA[Account_key],tbl_COA[SubAccount],,0)</f>
        <v>Cash at Bank</v>
      </c>
      <c r="K4306">
        <f>YEAR(tbl_GL[[#This Row],[Date]])</f>
        <v>2019</v>
      </c>
    </row>
    <row r="4307" spans="1:11" x14ac:dyDescent="0.35">
      <c r="A4307">
        <v>867.1</v>
      </c>
      <c r="B4307" s="24">
        <v>43585</v>
      </c>
      <c r="C4307">
        <v>2</v>
      </c>
      <c r="D4307" s="13">
        <v>380</v>
      </c>
      <c r="E4307" s="13" t="s">
        <v>101</v>
      </c>
      <c r="F4307" s="17">
        <v>-3500</v>
      </c>
      <c r="G4307" t="str">
        <f>_xlfn.XLOOKUP(tbl_GL[[#This Row],[Account_key]],tbl_COA[Account_key],tbl_COA[Class],"Not Found")</f>
        <v>Operating account</v>
      </c>
      <c r="H4307" t="str">
        <f>_xlfn.XLOOKUP(tbl_GL[[#This Row],[Account_key]],tbl_COA[Account_key],tbl_COA[SubClass],"Not Found")</f>
        <v>Depreciation &amp; Amortization</v>
      </c>
      <c r="I4307" t="str">
        <f>_xlfn.XLOOKUP(tbl_GL[[#This Row],[Account_key]],tbl_COA[Account_key],tbl_COA[SubClass2],"Not Found")</f>
        <v>Depreciation</v>
      </c>
      <c r="J4307" t="str">
        <f>_xlfn.XLOOKUP(tbl_GL[[#This Row],[Account_key]],tbl_COA[Account_key],tbl_COA[SubAccount],,0)</f>
        <v>Equipment</v>
      </c>
      <c r="K4307">
        <f>YEAR(tbl_GL[[#This Row],[Date]])</f>
        <v>2019</v>
      </c>
    </row>
    <row r="4308" spans="1:11" x14ac:dyDescent="0.35">
      <c r="A4308">
        <v>867.2</v>
      </c>
      <c r="B4308" s="24">
        <v>43585</v>
      </c>
      <c r="C4308">
        <v>2</v>
      </c>
      <c r="D4308" s="13">
        <v>90</v>
      </c>
      <c r="E4308" s="13" t="s">
        <v>101</v>
      </c>
      <c r="F4308" s="17">
        <v>-3500</v>
      </c>
      <c r="G4308" t="str">
        <f>_xlfn.XLOOKUP(tbl_GL[[#This Row],[Account_key]],tbl_COA[Account_key],tbl_COA[Class],"Not Found")</f>
        <v>Assets</v>
      </c>
      <c r="H4308" t="str">
        <f>_xlfn.XLOOKUP(tbl_GL[[#This Row],[Account_key]],tbl_COA[Account_key],tbl_COA[SubClass],"Not Found")</f>
        <v>Assets</v>
      </c>
      <c r="I4308" t="str">
        <f>_xlfn.XLOOKUP(tbl_GL[[#This Row],[Account_key]],tbl_COA[Account_key],tbl_COA[SubClass2],"Not Found")</f>
        <v>Non-Current Assets</v>
      </c>
      <c r="J4308" t="str">
        <f>_xlfn.XLOOKUP(tbl_GL[[#This Row],[Account_key]],tbl_COA[Account_key],tbl_COA[SubAccount],,0)</f>
        <v>Office Furniture &amp; Equipment</v>
      </c>
      <c r="K4308">
        <f>YEAR(tbl_GL[[#This Row],[Date]])</f>
        <v>2019</v>
      </c>
    </row>
    <row r="4309" spans="1:11" x14ac:dyDescent="0.35">
      <c r="A4309">
        <v>869.1</v>
      </c>
      <c r="B4309" s="24">
        <v>43586</v>
      </c>
      <c r="C4309">
        <v>2</v>
      </c>
      <c r="D4309" s="13">
        <v>260</v>
      </c>
      <c r="E4309" s="13" t="s">
        <v>83</v>
      </c>
      <c r="F4309" s="17">
        <v>332</v>
      </c>
      <c r="G4309" t="str">
        <f>_xlfn.XLOOKUP(tbl_GL[[#This Row],[Account_key]],tbl_COA[Account_key],tbl_COA[Class],"Not Found")</f>
        <v>Operating account</v>
      </c>
      <c r="H4309" t="str">
        <f>_xlfn.XLOOKUP(tbl_GL[[#This Row],[Account_key]],tbl_COA[Account_key],tbl_COA[SubClass],"Not Found")</f>
        <v>Operating Expenses</v>
      </c>
      <c r="I4309" t="str">
        <f>_xlfn.XLOOKUP(tbl_GL[[#This Row],[Account_key]],tbl_COA[Account_key],tbl_COA[SubClass2],"Not Found")</f>
        <v>Marketing</v>
      </c>
      <c r="J4309" t="str">
        <f>_xlfn.XLOOKUP(tbl_GL[[#This Row],[Account_key]],tbl_COA[Account_key],tbl_COA[SubAccount],,0)</f>
        <v>Commissions</v>
      </c>
      <c r="K4309">
        <f>YEAR(tbl_GL[[#This Row],[Date]])</f>
        <v>2019</v>
      </c>
    </row>
    <row r="4310" spans="1:11" x14ac:dyDescent="0.35">
      <c r="A4310">
        <v>869.2</v>
      </c>
      <c r="B4310" s="24">
        <v>43586</v>
      </c>
      <c r="C4310">
        <v>2</v>
      </c>
      <c r="D4310" s="13">
        <v>20</v>
      </c>
      <c r="E4310" s="13" t="s">
        <v>83</v>
      </c>
      <c r="F4310" s="17">
        <v>332</v>
      </c>
      <c r="G4310" t="str">
        <f>_xlfn.XLOOKUP(tbl_GL[[#This Row],[Account_key]],tbl_COA[Account_key],tbl_COA[Class],"Not Found")</f>
        <v>Assets</v>
      </c>
      <c r="H4310" t="str">
        <f>_xlfn.XLOOKUP(tbl_GL[[#This Row],[Account_key]],tbl_COA[Account_key],tbl_COA[SubClass],"Not Found")</f>
        <v>Assets</v>
      </c>
      <c r="I4310" t="str">
        <f>_xlfn.XLOOKUP(tbl_GL[[#This Row],[Account_key]],tbl_COA[Account_key],tbl_COA[SubClass2],"Not Found")</f>
        <v>Current Assets</v>
      </c>
      <c r="J4310" t="str">
        <f>_xlfn.XLOOKUP(tbl_GL[[#This Row],[Account_key]],tbl_COA[Account_key],tbl_COA[SubAccount],,0)</f>
        <v>Cash in hand</v>
      </c>
      <c r="K4310">
        <f>YEAR(tbl_GL[[#This Row],[Date]])</f>
        <v>2019</v>
      </c>
    </row>
    <row r="4311" spans="1:11" x14ac:dyDescent="0.35">
      <c r="A4311">
        <v>870.1</v>
      </c>
      <c r="B4311" s="24">
        <v>43586</v>
      </c>
      <c r="C4311">
        <v>2</v>
      </c>
      <c r="D4311" s="13">
        <v>310</v>
      </c>
      <c r="E4311" s="13" t="s">
        <v>97</v>
      </c>
      <c r="F4311" s="17">
        <v>-1201</v>
      </c>
      <c r="G4311" t="str">
        <f>_xlfn.XLOOKUP(tbl_GL[[#This Row],[Account_key]],tbl_COA[Account_key],tbl_COA[Class],"Not Found")</f>
        <v>Operating account</v>
      </c>
      <c r="H4311" t="str">
        <f>_xlfn.XLOOKUP(tbl_GL[[#This Row],[Account_key]],tbl_COA[Account_key],tbl_COA[SubClass],"Not Found")</f>
        <v>Operating Expenses</v>
      </c>
      <c r="I4311" t="str">
        <f>_xlfn.XLOOKUP(tbl_GL[[#This Row],[Account_key]],tbl_COA[Account_key],tbl_COA[SubClass2],"Not Found")</f>
        <v>Administration</v>
      </c>
      <c r="J4311" t="str">
        <f>_xlfn.XLOOKUP(tbl_GL[[#This Row],[Account_key]],tbl_COA[Account_key],tbl_COA[SubAccount],,0)</f>
        <v>Office Supplies</v>
      </c>
      <c r="K4311">
        <f>YEAR(tbl_GL[[#This Row],[Date]])</f>
        <v>2019</v>
      </c>
    </row>
    <row r="4312" spans="1:11" x14ac:dyDescent="0.35">
      <c r="A4312">
        <v>870.2</v>
      </c>
      <c r="B4312" s="24">
        <v>43586</v>
      </c>
      <c r="C4312">
        <v>2</v>
      </c>
      <c r="D4312" s="13">
        <v>120</v>
      </c>
      <c r="E4312" s="13" t="s">
        <v>97</v>
      </c>
      <c r="F4312" s="17">
        <v>1201</v>
      </c>
      <c r="G4312" t="str">
        <f>_xlfn.XLOOKUP(tbl_GL[[#This Row],[Account_key]],tbl_COA[Account_key],tbl_COA[Class],"Not Found")</f>
        <v>Liabilities and Owners Equity</v>
      </c>
      <c r="H4312" t="str">
        <f>_xlfn.XLOOKUP(tbl_GL[[#This Row],[Account_key]],tbl_COA[Account_key],tbl_COA[SubClass],"Not Found")</f>
        <v>Liabilities</v>
      </c>
      <c r="I4312" t="str">
        <f>_xlfn.XLOOKUP(tbl_GL[[#This Row],[Account_key]],tbl_COA[Account_key],tbl_COA[SubClass2],"Not Found")</f>
        <v>Current Liabilities</v>
      </c>
      <c r="J4312" t="str">
        <f>_xlfn.XLOOKUP(tbl_GL[[#This Row],[Account_key]],tbl_COA[Account_key],tbl_COA[SubAccount],,0)</f>
        <v>Accrued Expenses</v>
      </c>
      <c r="K4312">
        <f>YEAR(tbl_GL[[#This Row],[Date]])</f>
        <v>2019</v>
      </c>
    </row>
    <row r="4313" spans="1:11" x14ac:dyDescent="0.35">
      <c r="A4313">
        <v>871.1</v>
      </c>
      <c r="B4313" s="24">
        <v>43586</v>
      </c>
      <c r="C4313">
        <v>2</v>
      </c>
      <c r="D4313" s="13">
        <v>60</v>
      </c>
      <c r="E4313" s="13" t="s">
        <v>84</v>
      </c>
      <c r="F4313" s="17">
        <v>9000</v>
      </c>
      <c r="G4313" t="str">
        <f>_xlfn.XLOOKUP(tbl_GL[[#This Row],[Account_key]],tbl_COA[Account_key],tbl_COA[Class],"Not Found")</f>
        <v>Assets</v>
      </c>
      <c r="H4313" t="str">
        <f>_xlfn.XLOOKUP(tbl_GL[[#This Row],[Account_key]],tbl_COA[Account_key],tbl_COA[SubClass],"Not Found")</f>
        <v>Assets</v>
      </c>
      <c r="I4313" t="str">
        <f>_xlfn.XLOOKUP(tbl_GL[[#This Row],[Account_key]],tbl_COA[Account_key],tbl_COA[SubClass2],"Not Found")</f>
        <v>Current Assets</v>
      </c>
      <c r="J4313" t="str">
        <f>_xlfn.XLOOKUP(tbl_GL[[#This Row],[Account_key]],tbl_COA[Account_key],tbl_COA[SubAccount],,0)</f>
        <v>Inventory</v>
      </c>
      <c r="K4313">
        <f>YEAR(tbl_GL[[#This Row],[Date]])</f>
        <v>2019</v>
      </c>
    </row>
    <row r="4314" spans="1:11" x14ac:dyDescent="0.35">
      <c r="A4314">
        <v>871.2</v>
      </c>
      <c r="B4314" s="24">
        <v>43586</v>
      </c>
      <c r="C4314">
        <v>2</v>
      </c>
      <c r="D4314" s="13">
        <v>110</v>
      </c>
      <c r="E4314" s="13" t="s">
        <v>84</v>
      </c>
      <c r="F4314" s="17">
        <v>9000</v>
      </c>
      <c r="G4314" t="str">
        <f>_xlfn.XLOOKUP(tbl_GL[[#This Row],[Account_key]],tbl_COA[Account_key],tbl_COA[Class],"Not Found")</f>
        <v>Liabilities and Owners Equity</v>
      </c>
      <c r="H4314" t="str">
        <f>_xlfn.XLOOKUP(tbl_GL[[#This Row],[Account_key]],tbl_COA[Account_key],tbl_COA[SubClass],"Not Found")</f>
        <v>Liabilities</v>
      </c>
      <c r="I4314" t="str">
        <f>_xlfn.XLOOKUP(tbl_GL[[#This Row],[Account_key]],tbl_COA[Account_key],tbl_COA[SubClass2],"Not Found")</f>
        <v>Current Liabilities</v>
      </c>
      <c r="J4314" t="str">
        <f>_xlfn.XLOOKUP(tbl_GL[[#This Row],[Account_key]],tbl_COA[Account_key],tbl_COA[SubAccount],,0)</f>
        <v>Trade Payables</v>
      </c>
      <c r="K4314">
        <f>YEAR(tbl_GL[[#This Row],[Date]])</f>
        <v>2019</v>
      </c>
    </row>
    <row r="4315" spans="1:11" x14ac:dyDescent="0.35">
      <c r="A4315">
        <v>872.1</v>
      </c>
      <c r="B4315" s="24">
        <v>43589</v>
      </c>
      <c r="C4315">
        <v>2</v>
      </c>
      <c r="D4315" s="13">
        <v>10</v>
      </c>
      <c r="E4315" s="13" t="s">
        <v>98</v>
      </c>
      <c r="F4315" s="17">
        <v>-984</v>
      </c>
      <c r="G4315" t="str">
        <f>_xlfn.XLOOKUP(tbl_GL[[#This Row],[Account_key]],tbl_COA[Account_key],tbl_COA[Class],"Not Found")</f>
        <v>Assets</v>
      </c>
      <c r="H4315" t="str">
        <f>_xlfn.XLOOKUP(tbl_GL[[#This Row],[Account_key]],tbl_COA[Account_key],tbl_COA[SubClass],"Not Found")</f>
        <v>Assets</v>
      </c>
      <c r="I4315" t="str">
        <f>_xlfn.XLOOKUP(tbl_GL[[#This Row],[Account_key]],tbl_COA[Account_key],tbl_COA[SubClass2],"Not Found")</f>
        <v>Current Assets</v>
      </c>
      <c r="J4315" t="str">
        <f>_xlfn.XLOOKUP(tbl_GL[[#This Row],[Account_key]],tbl_COA[Account_key],tbl_COA[SubAccount],,0)</f>
        <v>Cash at Bank</v>
      </c>
      <c r="K4315">
        <f>YEAR(tbl_GL[[#This Row],[Date]])</f>
        <v>2019</v>
      </c>
    </row>
    <row r="4316" spans="1:11" x14ac:dyDescent="0.35">
      <c r="A4316">
        <v>872.2</v>
      </c>
      <c r="B4316" s="24">
        <v>43589</v>
      </c>
      <c r="C4316">
        <v>2</v>
      </c>
      <c r="D4316" s="13">
        <v>120</v>
      </c>
      <c r="E4316" s="13" t="s">
        <v>98</v>
      </c>
      <c r="F4316" s="17">
        <v>-984</v>
      </c>
      <c r="G4316" t="str">
        <f>_xlfn.XLOOKUP(tbl_GL[[#This Row],[Account_key]],tbl_COA[Account_key],tbl_COA[Class],"Not Found")</f>
        <v>Liabilities and Owners Equity</v>
      </c>
      <c r="H4316" t="str">
        <f>_xlfn.XLOOKUP(tbl_GL[[#This Row],[Account_key]],tbl_COA[Account_key],tbl_COA[SubClass],"Not Found")</f>
        <v>Liabilities</v>
      </c>
      <c r="I4316" t="str">
        <f>_xlfn.XLOOKUP(tbl_GL[[#This Row],[Account_key]],tbl_COA[Account_key],tbl_COA[SubClass2],"Not Found")</f>
        <v>Current Liabilities</v>
      </c>
      <c r="J4316" t="str">
        <f>_xlfn.XLOOKUP(tbl_GL[[#This Row],[Account_key]],tbl_COA[Account_key],tbl_COA[SubAccount],,0)</f>
        <v>Accrued Expenses</v>
      </c>
      <c r="K4316">
        <f>YEAR(tbl_GL[[#This Row],[Date]])</f>
        <v>2019</v>
      </c>
    </row>
    <row r="4317" spans="1:11" x14ac:dyDescent="0.35">
      <c r="A4317">
        <v>873.1</v>
      </c>
      <c r="B4317" s="24">
        <v>43589</v>
      </c>
      <c r="C4317">
        <v>2</v>
      </c>
      <c r="D4317" s="13">
        <v>10</v>
      </c>
      <c r="E4317" s="13" t="s">
        <v>98</v>
      </c>
      <c r="F4317" s="17">
        <v>-1227</v>
      </c>
      <c r="G4317" t="str">
        <f>_xlfn.XLOOKUP(tbl_GL[[#This Row],[Account_key]],tbl_COA[Account_key],tbl_COA[Class],"Not Found")</f>
        <v>Assets</v>
      </c>
      <c r="H4317" t="str">
        <f>_xlfn.XLOOKUP(tbl_GL[[#This Row],[Account_key]],tbl_COA[Account_key],tbl_COA[SubClass],"Not Found")</f>
        <v>Assets</v>
      </c>
      <c r="I4317" t="str">
        <f>_xlfn.XLOOKUP(tbl_GL[[#This Row],[Account_key]],tbl_COA[Account_key],tbl_COA[SubClass2],"Not Found")</f>
        <v>Current Assets</v>
      </c>
      <c r="J4317" t="str">
        <f>_xlfn.XLOOKUP(tbl_GL[[#This Row],[Account_key]],tbl_COA[Account_key],tbl_COA[SubAccount],,0)</f>
        <v>Cash at Bank</v>
      </c>
      <c r="K4317">
        <f>YEAR(tbl_GL[[#This Row],[Date]])</f>
        <v>2019</v>
      </c>
    </row>
    <row r="4318" spans="1:11" x14ac:dyDescent="0.35">
      <c r="A4318">
        <v>873.2</v>
      </c>
      <c r="B4318" s="24">
        <v>43589</v>
      </c>
      <c r="C4318">
        <v>2</v>
      </c>
      <c r="D4318" s="13">
        <v>120</v>
      </c>
      <c r="E4318" s="13" t="s">
        <v>98</v>
      </c>
      <c r="F4318" s="17">
        <v>-1227</v>
      </c>
      <c r="G4318" t="str">
        <f>_xlfn.XLOOKUP(tbl_GL[[#This Row],[Account_key]],tbl_COA[Account_key],tbl_COA[Class],"Not Found")</f>
        <v>Liabilities and Owners Equity</v>
      </c>
      <c r="H4318" t="str">
        <f>_xlfn.XLOOKUP(tbl_GL[[#This Row],[Account_key]],tbl_COA[Account_key],tbl_COA[SubClass],"Not Found")</f>
        <v>Liabilities</v>
      </c>
      <c r="I4318" t="str">
        <f>_xlfn.XLOOKUP(tbl_GL[[#This Row],[Account_key]],tbl_COA[Account_key],tbl_COA[SubClass2],"Not Found")</f>
        <v>Current Liabilities</v>
      </c>
      <c r="J4318" t="str">
        <f>_xlfn.XLOOKUP(tbl_GL[[#This Row],[Account_key]],tbl_COA[Account_key],tbl_COA[SubAccount],,0)</f>
        <v>Accrued Expenses</v>
      </c>
      <c r="K4318">
        <f>YEAR(tbl_GL[[#This Row],[Date]])</f>
        <v>2019</v>
      </c>
    </row>
    <row r="4319" spans="1:11" x14ac:dyDescent="0.35">
      <c r="A4319">
        <v>874.1</v>
      </c>
      <c r="B4319" s="24">
        <v>43589</v>
      </c>
      <c r="C4319">
        <v>2</v>
      </c>
      <c r="D4319" s="13">
        <v>290</v>
      </c>
      <c r="E4319" s="13" t="s">
        <v>97</v>
      </c>
      <c r="F4319" s="17">
        <v>-1384</v>
      </c>
      <c r="G4319" t="str">
        <f>_xlfn.XLOOKUP(tbl_GL[[#This Row],[Account_key]],tbl_COA[Account_key],tbl_COA[Class],"Not Found")</f>
        <v>Operating account</v>
      </c>
      <c r="H4319" t="str">
        <f>_xlfn.XLOOKUP(tbl_GL[[#This Row],[Account_key]],tbl_COA[Account_key],tbl_COA[SubClass],"Not Found")</f>
        <v>Operating Expenses</v>
      </c>
      <c r="I4319" t="str">
        <f>_xlfn.XLOOKUP(tbl_GL[[#This Row],[Account_key]],tbl_COA[Account_key],tbl_COA[SubClass2],"Not Found")</f>
        <v>Administration</v>
      </c>
      <c r="J4319" t="str">
        <f>_xlfn.XLOOKUP(tbl_GL[[#This Row],[Account_key]],tbl_COA[Account_key],tbl_COA[SubAccount],,0)</f>
        <v>Travel</v>
      </c>
      <c r="K4319">
        <f>YEAR(tbl_GL[[#This Row],[Date]])</f>
        <v>2019</v>
      </c>
    </row>
    <row r="4320" spans="1:11" x14ac:dyDescent="0.35">
      <c r="A4320">
        <v>874.2</v>
      </c>
      <c r="B4320" s="24">
        <v>43589</v>
      </c>
      <c r="C4320">
        <v>2</v>
      </c>
      <c r="D4320" s="13">
        <v>120</v>
      </c>
      <c r="E4320" s="13" t="s">
        <v>97</v>
      </c>
      <c r="F4320" s="17">
        <v>1384</v>
      </c>
      <c r="G4320" t="str">
        <f>_xlfn.XLOOKUP(tbl_GL[[#This Row],[Account_key]],tbl_COA[Account_key],tbl_COA[Class],"Not Found")</f>
        <v>Liabilities and Owners Equity</v>
      </c>
      <c r="H4320" t="str">
        <f>_xlfn.XLOOKUP(tbl_GL[[#This Row],[Account_key]],tbl_COA[Account_key],tbl_COA[SubClass],"Not Found")</f>
        <v>Liabilities</v>
      </c>
      <c r="I4320" t="str">
        <f>_xlfn.XLOOKUP(tbl_GL[[#This Row],[Account_key]],tbl_COA[Account_key],tbl_COA[SubClass2],"Not Found")</f>
        <v>Current Liabilities</v>
      </c>
      <c r="J4320" t="str">
        <f>_xlfn.XLOOKUP(tbl_GL[[#This Row],[Account_key]],tbl_COA[Account_key],tbl_COA[SubAccount],,0)</f>
        <v>Accrued Expenses</v>
      </c>
      <c r="K4320">
        <f>YEAR(tbl_GL[[#This Row],[Date]])</f>
        <v>2019</v>
      </c>
    </row>
    <row r="4321" spans="1:11" x14ac:dyDescent="0.35">
      <c r="A4321">
        <v>875.1</v>
      </c>
      <c r="B4321" s="24">
        <v>43590</v>
      </c>
      <c r="C4321">
        <v>2</v>
      </c>
      <c r="D4321" s="13">
        <v>230</v>
      </c>
      <c r="E4321" s="13" t="s">
        <v>4</v>
      </c>
      <c r="F4321" s="17">
        <v>-476</v>
      </c>
      <c r="G4321" t="str">
        <f>_xlfn.XLOOKUP(tbl_GL[[#This Row],[Account_key]],tbl_COA[Account_key],tbl_COA[Class],"Not Found")</f>
        <v>Trading account</v>
      </c>
      <c r="H4321" t="str">
        <f>_xlfn.XLOOKUP(tbl_GL[[#This Row],[Account_key]],tbl_COA[Account_key],tbl_COA[SubClass],"Not Found")</f>
        <v>Cost of Sales</v>
      </c>
      <c r="I4321" t="str">
        <f>_xlfn.XLOOKUP(tbl_GL[[#This Row],[Account_key]],tbl_COA[Account_key],tbl_COA[SubClass2],"Not Found")</f>
        <v>Cost of Sales</v>
      </c>
      <c r="J4321" t="str">
        <f>_xlfn.XLOOKUP(tbl_GL[[#This Row],[Account_key]],tbl_COA[Account_key],tbl_COA[SubAccount],,0)</f>
        <v>Cost of Sales</v>
      </c>
      <c r="K4321">
        <f>YEAR(tbl_GL[[#This Row],[Date]])</f>
        <v>2019</v>
      </c>
    </row>
    <row r="4322" spans="1:11" x14ac:dyDescent="0.35">
      <c r="A4322">
        <v>875.2</v>
      </c>
      <c r="B4322" s="24">
        <v>43590</v>
      </c>
      <c r="C4322">
        <v>2</v>
      </c>
      <c r="D4322" s="13">
        <v>60</v>
      </c>
      <c r="E4322" s="13" t="s">
        <v>4</v>
      </c>
      <c r="F4322" s="17">
        <v>-476</v>
      </c>
      <c r="G4322" t="str">
        <f>_xlfn.XLOOKUP(tbl_GL[[#This Row],[Account_key]],tbl_COA[Account_key],tbl_COA[Class],"Not Found")</f>
        <v>Assets</v>
      </c>
      <c r="H4322" t="str">
        <f>_xlfn.XLOOKUP(tbl_GL[[#This Row],[Account_key]],tbl_COA[Account_key],tbl_COA[SubClass],"Not Found")</f>
        <v>Assets</v>
      </c>
      <c r="I4322" t="str">
        <f>_xlfn.XLOOKUP(tbl_GL[[#This Row],[Account_key]],tbl_COA[Account_key],tbl_COA[SubClass2],"Not Found")</f>
        <v>Current Assets</v>
      </c>
      <c r="J4322" t="str">
        <f>_xlfn.XLOOKUP(tbl_GL[[#This Row],[Account_key]],tbl_COA[Account_key],tbl_COA[SubAccount],,0)</f>
        <v>Inventory</v>
      </c>
      <c r="K4322">
        <f>YEAR(tbl_GL[[#This Row],[Date]])</f>
        <v>2019</v>
      </c>
    </row>
    <row r="4323" spans="1:11" x14ac:dyDescent="0.35">
      <c r="A4323">
        <v>876.1</v>
      </c>
      <c r="B4323" s="24">
        <v>43590</v>
      </c>
      <c r="C4323">
        <v>2</v>
      </c>
      <c r="D4323" s="13">
        <v>210</v>
      </c>
      <c r="E4323" s="13" t="s">
        <v>7</v>
      </c>
      <c r="F4323" s="17">
        <v>1637</v>
      </c>
      <c r="G4323" t="str">
        <f>_xlfn.XLOOKUP(tbl_GL[[#This Row],[Account_key]],tbl_COA[Account_key],tbl_COA[Class],"Not Found")</f>
        <v>Trading account</v>
      </c>
      <c r="H4323" t="str">
        <f>_xlfn.XLOOKUP(tbl_GL[[#This Row],[Account_key]],tbl_COA[Account_key],tbl_COA[SubClass],"Not Found")</f>
        <v>Sales</v>
      </c>
      <c r="I4323" t="str">
        <f>_xlfn.XLOOKUP(tbl_GL[[#This Row],[Account_key]],tbl_COA[Account_key],tbl_COA[SubClass2],"Not Found")</f>
        <v>Sales</v>
      </c>
      <c r="J4323" t="str">
        <f>_xlfn.XLOOKUP(tbl_GL[[#This Row],[Account_key]],tbl_COA[Account_key],tbl_COA[SubAccount],,0)</f>
        <v>Sales</v>
      </c>
      <c r="K4323">
        <f>YEAR(tbl_GL[[#This Row],[Date]])</f>
        <v>2019</v>
      </c>
    </row>
    <row r="4324" spans="1:11" x14ac:dyDescent="0.35">
      <c r="A4324">
        <v>876.2</v>
      </c>
      <c r="B4324" s="24">
        <v>43590</v>
      </c>
      <c r="C4324">
        <v>2</v>
      </c>
      <c r="D4324" s="13">
        <v>10</v>
      </c>
      <c r="E4324" s="13" t="s">
        <v>7</v>
      </c>
      <c r="F4324" s="17">
        <v>1637</v>
      </c>
      <c r="G4324" t="str">
        <f>_xlfn.XLOOKUP(tbl_GL[[#This Row],[Account_key]],tbl_COA[Account_key],tbl_COA[Class],"Not Found")</f>
        <v>Assets</v>
      </c>
      <c r="H4324" t="str">
        <f>_xlfn.XLOOKUP(tbl_GL[[#This Row],[Account_key]],tbl_COA[Account_key],tbl_COA[SubClass],"Not Found")</f>
        <v>Assets</v>
      </c>
      <c r="I4324" t="str">
        <f>_xlfn.XLOOKUP(tbl_GL[[#This Row],[Account_key]],tbl_COA[Account_key],tbl_COA[SubClass2],"Not Found")</f>
        <v>Current Assets</v>
      </c>
      <c r="J4324" t="str">
        <f>_xlfn.XLOOKUP(tbl_GL[[#This Row],[Account_key]],tbl_COA[Account_key],tbl_COA[SubAccount],,0)</f>
        <v>Cash at Bank</v>
      </c>
      <c r="K4324">
        <f>YEAR(tbl_GL[[#This Row],[Date]])</f>
        <v>2019</v>
      </c>
    </row>
    <row r="4325" spans="1:11" x14ac:dyDescent="0.35">
      <c r="A4325">
        <v>877.1</v>
      </c>
      <c r="B4325" s="24">
        <v>43590</v>
      </c>
      <c r="C4325">
        <v>2</v>
      </c>
      <c r="D4325" s="13">
        <v>230</v>
      </c>
      <c r="E4325" s="13" t="s">
        <v>4</v>
      </c>
      <c r="F4325" s="17">
        <v>-2091</v>
      </c>
      <c r="G4325" t="str">
        <f>_xlfn.XLOOKUP(tbl_GL[[#This Row],[Account_key]],tbl_COA[Account_key],tbl_COA[Class],"Not Found")</f>
        <v>Trading account</v>
      </c>
      <c r="H4325" t="str">
        <f>_xlfn.XLOOKUP(tbl_GL[[#This Row],[Account_key]],tbl_COA[Account_key],tbl_COA[SubClass],"Not Found")</f>
        <v>Cost of Sales</v>
      </c>
      <c r="I4325" t="str">
        <f>_xlfn.XLOOKUP(tbl_GL[[#This Row],[Account_key]],tbl_COA[Account_key],tbl_COA[SubClass2],"Not Found")</f>
        <v>Cost of Sales</v>
      </c>
      <c r="J4325" t="str">
        <f>_xlfn.XLOOKUP(tbl_GL[[#This Row],[Account_key]],tbl_COA[Account_key],tbl_COA[SubAccount],,0)</f>
        <v>Cost of Sales</v>
      </c>
      <c r="K4325">
        <f>YEAR(tbl_GL[[#This Row],[Date]])</f>
        <v>2019</v>
      </c>
    </row>
    <row r="4326" spans="1:11" x14ac:dyDescent="0.35">
      <c r="A4326">
        <v>877.2</v>
      </c>
      <c r="B4326" s="24">
        <v>43590</v>
      </c>
      <c r="C4326">
        <v>2</v>
      </c>
      <c r="D4326" s="13">
        <v>60</v>
      </c>
      <c r="E4326" s="13" t="s">
        <v>4</v>
      </c>
      <c r="F4326" s="17">
        <v>-2091</v>
      </c>
      <c r="G4326" t="str">
        <f>_xlfn.XLOOKUP(tbl_GL[[#This Row],[Account_key]],tbl_COA[Account_key],tbl_COA[Class],"Not Found")</f>
        <v>Assets</v>
      </c>
      <c r="H4326" t="str">
        <f>_xlfn.XLOOKUP(tbl_GL[[#This Row],[Account_key]],tbl_COA[Account_key],tbl_COA[SubClass],"Not Found")</f>
        <v>Assets</v>
      </c>
      <c r="I4326" t="str">
        <f>_xlfn.XLOOKUP(tbl_GL[[#This Row],[Account_key]],tbl_COA[Account_key],tbl_COA[SubClass2],"Not Found")</f>
        <v>Current Assets</v>
      </c>
      <c r="J4326" t="str">
        <f>_xlfn.XLOOKUP(tbl_GL[[#This Row],[Account_key]],tbl_COA[Account_key],tbl_COA[SubAccount],,0)</f>
        <v>Inventory</v>
      </c>
      <c r="K4326">
        <f>YEAR(tbl_GL[[#This Row],[Date]])</f>
        <v>2019</v>
      </c>
    </row>
    <row r="4327" spans="1:11" x14ac:dyDescent="0.35">
      <c r="A4327">
        <v>878.1</v>
      </c>
      <c r="B4327" s="24">
        <v>43590</v>
      </c>
      <c r="C4327">
        <v>2</v>
      </c>
      <c r="D4327" s="13">
        <v>30</v>
      </c>
      <c r="E4327" s="13" t="s">
        <v>80</v>
      </c>
      <c r="F4327" s="17">
        <v>-7235</v>
      </c>
      <c r="G4327" t="str">
        <f>_xlfn.XLOOKUP(tbl_GL[[#This Row],[Account_key]],tbl_COA[Account_key],tbl_COA[Class],"Not Found")</f>
        <v>Assets</v>
      </c>
      <c r="H4327" t="str">
        <f>_xlfn.XLOOKUP(tbl_GL[[#This Row],[Account_key]],tbl_COA[Account_key],tbl_COA[SubClass],"Not Found")</f>
        <v>Assets</v>
      </c>
      <c r="I4327" t="str">
        <f>_xlfn.XLOOKUP(tbl_GL[[#This Row],[Account_key]],tbl_COA[Account_key],tbl_COA[SubClass2],"Not Found")</f>
        <v>Current Assets</v>
      </c>
      <c r="J4327" t="str">
        <f>_xlfn.XLOOKUP(tbl_GL[[#This Row],[Account_key]],tbl_COA[Account_key],tbl_COA[SubAccount],,0)</f>
        <v>Trade Receivables</v>
      </c>
      <c r="K4327">
        <f>YEAR(tbl_GL[[#This Row],[Date]])</f>
        <v>2019</v>
      </c>
    </row>
    <row r="4328" spans="1:11" x14ac:dyDescent="0.35">
      <c r="A4328">
        <v>878.2</v>
      </c>
      <c r="B4328" s="24">
        <v>43590</v>
      </c>
      <c r="C4328">
        <v>2</v>
      </c>
      <c r="D4328" s="13">
        <v>10</v>
      </c>
      <c r="E4328" s="13" t="s">
        <v>80</v>
      </c>
      <c r="F4328" s="17">
        <v>7235</v>
      </c>
      <c r="G4328" t="str">
        <f>_xlfn.XLOOKUP(tbl_GL[[#This Row],[Account_key]],tbl_COA[Account_key],tbl_COA[Class],"Not Found")</f>
        <v>Assets</v>
      </c>
      <c r="H4328" t="str">
        <f>_xlfn.XLOOKUP(tbl_GL[[#This Row],[Account_key]],tbl_COA[Account_key],tbl_COA[SubClass],"Not Found")</f>
        <v>Assets</v>
      </c>
      <c r="I4328" t="str">
        <f>_xlfn.XLOOKUP(tbl_GL[[#This Row],[Account_key]],tbl_COA[Account_key],tbl_COA[SubClass2],"Not Found")</f>
        <v>Current Assets</v>
      </c>
      <c r="J4328" t="str">
        <f>_xlfn.XLOOKUP(tbl_GL[[#This Row],[Account_key]],tbl_COA[Account_key],tbl_COA[SubAccount],,0)</f>
        <v>Cash at Bank</v>
      </c>
      <c r="K4328">
        <f>YEAR(tbl_GL[[#This Row],[Date]])</f>
        <v>2019</v>
      </c>
    </row>
    <row r="4329" spans="1:11" x14ac:dyDescent="0.35">
      <c r="A4329">
        <v>879.1</v>
      </c>
      <c r="B4329" s="24">
        <v>43590</v>
      </c>
      <c r="C4329">
        <v>2</v>
      </c>
      <c r="D4329" s="13">
        <v>210</v>
      </c>
      <c r="E4329" s="13" t="s">
        <v>8</v>
      </c>
      <c r="F4329" s="17">
        <v>7646</v>
      </c>
      <c r="G4329" t="str">
        <f>_xlfn.XLOOKUP(tbl_GL[[#This Row],[Account_key]],tbl_COA[Account_key],tbl_COA[Class],"Not Found")</f>
        <v>Trading account</v>
      </c>
      <c r="H4329" t="str">
        <f>_xlfn.XLOOKUP(tbl_GL[[#This Row],[Account_key]],tbl_COA[Account_key],tbl_COA[SubClass],"Not Found")</f>
        <v>Sales</v>
      </c>
      <c r="I4329" t="str">
        <f>_xlfn.XLOOKUP(tbl_GL[[#This Row],[Account_key]],tbl_COA[Account_key],tbl_COA[SubClass2],"Not Found")</f>
        <v>Sales</v>
      </c>
      <c r="J4329" t="str">
        <f>_xlfn.XLOOKUP(tbl_GL[[#This Row],[Account_key]],tbl_COA[Account_key],tbl_COA[SubAccount],,0)</f>
        <v>Sales</v>
      </c>
      <c r="K4329">
        <f>YEAR(tbl_GL[[#This Row],[Date]])</f>
        <v>2019</v>
      </c>
    </row>
    <row r="4330" spans="1:11" x14ac:dyDescent="0.35">
      <c r="A4330">
        <v>879.2</v>
      </c>
      <c r="B4330" s="24">
        <v>43590</v>
      </c>
      <c r="C4330">
        <v>2</v>
      </c>
      <c r="D4330" s="13">
        <v>30</v>
      </c>
      <c r="E4330" s="13" t="s">
        <v>8</v>
      </c>
      <c r="F4330" s="17">
        <v>7646</v>
      </c>
      <c r="G4330" t="str">
        <f>_xlfn.XLOOKUP(tbl_GL[[#This Row],[Account_key]],tbl_COA[Account_key],tbl_COA[Class],"Not Found")</f>
        <v>Assets</v>
      </c>
      <c r="H4330" t="str">
        <f>_xlfn.XLOOKUP(tbl_GL[[#This Row],[Account_key]],tbl_COA[Account_key],tbl_COA[SubClass],"Not Found")</f>
        <v>Assets</v>
      </c>
      <c r="I4330" t="str">
        <f>_xlfn.XLOOKUP(tbl_GL[[#This Row],[Account_key]],tbl_COA[Account_key],tbl_COA[SubClass2],"Not Found")</f>
        <v>Current Assets</v>
      </c>
      <c r="J4330" t="str">
        <f>_xlfn.XLOOKUP(tbl_GL[[#This Row],[Account_key]],tbl_COA[Account_key],tbl_COA[SubAccount],,0)</f>
        <v>Trade Receivables</v>
      </c>
      <c r="K4330">
        <f>YEAR(tbl_GL[[#This Row],[Date]])</f>
        <v>2019</v>
      </c>
    </row>
    <row r="4331" spans="1:11" x14ac:dyDescent="0.35">
      <c r="A4331">
        <v>880.1</v>
      </c>
      <c r="B4331" s="24">
        <v>43591</v>
      </c>
      <c r="C4331">
        <v>2</v>
      </c>
      <c r="D4331" s="13">
        <v>330</v>
      </c>
      <c r="E4331" s="13" t="s">
        <v>99</v>
      </c>
      <c r="F4331" s="17">
        <v>-55</v>
      </c>
      <c r="G4331" t="str">
        <f>_xlfn.XLOOKUP(tbl_GL[[#This Row],[Account_key]],tbl_COA[Account_key],tbl_COA[Class],"Not Found")</f>
        <v>Operating account</v>
      </c>
      <c r="H4331" t="str">
        <f>_xlfn.XLOOKUP(tbl_GL[[#This Row],[Account_key]],tbl_COA[Account_key],tbl_COA[SubClass],"Not Found")</f>
        <v>Operating Expenses</v>
      </c>
      <c r="I4331" t="str">
        <f>_xlfn.XLOOKUP(tbl_GL[[#This Row],[Account_key]],tbl_COA[Account_key],tbl_COA[SubClass2],"Not Found")</f>
        <v>Administration</v>
      </c>
      <c r="J4331" t="str">
        <f>_xlfn.XLOOKUP(tbl_GL[[#This Row],[Account_key]],tbl_COA[Account_key],tbl_COA[SubAccount],,0)</f>
        <v>Telephone</v>
      </c>
      <c r="K4331">
        <f>YEAR(tbl_GL[[#This Row],[Date]])</f>
        <v>2019</v>
      </c>
    </row>
    <row r="4332" spans="1:11" x14ac:dyDescent="0.35">
      <c r="A4332">
        <v>880.2</v>
      </c>
      <c r="B4332" s="24">
        <v>43591</v>
      </c>
      <c r="C4332">
        <v>2</v>
      </c>
      <c r="D4332" s="13">
        <v>20</v>
      </c>
      <c r="E4332" s="13" t="s">
        <v>99</v>
      </c>
      <c r="F4332" s="17">
        <v>-55</v>
      </c>
      <c r="G4332" t="str">
        <f>_xlfn.XLOOKUP(tbl_GL[[#This Row],[Account_key]],tbl_COA[Account_key],tbl_COA[Class],"Not Found")</f>
        <v>Assets</v>
      </c>
      <c r="H4332" t="str">
        <f>_xlfn.XLOOKUP(tbl_GL[[#This Row],[Account_key]],tbl_COA[Account_key],tbl_COA[SubClass],"Not Found")</f>
        <v>Assets</v>
      </c>
      <c r="I4332" t="str">
        <f>_xlfn.XLOOKUP(tbl_GL[[#This Row],[Account_key]],tbl_COA[Account_key],tbl_COA[SubClass2],"Not Found")</f>
        <v>Current Assets</v>
      </c>
      <c r="J4332" t="str">
        <f>_xlfn.XLOOKUP(tbl_GL[[#This Row],[Account_key]],tbl_COA[Account_key],tbl_COA[SubAccount],,0)</f>
        <v>Cash in hand</v>
      </c>
      <c r="K4332">
        <f>YEAR(tbl_GL[[#This Row],[Date]])</f>
        <v>2019</v>
      </c>
    </row>
    <row r="4333" spans="1:11" x14ac:dyDescent="0.35">
      <c r="A4333">
        <v>881.1</v>
      </c>
      <c r="B4333" s="24">
        <v>43591</v>
      </c>
      <c r="C4333">
        <v>2</v>
      </c>
      <c r="D4333" s="13">
        <v>260</v>
      </c>
      <c r="E4333" s="13" t="s">
        <v>97</v>
      </c>
      <c r="F4333" s="17">
        <v>-1115</v>
      </c>
      <c r="G4333" t="str">
        <f>_xlfn.XLOOKUP(tbl_GL[[#This Row],[Account_key]],tbl_COA[Account_key],tbl_COA[Class],"Not Found")</f>
        <v>Operating account</v>
      </c>
      <c r="H4333" t="str">
        <f>_xlfn.XLOOKUP(tbl_GL[[#This Row],[Account_key]],tbl_COA[Account_key],tbl_COA[SubClass],"Not Found")</f>
        <v>Operating Expenses</v>
      </c>
      <c r="I4333" t="str">
        <f>_xlfn.XLOOKUP(tbl_GL[[#This Row],[Account_key]],tbl_COA[Account_key],tbl_COA[SubClass2],"Not Found")</f>
        <v>Marketing</v>
      </c>
      <c r="J4333" t="str">
        <f>_xlfn.XLOOKUP(tbl_GL[[#This Row],[Account_key]],tbl_COA[Account_key],tbl_COA[SubAccount],,0)</f>
        <v>Commissions</v>
      </c>
      <c r="K4333">
        <f>YEAR(tbl_GL[[#This Row],[Date]])</f>
        <v>2019</v>
      </c>
    </row>
    <row r="4334" spans="1:11" x14ac:dyDescent="0.35">
      <c r="A4334">
        <v>881.2</v>
      </c>
      <c r="B4334" s="24">
        <v>43591</v>
      </c>
      <c r="C4334">
        <v>2</v>
      </c>
      <c r="D4334" s="13">
        <v>120</v>
      </c>
      <c r="E4334" s="13" t="s">
        <v>97</v>
      </c>
      <c r="F4334" s="17">
        <v>1115</v>
      </c>
      <c r="G4334" t="str">
        <f>_xlfn.XLOOKUP(tbl_GL[[#This Row],[Account_key]],tbl_COA[Account_key],tbl_COA[Class],"Not Found")</f>
        <v>Liabilities and Owners Equity</v>
      </c>
      <c r="H4334" t="str">
        <f>_xlfn.XLOOKUP(tbl_GL[[#This Row],[Account_key]],tbl_COA[Account_key],tbl_COA[SubClass],"Not Found")</f>
        <v>Liabilities</v>
      </c>
      <c r="I4334" t="str">
        <f>_xlfn.XLOOKUP(tbl_GL[[#This Row],[Account_key]],tbl_COA[Account_key],tbl_COA[SubClass2],"Not Found")</f>
        <v>Current Liabilities</v>
      </c>
      <c r="J4334" t="str">
        <f>_xlfn.XLOOKUP(tbl_GL[[#This Row],[Account_key]],tbl_COA[Account_key],tbl_COA[SubAccount],,0)</f>
        <v>Accrued Expenses</v>
      </c>
      <c r="K4334">
        <f>YEAR(tbl_GL[[#This Row],[Date]])</f>
        <v>2019</v>
      </c>
    </row>
    <row r="4335" spans="1:11" x14ac:dyDescent="0.35">
      <c r="A4335">
        <v>882.1</v>
      </c>
      <c r="B4335" s="24">
        <v>43591</v>
      </c>
      <c r="C4335">
        <v>2</v>
      </c>
      <c r="D4335" s="13">
        <v>10</v>
      </c>
      <c r="E4335" s="13" t="s">
        <v>98</v>
      </c>
      <c r="F4335" s="17">
        <v>-1312</v>
      </c>
      <c r="G4335" t="str">
        <f>_xlfn.XLOOKUP(tbl_GL[[#This Row],[Account_key]],tbl_COA[Account_key],tbl_COA[Class],"Not Found")</f>
        <v>Assets</v>
      </c>
      <c r="H4335" t="str">
        <f>_xlfn.XLOOKUP(tbl_GL[[#This Row],[Account_key]],tbl_COA[Account_key],tbl_COA[SubClass],"Not Found")</f>
        <v>Assets</v>
      </c>
      <c r="I4335" t="str">
        <f>_xlfn.XLOOKUP(tbl_GL[[#This Row],[Account_key]],tbl_COA[Account_key],tbl_COA[SubClass2],"Not Found")</f>
        <v>Current Assets</v>
      </c>
      <c r="J4335" t="str">
        <f>_xlfn.XLOOKUP(tbl_GL[[#This Row],[Account_key]],tbl_COA[Account_key],tbl_COA[SubAccount],,0)</f>
        <v>Cash at Bank</v>
      </c>
      <c r="K4335">
        <f>YEAR(tbl_GL[[#This Row],[Date]])</f>
        <v>2019</v>
      </c>
    </row>
    <row r="4336" spans="1:11" x14ac:dyDescent="0.35">
      <c r="A4336">
        <v>882.2</v>
      </c>
      <c r="B4336" s="24">
        <v>43591</v>
      </c>
      <c r="C4336">
        <v>2</v>
      </c>
      <c r="D4336" s="13">
        <v>120</v>
      </c>
      <c r="E4336" s="13" t="s">
        <v>98</v>
      </c>
      <c r="F4336" s="17">
        <v>-1312</v>
      </c>
      <c r="G4336" t="str">
        <f>_xlfn.XLOOKUP(tbl_GL[[#This Row],[Account_key]],tbl_COA[Account_key],tbl_COA[Class],"Not Found")</f>
        <v>Liabilities and Owners Equity</v>
      </c>
      <c r="H4336" t="str">
        <f>_xlfn.XLOOKUP(tbl_GL[[#This Row],[Account_key]],tbl_COA[Account_key],tbl_COA[SubClass],"Not Found")</f>
        <v>Liabilities</v>
      </c>
      <c r="I4336" t="str">
        <f>_xlfn.XLOOKUP(tbl_GL[[#This Row],[Account_key]],tbl_COA[Account_key],tbl_COA[SubClass2],"Not Found")</f>
        <v>Current Liabilities</v>
      </c>
      <c r="J4336" t="str">
        <f>_xlfn.XLOOKUP(tbl_GL[[#This Row],[Account_key]],tbl_COA[Account_key],tbl_COA[SubAccount],,0)</f>
        <v>Accrued Expenses</v>
      </c>
      <c r="K4336">
        <f>YEAR(tbl_GL[[#This Row],[Date]])</f>
        <v>2019</v>
      </c>
    </row>
    <row r="4337" spans="1:11" x14ac:dyDescent="0.35">
      <c r="A4337">
        <v>883.1</v>
      </c>
      <c r="B4337" s="24">
        <v>43594</v>
      </c>
      <c r="C4337">
        <v>2</v>
      </c>
      <c r="D4337" s="13">
        <v>290</v>
      </c>
      <c r="E4337" s="13" t="s">
        <v>97</v>
      </c>
      <c r="F4337" s="17">
        <v>-918</v>
      </c>
      <c r="G4337" t="str">
        <f>_xlfn.XLOOKUP(tbl_GL[[#This Row],[Account_key]],tbl_COA[Account_key],tbl_COA[Class],"Not Found")</f>
        <v>Operating account</v>
      </c>
      <c r="H4337" t="str">
        <f>_xlfn.XLOOKUP(tbl_GL[[#This Row],[Account_key]],tbl_COA[Account_key],tbl_COA[SubClass],"Not Found")</f>
        <v>Operating Expenses</v>
      </c>
      <c r="I4337" t="str">
        <f>_xlfn.XLOOKUP(tbl_GL[[#This Row],[Account_key]],tbl_COA[Account_key],tbl_COA[SubClass2],"Not Found")</f>
        <v>Administration</v>
      </c>
      <c r="J4337" t="str">
        <f>_xlfn.XLOOKUP(tbl_GL[[#This Row],[Account_key]],tbl_COA[Account_key],tbl_COA[SubAccount],,0)</f>
        <v>Travel</v>
      </c>
      <c r="K4337">
        <f>YEAR(tbl_GL[[#This Row],[Date]])</f>
        <v>2019</v>
      </c>
    </row>
    <row r="4338" spans="1:11" x14ac:dyDescent="0.35">
      <c r="A4338">
        <v>883.2</v>
      </c>
      <c r="B4338" s="24">
        <v>43594</v>
      </c>
      <c r="C4338">
        <v>2</v>
      </c>
      <c r="D4338" s="13">
        <v>120</v>
      </c>
      <c r="E4338" s="13" t="s">
        <v>97</v>
      </c>
      <c r="F4338" s="17">
        <v>918</v>
      </c>
      <c r="G4338" t="str">
        <f>_xlfn.XLOOKUP(tbl_GL[[#This Row],[Account_key]],tbl_COA[Account_key],tbl_COA[Class],"Not Found")</f>
        <v>Liabilities and Owners Equity</v>
      </c>
      <c r="H4338" t="str">
        <f>_xlfn.XLOOKUP(tbl_GL[[#This Row],[Account_key]],tbl_COA[Account_key],tbl_COA[SubClass],"Not Found")</f>
        <v>Liabilities</v>
      </c>
      <c r="I4338" t="str">
        <f>_xlfn.XLOOKUP(tbl_GL[[#This Row],[Account_key]],tbl_COA[Account_key],tbl_COA[SubClass2],"Not Found")</f>
        <v>Current Liabilities</v>
      </c>
      <c r="J4338" t="str">
        <f>_xlfn.XLOOKUP(tbl_GL[[#This Row],[Account_key]],tbl_COA[Account_key],tbl_COA[SubAccount],,0)</f>
        <v>Accrued Expenses</v>
      </c>
      <c r="K4338">
        <f>YEAR(tbl_GL[[#This Row],[Date]])</f>
        <v>2019</v>
      </c>
    </row>
    <row r="4339" spans="1:11" x14ac:dyDescent="0.35">
      <c r="A4339">
        <v>884.1</v>
      </c>
      <c r="B4339" s="24">
        <v>43596</v>
      </c>
      <c r="C4339">
        <v>2</v>
      </c>
      <c r="D4339" s="13">
        <v>10</v>
      </c>
      <c r="E4339" s="13" t="s">
        <v>98</v>
      </c>
      <c r="F4339" s="17">
        <v>-1261</v>
      </c>
      <c r="G4339" t="str">
        <f>_xlfn.XLOOKUP(tbl_GL[[#This Row],[Account_key]],tbl_COA[Account_key],tbl_COA[Class],"Not Found")</f>
        <v>Assets</v>
      </c>
      <c r="H4339" t="str">
        <f>_xlfn.XLOOKUP(tbl_GL[[#This Row],[Account_key]],tbl_COA[Account_key],tbl_COA[SubClass],"Not Found")</f>
        <v>Assets</v>
      </c>
      <c r="I4339" t="str">
        <f>_xlfn.XLOOKUP(tbl_GL[[#This Row],[Account_key]],tbl_COA[Account_key],tbl_COA[SubClass2],"Not Found")</f>
        <v>Current Assets</v>
      </c>
      <c r="J4339" t="str">
        <f>_xlfn.XLOOKUP(tbl_GL[[#This Row],[Account_key]],tbl_COA[Account_key],tbl_COA[SubAccount],,0)</f>
        <v>Cash at Bank</v>
      </c>
      <c r="K4339">
        <f>YEAR(tbl_GL[[#This Row],[Date]])</f>
        <v>2019</v>
      </c>
    </row>
    <row r="4340" spans="1:11" x14ac:dyDescent="0.35">
      <c r="A4340">
        <v>884.2</v>
      </c>
      <c r="B4340" s="24">
        <v>43596</v>
      </c>
      <c r="C4340">
        <v>2</v>
      </c>
      <c r="D4340" s="13">
        <v>120</v>
      </c>
      <c r="E4340" s="13" t="s">
        <v>98</v>
      </c>
      <c r="F4340" s="17">
        <v>-1261</v>
      </c>
      <c r="G4340" t="str">
        <f>_xlfn.XLOOKUP(tbl_GL[[#This Row],[Account_key]],tbl_COA[Account_key],tbl_COA[Class],"Not Found")</f>
        <v>Liabilities and Owners Equity</v>
      </c>
      <c r="H4340" t="str">
        <f>_xlfn.XLOOKUP(tbl_GL[[#This Row],[Account_key]],tbl_COA[Account_key],tbl_COA[SubClass],"Not Found")</f>
        <v>Liabilities</v>
      </c>
      <c r="I4340" t="str">
        <f>_xlfn.XLOOKUP(tbl_GL[[#This Row],[Account_key]],tbl_COA[Account_key],tbl_COA[SubClass2],"Not Found")</f>
        <v>Current Liabilities</v>
      </c>
      <c r="J4340" t="str">
        <f>_xlfn.XLOOKUP(tbl_GL[[#This Row],[Account_key]],tbl_COA[Account_key],tbl_COA[SubAccount],,0)</f>
        <v>Accrued Expenses</v>
      </c>
      <c r="K4340">
        <f>YEAR(tbl_GL[[#This Row],[Date]])</f>
        <v>2019</v>
      </c>
    </row>
    <row r="4341" spans="1:11" x14ac:dyDescent="0.35">
      <c r="A4341">
        <v>885.1</v>
      </c>
      <c r="B4341" s="24">
        <v>43596</v>
      </c>
      <c r="C4341">
        <v>2</v>
      </c>
      <c r="D4341" s="13">
        <v>30</v>
      </c>
      <c r="E4341" s="13" t="s">
        <v>80</v>
      </c>
      <c r="F4341" s="17">
        <v>-7072</v>
      </c>
      <c r="G4341" t="str">
        <f>_xlfn.XLOOKUP(tbl_GL[[#This Row],[Account_key]],tbl_COA[Account_key],tbl_COA[Class],"Not Found")</f>
        <v>Assets</v>
      </c>
      <c r="H4341" t="str">
        <f>_xlfn.XLOOKUP(tbl_GL[[#This Row],[Account_key]],tbl_COA[Account_key],tbl_COA[SubClass],"Not Found")</f>
        <v>Assets</v>
      </c>
      <c r="I4341" t="str">
        <f>_xlfn.XLOOKUP(tbl_GL[[#This Row],[Account_key]],tbl_COA[Account_key],tbl_COA[SubClass2],"Not Found")</f>
        <v>Current Assets</v>
      </c>
      <c r="J4341" t="str">
        <f>_xlfn.XLOOKUP(tbl_GL[[#This Row],[Account_key]],tbl_COA[Account_key],tbl_COA[SubAccount],,0)</f>
        <v>Trade Receivables</v>
      </c>
      <c r="K4341">
        <f>YEAR(tbl_GL[[#This Row],[Date]])</f>
        <v>2019</v>
      </c>
    </row>
    <row r="4342" spans="1:11" x14ac:dyDescent="0.35">
      <c r="A4342">
        <v>885.2</v>
      </c>
      <c r="B4342" s="24">
        <v>43596</v>
      </c>
      <c r="C4342">
        <v>2</v>
      </c>
      <c r="D4342" s="13">
        <v>10</v>
      </c>
      <c r="E4342" s="13" t="s">
        <v>80</v>
      </c>
      <c r="F4342" s="17">
        <v>7072</v>
      </c>
      <c r="G4342" t="str">
        <f>_xlfn.XLOOKUP(tbl_GL[[#This Row],[Account_key]],tbl_COA[Account_key],tbl_COA[Class],"Not Found")</f>
        <v>Assets</v>
      </c>
      <c r="H4342" t="str">
        <f>_xlfn.XLOOKUP(tbl_GL[[#This Row],[Account_key]],tbl_COA[Account_key],tbl_COA[SubClass],"Not Found")</f>
        <v>Assets</v>
      </c>
      <c r="I4342" t="str">
        <f>_xlfn.XLOOKUP(tbl_GL[[#This Row],[Account_key]],tbl_COA[Account_key],tbl_COA[SubClass2],"Not Found")</f>
        <v>Current Assets</v>
      </c>
      <c r="J4342" t="str">
        <f>_xlfn.XLOOKUP(tbl_GL[[#This Row],[Account_key]],tbl_COA[Account_key],tbl_COA[SubAccount],,0)</f>
        <v>Cash at Bank</v>
      </c>
      <c r="K4342">
        <f>YEAR(tbl_GL[[#This Row],[Date]])</f>
        <v>2019</v>
      </c>
    </row>
    <row r="4343" spans="1:11" x14ac:dyDescent="0.35">
      <c r="A4343">
        <v>886.1</v>
      </c>
      <c r="B4343" s="24">
        <v>43596</v>
      </c>
      <c r="C4343">
        <v>2</v>
      </c>
      <c r="D4343" s="13">
        <v>10</v>
      </c>
      <c r="E4343" s="13" t="s">
        <v>84</v>
      </c>
      <c r="F4343" s="17">
        <v>-9000</v>
      </c>
      <c r="G4343" t="str">
        <f>_xlfn.XLOOKUP(tbl_GL[[#This Row],[Account_key]],tbl_COA[Account_key],tbl_COA[Class],"Not Found")</f>
        <v>Assets</v>
      </c>
      <c r="H4343" t="str">
        <f>_xlfn.XLOOKUP(tbl_GL[[#This Row],[Account_key]],tbl_COA[Account_key],tbl_COA[SubClass],"Not Found")</f>
        <v>Assets</v>
      </c>
      <c r="I4343" t="str">
        <f>_xlfn.XLOOKUP(tbl_GL[[#This Row],[Account_key]],tbl_COA[Account_key],tbl_COA[SubClass2],"Not Found")</f>
        <v>Current Assets</v>
      </c>
      <c r="J4343" t="str">
        <f>_xlfn.XLOOKUP(tbl_GL[[#This Row],[Account_key]],tbl_COA[Account_key],tbl_COA[SubAccount],,0)</f>
        <v>Cash at Bank</v>
      </c>
      <c r="K4343">
        <f>YEAR(tbl_GL[[#This Row],[Date]])</f>
        <v>2019</v>
      </c>
    </row>
    <row r="4344" spans="1:11" x14ac:dyDescent="0.35">
      <c r="A4344">
        <v>886.2</v>
      </c>
      <c r="B4344" s="24">
        <v>43596</v>
      </c>
      <c r="C4344">
        <v>2</v>
      </c>
      <c r="D4344" s="13">
        <v>110</v>
      </c>
      <c r="E4344" s="13" t="s">
        <v>84</v>
      </c>
      <c r="F4344" s="17">
        <v>-9000</v>
      </c>
      <c r="G4344" t="str">
        <f>_xlfn.XLOOKUP(tbl_GL[[#This Row],[Account_key]],tbl_COA[Account_key],tbl_COA[Class],"Not Found")</f>
        <v>Liabilities and Owners Equity</v>
      </c>
      <c r="H4344" t="str">
        <f>_xlfn.XLOOKUP(tbl_GL[[#This Row],[Account_key]],tbl_COA[Account_key],tbl_COA[SubClass],"Not Found")</f>
        <v>Liabilities</v>
      </c>
      <c r="I4344" t="str">
        <f>_xlfn.XLOOKUP(tbl_GL[[#This Row],[Account_key]],tbl_COA[Account_key],tbl_COA[SubClass2],"Not Found")</f>
        <v>Current Liabilities</v>
      </c>
      <c r="J4344" t="str">
        <f>_xlfn.XLOOKUP(tbl_GL[[#This Row],[Account_key]],tbl_COA[Account_key],tbl_COA[SubAccount],,0)</f>
        <v>Trade Payables</v>
      </c>
      <c r="K4344">
        <f>YEAR(tbl_GL[[#This Row],[Date]])</f>
        <v>2019</v>
      </c>
    </row>
    <row r="4345" spans="1:11" x14ac:dyDescent="0.35">
      <c r="A4345">
        <v>887.1</v>
      </c>
      <c r="B4345" s="24">
        <v>43597</v>
      </c>
      <c r="C4345">
        <v>2</v>
      </c>
      <c r="D4345" s="13">
        <v>320</v>
      </c>
      <c r="E4345" s="13" t="s">
        <v>97</v>
      </c>
      <c r="F4345" s="17">
        <v>-1172</v>
      </c>
      <c r="G4345" t="str">
        <f>_xlfn.XLOOKUP(tbl_GL[[#This Row],[Account_key]],tbl_COA[Account_key],tbl_COA[Class],"Not Found")</f>
        <v>Operating account</v>
      </c>
      <c r="H4345" t="str">
        <f>_xlfn.XLOOKUP(tbl_GL[[#This Row],[Account_key]],tbl_COA[Account_key],tbl_COA[SubClass],"Not Found")</f>
        <v>Operating Expenses</v>
      </c>
      <c r="I4345" t="str">
        <f>_xlfn.XLOOKUP(tbl_GL[[#This Row],[Account_key]],tbl_COA[Account_key],tbl_COA[SubClass2],"Not Found")</f>
        <v>Administration</v>
      </c>
      <c r="J4345" t="str">
        <f>_xlfn.XLOOKUP(tbl_GL[[#This Row],[Account_key]],tbl_COA[Account_key],tbl_COA[SubAccount],,0)</f>
        <v>Professional Services</v>
      </c>
      <c r="K4345">
        <f>YEAR(tbl_GL[[#This Row],[Date]])</f>
        <v>2019</v>
      </c>
    </row>
    <row r="4346" spans="1:11" x14ac:dyDescent="0.35">
      <c r="A4346">
        <v>887.2</v>
      </c>
      <c r="B4346" s="24">
        <v>43597</v>
      </c>
      <c r="C4346">
        <v>2</v>
      </c>
      <c r="D4346" s="13">
        <v>120</v>
      </c>
      <c r="E4346" s="13" t="s">
        <v>97</v>
      </c>
      <c r="F4346" s="17">
        <v>1172</v>
      </c>
      <c r="G4346" t="str">
        <f>_xlfn.XLOOKUP(tbl_GL[[#This Row],[Account_key]],tbl_COA[Account_key],tbl_COA[Class],"Not Found")</f>
        <v>Liabilities and Owners Equity</v>
      </c>
      <c r="H4346" t="str">
        <f>_xlfn.XLOOKUP(tbl_GL[[#This Row],[Account_key]],tbl_COA[Account_key],tbl_COA[SubClass],"Not Found")</f>
        <v>Liabilities</v>
      </c>
      <c r="I4346" t="str">
        <f>_xlfn.XLOOKUP(tbl_GL[[#This Row],[Account_key]],tbl_COA[Account_key],tbl_COA[SubClass2],"Not Found")</f>
        <v>Current Liabilities</v>
      </c>
      <c r="J4346" t="str">
        <f>_xlfn.XLOOKUP(tbl_GL[[#This Row],[Account_key]],tbl_COA[Account_key],tbl_COA[SubAccount],,0)</f>
        <v>Accrued Expenses</v>
      </c>
      <c r="K4346">
        <f>YEAR(tbl_GL[[#This Row],[Date]])</f>
        <v>2019</v>
      </c>
    </row>
    <row r="4347" spans="1:11" x14ac:dyDescent="0.35">
      <c r="A4347">
        <v>888.1</v>
      </c>
      <c r="B4347" s="24">
        <v>43600</v>
      </c>
      <c r="C4347">
        <v>2</v>
      </c>
      <c r="D4347" s="13">
        <v>230</v>
      </c>
      <c r="E4347" s="13" t="s">
        <v>4</v>
      </c>
      <c r="F4347" s="17">
        <v>-140</v>
      </c>
      <c r="G4347" t="str">
        <f>_xlfn.XLOOKUP(tbl_GL[[#This Row],[Account_key]],tbl_COA[Account_key],tbl_COA[Class],"Not Found")</f>
        <v>Trading account</v>
      </c>
      <c r="H4347" t="str">
        <f>_xlfn.XLOOKUP(tbl_GL[[#This Row],[Account_key]],tbl_COA[Account_key],tbl_COA[SubClass],"Not Found")</f>
        <v>Cost of Sales</v>
      </c>
      <c r="I4347" t="str">
        <f>_xlfn.XLOOKUP(tbl_GL[[#This Row],[Account_key]],tbl_COA[Account_key],tbl_COA[SubClass2],"Not Found")</f>
        <v>Cost of Sales</v>
      </c>
      <c r="J4347" t="str">
        <f>_xlfn.XLOOKUP(tbl_GL[[#This Row],[Account_key]],tbl_COA[Account_key],tbl_COA[SubAccount],,0)</f>
        <v>Cost of Sales</v>
      </c>
      <c r="K4347">
        <f>YEAR(tbl_GL[[#This Row],[Date]])</f>
        <v>2019</v>
      </c>
    </row>
    <row r="4348" spans="1:11" x14ac:dyDescent="0.35">
      <c r="A4348">
        <v>888.2</v>
      </c>
      <c r="B4348" s="24">
        <v>43600</v>
      </c>
      <c r="C4348">
        <v>2</v>
      </c>
      <c r="D4348" s="13">
        <v>60</v>
      </c>
      <c r="E4348" s="13" t="s">
        <v>4</v>
      </c>
      <c r="F4348" s="17">
        <v>-140</v>
      </c>
      <c r="G4348" t="str">
        <f>_xlfn.XLOOKUP(tbl_GL[[#This Row],[Account_key]],tbl_COA[Account_key],tbl_COA[Class],"Not Found")</f>
        <v>Assets</v>
      </c>
      <c r="H4348" t="str">
        <f>_xlfn.XLOOKUP(tbl_GL[[#This Row],[Account_key]],tbl_COA[Account_key],tbl_COA[SubClass],"Not Found")</f>
        <v>Assets</v>
      </c>
      <c r="I4348" t="str">
        <f>_xlfn.XLOOKUP(tbl_GL[[#This Row],[Account_key]],tbl_COA[Account_key],tbl_COA[SubClass2],"Not Found")</f>
        <v>Current Assets</v>
      </c>
      <c r="J4348" t="str">
        <f>_xlfn.XLOOKUP(tbl_GL[[#This Row],[Account_key]],tbl_COA[Account_key],tbl_COA[SubAccount],,0)</f>
        <v>Inventory</v>
      </c>
      <c r="K4348">
        <f>YEAR(tbl_GL[[#This Row],[Date]])</f>
        <v>2019</v>
      </c>
    </row>
    <row r="4349" spans="1:11" x14ac:dyDescent="0.35">
      <c r="A4349">
        <v>889.1</v>
      </c>
      <c r="B4349" s="24">
        <v>43600</v>
      </c>
      <c r="C4349">
        <v>2</v>
      </c>
      <c r="D4349" s="13">
        <v>10</v>
      </c>
      <c r="E4349" s="13" t="s">
        <v>112</v>
      </c>
      <c r="F4349" s="17">
        <v>-150</v>
      </c>
      <c r="G4349" t="str">
        <f>_xlfn.XLOOKUP(tbl_GL[[#This Row],[Account_key]],tbl_COA[Account_key],tbl_COA[Class],"Not Found")</f>
        <v>Assets</v>
      </c>
      <c r="H4349" t="str">
        <f>_xlfn.XLOOKUP(tbl_GL[[#This Row],[Account_key]],tbl_COA[Account_key],tbl_COA[SubClass],"Not Found")</f>
        <v>Assets</v>
      </c>
      <c r="I4349" t="str">
        <f>_xlfn.XLOOKUP(tbl_GL[[#This Row],[Account_key]],tbl_COA[Account_key],tbl_COA[SubClass2],"Not Found")</f>
        <v>Current Assets</v>
      </c>
      <c r="J4349" t="str">
        <f>_xlfn.XLOOKUP(tbl_GL[[#This Row],[Account_key]],tbl_COA[Account_key],tbl_COA[SubAccount],,0)</f>
        <v>Cash at Bank</v>
      </c>
      <c r="K4349">
        <f>YEAR(tbl_GL[[#This Row],[Date]])</f>
        <v>2019</v>
      </c>
    </row>
    <row r="4350" spans="1:11" x14ac:dyDescent="0.35">
      <c r="A4350">
        <v>889.2</v>
      </c>
      <c r="B4350" s="24">
        <v>43600</v>
      </c>
      <c r="C4350">
        <v>2</v>
      </c>
      <c r="D4350" s="13">
        <v>121</v>
      </c>
      <c r="E4350" s="13" t="s">
        <v>112</v>
      </c>
      <c r="F4350" s="17">
        <v>-150</v>
      </c>
      <c r="G4350" t="str">
        <f>_xlfn.XLOOKUP(tbl_GL[[#This Row],[Account_key]],tbl_COA[Account_key],tbl_COA[Class],"Not Found")</f>
        <v>Liabilities and Owners Equity</v>
      </c>
      <c r="H4350" t="str">
        <f>_xlfn.XLOOKUP(tbl_GL[[#This Row],[Account_key]],tbl_COA[Account_key],tbl_COA[SubClass],"Not Found")</f>
        <v>Liabilities</v>
      </c>
      <c r="I4350" t="str">
        <f>_xlfn.XLOOKUP(tbl_GL[[#This Row],[Account_key]],tbl_COA[Account_key],tbl_COA[SubClass2],"Not Found")</f>
        <v>Current Liabilities</v>
      </c>
      <c r="J4350" t="str">
        <f>_xlfn.XLOOKUP(tbl_GL[[#This Row],[Account_key]],tbl_COA[Account_key],tbl_COA[SubAccount],,0)</f>
        <v>Interest Payable</v>
      </c>
      <c r="K4350">
        <f>YEAR(tbl_GL[[#This Row],[Date]])</f>
        <v>2019</v>
      </c>
    </row>
    <row r="4351" spans="1:11" x14ac:dyDescent="0.35">
      <c r="A4351">
        <v>890.1</v>
      </c>
      <c r="B4351" s="24">
        <v>43600</v>
      </c>
      <c r="C4351">
        <v>2</v>
      </c>
      <c r="D4351" s="13">
        <v>230</v>
      </c>
      <c r="E4351" s="13" t="s">
        <v>4</v>
      </c>
      <c r="F4351" s="17">
        <v>-474</v>
      </c>
      <c r="G4351" t="str">
        <f>_xlfn.XLOOKUP(tbl_GL[[#This Row],[Account_key]],tbl_COA[Account_key],tbl_COA[Class],"Not Found")</f>
        <v>Trading account</v>
      </c>
      <c r="H4351" t="str">
        <f>_xlfn.XLOOKUP(tbl_GL[[#This Row],[Account_key]],tbl_COA[Account_key],tbl_COA[SubClass],"Not Found")</f>
        <v>Cost of Sales</v>
      </c>
      <c r="I4351" t="str">
        <f>_xlfn.XLOOKUP(tbl_GL[[#This Row],[Account_key]],tbl_COA[Account_key],tbl_COA[SubClass2],"Not Found")</f>
        <v>Cost of Sales</v>
      </c>
      <c r="J4351" t="str">
        <f>_xlfn.XLOOKUP(tbl_GL[[#This Row],[Account_key]],tbl_COA[Account_key],tbl_COA[SubAccount],,0)</f>
        <v>Cost of Sales</v>
      </c>
      <c r="K4351">
        <f>YEAR(tbl_GL[[#This Row],[Date]])</f>
        <v>2019</v>
      </c>
    </row>
    <row r="4352" spans="1:11" x14ac:dyDescent="0.35">
      <c r="A4352">
        <v>890.2</v>
      </c>
      <c r="B4352" s="24">
        <v>43600</v>
      </c>
      <c r="C4352">
        <v>2</v>
      </c>
      <c r="D4352" s="13">
        <v>60</v>
      </c>
      <c r="E4352" s="13" t="s">
        <v>4</v>
      </c>
      <c r="F4352" s="17">
        <v>-474</v>
      </c>
      <c r="G4352" t="str">
        <f>_xlfn.XLOOKUP(tbl_GL[[#This Row],[Account_key]],tbl_COA[Account_key],tbl_COA[Class],"Not Found")</f>
        <v>Assets</v>
      </c>
      <c r="H4352" t="str">
        <f>_xlfn.XLOOKUP(tbl_GL[[#This Row],[Account_key]],tbl_COA[Account_key],tbl_COA[SubClass],"Not Found")</f>
        <v>Assets</v>
      </c>
      <c r="I4352" t="str">
        <f>_xlfn.XLOOKUP(tbl_GL[[#This Row],[Account_key]],tbl_COA[Account_key],tbl_COA[SubClass2],"Not Found")</f>
        <v>Current Assets</v>
      </c>
      <c r="J4352" t="str">
        <f>_xlfn.XLOOKUP(tbl_GL[[#This Row],[Account_key]],tbl_COA[Account_key],tbl_COA[SubAccount],,0)</f>
        <v>Inventory</v>
      </c>
      <c r="K4352">
        <f>YEAR(tbl_GL[[#This Row],[Date]])</f>
        <v>2019</v>
      </c>
    </row>
    <row r="4353" spans="1:11" x14ac:dyDescent="0.35">
      <c r="A4353">
        <v>891.1</v>
      </c>
      <c r="B4353" s="24">
        <v>43600</v>
      </c>
      <c r="C4353">
        <v>2</v>
      </c>
      <c r="D4353" s="13">
        <v>210</v>
      </c>
      <c r="E4353" s="13" t="s">
        <v>8</v>
      </c>
      <c r="F4353" s="17">
        <v>512</v>
      </c>
      <c r="G4353" t="str">
        <f>_xlfn.XLOOKUP(tbl_GL[[#This Row],[Account_key]],tbl_COA[Account_key],tbl_COA[Class],"Not Found")</f>
        <v>Trading account</v>
      </c>
      <c r="H4353" t="str">
        <f>_xlfn.XLOOKUP(tbl_GL[[#This Row],[Account_key]],tbl_COA[Account_key],tbl_COA[SubClass],"Not Found")</f>
        <v>Sales</v>
      </c>
      <c r="I4353" t="str">
        <f>_xlfn.XLOOKUP(tbl_GL[[#This Row],[Account_key]],tbl_COA[Account_key],tbl_COA[SubClass2],"Not Found")</f>
        <v>Sales</v>
      </c>
      <c r="J4353" t="str">
        <f>_xlfn.XLOOKUP(tbl_GL[[#This Row],[Account_key]],tbl_COA[Account_key],tbl_COA[SubAccount],,0)</f>
        <v>Sales</v>
      </c>
      <c r="K4353">
        <f>YEAR(tbl_GL[[#This Row],[Date]])</f>
        <v>2019</v>
      </c>
    </row>
    <row r="4354" spans="1:11" x14ac:dyDescent="0.35">
      <c r="A4354">
        <v>891.2</v>
      </c>
      <c r="B4354" s="24">
        <v>43600</v>
      </c>
      <c r="C4354">
        <v>2</v>
      </c>
      <c r="D4354" s="13">
        <v>30</v>
      </c>
      <c r="E4354" s="13" t="s">
        <v>8</v>
      </c>
      <c r="F4354" s="17">
        <v>512</v>
      </c>
      <c r="G4354" t="str">
        <f>_xlfn.XLOOKUP(tbl_GL[[#This Row],[Account_key]],tbl_COA[Account_key],tbl_COA[Class],"Not Found")</f>
        <v>Assets</v>
      </c>
      <c r="H4354" t="str">
        <f>_xlfn.XLOOKUP(tbl_GL[[#This Row],[Account_key]],tbl_COA[Account_key],tbl_COA[SubClass],"Not Found")</f>
        <v>Assets</v>
      </c>
      <c r="I4354" t="str">
        <f>_xlfn.XLOOKUP(tbl_GL[[#This Row],[Account_key]],tbl_COA[Account_key],tbl_COA[SubClass2],"Not Found")</f>
        <v>Current Assets</v>
      </c>
      <c r="J4354" t="str">
        <f>_xlfn.XLOOKUP(tbl_GL[[#This Row],[Account_key]],tbl_COA[Account_key],tbl_COA[SubAccount],,0)</f>
        <v>Trade Receivables</v>
      </c>
      <c r="K4354">
        <f>YEAR(tbl_GL[[#This Row],[Date]])</f>
        <v>2019</v>
      </c>
    </row>
    <row r="4355" spans="1:11" x14ac:dyDescent="0.35">
      <c r="A4355">
        <v>892.1</v>
      </c>
      <c r="B4355" s="24">
        <v>43600</v>
      </c>
      <c r="C4355">
        <v>2</v>
      </c>
      <c r="D4355" s="13">
        <v>260</v>
      </c>
      <c r="E4355" s="13" t="s">
        <v>97</v>
      </c>
      <c r="F4355" s="17">
        <v>-1377</v>
      </c>
      <c r="G4355" t="str">
        <f>_xlfn.XLOOKUP(tbl_GL[[#This Row],[Account_key]],tbl_COA[Account_key],tbl_COA[Class],"Not Found")</f>
        <v>Operating account</v>
      </c>
      <c r="H4355" t="str">
        <f>_xlfn.XLOOKUP(tbl_GL[[#This Row],[Account_key]],tbl_COA[Account_key],tbl_COA[SubClass],"Not Found")</f>
        <v>Operating Expenses</v>
      </c>
      <c r="I4355" t="str">
        <f>_xlfn.XLOOKUP(tbl_GL[[#This Row],[Account_key]],tbl_COA[Account_key],tbl_COA[SubClass2],"Not Found")</f>
        <v>Marketing</v>
      </c>
      <c r="J4355" t="str">
        <f>_xlfn.XLOOKUP(tbl_GL[[#This Row],[Account_key]],tbl_COA[Account_key],tbl_COA[SubAccount],,0)</f>
        <v>Commissions</v>
      </c>
      <c r="K4355">
        <f>YEAR(tbl_GL[[#This Row],[Date]])</f>
        <v>2019</v>
      </c>
    </row>
    <row r="4356" spans="1:11" x14ac:dyDescent="0.35">
      <c r="A4356">
        <v>892.2</v>
      </c>
      <c r="B4356" s="24">
        <v>43600</v>
      </c>
      <c r="C4356">
        <v>2</v>
      </c>
      <c r="D4356" s="13">
        <v>120</v>
      </c>
      <c r="E4356" s="13" t="s">
        <v>97</v>
      </c>
      <c r="F4356" s="17">
        <v>1377</v>
      </c>
      <c r="G4356" t="str">
        <f>_xlfn.XLOOKUP(tbl_GL[[#This Row],[Account_key]],tbl_COA[Account_key],tbl_COA[Class],"Not Found")</f>
        <v>Liabilities and Owners Equity</v>
      </c>
      <c r="H4356" t="str">
        <f>_xlfn.XLOOKUP(tbl_GL[[#This Row],[Account_key]],tbl_COA[Account_key],tbl_COA[SubClass],"Not Found")</f>
        <v>Liabilities</v>
      </c>
      <c r="I4356" t="str">
        <f>_xlfn.XLOOKUP(tbl_GL[[#This Row],[Account_key]],tbl_COA[Account_key],tbl_COA[SubClass2],"Not Found")</f>
        <v>Current Liabilities</v>
      </c>
      <c r="J4356" t="str">
        <f>_xlfn.XLOOKUP(tbl_GL[[#This Row],[Account_key]],tbl_COA[Account_key],tbl_COA[SubAccount],,0)</f>
        <v>Accrued Expenses</v>
      </c>
      <c r="K4356">
        <f>YEAR(tbl_GL[[#This Row],[Date]])</f>
        <v>2019</v>
      </c>
    </row>
    <row r="4357" spans="1:11" x14ac:dyDescent="0.35">
      <c r="A4357">
        <v>893.1</v>
      </c>
      <c r="B4357" s="24">
        <v>43600</v>
      </c>
      <c r="C4357">
        <v>2</v>
      </c>
      <c r="D4357" s="13">
        <v>210</v>
      </c>
      <c r="E4357" s="13" t="s">
        <v>7</v>
      </c>
      <c r="F4357" s="17">
        <v>1629</v>
      </c>
      <c r="G4357" t="str">
        <f>_xlfn.XLOOKUP(tbl_GL[[#This Row],[Account_key]],tbl_COA[Account_key],tbl_COA[Class],"Not Found")</f>
        <v>Trading account</v>
      </c>
      <c r="H4357" t="str">
        <f>_xlfn.XLOOKUP(tbl_GL[[#This Row],[Account_key]],tbl_COA[Account_key],tbl_COA[SubClass],"Not Found")</f>
        <v>Sales</v>
      </c>
      <c r="I4357" t="str">
        <f>_xlfn.XLOOKUP(tbl_GL[[#This Row],[Account_key]],tbl_COA[Account_key],tbl_COA[SubClass2],"Not Found")</f>
        <v>Sales</v>
      </c>
      <c r="J4357" t="str">
        <f>_xlfn.XLOOKUP(tbl_GL[[#This Row],[Account_key]],tbl_COA[Account_key],tbl_COA[SubAccount],,0)</f>
        <v>Sales</v>
      </c>
      <c r="K4357">
        <f>YEAR(tbl_GL[[#This Row],[Date]])</f>
        <v>2019</v>
      </c>
    </row>
    <row r="4358" spans="1:11" x14ac:dyDescent="0.35">
      <c r="A4358">
        <v>893.2</v>
      </c>
      <c r="B4358" s="24">
        <v>43600</v>
      </c>
      <c r="C4358">
        <v>2</v>
      </c>
      <c r="D4358" s="13">
        <v>10</v>
      </c>
      <c r="E4358" s="13" t="s">
        <v>7</v>
      </c>
      <c r="F4358" s="17">
        <v>1629</v>
      </c>
      <c r="G4358" t="str">
        <f>_xlfn.XLOOKUP(tbl_GL[[#This Row],[Account_key]],tbl_COA[Account_key],tbl_COA[Class],"Not Found")</f>
        <v>Assets</v>
      </c>
      <c r="H4358" t="str">
        <f>_xlfn.XLOOKUP(tbl_GL[[#This Row],[Account_key]],tbl_COA[Account_key],tbl_COA[SubClass],"Not Found")</f>
        <v>Assets</v>
      </c>
      <c r="I4358" t="str">
        <f>_xlfn.XLOOKUP(tbl_GL[[#This Row],[Account_key]],tbl_COA[Account_key],tbl_COA[SubClass2],"Not Found")</f>
        <v>Current Assets</v>
      </c>
      <c r="J4358" t="str">
        <f>_xlfn.XLOOKUP(tbl_GL[[#This Row],[Account_key]],tbl_COA[Account_key],tbl_COA[SubAccount],,0)</f>
        <v>Cash at Bank</v>
      </c>
      <c r="K4358">
        <f>YEAR(tbl_GL[[#This Row],[Date]])</f>
        <v>2019</v>
      </c>
    </row>
    <row r="4359" spans="1:11" x14ac:dyDescent="0.35">
      <c r="A4359">
        <v>894.1</v>
      </c>
      <c r="B4359" s="24">
        <v>43600</v>
      </c>
      <c r="C4359">
        <v>2</v>
      </c>
      <c r="D4359" s="13">
        <v>230</v>
      </c>
      <c r="E4359" s="13" t="s">
        <v>4</v>
      </c>
      <c r="F4359" s="17">
        <v>-2064</v>
      </c>
      <c r="G4359" t="str">
        <f>_xlfn.XLOOKUP(tbl_GL[[#This Row],[Account_key]],tbl_COA[Account_key],tbl_COA[Class],"Not Found")</f>
        <v>Trading account</v>
      </c>
      <c r="H4359" t="str">
        <f>_xlfn.XLOOKUP(tbl_GL[[#This Row],[Account_key]],tbl_COA[Account_key],tbl_COA[SubClass],"Not Found")</f>
        <v>Cost of Sales</v>
      </c>
      <c r="I4359" t="str">
        <f>_xlfn.XLOOKUP(tbl_GL[[#This Row],[Account_key]],tbl_COA[Account_key],tbl_COA[SubClass2],"Not Found")</f>
        <v>Cost of Sales</v>
      </c>
      <c r="J4359" t="str">
        <f>_xlfn.XLOOKUP(tbl_GL[[#This Row],[Account_key]],tbl_COA[Account_key],tbl_COA[SubAccount],,0)</f>
        <v>Cost of Sales</v>
      </c>
      <c r="K4359">
        <f>YEAR(tbl_GL[[#This Row],[Date]])</f>
        <v>2019</v>
      </c>
    </row>
    <row r="4360" spans="1:11" x14ac:dyDescent="0.35">
      <c r="A4360">
        <v>894.2</v>
      </c>
      <c r="B4360" s="24">
        <v>43600</v>
      </c>
      <c r="C4360">
        <v>2</v>
      </c>
      <c r="D4360" s="13">
        <v>60</v>
      </c>
      <c r="E4360" s="13" t="s">
        <v>4</v>
      </c>
      <c r="F4360" s="17">
        <v>-2064</v>
      </c>
      <c r="G4360" t="str">
        <f>_xlfn.XLOOKUP(tbl_GL[[#This Row],[Account_key]],tbl_COA[Account_key],tbl_COA[Class],"Not Found")</f>
        <v>Assets</v>
      </c>
      <c r="H4360" t="str">
        <f>_xlfn.XLOOKUP(tbl_GL[[#This Row],[Account_key]],tbl_COA[Account_key],tbl_COA[SubClass],"Not Found")</f>
        <v>Assets</v>
      </c>
      <c r="I4360" t="str">
        <f>_xlfn.XLOOKUP(tbl_GL[[#This Row],[Account_key]],tbl_COA[Account_key],tbl_COA[SubClass2],"Not Found")</f>
        <v>Current Assets</v>
      </c>
      <c r="J4360" t="str">
        <f>_xlfn.XLOOKUP(tbl_GL[[#This Row],[Account_key]],tbl_COA[Account_key],tbl_COA[SubAccount],,0)</f>
        <v>Inventory</v>
      </c>
      <c r="K4360">
        <f>YEAR(tbl_GL[[#This Row],[Date]])</f>
        <v>2019</v>
      </c>
    </row>
    <row r="4361" spans="1:11" x14ac:dyDescent="0.35">
      <c r="A4361">
        <v>895.1</v>
      </c>
      <c r="B4361" s="24">
        <v>43600</v>
      </c>
      <c r="C4361">
        <v>2</v>
      </c>
      <c r="D4361" s="13">
        <v>210</v>
      </c>
      <c r="E4361" s="13" t="s">
        <v>8</v>
      </c>
      <c r="F4361" s="17">
        <v>7545</v>
      </c>
      <c r="G4361" t="str">
        <f>_xlfn.XLOOKUP(tbl_GL[[#This Row],[Account_key]],tbl_COA[Account_key],tbl_COA[Class],"Not Found")</f>
        <v>Trading account</v>
      </c>
      <c r="H4361" t="str">
        <f>_xlfn.XLOOKUP(tbl_GL[[#This Row],[Account_key]],tbl_COA[Account_key],tbl_COA[SubClass],"Not Found")</f>
        <v>Sales</v>
      </c>
      <c r="I4361" t="str">
        <f>_xlfn.XLOOKUP(tbl_GL[[#This Row],[Account_key]],tbl_COA[Account_key],tbl_COA[SubClass2],"Not Found")</f>
        <v>Sales</v>
      </c>
      <c r="J4361" t="str">
        <f>_xlfn.XLOOKUP(tbl_GL[[#This Row],[Account_key]],tbl_COA[Account_key],tbl_COA[SubAccount],,0)</f>
        <v>Sales</v>
      </c>
      <c r="K4361">
        <f>YEAR(tbl_GL[[#This Row],[Date]])</f>
        <v>2019</v>
      </c>
    </row>
    <row r="4362" spans="1:11" x14ac:dyDescent="0.35">
      <c r="A4362">
        <v>895.2</v>
      </c>
      <c r="B4362" s="24">
        <v>43600</v>
      </c>
      <c r="C4362">
        <v>2</v>
      </c>
      <c r="D4362" s="13">
        <v>30</v>
      </c>
      <c r="E4362" s="13" t="s">
        <v>8</v>
      </c>
      <c r="F4362" s="17">
        <v>7545</v>
      </c>
      <c r="G4362" t="str">
        <f>_xlfn.XLOOKUP(tbl_GL[[#This Row],[Account_key]],tbl_COA[Account_key],tbl_COA[Class],"Not Found")</f>
        <v>Assets</v>
      </c>
      <c r="H4362" t="str">
        <f>_xlfn.XLOOKUP(tbl_GL[[#This Row],[Account_key]],tbl_COA[Account_key],tbl_COA[SubClass],"Not Found")</f>
        <v>Assets</v>
      </c>
      <c r="I4362" t="str">
        <f>_xlfn.XLOOKUP(tbl_GL[[#This Row],[Account_key]],tbl_COA[Account_key],tbl_COA[SubClass2],"Not Found")</f>
        <v>Current Assets</v>
      </c>
      <c r="J4362" t="str">
        <f>_xlfn.XLOOKUP(tbl_GL[[#This Row],[Account_key]],tbl_COA[Account_key],tbl_COA[SubAccount],,0)</f>
        <v>Trade Receivables</v>
      </c>
      <c r="K4362">
        <f>YEAR(tbl_GL[[#This Row],[Date]])</f>
        <v>2019</v>
      </c>
    </row>
    <row r="4363" spans="1:11" x14ac:dyDescent="0.35">
      <c r="A4363">
        <v>896.1</v>
      </c>
      <c r="B4363" s="24">
        <v>43601</v>
      </c>
      <c r="C4363">
        <v>2</v>
      </c>
      <c r="D4363" s="13">
        <v>290</v>
      </c>
      <c r="E4363" s="13" t="s">
        <v>99</v>
      </c>
      <c r="F4363" s="17">
        <v>-46</v>
      </c>
      <c r="G4363" t="str">
        <f>_xlfn.XLOOKUP(tbl_GL[[#This Row],[Account_key]],tbl_COA[Account_key],tbl_COA[Class],"Not Found")</f>
        <v>Operating account</v>
      </c>
      <c r="H4363" t="str">
        <f>_xlfn.XLOOKUP(tbl_GL[[#This Row],[Account_key]],tbl_COA[Account_key],tbl_COA[SubClass],"Not Found")</f>
        <v>Operating Expenses</v>
      </c>
      <c r="I4363" t="str">
        <f>_xlfn.XLOOKUP(tbl_GL[[#This Row],[Account_key]],tbl_COA[Account_key],tbl_COA[SubClass2],"Not Found")</f>
        <v>Administration</v>
      </c>
      <c r="J4363" t="str">
        <f>_xlfn.XLOOKUP(tbl_GL[[#This Row],[Account_key]],tbl_COA[Account_key],tbl_COA[SubAccount],,0)</f>
        <v>Travel</v>
      </c>
      <c r="K4363">
        <f>YEAR(tbl_GL[[#This Row],[Date]])</f>
        <v>2019</v>
      </c>
    </row>
    <row r="4364" spans="1:11" x14ac:dyDescent="0.35">
      <c r="A4364">
        <v>896.2</v>
      </c>
      <c r="B4364" s="24">
        <v>43601</v>
      </c>
      <c r="C4364">
        <v>2</v>
      </c>
      <c r="D4364" s="13">
        <v>20</v>
      </c>
      <c r="E4364" s="13" t="s">
        <v>99</v>
      </c>
      <c r="F4364" s="17">
        <v>-46</v>
      </c>
      <c r="G4364" t="str">
        <f>_xlfn.XLOOKUP(tbl_GL[[#This Row],[Account_key]],tbl_COA[Account_key],tbl_COA[Class],"Not Found")</f>
        <v>Assets</v>
      </c>
      <c r="H4364" t="str">
        <f>_xlfn.XLOOKUP(tbl_GL[[#This Row],[Account_key]],tbl_COA[Account_key],tbl_COA[SubClass],"Not Found")</f>
        <v>Assets</v>
      </c>
      <c r="I4364" t="str">
        <f>_xlfn.XLOOKUP(tbl_GL[[#This Row],[Account_key]],tbl_COA[Account_key],tbl_COA[SubClass2],"Not Found")</f>
        <v>Current Assets</v>
      </c>
      <c r="J4364" t="str">
        <f>_xlfn.XLOOKUP(tbl_GL[[#This Row],[Account_key]],tbl_COA[Account_key],tbl_COA[SubAccount],,0)</f>
        <v>Cash in hand</v>
      </c>
      <c r="K4364">
        <f>YEAR(tbl_GL[[#This Row],[Date]])</f>
        <v>2019</v>
      </c>
    </row>
    <row r="4365" spans="1:11" x14ac:dyDescent="0.35">
      <c r="A4365">
        <v>897.1</v>
      </c>
      <c r="B4365" s="24">
        <v>43603</v>
      </c>
      <c r="C4365">
        <v>2</v>
      </c>
      <c r="D4365" s="13">
        <v>10</v>
      </c>
      <c r="E4365" s="13" t="s">
        <v>98</v>
      </c>
      <c r="F4365" s="17">
        <v>-1199</v>
      </c>
      <c r="G4365" t="str">
        <f>_xlfn.XLOOKUP(tbl_GL[[#This Row],[Account_key]],tbl_COA[Account_key],tbl_COA[Class],"Not Found")</f>
        <v>Assets</v>
      </c>
      <c r="H4365" t="str">
        <f>_xlfn.XLOOKUP(tbl_GL[[#This Row],[Account_key]],tbl_COA[Account_key],tbl_COA[SubClass],"Not Found")</f>
        <v>Assets</v>
      </c>
      <c r="I4365" t="str">
        <f>_xlfn.XLOOKUP(tbl_GL[[#This Row],[Account_key]],tbl_COA[Account_key],tbl_COA[SubClass2],"Not Found")</f>
        <v>Current Assets</v>
      </c>
      <c r="J4365" t="str">
        <f>_xlfn.XLOOKUP(tbl_GL[[#This Row],[Account_key]],tbl_COA[Account_key],tbl_COA[SubAccount],,0)</f>
        <v>Cash at Bank</v>
      </c>
      <c r="K4365">
        <f>YEAR(tbl_GL[[#This Row],[Date]])</f>
        <v>2019</v>
      </c>
    </row>
    <row r="4366" spans="1:11" x14ac:dyDescent="0.35">
      <c r="A4366">
        <v>897.2</v>
      </c>
      <c r="B4366" s="24">
        <v>43603</v>
      </c>
      <c r="C4366">
        <v>2</v>
      </c>
      <c r="D4366" s="13">
        <v>120</v>
      </c>
      <c r="E4366" s="13" t="s">
        <v>98</v>
      </c>
      <c r="F4366" s="17">
        <v>-1199</v>
      </c>
      <c r="G4366" t="str">
        <f>_xlfn.XLOOKUP(tbl_GL[[#This Row],[Account_key]],tbl_COA[Account_key],tbl_COA[Class],"Not Found")</f>
        <v>Liabilities and Owners Equity</v>
      </c>
      <c r="H4366" t="str">
        <f>_xlfn.XLOOKUP(tbl_GL[[#This Row],[Account_key]],tbl_COA[Account_key],tbl_COA[SubClass],"Not Found")</f>
        <v>Liabilities</v>
      </c>
      <c r="I4366" t="str">
        <f>_xlfn.XLOOKUP(tbl_GL[[#This Row],[Account_key]],tbl_COA[Account_key],tbl_COA[SubClass2],"Not Found")</f>
        <v>Current Liabilities</v>
      </c>
      <c r="J4366" t="str">
        <f>_xlfn.XLOOKUP(tbl_GL[[#This Row],[Account_key]],tbl_COA[Account_key],tbl_COA[SubAccount],,0)</f>
        <v>Accrued Expenses</v>
      </c>
      <c r="K4366">
        <f>YEAR(tbl_GL[[#This Row],[Date]])</f>
        <v>2019</v>
      </c>
    </row>
    <row r="4367" spans="1:11" x14ac:dyDescent="0.35">
      <c r="A4367">
        <v>898.1</v>
      </c>
      <c r="B4367" s="24">
        <v>43604</v>
      </c>
      <c r="C4367">
        <v>2</v>
      </c>
      <c r="D4367" s="13">
        <v>300</v>
      </c>
      <c r="E4367" s="13" t="s">
        <v>97</v>
      </c>
      <c r="F4367" s="17">
        <v>-1019</v>
      </c>
      <c r="G4367" t="str">
        <f>_xlfn.XLOOKUP(tbl_GL[[#This Row],[Account_key]],tbl_COA[Account_key],tbl_COA[Class],"Not Found")</f>
        <v>Operating account</v>
      </c>
      <c r="H4367" t="str">
        <f>_xlfn.XLOOKUP(tbl_GL[[#This Row],[Account_key]],tbl_COA[Account_key],tbl_COA[SubClass],"Not Found")</f>
        <v>Operating Expenses</v>
      </c>
      <c r="I4367" t="str">
        <f>_xlfn.XLOOKUP(tbl_GL[[#This Row],[Account_key]],tbl_COA[Account_key],tbl_COA[SubClass2],"Not Found")</f>
        <v>Administration</v>
      </c>
      <c r="J4367" t="str">
        <f>_xlfn.XLOOKUP(tbl_GL[[#This Row],[Account_key]],tbl_COA[Account_key],tbl_COA[SubAccount],,0)</f>
        <v>Entertainment</v>
      </c>
      <c r="K4367">
        <f>YEAR(tbl_GL[[#This Row],[Date]])</f>
        <v>2019</v>
      </c>
    </row>
    <row r="4368" spans="1:11" x14ac:dyDescent="0.35">
      <c r="A4368">
        <v>898.2</v>
      </c>
      <c r="B4368" s="24">
        <v>43604</v>
      </c>
      <c r="C4368">
        <v>2</v>
      </c>
      <c r="D4368" s="13">
        <v>120</v>
      </c>
      <c r="E4368" s="13" t="s">
        <v>97</v>
      </c>
      <c r="F4368" s="17">
        <v>1019</v>
      </c>
      <c r="G4368" t="str">
        <f>_xlfn.XLOOKUP(tbl_GL[[#This Row],[Account_key]],tbl_COA[Account_key],tbl_COA[Class],"Not Found")</f>
        <v>Liabilities and Owners Equity</v>
      </c>
      <c r="H4368" t="str">
        <f>_xlfn.XLOOKUP(tbl_GL[[#This Row],[Account_key]],tbl_COA[Account_key],tbl_COA[SubClass],"Not Found")</f>
        <v>Liabilities</v>
      </c>
      <c r="I4368" t="str">
        <f>_xlfn.XLOOKUP(tbl_GL[[#This Row],[Account_key]],tbl_COA[Account_key],tbl_COA[SubClass2],"Not Found")</f>
        <v>Current Liabilities</v>
      </c>
      <c r="J4368" t="str">
        <f>_xlfn.XLOOKUP(tbl_GL[[#This Row],[Account_key]],tbl_COA[Account_key],tbl_COA[SubAccount],,0)</f>
        <v>Accrued Expenses</v>
      </c>
      <c r="K4368">
        <f>YEAR(tbl_GL[[#This Row],[Date]])</f>
        <v>2019</v>
      </c>
    </row>
    <row r="4369" spans="1:11" x14ac:dyDescent="0.35">
      <c r="A4369">
        <v>899.1</v>
      </c>
      <c r="B4369" s="24">
        <v>43605</v>
      </c>
      <c r="C4369">
        <v>2</v>
      </c>
      <c r="D4369" s="13">
        <v>10</v>
      </c>
      <c r="E4369" s="13" t="s">
        <v>98</v>
      </c>
      <c r="F4369" s="17">
        <v>-931</v>
      </c>
      <c r="G4369" t="str">
        <f>_xlfn.XLOOKUP(tbl_GL[[#This Row],[Account_key]],tbl_COA[Account_key],tbl_COA[Class],"Not Found")</f>
        <v>Assets</v>
      </c>
      <c r="H4369" t="str">
        <f>_xlfn.XLOOKUP(tbl_GL[[#This Row],[Account_key]],tbl_COA[Account_key],tbl_COA[SubClass],"Not Found")</f>
        <v>Assets</v>
      </c>
      <c r="I4369" t="str">
        <f>_xlfn.XLOOKUP(tbl_GL[[#This Row],[Account_key]],tbl_COA[Account_key],tbl_COA[SubClass2],"Not Found")</f>
        <v>Current Assets</v>
      </c>
      <c r="J4369" t="str">
        <f>_xlfn.XLOOKUP(tbl_GL[[#This Row],[Account_key]],tbl_COA[Account_key],tbl_COA[SubAccount],,0)</f>
        <v>Cash at Bank</v>
      </c>
      <c r="K4369">
        <f>YEAR(tbl_GL[[#This Row],[Date]])</f>
        <v>2019</v>
      </c>
    </row>
    <row r="4370" spans="1:11" x14ac:dyDescent="0.35">
      <c r="A4370">
        <v>899.2</v>
      </c>
      <c r="B4370" s="24">
        <v>43605</v>
      </c>
      <c r="C4370">
        <v>2</v>
      </c>
      <c r="D4370" s="13">
        <v>120</v>
      </c>
      <c r="E4370" s="13" t="s">
        <v>98</v>
      </c>
      <c r="F4370" s="17">
        <v>-931</v>
      </c>
      <c r="G4370" t="str">
        <f>_xlfn.XLOOKUP(tbl_GL[[#This Row],[Account_key]],tbl_COA[Account_key],tbl_COA[Class],"Not Found")</f>
        <v>Liabilities and Owners Equity</v>
      </c>
      <c r="H4370" t="str">
        <f>_xlfn.XLOOKUP(tbl_GL[[#This Row],[Account_key]],tbl_COA[Account_key],tbl_COA[SubClass],"Not Found")</f>
        <v>Liabilities</v>
      </c>
      <c r="I4370" t="str">
        <f>_xlfn.XLOOKUP(tbl_GL[[#This Row],[Account_key]],tbl_COA[Account_key],tbl_COA[SubClass2],"Not Found")</f>
        <v>Current Liabilities</v>
      </c>
      <c r="J4370" t="str">
        <f>_xlfn.XLOOKUP(tbl_GL[[#This Row],[Account_key]],tbl_COA[Account_key],tbl_COA[SubAccount],,0)</f>
        <v>Accrued Expenses</v>
      </c>
      <c r="K4370">
        <f>YEAR(tbl_GL[[#This Row],[Date]])</f>
        <v>2019</v>
      </c>
    </row>
    <row r="4371" spans="1:11" x14ac:dyDescent="0.35">
      <c r="A4371">
        <v>900.1</v>
      </c>
      <c r="B4371" s="24">
        <v>43608</v>
      </c>
      <c r="C4371">
        <v>2</v>
      </c>
      <c r="D4371" s="13">
        <v>260</v>
      </c>
      <c r="E4371" s="13" t="s">
        <v>97</v>
      </c>
      <c r="F4371" s="17">
        <v>-1268</v>
      </c>
      <c r="G4371" t="str">
        <f>_xlfn.XLOOKUP(tbl_GL[[#This Row],[Account_key]],tbl_COA[Account_key],tbl_COA[Class],"Not Found")</f>
        <v>Operating account</v>
      </c>
      <c r="H4371" t="str">
        <f>_xlfn.XLOOKUP(tbl_GL[[#This Row],[Account_key]],tbl_COA[Account_key],tbl_COA[SubClass],"Not Found")</f>
        <v>Operating Expenses</v>
      </c>
      <c r="I4371" t="str">
        <f>_xlfn.XLOOKUP(tbl_GL[[#This Row],[Account_key]],tbl_COA[Account_key],tbl_COA[SubClass2],"Not Found")</f>
        <v>Marketing</v>
      </c>
      <c r="J4371" t="str">
        <f>_xlfn.XLOOKUP(tbl_GL[[#This Row],[Account_key]],tbl_COA[Account_key],tbl_COA[SubAccount],,0)</f>
        <v>Commissions</v>
      </c>
      <c r="K4371">
        <f>YEAR(tbl_GL[[#This Row],[Date]])</f>
        <v>2019</v>
      </c>
    </row>
    <row r="4372" spans="1:11" x14ac:dyDescent="0.35">
      <c r="A4372">
        <v>900.2</v>
      </c>
      <c r="B4372" s="24">
        <v>43608</v>
      </c>
      <c r="C4372">
        <v>2</v>
      </c>
      <c r="D4372" s="13">
        <v>120</v>
      </c>
      <c r="E4372" s="13" t="s">
        <v>97</v>
      </c>
      <c r="F4372" s="17">
        <v>1268</v>
      </c>
      <c r="G4372" t="str">
        <f>_xlfn.XLOOKUP(tbl_GL[[#This Row],[Account_key]],tbl_COA[Account_key],tbl_COA[Class],"Not Found")</f>
        <v>Liabilities and Owners Equity</v>
      </c>
      <c r="H4372" t="str">
        <f>_xlfn.XLOOKUP(tbl_GL[[#This Row],[Account_key]],tbl_COA[Account_key],tbl_COA[SubClass],"Not Found")</f>
        <v>Liabilities</v>
      </c>
      <c r="I4372" t="str">
        <f>_xlfn.XLOOKUP(tbl_GL[[#This Row],[Account_key]],tbl_COA[Account_key],tbl_COA[SubClass2],"Not Found")</f>
        <v>Current Liabilities</v>
      </c>
      <c r="J4372" t="str">
        <f>_xlfn.XLOOKUP(tbl_GL[[#This Row],[Account_key]],tbl_COA[Account_key],tbl_COA[SubAccount],,0)</f>
        <v>Accrued Expenses</v>
      </c>
      <c r="K4372">
        <f>YEAR(tbl_GL[[#This Row],[Date]])</f>
        <v>2019</v>
      </c>
    </row>
    <row r="4373" spans="1:11" x14ac:dyDescent="0.35">
      <c r="A4373">
        <v>901.1</v>
      </c>
      <c r="B4373" s="24">
        <v>43610</v>
      </c>
      <c r="C4373">
        <v>2</v>
      </c>
      <c r="D4373" s="13">
        <v>230</v>
      </c>
      <c r="E4373" s="13" t="s">
        <v>4</v>
      </c>
      <c r="F4373" s="17">
        <v>-517</v>
      </c>
      <c r="G4373" t="str">
        <f>_xlfn.XLOOKUP(tbl_GL[[#This Row],[Account_key]],tbl_COA[Account_key],tbl_COA[Class],"Not Found")</f>
        <v>Trading account</v>
      </c>
      <c r="H4373" t="str">
        <f>_xlfn.XLOOKUP(tbl_GL[[#This Row],[Account_key]],tbl_COA[Account_key],tbl_COA[SubClass],"Not Found")</f>
        <v>Cost of Sales</v>
      </c>
      <c r="I4373" t="str">
        <f>_xlfn.XLOOKUP(tbl_GL[[#This Row],[Account_key]],tbl_COA[Account_key],tbl_COA[SubClass2],"Not Found")</f>
        <v>Cost of Sales</v>
      </c>
      <c r="J4373" t="str">
        <f>_xlfn.XLOOKUP(tbl_GL[[#This Row],[Account_key]],tbl_COA[Account_key],tbl_COA[SubAccount],,0)</f>
        <v>Cost of Sales</v>
      </c>
      <c r="K4373">
        <f>YEAR(tbl_GL[[#This Row],[Date]])</f>
        <v>2019</v>
      </c>
    </row>
    <row r="4374" spans="1:11" x14ac:dyDescent="0.35">
      <c r="A4374">
        <v>901.2</v>
      </c>
      <c r="B4374" s="24">
        <v>43610</v>
      </c>
      <c r="C4374">
        <v>2</v>
      </c>
      <c r="D4374" s="13">
        <v>60</v>
      </c>
      <c r="E4374" s="13" t="s">
        <v>4</v>
      </c>
      <c r="F4374" s="17">
        <v>-517</v>
      </c>
      <c r="G4374" t="str">
        <f>_xlfn.XLOOKUP(tbl_GL[[#This Row],[Account_key]],tbl_COA[Account_key],tbl_COA[Class],"Not Found")</f>
        <v>Assets</v>
      </c>
      <c r="H4374" t="str">
        <f>_xlfn.XLOOKUP(tbl_GL[[#This Row],[Account_key]],tbl_COA[Account_key],tbl_COA[SubClass],"Not Found")</f>
        <v>Assets</v>
      </c>
      <c r="I4374" t="str">
        <f>_xlfn.XLOOKUP(tbl_GL[[#This Row],[Account_key]],tbl_COA[Account_key],tbl_COA[SubClass2],"Not Found")</f>
        <v>Current Assets</v>
      </c>
      <c r="J4374" t="str">
        <f>_xlfn.XLOOKUP(tbl_GL[[#This Row],[Account_key]],tbl_COA[Account_key],tbl_COA[SubAccount],,0)</f>
        <v>Inventory</v>
      </c>
      <c r="K4374">
        <f>YEAR(tbl_GL[[#This Row],[Date]])</f>
        <v>2019</v>
      </c>
    </row>
    <row r="4375" spans="1:11" x14ac:dyDescent="0.35">
      <c r="A4375">
        <v>902.1</v>
      </c>
      <c r="B4375" s="24">
        <v>43610</v>
      </c>
      <c r="C4375">
        <v>2</v>
      </c>
      <c r="D4375" s="13">
        <v>10</v>
      </c>
      <c r="E4375" s="13" t="s">
        <v>98</v>
      </c>
      <c r="F4375" s="17">
        <v>-1384</v>
      </c>
      <c r="G4375" t="str">
        <f>_xlfn.XLOOKUP(tbl_GL[[#This Row],[Account_key]],tbl_COA[Account_key],tbl_COA[Class],"Not Found")</f>
        <v>Assets</v>
      </c>
      <c r="H4375" t="str">
        <f>_xlfn.XLOOKUP(tbl_GL[[#This Row],[Account_key]],tbl_COA[Account_key],tbl_COA[SubClass],"Not Found")</f>
        <v>Assets</v>
      </c>
      <c r="I4375" t="str">
        <f>_xlfn.XLOOKUP(tbl_GL[[#This Row],[Account_key]],tbl_COA[Account_key],tbl_COA[SubClass2],"Not Found")</f>
        <v>Current Assets</v>
      </c>
      <c r="J4375" t="str">
        <f>_xlfn.XLOOKUP(tbl_GL[[#This Row],[Account_key]],tbl_COA[Account_key],tbl_COA[SubAccount],,0)</f>
        <v>Cash at Bank</v>
      </c>
      <c r="K4375">
        <f>YEAR(tbl_GL[[#This Row],[Date]])</f>
        <v>2019</v>
      </c>
    </row>
    <row r="4376" spans="1:11" x14ac:dyDescent="0.35">
      <c r="A4376">
        <v>902.2</v>
      </c>
      <c r="B4376" s="24">
        <v>43610</v>
      </c>
      <c r="C4376">
        <v>2</v>
      </c>
      <c r="D4376" s="13">
        <v>120</v>
      </c>
      <c r="E4376" s="13" t="s">
        <v>98</v>
      </c>
      <c r="F4376" s="17">
        <v>-1384</v>
      </c>
      <c r="G4376" t="str">
        <f>_xlfn.XLOOKUP(tbl_GL[[#This Row],[Account_key]],tbl_COA[Account_key],tbl_COA[Class],"Not Found")</f>
        <v>Liabilities and Owners Equity</v>
      </c>
      <c r="H4376" t="str">
        <f>_xlfn.XLOOKUP(tbl_GL[[#This Row],[Account_key]],tbl_COA[Account_key],tbl_COA[SubClass],"Not Found")</f>
        <v>Liabilities</v>
      </c>
      <c r="I4376" t="str">
        <f>_xlfn.XLOOKUP(tbl_GL[[#This Row],[Account_key]],tbl_COA[Account_key],tbl_COA[SubClass2],"Not Found")</f>
        <v>Current Liabilities</v>
      </c>
      <c r="J4376" t="str">
        <f>_xlfn.XLOOKUP(tbl_GL[[#This Row],[Account_key]],tbl_COA[Account_key],tbl_COA[SubAccount],,0)</f>
        <v>Accrued Expenses</v>
      </c>
      <c r="K4376">
        <f>YEAR(tbl_GL[[#This Row],[Date]])</f>
        <v>2019</v>
      </c>
    </row>
    <row r="4377" spans="1:11" x14ac:dyDescent="0.35">
      <c r="A4377">
        <v>903.1</v>
      </c>
      <c r="B4377" s="24">
        <v>43610</v>
      </c>
      <c r="C4377">
        <v>2</v>
      </c>
      <c r="D4377" s="13">
        <v>210</v>
      </c>
      <c r="E4377" s="13" t="s">
        <v>7</v>
      </c>
      <c r="F4377" s="17">
        <v>1780</v>
      </c>
      <c r="G4377" t="str">
        <f>_xlfn.XLOOKUP(tbl_GL[[#This Row],[Account_key]],tbl_COA[Account_key],tbl_COA[Class],"Not Found")</f>
        <v>Trading account</v>
      </c>
      <c r="H4377" t="str">
        <f>_xlfn.XLOOKUP(tbl_GL[[#This Row],[Account_key]],tbl_COA[Account_key],tbl_COA[SubClass],"Not Found")</f>
        <v>Sales</v>
      </c>
      <c r="I4377" t="str">
        <f>_xlfn.XLOOKUP(tbl_GL[[#This Row],[Account_key]],tbl_COA[Account_key],tbl_COA[SubClass2],"Not Found")</f>
        <v>Sales</v>
      </c>
      <c r="J4377" t="str">
        <f>_xlfn.XLOOKUP(tbl_GL[[#This Row],[Account_key]],tbl_COA[Account_key],tbl_COA[SubAccount],,0)</f>
        <v>Sales</v>
      </c>
      <c r="K4377">
        <f>YEAR(tbl_GL[[#This Row],[Date]])</f>
        <v>2019</v>
      </c>
    </row>
    <row r="4378" spans="1:11" x14ac:dyDescent="0.35">
      <c r="A4378">
        <v>903.2</v>
      </c>
      <c r="B4378" s="24">
        <v>43610</v>
      </c>
      <c r="C4378">
        <v>2</v>
      </c>
      <c r="D4378" s="13">
        <v>10</v>
      </c>
      <c r="E4378" s="13" t="s">
        <v>7</v>
      </c>
      <c r="F4378" s="17">
        <v>1780</v>
      </c>
      <c r="G4378" t="str">
        <f>_xlfn.XLOOKUP(tbl_GL[[#This Row],[Account_key]],tbl_COA[Account_key],tbl_COA[Class],"Not Found")</f>
        <v>Assets</v>
      </c>
      <c r="H4378" t="str">
        <f>_xlfn.XLOOKUP(tbl_GL[[#This Row],[Account_key]],tbl_COA[Account_key],tbl_COA[SubClass],"Not Found")</f>
        <v>Assets</v>
      </c>
      <c r="I4378" t="str">
        <f>_xlfn.XLOOKUP(tbl_GL[[#This Row],[Account_key]],tbl_COA[Account_key],tbl_COA[SubClass2],"Not Found")</f>
        <v>Current Assets</v>
      </c>
      <c r="J4378" t="str">
        <f>_xlfn.XLOOKUP(tbl_GL[[#This Row],[Account_key]],tbl_COA[Account_key],tbl_COA[SubAccount],,0)</f>
        <v>Cash at Bank</v>
      </c>
      <c r="K4378">
        <f>YEAR(tbl_GL[[#This Row],[Date]])</f>
        <v>2019</v>
      </c>
    </row>
    <row r="4379" spans="1:11" x14ac:dyDescent="0.35">
      <c r="A4379">
        <v>904.1</v>
      </c>
      <c r="B4379" s="24">
        <v>43610</v>
      </c>
      <c r="C4379">
        <v>2</v>
      </c>
      <c r="D4379" s="13">
        <v>230</v>
      </c>
      <c r="E4379" s="13" t="s">
        <v>4</v>
      </c>
      <c r="F4379" s="17">
        <v>-2068</v>
      </c>
      <c r="G4379" t="str">
        <f>_xlfn.XLOOKUP(tbl_GL[[#This Row],[Account_key]],tbl_COA[Account_key],tbl_COA[Class],"Not Found")</f>
        <v>Trading account</v>
      </c>
      <c r="H4379" t="str">
        <f>_xlfn.XLOOKUP(tbl_GL[[#This Row],[Account_key]],tbl_COA[Account_key],tbl_COA[SubClass],"Not Found")</f>
        <v>Cost of Sales</v>
      </c>
      <c r="I4379" t="str">
        <f>_xlfn.XLOOKUP(tbl_GL[[#This Row],[Account_key]],tbl_COA[Account_key],tbl_COA[SubClass2],"Not Found")</f>
        <v>Cost of Sales</v>
      </c>
      <c r="J4379" t="str">
        <f>_xlfn.XLOOKUP(tbl_GL[[#This Row],[Account_key]],tbl_COA[Account_key],tbl_COA[SubAccount],,0)</f>
        <v>Cost of Sales</v>
      </c>
      <c r="K4379">
        <f>YEAR(tbl_GL[[#This Row],[Date]])</f>
        <v>2019</v>
      </c>
    </row>
    <row r="4380" spans="1:11" x14ac:dyDescent="0.35">
      <c r="A4380">
        <v>904.2</v>
      </c>
      <c r="B4380" s="24">
        <v>43610</v>
      </c>
      <c r="C4380">
        <v>2</v>
      </c>
      <c r="D4380" s="13">
        <v>60</v>
      </c>
      <c r="E4380" s="13" t="s">
        <v>4</v>
      </c>
      <c r="F4380" s="17">
        <v>-2068</v>
      </c>
      <c r="G4380" t="str">
        <f>_xlfn.XLOOKUP(tbl_GL[[#This Row],[Account_key]],tbl_COA[Account_key],tbl_COA[Class],"Not Found")</f>
        <v>Assets</v>
      </c>
      <c r="H4380" t="str">
        <f>_xlfn.XLOOKUP(tbl_GL[[#This Row],[Account_key]],tbl_COA[Account_key],tbl_COA[SubClass],"Not Found")</f>
        <v>Assets</v>
      </c>
      <c r="I4380" t="str">
        <f>_xlfn.XLOOKUP(tbl_GL[[#This Row],[Account_key]],tbl_COA[Account_key],tbl_COA[SubClass2],"Not Found")</f>
        <v>Current Assets</v>
      </c>
      <c r="J4380" t="str">
        <f>_xlfn.XLOOKUP(tbl_GL[[#This Row],[Account_key]],tbl_COA[Account_key],tbl_COA[SubAccount],,0)</f>
        <v>Inventory</v>
      </c>
      <c r="K4380">
        <f>YEAR(tbl_GL[[#This Row],[Date]])</f>
        <v>2019</v>
      </c>
    </row>
    <row r="4381" spans="1:11" x14ac:dyDescent="0.35">
      <c r="A4381">
        <v>905.1</v>
      </c>
      <c r="B4381" s="24">
        <v>43610</v>
      </c>
      <c r="C4381">
        <v>2</v>
      </c>
      <c r="D4381" s="13">
        <v>210</v>
      </c>
      <c r="E4381" s="13" t="s">
        <v>8</v>
      </c>
      <c r="F4381" s="17">
        <v>7562</v>
      </c>
      <c r="G4381" t="str">
        <f>_xlfn.XLOOKUP(tbl_GL[[#This Row],[Account_key]],tbl_COA[Account_key],tbl_COA[Class],"Not Found")</f>
        <v>Trading account</v>
      </c>
      <c r="H4381" t="str">
        <f>_xlfn.XLOOKUP(tbl_GL[[#This Row],[Account_key]],tbl_COA[Account_key],tbl_COA[SubClass],"Not Found")</f>
        <v>Sales</v>
      </c>
      <c r="I4381" t="str">
        <f>_xlfn.XLOOKUP(tbl_GL[[#This Row],[Account_key]],tbl_COA[Account_key],tbl_COA[SubClass2],"Not Found")</f>
        <v>Sales</v>
      </c>
      <c r="J4381" t="str">
        <f>_xlfn.XLOOKUP(tbl_GL[[#This Row],[Account_key]],tbl_COA[Account_key],tbl_COA[SubAccount],,0)</f>
        <v>Sales</v>
      </c>
      <c r="K4381">
        <f>YEAR(tbl_GL[[#This Row],[Date]])</f>
        <v>2019</v>
      </c>
    </row>
    <row r="4382" spans="1:11" x14ac:dyDescent="0.35">
      <c r="A4382">
        <v>905.2</v>
      </c>
      <c r="B4382" s="24">
        <v>43610</v>
      </c>
      <c r="C4382">
        <v>2</v>
      </c>
      <c r="D4382" s="13">
        <v>30</v>
      </c>
      <c r="E4382" s="13" t="s">
        <v>8</v>
      </c>
      <c r="F4382" s="17">
        <v>7562</v>
      </c>
      <c r="G4382" t="str">
        <f>_xlfn.XLOOKUP(tbl_GL[[#This Row],[Account_key]],tbl_COA[Account_key],tbl_COA[Class],"Not Found")</f>
        <v>Assets</v>
      </c>
      <c r="H4382" t="str">
        <f>_xlfn.XLOOKUP(tbl_GL[[#This Row],[Account_key]],tbl_COA[Account_key],tbl_COA[SubClass],"Not Found")</f>
        <v>Assets</v>
      </c>
      <c r="I4382" t="str">
        <f>_xlfn.XLOOKUP(tbl_GL[[#This Row],[Account_key]],tbl_COA[Account_key],tbl_COA[SubClass2],"Not Found")</f>
        <v>Current Assets</v>
      </c>
      <c r="J4382" t="str">
        <f>_xlfn.XLOOKUP(tbl_GL[[#This Row],[Account_key]],tbl_COA[Account_key],tbl_COA[SubAccount],,0)</f>
        <v>Trade Receivables</v>
      </c>
      <c r="K4382">
        <f>YEAR(tbl_GL[[#This Row],[Date]])</f>
        <v>2019</v>
      </c>
    </row>
    <row r="4383" spans="1:11" x14ac:dyDescent="0.35">
      <c r="A4383">
        <v>906.1</v>
      </c>
      <c r="B4383" s="24">
        <v>43612</v>
      </c>
      <c r="C4383">
        <v>2</v>
      </c>
      <c r="D4383" s="13">
        <v>30</v>
      </c>
      <c r="E4383" s="13" t="s">
        <v>80</v>
      </c>
      <c r="F4383" s="17">
        <v>-7646</v>
      </c>
      <c r="G4383" t="str">
        <f>_xlfn.XLOOKUP(tbl_GL[[#This Row],[Account_key]],tbl_COA[Account_key],tbl_COA[Class],"Not Found")</f>
        <v>Assets</v>
      </c>
      <c r="H4383" t="str">
        <f>_xlfn.XLOOKUP(tbl_GL[[#This Row],[Account_key]],tbl_COA[Account_key],tbl_COA[SubClass],"Not Found")</f>
        <v>Assets</v>
      </c>
      <c r="I4383" t="str">
        <f>_xlfn.XLOOKUP(tbl_GL[[#This Row],[Account_key]],tbl_COA[Account_key],tbl_COA[SubClass2],"Not Found")</f>
        <v>Current Assets</v>
      </c>
      <c r="J4383" t="str">
        <f>_xlfn.XLOOKUP(tbl_GL[[#This Row],[Account_key]],tbl_COA[Account_key],tbl_COA[SubAccount],,0)</f>
        <v>Trade Receivables</v>
      </c>
      <c r="K4383">
        <f>YEAR(tbl_GL[[#This Row],[Date]])</f>
        <v>2019</v>
      </c>
    </row>
    <row r="4384" spans="1:11" x14ac:dyDescent="0.35">
      <c r="A4384">
        <v>906.2</v>
      </c>
      <c r="B4384" s="24">
        <v>43612</v>
      </c>
      <c r="C4384">
        <v>2</v>
      </c>
      <c r="D4384" s="13">
        <v>10</v>
      </c>
      <c r="E4384" s="13" t="s">
        <v>80</v>
      </c>
      <c r="F4384" s="17">
        <v>7646</v>
      </c>
      <c r="G4384" t="str">
        <f>_xlfn.XLOOKUP(tbl_GL[[#This Row],[Account_key]],tbl_COA[Account_key],tbl_COA[Class],"Not Found")</f>
        <v>Assets</v>
      </c>
      <c r="H4384" t="str">
        <f>_xlfn.XLOOKUP(tbl_GL[[#This Row],[Account_key]],tbl_COA[Account_key],tbl_COA[SubClass],"Not Found")</f>
        <v>Assets</v>
      </c>
      <c r="I4384" t="str">
        <f>_xlfn.XLOOKUP(tbl_GL[[#This Row],[Account_key]],tbl_COA[Account_key],tbl_COA[SubClass2],"Not Found")</f>
        <v>Current Assets</v>
      </c>
      <c r="J4384" t="str">
        <f>_xlfn.XLOOKUP(tbl_GL[[#This Row],[Account_key]],tbl_COA[Account_key],tbl_COA[SubAccount],,0)</f>
        <v>Cash at Bank</v>
      </c>
      <c r="K4384">
        <f>YEAR(tbl_GL[[#This Row],[Date]])</f>
        <v>2019</v>
      </c>
    </row>
    <row r="4385" spans="1:11" x14ac:dyDescent="0.35">
      <c r="A4385">
        <v>907.1</v>
      </c>
      <c r="B4385" s="24">
        <v>43613</v>
      </c>
      <c r="C4385">
        <v>2</v>
      </c>
      <c r="D4385" s="13">
        <v>10</v>
      </c>
      <c r="E4385" s="13" t="s">
        <v>98</v>
      </c>
      <c r="F4385" s="17">
        <v>-1115</v>
      </c>
      <c r="G4385" t="str">
        <f>_xlfn.XLOOKUP(tbl_GL[[#This Row],[Account_key]],tbl_COA[Account_key],tbl_COA[Class],"Not Found")</f>
        <v>Assets</v>
      </c>
      <c r="H4385" t="str">
        <f>_xlfn.XLOOKUP(tbl_GL[[#This Row],[Account_key]],tbl_COA[Account_key],tbl_COA[SubClass],"Not Found")</f>
        <v>Assets</v>
      </c>
      <c r="I4385" t="str">
        <f>_xlfn.XLOOKUP(tbl_GL[[#This Row],[Account_key]],tbl_COA[Account_key],tbl_COA[SubClass2],"Not Found")</f>
        <v>Current Assets</v>
      </c>
      <c r="J4385" t="str">
        <f>_xlfn.XLOOKUP(tbl_GL[[#This Row],[Account_key]],tbl_COA[Account_key],tbl_COA[SubAccount],,0)</f>
        <v>Cash at Bank</v>
      </c>
      <c r="K4385">
        <f>YEAR(tbl_GL[[#This Row],[Date]])</f>
        <v>2019</v>
      </c>
    </row>
    <row r="4386" spans="1:11" x14ac:dyDescent="0.35">
      <c r="A4386">
        <v>907.2</v>
      </c>
      <c r="B4386" s="24">
        <v>43613</v>
      </c>
      <c r="C4386">
        <v>2</v>
      </c>
      <c r="D4386" s="13">
        <v>120</v>
      </c>
      <c r="E4386" s="13" t="s">
        <v>98</v>
      </c>
      <c r="F4386" s="17">
        <v>-1115</v>
      </c>
      <c r="G4386" t="str">
        <f>_xlfn.XLOOKUP(tbl_GL[[#This Row],[Account_key]],tbl_COA[Account_key],tbl_COA[Class],"Not Found")</f>
        <v>Liabilities and Owners Equity</v>
      </c>
      <c r="H4386" t="str">
        <f>_xlfn.XLOOKUP(tbl_GL[[#This Row],[Account_key]],tbl_COA[Account_key],tbl_COA[SubClass],"Not Found")</f>
        <v>Liabilities</v>
      </c>
      <c r="I4386" t="str">
        <f>_xlfn.XLOOKUP(tbl_GL[[#This Row],[Account_key]],tbl_COA[Account_key],tbl_COA[SubClass2],"Not Found")</f>
        <v>Current Liabilities</v>
      </c>
      <c r="J4386" t="str">
        <f>_xlfn.XLOOKUP(tbl_GL[[#This Row],[Account_key]],tbl_COA[Account_key],tbl_COA[SubAccount],,0)</f>
        <v>Accrued Expenses</v>
      </c>
      <c r="K4386">
        <f>YEAR(tbl_GL[[#This Row],[Date]])</f>
        <v>2019</v>
      </c>
    </row>
    <row r="4387" spans="1:11" x14ac:dyDescent="0.35">
      <c r="A4387">
        <v>908.1</v>
      </c>
      <c r="B4387" s="24">
        <v>43613</v>
      </c>
      <c r="C4387">
        <v>2</v>
      </c>
      <c r="D4387" s="13">
        <v>290</v>
      </c>
      <c r="E4387" s="13" t="s">
        <v>97</v>
      </c>
      <c r="F4387" s="17">
        <v>-1344</v>
      </c>
      <c r="G4387" t="str">
        <f>_xlfn.XLOOKUP(tbl_GL[[#This Row],[Account_key]],tbl_COA[Account_key],tbl_COA[Class],"Not Found")</f>
        <v>Operating account</v>
      </c>
      <c r="H4387" t="str">
        <f>_xlfn.XLOOKUP(tbl_GL[[#This Row],[Account_key]],tbl_COA[Account_key],tbl_COA[SubClass],"Not Found")</f>
        <v>Operating Expenses</v>
      </c>
      <c r="I4387" t="str">
        <f>_xlfn.XLOOKUP(tbl_GL[[#This Row],[Account_key]],tbl_COA[Account_key],tbl_COA[SubClass2],"Not Found")</f>
        <v>Administration</v>
      </c>
      <c r="J4387" t="str">
        <f>_xlfn.XLOOKUP(tbl_GL[[#This Row],[Account_key]],tbl_COA[Account_key],tbl_COA[SubAccount],,0)</f>
        <v>Travel</v>
      </c>
      <c r="K4387">
        <f>YEAR(tbl_GL[[#This Row],[Date]])</f>
        <v>2019</v>
      </c>
    </row>
    <row r="4388" spans="1:11" x14ac:dyDescent="0.35">
      <c r="A4388">
        <v>908.2</v>
      </c>
      <c r="B4388" s="24">
        <v>43613</v>
      </c>
      <c r="C4388">
        <v>2</v>
      </c>
      <c r="D4388" s="13">
        <v>120</v>
      </c>
      <c r="E4388" s="13" t="s">
        <v>97</v>
      </c>
      <c r="F4388" s="17">
        <v>1344</v>
      </c>
      <c r="G4388" t="str">
        <f>_xlfn.XLOOKUP(tbl_GL[[#This Row],[Account_key]],tbl_COA[Account_key],tbl_COA[Class],"Not Found")</f>
        <v>Liabilities and Owners Equity</v>
      </c>
      <c r="H4388" t="str">
        <f>_xlfn.XLOOKUP(tbl_GL[[#This Row],[Account_key]],tbl_COA[Account_key],tbl_COA[SubClass],"Not Found")</f>
        <v>Liabilities</v>
      </c>
      <c r="I4388" t="str">
        <f>_xlfn.XLOOKUP(tbl_GL[[#This Row],[Account_key]],tbl_COA[Account_key],tbl_COA[SubClass2],"Not Found")</f>
        <v>Current Liabilities</v>
      </c>
      <c r="J4388" t="str">
        <f>_xlfn.XLOOKUP(tbl_GL[[#This Row],[Account_key]],tbl_COA[Account_key],tbl_COA[SubAccount],,0)</f>
        <v>Accrued Expenses</v>
      </c>
      <c r="K4388">
        <f>YEAR(tbl_GL[[#This Row],[Date]])</f>
        <v>2019</v>
      </c>
    </row>
    <row r="4389" spans="1:11" x14ac:dyDescent="0.35">
      <c r="A4389">
        <v>909.1</v>
      </c>
      <c r="B4389" s="24">
        <v>43614</v>
      </c>
      <c r="C4389">
        <v>2</v>
      </c>
      <c r="D4389" s="13">
        <v>10</v>
      </c>
      <c r="E4389" s="13" t="s">
        <v>98</v>
      </c>
      <c r="F4389" s="17">
        <v>-1201</v>
      </c>
      <c r="G4389" t="str">
        <f>_xlfn.XLOOKUP(tbl_GL[[#This Row],[Account_key]],tbl_COA[Account_key],tbl_COA[Class],"Not Found")</f>
        <v>Assets</v>
      </c>
      <c r="H4389" t="str">
        <f>_xlfn.XLOOKUP(tbl_GL[[#This Row],[Account_key]],tbl_COA[Account_key],tbl_COA[SubClass],"Not Found")</f>
        <v>Assets</v>
      </c>
      <c r="I4389" t="str">
        <f>_xlfn.XLOOKUP(tbl_GL[[#This Row],[Account_key]],tbl_COA[Account_key],tbl_COA[SubClass2],"Not Found")</f>
        <v>Current Assets</v>
      </c>
      <c r="J4389" t="str">
        <f>_xlfn.XLOOKUP(tbl_GL[[#This Row],[Account_key]],tbl_COA[Account_key],tbl_COA[SubAccount],,0)</f>
        <v>Cash at Bank</v>
      </c>
      <c r="K4389">
        <f>YEAR(tbl_GL[[#This Row],[Date]])</f>
        <v>2019</v>
      </c>
    </row>
    <row r="4390" spans="1:11" x14ac:dyDescent="0.35">
      <c r="A4390">
        <v>909.2</v>
      </c>
      <c r="B4390" s="24">
        <v>43614</v>
      </c>
      <c r="C4390">
        <v>2</v>
      </c>
      <c r="D4390" s="13">
        <v>120</v>
      </c>
      <c r="E4390" s="13" t="s">
        <v>98</v>
      </c>
      <c r="F4390" s="17">
        <v>-1201</v>
      </c>
      <c r="G4390" t="str">
        <f>_xlfn.XLOOKUP(tbl_GL[[#This Row],[Account_key]],tbl_COA[Account_key],tbl_COA[Class],"Not Found")</f>
        <v>Liabilities and Owners Equity</v>
      </c>
      <c r="H4390" t="str">
        <f>_xlfn.XLOOKUP(tbl_GL[[#This Row],[Account_key]],tbl_COA[Account_key],tbl_COA[SubClass],"Not Found")</f>
        <v>Liabilities</v>
      </c>
      <c r="I4390" t="str">
        <f>_xlfn.XLOOKUP(tbl_GL[[#This Row],[Account_key]],tbl_COA[Account_key],tbl_COA[SubClass2],"Not Found")</f>
        <v>Current Liabilities</v>
      </c>
      <c r="J4390" t="str">
        <f>_xlfn.XLOOKUP(tbl_GL[[#This Row],[Account_key]],tbl_COA[Account_key],tbl_COA[SubAccount],,0)</f>
        <v>Accrued Expenses</v>
      </c>
      <c r="K4390">
        <f>YEAR(tbl_GL[[#This Row],[Date]])</f>
        <v>2019</v>
      </c>
    </row>
    <row r="4391" spans="1:11" x14ac:dyDescent="0.35">
      <c r="A4391">
        <v>910.1</v>
      </c>
      <c r="B4391" s="24">
        <v>43616</v>
      </c>
      <c r="C4391">
        <v>2</v>
      </c>
      <c r="D4391" s="13">
        <v>320</v>
      </c>
      <c r="E4391" s="13" t="s">
        <v>99</v>
      </c>
      <c r="F4391" s="17">
        <v>-24</v>
      </c>
      <c r="G4391" t="str">
        <f>_xlfn.XLOOKUP(tbl_GL[[#This Row],[Account_key]],tbl_COA[Account_key],tbl_COA[Class],"Not Found")</f>
        <v>Operating account</v>
      </c>
      <c r="H4391" t="str">
        <f>_xlfn.XLOOKUP(tbl_GL[[#This Row],[Account_key]],tbl_COA[Account_key],tbl_COA[SubClass],"Not Found")</f>
        <v>Operating Expenses</v>
      </c>
      <c r="I4391" t="str">
        <f>_xlfn.XLOOKUP(tbl_GL[[#This Row],[Account_key]],tbl_COA[Account_key],tbl_COA[SubClass2],"Not Found")</f>
        <v>Administration</v>
      </c>
      <c r="J4391" t="str">
        <f>_xlfn.XLOOKUP(tbl_GL[[#This Row],[Account_key]],tbl_COA[Account_key],tbl_COA[SubAccount],,0)</f>
        <v>Professional Services</v>
      </c>
      <c r="K4391">
        <f>YEAR(tbl_GL[[#This Row],[Date]])</f>
        <v>2019</v>
      </c>
    </row>
    <row r="4392" spans="1:11" x14ac:dyDescent="0.35">
      <c r="A4392">
        <v>910.2</v>
      </c>
      <c r="B4392" s="24">
        <v>43616</v>
      </c>
      <c r="C4392">
        <v>2</v>
      </c>
      <c r="D4392" s="13">
        <v>20</v>
      </c>
      <c r="E4392" s="13" t="s">
        <v>99</v>
      </c>
      <c r="F4392" s="17">
        <v>-24</v>
      </c>
      <c r="G4392" t="str">
        <f>_xlfn.XLOOKUP(tbl_GL[[#This Row],[Account_key]],tbl_COA[Account_key],tbl_COA[Class],"Not Found")</f>
        <v>Assets</v>
      </c>
      <c r="H4392" t="str">
        <f>_xlfn.XLOOKUP(tbl_GL[[#This Row],[Account_key]],tbl_COA[Account_key],tbl_COA[SubClass],"Not Found")</f>
        <v>Assets</v>
      </c>
      <c r="I4392" t="str">
        <f>_xlfn.XLOOKUP(tbl_GL[[#This Row],[Account_key]],tbl_COA[Account_key],tbl_COA[SubClass2],"Not Found")</f>
        <v>Current Assets</v>
      </c>
      <c r="J4392" t="str">
        <f>_xlfn.XLOOKUP(tbl_GL[[#This Row],[Account_key]],tbl_COA[Account_key],tbl_COA[SubAccount],,0)</f>
        <v>Cash in hand</v>
      </c>
      <c r="K4392">
        <f>YEAR(tbl_GL[[#This Row],[Date]])</f>
        <v>2019</v>
      </c>
    </row>
    <row r="4393" spans="1:11" x14ac:dyDescent="0.35">
      <c r="A4393">
        <v>911.1</v>
      </c>
      <c r="B4393" s="24">
        <v>43616</v>
      </c>
      <c r="C4393">
        <v>2</v>
      </c>
      <c r="D4393" s="13">
        <v>10</v>
      </c>
      <c r="E4393" s="13" t="s">
        <v>110</v>
      </c>
      <c r="F4393" s="17">
        <v>35</v>
      </c>
      <c r="G4393" t="str">
        <f>_xlfn.XLOOKUP(tbl_GL[[#This Row],[Account_key]],tbl_COA[Account_key],tbl_COA[Class],"Not Found")</f>
        <v>Assets</v>
      </c>
      <c r="H4393" t="str">
        <f>_xlfn.XLOOKUP(tbl_GL[[#This Row],[Account_key]],tbl_COA[Account_key],tbl_COA[SubClass],"Not Found")</f>
        <v>Assets</v>
      </c>
      <c r="I4393" t="str">
        <f>_xlfn.XLOOKUP(tbl_GL[[#This Row],[Account_key]],tbl_COA[Account_key],tbl_COA[SubClass2],"Not Found")</f>
        <v>Current Assets</v>
      </c>
      <c r="J4393" t="str">
        <f>_xlfn.XLOOKUP(tbl_GL[[#This Row],[Account_key]],tbl_COA[Account_key],tbl_COA[SubAccount],,0)</f>
        <v>Cash at Bank</v>
      </c>
      <c r="K4393">
        <f>YEAR(tbl_GL[[#This Row],[Date]])</f>
        <v>2019</v>
      </c>
    </row>
    <row r="4394" spans="1:11" x14ac:dyDescent="0.35">
      <c r="A4394">
        <v>911.2</v>
      </c>
      <c r="B4394" s="24">
        <v>43616</v>
      </c>
      <c r="C4394">
        <v>2</v>
      </c>
      <c r="D4394" s="13">
        <v>430</v>
      </c>
      <c r="E4394" s="13" t="s">
        <v>110</v>
      </c>
      <c r="F4394" s="17">
        <v>35</v>
      </c>
      <c r="G4394" t="str">
        <f>_xlfn.XLOOKUP(tbl_GL[[#This Row],[Account_key]],tbl_COA[Account_key],tbl_COA[Class],"Not Found")</f>
        <v>Non-operating</v>
      </c>
      <c r="H4394" t="str">
        <f>_xlfn.XLOOKUP(tbl_GL[[#This Row],[Account_key]],tbl_COA[Account_key],tbl_COA[SubClass],"Not Found")</f>
        <v>Exchange Loss/Gain</v>
      </c>
      <c r="I4394" t="str">
        <f>_xlfn.XLOOKUP(tbl_GL[[#This Row],[Account_key]],tbl_COA[Account_key],tbl_COA[SubClass2],"Not Found")</f>
        <v>Exchange Loss/Gain</v>
      </c>
      <c r="J4394" t="str">
        <f>_xlfn.XLOOKUP(tbl_GL[[#This Row],[Account_key]],tbl_COA[Account_key],tbl_COA[SubAccount],,0)</f>
        <v>Exchange Loss/Gain</v>
      </c>
      <c r="K4394">
        <f>YEAR(tbl_GL[[#This Row],[Date]])</f>
        <v>2019</v>
      </c>
    </row>
    <row r="4395" spans="1:11" x14ac:dyDescent="0.35">
      <c r="A4395">
        <v>912.1</v>
      </c>
      <c r="B4395" s="24">
        <v>43616</v>
      </c>
      <c r="C4395">
        <v>2</v>
      </c>
      <c r="D4395" s="13">
        <v>10</v>
      </c>
      <c r="E4395" s="13" t="s">
        <v>113</v>
      </c>
      <c r="F4395" s="17">
        <v>120</v>
      </c>
      <c r="G4395" t="str">
        <f>_xlfn.XLOOKUP(tbl_GL[[#This Row],[Account_key]],tbl_COA[Account_key],tbl_COA[Class],"Not Found")</f>
        <v>Assets</v>
      </c>
      <c r="H4395" t="str">
        <f>_xlfn.XLOOKUP(tbl_GL[[#This Row],[Account_key]],tbl_COA[Account_key],tbl_COA[SubClass],"Not Found")</f>
        <v>Assets</v>
      </c>
      <c r="I4395" t="str">
        <f>_xlfn.XLOOKUP(tbl_GL[[#This Row],[Account_key]],tbl_COA[Account_key],tbl_COA[SubClass2],"Not Found")</f>
        <v>Current Assets</v>
      </c>
      <c r="J4395" t="str">
        <f>_xlfn.XLOOKUP(tbl_GL[[#This Row],[Account_key]],tbl_COA[Account_key],tbl_COA[SubAccount],,0)</f>
        <v>Cash at Bank</v>
      </c>
      <c r="K4395">
        <f>YEAR(tbl_GL[[#This Row],[Date]])</f>
        <v>2019</v>
      </c>
    </row>
    <row r="4396" spans="1:11" x14ac:dyDescent="0.35">
      <c r="A4396">
        <v>912.2</v>
      </c>
      <c r="B4396" s="24">
        <v>43616</v>
      </c>
      <c r="C4396">
        <v>2</v>
      </c>
      <c r="D4396" s="13">
        <v>410</v>
      </c>
      <c r="E4396" s="13" t="s">
        <v>113</v>
      </c>
      <c r="F4396" s="17">
        <v>120</v>
      </c>
      <c r="G4396" t="str">
        <f>_xlfn.XLOOKUP(tbl_GL[[#This Row],[Account_key]],tbl_COA[Account_key],tbl_COA[Class],"Not Found")</f>
        <v>Non-operating</v>
      </c>
      <c r="H4396" t="str">
        <f>_xlfn.XLOOKUP(tbl_GL[[#This Row],[Account_key]],tbl_COA[Account_key],tbl_COA[SubClass],"Not Found")</f>
        <v>Interest Income</v>
      </c>
      <c r="I4396" t="str">
        <f>_xlfn.XLOOKUP(tbl_GL[[#This Row],[Account_key]],tbl_COA[Account_key],tbl_COA[SubClass2],"Not Found")</f>
        <v>Interest Income</v>
      </c>
      <c r="J4396" t="str">
        <f>_xlfn.XLOOKUP(tbl_GL[[#This Row],[Account_key]],tbl_COA[Account_key],tbl_COA[SubAccount],,0)</f>
        <v>Interest Income</v>
      </c>
      <c r="K4396">
        <f>YEAR(tbl_GL[[#This Row],[Date]])</f>
        <v>2019</v>
      </c>
    </row>
    <row r="4397" spans="1:11" x14ac:dyDescent="0.35">
      <c r="A4397">
        <v>913.1</v>
      </c>
      <c r="B4397" s="24">
        <v>43616</v>
      </c>
      <c r="C4397">
        <v>2</v>
      </c>
      <c r="D4397" s="13">
        <v>400</v>
      </c>
      <c r="E4397" s="13" t="s">
        <v>104</v>
      </c>
      <c r="F4397" s="17">
        <v>-125</v>
      </c>
      <c r="G4397" t="str">
        <f>_xlfn.XLOOKUP(tbl_GL[[#This Row],[Account_key]],tbl_COA[Account_key],tbl_COA[Class],"Not Found")</f>
        <v>Operating account</v>
      </c>
      <c r="H4397" t="str">
        <f>_xlfn.XLOOKUP(tbl_GL[[#This Row],[Account_key]],tbl_COA[Account_key],tbl_COA[SubClass],"Not Found")</f>
        <v>Depreciation &amp; Amortization</v>
      </c>
      <c r="I4397" t="str">
        <f>_xlfn.XLOOKUP(tbl_GL[[#This Row],[Account_key]],tbl_COA[Account_key],tbl_COA[SubClass2],"Not Found")</f>
        <v>Amortization</v>
      </c>
      <c r="J4397" t="str">
        <f>_xlfn.XLOOKUP(tbl_GL[[#This Row],[Account_key]],tbl_COA[Account_key],tbl_COA[SubAccount],,0)</f>
        <v>Amortization of Intangible Assets</v>
      </c>
      <c r="K4397">
        <f>YEAR(tbl_GL[[#This Row],[Date]])</f>
        <v>2019</v>
      </c>
    </row>
    <row r="4398" spans="1:11" x14ac:dyDescent="0.35">
      <c r="A4398">
        <v>913.2</v>
      </c>
      <c r="B4398" s="24">
        <v>43616</v>
      </c>
      <c r="C4398">
        <v>2</v>
      </c>
      <c r="D4398" s="13">
        <v>100</v>
      </c>
      <c r="E4398" s="13" t="s">
        <v>104</v>
      </c>
      <c r="F4398" s="17">
        <v>-125</v>
      </c>
      <c r="G4398" t="str">
        <f>_xlfn.XLOOKUP(tbl_GL[[#This Row],[Account_key]],tbl_COA[Account_key],tbl_COA[Class],"Not Found")</f>
        <v>Assets</v>
      </c>
      <c r="H4398" t="str">
        <f>_xlfn.XLOOKUP(tbl_GL[[#This Row],[Account_key]],tbl_COA[Account_key],tbl_COA[SubClass],"Not Found")</f>
        <v>Assets</v>
      </c>
      <c r="I4398" t="str">
        <f>_xlfn.XLOOKUP(tbl_GL[[#This Row],[Account_key]],tbl_COA[Account_key],tbl_COA[SubClass2],"Not Found")</f>
        <v>Non-Current Assets</v>
      </c>
      <c r="J4398" t="str">
        <f>_xlfn.XLOOKUP(tbl_GL[[#This Row],[Account_key]],tbl_COA[Account_key],tbl_COA[SubAccount],,0)</f>
        <v>Patents and trademarks</v>
      </c>
      <c r="K4398">
        <f>YEAR(tbl_GL[[#This Row],[Date]])</f>
        <v>2019</v>
      </c>
    </row>
    <row r="4399" spans="1:11" x14ac:dyDescent="0.35">
      <c r="A4399">
        <v>914.1</v>
      </c>
      <c r="B4399" s="24">
        <v>43616</v>
      </c>
      <c r="C4399">
        <v>2</v>
      </c>
      <c r="D4399" s="13">
        <v>450</v>
      </c>
      <c r="E4399" s="23" t="s">
        <v>108</v>
      </c>
      <c r="F4399" s="17">
        <v>-146</v>
      </c>
      <c r="G4399" t="str">
        <f>_xlfn.XLOOKUP(tbl_GL[[#This Row],[Account_key]],tbl_COA[Account_key],tbl_COA[Class],"Not Found")</f>
        <v>Interest &amp; Tax</v>
      </c>
      <c r="H4399" t="str">
        <f>_xlfn.XLOOKUP(tbl_GL[[#This Row],[Account_key]],tbl_COA[Account_key],tbl_COA[SubClass],"Not Found")</f>
        <v>Taxation</v>
      </c>
      <c r="I4399" t="str">
        <f>_xlfn.XLOOKUP(tbl_GL[[#This Row],[Account_key]],tbl_COA[Account_key],tbl_COA[SubClass2],"Not Found")</f>
        <v>Taxation</v>
      </c>
      <c r="J4399" t="str">
        <f>_xlfn.XLOOKUP(tbl_GL[[#This Row],[Account_key]],tbl_COA[Account_key],tbl_COA[SubAccount],,0)</f>
        <v>Taxation</v>
      </c>
      <c r="K4399">
        <f>YEAR(tbl_GL[[#This Row],[Date]])</f>
        <v>2019</v>
      </c>
    </row>
    <row r="4400" spans="1:11" x14ac:dyDescent="0.35">
      <c r="A4400">
        <v>914.2</v>
      </c>
      <c r="B4400" s="24">
        <v>43616</v>
      </c>
      <c r="C4400">
        <v>2</v>
      </c>
      <c r="D4400" s="13">
        <v>122</v>
      </c>
      <c r="E4400" s="23" t="s">
        <v>108</v>
      </c>
      <c r="F4400" s="17">
        <v>146</v>
      </c>
      <c r="G4400" t="str">
        <f>_xlfn.XLOOKUP(tbl_GL[[#This Row],[Account_key]],tbl_COA[Account_key],tbl_COA[Class],"Not Found")</f>
        <v>Liabilities and Owners Equity</v>
      </c>
      <c r="H4400" t="str">
        <f>_xlfn.XLOOKUP(tbl_GL[[#This Row],[Account_key]],tbl_COA[Account_key],tbl_COA[SubClass],"Not Found")</f>
        <v>Liabilities</v>
      </c>
      <c r="I4400" t="str">
        <f>_xlfn.XLOOKUP(tbl_GL[[#This Row],[Account_key]],tbl_COA[Account_key],tbl_COA[SubClass2],"Not Found")</f>
        <v>Current Liabilities</v>
      </c>
      <c r="J4400" t="str">
        <f>_xlfn.XLOOKUP(tbl_GL[[#This Row],[Account_key]],tbl_COA[Account_key],tbl_COA[SubAccount],,0)</f>
        <v>Tax payable</v>
      </c>
      <c r="K4400">
        <f>YEAR(tbl_GL[[#This Row],[Date]])</f>
        <v>2019</v>
      </c>
    </row>
    <row r="4401" spans="1:11" x14ac:dyDescent="0.35">
      <c r="A4401">
        <v>915.1</v>
      </c>
      <c r="B4401" s="24">
        <v>43616</v>
      </c>
      <c r="C4401">
        <v>2</v>
      </c>
      <c r="D4401" s="13">
        <v>440</v>
      </c>
      <c r="E4401" s="13" t="s">
        <v>112</v>
      </c>
      <c r="F4401" s="17">
        <v>-150</v>
      </c>
      <c r="G4401" t="str">
        <f>_xlfn.XLOOKUP(tbl_GL[[#This Row],[Account_key]],tbl_COA[Account_key],tbl_COA[Class],"Not Found")</f>
        <v>Interest &amp; Tax</v>
      </c>
      <c r="H4401" t="str">
        <f>_xlfn.XLOOKUP(tbl_GL[[#This Row],[Account_key]],tbl_COA[Account_key],tbl_COA[SubClass],"Not Found")</f>
        <v>Interest Expense</v>
      </c>
      <c r="I4401" t="str">
        <f>_xlfn.XLOOKUP(tbl_GL[[#This Row],[Account_key]],tbl_COA[Account_key],tbl_COA[SubClass2],"Not Found")</f>
        <v>Interest Expense</v>
      </c>
      <c r="J4401" t="str">
        <f>_xlfn.XLOOKUP(tbl_GL[[#This Row],[Account_key]],tbl_COA[Account_key],tbl_COA[SubAccount],,0)</f>
        <v>Interest Expense</v>
      </c>
      <c r="K4401">
        <f>YEAR(tbl_GL[[#This Row],[Date]])</f>
        <v>2019</v>
      </c>
    </row>
    <row r="4402" spans="1:11" x14ac:dyDescent="0.35">
      <c r="A4402">
        <v>915.2</v>
      </c>
      <c r="B4402" s="24">
        <v>43616</v>
      </c>
      <c r="C4402">
        <v>2</v>
      </c>
      <c r="D4402" s="13">
        <v>121</v>
      </c>
      <c r="E4402" s="13" t="s">
        <v>112</v>
      </c>
      <c r="F4402" s="17">
        <v>150</v>
      </c>
      <c r="G4402" t="str">
        <f>_xlfn.XLOOKUP(tbl_GL[[#This Row],[Account_key]],tbl_COA[Account_key],tbl_COA[Class],"Not Found")</f>
        <v>Liabilities and Owners Equity</v>
      </c>
      <c r="H4402" t="str">
        <f>_xlfn.XLOOKUP(tbl_GL[[#This Row],[Account_key]],tbl_COA[Account_key],tbl_COA[SubClass],"Not Found")</f>
        <v>Liabilities</v>
      </c>
      <c r="I4402" t="str">
        <f>_xlfn.XLOOKUP(tbl_GL[[#This Row],[Account_key]],tbl_COA[Account_key],tbl_COA[SubClass2],"Not Found")</f>
        <v>Current Liabilities</v>
      </c>
      <c r="J4402" t="str">
        <f>_xlfn.XLOOKUP(tbl_GL[[#This Row],[Account_key]],tbl_COA[Account_key],tbl_COA[SubAccount],,0)</f>
        <v>Interest Payable</v>
      </c>
      <c r="K4402">
        <f>YEAR(tbl_GL[[#This Row],[Date]])</f>
        <v>2019</v>
      </c>
    </row>
    <row r="4403" spans="1:11" x14ac:dyDescent="0.35">
      <c r="A4403">
        <v>916.1</v>
      </c>
      <c r="B4403" s="24">
        <v>43616</v>
      </c>
      <c r="C4403">
        <v>2</v>
      </c>
      <c r="D4403" s="13">
        <v>350</v>
      </c>
      <c r="E4403" s="13" t="s">
        <v>97</v>
      </c>
      <c r="F4403" s="17">
        <v>-1174</v>
      </c>
      <c r="G4403" t="str">
        <f>_xlfn.XLOOKUP(tbl_GL[[#This Row],[Account_key]],tbl_COA[Account_key],tbl_COA[Class],"Not Found")</f>
        <v>Operating account</v>
      </c>
      <c r="H4403" t="str">
        <f>_xlfn.XLOOKUP(tbl_GL[[#This Row],[Account_key]],tbl_COA[Account_key],tbl_COA[SubClass],"Not Found")</f>
        <v>Operating Expenses</v>
      </c>
      <c r="I4403" t="str">
        <f>_xlfn.XLOOKUP(tbl_GL[[#This Row],[Account_key]],tbl_COA[Account_key],tbl_COA[SubClass2],"Not Found")</f>
        <v>Administration</v>
      </c>
      <c r="J4403" t="str">
        <f>_xlfn.XLOOKUP(tbl_GL[[#This Row],[Account_key]],tbl_COA[Account_key],tbl_COA[SubAccount],,0)</f>
        <v>Other Expenses</v>
      </c>
      <c r="K4403">
        <f>YEAR(tbl_GL[[#This Row],[Date]])</f>
        <v>2019</v>
      </c>
    </row>
    <row r="4404" spans="1:11" x14ac:dyDescent="0.35">
      <c r="A4404">
        <v>916.2</v>
      </c>
      <c r="B4404" s="24">
        <v>43616</v>
      </c>
      <c r="C4404">
        <v>2</v>
      </c>
      <c r="D4404" s="13">
        <v>120</v>
      </c>
      <c r="E4404" s="13" t="s">
        <v>97</v>
      </c>
      <c r="F4404" s="17">
        <v>1174</v>
      </c>
      <c r="G4404" t="str">
        <f>_xlfn.XLOOKUP(tbl_GL[[#This Row],[Account_key]],tbl_COA[Account_key],tbl_COA[Class],"Not Found")</f>
        <v>Liabilities and Owners Equity</v>
      </c>
      <c r="H4404" t="str">
        <f>_xlfn.XLOOKUP(tbl_GL[[#This Row],[Account_key]],tbl_COA[Account_key],tbl_COA[SubClass],"Not Found")</f>
        <v>Liabilities</v>
      </c>
      <c r="I4404" t="str">
        <f>_xlfn.XLOOKUP(tbl_GL[[#This Row],[Account_key]],tbl_COA[Account_key],tbl_COA[SubClass2],"Not Found")</f>
        <v>Current Liabilities</v>
      </c>
      <c r="J4404" t="str">
        <f>_xlfn.XLOOKUP(tbl_GL[[#This Row],[Account_key]],tbl_COA[Account_key],tbl_COA[SubAccount],,0)</f>
        <v>Accrued Expenses</v>
      </c>
      <c r="K4404">
        <f>YEAR(tbl_GL[[#This Row],[Date]])</f>
        <v>2019</v>
      </c>
    </row>
    <row r="4405" spans="1:11" x14ac:dyDescent="0.35">
      <c r="A4405">
        <v>917.1</v>
      </c>
      <c r="B4405" s="24">
        <v>43616</v>
      </c>
      <c r="C4405">
        <v>2</v>
      </c>
      <c r="D4405" s="13">
        <v>240</v>
      </c>
      <c r="E4405" s="13" t="s">
        <v>56</v>
      </c>
      <c r="F4405" s="17">
        <v>-1875</v>
      </c>
      <c r="G4405" t="str">
        <f>_xlfn.XLOOKUP(tbl_GL[[#This Row],[Account_key]],tbl_COA[Account_key],tbl_COA[Class],"Not Found")</f>
        <v>Operating account</v>
      </c>
      <c r="H4405" t="str">
        <f>_xlfn.XLOOKUP(tbl_GL[[#This Row],[Account_key]],tbl_COA[Account_key],tbl_COA[SubClass],"Not Found")</f>
        <v>Operating Expenses</v>
      </c>
      <c r="I4405" t="str">
        <f>_xlfn.XLOOKUP(tbl_GL[[#This Row],[Account_key]],tbl_COA[Account_key],tbl_COA[SubClass2],"Not Found")</f>
        <v>Sales &amp; Distribution</v>
      </c>
      <c r="J4405" t="str">
        <f>_xlfn.XLOOKUP(tbl_GL[[#This Row],[Account_key]],tbl_COA[Account_key],tbl_COA[SubAccount],,0)</f>
        <v>Salaries</v>
      </c>
      <c r="K4405">
        <f>YEAR(tbl_GL[[#This Row],[Date]])</f>
        <v>2019</v>
      </c>
    </row>
    <row r="4406" spans="1:11" x14ac:dyDescent="0.35">
      <c r="A4406">
        <v>917.2</v>
      </c>
      <c r="B4406" s="24">
        <v>43616</v>
      </c>
      <c r="C4406">
        <v>2</v>
      </c>
      <c r="D4406" s="13">
        <v>10</v>
      </c>
      <c r="E4406" s="13" t="s">
        <v>56</v>
      </c>
      <c r="F4406" s="17">
        <v>-1875</v>
      </c>
      <c r="G4406" t="str">
        <f>_xlfn.XLOOKUP(tbl_GL[[#This Row],[Account_key]],tbl_COA[Account_key],tbl_COA[Class],"Not Found")</f>
        <v>Assets</v>
      </c>
      <c r="H4406" t="str">
        <f>_xlfn.XLOOKUP(tbl_GL[[#This Row],[Account_key]],tbl_COA[Account_key],tbl_COA[SubClass],"Not Found")</f>
        <v>Assets</v>
      </c>
      <c r="I4406" t="str">
        <f>_xlfn.XLOOKUP(tbl_GL[[#This Row],[Account_key]],tbl_COA[Account_key],tbl_COA[SubClass2],"Not Found")</f>
        <v>Current Assets</v>
      </c>
      <c r="J4406" t="str">
        <f>_xlfn.XLOOKUP(tbl_GL[[#This Row],[Account_key]],tbl_COA[Account_key],tbl_COA[SubAccount],,0)</f>
        <v>Cash at Bank</v>
      </c>
      <c r="K4406">
        <f>YEAR(tbl_GL[[#This Row],[Date]])</f>
        <v>2019</v>
      </c>
    </row>
    <row r="4407" spans="1:11" x14ac:dyDescent="0.35">
      <c r="A4407">
        <v>919.1</v>
      </c>
      <c r="B4407" s="24">
        <v>43616</v>
      </c>
      <c r="C4407">
        <v>2</v>
      </c>
      <c r="D4407" s="13">
        <v>380</v>
      </c>
      <c r="E4407" s="13" t="s">
        <v>101</v>
      </c>
      <c r="F4407" s="17">
        <v>-3500</v>
      </c>
      <c r="G4407" t="str">
        <f>_xlfn.XLOOKUP(tbl_GL[[#This Row],[Account_key]],tbl_COA[Account_key],tbl_COA[Class],"Not Found")</f>
        <v>Operating account</v>
      </c>
      <c r="H4407" t="str">
        <f>_xlfn.XLOOKUP(tbl_GL[[#This Row],[Account_key]],tbl_COA[Account_key],tbl_COA[SubClass],"Not Found")</f>
        <v>Depreciation &amp; Amortization</v>
      </c>
      <c r="I4407" t="str">
        <f>_xlfn.XLOOKUP(tbl_GL[[#This Row],[Account_key]],tbl_COA[Account_key],tbl_COA[SubClass2],"Not Found")</f>
        <v>Depreciation</v>
      </c>
      <c r="J4407" t="str">
        <f>_xlfn.XLOOKUP(tbl_GL[[#This Row],[Account_key]],tbl_COA[Account_key],tbl_COA[SubAccount],,0)</f>
        <v>Equipment</v>
      </c>
      <c r="K4407">
        <f>YEAR(tbl_GL[[#This Row],[Date]])</f>
        <v>2019</v>
      </c>
    </row>
    <row r="4408" spans="1:11" x14ac:dyDescent="0.35">
      <c r="A4408">
        <v>919.2</v>
      </c>
      <c r="B4408" s="24">
        <v>43616</v>
      </c>
      <c r="C4408">
        <v>2</v>
      </c>
      <c r="D4408" s="13">
        <v>90</v>
      </c>
      <c r="E4408" s="13" t="s">
        <v>101</v>
      </c>
      <c r="F4408" s="17">
        <v>-3500</v>
      </c>
      <c r="G4408" t="str">
        <f>_xlfn.XLOOKUP(tbl_GL[[#This Row],[Account_key]],tbl_COA[Account_key],tbl_COA[Class],"Not Found")</f>
        <v>Assets</v>
      </c>
      <c r="H4408" t="str">
        <f>_xlfn.XLOOKUP(tbl_GL[[#This Row],[Account_key]],tbl_COA[Account_key],tbl_COA[SubClass],"Not Found")</f>
        <v>Assets</v>
      </c>
      <c r="I4408" t="str">
        <f>_xlfn.XLOOKUP(tbl_GL[[#This Row],[Account_key]],tbl_COA[Account_key],tbl_COA[SubClass2],"Not Found")</f>
        <v>Non-Current Assets</v>
      </c>
      <c r="J4408" t="str">
        <f>_xlfn.XLOOKUP(tbl_GL[[#This Row],[Account_key]],tbl_COA[Account_key],tbl_COA[SubAccount],,0)</f>
        <v>Office Furniture &amp; Equipment</v>
      </c>
      <c r="K4408">
        <f>YEAR(tbl_GL[[#This Row],[Date]])</f>
        <v>2019</v>
      </c>
    </row>
    <row r="4409" spans="1:11" x14ac:dyDescent="0.35">
      <c r="A4409">
        <v>920.1</v>
      </c>
      <c r="B4409" s="24">
        <v>43617</v>
      </c>
      <c r="C4409">
        <v>2</v>
      </c>
      <c r="D4409" s="13">
        <v>10</v>
      </c>
      <c r="E4409" s="13" t="s">
        <v>98</v>
      </c>
      <c r="F4409" s="17">
        <v>-918</v>
      </c>
      <c r="G4409" t="str">
        <f>_xlfn.XLOOKUP(tbl_GL[[#This Row],[Account_key]],tbl_COA[Account_key],tbl_COA[Class],"Not Found")</f>
        <v>Assets</v>
      </c>
      <c r="H4409" t="str">
        <f>_xlfn.XLOOKUP(tbl_GL[[#This Row],[Account_key]],tbl_COA[Account_key],tbl_COA[SubClass],"Not Found")</f>
        <v>Assets</v>
      </c>
      <c r="I4409" t="str">
        <f>_xlfn.XLOOKUP(tbl_GL[[#This Row],[Account_key]],tbl_COA[Account_key],tbl_COA[SubClass2],"Not Found")</f>
        <v>Current Assets</v>
      </c>
      <c r="J4409" t="str">
        <f>_xlfn.XLOOKUP(tbl_GL[[#This Row],[Account_key]],tbl_COA[Account_key],tbl_COA[SubAccount],,0)</f>
        <v>Cash at Bank</v>
      </c>
      <c r="K4409">
        <f>YEAR(tbl_GL[[#This Row],[Date]])</f>
        <v>2019</v>
      </c>
    </row>
    <row r="4410" spans="1:11" x14ac:dyDescent="0.35">
      <c r="A4410">
        <v>920.2</v>
      </c>
      <c r="B4410" s="24">
        <v>43617</v>
      </c>
      <c r="C4410">
        <v>2</v>
      </c>
      <c r="D4410" s="13">
        <v>120</v>
      </c>
      <c r="E4410" s="13" t="s">
        <v>98</v>
      </c>
      <c r="F4410" s="17">
        <v>-918</v>
      </c>
      <c r="G4410" t="str">
        <f>_xlfn.XLOOKUP(tbl_GL[[#This Row],[Account_key]],tbl_COA[Account_key],tbl_COA[Class],"Not Found")</f>
        <v>Liabilities and Owners Equity</v>
      </c>
      <c r="H4410" t="str">
        <f>_xlfn.XLOOKUP(tbl_GL[[#This Row],[Account_key]],tbl_COA[Account_key],tbl_COA[SubClass],"Not Found")</f>
        <v>Liabilities</v>
      </c>
      <c r="I4410" t="str">
        <f>_xlfn.XLOOKUP(tbl_GL[[#This Row],[Account_key]],tbl_COA[Account_key],tbl_COA[SubClass2],"Not Found")</f>
        <v>Current Liabilities</v>
      </c>
      <c r="J4410" t="str">
        <f>_xlfn.XLOOKUP(tbl_GL[[#This Row],[Account_key]],tbl_COA[Account_key],tbl_COA[SubAccount],,0)</f>
        <v>Accrued Expenses</v>
      </c>
      <c r="K4410">
        <f>YEAR(tbl_GL[[#This Row],[Date]])</f>
        <v>2019</v>
      </c>
    </row>
    <row r="4411" spans="1:11" x14ac:dyDescent="0.35">
      <c r="A4411">
        <v>921.1</v>
      </c>
      <c r="B4411" s="24">
        <v>43617</v>
      </c>
      <c r="C4411">
        <v>2</v>
      </c>
      <c r="D4411" s="13">
        <v>60</v>
      </c>
      <c r="E4411" s="13" t="s">
        <v>84</v>
      </c>
      <c r="F4411" s="17">
        <v>9000</v>
      </c>
      <c r="G4411" t="str">
        <f>_xlfn.XLOOKUP(tbl_GL[[#This Row],[Account_key]],tbl_COA[Account_key],tbl_COA[Class],"Not Found")</f>
        <v>Assets</v>
      </c>
      <c r="H4411" t="str">
        <f>_xlfn.XLOOKUP(tbl_GL[[#This Row],[Account_key]],tbl_COA[Account_key],tbl_COA[SubClass],"Not Found")</f>
        <v>Assets</v>
      </c>
      <c r="I4411" t="str">
        <f>_xlfn.XLOOKUP(tbl_GL[[#This Row],[Account_key]],tbl_COA[Account_key],tbl_COA[SubClass2],"Not Found")</f>
        <v>Current Assets</v>
      </c>
      <c r="J4411" t="str">
        <f>_xlfn.XLOOKUP(tbl_GL[[#This Row],[Account_key]],tbl_COA[Account_key],tbl_COA[SubAccount],,0)</f>
        <v>Inventory</v>
      </c>
      <c r="K4411">
        <f>YEAR(tbl_GL[[#This Row],[Date]])</f>
        <v>2019</v>
      </c>
    </row>
    <row r="4412" spans="1:11" x14ac:dyDescent="0.35">
      <c r="A4412">
        <v>921.2</v>
      </c>
      <c r="B4412" s="24">
        <v>43617</v>
      </c>
      <c r="C4412">
        <v>2</v>
      </c>
      <c r="D4412" s="13">
        <v>110</v>
      </c>
      <c r="E4412" s="13" t="s">
        <v>84</v>
      </c>
      <c r="F4412" s="17">
        <v>9000</v>
      </c>
      <c r="G4412" t="str">
        <f>_xlfn.XLOOKUP(tbl_GL[[#This Row],[Account_key]],tbl_COA[Account_key],tbl_COA[Class],"Not Found")</f>
        <v>Liabilities and Owners Equity</v>
      </c>
      <c r="H4412" t="str">
        <f>_xlfn.XLOOKUP(tbl_GL[[#This Row],[Account_key]],tbl_COA[Account_key],tbl_COA[SubClass],"Not Found")</f>
        <v>Liabilities</v>
      </c>
      <c r="I4412" t="str">
        <f>_xlfn.XLOOKUP(tbl_GL[[#This Row],[Account_key]],tbl_COA[Account_key],tbl_COA[SubClass2],"Not Found")</f>
        <v>Current Liabilities</v>
      </c>
      <c r="J4412" t="str">
        <f>_xlfn.XLOOKUP(tbl_GL[[#This Row],[Account_key]],tbl_COA[Account_key],tbl_COA[SubAccount],,0)</f>
        <v>Trade Payables</v>
      </c>
      <c r="K4412">
        <f>YEAR(tbl_GL[[#This Row],[Date]])</f>
        <v>2019</v>
      </c>
    </row>
    <row r="4413" spans="1:11" x14ac:dyDescent="0.35">
      <c r="A4413">
        <v>922.1</v>
      </c>
      <c r="B4413" s="24">
        <v>43618</v>
      </c>
      <c r="C4413">
        <v>2</v>
      </c>
      <c r="D4413" s="13">
        <v>230</v>
      </c>
      <c r="E4413" s="13" t="s">
        <v>4</v>
      </c>
      <c r="F4413" s="17">
        <v>-313</v>
      </c>
      <c r="G4413" t="str">
        <f>_xlfn.XLOOKUP(tbl_GL[[#This Row],[Account_key]],tbl_COA[Account_key],tbl_COA[Class],"Not Found")</f>
        <v>Trading account</v>
      </c>
      <c r="H4413" t="str">
        <f>_xlfn.XLOOKUP(tbl_GL[[#This Row],[Account_key]],tbl_COA[Account_key],tbl_COA[SubClass],"Not Found")</f>
        <v>Cost of Sales</v>
      </c>
      <c r="I4413" t="str">
        <f>_xlfn.XLOOKUP(tbl_GL[[#This Row],[Account_key]],tbl_COA[Account_key],tbl_COA[SubClass2],"Not Found")</f>
        <v>Cost of Sales</v>
      </c>
      <c r="J4413" t="str">
        <f>_xlfn.XLOOKUP(tbl_GL[[#This Row],[Account_key]],tbl_COA[Account_key],tbl_COA[SubAccount],,0)</f>
        <v>Cost of Sales</v>
      </c>
      <c r="K4413">
        <f>YEAR(tbl_GL[[#This Row],[Date]])</f>
        <v>2019</v>
      </c>
    </row>
    <row r="4414" spans="1:11" x14ac:dyDescent="0.35">
      <c r="A4414">
        <v>922.2</v>
      </c>
      <c r="B4414" s="24">
        <v>43618</v>
      </c>
      <c r="C4414">
        <v>2</v>
      </c>
      <c r="D4414" s="13">
        <v>60</v>
      </c>
      <c r="E4414" s="13" t="s">
        <v>4</v>
      </c>
      <c r="F4414" s="17">
        <v>-313</v>
      </c>
      <c r="G4414" t="str">
        <f>_xlfn.XLOOKUP(tbl_GL[[#This Row],[Account_key]],tbl_COA[Account_key],tbl_COA[Class],"Not Found")</f>
        <v>Assets</v>
      </c>
      <c r="H4414" t="str">
        <f>_xlfn.XLOOKUP(tbl_GL[[#This Row],[Account_key]],tbl_COA[Account_key],tbl_COA[SubClass],"Not Found")</f>
        <v>Assets</v>
      </c>
      <c r="I4414" t="str">
        <f>_xlfn.XLOOKUP(tbl_GL[[#This Row],[Account_key]],tbl_COA[Account_key],tbl_COA[SubClass2],"Not Found")</f>
        <v>Current Assets</v>
      </c>
      <c r="J4414" t="str">
        <f>_xlfn.XLOOKUP(tbl_GL[[#This Row],[Account_key]],tbl_COA[Account_key],tbl_COA[SubAccount],,0)</f>
        <v>Inventory</v>
      </c>
      <c r="K4414">
        <f>YEAR(tbl_GL[[#This Row],[Date]])</f>
        <v>2019</v>
      </c>
    </row>
    <row r="4415" spans="1:11" x14ac:dyDescent="0.35">
      <c r="A4415">
        <v>923.1</v>
      </c>
      <c r="B4415" s="24">
        <v>43618</v>
      </c>
      <c r="C4415">
        <v>2</v>
      </c>
      <c r="D4415" s="13">
        <v>210</v>
      </c>
      <c r="E4415" s="13" t="s">
        <v>8</v>
      </c>
      <c r="F4415" s="17">
        <v>1145</v>
      </c>
      <c r="G4415" t="str">
        <f>_xlfn.XLOOKUP(tbl_GL[[#This Row],[Account_key]],tbl_COA[Account_key],tbl_COA[Class],"Not Found")</f>
        <v>Trading account</v>
      </c>
      <c r="H4415" t="str">
        <f>_xlfn.XLOOKUP(tbl_GL[[#This Row],[Account_key]],tbl_COA[Account_key],tbl_COA[SubClass],"Not Found")</f>
        <v>Sales</v>
      </c>
      <c r="I4415" t="str">
        <f>_xlfn.XLOOKUP(tbl_GL[[#This Row],[Account_key]],tbl_COA[Account_key],tbl_COA[SubClass2],"Not Found")</f>
        <v>Sales</v>
      </c>
      <c r="J4415" t="str">
        <f>_xlfn.XLOOKUP(tbl_GL[[#This Row],[Account_key]],tbl_COA[Account_key],tbl_COA[SubAccount],,0)</f>
        <v>Sales</v>
      </c>
      <c r="K4415">
        <f>YEAR(tbl_GL[[#This Row],[Date]])</f>
        <v>2019</v>
      </c>
    </row>
    <row r="4416" spans="1:11" x14ac:dyDescent="0.35">
      <c r="A4416">
        <v>923.2</v>
      </c>
      <c r="B4416" s="24">
        <v>43618</v>
      </c>
      <c r="C4416">
        <v>2</v>
      </c>
      <c r="D4416" s="13">
        <v>30</v>
      </c>
      <c r="E4416" s="13" t="s">
        <v>8</v>
      </c>
      <c r="F4416" s="17">
        <v>1145</v>
      </c>
      <c r="G4416" t="str">
        <f>_xlfn.XLOOKUP(tbl_GL[[#This Row],[Account_key]],tbl_COA[Account_key],tbl_COA[Class],"Not Found")</f>
        <v>Assets</v>
      </c>
      <c r="H4416" t="str">
        <f>_xlfn.XLOOKUP(tbl_GL[[#This Row],[Account_key]],tbl_COA[Account_key],tbl_COA[SubClass],"Not Found")</f>
        <v>Assets</v>
      </c>
      <c r="I4416" t="str">
        <f>_xlfn.XLOOKUP(tbl_GL[[#This Row],[Account_key]],tbl_COA[Account_key],tbl_COA[SubClass2],"Not Found")</f>
        <v>Current Assets</v>
      </c>
      <c r="J4416" t="str">
        <f>_xlfn.XLOOKUP(tbl_GL[[#This Row],[Account_key]],tbl_COA[Account_key],tbl_COA[SubAccount],,0)</f>
        <v>Trade Receivables</v>
      </c>
      <c r="K4416">
        <f>YEAR(tbl_GL[[#This Row],[Date]])</f>
        <v>2019</v>
      </c>
    </row>
    <row r="4417" spans="1:11" x14ac:dyDescent="0.35">
      <c r="A4417">
        <v>924.1</v>
      </c>
      <c r="B4417" s="24">
        <v>43620</v>
      </c>
      <c r="C4417">
        <v>2</v>
      </c>
      <c r="D4417" s="13">
        <v>230</v>
      </c>
      <c r="E4417" s="13" t="s">
        <v>4</v>
      </c>
      <c r="F4417" s="17">
        <v>-454</v>
      </c>
      <c r="G4417" t="str">
        <f>_xlfn.XLOOKUP(tbl_GL[[#This Row],[Account_key]],tbl_COA[Account_key],tbl_COA[Class],"Not Found")</f>
        <v>Trading account</v>
      </c>
      <c r="H4417" t="str">
        <f>_xlfn.XLOOKUP(tbl_GL[[#This Row],[Account_key]],tbl_COA[Account_key],tbl_COA[SubClass],"Not Found")</f>
        <v>Cost of Sales</v>
      </c>
      <c r="I4417" t="str">
        <f>_xlfn.XLOOKUP(tbl_GL[[#This Row],[Account_key]],tbl_COA[Account_key],tbl_COA[SubClass2],"Not Found")</f>
        <v>Cost of Sales</v>
      </c>
      <c r="J4417" t="str">
        <f>_xlfn.XLOOKUP(tbl_GL[[#This Row],[Account_key]],tbl_COA[Account_key],tbl_COA[SubAccount],,0)</f>
        <v>Cost of Sales</v>
      </c>
      <c r="K4417">
        <f>YEAR(tbl_GL[[#This Row],[Date]])</f>
        <v>2019</v>
      </c>
    </row>
    <row r="4418" spans="1:11" x14ac:dyDescent="0.35">
      <c r="A4418">
        <v>924.2</v>
      </c>
      <c r="B4418" s="24">
        <v>43620</v>
      </c>
      <c r="C4418">
        <v>2</v>
      </c>
      <c r="D4418" s="13">
        <v>60</v>
      </c>
      <c r="E4418" s="13" t="s">
        <v>4</v>
      </c>
      <c r="F4418" s="17">
        <v>-454</v>
      </c>
      <c r="G4418" t="str">
        <f>_xlfn.XLOOKUP(tbl_GL[[#This Row],[Account_key]],tbl_COA[Account_key],tbl_COA[Class],"Not Found")</f>
        <v>Assets</v>
      </c>
      <c r="H4418" t="str">
        <f>_xlfn.XLOOKUP(tbl_GL[[#This Row],[Account_key]],tbl_COA[Account_key],tbl_COA[SubClass],"Not Found")</f>
        <v>Assets</v>
      </c>
      <c r="I4418" t="str">
        <f>_xlfn.XLOOKUP(tbl_GL[[#This Row],[Account_key]],tbl_COA[Account_key],tbl_COA[SubClass2],"Not Found")</f>
        <v>Current Assets</v>
      </c>
      <c r="J4418" t="str">
        <f>_xlfn.XLOOKUP(tbl_GL[[#This Row],[Account_key]],tbl_COA[Account_key],tbl_COA[SubAccount],,0)</f>
        <v>Inventory</v>
      </c>
      <c r="K4418">
        <f>YEAR(tbl_GL[[#This Row],[Date]])</f>
        <v>2019</v>
      </c>
    </row>
    <row r="4419" spans="1:11" x14ac:dyDescent="0.35">
      <c r="A4419">
        <v>925.1</v>
      </c>
      <c r="B4419" s="24">
        <v>43620</v>
      </c>
      <c r="C4419">
        <v>2</v>
      </c>
      <c r="D4419" s="13">
        <v>210</v>
      </c>
      <c r="E4419" s="13" t="s">
        <v>7</v>
      </c>
      <c r="F4419" s="17">
        <v>1563</v>
      </c>
      <c r="G4419" t="str">
        <f>_xlfn.XLOOKUP(tbl_GL[[#This Row],[Account_key]],tbl_COA[Account_key],tbl_COA[Class],"Not Found")</f>
        <v>Trading account</v>
      </c>
      <c r="H4419" t="str">
        <f>_xlfn.XLOOKUP(tbl_GL[[#This Row],[Account_key]],tbl_COA[Account_key],tbl_COA[SubClass],"Not Found")</f>
        <v>Sales</v>
      </c>
      <c r="I4419" t="str">
        <f>_xlfn.XLOOKUP(tbl_GL[[#This Row],[Account_key]],tbl_COA[Account_key],tbl_COA[SubClass2],"Not Found")</f>
        <v>Sales</v>
      </c>
      <c r="J4419" t="str">
        <f>_xlfn.XLOOKUP(tbl_GL[[#This Row],[Account_key]],tbl_COA[Account_key],tbl_COA[SubAccount],,0)</f>
        <v>Sales</v>
      </c>
      <c r="K4419">
        <f>YEAR(tbl_GL[[#This Row],[Date]])</f>
        <v>2019</v>
      </c>
    </row>
    <row r="4420" spans="1:11" x14ac:dyDescent="0.35">
      <c r="A4420">
        <v>925.2</v>
      </c>
      <c r="B4420" s="24">
        <v>43620</v>
      </c>
      <c r="C4420">
        <v>2</v>
      </c>
      <c r="D4420" s="13">
        <v>10</v>
      </c>
      <c r="E4420" s="13" t="s">
        <v>7</v>
      </c>
      <c r="F4420" s="17">
        <v>1563</v>
      </c>
      <c r="G4420" t="str">
        <f>_xlfn.XLOOKUP(tbl_GL[[#This Row],[Account_key]],tbl_COA[Account_key],tbl_COA[Class],"Not Found")</f>
        <v>Assets</v>
      </c>
      <c r="H4420" t="str">
        <f>_xlfn.XLOOKUP(tbl_GL[[#This Row],[Account_key]],tbl_COA[Account_key],tbl_COA[SubClass],"Not Found")</f>
        <v>Assets</v>
      </c>
      <c r="I4420" t="str">
        <f>_xlfn.XLOOKUP(tbl_GL[[#This Row],[Account_key]],tbl_COA[Account_key],tbl_COA[SubClass2],"Not Found")</f>
        <v>Current Assets</v>
      </c>
      <c r="J4420" t="str">
        <f>_xlfn.XLOOKUP(tbl_GL[[#This Row],[Account_key]],tbl_COA[Account_key],tbl_COA[SubAccount],,0)</f>
        <v>Cash at Bank</v>
      </c>
      <c r="K4420">
        <f>YEAR(tbl_GL[[#This Row],[Date]])</f>
        <v>2019</v>
      </c>
    </row>
    <row r="4421" spans="1:11" x14ac:dyDescent="0.35">
      <c r="A4421">
        <v>926.1</v>
      </c>
      <c r="B4421" s="24">
        <v>43620</v>
      </c>
      <c r="C4421">
        <v>2</v>
      </c>
      <c r="D4421" s="13">
        <v>230</v>
      </c>
      <c r="E4421" s="13" t="s">
        <v>4</v>
      </c>
      <c r="F4421" s="17">
        <v>-1818</v>
      </c>
      <c r="G4421" t="str">
        <f>_xlfn.XLOOKUP(tbl_GL[[#This Row],[Account_key]],tbl_COA[Account_key],tbl_COA[Class],"Not Found")</f>
        <v>Trading account</v>
      </c>
      <c r="H4421" t="str">
        <f>_xlfn.XLOOKUP(tbl_GL[[#This Row],[Account_key]],tbl_COA[Account_key],tbl_COA[SubClass],"Not Found")</f>
        <v>Cost of Sales</v>
      </c>
      <c r="I4421" t="str">
        <f>_xlfn.XLOOKUP(tbl_GL[[#This Row],[Account_key]],tbl_COA[Account_key],tbl_COA[SubClass2],"Not Found")</f>
        <v>Cost of Sales</v>
      </c>
      <c r="J4421" t="str">
        <f>_xlfn.XLOOKUP(tbl_GL[[#This Row],[Account_key]],tbl_COA[Account_key],tbl_COA[SubAccount],,0)</f>
        <v>Cost of Sales</v>
      </c>
      <c r="K4421">
        <f>YEAR(tbl_GL[[#This Row],[Date]])</f>
        <v>2019</v>
      </c>
    </row>
    <row r="4422" spans="1:11" x14ac:dyDescent="0.35">
      <c r="A4422">
        <v>926.2</v>
      </c>
      <c r="B4422" s="24">
        <v>43620</v>
      </c>
      <c r="C4422">
        <v>2</v>
      </c>
      <c r="D4422" s="13">
        <v>60</v>
      </c>
      <c r="E4422" s="13" t="s">
        <v>4</v>
      </c>
      <c r="F4422" s="17">
        <v>-1818</v>
      </c>
      <c r="G4422" t="str">
        <f>_xlfn.XLOOKUP(tbl_GL[[#This Row],[Account_key]],tbl_COA[Account_key],tbl_COA[Class],"Not Found")</f>
        <v>Assets</v>
      </c>
      <c r="H4422" t="str">
        <f>_xlfn.XLOOKUP(tbl_GL[[#This Row],[Account_key]],tbl_COA[Account_key],tbl_COA[SubClass],"Not Found")</f>
        <v>Assets</v>
      </c>
      <c r="I4422" t="str">
        <f>_xlfn.XLOOKUP(tbl_GL[[#This Row],[Account_key]],tbl_COA[Account_key],tbl_COA[SubClass2],"Not Found")</f>
        <v>Current Assets</v>
      </c>
      <c r="J4422" t="str">
        <f>_xlfn.XLOOKUP(tbl_GL[[#This Row],[Account_key]],tbl_COA[Account_key],tbl_COA[SubAccount],,0)</f>
        <v>Inventory</v>
      </c>
      <c r="K4422">
        <f>YEAR(tbl_GL[[#This Row],[Date]])</f>
        <v>2019</v>
      </c>
    </row>
    <row r="4423" spans="1:11" x14ac:dyDescent="0.35">
      <c r="A4423">
        <v>927.1</v>
      </c>
      <c r="B4423" s="24">
        <v>43620</v>
      </c>
      <c r="C4423">
        <v>2</v>
      </c>
      <c r="D4423" s="13">
        <v>210</v>
      </c>
      <c r="E4423" s="13" t="s">
        <v>8</v>
      </c>
      <c r="F4423" s="17">
        <v>6646</v>
      </c>
      <c r="G4423" t="str">
        <f>_xlfn.XLOOKUP(tbl_GL[[#This Row],[Account_key]],tbl_COA[Account_key],tbl_COA[Class],"Not Found")</f>
        <v>Trading account</v>
      </c>
      <c r="H4423" t="str">
        <f>_xlfn.XLOOKUP(tbl_GL[[#This Row],[Account_key]],tbl_COA[Account_key],tbl_COA[SubClass],"Not Found")</f>
        <v>Sales</v>
      </c>
      <c r="I4423" t="str">
        <f>_xlfn.XLOOKUP(tbl_GL[[#This Row],[Account_key]],tbl_COA[Account_key],tbl_COA[SubClass2],"Not Found")</f>
        <v>Sales</v>
      </c>
      <c r="J4423" t="str">
        <f>_xlfn.XLOOKUP(tbl_GL[[#This Row],[Account_key]],tbl_COA[Account_key],tbl_COA[SubAccount],,0)</f>
        <v>Sales</v>
      </c>
      <c r="K4423">
        <f>YEAR(tbl_GL[[#This Row],[Date]])</f>
        <v>2019</v>
      </c>
    </row>
    <row r="4424" spans="1:11" x14ac:dyDescent="0.35">
      <c r="A4424">
        <v>927.2</v>
      </c>
      <c r="B4424" s="24">
        <v>43620</v>
      </c>
      <c r="C4424">
        <v>2</v>
      </c>
      <c r="D4424" s="13">
        <v>30</v>
      </c>
      <c r="E4424" s="13" t="s">
        <v>8</v>
      </c>
      <c r="F4424" s="17">
        <v>6646</v>
      </c>
      <c r="G4424" t="str">
        <f>_xlfn.XLOOKUP(tbl_GL[[#This Row],[Account_key]],tbl_COA[Account_key],tbl_COA[Class],"Not Found")</f>
        <v>Assets</v>
      </c>
      <c r="H4424" t="str">
        <f>_xlfn.XLOOKUP(tbl_GL[[#This Row],[Account_key]],tbl_COA[Account_key],tbl_COA[SubClass],"Not Found")</f>
        <v>Assets</v>
      </c>
      <c r="I4424" t="str">
        <f>_xlfn.XLOOKUP(tbl_GL[[#This Row],[Account_key]],tbl_COA[Account_key],tbl_COA[SubClass2],"Not Found")</f>
        <v>Current Assets</v>
      </c>
      <c r="J4424" t="str">
        <f>_xlfn.XLOOKUP(tbl_GL[[#This Row],[Account_key]],tbl_COA[Account_key],tbl_COA[SubAccount],,0)</f>
        <v>Trade Receivables</v>
      </c>
      <c r="K4424">
        <f>YEAR(tbl_GL[[#This Row],[Date]])</f>
        <v>2019</v>
      </c>
    </row>
    <row r="4425" spans="1:11" x14ac:dyDescent="0.35">
      <c r="A4425">
        <v>928.1</v>
      </c>
      <c r="B4425" s="24">
        <v>43620</v>
      </c>
      <c r="C4425">
        <v>2</v>
      </c>
      <c r="D4425" s="13">
        <v>30</v>
      </c>
      <c r="E4425" s="13" t="s">
        <v>80</v>
      </c>
      <c r="F4425" s="17">
        <v>-7545</v>
      </c>
      <c r="G4425" t="str">
        <f>_xlfn.XLOOKUP(tbl_GL[[#This Row],[Account_key]],tbl_COA[Account_key],tbl_COA[Class],"Not Found")</f>
        <v>Assets</v>
      </c>
      <c r="H4425" t="str">
        <f>_xlfn.XLOOKUP(tbl_GL[[#This Row],[Account_key]],tbl_COA[Account_key],tbl_COA[SubClass],"Not Found")</f>
        <v>Assets</v>
      </c>
      <c r="I4425" t="str">
        <f>_xlfn.XLOOKUP(tbl_GL[[#This Row],[Account_key]],tbl_COA[Account_key],tbl_COA[SubClass2],"Not Found")</f>
        <v>Current Assets</v>
      </c>
      <c r="J4425" t="str">
        <f>_xlfn.XLOOKUP(tbl_GL[[#This Row],[Account_key]],tbl_COA[Account_key],tbl_COA[SubAccount],,0)</f>
        <v>Trade Receivables</v>
      </c>
      <c r="K4425">
        <f>YEAR(tbl_GL[[#This Row],[Date]])</f>
        <v>2019</v>
      </c>
    </row>
    <row r="4426" spans="1:11" x14ac:dyDescent="0.35">
      <c r="A4426">
        <v>928.2</v>
      </c>
      <c r="B4426" s="24">
        <v>43620</v>
      </c>
      <c r="C4426">
        <v>2</v>
      </c>
      <c r="D4426" s="13">
        <v>10</v>
      </c>
      <c r="E4426" s="13" t="s">
        <v>80</v>
      </c>
      <c r="F4426" s="17">
        <v>7545</v>
      </c>
      <c r="G4426" t="str">
        <f>_xlfn.XLOOKUP(tbl_GL[[#This Row],[Account_key]],tbl_COA[Account_key],tbl_COA[Class],"Not Found")</f>
        <v>Assets</v>
      </c>
      <c r="H4426" t="str">
        <f>_xlfn.XLOOKUP(tbl_GL[[#This Row],[Account_key]],tbl_COA[Account_key],tbl_COA[SubClass],"Not Found")</f>
        <v>Assets</v>
      </c>
      <c r="I4426" t="str">
        <f>_xlfn.XLOOKUP(tbl_GL[[#This Row],[Account_key]],tbl_COA[Account_key],tbl_COA[SubClass2],"Not Found")</f>
        <v>Current Assets</v>
      </c>
      <c r="J4426" t="str">
        <f>_xlfn.XLOOKUP(tbl_GL[[#This Row],[Account_key]],tbl_COA[Account_key],tbl_COA[SubAccount],,0)</f>
        <v>Cash at Bank</v>
      </c>
      <c r="K4426">
        <f>YEAR(tbl_GL[[#This Row],[Date]])</f>
        <v>2019</v>
      </c>
    </row>
    <row r="4427" spans="1:11" x14ac:dyDescent="0.35">
      <c r="A4427">
        <v>929.1</v>
      </c>
      <c r="B4427" s="24">
        <v>43621</v>
      </c>
      <c r="C4427">
        <v>2</v>
      </c>
      <c r="D4427" s="13">
        <v>300</v>
      </c>
      <c r="E4427" s="13" t="s">
        <v>97</v>
      </c>
      <c r="F4427" s="17">
        <v>-1093</v>
      </c>
      <c r="G4427" t="str">
        <f>_xlfn.XLOOKUP(tbl_GL[[#This Row],[Account_key]],tbl_COA[Account_key],tbl_COA[Class],"Not Found")</f>
        <v>Operating account</v>
      </c>
      <c r="H4427" t="str">
        <f>_xlfn.XLOOKUP(tbl_GL[[#This Row],[Account_key]],tbl_COA[Account_key],tbl_COA[SubClass],"Not Found")</f>
        <v>Operating Expenses</v>
      </c>
      <c r="I4427" t="str">
        <f>_xlfn.XLOOKUP(tbl_GL[[#This Row],[Account_key]],tbl_COA[Account_key],tbl_COA[SubClass2],"Not Found")</f>
        <v>Administration</v>
      </c>
      <c r="J4427" t="str">
        <f>_xlfn.XLOOKUP(tbl_GL[[#This Row],[Account_key]],tbl_COA[Account_key],tbl_COA[SubAccount],,0)</f>
        <v>Entertainment</v>
      </c>
      <c r="K4427">
        <f>YEAR(tbl_GL[[#This Row],[Date]])</f>
        <v>2019</v>
      </c>
    </row>
    <row r="4428" spans="1:11" x14ac:dyDescent="0.35">
      <c r="A4428">
        <v>929.2</v>
      </c>
      <c r="B4428" s="24">
        <v>43621</v>
      </c>
      <c r="C4428">
        <v>2</v>
      </c>
      <c r="D4428" s="13">
        <v>120</v>
      </c>
      <c r="E4428" s="13" t="s">
        <v>97</v>
      </c>
      <c r="F4428" s="17">
        <v>1093</v>
      </c>
      <c r="G4428" t="str">
        <f>_xlfn.XLOOKUP(tbl_GL[[#This Row],[Account_key]],tbl_COA[Account_key],tbl_COA[Class],"Not Found")</f>
        <v>Liabilities and Owners Equity</v>
      </c>
      <c r="H4428" t="str">
        <f>_xlfn.XLOOKUP(tbl_GL[[#This Row],[Account_key]],tbl_COA[Account_key],tbl_COA[SubClass],"Not Found")</f>
        <v>Liabilities</v>
      </c>
      <c r="I4428" t="str">
        <f>_xlfn.XLOOKUP(tbl_GL[[#This Row],[Account_key]],tbl_COA[Account_key],tbl_COA[SubClass2],"Not Found")</f>
        <v>Current Liabilities</v>
      </c>
      <c r="J4428" t="str">
        <f>_xlfn.XLOOKUP(tbl_GL[[#This Row],[Account_key]],tbl_COA[Account_key],tbl_COA[SubAccount],,0)</f>
        <v>Accrued Expenses</v>
      </c>
      <c r="K4428">
        <f>YEAR(tbl_GL[[#This Row],[Date]])</f>
        <v>2019</v>
      </c>
    </row>
    <row r="4429" spans="1:11" x14ac:dyDescent="0.35">
      <c r="A4429">
        <v>930.1</v>
      </c>
      <c r="B4429" s="24">
        <v>43621</v>
      </c>
      <c r="C4429">
        <v>2</v>
      </c>
      <c r="D4429" s="13">
        <v>10</v>
      </c>
      <c r="E4429" s="13" t="s">
        <v>98</v>
      </c>
      <c r="F4429" s="17">
        <v>-1172</v>
      </c>
      <c r="G4429" t="str">
        <f>_xlfn.XLOOKUP(tbl_GL[[#This Row],[Account_key]],tbl_COA[Account_key],tbl_COA[Class],"Not Found")</f>
        <v>Assets</v>
      </c>
      <c r="H4429" t="str">
        <f>_xlfn.XLOOKUP(tbl_GL[[#This Row],[Account_key]],tbl_COA[Account_key],tbl_COA[SubClass],"Not Found")</f>
        <v>Assets</v>
      </c>
      <c r="I4429" t="str">
        <f>_xlfn.XLOOKUP(tbl_GL[[#This Row],[Account_key]],tbl_COA[Account_key],tbl_COA[SubClass2],"Not Found")</f>
        <v>Current Assets</v>
      </c>
      <c r="J4429" t="str">
        <f>_xlfn.XLOOKUP(tbl_GL[[#This Row],[Account_key]],tbl_COA[Account_key],tbl_COA[SubAccount],,0)</f>
        <v>Cash at Bank</v>
      </c>
      <c r="K4429">
        <f>YEAR(tbl_GL[[#This Row],[Date]])</f>
        <v>2019</v>
      </c>
    </row>
    <row r="4430" spans="1:11" x14ac:dyDescent="0.35">
      <c r="A4430">
        <v>930.2</v>
      </c>
      <c r="B4430" s="24">
        <v>43621</v>
      </c>
      <c r="C4430">
        <v>2</v>
      </c>
      <c r="D4430" s="13">
        <v>120</v>
      </c>
      <c r="E4430" s="13" t="s">
        <v>98</v>
      </c>
      <c r="F4430" s="17">
        <v>-1172</v>
      </c>
      <c r="G4430" t="str">
        <f>_xlfn.XLOOKUP(tbl_GL[[#This Row],[Account_key]],tbl_COA[Account_key],tbl_COA[Class],"Not Found")</f>
        <v>Liabilities and Owners Equity</v>
      </c>
      <c r="H4430" t="str">
        <f>_xlfn.XLOOKUP(tbl_GL[[#This Row],[Account_key]],tbl_COA[Account_key],tbl_COA[SubClass],"Not Found")</f>
        <v>Liabilities</v>
      </c>
      <c r="I4430" t="str">
        <f>_xlfn.XLOOKUP(tbl_GL[[#This Row],[Account_key]],tbl_COA[Account_key],tbl_COA[SubClass2],"Not Found")</f>
        <v>Current Liabilities</v>
      </c>
      <c r="J4430" t="str">
        <f>_xlfn.XLOOKUP(tbl_GL[[#This Row],[Account_key]],tbl_COA[Account_key],tbl_COA[SubAccount],,0)</f>
        <v>Accrued Expenses</v>
      </c>
      <c r="K4430">
        <f>YEAR(tbl_GL[[#This Row],[Date]])</f>
        <v>2019</v>
      </c>
    </row>
    <row r="4431" spans="1:11" x14ac:dyDescent="0.35">
      <c r="A4431">
        <v>931.1</v>
      </c>
      <c r="B4431" s="24">
        <v>43621</v>
      </c>
      <c r="C4431">
        <v>2</v>
      </c>
      <c r="D4431" s="13">
        <v>10</v>
      </c>
      <c r="E4431" s="13" t="s">
        <v>98</v>
      </c>
      <c r="F4431" s="17">
        <v>-1377</v>
      </c>
      <c r="G4431" t="str">
        <f>_xlfn.XLOOKUP(tbl_GL[[#This Row],[Account_key]],tbl_COA[Account_key],tbl_COA[Class],"Not Found")</f>
        <v>Assets</v>
      </c>
      <c r="H4431" t="str">
        <f>_xlfn.XLOOKUP(tbl_GL[[#This Row],[Account_key]],tbl_COA[Account_key],tbl_COA[SubClass],"Not Found")</f>
        <v>Assets</v>
      </c>
      <c r="I4431" t="str">
        <f>_xlfn.XLOOKUP(tbl_GL[[#This Row],[Account_key]],tbl_COA[Account_key],tbl_COA[SubClass2],"Not Found")</f>
        <v>Current Assets</v>
      </c>
      <c r="J4431" t="str">
        <f>_xlfn.XLOOKUP(tbl_GL[[#This Row],[Account_key]],tbl_COA[Account_key],tbl_COA[SubAccount],,0)</f>
        <v>Cash at Bank</v>
      </c>
      <c r="K4431">
        <f>YEAR(tbl_GL[[#This Row],[Date]])</f>
        <v>2019</v>
      </c>
    </row>
    <row r="4432" spans="1:11" x14ac:dyDescent="0.35">
      <c r="A4432">
        <v>931.2</v>
      </c>
      <c r="B4432" s="24">
        <v>43621</v>
      </c>
      <c r="C4432">
        <v>2</v>
      </c>
      <c r="D4432" s="13">
        <v>120</v>
      </c>
      <c r="E4432" s="13" t="s">
        <v>98</v>
      </c>
      <c r="F4432" s="17">
        <v>-1377</v>
      </c>
      <c r="G4432" t="str">
        <f>_xlfn.XLOOKUP(tbl_GL[[#This Row],[Account_key]],tbl_COA[Account_key],tbl_COA[Class],"Not Found")</f>
        <v>Liabilities and Owners Equity</v>
      </c>
      <c r="H4432" t="str">
        <f>_xlfn.XLOOKUP(tbl_GL[[#This Row],[Account_key]],tbl_COA[Account_key],tbl_COA[SubClass],"Not Found")</f>
        <v>Liabilities</v>
      </c>
      <c r="I4432" t="str">
        <f>_xlfn.XLOOKUP(tbl_GL[[#This Row],[Account_key]],tbl_COA[Account_key],tbl_COA[SubClass2],"Not Found")</f>
        <v>Current Liabilities</v>
      </c>
      <c r="J4432" t="str">
        <f>_xlfn.XLOOKUP(tbl_GL[[#This Row],[Account_key]],tbl_COA[Account_key],tbl_COA[SubAccount],,0)</f>
        <v>Accrued Expenses</v>
      </c>
      <c r="K4432">
        <f>YEAR(tbl_GL[[#This Row],[Date]])</f>
        <v>2019</v>
      </c>
    </row>
    <row r="4433" spans="1:11" x14ac:dyDescent="0.35">
      <c r="A4433">
        <v>932.1</v>
      </c>
      <c r="B4433" s="24">
        <v>43621</v>
      </c>
      <c r="C4433">
        <v>2</v>
      </c>
      <c r="D4433" s="13">
        <v>10</v>
      </c>
      <c r="E4433" s="13" t="s">
        <v>84</v>
      </c>
      <c r="F4433" s="17">
        <v>-9000</v>
      </c>
      <c r="G4433" t="str">
        <f>_xlfn.XLOOKUP(tbl_GL[[#This Row],[Account_key]],tbl_COA[Account_key],tbl_COA[Class],"Not Found")</f>
        <v>Assets</v>
      </c>
      <c r="H4433" t="str">
        <f>_xlfn.XLOOKUP(tbl_GL[[#This Row],[Account_key]],tbl_COA[Account_key],tbl_COA[SubClass],"Not Found")</f>
        <v>Assets</v>
      </c>
      <c r="I4433" t="str">
        <f>_xlfn.XLOOKUP(tbl_GL[[#This Row],[Account_key]],tbl_COA[Account_key],tbl_COA[SubClass2],"Not Found")</f>
        <v>Current Assets</v>
      </c>
      <c r="J4433" t="str">
        <f>_xlfn.XLOOKUP(tbl_GL[[#This Row],[Account_key]],tbl_COA[Account_key],tbl_COA[SubAccount],,0)</f>
        <v>Cash at Bank</v>
      </c>
      <c r="K4433">
        <f>YEAR(tbl_GL[[#This Row],[Date]])</f>
        <v>2019</v>
      </c>
    </row>
    <row r="4434" spans="1:11" x14ac:dyDescent="0.35">
      <c r="A4434">
        <v>932.2</v>
      </c>
      <c r="B4434" s="24">
        <v>43621</v>
      </c>
      <c r="C4434">
        <v>2</v>
      </c>
      <c r="D4434" s="13">
        <v>110</v>
      </c>
      <c r="E4434" s="13" t="s">
        <v>84</v>
      </c>
      <c r="F4434" s="17">
        <v>-9000</v>
      </c>
      <c r="G4434" t="str">
        <f>_xlfn.XLOOKUP(tbl_GL[[#This Row],[Account_key]],tbl_COA[Account_key],tbl_COA[Class],"Not Found")</f>
        <v>Liabilities and Owners Equity</v>
      </c>
      <c r="H4434" t="str">
        <f>_xlfn.XLOOKUP(tbl_GL[[#This Row],[Account_key]],tbl_COA[Account_key],tbl_COA[SubClass],"Not Found")</f>
        <v>Liabilities</v>
      </c>
      <c r="I4434" t="str">
        <f>_xlfn.XLOOKUP(tbl_GL[[#This Row],[Account_key]],tbl_COA[Account_key],tbl_COA[SubClass2],"Not Found")</f>
        <v>Current Liabilities</v>
      </c>
      <c r="J4434" t="str">
        <f>_xlfn.XLOOKUP(tbl_GL[[#This Row],[Account_key]],tbl_COA[Account_key],tbl_COA[SubAccount],,0)</f>
        <v>Trade Payables</v>
      </c>
      <c r="K4434">
        <f>YEAR(tbl_GL[[#This Row],[Date]])</f>
        <v>2019</v>
      </c>
    </row>
    <row r="4435" spans="1:11" x14ac:dyDescent="0.35">
      <c r="A4435">
        <v>933.1</v>
      </c>
      <c r="B4435" s="24">
        <v>43624</v>
      </c>
      <c r="C4435">
        <v>2</v>
      </c>
      <c r="D4435" s="13">
        <v>260</v>
      </c>
      <c r="E4435" s="13" t="s">
        <v>97</v>
      </c>
      <c r="F4435" s="17">
        <v>-1082</v>
      </c>
      <c r="G4435" t="str">
        <f>_xlfn.XLOOKUP(tbl_GL[[#This Row],[Account_key]],tbl_COA[Account_key],tbl_COA[Class],"Not Found")</f>
        <v>Operating account</v>
      </c>
      <c r="H4435" t="str">
        <f>_xlfn.XLOOKUP(tbl_GL[[#This Row],[Account_key]],tbl_COA[Account_key],tbl_COA[SubClass],"Not Found")</f>
        <v>Operating Expenses</v>
      </c>
      <c r="I4435" t="str">
        <f>_xlfn.XLOOKUP(tbl_GL[[#This Row],[Account_key]],tbl_COA[Account_key],tbl_COA[SubClass2],"Not Found")</f>
        <v>Marketing</v>
      </c>
      <c r="J4435" t="str">
        <f>_xlfn.XLOOKUP(tbl_GL[[#This Row],[Account_key]],tbl_COA[Account_key],tbl_COA[SubAccount],,0)</f>
        <v>Commissions</v>
      </c>
      <c r="K4435">
        <f>YEAR(tbl_GL[[#This Row],[Date]])</f>
        <v>2019</v>
      </c>
    </row>
    <row r="4436" spans="1:11" x14ac:dyDescent="0.35">
      <c r="A4436">
        <v>933.2</v>
      </c>
      <c r="B4436" s="24">
        <v>43624</v>
      </c>
      <c r="C4436">
        <v>2</v>
      </c>
      <c r="D4436" s="13">
        <v>120</v>
      </c>
      <c r="E4436" s="13" t="s">
        <v>97</v>
      </c>
      <c r="F4436" s="17">
        <v>1082</v>
      </c>
      <c r="G4436" t="str">
        <f>_xlfn.XLOOKUP(tbl_GL[[#This Row],[Account_key]],tbl_COA[Account_key],tbl_COA[Class],"Not Found")</f>
        <v>Liabilities and Owners Equity</v>
      </c>
      <c r="H4436" t="str">
        <f>_xlfn.XLOOKUP(tbl_GL[[#This Row],[Account_key]],tbl_COA[Account_key],tbl_COA[SubClass],"Not Found")</f>
        <v>Liabilities</v>
      </c>
      <c r="I4436" t="str">
        <f>_xlfn.XLOOKUP(tbl_GL[[#This Row],[Account_key]],tbl_COA[Account_key],tbl_COA[SubClass2],"Not Found")</f>
        <v>Current Liabilities</v>
      </c>
      <c r="J4436" t="str">
        <f>_xlfn.XLOOKUP(tbl_GL[[#This Row],[Account_key]],tbl_COA[Account_key],tbl_COA[SubAccount],,0)</f>
        <v>Accrued Expenses</v>
      </c>
      <c r="K4436">
        <f>YEAR(tbl_GL[[#This Row],[Date]])</f>
        <v>2019</v>
      </c>
    </row>
    <row r="4437" spans="1:11" x14ac:dyDescent="0.35">
      <c r="A4437">
        <v>934.1</v>
      </c>
      <c r="B4437" s="24">
        <v>43626</v>
      </c>
      <c r="C4437">
        <v>2</v>
      </c>
      <c r="D4437" s="13">
        <v>290</v>
      </c>
      <c r="E4437" s="13" t="s">
        <v>99</v>
      </c>
      <c r="F4437" s="17">
        <v>-74</v>
      </c>
      <c r="G4437" t="str">
        <f>_xlfn.XLOOKUP(tbl_GL[[#This Row],[Account_key]],tbl_COA[Account_key],tbl_COA[Class],"Not Found")</f>
        <v>Operating account</v>
      </c>
      <c r="H4437" t="str">
        <f>_xlfn.XLOOKUP(tbl_GL[[#This Row],[Account_key]],tbl_COA[Account_key],tbl_COA[SubClass],"Not Found")</f>
        <v>Operating Expenses</v>
      </c>
      <c r="I4437" t="str">
        <f>_xlfn.XLOOKUP(tbl_GL[[#This Row],[Account_key]],tbl_COA[Account_key],tbl_COA[SubClass2],"Not Found")</f>
        <v>Administration</v>
      </c>
      <c r="J4437" t="str">
        <f>_xlfn.XLOOKUP(tbl_GL[[#This Row],[Account_key]],tbl_COA[Account_key],tbl_COA[SubAccount],,0)</f>
        <v>Travel</v>
      </c>
      <c r="K4437">
        <f>YEAR(tbl_GL[[#This Row],[Date]])</f>
        <v>2019</v>
      </c>
    </row>
    <row r="4438" spans="1:11" x14ac:dyDescent="0.35">
      <c r="A4438">
        <v>934.2</v>
      </c>
      <c r="B4438" s="24">
        <v>43626</v>
      </c>
      <c r="C4438">
        <v>2</v>
      </c>
      <c r="D4438" s="13">
        <v>20</v>
      </c>
      <c r="E4438" s="13" t="s">
        <v>99</v>
      </c>
      <c r="F4438" s="17">
        <v>-74</v>
      </c>
      <c r="G4438" t="str">
        <f>_xlfn.XLOOKUP(tbl_GL[[#This Row],[Account_key]],tbl_COA[Account_key],tbl_COA[Class],"Not Found")</f>
        <v>Assets</v>
      </c>
      <c r="H4438" t="str">
        <f>_xlfn.XLOOKUP(tbl_GL[[#This Row],[Account_key]],tbl_COA[Account_key],tbl_COA[SubClass],"Not Found")</f>
        <v>Assets</v>
      </c>
      <c r="I4438" t="str">
        <f>_xlfn.XLOOKUP(tbl_GL[[#This Row],[Account_key]],tbl_COA[Account_key],tbl_COA[SubClass2],"Not Found")</f>
        <v>Current Assets</v>
      </c>
      <c r="J4438" t="str">
        <f>_xlfn.XLOOKUP(tbl_GL[[#This Row],[Account_key]],tbl_COA[Account_key],tbl_COA[SubAccount],,0)</f>
        <v>Cash in hand</v>
      </c>
      <c r="K4438">
        <f>YEAR(tbl_GL[[#This Row],[Date]])</f>
        <v>2019</v>
      </c>
    </row>
    <row r="4439" spans="1:11" x14ac:dyDescent="0.35">
      <c r="A4439">
        <v>935.1</v>
      </c>
      <c r="B4439" s="24">
        <v>43626</v>
      </c>
      <c r="C4439">
        <v>2</v>
      </c>
      <c r="D4439" s="13">
        <v>260</v>
      </c>
      <c r="E4439" s="13" t="s">
        <v>83</v>
      </c>
      <c r="F4439" s="17">
        <v>348</v>
      </c>
      <c r="G4439" t="str">
        <f>_xlfn.XLOOKUP(tbl_GL[[#This Row],[Account_key]],tbl_COA[Account_key],tbl_COA[Class],"Not Found")</f>
        <v>Operating account</v>
      </c>
      <c r="H4439" t="str">
        <f>_xlfn.XLOOKUP(tbl_GL[[#This Row],[Account_key]],tbl_COA[Account_key],tbl_COA[SubClass],"Not Found")</f>
        <v>Operating Expenses</v>
      </c>
      <c r="I4439" t="str">
        <f>_xlfn.XLOOKUP(tbl_GL[[#This Row],[Account_key]],tbl_COA[Account_key],tbl_COA[SubClass2],"Not Found")</f>
        <v>Marketing</v>
      </c>
      <c r="J4439" t="str">
        <f>_xlfn.XLOOKUP(tbl_GL[[#This Row],[Account_key]],tbl_COA[Account_key],tbl_COA[SubAccount],,0)</f>
        <v>Commissions</v>
      </c>
      <c r="K4439">
        <f>YEAR(tbl_GL[[#This Row],[Date]])</f>
        <v>2019</v>
      </c>
    </row>
    <row r="4440" spans="1:11" x14ac:dyDescent="0.35">
      <c r="A4440">
        <v>935.2</v>
      </c>
      <c r="B4440" s="24">
        <v>43626</v>
      </c>
      <c r="C4440">
        <v>2</v>
      </c>
      <c r="D4440" s="13">
        <v>20</v>
      </c>
      <c r="E4440" s="13" t="s">
        <v>83</v>
      </c>
      <c r="F4440" s="17">
        <v>348</v>
      </c>
      <c r="G4440" t="str">
        <f>_xlfn.XLOOKUP(tbl_GL[[#This Row],[Account_key]],tbl_COA[Account_key],tbl_COA[Class],"Not Found")</f>
        <v>Assets</v>
      </c>
      <c r="H4440" t="str">
        <f>_xlfn.XLOOKUP(tbl_GL[[#This Row],[Account_key]],tbl_COA[Account_key],tbl_COA[SubClass],"Not Found")</f>
        <v>Assets</v>
      </c>
      <c r="I4440" t="str">
        <f>_xlfn.XLOOKUP(tbl_GL[[#This Row],[Account_key]],tbl_COA[Account_key],tbl_COA[SubClass2],"Not Found")</f>
        <v>Current Assets</v>
      </c>
      <c r="J4440" t="str">
        <f>_xlfn.XLOOKUP(tbl_GL[[#This Row],[Account_key]],tbl_COA[Account_key],tbl_COA[SubAccount],,0)</f>
        <v>Cash in hand</v>
      </c>
      <c r="K4440">
        <f>YEAR(tbl_GL[[#This Row],[Date]])</f>
        <v>2019</v>
      </c>
    </row>
    <row r="4441" spans="1:11" x14ac:dyDescent="0.35">
      <c r="A4441">
        <v>936.1</v>
      </c>
      <c r="B4441" s="24">
        <v>43627</v>
      </c>
      <c r="C4441">
        <v>2</v>
      </c>
      <c r="D4441" s="13">
        <v>300</v>
      </c>
      <c r="E4441" s="13" t="s">
        <v>97</v>
      </c>
      <c r="F4441" s="17">
        <v>-1172</v>
      </c>
      <c r="G4441" t="str">
        <f>_xlfn.XLOOKUP(tbl_GL[[#This Row],[Account_key]],tbl_COA[Account_key],tbl_COA[Class],"Not Found")</f>
        <v>Operating account</v>
      </c>
      <c r="H4441" t="str">
        <f>_xlfn.XLOOKUP(tbl_GL[[#This Row],[Account_key]],tbl_COA[Account_key],tbl_COA[SubClass],"Not Found")</f>
        <v>Operating Expenses</v>
      </c>
      <c r="I4441" t="str">
        <f>_xlfn.XLOOKUP(tbl_GL[[#This Row],[Account_key]],tbl_COA[Account_key],tbl_COA[SubClass2],"Not Found")</f>
        <v>Administration</v>
      </c>
      <c r="J4441" t="str">
        <f>_xlfn.XLOOKUP(tbl_GL[[#This Row],[Account_key]],tbl_COA[Account_key],tbl_COA[SubAccount],,0)</f>
        <v>Entertainment</v>
      </c>
      <c r="K4441">
        <f>YEAR(tbl_GL[[#This Row],[Date]])</f>
        <v>2019</v>
      </c>
    </row>
    <row r="4442" spans="1:11" x14ac:dyDescent="0.35">
      <c r="A4442">
        <v>936.2</v>
      </c>
      <c r="B4442" s="24">
        <v>43627</v>
      </c>
      <c r="C4442">
        <v>2</v>
      </c>
      <c r="D4442" s="13">
        <v>120</v>
      </c>
      <c r="E4442" s="13" t="s">
        <v>97</v>
      </c>
      <c r="F4442" s="17">
        <v>1172</v>
      </c>
      <c r="G4442" t="str">
        <f>_xlfn.XLOOKUP(tbl_GL[[#This Row],[Account_key]],tbl_COA[Account_key],tbl_COA[Class],"Not Found")</f>
        <v>Liabilities and Owners Equity</v>
      </c>
      <c r="H4442" t="str">
        <f>_xlfn.XLOOKUP(tbl_GL[[#This Row],[Account_key]],tbl_COA[Account_key],tbl_COA[SubClass],"Not Found")</f>
        <v>Liabilities</v>
      </c>
      <c r="I4442" t="str">
        <f>_xlfn.XLOOKUP(tbl_GL[[#This Row],[Account_key]],tbl_COA[Account_key],tbl_COA[SubClass2],"Not Found")</f>
        <v>Current Liabilities</v>
      </c>
      <c r="J4442" t="str">
        <f>_xlfn.XLOOKUP(tbl_GL[[#This Row],[Account_key]],tbl_COA[Account_key],tbl_COA[SubAccount],,0)</f>
        <v>Accrued Expenses</v>
      </c>
      <c r="K4442">
        <f>YEAR(tbl_GL[[#This Row],[Date]])</f>
        <v>2019</v>
      </c>
    </row>
    <row r="4443" spans="1:11" x14ac:dyDescent="0.35">
      <c r="A4443">
        <v>937.1</v>
      </c>
      <c r="B4443" s="24">
        <v>43630</v>
      </c>
      <c r="C4443">
        <v>2</v>
      </c>
      <c r="D4443" s="13">
        <v>230</v>
      </c>
      <c r="E4443" s="13" t="s">
        <v>4</v>
      </c>
      <c r="F4443" s="17">
        <v>-525</v>
      </c>
      <c r="G4443" t="str">
        <f>_xlfn.XLOOKUP(tbl_GL[[#This Row],[Account_key]],tbl_COA[Account_key],tbl_COA[Class],"Not Found")</f>
        <v>Trading account</v>
      </c>
      <c r="H4443" t="str">
        <f>_xlfn.XLOOKUP(tbl_GL[[#This Row],[Account_key]],tbl_COA[Account_key],tbl_COA[SubClass],"Not Found")</f>
        <v>Cost of Sales</v>
      </c>
      <c r="I4443" t="str">
        <f>_xlfn.XLOOKUP(tbl_GL[[#This Row],[Account_key]],tbl_COA[Account_key],tbl_COA[SubClass2],"Not Found")</f>
        <v>Cost of Sales</v>
      </c>
      <c r="J4443" t="str">
        <f>_xlfn.XLOOKUP(tbl_GL[[#This Row],[Account_key]],tbl_COA[Account_key],tbl_COA[SubAccount],,0)</f>
        <v>Cost of Sales</v>
      </c>
      <c r="K4443">
        <f>YEAR(tbl_GL[[#This Row],[Date]])</f>
        <v>2019</v>
      </c>
    </row>
    <row r="4444" spans="1:11" x14ac:dyDescent="0.35">
      <c r="A4444">
        <v>937.2</v>
      </c>
      <c r="B4444" s="24">
        <v>43630</v>
      </c>
      <c r="C4444">
        <v>2</v>
      </c>
      <c r="D4444" s="13">
        <v>60</v>
      </c>
      <c r="E4444" s="13" t="s">
        <v>4</v>
      </c>
      <c r="F4444" s="17">
        <v>-525</v>
      </c>
      <c r="G4444" t="str">
        <f>_xlfn.XLOOKUP(tbl_GL[[#This Row],[Account_key]],tbl_COA[Account_key],tbl_COA[Class],"Not Found")</f>
        <v>Assets</v>
      </c>
      <c r="H4444" t="str">
        <f>_xlfn.XLOOKUP(tbl_GL[[#This Row],[Account_key]],tbl_COA[Account_key],tbl_COA[SubClass],"Not Found")</f>
        <v>Assets</v>
      </c>
      <c r="I4444" t="str">
        <f>_xlfn.XLOOKUP(tbl_GL[[#This Row],[Account_key]],tbl_COA[Account_key],tbl_COA[SubClass2],"Not Found")</f>
        <v>Current Assets</v>
      </c>
      <c r="J4444" t="str">
        <f>_xlfn.XLOOKUP(tbl_GL[[#This Row],[Account_key]],tbl_COA[Account_key],tbl_COA[SubAccount],,0)</f>
        <v>Inventory</v>
      </c>
      <c r="K4444">
        <f>YEAR(tbl_GL[[#This Row],[Date]])</f>
        <v>2019</v>
      </c>
    </row>
    <row r="4445" spans="1:11" x14ac:dyDescent="0.35">
      <c r="A4445">
        <v>938.1</v>
      </c>
      <c r="B4445" s="24">
        <v>43630</v>
      </c>
      <c r="C4445">
        <v>2</v>
      </c>
      <c r="D4445" s="13">
        <v>260</v>
      </c>
      <c r="E4445" s="13" t="s">
        <v>97</v>
      </c>
      <c r="F4445" s="17">
        <v>-1091</v>
      </c>
      <c r="G4445" t="str">
        <f>_xlfn.XLOOKUP(tbl_GL[[#This Row],[Account_key]],tbl_COA[Account_key],tbl_COA[Class],"Not Found")</f>
        <v>Operating account</v>
      </c>
      <c r="H4445" t="str">
        <f>_xlfn.XLOOKUP(tbl_GL[[#This Row],[Account_key]],tbl_COA[Account_key],tbl_COA[SubClass],"Not Found")</f>
        <v>Operating Expenses</v>
      </c>
      <c r="I4445" t="str">
        <f>_xlfn.XLOOKUP(tbl_GL[[#This Row],[Account_key]],tbl_COA[Account_key],tbl_COA[SubClass2],"Not Found")</f>
        <v>Marketing</v>
      </c>
      <c r="J4445" t="str">
        <f>_xlfn.XLOOKUP(tbl_GL[[#This Row],[Account_key]],tbl_COA[Account_key],tbl_COA[SubAccount],,0)</f>
        <v>Commissions</v>
      </c>
      <c r="K4445">
        <f>YEAR(tbl_GL[[#This Row],[Date]])</f>
        <v>2019</v>
      </c>
    </row>
    <row r="4446" spans="1:11" x14ac:dyDescent="0.35">
      <c r="A4446">
        <v>938.2</v>
      </c>
      <c r="B4446" s="24">
        <v>43630</v>
      </c>
      <c r="C4446">
        <v>2</v>
      </c>
      <c r="D4446" s="13">
        <v>120</v>
      </c>
      <c r="E4446" s="13" t="s">
        <v>97</v>
      </c>
      <c r="F4446" s="17">
        <v>1091</v>
      </c>
      <c r="G4446" t="str">
        <f>_xlfn.XLOOKUP(tbl_GL[[#This Row],[Account_key]],tbl_COA[Account_key],tbl_COA[Class],"Not Found")</f>
        <v>Liabilities and Owners Equity</v>
      </c>
      <c r="H4446" t="str">
        <f>_xlfn.XLOOKUP(tbl_GL[[#This Row],[Account_key]],tbl_COA[Account_key],tbl_COA[SubClass],"Not Found")</f>
        <v>Liabilities</v>
      </c>
      <c r="I4446" t="str">
        <f>_xlfn.XLOOKUP(tbl_GL[[#This Row],[Account_key]],tbl_COA[Account_key],tbl_COA[SubClass2],"Not Found")</f>
        <v>Current Liabilities</v>
      </c>
      <c r="J4446" t="str">
        <f>_xlfn.XLOOKUP(tbl_GL[[#This Row],[Account_key]],tbl_COA[Account_key],tbl_COA[SubAccount],,0)</f>
        <v>Accrued Expenses</v>
      </c>
      <c r="K4446">
        <f>YEAR(tbl_GL[[#This Row],[Date]])</f>
        <v>2019</v>
      </c>
    </row>
    <row r="4447" spans="1:11" x14ac:dyDescent="0.35">
      <c r="A4447">
        <v>939.1</v>
      </c>
      <c r="B4447" s="24">
        <v>43630</v>
      </c>
      <c r="C4447">
        <v>2</v>
      </c>
      <c r="D4447" s="13">
        <v>10</v>
      </c>
      <c r="E4447" s="13" t="s">
        <v>98</v>
      </c>
      <c r="F4447" s="17">
        <v>-1268</v>
      </c>
      <c r="G4447" t="str">
        <f>_xlfn.XLOOKUP(tbl_GL[[#This Row],[Account_key]],tbl_COA[Account_key],tbl_COA[Class],"Not Found")</f>
        <v>Assets</v>
      </c>
      <c r="H4447" t="str">
        <f>_xlfn.XLOOKUP(tbl_GL[[#This Row],[Account_key]],tbl_COA[Account_key],tbl_COA[SubClass],"Not Found")</f>
        <v>Assets</v>
      </c>
      <c r="I4447" t="str">
        <f>_xlfn.XLOOKUP(tbl_GL[[#This Row],[Account_key]],tbl_COA[Account_key],tbl_COA[SubClass2],"Not Found")</f>
        <v>Current Assets</v>
      </c>
      <c r="J4447" t="str">
        <f>_xlfn.XLOOKUP(tbl_GL[[#This Row],[Account_key]],tbl_COA[Account_key],tbl_COA[SubAccount],,0)</f>
        <v>Cash at Bank</v>
      </c>
      <c r="K4447">
        <f>YEAR(tbl_GL[[#This Row],[Date]])</f>
        <v>2019</v>
      </c>
    </row>
    <row r="4448" spans="1:11" x14ac:dyDescent="0.35">
      <c r="A4448">
        <v>939.2</v>
      </c>
      <c r="B4448" s="24">
        <v>43630</v>
      </c>
      <c r="C4448">
        <v>2</v>
      </c>
      <c r="D4448" s="13">
        <v>120</v>
      </c>
      <c r="E4448" s="13" t="s">
        <v>98</v>
      </c>
      <c r="F4448" s="17">
        <v>-1268</v>
      </c>
      <c r="G4448" t="str">
        <f>_xlfn.XLOOKUP(tbl_GL[[#This Row],[Account_key]],tbl_COA[Account_key],tbl_COA[Class],"Not Found")</f>
        <v>Liabilities and Owners Equity</v>
      </c>
      <c r="H4448" t="str">
        <f>_xlfn.XLOOKUP(tbl_GL[[#This Row],[Account_key]],tbl_COA[Account_key],tbl_COA[SubClass],"Not Found")</f>
        <v>Liabilities</v>
      </c>
      <c r="I4448" t="str">
        <f>_xlfn.XLOOKUP(tbl_GL[[#This Row],[Account_key]],tbl_COA[Account_key],tbl_COA[SubClass2],"Not Found")</f>
        <v>Current Liabilities</v>
      </c>
      <c r="J4448" t="str">
        <f>_xlfn.XLOOKUP(tbl_GL[[#This Row],[Account_key]],tbl_COA[Account_key],tbl_COA[SubAccount],,0)</f>
        <v>Accrued Expenses</v>
      </c>
      <c r="K4448">
        <f>YEAR(tbl_GL[[#This Row],[Date]])</f>
        <v>2019</v>
      </c>
    </row>
    <row r="4449" spans="1:11" x14ac:dyDescent="0.35">
      <c r="A4449">
        <v>940.1</v>
      </c>
      <c r="B4449" s="24">
        <v>43630</v>
      </c>
      <c r="C4449">
        <v>2</v>
      </c>
      <c r="D4449" s="13">
        <v>210</v>
      </c>
      <c r="E4449" s="13" t="s">
        <v>7</v>
      </c>
      <c r="F4449" s="17">
        <v>1808</v>
      </c>
      <c r="G4449" t="str">
        <f>_xlfn.XLOOKUP(tbl_GL[[#This Row],[Account_key]],tbl_COA[Account_key],tbl_COA[Class],"Not Found")</f>
        <v>Trading account</v>
      </c>
      <c r="H4449" t="str">
        <f>_xlfn.XLOOKUP(tbl_GL[[#This Row],[Account_key]],tbl_COA[Account_key],tbl_COA[SubClass],"Not Found")</f>
        <v>Sales</v>
      </c>
      <c r="I4449" t="str">
        <f>_xlfn.XLOOKUP(tbl_GL[[#This Row],[Account_key]],tbl_COA[Account_key],tbl_COA[SubClass2],"Not Found")</f>
        <v>Sales</v>
      </c>
      <c r="J4449" t="str">
        <f>_xlfn.XLOOKUP(tbl_GL[[#This Row],[Account_key]],tbl_COA[Account_key],tbl_COA[SubAccount],,0)</f>
        <v>Sales</v>
      </c>
      <c r="K4449">
        <f>YEAR(tbl_GL[[#This Row],[Date]])</f>
        <v>2019</v>
      </c>
    </row>
    <row r="4450" spans="1:11" x14ac:dyDescent="0.35">
      <c r="A4450">
        <v>940.2</v>
      </c>
      <c r="B4450" s="24">
        <v>43630</v>
      </c>
      <c r="C4450">
        <v>2</v>
      </c>
      <c r="D4450" s="13">
        <v>10</v>
      </c>
      <c r="E4450" s="13" t="s">
        <v>7</v>
      </c>
      <c r="F4450" s="17">
        <v>1808</v>
      </c>
      <c r="G4450" t="str">
        <f>_xlfn.XLOOKUP(tbl_GL[[#This Row],[Account_key]],tbl_COA[Account_key],tbl_COA[Class],"Not Found")</f>
        <v>Assets</v>
      </c>
      <c r="H4450" t="str">
        <f>_xlfn.XLOOKUP(tbl_GL[[#This Row],[Account_key]],tbl_COA[Account_key],tbl_COA[SubClass],"Not Found")</f>
        <v>Assets</v>
      </c>
      <c r="I4450" t="str">
        <f>_xlfn.XLOOKUP(tbl_GL[[#This Row],[Account_key]],tbl_COA[Account_key],tbl_COA[SubClass2],"Not Found")</f>
        <v>Current Assets</v>
      </c>
      <c r="J4450" t="str">
        <f>_xlfn.XLOOKUP(tbl_GL[[#This Row],[Account_key]],tbl_COA[Account_key],tbl_COA[SubAccount],,0)</f>
        <v>Cash at Bank</v>
      </c>
      <c r="K4450">
        <f>YEAR(tbl_GL[[#This Row],[Date]])</f>
        <v>2019</v>
      </c>
    </row>
    <row r="4451" spans="1:11" x14ac:dyDescent="0.35">
      <c r="A4451">
        <v>941.1</v>
      </c>
      <c r="B4451" s="24">
        <v>43630</v>
      </c>
      <c r="C4451">
        <v>2</v>
      </c>
      <c r="D4451" s="13">
        <v>230</v>
      </c>
      <c r="E4451" s="13" t="s">
        <v>4</v>
      </c>
      <c r="F4451" s="17">
        <v>-2077</v>
      </c>
      <c r="G4451" t="str">
        <f>_xlfn.XLOOKUP(tbl_GL[[#This Row],[Account_key]],tbl_COA[Account_key],tbl_COA[Class],"Not Found")</f>
        <v>Trading account</v>
      </c>
      <c r="H4451" t="str">
        <f>_xlfn.XLOOKUP(tbl_GL[[#This Row],[Account_key]],tbl_COA[Account_key],tbl_COA[SubClass],"Not Found")</f>
        <v>Cost of Sales</v>
      </c>
      <c r="I4451" t="str">
        <f>_xlfn.XLOOKUP(tbl_GL[[#This Row],[Account_key]],tbl_COA[Account_key],tbl_COA[SubClass2],"Not Found")</f>
        <v>Cost of Sales</v>
      </c>
      <c r="J4451" t="str">
        <f>_xlfn.XLOOKUP(tbl_GL[[#This Row],[Account_key]],tbl_COA[Account_key],tbl_COA[SubAccount],,0)</f>
        <v>Cost of Sales</v>
      </c>
      <c r="K4451">
        <f>YEAR(tbl_GL[[#This Row],[Date]])</f>
        <v>2019</v>
      </c>
    </row>
    <row r="4452" spans="1:11" x14ac:dyDescent="0.35">
      <c r="A4452">
        <v>941.2</v>
      </c>
      <c r="B4452" s="24">
        <v>43630</v>
      </c>
      <c r="C4452">
        <v>2</v>
      </c>
      <c r="D4452" s="13">
        <v>60</v>
      </c>
      <c r="E4452" s="13" t="s">
        <v>4</v>
      </c>
      <c r="F4452" s="17">
        <v>-2077</v>
      </c>
      <c r="G4452" t="str">
        <f>_xlfn.XLOOKUP(tbl_GL[[#This Row],[Account_key]],tbl_COA[Account_key],tbl_COA[Class],"Not Found")</f>
        <v>Assets</v>
      </c>
      <c r="H4452" t="str">
        <f>_xlfn.XLOOKUP(tbl_GL[[#This Row],[Account_key]],tbl_COA[Account_key],tbl_COA[SubClass],"Not Found")</f>
        <v>Assets</v>
      </c>
      <c r="I4452" t="str">
        <f>_xlfn.XLOOKUP(tbl_GL[[#This Row],[Account_key]],tbl_COA[Account_key],tbl_COA[SubClass2],"Not Found")</f>
        <v>Current Assets</v>
      </c>
      <c r="J4452" t="str">
        <f>_xlfn.XLOOKUP(tbl_GL[[#This Row],[Account_key]],tbl_COA[Account_key],tbl_COA[SubAccount],,0)</f>
        <v>Inventory</v>
      </c>
      <c r="K4452">
        <f>YEAR(tbl_GL[[#This Row],[Date]])</f>
        <v>2019</v>
      </c>
    </row>
    <row r="4453" spans="1:11" x14ac:dyDescent="0.35">
      <c r="A4453">
        <v>942.1</v>
      </c>
      <c r="B4453" s="24">
        <v>43630</v>
      </c>
      <c r="C4453">
        <v>2</v>
      </c>
      <c r="D4453" s="13">
        <v>210</v>
      </c>
      <c r="E4453" s="13" t="s">
        <v>8</v>
      </c>
      <c r="F4453" s="17">
        <v>7593</v>
      </c>
      <c r="G4453" t="str">
        <f>_xlfn.XLOOKUP(tbl_GL[[#This Row],[Account_key]],tbl_COA[Account_key],tbl_COA[Class],"Not Found")</f>
        <v>Trading account</v>
      </c>
      <c r="H4453" t="str">
        <f>_xlfn.XLOOKUP(tbl_GL[[#This Row],[Account_key]],tbl_COA[Account_key],tbl_COA[SubClass],"Not Found")</f>
        <v>Sales</v>
      </c>
      <c r="I4453" t="str">
        <f>_xlfn.XLOOKUP(tbl_GL[[#This Row],[Account_key]],tbl_COA[Account_key],tbl_COA[SubClass2],"Not Found")</f>
        <v>Sales</v>
      </c>
      <c r="J4453" t="str">
        <f>_xlfn.XLOOKUP(tbl_GL[[#This Row],[Account_key]],tbl_COA[Account_key],tbl_COA[SubAccount],,0)</f>
        <v>Sales</v>
      </c>
      <c r="K4453">
        <f>YEAR(tbl_GL[[#This Row],[Date]])</f>
        <v>2019</v>
      </c>
    </row>
    <row r="4454" spans="1:11" x14ac:dyDescent="0.35">
      <c r="A4454">
        <v>942.2</v>
      </c>
      <c r="B4454" s="24">
        <v>43630</v>
      </c>
      <c r="C4454">
        <v>2</v>
      </c>
      <c r="D4454" s="13">
        <v>30</v>
      </c>
      <c r="E4454" s="13" t="s">
        <v>8</v>
      </c>
      <c r="F4454" s="17">
        <v>7593</v>
      </c>
      <c r="G4454" t="str">
        <f>_xlfn.XLOOKUP(tbl_GL[[#This Row],[Account_key]],tbl_COA[Account_key],tbl_COA[Class],"Not Found")</f>
        <v>Assets</v>
      </c>
      <c r="H4454" t="str">
        <f>_xlfn.XLOOKUP(tbl_GL[[#This Row],[Account_key]],tbl_COA[Account_key],tbl_COA[SubClass],"Not Found")</f>
        <v>Assets</v>
      </c>
      <c r="I4454" t="str">
        <f>_xlfn.XLOOKUP(tbl_GL[[#This Row],[Account_key]],tbl_COA[Account_key],tbl_COA[SubClass2],"Not Found")</f>
        <v>Current Assets</v>
      </c>
      <c r="J4454" t="str">
        <f>_xlfn.XLOOKUP(tbl_GL[[#This Row],[Account_key]],tbl_COA[Account_key],tbl_COA[SubAccount],,0)</f>
        <v>Trade Receivables</v>
      </c>
      <c r="K4454">
        <f>YEAR(tbl_GL[[#This Row],[Date]])</f>
        <v>2019</v>
      </c>
    </row>
    <row r="4455" spans="1:11" x14ac:dyDescent="0.35">
      <c r="A4455">
        <v>943.1</v>
      </c>
      <c r="B4455" s="24">
        <v>43631</v>
      </c>
      <c r="C4455">
        <v>2</v>
      </c>
      <c r="D4455" s="13">
        <v>10</v>
      </c>
      <c r="E4455" s="13" t="s">
        <v>112</v>
      </c>
      <c r="F4455" s="17">
        <v>-150</v>
      </c>
      <c r="G4455" t="str">
        <f>_xlfn.XLOOKUP(tbl_GL[[#This Row],[Account_key]],tbl_COA[Account_key],tbl_COA[Class],"Not Found")</f>
        <v>Assets</v>
      </c>
      <c r="H4455" t="str">
        <f>_xlfn.XLOOKUP(tbl_GL[[#This Row],[Account_key]],tbl_COA[Account_key],tbl_COA[SubClass],"Not Found")</f>
        <v>Assets</v>
      </c>
      <c r="I4455" t="str">
        <f>_xlfn.XLOOKUP(tbl_GL[[#This Row],[Account_key]],tbl_COA[Account_key],tbl_COA[SubClass2],"Not Found")</f>
        <v>Current Assets</v>
      </c>
      <c r="J4455" t="str">
        <f>_xlfn.XLOOKUP(tbl_GL[[#This Row],[Account_key]],tbl_COA[Account_key],tbl_COA[SubAccount],,0)</f>
        <v>Cash at Bank</v>
      </c>
      <c r="K4455">
        <f>YEAR(tbl_GL[[#This Row],[Date]])</f>
        <v>2019</v>
      </c>
    </row>
    <row r="4456" spans="1:11" x14ac:dyDescent="0.35">
      <c r="A4456">
        <v>943.2</v>
      </c>
      <c r="B4456" s="24">
        <v>43631</v>
      </c>
      <c r="C4456">
        <v>2</v>
      </c>
      <c r="D4456" s="13">
        <v>121</v>
      </c>
      <c r="E4456" s="13" t="s">
        <v>112</v>
      </c>
      <c r="F4456" s="17">
        <v>-150</v>
      </c>
      <c r="G4456" t="str">
        <f>_xlfn.XLOOKUP(tbl_GL[[#This Row],[Account_key]],tbl_COA[Account_key],tbl_COA[Class],"Not Found")</f>
        <v>Liabilities and Owners Equity</v>
      </c>
      <c r="H4456" t="str">
        <f>_xlfn.XLOOKUP(tbl_GL[[#This Row],[Account_key]],tbl_COA[Account_key],tbl_COA[SubClass],"Not Found")</f>
        <v>Liabilities</v>
      </c>
      <c r="I4456" t="str">
        <f>_xlfn.XLOOKUP(tbl_GL[[#This Row],[Account_key]],tbl_COA[Account_key],tbl_COA[SubClass2],"Not Found")</f>
        <v>Current Liabilities</v>
      </c>
      <c r="J4456" t="str">
        <f>_xlfn.XLOOKUP(tbl_GL[[#This Row],[Account_key]],tbl_COA[Account_key],tbl_COA[SubAccount],,0)</f>
        <v>Interest Payable</v>
      </c>
      <c r="K4456">
        <f>YEAR(tbl_GL[[#This Row],[Date]])</f>
        <v>2019</v>
      </c>
    </row>
    <row r="4457" spans="1:11" x14ac:dyDescent="0.35">
      <c r="A4457">
        <v>944.1</v>
      </c>
      <c r="B4457" s="24">
        <v>43631</v>
      </c>
      <c r="C4457">
        <v>2</v>
      </c>
      <c r="D4457" s="13">
        <v>10</v>
      </c>
      <c r="E4457" s="13" t="s">
        <v>98</v>
      </c>
      <c r="F4457" s="17">
        <v>-1019</v>
      </c>
      <c r="G4457" t="str">
        <f>_xlfn.XLOOKUP(tbl_GL[[#This Row],[Account_key]],tbl_COA[Account_key],tbl_COA[Class],"Not Found")</f>
        <v>Assets</v>
      </c>
      <c r="H4457" t="str">
        <f>_xlfn.XLOOKUP(tbl_GL[[#This Row],[Account_key]],tbl_COA[Account_key],tbl_COA[SubClass],"Not Found")</f>
        <v>Assets</v>
      </c>
      <c r="I4457" t="str">
        <f>_xlfn.XLOOKUP(tbl_GL[[#This Row],[Account_key]],tbl_COA[Account_key],tbl_COA[SubClass2],"Not Found")</f>
        <v>Current Assets</v>
      </c>
      <c r="J4457" t="str">
        <f>_xlfn.XLOOKUP(tbl_GL[[#This Row],[Account_key]],tbl_COA[Account_key],tbl_COA[SubAccount],,0)</f>
        <v>Cash at Bank</v>
      </c>
      <c r="K4457">
        <f>YEAR(tbl_GL[[#This Row],[Date]])</f>
        <v>2019</v>
      </c>
    </row>
    <row r="4458" spans="1:11" x14ac:dyDescent="0.35">
      <c r="A4458">
        <v>944.2</v>
      </c>
      <c r="B4458" s="24">
        <v>43631</v>
      </c>
      <c r="C4458">
        <v>2</v>
      </c>
      <c r="D4458" s="13">
        <v>120</v>
      </c>
      <c r="E4458" s="13" t="s">
        <v>98</v>
      </c>
      <c r="F4458" s="17">
        <v>-1019</v>
      </c>
      <c r="G4458" t="str">
        <f>_xlfn.XLOOKUP(tbl_GL[[#This Row],[Account_key]],tbl_COA[Account_key],tbl_COA[Class],"Not Found")</f>
        <v>Liabilities and Owners Equity</v>
      </c>
      <c r="H4458" t="str">
        <f>_xlfn.XLOOKUP(tbl_GL[[#This Row],[Account_key]],tbl_COA[Account_key],tbl_COA[SubClass],"Not Found")</f>
        <v>Liabilities</v>
      </c>
      <c r="I4458" t="str">
        <f>_xlfn.XLOOKUP(tbl_GL[[#This Row],[Account_key]],tbl_COA[Account_key],tbl_COA[SubClass2],"Not Found")</f>
        <v>Current Liabilities</v>
      </c>
      <c r="J4458" t="str">
        <f>_xlfn.XLOOKUP(tbl_GL[[#This Row],[Account_key]],tbl_COA[Account_key],tbl_COA[SubAccount],,0)</f>
        <v>Accrued Expenses</v>
      </c>
      <c r="K4458">
        <f>YEAR(tbl_GL[[#This Row],[Date]])</f>
        <v>2019</v>
      </c>
    </row>
    <row r="4459" spans="1:11" x14ac:dyDescent="0.35">
      <c r="A4459">
        <v>945.1</v>
      </c>
      <c r="B4459" s="24">
        <v>43633</v>
      </c>
      <c r="C4459">
        <v>2</v>
      </c>
      <c r="D4459" s="13">
        <v>260</v>
      </c>
      <c r="E4459" s="13" t="s">
        <v>97</v>
      </c>
      <c r="F4459" s="17">
        <v>-1355</v>
      </c>
      <c r="G4459" t="str">
        <f>_xlfn.XLOOKUP(tbl_GL[[#This Row],[Account_key]],tbl_COA[Account_key],tbl_COA[Class],"Not Found")</f>
        <v>Operating account</v>
      </c>
      <c r="H4459" t="str">
        <f>_xlfn.XLOOKUP(tbl_GL[[#This Row],[Account_key]],tbl_COA[Account_key],tbl_COA[SubClass],"Not Found")</f>
        <v>Operating Expenses</v>
      </c>
      <c r="I4459" t="str">
        <f>_xlfn.XLOOKUP(tbl_GL[[#This Row],[Account_key]],tbl_COA[Account_key],tbl_COA[SubClass2],"Not Found")</f>
        <v>Marketing</v>
      </c>
      <c r="J4459" t="str">
        <f>_xlfn.XLOOKUP(tbl_GL[[#This Row],[Account_key]],tbl_COA[Account_key],tbl_COA[SubAccount],,0)</f>
        <v>Commissions</v>
      </c>
      <c r="K4459">
        <f>YEAR(tbl_GL[[#This Row],[Date]])</f>
        <v>2019</v>
      </c>
    </row>
    <row r="4460" spans="1:11" x14ac:dyDescent="0.35">
      <c r="A4460">
        <v>945.2</v>
      </c>
      <c r="B4460" s="24">
        <v>43633</v>
      </c>
      <c r="C4460">
        <v>2</v>
      </c>
      <c r="D4460" s="13">
        <v>120</v>
      </c>
      <c r="E4460" s="13" t="s">
        <v>97</v>
      </c>
      <c r="F4460" s="17">
        <v>1355</v>
      </c>
      <c r="G4460" t="str">
        <f>_xlfn.XLOOKUP(tbl_GL[[#This Row],[Account_key]],tbl_COA[Account_key],tbl_COA[Class],"Not Found")</f>
        <v>Liabilities and Owners Equity</v>
      </c>
      <c r="H4460" t="str">
        <f>_xlfn.XLOOKUP(tbl_GL[[#This Row],[Account_key]],tbl_COA[Account_key],tbl_COA[SubClass],"Not Found")</f>
        <v>Liabilities</v>
      </c>
      <c r="I4460" t="str">
        <f>_xlfn.XLOOKUP(tbl_GL[[#This Row],[Account_key]],tbl_COA[Account_key],tbl_COA[SubClass2],"Not Found")</f>
        <v>Current Liabilities</v>
      </c>
      <c r="J4460" t="str">
        <f>_xlfn.XLOOKUP(tbl_GL[[#This Row],[Account_key]],tbl_COA[Account_key],tbl_COA[SubAccount],,0)</f>
        <v>Accrued Expenses</v>
      </c>
      <c r="K4460">
        <f>YEAR(tbl_GL[[#This Row],[Date]])</f>
        <v>2019</v>
      </c>
    </row>
    <row r="4461" spans="1:11" x14ac:dyDescent="0.35">
      <c r="A4461">
        <v>946.1</v>
      </c>
      <c r="B4461" s="24">
        <v>43635</v>
      </c>
      <c r="C4461">
        <v>2</v>
      </c>
      <c r="D4461" s="13">
        <v>220</v>
      </c>
      <c r="E4461" s="13" t="s">
        <v>81</v>
      </c>
      <c r="F4461" s="17">
        <v>-943</v>
      </c>
      <c r="G4461" t="str">
        <f>_xlfn.XLOOKUP(tbl_GL[[#This Row],[Account_key]],tbl_COA[Account_key],tbl_COA[Class],"Not Found")</f>
        <v>Trading account</v>
      </c>
      <c r="H4461" t="str">
        <f>_xlfn.XLOOKUP(tbl_GL[[#This Row],[Account_key]],tbl_COA[Account_key],tbl_COA[SubClass],"Not Found")</f>
        <v>Sales</v>
      </c>
      <c r="I4461" t="str">
        <f>_xlfn.XLOOKUP(tbl_GL[[#This Row],[Account_key]],tbl_COA[Account_key],tbl_COA[SubClass2],"Not Found")</f>
        <v>Sales</v>
      </c>
      <c r="J4461" t="str">
        <f>_xlfn.XLOOKUP(tbl_GL[[#This Row],[Account_key]],tbl_COA[Account_key],tbl_COA[SubAccount],,0)</f>
        <v>Sales Return</v>
      </c>
      <c r="K4461">
        <f>YEAR(tbl_GL[[#This Row],[Date]])</f>
        <v>2019</v>
      </c>
    </row>
    <row r="4462" spans="1:11" x14ac:dyDescent="0.35">
      <c r="A4462">
        <v>946.2</v>
      </c>
      <c r="B4462" s="24">
        <v>43635</v>
      </c>
      <c r="C4462">
        <v>2</v>
      </c>
      <c r="D4462" s="13">
        <v>20</v>
      </c>
      <c r="E4462" s="13" t="s">
        <v>81</v>
      </c>
      <c r="F4462" s="17">
        <v>-943</v>
      </c>
      <c r="G4462" t="str">
        <f>_xlfn.XLOOKUP(tbl_GL[[#This Row],[Account_key]],tbl_COA[Account_key],tbl_COA[Class],"Not Found")</f>
        <v>Assets</v>
      </c>
      <c r="H4462" t="str">
        <f>_xlfn.XLOOKUP(tbl_GL[[#This Row],[Account_key]],tbl_COA[Account_key],tbl_COA[SubClass],"Not Found")</f>
        <v>Assets</v>
      </c>
      <c r="I4462" t="str">
        <f>_xlfn.XLOOKUP(tbl_GL[[#This Row],[Account_key]],tbl_COA[Account_key],tbl_COA[SubClass2],"Not Found")</f>
        <v>Current Assets</v>
      </c>
      <c r="J4462" t="str">
        <f>_xlfn.XLOOKUP(tbl_GL[[#This Row],[Account_key]],tbl_COA[Account_key],tbl_COA[SubAccount],,0)</f>
        <v>Cash in hand</v>
      </c>
      <c r="K4462">
        <f>YEAR(tbl_GL[[#This Row],[Date]])</f>
        <v>2019</v>
      </c>
    </row>
    <row r="4463" spans="1:11" x14ac:dyDescent="0.35">
      <c r="A4463">
        <v>947.1</v>
      </c>
      <c r="B4463" s="24">
        <v>43635</v>
      </c>
      <c r="C4463">
        <v>2</v>
      </c>
      <c r="D4463" s="13">
        <v>30</v>
      </c>
      <c r="E4463" s="13" t="s">
        <v>80</v>
      </c>
      <c r="F4463" s="17">
        <v>-7562</v>
      </c>
      <c r="G4463" t="str">
        <f>_xlfn.XLOOKUP(tbl_GL[[#This Row],[Account_key]],tbl_COA[Account_key],tbl_COA[Class],"Not Found")</f>
        <v>Assets</v>
      </c>
      <c r="H4463" t="str">
        <f>_xlfn.XLOOKUP(tbl_GL[[#This Row],[Account_key]],tbl_COA[Account_key],tbl_COA[SubClass],"Not Found")</f>
        <v>Assets</v>
      </c>
      <c r="I4463" t="str">
        <f>_xlfn.XLOOKUP(tbl_GL[[#This Row],[Account_key]],tbl_COA[Account_key],tbl_COA[SubClass2],"Not Found")</f>
        <v>Current Assets</v>
      </c>
      <c r="J4463" t="str">
        <f>_xlfn.XLOOKUP(tbl_GL[[#This Row],[Account_key]],tbl_COA[Account_key],tbl_COA[SubAccount],,0)</f>
        <v>Trade Receivables</v>
      </c>
      <c r="K4463">
        <f>YEAR(tbl_GL[[#This Row],[Date]])</f>
        <v>2019</v>
      </c>
    </row>
    <row r="4464" spans="1:11" x14ac:dyDescent="0.35">
      <c r="A4464">
        <v>947.2</v>
      </c>
      <c r="B4464" s="24">
        <v>43635</v>
      </c>
      <c r="C4464">
        <v>2</v>
      </c>
      <c r="D4464" s="13">
        <v>10</v>
      </c>
      <c r="E4464" s="13" t="s">
        <v>80</v>
      </c>
      <c r="F4464" s="17">
        <v>7562</v>
      </c>
      <c r="G4464" t="str">
        <f>_xlfn.XLOOKUP(tbl_GL[[#This Row],[Account_key]],tbl_COA[Account_key],tbl_COA[Class],"Not Found")</f>
        <v>Assets</v>
      </c>
      <c r="H4464" t="str">
        <f>_xlfn.XLOOKUP(tbl_GL[[#This Row],[Account_key]],tbl_COA[Account_key],tbl_COA[SubClass],"Not Found")</f>
        <v>Assets</v>
      </c>
      <c r="I4464" t="str">
        <f>_xlfn.XLOOKUP(tbl_GL[[#This Row],[Account_key]],tbl_COA[Account_key],tbl_COA[SubClass2],"Not Found")</f>
        <v>Current Assets</v>
      </c>
      <c r="J4464" t="str">
        <f>_xlfn.XLOOKUP(tbl_GL[[#This Row],[Account_key]],tbl_COA[Account_key],tbl_COA[SubAccount],,0)</f>
        <v>Cash at Bank</v>
      </c>
      <c r="K4464">
        <f>YEAR(tbl_GL[[#This Row],[Date]])</f>
        <v>2019</v>
      </c>
    </row>
    <row r="4465" spans="1:11" x14ac:dyDescent="0.35">
      <c r="A4465">
        <v>948.1</v>
      </c>
      <c r="B4465" s="24">
        <v>43638</v>
      </c>
      <c r="C4465">
        <v>2</v>
      </c>
      <c r="D4465" s="13">
        <v>230</v>
      </c>
      <c r="E4465" s="13" t="s">
        <v>4</v>
      </c>
      <c r="F4465" s="17">
        <v>-145</v>
      </c>
      <c r="G4465" t="str">
        <f>_xlfn.XLOOKUP(tbl_GL[[#This Row],[Account_key]],tbl_COA[Account_key],tbl_COA[Class],"Not Found")</f>
        <v>Trading account</v>
      </c>
      <c r="H4465" t="str">
        <f>_xlfn.XLOOKUP(tbl_GL[[#This Row],[Account_key]],tbl_COA[Account_key],tbl_COA[SubClass],"Not Found")</f>
        <v>Cost of Sales</v>
      </c>
      <c r="I4465" t="str">
        <f>_xlfn.XLOOKUP(tbl_GL[[#This Row],[Account_key]],tbl_COA[Account_key],tbl_COA[SubClass2],"Not Found")</f>
        <v>Cost of Sales</v>
      </c>
      <c r="J4465" t="str">
        <f>_xlfn.XLOOKUP(tbl_GL[[#This Row],[Account_key]],tbl_COA[Account_key],tbl_COA[SubAccount],,0)</f>
        <v>Cost of Sales</v>
      </c>
      <c r="K4465">
        <f>YEAR(tbl_GL[[#This Row],[Date]])</f>
        <v>2019</v>
      </c>
    </row>
    <row r="4466" spans="1:11" x14ac:dyDescent="0.35">
      <c r="A4466">
        <v>948.2</v>
      </c>
      <c r="B4466" s="24">
        <v>43638</v>
      </c>
      <c r="C4466">
        <v>2</v>
      </c>
      <c r="D4466" s="13">
        <v>60</v>
      </c>
      <c r="E4466" s="13" t="s">
        <v>4</v>
      </c>
      <c r="F4466" s="17">
        <v>-145</v>
      </c>
      <c r="G4466" t="str">
        <f>_xlfn.XLOOKUP(tbl_GL[[#This Row],[Account_key]],tbl_COA[Account_key],tbl_COA[Class],"Not Found")</f>
        <v>Assets</v>
      </c>
      <c r="H4466" t="str">
        <f>_xlfn.XLOOKUP(tbl_GL[[#This Row],[Account_key]],tbl_COA[Account_key],tbl_COA[SubClass],"Not Found")</f>
        <v>Assets</v>
      </c>
      <c r="I4466" t="str">
        <f>_xlfn.XLOOKUP(tbl_GL[[#This Row],[Account_key]],tbl_COA[Account_key],tbl_COA[SubClass2],"Not Found")</f>
        <v>Current Assets</v>
      </c>
      <c r="J4466" t="str">
        <f>_xlfn.XLOOKUP(tbl_GL[[#This Row],[Account_key]],tbl_COA[Account_key],tbl_COA[SubAccount],,0)</f>
        <v>Inventory</v>
      </c>
      <c r="K4466">
        <f>YEAR(tbl_GL[[#This Row],[Date]])</f>
        <v>2019</v>
      </c>
    </row>
    <row r="4467" spans="1:11" x14ac:dyDescent="0.35">
      <c r="A4467">
        <v>949.1</v>
      </c>
      <c r="B4467" s="24">
        <v>43638</v>
      </c>
      <c r="C4467">
        <v>2</v>
      </c>
      <c r="D4467" s="13">
        <v>210</v>
      </c>
      <c r="E4467" s="13" t="s">
        <v>8</v>
      </c>
      <c r="F4467" s="17">
        <v>529</v>
      </c>
      <c r="G4467" t="str">
        <f>_xlfn.XLOOKUP(tbl_GL[[#This Row],[Account_key]],tbl_COA[Account_key],tbl_COA[Class],"Not Found")</f>
        <v>Trading account</v>
      </c>
      <c r="H4467" t="str">
        <f>_xlfn.XLOOKUP(tbl_GL[[#This Row],[Account_key]],tbl_COA[Account_key],tbl_COA[SubClass],"Not Found")</f>
        <v>Sales</v>
      </c>
      <c r="I4467" t="str">
        <f>_xlfn.XLOOKUP(tbl_GL[[#This Row],[Account_key]],tbl_COA[Account_key],tbl_COA[SubClass2],"Not Found")</f>
        <v>Sales</v>
      </c>
      <c r="J4467" t="str">
        <f>_xlfn.XLOOKUP(tbl_GL[[#This Row],[Account_key]],tbl_COA[Account_key],tbl_COA[SubAccount],,0)</f>
        <v>Sales</v>
      </c>
      <c r="K4467">
        <f>YEAR(tbl_GL[[#This Row],[Date]])</f>
        <v>2019</v>
      </c>
    </row>
    <row r="4468" spans="1:11" x14ac:dyDescent="0.35">
      <c r="A4468">
        <v>949.2</v>
      </c>
      <c r="B4468" s="24">
        <v>43638</v>
      </c>
      <c r="C4468">
        <v>2</v>
      </c>
      <c r="D4468" s="13">
        <v>30</v>
      </c>
      <c r="E4468" s="13" t="s">
        <v>8</v>
      </c>
      <c r="F4468" s="17">
        <v>529</v>
      </c>
      <c r="G4468" t="str">
        <f>_xlfn.XLOOKUP(tbl_GL[[#This Row],[Account_key]],tbl_COA[Account_key],tbl_COA[Class],"Not Found")</f>
        <v>Assets</v>
      </c>
      <c r="H4468" t="str">
        <f>_xlfn.XLOOKUP(tbl_GL[[#This Row],[Account_key]],tbl_COA[Account_key],tbl_COA[SubClass],"Not Found")</f>
        <v>Assets</v>
      </c>
      <c r="I4468" t="str">
        <f>_xlfn.XLOOKUP(tbl_GL[[#This Row],[Account_key]],tbl_COA[Account_key],tbl_COA[SubClass2],"Not Found")</f>
        <v>Current Assets</v>
      </c>
      <c r="J4468" t="str">
        <f>_xlfn.XLOOKUP(tbl_GL[[#This Row],[Account_key]],tbl_COA[Account_key],tbl_COA[SubAccount],,0)</f>
        <v>Trade Receivables</v>
      </c>
      <c r="K4468">
        <f>YEAR(tbl_GL[[#This Row],[Date]])</f>
        <v>2019</v>
      </c>
    </row>
    <row r="4469" spans="1:11" x14ac:dyDescent="0.35">
      <c r="A4469">
        <v>950.1</v>
      </c>
      <c r="B4469" s="24">
        <v>43638</v>
      </c>
      <c r="C4469">
        <v>2</v>
      </c>
      <c r="D4469" s="13">
        <v>260</v>
      </c>
      <c r="E4469" s="13" t="s">
        <v>97</v>
      </c>
      <c r="F4469" s="17">
        <v>-1146</v>
      </c>
      <c r="G4469" t="str">
        <f>_xlfn.XLOOKUP(tbl_GL[[#This Row],[Account_key]],tbl_COA[Account_key],tbl_COA[Class],"Not Found")</f>
        <v>Operating account</v>
      </c>
      <c r="H4469" t="str">
        <f>_xlfn.XLOOKUP(tbl_GL[[#This Row],[Account_key]],tbl_COA[Account_key],tbl_COA[SubClass],"Not Found")</f>
        <v>Operating Expenses</v>
      </c>
      <c r="I4469" t="str">
        <f>_xlfn.XLOOKUP(tbl_GL[[#This Row],[Account_key]],tbl_COA[Account_key],tbl_COA[SubClass2],"Not Found")</f>
        <v>Marketing</v>
      </c>
      <c r="J4469" t="str">
        <f>_xlfn.XLOOKUP(tbl_GL[[#This Row],[Account_key]],tbl_COA[Account_key],tbl_COA[SubAccount],,0)</f>
        <v>Commissions</v>
      </c>
      <c r="K4469">
        <f>YEAR(tbl_GL[[#This Row],[Date]])</f>
        <v>2019</v>
      </c>
    </row>
    <row r="4470" spans="1:11" x14ac:dyDescent="0.35">
      <c r="A4470">
        <v>950.2</v>
      </c>
      <c r="B4470" s="24">
        <v>43638</v>
      </c>
      <c r="C4470">
        <v>2</v>
      </c>
      <c r="D4470" s="13">
        <v>120</v>
      </c>
      <c r="E4470" s="13" t="s">
        <v>97</v>
      </c>
      <c r="F4470" s="17">
        <v>1146</v>
      </c>
      <c r="G4470" t="str">
        <f>_xlfn.XLOOKUP(tbl_GL[[#This Row],[Account_key]],tbl_COA[Account_key],tbl_COA[Class],"Not Found")</f>
        <v>Liabilities and Owners Equity</v>
      </c>
      <c r="H4470" t="str">
        <f>_xlfn.XLOOKUP(tbl_GL[[#This Row],[Account_key]],tbl_COA[Account_key],tbl_COA[SubClass],"Not Found")</f>
        <v>Liabilities</v>
      </c>
      <c r="I4470" t="str">
        <f>_xlfn.XLOOKUP(tbl_GL[[#This Row],[Account_key]],tbl_COA[Account_key],tbl_COA[SubClass2],"Not Found")</f>
        <v>Current Liabilities</v>
      </c>
      <c r="J4470" t="str">
        <f>_xlfn.XLOOKUP(tbl_GL[[#This Row],[Account_key]],tbl_COA[Account_key],tbl_COA[SubAccount],,0)</f>
        <v>Accrued Expenses</v>
      </c>
      <c r="K4470">
        <f>YEAR(tbl_GL[[#This Row],[Date]])</f>
        <v>2019</v>
      </c>
    </row>
    <row r="4471" spans="1:11" x14ac:dyDescent="0.35">
      <c r="A4471">
        <v>951.1</v>
      </c>
      <c r="B4471" s="24">
        <v>43638</v>
      </c>
      <c r="C4471">
        <v>2</v>
      </c>
      <c r="D4471" s="13">
        <v>10</v>
      </c>
      <c r="E4471" s="13" t="s">
        <v>98</v>
      </c>
      <c r="F4471" s="17">
        <v>-1344</v>
      </c>
      <c r="G4471" t="str">
        <f>_xlfn.XLOOKUP(tbl_GL[[#This Row],[Account_key]],tbl_COA[Account_key],tbl_COA[Class],"Not Found")</f>
        <v>Assets</v>
      </c>
      <c r="H4471" t="str">
        <f>_xlfn.XLOOKUP(tbl_GL[[#This Row],[Account_key]],tbl_COA[Account_key],tbl_COA[SubClass],"Not Found")</f>
        <v>Assets</v>
      </c>
      <c r="I4471" t="str">
        <f>_xlfn.XLOOKUP(tbl_GL[[#This Row],[Account_key]],tbl_COA[Account_key],tbl_COA[SubClass2],"Not Found")</f>
        <v>Current Assets</v>
      </c>
      <c r="J4471" t="str">
        <f>_xlfn.XLOOKUP(tbl_GL[[#This Row],[Account_key]],tbl_COA[Account_key],tbl_COA[SubAccount],,0)</f>
        <v>Cash at Bank</v>
      </c>
      <c r="K4471">
        <f>YEAR(tbl_GL[[#This Row],[Date]])</f>
        <v>2019</v>
      </c>
    </row>
    <row r="4472" spans="1:11" x14ac:dyDescent="0.35">
      <c r="A4472">
        <v>951.2</v>
      </c>
      <c r="B4472" s="24">
        <v>43638</v>
      </c>
      <c r="C4472">
        <v>2</v>
      </c>
      <c r="D4472" s="13">
        <v>120</v>
      </c>
      <c r="E4472" s="13" t="s">
        <v>98</v>
      </c>
      <c r="F4472" s="17">
        <v>-1344</v>
      </c>
      <c r="G4472" t="str">
        <f>_xlfn.XLOOKUP(tbl_GL[[#This Row],[Account_key]],tbl_COA[Account_key],tbl_COA[Class],"Not Found")</f>
        <v>Liabilities and Owners Equity</v>
      </c>
      <c r="H4472" t="str">
        <f>_xlfn.XLOOKUP(tbl_GL[[#This Row],[Account_key]],tbl_COA[Account_key],tbl_COA[SubClass],"Not Found")</f>
        <v>Liabilities</v>
      </c>
      <c r="I4472" t="str">
        <f>_xlfn.XLOOKUP(tbl_GL[[#This Row],[Account_key]],tbl_COA[Account_key],tbl_COA[SubClass2],"Not Found")</f>
        <v>Current Liabilities</v>
      </c>
      <c r="J4472" t="str">
        <f>_xlfn.XLOOKUP(tbl_GL[[#This Row],[Account_key]],tbl_COA[Account_key],tbl_COA[SubAccount],,0)</f>
        <v>Accrued Expenses</v>
      </c>
      <c r="K4472">
        <f>YEAR(tbl_GL[[#This Row],[Date]])</f>
        <v>2019</v>
      </c>
    </row>
    <row r="4473" spans="1:11" x14ac:dyDescent="0.35">
      <c r="A4473">
        <v>952.1</v>
      </c>
      <c r="B4473" s="24">
        <v>43638</v>
      </c>
      <c r="C4473">
        <v>2</v>
      </c>
      <c r="D4473" s="13">
        <v>30</v>
      </c>
      <c r="E4473" s="13" t="s">
        <v>80</v>
      </c>
      <c r="F4473" s="17">
        <v>-6646</v>
      </c>
      <c r="G4473" t="str">
        <f>_xlfn.XLOOKUP(tbl_GL[[#This Row],[Account_key]],tbl_COA[Account_key],tbl_COA[Class],"Not Found")</f>
        <v>Assets</v>
      </c>
      <c r="H4473" t="str">
        <f>_xlfn.XLOOKUP(tbl_GL[[#This Row],[Account_key]],tbl_COA[Account_key],tbl_COA[SubClass],"Not Found")</f>
        <v>Assets</v>
      </c>
      <c r="I4473" t="str">
        <f>_xlfn.XLOOKUP(tbl_GL[[#This Row],[Account_key]],tbl_COA[Account_key],tbl_COA[SubClass2],"Not Found")</f>
        <v>Current Assets</v>
      </c>
      <c r="J4473" t="str">
        <f>_xlfn.XLOOKUP(tbl_GL[[#This Row],[Account_key]],tbl_COA[Account_key],tbl_COA[SubAccount],,0)</f>
        <v>Trade Receivables</v>
      </c>
      <c r="K4473">
        <f>YEAR(tbl_GL[[#This Row],[Date]])</f>
        <v>2019</v>
      </c>
    </row>
    <row r="4474" spans="1:11" x14ac:dyDescent="0.35">
      <c r="A4474">
        <v>952.2</v>
      </c>
      <c r="B4474" s="24">
        <v>43638</v>
      </c>
      <c r="C4474">
        <v>2</v>
      </c>
      <c r="D4474" s="13">
        <v>10</v>
      </c>
      <c r="E4474" s="13" t="s">
        <v>80</v>
      </c>
      <c r="F4474" s="17">
        <v>6646</v>
      </c>
      <c r="G4474" t="str">
        <f>_xlfn.XLOOKUP(tbl_GL[[#This Row],[Account_key]],tbl_COA[Account_key],tbl_COA[Class],"Not Found")</f>
        <v>Assets</v>
      </c>
      <c r="H4474" t="str">
        <f>_xlfn.XLOOKUP(tbl_GL[[#This Row],[Account_key]],tbl_COA[Account_key],tbl_COA[SubClass],"Not Found")</f>
        <v>Assets</v>
      </c>
      <c r="I4474" t="str">
        <f>_xlfn.XLOOKUP(tbl_GL[[#This Row],[Account_key]],tbl_COA[Account_key],tbl_COA[SubClass2],"Not Found")</f>
        <v>Current Assets</v>
      </c>
      <c r="J4474" t="str">
        <f>_xlfn.XLOOKUP(tbl_GL[[#This Row],[Account_key]],tbl_COA[Account_key],tbl_COA[SubAccount],,0)</f>
        <v>Cash at Bank</v>
      </c>
      <c r="K4474">
        <f>YEAR(tbl_GL[[#This Row],[Date]])</f>
        <v>2019</v>
      </c>
    </row>
    <row r="4475" spans="1:11" x14ac:dyDescent="0.35">
      <c r="A4475">
        <v>953.1</v>
      </c>
      <c r="B4475" s="24">
        <v>43640</v>
      </c>
      <c r="C4475">
        <v>2</v>
      </c>
      <c r="D4475" s="13">
        <v>330</v>
      </c>
      <c r="E4475" s="13" t="s">
        <v>99</v>
      </c>
      <c r="F4475" s="17">
        <v>-37</v>
      </c>
      <c r="G4475" t="str">
        <f>_xlfn.XLOOKUP(tbl_GL[[#This Row],[Account_key]],tbl_COA[Account_key],tbl_COA[Class],"Not Found")</f>
        <v>Operating account</v>
      </c>
      <c r="H4475" t="str">
        <f>_xlfn.XLOOKUP(tbl_GL[[#This Row],[Account_key]],tbl_COA[Account_key],tbl_COA[SubClass],"Not Found")</f>
        <v>Operating Expenses</v>
      </c>
      <c r="I4475" t="str">
        <f>_xlfn.XLOOKUP(tbl_GL[[#This Row],[Account_key]],tbl_COA[Account_key],tbl_COA[SubClass2],"Not Found")</f>
        <v>Administration</v>
      </c>
      <c r="J4475" t="str">
        <f>_xlfn.XLOOKUP(tbl_GL[[#This Row],[Account_key]],tbl_COA[Account_key],tbl_COA[SubAccount],,0)</f>
        <v>Telephone</v>
      </c>
      <c r="K4475">
        <f>YEAR(tbl_GL[[#This Row],[Date]])</f>
        <v>2019</v>
      </c>
    </row>
    <row r="4476" spans="1:11" x14ac:dyDescent="0.35">
      <c r="A4476">
        <v>953.2</v>
      </c>
      <c r="B4476" s="24">
        <v>43640</v>
      </c>
      <c r="C4476">
        <v>2</v>
      </c>
      <c r="D4476" s="13">
        <v>20</v>
      </c>
      <c r="E4476" s="13" t="s">
        <v>99</v>
      </c>
      <c r="F4476" s="17">
        <v>-37</v>
      </c>
      <c r="G4476" t="str">
        <f>_xlfn.XLOOKUP(tbl_GL[[#This Row],[Account_key]],tbl_COA[Account_key],tbl_COA[Class],"Not Found")</f>
        <v>Assets</v>
      </c>
      <c r="H4476" t="str">
        <f>_xlfn.XLOOKUP(tbl_GL[[#This Row],[Account_key]],tbl_COA[Account_key],tbl_COA[SubClass],"Not Found")</f>
        <v>Assets</v>
      </c>
      <c r="I4476" t="str">
        <f>_xlfn.XLOOKUP(tbl_GL[[#This Row],[Account_key]],tbl_COA[Account_key],tbl_COA[SubClass2],"Not Found")</f>
        <v>Current Assets</v>
      </c>
      <c r="J4476" t="str">
        <f>_xlfn.XLOOKUP(tbl_GL[[#This Row],[Account_key]],tbl_COA[Account_key],tbl_COA[SubAccount],,0)</f>
        <v>Cash in hand</v>
      </c>
      <c r="K4476">
        <f>YEAR(tbl_GL[[#This Row],[Date]])</f>
        <v>2019</v>
      </c>
    </row>
    <row r="4477" spans="1:11" x14ac:dyDescent="0.35">
      <c r="A4477">
        <v>954.1</v>
      </c>
      <c r="B4477" s="24">
        <v>43640</v>
      </c>
      <c r="C4477">
        <v>2</v>
      </c>
      <c r="D4477" s="13">
        <v>230</v>
      </c>
      <c r="E4477" s="13" t="s">
        <v>4</v>
      </c>
      <c r="F4477" s="17">
        <v>-529</v>
      </c>
      <c r="G4477" t="str">
        <f>_xlfn.XLOOKUP(tbl_GL[[#This Row],[Account_key]],tbl_COA[Account_key],tbl_COA[Class],"Not Found")</f>
        <v>Trading account</v>
      </c>
      <c r="H4477" t="str">
        <f>_xlfn.XLOOKUP(tbl_GL[[#This Row],[Account_key]],tbl_COA[Account_key],tbl_COA[SubClass],"Not Found")</f>
        <v>Cost of Sales</v>
      </c>
      <c r="I4477" t="str">
        <f>_xlfn.XLOOKUP(tbl_GL[[#This Row],[Account_key]],tbl_COA[Account_key],tbl_COA[SubClass2],"Not Found")</f>
        <v>Cost of Sales</v>
      </c>
      <c r="J4477" t="str">
        <f>_xlfn.XLOOKUP(tbl_GL[[#This Row],[Account_key]],tbl_COA[Account_key],tbl_COA[SubAccount],,0)</f>
        <v>Cost of Sales</v>
      </c>
      <c r="K4477">
        <f>YEAR(tbl_GL[[#This Row],[Date]])</f>
        <v>2019</v>
      </c>
    </row>
    <row r="4478" spans="1:11" x14ac:dyDescent="0.35">
      <c r="A4478">
        <v>954.2</v>
      </c>
      <c r="B4478" s="24">
        <v>43640</v>
      </c>
      <c r="C4478">
        <v>2</v>
      </c>
      <c r="D4478" s="13">
        <v>60</v>
      </c>
      <c r="E4478" s="13" t="s">
        <v>4</v>
      </c>
      <c r="F4478" s="17">
        <v>-529</v>
      </c>
      <c r="G4478" t="str">
        <f>_xlfn.XLOOKUP(tbl_GL[[#This Row],[Account_key]],tbl_COA[Account_key],tbl_COA[Class],"Not Found")</f>
        <v>Assets</v>
      </c>
      <c r="H4478" t="str">
        <f>_xlfn.XLOOKUP(tbl_GL[[#This Row],[Account_key]],tbl_COA[Account_key],tbl_COA[SubClass],"Not Found")</f>
        <v>Assets</v>
      </c>
      <c r="I4478" t="str">
        <f>_xlfn.XLOOKUP(tbl_GL[[#This Row],[Account_key]],tbl_COA[Account_key],tbl_COA[SubClass2],"Not Found")</f>
        <v>Current Assets</v>
      </c>
      <c r="J4478" t="str">
        <f>_xlfn.XLOOKUP(tbl_GL[[#This Row],[Account_key]],tbl_COA[Account_key],tbl_COA[SubAccount],,0)</f>
        <v>Inventory</v>
      </c>
      <c r="K4478">
        <f>YEAR(tbl_GL[[#This Row],[Date]])</f>
        <v>2019</v>
      </c>
    </row>
    <row r="4479" spans="1:11" x14ac:dyDescent="0.35">
      <c r="A4479">
        <v>955.1</v>
      </c>
      <c r="B4479" s="24">
        <v>43640</v>
      </c>
      <c r="C4479">
        <v>2</v>
      </c>
      <c r="D4479" s="13">
        <v>300</v>
      </c>
      <c r="E4479" s="13" t="s">
        <v>97</v>
      </c>
      <c r="F4479" s="17">
        <v>-1130</v>
      </c>
      <c r="G4479" t="str">
        <f>_xlfn.XLOOKUP(tbl_GL[[#This Row],[Account_key]],tbl_COA[Account_key],tbl_COA[Class],"Not Found")</f>
        <v>Operating account</v>
      </c>
      <c r="H4479" t="str">
        <f>_xlfn.XLOOKUP(tbl_GL[[#This Row],[Account_key]],tbl_COA[Account_key],tbl_COA[SubClass],"Not Found")</f>
        <v>Operating Expenses</v>
      </c>
      <c r="I4479" t="str">
        <f>_xlfn.XLOOKUP(tbl_GL[[#This Row],[Account_key]],tbl_COA[Account_key],tbl_COA[SubClass2],"Not Found")</f>
        <v>Administration</v>
      </c>
      <c r="J4479" t="str">
        <f>_xlfn.XLOOKUP(tbl_GL[[#This Row],[Account_key]],tbl_COA[Account_key],tbl_COA[SubAccount],,0)</f>
        <v>Entertainment</v>
      </c>
      <c r="K4479">
        <f>YEAR(tbl_GL[[#This Row],[Date]])</f>
        <v>2019</v>
      </c>
    </row>
    <row r="4480" spans="1:11" x14ac:dyDescent="0.35">
      <c r="A4480">
        <v>955.2</v>
      </c>
      <c r="B4480" s="24">
        <v>43640</v>
      </c>
      <c r="C4480">
        <v>2</v>
      </c>
      <c r="D4480" s="13">
        <v>120</v>
      </c>
      <c r="E4480" s="13" t="s">
        <v>97</v>
      </c>
      <c r="F4480" s="17">
        <v>1130</v>
      </c>
      <c r="G4480" t="str">
        <f>_xlfn.XLOOKUP(tbl_GL[[#This Row],[Account_key]],tbl_COA[Account_key],tbl_COA[Class],"Not Found")</f>
        <v>Liabilities and Owners Equity</v>
      </c>
      <c r="H4480" t="str">
        <f>_xlfn.XLOOKUP(tbl_GL[[#This Row],[Account_key]],tbl_COA[Account_key],tbl_COA[SubClass],"Not Found")</f>
        <v>Liabilities</v>
      </c>
      <c r="I4480" t="str">
        <f>_xlfn.XLOOKUP(tbl_GL[[#This Row],[Account_key]],tbl_COA[Account_key],tbl_COA[SubClass2],"Not Found")</f>
        <v>Current Liabilities</v>
      </c>
      <c r="J4480" t="str">
        <f>_xlfn.XLOOKUP(tbl_GL[[#This Row],[Account_key]],tbl_COA[Account_key],tbl_COA[SubAccount],,0)</f>
        <v>Accrued Expenses</v>
      </c>
      <c r="K4480">
        <f>YEAR(tbl_GL[[#This Row],[Date]])</f>
        <v>2019</v>
      </c>
    </row>
    <row r="4481" spans="1:11" x14ac:dyDescent="0.35">
      <c r="A4481">
        <v>956.1</v>
      </c>
      <c r="B4481" s="24">
        <v>43640</v>
      </c>
      <c r="C4481">
        <v>2</v>
      </c>
      <c r="D4481" s="13">
        <v>210</v>
      </c>
      <c r="E4481" s="13" t="s">
        <v>7</v>
      </c>
      <c r="F4481" s="17">
        <v>1820</v>
      </c>
      <c r="G4481" t="str">
        <f>_xlfn.XLOOKUP(tbl_GL[[#This Row],[Account_key]],tbl_COA[Account_key],tbl_COA[Class],"Not Found")</f>
        <v>Trading account</v>
      </c>
      <c r="H4481" t="str">
        <f>_xlfn.XLOOKUP(tbl_GL[[#This Row],[Account_key]],tbl_COA[Account_key],tbl_COA[SubClass],"Not Found")</f>
        <v>Sales</v>
      </c>
      <c r="I4481" t="str">
        <f>_xlfn.XLOOKUP(tbl_GL[[#This Row],[Account_key]],tbl_COA[Account_key],tbl_COA[SubClass2],"Not Found")</f>
        <v>Sales</v>
      </c>
      <c r="J4481" t="str">
        <f>_xlfn.XLOOKUP(tbl_GL[[#This Row],[Account_key]],tbl_COA[Account_key],tbl_COA[SubAccount],,0)</f>
        <v>Sales</v>
      </c>
      <c r="K4481">
        <f>YEAR(tbl_GL[[#This Row],[Date]])</f>
        <v>2019</v>
      </c>
    </row>
    <row r="4482" spans="1:11" x14ac:dyDescent="0.35">
      <c r="A4482">
        <v>956.2</v>
      </c>
      <c r="B4482" s="24">
        <v>43640</v>
      </c>
      <c r="C4482">
        <v>2</v>
      </c>
      <c r="D4482" s="13">
        <v>10</v>
      </c>
      <c r="E4482" s="13" t="s">
        <v>7</v>
      </c>
      <c r="F4482" s="17">
        <v>1820</v>
      </c>
      <c r="G4482" t="str">
        <f>_xlfn.XLOOKUP(tbl_GL[[#This Row],[Account_key]],tbl_COA[Account_key],tbl_COA[Class],"Not Found")</f>
        <v>Assets</v>
      </c>
      <c r="H4482" t="str">
        <f>_xlfn.XLOOKUP(tbl_GL[[#This Row],[Account_key]],tbl_COA[Account_key],tbl_COA[SubClass],"Not Found")</f>
        <v>Assets</v>
      </c>
      <c r="I4482" t="str">
        <f>_xlfn.XLOOKUP(tbl_GL[[#This Row],[Account_key]],tbl_COA[Account_key],tbl_COA[SubClass2],"Not Found")</f>
        <v>Current Assets</v>
      </c>
      <c r="J4482" t="str">
        <f>_xlfn.XLOOKUP(tbl_GL[[#This Row],[Account_key]],tbl_COA[Account_key],tbl_COA[SubAccount],,0)</f>
        <v>Cash at Bank</v>
      </c>
      <c r="K4482">
        <f>YEAR(tbl_GL[[#This Row],[Date]])</f>
        <v>2019</v>
      </c>
    </row>
    <row r="4483" spans="1:11" x14ac:dyDescent="0.35">
      <c r="A4483">
        <v>957.1</v>
      </c>
      <c r="B4483" s="24">
        <v>43640</v>
      </c>
      <c r="C4483">
        <v>2</v>
      </c>
      <c r="D4483" s="13">
        <v>230</v>
      </c>
      <c r="E4483" s="13" t="s">
        <v>4</v>
      </c>
      <c r="F4483" s="17">
        <v>-1828</v>
      </c>
      <c r="G4483" t="str">
        <f>_xlfn.XLOOKUP(tbl_GL[[#This Row],[Account_key]],tbl_COA[Account_key],tbl_COA[Class],"Not Found")</f>
        <v>Trading account</v>
      </c>
      <c r="H4483" t="str">
        <f>_xlfn.XLOOKUP(tbl_GL[[#This Row],[Account_key]],tbl_COA[Account_key],tbl_COA[SubClass],"Not Found")</f>
        <v>Cost of Sales</v>
      </c>
      <c r="I4483" t="str">
        <f>_xlfn.XLOOKUP(tbl_GL[[#This Row],[Account_key]],tbl_COA[Account_key],tbl_COA[SubClass2],"Not Found")</f>
        <v>Cost of Sales</v>
      </c>
      <c r="J4483" t="str">
        <f>_xlfn.XLOOKUP(tbl_GL[[#This Row],[Account_key]],tbl_COA[Account_key],tbl_COA[SubAccount],,0)</f>
        <v>Cost of Sales</v>
      </c>
      <c r="K4483">
        <f>YEAR(tbl_GL[[#This Row],[Date]])</f>
        <v>2019</v>
      </c>
    </row>
    <row r="4484" spans="1:11" x14ac:dyDescent="0.35">
      <c r="A4484">
        <v>957.2</v>
      </c>
      <c r="B4484" s="24">
        <v>43640</v>
      </c>
      <c r="C4484">
        <v>2</v>
      </c>
      <c r="D4484" s="13">
        <v>60</v>
      </c>
      <c r="E4484" s="13" t="s">
        <v>4</v>
      </c>
      <c r="F4484" s="17">
        <v>-1828</v>
      </c>
      <c r="G4484" t="str">
        <f>_xlfn.XLOOKUP(tbl_GL[[#This Row],[Account_key]],tbl_COA[Account_key],tbl_COA[Class],"Not Found")</f>
        <v>Assets</v>
      </c>
      <c r="H4484" t="str">
        <f>_xlfn.XLOOKUP(tbl_GL[[#This Row],[Account_key]],tbl_COA[Account_key],tbl_COA[SubClass],"Not Found")</f>
        <v>Assets</v>
      </c>
      <c r="I4484" t="str">
        <f>_xlfn.XLOOKUP(tbl_GL[[#This Row],[Account_key]],tbl_COA[Account_key],tbl_COA[SubClass2],"Not Found")</f>
        <v>Current Assets</v>
      </c>
      <c r="J4484" t="str">
        <f>_xlfn.XLOOKUP(tbl_GL[[#This Row],[Account_key]],tbl_COA[Account_key],tbl_COA[SubAccount],,0)</f>
        <v>Inventory</v>
      </c>
      <c r="K4484">
        <f>YEAR(tbl_GL[[#This Row],[Date]])</f>
        <v>2019</v>
      </c>
    </row>
    <row r="4485" spans="1:11" x14ac:dyDescent="0.35">
      <c r="A4485">
        <v>958.1</v>
      </c>
      <c r="B4485" s="24">
        <v>43640</v>
      </c>
      <c r="C4485">
        <v>2</v>
      </c>
      <c r="D4485" s="13">
        <v>210</v>
      </c>
      <c r="E4485" s="13" t="s">
        <v>8</v>
      </c>
      <c r="F4485" s="17">
        <v>6683</v>
      </c>
      <c r="G4485" t="str">
        <f>_xlfn.XLOOKUP(tbl_GL[[#This Row],[Account_key]],tbl_COA[Account_key],tbl_COA[Class],"Not Found")</f>
        <v>Trading account</v>
      </c>
      <c r="H4485" t="str">
        <f>_xlfn.XLOOKUP(tbl_GL[[#This Row],[Account_key]],tbl_COA[Account_key],tbl_COA[SubClass],"Not Found")</f>
        <v>Sales</v>
      </c>
      <c r="I4485" t="str">
        <f>_xlfn.XLOOKUP(tbl_GL[[#This Row],[Account_key]],tbl_COA[Account_key],tbl_COA[SubClass2],"Not Found")</f>
        <v>Sales</v>
      </c>
      <c r="J4485" t="str">
        <f>_xlfn.XLOOKUP(tbl_GL[[#This Row],[Account_key]],tbl_COA[Account_key],tbl_COA[SubAccount],,0)</f>
        <v>Sales</v>
      </c>
      <c r="K4485">
        <f>YEAR(tbl_GL[[#This Row],[Date]])</f>
        <v>2019</v>
      </c>
    </row>
    <row r="4486" spans="1:11" x14ac:dyDescent="0.35">
      <c r="A4486">
        <v>958.2</v>
      </c>
      <c r="B4486" s="24">
        <v>43640</v>
      </c>
      <c r="C4486">
        <v>2</v>
      </c>
      <c r="D4486" s="13">
        <v>30</v>
      </c>
      <c r="E4486" s="13" t="s">
        <v>8</v>
      </c>
      <c r="F4486" s="17">
        <v>6683</v>
      </c>
      <c r="G4486" t="str">
        <f>_xlfn.XLOOKUP(tbl_GL[[#This Row],[Account_key]],tbl_COA[Account_key],tbl_COA[Class],"Not Found")</f>
        <v>Assets</v>
      </c>
      <c r="H4486" t="str">
        <f>_xlfn.XLOOKUP(tbl_GL[[#This Row],[Account_key]],tbl_COA[Account_key],tbl_COA[SubClass],"Not Found")</f>
        <v>Assets</v>
      </c>
      <c r="I4486" t="str">
        <f>_xlfn.XLOOKUP(tbl_GL[[#This Row],[Account_key]],tbl_COA[Account_key],tbl_COA[SubClass2],"Not Found")</f>
        <v>Current Assets</v>
      </c>
      <c r="J4486" t="str">
        <f>_xlfn.XLOOKUP(tbl_GL[[#This Row],[Account_key]],tbl_COA[Account_key],tbl_COA[SubAccount],,0)</f>
        <v>Trade Receivables</v>
      </c>
      <c r="K4486">
        <f>YEAR(tbl_GL[[#This Row],[Date]])</f>
        <v>2019</v>
      </c>
    </row>
    <row r="4487" spans="1:11" x14ac:dyDescent="0.35">
      <c r="A4487">
        <v>959.1</v>
      </c>
      <c r="B4487" s="24">
        <v>43642</v>
      </c>
      <c r="C4487">
        <v>2</v>
      </c>
      <c r="D4487" s="13">
        <v>10</v>
      </c>
      <c r="E4487" s="13" t="s">
        <v>98</v>
      </c>
      <c r="F4487" s="17">
        <v>-1174</v>
      </c>
      <c r="G4487" t="str">
        <f>_xlfn.XLOOKUP(tbl_GL[[#This Row],[Account_key]],tbl_COA[Account_key],tbl_COA[Class],"Not Found")</f>
        <v>Assets</v>
      </c>
      <c r="H4487" t="str">
        <f>_xlfn.XLOOKUP(tbl_GL[[#This Row],[Account_key]],tbl_COA[Account_key],tbl_COA[SubClass],"Not Found")</f>
        <v>Assets</v>
      </c>
      <c r="I4487" t="str">
        <f>_xlfn.XLOOKUP(tbl_GL[[#This Row],[Account_key]],tbl_COA[Account_key],tbl_COA[SubClass2],"Not Found")</f>
        <v>Current Assets</v>
      </c>
      <c r="J4487" t="str">
        <f>_xlfn.XLOOKUP(tbl_GL[[#This Row],[Account_key]],tbl_COA[Account_key],tbl_COA[SubAccount],,0)</f>
        <v>Cash at Bank</v>
      </c>
      <c r="K4487">
        <f>YEAR(tbl_GL[[#This Row],[Date]])</f>
        <v>2019</v>
      </c>
    </row>
    <row r="4488" spans="1:11" x14ac:dyDescent="0.35">
      <c r="A4488">
        <v>959.2</v>
      </c>
      <c r="B4488" s="24">
        <v>43642</v>
      </c>
      <c r="C4488">
        <v>2</v>
      </c>
      <c r="D4488" s="13">
        <v>120</v>
      </c>
      <c r="E4488" s="13" t="s">
        <v>98</v>
      </c>
      <c r="F4488" s="17">
        <v>-1174</v>
      </c>
      <c r="G4488" t="str">
        <f>_xlfn.XLOOKUP(tbl_GL[[#This Row],[Account_key]],tbl_COA[Account_key],tbl_COA[Class],"Not Found")</f>
        <v>Liabilities and Owners Equity</v>
      </c>
      <c r="H4488" t="str">
        <f>_xlfn.XLOOKUP(tbl_GL[[#This Row],[Account_key]],tbl_COA[Account_key],tbl_COA[SubClass],"Not Found")</f>
        <v>Liabilities</v>
      </c>
      <c r="I4488" t="str">
        <f>_xlfn.XLOOKUP(tbl_GL[[#This Row],[Account_key]],tbl_COA[Account_key],tbl_COA[SubClass2],"Not Found")</f>
        <v>Current Liabilities</v>
      </c>
      <c r="J4488" t="str">
        <f>_xlfn.XLOOKUP(tbl_GL[[#This Row],[Account_key]],tbl_COA[Account_key],tbl_COA[SubAccount],,0)</f>
        <v>Accrued Expenses</v>
      </c>
      <c r="K4488">
        <f>YEAR(tbl_GL[[#This Row],[Date]])</f>
        <v>2019</v>
      </c>
    </row>
    <row r="4489" spans="1:11" x14ac:dyDescent="0.35">
      <c r="A4489">
        <v>960.1</v>
      </c>
      <c r="B4489" s="24">
        <v>43644</v>
      </c>
      <c r="C4489">
        <v>2</v>
      </c>
      <c r="D4489" s="13">
        <v>300</v>
      </c>
      <c r="E4489" s="13" t="s">
        <v>97</v>
      </c>
      <c r="F4489" s="17">
        <v>-1215</v>
      </c>
      <c r="G4489" t="str">
        <f>_xlfn.XLOOKUP(tbl_GL[[#This Row],[Account_key]],tbl_COA[Account_key],tbl_COA[Class],"Not Found")</f>
        <v>Operating account</v>
      </c>
      <c r="H4489" t="str">
        <f>_xlfn.XLOOKUP(tbl_GL[[#This Row],[Account_key]],tbl_COA[Account_key],tbl_COA[SubClass],"Not Found")</f>
        <v>Operating Expenses</v>
      </c>
      <c r="I4489" t="str">
        <f>_xlfn.XLOOKUP(tbl_GL[[#This Row],[Account_key]],tbl_COA[Account_key],tbl_COA[SubClass2],"Not Found")</f>
        <v>Administration</v>
      </c>
      <c r="J4489" t="str">
        <f>_xlfn.XLOOKUP(tbl_GL[[#This Row],[Account_key]],tbl_COA[Account_key],tbl_COA[SubAccount],,0)</f>
        <v>Entertainment</v>
      </c>
      <c r="K4489">
        <f>YEAR(tbl_GL[[#This Row],[Date]])</f>
        <v>2019</v>
      </c>
    </row>
    <row r="4490" spans="1:11" x14ac:dyDescent="0.35">
      <c r="A4490">
        <v>960.2</v>
      </c>
      <c r="B4490" s="24">
        <v>43644</v>
      </c>
      <c r="C4490">
        <v>2</v>
      </c>
      <c r="D4490" s="13">
        <v>120</v>
      </c>
      <c r="E4490" s="13" t="s">
        <v>97</v>
      </c>
      <c r="F4490" s="17">
        <v>1215</v>
      </c>
      <c r="G4490" t="str">
        <f>_xlfn.XLOOKUP(tbl_GL[[#This Row],[Account_key]],tbl_COA[Account_key],tbl_COA[Class],"Not Found")</f>
        <v>Liabilities and Owners Equity</v>
      </c>
      <c r="H4490" t="str">
        <f>_xlfn.XLOOKUP(tbl_GL[[#This Row],[Account_key]],tbl_COA[Account_key],tbl_COA[SubClass],"Not Found")</f>
        <v>Liabilities</v>
      </c>
      <c r="I4490" t="str">
        <f>_xlfn.XLOOKUP(tbl_GL[[#This Row],[Account_key]],tbl_COA[Account_key],tbl_COA[SubClass2],"Not Found")</f>
        <v>Current Liabilities</v>
      </c>
      <c r="J4490" t="str">
        <f>_xlfn.XLOOKUP(tbl_GL[[#This Row],[Account_key]],tbl_COA[Account_key],tbl_COA[SubAccount],,0)</f>
        <v>Accrued Expenses</v>
      </c>
      <c r="K4490">
        <f>YEAR(tbl_GL[[#This Row],[Date]])</f>
        <v>2019</v>
      </c>
    </row>
    <row r="4491" spans="1:11" x14ac:dyDescent="0.35">
      <c r="A4491">
        <v>961.1</v>
      </c>
      <c r="B4491" s="24">
        <v>43646</v>
      </c>
      <c r="C4491">
        <v>2</v>
      </c>
      <c r="D4491" s="13">
        <v>10</v>
      </c>
      <c r="E4491" s="13" t="s">
        <v>110</v>
      </c>
      <c r="F4491" s="17">
        <v>12</v>
      </c>
      <c r="G4491" t="str">
        <f>_xlfn.XLOOKUP(tbl_GL[[#This Row],[Account_key]],tbl_COA[Account_key],tbl_COA[Class],"Not Found")</f>
        <v>Assets</v>
      </c>
      <c r="H4491" t="str">
        <f>_xlfn.XLOOKUP(tbl_GL[[#This Row],[Account_key]],tbl_COA[Account_key],tbl_COA[SubClass],"Not Found")</f>
        <v>Assets</v>
      </c>
      <c r="I4491" t="str">
        <f>_xlfn.XLOOKUP(tbl_GL[[#This Row],[Account_key]],tbl_COA[Account_key],tbl_COA[SubClass2],"Not Found")</f>
        <v>Current Assets</v>
      </c>
      <c r="J4491" t="str">
        <f>_xlfn.XLOOKUP(tbl_GL[[#This Row],[Account_key]],tbl_COA[Account_key],tbl_COA[SubAccount],,0)</f>
        <v>Cash at Bank</v>
      </c>
      <c r="K4491">
        <f>YEAR(tbl_GL[[#This Row],[Date]])</f>
        <v>2019</v>
      </c>
    </row>
    <row r="4492" spans="1:11" x14ac:dyDescent="0.35">
      <c r="A4492">
        <v>961.2</v>
      </c>
      <c r="B4492" s="24">
        <v>43646</v>
      </c>
      <c r="C4492">
        <v>2</v>
      </c>
      <c r="D4492" s="13">
        <v>430</v>
      </c>
      <c r="E4492" s="13" t="s">
        <v>110</v>
      </c>
      <c r="F4492" s="17">
        <v>12</v>
      </c>
      <c r="G4492" t="str">
        <f>_xlfn.XLOOKUP(tbl_GL[[#This Row],[Account_key]],tbl_COA[Account_key],tbl_COA[Class],"Not Found")</f>
        <v>Non-operating</v>
      </c>
      <c r="H4492" t="str">
        <f>_xlfn.XLOOKUP(tbl_GL[[#This Row],[Account_key]],tbl_COA[Account_key],tbl_COA[SubClass],"Not Found")</f>
        <v>Exchange Loss/Gain</v>
      </c>
      <c r="I4492" t="str">
        <f>_xlfn.XLOOKUP(tbl_GL[[#This Row],[Account_key]],tbl_COA[Account_key],tbl_COA[SubClass2],"Not Found")</f>
        <v>Exchange Loss/Gain</v>
      </c>
      <c r="J4492" t="str">
        <f>_xlfn.XLOOKUP(tbl_GL[[#This Row],[Account_key]],tbl_COA[Account_key],tbl_COA[SubAccount],,0)</f>
        <v>Exchange Loss/Gain</v>
      </c>
      <c r="K4492">
        <f>YEAR(tbl_GL[[#This Row],[Date]])</f>
        <v>2019</v>
      </c>
    </row>
    <row r="4493" spans="1:11" x14ac:dyDescent="0.35">
      <c r="A4493">
        <v>962.1</v>
      </c>
      <c r="B4493" s="24">
        <v>43646</v>
      </c>
      <c r="C4493">
        <v>2</v>
      </c>
      <c r="D4493" s="13">
        <v>10</v>
      </c>
      <c r="E4493" s="13" t="s">
        <v>113</v>
      </c>
      <c r="F4493" s="17">
        <v>114</v>
      </c>
      <c r="G4493" t="str">
        <f>_xlfn.XLOOKUP(tbl_GL[[#This Row],[Account_key]],tbl_COA[Account_key],tbl_COA[Class],"Not Found")</f>
        <v>Assets</v>
      </c>
      <c r="H4493" t="str">
        <f>_xlfn.XLOOKUP(tbl_GL[[#This Row],[Account_key]],tbl_COA[Account_key],tbl_COA[SubClass],"Not Found")</f>
        <v>Assets</v>
      </c>
      <c r="I4493" t="str">
        <f>_xlfn.XLOOKUP(tbl_GL[[#This Row],[Account_key]],tbl_COA[Account_key],tbl_COA[SubClass2],"Not Found")</f>
        <v>Current Assets</v>
      </c>
      <c r="J4493" t="str">
        <f>_xlfn.XLOOKUP(tbl_GL[[#This Row],[Account_key]],tbl_COA[Account_key],tbl_COA[SubAccount],,0)</f>
        <v>Cash at Bank</v>
      </c>
      <c r="K4493">
        <f>YEAR(tbl_GL[[#This Row],[Date]])</f>
        <v>2019</v>
      </c>
    </row>
    <row r="4494" spans="1:11" x14ac:dyDescent="0.35">
      <c r="A4494">
        <v>962.2</v>
      </c>
      <c r="B4494" s="24">
        <v>43646</v>
      </c>
      <c r="C4494">
        <v>2</v>
      </c>
      <c r="D4494" s="13">
        <v>410</v>
      </c>
      <c r="E4494" s="13" t="s">
        <v>113</v>
      </c>
      <c r="F4494" s="17">
        <v>114</v>
      </c>
      <c r="G4494" t="str">
        <f>_xlfn.XLOOKUP(tbl_GL[[#This Row],[Account_key]],tbl_COA[Account_key],tbl_COA[Class],"Not Found")</f>
        <v>Non-operating</v>
      </c>
      <c r="H4494" t="str">
        <f>_xlfn.XLOOKUP(tbl_GL[[#This Row],[Account_key]],tbl_COA[Account_key],tbl_COA[SubClass],"Not Found")</f>
        <v>Interest Income</v>
      </c>
      <c r="I4494" t="str">
        <f>_xlfn.XLOOKUP(tbl_GL[[#This Row],[Account_key]],tbl_COA[Account_key],tbl_COA[SubClass2],"Not Found")</f>
        <v>Interest Income</v>
      </c>
      <c r="J4494" t="str">
        <f>_xlfn.XLOOKUP(tbl_GL[[#This Row],[Account_key]],tbl_COA[Account_key],tbl_COA[SubAccount],,0)</f>
        <v>Interest Income</v>
      </c>
      <c r="K4494">
        <f>YEAR(tbl_GL[[#This Row],[Date]])</f>
        <v>2019</v>
      </c>
    </row>
    <row r="4495" spans="1:11" x14ac:dyDescent="0.35">
      <c r="A4495">
        <v>963.1</v>
      </c>
      <c r="B4495" s="24">
        <v>43646</v>
      </c>
      <c r="C4495">
        <v>2</v>
      </c>
      <c r="D4495" s="13">
        <v>400</v>
      </c>
      <c r="E4495" s="13" t="s">
        <v>104</v>
      </c>
      <c r="F4495" s="17">
        <v>-125</v>
      </c>
      <c r="G4495" t="str">
        <f>_xlfn.XLOOKUP(tbl_GL[[#This Row],[Account_key]],tbl_COA[Account_key],tbl_COA[Class],"Not Found")</f>
        <v>Operating account</v>
      </c>
      <c r="H4495" t="str">
        <f>_xlfn.XLOOKUP(tbl_GL[[#This Row],[Account_key]],tbl_COA[Account_key],tbl_COA[SubClass],"Not Found")</f>
        <v>Depreciation &amp; Amortization</v>
      </c>
      <c r="I4495" t="str">
        <f>_xlfn.XLOOKUP(tbl_GL[[#This Row],[Account_key]],tbl_COA[Account_key],tbl_COA[SubClass2],"Not Found")</f>
        <v>Amortization</v>
      </c>
      <c r="J4495" t="str">
        <f>_xlfn.XLOOKUP(tbl_GL[[#This Row],[Account_key]],tbl_COA[Account_key],tbl_COA[SubAccount],,0)</f>
        <v>Amortization of Intangible Assets</v>
      </c>
      <c r="K4495">
        <f>YEAR(tbl_GL[[#This Row],[Date]])</f>
        <v>2019</v>
      </c>
    </row>
    <row r="4496" spans="1:11" x14ac:dyDescent="0.35">
      <c r="A4496">
        <v>963.2</v>
      </c>
      <c r="B4496" s="24">
        <v>43646</v>
      </c>
      <c r="C4496">
        <v>2</v>
      </c>
      <c r="D4496" s="13">
        <v>100</v>
      </c>
      <c r="E4496" s="13" t="s">
        <v>104</v>
      </c>
      <c r="F4496" s="17">
        <v>-125</v>
      </c>
      <c r="G4496" t="str">
        <f>_xlfn.XLOOKUP(tbl_GL[[#This Row],[Account_key]],tbl_COA[Account_key],tbl_COA[Class],"Not Found")</f>
        <v>Assets</v>
      </c>
      <c r="H4496" t="str">
        <f>_xlfn.XLOOKUP(tbl_GL[[#This Row],[Account_key]],tbl_COA[Account_key],tbl_COA[SubClass],"Not Found")</f>
        <v>Assets</v>
      </c>
      <c r="I4496" t="str">
        <f>_xlfn.XLOOKUP(tbl_GL[[#This Row],[Account_key]],tbl_COA[Account_key],tbl_COA[SubClass2],"Not Found")</f>
        <v>Non-Current Assets</v>
      </c>
      <c r="J4496" t="str">
        <f>_xlfn.XLOOKUP(tbl_GL[[#This Row],[Account_key]],tbl_COA[Account_key],tbl_COA[SubAccount],,0)</f>
        <v>Patents and trademarks</v>
      </c>
      <c r="K4496">
        <f>YEAR(tbl_GL[[#This Row],[Date]])</f>
        <v>2019</v>
      </c>
    </row>
    <row r="4497" spans="1:11" x14ac:dyDescent="0.35">
      <c r="A4497">
        <v>964.1</v>
      </c>
      <c r="B4497" s="24">
        <v>43646</v>
      </c>
      <c r="C4497">
        <v>2</v>
      </c>
      <c r="D4497" s="13">
        <v>440</v>
      </c>
      <c r="E4497" s="13" t="s">
        <v>112</v>
      </c>
      <c r="F4497" s="17">
        <v>-150</v>
      </c>
      <c r="G4497" t="str">
        <f>_xlfn.XLOOKUP(tbl_GL[[#This Row],[Account_key]],tbl_COA[Account_key],tbl_COA[Class],"Not Found")</f>
        <v>Interest &amp; Tax</v>
      </c>
      <c r="H4497" t="str">
        <f>_xlfn.XLOOKUP(tbl_GL[[#This Row],[Account_key]],tbl_COA[Account_key],tbl_COA[SubClass],"Not Found")</f>
        <v>Interest Expense</v>
      </c>
      <c r="I4497" t="str">
        <f>_xlfn.XLOOKUP(tbl_GL[[#This Row],[Account_key]],tbl_COA[Account_key],tbl_COA[SubClass2],"Not Found")</f>
        <v>Interest Expense</v>
      </c>
      <c r="J4497" t="str">
        <f>_xlfn.XLOOKUP(tbl_GL[[#This Row],[Account_key]],tbl_COA[Account_key],tbl_COA[SubAccount],,0)</f>
        <v>Interest Expense</v>
      </c>
      <c r="K4497">
        <f>YEAR(tbl_GL[[#This Row],[Date]])</f>
        <v>2019</v>
      </c>
    </row>
    <row r="4498" spans="1:11" x14ac:dyDescent="0.35">
      <c r="A4498">
        <v>964.2</v>
      </c>
      <c r="B4498" s="24">
        <v>43646</v>
      </c>
      <c r="C4498">
        <v>2</v>
      </c>
      <c r="D4498" s="13">
        <v>121</v>
      </c>
      <c r="E4498" s="13" t="s">
        <v>112</v>
      </c>
      <c r="F4498" s="17">
        <v>150</v>
      </c>
      <c r="G4498" t="str">
        <f>_xlfn.XLOOKUP(tbl_GL[[#This Row],[Account_key]],tbl_COA[Account_key],tbl_COA[Class],"Not Found")</f>
        <v>Liabilities and Owners Equity</v>
      </c>
      <c r="H4498" t="str">
        <f>_xlfn.XLOOKUP(tbl_GL[[#This Row],[Account_key]],tbl_COA[Account_key],tbl_COA[SubClass],"Not Found")</f>
        <v>Liabilities</v>
      </c>
      <c r="I4498" t="str">
        <f>_xlfn.XLOOKUP(tbl_GL[[#This Row],[Account_key]],tbl_COA[Account_key],tbl_COA[SubClass2],"Not Found")</f>
        <v>Current Liabilities</v>
      </c>
      <c r="J4498" t="str">
        <f>_xlfn.XLOOKUP(tbl_GL[[#This Row],[Account_key]],tbl_COA[Account_key],tbl_COA[SubAccount],,0)</f>
        <v>Interest Payable</v>
      </c>
      <c r="K4498">
        <f>YEAR(tbl_GL[[#This Row],[Date]])</f>
        <v>2019</v>
      </c>
    </row>
    <row r="4499" spans="1:11" x14ac:dyDescent="0.35">
      <c r="A4499">
        <v>965.1</v>
      </c>
      <c r="B4499" s="24">
        <v>43646</v>
      </c>
      <c r="C4499">
        <v>2</v>
      </c>
      <c r="D4499" s="13">
        <v>450</v>
      </c>
      <c r="E4499" s="23" t="s">
        <v>108</v>
      </c>
      <c r="F4499" s="17">
        <v>-201</v>
      </c>
      <c r="G4499" t="str">
        <f>_xlfn.XLOOKUP(tbl_GL[[#This Row],[Account_key]],tbl_COA[Account_key],tbl_COA[Class],"Not Found")</f>
        <v>Interest &amp; Tax</v>
      </c>
      <c r="H4499" t="str">
        <f>_xlfn.XLOOKUP(tbl_GL[[#This Row],[Account_key]],tbl_COA[Account_key],tbl_COA[SubClass],"Not Found")</f>
        <v>Taxation</v>
      </c>
      <c r="I4499" t="str">
        <f>_xlfn.XLOOKUP(tbl_GL[[#This Row],[Account_key]],tbl_COA[Account_key],tbl_COA[SubClass2],"Not Found")</f>
        <v>Taxation</v>
      </c>
      <c r="J4499" t="str">
        <f>_xlfn.XLOOKUP(tbl_GL[[#This Row],[Account_key]],tbl_COA[Account_key],tbl_COA[SubAccount],,0)</f>
        <v>Taxation</v>
      </c>
      <c r="K4499">
        <f>YEAR(tbl_GL[[#This Row],[Date]])</f>
        <v>2019</v>
      </c>
    </row>
    <row r="4500" spans="1:11" x14ac:dyDescent="0.35">
      <c r="A4500">
        <v>965.2</v>
      </c>
      <c r="B4500" s="24">
        <v>43646</v>
      </c>
      <c r="C4500">
        <v>2</v>
      </c>
      <c r="D4500" s="13">
        <v>122</v>
      </c>
      <c r="E4500" s="23" t="s">
        <v>108</v>
      </c>
      <c r="F4500" s="17">
        <v>201</v>
      </c>
      <c r="G4500" t="str">
        <f>_xlfn.XLOOKUP(tbl_GL[[#This Row],[Account_key]],tbl_COA[Account_key],tbl_COA[Class],"Not Found")</f>
        <v>Liabilities and Owners Equity</v>
      </c>
      <c r="H4500" t="str">
        <f>_xlfn.XLOOKUP(tbl_GL[[#This Row],[Account_key]],tbl_COA[Account_key],tbl_COA[SubClass],"Not Found")</f>
        <v>Liabilities</v>
      </c>
      <c r="I4500" t="str">
        <f>_xlfn.XLOOKUP(tbl_GL[[#This Row],[Account_key]],tbl_COA[Account_key],tbl_COA[SubClass2],"Not Found")</f>
        <v>Current Liabilities</v>
      </c>
      <c r="J4500" t="str">
        <f>_xlfn.XLOOKUP(tbl_GL[[#This Row],[Account_key]],tbl_COA[Account_key],tbl_COA[SubAccount],,0)</f>
        <v>Tax payable</v>
      </c>
      <c r="K4500">
        <f>YEAR(tbl_GL[[#This Row],[Date]])</f>
        <v>2019</v>
      </c>
    </row>
    <row r="4501" spans="1:11" x14ac:dyDescent="0.35">
      <c r="A4501">
        <v>966.1</v>
      </c>
      <c r="B4501" s="24">
        <v>43646</v>
      </c>
      <c r="C4501">
        <v>2</v>
      </c>
      <c r="D4501" s="13">
        <v>330</v>
      </c>
      <c r="E4501" s="13" t="s">
        <v>97</v>
      </c>
      <c r="F4501" s="17">
        <v>-875</v>
      </c>
      <c r="G4501" t="str">
        <f>_xlfn.XLOOKUP(tbl_GL[[#This Row],[Account_key]],tbl_COA[Account_key],tbl_COA[Class],"Not Found")</f>
        <v>Operating account</v>
      </c>
      <c r="H4501" t="str">
        <f>_xlfn.XLOOKUP(tbl_GL[[#This Row],[Account_key]],tbl_COA[Account_key],tbl_COA[SubClass],"Not Found")</f>
        <v>Operating Expenses</v>
      </c>
      <c r="I4501" t="str">
        <f>_xlfn.XLOOKUP(tbl_GL[[#This Row],[Account_key]],tbl_COA[Account_key],tbl_COA[SubClass2],"Not Found")</f>
        <v>Administration</v>
      </c>
      <c r="J4501" t="str">
        <f>_xlfn.XLOOKUP(tbl_GL[[#This Row],[Account_key]],tbl_COA[Account_key],tbl_COA[SubAccount],,0)</f>
        <v>Telephone</v>
      </c>
      <c r="K4501">
        <f>YEAR(tbl_GL[[#This Row],[Date]])</f>
        <v>2019</v>
      </c>
    </row>
    <row r="4502" spans="1:11" x14ac:dyDescent="0.35">
      <c r="A4502">
        <v>966.2</v>
      </c>
      <c r="B4502" s="24">
        <v>43646</v>
      </c>
      <c r="C4502">
        <v>2</v>
      </c>
      <c r="D4502" s="13">
        <v>120</v>
      </c>
      <c r="E4502" s="13" t="s">
        <v>97</v>
      </c>
      <c r="F4502" s="17">
        <v>875</v>
      </c>
      <c r="G4502" t="str">
        <f>_xlfn.XLOOKUP(tbl_GL[[#This Row],[Account_key]],tbl_COA[Account_key],tbl_COA[Class],"Not Found")</f>
        <v>Liabilities and Owners Equity</v>
      </c>
      <c r="H4502" t="str">
        <f>_xlfn.XLOOKUP(tbl_GL[[#This Row],[Account_key]],tbl_COA[Account_key],tbl_COA[SubClass],"Not Found")</f>
        <v>Liabilities</v>
      </c>
      <c r="I4502" t="str">
        <f>_xlfn.XLOOKUP(tbl_GL[[#This Row],[Account_key]],tbl_COA[Account_key],tbl_COA[SubClass2],"Not Found")</f>
        <v>Current Liabilities</v>
      </c>
      <c r="J4502" t="str">
        <f>_xlfn.XLOOKUP(tbl_GL[[#This Row],[Account_key]],tbl_COA[Account_key],tbl_COA[SubAccount],,0)</f>
        <v>Accrued Expenses</v>
      </c>
      <c r="K4502">
        <f>YEAR(tbl_GL[[#This Row],[Date]])</f>
        <v>2019</v>
      </c>
    </row>
    <row r="4503" spans="1:11" x14ac:dyDescent="0.35">
      <c r="A4503">
        <v>967.1</v>
      </c>
      <c r="B4503" s="24">
        <v>43646</v>
      </c>
      <c r="C4503">
        <v>2</v>
      </c>
      <c r="D4503" s="13">
        <v>240</v>
      </c>
      <c r="E4503" s="13" t="s">
        <v>56</v>
      </c>
      <c r="F4503" s="17">
        <v>-1875</v>
      </c>
      <c r="G4503" t="str">
        <f>_xlfn.XLOOKUP(tbl_GL[[#This Row],[Account_key]],tbl_COA[Account_key],tbl_COA[Class],"Not Found")</f>
        <v>Operating account</v>
      </c>
      <c r="H4503" t="str">
        <f>_xlfn.XLOOKUP(tbl_GL[[#This Row],[Account_key]],tbl_COA[Account_key],tbl_COA[SubClass],"Not Found")</f>
        <v>Operating Expenses</v>
      </c>
      <c r="I4503" t="str">
        <f>_xlfn.XLOOKUP(tbl_GL[[#This Row],[Account_key]],tbl_COA[Account_key],tbl_COA[SubClass2],"Not Found")</f>
        <v>Sales &amp; Distribution</v>
      </c>
      <c r="J4503" t="str">
        <f>_xlfn.XLOOKUP(tbl_GL[[#This Row],[Account_key]],tbl_COA[Account_key],tbl_COA[SubAccount],,0)</f>
        <v>Salaries</v>
      </c>
      <c r="K4503">
        <f>YEAR(tbl_GL[[#This Row],[Date]])</f>
        <v>2019</v>
      </c>
    </row>
    <row r="4504" spans="1:11" x14ac:dyDescent="0.35">
      <c r="A4504">
        <v>967.2</v>
      </c>
      <c r="B4504" s="24">
        <v>43646</v>
      </c>
      <c r="C4504">
        <v>2</v>
      </c>
      <c r="D4504" s="13">
        <v>10</v>
      </c>
      <c r="E4504" s="13" t="s">
        <v>56</v>
      </c>
      <c r="F4504" s="17">
        <v>-1875</v>
      </c>
      <c r="G4504" t="str">
        <f>_xlfn.XLOOKUP(tbl_GL[[#This Row],[Account_key]],tbl_COA[Account_key],tbl_COA[Class],"Not Found")</f>
        <v>Assets</v>
      </c>
      <c r="H4504" t="str">
        <f>_xlfn.XLOOKUP(tbl_GL[[#This Row],[Account_key]],tbl_COA[Account_key],tbl_COA[SubClass],"Not Found")</f>
        <v>Assets</v>
      </c>
      <c r="I4504" t="str">
        <f>_xlfn.XLOOKUP(tbl_GL[[#This Row],[Account_key]],tbl_COA[Account_key],tbl_COA[SubClass2],"Not Found")</f>
        <v>Current Assets</v>
      </c>
      <c r="J4504" t="str">
        <f>_xlfn.XLOOKUP(tbl_GL[[#This Row],[Account_key]],tbl_COA[Account_key],tbl_COA[SubAccount],,0)</f>
        <v>Cash at Bank</v>
      </c>
      <c r="K4504">
        <f>YEAR(tbl_GL[[#This Row],[Date]])</f>
        <v>2019</v>
      </c>
    </row>
    <row r="4505" spans="1:11" x14ac:dyDescent="0.35">
      <c r="A4505">
        <v>968.1</v>
      </c>
      <c r="B4505" s="24">
        <v>43646</v>
      </c>
      <c r="C4505">
        <v>2</v>
      </c>
      <c r="D4505" s="13">
        <v>380</v>
      </c>
      <c r="E4505" s="13" t="s">
        <v>101</v>
      </c>
      <c r="F4505" s="17">
        <v>-3500</v>
      </c>
      <c r="G4505" t="str">
        <f>_xlfn.XLOOKUP(tbl_GL[[#This Row],[Account_key]],tbl_COA[Account_key],tbl_COA[Class],"Not Found")</f>
        <v>Operating account</v>
      </c>
      <c r="H4505" t="str">
        <f>_xlfn.XLOOKUP(tbl_GL[[#This Row],[Account_key]],tbl_COA[Account_key],tbl_COA[SubClass],"Not Found")</f>
        <v>Depreciation &amp; Amortization</v>
      </c>
      <c r="I4505" t="str">
        <f>_xlfn.XLOOKUP(tbl_GL[[#This Row],[Account_key]],tbl_COA[Account_key],tbl_COA[SubClass2],"Not Found")</f>
        <v>Depreciation</v>
      </c>
      <c r="J4505" t="str">
        <f>_xlfn.XLOOKUP(tbl_GL[[#This Row],[Account_key]],tbl_COA[Account_key],tbl_COA[SubAccount],,0)</f>
        <v>Equipment</v>
      </c>
      <c r="K4505">
        <f>YEAR(tbl_GL[[#This Row],[Date]])</f>
        <v>2019</v>
      </c>
    </row>
    <row r="4506" spans="1:11" x14ac:dyDescent="0.35">
      <c r="A4506">
        <v>968.2</v>
      </c>
      <c r="B4506" s="24">
        <v>43646</v>
      </c>
      <c r="C4506">
        <v>2</v>
      </c>
      <c r="D4506" s="13">
        <v>90</v>
      </c>
      <c r="E4506" s="13" t="s">
        <v>101</v>
      </c>
      <c r="F4506" s="17">
        <v>-3500</v>
      </c>
      <c r="G4506" t="str">
        <f>_xlfn.XLOOKUP(tbl_GL[[#This Row],[Account_key]],tbl_COA[Account_key],tbl_COA[Class],"Not Found")</f>
        <v>Assets</v>
      </c>
      <c r="H4506" t="str">
        <f>_xlfn.XLOOKUP(tbl_GL[[#This Row],[Account_key]],tbl_COA[Account_key],tbl_COA[SubClass],"Not Found")</f>
        <v>Assets</v>
      </c>
      <c r="I4506" t="str">
        <f>_xlfn.XLOOKUP(tbl_GL[[#This Row],[Account_key]],tbl_COA[Account_key],tbl_COA[SubClass2],"Not Found")</f>
        <v>Non-Current Assets</v>
      </c>
      <c r="J4506" t="str">
        <f>_xlfn.XLOOKUP(tbl_GL[[#This Row],[Account_key]],tbl_COA[Account_key],tbl_COA[SubAccount],,0)</f>
        <v>Office Furniture &amp; Equipment</v>
      </c>
      <c r="K4506">
        <f>YEAR(tbl_GL[[#This Row],[Date]])</f>
        <v>2019</v>
      </c>
    </row>
    <row r="4507" spans="1:11" x14ac:dyDescent="0.35">
      <c r="A4507">
        <v>970.1</v>
      </c>
      <c r="B4507" s="24">
        <v>43646</v>
      </c>
      <c r="C4507">
        <v>2</v>
      </c>
      <c r="D4507" s="13">
        <v>30</v>
      </c>
      <c r="E4507" s="13" t="s">
        <v>80</v>
      </c>
      <c r="F4507" s="17">
        <v>-7593</v>
      </c>
      <c r="G4507" t="str">
        <f>_xlfn.XLOOKUP(tbl_GL[[#This Row],[Account_key]],tbl_COA[Account_key],tbl_COA[Class],"Not Found")</f>
        <v>Assets</v>
      </c>
      <c r="H4507" t="str">
        <f>_xlfn.XLOOKUP(tbl_GL[[#This Row],[Account_key]],tbl_COA[Account_key],tbl_COA[SubClass],"Not Found")</f>
        <v>Assets</v>
      </c>
      <c r="I4507" t="str">
        <f>_xlfn.XLOOKUP(tbl_GL[[#This Row],[Account_key]],tbl_COA[Account_key],tbl_COA[SubClass2],"Not Found")</f>
        <v>Current Assets</v>
      </c>
      <c r="J4507" t="str">
        <f>_xlfn.XLOOKUP(tbl_GL[[#This Row],[Account_key]],tbl_COA[Account_key],tbl_COA[SubAccount],,0)</f>
        <v>Trade Receivables</v>
      </c>
      <c r="K4507">
        <f>YEAR(tbl_GL[[#This Row],[Date]])</f>
        <v>2019</v>
      </c>
    </row>
    <row r="4508" spans="1:11" x14ac:dyDescent="0.35">
      <c r="A4508">
        <v>970.2</v>
      </c>
      <c r="B4508" s="24">
        <v>43646</v>
      </c>
      <c r="C4508">
        <v>2</v>
      </c>
      <c r="D4508" s="13">
        <v>10</v>
      </c>
      <c r="E4508" s="13" t="s">
        <v>80</v>
      </c>
      <c r="F4508" s="17">
        <v>7593</v>
      </c>
      <c r="G4508" t="str">
        <f>_xlfn.XLOOKUP(tbl_GL[[#This Row],[Account_key]],tbl_COA[Account_key],tbl_COA[Class],"Not Found")</f>
        <v>Assets</v>
      </c>
      <c r="H4508" t="str">
        <f>_xlfn.XLOOKUP(tbl_GL[[#This Row],[Account_key]],tbl_COA[Account_key],tbl_COA[SubClass],"Not Found")</f>
        <v>Assets</v>
      </c>
      <c r="I4508" t="str">
        <f>_xlfn.XLOOKUP(tbl_GL[[#This Row],[Account_key]],tbl_COA[Account_key],tbl_COA[SubClass2],"Not Found")</f>
        <v>Current Assets</v>
      </c>
      <c r="J4508" t="str">
        <f>_xlfn.XLOOKUP(tbl_GL[[#This Row],[Account_key]],tbl_COA[Account_key],tbl_COA[SubAccount],,0)</f>
        <v>Cash at Bank</v>
      </c>
      <c r="K4508">
        <f>YEAR(tbl_GL[[#This Row],[Date]])</f>
        <v>2019</v>
      </c>
    </row>
    <row r="4509" spans="1:11" x14ac:dyDescent="0.35">
      <c r="A4509">
        <v>971.1</v>
      </c>
      <c r="B4509" s="24">
        <v>43646</v>
      </c>
      <c r="C4509">
        <v>2</v>
      </c>
      <c r="D4509" s="13">
        <v>122</v>
      </c>
      <c r="E4509" s="13" t="s">
        <v>145</v>
      </c>
      <c r="F4509" s="17">
        <v>-13757</v>
      </c>
      <c r="G4509" t="str">
        <f>_xlfn.XLOOKUP(tbl_GL[[#This Row],[Account_key]],tbl_COA[Account_key],tbl_COA[Class],"Not Found")</f>
        <v>Liabilities and Owners Equity</v>
      </c>
      <c r="H4509" t="str">
        <f>_xlfn.XLOOKUP(tbl_GL[[#This Row],[Account_key]],tbl_COA[Account_key],tbl_COA[SubClass],"Not Found")</f>
        <v>Liabilities</v>
      </c>
      <c r="I4509" t="str">
        <f>_xlfn.XLOOKUP(tbl_GL[[#This Row],[Account_key]],tbl_COA[Account_key],tbl_COA[SubClass2],"Not Found")</f>
        <v>Current Liabilities</v>
      </c>
      <c r="J4509" t="str">
        <f>_xlfn.XLOOKUP(tbl_GL[[#This Row],[Account_key]],tbl_COA[Account_key],tbl_COA[SubAccount],,0)</f>
        <v>Tax payable</v>
      </c>
      <c r="K4509">
        <f>YEAR(tbl_GL[[#This Row],[Date]])</f>
        <v>2019</v>
      </c>
    </row>
    <row r="4510" spans="1:11" x14ac:dyDescent="0.35">
      <c r="A4510">
        <v>971.2</v>
      </c>
      <c r="B4510" s="24">
        <v>43646</v>
      </c>
      <c r="C4510">
        <v>2</v>
      </c>
      <c r="D4510" s="13">
        <v>10</v>
      </c>
      <c r="E4510" s="13" t="s">
        <v>145</v>
      </c>
      <c r="F4510" s="17">
        <v>-13757</v>
      </c>
      <c r="G4510" t="str">
        <f>_xlfn.XLOOKUP(tbl_GL[[#This Row],[Account_key]],tbl_COA[Account_key],tbl_COA[Class],"Not Found")</f>
        <v>Assets</v>
      </c>
      <c r="H4510" t="str">
        <f>_xlfn.XLOOKUP(tbl_GL[[#This Row],[Account_key]],tbl_COA[Account_key],tbl_COA[SubClass],"Not Found")</f>
        <v>Assets</v>
      </c>
      <c r="I4510" t="str">
        <f>_xlfn.XLOOKUP(tbl_GL[[#This Row],[Account_key]],tbl_COA[Account_key],tbl_COA[SubClass2],"Not Found")</f>
        <v>Current Assets</v>
      </c>
      <c r="J4510" t="str">
        <f>_xlfn.XLOOKUP(tbl_GL[[#This Row],[Account_key]],tbl_COA[Account_key],tbl_COA[SubAccount],,0)</f>
        <v>Cash at Bank</v>
      </c>
      <c r="K4510">
        <f>YEAR(tbl_GL[[#This Row],[Date]])</f>
        <v>2019</v>
      </c>
    </row>
    <row r="4511" spans="1:11" x14ac:dyDescent="0.35">
      <c r="A4511">
        <v>972.1</v>
      </c>
      <c r="B4511" s="24">
        <v>43647</v>
      </c>
      <c r="C4511">
        <v>2</v>
      </c>
      <c r="D4511" s="13">
        <v>10</v>
      </c>
      <c r="E4511" s="13" t="s">
        <v>98</v>
      </c>
      <c r="F4511" s="17">
        <v>-1082</v>
      </c>
      <c r="G4511" t="str">
        <f>_xlfn.XLOOKUP(tbl_GL[[#This Row],[Account_key]],tbl_COA[Account_key],tbl_COA[Class],"Not Found")</f>
        <v>Assets</v>
      </c>
      <c r="H4511" t="str">
        <f>_xlfn.XLOOKUP(tbl_GL[[#This Row],[Account_key]],tbl_COA[Account_key],tbl_COA[SubClass],"Not Found")</f>
        <v>Assets</v>
      </c>
      <c r="I4511" t="str">
        <f>_xlfn.XLOOKUP(tbl_GL[[#This Row],[Account_key]],tbl_COA[Account_key],tbl_COA[SubClass2],"Not Found")</f>
        <v>Current Assets</v>
      </c>
      <c r="J4511" t="str">
        <f>_xlfn.XLOOKUP(tbl_GL[[#This Row],[Account_key]],tbl_COA[Account_key],tbl_COA[SubAccount],,0)</f>
        <v>Cash at Bank</v>
      </c>
      <c r="K4511">
        <f>YEAR(tbl_GL[[#This Row],[Date]])</f>
        <v>2019</v>
      </c>
    </row>
    <row r="4512" spans="1:11" x14ac:dyDescent="0.35">
      <c r="A4512">
        <v>972.2</v>
      </c>
      <c r="B4512" s="24">
        <v>43647</v>
      </c>
      <c r="C4512">
        <v>2</v>
      </c>
      <c r="D4512" s="13">
        <v>120</v>
      </c>
      <c r="E4512" s="13" t="s">
        <v>98</v>
      </c>
      <c r="F4512" s="17">
        <v>-1082</v>
      </c>
      <c r="G4512" t="str">
        <f>_xlfn.XLOOKUP(tbl_GL[[#This Row],[Account_key]],tbl_COA[Account_key],tbl_COA[Class],"Not Found")</f>
        <v>Liabilities and Owners Equity</v>
      </c>
      <c r="H4512" t="str">
        <f>_xlfn.XLOOKUP(tbl_GL[[#This Row],[Account_key]],tbl_COA[Account_key],tbl_COA[SubClass],"Not Found")</f>
        <v>Liabilities</v>
      </c>
      <c r="I4512" t="str">
        <f>_xlfn.XLOOKUP(tbl_GL[[#This Row],[Account_key]],tbl_COA[Account_key],tbl_COA[SubClass2],"Not Found")</f>
        <v>Current Liabilities</v>
      </c>
      <c r="J4512" t="str">
        <f>_xlfn.XLOOKUP(tbl_GL[[#This Row],[Account_key]],tbl_COA[Account_key],tbl_COA[SubAccount],,0)</f>
        <v>Accrued Expenses</v>
      </c>
      <c r="K4512">
        <f>YEAR(tbl_GL[[#This Row],[Date]])</f>
        <v>2019</v>
      </c>
    </row>
    <row r="4513" spans="1:11" x14ac:dyDescent="0.35">
      <c r="A4513">
        <v>973.1</v>
      </c>
      <c r="B4513" s="24">
        <v>43647</v>
      </c>
      <c r="C4513">
        <v>2</v>
      </c>
      <c r="D4513" s="13">
        <v>20</v>
      </c>
      <c r="E4513" s="13" t="s">
        <v>124</v>
      </c>
      <c r="F4513" s="17">
        <v>12500</v>
      </c>
      <c r="G4513" t="str">
        <f>_xlfn.XLOOKUP(tbl_GL[[#This Row],[Account_key]],tbl_COA[Account_key],tbl_COA[Class],"Not Found")</f>
        <v>Assets</v>
      </c>
      <c r="H4513" t="str">
        <f>_xlfn.XLOOKUP(tbl_GL[[#This Row],[Account_key]],tbl_COA[Account_key],tbl_COA[SubClass],"Not Found")</f>
        <v>Assets</v>
      </c>
      <c r="I4513" t="str">
        <f>_xlfn.XLOOKUP(tbl_GL[[#This Row],[Account_key]],tbl_COA[Account_key],tbl_COA[SubClass2],"Not Found")</f>
        <v>Current Assets</v>
      </c>
      <c r="J4513" t="str">
        <f>_xlfn.XLOOKUP(tbl_GL[[#This Row],[Account_key]],tbl_COA[Account_key],tbl_COA[SubAccount],,0)</f>
        <v>Cash in hand</v>
      </c>
      <c r="K4513">
        <f>YEAR(tbl_GL[[#This Row],[Date]])</f>
        <v>2019</v>
      </c>
    </row>
    <row r="4514" spans="1:11" x14ac:dyDescent="0.35">
      <c r="A4514">
        <v>973.2</v>
      </c>
      <c r="B4514" s="24">
        <v>43647</v>
      </c>
      <c r="C4514">
        <v>2</v>
      </c>
      <c r="D4514" s="13">
        <v>10</v>
      </c>
      <c r="E4514" s="13" t="s">
        <v>124</v>
      </c>
      <c r="F4514" s="17">
        <v>-12500</v>
      </c>
      <c r="G4514" t="str">
        <f>_xlfn.XLOOKUP(tbl_GL[[#This Row],[Account_key]],tbl_COA[Account_key],tbl_COA[Class],"Not Found")</f>
        <v>Assets</v>
      </c>
      <c r="H4514" t="str">
        <f>_xlfn.XLOOKUP(tbl_GL[[#This Row],[Account_key]],tbl_COA[Account_key],tbl_COA[SubClass],"Not Found")</f>
        <v>Assets</v>
      </c>
      <c r="I4514" t="str">
        <f>_xlfn.XLOOKUP(tbl_GL[[#This Row],[Account_key]],tbl_COA[Account_key],tbl_COA[SubClass2],"Not Found")</f>
        <v>Current Assets</v>
      </c>
      <c r="J4514" t="str">
        <f>_xlfn.XLOOKUP(tbl_GL[[#This Row],[Account_key]],tbl_COA[Account_key],tbl_COA[SubAccount],,0)</f>
        <v>Cash at Bank</v>
      </c>
      <c r="K4514">
        <f>YEAR(tbl_GL[[#This Row],[Date]])</f>
        <v>2019</v>
      </c>
    </row>
    <row r="4515" spans="1:11" x14ac:dyDescent="0.35">
      <c r="A4515">
        <v>974.1</v>
      </c>
      <c r="B4515" s="24">
        <v>43647</v>
      </c>
      <c r="C4515">
        <v>2</v>
      </c>
      <c r="D4515" s="13">
        <v>60</v>
      </c>
      <c r="E4515" s="13" t="s">
        <v>84</v>
      </c>
      <c r="F4515" s="17">
        <v>15750</v>
      </c>
      <c r="G4515" t="str">
        <f>_xlfn.XLOOKUP(tbl_GL[[#This Row],[Account_key]],tbl_COA[Account_key],tbl_COA[Class],"Not Found")</f>
        <v>Assets</v>
      </c>
      <c r="H4515" t="str">
        <f>_xlfn.XLOOKUP(tbl_GL[[#This Row],[Account_key]],tbl_COA[Account_key],tbl_COA[SubClass],"Not Found")</f>
        <v>Assets</v>
      </c>
      <c r="I4515" t="str">
        <f>_xlfn.XLOOKUP(tbl_GL[[#This Row],[Account_key]],tbl_COA[Account_key],tbl_COA[SubClass2],"Not Found")</f>
        <v>Current Assets</v>
      </c>
      <c r="J4515" t="str">
        <f>_xlfn.XLOOKUP(tbl_GL[[#This Row],[Account_key]],tbl_COA[Account_key],tbl_COA[SubAccount],,0)</f>
        <v>Inventory</v>
      </c>
      <c r="K4515">
        <f>YEAR(tbl_GL[[#This Row],[Date]])</f>
        <v>2019</v>
      </c>
    </row>
    <row r="4516" spans="1:11" x14ac:dyDescent="0.35">
      <c r="A4516">
        <v>974.2</v>
      </c>
      <c r="B4516" s="24">
        <v>43647</v>
      </c>
      <c r="C4516">
        <v>2</v>
      </c>
      <c r="D4516" s="13">
        <v>110</v>
      </c>
      <c r="E4516" s="13" t="s">
        <v>84</v>
      </c>
      <c r="F4516" s="17">
        <v>15750</v>
      </c>
      <c r="G4516" t="str">
        <f>_xlfn.XLOOKUP(tbl_GL[[#This Row],[Account_key]],tbl_COA[Account_key],tbl_COA[Class],"Not Found")</f>
        <v>Liabilities and Owners Equity</v>
      </c>
      <c r="H4516" t="str">
        <f>_xlfn.XLOOKUP(tbl_GL[[#This Row],[Account_key]],tbl_COA[Account_key],tbl_COA[SubClass],"Not Found")</f>
        <v>Liabilities</v>
      </c>
      <c r="I4516" t="str">
        <f>_xlfn.XLOOKUP(tbl_GL[[#This Row],[Account_key]],tbl_COA[Account_key],tbl_COA[SubClass2],"Not Found")</f>
        <v>Current Liabilities</v>
      </c>
      <c r="J4516" t="str">
        <f>_xlfn.XLOOKUP(tbl_GL[[#This Row],[Account_key]],tbl_COA[Account_key],tbl_COA[SubAccount],,0)</f>
        <v>Trade Payables</v>
      </c>
      <c r="K4516">
        <f>YEAR(tbl_GL[[#This Row],[Date]])</f>
        <v>2019</v>
      </c>
    </row>
    <row r="4517" spans="1:11" x14ac:dyDescent="0.35">
      <c r="A4517">
        <v>975.1</v>
      </c>
      <c r="B4517" s="24">
        <v>43648</v>
      </c>
      <c r="C4517">
        <v>2</v>
      </c>
      <c r="D4517" s="13">
        <v>230</v>
      </c>
      <c r="E4517" s="13" t="s">
        <v>4</v>
      </c>
      <c r="F4517" s="17">
        <v>-595</v>
      </c>
      <c r="G4517" t="str">
        <f>_xlfn.XLOOKUP(tbl_GL[[#This Row],[Account_key]],tbl_COA[Account_key],tbl_COA[Class],"Not Found")</f>
        <v>Trading account</v>
      </c>
      <c r="H4517" t="str">
        <f>_xlfn.XLOOKUP(tbl_GL[[#This Row],[Account_key]],tbl_COA[Account_key],tbl_COA[SubClass],"Not Found")</f>
        <v>Cost of Sales</v>
      </c>
      <c r="I4517" t="str">
        <f>_xlfn.XLOOKUP(tbl_GL[[#This Row],[Account_key]],tbl_COA[Account_key],tbl_COA[SubClass2],"Not Found")</f>
        <v>Cost of Sales</v>
      </c>
      <c r="J4517" t="str">
        <f>_xlfn.XLOOKUP(tbl_GL[[#This Row],[Account_key]],tbl_COA[Account_key],tbl_COA[SubAccount],,0)</f>
        <v>Cost of Sales</v>
      </c>
      <c r="K4517">
        <f>YEAR(tbl_GL[[#This Row],[Date]])</f>
        <v>2019</v>
      </c>
    </row>
    <row r="4518" spans="1:11" x14ac:dyDescent="0.35">
      <c r="A4518">
        <v>975.2</v>
      </c>
      <c r="B4518" s="24">
        <v>43648</v>
      </c>
      <c r="C4518">
        <v>2</v>
      </c>
      <c r="D4518" s="13">
        <v>60</v>
      </c>
      <c r="E4518" s="13" t="s">
        <v>4</v>
      </c>
      <c r="F4518" s="17">
        <v>-595</v>
      </c>
      <c r="G4518" t="str">
        <f>_xlfn.XLOOKUP(tbl_GL[[#This Row],[Account_key]],tbl_COA[Account_key],tbl_COA[Class],"Not Found")</f>
        <v>Assets</v>
      </c>
      <c r="H4518" t="str">
        <f>_xlfn.XLOOKUP(tbl_GL[[#This Row],[Account_key]],tbl_COA[Account_key],tbl_COA[SubClass],"Not Found")</f>
        <v>Assets</v>
      </c>
      <c r="I4518" t="str">
        <f>_xlfn.XLOOKUP(tbl_GL[[#This Row],[Account_key]],tbl_COA[Account_key],tbl_COA[SubClass2],"Not Found")</f>
        <v>Current Assets</v>
      </c>
      <c r="J4518" t="str">
        <f>_xlfn.XLOOKUP(tbl_GL[[#This Row],[Account_key]],tbl_COA[Account_key],tbl_COA[SubAccount],,0)</f>
        <v>Inventory</v>
      </c>
      <c r="K4518">
        <f>YEAR(tbl_GL[[#This Row],[Date]])</f>
        <v>2019</v>
      </c>
    </row>
    <row r="4519" spans="1:11" x14ac:dyDescent="0.35">
      <c r="A4519">
        <v>976.1</v>
      </c>
      <c r="B4519" s="24">
        <v>43648</v>
      </c>
      <c r="C4519">
        <v>2</v>
      </c>
      <c r="D4519" s="13">
        <v>210</v>
      </c>
      <c r="E4519" s="13" t="s">
        <v>7</v>
      </c>
      <c r="F4519" s="17">
        <v>2048</v>
      </c>
      <c r="G4519" t="str">
        <f>_xlfn.XLOOKUP(tbl_GL[[#This Row],[Account_key]],tbl_COA[Account_key],tbl_COA[Class],"Not Found")</f>
        <v>Trading account</v>
      </c>
      <c r="H4519" t="str">
        <f>_xlfn.XLOOKUP(tbl_GL[[#This Row],[Account_key]],tbl_COA[Account_key],tbl_COA[SubClass],"Not Found")</f>
        <v>Sales</v>
      </c>
      <c r="I4519" t="str">
        <f>_xlfn.XLOOKUP(tbl_GL[[#This Row],[Account_key]],tbl_COA[Account_key],tbl_COA[SubClass2],"Not Found")</f>
        <v>Sales</v>
      </c>
      <c r="J4519" t="str">
        <f>_xlfn.XLOOKUP(tbl_GL[[#This Row],[Account_key]],tbl_COA[Account_key],tbl_COA[SubAccount],,0)</f>
        <v>Sales</v>
      </c>
      <c r="K4519">
        <f>YEAR(tbl_GL[[#This Row],[Date]])</f>
        <v>2019</v>
      </c>
    </row>
    <row r="4520" spans="1:11" x14ac:dyDescent="0.35">
      <c r="A4520">
        <v>976.2</v>
      </c>
      <c r="B4520" s="24">
        <v>43648</v>
      </c>
      <c r="C4520">
        <v>2</v>
      </c>
      <c r="D4520" s="13">
        <v>10</v>
      </c>
      <c r="E4520" s="13" t="s">
        <v>7</v>
      </c>
      <c r="F4520" s="17">
        <v>2048</v>
      </c>
      <c r="G4520" t="str">
        <f>_xlfn.XLOOKUP(tbl_GL[[#This Row],[Account_key]],tbl_COA[Account_key],tbl_COA[Class],"Not Found")</f>
        <v>Assets</v>
      </c>
      <c r="H4520" t="str">
        <f>_xlfn.XLOOKUP(tbl_GL[[#This Row],[Account_key]],tbl_COA[Account_key],tbl_COA[SubClass],"Not Found")</f>
        <v>Assets</v>
      </c>
      <c r="I4520" t="str">
        <f>_xlfn.XLOOKUP(tbl_GL[[#This Row],[Account_key]],tbl_COA[Account_key],tbl_COA[SubClass2],"Not Found")</f>
        <v>Current Assets</v>
      </c>
      <c r="J4520" t="str">
        <f>_xlfn.XLOOKUP(tbl_GL[[#This Row],[Account_key]],tbl_COA[Account_key],tbl_COA[SubAccount],,0)</f>
        <v>Cash at Bank</v>
      </c>
      <c r="K4520">
        <f>YEAR(tbl_GL[[#This Row],[Date]])</f>
        <v>2019</v>
      </c>
    </row>
    <row r="4521" spans="1:11" x14ac:dyDescent="0.35">
      <c r="A4521">
        <v>977.1</v>
      </c>
      <c r="B4521" s="24">
        <v>43648</v>
      </c>
      <c r="C4521">
        <v>2</v>
      </c>
      <c r="D4521" s="13">
        <v>230</v>
      </c>
      <c r="E4521" s="13" t="s">
        <v>4</v>
      </c>
      <c r="F4521" s="17">
        <v>-2297</v>
      </c>
      <c r="G4521" t="str">
        <f>_xlfn.XLOOKUP(tbl_GL[[#This Row],[Account_key]],tbl_COA[Account_key],tbl_COA[Class],"Not Found")</f>
        <v>Trading account</v>
      </c>
      <c r="H4521" t="str">
        <f>_xlfn.XLOOKUP(tbl_GL[[#This Row],[Account_key]],tbl_COA[Account_key],tbl_COA[SubClass],"Not Found")</f>
        <v>Cost of Sales</v>
      </c>
      <c r="I4521" t="str">
        <f>_xlfn.XLOOKUP(tbl_GL[[#This Row],[Account_key]],tbl_COA[Account_key],tbl_COA[SubClass2],"Not Found")</f>
        <v>Cost of Sales</v>
      </c>
      <c r="J4521" t="str">
        <f>_xlfn.XLOOKUP(tbl_GL[[#This Row],[Account_key]],tbl_COA[Account_key],tbl_COA[SubAccount],,0)</f>
        <v>Cost of Sales</v>
      </c>
      <c r="K4521">
        <f>YEAR(tbl_GL[[#This Row],[Date]])</f>
        <v>2019</v>
      </c>
    </row>
    <row r="4522" spans="1:11" x14ac:dyDescent="0.35">
      <c r="A4522">
        <v>977.2</v>
      </c>
      <c r="B4522" s="24">
        <v>43648</v>
      </c>
      <c r="C4522">
        <v>2</v>
      </c>
      <c r="D4522" s="13">
        <v>60</v>
      </c>
      <c r="E4522" s="13" t="s">
        <v>4</v>
      </c>
      <c r="F4522" s="17">
        <v>-2297</v>
      </c>
      <c r="G4522" t="str">
        <f>_xlfn.XLOOKUP(tbl_GL[[#This Row],[Account_key]],tbl_COA[Account_key],tbl_COA[Class],"Not Found")</f>
        <v>Assets</v>
      </c>
      <c r="H4522" t="str">
        <f>_xlfn.XLOOKUP(tbl_GL[[#This Row],[Account_key]],tbl_COA[Account_key],tbl_COA[SubClass],"Not Found")</f>
        <v>Assets</v>
      </c>
      <c r="I4522" t="str">
        <f>_xlfn.XLOOKUP(tbl_GL[[#This Row],[Account_key]],tbl_COA[Account_key],tbl_COA[SubClass2],"Not Found")</f>
        <v>Current Assets</v>
      </c>
      <c r="J4522" t="str">
        <f>_xlfn.XLOOKUP(tbl_GL[[#This Row],[Account_key]],tbl_COA[Account_key],tbl_COA[SubAccount],,0)</f>
        <v>Inventory</v>
      </c>
      <c r="K4522">
        <f>YEAR(tbl_GL[[#This Row],[Date]])</f>
        <v>2019</v>
      </c>
    </row>
    <row r="4523" spans="1:11" x14ac:dyDescent="0.35">
      <c r="A4523">
        <v>978.1</v>
      </c>
      <c r="B4523" s="24">
        <v>43648</v>
      </c>
      <c r="C4523">
        <v>2</v>
      </c>
      <c r="D4523" s="13">
        <v>210</v>
      </c>
      <c r="E4523" s="13" t="s">
        <v>8</v>
      </c>
      <c r="F4523" s="17">
        <v>8398</v>
      </c>
      <c r="G4523" t="str">
        <f>_xlfn.XLOOKUP(tbl_GL[[#This Row],[Account_key]],tbl_COA[Account_key],tbl_COA[Class],"Not Found")</f>
        <v>Trading account</v>
      </c>
      <c r="H4523" t="str">
        <f>_xlfn.XLOOKUP(tbl_GL[[#This Row],[Account_key]],tbl_COA[Account_key],tbl_COA[SubClass],"Not Found")</f>
        <v>Sales</v>
      </c>
      <c r="I4523" t="str">
        <f>_xlfn.XLOOKUP(tbl_GL[[#This Row],[Account_key]],tbl_COA[Account_key],tbl_COA[SubClass2],"Not Found")</f>
        <v>Sales</v>
      </c>
      <c r="J4523" t="str">
        <f>_xlfn.XLOOKUP(tbl_GL[[#This Row],[Account_key]],tbl_COA[Account_key],tbl_COA[SubAccount],,0)</f>
        <v>Sales</v>
      </c>
      <c r="K4523">
        <f>YEAR(tbl_GL[[#This Row],[Date]])</f>
        <v>2019</v>
      </c>
    </row>
    <row r="4524" spans="1:11" x14ac:dyDescent="0.35">
      <c r="A4524">
        <v>978.2</v>
      </c>
      <c r="B4524" s="24">
        <v>43648</v>
      </c>
      <c r="C4524">
        <v>2</v>
      </c>
      <c r="D4524" s="13">
        <v>30</v>
      </c>
      <c r="E4524" s="13" t="s">
        <v>8</v>
      </c>
      <c r="F4524" s="17">
        <v>8398</v>
      </c>
      <c r="G4524" t="str">
        <f>_xlfn.XLOOKUP(tbl_GL[[#This Row],[Account_key]],tbl_COA[Account_key],tbl_COA[Class],"Not Found")</f>
        <v>Assets</v>
      </c>
      <c r="H4524" t="str">
        <f>_xlfn.XLOOKUP(tbl_GL[[#This Row],[Account_key]],tbl_COA[Account_key],tbl_COA[SubClass],"Not Found")</f>
        <v>Assets</v>
      </c>
      <c r="I4524" t="str">
        <f>_xlfn.XLOOKUP(tbl_GL[[#This Row],[Account_key]],tbl_COA[Account_key],tbl_COA[SubClass2],"Not Found")</f>
        <v>Current Assets</v>
      </c>
      <c r="J4524" t="str">
        <f>_xlfn.XLOOKUP(tbl_GL[[#This Row],[Account_key]],tbl_COA[Account_key],tbl_COA[SubAccount],,0)</f>
        <v>Trade Receivables</v>
      </c>
      <c r="K4524">
        <f>YEAR(tbl_GL[[#This Row],[Date]])</f>
        <v>2019</v>
      </c>
    </row>
    <row r="4525" spans="1:11" x14ac:dyDescent="0.35">
      <c r="A4525">
        <v>979.1</v>
      </c>
      <c r="B4525" s="24">
        <v>43649</v>
      </c>
      <c r="C4525">
        <v>2</v>
      </c>
      <c r="D4525" s="13">
        <v>10</v>
      </c>
      <c r="E4525" s="13" t="s">
        <v>98</v>
      </c>
      <c r="F4525" s="17">
        <v>-1093</v>
      </c>
      <c r="G4525" t="str">
        <f>_xlfn.XLOOKUP(tbl_GL[[#This Row],[Account_key]],tbl_COA[Account_key],tbl_COA[Class],"Not Found")</f>
        <v>Assets</v>
      </c>
      <c r="H4525" t="str">
        <f>_xlfn.XLOOKUP(tbl_GL[[#This Row],[Account_key]],tbl_COA[Account_key],tbl_COA[SubClass],"Not Found")</f>
        <v>Assets</v>
      </c>
      <c r="I4525" t="str">
        <f>_xlfn.XLOOKUP(tbl_GL[[#This Row],[Account_key]],tbl_COA[Account_key],tbl_COA[SubClass2],"Not Found")</f>
        <v>Current Assets</v>
      </c>
      <c r="J4525" t="str">
        <f>_xlfn.XLOOKUP(tbl_GL[[#This Row],[Account_key]],tbl_COA[Account_key],tbl_COA[SubAccount],,0)</f>
        <v>Cash at Bank</v>
      </c>
      <c r="K4525">
        <f>YEAR(tbl_GL[[#This Row],[Date]])</f>
        <v>2019</v>
      </c>
    </row>
    <row r="4526" spans="1:11" x14ac:dyDescent="0.35">
      <c r="A4526">
        <v>979.2</v>
      </c>
      <c r="B4526" s="24">
        <v>43649</v>
      </c>
      <c r="C4526">
        <v>2</v>
      </c>
      <c r="D4526" s="13">
        <v>120</v>
      </c>
      <c r="E4526" s="13" t="s">
        <v>98</v>
      </c>
      <c r="F4526" s="17">
        <v>-1093</v>
      </c>
      <c r="G4526" t="str">
        <f>_xlfn.XLOOKUP(tbl_GL[[#This Row],[Account_key]],tbl_COA[Account_key],tbl_COA[Class],"Not Found")</f>
        <v>Liabilities and Owners Equity</v>
      </c>
      <c r="H4526" t="str">
        <f>_xlfn.XLOOKUP(tbl_GL[[#This Row],[Account_key]],tbl_COA[Account_key],tbl_COA[SubClass],"Not Found")</f>
        <v>Liabilities</v>
      </c>
      <c r="I4526" t="str">
        <f>_xlfn.XLOOKUP(tbl_GL[[#This Row],[Account_key]],tbl_COA[Account_key],tbl_COA[SubClass2],"Not Found")</f>
        <v>Current Liabilities</v>
      </c>
      <c r="J4526" t="str">
        <f>_xlfn.XLOOKUP(tbl_GL[[#This Row],[Account_key]],tbl_COA[Account_key],tbl_COA[SubAccount],,0)</f>
        <v>Accrued Expenses</v>
      </c>
      <c r="K4526">
        <f>YEAR(tbl_GL[[#This Row],[Date]])</f>
        <v>2019</v>
      </c>
    </row>
    <row r="4527" spans="1:11" x14ac:dyDescent="0.35">
      <c r="A4527">
        <v>980.1</v>
      </c>
      <c r="B4527" s="24">
        <v>43650</v>
      </c>
      <c r="C4527">
        <v>2</v>
      </c>
      <c r="D4527" s="13">
        <v>260</v>
      </c>
      <c r="E4527" s="13" t="s">
        <v>83</v>
      </c>
      <c r="F4527" s="17">
        <v>316</v>
      </c>
      <c r="G4527" t="str">
        <f>_xlfn.XLOOKUP(tbl_GL[[#This Row],[Account_key]],tbl_COA[Account_key],tbl_COA[Class],"Not Found")</f>
        <v>Operating account</v>
      </c>
      <c r="H4527" t="str">
        <f>_xlfn.XLOOKUP(tbl_GL[[#This Row],[Account_key]],tbl_COA[Account_key],tbl_COA[SubClass],"Not Found")</f>
        <v>Operating Expenses</v>
      </c>
      <c r="I4527" t="str">
        <f>_xlfn.XLOOKUP(tbl_GL[[#This Row],[Account_key]],tbl_COA[Account_key],tbl_COA[SubClass2],"Not Found")</f>
        <v>Marketing</v>
      </c>
      <c r="J4527" t="str">
        <f>_xlfn.XLOOKUP(tbl_GL[[#This Row],[Account_key]],tbl_COA[Account_key],tbl_COA[SubAccount],,0)</f>
        <v>Commissions</v>
      </c>
      <c r="K4527">
        <f>YEAR(tbl_GL[[#This Row],[Date]])</f>
        <v>2019</v>
      </c>
    </row>
    <row r="4528" spans="1:11" x14ac:dyDescent="0.35">
      <c r="A4528">
        <v>980.2</v>
      </c>
      <c r="B4528" s="24">
        <v>43650</v>
      </c>
      <c r="C4528">
        <v>2</v>
      </c>
      <c r="D4528" s="13">
        <v>20</v>
      </c>
      <c r="E4528" s="13" t="s">
        <v>83</v>
      </c>
      <c r="F4528" s="17">
        <v>316</v>
      </c>
      <c r="G4528" t="str">
        <f>_xlfn.XLOOKUP(tbl_GL[[#This Row],[Account_key]],tbl_COA[Account_key],tbl_COA[Class],"Not Found")</f>
        <v>Assets</v>
      </c>
      <c r="H4528" t="str">
        <f>_xlfn.XLOOKUP(tbl_GL[[#This Row],[Account_key]],tbl_COA[Account_key],tbl_COA[SubClass],"Not Found")</f>
        <v>Assets</v>
      </c>
      <c r="I4528" t="str">
        <f>_xlfn.XLOOKUP(tbl_GL[[#This Row],[Account_key]],tbl_COA[Account_key],tbl_COA[SubClass2],"Not Found")</f>
        <v>Current Assets</v>
      </c>
      <c r="J4528" t="str">
        <f>_xlfn.XLOOKUP(tbl_GL[[#This Row],[Account_key]],tbl_COA[Account_key],tbl_COA[SubAccount],,0)</f>
        <v>Cash in hand</v>
      </c>
      <c r="K4528">
        <f>YEAR(tbl_GL[[#This Row],[Date]])</f>
        <v>2019</v>
      </c>
    </row>
    <row r="4529" spans="1:11" x14ac:dyDescent="0.35">
      <c r="A4529">
        <v>981.1</v>
      </c>
      <c r="B4529" s="24">
        <v>43650</v>
      </c>
      <c r="C4529">
        <v>2</v>
      </c>
      <c r="D4529" s="13">
        <v>10</v>
      </c>
      <c r="E4529" s="13" t="s">
        <v>84</v>
      </c>
      <c r="F4529" s="17">
        <v>-9000</v>
      </c>
      <c r="G4529" t="str">
        <f>_xlfn.XLOOKUP(tbl_GL[[#This Row],[Account_key]],tbl_COA[Account_key],tbl_COA[Class],"Not Found")</f>
        <v>Assets</v>
      </c>
      <c r="H4529" t="str">
        <f>_xlfn.XLOOKUP(tbl_GL[[#This Row],[Account_key]],tbl_COA[Account_key],tbl_COA[SubClass],"Not Found")</f>
        <v>Assets</v>
      </c>
      <c r="I4529" t="str">
        <f>_xlfn.XLOOKUP(tbl_GL[[#This Row],[Account_key]],tbl_COA[Account_key],tbl_COA[SubClass2],"Not Found")</f>
        <v>Current Assets</v>
      </c>
      <c r="J4529" t="str">
        <f>_xlfn.XLOOKUP(tbl_GL[[#This Row],[Account_key]],tbl_COA[Account_key],tbl_COA[SubAccount],,0)</f>
        <v>Cash at Bank</v>
      </c>
      <c r="K4529">
        <f>YEAR(tbl_GL[[#This Row],[Date]])</f>
        <v>2019</v>
      </c>
    </row>
    <row r="4530" spans="1:11" x14ac:dyDescent="0.35">
      <c r="A4530">
        <v>981.2</v>
      </c>
      <c r="B4530" s="24">
        <v>43650</v>
      </c>
      <c r="C4530">
        <v>2</v>
      </c>
      <c r="D4530" s="13">
        <v>110</v>
      </c>
      <c r="E4530" s="13" t="s">
        <v>84</v>
      </c>
      <c r="F4530" s="17">
        <v>-9000</v>
      </c>
      <c r="G4530" t="str">
        <f>_xlfn.XLOOKUP(tbl_GL[[#This Row],[Account_key]],tbl_COA[Account_key],tbl_COA[Class],"Not Found")</f>
        <v>Liabilities and Owners Equity</v>
      </c>
      <c r="H4530" t="str">
        <f>_xlfn.XLOOKUP(tbl_GL[[#This Row],[Account_key]],tbl_COA[Account_key],tbl_COA[SubClass],"Not Found")</f>
        <v>Liabilities</v>
      </c>
      <c r="I4530" t="str">
        <f>_xlfn.XLOOKUP(tbl_GL[[#This Row],[Account_key]],tbl_COA[Account_key],tbl_COA[SubClass2],"Not Found")</f>
        <v>Current Liabilities</v>
      </c>
      <c r="J4530" t="str">
        <f>_xlfn.XLOOKUP(tbl_GL[[#This Row],[Account_key]],tbl_COA[Account_key],tbl_COA[SubAccount],,0)</f>
        <v>Trade Payables</v>
      </c>
      <c r="K4530">
        <f>YEAR(tbl_GL[[#This Row],[Date]])</f>
        <v>2019</v>
      </c>
    </row>
    <row r="4531" spans="1:11" x14ac:dyDescent="0.35">
      <c r="A4531">
        <v>982.1</v>
      </c>
      <c r="B4531" s="24">
        <v>43651</v>
      </c>
      <c r="C4531">
        <v>2</v>
      </c>
      <c r="D4531" s="13">
        <v>290</v>
      </c>
      <c r="E4531" s="13" t="s">
        <v>97</v>
      </c>
      <c r="F4531" s="17">
        <v>-1094</v>
      </c>
      <c r="G4531" t="str">
        <f>_xlfn.XLOOKUP(tbl_GL[[#This Row],[Account_key]],tbl_COA[Account_key],tbl_COA[Class],"Not Found")</f>
        <v>Operating account</v>
      </c>
      <c r="H4531" t="str">
        <f>_xlfn.XLOOKUP(tbl_GL[[#This Row],[Account_key]],tbl_COA[Account_key],tbl_COA[SubClass],"Not Found")</f>
        <v>Operating Expenses</v>
      </c>
      <c r="I4531" t="str">
        <f>_xlfn.XLOOKUP(tbl_GL[[#This Row],[Account_key]],tbl_COA[Account_key],tbl_COA[SubClass2],"Not Found")</f>
        <v>Administration</v>
      </c>
      <c r="J4531" t="str">
        <f>_xlfn.XLOOKUP(tbl_GL[[#This Row],[Account_key]],tbl_COA[Account_key],tbl_COA[SubAccount],,0)</f>
        <v>Travel</v>
      </c>
      <c r="K4531">
        <f>YEAR(tbl_GL[[#This Row],[Date]])</f>
        <v>2019</v>
      </c>
    </row>
    <row r="4532" spans="1:11" x14ac:dyDescent="0.35">
      <c r="A4532">
        <v>982.2</v>
      </c>
      <c r="B4532" s="24">
        <v>43651</v>
      </c>
      <c r="C4532">
        <v>2</v>
      </c>
      <c r="D4532" s="13">
        <v>120</v>
      </c>
      <c r="E4532" s="13" t="s">
        <v>97</v>
      </c>
      <c r="F4532" s="17">
        <v>1094</v>
      </c>
      <c r="G4532" t="str">
        <f>_xlfn.XLOOKUP(tbl_GL[[#This Row],[Account_key]],tbl_COA[Account_key],tbl_COA[Class],"Not Found")</f>
        <v>Liabilities and Owners Equity</v>
      </c>
      <c r="H4532" t="str">
        <f>_xlfn.XLOOKUP(tbl_GL[[#This Row],[Account_key]],tbl_COA[Account_key],tbl_COA[SubClass],"Not Found")</f>
        <v>Liabilities</v>
      </c>
      <c r="I4532" t="str">
        <f>_xlfn.XLOOKUP(tbl_GL[[#This Row],[Account_key]],tbl_COA[Account_key],tbl_COA[SubClass2],"Not Found")</f>
        <v>Current Liabilities</v>
      </c>
      <c r="J4532" t="str">
        <f>_xlfn.XLOOKUP(tbl_GL[[#This Row],[Account_key]],tbl_COA[Account_key],tbl_COA[SubAccount],,0)</f>
        <v>Accrued Expenses</v>
      </c>
      <c r="K4532">
        <f>YEAR(tbl_GL[[#This Row],[Date]])</f>
        <v>2019</v>
      </c>
    </row>
    <row r="4533" spans="1:11" x14ac:dyDescent="0.35">
      <c r="A4533">
        <v>983.1</v>
      </c>
      <c r="B4533" s="24">
        <v>43653</v>
      </c>
      <c r="C4533">
        <v>2</v>
      </c>
      <c r="D4533" s="13">
        <v>230</v>
      </c>
      <c r="E4533" s="13" t="s">
        <v>4</v>
      </c>
      <c r="F4533" s="17">
        <v>-324</v>
      </c>
      <c r="G4533" t="str">
        <f>_xlfn.XLOOKUP(tbl_GL[[#This Row],[Account_key]],tbl_COA[Account_key],tbl_COA[Class],"Not Found")</f>
        <v>Trading account</v>
      </c>
      <c r="H4533" t="str">
        <f>_xlfn.XLOOKUP(tbl_GL[[#This Row],[Account_key]],tbl_COA[Account_key],tbl_COA[SubClass],"Not Found")</f>
        <v>Cost of Sales</v>
      </c>
      <c r="I4533" t="str">
        <f>_xlfn.XLOOKUP(tbl_GL[[#This Row],[Account_key]],tbl_COA[Account_key],tbl_COA[SubClass2],"Not Found")</f>
        <v>Cost of Sales</v>
      </c>
      <c r="J4533" t="str">
        <f>_xlfn.XLOOKUP(tbl_GL[[#This Row],[Account_key]],tbl_COA[Account_key],tbl_COA[SubAccount],,0)</f>
        <v>Cost of Sales</v>
      </c>
      <c r="K4533">
        <f>YEAR(tbl_GL[[#This Row],[Date]])</f>
        <v>2019</v>
      </c>
    </row>
    <row r="4534" spans="1:11" x14ac:dyDescent="0.35">
      <c r="A4534">
        <v>983.2</v>
      </c>
      <c r="B4534" s="24">
        <v>43653</v>
      </c>
      <c r="C4534">
        <v>2</v>
      </c>
      <c r="D4534" s="13">
        <v>60</v>
      </c>
      <c r="E4534" s="13" t="s">
        <v>4</v>
      </c>
      <c r="F4534" s="17">
        <v>-324</v>
      </c>
      <c r="G4534" t="str">
        <f>_xlfn.XLOOKUP(tbl_GL[[#This Row],[Account_key]],tbl_COA[Account_key],tbl_COA[Class],"Not Found")</f>
        <v>Assets</v>
      </c>
      <c r="H4534" t="str">
        <f>_xlfn.XLOOKUP(tbl_GL[[#This Row],[Account_key]],tbl_COA[Account_key],tbl_COA[SubClass],"Not Found")</f>
        <v>Assets</v>
      </c>
      <c r="I4534" t="str">
        <f>_xlfn.XLOOKUP(tbl_GL[[#This Row],[Account_key]],tbl_COA[Account_key],tbl_COA[SubClass2],"Not Found")</f>
        <v>Current Assets</v>
      </c>
      <c r="J4534" t="str">
        <f>_xlfn.XLOOKUP(tbl_GL[[#This Row],[Account_key]],tbl_COA[Account_key],tbl_COA[SubAccount],,0)</f>
        <v>Inventory</v>
      </c>
      <c r="K4534">
        <f>YEAR(tbl_GL[[#This Row],[Date]])</f>
        <v>2019</v>
      </c>
    </row>
    <row r="4535" spans="1:11" x14ac:dyDescent="0.35">
      <c r="A4535">
        <v>984.1</v>
      </c>
      <c r="B4535" s="24">
        <v>43653</v>
      </c>
      <c r="C4535">
        <v>2</v>
      </c>
      <c r="D4535" s="13">
        <v>210</v>
      </c>
      <c r="E4535" s="13" t="s">
        <v>8</v>
      </c>
      <c r="F4535" s="17">
        <v>1184</v>
      </c>
      <c r="G4535" t="str">
        <f>_xlfn.XLOOKUP(tbl_GL[[#This Row],[Account_key]],tbl_COA[Account_key],tbl_COA[Class],"Not Found")</f>
        <v>Trading account</v>
      </c>
      <c r="H4535" t="str">
        <f>_xlfn.XLOOKUP(tbl_GL[[#This Row],[Account_key]],tbl_COA[Account_key],tbl_COA[SubClass],"Not Found")</f>
        <v>Sales</v>
      </c>
      <c r="I4535" t="str">
        <f>_xlfn.XLOOKUP(tbl_GL[[#This Row],[Account_key]],tbl_COA[Account_key],tbl_COA[SubClass2],"Not Found")</f>
        <v>Sales</v>
      </c>
      <c r="J4535" t="str">
        <f>_xlfn.XLOOKUP(tbl_GL[[#This Row],[Account_key]],tbl_COA[Account_key],tbl_COA[SubAccount],,0)</f>
        <v>Sales</v>
      </c>
      <c r="K4535">
        <f>YEAR(tbl_GL[[#This Row],[Date]])</f>
        <v>2019</v>
      </c>
    </row>
    <row r="4536" spans="1:11" x14ac:dyDescent="0.35">
      <c r="A4536">
        <v>984.2</v>
      </c>
      <c r="B4536" s="24">
        <v>43653</v>
      </c>
      <c r="C4536">
        <v>2</v>
      </c>
      <c r="D4536" s="13">
        <v>30</v>
      </c>
      <c r="E4536" s="13" t="s">
        <v>8</v>
      </c>
      <c r="F4536" s="17">
        <v>1184</v>
      </c>
      <c r="G4536" t="str">
        <f>_xlfn.XLOOKUP(tbl_GL[[#This Row],[Account_key]],tbl_COA[Account_key],tbl_COA[Class],"Not Found")</f>
        <v>Assets</v>
      </c>
      <c r="H4536" t="str">
        <f>_xlfn.XLOOKUP(tbl_GL[[#This Row],[Account_key]],tbl_COA[Account_key],tbl_COA[SubClass],"Not Found")</f>
        <v>Assets</v>
      </c>
      <c r="I4536" t="str">
        <f>_xlfn.XLOOKUP(tbl_GL[[#This Row],[Account_key]],tbl_COA[Account_key],tbl_COA[SubClass2],"Not Found")</f>
        <v>Current Assets</v>
      </c>
      <c r="J4536" t="str">
        <f>_xlfn.XLOOKUP(tbl_GL[[#This Row],[Account_key]],tbl_COA[Account_key],tbl_COA[SubAccount],,0)</f>
        <v>Trade Receivables</v>
      </c>
      <c r="K4536">
        <f>YEAR(tbl_GL[[#This Row],[Date]])</f>
        <v>2019</v>
      </c>
    </row>
    <row r="4537" spans="1:11" x14ac:dyDescent="0.35">
      <c r="A4537">
        <v>985.1</v>
      </c>
      <c r="B4537" s="24">
        <v>43655</v>
      </c>
      <c r="C4537">
        <v>2</v>
      </c>
      <c r="D4537" s="13">
        <v>310</v>
      </c>
      <c r="E4537" s="13" t="s">
        <v>99</v>
      </c>
      <c r="F4537" s="17">
        <v>-3</v>
      </c>
      <c r="G4537" t="str">
        <f>_xlfn.XLOOKUP(tbl_GL[[#This Row],[Account_key]],tbl_COA[Account_key],tbl_COA[Class],"Not Found")</f>
        <v>Operating account</v>
      </c>
      <c r="H4537" t="str">
        <f>_xlfn.XLOOKUP(tbl_GL[[#This Row],[Account_key]],tbl_COA[Account_key],tbl_COA[SubClass],"Not Found")</f>
        <v>Operating Expenses</v>
      </c>
      <c r="I4537" t="str">
        <f>_xlfn.XLOOKUP(tbl_GL[[#This Row],[Account_key]],tbl_COA[Account_key],tbl_COA[SubClass2],"Not Found")</f>
        <v>Administration</v>
      </c>
      <c r="J4537" t="str">
        <f>_xlfn.XLOOKUP(tbl_GL[[#This Row],[Account_key]],tbl_COA[Account_key],tbl_COA[SubAccount],,0)</f>
        <v>Office Supplies</v>
      </c>
      <c r="K4537">
        <f>YEAR(tbl_GL[[#This Row],[Date]])</f>
        <v>2019</v>
      </c>
    </row>
    <row r="4538" spans="1:11" x14ac:dyDescent="0.35">
      <c r="A4538">
        <v>985.2</v>
      </c>
      <c r="B4538" s="24">
        <v>43655</v>
      </c>
      <c r="C4538">
        <v>2</v>
      </c>
      <c r="D4538" s="13">
        <v>20</v>
      </c>
      <c r="E4538" s="13" t="s">
        <v>99</v>
      </c>
      <c r="F4538" s="17">
        <v>-3</v>
      </c>
      <c r="G4538" t="str">
        <f>_xlfn.XLOOKUP(tbl_GL[[#This Row],[Account_key]],tbl_COA[Account_key],tbl_COA[Class],"Not Found")</f>
        <v>Assets</v>
      </c>
      <c r="H4538" t="str">
        <f>_xlfn.XLOOKUP(tbl_GL[[#This Row],[Account_key]],tbl_COA[Account_key],tbl_COA[SubClass],"Not Found")</f>
        <v>Assets</v>
      </c>
      <c r="I4538" t="str">
        <f>_xlfn.XLOOKUP(tbl_GL[[#This Row],[Account_key]],tbl_COA[Account_key],tbl_COA[SubClass2],"Not Found")</f>
        <v>Current Assets</v>
      </c>
      <c r="J4538" t="str">
        <f>_xlfn.XLOOKUP(tbl_GL[[#This Row],[Account_key]],tbl_COA[Account_key],tbl_COA[SubAccount],,0)</f>
        <v>Cash in hand</v>
      </c>
      <c r="K4538">
        <f>YEAR(tbl_GL[[#This Row],[Date]])</f>
        <v>2019</v>
      </c>
    </row>
    <row r="4539" spans="1:11" x14ac:dyDescent="0.35">
      <c r="A4539">
        <v>986.1</v>
      </c>
      <c r="B4539" s="24">
        <v>43655</v>
      </c>
      <c r="C4539">
        <v>2</v>
      </c>
      <c r="D4539" s="13">
        <v>10</v>
      </c>
      <c r="E4539" s="13" t="s">
        <v>98</v>
      </c>
      <c r="F4539" s="17">
        <v>-1091</v>
      </c>
      <c r="G4539" t="str">
        <f>_xlfn.XLOOKUP(tbl_GL[[#This Row],[Account_key]],tbl_COA[Account_key],tbl_COA[Class],"Not Found")</f>
        <v>Assets</v>
      </c>
      <c r="H4539" t="str">
        <f>_xlfn.XLOOKUP(tbl_GL[[#This Row],[Account_key]],tbl_COA[Account_key],tbl_COA[SubClass],"Not Found")</f>
        <v>Assets</v>
      </c>
      <c r="I4539" t="str">
        <f>_xlfn.XLOOKUP(tbl_GL[[#This Row],[Account_key]],tbl_COA[Account_key],tbl_COA[SubClass2],"Not Found")</f>
        <v>Current Assets</v>
      </c>
      <c r="J4539" t="str">
        <f>_xlfn.XLOOKUP(tbl_GL[[#This Row],[Account_key]],tbl_COA[Account_key],tbl_COA[SubAccount],,0)</f>
        <v>Cash at Bank</v>
      </c>
      <c r="K4539">
        <f>YEAR(tbl_GL[[#This Row],[Date]])</f>
        <v>2019</v>
      </c>
    </row>
    <row r="4540" spans="1:11" x14ac:dyDescent="0.35">
      <c r="A4540">
        <v>986.2</v>
      </c>
      <c r="B4540" s="24">
        <v>43655</v>
      </c>
      <c r="C4540">
        <v>2</v>
      </c>
      <c r="D4540" s="13">
        <v>120</v>
      </c>
      <c r="E4540" s="13" t="s">
        <v>98</v>
      </c>
      <c r="F4540" s="17">
        <v>-1091</v>
      </c>
      <c r="G4540" t="str">
        <f>_xlfn.XLOOKUP(tbl_GL[[#This Row],[Account_key]],tbl_COA[Account_key],tbl_COA[Class],"Not Found")</f>
        <v>Liabilities and Owners Equity</v>
      </c>
      <c r="H4540" t="str">
        <f>_xlfn.XLOOKUP(tbl_GL[[#This Row],[Account_key]],tbl_COA[Account_key],tbl_COA[SubClass],"Not Found")</f>
        <v>Liabilities</v>
      </c>
      <c r="I4540" t="str">
        <f>_xlfn.XLOOKUP(tbl_GL[[#This Row],[Account_key]],tbl_COA[Account_key],tbl_COA[SubClass2],"Not Found")</f>
        <v>Current Liabilities</v>
      </c>
      <c r="J4540" t="str">
        <f>_xlfn.XLOOKUP(tbl_GL[[#This Row],[Account_key]],tbl_COA[Account_key],tbl_COA[SubAccount],,0)</f>
        <v>Accrued Expenses</v>
      </c>
      <c r="K4540">
        <f>YEAR(tbl_GL[[#This Row],[Date]])</f>
        <v>2019</v>
      </c>
    </row>
    <row r="4541" spans="1:11" x14ac:dyDescent="0.35">
      <c r="A4541">
        <v>987.1</v>
      </c>
      <c r="B4541" s="24">
        <v>43655</v>
      </c>
      <c r="C4541">
        <v>2</v>
      </c>
      <c r="D4541" s="13">
        <v>340</v>
      </c>
      <c r="E4541" s="13" t="s">
        <v>97</v>
      </c>
      <c r="F4541" s="17">
        <v>-1357</v>
      </c>
      <c r="G4541" t="str">
        <f>_xlfn.XLOOKUP(tbl_GL[[#This Row],[Account_key]],tbl_COA[Account_key],tbl_COA[Class],"Not Found")</f>
        <v>Operating account</v>
      </c>
      <c r="H4541" t="str">
        <f>_xlfn.XLOOKUP(tbl_GL[[#This Row],[Account_key]],tbl_COA[Account_key],tbl_COA[SubClass],"Not Found")</f>
        <v>Operating Expenses</v>
      </c>
      <c r="I4541" t="str">
        <f>_xlfn.XLOOKUP(tbl_GL[[#This Row],[Account_key]],tbl_COA[Account_key],tbl_COA[SubClass2],"Not Found")</f>
        <v>Administration</v>
      </c>
      <c r="J4541" t="str">
        <f>_xlfn.XLOOKUP(tbl_GL[[#This Row],[Account_key]],tbl_COA[Account_key],tbl_COA[SubAccount],,0)</f>
        <v>Utilities</v>
      </c>
      <c r="K4541">
        <f>YEAR(tbl_GL[[#This Row],[Date]])</f>
        <v>2019</v>
      </c>
    </row>
    <row r="4542" spans="1:11" x14ac:dyDescent="0.35">
      <c r="A4542">
        <v>987.2</v>
      </c>
      <c r="B4542" s="24">
        <v>43655</v>
      </c>
      <c r="C4542">
        <v>2</v>
      </c>
      <c r="D4542" s="13">
        <v>120</v>
      </c>
      <c r="E4542" s="13" t="s">
        <v>97</v>
      </c>
      <c r="F4542" s="17">
        <v>1357</v>
      </c>
      <c r="G4542" t="str">
        <f>_xlfn.XLOOKUP(tbl_GL[[#This Row],[Account_key]],tbl_COA[Account_key],tbl_COA[Class],"Not Found")</f>
        <v>Liabilities and Owners Equity</v>
      </c>
      <c r="H4542" t="str">
        <f>_xlfn.XLOOKUP(tbl_GL[[#This Row],[Account_key]],tbl_COA[Account_key],tbl_COA[SubClass],"Not Found")</f>
        <v>Liabilities</v>
      </c>
      <c r="I4542" t="str">
        <f>_xlfn.XLOOKUP(tbl_GL[[#This Row],[Account_key]],tbl_COA[Account_key],tbl_COA[SubClass2],"Not Found")</f>
        <v>Current Liabilities</v>
      </c>
      <c r="J4542" t="str">
        <f>_xlfn.XLOOKUP(tbl_GL[[#This Row],[Account_key]],tbl_COA[Account_key],tbl_COA[SubAccount],,0)</f>
        <v>Accrued Expenses</v>
      </c>
      <c r="K4542">
        <f>YEAR(tbl_GL[[#This Row],[Date]])</f>
        <v>2019</v>
      </c>
    </row>
    <row r="4543" spans="1:11" x14ac:dyDescent="0.35">
      <c r="A4543">
        <v>988.1</v>
      </c>
      <c r="B4543" s="24">
        <v>43655</v>
      </c>
      <c r="C4543">
        <v>2</v>
      </c>
      <c r="D4543" s="13">
        <v>30</v>
      </c>
      <c r="E4543" s="13" t="s">
        <v>80</v>
      </c>
      <c r="F4543" s="17">
        <v>-6683</v>
      </c>
      <c r="G4543" t="str">
        <f>_xlfn.XLOOKUP(tbl_GL[[#This Row],[Account_key]],tbl_COA[Account_key],tbl_COA[Class],"Not Found")</f>
        <v>Assets</v>
      </c>
      <c r="H4543" t="str">
        <f>_xlfn.XLOOKUP(tbl_GL[[#This Row],[Account_key]],tbl_COA[Account_key],tbl_COA[SubClass],"Not Found")</f>
        <v>Assets</v>
      </c>
      <c r="I4543" t="str">
        <f>_xlfn.XLOOKUP(tbl_GL[[#This Row],[Account_key]],tbl_COA[Account_key],tbl_COA[SubClass2],"Not Found")</f>
        <v>Current Assets</v>
      </c>
      <c r="J4543" t="str">
        <f>_xlfn.XLOOKUP(tbl_GL[[#This Row],[Account_key]],tbl_COA[Account_key],tbl_COA[SubAccount],,0)</f>
        <v>Trade Receivables</v>
      </c>
      <c r="K4543">
        <f>YEAR(tbl_GL[[#This Row],[Date]])</f>
        <v>2019</v>
      </c>
    </row>
    <row r="4544" spans="1:11" x14ac:dyDescent="0.35">
      <c r="A4544">
        <v>988.2</v>
      </c>
      <c r="B4544" s="24">
        <v>43655</v>
      </c>
      <c r="C4544">
        <v>2</v>
      </c>
      <c r="D4544" s="13">
        <v>10</v>
      </c>
      <c r="E4544" s="13" t="s">
        <v>80</v>
      </c>
      <c r="F4544" s="17">
        <v>6683</v>
      </c>
      <c r="G4544" t="str">
        <f>_xlfn.XLOOKUP(tbl_GL[[#This Row],[Account_key]],tbl_COA[Account_key],tbl_COA[Class],"Not Found")</f>
        <v>Assets</v>
      </c>
      <c r="H4544" t="str">
        <f>_xlfn.XLOOKUP(tbl_GL[[#This Row],[Account_key]],tbl_COA[Account_key],tbl_COA[SubClass],"Not Found")</f>
        <v>Assets</v>
      </c>
      <c r="I4544" t="str">
        <f>_xlfn.XLOOKUP(tbl_GL[[#This Row],[Account_key]],tbl_COA[Account_key],tbl_COA[SubClass2],"Not Found")</f>
        <v>Current Assets</v>
      </c>
      <c r="J4544" t="str">
        <f>_xlfn.XLOOKUP(tbl_GL[[#This Row],[Account_key]],tbl_COA[Account_key],tbl_COA[SubAccount],,0)</f>
        <v>Cash at Bank</v>
      </c>
      <c r="K4544">
        <f>YEAR(tbl_GL[[#This Row],[Date]])</f>
        <v>2019</v>
      </c>
    </row>
    <row r="4545" spans="1:11" x14ac:dyDescent="0.35">
      <c r="A4545">
        <v>989.1</v>
      </c>
      <c r="B4545" s="24">
        <v>43656</v>
      </c>
      <c r="C4545">
        <v>2</v>
      </c>
      <c r="D4545" s="13">
        <v>230</v>
      </c>
      <c r="E4545" s="13" t="s">
        <v>4</v>
      </c>
      <c r="F4545" s="17">
        <v>-603</v>
      </c>
      <c r="G4545" t="str">
        <f>_xlfn.XLOOKUP(tbl_GL[[#This Row],[Account_key]],tbl_COA[Account_key],tbl_COA[Class],"Not Found")</f>
        <v>Trading account</v>
      </c>
      <c r="H4545" t="str">
        <f>_xlfn.XLOOKUP(tbl_GL[[#This Row],[Account_key]],tbl_COA[Account_key],tbl_COA[SubClass],"Not Found")</f>
        <v>Cost of Sales</v>
      </c>
      <c r="I4545" t="str">
        <f>_xlfn.XLOOKUP(tbl_GL[[#This Row],[Account_key]],tbl_COA[Account_key],tbl_COA[SubClass2],"Not Found")</f>
        <v>Cost of Sales</v>
      </c>
      <c r="J4545" t="str">
        <f>_xlfn.XLOOKUP(tbl_GL[[#This Row],[Account_key]],tbl_COA[Account_key],tbl_COA[SubAccount],,0)</f>
        <v>Cost of Sales</v>
      </c>
      <c r="K4545">
        <f>YEAR(tbl_GL[[#This Row],[Date]])</f>
        <v>2019</v>
      </c>
    </row>
    <row r="4546" spans="1:11" x14ac:dyDescent="0.35">
      <c r="A4546">
        <v>989.2</v>
      </c>
      <c r="B4546" s="24">
        <v>43656</v>
      </c>
      <c r="C4546">
        <v>2</v>
      </c>
      <c r="D4546" s="13">
        <v>60</v>
      </c>
      <c r="E4546" s="13" t="s">
        <v>4</v>
      </c>
      <c r="F4546" s="17">
        <v>-603</v>
      </c>
      <c r="G4546" t="str">
        <f>_xlfn.XLOOKUP(tbl_GL[[#This Row],[Account_key]],tbl_COA[Account_key],tbl_COA[Class],"Not Found")</f>
        <v>Assets</v>
      </c>
      <c r="H4546" t="str">
        <f>_xlfn.XLOOKUP(tbl_GL[[#This Row],[Account_key]],tbl_COA[Account_key],tbl_COA[SubClass],"Not Found")</f>
        <v>Assets</v>
      </c>
      <c r="I4546" t="str">
        <f>_xlfn.XLOOKUP(tbl_GL[[#This Row],[Account_key]],tbl_COA[Account_key],tbl_COA[SubClass2],"Not Found")</f>
        <v>Current Assets</v>
      </c>
      <c r="J4546" t="str">
        <f>_xlfn.XLOOKUP(tbl_GL[[#This Row],[Account_key]],tbl_COA[Account_key],tbl_COA[SubAccount],,0)</f>
        <v>Inventory</v>
      </c>
      <c r="K4546">
        <f>YEAR(tbl_GL[[#This Row],[Date]])</f>
        <v>2019</v>
      </c>
    </row>
    <row r="4547" spans="1:11" x14ac:dyDescent="0.35">
      <c r="A4547">
        <v>990.1</v>
      </c>
      <c r="B4547" s="24">
        <v>43656</v>
      </c>
      <c r="C4547">
        <v>2</v>
      </c>
      <c r="D4547" s="13">
        <v>10</v>
      </c>
      <c r="E4547" s="13" t="s">
        <v>98</v>
      </c>
      <c r="F4547" s="17">
        <v>-1172</v>
      </c>
      <c r="G4547" t="str">
        <f>_xlfn.XLOOKUP(tbl_GL[[#This Row],[Account_key]],tbl_COA[Account_key],tbl_COA[Class],"Not Found")</f>
        <v>Assets</v>
      </c>
      <c r="H4547" t="str">
        <f>_xlfn.XLOOKUP(tbl_GL[[#This Row],[Account_key]],tbl_COA[Account_key],tbl_COA[SubClass],"Not Found")</f>
        <v>Assets</v>
      </c>
      <c r="I4547" t="str">
        <f>_xlfn.XLOOKUP(tbl_GL[[#This Row],[Account_key]],tbl_COA[Account_key],tbl_COA[SubClass2],"Not Found")</f>
        <v>Current Assets</v>
      </c>
      <c r="J4547" t="str">
        <f>_xlfn.XLOOKUP(tbl_GL[[#This Row],[Account_key]],tbl_COA[Account_key],tbl_COA[SubAccount],,0)</f>
        <v>Cash at Bank</v>
      </c>
      <c r="K4547">
        <f>YEAR(tbl_GL[[#This Row],[Date]])</f>
        <v>2019</v>
      </c>
    </row>
    <row r="4548" spans="1:11" x14ac:dyDescent="0.35">
      <c r="A4548">
        <v>990.2</v>
      </c>
      <c r="B4548" s="24">
        <v>43656</v>
      </c>
      <c r="C4548">
        <v>2</v>
      </c>
      <c r="D4548" s="13">
        <v>120</v>
      </c>
      <c r="E4548" s="13" t="s">
        <v>98</v>
      </c>
      <c r="F4548" s="17">
        <v>-1172</v>
      </c>
      <c r="G4548" t="str">
        <f>_xlfn.XLOOKUP(tbl_GL[[#This Row],[Account_key]],tbl_COA[Account_key],tbl_COA[Class],"Not Found")</f>
        <v>Liabilities and Owners Equity</v>
      </c>
      <c r="H4548" t="str">
        <f>_xlfn.XLOOKUP(tbl_GL[[#This Row],[Account_key]],tbl_COA[Account_key],tbl_COA[SubClass],"Not Found")</f>
        <v>Liabilities</v>
      </c>
      <c r="I4548" t="str">
        <f>_xlfn.XLOOKUP(tbl_GL[[#This Row],[Account_key]],tbl_COA[Account_key],tbl_COA[SubClass2],"Not Found")</f>
        <v>Current Liabilities</v>
      </c>
      <c r="J4548" t="str">
        <f>_xlfn.XLOOKUP(tbl_GL[[#This Row],[Account_key]],tbl_COA[Account_key],tbl_COA[SubAccount],,0)</f>
        <v>Accrued Expenses</v>
      </c>
      <c r="K4548">
        <f>YEAR(tbl_GL[[#This Row],[Date]])</f>
        <v>2019</v>
      </c>
    </row>
    <row r="4549" spans="1:11" x14ac:dyDescent="0.35">
      <c r="A4549">
        <v>991.1</v>
      </c>
      <c r="B4549" s="24">
        <v>43656</v>
      </c>
      <c r="C4549">
        <v>2</v>
      </c>
      <c r="D4549" s="13">
        <v>210</v>
      </c>
      <c r="E4549" s="13" t="s">
        <v>7</v>
      </c>
      <c r="F4549" s="17">
        <v>2076</v>
      </c>
      <c r="G4549" t="str">
        <f>_xlfn.XLOOKUP(tbl_GL[[#This Row],[Account_key]],tbl_COA[Account_key],tbl_COA[Class],"Not Found")</f>
        <v>Trading account</v>
      </c>
      <c r="H4549" t="str">
        <f>_xlfn.XLOOKUP(tbl_GL[[#This Row],[Account_key]],tbl_COA[Account_key],tbl_COA[SubClass],"Not Found")</f>
        <v>Sales</v>
      </c>
      <c r="I4549" t="str">
        <f>_xlfn.XLOOKUP(tbl_GL[[#This Row],[Account_key]],tbl_COA[Account_key],tbl_COA[SubClass2],"Not Found")</f>
        <v>Sales</v>
      </c>
      <c r="J4549" t="str">
        <f>_xlfn.XLOOKUP(tbl_GL[[#This Row],[Account_key]],tbl_COA[Account_key],tbl_COA[SubAccount],,0)</f>
        <v>Sales</v>
      </c>
      <c r="K4549">
        <f>YEAR(tbl_GL[[#This Row],[Date]])</f>
        <v>2019</v>
      </c>
    </row>
    <row r="4550" spans="1:11" x14ac:dyDescent="0.35">
      <c r="A4550">
        <v>991.2</v>
      </c>
      <c r="B4550" s="24">
        <v>43656</v>
      </c>
      <c r="C4550">
        <v>2</v>
      </c>
      <c r="D4550" s="13">
        <v>10</v>
      </c>
      <c r="E4550" s="13" t="s">
        <v>7</v>
      </c>
      <c r="F4550" s="17">
        <v>2076</v>
      </c>
      <c r="G4550" t="str">
        <f>_xlfn.XLOOKUP(tbl_GL[[#This Row],[Account_key]],tbl_COA[Account_key],tbl_COA[Class],"Not Found")</f>
        <v>Assets</v>
      </c>
      <c r="H4550" t="str">
        <f>_xlfn.XLOOKUP(tbl_GL[[#This Row],[Account_key]],tbl_COA[Account_key],tbl_COA[SubClass],"Not Found")</f>
        <v>Assets</v>
      </c>
      <c r="I4550" t="str">
        <f>_xlfn.XLOOKUP(tbl_GL[[#This Row],[Account_key]],tbl_COA[Account_key],tbl_COA[SubClass2],"Not Found")</f>
        <v>Current Assets</v>
      </c>
      <c r="J4550" t="str">
        <f>_xlfn.XLOOKUP(tbl_GL[[#This Row],[Account_key]],tbl_COA[Account_key],tbl_COA[SubAccount],,0)</f>
        <v>Cash at Bank</v>
      </c>
      <c r="K4550">
        <f>YEAR(tbl_GL[[#This Row],[Date]])</f>
        <v>2019</v>
      </c>
    </row>
    <row r="4551" spans="1:11" x14ac:dyDescent="0.35">
      <c r="A4551">
        <v>992.1</v>
      </c>
      <c r="B4551" s="24">
        <v>43656</v>
      </c>
      <c r="C4551">
        <v>2</v>
      </c>
      <c r="D4551" s="13">
        <v>230</v>
      </c>
      <c r="E4551" s="13" t="s">
        <v>4</v>
      </c>
      <c r="F4551" s="17">
        <v>-2316</v>
      </c>
      <c r="G4551" t="str">
        <f>_xlfn.XLOOKUP(tbl_GL[[#This Row],[Account_key]],tbl_COA[Account_key],tbl_COA[Class],"Not Found")</f>
        <v>Trading account</v>
      </c>
      <c r="H4551" t="str">
        <f>_xlfn.XLOOKUP(tbl_GL[[#This Row],[Account_key]],tbl_COA[Account_key],tbl_COA[SubClass],"Not Found")</f>
        <v>Cost of Sales</v>
      </c>
      <c r="I4551" t="str">
        <f>_xlfn.XLOOKUP(tbl_GL[[#This Row],[Account_key]],tbl_COA[Account_key],tbl_COA[SubClass2],"Not Found")</f>
        <v>Cost of Sales</v>
      </c>
      <c r="J4551" t="str">
        <f>_xlfn.XLOOKUP(tbl_GL[[#This Row],[Account_key]],tbl_COA[Account_key],tbl_COA[SubAccount],,0)</f>
        <v>Cost of Sales</v>
      </c>
      <c r="K4551">
        <f>YEAR(tbl_GL[[#This Row],[Date]])</f>
        <v>2019</v>
      </c>
    </row>
    <row r="4552" spans="1:11" x14ac:dyDescent="0.35">
      <c r="A4552">
        <v>992.2</v>
      </c>
      <c r="B4552" s="24">
        <v>43656</v>
      </c>
      <c r="C4552">
        <v>2</v>
      </c>
      <c r="D4552" s="13">
        <v>60</v>
      </c>
      <c r="E4552" s="13" t="s">
        <v>4</v>
      </c>
      <c r="F4552" s="17">
        <v>-2316</v>
      </c>
      <c r="G4552" t="str">
        <f>_xlfn.XLOOKUP(tbl_GL[[#This Row],[Account_key]],tbl_COA[Account_key],tbl_COA[Class],"Not Found")</f>
        <v>Assets</v>
      </c>
      <c r="H4552" t="str">
        <f>_xlfn.XLOOKUP(tbl_GL[[#This Row],[Account_key]],tbl_COA[Account_key],tbl_COA[SubClass],"Not Found")</f>
        <v>Assets</v>
      </c>
      <c r="I4552" t="str">
        <f>_xlfn.XLOOKUP(tbl_GL[[#This Row],[Account_key]],tbl_COA[Account_key],tbl_COA[SubClass2],"Not Found")</f>
        <v>Current Assets</v>
      </c>
      <c r="J4552" t="str">
        <f>_xlfn.XLOOKUP(tbl_GL[[#This Row],[Account_key]],tbl_COA[Account_key],tbl_COA[SubAccount],,0)</f>
        <v>Inventory</v>
      </c>
      <c r="K4552">
        <f>YEAR(tbl_GL[[#This Row],[Date]])</f>
        <v>2019</v>
      </c>
    </row>
    <row r="4553" spans="1:11" x14ac:dyDescent="0.35">
      <c r="A4553">
        <v>993.1</v>
      </c>
      <c r="B4553" s="24">
        <v>43656</v>
      </c>
      <c r="C4553">
        <v>2</v>
      </c>
      <c r="D4553" s="13">
        <v>210</v>
      </c>
      <c r="E4553" s="13" t="s">
        <v>8</v>
      </c>
      <c r="F4553" s="17">
        <v>8467</v>
      </c>
      <c r="G4553" t="str">
        <f>_xlfn.XLOOKUP(tbl_GL[[#This Row],[Account_key]],tbl_COA[Account_key],tbl_COA[Class],"Not Found")</f>
        <v>Trading account</v>
      </c>
      <c r="H4553" t="str">
        <f>_xlfn.XLOOKUP(tbl_GL[[#This Row],[Account_key]],tbl_COA[Account_key],tbl_COA[SubClass],"Not Found")</f>
        <v>Sales</v>
      </c>
      <c r="I4553" t="str">
        <f>_xlfn.XLOOKUP(tbl_GL[[#This Row],[Account_key]],tbl_COA[Account_key],tbl_COA[SubClass2],"Not Found")</f>
        <v>Sales</v>
      </c>
      <c r="J4553" t="str">
        <f>_xlfn.XLOOKUP(tbl_GL[[#This Row],[Account_key]],tbl_COA[Account_key],tbl_COA[SubAccount],,0)</f>
        <v>Sales</v>
      </c>
      <c r="K4553">
        <f>YEAR(tbl_GL[[#This Row],[Date]])</f>
        <v>2019</v>
      </c>
    </row>
    <row r="4554" spans="1:11" x14ac:dyDescent="0.35">
      <c r="A4554">
        <v>993.2</v>
      </c>
      <c r="B4554" s="24">
        <v>43656</v>
      </c>
      <c r="C4554">
        <v>2</v>
      </c>
      <c r="D4554" s="13">
        <v>30</v>
      </c>
      <c r="E4554" s="13" t="s">
        <v>8</v>
      </c>
      <c r="F4554" s="17">
        <v>8467</v>
      </c>
      <c r="G4554" t="str">
        <f>_xlfn.XLOOKUP(tbl_GL[[#This Row],[Account_key]],tbl_COA[Account_key],tbl_COA[Class],"Not Found")</f>
        <v>Assets</v>
      </c>
      <c r="H4554" t="str">
        <f>_xlfn.XLOOKUP(tbl_GL[[#This Row],[Account_key]],tbl_COA[Account_key],tbl_COA[SubClass],"Not Found")</f>
        <v>Assets</v>
      </c>
      <c r="I4554" t="str">
        <f>_xlfn.XLOOKUP(tbl_GL[[#This Row],[Account_key]],tbl_COA[Account_key],tbl_COA[SubClass2],"Not Found")</f>
        <v>Current Assets</v>
      </c>
      <c r="J4554" t="str">
        <f>_xlfn.XLOOKUP(tbl_GL[[#This Row],[Account_key]],tbl_COA[Account_key],tbl_COA[SubAccount],,0)</f>
        <v>Trade Receivables</v>
      </c>
      <c r="K4554">
        <f>YEAR(tbl_GL[[#This Row],[Date]])</f>
        <v>2019</v>
      </c>
    </row>
    <row r="4555" spans="1:11" x14ac:dyDescent="0.35">
      <c r="A4555">
        <v>994.1</v>
      </c>
      <c r="B4555" s="24">
        <v>43658</v>
      </c>
      <c r="C4555">
        <v>2</v>
      </c>
      <c r="D4555" s="13">
        <v>310</v>
      </c>
      <c r="E4555" s="13" t="s">
        <v>97</v>
      </c>
      <c r="F4555" s="17">
        <v>-892</v>
      </c>
      <c r="G4555" t="str">
        <f>_xlfn.XLOOKUP(tbl_GL[[#This Row],[Account_key]],tbl_COA[Account_key],tbl_COA[Class],"Not Found")</f>
        <v>Operating account</v>
      </c>
      <c r="H4555" t="str">
        <f>_xlfn.XLOOKUP(tbl_GL[[#This Row],[Account_key]],tbl_COA[Account_key],tbl_COA[SubClass],"Not Found")</f>
        <v>Operating Expenses</v>
      </c>
      <c r="I4555" t="str">
        <f>_xlfn.XLOOKUP(tbl_GL[[#This Row],[Account_key]],tbl_COA[Account_key],tbl_COA[SubClass2],"Not Found")</f>
        <v>Administration</v>
      </c>
      <c r="J4555" t="str">
        <f>_xlfn.XLOOKUP(tbl_GL[[#This Row],[Account_key]],tbl_COA[Account_key],tbl_COA[SubAccount],,0)</f>
        <v>Office Supplies</v>
      </c>
      <c r="K4555">
        <f>YEAR(tbl_GL[[#This Row],[Date]])</f>
        <v>2019</v>
      </c>
    </row>
    <row r="4556" spans="1:11" x14ac:dyDescent="0.35">
      <c r="A4556">
        <v>994.2</v>
      </c>
      <c r="B4556" s="24">
        <v>43658</v>
      </c>
      <c r="C4556">
        <v>2</v>
      </c>
      <c r="D4556" s="13">
        <v>120</v>
      </c>
      <c r="E4556" s="13" t="s">
        <v>97</v>
      </c>
      <c r="F4556" s="17">
        <v>892</v>
      </c>
      <c r="G4556" t="str">
        <f>_xlfn.XLOOKUP(tbl_GL[[#This Row],[Account_key]],tbl_COA[Account_key],tbl_COA[Class],"Not Found")</f>
        <v>Liabilities and Owners Equity</v>
      </c>
      <c r="H4556" t="str">
        <f>_xlfn.XLOOKUP(tbl_GL[[#This Row],[Account_key]],tbl_COA[Account_key],tbl_COA[SubClass],"Not Found")</f>
        <v>Liabilities</v>
      </c>
      <c r="I4556" t="str">
        <f>_xlfn.XLOOKUP(tbl_GL[[#This Row],[Account_key]],tbl_COA[Account_key],tbl_COA[SubClass2],"Not Found")</f>
        <v>Current Liabilities</v>
      </c>
      <c r="J4556" t="str">
        <f>_xlfn.XLOOKUP(tbl_GL[[#This Row],[Account_key]],tbl_COA[Account_key],tbl_COA[SubAccount],,0)</f>
        <v>Accrued Expenses</v>
      </c>
      <c r="K4556">
        <f>YEAR(tbl_GL[[#This Row],[Date]])</f>
        <v>2019</v>
      </c>
    </row>
    <row r="4557" spans="1:11" x14ac:dyDescent="0.35">
      <c r="A4557">
        <v>995.1</v>
      </c>
      <c r="B4557" s="24">
        <v>43660</v>
      </c>
      <c r="C4557">
        <v>2</v>
      </c>
      <c r="D4557" s="13">
        <v>10</v>
      </c>
      <c r="E4557" s="13" t="s">
        <v>98</v>
      </c>
      <c r="F4557" s="17">
        <v>-1130</v>
      </c>
      <c r="G4557" t="str">
        <f>_xlfn.XLOOKUP(tbl_GL[[#This Row],[Account_key]],tbl_COA[Account_key],tbl_COA[Class],"Not Found")</f>
        <v>Assets</v>
      </c>
      <c r="H4557" t="str">
        <f>_xlfn.XLOOKUP(tbl_GL[[#This Row],[Account_key]],tbl_COA[Account_key],tbl_COA[SubClass],"Not Found")</f>
        <v>Assets</v>
      </c>
      <c r="I4557" t="str">
        <f>_xlfn.XLOOKUP(tbl_GL[[#This Row],[Account_key]],tbl_COA[Account_key],tbl_COA[SubClass2],"Not Found")</f>
        <v>Current Assets</v>
      </c>
      <c r="J4557" t="str">
        <f>_xlfn.XLOOKUP(tbl_GL[[#This Row],[Account_key]],tbl_COA[Account_key],tbl_COA[SubAccount],,0)</f>
        <v>Cash at Bank</v>
      </c>
      <c r="K4557">
        <f>YEAR(tbl_GL[[#This Row],[Date]])</f>
        <v>2019</v>
      </c>
    </row>
    <row r="4558" spans="1:11" x14ac:dyDescent="0.35">
      <c r="A4558">
        <v>995.2</v>
      </c>
      <c r="B4558" s="24">
        <v>43660</v>
      </c>
      <c r="C4558">
        <v>2</v>
      </c>
      <c r="D4558" s="13">
        <v>120</v>
      </c>
      <c r="E4558" s="13" t="s">
        <v>98</v>
      </c>
      <c r="F4558" s="17">
        <v>-1130</v>
      </c>
      <c r="G4558" t="str">
        <f>_xlfn.XLOOKUP(tbl_GL[[#This Row],[Account_key]],tbl_COA[Account_key],tbl_COA[Class],"Not Found")</f>
        <v>Liabilities and Owners Equity</v>
      </c>
      <c r="H4558" t="str">
        <f>_xlfn.XLOOKUP(tbl_GL[[#This Row],[Account_key]],tbl_COA[Account_key],tbl_COA[SubClass],"Not Found")</f>
        <v>Liabilities</v>
      </c>
      <c r="I4558" t="str">
        <f>_xlfn.XLOOKUP(tbl_GL[[#This Row],[Account_key]],tbl_COA[Account_key],tbl_COA[SubClass2],"Not Found")</f>
        <v>Current Liabilities</v>
      </c>
      <c r="J4558" t="str">
        <f>_xlfn.XLOOKUP(tbl_GL[[#This Row],[Account_key]],tbl_COA[Account_key],tbl_COA[SubAccount],,0)</f>
        <v>Accrued Expenses</v>
      </c>
      <c r="K4558">
        <f>YEAR(tbl_GL[[#This Row],[Date]])</f>
        <v>2019</v>
      </c>
    </row>
    <row r="4559" spans="1:11" x14ac:dyDescent="0.35">
      <c r="A4559">
        <v>996.1</v>
      </c>
      <c r="B4559" s="24">
        <v>43661</v>
      </c>
      <c r="C4559">
        <v>2</v>
      </c>
      <c r="D4559" s="13">
        <v>10</v>
      </c>
      <c r="E4559" s="13" t="s">
        <v>112</v>
      </c>
      <c r="F4559" s="17">
        <v>-150</v>
      </c>
      <c r="G4559" t="str">
        <f>_xlfn.XLOOKUP(tbl_GL[[#This Row],[Account_key]],tbl_COA[Account_key],tbl_COA[Class],"Not Found")</f>
        <v>Assets</v>
      </c>
      <c r="H4559" t="str">
        <f>_xlfn.XLOOKUP(tbl_GL[[#This Row],[Account_key]],tbl_COA[Account_key],tbl_COA[SubClass],"Not Found")</f>
        <v>Assets</v>
      </c>
      <c r="I4559" t="str">
        <f>_xlfn.XLOOKUP(tbl_GL[[#This Row],[Account_key]],tbl_COA[Account_key],tbl_COA[SubClass2],"Not Found")</f>
        <v>Current Assets</v>
      </c>
      <c r="J4559" t="str">
        <f>_xlfn.XLOOKUP(tbl_GL[[#This Row],[Account_key]],tbl_COA[Account_key],tbl_COA[SubAccount],,0)</f>
        <v>Cash at Bank</v>
      </c>
      <c r="K4559">
        <f>YEAR(tbl_GL[[#This Row],[Date]])</f>
        <v>2019</v>
      </c>
    </row>
    <row r="4560" spans="1:11" x14ac:dyDescent="0.35">
      <c r="A4560">
        <v>996.2</v>
      </c>
      <c r="B4560" s="24">
        <v>43661</v>
      </c>
      <c r="C4560">
        <v>2</v>
      </c>
      <c r="D4560" s="13">
        <v>121</v>
      </c>
      <c r="E4560" s="13" t="s">
        <v>112</v>
      </c>
      <c r="F4560" s="17">
        <v>-150</v>
      </c>
      <c r="G4560" t="str">
        <f>_xlfn.XLOOKUP(tbl_GL[[#This Row],[Account_key]],tbl_COA[Account_key],tbl_COA[Class],"Not Found")</f>
        <v>Liabilities and Owners Equity</v>
      </c>
      <c r="H4560" t="str">
        <f>_xlfn.XLOOKUP(tbl_GL[[#This Row],[Account_key]],tbl_COA[Account_key],tbl_COA[SubClass],"Not Found")</f>
        <v>Liabilities</v>
      </c>
      <c r="I4560" t="str">
        <f>_xlfn.XLOOKUP(tbl_GL[[#This Row],[Account_key]],tbl_COA[Account_key],tbl_COA[SubClass2],"Not Found")</f>
        <v>Current Liabilities</v>
      </c>
      <c r="J4560" t="str">
        <f>_xlfn.XLOOKUP(tbl_GL[[#This Row],[Account_key]],tbl_COA[Account_key],tbl_COA[SubAccount],,0)</f>
        <v>Interest Payable</v>
      </c>
      <c r="K4560">
        <f>YEAR(tbl_GL[[#This Row],[Date]])</f>
        <v>2019</v>
      </c>
    </row>
    <row r="4561" spans="1:11" x14ac:dyDescent="0.35">
      <c r="A4561">
        <v>997.1</v>
      </c>
      <c r="B4561" s="24">
        <v>43661</v>
      </c>
      <c r="C4561">
        <v>2</v>
      </c>
      <c r="D4561" s="13">
        <v>300</v>
      </c>
      <c r="E4561" s="13" t="s">
        <v>97</v>
      </c>
      <c r="F4561" s="17">
        <v>-1217</v>
      </c>
      <c r="G4561" t="str">
        <f>_xlfn.XLOOKUP(tbl_GL[[#This Row],[Account_key]],tbl_COA[Account_key],tbl_COA[Class],"Not Found")</f>
        <v>Operating account</v>
      </c>
      <c r="H4561" t="str">
        <f>_xlfn.XLOOKUP(tbl_GL[[#This Row],[Account_key]],tbl_COA[Account_key],tbl_COA[SubClass],"Not Found")</f>
        <v>Operating Expenses</v>
      </c>
      <c r="I4561" t="str">
        <f>_xlfn.XLOOKUP(tbl_GL[[#This Row],[Account_key]],tbl_COA[Account_key],tbl_COA[SubClass2],"Not Found")</f>
        <v>Administration</v>
      </c>
      <c r="J4561" t="str">
        <f>_xlfn.XLOOKUP(tbl_GL[[#This Row],[Account_key]],tbl_COA[Account_key],tbl_COA[SubAccount],,0)</f>
        <v>Entertainment</v>
      </c>
      <c r="K4561">
        <f>YEAR(tbl_GL[[#This Row],[Date]])</f>
        <v>2019</v>
      </c>
    </row>
    <row r="4562" spans="1:11" x14ac:dyDescent="0.35">
      <c r="A4562">
        <v>997.2</v>
      </c>
      <c r="B4562" s="24">
        <v>43661</v>
      </c>
      <c r="C4562">
        <v>2</v>
      </c>
      <c r="D4562" s="13">
        <v>120</v>
      </c>
      <c r="E4562" s="13" t="s">
        <v>97</v>
      </c>
      <c r="F4562" s="17">
        <v>1217</v>
      </c>
      <c r="G4562" t="str">
        <f>_xlfn.XLOOKUP(tbl_GL[[#This Row],[Account_key]],tbl_COA[Account_key],tbl_COA[Class],"Not Found")</f>
        <v>Liabilities and Owners Equity</v>
      </c>
      <c r="H4562" t="str">
        <f>_xlfn.XLOOKUP(tbl_GL[[#This Row],[Account_key]],tbl_COA[Account_key],tbl_COA[SubClass],"Not Found")</f>
        <v>Liabilities</v>
      </c>
      <c r="I4562" t="str">
        <f>_xlfn.XLOOKUP(tbl_GL[[#This Row],[Account_key]],tbl_COA[Account_key],tbl_COA[SubClass2],"Not Found")</f>
        <v>Current Liabilities</v>
      </c>
      <c r="J4562" t="str">
        <f>_xlfn.XLOOKUP(tbl_GL[[#This Row],[Account_key]],tbl_COA[Account_key],tbl_COA[SubAccount],,0)</f>
        <v>Accrued Expenses</v>
      </c>
      <c r="K4562">
        <f>YEAR(tbl_GL[[#This Row],[Date]])</f>
        <v>2019</v>
      </c>
    </row>
    <row r="4563" spans="1:11" x14ac:dyDescent="0.35">
      <c r="A4563">
        <v>998.1</v>
      </c>
      <c r="B4563" s="24">
        <v>43662</v>
      </c>
      <c r="C4563">
        <v>2</v>
      </c>
      <c r="D4563" s="13">
        <v>10</v>
      </c>
      <c r="E4563" s="13" t="s">
        <v>98</v>
      </c>
      <c r="F4563" s="17">
        <v>-1355</v>
      </c>
      <c r="G4563" t="str">
        <f>_xlfn.XLOOKUP(tbl_GL[[#This Row],[Account_key]],tbl_COA[Account_key],tbl_COA[Class],"Not Found")</f>
        <v>Assets</v>
      </c>
      <c r="H4563" t="str">
        <f>_xlfn.XLOOKUP(tbl_GL[[#This Row],[Account_key]],tbl_COA[Account_key],tbl_COA[SubClass],"Not Found")</f>
        <v>Assets</v>
      </c>
      <c r="I4563" t="str">
        <f>_xlfn.XLOOKUP(tbl_GL[[#This Row],[Account_key]],tbl_COA[Account_key],tbl_COA[SubClass2],"Not Found")</f>
        <v>Current Assets</v>
      </c>
      <c r="J4563" t="str">
        <f>_xlfn.XLOOKUP(tbl_GL[[#This Row],[Account_key]],tbl_COA[Account_key],tbl_COA[SubAccount],,0)</f>
        <v>Cash at Bank</v>
      </c>
      <c r="K4563">
        <f>YEAR(tbl_GL[[#This Row],[Date]])</f>
        <v>2019</v>
      </c>
    </row>
    <row r="4564" spans="1:11" x14ac:dyDescent="0.35">
      <c r="A4564">
        <v>998.2</v>
      </c>
      <c r="B4564" s="24">
        <v>43662</v>
      </c>
      <c r="C4564">
        <v>2</v>
      </c>
      <c r="D4564" s="13">
        <v>120</v>
      </c>
      <c r="E4564" s="13" t="s">
        <v>98</v>
      </c>
      <c r="F4564" s="17">
        <v>-1355</v>
      </c>
      <c r="G4564" t="str">
        <f>_xlfn.XLOOKUP(tbl_GL[[#This Row],[Account_key]],tbl_COA[Account_key],tbl_COA[Class],"Not Found")</f>
        <v>Liabilities and Owners Equity</v>
      </c>
      <c r="H4564" t="str">
        <f>_xlfn.XLOOKUP(tbl_GL[[#This Row],[Account_key]],tbl_COA[Account_key],tbl_COA[SubClass],"Not Found")</f>
        <v>Liabilities</v>
      </c>
      <c r="I4564" t="str">
        <f>_xlfn.XLOOKUP(tbl_GL[[#This Row],[Account_key]],tbl_COA[Account_key],tbl_COA[SubClass2],"Not Found")</f>
        <v>Current Liabilities</v>
      </c>
      <c r="J4564" t="str">
        <f>_xlfn.XLOOKUP(tbl_GL[[#This Row],[Account_key]],tbl_COA[Account_key],tbl_COA[SubAccount],,0)</f>
        <v>Accrued Expenses</v>
      </c>
      <c r="K4564">
        <f>YEAR(tbl_GL[[#This Row],[Date]])</f>
        <v>2019</v>
      </c>
    </row>
    <row r="4565" spans="1:11" x14ac:dyDescent="0.35">
      <c r="A4565">
        <v>999.1</v>
      </c>
      <c r="B4565" s="24">
        <v>43663</v>
      </c>
      <c r="C4565">
        <v>2</v>
      </c>
      <c r="D4565" s="13">
        <v>10</v>
      </c>
      <c r="E4565" s="13" t="s">
        <v>98</v>
      </c>
      <c r="F4565" s="17">
        <v>-1146</v>
      </c>
      <c r="G4565" t="str">
        <f>_xlfn.XLOOKUP(tbl_GL[[#This Row],[Account_key]],tbl_COA[Account_key],tbl_COA[Class],"Not Found")</f>
        <v>Assets</v>
      </c>
      <c r="H4565" t="str">
        <f>_xlfn.XLOOKUP(tbl_GL[[#This Row],[Account_key]],tbl_COA[Account_key],tbl_COA[SubClass],"Not Found")</f>
        <v>Assets</v>
      </c>
      <c r="I4565" t="str">
        <f>_xlfn.XLOOKUP(tbl_GL[[#This Row],[Account_key]],tbl_COA[Account_key],tbl_COA[SubClass2],"Not Found")</f>
        <v>Current Assets</v>
      </c>
      <c r="J4565" t="str">
        <f>_xlfn.XLOOKUP(tbl_GL[[#This Row],[Account_key]],tbl_COA[Account_key],tbl_COA[SubAccount],,0)</f>
        <v>Cash at Bank</v>
      </c>
      <c r="K4565">
        <f>YEAR(tbl_GL[[#This Row],[Date]])</f>
        <v>2019</v>
      </c>
    </row>
    <row r="4566" spans="1:11" x14ac:dyDescent="0.35">
      <c r="A4566">
        <v>999.2</v>
      </c>
      <c r="B4566" s="24">
        <v>43663</v>
      </c>
      <c r="C4566">
        <v>2</v>
      </c>
      <c r="D4566" s="13">
        <v>120</v>
      </c>
      <c r="E4566" s="13" t="s">
        <v>98</v>
      </c>
      <c r="F4566" s="17">
        <v>-1146</v>
      </c>
      <c r="G4566" t="str">
        <f>_xlfn.XLOOKUP(tbl_GL[[#This Row],[Account_key]],tbl_COA[Account_key],tbl_COA[Class],"Not Found")</f>
        <v>Liabilities and Owners Equity</v>
      </c>
      <c r="H4566" t="str">
        <f>_xlfn.XLOOKUP(tbl_GL[[#This Row],[Account_key]],tbl_COA[Account_key],tbl_COA[SubClass],"Not Found")</f>
        <v>Liabilities</v>
      </c>
      <c r="I4566" t="str">
        <f>_xlfn.XLOOKUP(tbl_GL[[#This Row],[Account_key]],tbl_COA[Account_key],tbl_COA[SubClass2],"Not Found")</f>
        <v>Current Liabilities</v>
      </c>
      <c r="J4566" t="str">
        <f>_xlfn.XLOOKUP(tbl_GL[[#This Row],[Account_key]],tbl_COA[Account_key],tbl_COA[SubAccount],,0)</f>
        <v>Accrued Expenses</v>
      </c>
      <c r="K4566">
        <f>YEAR(tbl_GL[[#This Row],[Date]])</f>
        <v>2019</v>
      </c>
    </row>
    <row r="4567" spans="1:11" x14ac:dyDescent="0.35">
      <c r="A4567">
        <v>1000.1</v>
      </c>
      <c r="B4567" s="24">
        <v>43664</v>
      </c>
      <c r="C4567">
        <v>2</v>
      </c>
      <c r="D4567" s="13">
        <v>230</v>
      </c>
      <c r="E4567" s="13" t="s">
        <v>4</v>
      </c>
      <c r="F4567" s="17">
        <v>-603</v>
      </c>
      <c r="G4567" t="str">
        <f>_xlfn.XLOOKUP(tbl_GL[[#This Row],[Account_key]],tbl_COA[Account_key],tbl_COA[Class],"Not Found")</f>
        <v>Trading account</v>
      </c>
      <c r="H4567" t="str">
        <f>_xlfn.XLOOKUP(tbl_GL[[#This Row],[Account_key]],tbl_COA[Account_key],tbl_COA[SubClass],"Not Found")</f>
        <v>Cost of Sales</v>
      </c>
      <c r="I4567" t="str">
        <f>_xlfn.XLOOKUP(tbl_GL[[#This Row],[Account_key]],tbl_COA[Account_key],tbl_COA[SubClass2],"Not Found")</f>
        <v>Cost of Sales</v>
      </c>
      <c r="J4567" t="str">
        <f>_xlfn.XLOOKUP(tbl_GL[[#This Row],[Account_key]],tbl_COA[Account_key],tbl_COA[SubAccount],,0)</f>
        <v>Cost of Sales</v>
      </c>
      <c r="K4567">
        <f>YEAR(tbl_GL[[#This Row],[Date]])</f>
        <v>2019</v>
      </c>
    </row>
    <row r="4568" spans="1:11" x14ac:dyDescent="0.35">
      <c r="A4568">
        <v>1000.2</v>
      </c>
      <c r="B4568" s="24">
        <v>43664</v>
      </c>
      <c r="C4568">
        <v>2</v>
      </c>
      <c r="D4568" s="13">
        <v>60</v>
      </c>
      <c r="E4568" s="13" t="s">
        <v>4</v>
      </c>
      <c r="F4568" s="17">
        <v>-603</v>
      </c>
      <c r="G4568" t="str">
        <f>_xlfn.XLOOKUP(tbl_GL[[#This Row],[Account_key]],tbl_COA[Account_key],tbl_COA[Class],"Not Found")</f>
        <v>Assets</v>
      </c>
      <c r="H4568" t="str">
        <f>_xlfn.XLOOKUP(tbl_GL[[#This Row],[Account_key]],tbl_COA[Account_key],tbl_COA[SubClass],"Not Found")</f>
        <v>Assets</v>
      </c>
      <c r="I4568" t="str">
        <f>_xlfn.XLOOKUP(tbl_GL[[#This Row],[Account_key]],tbl_COA[Account_key],tbl_COA[SubClass2],"Not Found")</f>
        <v>Current Assets</v>
      </c>
      <c r="J4568" t="str">
        <f>_xlfn.XLOOKUP(tbl_GL[[#This Row],[Account_key]],tbl_COA[Account_key],tbl_COA[SubAccount],,0)</f>
        <v>Inventory</v>
      </c>
      <c r="K4568">
        <f>YEAR(tbl_GL[[#This Row],[Date]])</f>
        <v>2019</v>
      </c>
    </row>
    <row r="4569" spans="1:11" x14ac:dyDescent="0.35">
      <c r="A4569">
        <v>1001.1</v>
      </c>
      <c r="B4569" s="24">
        <v>43664</v>
      </c>
      <c r="C4569">
        <v>2</v>
      </c>
      <c r="D4569" s="13">
        <v>320</v>
      </c>
      <c r="E4569" s="13" t="s">
        <v>97</v>
      </c>
      <c r="F4569" s="17">
        <v>-1383</v>
      </c>
      <c r="G4569" t="str">
        <f>_xlfn.XLOOKUP(tbl_GL[[#This Row],[Account_key]],tbl_COA[Account_key],tbl_COA[Class],"Not Found")</f>
        <v>Operating account</v>
      </c>
      <c r="H4569" t="str">
        <f>_xlfn.XLOOKUP(tbl_GL[[#This Row],[Account_key]],tbl_COA[Account_key],tbl_COA[SubClass],"Not Found")</f>
        <v>Operating Expenses</v>
      </c>
      <c r="I4569" t="str">
        <f>_xlfn.XLOOKUP(tbl_GL[[#This Row],[Account_key]],tbl_COA[Account_key],tbl_COA[SubClass2],"Not Found")</f>
        <v>Administration</v>
      </c>
      <c r="J4569" t="str">
        <f>_xlfn.XLOOKUP(tbl_GL[[#This Row],[Account_key]],tbl_COA[Account_key],tbl_COA[SubAccount],,0)</f>
        <v>Professional Services</v>
      </c>
      <c r="K4569">
        <f>YEAR(tbl_GL[[#This Row],[Date]])</f>
        <v>2019</v>
      </c>
    </row>
    <row r="4570" spans="1:11" x14ac:dyDescent="0.35">
      <c r="A4570">
        <v>1001.2</v>
      </c>
      <c r="B4570" s="24">
        <v>43664</v>
      </c>
      <c r="C4570">
        <v>2</v>
      </c>
      <c r="D4570" s="13">
        <v>120</v>
      </c>
      <c r="E4570" s="13" t="s">
        <v>97</v>
      </c>
      <c r="F4570" s="17">
        <v>1383</v>
      </c>
      <c r="G4570" t="str">
        <f>_xlfn.XLOOKUP(tbl_GL[[#This Row],[Account_key]],tbl_COA[Account_key],tbl_COA[Class],"Not Found")</f>
        <v>Liabilities and Owners Equity</v>
      </c>
      <c r="H4570" t="str">
        <f>_xlfn.XLOOKUP(tbl_GL[[#This Row],[Account_key]],tbl_COA[Account_key],tbl_COA[SubClass],"Not Found")</f>
        <v>Liabilities</v>
      </c>
      <c r="I4570" t="str">
        <f>_xlfn.XLOOKUP(tbl_GL[[#This Row],[Account_key]],tbl_COA[Account_key],tbl_COA[SubClass2],"Not Found")</f>
        <v>Current Liabilities</v>
      </c>
      <c r="J4570" t="str">
        <f>_xlfn.XLOOKUP(tbl_GL[[#This Row],[Account_key]],tbl_COA[Account_key],tbl_COA[SubAccount],,0)</f>
        <v>Accrued Expenses</v>
      </c>
      <c r="K4570">
        <f>YEAR(tbl_GL[[#This Row],[Date]])</f>
        <v>2019</v>
      </c>
    </row>
    <row r="4571" spans="1:11" x14ac:dyDescent="0.35">
      <c r="A4571">
        <v>1002.1</v>
      </c>
      <c r="B4571" s="24">
        <v>43664</v>
      </c>
      <c r="C4571">
        <v>2</v>
      </c>
      <c r="D4571" s="13">
        <v>210</v>
      </c>
      <c r="E4571" s="13" t="s">
        <v>7</v>
      </c>
      <c r="F4571" s="17">
        <v>2074</v>
      </c>
      <c r="G4571" t="str">
        <f>_xlfn.XLOOKUP(tbl_GL[[#This Row],[Account_key]],tbl_COA[Account_key],tbl_COA[Class],"Not Found")</f>
        <v>Trading account</v>
      </c>
      <c r="H4571" t="str">
        <f>_xlfn.XLOOKUP(tbl_GL[[#This Row],[Account_key]],tbl_COA[Account_key],tbl_COA[SubClass],"Not Found")</f>
        <v>Sales</v>
      </c>
      <c r="I4571" t="str">
        <f>_xlfn.XLOOKUP(tbl_GL[[#This Row],[Account_key]],tbl_COA[Account_key],tbl_COA[SubClass2],"Not Found")</f>
        <v>Sales</v>
      </c>
      <c r="J4571" t="str">
        <f>_xlfn.XLOOKUP(tbl_GL[[#This Row],[Account_key]],tbl_COA[Account_key],tbl_COA[SubAccount],,0)</f>
        <v>Sales</v>
      </c>
      <c r="K4571">
        <f>YEAR(tbl_GL[[#This Row],[Date]])</f>
        <v>2019</v>
      </c>
    </row>
    <row r="4572" spans="1:11" x14ac:dyDescent="0.35">
      <c r="A4572">
        <v>1002.2</v>
      </c>
      <c r="B4572" s="24">
        <v>43664</v>
      </c>
      <c r="C4572">
        <v>2</v>
      </c>
      <c r="D4572" s="13">
        <v>10</v>
      </c>
      <c r="E4572" s="13" t="s">
        <v>7</v>
      </c>
      <c r="F4572" s="17">
        <v>2074</v>
      </c>
      <c r="G4572" t="str">
        <f>_xlfn.XLOOKUP(tbl_GL[[#This Row],[Account_key]],tbl_COA[Account_key],tbl_COA[Class],"Not Found")</f>
        <v>Assets</v>
      </c>
      <c r="H4572" t="str">
        <f>_xlfn.XLOOKUP(tbl_GL[[#This Row],[Account_key]],tbl_COA[Account_key],tbl_COA[SubClass],"Not Found")</f>
        <v>Assets</v>
      </c>
      <c r="I4572" t="str">
        <f>_xlfn.XLOOKUP(tbl_GL[[#This Row],[Account_key]],tbl_COA[Account_key],tbl_COA[SubClass2],"Not Found")</f>
        <v>Current Assets</v>
      </c>
      <c r="J4572" t="str">
        <f>_xlfn.XLOOKUP(tbl_GL[[#This Row],[Account_key]],tbl_COA[Account_key],tbl_COA[SubAccount],,0)</f>
        <v>Cash at Bank</v>
      </c>
      <c r="K4572">
        <f>YEAR(tbl_GL[[#This Row],[Date]])</f>
        <v>2019</v>
      </c>
    </row>
    <row r="4573" spans="1:11" x14ac:dyDescent="0.35">
      <c r="A4573">
        <v>1003.1</v>
      </c>
      <c r="B4573" s="24">
        <v>43664</v>
      </c>
      <c r="C4573">
        <v>2</v>
      </c>
      <c r="D4573" s="13">
        <v>230</v>
      </c>
      <c r="E4573" s="13" t="s">
        <v>4</v>
      </c>
      <c r="F4573" s="17">
        <v>-2478</v>
      </c>
      <c r="G4573" t="str">
        <f>_xlfn.XLOOKUP(tbl_GL[[#This Row],[Account_key]],tbl_COA[Account_key],tbl_COA[Class],"Not Found")</f>
        <v>Trading account</v>
      </c>
      <c r="H4573" t="str">
        <f>_xlfn.XLOOKUP(tbl_GL[[#This Row],[Account_key]],tbl_COA[Account_key],tbl_COA[SubClass],"Not Found")</f>
        <v>Cost of Sales</v>
      </c>
      <c r="I4573" t="str">
        <f>_xlfn.XLOOKUP(tbl_GL[[#This Row],[Account_key]],tbl_COA[Account_key],tbl_COA[SubClass2],"Not Found")</f>
        <v>Cost of Sales</v>
      </c>
      <c r="J4573" t="str">
        <f>_xlfn.XLOOKUP(tbl_GL[[#This Row],[Account_key]],tbl_COA[Account_key],tbl_COA[SubAccount],,0)</f>
        <v>Cost of Sales</v>
      </c>
      <c r="K4573">
        <f>YEAR(tbl_GL[[#This Row],[Date]])</f>
        <v>2019</v>
      </c>
    </row>
    <row r="4574" spans="1:11" x14ac:dyDescent="0.35">
      <c r="A4574">
        <v>1003.2</v>
      </c>
      <c r="B4574" s="24">
        <v>43664</v>
      </c>
      <c r="C4574">
        <v>2</v>
      </c>
      <c r="D4574" s="13">
        <v>60</v>
      </c>
      <c r="E4574" s="13" t="s">
        <v>4</v>
      </c>
      <c r="F4574" s="17">
        <v>-2478</v>
      </c>
      <c r="G4574" t="str">
        <f>_xlfn.XLOOKUP(tbl_GL[[#This Row],[Account_key]],tbl_COA[Account_key],tbl_COA[Class],"Not Found")</f>
        <v>Assets</v>
      </c>
      <c r="H4574" t="str">
        <f>_xlfn.XLOOKUP(tbl_GL[[#This Row],[Account_key]],tbl_COA[Account_key],tbl_COA[SubClass],"Not Found")</f>
        <v>Assets</v>
      </c>
      <c r="I4574" t="str">
        <f>_xlfn.XLOOKUP(tbl_GL[[#This Row],[Account_key]],tbl_COA[Account_key],tbl_COA[SubClass2],"Not Found")</f>
        <v>Current Assets</v>
      </c>
      <c r="J4574" t="str">
        <f>_xlfn.XLOOKUP(tbl_GL[[#This Row],[Account_key]],tbl_COA[Account_key],tbl_COA[SubAccount],,0)</f>
        <v>Inventory</v>
      </c>
      <c r="K4574">
        <f>YEAR(tbl_GL[[#This Row],[Date]])</f>
        <v>2019</v>
      </c>
    </row>
    <row r="4575" spans="1:11" x14ac:dyDescent="0.35">
      <c r="A4575">
        <v>1004.1</v>
      </c>
      <c r="B4575" s="24">
        <v>43664</v>
      </c>
      <c r="C4575">
        <v>2</v>
      </c>
      <c r="D4575" s="13">
        <v>210</v>
      </c>
      <c r="E4575" s="13" t="s">
        <v>8</v>
      </c>
      <c r="F4575" s="17">
        <v>9059</v>
      </c>
      <c r="G4575" t="str">
        <f>_xlfn.XLOOKUP(tbl_GL[[#This Row],[Account_key]],tbl_COA[Account_key],tbl_COA[Class],"Not Found")</f>
        <v>Trading account</v>
      </c>
      <c r="H4575" t="str">
        <f>_xlfn.XLOOKUP(tbl_GL[[#This Row],[Account_key]],tbl_COA[Account_key],tbl_COA[SubClass],"Not Found")</f>
        <v>Sales</v>
      </c>
      <c r="I4575" t="str">
        <f>_xlfn.XLOOKUP(tbl_GL[[#This Row],[Account_key]],tbl_COA[Account_key],tbl_COA[SubClass2],"Not Found")</f>
        <v>Sales</v>
      </c>
      <c r="J4575" t="str">
        <f>_xlfn.XLOOKUP(tbl_GL[[#This Row],[Account_key]],tbl_COA[Account_key],tbl_COA[SubAccount],,0)</f>
        <v>Sales</v>
      </c>
      <c r="K4575">
        <f>YEAR(tbl_GL[[#This Row],[Date]])</f>
        <v>2019</v>
      </c>
    </row>
    <row r="4576" spans="1:11" x14ac:dyDescent="0.35">
      <c r="A4576">
        <v>1004.2</v>
      </c>
      <c r="B4576" s="24">
        <v>43664</v>
      </c>
      <c r="C4576">
        <v>2</v>
      </c>
      <c r="D4576" s="13">
        <v>30</v>
      </c>
      <c r="E4576" s="13" t="s">
        <v>8</v>
      </c>
      <c r="F4576" s="17">
        <v>9059</v>
      </c>
      <c r="G4576" t="str">
        <f>_xlfn.XLOOKUP(tbl_GL[[#This Row],[Account_key]],tbl_COA[Account_key],tbl_COA[Class],"Not Found")</f>
        <v>Assets</v>
      </c>
      <c r="H4576" t="str">
        <f>_xlfn.XLOOKUP(tbl_GL[[#This Row],[Account_key]],tbl_COA[Account_key],tbl_COA[SubClass],"Not Found")</f>
        <v>Assets</v>
      </c>
      <c r="I4576" t="str">
        <f>_xlfn.XLOOKUP(tbl_GL[[#This Row],[Account_key]],tbl_COA[Account_key],tbl_COA[SubClass2],"Not Found")</f>
        <v>Current Assets</v>
      </c>
      <c r="J4576" t="str">
        <f>_xlfn.XLOOKUP(tbl_GL[[#This Row],[Account_key]],tbl_COA[Account_key],tbl_COA[SubAccount],,0)</f>
        <v>Trade Receivables</v>
      </c>
      <c r="K4576">
        <f>YEAR(tbl_GL[[#This Row],[Date]])</f>
        <v>2019</v>
      </c>
    </row>
    <row r="4577" spans="1:11" x14ac:dyDescent="0.35">
      <c r="A4577">
        <v>1005.1</v>
      </c>
      <c r="B4577" s="24">
        <v>43666</v>
      </c>
      <c r="C4577">
        <v>2</v>
      </c>
      <c r="D4577" s="13">
        <v>230</v>
      </c>
      <c r="E4577" s="13" t="s">
        <v>4</v>
      </c>
      <c r="F4577" s="17">
        <v>-146</v>
      </c>
      <c r="G4577" t="str">
        <f>_xlfn.XLOOKUP(tbl_GL[[#This Row],[Account_key]],tbl_COA[Account_key],tbl_COA[Class],"Not Found")</f>
        <v>Trading account</v>
      </c>
      <c r="H4577" t="str">
        <f>_xlfn.XLOOKUP(tbl_GL[[#This Row],[Account_key]],tbl_COA[Account_key],tbl_COA[SubClass],"Not Found")</f>
        <v>Cost of Sales</v>
      </c>
      <c r="I4577" t="str">
        <f>_xlfn.XLOOKUP(tbl_GL[[#This Row],[Account_key]],tbl_COA[Account_key],tbl_COA[SubClass2],"Not Found")</f>
        <v>Cost of Sales</v>
      </c>
      <c r="J4577" t="str">
        <f>_xlfn.XLOOKUP(tbl_GL[[#This Row],[Account_key]],tbl_COA[Account_key],tbl_COA[SubAccount],,0)</f>
        <v>Cost of Sales</v>
      </c>
      <c r="K4577">
        <f>YEAR(tbl_GL[[#This Row],[Date]])</f>
        <v>2019</v>
      </c>
    </row>
    <row r="4578" spans="1:11" x14ac:dyDescent="0.35">
      <c r="A4578">
        <v>1005.2</v>
      </c>
      <c r="B4578" s="24">
        <v>43666</v>
      </c>
      <c r="C4578">
        <v>2</v>
      </c>
      <c r="D4578" s="13">
        <v>60</v>
      </c>
      <c r="E4578" s="13" t="s">
        <v>4</v>
      </c>
      <c r="F4578" s="17">
        <v>-146</v>
      </c>
      <c r="G4578" t="str">
        <f>_xlfn.XLOOKUP(tbl_GL[[#This Row],[Account_key]],tbl_COA[Account_key],tbl_COA[Class],"Not Found")</f>
        <v>Assets</v>
      </c>
      <c r="H4578" t="str">
        <f>_xlfn.XLOOKUP(tbl_GL[[#This Row],[Account_key]],tbl_COA[Account_key],tbl_COA[SubClass],"Not Found")</f>
        <v>Assets</v>
      </c>
      <c r="I4578" t="str">
        <f>_xlfn.XLOOKUP(tbl_GL[[#This Row],[Account_key]],tbl_COA[Account_key],tbl_COA[SubClass2],"Not Found")</f>
        <v>Current Assets</v>
      </c>
      <c r="J4578" t="str">
        <f>_xlfn.XLOOKUP(tbl_GL[[#This Row],[Account_key]],tbl_COA[Account_key],tbl_COA[SubAccount],,0)</f>
        <v>Inventory</v>
      </c>
      <c r="K4578">
        <f>YEAR(tbl_GL[[#This Row],[Date]])</f>
        <v>2019</v>
      </c>
    </row>
    <row r="4579" spans="1:11" x14ac:dyDescent="0.35">
      <c r="A4579">
        <v>1006.1</v>
      </c>
      <c r="B4579" s="24">
        <v>43666</v>
      </c>
      <c r="C4579">
        <v>2</v>
      </c>
      <c r="D4579" s="13">
        <v>210</v>
      </c>
      <c r="E4579" s="13" t="s">
        <v>8</v>
      </c>
      <c r="F4579" s="17">
        <v>534</v>
      </c>
      <c r="G4579" t="str">
        <f>_xlfn.XLOOKUP(tbl_GL[[#This Row],[Account_key]],tbl_COA[Account_key],tbl_COA[Class],"Not Found")</f>
        <v>Trading account</v>
      </c>
      <c r="H4579" t="str">
        <f>_xlfn.XLOOKUP(tbl_GL[[#This Row],[Account_key]],tbl_COA[Account_key],tbl_COA[SubClass],"Not Found")</f>
        <v>Sales</v>
      </c>
      <c r="I4579" t="str">
        <f>_xlfn.XLOOKUP(tbl_GL[[#This Row],[Account_key]],tbl_COA[Account_key],tbl_COA[SubClass2],"Not Found")</f>
        <v>Sales</v>
      </c>
      <c r="J4579" t="str">
        <f>_xlfn.XLOOKUP(tbl_GL[[#This Row],[Account_key]],tbl_COA[Account_key],tbl_COA[SubAccount],,0)</f>
        <v>Sales</v>
      </c>
      <c r="K4579">
        <f>YEAR(tbl_GL[[#This Row],[Date]])</f>
        <v>2019</v>
      </c>
    </row>
    <row r="4580" spans="1:11" x14ac:dyDescent="0.35">
      <c r="A4580">
        <v>1006.2</v>
      </c>
      <c r="B4580" s="24">
        <v>43666</v>
      </c>
      <c r="C4580">
        <v>2</v>
      </c>
      <c r="D4580" s="13">
        <v>30</v>
      </c>
      <c r="E4580" s="13" t="s">
        <v>8</v>
      </c>
      <c r="F4580" s="17">
        <v>534</v>
      </c>
      <c r="G4580" t="str">
        <f>_xlfn.XLOOKUP(tbl_GL[[#This Row],[Account_key]],tbl_COA[Account_key],tbl_COA[Class],"Not Found")</f>
        <v>Assets</v>
      </c>
      <c r="H4580" t="str">
        <f>_xlfn.XLOOKUP(tbl_GL[[#This Row],[Account_key]],tbl_COA[Account_key],tbl_COA[SubClass],"Not Found")</f>
        <v>Assets</v>
      </c>
      <c r="I4580" t="str">
        <f>_xlfn.XLOOKUP(tbl_GL[[#This Row],[Account_key]],tbl_COA[Account_key],tbl_COA[SubClass2],"Not Found")</f>
        <v>Current Assets</v>
      </c>
      <c r="J4580" t="str">
        <f>_xlfn.XLOOKUP(tbl_GL[[#This Row],[Account_key]],tbl_COA[Account_key],tbl_COA[SubAccount],,0)</f>
        <v>Trade Receivables</v>
      </c>
      <c r="K4580">
        <f>YEAR(tbl_GL[[#This Row],[Date]])</f>
        <v>2019</v>
      </c>
    </row>
    <row r="4581" spans="1:11" x14ac:dyDescent="0.35">
      <c r="A4581">
        <v>1007.1</v>
      </c>
      <c r="B4581" s="24">
        <v>43666</v>
      </c>
      <c r="C4581">
        <v>2</v>
      </c>
      <c r="D4581" s="13">
        <v>320</v>
      </c>
      <c r="E4581" s="13" t="s">
        <v>97</v>
      </c>
      <c r="F4581" s="17">
        <v>-1394</v>
      </c>
      <c r="G4581" t="str">
        <f>_xlfn.XLOOKUP(tbl_GL[[#This Row],[Account_key]],tbl_COA[Account_key],tbl_COA[Class],"Not Found")</f>
        <v>Operating account</v>
      </c>
      <c r="H4581" t="str">
        <f>_xlfn.XLOOKUP(tbl_GL[[#This Row],[Account_key]],tbl_COA[Account_key],tbl_COA[SubClass],"Not Found")</f>
        <v>Operating Expenses</v>
      </c>
      <c r="I4581" t="str">
        <f>_xlfn.XLOOKUP(tbl_GL[[#This Row],[Account_key]],tbl_COA[Account_key],tbl_COA[SubClass2],"Not Found")</f>
        <v>Administration</v>
      </c>
      <c r="J4581" t="str">
        <f>_xlfn.XLOOKUP(tbl_GL[[#This Row],[Account_key]],tbl_COA[Account_key],tbl_COA[SubAccount],,0)</f>
        <v>Professional Services</v>
      </c>
      <c r="K4581">
        <f>YEAR(tbl_GL[[#This Row],[Date]])</f>
        <v>2019</v>
      </c>
    </row>
    <row r="4582" spans="1:11" x14ac:dyDescent="0.35">
      <c r="A4582">
        <v>1007.2</v>
      </c>
      <c r="B4582" s="24">
        <v>43666</v>
      </c>
      <c r="C4582">
        <v>2</v>
      </c>
      <c r="D4582" s="13">
        <v>120</v>
      </c>
      <c r="E4582" s="13" t="s">
        <v>97</v>
      </c>
      <c r="F4582" s="17">
        <v>1394</v>
      </c>
      <c r="G4582" t="str">
        <f>_xlfn.XLOOKUP(tbl_GL[[#This Row],[Account_key]],tbl_COA[Account_key],tbl_COA[Class],"Not Found")</f>
        <v>Liabilities and Owners Equity</v>
      </c>
      <c r="H4582" t="str">
        <f>_xlfn.XLOOKUP(tbl_GL[[#This Row],[Account_key]],tbl_COA[Account_key],tbl_COA[SubClass],"Not Found")</f>
        <v>Liabilities</v>
      </c>
      <c r="I4582" t="str">
        <f>_xlfn.XLOOKUP(tbl_GL[[#This Row],[Account_key]],tbl_COA[Account_key],tbl_COA[SubClass2],"Not Found")</f>
        <v>Current Liabilities</v>
      </c>
      <c r="J4582" t="str">
        <f>_xlfn.XLOOKUP(tbl_GL[[#This Row],[Account_key]],tbl_COA[Account_key],tbl_COA[SubAccount],,0)</f>
        <v>Accrued Expenses</v>
      </c>
      <c r="K4582">
        <f>YEAR(tbl_GL[[#This Row],[Date]])</f>
        <v>2019</v>
      </c>
    </row>
    <row r="4583" spans="1:11" x14ac:dyDescent="0.35">
      <c r="A4583">
        <v>1008.1</v>
      </c>
      <c r="B4583" s="24">
        <v>43668</v>
      </c>
      <c r="C4583">
        <v>2</v>
      </c>
      <c r="D4583" s="13">
        <v>340</v>
      </c>
      <c r="E4583" s="13" t="s">
        <v>99</v>
      </c>
      <c r="F4583" s="17">
        <v>-65</v>
      </c>
      <c r="G4583" t="str">
        <f>_xlfn.XLOOKUP(tbl_GL[[#This Row],[Account_key]],tbl_COA[Account_key],tbl_COA[Class],"Not Found")</f>
        <v>Operating account</v>
      </c>
      <c r="H4583" t="str">
        <f>_xlfn.XLOOKUP(tbl_GL[[#This Row],[Account_key]],tbl_COA[Account_key],tbl_COA[SubClass],"Not Found")</f>
        <v>Operating Expenses</v>
      </c>
      <c r="I4583" t="str">
        <f>_xlfn.XLOOKUP(tbl_GL[[#This Row],[Account_key]],tbl_COA[Account_key],tbl_COA[SubClass2],"Not Found")</f>
        <v>Administration</v>
      </c>
      <c r="J4583" t="str">
        <f>_xlfn.XLOOKUP(tbl_GL[[#This Row],[Account_key]],tbl_COA[Account_key],tbl_COA[SubAccount],,0)</f>
        <v>Utilities</v>
      </c>
      <c r="K4583">
        <f>YEAR(tbl_GL[[#This Row],[Date]])</f>
        <v>2019</v>
      </c>
    </row>
    <row r="4584" spans="1:11" x14ac:dyDescent="0.35">
      <c r="A4584">
        <v>1008.2</v>
      </c>
      <c r="B4584" s="24">
        <v>43668</v>
      </c>
      <c r="C4584">
        <v>2</v>
      </c>
      <c r="D4584" s="13">
        <v>20</v>
      </c>
      <c r="E4584" s="13" t="s">
        <v>99</v>
      </c>
      <c r="F4584" s="17">
        <v>-65</v>
      </c>
      <c r="G4584" t="str">
        <f>_xlfn.XLOOKUP(tbl_GL[[#This Row],[Account_key]],tbl_COA[Account_key],tbl_COA[Class],"Not Found")</f>
        <v>Assets</v>
      </c>
      <c r="H4584" t="str">
        <f>_xlfn.XLOOKUP(tbl_GL[[#This Row],[Account_key]],tbl_COA[Account_key],tbl_COA[SubClass],"Not Found")</f>
        <v>Assets</v>
      </c>
      <c r="I4584" t="str">
        <f>_xlfn.XLOOKUP(tbl_GL[[#This Row],[Account_key]],tbl_COA[Account_key],tbl_COA[SubClass2],"Not Found")</f>
        <v>Current Assets</v>
      </c>
      <c r="J4584" t="str">
        <f>_xlfn.XLOOKUP(tbl_GL[[#This Row],[Account_key]],tbl_COA[Account_key],tbl_COA[SubAccount],,0)</f>
        <v>Cash in hand</v>
      </c>
      <c r="K4584">
        <f>YEAR(tbl_GL[[#This Row],[Date]])</f>
        <v>2019</v>
      </c>
    </row>
    <row r="4585" spans="1:11" x14ac:dyDescent="0.35">
      <c r="A4585">
        <v>1009.1</v>
      </c>
      <c r="B4585" s="24">
        <v>43668</v>
      </c>
      <c r="C4585">
        <v>2</v>
      </c>
      <c r="D4585" s="13">
        <v>320</v>
      </c>
      <c r="E4585" s="13" t="s">
        <v>97</v>
      </c>
      <c r="F4585" s="17">
        <v>-939</v>
      </c>
      <c r="G4585" t="str">
        <f>_xlfn.XLOOKUP(tbl_GL[[#This Row],[Account_key]],tbl_COA[Account_key],tbl_COA[Class],"Not Found")</f>
        <v>Operating account</v>
      </c>
      <c r="H4585" t="str">
        <f>_xlfn.XLOOKUP(tbl_GL[[#This Row],[Account_key]],tbl_COA[Account_key],tbl_COA[SubClass],"Not Found")</f>
        <v>Operating Expenses</v>
      </c>
      <c r="I4585" t="str">
        <f>_xlfn.XLOOKUP(tbl_GL[[#This Row],[Account_key]],tbl_COA[Account_key],tbl_COA[SubClass2],"Not Found")</f>
        <v>Administration</v>
      </c>
      <c r="J4585" t="str">
        <f>_xlfn.XLOOKUP(tbl_GL[[#This Row],[Account_key]],tbl_COA[Account_key],tbl_COA[SubAccount],,0)</f>
        <v>Professional Services</v>
      </c>
      <c r="K4585">
        <f>YEAR(tbl_GL[[#This Row],[Date]])</f>
        <v>2019</v>
      </c>
    </row>
    <row r="4586" spans="1:11" x14ac:dyDescent="0.35">
      <c r="A4586">
        <v>1009.2</v>
      </c>
      <c r="B4586" s="24">
        <v>43668</v>
      </c>
      <c r="C4586">
        <v>2</v>
      </c>
      <c r="D4586" s="13">
        <v>120</v>
      </c>
      <c r="E4586" s="13" t="s">
        <v>97</v>
      </c>
      <c r="F4586" s="17">
        <v>939</v>
      </c>
      <c r="G4586" t="str">
        <f>_xlfn.XLOOKUP(tbl_GL[[#This Row],[Account_key]],tbl_COA[Account_key],tbl_COA[Class],"Not Found")</f>
        <v>Liabilities and Owners Equity</v>
      </c>
      <c r="H4586" t="str">
        <f>_xlfn.XLOOKUP(tbl_GL[[#This Row],[Account_key]],tbl_COA[Account_key],tbl_COA[SubClass],"Not Found")</f>
        <v>Liabilities</v>
      </c>
      <c r="I4586" t="str">
        <f>_xlfn.XLOOKUP(tbl_GL[[#This Row],[Account_key]],tbl_COA[Account_key],tbl_COA[SubClass2],"Not Found")</f>
        <v>Current Liabilities</v>
      </c>
      <c r="J4586" t="str">
        <f>_xlfn.XLOOKUP(tbl_GL[[#This Row],[Account_key]],tbl_COA[Account_key],tbl_COA[SubAccount],,0)</f>
        <v>Accrued Expenses</v>
      </c>
      <c r="K4586">
        <f>YEAR(tbl_GL[[#This Row],[Date]])</f>
        <v>2019</v>
      </c>
    </row>
    <row r="4587" spans="1:11" x14ac:dyDescent="0.35">
      <c r="A4587">
        <v>1010.1</v>
      </c>
      <c r="B4587" s="24">
        <v>43669</v>
      </c>
      <c r="C4587">
        <v>2</v>
      </c>
      <c r="D4587" s="13">
        <v>10</v>
      </c>
      <c r="E4587" s="13" t="s">
        <v>98</v>
      </c>
      <c r="F4587" s="17">
        <v>-875</v>
      </c>
      <c r="G4587" t="str">
        <f>_xlfn.XLOOKUP(tbl_GL[[#This Row],[Account_key]],tbl_COA[Account_key],tbl_COA[Class],"Not Found")</f>
        <v>Assets</v>
      </c>
      <c r="H4587" t="str">
        <f>_xlfn.XLOOKUP(tbl_GL[[#This Row],[Account_key]],tbl_COA[Account_key],tbl_COA[SubClass],"Not Found")</f>
        <v>Assets</v>
      </c>
      <c r="I4587" t="str">
        <f>_xlfn.XLOOKUP(tbl_GL[[#This Row],[Account_key]],tbl_COA[Account_key],tbl_COA[SubClass2],"Not Found")</f>
        <v>Current Assets</v>
      </c>
      <c r="J4587" t="str">
        <f>_xlfn.XLOOKUP(tbl_GL[[#This Row],[Account_key]],tbl_COA[Account_key],tbl_COA[SubAccount],,0)</f>
        <v>Cash at Bank</v>
      </c>
      <c r="K4587">
        <f>YEAR(tbl_GL[[#This Row],[Date]])</f>
        <v>2019</v>
      </c>
    </row>
    <row r="4588" spans="1:11" x14ac:dyDescent="0.35">
      <c r="A4588">
        <v>1010.2</v>
      </c>
      <c r="B4588" s="24">
        <v>43669</v>
      </c>
      <c r="C4588">
        <v>2</v>
      </c>
      <c r="D4588" s="13">
        <v>120</v>
      </c>
      <c r="E4588" s="13" t="s">
        <v>98</v>
      </c>
      <c r="F4588" s="17">
        <v>-875</v>
      </c>
      <c r="G4588" t="str">
        <f>_xlfn.XLOOKUP(tbl_GL[[#This Row],[Account_key]],tbl_COA[Account_key],tbl_COA[Class],"Not Found")</f>
        <v>Liabilities and Owners Equity</v>
      </c>
      <c r="H4588" t="str">
        <f>_xlfn.XLOOKUP(tbl_GL[[#This Row],[Account_key]],tbl_COA[Account_key],tbl_COA[SubClass],"Not Found")</f>
        <v>Liabilities</v>
      </c>
      <c r="I4588" t="str">
        <f>_xlfn.XLOOKUP(tbl_GL[[#This Row],[Account_key]],tbl_COA[Account_key],tbl_COA[SubClass2],"Not Found")</f>
        <v>Current Liabilities</v>
      </c>
      <c r="J4588" t="str">
        <f>_xlfn.XLOOKUP(tbl_GL[[#This Row],[Account_key]],tbl_COA[Account_key],tbl_COA[SubAccount],,0)</f>
        <v>Accrued Expenses</v>
      </c>
      <c r="K4588">
        <f>YEAR(tbl_GL[[#This Row],[Date]])</f>
        <v>2019</v>
      </c>
    </row>
    <row r="4589" spans="1:11" x14ac:dyDescent="0.35">
      <c r="A4589">
        <v>1011.1</v>
      </c>
      <c r="B4589" s="24">
        <v>43669</v>
      </c>
      <c r="C4589">
        <v>2</v>
      </c>
      <c r="D4589" s="13">
        <v>10</v>
      </c>
      <c r="E4589" s="13" t="s">
        <v>98</v>
      </c>
      <c r="F4589" s="17">
        <v>-1215</v>
      </c>
      <c r="G4589" t="str">
        <f>_xlfn.XLOOKUP(tbl_GL[[#This Row],[Account_key]],tbl_COA[Account_key],tbl_COA[Class],"Not Found")</f>
        <v>Assets</v>
      </c>
      <c r="H4589" t="str">
        <f>_xlfn.XLOOKUP(tbl_GL[[#This Row],[Account_key]],tbl_COA[Account_key],tbl_COA[SubClass],"Not Found")</f>
        <v>Assets</v>
      </c>
      <c r="I4589" t="str">
        <f>_xlfn.XLOOKUP(tbl_GL[[#This Row],[Account_key]],tbl_COA[Account_key],tbl_COA[SubClass2],"Not Found")</f>
        <v>Current Assets</v>
      </c>
      <c r="J4589" t="str">
        <f>_xlfn.XLOOKUP(tbl_GL[[#This Row],[Account_key]],tbl_COA[Account_key],tbl_COA[SubAccount],,0)</f>
        <v>Cash at Bank</v>
      </c>
      <c r="K4589">
        <f>YEAR(tbl_GL[[#This Row],[Date]])</f>
        <v>2019</v>
      </c>
    </row>
    <row r="4590" spans="1:11" x14ac:dyDescent="0.35">
      <c r="A4590">
        <v>1011.2</v>
      </c>
      <c r="B4590" s="24">
        <v>43669</v>
      </c>
      <c r="C4590">
        <v>2</v>
      </c>
      <c r="D4590" s="13">
        <v>120</v>
      </c>
      <c r="E4590" s="13" t="s">
        <v>98</v>
      </c>
      <c r="F4590" s="17">
        <v>-1215</v>
      </c>
      <c r="G4590" t="str">
        <f>_xlfn.XLOOKUP(tbl_GL[[#This Row],[Account_key]],tbl_COA[Account_key],tbl_COA[Class],"Not Found")</f>
        <v>Liabilities and Owners Equity</v>
      </c>
      <c r="H4590" t="str">
        <f>_xlfn.XLOOKUP(tbl_GL[[#This Row],[Account_key]],tbl_COA[Account_key],tbl_COA[SubClass],"Not Found")</f>
        <v>Liabilities</v>
      </c>
      <c r="I4590" t="str">
        <f>_xlfn.XLOOKUP(tbl_GL[[#This Row],[Account_key]],tbl_COA[Account_key],tbl_COA[SubClass2],"Not Found")</f>
        <v>Current Liabilities</v>
      </c>
      <c r="J4590" t="str">
        <f>_xlfn.XLOOKUP(tbl_GL[[#This Row],[Account_key]],tbl_COA[Account_key],tbl_COA[SubAccount],,0)</f>
        <v>Accrued Expenses</v>
      </c>
      <c r="K4590">
        <f>YEAR(tbl_GL[[#This Row],[Date]])</f>
        <v>2019</v>
      </c>
    </row>
    <row r="4591" spans="1:11" x14ac:dyDescent="0.35">
      <c r="A4591">
        <v>1012.1</v>
      </c>
      <c r="B4591" s="24">
        <v>43672</v>
      </c>
      <c r="C4591">
        <v>2</v>
      </c>
      <c r="D4591" s="13">
        <v>230</v>
      </c>
      <c r="E4591" s="13" t="s">
        <v>4</v>
      </c>
      <c r="F4591" s="17">
        <v>-539</v>
      </c>
      <c r="G4591" t="str">
        <f>_xlfn.XLOOKUP(tbl_GL[[#This Row],[Account_key]],tbl_COA[Account_key],tbl_COA[Class],"Not Found")</f>
        <v>Trading account</v>
      </c>
      <c r="H4591" t="str">
        <f>_xlfn.XLOOKUP(tbl_GL[[#This Row],[Account_key]],tbl_COA[Account_key],tbl_COA[SubClass],"Not Found")</f>
        <v>Cost of Sales</v>
      </c>
      <c r="I4591" t="str">
        <f>_xlfn.XLOOKUP(tbl_GL[[#This Row],[Account_key]],tbl_COA[Account_key],tbl_COA[SubClass2],"Not Found")</f>
        <v>Cost of Sales</v>
      </c>
      <c r="J4591" t="str">
        <f>_xlfn.XLOOKUP(tbl_GL[[#This Row],[Account_key]],tbl_COA[Account_key],tbl_COA[SubAccount],,0)</f>
        <v>Cost of Sales</v>
      </c>
      <c r="K4591">
        <f>YEAR(tbl_GL[[#This Row],[Date]])</f>
        <v>2019</v>
      </c>
    </row>
    <row r="4592" spans="1:11" x14ac:dyDescent="0.35">
      <c r="A4592">
        <v>1012.2</v>
      </c>
      <c r="B4592" s="24">
        <v>43672</v>
      </c>
      <c r="C4592">
        <v>2</v>
      </c>
      <c r="D4592" s="13">
        <v>60</v>
      </c>
      <c r="E4592" s="13" t="s">
        <v>4</v>
      </c>
      <c r="F4592" s="17">
        <v>-539</v>
      </c>
      <c r="G4592" t="str">
        <f>_xlfn.XLOOKUP(tbl_GL[[#This Row],[Account_key]],tbl_COA[Account_key],tbl_COA[Class],"Not Found")</f>
        <v>Assets</v>
      </c>
      <c r="H4592" t="str">
        <f>_xlfn.XLOOKUP(tbl_GL[[#This Row],[Account_key]],tbl_COA[Account_key],tbl_COA[SubClass],"Not Found")</f>
        <v>Assets</v>
      </c>
      <c r="I4592" t="str">
        <f>_xlfn.XLOOKUP(tbl_GL[[#This Row],[Account_key]],tbl_COA[Account_key],tbl_COA[SubClass2],"Not Found")</f>
        <v>Current Assets</v>
      </c>
      <c r="J4592" t="str">
        <f>_xlfn.XLOOKUP(tbl_GL[[#This Row],[Account_key]],tbl_COA[Account_key],tbl_COA[SubAccount],,0)</f>
        <v>Inventory</v>
      </c>
      <c r="K4592">
        <f>YEAR(tbl_GL[[#This Row],[Date]])</f>
        <v>2019</v>
      </c>
    </row>
    <row r="4593" spans="1:11" x14ac:dyDescent="0.35">
      <c r="A4593">
        <v>1013.1</v>
      </c>
      <c r="B4593" s="24">
        <v>43672</v>
      </c>
      <c r="C4593">
        <v>2</v>
      </c>
      <c r="D4593" s="13">
        <v>210</v>
      </c>
      <c r="E4593" s="13" t="s">
        <v>7</v>
      </c>
      <c r="F4593" s="17">
        <v>1856</v>
      </c>
      <c r="G4593" t="str">
        <f>_xlfn.XLOOKUP(tbl_GL[[#This Row],[Account_key]],tbl_COA[Account_key],tbl_COA[Class],"Not Found")</f>
        <v>Trading account</v>
      </c>
      <c r="H4593" t="str">
        <f>_xlfn.XLOOKUP(tbl_GL[[#This Row],[Account_key]],tbl_COA[Account_key],tbl_COA[SubClass],"Not Found")</f>
        <v>Sales</v>
      </c>
      <c r="I4593" t="str">
        <f>_xlfn.XLOOKUP(tbl_GL[[#This Row],[Account_key]],tbl_COA[Account_key],tbl_COA[SubClass2],"Not Found")</f>
        <v>Sales</v>
      </c>
      <c r="J4593" t="str">
        <f>_xlfn.XLOOKUP(tbl_GL[[#This Row],[Account_key]],tbl_COA[Account_key],tbl_COA[SubAccount],,0)</f>
        <v>Sales</v>
      </c>
      <c r="K4593">
        <f>YEAR(tbl_GL[[#This Row],[Date]])</f>
        <v>2019</v>
      </c>
    </row>
    <row r="4594" spans="1:11" x14ac:dyDescent="0.35">
      <c r="A4594">
        <v>1013.2</v>
      </c>
      <c r="B4594" s="24">
        <v>43672</v>
      </c>
      <c r="C4594">
        <v>2</v>
      </c>
      <c r="D4594" s="13">
        <v>10</v>
      </c>
      <c r="E4594" s="13" t="s">
        <v>7</v>
      </c>
      <c r="F4594" s="17">
        <v>1856</v>
      </c>
      <c r="G4594" t="str">
        <f>_xlfn.XLOOKUP(tbl_GL[[#This Row],[Account_key]],tbl_COA[Account_key],tbl_COA[Class],"Not Found")</f>
        <v>Assets</v>
      </c>
      <c r="H4594" t="str">
        <f>_xlfn.XLOOKUP(tbl_GL[[#This Row],[Account_key]],tbl_COA[Account_key],tbl_COA[SubClass],"Not Found")</f>
        <v>Assets</v>
      </c>
      <c r="I4594" t="str">
        <f>_xlfn.XLOOKUP(tbl_GL[[#This Row],[Account_key]],tbl_COA[Account_key],tbl_COA[SubClass2],"Not Found")</f>
        <v>Current Assets</v>
      </c>
      <c r="J4594" t="str">
        <f>_xlfn.XLOOKUP(tbl_GL[[#This Row],[Account_key]],tbl_COA[Account_key],tbl_COA[SubAccount],,0)</f>
        <v>Cash at Bank</v>
      </c>
      <c r="K4594">
        <f>YEAR(tbl_GL[[#This Row],[Date]])</f>
        <v>2019</v>
      </c>
    </row>
    <row r="4595" spans="1:11" x14ac:dyDescent="0.35">
      <c r="A4595">
        <v>1014.1</v>
      </c>
      <c r="B4595" s="24">
        <v>43672</v>
      </c>
      <c r="C4595">
        <v>2</v>
      </c>
      <c r="D4595" s="13">
        <v>230</v>
      </c>
      <c r="E4595" s="13" t="s">
        <v>4</v>
      </c>
      <c r="F4595" s="17">
        <v>-2426</v>
      </c>
      <c r="G4595" t="str">
        <f>_xlfn.XLOOKUP(tbl_GL[[#This Row],[Account_key]],tbl_COA[Account_key],tbl_COA[Class],"Not Found")</f>
        <v>Trading account</v>
      </c>
      <c r="H4595" t="str">
        <f>_xlfn.XLOOKUP(tbl_GL[[#This Row],[Account_key]],tbl_COA[Account_key],tbl_COA[SubClass],"Not Found")</f>
        <v>Cost of Sales</v>
      </c>
      <c r="I4595" t="str">
        <f>_xlfn.XLOOKUP(tbl_GL[[#This Row],[Account_key]],tbl_COA[Account_key],tbl_COA[SubClass2],"Not Found")</f>
        <v>Cost of Sales</v>
      </c>
      <c r="J4595" t="str">
        <f>_xlfn.XLOOKUP(tbl_GL[[#This Row],[Account_key]],tbl_COA[Account_key],tbl_COA[SubAccount],,0)</f>
        <v>Cost of Sales</v>
      </c>
      <c r="K4595">
        <f>YEAR(tbl_GL[[#This Row],[Date]])</f>
        <v>2019</v>
      </c>
    </row>
    <row r="4596" spans="1:11" x14ac:dyDescent="0.35">
      <c r="A4596">
        <v>1014.2</v>
      </c>
      <c r="B4596" s="24">
        <v>43672</v>
      </c>
      <c r="C4596">
        <v>2</v>
      </c>
      <c r="D4596" s="13">
        <v>60</v>
      </c>
      <c r="E4596" s="13" t="s">
        <v>4</v>
      </c>
      <c r="F4596" s="17">
        <v>-2426</v>
      </c>
      <c r="G4596" t="str">
        <f>_xlfn.XLOOKUP(tbl_GL[[#This Row],[Account_key]],tbl_COA[Account_key],tbl_COA[Class],"Not Found")</f>
        <v>Assets</v>
      </c>
      <c r="H4596" t="str">
        <f>_xlfn.XLOOKUP(tbl_GL[[#This Row],[Account_key]],tbl_COA[Account_key],tbl_COA[SubClass],"Not Found")</f>
        <v>Assets</v>
      </c>
      <c r="I4596" t="str">
        <f>_xlfn.XLOOKUP(tbl_GL[[#This Row],[Account_key]],tbl_COA[Account_key],tbl_COA[SubClass2],"Not Found")</f>
        <v>Current Assets</v>
      </c>
      <c r="J4596" t="str">
        <f>_xlfn.XLOOKUP(tbl_GL[[#This Row],[Account_key]],tbl_COA[Account_key],tbl_COA[SubAccount],,0)</f>
        <v>Inventory</v>
      </c>
      <c r="K4596">
        <f>YEAR(tbl_GL[[#This Row],[Date]])</f>
        <v>2019</v>
      </c>
    </row>
    <row r="4597" spans="1:11" x14ac:dyDescent="0.35">
      <c r="A4597">
        <v>1015.1</v>
      </c>
      <c r="B4597" s="24">
        <v>43672</v>
      </c>
      <c r="C4597">
        <v>2</v>
      </c>
      <c r="D4597" s="13">
        <v>30</v>
      </c>
      <c r="E4597" s="13" t="s">
        <v>80</v>
      </c>
      <c r="F4597" s="17">
        <v>-8398</v>
      </c>
      <c r="G4597" t="str">
        <f>_xlfn.XLOOKUP(tbl_GL[[#This Row],[Account_key]],tbl_COA[Account_key],tbl_COA[Class],"Not Found")</f>
        <v>Assets</v>
      </c>
      <c r="H4597" t="str">
        <f>_xlfn.XLOOKUP(tbl_GL[[#This Row],[Account_key]],tbl_COA[Account_key],tbl_COA[SubClass],"Not Found")</f>
        <v>Assets</v>
      </c>
      <c r="I4597" t="str">
        <f>_xlfn.XLOOKUP(tbl_GL[[#This Row],[Account_key]],tbl_COA[Account_key],tbl_COA[SubClass2],"Not Found")</f>
        <v>Current Assets</v>
      </c>
      <c r="J4597" t="str">
        <f>_xlfn.XLOOKUP(tbl_GL[[#This Row],[Account_key]],tbl_COA[Account_key],tbl_COA[SubAccount],,0)</f>
        <v>Trade Receivables</v>
      </c>
      <c r="K4597">
        <f>YEAR(tbl_GL[[#This Row],[Date]])</f>
        <v>2019</v>
      </c>
    </row>
    <row r="4598" spans="1:11" x14ac:dyDescent="0.35">
      <c r="A4598">
        <v>1015.2</v>
      </c>
      <c r="B4598" s="24">
        <v>43672</v>
      </c>
      <c r="C4598">
        <v>2</v>
      </c>
      <c r="D4598" s="13">
        <v>10</v>
      </c>
      <c r="E4598" s="13" t="s">
        <v>80</v>
      </c>
      <c r="F4598" s="17">
        <v>8398</v>
      </c>
      <c r="G4598" t="str">
        <f>_xlfn.XLOOKUP(tbl_GL[[#This Row],[Account_key]],tbl_COA[Account_key],tbl_COA[Class],"Not Found")</f>
        <v>Assets</v>
      </c>
      <c r="H4598" t="str">
        <f>_xlfn.XLOOKUP(tbl_GL[[#This Row],[Account_key]],tbl_COA[Account_key],tbl_COA[SubClass],"Not Found")</f>
        <v>Assets</v>
      </c>
      <c r="I4598" t="str">
        <f>_xlfn.XLOOKUP(tbl_GL[[#This Row],[Account_key]],tbl_COA[Account_key],tbl_COA[SubClass2],"Not Found")</f>
        <v>Current Assets</v>
      </c>
      <c r="J4598" t="str">
        <f>_xlfn.XLOOKUP(tbl_GL[[#This Row],[Account_key]],tbl_COA[Account_key],tbl_COA[SubAccount],,0)</f>
        <v>Cash at Bank</v>
      </c>
      <c r="K4598">
        <f>YEAR(tbl_GL[[#This Row],[Date]])</f>
        <v>2019</v>
      </c>
    </row>
    <row r="4599" spans="1:11" x14ac:dyDescent="0.35">
      <c r="A4599">
        <v>1016.1</v>
      </c>
      <c r="B4599" s="24">
        <v>43672</v>
      </c>
      <c r="C4599">
        <v>2</v>
      </c>
      <c r="D4599" s="13">
        <v>210</v>
      </c>
      <c r="E4599" s="13" t="s">
        <v>8</v>
      </c>
      <c r="F4599" s="17">
        <v>8869</v>
      </c>
      <c r="G4599" t="str">
        <f>_xlfn.XLOOKUP(tbl_GL[[#This Row],[Account_key]],tbl_COA[Account_key],tbl_COA[Class],"Not Found")</f>
        <v>Trading account</v>
      </c>
      <c r="H4599" t="str">
        <f>_xlfn.XLOOKUP(tbl_GL[[#This Row],[Account_key]],tbl_COA[Account_key],tbl_COA[SubClass],"Not Found")</f>
        <v>Sales</v>
      </c>
      <c r="I4599" t="str">
        <f>_xlfn.XLOOKUP(tbl_GL[[#This Row],[Account_key]],tbl_COA[Account_key],tbl_COA[SubClass2],"Not Found")</f>
        <v>Sales</v>
      </c>
      <c r="J4599" t="str">
        <f>_xlfn.XLOOKUP(tbl_GL[[#This Row],[Account_key]],tbl_COA[Account_key],tbl_COA[SubAccount],,0)</f>
        <v>Sales</v>
      </c>
      <c r="K4599">
        <f>YEAR(tbl_GL[[#This Row],[Date]])</f>
        <v>2019</v>
      </c>
    </row>
    <row r="4600" spans="1:11" x14ac:dyDescent="0.35">
      <c r="A4600">
        <v>1016.2</v>
      </c>
      <c r="B4600" s="24">
        <v>43672</v>
      </c>
      <c r="C4600">
        <v>2</v>
      </c>
      <c r="D4600" s="13">
        <v>30</v>
      </c>
      <c r="E4600" s="13" t="s">
        <v>8</v>
      </c>
      <c r="F4600" s="17">
        <v>8869</v>
      </c>
      <c r="G4600" t="str">
        <f>_xlfn.XLOOKUP(tbl_GL[[#This Row],[Account_key]],tbl_COA[Account_key],tbl_COA[Class],"Not Found")</f>
        <v>Assets</v>
      </c>
      <c r="H4600" t="str">
        <f>_xlfn.XLOOKUP(tbl_GL[[#This Row],[Account_key]],tbl_COA[Account_key],tbl_COA[SubClass],"Not Found")</f>
        <v>Assets</v>
      </c>
      <c r="I4600" t="str">
        <f>_xlfn.XLOOKUP(tbl_GL[[#This Row],[Account_key]],tbl_COA[Account_key],tbl_COA[SubClass2],"Not Found")</f>
        <v>Current Assets</v>
      </c>
      <c r="J4600" t="str">
        <f>_xlfn.XLOOKUP(tbl_GL[[#This Row],[Account_key]],tbl_COA[Account_key],tbl_COA[SubAccount],,0)</f>
        <v>Trade Receivables</v>
      </c>
      <c r="K4600">
        <f>YEAR(tbl_GL[[#This Row],[Date]])</f>
        <v>2019</v>
      </c>
    </row>
    <row r="4601" spans="1:11" x14ac:dyDescent="0.35">
      <c r="A4601">
        <v>1017.1</v>
      </c>
      <c r="B4601" s="24">
        <v>43673</v>
      </c>
      <c r="C4601">
        <v>2</v>
      </c>
      <c r="D4601" s="13">
        <v>280</v>
      </c>
      <c r="E4601" s="13" t="s">
        <v>97</v>
      </c>
      <c r="F4601" s="17">
        <v>-1360</v>
      </c>
      <c r="G4601" t="str">
        <f>_xlfn.XLOOKUP(tbl_GL[[#This Row],[Account_key]],tbl_COA[Account_key],tbl_COA[Class],"Not Found")</f>
        <v>Operating account</v>
      </c>
      <c r="H4601" t="str">
        <f>_xlfn.XLOOKUP(tbl_GL[[#This Row],[Account_key]],tbl_COA[Account_key],tbl_COA[SubClass],"Not Found")</f>
        <v>Operating Expenses</v>
      </c>
      <c r="I4601" t="str">
        <f>_xlfn.XLOOKUP(tbl_GL[[#This Row],[Account_key]],tbl_COA[Account_key],tbl_COA[SubClass2],"Not Found")</f>
        <v>Marketing</v>
      </c>
      <c r="J4601" t="str">
        <f>_xlfn.XLOOKUP(tbl_GL[[#This Row],[Account_key]],tbl_COA[Account_key],tbl_COA[SubAccount],,0)</f>
        <v>Advertisements</v>
      </c>
      <c r="K4601">
        <f>YEAR(tbl_GL[[#This Row],[Date]])</f>
        <v>2019</v>
      </c>
    </row>
    <row r="4602" spans="1:11" x14ac:dyDescent="0.35">
      <c r="A4602">
        <v>1017.2</v>
      </c>
      <c r="B4602" s="24">
        <v>43673</v>
      </c>
      <c r="C4602">
        <v>2</v>
      </c>
      <c r="D4602" s="13">
        <v>120</v>
      </c>
      <c r="E4602" s="13" t="s">
        <v>97</v>
      </c>
      <c r="F4602" s="17">
        <v>1360</v>
      </c>
      <c r="G4602" t="str">
        <f>_xlfn.XLOOKUP(tbl_GL[[#This Row],[Account_key]],tbl_COA[Account_key],tbl_COA[Class],"Not Found")</f>
        <v>Liabilities and Owners Equity</v>
      </c>
      <c r="H4602" t="str">
        <f>_xlfn.XLOOKUP(tbl_GL[[#This Row],[Account_key]],tbl_COA[Account_key],tbl_COA[SubClass],"Not Found")</f>
        <v>Liabilities</v>
      </c>
      <c r="I4602" t="str">
        <f>_xlfn.XLOOKUP(tbl_GL[[#This Row],[Account_key]],tbl_COA[Account_key],tbl_COA[SubClass2],"Not Found")</f>
        <v>Current Liabilities</v>
      </c>
      <c r="J4602" t="str">
        <f>_xlfn.XLOOKUP(tbl_GL[[#This Row],[Account_key]],tbl_COA[Account_key],tbl_COA[SubAccount],,0)</f>
        <v>Accrued Expenses</v>
      </c>
      <c r="K4602">
        <f>YEAR(tbl_GL[[#This Row],[Date]])</f>
        <v>2019</v>
      </c>
    </row>
    <row r="4603" spans="1:11" x14ac:dyDescent="0.35">
      <c r="A4603">
        <v>1018.1</v>
      </c>
      <c r="B4603" s="24">
        <v>43675</v>
      </c>
      <c r="C4603">
        <v>2</v>
      </c>
      <c r="D4603" s="13">
        <v>220</v>
      </c>
      <c r="E4603" s="13" t="s">
        <v>81</v>
      </c>
      <c r="F4603" s="17">
        <v>-975</v>
      </c>
      <c r="G4603" t="str">
        <f>_xlfn.XLOOKUP(tbl_GL[[#This Row],[Account_key]],tbl_COA[Account_key],tbl_COA[Class],"Not Found")</f>
        <v>Trading account</v>
      </c>
      <c r="H4603" t="str">
        <f>_xlfn.XLOOKUP(tbl_GL[[#This Row],[Account_key]],tbl_COA[Account_key],tbl_COA[SubClass],"Not Found")</f>
        <v>Sales</v>
      </c>
      <c r="I4603" t="str">
        <f>_xlfn.XLOOKUP(tbl_GL[[#This Row],[Account_key]],tbl_COA[Account_key],tbl_COA[SubClass2],"Not Found")</f>
        <v>Sales</v>
      </c>
      <c r="J4603" t="str">
        <f>_xlfn.XLOOKUP(tbl_GL[[#This Row],[Account_key]],tbl_COA[Account_key],tbl_COA[SubAccount],,0)</f>
        <v>Sales Return</v>
      </c>
      <c r="K4603">
        <f>YEAR(tbl_GL[[#This Row],[Date]])</f>
        <v>2019</v>
      </c>
    </row>
    <row r="4604" spans="1:11" x14ac:dyDescent="0.35">
      <c r="A4604">
        <v>1018.2</v>
      </c>
      <c r="B4604" s="24">
        <v>43675</v>
      </c>
      <c r="C4604">
        <v>2</v>
      </c>
      <c r="D4604" s="13">
        <v>20</v>
      </c>
      <c r="E4604" s="13" t="s">
        <v>81</v>
      </c>
      <c r="F4604" s="17">
        <v>-975</v>
      </c>
      <c r="G4604" t="str">
        <f>_xlfn.XLOOKUP(tbl_GL[[#This Row],[Account_key]],tbl_COA[Account_key],tbl_COA[Class],"Not Found")</f>
        <v>Assets</v>
      </c>
      <c r="H4604" t="str">
        <f>_xlfn.XLOOKUP(tbl_GL[[#This Row],[Account_key]],tbl_COA[Account_key],tbl_COA[SubClass],"Not Found")</f>
        <v>Assets</v>
      </c>
      <c r="I4604" t="str">
        <f>_xlfn.XLOOKUP(tbl_GL[[#This Row],[Account_key]],tbl_COA[Account_key],tbl_COA[SubClass2],"Not Found")</f>
        <v>Current Assets</v>
      </c>
      <c r="J4604" t="str">
        <f>_xlfn.XLOOKUP(tbl_GL[[#This Row],[Account_key]],tbl_COA[Account_key],tbl_COA[SubAccount],,0)</f>
        <v>Cash in hand</v>
      </c>
      <c r="K4604">
        <f>YEAR(tbl_GL[[#This Row],[Date]])</f>
        <v>2019</v>
      </c>
    </row>
    <row r="4605" spans="1:11" x14ac:dyDescent="0.35">
      <c r="A4605">
        <v>1019.1</v>
      </c>
      <c r="B4605" s="24">
        <v>43675</v>
      </c>
      <c r="C4605">
        <v>2</v>
      </c>
      <c r="D4605" s="13">
        <v>10</v>
      </c>
      <c r="E4605" s="13" t="s">
        <v>98</v>
      </c>
      <c r="F4605" s="17">
        <v>-1094</v>
      </c>
      <c r="G4605" t="str">
        <f>_xlfn.XLOOKUP(tbl_GL[[#This Row],[Account_key]],tbl_COA[Account_key],tbl_COA[Class],"Not Found")</f>
        <v>Assets</v>
      </c>
      <c r="H4605" t="str">
        <f>_xlfn.XLOOKUP(tbl_GL[[#This Row],[Account_key]],tbl_COA[Account_key],tbl_COA[SubClass],"Not Found")</f>
        <v>Assets</v>
      </c>
      <c r="I4605" t="str">
        <f>_xlfn.XLOOKUP(tbl_GL[[#This Row],[Account_key]],tbl_COA[Account_key],tbl_COA[SubClass2],"Not Found")</f>
        <v>Current Assets</v>
      </c>
      <c r="J4605" t="str">
        <f>_xlfn.XLOOKUP(tbl_GL[[#This Row],[Account_key]],tbl_COA[Account_key],tbl_COA[SubAccount],,0)</f>
        <v>Cash at Bank</v>
      </c>
      <c r="K4605">
        <f>YEAR(tbl_GL[[#This Row],[Date]])</f>
        <v>2019</v>
      </c>
    </row>
    <row r="4606" spans="1:11" x14ac:dyDescent="0.35">
      <c r="A4606">
        <v>1019.2</v>
      </c>
      <c r="B4606" s="24">
        <v>43675</v>
      </c>
      <c r="C4606">
        <v>2</v>
      </c>
      <c r="D4606" s="13">
        <v>120</v>
      </c>
      <c r="E4606" s="13" t="s">
        <v>98</v>
      </c>
      <c r="F4606" s="17">
        <v>-1094</v>
      </c>
      <c r="G4606" t="str">
        <f>_xlfn.XLOOKUP(tbl_GL[[#This Row],[Account_key]],tbl_COA[Account_key],tbl_COA[Class],"Not Found")</f>
        <v>Liabilities and Owners Equity</v>
      </c>
      <c r="H4606" t="str">
        <f>_xlfn.XLOOKUP(tbl_GL[[#This Row],[Account_key]],tbl_COA[Account_key],tbl_COA[SubClass],"Not Found")</f>
        <v>Liabilities</v>
      </c>
      <c r="I4606" t="str">
        <f>_xlfn.XLOOKUP(tbl_GL[[#This Row],[Account_key]],tbl_COA[Account_key],tbl_COA[SubClass2],"Not Found")</f>
        <v>Current Liabilities</v>
      </c>
      <c r="J4606" t="str">
        <f>_xlfn.XLOOKUP(tbl_GL[[#This Row],[Account_key]],tbl_COA[Account_key],tbl_COA[SubAccount],,0)</f>
        <v>Accrued Expenses</v>
      </c>
      <c r="K4606">
        <f>YEAR(tbl_GL[[#This Row],[Date]])</f>
        <v>2019</v>
      </c>
    </row>
    <row r="4607" spans="1:11" x14ac:dyDescent="0.35">
      <c r="A4607">
        <v>1020.1</v>
      </c>
      <c r="B4607" s="24">
        <v>43675</v>
      </c>
      <c r="C4607">
        <v>2</v>
      </c>
      <c r="D4607" s="13">
        <v>30</v>
      </c>
      <c r="E4607" s="13" t="s">
        <v>80</v>
      </c>
      <c r="F4607" s="17">
        <v>-8467</v>
      </c>
      <c r="G4607" t="str">
        <f>_xlfn.XLOOKUP(tbl_GL[[#This Row],[Account_key]],tbl_COA[Account_key],tbl_COA[Class],"Not Found")</f>
        <v>Assets</v>
      </c>
      <c r="H4607" t="str">
        <f>_xlfn.XLOOKUP(tbl_GL[[#This Row],[Account_key]],tbl_COA[Account_key],tbl_COA[SubClass],"Not Found")</f>
        <v>Assets</v>
      </c>
      <c r="I4607" t="str">
        <f>_xlfn.XLOOKUP(tbl_GL[[#This Row],[Account_key]],tbl_COA[Account_key],tbl_COA[SubClass2],"Not Found")</f>
        <v>Current Assets</v>
      </c>
      <c r="J4607" t="str">
        <f>_xlfn.XLOOKUP(tbl_GL[[#This Row],[Account_key]],tbl_COA[Account_key],tbl_COA[SubAccount],,0)</f>
        <v>Trade Receivables</v>
      </c>
      <c r="K4607">
        <f>YEAR(tbl_GL[[#This Row],[Date]])</f>
        <v>2019</v>
      </c>
    </row>
    <row r="4608" spans="1:11" x14ac:dyDescent="0.35">
      <c r="A4608">
        <v>1020.2</v>
      </c>
      <c r="B4608" s="24">
        <v>43675</v>
      </c>
      <c r="C4608">
        <v>2</v>
      </c>
      <c r="D4608" s="13">
        <v>10</v>
      </c>
      <c r="E4608" s="13" t="s">
        <v>80</v>
      </c>
      <c r="F4608" s="17">
        <v>8467</v>
      </c>
      <c r="G4608" t="str">
        <f>_xlfn.XLOOKUP(tbl_GL[[#This Row],[Account_key]],tbl_COA[Account_key],tbl_COA[Class],"Not Found")</f>
        <v>Assets</v>
      </c>
      <c r="H4608" t="str">
        <f>_xlfn.XLOOKUP(tbl_GL[[#This Row],[Account_key]],tbl_COA[Account_key],tbl_COA[SubClass],"Not Found")</f>
        <v>Assets</v>
      </c>
      <c r="I4608" t="str">
        <f>_xlfn.XLOOKUP(tbl_GL[[#This Row],[Account_key]],tbl_COA[Account_key],tbl_COA[SubClass2],"Not Found")</f>
        <v>Current Assets</v>
      </c>
      <c r="J4608" t="str">
        <f>_xlfn.XLOOKUP(tbl_GL[[#This Row],[Account_key]],tbl_COA[Account_key],tbl_COA[SubAccount],,0)</f>
        <v>Cash at Bank</v>
      </c>
      <c r="K4608">
        <f>YEAR(tbl_GL[[#This Row],[Date]])</f>
        <v>2019</v>
      </c>
    </row>
    <row r="4609" spans="1:11" x14ac:dyDescent="0.35">
      <c r="A4609">
        <v>1021.1</v>
      </c>
      <c r="B4609" s="24">
        <v>43676</v>
      </c>
      <c r="C4609">
        <v>2</v>
      </c>
      <c r="D4609" s="13">
        <v>230</v>
      </c>
      <c r="E4609" s="13" t="s">
        <v>4</v>
      </c>
      <c r="F4609" s="17">
        <v>-327</v>
      </c>
      <c r="G4609" t="str">
        <f>_xlfn.XLOOKUP(tbl_GL[[#This Row],[Account_key]],tbl_COA[Account_key],tbl_COA[Class],"Not Found")</f>
        <v>Trading account</v>
      </c>
      <c r="H4609" t="str">
        <f>_xlfn.XLOOKUP(tbl_GL[[#This Row],[Account_key]],tbl_COA[Account_key],tbl_COA[SubClass],"Not Found")</f>
        <v>Cost of Sales</v>
      </c>
      <c r="I4609" t="str">
        <f>_xlfn.XLOOKUP(tbl_GL[[#This Row],[Account_key]],tbl_COA[Account_key],tbl_COA[SubClass2],"Not Found")</f>
        <v>Cost of Sales</v>
      </c>
      <c r="J4609" t="str">
        <f>_xlfn.XLOOKUP(tbl_GL[[#This Row],[Account_key]],tbl_COA[Account_key],tbl_COA[SubAccount],,0)</f>
        <v>Cost of Sales</v>
      </c>
      <c r="K4609">
        <f>YEAR(tbl_GL[[#This Row],[Date]])</f>
        <v>2019</v>
      </c>
    </row>
    <row r="4610" spans="1:11" x14ac:dyDescent="0.35">
      <c r="A4610">
        <v>1021.2</v>
      </c>
      <c r="B4610" s="24">
        <v>43676</v>
      </c>
      <c r="C4610">
        <v>2</v>
      </c>
      <c r="D4610" s="13">
        <v>60</v>
      </c>
      <c r="E4610" s="13" t="s">
        <v>4</v>
      </c>
      <c r="F4610" s="17">
        <v>-327</v>
      </c>
      <c r="G4610" t="str">
        <f>_xlfn.XLOOKUP(tbl_GL[[#This Row],[Account_key]],tbl_COA[Account_key],tbl_COA[Class],"Not Found")</f>
        <v>Assets</v>
      </c>
      <c r="H4610" t="str">
        <f>_xlfn.XLOOKUP(tbl_GL[[#This Row],[Account_key]],tbl_COA[Account_key],tbl_COA[SubClass],"Not Found")</f>
        <v>Assets</v>
      </c>
      <c r="I4610" t="str">
        <f>_xlfn.XLOOKUP(tbl_GL[[#This Row],[Account_key]],tbl_COA[Account_key],tbl_COA[SubClass2],"Not Found")</f>
        <v>Current Assets</v>
      </c>
      <c r="J4610" t="str">
        <f>_xlfn.XLOOKUP(tbl_GL[[#This Row],[Account_key]],tbl_COA[Account_key],tbl_COA[SubAccount],,0)</f>
        <v>Inventory</v>
      </c>
      <c r="K4610">
        <f>YEAR(tbl_GL[[#This Row],[Date]])</f>
        <v>2019</v>
      </c>
    </row>
    <row r="4611" spans="1:11" x14ac:dyDescent="0.35">
      <c r="A4611">
        <v>1022.1</v>
      </c>
      <c r="B4611" s="24">
        <v>43676</v>
      </c>
      <c r="C4611">
        <v>2</v>
      </c>
      <c r="D4611" s="13">
        <v>210</v>
      </c>
      <c r="E4611" s="13" t="s">
        <v>8</v>
      </c>
      <c r="F4611" s="17">
        <v>1194</v>
      </c>
      <c r="G4611" t="str">
        <f>_xlfn.XLOOKUP(tbl_GL[[#This Row],[Account_key]],tbl_COA[Account_key],tbl_COA[Class],"Not Found")</f>
        <v>Trading account</v>
      </c>
      <c r="H4611" t="str">
        <f>_xlfn.XLOOKUP(tbl_GL[[#This Row],[Account_key]],tbl_COA[Account_key],tbl_COA[SubClass],"Not Found")</f>
        <v>Sales</v>
      </c>
      <c r="I4611" t="str">
        <f>_xlfn.XLOOKUP(tbl_GL[[#This Row],[Account_key]],tbl_COA[Account_key],tbl_COA[SubClass2],"Not Found")</f>
        <v>Sales</v>
      </c>
      <c r="J4611" t="str">
        <f>_xlfn.XLOOKUP(tbl_GL[[#This Row],[Account_key]],tbl_COA[Account_key],tbl_COA[SubAccount],,0)</f>
        <v>Sales</v>
      </c>
      <c r="K4611">
        <f>YEAR(tbl_GL[[#This Row],[Date]])</f>
        <v>2019</v>
      </c>
    </row>
    <row r="4612" spans="1:11" x14ac:dyDescent="0.35">
      <c r="A4612">
        <v>1022.2</v>
      </c>
      <c r="B4612" s="24">
        <v>43676</v>
      </c>
      <c r="C4612">
        <v>2</v>
      </c>
      <c r="D4612" s="13">
        <v>30</v>
      </c>
      <c r="E4612" s="13" t="s">
        <v>8</v>
      </c>
      <c r="F4612" s="17">
        <v>1194</v>
      </c>
      <c r="G4612" t="str">
        <f>_xlfn.XLOOKUP(tbl_GL[[#This Row],[Account_key]],tbl_COA[Account_key],tbl_COA[Class],"Not Found")</f>
        <v>Assets</v>
      </c>
      <c r="H4612" t="str">
        <f>_xlfn.XLOOKUP(tbl_GL[[#This Row],[Account_key]],tbl_COA[Account_key],tbl_COA[SubClass],"Not Found")</f>
        <v>Assets</v>
      </c>
      <c r="I4612" t="str">
        <f>_xlfn.XLOOKUP(tbl_GL[[#This Row],[Account_key]],tbl_COA[Account_key],tbl_COA[SubClass2],"Not Found")</f>
        <v>Current Assets</v>
      </c>
      <c r="J4612" t="str">
        <f>_xlfn.XLOOKUP(tbl_GL[[#This Row],[Account_key]],tbl_COA[Account_key],tbl_COA[SubAccount],,0)</f>
        <v>Trade Receivables</v>
      </c>
      <c r="K4612">
        <f>YEAR(tbl_GL[[#This Row],[Date]])</f>
        <v>2019</v>
      </c>
    </row>
    <row r="4613" spans="1:11" x14ac:dyDescent="0.35">
      <c r="A4613">
        <v>1023.1</v>
      </c>
      <c r="B4613" s="24">
        <v>43676</v>
      </c>
      <c r="C4613">
        <v>2</v>
      </c>
      <c r="D4613" s="13">
        <v>330</v>
      </c>
      <c r="E4613" s="13" t="s">
        <v>97</v>
      </c>
      <c r="F4613" s="17">
        <v>-1311</v>
      </c>
      <c r="G4613" t="str">
        <f>_xlfn.XLOOKUP(tbl_GL[[#This Row],[Account_key]],tbl_COA[Account_key],tbl_COA[Class],"Not Found")</f>
        <v>Operating account</v>
      </c>
      <c r="H4613" t="str">
        <f>_xlfn.XLOOKUP(tbl_GL[[#This Row],[Account_key]],tbl_COA[Account_key],tbl_COA[SubClass],"Not Found")</f>
        <v>Operating Expenses</v>
      </c>
      <c r="I4613" t="str">
        <f>_xlfn.XLOOKUP(tbl_GL[[#This Row],[Account_key]],tbl_COA[Account_key],tbl_COA[SubClass2],"Not Found")</f>
        <v>Administration</v>
      </c>
      <c r="J4613" t="str">
        <f>_xlfn.XLOOKUP(tbl_GL[[#This Row],[Account_key]],tbl_COA[Account_key],tbl_COA[SubAccount],,0)</f>
        <v>Telephone</v>
      </c>
      <c r="K4613">
        <f>YEAR(tbl_GL[[#This Row],[Date]])</f>
        <v>2019</v>
      </c>
    </row>
    <row r="4614" spans="1:11" x14ac:dyDescent="0.35">
      <c r="A4614">
        <v>1023.2</v>
      </c>
      <c r="B4614" s="24">
        <v>43676</v>
      </c>
      <c r="C4614">
        <v>2</v>
      </c>
      <c r="D4614" s="13">
        <v>120</v>
      </c>
      <c r="E4614" s="13" t="s">
        <v>97</v>
      </c>
      <c r="F4614" s="17">
        <v>1311</v>
      </c>
      <c r="G4614" t="str">
        <f>_xlfn.XLOOKUP(tbl_GL[[#This Row],[Account_key]],tbl_COA[Account_key],tbl_COA[Class],"Not Found")</f>
        <v>Liabilities and Owners Equity</v>
      </c>
      <c r="H4614" t="str">
        <f>_xlfn.XLOOKUP(tbl_GL[[#This Row],[Account_key]],tbl_COA[Account_key],tbl_COA[SubClass],"Not Found")</f>
        <v>Liabilities</v>
      </c>
      <c r="I4614" t="str">
        <f>_xlfn.XLOOKUP(tbl_GL[[#This Row],[Account_key]],tbl_COA[Account_key],tbl_COA[SubClass2],"Not Found")</f>
        <v>Current Liabilities</v>
      </c>
      <c r="J4614" t="str">
        <f>_xlfn.XLOOKUP(tbl_GL[[#This Row],[Account_key]],tbl_COA[Account_key],tbl_COA[SubAccount],,0)</f>
        <v>Accrued Expenses</v>
      </c>
      <c r="K4614">
        <f>YEAR(tbl_GL[[#This Row],[Date]])</f>
        <v>2019</v>
      </c>
    </row>
    <row r="4615" spans="1:11" x14ac:dyDescent="0.35">
      <c r="A4615">
        <v>1024.0999999999999</v>
      </c>
      <c r="B4615" s="24">
        <v>43677</v>
      </c>
      <c r="C4615">
        <v>2</v>
      </c>
      <c r="D4615" s="13">
        <v>10</v>
      </c>
      <c r="E4615" s="13" t="s">
        <v>110</v>
      </c>
      <c r="F4615" s="17">
        <v>27</v>
      </c>
      <c r="G4615" t="str">
        <f>_xlfn.XLOOKUP(tbl_GL[[#This Row],[Account_key]],tbl_COA[Account_key],tbl_COA[Class],"Not Found")</f>
        <v>Assets</v>
      </c>
      <c r="H4615" t="str">
        <f>_xlfn.XLOOKUP(tbl_GL[[#This Row],[Account_key]],tbl_COA[Account_key],tbl_COA[SubClass],"Not Found")</f>
        <v>Assets</v>
      </c>
      <c r="I4615" t="str">
        <f>_xlfn.XLOOKUP(tbl_GL[[#This Row],[Account_key]],tbl_COA[Account_key],tbl_COA[SubClass2],"Not Found")</f>
        <v>Current Assets</v>
      </c>
      <c r="J4615" t="str">
        <f>_xlfn.XLOOKUP(tbl_GL[[#This Row],[Account_key]],tbl_COA[Account_key],tbl_COA[SubAccount],,0)</f>
        <v>Cash at Bank</v>
      </c>
      <c r="K4615">
        <f>YEAR(tbl_GL[[#This Row],[Date]])</f>
        <v>2019</v>
      </c>
    </row>
    <row r="4616" spans="1:11" x14ac:dyDescent="0.35">
      <c r="A4616">
        <v>1024.2</v>
      </c>
      <c r="B4616" s="24">
        <v>43677</v>
      </c>
      <c r="C4616">
        <v>2</v>
      </c>
      <c r="D4616" s="13">
        <v>430</v>
      </c>
      <c r="E4616" s="13" t="s">
        <v>110</v>
      </c>
      <c r="F4616" s="17">
        <v>27</v>
      </c>
      <c r="G4616" t="str">
        <f>_xlfn.XLOOKUP(tbl_GL[[#This Row],[Account_key]],tbl_COA[Account_key],tbl_COA[Class],"Not Found")</f>
        <v>Non-operating</v>
      </c>
      <c r="H4616" t="str">
        <f>_xlfn.XLOOKUP(tbl_GL[[#This Row],[Account_key]],tbl_COA[Account_key],tbl_COA[SubClass],"Not Found")</f>
        <v>Exchange Loss/Gain</v>
      </c>
      <c r="I4616" t="str">
        <f>_xlfn.XLOOKUP(tbl_GL[[#This Row],[Account_key]],tbl_COA[Account_key],tbl_COA[SubClass2],"Not Found")</f>
        <v>Exchange Loss/Gain</v>
      </c>
      <c r="J4616" t="str">
        <f>_xlfn.XLOOKUP(tbl_GL[[#This Row],[Account_key]],tbl_COA[Account_key],tbl_COA[SubAccount],,0)</f>
        <v>Exchange Loss/Gain</v>
      </c>
      <c r="K4616">
        <f>YEAR(tbl_GL[[#This Row],[Date]])</f>
        <v>2019</v>
      </c>
    </row>
    <row r="4617" spans="1:11" x14ac:dyDescent="0.35">
      <c r="A4617">
        <v>1025.0999999999999</v>
      </c>
      <c r="B4617" s="24">
        <v>43677</v>
      </c>
      <c r="C4617">
        <v>2</v>
      </c>
      <c r="D4617" s="13">
        <v>10</v>
      </c>
      <c r="E4617" s="13" t="s">
        <v>113</v>
      </c>
      <c r="F4617" s="17">
        <v>96</v>
      </c>
      <c r="G4617" t="str">
        <f>_xlfn.XLOOKUP(tbl_GL[[#This Row],[Account_key]],tbl_COA[Account_key],tbl_COA[Class],"Not Found")</f>
        <v>Assets</v>
      </c>
      <c r="H4617" t="str">
        <f>_xlfn.XLOOKUP(tbl_GL[[#This Row],[Account_key]],tbl_COA[Account_key],tbl_COA[SubClass],"Not Found")</f>
        <v>Assets</v>
      </c>
      <c r="I4617" t="str">
        <f>_xlfn.XLOOKUP(tbl_GL[[#This Row],[Account_key]],tbl_COA[Account_key],tbl_COA[SubClass2],"Not Found")</f>
        <v>Current Assets</v>
      </c>
      <c r="J4617" t="str">
        <f>_xlfn.XLOOKUP(tbl_GL[[#This Row],[Account_key]],tbl_COA[Account_key],tbl_COA[SubAccount],,0)</f>
        <v>Cash at Bank</v>
      </c>
      <c r="K4617">
        <f>YEAR(tbl_GL[[#This Row],[Date]])</f>
        <v>2019</v>
      </c>
    </row>
    <row r="4618" spans="1:11" x14ac:dyDescent="0.35">
      <c r="A4618">
        <v>1025.2</v>
      </c>
      <c r="B4618" s="24">
        <v>43677</v>
      </c>
      <c r="C4618">
        <v>2</v>
      </c>
      <c r="D4618" s="13">
        <v>410</v>
      </c>
      <c r="E4618" s="13" t="s">
        <v>113</v>
      </c>
      <c r="F4618" s="17">
        <v>96</v>
      </c>
      <c r="G4618" t="str">
        <f>_xlfn.XLOOKUP(tbl_GL[[#This Row],[Account_key]],tbl_COA[Account_key],tbl_COA[Class],"Not Found")</f>
        <v>Non-operating</v>
      </c>
      <c r="H4618" t="str">
        <f>_xlfn.XLOOKUP(tbl_GL[[#This Row],[Account_key]],tbl_COA[Account_key],tbl_COA[SubClass],"Not Found")</f>
        <v>Interest Income</v>
      </c>
      <c r="I4618" t="str">
        <f>_xlfn.XLOOKUP(tbl_GL[[#This Row],[Account_key]],tbl_COA[Account_key],tbl_COA[SubClass2],"Not Found")</f>
        <v>Interest Income</v>
      </c>
      <c r="J4618" t="str">
        <f>_xlfn.XLOOKUP(tbl_GL[[#This Row],[Account_key]],tbl_COA[Account_key],tbl_COA[SubAccount],,0)</f>
        <v>Interest Income</v>
      </c>
      <c r="K4618">
        <f>YEAR(tbl_GL[[#This Row],[Date]])</f>
        <v>2019</v>
      </c>
    </row>
    <row r="4619" spans="1:11" x14ac:dyDescent="0.35">
      <c r="A4619">
        <v>1026.0999999999999</v>
      </c>
      <c r="B4619" s="24">
        <v>43677</v>
      </c>
      <c r="C4619">
        <v>2</v>
      </c>
      <c r="D4619" s="13">
        <v>400</v>
      </c>
      <c r="E4619" s="13" t="s">
        <v>104</v>
      </c>
      <c r="F4619" s="17">
        <v>-125</v>
      </c>
      <c r="G4619" t="str">
        <f>_xlfn.XLOOKUP(tbl_GL[[#This Row],[Account_key]],tbl_COA[Account_key],tbl_COA[Class],"Not Found")</f>
        <v>Operating account</v>
      </c>
      <c r="H4619" t="str">
        <f>_xlfn.XLOOKUP(tbl_GL[[#This Row],[Account_key]],tbl_COA[Account_key],tbl_COA[SubClass],"Not Found")</f>
        <v>Depreciation &amp; Amortization</v>
      </c>
      <c r="I4619" t="str">
        <f>_xlfn.XLOOKUP(tbl_GL[[#This Row],[Account_key]],tbl_COA[Account_key],tbl_COA[SubClass2],"Not Found")</f>
        <v>Amortization</v>
      </c>
      <c r="J4619" t="str">
        <f>_xlfn.XLOOKUP(tbl_GL[[#This Row],[Account_key]],tbl_COA[Account_key],tbl_COA[SubAccount],,0)</f>
        <v>Amortization of Intangible Assets</v>
      </c>
      <c r="K4619">
        <f>YEAR(tbl_GL[[#This Row],[Date]])</f>
        <v>2019</v>
      </c>
    </row>
    <row r="4620" spans="1:11" x14ac:dyDescent="0.35">
      <c r="A4620">
        <v>1026.2</v>
      </c>
      <c r="B4620" s="24">
        <v>43677</v>
      </c>
      <c r="C4620">
        <v>2</v>
      </c>
      <c r="D4620" s="13">
        <v>100</v>
      </c>
      <c r="E4620" s="13" t="s">
        <v>104</v>
      </c>
      <c r="F4620" s="17">
        <v>-125</v>
      </c>
      <c r="G4620" t="str">
        <f>_xlfn.XLOOKUP(tbl_GL[[#This Row],[Account_key]],tbl_COA[Account_key],tbl_COA[Class],"Not Found")</f>
        <v>Assets</v>
      </c>
      <c r="H4620" t="str">
        <f>_xlfn.XLOOKUP(tbl_GL[[#This Row],[Account_key]],tbl_COA[Account_key],tbl_COA[SubClass],"Not Found")</f>
        <v>Assets</v>
      </c>
      <c r="I4620" t="str">
        <f>_xlfn.XLOOKUP(tbl_GL[[#This Row],[Account_key]],tbl_COA[Account_key],tbl_COA[SubClass2],"Not Found")</f>
        <v>Non-Current Assets</v>
      </c>
      <c r="J4620" t="str">
        <f>_xlfn.XLOOKUP(tbl_GL[[#This Row],[Account_key]],tbl_COA[Account_key],tbl_COA[SubAccount],,0)</f>
        <v>Patents and trademarks</v>
      </c>
      <c r="K4620">
        <f>YEAR(tbl_GL[[#This Row],[Date]])</f>
        <v>2019</v>
      </c>
    </row>
    <row r="4621" spans="1:11" x14ac:dyDescent="0.35">
      <c r="A4621">
        <v>1027.0999999999999</v>
      </c>
      <c r="B4621" s="24">
        <v>43677</v>
      </c>
      <c r="C4621">
        <v>2</v>
      </c>
      <c r="D4621" s="13">
        <v>440</v>
      </c>
      <c r="E4621" s="13" t="s">
        <v>112</v>
      </c>
      <c r="F4621" s="17">
        <v>-150</v>
      </c>
      <c r="G4621" t="str">
        <f>_xlfn.XLOOKUP(tbl_GL[[#This Row],[Account_key]],tbl_COA[Account_key],tbl_COA[Class],"Not Found")</f>
        <v>Interest &amp; Tax</v>
      </c>
      <c r="H4621" t="str">
        <f>_xlfn.XLOOKUP(tbl_GL[[#This Row],[Account_key]],tbl_COA[Account_key],tbl_COA[SubClass],"Not Found")</f>
        <v>Interest Expense</v>
      </c>
      <c r="I4621" t="str">
        <f>_xlfn.XLOOKUP(tbl_GL[[#This Row],[Account_key]],tbl_COA[Account_key],tbl_COA[SubClass2],"Not Found")</f>
        <v>Interest Expense</v>
      </c>
      <c r="J4621" t="str">
        <f>_xlfn.XLOOKUP(tbl_GL[[#This Row],[Account_key]],tbl_COA[Account_key],tbl_COA[SubAccount],,0)</f>
        <v>Interest Expense</v>
      </c>
      <c r="K4621">
        <f>YEAR(tbl_GL[[#This Row],[Date]])</f>
        <v>2019</v>
      </c>
    </row>
    <row r="4622" spans="1:11" x14ac:dyDescent="0.35">
      <c r="A4622">
        <v>1027.2</v>
      </c>
      <c r="B4622" s="24">
        <v>43677</v>
      </c>
      <c r="C4622">
        <v>2</v>
      </c>
      <c r="D4622" s="13">
        <v>121</v>
      </c>
      <c r="E4622" s="13" t="s">
        <v>112</v>
      </c>
      <c r="F4622" s="17">
        <v>150</v>
      </c>
      <c r="G4622" t="str">
        <f>_xlfn.XLOOKUP(tbl_GL[[#This Row],[Account_key]],tbl_COA[Account_key],tbl_COA[Class],"Not Found")</f>
        <v>Liabilities and Owners Equity</v>
      </c>
      <c r="H4622" t="str">
        <f>_xlfn.XLOOKUP(tbl_GL[[#This Row],[Account_key]],tbl_COA[Account_key],tbl_COA[SubClass],"Not Found")</f>
        <v>Liabilities</v>
      </c>
      <c r="I4622" t="str">
        <f>_xlfn.XLOOKUP(tbl_GL[[#This Row],[Account_key]],tbl_COA[Account_key],tbl_COA[SubClass2],"Not Found")</f>
        <v>Current Liabilities</v>
      </c>
      <c r="J4622" t="str">
        <f>_xlfn.XLOOKUP(tbl_GL[[#This Row],[Account_key]],tbl_COA[Account_key],tbl_COA[SubAccount],,0)</f>
        <v>Interest Payable</v>
      </c>
      <c r="K4622">
        <f>YEAR(tbl_GL[[#This Row],[Date]])</f>
        <v>2019</v>
      </c>
    </row>
    <row r="4623" spans="1:11" x14ac:dyDescent="0.35">
      <c r="A4623">
        <v>1028.0999999999999</v>
      </c>
      <c r="B4623" s="24">
        <v>43677</v>
      </c>
      <c r="C4623">
        <v>2</v>
      </c>
      <c r="D4623" s="13">
        <v>450</v>
      </c>
      <c r="E4623" s="23" t="s">
        <v>108</v>
      </c>
      <c r="F4623" s="17">
        <v>-2169</v>
      </c>
      <c r="G4623" t="str">
        <f>_xlfn.XLOOKUP(tbl_GL[[#This Row],[Account_key]],tbl_COA[Account_key],tbl_COA[Class],"Not Found")</f>
        <v>Interest &amp; Tax</v>
      </c>
      <c r="H4623" t="str">
        <f>_xlfn.XLOOKUP(tbl_GL[[#This Row],[Account_key]],tbl_COA[Account_key],tbl_COA[SubClass],"Not Found")</f>
        <v>Taxation</v>
      </c>
      <c r="I4623" t="str">
        <f>_xlfn.XLOOKUP(tbl_GL[[#This Row],[Account_key]],tbl_COA[Account_key],tbl_COA[SubClass2],"Not Found")</f>
        <v>Taxation</v>
      </c>
      <c r="J4623" t="str">
        <f>_xlfn.XLOOKUP(tbl_GL[[#This Row],[Account_key]],tbl_COA[Account_key],tbl_COA[SubAccount],,0)</f>
        <v>Taxation</v>
      </c>
      <c r="K4623">
        <f>YEAR(tbl_GL[[#This Row],[Date]])</f>
        <v>2019</v>
      </c>
    </row>
    <row r="4624" spans="1:11" x14ac:dyDescent="0.35">
      <c r="A4624">
        <v>1028.2</v>
      </c>
      <c r="B4624" s="24">
        <v>43677</v>
      </c>
      <c r="C4624">
        <v>2</v>
      </c>
      <c r="D4624" s="13">
        <v>122</v>
      </c>
      <c r="E4624" s="23" t="s">
        <v>108</v>
      </c>
      <c r="F4624" s="17">
        <v>2169</v>
      </c>
      <c r="G4624" t="str">
        <f>_xlfn.XLOOKUP(tbl_GL[[#This Row],[Account_key]],tbl_COA[Account_key],tbl_COA[Class],"Not Found")</f>
        <v>Liabilities and Owners Equity</v>
      </c>
      <c r="H4624" t="str">
        <f>_xlfn.XLOOKUP(tbl_GL[[#This Row],[Account_key]],tbl_COA[Account_key],tbl_COA[SubClass],"Not Found")</f>
        <v>Liabilities</v>
      </c>
      <c r="I4624" t="str">
        <f>_xlfn.XLOOKUP(tbl_GL[[#This Row],[Account_key]],tbl_COA[Account_key],tbl_COA[SubClass2],"Not Found")</f>
        <v>Current Liabilities</v>
      </c>
      <c r="J4624" t="str">
        <f>_xlfn.XLOOKUP(tbl_GL[[#This Row],[Account_key]],tbl_COA[Account_key],tbl_COA[SubAccount],,0)</f>
        <v>Tax payable</v>
      </c>
      <c r="K4624">
        <f>YEAR(tbl_GL[[#This Row],[Date]])</f>
        <v>2019</v>
      </c>
    </row>
    <row r="4625" spans="1:11" x14ac:dyDescent="0.35">
      <c r="A4625">
        <v>1029.0999999999999</v>
      </c>
      <c r="B4625" s="24">
        <v>43677</v>
      </c>
      <c r="C4625">
        <v>2</v>
      </c>
      <c r="D4625" s="13">
        <v>240</v>
      </c>
      <c r="E4625" s="13" t="s">
        <v>56</v>
      </c>
      <c r="F4625" s="17">
        <v>-3000</v>
      </c>
      <c r="G4625" t="str">
        <f>_xlfn.XLOOKUP(tbl_GL[[#This Row],[Account_key]],tbl_COA[Account_key],tbl_COA[Class],"Not Found")</f>
        <v>Operating account</v>
      </c>
      <c r="H4625" t="str">
        <f>_xlfn.XLOOKUP(tbl_GL[[#This Row],[Account_key]],tbl_COA[Account_key],tbl_COA[SubClass],"Not Found")</f>
        <v>Operating Expenses</v>
      </c>
      <c r="I4625" t="str">
        <f>_xlfn.XLOOKUP(tbl_GL[[#This Row],[Account_key]],tbl_COA[Account_key],tbl_COA[SubClass2],"Not Found")</f>
        <v>Sales &amp; Distribution</v>
      </c>
      <c r="J4625" t="str">
        <f>_xlfn.XLOOKUP(tbl_GL[[#This Row],[Account_key]],tbl_COA[Account_key],tbl_COA[SubAccount],,0)</f>
        <v>Salaries</v>
      </c>
      <c r="K4625">
        <f>YEAR(tbl_GL[[#This Row],[Date]])</f>
        <v>2019</v>
      </c>
    </row>
    <row r="4626" spans="1:11" x14ac:dyDescent="0.35">
      <c r="A4626">
        <v>1029.2</v>
      </c>
      <c r="B4626" s="24">
        <v>43677</v>
      </c>
      <c r="C4626">
        <v>2</v>
      </c>
      <c r="D4626" s="13">
        <v>10</v>
      </c>
      <c r="E4626" s="13" t="s">
        <v>56</v>
      </c>
      <c r="F4626" s="17">
        <v>-3000</v>
      </c>
      <c r="G4626" t="str">
        <f>_xlfn.XLOOKUP(tbl_GL[[#This Row],[Account_key]],tbl_COA[Account_key],tbl_COA[Class],"Not Found")</f>
        <v>Assets</v>
      </c>
      <c r="H4626" t="str">
        <f>_xlfn.XLOOKUP(tbl_GL[[#This Row],[Account_key]],tbl_COA[Account_key],tbl_COA[SubClass],"Not Found")</f>
        <v>Assets</v>
      </c>
      <c r="I4626" t="str">
        <f>_xlfn.XLOOKUP(tbl_GL[[#This Row],[Account_key]],tbl_COA[Account_key],tbl_COA[SubClass2],"Not Found")</f>
        <v>Current Assets</v>
      </c>
      <c r="J4626" t="str">
        <f>_xlfn.XLOOKUP(tbl_GL[[#This Row],[Account_key]],tbl_COA[Account_key],tbl_COA[SubAccount],,0)</f>
        <v>Cash at Bank</v>
      </c>
      <c r="K4626">
        <f>YEAR(tbl_GL[[#This Row],[Date]])</f>
        <v>2019</v>
      </c>
    </row>
    <row r="4627" spans="1:11" x14ac:dyDescent="0.35">
      <c r="A4627">
        <v>1030.0999999999999</v>
      </c>
      <c r="B4627" s="24">
        <v>43677</v>
      </c>
      <c r="C4627">
        <v>2</v>
      </c>
      <c r="D4627" s="13">
        <v>380</v>
      </c>
      <c r="E4627" s="13" t="s">
        <v>101</v>
      </c>
      <c r="F4627" s="17">
        <v>-3500</v>
      </c>
      <c r="G4627" t="str">
        <f>_xlfn.XLOOKUP(tbl_GL[[#This Row],[Account_key]],tbl_COA[Account_key],tbl_COA[Class],"Not Found")</f>
        <v>Operating account</v>
      </c>
      <c r="H4627" t="str">
        <f>_xlfn.XLOOKUP(tbl_GL[[#This Row],[Account_key]],tbl_COA[Account_key],tbl_COA[SubClass],"Not Found")</f>
        <v>Depreciation &amp; Amortization</v>
      </c>
      <c r="I4627" t="str">
        <f>_xlfn.XLOOKUP(tbl_GL[[#This Row],[Account_key]],tbl_COA[Account_key],tbl_COA[SubClass2],"Not Found")</f>
        <v>Depreciation</v>
      </c>
      <c r="J4627" t="str">
        <f>_xlfn.XLOOKUP(tbl_GL[[#This Row],[Account_key]],tbl_COA[Account_key],tbl_COA[SubAccount],,0)</f>
        <v>Equipment</v>
      </c>
      <c r="K4627">
        <f>YEAR(tbl_GL[[#This Row],[Date]])</f>
        <v>2019</v>
      </c>
    </row>
    <row r="4628" spans="1:11" x14ac:dyDescent="0.35">
      <c r="A4628">
        <v>1030.2</v>
      </c>
      <c r="B4628" s="24">
        <v>43677</v>
      </c>
      <c r="C4628">
        <v>2</v>
      </c>
      <c r="D4628" s="13">
        <v>90</v>
      </c>
      <c r="E4628" s="13" t="s">
        <v>101</v>
      </c>
      <c r="F4628" s="17">
        <v>-3500</v>
      </c>
      <c r="G4628" t="str">
        <f>_xlfn.XLOOKUP(tbl_GL[[#This Row],[Account_key]],tbl_COA[Account_key],tbl_COA[Class],"Not Found")</f>
        <v>Assets</v>
      </c>
      <c r="H4628" t="str">
        <f>_xlfn.XLOOKUP(tbl_GL[[#This Row],[Account_key]],tbl_COA[Account_key],tbl_COA[SubClass],"Not Found")</f>
        <v>Assets</v>
      </c>
      <c r="I4628" t="str">
        <f>_xlfn.XLOOKUP(tbl_GL[[#This Row],[Account_key]],tbl_COA[Account_key],tbl_COA[SubClass2],"Not Found")</f>
        <v>Non-Current Assets</v>
      </c>
      <c r="J4628" t="str">
        <f>_xlfn.XLOOKUP(tbl_GL[[#This Row],[Account_key]],tbl_COA[Account_key],tbl_COA[SubAccount],,0)</f>
        <v>Office Furniture &amp; Equipment</v>
      </c>
      <c r="K4628">
        <f>YEAR(tbl_GL[[#This Row],[Date]])</f>
        <v>2019</v>
      </c>
    </row>
    <row r="4629" spans="1:11" x14ac:dyDescent="0.35">
      <c r="A4629">
        <v>1032.0999999999999</v>
      </c>
      <c r="B4629" s="24">
        <v>43677</v>
      </c>
      <c r="C4629">
        <v>2</v>
      </c>
      <c r="D4629" s="13">
        <v>10</v>
      </c>
      <c r="E4629" s="13" t="s">
        <v>84</v>
      </c>
      <c r="F4629" s="17">
        <v>-15750</v>
      </c>
      <c r="G4629" t="str">
        <f>_xlfn.XLOOKUP(tbl_GL[[#This Row],[Account_key]],tbl_COA[Account_key],tbl_COA[Class],"Not Found")</f>
        <v>Assets</v>
      </c>
      <c r="H4629" t="str">
        <f>_xlfn.XLOOKUP(tbl_GL[[#This Row],[Account_key]],tbl_COA[Account_key],tbl_COA[SubClass],"Not Found")</f>
        <v>Assets</v>
      </c>
      <c r="I4629" t="str">
        <f>_xlfn.XLOOKUP(tbl_GL[[#This Row],[Account_key]],tbl_COA[Account_key],tbl_COA[SubClass2],"Not Found")</f>
        <v>Current Assets</v>
      </c>
      <c r="J4629" t="str">
        <f>_xlfn.XLOOKUP(tbl_GL[[#This Row],[Account_key]],tbl_COA[Account_key],tbl_COA[SubAccount],,0)</f>
        <v>Cash at Bank</v>
      </c>
      <c r="K4629">
        <f>YEAR(tbl_GL[[#This Row],[Date]])</f>
        <v>2019</v>
      </c>
    </row>
    <row r="4630" spans="1:11" x14ac:dyDescent="0.35">
      <c r="A4630">
        <v>1032.2</v>
      </c>
      <c r="B4630" s="24">
        <v>43677</v>
      </c>
      <c r="C4630">
        <v>2</v>
      </c>
      <c r="D4630" s="13">
        <v>110</v>
      </c>
      <c r="E4630" s="13" t="s">
        <v>84</v>
      </c>
      <c r="F4630" s="17">
        <v>-15750</v>
      </c>
      <c r="G4630" t="str">
        <f>_xlfn.XLOOKUP(tbl_GL[[#This Row],[Account_key]],tbl_COA[Account_key],tbl_COA[Class],"Not Found")</f>
        <v>Liabilities and Owners Equity</v>
      </c>
      <c r="H4630" t="str">
        <f>_xlfn.XLOOKUP(tbl_GL[[#This Row],[Account_key]],tbl_COA[Account_key],tbl_COA[SubClass],"Not Found")</f>
        <v>Liabilities</v>
      </c>
      <c r="I4630" t="str">
        <f>_xlfn.XLOOKUP(tbl_GL[[#This Row],[Account_key]],tbl_COA[Account_key],tbl_COA[SubClass2],"Not Found")</f>
        <v>Current Liabilities</v>
      </c>
      <c r="J4630" t="str">
        <f>_xlfn.XLOOKUP(tbl_GL[[#This Row],[Account_key]],tbl_COA[Account_key],tbl_COA[SubAccount],,0)</f>
        <v>Trade Payables</v>
      </c>
      <c r="K4630">
        <f>YEAR(tbl_GL[[#This Row],[Date]])</f>
        <v>2019</v>
      </c>
    </row>
    <row r="4631" spans="1:11" x14ac:dyDescent="0.35">
      <c r="A4631">
        <v>1033.0999999999999</v>
      </c>
      <c r="B4631" s="24">
        <v>43678</v>
      </c>
      <c r="C4631">
        <v>2</v>
      </c>
      <c r="D4631" s="13">
        <v>340</v>
      </c>
      <c r="E4631" s="13" t="s">
        <v>97</v>
      </c>
      <c r="F4631" s="17">
        <v>-1312</v>
      </c>
      <c r="G4631" t="str">
        <f>_xlfn.XLOOKUP(tbl_GL[[#This Row],[Account_key]],tbl_COA[Account_key],tbl_COA[Class],"Not Found")</f>
        <v>Operating account</v>
      </c>
      <c r="H4631" t="str">
        <f>_xlfn.XLOOKUP(tbl_GL[[#This Row],[Account_key]],tbl_COA[Account_key],tbl_COA[SubClass],"Not Found")</f>
        <v>Operating Expenses</v>
      </c>
      <c r="I4631" t="str">
        <f>_xlfn.XLOOKUP(tbl_GL[[#This Row],[Account_key]],tbl_COA[Account_key],tbl_COA[SubClass2],"Not Found")</f>
        <v>Administration</v>
      </c>
      <c r="J4631" t="str">
        <f>_xlfn.XLOOKUP(tbl_GL[[#This Row],[Account_key]],tbl_COA[Account_key],tbl_COA[SubAccount],,0)</f>
        <v>Utilities</v>
      </c>
      <c r="K4631">
        <f>YEAR(tbl_GL[[#This Row],[Date]])</f>
        <v>2019</v>
      </c>
    </row>
    <row r="4632" spans="1:11" x14ac:dyDescent="0.35">
      <c r="A4632">
        <v>1033.2</v>
      </c>
      <c r="B4632" s="24">
        <v>43678</v>
      </c>
      <c r="C4632">
        <v>2</v>
      </c>
      <c r="D4632" s="13">
        <v>120</v>
      </c>
      <c r="E4632" s="13" t="s">
        <v>97</v>
      </c>
      <c r="F4632" s="17">
        <v>1312</v>
      </c>
      <c r="G4632" t="str">
        <f>_xlfn.XLOOKUP(tbl_GL[[#This Row],[Account_key]],tbl_COA[Account_key],tbl_COA[Class],"Not Found")</f>
        <v>Liabilities and Owners Equity</v>
      </c>
      <c r="H4632" t="str">
        <f>_xlfn.XLOOKUP(tbl_GL[[#This Row],[Account_key]],tbl_COA[Account_key],tbl_COA[SubClass],"Not Found")</f>
        <v>Liabilities</v>
      </c>
      <c r="I4632" t="str">
        <f>_xlfn.XLOOKUP(tbl_GL[[#This Row],[Account_key]],tbl_COA[Account_key],tbl_COA[SubClass2],"Not Found")</f>
        <v>Current Liabilities</v>
      </c>
      <c r="J4632" t="str">
        <f>_xlfn.XLOOKUP(tbl_GL[[#This Row],[Account_key]],tbl_COA[Account_key],tbl_COA[SubAccount],,0)</f>
        <v>Accrued Expenses</v>
      </c>
      <c r="K4632">
        <f>YEAR(tbl_GL[[#This Row],[Date]])</f>
        <v>2019</v>
      </c>
    </row>
    <row r="4633" spans="1:11" x14ac:dyDescent="0.35">
      <c r="A4633">
        <v>1034.0999999999999</v>
      </c>
      <c r="B4633" s="24">
        <v>43678</v>
      </c>
      <c r="C4633">
        <v>2</v>
      </c>
      <c r="D4633" s="13">
        <v>60</v>
      </c>
      <c r="E4633" s="13" t="s">
        <v>84</v>
      </c>
      <c r="F4633" s="17">
        <v>15750</v>
      </c>
      <c r="G4633" t="str">
        <f>_xlfn.XLOOKUP(tbl_GL[[#This Row],[Account_key]],tbl_COA[Account_key],tbl_COA[Class],"Not Found")</f>
        <v>Assets</v>
      </c>
      <c r="H4633" t="str">
        <f>_xlfn.XLOOKUP(tbl_GL[[#This Row],[Account_key]],tbl_COA[Account_key],tbl_COA[SubClass],"Not Found")</f>
        <v>Assets</v>
      </c>
      <c r="I4633" t="str">
        <f>_xlfn.XLOOKUP(tbl_GL[[#This Row],[Account_key]],tbl_COA[Account_key],tbl_COA[SubClass2],"Not Found")</f>
        <v>Current Assets</v>
      </c>
      <c r="J4633" t="str">
        <f>_xlfn.XLOOKUP(tbl_GL[[#This Row],[Account_key]],tbl_COA[Account_key],tbl_COA[SubAccount],,0)</f>
        <v>Inventory</v>
      </c>
      <c r="K4633">
        <f>YEAR(tbl_GL[[#This Row],[Date]])</f>
        <v>2019</v>
      </c>
    </row>
    <row r="4634" spans="1:11" x14ac:dyDescent="0.35">
      <c r="A4634">
        <v>1034.2</v>
      </c>
      <c r="B4634" s="24">
        <v>43678</v>
      </c>
      <c r="C4634">
        <v>2</v>
      </c>
      <c r="D4634" s="13">
        <v>110</v>
      </c>
      <c r="E4634" s="13" t="s">
        <v>84</v>
      </c>
      <c r="F4634" s="17">
        <v>15750</v>
      </c>
      <c r="G4634" t="str">
        <f>_xlfn.XLOOKUP(tbl_GL[[#This Row],[Account_key]],tbl_COA[Account_key],tbl_COA[Class],"Not Found")</f>
        <v>Liabilities and Owners Equity</v>
      </c>
      <c r="H4634" t="str">
        <f>_xlfn.XLOOKUP(tbl_GL[[#This Row],[Account_key]],tbl_COA[Account_key],tbl_COA[SubClass],"Not Found")</f>
        <v>Liabilities</v>
      </c>
      <c r="I4634" t="str">
        <f>_xlfn.XLOOKUP(tbl_GL[[#This Row],[Account_key]],tbl_COA[Account_key],tbl_COA[SubClass2],"Not Found")</f>
        <v>Current Liabilities</v>
      </c>
      <c r="J4634" t="str">
        <f>_xlfn.XLOOKUP(tbl_GL[[#This Row],[Account_key]],tbl_COA[Account_key],tbl_COA[SubAccount],,0)</f>
        <v>Trade Payables</v>
      </c>
      <c r="K4634">
        <f>YEAR(tbl_GL[[#This Row],[Date]])</f>
        <v>2019</v>
      </c>
    </row>
    <row r="4635" spans="1:11" x14ac:dyDescent="0.35">
      <c r="A4635">
        <v>1035.0999999999999</v>
      </c>
      <c r="B4635" s="24">
        <v>43680</v>
      </c>
      <c r="C4635">
        <v>2</v>
      </c>
      <c r="D4635" s="13">
        <v>230</v>
      </c>
      <c r="E4635" s="13" t="s">
        <v>4</v>
      </c>
      <c r="F4635" s="17">
        <v>-564</v>
      </c>
      <c r="G4635" t="str">
        <f>_xlfn.XLOOKUP(tbl_GL[[#This Row],[Account_key]],tbl_COA[Account_key],tbl_COA[Class],"Not Found")</f>
        <v>Trading account</v>
      </c>
      <c r="H4635" t="str">
        <f>_xlfn.XLOOKUP(tbl_GL[[#This Row],[Account_key]],tbl_COA[Account_key],tbl_COA[SubClass],"Not Found")</f>
        <v>Cost of Sales</v>
      </c>
      <c r="I4635" t="str">
        <f>_xlfn.XLOOKUP(tbl_GL[[#This Row],[Account_key]],tbl_COA[Account_key],tbl_COA[SubClass2],"Not Found")</f>
        <v>Cost of Sales</v>
      </c>
      <c r="J4635" t="str">
        <f>_xlfn.XLOOKUP(tbl_GL[[#This Row],[Account_key]],tbl_COA[Account_key],tbl_COA[SubAccount],,0)</f>
        <v>Cost of Sales</v>
      </c>
      <c r="K4635">
        <f>YEAR(tbl_GL[[#This Row],[Date]])</f>
        <v>2019</v>
      </c>
    </row>
    <row r="4636" spans="1:11" x14ac:dyDescent="0.35">
      <c r="A4636">
        <v>1035.2</v>
      </c>
      <c r="B4636" s="24">
        <v>43680</v>
      </c>
      <c r="C4636">
        <v>2</v>
      </c>
      <c r="D4636" s="13">
        <v>60</v>
      </c>
      <c r="E4636" s="13" t="s">
        <v>4</v>
      </c>
      <c r="F4636" s="17">
        <v>-564</v>
      </c>
      <c r="G4636" t="str">
        <f>_xlfn.XLOOKUP(tbl_GL[[#This Row],[Account_key]],tbl_COA[Account_key],tbl_COA[Class],"Not Found")</f>
        <v>Assets</v>
      </c>
      <c r="H4636" t="str">
        <f>_xlfn.XLOOKUP(tbl_GL[[#This Row],[Account_key]],tbl_COA[Account_key],tbl_COA[SubClass],"Not Found")</f>
        <v>Assets</v>
      </c>
      <c r="I4636" t="str">
        <f>_xlfn.XLOOKUP(tbl_GL[[#This Row],[Account_key]],tbl_COA[Account_key],tbl_COA[SubClass2],"Not Found")</f>
        <v>Current Assets</v>
      </c>
      <c r="J4636" t="str">
        <f>_xlfn.XLOOKUP(tbl_GL[[#This Row],[Account_key]],tbl_COA[Account_key],tbl_COA[SubAccount],,0)</f>
        <v>Inventory</v>
      </c>
      <c r="K4636">
        <f>YEAR(tbl_GL[[#This Row],[Date]])</f>
        <v>2019</v>
      </c>
    </row>
    <row r="4637" spans="1:11" x14ac:dyDescent="0.35">
      <c r="A4637">
        <v>1036.0999999999999</v>
      </c>
      <c r="B4637" s="24">
        <v>43680</v>
      </c>
      <c r="C4637">
        <v>2</v>
      </c>
      <c r="D4637" s="13">
        <v>10</v>
      </c>
      <c r="E4637" s="13" t="s">
        <v>98</v>
      </c>
      <c r="F4637" s="17">
        <v>-892</v>
      </c>
      <c r="G4637" t="str">
        <f>_xlfn.XLOOKUP(tbl_GL[[#This Row],[Account_key]],tbl_COA[Account_key],tbl_COA[Class],"Not Found")</f>
        <v>Assets</v>
      </c>
      <c r="H4637" t="str">
        <f>_xlfn.XLOOKUP(tbl_GL[[#This Row],[Account_key]],tbl_COA[Account_key],tbl_COA[SubClass],"Not Found")</f>
        <v>Assets</v>
      </c>
      <c r="I4637" t="str">
        <f>_xlfn.XLOOKUP(tbl_GL[[#This Row],[Account_key]],tbl_COA[Account_key],tbl_COA[SubClass2],"Not Found")</f>
        <v>Current Assets</v>
      </c>
      <c r="J4637" t="str">
        <f>_xlfn.XLOOKUP(tbl_GL[[#This Row],[Account_key]],tbl_COA[Account_key],tbl_COA[SubAccount],,0)</f>
        <v>Cash at Bank</v>
      </c>
      <c r="K4637">
        <f>YEAR(tbl_GL[[#This Row],[Date]])</f>
        <v>2019</v>
      </c>
    </row>
    <row r="4638" spans="1:11" x14ac:dyDescent="0.35">
      <c r="A4638">
        <v>1036.2</v>
      </c>
      <c r="B4638" s="24">
        <v>43680</v>
      </c>
      <c r="C4638">
        <v>2</v>
      </c>
      <c r="D4638" s="13">
        <v>120</v>
      </c>
      <c r="E4638" s="13" t="s">
        <v>98</v>
      </c>
      <c r="F4638" s="17">
        <v>-892</v>
      </c>
      <c r="G4638" t="str">
        <f>_xlfn.XLOOKUP(tbl_GL[[#This Row],[Account_key]],tbl_COA[Account_key],tbl_COA[Class],"Not Found")</f>
        <v>Liabilities and Owners Equity</v>
      </c>
      <c r="H4638" t="str">
        <f>_xlfn.XLOOKUP(tbl_GL[[#This Row],[Account_key]],tbl_COA[Account_key],tbl_COA[SubClass],"Not Found")</f>
        <v>Liabilities</v>
      </c>
      <c r="I4638" t="str">
        <f>_xlfn.XLOOKUP(tbl_GL[[#This Row],[Account_key]],tbl_COA[Account_key],tbl_COA[SubClass2],"Not Found")</f>
        <v>Current Liabilities</v>
      </c>
      <c r="J4638" t="str">
        <f>_xlfn.XLOOKUP(tbl_GL[[#This Row],[Account_key]],tbl_COA[Account_key],tbl_COA[SubAccount],,0)</f>
        <v>Accrued Expenses</v>
      </c>
      <c r="K4638">
        <f>YEAR(tbl_GL[[#This Row],[Date]])</f>
        <v>2019</v>
      </c>
    </row>
    <row r="4639" spans="1:11" x14ac:dyDescent="0.35">
      <c r="A4639">
        <v>1037.0999999999999</v>
      </c>
      <c r="B4639" s="24">
        <v>43680</v>
      </c>
      <c r="C4639">
        <v>2</v>
      </c>
      <c r="D4639" s="13">
        <v>210</v>
      </c>
      <c r="E4639" s="13" t="s">
        <v>7</v>
      </c>
      <c r="F4639" s="17">
        <v>1940</v>
      </c>
      <c r="G4639" t="str">
        <f>_xlfn.XLOOKUP(tbl_GL[[#This Row],[Account_key]],tbl_COA[Account_key],tbl_COA[Class],"Not Found")</f>
        <v>Trading account</v>
      </c>
      <c r="H4639" t="str">
        <f>_xlfn.XLOOKUP(tbl_GL[[#This Row],[Account_key]],tbl_COA[Account_key],tbl_COA[SubClass],"Not Found")</f>
        <v>Sales</v>
      </c>
      <c r="I4639" t="str">
        <f>_xlfn.XLOOKUP(tbl_GL[[#This Row],[Account_key]],tbl_COA[Account_key],tbl_COA[SubClass2],"Not Found")</f>
        <v>Sales</v>
      </c>
      <c r="J4639" t="str">
        <f>_xlfn.XLOOKUP(tbl_GL[[#This Row],[Account_key]],tbl_COA[Account_key],tbl_COA[SubAccount],,0)</f>
        <v>Sales</v>
      </c>
      <c r="K4639">
        <f>YEAR(tbl_GL[[#This Row],[Date]])</f>
        <v>2019</v>
      </c>
    </row>
    <row r="4640" spans="1:11" x14ac:dyDescent="0.35">
      <c r="A4640">
        <v>1037.2</v>
      </c>
      <c r="B4640" s="24">
        <v>43680</v>
      </c>
      <c r="C4640">
        <v>2</v>
      </c>
      <c r="D4640" s="13">
        <v>10</v>
      </c>
      <c r="E4640" s="13" t="s">
        <v>7</v>
      </c>
      <c r="F4640" s="17">
        <v>1940</v>
      </c>
      <c r="G4640" t="str">
        <f>_xlfn.XLOOKUP(tbl_GL[[#This Row],[Account_key]],tbl_COA[Account_key],tbl_COA[Class],"Not Found")</f>
        <v>Assets</v>
      </c>
      <c r="H4640" t="str">
        <f>_xlfn.XLOOKUP(tbl_GL[[#This Row],[Account_key]],tbl_COA[Account_key],tbl_COA[SubClass],"Not Found")</f>
        <v>Assets</v>
      </c>
      <c r="I4640" t="str">
        <f>_xlfn.XLOOKUP(tbl_GL[[#This Row],[Account_key]],tbl_COA[Account_key],tbl_COA[SubClass2],"Not Found")</f>
        <v>Current Assets</v>
      </c>
      <c r="J4640" t="str">
        <f>_xlfn.XLOOKUP(tbl_GL[[#This Row],[Account_key]],tbl_COA[Account_key],tbl_COA[SubAccount],,0)</f>
        <v>Cash at Bank</v>
      </c>
      <c r="K4640">
        <f>YEAR(tbl_GL[[#This Row],[Date]])</f>
        <v>2019</v>
      </c>
    </row>
    <row r="4641" spans="1:11" x14ac:dyDescent="0.35">
      <c r="A4641">
        <v>1038.0999999999999</v>
      </c>
      <c r="B4641" s="24">
        <v>43680</v>
      </c>
      <c r="C4641">
        <v>2</v>
      </c>
      <c r="D4641" s="13">
        <v>230</v>
      </c>
      <c r="E4641" s="13" t="s">
        <v>4</v>
      </c>
      <c r="F4641" s="17">
        <v>-2394</v>
      </c>
      <c r="G4641" t="str">
        <f>_xlfn.XLOOKUP(tbl_GL[[#This Row],[Account_key]],tbl_COA[Account_key],tbl_COA[Class],"Not Found")</f>
        <v>Trading account</v>
      </c>
      <c r="H4641" t="str">
        <f>_xlfn.XLOOKUP(tbl_GL[[#This Row],[Account_key]],tbl_COA[Account_key],tbl_COA[SubClass],"Not Found")</f>
        <v>Cost of Sales</v>
      </c>
      <c r="I4641" t="str">
        <f>_xlfn.XLOOKUP(tbl_GL[[#This Row],[Account_key]],tbl_COA[Account_key],tbl_COA[SubClass2],"Not Found")</f>
        <v>Cost of Sales</v>
      </c>
      <c r="J4641" t="str">
        <f>_xlfn.XLOOKUP(tbl_GL[[#This Row],[Account_key]],tbl_COA[Account_key],tbl_COA[SubAccount],,0)</f>
        <v>Cost of Sales</v>
      </c>
      <c r="K4641">
        <f>YEAR(tbl_GL[[#This Row],[Date]])</f>
        <v>2019</v>
      </c>
    </row>
    <row r="4642" spans="1:11" x14ac:dyDescent="0.35">
      <c r="A4642">
        <v>1038.2</v>
      </c>
      <c r="B4642" s="24">
        <v>43680</v>
      </c>
      <c r="C4642">
        <v>2</v>
      </c>
      <c r="D4642" s="13">
        <v>60</v>
      </c>
      <c r="E4642" s="13" t="s">
        <v>4</v>
      </c>
      <c r="F4642" s="17">
        <v>-2394</v>
      </c>
      <c r="G4642" t="str">
        <f>_xlfn.XLOOKUP(tbl_GL[[#This Row],[Account_key]],tbl_COA[Account_key],tbl_COA[Class],"Not Found")</f>
        <v>Assets</v>
      </c>
      <c r="H4642" t="str">
        <f>_xlfn.XLOOKUP(tbl_GL[[#This Row],[Account_key]],tbl_COA[Account_key],tbl_COA[SubClass],"Not Found")</f>
        <v>Assets</v>
      </c>
      <c r="I4642" t="str">
        <f>_xlfn.XLOOKUP(tbl_GL[[#This Row],[Account_key]],tbl_COA[Account_key],tbl_COA[SubClass2],"Not Found")</f>
        <v>Current Assets</v>
      </c>
      <c r="J4642" t="str">
        <f>_xlfn.XLOOKUP(tbl_GL[[#This Row],[Account_key]],tbl_COA[Account_key],tbl_COA[SubAccount],,0)</f>
        <v>Inventory</v>
      </c>
      <c r="K4642">
        <f>YEAR(tbl_GL[[#This Row],[Date]])</f>
        <v>2019</v>
      </c>
    </row>
    <row r="4643" spans="1:11" x14ac:dyDescent="0.35">
      <c r="A4643">
        <v>1039.0999999999999</v>
      </c>
      <c r="B4643" s="24">
        <v>43680</v>
      </c>
      <c r="C4643">
        <v>2</v>
      </c>
      <c r="D4643" s="13">
        <v>210</v>
      </c>
      <c r="E4643" s="13" t="s">
        <v>8</v>
      </c>
      <c r="F4643" s="17">
        <v>8751</v>
      </c>
      <c r="G4643" t="str">
        <f>_xlfn.XLOOKUP(tbl_GL[[#This Row],[Account_key]],tbl_COA[Account_key],tbl_COA[Class],"Not Found")</f>
        <v>Trading account</v>
      </c>
      <c r="H4643" t="str">
        <f>_xlfn.XLOOKUP(tbl_GL[[#This Row],[Account_key]],tbl_COA[Account_key],tbl_COA[SubClass],"Not Found")</f>
        <v>Sales</v>
      </c>
      <c r="I4643" t="str">
        <f>_xlfn.XLOOKUP(tbl_GL[[#This Row],[Account_key]],tbl_COA[Account_key],tbl_COA[SubClass2],"Not Found")</f>
        <v>Sales</v>
      </c>
      <c r="J4643" t="str">
        <f>_xlfn.XLOOKUP(tbl_GL[[#This Row],[Account_key]],tbl_COA[Account_key],tbl_COA[SubAccount],,0)</f>
        <v>Sales</v>
      </c>
      <c r="K4643">
        <f>YEAR(tbl_GL[[#This Row],[Date]])</f>
        <v>2019</v>
      </c>
    </row>
    <row r="4644" spans="1:11" x14ac:dyDescent="0.35">
      <c r="A4644">
        <v>1039.2</v>
      </c>
      <c r="B4644" s="24">
        <v>43680</v>
      </c>
      <c r="C4644">
        <v>2</v>
      </c>
      <c r="D4644" s="13">
        <v>30</v>
      </c>
      <c r="E4644" s="13" t="s">
        <v>8</v>
      </c>
      <c r="F4644" s="17">
        <v>8751</v>
      </c>
      <c r="G4644" t="str">
        <f>_xlfn.XLOOKUP(tbl_GL[[#This Row],[Account_key]],tbl_COA[Account_key],tbl_COA[Class],"Not Found")</f>
        <v>Assets</v>
      </c>
      <c r="H4644" t="str">
        <f>_xlfn.XLOOKUP(tbl_GL[[#This Row],[Account_key]],tbl_COA[Account_key],tbl_COA[SubClass],"Not Found")</f>
        <v>Assets</v>
      </c>
      <c r="I4644" t="str">
        <f>_xlfn.XLOOKUP(tbl_GL[[#This Row],[Account_key]],tbl_COA[Account_key],tbl_COA[SubClass2],"Not Found")</f>
        <v>Current Assets</v>
      </c>
      <c r="J4644" t="str">
        <f>_xlfn.XLOOKUP(tbl_GL[[#This Row],[Account_key]],tbl_COA[Account_key],tbl_COA[SubAccount],,0)</f>
        <v>Trade Receivables</v>
      </c>
      <c r="K4644">
        <f>YEAR(tbl_GL[[#This Row],[Date]])</f>
        <v>2019</v>
      </c>
    </row>
    <row r="4645" spans="1:11" x14ac:dyDescent="0.35">
      <c r="A4645">
        <v>1040.0999999999999</v>
      </c>
      <c r="B4645" s="24">
        <v>43681</v>
      </c>
      <c r="C4645">
        <v>2</v>
      </c>
      <c r="D4645" s="13">
        <v>260</v>
      </c>
      <c r="E4645" s="13" t="s">
        <v>97</v>
      </c>
      <c r="F4645" s="17">
        <v>-1309</v>
      </c>
      <c r="G4645" t="str">
        <f>_xlfn.XLOOKUP(tbl_GL[[#This Row],[Account_key]],tbl_COA[Account_key],tbl_COA[Class],"Not Found")</f>
        <v>Operating account</v>
      </c>
      <c r="H4645" t="str">
        <f>_xlfn.XLOOKUP(tbl_GL[[#This Row],[Account_key]],tbl_COA[Account_key],tbl_COA[SubClass],"Not Found")</f>
        <v>Operating Expenses</v>
      </c>
      <c r="I4645" t="str">
        <f>_xlfn.XLOOKUP(tbl_GL[[#This Row],[Account_key]],tbl_COA[Account_key],tbl_COA[SubClass2],"Not Found")</f>
        <v>Marketing</v>
      </c>
      <c r="J4645" t="str">
        <f>_xlfn.XLOOKUP(tbl_GL[[#This Row],[Account_key]],tbl_COA[Account_key],tbl_COA[SubAccount],,0)</f>
        <v>Commissions</v>
      </c>
      <c r="K4645">
        <f>YEAR(tbl_GL[[#This Row],[Date]])</f>
        <v>2019</v>
      </c>
    </row>
    <row r="4646" spans="1:11" x14ac:dyDescent="0.35">
      <c r="A4646">
        <v>1040.2</v>
      </c>
      <c r="B4646" s="24">
        <v>43681</v>
      </c>
      <c r="C4646">
        <v>2</v>
      </c>
      <c r="D4646" s="13">
        <v>120</v>
      </c>
      <c r="E4646" s="13" t="s">
        <v>97</v>
      </c>
      <c r="F4646" s="17">
        <v>1309</v>
      </c>
      <c r="G4646" t="str">
        <f>_xlfn.XLOOKUP(tbl_GL[[#This Row],[Account_key]],tbl_COA[Account_key],tbl_COA[Class],"Not Found")</f>
        <v>Liabilities and Owners Equity</v>
      </c>
      <c r="H4646" t="str">
        <f>_xlfn.XLOOKUP(tbl_GL[[#This Row],[Account_key]],tbl_COA[Account_key],tbl_COA[SubClass],"Not Found")</f>
        <v>Liabilities</v>
      </c>
      <c r="I4646" t="str">
        <f>_xlfn.XLOOKUP(tbl_GL[[#This Row],[Account_key]],tbl_COA[Account_key],tbl_COA[SubClass2],"Not Found")</f>
        <v>Current Liabilities</v>
      </c>
      <c r="J4646" t="str">
        <f>_xlfn.XLOOKUP(tbl_GL[[#This Row],[Account_key]],tbl_COA[Account_key],tbl_COA[SubAccount],,0)</f>
        <v>Accrued Expenses</v>
      </c>
      <c r="K4646">
        <f>YEAR(tbl_GL[[#This Row],[Date]])</f>
        <v>2019</v>
      </c>
    </row>
    <row r="4647" spans="1:11" x14ac:dyDescent="0.35">
      <c r="A4647">
        <v>1041.0999999999999</v>
      </c>
      <c r="B4647" s="24">
        <v>43683</v>
      </c>
      <c r="C4647">
        <v>2</v>
      </c>
      <c r="D4647" s="13">
        <v>280</v>
      </c>
      <c r="E4647" s="13" t="s">
        <v>99</v>
      </c>
      <c r="F4647" s="17">
        <v>-83</v>
      </c>
      <c r="G4647" t="str">
        <f>_xlfn.XLOOKUP(tbl_GL[[#This Row],[Account_key]],tbl_COA[Account_key],tbl_COA[Class],"Not Found")</f>
        <v>Operating account</v>
      </c>
      <c r="H4647" t="str">
        <f>_xlfn.XLOOKUP(tbl_GL[[#This Row],[Account_key]],tbl_COA[Account_key],tbl_COA[SubClass],"Not Found")</f>
        <v>Operating Expenses</v>
      </c>
      <c r="I4647" t="str">
        <f>_xlfn.XLOOKUP(tbl_GL[[#This Row],[Account_key]],tbl_COA[Account_key],tbl_COA[SubClass2],"Not Found")</f>
        <v>Marketing</v>
      </c>
      <c r="J4647" t="str">
        <f>_xlfn.XLOOKUP(tbl_GL[[#This Row],[Account_key]],tbl_COA[Account_key],tbl_COA[SubAccount],,0)</f>
        <v>Advertisements</v>
      </c>
      <c r="K4647">
        <f>YEAR(tbl_GL[[#This Row],[Date]])</f>
        <v>2019</v>
      </c>
    </row>
    <row r="4648" spans="1:11" x14ac:dyDescent="0.35">
      <c r="A4648">
        <v>1041.2</v>
      </c>
      <c r="B4648" s="24">
        <v>43683</v>
      </c>
      <c r="C4648">
        <v>2</v>
      </c>
      <c r="D4648" s="13">
        <v>20</v>
      </c>
      <c r="E4648" s="13" t="s">
        <v>99</v>
      </c>
      <c r="F4648" s="17">
        <v>-83</v>
      </c>
      <c r="G4648" t="str">
        <f>_xlfn.XLOOKUP(tbl_GL[[#This Row],[Account_key]],tbl_COA[Account_key],tbl_COA[Class],"Not Found")</f>
        <v>Assets</v>
      </c>
      <c r="H4648" t="str">
        <f>_xlfn.XLOOKUP(tbl_GL[[#This Row],[Account_key]],tbl_COA[Account_key],tbl_COA[SubClass],"Not Found")</f>
        <v>Assets</v>
      </c>
      <c r="I4648" t="str">
        <f>_xlfn.XLOOKUP(tbl_GL[[#This Row],[Account_key]],tbl_COA[Account_key],tbl_COA[SubClass2],"Not Found")</f>
        <v>Current Assets</v>
      </c>
      <c r="J4648" t="str">
        <f>_xlfn.XLOOKUP(tbl_GL[[#This Row],[Account_key]],tbl_COA[Account_key],tbl_COA[SubAccount],,0)</f>
        <v>Cash in hand</v>
      </c>
      <c r="K4648">
        <f>YEAR(tbl_GL[[#This Row],[Date]])</f>
        <v>2019</v>
      </c>
    </row>
    <row r="4649" spans="1:11" x14ac:dyDescent="0.35">
      <c r="A4649">
        <v>1042.0999999999999</v>
      </c>
      <c r="B4649" s="24">
        <v>43684</v>
      </c>
      <c r="C4649">
        <v>2</v>
      </c>
      <c r="D4649" s="13">
        <v>260</v>
      </c>
      <c r="E4649" s="13" t="s">
        <v>97</v>
      </c>
      <c r="F4649" s="17">
        <v>-908</v>
      </c>
      <c r="G4649" t="str">
        <f>_xlfn.XLOOKUP(tbl_GL[[#This Row],[Account_key]],tbl_COA[Account_key],tbl_COA[Class],"Not Found")</f>
        <v>Operating account</v>
      </c>
      <c r="H4649" t="str">
        <f>_xlfn.XLOOKUP(tbl_GL[[#This Row],[Account_key]],tbl_COA[Account_key],tbl_COA[SubClass],"Not Found")</f>
        <v>Operating Expenses</v>
      </c>
      <c r="I4649" t="str">
        <f>_xlfn.XLOOKUP(tbl_GL[[#This Row],[Account_key]],tbl_COA[Account_key],tbl_COA[SubClass2],"Not Found")</f>
        <v>Marketing</v>
      </c>
      <c r="J4649" t="str">
        <f>_xlfn.XLOOKUP(tbl_GL[[#This Row],[Account_key]],tbl_COA[Account_key],tbl_COA[SubAccount],,0)</f>
        <v>Commissions</v>
      </c>
      <c r="K4649">
        <f>YEAR(tbl_GL[[#This Row],[Date]])</f>
        <v>2019</v>
      </c>
    </row>
    <row r="4650" spans="1:11" x14ac:dyDescent="0.35">
      <c r="A4650">
        <v>1042.2</v>
      </c>
      <c r="B4650" s="24">
        <v>43684</v>
      </c>
      <c r="C4650">
        <v>2</v>
      </c>
      <c r="D4650" s="13">
        <v>120</v>
      </c>
      <c r="E4650" s="13" t="s">
        <v>97</v>
      </c>
      <c r="F4650" s="17">
        <v>908</v>
      </c>
      <c r="G4650" t="str">
        <f>_xlfn.XLOOKUP(tbl_GL[[#This Row],[Account_key]],tbl_COA[Account_key],tbl_COA[Class],"Not Found")</f>
        <v>Liabilities and Owners Equity</v>
      </c>
      <c r="H4650" t="str">
        <f>_xlfn.XLOOKUP(tbl_GL[[#This Row],[Account_key]],tbl_COA[Account_key],tbl_COA[SubClass],"Not Found")</f>
        <v>Liabilities</v>
      </c>
      <c r="I4650" t="str">
        <f>_xlfn.XLOOKUP(tbl_GL[[#This Row],[Account_key]],tbl_COA[Account_key],tbl_COA[SubClass2],"Not Found")</f>
        <v>Current Liabilities</v>
      </c>
      <c r="J4650" t="str">
        <f>_xlfn.XLOOKUP(tbl_GL[[#This Row],[Account_key]],tbl_COA[Account_key],tbl_COA[SubAccount],,0)</f>
        <v>Accrued Expenses</v>
      </c>
      <c r="K4650">
        <f>YEAR(tbl_GL[[#This Row],[Date]])</f>
        <v>2019</v>
      </c>
    </row>
    <row r="4651" spans="1:11" x14ac:dyDescent="0.35">
      <c r="A4651">
        <v>1043.0999999999999</v>
      </c>
      <c r="B4651" s="24">
        <v>43684</v>
      </c>
      <c r="C4651">
        <v>2</v>
      </c>
      <c r="D4651" s="13">
        <v>10</v>
      </c>
      <c r="E4651" s="13" t="s">
        <v>98</v>
      </c>
      <c r="F4651" s="17">
        <v>-1357</v>
      </c>
      <c r="G4651" t="str">
        <f>_xlfn.XLOOKUP(tbl_GL[[#This Row],[Account_key]],tbl_COA[Account_key],tbl_COA[Class],"Not Found")</f>
        <v>Assets</v>
      </c>
      <c r="H4651" t="str">
        <f>_xlfn.XLOOKUP(tbl_GL[[#This Row],[Account_key]],tbl_COA[Account_key],tbl_COA[SubClass],"Not Found")</f>
        <v>Assets</v>
      </c>
      <c r="I4651" t="str">
        <f>_xlfn.XLOOKUP(tbl_GL[[#This Row],[Account_key]],tbl_COA[Account_key],tbl_COA[SubClass2],"Not Found")</f>
        <v>Current Assets</v>
      </c>
      <c r="J4651" t="str">
        <f>_xlfn.XLOOKUP(tbl_GL[[#This Row],[Account_key]],tbl_COA[Account_key],tbl_COA[SubAccount],,0)</f>
        <v>Cash at Bank</v>
      </c>
      <c r="K4651">
        <f>YEAR(tbl_GL[[#This Row],[Date]])</f>
        <v>2019</v>
      </c>
    </row>
    <row r="4652" spans="1:11" x14ac:dyDescent="0.35">
      <c r="A4652">
        <v>1043.2</v>
      </c>
      <c r="B4652" s="24">
        <v>43684</v>
      </c>
      <c r="C4652">
        <v>2</v>
      </c>
      <c r="D4652" s="13">
        <v>120</v>
      </c>
      <c r="E4652" s="13" t="s">
        <v>98</v>
      </c>
      <c r="F4652" s="17">
        <v>-1357</v>
      </c>
      <c r="G4652" t="str">
        <f>_xlfn.XLOOKUP(tbl_GL[[#This Row],[Account_key]],tbl_COA[Account_key],tbl_COA[Class],"Not Found")</f>
        <v>Liabilities and Owners Equity</v>
      </c>
      <c r="H4652" t="str">
        <f>_xlfn.XLOOKUP(tbl_GL[[#This Row],[Account_key]],tbl_COA[Account_key],tbl_COA[SubClass],"Not Found")</f>
        <v>Liabilities</v>
      </c>
      <c r="I4652" t="str">
        <f>_xlfn.XLOOKUP(tbl_GL[[#This Row],[Account_key]],tbl_COA[Account_key],tbl_COA[SubClass2],"Not Found")</f>
        <v>Current Liabilities</v>
      </c>
      <c r="J4652" t="str">
        <f>_xlfn.XLOOKUP(tbl_GL[[#This Row],[Account_key]],tbl_COA[Account_key],tbl_COA[SubAccount],,0)</f>
        <v>Accrued Expenses</v>
      </c>
      <c r="K4652">
        <f>YEAR(tbl_GL[[#This Row],[Date]])</f>
        <v>2019</v>
      </c>
    </row>
    <row r="4653" spans="1:11" x14ac:dyDescent="0.35">
      <c r="A4653">
        <v>1044.0999999999999</v>
      </c>
      <c r="B4653" s="24">
        <v>43685</v>
      </c>
      <c r="C4653">
        <v>2</v>
      </c>
      <c r="D4653" s="13">
        <v>10</v>
      </c>
      <c r="E4653" s="13" t="s">
        <v>98</v>
      </c>
      <c r="F4653" s="17">
        <v>-1383</v>
      </c>
      <c r="G4653" t="str">
        <f>_xlfn.XLOOKUP(tbl_GL[[#This Row],[Account_key]],tbl_COA[Account_key],tbl_COA[Class],"Not Found")</f>
        <v>Assets</v>
      </c>
      <c r="H4653" t="str">
        <f>_xlfn.XLOOKUP(tbl_GL[[#This Row],[Account_key]],tbl_COA[Account_key],tbl_COA[SubClass],"Not Found")</f>
        <v>Assets</v>
      </c>
      <c r="I4653" t="str">
        <f>_xlfn.XLOOKUP(tbl_GL[[#This Row],[Account_key]],tbl_COA[Account_key],tbl_COA[SubClass2],"Not Found")</f>
        <v>Current Assets</v>
      </c>
      <c r="J4653" t="str">
        <f>_xlfn.XLOOKUP(tbl_GL[[#This Row],[Account_key]],tbl_COA[Account_key],tbl_COA[SubAccount],,0)</f>
        <v>Cash at Bank</v>
      </c>
      <c r="K4653">
        <f>YEAR(tbl_GL[[#This Row],[Date]])</f>
        <v>2019</v>
      </c>
    </row>
    <row r="4654" spans="1:11" x14ac:dyDescent="0.35">
      <c r="A4654">
        <v>1044.2</v>
      </c>
      <c r="B4654" s="24">
        <v>43685</v>
      </c>
      <c r="C4654">
        <v>2</v>
      </c>
      <c r="D4654" s="13">
        <v>120</v>
      </c>
      <c r="E4654" s="13" t="s">
        <v>98</v>
      </c>
      <c r="F4654" s="17">
        <v>-1383</v>
      </c>
      <c r="G4654" t="str">
        <f>_xlfn.XLOOKUP(tbl_GL[[#This Row],[Account_key]],tbl_COA[Account_key],tbl_COA[Class],"Not Found")</f>
        <v>Liabilities and Owners Equity</v>
      </c>
      <c r="H4654" t="str">
        <f>_xlfn.XLOOKUP(tbl_GL[[#This Row],[Account_key]],tbl_COA[Account_key],tbl_COA[SubClass],"Not Found")</f>
        <v>Liabilities</v>
      </c>
      <c r="I4654" t="str">
        <f>_xlfn.XLOOKUP(tbl_GL[[#This Row],[Account_key]],tbl_COA[Account_key],tbl_COA[SubClass2],"Not Found")</f>
        <v>Current Liabilities</v>
      </c>
      <c r="J4654" t="str">
        <f>_xlfn.XLOOKUP(tbl_GL[[#This Row],[Account_key]],tbl_COA[Account_key],tbl_COA[SubAccount],,0)</f>
        <v>Accrued Expenses</v>
      </c>
      <c r="K4654">
        <f>YEAR(tbl_GL[[#This Row],[Date]])</f>
        <v>2019</v>
      </c>
    </row>
    <row r="4655" spans="1:11" x14ac:dyDescent="0.35">
      <c r="A4655">
        <v>1045.0999999999999</v>
      </c>
      <c r="B4655" s="24">
        <v>43685</v>
      </c>
      <c r="C4655">
        <v>2</v>
      </c>
      <c r="D4655" s="13">
        <v>30</v>
      </c>
      <c r="E4655" s="13" t="s">
        <v>80</v>
      </c>
      <c r="F4655" s="17">
        <v>-9059</v>
      </c>
      <c r="G4655" t="str">
        <f>_xlfn.XLOOKUP(tbl_GL[[#This Row],[Account_key]],tbl_COA[Account_key],tbl_COA[Class],"Not Found")</f>
        <v>Assets</v>
      </c>
      <c r="H4655" t="str">
        <f>_xlfn.XLOOKUP(tbl_GL[[#This Row],[Account_key]],tbl_COA[Account_key],tbl_COA[SubClass],"Not Found")</f>
        <v>Assets</v>
      </c>
      <c r="I4655" t="str">
        <f>_xlfn.XLOOKUP(tbl_GL[[#This Row],[Account_key]],tbl_COA[Account_key],tbl_COA[SubClass2],"Not Found")</f>
        <v>Current Assets</v>
      </c>
      <c r="J4655" t="str">
        <f>_xlfn.XLOOKUP(tbl_GL[[#This Row],[Account_key]],tbl_COA[Account_key],tbl_COA[SubAccount],,0)</f>
        <v>Trade Receivables</v>
      </c>
      <c r="K4655">
        <f>YEAR(tbl_GL[[#This Row],[Date]])</f>
        <v>2019</v>
      </c>
    </row>
    <row r="4656" spans="1:11" x14ac:dyDescent="0.35">
      <c r="A4656">
        <v>1045.2</v>
      </c>
      <c r="B4656" s="24">
        <v>43685</v>
      </c>
      <c r="C4656">
        <v>2</v>
      </c>
      <c r="D4656" s="13">
        <v>10</v>
      </c>
      <c r="E4656" s="13" t="s">
        <v>80</v>
      </c>
      <c r="F4656" s="17">
        <v>9059</v>
      </c>
      <c r="G4656" t="str">
        <f>_xlfn.XLOOKUP(tbl_GL[[#This Row],[Account_key]],tbl_COA[Account_key],tbl_COA[Class],"Not Found")</f>
        <v>Assets</v>
      </c>
      <c r="H4656" t="str">
        <f>_xlfn.XLOOKUP(tbl_GL[[#This Row],[Account_key]],tbl_COA[Account_key],tbl_COA[SubClass],"Not Found")</f>
        <v>Assets</v>
      </c>
      <c r="I4656" t="str">
        <f>_xlfn.XLOOKUP(tbl_GL[[#This Row],[Account_key]],tbl_COA[Account_key],tbl_COA[SubClass2],"Not Found")</f>
        <v>Current Assets</v>
      </c>
      <c r="J4656" t="str">
        <f>_xlfn.XLOOKUP(tbl_GL[[#This Row],[Account_key]],tbl_COA[Account_key],tbl_COA[SubAccount],,0)</f>
        <v>Cash at Bank</v>
      </c>
      <c r="K4656">
        <f>YEAR(tbl_GL[[#This Row],[Date]])</f>
        <v>2019</v>
      </c>
    </row>
    <row r="4657" spans="1:11" x14ac:dyDescent="0.35">
      <c r="A4657">
        <v>1046.0999999999999</v>
      </c>
      <c r="B4657" s="24">
        <v>43686</v>
      </c>
      <c r="C4657">
        <v>2</v>
      </c>
      <c r="D4657" s="13">
        <v>10</v>
      </c>
      <c r="E4657" s="13" t="s">
        <v>98</v>
      </c>
      <c r="F4657" s="17">
        <v>-1394</v>
      </c>
      <c r="G4657" t="str">
        <f>_xlfn.XLOOKUP(tbl_GL[[#This Row],[Account_key]],tbl_COA[Account_key],tbl_COA[Class],"Not Found")</f>
        <v>Assets</v>
      </c>
      <c r="H4657" t="str">
        <f>_xlfn.XLOOKUP(tbl_GL[[#This Row],[Account_key]],tbl_COA[Account_key],tbl_COA[SubClass],"Not Found")</f>
        <v>Assets</v>
      </c>
      <c r="I4657" t="str">
        <f>_xlfn.XLOOKUP(tbl_GL[[#This Row],[Account_key]],tbl_COA[Account_key],tbl_COA[SubClass2],"Not Found")</f>
        <v>Current Assets</v>
      </c>
      <c r="J4657" t="str">
        <f>_xlfn.XLOOKUP(tbl_GL[[#This Row],[Account_key]],tbl_COA[Account_key],tbl_COA[SubAccount],,0)</f>
        <v>Cash at Bank</v>
      </c>
      <c r="K4657">
        <f>YEAR(tbl_GL[[#This Row],[Date]])</f>
        <v>2019</v>
      </c>
    </row>
    <row r="4658" spans="1:11" x14ac:dyDescent="0.35">
      <c r="A4658">
        <v>1046.2</v>
      </c>
      <c r="B4658" s="24">
        <v>43686</v>
      </c>
      <c r="C4658">
        <v>2</v>
      </c>
      <c r="D4658" s="13">
        <v>120</v>
      </c>
      <c r="E4658" s="13" t="s">
        <v>98</v>
      </c>
      <c r="F4658" s="17">
        <v>-1394</v>
      </c>
      <c r="G4658" t="str">
        <f>_xlfn.XLOOKUP(tbl_GL[[#This Row],[Account_key]],tbl_COA[Account_key],tbl_COA[Class],"Not Found")</f>
        <v>Liabilities and Owners Equity</v>
      </c>
      <c r="H4658" t="str">
        <f>_xlfn.XLOOKUP(tbl_GL[[#This Row],[Account_key]],tbl_COA[Account_key],tbl_COA[SubClass],"Not Found")</f>
        <v>Liabilities</v>
      </c>
      <c r="I4658" t="str">
        <f>_xlfn.XLOOKUP(tbl_GL[[#This Row],[Account_key]],tbl_COA[Account_key],tbl_COA[SubClass2],"Not Found")</f>
        <v>Current Liabilities</v>
      </c>
      <c r="J4658" t="str">
        <f>_xlfn.XLOOKUP(tbl_GL[[#This Row],[Account_key]],tbl_COA[Account_key],tbl_COA[SubAccount],,0)</f>
        <v>Accrued Expenses</v>
      </c>
      <c r="K4658">
        <f>YEAR(tbl_GL[[#This Row],[Date]])</f>
        <v>2019</v>
      </c>
    </row>
    <row r="4659" spans="1:11" x14ac:dyDescent="0.35">
      <c r="A4659">
        <v>1047.0999999999999</v>
      </c>
      <c r="B4659" s="24">
        <v>43687</v>
      </c>
      <c r="C4659">
        <v>2</v>
      </c>
      <c r="D4659" s="13">
        <v>260</v>
      </c>
      <c r="E4659" s="13" t="s">
        <v>97</v>
      </c>
      <c r="F4659" s="17">
        <v>-1174</v>
      </c>
      <c r="G4659" t="str">
        <f>_xlfn.XLOOKUP(tbl_GL[[#This Row],[Account_key]],tbl_COA[Account_key],tbl_COA[Class],"Not Found")</f>
        <v>Operating account</v>
      </c>
      <c r="H4659" t="str">
        <f>_xlfn.XLOOKUP(tbl_GL[[#This Row],[Account_key]],tbl_COA[Account_key],tbl_COA[SubClass],"Not Found")</f>
        <v>Operating Expenses</v>
      </c>
      <c r="I4659" t="str">
        <f>_xlfn.XLOOKUP(tbl_GL[[#This Row],[Account_key]],tbl_COA[Account_key],tbl_COA[SubClass2],"Not Found")</f>
        <v>Marketing</v>
      </c>
      <c r="J4659" t="str">
        <f>_xlfn.XLOOKUP(tbl_GL[[#This Row],[Account_key]],tbl_COA[Account_key],tbl_COA[SubAccount],,0)</f>
        <v>Commissions</v>
      </c>
      <c r="K4659">
        <f>YEAR(tbl_GL[[#This Row],[Date]])</f>
        <v>2019</v>
      </c>
    </row>
    <row r="4660" spans="1:11" x14ac:dyDescent="0.35">
      <c r="A4660">
        <v>1047.2</v>
      </c>
      <c r="B4660" s="24">
        <v>43687</v>
      </c>
      <c r="C4660">
        <v>2</v>
      </c>
      <c r="D4660" s="13">
        <v>120</v>
      </c>
      <c r="E4660" s="13" t="s">
        <v>97</v>
      </c>
      <c r="F4660" s="17">
        <v>1174</v>
      </c>
      <c r="G4660" t="str">
        <f>_xlfn.XLOOKUP(tbl_GL[[#This Row],[Account_key]],tbl_COA[Account_key],tbl_COA[Class],"Not Found")</f>
        <v>Liabilities and Owners Equity</v>
      </c>
      <c r="H4660" t="str">
        <f>_xlfn.XLOOKUP(tbl_GL[[#This Row],[Account_key]],tbl_COA[Account_key],tbl_COA[SubClass],"Not Found")</f>
        <v>Liabilities</v>
      </c>
      <c r="I4660" t="str">
        <f>_xlfn.XLOOKUP(tbl_GL[[#This Row],[Account_key]],tbl_COA[Account_key],tbl_COA[SubClass2],"Not Found")</f>
        <v>Current Liabilities</v>
      </c>
      <c r="J4660" t="str">
        <f>_xlfn.XLOOKUP(tbl_GL[[#This Row],[Account_key]],tbl_COA[Account_key],tbl_COA[SubAccount],,0)</f>
        <v>Accrued Expenses</v>
      </c>
      <c r="K4660">
        <f>YEAR(tbl_GL[[#This Row],[Date]])</f>
        <v>2019</v>
      </c>
    </row>
    <row r="4661" spans="1:11" x14ac:dyDescent="0.35">
      <c r="A4661">
        <v>1048.0999999999999</v>
      </c>
      <c r="B4661" s="24">
        <v>43687</v>
      </c>
      <c r="C4661">
        <v>2</v>
      </c>
      <c r="D4661" s="13">
        <v>10</v>
      </c>
      <c r="E4661" s="13" t="s">
        <v>98</v>
      </c>
      <c r="F4661" s="17">
        <v>-1217</v>
      </c>
      <c r="G4661" t="str">
        <f>_xlfn.XLOOKUP(tbl_GL[[#This Row],[Account_key]],tbl_COA[Account_key],tbl_COA[Class],"Not Found")</f>
        <v>Assets</v>
      </c>
      <c r="H4661" t="str">
        <f>_xlfn.XLOOKUP(tbl_GL[[#This Row],[Account_key]],tbl_COA[Account_key],tbl_COA[SubClass],"Not Found")</f>
        <v>Assets</v>
      </c>
      <c r="I4661" t="str">
        <f>_xlfn.XLOOKUP(tbl_GL[[#This Row],[Account_key]],tbl_COA[Account_key],tbl_COA[SubClass2],"Not Found")</f>
        <v>Current Assets</v>
      </c>
      <c r="J4661" t="str">
        <f>_xlfn.XLOOKUP(tbl_GL[[#This Row],[Account_key]],tbl_COA[Account_key],tbl_COA[SubAccount],,0)</f>
        <v>Cash at Bank</v>
      </c>
      <c r="K4661">
        <f>YEAR(tbl_GL[[#This Row],[Date]])</f>
        <v>2019</v>
      </c>
    </row>
    <row r="4662" spans="1:11" x14ac:dyDescent="0.35">
      <c r="A4662">
        <v>1048.2</v>
      </c>
      <c r="B4662" s="24">
        <v>43687</v>
      </c>
      <c r="C4662">
        <v>2</v>
      </c>
      <c r="D4662" s="13">
        <v>120</v>
      </c>
      <c r="E4662" s="13" t="s">
        <v>98</v>
      </c>
      <c r="F4662" s="17">
        <v>-1217</v>
      </c>
      <c r="G4662" t="str">
        <f>_xlfn.XLOOKUP(tbl_GL[[#This Row],[Account_key]],tbl_COA[Account_key],tbl_COA[Class],"Not Found")</f>
        <v>Liabilities and Owners Equity</v>
      </c>
      <c r="H4662" t="str">
        <f>_xlfn.XLOOKUP(tbl_GL[[#This Row],[Account_key]],tbl_COA[Account_key],tbl_COA[SubClass],"Not Found")</f>
        <v>Liabilities</v>
      </c>
      <c r="I4662" t="str">
        <f>_xlfn.XLOOKUP(tbl_GL[[#This Row],[Account_key]],tbl_COA[Account_key],tbl_COA[SubClass2],"Not Found")</f>
        <v>Current Liabilities</v>
      </c>
      <c r="J4662" t="str">
        <f>_xlfn.XLOOKUP(tbl_GL[[#This Row],[Account_key]],tbl_COA[Account_key],tbl_COA[SubAccount],,0)</f>
        <v>Accrued Expenses</v>
      </c>
      <c r="K4662">
        <f>YEAR(tbl_GL[[#This Row],[Date]])</f>
        <v>2019</v>
      </c>
    </row>
    <row r="4663" spans="1:11" x14ac:dyDescent="0.35">
      <c r="A4663">
        <v>1049.0999999999999</v>
      </c>
      <c r="B4663" s="24">
        <v>43688</v>
      </c>
      <c r="C4663">
        <v>2</v>
      </c>
      <c r="D4663" s="13">
        <v>260</v>
      </c>
      <c r="E4663" s="13" t="s">
        <v>83</v>
      </c>
      <c r="F4663" s="17">
        <v>327</v>
      </c>
      <c r="G4663" t="str">
        <f>_xlfn.XLOOKUP(tbl_GL[[#This Row],[Account_key]],tbl_COA[Account_key],tbl_COA[Class],"Not Found")</f>
        <v>Operating account</v>
      </c>
      <c r="H4663" t="str">
        <f>_xlfn.XLOOKUP(tbl_GL[[#This Row],[Account_key]],tbl_COA[Account_key],tbl_COA[SubClass],"Not Found")</f>
        <v>Operating Expenses</v>
      </c>
      <c r="I4663" t="str">
        <f>_xlfn.XLOOKUP(tbl_GL[[#This Row],[Account_key]],tbl_COA[Account_key],tbl_COA[SubClass2],"Not Found")</f>
        <v>Marketing</v>
      </c>
      <c r="J4663" t="str">
        <f>_xlfn.XLOOKUP(tbl_GL[[#This Row],[Account_key]],tbl_COA[Account_key],tbl_COA[SubAccount],,0)</f>
        <v>Commissions</v>
      </c>
      <c r="K4663">
        <f>YEAR(tbl_GL[[#This Row],[Date]])</f>
        <v>2019</v>
      </c>
    </row>
    <row r="4664" spans="1:11" x14ac:dyDescent="0.35">
      <c r="A4664">
        <v>1049.2</v>
      </c>
      <c r="B4664" s="24">
        <v>43688</v>
      </c>
      <c r="C4664">
        <v>2</v>
      </c>
      <c r="D4664" s="13">
        <v>20</v>
      </c>
      <c r="E4664" s="13" t="s">
        <v>83</v>
      </c>
      <c r="F4664" s="17">
        <v>327</v>
      </c>
      <c r="G4664" t="str">
        <f>_xlfn.XLOOKUP(tbl_GL[[#This Row],[Account_key]],tbl_COA[Account_key],tbl_COA[Class],"Not Found")</f>
        <v>Assets</v>
      </c>
      <c r="H4664" t="str">
        <f>_xlfn.XLOOKUP(tbl_GL[[#This Row],[Account_key]],tbl_COA[Account_key],tbl_COA[SubClass],"Not Found")</f>
        <v>Assets</v>
      </c>
      <c r="I4664" t="str">
        <f>_xlfn.XLOOKUP(tbl_GL[[#This Row],[Account_key]],tbl_COA[Account_key],tbl_COA[SubClass2],"Not Found")</f>
        <v>Current Assets</v>
      </c>
      <c r="J4664" t="str">
        <f>_xlfn.XLOOKUP(tbl_GL[[#This Row],[Account_key]],tbl_COA[Account_key],tbl_COA[SubAccount],,0)</f>
        <v>Cash in hand</v>
      </c>
      <c r="K4664">
        <f>YEAR(tbl_GL[[#This Row],[Date]])</f>
        <v>2019</v>
      </c>
    </row>
    <row r="4665" spans="1:11" x14ac:dyDescent="0.35">
      <c r="A4665">
        <v>1050.0999999999999</v>
      </c>
      <c r="B4665" s="24">
        <v>43688</v>
      </c>
      <c r="C4665">
        <v>2</v>
      </c>
      <c r="D4665" s="13">
        <v>230</v>
      </c>
      <c r="E4665" s="13" t="s">
        <v>4</v>
      </c>
      <c r="F4665" s="17">
        <v>-565</v>
      </c>
      <c r="G4665" t="str">
        <f>_xlfn.XLOOKUP(tbl_GL[[#This Row],[Account_key]],tbl_COA[Account_key],tbl_COA[Class],"Not Found")</f>
        <v>Trading account</v>
      </c>
      <c r="H4665" t="str">
        <f>_xlfn.XLOOKUP(tbl_GL[[#This Row],[Account_key]],tbl_COA[Account_key],tbl_COA[SubClass],"Not Found")</f>
        <v>Cost of Sales</v>
      </c>
      <c r="I4665" t="str">
        <f>_xlfn.XLOOKUP(tbl_GL[[#This Row],[Account_key]],tbl_COA[Account_key],tbl_COA[SubClass2],"Not Found")</f>
        <v>Cost of Sales</v>
      </c>
      <c r="J4665" t="str">
        <f>_xlfn.XLOOKUP(tbl_GL[[#This Row],[Account_key]],tbl_COA[Account_key],tbl_COA[SubAccount],,0)</f>
        <v>Cost of Sales</v>
      </c>
      <c r="K4665">
        <f>YEAR(tbl_GL[[#This Row],[Date]])</f>
        <v>2019</v>
      </c>
    </row>
    <row r="4666" spans="1:11" x14ac:dyDescent="0.35">
      <c r="A4666">
        <v>1050.2</v>
      </c>
      <c r="B4666" s="24">
        <v>43688</v>
      </c>
      <c r="C4666">
        <v>2</v>
      </c>
      <c r="D4666" s="13">
        <v>60</v>
      </c>
      <c r="E4666" s="13" t="s">
        <v>4</v>
      </c>
      <c r="F4666" s="17">
        <v>-565</v>
      </c>
      <c r="G4666" t="str">
        <f>_xlfn.XLOOKUP(tbl_GL[[#This Row],[Account_key]],tbl_COA[Account_key],tbl_COA[Class],"Not Found")</f>
        <v>Assets</v>
      </c>
      <c r="H4666" t="str">
        <f>_xlfn.XLOOKUP(tbl_GL[[#This Row],[Account_key]],tbl_COA[Account_key],tbl_COA[SubClass],"Not Found")</f>
        <v>Assets</v>
      </c>
      <c r="I4666" t="str">
        <f>_xlfn.XLOOKUP(tbl_GL[[#This Row],[Account_key]],tbl_COA[Account_key],tbl_COA[SubClass2],"Not Found")</f>
        <v>Current Assets</v>
      </c>
      <c r="J4666" t="str">
        <f>_xlfn.XLOOKUP(tbl_GL[[#This Row],[Account_key]],tbl_COA[Account_key],tbl_COA[SubAccount],,0)</f>
        <v>Inventory</v>
      </c>
      <c r="K4666">
        <f>YEAR(tbl_GL[[#This Row],[Date]])</f>
        <v>2019</v>
      </c>
    </row>
    <row r="4667" spans="1:11" x14ac:dyDescent="0.35">
      <c r="A4667">
        <v>1051.0999999999999</v>
      </c>
      <c r="B4667" s="24">
        <v>43688</v>
      </c>
      <c r="C4667">
        <v>2</v>
      </c>
      <c r="D4667" s="13">
        <v>210</v>
      </c>
      <c r="E4667" s="13" t="s">
        <v>7</v>
      </c>
      <c r="F4667" s="17">
        <v>1943</v>
      </c>
      <c r="G4667" t="str">
        <f>_xlfn.XLOOKUP(tbl_GL[[#This Row],[Account_key]],tbl_COA[Account_key],tbl_COA[Class],"Not Found")</f>
        <v>Trading account</v>
      </c>
      <c r="H4667" t="str">
        <f>_xlfn.XLOOKUP(tbl_GL[[#This Row],[Account_key]],tbl_COA[Account_key],tbl_COA[SubClass],"Not Found")</f>
        <v>Sales</v>
      </c>
      <c r="I4667" t="str">
        <f>_xlfn.XLOOKUP(tbl_GL[[#This Row],[Account_key]],tbl_COA[Account_key],tbl_COA[SubClass2],"Not Found")</f>
        <v>Sales</v>
      </c>
      <c r="J4667" t="str">
        <f>_xlfn.XLOOKUP(tbl_GL[[#This Row],[Account_key]],tbl_COA[Account_key],tbl_COA[SubAccount],,0)</f>
        <v>Sales</v>
      </c>
      <c r="K4667">
        <f>YEAR(tbl_GL[[#This Row],[Date]])</f>
        <v>2019</v>
      </c>
    </row>
    <row r="4668" spans="1:11" x14ac:dyDescent="0.35">
      <c r="A4668">
        <v>1051.2</v>
      </c>
      <c r="B4668" s="24">
        <v>43688</v>
      </c>
      <c r="C4668">
        <v>2</v>
      </c>
      <c r="D4668" s="13">
        <v>10</v>
      </c>
      <c r="E4668" s="13" t="s">
        <v>7</v>
      </c>
      <c r="F4668" s="17">
        <v>1943</v>
      </c>
      <c r="G4668" t="str">
        <f>_xlfn.XLOOKUP(tbl_GL[[#This Row],[Account_key]],tbl_COA[Account_key],tbl_COA[Class],"Not Found")</f>
        <v>Assets</v>
      </c>
      <c r="H4668" t="str">
        <f>_xlfn.XLOOKUP(tbl_GL[[#This Row],[Account_key]],tbl_COA[Account_key],tbl_COA[SubClass],"Not Found")</f>
        <v>Assets</v>
      </c>
      <c r="I4668" t="str">
        <f>_xlfn.XLOOKUP(tbl_GL[[#This Row],[Account_key]],tbl_COA[Account_key],tbl_COA[SubClass2],"Not Found")</f>
        <v>Current Assets</v>
      </c>
      <c r="J4668" t="str">
        <f>_xlfn.XLOOKUP(tbl_GL[[#This Row],[Account_key]],tbl_COA[Account_key],tbl_COA[SubAccount],,0)</f>
        <v>Cash at Bank</v>
      </c>
      <c r="K4668">
        <f>YEAR(tbl_GL[[#This Row],[Date]])</f>
        <v>2019</v>
      </c>
    </row>
    <row r="4669" spans="1:11" x14ac:dyDescent="0.35">
      <c r="A4669">
        <v>1052.0999999999999</v>
      </c>
      <c r="B4669" s="24">
        <v>43688</v>
      </c>
      <c r="C4669">
        <v>2</v>
      </c>
      <c r="D4669" s="13">
        <v>230</v>
      </c>
      <c r="E4669" s="13" t="s">
        <v>4</v>
      </c>
      <c r="F4669" s="17">
        <v>-2332</v>
      </c>
      <c r="G4669" t="str">
        <f>_xlfn.XLOOKUP(tbl_GL[[#This Row],[Account_key]],tbl_COA[Account_key],tbl_COA[Class],"Not Found")</f>
        <v>Trading account</v>
      </c>
      <c r="H4669" t="str">
        <f>_xlfn.XLOOKUP(tbl_GL[[#This Row],[Account_key]],tbl_COA[Account_key],tbl_COA[SubClass],"Not Found")</f>
        <v>Cost of Sales</v>
      </c>
      <c r="I4669" t="str">
        <f>_xlfn.XLOOKUP(tbl_GL[[#This Row],[Account_key]],tbl_COA[Account_key],tbl_COA[SubClass2],"Not Found")</f>
        <v>Cost of Sales</v>
      </c>
      <c r="J4669" t="str">
        <f>_xlfn.XLOOKUP(tbl_GL[[#This Row],[Account_key]],tbl_COA[Account_key],tbl_COA[SubAccount],,0)</f>
        <v>Cost of Sales</v>
      </c>
      <c r="K4669">
        <f>YEAR(tbl_GL[[#This Row],[Date]])</f>
        <v>2019</v>
      </c>
    </row>
    <row r="4670" spans="1:11" x14ac:dyDescent="0.35">
      <c r="A4670">
        <v>1052.2</v>
      </c>
      <c r="B4670" s="24">
        <v>43688</v>
      </c>
      <c r="C4670">
        <v>2</v>
      </c>
      <c r="D4670" s="13">
        <v>60</v>
      </c>
      <c r="E4670" s="13" t="s">
        <v>4</v>
      </c>
      <c r="F4670" s="17">
        <v>-2332</v>
      </c>
      <c r="G4670" t="str">
        <f>_xlfn.XLOOKUP(tbl_GL[[#This Row],[Account_key]],tbl_COA[Account_key],tbl_COA[Class],"Not Found")</f>
        <v>Assets</v>
      </c>
      <c r="H4670" t="str">
        <f>_xlfn.XLOOKUP(tbl_GL[[#This Row],[Account_key]],tbl_COA[Account_key],tbl_COA[SubClass],"Not Found")</f>
        <v>Assets</v>
      </c>
      <c r="I4670" t="str">
        <f>_xlfn.XLOOKUP(tbl_GL[[#This Row],[Account_key]],tbl_COA[Account_key],tbl_COA[SubClass2],"Not Found")</f>
        <v>Current Assets</v>
      </c>
      <c r="J4670" t="str">
        <f>_xlfn.XLOOKUP(tbl_GL[[#This Row],[Account_key]],tbl_COA[Account_key],tbl_COA[SubAccount],,0)</f>
        <v>Inventory</v>
      </c>
      <c r="K4670">
        <f>YEAR(tbl_GL[[#This Row],[Date]])</f>
        <v>2019</v>
      </c>
    </row>
    <row r="4671" spans="1:11" x14ac:dyDescent="0.35">
      <c r="A4671">
        <v>1053.0999999999999</v>
      </c>
      <c r="B4671" s="24">
        <v>43688</v>
      </c>
      <c r="C4671">
        <v>2</v>
      </c>
      <c r="D4671" s="13">
        <v>210</v>
      </c>
      <c r="E4671" s="13" t="s">
        <v>8</v>
      </c>
      <c r="F4671" s="17">
        <v>8526</v>
      </c>
      <c r="G4671" t="str">
        <f>_xlfn.XLOOKUP(tbl_GL[[#This Row],[Account_key]],tbl_COA[Account_key],tbl_COA[Class],"Not Found")</f>
        <v>Trading account</v>
      </c>
      <c r="H4671" t="str">
        <f>_xlfn.XLOOKUP(tbl_GL[[#This Row],[Account_key]],tbl_COA[Account_key],tbl_COA[SubClass],"Not Found")</f>
        <v>Sales</v>
      </c>
      <c r="I4671" t="str">
        <f>_xlfn.XLOOKUP(tbl_GL[[#This Row],[Account_key]],tbl_COA[Account_key],tbl_COA[SubClass2],"Not Found")</f>
        <v>Sales</v>
      </c>
      <c r="J4671" t="str">
        <f>_xlfn.XLOOKUP(tbl_GL[[#This Row],[Account_key]],tbl_COA[Account_key],tbl_COA[SubAccount],,0)</f>
        <v>Sales</v>
      </c>
      <c r="K4671">
        <f>YEAR(tbl_GL[[#This Row],[Date]])</f>
        <v>2019</v>
      </c>
    </row>
    <row r="4672" spans="1:11" x14ac:dyDescent="0.35">
      <c r="A4672">
        <v>1053.2</v>
      </c>
      <c r="B4672" s="24">
        <v>43688</v>
      </c>
      <c r="C4672">
        <v>2</v>
      </c>
      <c r="D4672" s="13">
        <v>30</v>
      </c>
      <c r="E4672" s="13" t="s">
        <v>8</v>
      </c>
      <c r="F4672" s="17">
        <v>8526</v>
      </c>
      <c r="G4672" t="str">
        <f>_xlfn.XLOOKUP(tbl_GL[[#This Row],[Account_key]],tbl_COA[Account_key],tbl_COA[Class],"Not Found")</f>
        <v>Assets</v>
      </c>
      <c r="H4672" t="str">
        <f>_xlfn.XLOOKUP(tbl_GL[[#This Row],[Account_key]],tbl_COA[Account_key],tbl_COA[SubClass],"Not Found")</f>
        <v>Assets</v>
      </c>
      <c r="I4672" t="str">
        <f>_xlfn.XLOOKUP(tbl_GL[[#This Row],[Account_key]],tbl_COA[Account_key],tbl_COA[SubClass2],"Not Found")</f>
        <v>Current Assets</v>
      </c>
      <c r="J4672" t="str">
        <f>_xlfn.XLOOKUP(tbl_GL[[#This Row],[Account_key]],tbl_COA[Account_key],tbl_COA[SubAccount],,0)</f>
        <v>Trade Receivables</v>
      </c>
      <c r="K4672">
        <f>YEAR(tbl_GL[[#This Row],[Date]])</f>
        <v>2019</v>
      </c>
    </row>
    <row r="4673" spans="1:11" x14ac:dyDescent="0.35">
      <c r="A4673">
        <v>1054.0999999999999</v>
      </c>
      <c r="B4673" s="24">
        <v>43689</v>
      </c>
      <c r="C4673">
        <v>2</v>
      </c>
      <c r="D4673" s="13">
        <v>10</v>
      </c>
      <c r="E4673" s="13" t="s">
        <v>98</v>
      </c>
      <c r="F4673" s="17">
        <v>-939</v>
      </c>
      <c r="G4673" t="str">
        <f>_xlfn.XLOOKUP(tbl_GL[[#This Row],[Account_key]],tbl_COA[Account_key],tbl_COA[Class],"Not Found")</f>
        <v>Assets</v>
      </c>
      <c r="H4673" t="str">
        <f>_xlfn.XLOOKUP(tbl_GL[[#This Row],[Account_key]],tbl_COA[Account_key],tbl_COA[SubClass],"Not Found")</f>
        <v>Assets</v>
      </c>
      <c r="I4673" t="str">
        <f>_xlfn.XLOOKUP(tbl_GL[[#This Row],[Account_key]],tbl_COA[Account_key],tbl_COA[SubClass2],"Not Found")</f>
        <v>Current Assets</v>
      </c>
      <c r="J4673" t="str">
        <f>_xlfn.XLOOKUP(tbl_GL[[#This Row],[Account_key]],tbl_COA[Account_key],tbl_COA[SubAccount],,0)</f>
        <v>Cash at Bank</v>
      </c>
      <c r="K4673">
        <f>YEAR(tbl_GL[[#This Row],[Date]])</f>
        <v>2019</v>
      </c>
    </row>
    <row r="4674" spans="1:11" x14ac:dyDescent="0.35">
      <c r="A4674">
        <v>1054.2</v>
      </c>
      <c r="B4674" s="24">
        <v>43689</v>
      </c>
      <c r="C4674">
        <v>2</v>
      </c>
      <c r="D4674" s="13">
        <v>120</v>
      </c>
      <c r="E4674" s="13" t="s">
        <v>98</v>
      </c>
      <c r="F4674" s="17">
        <v>-939</v>
      </c>
      <c r="G4674" t="str">
        <f>_xlfn.XLOOKUP(tbl_GL[[#This Row],[Account_key]],tbl_COA[Account_key],tbl_COA[Class],"Not Found")</f>
        <v>Liabilities and Owners Equity</v>
      </c>
      <c r="H4674" t="str">
        <f>_xlfn.XLOOKUP(tbl_GL[[#This Row],[Account_key]],tbl_COA[Account_key],tbl_COA[SubClass],"Not Found")</f>
        <v>Liabilities</v>
      </c>
      <c r="I4674" t="str">
        <f>_xlfn.XLOOKUP(tbl_GL[[#This Row],[Account_key]],tbl_COA[Account_key],tbl_COA[SubClass2],"Not Found")</f>
        <v>Current Liabilities</v>
      </c>
      <c r="J4674" t="str">
        <f>_xlfn.XLOOKUP(tbl_GL[[#This Row],[Account_key]],tbl_COA[Account_key],tbl_COA[SubAccount],,0)</f>
        <v>Accrued Expenses</v>
      </c>
      <c r="K4674">
        <f>YEAR(tbl_GL[[#This Row],[Date]])</f>
        <v>2019</v>
      </c>
    </row>
    <row r="4675" spans="1:11" x14ac:dyDescent="0.35">
      <c r="A4675">
        <v>1055.0999999999999</v>
      </c>
      <c r="B4675" s="24">
        <v>43690</v>
      </c>
      <c r="C4675">
        <v>2</v>
      </c>
      <c r="D4675" s="13">
        <v>260</v>
      </c>
      <c r="E4675" s="13" t="s">
        <v>97</v>
      </c>
      <c r="F4675" s="17">
        <v>-1084</v>
      </c>
      <c r="G4675" t="str">
        <f>_xlfn.XLOOKUP(tbl_GL[[#This Row],[Account_key]],tbl_COA[Account_key],tbl_COA[Class],"Not Found")</f>
        <v>Operating account</v>
      </c>
      <c r="H4675" t="str">
        <f>_xlfn.XLOOKUP(tbl_GL[[#This Row],[Account_key]],tbl_COA[Account_key],tbl_COA[SubClass],"Not Found")</f>
        <v>Operating Expenses</v>
      </c>
      <c r="I4675" t="str">
        <f>_xlfn.XLOOKUP(tbl_GL[[#This Row],[Account_key]],tbl_COA[Account_key],tbl_COA[SubClass2],"Not Found")</f>
        <v>Marketing</v>
      </c>
      <c r="J4675" t="str">
        <f>_xlfn.XLOOKUP(tbl_GL[[#This Row],[Account_key]],tbl_COA[Account_key],tbl_COA[SubAccount],,0)</f>
        <v>Commissions</v>
      </c>
      <c r="K4675">
        <f>YEAR(tbl_GL[[#This Row],[Date]])</f>
        <v>2019</v>
      </c>
    </row>
    <row r="4676" spans="1:11" x14ac:dyDescent="0.35">
      <c r="A4676">
        <v>1055.2</v>
      </c>
      <c r="B4676" s="24">
        <v>43690</v>
      </c>
      <c r="C4676">
        <v>2</v>
      </c>
      <c r="D4676" s="13">
        <v>120</v>
      </c>
      <c r="E4676" s="13" t="s">
        <v>97</v>
      </c>
      <c r="F4676" s="17">
        <v>1084</v>
      </c>
      <c r="G4676" t="str">
        <f>_xlfn.XLOOKUP(tbl_GL[[#This Row],[Account_key]],tbl_COA[Account_key],tbl_COA[Class],"Not Found")</f>
        <v>Liabilities and Owners Equity</v>
      </c>
      <c r="H4676" t="str">
        <f>_xlfn.XLOOKUP(tbl_GL[[#This Row],[Account_key]],tbl_COA[Account_key],tbl_COA[SubClass],"Not Found")</f>
        <v>Liabilities</v>
      </c>
      <c r="I4676" t="str">
        <f>_xlfn.XLOOKUP(tbl_GL[[#This Row],[Account_key]],tbl_COA[Account_key],tbl_COA[SubClass2],"Not Found")</f>
        <v>Current Liabilities</v>
      </c>
      <c r="J4676" t="str">
        <f>_xlfn.XLOOKUP(tbl_GL[[#This Row],[Account_key]],tbl_COA[Account_key],tbl_COA[SubAccount],,0)</f>
        <v>Accrued Expenses</v>
      </c>
      <c r="K4676">
        <f>YEAR(tbl_GL[[#This Row],[Date]])</f>
        <v>2019</v>
      </c>
    </row>
    <row r="4677" spans="1:11" x14ac:dyDescent="0.35">
      <c r="A4677">
        <v>1056.0999999999999</v>
      </c>
      <c r="B4677" s="24">
        <v>43691</v>
      </c>
      <c r="C4677">
        <v>2</v>
      </c>
      <c r="D4677" s="13">
        <v>30</v>
      </c>
      <c r="E4677" s="13" t="s">
        <v>80</v>
      </c>
      <c r="F4677" s="17">
        <v>-8869</v>
      </c>
      <c r="G4677" t="str">
        <f>_xlfn.XLOOKUP(tbl_GL[[#This Row],[Account_key]],tbl_COA[Account_key],tbl_COA[Class],"Not Found")</f>
        <v>Assets</v>
      </c>
      <c r="H4677" t="str">
        <f>_xlfn.XLOOKUP(tbl_GL[[#This Row],[Account_key]],tbl_COA[Account_key],tbl_COA[SubClass],"Not Found")</f>
        <v>Assets</v>
      </c>
      <c r="I4677" t="str">
        <f>_xlfn.XLOOKUP(tbl_GL[[#This Row],[Account_key]],tbl_COA[Account_key],tbl_COA[SubClass2],"Not Found")</f>
        <v>Current Assets</v>
      </c>
      <c r="J4677" t="str">
        <f>_xlfn.XLOOKUP(tbl_GL[[#This Row],[Account_key]],tbl_COA[Account_key],tbl_COA[SubAccount],,0)</f>
        <v>Trade Receivables</v>
      </c>
      <c r="K4677">
        <f>YEAR(tbl_GL[[#This Row],[Date]])</f>
        <v>2019</v>
      </c>
    </row>
    <row r="4678" spans="1:11" x14ac:dyDescent="0.35">
      <c r="A4678">
        <v>1056.2</v>
      </c>
      <c r="B4678" s="24">
        <v>43691</v>
      </c>
      <c r="C4678">
        <v>2</v>
      </c>
      <c r="D4678" s="13">
        <v>10</v>
      </c>
      <c r="E4678" s="13" t="s">
        <v>80</v>
      </c>
      <c r="F4678" s="17">
        <v>8869</v>
      </c>
      <c r="G4678" t="str">
        <f>_xlfn.XLOOKUP(tbl_GL[[#This Row],[Account_key]],tbl_COA[Account_key],tbl_COA[Class],"Not Found")</f>
        <v>Assets</v>
      </c>
      <c r="H4678" t="str">
        <f>_xlfn.XLOOKUP(tbl_GL[[#This Row],[Account_key]],tbl_COA[Account_key],tbl_COA[SubClass],"Not Found")</f>
        <v>Assets</v>
      </c>
      <c r="I4678" t="str">
        <f>_xlfn.XLOOKUP(tbl_GL[[#This Row],[Account_key]],tbl_COA[Account_key],tbl_COA[SubClass2],"Not Found")</f>
        <v>Current Assets</v>
      </c>
      <c r="J4678" t="str">
        <f>_xlfn.XLOOKUP(tbl_GL[[#This Row],[Account_key]],tbl_COA[Account_key],tbl_COA[SubAccount],,0)</f>
        <v>Cash at Bank</v>
      </c>
      <c r="K4678">
        <f>YEAR(tbl_GL[[#This Row],[Date]])</f>
        <v>2019</v>
      </c>
    </row>
    <row r="4679" spans="1:11" x14ac:dyDescent="0.35">
      <c r="A4679">
        <v>1057.0999999999999</v>
      </c>
      <c r="B4679" s="24">
        <v>43692</v>
      </c>
      <c r="C4679">
        <v>2</v>
      </c>
      <c r="D4679" s="13">
        <v>10</v>
      </c>
      <c r="E4679" s="13" t="s">
        <v>112</v>
      </c>
      <c r="F4679" s="17">
        <v>-150</v>
      </c>
      <c r="G4679" t="str">
        <f>_xlfn.XLOOKUP(tbl_GL[[#This Row],[Account_key]],tbl_COA[Account_key],tbl_COA[Class],"Not Found")</f>
        <v>Assets</v>
      </c>
      <c r="H4679" t="str">
        <f>_xlfn.XLOOKUP(tbl_GL[[#This Row],[Account_key]],tbl_COA[Account_key],tbl_COA[SubClass],"Not Found")</f>
        <v>Assets</v>
      </c>
      <c r="I4679" t="str">
        <f>_xlfn.XLOOKUP(tbl_GL[[#This Row],[Account_key]],tbl_COA[Account_key],tbl_COA[SubClass2],"Not Found")</f>
        <v>Current Assets</v>
      </c>
      <c r="J4679" t="str">
        <f>_xlfn.XLOOKUP(tbl_GL[[#This Row],[Account_key]],tbl_COA[Account_key],tbl_COA[SubAccount],,0)</f>
        <v>Cash at Bank</v>
      </c>
      <c r="K4679">
        <f>YEAR(tbl_GL[[#This Row],[Date]])</f>
        <v>2019</v>
      </c>
    </row>
    <row r="4680" spans="1:11" x14ac:dyDescent="0.35">
      <c r="A4680">
        <v>1057.2</v>
      </c>
      <c r="B4680" s="24">
        <v>43692</v>
      </c>
      <c r="C4680">
        <v>2</v>
      </c>
      <c r="D4680" s="13">
        <v>121</v>
      </c>
      <c r="E4680" s="13" t="s">
        <v>112</v>
      </c>
      <c r="F4680" s="17">
        <v>-150</v>
      </c>
      <c r="G4680" t="str">
        <f>_xlfn.XLOOKUP(tbl_GL[[#This Row],[Account_key]],tbl_COA[Account_key],tbl_COA[Class],"Not Found")</f>
        <v>Liabilities and Owners Equity</v>
      </c>
      <c r="H4680" t="str">
        <f>_xlfn.XLOOKUP(tbl_GL[[#This Row],[Account_key]],tbl_COA[Account_key],tbl_COA[SubClass],"Not Found")</f>
        <v>Liabilities</v>
      </c>
      <c r="I4680" t="str">
        <f>_xlfn.XLOOKUP(tbl_GL[[#This Row],[Account_key]],tbl_COA[Account_key],tbl_COA[SubClass2],"Not Found")</f>
        <v>Current Liabilities</v>
      </c>
      <c r="J4680" t="str">
        <f>_xlfn.XLOOKUP(tbl_GL[[#This Row],[Account_key]],tbl_COA[Account_key],tbl_COA[SubAccount],,0)</f>
        <v>Interest Payable</v>
      </c>
      <c r="K4680">
        <f>YEAR(tbl_GL[[#This Row],[Date]])</f>
        <v>2019</v>
      </c>
    </row>
    <row r="4681" spans="1:11" x14ac:dyDescent="0.35">
      <c r="A4681">
        <v>1058.0999999999999</v>
      </c>
      <c r="B4681" s="24">
        <v>43694</v>
      </c>
      <c r="C4681">
        <v>2</v>
      </c>
      <c r="D4681" s="13">
        <v>350</v>
      </c>
      <c r="E4681" s="13" t="s">
        <v>99</v>
      </c>
      <c r="F4681" s="17">
        <v>-62</v>
      </c>
      <c r="G4681" t="str">
        <f>_xlfn.XLOOKUP(tbl_GL[[#This Row],[Account_key]],tbl_COA[Account_key],tbl_COA[Class],"Not Found")</f>
        <v>Operating account</v>
      </c>
      <c r="H4681" t="str">
        <f>_xlfn.XLOOKUP(tbl_GL[[#This Row],[Account_key]],tbl_COA[Account_key],tbl_COA[SubClass],"Not Found")</f>
        <v>Operating Expenses</v>
      </c>
      <c r="I4681" t="str">
        <f>_xlfn.XLOOKUP(tbl_GL[[#This Row],[Account_key]],tbl_COA[Account_key],tbl_COA[SubClass2],"Not Found")</f>
        <v>Administration</v>
      </c>
      <c r="J4681" t="str">
        <f>_xlfn.XLOOKUP(tbl_GL[[#This Row],[Account_key]],tbl_COA[Account_key],tbl_COA[SubAccount],,0)</f>
        <v>Other Expenses</v>
      </c>
      <c r="K4681">
        <f>YEAR(tbl_GL[[#This Row],[Date]])</f>
        <v>2019</v>
      </c>
    </row>
    <row r="4682" spans="1:11" x14ac:dyDescent="0.35">
      <c r="A4682">
        <v>1058.2</v>
      </c>
      <c r="B4682" s="24">
        <v>43694</v>
      </c>
      <c r="C4682">
        <v>2</v>
      </c>
      <c r="D4682" s="13">
        <v>20</v>
      </c>
      <c r="E4682" s="13" t="s">
        <v>99</v>
      </c>
      <c r="F4682" s="17">
        <v>-62</v>
      </c>
      <c r="G4682" t="str">
        <f>_xlfn.XLOOKUP(tbl_GL[[#This Row],[Account_key]],tbl_COA[Account_key],tbl_COA[Class],"Not Found")</f>
        <v>Assets</v>
      </c>
      <c r="H4682" t="str">
        <f>_xlfn.XLOOKUP(tbl_GL[[#This Row],[Account_key]],tbl_COA[Account_key],tbl_COA[SubClass],"Not Found")</f>
        <v>Assets</v>
      </c>
      <c r="I4682" t="str">
        <f>_xlfn.XLOOKUP(tbl_GL[[#This Row],[Account_key]],tbl_COA[Account_key],tbl_COA[SubClass2],"Not Found")</f>
        <v>Current Assets</v>
      </c>
      <c r="J4682" t="str">
        <f>_xlfn.XLOOKUP(tbl_GL[[#This Row],[Account_key]],tbl_COA[Account_key],tbl_COA[SubAccount],,0)</f>
        <v>Cash in hand</v>
      </c>
      <c r="K4682">
        <f>YEAR(tbl_GL[[#This Row],[Date]])</f>
        <v>2019</v>
      </c>
    </row>
    <row r="4683" spans="1:11" x14ac:dyDescent="0.35">
      <c r="A4683">
        <v>1059.0999999999999</v>
      </c>
      <c r="B4683" s="24">
        <v>43694</v>
      </c>
      <c r="C4683">
        <v>2</v>
      </c>
      <c r="D4683" s="13">
        <v>260</v>
      </c>
      <c r="E4683" s="13" t="s">
        <v>97</v>
      </c>
      <c r="F4683" s="17">
        <v>-956</v>
      </c>
      <c r="G4683" t="str">
        <f>_xlfn.XLOOKUP(tbl_GL[[#This Row],[Account_key]],tbl_COA[Account_key],tbl_COA[Class],"Not Found")</f>
        <v>Operating account</v>
      </c>
      <c r="H4683" t="str">
        <f>_xlfn.XLOOKUP(tbl_GL[[#This Row],[Account_key]],tbl_COA[Account_key],tbl_COA[SubClass],"Not Found")</f>
        <v>Operating Expenses</v>
      </c>
      <c r="I4683" t="str">
        <f>_xlfn.XLOOKUP(tbl_GL[[#This Row],[Account_key]],tbl_COA[Account_key],tbl_COA[SubClass2],"Not Found")</f>
        <v>Marketing</v>
      </c>
      <c r="J4683" t="str">
        <f>_xlfn.XLOOKUP(tbl_GL[[#This Row],[Account_key]],tbl_COA[Account_key],tbl_COA[SubAccount],,0)</f>
        <v>Commissions</v>
      </c>
      <c r="K4683">
        <f>YEAR(tbl_GL[[#This Row],[Date]])</f>
        <v>2019</v>
      </c>
    </row>
    <row r="4684" spans="1:11" x14ac:dyDescent="0.35">
      <c r="A4684">
        <v>1059.2</v>
      </c>
      <c r="B4684" s="24">
        <v>43694</v>
      </c>
      <c r="C4684">
        <v>2</v>
      </c>
      <c r="D4684" s="13">
        <v>120</v>
      </c>
      <c r="E4684" s="13" t="s">
        <v>97</v>
      </c>
      <c r="F4684" s="17">
        <v>956</v>
      </c>
      <c r="G4684" t="str">
        <f>_xlfn.XLOOKUP(tbl_GL[[#This Row],[Account_key]],tbl_COA[Account_key],tbl_COA[Class],"Not Found")</f>
        <v>Liabilities and Owners Equity</v>
      </c>
      <c r="H4684" t="str">
        <f>_xlfn.XLOOKUP(tbl_GL[[#This Row],[Account_key]],tbl_COA[Account_key],tbl_COA[SubClass],"Not Found")</f>
        <v>Liabilities</v>
      </c>
      <c r="I4684" t="str">
        <f>_xlfn.XLOOKUP(tbl_GL[[#This Row],[Account_key]],tbl_COA[Account_key],tbl_COA[SubClass2],"Not Found")</f>
        <v>Current Liabilities</v>
      </c>
      <c r="J4684" t="str">
        <f>_xlfn.XLOOKUP(tbl_GL[[#This Row],[Account_key]],tbl_COA[Account_key],tbl_COA[SubAccount],,0)</f>
        <v>Accrued Expenses</v>
      </c>
      <c r="K4684">
        <f>YEAR(tbl_GL[[#This Row],[Date]])</f>
        <v>2019</v>
      </c>
    </row>
    <row r="4685" spans="1:11" x14ac:dyDescent="0.35">
      <c r="A4685">
        <v>1060.0999999999999</v>
      </c>
      <c r="B4685" s="24">
        <v>43695</v>
      </c>
      <c r="C4685">
        <v>2</v>
      </c>
      <c r="D4685" s="13">
        <v>230</v>
      </c>
      <c r="E4685" s="13" t="s">
        <v>4</v>
      </c>
      <c r="F4685" s="17">
        <v>-188</v>
      </c>
      <c r="G4685" t="str">
        <f>_xlfn.XLOOKUP(tbl_GL[[#This Row],[Account_key]],tbl_COA[Account_key],tbl_COA[Class],"Not Found")</f>
        <v>Trading account</v>
      </c>
      <c r="H4685" t="str">
        <f>_xlfn.XLOOKUP(tbl_GL[[#This Row],[Account_key]],tbl_COA[Account_key],tbl_COA[SubClass],"Not Found")</f>
        <v>Cost of Sales</v>
      </c>
      <c r="I4685" t="str">
        <f>_xlfn.XLOOKUP(tbl_GL[[#This Row],[Account_key]],tbl_COA[Account_key],tbl_COA[SubClass2],"Not Found")</f>
        <v>Cost of Sales</v>
      </c>
      <c r="J4685" t="str">
        <f>_xlfn.XLOOKUP(tbl_GL[[#This Row],[Account_key]],tbl_COA[Account_key],tbl_COA[SubAccount],,0)</f>
        <v>Cost of Sales</v>
      </c>
      <c r="K4685">
        <f>YEAR(tbl_GL[[#This Row],[Date]])</f>
        <v>2019</v>
      </c>
    </row>
    <row r="4686" spans="1:11" x14ac:dyDescent="0.35">
      <c r="A4686">
        <v>1060.2</v>
      </c>
      <c r="B4686" s="24">
        <v>43695</v>
      </c>
      <c r="C4686">
        <v>2</v>
      </c>
      <c r="D4686" s="13">
        <v>60</v>
      </c>
      <c r="E4686" s="13" t="s">
        <v>4</v>
      </c>
      <c r="F4686" s="17">
        <v>-188</v>
      </c>
      <c r="G4686" t="str">
        <f>_xlfn.XLOOKUP(tbl_GL[[#This Row],[Account_key]],tbl_COA[Account_key],tbl_COA[Class],"Not Found")</f>
        <v>Assets</v>
      </c>
      <c r="H4686" t="str">
        <f>_xlfn.XLOOKUP(tbl_GL[[#This Row],[Account_key]],tbl_COA[Account_key],tbl_COA[SubClass],"Not Found")</f>
        <v>Assets</v>
      </c>
      <c r="I4686" t="str">
        <f>_xlfn.XLOOKUP(tbl_GL[[#This Row],[Account_key]],tbl_COA[Account_key],tbl_COA[SubClass2],"Not Found")</f>
        <v>Current Assets</v>
      </c>
      <c r="J4686" t="str">
        <f>_xlfn.XLOOKUP(tbl_GL[[#This Row],[Account_key]],tbl_COA[Account_key],tbl_COA[SubAccount],,0)</f>
        <v>Inventory</v>
      </c>
      <c r="K4686">
        <f>YEAR(tbl_GL[[#This Row],[Date]])</f>
        <v>2019</v>
      </c>
    </row>
    <row r="4687" spans="1:11" x14ac:dyDescent="0.35">
      <c r="A4687">
        <v>1061.0999999999999</v>
      </c>
      <c r="B4687" s="24">
        <v>43695</v>
      </c>
      <c r="C4687">
        <v>2</v>
      </c>
      <c r="D4687" s="13">
        <v>210</v>
      </c>
      <c r="E4687" s="13" t="s">
        <v>8</v>
      </c>
      <c r="F4687" s="17">
        <v>687</v>
      </c>
      <c r="G4687" t="str">
        <f>_xlfn.XLOOKUP(tbl_GL[[#This Row],[Account_key]],tbl_COA[Account_key],tbl_COA[Class],"Not Found")</f>
        <v>Trading account</v>
      </c>
      <c r="H4687" t="str">
        <f>_xlfn.XLOOKUP(tbl_GL[[#This Row],[Account_key]],tbl_COA[Account_key],tbl_COA[SubClass],"Not Found")</f>
        <v>Sales</v>
      </c>
      <c r="I4687" t="str">
        <f>_xlfn.XLOOKUP(tbl_GL[[#This Row],[Account_key]],tbl_COA[Account_key],tbl_COA[SubClass2],"Not Found")</f>
        <v>Sales</v>
      </c>
      <c r="J4687" t="str">
        <f>_xlfn.XLOOKUP(tbl_GL[[#This Row],[Account_key]],tbl_COA[Account_key],tbl_COA[SubAccount],,0)</f>
        <v>Sales</v>
      </c>
      <c r="K4687">
        <f>YEAR(tbl_GL[[#This Row],[Date]])</f>
        <v>2019</v>
      </c>
    </row>
    <row r="4688" spans="1:11" x14ac:dyDescent="0.35">
      <c r="A4688">
        <v>1061.2</v>
      </c>
      <c r="B4688" s="24">
        <v>43695</v>
      </c>
      <c r="C4688">
        <v>2</v>
      </c>
      <c r="D4688" s="13">
        <v>30</v>
      </c>
      <c r="E4688" s="13" t="s">
        <v>8</v>
      </c>
      <c r="F4688" s="17">
        <v>687</v>
      </c>
      <c r="G4688" t="str">
        <f>_xlfn.XLOOKUP(tbl_GL[[#This Row],[Account_key]],tbl_COA[Account_key],tbl_COA[Class],"Not Found")</f>
        <v>Assets</v>
      </c>
      <c r="H4688" t="str">
        <f>_xlfn.XLOOKUP(tbl_GL[[#This Row],[Account_key]],tbl_COA[Account_key],tbl_COA[SubClass],"Not Found")</f>
        <v>Assets</v>
      </c>
      <c r="I4688" t="str">
        <f>_xlfn.XLOOKUP(tbl_GL[[#This Row],[Account_key]],tbl_COA[Account_key],tbl_COA[SubClass2],"Not Found")</f>
        <v>Current Assets</v>
      </c>
      <c r="J4688" t="str">
        <f>_xlfn.XLOOKUP(tbl_GL[[#This Row],[Account_key]],tbl_COA[Account_key],tbl_COA[SubAccount],,0)</f>
        <v>Trade Receivables</v>
      </c>
      <c r="K4688">
        <f>YEAR(tbl_GL[[#This Row],[Date]])</f>
        <v>2019</v>
      </c>
    </row>
    <row r="4689" spans="1:11" x14ac:dyDescent="0.35">
      <c r="A4689">
        <v>1062.0999999999999</v>
      </c>
      <c r="B4689" s="24">
        <v>43696</v>
      </c>
      <c r="C4689">
        <v>2</v>
      </c>
      <c r="D4689" s="13">
        <v>230</v>
      </c>
      <c r="E4689" s="13" t="s">
        <v>4</v>
      </c>
      <c r="F4689" s="17">
        <v>-607</v>
      </c>
      <c r="G4689" t="str">
        <f>_xlfn.XLOOKUP(tbl_GL[[#This Row],[Account_key]],tbl_COA[Account_key],tbl_COA[Class],"Not Found")</f>
        <v>Trading account</v>
      </c>
      <c r="H4689" t="str">
        <f>_xlfn.XLOOKUP(tbl_GL[[#This Row],[Account_key]],tbl_COA[Account_key],tbl_COA[SubClass],"Not Found")</f>
        <v>Cost of Sales</v>
      </c>
      <c r="I4689" t="str">
        <f>_xlfn.XLOOKUP(tbl_GL[[#This Row],[Account_key]],tbl_COA[Account_key],tbl_COA[SubClass2],"Not Found")</f>
        <v>Cost of Sales</v>
      </c>
      <c r="J4689" t="str">
        <f>_xlfn.XLOOKUP(tbl_GL[[#This Row],[Account_key]],tbl_COA[Account_key],tbl_COA[SubAccount],,0)</f>
        <v>Cost of Sales</v>
      </c>
      <c r="K4689">
        <f>YEAR(tbl_GL[[#This Row],[Date]])</f>
        <v>2019</v>
      </c>
    </row>
    <row r="4690" spans="1:11" x14ac:dyDescent="0.35">
      <c r="A4690">
        <v>1062.2</v>
      </c>
      <c r="B4690" s="24">
        <v>43696</v>
      </c>
      <c r="C4690">
        <v>2</v>
      </c>
      <c r="D4690" s="13">
        <v>60</v>
      </c>
      <c r="E4690" s="13" t="s">
        <v>4</v>
      </c>
      <c r="F4690" s="17">
        <v>-607</v>
      </c>
      <c r="G4690" t="str">
        <f>_xlfn.XLOOKUP(tbl_GL[[#This Row],[Account_key]],tbl_COA[Account_key],tbl_COA[Class],"Not Found")</f>
        <v>Assets</v>
      </c>
      <c r="H4690" t="str">
        <f>_xlfn.XLOOKUP(tbl_GL[[#This Row],[Account_key]],tbl_COA[Account_key],tbl_COA[SubClass],"Not Found")</f>
        <v>Assets</v>
      </c>
      <c r="I4690" t="str">
        <f>_xlfn.XLOOKUP(tbl_GL[[#This Row],[Account_key]],tbl_COA[Account_key],tbl_COA[SubClass2],"Not Found")</f>
        <v>Current Assets</v>
      </c>
      <c r="J4690" t="str">
        <f>_xlfn.XLOOKUP(tbl_GL[[#This Row],[Account_key]],tbl_COA[Account_key],tbl_COA[SubAccount],,0)</f>
        <v>Inventory</v>
      </c>
      <c r="K4690">
        <f>YEAR(tbl_GL[[#This Row],[Date]])</f>
        <v>2019</v>
      </c>
    </row>
    <row r="4691" spans="1:11" x14ac:dyDescent="0.35">
      <c r="A4691">
        <v>1063.0999999999999</v>
      </c>
      <c r="B4691" s="24">
        <v>43696</v>
      </c>
      <c r="C4691">
        <v>2</v>
      </c>
      <c r="D4691" s="13">
        <v>210</v>
      </c>
      <c r="E4691" s="13" t="s">
        <v>7</v>
      </c>
      <c r="F4691" s="17">
        <v>2088</v>
      </c>
      <c r="G4691" t="str">
        <f>_xlfn.XLOOKUP(tbl_GL[[#This Row],[Account_key]],tbl_COA[Account_key],tbl_COA[Class],"Not Found")</f>
        <v>Trading account</v>
      </c>
      <c r="H4691" t="str">
        <f>_xlfn.XLOOKUP(tbl_GL[[#This Row],[Account_key]],tbl_COA[Account_key],tbl_COA[SubClass],"Not Found")</f>
        <v>Sales</v>
      </c>
      <c r="I4691" t="str">
        <f>_xlfn.XLOOKUP(tbl_GL[[#This Row],[Account_key]],tbl_COA[Account_key],tbl_COA[SubClass2],"Not Found")</f>
        <v>Sales</v>
      </c>
      <c r="J4691" t="str">
        <f>_xlfn.XLOOKUP(tbl_GL[[#This Row],[Account_key]],tbl_COA[Account_key],tbl_COA[SubAccount],,0)</f>
        <v>Sales</v>
      </c>
      <c r="K4691">
        <f>YEAR(tbl_GL[[#This Row],[Date]])</f>
        <v>2019</v>
      </c>
    </row>
    <row r="4692" spans="1:11" x14ac:dyDescent="0.35">
      <c r="A4692">
        <v>1063.2</v>
      </c>
      <c r="B4692" s="24">
        <v>43696</v>
      </c>
      <c r="C4692">
        <v>2</v>
      </c>
      <c r="D4692" s="13">
        <v>10</v>
      </c>
      <c r="E4692" s="13" t="s">
        <v>7</v>
      </c>
      <c r="F4692" s="17">
        <v>2088</v>
      </c>
      <c r="G4692" t="str">
        <f>_xlfn.XLOOKUP(tbl_GL[[#This Row],[Account_key]],tbl_COA[Account_key],tbl_COA[Class],"Not Found")</f>
        <v>Assets</v>
      </c>
      <c r="H4692" t="str">
        <f>_xlfn.XLOOKUP(tbl_GL[[#This Row],[Account_key]],tbl_COA[Account_key],tbl_COA[SubClass],"Not Found")</f>
        <v>Assets</v>
      </c>
      <c r="I4692" t="str">
        <f>_xlfn.XLOOKUP(tbl_GL[[#This Row],[Account_key]],tbl_COA[Account_key],tbl_COA[SubClass2],"Not Found")</f>
        <v>Current Assets</v>
      </c>
      <c r="J4692" t="str">
        <f>_xlfn.XLOOKUP(tbl_GL[[#This Row],[Account_key]],tbl_COA[Account_key],tbl_COA[SubAccount],,0)</f>
        <v>Cash at Bank</v>
      </c>
      <c r="K4692">
        <f>YEAR(tbl_GL[[#This Row],[Date]])</f>
        <v>2019</v>
      </c>
    </row>
    <row r="4693" spans="1:11" x14ac:dyDescent="0.35">
      <c r="A4693">
        <v>1064.0999999999999</v>
      </c>
      <c r="B4693" s="24">
        <v>43696</v>
      </c>
      <c r="C4693">
        <v>2</v>
      </c>
      <c r="D4693" s="13">
        <v>230</v>
      </c>
      <c r="E4693" s="13" t="s">
        <v>4</v>
      </c>
      <c r="F4693" s="17">
        <v>-2261</v>
      </c>
      <c r="G4693" t="str">
        <f>_xlfn.XLOOKUP(tbl_GL[[#This Row],[Account_key]],tbl_COA[Account_key],tbl_COA[Class],"Not Found")</f>
        <v>Trading account</v>
      </c>
      <c r="H4693" t="str">
        <f>_xlfn.XLOOKUP(tbl_GL[[#This Row],[Account_key]],tbl_COA[Account_key],tbl_COA[SubClass],"Not Found")</f>
        <v>Cost of Sales</v>
      </c>
      <c r="I4693" t="str">
        <f>_xlfn.XLOOKUP(tbl_GL[[#This Row],[Account_key]],tbl_COA[Account_key],tbl_COA[SubClass2],"Not Found")</f>
        <v>Cost of Sales</v>
      </c>
      <c r="J4693" t="str">
        <f>_xlfn.XLOOKUP(tbl_GL[[#This Row],[Account_key]],tbl_COA[Account_key],tbl_COA[SubAccount],,0)</f>
        <v>Cost of Sales</v>
      </c>
      <c r="K4693">
        <f>YEAR(tbl_GL[[#This Row],[Date]])</f>
        <v>2019</v>
      </c>
    </row>
    <row r="4694" spans="1:11" x14ac:dyDescent="0.35">
      <c r="A4694">
        <v>1064.2</v>
      </c>
      <c r="B4694" s="24">
        <v>43696</v>
      </c>
      <c r="C4694">
        <v>2</v>
      </c>
      <c r="D4694" s="13">
        <v>60</v>
      </c>
      <c r="E4694" s="13" t="s">
        <v>4</v>
      </c>
      <c r="F4694" s="17">
        <v>-2261</v>
      </c>
      <c r="G4694" t="str">
        <f>_xlfn.XLOOKUP(tbl_GL[[#This Row],[Account_key]],tbl_COA[Account_key],tbl_COA[Class],"Not Found")</f>
        <v>Assets</v>
      </c>
      <c r="H4694" t="str">
        <f>_xlfn.XLOOKUP(tbl_GL[[#This Row],[Account_key]],tbl_COA[Account_key],tbl_COA[SubClass],"Not Found")</f>
        <v>Assets</v>
      </c>
      <c r="I4694" t="str">
        <f>_xlfn.XLOOKUP(tbl_GL[[#This Row],[Account_key]],tbl_COA[Account_key],tbl_COA[SubClass2],"Not Found")</f>
        <v>Current Assets</v>
      </c>
      <c r="J4694" t="str">
        <f>_xlfn.XLOOKUP(tbl_GL[[#This Row],[Account_key]],tbl_COA[Account_key],tbl_COA[SubAccount],,0)</f>
        <v>Inventory</v>
      </c>
      <c r="K4694">
        <f>YEAR(tbl_GL[[#This Row],[Date]])</f>
        <v>2019</v>
      </c>
    </row>
    <row r="4695" spans="1:11" x14ac:dyDescent="0.35">
      <c r="A4695">
        <v>1065.0999999999999</v>
      </c>
      <c r="B4695" s="24">
        <v>43696</v>
      </c>
      <c r="C4695">
        <v>2</v>
      </c>
      <c r="D4695" s="13">
        <v>210</v>
      </c>
      <c r="E4695" s="13" t="s">
        <v>8</v>
      </c>
      <c r="F4695" s="17">
        <v>8266</v>
      </c>
      <c r="G4695" t="str">
        <f>_xlfn.XLOOKUP(tbl_GL[[#This Row],[Account_key]],tbl_COA[Account_key],tbl_COA[Class],"Not Found")</f>
        <v>Trading account</v>
      </c>
      <c r="H4695" t="str">
        <f>_xlfn.XLOOKUP(tbl_GL[[#This Row],[Account_key]],tbl_COA[Account_key],tbl_COA[SubClass],"Not Found")</f>
        <v>Sales</v>
      </c>
      <c r="I4695" t="str">
        <f>_xlfn.XLOOKUP(tbl_GL[[#This Row],[Account_key]],tbl_COA[Account_key],tbl_COA[SubClass2],"Not Found")</f>
        <v>Sales</v>
      </c>
      <c r="J4695" t="str">
        <f>_xlfn.XLOOKUP(tbl_GL[[#This Row],[Account_key]],tbl_COA[Account_key],tbl_COA[SubAccount],,0)</f>
        <v>Sales</v>
      </c>
      <c r="K4695">
        <f>YEAR(tbl_GL[[#This Row],[Date]])</f>
        <v>2019</v>
      </c>
    </row>
    <row r="4696" spans="1:11" x14ac:dyDescent="0.35">
      <c r="A4696">
        <v>1065.2</v>
      </c>
      <c r="B4696" s="24">
        <v>43696</v>
      </c>
      <c r="C4696">
        <v>2</v>
      </c>
      <c r="D4696" s="13">
        <v>30</v>
      </c>
      <c r="E4696" s="13" t="s">
        <v>8</v>
      </c>
      <c r="F4696" s="17">
        <v>8266</v>
      </c>
      <c r="G4696" t="str">
        <f>_xlfn.XLOOKUP(tbl_GL[[#This Row],[Account_key]],tbl_COA[Account_key],tbl_COA[Class],"Not Found")</f>
        <v>Assets</v>
      </c>
      <c r="H4696" t="str">
        <f>_xlfn.XLOOKUP(tbl_GL[[#This Row],[Account_key]],tbl_COA[Account_key],tbl_COA[SubClass],"Not Found")</f>
        <v>Assets</v>
      </c>
      <c r="I4696" t="str">
        <f>_xlfn.XLOOKUP(tbl_GL[[#This Row],[Account_key]],tbl_COA[Account_key],tbl_COA[SubClass2],"Not Found")</f>
        <v>Current Assets</v>
      </c>
      <c r="J4696" t="str">
        <f>_xlfn.XLOOKUP(tbl_GL[[#This Row],[Account_key]],tbl_COA[Account_key],tbl_COA[SubAccount],,0)</f>
        <v>Trade Receivables</v>
      </c>
      <c r="K4696">
        <f>YEAR(tbl_GL[[#This Row],[Date]])</f>
        <v>2019</v>
      </c>
    </row>
    <row r="4697" spans="1:11" x14ac:dyDescent="0.35">
      <c r="A4697">
        <v>1066.0999999999999</v>
      </c>
      <c r="B4697" s="24">
        <v>43696</v>
      </c>
      <c r="C4697">
        <v>2</v>
      </c>
      <c r="D4697" s="13">
        <v>30</v>
      </c>
      <c r="E4697" s="13" t="s">
        <v>80</v>
      </c>
      <c r="F4697" s="17">
        <v>-8751</v>
      </c>
      <c r="G4697" t="str">
        <f>_xlfn.XLOOKUP(tbl_GL[[#This Row],[Account_key]],tbl_COA[Account_key],tbl_COA[Class],"Not Found")</f>
        <v>Assets</v>
      </c>
      <c r="H4697" t="str">
        <f>_xlfn.XLOOKUP(tbl_GL[[#This Row],[Account_key]],tbl_COA[Account_key],tbl_COA[SubClass],"Not Found")</f>
        <v>Assets</v>
      </c>
      <c r="I4697" t="str">
        <f>_xlfn.XLOOKUP(tbl_GL[[#This Row],[Account_key]],tbl_COA[Account_key],tbl_COA[SubClass2],"Not Found")</f>
        <v>Current Assets</v>
      </c>
      <c r="J4697" t="str">
        <f>_xlfn.XLOOKUP(tbl_GL[[#This Row],[Account_key]],tbl_COA[Account_key],tbl_COA[SubAccount],,0)</f>
        <v>Trade Receivables</v>
      </c>
      <c r="K4697">
        <f>YEAR(tbl_GL[[#This Row],[Date]])</f>
        <v>2019</v>
      </c>
    </row>
    <row r="4698" spans="1:11" x14ac:dyDescent="0.35">
      <c r="A4698">
        <v>1066.2</v>
      </c>
      <c r="B4698" s="24">
        <v>43696</v>
      </c>
      <c r="C4698">
        <v>2</v>
      </c>
      <c r="D4698" s="13">
        <v>10</v>
      </c>
      <c r="E4698" s="13" t="s">
        <v>80</v>
      </c>
      <c r="F4698" s="17">
        <v>8751</v>
      </c>
      <c r="G4698" t="str">
        <f>_xlfn.XLOOKUP(tbl_GL[[#This Row],[Account_key]],tbl_COA[Account_key],tbl_COA[Class],"Not Found")</f>
        <v>Assets</v>
      </c>
      <c r="H4698" t="str">
        <f>_xlfn.XLOOKUP(tbl_GL[[#This Row],[Account_key]],tbl_COA[Account_key],tbl_COA[SubClass],"Not Found")</f>
        <v>Assets</v>
      </c>
      <c r="I4698" t="str">
        <f>_xlfn.XLOOKUP(tbl_GL[[#This Row],[Account_key]],tbl_COA[Account_key],tbl_COA[SubClass2],"Not Found")</f>
        <v>Current Assets</v>
      </c>
      <c r="J4698" t="str">
        <f>_xlfn.XLOOKUP(tbl_GL[[#This Row],[Account_key]],tbl_COA[Account_key],tbl_COA[SubAccount],,0)</f>
        <v>Cash at Bank</v>
      </c>
      <c r="K4698">
        <f>YEAR(tbl_GL[[#This Row],[Date]])</f>
        <v>2019</v>
      </c>
    </row>
    <row r="4699" spans="1:11" x14ac:dyDescent="0.35">
      <c r="A4699">
        <v>1067.0999999999999</v>
      </c>
      <c r="B4699" s="24">
        <v>43697</v>
      </c>
      <c r="C4699">
        <v>2</v>
      </c>
      <c r="D4699" s="13">
        <v>260</v>
      </c>
      <c r="E4699" s="13" t="s">
        <v>97</v>
      </c>
      <c r="F4699" s="17">
        <v>-1312</v>
      </c>
      <c r="G4699" t="str">
        <f>_xlfn.XLOOKUP(tbl_GL[[#This Row],[Account_key]],tbl_COA[Account_key],tbl_COA[Class],"Not Found")</f>
        <v>Operating account</v>
      </c>
      <c r="H4699" t="str">
        <f>_xlfn.XLOOKUP(tbl_GL[[#This Row],[Account_key]],tbl_COA[Account_key],tbl_COA[SubClass],"Not Found")</f>
        <v>Operating Expenses</v>
      </c>
      <c r="I4699" t="str">
        <f>_xlfn.XLOOKUP(tbl_GL[[#This Row],[Account_key]],tbl_COA[Account_key],tbl_COA[SubClass2],"Not Found")</f>
        <v>Marketing</v>
      </c>
      <c r="J4699" t="str">
        <f>_xlfn.XLOOKUP(tbl_GL[[#This Row],[Account_key]],tbl_COA[Account_key],tbl_COA[SubAccount],,0)</f>
        <v>Commissions</v>
      </c>
      <c r="K4699">
        <f>YEAR(tbl_GL[[#This Row],[Date]])</f>
        <v>2019</v>
      </c>
    </row>
    <row r="4700" spans="1:11" x14ac:dyDescent="0.35">
      <c r="A4700">
        <v>1067.2</v>
      </c>
      <c r="B4700" s="24">
        <v>43697</v>
      </c>
      <c r="C4700">
        <v>2</v>
      </c>
      <c r="D4700" s="13">
        <v>120</v>
      </c>
      <c r="E4700" s="13" t="s">
        <v>97</v>
      </c>
      <c r="F4700" s="17">
        <v>1312</v>
      </c>
      <c r="G4700" t="str">
        <f>_xlfn.XLOOKUP(tbl_GL[[#This Row],[Account_key]],tbl_COA[Account_key],tbl_COA[Class],"Not Found")</f>
        <v>Liabilities and Owners Equity</v>
      </c>
      <c r="H4700" t="str">
        <f>_xlfn.XLOOKUP(tbl_GL[[#This Row],[Account_key]],tbl_COA[Account_key],tbl_COA[SubClass],"Not Found")</f>
        <v>Liabilities</v>
      </c>
      <c r="I4700" t="str">
        <f>_xlfn.XLOOKUP(tbl_GL[[#This Row],[Account_key]],tbl_COA[Account_key],tbl_COA[SubClass2],"Not Found")</f>
        <v>Current Liabilities</v>
      </c>
      <c r="J4700" t="str">
        <f>_xlfn.XLOOKUP(tbl_GL[[#This Row],[Account_key]],tbl_COA[Account_key],tbl_COA[SubAccount],,0)</f>
        <v>Accrued Expenses</v>
      </c>
      <c r="K4700">
        <f>YEAR(tbl_GL[[#This Row],[Date]])</f>
        <v>2019</v>
      </c>
    </row>
    <row r="4701" spans="1:11" x14ac:dyDescent="0.35">
      <c r="A4701">
        <v>1068.0999999999999</v>
      </c>
      <c r="B4701" s="24">
        <v>43698</v>
      </c>
      <c r="C4701">
        <v>2</v>
      </c>
      <c r="D4701" s="13">
        <v>220</v>
      </c>
      <c r="E4701" s="13" t="s">
        <v>81</v>
      </c>
      <c r="F4701" s="17">
        <v>-984</v>
      </c>
      <c r="G4701" t="str">
        <f>_xlfn.XLOOKUP(tbl_GL[[#This Row],[Account_key]],tbl_COA[Account_key],tbl_COA[Class],"Not Found")</f>
        <v>Trading account</v>
      </c>
      <c r="H4701" t="str">
        <f>_xlfn.XLOOKUP(tbl_GL[[#This Row],[Account_key]],tbl_COA[Account_key],tbl_COA[SubClass],"Not Found")</f>
        <v>Sales</v>
      </c>
      <c r="I4701" t="str">
        <f>_xlfn.XLOOKUP(tbl_GL[[#This Row],[Account_key]],tbl_COA[Account_key],tbl_COA[SubClass2],"Not Found")</f>
        <v>Sales</v>
      </c>
      <c r="J4701" t="str">
        <f>_xlfn.XLOOKUP(tbl_GL[[#This Row],[Account_key]],tbl_COA[Account_key],tbl_COA[SubAccount],,0)</f>
        <v>Sales Return</v>
      </c>
      <c r="K4701">
        <f>YEAR(tbl_GL[[#This Row],[Date]])</f>
        <v>2019</v>
      </c>
    </row>
    <row r="4702" spans="1:11" x14ac:dyDescent="0.35">
      <c r="A4702">
        <v>1068.2</v>
      </c>
      <c r="B4702" s="24">
        <v>43698</v>
      </c>
      <c r="C4702">
        <v>2</v>
      </c>
      <c r="D4702" s="13">
        <v>20</v>
      </c>
      <c r="E4702" s="13" t="s">
        <v>81</v>
      </c>
      <c r="F4702" s="17">
        <v>-984</v>
      </c>
      <c r="G4702" t="str">
        <f>_xlfn.XLOOKUP(tbl_GL[[#This Row],[Account_key]],tbl_COA[Account_key],tbl_COA[Class],"Not Found")</f>
        <v>Assets</v>
      </c>
      <c r="H4702" t="str">
        <f>_xlfn.XLOOKUP(tbl_GL[[#This Row],[Account_key]],tbl_COA[Account_key],tbl_COA[SubClass],"Not Found")</f>
        <v>Assets</v>
      </c>
      <c r="I4702" t="str">
        <f>_xlfn.XLOOKUP(tbl_GL[[#This Row],[Account_key]],tbl_COA[Account_key],tbl_COA[SubClass2],"Not Found")</f>
        <v>Current Assets</v>
      </c>
      <c r="J4702" t="str">
        <f>_xlfn.XLOOKUP(tbl_GL[[#This Row],[Account_key]],tbl_COA[Account_key],tbl_COA[SubAccount],,0)</f>
        <v>Cash in hand</v>
      </c>
      <c r="K4702">
        <f>YEAR(tbl_GL[[#This Row],[Date]])</f>
        <v>2019</v>
      </c>
    </row>
    <row r="4703" spans="1:11" x14ac:dyDescent="0.35">
      <c r="A4703">
        <v>1069.0999999999999</v>
      </c>
      <c r="B4703" s="24">
        <v>43701</v>
      </c>
      <c r="C4703">
        <v>2</v>
      </c>
      <c r="D4703" s="13">
        <v>230</v>
      </c>
      <c r="E4703" s="13" t="s">
        <v>4</v>
      </c>
      <c r="F4703" s="17">
        <v>-420</v>
      </c>
      <c r="G4703" t="str">
        <f>_xlfn.XLOOKUP(tbl_GL[[#This Row],[Account_key]],tbl_COA[Account_key],tbl_COA[Class],"Not Found")</f>
        <v>Trading account</v>
      </c>
      <c r="H4703" t="str">
        <f>_xlfn.XLOOKUP(tbl_GL[[#This Row],[Account_key]],tbl_COA[Account_key],tbl_COA[SubClass],"Not Found")</f>
        <v>Cost of Sales</v>
      </c>
      <c r="I4703" t="str">
        <f>_xlfn.XLOOKUP(tbl_GL[[#This Row],[Account_key]],tbl_COA[Account_key],tbl_COA[SubClass2],"Not Found")</f>
        <v>Cost of Sales</v>
      </c>
      <c r="J4703" t="str">
        <f>_xlfn.XLOOKUP(tbl_GL[[#This Row],[Account_key]],tbl_COA[Account_key],tbl_COA[SubAccount],,0)</f>
        <v>Cost of Sales</v>
      </c>
      <c r="K4703">
        <f>YEAR(tbl_GL[[#This Row],[Date]])</f>
        <v>2019</v>
      </c>
    </row>
    <row r="4704" spans="1:11" x14ac:dyDescent="0.35">
      <c r="A4704">
        <v>1069.2</v>
      </c>
      <c r="B4704" s="24">
        <v>43701</v>
      </c>
      <c r="C4704">
        <v>2</v>
      </c>
      <c r="D4704" s="13">
        <v>60</v>
      </c>
      <c r="E4704" s="13" t="s">
        <v>4</v>
      </c>
      <c r="F4704" s="17">
        <v>-420</v>
      </c>
      <c r="G4704" t="str">
        <f>_xlfn.XLOOKUP(tbl_GL[[#This Row],[Account_key]],tbl_COA[Account_key],tbl_COA[Class],"Not Found")</f>
        <v>Assets</v>
      </c>
      <c r="H4704" t="str">
        <f>_xlfn.XLOOKUP(tbl_GL[[#This Row],[Account_key]],tbl_COA[Account_key],tbl_COA[SubClass],"Not Found")</f>
        <v>Assets</v>
      </c>
      <c r="I4704" t="str">
        <f>_xlfn.XLOOKUP(tbl_GL[[#This Row],[Account_key]],tbl_COA[Account_key],tbl_COA[SubClass2],"Not Found")</f>
        <v>Current Assets</v>
      </c>
      <c r="J4704" t="str">
        <f>_xlfn.XLOOKUP(tbl_GL[[#This Row],[Account_key]],tbl_COA[Account_key],tbl_COA[SubAccount],,0)</f>
        <v>Inventory</v>
      </c>
      <c r="K4704">
        <f>YEAR(tbl_GL[[#This Row],[Date]])</f>
        <v>2019</v>
      </c>
    </row>
    <row r="4705" spans="1:11" x14ac:dyDescent="0.35">
      <c r="A4705">
        <v>1070.0999999999999</v>
      </c>
      <c r="B4705" s="24">
        <v>43701</v>
      </c>
      <c r="C4705">
        <v>2</v>
      </c>
      <c r="D4705" s="13">
        <v>10</v>
      </c>
      <c r="E4705" s="13" t="s">
        <v>98</v>
      </c>
      <c r="F4705" s="17">
        <v>-1360</v>
      </c>
      <c r="G4705" t="str">
        <f>_xlfn.XLOOKUP(tbl_GL[[#This Row],[Account_key]],tbl_COA[Account_key],tbl_COA[Class],"Not Found")</f>
        <v>Assets</v>
      </c>
      <c r="H4705" t="str">
        <f>_xlfn.XLOOKUP(tbl_GL[[#This Row],[Account_key]],tbl_COA[Account_key],tbl_COA[SubClass],"Not Found")</f>
        <v>Assets</v>
      </c>
      <c r="I4705" t="str">
        <f>_xlfn.XLOOKUP(tbl_GL[[#This Row],[Account_key]],tbl_COA[Account_key],tbl_COA[SubClass2],"Not Found")</f>
        <v>Current Assets</v>
      </c>
      <c r="J4705" t="str">
        <f>_xlfn.XLOOKUP(tbl_GL[[#This Row],[Account_key]],tbl_COA[Account_key],tbl_COA[SubAccount],,0)</f>
        <v>Cash at Bank</v>
      </c>
      <c r="K4705">
        <f>YEAR(tbl_GL[[#This Row],[Date]])</f>
        <v>2019</v>
      </c>
    </row>
    <row r="4706" spans="1:11" x14ac:dyDescent="0.35">
      <c r="A4706">
        <v>1070.2</v>
      </c>
      <c r="B4706" s="24">
        <v>43701</v>
      </c>
      <c r="C4706">
        <v>2</v>
      </c>
      <c r="D4706" s="13">
        <v>120</v>
      </c>
      <c r="E4706" s="13" t="s">
        <v>98</v>
      </c>
      <c r="F4706" s="17">
        <v>-1360</v>
      </c>
      <c r="G4706" t="str">
        <f>_xlfn.XLOOKUP(tbl_GL[[#This Row],[Account_key]],tbl_COA[Account_key],tbl_COA[Class],"Not Found")</f>
        <v>Liabilities and Owners Equity</v>
      </c>
      <c r="H4706" t="str">
        <f>_xlfn.XLOOKUP(tbl_GL[[#This Row],[Account_key]],tbl_COA[Account_key],tbl_COA[SubClass],"Not Found")</f>
        <v>Liabilities</v>
      </c>
      <c r="I4706" t="str">
        <f>_xlfn.XLOOKUP(tbl_GL[[#This Row],[Account_key]],tbl_COA[Account_key],tbl_COA[SubClass2],"Not Found")</f>
        <v>Current Liabilities</v>
      </c>
      <c r="J4706" t="str">
        <f>_xlfn.XLOOKUP(tbl_GL[[#This Row],[Account_key]],tbl_COA[Account_key],tbl_COA[SubAccount],,0)</f>
        <v>Accrued Expenses</v>
      </c>
      <c r="K4706">
        <f>YEAR(tbl_GL[[#This Row],[Date]])</f>
        <v>2019</v>
      </c>
    </row>
    <row r="4707" spans="1:11" x14ac:dyDescent="0.35">
      <c r="A4707">
        <v>1071.0999999999999</v>
      </c>
      <c r="B4707" s="24">
        <v>43701</v>
      </c>
      <c r="C4707">
        <v>2</v>
      </c>
      <c r="D4707" s="13">
        <v>210</v>
      </c>
      <c r="E4707" s="13" t="s">
        <v>8</v>
      </c>
      <c r="F4707" s="17">
        <v>1537</v>
      </c>
      <c r="G4707" t="str">
        <f>_xlfn.XLOOKUP(tbl_GL[[#This Row],[Account_key]],tbl_COA[Account_key],tbl_COA[Class],"Not Found")</f>
        <v>Trading account</v>
      </c>
      <c r="H4707" t="str">
        <f>_xlfn.XLOOKUP(tbl_GL[[#This Row],[Account_key]],tbl_COA[Account_key],tbl_COA[SubClass],"Not Found")</f>
        <v>Sales</v>
      </c>
      <c r="I4707" t="str">
        <f>_xlfn.XLOOKUP(tbl_GL[[#This Row],[Account_key]],tbl_COA[Account_key],tbl_COA[SubClass2],"Not Found")</f>
        <v>Sales</v>
      </c>
      <c r="J4707" t="str">
        <f>_xlfn.XLOOKUP(tbl_GL[[#This Row],[Account_key]],tbl_COA[Account_key],tbl_COA[SubAccount],,0)</f>
        <v>Sales</v>
      </c>
      <c r="K4707">
        <f>YEAR(tbl_GL[[#This Row],[Date]])</f>
        <v>2019</v>
      </c>
    </row>
    <row r="4708" spans="1:11" x14ac:dyDescent="0.35">
      <c r="A4708">
        <v>1071.2</v>
      </c>
      <c r="B4708" s="24">
        <v>43701</v>
      </c>
      <c r="C4708">
        <v>2</v>
      </c>
      <c r="D4708" s="13">
        <v>30</v>
      </c>
      <c r="E4708" s="13" t="s">
        <v>8</v>
      </c>
      <c r="F4708" s="17">
        <v>1537</v>
      </c>
      <c r="G4708" t="str">
        <f>_xlfn.XLOOKUP(tbl_GL[[#This Row],[Account_key]],tbl_COA[Account_key],tbl_COA[Class],"Not Found")</f>
        <v>Assets</v>
      </c>
      <c r="H4708" t="str">
        <f>_xlfn.XLOOKUP(tbl_GL[[#This Row],[Account_key]],tbl_COA[Account_key],tbl_COA[SubClass],"Not Found")</f>
        <v>Assets</v>
      </c>
      <c r="I4708" t="str">
        <f>_xlfn.XLOOKUP(tbl_GL[[#This Row],[Account_key]],tbl_COA[Account_key],tbl_COA[SubClass2],"Not Found")</f>
        <v>Current Assets</v>
      </c>
      <c r="J4708" t="str">
        <f>_xlfn.XLOOKUP(tbl_GL[[#This Row],[Account_key]],tbl_COA[Account_key],tbl_COA[SubAccount],,0)</f>
        <v>Trade Receivables</v>
      </c>
      <c r="K4708">
        <f>YEAR(tbl_GL[[#This Row],[Date]])</f>
        <v>2019</v>
      </c>
    </row>
    <row r="4709" spans="1:11" x14ac:dyDescent="0.35">
      <c r="A4709">
        <v>1072.0999999999999</v>
      </c>
      <c r="B4709" s="24">
        <v>43702</v>
      </c>
      <c r="C4709">
        <v>2</v>
      </c>
      <c r="D4709" s="13">
        <v>350</v>
      </c>
      <c r="E4709" s="13" t="s">
        <v>97</v>
      </c>
      <c r="F4709" s="17">
        <v>-1095</v>
      </c>
      <c r="G4709" t="str">
        <f>_xlfn.XLOOKUP(tbl_GL[[#This Row],[Account_key]],tbl_COA[Account_key],tbl_COA[Class],"Not Found")</f>
        <v>Operating account</v>
      </c>
      <c r="H4709" t="str">
        <f>_xlfn.XLOOKUP(tbl_GL[[#This Row],[Account_key]],tbl_COA[Account_key],tbl_COA[SubClass],"Not Found")</f>
        <v>Operating Expenses</v>
      </c>
      <c r="I4709" t="str">
        <f>_xlfn.XLOOKUP(tbl_GL[[#This Row],[Account_key]],tbl_COA[Account_key],tbl_COA[SubClass2],"Not Found")</f>
        <v>Administration</v>
      </c>
      <c r="J4709" t="str">
        <f>_xlfn.XLOOKUP(tbl_GL[[#This Row],[Account_key]],tbl_COA[Account_key],tbl_COA[SubAccount],,0)</f>
        <v>Other Expenses</v>
      </c>
      <c r="K4709">
        <f>YEAR(tbl_GL[[#This Row],[Date]])</f>
        <v>2019</v>
      </c>
    </row>
    <row r="4710" spans="1:11" x14ac:dyDescent="0.35">
      <c r="A4710">
        <v>1072.2</v>
      </c>
      <c r="B4710" s="24">
        <v>43702</v>
      </c>
      <c r="C4710">
        <v>2</v>
      </c>
      <c r="D4710" s="13">
        <v>120</v>
      </c>
      <c r="E4710" s="13" t="s">
        <v>97</v>
      </c>
      <c r="F4710" s="17">
        <v>1095</v>
      </c>
      <c r="G4710" t="str">
        <f>_xlfn.XLOOKUP(tbl_GL[[#This Row],[Account_key]],tbl_COA[Account_key],tbl_COA[Class],"Not Found")</f>
        <v>Liabilities and Owners Equity</v>
      </c>
      <c r="H4710" t="str">
        <f>_xlfn.XLOOKUP(tbl_GL[[#This Row],[Account_key]],tbl_COA[Account_key],tbl_COA[SubClass],"Not Found")</f>
        <v>Liabilities</v>
      </c>
      <c r="I4710" t="str">
        <f>_xlfn.XLOOKUP(tbl_GL[[#This Row],[Account_key]],tbl_COA[Account_key],tbl_COA[SubClass2],"Not Found")</f>
        <v>Current Liabilities</v>
      </c>
      <c r="J4710" t="str">
        <f>_xlfn.XLOOKUP(tbl_GL[[#This Row],[Account_key]],tbl_COA[Account_key],tbl_COA[SubAccount],,0)</f>
        <v>Accrued Expenses</v>
      </c>
      <c r="K4710">
        <f>YEAR(tbl_GL[[#This Row],[Date]])</f>
        <v>2019</v>
      </c>
    </row>
    <row r="4711" spans="1:11" x14ac:dyDescent="0.35">
      <c r="A4711">
        <v>1073.0999999999999</v>
      </c>
      <c r="B4711" s="24">
        <v>43704</v>
      </c>
      <c r="C4711">
        <v>2</v>
      </c>
      <c r="D4711" s="13">
        <v>230</v>
      </c>
      <c r="E4711" s="13" t="s">
        <v>4</v>
      </c>
      <c r="F4711" s="17">
        <v>-552</v>
      </c>
      <c r="G4711" t="str">
        <f>_xlfn.XLOOKUP(tbl_GL[[#This Row],[Account_key]],tbl_COA[Account_key],tbl_COA[Class],"Not Found")</f>
        <v>Trading account</v>
      </c>
      <c r="H4711" t="str">
        <f>_xlfn.XLOOKUP(tbl_GL[[#This Row],[Account_key]],tbl_COA[Account_key],tbl_COA[SubClass],"Not Found")</f>
        <v>Cost of Sales</v>
      </c>
      <c r="I4711" t="str">
        <f>_xlfn.XLOOKUP(tbl_GL[[#This Row],[Account_key]],tbl_COA[Account_key],tbl_COA[SubClass2],"Not Found")</f>
        <v>Cost of Sales</v>
      </c>
      <c r="J4711" t="str">
        <f>_xlfn.XLOOKUP(tbl_GL[[#This Row],[Account_key]],tbl_COA[Account_key],tbl_COA[SubAccount],,0)</f>
        <v>Cost of Sales</v>
      </c>
      <c r="K4711">
        <f>YEAR(tbl_GL[[#This Row],[Date]])</f>
        <v>2019</v>
      </c>
    </row>
    <row r="4712" spans="1:11" x14ac:dyDescent="0.35">
      <c r="A4712">
        <v>1073.2</v>
      </c>
      <c r="B4712" s="24">
        <v>43704</v>
      </c>
      <c r="C4712">
        <v>2</v>
      </c>
      <c r="D4712" s="13">
        <v>60</v>
      </c>
      <c r="E4712" s="13" t="s">
        <v>4</v>
      </c>
      <c r="F4712" s="17">
        <v>-552</v>
      </c>
      <c r="G4712" t="str">
        <f>_xlfn.XLOOKUP(tbl_GL[[#This Row],[Account_key]],tbl_COA[Account_key],tbl_COA[Class],"Not Found")</f>
        <v>Assets</v>
      </c>
      <c r="H4712" t="str">
        <f>_xlfn.XLOOKUP(tbl_GL[[#This Row],[Account_key]],tbl_COA[Account_key],tbl_COA[SubClass],"Not Found")</f>
        <v>Assets</v>
      </c>
      <c r="I4712" t="str">
        <f>_xlfn.XLOOKUP(tbl_GL[[#This Row],[Account_key]],tbl_COA[Account_key],tbl_COA[SubClass2],"Not Found")</f>
        <v>Current Assets</v>
      </c>
      <c r="J4712" t="str">
        <f>_xlfn.XLOOKUP(tbl_GL[[#This Row],[Account_key]],tbl_COA[Account_key],tbl_COA[SubAccount],,0)</f>
        <v>Inventory</v>
      </c>
      <c r="K4712">
        <f>YEAR(tbl_GL[[#This Row],[Date]])</f>
        <v>2019</v>
      </c>
    </row>
    <row r="4713" spans="1:11" x14ac:dyDescent="0.35">
      <c r="A4713">
        <v>1074.0999999999999</v>
      </c>
      <c r="B4713" s="24">
        <v>43704</v>
      </c>
      <c r="C4713">
        <v>2</v>
      </c>
      <c r="D4713" s="13">
        <v>10</v>
      </c>
      <c r="E4713" s="13" t="s">
        <v>98</v>
      </c>
      <c r="F4713" s="17">
        <v>-1312</v>
      </c>
      <c r="G4713" t="str">
        <f>_xlfn.XLOOKUP(tbl_GL[[#This Row],[Account_key]],tbl_COA[Account_key],tbl_COA[Class],"Not Found")</f>
        <v>Assets</v>
      </c>
      <c r="H4713" t="str">
        <f>_xlfn.XLOOKUP(tbl_GL[[#This Row],[Account_key]],tbl_COA[Account_key],tbl_COA[SubClass],"Not Found")</f>
        <v>Assets</v>
      </c>
      <c r="I4713" t="str">
        <f>_xlfn.XLOOKUP(tbl_GL[[#This Row],[Account_key]],tbl_COA[Account_key],tbl_COA[SubClass2],"Not Found")</f>
        <v>Current Assets</v>
      </c>
      <c r="J4713" t="str">
        <f>_xlfn.XLOOKUP(tbl_GL[[#This Row],[Account_key]],tbl_COA[Account_key],tbl_COA[SubAccount],,0)</f>
        <v>Cash at Bank</v>
      </c>
      <c r="K4713">
        <f>YEAR(tbl_GL[[#This Row],[Date]])</f>
        <v>2019</v>
      </c>
    </row>
    <row r="4714" spans="1:11" x14ac:dyDescent="0.35">
      <c r="A4714">
        <v>1074.2</v>
      </c>
      <c r="B4714" s="24">
        <v>43704</v>
      </c>
      <c r="C4714">
        <v>2</v>
      </c>
      <c r="D4714" s="13">
        <v>120</v>
      </c>
      <c r="E4714" s="13" t="s">
        <v>98</v>
      </c>
      <c r="F4714" s="17">
        <v>-1312</v>
      </c>
      <c r="G4714" t="str">
        <f>_xlfn.XLOOKUP(tbl_GL[[#This Row],[Account_key]],tbl_COA[Account_key],tbl_COA[Class],"Not Found")</f>
        <v>Liabilities and Owners Equity</v>
      </c>
      <c r="H4714" t="str">
        <f>_xlfn.XLOOKUP(tbl_GL[[#This Row],[Account_key]],tbl_COA[Account_key],tbl_COA[SubClass],"Not Found")</f>
        <v>Liabilities</v>
      </c>
      <c r="I4714" t="str">
        <f>_xlfn.XLOOKUP(tbl_GL[[#This Row],[Account_key]],tbl_COA[Account_key],tbl_COA[SubClass2],"Not Found")</f>
        <v>Current Liabilities</v>
      </c>
      <c r="J4714" t="str">
        <f>_xlfn.XLOOKUP(tbl_GL[[#This Row],[Account_key]],tbl_COA[Account_key],tbl_COA[SubAccount],,0)</f>
        <v>Accrued Expenses</v>
      </c>
      <c r="K4714">
        <f>YEAR(tbl_GL[[#This Row],[Date]])</f>
        <v>2019</v>
      </c>
    </row>
    <row r="4715" spans="1:11" x14ac:dyDescent="0.35">
      <c r="A4715">
        <v>1075.0999999999999</v>
      </c>
      <c r="B4715" s="24">
        <v>43704</v>
      </c>
      <c r="C4715">
        <v>2</v>
      </c>
      <c r="D4715" s="13">
        <v>260</v>
      </c>
      <c r="E4715" s="13" t="s">
        <v>97</v>
      </c>
      <c r="F4715" s="17">
        <v>-1356</v>
      </c>
      <c r="G4715" t="str">
        <f>_xlfn.XLOOKUP(tbl_GL[[#This Row],[Account_key]],tbl_COA[Account_key],tbl_COA[Class],"Not Found")</f>
        <v>Operating account</v>
      </c>
      <c r="H4715" t="str">
        <f>_xlfn.XLOOKUP(tbl_GL[[#This Row],[Account_key]],tbl_COA[Account_key],tbl_COA[SubClass],"Not Found")</f>
        <v>Operating Expenses</v>
      </c>
      <c r="I4715" t="str">
        <f>_xlfn.XLOOKUP(tbl_GL[[#This Row],[Account_key]],tbl_COA[Account_key],tbl_COA[SubClass2],"Not Found")</f>
        <v>Marketing</v>
      </c>
      <c r="J4715" t="str">
        <f>_xlfn.XLOOKUP(tbl_GL[[#This Row],[Account_key]],tbl_COA[Account_key],tbl_COA[SubAccount],,0)</f>
        <v>Commissions</v>
      </c>
      <c r="K4715">
        <f>YEAR(tbl_GL[[#This Row],[Date]])</f>
        <v>2019</v>
      </c>
    </row>
    <row r="4716" spans="1:11" x14ac:dyDescent="0.35">
      <c r="A4716">
        <v>1075.2</v>
      </c>
      <c r="B4716" s="24">
        <v>43704</v>
      </c>
      <c r="C4716">
        <v>2</v>
      </c>
      <c r="D4716" s="13">
        <v>120</v>
      </c>
      <c r="E4716" s="13" t="s">
        <v>97</v>
      </c>
      <c r="F4716" s="17">
        <v>1356</v>
      </c>
      <c r="G4716" t="str">
        <f>_xlfn.XLOOKUP(tbl_GL[[#This Row],[Account_key]],tbl_COA[Account_key],tbl_COA[Class],"Not Found")</f>
        <v>Liabilities and Owners Equity</v>
      </c>
      <c r="H4716" t="str">
        <f>_xlfn.XLOOKUP(tbl_GL[[#This Row],[Account_key]],tbl_COA[Account_key],tbl_COA[SubClass],"Not Found")</f>
        <v>Liabilities</v>
      </c>
      <c r="I4716" t="str">
        <f>_xlfn.XLOOKUP(tbl_GL[[#This Row],[Account_key]],tbl_COA[Account_key],tbl_COA[SubClass2],"Not Found")</f>
        <v>Current Liabilities</v>
      </c>
      <c r="J4716" t="str">
        <f>_xlfn.XLOOKUP(tbl_GL[[#This Row],[Account_key]],tbl_COA[Account_key],tbl_COA[SubAccount],,0)</f>
        <v>Accrued Expenses</v>
      </c>
      <c r="K4716">
        <f>YEAR(tbl_GL[[#This Row],[Date]])</f>
        <v>2019</v>
      </c>
    </row>
    <row r="4717" spans="1:11" x14ac:dyDescent="0.35">
      <c r="A4717">
        <v>1076.0999999999999</v>
      </c>
      <c r="B4717" s="24">
        <v>43704</v>
      </c>
      <c r="C4717">
        <v>2</v>
      </c>
      <c r="D4717" s="13">
        <v>210</v>
      </c>
      <c r="E4717" s="13" t="s">
        <v>7</v>
      </c>
      <c r="F4717" s="17">
        <v>1899</v>
      </c>
      <c r="G4717" t="str">
        <f>_xlfn.XLOOKUP(tbl_GL[[#This Row],[Account_key]],tbl_COA[Account_key],tbl_COA[Class],"Not Found")</f>
        <v>Trading account</v>
      </c>
      <c r="H4717" t="str">
        <f>_xlfn.XLOOKUP(tbl_GL[[#This Row],[Account_key]],tbl_COA[Account_key],tbl_COA[SubClass],"Not Found")</f>
        <v>Sales</v>
      </c>
      <c r="I4717" t="str">
        <f>_xlfn.XLOOKUP(tbl_GL[[#This Row],[Account_key]],tbl_COA[Account_key],tbl_COA[SubClass2],"Not Found")</f>
        <v>Sales</v>
      </c>
      <c r="J4717" t="str">
        <f>_xlfn.XLOOKUP(tbl_GL[[#This Row],[Account_key]],tbl_COA[Account_key],tbl_COA[SubAccount],,0)</f>
        <v>Sales</v>
      </c>
      <c r="K4717">
        <f>YEAR(tbl_GL[[#This Row],[Date]])</f>
        <v>2019</v>
      </c>
    </row>
    <row r="4718" spans="1:11" x14ac:dyDescent="0.35">
      <c r="A4718">
        <v>1076.2</v>
      </c>
      <c r="B4718" s="24">
        <v>43704</v>
      </c>
      <c r="C4718">
        <v>2</v>
      </c>
      <c r="D4718" s="13">
        <v>10</v>
      </c>
      <c r="E4718" s="13" t="s">
        <v>7</v>
      </c>
      <c r="F4718" s="17">
        <v>1899</v>
      </c>
      <c r="G4718" t="str">
        <f>_xlfn.XLOOKUP(tbl_GL[[#This Row],[Account_key]],tbl_COA[Account_key],tbl_COA[Class],"Not Found")</f>
        <v>Assets</v>
      </c>
      <c r="H4718" t="str">
        <f>_xlfn.XLOOKUP(tbl_GL[[#This Row],[Account_key]],tbl_COA[Account_key],tbl_COA[SubClass],"Not Found")</f>
        <v>Assets</v>
      </c>
      <c r="I4718" t="str">
        <f>_xlfn.XLOOKUP(tbl_GL[[#This Row],[Account_key]],tbl_COA[Account_key],tbl_COA[SubClass2],"Not Found")</f>
        <v>Current Assets</v>
      </c>
      <c r="J4718" t="str">
        <f>_xlfn.XLOOKUP(tbl_GL[[#This Row],[Account_key]],tbl_COA[Account_key],tbl_COA[SubAccount],,0)</f>
        <v>Cash at Bank</v>
      </c>
      <c r="K4718">
        <f>YEAR(tbl_GL[[#This Row],[Date]])</f>
        <v>2019</v>
      </c>
    </row>
    <row r="4719" spans="1:11" x14ac:dyDescent="0.35">
      <c r="A4719">
        <v>1077.0999999999999</v>
      </c>
      <c r="B4719" s="24">
        <v>43704</v>
      </c>
      <c r="C4719">
        <v>2</v>
      </c>
      <c r="D4719" s="13">
        <v>230</v>
      </c>
      <c r="E4719" s="13" t="s">
        <v>4</v>
      </c>
      <c r="F4719" s="17">
        <v>-2327</v>
      </c>
      <c r="G4719" t="str">
        <f>_xlfn.XLOOKUP(tbl_GL[[#This Row],[Account_key]],tbl_COA[Account_key],tbl_COA[Class],"Not Found")</f>
        <v>Trading account</v>
      </c>
      <c r="H4719" t="str">
        <f>_xlfn.XLOOKUP(tbl_GL[[#This Row],[Account_key]],tbl_COA[Account_key],tbl_COA[SubClass],"Not Found")</f>
        <v>Cost of Sales</v>
      </c>
      <c r="I4719" t="str">
        <f>_xlfn.XLOOKUP(tbl_GL[[#This Row],[Account_key]],tbl_COA[Account_key],tbl_COA[SubClass2],"Not Found")</f>
        <v>Cost of Sales</v>
      </c>
      <c r="J4719" t="str">
        <f>_xlfn.XLOOKUP(tbl_GL[[#This Row],[Account_key]],tbl_COA[Account_key],tbl_COA[SubAccount],,0)</f>
        <v>Cost of Sales</v>
      </c>
      <c r="K4719">
        <f>YEAR(tbl_GL[[#This Row],[Date]])</f>
        <v>2019</v>
      </c>
    </row>
    <row r="4720" spans="1:11" x14ac:dyDescent="0.35">
      <c r="A4720">
        <v>1077.2</v>
      </c>
      <c r="B4720" s="24">
        <v>43704</v>
      </c>
      <c r="C4720">
        <v>2</v>
      </c>
      <c r="D4720" s="13">
        <v>60</v>
      </c>
      <c r="E4720" s="13" t="s">
        <v>4</v>
      </c>
      <c r="F4720" s="17">
        <v>-2327</v>
      </c>
      <c r="G4720" t="str">
        <f>_xlfn.XLOOKUP(tbl_GL[[#This Row],[Account_key]],tbl_COA[Account_key],tbl_COA[Class],"Not Found")</f>
        <v>Assets</v>
      </c>
      <c r="H4720" t="str">
        <f>_xlfn.XLOOKUP(tbl_GL[[#This Row],[Account_key]],tbl_COA[Account_key],tbl_COA[SubClass],"Not Found")</f>
        <v>Assets</v>
      </c>
      <c r="I4720" t="str">
        <f>_xlfn.XLOOKUP(tbl_GL[[#This Row],[Account_key]],tbl_COA[Account_key],tbl_COA[SubClass2],"Not Found")</f>
        <v>Current Assets</v>
      </c>
      <c r="J4720" t="str">
        <f>_xlfn.XLOOKUP(tbl_GL[[#This Row],[Account_key]],tbl_COA[Account_key],tbl_COA[SubAccount],,0)</f>
        <v>Inventory</v>
      </c>
      <c r="K4720">
        <f>YEAR(tbl_GL[[#This Row],[Date]])</f>
        <v>2019</v>
      </c>
    </row>
    <row r="4721" spans="1:11" x14ac:dyDescent="0.35">
      <c r="A4721">
        <v>1078.0999999999999</v>
      </c>
      <c r="B4721" s="24">
        <v>43704</v>
      </c>
      <c r="C4721">
        <v>2</v>
      </c>
      <c r="D4721" s="13">
        <v>210</v>
      </c>
      <c r="E4721" s="13" t="s">
        <v>8</v>
      </c>
      <c r="F4721" s="17">
        <v>8507</v>
      </c>
      <c r="G4721" t="str">
        <f>_xlfn.XLOOKUP(tbl_GL[[#This Row],[Account_key]],tbl_COA[Account_key],tbl_COA[Class],"Not Found")</f>
        <v>Trading account</v>
      </c>
      <c r="H4721" t="str">
        <f>_xlfn.XLOOKUP(tbl_GL[[#This Row],[Account_key]],tbl_COA[Account_key],tbl_COA[SubClass],"Not Found")</f>
        <v>Sales</v>
      </c>
      <c r="I4721" t="str">
        <f>_xlfn.XLOOKUP(tbl_GL[[#This Row],[Account_key]],tbl_COA[Account_key],tbl_COA[SubClass2],"Not Found")</f>
        <v>Sales</v>
      </c>
      <c r="J4721" t="str">
        <f>_xlfn.XLOOKUP(tbl_GL[[#This Row],[Account_key]],tbl_COA[Account_key],tbl_COA[SubAccount],,0)</f>
        <v>Sales</v>
      </c>
      <c r="K4721">
        <f>YEAR(tbl_GL[[#This Row],[Date]])</f>
        <v>2019</v>
      </c>
    </row>
    <row r="4722" spans="1:11" x14ac:dyDescent="0.35">
      <c r="A4722">
        <v>1078.2</v>
      </c>
      <c r="B4722" s="24">
        <v>43704</v>
      </c>
      <c r="C4722">
        <v>2</v>
      </c>
      <c r="D4722" s="13">
        <v>30</v>
      </c>
      <c r="E4722" s="13" t="s">
        <v>8</v>
      </c>
      <c r="F4722" s="17">
        <v>8507</v>
      </c>
      <c r="G4722" t="str">
        <f>_xlfn.XLOOKUP(tbl_GL[[#This Row],[Account_key]],tbl_COA[Account_key],tbl_COA[Class],"Not Found")</f>
        <v>Assets</v>
      </c>
      <c r="H4722" t="str">
        <f>_xlfn.XLOOKUP(tbl_GL[[#This Row],[Account_key]],tbl_COA[Account_key],tbl_COA[SubClass],"Not Found")</f>
        <v>Assets</v>
      </c>
      <c r="I4722" t="str">
        <f>_xlfn.XLOOKUP(tbl_GL[[#This Row],[Account_key]],tbl_COA[Account_key],tbl_COA[SubClass2],"Not Found")</f>
        <v>Current Assets</v>
      </c>
      <c r="J4722" t="str">
        <f>_xlfn.XLOOKUP(tbl_GL[[#This Row],[Account_key]],tbl_COA[Account_key],tbl_COA[SubAccount],,0)</f>
        <v>Trade Receivables</v>
      </c>
      <c r="K4722">
        <f>YEAR(tbl_GL[[#This Row],[Date]])</f>
        <v>2019</v>
      </c>
    </row>
    <row r="4723" spans="1:11" x14ac:dyDescent="0.35">
      <c r="A4723">
        <v>1079.0999999999999</v>
      </c>
      <c r="B4723" s="24">
        <v>43706</v>
      </c>
      <c r="C4723">
        <v>2</v>
      </c>
      <c r="D4723" s="13">
        <v>10</v>
      </c>
      <c r="E4723" s="13" t="s">
        <v>98</v>
      </c>
      <c r="F4723" s="17">
        <v>-1311</v>
      </c>
      <c r="G4723" t="str">
        <f>_xlfn.XLOOKUP(tbl_GL[[#This Row],[Account_key]],tbl_COA[Account_key],tbl_COA[Class],"Not Found")</f>
        <v>Assets</v>
      </c>
      <c r="H4723" t="str">
        <f>_xlfn.XLOOKUP(tbl_GL[[#This Row],[Account_key]],tbl_COA[Account_key],tbl_COA[SubClass],"Not Found")</f>
        <v>Assets</v>
      </c>
      <c r="I4723" t="str">
        <f>_xlfn.XLOOKUP(tbl_GL[[#This Row],[Account_key]],tbl_COA[Account_key],tbl_COA[SubClass2],"Not Found")</f>
        <v>Current Assets</v>
      </c>
      <c r="J4723" t="str">
        <f>_xlfn.XLOOKUP(tbl_GL[[#This Row],[Account_key]],tbl_COA[Account_key],tbl_COA[SubAccount],,0)</f>
        <v>Cash at Bank</v>
      </c>
      <c r="K4723">
        <f>YEAR(tbl_GL[[#This Row],[Date]])</f>
        <v>2019</v>
      </c>
    </row>
    <row r="4724" spans="1:11" x14ac:dyDescent="0.35">
      <c r="A4724">
        <v>1079.2</v>
      </c>
      <c r="B4724" s="24">
        <v>43706</v>
      </c>
      <c r="C4724">
        <v>2</v>
      </c>
      <c r="D4724" s="13">
        <v>120</v>
      </c>
      <c r="E4724" s="13" t="s">
        <v>98</v>
      </c>
      <c r="F4724" s="17">
        <v>-1311</v>
      </c>
      <c r="G4724" t="str">
        <f>_xlfn.XLOOKUP(tbl_GL[[#This Row],[Account_key]],tbl_COA[Account_key],tbl_COA[Class],"Not Found")</f>
        <v>Liabilities and Owners Equity</v>
      </c>
      <c r="H4724" t="str">
        <f>_xlfn.XLOOKUP(tbl_GL[[#This Row],[Account_key]],tbl_COA[Account_key],tbl_COA[SubClass],"Not Found")</f>
        <v>Liabilities</v>
      </c>
      <c r="I4724" t="str">
        <f>_xlfn.XLOOKUP(tbl_GL[[#This Row],[Account_key]],tbl_COA[Account_key],tbl_COA[SubClass2],"Not Found")</f>
        <v>Current Liabilities</v>
      </c>
      <c r="J4724" t="str">
        <f>_xlfn.XLOOKUP(tbl_GL[[#This Row],[Account_key]],tbl_COA[Account_key],tbl_COA[SubAccount],,0)</f>
        <v>Accrued Expenses</v>
      </c>
      <c r="K4724">
        <f>YEAR(tbl_GL[[#This Row],[Date]])</f>
        <v>2019</v>
      </c>
    </row>
    <row r="4725" spans="1:11" x14ac:dyDescent="0.35">
      <c r="A4725">
        <v>1080.0999999999999</v>
      </c>
      <c r="B4725" s="24">
        <v>43707</v>
      </c>
      <c r="C4725">
        <v>2</v>
      </c>
      <c r="D4725" s="13">
        <v>320</v>
      </c>
      <c r="E4725" s="13" t="s">
        <v>99</v>
      </c>
      <c r="F4725" s="17">
        <v>-73</v>
      </c>
      <c r="G4725" t="str">
        <f>_xlfn.XLOOKUP(tbl_GL[[#This Row],[Account_key]],tbl_COA[Account_key],tbl_COA[Class],"Not Found")</f>
        <v>Operating account</v>
      </c>
      <c r="H4725" t="str">
        <f>_xlfn.XLOOKUP(tbl_GL[[#This Row],[Account_key]],tbl_COA[Account_key],tbl_COA[SubClass],"Not Found")</f>
        <v>Operating Expenses</v>
      </c>
      <c r="I4725" t="str">
        <f>_xlfn.XLOOKUP(tbl_GL[[#This Row],[Account_key]],tbl_COA[Account_key],tbl_COA[SubClass2],"Not Found")</f>
        <v>Administration</v>
      </c>
      <c r="J4725" t="str">
        <f>_xlfn.XLOOKUP(tbl_GL[[#This Row],[Account_key]],tbl_COA[Account_key],tbl_COA[SubAccount],,0)</f>
        <v>Professional Services</v>
      </c>
      <c r="K4725">
        <f>YEAR(tbl_GL[[#This Row],[Date]])</f>
        <v>2019</v>
      </c>
    </row>
    <row r="4726" spans="1:11" x14ac:dyDescent="0.35">
      <c r="A4726">
        <v>1080.2</v>
      </c>
      <c r="B4726" s="24">
        <v>43707</v>
      </c>
      <c r="C4726">
        <v>2</v>
      </c>
      <c r="D4726" s="13">
        <v>20</v>
      </c>
      <c r="E4726" s="13" t="s">
        <v>99</v>
      </c>
      <c r="F4726" s="17">
        <v>-73</v>
      </c>
      <c r="G4726" t="str">
        <f>_xlfn.XLOOKUP(tbl_GL[[#This Row],[Account_key]],tbl_COA[Account_key],tbl_COA[Class],"Not Found")</f>
        <v>Assets</v>
      </c>
      <c r="H4726" t="str">
        <f>_xlfn.XLOOKUP(tbl_GL[[#This Row],[Account_key]],tbl_COA[Account_key],tbl_COA[SubClass],"Not Found")</f>
        <v>Assets</v>
      </c>
      <c r="I4726" t="str">
        <f>_xlfn.XLOOKUP(tbl_GL[[#This Row],[Account_key]],tbl_COA[Account_key],tbl_COA[SubClass2],"Not Found")</f>
        <v>Current Assets</v>
      </c>
      <c r="J4726" t="str">
        <f>_xlfn.XLOOKUP(tbl_GL[[#This Row],[Account_key]],tbl_COA[Account_key],tbl_COA[SubAccount],,0)</f>
        <v>Cash in hand</v>
      </c>
      <c r="K4726">
        <f>YEAR(tbl_GL[[#This Row],[Date]])</f>
        <v>2019</v>
      </c>
    </row>
    <row r="4727" spans="1:11" x14ac:dyDescent="0.35">
      <c r="A4727">
        <v>1081.0999999999999</v>
      </c>
      <c r="B4727" s="24">
        <v>43707</v>
      </c>
      <c r="C4727">
        <v>2</v>
      </c>
      <c r="D4727" s="13">
        <v>10</v>
      </c>
      <c r="E4727" s="13" t="s">
        <v>98</v>
      </c>
      <c r="F4727" s="17">
        <v>-1174</v>
      </c>
      <c r="G4727" t="str">
        <f>_xlfn.XLOOKUP(tbl_GL[[#This Row],[Account_key]],tbl_COA[Account_key],tbl_COA[Class],"Not Found")</f>
        <v>Assets</v>
      </c>
      <c r="H4727" t="str">
        <f>_xlfn.XLOOKUP(tbl_GL[[#This Row],[Account_key]],tbl_COA[Account_key],tbl_COA[SubClass],"Not Found")</f>
        <v>Assets</v>
      </c>
      <c r="I4727" t="str">
        <f>_xlfn.XLOOKUP(tbl_GL[[#This Row],[Account_key]],tbl_COA[Account_key],tbl_COA[SubClass2],"Not Found")</f>
        <v>Current Assets</v>
      </c>
      <c r="J4727" t="str">
        <f>_xlfn.XLOOKUP(tbl_GL[[#This Row],[Account_key]],tbl_COA[Account_key],tbl_COA[SubAccount],,0)</f>
        <v>Cash at Bank</v>
      </c>
      <c r="K4727">
        <f>YEAR(tbl_GL[[#This Row],[Date]])</f>
        <v>2019</v>
      </c>
    </row>
    <row r="4728" spans="1:11" x14ac:dyDescent="0.35">
      <c r="A4728">
        <v>1081.2</v>
      </c>
      <c r="B4728" s="24">
        <v>43707</v>
      </c>
      <c r="C4728">
        <v>2</v>
      </c>
      <c r="D4728" s="13">
        <v>120</v>
      </c>
      <c r="E4728" s="13" t="s">
        <v>98</v>
      </c>
      <c r="F4728" s="17">
        <v>-1174</v>
      </c>
      <c r="G4728" t="str">
        <f>_xlfn.XLOOKUP(tbl_GL[[#This Row],[Account_key]],tbl_COA[Account_key],tbl_COA[Class],"Not Found")</f>
        <v>Liabilities and Owners Equity</v>
      </c>
      <c r="H4728" t="str">
        <f>_xlfn.XLOOKUP(tbl_GL[[#This Row],[Account_key]],tbl_COA[Account_key],tbl_COA[SubClass],"Not Found")</f>
        <v>Liabilities</v>
      </c>
      <c r="I4728" t="str">
        <f>_xlfn.XLOOKUP(tbl_GL[[#This Row],[Account_key]],tbl_COA[Account_key],tbl_COA[SubClass2],"Not Found")</f>
        <v>Current Liabilities</v>
      </c>
      <c r="J4728" t="str">
        <f>_xlfn.XLOOKUP(tbl_GL[[#This Row],[Account_key]],tbl_COA[Account_key],tbl_COA[SubAccount],,0)</f>
        <v>Accrued Expenses</v>
      </c>
      <c r="K4728">
        <f>YEAR(tbl_GL[[#This Row],[Date]])</f>
        <v>2019</v>
      </c>
    </row>
    <row r="4729" spans="1:11" x14ac:dyDescent="0.35">
      <c r="A4729">
        <v>1082.0999999999999</v>
      </c>
      <c r="B4729" s="24">
        <v>43707</v>
      </c>
      <c r="C4729">
        <v>2</v>
      </c>
      <c r="D4729" s="13">
        <v>10</v>
      </c>
      <c r="E4729" s="13" t="s">
        <v>98</v>
      </c>
      <c r="F4729" s="17">
        <v>-1309</v>
      </c>
      <c r="G4729" t="str">
        <f>_xlfn.XLOOKUP(tbl_GL[[#This Row],[Account_key]],tbl_COA[Account_key],tbl_COA[Class],"Not Found")</f>
        <v>Assets</v>
      </c>
      <c r="H4729" t="str">
        <f>_xlfn.XLOOKUP(tbl_GL[[#This Row],[Account_key]],tbl_COA[Account_key],tbl_COA[SubClass],"Not Found")</f>
        <v>Assets</v>
      </c>
      <c r="I4729" t="str">
        <f>_xlfn.XLOOKUP(tbl_GL[[#This Row],[Account_key]],tbl_COA[Account_key],tbl_COA[SubClass2],"Not Found")</f>
        <v>Current Assets</v>
      </c>
      <c r="J4729" t="str">
        <f>_xlfn.XLOOKUP(tbl_GL[[#This Row],[Account_key]],tbl_COA[Account_key],tbl_COA[SubAccount],,0)</f>
        <v>Cash at Bank</v>
      </c>
      <c r="K4729">
        <f>YEAR(tbl_GL[[#This Row],[Date]])</f>
        <v>2019</v>
      </c>
    </row>
    <row r="4730" spans="1:11" x14ac:dyDescent="0.35">
      <c r="A4730">
        <v>1082.2</v>
      </c>
      <c r="B4730" s="24">
        <v>43707</v>
      </c>
      <c r="C4730">
        <v>2</v>
      </c>
      <c r="D4730" s="13">
        <v>120</v>
      </c>
      <c r="E4730" s="13" t="s">
        <v>98</v>
      </c>
      <c r="F4730" s="17">
        <v>-1309</v>
      </c>
      <c r="G4730" t="str">
        <f>_xlfn.XLOOKUP(tbl_GL[[#This Row],[Account_key]],tbl_COA[Account_key],tbl_COA[Class],"Not Found")</f>
        <v>Liabilities and Owners Equity</v>
      </c>
      <c r="H4730" t="str">
        <f>_xlfn.XLOOKUP(tbl_GL[[#This Row],[Account_key]],tbl_COA[Account_key],tbl_COA[SubClass],"Not Found")</f>
        <v>Liabilities</v>
      </c>
      <c r="I4730" t="str">
        <f>_xlfn.XLOOKUP(tbl_GL[[#This Row],[Account_key]],tbl_COA[Account_key],tbl_COA[SubClass2],"Not Found")</f>
        <v>Current Liabilities</v>
      </c>
      <c r="J4730" t="str">
        <f>_xlfn.XLOOKUP(tbl_GL[[#This Row],[Account_key]],tbl_COA[Account_key],tbl_COA[SubAccount],,0)</f>
        <v>Accrued Expenses</v>
      </c>
      <c r="K4730">
        <f>YEAR(tbl_GL[[#This Row],[Date]])</f>
        <v>2019</v>
      </c>
    </row>
    <row r="4731" spans="1:11" x14ac:dyDescent="0.35">
      <c r="A4731">
        <v>1083.0999999999999</v>
      </c>
      <c r="B4731" s="24">
        <v>43708</v>
      </c>
      <c r="C4731">
        <v>2</v>
      </c>
      <c r="D4731" s="13">
        <v>10</v>
      </c>
      <c r="E4731" s="13" t="s">
        <v>110</v>
      </c>
      <c r="F4731" s="17">
        <v>-9</v>
      </c>
      <c r="G4731" t="str">
        <f>_xlfn.XLOOKUP(tbl_GL[[#This Row],[Account_key]],tbl_COA[Account_key],tbl_COA[Class],"Not Found")</f>
        <v>Assets</v>
      </c>
      <c r="H4731" t="str">
        <f>_xlfn.XLOOKUP(tbl_GL[[#This Row],[Account_key]],tbl_COA[Account_key],tbl_COA[SubClass],"Not Found")</f>
        <v>Assets</v>
      </c>
      <c r="I4731" t="str">
        <f>_xlfn.XLOOKUP(tbl_GL[[#This Row],[Account_key]],tbl_COA[Account_key],tbl_COA[SubClass2],"Not Found")</f>
        <v>Current Assets</v>
      </c>
      <c r="J4731" t="str">
        <f>_xlfn.XLOOKUP(tbl_GL[[#This Row],[Account_key]],tbl_COA[Account_key],tbl_COA[SubAccount],,0)</f>
        <v>Cash at Bank</v>
      </c>
      <c r="K4731">
        <f>YEAR(tbl_GL[[#This Row],[Date]])</f>
        <v>2019</v>
      </c>
    </row>
    <row r="4732" spans="1:11" x14ac:dyDescent="0.35">
      <c r="A4732">
        <v>1083.2</v>
      </c>
      <c r="B4732" s="24">
        <v>43708</v>
      </c>
      <c r="C4732">
        <v>2</v>
      </c>
      <c r="D4732" s="13">
        <v>430</v>
      </c>
      <c r="E4732" s="13" t="s">
        <v>110</v>
      </c>
      <c r="F4732" s="17">
        <v>-9</v>
      </c>
      <c r="G4732" t="str">
        <f>_xlfn.XLOOKUP(tbl_GL[[#This Row],[Account_key]],tbl_COA[Account_key],tbl_COA[Class],"Not Found")</f>
        <v>Non-operating</v>
      </c>
      <c r="H4732" t="str">
        <f>_xlfn.XLOOKUP(tbl_GL[[#This Row],[Account_key]],tbl_COA[Account_key],tbl_COA[SubClass],"Not Found")</f>
        <v>Exchange Loss/Gain</v>
      </c>
      <c r="I4732" t="str">
        <f>_xlfn.XLOOKUP(tbl_GL[[#This Row],[Account_key]],tbl_COA[Account_key],tbl_COA[SubClass2],"Not Found")</f>
        <v>Exchange Loss/Gain</v>
      </c>
      <c r="J4732" t="str">
        <f>_xlfn.XLOOKUP(tbl_GL[[#This Row],[Account_key]],tbl_COA[Account_key],tbl_COA[SubAccount],,0)</f>
        <v>Exchange Loss/Gain</v>
      </c>
      <c r="K4732">
        <f>YEAR(tbl_GL[[#This Row],[Date]])</f>
        <v>2019</v>
      </c>
    </row>
    <row r="4733" spans="1:11" x14ac:dyDescent="0.35">
      <c r="A4733">
        <v>1084.0999999999999</v>
      </c>
      <c r="B4733" s="24">
        <v>43708</v>
      </c>
      <c r="C4733">
        <v>2</v>
      </c>
      <c r="D4733" s="13">
        <v>10</v>
      </c>
      <c r="E4733" s="13" t="s">
        <v>113</v>
      </c>
      <c r="F4733" s="17">
        <v>79</v>
      </c>
      <c r="G4733" t="str">
        <f>_xlfn.XLOOKUP(tbl_GL[[#This Row],[Account_key]],tbl_COA[Account_key],tbl_COA[Class],"Not Found")</f>
        <v>Assets</v>
      </c>
      <c r="H4733" t="str">
        <f>_xlfn.XLOOKUP(tbl_GL[[#This Row],[Account_key]],tbl_COA[Account_key],tbl_COA[SubClass],"Not Found")</f>
        <v>Assets</v>
      </c>
      <c r="I4733" t="str">
        <f>_xlfn.XLOOKUP(tbl_GL[[#This Row],[Account_key]],tbl_COA[Account_key],tbl_COA[SubClass2],"Not Found")</f>
        <v>Current Assets</v>
      </c>
      <c r="J4733" t="str">
        <f>_xlfn.XLOOKUP(tbl_GL[[#This Row],[Account_key]],tbl_COA[Account_key],tbl_COA[SubAccount],,0)</f>
        <v>Cash at Bank</v>
      </c>
      <c r="K4733">
        <f>YEAR(tbl_GL[[#This Row],[Date]])</f>
        <v>2019</v>
      </c>
    </row>
    <row r="4734" spans="1:11" x14ac:dyDescent="0.35">
      <c r="A4734">
        <v>1084.2</v>
      </c>
      <c r="B4734" s="24">
        <v>43708</v>
      </c>
      <c r="C4734">
        <v>2</v>
      </c>
      <c r="D4734" s="13">
        <v>410</v>
      </c>
      <c r="E4734" s="13" t="s">
        <v>113</v>
      </c>
      <c r="F4734" s="17">
        <v>79</v>
      </c>
      <c r="G4734" t="str">
        <f>_xlfn.XLOOKUP(tbl_GL[[#This Row],[Account_key]],tbl_COA[Account_key],tbl_COA[Class],"Not Found")</f>
        <v>Non-operating</v>
      </c>
      <c r="H4734" t="str">
        <f>_xlfn.XLOOKUP(tbl_GL[[#This Row],[Account_key]],tbl_COA[Account_key],tbl_COA[SubClass],"Not Found")</f>
        <v>Interest Income</v>
      </c>
      <c r="I4734" t="str">
        <f>_xlfn.XLOOKUP(tbl_GL[[#This Row],[Account_key]],tbl_COA[Account_key],tbl_COA[SubClass2],"Not Found")</f>
        <v>Interest Income</v>
      </c>
      <c r="J4734" t="str">
        <f>_xlfn.XLOOKUP(tbl_GL[[#This Row],[Account_key]],tbl_COA[Account_key],tbl_COA[SubAccount],,0)</f>
        <v>Interest Income</v>
      </c>
      <c r="K4734">
        <f>YEAR(tbl_GL[[#This Row],[Date]])</f>
        <v>2019</v>
      </c>
    </row>
    <row r="4735" spans="1:11" x14ac:dyDescent="0.35">
      <c r="A4735">
        <v>1085.0999999999999</v>
      </c>
      <c r="B4735" s="24">
        <v>43708</v>
      </c>
      <c r="C4735">
        <v>2</v>
      </c>
      <c r="D4735" s="13">
        <v>400</v>
      </c>
      <c r="E4735" s="13" t="s">
        <v>104</v>
      </c>
      <c r="F4735" s="17">
        <v>-125</v>
      </c>
      <c r="G4735" t="str">
        <f>_xlfn.XLOOKUP(tbl_GL[[#This Row],[Account_key]],tbl_COA[Account_key],tbl_COA[Class],"Not Found")</f>
        <v>Operating account</v>
      </c>
      <c r="H4735" t="str">
        <f>_xlfn.XLOOKUP(tbl_GL[[#This Row],[Account_key]],tbl_COA[Account_key],tbl_COA[SubClass],"Not Found")</f>
        <v>Depreciation &amp; Amortization</v>
      </c>
      <c r="I4735" t="str">
        <f>_xlfn.XLOOKUP(tbl_GL[[#This Row],[Account_key]],tbl_COA[Account_key],tbl_COA[SubClass2],"Not Found")</f>
        <v>Amortization</v>
      </c>
      <c r="J4735" t="str">
        <f>_xlfn.XLOOKUP(tbl_GL[[#This Row],[Account_key]],tbl_COA[Account_key],tbl_COA[SubAccount],,0)</f>
        <v>Amortization of Intangible Assets</v>
      </c>
      <c r="K4735">
        <f>YEAR(tbl_GL[[#This Row],[Date]])</f>
        <v>2019</v>
      </c>
    </row>
    <row r="4736" spans="1:11" x14ac:dyDescent="0.35">
      <c r="A4736">
        <v>1085.2</v>
      </c>
      <c r="B4736" s="24">
        <v>43708</v>
      </c>
      <c r="C4736">
        <v>2</v>
      </c>
      <c r="D4736" s="13">
        <v>100</v>
      </c>
      <c r="E4736" s="13" t="s">
        <v>104</v>
      </c>
      <c r="F4736" s="17">
        <v>-125</v>
      </c>
      <c r="G4736" t="str">
        <f>_xlfn.XLOOKUP(tbl_GL[[#This Row],[Account_key]],tbl_COA[Account_key],tbl_COA[Class],"Not Found")</f>
        <v>Assets</v>
      </c>
      <c r="H4736" t="str">
        <f>_xlfn.XLOOKUP(tbl_GL[[#This Row],[Account_key]],tbl_COA[Account_key],tbl_COA[SubClass],"Not Found")</f>
        <v>Assets</v>
      </c>
      <c r="I4736" t="str">
        <f>_xlfn.XLOOKUP(tbl_GL[[#This Row],[Account_key]],tbl_COA[Account_key],tbl_COA[SubClass2],"Not Found")</f>
        <v>Non-Current Assets</v>
      </c>
      <c r="J4736" t="str">
        <f>_xlfn.XLOOKUP(tbl_GL[[#This Row],[Account_key]],tbl_COA[Account_key],tbl_COA[SubAccount],,0)</f>
        <v>Patents and trademarks</v>
      </c>
      <c r="K4736">
        <f>YEAR(tbl_GL[[#This Row],[Date]])</f>
        <v>2019</v>
      </c>
    </row>
    <row r="4737" spans="1:11" x14ac:dyDescent="0.35">
      <c r="A4737">
        <v>1086.0999999999999</v>
      </c>
      <c r="B4737" s="24">
        <v>43708</v>
      </c>
      <c r="C4737">
        <v>2</v>
      </c>
      <c r="D4737" s="13">
        <v>440</v>
      </c>
      <c r="E4737" s="13" t="s">
        <v>112</v>
      </c>
      <c r="F4737" s="17">
        <v>-150</v>
      </c>
      <c r="G4737" t="str">
        <f>_xlfn.XLOOKUP(tbl_GL[[#This Row],[Account_key]],tbl_COA[Account_key],tbl_COA[Class],"Not Found")</f>
        <v>Interest &amp; Tax</v>
      </c>
      <c r="H4737" t="str">
        <f>_xlfn.XLOOKUP(tbl_GL[[#This Row],[Account_key]],tbl_COA[Account_key],tbl_COA[SubClass],"Not Found")</f>
        <v>Interest Expense</v>
      </c>
      <c r="I4737" t="str">
        <f>_xlfn.XLOOKUP(tbl_GL[[#This Row],[Account_key]],tbl_COA[Account_key],tbl_COA[SubClass2],"Not Found")</f>
        <v>Interest Expense</v>
      </c>
      <c r="J4737" t="str">
        <f>_xlfn.XLOOKUP(tbl_GL[[#This Row],[Account_key]],tbl_COA[Account_key],tbl_COA[SubAccount],,0)</f>
        <v>Interest Expense</v>
      </c>
      <c r="K4737">
        <f>YEAR(tbl_GL[[#This Row],[Date]])</f>
        <v>2019</v>
      </c>
    </row>
    <row r="4738" spans="1:11" x14ac:dyDescent="0.35">
      <c r="A4738">
        <v>1086.2</v>
      </c>
      <c r="B4738" s="24">
        <v>43708</v>
      </c>
      <c r="C4738">
        <v>2</v>
      </c>
      <c r="D4738" s="13">
        <v>121</v>
      </c>
      <c r="E4738" s="13" t="s">
        <v>112</v>
      </c>
      <c r="F4738" s="17">
        <v>150</v>
      </c>
      <c r="G4738" t="str">
        <f>_xlfn.XLOOKUP(tbl_GL[[#This Row],[Account_key]],tbl_COA[Account_key],tbl_COA[Class],"Not Found")</f>
        <v>Liabilities and Owners Equity</v>
      </c>
      <c r="H4738" t="str">
        <f>_xlfn.XLOOKUP(tbl_GL[[#This Row],[Account_key]],tbl_COA[Account_key],tbl_COA[SubClass],"Not Found")</f>
        <v>Liabilities</v>
      </c>
      <c r="I4738" t="str">
        <f>_xlfn.XLOOKUP(tbl_GL[[#This Row],[Account_key]],tbl_COA[Account_key],tbl_COA[SubClass2],"Not Found")</f>
        <v>Current Liabilities</v>
      </c>
      <c r="J4738" t="str">
        <f>_xlfn.XLOOKUP(tbl_GL[[#This Row],[Account_key]],tbl_COA[Account_key],tbl_COA[SubAccount],,0)</f>
        <v>Interest Payable</v>
      </c>
      <c r="K4738">
        <f>YEAR(tbl_GL[[#This Row],[Date]])</f>
        <v>2019</v>
      </c>
    </row>
    <row r="4739" spans="1:11" x14ac:dyDescent="0.35">
      <c r="A4739">
        <v>1087.0999999999999</v>
      </c>
      <c r="B4739" s="24">
        <v>43708</v>
      </c>
      <c r="C4739">
        <v>2</v>
      </c>
      <c r="D4739" s="13">
        <v>450</v>
      </c>
      <c r="E4739" s="23" t="s">
        <v>108</v>
      </c>
      <c r="F4739" s="17">
        <v>-2011</v>
      </c>
      <c r="G4739" t="str">
        <f>_xlfn.XLOOKUP(tbl_GL[[#This Row],[Account_key]],tbl_COA[Account_key],tbl_COA[Class],"Not Found")</f>
        <v>Interest &amp; Tax</v>
      </c>
      <c r="H4739" t="str">
        <f>_xlfn.XLOOKUP(tbl_GL[[#This Row],[Account_key]],tbl_COA[Account_key],tbl_COA[SubClass],"Not Found")</f>
        <v>Taxation</v>
      </c>
      <c r="I4739" t="str">
        <f>_xlfn.XLOOKUP(tbl_GL[[#This Row],[Account_key]],tbl_COA[Account_key],tbl_COA[SubClass2],"Not Found")</f>
        <v>Taxation</v>
      </c>
      <c r="J4739" t="str">
        <f>_xlfn.XLOOKUP(tbl_GL[[#This Row],[Account_key]],tbl_COA[Account_key],tbl_COA[SubAccount],,0)</f>
        <v>Taxation</v>
      </c>
      <c r="K4739">
        <f>YEAR(tbl_GL[[#This Row],[Date]])</f>
        <v>2019</v>
      </c>
    </row>
    <row r="4740" spans="1:11" x14ac:dyDescent="0.35">
      <c r="A4740">
        <v>1087.2</v>
      </c>
      <c r="B4740" s="24">
        <v>43708</v>
      </c>
      <c r="C4740">
        <v>2</v>
      </c>
      <c r="D4740" s="13">
        <v>122</v>
      </c>
      <c r="E4740" s="23" t="s">
        <v>108</v>
      </c>
      <c r="F4740" s="17">
        <v>2011</v>
      </c>
      <c r="G4740" t="str">
        <f>_xlfn.XLOOKUP(tbl_GL[[#This Row],[Account_key]],tbl_COA[Account_key],tbl_COA[Class],"Not Found")</f>
        <v>Liabilities and Owners Equity</v>
      </c>
      <c r="H4740" t="str">
        <f>_xlfn.XLOOKUP(tbl_GL[[#This Row],[Account_key]],tbl_COA[Account_key],tbl_COA[SubClass],"Not Found")</f>
        <v>Liabilities</v>
      </c>
      <c r="I4740" t="str">
        <f>_xlfn.XLOOKUP(tbl_GL[[#This Row],[Account_key]],tbl_COA[Account_key],tbl_COA[SubClass2],"Not Found")</f>
        <v>Current Liabilities</v>
      </c>
      <c r="J4740" t="str">
        <f>_xlfn.XLOOKUP(tbl_GL[[#This Row],[Account_key]],tbl_COA[Account_key],tbl_COA[SubAccount],,0)</f>
        <v>Tax payable</v>
      </c>
      <c r="K4740">
        <f>YEAR(tbl_GL[[#This Row],[Date]])</f>
        <v>2019</v>
      </c>
    </row>
    <row r="4741" spans="1:11" x14ac:dyDescent="0.35">
      <c r="A4741">
        <v>1088.0999999999999</v>
      </c>
      <c r="B4741" s="24">
        <v>43708</v>
      </c>
      <c r="C4741">
        <v>2</v>
      </c>
      <c r="D4741" s="13">
        <v>240</v>
      </c>
      <c r="E4741" s="13" t="s">
        <v>56</v>
      </c>
      <c r="F4741" s="17">
        <v>-3000</v>
      </c>
      <c r="G4741" t="str">
        <f>_xlfn.XLOOKUP(tbl_GL[[#This Row],[Account_key]],tbl_COA[Account_key],tbl_COA[Class],"Not Found")</f>
        <v>Operating account</v>
      </c>
      <c r="H4741" t="str">
        <f>_xlfn.XLOOKUP(tbl_GL[[#This Row],[Account_key]],tbl_COA[Account_key],tbl_COA[SubClass],"Not Found")</f>
        <v>Operating Expenses</v>
      </c>
      <c r="I4741" t="str">
        <f>_xlfn.XLOOKUP(tbl_GL[[#This Row],[Account_key]],tbl_COA[Account_key],tbl_COA[SubClass2],"Not Found")</f>
        <v>Sales &amp; Distribution</v>
      </c>
      <c r="J4741" t="str">
        <f>_xlfn.XLOOKUP(tbl_GL[[#This Row],[Account_key]],tbl_COA[Account_key],tbl_COA[SubAccount],,0)</f>
        <v>Salaries</v>
      </c>
      <c r="K4741">
        <f>YEAR(tbl_GL[[#This Row],[Date]])</f>
        <v>2019</v>
      </c>
    </row>
    <row r="4742" spans="1:11" x14ac:dyDescent="0.35">
      <c r="A4742">
        <v>1088.2</v>
      </c>
      <c r="B4742" s="24">
        <v>43708</v>
      </c>
      <c r="C4742">
        <v>2</v>
      </c>
      <c r="D4742" s="13">
        <v>10</v>
      </c>
      <c r="E4742" s="13" t="s">
        <v>56</v>
      </c>
      <c r="F4742" s="17">
        <v>-3000</v>
      </c>
      <c r="G4742" t="str">
        <f>_xlfn.XLOOKUP(tbl_GL[[#This Row],[Account_key]],tbl_COA[Account_key],tbl_COA[Class],"Not Found")</f>
        <v>Assets</v>
      </c>
      <c r="H4742" t="str">
        <f>_xlfn.XLOOKUP(tbl_GL[[#This Row],[Account_key]],tbl_COA[Account_key],tbl_COA[SubClass],"Not Found")</f>
        <v>Assets</v>
      </c>
      <c r="I4742" t="str">
        <f>_xlfn.XLOOKUP(tbl_GL[[#This Row],[Account_key]],tbl_COA[Account_key],tbl_COA[SubClass2],"Not Found")</f>
        <v>Current Assets</v>
      </c>
      <c r="J4742" t="str">
        <f>_xlfn.XLOOKUP(tbl_GL[[#This Row],[Account_key]],tbl_COA[Account_key],tbl_COA[SubAccount],,0)</f>
        <v>Cash at Bank</v>
      </c>
      <c r="K4742">
        <f>YEAR(tbl_GL[[#This Row],[Date]])</f>
        <v>2019</v>
      </c>
    </row>
    <row r="4743" spans="1:11" x14ac:dyDescent="0.35">
      <c r="A4743">
        <v>1089.0999999999999</v>
      </c>
      <c r="B4743" s="24">
        <v>43708</v>
      </c>
      <c r="C4743">
        <v>2</v>
      </c>
      <c r="D4743" s="13">
        <v>380</v>
      </c>
      <c r="E4743" s="13" t="s">
        <v>101</v>
      </c>
      <c r="F4743" s="17">
        <v>-3500</v>
      </c>
      <c r="G4743" t="str">
        <f>_xlfn.XLOOKUP(tbl_GL[[#This Row],[Account_key]],tbl_COA[Account_key],tbl_COA[Class],"Not Found")</f>
        <v>Operating account</v>
      </c>
      <c r="H4743" t="str">
        <f>_xlfn.XLOOKUP(tbl_GL[[#This Row],[Account_key]],tbl_COA[Account_key],tbl_COA[SubClass],"Not Found")</f>
        <v>Depreciation &amp; Amortization</v>
      </c>
      <c r="I4743" t="str">
        <f>_xlfn.XLOOKUP(tbl_GL[[#This Row],[Account_key]],tbl_COA[Account_key],tbl_COA[SubClass2],"Not Found")</f>
        <v>Depreciation</v>
      </c>
      <c r="J4743" t="str">
        <f>_xlfn.XLOOKUP(tbl_GL[[#This Row],[Account_key]],tbl_COA[Account_key],tbl_COA[SubAccount],,0)</f>
        <v>Equipment</v>
      </c>
      <c r="K4743">
        <f>YEAR(tbl_GL[[#This Row],[Date]])</f>
        <v>2019</v>
      </c>
    </row>
    <row r="4744" spans="1:11" x14ac:dyDescent="0.35">
      <c r="A4744">
        <v>1089.2</v>
      </c>
      <c r="B4744" s="24">
        <v>43708</v>
      </c>
      <c r="C4744">
        <v>2</v>
      </c>
      <c r="D4744" s="13">
        <v>90</v>
      </c>
      <c r="E4744" s="13" t="s">
        <v>101</v>
      </c>
      <c r="F4744" s="17">
        <v>-3500</v>
      </c>
      <c r="G4744" t="str">
        <f>_xlfn.XLOOKUP(tbl_GL[[#This Row],[Account_key]],tbl_COA[Account_key],tbl_COA[Class],"Not Found")</f>
        <v>Assets</v>
      </c>
      <c r="H4744" t="str">
        <f>_xlfn.XLOOKUP(tbl_GL[[#This Row],[Account_key]],tbl_COA[Account_key],tbl_COA[SubClass],"Not Found")</f>
        <v>Assets</v>
      </c>
      <c r="I4744" t="str">
        <f>_xlfn.XLOOKUP(tbl_GL[[#This Row],[Account_key]],tbl_COA[Account_key],tbl_COA[SubClass2],"Not Found")</f>
        <v>Non-Current Assets</v>
      </c>
      <c r="J4744" t="str">
        <f>_xlfn.XLOOKUP(tbl_GL[[#This Row],[Account_key]],tbl_COA[Account_key],tbl_COA[SubAccount],,0)</f>
        <v>Office Furniture &amp; Equipment</v>
      </c>
      <c r="K4744">
        <f>YEAR(tbl_GL[[#This Row],[Date]])</f>
        <v>2019</v>
      </c>
    </row>
    <row r="4745" spans="1:11" x14ac:dyDescent="0.35">
      <c r="A4745">
        <v>1091.0999999999999</v>
      </c>
      <c r="B4745" s="24">
        <v>43709</v>
      </c>
      <c r="C4745">
        <v>2</v>
      </c>
      <c r="D4745" s="13">
        <v>10</v>
      </c>
      <c r="E4745" s="13" t="s">
        <v>98</v>
      </c>
      <c r="F4745" s="17">
        <v>-908</v>
      </c>
      <c r="G4745" t="str">
        <f>_xlfn.XLOOKUP(tbl_GL[[#This Row],[Account_key]],tbl_COA[Account_key],tbl_COA[Class],"Not Found")</f>
        <v>Assets</v>
      </c>
      <c r="H4745" t="str">
        <f>_xlfn.XLOOKUP(tbl_GL[[#This Row],[Account_key]],tbl_COA[Account_key],tbl_COA[SubClass],"Not Found")</f>
        <v>Assets</v>
      </c>
      <c r="I4745" t="str">
        <f>_xlfn.XLOOKUP(tbl_GL[[#This Row],[Account_key]],tbl_COA[Account_key],tbl_COA[SubClass2],"Not Found")</f>
        <v>Current Assets</v>
      </c>
      <c r="J4745" t="str">
        <f>_xlfn.XLOOKUP(tbl_GL[[#This Row],[Account_key]],tbl_COA[Account_key],tbl_COA[SubAccount],,0)</f>
        <v>Cash at Bank</v>
      </c>
      <c r="K4745">
        <f>YEAR(tbl_GL[[#This Row],[Date]])</f>
        <v>2019</v>
      </c>
    </row>
    <row r="4746" spans="1:11" x14ac:dyDescent="0.35">
      <c r="A4746">
        <v>1091.2</v>
      </c>
      <c r="B4746" s="24">
        <v>43709</v>
      </c>
      <c r="C4746">
        <v>2</v>
      </c>
      <c r="D4746" s="13">
        <v>120</v>
      </c>
      <c r="E4746" s="13" t="s">
        <v>98</v>
      </c>
      <c r="F4746" s="17">
        <v>-908</v>
      </c>
      <c r="G4746" t="str">
        <f>_xlfn.XLOOKUP(tbl_GL[[#This Row],[Account_key]],tbl_COA[Account_key],tbl_COA[Class],"Not Found")</f>
        <v>Liabilities and Owners Equity</v>
      </c>
      <c r="H4746" t="str">
        <f>_xlfn.XLOOKUP(tbl_GL[[#This Row],[Account_key]],tbl_COA[Account_key],tbl_COA[SubClass],"Not Found")</f>
        <v>Liabilities</v>
      </c>
      <c r="I4746" t="str">
        <f>_xlfn.XLOOKUP(tbl_GL[[#This Row],[Account_key]],tbl_COA[Account_key],tbl_COA[SubClass2],"Not Found")</f>
        <v>Current Liabilities</v>
      </c>
      <c r="J4746" t="str">
        <f>_xlfn.XLOOKUP(tbl_GL[[#This Row],[Account_key]],tbl_COA[Account_key],tbl_COA[SubAccount],,0)</f>
        <v>Accrued Expenses</v>
      </c>
      <c r="K4746">
        <f>YEAR(tbl_GL[[#This Row],[Date]])</f>
        <v>2019</v>
      </c>
    </row>
    <row r="4747" spans="1:11" x14ac:dyDescent="0.35">
      <c r="A4747">
        <v>1092.0999999999999</v>
      </c>
      <c r="B4747" s="24">
        <v>43709</v>
      </c>
      <c r="C4747">
        <v>2</v>
      </c>
      <c r="D4747" s="13">
        <v>260</v>
      </c>
      <c r="E4747" s="13" t="s">
        <v>97</v>
      </c>
      <c r="F4747" s="17">
        <v>-1239</v>
      </c>
      <c r="G4747" t="str">
        <f>_xlfn.XLOOKUP(tbl_GL[[#This Row],[Account_key]],tbl_COA[Account_key],tbl_COA[Class],"Not Found")</f>
        <v>Operating account</v>
      </c>
      <c r="H4747" t="str">
        <f>_xlfn.XLOOKUP(tbl_GL[[#This Row],[Account_key]],tbl_COA[Account_key],tbl_COA[SubClass],"Not Found")</f>
        <v>Operating Expenses</v>
      </c>
      <c r="I4747" t="str">
        <f>_xlfn.XLOOKUP(tbl_GL[[#This Row],[Account_key]],tbl_COA[Account_key],tbl_COA[SubClass2],"Not Found")</f>
        <v>Marketing</v>
      </c>
      <c r="J4747" t="str">
        <f>_xlfn.XLOOKUP(tbl_GL[[#This Row],[Account_key]],tbl_COA[Account_key],tbl_COA[SubAccount],,0)</f>
        <v>Commissions</v>
      </c>
      <c r="K4747">
        <f>YEAR(tbl_GL[[#This Row],[Date]])</f>
        <v>2019</v>
      </c>
    </row>
    <row r="4748" spans="1:11" x14ac:dyDescent="0.35">
      <c r="A4748">
        <v>1092.2</v>
      </c>
      <c r="B4748" s="24">
        <v>43709</v>
      </c>
      <c r="C4748">
        <v>2</v>
      </c>
      <c r="D4748" s="13">
        <v>120</v>
      </c>
      <c r="E4748" s="13" t="s">
        <v>97</v>
      </c>
      <c r="F4748" s="17">
        <v>1239</v>
      </c>
      <c r="G4748" t="str">
        <f>_xlfn.XLOOKUP(tbl_GL[[#This Row],[Account_key]],tbl_COA[Account_key],tbl_COA[Class],"Not Found")</f>
        <v>Liabilities and Owners Equity</v>
      </c>
      <c r="H4748" t="str">
        <f>_xlfn.XLOOKUP(tbl_GL[[#This Row],[Account_key]],tbl_COA[Account_key],tbl_COA[SubClass],"Not Found")</f>
        <v>Liabilities</v>
      </c>
      <c r="I4748" t="str">
        <f>_xlfn.XLOOKUP(tbl_GL[[#This Row],[Account_key]],tbl_COA[Account_key],tbl_COA[SubClass2],"Not Found")</f>
        <v>Current Liabilities</v>
      </c>
      <c r="J4748" t="str">
        <f>_xlfn.XLOOKUP(tbl_GL[[#This Row],[Account_key]],tbl_COA[Account_key],tbl_COA[SubAccount],,0)</f>
        <v>Accrued Expenses</v>
      </c>
      <c r="K4748">
        <f>YEAR(tbl_GL[[#This Row],[Date]])</f>
        <v>2019</v>
      </c>
    </row>
    <row r="4749" spans="1:11" x14ac:dyDescent="0.35">
      <c r="A4749">
        <v>1093.0999999999999</v>
      </c>
      <c r="B4749" s="24">
        <v>43709</v>
      </c>
      <c r="C4749">
        <v>2</v>
      </c>
      <c r="D4749" s="13">
        <v>60</v>
      </c>
      <c r="E4749" s="13" t="s">
        <v>84</v>
      </c>
      <c r="F4749" s="17">
        <v>15750</v>
      </c>
      <c r="G4749" t="str">
        <f>_xlfn.XLOOKUP(tbl_GL[[#This Row],[Account_key]],tbl_COA[Account_key],tbl_COA[Class],"Not Found")</f>
        <v>Assets</v>
      </c>
      <c r="H4749" t="str">
        <f>_xlfn.XLOOKUP(tbl_GL[[#This Row],[Account_key]],tbl_COA[Account_key],tbl_COA[SubClass],"Not Found")</f>
        <v>Assets</v>
      </c>
      <c r="I4749" t="str">
        <f>_xlfn.XLOOKUP(tbl_GL[[#This Row],[Account_key]],tbl_COA[Account_key],tbl_COA[SubClass2],"Not Found")</f>
        <v>Current Assets</v>
      </c>
      <c r="J4749" t="str">
        <f>_xlfn.XLOOKUP(tbl_GL[[#This Row],[Account_key]],tbl_COA[Account_key],tbl_COA[SubAccount],,0)</f>
        <v>Inventory</v>
      </c>
      <c r="K4749">
        <f>YEAR(tbl_GL[[#This Row],[Date]])</f>
        <v>2019</v>
      </c>
    </row>
    <row r="4750" spans="1:11" x14ac:dyDescent="0.35">
      <c r="A4750">
        <v>1093.2</v>
      </c>
      <c r="B4750" s="24">
        <v>43709</v>
      </c>
      <c r="C4750">
        <v>2</v>
      </c>
      <c r="D4750" s="13">
        <v>110</v>
      </c>
      <c r="E4750" s="13" t="s">
        <v>84</v>
      </c>
      <c r="F4750" s="17">
        <v>15750</v>
      </c>
      <c r="G4750" t="str">
        <f>_xlfn.XLOOKUP(tbl_GL[[#This Row],[Account_key]],tbl_COA[Account_key],tbl_COA[Class],"Not Found")</f>
        <v>Liabilities and Owners Equity</v>
      </c>
      <c r="H4750" t="str">
        <f>_xlfn.XLOOKUP(tbl_GL[[#This Row],[Account_key]],tbl_COA[Account_key],tbl_COA[SubClass],"Not Found")</f>
        <v>Liabilities</v>
      </c>
      <c r="I4750" t="str">
        <f>_xlfn.XLOOKUP(tbl_GL[[#This Row],[Account_key]],tbl_COA[Account_key],tbl_COA[SubClass2],"Not Found")</f>
        <v>Current Liabilities</v>
      </c>
      <c r="J4750" t="str">
        <f>_xlfn.XLOOKUP(tbl_GL[[#This Row],[Account_key]],tbl_COA[Account_key],tbl_COA[SubAccount],,0)</f>
        <v>Trade Payables</v>
      </c>
      <c r="K4750">
        <f>YEAR(tbl_GL[[#This Row],[Date]])</f>
        <v>2019</v>
      </c>
    </row>
    <row r="4751" spans="1:11" x14ac:dyDescent="0.35">
      <c r="A4751">
        <v>1094.0999999999999</v>
      </c>
      <c r="B4751" s="24">
        <v>43711</v>
      </c>
      <c r="C4751">
        <v>2</v>
      </c>
      <c r="D4751" s="13">
        <v>30</v>
      </c>
      <c r="E4751" s="13" t="s">
        <v>80</v>
      </c>
      <c r="F4751" s="17">
        <v>-8526</v>
      </c>
      <c r="G4751" t="str">
        <f>_xlfn.XLOOKUP(tbl_GL[[#This Row],[Account_key]],tbl_COA[Account_key],tbl_COA[Class],"Not Found")</f>
        <v>Assets</v>
      </c>
      <c r="H4751" t="str">
        <f>_xlfn.XLOOKUP(tbl_GL[[#This Row],[Account_key]],tbl_COA[Account_key],tbl_COA[SubClass],"Not Found")</f>
        <v>Assets</v>
      </c>
      <c r="I4751" t="str">
        <f>_xlfn.XLOOKUP(tbl_GL[[#This Row],[Account_key]],tbl_COA[Account_key],tbl_COA[SubClass2],"Not Found")</f>
        <v>Current Assets</v>
      </c>
      <c r="J4751" t="str">
        <f>_xlfn.XLOOKUP(tbl_GL[[#This Row],[Account_key]],tbl_COA[Account_key],tbl_COA[SubAccount],,0)</f>
        <v>Trade Receivables</v>
      </c>
      <c r="K4751">
        <f>YEAR(tbl_GL[[#This Row],[Date]])</f>
        <v>2019</v>
      </c>
    </row>
    <row r="4752" spans="1:11" x14ac:dyDescent="0.35">
      <c r="A4752">
        <v>1094.2</v>
      </c>
      <c r="B4752" s="24">
        <v>43711</v>
      </c>
      <c r="C4752">
        <v>2</v>
      </c>
      <c r="D4752" s="13">
        <v>10</v>
      </c>
      <c r="E4752" s="13" t="s">
        <v>80</v>
      </c>
      <c r="F4752" s="17">
        <v>8526</v>
      </c>
      <c r="G4752" t="str">
        <f>_xlfn.XLOOKUP(tbl_GL[[#This Row],[Account_key]],tbl_COA[Account_key],tbl_COA[Class],"Not Found")</f>
        <v>Assets</v>
      </c>
      <c r="H4752" t="str">
        <f>_xlfn.XLOOKUP(tbl_GL[[#This Row],[Account_key]],tbl_COA[Account_key],tbl_COA[SubClass],"Not Found")</f>
        <v>Assets</v>
      </c>
      <c r="I4752" t="str">
        <f>_xlfn.XLOOKUP(tbl_GL[[#This Row],[Account_key]],tbl_COA[Account_key],tbl_COA[SubClass2],"Not Found")</f>
        <v>Current Assets</v>
      </c>
      <c r="J4752" t="str">
        <f>_xlfn.XLOOKUP(tbl_GL[[#This Row],[Account_key]],tbl_COA[Account_key],tbl_COA[SubAccount],,0)</f>
        <v>Cash at Bank</v>
      </c>
      <c r="K4752">
        <f>YEAR(tbl_GL[[#This Row],[Date]])</f>
        <v>2019</v>
      </c>
    </row>
    <row r="4753" spans="1:11" x14ac:dyDescent="0.35">
      <c r="A4753">
        <v>1095.0999999999999</v>
      </c>
      <c r="B4753" s="24">
        <v>43712</v>
      </c>
      <c r="C4753">
        <v>2</v>
      </c>
      <c r="D4753" s="13">
        <v>230</v>
      </c>
      <c r="E4753" s="13" t="s">
        <v>4</v>
      </c>
      <c r="F4753" s="17">
        <v>-584</v>
      </c>
      <c r="G4753" t="str">
        <f>_xlfn.XLOOKUP(tbl_GL[[#This Row],[Account_key]],tbl_COA[Account_key],tbl_COA[Class],"Not Found")</f>
        <v>Trading account</v>
      </c>
      <c r="H4753" t="str">
        <f>_xlfn.XLOOKUP(tbl_GL[[#This Row],[Account_key]],tbl_COA[Account_key],tbl_COA[SubClass],"Not Found")</f>
        <v>Cost of Sales</v>
      </c>
      <c r="I4753" t="str">
        <f>_xlfn.XLOOKUP(tbl_GL[[#This Row],[Account_key]],tbl_COA[Account_key],tbl_COA[SubClass2],"Not Found")</f>
        <v>Cost of Sales</v>
      </c>
      <c r="J4753" t="str">
        <f>_xlfn.XLOOKUP(tbl_GL[[#This Row],[Account_key]],tbl_COA[Account_key],tbl_COA[SubAccount],,0)</f>
        <v>Cost of Sales</v>
      </c>
      <c r="K4753">
        <f>YEAR(tbl_GL[[#This Row],[Date]])</f>
        <v>2019</v>
      </c>
    </row>
    <row r="4754" spans="1:11" x14ac:dyDescent="0.35">
      <c r="A4754">
        <v>1095.2</v>
      </c>
      <c r="B4754" s="24">
        <v>43712</v>
      </c>
      <c r="C4754">
        <v>2</v>
      </c>
      <c r="D4754" s="13">
        <v>60</v>
      </c>
      <c r="E4754" s="13" t="s">
        <v>4</v>
      </c>
      <c r="F4754" s="17">
        <v>-584</v>
      </c>
      <c r="G4754" t="str">
        <f>_xlfn.XLOOKUP(tbl_GL[[#This Row],[Account_key]],tbl_COA[Account_key],tbl_COA[Class],"Not Found")</f>
        <v>Assets</v>
      </c>
      <c r="H4754" t="str">
        <f>_xlfn.XLOOKUP(tbl_GL[[#This Row],[Account_key]],tbl_COA[Account_key],tbl_COA[SubClass],"Not Found")</f>
        <v>Assets</v>
      </c>
      <c r="I4754" t="str">
        <f>_xlfn.XLOOKUP(tbl_GL[[#This Row],[Account_key]],tbl_COA[Account_key],tbl_COA[SubClass2],"Not Found")</f>
        <v>Current Assets</v>
      </c>
      <c r="J4754" t="str">
        <f>_xlfn.XLOOKUP(tbl_GL[[#This Row],[Account_key]],tbl_COA[Account_key],tbl_COA[SubAccount],,0)</f>
        <v>Inventory</v>
      </c>
      <c r="K4754">
        <f>YEAR(tbl_GL[[#This Row],[Date]])</f>
        <v>2019</v>
      </c>
    </row>
    <row r="4755" spans="1:11" x14ac:dyDescent="0.35">
      <c r="A4755">
        <v>1096.0999999999999</v>
      </c>
      <c r="B4755" s="24">
        <v>43712</v>
      </c>
      <c r="C4755">
        <v>2</v>
      </c>
      <c r="D4755" s="13">
        <v>210</v>
      </c>
      <c r="E4755" s="13" t="s">
        <v>7</v>
      </c>
      <c r="F4755" s="17">
        <v>2011</v>
      </c>
      <c r="G4755" t="str">
        <f>_xlfn.XLOOKUP(tbl_GL[[#This Row],[Account_key]],tbl_COA[Account_key],tbl_COA[Class],"Not Found")</f>
        <v>Trading account</v>
      </c>
      <c r="H4755" t="str">
        <f>_xlfn.XLOOKUP(tbl_GL[[#This Row],[Account_key]],tbl_COA[Account_key],tbl_COA[SubClass],"Not Found")</f>
        <v>Sales</v>
      </c>
      <c r="I4755" t="str">
        <f>_xlfn.XLOOKUP(tbl_GL[[#This Row],[Account_key]],tbl_COA[Account_key],tbl_COA[SubClass2],"Not Found")</f>
        <v>Sales</v>
      </c>
      <c r="J4755" t="str">
        <f>_xlfn.XLOOKUP(tbl_GL[[#This Row],[Account_key]],tbl_COA[Account_key],tbl_COA[SubAccount],,0)</f>
        <v>Sales</v>
      </c>
      <c r="K4755">
        <f>YEAR(tbl_GL[[#This Row],[Date]])</f>
        <v>2019</v>
      </c>
    </row>
    <row r="4756" spans="1:11" x14ac:dyDescent="0.35">
      <c r="A4756">
        <v>1096.2</v>
      </c>
      <c r="B4756" s="24">
        <v>43712</v>
      </c>
      <c r="C4756">
        <v>2</v>
      </c>
      <c r="D4756" s="13">
        <v>10</v>
      </c>
      <c r="E4756" s="13" t="s">
        <v>7</v>
      </c>
      <c r="F4756" s="17">
        <v>2011</v>
      </c>
      <c r="G4756" t="str">
        <f>_xlfn.XLOOKUP(tbl_GL[[#This Row],[Account_key]],tbl_COA[Account_key],tbl_COA[Class],"Not Found")</f>
        <v>Assets</v>
      </c>
      <c r="H4756" t="str">
        <f>_xlfn.XLOOKUP(tbl_GL[[#This Row],[Account_key]],tbl_COA[Account_key],tbl_COA[SubClass],"Not Found")</f>
        <v>Assets</v>
      </c>
      <c r="I4756" t="str">
        <f>_xlfn.XLOOKUP(tbl_GL[[#This Row],[Account_key]],tbl_COA[Account_key],tbl_COA[SubClass2],"Not Found")</f>
        <v>Current Assets</v>
      </c>
      <c r="J4756" t="str">
        <f>_xlfn.XLOOKUP(tbl_GL[[#This Row],[Account_key]],tbl_COA[Account_key],tbl_COA[SubAccount],,0)</f>
        <v>Cash at Bank</v>
      </c>
      <c r="K4756">
        <f>YEAR(tbl_GL[[#This Row],[Date]])</f>
        <v>2019</v>
      </c>
    </row>
    <row r="4757" spans="1:11" x14ac:dyDescent="0.35">
      <c r="A4757">
        <v>1097.0999999999999</v>
      </c>
      <c r="B4757" s="24">
        <v>43712</v>
      </c>
      <c r="C4757">
        <v>2</v>
      </c>
      <c r="D4757" s="13">
        <v>230</v>
      </c>
      <c r="E4757" s="13" t="s">
        <v>4</v>
      </c>
      <c r="F4757" s="17">
        <v>-2165</v>
      </c>
      <c r="G4757" t="str">
        <f>_xlfn.XLOOKUP(tbl_GL[[#This Row],[Account_key]],tbl_COA[Account_key],tbl_COA[Class],"Not Found")</f>
        <v>Trading account</v>
      </c>
      <c r="H4757" t="str">
        <f>_xlfn.XLOOKUP(tbl_GL[[#This Row],[Account_key]],tbl_COA[Account_key],tbl_COA[SubClass],"Not Found")</f>
        <v>Cost of Sales</v>
      </c>
      <c r="I4757" t="str">
        <f>_xlfn.XLOOKUP(tbl_GL[[#This Row],[Account_key]],tbl_COA[Account_key],tbl_COA[SubClass2],"Not Found")</f>
        <v>Cost of Sales</v>
      </c>
      <c r="J4757" t="str">
        <f>_xlfn.XLOOKUP(tbl_GL[[#This Row],[Account_key]],tbl_COA[Account_key],tbl_COA[SubAccount],,0)</f>
        <v>Cost of Sales</v>
      </c>
      <c r="K4757">
        <f>YEAR(tbl_GL[[#This Row],[Date]])</f>
        <v>2019</v>
      </c>
    </row>
    <row r="4758" spans="1:11" x14ac:dyDescent="0.35">
      <c r="A4758">
        <v>1097.2</v>
      </c>
      <c r="B4758" s="24">
        <v>43712</v>
      </c>
      <c r="C4758">
        <v>2</v>
      </c>
      <c r="D4758" s="13">
        <v>60</v>
      </c>
      <c r="E4758" s="13" t="s">
        <v>4</v>
      </c>
      <c r="F4758" s="17">
        <v>-2165</v>
      </c>
      <c r="G4758" t="str">
        <f>_xlfn.XLOOKUP(tbl_GL[[#This Row],[Account_key]],tbl_COA[Account_key],tbl_COA[Class],"Not Found")</f>
        <v>Assets</v>
      </c>
      <c r="H4758" t="str">
        <f>_xlfn.XLOOKUP(tbl_GL[[#This Row],[Account_key]],tbl_COA[Account_key],tbl_COA[SubClass],"Not Found")</f>
        <v>Assets</v>
      </c>
      <c r="I4758" t="str">
        <f>_xlfn.XLOOKUP(tbl_GL[[#This Row],[Account_key]],tbl_COA[Account_key],tbl_COA[SubClass2],"Not Found")</f>
        <v>Current Assets</v>
      </c>
      <c r="J4758" t="str">
        <f>_xlfn.XLOOKUP(tbl_GL[[#This Row],[Account_key]],tbl_COA[Account_key],tbl_COA[SubAccount],,0)</f>
        <v>Inventory</v>
      </c>
      <c r="K4758">
        <f>YEAR(tbl_GL[[#This Row],[Date]])</f>
        <v>2019</v>
      </c>
    </row>
    <row r="4759" spans="1:11" x14ac:dyDescent="0.35">
      <c r="A4759">
        <v>1098.0999999999999</v>
      </c>
      <c r="B4759" s="24">
        <v>43712</v>
      </c>
      <c r="C4759">
        <v>2</v>
      </c>
      <c r="D4759" s="13">
        <v>210</v>
      </c>
      <c r="E4759" s="13" t="s">
        <v>8</v>
      </c>
      <c r="F4759" s="17">
        <v>7913</v>
      </c>
      <c r="G4759" t="str">
        <f>_xlfn.XLOOKUP(tbl_GL[[#This Row],[Account_key]],tbl_COA[Account_key],tbl_COA[Class],"Not Found")</f>
        <v>Trading account</v>
      </c>
      <c r="H4759" t="str">
        <f>_xlfn.XLOOKUP(tbl_GL[[#This Row],[Account_key]],tbl_COA[Account_key],tbl_COA[SubClass],"Not Found")</f>
        <v>Sales</v>
      </c>
      <c r="I4759" t="str">
        <f>_xlfn.XLOOKUP(tbl_GL[[#This Row],[Account_key]],tbl_COA[Account_key],tbl_COA[SubClass2],"Not Found")</f>
        <v>Sales</v>
      </c>
      <c r="J4759" t="str">
        <f>_xlfn.XLOOKUP(tbl_GL[[#This Row],[Account_key]],tbl_COA[Account_key],tbl_COA[SubAccount],,0)</f>
        <v>Sales</v>
      </c>
      <c r="K4759">
        <f>YEAR(tbl_GL[[#This Row],[Date]])</f>
        <v>2019</v>
      </c>
    </row>
    <row r="4760" spans="1:11" x14ac:dyDescent="0.35">
      <c r="A4760">
        <v>1098.2</v>
      </c>
      <c r="B4760" s="24">
        <v>43712</v>
      </c>
      <c r="C4760">
        <v>2</v>
      </c>
      <c r="D4760" s="13">
        <v>30</v>
      </c>
      <c r="E4760" s="13" t="s">
        <v>8</v>
      </c>
      <c r="F4760" s="17">
        <v>7913</v>
      </c>
      <c r="G4760" t="str">
        <f>_xlfn.XLOOKUP(tbl_GL[[#This Row],[Account_key]],tbl_COA[Account_key],tbl_COA[Class],"Not Found")</f>
        <v>Assets</v>
      </c>
      <c r="H4760" t="str">
        <f>_xlfn.XLOOKUP(tbl_GL[[#This Row],[Account_key]],tbl_COA[Account_key],tbl_COA[SubClass],"Not Found")</f>
        <v>Assets</v>
      </c>
      <c r="I4760" t="str">
        <f>_xlfn.XLOOKUP(tbl_GL[[#This Row],[Account_key]],tbl_COA[Account_key],tbl_COA[SubClass2],"Not Found")</f>
        <v>Current Assets</v>
      </c>
      <c r="J4760" t="str">
        <f>_xlfn.XLOOKUP(tbl_GL[[#This Row],[Account_key]],tbl_COA[Account_key],tbl_COA[SubAccount],,0)</f>
        <v>Trade Receivables</v>
      </c>
      <c r="K4760">
        <f>YEAR(tbl_GL[[#This Row],[Date]])</f>
        <v>2019</v>
      </c>
    </row>
    <row r="4761" spans="1:11" x14ac:dyDescent="0.35">
      <c r="A4761">
        <v>1099.0999999999999</v>
      </c>
      <c r="B4761" s="24">
        <v>43713</v>
      </c>
      <c r="C4761">
        <v>2</v>
      </c>
      <c r="D4761" s="13">
        <v>330</v>
      </c>
      <c r="E4761" s="13" t="s">
        <v>97</v>
      </c>
      <c r="F4761" s="17">
        <v>-1011</v>
      </c>
      <c r="G4761" t="str">
        <f>_xlfn.XLOOKUP(tbl_GL[[#This Row],[Account_key]],tbl_COA[Account_key],tbl_COA[Class],"Not Found")</f>
        <v>Operating account</v>
      </c>
      <c r="H4761" t="str">
        <f>_xlfn.XLOOKUP(tbl_GL[[#This Row],[Account_key]],tbl_COA[Account_key],tbl_COA[SubClass],"Not Found")</f>
        <v>Operating Expenses</v>
      </c>
      <c r="I4761" t="str">
        <f>_xlfn.XLOOKUP(tbl_GL[[#This Row],[Account_key]],tbl_COA[Account_key],tbl_COA[SubClass2],"Not Found")</f>
        <v>Administration</v>
      </c>
      <c r="J4761" t="str">
        <f>_xlfn.XLOOKUP(tbl_GL[[#This Row],[Account_key]],tbl_COA[Account_key],tbl_COA[SubAccount],,0)</f>
        <v>Telephone</v>
      </c>
      <c r="K4761">
        <f>YEAR(tbl_GL[[#This Row],[Date]])</f>
        <v>2019</v>
      </c>
    </row>
    <row r="4762" spans="1:11" x14ac:dyDescent="0.35">
      <c r="A4762">
        <v>1099.2</v>
      </c>
      <c r="B4762" s="24">
        <v>43713</v>
      </c>
      <c r="C4762">
        <v>2</v>
      </c>
      <c r="D4762" s="13">
        <v>120</v>
      </c>
      <c r="E4762" s="13" t="s">
        <v>97</v>
      </c>
      <c r="F4762" s="17">
        <v>1011</v>
      </c>
      <c r="G4762" t="str">
        <f>_xlfn.XLOOKUP(tbl_GL[[#This Row],[Account_key]],tbl_COA[Account_key],tbl_COA[Class],"Not Found")</f>
        <v>Liabilities and Owners Equity</v>
      </c>
      <c r="H4762" t="str">
        <f>_xlfn.XLOOKUP(tbl_GL[[#This Row],[Account_key]],tbl_COA[Account_key],tbl_COA[SubClass],"Not Found")</f>
        <v>Liabilities</v>
      </c>
      <c r="I4762" t="str">
        <f>_xlfn.XLOOKUP(tbl_GL[[#This Row],[Account_key]],tbl_COA[Account_key],tbl_COA[SubClass2],"Not Found")</f>
        <v>Current Liabilities</v>
      </c>
      <c r="J4762" t="str">
        <f>_xlfn.XLOOKUP(tbl_GL[[#This Row],[Account_key]],tbl_COA[Account_key],tbl_COA[SubAccount],,0)</f>
        <v>Accrued Expenses</v>
      </c>
      <c r="K4762">
        <f>YEAR(tbl_GL[[#This Row],[Date]])</f>
        <v>2019</v>
      </c>
    </row>
    <row r="4763" spans="1:11" x14ac:dyDescent="0.35">
      <c r="A4763">
        <v>1100.0999999999999</v>
      </c>
      <c r="B4763" s="24">
        <v>43716</v>
      </c>
      <c r="C4763">
        <v>2</v>
      </c>
      <c r="D4763" s="13">
        <v>260</v>
      </c>
      <c r="E4763" s="13" t="s">
        <v>83</v>
      </c>
      <c r="F4763" s="17">
        <v>330</v>
      </c>
      <c r="G4763" t="str">
        <f>_xlfn.XLOOKUP(tbl_GL[[#This Row],[Account_key]],tbl_COA[Account_key],tbl_COA[Class],"Not Found")</f>
        <v>Operating account</v>
      </c>
      <c r="H4763" t="str">
        <f>_xlfn.XLOOKUP(tbl_GL[[#This Row],[Account_key]],tbl_COA[Account_key],tbl_COA[SubClass],"Not Found")</f>
        <v>Operating Expenses</v>
      </c>
      <c r="I4763" t="str">
        <f>_xlfn.XLOOKUP(tbl_GL[[#This Row],[Account_key]],tbl_COA[Account_key],tbl_COA[SubClass2],"Not Found")</f>
        <v>Marketing</v>
      </c>
      <c r="J4763" t="str">
        <f>_xlfn.XLOOKUP(tbl_GL[[#This Row],[Account_key]],tbl_COA[Account_key],tbl_COA[SubAccount],,0)</f>
        <v>Commissions</v>
      </c>
      <c r="K4763">
        <f>YEAR(tbl_GL[[#This Row],[Date]])</f>
        <v>2019</v>
      </c>
    </row>
    <row r="4764" spans="1:11" x14ac:dyDescent="0.35">
      <c r="A4764">
        <v>1100.2</v>
      </c>
      <c r="B4764" s="24">
        <v>43716</v>
      </c>
      <c r="C4764">
        <v>2</v>
      </c>
      <c r="D4764" s="13">
        <v>20</v>
      </c>
      <c r="E4764" s="13" t="s">
        <v>83</v>
      </c>
      <c r="F4764" s="17">
        <v>330</v>
      </c>
      <c r="G4764" t="str">
        <f>_xlfn.XLOOKUP(tbl_GL[[#This Row],[Account_key]],tbl_COA[Account_key],tbl_COA[Class],"Not Found")</f>
        <v>Assets</v>
      </c>
      <c r="H4764" t="str">
        <f>_xlfn.XLOOKUP(tbl_GL[[#This Row],[Account_key]],tbl_COA[Account_key],tbl_COA[SubClass],"Not Found")</f>
        <v>Assets</v>
      </c>
      <c r="I4764" t="str">
        <f>_xlfn.XLOOKUP(tbl_GL[[#This Row],[Account_key]],tbl_COA[Account_key],tbl_COA[SubClass2],"Not Found")</f>
        <v>Current Assets</v>
      </c>
      <c r="J4764" t="str">
        <f>_xlfn.XLOOKUP(tbl_GL[[#This Row],[Account_key]],tbl_COA[Account_key],tbl_COA[SubAccount],,0)</f>
        <v>Cash in hand</v>
      </c>
      <c r="K4764">
        <f>YEAR(tbl_GL[[#This Row],[Date]])</f>
        <v>2019</v>
      </c>
    </row>
    <row r="4765" spans="1:11" x14ac:dyDescent="0.35">
      <c r="A4765">
        <v>1101.0999999999999</v>
      </c>
      <c r="B4765" s="24">
        <v>43716</v>
      </c>
      <c r="C4765">
        <v>2</v>
      </c>
      <c r="D4765" s="13">
        <v>350</v>
      </c>
      <c r="E4765" s="13" t="s">
        <v>97</v>
      </c>
      <c r="F4765" s="17">
        <v>-1202</v>
      </c>
      <c r="G4765" t="str">
        <f>_xlfn.XLOOKUP(tbl_GL[[#This Row],[Account_key]],tbl_COA[Account_key],tbl_COA[Class],"Not Found")</f>
        <v>Operating account</v>
      </c>
      <c r="H4765" t="str">
        <f>_xlfn.XLOOKUP(tbl_GL[[#This Row],[Account_key]],tbl_COA[Account_key],tbl_COA[SubClass],"Not Found")</f>
        <v>Operating Expenses</v>
      </c>
      <c r="I4765" t="str">
        <f>_xlfn.XLOOKUP(tbl_GL[[#This Row],[Account_key]],tbl_COA[Account_key],tbl_COA[SubClass2],"Not Found")</f>
        <v>Administration</v>
      </c>
      <c r="J4765" t="str">
        <f>_xlfn.XLOOKUP(tbl_GL[[#This Row],[Account_key]],tbl_COA[Account_key],tbl_COA[SubAccount],,0)</f>
        <v>Other Expenses</v>
      </c>
      <c r="K4765">
        <f>YEAR(tbl_GL[[#This Row],[Date]])</f>
        <v>2019</v>
      </c>
    </row>
    <row r="4766" spans="1:11" x14ac:dyDescent="0.35">
      <c r="A4766">
        <v>1101.2</v>
      </c>
      <c r="B4766" s="24">
        <v>43716</v>
      </c>
      <c r="C4766">
        <v>2</v>
      </c>
      <c r="D4766" s="13">
        <v>120</v>
      </c>
      <c r="E4766" s="13" t="s">
        <v>97</v>
      </c>
      <c r="F4766" s="17">
        <v>1202</v>
      </c>
      <c r="G4766" t="str">
        <f>_xlfn.XLOOKUP(tbl_GL[[#This Row],[Account_key]],tbl_COA[Account_key],tbl_COA[Class],"Not Found")</f>
        <v>Liabilities and Owners Equity</v>
      </c>
      <c r="H4766" t="str">
        <f>_xlfn.XLOOKUP(tbl_GL[[#This Row],[Account_key]],tbl_COA[Account_key],tbl_COA[SubClass],"Not Found")</f>
        <v>Liabilities</v>
      </c>
      <c r="I4766" t="str">
        <f>_xlfn.XLOOKUP(tbl_GL[[#This Row],[Account_key]],tbl_COA[Account_key],tbl_COA[SubClass2],"Not Found")</f>
        <v>Current Liabilities</v>
      </c>
      <c r="J4766" t="str">
        <f>_xlfn.XLOOKUP(tbl_GL[[#This Row],[Account_key]],tbl_COA[Account_key],tbl_COA[SubAccount],,0)</f>
        <v>Accrued Expenses</v>
      </c>
      <c r="K4766">
        <f>YEAR(tbl_GL[[#This Row],[Date]])</f>
        <v>2019</v>
      </c>
    </row>
    <row r="4767" spans="1:11" x14ac:dyDescent="0.35">
      <c r="A4767">
        <v>1102.0999999999999</v>
      </c>
      <c r="B4767" s="24">
        <v>43718</v>
      </c>
      <c r="C4767">
        <v>2</v>
      </c>
      <c r="D4767" s="13">
        <v>10</v>
      </c>
      <c r="E4767" s="13" t="s">
        <v>98</v>
      </c>
      <c r="F4767" s="17">
        <v>-1084</v>
      </c>
      <c r="G4767" t="str">
        <f>_xlfn.XLOOKUP(tbl_GL[[#This Row],[Account_key]],tbl_COA[Account_key],tbl_COA[Class],"Not Found")</f>
        <v>Assets</v>
      </c>
      <c r="H4767" t="str">
        <f>_xlfn.XLOOKUP(tbl_GL[[#This Row],[Account_key]],tbl_COA[Account_key],tbl_COA[SubClass],"Not Found")</f>
        <v>Assets</v>
      </c>
      <c r="I4767" t="str">
        <f>_xlfn.XLOOKUP(tbl_GL[[#This Row],[Account_key]],tbl_COA[Account_key],tbl_COA[SubClass2],"Not Found")</f>
        <v>Current Assets</v>
      </c>
      <c r="J4767" t="str">
        <f>_xlfn.XLOOKUP(tbl_GL[[#This Row],[Account_key]],tbl_COA[Account_key],tbl_COA[SubAccount],,0)</f>
        <v>Cash at Bank</v>
      </c>
      <c r="K4767">
        <f>YEAR(tbl_GL[[#This Row],[Date]])</f>
        <v>2019</v>
      </c>
    </row>
    <row r="4768" spans="1:11" x14ac:dyDescent="0.35">
      <c r="A4768">
        <v>1102.2</v>
      </c>
      <c r="B4768" s="24">
        <v>43718</v>
      </c>
      <c r="C4768">
        <v>2</v>
      </c>
      <c r="D4768" s="13">
        <v>120</v>
      </c>
      <c r="E4768" s="13" t="s">
        <v>98</v>
      </c>
      <c r="F4768" s="17">
        <v>-1084</v>
      </c>
      <c r="G4768" t="str">
        <f>_xlfn.XLOOKUP(tbl_GL[[#This Row],[Account_key]],tbl_COA[Account_key],tbl_COA[Class],"Not Found")</f>
        <v>Liabilities and Owners Equity</v>
      </c>
      <c r="H4768" t="str">
        <f>_xlfn.XLOOKUP(tbl_GL[[#This Row],[Account_key]],tbl_COA[Account_key],tbl_COA[SubClass],"Not Found")</f>
        <v>Liabilities</v>
      </c>
      <c r="I4768" t="str">
        <f>_xlfn.XLOOKUP(tbl_GL[[#This Row],[Account_key]],tbl_COA[Account_key],tbl_COA[SubClass2],"Not Found")</f>
        <v>Current Liabilities</v>
      </c>
      <c r="J4768" t="str">
        <f>_xlfn.XLOOKUP(tbl_GL[[#This Row],[Account_key]],tbl_COA[Account_key],tbl_COA[SubAccount],,0)</f>
        <v>Accrued Expenses</v>
      </c>
      <c r="K4768">
        <f>YEAR(tbl_GL[[#This Row],[Date]])</f>
        <v>2019</v>
      </c>
    </row>
    <row r="4769" spans="1:11" x14ac:dyDescent="0.35">
      <c r="A4769">
        <v>1103.0999999999999</v>
      </c>
      <c r="B4769" s="24">
        <v>43719</v>
      </c>
      <c r="C4769">
        <v>2</v>
      </c>
      <c r="D4769" s="13">
        <v>340</v>
      </c>
      <c r="E4769" s="13" t="s">
        <v>97</v>
      </c>
      <c r="F4769" s="17">
        <v>-1007</v>
      </c>
      <c r="G4769" t="str">
        <f>_xlfn.XLOOKUP(tbl_GL[[#This Row],[Account_key]],tbl_COA[Account_key],tbl_COA[Class],"Not Found")</f>
        <v>Operating account</v>
      </c>
      <c r="H4769" t="str">
        <f>_xlfn.XLOOKUP(tbl_GL[[#This Row],[Account_key]],tbl_COA[Account_key],tbl_COA[SubClass],"Not Found")</f>
        <v>Operating Expenses</v>
      </c>
      <c r="I4769" t="str">
        <f>_xlfn.XLOOKUP(tbl_GL[[#This Row],[Account_key]],tbl_COA[Account_key],tbl_COA[SubClass2],"Not Found")</f>
        <v>Administration</v>
      </c>
      <c r="J4769" t="str">
        <f>_xlfn.XLOOKUP(tbl_GL[[#This Row],[Account_key]],tbl_COA[Account_key],tbl_COA[SubAccount],,0)</f>
        <v>Utilities</v>
      </c>
      <c r="K4769">
        <f>YEAR(tbl_GL[[#This Row],[Date]])</f>
        <v>2019</v>
      </c>
    </row>
    <row r="4770" spans="1:11" x14ac:dyDescent="0.35">
      <c r="A4770">
        <v>1103.2</v>
      </c>
      <c r="B4770" s="24">
        <v>43719</v>
      </c>
      <c r="C4770">
        <v>2</v>
      </c>
      <c r="D4770" s="13">
        <v>120</v>
      </c>
      <c r="E4770" s="13" t="s">
        <v>97</v>
      </c>
      <c r="F4770" s="17">
        <v>1007</v>
      </c>
      <c r="G4770" t="str">
        <f>_xlfn.XLOOKUP(tbl_GL[[#This Row],[Account_key]],tbl_COA[Account_key],tbl_COA[Class],"Not Found")</f>
        <v>Liabilities and Owners Equity</v>
      </c>
      <c r="H4770" t="str">
        <f>_xlfn.XLOOKUP(tbl_GL[[#This Row],[Account_key]],tbl_COA[Account_key],tbl_COA[SubClass],"Not Found")</f>
        <v>Liabilities</v>
      </c>
      <c r="I4770" t="str">
        <f>_xlfn.XLOOKUP(tbl_GL[[#This Row],[Account_key]],tbl_COA[Account_key],tbl_COA[SubClass2],"Not Found")</f>
        <v>Current Liabilities</v>
      </c>
      <c r="J4770" t="str">
        <f>_xlfn.XLOOKUP(tbl_GL[[#This Row],[Account_key]],tbl_COA[Account_key],tbl_COA[SubAccount],,0)</f>
        <v>Accrued Expenses</v>
      </c>
      <c r="K4770">
        <f>YEAR(tbl_GL[[#This Row],[Date]])</f>
        <v>2019</v>
      </c>
    </row>
    <row r="4771" spans="1:11" x14ac:dyDescent="0.35">
      <c r="A4771">
        <v>1104.0999999999999</v>
      </c>
      <c r="B4771" s="24">
        <v>43720</v>
      </c>
      <c r="C4771">
        <v>2</v>
      </c>
      <c r="D4771" s="13">
        <v>230</v>
      </c>
      <c r="E4771" s="13" t="s">
        <v>4</v>
      </c>
      <c r="F4771" s="17">
        <v>-563</v>
      </c>
      <c r="G4771" t="str">
        <f>_xlfn.XLOOKUP(tbl_GL[[#This Row],[Account_key]],tbl_COA[Account_key],tbl_COA[Class],"Not Found")</f>
        <v>Trading account</v>
      </c>
      <c r="H4771" t="str">
        <f>_xlfn.XLOOKUP(tbl_GL[[#This Row],[Account_key]],tbl_COA[Account_key],tbl_COA[SubClass],"Not Found")</f>
        <v>Cost of Sales</v>
      </c>
      <c r="I4771" t="str">
        <f>_xlfn.XLOOKUP(tbl_GL[[#This Row],[Account_key]],tbl_COA[Account_key],tbl_COA[SubClass2],"Not Found")</f>
        <v>Cost of Sales</v>
      </c>
      <c r="J4771" t="str">
        <f>_xlfn.XLOOKUP(tbl_GL[[#This Row],[Account_key]],tbl_COA[Account_key],tbl_COA[SubAccount],,0)</f>
        <v>Cost of Sales</v>
      </c>
      <c r="K4771">
        <f>YEAR(tbl_GL[[#This Row],[Date]])</f>
        <v>2019</v>
      </c>
    </row>
    <row r="4772" spans="1:11" x14ac:dyDescent="0.35">
      <c r="A4772">
        <v>1104.2</v>
      </c>
      <c r="B4772" s="24">
        <v>43720</v>
      </c>
      <c r="C4772">
        <v>2</v>
      </c>
      <c r="D4772" s="13">
        <v>60</v>
      </c>
      <c r="E4772" s="13" t="s">
        <v>4</v>
      </c>
      <c r="F4772" s="17">
        <v>-563</v>
      </c>
      <c r="G4772" t="str">
        <f>_xlfn.XLOOKUP(tbl_GL[[#This Row],[Account_key]],tbl_COA[Account_key],tbl_COA[Class],"Not Found")</f>
        <v>Assets</v>
      </c>
      <c r="H4772" t="str">
        <f>_xlfn.XLOOKUP(tbl_GL[[#This Row],[Account_key]],tbl_COA[Account_key],tbl_COA[SubClass],"Not Found")</f>
        <v>Assets</v>
      </c>
      <c r="I4772" t="str">
        <f>_xlfn.XLOOKUP(tbl_GL[[#This Row],[Account_key]],tbl_COA[Account_key],tbl_COA[SubClass2],"Not Found")</f>
        <v>Current Assets</v>
      </c>
      <c r="J4772" t="str">
        <f>_xlfn.XLOOKUP(tbl_GL[[#This Row],[Account_key]],tbl_COA[Account_key],tbl_COA[SubAccount],,0)</f>
        <v>Inventory</v>
      </c>
      <c r="K4772">
        <f>YEAR(tbl_GL[[#This Row],[Date]])</f>
        <v>2019</v>
      </c>
    </row>
    <row r="4773" spans="1:11" x14ac:dyDescent="0.35">
      <c r="A4773">
        <v>1105.0999999999999</v>
      </c>
      <c r="B4773" s="24">
        <v>43720</v>
      </c>
      <c r="C4773">
        <v>2</v>
      </c>
      <c r="D4773" s="13">
        <v>210</v>
      </c>
      <c r="E4773" s="13" t="s">
        <v>7</v>
      </c>
      <c r="F4773" s="17">
        <v>1938</v>
      </c>
      <c r="G4773" t="str">
        <f>_xlfn.XLOOKUP(tbl_GL[[#This Row],[Account_key]],tbl_COA[Account_key],tbl_COA[Class],"Not Found")</f>
        <v>Trading account</v>
      </c>
      <c r="H4773" t="str">
        <f>_xlfn.XLOOKUP(tbl_GL[[#This Row],[Account_key]],tbl_COA[Account_key],tbl_COA[SubClass],"Not Found")</f>
        <v>Sales</v>
      </c>
      <c r="I4773" t="str">
        <f>_xlfn.XLOOKUP(tbl_GL[[#This Row],[Account_key]],tbl_COA[Account_key],tbl_COA[SubClass2],"Not Found")</f>
        <v>Sales</v>
      </c>
      <c r="J4773" t="str">
        <f>_xlfn.XLOOKUP(tbl_GL[[#This Row],[Account_key]],tbl_COA[Account_key],tbl_COA[SubAccount],,0)</f>
        <v>Sales</v>
      </c>
      <c r="K4773">
        <f>YEAR(tbl_GL[[#This Row],[Date]])</f>
        <v>2019</v>
      </c>
    </row>
    <row r="4774" spans="1:11" x14ac:dyDescent="0.35">
      <c r="A4774">
        <v>1105.2</v>
      </c>
      <c r="B4774" s="24">
        <v>43720</v>
      </c>
      <c r="C4774">
        <v>2</v>
      </c>
      <c r="D4774" s="13">
        <v>10</v>
      </c>
      <c r="E4774" s="13" t="s">
        <v>7</v>
      </c>
      <c r="F4774" s="17">
        <v>1938</v>
      </c>
      <c r="G4774" t="str">
        <f>_xlfn.XLOOKUP(tbl_GL[[#This Row],[Account_key]],tbl_COA[Account_key],tbl_COA[Class],"Not Found")</f>
        <v>Assets</v>
      </c>
      <c r="H4774" t="str">
        <f>_xlfn.XLOOKUP(tbl_GL[[#This Row],[Account_key]],tbl_COA[Account_key],tbl_COA[SubClass],"Not Found")</f>
        <v>Assets</v>
      </c>
      <c r="I4774" t="str">
        <f>_xlfn.XLOOKUP(tbl_GL[[#This Row],[Account_key]],tbl_COA[Account_key],tbl_COA[SubClass2],"Not Found")</f>
        <v>Current Assets</v>
      </c>
      <c r="J4774" t="str">
        <f>_xlfn.XLOOKUP(tbl_GL[[#This Row],[Account_key]],tbl_COA[Account_key],tbl_COA[SubAccount],,0)</f>
        <v>Cash at Bank</v>
      </c>
      <c r="K4774">
        <f>YEAR(tbl_GL[[#This Row],[Date]])</f>
        <v>2019</v>
      </c>
    </row>
    <row r="4775" spans="1:11" x14ac:dyDescent="0.35">
      <c r="A4775">
        <v>1106.0999999999999</v>
      </c>
      <c r="B4775" s="24">
        <v>43720</v>
      </c>
      <c r="C4775">
        <v>2</v>
      </c>
      <c r="D4775" s="13">
        <v>230</v>
      </c>
      <c r="E4775" s="13" t="s">
        <v>4</v>
      </c>
      <c r="F4775" s="17">
        <v>-2315</v>
      </c>
      <c r="G4775" t="str">
        <f>_xlfn.XLOOKUP(tbl_GL[[#This Row],[Account_key]],tbl_COA[Account_key],tbl_COA[Class],"Not Found")</f>
        <v>Trading account</v>
      </c>
      <c r="H4775" t="str">
        <f>_xlfn.XLOOKUP(tbl_GL[[#This Row],[Account_key]],tbl_COA[Account_key],tbl_COA[SubClass],"Not Found")</f>
        <v>Cost of Sales</v>
      </c>
      <c r="I4775" t="str">
        <f>_xlfn.XLOOKUP(tbl_GL[[#This Row],[Account_key]],tbl_COA[Account_key],tbl_COA[SubClass2],"Not Found")</f>
        <v>Cost of Sales</v>
      </c>
      <c r="J4775" t="str">
        <f>_xlfn.XLOOKUP(tbl_GL[[#This Row],[Account_key]],tbl_COA[Account_key],tbl_COA[SubAccount],,0)</f>
        <v>Cost of Sales</v>
      </c>
      <c r="K4775">
        <f>YEAR(tbl_GL[[#This Row],[Date]])</f>
        <v>2019</v>
      </c>
    </row>
    <row r="4776" spans="1:11" x14ac:dyDescent="0.35">
      <c r="A4776">
        <v>1106.2</v>
      </c>
      <c r="B4776" s="24">
        <v>43720</v>
      </c>
      <c r="C4776">
        <v>2</v>
      </c>
      <c r="D4776" s="13">
        <v>60</v>
      </c>
      <c r="E4776" s="13" t="s">
        <v>4</v>
      </c>
      <c r="F4776" s="17">
        <v>-2315</v>
      </c>
      <c r="G4776" t="str">
        <f>_xlfn.XLOOKUP(tbl_GL[[#This Row],[Account_key]],tbl_COA[Account_key],tbl_COA[Class],"Not Found")</f>
        <v>Assets</v>
      </c>
      <c r="H4776" t="str">
        <f>_xlfn.XLOOKUP(tbl_GL[[#This Row],[Account_key]],tbl_COA[Account_key],tbl_COA[SubClass],"Not Found")</f>
        <v>Assets</v>
      </c>
      <c r="I4776" t="str">
        <f>_xlfn.XLOOKUP(tbl_GL[[#This Row],[Account_key]],tbl_COA[Account_key],tbl_COA[SubClass2],"Not Found")</f>
        <v>Current Assets</v>
      </c>
      <c r="J4776" t="str">
        <f>_xlfn.XLOOKUP(tbl_GL[[#This Row],[Account_key]],tbl_COA[Account_key],tbl_COA[SubAccount],,0)</f>
        <v>Inventory</v>
      </c>
      <c r="K4776">
        <f>YEAR(tbl_GL[[#This Row],[Date]])</f>
        <v>2019</v>
      </c>
    </row>
    <row r="4777" spans="1:11" x14ac:dyDescent="0.35">
      <c r="A4777">
        <v>1107.0999999999999</v>
      </c>
      <c r="B4777" s="24">
        <v>43720</v>
      </c>
      <c r="C4777">
        <v>2</v>
      </c>
      <c r="D4777" s="13">
        <v>210</v>
      </c>
      <c r="E4777" s="13" t="s">
        <v>8</v>
      </c>
      <c r="F4777" s="17">
        <v>8464</v>
      </c>
      <c r="G4777" t="str">
        <f>_xlfn.XLOOKUP(tbl_GL[[#This Row],[Account_key]],tbl_COA[Account_key],tbl_COA[Class],"Not Found")</f>
        <v>Trading account</v>
      </c>
      <c r="H4777" t="str">
        <f>_xlfn.XLOOKUP(tbl_GL[[#This Row],[Account_key]],tbl_COA[Account_key],tbl_COA[SubClass],"Not Found")</f>
        <v>Sales</v>
      </c>
      <c r="I4777" t="str">
        <f>_xlfn.XLOOKUP(tbl_GL[[#This Row],[Account_key]],tbl_COA[Account_key],tbl_COA[SubClass2],"Not Found")</f>
        <v>Sales</v>
      </c>
      <c r="J4777" t="str">
        <f>_xlfn.XLOOKUP(tbl_GL[[#This Row],[Account_key]],tbl_COA[Account_key],tbl_COA[SubAccount],,0)</f>
        <v>Sales</v>
      </c>
      <c r="K4777">
        <f>YEAR(tbl_GL[[#This Row],[Date]])</f>
        <v>2019</v>
      </c>
    </row>
    <row r="4778" spans="1:11" x14ac:dyDescent="0.35">
      <c r="A4778">
        <v>1107.2</v>
      </c>
      <c r="B4778" s="24">
        <v>43720</v>
      </c>
      <c r="C4778">
        <v>2</v>
      </c>
      <c r="D4778" s="13">
        <v>30</v>
      </c>
      <c r="E4778" s="13" t="s">
        <v>8</v>
      </c>
      <c r="F4778" s="17">
        <v>8464</v>
      </c>
      <c r="G4778" t="str">
        <f>_xlfn.XLOOKUP(tbl_GL[[#This Row],[Account_key]],tbl_COA[Account_key],tbl_COA[Class],"Not Found")</f>
        <v>Assets</v>
      </c>
      <c r="H4778" t="str">
        <f>_xlfn.XLOOKUP(tbl_GL[[#This Row],[Account_key]],tbl_COA[Account_key],tbl_COA[SubClass],"Not Found")</f>
        <v>Assets</v>
      </c>
      <c r="I4778" t="str">
        <f>_xlfn.XLOOKUP(tbl_GL[[#This Row],[Account_key]],tbl_COA[Account_key],tbl_COA[SubClass2],"Not Found")</f>
        <v>Current Assets</v>
      </c>
      <c r="J4778" t="str">
        <f>_xlfn.XLOOKUP(tbl_GL[[#This Row],[Account_key]],tbl_COA[Account_key],tbl_COA[SubAccount],,0)</f>
        <v>Trade Receivables</v>
      </c>
      <c r="K4778">
        <f>YEAR(tbl_GL[[#This Row],[Date]])</f>
        <v>2019</v>
      </c>
    </row>
    <row r="4779" spans="1:11" x14ac:dyDescent="0.35">
      <c r="A4779">
        <v>1108.0999999999999</v>
      </c>
      <c r="B4779" s="24">
        <v>43721</v>
      </c>
      <c r="C4779">
        <v>2</v>
      </c>
      <c r="D4779" s="13">
        <v>230</v>
      </c>
      <c r="E4779" s="13" t="s">
        <v>4</v>
      </c>
      <c r="F4779" s="17">
        <v>-406</v>
      </c>
      <c r="G4779" t="str">
        <f>_xlfn.XLOOKUP(tbl_GL[[#This Row],[Account_key]],tbl_COA[Account_key],tbl_COA[Class],"Not Found")</f>
        <v>Trading account</v>
      </c>
      <c r="H4779" t="str">
        <f>_xlfn.XLOOKUP(tbl_GL[[#This Row],[Account_key]],tbl_COA[Account_key],tbl_COA[SubClass],"Not Found")</f>
        <v>Cost of Sales</v>
      </c>
      <c r="I4779" t="str">
        <f>_xlfn.XLOOKUP(tbl_GL[[#This Row],[Account_key]],tbl_COA[Account_key],tbl_COA[SubClass2],"Not Found")</f>
        <v>Cost of Sales</v>
      </c>
      <c r="J4779" t="str">
        <f>_xlfn.XLOOKUP(tbl_GL[[#This Row],[Account_key]],tbl_COA[Account_key],tbl_COA[SubAccount],,0)</f>
        <v>Cost of Sales</v>
      </c>
      <c r="K4779">
        <f>YEAR(tbl_GL[[#This Row],[Date]])</f>
        <v>2019</v>
      </c>
    </row>
    <row r="4780" spans="1:11" x14ac:dyDescent="0.35">
      <c r="A4780">
        <v>1108.2</v>
      </c>
      <c r="B4780" s="24">
        <v>43721</v>
      </c>
      <c r="C4780">
        <v>2</v>
      </c>
      <c r="D4780" s="13">
        <v>60</v>
      </c>
      <c r="E4780" s="13" t="s">
        <v>4</v>
      </c>
      <c r="F4780" s="17">
        <v>-406</v>
      </c>
      <c r="G4780" t="str">
        <f>_xlfn.XLOOKUP(tbl_GL[[#This Row],[Account_key]],tbl_COA[Account_key],tbl_COA[Class],"Not Found")</f>
        <v>Assets</v>
      </c>
      <c r="H4780" t="str">
        <f>_xlfn.XLOOKUP(tbl_GL[[#This Row],[Account_key]],tbl_COA[Account_key],tbl_COA[SubClass],"Not Found")</f>
        <v>Assets</v>
      </c>
      <c r="I4780" t="str">
        <f>_xlfn.XLOOKUP(tbl_GL[[#This Row],[Account_key]],tbl_COA[Account_key],tbl_COA[SubClass2],"Not Found")</f>
        <v>Current Assets</v>
      </c>
      <c r="J4780" t="str">
        <f>_xlfn.XLOOKUP(tbl_GL[[#This Row],[Account_key]],tbl_COA[Account_key],tbl_COA[SubAccount],,0)</f>
        <v>Inventory</v>
      </c>
      <c r="K4780">
        <f>YEAR(tbl_GL[[#This Row],[Date]])</f>
        <v>2019</v>
      </c>
    </row>
    <row r="4781" spans="1:11" x14ac:dyDescent="0.35">
      <c r="A4781">
        <v>1109.0999999999999</v>
      </c>
      <c r="B4781" s="24">
        <v>43721</v>
      </c>
      <c r="C4781">
        <v>2</v>
      </c>
      <c r="D4781" s="13">
        <v>350</v>
      </c>
      <c r="E4781" s="13" t="s">
        <v>97</v>
      </c>
      <c r="F4781" s="17">
        <v>-1218</v>
      </c>
      <c r="G4781" t="str">
        <f>_xlfn.XLOOKUP(tbl_GL[[#This Row],[Account_key]],tbl_COA[Account_key],tbl_COA[Class],"Not Found")</f>
        <v>Operating account</v>
      </c>
      <c r="H4781" t="str">
        <f>_xlfn.XLOOKUP(tbl_GL[[#This Row],[Account_key]],tbl_COA[Account_key],tbl_COA[SubClass],"Not Found")</f>
        <v>Operating Expenses</v>
      </c>
      <c r="I4781" t="str">
        <f>_xlfn.XLOOKUP(tbl_GL[[#This Row],[Account_key]],tbl_COA[Account_key],tbl_COA[SubClass2],"Not Found")</f>
        <v>Administration</v>
      </c>
      <c r="J4781" t="str">
        <f>_xlfn.XLOOKUP(tbl_GL[[#This Row],[Account_key]],tbl_COA[Account_key],tbl_COA[SubAccount],,0)</f>
        <v>Other Expenses</v>
      </c>
      <c r="K4781">
        <f>YEAR(tbl_GL[[#This Row],[Date]])</f>
        <v>2019</v>
      </c>
    </row>
    <row r="4782" spans="1:11" x14ac:dyDescent="0.35">
      <c r="A4782">
        <v>1109.2</v>
      </c>
      <c r="B4782" s="24">
        <v>43721</v>
      </c>
      <c r="C4782">
        <v>2</v>
      </c>
      <c r="D4782" s="13">
        <v>120</v>
      </c>
      <c r="E4782" s="13" t="s">
        <v>97</v>
      </c>
      <c r="F4782" s="17">
        <v>1218</v>
      </c>
      <c r="G4782" t="str">
        <f>_xlfn.XLOOKUP(tbl_GL[[#This Row],[Account_key]],tbl_COA[Account_key],tbl_COA[Class],"Not Found")</f>
        <v>Liabilities and Owners Equity</v>
      </c>
      <c r="H4782" t="str">
        <f>_xlfn.XLOOKUP(tbl_GL[[#This Row],[Account_key]],tbl_COA[Account_key],tbl_COA[SubClass],"Not Found")</f>
        <v>Liabilities</v>
      </c>
      <c r="I4782" t="str">
        <f>_xlfn.XLOOKUP(tbl_GL[[#This Row],[Account_key]],tbl_COA[Account_key],tbl_COA[SubClass2],"Not Found")</f>
        <v>Current Liabilities</v>
      </c>
      <c r="J4782" t="str">
        <f>_xlfn.XLOOKUP(tbl_GL[[#This Row],[Account_key]],tbl_COA[Account_key],tbl_COA[SubAccount],,0)</f>
        <v>Accrued Expenses</v>
      </c>
      <c r="K4782">
        <f>YEAR(tbl_GL[[#This Row],[Date]])</f>
        <v>2019</v>
      </c>
    </row>
    <row r="4783" spans="1:11" x14ac:dyDescent="0.35">
      <c r="A4783">
        <v>1110.0999999999999</v>
      </c>
      <c r="B4783" s="24">
        <v>43721</v>
      </c>
      <c r="C4783">
        <v>2</v>
      </c>
      <c r="D4783" s="13">
        <v>10</v>
      </c>
      <c r="E4783" s="13" t="s">
        <v>98</v>
      </c>
      <c r="F4783" s="17">
        <v>-1312</v>
      </c>
      <c r="G4783" t="str">
        <f>_xlfn.XLOOKUP(tbl_GL[[#This Row],[Account_key]],tbl_COA[Account_key],tbl_COA[Class],"Not Found")</f>
        <v>Assets</v>
      </c>
      <c r="H4783" t="str">
        <f>_xlfn.XLOOKUP(tbl_GL[[#This Row],[Account_key]],tbl_COA[Account_key],tbl_COA[SubClass],"Not Found")</f>
        <v>Assets</v>
      </c>
      <c r="I4783" t="str">
        <f>_xlfn.XLOOKUP(tbl_GL[[#This Row],[Account_key]],tbl_COA[Account_key],tbl_COA[SubClass2],"Not Found")</f>
        <v>Current Assets</v>
      </c>
      <c r="J4783" t="str">
        <f>_xlfn.XLOOKUP(tbl_GL[[#This Row],[Account_key]],tbl_COA[Account_key],tbl_COA[SubAccount],,0)</f>
        <v>Cash at Bank</v>
      </c>
      <c r="K4783">
        <f>YEAR(tbl_GL[[#This Row],[Date]])</f>
        <v>2019</v>
      </c>
    </row>
    <row r="4784" spans="1:11" x14ac:dyDescent="0.35">
      <c r="A4784">
        <v>1110.2</v>
      </c>
      <c r="B4784" s="24">
        <v>43721</v>
      </c>
      <c r="C4784">
        <v>2</v>
      </c>
      <c r="D4784" s="13">
        <v>120</v>
      </c>
      <c r="E4784" s="13" t="s">
        <v>98</v>
      </c>
      <c r="F4784" s="17">
        <v>-1312</v>
      </c>
      <c r="G4784" t="str">
        <f>_xlfn.XLOOKUP(tbl_GL[[#This Row],[Account_key]],tbl_COA[Account_key],tbl_COA[Class],"Not Found")</f>
        <v>Liabilities and Owners Equity</v>
      </c>
      <c r="H4784" t="str">
        <f>_xlfn.XLOOKUP(tbl_GL[[#This Row],[Account_key]],tbl_COA[Account_key],tbl_COA[SubClass],"Not Found")</f>
        <v>Liabilities</v>
      </c>
      <c r="I4784" t="str">
        <f>_xlfn.XLOOKUP(tbl_GL[[#This Row],[Account_key]],tbl_COA[Account_key],tbl_COA[SubClass2],"Not Found")</f>
        <v>Current Liabilities</v>
      </c>
      <c r="J4784" t="str">
        <f>_xlfn.XLOOKUP(tbl_GL[[#This Row],[Account_key]],tbl_COA[Account_key],tbl_COA[SubAccount],,0)</f>
        <v>Accrued Expenses</v>
      </c>
      <c r="K4784">
        <f>YEAR(tbl_GL[[#This Row],[Date]])</f>
        <v>2019</v>
      </c>
    </row>
    <row r="4785" spans="1:11" x14ac:dyDescent="0.35">
      <c r="A4785">
        <v>1111.0999999999999</v>
      </c>
      <c r="B4785" s="24">
        <v>43721</v>
      </c>
      <c r="C4785">
        <v>2</v>
      </c>
      <c r="D4785" s="13">
        <v>210</v>
      </c>
      <c r="E4785" s="13" t="s">
        <v>8</v>
      </c>
      <c r="F4785" s="17">
        <v>1484</v>
      </c>
      <c r="G4785" t="str">
        <f>_xlfn.XLOOKUP(tbl_GL[[#This Row],[Account_key]],tbl_COA[Account_key],tbl_COA[Class],"Not Found")</f>
        <v>Trading account</v>
      </c>
      <c r="H4785" t="str">
        <f>_xlfn.XLOOKUP(tbl_GL[[#This Row],[Account_key]],tbl_COA[Account_key],tbl_COA[SubClass],"Not Found")</f>
        <v>Sales</v>
      </c>
      <c r="I4785" t="str">
        <f>_xlfn.XLOOKUP(tbl_GL[[#This Row],[Account_key]],tbl_COA[Account_key],tbl_COA[SubClass2],"Not Found")</f>
        <v>Sales</v>
      </c>
      <c r="J4785" t="str">
        <f>_xlfn.XLOOKUP(tbl_GL[[#This Row],[Account_key]],tbl_COA[Account_key],tbl_COA[SubAccount],,0)</f>
        <v>Sales</v>
      </c>
      <c r="K4785">
        <f>YEAR(tbl_GL[[#This Row],[Date]])</f>
        <v>2019</v>
      </c>
    </row>
    <row r="4786" spans="1:11" x14ac:dyDescent="0.35">
      <c r="A4786">
        <v>1111.2</v>
      </c>
      <c r="B4786" s="24">
        <v>43721</v>
      </c>
      <c r="C4786">
        <v>2</v>
      </c>
      <c r="D4786" s="13">
        <v>30</v>
      </c>
      <c r="E4786" s="13" t="s">
        <v>8</v>
      </c>
      <c r="F4786" s="17">
        <v>1484</v>
      </c>
      <c r="G4786" t="str">
        <f>_xlfn.XLOOKUP(tbl_GL[[#This Row],[Account_key]],tbl_COA[Account_key],tbl_COA[Class],"Not Found")</f>
        <v>Assets</v>
      </c>
      <c r="H4786" t="str">
        <f>_xlfn.XLOOKUP(tbl_GL[[#This Row],[Account_key]],tbl_COA[Account_key],tbl_COA[SubClass],"Not Found")</f>
        <v>Assets</v>
      </c>
      <c r="I4786" t="str">
        <f>_xlfn.XLOOKUP(tbl_GL[[#This Row],[Account_key]],tbl_COA[Account_key],tbl_COA[SubClass2],"Not Found")</f>
        <v>Current Assets</v>
      </c>
      <c r="J4786" t="str">
        <f>_xlfn.XLOOKUP(tbl_GL[[#This Row],[Account_key]],tbl_COA[Account_key],tbl_COA[SubAccount],,0)</f>
        <v>Trade Receivables</v>
      </c>
      <c r="K4786">
        <f>YEAR(tbl_GL[[#This Row],[Date]])</f>
        <v>2019</v>
      </c>
    </row>
    <row r="4787" spans="1:11" x14ac:dyDescent="0.35">
      <c r="A4787">
        <v>1112.0999999999999</v>
      </c>
      <c r="B4787" s="24">
        <v>43721</v>
      </c>
      <c r="C4787">
        <v>2</v>
      </c>
      <c r="D4787" s="13">
        <v>30</v>
      </c>
      <c r="E4787" s="13" t="s">
        <v>80</v>
      </c>
      <c r="F4787" s="17">
        <v>-8266</v>
      </c>
      <c r="G4787" t="str">
        <f>_xlfn.XLOOKUP(tbl_GL[[#This Row],[Account_key]],tbl_COA[Account_key],tbl_COA[Class],"Not Found")</f>
        <v>Assets</v>
      </c>
      <c r="H4787" t="str">
        <f>_xlfn.XLOOKUP(tbl_GL[[#This Row],[Account_key]],tbl_COA[Account_key],tbl_COA[SubClass],"Not Found")</f>
        <v>Assets</v>
      </c>
      <c r="I4787" t="str">
        <f>_xlfn.XLOOKUP(tbl_GL[[#This Row],[Account_key]],tbl_COA[Account_key],tbl_COA[SubClass2],"Not Found")</f>
        <v>Current Assets</v>
      </c>
      <c r="J4787" t="str">
        <f>_xlfn.XLOOKUP(tbl_GL[[#This Row],[Account_key]],tbl_COA[Account_key],tbl_COA[SubAccount],,0)</f>
        <v>Trade Receivables</v>
      </c>
      <c r="K4787">
        <f>YEAR(tbl_GL[[#This Row],[Date]])</f>
        <v>2019</v>
      </c>
    </row>
    <row r="4788" spans="1:11" x14ac:dyDescent="0.35">
      <c r="A4788">
        <v>1112.2</v>
      </c>
      <c r="B4788" s="24">
        <v>43721</v>
      </c>
      <c r="C4788">
        <v>2</v>
      </c>
      <c r="D4788" s="13">
        <v>10</v>
      </c>
      <c r="E4788" s="13" t="s">
        <v>80</v>
      </c>
      <c r="F4788" s="17">
        <v>8266</v>
      </c>
      <c r="G4788" t="str">
        <f>_xlfn.XLOOKUP(tbl_GL[[#This Row],[Account_key]],tbl_COA[Account_key],tbl_COA[Class],"Not Found")</f>
        <v>Assets</v>
      </c>
      <c r="H4788" t="str">
        <f>_xlfn.XLOOKUP(tbl_GL[[#This Row],[Account_key]],tbl_COA[Account_key],tbl_COA[SubClass],"Not Found")</f>
        <v>Assets</v>
      </c>
      <c r="I4788" t="str">
        <f>_xlfn.XLOOKUP(tbl_GL[[#This Row],[Account_key]],tbl_COA[Account_key],tbl_COA[SubClass2],"Not Found")</f>
        <v>Current Assets</v>
      </c>
      <c r="J4788" t="str">
        <f>_xlfn.XLOOKUP(tbl_GL[[#This Row],[Account_key]],tbl_COA[Account_key],tbl_COA[SubAccount],,0)</f>
        <v>Cash at Bank</v>
      </c>
      <c r="K4788">
        <f>YEAR(tbl_GL[[#This Row],[Date]])</f>
        <v>2019</v>
      </c>
    </row>
    <row r="4789" spans="1:11" x14ac:dyDescent="0.35">
      <c r="A4789">
        <v>1113.0999999999999</v>
      </c>
      <c r="B4789" s="24">
        <v>43722</v>
      </c>
      <c r="C4789">
        <v>2</v>
      </c>
      <c r="D4789" s="13">
        <v>220</v>
      </c>
      <c r="E4789" s="13" t="s">
        <v>81</v>
      </c>
      <c r="F4789" s="17">
        <v>-1266</v>
      </c>
      <c r="G4789" t="str">
        <f>_xlfn.XLOOKUP(tbl_GL[[#This Row],[Account_key]],tbl_COA[Account_key],tbl_COA[Class],"Not Found")</f>
        <v>Trading account</v>
      </c>
      <c r="H4789" t="str">
        <f>_xlfn.XLOOKUP(tbl_GL[[#This Row],[Account_key]],tbl_COA[Account_key],tbl_COA[SubClass],"Not Found")</f>
        <v>Sales</v>
      </c>
      <c r="I4789" t="str">
        <f>_xlfn.XLOOKUP(tbl_GL[[#This Row],[Account_key]],tbl_COA[Account_key],tbl_COA[SubClass2],"Not Found")</f>
        <v>Sales</v>
      </c>
      <c r="J4789" t="str">
        <f>_xlfn.XLOOKUP(tbl_GL[[#This Row],[Account_key]],tbl_COA[Account_key],tbl_COA[SubAccount],,0)</f>
        <v>Sales Return</v>
      </c>
      <c r="K4789">
        <f>YEAR(tbl_GL[[#This Row],[Date]])</f>
        <v>2019</v>
      </c>
    </row>
    <row r="4790" spans="1:11" x14ac:dyDescent="0.35">
      <c r="A4790">
        <v>1113.2</v>
      </c>
      <c r="B4790" s="24">
        <v>43722</v>
      </c>
      <c r="C4790">
        <v>2</v>
      </c>
      <c r="D4790" s="13">
        <v>20</v>
      </c>
      <c r="E4790" s="13" t="s">
        <v>81</v>
      </c>
      <c r="F4790" s="17">
        <v>-1266</v>
      </c>
      <c r="G4790" t="str">
        <f>_xlfn.XLOOKUP(tbl_GL[[#This Row],[Account_key]],tbl_COA[Account_key],tbl_COA[Class],"Not Found")</f>
        <v>Assets</v>
      </c>
      <c r="H4790" t="str">
        <f>_xlfn.XLOOKUP(tbl_GL[[#This Row],[Account_key]],tbl_COA[Account_key],tbl_COA[SubClass],"Not Found")</f>
        <v>Assets</v>
      </c>
      <c r="I4790" t="str">
        <f>_xlfn.XLOOKUP(tbl_GL[[#This Row],[Account_key]],tbl_COA[Account_key],tbl_COA[SubClass2],"Not Found")</f>
        <v>Current Assets</v>
      </c>
      <c r="J4790" t="str">
        <f>_xlfn.XLOOKUP(tbl_GL[[#This Row],[Account_key]],tbl_COA[Account_key],tbl_COA[SubAccount],,0)</f>
        <v>Cash in hand</v>
      </c>
      <c r="K4790">
        <f>YEAR(tbl_GL[[#This Row],[Date]])</f>
        <v>2019</v>
      </c>
    </row>
    <row r="4791" spans="1:11" x14ac:dyDescent="0.35">
      <c r="A4791">
        <v>1114.0999999999999</v>
      </c>
      <c r="B4791" s="24">
        <v>43722</v>
      </c>
      <c r="C4791">
        <v>2</v>
      </c>
      <c r="D4791" s="13">
        <v>10</v>
      </c>
      <c r="E4791" s="13" t="s">
        <v>84</v>
      </c>
      <c r="F4791" s="17">
        <v>-15750</v>
      </c>
      <c r="G4791" t="str">
        <f>_xlfn.XLOOKUP(tbl_GL[[#This Row],[Account_key]],tbl_COA[Account_key],tbl_COA[Class],"Not Found")</f>
        <v>Assets</v>
      </c>
      <c r="H4791" t="str">
        <f>_xlfn.XLOOKUP(tbl_GL[[#This Row],[Account_key]],tbl_COA[Account_key],tbl_COA[SubClass],"Not Found")</f>
        <v>Assets</v>
      </c>
      <c r="I4791" t="str">
        <f>_xlfn.XLOOKUP(tbl_GL[[#This Row],[Account_key]],tbl_COA[Account_key],tbl_COA[SubClass2],"Not Found")</f>
        <v>Current Assets</v>
      </c>
      <c r="J4791" t="str">
        <f>_xlfn.XLOOKUP(tbl_GL[[#This Row],[Account_key]],tbl_COA[Account_key],tbl_COA[SubAccount],,0)</f>
        <v>Cash at Bank</v>
      </c>
      <c r="K4791">
        <f>YEAR(tbl_GL[[#This Row],[Date]])</f>
        <v>2019</v>
      </c>
    </row>
    <row r="4792" spans="1:11" x14ac:dyDescent="0.35">
      <c r="A4792">
        <v>1114.2</v>
      </c>
      <c r="B4792" s="24">
        <v>43722</v>
      </c>
      <c r="C4792">
        <v>2</v>
      </c>
      <c r="D4792" s="13">
        <v>110</v>
      </c>
      <c r="E4792" s="13" t="s">
        <v>84</v>
      </c>
      <c r="F4792" s="17">
        <v>-15750</v>
      </c>
      <c r="G4792" t="str">
        <f>_xlfn.XLOOKUP(tbl_GL[[#This Row],[Account_key]],tbl_COA[Account_key],tbl_COA[Class],"Not Found")</f>
        <v>Liabilities and Owners Equity</v>
      </c>
      <c r="H4792" t="str">
        <f>_xlfn.XLOOKUP(tbl_GL[[#This Row],[Account_key]],tbl_COA[Account_key],tbl_COA[SubClass],"Not Found")</f>
        <v>Liabilities</v>
      </c>
      <c r="I4792" t="str">
        <f>_xlfn.XLOOKUP(tbl_GL[[#This Row],[Account_key]],tbl_COA[Account_key],tbl_COA[SubClass2],"Not Found")</f>
        <v>Current Liabilities</v>
      </c>
      <c r="J4792" t="str">
        <f>_xlfn.XLOOKUP(tbl_GL[[#This Row],[Account_key]],tbl_COA[Account_key],tbl_COA[SubAccount],,0)</f>
        <v>Trade Payables</v>
      </c>
      <c r="K4792">
        <f>YEAR(tbl_GL[[#This Row],[Date]])</f>
        <v>2019</v>
      </c>
    </row>
    <row r="4793" spans="1:11" x14ac:dyDescent="0.35">
      <c r="A4793">
        <v>1115.0999999999999</v>
      </c>
      <c r="B4793" s="24">
        <v>43723</v>
      </c>
      <c r="C4793">
        <v>2</v>
      </c>
      <c r="D4793" s="13">
        <v>260</v>
      </c>
      <c r="E4793" s="13" t="s">
        <v>99</v>
      </c>
      <c r="F4793" s="17">
        <v>-61</v>
      </c>
      <c r="G4793" t="str">
        <f>_xlfn.XLOOKUP(tbl_GL[[#This Row],[Account_key]],tbl_COA[Account_key],tbl_COA[Class],"Not Found")</f>
        <v>Operating account</v>
      </c>
      <c r="H4793" t="str">
        <f>_xlfn.XLOOKUP(tbl_GL[[#This Row],[Account_key]],tbl_COA[Account_key],tbl_COA[SubClass],"Not Found")</f>
        <v>Operating Expenses</v>
      </c>
      <c r="I4793" t="str">
        <f>_xlfn.XLOOKUP(tbl_GL[[#This Row],[Account_key]],tbl_COA[Account_key],tbl_COA[SubClass2],"Not Found")</f>
        <v>Marketing</v>
      </c>
      <c r="J4793" t="str">
        <f>_xlfn.XLOOKUP(tbl_GL[[#This Row],[Account_key]],tbl_COA[Account_key],tbl_COA[SubAccount],,0)</f>
        <v>Commissions</v>
      </c>
      <c r="K4793">
        <f>YEAR(tbl_GL[[#This Row],[Date]])</f>
        <v>2019</v>
      </c>
    </row>
    <row r="4794" spans="1:11" x14ac:dyDescent="0.35">
      <c r="A4794">
        <v>1115.2</v>
      </c>
      <c r="B4794" s="24">
        <v>43723</v>
      </c>
      <c r="C4794">
        <v>2</v>
      </c>
      <c r="D4794" s="13">
        <v>20</v>
      </c>
      <c r="E4794" s="13" t="s">
        <v>99</v>
      </c>
      <c r="F4794" s="17">
        <v>-61</v>
      </c>
      <c r="G4794" t="str">
        <f>_xlfn.XLOOKUP(tbl_GL[[#This Row],[Account_key]],tbl_COA[Account_key],tbl_COA[Class],"Not Found")</f>
        <v>Assets</v>
      </c>
      <c r="H4794" t="str">
        <f>_xlfn.XLOOKUP(tbl_GL[[#This Row],[Account_key]],tbl_COA[Account_key],tbl_COA[SubClass],"Not Found")</f>
        <v>Assets</v>
      </c>
      <c r="I4794" t="str">
        <f>_xlfn.XLOOKUP(tbl_GL[[#This Row],[Account_key]],tbl_COA[Account_key],tbl_COA[SubClass2],"Not Found")</f>
        <v>Current Assets</v>
      </c>
      <c r="J4794" t="str">
        <f>_xlfn.XLOOKUP(tbl_GL[[#This Row],[Account_key]],tbl_COA[Account_key],tbl_COA[SubAccount],,0)</f>
        <v>Cash in hand</v>
      </c>
      <c r="K4794">
        <f>YEAR(tbl_GL[[#This Row],[Date]])</f>
        <v>2019</v>
      </c>
    </row>
    <row r="4795" spans="1:11" x14ac:dyDescent="0.35">
      <c r="A4795">
        <v>1116.0999999999999</v>
      </c>
      <c r="B4795" s="24">
        <v>43723</v>
      </c>
      <c r="C4795">
        <v>2</v>
      </c>
      <c r="D4795" s="13">
        <v>10</v>
      </c>
      <c r="E4795" s="13" t="s">
        <v>112</v>
      </c>
      <c r="F4795" s="17">
        <v>-150</v>
      </c>
      <c r="G4795" t="str">
        <f>_xlfn.XLOOKUP(tbl_GL[[#This Row],[Account_key]],tbl_COA[Account_key],tbl_COA[Class],"Not Found")</f>
        <v>Assets</v>
      </c>
      <c r="H4795" t="str">
        <f>_xlfn.XLOOKUP(tbl_GL[[#This Row],[Account_key]],tbl_COA[Account_key],tbl_COA[SubClass],"Not Found")</f>
        <v>Assets</v>
      </c>
      <c r="I4795" t="str">
        <f>_xlfn.XLOOKUP(tbl_GL[[#This Row],[Account_key]],tbl_COA[Account_key],tbl_COA[SubClass2],"Not Found")</f>
        <v>Current Assets</v>
      </c>
      <c r="J4795" t="str">
        <f>_xlfn.XLOOKUP(tbl_GL[[#This Row],[Account_key]],tbl_COA[Account_key],tbl_COA[SubAccount],,0)</f>
        <v>Cash at Bank</v>
      </c>
      <c r="K4795">
        <f>YEAR(tbl_GL[[#This Row],[Date]])</f>
        <v>2019</v>
      </c>
    </row>
    <row r="4796" spans="1:11" x14ac:dyDescent="0.35">
      <c r="A4796">
        <v>1116.2</v>
      </c>
      <c r="B4796" s="24">
        <v>43723</v>
      </c>
      <c r="C4796">
        <v>2</v>
      </c>
      <c r="D4796" s="13">
        <v>121</v>
      </c>
      <c r="E4796" s="13" t="s">
        <v>112</v>
      </c>
      <c r="F4796" s="17">
        <v>-150</v>
      </c>
      <c r="G4796" t="str">
        <f>_xlfn.XLOOKUP(tbl_GL[[#This Row],[Account_key]],tbl_COA[Account_key],tbl_COA[Class],"Not Found")</f>
        <v>Liabilities and Owners Equity</v>
      </c>
      <c r="H4796" t="str">
        <f>_xlfn.XLOOKUP(tbl_GL[[#This Row],[Account_key]],tbl_COA[Account_key],tbl_COA[SubClass],"Not Found")</f>
        <v>Liabilities</v>
      </c>
      <c r="I4796" t="str">
        <f>_xlfn.XLOOKUP(tbl_GL[[#This Row],[Account_key]],tbl_COA[Account_key],tbl_COA[SubClass2],"Not Found")</f>
        <v>Current Liabilities</v>
      </c>
      <c r="J4796" t="str">
        <f>_xlfn.XLOOKUP(tbl_GL[[#This Row],[Account_key]],tbl_COA[Account_key],tbl_COA[SubAccount],,0)</f>
        <v>Interest Payable</v>
      </c>
      <c r="K4796">
        <f>YEAR(tbl_GL[[#This Row],[Date]])</f>
        <v>2019</v>
      </c>
    </row>
    <row r="4797" spans="1:11" x14ac:dyDescent="0.35">
      <c r="A4797">
        <v>1117.0999999999999</v>
      </c>
      <c r="B4797" s="24">
        <v>43723</v>
      </c>
      <c r="C4797">
        <v>2</v>
      </c>
      <c r="D4797" s="13">
        <v>330</v>
      </c>
      <c r="E4797" s="13" t="s">
        <v>97</v>
      </c>
      <c r="F4797" s="17">
        <v>-987</v>
      </c>
      <c r="G4797" t="str">
        <f>_xlfn.XLOOKUP(tbl_GL[[#This Row],[Account_key]],tbl_COA[Account_key],tbl_COA[Class],"Not Found")</f>
        <v>Operating account</v>
      </c>
      <c r="H4797" t="str">
        <f>_xlfn.XLOOKUP(tbl_GL[[#This Row],[Account_key]],tbl_COA[Account_key],tbl_COA[SubClass],"Not Found")</f>
        <v>Operating Expenses</v>
      </c>
      <c r="I4797" t="str">
        <f>_xlfn.XLOOKUP(tbl_GL[[#This Row],[Account_key]],tbl_COA[Account_key],tbl_COA[SubClass2],"Not Found")</f>
        <v>Administration</v>
      </c>
      <c r="J4797" t="str">
        <f>_xlfn.XLOOKUP(tbl_GL[[#This Row],[Account_key]],tbl_COA[Account_key],tbl_COA[SubAccount],,0)</f>
        <v>Telephone</v>
      </c>
      <c r="K4797">
        <f>YEAR(tbl_GL[[#This Row],[Date]])</f>
        <v>2019</v>
      </c>
    </row>
    <row r="4798" spans="1:11" x14ac:dyDescent="0.35">
      <c r="A4798">
        <v>1117.2</v>
      </c>
      <c r="B4798" s="24">
        <v>43723</v>
      </c>
      <c r="C4798">
        <v>2</v>
      </c>
      <c r="D4798" s="13">
        <v>120</v>
      </c>
      <c r="E4798" s="13" t="s">
        <v>97</v>
      </c>
      <c r="F4798" s="17">
        <v>987</v>
      </c>
      <c r="G4798" t="str">
        <f>_xlfn.XLOOKUP(tbl_GL[[#This Row],[Account_key]],tbl_COA[Account_key],tbl_COA[Class],"Not Found")</f>
        <v>Liabilities and Owners Equity</v>
      </c>
      <c r="H4798" t="str">
        <f>_xlfn.XLOOKUP(tbl_GL[[#This Row],[Account_key]],tbl_COA[Account_key],tbl_COA[SubClass],"Not Found")</f>
        <v>Liabilities</v>
      </c>
      <c r="I4798" t="str">
        <f>_xlfn.XLOOKUP(tbl_GL[[#This Row],[Account_key]],tbl_COA[Account_key],tbl_COA[SubClass2],"Not Found")</f>
        <v>Current Liabilities</v>
      </c>
      <c r="J4798" t="str">
        <f>_xlfn.XLOOKUP(tbl_GL[[#This Row],[Account_key]],tbl_COA[Account_key],tbl_COA[SubAccount],,0)</f>
        <v>Accrued Expenses</v>
      </c>
      <c r="K4798">
        <f>YEAR(tbl_GL[[#This Row],[Date]])</f>
        <v>2019</v>
      </c>
    </row>
    <row r="4799" spans="1:11" x14ac:dyDescent="0.35">
      <c r="A4799">
        <v>1118.0999999999999</v>
      </c>
      <c r="B4799" s="24">
        <v>43723</v>
      </c>
      <c r="C4799">
        <v>2</v>
      </c>
      <c r="D4799" s="13">
        <v>30</v>
      </c>
      <c r="E4799" s="13" t="s">
        <v>80</v>
      </c>
      <c r="F4799" s="17">
        <v>-8507</v>
      </c>
      <c r="G4799" t="str">
        <f>_xlfn.XLOOKUP(tbl_GL[[#This Row],[Account_key]],tbl_COA[Account_key],tbl_COA[Class],"Not Found")</f>
        <v>Assets</v>
      </c>
      <c r="H4799" t="str">
        <f>_xlfn.XLOOKUP(tbl_GL[[#This Row],[Account_key]],tbl_COA[Account_key],tbl_COA[SubClass],"Not Found")</f>
        <v>Assets</v>
      </c>
      <c r="I4799" t="str">
        <f>_xlfn.XLOOKUP(tbl_GL[[#This Row],[Account_key]],tbl_COA[Account_key],tbl_COA[SubClass2],"Not Found")</f>
        <v>Current Assets</v>
      </c>
      <c r="J4799" t="str">
        <f>_xlfn.XLOOKUP(tbl_GL[[#This Row],[Account_key]],tbl_COA[Account_key],tbl_COA[SubAccount],,0)</f>
        <v>Trade Receivables</v>
      </c>
      <c r="K4799">
        <f>YEAR(tbl_GL[[#This Row],[Date]])</f>
        <v>2019</v>
      </c>
    </row>
    <row r="4800" spans="1:11" x14ac:dyDescent="0.35">
      <c r="A4800">
        <v>1118.2</v>
      </c>
      <c r="B4800" s="24">
        <v>43723</v>
      </c>
      <c r="C4800">
        <v>2</v>
      </c>
      <c r="D4800" s="13">
        <v>10</v>
      </c>
      <c r="E4800" s="13" t="s">
        <v>80</v>
      </c>
      <c r="F4800" s="17">
        <v>8507</v>
      </c>
      <c r="G4800" t="str">
        <f>_xlfn.XLOOKUP(tbl_GL[[#This Row],[Account_key]],tbl_COA[Account_key],tbl_COA[Class],"Not Found")</f>
        <v>Assets</v>
      </c>
      <c r="H4800" t="str">
        <f>_xlfn.XLOOKUP(tbl_GL[[#This Row],[Account_key]],tbl_COA[Account_key],tbl_COA[SubClass],"Not Found")</f>
        <v>Assets</v>
      </c>
      <c r="I4800" t="str">
        <f>_xlfn.XLOOKUP(tbl_GL[[#This Row],[Account_key]],tbl_COA[Account_key],tbl_COA[SubClass2],"Not Found")</f>
        <v>Current Assets</v>
      </c>
      <c r="J4800" t="str">
        <f>_xlfn.XLOOKUP(tbl_GL[[#This Row],[Account_key]],tbl_COA[Account_key],tbl_COA[SubAccount],,0)</f>
        <v>Cash at Bank</v>
      </c>
      <c r="K4800">
        <f>YEAR(tbl_GL[[#This Row],[Date]])</f>
        <v>2019</v>
      </c>
    </row>
    <row r="4801" spans="1:11" x14ac:dyDescent="0.35">
      <c r="A4801">
        <v>1119.0999999999999</v>
      </c>
      <c r="B4801" s="24">
        <v>43724</v>
      </c>
      <c r="C4801">
        <v>2</v>
      </c>
      <c r="D4801" s="13">
        <v>10</v>
      </c>
      <c r="E4801" s="13" t="s">
        <v>98</v>
      </c>
      <c r="F4801" s="17">
        <v>-956</v>
      </c>
      <c r="G4801" t="str">
        <f>_xlfn.XLOOKUP(tbl_GL[[#This Row],[Account_key]],tbl_COA[Account_key],tbl_COA[Class],"Not Found")</f>
        <v>Assets</v>
      </c>
      <c r="H4801" t="str">
        <f>_xlfn.XLOOKUP(tbl_GL[[#This Row],[Account_key]],tbl_COA[Account_key],tbl_COA[SubClass],"Not Found")</f>
        <v>Assets</v>
      </c>
      <c r="I4801" t="str">
        <f>_xlfn.XLOOKUP(tbl_GL[[#This Row],[Account_key]],tbl_COA[Account_key],tbl_COA[SubClass2],"Not Found")</f>
        <v>Current Assets</v>
      </c>
      <c r="J4801" t="str">
        <f>_xlfn.XLOOKUP(tbl_GL[[#This Row],[Account_key]],tbl_COA[Account_key],tbl_COA[SubAccount],,0)</f>
        <v>Cash at Bank</v>
      </c>
      <c r="K4801">
        <f>YEAR(tbl_GL[[#This Row],[Date]])</f>
        <v>2019</v>
      </c>
    </row>
    <row r="4802" spans="1:11" x14ac:dyDescent="0.35">
      <c r="A4802">
        <v>1119.2</v>
      </c>
      <c r="B4802" s="24">
        <v>43724</v>
      </c>
      <c r="C4802">
        <v>2</v>
      </c>
      <c r="D4802" s="13">
        <v>120</v>
      </c>
      <c r="E4802" s="13" t="s">
        <v>98</v>
      </c>
      <c r="F4802" s="17">
        <v>-956</v>
      </c>
      <c r="G4802" t="str">
        <f>_xlfn.XLOOKUP(tbl_GL[[#This Row],[Account_key]],tbl_COA[Account_key],tbl_COA[Class],"Not Found")</f>
        <v>Liabilities and Owners Equity</v>
      </c>
      <c r="H4802" t="str">
        <f>_xlfn.XLOOKUP(tbl_GL[[#This Row],[Account_key]],tbl_COA[Account_key],tbl_COA[SubClass],"Not Found")</f>
        <v>Liabilities</v>
      </c>
      <c r="I4802" t="str">
        <f>_xlfn.XLOOKUP(tbl_GL[[#This Row],[Account_key]],tbl_COA[Account_key],tbl_COA[SubClass2],"Not Found")</f>
        <v>Current Liabilities</v>
      </c>
      <c r="J4802" t="str">
        <f>_xlfn.XLOOKUP(tbl_GL[[#This Row],[Account_key]],tbl_COA[Account_key],tbl_COA[SubAccount],,0)</f>
        <v>Accrued Expenses</v>
      </c>
      <c r="K4802">
        <f>YEAR(tbl_GL[[#This Row],[Date]])</f>
        <v>2019</v>
      </c>
    </row>
    <row r="4803" spans="1:11" x14ac:dyDescent="0.35">
      <c r="A4803">
        <v>1120.0999999999999</v>
      </c>
      <c r="B4803" s="24">
        <v>43727</v>
      </c>
      <c r="C4803">
        <v>2</v>
      </c>
      <c r="D4803" s="13">
        <v>260</v>
      </c>
      <c r="E4803" s="13" t="s">
        <v>97</v>
      </c>
      <c r="F4803" s="17">
        <v>-1331</v>
      </c>
      <c r="G4803" t="str">
        <f>_xlfn.XLOOKUP(tbl_GL[[#This Row],[Account_key]],tbl_COA[Account_key],tbl_COA[Class],"Not Found")</f>
        <v>Operating account</v>
      </c>
      <c r="H4803" t="str">
        <f>_xlfn.XLOOKUP(tbl_GL[[#This Row],[Account_key]],tbl_COA[Account_key],tbl_COA[SubClass],"Not Found")</f>
        <v>Operating Expenses</v>
      </c>
      <c r="I4803" t="str">
        <f>_xlfn.XLOOKUP(tbl_GL[[#This Row],[Account_key]],tbl_COA[Account_key],tbl_COA[SubClass2],"Not Found")</f>
        <v>Marketing</v>
      </c>
      <c r="J4803" t="str">
        <f>_xlfn.XLOOKUP(tbl_GL[[#This Row],[Account_key]],tbl_COA[Account_key],tbl_COA[SubAccount],,0)</f>
        <v>Commissions</v>
      </c>
      <c r="K4803">
        <f>YEAR(tbl_GL[[#This Row],[Date]])</f>
        <v>2019</v>
      </c>
    </row>
    <row r="4804" spans="1:11" x14ac:dyDescent="0.35">
      <c r="A4804">
        <v>1120.2</v>
      </c>
      <c r="B4804" s="24">
        <v>43727</v>
      </c>
      <c r="C4804">
        <v>2</v>
      </c>
      <c r="D4804" s="13">
        <v>120</v>
      </c>
      <c r="E4804" s="13" t="s">
        <v>97</v>
      </c>
      <c r="F4804" s="17">
        <v>1331</v>
      </c>
      <c r="G4804" t="str">
        <f>_xlfn.XLOOKUP(tbl_GL[[#This Row],[Account_key]],tbl_COA[Account_key],tbl_COA[Class],"Not Found")</f>
        <v>Liabilities and Owners Equity</v>
      </c>
      <c r="H4804" t="str">
        <f>_xlfn.XLOOKUP(tbl_GL[[#This Row],[Account_key]],tbl_COA[Account_key],tbl_COA[SubClass],"Not Found")</f>
        <v>Liabilities</v>
      </c>
      <c r="I4804" t="str">
        <f>_xlfn.XLOOKUP(tbl_GL[[#This Row],[Account_key]],tbl_COA[Account_key],tbl_COA[SubClass2],"Not Found")</f>
        <v>Current Liabilities</v>
      </c>
      <c r="J4804" t="str">
        <f>_xlfn.XLOOKUP(tbl_GL[[#This Row],[Account_key]],tbl_COA[Account_key],tbl_COA[SubAccount],,0)</f>
        <v>Accrued Expenses</v>
      </c>
      <c r="K4804">
        <f>YEAR(tbl_GL[[#This Row],[Date]])</f>
        <v>2019</v>
      </c>
    </row>
    <row r="4805" spans="1:11" x14ac:dyDescent="0.35">
      <c r="A4805">
        <v>1121.0999999999999</v>
      </c>
      <c r="B4805" s="24">
        <v>43728</v>
      </c>
      <c r="C4805">
        <v>2</v>
      </c>
      <c r="D4805" s="13">
        <v>230</v>
      </c>
      <c r="E4805" s="13" t="s">
        <v>4</v>
      </c>
      <c r="F4805" s="17">
        <v>-182</v>
      </c>
      <c r="G4805" t="str">
        <f>_xlfn.XLOOKUP(tbl_GL[[#This Row],[Account_key]],tbl_COA[Account_key],tbl_COA[Class],"Not Found")</f>
        <v>Trading account</v>
      </c>
      <c r="H4805" t="str">
        <f>_xlfn.XLOOKUP(tbl_GL[[#This Row],[Account_key]],tbl_COA[Account_key],tbl_COA[SubClass],"Not Found")</f>
        <v>Cost of Sales</v>
      </c>
      <c r="I4805" t="str">
        <f>_xlfn.XLOOKUP(tbl_GL[[#This Row],[Account_key]],tbl_COA[Account_key],tbl_COA[SubClass2],"Not Found")</f>
        <v>Cost of Sales</v>
      </c>
      <c r="J4805" t="str">
        <f>_xlfn.XLOOKUP(tbl_GL[[#This Row],[Account_key]],tbl_COA[Account_key],tbl_COA[SubAccount],,0)</f>
        <v>Cost of Sales</v>
      </c>
      <c r="K4805">
        <f>YEAR(tbl_GL[[#This Row],[Date]])</f>
        <v>2019</v>
      </c>
    </row>
    <row r="4806" spans="1:11" x14ac:dyDescent="0.35">
      <c r="A4806">
        <v>1121.2</v>
      </c>
      <c r="B4806" s="24">
        <v>43728</v>
      </c>
      <c r="C4806">
        <v>2</v>
      </c>
      <c r="D4806" s="13">
        <v>60</v>
      </c>
      <c r="E4806" s="13" t="s">
        <v>4</v>
      </c>
      <c r="F4806" s="17">
        <v>-182</v>
      </c>
      <c r="G4806" t="str">
        <f>_xlfn.XLOOKUP(tbl_GL[[#This Row],[Account_key]],tbl_COA[Account_key],tbl_COA[Class],"Not Found")</f>
        <v>Assets</v>
      </c>
      <c r="H4806" t="str">
        <f>_xlfn.XLOOKUP(tbl_GL[[#This Row],[Account_key]],tbl_COA[Account_key],tbl_COA[SubClass],"Not Found")</f>
        <v>Assets</v>
      </c>
      <c r="I4806" t="str">
        <f>_xlfn.XLOOKUP(tbl_GL[[#This Row],[Account_key]],tbl_COA[Account_key],tbl_COA[SubClass2],"Not Found")</f>
        <v>Current Assets</v>
      </c>
      <c r="J4806" t="str">
        <f>_xlfn.XLOOKUP(tbl_GL[[#This Row],[Account_key]],tbl_COA[Account_key],tbl_COA[SubAccount],,0)</f>
        <v>Inventory</v>
      </c>
      <c r="K4806">
        <f>YEAR(tbl_GL[[#This Row],[Date]])</f>
        <v>2019</v>
      </c>
    </row>
    <row r="4807" spans="1:11" x14ac:dyDescent="0.35">
      <c r="A4807">
        <v>1122.0999999999999</v>
      </c>
      <c r="B4807" s="24">
        <v>43728</v>
      </c>
      <c r="C4807">
        <v>2</v>
      </c>
      <c r="D4807" s="13">
        <v>230</v>
      </c>
      <c r="E4807" s="13" t="s">
        <v>4</v>
      </c>
      <c r="F4807" s="17">
        <v>-585</v>
      </c>
      <c r="G4807" t="str">
        <f>_xlfn.XLOOKUP(tbl_GL[[#This Row],[Account_key]],tbl_COA[Account_key],tbl_COA[Class],"Not Found")</f>
        <v>Trading account</v>
      </c>
      <c r="H4807" t="str">
        <f>_xlfn.XLOOKUP(tbl_GL[[#This Row],[Account_key]],tbl_COA[Account_key],tbl_COA[SubClass],"Not Found")</f>
        <v>Cost of Sales</v>
      </c>
      <c r="I4807" t="str">
        <f>_xlfn.XLOOKUP(tbl_GL[[#This Row],[Account_key]],tbl_COA[Account_key],tbl_COA[SubClass2],"Not Found")</f>
        <v>Cost of Sales</v>
      </c>
      <c r="J4807" t="str">
        <f>_xlfn.XLOOKUP(tbl_GL[[#This Row],[Account_key]],tbl_COA[Account_key],tbl_COA[SubAccount],,0)</f>
        <v>Cost of Sales</v>
      </c>
      <c r="K4807">
        <f>YEAR(tbl_GL[[#This Row],[Date]])</f>
        <v>2019</v>
      </c>
    </row>
    <row r="4808" spans="1:11" x14ac:dyDescent="0.35">
      <c r="A4808">
        <v>1122.2</v>
      </c>
      <c r="B4808" s="24">
        <v>43728</v>
      </c>
      <c r="C4808">
        <v>2</v>
      </c>
      <c r="D4808" s="13">
        <v>60</v>
      </c>
      <c r="E4808" s="13" t="s">
        <v>4</v>
      </c>
      <c r="F4808" s="17">
        <v>-585</v>
      </c>
      <c r="G4808" t="str">
        <f>_xlfn.XLOOKUP(tbl_GL[[#This Row],[Account_key]],tbl_COA[Account_key],tbl_COA[Class],"Not Found")</f>
        <v>Assets</v>
      </c>
      <c r="H4808" t="str">
        <f>_xlfn.XLOOKUP(tbl_GL[[#This Row],[Account_key]],tbl_COA[Account_key],tbl_COA[SubClass],"Not Found")</f>
        <v>Assets</v>
      </c>
      <c r="I4808" t="str">
        <f>_xlfn.XLOOKUP(tbl_GL[[#This Row],[Account_key]],tbl_COA[Account_key],tbl_COA[SubClass2],"Not Found")</f>
        <v>Current Assets</v>
      </c>
      <c r="J4808" t="str">
        <f>_xlfn.XLOOKUP(tbl_GL[[#This Row],[Account_key]],tbl_COA[Account_key],tbl_COA[SubAccount],,0)</f>
        <v>Inventory</v>
      </c>
      <c r="K4808">
        <f>YEAR(tbl_GL[[#This Row],[Date]])</f>
        <v>2019</v>
      </c>
    </row>
    <row r="4809" spans="1:11" x14ac:dyDescent="0.35">
      <c r="A4809">
        <v>1123.0999999999999</v>
      </c>
      <c r="B4809" s="24">
        <v>43728</v>
      </c>
      <c r="C4809">
        <v>2</v>
      </c>
      <c r="D4809" s="13">
        <v>210</v>
      </c>
      <c r="E4809" s="13" t="s">
        <v>8</v>
      </c>
      <c r="F4809" s="17">
        <v>664</v>
      </c>
      <c r="G4809" t="str">
        <f>_xlfn.XLOOKUP(tbl_GL[[#This Row],[Account_key]],tbl_COA[Account_key],tbl_COA[Class],"Not Found")</f>
        <v>Trading account</v>
      </c>
      <c r="H4809" t="str">
        <f>_xlfn.XLOOKUP(tbl_GL[[#This Row],[Account_key]],tbl_COA[Account_key],tbl_COA[SubClass],"Not Found")</f>
        <v>Sales</v>
      </c>
      <c r="I4809" t="str">
        <f>_xlfn.XLOOKUP(tbl_GL[[#This Row],[Account_key]],tbl_COA[Account_key],tbl_COA[SubClass2],"Not Found")</f>
        <v>Sales</v>
      </c>
      <c r="J4809" t="str">
        <f>_xlfn.XLOOKUP(tbl_GL[[#This Row],[Account_key]],tbl_COA[Account_key],tbl_COA[SubAccount],,0)</f>
        <v>Sales</v>
      </c>
      <c r="K4809">
        <f>YEAR(tbl_GL[[#This Row],[Date]])</f>
        <v>2019</v>
      </c>
    </row>
    <row r="4810" spans="1:11" x14ac:dyDescent="0.35">
      <c r="A4810">
        <v>1123.2</v>
      </c>
      <c r="B4810" s="24">
        <v>43728</v>
      </c>
      <c r="C4810">
        <v>2</v>
      </c>
      <c r="D4810" s="13">
        <v>30</v>
      </c>
      <c r="E4810" s="13" t="s">
        <v>8</v>
      </c>
      <c r="F4810" s="17">
        <v>664</v>
      </c>
      <c r="G4810" t="str">
        <f>_xlfn.XLOOKUP(tbl_GL[[#This Row],[Account_key]],tbl_COA[Account_key],tbl_COA[Class],"Not Found")</f>
        <v>Assets</v>
      </c>
      <c r="H4810" t="str">
        <f>_xlfn.XLOOKUP(tbl_GL[[#This Row],[Account_key]],tbl_COA[Account_key],tbl_COA[SubClass],"Not Found")</f>
        <v>Assets</v>
      </c>
      <c r="I4810" t="str">
        <f>_xlfn.XLOOKUP(tbl_GL[[#This Row],[Account_key]],tbl_COA[Account_key],tbl_COA[SubClass2],"Not Found")</f>
        <v>Current Assets</v>
      </c>
      <c r="J4810" t="str">
        <f>_xlfn.XLOOKUP(tbl_GL[[#This Row],[Account_key]],tbl_COA[Account_key],tbl_COA[SubAccount],,0)</f>
        <v>Trade Receivables</v>
      </c>
      <c r="K4810">
        <f>YEAR(tbl_GL[[#This Row],[Date]])</f>
        <v>2019</v>
      </c>
    </row>
    <row r="4811" spans="1:11" x14ac:dyDescent="0.35">
      <c r="A4811">
        <v>1124.0999999999999</v>
      </c>
      <c r="B4811" s="24">
        <v>43728</v>
      </c>
      <c r="C4811">
        <v>2</v>
      </c>
      <c r="D4811" s="13">
        <v>210</v>
      </c>
      <c r="E4811" s="13" t="s">
        <v>7</v>
      </c>
      <c r="F4811" s="17">
        <v>2012</v>
      </c>
      <c r="G4811" t="str">
        <f>_xlfn.XLOOKUP(tbl_GL[[#This Row],[Account_key]],tbl_COA[Account_key],tbl_COA[Class],"Not Found")</f>
        <v>Trading account</v>
      </c>
      <c r="H4811" t="str">
        <f>_xlfn.XLOOKUP(tbl_GL[[#This Row],[Account_key]],tbl_COA[Account_key],tbl_COA[SubClass],"Not Found")</f>
        <v>Sales</v>
      </c>
      <c r="I4811" t="str">
        <f>_xlfn.XLOOKUP(tbl_GL[[#This Row],[Account_key]],tbl_COA[Account_key],tbl_COA[SubClass2],"Not Found")</f>
        <v>Sales</v>
      </c>
      <c r="J4811" t="str">
        <f>_xlfn.XLOOKUP(tbl_GL[[#This Row],[Account_key]],tbl_COA[Account_key],tbl_COA[SubAccount],,0)</f>
        <v>Sales</v>
      </c>
      <c r="K4811">
        <f>YEAR(tbl_GL[[#This Row],[Date]])</f>
        <v>2019</v>
      </c>
    </row>
    <row r="4812" spans="1:11" x14ac:dyDescent="0.35">
      <c r="A4812">
        <v>1124.2</v>
      </c>
      <c r="B4812" s="24">
        <v>43728</v>
      </c>
      <c r="C4812">
        <v>2</v>
      </c>
      <c r="D4812" s="13">
        <v>10</v>
      </c>
      <c r="E4812" s="13" t="s">
        <v>7</v>
      </c>
      <c r="F4812" s="17">
        <v>2012</v>
      </c>
      <c r="G4812" t="str">
        <f>_xlfn.XLOOKUP(tbl_GL[[#This Row],[Account_key]],tbl_COA[Account_key],tbl_COA[Class],"Not Found")</f>
        <v>Assets</v>
      </c>
      <c r="H4812" t="str">
        <f>_xlfn.XLOOKUP(tbl_GL[[#This Row],[Account_key]],tbl_COA[Account_key],tbl_COA[SubClass],"Not Found")</f>
        <v>Assets</v>
      </c>
      <c r="I4812" t="str">
        <f>_xlfn.XLOOKUP(tbl_GL[[#This Row],[Account_key]],tbl_COA[Account_key],tbl_COA[SubClass2],"Not Found")</f>
        <v>Current Assets</v>
      </c>
      <c r="J4812" t="str">
        <f>_xlfn.XLOOKUP(tbl_GL[[#This Row],[Account_key]],tbl_COA[Account_key],tbl_COA[SubAccount],,0)</f>
        <v>Cash at Bank</v>
      </c>
      <c r="K4812">
        <f>YEAR(tbl_GL[[#This Row],[Date]])</f>
        <v>2019</v>
      </c>
    </row>
    <row r="4813" spans="1:11" x14ac:dyDescent="0.35">
      <c r="A4813">
        <v>1125.0999999999999</v>
      </c>
      <c r="B4813" s="24">
        <v>43728</v>
      </c>
      <c r="C4813">
        <v>2</v>
      </c>
      <c r="D4813" s="13">
        <v>230</v>
      </c>
      <c r="E4813" s="13" t="s">
        <v>4</v>
      </c>
      <c r="F4813" s="17">
        <v>-2183</v>
      </c>
      <c r="G4813" t="str">
        <f>_xlfn.XLOOKUP(tbl_GL[[#This Row],[Account_key]],tbl_COA[Account_key],tbl_COA[Class],"Not Found")</f>
        <v>Trading account</v>
      </c>
      <c r="H4813" t="str">
        <f>_xlfn.XLOOKUP(tbl_GL[[#This Row],[Account_key]],tbl_COA[Account_key],tbl_COA[SubClass],"Not Found")</f>
        <v>Cost of Sales</v>
      </c>
      <c r="I4813" t="str">
        <f>_xlfn.XLOOKUP(tbl_GL[[#This Row],[Account_key]],tbl_COA[Account_key],tbl_COA[SubClass2],"Not Found")</f>
        <v>Cost of Sales</v>
      </c>
      <c r="J4813" t="str">
        <f>_xlfn.XLOOKUP(tbl_GL[[#This Row],[Account_key]],tbl_COA[Account_key],tbl_COA[SubAccount],,0)</f>
        <v>Cost of Sales</v>
      </c>
      <c r="K4813">
        <f>YEAR(tbl_GL[[#This Row],[Date]])</f>
        <v>2019</v>
      </c>
    </row>
    <row r="4814" spans="1:11" x14ac:dyDescent="0.35">
      <c r="A4814">
        <v>1125.2</v>
      </c>
      <c r="B4814" s="24">
        <v>43728</v>
      </c>
      <c r="C4814">
        <v>2</v>
      </c>
      <c r="D4814" s="13">
        <v>60</v>
      </c>
      <c r="E4814" s="13" t="s">
        <v>4</v>
      </c>
      <c r="F4814" s="17">
        <v>-2183</v>
      </c>
      <c r="G4814" t="str">
        <f>_xlfn.XLOOKUP(tbl_GL[[#This Row],[Account_key]],tbl_COA[Account_key],tbl_COA[Class],"Not Found")</f>
        <v>Assets</v>
      </c>
      <c r="H4814" t="str">
        <f>_xlfn.XLOOKUP(tbl_GL[[#This Row],[Account_key]],tbl_COA[Account_key],tbl_COA[SubClass],"Not Found")</f>
        <v>Assets</v>
      </c>
      <c r="I4814" t="str">
        <f>_xlfn.XLOOKUP(tbl_GL[[#This Row],[Account_key]],tbl_COA[Account_key],tbl_COA[SubClass2],"Not Found")</f>
        <v>Current Assets</v>
      </c>
      <c r="J4814" t="str">
        <f>_xlfn.XLOOKUP(tbl_GL[[#This Row],[Account_key]],tbl_COA[Account_key],tbl_COA[SubAccount],,0)</f>
        <v>Inventory</v>
      </c>
      <c r="K4814">
        <f>YEAR(tbl_GL[[#This Row],[Date]])</f>
        <v>2019</v>
      </c>
    </row>
    <row r="4815" spans="1:11" x14ac:dyDescent="0.35">
      <c r="A4815">
        <v>1126.0999999999999</v>
      </c>
      <c r="B4815" s="24">
        <v>43728</v>
      </c>
      <c r="C4815">
        <v>2</v>
      </c>
      <c r="D4815" s="13">
        <v>210</v>
      </c>
      <c r="E4815" s="13" t="s">
        <v>8</v>
      </c>
      <c r="F4815" s="17">
        <v>7981</v>
      </c>
      <c r="G4815" t="str">
        <f>_xlfn.XLOOKUP(tbl_GL[[#This Row],[Account_key]],tbl_COA[Account_key],tbl_COA[Class],"Not Found")</f>
        <v>Trading account</v>
      </c>
      <c r="H4815" t="str">
        <f>_xlfn.XLOOKUP(tbl_GL[[#This Row],[Account_key]],tbl_COA[Account_key],tbl_COA[SubClass],"Not Found")</f>
        <v>Sales</v>
      </c>
      <c r="I4815" t="str">
        <f>_xlfn.XLOOKUP(tbl_GL[[#This Row],[Account_key]],tbl_COA[Account_key],tbl_COA[SubClass2],"Not Found")</f>
        <v>Sales</v>
      </c>
      <c r="J4815" t="str">
        <f>_xlfn.XLOOKUP(tbl_GL[[#This Row],[Account_key]],tbl_COA[Account_key],tbl_COA[SubAccount],,0)</f>
        <v>Sales</v>
      </c>
      <c r="K4815">
        <f>YEAR(tbl_GL[[#This Row],[Date]])</f>
        <v>2019</v>
      </c>
    </row>
    <row r="4816" spans="1:11" x14ac:dyDescent="0.35">
      <c r="A4816">
        <v>1126.2</v>
      </c>
      <c r="B4816" s="24">
        <v>43728</v>
      </c>
      <c r="C4816">
        <v>2</v>
      </c>
      <c r="D4816" s="13">
        <v>30</v>
      </c>
      <c r="E4816" s="13" t="s">
        <v>8</v>
      </c>
      <c r="F4816" s="17">
        <v>7981</v>
      </c>
      <c r="G4816" t="str">
        <f>_xlfn.XLOOKUP(tbl_GL[[#This Row],[Account_key]],tbl_COA[Account_key],tbl_COA[Class],"Not Found")</f>
        <v>Assets</v>
      </c>
      <c r="H4816" t="str">
        <f>_xlfn.XLOOKUP(tbl_GL[[#This Row],[Account_key]],tbl_COA[Account_key],tbl_COA[SubClass],"Not Found")</f>
        <v>Assets</v>
      </c>
      <c r="I4816" t="str">
        <f>_xlfn.XLOOKUP(tbl_GL[[#This Row],[Account_key]],tbl_COA[Account_key],tbl_COA[SubClass2],"Not Found")</f>
        <v>Current Assets</v>
      </c>
      <c r="J4816" t="str">
        <f>_xlfn.XLOOKUP(tbl_GL[[#This Row],[Account_key]],tbl_COA[Account_key],tbl_COA[SubAccount],,0)</f>
        <v>Trade Receivables</v>
      </c>
      <c r="K4816">
        <f>YEAR(tbl_GL[[#This Row],[Date]])</f>
        <v>2019</v>
      </c>
    </row>
    <row r="4817" spans="1:11" x14ac:dyDescent="0.35">
      <c r="A4817">
        <v>1127.0999999999999</v>
      </c>
      <c r="B4817" s="24">
        <v>43730</v>
      </c>
      <c r="C4817">
        <v>2</v>
      </c>
      <c r="D4817" s="13">
        <v>10</v>
      </c>
      <c r="E4817" s="13" t="s">
        <v>98</v>
      </c>
      <c r="F4817" s="17">
        <v>-1095</v>
      </c>
      <c r="G4817" t="str">
        <f>_xlfn.XLOOKUP(tbl_GL[[#This Row],[Account_key]],tbl_COA[Account_key],tbl_COA[Class],"Not Found")</f>
        <v>Assets</v>
      </c>
      <c r="H4817" t="str">
        <f>_xlfn.XLOOKUP(tbl_GL[[#This Row],[Account_key]],tbl_COA[Account_key],tbl_COA[SubClass],"Not Found")</f>
        <v>Assets</v>
      </c>
      <c r="I4817" t="str">
        <f>_xlfn.XLOOKUP(tbl_GL[[#This Row],[Account_key]],tbl_COA[Account_key],tbl_COA[SubClass2],"Not Found")</f>
        <v>Current Assets</v>
      </c>
      <c r="J4817" t="str">
        <f>_xlfn.XLOOKUP(tbl_GL[[#This Row],[Account_key]],tbl_COA[Account_key],tbl_COA[SubAccount],,0)</f>
        <v>Cash at Bank</v>
      </c>
      <c r="K4817">
        <f>YEAR(tbl_GL[[#This Row],[Date]])</f>
        <v>2019</v>
      </c>
    </row>
    <row r="4818" spans="1:11" x14ac:dyDescent="0.35">
      <c r="A4818">
        <v>1127.2</v>
      </c>
      <c r="B4818" s="24">
        <v>43730</v>
      </c>
      <c r="C4818">
        <v>2</v>
      </c>
      <c r="D4818" s="13">
        <v>120</v>
      </c>
      <c r="E4818" s="13" t="s">
        <v>98</v>
      </c>
      <c r="F4818" s="17">
        <v>-1095</v>
      </c>
      <c r="G4818" t="str">
        <f>_xlfn.XLOOKUP(tbl_GL[[#This Row],[Account_key]],tbl_COA[Account_key],tbl_COA[Class],"Not Found")</f>
        <v>Liabilities and Owners Equity</v>
      </c>
      <c r="H4818" t="str">
        <f>_xlfn.XLOOKUP(tbl_GL[[#This Row],[Account_key]],tbl_COA[Account_key],tbl_COA[SubClass],"Not Found")</f>
        <v>Liabilities</v>
      </c>
      <c r="I4818" t="str">
        <f>_xlfn.XLOOKUP(tbl_GL[[#This Row],[Account_key]],tbl_COA[Account_key],tbl_COA[SubClass2],"Not Found")</f>
        <v>Current Liabilities</v>
      </c>
      <c r="J4818" t="str">
        <f>_xlfn.XLOOKUP(tbl_GL[[#This Row],[Account_key]],tbl_COA[Account_key],tbl_COA[SubAccount],,0)</f>
        <v>Accrued Expenses</v>
      </c>
      <c r="K4818">
        <f>YEAR(tbl_GL[[#This Row],[Date]])</f>
        <v>2019</v>
      </c>
    </row>
    <row r="4819" spans="1:11" x14ac:dyDescent="0.35">
      <c r="A4819">
        <v>1128.0999999999999</v>
      </c>
      <c r="B4819" s="24">
        <v>43731</v>
      </c>
      <c r="C4819">
        <v>2</v>
      </c>
      <c r="D4819" s="13">
        <v>300</v>
      </c>
      <c r="E4819" s="13" t="s">
        <v>97</v>
      </c>
      <c r="F4819" s="17">
        <v>-969</v>
      </c>
      <c r="G4819" t="str">
        <f>_xlfn.XLOOKUP(tbl_GL[[#This Row],[Account_key]],tbl_COA[Account_key],tbl_COA[Class],"Not Found")</f>
        <v>Operating account</v>
      </c>
      <c r="H4819" t="str">
        <f>_xlfn.XLOOKUP(tbl_GL[[#This Row],[Account_key]],tbl_COA[Account_key],tbl_COA[SubClass],"Not Found")</f>
        <v>Operating Expenses</v>
      </c>
      <c r="I4819" t="str">
        <f>_xlfn.XLOOKUP(tbl_GL[[#This Row],[Account_key]],tbl_COA[Account_key],tbl_COA[SubClass2],"Not Found")</f>
        <v>Administration</v>
      </c>
      <c r="J4819" t="str">
        <f>_xlfn.XLOOKUP(tbl_GL[[#This Row],[Account_key]],tbl_COA[Account_key],tbl_COA[SubAccount],,0)</f>
        <v>Entertainment</v>
      </c>
      <c r="K4819">
        <f>YEAR(tbl_GL[[#This Row],[Date]])</f>
        <v>2019</v>
      </c>
    </row>
    <row r="4820" spans="1:11" x14ac:dyDescent="0.35">
      <c r="A4820">
        <v>1128.2</v>
      </c>
      <c r="B4820" s="24">
        <v>43731</v>
      </c>
      <c r="C4820">
        <v>2</v>
      </c>
      <c r="D4820" s="13">
        <v>120</v>
      </c>
      <c r="E4820" s="13" t="s">
        <v>97</v>
      </c>
      <c r="F4820" s="17">
        <v>969</v>
      </c>
      <c r="G4820" t="str">
        <f>_xlfn.XLOOKUP(tbl_GL[[#This Row],[Account_key]],tbl_COA[Account_key],tbl_COA[Class],"Not Found")</f>
        <v>Liabilities and Owners Equity</v>
      </c>
      <c r="H4820" t="str">
        <f>_xlfn.XLOOKUP(tbl_GL[[#This Row],[Account_key]],tbl_COA[Account_key],tbl_COA[SubClass],"Not Found")</f>
        <v>Liabilities</v>
      </c>
      <c r="I4820" t="str">
        <f>_xlfn.XLOOKUP(tbl_GL[[#This Row],[Account_key]],tbl_COA[Account_key],tbl_COA[SubClass2],"Not Found")</f>
        <v>Current Liabilities</v>
      </c>
      <c r="J4820" t="str">
        <f>_xlfn.XLOOKUP(tbl_GL[[#This Row],[Account_key]],tbl_COA[Account_key],tbl_COA[SubAccount],,0)</f>
        <v>Accrued Expenses</v>
      </c>
      <c r="K4820">
        <f>YEAR(tbl_GL[[#This Row],[Date]])</f>
        <v>2019</v>
      </c>
    </row>
    <row r="4821" spans="1:11" x14ac:dyDescent="0.35">
      <c r="A4821">
        <v>1129.0999999999999</v>
      </c>
      <c r="B4821" s="24">
        <v>43733</v>
      </c>
      <c r="C4821">
        <v>2</v>
      </c>
      <c r="D4821" s="13">
        <v>10</v>
      </c>
      <c r="E4821" s="13" t="s">
        <v>98</v>
      </c>
      <c r="F4821" s="17">
        <v>-1239</v>
      </c>
      <c r="G4821" t="str">
        <f>_xlfn.XLOOKUP(tbl_GL[[#This Row],[Account_key]],tbl_COA[Account_key],tbl_COA[Class],"Not Found")</f>
        <v>Assets</v>
      </c>
      <c r="H4821" t="str">
        <f>_xlfn.XLOOKUP(tbl_GL[[#This Row],[Account_key]],tbl_COA[Account_key],tbl_COA[SubClass],"Not Found")</f>
        <v>Assets</v>
      </c>
      <c r="I4821" t="str">
        <f>_xlfn.XLOOKUP(tbl_GL[[#This Row],[Account_key]],tbl_COA[Account_key],tbl_COA[SubClass2],"Not Found")</f>
        <v>Current Assets</v>
      </c>
      <c r="J4821" t="str">
        <f>_xlfn.XLOOKUP(tbl_GL[[#This Row],[Account_key]],tbl_COA[Account_key],tbl_COA[SubAccount],,0)</f>
        <v>Cash at Bank</v>
      </c>
      <c r="K4821">
        <f>YEAR(tbl_GL[[#This Row],[Date]])</f>
        <v>2019</v>
      </c>
    </row>
    <row r="4822" spans="1:11" x14ac:dyDescent="0.35">
      <c r="A4822">
        <v>1129.2</v>
      </c>
      <c r="B4822" s="24">
        <v>43733</v>
      </c>
      <c r="C4822">
        <v>2</v>
      </c>
      <c r="D4822" s="13">
        <v>120</v>
      </c>
      <c r="E4822" s="13" t="s">
        <v>98</v>
      </c>
      <c r="F4822" s="17">
        <v>-1239</v>
      </c>
      <c r="G4822" t="str">
        <f>_xlfn.XLOOKUP(tbl_GL[[#This Row],[Account_key]],tbl_COA[Account_key],tbl_COA[Class],"Not Found")</f>
        <v>Liabilities and Owners Equity</v>
      </c>
      <c r="H4822" t="str">
        <f>_xlfn.XLOOKUP(tbl_GL[[#This Row],[Account_key]],tbl_COA[Account_key],tbl_COA[SubClass],"Not Found")</f>
        <v>Liabilities</v>
      </c>
      <c r="I4822" t="str">
        <f>_xlfn.XLOOKUP(tbl_GL[[#This Row],[Account_key]],tbl_COA[Account_key],tbl_COA[SubClass2],"Not Found")</f>
        <v>Current Liabilities</v>
      </c>
      <c r="J4822" t="str">
        <f>_xlfn.XLOOKUP(tbl_GL[[#This Row],[Account_key]],tbl_COA[Account_key],tbl_COA[SubAccount],,0)</f>
        <v>Accrued Expenses</v>
      </c>
      <c r="K4822">
        <f>YEAR(tbl_GL[[#This Row],[Date]])</f>
        <v>2019</v>
      </c>
    </row>
    <row r="4823" spans="1:11" x14ac:dyDescent="0.35">
      <c r="A4823">
        <v>1130.0999999999999</v>
      </c>
      <c r="B4823" s="24">
        <v>43733</v>
      </c>
      <c r="C4823">
        <v>2</v>
      </c>
      <c r="D4823" s="13">
        <v>10</v>
      </c>
      <c r="E4823" s="13" t="s">
        <v>98</v>
      </c>
      <c r="F4823" s="17">
        <v>-1356</v>
      </c>
      <c r="G4823" t="str">
        <f>_xlfn.XLOOKUP(tbl_GL[[#This Row],[Account_key]],tbl_COA[Account_key],tbl_COA[Class],"Not Found")</f>
        <v>Assets</v>
      </c>
      <c r="H4823" t="str">
        <f>_xlfn.XLOOKUP(tbl_GL[[#This Row],[Account_key]],tbl_COA[Account_key],tbl_COA[SubClass],"Not Found")</f>
        <v>Assets</v>
      </c>
      <c r="I4823" t="str">
        <f>_xlfn.XLOOKUP(tbl_GL[[#This Row],[Account_key]],tbl_COA[Account_key],tbl_COA[SubClass2],"Not Found")</f>
        <v>Current Assets</v>
      </c>
      <c r="J4823" t="str">
        <f>_xlfn.XLOOKUP(tbl_GL[[#This Row],[Account_key]],tbl_COA[Account_key],tbl_COA[SubAccount],,0)</f>
        <v>Cash at Bank</v>
      </c>
      <c r="K4823">
        <f>YEAR(tbl_GL[[#This Row],[Date]])</f>
        <v>2019</v>
      </c>
    </row>
    <row r="4824" spans="1:11" x14ac:dyDescent="0.35">
      <c r="A4824">
        <v>1130.2</v>
      </c>
      <c r="B4824" s="24">
        <v>43733</v>
      </c>
      <c r="C4824">
        <v>2</v>
      </c>
      <c r="D4824" s="13">
        <v>120</v>
      </c>
      <c r="E4824" s="13" t="s">
        <v>98</v>
      </c>
      <c r="F4824" s="17">
        <v>-1356</v>
      </c>
      <c r="G4824" t="str">
        <f>_xlfn.XLOOKUP(tbl_GL[[#This Row],[Account_key]],tbl_COA[Account_key],tbl_COA[Class],"Not Found")</f>
        <v>Liabilities and Owners Equity</v>
      </c>
      <c r="H4824" t="str">
        <f>_xlfn.XLOOKUP(tbl_GL[[#This Row],[Account_key]],tbl_COA[Account_key],tbl_COA[SubClass],"Not Found")</f>
        <v>Liabilities</v>
      </c>
      <c r="I4824" t="str">
        <f>_xlfn.XLOOKUP(tbl_GL[[#This Row],[Account_key]],tbl_COA[Account_key],tbl_COA[SubClass2],"Not Found")</f>
        <v>Current Liabilities</v>
      </c>
      <c r="J4824" t="str">
        <f>_xlfn.XLOOKUP(tbl_GL[[#This Row],[Account_key]],tbl_COA[Account_key],tbl_COA[SubAccount],,0)</f>
        <v>Accrued Expenses</v>
      </c>
      <c r="K4824">
        <f>YEAR(tbl_GL[[#This Row],[Date]])</f>
        <v>2019</v>
      </c>
    </row>
    <row r="4825" spans="1:11" x14ac:dyDescent="0.35">
      <c r="A4825">
        <v>1131.0999999999999</v>
      </c>
      <c r="B4825" s="24">
        <v>43733</v>
      </c>
      <c r="C4825">
        <v>2</v>
      </c>
      <c r="D4825" s="13">
        <v>30</v>
      </c>
      <c r="E4825" s="13" t="s">
        <v>80</v>
      </c>
      <c r="F4825" s="17">
        <v>-7913</v>
      </c>
      <c r="G4825" t="str">
        <f>_xlfn.XLOOKUP(tbl_GL[[#This Row],[Account_key]],tbl_COA[Account_key],tbl_COA[Class],"Not Found")</f>
        <v>Assets</v>
      </c>
      <c r="H4825" t="str">
        <f>_xlfn.XLOOKUP(tbl_GL[[#This Row],[Account_key]],tbl_COA[Account_key],tbl_COA[SubClass],"Not Found")</f>
        <v>Assets</v>
      </c>
      <c r="I4825" t="str">
        <f>_xlfn.XLOOKUP(tbl_GL[[#This Row],[Account_key]],tbl_COA[Account_key],tbl_COA[SubClass2],"Not Found")</f>
        <v>Current Assets</v>
      </c>
      <c r="J4825" t="str">
        <f>_xlfn.XLOOKUP(tbl_GL[[#This Row],[Account_key]],tbl_COA[Account_key],tbl_COA[SubAccount],,0)</f>
        <v>Trade Receivables</v>
      </c>
      <c r="K4825">
        <f>YEAR(tbl_GL[[#This Row],[Date]])</f>
        <v>2019</v>
      </c>
    </row>
    <row r="4826" spans="1:11" x14ac:dyDescent="0.35">
      <c r="A4826">
        <v>1131.2</v>
      </c>
      <c r="B4826" s="24">
        <v>43733</v>
      </c>
      <c r="C4826">
        <v>2</v>
      </c>
      <c r="D4826" s="13">
        <v>10</v>
      </c>
      <c r="E4826" s="13" t="s">
        <v>80</v>
      </c>
      <c r="F4826" s="17">
        <v>7913</v>
      </c>
      <c r="G4826" t="str">
        <f>_xlfn.XLOOKUP(tbl_GL[[#This Row],[Account_key]],tbl_COA[Account_key],tbl_COA[Class],"Not Found")</f>
        <v>Assets</v>
      </c>
      <c r="H4826" t="str">
        <f>_xlfn.XLOOKUP(tbl_GL[[#This Row],[Account_key]],tbl_COA[Account_key],tbl_COA[SubClass],"Not Found")</f>
        <v>Assets</v>
      </c>
      <c r="I4826" t="str">
        <f>_xlfn.XLOOKUP(tbl_GL[[#This Row],[Account_key]],tbl_COA[Account_key],tbl_COA[SubClass2],"Not Found")</f>
        <v>Current Assets</v>
      </c>
      <c r="J4826" t="str">
        <f>_xlfn.XLOOKUP(tbl_GL[[#This Row],[Account_key]],tbl_COA[Account_key],tbl_COA[SubAccount],,0)</f>
        <v>Cash at Bank</v>
      </c>
      <c r="K4826">
        <f>YEAR(tbl_GL[[#This Row],[Date]])</f>
        <v>2019</v>
      </c>
    </row>
    <row r="4827" spans="1:11" x14ac:dyDescent="0.35">
      <c r="A4827">
        <v>1132.0999999999999</v>
      </c>
      <c r="B4827" s="24">
        <v>43735</v>
      </c>
      <c r="C4827">
        <v>2</v>
      </c>
      <c r="D4827" s="13">
        <v>260</v>
      </c>
      <c r="E4827" s="13" t="s">
        <v>97</v>
      </c>
      <c r="F4827" s="17">
        <v>-903</v>
      </c>
      <c r="G4827" t="str">
        <f>_xlfn.XLOOKUP(tbl_GL[[#This Row],[Account_key]],tbl_COA[Account_key],tbl_COA[Class],"Not Found")</f>
        <v>Operating account</v>
      </c>
      <c r="H4827" t="str">
        <f>_xlfn.XLOOKUP(tbl_GL[[#This Row],[Account_key]],tbl_COA[Account_key],tbl_COA[SubClass],"Not Found")</f>
        <v>Operating Expenses</v>
      </c>
      <c r="I4827" t="str">
        <f>_xlfn.XLOOKUP(tbl_GL[[#This Row],[Account_key]],tbl_COA[Account_key],tbl_COA[SubClass2],"Not Found")</f>
        <v>Marketing</v>
      </c>
      <c r="J4827" t="str">
        <f>_xlfn.XLOOKUP(tbl_GL[[#This Row],[Account_key]],tbl_COA[Account_key],tbl_COA[SubAccount],,0)</f>
        <v>Commissions</v>
      </c>
      <c r="K4827">
        <f>YEAR(tbl_GL[[#This Row],[Date]])</f>
        <v>2019</v>
      </c>
    </row>
    <row r="4828" spans="1:11" x14ac:dyDescent="0.35">
      <c r="A4828">
        <v>1132.2</v>
      </c>
      <c r="B4828" s="24">
        <v>43735</v>
      </c>
      <c r="C4828">
        <v>2</v>
      </c>
      <c r="D4828" s="13">
        <v>120</v>
      </c>
      <c r="E4828" s="13" t="s">
        <v>97</v>
      </c>
      <c r="F4828" s="17">
        <v>903</v>
      </c>
      <c r="G4828" t="str">
        <f>_xlfn.XLOOKUP(tbl_GL[[#This Row],[Account_key]],tbl_COA[Account_key],tbl_COA[Class],"Not Found")</f>
        <v>Liabilities and Owners Equity</v>
      </c>
      <c r="H4828" t="str">
        <f>_xlfn.XLOOKUP(tbl_GL[[#This Row],[Account_key]],tbl_COA[Account_key],tbl_COA[SubClass],"Not Found")</f>
        <v>Liabilities</v>
      </c>
      <c r="I4828" t="str">
        <f>_xlfn.XLOOKUP(tbl_GL[[#This Row],[Account_key]],tbl_COA[Account_key],tbl_COA[SubClass2],"Not Found")</f>
        <v>Current Liabilities</v>
      </c>
      <c r="J4828" t="str">
        <f>_xlfn.XLOOKUP(tbl_GL[[#This Row],[Account_key]],tbl_COA[Account_key],tbl_COA[SubAccount],,0)</f>
        <v>Accrued Expenses</v>
      </c>
      <c r="K4828">
        <f>YEAR(tbl_GL[[#This Row],[Date]])</f>
        <v>2019</v>
      </c>
    </row>
    <row r="4829" spans="1:11" x14ac:dyDescent="0.35">
      <c r="A4829">
        <v>1133.0999999999999</v>
      </c>
      <c r="B4829" s="24">
        <v>43736</v>
      </c>
      <c r="C4829">
        <v>2</v>
      </c>
      <c r="D4829" s="13">
        <v>230</v>
      </c>
      <c r="E4829" s="13" t="s">
        <v>4</v>
      </c>
      <c r="F4829" s="17">
        <v>-558</v>
      </c>
      <c r="G4829" t="str">
        <f>_xlfn.XLOOKUP(tbl_GL[[#This Row],[Account_key]],tbl_COA[Account_key],tbl_COA[Class],"Not Found")</f>
        <v>Trading account</v>
      </c>
      <c r="H4829" t="str">
        <f>_xlfn.XLOOKUP(tbl_GL[[#This Row],[Account_key]],tbl_COA[Account_key],tbl_COA[SubClass],"Not Found")</f>
        <v>Cost of Sales</v>
      </c>
      <c r="I4829" t="str">
        <f>_xlfn.XLOOKUP(tbl_GL[[#This Row],[Account_key]],tbl_COA[Account_key],tbl_COA[SubClass2],"Not Found")</f>
        <v>Cost of Sales</v>
      </c>
      <c r="J4829" t="str">
        <f>_xlfn.XLOOKUP(tbl_GL[[#This Row],[Account_key]],tbl_COA[Account_key],tbl_COA[SubAccount],,0)</f>
        <v>Cost of Sales</v>
      </c>
      <c r="K4829">
        <f>YEAR(tbl_GL[[#This Row],[Date]])</f>
        <v>2019</v>
      </c>
    </row>
    <row r="4830" spans="1:11" x14ac:dyDescent="0.35">
      <c r="A4830">
        <v>1133.2</v>
      </c>
      <c r="B4830" s="24">
        <v>43736</v>
      </c>
      <c r="C4830">
        <v>2</v>
      </c>
      <c r="D4830" s="13">
        <v>60</v>
      </c>
      <c r="E4830" s="13" t="s">
        <v>4</v>
      </c>
      <c r="F4830" s="17">
        <v>-558</v>
      </c>
      <c r="G4830" t="str">
        <f>_xlfn.XLOOKUP(tbl_GL[[#This Row],[Account_key]],tbl_COA[Account_key],tbl_COA[Class],"Not Found")</f>
        <v>Assets</v>
      </c>
      <c r="H4830" t="str">
        <f>_xlfn.XLOOKUP(tbl_GL[[#This Row],[Account_key]],tbl_COA[Account_key],tbl_COA[SubClass],"Not Found")</f>
        <v>Assets</v>
      </c>
      <c r="I4830" t="str">
        <f>_xlfn.XLOOKUP(tbl_GL[[#This Row],[Account_key]],tbl_COA[Account_key],tbl_COA[SubClass2],"Not Found")</f>
        <v>Current Assets</v>
      </c>
      <c r="J4830" t="str">
        <f>_xlfn.XLOOKUP(tbl_GL[[#This Row],[Account_key]],tbl_COA[Account_key],tbl_COA[SubAccount],,0)</f>
        <v>Inventory</v>
      </c>
      <c r="K4830">
        <f>YEAR(tbl_GL[[#This Row],[Date]])</f>
        <v>2019</v>
      </c>
    </row>
    <row r="4831" spans="1:11" x14ac:dyDescent="0.35">
      <c r="A4831">
        <v>1134.0999999999999</v>
      </c>
      <c r="B4831" s="24">
        <v>43736</v>
      </c>
      <c r="C4831">
        <v>2</v>
      </c>
      <c r="D4831" s="13">
        <v>210</v>
      </c>
      <c r="E4831" s="13" t="s">
        <v>7</v>
      </c>
      <c r="F4831" s="17">
        <v>1921</v>
      </c>
      <c r="G4831" t="str">
        <f>_xlfn.XLOOKUP(tbl_GL[[#This Row],[Account_key]],tbl_COA[Account_key],tbl_COA[Class],"Not Found")</f>
        <v>Trading account</v>
      </c>
      <c r="H4831" t="str">
        <f>_xlfn.XLOOKUP(tbl_GL[[#This Row],[Account_key]],tbl_COA[Account_key],tbl_COA[SubClass],"Not Found")</f>
        <v>Sales</v>
      </c>
      <c r="I4831" t="str">
        <f>_xlfn.XLOOKUP(tbl_GL[[#This Row],[Account_key]],tbl_COA[Account_key],tbl_COA[SubClass2],"Not Found")</f>
        <v>Sales</v>
      </c>
      <c r="J4831" t="str">
        <f>_xlfn.XLOOKUP(tbl_GL[[#This Row],[Account_key]],tbl_COA[Account_key],tbl_COA[SubAccount],,0)</f>
        <v>Sales</v>
      </c>
      <c r="K4831">
        <f>YEAR(tbl_GL[[#This Row],[Date]])</f>
        <v>2019</v>
      </c>
    </row>
    <row r="4832" spans="1:11" x14ac:dyDescent="0.35">
      <c r="A4832">
        <v>1134.2</v>
      </c>
      <c r="B4832" s="24">
        <v>43736</v>
      </c>
      <c r="C4832">
        <v>2</v>
      </c>
      <c r="D4832" s="13">
        <v>10</v>
      </c>
      <c r="E4832" s="13" t="s">
        <v>7</v>
      </c>
      <c r="F4832" s="17">
        <v>1921</v>
      </c>
      <c r="G4832" t="str">
        <f>_xlfn.XLOOKUP(tbl_GL[[#This Row],[Account_key]],tbl_COA[Account_key],tbl_COA[Class],"Not Found")</f>
        <v>Assets</v>
      </c>
      <c r="H4832" t="str">
        <f>_xlfn.XLOOKUP(tbl_GL[[#This Row],[Account_key]],tbl_COA[Account_key],tbl_COA[SubClass],"Not Found")</f>
        <v>Assets</v>
      </c>
      <c r="I4832" t="str">
        <f>_xlfn.XLOOKUP(tbl_GL[[#This Row],[Account_key]],tbl_COA[Account_key],tbl_COA[SubClass2],"Not Found")</f>
        <v>Current Assets</v>
      </c>
      <c r="J4832" t="str">
        <f>_xlfn.XLOOKUP(tbl_GL[[#This Row],[Account_key]],tbl_COA[Account_key],tbl_COA[SubAccount],,0)</f>
        <v>Cash at Bank</v>
      </c>
      <c r="K4832">
        <f>YEAR(tbl_GL[[#This Row],[Date]])</f>
        <v>2019</v>
      </c>
    </row>
    <row r="4833" spans="1:11" x14ac:dyDescent="0.35">
      <c r="A4833">
        <v>1135.0999999999999</v>
      </c>
      <c r="B4833" s="24">
        <v>43736</v>
      </c>
      <c r="C4833">
        <v>2</v>
      </c>
      <c r="D4833" s="13">
        <v>230</v>
      </c>
      <c r="E4833" s="13" t="s">
        <v>4</v>
      </c>
      <c r="F4833" s="17">
        <v>-2291</v>
      </c>
      <c r="G4833" t="str">
        <f>_xlfn.XLOOKUP(tbl_GL[[#This Row],[Account_key]],tbl_COA[Account_key],tbl_COA[Class],"Not Found")</f>
        <v>Trading account</v>
      </c>
      <c r="H4833" t="str">
        <f>_xlfn.XLOOKUP(tbl_GL[[#This Row],[Account_key]],tbl_COA[Account_key],tbl_COA[SubClass],"Not Found")</f>
        <v>Cost of Sales</v>
      </c>
      <c r="I4833" t="str">
        <f>_xlfn.XLOOKUP(tbl_GL[[#This Row],[Account_key]],tbl_COA[Account_key],tbl_COA[SubClass2],"Not Found")</f>
        <v>Cost of Sales</v>
      </c>
      <c r="J4833" t="str">
        <f>_xlfn.XLOOKUP(tbl_GL[[#This Row],[Account_key]],tbl_COA[Account_key],tbl_COA[SubAccount],,0)</f>
        <v>Cost of Sales</v>
      </c>
      <c r="K4833">
        <f>YEAR(tbl_GL[[#This Row],[Date]])</f>
        <v>2019</v>
      </c>
    </row>
    <row r="4834" spans="1:11" x14ac:dyDescent="0.35">
      <c r="A4834">
        <v>1135.2</v>
      </c>
      <c r="B4834" s="24">
        <v>43736</v>
      </c>
      <c r="C4834">
        <v>2</v>
      </c>
      <c r="D4834" s="13">
        <v>60</v>
      </c>
      <c r="E4834" s="13" t="s">
        <v>4</v>
      </c>
      <c r="F4834" s="17">
        <v>-2291</v>
      </c>
      <c r="G4834" t="str">
        <f>_xlfn.XLOOKUP(tbl_GL[[#This Row],[Account_key]],tbl_COA[Account_key],tbl_COA[Class],"Not Found")</f>
        <v>Assets</v>
      </c>
      <c r="H4834" t="str">
        <f>_xlfn.XLOOKUP(tbl_GL[[#This Row],[Account_key]],tbl_COA[Account_key],tbl_COA[SubClass],"Not Found")</f>
        <v>Assets</v>
      </c>
      <c r="I4834" t="str">
        <f>_xlfn.XLOOKUP(tbl_GL[[#This Row],[Account_key]],tbl_COA[Account_key],tbl_COA[SubClass2],"Not Found")</f>
        <v>Current Assets</v>
      </c>
      <c r="J4834" t="str">
        <f>_xlfn.XLOOKUP(tbl_GL[[#This Row],[Account_key]],tbl_COA[Account_key],tbl_COA[SubAccount],,0)</f>
        <v>Inventory</v>
      </c>
      <c r="K4834">
        <f>YEAR(tbl_GL[[#This Row],[Date]])</f>
        <v>2019</v>
      </c>
    </row>
    <row r="4835" spans="1:11" x14ac:dyDescent="0.35">
      <c r="A4835">
        <v>1136.0999999999999</v>
      </c>
      <c r="B4835" s="24">
        <v>43736</v>
      </c>
      <c r="C4835">
        <v>2</v>
      </c>
      <c r="D4835" s="13">
        <v>210</v>
      </c>
      <c r="E4835" s="13" t="s">
        <v>8</v>
      </c>
      <c r="F4835" s="17">
        <v>8377</v>
      </c>
      <c r="G4835" t="str">
        <f>_xlfn.XLOOKUP(tbl_GL[[#This Row],[Account_key]],tbl_COA[Account_key],tbl_COA[Class],"Not Found")</f>
        <v>Trading account</v>
      </c>
      <c r="H4835" t="str">
        <f>_xlfn.XLOOKUP(tbl_GL[[#This Row],[Account_key]],tbl_COA[Account_key],tbl_COA[SubClass],"Not Found")</f>
        <v>Sales</v>
      </c>
      <c r="I4835" t="str">
        <f>_xlfn.XLOOKUP(tbl_GL[[#This Row],[Account_key]],tbl_COA[Account_key],tbl_COA[SubClass2],"Not Found")</f>
        <v>Sales</v>
      </c>
      <c r="J4835" t="str">
        <f>_xlfn.XLOOKUP(tbl_GL[[#This Row],[Account_key]],tbl_COA[Account_key],tbl_COA[SubAccount],,0)</f>
        <v>Sales</v>
      </c>
      <c r="K4835">
        <f>YEAR(tbl_GL[[#This Row],[Date]])</f>
        <v>2019</v>
      </c>
    </row>
    <row r="4836" spans="1:11" x14ac:dyDescent="0.35">
      <c r="A4836">
        <v>1136.2</v>
      </c>
      <c r="B4836" s="24">
        <v>43736</v>
      </c>
      <c r="C4836">
        <v>2</v>
      </c>
      <c r="D4836" s="13">
        <v>30</v>
      </c>
      <c r="E4836" s="13" t="s">
        <v>8</v>
      </c>
      <c r="F4836" s="17">
        <v>8377</v>
      </c>
      <c r="G4836" t="str">
        <f>_xlfn.XLOOKUP(tbl_GL[[#This Row],[Account_key]],tbl_COA[Account_key],tbl_COA[Class],"Not Found")</f>
        <v>Assets</v>
      </c>
      <c r="H4836" t="str">
        <f>_xlfn.XLOOKUP(tbl_GL[[#This Row],[Account_key]],tbl_COA[Account_key],tbl_COA[SubClass],"Not Found")</f>
        <v>Assets</v>
      </c>
      <c r="I4836" t="str">
        <f>_xlfn.XLOOKUP(tbl_GL[[#This Row],[Account_key]],tbl_COA[Account_key],tbl_COA[SubClass2],"Not Found")</f>
        <v>Current Assets</v>
      </c>
      <c r="J4836" t="str">
        <f>_xlfn.XLOOKUP(tbl_GL[[#This Row],[Account_key]],tbl_COA[Account_key],tbl_COA[SubAccount],,0)</f>
        <v>Trade Receivables</v>
      </c>
      <c r="K4836">
        <f>YEAR(tbl_GL[[#This Row],[Date]])</f>
        <v>2019</v>
      </c>
    </row>
    <row r="4837" spans="1:11" x14ac:dyDescent="0.35">
      <c r="A4837">
        <v>1137.0999999999999</v>
      </c>
      <c r="B4837" s="24">
        <v>43737</v>
      </c>
      <c r="C4837">
        <v>2</v>
      </c>
      <c r="D4837" s="13">
        <v>340</v>
      </c>
      <c r="E4837" s="13" t="s">
        <v>97</v>
      </c>
      <c r="F4837" s="17">
        <v>-1076</v>
      </c>
      <c r="G4837" t="str">
        <f>_xlfn.XLOOKUP(tbl_GL[[#This Row],[Account_key]],tbl_COA[Account_key],tbl_COA[Class],"Not Found")</f>
        <v>Operating account</v>
      </c>
      <c r="H4837" t="str">
        <f>_xlfn.XLOOKUP(tbl_GL[[#This Row],[Account_key]],tbl_COA[Account_key],tbl_COA[SubClass],"Not Found")</f>
        <v>Operating Expenses</v>
      </c>
      <c r="I4837" t="str">
        <f>_xlfn.XLOOKUP(tbl_GL[[#This Row],[Account_key]],tbl_COA[Account_key],tbl_COA[SubClass2],"Not Found")</f>
        <v>Administration</v>
      </c>
      <c r="J4837" t="str">
        <f>_xlfn.XLOOKUP(tbl_GL[[#This Row],[Account_key]],tbl_COA[Account_key],tbl_COA[SubAccount],,0)</f>
        <v>Utilities</v>
      </c>
      <c r="K4837">
        <f>YEAR(tbl_GL[[#This Row],[Date]])</f>
        <v>2019</v>
      </c>
    </row>
    <row r="4838" spans="1:11" x14ac:dyDescent="0.35">
      <c r="A4838">
        <v>1137.2</v>
      </c>
      <c r="B4838" s="24">
        <v>43737</v>
      </c>
      <c r="C4838">
        <v>2</v>
      </c>
      <c r="D4838" s="13">
        <v>120</v>
      </c>
      <c r="E4838" s="13" t="s">
        <v>97</v>
      </c>
      <c r="F4838" s="17">
        <v>1076</v>
      </c>
      <c r="G4838" t="str">
        <f>_xlfn.XLOOKUP(tbl_GL[[#This Row],[Account_key]],tbl_COA[Account_key],tbl_COA[Class],"Not Found")</f>
        <v>Liabilities and Owners Equity</v>
      </c>
      <c r="H4838" t="str">
        <f>_xlfn.XLOOKUP(tbl_GL[[#This Row],[Account_key]],tbl_COA[Account_key],tbl_COA[SubClass],"Not Found")</f>
        <v>Liabilities</v>
      </c>
      <c r="I4838" t="str">
        <f>_xlfn.XLOOKUP(tbl_GL[[#This Row],[Account_key]],tbl_COA[Account_key],tbl_COA[SubClass2],"Not Found")</f>
        <v>Current Liabilities</v>
      </c>
      <c r="J4838" t="str">
        <f>_xlfn.XLOOKUP(tbl_GL[[#This Row],[Account_key]],tbl_COA[Account_key],tbl_COA[SubAccount],,0)</f>
        <v>Accrued Expenses</v>
      </c>
      <c r="K4838">
        <f>YEAR(tbl_GL[[#This Row],[Date]])</f>
        <v>2019</v>
      </c>
    </row>
    <row r="4839" spans="1:11" x14ac:dyDescent="0.35">
      <c r="A4839">
        <v>1138.0999999999999</v>
      </c>
      <c r="B4839" s="24">
        <v>43737</v>
      </c>
      <c r="C4839">
        <v>2</v>
      </c>
      <c r="D4839" s="13">
        <v>30</v>
      </c>
      <c r="E4839" s="13" t="s">
        <v>80</v>
      </c>
      <c r="F4839" s="17">
        <v>-8464</v>
      </c>
      <c r="G4839" t="str">
        <f>_xlfn.XLOOKUP(tbl_GL[[#This Row],[Account_key]],tbl_COA[Account_key],tbl_COA[Class],"Not Found")</f>
        <v>Assets</v>
      </c>
      <c r="H4839" t="str">
        <f>_xlfn.XLOOKUP(tbl_GL[[#This Row],[Account_key]],tbl_COA[Account_key],tbl_COA[SubClass],"Not Found")</f>
        <v>Assets</v>
      </c>
      <c r="I4839" t="str">
        <f>_xlfn.XLOOKUP(tbl_GL[[#This Row],[Account_key]],tbl_COA[Account_key],tbl_COA[SubClass2],"Not Found")</f>
        <v>Current Assets</v>
      </c>
      <c r="J4839" t="str">
        <f>_xlfn.XLOOKUP(tbl_GL[[#This Row],[Account_key]],tbl_COA[Account_key],tbl_COA[SubAccount],,0)</f>
        <v>Trade Receivables</v>
      </c>
      <c r="K4839">
        <f>YEAR(tbl_GL[[#This Row],[Date]])</f>
        <v>2019</v>
      </c>
    </row>
    <row r="4840" spans="1:11" x14ac:dyDescent="0.35">
      <c r="A4840">
        <v>1138.2</v>
      </c>
      <c r="B4840" s="24">
        <v>43737</v>
      </c>
      <c r="C4840">
        <v>2</v>
      </c>
      <c r="D4840" s="13">
        <v>10</v>
      </c>
      <c r="E4840" s="13" t="s">
        <v>80</v>
      </c>
      <c r="F4840" s="17">
        <v>8464</v>
      </c>
      <c r="G4840" t="str">
        <f>_xlfn.XLOOKUP(tbl_GL[[#This Row],[Account_key]],tbl_COA[Account_key],tbl_COA[Class],"Not Found")</f>
        <v>Assets</v>
      </c>
      <c r="H4840" t="str">
        <f>_xlfn.XLOOKUP(tbl_GL[[#This Row],[Account_key]],tbl_COA[Account_key],tbl_COA[SubClass],"Not Found")</f>
        <v>Assets</v>
      </c>
      <c r="I4840" t="str">
        <f>_xlfn.XLOOKUP(tbl_GL[[#This Row],[Account_key]],tbl_COA[Account_key],tbl_COA[SubClass2],"Not Found")</f>
        <v>Current Assets</v>
      </c>
      <c r="J4840" t="str">
        <f>_xlfn.XLOOKUP(tbl_GL[[#This Row],[Account_key]],tbl_COA[Account_key],tbl_COA[SubAccount],,0)</f>
        <v>Cash at Bank</v>
      </c>
      <c r="K4840">
        <f>YEAR(tbl_GL[[#This Row],[Date]])</f>
        <v>2019</v>
      </c>
    </row>
    <row r="4841" spans="1:11" x14ac:dyDescent="0.35">
      <c r="A4841">
        <v>1139.0999999999999</v>
      </c>
      <c r="B4841" s="24">
        <v>43738</v>
      </c>
      <c r="C4841">
        <v>2</v>
      </c>
      <c r="D4841" s="13">
        <v>10</v>
      </c>
      <c r="E4841" s="13" t="s">
        <v>110</v>
      </c>
      <c r="F4841" s="17">
        <v>11</v>
      </c>
      <c r="G4841" t="str">
        <f>_xlfn.XLOOKUP(tbl_GL[[#This Row],[Account_key]],tbl_COA[Account_key],tbl_COA[Class],"Not Found")</f>
        <v>Assets</v>
      </c>
      <c r="H4841" t="str">
        <f>_xlfn.XLOOKUP(tbl_GL[[#This Row],[Account_key]],tbl_COA[Account_key],tbl_COA[SubClass],"Not Found")</f>
        <v>Assets</v>
      </c>
      <c r="I4841" t="str">
        <f>_xlfn.XLOOKUP(tbl_GL[[#This Row],[Account_key]],tbl_COA[Account_key],tbl_COA[SubClass2],"Not Found")</f>
        <v>Current Assets</v>
      </c>
      <c r="J4841" t="str">
        <f>_xlfn.XLOOKUP(tbl_GL[[#This Row],[Account_key]],tbl_COA[Account_key],tbl_COA[SubAccount],,0)</f>
        <v>Cash at Bank</v>
      </c>
      <c r="K4841">
        <f>YEAR(tbl_GL[[#This Row],[Date]])</f>
        <v>2019</v>
      </c>
    </row>
    <row r="4842" spans="1:11" x14ac:dyDescent="0.35">
      <c r="A4842">
        <v>1139.2</v>
      </c>
      <c r="B4842" s="24">
        <v>43738</v>
      </c>
      <c r="C4842">
        <v>2</v>
      </c>
      <c r="D4842" s="13">
        <v>430</v>
      </c>
      <c r="E4842" s="13" t="s">
        <v>110</v>
      </c>
      <c r="F4842" s="17">
        <v>11</v>
      </c>
      <c r="G4842" t="str">
        <f>_xlfn.XLOOKUP(tbl_GL[[#This Row],[Account_key]],tbl_COA[Account_key],tbl_COA[Class],"Not Found")</f>
        <v>Non-operating</v>
      </c>
      <c r="H4842" t="str">
        <f>_xlfn.XLOOKUP(tbl_GL[[#This Row],[Account_key]],tbl_COA[Account_key],tbl_COA[SubClass],"Not Found")</f>
        <v>Exchange Loss/Gain</v>
      </c>
      <c r="I4842" t="str">
        <f>_xlfn.XLOOKUP(tbl_GL[[#This Row],[Account_key]],tbl_COA[Account_key],tbl_COA[SubClass2],"Not Found")</f>
        <v>Exchange Loss/Gain</v>
      </c>
      <c r="J4842" t="str">
        <f>_xlfn.XLOOKUP(tbl_GL[[#This Row],[Account_key]],tbl_COA[Account_key],tbl_COA[SubAccount],,0)</f>
        <v>Exchange Loss/Gain</v>
      </c>
      <c r="K4842">
        <f>YEAR(tbl_GL[[#This Row],[Date]])</f>
        <v>2019</v>
      </c>
    </row>
    <row r="4843" spans="1:11" x14ac:dyDescent="0.35">
      <c r="A4843">
        <v>1140.0999999999999</v>
      </c>
      <c r="B4843" s="24">
        <v>43738</v>
      </c>
      <c r="C4843">
        <v>2</v>
      </c>
      <c r="D4843" s="13">
        <v>10</v>
      </c>
      <c r="E4843" s="13" t="s">
        <v>113</v>
      </c>
      <c r="F4843" s="17">
        <v>94</v>
      </c>
      <c r="G4843" t="str">
        <f>_xlfn.XLOOKUP(tbl_GL[[#This Row],[Account_key]],tbl_COA[Account_key],tbl_COA[Class],"Not Found")</f>
        <v>Assets</v>
      </c>
      <c r="H4843" t="str">
        <f>_xlfn.XLOOKUP(tbl_GL[[#This Row],[Account_key]],tbl_COA[Account_key],tbl_COA[SubClass],"Not Found")</f>
        <v>Assets</v>
      </c>
      <c r="I4843" t="str">
        <f>_xlfn.XLOOKUP(tbl_GL[[#This Row],[Account_key]],tbl_COA[Account_key],tbl_COA[SubClass2],"Not Found")</f>
        <v>Current Assets</v>
      </c>
      <c r="J4843" t="str">
        <f>_xlfn.XLOOKUP(tbl_GL[[#This Row],[Account_key]],tbl_COA[Account_key],tbl_COA[SubAccount],,0)</f>
        <v>Cash at Bank</v>
      </c>
      <c r="K4843">
        <f>YEAR(tbl_GL[[#This Row],[Date]])</f>
        <v>2019</v>
      </c>
    </row>
    <row r="4844" spans="1:11" x14ac:dyDescent="0.35">
      <c r="A4844">
        <v>1140.2</v>
      </c>
      <c r="B4844" s="24">
        <v>43738</v>
      </c>
      <c r="C4844">
        <v>2</v>
      </c>
      <c r="D4844" s="13">
        <v>410</v>
      </c>
      <c r="E4844" s="13" t="s">
        <v>113</v>
      </c>
      <c r="F4844" s="17">
        <v>94</v>
      </c>
      <c r="G4844" t="str">
        <f>_xlfn.XLOOKUP(tbl_GL[[#This Row],[Account_key]],tbl_COA[Account_key],tbl_COA[Class],"Not Found")</f>
        <v>Non-operating</v>
      </c>
      <c r="H4844" t="str">
        <f>_xlfn.XLOOKUP(tbl_GL[[#This Row],[Account_key]],tbl_COA[Account_key],tbl_COA[SubClass],"Not Found")</f>
        <v>Interest Income</v>
      </c>
      <c r="I4844" t="str">
        <f>_xlfn.XLOOKUP(tbl_GL[[#This Row],[Account_key]],tbl_COA[Account_key],tbl_COA[SubClass2],"Not Found")</f>
        <v>Interest Income</v>
      </c>
      <c r="J4844" t="str">
        <f>_xlfn.XLOOKUP(tbl_GL[[#This Row],[Account_key]],tbl_COA[Account_key],tbl_COA[SubAccount],,0)</f>
        <v>Interest Income</v>
      </c>
      <c r="K4844">
        <f>YEAR(tbl_GL[[#This Row],[Date]])</f>
        <v>2019</v>
      </c>
    </row>
    <row r="4845" spans="1:11" x14ac:dyDescent="0.35">
      <c r="A4845">
        <v>1141.0999999999999</v>
      </c>
      <c r="B4845" s="24">
        <v>43738</v>
      </c>
      <c r="C4845">
        <v>2</v>
      </c>
      <c r="D4845" s="13">
        <v>400</v>
      </c>
      <c r="E4845" s="13" t="s">
        <v>104</v>
      </c>
      <c r="F4845" s="17">
        <v>-125</v>
      </c>
      <c r="G4845" t="str">
        <f>_xlfn.XLOOKUP(tbl_GL[[#This Row],[Account_key]],tbl_COA[Account_key],tbl_COA[Class],"Not Found")</f>
        <v>Operating account</v>
      </c>
      <c r="H4845" t="str">
        <f>_xlfn.XLOOKUP(tbl_GL[[#This Row],[Account_key]],tbl_COA[Account_key],tbl_COA[SubClass],"Not Found")</f>
        <v>Depreciation &amp; Amortization</v>
      </c>
      <c r="I4845" t="str">
        <f>_xlfn.XLOOKUP(tbl_GL[[#This Row],[Account_key]],tbl_COA[Account_key],tbl_COA[SubClass2],"Not Found")</f>
        <v>Amortization</v>
      </c>
      <c r="J4845" t="str">
        <f>_xlfn.XLOOKUP(tbl_GL[[#This Row],[Account_key]],tbl_COA[Account_key],tbl_COA[SubAccount],,0)</f>
        <v>Amortization of Intangible Assets</v>
      </c>
      <c r="K4845">
        <f>YEAR(tbl_GL[[#This Row],[Date]])</f>
        <v>2019</v>
      </c>
    </row>
    <row r="4846" spans="1:11" x14ac:dyDescent="0.35">
      <c r="A4846">
        <v>1141.2</v>
      </c>
      <c r="B4846" s="24">
        <v>43738</v>
      </c>
      <c r="C4846">
        <v>2</v>
      </c>
      <c r="D4846" s="13">
        <v>100</v>
      </c>
      <c r="E4846" s="13" t="s">
        <v>104</v>
      </c>
      <c r="F4846" s="17">
        <v>-125</v>
      </c>
      <c r="G4846" t="str">
        <f>_xlfn.XLOOKUP(tbl_GL[[#This Row],[Account_key]],tbl_COA[Account_key],tbl_COA[Class],"Not Found")</f>
        <v>Assets</v>
      </c>
      <c r="H4846" t="str">
        <f>_xlfn.XLOOKUP(tbl_GL[[#This Row],[Account_key]],tbl_COA[Account_key],tbl_COA[SubClass],"Not Found")</f>
        <v>Assets</v>
      </c>
      <c r="I4846" t="str">
        <f>_xlfn.XLOOKUP(tbl_GL[[#This Row],[Account_key]],tbl_COA[Account_key],tbl_COA[SubClass2],"Not Found")</f>
        <v>Non-Current Assets</v>
      </c>
      <c r="J4846" t="str">
        <f>_xlfn.XLOOKUP(tbl_GL[[#This Row],[Account_key]],tbl_COA[Account_key],tbl_COA[SubAccount],,0)</f>
        <v>Patents and trademarks</v>
      </c>
      <c r="K4846">
        <f>YEAR(tbl_GL[[#This Row],[Date]])</f>
        <v>2019</v>
      </c>
    </row>
    <row r="4847" spans="1:11" x14ac:dyDescent="0.35">
      <c r="A4847">
        <v>1142.0999999999999</v>
      </c>
      <c r="B4847" s="24">
        <v>43738</v>
      </c>
      <c r="C4847">
        <v>2</v>
      </c>
      <c r="D4847" s="13">
        <v>440</v>
      </c>
      <c r="E4847" s="13" t="s">
        <v>112</v>
      </c>
      <c r="F4847" s="17">
        <v>-150</v>
      </c>
      <c r="G4847" t="str">
        <f>_xlfn.XLOOKUP(tbl_GL[[#This Row],[Account_key]],tbl_COA[Account_key],tbl_COA[Class],"Not Found")</f>
        <v>Interest &amp; Tax</v>
      </c>
      <c r="H4847" t="str">
        <f>_xlfn.XLOOKUP(tbl_GL[[#This Row],[Account_key]],tbl_COA[Account_key],tbl_COA[SubClass],"Not Found")</f>
        <v>Interest Expense</v>
      </c>
      <c r="I4847" t="str">
        <f>_xlfn.XLOOKUP(tbl_GL[[#This Row],[Account_key]],tbl_COA[Account_key],tbl_COA[SubClass2],"Not Found")</f>
        <v>Interest Expense</v>
      </c>
      <c r="J4847" t="str">
        <f>_xlfn.XLOOKUP(tbl_GL[[#This Row],[Account_key]],tbl_COA[Account_key],tbl_COA[SubAccount],,0)</f>
        <v>Interest Expense</v>
      </c>
      <c r="K4847">
        <f>YEAR(tbl_GL[[#This Row],[Date]])</f>
        <v>2019</v>
      </c>
    </row>
    <row r="4848" spans="1:11" x14ac:dyDescent="0.35">
      <c r="A4848">
        <v>1142.2</v>
      </c>
      <c r="B4848" s="24">
        <v>43738</v>
      </c>
      <c r="C4848">
        <v>2</v>
      </c>
      <c r="D4848" s="13">
        <v>121</v>
      </c>
      <c r="E4848" s="13" t="s">
        <v>112</v>
      </c>
      <c r="F4848" s="17">
        <v>150</v>
      </c>
      <c r="G4848" t="str">
        <f>_xlfn.XLOOKUP(tbl_GL[[#This Row],[Account_key]],tbl_COA[Account_key],tbl_COA[Class],"Not Found")</f>
        <v>Liabilities and Owners Equity</v>
      </c>
      <c r="H4848" t="str">
        <f>_xlfn.XLOOKUP(tbl_GL[[#This Row],[Account_key]],tbl_COA[Account_key],tbl_COA[SubClass],"Not Found")</f>
        <v>Liabilities</v>
      </c>
      <c r="I4848" t="str">
        <f>_xlfn.XLOOKUP(tbl_GL[[#This Row],[Account_key]],tbl_COA[Account_key],tbl_COA[SubClass2],"Not Found")</f>
        <v>Current Liabilities</v>
      </c>
      <c r="J4848" t="str">
        <f>_xlfn.XLOOKUP(tbl_GL[[#This Row],[Account_key]],tbl_COA[Account_key],tbl_COA[SubAccount],,0)</f>
        <v>Interest Payable</v>
      </c>
      <c r="K4848">
        <f>YEAR(tbl_GL[[#This Row],[Date]])</f>
        <v>2019</v>
      </c>
    </row>
    <row r="4849" spans="1:11" x14ac:dyDescent="0.35">
      <c r="A4849">
        <v>1143.0999999999999</v>
      </c>
      <c r="B4849" s="24">
        <v>43738</v>
      </c>
      <c r="C4849">
        <v>2</v>
      </c>
      <c r="D4849" s="13">
        <v>450</v>
      </c>
      <c r="E4849" s="23" t="s">
        <v>108</v>
      </c>
      <c r="F4849" s="17">
        <v>-1719</v>
      </c>
      <c r="G4849" t="str">
        <f>_xlfn.XLOOKUP(tbl_GL[[#This Row],[Account_key]],tbl_COA[Account_key],tbl_COA[Class],"Not Found")</f>
        <v>Interest &amp; Tax</v>
      </c>
      <c r="H4849" t="str">
        <f>_xlfn.XLOOKUP(tbl_GL[[#This Row],[Account_key]],tbl_COA[Account_key],tbl_COA[SubClass],"Not Found")</f>
        <v>Taxation</v>
      </c>
      <c r="I4849" t="str">
        <f>_xlfn.XLOOKUP(tbl_GL[[#This Row],[Account_key]],tbl_COA[Account_key],tbl_COA[SubClass2],"Not Found")</f>
        <v>Taxation</v>
      </c>
      <c r="J4849" t="str">
        <f>_xlfn.XLOOKUP(tbl_GL[[#This Row],[Account_key]],tbl_COA[Account_key],tbl_COA[SubAccount],,0)</f>
        <v>Taxation</v>
      </c>
      <c r="K4849">
        <f>YEAR(tbl_GL[[#This Row],[Date]])</f>
        <v>2019</v>
      </c>
    </row>
    <row r="4850" spans="1:11" x14ac:dyDescent="0.35">
      <c r="A4850">
        <v>1143.2</v>
      </c>
      <c r="B4850" s="24">
        <v>43738</v>
      </c>
      <c r="C4850">
        <v>2</v>
      </c>
      <c r="D4850" s="13">
        <v>122</v>
      </c>
      <c r="E4850" s="23" t="s">
        <v>108</v>
      </c>
      <c r="F4850" s="17">
        <v>1719</v>
      </c>
      <c r="G4850" t="str">
        <f>_xlfn.XLOOKUP(tbl_GL[[#This Row],[Account_key]],tbl_COA[Account_key],tbl_COA[Class],"Not Found")</f>
        <v>Liabilities and Owners Equity</v>
      </c>
      <c r="H4850" t="str">
        <f>_xlfn.XLOOKUP(tbl_GL[[#This Row],[Account_key]],tbl_COA[Account_key],tbl_COA[SubClass],"Not Found")</f>
        <v>Liabilities</v>
      </c>
      <c r="I4850" t="str">
        <f>_xlfn.XLOOKUP(tbl_GL[[#This Row],[Account_key]],tbl_COA[Account_key],tbl_COA[SubClass2],"Not Found")</f>
        <v>Current Liabilities</v>
      </c>
      <c r="J4850" t="str">
        <f>_xlfn.XLOOKUP(tbl_GL[[#This Row],[Account_key]],tbl_COA[Account_key],tbl_COA[SubAccount],,0)</f>
        <v>Tax payable</v>
      </c>
      <c r="K4850">
        <f>YEAR(tbl_GL[[#This Row],[Date]])</f>
        <v>2019</v>
      </c>
    </row>
    <row r="4851" spans="1:11" x14ac:dyDescent="0.35">
      <c r="A4851">
        <v>1144.0999999999999</v>
      </c>
      <c r="B4851" s="24">
        <v>43738</v>
      </c>
      <c r="C4851">
        <v>2</v>
      </c>
      <c r="D4851" s="13">
        <v>240</v>
      </c>
      <c r="E4851" s="13" t="s">
        <v>56</v>
      </c>
      <c r="F4851" s="17">
        <v>-3000</v>
      </c>
      <c r="G4851" t="str">
        <f>_xlfn.XLOOKUP(tbl_GL[[#This Row],[Account_key]],tbl_COA[Account_key],tbl_COA[Class],"Not Found")</f>
        <v>Operating account</v>
      </c>
      <c r="H4851" t="str">
        <f>_xlfn.XLOOKUP(tbl_GL[[#This Row],[Account_key]],tbl_COA[Account_key],tbl_COA[SubClass],"Not Found")</f>
        <v>Operating Expenses</v>
      </c>
      <c r="I4851" t="str">
        <f>_xlfn.XLOOKUP(tbl_GL[[#This Row],[Account_key]],tbl_COA[Account_key],tbl_COA[SubClass2],"Not Found")</f>
        <v>Sales &amp; Distribution</v>
      </c>
      <c r="J4851" t="str">
        <f>_xlfn.XLOOKUP(tbl_GL[[#This Row],[Account_key]],tbl_COA[Account_key],tbl_COA[SubAccount],,0)</f>
        <v>Salaries</v>
      </c>
      <c r="K4851">
        <f>YEAR(tbl_GL[[#This Row],[Date]])</f>
        <v>2019</v>
      </c>
    </row>
    <row r="4852" spans="1:11" x14ac:dyDescent="0.35">
      <c r="A4852">
        <v>1144.2</v>
      </c>
      <c r="B4852" s="24">
        <v>43738</v>
      </c>
      <c r="C4852">
        <v>2</v>
      </c>
      <c r="D4852" s="13">
        <v>10</v>
      </c>
      <c r="E4852" s="13" t="s">
        <v>56</v>
      </c>
      <c r="F4852" s="17">
        <v>-3000</v>
      </c>
      <c r="G4852" t="str">
        <f>_xlfn.XLOOKUP(tbl_GL[[#This Row],[Account_key]],tbl_COA[Account_key],tbl_COA[Class],"Not Found")</f>
        <v>Assets</v>
      </c>
      <c r="H4852" t="str">
        <f>_xlfn.XLOOKUP(tbl_GL[[#This Row],[Account_key]],tbl_COA[Account_key],tbl_COA[SubClass],"Not Found")</f>
        <v>Assets</v>
      </c>
      <c r="I4852" t="str">
        <f>_xlfn.XLOOKUP(tbl_GL[[#This Row],[Account_key]],tbl_COA[Account_key],tbl_COA[SubClass2],"Not Found")</f>
        <v>Current Assets</v>
      </c>
      <c r="J4852" t="str">
        <f>_xlfn.XLOOKUP(tbl_GL[[#This Row],[Account_key]],tbl_COA[Account_key],tbl_COA[SubAccount],,0)</f>
        <v>Cash at Bank</v>
      </c>
      <c r="K4852">
        <f>YEAR(tbl_GL[[#This Row],[Date]])</f>
        <v>2019</v>
      </c>
    </row>
    <row r="4853" spans="1:11" x14ac:dyDescent="0.35">
      <c r="A4853">
        <v>1145.0999999999999</v>
      </c>
      <c r="B4853" s="24">
        <v>43738</v>
      </c>
      <c r="C4853">
        <v>2</v>
      </c>
      <c r="D4853" s="13">
        <v>380</v>
      </c>
      <c r="E4853" s="13" t="s">
        <v>101</v>
      </c>
      <c r="F4853" s="17">
        <v>-3500</v>
      </c>
      <c r="G4853" t="str">
        <f>_xlfn.XLOOKUP(tbl_GL[[#This Row],[Account_key]],tbl_COA[Account_key],tbl_COA[Class],"Not Found")</f>
        <v>Operating account</v>
      </c>
      <c r="H4853" t="str">
        <f>_xlfn.XLOOKUP(tbl_GL[[#This Row],[Account_key]],tbl_COA[Account_key],tbl_COA[SubClass],"Not Found")</f>
        <v>Depreciation &amp; Amortization</v>
      </c>
      <c r="I4853" t="str">
        <f>_xlfn.XLOOKUP(tbl_GL[[#This Row],[Account_key]],tbl_COA[Account_key],tbl_COA[SubClass2],"Not Found")</f>
        <v>Depreciation</v>
      </c>
      <c r="J4853" t="str">
        <f>_xlfn.XLOOKUP(tbl_GL[[#This Row],[Account_key]],tbl_COA[Account_key],tbl_COA[SubAccount],,0)</f>
        <v>Equipment</v>
      </c>
      <c r="K4853">
        <f>YEAR(tbl_GL[[#This Row],[Date]])</f>
        <v>2019</v>
      </c>
    </row>
    <row r="4854" spans="1:11" x14ac:dyDescent="0.35">
      <c r="A4854">
        <v>1145.2</v>
      </c>
      <c r="B4854" s="24">
        <v>43738</v>
      </c>
      <c r="C4854">
        <v>2</v>
      </c>
      <c r="D4854" s="13">
        <v>90</v>
      </c>
      <c r="E4854" s="13" t="s">
        <v>101</v>
      </c>
      <c r="F4854" s="17">
        <v>-3500</v>
      </c>
      <c r="G4854" t="str">
        <f>_xlfn.XLOOKUP(tbl_GL[[#This Row],[Account_key]],tbl_COA[Account_key],tbl_COA[Class],"Not Found")</f>
        <v>Assets</v>
      </c>
      <c r="H4854" t="str">
        <f>_xlfn.XLOOKUP(tbl_GL[[#This Row],[Account_key]],tbl_COA[Account_key],tbl_COA[SubClass],"Not Found")</f>
        <v>Assets</v>
      </c>
      <c r="I4854" t="str">
        <f>_xlfn.XLOOKUP(tbl_GL[[#This Row],[Account_key]],tbl_COA[Account_key],tbl_COA[SubClass2],"Not Found")</f>
        <v>Non-Current Assets</v>
      </c>
      <c r="J4854" t="str">
        <f>_xlfn.XLOOKUP(tbl_GL[[#This Row],[Account_key]],tbl_COA[Account_key],tbl_COA[SubAccount],,0)</f>
        <v>Office Furniture &amp; Equipment</v>
      </c>
      <c r="K4854">
        <f>YEAR(tbl_GL[[#This Row],[Date]])</f>
        <v>2019</v>
      </c>
    </row>
    <row r="4855" spans="1:11" x14ac:dyDescent="0.35">
      <c r="A4855">
        <v>1146.0999999999999</v>
      </c>
      <c r="B4855" s="24">
        <v>43738</v>
      </c>
      <c r="C4855">
        <v>2</v>
      </c>
      <c r="D4855" s="13">
        <v>201</v>
      </c>
      <c r="E4855" s="13" t="s">
        <v>126</v>
      </c>
      <c r="F4855" s="17">
        <v>-9750</v>
      </c>
      <c r="G4855" t="str">
        <f>_xlfn.XLOOKUP(tbl_GL[[#This Row],[Account_key]],tbl_COA[Account_key],tbl_COA[Class],"Not Found")</f>
        <v>Liabilities and Owners Equity</v>
      </c>
      <c r="H4855" t="str">
        <f>_xlfn.XLOOKUP(tbl_GL[[#This Row],[Account_key]],tbl_COA[Account_key],tbl_COA[SubClass],"Not Found")</f>
        <v>Owners Equity</v>
      </c>
      <c r="I4855" t="str">
        <f>_xlfn.XLOOKUP(tbl_GL[[#This Row],[Account_key]],tbl_COA[Account_key],tbl_COA[SubClass2],"Not Found")</f>
        <v>Retained Earnings</v>
      </c>
      <c r="J4855" t="str">
        <f>_xlfn.XLOOKUP(tbl_GL[[#This Row],[Account_key]],tbl_COA[Account_key],tbl_COA[SubAccount],,0)</f>
        <v>Dividends paid</v>
      </c>
      <c r="K4855">
        <f>YEAR(tbl_GL[[#This Row],[Date]])</f>
        <v>2019</v>
      </c>
    </row>
    <row r="4856" spans="1:11" x14ac:dyDescent="0.35">
      <c r="A4856">
        <v>1146.2</v>
      </c>
      <c r="B4856" s="24">
        <v>43738</v>
      </c>
      <c r="C4856">
        <v>2</v>
      </c>
      <c r="D4856" s="13">
        <v>135</v>
      </c>
      <c r="E4856" s="13" t="s">
        <v>126</v>
      </c>
      <c r="F4856" s="17">
        <v>9750</v>
      </c>
      <c r="G4856" t="str">
        <f>_xlfn.XLOOKUP(tbl_GL[[#This Row],[Account_key]],tbl_COA[Account_key],tbl_COA[Class],"Not Found")</f>
        <v>Liabilities and Owners Equity</v>
      </c>
      <c r="H4856" t="str">
        <f>_xlfn.XLOOKUP(tbl_GL[[#This Row],[Account_key]],tbl_COA[Account_key],tbl_COA[SubClass],"Not Found")</f>
        <v>Liabilities</v>
      </c>
      <c r="I4856" t="str">
        <f>_xlfn.XLOOKUP(tbl_GL[[#This Row],[Account_key]],tbl_COA[Account_key],tbl_COA[SubClass2],"Not Found")</f>
        <v>Current Liabilities</v>
      </c>
      <c r="J4856" t="str">
        <f>_xlfn.XLOOKUP(tbl_GL[[#This Row],[Account_key]],tbl_COA[Account_key],tbl_COA[SubAccount],,0)</f>
        <v>Dividends payable</v>
      </c>
      <c r="K4856">
        <f>YEAR(tbl_GL[[#This Row],[Date]])</f>
        <v>2019</v>
      </c>
    </row>
    <row r="4857" spans="1:11" x14ac:dyDescent="0.35">
      <c r="A4857">
        <v>1148.0999999999999</v>
      </c>
      <c r="B4857" s="24">
        <v>43739</v>
      </c>
      <c r="C4857">
        <v>2</v>
      </c>
      <c r="D4857" s="13">
        <v>260</v>
      </c>
      <c r="E4857" s="13" t="s">
        <v>99</v>
      </c>
      <c r="F4857" s="17">
        <v>-33</v>
      </c>
      <c r="G4857" t="str">
        <f>_xlfn.XLOOKUP(tbl_GL[[#This Row],[Account_key]],tbl_COA[Account_key],tbl_COA[Class],"Not Found")</f>
        <v>Operating account</v>
      </c>
      <c r="H4857" t="str">
        <f>_xlfn.XLOOKUP(tbl_GL[[#This Row],[Account_key]],tbl_COA[Account_key],tbl_COA[SubClass],"Not Found")</f>
        <v>Operating Expenses</v>
      </c>
      <c r="I4857" t="str">
        <f>_xlfn.XLOOKUP(tbl_GL[[#This Row],[Account_key]],tbl_COA[Account_key],tbl_COA[SubClass2],"Not Found")</f>
        <v>Marketing</v>
      </c>
      <c r="J4857" t="str">
        <f>_xlfn.XLOOKUP(tbl_GL[[#This Row],[Account_key]],tbl_COA[Account_key],tbl_COA[SubAccount],,0)</f>
        <v>Commissions</v>
      </c>
      <c r="K4857">
        <f>YEAR(tbl_GL[[#This Row],[Date]])</f>
        <v>2019</v>
      </c>
    </row>
    <row r="4858" spans="1:11" x14ac:dyDescent="0.35">
      <c r="A4858">
        <v>1148.2</v>
      </c>
      <c r="B4858" s="24">
        <v>43739</v>
      </c>
      <c r="C4858">
        <v>2</v>
      </c>
      <c r="D4858" s="13">
        <v>20</v>
      </c>
      <c r="E4858" s="13" t="s">
        <v>99</v>
      </c>
      <c r="F4858" s="17">
        <v>-33</v>
      </c>
      <c r="G4858" t="str">
        <f>_xlfn.XLOOKUP(tbl_GL[[#This Row],[Account_key]],tbl_COA[Account_key],tbl_COA[Class],"Not Found")</f>
        <v>Assets</v>
      </c>
      <c r="H4858" t="str">
        <f>_xlfn.XLOOKUP(tbl_GL[[#This Row],[Account_key]],tbl_COA[Account_key],tbl_COA[SubClass],"Not Found")</f>
        <v>Assets</v>
      </c>
      <c r="I4858" t="str">
        <f>_xlfn.XLOOKUP(tbl_GL[[#This Row],[Account_key]],tbl_COA[Account_key],tbl_COA[SubClass2],"Not Found")</f>
        <v>Current Assets</v>
      </c>
      <c r="J4858" t="str">
        <f>_xlfn.XLOOKUP(tbl_GL[[#This Row],[Account_key]],tbl_COA[Account_key],tbl_COA[SubAccount],,0)</f>
        <v>Cash in hand</v>
      </c>
      <c r="K4858">
        <f>YEAR(tbl_GL[[#This Row],[Date]])</f>
        <v>2019</v>
      </c>
    </row>
    <row r="4859" spans="1:11" x14ac:dyDescent="0.35">
      <c r="A4859">
        <v>1149.0999999999999</v>
      </c>
      <c r="B4859" s="24">
        <v>43739</v>
      </c>
      <c r="C4859">
        <v>2</v>
      </c>
      <c r="D4859" s="13">
        <v>10</v>
      </c>
      <c r="E4859" s="13" t="s">
        <v>98</v>
      </c>
      <c r="F4859" s="17">
        <v>-1007</v>
      </c>
      <c r="G4859" t="str">
        <f>_xlfn.XLOOKUP(tbl_GL[[#This Row],[Account_key]],tbl_COA[Account_key],tbl_COA[Class],"Not Found")</f>
        <v>Assets</v>
      </c>
      <c r="H4859" t="str">
        <f>_xlfn.XLOOKUP(tbl_GL[[#This Row],[Account_key]],tbl_COA[Account_key],tbl_COA[SubClass],"Not Found")</f>
        <v>Assets</v>
      </c>
      <c r="I4859" t="str">
        <f>_xlfn.XLOOKUP(tbl_GL[[#This Row],[Account_key]],tbl_COA[Account_key],tbl_COA[SubClass2],"Not Found")</f>
        <v>Current Assets</v>
      </c>
      <c r="J4859" t="str">
        <f>_xlfn.XLOOKUP(tbl_GL[[#This Row],[Account_key]],tbl_COA[Account_key],tbl_COA[SubAccount],,0)</f>
        <v>Cash at Bank</v>
      </c>
      <c r="K4859">
        <f>YEAR(tbl_GL[[#This Row],[Date]])</f>
        <v>2019</v>
      </c>
    </row>
    <row r="4860" spans="1:11" x14ac:dyDescent="0.35">
      <c r="A4860">
        <v>1149.2</v>
      </c>
      <c r="B4860" s="24">
        <v>43739</v>
      </c>
      <c r="C4860">
        <v>2</v>
      </c>
      <c r="D4860" s="13">
        <v>120</v>
      </c>
      <c r="E4860" s="13" t="s">
        <v>98</v>
      </c>
      <c r="F4860" s="17">
        <v>-1007</v>
      </c>
      <c r="G4860" t="str">
        <f>_xlfn.XLOOKUP(tbl_GL[[#This Row],[Account_key]],tbl_COA[Account_key],tbl_COA[Class],"Not Found")</f>
        <v>Liabilities and Owners Equity</v>
      </c>
      <c r="H4860" t="str">
        <f>_xlfn.XLOOKUP(tbl_GL[[#This Row],[Account_key]],tbl_COA[Account_key],tbl_COA[SubClass],"Not Found")</f>
        <v>Liabilities</v>
      </c>
      <c r="I4860" t="str">
        <f>_xlfn.XLOOKUP(tbl_GL[[#This Row],[Account_key]],tbl_COA[Account_key],tbl_COA[SubClass2],"Not Found")</f>
        <v>Current Liabilities</v>
      </c>
      <c r="J4860" t="str">
        <f>_xlfn.XLOOKUP(tbl_GL[[#This Row],[Account_key]],tbl_COA[Account_key],tbl_COA[SubAccount],,0)</f>
        <v>Accrued Expenses</v>
      </c>
      <c r="K4860">
        <f>YEAR(tbl_GL[[#This Row],[Date]])</f>
        <v>2019</v>
      </c>
    </row>
    <row r="4861" spans="1:11" x14ac:dyDescent="0.35">
      <c r="A4861">
        <v>1150.0999999999999</v>
      </c>
      <c r="B4861" s="24">
        <v>43739</v>
      </c>
      <c r="C4861">
        <v>2</v>
      </c>
      <c r="D4861" s="13">
        <v>10</v>
      </c>
      <c r="E4861" s="13" t="s">
        <v>98</v>
      </c>
      <c r="F4861" s="17">
        <v>-1011</v>
      </c>
      <c r="G4861" t="str">
        <f>_xlfn.XLOOKUP(tbl_GL[[#This Row],[Account_key]],tbl_COA[Account_key],tbl_COA[Class],"Not Found")</f>
        <v>Assets</v>
      </c>
      <c r="H4861" t="str">
        <f>_xlfn.XLOOKUP(tbl_GL[[#This Row],[Account_key]],tbl_COA[Account_key],tbl_COA[SubClass],"Not Found")</f>
        <v>Assets</v>
      </c>
      <c r="I4861" t="str">
        <f>_xlfn.XLOOKUP(tbl_GL[[#This Row],[Account_key]],tbl_COA[Account_key],tbl_COA[SubClass2],"Not Found")</f>
        <v>Current Assets</v>
      </c>
      <c r="J4861" t="str">
        <f>_xlfn.XLOOKUP(tbl_GL[[#This Row],[Account_key]],tbl_COA[Account_key],tbl_COA[SubAccount],,0)</f>
        <v>Cash at Bank</v>
      </c>
      <c r="K4861">
        <f>YEAR(tbl_GL[[#This Row],[Date]])</f>
        <v>2019</v>
      </c>
    </row>
    <row r="4862" spans="1:11" x14ac:dyDescent="0.35">
      <c r="A4862">
        <v>1150.2</v>
      </c>
      <c r="B4862" s="24">
        <v>43739</v>
      </c>
      <c r="C4862">
        <v>2</v>
      </c>
      <c r="D4862" s="13">
        <v>120</v>
      </c>
      <c r="E4862" s="13" t="s">
        <v>98</v>
      </c>
      <c r="F4862" s="17">
        <v>-1011</v>
      </c>
      <c r="G4862" t="str">
        <f>_xlfn.XLOOKUP(tbl_GL[[#This Row],[Account_key]],tbl_COA[Account_key],tbl_COA[Class],"Not Found")</f>
        <v>Liabilities and Owners Equity</v>
      </c>
      <c r="H4862" t="str">
        <f>_xlfn.XLOOKUP(tbl_GL[[#This Row],[Account_key]],tbl_COA[Account_key],tbl_COA[SubClass],"Not Found")</f>
        <v>Liabilities</v>
      </c>
      <c r="I4862" t="str">
        <f>_xlfn.XLOOKUP(tbl_GL[[#This Row],[Account_key]],tbl_COA[Account_key],tbl_COA[SubClass2],"Not Found")</f>
        <v>Current Liabilities</v>
      </c>
      <c r="J4862" t="str">
        <f>_xlfn.XLOOKUP(tbl_GL[[#This Row],[Account_key]],tbl_COA[Account_key],tbl_COA[SubAccount],,0)</f>
        <v>Accrued Expenses</v>
      </c>
      <c r="K4862">
        <f>YEAR(tbl_GL[[#This Row],[Date]])</f>
        <v>2019</v>
      </c>
    </row>
    <row r="4863" spans="1:11" x14ac:dyDescent="0.35">
      <c r="A4863">
        <v>1151.0999999999999</v>
      </c>
      <c r="B4863" s="24">
        <v>43739</v>
      </c>
      <c r="C4863">
        <v>2</v>
      </c>
      <c r="D4863" s="13">
        <v>60</v>
      </c>
      <c r="E4863" s="13" t="s">
        <v>84</v>
      </c>
      <c r="F4863" s="17">
        <v>15750</v>
      </c>
      <c r="G4863" t="str">
        <f>_xlfn.XLOOKUP(tbl_GL[[#This Row],[Account_key]],tbl_COA[Account_key],tbl_COA[Class],"Not Found")</f>
        <v>Assets</v>
      </c>
      <c r="H4863" t="str">
        <f>_xlfn.XLOOKUP(tbl_GL[[#This Row],[Account_key]],tbl_COA[Account_key],tbl_COA[SubClass],"Not Found")</f>
        <v>Assets</v>
      </c>
      <c r="I4863" t="str">
        <f>_xlfn.XLOOKUP(tbl_GL[[#This Row],[Account_key]],tbl_COA[Account_key],tbl_COA[SubClass2],"Not Found")</f>
        <v>Current Assets</v>
      </c>
      <c r="J4863" t="str">
        <f>_xlfn.XLOOKUP(tbl_GL[[#This Row],[Account_key]],tbl_COA[Account_key],tbl_COA[SubAccount],,0)</f>
        <v>Inventory</v>
      </c>
      <c r="K4863">
        <f>YEAR(tbl_GL[[#This Row],[Date]])</f>
        <v>2019</v>
      </c>
    </row>
    <row r="4864" spans="1:11" x14ac:dyDescent="0.35">
      <c r="A4864">
        <v>1151.2</v>
      </c>
      <c r="B4864" s="24">
        <v>43739</v>
      </c>
      <c r="C4864">
        <v>2</v>
      </c>
      <c r="D4864" s="13">
        <v>110</v>
      </c>
      <c r="E4864" s="13" t="s">
        <v>84</v>
      </c>
      <c r="F4864" s="17">
        <v>15750</v>
      </c>
      <c r="G4864" t="str">
        <f>_xlfn.XLOOKUP(tbl_GL[[#This Row],[Account_key]],tbl_COA[Account_key],tbl_COA[Class],"Not Found")</f>
        <v>Liabilities and Owners Equity</v>
      </c>
      <c r="H4864" t="str">
        <f>_xlfn.XLOOKUP(tbl_GL[[#This Row],[Account_key]],tbl_COA[Account_key],tbl_COA[SubClass],"Not Found")</f>
        <v>Liabilities</v>
      </c>
      <c r="I4864" t="str">
        <f>_xlfn.XLOOKUP(tbl_GL[[#This Row],[Account_key]],tbl_COA[Account_key],tbl_COA[SubClass2],"Not Found")</f>
        <v>Current Liabilities</v>
      </c>
      <c r="J4864" t="str">
        <f>_xlfn.XLOOKUP(tbl_GL[[#This Row],[Account_key]],tbl_COA[Account_key],tbl_COA[SubAccount],,0)</f>
        <v>Trade Payables</v>
      </c>
      <c r="K4864">
        <f>YEAR(tbl_GL[[#This Row],[Date]])</f>
        <v>2019</v>
      </c>
    </row>
    <row r="4865" spans="1:11" x14ac:dyDescent="0.35">
      <c r="A4865">
        <v>1152.0999999999999</v>
      </c>
      <c r="B4865" s="24">
        <v>43740</v>
      </c>
      <c r="C4865">
        <v>2</v>
      </c>
      <c r="D4865" s="13">
        <v>10</v>
      </c>
      <c r="E4865" s="13" t="s">
        <v>98</v>
      </c>
      <c r="F4865" s="17">
        <v>-1202</v>
      </c>
      <c r="G4865" t="str">
        <f>_xlfn.XLOOKUP(tbl_GL[[#This Row],[Account_key]],tbl_COA[Account_key],tbl_COA[Class],"Not Found")</f>
        <v>Assets</v>
      </c>
      <c r="H4865" t="str">
        <f>_xlfn.XLOOKUP(tbl_GL[[#This Row],[Account_key]],tbl_COA[Account_key],tbl_COA[SubClass],"Not Found")</f>
        <v>Assets</v>
      </c>
      <c r="I4865" t="str">
        <f>_xlfn.XLOOKUP(tbl_GL[[#This Row],[Account_key]],tbl_COA[Account_key],tbl_COA[SubClass2],"Not Found")</f>
        <v>Current Assets</v>
      </c>
      <c r="J4865" t="str">
        <f>_xlfn.XLOOKUP(tbl_GL[[#This Row],[Account_key]],tbl_COA[Account_key],tbl_COA[SubAccount],,0)</f>
        <v>Cash at Bank</v>
      </c>
      <c r="K4865">
        <f>YEAR(tbl_GL[[#This Row],[Date]])</f>
        <v>2019</v>
      </c>
    </row>
    <row r="4866" spans="1:11" x14ac:dyDescent="0.35">
      <c r="A4866">
        <v>1152.2</v>
      </c>
      <c r="B4866" s="24">
        <v>43740</v>
      </c>
      <c r="C4866">
        <v>2</v>
      </c>
      <c r="D4866" s="13">
        <v>120</v>
      </c>
      <c r="E4866" s="13" t="s">
        <v>98</v>
      </c>
      <c r="F4866" s="17">
        <v>-1202</v>
      </c>
      <c r="G4866" t="str">
        <f>_xlfn.XLOOKUP(tbl_GL[[#This Row],[Account_key]],tbl_COA[Account_key],tbl_COA[Class],"Not Found")</f>
        <v>Liabilities and Owners Equity</v>
      </c>
      <c r="H4866" t="str">
        <f>_xlfn.XLOOKUP(tbl_GL[[#This Row],[Account_key]],tbl_COA[Account_key],tbl_COA[SubClass],"Not Found")</f>
        <v>Liabilities</v>
      </c>
      <c r="I4866" t="str">
        <f>_xlfn.XLOOKUP(tbl_GL[[#This Row],[Account_key]],tbl_COA[Account_key],tbl_COA[SubClass2],"Not Found")</f>
        <v>Current Liabilities</v>
      </c>
      <c r="J4866" t="str">
        <f>_xlfn.XLOOKUP(tbl_GL[[#This Row],[Account_key]],tbl_COA[Account_key],tbl_COA[SubAccount],,0)</f>
        <v>Accrued Expenses</v>
      </c>
      <c r="K4866">
        <f>YEAR(tbl_GL[[#This Row],[Date]])</f>
        <v>2019</v>
      </c>
    </row>
    <row r="4867" spans="1:11" x14ac:dyDescent="0.35">
      <c r="A4867">
        <v>1153.0999999999999</v>
      </c>
      <c r="B4867" s="24">
        <v>43741</v>
      </c>
      <c r="C4867">
        <v>2</v>
      </c>
      <c r="D4867" s="13">
        <v>220</v>
      </c>
      <c r="E4867" s="13" t="s">
        <v>81</v>
      </c>
      <c r="F4867" s="17">
        <v>-1222</v>
      </c>
      <c r="G4867" t="str">
        <f>_xlfn.XLOOKUP(tbl_GL[[#This Row],[Account_key]],tbl_COA[Account_key],tbl_COA[Class],"Not Found")</f>
        <v>Trading account</v>
      </c>
      <c r="H4867" t="str">
        <f>_xlfn.XLOOKUP(tbl_GL[[#This Row],[Account_key]],tbl_COA[Account_key],tbl_COA[SubClass],"Not Found")</f>
        <v>Sales</v>
      </c>
      <c r="I4867" t="str">
        <f>_xlfn.XLOOKUP(tbl_GL[[#This Row],[Account_key]],tbl_COA[Account_key],tbl_COA[SubClass2],"Not Found")</f>
        <v>Sales</v>
      </c>
      <c r="J4867" t="str">
        <f>_xlfn.XLOOKUP(tbl_GL[[#This Row],[Account_key]],tbl_COA[Account_key],tbl_COA[SubAccount],,0)</f>
        <v>Sales Return</v>
      </c>
      <c r="K4867">
        <f>YEAR(tbl_GL[[#This Row],[Date]])</f>
        <v>2019</v>
      </c>
    </row>
    <row r="4868" spans="1:11" x14ac:dyDescent="0.35">
      <c r="A4868">
        <v>1153.2</v>
      </c>
      <c r="B4868" s="24">
        <v>43741</v>
      </c>
      <c r="C4868">
        <v>2</v>
      </c>
      <c r="D4868" s="13">
        <v>20</v>
      </c>
      <c r="E4868" s="13" t="s">
        <v>81</v>
      </c>
      <c r="F4868" s="17">
        <v>-1222</v>
      </c>
      <c r="G4868" t="str">
        <f>_xlfn.XLOOKUP(tbl_GL[[#This Row],[Account_key]],tbl_COA[Account_key],tbl_COA[Class],"Not Found")</f>
        <v>Assets</v>
      </c>
      <c r="H4868" t="str">
        <f>_xlfn.XLOOKUP(tbl_GL[[#This Row],[Account_key]],tbl_COA[Account_key],tbl_COA[SubClass],"Not Found")</f>
        <v>Assets</v>
      </c>
      <c r="I4868" t="str">
        <f>_xlfn.XLOOKUP(tbl_GL[[#This Row],[Account_key]],tbl_COA[Account_key],tbl_COA[SubClass2],"Not Found")</f>
        <v>Current Assets</v>
      </c>
      <c r="J4868" t="str">
        <f>_xlfn.XLOOKUP(tbl_GL[[#This Row],[Account_key]],tbl_COA[Account_key],tbl_COA[SubAccount],,0)</f>
        <v>Cash in hand</v>
      </c>
      <c r="K4868">
        <f>YEAR(tbl_GL[[#This Row],[Date]])</f>
        <v>2019</v>
      </c>
    </row>
    <row r="4869" spans="1:11" x14ac:dyDescent="0.35">
      <c r="A4869">
        <v>1154.0999999999999</v>
      </c>
      <c r="B4869" s="24">
        <v>43742</v>
      </c>
      <c r="C4869">
        <v>2</v>
      </c>
      <c r="D4869" s="13">
        <v>320</v>
      </c>
      <c r="E4869" s="13" t="s">
        <v>97</v>
      </c>
      <c r="F4869" s="17">
        <v>-1136</v>
      </c>
      <c r="G4869" t="str">
        <f>_xlfn.XLOOKUP(tbl_GL[[#This Row],[Account_key]],tbl_COA[Account_key],tbl_COA[Class],"Not Found")</f>
        <v>Operating account</v>
      </c>
      <c r="H4869" t="str">
        <f>_xlfn.XLOOKUP(tbl_GL[[#This Row],[Account_key]],tbl_COA[Account_key],tbl_COA[SubClass],"Not Found")</f>
        <v>Operating Expenses</v>
      </c>
      <c r="I4869" t="str">
        <f>_xlfn.XLOOKUP(tbl_GL[[#This Row],[Account_key]],tbl_COA[Account_key],tbl_COA[SubClass2],"Not Found")</f>
        <v>Administration</v>
      </c>
      <c r="J4869" t="str">
        <f>_xlfn.XLOOKUP(tbl_GL[[#This Row],[Account_key]],tbl_COA[Account_key],tbl_COA[SubAccount],,0)</f>
        <v>Professional Services</v>
      </c>
      <c r="K4869">
        <f>YEAR(tbl_GL[[#This Row],[Date]])</f>
        <v>2019</v>
      </c>
    </row>
    <row r="4870" spans="1:11" x14ac:dyDescent="0.35">
      <c r="A4870">
        <v>1154.2</v>
      </c>
      <c r="B4870" s="24">
        <v>43742</v>
      </c>
      <c r="C4870">
        <v>2</v>
      </c>
      <c r="D4870" s="13">
        <v>120</v>
      </c>
      <c r="E4870" s="13" t="s">
        <v>97</v>
      </c>
      <c r="F4870" s="17">
        <v>1136</v>
      </c>
      <c r="G4870" t="str">
        <f>_xlfn.XLOOKUP(tbl_GL[[#This Row],[Account_key]],tbl_COA[Account_key],tbl_COA[Class],"Not Found")</f>
        <v>Liabilities and Owners Equity</v>
      </c>
      <c r="H4870" t="str">
        <f>_xlfn.XLOOKUP(tbl_GL[[#This Row],[Account_key]],tbl_COA[Account_key],tbl_COA[SubClass],"Not Found")</f>
        <v>Liabilities</v>
      </c>
      <c r="I4870" t="str">
        <f>_xlfn.XLOOKUP(tbl_GL[[#This Row],[Account_key]],tbl_COA[Account_key],tbl_COA[SubClass2],"Not Found")</f>
        <v>Current Liabilities</v>
      </c>
      <c r="J4870" t="str">
        <f>_xlfn.XLOOKUP(tbl_GL[[#This Row],[Account_key]],tbl_COA[Account_key],tbl_COA[SubAccount],,0)</f>
        <v>Accrued Expenses</v>
      </c>
      <c r="K4870">
        <f>YEAR(tbl_GL[[#This Row],[Date]])</f>
        <v>2019</v>
      </c>
    </row>
    <row r="4871" spans="1:11" x14ac:dyDescent="0.35">
      <c r="A4871">
        <v>1155.0999999999999</v>
      </c>
      <c r="B4871" s="24">
        <v>43743</v>
      </c>
      <c r="C4871">
        <v>2</v>
      </c>
      <c r="D4871" s="13">
        <v>230</v>
      </c>
      <c r="E4871" s="13" t="s">
        <v>4</v>
      </c>
      <c r="F4871" s="17">
        <v>-631</v>
      </c>
      <c r="G4871" t="str">
        <f>_xlfn.XLOOKUP(tbl_GL[[#This Row],[Account_key]],tbl_COA[Account_key],tbl_COA[Class],"Not Found")</f>
        <v>Trading account</v>
      </c>
      <c r="H4871" t="str">
        <f>_xlfn.XLOOKUP(tbl_GL[[#This Row],[Account_key]],tbl_COA[Account_key],tbl_COA[SubClass],"Not Found")</f>
        <v>Cost of Sales</v>
      </c>
      <c r="I4871" t="str">
        <f>_xlfn.XLOOKUP(tbl_GL[[#This Row],[Account_key]],tbl_COA[Account_key],tbl_COA[SubClass2],"Not Found")</f>
        <v>Cost of Sales</v>
      </c>
      <c r="J4871" t="str">
        <f>_xlfn.XLOOKUP(tbl_GL[[#This Row],[Account_key]],tbl_COA[Account_key],tbl_COA[SubAccount],,0)</f>
        <v>Cost of Sales</v>
      </c>
      <c r="K4871">
        <f>YEAR(tbl_GL[[#This Row],[Date]])</f>
        <v>2019</v>
      </c>
    </row>
    <row r="4872" spans="1:11" x14ac:dyDescent="0.35">
      <c r="A4872">
        <v>1155.2</v>
      </c>
      <c r="B4872" s="24">
        <v>43743</v>
      </c>
      <c r="C4872">
        <v>2</v>
      </c>
      <c r="D4872" s="13">
        <v>60</v>
      </c>
      <c r="E4872" s="13" t="s">
        <v>4</v>
      </c>
      <c r="F4872" s="17">
        <v>-631</v>
      </c>
      <c r="G4872" t="str">
        <f>_xlfn.XLOOKUP(tbl_GL[[#This Row],[Account_key]],tbl_COA[Account_key],tbl_COA[Class],"Not Found")</f>
        <v>Assets</v>
      </c>
      <c r="H4872" t="str">
        <f>_xlfn.XLOOKUP(tbl_GL[[#This Row],[Account_key]],tbl_COA[Account_key],tbl_COA[SubClass],"Not Found")</f>
        <v>Assets</v>
      </c>
      <c r="I4872" t="str">
        <f>_xlfn.XLOOKUP(tbl_GL[[#This Row],[Account_key]],tbl_COA[Account_key],tbl_COA[SubClass2],"Not Found")</f>
        <v>Current Assets</v>
      </c>
      <c r="J4872" t="str">
        <f>_xlfn.XLOOKUP(tbl_GL[[#This Row],[Account_key]],tbl_COA[Account_key],tbl_COA[SubAccount],,0)</f>
        <v>Inventory</v>
      </c>
      <c r="K4872">
        <f>YEAR(tbl_GL[[#This Row],[Date]])</f>
        <v>2019</v>
      </c>
    </row>
    <row r="4873" spans="1:11" x14ac:dyDescent="0.35">
      <c r="A4873">
        <v>1156.0999999999999</v>
      </c>
      <c r="B4873" s="24">
        <v>43743</v>
      </c>
      <c r="C4873">
        <v>2</v>
      </c>
      <c r="D4873" s="13">
        <v>210</v>
      </c>
      <c r="E4873" s="13" t="s">
        <v>7</v>
      </c>
      <c r="F4873" s="17">
        <v>2171</v>
      </c>
      <c r="G4873" t="str">
        <f>_xlfn.XLOOKUP(tbl_GL[[#This Row],[Account_key]],tbl_COA[Account_key],tbl_COA[Class],"Not Found")</f>
        <v>Trading account</v>
      </c>
      <c r="H4873" t="str">
        <f>_xlfn.XLOOKUP(tbl_GL[[#This Row],[Account_key]],tbl_COA[Account_key],tbl_COA[SubClass],"Not Found")</f>
        <v>Sales</v>
      </c>
      <c r="I4873" t="str">
        <f>_xlfn.XLOOKUP(tbl_GL[[#This Row],[Account_key]],tbl_COA[Account_key],tbl_COA[SubClass2],"Not Found")</f>
        <v>Sales</v>
      </c>
      <c r="J4873" t="str">
        <f>_xlfn.XLOOKUP(tbl_GL[[#This Row],[Account_key]],tbl_COA[Account_key],tbl_COA[SubAccount],,0)</f>
        <v>Sales</v>
      </c>
      <c r="K4873">
        <f>YEAR(tbl_GL[[#This Row],[Date]])</f>
        <v>2019</v>
      </c>
    </row>
    <row r="4874" spans="1:11" x14ac:dyDescent="0.35">
      <c r="A4874">
        <v>1156.2</v>
      </c>
      <c r="B4874" s="24">
        <v>43743</v>
      </c>
      <c r="C4874">
        <v>2</v>
      </c>
      <c r="D4874" s="13">
        <v>10</v>
      </c>
      <c r="E4874" s="13" t="s">
        <v>7</v>
      </c>
      <c r="F4874" s="17">
        <v>2171</v>
      </c>
      <c r="G4874" t="str">
        <f>_xlfn.XLOOKUP(tbl_GL[[#This Row],[Account_key]],tbl_COA[Account_key],tbl_COA[Class],"Not Found")</f>
        <v>Assets</v>
      </c>
      <c r="H4874" t="str">
        <f>_xlfn.XLOOKUP(tbl_GL[[#This Row],[Account_key]],tbl_COA[Account_key],tbl_COA[SubClass],"Not Found")</f>
        <v>Assets</v>
      </c>
      <c r="I4874" t="str">
        <f>_xlfn.XLOOKUP(tbl_GL[[#This Row],[Account_key]],tbl_COA[Account_key],tbl_COA[SubClass2],"Not Found")</f>
        <v>Current Assets</v>
      </c>
      <c r="J4874" t="str">
        <f>_xlfn.XLOOKUP(tbl_GL[[#This Row],[Account_key]],tbl_COA[Account_key],tbl_COA[SubAccount],,0)</f>
        <v>Cash at Bank</v>
      </c>
      <c r="K4874">
        <f>YEAR(tbl_GL[[#This Row],[Date]])</f>
        <v>2019</v>
      </c>
    </row>
    <row r="4875" spans="1:11" x14ac:dyDescent="0.35">
      <c r="A4875">
        <v>1157.0999999999999</v>
      </c>
      <c r="B4875" s="24">
        <v>43743</v>
      </c>
      <c r="C4875">
        <v>2</v>
      </c>
      <c r="D4875" s="13">
        <v>230</v>
      </c>
      <c r="E4875" s="13" t="s">
        <v>4</v>
      </c>
      <c r="F4875" s="17">
        <v>-2685</v>
      </c>
      <c r="G4875" t="str">
        <f>_xlfn.XLOOKUP(tbl_GL[[#This Row],[Account_key]],tbl_COA[Account_key],tbl_COA[Class],"Not Found")</f>
        <v>Trading account</v>
      </c>
      <c r="H4875" t="str">
        <f>_xlfn.XLOOKUP(tbl_GL[[#This Row],[Account_key]],tbl_COA[Account_key],tbl_COA[SubClass],"Not Found")</f>
        <v>Cost of Sales</v>
      </c>
      <c r="I4875" t="str">
        <f>_xlfn.XLOOKUP(tbl_GL[[#This Row],[Account_key]],tbl_COA[Account_key],tbl_COA[SubClass2],"Not Found")</f>
        <v>Cost of Sales</v>
      </c>
      <c r="J4875" t="str">
        <f>_xlfn.XLOOKUP(tbl_GL[[#This Row],[Account_key]],tbl_COA[Account_key],tbl_COA[SubAccount],,0)</f>
        <v>Cost of Sales</v>
      </c>
      <c r="K4875">
        <f>YEAR(tbl_GL[[#This Row],[Date]])</f>
        <v>2019</v>
      </c>
    </row>
    <row r="4876" spans="1:11" x14ac:dyDescent="0.35">
      <c r="A4876">
        <v>1157.2</v>
      </c>
      <c r="B4876" s="24">
        <v>43743</v>
      </c>
      <c r="C4876">
        <v>2</v>
      </c>
      <c r="D4876" s="13">
        <v>60</v>
      </c>
      <c r="E4876" s="13" t="s">
        <v>4</v>
      </c>
      <c r="F4876" s="17">
        <v>-2685</v>
      </c>
      <c r="G4876" t="str">
        <f>_xlfn.XLOOKUP(tbl_GL[[#This Row],[Account_key]],tbl_COA[Account_key],tbl_COA[Class],"Not Found")</f>
        <v>Assets</v>
      </c>
      <c r="H4876" t="str">
        <f>_xlfn.XLOOKUP(tbl_GL[[#This Row],[Account_key]],tbl_COA[Account_key],tbl_COA[SubClass],"Not Found")</f>
        <v>Assets</v>
      </c>
      <c r="I4876" t="str">
        <f>_xlfn.XLOOKUP(tbl_GL[[#This Row],[Account_key]],tbl_COA[Account_key],tbl_COA[SubClass2],"Not Found")</f>
        <v>Current Assets</v>
      </c>
      <c r="J4876" t="str">
        <f>_xlfn.XLOOKUP(tbl_GL[[#This Row],[Account_key]],tbl_COA[Account_key],tbl_COA[SubAccount],,0)</f>
        <v>Inventory</v>
      </c>
      <c r="K4876">
        <f>YEAR(tbl_GL[[#This Row],[Date]])</f>
        <v>2019</v>
      </c>
    </row>
    <row r="4877" spans="1:11" x14ac:dyDescent="0.35">
      <c r="A4877">
        <v>1158.0999999999999</v>
      </c>
      <c r="B4877" s="24">
        <v>43743</v>
      </c>
      <c r="C4877">
        <v>2</v>
      </c>
      <c r="D4877" s="13">
        <v>210</v>
      </c>
      <c r="E4877" s="13" t="s">
        <v>8</v>
      </c>
      <c r="F4877" s="17">
        <v>9818</v>
      </c>
      <c r="G4877" t="str">
        <f>_xlfn.XLOOKUP(tbl_GL[[#This Row],[Account_key]],tbl_COA[Account_key],tbl_COA[Class],"Not Found")</f>
        <v>Trading account</v>
      </c>
      <c r="H4877" t="str">
        <f>_xlfn.XLOOKUP(tbl_GL[[#This Row],[Account_key]],tbl_COA[Account_key],tbl_COA[SubClass],"Not Found")</f>
        <v>Sales</v>
      </c>
      <c r="I4877" t="str">
        <f>_xlfn.XLOOKUP(tbl_GL[[#This Row],[Account_key]],tbl_COA[Account_key],tbl_COA[SubClass2],"Not Found")</f>
        <v>Sales</v>
      </c>
      <c r="J4877" t="str">
        <f>_xlfn.XLOOKUP(tbl_GL[[#This Row],[Account_key]],tbl_COA[Account_key],tbl_COA[SubAccount],,0)</f>
        <v>Sales</v>
      </c>
      <c r="K4877">
        <f>YEAR(tbl_GL[[#This Row],[Date]])</f>
        <v>2019</v>
      </c>
    </row>
    <row r="4878" spans="1:11" x14ac:dyDescent="0.35">
      <c r="A4878">
        <v>1158.2</v>
      </c>
      <c r="B4878" s="24">
        <v>43743</v>
      </c>
      <c r="C4878">
        <v>2</v>
      </c>
      <c r="D4878" s="13">
        <v>30</v>
      </c>
      <c r="E4878" s="13" t="s">
        <v>8</v>
      </c>
      <c r="F4878" s="17">
        <v>9818</v>
      </c>
      <c r="G4878" t="str">
        <f>_xlfn.XLOOKUP(tbl_GL[[#This Row],[Account_key]],tbl_COA[Account_key],tbl_COA[Class],"Not Found")</f>
        <v>Assets</v>
      </c>
      <c r="H4878" t="str">
        <f>_xlfn.XLOOKUP(tbl_GL[[#This Row],[Account_key]],tbl_COA[Account_key],tbl_COA[SubClass],"Not Found")</f>
        <v>Assets</v>
      </c>
      <c r="I4878" t="str">
        <f>_xlfn.XLOOKUP(tbl_GL[[#This Row],[Account_key]],tbl_COA[Account_key],tbl_COA[SubClass2],"Not Found")</f>
        <v>Current Assets</v>
      </c>
      <c r="J4878" t="str">
        <f>_xlfn.XLOOKUP(tbl_GL[[#This Row],[Account_key]],tbl_COA[Account_key],tbl_COA[SubAccount],,0)</f>
        <v>Trade Receivables</v>
      </c>
      <c r="K4878">
        <f>YEAR(tbl_GL[[#This Row],[Date]])</f>
        <v>2019</v>
      </c>
    </row>
    <row r="4879" spans="1:11" x14ac:dyDescent="0.35">
      <c r="A4879">
        <v>1159.0999999999999</v>
      </c>
      <c r="B4879" s="24">
        <v>43745</v>
      </c>
      <c r="C4879">
        <v>2</v>
      </c>
      <c r="D4879" s="13">
        <v>260</v>
      </c>
      <c r="E4879" s="13" t="s">
        <v>83</v>
      </c>
      <c r="F4879" s="17">
        <v>424</v>
      </c>
      <c r="G4879" t="str">
        <f>_xlfn.XLOOKUP(tbl_GL[[#This Row],[Account_key]],tbl_COA[Account_key],tbl_COA[Class],"Not Found")</f>
        <v>Operating account</v>
      </c>
      <c r="H4879" t="str">
        <f>_xlfn.XLOOKUP(tbl_GL[[#This Row],[Account_key]],tbl_COA[Account_key],tbl_COA[SubClass],"Not Found")</f>
        <v>Operating Expenses</v>
      </c>
      <c r="I4879" t="str">
        <f>_xlfn.XLOOKUP(tbl_GL[[#This Row],[Account_key]],tbl_COA[Account_key],tbl_COA[SubClass2],"Not Found")</f>
        <v>Marketing</v>
      </c>
      <c r="J4879" t="str">
        <f>_xlfn.XLOOKUP(tbl_GL[[#This Row],[Account_key]],tbl_COA[Account_key],tbl_COA[SubAccount],,0)</f>
        <v>Commissions</v>
      </c>
      <c r="K4879">
        <f>YEAR(tbl_GL[[#This Row],[Date]])</f>
        <v>2019</v>
      </c>
    </row>
    <row r="4880" spans="1:11" x14ac:dyDescent="0.35">
      <c r="A4880">
        <v>1159.2</v>
      </c>
      <c r="B4880" s="24">
        <v>43745</v>
      </c>
      <c r="C4880">
        <v>2</v>
      </c>
      <c r="D4880" s="13">
        <v>20</v>
      </c>
      <c r="E4880" s="13" t="s">
        <v>83</v>
      </c>
      <c r="F4880" s="17">
        <v>424</v>
      </c>
      <c r="G4880" t="str">
        <f>_xlfn.XLOOKUP(tbl_GL[[#This Row],[Account_key]],tbl_COA[Account_key],tbl_COA[Class],"Not Found")</f>
        <v>Assets</v>
      </c>
      <c r="H4880" t="str">
        <f>_xlfn.XLOOKUP(tbl_GL[[#This Row],[Account_key]],tbl_COA[Account_key],tbl_COA[SubClass],"Not Found")</f>
        <v>Assets</v>
      </c>
      <c r="I4880" t="str">
        <f>_xlfn.XLOOKUP(tbl_GL[[#This Row],[Account_key]],tbl_COA[Account_key],tbl_COA[SubClass2],"Not Found")</f>
        <v>Current Assets</v>
      </c>
      <c r="J4880" t="str">
        <f>_xlfn.XLOOKUP(tbl_GL[[#This Row],[Account_key]],tbl_COA[Account_key],tbl_COA[SubAccount],,0)</f>
        <v>Cash in hand</v>
      </c>
      <c r="K4880">
        <f>YEAR(tbl_GL[[#This Row],[Date]])</f>
        <v>2019</v>
      </c>
    </row>
    <row r="4881" spans="1:11" x14ac:dyDescent="0.35">
      <c r="A4881">
        <v>1160.0999999999999</v>
      </c>
      <c r="B4881" s="24">
        <v>43747</v>
      </c>
      <c r="C4881">
        <v>2</v>
      </c>
      <c r="D4881" s="13">
        <v>260</v>
      </c>
      <c r="E4881" s="13" t="s">
        <v>97</v>
      </c>
      <c r="F4881" s="17">
        <v>-1161</v>
      </c>
      <c r="G4881" t="str">
        <f>_xlfn.XLOOKUP(tbl_GL[[#This Row],[Account_key]],tbl_COA[Account_key],tbl_COA[Class],"Not Found")</f>
        <v>Operating account</v>
      </c>
      <c r="H4881" t="str">
        <f>_xlfn.XLOOKUP(tbl_GL[[#This Row],[Account_key]],tbl_COA[Account_key],tbl_COA[SubClass],"Not Found")</f>
        <v>Operating Expenses</v>
      </c>
      <c r="I4881" t="str">
        <f>_xlfn.XLOOKUP(tbl_GL[[#This Row],[Account_key]],tbl_COA[Account_key],tbl_COA[SubClass2],"Not Found")</f>
        <v>Marketing</v>
      </c>
      <c r="J4881" t="str">
        <f>_xlfn.XLOOKUP(tbl_GL[[#This Row],[Account_key]],tbl_COA[Account_key],tbl_COA[SubAccount],,0)</f>
        <v>Commissions</v>
      </c>
      <c r="K4881">
        <f>YEAR(tbl_GL[[#This Row],[Date]])</f>
        <v>2019</v>
      </c>
    </row>
    <row r="4882" spans="1:11" x14ac:dyDescent="0.35">
      <c r="A4882">
        <v>1160.2</v>
      </c>
      <c r="B4882" s="24">
        <v>43747</v>
      </c>
      <c r="C4882">
        <v>2</v>
      </c>
      <c r="D4882" s="13">
        <v>120</v>
      </c>
      <c r="E4882" s="13" t="s">
        <v>97</v>
      </c>
      <c r="F4882" s="17">
        <v>1161</v>
      </c>
      <c r="G4882" t="str">
        <f>_xlfn.XLOOKUP(tbl_GL[[#This Row],[Account_key]],tbl_COA[Account_key],tbl_COA[Class],"Not Found")</f>
        <v>Liabilities and Owners Equity</v>
      </c>
      <c r="H4882" t="str">
        <f>_xlfn.XLOOKUP(tbl_GL[[#This Row],[Account_key]],tbl_COA[Account_key],tbl_COA[SubClass],"Not Found")</f>
        <v>Liabilities</v>
      </c>
      <c r="I4882" t="str">
        <f>_xlfn.XLOOKUP(tbl_GL[[#This Row],[Account_key]],tbl_COA[Account_key],tbl_COA[SubClass2],"Not Found")</f>
        <v>Current Liabilities</v>
      </c>
      <c r="J4882" t="str">
        <f>_xlfn.XLOOKUP(tbl_GL[[#This Row],[Account_key]],tbl_COA[Account_key],tbl_COA[SubAccount],,0)</f>
        <v>Accrued Expenses</v>
      </c>
      <c r="K4882">
        <f>YEAR(tbl_GL[[#This Row],[Date]])</f>
        <v>2019</v>
      </c>
    </row>
    <row r="4883" spans="1:11" x14ac:dyDescent="0.35">
      <c r="A4883">
        <v>1161.0999999999999</v>
      </c>
      <c r="B4883" s="24">
        <v>43748</v>
      </c>
      <c r="C4883">
        <v>2</v>
      </c>
      <c r="D4883" s="13">
        <v>10</v>
      </c>
      <c r="E4883" s="13" t="s">
        <v>98</v>
      </c>
      <c r="F4883" s="17">
        <v>-1218</v>
      </c>
      <c r="G4883" t="str">
        <f>_xlfn.XLOOKUP(tbl_GL[[#This Row],[Account_key]],tbl_COA[Account_key],tbl_COA[Class],"Not Found")</f>
        <v>Assets</v>
      </c>
      <c r="H4883" t="str">
        <f>_xlfn.XLOOKUP(tbl_GL[[#This Row],[Account_key]],tbl_COA[Account_key],tbl_COA[SubClass],"Not Found")</f>
        <v>Assets</v>
      </c>
      <c r="I4883" t="str">
        <f>_xlfn.XLOOKUP(tbl_GL[[#This Row],[Account_key]],tbl_COA[Account_key],tbl_COA[SubClass2],"Not Found")</f>
        <v>Current Assets</v>
      </c>
      <c r="J4883" t="str">
        <f>_xlfn.XLOOKUP(tbl_GL[[#This Row],[Account_key]],tbl_COA[Account_key],tbl_COA[SubAccount],,0)</f>
        <v>Cash at Bank</v>
      </c>
      <c r="K4883">
        <f>YEAR(tbl_GL[[#This Row],[Date]])</f>
        <v>2019</v>
      </c>
    </row>
    <row r="4884" spans="1:11" x14ac:dyDescent="0.35">
      <c r="A4884">
        <v>1161.2</v>
      </c>
      <c r="B4884" s="24">
        <v>43748</v>
      </c>
      <c r="C4884">
        <v>2</v>
      </c>
      <c r="D4884" s="13">
        <v>120</v>
      </c>
      <c r="E4884" s="13" t="s">
        <v>98</v>
      </c>
      <c r="F4884" s="17">
        <v>-1218</v>
      </c>
      <c r="G4884" t="str">
        <f>_xlfn.XLOOKUP(tbl_GL[[#This Row],[Account_key]],tbl_COA[Account_key],tbl_COA[Class],"Not Found")</f>
        <v>Liabilities and Owners Equity</v>
      </c>
      <c r="H4884" t="str">
        <f>_xlfn.XLOOKUP(tbl_GL[[#This Row],[Account_key]],tbl_COA[Account_key],tbl_COA[SubClass],"Not Found")</f>
        <v>Liabilities</v>
      </c>
      <c r="I4884" t="str">
        <f>_xlfn.XLOOKUP(tbl_GL[[#This Row],[Account_key]],tbl_COA[Account_key],tbl_COA[SubClass2],"Not Found")</f>
        <v>Current Liabilities</v>
      </c>
      <c r="J4884" t="str">
        <f>_xlfn.XLOOKUP(tbl_GL[[#This Row],[Account_key]],tbl_COA[Account_key],tbl_COA[SubAccount],,0)</f>
        <v>Accrued Expenses</v>
      </c>
      <c r="K4884">
        <f>YEAR(tbl_GL[[#This Row],[Date]])</f>
        <v>2019</v>
      </c>
    </row>
    <row r="4885" spans="1:11" x14ac:dyDescent="0.35">
      <c r="A4885">
        <v>1162.0999999999999</v>
      </c>
      <c r="B4885" s="24">
        <v>43748</v>
      </c>
      <c r="C4885">
        <v>2</v>
      </c>
      <c r="D4885" s="13">
        <v>30</v>
      </c>
      <c r="E4885" s="13" t="s">
        <v>80</v>
      </c>
      <c r="F4885" s="17">
        <v>-7981</v>
      </c>
      <c r="G4885" t="str">
        <f>_xlfn.XLOOKUP(tbl_GL[[#This Row],[Account_key]],tbl_COA[Account_key],tbl_COA[Class],"Not Found")</f>
        <v>Assets</v>
      </c>
      <c r="H4885" t="str">
        <f>_xlfn.XLOOKUP(tbl_GL[[#This Row],[Account_key]],tbl_COA[Account_key],tbl_COA[SubClass],"Not Found")</f>
        <v>Assets</v>
      </c>
      <c r="I4885" t="str">
        <f>_xlfn.XLOOKUP(tbl_GL[[#This Row],[Account_key]],tbl_COA[Account_key],tbl_COA[SubClass2],"Not Found")</f>
        <v>Current Assets</v>
      </c>
      <c r="J4885" t="str">
        <f>_xlfn.XLOOKUP(tbl_GL[[#This Row],[Account_key]],tbl_COA[Account_key],tbl_COA[SubAccount],,0)</f>
        <v>Trade Receivables</v>
      </c>
      <c r="K4885">
        <f>YEAR(tbl_GL[[#This Row],[Date]])</f>
        <v>2019</v>
      </c>
    </row>
    <row r="4886" spans="1:11" x14ac:dyDescent="0.35">
      <c r="A4886">
        <v>1162.2</v>
      </c>
      <c r="B4886" s="24">
        <v>43748</v>
      </c>
      <c r="C4886">
        <v>2</v>
      </c>
      <c r="D4886" s="13">
        <v>10</v>
      </c>
      <c r="E4886" s="13" t="s">
        <v>80</v>
      </c>
      <c r="F4886" s="17">
        <v>7981</v>
      </c>
      <c r="G4886" t="str">
        <f>_xlfn.XLOOKUP(tbl_GL[[#This Row],[Account_key]],tbl_COA[Account_key],tbl_COA[Class],"Not Found")</f>
        <v>Assets</v>
      </c>
      <c r="H4886" t="str">
        <f>_xlfn.XLOOKUP(tbl_GL[[#This Row],[Account_key]],tbl_COA[Account_key],tbl_COA[SubClass],"Not Found")</f>
        <v>Assets</v>
      </c>
      <c r="I4886" t="str">
        <f>_xlfn.XLOOKUP(tbl_GL[[#This Row],[Account_key]],tbl_COA[Account_key],tbl_COA[SubClass2],"Not Found")</f>
        <v>Current Assets</v>
      </c>
      <c r="J4886" t="str">
        <f>_xlfn.XLOOKUP(tbl_GL[[#This Row],[Account_key]],tbl_COA[Account_key],tbl_COA[SubAccount],,0)</f>
        <v>Cash at Bank</v>
      </c>
      <c r="K4886">
        <f>YEAR(tbl_GL[[#This Row],[Date]])</f>
        <v>2019</v>
      </c>
    </row>
    <row r="4887" spans="1:11" x14ac:dyDescent="0.35">
      <c r="A4887">
        <v>1163.0999999999999</v>
      </c>
      <c r="B4887" s="24">
        <v>43749</v>
      </c>
      <c r="C4887">
        <v>2</v>
      </c>
      <c r="D4887" s="13">
        <v>340</v>
      </c>
      <c r="E4887" s="13" t="s">
        <v>97</v>
      </c>
      <c r="F4887" s="17">
        <v>-1089</v>
      </c>
      <c r="G4887" t="str">
        <f>_xlfn.XLOOKUP(tbl_GL[[#This Row],[Account_key]],tbl_COA[Account_key],tbl_COA[Class],"Not Found")</f>
        <v>Operating account</v>
      </c>
      <c r="H4887" t="str">
        <f>_xlfn.XLOOKUP(tbl_GL[[#This Row],[Account_key]],tbl_COA[Account_key],tbl_COA[SubClass],"Not Found")</f>
        <v>Operating Expenses</v>
      </c>
      <c r="I4887" t="str">
        <f>_xlfn.XLOOKUP(tbl_GL[[#This Row],[Account_key]],tbl_COA[Account_key],tbl_COA[SubClass2],"Not Found")</f>
        <v>Administration</v>
      </c>
      <c r="J4887" t="str">
        <f>_xlfn.XLOOKUP(tbl_GL[[#This Row],[Account_key]],tbl_COA[Account_key],tbl_COA[SubAccount],,0)</f>
        <v>Utilities</v>
      </c>
      <c r="K4887">
        <f>YEAR(tbl_GL[[#This Row],[Date]])</f>
        <v>2019</v>
      </c>
    </row>
    <row r="4888" spans="1:11" x14ac:dyDescent="0.35">
      <c r="A4888">
        <v>1163.2</v>
      </c>
      <c r="B4888" s="24">
        <v>43749</v>
      </c>
      <c r="C4888">
        <v>2</v>
      </c>
      <c r="D4888" s="13">
        <v>120</v>
      </c>
      <c r="E4888" s="13" t="s">
        <v>97</v>
      </c>
      <c r="F4888" s="17">
        <v>1089</v>
      </c>
      <c r="G4888" t="str">
        <f>_xlfn.XLOOKUP(tbl_GL[[#This Row],[Account_key]],tbl_COA[Account_key],tbl_COA[Class],"Not Found")</f>
        <v>Liabilities and Owners Equity</v>
      </c>
      <c r="H4888" t="str">
        <f>_xlfn.XLOOKUP(tbl_GL[[#This Row],[Account_key]],tbl_COA[Account_key],tbl_COA[SubClass],"Not Found")</f>
        <v>Liabilities</v>
      </c>
      <c r="I4888" t="str">
        <f>_xlfn.XLOOKUP(tbl_GL[[#This Row],[Account_key]],tbl_COA[Account_key],tbl_COA[SubClass2],"Not Found")</f>
        <v>Current Liabilities</v>
      </c>
      <c r="J4888" t="str">
        <f>_xlfn.XLOOKUP(tbl_GL[[#This Row],[Account_key]],tbl_COA[Account_key],tbl_COA[SubAccount],,0)</f>
        <v>Accrued Expenses</v>
      </c>
      <c r="K4888">
        <f>YEAR(tbl_GL[[#This Row],[Date]])</f>
        <v>2019</v>
      </c>
    </row>
    <row r="4889" spans="1:11" x14ac:dyDescent="0.35">
      <c r="A4889">
        <v>1164.0999999999999</v>
      </c>
      <c r="B4889" s="24">
        <v>43750</v>
      </c>
      <c r="C4889">
        <v>2</v>
      </c>
      <c r="D4889" s="13">
        <v>290</v>
      </c>
      <c r="E4889" s="13" t="s">
        <v>99</v>
      </c>
      <c r="F4889" s="17">
        <v>-52</v>
      </c>
      <c r="G4889" t="str">
        <f>_xlfn.XLOOKUP(tbl_GL[[#This Row],[Account_key]],tbl_COA[Account_key],tbl_COA[Class],"Not Found")</f>
        <v>Operating account</v>
      </c>
      <c r="H4889" t="str">
        <f>_xlfn.XLOOKUP(tbl_GL[[#This Row],[Account_key]],tbl_COA[Account_key],tbl_COA[SubClass],"Not Found")</f>
        <v>Operating Expenses</v>
      </c>
      <c r="I4889" t="str">
        <f>_xlfn.XLOOKUP(tbl_GL[[#This Row],[Account_key]],tbl_COA[Account_key],tbl_COA[SubClass2],"Not Found")</f>
        <v>Administration</v>
      </c>
      <c r="J4889" t="str">
        <f>_xlfn.XLOOKUP(tbl_GL[[#This Row],[Account_key]],tbl_COA[Account_key],tbl_COA[SubAccount],,0)</f>
        <v>Travel</v>
      </c>
      <c r="K4889">
        <f>YEAR(tbl_GL[[#This Row],[Date]])</f>
        <v>2019</v>
      </c>
    </row>
    <row r="4890" spans="1:11" x14ac:dyDescent="0.35">
      <c r="A4890">
        <v>1164.2</v>
      </c>
      <c r="B4890" s="24">
        <v>43750</v>
      </c>
      <c r="C4890">
        <v>2</v>
      </c>
      <c r="D4890" s="13">
        <v>20</v>
      </c>
      <c r="E4890" s="13" t="s">
        <v>99</v>
      </c>
      <c r="F4890" s="17">
        <v>-52</v>
      </c>
      <c r="G4890" t="str">
        <f>_xlfn.XLOOKUP(tbl_GL[[#This Row],[Account_key]],tbl_COA[Account_key],tbl_COA[Class],"Not Found")</f>
        <v>Assets</v>
      </c>
      <c r="H4890" t="str">
        <f>_xlfn.XLOOKUP(tbl_GL[[#This Row],[Account_key]],tbl_COA[Account_key],tbl_COA[SubClass],"Not Found")</f>
        <v>Assets</v>
      </c>
      <c r="I4890" t="str">
        <f>_xlfn.XLOOKUP(tbl_GL[[#This Row],[Account_key]],tbl_COA[Account_key],tbl_COA[SubClass2],"Not Found")</f>
        <v>Current Assets</v>
      </c>
      <c r="J4890" t="str">
        <f>_xlfn.XLOOKUP(tbl_GL[[#This Row],[Account_key]],tbl_COA[Account_key],tbl_COA[SubAccount],,0)</f>
        <v>Cash in hand</v>
      </c>
      <c r="K4890">
        <f>YEAR(tbl_GL[[#This Row],[Date]])</f>
        <v>2019</v>
      </c>
    </row>
    <row r="4891" spans="1:11" x14ac:dyDescent="0.35">
      <c r="A4891">
        <v>1165.0999999999999</v>
      </c>
      <c r="B4891" s="24">
        <v>43750</v>
      </c>
      <c r="C4891">
        <v>2</v>
      </c>
      <c r="D4891" s="13">
        <v>230</v>
      </c>
      <c r="E4891" s="13" t="s">
        <v>4</v>
      </c>
      <c r="F4891" s="17">
        <v>-633</v>
      </c>
      <c r="G4891" t="str">
        <f>_xlfn.XLOOKUP(tbl_GL[[#This Row],[Account_key]],tbl_COA[Account_key],tbl_COA[Class],"Not Found")</f>
        <v>Trading account</v>
      </c>
      <c r="H4891" t="str">
        <f>_xlfn.XLOOKUP(tbl_GL[[#This Row],[Account_key]],tbl_COA[Account_key],tbl_COA[SubClass],"Not Found")</f>
        <v>Cost of Sales</v>
      </c>
      <c r="I4891" t="str">
        <f>_xlfn.XLOOKUP(tbl_GL[[#This Row],[Account_key]],tbl_COA[Account_key],tbl_COA[SubClass2],"Not Found")</f>
        <v>Cost of Sales</v>
      </c>
      <c r="J4891" t="str">
        <f>_xlfn.XLOOKUP(tbl_GL[[#This Row],[Account_key]],tbl_COA[Account_key],tbl_COA[SubAccount],,0)</f>
        <v>Cost of Sales</v>
      </c>
      <c r="K4891">
        <f>YEAR(tbl_GL[[#This Row],[Date]])</f>
        <v>2019</v>
      </c>
    </row>
    <row r="4892" spans="1:11" x14ac:dyDescent="0.35">
      <c r="A4892">
        <v>1165.2</v>
      </c>
      <c r="B4892" s="24">
        <v>43750</v>
      </c>
      <c r="C4892">
        <v>2</v>
      </c>
      <c r="D4892" s="13">
        <v>60</v>
      </c>
      <c r="E4892" s="13" t="s">
        <v>4</v>
      </c>
      <c r="F4892" s="17">
        <v>-633</v>
      </c>
      <c r="G4892" t="str">
        <f>_xlfn.XLOOKUP(tbl_GL[[#This Row],[Account_key]],tbl_COA[Account_key],tbl_COA[Class],"Not Found")</f>
        <v>Assets</v>
      </c>
      <c r="H4892" t="str">
        <f>_xlfn.XLOOKUP(tbl_GL[[#This Row],[Account_key]],tbl_COA[Account_key],tbl_COA[SubClass],"Not Found")</f>
        <v>Assets</v>
      </c>
      <c r="I4892" t="str">
        <f>_xlfn.XLOOKUP(tbl_GL[[#This Row],[Account_key]],tbl_COA[Account_key],tbl_COA[SubClass2],"Not Found")</f>
        <v>Current Assets</v>
      </c>
      <c r="J4892" t="str">
        <f>_xlfn.XLOOKUP(tbl_GL[[#This Row],[Account_key]],tbl_COA[Account_key],tbl_COA[SubAccount],,0)</f>
        <v>Inventory</v>
      </c>
      <c r="K4892">
        <f>YEAR(tbl_GL[[#This Row],[Date]])</f>
        <v>2019</v>
      </c>
    </row>
    <row r="4893" spans="1:11" x14ac:dyDescent="0.35">
      <c r="A4893">
        <v>1166.0999999999999</v>
      </c>
      <c r="B4893" s="24">
        <v>43750</v>
      </c>
      <c r="C4893">
        <v>2</v>
      </c>
      <c r="D4893" s="13">
        <v>210</v>
      </c>
      <c r="E4893" s="13" t="s">
        <v>7</v>
      </c>
      <c r="F4893" s="17">
        <v>2179</v>
      </c>
      <c r="G4893" t="str">
        <f>_xlfn.XLOOKUP(tbl_GL[[#This Row],[Account_key]],tbl_COA[Account_key],tbl_COA[Class],"Not Found")</f>
        <v>Trading account</v>
      </c>
      <c r="H4893" t="str">
        <f>_xlfn.XLOOKUP(tbl_GL[[#This Row],[Account_key]],tbl_COA[Account_key],tbl_COA[SubClass],"Not Found")</f>
        <v>Sales</v>
      </c>
      <c r="I4893" t="str">
        <f>_xlfn.XLOOKUP(tbl_GL[[#This Row],[Account_key]],tbl_COA[Account_key],tbl_COA[SubClass2],"Not Found")</f>
        <v>Sales</v>
      </c>
      <c r="J4893" t="str">
        <f>_xlfn.XLOOKUP(tbl_GL[[#This Row],[Account_key]],tbl_COA[Account_key],tbl_COA[SubAccount],,0)</f>
        <v>Sales</v>
      </c>
      <c r="K4893">
        <f>YEAR(tbl_GL[[#This Row],[Date]])</f>
        <v>2019</v>
      </c>
    </row>
    <row r="4894" spans="1:11" x14ac:dyDescent="0.35">
      <c r="A4894">
        <v>1166.2</v>
      </c>
      <c r="B4894" s="24">
        <v>43750</v>
      </c>
      <c r="C4894">
        <v>2</v>
      </c>
      <c r="D4894" s="13">
        <v>10</v>
      </c>
      <c r="E4894" s="13" t="s">
        <v>7</v>
      </c>
      <c r="F4894" s="17">
        <v>2179</v>
      </c>
      <c r="G4894" t="str">
        <f>_xlfn.XLOOKUP(tbl_GL[[#This Row],[Account_key]],tbl_COA[Account_key],tbl_COA[Class],"Not Found")</f>
        <v>Assets</v>
      </c>
      <c r="H4894" t="str">
        <f>_xlfn.XLOOKUP(tbl_GL[[#This Row],[Account_key]],tbl_COA[Account_key],tbl_COA[SubClass],"Not Found")</f>
        <v>Assets</v>
      </c>
      <c r="I4894" t="str">
        <f>_xlfn.XLOOKUP(tbl_GL[[#This Row],[Account_key]],tbl_COA[Account_key],tbl_COA[SubClass2],"Not Found")</f>
        <v>Current Assets</v>
      </c>
      <c r="J4894" t="str">
        <f>_xlfn.XLOOKUP(tbl_GL[[#This Row],[Account_key]],tbl_COA[Account_key],tbl_COA[SubAccount],,0)</f>
        <v>Cash at Bank</v>
      </c>
      <c r="K4894">
        <f>YEAR(tbl_GL[[#This Row],[Date]])</f>
        <v>2019</v>
      </c>
    </row>
    <row r="4895" spans="1:11" x14ac:dyDescent="0.35">
      <c r="A4895">
        <v>1167.0999999999999</v>
      </c>
      <c r="B4895" s="24">
        <v>43750</v>
      </c>
      <c r="C4895">
        <v>2</v>
      </c>
      <c r="D4895" s="13">
        <v>230</v>
      </c>
      <c r="E4895" s="13" t="s">
        <v>4</v>
      </c>
      <c r="F4895" s="17">
        <v>-2512</v>
      </c>
      <c r="G4895" t="str">
        <f>_xlfn.XLOOKUP(tbl_GL[[#This Row],[Account_key]],tbl_COA[Account_key],tbl_COA[Class],"Not Found")</f>
        <v>Trading account</v>
      </c>
      <c r="H4895" t="str">
        <f>_xlfn.XLOOKUP(tbl_GL[[#This Row],[Account_key]],tbl_COA[Account_key],tbl_COA[SubClass],"Not Found")</f>
        <v>Cost of Sales</v>
      </c>
      <c r="I4895" t="str">
        <f>_xlfn.XLOOKUP(tbl_GL[[#This Row],[Account_key]],tbl_COA[Account_key],tbl_COA[SubClass2],"Not Found")</f>
        <v>Cost of Sales</v>
      </c>
      <c r="J4895" t="str">
        <f>_xlfn.XLOOKUP(tbl_GL[[#This Row],[Account_key]],tbl_COA[Account_key],tbl_COA[SubAccount],,0)</f>
        <v>Cost of Sales</v>
      </c>
      <c r="K4895">
        <f>YEAR(tbl_GL[[#This Row],[Date]])</f>
        <v>2019</v>
      </c>
    </row>
    <row r="4896" spans="1:11" x14ac:dyDescent="0.35">
      <c r="A4896">
        <v>1167.2</v>
      </c>
      <c r="B4896" s="24">
        <v>43750</v>
      </c>
      <c r="C4896">
        <v>2</v>
      </c>
      <c r="D4896" s="13">
        <v>60</v>
      </c>
      <c r="E4896" s="13" t="s">
        <v>4</v>
      </c>
      <c r="F4896" s="17">
        <v>-2512</v>
      </c>
      <c r="G4896" t="str">
        <f>_xlfn.XLOOKUP(tbl_GL[[#This Row],[Account_key]],tbl_COA[Account_key],tbl_COA[Class],"Not Found")</f>
        <v>Assets</v>
      </c>
      <c r="H4896" t="str">
        <f>_xlfn.XLOOKUP(tbl_GL[[#This Row],[Account_key]],tbl_COA[Account_key],tbl_COA[SubClass],"Not Found")</f>
        <v>Assets</v>
      </c>
      <c r="I4896" t="str">
        <f>_xlfn.XLOOKUP(tbl_GL[[#This Row],[Account_key]],tbl_COA[Account_key],tbl_COA[SubClass2],"Not Found")</f>
        <v>Current Assets</v>
      </c>
      <c r="J4896" t="str">
        <f>_xlfn.XLOOKUP(tbl_GL[[#This Row],[Account_key]],tbl_COA[Account_key],tbl_COA[SubAccount],,0)</f>
        <v>Inventory</v>
      </c>
      <c r="K4896">
        <f>YEAR(tbl_GL[[#This Row],[Date]])</f>
        <v>2019</v>
      </c>
    </row>
    <row r="4897" spans="1:11" x14ac:dyDescent="0.35">
      <c r="A4897">
        <v>1168.0999999999999</v>
      </c>
      <c r="B4897" s="24">
        <v>43750</v>
      </c>
      <c r="C4897">
        <v>2</v>
      </c>
      <c r="D4897" s="13">
        <v>210</v>
      </c>
      <c r="E4897" s="13" t="s">
        <v>8</v>
      </c>
      <c r="F4897" s="17">
        <v>9182</v>
      </c>
      <c r="G4897" t="str">
        <f>_xlfn.XLOOKUP(tbl_GL[[#This Row],[Account_key]],tbl_COA[Account_key],tbl_COA[Class],"Not Found")</f>
        <v>Trading account</v>
      </c>
      <c r="H4897" t="str">
        <f>_xlfn.XLOOKUP(tbl_GL[[#This Row],[Account_key]],tbl_COA[Account_key],tbl_COA[SubClass],"Not Found")</f>
        <v>Sales</v>
      </c>
      <c r="I4897" t="str">
        <f>_xlfn.XLOOKUP(tbl_GL[[#This Row],[Account_key]],tbl_COA[Account_key],tbl_COA[SubClass2],"Not Found")</f>
        <v>Sales</v>
      </c>
      <c r="J4897" t="str">
        <f>_xlfn.XLOOKUP(tbl_GL[[#This Row],[Account_key]],tbl_COA[Account_key],tbl_COA[SubAccount],,0)</f>
        <v>Sales</v>
      </c>
      <c r="K4897">
        <f>YEAR(tbl_GL[[#This Row],[Date]])</f>
        <v>2019</v>
      </c>
    </row>
    <row r="4898" spans="1:11" x14ac:dyDescent="0.35">
      <c r="A4898">
        <v>1168.2</v>
      </c>
      <c r="B4898" s="24">
        <v>43750</v>
      </c>
      <c r="C4898">
        <v>2</v>
      </c>
      <c r="D4898" s="13">
        <v>30</v>
      </c>
      <c r="E4898" s="13" t="s">
        <v>8</v>
      </c>
      <c r="F4898" s="17">
        <v>9182</v>
      </c>
      <c r="G4898" t="str">
        <f>_xlfn.XLOOKUP(tbl_GL[[#This Row],[Account_key]],tbl_COA[Account_key],tbl_COA[Class],"Not Found")</f>
        <v>Assets</v>
      </c>
      <c r="H4898" t="str">
        <f>_xlfn.XLOOKUP(tbl_GL[[#This Row],[Account_key]],tbl_COA[Account_key],tbl_COA[SubClass],"Not Found")</f>
        <v>Assets</v>
      </c>
      <c r="I4898" t="str">
        <f>_xlfn.XLOOKUP(tbl_GL[[#This Row],[Account_key]],tbl_COA[Account_key],tbl_COA[SubClass2],"Not Found")</f>
        <v>Current Assets</v>
      </c>
      <c r="J4898" t="str">
        <f>_xlfn.XLOOKUP(tbl_GL[[#This Row],[Account_key]],tbl_COA[Account_key],tbl_COA[SubAccount],,0)</f>
        <v>Trade Receivables</v>
      </c>
      <c r="K4898">
        <f>YEAR(tbl_GL[[#This Row],[Date]])</f>
        <v>2019</v>
      </c>
    </row>
    <row r="4899" spans="1:11" x14ac:dyDescent="0.35">
      <c r="A4899">
        <v>1169.0999999999999</v>
      </c>
      <c r="B4899" s="24">
        <v>43751</v>
      </c>
      <c r="C4899">
        <v>2</v>
      </c>
      <c r="D4899" s="13">
        <v>350</v>
      </c>
      <c r="E4899" s="13" t="s">
        <v>97</v>
      </c>
      <c r="F4899" s="17">
        <v>-1193</v>
      </c>
      <c r="G4899" t="str">
        <f>_xlfn.XLOOKUP(tbl_GL[[#This Row],[Account_key]],tbl_COA[Account_key],tbl_COA[Class],"Not Found")</f>
        <v>Operating account</v>
      </c>
      <c r="H4899" t="str">
        <f>_xlfn.XLOOKUP(tbl_GL[[#This Row],[Account_key]],tbl_COA[Account_key],tbl_COA[SubClass],"Not Found")</f>
        <v>Operating Expenses</v>
      </c>
      <c r="I4899" t="str">
        <f>_xlfn.XLOOKUP(tbl_GL[[#This Row],[Account_key]],tbl_COA[Account_key],tbl_COA[SubClass2],"Not Found")</f>
        <v>Administration</v>
      </c>
      <c r="J4899" t="str">
        <f>_xlfn.XLOOKUP(tbl_GL[[#This Row],[Account_key]],tbl_COA[Account_key],tbl_COA[SubAccount],,0)</f>
        <v>Other Expenses</v>
      </c>
      <c r="K4899">
        <f>YEAR(tbl_GL[[#This Row],[Date]])</f>
        <v>2019</v>
      </c>
    </row>
    <row r="4900" spans="1:11" x14ac:dyDescent="0.35">
      <c r="A4900">
        <v>1169.2</v>
      </c>
      <c r="B4900" s="24">
        <v>43751</v>
      </c>
      <c r="C4900">
        <v>2</v>
      </c>
      <c r="D4900" s="13">
        <v>120</v>
      </c>
      <c r="E4900" s="13" t="s">
        <v>97</v>
      </c>
      <c r="F4900" s="17">
        <v>1193</v>
      </c>
      <c r="G4900" t="str">
        <f>_xlfn.XLOOKUP(tbl_GL[[#This Row],[Account_key]],tbl_COA[Account_key],tbl_COA[Class],"Not Found")</f>
        <v>Liabilities and Owners Equity</v>
      </c>
      <c r="H4900" t="str">
        <f>_xlfn.XLOOKUP(tbl_GL[[#This Row],[Account_key]],tbl_COA[Account_key],tbl_COA[SubClass],"Not Found")</f>
        <v>Liabilities</v>
      </c>
      <c r="I4900" t="str">
        <f>_xlfn.XLOOKUP(tbl_GL[[#This Row],[Account_key]],tbl_COA[Account_key],tbl_COA[SubClass2],"Not Found")</f>
        <v>Current Liabilities</v>
      </c>
      <c r="J4900" t="str">
        <f>_xlfn.XLOOKUP(tbl_GL[[#This Row],[Account_key]],tbl_COA[Account_key],tbl_COA[SubAccount],,0)</f>
        <v>Accrued Expenses</v>
      </c>
      <c r="K4900">
        <f>YEAR(tbl_GL[[#This Row],[Date]])</f>
        <v>2019</v>
      </c>
    </row>
    <row r="4901" spans="1:11" x14ac:dyDescent="0.35">
      <c r="A4901">
        <v>1170.0999999999999</v>
      </c>
      <c r="B4901" s="24">
        <v>43752</v>
      </c>
      <c r="C4901">
        <v>2</v>
      </c>
      <c r="D4901" s="13">
        <v>230</v>
      </c>
      <c r="E4901" s="13" t="s">
        <v>4</v>
      </c>
      <c r="F4901" s="17">
        <v>-405</v>
      </c>
      <c r="G4901" t="str">
        <f>_xlfn.XLOOKUP(tbl_GL[[#This Row],[Account_key]],tbl_COA[Account_key],tbl_COA[Class],"Not Found")</f>
        <v>Trading account</v>
      </c>
      <c r="H4901" t="str">
        <f>_xlfn.XLOOKUP(tbl_GL[[#This Row],[Account_key]],tbl_COA[Account_key],tbl_COA[SubClass],"Not Found")</f>
        <v>Cost of Sales</v>
      </c>
      <c r="I4901" t="str">
        <f>_xlfn.XLOOKUP(tbl_GL[[#This Row],[Account_key]],tbl_COA[Account_key],tbl_COA[SubClass2],"Not Found")</f>
        <v>Cost of Sales</v>
      </c>
      <c r="J4901" t="str">
        <f>_xlfn.XLOOKUP(tbl_GL[[#This Row],[Account_key]],tbl_COA[Account_key],tbl_COA[SubAccount],,0)</f>
        <v>Cost of Sales</v>
      </c>
      <c r="K4901">
        <f>YEAR(tbl_GL[[#This Row],[Date]])</f>
        <v>2019</v>
      </c>
    </row>
    <row r="4902" spans="1:11" x14ac:dyDescent="0.35">
      <c r="A4902">
        <v>1170.2</v>
      </c>
      <c r="B4902" s="24">
        <v>43752</v>
      </c>
      <c r="C4902">
        <v>2</v>
      </c>
      <c r="D4902" s="13">
        <v>60</v>
      </c>
      <c r="E4902" s="13" t="s">
        <v>4</v>
      </c>
      <c r="F4902" s="17">
        <v>-405</v>
      </c>
      <c r="G4902" t="str">
        <f>_xlfn.XLOOKUP(tbl_GL[[#This Row],[Account_key]],tbl_COA[Account_key],tbl_COA[Class],"Not Found")</f>
        <v>Assets</v>
      </c>
      <c r="H4902" t="str">
        <f>_xlfn.XLOOKUP(tbl_GL[[#This Row],[Account_key]],tbl_COA[Account_key],tbl_COA[SubClass],"Not Found")</f>
        <v>Assets</v>
      </c>
      <c r="I4902" t="str">
        <f>_xlfn.XLOOKUP(tbl_GL[[#This Row],[Account_key]],tbl_COA[Account_key],tbl_COA[SubClass2],"Not Found")</f>
        <v>Current Assets</v>
      </c>
      <c r="J4902" t="str">
        <f>_xlfn.XLOOKUP(tbl_GL[[#This Row],[Account_key]],tbl_COA[Account_key],tbl_COA[SubAccount],,0)</f>
        <v>Inventory</v>
      </c>
      <c r="K4902">
        <f>YEAR(tbl_GL[[#This Row],[Date]])</f>
        <v>2019</v>
      </c>
    </row>
    <row r="4903" spans="1:11" x14ac:dyDescent="0.35">
      <c r="A4903">
        <v>1171.0999999999999</v>
      </c>
      <c r="B4903" s="24">
        <v>43752</v>
      </c>
      <c r="C4903">
        <v>2</v>
      </c>
      <c r="D4903" s="13">
        <v>210</v>
      </c>
      <c r="E4903" s="13" t="s">
        <v>8</v>
      </c>
      <c r="F4903" s="17">
        <v>1479</v>
      </c>
      <c r="G4903" t="str">
        <f>_xlfn.XLOOKUP(tbl_GL[[#This Row],[Account_key]],tbl_COA[Account_key],tbl_COA[Class],"Not Found")</f>
        <v>Trading account</v>
      </c>
      <c r="H4903" t="str">
        <f>_xlfn.XLOOKUP(tbl_GL[[#This Row],[Account_key]],tbl_COA[Account_key],tbl_COA[SubClass],"Not Found")</f>
        <v>Sales</v>
      </c>
      <c r="I4903" t="str">
        <f>_xlfn.XLOOKUP(tbl_GL[[#This Row],[Account_key]],tbl_COA[Account_key],tbl_COA[SubClass2],"Not Found")</f>
        <v>Sales</v>
      </c>
      <c r="J4903" t="str">
        <f>_xlfn.XLOOKUP(tbl_GL[[#This Row],[Account_key]],tbl_COA[Account_key],tbl_COA[SubAccount],,0)</f>
        <v>Sales</v>
      </c>
      <c r="K4903">
        <f>YEAR(tbl_GL[[#This Row],[Date]])</f>
        <v>2019</v>
      </c>
    </row>
    <row r="4904" spans="1:11" x14ac:dyDescent="0.35">
      <c r="A4904">
        <v>1171.2</v>
      </c>
      <c r="B4904" s="24">
        <v>43752</v>
      </c>
      <c r="C4904">
        <v>2</v>
      </c>
      <c r="D4904" s="13">
        <v>30</v>
      </c>
      <c r="E4904" s="13" t="s">
        <v>8</v>
      </c>
      <c r="F4904" s="17">
        <v>1479</v>
      </c>
      <c r="G4904" t="str">
        <f>_xlfn.XLOOKUP(tbl_GL[[#This Row],[Account_key]],tbl_COA[Account_key],tbl_COA[Class],"Not Found")</f>
        <v>Assets</v>
      </c>
      <c r="H4904" t="str">
        <f>_xlfn.XLOOKUP(tbl_GL[[#This Row],[Account_key]],tbl_COA[Account_key],tbl_COA[SubClass],"Not Found")</f>
        <v>Assets</v>
      </c>
      <c r="I4904" t="str">
        <f>_xlfn.XLOOKUP(tbl_GL[[#This Row],[Account_key]],tbl_COA[Account_key],tbl_COA[SubClass2],"Not Found")</f>
        <v>Current Assets</v>
      </c>
      <c r="J4904" t="str">
        <f>_xlfn.XLOOKUP(tbl_GL[[#This Row],[Account_key]],tbl_COA[Account_key],tbl_COA[SubAccount],,0)</f>
        <v>Trade Receivables</v>
      </c>
      <c r="K4904">
        <f>YEAR(tbl_GL[[#This Row],[Date]])</f>
        <v>2019</v>
      </c>
    </row>
    <row r="4905" spans="1:11" x14ac:dyDescent="0.35">
      <c r="A4905">
        <v>1172.0999999999999</v>
      </c>
      <c r="B4905" s="24">
        <v>43752</v>
      </c>
      <c r="C4905">
        <v>2</v>
      </c>
      <c r="D4905" s="13">
        <v>30</v>
      </c>
      <c r="E4905" s="13" t="s">
        <v>80</v>
      </c>
      <c r="F4905" s="17">
        <v>-8377</v>
      </c>
      <c r="G4905" t="str">
        <f>_xlfn.XLOOKUP(tbl_GL[[#This Row],[Account_key]],tbl_COA[Account_key],tbl_COA[Class],"Not Found")</f>
        <v>Assets</v>
      </c>
      <c r="H4905" t="str">
        <f>_xlfn.XLOOKUP(tbl_GL[[#This Row],[Account_key]],tbl_COA[Account_key],tbl_COA[SubClass],"Not Found")</f>
        <v>Assets</v>
      </c>
      <c r="I4905" t="str">
        <f>_xlfn.XLOOKUP(tbl_GL[[#This Row],[Account_key]],tbl_COA[Account_key],tbl_COA[SubClass2],"Not Found")</f>
        <v>Current Assets</v>
      </c>
      <c r="J4905" t="str">
        <f>_xlfn.XLOOKUP(tbl_GL[[#This Row],[Account_key]],tbl_COA[Account_key],tbl_COA[SubAccount],,0)</f>
        <v>Trade Receivables</v>
      </c>
      <c r="K4905">
        <f>YEAR(tbl_GL[[#This Row],[Date]])</f>
        <v>2019</v>
      </c>
    </row>
    <row r="4906" spans="1:11" x14ac:dyDescent="0.35">
      <c r="A4906">
        <v>1172.2</v>
      </c>
      <c r="B4906" s="24">
        <v>43752</v>
      </c>
      <c r="C4906">
        <v>2</v>
      </c>
      <c r="D4906" s="13">
        <v>10</v>
      </c>
      <c r="E4906" s="13" t="s">
        <v>80</v>
      </c>
      <c r="F4906" s="17">
        <v>8377</v>
      </c>
      <c r="G4906" t="str">
        <f>_xlfn.XLOOKUP(tbl_GL[[#This Row],[Account_key]],tbl_COA[Account_key],tbl_COA[Class],"Not Found")</f>
        <v>Assets</v>
      </c>
      <c r="H4906" t="str">
        <f>_xlfn.XLOOKUP(tbl_GL[[#This Row],[Account_key]],tbl_COA[Account_key],tbl_COA[SubClass],"Not Found")</f>
        <v>Assets</v>
      </c>
      <c r="I4906" t="str">
        <f>_xlfn.XLOOKUP(tbl_GL[[#This Row],[Account_key]],tbl_COA[Account_key],tbl_COA[SubClass2],"Not Found")</f>
        <v>Current Assets</v>
      </c>
      <c r="J4906" t="str">
        <f>_xlfn.XLOOKUP(tbl_GL[[#This Row],[Account_key]],tbl_COA[Account_key],tbl_COA[SubAccount],,0)</f>
        <v>Cash at Bank</v>
      </c>
      <c r="K4906">
        <f>YEAR(tbl_GL[[#This Row],[Date]])</f>
        <v>2019</v>
      </c>
    </row>
    <row r="4907" spans="1:11" x14ac:dyDescent="0.35">
      <c r="A4907">
        <v>1173.0999999999999</v>
      </c>
      <c r="B4907" s="24">
        <v>43753</v>
      </c>
      <c r="C4907">
        <v>2</v>
      </c>
      <c r="D4907" s="13">
        <v>10</v>
      </c>
      <c r="E4907" s="13" t="s">
        <v>112</v>
      </c>
      <c r="F4907" s="17">
        <v>-150</v>
      </c>
      <c r="G4907" t="str">
        <f>_xlfn.XLOOKUP(tbl_GL[[#This Row],[Account_key]],tbl_COA[Account_key],tbl_COA[Class],"Not Found")</f>
        <v>Assets</v>
      </c>
      <c r="H4907" t="str">
        <f>_xlfn.XLOOKUP(tbl_GL[[#This Row],[Account_key]],tbl_COA[Account_key],tbl_COA[SubClass],"Not Found")</f>
        <v>Assets</v>
      </c>
      <c r="I4907" t="str">
        <f>_xlfn.XLOOKUP(tbl_GL[[#This Row],[Account_key]],tbl_COA[Account_key],tbl_COA[SubClass2],"Not Found")</f>
        <v>Current Assets</v>
      </c>
      <c r="J4907" t="str">
        <f>_xlfn.XLOOKUP(tbl_GL[[#This Row],[Account_key]],tbl_COA[Account_key],tbl_COA[SubAccount],,0)</f>
        <v>Cash at Bank</v>
      </c>
      <c r="K4907">
        <f>YEAR(tbl_GL[[#This Row],[Date]])</f>
        <v>2019</v>
      </c>
    </row>
    <row r="4908" spans="1:11" x14ac:dyDescent="0.35">
      <c r="A4908">
        <v>1173.2</v>
      </c>
      <c r="B4908" s="24">
        <v>43753</v>
      </c>
      <c r="C4908">
        <v>2</v>
      </c>
      <c r="D4908" s="13">
        <v>121</v>
      </c>
      <c r="E4908" s="13" t="s">
        <v>112</v>
      </c>
      <c r="F4908" s="17">
        <v>-150</v>
      </c>
      <c r="G4908" t="str">
        <f>_xlfn.XLOOKUP(tbl_GL[[#This Row],[Account_key]],tbl_COA[Account_key],tbl_COA[Class],"Not Found")</f>
        <v>Liabilities and Owners Equity</v>
      </c>
      <c r="H4908" t="str">
        <f>_xlfn.XLOOKUP(tbl_GL[[#This Row],[Account_key]],tbl_COA[Account_key],tbl_COA[SubClass],"Not Found")</f>
        <v>Liabilities</v>
      </c>
      <c r="I4908" t="str">
        <f>_xlfn.XLOOKUP(tbl_GL[[#This Row],[Account_key]],tbl_COA[Account_key],tbl_COA[SubClass2],"Not Found")</f>
        <v>Current Liabilities</v>
      </c>
      <c r="J4908" t="str">
        <f>_xlfn.XLOOKUP(tbl_GL[[#This Row],[Account_key]],tbl_COA[Account_key],tbl_COA[SubAccount],,0)</f>
        <v>Interest Payable</v>
      </c>
      <c r="K4908">
        <f>YEAR(tbl_GL[[#This Row],[Date]])</f>
        <v>2019</v>
      </c>
    </row>
    <row r="4909" spans="1:11" x14ac:dyDescent="0.35">
      <c r="A4909">
        <v>1174.0999999999999</v>
      </c>
      <c r="B4909" s="24">
        <v>43753</v>
      </c>
      <c r="C4909">
        <v>2</v>
      </c>
      <c r="D4909" s="13">
        <v>10</v>
      </c>
      <c r="E4909" s="13" t="s">
        <v>98</v>
      </c>
      <c r="F4909" s="17">
        <v>-969</v>
      </c>
      <c r="G4909" t="str">
        <f>_xlfn.XLOOKUP(tbl_GL[[#This Row],[Account_key]],tbl_COA[Account_key],tbl_COA[Class],"Not Found")</f>
        <v>Assets</v>
      </c>
      <c r="H4909" t="str">
        <f>_xlfn.XLOOKUP(tbl_GL[[#This Row],[Account_key]],tbl_COA[Account_key],tbl_COA[SubClass],"Not Found")</f>
        <v>Assets</v>
      </c>
      <c r="I4909" t="str">
        <f>_xlfn.XLOOKUP(tbl_GL[[#This Row],[Account_key]],tbl_COA[Account_key],tbl_COA[SubClass2],"Not Found")</f>
        <v>Current Assets</v>
      </c>
      <c r="J4909" t="str">
        <f>_xlfn.XLOOKUP(tbl_GL[[#This Row],[Account_key]],tbl_COA[Account_key],tbl_COA[SubAccount],,0)</f>
        <v>Cash at Bank</v>
      </c>
      <c r="K4909">
        <f>YEAR(tbl_GL[[#This Row],[Date]])</f>
        <v>2019</v>
      </c>
    </row>
    <row r="4910" spans="1:11" x14ac:dyDescent="0.35">
      <c r="A4910">
        <v>1174.2</v>
      </c>
      <c r="B4910" s="24">
        <v>43753</v>
      </c>
      <c r="C4910">
        <v>2</v>
      </c>
      <c r="D4910" s="13">
        <v>120</v>
      </c>
      <c r="E4910" s="13" t="s">
        <v>98</v>
      </c>
      <c r="F4910" s="17">
        <v>-969</v>
      </c>
      <c r="G4910" t="str">
        <f>_xlfn.XLOOKUP(tbl_GL[[#This Row],[Account_key]],tbl_COA[Account_key],tbl_COA[Class],"Not Found")</f>
        <v>Liabilities and Owners Equity</v>
      </c>
      <c r="H4910" t="str">
        <f>_xlfn.XLOOKUP(tbl_GL[[#This Row],[Account_key]],tbl_COA[Account_key],tbl_COA[SubClass],"Not Found")</f>
        <v>Liabilities</v>
      </c>
      <c r="I4910" t="str">
        <f>_xlfn.XLOOKUP(tbl_GL[[#This Row],[Account_key]],tbl_COA[Account_key],tbl_COA[SubClass2],"Not Found")</f>
        <v>Current Liabilities</v>
      </c>
      <c r="J4910" t="str">
        <f>_xlfn.XLOOKUP(tbl_GL[[#This Row],[Account_key]],tbl_COA[Account_key],tbl_COA[SubAccount],,0)</f>
        <v>Accrued Expenses</v>
      </c>
      <c r="K4910">
        <f>YEAR(tbl_GL[[#This Row],[Date]])</f>
        <v>2019</v>
      </c>
    </row>
    <row r="4911" spans="1:11" x14ac:dyDescent="0.35">
      <c r="A4911">
        <v>1175.0999999999999</v>
      </c>
      <c r="B4911" s="24">
        <v>43753</v>
      </c>
      <c r="C4911">
        <v>2</v>
      </c>
      <c r="D4911" s="13">
        <v>10</v>
      </c>
      <c r="E4911" s="13" t="s">
        <v>98</v>
      </c>
      <c r="F4911" s="17">
        <v>-987</v>
      </c>
      <c r="G4911" t="str">
        <f>_xlfn.XLOOKUP(tbl_GL[[#This Row],[Account_key]],tbl_COA[Account_key],tbl_COA[Class],"Not Found")</f>
        <v>Assets</v>
      </c>
      <c r="H4911" t="str">
        <f>_xlfn.XLOOKUP(tbl_GL[[#This Row],[Account_key]],tbl_COA[Account_key],tbl_COA[SubClass],"Not Found")</f>
        <v>Assets</v>
      </c>
      <c r="I4911" t="str">
        <f>_xlfn.XLOOKUP(tbl_GL[[#This Row],[Account_key]],tbl_COA[Account_key],tbl_COA[SubClass2],"Not Found")</f>
        <v>Current Assets</v>
      </c>
      <c r="J4911" t="str">
        <f>_xlfn.XLOOKUP(tbl_GL[[#This Row],[Account_key]],tbl_COA[Account_key],tbl_COA[SubAccount],,0)</f>
        <v>Cash at Bank</v>
      </c>
      <c r="K4911">
        <f>YEAR(tbl_GL[[#This Row],[Date]])</f>
        <v>2019</v>
      </c>
    </row>
    <row r="4912" spans="1:11" x14ac:dyDescent="0.35">
      <c r="A4912">
        <v>1175.2</v>
      </c>
      <c r="B4912" s="24">
        <v>43753</v>
      </c>
      <c r="C4912">
        <v>2</v>
      </c>
      <c r="D4912" s="13">
        <v>120</v>
      </c>
      <c r="E4912" s="13" t="s">
        <v>98</v>
      </c>
      <c r="F4912" s="17">
        <v>-987</v>
      </c>
      <c r="G4912" t="str">
        <f>_xlfn.XLOOKUP(tbl_GL[[#This Row],[Account_key]],tbl_COA[Account_key],tbl_COA[Class],"Not Found")</f>
        <v>Liabilities and Owners Equity</v>
      </c>
      <c r="H4912" t="str">
        <f>_xlfn.XLOOKUP(tbl_GL[[#This Row],[Account_key]],tbl_COA[Account_key],tbl_COA[SubClass],"Not Found")</f>
        <v>Liabilities</v>
      </c>
      <c r="I4912" t="str">
        <f>_xlfn.XLOOKUP(tbl_GL[[#This Row],[Account_key]],tbl_COA[Account_key],tbl_COA[SubClass2],"Not Found")</f>
        <v>Current Liabilities</v>
      </c>
      <c r="J4912" t="str">
        <f>_xlfn.XLOOKUP(tbl_GL[[#This Row],[Account_key]],tbl_COA[Account_key],tbl_COA[SubAccount],,0)</f>
        <v>Accrued Expenses</v>
      </c>
      <c r="K4912">
        <f>YEAR(tbl_GL[[#This Row],[Date]])</f>
        <v>2019</v>
      </c>
    </row>
    <row r="4913" spans="1:11" x14ac:dyDescent="0.35">
      <c r="A4913">
        <v>1176.0999999999999</v>
      </c>
      <c r="B4913" s="24">
        <v>43753</v>
      </c>
      <c r="C4913">
        <v>2</v>
      </c>
      <c r="D4913" s="13">
        <v>135</v>
      </c>
      <c r="E4913" s="13" t="s">
        <v>127</v>
      </c>
      <c r="F4913" s="17">
        <v>-9750</v>
      </c>
      <c r="G4913" t="str">
        <f>_xlfn.XLOOKUP(tbl_GL[[#This Row],[Account_key]],tbl_COA[Account_key],tbl_COA[Class],"Not Found")</f>
        <v>Liabilities and Owners Equity</v>
      </c>
      <c r="H4913" t="str">
        <f>_xlfn.XLOOKUP(tbl_GL[[#This Row],[Account_key]],tbl_COA[Account_key],tbl_COA[SubClass],"Not Found")</f>
        <v>Liabilities</v>
      </c>
      <c r="I4913" t="str">
        <f>_xlfn.XLOOKUP(tbl_GL[[#This Row],[Account_key]],tbl_COA[Account_key],tbl_COA[SubClass2],"Not Found")</f>
        <v>Current Liabilities</v>
      </c>
      <c r="J4913" t="str">
        <f>_xlfn.XLOOKUP(tbl_GL[[#This Row],[Account_key]],tbl_COA[Account_key],tbl_COA[SubAccount],,0)</f>
        <v>Dividends payable</v>
      </c>
      <c r="K4913">
        <f>YEAR(tbl_GL[[#This Row],[Date]])</f>
        <v>2019</v>
      </c>
    </row>
    <row r="4914" spans="1:11" x14ac:dyDescent="0.35">
      <c r="A4914">
        <v>1176.2</v>
      </c>
      <c r="B4914" s="24">
        <v>43753</v>
      </c>
      <c r="C4914">
        <v>2</v>
      </c>
      <c r="D4914" s="13">
        <v>10</v>
      </c>
      <c r="E4914" s="13" t="s">
        <v>127</v>
      </c>
      <c r="F4914" s="17">
        <v>-9750</v>
      </c>
      <c r="G4914" t="str">
        <f>_xlfn.XLOOKUP(tbl_GL[[#This Row],[Account_key]],tbl_COA[Account_key],tbl_COA[Class],"Not Found")</f>
        <v>Assets</v>
      </c>
      <c r="H4914" t="str">
        <f>_xlfn.XLOOKUP(tbl_GL[[#This Row],[Account_key]],tbl_COA[Account_key],tbl_COA[SubClass],"Not Found")</f>
        <v>Assets</v>
      </c>
      <c r="I4914" t="str">
        <f>_xlfn.XLOOKUP(tbl_GL[[#This Row],[Account_key]],tbl_COA[Account_key],tbl_COA[SubClass2],"Not Found")</f>
        <v>Current Assets</v>
      </c>
      <c r="J4914" t="str">
        <f>_xlfn.XLOOKUP(tbl_GL[[#This Row],[Account_key]],tbl_COA[Account_key],tbl_COA[SubAccount],,0)</f>
        <v>Cash at Bank</v>
      </c>
      <c r="K4914">
        <f>YEAR(tbl_GL[[#This Row],[Date]])</f>
        <v>2019</v>
      </c>
    </row>
    <row r="4915" spans="1:11" x14ac:dyDescent="0.35">
      <c r="A4915">
        <v>1177.0999999999999</v>
      </c>
      <c r="B4915" s="24">
        <v>43753</v>
      </c>
      <c r="C4915">
        <v>2</v>
      </c>
      <c r="D4915" s="13">
        <v>10</v>
      </c>
      <c r="E4915" s="13" t="s">
        <v>84</v>
      </c>
      <c r="F4915" s="17">
        <v>-15750</v>
      </c>
      <c r="G4915" t="str">
        <f>_xlfn.XLOOKUP(tbl_GL[[#This Row],[Account_key]],tbl_COA[Account_key],tbl_COA[Class],"Not Found")</f>
        <v>Assets</v>
      </c>
      <c r="H4915" t="str">
        <f>_xlfn.XLOOKUP(tbl_GL[[#This Row],[Account_key]],tbl_COA[Account_key],tbl_COA[SubClass],"Not Found")</f>
        <v>Assets</v>
      </c>
      <c r="I4915" t="str">
        <f>_xlfn.XLOOKUP(tbl_GL[[#This Row],[Account_key]],tbl_COA[Account_key],tbl_COA[SubClass2],"Not Found")</f>
        <v>Current Assets</v>
      </c>
      <c r="J4915" t="str">
        <f>_xlfn.XLOOKUP(tbl_GL[[#This Row],[Account_key]],tbl_COA[Account_key],tbl_COA[SubAccount],,0)</f>
        <v>Cash at Bank</v>
      </c>
      <c r="K4915">
        <f>YEAR(tbl_GL[[#This Row],[Date]])</f>
        <v>2019</v>
      </c>
    </row>
    <row r="4916" spans="1:11" x14ac:dyDescent="0.35">
      <c r="A4916">
        <v>1177.2</v>
      </c>
      <c r="B4916" s="24">
        <v>43753</v>
      </c>
      <c r="C4916">
        <v>2</v>
      </c>
      <c r="D4916" s="13">
        <v>110</v>
      </c>
      <c r="E4916" s="13" t="s">
        <v>84</v>
      </c>
      <c r="F4916" s="17">
        <v>-15750</v>
      </c>
      <c r="G4916" t="str">
        <f>_xlfn.XLOOKUP(tbl_GL[[#This Row],[Account_key]],tbl_COA[Account_key],tbl_COA[Class],"Not Found")</f>
        <v>Liabilities and Owners Equity</v>
      </c>
      <c r="H4916" t="str">
        <f>_xlfn.XLOOKUP(tbl_GL[[#This Row],[Account_key]],tbl_COA[Account_key],tbl_COA[SubClass],"Not Found")</f>
        <v>Liabilities</v>
      </c>
      <c r="I4916" t="str">
        <f>_xlfn.XLOOKUP(tbl_GL[[#This Row],[Account_key]],tbl_COA[Account_key],tbl_COA[SubClass2],"Not Found")</f>
        <v>Current Liabilities</v>
      </c>
      <c r="J4916" t="str">
        <f>_xlfn.XLOOKUP(tbl_GL[[#This Row],[Account_key]],tbl_COA[Account_key],tbl_COA[SubAccount],,0)</f>
        <v>Trade Payables</v>
      </c>
      <c r="K4916">
        <f>YEAR(tbl_GL[[#This Row],[Date]])</f>
        <v>2019</v>
      </c>
    </row>
    <row r="4917" spans="1:11" x14ac:dyDescent="0.35">
      <c r="A4917">
        <v>1178.0999999999999</v>
      </c>
      <c r="B4917" s="24">
        <v>43755</v>
      </c>
      <c r="C4917">
        <v>2</v>
      </c>
      <c r="D4917" s="13">
        <v>260</v>
      </c>
      <c r="E4917" s="13" t="s">
        <v>97</v>
      </c>
      <c r="F4917" s="17">
        <v>-938</v>
      </c>
      <c r="G4917" t="str">
        <f>_xlfn.XLOOKUP(tbl_GL[[#This Row],[Account_key]],tbl_COA[Account_key],tbl_COA[Class],"Not Found")</f>
        <v>Operating account</v>
      </c>
      <c r="H4917" t="str">
        <f>_xlfn.XLOOKUP(tbl_GL[[#This Row],[Account_key]],tbl_COA[Account_key],tbl_COA[SubClass],"Not Found")</f>
        <v>Operating Expenses</v>
      </c>
      <c r="I4917" t="str">
        <f>_xlfn.XLOOKUP(tbl_GL[[#This Row],[Account_key]],tbl_COA[Account_key],tbl_COA[SubClass2],"Not Found")</f>
        <v>Marketing</v>
      </c>
      <c r="J4917" t="str">
        <f>_xlfn.XLOOKUP(tbl_GL[[#This Row],[Account_key]],tbl_COA[Account_key],tbl_COA[SubAccount],,0)</f>
        <v>Commissions</v>
      </c>
      <c r="K4917">
        <f>YEAR(tbl_GL[[#This Row],[Date]])</f>
        <v>2019</v>
      </c>
    </row>
    <row r="4918" spans="1:11" x14ac:dyDescent="0.35">
      <c r="A4918">
        <v>1178.2</v>
      </c>
      <c r="B4918" s="24">
        <v>43755</v>
      </c>
      <c r="C4918">
        <v>2</v>
      </c>
      <c r="D4918" s="13">
        <v>120</v>
      </c>
      <c r="E4918" s="13" t="s">
        <v>97</v>
      </c>
      <c r="F4918" s="17">
        <v>938</v>
      </c>
      <c r="G4918" t="str">
        <f>_xlfn.XLOOKUP(tbl_GL[[#This Row],[Account_key]],tbl_COA[Account_key],tbl_COA[Class],"Not Found")</f>
        <v>Liabilities and Owners Equity</v>
      </c>
      <c r="H4918" t="str">
        <f>_xlfn.XLOOKUP(tbl_GL[[#This Row],[Account_key]],tbl_COA[Account_key],tbl_COA[SubClass],"Not Found")</f>
        <v>Liabilities</v>
      </c>
      <c r="I4918" t="str">
        <f>_xlfn.XLOOKUP(tbl_GL[[#This Row],[Account_key]],tbl_COA[Account_key],tbl_COA[SubClass2],"Not Found")</f>
        <v>Current Liabilities</v>
      </c>
      <c r="J4918" t="str">
        <f>_xlfn.XLOOKUP(tbl_GL[[#This Row],[Account_key]],tbl_COA[Account_key],tbl_COA[SubAccount],,0)</f>
        <v>Accrued Expenses</v>
      </c>
      <c r="K4918">
        <f>YEAR(tbl_GL[[#This Row],[Date]])</f>
        <v>2019</v>
      </c>
    </row>
    <row r="4919" spans="1:11" x14ac:dyDescent="0.35">
      <c r="A4919">
        <v>1179.0999999999999</v>
      </c>
      <c r="B4919" s="24">
        <v>43755</v>
      </c>
      <c r="C4919">
        <v>2</v>
      </c>
      <c r="D4919" s="13">
        <v>10</v>
      </c>
      <c r="E4919" s="13" t="s">
        <v>98</v>
      </c>
      <c r="F4919" s="17">
        <v>-1331</v>
      </c>
      <c r="G4919" t="str">
        <f>_xlfn.XLOOKUP(tbl_GL[[#This Row],[Account_key]],tbl_COA[Account_key],tbl_COA[Class],"Not Found")</f>
        <v>Assets</v>
      </c>
      <c r="H4919" t="str">
        <f>_xlfn.XLOOKUP(tbl_GL[[#This Row],[Account_key]],tbl_COA[Account_key],tbl_COA[SubClass],"Not Found")</f>
        <v>Assets</v>
      </c>
      <c r="I4919" t="str">
        <f>_xlfn.XLOOKUP(tbl_GL[[#This Row],[Account_key]],tbl_COA[Account_key],tbl_COA[SubClass2],"Not Found")</f>
        <v>Current Assets</v>
      </c>
      <c r="J4919" t="str">
        <f>_xlfn.XLOOKUP(tbl_GL[[#This Row],[Account_key]],tbl_COA[Account_key],tbl_COA[SubAccount],,0)</f>
        <v>Cash at Bank</v>
      </c>
      <c r="K4919">
        <f>YEAR(tbl_GL[[#This Row],[Date]])</f>
        <v>2019</v>
      </c>
    </row>
    <row r="4920" spans="1:11" x14ac:dyDescent="0.35">
      <c r="A4920">
        <v>1179.2</v>
      </c>
      <c r="B4920" s="24">
        <v>43755</v>
      </c>
      <c r="C4920">
        <v>2</v>
      </c>
      <c r="D4920" s="13">
        <v>120</v>
      </c>
      <c r="E4920" s="13" t="s">
        <v>98</v>
      </c>
      <c r="F4920" s="17">
        <v>-1331</v>
      </c>
      <c r="G4920" t="str">
        <f>_xlfn.XLOOKUP(tbl_GL[[#This Row],[Account_key]],tbl_COA[Account_key],tbl_COA[Class],"Not Found")</f>
        <v>Liabilities and Owners Equity</v>
      </c>
      <c r="H4920" t="str">
        <f>_xlfn.XLOOKUP(tbl_GL[[#This Row],[Account_key]],tbl_COA[Account_key],tbl_COA[SubClass],"Not Found")</f>
        <v>Liabilities</v>
      </c>
      <c r="I4920" t="str">
        <f>_xlfn.XLOOKUP(tbl_GL[[#This Row],[Account_key]],tbl_COA[Account_key],tbl_COA[SubClass2],"Not Found")</f>
        <v>Current Liabilities</v>
      </c>
      <c r="J4920" t="str">
        <f>_xlfn.XLOOKUP(tbl_GL[[#This Row],[Account_key]],tbl_COA[Account_key],tbl_COA[SubAccount],,0)</f>
        <v>Accrued Expenses</v>
      </c>
      <c r="K4920">
        <f>YEAR(tbl_GL[[#This Row],[Date]])</f>
        <v>2019</v>
      </c>
    </row>
    <row r="4921" spans="1:11" x14ac:dyDescent="0.35">
      <c r="A4921">
        <v>1180.0999999999999</v>
      </c>
      <c r="B4921" s="24">
        <v>43757</v>
      </c>
      <c r="C4921">
        <v>2</v>
      </c>
      <c r="D4921" s="13">
        <v>230</v>
      </c>
      <c r="E4921" s="13" t="s">
        <v>4</v>
      </c>
      <c r="F4921" s="17">
        <v>-654</v>
      </c>
      <c r="G4921" t="str">
        <f>_xlfn.XLOOKUP(tbl_GL[[#This Row],[Account_key]],tbl_COA[Account_key],tbl_COA[Class],"Not Found")</f>
        <v>Trading account</v>
      </c>
      <c r="H4921" t="str">
        <f>_xlfn.XLOOKUP(tbl_GL[[#This Row],[Account_key]],tbl_COA[Account_key],tbl_COA[SubClass],"Not Found")</f>
        <v>Cost of Sales</v>
      </c>
      <c r="I4921" t="str">
        <f>_xlfn.XLOOKUP(tbl_GL[[#This Row],[Account_key]],tbl_COA[Account_key],tbl_COA[SubClass2],"Not Found")</f>
        <v>Cost of Sales</v>
      </c>
      <c r="J4921" t="str">
        <f>_xlfn.XLOOKUP(tbl_GL[[#This Row],[Account_key]],tbl_COA[Account_key],tbl_COA[SubAccount],,0)</f>
        <v>Cost of Sales</v>
      </c>
      <c r="K4921">
        <f>YEAR(tbl_GL[[#This Row],[Date]])</f>
        <v>2019</v>
      </c>
    </row>
    <row r="4922" spans="1:11" x14ac:dyDescent="0.35">
      <c r="A4922">
        <v>1180.2</v>
      </c>
      <c r="B4922" s="24">
        <v>43757</v>
      </c>
      <c r="C4922">
        <v>2</v>
      </c>
      <c r="D4922" s="13">
        <v>60</v>
      </c>
      <c r="E4922" s="13" t="s">
        <v>4</v>
      </c>
      <c r="F4922" s="17">
        <v>-654</v>
      </c>
      <c r="G4922" t="str">
        <f>_xlfn.XLOOKUP(tbl_GL[[#This Row],[Account_key]],tbl_COA[Account_key],tbl_COA[Class],"Not Found")</f>
        <v>Assets</v>
      </c>
      <c r="H4922" t="str">
        <f>_xlfn.XLOOKUP(tbl_GL[[#This Row],[Account_key]],tbl_COA[Account_key],tbl_COA[SubClass],"Not Found")</f>
        <v>Assets</v>
      </c>
      <c r="I4922" t="str">
        <f>_xlfn.XLOOKUP(tbl_GL[[#This Row],[Account_key]],tbl_COA[Account_key],tbl_COA[SubClass2],"Not Found")</f>
        <v>Current Assets</v>
      </c>
      <c r="J4922" t="str">
        <f>_xlfn.XLOOKUP(tbl_GL[[#This Row],[Account_key]],tbl_COA[Account_key],tbl_COA[SubAccount],,0)</f>
        <v>Inventory</v>
      </c>
      <c r="K4922">
        <f>YEAR(tbl_GL[[#This Row],[Date]])</f>
        <v>2019</v>
      </c>
    </row>
    <row r="4923" spans="1:11" x14ac:dyDescent="0.35">
      <c r="A4923">
        <v>1181.0999999999999</v>
      </c>
      <c r="B4923" s="24">
        <v>43757</v>
      </c>
      <c r="C4923">
        <v>2</v>
      </c>
      <c r="D4923" s="13">
        <v>210</v>
      </c>
      <c r="E4923" s="13" t="s">
        <v>7</v>
      </c>
      <c r="F4923" s="17">
        <v>2249</v>
      </c>
      <c r="G4923" t="str">
        <f>_xlfn.XLOOKUP(tbl_GL[[#This Row],[Account_key]],tbl_COA[Account_key],tbl_COA[Class],"Not Found")</f>
        <v>Trading account</v>
      </c>
      <c r="H4923" t="str">
        <f>_xlfn.XLOOKUP(tbl_GL[[#This Row],[Account_key]],tbl_COA[Account_key],tbl_COA[SubClass],"Not Found")</f>
        <v>Sales</v>
      </c>
      <c r="I4923" t="str">
        <f>_xlfn.XLOOKUP(tbl_GL[[#This Row],[Account_key]],tbl_COA[Account_key],tbl_COA[SubClass2],"Not Found")</f>
        <v>Sales</v>
      </c>
      <c r="J4923" t="str">
        <f>_xlfn.XLOOKUP(tbl_GL[[#This Row],[Account_key]],tbl_COA[Account_key],tbl_COA[SubAccount],,0)</f>
        <v>Sales</v>
      </c>
      <c r="K4923">
        <f>YEAR(tbl_GL[[#This Row],[Date]])</f>
        <v>2019</v>
      </c>
    </row>
    <row r="4924" spans="1:11" x14ac:dyDescent="0.35">
      <c r="A4924">
        <v>1181.2</v>
      </c>
      <c r="B4924" s="24">
        <v>43757</v>
      </c>
      <c r="C4924">
        <v>2</v>
      </c>
      <c r="D4924" s="13">
        <v>10</v>
      </c>
      <c r="E4924" s="13" t="s">
        <v>7</v>
      </c>
      <c r="F4924" s="17">
        <v>2249</v>
      </c>
      <c r="G4924" t="str">
        <f>_xlfn.XLOOKUP(tbl_GL[[#This Row],[Account_key]],tbl_COA[Account_key],tbl_COA[Class],"Not Found")</f>
        <v>Assets</v>
      </c>
      <c r="H4924" t="str">
        <f>_xlfn.XLOOKUP(tbl_GL[[#This Row],[Account_key]],tbl_COA[Account_key],tbl_COA[SubClass],"Not Found")</f>
        <v>Assets</v>
      </c>
      <c r="I4924" t="str">
        <f>_xlfn.XLOOKUP(tbl_GL[[#This Row],[Account_key]],tbl_COA[Account_key],tbl_COA[SubClass2],"Not Found")</f>
        <v>Current Assets</v>
      </c>
      <c r="J4924" t="str">
        <f>_xlfn.XLOOKUP(tbl_GL[[#This Row],[Account_key]],tbl_COA[Account_key],tbl_COA[SubAccount],,0)</f>
        <v>Cash at Bank</v>
      </c>
      <c r="K4924">
        <f>YEAR(tbl_GL[[#This Row],[Date]])</f>
        <v>2019</v>
      </c>
    </row>
    <row r="4925" spans="1:11" x14ac:dyDescent="0.35">
      <c r="A4925">
        <v>1182.0999999999999</v>
      </c>
      <c r="B4925" s="24">
        <v>43757</v>
      </c>
      <c r="C4925">
        <v>2</v>
      </c>
      <c r="D4925" s="13">
        <v>230</v>
      </c>
      <c r="E4925" s="13" t="s">
        <v>4</v>
      </c>
      <c r="F4925" s="17">
        <v>-2506</v>
      </c>
      <c r="G4925" t="str">
        <f>_xlfn.XLOOKUP(tbl_GL[[#This Row],[Account_key]],tbl_COA[Account_key],tbl_COA[Class],"Not Found")</f>
        <v>Trading account</v>
      </c>
      <c r="H4925" t="str">
        <f>_xlfn.XLOOKUP(tbl_GL[[#This Row],[Account_key]],tbl_COA[Account_key],tbl_COA[SubClass],"Not Found")</f>
        <v>Cost of Sales</v>
      </c>
      <c r="I4925" t="str">
        <f>_xlfn.XLOOKUP(tbl_GL[[#This Row],[Account_key]],tbl_COA[Account_key],tbl_COA[SubClass2],"Not Found")</f>
        <v>Cost of Sales</v>
      </c>
      <c r="J4925" t="str">
        <f>_xlfn.XLOOKUP(tbl_GL[[#This Row],[Account_key]],tbl_COA[Account_key],tbl_COA[SubAccount],,0)</f>
        <v>Cost of Sales</v>
      </c>
      <c r="K4925">
        <f>YEAR(tbl_GL[[#This Row],[Date]])</f>
        <v>2019</v>
      </c>
    </row>
    <row r="4926" spans="1:11" x14ac:dyDescent="0.35">
      <c r="A4926">
        <v>1182.2</v>
      </c>
      <c r="B4926" s="24">
        <v>43757</v>
      </c>
      <c r="C4926">
        <v>2</v>
      </c>
      <c r="D4926" s="13">
        <v>60</v>
      </c>
      <c r="E4926" s="13" t="s">
        <v>4</v>
      </c>
      <c r="F4926" s="17">
        <v>-2506</v>
      </c>
      <c r="G4926" t="str">
        <f>_xlfn.XLOOKUP(tbl_GL[[#This Row],[Account_key]],tbl_COA[Account_key],tbl_COA[Class],"Not Found")</f>
        <v>Assets</v>
      </c>
      <c r="H4926" t="str">
        <f>_xlfn.XLOOKUP(tbl_GL[[#This Row],[Account_key]],tbl_COA[Account_key],tbl_COA[SubClass],"Not Found")</f>
        <v>Assets</v>
      </c>
      <c r="I4926" t="str">
        <f>_xlfn.XLOOKUP(tbl_GL[[#This Row],[Account_key]],tbl_COA[Account_key],tbl_COA[SubClass2],"Not Found")</f>
        <v>Current Assets</v>
      </c>
      <c r="J4926" t="str">
        <f>_xlfn.XLOOKUP(tbl_GL[[#This Row],[Account_key]],tbl_COA[Account_key],tbl_COA[SubAccount],,0)</f>
        <v>Inventory</v>
      </c>
      <c r="K4926">
        <f>YEAR(tbl_GL[[#This Row],[Date]])</f>
        <v>2019</v>
      </c>
    </row>
    <row r="4927" spans="1:11" x14ac:dyDescent="0.35">
      <c r="A4927">
        <v>1183.0999999999999</v>
      </c>
      <c r="B4927" s="24">
        <v>43757</v>
      </c>
      <c r="C4927">
        <v>2</v>
      </c>
      <c r="D4927" s="13">
        <v>210</v>
      </c>
      <c r="E4927" s="13" t="s">
        <v>8</v>
      </c>
      <c r="F4927" s="17">
        <v>9162</v>
      </c>
      <c r="G4927" t="str">
        <f>_xlfn.XLOOKUP(tbl_GL[[#This Row],[Account_key]],tbl_COA[Account_key],tbl_COA[Class],"Not Found")</f>
        <v>Trading account</v>
      </c>
      <c r="H4927" t="str">
        <f>_xlfn.XLOOKUP(tbl_GL[[#This Row],[Account_key]],tbl_COA[Account_key],tbl_COA[SubClass],"Not Found")</f>
        <v>Sales</v>
      </c>
      <c r="I4927" t="str">
        <f>_xlfn.XLOOKUP(tbl_GL[[#This Row],[Account_key]],tbl_COA[Account_key],tbl_COA[SubClass2],"Not Found")</f>
        <v>Sales</v>
      </c>
      <c r="J4927" t="str">
        <f>_xlfn.XLOOKUP(tbl_GL[[#This Row],[Account_key]],tbl_COA[Account_key],tbl_COA[SubAccount],,0)</f>
        <v>Sales</v>
      </c>
      <c r="K4927">
        <f>YEAR(tbl_GL[[#This Row],[Date]])</f>
        <v>2019</v>
      </c>
    </row>
    <row r="4928" spans="1:11" x14ac:dyDescent="0.35">
      <c r="A4928">
        <v>1183.2</v>
      </c>
      <c r="B4928" s="24">
        <v>43757</v>
      </c>
      <c r="C4928">
        <v>2</v>
      </c>
      <c r="D4928" s="13">
        <v>30</v>
      </c>
      <c r="E4928" s="13" t="s">
        <v>8</v>
      </c>
      <c r="F4928" s="17">
        <v>9162</v>
      </c>
      <c r="G4928" t="str">
        <f>_xlfn.XLOOKUP(tbl_GL[[#This Row],[Account_key]],tbl_COA[Account_key],tbl_COA[Class],"Not Found")</f>
        <v>Assets</v>
      </c>
      <c r="H4928" t="str">
        <f>_xlfn.XLOOKUP(tbl_GL[[#This Row],[Account_key]],tbl_COA[Account_key],tbl_COA[SubClass],"Not Found")</f>
        <v>Assets</v>
      </c>
      <c r="I4928" t="str">
        <f>_xlfn.XLOOKUP(tbl_GL[[#This Row],[Account_key]],tbl_COA[Account_key],tbl_COA[SubClass2],"Not Found")</f>
        <v>Current Assets</v>
      </c>
      <c r="J4928" t="str">
        <f>_xlfn.XLOOKUP(tbl_GL[[#This Row],[Account_key]],tbl_COA[Account_key],tbl_COA[SubAccount],,0)</f>
        <v>Trade Receivables</v>
      </c>
      <c r="K4928">
        <f>YEAR(tbl_GL[[#This Row],[Date]])</f>
        <v>2019</v>
      </c>
    </row>
    <row r="4929" spans="1:11" x14ac:dyDescent="0.35">
      <c r="A4929">
        <v>1184.0999999999999</v>
      </c>
      <c r="B4929" s="24">
        <v>43760</v>
      </c>
      <c r="C4929">
        <v>2</v>
      </c>
      <c r="D4929" s="13">
        <v>320</v>
      </c>
      <c r="E4929" s="13" t="s">
        <v>99</v>
      </c>
      <c r="F4929" s="17">
        <v>-31</v>
      </c>
      <c r="G4929" t="str">
        <f>_xlfn.XLOOKUP(tbl_GL[[#This Row],[Account_key]],tbl_COA[Account_key],tbl_COA[Class],"Not Found")</f>
        <v>Operating account</v>
      </c>
      <c r="H4929" t="str">
        <f>_xlfn.XLOOKUP(tbl_GL[[#This Row],[Account_key]],tbl_COA[Account_key],tbl_COA[SubClass],"Not Found")</f>
        <v>Operating Expenses</v>
      </c>
      <c r="I4929" t="str">
        <f>_xlfn.XLOOKUP(tbl_GL[[#This Row],[Account_key]],tbl_COA[Account_key],tbl_COA[SubClass2],"Not Found")</f>
        <v>Administration</v>
      </c>
      <c r="J4929" t="str">
        <f>_xlfn.XLOOKUP(tbl_GL[[#This Row],[Account_key]],tbl_COA[Account_key],tbl_COA[SubAccount],,0)</f>
        <v>Professional Services</v>
      </c>
      <c r="K4929">
        <f>YEAR(tbl_GL[[#This Row],[Date]])</f>
        <v>2019</v>
      </c>
    </row>
    <row r="4930" spans="1:11" x14ac:dyDescent="0.35">
      <c r="A4930">
        <v>1184.2</v>
      </c>
      <c r="B4930" s="24">
        <v>43760</v>
      </c>
      <c r="C4930">
        <v>2</v>
      </c>
      <c r="D4930" s="13">
        <v>20</v>
      </c>
      <c r="E4930" s="13" t="s">
        <v>99</v>
      </c>
      <c r="F4930" s="17">
        <v>-31</v>
      </c>
      <c r="G4930" t="str">
        <f>_xlfn.XLOOKUP(tbl_GL[[#This Row],[Account_key]],tbl_COA[Account_key],tbl_COA[Class],"Not Found")</f>
        <v>Assets</v>
      </c>
      <c r="H4930" t="str">
        <f>_xlfn.XLOOKUP(tbl_GL[[#This Row],[Account_key]],tbl_COA[Account_key],tbl_COA[SubClass],"Not Found")</f>
        <v>Assets</v>
      </c>
      <c r="I4930" t="str">
        <f>_xlfn.XLOOKUP(tbl_GL[[#This Row],[Account_key]],tbl_COA[Account_key],tbl_COA[SubClass2],"Not Found")</f>
        <v>Current Assets</v>
      </c>
      <c r="J4930" t="str">
        <f>_xlfn.XLOOKUP(tbl_GL[[#This Row],[Account_key]],tbl_COA[Account_key],tbl_COA[SubAccount],,0)</f>
        <v>Cash in hand</v>
      </c>
      <c r="K4930">
        <f>YEAR(tbl_GL[[#This Row],[Date]])</f>
        <v>2019</v>
      </c>
    </row>
    <row r="4931" spans="1:11" x14ac:dyDescent="0.35">
      <c r="A4931">
        <v>1185.0999999999999</v>
      </c>
      <c r="B4931" s="24">
        <v>43760</v>
      </c>
      <c r="C4931">
        <v>2</v>
      </c>
      <c r="D4931" s="13">
        <v>260</v>
      </c>
      <c r="E4931" s="13" t="s">
        <v>97</v>
      </c>
      <c r="F4931" s="17">
        <v>-1024</v>
      </c>
      <c r="G4931" t="str">
        <f>_xlfn.XLOOKUP(tbl_GL[[#This Row],[Account_key]],tbl_COA[Account_key],tbl_COA[Class],"Not Found")</f>
        <v>Operating account</v>
      </c>
      <c r="H4931" t="str">
        <f>_xlfn.XLOOKUP(tbl_GL[[#This Row],[Account_key]],tbl_COA[Account_key],tbl_COA[SubClass],"Not Found")</f>
        <v>Operating Expenses</v>
      </c>
      <c r="I4931" t="str">
        <f>_xlfn.XLOOKUP(tbl_GL[[#This Row],[Account_key]],tbl_COA[Account_key],tbl_COA[SubClass2],"Not Found")</f>
        <v>Marketing</v>
      </c>
      <c r="J4931" t="str">
        <f>_xlfn.XLOOKUP(tbl_GL[[#This Row],[Account_key]],tbl_COA[Account_key],tbl_COA[SubAccount],,0)</f>
        <v>Commissions</v>
      </c>
      <c r="K4931">
        <f>YEAR(tbl_GL[[#This Row],[Date]])</f>
        <v>2019</v>
      </c>
    </row>
    <row r="4932" spans="1:11" x14ac:dyDescent="0.35">
      <c r="A4932">
        <v>1185.2</v>
      </c>
      <c r="B4932" s="24">
        <v>43760</v>
      </c>
      <c r="C4932">
        <v>2</v>
      </c>
      <c r="D4932" s="13">
        <v>120</v>
      </c>
      <c r="E4932" s="13" t="s">
        <v>97</v>
      </c>
      <c r="F4932" s="17">
        <v>1024</v>
      </c>
      <c r="G4932" t="str">
        <f>_xlfn.XLOOKUP(tbl_GL[[#This Row],[Account_key]],tbl_COA[Account_key],tbl_COA[Class],"Not Found")</f>
        <v>Liabilities and Owners Equity</v>
      </c>
      <c r="H4932" t="str">
        <f>_xlfn.XLOOKUP(tbl_GL[[#This Row],[Account_key]],tbl_COA[Account_key],tbl_COA[SubClass],"Not Found")</f>
        <v>Liabilities</v>
      </c>
      <c r="I4932" t="str">
        <f>_xlfn.XLOOKUP(tbl_GL[[#This Row],[Account_key]],tbl_COA[Account_key],tbl_COA[SubClass2],"Not Found")</f>
        <v>Current Liabilities</v>
      </c>
      <c r="J4932" t="str">
        <f>_xlfn.XLOOKUP(tbl_GL[[#This Row],[Account_key]],tbl_COA[Account_key],tbl_COA[SubAccount],,0)</f>
        <v>Accrued Expenses</v>
      </c>
      <c r="K4932">
        <f>YEAR(tbl_GL[[#This Row],[Date]])</f>
        <v>2019</v>
      </c>
    </row>
    <row r="4933" spans="1:11" x14ac:dyDescent="0.35">
      <c r="A4933">
        <v>1186.0999999999999</v>
      </c>
      <c r="B4933" s="24">
        <v>43760</v>
      </c>
      <c r="C4933">
        <v>2</v>
      </c>
      <c r="D4933" s="13">
        <v>30</v>
      </c>
      <c r="E4933" s="13" t="s">
        <v>80</v>
      </c>
      <c r="F4933" s="17">
        <v>-9818</v>
      </c>
      <c r="G4933" t="str">
        <f>_xlfn.XLOOKUP(tbl_GL[[#This Row],[Account_key]],tbl_COA[Account_key],tbl_COA[Class],"Not Found")</f>
        <v>Assets</v>
      </c>
      <c r="H4933" t="str">
        <f>_xlfn.XLOOKUP(tbl_GL[[#This Row],[Account_key]],tbl_COA[Account_key],tbl_COA[SubClass],"Not Found")</f>
        <v>Assets</v>
      </c>
      <c r="I4933" t="str">
        <f>_xlfn.XLOOKUP(tbl_GL[[#This Row],[Account_key]],tbl_COA[Account_key],tbl_COA[SubClass2],"Not Found")</f>
        <v>Current Assets</v>
      </c>
      <c r="J4933" t="str">
        <f>_xlfn.XLOOKUP(tbl_GL[[#This Row],[Account_key]],tbl_COA[Account_key],tbl_COA[SubAccount],,0)</f>
        <v>Trade Receivables</v>
      </c>
      <c r="K4933">
        <f>YEAR(tbl_GL[[#This Row],[Date]])</f>
        <v>2019</v>
      </c>
    </row>
    <row r="4934" spans="1:11" x14ac:dyDescent="0.35">
      <c r="A4934">
        <v>1186.2</v>
      </c>
      <c r="B4934" s="24">
        <v>43760</v>
      </c>
      <c r="C4934">
        <v>2</v>
      </c>
      <c r="D4934" s="13">
        <v>10</v>
      </c>
      <c r="E4934" s="13" t="s">
        <v>80</v>
      </c>
      <c r="F4934" s="17">
        <v>9818</v>
      </c>
      <c r="G4934" t="str">
        <f>_xlfn.XLOOKUP(tbl_GL[[#This Row],[Account_key]],tbl_COA[Account_key],tbl_COA[Class],"Not Found")</f>
        <v>Assets</v>
      </c>
      <c r="H4934" t="str">
        <f>_xlfn.XLOOKUP(tbl_GL[[#This Row],[Account_key]],tbl_COA[Account_key],tbl_COA[SubClass],"Not Found")</f>
        <v>Assets</v>
      </c>
      <c r="I4934" t="str">
        <f>_xlfn.XLOOKUP(tbl_GL[[#This Row],[Account_key]],tbl_COA[Account_key],tbl_COA[SubClass2],"Not Found")</f>
        <v>Current Assets</v>
      </c>
      <c r="J4934" t="str">
        <f>_xlfn.XLOOKUP(tbl_GL[[#This Row],[Account_key]],tbl_COA[Account_key],tbl_COA[SubAccount],,0)</f>
        <v>Cash at Bank</v>
      </c>
      <c r="K4934">
        <f>YEAR(tbl_GL[[#This Row],[Date]])</f>
        <v>2019</v>
      </c>
    </row>
    <row r="4935" spans="1:11" x14ac:dyDescent="0.35">
      <c r="A4935">
        <v>1187.0999999999999</v>
      </c>
      <c r="B4935" s="24">
        <v>43762</v>
      </c>
      <c r="C4935">
        <v>2</v>
      </c>
      <c r="D4935" s="13">
        <v>310</v>
      </c>
      <c r="E4935" s="13" t="s">
        <v>97</v>
      </c>
      <c r="F4935" s="17">
        <v>-1064</v>
      </c>
      <c r="G4935" t="str">
        <f>_xlfn.XLOOKUP(tbl_GL[[#This Row],[Account_key]],tbl_COA[Account_key],tbl_COA[Class],"Not Found")</f>
        <v>Operating account</v>
      </c>
      <c r="H4935" t="str">
        <f>_xlfn.XLOOKUP(tbl_GL[[#This Row],[Account_key]],tbl_COA[Account_key],tbl_COA[SubClass],"Not Found")</f>
        <v>Operating Expenses</v>
      </c>
      <c r="I4935" t="str">
        <f>_xlfn.XLOOKUP(tbl_GL[[#This Row],[Account_key]],tbl_COA[Account_key],tbl_COA[SubClass2],"Not Found")</f>
        <v>Administration</v>
      </c>
      <c r="J4935" t="str">
        <f>_xlfn.XLOOKUP(tbl_GL[[#This Row],[Account_key]],tbl_COA[Account_key],tbl_COA[SubAccount],,0)</f>
        <v>Office Supplies</v>
      </c>
      <c r="K4935">
        <f>YEAR(tbl_GL[[#This Row],[Date]])</f>
        <v>2019</v>
      </c>
    </row>
    <row r="4936" spans="1:11" x14ac:dyDescent="0.35">
      <c r="A4936">
        <v>1187.2</v>
      </c>
      <c r="B4936" s="24">
        <v>43762</v>
      </c>
      <c r="C4936">
        <v>2</v>
      </c>
      <c r="D4936" s="13">
        <v>120</v>
      </c>
      <c r="E4936" s="13" t="s">
        <v>97</v>
      </c>
      <c r="F4936" s="17">
        <v>1064</v>
      </c>
      <c r="G4936" t="str">
        <f>_xlfn.XLOOKUP(tbl_GL[[#This Row],[Account_key]],tbl_COA[Account_key],tbl_COA[Class],"Not Found")</f>
        <v>Liabilities and Owners Equity</v>
      </c>
      <c r="H4936" t="str">
        <f>_xlfn.XLOOKUP(tbl_GL[[#This Row],[Account_key]],tbl_COA[Account_key],tbl_COA[SubClass],"Not Found")</f>
        <v>Liabilities</v>
      </c>
      <c r="I4936" t="str">
        <f>_xlfn.XLOOKUP(tbl_GL[[#This Row],[Account_key]],tbl_COA[Account_key],tbl_COA[SubClass2],"Not Found")</f>
        <v>Current Liabilities</v>
      </c>
      <c r="J4936" t="str">
        <f>_xlfn.XLOOKUP(tbl_GL[[#This Row],[Account_key]],tbl_COA[Account_key],tbl_COA[SubAccount],,0)</f>
        <v>Accrued Expenses</v>
      </c>
      <c r="K4936">
        <f>YEAR(tbl_GL[[#This Row],[Date]])</f>
        <v>2019</v>
      </c>
    </row>
    <row r="4937" spans="1:11" x14ac:dyDescent="0.35">
      <c r="A4937">
        <v>1188.0999999999999</v>
      </c>
      <c r="B4937" s="24">
        <v>43762</v>
      </c>
      <c r="C4937">
        <v>2</v>
      </c>
      <c r="D4937" s="13">
        <v>10</v>
      </c>
      <c r="E4937" s="13" t="s">
        <v>98</v>
      </c>
      <c r="F4937" s="17">
        <v>-1136</v>
      </c>
      <c r="G4937" t="str">
        <f>_xlfn.XLOOKUP(tbl_GL[[#This Row],[Account_key]],tbl_COA[Account_key],tbl_COA[Class],"Not Found")</f>
        <v>Assets</v>
      </c>
      <c r="H4937" t="str">
        <f>_xlfn.XLOOKUP(tbl_GL[[#This Row],[Account_key]],tbl_COA[Account_key],tbl_COA[SubClass],"Not Found")</f>
        <v>Assets</v>
      </c>
      <c r="I4937" t="str">
        <f>_xlfn.XLOOKUP(tbl_GL[[#This Row],[Account_key]],tbl_COA[Account_key],tbl_COA[SubClass2],"Not Found")</f>
        <v>Current Assets</v>
      </c>
      <c r="J4937" t="str">
        <f>_xlfn.XLOOKUP(tbl_GL[[#This Row],[Account_key]],tbl_COA[Account_key],tbl_COA[SubAccount],,0)</f>
        <v>Cash at Bank</v>
      </c>
      <c r="K4937">
        <f>YEAR(tbl_GL[[#This Row],[Date]])</f>
        <v>2019</v>
      </c>
    </row>
    <row r="4938" spans="1:11" x14ac:dyDescent="0.35">
      <c r="A4938">
        <v>1188.2</v>
      </c>
      <c r="B4938" s="24">
        <v>43762</v>
      </c>
      <c r="C4938">
        <v>2</v>
      </c>
      <c r="D4938" s="13">
        <v>120</v>
      </c>
      <c r="E4938" s="13" t="s">
        <v>98</v>
      </c>
      <c r="F4938" s="17">
        <v>-1136</v>
      </c>
      <c r="G4938" t="str">
        <f>_xlfn.XLOOKUP(tbl_GL[[#This Row],[Account_key]],tbl_COA[Account_key],tbl_COA[Class],"Not Found")</f>
        <v>Liabilities and Owners Equity</v>
      </c>
      <c r="H4938" t="str">
        <f>_xlfn.XLOOKUP(tbl_GL[[#This Row],[Account_key]],tbl_COA[Account_key],tbl_COA[SubClass],"Not Found")</f>
        <v>Liabilities</v>
      </c>
      <c r="I4938" t="str">
        <f>_xlfn.XLOOKUP(tbl_GL[[#This Row],[Account_key]],tbl_COA[Account_key],tbl_COA[SubClass2],"Not Found")</f>
        <v>Current Liabilities</v>
      </c>
      <c r="J4938" t="str">
        <f>_xlfn.XLOOKUP(tbl_GL[[#This Row],[Account_key]],tbl_COA[Account_key],tbl_COA[SubAccount],,0)</f>
        <v>Accrued Expenses</v>
      </c>
      <c r="K4938">
        <f>YEAR(tbl_GL[[#This Row],[Date]])</f>
        <v>2019</v>
      </c>
    </row>
    <row r="4939" spans="1:11" x14ac:dyDescent="0.35">
      <c r="A4939">
        <v>1189.0999999999999</v>
      </c>
      <c r="B4939" s="24">
        <v>43764</v>
      </c>
      <c r="C4939">
        <v>2</v>
      </c>
      <c r="D4939" s="13">
        <v>230</v>
      </c>
      <c r="E4939" s="13" t="s">
        <v>4</v>
      </c>
      <c r="F4939" s="17">
        <v>-676</v>
      </c>
      <c r="G4939" t="str">
        <f>_xlfn.XLOOKUP(tbl_GL[[#This Row],[Account_key]],tbl_COA[Account_key],tbl_COA[Class],"Not Found")</f>
        <v>Trading account</v>
      </c>
      <c r="H4939" t="str">
        <f>_xlfn.XLOOKUP(tbl_GL[[#This Row],[Account_key]],tbl_COA[Account_key],tbl_COA[SubClass],"Not Found")</f>
        <v>Cost of Sales</v>
      </c>
      <c r="I4939" t="str">
        <f>_xlfn.XLOOKUP(tbl_GL[[#This Row],[Account_key]],tbl_COA[Account_key],tbl_COA[SubClass2],"Not Found")</f>
        <v>Cost of Sales</v>
      </c>
      <c r="J4939" t="str">
        <f>_xlfn.XLOOKUP(tbl_GL[[#This Row],[Account_key]],tbl_COA[Account_key],tbl_COA[SubAccount],,0)</f>
        <v>Cost of Sales</v>
      </c>
      <c r="K4939">
        <f>YEAR(tbl_GL[[#This Row],[Date]])</f>
        <v>2019</v>
      </c>
    </row>
    <row r="4940" spans="1:11" x14ac:dyDescent="0.35">
      <c r="A4940">
        <v>1189.2</v>
      </c>
      <c r="B4940" s="24">
        <v>43764</v>
      </c>
      <c r="C4940">
        <v>2</v>
      </c>
      <c r="D4940" s="13">
        <v>60</v>
      </c>
      <c r="E4940" s="13" t="s">
        <v>4</v>
      </c>
      <c r="F4940" s="17">
        <v>-676</v>
      </c>
      <c r="G4940" t="str">
        <f>_xlfn.XLOOKUP(tbl_GL[[#This Row],[Account_key]],tbl_COA[Account_key],tbl_COA[Class],"Not Found")</f>
        <v>Assets</v>
      </c>
      <c r="H4940" t="str">
        <f>_xlfn.XLOOKUP(tbl_GL[[#This Row],[Account_key]],tbl_COA[Account_key],tbl_COA[SubClass],"Not Found")</f>
        <v>Assets</v>
      </c>
      <c r="I4940" t="str">
        <f>_xlfn.XLOOKUP(tbl_GL[[#This Row],[Account_key]],tbl_COA[Account_key],tbl_COA[SubClass2],"Not Found")</f>
        <v>Current Assets</v>
      </c>
      <c r="J4940" t="str">
        <f>_xlfn.XLOOKUP(tbl_GL[[#This Row],[Account_key]],tbl_COA[Account_key],tbl_COA[SubAccount],,0)</f>
        <v>Inventory</v>
      </c>
      <c r="K4940">
        <f>YEAR(tbl_GL[[#This Row],[Date]])</f>
        <v>2019</v>
      </c>
    </row>
    <row r="4941" spans="1:11" x14ac:dyDescent="0.35">
      <c r="A4941">
        <v>1190.0999999999999</v>
      </c>
      <c r="B4941" s="24">
        <v>43764</v>
      </c>
      <c r="C4941">
        <v>2</v>
      </c>
      <c r="D4941" s="13">
        <v>280</v>
      </c>
      <c r="E4941" s="13" t="s">
        <v>97</v>
      </c>
      <c r="F4941" s="17">
        <v>-1108</v>
      </c>
      <c r="G4941" t="str">
        <f>_xlfn.XLOOKUP(tbl_GL[[#This Row],[Account_key]],tbl_COA[Account_key],tbl_COA[Class],"Not Found")</f>
        <v>Operating account</v>
      </c>
      <c r="H4941" t="str">
        <f>_xlfn.XLOOKUP(tbl_GL[[#This Row],[Account_key]],tbl_COA[Account_key],tbl_COA[SubClass],"Not Found")</f>
        <v>Operating Expenses</v>
      </c>
      <c r="I4941" t="str">
        <f>_xlfn.XLOOKUP(tbl_GL[[#This Row],[Account_key]],tbl_COA[Account_key],tbl_COA[SubClass2],"Not Found")</f>
        <v>Marketing</v>
      </c>
      <c r="J4941" t="str">
        <f>_xlfn.XLOOKUP(tbl_GL[[#This Row],[Account_key]],tbl_COA[Account_key],tbl_COA[SubAccount],,0)</f>
        <v>Advertisements</v>
      </c>
      <c r="K4941">
        <f>YEAR(tbl_GL[[#This Row],[Date]])</f>
        <v>2019</v>
      </c>
    </row>
    <row r="4942" spans="1:11" x14ac:dyDescent="0.35">
      <c r="A4942">
        <v>1190.2</v>
      </c>
      <c r="B4942" s="24">
        <v>43764</v>
      </c>
      <c r="C4942">
        <v>2</v>
      </c>
      <c r="D4942" s="13">
        <v>120</v>
      </c>
      <c r="E4942" s="13" t="s">
        <v>97</v>
      </c>
      <c r="F4942" s="17">
        <v>1108</v>
      </c>
      <c r="G4942" t="str">
        <f>_xlfn.XLOOKUP(tbl_GL[[#This Row],[Account_key]],tbl_COA[Account_key],tbl_COA[Class],"Not Found")</f>
        <v>Liabilities and Owners Equity</v>
      </c>
      <c r="H4942" t="str">
        <f>_xlfn.XLOOKUP(tbl_GL[[#This Row],[Account_key]],tbl_COA[Account_key],tbl_COA[SubClass],"Not Found")</f>
        <v>Liabilities</v>
      </c>
      <c r="I4942" t="str">
        <f>_xlfn.XLOOKUP(tbl_GL[[#This Row],[Account_key]],tbl_COA[Account_key],tbl_COA[SubClass2],"Not Found")</f>
        <v>Current Liabilities</v>
      </c>
      <c r="J4942" t="str">
        <f>_xlfn.XLOOKUP(tbl_GL[[#This Row],[Account_key]],tbl_COA[Account_key],tbl_COA[SubAccount],,0)</f>
        <v>Accrued Expenses</v>
      </c>
      <c r="K4942">
        <f>YEAR(tbl_GL[[#This Row],[Date]])</f>
        <v>2019</v>
      </c>
    </row>
    <row r="4943" spans="1:11" x14ac:dyDescent="0.35">
      <c r="A4943">
        <v>1191.0999999999999</v>
      </c>
      <c r="B4943" s="24">
        <v>43764</v>
      </c>
      <c r="C4943">
        <v>2</v>
      </c>
      <c r="D4943" s="13">
        <v>210</v>
      </c>
      <c r="E4943" s="13" t="s">
        <v>7</v>
      </c>
      <c r="F4943" s="17">
        <v>2326</v>
      </c>
      <c r="G4943" t="str">
        <f>_xlfn.XLOOKUP(tbl_GL[[#This Row],[Account_key]],tbl_COA[Account_key],tbl_COA[Class],"Not Found")</f>
        <v>Trading account</v>
      </c>
      <c r="H4943" t="str">
        <f>_xlfn.XLOOKUP(tbl_GL[[#This Row],[Account_key]],tbl_COA[Account_key],tbl_COA[SubClass],"Not Found")</f>
        <v>Sales</v>
      </c>
      <c r="I4943" t="str">
        <f>_xlfn.XLOOKUP(tbl_GL[[#This Row],[Account_key]],tbl_COA[Account_key],tbl_COA[SubClass2],"Not Found")</f>
        <v>Sales</v>
      </c>
      <c r="J4943" t="str">
        <f>_xlfn.XLOOKUP(tbl_GL[[#This Row],[Account_key]],tbl_COA[Account_key],tbl_COA[SubAccount],,0)</f>
        <v>Sales</v>
      </c>
      <c r="K4943">
        <f>YEAR(tbl_GL[[#This Row],[Date]])</f>
        <v>2019</v>
      </c>
    </row>
    <row r="4944" spans="1:11" x14ac:dyDescent="0.35">
      <c r="A4944">
        <v>1191.2</v>
      </c>
      <c r="B4944" s="24">
        <v>43764</v>
      </c>
      <c r="C4944">
        <v>2</v>
      </c>
      <c r="D4944" s="13">
        <v>10</v>
      </c>
      <c r="E4944" s="13" t="s">
        <v>7</v>
      </c>
      <c r="F4944" s="17">
        <v>2326</v>
      </c>
      <c r="G4944" t="str">
        <f>_xlfn.XLOOKUP(tbl_GL[[#This Row],[Account_key]],tbl_COA[Account_key],tbl_COA[Class],"Not Found")</f>
        <v>Assets</v>
      </c>
      <c r="H4944" t="str">
        <f>_xlfn.XLOOKUP(tbl_GL[[#This Row],[Account_key]],tbl_COA[Account_key],tbl_COA[SubClass],"Not Found")</f>
        <v>Assets</v>
      </c>
      <c r="I4944" t="str">
        <f>_xlfn.XLOOKUP(tbl_GL[[#This Row],[Account_key]],tbl_COA[Account_key],tbl_COA[SubClass2],"Not Found")</f>
        <v>Current Assets</v>
      </c>
      <c r="J4944" t="str">
        <f>_xlfn.XLOOKUP(tbl_GL[[#This Row],[Account_key]],tbl_COA[Account_key],tbl_COA[SubAccount],,0)</f>
        <v>Cash at Bank</v>
      </c>
      <c r="K4944">
        <f>YEAR(tbl_GL[[#This Row],[Date]])</f>
        <v>2019</v>
      </c>
    </row>
    <row r="4945" spans="1:11" x14ac:dyDescent="0.35">
      <c r="A4945">
        <v>1192.0999999999999</v>
      </c>
      <c r="B4945" s="24">
        <v>43764</v>
      </c>
      <c r="C4945">
        <v>2</v>
      </c>
      <c r="D4945" s="13">
        <v>230</v>
      </c>
      <c r="E4945" s="13" t="s">
        <v>4</v>
      </c>
      <c r="F4945" s="17">
        <v>-2503</v>
      </c>
      <c r="G4945" t="str">
        <f>_xlfn.XLOOKUP(tbl_GL[[#This Row],[Account_key]],tbl_COA[Account_key],tbl_COA[Class],"Not Found")</f>
        <v>Trading account</v>
      </c>
      <c r="H4945" t="str">
        <f>_xlfn.XLOOKUP(tbl_GL[[#This Row],[Account_key]],tbl_COA[Account_key],tbl_COA[SubClass],"Not Found")</f>
        <v>Cost of Sales</v>
      </c>
      <c r="I4945" t="str">
        <f>_xlfn.XLOOKUP(tbl_GL[[#This Row],[Account_key]],tbl_COA[Account_key],tbl_COA[SubClass2],"Not Found")</f>
        <v>Cost of Sales</v>
      </c>
      <c r="J4945" t="str">
        <f>_xlfn.XLOOKUP(tbl_GL[[#This Row],[Account_key]],tbl_COA[Account_key],tbl_COA[SubAccount],,0)</f>
        <v>Cost of Sales</v>
      </c>
      <c r="K4945">
        <f>YEAR(tbl_GL[[#This Row],[Date]])</f>
        <v>2019</v>
      </c>
    </row>
    <row r="4946" spans="1:11" x14ac:dyDescent="0.35">
      <c r="A4946">
        <v>1192.2</v>
      </c>
      <c r="B4946" s="24">
        <v>43764</v>
      </c>
      <c r="C4946">
        <v>2</v>
      </c>
      <c r="D4946" s="13">
        <v>60</v>
      </c>
      <c r="E4946" s="13" t="s">
        <v>4</v>
      </c>
      <c r="F4946" s="17">
        <v>-2503</v>
      </c>
      <c r="G4946" t="str">
        <f>_xlfn.XLOOKUP(tbl_GL[[#This Row],[Account_key]],tbl_COA[Account_key],tbl_COA[Class],"Not Found")</f>
        <v>Assets</v>
      </c>
      <c r="H4946" t="str">
        <f>_xlfn.XLOOKUP(tbl_GL[[#This Row],[Account_key]],tbl_COA[Account_key],tbl_COA[SubClass],"Not Found")</f>
        <v>Assets</v>
      </c>
      <c r="I4946" t="str">
        <f>_xlfn.XLOOKUP(tbl_GL[[#This Row],[Account_key]],tbl_COA[Account_key],tbl_COA[SubClass2],"Not Found")</f>
        <v>Current Assets</v>
      </c>
      <c r="J4946" t="str">
        <f>_xlfn.XLOOKUP(tbl_GL[[#This Row],[Account_key]],tbl_COA[Account_key],tbl_COA[SubAccount],,0)</f>
        <v>Inventory</v>
      </c>
      <c r="K4946">
        <f>YEAR(tbl_GL[[#This Row],[Date]])</f>
        <v>2019</v>
      </c>
    </row>
    <row r="4947" spans="1:11" x14ac:dyDescent="0.35">
      <c r="A4947">
        <v>1193.0999999999999</v>
      </c>
      <c r="B4947" s="24">
        <v>43764</v>
      </c>
      <c r="C4947">
        <v>2</v>
      </c>
      <c r="D4947" s="13">
        <v>210</v>
      </c>
      <c r="E4947" s="13" t="s">
        <v>8</v>
      </c>
      <c r="F4947" s="17">
        <v>9150</v>
      </c>
      <c r="G4947" t="str">
        <f>_xlfn.XLOOKUP(tbl_GL[[#This Row],[Account_key]],tbl_COA[Account_key],tbl_COA[Class],"Not Found")</f>
        <v>Trading account</v>
      </c>
      <c r="H4947" t="str">
        <f>_xlfn.XLOOKUP(tbl_GL[[#This Row],[Account_key]],tbl_COA[Account_key],tbl_COA[SubClass],"Not Found")</f>
        <v>Sales</v>
      </c>
      <c r="I4947" t="str">
        <f>_xlfn.XLOOKUP(tbl_GL[[#This Row],[Account_key]],tbl_COA[Account_key],tbl_COA[SubClass2],"Not Found")</f>
        <v>Sales</v>
      </c>
      <c r="J4947" t="str">
        <f>_xlfn.XLOOKUP(tbl_GL[[#This Row],[Account_key]],tbl_COA[Account_key],tbl_COA[SubAccount],,0)</f>
        <v>Sales</v>
      </c>
      <c r="K4947">
        <f>YEAR(tbl_GL[[#This Row],[Date]])</f>
        <v>2019</v>
      </c>
    </row>
    <row r="4948" spans="1:11" x14ac:dyDescent="0.35">
      <c r="A4948">
        <v>1193.2</v>
      </c>
      <c r="B4948" s="24">
        <v>43764</v>
      </c>
      <c r="C4948">
        <v>2</v>
      </c>
      <c r="D4948" s="13">
        <v>30</v>
      </c>
      <c r="E4948" s="13" t="s">
        <v>8</v>
      </c>
      <c r="F4948" s="17">
        <v>9150</v>
      </c>
      <c r="G4948" t="str">
        <f>_xlfn.XLOOKUP(tbl_GL[[#This Row],[Account_key]],tbl_COA[Account_key],tbl_COA[Class],"Not Found")</f>
        <v>Assets</v>
      </c>
      <c r="H4948" t="str">
        <f>_xlfn.XLOOKUP(tbl_GL[[#This Row],[Account_key]],tbl_COA[Account_key],tbl_COA[SubClass],"Not Found")</f>
        <v>Assets</v>
      </c>
      <c r="I4948" t="str">
        <f>_xlfn.XLOOKUP(tbl_GL[[#This Row],[Account_key]],tbl_COA[Account_key],tbl_COA[SubClass2],"Not Found")</f>
        <v>Current Assets</v>
      </c>
      <c r="J4948" t="str">
        <f>_xlfn.XLOOKUP(tbl_GL[[#This Row],[Account_key]],tbl_COA[Account_key],tbl_COA[SubAccount],,0)</f>
        <v>Trade Receivables</v>
      </c>
      <c r="K4948">
        <f>YEAR(tbl_GL[[#This Row],[Date]])</f>
        <v>2019</v>
      </c>
    </row>
    <row r="4949" spans="1:11" x14ac:dyDescent="0.35">
      <c r="A4949">
        <v>1194.0999999999999</v>
      </c>
      <c r="B4949" s="24">
        <v>43765</v>
      </c>
      <c r="C4949">
        <v>2</v>
      </c>
      <c r="D4949" s="13">
        <v>10</v>
      </c>
      <c r="E4949" s="13" t="s">
        <v>98</v>
      </c>
      <c r="F4949" s="17">
        <v>-903</v>
      </c>
      <c r="G4949" t="str">
        <f>_xlfn.XLOOKUP(tbl_GL[[#This Row],[Account_key]],tbl_COA[Account_key],tbl_COA[Class],"Not Found")</f>
        <v>Assets</v>
      </c>
      <c r="H4949" t="str">
        <f>_xlfn.XLOOKUP(tbl_GL[[#This Row],[Account_key]],tbl_COA[Account_key],tbl_COA[SubClass],"Not Found")</f>
        <v>Assets</v>
      </c>
      <c r="I4949" t="str">
        <f>_xlfn.XLOOKUP(tbl_GL[[#This Row],[Account_key]],tbl_COA[Account_key],tbl_COA[SubClass2],"Not Found")</f>
        <v>Current Assets</v>
      </c>
      <c r="J4949" t="str">
        <f>_xlfn.XLOOKUP(tbl_GL[[#This Row],[Account_key]],tbl_COA[Account_key],tbl_COA[SubAccount],,0)</f>
        <v>Cash at Bank</v>
      </c>
      <c r="K4949">
        <f>YEAR(tbl_GL[[#This Row],[Date]])</f>
        <v>2019</v>
      </c>
    </row>
    <row r="4950" spans="1:11" x14ac:dyDescent="0.35">
      <c r="A4950">
        <v>1194.2</v>
      </c>
      <c r="B4950" s="24">
        <v>43765</v>
      </c>
      <c r="C4950">
        <v>2</v>
      </c>
      <c r="D4950" s="13">
        <v>120</v>
      </c>
      <c r="E4950" s="13" t="s">
        <v>98</v>
      </c>
      <c r="F4950" s="17">
        <v>-903</v>
      </c>
      <c r="G4950" t="str">
        <f>_xlfn.XLOOKUP(tbl_GL[[#This Row],[Account_key]],tbl_COA[Account_key],tbl_COA[Class],"Not Found")</f>
        <v>Liabilities and Owners Equity</v>
      </c>
      <c r="H4950" t="str">
        <f>_xlfn.XLOOKUP(tbl_GL[[#This Row],[Account_key]],tbl_COA[Account_key],tbl_COA[SubClass],"Not Found")</f>
        <v>Liabilities</v>
      </c>
      <c r="I4950" t="str">
        <f>_xlfn.XLOOKUP(tbl_GL[[#This Row],[Account_key]],tbl_COA[Account_key],tbl_COA[SubClass2],"Not Found")</f>
        <v>Current Liabilities</v>
      </c>
      <c r="J4950" t="str">
        <f>_xlfn.XLOOKUP(tbl_GL[[#This Row],[Account_key]],tbl_COA[Account_key],tbl_COA[SubAccount],,0)</f>
        <v>Accrued Expenses</v>
      </c>
      <c r="K4950">
        <f>YEAR(tbl_GL[[#This Row],[Date]])</f>
        <v>2019</v>
      </c>
    </row>
    <row r="4951" spans="1:11" x14ac:dyDescent="0.35">
      <c r="A4951">
        <v>1195.0999999999999</v>
      </c>
      <c r="B4951" s="24">
        <v>43765</v>
      </c>
      <c r="C4951">
        <v>2</v>
      </c>
      <c r="D4951" s="13">
        <v>10</v>
      </c>
      <c r="E4951" s="13" t="s">
        <v>98</v>
      </c>
      <c r="F4951" s="17">
        <v>-1076</v>
      </c>
      <c r="G4951" t="str">
        <f>_xlfn.XLOOKUP(tbl_GL[[#This Row],[Account_key]],tbl_COA[Account_key],tbl_COA[Class],"Not Found")</f>
        <v>Assets</v>
      </c>
      <c r="H4951" t="str">
        <f>_xlfn.XLOOKUP(tbl_GL[[#This Row],[Account_key]],tbl_COA[Account_key],tbl_COA[SubClass],"Not Found")</f>
        <v>Assets</v>
      </c>
      <c r="I4951" t="str">
        <f>_xlfn.XLOOKUP(tbl_GL[[#This Row],[Account_key]],tbl_COA[Account_key],tbl_COA[SubClass2],"Not Found")</f>
        <v>Current Assets</v>
      </c>
      <c r="J4951" t="str">
        <f>_xlfn.XLOOKUP(tbl_GL[[#This Row],[Account_key]],tbl_COA[Account_key],tbl_COA[SubAccount],,0)</f>
        <v>Cash at Bank</v>
      </c>
      <c r="K4951">
        <f>YEAR(tbl_GL[[#This Row],[Date]])</f>
        <v>2019</v>
      </c>
    </row>
    <row r="4952" spans="1:11" x14ac:dyDescent="0.35">
      <c r="A4952">
        <v>1195.2</v>
      </c>
      <c r="B4952" s="24">
        <v>43765</v>
      </c>
      <c r="C4952">
        <v>2</v>
      </c>
      <c r="D4952" s="13">
        <v>120</v>
      </c>
      <c r="E4952" s="13" t="s">
        <v>98</v>
      </c>
      <c r="F4952" s="17">
        <v>-1076</v>
      </c>
      <c r="G4952" t="str">
        <f>_xlfn.XLOOKUP(tbl_GL[[#This Row],[Account_key]],tbl_COA[Account_key],tbl_COA[Class],"Not Found")</f>
        <v>Liabilities and Owners Equity</v>
      </c>
      <c r="H4952" t="str">
        <f>_xlfn.XLOOKUP(tbl_GL[[#This Row],[Account_key]],tbl_COA[Account_key],tbl_COA[SubClass],"Not Found")</f>
        <v>Liabilities</v>
      </c>
      <c r="I4952" t="str">
        <f>_xlfn.XLOOKUP(tbl_GL[[#This Row],[Account_key]],tbl_COA[Account_key],tbl_COA[SubClass2],"Not Found")</f>
        <v>Current Liabilities</v>
      </c>
      <c r="J4952" t="str">
        <f>_xlfn.XLOOKUP(tbl_GL[[#This Row],[Account_key]],tbl_COA[Account_key],tbl_COA[SubAccount],,0)</f>
        <v>Accrued Expenses</v>
      </c>
      <c r="K4952">
        <f>YEAR(tbl_GL[[#This Row],[Date]])</f>
        <v>2019</v>
      </c>
    </row>
    <row r="4953" spans="1:11" x14ac:dyDescent="0.35">
      <c r="A4953">
        <v>1196.0999999999999</v>
      </c>
      <c r="B4953" s="24">
        <v>43767</v>
      </c>
      <c r="C4953">
        <v>2</v>
      </c>
      <c r="D4953" s="13">
        <v>230</v>
      </c>
      <c r="E4953" s="13" t="s">
        <v>4</v>
      </c>
      <c r="F4953" s="17">
        <v>-181</v>
      </c>
      <c r="G4953" t="str">
        <f>_xlfn.XLOOKUP(tbl_GL[[#This Row],[Account_key]],tbl_COA[Account_key],tbl_COA[Class],"Not Found")</f>
        <v>Trading account</v>
      </c>
      <c r="H4953" t="str">
        <f>_xlfn.XLOOKUP(tbl_GL[[#This Row],[Account_key]],tbl_COA[Account_key],tbl_COA[SubClass],"Not Found")</f>
        <v>Cost of Sales</v>
      </c>
      <c r="I4953" t="str">
        <f>_xlfn.XLOOKUP(tbl_GL[[#This Row],[Account_key]],tbl_COA[Account_key],tbl_COA[SubClass2],"Not Found")</f>
        <v>Cost of Sales</v>
      </c>
      <c r="J4953" t="str">
        <f>_xlfn.XLOOKUP(tbl_GL[[#This Row],[Account_key]],tbl_COA[Account_key],tbl_COA[SubAccount],,0)</f>
        <v>Cost of Sales</v>
      </c>
      <c r="K4953">
        <f>YEAR(tbl_GL[[#This Row],[Date]])</f>
        <v>2019</v>
      </c>
    </row>
    <row r="4954" spans="1:11" x14ac:dyDescent="0.35">
      <c r="A4954">
        <v>1196.2</v>
      </c>
      <c r="B4954" s="24">
        <v>43767</v>
      </c>
      <c r="C4954">
        <v>2</v>
      </c>
      <c r="D4954" s="13">
        <v>60</v>
      </c>
      <c r="E4954" s="13" t="s">
        <v>4</v>
      </c>
      <c r="F4954" s="17">
        <v>-181</v>
      </c>
      <c r="G4954" t="str">
        <f>_xlfn.XLOOKUP(tbl_GL[[#This Row],[Account_key]],tbl_COA[Account_key],tbl_COA[Class],"Not Found")</f>
        <v>Assets</v>
      </c>
      <c r="H4954" t="str">
        <f>_xlfn.XLOOKUP(tbl_GL[[#This Row],[Account_key]],tbl_COA[Account_key],tbl_COA[SubClass],"Not Found")</f>
        <v>Assets</v>
      </c>
      <c r="I4954" t="str">
        <f>_xlfn.XLOOKUP(tbl_GL[[#This Row],[Account_key]],tbl_COA[Account_key],tbl_COA[SubClass2],"Not Found")</f>
        <v>Current Assets</v>
      </c>
      <c r="J4954" t="str">
        <f>_xlfn.XLOOKUP(tbl_GL[[#This Row],[Account_key]],tbl_COA[Account_key],tbl_COA[SubAccount],,0)</f>
        <v>Inventory</v>
      </c>
      <c r="K4954">
        <f>YEAR(tbl_GL[[#This Row],[Date]])</f>
        <v>2019</v>
      </c>
    </row>
    <row r="4955" spans="1:11" x14ac:dyDescent="0.35">
      <c r="A4955">
        <v>1197.0999999999999</v>
      </c>
      <c r="B4955" s="24">
        <v>43767</v>
      </c>
      <c r="C4955">
        <v>2</v>
      </c>
      <c r="D4955" s="13">
        <v>210</v>
      </c>
      <c r="E4955" s="13" t="s">
        <v>8</v>
      </c>
      <c r="F4955" s="17">
        <v>661</v>
      </c>
      <c r="G4955" t="str">
        <f>_xlfn.XLOOKUP(tbl_GL[[#This Row],[Account_key]],tbl_COA[Account_key],tbl_COA[Class],"Not Found")</f>
        <v>Trading account</v>
      </c>
      <c r="H4955" t="str">
        <f>_xlfn.XLOOKUP(tbl_GL[[#This Row],[Account_key]],tbl_COA[Account_key],tbl_COA[SubClass],"Not Found")</f>
        <v>Sales</v>
      </c>
      <c r="I4955" t="str">
        <f>_xlfn.XLOOKUP(tbl_GL[[#This Row],[Account_key]],tbl_COA[Account_key],tbl_COA[SubClass2],"Not Found")</f>
        <v>Sales</v>
      </c>
      <c r="J4955" t="str">
        <f>_xlfn.XLOOKUP(tbl_GL[[#This Row],[Account_key]],tbl_COA[Account_key],tbl_COA[SubAccount],,0)</f>
        <v>Sales</v>
      </c>
      <c r="K4955">
        <f>YEAR(tbl_GL[[#This Row],[Date]])</f>
        <v>2019</v>
      </c>
    </row>
    <row r="4956" spans="1:11" x14ac:dyDescent="0.35">
      <c r="A4956">
        <v>1197.2</v>
      </c>
      <c r="B4956" s="24">
        <v>43767</v>
      </c>
      <c r="C4956">
        <v>2</v>
      </c>
      <c r="D4956" s="13">
        <v>30</v>
      </c>
      <c r="E4956" s="13" t="s">
        <v>8</v>
      </c>
      <c r="F4956" s="17">
        <v>661</v>
      </c>
      <c r="G4956" t="str">
        <f>_xlfn.XLOOKUP(tbl_GL[[#This Row],[Account_key]],tbl_COA[Account_key],tbl_COA[Class],"Not Found")</f>
        <v>Assets</v>
      </c>
      <c r="H4956" t="str">
        <f>_xlfn.XLOOKUP(tbl_GL[[#This Row],[Account_key]],tbl_COA[Account_key],tbl_COA[SubClass],"Not Found")</f>
        <v>Assets</v>
      </c>
      <c r="I4956" t="str">
        <f>_xlfn.XLOOKUP(tbl_GL[[#This Row],[Account_key]],tbl_COA[Account_key],tbl_COA[SubClass2],"Not Found")</f>
        <v>Current Assets</v>
      </c>
      <c r="J4956" t="str">
        <f>_xlfn.XLOOKUP(tbl_GL[[#This Row],[Account_key]],tbl_COA[Account_key],tbl_COA[SubAccount],,0)</f>
        <v>Trade Receivables</v>
      </c>
      <c r="K4956">
        <f>YEAR(tbl_GL[[#This Row],[Date]])</f>
        <v>2019</v>
      </c>
    </row>
    <row r="4957" spans="1:11" x14ac:dyDescent="0.35">
      <c r="A4957">
        <v>1198.0999999999999</v>
      </c>
      <c r="B4957" s="24">
        <v>43767</v>
      </c>
      <c r="C4957">
        <v>2</v>
      </c>
      <c r="D4957" s="13">
        <v>300</v>
      </c>
      <c r="E4957" s="13" t="s">
        <v>97</v>
      </c>
      <c r="F4957" s="17">
        <v>-1010</v>
      </c>
      <c r="G4957" t="str">
        <f>_xlfn.XLOOKUP(tbl_GL[[#This Row],[Account_key]],tbl_COA[Account_key],tbl_COA[Class],"Not Found")</f>
        <v>Operating account</v>
      </c>
      <c r="H4957" t="str">
        <f>_xlfn.XLOOKUP(tbl_GL[[#This Row],[Account_key]],tbl_COA[Account_key],tbl_COA[SubClass],"Not Found")</f>
        <v>Operating Expenses</v>
      </c>
      <c r="I4957" t="str">
        <f>_xlfn.XLOOKUP(tbl_GL[[#This Row],[Account_key]],tbl_COA[Account_key],tbl_COA[SubClass2],"Not Found")</f>
        <v>Administration</v>
      </c>
      <c r="J4957" t="str">
        <f>_xlfn.XLOOKUP(tbl_GL[[#This Row],[Account_key]],tbl_COA[Account_key],tbl_COA[SubAccount],,0)</f>
        <v>Entertainment</v>
      </c>
      <c r="K4957">
        <f>YEAR(tbl_GL[[#This Row],[Date]])</f>
        <v>2019</v>
      </c>
    </row>
    <row r="4958" spans="1:11" x14ac:dyDescent="0.35">
      <c r="A4958">
        <v>1198.2</v>
      </c>
      <c r="B4958" s="24">
        <v>43767</v>
      </c>
      <c r="C4958">
        <v>2</v>
      </c>
      <c r="D4958" s="13">
        <v>120</v>
      </c>
      <c r="E4958" s="13" t="s">
        <v>97</v>
      </c>
      <c r="F4958" s="17">
        <v>1010</v>
      </c>
      <c r="G4958" t="str">
        <f>_xlfn.XLOOKUP(tbl_GL[[#This Row],[Account_key]],tbl_COA[Account_key],tbl_COA[Class],"Not Found")</f>
        <v>Liabilities and Owners Equity</v>
      </c>
      <c r="H4958" t="str">
        <f>_xlfn.XLOOKUP(tbl_GL[[#This Row],[Account_key]],tbl_COA[Account_key],tbl_COA[SubClass],"Not Found")</f>
        <v>Liabilities</v>
      </c>
      <c r="I4958" t="str">
        <f>_xlfn.XLOOKUP(tbl_GL[[#This Row],[Account_key]],tbl_COA[Account_key],tbl_COA[SubClass2],"Not Found")</f>
        <v>Current Liabilities</v>
      </c>
      <c r="J4958" t="str">
        <f>_xlfn.XLOOKUP(tbl_GL[[#This Row],[Account_key]],tbl_COA[Account_key],tbl_COA[SubAccount],,0)</f>
        <v>Accrued Expenses</v>
      </c>
      <c r="K4958">
        <f>YEAR(tbl_GL[[#This Row],[Date]])</f>
        <v>2019</v>
      </c>
    </row>
    <row r="4959" spans="1:11" x14ac:dyDescent="0.35">
      <c r="A4959">
        <v>1199.0999999999999</v>
      </c>
      <c r="B4959" s="24">
        <v>43768</v>
      </c>
      <c r="C4959">
        <v>2</v>
      </c>
      <c r="D4959" s="13">
        <v>220</v>
      </c>
      <c r="E4959" s="13" t="s">
        <v>81</v>
      </c>
      <c r="F4959" s="17">
        <v>-1218</v>
      </c>
      <c r="G4959" t="str">
        <f>_xlfn.XLOOKUP(tbl_GL[[#This Row],[Account_key]],tbl_COA[Account_key],tbl_COA[Class],"Not Found")</f>
        <v>Trading account</v>
      </c>
      <c r="H4959" t="str">
        <f>_xlfn.XLOOKUP(tbl_GL[[#This Row],[Account_key]],tbl_COA[Account_key],tbl_COA[SubClass],"Not Found")</f>
        <v>Sales</v>
      </c>
      <c r="I4959" t="str">
        <f>_xlfn.XLOOKUP(tbl_GL[[#This Row],[Account_key]],tbl_COA[Account_key],tbl_COA[SubClass2],"Not Found")</f>
        <v>Sales</v>
      </c>
      <c r="J4959" t="str">
        <f>_xlfn.XLOOKUP(tbl_GL[[#This Row],[Account_key]],tbl_COA[Account_key],tbl_COA[SubAccount],,0)</f>
        <v>Sales Return</v>
      </c>
      <c r="K4959">
        <f>YEAR(tbl_GL[[#This Row],[Date]])</f>
        <v>2019</v>
      </c>
    </row>
    <row r="4960" spans="1:11" x14ac:dyDescent="0.35">
      <c r="A4960">
        <v>1199.2</v>
      </c>
      <c r="B4960" s="24">
        <v>43768</v>
      </c>
      <c r="C4960">
        <v>2</v>
      </c>
      <c r="D4960" s="13">
        <v>20</v>
      </c>
      <c r="E4960" s="13" t="s">
        <v>81</v>
      </c>
      <c r="F4960" s="17">
        <v>-1218</v>
      </c>
      <c r="G4960" t="str">
        <f>_xlfn.XLOOKUP(tbl_GL[[#This Row],[Account_key]],tbl_COA[Account_key],tbl_COA[Class],"Not Found")</f>
        <v>Assets</v>
      </c>
      <c r="H4960" t="str">
        <f>_xlfn.XLOOKUP(tbl_GL[[#This Row],[Account_key]],tbl_COA[Account_key],tbl_COA[SubClass],"Not Found")</f>
        <v>Assets</v>
      </c>
      <c r="I4960" t="str">
        <f>_xlfn.XLOOKUP(tbl_GL[[#This Row],[Account_key]],tbl_COA[Account_key],tbl_COA[SubClass2],"Not Found")</f>
        <v>Current Assets</v>
      </c>
      <c r="J4960" t="str">
        <f>_xlfn.XLOOKUP(tbl_GL[[#This Row],[Account_key]],tbl_COA[Account_key],tbl_COA[SubAccount],,0)</f>
        <v>Cash in hand</v>
      </c>
      <c r="K4960">
        <f>YEAR(tbl_GL[[#This Row],[Date]])</f>
        <v>2019</v>
      </c>
    </row>
    <row r="4961" spans="1:11" x14ac:dyDescent="0.35">
      <c r="A4961">
        <v>1200.0999999999999</v>
      </c>
      <c r="B4961" s="24">
        <v>43769</v>
      </c>
      <c r="C4961">
        <v>2</v>
      </c>
      <c r="D4961" s="13">
        <v>10</v>
      </c>
      <c r="E4961" s="13" t="s">
        <v>110</v>
      </c>
      <c r="F4961" s="17">
        <v>45</v>
      </c>
      <c r="G4961" t="str">
        <f>_xlfn.XLOOKUP(tbl_GL[[#This Row],[Account_key]],tbl_COA[Account_key],tbl_COA[Class],"Not Found")</f>
        <v>Assets</v>
      </c>
      <c r="H4961" t="str">
        <f>_xlfn.XLOOKUP(tbl_GL[[#This Row],[Account_key]],tbl_COA[Account_key],tbl_COA[SubClass],"Not Found")</f>
        <v>Assets</v>
      </c>
      <c r="I4961" t="str">
        <f>_xlfn.XLOOKUP(tbl_GL[[#This Row],[Account_key]],tbl_COA[Account_key],tbl_COA[SubClass2],"Not Found")</f>
        <v>Current Assets</v>
      </c>
      <c r="J4961" t="str">
        <f>_xlfn.XLOOKUP(tbl_GL[[#This Row],[Account_key]],tbl_COA[Account_key],tbl_COA[SubAccount],,0)</f>
        <v>Cash at Bank</v>
      </c>
      <c r="K4961">
        <f>YEAR(tbl_GL[[#This Row],[Date]])</f>
        <v>2019</v>
      </c>
    </row>
    <row r="4962" spans="1:11" x14ac:dyDescent="0.35">
      <c r="A4962">
        <v>1200.2</v>
      </c>
      <c r="B4962" s="24">
        <v>43769</v>
      </c>
      <c r="C4962">
        <v>2</v>
      </c>
      <c r="D4962" s="13">
        <v>430</v>
      </c>
      <c r="E4962" s="13" t="s">
        <v>110</v>
      </c>
      <c r="F4962" s="17">
        <v>45</v>
      </c>
      <c r="G4962" t="str">
        <f>_xlfn.XLOOKUP(tbl_GL[[#This Row],[Account_key]],tbl_COA[Account_key],tbl_COA[Class],"Not Found")</f>
        <v>Non-operating</v>
      </c>
      <c r="H4962" t="str">
        <f>_xlfn.XLOOKUP(tbl_GL[[#This Row],[Account_key]],tbl_COA[Account_key],tbl_COA[SubClass],"Not Found")</f>
        <v>Exchange Loss/Gain</v>
      </c>
      <c r="I4962" t="str">
        <f>_xlfn.XLOOKUP(tbl_GL[[#This Row],[Account_key]],tbl_COA[Account_key],tbl_COA[SubClass2],"Not Found")</f>
        <v>Exchange Loss/Gain</v>
      </c>
      <c r="J4962" t="str">
        <f>_xlfn.XLOOKUP(tbl_GL[[#This Row],[Account_key]],tbl_COA[Account_key],tbl_COA[SubAccount],,0)</f>
        <v>Exchange Loss/Gain</v>
      </c>
      <c r="K4962">
        <f>YEAR(tbl_GL[[#This Row],[Date]])</f>
        <v>2019</v>
      </c>
    </row>
    <row r="4963" spans="1:11" x14ac:dyDescent="0.35">
      <c r="A4963">
        <v>1201.0999999999999</v>
      </c>
      <c r="B4963" s="24">
        <v>43769</v>
      </c>
      <c r="C4963">
        <v>2</v>
      </c>
      <c r="D4963" s="13">
        <v>10</v>
      </c>
      <c r="E4963" s="13" t="s">
        <v>113</v>
      </c>
      <c r="F4963" s="17">
        <v>97</v>
      </c>
      <c r="G4963" t="str">
        <f>_xlfn.XLOOKUP(tbl_GL[[#This Row],[Account_key]],tbl_COA[Account_key],tbl_COA[Class],"Not Found")</f>
        <v>Assets</v>
      </c>
      <c r="H4963" t="str">
        <f>_xlfn.XLOOKUP(tbl_GL[[#This Row],[Account_key]],tbl_COA[Account_key],tbl_COA[SubClass],"Not Found")</f>
        <v>Assets</v>
      </c>
      <c r="I4963" t="str">
        <f>_xlfn.XLOOKUP(tbl_GL[[#This Row],[Account_key]],tbl_COA[Account_key],tbl_COA[SubClass2],"Not Found")</f>
        <v>Current Assets</v>
      </c>
      <c r="J4963" t="str">
        <f>_xlfn.XLOOKUP(tbl_GL[[#This Row],[Account_key]],tbl_COA[Account_key],tbl_COA[SubAccount],,0)</f>
        <v>Cash at Bank</v>
      </c>
      <c r="K4963">
        <f>YEAR(tbl_GL[[#This Row],[Date]])</f>
        <v>2019</v>
      </c>
    </row>
    <row r="4964" spans="1:11" x14ac:dyDescent="0.35">
      <c r="A4964">
        <v>1201.2</v>
      </c>
      <c r="B4964" s="24">
        <v>43769</v>
      </c>
      <c r="C4964">
        <v>2</v>
      </c>
      <c r="D4964" s="13">
        <v>410</v>
      </c>
      <c r="E4964" s="13" t="s">
        <v>113</v>
      </c>
      <c r="F4964" s="17">
        <v>97</v>
      </c>
      <c r="G4964" t="str">
        <f>_xlfn.XLOOKUP(tbl_GL[[#This Row],[Account_key]],tbl_COA[Account_key],tbl_COA[Class],"Not Found")</f>
        <v>Non-operating</v>
      </c>
      <c r="H4964" t="str">
        <f>_xlfn.XLOOKUP(tbl_GL[[#This Row],[Account_key]],tbl_COA[Account_key],tbl_COA[SubClass],"Not Found")</f>
        <v>Interest Income</v>
      </c>
      <c r="I4964" t="str">
        <f>_xlfn.XLOOKUP(tbl_GL[[#This Row],[Account_key]],tbl_COA[Account_key],tbl_COA[SubClass2],"Not Found")</f>
        <v>Interest Income</v>
      </c>
      <c r="J4964" t="str">
        <f>_xlfn.XLOOKUP(tbl_GL[[#This Row],[Account_key]],tbl_COA[Account_key],tbl_COA[SubAccount],,0)</f>
        <v>Interest Income</v>
      </c>
      <c r="K4964">
        <f>YEAR(tbl_GL[[#This Row],[Date]])</f>
        <v>2019</v>
      </c>
    </row>
    <row r="4965" spans="1:11" x14ac:dyDescent="0.35">
      <c r="A4965">
        <v>1202.0999999999999</v>
      </c>
      <c r="B4965" s="24">
        <v>43769</v>
      </c>
      <c r="C4965">
        <v>2</v>
      </c>
      <c r="D4965" s="13">
        <v>400</v>
      </c>
      <c r="E4965" s="13" t="s">
        <v>104</v>
      </c>
      <c r="F4965" s="17">
        <v>-125</v>
      </c>
      <c r="G4965" t="str">
        <f>_xlfn.XLOOKUP(tbl_GL[[#This Row],[Account_key]],tbl_COA[Account_key],tbl_COA[Class],"Not Found")</f>
        <v>Operating account</v>
      </c>
      <c r="H4965" t="str">
        <f>_xlfn.XLOOKUP(tbl_GL[[#This Row],[Account_key]],tbl_COA[Account_key],tbl_COA[SubClass],"Not Found")</f>
        <v>Depreciation &amp; Amortization</v>
      </c>
      <c r="I4965" t="str">
        <f>_xlfn.XLOOKUP(tbl_GL[[#This Row],[Account_key]],tbl_COA[Account_key],tbl_COA[SubClass2],"Not Found")</f>
        <v>Amortization</v>
      </c>
      <c r="J4965" t="str">
        <f>_xlfn.XLOOKUP(tbl_GL[[#This Row],[Account_key]],tbl_COA[Account_key],tbl_COA[SubAccount],,0)</f>
        <v>Amortization of Intangible Assets</v>
      </c>
      <c r="K4965">
        <f>YEAR(tbl_GL[[#This Row],[Date]])</f>
        <v>2019</v>
      </c>
    </row>
    <row r="4966" spans="1:11" x14ac:dyDescent="0.35">
      <c r="A4966">
        <v>1202.2</v>
      </c>
      <c r="B4966" s="24">
        <v>43769</v>
      </c>
      <c r="C4966">
        <v>2</v>
      </c>
      <c r="D4966" s="13">
        <v>100</v>
      </c>
      <c r="E4966" s="13" t="s">
        <v>104</v>
      </c>
      <c r="F4966" s="17">
        <v>-125</v>
      </c>
      <c r="G4966" t="str">
        <f>_xlfn.XLOOKUP(tbl_GL[[#This Row],[Account_key]],tbl_COA[Account_key],tbl_COA[Class],"Not Found")</f>
        <v>Assets</v>
      </c>
      <c r="H4966" t="str">
        <f>_xlfn.XLOOKUP(tbl_GL[[#This Row],[Account_key]],tbl_COA[Account_key],tbl_COA[SubClass],"Not Found")</f>
        <v>Assets</v>
      </c>
      <c r="I4966" t="str">
        <f>_xlfn.XLOOKUP(tbl_GL[[#This Row],[Account_key]],tbl_COA[Account_key],tbl_COA[SubClass2],"Not Found")</f>
        <v>Non-Current Assets</v>
      </c>
      <c r="J4966" t="str">
        <f>_xlfn.XLOOKUP(tbl_GL[[#This Row],[Account_key]],tbl_COA[Account_key],tbl_COA[SubAccount],,0)</f>
        <v>Patents and trademarks</v>
      </c>
      <c r="K4966">
        <f>YEAR(tbl_GL[[#This Row],[Date]])</f>
        <v>2019</v>
      </c>
    </row>
    <row r="4967" spans="1:11" x14ac:dyDescent="0.35">
      <c r="A4967">
        <v>1203.0999999999999</v>
      </c>
      <c r="B4967" s="24">
        <v>43769</v>
      </c>
      <c r="C4967">
        <v>2</v>
      </c>
      <c r="D4967" s="13">
        <v>440</v>
      </c>
      <c r="E4967" s="13" t="s">
        <v>112</v>
      </c>
      <c r="F4967" s="17">
        <v>-150</v>
      </c>
      <c r="G4967" t="str">
        <f>_xlfn.XLOOKUP(tbl_GL[[#This Row],[Account_key]],tbl_COA[Account_key],tbl_COA[Class],"Not Found")</f>
        <v>Interest &amp; Tax</v>
      </c>
      <c r="H4967" t="str">
        <f>_xlfn.XLOOKUP(tbl_GL[[#This Row],[Account_key]],tbl_COA[Account_key],tbl_COA[SubClass],"Not Found")</f>
        <v>Interest Expense</v>
      </c>
      <c r="I4967" t="str">
        <f>_xlfn.XLOOKUP(tbl_GL[[#This Row],[Account_key]],tbl_COA[Account_key],tbl_COA[SubClass2],"Not Found")</f>
        <v>Interest Expense</v>
      </c>
      <c r="J4967" t="str">
        <f>_xlfn.XLOOKUP(tbl_GL[[#This Row],[Account_key]],tbl_COA[Account_key],tbl_COA[SubAccount],,0)</f>
        <v>Interest Expense</v>
      </c>
      <c r="K4967">
        <f>YEAR(tbl_GL[[#This Row],[Date]])</f>
        <v>2019</v>
      </c>
    </row>
    <row r="4968" spans="1:11" x14ac:dyDescent="0.35">
      <c r="A4968">
        <v>1203.2</v>
      </c>
      <c r="B4968" s="24">
        <v>43769</v>
      </c>
      <c r="C4968">
        <v>2</v>
      </c>
      <c r="D4968" s="13">
        <v>121</v>
      </c>
      <c r="E4968" s="13" t="s">
        <v>112</v>
      </c>
      <c r="F4968" s="17">
        <v>150</v>
      </c>
      <c r="G4968" t="str">
        <f>_xlfn.XLOOKUP(tbl_GL[[#This Row],[Account_key]],tbl_COA[Account_key],tbl_COA[Class],"Not Found")</f>
        <v>Liabilities and Owners Equity</v>
      </c>
      <c r="H4968" t="str">
        <f>_xlfn.XLOOKUP(tbl_GL[[#This Row],[Account_key]],tbl_COA[Account_key],tbl_COA[SubClass],"Not Found")</f>
        <v>Liabilities</v>
      </c>
      <c r="I4968" t="str">
        <f>_xlfn.XLOOKUP(tbl_GL[[#This Row],[Account_key]],tbl_COA[Account_key],tbl_COA[SubClass2],"Not Found")</f>
        <v>Current Liabilities</v>
      </c>
      <c r="J4968" t="str">
        <f>_xlfn.XLOOKUP(tbl_GL[[#This Row],[Account_key]],tbl_COA[Account_key],tbl_COA[SubAccount],,0)</f>
        <v>Interest Payable</v>
      </c>
      <c r="K4968">
        <f>YEAR(tbl_GL[[#This Row],[Date]])</f>
        <v>2019</v>
      </c>
    </row>
    <row r="4969" spans="1:11" x14ac:dyDescent="0.35">
      <c r="A4969">
        <v>1204.0999999999999</v>
      </c>
      <c r="B4969" s="24">
        <v>43769</v>
      </c>
      <c r="C4969">
        <v>2</v>
      </c>
      <c r="D4969" s="13">
        <v>450</v>
      </c>
      <c r="E4969" s="23" t="s">
        <v>108</v>
      </c>
      <c r="F4969" s="17">
        <v>-2430</v>
      </c>
      <c r="G4969" t="str">
        <f>_xlfn.XLOOKUP(tbl_GL[[#This Row],[Account_key]],tbl_COA[Account_key],tbl_COA[Class],"Not Found")</f>
        <v>Interest &amp; Tax</v>
      </c>
      <c r="H4969" t="str">
        <f>_xlfn.XLOOKUP(tbl_GL[[#This Row],[Account_key]],tbl_COA[Account_key],tbl_COA[SubClass],"Not Found")</f>
        <v>Taxation</v>
      </c>
      <c r="I4969" t="str">
        <f>_xlfn.XLOOKUP(tbl_GL[[#This Row],[Account_key]],tbl_COA[Account_key],tbl_COA[SubClass2],"Not Found")</f>
        <v>Taxation</v>
      </c>
      <c r="J4969" t="str">
        <f>_xlfn.XLOOKUP(tbl_GL[[#This Row],[Account_key]],tbl_COA[Account_key],tbl_COA[SubAccount],,0)</f>
        <v>Taxation</v>
      </c>
      <c r="K4969">
        <f>YEAR(tbl_GL[[#This Row],[Date]])</f>
        <v>2019</v>
      </c>
    </row>
    <row r="4970" spans="1:11" x14ac:dyDescent="0.35">
      <c r="A4970">
        <v>1204.2</v>
      </c>
      <c r="B4970" s="24">
        <v>43769</v>
      </c>
      <c r="C4970">
        <v>2</v>
      </c>
      <c r="D4970" s="13">
        <v>122</v>
      </c>
      <c r="E4970" s="23" t="s">
        <v>108</v>
      </c>
      <c r="F4970" s="17">
        <v>2430</v>
      </c>
      <c r="G4970" t="str">
        <f>_xlfn.XLOOKUP(tbl_GL[[#This Row],[Account_key]],tbl_COA[Account_key],tbl_COA[Class],"Not Found")</f>
        <v>Liabilities and Owners Equity</v>
      </c>
      <c r="H4970" t="str">
        <f>_xlfn.XLOOKUP(tbl_GL[[#This Row],[Account_key]],tbl_COA[Account_key],tbl_COA[SubClass],"Not Found")</f>
        <v>Liabilities</v>
      </c>
      <c r="I4970" t="str">
        <f>_xlfn.XLOOKUP(tbl_GL[[#This Row],[Account_key]],tbl_COA[Account_key],tbl_COA[SubClass2],"Not Found")</f>
        <v>Current Liabilities</v>
      </c>
      <c r="J4970" t="str">
        <f>_xlfn.XLOOKUP(tbl_GL[[#This Row],[Account_key]],tbl_COA[Account_key],tbl_COA[SubAccount],,0)</f>
        <v>Tax payable</v>
      </c>
      <c r="K4970">
        <f>YEAR(tbl_GL[[#This Row],[Date]])</f>
        <v>2019</v>
      </c>
    </row>
    <row r="4971" spans="1:11" x14ac:dyDescent="0.35">
      <c r="A4971">
        <v>1205.0999999999999</v>
      </c>
      <c r="B4971" s="24">
        <v>43769</v>
      </c>
      <c r="C4971">
        <v>2</v>
      </c>
      <c r="D4971" s="13">
        <v>240</v>
      </c>
      <c r="E4971" s="13" t="s">
        <v>56</v>
      </c>
      <c r="F4971" s="17">
        <v>-3000</v>
      </c>
      <c r="G4971" t="str">
        <f>_xlfn.XLOOKUP(tbl_GL[[#This Row],[Account_key]],tbl_COA[Account_key],tbl_COA[Class],"Not Found")</f>
        <v>Operating account</v>
      </c>
      <c r="H4971" t="str">
        <f>_xlfn.XLOOKUP(tbl_GL[[#This Row],[Account_key]],tbl_COA[Account_key],tbl_COA[SubClass],"Not Found")</f>
        <v>Operating Expenses</v>
      </c>
      <c r="I4971" t="str">
        <f>_xlfn.XLOOKUP(tbl_GL[[#This Row],[Account_key]],tbl_COA[Account_key],tbl_COA[SubClass2],"Not Found")</f>
        <v>Sales &amp; Distribution</v>
      </c>
      <c r="J4971" t="str">
        <f>_xlfn.XLOOKUP(tbl_GL[[#This Row],[Account_key]],tbl_COA[Account_key],tbl_COA[SubAccount],,0)</f>
        <v>Salaries</v>
      </c>
      <c r="K4971">
        <f>YEAR(tbl_GL[[#This Row],[Date]])</f>
        <v>2019</v>
      </c>
    </row>
    <row r="4972" spans="1:11" x14ac:dyDescent="0.35">
      <c r="A4972">
        <v>1205.2</v>
      </c>
      <c r="B4972" s="24">
        <v>43769</v>
      </c>
      <c r="C4972">
        <v>2</v>
      </c>
      <c r="D4972" s="13">
        <v>10</v>
      </c>
      <c r="E4972" s="13" t="s">
        <v>56</v>
      </c>
      <c r="F4972" s="17">
        <v>-3000</v>
      </c>
      <c r="G4972" t="str">
        <f>_xlfn.XLOOKUP(tbl_GL[[#This Row],[Account_key]],tbl_COA[Account_key],tbl_COA[Class],"Not Found")</f>
        <v>Assets</v>
      </c>
      <c r="H4972" t="str">
        <f>_xlfn.XLOOKUP(tbl_GL[[#This Row],[Account_key]],tbl_COA[Account_key],tbl_COA[SubClass],"Not Found")</f>
        <v>Assets</v>
      </c>
      <c r="I4972" t="str">
        <f>_xlfn.XLOOKUP(tbl_GL[[#This Row],[Account_key]],tbl_COA[Account_key],tbl_COA[SubClass2],"Not Found")</f>
        <v>Current Assets</v>
      </c>
      <c r="J4972" t="str">
        <f>_xlfn.XLOOKUP(tbl_GL[[#This Row],[Account_key]],tbl_COA[Account_key],tbl_COA[SubAccount],,0)</f>
        <v>Cash at Bank</v>
      </c>
      <c r="K4972">
        <f>YEAR(tbl_GL[[#This Row],[Date]])</f>
        <v>2019</v>
      </c>
    </row>
    <row r="4973" spans="1:11" x14ac:dyDescent="0.35">
      <c r="A4973">
        <v>1206.0999999999999</v>
      </c>
      <c r="B4973" s="24">
        <v>43769</v>
      </c>
      <c r="C4973">
        <v>2</v>
      </c>
      <c r="D4973" s="13">
        <v>380</v>
      </c>
      <c r="E4973" s="13" t="s">
        <v>101</v>
      </c>
      <c r="F4973" s="17">
        <v>-3500</v>
      </c>
      <c r="G4973" t="str">
        <f>_xlfn.XLOOKUP(tbl_GL[[#This Row],[Account_key]],tbl_COA[Account_key],tbl_COA[Class],"Not Found")</f>
        <v>Operating account</v>
      </c>
      <c r="H4973" t="str">
        <f>_xlfn.XLOOKUP(tbl_GL[[#This Row],[Account_key]],tbl_COA[Account_key],tbl_COA[SubClass],"Not Found")</f>
        <v>Depreciation &amp; Amortization</v>
      </c>
      <c r="I4973" t="str">
        <f>_xlfn.XLOOKUP(tbl_GL[[#This Row],[Account_key]],tbl_COA[Account_key],tbl_COA[SubClass2],"Not Found")</f>
        <v>Depreciation</v>
      </c>
      <c r="J4973" t="str">
        <f>_xlfn.XLOOKUP(tbl_GL[[#This Row],[Account_key]],tbl_COA[Account_key],tbl_COA[SubAccount],,0)</f>
        <v>Equipment</v>
      </c>
      <c r="K4973">
        <f>YEAR(tbl_GL[[#This Row],[Date]])</f>
        <v>2019</v>
      </c>
    </row>
    <row r="4974" spans="1:11" x14ac:dyDescent="0.35">
      <c r="A4974">
        <v>1206.2</v>
      </c>
      <c r="B4974" s="24">
        <v>43769</v>
      </c>
      <c r="C4974">
        <v>2</v>
      </c>
      <c r="D4974" s="13">
        <v>90</v>
      </c>
      <c r="E4974" s="13" t="s">
        <v>101</v>
      </c>
      <c r="F4974" s="17">
        <v>-3500</v>
      </c>
      <c r="G4974" t="str">
        <f>_xlfn.XLOOKUP(tbl_GL[[#This Row],[Account_key]],tbl_COA[Account_key],tbl_COA[Class],"Not Found")</f>
        <v>Assets</v>
      </c>
      <c r="H4974" t="str">
        <f>_xlfn.XLOOKUP(tbl_GL[[#This Row],[Account_key]],tbl_COA[Account_key],tbl_COA[SubClass],"Not Found")</f>
        <v>Assets</v>
      </c>
      <c r="I4974" t="str">
        <f>_xlfn.XLOOKUP(tbl_GL[[#This Row],[Account_key]],tbl_COA[Account_key],tbl_COA[SubClass2],"Not Found")</f>
        <v>Non-Current Assets</v>
      </c>
      <c r="J4974" t="str">
        <f>_xlfn.XLOOKUP(tbl_GL[[#This Row],[Account_key]],tbl_COA[Account_key],tbl_COA[SubAccount],,0)</f>
        <v>Office Furniture &amp; Equipment</v>
      </c>
      <c r="K4974">
        <f>YEAR(tbl_GL[[#This Row],[Date]])</f>
        <v>2019</v>
      </c>
    </row>
    <row r="4975" spans="1:11" x14ac:dyDescent="0.35">
      <c r="A4975">
        <v>1208.0999999999999</v>
      </c>
      <c r="B4975" s="24">
        <v>43770</v>
      </c>
      <c r="C4975">
        <v>2</v>
      </c>
      <c r="D4975" s="13">
        <v>320</v>
      </c>
      <c r="E4975" s="13" t="s">
        <v>97</v>
      </c>
      <c r="F4975" s="17">
        <v>-904</v>
      </c>
      <c r="G4975" t="str">
        <f>_xlfn.XLOOKUP(tbl_GL[[#This Row],[Account_key]],tbl_COA[Account_key],tbl_COA[Class],"Not Found")</f>
        <v>Operating account</v>
      </c>
      <c r="H4975" t="str">
        <f>_xlfn.XLOOKUP(tbl_GL[[#This Row],[Account_key]],tbl_COA[Account_key],tbl_COA[SubClass],"Not Found")</f>
        <v>Operating Expenses</v>
      </c>
      <c r="I4975" t="str">
        <f>_xlfn.XLOOKUP(tbl_GL[[#This Row],[Account_key]],tbl_COA[Account_key],tbl_COA[SubClass2],"Not Found")</f>
        <v>Administration</v>
      </c>
      <c r="J4975" t="str">
        <f>_xlfn.XLOOKUP(tbl_GL[[#This Row],[Account_key]],tbl_COA[Account_key],tbl_COA[SubAccount],,0)</f>
        <v>Professional Services</v>
      </c>
      <c r="K4975">
        <f>YEAR(tbl_GL[[#This Row],[Date]])</f>
        <v>2019</v>
      </c>
    </row>
    <row r="4976" spans="1:11" x14ac:dyDescent="0.35">
      <c r="A4976">
        <v>1208.2</v>
      </c>
      <c r="B4976" s="24">
        <v>43770</v>
      </c>
      <c r="C4976">
        <v>2</v>
      </c>
      <c r="D4976" s="13">
        <v>120</v>
      </c>
      <c r="E4976" s="13" t="s">
        <v>97</v>
      </c>
      <c r="F4976" s="17">
        <v>904</v>
      </c>
      <c r="G4976" t="str">
        <f>_xlfn.XLOOKUP(tbl_GL[[#This Row],[Account_key]],tbl_COA[Account_key],tbl_COA[Class],"Not Found")</f>
        <v>Liabilities and Owners Equity</v>
      </c>
      <c r="H4976" t="str">
        <f>_xlfn.XLOOKUP(tbl_GL[[#This Row],[Account_key]],tbl_COA[Account_key],tbl_COA[SubClass],"Not Found")</f>
        <v>Liabilities</v>
      </c>
      <c r="I4976" t="str">
        <f>_xlfn.XLOOKUP(tbl_GL[[#This Row],[Account_key]],tbl_COA[Account_key],tbl_COA[SubClass2],"Not Found")</f>
        <v>Current Liabilities</v>
      </c>
      <c r="J4976" t="str">
        <f>_xlfn.XLOOKUP(tbl_GL[[#This Row],[Account_key]],tbl_COA[Account_key],tbl_COA[SubAccount],,0)</f>
        <v>Accrued Expenses</v>
      </c>
      <c r="K4976">
        <f>YEAR(tbl_GL[[#This Row],[Date]])</f>
        <v>2019</v>
      </c>
    </row>
    <row r="4977" spans="1:11" x14ac:dyDescent="0.35">
      <c r="A4977">
        <v>1209.0999999999999</v>
      </c>
      <c r="B4977" s="24">
        <v>43770</v>
      </c>
      <c r="C4977">
        <v>2</v>
      </c>
      <c r="D4977" s="13">
        <v>60</v>
      </c>
      <c r="E4977" s="13" t="s">
        <v>84</v>
      </c>
      <c r="F4977" s="17">
        <v>15750</v>
      </c>
      <c r="G4977" t="str">
        <f>_xlfn.XLOOKUP(tbl_GL[[#This Row],[Account_key]],tbl_COA[Account_key],tbl_COA[Class],"Not Found")</f>
        <v>Assets</v>
      </c>
      <c r="H4977" t="str">
        <f>_xlfn.XLOOKUP(tbl_GL[[#This Row],[Account_key]],tbl_COA[Account_key],tbl_COA[SubClass],"Not Found")</f>
        <v>Assets</v>
      </c>
      <c r="I4977" t="str">
        <f>_xlfn.XLOOKUP(tbl_GL[[#This Row],[Account_key]],tbl_COA[Account_key],tbl_COA[SubClass2],"Not Found")</f>
        <v>Current Assets</v>
      </c>
      <c r="J4977" t="str">
        <f>_xlfn.XLOOKUP(tbl_GL[[#This Row],[Account_key]],tbl_COA[Account_key],tbl_COA[SubAccount],,0)</f>
        <v>Inventory</v>
      </c>
      <c r="K4977">
        <f>YEAR(tbl_GL[[#This Row],[Date]])</f>
        <v>2019</v>
      </c>
    </row>
    <row r="4978" spans="1:11" x14ac:dyDescent="0.35">
      <c r="A4978">
        <v>1209.2</v>
      </c>
      <c r="B4978" s="24">
        <v>43770</v>
      </c>
      <c r="C4978">
        <v>2</v>
      </c>
      <c r="D4978" s="13">
        <v>110</v>
      </c>
      <c r="E4978" s="13" t="s">
        <v>84</v>
      </c>
      <c r="F4978" s="17">
        <v>15750</v>
      </c>
      <c r="G4978" t="str">
        <f>_xlfn.XLOOKUP(tbl_GL[[#This Row],[Account_key]],tbl_COA[Account_key],tbl_COA[Class],"Not Found")</f>
        <v>Liabilities and Owners Equity</v>
      </c>
      <c r="H4978" t="str">
        <f>_xlfn.XLOOKUP(tbl_GL[[#This Row],[Account_key]],tbl_COA[Account_key],tbl_COA[SubClass],"Not Found")</f>
        <v>Liabilities</v>
      </c>
      <c r="I4978" t="str">
        <f>_xlfn.XLOOKUP(tbl_GL[[#This Row],[Account_key]],tbl_COA[Account_key],tbl_COA[SubClass2],"Not Found")</f>
        <v>Current Liabilities</v>
      </c>
      <c r="J4978" t="str">
        <f>_xlfn.XLOOKUP(tbl_GL[[#This Row],[Account_key]],tbl_COA[Account_key],tbl_COA[SubAccount],,0)</f>
        <v>Trade Payables</v>
      </c>
      <c r="K4978">
        <f>YEAR(tbl_GL[[#This Row],[Date]])</f>
        <v>2019</v>
      </c>
    </row>
    <row r="4979" spans="1:11" x14ac:dyDescent="0.35">
      <c r="A4979">
        <v>1210.0999999999999</v>
      </c>
      <c r="B4979" s="24">
        <v>43771</v>
      </c>
      <c r="C4979">
        <v>2</v>
      </c>
      <c r="D4979" s="13">
        <v>230</v>
      </c>
      <c r="E4979" s="13" t="s">
        <v>4</v>
      </c>
      <c r="F4979" s="17">
        <v>-663</v>
      </c>
      <c r="G4979" t="str">
        <f>_xlfn.XLOOKUP(tbl_GL[[#This Row],[Account_key]],tbl_COA[Account_key],tbl_COA[Class],"Not Found")</f>
        <v>Trading account</v>
      </c>
      <c r="H4979" t="str">
        <f>_xlfn.XLOOKUP(tbl_GL[[#This Row],[Account_key]],tbl_COA[Account_key],tbl_COA[SubClass],"Not Found")</f>
        <v>Cost of Sales</v>
      </c>
      <c r="I4979" t="str">
        <f>_xlfn.XLOOKUP(tbl_GL[[#This Row],[Account_key]],tbl_COA[Account_key],tbl_COA[SubClass2],"Not Found")</f>
        <v>Cost of Sales</v>
      </c>
      <c r="J4979" t="str">
        <f>_xlfn.XLOOKUP(tbl_GL[[#This Row],[Account_key]],tbl_COA[Account_key],tbl_COA[SubAccount],,0)</f>
        <v>Cost of Sales</v>
      </c>
      <c r="K4979">
        <f>YEAR(tbl_GL[[#This Row],[Date]])</f>
        <v>2019</v>
      </c>
    </row>
    <row r="4980" spans="1:11" x14ac:dyDescent="0.35">
      <c r="A4980">
        <v>1210.2</v>
      </c>
      <c r="B4980" s="24">
        <v>43771</v>
      </c>
      <c r="C4980">
        <v>2</v>
      </c>
      <c r="D4980" s="13">
        <v>60</v>
      </c>
      <c r="E4980" s="13" t="s">
        <v>4</v>
      </c>
      <c r="F4980" s="17">
        <v>-663</v>
      </c>
      <c r="G4980" t="str">
        <f>_xlfn.XLOOKUP(tbl_GL[[#This Row],[Account_key]],tbl_COA[Account_key],tbl_COA[Class],"Not Found")</f>
        <v>Assets</v>
      </c>
      <c r="H4980" t="str">
        <f>_xlfn.XLOOKUP(tbl_GL[[#This Row],[Account_key]],tbl_COA[Account_key],tbl_COA[SubClass],"Not Found")</f>
        <v>Assets</v>
      </c>
      <c r="I4980" t="str">
        <f>_xlfn.XLOOKUP(tbl_GL[[#This Row],[Account_key]],tbl_COA[Account_key],tbl_COA[SubClass2],"Not Found")</f>
        <v>Current Assets</v>
      </c>
      <c r="J4980" t="str">
        <f>_xlfn.XLOOKUP(tbl_GL[[#This Row],[Account_key]],tbl_COA[Account_key],tbl_COA[SubAccount],,0)</f>
        <v>Inventory</v>
      </c>
      <c r="K4980">
        <f>YEAR(tbl_GL[[#This Row],[Date]])</f>
        <v>2019</v>
      </c>
    </row>
    <row r="4981" spans="1:11" x14ac:dyDescent="0.35">
      <c r="A4981">
        <v>1211.0999999999999</v>
      </c>
      <c r="B4981" s="24">
        <v>43771</v>
      </c>
      <c r="C4981">
        <v>2</v>
      </c>
      <c r="D4981" s="13">
        <v>210</v>
      </c>
      <c r="E4981" s="13" t="s">
        <v>7</v>
      </c>
      <c r="F4981" s="17">
        <v>2282</v>
      </c>
      <c r="G4981" t="str">
        <f>_xlfn.XLOOKUP(tbl_GL[[#This Row],[Account_key]],tbl_COA[Account_key],tbl_COA[Class],"Not Found")</f>
        <v>Trading account</v>
      </c>
      <c r="H4981" t="str">
        <f>_xlfn.XLOOKUP(tbl_GL[[#This Row],[Account_key]],tbl_COA[Account_key],tbl_COA[SubClass],"Not Found")</f>
        <v>Sales</v>
      </c>
      <c r="I4981" t="str">
        <f>_xlfn.XLOOKUP(tbl_GL[[#This Row],[Account_key]],tbl_COA[Account_key],tbl_COA[SubClass2],"Not Found")</f>
        <v>Sales</v>
      </c>
      <c r="J4981" t="str">
        <f>_xlfn.XLOOKUP(tbl_GL[[#This Row],[Account_key]],tbl_COA[Account_key],tbl_COA[SubAccount],,0)</f>
        <v>Sales</v>
      </c>
      <c r="K4981">
        <f>YEAR(tbl_GL[[#This Row],[Date]])</f>
        <v>2019</v>
      </c>
    </row>
    <row r="4982" spans="1:11" x14ac:dyDescent="0.35">
      <c r="A4982">
        <v>1211.2</v>
      </c>
      <c r="B4982" s="24">
        <v>43771</v>
      </c>
      <c r="C4982">
        <v>2</v>
      </c>
      <c r="D4982" s="13">
        <v>10</v>
      </c>
      <c r="E4982" s="13" t="s">
        <v>7</v>
      </c>
      <c r="F4982" s="17">
        <v>2282</v>
      </c>
      <c r="G4982" t="str">
        <f>_xlfn.XLOOKUP(tbl_GL[[#This Row],[Account_key]],tbl_COA[Account_key],tbl_COA[Class],"Not Found")</f>
        <v>Assets</v>
      </c>
      <c r="H4982" t="str">
        <f>_xlfn.XLOOKUP(tbl_GL[[#This Row],[Account_key]],tbl_COA[Account_key],tbl_COA[SubClass],"Not Found")</f>
        <v>Assets</v>
      </c>
      <c r="I4982" t="str">
        <f>_xlfn.XLOOKUP(tbl_GL[[#This Row],[Account_key]],tbl_COA[Account_key],tbl_COA[SubClass2],"Not Found")</f>
        <v>Current Assets</v>
      </c>
      <c r="J4982" t="str">
        <f>_xlfn.XLOOKUP(tbl_GL[[#This Row],[Account_key]],tbl_COA[Account_key],tbl_COA[SubAccount],,0)</f>
        <v>Cash at Bank</v>
      </c>
      <c r="K4982">
        <f>YEAR(tbl_GL[[#This Row],[Date]])</f>
        <v>2019</v>
      </c>
    </row>
    <row r="4983" spans="1:11" x14ac:dyDescent="0.35">
      <c r="A4983">
        <v>1212.0999999999999</v>
      </c>
      <c r="B4983" s="24">
        <v>43771</v>
      </c>
      <c r="C4983">
        <v>2</v>
      </c>
      <c r="D4983" s="13">
        <v>230</v>
      </c>
      <c r="E4983" s="13" t="s">
        <v>4</v>
      </c>
      <c r="F4983" s="17">
        <v>-2677</v>
      </c>
      <c r="G4983" t="str">
        <f>_xlfn.XLOOKUP(tbl_GL[[#This Row],[Account_key]],tbl_COA[Account_key],tbl_COA[Class],"Not Found")</f>
        <v>Trading account</v>
      </c>
      <c r="H4983" t="str">
        <f>_xlfn.XLOOKUP(tbl_GL[[#This Row],[Account_key]],tbl_COA[Account_key],tbl_COA[SubClass],"Not Found")</f>
        <v>Cost of Sales</v>
      </c>
      <c r="I4983" t="str">
        <f>_xlfn.XLOOKUP(tbl_GL[[#This Row],[Account_key]],tbl_COA[Account_key],tbl_COA[SubClass2],"Not Found")</f>
        <v>Cost of Sales</v>
      </c>
      <c r="J4983" t="str">
        <f>_xlfn.XLOOKUP(tbl_GL[[#This Row],[Account_key]],tbl_COA[Account_key],tbl_COA[SubAccount],,0)</f>
        <v>Cost of Sales</v>
      </c>
      <c r="K4983">
        <f>YEAR(tbl_GL[[#This Row],[Date]])</f>
        <v>2019</v>
      </c>
    </row>
    <row r="4984" spans="1:11" x14ac:dyDescent="0.35">
      <c r="A4984">
        <v>1212.2</v>
      </c>
      <c r="B4984" s="24">
        <v>43771</v>
      </c>
      <c r="C4984">
        <v>2</v>
      </c>
      <c r="D4984" s="13">
        <v>60</v>
      </c>
      <c r="E4984" s="13" t="s">
        <v>4</v>
      </c>
      <c r="F4984" s="17">
        <v>-2677</v>
      </c>
      <c r="G4984" t="str">
        <f>_xlfn.XLOOKUP(tbl_GL[[#This Row],[Account_key]],tbl_COA[Account_key],tbl_COA[Class],"Not Found")</f>
        <v>Assets</v>
      </c>
      <c r="H4984" t="str">
        <f>_xlfn.XLOOKUP(tbl_GL[[#This Row],[Account_key]],tbl_COA[Account_key],tbl_COA[SubClass],"Not Found")</f>
        <v>Assets</v>
      </c>
      <c r="I4984" t="str">
        <f>_xlfn.XLOOKUP(tbl_GL[[#This Row],[Account_key]],tbl_COA[Account_key],tbl_COA[SubClass2],"Not Found")</f>
        <v>Current Assets</v>
      </c>
      <c r="J4984" t="str">
        <f>_xlfn.XLOOKUP(tbl_GL[[#This Row],[Account_key]],tbl_COA[Account_key],tbl_COA[SubAccount],,0)</f>
        <v>Inventory</v>
      </c>
      <c r="K4984">
        <f>YEAR(tbl_GL[[#This Row],[Date]])</f>
        <v>2019</v>
      </c>
    </row>
    <row r="4985" spans="1:11" x14ac:dyDescent="0.35">
      <c r="A4985">
        <v>1213.0999999999999</v>
      </c>
      <c r="B4985" s="24">
        <v>43771</v>
      </c>
      <c r="C4985">
        <v>2</v>
      </c>
      <c r="D4985" s="13">
        <v>30</v>
      </c>
      <c r="E4985" s="13" t="s">
        <v>80</v>
      </c>
      <c r="F4985" s="17">
        <v>-9182</v>
      </c>
      <c r="G4985" t="str">
        <f>_xlfn.XLOOKUP(tbl_GL[[#This Row],[Account_key]],tbl_COA[Account_key],tbl_COA[Class],"Not Found")</f>
        <v>Assets</v>
      </c>
      <c r="H4985" t="str">
        <f>_xlfn.XLOOKUP(tbl_GL[[#This Row],[Account_key]],tbl_COA[Account_key],tbl_COA[SubClass],"Not Found")</f>
        <v>Assets</v>
      </c>
      <c r="I4985" t="str">
        <f>_xlfn.XLOOKUP(tbl_GL[[#This Row],[Account_key]],tbl_COA[Account_key],tbl_COA[SubClass2],"Not Found")</f>
        <v>Current Assets</v>
      </c>
      <c r="J4985" t="str">
        <f>_xlfn.XLOOKUP(tbl_GL[[#This Row],[Account_key]],tbl_COA[Account_key],tbl_COA[SubAccount],,0)</f>
        <v>Trade Receivables</v>
      </c>
      <c r="K4985">
        <f>YEAR(tbl_GL[[#This Row],[Date]])</f>
        <v>2019</v>
      </c>
    </row>
    <row r="4986" spans="1:11" x14ac:dyDescent="0.35">
      <c r="A4986">
        <v>1213.2</v>
      </c>
      <c r="B4986" s="24">
        <v>43771</v>
      </c>
      <c r="C4986">
        <v>2</v>
      </c>
      <c r="D4986" s="13">
        <v>10</v>
      </c>
      <c r="E4986" s="13" t="s">
        <v>80</v>
      </c>
      <c r="F4986" s="17">
        <v>9182</v>
      </c>
      <c r="G4986" t="str">
        <f>_xlfn.XLOOKUP(tbl_GL[[#This Row],[Account_key]],tbl_COA[Account_key],tbl_COA[Class],"Not Found")</f>
        <v>Assets</v>
      </c>
      <c r="H4986" t="str">
        <f>_xlfn.XLOOKUP(tbl_GL[[#This Row],[Account_key]],tbl_COA[Account_key],tbl_COA[SubClass],"Not Found")</f>
        <v>Assets</v>
      </c>
      <c r="I4986" t="str">
        <f>_xlfn.XLOOKUP(tbl_GL[[#This Row],[Account_key]],tbl_COA[Account_key],tbl_COA[SubClass2],"Not Found")</f>
        <v>Current Assets</v>
      </c>
      <c r="J4986" t="str">
        <f>_xlfn.XLOOKUP(tbl_GL[[#This Row],[Account_key]],tbl_COA[Account_key],tbl_COA[SubAccount],,0)</f>
        <v>Cash at Bank</v>
      </c>
      <c r="K4986">
        <f>YEAR(tbl_GL[[#This Row],[Date]])</f>
        <v>2019</v>
      </c>
    </row>
    <row r="4987" spans="1:11" x14ac:dyDescent="0.35">
      <c r="A4987">
        <v>1214.0999999999999</v>
      </c>
      <c r="B4987" s="24">
        <v>43771</v>
      </c>
      <c r="C4987">
        <v>2</v>
      </c>
      <c r="D4987" s="13">
        <v>210</v>
      </c>
      <c r="E4987" s="13" t="s">
        <v>8</v>
      </c>
      <c r="F4987" s="17">
        <v>9786</v>
      </c>
      <c r="G4987" t="str">
        <f>_xlfn.XLOOKUP(tbl_GL[[#This Row],[Account_key]],tbl_COA[Account_key],tbl_COA[Class],"Not Found")</f>
        <v>Trading account</v>
      </c>
      <c r="H4987" t="str">
        <f>_xlfn.XLOOKUP(tbl_GL[[#This Row],[Account_key]],tbl_COA[Account_key],tbl_COA[SubClass],"Not Found")</f>
        <v>Sales</v>
      </c>
      <c r="I4987" t="str">
        <f>_xlfn.XLOOKUP(tbl_GL[[#This Row],[Account_key]],tbl_COA[Account_key],tbl_COA[SubClass2],"Not Found")</f>
        <v>Sales</v>
      </c>
      <c r="J4987" t="str">
        <f>_xlfn.XLOOKUP(tbl_GL[[#This Row],[Account_key]],tbl_COA[Account_key],tbl_COA[SubAccount],,0)</f>
        <v>Sales</v>
      </c>
      <c r="K4987">
        <f>YEAR(tbl_GL[[#This Row],[Date]])</f>
        <v>2019</v>
      </c>
    </row>
    <row r="4988" spans="1:11" x14ac:dyDescent="0.35">
      <c r="A4988">
        <v>1214.2</v>
      </c>
      <c r="B4988" s="24">
        <v>43771</v>
      </c>
      <c r="C4988">
        <v>2</v>
      </c>
      <c r="D4988" s="13">
        <v>30</v>
      </c>
      <c r="E4988" s="13" t="s">
        <v>8</v>
      </c>
      <c r="F4988" s="17">
        <v>9786</v>
      </c>
      <c r="G4988" t="str">
        <f>_xlfn.XLOOKUP(tbl_GL[[#This Row],[Account_key]],tbl_COA[Account_key],tbl_COA[Class],"Not Found")</f>
        <v>Assets</v>
      </c>
      <c r="H4988" t="str">
        <f>_xlfn.XLOOKUP(tbl_GL[[#This Row],[Account_key]],tbl_COA[Account_key],tbl_COA[SubClass],"Not Found")</f>
        <v>Assets</v>
      </c>
      <c r="I4988" t="str">
        <f>_xlfn.XLOOKUP(tbl_GL[[#This Row],[Account_key]],tbl_COA[Account_key],tbl_COA[SubClass2],"Not Found")</f>
        <v>Current Assets</v>
      </c>
      <c r="J4988" t="str">
        <f>_xlfn.XLOOKUP(tbl_GL[[#This Row],[Account_key]],tbl_COA[Account_key],tbl_COA[SubAccount],,0)</f>
        <v>Trade Receivables</v>
      </c>
      <c r="K4988">
        <f>YEAR(tbl_GL[[#This Row],[Date]])</f>
        <v>2019</v>
      </c>
    </row>
    <row r="4989" spans="1:11" x14ac:dyDescent="0.35">
      <c r="A4989">
        <v>1215.0999999999999</v>
      </c>
      <c r="B4989" s="24">
        <v>43772</v>
      </c>
      <c r="C4989">
        <v>2</v>
      </c>
      <c r="D4989" s="13">
        <v>350</v>
      </c>
      <c r="E4989" s="13" t="s">
        <v>97</v>
      </c>
      <c r="F4989" s="17">
        <v>-1347</v>
      </c>
      <c r="G4989" t="str">
        <f>_xlfn.XLOOKUP(tbl_GL[[#This Row],[Account_key]],tbl_COA[Account_key],tbl_COA[Class],"Not Found")</f>
        <v>Operating account</v>
      </c>
      <c r="H4989" t="str">
        <f>_xlfn.XLOOKUP(tbl_GL[[#This Row],[Account_key]],tbl_COA[Account_key],tbl_COA[SubClass],"Not Found")</f>
        <v>Operating Expenses</v>
      </c>
      <c r="I4989" t="str">
        <f>_xlfn.XLOOKUP(tbl_GL[[#This Row],[Account_key]],tbl_COA[Account_key],tbl_COA[SubClass2],"Not Found")</f>
        <v>Administration</v>
      </c>
      <c r="J4989" t="str">
        <f>_xlfn.XLOOKUP(tbl_GL[[#This Row],[Account_key]],tbl_COA[Account_key],tbl_COA[SubAccount],,0)</f>
        <v>Other Expenses</v>
      </c>
      <c r="K4989">
        <f>YEAR(tbl_GL[[#This Row],[Date]])</f>
        <v>2019</v>
      </c>
    </row>
    <row r="4990" spans="1:11" x14ac:dyDescent="0.35">
      <c r="A4990">
        <v>1215.2</v>
      </c>
      <c r="B4990" s="24">
        <v>43772</v>
      </c>
      <c r="C4990">
        <v>2</v>
      </c>
      <c r="D4990" s="13">
        <v>120</v>
      </c>
      <c r="E4990" s="13" t="s">
        <v>97</v>
      </c>
      <c r="F4990" s="17">
        <v>1347</v>
      </c>
      <c r="G4990" t="str">
        <f>_xlfn.XLOOKUP(tbl_GL[[#This Row],[Account_key]],tbl_COA[Account_key],tbl_COA[Class],"Not Found")</f>
        <v>Liabilities and Owners Equity</v>
      </c>
      <c r="H4990" t="str">
        <f>_xlfn.XLOOKUP(tbl_GL[[#This Row],[Account_key]],tbl_COA[Account_key],tbl_COA[SubClass],"Not Found")</f>
        <v>Liabilities</v>
      </c>
      <c r="I4990" t="str">
        <f>_xlfn.XLOOKUP(tbl_GL[[#This Row],[Account_key]],tbl_COA[Account_key],tbl_COA[SubClass2],"Not Found")</f>
        <v>Current Liabilities</v>
      </c>
      <c r="J4990" t="str">
        <f>_xlfn.XLOOKUP(tbl_GL[[#This Row],[Account_key]],tbl_COA[Account_key],tbl_COA[SubAccount],,0)</f>
        <v>Accrued Expenses</v>
      </c>
      <c r="K4990">
        <f>YEAR(tbl_GL[[#This Row],[Date]])</f>
        <v>2019</v>
      </c>
    </row>
    <row r="4991" spans="1:11" x14ac:dyDescent="0.35">
      <c r="A4991">
        <v>1216.0999999999999</v>
      </c>
      <c r="B4991" s="24">
        <v>43774</v>
      </c>
      <c r="C4991">
        <v>2</v>
      </c>
      <c r="D4991" s="13">
        <v>10</v>
      </c>
      <c r="E4991" s="13" t="s">
        <v>98</v>
      </c>
      <c r="F4991" s="17">
        <v>-1089</v>
      </c>
      <c r="G4991" t="str">
        <f>_xlfn.XLOOKUP(tbl_GL[[#This Row],[Account_key]],tbl_COA[Account_key],tbl_COA[Class],"Not Found")</f>
        <v>Assets</v>
      </c>
      <c r="H4991" t="str">
        <f>_xlfn.XLOOKUP(tbl_GL[[#This Row],[Account_key]],tbl_COA[Account_key],tbl_COA[SubClass],"Not Found")</f>
        <v>Assets</v>
      </c>
      <c r="I4991" t="str">
        <f>_xlfn.XLOOKUP(tbl_GL[[#This Row],[Account_key]],tbl_COA[Account_key],tbl_COA[SubClass2],"Not Found")</f>
        <v>Current Assets</v>
      </c>
      <c r="J4991" t="str">
        <f>_xlfn.XLOOKUP(tbl_GL[[#This Row],[Account_key]],tbl_COA[Account_key],tbl_COA[SubAccount],,0)</f>
        <v>Cash at Bank</v>
      </c>
      <c r="K4991">
        <f>YEAR(tbl_GL[[#This Row],[Date]])</f>
        <v>2019</v>
      </c>
    </row>
    <row r="4992" spans="1:11" x14ac:dyDescent="0.35">
      <c r="A4992">
        <v>1216.2</v>
      </c>
      <c r="B4992" s="24">
        <v>43774</v>
      </c>
      <c r="C4992">
        <v>2</v>
      </c>
      <c r="D4992" s="13">
        <v>120</v>
      </c>
      <c r="E4992" s="13" t="s">
        <v>98</v>
      </c>
      <c r="F4992" s="17">
        <v>-1089</v>
      </c>
      <c r="G4992" t="str">
        <f>_xlfn.XLOOKUP(tbl_GL[[#This Row],[Account_key]],tbl_COA[Account_key],tbl_COA[Class],"Not Found")</f>
        <v>Liabilities and Owners Equity</v>
      </c>
      <c r="H4992" t="str">
        <f>_xlfn.XLOOKUP(tbl_GL[[#This Row],[Account_key]],tbl_COA[Account_key],tbl_COA[SubClass],"Not Found")</f>
        <v>Liabilities</v>
      </c>
      <c r="I4992" t="str">
        <f>_xlfn.XLOOKUP(tbl_GL[[#This Row],[Account_key]],tbl_COA[Account_key],tbl_COA[SubClass2],"Not Found")</f>
        <v>Current Liabilities</v>
      </c>
      <c r="J4992" t="str">
        <f>_xlfn.XLOOKUP(tbl_GL[[#This Row],[Account_key]],tbl_COA[Account_key],tbl_COA[SubAccount],,0)</f>
        <v>Accrued Expenses</v>
      </c>
      <c r="K4992">
        <f>YEAR(tbl_GL[[#This Row],[Date]])</f>
        <v>2019</v>
      </c>
    </row>
    <row r="4993" spans="1:11" x14ac:dyDescent="0.35">
      <c r="A4993">
        <v>1217.0999999999999</v>
      </c>
      <c r="B4993" s="24">
        <v>43774</v>
      </c>
      <c r="C4993">
        <v>2</v>
      </c>
      <c r="D4993" s="13">
        <v>320</v>
      </c>
      <c r="E4993" s="13" t="s">
        <v>97</v>
      </c>
      <c r="F4993" s="17">
        <v>-1326</v>
      </c>
      <c r="G4993" t="str">
        <f>_xlfn.XLOOKUP(tbl_GL[[#This Row],[Account_key]],tbl_COA[Account_key],tbl_COA[Class],"Not Found")</f>
        <v>Operating account</v>
      </c>
      <c r="H4993" t="str">
        <f>_xlfn.XLOOKUP(tbl_GL[[#This Row],[Account_key]],tbl_COA[Account_key],tbl_COA[SubClass],"Not Found")</f>
        <v>Operating Expenses</v>
      </c>
      <c r="I4993" t="str">
        <f>_xlfn.XLOOKUP(tbl_GL[[#This Row],[Account_key]],tbl_COA[Account_key],tbl_COA[SubClass2],"Not Found")</f>
        <v>Administration</v>
      </c>
      <c r="J4993" t="str">
        <f>_xlfn.XLOOKUP(tbl_GL[[#This Row],[Account_key]],tbl_COA[Account_key],tbl_COA[SubAccount],,0)</f>
        <v>Professional Services</v>
      </c>
      <c r="K4993">
        <f>YEAR(tbl_GL[[#This Row],[Date]])</f>
        <v>2019</v>
      </c>
    </row>
    <row r="4994" spans="1:11" x14ac:dyDescent="0.35">
      <c r="A4994">
        <v>1217.2</v>
      </c>
      <c r="B4994" s="24">
        <v>43774</v>
      </c>
      <c r="C4994">
        <v>2</v>
      </c>
      <c r="D4994" s="13">
        <v>120</v>
      </c>
      <c r="E4994" s="13" t="s">
        <v>97</v>
      </c>
      <c r="F4994" s="17">
        <v>1326</v>
      </c>
      <c r="G4994" t="str">
        <f>_xlfn.XLOOKUP(tbl_GL[[#This Row],[Account_key]],tbl_COA[Account_key],tbl_COA[Class],"Not Found")</f>
        <v>Liabilities and Owners Equity</v>
      </c>
      <c r="H4994" t="str">
        <f>_xlfn.XLOOKUP(tbl_GL[[#This Row],[Account_key]],tbl_COA[Account_key],tbl_COA[SubClass],"Not Found")</f>
        <v>Liabilities</v>
      </c>
      <c r="I4994" t="str">
        <f>_xlfn.XLOOKUP(tbl_GL[[#This Row],[Account_key]],tbl_COA[Account_key],tbl_COA[SubClass2],"Not Found")</f>
        <v>Current Liabilities</v>
      </c>
      <c r="J4994" t="str">
        <f>_xlfn.XLOOKUP(tbl_GL[[#This Row],[Account_key]],tbl_COA[Account_key],tbl_COA[SubAccount],,0)</f>
        <v>Accrued Expenses</v>
      </c>
      <c r="K4994">
        <f>YEAR(tbl_GL[[#This Row],[Date]])</f>
        <v>2019</v>
      </c>
    </row>
    <row r="4995" spans="1:11" x14ac:dyDescent="0.35">
      <c r="A4995">
        <v>1218.0999999999999</v>
      </c>
      <c r="B4995" s="24">
        <v>43774</v>
      </c>
      <c r="C4995">
        <v>2</v>
      </c>
      <c r="D4995" s="13">
        <v>10</v>
      </c>
      <c r="E4995" s="13" t="s">
        <v>118</v>
      </c>
      <c r="F4995" s="17">
        <v>1875</v>
      </c>
      <c r="G4995" t="str">
        <f>_xlfn.XLOOKUP(tbl_GL[[#This Row],[Account_key]],tbl_COA[Account_key],tbl_COA[Class],"Not Found")</f>
        <v>Assets</v>
      </c>
      <c r="H4995" t="str">
        <f>_xlfn.XLOOKUP(tbl_GL[[#This Row],[Account_key]],tbl_COA[Account_key],tbl_COA[SubClass],"Not Found")</f>
        <v>Assets</v>
      </c>
      <c r="I4995" t="str">
        <f>_xlfn.XLOOKUP(tbl_GL[[#This Row],[Account_key]],tbl_COA[Account_key],tbl_COA[SubClass2],"Not Found")</f>
        <v>Current Assets</v>
      </c>
      <c r="J4995" t="str">
        <f>_xlfn.XLOOKUP(tbl_GL[[#This Row],[Account_key]],tbl_COA[Account_key],tbl_COA[SubAccount],,0)</f>
        <v>Cash at Bank</v>
      </c>
      <c r="K4995">
        <f>YEAR(tbl_GL[[#This Row],[Date]])</f>
        <v>2019</v>
      </c>
    </row>
    <row r="4996" spans="1:11" x14ac:dyDescent="0.35">
      <c r="A4996">
        <v>1218.2</v>
      </c>
      <c r="B4996" s="24">
        <v>43774</v>
      </c>
      <c r="C4996">
        <v>2</v>
      </c>
      <c r="D4996" s="13">
        <v>431</v>
      </c>
      <c r="E4996" s="13" t="s">
        <v>118</v>
      </c>
      <c r="F4996" s="17">
        <v>1875</v>
      </c>
      <c r="G4996" t="str">
        <f>_xlfn.XLOOKUP(tbl_GL[[#This Row],[Account_key]],tbl_COA[Account_key],tbl_COA[Class],"Not Found")</f>
        <v>Non-operating</v>
      </c>
      <c r="H4996" t="str">
        <f>_xlfn.XLOOKUP(tbl_GL[[#This Row],[Account_key]],tbl_COA[Account_key],tbl_COA[SubClass],"Not Found")</f>
        <v>Dividend Income</v>
      </c>
      <c r="I4996" t="str">
        <f>_xlfn.XLOOKUP(tbl_GL[[#This Row],[Account_key]],tbl_COA[Account_key],tbl_COA[SubClass2],"Not Found")</f>
        <v>Dividend Income</v>
      </c>
      <c r="J4996" t="str">
        <f>_xlfn.XLOOKUP(tbl_GL[[#This Row],[Account_key]],tbl_COA[Account_key],tbl_COA[SubAccount],,0)</f>
        <v>Dividend Income</v>
      </c>
      <c r="K4996">
        <f>YEAR(tbl_GL[[#This Row],[Date]])</f>
        <v>2019</v>
      </c>
    </row>
    <row r="4997" spans="1:11" x14ac:dyDescent="0.35">
      <c r="A4997">
        <v>1219.0999999999999</v>
      </c>
      <c r="B4997" s="24">
        <v>43776</v>
      </c>
      <c r="C4997">
        <v>2</v>
      </c>
      <c r="D4997" s="13">
        <v>340</v>
      </c>
      <c r="E4997" s="13" t="s">
        <v>99</v>
      </c>
      <c r="F4997" s="17">
        <v>-83</v>
      </c>
      <c r="G4997" t="str">
        <f>_xlfn.XLOOKUP(tbl_GL[[#This Row],[Account_key]],tbl_COA[Account_key],tbl_COA[Class],"Not Found")</f>
        <v>Operating account</v>
      </c>
      <c r="H4997" t="str">
        <f>_xlfn.XLOOKUP(tbl_GL[[#This Row],[Account_key]],tbl_COA[Account_key],tbl_COA[SubClass],"Not Found")</f>
        <v>Operating Expenses</v>
      </c>
      <c r="I4997" t="str">
        <f>_xlfn.XLOOKUP(tbl_GL[[#This Row],[Account_key]],tbl_COA[Account_key],tbl_COA[SubClass2],"Not Found")</f>
        <v>Administration</v>
      </c>
      <c r="J4997" t="str">
        <f>_xlfn.XLOOKUP(tbl_GL[[#This Row],[Account_key]],tbl_COA[Account_key],tbl_COA[SubAccount],,0)</f>
        <v>Utilities</v>
      </c>
      <c r="K4997">
        <f>YEAR(tbl_GL[[#This Row],[Date]])</f>
        <v>2019</v>
      </c>
    </row>
    <row r="4998" spans="1:11" x14ac:dyDescent="0.35">
      <c r="A4998">
        <v>1219.2</v>
      </c>
      <c r="B4998" s="24">
        <v>43776</v>
      </c>
      <c r="C4998">
        <v>2</v>
      </c>
      <c r="D4998" s="13">
        <v>20</v>
      </c>
      <c r="E4998" s="13" t="s">
        <v>99</v>
      </c>
      <c r="F4998" s="17">
        <v>-83</v>
      </c>
      <c r="G4998" t="str">
        <f>_xlfn.XLOOKUP(tbl_GL[[#This Row],[Account_key]],tbl_COA[Account_key],tbl_COA[Class],"Not Found")</f>
        <v>Assets</v>
      </c>
      <c r="H4998" t="str">
        <f>_xlfn.XLOOKUP(tbl_GL[[#This Row],[Account_key]],tbl_COA[Account_key],tbl_COA[SubClass],"Not Found")</f>
        <v>Assets</v>
      </c>
      <c r="I4998" t="str">
        <f>_xlfn.XLOOKUP(tbl_GL[[#This Row],[Account_key]],tbl_COA[Account_key],tbl_COA[SubClass2],"Not Found")</f>
        <v>Current Assets</v>
      </c>
      <c r="J4998" t="str">
        <f>_xlfn.XLOOKUP(tbl_GL[[#This Row],[Account_key]],tbl_COA[Account_key],tbl_COA[SubAccount],,0)</f>
        <v>Cash in hand</v>
      </c>
      <c r="K4998">
        <f>YEAR(tbl_GL[[#This Row],[Date]])</f>
        <v>2019</v>
      </c>
    </row>
    <row r="4999" spans="1:11" x14ac:dyDescent="0.35">
      <c r="A4999">
        <v>1220.0999999999999</v>
      </c>
      <c r="B4999" s="24">
        <v>43776</v>
      </c>
      <c r="C4999">
        <v>2</v>
      </c>
      <c r="D4999" s="13">
        <v>10</v>
      </c>
      <c r="E4999" s="13" t="s">
        <v>98</v>
      </c>
      <c r="F4999" s="17">
        <v>-1193</v>
      </c>
      <c r="G4999" t="str">
        <f>_xlfn.XLOOKUP(tbl_GL[[#This Row],[Account_key]],tbl_COA[Account_key],tbl_COA[Class],"Not Found")</f>
        <v>Assets</v>
      </c>
      <c r="H4999" t="str">
        <f>_xlfn.XLOOKUP(tbl_GL[[#This Row],[Account_key]],tbl_COA[Account_key],tbl_COA[SubClass],"Not Found")</f>
        <v>Assets</v>
      </c>
      <c r="I4999" t="str">
        <f>_xlfn.XLOOKUP(tbl_GL[[#This Row],[Account_key]],tbl_COA[Account_key],tbl_COA[SubClass2],"Not Found")</f>
        <v>Current Assets</v>
      </c>
      <c r="J4999" t="str">
        <f>_xlfn.XLOOKUP(tbl_GL[[#This Row],[Account_key]],tbl_COA[Account_key],tbl_COA[SubAccount],,0)</f>
        <v>Cash at Bank</v>
      </c>
      <c r="K4999">
        <f>YEAR(tbl_GL[[#This Row],[Date]])</f>
        <v>2019</v>
      </c>
    </row>
    <row r="5000" spans="1:11" x14ac:dyDescent="0.35">
      <c r="A5000">
        <v>1220.2</v>
      </c>
      <c r="B5000" s="24">
        <v>43776</v>
      </c>
      <c r="C5000">
        <v>2</v>
      </c>
      <c r="D5000" s="13">
        <v>120</v>
      </c>
      <c r="E5000" s="13" t="s">
        <v>98</v>
      </c>
      <c r="F5000" s="17">
        <v>-1193</v>
      </c>
      <c r="G5000" t="str">
        <f>_xlfn.XLOOKUP(tbl_GL[[#This Row],[Account_key]],tbl_COA[Account_key],tbl_COA[Class],"Not Found")</f>
        <v>Liabilities and Owners Equity</v>
      </c>
      <c r="H5000" t="str">
        <f>_xlfn.XLOOKUP(tbl_GL[[#This Row],[Account_key]],tbl_COA[Account_key],tbl_COA[SubClass],"Not Found")</f>
        <v>Liabilities</v>
      </c>
      <c r="I5000" t="str">
        <f>_xlfn.XLOOKUP(tbl_GL[[#This Row],[Account_key]],tbl_COA[Account_key],tbl_COA[SubClass2],"Not Found")</f>
        <v>Current Liabilities</v>
      </c>
      <c r="J5000" t="str">
        <f>_xlfn.XLOOKUP(tbl_GL[[#This Row],[Account_key]],tbl_COA[Account_key],tbl_COA[SubAccount],,0)</f>
        <v>Accrued Expenses</v>
      </c>
      <c r="K5000">
        <f>YEAR(tbl_GL[[#This Row],[Date]])</f>
        <v>2019</v>
      </c>
    </row>
    <row r="5001" spans="1:11" x14ac:dyDescent="0.35">
      <c r="A5001">
        <v>1221.0999999999999</v>
      </c>
      <c r="B5001" s="24">
        <v>43776</v>
      </c>
      <c r="C5001">
        <v>2</v>
      </c>
      <c r="D5001" s="13">
        <v>10</v>
      </c>
      <c r="E5001" s="13" t="s">
        <v>84</v>
      </c>
      <c r="F5001" s="17">
        <v>-15750</v>
      </c>
      <c r="G5001" t="str">
        <f>_xlfn.XLOOKUP(tbl_GL[[#This Row],[Account_key]],tbl_COA[Account_key],tbl_COA[Class],"Not Found")</f>
        <v>Assets</v>
      </c>
      <c r="H5001" t="str">
        <f>_xlfn.XLOOKUP(tbl_GL[[#This Row],[Account_key]],tbl_COA[Account_key],tbl_COA[SubClass],"Not Found")</f>
        <v>Assets</v>
      </c>
      <c r="I5001" t="str">
        <f>_xlfn.XLOOKUP(tbl_GL[[#This Row],[Account_key]],tbl_COA[Account_key],tbl_COA[SubClass2],"Not Found")</f>
        <v>Current Assets</v>
      </c>
      <c r="J5001" t="str">
        <f>_xlfn.XLOOKUP(tbl_GL[[#This Row],[Account_key]],tbl_COA[Account_key],tbl_COA[SubAccount],,0)</f>
        <v>Cash at Bank</v>
      </c>
      <c r="K5001">
        <f>YEAR(tbl_GL[[#This Row],[Date]])</f>
        <v>2019</v>
      </c>
    </row>
    <row r="5002" spans="1:11" x14ac:dyDescent="0.35">
      <c r="A5002">
        <v>1221.2</v>
      </c>
      <c r="B5002" s="24">
        <v>43776</v>
      </c>
      <c r="C5002">
        <v>2</v>
      </c>
      <c r="D5002" s="13">
        <v>110</v>
      </c>
      <c r="E5002" s="13" t="s">
        <v>84</v>
      </c>
      <c r="F5002" s="17">
        <v>-15750</v>
      </c>
      <c r="G5002" t="str">
        <f>_xlfn.XLOOKUP(tbl_GL[[#This Row],[Account_key]],tbl_COA[Account_key],tbl_COA[Class],"Not Found")</f>
        <v>Liabilities and Owners Equity</v>
      </c>
      <c r="H5002" t="str">
        <f>_xlfn.XLOOKUP(tbl_GL[[#This Row],[Account_key]],tbl_COA[Account_key],tbl_COA[SubClass],"Not Found")</f>
        <v>Liabilities</v>
      </c>
      <c r="I5002" t="str">
        <f>_xlfn.XLOOKUP(tbl_GL[[#This Row],[Account_key]],tbl_COA[Account_key],tbl_COA[SubClass2],"Not Found")</f>
        <v>Current Liabilities</v>
      </c>
      <c r="J5002" t="str">
        <f>_xlfn.XLOOKUP(tbl_GL[[#This Row],[Account_key]],tbl_COA[Account_key],tbl_COA[SubAccount],,0)</f>
        <v>Trade Payables</v>
      </c>
      <c r="K5002">
        <f>YEAR(tbl_GL[[#This Row],[Date]])</f>
        <v>2019</v>
      </c>
    </row>
    <row r="5003" spans="1:11" x14ac:dyDescent="0.35">
      <c r="A5003">
        <v>1222.0999999999999</v>
      </c>
      <c r="B5003" s="24">
        <v>43777</v>
      </c>
      <c r="C5003">
        <v>2</v>
      </c>
      <c r="D5003" s="13">
        <v>350</v>
      </c>
      <c r="E5003" s="13" t="s">
        <v>97</v>
      </c>
      <c r="F5003" s="17">
        <v>-1083</v>
      </c>
      <c r="G5003" t="str">
        <f>_xlfn.XLOOKUP(tbl_GL[[#This Row],[Account_key]],tbl_COA[Account_key],tbl_COA[Class],"Not Found")</f>
        <v>Operating account</v>
      </c>
      <c r="H5003" t="str">
        <f>_xlfn.XLOOKUP(tbl_GL[[#This Row],[Account_key]],tbl_COA[Account_key],tbl_COA[SubClass],"Not Found")</f>
        <v>Operating Expenses</v>
      </c>
      <c r="I5003" t="str">
        <f>_xlfn.XLOOKUP(tbl_GL[[#This Row],[Account_key]],tbl_COA[Account_key],tbl_COA[SubClass2],"Not Found")</f>
        <v>Administration</v>
      </c>
      <c r="J5003" t="str">
        <f>_xlfn.XLOOKUP(tbl_GL[[#This Row],[Account_key]],tbl_COA[Account_key],tbl_COA[SubAccount],,0)</f>
        <v>Other Expenses</v>
      </c>
      <c r="K5003">
        <f>YEAR(tbl_GL[[#This Row],[Date]])</f>
        <v>2019</v>
      </c>
    </row>
    <row r="5004" spans="1:11" x14ac:dyDescent="0.35">
      <c r="A5004">
        <v>1222.2</v>
      </c>
      <c r="B5004" s="24">
        <v>43777</v>
      </c>
      <c r="C5004">
        <v>2</v>
      </c>
      <c r="D5004" s="13">
        <v>120</v>
      </c>
      <c r="E5004" s="13" t="s">
        <v>97</v>
      </c>
      <c r="F5004" s="17">
        <v>1083</v>
      </c>
      <c r="G5004" t="str">
        <f>_xlfn.XLOOKUP(tbl_GL[[#This Row],[Account_key]],tbl_COA[Account_key],tbl_COA[Class],"Not Found")</f>
        <v>Liabilities and Owners Equity</v>
      </c>
      <c r="H5004" t="str">
        <f>_xlfn.XLOOKUP(tbl_GL[[#This Row],[Account_key]],tbl_COA[Account_key],tbl_COA[SubClass],"Not Found")</f>
        <v>Liabilities</v>
      </c>
      <c r="I5004" t="str">
        <f>_xlfn.XLOOKUP(tbl_GL[[#This Row],[Account_key]],tbl_COA[Account_key],tbl_COA[SubClass2],"Not Found")</f>
        <v>Current Liabilities</v>
      </c>
      <c r="J5004" t="str">
        <f>_xlfn.XLOOKUP(tbl_GL[[#This Row],[Account_key]],tbl_COA[Account_key],tbl_COA[SubAccount],,0)</f>
        <v>Accrued Expenses</v>
      </c>
      <c r="K5004">
        <f>YEAR(tbl_GL[[#This Row],[Date]])</f>
        <v>2019</v>
      </c>
    </row>
    <row r="5005" spans="1:11" x14ac:dyDescent="0.35">
      <c r="A5005">
        <v>1223.0999999999999</v>
      </c>
      <c r="B5005" s="24">
        <v>43777</v>
      </c>
      <c r="C5005">
        <v>2</v>
      </c>
      <c r="D5005" s="13">
        <v>10</v>
      </c>
      <c r="E5005" s="13" t="s">
        <v>98</v>
      </c>
      <c r="F5005" s="17">
        <v>-1161</v>
      </c>
      <c r="G5005" t="str">
        <f>_xlfn.XLOOKUP(tbl_GL[[#This Row],[Account_key]],tbl_COA[Account_key],tbl_COA[Class],"Not Found")</f>
        <v>Assets</v>
      </c>
      <c r="H5005" t="str">
        <f>_xlfn.XLOOKUP(tbl_GL[[#This Row],[Account_key]],tbl_COA[Account_key],tbl_COA[SubClass],"Not Found")</f>
        <v>Assets</v>
      </c>
      <c r="I5005" t="str">
        <f>_xlfn.XLOOKUP(tbl_GL[[#This Row],[Account_key]],tbl_COA[Account_key],tbl_COA[SubClass2],"Not Found")</f>
        <v>Current Assets</v>
      </c>
      <c r="J5005" t="str">
        <f>_xlfn.XLOOKUP(tbl_GL[[#This Row],[Account_key]],tbl_COA[Account_key],tbl_COA[SubAccount],,0)</f>
        <v>Cash at Bank</v>
      </c>
      <c r="K5005">
        <f>YEAR(tbl_GL[[#This Row],[Date]])</f>
        <v>2019</v>
      </c>
    </row>
    <row r="5006" spans="1:11" x14ac:dyDescent="0.35">
      <c r="A5006">
        <v>1223.2</v>
      </c>
      <c r="B5006" s="24">
        <v>43777</v>
      </c>
      <c r="C5006">
        <v>2</v>
      </c>
      <c r="D5006" s="13">
        <v>120</v>
      </c>
      <c r="E5006" s="13" t="s">
        <v>98</v>
      </c>
      <c r="F5006" s="17">
        <v>-1161</v>
      </c>
      <c r="G5006" t="str">
        <f>_xlfn.XLOOKUP(tbl_GL[[#This Row],[Account_key]],tbl_COA[Account_key],tbl_COA[Class],"Not Found")</f>
        <v>Liabilities and Owners Equity</v>
      </c>
      <c r="H5006" t="str">
        <f>_xlfn.XLOOKUP(tbl_GL[[#This Row],[Account_key]],tbl_COA[Account_key],tbl_COA[SubClass],"Not Found")</f>
        <v>Liabilities</v>
      </c>
      <c r="I5006" t="str">
        <f>_xlfn.XLOOKUP(tbl_GL[[#This Row],[Account_key]],tbl_COA[Account_key],tbl_COA[SubClass2],"Not Found")</f>
        <v>Current Liabilities</v>
      </c>
      <c r="J5006" t="str">
        <f>_xlfn.XLOOKUP(tbl_GL[[#This Row],[Account_key]],tbl_COA[Account_key],tbl_COA[SubAccount],,0)</f>
        <v>Accrued Expenses</v>
      </c>
      <c r="K5006">
        <f>YEAR(tbl_GL[[#This Row],[Date]])</f>
        <v>2019</v>
      </c>
    </row>
    <row r="5007" spans="1:11" x14ac:dyDescent="0.35">
      <c r="A5007">
        <v>1224.0999999999999</v>
      </c>
      <c r="B5007" s="24">
        <v>43778</v>
      </c>
      <c r="C5007">
        <v>2</v>
      </c>
      <c r="D5007" s="13">
        <v>260</v>
      </c>
      <c r="E5007" s="13" t="s">
        <v>83</v>
      </c>
      <c r="F5007" s="17">
        <v>410</v>
      </c>
      <c r="G5007" t="str">
        <f>_xlfn.XLOOKUP(tbl_GL[[#This Row],[Account_key]],tbl_COA[Account_key],tbl_COA[Class],"Not Found")</f>
        <v>Operating account</v>
      </c>
      <c r="H5007" t="str">
        <f>_xlfn.XLOOKUP(tbl_GL[[#This Row],[Account_key]],tbl_COA[Account_key],tbl_COA[SubClass],"Not Found")</f>
        <v>Operating Expenses</v>
      </c>
      <c r="I5007" t="str">
        <f>_xlfn.XLOOKUP(tbl_GL[[#This Row],[Account_key]],tbl_COA[Account_key],tbl_COA[SubClass2],"Not Found")</f>
        <v>Marketing</v>
      </c>
      <c r="J5007" t="str">
        <f>_xlfn.XLOOKUP(tbl_GL[[#This Row],[Account_key]],tbl_COA[Account_key],tbl_COA[SubAccount],,0)</f>
        <v>Commissions</v>
      </c>
      <c r="K5007">
        <f>YEAR(tbl_GL[[#This Row],[Date]])</f>
        <v>2019</v>
      </c>
    </row>
    <row r="5008" spans="1:11" x14ac:dyDescent="0.35">
      <c r="A5008">
        <v>1224.2</v>
      </c>
      <c r="B5008" s="24">
        <v>43778</v>
      </c>
      <c r="C5008">
        <v>2</v>
      </c>
      <c r="D5008" s="13">
        <v>20</v>
      </c>
      <c r="E5008" s="13" t="s">
        <v>83</v>
      </c>
      <c r="F5008" s="17">
        <v>410</v>
      </c>
      <c r="G5008" t="str">
        <f>_xlfn.XLOOKUP(tbl_GL[[#This Row],[Account_key]],tbl_COA[Account_key],tbl_COA[Class],"Not Found")</f>
        <v>Assets</v>
      </c>
      <c r="H5008" t="str">
        <f>_xlfn.XLOOKUP(tbl_GL[[#This Row],[Account_key]],tbl_COA[Account_key],tbl_COA[SubClass],"Not Found")</f>
        <v>Assets</v>
      </c>
      <c r="I5008" t="str">
        <f>_xlfn.XLOOKUP(tbl_GL[[#This Row],[Account_key]],tbl_COA[Account_key],tbl_COA[SubClass2],"Not Found")</f>
        <v>Current Assets</v>
      </c>
      <c r="J5008" t="str">
        <f>_xlfn.XLOOKUP(tbl_GL[[#This Row],[Account_key]],tbl_COA[Account_key],tbl_COA[SubAccount],,0)</f>
        <v>Cash in hand</v>
      </c>
      <c r="K5008">
        <f>YEAR(tbl_GL[[#This Row],[Date]])</f>
        <v>2019</v>
      </c>
    </row>
    <row r="5009" spans="1:11" x14ac:dyDescent="0.35">
      <c r="A5009">
        <v>1225.0999999999999</v>
      </c>
      <c r="B5009" s="24">
        <v>43778</v>
      </c>
      <c r="C5009">
        <v>2</v>
      </c>
      <c r="D5009" s="13">
        <v>230</v>
      </c>
      <c r="E5009" s="13" t="s">
        <v>4</v>
      </c>
      <c r="F5009" s="17">
        <v>-624</v>
      </c>
      <c r="G5009" t="str">
        <f>_xlfn.XLOOKUP(tbl_GL[[#This Row],[Account_key]],tbl_COA[Account_key],tbl_COA[Class],"Not Found")</f>
        <v>Trading account</v>
      </c>
      <c r="H5009" t="str">
        <f>_xlfn.XLOOKUP(tbl_GL[[#This Row],[Account_key]],tbl_COA[Account_key],tbl_COA[SubClass],"Not Found")</f>
        <v>Cost of Sales</v>
      </c>
      <c r="I5009" t="str">
        <f>_xlfn.XLOOKUP(tbl_GL[[#This Row],[Account_key]],tbl_COA[Account_key],tbl_COA[SubClass2],"Not Found")</f>
        <v>Cost of Sales</v>
      </c>
      <c r="J5009" t="str">
        <f>_xlfn.XLOOKUP(tbl_GL[[#This Row],[Account_key]],tbl_COA[Account_key],tbl_COA[SubAccount],,0)</f>
        <v>Cost of Sales</v>
      </c>
      <c r="K5009">
        <f>YEAR(tbl_GL[[#This Row],[Date]])</f>
        <v>2019</v>
      </c>
    </row>
    <row r="5010" spans="1:11" x14ac:dyDescent="0.35">
      <c r="A5010">
        <v>1225.2</v>
      </c>
      <c r="B5010" s="24">
        <v>43778</v>
      </c>
      <c r="C5010">
        <v>2</v>
      </c>
      <c r="D5010" s="13">
        <v>60</v>
      </c>
      <c r="E5010" s="13" t="s">
        <v>4</v>
      </c>
      <c r="F5010" s="17">
        <v>-624</v>
      </c>
      <c r="G5010" t="str">
        <f>_xlfn.XLOOKUP(tbl_GL[[#This Row],[Account_key]],tbl_COA[Account_key],tbl_COA[Class],"Not Found")</f>
        <v>Assets</v>
      </c>
      <c r="H5010" t="str">
        <f>_xlfn.XLOOKUP(tbl_GL[[#This Row],[Account_key]],tbl_COA[Account_key],tbl_COA[SubClass],"Not Found")</f>
        <v>Assets</v>
      </c>
      <c r="I5010" t="str">
        <f>_xlfn.XLOOKUP(tbl_GL[[#This Row],[Account_key]],tbl_COA[Account_key],tbl_COA[SubClass2],"Not Found")</f>
        <v>Current Assets</v>
      </c>
      <c r="J5010" t="str">
        <f>_xlfn.XLOOKUP(tbl_GL[[#This Row],[Account_key]],tbl_COA[Account_key],tbl_COA[SubAccount],,0)</f>
        <v>Inventory</v>
      </c>
      <c r="K5010">
        <f>YEAR(tbl_GL[[#This Row],[Date]])</f>
        <v>2019</v>
      </c>
    </row>
    <row r="5011" spans="1:11" x14ac:dyDescent="0.35">
      <c r="A5011">
        <v>1226.0999999999999</v>
      </c>
      <c r="B5011" s="24">
        <v>43778</v>
      </c>
      <c r="C5011">
        <v>2</v>
      </c>
      <c r="D5011" s="13">
        <v>210</v>
      </c>
      <c r="E5011" s="13" t="s">
        <v>7</v>
      </c>
      <c r="F5011" s="17">
        <v>2146</v>
      </c>
      <c r="G5011" t="str">
        <f>_xlfn.XLOOKUP(tbl_GL[[#This Row],[Account_key]],tbl_COA[Account_key],tbl_COA[Class],"Not Found")</f>
        <v>Trading account</v>
      </c>
      <c r="H5011" t="str">
        <f>_xlfn.XLOOKUP(tbl_GL[[#This Row],[Account_key]],tbl_COA[Account_key],tbl_COA[SubClass],"Not Found")</f>
        <v>Sales</v>
      </c>
      <c r="I5011" t="str">
        <f>_xlfn.XLOOKUP(tbl_GL[[#This Row],[Account_key]],tbl_COA[Account_key],tbl_COA[SubClass2],"Not Found")</f>
        <v>Sales</v>
      </c>
      <c r="J5011" t="str">
        <f>_xlfn.XLOOKUP(tbl_GL[[#This Row],[Account_key]],tbl_COA[Account_key],tbl_COA[SubAccount],,0)</f>
        <v>Sales</v>
      </c>
      <c r="K5011">
        <f>YEAR(tbl_GL[[#This Row],[Date]])</f>
        <v>2019</v>
      </c>
    </row>
    <row r="5012" spans="1:11" x14ac:dyDescent="0.35">
      <c r="A5012">
        <v>1226.2</v>
      </c>
      <c r="B5012" s="24">
        <v>43778</v>
      </c>
      <c r="C5012">
        <v>2</v>
      </c>
      <c r="D5012" s="13">
        <v>10</v>
      </c>
      <c r="E5012" s="13" t="s">
        <v>7</v>
      </c>
      <c r="F5012" s="17">
        <v>2146</v>
      </c>
      <c r="G5012" t="str">
        <f>_xlfn.XLOOKUP(tbl_GL[[#This Row],[Account_key]],tbl_COA[Account_key],tbl_COA[Class],"Not Found")</f>
        <v>Assets</v>
      </c>
      <c r="H5012" t="str">
        <f>_xlfn.XLOOKUP(tbl_GL[[#This Row],[Account_key]],tbl_COA[Account_key],tbl_COA[SubClass],"Not Found")</f>
        <v>Assets</v>
      </c>
      <c r="I5012" t="str">
        <f>_xlfn.XLOOKUP(tbl_GL[[#This Row],[Account_key]],tbl_COA[Account_key],tbl_COA[SubClass2],"Not Found")</f>
        <v>Current Assets</v>
      </c>
      <c r="J5012" t="str">
        <f>_xlfn.XLOOKUP(tbl_GL[[#This Row],[Account_key]],tbl_COA[Account_key],tbl_COA[SubAccount],,0)</f>
        <v>Cash at Bank</v>
      </c>
      <c r="K5012">
        <f>YEAR(tbl_GL[[#This Row],[Date]])</f>
        <v>2019</v>
      </c>
    </row>
    <row r="5013" spans="1:11" x14ac:dyDescent="0.35">
      <c r="A5013">
        <v>1227.0999999999999</v>
      </c>
      <c r="B5013" s="24">
        <v>43778</v>
      </c>
      <c r="C5013">
        <v>2</v>
      </c>
      <c r="D5013" s="13">
        <v>230</v>
      </c>
      <c r="E5013" s="13" t="s">
        <v>4</v>
      </c>
      <c r="F5013" s="17">
        <v>-2604</v>
      </c>
      <c r="G5013" t="str">
        <f>_xlfn.XLOOKUP(tbl_GL[[#This Row],[Account_key]],tbl_COA[Account_key],tbl_COA[Class],"Not Found")</f>
        <v>Trading account</v>
      </c>
      <c r="H5013" t="str">
        <f>_xlfn.XLOOKUP(tbl_GL[[#This Row],[Account_key]],tbl_COA[Account_key],tbl_COA[SubClass],"Not Found")</f>
        <v>Cost of Sales</v>
      </c>
      <c r="I5013" t="str">
        <f>_xlfn.XLOOKUP(tbl_GL[[#This Row],[Account_key]],tbl_COA[Account_key],tbl_COA[SubClass2],"Not Found")</f>
        <v>Cost of Sales</v>
      </c>
      <c r="J5013" t="str">
        <f>_xlfn.XLOOKUP(tbl_GL[[#This Row],[Account_key]],tbl_COA[Account_key],tbl_COA[SubAccount],,0)</f>
        <v>Cost of Sales</v>
      </c>
      <c r="K5013">
        <f>YEAR(tbl_GL[[#This Row],[Date]])</f>
        <v>2019</v>
      </c>
    </row>
    <row r="5014" spans="1:11" x14ac:dyDescent="0.35">
      <c r="A5014">
        <v>1227.2</v>
      </c>
      <c r="B5014" s="24">
        <v>43778</v>
      </c>
      <c r="C5014">
        <v>2</v>
      </c>
      <c r="D5014" s="13">
        <v>60</v>
      </c>
      <c r="E5014" s="13" t="s">
        <v>4</v>
      </c>
      <c r="F5014" s="17">
        <v>-2604</v>
      </c>
      <c r="G5014" t="str">
        <f>_xlfn.XLOOKUP(tbl_GL[[#This Row],[Account_key]],tbl_COA[Account_key],tbl_COA[Class],"Not Found")</f>
        <v>Assets</v>
      </c>
      <c r="H5014" t="str">
        <f>_xlfn.XLOOKUP(tbl_GL[[#This Row],[Account_key]],tbl_COA[Account_key],tbl_COA[SubClass],"Not Found")</f>
        <v>Assets</v>
      </c>
      <c r="I5014" t="str">
        <f>_xlfn.XLOOKUP(tbl_GL[[#This Row],[Account_key]],tbl_COA[Account_key],tbl_COA[SubClass2],"Not Found")</f>
        <v>Current Assets</v>
      </c>
      <c r="J5014" t="str">
        <f>_xlfn.XLOOKUP(tbl_GL[[#This Row],[Account_key]],tbl_COA[Account_key],tbl_COA[SubAccount],,0)</f>
        <v>Inventory</v>
      </c>
      <c r="K5014">
        <f>YEAR(tbl_GL[[#This Row],[Date]])</f>
        <v>2019</v>
      </c>
    </row>
    <row r="5015" spans="1:11" x14ac:dyDescent="0.35">
      <c r="A5015">
        <v>1228.0999999999999</v>
      </c>
      <c r="B5015" s="24">
        <v>43778</v>
      </c>
      <c r="C5015">
        <v>2</v>
      </c>
      <c r="D5015" s="13">
        <v>30</v>
      </c>
      <c r="E5015" s="13" t="s">
        <v>80</v>
      </c>
      <c r="F5015" s="17">
        <v>-9162</v>
      </c>
      <c r="G5015" t="str">
        <f>_xlfn.XLOOKUP(tbl_GL[[#This Row],[Account_key]],tbl_COA[Account_key],tbl_COA[Class],"Not Found")</f>
        <v>Assets</v>
      </c>
      <c r="H5015" t="str">
        <f>_xlfn.XLOOKUP(tbl_GL[[#This Row],[Account_key]],tbl_COA[Account_key],tbl_COA[SubClass],"Not Found")</f>
        <v>Assets</v>
      </c>
      <c r="I5015" t="str">
        <f>_xlfn.XLOOKUP(tbl_GL[[#This Row],[Account_key]],tbl_COA[Account_key],tbl_COA[SubClass2],"Not Found")</f>
        <v>Current Assets</v>
      </c>
      <c r="J5015" t="str">
        <f>_xlfn.XLOOKUP(tbl_GL[[#This Row],[Account_key]],tbl_COA[Account_key],tbl_COA[SubAccount],,0)</f>
        <v>Trade Receivables</v>
      </c>
      <c r="K5015">
        <f>YEAR(tbl_GL[[#This Row],[Date]])</f>
        <v>2019</v>
      </c>
    </row>
    <row r="5016" spans="1:11" x14ac:dyDescent="0.35">
      <c r="A5016">
        <v>1228.2</v>
      </c>
      <c r="B5016" s="24">
        <v>43778</v>
      </c>
      <c r="C5016">
        <v>2</v>
      </c>
      <c r="D5016" s="13">
        <v>10</v>
      </c>
      <c r="E5016" s="13" t="s">
        <v>80</v>
      </c>
      <c r="F5016" s="17">
        <v>9162</v>
      </c>
      <c r="G5016" t="str">
        <f>_xlfn.XLOOKUP(tbl_GL[[#This Row],[Account_key]],tbl_COA[Account_key],tbl_COA[Class],"Not Found")</f>
        <v>Assets</v>
      </c>
      <c r="H5016" t="str">
        <f>_xlfn.XLOOKUP(tbl_GL[[#This Row],[Account_key]],tbl_COA[Account_key],tbl_COA[SubClass],"Not Found")</f>
        <v>Assets</v>
      </c>
      <c r="I5016" t="str">
        <f>_xlfn.XLOOKUP(tbl_GL[[#This Row],[Account_key]],tbl_COA[Account_key],tbl_COA[SubClass2],"Not Found")</f>
        <v>Current Assets</v>
      </c>
      <c r="J5016" t="str">
        <f>_xlfn.XLOOKUP(tbl_GL[[#This Row],[Account_key]],tbl_COA[Account_key],tbl_COA[SubAccount],,0)</f>
        <v>Cash at Bank</v>
      </c>
      <c r="K5016">
        <f>YEAR(tbl_GL[[#This Row],[Date]])</f>
        <v>2019</v>
      </c>
    </row>
    <row r="5017" spans="1:11" x14ac:dyDescent="0.35">
      <c r="A5017">
        <v>1229.0999999999999</v>
      </c>
      <c r="B5017" s="24">
        <v>43778</v>
      </c>
      <c r="C5017">
        <v>2</v>
      </c>
      <c r="D5017" s="13">
        <v>210</v>
      </c>
      <c r="E5017" s="13" t="s">
        <v>8</v>
      </c>
      <c r="F5017" s="17">
        <v>9520</v>
      </c>
      <c r="G5017" t="str">
        <f>_xlfn.XLOOKUP(tbl_GL[[#This Row],[Account_key]],tbl_COA[Account_key],tbl_COA[Class],"Not Found")</f>
        <v>Trading account</v>
      </c>
      <c r="H5017" t="str">
        <f>_xlfn.XLOOKUP(tbl_GL[[#This Row],[Account_key]],tbl_COA[Account_key],tbl_COA[SubClass],"Not Found")</f>
        <v>Sales</v>
      </c>
      <c r="I5017" t="str">
        <f>_xlfn.XLOOKUP(tbl_GL[[#This Row],[Account_key]],tbl_COA[Account_key],tbl_COA[SubClass2],"Not Found")</f>
        <v>Sales</v>
      </c>
      <c r="J5017" t="str">
        <f>_xlfn.XLOOKUP(tbl_GL[[#This Row],[Account_key]],tbl_COA[Account_key],tbl_COA[SubAccount],,0)</f>
        <v>Sales</v>
      </c>
      <c r="K5017">
        <f>YEAR(tbl_GL[[#This Row],[Date]])</f>
        <v>2019</v>
      </c>
    </row>
    <row r="5018" spans="1:11" x14ac:dyDescent="0.35">
      <c r="A5018">
        <v>1229.2</v>
      </c>
      <c r="B5018" s="24">
        <v>43778</v>
      </c>
      <c r="C5018">
        <v>2</v>
      </c>
      <c r="D5018" s="13">
        <v>30</v>
      </c>
      <c r="E5018" s="13" t="s">
        <v>8</v>
      </c>
      <c r="F5018" s="17">
        <v>9520</v>
      </c>
      <c r="G5018" t="str">
        <f>_xlfn.XLOOKUP(tbl_GL[[#This Row],[Account_key]],tbl_COA[Account_key],tbl_COA[Class],"Not Found")</f>
        <v>Assets</v>
      </c>
      <c r="H5018" t="str">
        <f>_xlfn.XLOOKUP(tbl_GL[[#This Row],[Account_key]],tbl_COA[Account_key],tbl_COA[SubClass],"Not Found")</f>
        <v>Assets</v>
      </c>
      <c r="I5018" t="str">
        <f>_xlfn.XLOOKUP(tbl_GL[[#This Row],[Account_key]],tbl_COA[Account_key],tbl_COA[SubClass2],"Not Found")</f>
        <v>Current Assets</v>
      </c>
      <c r="J5018" t="str">
        <f>_xlfn.XLOOKUP(tbl_GL[[#This Row],[Account_key]],tbl_COA[Account_key],tbl_COA[SubAccount],,0)</f>
        <v>Trade Receivables</v>
      </c>
      <c r="K5018">
        <f>YEAR(tbl_GL[[#This Row],[Date]])</f>
        <v>2019</v>
      </c>
    </row>
    <row r="5019" spans="1:11" x14ac:dyDescent="0.35">
      <c r="A5019">
        <v>1230.0999999999999</v>
      </c>
      <c r="B5019" s="24">
        <v>43780</v>
      </c>
      <c r="C5019">
        <v>2</v>
      </c>
      <c r="D5019" s="13">
        <v>30</v>
      </c>
      <c r="E5019" s="13" t="s">
        <v>80</v>
      </c>
      <c r="F5019" s="17">
        <v>-9150</v>
      </c>
      <c r="G5019" t="str">
        <f>_xlfn.XLOOKUP(tbl_GL[[#This Row],[Account_key]],tbl_COA[Account_key],tbl_COA[Class],"Not Found")</f>
        <v>Assets</v>
      </c>
      <c r="H5019" t="str">
        <f>_xlfn.XLOOKUP(tbl_GL[[#This Row],[Account_key]],tbl_COA[Account_key],tbl_COA[SubClass],"Not Found")</f>
        <v>Assets</v>
      </c>
      <c r="I5019" t="str">
        <f>_xlfn.XLOOKUP(tbl_GL[[#This Row],[Account_key]],tbl_COA[Account_key],tbl_COA[SubClass2],"Not Found")</f>
        <v>Current Assets</v>
      </c>
      <c r="J5019" t="str">
        <f>_xlfn.XLOOKUP(tbl_GL[[#This Row],[Account_key]],tbl_COA[Account_key],tbl_COA[SubAccount],,0)</f>
        <v>Trade Receivables</v>
      </c>
      <c r="K5019">
        <f>YEAR(tbl_GL[[#This Row],[Date]])</f>
        <v>2019</v>
      </c>
    </row>
    <row r="5020" spans="1:11" x14ac:dyDescent="0.35">
      <c r="A5020">
        <v>1230.2</v>
      </c>
      <c r="B5020" s="24">
        <v>43780</v>
      </c>
      <c r="C5020">
        <v>2</v>
      </c>
      <c r="D5020" s="13">
        <v>10</v>
      </c>
      <c r="E5020" s="13" t="s">
        <v>80</v>
      </c>
      <c r="F5020" s="17">
        <v>9150</v>
      </c>
      <c r="G5020" t="str">
        <f>_xlfn.XLOOKUP(tbl_GL[[#This Row],[Account_key]],tbl_COA[Account_key],tbl_COA[Class],"Not Found")</f>
        <v>Assets</v>
      </c>
      <c r="H5020" t="str">
        <f>_xlfn.XLOOKUP(tbl_GL[[#This Row],[Account_key]],tbl_COA[Account_key],tbl_COA[SubClass],"Not Found")</f>
        <v>Assets</v>
      </c>
      <c r="I5020" t="str">
        <f>_xlfn.XLOOKUP(tbl_GL[[#This Row],[Account_key]],tbl_COA[Account_key],tbl_COA[SubClass2],"Not Found")</f>
        <v>Current Assets</v>
      </c>
      <c r="J5020" t="str">
        <f>_xlfn.XLOOKUP(tbl_GL[[#This Row],[Account_key]],tbl_COA[Account_key],tbl_COA[SubAccount],,0)</f>
        <v>Cash at Bank</v>
      </c>
      <c r="K5020">
        <f>YEAR(tbl_GL[[#This Row],[Date]])</f>
        <v>2019</v>
      </c>
    </row>
    <row r="5021" spans="1:11" x14ac:dyDescent="0.35">
      <c r="A5021">
        <v>1231.0999999999999</v>
      </c>
      <c r="B5021" s="24">
        <v>43781</v>
      </c>
      <c r="C5021">
        <v>2</v>
      </c>
      <c r="D5021" s="13">
        <v>10</v>
      </c>
      <c r="E5021" s="13" t="s">
        <v>98</v>
      </c>
      <c r="F5021" s="17">
        <v>-938</v>
      </c>
      <c r="G5021" t="str">
        <f>_xlfn.XLOOKUP(tbl_GL[[#This Row],[Account_key]],tbl_COA[Account_key],tbl_COA[Class],"Not Found")</f>
        <v>Assets</v>
      </c>
      <c r="H5021" t="str">
        <f>_xlfn.XLOOKUP(tbl_GL[[#This Row],[Account_key]],tbl_COA[Account_key],tbl_COA[SubClass],"Not Found")</f>
        <v>Assets</v>
      </c>
      <c r="I5021" t="str">
        <f>_xlfn.XLOOKUP(tbl_GL[[#This Row],[Account_key]],tbl_COA[Account_key],tbl_COA[SubClass2],"Not Found")</f>
        <v>Current Assets</v>
      </c>
      <c r="J5021" t="str">
        <f>_xlfn.XLOOKUP(tbl_GL[[#This Row],[Account_key]],tbl_COA[Account_key],tbl_COA[SubAccount],,0)</f>
        <v>Cash at Bank</v>
      </c>
      <c r="K5021">
        <f>YEAR(tbl_GL[[#This Row],[Date]])</f>
        <v>2019</v>
      </c>
    </row>
    <row r="5022" spans="1:11" x14ac:dyDescent="0.35">
      <c r="A5022">
        <v>1231.2</v>
      </c>
      <c r="B5022" s="24">
        <v>43781</v>
      </c>
      <c r="C5022">
        <v>2</v>
      </c>
      <c r="D5022" s="13">
        <v>120</v>
      </c>
      <c r="E5022" s="13" t="s">
        <v>98</v>
      </c>
      <c r="F5022" s="17">
        <v>-938</v>
      </c>
      <c r="G5022" t="str">
        <f>_xlfn.XLOOKUP(tbl_GL[[#This Row],[Account_key]],tbl_COA[Account_key],tbl_COA[Class],"Not Found")</f>
        <v>Liabilities and Owners Equity</v>
      </c>
      <c r="H5022" t="str">
        <f>_xlfn.XLOOKUP(tbl_GL[[#This Row],[Account_key]],tbl_COA[Account_key],tbl_COA[SubClass],"Not Found")</f>
        <v>Liabilities</v>
      </c>
      <c r="I5022" t="str">
        <f>_xlfn.XLOOKUP(tbl_GL[[#This Row],[Account_key]],tbl_COA[Account_key],tbl_COA[SubClass2],"Not Found")</f>
        <v>Current Liabilities</v>
      </c>
      <c r="J5022" t="str">
        <f>_xlfn.XLOOKUP(tbl_GL[[#This Row],[Account_key]],tbl_COA[Account_key],tbl_COA[SubAccount],,0)</f>
        <v>Accrued Expenses</v>
      </c>
      <c r="K5022">
        <f>YEAR(tbl_GL[[#This Row],[Date]])</f>
        <v>2019</v>
      </c>
    </row>
    <row r="5023" spans="1:11" x14ac:dyDescent="0.35">
      <c r="A5023">
        <v>1232.0999999999999</v>
      </c>
      <c r="B5023" s="24">
        <v>43781</v>
      </c>
      <c r="C5023">
        <v>2</v>
      </c>
      <c r="D5023" s="13">
        <v>10</v>
      </c>
      <c r="E5023" s="13" t="s">
        <v>98</v>
      </c>
      <c r="F5023" s="17">
        <v>-1024</v>
      </c>
      <c r="G5023" t="str">
        <f>_xlfn.XLOOKUP(tbl_GL[[#This Row],[Account_key]],tbl_COA[Account_key],tbl_COA[Class],"Not Found")</f>
        <v>Assets</v>
      </c>
      <c r="H5023" t="str">
        <f>_xlfn.XLOOKUP(tbl_GL[[#This Row],[Account_key]],tbl_COA[Account_key],tbl_COA[SubClass],"Not Found")</f>
        <v>Assets</v>
      </c>
      <c r="I5023" t="str">
        <f>_xlfn.XLOOKUP(tbl_GL[[#This Row],[Account_key]],tbl_COA[Account_key],tbl_COA[SubClass2],"Not Found")</f>
        <v>Current Assets</v>
      </c>
      <c r="J5023" t="str">
        <f>_xlfn.XLOOKUP(tbl_GL[[#This Row],[Account_key]],tbl_COA[Account_key],tbl_COA[SubAccount],,0)</f>
        <v>Cash at Bank</v>
      </c>
      <c r="K5023">
        <f>YEAR(tbl_GL[[#This Row],[Date]])</f>
        <v>2019</v>
      </c>
    </row>
    <row r="5024" spans="1:11" x14ac:dyDescent="0.35">
      <c r="A5024">
        <v>1232.2</v>
      </c>
      <c r="B5024" s="24">
        <v>43781</v>
      </c>
      <c r="C5024">
        <v>2</v>
      </c>
      <c r="D5024" s="13">
        <v>120</v>
      </c>
      <c r="E5024" s="13" t="s">
        <v>98</v>
      </c>
      <c r="F5024" s="17">
        <v>-1024</v>
      </c>
      <c r="G5024" t="str">
        <f>_xlfn.XLOOKUP(tbl_GL[[#This Row],[Account_key]],tbl_COA[Account_key],tbl_COA[Class],"Not Found")</f>
        <v>Liabilities and Owners Equity</v>
      </c>
      <c r="H5024" t="str">
        <f>_xlfn.XLOOKUP(tbl_GL[[#This Row],[Account_key]],tbl_COA[Account_key],tbl_COA[SubClass],"Not Found")</f>
        <v>Liabilities</v>
      </c>
      <c r="I5024" t="str">
        <f>_xlfn.XLOOKUP(tbl_GL[[#This Row],[Account_key]],tbl_COA[Account_key],tbl_COA[SubClass2],"Not Found")</f>
        <v>Current Liabilities</v>
      </c>
      <c r="J5024" t="str">
        <f>_xlfn.XLOOKUP(tbl_GL[[#This Row],[Account_key]],tbl_COA[Account_key],tbl_COA[SubAccount],,0)</f>
        <v>Accrued Expenses</v>
      </c>
      <c r="K5024">
        <f>YEAR(tbl_GL[[#This Row],[Date]])</f>
        <v>2019</v>
      </c>
    </row>
    <row r="5025" spans="1:11" x14ac:dyDescent="0.35">
      <c r="A5025">
        <v>1233.0999999999999</v>
      </c>
      <c r="B5025" s="24">
        <v>43782</v>
      </c>
      <c r="C5025">
        <v>2</v>
      </c>
      <c r="D5025" s="13">
        <v>10</v>
      </c>
      <c r="E5025" s="13" t="s">
        <v>98</v>
      </c>
      <c r="F5025" s="17">
        <v>-1064</v>
      </c>
      <c r="G5025" t="str">
        <f>_xlfn.XLOOKUP(tbl_GL[[#This Row],[Account_key]],tbl_COA[Account_key],tbl_COA[Class],"Not Found")</f>
        <v>Assets</v>
      </c>
      <c r="H5025" t="str">
        <f>_xlfn.XLOOKUP(tbl_GL[[#This Row],[Account_key]],tbl_COA[Account_key],tbl_COA[SubClass],"Not Found")</f>
        <v>Assets</v>
      </c>
      <c r="I5025" t="str">
        <f>_xlfn.XLOOKUP(tbl_GL[[#This Row],[Account_key]],tbl_COA[Account_key],tbl_COA[SubClass2],"Not Found")</f>
        <v>Current Assets</v>
      </c>
      <c r="J5025" t="str">
        <f>_xlfn.XLOOKUP(tbl_GL[[#This Row],[Account_key]],tbl_COA[Account_key],tbl_COA[SubAccount],,0)</f>
        <v>Cash at Bank</v>
      </c>
      <c r="K5025">
        <f>YEAR(tbl_GL[[#This Row],[Date]])</f>
        <v>2019</v>
      </c>
    </row>
    <row r="5026" spans="1:11" x14ac:dyDescent="0.35">
      <c r="A5026">
        <v>1233.2</v>
      </c>
      <c r="B5026" s="24">
        <v>43782</v>
      </c>
      <c r="C5026">
        <v>2</v>
      </c>
      <c r="D5026" s="13">
        <v>120</v>
      </c>
      <c r="E5026" s="13" t="s">
        <v>98</v>
      </c>
      <c r="F5026" s="17">
        <v>-1064</v>
      </c>
      <c r="G5026" t="str">
        <f>_xlfn.XLOOKUP(tbl_GL[[#This Row],[Account_key]],tbl_COA[Account_key],tbl_COA[Class],"Not Found")</f>
        <v>Liabilities and Owners Equity</v>
      </c>
      <c r="H5026" t="str">
        <f>_xlfn.XLOOKUP(tbl_GL[[#This Row],[Account_key]],tbl_COA[Account_key],tbl_COA[SubClass],"Not Found")</f>
        <v>Liabilities</v>
      </c>
      <c r="I5026" t="str">
        <f>_xlfn.XLOOKUP(tbl_GL[[#This Row],[Account_key]],tbl_COA[Account_key],tbl_COA[SubClass2],"Not Found")</f>
        <v>Current Liabilities</v>
      </c>
      <c r="J5026" t="str">
        <f>_xlfn.XLOOKUP(tbl_GL[[#This Row],[Account_key]],tbl_COA[Account_key],tbl_COA[SubAccount],,0)</f>
        <v>Accrued Expenses</v>
      </c>
      <c r="K5026">
        <f>YEAR(tbl_GL[[#This Row],[Date]])</f>
        <v>2019</v>
      </c>
    </row>
    <row r="5027" spans="1:11" x14ac:dyDescent="0.35">
      <c r="A5027">
        <v>1234.0999999999999</v>
      </c>
      <c r="B5027" s="24">
        <v>43782</v>
      </c>
      <c r="C5027">
        <v>2</v>
      </c>
      <c r="D5027" s="13">
        <v>300</v>
      </c>
      <c r="E5027" s="13" t="s">
        <v>97</v>
      </c>
      <c r="F5027" s="17">
        <v>-1135</v>
      </c>
      <c r="G5027" t="str">
        <f>_xlfn.XLOOKUP(tbl_GL[[#This Row],[Account_key]],tbl_COA[Account_key],tbl_COA[Class],"Not Found")</f>
        <v>Operating account</v>
      </c>
      <c r="H5027" t="str">
        <f>_xlfn.XLOOKUP(tbl_GL[[#This Row],[Account_key]],tbl_COA[Account_key],tbl_COA[SubClass],"Not Found")</f>
        <v>Operating Expenses</v>
      </c>
      <c r="I5027" t="str">
        <f>_xlfn.XLOOKUP(tbl_GL[[#This Row],[Account_key]],tbl_COA[Account_key],tbl_COA[SubClass2],"Not Found")</f>
        <v>Administration</v>
      </c>
      <c r="J5027" t="str">
        <f>_xlfn.XLOOKUP(tbl_GL[[#This Row],[Account_key]],tbl_COA[Account_key],tbl_COA[SubAccount],,0)</f>
        <v>Entertainment</v>
      </c>
      <c r="K5027">
        <f>YEAR(tbl_GL[[#This Row],[Date]])</f>
        <v>2019</v>
      </c>
    </row>
    <row r="5028" spans="1:11" x14ac:dyDescent="0.35">
      <c r="A5028">
        <v>1234.2</v>
      </c>
      <c r="B5028" s="24">
        <v>43782</v>
      </c>
      <c r="C5028">
        <v>2</v>
      </c>
      <c r="D5028" s="13">
        <v>120</v>
      </c>
      <c r="E5028" s="13" t="s">
        <v>97</v>
      </c>
      <c r="F5028" s="17">
        <v>1135</v>
      </c>
      <c r="G5028" t="str">
        <f>_xlfn.XLOOKUP(tbl_GL[[#This Row],[Account_key]],tbl_COA[Account_key],tbl_COA[Class],"Not Found")</f>
        <v>Liabilities and Owners Equity</v>
      </c>
      <c r="H5028" t="str">
        <f>_xlfn.XLOOKUP(tbl_GL[[#This Row],[Account_key]],tbl_COA[Account_key],tbl_COA[SubClass],"Not Found")</f>
        <v>Liabilities</v>
      </c>
      <c r="I5028" t="str">
        <f>_xlfn.XLOOKUP(tbl_GL[[#This Row],[Account_key]],tbl_COA[Account_key],tbl_COA[SubClass2],"Not Found")</f>
        <v>Current Liabilities</v>
      </c>
      <c r="J5028" t="str">
        <f>_xlfn.XLOOKUP(tbl_GL[[#This Row],[Account_key]],tbl_COA[Account_key],tbl_COA[SubAccount],,0)</f>
        <v>Accrued Expenses</v>
      </c>
      <c r="K5028">
        <f>YEAR(tbl_GL[[#This Row],[Date]])</f>
        <v>2019</v>
      </c>
    </row>
    <row r="5029" spans="1:11" x14ac:dyDescent="0.35">
      <c r="A5029">
        <v>1235.0999999999999</v>
      </c>
      <c r="B5029" s="24">
        <v>43784</v>
      </c>
      <c r="C5029">
        <v>2</v>
      </c>
      <c r="D5029" s="13">
        <v>10</v>
      </c>
      <c r="E5029" s="13" t="s">
        <v>112</v>
      </c>
      <c r="F5029" s="17">
        <v>-150</v>
      </c>
      <c r="G5029" t="str">
        <f>_xlfn.XLOOKUP(tbl_GL[[#This Row],[Account_key]],tbl_COA[Account_key],tbl_COA[Class],"Not Found")</f>
        <v>Assets</v>
      </c>
      <c r="H5029" t="str">
        <f>_xlfn.XLOOKUP(tbl_GL[[#This Row],[Account_key]],tbl_COA[Account_key],tbl_COA[SubClass],"Not Found")</f>
        <v>Assets</v>
      </c>
      <c r="I5029" t="str">
        <f>_xlfn.XLOOKUP(tbl_GL[[#This Row],[Account_key]],tbl_COA[Account_key],tbl_COA[SubClass2],"Not Found")</f>
        <v>Current Assets</v>
      </c>
      <c r="J5029" t="str">
        <f>_xlfn.XLOOKUP(tbl_GL[[#This Row],[Account_key]],tbl_COA[Account_key],tbl_COA[SubAccount],,0)</f>
        <v>Cash at Bank</v>
      </c>
      <c r="K5029">
        <f>YEAR(tbl_GL[[#This Row],[Date]])</f>
        <v>2019</v>
      </c>
    </row>
    <row r="5030" spans="1:11" x14ac:dyDescent="0.35">
      <c r="A5030">
        <v>1235.2</v>
      </c>
      <c r="B5030" s="24">
        <v>43784</v>
      </c>
      <c r="C5030">
        <v>2</v>
      </c>
      <c r="D5030" s="13">
        <v>121</v>
      </c>
      <c r="E5030" s="13" t="s">
        <v>112</v>
      </c>
      <c r="F5030" s="17">
        <v>-150</v>
      </c>
      <c r="G5030" t="str">
        <f>_xlfn.XLOOKUP(tbl_GL[[#This Row],[Account_key]],tbl_COA[Account_key],tbl_COA[Class],"Not Found")</f>
        <v>Liabilities and Owners Equity</v>
      </c>
      <c r="H5030" t="str">
        <f>_xlfn.XLOOKUP(tbl_GL[[#This Row],[Account_key]],tbl_COA[Account_key],tbl_COA[SubClass],"Not Found")</f>
        <v>Liabilities</v>
      </c>
      <c r="I5030" t="str">
        <f>_xlfn.XLOOKUP(tbl_GL[[#This Row],[Account_key]],tbl_COA[Account_key],tbl_COA[SubClass2],"Not Found")</f>
        <v>Current Liabilities</v>
      </c>
      <c r="J5030" t="str">
        <f>_xlfn.XLOOKUP(tbl_GL[[#This Row],[Account_key]],tbl_COA[Account_key],tbl_COA[SubAccount],,0)</f>
        <v>Interest Payable</v>
      </c>
      <c r="K5030">
        <f>YEAR(tbl_GL[[#This Row],[Date]])</f>
        <v>2019</v>
      </c>
    </row>
    <row r="5031" spans="1:11" x14ac:dyDescent="0.35">
      <c r="A5031">
        <v>1236.0999999999999</v>
      </c>
      <c r="B5031" s="24">
        <v>43784</v>
      </c>
      <c r="C5031">
        <v>2</v>
      </c>
      <c r="D5031" s="13">
        <v>300</v>
      </c>
      <c r="E5031" s="13" t="s">
        <v>97</v>
      </c>
      <c r="F5031" s="17">
        <v>-1202</v>
      </c>
      <c r="G5031" t="str">
        <f>_xlfn.XLOOKUP(tbl_GL[[#This Row],[Account_key]],tbl_COA[Account_key],tbl_COA[Class],"Not Found")</f>
        <v>Operating account</v>
      </c>
      <c r="H5031" t="str">
        <f>_xlfn.XLOOKUP(tbl_GL[[#This Row],[Account_key]],tbl_COA[Account_key],tbl_COA[SubClass],"Not Found")</f>
        <v>Operating Expenses</v>
      </c>
      <c r="I5031" t="str">
        <f>_xlfn.XLOOKUP(tbl_GL[[#This Row],[Account_key]],tbl_COA[Account_key],tbl_COA[SubClass2],"Not Found")</f>
        <v>Administration</v>
      </c>
      <c r="J5031" t="str">
        <f>_xlfn.XLOOKUP(tbl_GL[[#This Row],[Account_key]],tbl_COA[Account_key],tbl_COA[SubAccount],,0)</f>
        <v>Entertainment</v>
      </c>
      <c r="K5031">
        <f>YEAR(tbl_GL[[#This Row],[Date]])</f>
        <v>2019</v>
      </c>
    </row>
    <row r="5032" spans="1:11" x14ac:dyDescent="0.35">
      <c r="A5032">
        <v>1236.2</v>
      </c>
      <c r="B5032" s="24">
        <v>43784</v>
      </c>
      <c r="C5032">
        <v>2</v>
      </c>
      <c r="D5032" s="13">
        <v>120</v>
      </c>
      <c r="E5032" s="13" t="s">
        <v>97</v>
      </c>
      <c r="F5032" s="17">
        <v>1202</v>
      </c>
      <c r="G5032" t="str">
        <f>_xlfn.XLOOKUP(tbl_GL[[#This Row],[Account_key]],tbl_COA[Account_key],tbl_COA[Class],"Not Found")</f>
        <v>Liabilities and Owners Equity</v>
      </c>
      <c r="H5032" t="str">
        <f>_xlfn.XLOOKUP(tbl_GL[[#This Row],[Account_key]],tbl_COA[Account_key],tbl_COA[SubClass],"Not Found")</f>
        <v>Liabilities</v>
      </c>
      <c r="I5032" t="str">
        <f>_xlfn.XLOOKUP(tbl_GL[[#This Row],[Account_key]],tbl_COA[Account_key],tbl_COA[SubClass2],"Not Found")</f>
        <v>Current Liabilities</v>
      </c>
      <c r="J5032" t="str">
        <f>_xlfn.XLOOKUP(tbl_GL[[#This Row],[Account_key]],tbl_COA[Account_key],tbl_COA[SubAccount],,0)</f>
        <v>Accrued Expenses</v>
      </c>
      <c r="K5032">
        <f>YEAR(tbl_GL[[#This Row],[Date]])</f>
        <v>2019</v>
      </c>
    </row>
    <row r="5033" spans="1:11" x14ac:dyDescent="0.35">
      <c r="A5033">
        <v>1237.0999999999999</v>
      </c>
      <c r="B5033" s="24">
        <v>43785</v>
      </c>
      <c r="C5033">
        <v>2</v>
      </c>
      <c r="D5033" s="13">
        <v>230</v>
      </c>
      <c r="E5033" s="13" t="s">
        <v>4</v>
      </c>
      <c r="F5033" s="17">
        <v>-667</v>
      </c>
      <c r="G5033" t="str">
        <f>_xlfn.XLOOKUP(tbl_GL[[#This Row],[Account_key]],tbl_COA[Account_key],tbl_COA[Class],"Not Found")</f>
        <v>Trading account</v>
      </c>
      <c r="H5033" t="str">
        <f>_xlfn.XLOOKUP(tbl_GL[[#This Row],[Account_key]],tbl_COA[Account_key],tbl_COA[SubClass],"Not Found")</f>
        <v>Cost of Sales</v>
      </c>
      <c r="I5033" t="str">
        <f>_xlfn.XLOOKUP(tbl_GL[[#This Row],[Account_key]],tbl_COA[Account_key],tbl_COA[SubClass2],"Not Found")</f>
        <v>Cost of Sales</v>
      </c>
      <c r="J5033" t="str">
        <f>_xlfn.XLOOKUP(tbl_GL[[#This Row],[Account_key]],tbl_COA[Account_key],tbl_COA[SubAccount],,0)</f>
        <v>Cost of Sales</v>
      </c>
      <c r="K5033">
        <f>YEAR(tbl_GL[[#This Row],[Date]])</f>
        <v>2019</v>
      </c>
    </row>
    <row r="5034" spans="1:11" x14ac:dyDescent="0.35">
      <c r="A5034">
        <v>1237.2</v>
      </c>
      <c r="B5034" s="24">
        <v>43785</v>
      </c>
      <c r="C5034">
        <v>2</v>
      </c>
      <c r="D5034" s="13">
        <v>60</v>
      </c>
      <c r="E5034" s="13" t="s">
        <v>4</v>
      </c>
      <c r="F5034" s="17">
        <v>-667</v>
      </c>
      <c r="G5034" t="str">
        <f>_xlfn.XLOOKUP(tbl_GL[[#This Row],[Account_key]],tbl_COA[Account_key],tbl_COA[Class],"Not Found")</f>
        <v>Assets</v>
      </c>
      <c r="H5034" t="str">
        <f>_xlfn.XLOOKUP(tbl_GL[[#This Row],[Account_key]],tbl_COA[Account_key],tbl_COA[SubClass],"Not Found")</f>
        <v>Assets</v>
      </c>
      <c r="I5034" t="str">
        <f>_xlfn.XLOOKUP(tbl_GL[[#This Row],[Account_key]],tbl_COA[Account_key],tbl_COA[SubClass2],"Not Found")</f>
        <v>Current Assets</v>
      </c>
      <c r="J5034" t="str">
        <f>_xlfn.XLOOKUP(tbl_GL[[#This Row],[Account_key]],tbl_COA[Account_key],tbl_COA[SubAccount],,0)</f>
        <v>Inventory</v>
      </c>
      <c r="K5034">
        <f>YEAR(tbl_GL[[#This Row],[Date]])</f>
        <v>2019</v>
      </c>
    </row>
    <row r="5035" spans="1:11" x14ac:dyDescent="0.35">
      <c r="A5035">
        <v>1238.0999999999999</v>
      </c>
      <c r="B5035" s="24">
        <v>43785</v>
      </c>
      <c r="C5035">
        <v>2</v>
      </c>
      <c r="D5035" s="13">
        <v>210</v>
      </c>
      <c r="E5035" s="13" t="s">
        <v>7</v>
      </c>
      <c r="F5035" s="17">
        <v>2294</v>
      </c>
      <c r="G5035" t="str">
        <f>_xlfn.XLOOKUP(tbl_GL[[#This Row],[Account_key]],tbl_COA[Account_key],tbl_COA[Class],"Not Found")</f>
        <v>Trading account</v>
      </c>
      <c r="H5035" t="str">
        <f>_xlfn.XLOOKUP(tbl_GL[[#This Row],[Account_key]],tbl_COA[Account_key],tbl_COA[SubClass],"Not Found")</f>
        <v>Sales</v>
      </c>
      <c r="I5035" t="str">
        <f>_xlfn.XLOOKUP(tbl_GL[[#This Row],[Account_key]],tbl_COA[Account_key],tbl_COA[SubClass2],"Not Found")</f>
        <v>Sales</v>
      </c>
      <c r="J5035" t="str">
        <f>_xlfn.XLOOKUP(tbl_GL[[#This Row],[Account_key]],tbl_COA[Account_key],tbl_COA[SubAccount],,0)</f>
        <v>Sales</v>
      </c>
      <c r="K5035">
        <f>YEAR(tbl_GL[[#This Row],[Date]])</f>
        <v>2019</v>
      </c>
    </row>
    <row r="5036" spans="1:11" x14ac:dyDescent="0.35">
      <c r="A5036">
        <v>1238.2</v>
      </c>
      <c r="B5036" s="24">
        <v>43785</v>
      </c>
      <c r="C5036">
        <v>2</v>
      </c>
      <c r="D5036" s="13">
        <v>10</v>
      </c>
      <c r="E5036" s="13" t="s">
        <v>7</v>
      </c>
      <c r="F5036" s="17">
        <v>2294</v>
      </c>
      <c r="G5036" t="str">
        <f>_xlfn.XLOOKUP(tbl_GL[[#This Row],[Account_key]],tbl_COA[Account_key],tbl_COA[Class],"Not Found")</f>
        <v>Assets</v>
      </c>
      <c r="H5036" t="str">
        <f>_xlfn.XLOOKUP(tbl_GL[[#This Row],[Account_key]],tbl_COA[Account_key],tbl_COA[SubClass],"Not Found")</f>
        <v>Assets</v>
      </c>
      <c r="I5036" t="str">
        <f>_xlfn.XLOOKUP(tbl_GL[[#This Row],[Account_key]],tbl_COA[Account_key],tbl_COA[SubClass2],"Not Found")</f>
        <v>Current Assets</v>
      </c>
      <c r="J5036" t="str">
        <f>_xlfn.XLOOKUP(tbl_GL[[#This Row],[Account_key]],tbl_COA[Account_key],tbl_COA[SubAccount],,0)</f>
        <v>Cash at Bank</v>
      </c>
      <c r="K5036">
        <f>YEAR(tbl_GL[[#This Row],[Date]])</f>
        <v>2019</v>
      </c>
    </row>
    <row r="5037" spans="1:11" x14ac:dyDescent="0.35">
      <c r="A5037">
        <v>1239.0999999999999</v>
      </c>
      <c r="B5037" s="24">
        <v>43785</v>
      </c>
      <c r="C5037">
        <v>2</v>
      </c>
      <c r="D5037" s="13">
        <v>230</v>
      </c>
      <c r="E5037" s="13" t="s">
        <v>4</v>
      </c>
      <c r="F5037" s="17">
        <v>-2656</v>
      </c>
      <c r="G5037" t="str">
        <f>_xlfn.XLOOKUP(tbl_GL[[#This Row],[Account_key]],tbl_COA[Account_key],tbl_COA[Class],"Not Found")</f>
        <v>Trading account</v>
      </c>
      <c r="H5037" t="str">
        <f>_xlfn.XLOOKUP(tbl_GL[[#This Row],[Account_key]],tbl_COA[Account_key],tbl_COA[SubClass],"Not Found")</f>
        <v>Cost of Sales</v>
      </c>
      <c r="I5037" t="str">
        <f>_xlfn.XLOOKUP(tbl_GL[[#This Row],[Account_key]],tbl_COA[Account_key],tbl_COA[SubClass2],"Not Found")</f>
        <v>Cost of Sales</v>
      </c>
      <c r="J5037" t="str">
        <f>_xlfn.XLOOKUP(tbl_GL[[#This Row],[Account_key]],tbl_COA[Account_key],tbl_COA[SubAccount],,0)</f>
        <v>Cost of Sales</v>
      </c>
      <c r="K5037">
        <f>YEAR(tbl_GL[[#This Row],[Date]])</f>
        <v>2019</v>
      </c>
    </row>
    <row r="5038" spans="1:11" x14ac:dyDescent="0.35">
      <c r="A5038">
        <v>1239.2</v>
      </c>
      <c r="B5038" s="24">
        <v>43785</v>
      </c>
      <c r="C5038">
        <v>2</v>
      </c>
      <c r="D5038" s="13">
        <v>60</v>
      </c>
      <c r="E5038" s="13" t="s">
        <v>4</v>
      </c>
      <c r="F5038" s="17">
        <v>-2656</v>
      </c>
      <c r="G5038" t="str">
        <f>_xlfn.XLOOKUP(tbl_GL[[#This Row],[Account_key]],tbl_COA[Account_key],tbl_COA[Class],"Not Found")</f>
        <v>Assets</v>
      </c>
      <c r="H5038" t="str">
        <f>_xlfn.XLOOKUP(tbl_GL[[#This Row],[Account_key]],tbl_COA[Account_key],tbl_COA[SubClass],"Not Found")</f>
        <v>Assets</v>
      </c>
      <c r="I5038" t="str">
        <f>_xlfn.XLOOKUP(tbl_GL[[#This Row],[Account_key]],tbl_COA[Account_key],tbl_COA[SubClass2],"Not Found")</f>
        <v>Current Assets</v>
      </c>
      <c r="J5038" t="str">
        <f>_xlfn.XLOOKUP(tbl_GL[[#This Row],[Account_key]],tbl_COA[Account_key],tbl_COA[SubAccount],,0)</f>
        <v>Inventory</v>
      </c>
      <c r="K5038">
        <f>YEAR(tbl_GL[[#This Row],[Date]])</f>
        <v>2019</v>
      </c>
    </row>
    <row r="5039" spans="1:11" x14ac:dyDescent="0.35">
      <c r="A5039">
        <v>1240.0999999999999</v>
      </c>
      <c r="B5039" s="24">
        <v>43785</v>
      </c>
      <c r="C5039">
        <v>2</v>
      </c>
      <c r="D5039" s="13">
        <v>210</v>
      </c>
      <c r="E5039" s="13" t="s">
        <v>8</v>
      </c>
      <c r="F5039" s="17">
        <v>9711</v>
      </c>
      <c r="G5039" t="str">
        <f>_xlfn.XLOOKUP(tbl_GL[[#This Row],[Account_key]],tbl_COA[Account_key],tbl_COA[Class],"Not Found")</f>
        <v>Trading account</v>
      </c>
      <c r="H5039" t="str">
        <f>_xlfn.XLOOKUP(tbl_GL[[#This Row],[Account_key]],tbl_COA[Account_key],tbl_COA[SubClass],"Not Found")</f>
        <v>Sales</v>
      </c>
      <c r="I5039" t="str">
        <f>_xlfn.XLOOKUP(tbl_GL[[#This Row],[Account_key]],tbl_COA[Account_key],tbl_COA[SubClass2],"Not Found")</f>
        <v>Sales</v>
      </c>
      <c r="J5039" t="str">
        <f>_xlfn.XLOOKUP(tbl_GL[[#This Row],[Account_key]],tbl_COA[Account_key],tbl_COA[SubAccount],,0)</f>
        <v>Sales</v>
      </c>
      <c r="K5039">
        <f>YEAR(tbl_GL[[#This Row],[Date]])</f>
        <v>2019</v>
      </c>
    </row>
    <row r="5040" spans="1:11" x14ac:dyDescent="0.35">
      <c r="A5040">
        <v>1240.2</v>
      </c>
      <c r="B5040" s="24">
        <v>43785</v>
      </c>
      <c r="C5040">
        <v>2</v>
      </c>
      <c r="D5040" s="13">
        <v>30</v>
      </c>
      <c r="E5040" s="13" t="s">
        <v>8</v>
      </c>
      <c r="F5040" s="17">
        <v>9711</v>
      </c>
      <c r="G5040" t="str">
        <f>_xlfn.XLOOKUP(tbl_GL[[#This Row],[Account_key]],tbl_COA[Account_key],tbl_COA[Class],"Not Found")</f>
        <v>Assets</v>
      </c>
      <c r="H5040" t="str">
        <f>_xlfn.XLOOKUP(tbl_GL[[#This Row],[Account_key]],tbl_COA[Account_key],tbl_COA[SubClass],"Not Found")</f>
        <v>Assets</v>
      </c>
      <c r="I5040" t="str">
        <f>_xlfn.XLOOKUP(tbl_GL[[#This Row],[Account_key]],tbl_COA[Account_key],tbl_COA[SubClass2],"Not Found")</f>
        <v>Current Assets</v>
      </c>
      <c r="J5040" t="str">
        <f>_xlfn.XLOOKUP(tbl_GL[[#This Row],[Account_key]],tbl_COA[Account_key],tbl_COA[SubAccount],,0)</f>
        <v>Trade Receivables</v>
      </c>
      <c r="K5040">
        <f>YEAR(tbl_GL[[#This Row],[Date]])</f>
        <v>2019</v>
      </c>
    </row>
    <row r="5041" spans="1:11" x14ac:dyDescent="0.35">
      <c r="A5041">
        <v>1241.0999999999999</v>
      </c>
      <c r="B5041" s="24">
        <v>43788</v>
      </c>
      <c r="C5041">
        <v>2</v>
      </c>
      <c r="D5041" s="13">
        <v>260</v>
      </c>
      <c r="E5041" s="13" t="s">
        <v>97</v>
      </c>
      <c r="F5041" s="17">
        <v>-1131</v>
      </c>
      <c r="G5041" t="str">
        <f>_xlfn.XLOOKUP(tbl_GL[[#This Row],[Account_key]],tbl_COA[Account_key],tbl_COA[Class],"Not Found")</f>
        <v>Operating account</v>
      </c>
      <c r="H5041" t="str">
        <f>_xlfn.XLOOKUP(tbl_GL[[#This Row],[Account_key]],tbl_COA[Account_key],tbl_COA[SubClass],"Not Found")</f>
        <v>Operating Expenses</v>
      </c>
      <c r="I5041" t="str">
        <f>_xlfn.XLOOKUP(tbl_GL[[#This Row],[Account_key]],tbl_COA[Account_key],tbl_COA[SubClass2],"Not Found")</f>
        <v>Marketing</v>
      </c>
      <c r="J5041" t="str">
        <f>_xlfn.XLOOKUP(tbl_GL[[#This Row],[Account_key]],tbl_COA[Account_key],tbl_COA[SubAccount],,0)</f>
        <v>Commissions</v>
      </c>
      <c r="K5041">
        <f>YEAR(tbl_GL[[#This Row],[Date]])</f>
        <v>2019</v>
      </c>
    </row>
    <row r="5042" spans="1:11" x14ac:dyDescent="0.35">
      <c r="A5042">
        <v>1241.2</v>
      </c>
      <c r="B5042" s="24">
        <v>43788</v>
      </c>
      <c r="C5042">
        <v>2</v>
      </c>
      <c r="D5042" s="13">
        <v>120</v>
      </c>
      <c r="E5042" s="13" t="s">
        <v>97</v>
      </c>
      <c r="F5042" s="17">
        <v>1131</v>
      </c>
      <c r="G5042" t="str">
        <f>_xlfn.XLOOKUP(tbl_GL[[#This Row],[Account_key]],tbl_COA[Account_key],tbl_COA[Class],"Not Found")</f>
        <v>Liabilities and Owners Equity</v>
      </c>
      <c r="H5042" t="str">
        <f>_xlfn.XLOOKUP(tbl_GL[[#This Row],[Account_key]],tbl_COA[Account_key],tbl_COA[SubClass],"Not Found")</f>
        <v>Liabilities</v>
      </c>
      <c r="I5042" t="str">
        <f>_xlfn.XLOOKUP(tbl_GL[[#This Row],[Account_key]],tbl_COA[Account_key],tbl_COA[SubClass2],"Not Found")</f>
        <v>Current Liabilities</v>
      </c>
      <c r="J5042" t="str">
        <f>_xlfn.XLOOKUP(tbl_GL[[#This Row],[Account_key]],tbl_COA[Account_key],tbl_COA[SubAccount],,0)</f>
        <v>Accrued Expenses</v>
      </c>
      <c r="K5042">
        <f>YEAR(tbl_GL[[#This Row],[Date]])</f>
        <v>2019</v>
      </c>
    </row>
    <row r="5043" spans="1:11" x14ac:dyDescent="0.35">
      <c r="A5043">
        <v>1242.0999999999999</v>
      </c>
      <c r="B5043" s="24">
        <v>43789</v>
      </c>
      <c r="C5043">
        <v>2</v>
      </c>
      <c r="D5043" s="13">
        <v>230</v>
      </c>
      <c r="E5043" s="13" t="s">
        <v>4</v>
      </c>
      <c r="F5043" s="17">
        <v>-375</v>
      </c>
      <c r="G5043" t="str">
        <f>_xlfn.XLOOKUP(tbl_GL[[#This Row],[Account_key]],tbl_COA[Account_key],tbl_COA[Class],"Not Found")</f>
        <v>Trading account</v>
      </c>
      <c r="H5043" t="str">
        <f>_xlfn.XLOOKUP(tbl_GL[[#This Row],[Account_key]],tbl_COA[Account_key],tbl_COA[SubClass],"Not Found")</f>
        <v>Cost of Sales</v>
      </c>
      <c r="I5043" t="str">
        <f>_xlfn.XLOOKUP(tbl_GL[[#This Row],[Account_key]],tbl_COA[Account_key],tbl_COA[SubClass2],"Not Found")</f>
        <v>Cost of Sales</v>
      </c>
      <c r="J5043" t="str">
        <f>_xlfn.XLOOKUP(tbl_GL[[#This Row],[Account_key]],tbl_COA[Account_key],tbl_COA[SubAccount],,0)</f>
        <v>Cost of Sales</v>
      </c>
      <c r="K5043">
        <f>YEAR(tbl_GL[[#This Row],[Date]])</f>
        <v>2019</v>
      </c>
    </row>
    <row r="5044" spans="1:11" x14ac:dyDescent="0.35">
      <c r="A5044">
        <v>1242.2</v>
      </c>
      <c r="B5044" s="24">
        <v>43789</v>
      </c>
      <c r="C5044">
        <v>2</v>
      </c>
      <c r="D5044" s="13">
        <v>60</v>
      </c>
      <c r="E5044" s="13" t="s">
        <v>4</v>
      </c>
      <c r="F5044" s="17">
        <v>-375</v>
      </c>
      <c r="G5044" t="str">
        <f>_xlfn.XLOOKUP(tbl_GL[[#This Row],[Account_key]],tbl_COA[Account_key],tbl_COA[Class],"Not Found")</f>
        <v>Assets</v>
      </c>
      <c r="H5044" t="str">
        <f>_xlfn.XLOOKUP(tbl_GL[[#This Row],[Account_key]],tbl_COA[Account_key],tbl_COA[SubClass],"Not Found")</f>
        <v>Assets</v>
      </c>
      <c r="I5044" t="str">
        <f>_xlfn.XLOOKUP(tbl_GL[[#This Row],[Account_key]],tbl_COA[Account_key],tbl_COA[SubClass2],"Not Found")</f>
        <v>Current Assets</v>
      </c>
      <c r="J5044" t="str">
        <f>_xlfn.XLOOKUP(tbl_GL[[#This Row],[Account_key]],tbl_COA[Account_key],tbl_COA[SubAccount],,0)</f>
        <v>Inventory</v>
      </c>
      <c r="K5044">
        <f>YEAR(tbl_GL[[#This Row],[Date]])</f>
        <v>2019</v>
      </c>
    </row>
    <row r="5045" spans="1:11" x14ac:dyDescent="0.35">
      <c r="A5045">
        <v>1243.0999999999999</v>
      </c>
      <c r="B5045" s="24">
        <v>43789</v>
      </c>
      <c r="C5045">
        <v>2</v>
      </c>
      <c r="D5045" s="13">
        <v>210</v>
      </c>
      <c r="E5045" s="13" t="s">
        <v>8</v>
      </c>
      <c r="F5045" s="17">
        <v>1373</v>
      </c>
      <c r="G5045" t="str">
        <f>_xlfn.XLOOKUP(tbl_GL[[#This Row],[Account_key]],tbl_COA[Account_key],tbl_COA[Class],"Not Found")</f>
        <v>Trading account</v>
      </c>
      <c r="H5045" t="str">
        <f>_xlfn.XLOOKUP(tbl_GL[[#This Row],[Account_key]],tbl_COA[Account_key],tbl_COA[SubClass],"Not Found")</f>
        <v>Sales</v>
      </c>
      <c r="I5045" t="str">
        <f>_xlfn.XLOOKUP(tbl_GL[[#This Row],[Account_key]],tbl_COA[Account_key],tbl_COA[SubClass2],"Not Found")</f>
        <v>Sales</v>
      </c>
      <c r="J5045" t="str">
        <f>_xlfn.XLOOKUP(tbl_GL[[#This Row],[Account_key]],tbl_COA[Account_key],tbl_COA[SubAccount],,0)</f>
        <v>Sales</v>
      </c>
      <c r="K5045">
        <f>YEAR(tbl_GL[[#This Row],[Date]])</f>
        <v>2019</v>
      </c>
    </row>
    <row r="5046" spans="1:11" x14ac:dyDescent="0.35">
      <c r="A5046">
        <v>1243.2</v>
      </c>
      <c r="B5046" s="24">
        <v>43789</v>
      </c>
      <c r="C5046">
        <v>2</v>
      </c>
      <c r="D5046" s="13">
        <v>30</v>
      </c>
      <c r="E5046" s="13" t="s">
        <v>8</v>
      </c>
      <c r="F5046" s="17">
        <v>1373</v>
      </c>
      <c r="G5046" t="str">
        <f>_xlfn.XLOOKUP(tbl_GL[[#This Row],[Account_key]],tbl_COA[Account_key],tbl_COA[Class],"Not Found")</f>
        <v>Assets</v>
      </c>
      <c r="H5046" t="str">
        <f>_xlfn.XLOOKUP(tbl_GL[[#This Row],[Account_key]],tbl_COA[Account_key],tbl_COA[SubClass],"Not Found")</f>
        <v>Assets</v>
      </c>
      <c r="I5046" t="str">
        <f>_xlfn.XLOOKUP(tbl_GL[[#This Row],[Account_key]],tbl_COA[Account_key],tbl_COA[SubClass2],"Not Found")</f>
        <v>Current Assets</v>
      </c>
      <c r="J5046" t="str">
        <f>_xlfn.XLOOKUP(tbl_GL[[#This Row],[Account_key]],tbl_COA[Account_key],tbl_COA[SubAccount],,0)</f>
        <v>Trade Receivables</v>
      </c>
      <c r="K5046">
        <f>YEAR(tbl_GL[[#This Row],[Date]])</f>
        <v>2019</v>
      </c>
    </row>
    <row r="5047" spans="1:11" x14ac:dyDescent="0.35">
      <c r="A5047">
        <v>1244.0999999999999</v>
      </c>
      <c r="B5047" s="24">
        <v>43789</v>
      </c>
      <c r="C5047">
        <v>2</v>
      </c>
      <c r="D5047" s="13">
        <v>30</v>
      </c>
      <c r="E5047" s="13" t="s">
        <v>80</v>
      </c>
      <c r="F5047" s="17">
        <v>-9786</v>
      </c>
      <c r="G5047" t="str">
        <f>_xlfn.XLOOKUP(tbl_GL[[#This Row],[Account_key]],tbl_COA[Account_key],tbl_COA[Class],"Not Found")</f>
        <v>Assets</v>
      </c>
      <c r="H5047" t="str">
        <f>_xlfn.XLOOKUP(tbl_GL[[#This Row],[Account_key]],tbl_COA[Account_key],tbl_COA[SubClass],"Not Found")</f>
        <v>Assets</v>
      </c>
      <c r="I5047" t="str">
        <f>_xlfn.XLOOKUP(tbl_GL[[#This Row],[Account_key]],tbl_COA[Account_key],tbl_COA[SubClass2],"Not Found")</f>
        <v>Current Assets</v>
      </c>
      <c r="J5047" t="str">
        <f>_xlfn.XLOOKUP(tbl_GL[[#This Row],[Account_key]],tbl_COA[Account_key],tbl_COA[SubAccount],,0)</f>
        <v>Trade Receivables</v>
      </c>
      <c r="K5047">
        <f>YEAR(tbl_GL[[#This Row],[Date]])</f>
        <v>2019</v>
      </c>
    </row>
    <row r="5048" spans="1:11" x14ac:dyDescent="0.35">
      <c r="A5048">
        <v>1244.2</v>
      </c>
      <c r="B5048" s="24">
        <v>43789</v>
      </c>
      <c r="C5048">
        <v>2</v>
      </c>
      <c r="D5048" s="13">
        <v>10</v>
      </c>
      <c r="E5048" s="13" t="s">
        <v>80</v>
      </c>
      <c r="F5048" s="17">
        <v>9786</v>
      </c>
      <c r="G5048" t="str">
        <f>_xlfn.XLOOKUP(tbl_GL[[#This Row],[Account_key]],tbl_COA[Account_key],tbl_COA[Class],"Not Found")</f>
        <v>Assets</v>
      </c>
      <c r="H5048" t="str">
        <f>_xlfn.XLOOKUP(tbl_GL[[#This Row],[Account_key]],tbl_COA[Account_key],tbl_COA[SubClass],"Not Found")</f>
        <v>Assets</v>
      </c>
      <c r="I5048" t="str">
        <f>_xlfn.XLOOKUP(tbl_GL[[#This Row],[Account_key]],tbl_COA[Account_key],tbl_COA[SubClass2],"Not Found")</f>
        <v>Current Assets</v>
      </c>
      <c r="J5048" t="str">
        <f>_xlfn.XLOOKUP(tbl_GL[[#This Row],[Account_key]],tbl_COA[Account_key],tbl_COA[SubAccount],,0)</f>
        <v>Cash at Bank</v>
      </c>
      <c r="K5048">
        <f>YEAR(tbl_GL[[#This Row],[Date]])</f>
        <v>2019</v>
      </c>
    </row>
    <row r="5049" spans="1:11" x14ac:dyDescent="0.35">
      <c r="A5049">
        <v>1245.0999999999999</v>
      </c>
      <c r="B5049" s="24">
        <v>43790</v>
      </c>
      <c r="C5049">
        <v>2</v>
      </c>
      <c r="D5049" s="13">
        <v>310</v>
      </c>
      <c r="E5049" s="13" t="s">
        <v>97</v>
      </c>
      <c r="F5049" s="17">
        <v>-877</v>
      </c>
      <c r="G5049" t="str">
        <f>_xlfn.XLOOKUP(tbl_GL[[#This Row],[Account_key]],tbl_COA[Account_key],tbl_COA[Class],"Not Found")</f>
        <v>Operating account</v>
      </c>
      <c r="H5049" t="str">
        <f>_xlfn.XLOOKUP(tbl_GL[[#This Row],[Account_key]],tbl_COA[Account_key],tbl_COA[SubClass],"Not Found")</f>
        <v>Operating Expenses</v>
      </c>
      <c r="I5049" t="str">
        <f>_xlfn.XLOOKUP(tbl_GL[[#This Row],[Account_key]],tbl_COA[Account_key],tbl_COA[SubClass2],"Not Found")</f>
        <v>Administration</v>
      </c>
      <c r="J5049" t="str">
        <f>_xlfn.XLOOKUP(tbl_GL[[#This Row],[Account_key]],tbl_COA[Account_key],tbl_COA[SubAccount],,0)</f>
        <v>Office Supplies</v>
      </c>
      <c r="K5049">
        <f>YEAR(tbl_GL[[#This Row],[Date]])</f>
        <v>2019</v>
      </c>
    </row>
    <row r="5050" spans="1:11" x14ac:dyDescent="0.35">
      <c r="A5050">
        <v>1245.2</v>
      </c>
      <c r="B5050" s="24">
        <v>43790</v>
      </c>
      <c r="C5050">
        <v>2</v>
      </c>
      <c r="D5050" s="13">
        <v>120</v>
      </c>
      <c r="E5050" s="13" t="s">
        <v>97</v>
      </c>
      <c r="F5050" s="17">
        <v>877</v>
      </c>
      <c r="G5050" t="str">
        <f>_xlfn.XLOOKUP(tbl_GL[[#This Row],[Account_key]],tbl_COA[Account_key],tbl_COA[Class],"Not Found")</f>
        <v>Liabilities and Owners Equity</v>
      </c>
      <c r="H5050" t="str">
        <f>_xlfn.XLOOKUP(tbl_GL[[#This Row],[Account_key]],tbl_COA[Account_key],tbl_COA[SubClass],"Not Found")</f>
        <v>Liabilities</v>
      </c>
      <c r="I5050" t="str">
        <f>_xlfn.XLOOKUP(tbl_GL[[#This Row],[Account_key]],tbl_COA[Account_key],tbl_COA[SubClass2],"Not Found")</f>
        <v>Current Liabilities</v>
      </c>
      <c r="J5050" t="str">
        <f>_xlfn.XLOOKUP(tbl_GL[[#This Row],[Account_key]],tbl_COA[Account_key],tbl_COA[SubAccount],,0)</f>
        <v>Accrued Expenses</v>
      </c>
      <c r="K5050">
        <f>YEAR(tbl_GL[[#This Row],[Date]])</f>
        <v>2019</v>
      </c>
    </row>
    <row r="5051" spans="1:11" x14ac:dyDescent="0.35">
      <c r="A5051">
        <v>1246.0999999999999</v>
      </c>
      <c r="B5051" s="24">
        <v>43790</v>
      </c>
      <c r="C5051">
        <v>2</v>
      </c>
      <c r="D5051" s="13">
        <v>10</v>
      </c>
      <c r="E5051" s="13" t="s">
        <v>98</v>
      </c>
      <c r="F5051" s="17">
        <v>-1108</v>
      </c>
      <c r="G5051" t="str">
        <f>_xlfn.XLOOKUP(tbl_GL[[#This Row],[Account_key]],tbl_COA[Account_key],tbl_COA[Class],"Not Found")</f>
        <v>Assets</v>
      </c>
      <c r="H5051" t="str">
        <f>_xlfn.XLOOKUP(tbl_GL[[#This Row],[Account_key]],tbl_COA[Account_key],tbl_COA[SubClass],"Not Found")</f>
        <v>Assets</v>
      </c>
      <c r="I5051" t="str">
        <f>_xlfn.XLOOKUP(tbl_GL[[#This Row],[Account_key]],tbl_COA[Account_key],tbl_COA[SubClass2],"Not Found")</f>
        <v>Current Assets</v>
      </c>
      <c r="J5051" t="str">
        <f>_xlfn.XLOOKUP(tbl_GL[[#This Row],[Account_key]],tbl_COA[Account_key],tbl_COA[SubAccount],,0)</f>
        <v>Cash at Bank</v>
      </c>
      <c r="K5051">
        <f>YEAR(tbl_GL[[#This Row],[Date]])</f>
        <v>2019</v>
      </c>
    </row>
    <row r="5052" spans="1:11" x14ac:dyDescent="0.35">
      <c r="A5052">
        <v>1246.2</v>
      </c>
      <c r="B5052" s="24">
        <v>43790</v>
      </c>
      <c r="C5052">
        <v>2</v>
      </c>
      <c r="D5052" s="13">
        <v>120</v>
      </c>
      <c r="E5052" s="13" t="s">
        <v>98</v>
      </c>
      <c r="F5052" s="17">
        <v>-1108</v>
      </c>
      <c r="G5052" t="str">
        <f>_xlfn.XLOOKUP(tbl_GL[[#This Row],[Account_key]],tbl_COA[Account_key],tbl_COA[Class],"Not Found")</f>
        <v>Liabilities and Owners Equity</v>
      </c>
      <c r="H5052" t="str">
        <f>_xlfn.XLOOKUP(tbl_GL[[#This Row],[Account_key]],tbl_COA[Account_key],tbl_COA[SubClass],"Not Found")</f>
        <v>Liabilities</v>
      </c>
      <c r="I5052" t="str">
        <f>_xlfn.XLOOKUP(tbl_GL[[#This Row],[Account_key]],tbl_COA[Account_key],tbl_COA[SubClass2],"Not Found")</f>
        <v>Current Liabilities</v>
      </c>
      <c r="J5052" t="str">
        <f>_xlfn.XLOOKUP(tbl_GL[[#This Row],[Account_key]],tbl_COA[Account_key],tbl_COA[SubAccount],,0)</f>
        <v>Accrued Expenses</v>
      </c>
      <c r="K5052">
        <f>YEAR(tbl_GL[[#This Row],[Date]])</f>
        <v>2019</v>
      </c>
    </row>
    <row r="5053" spans="1:11" x14ac:dyDescent="0.35">
      <c r="A5053">
        <v>1247.0999999999999</v>
      </c>
      <c r="B5053" s="24">
        <v>43791</v>
      </c>
      <c r="C5053">
        <v>2</v>
      </c>
      <c r="D5053" s="13">
        <v>320</v>
      </c>
      <c r="E5053" s="13" t="s">
        <v>99</v>
      </c>
      <c r="F5053" s="17">
        <v>-16</v>
      </c>
      <c r="G5053" t="str">
        <f>_xlfn.XLOOKUP(tbl_GL[[#This Row],[Account_key]],tbl_COA[Account_key],tbl_COA[Class],"Not Found")</f>
        <v>Operating account</v>
      </c>
      <c r="H5053" t="str">
        <f>_xlfn.XLOOKUP(tbl_GL[[#This Row],[Account_key]],tbl_COA[Account_key],tbl_COA[SubClass],"Not Found")</f>
        <v>Operating Expenses</v>
      </c>
      <c r="I5053" t="str">
        <f>_xlfn.XLOOKUP(tbl_GL[[#This Row],[Account_key]],tbl_COA[Account_key],tbl_COA[SubClass2],"Not Found")</f>
        <v>Administration</v>
      </c>
      <c r="J5053" t="str">
        <f>_xlfn.XLOOKUP(tbl_GL[[#This Row],[Account_key]],tbl_COA[Account_key],tbl_COA[SubAccount],,0)</f>
        <v>Professional Services</v>
      </c>
      <c r="K5053">
        <f>YEAR(tbl_GL[[#This Row],[Date]])</f>
        <v>2019</v>
      </c>
    </row>
    <row r="5054" spans="1:11" x14ac:dyDescent="0.35">
      <c r="A5054">
        <v>1247.2</v>
      </c>
      <c r="B5054" s="24">
        <v>43791</v>
      </c>
      <c r="C5054">
        <v>2</v>
      </c>
      <c r="D5054" s="13">
        <v>20</v>
      </c>
      <c r="E5054" s="13" t="s">
        <v>99</v>
      </c>
      <c r="F5054" s="17">
        <v>-16</v>
      </c>
      <c r="G5054" t="str">
        <f>_xlfn.XLOOKUP(tbl_GL[[#This Row],[Account_key]],tbl_COA[Account_key],tbl_COA[Class],"Not Found")</f>
        <v>Assets</v>
      </c>
      <c r="H5054" t="str">
        <f>_xlfn.XLOOKUP(tbl_GL[[#This Row],[Account_key]],tbl_COA[Account_key],tbl_COA[SubClass],"Not Found")</f>
        <v>Assets</v>
      </c>
      <c r="I5054" t="str">
        <f>_xlfn.XLOOKUP(tbl_GL[[#This Row],[Account_key]],tbl_COA[Account_key],tbl_COA[SubClass2],"Not Found")</f>
        <v>Current Assets</v>
      </c>
      <c r="J5054" t="str">
        <f>_xlfn.XLOOKUP(tbl_GL[[#This Row],[Account_key]],tbl_COA[Account_key],tbl_COA[SubAccount],,0)</f>
        <v>Cash in hand</v>
      </c>
      <c r="K5054">
        <f>YEAR(tbl_GL[[#This Row],[Date]])</f>
        <v>2019</v>
      </c>
    </row>
    <row r="5055" spans="1:11" x14ac:dyDescent="0.35">
      <c r="A5055">
        <v>1248.0999999999999</v>
      </c>
      <c r="B5055" s="24">
        <v>43792</v>
      </c>
      <c r="C5055">
        <v>2</v>
      </c>
      <c r="D5055" s="13">
        <v>230</v>
      </c>
      <c r="E5055" s="13" t="s">
        <v>4</v>
      </c>
      <c r="F5055" s="17">
        <v>-634</v>
      </c>
      <c r="G5055" t="str">
        <f>_xlfn.XLOOKUP(tbl_GL[[#This Row],[Account_key]],tbl_COA[Account_key],tbl_COA[Class],"Not Found")</f>
        <v>Trading account</v>
      </c>
      <c r="H5055" t="str">
        <f>_xlfn.XLOOKUP(tbl_GL[[#This Row],[Account_key]],tbl_COA[Account_key],tbl_COA[SubClass],"Not Found")</f>
        <v>Cost of Sales</v>
      </c>
      <c r="I5055" t="str">
        <f>_xlfn.XLOOKUP(tbl_GL[[#This Row],[Account_key]],tbl_COA[Account_key],tbl_COA[SubClass2],"Not Found")</f>
        <v>Cost of Sales</v>
      </c>
      <c r="J5055" t="str">
        <f>_xlfn.XLOOKUP(tbl_GL[[#This Row],[Account_key]],tbl_COA[Account_key],tbl_COA[SubAccount],,0)</f>
        <v>Cost of Sales</v>
      </c>
      <c r="K5055">
        <f>YEAR(tbl_GL[[#This Row],[Date]])</f>
        <v>2019</v>
      </c>
    </row>
    <row r="5056" spans="1:11" x14ac:dyDescent="0.35">
      <c r="A5056">
        <v>1248.2</v>
      </c>
      <c r="B5056" s="24">
        <v>43792</v>
      </c>
      <c r="C5056">
        <v>2</v>
      </c>
      <c r="D5056" s="13">
        <v>60</v>
      </c>
      <c r="E5056" s="13" t="s">
        <v>4</v>
      </c>
      <c r="F5056" s="17">
        <v>-634</v>
      </c>
      <c r="G5056" t="str">
        <f>_xlfn.XLOOKUP(tbl_GL[[#This Row],[Account_key]],tbl_COA[Account_key],tbl_COA[Class],"Not Found")</f>
        <v>Assets</v>
      </c>
      <c r="H5056" t="str">
        <f>_xlfn.XLOOKUP(tbl_GL[[#This Row],[Account_key]],tbl_COA[Account_key],tbl_COA[SubClass],"Not Found")</f>
        <v>Assets</v>
      </c>
      <c r="I5056" t="str">
        <f>_xlfn.XLOOKUP(tbl_GL[[#This Row],[Account_key]],tbl_COA[Account_key],tbl_COA[SubClass2],"Not Found")</f>
        <v>Current Assets</v>
      </c>
      <c r="J5056" t="str">
        <f>_xlfn.XLOOKUP(tbl_GL[[#This Row],[Account_key]],tbl_COA[Account_key],tbl_COA[SubAccount],,0)</f>
        <v>Inventory</v>
      </c>
      <c r="K5056">
        <f>YEAR(tbl_GL[[#This Row],[Date]])</f>
        <v>2019</v>
      </c>
    </row>
    <row r="5057" spans="1:11" x14ac:dyDescent="0.35">
      <c r="A5057">
        <v>1249.0999999999999</v>
      </c>
      <c r="B5057" s="24">
        <v>43792</v>
      </c>
      <c r="C5057">
        <v>2</v>
      </c>
      <c r="D5057" s="13">
        <v>310</v>
      </c>
      <c r="E5057" s="13" t="s">
        <v>97</v>
      </c>
      <c r="F5057" s="17">
        <v>-1289</v>
      </c>
      <c r="G5057" t="str">
        <f>_xlfn.XLOOKUP(tbl_GL[[#This Row],[Account_key]],tbl_COA[Account_key],tbl_COA[Class],"Not Found")</f>
        <v>Operating account</v>
      </c>
      <c r="H5057" t="str">
        <f>_xlfn.XLOOKUP(tbl_GL[[#This Row],[Account_key]],tbl_COA[Account_key],tbl_COA[SubClass],"Not Found")</f>
        <v>Operating Expenses</v>
      </c>
      <c r="I5057" t="str">
        <f>_xlfn.XLOOKUP(tbl_GL[[#This Row],[Account_key]],tbl_COA[Account_key],tbl_COA[SubClass2],"Not Found")</f>
        <v>Administration</v>
      </c>
      <c r="J5057" t="str">
        <f>_xlfn.XLOOKUP(tbl_GL[[#This Row],[Account_key]],tbl_COA[Account_key],tbl_COA[SubAccount],,0)</f>
        <v>Office Supplies</v>
      </c>
      <c r="K5057">
        <f>YEAR(tbl_GL[[#This Row],[Date]])</f>
        <v>2019</v>
      </c>
    </row>
    <row r="5058" spans="1:11" x14ac:dyDescent="0.35">
      <c r="A5058">
        <v>1249.2</v>
      </c>
      <c r="B5058" s="24">
        <v>43792</v>
      </c>
      <c r="C5058">
        <v>2</v>
      </c>
      <c r="D5058" s="13">
        <v>120</v>
      </c>
      <c r="E5058" s="13" t="s">
        <v>97</v>
      </c>
      <c r="F5058" s="17">
        <v>1289</v>
      </c>
      <c r="G5058" t="str">
        <f>_xlfn.XLOOKUP(tbl_GL[[#This Row],[Account_key]],tbl_COA[Account_key],tbl_COA[Class],"Not Found")</f>
        <v>Liabilities and Owners Equity</v>
      </c>
      <c r="H5058" t="str">
        <f>_xlfn.XLOOKUP(tbl_GL[[#This Row],[Account_key]],tbl_COA[Account_key],tbl_COA[SubClass],"Not Found")</f>
        <v>Liabilities</v>
      </c>
      <c r="I5058" t="str">
        <f>_xlfn.XLOOKUP(tbl_GL[[#This Row],[Account_key]],tbl_COA[Account_key],tbl_COA[SubClass2],"Not Found")</f>
        <v>Current Liabilities</v>
      </c>
      <c r="J5058" t="str">
        <f>_xlfn.XLOOKUP(tbl_GL[[#This Row],[Account_key]],tbl_COA[Account_key],tbl_COA[SubAccount],,0)</f>
        <v>Accrued Expenses</v>
      </c>
      <c r="K5058">
        <f>YEAR(tbl_GL[[#This Row],[Date]])</f>
        <v>2019</v>
      </c>
    </row>
    <row r="5059" spans="1:11" x14ac:dyDescent="0.35">
      <c r="A5059">
        <v>1250.0999999999999</v>
      </c>
      <c r="B5059" s="24">
        <v>43792</v>
      </c>
      <c r="C5059">
        <v>2</v>
      </c>
      <c r="D5059" s="13">
        <v>210</v>
      </c>
      <c r="E5059" s="13" t="s">
        <v>7</v>
      </c>
      <c r="F5059" s="17">
        <v>2180</v>
      </c>
      <c r="G5059" t="str">
        <f>_xlfn.XLOOKUP(tbl_GL[[#This Row],[Account_key]],tbl_COA[Account_key],tbl_COA[Class],"Not Found")</f>
        <v>Trading account</v>
      </c>
      <c r="H5059" t="str">
        <f>_xlfn.XLOOKUP(tbl_GL[[#This Row],[Account_key]],tbl_COA[Account_key],tbl_COA[SubClass],"Not Found")</f>
        <v>Sales</v>
      </c>
      <c r="I5059" t="str">
        <f>_xlfn.XLOOKUP(tbl_GL[[#This Row],[Account_key]],tbl_COA[Account_key],tbl_COA[SubClass2],"Not Found")</f>
        <v>Sales</v>
      </c>
      <c r="J5059" t="str">
        <f>_xlfn.XLOOKUP(tbl_GL[[#This Row],[Account_key]],tbl_COA[Account_key],tbl_COA[SubAccount],,0)</f>
        <v>Sales</v>
      </c>
      <c r="K5059">
        <f>YEAR(tbl_GL[[#This Row],[Date]])</f>
        <v>2019</v>
      </c>
    </row>
    <row r="5060" spans="1:11" x14ac:dyDescent="0.35">
      <c r="A5060">
        <v>1250.2</v>
      </c>
      <c r="B5060" s="24">
        <v>43792</v>
      </c>
      <c r="C5060">
        <v>2</v>
      </c>
      <c r="D5060" s="13">
        <v>10</v>
      </c>
      <c r="E5060" s="13" t="s">
        <v>7</v>
      </c>
      <c r="F5060" s="17">
        <v>2180</v>
      </c>
      <c r="G5060" t="str">
        <f>_xlfn.XLOOKUP(tbl_GL[[#This Row],[Account_key]],tbl_COA[Account_key],tbl_COA[Class],"Not Found")</f>
        <v>Assets</v>
      </c>
      <c r="H5060" t="str">
        <f>_xlfn.XLOOKUP(tbl_GL[[#This Row],[Account_key]],tbl_COA[Account_key],tbl_COA[SubClass],"Not Found")</f>
        <v>Assets</v>
      </c>
      <c r="I5060" t="str">
        <f>_xlfn.XLOOKUP(tbl_GL[[#This Row],[Account_key]],tbl_COA[Account_key],tbl_COA[SubClass2],"Not Found")</f>
        <v>Current Assets</v>
      </c>
      <c r="J5060" t="str">
        <f>_xlfn.XLOOKUP(tbl_GL[[#This Row],[Account_key]],tbl_COA[Account_key],tbl_COA[SubAccount],,0)</f>
        <v>Cash at Bank</v>
      </c>
      <c r="K5060">
        <f>YEAR(tbl_GL[[#This Row],[Date]])</f>
        <v>2019</v>
      </c>
    </row>
    <row r="5061" spans="1:11" x14ac:dyDescent="0.35">
      <c r="A5061">
        <v>1251.0999999999999</v>
      </c>
      <c r="B5061" s="24">
        <v>43792</v>
      </c>
      <c r="C5061">
        <v>2</v>
      </c>
      <c r="D5061" s="13">
        <v>230</v>
      </c>
      <c r="E5061" s="13" t="s">
        <v>4</v>
      </c>
      <c r="F5061" s="17">
        <v>-2535</v>
      </c>
      <c r="G5061" t="str">
        <f>_xlfn.XLOOKUP(tbl_GL[[#This Row],[Account_key]],tbl_COA[Account_key],tbl_COA[Class],"Not Found")</f>
        <v>Trading account</v>
      </c>
      <c r="H5061" t="str">
        <f>_xlfn.XLOOKUP(tbl_GL[[#This Row],[Account_key]],tbl_COA[Account_key],tbl_COA[SubClass],"Not Found")</f>
        <v>Cost of Sales</v>
      </c>
      <c r="I5061" t="str">
        <f>_xlfn.XLOOKUP(tbl_GL[[#This Row],[Account_key]],tbl_COA[Account_key],tbl_COA[SubClass2],"Not Found")</f>
        <v>Cost of Sales</v>
      </c>
      <c r="J5061" t="str">
        <f>_xlfn.XLOOKUP(tbl_GL[[#This Row],[Account_key]],tbl_COA[Account_key],tbl_COA[SubAccount],,0)</f>
        <v>Cost of Sales</v>
      </c>
      <c r="K5061">
        <f>YEAR(tbl_GL[[#This Row],[Date]])</f>
        <v>2019</v>
      </c>
    </row>
    <row r="5062" spans="1:11" x14ac:dyDescent="0.35">
      <c r="A5062">
        <v>1251.2</v>
      </c>
      <c r="B5062" s="24">
        <v>43792</v>
      </c>
      <c r="C5062">
        <v>2</v>
      </c>
      <c r="D5062" s="13">
        <v>60</v>
      </c>
      <c r="E5062" s="13" t="s">
        <v>4</v>
      </c>
      <c r="F5062" s="17">
        <v>-2535</v>
      </c>
      <c r="G5062" t="str">
        <f>_xlfn.XLOOKUP(tbl_GL[[#This Row],[Account_key]],tbl_COA[Account_key],tbl_COA[Class],"Not Found")</f>
        <v>Assets</v>
      </c>
      <c r="H5062" t="str">
        <f>_xlfn.XLOOKUP(tbl_GL[[#This Row],[Account_key]],tbl_COA[Account_key],tbl_COA[SubClass],"Not Found")</f>
        <v>Assets</v>
      </c>
      <c r="I5062" t="str">
        <f>_xlfn.XLOOKUP(tbl_GL[[#This Row],[Account_key]],tbl_COA[Account_key],tbl_COA[SubClass2],"Not Found")</f>
        <v>Current Assets</v>
      </c>
      <c r="J5062" t="str">
        <f>_xlfn.XLOOKUP(tbl_GL[[#This Row],[Account_key]],tbl_COA[Account_key],tbl_COA[SubAccount],,0)</f>
        <v>Inventory</v>
      </c>
      <c r="K5062">
        <f>YEAR(tbl_GL[[#This Row],[Date]])</f>
        <v>2019</v>
      </c>
    </row>
    <row r="5063" spans="1:11" x14ac:dyDescent="0.35">
      <c r="A5063">
        <v>1252.0999999999999</v>
      </c>
      <c r="B5063" s="24">
        <v>43792</v>
      </c>
      <c r="C5063">
        <v>2</v>
      </c>
      <c r="D5063" s="13">
        <v>210</v>
      </c>
      <c r="E5063" s="13" t="s">
        <v>8</v>
      </c>
      <c r="F5063" s="17">
        <v>9269</v>
      </c>
      <c r="G5063" t="str">
        <f>_xlfn.XLOOKUP(tbl_GL[[#This Row],[Account_key]],tbl_COA[Account_key],tbl_COA[Class],"Not Found")</f>
        <v>Trading account</v>
      </c>
      <c r="H5063" t="str">
        <f>_xlfn.XLOOKUP(tbl_GL[[#This Row],[Account_key]],tbl_COA[Account_key],tbl_COA[SubClass],"Not Found")</f>
        <v>Sales</v>
      </c>
      <c r="I5063" t="str">
        <f>_xlfn.XLOOKUP(tbl_GL[[#This Row],[Account_key]],tbl_COA[Account_key],tbl_COA[SubClass2],"Not Found")</f>
        <v>Sales</v>
      </c>
      <c r="J5063" t="str">
        <f>_xlfn.XLOOKUP(tbl_GL[[#This Row],[Account_key]],tbl_COA[Account_key],tbl_COA[SubAccount],,0)</f>
        <v>Sales</v>
      </c>
      <c r="K5063">
        <f>YEAR(tbl_GL[[#This Row],[Date]])</f>
        <v>2019</v>
      </c>
    </row>
    <row r="5064" spans="1:11" x14ac:dyDescent="0.35">
      <c r="A5064">
        <v>1252.2</v>
      </c>
      <c r="B5064" s="24">
        <v>43792</v>
      </c>
      <c r="C5064">
        <v>2</v>
      </c>
      <c r="D5064" s="13">
        <v>30</v>
      </c>
      <c r="E5064" s="13" t="s">
        <v>8</v>
      </c>
      <c r="F5064" s="17">
        <v>9269</v>
      </c>
      <c r="G5064" t="str">
        <f>_xlfn.XLOOKUP(tbl_GL[[#This Row],[Account_key]],tbl_COA[Account_key],tbl_COA[Class],"Not Found")</f>
        <v>Assets</v>
      </c>
      <c r="H5064" t="str">
        <f>_xlfn.XLOOKUP(tbl_GL[[#This Row],[Account_key]],tbl_COA[Account_key],tbl_COA[SubClass],"Not Found")</f>
        <v>Assets</v>
      </c>
      <c r="I5064" t="str">
        <f>_xlfn.XLOOKUP(tbl_GL[[#This Row],[Account_key]],tbl_COA[Account_key],tbl_COA[SubClass2],"Not Found")</f>
        <v>Current Assets</v>
      </c>
      <c r="J5064" t="str">
        <f>_xlfn.XLOOKUP(tbl_GL[[#This Row],[Account_key]],tbl_COA[Account_key],tbl_COA[SubAccount],,0)</f>
        <v>Trade Receivables</v>
      </c>
      <c r="K5064">
        <f>YEAR(tbl_GL[[#This Row],[Date]])</f>
        <v>2019</v>
      </c>
    </row>
    <row r="5065" spans="1:11" x14ac:dyDescent="0.35">
      <c r="A5065">
        <v>1253.0999999999999</v>
      </c>
      <c r="B5065" s="24">
        <v>43793</v>
      </c>
      <c r="C5065">
        <v>2</v>
      </c>
      <c r="D5065" s="13">
        <v>10</v>
      </c>
      <c r="E5065" s="13" t="s">
        <v>98</v>
      </c>
      <c r="F5065" s="17">
        <v>-1347</v>
      </c>
      <c r="G5065" t="str">
        <f>_xlfn.XLOOKUP(tbl_GL[[#This Row],[Account_key]],tbl_COA[Account_key],tbl_COA[Class],"Not Found")</f>
        <v>Assets</v>
      </c>
      <c r="H5065" t="str">
        <f>_xlfn.XLOOKUP(tbl_GL[[#This Row],[Account_key]],tbl_COA[Account_key],tbl_COA[SubClass],"Not Found")</f>
        <v>Assets</v>
      </c>
      <c r="I5065" t="str">
        <f>_xlfn.XLOOKUP(tbl_GL[[#This Row],[Account_key]],tbl_COA[Account_key],tbl_COA[SubClass2],"Not Found")</f>
        <v>Current Assets</v>
      </c>
      <c r="J5065" t="str">
        <f>_xlfn.XLOOKUP(tbl_GL[[#This Row],[Account_key]],tbl_COA[Account_key],tbl_COA[SubAccount],,0)</f>
        <v>Cash at Bank</v>
      </c>
      <c r="K5065">
        <f>YEAR(tbl_GL[[#This Row],[Date]])</f>
        <v>2019</v>
      </c>
    </row>
    <row r="5066" spans="1:11" x14ac:dyDescent="0.35">
      <c r="A5066">
        <v>1253.2</v>
      </c>
      <c r="B5066" s="24">
        <v>43793</v>
      </c>
      <c r="C5066">
        <v>2</v>
      </c>
      <c r="D5066" s="13">
        <v>120</v>
      </c>
      <c r="E5066" s="13" t="s">
        <v>98</v>
      </c>
      <c r="F5066" s="17">
        <v>-1347</v>
      </c>
      <c r="G5066" t="str">
        <f>_xlfn.XLOOKUP(tbl_GL[[#This Row],[Account_key]],tbl_COA[Account_key],tbl_COA[Class],"Not Found")</f>
        <v>Liabilities and Owners Equity</v>
      </c>
      <c r="H5066" t="str">
        <f>_xlfn.XLOOKUP(tbl_GL[[#This Row],[Account_key]],tbl_COA[Account_key],tbl_COA[SubClass],"Not Found")</f>
        <v>Liabilities</v>
      </c>
      <c r="I5066" t="str">
        <f>_xlfn.XLOOKUP(tbl_GL[[#This Row],[Account_key]],tbl_COA[Account_key],tbl_COA[SubClass2],"Not Found")</f>
        <v>Current Liabilities</v>
      </c>
      <c r="J5066" t="str">
        <f>_xlfn.XLOOKUP(tbl_GL[[#This Row],[Account_key]],tbl_COA[Account_key],tbl_COA[SubAccount],,0)</f>
        <v>Accrued Expenses</v>
      </c>
      <c r="K5066">
        <f>YEAR(tbl_GL[[#This Row],[Date]])</f>
        <v>2019</v>
      </c>
    </row>
    <row r="5067" spans="1:11" x14ac:dyDescent="0.35">
      <c r="A5067">
        <v>1254.0999999999999</v>
      </c>
      <c r="B5067" s="24">
        <v>43794</v>
      </c>
      <c r="C5067">
        <v>2</v>
      </c>
      <c r="D5067" s="13">
        <v>10</v>
      </c>
      <c r="E5067" s="13" t="s">
        <v>98</v>
      </c>
      <c r="F5067" s="17">
        <v>-904</v>
      </c>
      <c r="G5067" t="str">
        <f>_xlfn.XLOOKUP(tbl_GL[[#This Row],[Account_key]],tbl_COA[Account_key],tbl_COA[Class],"Not Found")</f>
        <v>Assets</v>
      </c>
      <c r="H5067" t="str">
        <f>_xlfn.XLOOKUP(tbl_GL[[#This Row],[Account_key]],tbl_COA[Account_key],tbl_COA[SubClass],"Not Found")</f>
        <v>Assets</v>
      </c>
      <c r="I5067" t="str">
        <f>_xlfn.XLOOKUP(tbl_GL[[#This Row],[Account_key]],tbl_COA[Account_key],tbl_COA[SubClass2],"Not Found")</f>
        <v>Current Assets</v>
      </c>
      <c r="J5067" t="str">
        <f>_xlfn.XLOOKUP(tbl_GL[[#This Row],[Account_key]],tbl_COA[Account_key],tbl_COA[SubAccount],,0)</f>
        <v>Cash at Bank</v>
      </c>
      <c r="K5067">
        <f>YEAR(tbl_GL[[#This Row],[Date]])</f>
        <v>2019</v>
      </c>
    </row>
    <row r="5068" spans="1:11" x14ac:dyDescent="0.35">
      <c r="A5068">
        <v>1254.2</v>
      </c>
      <c r="B5068" s="24">
        <v>43794</v>
      </c>
      <c r="C5068">
        <v>2</v>
      </c>
      <c r="D5068" s="13">
        <v>120</v>
      </c>
      <c r="E5068" s="13" t="s">
        <v>98</v>
      </c>
      <c r="F5068" s="17">
        <v>-904</v>
      </c>
      <c r="G5068" t="str">
        <f>_xlfn.XLOOKUP(tbl_GL[[#This Row],[Account_key]],tbl_COA[Account_key],tbl_COA[Class],"Not Found")</f>
        <v>Liabilities and Owners Equity</v>
      </c>
      <c r="H5068" t="str">
        <f>_xlfn.XLOOKUP(tbl_GL[[#This Row],[Account_key]],tbl_COA[Account_key],tbl_COA[SubClass],"Not Found")</f>
        <v>Liabilities</v>
      </c>
      <c r="I5068" t="str">
        <f>_xlfn.XLOOKUP(tbl_GL[[#This Row],[Account_key]],tbl_COA[Account_key],tbl_COA[SubClass2],"Not Found")</f>
        <v>Current Liabilities</v>
      </c>
      <c r="J5068" t="str">
        <f>_xlfn.XLOOKUP(tbl_GL[[#This Row],[Account_key]],tbl_COA[Account_key],tbl_COA[SubAccount],,0)</f>
        <v>Accrued Expenses</v>
      </c>
      <c r="K5068">
        <f>YEAR(tbl_GL[[#This Row],[Date]])</f>
        <v>2019</v>
      </c>
    </row>
    <row r="5069" spans="1:11" x14ac:dyDescent="0.35">
      <c r="A5069">
        <v>1255.0999999999999</v>
      </c>
      <c r="B5069" s="24">
        <v>43794</v>
      </c>
      <c r="C5069">
        <v>2</v>
      </c>
      <c r="D5069" s="13">
        <v>10</v>
      </c>
      <c r="E5069" s="13" t="s">
        <v>98</v>
      </c>
      <c r="F5069" s="17">
        <v>-1010</v>
      </c>
      <c r="G5069" t="str">
        <f>_xlfn.XLOOKUP(tbl_GL[[#This Row],[Account_key]],tbl_COA[Account_key],tbl_COA[Class],"Not Found")</f>
        <v>Assets</v>
      </c>
      <c r="H5069" t="str">
        <f>_xlfn.XLOOKUP(tbl_GL[[#This Row],[Account_key]],tbl_COA[Account_key],tbl_COA[SubClass],"Not Found")</f>
        <v>Assets</v>
      </c>
      <c r="I5069" t="str">
        <f>_xlfn.XLOOKUP(tbl_GL[[#This Row],[Account_key]],tbl_COA[Account_key],tbl_COA[SubClass2],"Not Found")</f>
        <v>Current Assets</v>
      </c>
      <c r="J5069" t="str">
        <f>_xlfn.XLOOKUP(tbl_GL[[#This Row],[Account_key]],tbl_COA[Account_key],tbl_COA[SubAccount],,0)</f>
        <v>Cash at Bank</v>
      </c>
      <c r="K5069">
        <f>YEAR(tbl_GL[[#This Row],[Date]])</f>
        <v>2019</v>
      </c>
    </row>
    <row r="5070" spans="1:11" x14ac:dyDescent="0.35">
      <c r="A5070">
        <v>1255.2</v>
      </c>
      <c r="B5070" s="24">
        <v>43794</v>
      </c>
      <c r="C5070">
        <v>2</v>
      </c>
      <c r="D5070" s="13">
        <v>120</v>
      </c>
      <c r="E5070" s="13" t="s">
        <v>98</v>
      </c>
      <c r="F5070" s="17">
        <v>-1010</v>
      </c>
      <c r="G5070" t="str">
        <f>_xlfn.XLOOKUP(tbl_GL[[#This Row],[Account_key]],tbl_COA[Account_key],tbl_COA[Class],"Not Found")</f>
        <v>Liabilities and Owners Equity</v>
      </c>
      <c r="H5070" t="str">
        <f>_xlfn.XLOOKUP(tbl_GL[[#This Row],[Account_key]],tbl_COA[Account_key],tbl_COA[SubClass],"Not Found")</f>
        <v>Liabilities</v>
      </c>
      <c r="I5070" t="str">
        <f>_xlfn.XLOOKUP(tbl_GL[[#This Row],[Account_key]],tbl_COA[Account_key],tbl_COA[SubClass2],"Not Found")</f>
        <v>Current Liabilities</v>
      </c>
      <c r="J5070" t="str">
        <f>_xlfn.XLOOKUP(tbl_GL[[#This Row],[Account_key]],tbl_COA[Account_key],tbl_COA[SubAccount],,0)</f>
        <v>Accrued Expenses</v>
      </c>
      <c r="K5070">
        <f>YEAR(tbl_GL[[#This Row],[Date]])</f>
        <v>2019</v>
      </c>
    </row>
    <row r="5071" spans="1:11" x14ac:dyDescent="0.35">
      <c r="A5071">
        <v>1256.0999999999999</v>
      </c>
      <c r="B5071" s="24">
        <v>43797</v>
      </c>
      <c r="C5071">
        <v>2</v>
      </c>
      <c r="D5071" s="13">
        <v>330</v>
      </c>
      <c r="E5071" s="13" t="s">
        <v>97</v>
      </c>
      <c r="F5071" s="17">
        <v>-1147</v>
      </c>
      <c r="G5071" t="str">
        <f>_xlfn.XLOOKUP(tbl_GL[[#This Row],[Account_key]],tbl_COA[Account_key],tbl_COA[Class],"Not Found")</f>
        <v>Operating account</v>
      </c>
      <c r="H5071" t="str">
        <f>_xlfn.XLOOKUP(tbl_GL[[#This Row],[Account_key]],tbl_COA[Account_key],tbl_COA[SubClass],"Not Found")</f>
        <v>Operating Expenses</v>
      </c>
      <c r="I5071" t="str">
        <f>_xlfn.XLOOKUP(tbl_GL[[#This Row],[Account_key]],tbl_COA[Account_key],tbl_COA[SubClass2],"Not Found")</f>
        <v>Administration</v>
      </c>
      <c r="J5071" t="str">
        <f>_xlfn.XLOOKUP(tbl_GL[[#This Row],[Account_key]],tbl_COA[Account_key],tbl_COA[SubAccount],,0)</f>
        <v>Telephone</v>
      </c>
      <c r="K5071">
        <f>YEAR(tbl_GL[[#This Row],[Date]])</f>
        <v>2019</v>
      </c>
    </row>
    <row r="5072" spans="1:11" x14ac:dyDescent="0.35">
      <c r="A5072">
        <v>1256.2</v>
      </c>
      <c r="B5072" s="24">
        <v>43797</v>
      </c>
      <c r="C5072">
        <v>2</v>
      </c>
      <c r="D5072" s="13">
        <v>120</v>
      </c>
      <c r="E5072" s="13" t="s">
        <v>97</v>
      </c>
      <c r="F5072" s="17">
        <v>1147</v>
      </c>
      <c r="G5072" t="str">
        <f>_xlfn.XLOOKUP(tbl_GL[[#This Row],[Account_key]],tbl_COA[Account_key],tbl_COA[Class],"Not Found")</f>
        <v>Liabilities and Owners Equity</v>
      </c>
      <c r="H5072" t="str">
        <f>_xlfn.XLOOKUP(tbl_GL[[#This Row],[Account_key]],tbl_COA[Account_key],tbl_COA[SubClass],"Not Found")</f>
        <v>Liabilities</v>
      </c>
      <c r="I5072" t="str">
        <f>_xlfn.XLOOKUP(tbl_GL[[#This Row],[Account_key]],tbl_COA[Account_key],tbl_COA[SubClass2],"Not Found")</f>
        <v>Current Liabilities</v>
      </c>
      <c r="J5072" t="str">
        <f>_xlfn.XLOOKUP(tbl_GL[[#This Row],[Account_key]],tbl_COA[Account_key],tbl_COA[SubAccount],,0)</f>
        <v>Accrued Expenses</v>
      </c>
      <c r="K5072">
        <f>YEAR(tbl_GL[[#This Row],[Date]])</f>
        <v>2019</v>
      </c>
    </row>
    <row r="5073" spans="1:11" x14ac:dyDescent="0.35">
      <c r="A5073">
        <v>1257.0999999999999</v>
      </c>
      <c r="B5073" s="24">
        <v>43799</v>
      </c>
      <c r="C5073">
        <v>2</v>
      </c>
      <c r="D5073" s="13">
        <v>10</v>
      </c>
      <c r="E5073" s="13" t="s">
        <v>110</v>
      </c>
      <c r="F5073" s="17">
        <v>40</v>
      </c>
      <c r="G5073" t="str">
        <f>_xlfn.XLOOKUP(tbl_GL[[#This Row],[Account_key]],tbl_COA[Account_key],tbl_COA[Class],"Not Found")</f>
        <v>Assets</v>
      </c>
      <c r="H5073" t="str">
        <f>_xlfn.XLOOKUP(tbl_GL[[#This Row],[Account_key]],tbl_COA[Account_key],tbl_COA[SubClass],"Not Found")</f>
        <v>Assets</v>
      </c>
      <c r="I5073" t="str">
        <f>_xlfn.XLOOKUP(tbl_GL[[#This Row],[Account_key]],tbl_COA[Account_key],tbl_COA[SubClass2],"Not Found")</f>
        <v>Current Assets</v>
      </c>
      <c r="J5073" t="str">
        <f>_xlfn.XLOOKUP(tbl_GL[[#This Row],[Account_key]],tbl_COA[Account_key],tbl_COA[SubAccount],,0)</f>
        <v>Cash at Bank</v>
      </c>
      <c r="K5073">
        <f>YEAR(tbl_GL[[#This Row],[Date]])</f>
        <v>2019</v>
      </c>
    </row>
    <row r="5074" spans="1:11" x14ac:dyDescent="0.35">
      <c r="A5074">
        <v>1257.2</v>
      </c>
      <c r="B5074" s="24">
        <v>43799</v>
      </c>
      <c r="C5074">
        <v>2</v>
      </c>
      <c r="D5074" s="13">
        <v>430</v>
      </c>
      <c r="E5074" s="13" t="s">
        <v>110</v>
      </c>
      <c r="F5074" s="17">
        <v>40</v>
      </c>
      <c r="G5074" t="str">
        <f>_xlfn.XLOOKUP(tbl_GL[[#This Row],[Account_key]],tbl_COA[Account_key],tbl_COA[Class],"Not Found")</f>
        <v>Non-operating</v>
      </c>
      <c r="H5074" t="str">
        <f>_xlfn.XLOOKUP(tbl_GL[[#This Row],[Account_key]],tbl_COA[Account_key],tbl_COA[SubClass],"Not Found")</f>
        <v>Exchange Loss/Gain</v>
      </c>
      <c r="I5074" t="str">
        <f>_xlfn.XLOOKUP(tbl_GL[[#This Row],[Account_key]],tbl_COA[Account_key],tbl_COA[SubClass2],"Not Found")</f>
        <v>Exchange Loss/Gain</v>
      </c>
      <c r="J5074" t="str">
        <f>_xlfn.XLOOKUP(tbl_GL[[#This Row],[Account_key]],tbl_COA[Account_key],tbl_COA[SubAccount],,0)</f>
        <v>Exchange Loss/Gain</v>
      </c>
      <c r="K5074">
        <f>YEAR(tbl_GL[[#This Row],[Date]])</f>
        <v>2019</v>
      </c>
    </row>
    <row r="5075" spans="1:11" x14ac:dyDescent="0.35">
      <c r="A5075">
        <v>1258.0999999999999</v>
      </c>
      <c r="B5075" s="24">
        <v>43799</v>
      </c>
      <c r="C5075">
        <v>2</v>
      </c>
      <c r="D5075" s="13">
        <v>10</v>
      </c>
      <c r="E5075" s="13" t="s">
        <v>113</v>
      </c>
      <c r="F5075" s="17">
        <v>105</v>
      </c>
      <c r="G5075" t="str">
        <f>_xlfn.XLOOKUP(tbl_GL[[#This Row],[Account_key]],tbl_COA[Account_key],tbl_COA[Class],"Not Found")</f>
        <v>Assets</v>
      </c>
      <c r="H5075" t="str">
        <f>_xlfn.XLOOKUP(tbl_GL[[#This Row],[Account_key]],tbl_COA[Account_key],tbl_COA[SubClass],"Not Found")</f>
        <v>Assets</v>
      </c>
      <c r="I5075" t="str">
        <f>_xlfn.XLOOKUP(tbl_GL[[#This Row],[Account_key]],tbl_COA[Account_key],tbl_COA[SubClass2],"Not Found")</f>
        <v>Current Assets</v>
      </c>
      <c r="J5075" t="str">
        <f>_xlfn.XLOOKUP(tbl_GL[[#This Row],[Account_key]],tbl_COA[Account_key],tbl_COA[SubAccount],,0)</f>
        <v>Cash at Bank</v>
      </c>
      <c r="K5075">
        <f>YEAR(tbl_GL[[#This Row],[Date]])</f>
        <v>2019</v>
      </c>
    </row>
    <row r="5076" spans="1:11" x14ac:dyDescent="0.35">
      <c r="A5076">
        <v>1258.2</v>
      </c>
      <c r="B5076" s="24">
        <v>43799</v>
      </c>
      <c r="C5076">
        <v>2</v>
      </c>
      <c r="D5076" s="13">
        <v>410</v>
      </c>
      <c r="E5076" s="13" t="s">
        <v>113</v>
      </c>
      <c r="F5076" s="17">
        <v>105</v>
      </c>
      <c r="G5076" t="str">
        <f>_xlfn.XLOOKUP(tbl_GL[[#This Row],[Account_key]],tbl_COA[Account_key],tbl_COA[Class],"Not Found")</f>
        <v>Non-operating</v>
      </c>
      <c r="H5076" t="str">
        <f>_xlfn.XLOOKUP(tbl_GL[[#This Row],[Account_key]],tbl_COA[Account_key],tbl_COA[SubClass],"Not Found")</f>
        <v>Interest Income</v>
      </c>
      <c r="I5076" t="str">
        <f>_xlfn.XLOOKUP(tbl_GL[[#This Row],[Account_key]],tbl_COA[Account_key],tbl_COA[SubClass2],"Not Found")</f>
        <v>Interest Income</v>
      </c>
      <c r="J5076" t="str">
        <f>_xlfn.XLOOKUP(tbl_GL[[#This Row],[Account_key]],tbl_COA[Account_key],tbl_COA[SubAccount],,0)</f>
        <v>Interest Income</v>
      </c>
      <c r="K5076">
        <f>YEAR(tbl_GL[[#This Row],[Date]])</f>
        <v>2019</v>
      </c>
    </row>
    <row r="5077" spans="1:11" x14ac:dyDescent="0.35">
      <c r="A5077">
        <v>1259.0999999999999</v>
      </c>
      <c r="B5077" s="24">
        <v>43799</v>
      </c>
      <c r="C5077">
        <v>2</v>
      </c>
      <c r="D5077" s="13">
        <v>400</v>
      </c>
      <c r="E5077" s="13" t="s">
        <v>104</v>
      </c>
      <c r="F5077" s="17">
        <v>-125</v>
      </c>
      <c r="G5077" t="str">
        <f>_xlfn.XLOOKUP(tbl_GL[[#This Row],[Account_key]],tbl_COA[Account_key],tbl_COA[Class],"Not Found")</f>
        <v>Operating account</v>
      </c>
      <c r="H5077" t="str">
        <f>_xlfn.XLOOKUP(tbl_GL[[#This Row],[Account_key]],tbl_COA[Account_key],tbl_COA[SubClass],"Not Found")</f>
        <v>Depreciation &amp; Amortization</v>
      </c>
      <c r="I5077" t="str">
        <f>_xlfn.XLOOKUP(tbl_GL[[#This Row],[Account_key]],tbl_COA[Account_key],tbl_COA[SubClass2],"Not Found")</f>
        <v>Amortization</v>
      </c>
      <c r="J5077" t="str">
        <f>_xlfn.XLOOKUP(tbl_GL[[#This Row],[Account_key]],tbl_COA[Account_key],tbl_COA[SubAccount],,0)</f>
        <v>Amortization of Intangible Assets</v>
      </c>
      <c r="K5077">
        <f>YEAR(tbl_GL[[#This Row],[Date]])</f>
        <v>2019</v>
      </c>
    </row>
    <row r="5078" spans="1:11" x14ac:dyDescent="0.35">
      <c r="A5078">
        <v>1259.2</v>
      </c>
      <c r="B5078" s="24">
        <v>43799</v>
      </c>
      <c r="C5078">
        <v>2</v>
      </c>
      <c r="D5078" s="13">
        <v>100</v>
      </c>
      <c r="E5078" s="13" t="s">
        <v>104</v>
      </c>
      <c r="F5078" s="17">
        <v>-125</v>
      </c>
      <c r="G5078" t="str">
        <f>_xlfn.XLOOKUP(tbl_GL[[#This Row],[Account_key]],tbl_COA[Account_key],tbl_COA[Class],"Not Found")</f>
        <v>Assets</v>
      </c>
      <c r="H5078" t="str">
        <f>_xlfn.XLOOKUP(tbl_GL[[#This Row],[Account_key]],tbl_COA[Account_key],tbl_COA[SubClass],"Not Found")</f>
        <v>Assets</v>
      </c>
      <c r="I5078" t="str">
        <f>_xlfn.XLOOKUP(tbl_GL[[#This Row],[Account_key]],tbl_COA[Account_key],tbl_COA[SubClass2],"Not Found")</f>
        <v>Non-Current Assets</v>
      </c>
      <c r="J5078" t="str">
        <f>_xlfn.XLOOKUP(tbl_GL[[#This Row],[Account_key]],tbl_COA[Account_key],tbl_COA[SubAccount],,0)</f>
        <v>Patents and trademarks</v>
      </c>
      <c r="K5078">
        <f>YEAR(tbl_GL[[#This Row],[Date]])</f>
        <v>2019</v>
      </c>
    </row>
    <row r="5079" spans="1:11" x14ac:dyDescent="0.35">
      <c r="A5079">
        <v>1260.0999999999999</v>
      </c>
      <c r="B5079" s="24">
        <v>43799</v>
      </c>
      <c r="C5079">
        <v>2</v>
      </c>
      <c r="D5079" s="13">
        <v>440</v>
      </c>
      <c r="E5079" s="13" t="s">
        <v>112</v>
      </c>
      <c r="F5079" s="17">
        <v>-150</v>
      </c>
      <c r="G5079" t="str">
        <f>_xlfn.XLOOKUP(tbl_GL[[#This Row],[Account_key]],tbl_COA[Account_key],tbl_COA[Class],"Not Found")</f>
        <v>Interest &amp; Tax</v>
      </c>
      <c r="H5079" t="str">
        <f>_xlfn.XLOOKUP(tbl_GL[[#This Row],[Account_key]],tbl_COA[Account_key],tbl_COA[SubClass],"Not Found")</f>
        <v>Interest Expense</v>
      </c>
      <c r="I5079" t="str">
        <f>_xlfn.XLOOKUP(tbl_GL[[#This Row],[Account_key]],tbl_COA[Account_key],tbl_COA[SubClass2],"Not Found")</f>
        <v>Interest Expense</v>
      </c>
      <c r="J5079" t="str">
        <f>_xlfn.XLOOKUP(tbl_GL[[#This Row],[Account_key]],tbl_COA[Account_key],tbl_COA[SubAccount],,0)</f>
        <v>Interest Expense</v>
      </c>
      <c r="K5079">
        <f>YEAR(tbl_GL[[#This Row],[Date]])</f>
        <v>2019</v>
      </c>
    </row>
    <row r="5080" spans="1:11" x14ac:dyDescent="0.35">
      <c r="A5080">
        <v>1260.2</v>
      </c>
      <c r="B5080" s="24">
        <v>43799</v>
      </c>
      <c r="C5080">
        <v>2</v>
      </c>
      <c r="D5080" s="13">
        <v>121</v>
      </c>
      <c r="E5080" s="13" t="s">
        <v>112</v>
      </c>
      <c r="F5080" s="17">
        <v>150</v>
      </c>
      <c r="G5080" t="str">
        <f>_xlfn.XLOOKUP(tbl_GL[[#This Row],[Account_key]],tbl_COA[Account_key],tbl_COA[Class],"Not Found")</f>
        <v>Liabilities and Owners Equity</v>
      </c>
      <c r="H5080" t="str">
        <f>_xlfn.XLOOKUP(tbl_GL[[#This Row],[Account_key]],tbl_COA[Account_key],tbl_COA[SubClass],"Not Found")</f>
        <v>Liabilities</v>
      </c>
      <c r="I5080" t="str">
        <f>_xlfn.XLOOKUP(tbl_GL[[#This Row],[Account_key]],tbl_COA[Account_key],tbl_COA[SubClass2],"Not Found")</f>
        <v>Current Liabilities</v>
      </c>
      <c r="J5080" t="str">
        <f>_xlfn.XLOOKUP(tbl_GL[[#This Row],[Account_key]],tbl_COA[Account_key],tbl_COA[SubAccount],,0)</f>
        <v>Interest Payable</v>
      </c>
      <c r="K5080">
        <f>YEAR(tbl_GL[[#This Row],[Date]])</f>
        <v>2019</v>
      </c>
    </row>
    <row r="5081" spans="1:11" x14ac:dyDescent="0.35">
      <c r="A5081">
        <v>1261.0999999999999</v>
      </c>
      <c r="B5081" s="24">
        <v>43799</v>
      </c>
      <c r="C5081">
        <v>2</v>
      </c>
      <c r="D5081" s="13">
        <v>230</v>
      </c>
      <c r="E5081" s="13" t="s">
        <v>4</v>
      </c>
      <c r="F5081" s="17">
        <v>-652</v>
      </c>
      <c r="G5081" t="str">
        <f>_xlfn.XLOOKUP(tbl_GL[[#This Row],[Account_key]],tbl_COA[Account_key],tbl_COA[Class],"Not Found")</f>
        <v>Trading account</v>
      </c>
      <c r="H5081" t="str">
        <f>_xlfn.XLOOKUP(tbl_GL[[#This Row],[Account_key]],tbl_COA[Account_key],tbl_COA[SubClass],"Not Found")</f>
        <v>Cost of Sales</v>
      </c>
      <c r="I5081" t="str">
        <f>_xlfn.XLOOKUP(tbl_GL[[#This Row],[Account_key]],tbl_COA[Account_key],tbl_COA[SubClass2],"Not Found")</f>
        <v>Cost of Sales</v>
      </c>
      <c r="J5081" t="str">
        <f>_xlfn.XLOOKUP(tbl_GL[[#This Row],[Account_key]],tbl_COA[Account_key],tbl_COA[SubAccount],,0)</f>
        <v>Cost of Sales</v>
      </c>
      <c r="K5081">
        <f>YEAR(tbl_GL[[#This Row],[Date]])</f>
        <v>2019</v>
      </c>
    </row>
    <row r="5082" spans="1:11" x14ac:dyDescent="0.35">
      <c r="A5082">
        <v>1261.2</v>
      </c>
      <c r="B5082" s="24">
        <v>43799</v>
      </c>
      <c r="C5082">
        <v>2</v>
      </c>
      <c r="D5082" s="13">
        <v>60</v>
      </c>
      <c r="E5082" s="13" t="s">
        <v>4</v>
      </c>
      <c r="F5082" s="17">
        <v>-652</v>
      </c>
      <c r="G5082" t="str">
        <f>_xlfn.XLOOKUP(tbl_GL[[#This Row],[Account_key]],tbl_COA[Account_key],tbl_COA[Class],"Not Found")</f>
        <v>Assets</v>
      </c>
      <c r="H5082" t="str">
        <f>_xlfn.XLOOKUP(tbl_GL[[#This Row],[Account_key]],tbl_COA[Account_key],tbl_COA[SubClass],"Not Found")</f>
        <v>Assets</v>
      </c>
      <c r="I5082" t="str">
        <f>_xlfn.XLOOKUP(tbl_GL[[#This Row],[Account_key]],tbl_COA[Account_key],tbl_COA[SubClass2],"Not Found")</f>
        <v>Current Assets</v>
      </c>
      <c r="J5082" t="str">
        <f>_xlfn.XLOOKUP(tbl_GL[[#This Row],[Account_key]],tbl_COA[Account_key],tbl_COA[SubAccount],,0)</f>
        <v>Inventory</v>
      </c>
      <c r="K5082">
        <f>YEAR(tbl_GL[[#This Row],[Date]])</f>
        <v>2019</v>
      </c>
    </row>
    <row r="5083" spans="1:11" x14ac:dyDescent="0.35">
      <c r="A5083">
        <v>1262.0999999999999</v>
      </c>
      <c r="B5083" s="24">
        <v>43799</v>
      </c>
      <c r="C5083">
        <v>2</v>
      </c>
      <c r="D5083" s="13">
        <v>210</v>
      </c>
      <c r="E5083" s="13" t="s">
        <v>7</v>
      </c>
      <c r="F5083" s="17">
        <v>2242</v>
      </c>
      <c r="G5083" t="str">
        <f>_xlfn.XLOOKUP(tbl_GL[[#This Row],[Account_key]],tbl_COA[Account_key],tbl_COA[Class],"Not Found")</f>
        <v>Trading account</v>
      </c>
      <c r="H5083" t="str">
        <f>_xlfn.XLOOKUP(tbl_GL[[#This Row],[Account_key]],tbl_COA[Account_key],tbl_COA[SubClass],"Not Found")</f>
        <v>Sales</v>
      </c>
      <c r="I5083" t="str">
        <f>_xlfn.XLOOKUP(tbl_GL[[#This Row],[Account_key]],tbl_COA[Account_key],tbl_COA[SubClass2],"Not Found")</f>
        <v>Sales</v>
      </c>
      <c r="J5083" t="str">
        <f>_xlfn.XLOOKUP(tbl_GL[[#This Row],[Account_key]],tbl_COA[Account_key],tbl_COA[SubAccount],,0)</f>
        <v>Sales</v>
      </c>
      <c r="K5083">
        <f>YEAR(tbl_GL[[#This Row],[Date]])</f>
        <v>2019</v>
      </c>
    </row>
    <row r="5084" spans="1:11" x14ac:dyDescent="0.35">
      <c r="A5084">
        <v>1262.2</v>
      </c>
      <c r="B5084" s="24">
        <v>43799</v>
      </c>
      <c r="C5084">
        <v>2</v>
      </c>
      <c r="D5084" s="13">
        <v>10</v>
      </c>
      <c r="E5084" s="13" t="s">
        <v>7</v>
      </c>
      <c r="F5084" s="17">
        <v>2242</v>
      </c>
      <c r="G5084" t="str">
        <f>_xlfn.XLOOKUP(tbl_GL[[#This Row],[Account_key]],tbl_COA[Account_key],tbl_COA[Class],"Not Found")</f>
        <v>Assets</v>
      </c>
      <c r="H5084" t="str">
        <f>_xlfn.XLOOKUP(tbl_GL[[#This Row],[Account_key]],tbl_COA[Account_key],tbl_COA[SubClass],"Not Found")</f>
        <v>Assets</v>
      </c>
      <c r="I5084" t="str">
        <f>_xlfn.XLOOKUP(tbl_GL[[#This Row],[Account_key]],tbl_COA[Account_key],tbl_COA[SubClass2],"Not Found")</f>
        <v>Current Assets</v>
      </c>
      <c r="J5084" t="str">
        <f>_xlfn.XLOOKUP(tbl_GL[[#This Row],[Account_key]],tbl_COA[Account_key],tbl_COA[SubAccount],,0)</f>
        <v>Cash at Bank</v>
      </c>
      <c r="K5084">
        <f>YEAR(tbl_GL[[#This Row],[Date]])</f>
        <v>2019</v>
      </c>
    </row>
    <row r="5085" spans="1:11" x14ac:dyDescent="0.35">
      <c r="A5085">
        <v>1263.0999999999999</v>
      </c>
      <c r="B5085" s="24">
        <v>43799</v>
      </c>
      <c r="C5085">
        <v>2</v>
      </c>
      <c r="D5085" s="13">
        <v>230</v>
      </c>
      <c r="E5085" s="13" t="s">
        <v>4</v>
      </c>
      <c r="F5085" s="17">
        <v>-2573</v>
      </c>
      <c r="G5085" t="str">
        <f>_xlfn.XLOOKUP(tbl_GL[[#This Row],[Account_key]],tbl_COA[Account_key],tbl_COA[Class],"Not Found")</f>
        <v>Trading account</v>
      </c>
      <c r="H5085" t="str">
        <f>_xlfn.XLOOKUP(tbl_GL[[#This Row],[Account_key]],tbl_COA[Account_key],tbl_COA[SubClass],"Not Found")</f>
        <v>Cost of Sales</v>
      </c>
      <c r="I5085" t="str">
        <f>_xlfn.XLOOKUP(tbl_GL[[#This Row],[Account_key]],tbl_COA[Account_key],tbl_COA[SubClass2],"Not Found")</f>
        <v>Cost of Sales</v>
      </c>
      <c r="J5085" t="str">
        <f>_xlfn.XLOOKUP(tbl_GL[[#This Row],[Account_key]],tbl_COA[Account_key],tbl_COA[SubAccount],,0)</f>
        <v>Cost of Sales</v>
      </c>
      <c r="K5085">
        <f>YEAR(tbl_GL[[#This Row],[Date]])</f>
        <v>2019</v>
      </c>
    </row>
    <row r="5086" spans="1:11" x14ac:dyDescent="0.35">
      <c r="A5086">
        <v>1263.2</v>
      </c>
      <c r="B5086" s="24">
        <v>43799</v>
      </c>
      <c r="C5086">
        <v>2</v>
      </c>
      <c r="D5086" s="13">
        <v>60</v>
      </c>
      <c r="E5086" s="13" t="s">
        <v>4</v>
      </c>
      <c r="F5086" s="17">
        <v>-2573</v>
      </c>
      <c r="G5086" t="str">
        <f>_xlfn.XLOOKUP(tbl_GL[[#This Row],[Account_key]],tbl_COA[Account_key],tbl_COA[Class],"Not Found")</f>
        <v>Assets</v>
      </c>
      <c r="H5086" t="str">
        <f>_xlfn.XLOOKUP(tbl_GL[[#This Row],[Account_key]],tbl_COA[Account_key],tbl_COA[SubClass],"Not Found")</f>
        <v>Assets</v>
      </c>
      <c r="I5086" t="str">
        <f>_xlfn.XLOOKUP(tbl_GL[[#This Row],[Account_key]],tbl_COA[Account_key],tbl_COA[SubClass2],"Not Found")</f>
        <v>Current Assets</v>
      </c>
      <c r="J5086" t="str">
        <f>_xlfn.XLOOKUP(tbl_GL[[#This Row],[Account_key]],tbl_COA[Account_key],tbl_COA[SubAccount],,0)</f>
        <v>Inventory</v>
      </c>
      <c r="K5086">
        <f>YEAR(tbl_GL[[#This Row],[Date]])</f>
        <v>2019</v>
      </c>
    </row>
    <row r="5087" spans="1:11" x14ac:dyDescent="0.35">
      <c r="A5087">
        <v>1264.0999999999999</v>
      </c>
      <c r="B5087" s="24">
        <v>43799</v>
      </c>
      <c r="C5087">
        <v>2</v>
      </c>
      <c r="D5087" s="13">
        <v>240</v>
      </c>
      <c r="E5087" s="13" t="s">
        <v>56</v>
      </c>
      <c r="F5087" s="17">
        <v>-3000</v>
      </c>
      <c r="G5087" t="str">
        <f>_xlfn.XLOOKUP(tbl_GL[[#This Row],[Account_key]],tbl_COA[Account_key],tbl_COA[Class],"Not Found")</f>
        <v>Operating account</v>
      </c>
      <c r="H5087" t="str">
        <f>_xlfn.XLOOKUP(tbl_GL[[#This Row],[Account_key]],tbl_COA[Account_key],tbl_COA[SubClass],"Not Found")</f>
        <v>Operating Expenses</v>
      </c>
      <c r="I5087" t="str">
        <f>_xlfn.XLOOKUP(tbl_GL[[#This Row],[Account_key]],tbl_COA[Account_key],tbl_COA[SubClass2],"Not Found")</f>
        <v>Sales &amp; Distribution</v>
      </c>
      <c r="J5087" t="str">
        <f>_xlfn.XLOOKUP(tbl_GL[[#This Row],[Account_key]],tbl_COA[Account_key],tbl_COA[SubAccount],,0)</f>
        <v>Salaries</v>
      </c>
      <c r="K5087">
        <f>YEAR(tbl_GL[[#This Row],[Date]])</f>
        <v>2019</v>
      </c>
    </row>
    <row r="5088" spans="1:11" x14ac:dyDescent="0.35">
      <c r="A5088">
        <v>1264.2</v>
      </c>
      <c r="B5088" s="24">
        <v>43799</v>
      </c>
      <c r="C5088">
        <v>2</v>
      </c>
      <c r="D5088" s="13">
        <v>10</v>
      </c>
      <c r="E5088" s="13" t="s">
        <v>56</v>
      </c>
      <c r="F5088" s="17">
        <v>-3000</v>
      </c>
      <c r="G5088" t="str">
        <f>_xlfn.XLOOKUP(tbl_GL[[#This Row],[Account_key]],tbl_COA[Account_key],tbl_COA[Class],"Not Found")</f>
        <v>Assets</v>
      </c>
      <c r="H5088" t="str">
        <f>_xlfn.XLOOKUP(tbl_GL[[#This Row],[Account_key]],tbl_COA[Account_key],tbl_COA[SubClass],"Not Found")</f>
        <v>Assets</v>
      </c>
      <c r="I5088" t="str">
        <f>_xlfn.XLOOKUP(tbl_GL[[#This Row],[Account_key]],tbl_COA[Account_key],tbl_COA[SubClass2],"Not Found")</f>
        <v>Current Assets</v>
      </c>
      <c r="J5088" t="str">
        <f>_xlfn.XLOOKUP(tbl_GL[[#This Row],[Account_key]],tbl_COA[Account_key],tbl_COA[SubAccount],,0)</f>
        <v>Cash at Bank</v>
      </c>
      <c r="K5088">
        <f>YEAR(tbl_GL[[#This Row],[Date]])</f>
        <v>2019</v>
      </c>
    </row>
    <row r="5089" spans="1:11" x14ac:dyDescent="0.35">
      <c r="A5089">
        <v>1265.0999999999999</v>
      </c>
      <c r="B5089" s="24">
        <v>43799</v>
      </c>
      <c r="C5089">
        <v>2</v>
      </c>
      <c r="D5089" s="13">
        <v>380</v>
      </c>
      <c r="E5089" s="13" t="s">
        <v>101</v>
      </c>
      <c r="F5089" s="17">
        <v>-3500</v>
      </c>
      <c r="G5089" t="str">
        <f>_xlfn.XLOOKUP(tbl_GL[[#This Row],[Account_key]],tbl_COA[Account_key],tbl_COA[Class],"Not Found")</f>
        <v>Operating account</v>
      </c>
      <c r="H5089" t="str">
        <f>_xlfn.XLOOKUP(tbl_GL[[#This Row],[Account_key]],tbl_COA[Account_key],tbl_COA[SubClass],"Not Found")</f>
        <v>Depreciation &amp; Amortization</v>
      </c>
      <c r="I5089" t="str">
        <f>_xlfn.XLOOKUP(tbl_GL[[#This Row],[Account_key]],tbl_COA[Account_key],tbl_COA[SubClass2],"Not Found")</f>
        <v>Depreciation</v>
      </c>
      <c r="J5089" t="str">
        <f>_xlfn.XLOOKUP(tbl_GL[[#This Row],[Account_key]],tbl_COA[Account_key],tbl_COA[SubAccount],,0)</f>
        <v>Equipment</v>
      </c>
      <c r="K5089">
        <f>YEAR(tbl_GL[[#This Row],[Date]])</f>
        <v>2019</v>
      </c>
    </row>
    <row r="5090" spans="1:11" x14ac:dyDescent="0.35">
      <c r="A5090">
        <v>1265.2</v>
      </c>
      <c r="B5090" s="24">
        <v>43799</v>
      </c>
      <c r="C5090">
        <v>2</v>
      </c>
      <c r="D5090" s="13">
        <v>90</v>
      </c>
      <c r="E5090" s="13" t="s">
        <v>101</v>
      </c>
      <c r="F5090" s="17">
        <v>-3500</v>
      </c>
      <c r="G5090" t="str">
        <f>_xlfn.XLOOKUP(tbl_GL[[#This Row],[Account_key]],tbl_COA[Account_key],tbl_COA[Class],"Not Found")</f>
        <v>Assets</v>
      </c>
      <c r="H5090" t="str">
        <f>_xlfn.XLOOKUP(tbl_GL[[#This Row],[Account_key]],tbl_COA[Account_key],tbl_COA[SubClass],"Not Found")</f>
        <v>Assets</v>
      </c>
      <c r="I5090" t="str">
        <f>_xlfn.XLOOKUP(tbl_GL[[#This Row],[Account_key]],tbl_COA[Account_key],tbl_COA[SubClass2],"Not Found")</f>
        <v>Non-Current Assets</v>
      </c>
      <c r="J5090" t="str">
        <f>_xlfn.XLOOKUP(tbl_GL[[#This Row],[Account_key]],tbl_COA[Account_key],tbl_COA[SubAccount],,0)</f>
        <v>Office Furniture &amp; Equipment</v>
      </c>
      <c r="K5090">
        <f>YEAR(tbl_GL[[#This Row],[Date]])</f>
        <v>2019</v>
      </c>
    </row>
    <row r="5091" spans="1:11" x14ac:dyDescent="0.35">
      <c r="A5091">
        <v>1266.0999999999999</v>
      </c>
      <c r="B5091" s="24">
        <v>43799</v>
      </c>
      <c r="C5091">
        <v>2</v>
      </c>
      <c r="D5091" s="13">
        <v>450</v>
      </c>
      <c r="E5091" s="23" t="s">
        <v>108</v>
      </c>
      <c r="F5091" s="17">
        <v>-4221</v>
      </c>
      <c r="G5091" t="str">
        <f>_xlfn.XLOOKUP(tbl_GL[[#This Row],[Account_key]],tbl_COA[Account_key],tbl_COA[Class],"Not Found")</f>
        <v>Interest &amp; Tax</v>
      </c>
      <c r="H5091" t="str">
        <f>_xlfn.XLOOKUP(tbl_GL[[#This Row],[Account_key]],tbl_COA[Account_key],tbl_COA[SubClass],"Not Found")</f>
        <v>Taxation</v>
      </c>
      <c r="I5091" t="str">
        <f>_xlfn.XLOOKUP(tbl_GL[[#This Row],[Account_key]],tbl_COA[Account_key],tbl_COA[SubClass2],"Not Found")</f>
        <v>Taxation</v>
      </c>
      <c r="J5091" t="str">
        <f>_xlfn.XLOOKUP(tbl_GL[[#This Row],[Account_key]],tbl_COA[Account_key],tbl_COA[SubAccount],,0)</f>
        <v>Taxation</v>
      </c>
      <c r="K5091">
        <f>YEAR(tbl_GL[[#This Row],[Date]])</f>
        <v>2019</v>
      </c>
    </row>
    <row r="5092" spans="1:11" x14ac:dyDescent="0.35">
      <c r="A5092">
        <v>1266.2</v>
      </c>
      <c r="B5092" s="24">
        <v>43799</v>
      </c>
      <c r="C5092">
        <v>2</v>
      </c>
      <c r="D5092" s="13">
        <v>122</v>
      </c>
      <c r="E5092" s="23" t="s">
        <v>108</v>
      </c>
      <c r="F5092" s="17">
        <v>4221</v>
      </c>
      <c r="G5092" t="str">
        <f>_xlfn.XLOOKUP(tbl_GL[[#This Row],[Account_key]],tbl_COA[Account_key],tbl_COA[Class],"Not Found")</f>
        <v>Liabilities and Owners Equity</v>
      </c>
      <c r="H5092" t="str">
        <f>_xlfn.XLOOKUP(tbl_GL[[#This Row],[Account_key]],tbl_COA[Account_key],tbl_COA[SubClass],"Not Found")</f>
        <v>Liabilities</v>
      </c>
      <c r="I5092" t="str">
        <f>_xlfn.XLOOKUP(tbl_GL[[#This Row],[Account_key]],tbl_COA[Account_key],tbl_COA[SubClass2],"Not Found")</f>
        <v>Current Liabilities</v>
      </c>
      <c r="J5092" t="str">
        <f>_xlfn.XLOOKUP(tbl_GL[[#This Row],[Account_key]],tbl_COA[Account_key],tbl_COA[SubAccount],,0)</f>
        <v>Tax payable</v>
      </c>
      <c r="K5092">
        <f>YEAR(tbl_GL[[#This Row],[Date]])</f>
        <v>2019</v>
      </c>
    </row>
    <row r="5093" spans="1:11" x14ac:dyDescent="0.35">
      <c r="A5093">
        <v>1267.0999999999999</v>
      </c>
      <c r="B5093" s="24">
        <v>43799</v>
      </c>
      <c r="C5093">
        <v>2</v>
      </c>
      <c r="D5093" s="13">
        <v>210</v>
      </c>
      <c r="E5093" s="13" t="s">
        <v>8</v>
      </c>
      <c r="F5093" s="17">
        <v>9406</v>
      </c>
      <c r="G5093" t="str">
        <f>_xlfn.XLOOKUP(tbl_GL[[#This Row],[Account_key]],tbl_COA[Account_key],tbl_COA[Class],"Not Found")</f>
        <v>Trading account</v>
      </c>
      <c r="H5093" t="str">
        <f>_xlfn.XLOOKUP(tbl_GL[[#This Row],[Account_key]],tbl_COA[Account_key],tbl_COA[SubClass],"Not Found")</f>
        <v>Sales</v>
      </c>
      <c r="I5093" t="str">
        <f>_xlfn.XLOOKUP(tbl_GL[[#This Row],[Account_key]],tbl_COA[Account_key],tbl_COA[SubClass2],"Not Found")</f>
        <v>Sales</v>
      </c>
      <c r="J5093" t="str">
        <f>_xlfn.XLOOKUP(tbl_GL[[#This Row],[Account_key]],tbl_COA[Account_key],tbl_COA[SubAccount],,0)</f>
        <v>Sales</v>
      </c>
      <c r="K5093">
        <f>YEAR(tbl_GL[[#This Row],[Date]])</f>
        <v>2019</v>
      </c>
    </row>
    <row r="5094" spans="1:11" x14ac:dyDescent="0.35">
      <c r="A5094">
        <v>1267.2</v>
      </c>
      <c r="B5094" s="24">
        <v>43799</v>
      </c>
      <c r="C5094">
        <v>2</v>
      </c>
      <c r="D5094" s="13">
        <v>30</v>
      </c>
      <c r="E5094" s="13" t="s">
        <v>8</v>
      </c>
      <c r="F5094" s="17">
        <v>9406</v>
      </c>
      <c r="G5094" t="str">
        <f>_xlfn.XLOOKUP(tbl_GL[[#This Row],[Account_key]],tbl_COA[Account_key],tbl_COA[Class],"Not Found")</f>
        <v>Assets</v>
      </c>
      <c r="H5094" t="str">
        <f>_xlfn.XLOOKUP(tbl_GL[[#This Row],[Account_key]],tbl_COA[Account_key],tbl_COA[SubClass],"Not Found")</f>
        <v>Assets</v>
      </c>
      <c r="I5094" t="str">
        <f>_xlfn.XLOOKUP(tbl_GL[[#This Row],[Account_key]],tbl_COA[Account_key],tbl_COA[SubClass2],"Not Found")</f>
        <v>Current Assets</v>
      </c>
      <c r="J5094" t="str">
        <f>_xlfn.XLOOKUP(tbl_GL[[#This Row],[Account_key]],tbl_COA[Account_key],tbl_COA[SubAccount],,0)</f>
        <v>Trade Receivables</v>
      </c>
      <c r="K5094">
        <f>YEAR(tbl_GL[[#This Row],[Date]])</f>
        <v>2019</v>
      </c>
    </row>
    <row r="5095" spans="1:11" x14ac:dyDescent="0.35">
      <c r="A5095">
        <v>1268.0999999999999</v>
      </c>
      <c r="B5095" s="24">
        <v>43799</v>
      </c>
      <c r="C5095">
        <v>2</v>
      </c>
      <c r="D5095" s="13">
        <v>30</v>
      </c>
      <c r="E5095" s="13" t="s">
        <v>80</v>
      </c>
      <c r="F5095" s="17">
        <v>-9520</v>
      </c>
      <c r="G5095" t="str">
        <f>_xlfn.XLOOKUP(tbl_GL[[#This Row],[Account_key]],tbl_COA[Account_key],tbl_COA[Class],"Not Found")</f>
        <v>Assets</v>
      </c>
      <c r="H5095" t="str">
        <f>_xlfn.XLOOKUP(tbl_GL[[#This Row],[Account_key]],tbl_COA[Account_key],tbl_COA[SubClass],"Not Found")</f>
        <v>Assets</v>
      </c>
      <c r="I5095" t="str">
        <f>_xlfn.XLOOKUP(tbl_GL[[#This Row],[Account_key]],tbl_COA[Account_key],tbl_COA[SubClass2],"Not Found")</f>
        <v>Current Assets</v>
      </c>
      <c r="J5095" t="str">
        <f>_xlfn.XLOOKUP(tbl_GL[[#This Row],[Account_key]],tbl_COA[Account_key],tbl_COA[SubAccount],,0)</f>
        <v>Trade Receivables</v>
      </c>
      <c r="K5095">
        <f>YEAR(tbl_GL[[#This Row],[Date]])</f>
        <v>2019</v>
      </c>
    </row>
    <row r="5096" spans="1:11" x14ac:dyDescent="0.35">
      <c r="A5096">
        <v>1268.2</v>
      </c>
      <c r="B5096" s="24">
        <v>43799</v>
      </c>
      <c r="C5096">
        <v>2</v>
      </c>
      <c r="D5096" s="13">
        <v>10</v>
      </c>
      <c r="E5096" s="13" t="s">
        <v>80</v>
      </c>
      <c r="F5096" s="17">
        <v>9520</v>
      </c>
      <c r="G5096" t="str">
        <f>_xlfn.XLOOKUP(tbl_GL[[#This Row],[Account_key]],tbl_COA[Account_key],tbl_COA[Class],"Not Found")</f>
        <v>Assets</v>
      </c>
      <c r="H5096" t="str">
        <f>_xlfn.XLOOKUP(tbl_GL[[#This Row],[Account_key]],tbl_COA[Account_key],tbl_COA[SubClass],"Not Found")</f>
        <v>Assets</v>
      </c>
      <c r="I5096" t="str">
        <f>_xlfn.XLOOKUP(tbl_GL[[#This Row],[Account_key]],tbl_COA[Account_key],tbl_COA[SubClass2],"Not Found")</f>
        <v>Current Assets</v>
      </c>
      <c r="J5096" t="str">
        <f>_xlfn.XLOOKUP(tbl_GL[[#This Row],[Account_key]],tbl_COA[Account_key],tbl_COA[SubAccount],,0)</f>
        <v>Cash at Bank</v>
      </c>
      <c r="K5096">
        <f>YEAR(tbl_GL[[#This Row],[Date]])</f>
        <v>2019</v>
      </c>
    </row>
    <row r="5097" spans="1:11" x14ac:dyDescent="0.35">
      <c r="A5097">
        <v>1270.0999999999999</v>
      </c>
      <c r="B5097" s="24">
        <v>43800</v>
      </c>
      <c r="C5097">
        <v>2</v>
      </c>
      <c r="D5097" s="13">
        <v>60</v>
      </c>
      <c r="E5097" s="13" t="s">
        <v>84</v>
      </c>
      <c r="F5097" s="17">
        <v>15750</v>
      </c>
      <c r="G5097" t="str">
        <f>_xlfn.XLOOKUP(tbl_GL[[#This Row],[Account_key]],tbl_COA[Account_key],tbl_COA[Class],"Not Found")</f>
        <v>Assets</v>
      </c>
      <c r="H5097" t="str">
        <f>_xlfn.XLOOKUP(tbl_GL[[#This Row],[Account_key]],tbl_COA[Account_key],tbl_COA[SubClass],"Not Found")</f>
        <v>Assets</v>
      </c>
      <c r="I5097" t="str">
        <f>_xlfn.XLOOKUP(tbl_GL[[#This Row],[Account_key]],tbl_COA[Account_key],tbl_COA[SubClass2],"Not Found")</f>
        <v>Current Assets</v>
      </c>
      <c r="J5097" t="str">
        <f>_xlfn.XLOOKUP(tbl_GL[[#This Row],[Account_key]],tbl_COA[Account_key],tbl_COA[SubAccount],,0)</f>
        <v>Inventory</v>
      </c>
      <c r="K5097">
        <f>YEAR(tbl_GL[[#This Row],[Date]])</f>
        <v>2019</v>
      </c>
    </row>
    <row r="5098" spans="1:11" x14ac:dyDescent="0.35">
      <c r="A5098">
        <v>1270.2</v>
      </c>
      <c r="B5098" s="24">
        <v>43800</v>
      </c>
      <c r="C5098">
        <v>2</v>
      </c>
      <c r="D5098" s="13">
        <v>110</v>
      </c>
      <c r="E5098" s="13" t="s">
        <v>84</v>
      </c>
      <c r="F5098" s="17">
        <v>15750</v>
      </c>
      <c r="G5098" t="str">
        <f>_xlfn.XLOOKUP(tbl_GL[[#This Row],[Account_key]],tbl_COA[Account_key],tbl_COA[Class],"Not Found")</f>
        <v>Liabilities and Owners Equity</v>
      </c>
      <c r="H5098" t="str">
        <f>_xlfn.XLOOKUP(tbl_GL[[#This Row],[Account_key]],tbl_COA[Account_key],tbl_COA[SubClass],"Not Found")</f>
        <v>Liabilities</v>
      </c>
      <c r="I5098" t="str">
        <f>_xlfn.XLOOKUP(tbl_GL[[#This Row],[Account_key]],tbl_COA[Account_key],tbl_COA[SubClass2],"Not Found")</f>
        <v>Current Liabilities</v>
      </c>
      <c r="J5098" t="str">
        <f>_xlfn.XLOOKUP(tbl_GL[[#This Row],[Account_key]],tbl_COA[Account_key],tbl_COA[SubAccount],,0)</f>
        <v>Trade Payables</v>
      </c>
      <c r="K5098">
        <f>YEAR(tbl_GL[[#This Row],[Date]])</f>
        <v>2019</v>
      </c>
    </row>
    <row r="5099" spans="1:11" x14ac:dyDescent="0.35">
      <c r="A5099">
        <v>1271.0999999999999</v>
      </c>
      <c r="B5099" s="24">
        <v>43801</v>
      </c>
      <c r="C5099">
        <v>2</v>
      </c>
      <c r="D5099" s="13">
        <v>320</v>
      </c>
      <c r="E5099" s="13" t="s">
        <v>97</v>
      </c>
      <c r="F5099" s="17">
        <v>-1055</v>
      </c>
      <c r="G5099" t="str">
        <f>_xlfn.XLOOKUP(tbl_GL[[#This Row],[Account_key]],tbl_COA[Account_key],tbl_COA[Class],"Not Found")</f>
        <v>Operating account</v>
      </c>
      <c r="H5099" t="str">
        <f>_xlfn.XLOOKUP(tbl_GL[[#This Row],[Account_key]],tbl_COA[Account_key],tbl_COA[SubClass],"Not Found")</f>
        <v>Operating Expenses</v>
      </c>
      <c r="I5099" t="str">
        <f>_xlfn.XLOOKUP(tbl_GL[[#This Row],[Account_key]],tbl_COA[Account_key],tbl_COA[SubClass2],"Not Found")</f>
        <v>Administration</v>
      </c>
      <c r="J5099" t="str">
        <f>_xlfn.XLOOKUP(tbl_GL[[#This Row],[Account_key]],tbl_COA[Account_key],tbl_COA[SubAccount],,0)</f>
        <v>Professional Services</v>
      </c>
      <c r="K5099">
        <f>YEAR(tbl_GL[[#This Row],[Date]])</f>
        <v>2019</v>
      </c>
    </row>
    <row r="5100" spans="1:11" x14ac:dyDescent="0.35">
      <c r="A5100">
        <v>1271.2</v>
      </c>
      <c r="B5100" s="24">
        <v>43801</v>
      </c>
      <c r="C5100">
        <v>2</v>
      </c>
      <c r="D5100" s="13">
        <v>120</v>
      </c>
      <c r="E5100" s="13" t="s">
        <v>97</v>
      </c>
      <c r="F5100" s="17">
        <v>1055</v>
      </c>
      <c r="G5100" t="str">
        <f>_xlfn.XLOOKUP(tbl_GL[[#This Row],[Account_key]],tbl_COA[Account_key],tbl_COA[Class],"Not Found")</f>
        <v>Liabilities and Owners Equity</v>
      </c>
      <c r="H5100" t="str">
        <f>_xlfn.XLOOKUP(tbl_GL[[#This Row],[Account_key]],tbl_COA[Account_key],tbl_COA[SubClass],"Not Found")</f>
        <v>Liabilities</v>
      </c>
      <c r="I5100" t="str">
        <f>_xlfn.XLOOKUP(tbl_GL[[#This Row],[Account_key]],tbl_COA[Account_key],tbl_COA[SubClass2],"Not Found")</f>
        <v>Current Liabilities</v>
      </c>
      <c r="J5100" t="str">
        <f>_xlfn.XLOOKUP(tbl_GL[[#This Row],[Account_key]],tbl_COA[Account_key],tbl_COA[SubAccount],,0)</f>
        <v>Accrued Expenses</v>
      </c>
      <c r="K5100">
        <f>YEAR(tbl_GL[[#This Row],[Date]])</f>
        <v>2019</v>
      </c>
    </row>
    <row r="5101" spans="1:11" x14ac:dyDescent="0.35">
      <c r="A5101">
        <v>1272.0999999999999</v>
      </c>
      <c r="B5101" s="24">
        <v>43801</v>
      </c>
      <c r="C5101">
        <v>2</v>
      </c>
      <c r="D5101" s="13">
        <v>10</v>
      </c>
      <c r="E5101" s="13" t="s">
        <v>98</v>
      </c>
      <c r="F5101" s="17">
        <v>-1326</v>
      </c>
      <c r="G5101" t="str">
        <f>_xlfn.XLOOKUP(tbl_GL[[#This Row],[Account_key]],tbl_COA[Account_key],tbl_COA[Class],"Not Found")</f>
        <v>Assets</v>
      </c>
      <c r="H5101" t="str">
        <f>_xlfn.XLOOKUP(tbl_GL[[#This Row],[Account_key]],tbl_COA[Account_key],tbl_COA[SubClass],"Not Found")</f>
        <v>Assets</v>
      </c>
      <c r="I5101" t="str">
        <f>_xlfn.XLOOKUP(tbl_GL[[#This Row],[Account_key]],tbl_COA[Account_key],tbl_COA[SubClass2],"Not Found")</f>
        <v>Current Assets</v>
      </c>
      <c r="J5101" t="str">
        <f>_xlfn.XLOOKUP(tbl_GL[[#This Row],[Account_key]],tbl_COA[Account_key],tbl_COA[SubAccount],,0)</f>
        <v>Cash at Bank</v>
      </c>
      <c r="K5101">
        <f>YEAR(tbl_GL[[#This Row],[Date]])</f>
        <v>2019</v>
      </c>
    </row>
    <row r="5102" spans="1:11" x14ac:dyDescent="0.35">
      <c r="A5102">
        <v>1272.2</v>
      </c>
      <c r="B5102" s="24">
        <v>43801</v>
      </c>
      <c r="C5102">
        <v>2</v>
      </c>
      <c r="D5102" s="13">
        <v>120</v>
      </c>
      <c r="E5102" s="13" t="s">
        <v>98</v>
      </c>
      <c r="F5102" s="17">
        <v>-1326</v>
      </c>
      <c r="G5102" t="str">
        <f>_xlfn.XLOOKUP(tbl_GL[[#This Row],[Account_key]],tbl_COA[Account_key],tbl_COA[Class],"Not Found")</f>
        <v>Liabilities and Owners Equity</v>
      </c>
      <c r="H5102" t="str">
        <f>_xlfn.XLOOKUP(tbl_GL[[#This Row],[Account_key]],tbl_COA[Account_key],tbl_COA[SubClass],"Not Found")</f>
        <v>Liabilities</v>
      </c>
      <c r="I5102" t="str">
        <f>_xlfn.XLOOKUP(tbl_GL[[#This Row],[Account_key]],tbl_COA[Account_key],tbl_COA[SubClass2],"Not Found")</f>
        <v>Current Liabilities</v>
      </c>
      <c r="J5102" t="str">
        <f>_xlfn.XLOOKUP(tbl_GL[[#This Row],[Account_key]],tbl_COA[Account_key],tbl_COA[SubAccount],,0)</f>
        <v>Accrued Expenses</v>
      </c>
      <c r="K5102">
        <f>YEAR(tbl_GL[[#This Row],[Date]])</f>
        <v>2019</v>
      </c>
    </row>
    <row r="5103" spans="1:11" x14ac:dyDescent="0.35">
      <c r="A5103">
        <v>1273.0999999999999</v>
      </c>
      <c r="B5103" s="24">
        <v>43802</v>
      </c>
      <c r="C5103">
        <v>2</v>
      </c>
      <c r="D5103" s="13">
        <v>10</v>
      </c>
      <c r="E5103" s="13" t="s">
        <v>98</v>
      </c>
      <c r="F5103" s="17">
        <v>-1083</v>
      </c>
      <c r="G5103" t="str">
        <f>_xlfn.XLOOKUP(tbl_GL[[#This Row],[Account_key]],tbl_COA[Account_key],tbl_COA[Class],"Not Found")</f>
        <v>Assets</v>
      </c>
      <c r="H5103" t="str">
        <f>_xlfn.XLOOKUP(tbl_GL[[#This Row],[Account_key]],tbl_COA[Account_key],tbl_COA[SubClass],"Not Found")</f>
        <v>Assets</v>
      </c>
      <c r="I5103" t="str">
        <f>_xlfn.XLOOKUP(tbl_GL[[#This Row],[Account_key]],tbl_COA[Account_key],tbl_COA[SubClass2],"Not Found")</f>
        <v>Current Assets</v>
      </c>
      <c r="J5103" t="str">
        <f>_xlfn.XLOOKUP(tbl_GL[[#This Row],[Account_key]],tbl_COA[Account_key],tbl_COA[SubAccount],,0)</f>
        <v>Cash at Bank</v>
      </c>
      <c r="K5103">
        <f>YEAR(tbl_GL[[#This Row],[Date]])</f>
        <v>2019</v>
      </c>
    </row>
    <row r="5104" spans="1:11" x14ac:dyDescent="0.35">
      <c r="A5104">
        <v>1273.2</v>
      </c>
      <c r="B5104" s="24">
        <v>43802</v>
      </c>
      <c r="C5104">
        <v>2</v>
      </c>
      <c r="D5104" s="13">
        <v>120</v>
      </c>
      <c r="E5104" s="13" t="s">
        <v>98</v>
      </c>
      <c r="F5104" s="17">
        <v>-1083</v>
      </c>
      <c r="G5104" t="str">
        <f>_xlfn.XLOOKUP(tbl_GL[[#This Row],[Account_key]],tbl_COA[Account_key],tbl_COA[Class],"Not Found")</f>
        <v>Liabilities and Owners Equity</v>
      </c>
      <c r="H5104" t="str">
        <f>_xlfn.XLOOKUP(tbl_GL[[#This Row],[Account_key]],tbl_COA[Account_key],tbl_COA[SubClass],"Not Found")</f>
        <v>Liabilities</v>
      </c>
      <c r="I5104" t="str">
        <f>_xlfn.XLOOKUP(tbl_GL[[#This Row],[Account_key]],tbl_COA[Account_key],tbl_COA[SubClass2],"Not Found")</f>
        <v>Current Liabilities</v>
      </c>
      <c r="J5104" t="str">
        <f>_xlfn.XLOOKUP(tbl_GL[[#This Row],[Account_key]],tbl_COA[Account_key],tbl_COA[SubAccount],,0)</f>
        <v>Accrued Expenses</v>
      </c>
      <c r="K5104">
        <f>YEAR(tbl_GL[[#This Row],[Date]])</f>
        <v>2019</v>
      </c>
    </row>
    <row r="5105" spans="1:11" x14ac:dyDescent="0.35">
      <c r="A5105">
        <v>1274.0999999999999</v>
      </c>
      <c r="B5105" s="24">
        <v>43802</v>
      </c>
      <c r="C5105">
        <v>2</v>
      </c>
      <c r="D5105" s="13">
        <v>10</v>
      </c>
      <c r="E5105" s="13" t="s">
        <v>84</v>
      </c>
      <c r="F5105" s="17">
        <v>-15750</v>
      </c>
      <c r="G5105" t="str">
        <f>_xlfn.XLOOKUP(tbl_GL[[#This Row],[Account_key]],tbl_COA[Account_key],tbl_COA[Class],"Not Found")</f>
        <v>Assets</v>
      </c>
      <c r="H5105" t="str">
        <f>_xlfn.XLOOKUP(tbl_GL[[#This Row],[Account_key]],tbl_COA[Account_key],tbl_COA[SubClass],"Not Found")</f>
        <v>Assets</v>
      </c>
      <c r="I5105" t="str">
        <f>_xlfn.XLOOKUP(tbl_GL[[#This Row],[Account_key]],tbl_COA[Account_key],tbl_COA[SubClass2],"Not Found")</f>
        <v>Current Assets</v>
      </c>
      <c r="J5105" t="str">
        <f>_xlfn.XLOOKUP(tbl_GL[[#This Row],[Account_key]],tbl_COA[Account_key],tbl_COA[SubAccount],,0)</f>
        <v>Cash at Bank</v>
      </c>
      <c r="K5105">
        <f>YEAR(tbl_GL[[#This Row],[Date]])</f>
        <v>2019</v>
      </c>
    </row>
    <row r="5106" spans="1:11" x14ac:dyDescent="0.35">
      <c r="A5106">
        <v>1274.2</v>
      </c>
      <c r="B5106" s="24">
        <v>43802</v>
      </c>
      <c r="C5106">
        <v>2</v>
      </c>
      <c r="D5106" s="13">
        <v>110</v>
      </c>
      <c r="E5106" s="13" t="s">
        <v>84</v>
      </c>
      <c r="F5106" s="17">
        <v>-15750</v>
      </c>
      <c r="G5106" t="str">
        <f>_xlfn.XLOOKUP(tbl_GL[[#This Row],[Account_key]],tbl_COA[Account_key],tbl_COA[Class],"Not Found")</f>
        <v>Liabilities and Owners Equity</v>
      </c>
      <c r="H5106" t="str">
        <f>_xlfn.XLOOKUP(tbl_GL[[#This Row],[Account_key]],tbl_COA[Account_key],tbl_COA[SubClass],"Not Found")</f>
        <v>Liabilities</v>
      </c>
      <c r="I5106" t="str">
        <f>_xlfn.XLOOKUP(tbl_GL[[#This Row],[Account_key]],tbl_COA[Account_key],tbl_COA[SubClass2],"Not Found")</f>
        <v>Current Liabilities</v>
      </c>
      <c r="J5106" t="str">
        <f>_xlfn.XLOOKUP(tbl_GL[[#This Row],[Account_key]],tbl_COA[Account_key],tbl_COA[SubAccount],,0)</f>
        <v>Trade Payables</v>
      </c>
      <c r="K5106">
        <f>YEAR(tbl_GL[[#This Row],[Date]])</f>
        <v>2019</v>
      </c>
    </row>
    <row r="5107" spans="1:11" x14ac:dyDescent="0.35">
      <c r="A5107">
        <v>1275.0999999999999</v>
      </c>
      <c r="B5107" s="24">
        <v>43804</v>
      </c>
      <c r="C5107">
        <v>2</v>
      </c>
      <c r="D5107" s="13">
        <v>260</v>
      </c>
      <c r="E5107" s="13" t="s">
        <v>97</v>
      </c>
      <c r="F5107" s="17">
        <v>-900</v>
      </c>
      <c r="G5107" t="str">
        <f>_xlfn.XLOOKUP(tbl_GL[[#This Row],[Account_key]],tbl_COA[Account_key],tbl_COA[Class],"Not Found")</f>
        <v>Operating account</v>
      </c>
      <c r="H5107" t="str">
        <f>_xlfn.XLOOKUP(tbl_GL[[#This Row],[Account_key]],tbl_COA[Account_key],tbl_COA[SubClass],"Not Found")</f>
        <v>Operating Expenses</v>
      </c>
      <c r="I5107" t="str">
        <f>_xlfn.XLOOKUP(tbl_GL[[#This Row],[Account_key]],tbl_COA[Account_key],tbl_COA[SubClass2],"Not Found")</f>
        <v>Marketing</v>
      </c>
      <c r="J5107" t="str">
        <f>_xlfn.XLOOKUP(tbl_GL[[#This Row],[Account_key]],tbl_COA[Account_key],tbl_COA[SubAccount],,0)</f>
        <v>Commissions</v>
      </c>
      <c r="K5107">
        <f>YEAR(tbl_GL[[#This Row],[Date]])</f>
        <v>2019</v>
      </c>
    </row>
    <row r="5108" spans="1:11" x14ac:dyDescent="0.35">
      <c r="A5108">
        <v>1275.2</v>
      </c>
      <c r="B5108" s="24">
        <v>43804</v>
      </c>
      <c r="C5108">
        <v>2</v>
      </c>
      <c r="D5108" s="13">
        <v>120</v>
      </c>
      <c r="E5108" s="13" t="s">
        <v>97</v>
      </c>
      <c r="F5108" s="17">
        <v>900</v>
      </c>
      <c r="G5108" t="str">
        <f>_xlfn.XLOOKUP(tbl_GL[[#This Row],[Account_key]],tbl_COA[Account_key],tbl_COA[Class],"Not Found")</f>
        <v>Liabilities and Owners Equity</v>
      </c>
      <c r="H5108" t="str">
        <f>_xlfn.XLOOKUP(tbl_GL[[#This Row],[Account_key]],tbl_COA[Account_key],tbl_COA[SubClass],"Not Found")</f>
        <v>Liabilities</v>
      </c>
      <c r="I5108" t="str">
        <f>_xlfn.XLOOKUP(tbl_GL[[#This Row],[Account_key]],tbl_COA[Account_key],tbl_COA[SubClass2],"Not Found")</f>
        <v>Current Liabilities</v>
      </c>
      <c r="J5108" t="str">
        <f>_xlfn.XLOOKUP(tbl_GL[[#This Row],[Account_key]],tbl_COA[Account_key],tbl_COA[SubAccount],,0)</f>
        <v>Accrued Expenses</v>
      </c>
      <c r="K5108">
        <f>YEAR(tbl_GL[[#This Row],[Date]])</f>
        <v>2019</v>
      </c>
    </row>
    <row r="5109" spans="1:11" x14ac:dyDescent="0.35">
      <c r="A5109">
        <v>1276.0999999999999</v>
      </c>
      <c r="B5109" s="24">
        <v>43805</v>
      </c>
      <c r="C5109">
        <v>2</v>
      </c>
      <c r="D5109" s="13">
        <v>340</v>
      </c>
      <c r="E5109" s="13" t="s">
        <v>99</v>
      </c>
      <c r="F5109" s="17">
        <v>-10</v>
      </c>
      <c r="G5109" t="str">
        <f>_xlfn.XLOOKUP(tbl_GL[[#This Row],[Account_key]],tbl_COA[Account_key],tbl_COA[Class],"Not Found")</f>
        <v>Operating account</v>
      </c>
      <c r="H5109" t="str">
        <f>_xlfn.XLOOKUP(tbl_GL[[#This Row],[Account_key]],tbl_COA[Account_key],tbl_COA[SubClass],"Not Found")</f>
        <v>Operating Expenses</v>
      </c>
      <c r="I5109" t="str">
        <f>_xlfn.XLOOKUP(tbl_GL[[#This Row],[Account_key]],tbl_COA[Account_key],tbl_COA[SubClass2],"Not Found")</f>
        <v>Administration</v>
      </c>
      <c r="J5109" t="str">
        <f>_xlfn.XLOOKUP(tbl_GL[[#This Row],[Account_key]],tbl_COA[Account_key],tbl_COA[SubAccount],,0)</f>
        <v>Utilities</v>
      </c>
      <c r="K5109">
        <f>YEAR(tbl_GL[[#This Row],[Date]])</f>
        <v>2019</v>
      </c>
    </row>
    <row r="5110" spans="1:11" x14ac:dyDescent="0.35">
      <c r="A5110">
        <v>1276.2</v>
      </c>
      <c r="B5110" s="24">
        <v>43805</v>
      </c>
      <c r="C5110">
        <v>2</v>
      </c>
      <c r="D5110" s="13">
        <v>20</v>
      </c>
      <c r="E5110" s="13" t="s">
        <v>99</v>
      </c>
      <c r="F5110" s="17">
        <v>-10</v>
      </c>
      <c r="G5110" t="str">
        <f>_xlfn.XLOOKUP(tbl_GL[[#This Row],[Account_key]],tbl_COA[Account_key],tbl_COA[Class],"Not Found")</f>
        <v>Assets</v>
      </c>
      <c r="H5110" t="str">
        <f>_xlfn.XLOOKUP(tbl_GL[[#This Row],[Account_key]],tbl_COA[Account_key],tbl_COA[SubClass],"Not Found")</f>
        <v>Assets</v>
      </c>
      <c r="I5110" t="str">
        <f>_xlfn.XLOOKUP(tbl_GL[[#This Row],[Account_key]],tbl_COA[Account_key],tbl_COA[SubClass2],"Not Found")</f>
        <v>Current Assets</v>
      </c>
      <c r="J5110" t="str">
        <f>_xlfn.XLOOKUP(tbl_GL[[#This Row],[Account_key]],tbl_COA[Account_key],tbl_COA[SubAccount],,0)</f>
        <v>Cash in hand</v>
      </c>
      <c r="K5110">
        <f>YEAR(tbl_GL[[#This Row],[Date]])</f>
        <v>2019</v>
      </c>
    </row>
    <row r="5111" spans="1:11" x14ac:dyDescent="0.35">
      <c r="A5111">
        <v>1277.0999999999999</v>
      </c>
      <c r="B5111" s="24">
        <v>43805</v>
      </c>
      <c r="C5111">
        <v>2</v>
      </c>
      <c r="D5111" s="13">
        <v>10</v>
      </c>
      <c r="E5111" s="13" t="s">
        <v>98</v>
      </c>
      <c r="F5111" s="17">
        <v>-1202</v>
      </c>
      <c r="G5111" t="str">
        <f>_xlfn.XLOOKUP(tbl_GL[[#This Row],[Account_key]],tbl_COA[Account_key],tbl_COA[Class],"Not Found")</f>
        <v>Assets</v>
      </c>
      <c r="H5111" t="str">
        <f>_xlfn.XLOOKUP(tbl_GL[[#This Row],[Account_key]],tbl_COA[Account_key],tbl_COA[SubClass],"Not Found")</f>
        <v>Assets</v>
      </c>
      <c r="I5111" t="str">
        <f>_xlfn.XLOOKUP(tbl_GL[[#This Row],[Account_key]],tbl_COA[Account_key],tbl_COA[SubClass2],"Not Found")</f>
        <v>Current Assets</v>
      </c>
      <c r="J5111" t="str">
        <f>_xlfn.XLOOKUP(tbl_GL[[#This Row],[Account_key]],tbl_COA[Account_key],tbl_COA[SubAccount],,0)</f>
        <v>Cash at Bank</v>
      </c>
      <c r="K5111">
        <f>YEAR(tbl_GL[[#This Row],[Date]])</f>
        <v>2019</v>
      </c>
    </row>
    <row r="5112" spans="1:11" x14ac:dyDescent="0.35">
      <c r="A5112">
        <v>1277.2</v>
      </c>
      <c r="B5112" s="24">
        <v>43805</v>
      </c>
      <c r="C5112">
        <v>2</v>
      </c>
      <c r="D5112" s="13">
        <v>120</v>
      </c>
      <c r="E5112" s="13" t="s">
        <v>98</v>
      </c>
      <c r="F5112" s="17">
        <v>-1202</v>
      </c>
      <c r="G5112" t="str">
        <f>_xlfn.XLOOKUP(tbl_GL[[#This Row],[Account_key]],tbl_COA[Account_key],tbl_COA[Class],"Not Found")</f>
        <v>Liabilities and Owners Equity</v>
      </c>
      <c r="H5112" t="str">
        <f>_xlfn.XLOOKUP(tbl_GL[[#This Row],[Account_key]],tbl_COA[Account_key],tbl_COA[SubClass],"Not Found")</f>
        <v>Liabilities</v>
      </c>
      <c r="I5112" t="str">
        <f>_xlfn.XLOOKUP(tbl_GL[[#This Row],[Account_key]],tbl_COA[Account_key],tbl_COA[SubClass2],"Not Found")</f>
        <v>Current Liabilities</v>
      </c>
      <c r="J5112" t="str">
        <f>_xlfn.XLOOKUP(tbl_GL[[#This Row],[Account_key]],tbl_COA[Account_key],tbl_COA[SubAccount],,0)</f>
        <v>Accrued Expenses</v>
      </c>
      <c r="K5112">
        <f>YEAR(tbl_GL[[#This Row],[Date]])</f>
        <v>2019</v>
      </c>
    </row>
    <row r="5113" spans="1:11" x14ac:dyDescent="0.35">
      <c r="A5113">
        <v>1278.0999999999999</v>
      </c>
      <c r="B5113" s="24">
        <v>43805</v>
      </c>
      <c r="C5113">
        <v>2</v>
      </c>
      <c r="D5113" s="13">
        <v>30</v>
      </c>
      <c r="E5113" s="13" t="s">
        <v>80</v>
      </c>
      <c r="F5113" s="17">
        <v>-9711</v>
      </c>
      <c r="G5113" t="str">
        <f>_xlfn.XLOOKUP(tbl_GL[[#This Row],[Account_key]],tbl_COA[Account_key],tbl_COA[Class],"Not Found")</f>
        <v>Assets</v>
      </c>
      <c r="H5113" t="str">
        <f>_xlfn.XLOOKUP(tbl_GL[[#This Row],[Account_key]],tbl_COA[Account_key],tbl_COA[SubClass],"Not Found")</f>
        <v>Assets</v>
      </c>
      <c r="I5113" t="str">
        <f>_xlfn.XLOOKUP(tbl_GL[[#This Row],[Account_key]],tbl_COA[Account_key],tbl_COA[SubClass2],"Not Found")</f>
        <v>Current Assets</v>
      </c>
      <c r="J5113" t="str">
        <f>_xlfn.XLOOKUP(tbl_GL[[#This Row],[Account_key]],tbl_COA[Account_key],tbl_COA[SubAccount],,0)</f>
        <v>Trade Receivables</v>
      </c>
      <c r="K5113">
        <f>YEAR(tbl_GL[[#This Row],[Date]])</f>
        <v>2019</v>
      </c>
    </row>
    <row r="5114" spans="1:11" x14ac:dyDescent="0.35">
      <c r="A5114">
        <v>1278.2</v>
      </c>
      <c r="B5114" s="24">
        <v>43805</v>
      </c>
      <c r="C5114">
        <v>2</v>
      </c>
      <c r="D5114" s="13">
        <v>10</v>
      </c>
      <c r="E5114" s="13" t="s">
        <v>80</v>
      </c>
      <c r="F5114" s="17">
        <v>9711</v>
      </c>
      <c r="G5114" t="str">
        <f>_xlfn.XLOOKUP(tbl_GL[[#This Row],[Account_key]],tbl_COA[Account_key],tbl_COA[Class],"Not Found")</f>
        <v>Assets</v>
      </c>
      <c r="H5114" t="str">
        <f>_xlfn.XLOOKUP(tbl_GL[[#This Row],[Account_key]],tbl_COA[Account_key],tbl_COA[SubClass],"Not Found")</f>
        <v>Assets</v>
      </c>
      <c r="I5114" t="str">
        <f>_xlfn.XLOOKUP(tbl_GL[[#This Row],[Account_key]],tbl_COA[Account_key],tbl_COA[SubClass2],"Not Found")</f>
        <v>Current Assets</v>
      </c>
      <c r="J5114" t="str">
        <f>_xlfn.XLOOKUP(tbl_GL[[#This Row],[Account_key]],tbl_COA[Account_key],tbl_COA[SubAccount],,0)</f>
        <v>Cash at Bank</v>
      </c>
      <c r="K5114">
        <f>YEAR(tbl_GL[[#This Row],[Date]])</f>
        <v>2019</v>
      </c>
    </row>
    <row r="5115" spans="1:11" x14ac:dyDescent="0.35">
      <c r="A5115">
        <v>1279.0999999999999</v>
      </c>
      <c r="B5115" s="24">
        <v>43806</v>
      </c>
      <c r="C5115">
        <v>2</v>
      </c>
      <c r="D5115" s="13">
        <v>230</v>
      </c>
      <c r="E5115" s="13" t="s">
        <v>4</v>
      </c>
      <c r="F5115" s="17">
        <v>-673</v>
      </c>
      <c r="G5115" t="str">
        <f>_xlfn.XLOOKUP(tbl_GL[[#This Row],[Account_key]],tbl_COA[Account_key],tbl_COA[Class],"Not Found")</f>
        <v>Trading account</v>
      </c>
      <c r="H5115" t="str">
        <f>_xlfn.XLOOKUP(tbl_GL[[#This Row],[Account_key]],tbl_COA[Account_key],tbl_COA[SubClass],"Not Found")</f>
        <v>Cost of Sales</v>
      </c>
      <c r="I5115" t="str">
        <f>_xlfn.XLOOKUP(tbl_GL[[#This Row],[Account_key]],tbl_COA[Account_key],tbl_COA[SubClass2],"Not Found")</f>
        <v>Cost of Sales</v>
      </c>
      <c r="J5115" t="str">
        <f>_xlfn.XLOOKUP(tbl_GL[[#This Row],[Account_key]],tbl_COA[Account_key],tbl_COA[SubAccount],,0)</f>
        <v>Cost of Sales</v>
      </c>
      <c r="K5115">
        <f>YEAR(tbl_GL[[#This Row],[Date]])</f>
        <v>2019</v>
      </c>
    </row>
    <row r="5116" spans="1:11" x14ac:dyDescent="0.35">
      <c r="A5116">
        <v>1279.2</v>
      </c>
      <c r="B5116" s="24">
        <v>43806</v>
      </c>
      <c r="C5116">
        <v>2</v>
      </c>
      <c r="D5116" s="13">
        <v>60</v>
      </c>
      <c r="E5116" s="13" t="s">
        <v>4</v>
      </c>
      <c r="F5116" s="17">
        <v>-673</v>
      </c>
      <c r="G5116" t="str">
        <f>_xlfn.XLOOKUP(tbl_GL[[#This Row],[Account_key]],tbl_COA[Account_key],tbl_COA[Class],"Not Found")</f>
        <v>Assets</v>
      </c>
      <c r="H5116" t="str">
        <f>_xlfn.XLOOKUP(tbl_GL[[#This Row],[Account_key]],tbl_COA[Account_key],tbl_COA[SubClass],"Not Found")</f>
        <v>Assets</v>
      </c>
      <c r="I5116" t="str">
        <f>_xlfn.XLOOKUP(tbl_GL[[#This Row],[Account_key]],tbl_COA[Account_key],tbl_COA[SubClass2],"Not Found")</f>
        <v>Current Assets</v>
      </c>
      <c r="J5116" t="str">
        <f>_xlfn.XLOOKUP(tbl_GL[[#This Row],[Account_key]],tbl_COA[Account_key],tbl_COA[SubAccount],,0)</f>
        <v>Inventory</v>
      </c>
      <c r="K5116">
        <f>YEAR(tbl_GL[[#This Row],[Date]])</f>
        <v>2019</v>
      </c>
    </row>
    <row r="5117" spans="1:11" x14ac:dyDescent="0.35">
      <c r="A5117">
        <v>1280.0999999999999</v>
      </c>
      <c r="B5117" s="24">
        <v>43806</v>
      </c>
      <c r="C5117">
        <v>2</v>
      </c>
      <c r="D5117" s="13">
        <v>220</v>
      </c>
      <c r="E5117" s="13" t="s">
        <v>81</v>
      </c>
      <c r="F5117" s="17">
        <v>-1131</v>
      </c>
      <c r="G5117" t="str">
        <f>_xlfn.XLOOKUP(tbl_GL[[#This Row],[Account_key]],tbl_COA[Account_key],tbl_COA[Class],"Not Found")</f>
        <v>Trading account</v>
      </c>
      <c r="H5117" t="str">
        <f>_xlfn.XLOOKUP(tbl_GL[[#This Row],[Account_key]],tbl_COA[Account_key],tbl_COA[SubClass],"Not Found")</f>
        <v>Sales</v>
      </c>
      <c r="I5117" t="str">
        <f>_xlfn.XLOOKUP(tbl_GL[[#This Row],[Account_key]],tbl_COA[Account_key],tbl_COA[SubClass2],"Not Found")</f>
        <v>Sales</v>
      </c>
      <c r="J5117" t="str">
        <f>_xlfn.XLOOKUP(tbl_GL[[#This Row],[Account_key]],tbl_COA[Account_key],tbl_COA[SubAccount],,0)</f>
        <v>Sales Return</v>
      </c>
      <c r="K5117">
        <f>YEAR(tbl_GL[[#This Row],[Date]])</f>
        <v>2019</v>
      </c>
    </row>
    <row r="5118" spans="1:11" x14ac:dyDescent="0.35">
      <c r="A5118">
        <v>1280.2</v>
      </c>
      <c r="B5118" s="24">
        <v>43806</v>
      </c>
      <c r="C5118">
        <v>2</v>
      </c>
      <c r="D5118" s="13">
        <v>20</v>
      </c>
      <c r="E5118" s="13" t="s">
        <v>81</v>
      </c>
      <c r="F5118" s="17">
        <v>-1131</v>
      </c>
      <c r="G5118" t="str">
        <f>_xlfn.XLOOKUP(tbl_GL[[#This Row],[Account_key]],tbl_COA[Account_key],tbl_COA[Class],"Not Found")</f>
        <v>Assets</v>
      </c>
      <c r="H5118" t="str">
        <f>_xlfn.XLOOKUP(tbl_GL[[#This Row],[Account_key]],tbl_COA[Account_key],tbl_COA[SubClass],"Not Found")</f>
        <v>Assets</v>
      </c>
      <c r="I5118" t="str">
        <f>_xlfn.XLOOKUP(tbl_GL[[#This Row],[Account_key]],tbl_COA[Account_key],tbl_COA[SubClass2],"Not Found")</f>
        <v>Current Assets</v>
      </c>
      <c r="J5118" t="str">
        <f>_xlfn.XLOOKUP(tbl_GL[[#This Row],[Account_key]],tbl_COA[Account_key],tbl_COA[SubAccount],,0)</f>
        <v>Cash in hand</v>
      </c>
      <c r="K5118">
        <f>YEAR(tbl_GL[[#This Row],[Date]])</f>
        <v>2019</v>
      </c>
    </row>
    <row r="5119" spans="1:11" x14ac:dyDescent="0.35">
      <c r="A5119">
        <v>1281.0999999999999</v>
      </c>
      <c r="B5119" s="24">
        <v>43806</v>
      </c>
      <c r="C5119">
        <v>2</v>
      </c>
      <c r="D5119" s="13">
        <v>260</v>
      </c>
      <c r="E5119" s="13" t="s">
        <v>97</v>
      </c>
      <c r="F5119" s="17">
        <v>-1338</v>
      </c>
      <c r="G5119" t="str">
        <f>_xlfn.XLOOKUP(tbl_GL[[#This Row],[Account_key]],tbl_COA[Account_key],tbl_COA[Class],"Not Found")</f>
        <v>Operating account</v>
      </c>
      <c r="H5119" t="str">
        <f>_xlfn.XLOOKUP(tbl_GL[[#This Row],[Account_key]],tbl_COA[Account_key],tbl_COA[SubClass],"Not Found")</f>
        <v>Operating Expenses</v>
      </c>
      <c r="I5119" t="str">
        <f>_xlfn.XLOOKUP(tbl_GL[[#This Row],[Account_key]],tbl_COA[Account_key],tbl_COA[SubClass2],"Not Found")</f>
        <v>Marketing</v>
      </c>
      <c r="J5119" t="str">
        <f>_xlfn.XLOOKUP(tbl_GL[[#This Row],[Account_key]],tbl_COA[Account_key],tbl_COA[SubAccount],,0)</f>
        <v>Commissions</v>
      </c>
      <c r="K5119">
        <f>YEAR(tbl_GL[[#This Row],[Date]])</f>
        <v>2019</v>
      </c>
    </row>
    <row r="5120" spans="1:11" x14ac:dyDescent="0.35">
      <c r="A5120">
        <v>1281.2</v>
      </c>
      <c r="B5120" s="24">
        <v>43806</v>
      </c>
      <c r="C5120">
        <v>2</v>
      </c>
      <c r="D5120" s="13">
        <v>120</v>
      </c>
      <c r="E5120" s="13" t="s">
        <v>97</v>
      </c>
      <c r="F5120" s="17">
        <v>1338</v>
      </c>
      <c r="G5120" t="str">
        <f>_xlfn.XLOOKUP(tbl_GL[[#This Row],[Account_key]],tbl_COA[Account_key],tbl_COA[Class],"Not Found")</f>
        <v>Liabilities and Owners Equity</v>
      </c>
      <c r="H5120" t="str">
        <f>_xlfn.XLOOKUP(tbl_GL[[#This Row],[Account_key]],tbl_COA[Account_key],tbl_COA[SubClass],"Not Found")</f>
        <v>Liabilities</v>
      </c>
      <c r="I5120" t="str">
        <f>_xlfn.XLOOKUP(tbl_GL[[#This Row],[Account_key]],tbl_COA[Account_key],tbl_COA[SubClass2],"Not Found")</f>
        <v>Current Liabilities</v>
      </c>
      <c r="J5120" t="str">
        <f>_xlfn.XLOOKUP(tbl_GL[[#This Row],[Account_key]],tbl_COA[Account_key],tbl_COA[SubAccount],,0)</f>
        <v>Accrued Expenses</v>
      </c>
      <c r="K5120">
        <f>YEAR(tbl_GL[[#This Row],[Date]])</f>
        <v>2019</v>
      </c>
    </row>
    <row r="5121" spans="1:11" x14ac:dyDescent="0.35">
      <c r="A5121">
        <v>1282.0999999999999</v>
      </c>
      <c r="B5121" s="24">
        <v>43806</v>
      </c>
      <c r="C5121">
        <v>2</v>
      </c>
      <c r="D5121" s="13">
        <v>210</v>
      </c>
      <c r="E5121" s="13" t="s">
        <v>7</v>
      </c>
      <c r="F5121" s="17">
        <v>2317</v>
      </c>
      <c r="G5121" t="str">
        <f>_xlfn.XLOOKUP(tbl_GL[[#This Row],[Account_key]],tbl_COA[Account_key],tbl_COA[Class],"Not Found")</f>
        <v>Trading account</v>
      </c>
      <c r="H5121" t="str">
        <f>_xlfn.XLOOKUP(tbl_GL[[#This Row],[Account_key]],tbl_COA[Account_key],tbl_COA[SubClass],"Not Found")</f>
        <v>Sales</v>
      </c>
      <c r="I5121" t="str">
        <f>_xlfn.XLOOKUP(tbl_GL[[#This Row],[Account_key]],tbl_COA[Account_key],tbl_COA[SubClass2],"Not Found")</f>
        <v>Sales</v>
      </c>
      <c r="J5121" t="str">
        <f>_xlfn.XLOOKUP(tbl_GL[[#This Row],[Account_key]],tbl_COA[Account_key],tbl_COA[SubAccount],,0)</f>
        <v>Sales</v>
      </c>
      <c r="K5121">
        <f>YEAR(tbl_GL[[#This Row],[Date]])</f>
        <v>2019</v>
      </c>
    </row>
    <row r="5122" spans="1:11" x14ac:dyDescent="0.35">
      <c r="A5122">
        <v>1282.2</v>
      </c>
      <c r="B5122" s="24">
        <v>43806</v>
      </c>
      <c r="C5122">
        <v>2</v>
      </c>
      <c r="D5122" s="13">
        <v>10</v>
      </c>
      <c r="E5122" s="13" t="s">
        <v>7</v>
      </c>
      <c r="F5122" s="17">
        <v>2317</v>
      </c>
      <c r="G5122" t="str">
        <f>_xlfn.XLOOKUP(tbl_GL[[#This Row],[Account_key]],tbl_COA[Account_key],tbl_COA[Class],"Not Found")</f>
        <v>Assets</v>
      </c>
      <c r="H5122" t="str">
        <f>_xlfn.XLOOKUP(tbl_GL[[#This Row],[Account_key]],tbl_COA[Account_key],tbl_COA[SubClass],"Not Found")</f>
        <v>Assets</v>
      </c>
      <c r="I5122" t="str">
        <f>_xlfn.XLOOKUP(tbl_GL[[#This Row],[Account_key]],tbl_COA[Account_key],tbl_COA[SubClass2],"Not Found")</f>
        <v>Current Assets</v>
      </c>
      <c r="J5122" t="str">
        <f>_xlfn.XLOOKUP(tbl_GL[[#This Row],[Account_key]],tbl_COA[Account_key],tbl_COA[SubAccount],,0)</f>
        <v>Cash at Bank</v>
      </c>
      <c r="K5122">
        <f>YEAR(tbl_GL[[#This Row],[Date]])</f>
        <v>2019</v>
      </c>
    </row>
    <row r="5123" spans="1:11" x14ac:dyDescent="0.35">
      <c r="A5123">
        <v>1283.0999999999999</v>
      </c>
      <c r="B5123" s="24">
        <v>43806</v>
      </c>
      <c r="C5123">
        <v>2</v>
      </c>
      <c r="D5123" s="13">
        <v>230</v>
      </c>
      <c r="E5123" s="13" t="s">
        <v>4</v>
      </c>
      <c r="F5123" s="17">
        <v>-2634</v>
      </c>
      <c r="G5123" t="str">
        <f>_xlfn.XLOOKUP(tbl_GL[[#This Row],[Account_key]],tbl_COA[Account_key],tbl_COA[Class],"Not Found")</f>
        <v>Trading account</v>
      </c>
      <c r="H5123" t="str">
        <f>_xlfn.XLOOKUP(tbl_GL[[#This Row],[Account_key]],tbl_COA[Account_key],tbl_COA[SubClass],"Not Found")</f>
        <v>Cost of Sales</v>
      </c>
      <c r="I5123" t="str">
        <f>_xlfn.XLOOKUP(tbl_GL[[#This Row],[Account_key]],tbl_COA[Account_key],tbl_COA[SubClass2],"Not Found")</f>
        <v>Cost of Sales</v>
      </c>
      <c r="J5123" t="str">
        <f>_xlfn.XLOOKUP(tbl_GL[[#This Row],[Account_key]],tbl_COA[Account_key],tbl_COA[SubAccount],,0)</f>
        <v>Cost of Sales</v>
      </c>
      <c r="K5123">
        <f>YEAR(tbl_GL[[#This Row],[Date]])</f>
        <v>2019</v>
      </c>
    </row>
    <row r="5124" spans="1:11" x14ac:dyDescent="0.35">
      <c r="A5124">
        <v>1283.2</v>
      </c>
      <c r="B5124" s="24">
        <v>43806</v>
      </c>
      <c r="C5124">
        <v>2</v>
      </c>
      <c r="D5124" s="13">
        <v>60</v>
      </c>
      <c r="E5124" s="13" t="s">
        <v>4</v>
      </c>
      <c r="F5124" s="17">
        <v>-2634</v>
      </c>
      <c r="G5124" t="str">
        <f>_xlfn.XLOOKUP(tbl_GL[[#This Row],[Account_key]],tbl_COA[Account_key],tbl_COA[Class],"Not Found")</f>
        <v>Assets</v>
      </c>
      <c r="H5124" t="str">
        <f>_xlfn.XLOOKUP(tbl_GL[[#This Row],[Account_key]],tbl_COA[Account_key],tbl_COA[SubClass],"Not Found")</f>
        <v>Assets</v>
      </c>
      <c r="I5124" t="str">
        <f>_xlfn.XLOOKUP(tbl_GL[[#This Row],[Account_key]],tbl_COA[Account_key],tbl_COA[SubClass2],"Not Found")</f>
        <v>Current Assets</v>
      </c>
      <c r="J5124" t="str">
        <f>_xlfn.XLOOKUP(tbl_GL[[#This Row],[Account_key]],tbl_COA[Account_key],tbl_COA[SubAccount],,0)</f>
        <v>Inventory</v>
      </c>
      <c r="K5124">
        <f>YEAR(tbl_GL[[#This Row],[Date]])</f>
        <v>2019</v>
      </c>
    </row>
    <row r="5125" spans="1:11" x14ac:dyDescent="0.35">
      <c r="A5125">
        <v>1284.0999999999999</v>
      </c>
      <c r="B5125" s="24">
        <v>43806</v>
      </c>
      <c r="C5125">
        <v>2</v>
      </c>
      <c r="D5125" s="13">
        <v>210</v>
      </c>
      <c r="E5125" s="13" t="s">
        <v>8</v>
      </c>
      <c r="F5125" s="17">
        <v>9628</v>
      </c>
      <c r="G5125" t="str">
        <f>_xlfn.XLOOKUP(tbl_GL[[#This Row],[Account_key]],tbl_COA[Account_key],tbl_COA[Class],"Not Found")</f>
        <v>Trading account</v>
      </c>
      <c r="H5125" t="str">
        <f>_xlfn.XLOOKUP(tbl_GL[[#This Row],[Account_key]],tbl_COA[Account_key],tbl_COA[SubClass],"Not Found")</f>
        <v>Sales</v>
      </c>
      <c r="I5125" t="str">
        <f>_xlfn.XLOOKUP(tbl_GL[[#This Row],[Account_key]],tbl_COA[Account_key],tbl_COA[SubClass2],"Not Found")</f>
        <v>Sales</v>
      </c>
      <c r="J5125" t="str">
        <f>_xlfn.XLOOKUP(tbl_GL[[#This Row],[Account_key]],tbl_COA[Account_key],tbl_COA[SubAccount],,0)</f>
        <v>Sales</v>
      </c>
      <c r="K5125">
        <f>YEAR(tbl_GL[[#This Row],[Date]])</f>
        <v>2019</v>
      </c>
    </row>
    <row r="5126" spans="1:11" x14ac:dyDescent="0.35">
      <c r="A5126">
        <v>1284.2</v>
      </c>
      <c r="B5126" s="24">
        <v>43806</v>
      </c>
      <c r="C5126">
        <v>2</v>
      </c>
      <c r="D5126" s="13">
        <v>30</v>
      </c>
      <c r="E5126" s="13" t="s">
        <v>8</v>
      </c>
      <c r="F5126" s="17">
        <v>9628</v>
      </c>
      <c r="G5126" t="str">
        <f>_xlfn.XLOOKUP(tbl_GL[[#This Row],[Account_key]],tbl_COA[Account_key],tbl_COA[Class],"Not Found")</f>
        <v>Assets</v>
      </c>
      <c r="H5126" t="str">
        <f>_xlfn.XLOOKUP(tbl_GL[[#This Row],[Account_key]],tbl_COA[Account_key],tbl_COA[SubClass],"Not Found")</f>
        <v>Assets</v>
      </c>
      <c r="I5126" t="str">
        <f>_xlfn.XLOOKUP(tbl_GL[[#This Row],[Account_key]],tbl_COA[Account_key],tbl_COA[SubClass2],"Not Found")</f>
        <v>Current Assets</v>
      </c>
      <c r="J5126" t="str">
        <f>_xlfn.XLOOKUP(tbl_GL[[#This Row],[Account_key]],tbl_COA[Account_key],tbl_COA[SubAccount],,0)</f>
        <v>Trade Receivables</v>
      </c>
      <c r="K5126">
        <f>YEAR(tbl_GL[[#This Row],[Date]])</f>
        <v>2019</v>
      </c>
    </row>
    <row r="5127" spans="1:11" x14ac:dyDescent="0.35">
      <c r="A5127">
        <v>1285.0999999999999</v>
      </c>
      <c r="B5127" s="24">
        <v>43809</v>
      </c>
      <c r="C5127">
        <v>2</v>
      </c>
      <c r="D5127" s="13">
        <v>10</v>
      </c>
      <c r="E5127" s="13" t="s">
        <v>98</v>
      </c>
      <c r="F5127" s="17">
        <v>-1135</v>
      </c>
      <c r="G5127" t="str">
        <f>_xlfn.XLOOKUP(tbl_GL[[#This Row],[Account_key]],tbl_COA[Account_key],tbl_COA[Class],"Not Found")</f>
        <v>Assets</v>
      </c>
      <c r="H5127" t="str">
        <f>_xlfn.XLOOKUP(tbl_GL[[#This Row],[Account_key]],tbl_COA[Account_key],tbl_COA[SubClass],"Not Found")</f>
        <v>Assets</v>
      </c>
      <c r="I5127" t="str">
        <f>_xlfn.XLOOKUP(tbl_GL[[#This Row],[Account_key]],tbl_COA[Account_key],tbl_COA[SubClass2],"Not Found")</f>
        <v>Current Assets</v>
      </c>
      <c r="J5127" t="str">
        <f>_xlfn.XLOOKUP(tbl_GL[[#This Row],[Account_key]],tbl_COA[Account_key],tbl_COA[SubAccount],,0)</f>
        <v>Cash at Bank</v>
      </c>
      <c r="K5127">
        <f>YEAR(tbl_GL[[#This Row],[Date]])</f>
        <v>2019</v>
      </c>
    </row>
    <row r="5128" spans="1:11" x14ac:dyDescent="0.35">
      <c r="A5128">
        <v>1285.2</v>
      </c>
      <c r="B5128" s="24">
        <v>43809</v>
      </c>
      <c r="C5128">
        <v>2</v>
      </c>
      <c r="D5128" s="13">
        <v>120</v>
      </c>
      <c r="E5128" s="13" t="s">
        <v>98</v>
      </c>
      <c r="F5128" s="17">
        <v>-1135</v>
      </c>
      <c r="G5128" t="str">
        <f>_xlfn.XLOOKUP(tbl_GL[[#This Row],[Account_key]],tbl_COA[Account_key],tbl_COA[Class],"Not Found")</f>
        <v>Liabilities and Owners Equity</v>
      </c>
      <c r="H5128" t="str">
        <f>_xlfn.XLOOKUP(tbl_GL[[#This Row],[Account_key]],tbl_COA[Account_key],tbl_COA[SubClass],"Not Found")</f>
        <v>Liabilities</v>
      </c>
      <c r="I5128" t="str">
        <f>_xlfn.XLOOKUP(tbl_GL[[#This Row],[Account_key]],tbl_COA[Account_key],tbl_COA[SubClass2],"Not Found")</f>
        <v>Current Liabilities</v>
      </c>
      <c r="J5128" t="str">
        <f>_xlfn.XLOOKUP(tbl_GL[[#This Row],[Account_key]],tbl_COA[Account_key],tbl_COA[SubAccount],,0)</f>
        <v>Accrued Expenses</v>
      </c>
      <c r="K5128">
        <f>YEAR(tbl_GL[[#This Row],[Date]])</f>
        <v>2019</v>
      </c>
    </row>
    <row r="5129" spans="1:11" x14ac:dyDescent="0.35">
      <c r="A5129">
        <v>1286.0999999999999</v>
      </c>
      <c r="B5129" s="24">
        <v>43810</v>
      </c>
      <c r="C5129">
        <v>2</v>
      </c>
      <c r="D5129" s="13">
        <v>10</v>
      </c>
      <c r="E5129" s="13" t="s">
        <v>98</v>
      </c>
      <c r="F5129" s="17">
        <v>-1131</v>
      </c>
      <c r="G5129" t="str">
        <f>_xlfn.XLOOKUP(tbl_GL[[#This Row],[Account_key]],tbl_COA[Account_key],tbl_COA[Class],"Not Found")</f>
        <v>Assets</v>
      </c>
      <c r="H5129" t="str">
        <f>_xlfn.XLOOKUP(tbl_GL[[#This Row],[Account_key]],tbl_COA[Account_key],tbl_COA[SubClass],"Not Found")</f>
        <v>Assets</v>
      </c>
      <c r="I5129" t="str">
        <f>_xlfn.XLOOKUP(tbl_GL[[#This Row],[Account_key]],tbl_COA[Account_key],tbl_COA[SubClass2],"Not Found")</f>
        <v>Current Assets</v>
      </c>
      <c r="J5129" t="str">
        <f>_xlfn.XLOOKUP(tbl_GL[[#This Row],[Account_key]],tbl_COA[Account_key],tbl_COA[SubAccount],,0)</f>
        <v>Cash at Bank</v>
      </c>
      <c r="K5129">
        <f>YEAR(tbl_GL[[#This Row],[Date]])</f>
        <v>2019</v>
      </c>
    </row>
    <row r="5130" spans="1:11" x14ac:dyDescent="0.35">
      <c r="A5130">
        <v>1286.2</v>
      </c>
      <c r="B5130" s="24">
        <v>43810</v>
      </c>
      <c r="C5130">
        <v>2</v>
      </c>
      <c r="D5130" s="13">
        <v>120</v>
      </c>
      <c r="E5130" s="13" t="s">
        <v>98</v>
      </c>
      <c r="F5130" s="17">
        <v>-1131</v>
      </c>
      <c r="G5130" t="str">
        <f>_xlfn.XLOOKUP(tbl_GL[[#This Row],[Account_key]],tbl_COA[Account_key],tbl_COA[Class],"Not Found")</f>
        <v>Liabilities and Owners Equity</v>
      </c>
      <c r="H5130" t="str">
        <f>_xlfn.XLOOKUP(tbl_GL[[#This Row],[Account_key]],tbl_COA[Account_key],tbl_COA[SubClass],"Not Found")</f>
        <v>Liabilities</v>
      </c>
      <c r="I5130" t="str">
        <f>_xlfn.XLOOKUP(tbl_GL[[#This Row],[Account_key]],tbl_COA[Account_key],tbl_COA[SubClass2],"Not Found")</f>
        <v>Current Liabilities</v>
      </c>
      <c r="J5130" t="str">
        <f>_xlfn.XLOOKUP(tbl_GL[[#This Row],[Account_key]],tbl_COA[Account_key],tbl_COA[SubAccount],,0)</f>
        <v>Accrued Expenses</v>
      </c>
      <c r="K5130">
        <f>YEAR(tbl_GL[[#This Row],[Date]])</f>
        <v>2019</v>
      </c>
    </row>
    <row r="5131" spans="1:11" x14ac:dyDescent="0.35">
      <c r="A5131">
        <v>1287.0999999999999</v>
      </c>
      <c r="B5131" s="24">
        <v>43810</v>
      </c>
      <c r="C5131">
        <v>2</v>
      </c>
      <c r="D5131" s="13">
        <v>290</v>
      </c>
      <c r="E5131" s="13" t="s">
        <v>97</v>
      </c>
      <c r="F5131" s="17">
        <v>-1395</v>
      </c>
      <c r="G5131" t="str">
        <f>_xlfn.XLOOKUP(tbl_GL[[#This Row],[Account_key]],tbl_COA[Account_key],tbl_COA[Class],"Not Found")</f>
        <v>Operating account</v>
      </c>
      <c r="H5131" t="str">
        <f>_xlfn.XLOOKUP(tbl_GL[[#This Row],[Account_key]],tbl_COA[Account_key],tbl_COA[SubClass],"Not Found")</f>
        <v>Operating Expenses</v>
      </c>
      <c r="I5131" t="str">
        <f>_xlfn.XLOOKUP(tbl_GL[[#This Row],[Account_key]],tbl_COA[Account_key],tbl_COA[SubClass2],"Not Found")</f>
        <v>Administration</v>
      </c>
      <c r="J5131" t="str">
        <f>_xlfn.XLOOKUP(tbl_GL[[#This Row],[Account_key]],tbl_COA[Account_key],tbl_COA[SubAccount],,0)</f>
        <v>Travel</v>
      </c>
      <c r="K5131">
        <f>YEAR(tbl_GL[[#This Row],[Date]])</f>
        <v>2019</v>
      </c>
    </row>
    <row r="5132" spans="1:11" x14ac:dyDescent="0.35">
      <c r="A5132">
        <v>1287.2</v>
      </c>
      <c r="B5132" s="24">
        <v>43810</v>
      </c>
      <c r="C5132">
        <v>2</v>
      </c>
      <c r="D5132" s="13">
        <v>120</v>
      </c>
      <c r="E5132" s="13" t="s">
        <v>97</v>
      </c>
      <c r="F5132" s="17">
        <v>1395</v>
      </c>
      <c r="G5132" t="str">
        <f>_xlfn.XLOOKUP(tbl_GL[[#This Row],[Account_key]],tbl_COA[Account_key],tbl_COA[Class],"Not Found")</f>
        <v>Liabilities and Owners Equity</v>
      </c>
      <c r="H5132" t="str">
        <f>_xlfn.XLOOKUP(tbl_GL[[#This Row],[Account_key]],tbl_COA[Account_key],tbl_COA[SubClass],"Not Found")</f>
        <v>Liabilities</v>
      </c>
      <c r="I5132" t="str">
        <f>_xlfn.XLOOKUP(tbl_GL[[#This Row],[Account_key]],tbl_COA[Account_key],tbl_COA[SubClass2],"Not Found")</f>
        <v>Current Liabilities</v>
      </c>
      <c r="J5132" t="str">
        <f>_xlfn.XLOOKUP(tbl_GL[[#This Row],[Account_key]],tbl_COA[Account_key],tbl_COA[SubAccount],,0)</f>
        <v>Accrued Expenses</v>
      </c>
      <c r="K5132">
        <f>YEAR(tbl_GL[[#This Row],[Date]])</f>
        <v>2019</v>
      </c>
    </row>
    <row r="5133" spans="1:11" x14ac:dyDescent="0.35">
      <c r="A5133">
        <v>1288.0999999999999</v>
      </c>
      <c r="B5133" s="24">
        <v>43813</v>
      </c>
      <c r="C5133">
        <v>2</v>
      </c>
      <c r="D5133" s="13">
        <v>230</v>
      </c>
      <c r="E5133" s="13" t="s">
        <v>4</v>
      </c>
      <c r="F5133" s="17">
        <v>-628</v>
      </c>
      <c r="G5133" t="str">
        <f>_xlfn.XLOOKUP(tbl_GL[[#This Row],[Account_key]],tbl_COA[Account_key],tbl_COA[Class],"Not Found")</f>
        <v>Trading account</v>
      </c>
      <c r="H5133" t="str">
        <f>_xlfn.XLOOKUP(tbl_GL[[#This Row],[Account_key]],tbl_COA[Account_key],tbl_COA[SubClass],"Not Found")</f>
        <v>Cost of Sales</v>
      </c>
      <c r="I5133" t="str">
        <f>_xlfn.XLOOKUP(tbl_GL[[#This Row],[Account_key]],tbl_COA[Account_key],tbl_COA[SubClass2],"Not Found")</f>
        <v>Cost of Sales</v>
      </c>
      <c r="J5133" t="str">
        <f>_xlfn.XLOOKUP(tbl_GL[[#This Row],[Account_key]],tbl_COA[Account_key],tbl_COA[SubAccount],,0)</f>
        <v>Cost of Sales</v>
      </c>
      <c r="K5133">
        <f>YEAR(tbl_GL[[#This Row],[Date]])</f>
        <v>2019</v>
      </c>
    </row>
    <row r="5134" spans="1:11" x14ac:dyDescent="0.35">
      <c r="A5134">
        <v>1288.2</v>
      </c>
      <c r="B5134" s="24">
        <v>43813</v>
      </c>
      <c r="C5134">
        <v>2</v>
      </c>
      <c r="D5134" s="13">
        <v>60</v>
      </c>
      <c r="E5134" s="13" t="s">
        <v>4</v>
      </c>
      <c r="F5134" s="17">
        <v>-628</v>
      </c>
      <c r="G5134" t="str">
        <f>_xlfn.XLOOKUP(tbl_GL[[#This Row],[Account_key]],tbl_COA[Account_key],tbl_COA[Class],"Not Found")</f>
        <v>Assets</v>
      </c>
      <c r="H5134" t="str">
        <f>_xlfn.XLOOKUP(tbl_GL[[#This Row],[Account_key]],tbl_COA[Account_key],tbl_COA[SubClass],"Not Found")</f>
        <v>Assets</v>
      </c>
      <c r="I5134" t="str">
        <f>_xlfn.XLOOKUP(tbl_GL[[#This Row],[Account_key]],tbl_COA[Account_key],tbl_COA[SubClass2],"Not Found")</f>
        <v>Current Assets</v>
      </c>
      <c r="J5134" t="str">
        <f>_xlfn.XLOOKUP(tbl_GL[[#This Row],[Account_key]],tbl_COA[Account_key],tbl_COA[SubAccount],,0)</f>
        <v>Inventory</v>
      </c>
      <c r="K5134">
        <f>YEAR(tbl_GL[[#This Row],[Date]])</f>
        <v>2019</v>
      </c>
    </row>
    <row r="5135" spans="1:11" x14ac:dyDescent="0.35">
      <c r="A5135">
        <v>1289.0999999999999</v>
      </c>
      <c r="B5135" s="24">
        <v>43813</v>
      </c>
      <c r="C5135">
        <v>2</v>
      </c>
      <c r="D5135" s="13">
        <v>10</v>
      </c>
      <c r="E5135" s="13" t="s">
        <v>98</v>
      </c>
      <c r="F5135" s="17">
        <v>-1289</v>
      </c>
      <c r="G5135" t="str">
        <f>_xlfn.XLOOKUP(tbl_GL[[#This Row],[Account_key]],tbl_COA[Account_key],tbl_COA[Class],"Not Found")</f>
        <v>Assets</v>
      </c>
      <c r="H5135" t="str">
        <f>_xlfn.XLOOKUP(tbl_GL[[#This Row],[Account_key]],tbl_COA[Account_key],tbl_COA[SubClass],"Not Found")</f>
        <v>Assets</v>
      </c>
      <c r="I5135" t="str">
        <f>_xlfn.XLOOKUP(tbl_GL[[#This Row],[Account_key]],tbl_COA[Account_key],tbl_COA[SubClass2],"Not Found")</f>
        <v>Current Assets</v>
      </c>
      <c r="J5135" t="str">
        <f>_xlfn.XLOOKUP(tbl_GL[[#This Row],[Account_key]],tbl_COA[Account_key],tbl_COA[SubAccount],,0)</f>
        <v>Cash at Bank</v>
      </c>
      <c r="K5135">
        <f>YEAR(tbl_GL[[#This Row],[Date]])</f>
        <v>2019</v>
      </c>
    </row>
    <row r="5136" spans="1:11" x14ac:dyDescent="0.35">
      <c r="A5136">
        <v>1289.2</v>
      </c>
      <c r="B5136" s="24">
        <v>43813</v>
      </c>
      <c r="C5136">
        <v>2</v>
      </c>
      <c r="D5136" s="13">
        <v>120</v>
      </c>
      <c r="E5136" s="13" t="s">
        <v>98</v>
      </c>
      <c r="F5136" s="17">
        <v>-1289</v>
      </c>
      <c r="G5136" t="str">
        <f>_xlfn.XLOOKUP(tbl_GL[[#This Row],[Account_key]],tbl_COA[Account_key],tbl_COA[Class],"Not Found")</f>
        <v>Liabilities and Owners Equity</v>
      </c>
      <c r="H5136" t="str">
        <f>_xlfn.XLOOKUP(tbl_GL[[#This Row],[Account_key]],tbl_COA[Account_key],tbl_COA[SubClass],"Not Found")</f>
        <v>Liabilities</v>
      </c>
      <c r="I5136" t="str">
        <f>_xlfn.XLOOKUP(tbl_GL[[#This Row],[Account_key]],tbl_COA[Account_key],tbl_COA[SubClass2],"Not Found")</f>
        <v>Current Liabilities</v>
      </c>
      <c r="J5136" t="str">
        <f>_xlfn.XLOOKUP(tbl_GL[[#This Row],[Account_key]],tbl_COA[Account_key],tbl_COA[SubAccount],,0)</f>
        <v>Accrued Expenses</v>
      </c>
      <c r="K5136">
        <f>YEAR(tbl_GL[[#This Row],[Date]])</f>
        <v>2019</v>
      </c>
    </row>
    <row r="5137" spans="1:11" x14ac:dyDescent="0.35">
      <c r="A5137">
        <v>1290.0999999999999</v>
      </c>
      <c r="B5137" s="24">
        <v>43813</v>
      </c>
      <c r="C5137">
        <v>2</v>
      </c>
      <c r="D5137" s="13">
        <v>210</v>
      </c>
      <c r="E5137" s="13" t="s">
        <v>7</v>
      </c>
      <c r="F5137" s="17">
        <v>2160</v>
      </c>
      <c r="G5137" t="str">
        <f>_xlfn.XLOOKUP(tbl_GL[[#This Row],[Account_key]],tbl_COA[Account_key],tbl_COA[Class],"Not Found")</f>
        <v>Trading account</v>
      </c>
      <c r="H5137" t="str">
        <f>_xlfn.XLOOKUP(tbl_GL[[#This Row],[Account_key]],tbl_COA[Account_key],tbl_COA[SubClass],"Not Found")</f>
        <v>Sales</v>
      </c>
      <c r="I5137" t="str">
        <f>_xlfn.XLOOKUP(tbl_GL[[#This Row],[Account_key]],tbl_COA[Account_key],tbl_COA[SubClass2],"Not Found")</f>
        <v>Sales</v>
      </c>
      <c r="J5137" t="str">
        <f>_xlfn.XLOOKUP(tbl_GL[[#This Row],[Account_key]],tbl_COA[Account_key],tbl_COA[SubAccount],,0)</f>
        <v>Sales</v>
      </c>
      <c r="K5137">
        <f>YEAR(tbl_GL[[#This Row],[Date]])</f>
        <v>2019</v>
      </c>
    </row>
    <row r="5138" spans="1:11" x14ac:dyDescent="0.35">
      <c r="A5138">
        <v>1290.2</v>
      </c>
      <c r="B5138" s="24">
        <v>43813</v>
      </c>
      <c r="C5138">
        <v>2</v>
      </c>
      <c r="D5138" s="13">
        <v>10</v>
      </c>
      <c r="E5138" s="13" t="s">
        <v>7</v>
      </c>
      <c r="F5138" s="17">
        <v>2160</v>
      </c>
      <c r="G5138" t="str">
        <f>_xlfn.XLOOKUP(tbl_GL[[#This Row],[Account_key]],tbl_COA[Account_key],tbl_COA[Class],"Not Found")</f>
        <v>Assets</v>
      </c>
      <c r="H5138" t="str">
        <f>_xlfn.XLOOKUP(tbl_GL[[#This Row],[Account_key]],tbl_COA[Account_key],tbl_COA[SubClass],"Not Found")</f>
        <v>Assets</v>
      </c>
      <c r="I5138" t="str">
        <f>_xlfn.XLOOKUP(tbl_GL[[#This Row],[Account_key]],tbl_COA[Account_key],tbl_COA[SubClass2],"Not Found")</f>
        <v>Current Assets</v>
      </c>
      <c r="J5138" t="str">
        <f>_xlfn.XLOOKUP(tbl_GL[[#This Row],[Account_key]],tbl_COA[Account_key],tbl_COA[SubAccount],,0)</f>
        <v>Cash at Bank</v>
      </c>
      <c r="K5138">
        <f>YEAR(tbl_GL[[#This Row],[Date]])</f>
        <v>2019</v>
      </c>
    </row>
    <row r="5139" spans="1:11" x14ac:dyDescent="0.35">
      <c r="A5139">
        <v>1291.0999999999999</v>
      </c>
      <c r="B5139" s="24">
        <v>43813</v>
      </c>
      <c r="C5139">
        <v>2</v>
      </c>
      <c r="D5139" s="13">
        <v>230</v>
      </c>
      <c r="E5139" s="13" t="s">
        <v>4</v>
      </c>
      <c r="F5139" s="17">
        <v>-2576</v>
      </c>
      <c r="G5139" t="str">
        <f>_xlfn.XLOOKUP(tbl_GL[[#This Row],[Account_key]],tbl_COA[Account_key],tbl_COA[Class],"Not Found")</f>
        <v>Trading account</v>
      </c>
      <c r="H5139" t="str">
        <f>_xlfn.XLOOKUP(tbl_GL[[#This Row],[Account_key]],tbl_COA[Account_key],tbl_COA[SubClass],"Not Found")</f>
        <v>Cost of Sales</v>
      </c>
      <c r="I5139" t="str">
        <f>_xlfn.XLOOKUP(tbl_GL[[#This Row],[Account_key]],tbl_COA[Account_key],tbl_COA[SubClass2],"Not Found")</f>
        <v>Cost of Sales</v>
      </c>
      <c r="J5139" t="str">
        <f>_xlfn.XLOOKUP(tbl_GL[[#This Row],[Account_key]],tbl_COA[Account_key],tbl_COA[SubAccount],,0)</f>
        <v>Cost of Sales</v>
      </c>
      <c r="K5139">
        <f>YEAR(tbl_GL[[#This Row],[Date]])</f>
        <v>2019</v>
      </c>
    </row>
    <row r="5140" spans="1:11" x14ac:dyDescent="0.35">
      <c r="A5140">
        <v>1291.2</v>
      </c>
      <c r="B5140" s="24">
        <v>43813</v>
      </c>
      <c r="C5140">
        <v>2</v>
      </c>
      <c r="D5140" s="13">
        <v>60</v>
      </c>
      <c r="E5140" s="13" t="s">
        <v>4</v>
      </c>
      <c r="F5140" s="17">
        <v>-2576</v>
      </c>
      <c r="G5140" t="str">
        <f>_xlfn.XLOOKUP(tbl_GL[[#This Row],[Account_key]],tbl_COA[Account_key],tbl_COA[Class],"Not Found")</f>
        <v>Assets</v>
      </c>
      <c r="H5140" t="str">
        <f>_xlfn.XLOOKUP(tbl_GL[[#This Row],[Account_key]],tbl_COA[Account_key],tbl_COA[SubClass],"Not Found")</f>
        <v>Assets</v>
      </c>
      <c r="I5140" t="str">
        <f>_xlfn.XLOOKUP(tbl_GL[[#This Row],[Account_key]],tbl_COA[Account_key],tbl_COA[SubClass2],"Not Found")</f>
        <v>Current Assets</v>
      </c>
      <c r="J5140" t="str">
        <f>_xlfn.XLOOKUP(tbl_GL[[#This Row],[Account_key]],tbl_COA[Account_key],tbl_COA[SubAccount],,0)</f>
        <v>Inventory</v>
      </c>
      <c r="K5140">
        <f>YEAR(tbl_GL[[#This Row],[Date]])</f>
        <v>2019</v>
      </c>
    </row>
    <row r="5141" spans="1:11" x14ac:dyDescent="0.35">
      <c r="A5141">
        <v>1292.0999999999999</v>
      </c>
      <c r="B5141" s="24">
        <v>43813</v>
      </c>
      <c r="C5141">
        <v>2</v>
      </c>
      <c r="D5141" s="13">
        <v>210</v>
      </c>
      <c r="E5141" s="13" t="s">
        <v>8</v>
      </c>
      <c r="F5141" s="17">
        <v>9419</v>
      </c>
      <c r="G5141" t="str">
        <f>_xlfn.XLOOKUP(tbl_GL[[#This Row],[Account_key]],tbl_COA[Account_key],tbl_COA[Class],"Not Found")</f>
        <v>Trading account</v>
      </c>
      <c r="H5141" t="str">
        <f>_xlfn.XLOOKUP(tbl_GL[[#This Row],[Account_key]],tbl_COA[Account_key],tbl_COA[SubClass],"Not Found")</f>
        <v>Sales</v>
      </c>
      <c r="I5141" t="str">
        <f>_xlfn.XLOOKUP(tbl_GL[[#This Row],[Account_key]],tbl_COA[Account_key],tbl_COA[SubClass2],"Not Found")</f>
        <v>Sales</v>
      </c>
      <c r="J5141" t="str">
        <f>_xlfn.XLOOKUP(tbl_GL[[#This Row],[Account_key]],tbl_COA[Account_key],tbl_COA[SubAccount],,0)</f>
        <v>Sales</v>
      </c>
      <c r="K5141">
        <f>YEAR(tbl_GL[[#This Row],[Date]])</f>
        <v>2019</v>
      </c>
    </row>
    <row r="5142" spans="1:11" x14ac:dyDescent="0.35">
      <c r="A5142">
        <v>1292.2</v>
      </c>
      <c r="B5142" s="24">
        <v>43813</v>
      </c>
      <c r="C5142">
        <v>2</v>
      </c>
      <c r="D5142" s="13">
        <v>30</v>
      </c>
      <c r="E5142" s="13" t="s">
        <v>8</v>
      </c>
      <c r="F5142" s="17">
        <v>9419</v>
      </c>
      <c r="G5142" t="str">
        <f>_xlfn.XLOOKUP(tbl_GL[[#This Row],[Account_key]],tbl_COA[Account_key],tbl_COA[Class],"Not Found")</f>
        <v>Assets</v>
      </c>
      <c r="H5142" t="str">
        <f>_xlfn.XLOOKUP(tbl_GL[[#This Row],[Account_key]],tbl_COA[Account_key],tbl_COA[SubClass],"Not Found")</f>
        <v>Assets</v>
      </c>
      <c r="I5142" t="str">
        <f>_xlfn.XLOOKUP(tbl_GL[[#This Row],[Account_key]],tbl_COA[Account_key],tbl_COA[SubClass2],"Not Found")</f>
        <v>Current Assets</v>
      </c>
      <c r="J5142" t="str">
        <f>_xlfn.XLOOKUP(tbl_GL[[#This Row],[Account_key]],tbl_COA[Account_key],tbl_COA[SubAccount],,0)</f>
        <v>Trade Receivables</v>
      </c>
      <c r="K5142">
        <f>YEAR(tbl_GL[[#This Row],[Date]])</f>
        <v>2019</v>
      </c>
    </row>
    <row r="5143" spans="1:11" x14ac:dyDescent="0.35">
      <c r="A5143">
        <v>1293.0999999999999</v>
      </c>
      <c r="B5143" s="24">
        <v>43814</v>
      </c>
      <c r="C5143">
        <v>2</v>
      </c>
      <c r="D5143" s="13">
        <v>10</v>
      </c>
      <c r="E5143" s="13" t="s">
        <v>112</v>
      </c>
      <c r="F5143" s="17">
        <v>-150</v>
      </c>
      <c r="G5143" t="str">
        <f>_xlfn.XLOOKUP(tbl_GL[[#This Row],[Account_key]],tbl_COA[Account_key],tbl_COA[Class],"Not Found")</f>
        <v>Assets</v>
      </c>
      <c r="H5143" t="str">
        <f>_xlfn.XLOOKUP(tbl_GL[[#This Row],[Account_key]],tbl_COA[Account_key],tbl_COA[SubClass],"Not Found")</f>
        <v>Assets</v>
      </c>
      <c r="I5143" t="str">
        <f>_xlfn.XLOOKUP(tbl_GL[[#This Row],[Account_key]],tbl_COA[Account_key],tbl_COA[SubClass2],"Not Found")</f>
        <v>Current Assets</v>
      </c>
      <c r="J5143" t="str">
        <f>_xlfn.XLOOKUP(tbl_GL[[#This Row],[Account_key]],tbl_COA[Account_key],tbl_COA[SubAccount],,0)</f>
        <v>Cash at Bank</v>
      </c>
      <c r="K5143">
        <f>YEAR(tbl_GL[[#This Row],[Date]])</f>
        <v>2019</v>
      </c>
    </row>
    <row r="5144" spans="1:11" x14ac:dyDescent="0.35">
      <c r="A5144">
        <v>1293.2</v>
      </c>
      <c r="B5144" s="24">
        <v>43814</v>
      </c>
      <c r="C5144">
        <v>2</v>
      </c>
      <c r="D5144" s="13">
        <v>121</v>
      </c>
      <c r="E5144" s="13" t="s">
        <v>112</v>
      </c>
      <c r="F5144" s="17">
        <v>-150</v>
      </c>
      <c r="G5144" t="str">
        <f>_xlfn.XLOOKUP(tbl_GL[[#This Row],[Account_key]],tbl_COA[Account_key],tbl_COA[Class],"Not Found")</f>
        <v>Liabilities and Owners Equity</v>
      </c>
      <c r="H5144" t="str">
        <f>_xlfn.XLOOKUP(tbl_GL[[#This Row],[Account_key]],tbl_COA[Account_key],tbl_COA[SubClass],"Not Found")</f>
        <v>Liabilities</v>
      </c>
      <c r="I5144" t="str">
        <f>_xlfn.XLOOKUP(tbl_GL[[#This Row],[Account_key]],tbl_COA[Account_key],tbl_COA[SubClass2],"Not Found")</f>
        <v>Current Liabilities</v>
      </c>
      <c r="J5144" t="str">
        <f>_xlfn.XLOOKUP(tbl_GL[[#This Row],[Account_key]],tbl_COA[Account_key],tbl_COA[SubAccount],,0)</f>
        <v>Interest Payable</v>
      </c>
      <c r="K5144">
        <f>YEAR(tbl_GL[[#This Row],[Date]])</f>
        <v>2019</v>
      </c>
    </row>
    <row r="5145" spans="1:11" x14ac:dyDescent="0.35">
      <c r="A5145">
        <v>1294.0999999999999</v>
      </c>
      <c r="B5145" s="24">
        <v>43815</v>
      </c>
      <c r="C5145">
        <v>2</v>
      </c>
      <c r="D5145" s="13">
        <v>290</v>
      </c>
      <c r="E5145" s="13" t="s">
        <v>97</v>
      </c>
      <c r="F5145" s="17">
        <v>-882</v>
      </c>
      <c r="G5145" t="str">
        <f>_xlfn.XLOOKUP(tbl_GL[[#This Row],[Account_key]],tbl_COA[Account_key],tbl_COA[Class],"Not Found")</f>
        <v>Operating account</v>
      </c>
      <c r="H5145" t="str">
        <f>_xlfn.XLOOKUP(tbl_GL[[#This Row],[Account_key]],tbl_COA[Account_key],tbl_COA[SubClass],"Not Found")</f>
        <v>Operating Expenses</v>
      </c>
      <c r="I5145" t="str">
        <f>_xlfn.XLOOKUP(tbl_GL[[#This Row],[Account_key]],tbl_COA[Account_key],tbl_COA[SubClass2],"Not Found")</f>
        <v>Administration</v>
      </c>
      <c r="J5145" t="str">
        <f>_xlfn.XLOOKUP(tbl_GL[[#This Row],[Account_key]],tbl_COA[Account_key],tbl_COA[SubAccount],,0)</f>
        <v>Travel</v>
      </c>
      <c r="K5145">
        <f>YEAR(tbl_GL[[#This Row],[Date]])</f>
        <v>2019</v>
      </c>
    </row>
    <row r="5146" spans="1:11" x14ac:dyDescent="0.35">
      <c r="A5146">
        <v>1294.2</v>
      </c>
      <c r="B5146" s="24">
        <v>43815</v>
      </c>
      <c r="C5146">
        <v>2</v>
      </c>
      <c r="D5146" s="13">
        <v>120</v>
      </c>
      <c r="E5146" s="13" t="s">
        <v>97</v>
      </c>
      <c r="F5146" s="17">
        <v>882</v>
      </c>
      <c r="G5146" t="str">
        <f>_xlfn.XLOOKUP(tbl_GL[[#This Row],[Account_key]],tbl_COA[Account_key],tbl_COA[Class],"Not Found")</f>
        <v>Liabilities and Owners Equity</v>
      </c>
      <c r="H5146" t="str">
        <f>_xlfn.XLOOKUP(tbl_GL[[#This Row],[Account_key]],tbl_COA[Account_key],tbl_COA[SubClass],"Not Found")</f>
        <v>Liabilities</v>
      </c>
      <c r="I5146" t="str">
        <f>_xlfn.XLOOKUP(tbl_GL[[#This Row],[Account_key]],tbl_COA[Account_key],tbl_COA[SubClass2],"Not Found")</f>
        <v>Current Liabilities</v>
      </c>
      <c r="J5146" t="str">
        <f>_xlfn.XLOOKUP(tbl_GL[[#This Row],[Account_key]],tbl_COA[Account_key],tbl_COA[SubAccount],,0)</f>
        <v>Accrued Expenses</v>
      </c>
      <c r="K5146">
        <f>YEAR(tbl_GL[[#This Row],[Date]])</f>
        <v>2019</v>
      </c>
    </row>
    <row r="5147" spans="1:11" x14ac:dyDescent="0.35">
      <c r="A5147">
        <v>1295.0999999999999</v>
      </c>
      <c r="B5147" s="24">
        <v>43816</v>
      </c>
      <c r="C5147">
        <v>2</v>
      </c>
      <c r="D5147" s="13">
        <v>30</v>
      </c>
      <c r="E5147" s="13" t="s">
        <v>80</v>
      </c>
      <c r="F5147" s="17">
        <v>-9269</v>
      </c>
      <c r="G5147" t="str">
        <f>_xlfn.XLOOKUP(tbl_GL[[#This Row],[Account_key]],tbl_COA[Account_key],tbl_COA[Class],"Not Found")</f>
        <v>Assets</v>
      </c>
      <c r="H5147" t="str">
        <f>_xlfn.XLOOKUP(tbl_GL[[#This Row],[Account_key]],tbl_COA[Account_key],tbl_COA[SubClass],"Not Found")</f>
        <v>Assets</v>
      </c>
      <c r="I5147" t="str">
        <f>_xlfn.XLOOKUP(tbl_GL[[#This Row],[Account_key]],tbl_COA[Account_key],tbl_COA[SubClass2],"Not Found")</f>
        <v>Current Assets</v>
      </c>
      <c r="J5147" t="str">
        <f>_xlfn.XLOOKUP(tbl_GL[[#This Row],[Account_key]],tbl_COA[Account_key],tbl_COA[SubAccount],,0)</f>
        <v>Trade Receivables</v>
      </c>
      <c r="K5147">
        <f>YEAR(tbl_GL[[#This Row],[Date]])</f>
        <v>2019</v>
      </c>
    </row>
    <row r="5148" spans="1:11" x14ac:dyDescent="0.35">
      <c r="A5148">
        <v>1295.2</v>
      </c>
      <c r="B5148" s="24">
        <v>43816</v>
      </c>
      <c r="C5148">
        <v>2</v>
      </c>
      <c r="D5148" s="13">
        <v>10</v>
      </c>
      <c r="E5148" s="13" t="s">
        <v>80</v>
      </c>
      <c r="F5148" s="17">
        <v>9269</v>
      </c>
      <c r="G5148" t="str">
        <f>_xlfn.XLOOKUP(tbl_GL[[#This Row],[Account_key]],tbl_COA[Account_key],tbl_COA[Class],"Not Found")</f>
        <v>Assets</v>
      </c>
      <c r="H5148" t="str">
        <f>_xlfn.XLOOKUP(tbl_GL[[#This Row],[Account_key]],tbl_COA[Account_key],tbl_COA[SubClass],"Not Found")</f>
        <v>Assets</v>
      </c>
      <c r="I5148" t="str">
        <f>_xlfn.XLOOKUP(tbl_GL[[#This Row],[Account_key]],tbl_COA[Account_key],tbl_COA[SubClass2],"Not Found")</f>
        <v>Current Assets</v>
      </c>
      <c r="J5148" t="str">
        <f>_xlfn.XLOOKUP(tbl_GL[[#This Row],[Account_key]],tbl_COA[Account_key],tbl_COA[SubAccount],,0)</f>
        <v>Cash at Bank</v>
      </c>
      <c r="K5148">
        <f>YEAR(tbl_GL[[#This Row],[Date]])</f>
        <v>2019</v>
      </c>
    </row>
    <row r="5149" spans="1:11" x14ac:dyDescent="0.35">
      <c r="A5149">
        <v>1296.0999999999999</v>
      </c>
      <c r="B5149" s="24">
        <v>43817</v>
      </c>
      <c r="C5149">
        <v>2</v>
      </c>
      <c r="D5149" s="13">
        <v>320</v>
      </c>
      <c r="E5149" s="13" t="s">
        <v>99</v>
      </c>
      <c r="F5149" s="17">
        <v>-10</v>
      </c>
      <c r="G5149" t="str">
        <f>_xlfn.XLOOKUP(tbl_GL[[#This Row],[Account_key]],tbl_COA[Account_key],tbl_COA[Class],"Not Found")</f>
        <v>Operating account</v>
      </c>
      <c r="H5149" t="str">
        <f>_xlfn.XLOOKUP(tbl_GL[[#This Row],[Account_key]],tbl_COA[Account_key],tbl_COA[SubClass],"Not Found")</f>
        <v>Operating Expenses</v>
      </c>
      <c r="I5149" t="str">
        <f>_xlfn.XLOOKUP(tbl_GL[[#This Row],[Account_key]],tbl_COA[Account_key],tbl_COA[SubClass2],"Not Found")</f>
        <v>Administration</v>
      </c>
      <c r="J5149" t="str">
        <f>_xlfn.XLOOKUP(tbl_GL[[#This Row],[Account_key]],tbl_COA[Account_key],tbl_COA[SubAccount],,0)</f>
        <v>Professional Services</v>
      </c>
      <c r="K5149">
        <f>YEAR(tbl_GL[[#This Row],[Date]])</f>
        <v>2019</v>
      </c>
    </row>
    <row r="5150" spans="1:11" x14ac:dyDescent="0.35">
      <c r="A5150">
        <v>1296.2</v>
      </c>
      <c r="B5150" s="24">
        <v>43817</v>
      </c>
      <c r="C5150">
        <v>2</v>
      </c>
      <c r="D5150" s="13">
        <v>20</v>
      </c>
      <c r="E5150" s="13" t="s">
        <v>99</v>
      </c>
      <c r="F5150" s="17">
        <v>-10</v>
      </c>
      <c r="G5150" t="str">
        <f>_xlfn.XLOOKUP(tbl_GL[[#This Row],[Account_key]],tbl_COA[Account_key],tbl_COA[Class],"Not Found")</f>
        <v>Assets</v>
      </c>
      <c r="H5150" t="str">
        <f>_xlfn.XLOOKUP(tbl_GL[[#This Row],[Account_key]],tbl_COA[Account_key],tbl_COA[SubClass],"Not Found")</f>
        <v>Assets</v>
      </c>
      <c r="I5150" t="str">
        <f>_xlfn.XLOOKUP(tbl_GL[[#This Row],[Account_key]],tbl_COA[Account_key],tbl_COA[SubClass2],"Not Found")</f>
        <v>Current Assets</v>
      </c>
      <c r="J5150" t="str">
        <f>_xlfn.XLOOKUP(tbl_GL[[#This Row],[Account_key]],tbl_COA[Account_key],tbl_COA[SubAccount],,0)</f>
        <v>Cash in hand</v>
      </c>
      <c r="K5150">
        <f>YEAR(tbl_GL[[#This Row],[Date]])</f>
        <v>2019</v>
      </c>
    </row>
    <row r="5151" spans="1:11" x14ac:dyDescent="0.35">
      <c r="A5151">
        <v>1297.0999999999999</v>
      </c>
      <c r="B5151" s="24">
        <v>43817</v>
      </c>
      <c r="C5151">
        <v>2</v>
      </c>
      <c r="D5151" s="13">
        <v>260</v>
      </c>
      <c r="E5151" s="13" t="s">
        <v>83</v>
      </c>
      <c r="F5151" s="17">
        <v>408</v>
      </c>
      <c r="G5151" t="str">
        <f>_xlfn.XLOOKUP(tbl_GL[[#This Row],[Account_key]],tbl_COA[Account_key],tbl_COA[Class],"Not Found")</f>
        <v>Operating account</v>
      </c>
      <c r="H5151" t="str">
        <f>_xlfn.XLOOKUP(tbl_GL[[#This Row],[Account_key]],tbl_COA[Account_key],tbl_COA[SubClass],"Not Found")</f>
        <v>Operating Expenses</v>
      </c>
      <c r="I5151" t="str">
        <f>_xlfn.XLOOKUP(tbl_GL[[#This Row],[Account_key]],tbl_COA[Account_key],tbl_COA[SubClass2],"Not Found")</f>
        <v>Marketing</v>
      </c>
      <c r="J5151" t="str">
        <f>_xlfn.XLOOKUP(tbl_GL[[#This Row],[Account_key]],tbl_COA[Account_key],tbl_COA[SubAccount],,0)</f>
        <v>Commissions</v>
      </c>
      <c r="K5151">
        <f>YEAR(tbl_GL[[#This Row],[Date]])</f>
        <v>2019</v>
      </c>
    </row>
    <row r="5152" spans="1:11" x14ac:dyDescent="0.35">
      <c r="A5152">
        <v>1297.2</v>
      </c>
      <c r="B5152" s="24">
        <v>43817</v>
      </c>
      <c r="C5152">
        <v>2</v>
      </c>
      <c r="D5152" s="13">
        <v>20</v>
      </c>
      <c r="E5152" s="13" t="s">
        <v>83</v>
      </c>
      <c r="F5152" s="17">
        <v>408</v>
      </c>
      <c r="G5152" t="str">
        <f>_xlfn.XLOOKUP(tbl_GL[[#This Row],[Account_key]],tbl_COA[Account_key],tbl_COA[Class],"Not Found")</f>
        <v>Assets</v>
      </c>
      <c r="H5152" t="str">
        <f>_xlfn.XLOOKUP(tbl_GL[[#This Row],[Account_key]],tbl_COA[Account_key],tbl_COA[SubClass],"Not Found")</f>
        <v>Assets</v>
      </c>
      <c r="I5152" t="str">
        <f>_xlfn.XLOOKUP(tbl_GL[[#This Row],[Account_key]],tbl_COA[Account_key],tbl_COA[SubClass2],"Not Found")</f>
        <v>Current Assets</v>
      </c>
      <c r="J5152" t="str">
        <f>_xlfn.XLOOKUP(tbl_GL[[#This Row],[Account_key]],tbl_COA[Account_key],tbl_COA[SubAccount],,0)</f>
        <v>Cash in hand</v>
      </c>
      <c r="K5152">
        <f>YEAR(tbl_GL[[#This Row],[Date]])</f>
        <v>2019</v>
      </c>
    </row>
    <row r="5153" spans="1:11" x14ac:dyDescent="0.35">
      <c r="A5153">
        <v>1298.0999999999999</v>
      </c>
      <c r="B5153" s="24">
        <v>43817</v>
      </c>
      <c r="C5153">
        <v>2</v>
      </c>
      <c r="D5153" s="13">
        <v>350</v>
      </c>
      <c r="E5153" s="13" t="s">
        <v>97</v>
      </c>
      <c r="F5153" s="17">
        <v>-1037</v>
      </c>
      <c r="G5153" t="str">
        <f>_xlfn.XLOOKUP(tbl_GL[[#This Row],[Account_key]],tbl_COA[Account_key],tbl_COA[Class],"Not Found")</f>
        <v>Operating account</v>
      </c>
      <c r="H5153" t="str">
        <f>_xlfn.XLOOKUP(tbl_GL[[#This Row],[Account_key]],tbl_COA[Account_key],tbl_COA[SubClass],"Not Found")</f>
        <v>Operating Expenses</v>
      </c>
      <c r="I5153" t="str">
        <f>_xlfn.XLOOKUP(tbl_GL[[#This Row],[Account_key]],tbl_COA[Account_key],tbl_COA[SubClass2],"Not Found")</f>
        <v>Administration</v>
      </c>
      <c r="J5153" t="str">
        <f>_xlfn.XLOOKUP(tbl_GL[[#This Row],[Account_key]],tbl_COA[Account_key],tbl_COA[SubAccount],,0)</f>
        <v>Other Expenses</v>
      </c>
      <c r="K5153">
        <f>YEAR(tbl_GL[[#This Row],[Date]])</f>
        <v>2019</v>
      </c>
    </row>
    <row r="5154" spans="1:11" x14ac:dyDescent="0.35">
      <c r="A5154">
        <v>1298.2</v>
      </c>
      <c r="B5154" s="24">
        <v>43817</v>
      </c>
      <c r="C5154">
        <v>2</v>
      </c>
      <c r="D5154" s="13">
        <v>120</v>
      </c>
      <c r="E5154" s="13" t="s">
        <v>97</v>
      </c>
      <c r="F5154" s="17">
        <v>1037</v>
      </c>
      <c r="G5154" t="str">
        <f>_xlfn.XLOOKUP(tbl_GL[[#This Row],[Account_key]],tbl_COA[Account_key],tbl_COA[Class],"Not Found")</f>
        <v>Liabilities and Owners Equity</v>
      </c>
      <c r="H5154" t="str">
        <f>_xlfn.XLOOKUP(tbl_GL[[#This Row],[Account_key]],tbl_COA[Account_key],tbl_COA[SubClass],"Not Found")</f>
        <v>Liabilities</v>
      </c>
      <c r="I5154" t="str">
        <f>_xlfn.XLOOKUP(tbl_GL[[#This Row],[Account_key]],tbl_COA[Account_key],tbl_COA[SubClass2],"Not Found")</f>
        <v>Current Liabilities</v>
      </c>
      <c r="J5154" t="str">
        <f>_xlfn.XLOOKUP(tbl_GL[[#This Row],[Account_key]],tbl_COA[Account_key],tbl_COA[SubAccount],,0)</f>
        <v>Accrued Expenses</v>
      </c>
      <c r="K5154">
        <f>YEAR(tbl_GL[[#This Row],[Date]])</f>
        <v>2019</v>
      </c>
    </row>
    <row r="5155" spans="1:11" x14ac:dyDescent="0.35">
      <c r="A5155">
        <v>1299.0999999999999</v>
      </c>
      <c r="B5155" s="24">
        <v>43820</v>
      </c>
      <c r="C5155">
        <v>2</v>
      </c>
      <c r="D5155" s="13">
        <v>230</v>
      </c>
      <c r="E5155" s="13" t="s">
        <v>4</v>
      </c>
      <c r="F5155" s="17">
        <v>-374</v>
      </c>
      <c r="G5155" t="str">
        <f>_xlfn.XLOOKUP(tbl_GL[[#This Row],[Account_key]],tbl_COA[Account_key],tbl_COA[Class],"Not Found")</f>
        <v>Trading account</v>
      </c>
      <c r="H5155" t="str">
        <f>_xlfn.XLOOKUP(tbl_GL[[#This Row],[Account_key]],tbl_COA[Account_key],tbl_COA[SubClass],"Not Found")</f>
        <v>Cost of Sales</v>
      </c>
      <c r="I5155" t="str">
        <f>_xlfn.XLOOKUP(tbl_GL[[#This Row],[Account_key]],tbl_COA[Account_key],tbl_COA[SubClass2],"Not Found")</f>
        <v>Cost of Sales</v>
      </c>
      <c r="J5155" t="str">
        <f>_xlfn.XLOOKUP(tbl_GL[[#This Row],[Account_key]],tbl_COA[Account_key],tbl_COA[SubAccount],,0)</f>
        <v>Cost of Sales</v>
      </c>
      <c r="K5155">
        <f>YEAR(tbl_GL[[#This Row],[Date]])</f>
        <v>2019</v>
      </c>
    </row>
    <row r="5156" spans="1:11" x14ac:dyDescent="0.35">
      <c r="A5156">
        <v>1299.2</v>
      </c>
      <c r="B5156" s="24">
        <v>43820</v>
      </c>
      <c r="C5156">
        <v>2</v>
      </c>
      <c r="D5156" s="13">
        <v>60</v>
      </c>
      <c r="E5156" s="13" t="s">
        <v>4</v>
      </c>
      <c r="F5156" s="17">
        <v>-374</v>
      </c>
      <c r="G5156" t="str">
        <f>_xlfn.XLOOKUP(tbl_GL[[#This Row],[Account_key]],tbl_COA[Account_key],tbl_COA[Class],"Not Found")</f>
        <v>Assets</v>
      </c>
      <c r="H5156" t="str">
        <f>_xlfn.XLOOKUP(tbl_GL[[#This Row],[Account_key]],tbl_COA[Account_key],tbl_COA[SubClass],"Not Found")</f>
        <v>Assets</v>
      </c>
      <c r="I5156" t="str">
        <f>_xlfn.XLOOKUP(tbl_GL[[#This Row],[Account_key]],tbl_COA[Account_key],tbl_COA[SubClass2],"Not Found")</f>
        <v>Current Assets</v>
      </c>
      <c r="J5156" t="str">
        <f>_xlfn.XLOOKUP(tbl_GL[[#This Row],[Account_key]],tbl_COA[Account_key],tbl_COA[SubAccount],,0)</f>
        <v>Inventory</v>
      </c>
      <c r="K5156">
        <f>YEAR(tbl_GL[[#This Row],[Date]])</f>
        <v>2019</v>
      </c>
    </row>
    <row r="5157" spans="1:11" x14ac:dyDescent="0.35">
      <c r="A5157">
        <v>1300.0999999999999</v>
      </c>
      <c r="B5157" s="24">
        <v>43820</v>
      </c>
      <c r="C5157">
        <v>2</v>
      </c>
      <c r="D5157" s="13">
        <v>230</v>
      </c>
      <c r="E5157" s="13" t="s">
        <v>4</v>
      </c>
      <c r="F5157" s="17">
        <v>-653</v>
      </c>
      <c r="G5157" t="str">
        <f>_xlfn.XLOOKUP(tbl_GL[[#This Row],[Account_key]],tbl_COA[Account_key],tbl_COA[Class],"Not Found")</f>
        <v>Trading account</v>
      </c>
      <c r="H5157" t="str">
        <f>_xlfn.XLOOKUP(tbl_GL[[#This Row],[Account_key]],tbl_COA[Account_key],tbl_COA[SubClass],"Not Found")</f>
        <v>Cost of Sales</v>
      </c>
      <c r="I5157" t="str">
        <f>_xlfn.XLOOKUP(tbl_GL[[#This Row],[Account_key]],tbl_COA[Account_key],tbl_COA[SubClass2],"Not Found")</f>
        <v>Cost of Sales</v>
      </c>
      <c r="J5157" t="str">
        <f>_xlfn.XLOOKUP(tbl_GL[[#This Row],[Account_key]],tbl_COA[Account_key],tbl_COA[SubAccount],,0)</f>
        <v>Cost of Sales</v>
      </c>
      <c r="K5157">
        <f>YEAR(tbl_GL[[#This Row],[Date]])</f>
        <v>2019</v>
      </c>
    </row>
    <row r="5158" spans="1:11" x14ac:dyDescent="0.35">
      <c r="A5158">
        <v>1300.2</v>
      </c>
      <c r="B5158" s="24">
        <v>43820</v>
      </c>
      <c r="C5158">
        <v>2</v>
      </c>
      <c r="D5158" s="13">
        <v>60</v>
      </c>
      <c r="E5158" s="13" t="s">
        <v>4</v>
      </c>
      <c r="F5158" s="17">
        <v>-653</v>
      </c>
      <c r="G5158" t="str">
        <f>_xlfn.XLOOKUP(tbl_GL[[#This Row],[Account_key]],tbl_COA[Account_key],tbl_COA[Class],"Not Found")</f>
        <v>Assets</v>
      </c>
      <c r="H5158" t="str">
        <f>_xlfn.XLOOKUP(tbl_GL[[#This Row],[Account_key]],tbl_COA[Account_key],tbl_COA[SubClass],"Not Found")</f>
        <v>Assets</v>
      </c>
      <c r="I5158" t="str">
        <f>_xlfn.XLOOKUP(tbl_GL[[#This Row],[Account_key]],tbl_COA[Account_key],tbl_COA[SubClass2],"Not Found")</f>
        <v>Current Assets</v>
      </c>
      <c r="J5158" t="str">
        <f>_xlfn.XLOOKUP(tbl_GL[[#This Row],[Account_key]],tbl_COA[Account_key],tbl_COA[SubAccount],,0)</f>
        <v>Inventory</v>
      </c>
      <c r="K5158">
        <f>YEAR(tbl_GL[[#This Row],[Date]])</f>
        <v>2019</v>
      </c>
    </row>
    <row r="5159" spans="1:11" x14ac:dyDescent="0.35">
      <c r="A5159">
        <v>1301.0999999999999</v>
      </c>
      <c r="B5159" s="24">
        <v>43820</v>
      </c>
      <c r="C5159">
        <v>2</v>
      </c>
      <c r="D5159" s="13">
        <v>10</v>
      </c>
      <c r="E5159" s="13" t="s">
        <v>98</v>
      </c>
      <c r="F5159" s="17">
        <v>-877</v>
      </c>
      <c r="G5159" t="str">
        <f>_xlfn.XLOOKUP(tbl_GL[[#This Row],[Account_key]],tbl_COA[Account_key],tbl_COA[Class],"Not Found")</f>
        <v>Assets</v>
      </c>
      <c r="H5159" t="str">
        <f>_xlfn.XLOOKUP(tbl_GL[[#This Row],[Account_key]],tbl_COA[Account_key],tbl_COA[SubClass],"Not Found")</f>
        <v>Assets</v>
      </c>
      <c r="I5159" t="str">
        <f>_xlfn.XLOOKUP(tbl_GL[[#This Row],[Account_key]],tbl_COA[Account_key],tbl_COA[SubClass2],"Not Found")</f>
        <v>Current Assets</v>
      </c>
      <c r="J5159" t="str">
        <f>_xlfn.XLOOKUP(tbl_GL[[#This Row],[Account_key]],tbl_COA[Account_key],tbl_COA[SubAccount],,0)</f>
        <v>Cash at Bank</v>
      </c>
      <c r="K5159">
        <f>YEAR(tbl_GL[[#This Row],[Date]])</f>
        <v>2019</v>
      </c>
    </row>
    <row r="5160" spans="1:11" x14ac:dyDescent="0.35">
      <c r="A5160">
        <v>1301.2</v>
      </c>
      <c r="B5160" s="24">
        <v>43820</v>
      </c>
      <c r="C5160">
        <v>2</v>
      </c>
      <c r="D5160" s="13">
        <v>120</v>
      </c>
      <c r="E5160" s="13" t="s">
        <v>98</v>
      </c>
      <c r="F5160" s="17">
        <v>-877</v>
      </c>
      <c r="G5160" t="str">
        <f>_xlfn.XLOOKUP(tbl_GL[[#This Row],[Account_key]],tbl_COA[Account_key],tbl_COA[Class],"Not Found")</f>
        <v>Liabilities and Owners Equity</v>
      </c>
      <c r="H5160" t="str">
        <f>_xlfn.XLOOKUP(tbl_GL[[#This Row],[Account_key]],tbl_COA[Account_key],tbl_COA[SubClass],"Not Found")</f>
        <v>Liabilities</v>
      </c>
      <c r="I5160" t="str">
        <f>_xlfn.XLOOKUP(tbl_GL[[#This Row],[Account_key]],tbl_COA[Account_key],tbl_COA[SubClass2],"Not Found")</f>
        <v>Current Liabilities</v>
      </c>
      <c r="J5160" t="str">
        <f>_xlfn.XLOOKUP(tbl_GL[[#This Row],[Account_key]],tbl_COA[Account_key],tbl_COA[SubAccount],,0)</f>
        <v>Accrued Expenses</v>
      </c>
      <c r="K5160">
        <f>YEAR(tbl_GL[[#This Row],[Date]])</f>
        <v>2019</v>
      </c>
    </row>
    <row r="5161" spans="1:11" x14ac:dyDescent="0.35">
      <c r="A5161">
        <v>1302.0999999999999</v>
      </c>
      <c r="B5161" s="24">
        <v>43820</v>
      </c>
      <c r="C5161">
        <v>2</v>
      </c>
      <c r="D5161" s="13">
        <v>210</v>
      </c>
      <c r="E5161" s="13" t="s">
        <v>8</v>
      </c>
      <c r="F5161" s="17">
        <v>1366</v>
      </c>
      <c r="G5161" t="str">
        <f>_xlfn.XLOOKUP(tbl_GL[[#This Row],[Account_key]],tbl_COA[Account_key],tbl_COA[Class],"Not Found")</f>
        <v>Trading account</v>
      </c>
      <c r="H5161" t="str">
        <f>_xlfn.XLOOKUP(tbl_GL[[#This Row],[Account_key]],tbl_COA[Account_key],tbl_COA[SubClass],"Not Found")</f>
        <v>Sales</v>
      </c>
      <c r="I5161" t="str">
        <f>_xlfn.XLOOKUP(tbl_GL[[#This Row],[Account_key]],tbl_COA[Account_key],tbl_COA[SubClass2],"Not Found")</f>
        <v>Sales</v>
      </c>
      <c r="J5161" t="str">
        <f>_xlfn.XLOOKUP(tbl_GL[[#This Row],[Account_key]],tbl_COA[Account_key],tbl_COA[SubAccount],,0)</f>
        <v>Sales</v>
      </c>
      <c r="K5161">
        <f>YEAR(tbl_GL[[#This Row],[Date]])</f>
        <v>2019</v>
      </c>
    </row>
    <row r="5162" spans="1:11" x14ac:dyDescent="0.35">
      <c r="A5162">
        <v>1302.2</v>
      </c>
      <c r="B5162" s="24">
        <v>43820</v>
      </c>
      <c r="C5162">
        <v>2</v>
      </c>
      <c r="D5162" s="13">
        <v>30</v>
      </c>
      <c r="E5162" s="13" t="s">
        <v>8</v>
      </c>
      <c r="F5162" s="17">
        <v>1366</v>
      </c>
      <c r="G5162" t="str">
        <f>_xlfn.XLOOKUP(tbl_GL[[#This Row],[Account_key]],tbl_COA[Account_key],tbl_COA[Class],"Not Found")</f>
        <v>Assets</v>
      </c>
      <c r="H5162" t="str">
        <f>_xlfn.XLOOKUP(tbl_GL[[#This Row],[Account_key]],tbl_COA[Account_key],tbl_COA[SubClass],"Not Found")</f>
        <v>Assets</v>
      </c>
      <c r="I5162" t="str">
        <f>_xlfn.XLOOKUP(tbl_GL[[#This Row],[Account_key]],tbl_COA[Account_key],tbl_COA[SubClass2],"Not Found")</f>
        <v>Current Assets</v>
      </c>
      <c r="J5162" t="str">
        <f>_xlfn.XLOOKUP(tbl_GL[[#This Row],[Account_key]],tbl_COA[Account_key],tbl_COA[SubAccount],,0)</f>
        <v>Trade Receivables</v>
      </c>
      <c r="K5162">
        <f>YEAR(tbl_GL[[#This Row],[Date]])</f>
        <v>2019</v>
      </c>
    </row>
    <row r="5163" spans="1:11" x14ac:dyDescent="0.35">
      <c r="A5163">
        <v>1303.0999999999999</v>
      </c>
      <c r="B5163" s="24">
        <v>43820</v>
      </c>
      <c r="C5163">
        <v>2</v>
      </c>
      <c r="D5163" s="13">
        <v>210</v>
      </c>
      <c r="E5163" s="13" t="s">
        <v>7</v>
      </c>
      <c r="F5163" s="17">
        <v>2247</v>
      </c>
      <c r="G5163" t="str">
        <f>_xlfn.XLOOKUP(tbl_GL[[#This Row],[Account_key]],tbl_COA[Account_key],tbl_COA[Class],"Not Found")</f>
        <v>Trading account</v>
      </c>
      <c r="H5163" t="str">
        <f>_xlfn.XLOOKUP(tbl_GL[[#This Row],[Account_key]],tbl_COA[Account_key],tbl_COA[SubClass],"Not Found")</f>
        <v>Sales</v>
      </c>
      <c r="I5163" t="str">
        <f>_xlfn.XLOOKUP(tbl_GL[[#This Row],[Account_key]],tbl_COA[Account_key],tbl_COA[SubClass2],"Not Found")</f>
        <v>Sales</v>
      </c>
      <c r="J5163" t="str">
        <f>_xlfn.XLOOKUP(tbl_GL[[#This Row],[Account_key]],tbl_COA[Account_key],tbl_COA[SubAccount],,0)</f>
        <v>Sales</v>
      </c>
      <c r="K5163">
        <f>YEAR(tbl_GL[[#This Row],[Date]])</f>
        <v>2019</v>
      </c>
    </row>
    <row r="5164" spans="1:11" x14ac:dyDescent="0.35">
      <c r="A5164">
        <v>1303.2</v>
      </c>
      <c r="B5164" s="24">
        <v>43820</v>
      </c>
      <c r="C5164">
        <v>2</v>
      </c>
      <c r="D5164" s="13">
        <v>10</v>
      </c>
      <c r="E5164" s="13" t="s">
        <v>7</v>
      </c>
      <c r="F5164" s="17">
        <v>2247</v>
      </c>
      <c r="G5164" t="str">
        <f>_xlfn.XLOOKUP(tbl_GL[[#This Row],[Account_key]],tbl_COA[Account_key],tbl_COA[Class],"Not Found")</f>
        <v>Assets</v>
      </c>
      <c r="H5164" t="str">
        <f>_xlfn.XLOOKUP(tbl_GL[[#This Row],[Account_key]],tbl_COA[Account_key],tbl_COA[SubClass],"Not Found")</f>
        <v>Assets</v>
      </c>
      <c r="I5164" t="str">
        <f>_xlfn.XLOOKUP(tbl_GL[[#This Row],[Account_key]],tbl_COA[Account_key],tbl_COA[SubClass2],"Not Found")</f>
        <v>Current Assets</v>
      </c>
      <c r="J5164" t="str">
        <f>_xlfn.XLOOKUP(tbl_GL[[#This Row],[Account_key]],tbl_COA[Account_key],tbl_COA[SubAccount],,0)</f>
        <v>Cash at Bank</v>
      </c>
      <c r="K5164">
        <f>YEAR(tbl_GL[[#This Row],[Date]])</f>
        <v>2019</v>
      </c>
    </row>
    <row r="5165" spans="1:11" x14ac:dyDescent="0.35">
      <c r="A5165">
        <v>1304.0999999999999</v>
      </c>
      <c r="B5165" s="24">
        <v>43820</v>
      </c>
      <c r="C5165">
        <v>2</v>
      </c>
      <c r="D5165" s="13">
        <v>230</v>
      </c>
      <c r="E5165" s="13" t="s">
        <v>4</v>
      </c>
      <c r="F5165" s="17">
        <v>-2623</v>
      </c>
      <c r="G5165" t="str">
        <f>_xlfn.XLOOKUP(tbl_GL[[#This Row],[Account_key]],tbl_COA[Account_key],tbl_COA[Class],"Not Found")</f>
        <v>Trading account</v>
      </c>
      <c r="H5165" t="str">
        <f>_xlfn.XLOOKUP(tbl_GL[[#This Row],[Account_key]],tbl_COA[Account_key],tbl_COA[SubClass],"Not Found")</f>
        <v>Cost of Sales</v>
      </c>
      <c r="I5165" t="str">
        <f>_xlfn.XLOOKUP(tbl_GL[[#This Row],[Account_key]],tbl_COA[Account_key],tbl_COA[SubClass2],"Not Found")</f>
        <v>Cost of Sales</v>
      </c>
      <c r="J5165" t="str">
        <f>_xlfn.XLOOKUP(tbl_GL[[#This Row],[Account_key]],tbl_COA[Account_key],tbl_COA[SubAccount],,0)</f>
        <v>Cost of Sales</v>
      </c>
      <c r="K5165">
        <f>YEAR(tbl_GL[[#This Row],[Date]])</f>
        <v>2019</v>
      </c>
    </row>
    <row r="5166" spans="1:11" x14ac:dyDescent="0.35">
      <c r="A5166">
        <v>1304.2</v>
      </c>
      <c r="B5166" s="24">
        <v>43820</v>
      </c>
      <c r="C5166">
        <v>2</v>
      </c>
      <c r="D5166" s="13">
        <v>60</v>
      </c>
      <c r="E5166" s="13" t="s">
        <v>4</v>
      </c>
      <c r="F5166" s="17">
        <v>-2623</v>
      </c>
      <c r="G5166" t="str">
        <f>_xlfn.XLOOKUP(tbl_GL[[#This Row],[Account_key]],tbl_COA[Account_key],tbl_COA[Class],"Not Found")</f>
        <v>Assets</v>
      </c>
      <c r="H5166" t="str">
        <f>_xlfn.XLOOKUP(tbl_GL[[#This Row],[Account_key]],tbl_COA[Account_key],tbl_COA[SubClass],"Not Found")</f>
        <v>Assets</v>
      </c>
      <c r="I5166" t="str">
        <f>_xlfn.XLOOKUP(tbl_GL[[#This Row],[Account_key]],tbl_COA[Account_key],tbl_COA[SubClass2],"Not Found")</f>
        <v>Current Assets</v>
      </c>
      <c r="J5166" t="str">
        <f>_xlfn.XLOOKUP(tbl_GL[[#This Row],[Account_key]],tbl_COA[Account_key],tbl_COA[SubAccount],,0)</f>
        <v>Inventory</v>
      </c>
      <c r="K5166">
        <f>YEAR(tbl_GL[[#This Row],[Date]])</f>
        <v>2019</v>
      </c>
    </row>
    <row r="5167" spans="1:11" x14ac:dyDescent="0.35">
      <c r="A5167">
        <v>1305.0999999999999</v>
      </c>
      <c r="B5167" s="24">
        <v>43820</v>
      </c>
      <c r="C5167">
        <v>2</v>
      </c>
      <c r="D5167" s="13">
        <v>210</v>
      </c>
      <c r="E5167" s="13" t="s">
        <v>8</v>
      </c>
      <c r="F5167" s="17">
        <v>9589</v>
      </c>
      <c r="G5167" t="str">
        <f>_xlfn.XLOOKUP(tbl_GL[[#This Row],[Account_key]],tbl_COA[Account_key],tbl_COA[Class],"Not Found")</f>
        <v>Trading account</v>
      </c>
      <c r="H5167" t="str">
        <f>_xlfn.XLOOKUP(tbl_GL[[#This Row],[Account_key]],tbl_COA[Account_key],tbl_COA[SubClass],"Not Found")</f>
        <v>Sales</v>
      </c>
      <c r="I5167" t="str">
        <f>_xlfn.XLOOKUP(tbl_GL[[#This Row],[Account_key]],tbl_COA[Account_key],tbl_COA[SubClass2],"Not Found")</f>
        <v>Sales</v>
      </c>
      <c r="J5167" t="str">
        <f>_xlfn.XLOOKUP(tbl_GL[[#This Row],[Account_key]],tbl_COA[Account_key],tbl_COA[SubAccount],,0)</f>
        <v>Sales</v>
      </c>
      <c r="K5167">
        <f>YEAR(tbl_GL[[#This Row],[Date]])</f>
        <v>2019</v>
      </c>
    </row>
    <row r="5168" spans="1:11" x14ac:dyDescent="0.35">
      <c r="A5168">
        <v>1305.2</v>
      </c>
      <c r="B5168" s="24">
        <v>43820</v>
      </c>
      <c r="C5168">
        <v>2</v>
      </c>
      <c r="D5168" s="13">
        <v>30</v>
      </c>
      <c r="E5168" s="13" t="s">
        <v>8</v>
      </c>
      <c r="F5168" s="17">
        <v>9589</v>
      </c>
      <c r="G5168" t="str">
        <f>_xlfn.XLOOKUP(tbl_GL[[#This Row],[Account_key]],tbl_COA[Account_key],tbl_COA[Class],"Not Found")</f>
        <v>Assets</v>
      </c>
      <c r="H5168" t="str">
        <f>_xlfn.XLOOKUP(tbl_GL[[#This Row],[Account_key]],tbl_COA[Account_key],tbl_COA[SubClass],"Not Found")</f>
        <v>Assets</v>
      </c>
      <c r="I5168" t="str">
        <f>_xlfn.XLOOKUP(tbl_GL[[#This Row],[Account_key]],tbl_COA[Account_key],tbl_COA[SubClass2],"Not Found")</f>
        <v>Current Assets</v>
      </c>
      <c r="J5168" t="str">
        <f>_xlfn.XLOOKUP(tbl_GL[[#This Row],[Account_key]],tbl_COA[Account_key],tbl_COA[SubAccount],,0)</f>
        <v>Trade Receivables</v>
      </c>
      <c r="K5168">
        <f>YEAR(tbl_GL[[#This Row],[Date]])</f>
        <v>2019</v>
      </c>
    </row>
    <row r="5169" spans="1:11" x14ac:dyDescent="0.35">
      <c r="A5169">
        <v>1306.0999999999999</v>
      </c>
      <c r="B5169" s="24">
        <v>43821</v>
      </c>
      <c r="C5169">
        <v>2</v>
      </c>
      <c r="D5169" s="13">
        <v>30</v>
      </c>
      <c r="E5169" s="13" t="s">
        <v>80</v>
      </c>
      <c r="F5169" s="17">
        <v>-9406</v>
      </c>
      <c r="G5169" t="str">
        <f>_xlfn.XLOOKUP(tbl_GL[[#This Row],[Account_key]],tbl_COA[Account_key],tbl_COA[Class],"Not Found")</f>
        <v>Assets</v>
      </c>
      <c r="H5169" t="str">
        <f>_xlfn.XLOOKUP(tbl_GL[[#This Row],[Account_key]],tbl_COA[Account_key],tbl_COA[SubClass],"Not Found")</f>
        <v>Assets</v>
      </c>
      <c r="I5169" t="str">
        <f>_xlfn.XLOOKUP(tbl_GL[[#This Row],[Account_key]],tbl_COA[Account_key],tbl_COA[SubClass2],"Not Found")</f>
        <v>Current Assets</v>
      </c>
      <c r="J5169" t="str">
        <f>_xlfn.XLOOKUP(tbl_GL[[#This Row],[Account_key]],tbl_COA[Account_key],tbl_COA[SubAccount],,0)</f>
        <v>Trade Receivables</v>
      </c>
      <c r="K5169">
        <f>YEAR(tbl_GL[[#This Row],[Date]])</f>
        <v>2019</v>
      </c>
    </row>
    <row r="5170" spans="1:11" x14ac:dyDescent="0.35">
      <c r="A5170">
        <v>1306.2</v>
      </c>
      <c r="B5170" s="24">
        <v>43821</v>
      </c>
      <c r="C5170">
        <v>2</v>
      </c>
      <c r="D5170" s="13">
        <v>10</v>
      </c>
      <c r="E5170" s="13" t="s">
        <v>80</v>
      </c>
      <c r="F5170" s="17">
        <v>9406</v>
      </c>
      <c r="G5170" t="str">
        <f>_xlfn.XLOOKUP(tbl_GL[[#This Row],[Account_key]],tbl_COA[Account_key],tbl_COA[Class],"Not Found")</f>
        <v>Assets</v>
      </c>
      <c r="H5170" t="str">
        <f>_xlfn.XLOOKUP(tbl_GL[[#This Row],[Account_key]],tbl_COA[Account_key],tbl_COA[SubClass],"Not Found")</f>
        <v>Assets</v>
      </c>
      <c r="I5170" t="str">
        <f>_xlfn.XLOOKUP(tbl_GL[[#This Row],[Account_key]],tbl_COA[Account_key],tbl_COA[SubClass2],"Not Found")</f>
        <v>Current Assets</v>
      </c>
      <c r="J5170" t="str">
        <f>_xlfn.XLOOKUP(tbl_GL[[#This Row],[Account_key]],tbl_COA[Account_key],tbl_COA[SubAccount],,0)</f>
        <v>Cash at Bank</v>
      </c>
      <c r="K5170">
        <f>YEAR(tbl_GL[[#This Row],[Date]])</f>
        <v>2019</v>
      </c>
    </row>
    <row r="5171" spans="1:11" x14ac:dyDescent="0.35">
      <c r="A5171">
        <v>1307.0999999999999</v>
      </c>
      <c r="B5171" s="24">
        <v>43824</v>
      </c>
      <c r="C5171">
        <v>2</v>
      </c>
      <c r="D5171" s="13">
        <v>10</v>
      </c>
      <c r="E5171" s="13" t="s">
        <v>98</v>
      </c>
      <c r="F5171" s="17">
        <v>-1055</v>
      </c>
      <c r="G5171" t="str">
        <f>_xlfn.XLOOKUP(tbl_GL[[#This Row],[Account_key]],tbl_COA[Account_key],tbl_COA[Class],"Not Found")</f>
        <v>Assets</v>
      </c>
      <c r="H5171" t="str">
        <f>_xlfn.XLOOKUP(tbl_GL[[#This Row],[Account_key]],tbl_COA[Account_key],tbl_COA[SubClass],"Not Found")</f>
        <v>Assets</v>
      </c>
      <c r="I5171" t="str">
        <f>_xlfn.XLOOKUP(tbl_GL[[#This Row],[Account_key]],tbl_COA[Account_key],tbl_COA[SubClass2],"Not Found")</f>
        <v>Current Assets</v>
      </c>
      <c r="J5171" t="str">
        <f>_xlfn.XLOOKUP(tbl_GL[[#This Row],[Account_key]],tbl_COA[Account_key],tbl_COA[SubAccount],,0)</f>
        <v>Cash at Bank</v>
      </c>
      <c r="K5171">
        <f>YEAR(tbl_GL[[#This Row],[Date]])</f>
        <v>2019</v>
      </c>
    </row>
    <row r="5172" spans="1:11" x14ac:dyDescent="0.35">
      <c r="A5172">
        <v>1307.2</v>
      </c>
      <c r="B5172" s="24">
        <v>43824</v>
      </c>
      <c r="C5172">
        <v>2</v>
      </c>
      <c r="D5172" s="13">
        <v>120</v>
      </c>
      <c r="E5172" s="13" t="s">
        <v>98</v>
      </c>
      <c r="F5172" s="17">
        <v>-1055</v>
      </c>
      <c r="G5172" t="str">
        <f>_xlfn.XLOOKUP(tbl_GL[[#This Row],[Account_key]],tbl_COA[Account_key],tbl_COA[Class],"Not Found")</f>
        <v>Liabilities and Owners Equity</v>
      </c>
      <c r="H5172" t="str">
        <f>_xlfn.XLOOKUP(tbl_GL[[#This Row],[Account_key]],tbl_COA[Account_key],tbl_COA[SubClass],"Not Found")</f>
        <v>Liabilities</v>
      </c>
      <c r="I5172" t="str">
        <f>_xlfn.XLOOKUP(tbl_GL[[#This Row],[Account_key]],tbl_COA[Account_key],tbl_COA[SubClass2],"Not Found")</f>
        <v>Current Liabilities</v>
      </c>
      <c r="J5172" t="str">
        <f>_xlfn.XLOOKUP(tbl_GL[[#This Row],[Account_key]],tbl_COA[Account_key],tbl_COA[SubAccount],,0)</f>
        <v>Accrued Expenses</v>
      </c>
      <c r="K5172">
        <f>YEAR(tbl_GL[[#This Row],[Date]])</f>
        <v>2019</v>
      </c>
    </row>
    <row r="5173" spans="1:11" x14ac:dyDescent="0.35">
      <c r="A5173">
        <v>1308.0999999999999</v>
      </c>
      <c r="B5173" s="24">
        <v>43824</v>
      </c>
      <c r="C5173">
        <v>2</v>
      </c>
      <c r="D5173" s="13">
        <v>30</v>
      </c>
      <c r="E5173" s="13" t="s">
        <v>80</v>
      </c>
      <c r="F5173" s="17">
        <v>-9628</v>
      </c>
      <c r="G5173" t="str">
        <f>_xlfn.XLOOKUP(tbl_GL[[#This Row],[Account_key]],tbl_COA[Account_key],tbl_COA[Class],"Not Found")</f>
        <v>Assets</v>
      </c>
      <c r="H5173" t="str">
        <f>_xlfn.XLOOKUP(tbl_GL[[#This Row],[Account_key]],tbl_COA[Account_key],tbl_COA[SubClass],"Not Found")</f>
        <v>Assets</v>
      </c>
      <c r="I5173" t="str">
        <f>_xlfn.XLOOKUP(tbl_GL[[#This Row],[Account_key]],tbl_COA[Account_key],tbl_COA[SubClass2],"Not Found")</f>
        <v>Current Assets</v>
      </c>
      <c r="J5173" t="str">
        <f>_xlfn.XLOOKUP(tbl_GL[[#This Row],[Account_key]],tbl_COA[Account_key],tbl_COA[SubAccount],,0)</f>
        <v>Trade Receivables</v>
      </c>
      <c r="K5173">
        <f>YEAR(tbl_GL[[#This Row],[Date]])</f>
        <v>2019</v>
      </c>
    </row>
    <row r="5174" spans="1:11" x14ac:dyDescent="0.35">
      <c r="A5174">
        <v>1308.2</v>
      </c>
      <c r="B5174" s="24">
        <v>43824</v>
      </c>
      <c r="C5174">
        <v>2</v>
      </c>
      <c r="D5174" s="13">
        <v>10</v>
      </c>
      <c r="E5174" s="13" t="s">
        <v>80</v>
      </c>
      <c r="F5174" s="17">
        <v>9628</v>
      </c>
      <c r="G5174" t="str">
        <f>_xlfn.XLOOKUP(tbl_GL[[#This Row],[Account_key]],tbl_COA[Account_key],tbl_COA[Class],"Not Found")</f>
        <v>Assets</v>
      </c>
      <c r="H5174" t="str">
        <f>_xlfn.XLOOKUP(tbl_GL[[#This Row],[Account_key]],tbl_COA[Account_key],tbl_COA[SubClass],"Not Found")</f>
        <v>Assets</v>
      </c>
      <c r="I5174" t="str">
        <f>_xlfn.XLOOKUP(tbl_GL[[#This Row],[Account_key]],tbl_COA[Account_key],tbl_COA[SubClass2],"Not Found")</f>
        <v>Current Assets</v>
      </c>
      <c r="J5174" t="str">
        <f>_xlfn.XLOOKUP(tbl_GL[[#This Row],[Account_key]],tbl_COA[Account_key],tbl_COA[SubAccount],,0)</f>
        <v>Cash at Bank</v>
      </c>
      <c r="K5174">
        <f>YEAR(tbl_GL[[#This Row],[Date]])</f>
        <v>2019</v>
      </c>
    </row>
    <row r="5175" spans="1:11" x14ac:dyDescent="0.35">
      <c r="A5175">
        <v>1309.0999999999999</v>
      </c>
      <c r="B5175" s="24">
        <v>43827</v>
      </c>
      <c r="C5175">
        <v>2</v>
      </c>
      <c r="D5175" s="13">
        <v>260</v>
      </c>
      <c r="E5175" s="13" t="s">
        <v>99</v>
      </c>
      <c r="F5175" s="17">
        <v>-76</v>
      </c>
      <c r="G5175" t="str">
        <f>_xlfn.XLOOKUP(tbl_GL[[#This Row],[Account_key]],tbl_COA[Account_key],tbl_COA[Class],"Not Found")</f>
        <v>Operating account</v>
      </c>
      <c r="H5175" t="str">
        <f>_xlfn.XLOOKUP(tbl_GL[[#This Row],[Account_key]],tbl_COA[Account_key],tbl_COA[SubClass],"Not Found")</f>
        <v>Operating Expenses</v>
      </c>
      <c r="I5175" t="str">
        <f>_xlfn.XLOOKUP(tbl_GL[[#This Row],[Account_key]],tbl_COA[Account_key],tbl_COA[SubClass2],"Not Found")</f>
        <v>Marketing</v>
      </c>
      <c r="J5175" t="str">
        <f>_xlfn.XLOOKUP(tbl_GL[[#This Row],[Account_key]],tbl_COA[Account_key],tbl_COA[SubAccount],,0)</f>
        <v>Commissions</v>
      </c>
      <c r="K5175">
        <f>YEAR(tbl_GL[[#This Row],[Date]])</f>
        <v>2019</v>
      </c>
    </row>
    <row r="5176" spans="1:11" x14ac:dyDescent="0.35">
      <c r="A5176">
        <v>1309.2</v>
      </c>
      <c r="B5176" s="24">
        <v>43827</v>
      </c>
      <c r="C5176">
        <v>2</v>
      </c>
      <c r="D5176" s="13">
        <v>20</v>
      </c>
      <c r="E5176" s="13" t="s">
        <v>99</v>
      </c>
      <c r="F5176" s="17">
        <v>-76</v>
      </c>
      <c r="G5176" t="str">
        <f>_xlfn.XLOOKUP(tbl_GL[[#This Row],[Account_key]],tbl_COA[Account_key],tbl_COA[Class],"Not Found")</f>
        <v>Assets</v>
      </c>
      <c r="H5176" t="str">
        <f>_xlfn.XLOOKUP(tbl_GL[[#This Row],[Account_key]],tbl_COA[Account_key],tbl_COA[SubClass],"Not Found")</f>
        <v>Assets</v>
      </c>
      <c r="I5176" t="str">
        <f>_xlfn.XLOOKUP(tbl_GL[[#This Row],[Account_key]],tbl_COA[Account_key],tbl_COA[SubClass2],"Not Found")</f>
        <v>Current Assets</v>
      </c>
      <c r="J5176" t="str">
        <f>_xlfn.XLOOKUP(tbl_GL[[#This Row],[Account_key]],tbl_COA[Account_key],tbl_COA[SubAccount],,0)</f>
        <v>Cash in hand</v>
      </c>
      <c r="K5176">
        <f>YEAR(tbl_GL[[#This Row],[Date]])</f>
        <v>2019</v>
      </c>
    </row>
    <row r="5177" spans="1:11" x14ac:dyDescent="0.35">
      <c r="A5177">
        <v>1310.0999999999999</v>
      </c>
      <c r="B5177" s="24">
        <v>43827</v>
      </c>
      <c r="C5177">
        <v>2</v>
      </c>
      <c r="D5177" s="13">
        <v>230</v>
      </c>
      <c r="E5177" s="13" t="s">
        <v>4</v>
      </c>
      <c r="F5177" s="17">
        <v>-627</v>
      </c>
      <c r="G5177" t="str">
        <f>_xlfn.XLOOKUP(tbl_GL[[#This Row],[Account_key]],tbl_COA[Account_key],tbl_COA[Class],"Not Found")</f>
        <v>Trading account</v>
      </c>
      <c r="H5177" t="str">
        <f>_xlfn.XLOOKUP(tbl_GL[[#This Row],[Account_key]],tbl_COA[Account_key],tbl_COA[SubClass],"Not Found")</f>
        <v>Cost of Sales</v>
      </c>
      <c r="I5177" t="str">
        <f>_xlfn.XLOOKUP(tbl_GL[[#This Row],[Account_key]],tbl_COA[Account_key],tbl_COA[SubClass2],"Not Found")</f>
        <v>Cost of Sales</v>
      </c>
      <c r="J5177" t="str">
        <f>_xlfn.XLOOKUP(tbl_GL[[#This Row],[Account_key]],tbl_COA[Account_key],tbl_COA[SubAccount],,0)</f>
        <v>Cost of Sales</v>
      </c>
      <c r="K5177">
        <f>YEAR(tbl_GL[[#This Row],[Date]])</f>
        <v>2019</v>
      </c>
    </row>
    <row r="5178" spans="1:11" x14ac:dyDescent="0.35">
      <c r="A5178">
        <v>1310.2</v>
      </c>
      <c r="B5178" s="24">
        <v>43827</v>
      </c>
      <c r="C5178">
        <v>2</v>
      </c>
      <c r="D5178" s="13">
        <v>60</v>
      </c>
      <c r="E5178" s="13" t="s">
        <v>4</v>
      </c>
      <c r="F5178" s="17">
        <v>-627</v>
      </c>
      <c r="G5178" t="str">
        <f>_xlfn.XLOOKUP(tbl_GL[[#This Row],[Account_key]],tbl_COA[Account_key],tbl_COA[Class],"Not Found")</f>
        <v>Assets</v>
      </c>
      <c r="H5178" t="str">
        <f>_xlfn.XLOOKUP(tbl_GL[[#This Row],[Account_key]],tbl_COA[Account_key],tbl_COA[SubClass],"Not Found")</f>
        <v>Assets</v>
      </c>
      <c r="I5178" t="str">
        <f>_xlfn.XLOOKUP(tbl_GL[[#This Row],[Account_key]],tbl_COA[Account_key],tbl_COA[SubClass2],"Not Found")</f>
        <v>Current Assets</v>
      </c>
      <c r="J5178" t="str">
        <f>_xlfn.XLOOKUP(tbl_GL[[#This Row],[Account_key]],tbl_COA[Account_key],tbl_COA[SubAccount],,0)</f>
        <v>Inventory</v>
      </c>
      <c r="K5178">
        <f>YEAR(tbl_GL[[#This Row],[Date]])</f>
        <v>2019</v>
      </c>
    </row>
    <row r="5179" spans="1:11" x14ac:dyDescent="0.35">
      <c r="A5179">
        <v>1311.1</v>
      </c>
      <c r="B5179" s="24">
        <v>43827</v>
      </c>
      <c r="C5179">
        <v>2</v>
      </c>
      <c r="D5179" s="13">
        <v>10</v>
      </c>
      <c r="E5179" s="13" t="s">
        <v>98</v>
      </c>
      <c r="F5179" s="17">
        <v>-1147</v>
      </c>
      <c r="G5179" t="str">
        <f>_xlfn.XLOOKUP(tbl_GL[[#This Row],[Account_key]],tbl_COA[Account_key],tbl_COA[Class],"Not Found")</f>
        <v>Assets</v>
      </c>
      <c r="H5179" t="str">
        <f>_xlfn.XLOOKUP(tbl_GL[[#This Row],[Account_key]],tbl_COA[Account_key],tbl_COA[SubClass],"Not Found")</f>
        <v>Assets</v>
      </c>
      <c r="I5179" t="str">
        <f>_xlfn.XLOOKUP(tbl_GL[[#This Row],[Account_key]],tbl_COA[Account_key],tbl_COA[SubClass2],"Not Found")</f>
        <v>Current Assets</v>
      </c>
      <c r="J5179" t="str">
        <f>_xlfn.XLOOKUP(tbl_GL[[#This Row],[Account_key]],tbl_COA[Account_key],tbl_COA[SubAccount],,0)</f>
        <v>Cash at Bank</v>
      </c>
      <c r="K5179">
        <f>YEAR(tbl_GL[[#This Row],[Date]])</f>
        <v>2019</v>
      </c>
    </row>
    <row r="5180" spans="1:11" x14ac:dyDescent="0.35">
      <c r="A5180">
        <v>1311.2</v>
      </c>
      <c r="B5180" s="24">
        <v>43827</v>
      </c>
      <c r="C5180">
        <v>2</v>
      </c>
      <c r="D5180" s="13">
        <v>120</v>
      </c>
      <c r="E5180" s="13" t="s">
        <v>98</v>
      </c>
      <c r="F5180" s="17">
        <v>-1147</v>
      </c>
      <c r="G5180" t="str">
        <f>_xlfn.XLOOKUP(tbl_GL[[#This Row],[Account_key]],tbl_COA[Account_key],tbl_COA[Class],"Not Found")</f>
        <v>Liabilities and Owners Equity</v>
      </c>
      <c r="H5180" t="str">
        <f>_xlfn.XLOOKUP(tbl_GL[[#This Row],[Account_key]],tbl_COA[Account_key],tbl_COA[SubClass],"Not Found")</f>
        <v>Liabilities</v>
      </c>
      <c r="I5180" t="str">
        <f>_xlfn.XLOOKUP(tbl_GL[[#This Row],[Account_key]],tbl_COA[Account_key],tbl_COA[SubClass2],"Not Found")</f>
        <v>Current Liabilities</v>
      </c>
      <c r="J5180" t="str">
        <f>_xlfn.XLOOKUP(tbl_GL[[#This Row],[Account_key]],tbl_COA[Account_key],tbl_COA[SubAccount],,0)</f>
        <v>Accrued Expenses</v>
      </c>
      <c r="K5180">
        <f>YEAR(tbl_GL[[#This Row],[Date]])</f>
        <v>2019</v>
      </c>
    </row>
    <row r="5181" spans="1:11" x14ac:dyDescent="0.35">
      <c r="A5181">
        <v>1312.1</v>
      </c>
      <c r="B5181" s="24">
        <v>43827</v>
      </c>
      <c r="C5181">
        <v>2</v>
      </c>
      <c r="D5181" s="13">
        <v>210</v>
      </c>
      <c r="E5181" s="13" t="s">
        <v>7</v>
      </c>
      <c r="F5181" s="17">
        <v>2157</v>
      </c>
      <c r="G5181" t="str">
        <f>_xlfn.XLOOKUP(tbl_GL[[#This Row],[Account_key]],tbl_COA[Account_key],tbl_COA[Class],"Not Found")</f>
        <v>Trading account</v>
      </c>
      <c r="H5181" t="str">
        <f>_xlfn.XLOOKUP(tbl_GL[[#This Row],[Account_key]],tbl_COA[Account_key],tbl_COA[SubClass],"Not Found")</f>
        <v>Sales</v>
      </c>
      <c r="I5181" t="str">
        <f>_xlfn.XLOOKUP(tbl_GL[[#This Row],[Account_key]],tbl_COA[Account_key],tbl_COA[SubClass2],"Not Found")</f>
        <v>Sales</v>
      </c>
      <c r="J5181" t="str">
        <f>_xlfn.XLOOKUP(tbl_GL[[#This Row],[Account_key]],tbl_COA[Account_key],tbl_COA[SubAccount],,0)</f>
        <v>Sales</v>
      </c>
      <c r="K5181">
        <f>YEAR(tbl_GL[[#This Row],[Date]])</f>
        <v>2019</v>
      </c>
    </row>
    <row r="5182" spans="1:11" x14ac:dyDescent="0.35">
      <c r="A5182">
        <v>1312.2</v>
      </c>
      <c r="B5182" s="24">
        <v>43827</v>
      </c>
      <c r="C5182">
        <v>2</v>
      </c>
      <c r="D5182" s="13">
        <v>10</v>
      </c>
      <c r="E5182" s="13" t="s">
        <v>7</v>
      </c>
      <c r="F5182" s="17">
        <v>2157</v>
      </c>
      <c r="G5182" t="str">
        <f>_xlfn.XLOOKUP(tbl_GL[[#This Row],[Account_key]],tbl_COA[Account_key],tbl_COA[Class],"Not Found")</f>
        <v>Assets</v>
      </c>
      <c r="H5182" t="str">
        <f>_xlfn.XLOOKUP(tbl_GL[[#This Row],[Account_key]],tbl_COA[Account_key],tbl_COA[SubClass],"Not Found")</f>
        <v>Assets</v>
      </c>
      <c r="I5182" t="str">
        <f>_xlfn.XLOOKUP(tbl_GL[[#This Row],[Account_key]],tbl_COA[Account_key],tbl_COA[SubClass2],"Not Found")</f>
        <v>Current Assets</v>
      </c>
      <c r="J5182" t="str">
        <f>_xlfn.XLOOKUP(tbl_GL[[#This Row],[Account_key]],tbl_COA[Account_key],tbl_COA[SubAccount],,0)</f>
        <v>Cash at Bank</v>
      </c>
      <c r="K5182">
        <f>YEAR(tbl_GL[[#This Row],[Date]])</f>
        <v>2019</v>
      </c>
    </row>
    <row r="5183" spans="1:11" x14ac:dyDescent="0.35">
      <c r="A5183">
        <v>1313.1</v>
      </c>
      <c r="B5183" s="24">
        <v>43827</v>
      </c>
      <c r="C5183">
        <v>2</v>
      </c>
      <c r="D5183" s="13">
        <v>230</v>
      </c>
      <c r="E5183" s="13" t="s">
        <v>4</v>
      </c>
      <c r="F5183" s="17">
        <v>-2533</v>
      </c>
      <c r="G5183" t="str">
        <f>_xlfn.XLOOKUP(tbl_GL[[#This Row],[Account_key]],tbl_COA[Account_key],tbl_COA[Class],"Not Found")</f>
        <v>Trading account</v>
      </c>
      <c r="H5183" t="str">
        <f>_xlfn.XLOOKUP(tbl_GL[[#This Row],[Account_key]],tbl_COA[Account_key],tbl_COA[SubClass],"Not Found")</f>
        <v>Cost of Sales</v>
      </c>
      <c r="I5183" t="str">
        <f>_xlfn.XLOOKUP(tbl_GL[[#This Row],[Account_key]],tbl_COA[Account_key],tbl_COA[SubClass2],"Not Found")</f>
        <v>Cost of Sales</v>
      </c>
      <c r="J5183" t="str">
        <f>_xlfn.XLOOKUP(tbl_GL[[#This Row],[Account_key]],tbl_COA[Account_key],tbl_COA[SubAccount],,0)</f>
        <v>Cost of Sales</v>
      </c>
      <c r="K5183">
        <f>YEAR(tbl_GL[[#This Row],[Date]])</f>
        <v>2019</v>
      </c>
    </row>
    <row r="5184" spans="1:11" x14ac:dyDescent="0.35">
      <c r="A5184">
        <v>1313.2</v>
      </c>
      <c r="B5184" s="24">
        <v>43827</v>
      </c>
      <c r="C5184">
        <v>2</v>
      </c>
      <c r="D5184" s="13">
        <v>60</v>
      </c>
      <c r="E5184" s="13" t="s">
        <v>4</v>
      </c>
      <c r="F5184" s="17">
        <v>-2533</v>
      </c>
      <c r="G5184" t="str">
        <f>_xlfn.XLOOKUP(tbl_GL[[#This Row],[Account_key]],tbl_COA[Account_key],tbl_COA[Class],"Not Found")</f>
        <v>Assets</v>
      </c>
      <c r="H5184" t="str">
        <f>_xlfn.XLOOKUP(tbl_GL[[#This Row],[Account_key]],tbl_COA[Account_key],tbl_COA[SubClass],"Not Found")</f>
        <v>Assets</v>
      </c>
      <c r="I5184" t="str">
        <f>_xlfn.XLOOKUP(tbl_GL[[#This Row],[Account_key]],tbl_COA[Account_key],tbl_COA[SubClass2],"Not Found")</f>
        <v>Current Assets</v>
      </c>
      <c r="J5184" t="str">
        <f>_xlfn.XLOOKUP(tbl_GL[[#This Row],[Account_key]],tbl_COA[Account_key],tbl_COA[SubAccount],,0)</f>
        <v>Inventory</v>
      </c>
      <c r="K5184">
        <f>YEAR(tbl_GL[[#This Row],[Date]])</f>
        <v>2019</v>
      </c>
    </row>
    <row r="5185" spans="1:11" x14ac:dyDescent="0.35">
      <c r="A5185">
        <v>1314.1</v>
      </c>
      <c r="B5185" s="24">
        <v>43827</v>
      </c>
      <c r="C5185">
        <v>2</v>
      </c>
      <c r="D5185" s="13">
        <v>210</v>
      </c>
      <c r="E5185" s="13" t="s">
        <v>8</v>
      </c>
      <c r="F5185" s="17">
        <v>9259</v>
      </c>
      <c r="G5185" t="str">
        <f>_xlfn.XLOOKUP(tbl_GL[[#This Row],[Account_key]],tbl_COA[Account_key],tbl_COA[Class],"Not Found")</f>
        <v>Trading account</v>
      </c>
      <c r="H5185" t="str">
        <f>_xlfn.XLOOKUP(tbl_GL[[#This Row],[Account_key]],tbl_COA[Account_key],tbl_COA[SubClass],"Not Found")</f>
        <v>Sales</v>
      </c>
      <c r="I5185" t="str">
        <f>_xlfn.XLOOKUP(tbl_GL[[#This Row],[Account_key]],tbl_COA[Account_key],tbl_COA[SubClass2],"Not Found")</f>
        <v>Sales</v>
      </c>
      <c r="J5185" t="str">
        <f>_xlfn.XLOOKUP(tbl_GL[[#This Row],[Account_key]],tbl_COA[Account_key],tbl_COA[SubAccount],,0)</f>
        <v>Sales</v>
      </c>
      <c r="K5185">
        <f>YEAR(tbl_GL[[#This Row],[Date]])</f>
        <v>2019</v>
      </c>
    </row>
    <row r="5186" spans="1:11" x14ac:dyDescent="0.35">
      <c r="A5186">
        <v>1314.2</v>
      </c>
      <c r="B5186" s="24">
        <v>43827</v>
      </c>
      <c r="C5186">
        <v>2</v>
      </c>
      <c r="D5186" s="13">
        <v>30</v>
      </c>
      <c r="E5186" s="13" t="s">
        <v>8</v>
      </c>
      <c r="F5186" s="17">
        <v>9259</v>
      </c>
      <c r="G5186" t="str">
        <f>_xlfn.XLOOKUP(tbl_GL[[#This Row],[Account_key]],tbl_COA[Account_key],tbl_COA[Class],"Not Found")</f>
        <v>Assets</v>
      </c>
      <c r="H5186" t="str">
        <f>_xlfn.XLOOKUP(tbl_GL[[#This Row],[Account_key]],tbl_COA[Account_key],tbl_COA[SubClass],"Not Found")</f>
        <v>Assets</v>
      </c>
      <c r="I5186" t="str">
        <f>_xlfn.XLOOKUP(tbl_GL[[#This Row],[Account_key]],tbl_COA[Account_key],tbl_COA[SubClass2],"Not Found")</f>
        <v>Current Assets</v>
      </c>
      <c r="J5186" t="str">
        <f>_xlfn.XLOOKUP(tbl_GL[[#This Row],[Account_key]],tbl_COA[Account_key],tbl_COA[SubAccount],,0)</f>
        <v>Trade Receivables</v>
      </c>
      <c r="K5186">
        <f>YEAR(tbl_GL[[#This Row],[Date]])</f>
        <v>2019</v>
      </c>
    </row>
    <row r="5187" spans="1:11" x14ac:dyDescent="0.35">
      <c r="A5187">
        <v>1315.1</v>
      </c>
      <c r="B5187" s="24">
        <v>43830</v>
      </c>
      <c r="C5187">
        <v>2</v>
      </c>
      <c r="D5187" s="13">
        <v>10</v>
      </c>
      <c r="E5187" s="13" t="s">
        <v>110</v>
      </c>
      <c r="F5187" s="17">
        <v>12</v>
      </c>
      <c r="G5187" t="str">
        <f>_xlfn.XLOOKUP(tbl_GL[[#This Row],[Account_key]],tbl_COA[Account_key],tbl_COA[Class],"Not Found")</f>
        <v>Assets</v>
      </c>
      <c r="H5187" t="str">
        <f>_xlfn.XLOOKUP(tbl_GL[[#This Row],[Account_key]],tbl_COA[Account_key],tbl_COA[SubClass],"Not Found")</f>
        <v>Assets</v>
      </c>
      <c r="I5187" t="str">
        <f>_xlfn.XLOOKUP(tbl_GL[[#This Row],[Account_key]],tbl_COA[Account_key],tbl_COA[SubClass2],"Not Found")</f>
        <v>Current Assets</v>
      </c>
      <c r="J5187" t="str">
        <f>_xlfn.XLOOKUP(tbl_GL[[#This Row],[Account_key]],tbl_COA[Account_key],tbl_COA[SubAccount],,0)</f>
        <v>Cash at Bank</v>
      </c>
      <c r="K5187">
        <f>YEAR(tbl_GL[[#This Row],[Date]])</f>
        <v>2019</v>
      </c>
    </row>
    <row r="5188" spans="1:11" x14ac:dyDescent="0.35">
      <c r="A5188">
        <v>1315.2</v>
      </c>
      <c r="B5188" s="24">
        <v>43830</v>
      </c>
      <c r="C5188">
        <v>2</v>
      </c>
      <c r="D5188" s="13">
        <v>430</v>
      </c>
      <c r="E5188" s="13" t="s">
        <v>110</v>
      </c>
      <c r="F5188" s="17">
        <v>12</v>
      </c>
      <c r="G5188" t="str">
        <f>_xlfn.XLOOKUP(tbl_GL[[#This Row],[Account_key]],tbl_COA[Account_key],tbl_COA[Class],"Not Found")</f>
        <v>Non-operating</v>
      </c>
      <c r="H5188" t="str">
        <f>_xlfn.XLOOKUP(tbl_GL[[#This Row],[Account_key]],tbl_COA[Account_key],tbl_COA[SubClass],"Not Found")</f>
        <v>Exchange Loss/Gain</v>
      </c>
      <c r="I5188" t="str">
        <f>_xlfn.XLOOKUP(tbl_GL[[#This Row],[Account_key]],tbl_COA[Account_key],tbl_COA[SubClass2],"Not Found")</f>
        <v>Exchange Loss/Gain</v>
      </c>
      <c r="J5188" t="str">
        <f>_xlfn.XLOOKUP(tbl_GL[[#This Row],[Account_key]],tbl_COA[Account_key],tbl_COA[SubAccount],,0)</f>
        <v>Exchange Loss/Gain</v>
      </c>
      <c r="K5188">
        <f>YEAR(tbl_GL[[#This Row],[Date]])</f>
        <v>2019</v>
      </c>
    </row>
    <row r="5189" spans="1:11" x14ac:dyDescent="0.35">
      <c r="A5189">
        <v>1316.1</v>
      </c>
      <c r="B5189" s="24">
        <v>43830</v>
      </c>
      <c r="C5189">
        <v>2</v>
      </c>
      <c r="D5189" s="13">
        <v>400</v>
      </c>
      <c r="E5189" s="13" t="s">
        <v>104</v>
      </c>
      <c r="F5189" s="17">
        <v>-125</v>
      </c>
      <c r="G5189" t="str">
        <f>_xlfn.XLOOKUP(tbl_GL[[#This Row],[Account_key]],tbl_COA[Account_key],tbl_COA[Class],"Not Found")</f>
        <v>Operating account</v>
      </c>
      <c r="H5189" t="str">
        <f>_xlfn.XLOOKUP(tbl_GL[[#This Row],[Account_key]],tbl_COA[Account_key],tbl_COA[SubClass],"Not Found")</f>
        <v>Depreciation &amp; Amortization</v>
      </c>
      <c r="I5189" t="str">
        <f>_xlfn.XLOOKUP(tbl_GL[[#This Row],[Account_key]],tbl_COA[Account_key],tbl_COA[SubClass2],"Not Found")</f>
        <v>Amortization</v>
      </c>
      <c r="J5189" t="str">
        <f>_xlfn.XLOOKUP(tbl_GL[[#This Row],[Account_key]],tbl_COA[Account_key],tbl_COA[SubAccount],,0)</f>
        <v>Amortization of Intangible Assets</v>
      </c>
      <c r="K5189">
        <f>YEAR(tbl_GL[[#This Row],[Date]])</f>
        <v>2019</v>
      </c>
    </row>
    <row r="5190" spans="1:11" x14ac:dyDescent="0.35">
      <c r="A5190">
        <v>1316.2</v>
      </c>
      <c r="B5190" s="24">
        <v>43830</v>
      </c>
      <c r="C5190">
        <v>2</v>
      </c>
      <c r="D5190" s="13">
        <v>100</v>
      </c>
      <c r="E5190" s="13" t="s">
        <v>104</v>
      </c>
      <c r="F5190" s="17">
        <v>-125</v>
      </c>
      <c r="G5190" t="str">
        <f>_xlfn.XLOOKUP(tbl_GL[[#This Row],[Account_key]],tbl_COA[Account_key],tbl_COA[Class],"Not Found")</f>
        <v>Assets</v>
      </c>
      <c r="H5190" t="str">
        <f>_xlfn.XLOOKUP(tbl_GL[[#This Row],[Account_key]],tbl_COA[Account_key],tbl_COA[SubClass],"Not Found")</f>
        <v>Assets</v>
      </c>
      <c r="I5190" t="str">
        <f>_xlfn.XLOOKUP(tbl_GL[[#This Row],[Account_key]],tbl_COA[Account_key],tbl_COA[SubClass2],"Not Found")</f>
        <v>Non-Current Assets</v>
      </c>
      <c r="J5190" t="str">
        <f>_xlfn.XLOOKUP(tbl_GL[[#This Row],[Account_key]],tbl_COA[Account_key],tbl_COA[SubAccount],,0)</f>
        <v>Patents and trademarks</v>
      </c>
      <c r="K5190">
        <f>YEAR(tbl_GL[[#This Row],[Date]])</f>
        <v>2019</v>
      </c>
    </row>
    <row r="5191" spans="1:11" x14ac:dyDescent="0.35">
      <c r="A5191">
        <v>1317.1</v>
      </c>
      <c r="B5191" s="24">
        <v>43830</v>
      </c>
      <c r="C5191">
        <v>2</v>
      </c>
      <c r="D5191" s="13">
        <v>10</v>
      </c>
      <c r="E5191" s="13" t="s">
        <v>113</v>
      </c>
      <c r="F5191" s="17">
        <v>127</v>
      </c>
      <c r="G5191" t="str">
        <f>_xlfn.XLOOKUP(tbl_GL[[#This Row],[Account_key]],tbl_COA[Account_key],tbl_COA[Class],"Not Found")</f>
        <v>Assets</v>
      </c>
      <c r="H5191" t="str">
        <f>_xlfn.XLOOKUP(tbl_GL[[#This Row],[Account_key]],tbl_COA[Account_key],tbl_COA[SubClass],"Not Found")</f>
        <v>Assets</v>
      </c>
      <c r="I5191" t="str">
        <f>_xlfn.XLOOKUP(tbl_GL[[#This Row],[Account_key]],tbl_COA[Account_key],tbl_COA[SubClass2],"Not Found")</f>
        <v>Current Assets</v>
      </c>
      <c r="J5191" t="str">
        <f>_xlfn.XLOOKUP(tbl_GL[[#This Row],[Account_key]],tbl_COA[Account_key],tbl_COA[SubAccount],,0)</f>
        <v>Cash at Bank</v>
      </c>
      <c r="K5191">
        <f>YEAR(tbl_GL[[#This Row],[Date]])</f>
        <v>2019</v>
      </c>
    </row>
    <row r="5192" spans="1:11" x14ac:dyDescent="0.35">
      <c r="A5192">
        <v>1317.2</v>
      </c>
      <c r="B5192" s="24">
        <v>43830</v>
      </c>
      <c r="C5192">
        <v>2</v>
      </c>
      <c r="D5192" s="13">
        <v>410</v>
      </c>
      <c r="E5192" s="13" t="s">
        <v>113</v>
      </c>
      <c r="F5192" s="17">
        <v>127</v>
      </c>
      <c r="G5192" t="str">
        <f>_xlfn.XLOOKUP(tbl_GL[[#This Row],[Account_key]],tbl_COA[Account_key],tbl_COA[Class],"Not Found")</f>
        <v>Non-operating</v>
      </c>
      <c r="H5192" t="str">
        <f>_xlfn.XLOOKUP(tbl_GL[[#This Row],[Account_key]],tbl_COA[Account_key],tbl_COA[SubClass],"Not Found")</f>
        <v>Interest Income</v>
      </c>
      <c r="I5192" t="str">
        <f>_xlfn.XLOOKUP(tbl_GL[[#This Row],[Account_key]],tbl_COA[Account_key],tbl_COA[SubClass2],"Not Found")</f>
        <v>Interest Income</v>
      </c>
      <c r="J5192" t="str">
        <f>_xlfn.XLOOKUP(tbl_GL[[#This Row],[Account_key]],tbl_COA[Account_key],tbl_COA[SubAccount],,0)</f>
        <v>Interest Income</v>
      </c>
      <c r="K5192">
        <f>YEAR(tbl_GL[[#This Row],[Date]])</f>
        <v>2019</v>
      </c>
    </row>
    <row r="5193" spans="1:11" x14ac:dyDescent="0.35">
      <c r="A5193">
        <v>1318.1</v>
      </c>
      <c r="B5193" s="24">
        <v>43830</v>
      </c>
      <c r="C5193">
        <v>2</v>
      </c>
      <c r="D5193" s="13">
        <v>440</v>
      </c>
      <c r="E5193" s="13" t="s">
        <v>112</v>
      </c>
      <c r="F5193" s="17">
        <v>-150</v>
      </c>
      <c r="G5193" t="str">
        <f>_xlfn.XLOOKUP(tbl_GL[[#This Row],[Account_key]],tbl_COA[Account_key],tbl_COA[Class],"Not Found")</f>
        <v>Interest &amp; Tax</v>
      </c>
      <c r="H5193" t="str">
        <f>_xlfn.XLOOKUP(tbl_GL[[#This Row],[Account_key]],tbl_COA[Account_key],tbl_COA[SubClass],"Not Found")</f>
        <v>Interest Expense</v>
      </c>
      <c r="I5193" t="str">
        <f>_xlfn.XLOOKUP(tbl_GL[[#This Row],[Account_key]],tbl_COA[Account_key],tbl_COA[SubClass2],"Not Found")</f>
        <v>Interest Expense</v>
      </c>
      <c r="J5193" t="str">
        <f>_xlfn.XLOOKUP(tbl_GL[[#This Row],[Account_key]],tbl_COA[Account_key],tbl_COA[SubAccount],,0)</f>
        <v>Interest Expense</v>
      </c>
      <c r="K5193">
        <f>YEAR(tbl_GL[[#This Row],[Date]])</f>
        <v>2019</v>
      </c>
    </row>
    <row r="5194" spans="1:11" x14ac:dyDescent="0.35">
      <c r="A5194">
        <v>1318.2</v>
      </c>
      <c r="B5194" s="24">
        <v>43830</v>
      </c>
      <c r="C5194">
        <v>2</v>
      </c>
      <c r="D5194" s="13">
        <v>121</v>
      </c>
      <c r="E5194" s="13" t="s">
        <v>112</v>
      </c>
      <c r="F5194" s="17">
        <v>150</v>
      </c>
      <c r="G5194" t="str">
        <f>_xlfn.XLOOKUP(tbl_GL[[#This Row],[Account_key]],tbl_COA[Account_key],tbl_COA[Class],"Not Found")</f>
        <v>Liabilities and Owners Equity</v>
      </c>
      <c r="H5194" t="str">
        <f>_xlfn.XLOOKUP(tbl_GL[[#This Row],[Account_key]],tbl_COA[Account_key],tbl_COA[SubClass],"Not Found")</f>
        <v>Liabilities</v>
      </c>
      <c r="I5194" t="str">
        <f>_xlfn.XLOOKUP(tbl_GL[[#This Row],[Account_key]],tbl_COA[Account_key],tbl_COA[SubClass2],"Not Found")</f>
        <v>Current Liabilities</v>
      </c>
      <c r="J5194" t="str">
        <f>_xlfn.XLOOKUP(tbl_GL[[#This Row],[Account_key]],tbl_COA[Account_key],tbl_COA[SubAccount],,0)</f>
        <v>Interest Payable</v>
      </c>
      <c r="K5194">
        <f>YEAR(tbl_GL[[#This Row],[Date]])</f>
        <v>2019</v>
      </c>
    </row>
    <row r="5195" spans="1:11" x14ac:dyDescent="0.35">
      <c r="A5195">
        <v>1319.1</v>
      </c>
      <c r="B5195" s="24">
        <v>43830</v>
      </c>
      <c r="C5195">
        <v>2</v>
      </c>
      <c r="D5195" s="13">
        <v>240</v>
      </c>
      <c r="E5195" s="13" t="s">
        <v>56</v>
      </c>
      <c r="F5195" s="17">
        <v>-3000</v>
      </c>
      <c r="G5195" t="str">
        <f>_xlfn.XLOOKUP(tbl_GL[[#This Row],[Account_key]],tbl_COA[Account_key],tbl_COA[Class],"Not Found")</f>
        <v>Operating account</v>
      </c>
      <c r="H5195" t="str">
        <f>_xlfn.XLOOKUP(tbl_GL[[#This Row],[Account_key]],tbl_COA[Account_key],tbl_COA[SubClass],"Not Found")</f>
        <v>Operating Expenses</v>
      </c>
      <c r="I5195" t="str">
        <f>_xlfn.XLOOKUP(tbl_GL[[#This Row],[Account_key]],tbl_COA[Account_key],tbl_COA[SubClass2],"Not Found")</f>
        <v>Sales &amp; Distribution</v>
      </c>
      <c r="J5195" t="str">
        <f>_xlfn.XLOOKUP(tbl_GL[[#This Row],[Account_key]],tbl_COA[Account_key],tbl_COA[SubAccount],,0)</f>
        <v>Salaries</v>
      </c>
      <c r="K5195">
        <f>YEAR(tbl_GL[[#This Row],[Date]])</f>
        <v>2019</v>
      </c>
    </row>
    <row r="5196" spans="1:11" x14ac:dyDescent="0.35">
      <c r="A5196">
        <v>1319.2</v>
      </c>
      <c r="B5196" s="24">
        <v>43830</v>
      </c>
      <c r="C5196">
        <v>2</v>
      </c>
      <c r="D5196" s="13">
        <v>10</v>
      </c>
      <c r="E5196" s="13" t="s">
        <v>56</v>
      </c>
      <c r="F5196" s="17">
        <v>-3000</v>
      </c>
      <c r="G5196" t="str">
        <f>_xlfn.XLOOKUP(tbl_GL[[#This Row],[Account_key]],tbl_COA[Account_key],tbl_COA[Class],"Not Found")</f>
        <v>Assets</v>
      </c>
      <c r="H5196" t="str">
        <f>_xlfn.XLOOKUP(tbl_GL[[#This Row],[Account_key]],tbl_COA[Account_key],tbl_COA[SubClass],"Not Found")</f>
        <v>Assets</v>
      </c>
      <c r="I5196" t="str">
        <f>_xlfn.XLOOKUP(tbl_GL[[#This Row],[Account_key]],tbl_COA[Account_key],tbl_COA[SubClass2],"Not Found")</f>
        <v>Current Assets</v>
      </c>
      <c r="J5196" t="str">
        <f>_xlfn.XLOOKUP(tbl_GL[[#This Row],[Account_key]],tbl_COA[Account_key],tbl_COA[SubAccount],,0)</f>
        <v>Cash at Bank</v>
      </c>
      <c r="K5196">
        <f>YEAR(tbl_GL[[#This Row],[Date]])</f>
        <v>2019</v>
      </c>
    </row>
    <row r="5197" spans="1:11" x14ac:dyDescent="0.35">
      <c r="A5197">
        <v>1320.1</v>
      </c>
      <c r="B5197" s="24">
        <v>43830</v>
      </c>
      <c r="C5197">
        <v>2</v>
      </c>
      <c r="D5197" s="13">
        <v>450</v>
      </c>
      <c r="E5197" s="23" t="s">
        <v>108</v>
      </c>
      <c r="F5197" s="17">
        <v>-3254</v>
      </c>
      <c r="G5197" t="str">
        <f>_xlfn.XLOOKUP(tbl_GL[[#This Row],[Account_key]],tbl_COA[Account_key],tbl_COA[Class],"Not Found")</f>
        <v>Interest &amp; Tax</v>
      </c>
      <c r="H5197" t="str">
        <f>_xlfn.XLOOKUP(tbl_GL[[#This Row],[Account_key]],tbl_COA[Account_key],tbl_COA[SubClass],"Not Found")</f>
        <v>Taxation</v>
      </c>
      <c r="I5197" t="str">
        <f>_xlfn.XLOOKUP(tbl_GL[[#This Row],[Account_key]],tbl_COA[Account_key],tbl_COA[SubClass2],"Not Found")</f>
        <v>Taxation</v>
      </c>
      <c r="J5197" t="str">
        <f>_xlfn.XLOOKUP(tbl_GL[[#This Row],[Account_key]],tbl_COA[Account_key],tbl_COA[SubAccount],,0)</f>
        <v>Taxation</v>
      </c>
      <c r="K5197">
        <f>YEAR(tbl_GL[[#This Row],[Date]])</f>
        <v>2019</v>
      </c>
    </row>
    <row r="5198" spans="1:11" x14ac:dyDescent="0.35">
      <c r="A5198">
        <v>1320.2</v>
      </c>
      <c r="B5198" s="24">
        <v>43830</v>
      </c>
      <c r="C5198">
        <v>2</v>
      </c>
      <c r="D5198" s="13">
        <v>122</v>
      </c>
      <c r="E5198" s="23" t="s">
        <v>108</v>
      </c>
      <c r="F5198" s="17">
        <v>3254</v>
      </c>
      <c r="G5198" t="str">
        <f>_xlfn.XLOOKUP(tbl_GL[[#This Row],[Account_key]],tbl_COA[Account_key],tbl_COA[Class],"Not Found")</f>
        <v>Liabilities and Owners Equity</v>
      </c>
      <c r="H5198" t="str">
        <f>_xlfn.XLOOKUP(tbl_GL[[#This Row],[Account_key]],tbl_COA[Account_key],tbl_COA[SubClass],"Not Found")</f>
        <v>Liabilities</v>
      </c>
      <c r="I5198" t="str">
        <f>_xlfn.XLOOKUP(tbl_GL[[#This Row],[Account_key]],tbl_COA[Account_key],tbl_COA[SubClass2],"Not Found")</f>
        <v>Current Liabilities</v>
      </c>
      <c r="J5198" t="str">
        <f>_xlfn.XLOOKUP(tbl_GL[[#This Row],[Account_key]],tbl_COA[Account_key],tbl_COA[SubAccount],,0)</f>
        <v>Tax payable</v>
      </c>
      <c r="K5198">
        <f>YEAR(tbl_GL[[#This Row],[Date]])</f>
        <v>2019</v>
      </c>
    </row>
    <row r="5199" spans="1:11" x14ac:dyDescent="0.35">
      <c r="A5199">
        <v>1321.1</v>
      </c>
      <c r="B5199" s="24">
        <v>43830</v>
      </c>
      <c r="C5199">
        <v>2</v>
      </c>
      <c r="D5199" s="13">
        <v>380</v>
      </c>
      <c r="E5199" s="13" t="s">
        <v>101</v>
      </c>
      <c r="F5199" s="17">
        <v>-3500</v>
      </c>
      <c r="G5199" t="str">
        <f>_xlfn.XLOOKUP(tbl_GL[[#This Row],[Account_key]],tbl_COA[Account_key],tbl_COA[Class],"Not Found")</f>
        <v>Operating account</v>
      </c>
      <c r="H5199" t="str">
        <f>_xlfn.XLOOKUP(tbl_GL[[#This Row],[Account_key]],tbl_COA[Account_key],tbl_COA[SubClass],"Not Found")</f>
        <v>Depreciation &amp; Amortization</v>
      </c>
      <c r="I5199" t="str">
        <f>_xlfn.XLOOKUP(tbl_GL[[#This Row],[Account_key]],tbl_COA[Account_key],tbl_COA[SubClass2],"Not Found")</f>
        <v>Depreciation</v>
      </c>
      <c r="J5199" t="str">
        <f>_xlfn.XLOOKUP(tbl_GL[[#This Row],[Account_key]],tbl_COA[Account_key],tbl_COA[SubAccount],,0)</f>
        <v>Equipment</v>
      </c>
      <c r="K5199">
        <f>YEAR(tbl_GL[[#This Row],[Date]])</f>
        <v>2019</v>
      </c>
    </row>
    <row r="5200" spans="1:11" x14ac:dyDescent="0.35">
      <c r="A5200">
        <v>1321.2</v>
      </c>
      <c r="B5200" s="24">
        <v>43830</v>
      </c>
      <c r="C5200">
        <v>2</v>
      </c>
      <c r="D5200" s="13">
        <v>90</v>
      </c>
      <c r="E5200" s="13" t="s">
        <v>101</v>
      </c>
      <c r="F5200" s="17">
        <v>-3500</v>
      </c>
      <c r="G5200" t="str">
        <f>_xlfn.XLOOKUP(tbl_GL[[#This Row],[Account_key]],tbl_COA[Account_key],tbl_COA[Class],"Not Found")</f>
        <v>Assets</v>
      </c>
      <c r="H5200" t="str">
        <f>_xlfn.XLOOKUP(tbl_GL[[#This Row],[Account_key]],tbl_COA[Account_key],tbl_COA[SubClass],"Not Found")</f>
        <v>Assets</v>
      </c>
      <c r="I5200" t="str">
        <f>_xlfn.XLOOKUP(tbl_GL[[#This Row],[Account_key]],tbl_COA[Account_key],tbl_COA[SubClass2],"Not Found")</f>
        <v>Non-Current Assets</v>
      </c>
      <c r="J5200" t="str">
        <f>_xlfn.XLOOKUP(tbl_GL[[#This Row],[Account_key]],tbl_COA[Account_key],tbl_COA[SubAccount],,0)</f>
        <v>Office Furniture &amp; Equipment</v>
      </c>
      <c r="K5200">
        <f>YEAR(tbl_GL[[#This Row],[Date]])</f>
        <v>2019</v>
      </c>
    </row>
    <row r="5201" spans="1:11" x14ac:dyDescent="0.35">
      <c r="A5201">
        <v>1322.1</v>
      </c>
      <c r="B5201" s="24">
        <v>43830</v>
      </c>
      <c r="C5201">
        <v>2</v>
      </c>
      <c r="D5201" s="13">
        <v>201</v>
      </c>
      <c r="E5201" s="13" t="s">
        <v>128</v>
      </c>
      <c r="F5201" s="17">
        <v>-16250</v>
      </c>
      <c r="G5201" t="str">
        <f>_xlfn.XLOOKUP(tbl_GL[[#This Row],[Account_key]],tbl_COA[Account_key],tbl_COA[Class],"Not Found")</f>
        <v>Liabilities and Owners Equity</v>
      </c>
      <c r="H5201" t="str">
        <f>_xlfn.XLOOKUP(tbl_GL[[#This Row],[Account_key]],tbl_COA[Account_key],tbl_COA[SubClass],"Not Found")</f>
        <v>Owners Equity</v>
      </c>
      <c r="I5201" t="str">
        <f>_xlfn.XLOOKUP(tbl_GL[[#This Row],[Account_key]],tbl_COA[Account_key],tbl_COA[SubClass2],"Not Found")</f>
        <v>Retained Earnings</v>
      </c>
      <c r="J5201" t="str">
        <f>_xlfn.XLOOKUP(tbl_GL[[#This Row],[Account_key]],tbl_COA[Account_key],tbl_COA[SubAccount],,0)</f>
        <v>Dividends paid</v>
      </c>
      <c r="K5201">
        <f>YEAR(tbl_GL[[#This Row],[Date]])</f>
        <v>2019</v>
      </c>
    </row>
    <row r="5202" spans="1:11" x14ac:dyDescent="0.35">
      <c r="A5202">
        <v>1322.2</v>
      </c>
      <c r="B5202" s="24">
        <v>43830</v>
      </c>
      <c r="C5202">
        <v>2</v>
      </c>
      <c r="D5202" s="13">
        <v>135</v>
      </c>
      <c r="E5202" s="13" t="s">
        <v>128</v>
      </c>
      <c r="F5202" s="17">
        <v>16250</v>
      </c>
      <c r="G5202" t="str">
        <f>_xlfn.XLOOKUP(tbl_GL[[#This Row],[Account_key]],tbl_COA[Account_key],tbl_COA[Class],"Not Found")</f>
        <v>Liabilities and Owners Equity</v>
      </c>
      <c r="H5202" t="str">
        <f>_xlfn.XLOOKUP(tbl_GL[[#This Row],[Account_key]],tbl_COA[Account_key],tbl_COA[SubClass],"Not Found")</f>
        <v>Liabilities</v>
      </c>
      <c r="I5202" t="str">
        <f>_xlfn.XLOOKUP(tbl_GL[[#This Row],[Account_key]],tbl_COA[Account_key],tbl_COA[SubClass2],"Not Found")</f>
        <v>Current Liabilities</v>
      </c>
      <c r="J5202" t="str">
        <f>_xlfn.XLOOKUP(tbl_GL[[#This Row],[Account_key]],tbl_COA[Account_key],tbl_COA[SubAccount],,0)</f>
        <v>Dividends payable</v>
      </c>
      <c r="K5202">
        <f>YEAR(tbl_GL[[#This Row],[Date]])</f>
        <v>2019</v>
      </c>
    </row>
    <row r="5203" spans="1:11" x14ac:dyDescent="0.35">
      <c r="A5203">
        <v>1324.1</v>
      </c>
      <c r="B5203" s="24">
        <v>43830</v>
      </c>
      <c r="C5203">
        <v>2</v>
      </c>
      <c r="D5203" s="13">
        <v>90</v>
      </c>
      <c r="E5203" s="13" t="s">
        <v>111</v>
      </c>
      <c r="F5203" s="17">
        <v>-72000</v>
      </c>
      <c r="G5203" t="str">
        <f>_xlfn.XLOOKUP(tbl_GL[[#This Row],[Account_key]],tbl_COA[Account_key],tbl_COA[Class],"Not Found")</f>
        <v>Assets</v>
      </c>
      <c r="H5203" t="str">
        <f>_xlfn.XLOOKUP(tbl_GL[[#This Row],[Account_key]],tbl_COA[Account_key],tbl_COA[SubClass],"Not Found")</f>
        <v>Assets</v>
      </c>
      <c r="I5203" t="str">
        <f>_xlfn.XLOOKUP(tbl_GL[[#This Row],[Account_key]],tbl_COA[Account_key],tbl_COA[SubClass2],"Not Found")</f>
        <v>Non-Current Assets</v>
      </c>
      <c r="J5203" t="str">
        <f>_xlfn.XLOOKUP(tbl_GL[[#This Row],[Account_key]],tbl_COA[Account_key],tbl_COA[SubAccount],,0)</f>
        <v>Office Furniture &amp; Equipment</v>
      </c>
      <c r="K5203">
        <f>YEAR(tbl_GL[[#This Row],[Date]])</f>
        <v>2019</v>
      </c>
    </row>
    <row r="5204" spans="1:11" x14ac:dyDescent="0.35">
      <c r="A5204">
        <v>1324.2</v>
      </c>
      <c r="B5204" s="24">
        <v>43830</v>
      </c>
      <c r="C5204">
        <v>2</v>
      </c>
      <c r="D5204" s="13">
        <v>10</v>
      </c>
      <c r="E5204" s="13" t="s">
        <v>111</v>
      </c>
      <c r="F5204" s="17">
        <v>72450</v>
      </c>
      <c r="G5204" t="str">
        <f>_xlfn.XLOOKUP(tbl_GL[[#This Row],[Account_key]],tbl_COA[Account_key],tbl_COA[Class],"Not Found")</f>
        <v>Assets</v>
      </c>
      <c r="H5204" t="str">
        <f>_xlfn.XLOOKUP(tbl_GL[[#This Row],[Account_key]],tbl_COA[Account_key],tbl_COA[SubClass],"Not Found")</f>
        <v>Assets</v>
      </c>
      <c r="I5204" t="str">
        <f>_xlfn.XLOOKUP(tbl_GL[[#This Row],[Account_key]],tbl_COA[Account_key],tbl_COA[SubClass2],"Not Found")</f>
        <v>Current Assets</v>
      </c>
      <c r="J5204" t="str">
        <f>_xlfn.XLOOKUP(tbl_GL[[#This Row],[Account_key]],tbl_COA[Account_key],tbl_COA[SubAccount],,0)</f>
        <v>Cash at Bank</v>
      </c>
      <c r="K5204">
        <f>YEAR(tbl_GL[[#This Row],[Date]])</f>
        <v>2019</v>
      </c>
    </row>
    <row r="5205" spans="1:11" x14ac:dyDescent="0.35">
      <c r="A5205">
        <v>1324.3</v>
      </c>
      <c r="B5205" s="24">
        <v>43830</v>
      </c>
      <c r="C5205">
        <v>2</v>
      </c>
      <c r="D5205" s="13">
        <v>420</v>
      </c>
      <c r="E5205" s="13" t="s">
        <v>111</v>
      </c>
      <c r="F5205" s="17">
        <v>450</v>
      </c>
      <c r="G5205" t="str">
        <f>_xlfn.XLOOKUP(tbl_GL[[#This Row],[Account_key]],tbl_COA[Account_key],tbl_COA[Class],"Not Found")</f>
        <v>Non-operating</v>
      </c>
      <c r="H5205" t="str">
        <f>_xlfn.XLOOKUP(tbl_GL[[#This Row],[Account_key]],tbl_COA[Account_key],tbl_COA[SubClass],"Not Found")</f>
        <v>Gain/Loss on Sales of Asset</v>
      </c>
      <c r="I5205" t="str">
        <f>_xlfn.XLOOKUP(tbl_GL[[#This Row],[Account_key]],tbl_COA[Account_key],tbl_COA[SubClass2],"Not Found")</f>
        <v>Gain/Loss on Sales of Asset</v>
      </c>
      <c r="J5205" t="str">
        <f>_xlfn.XLOOKUP(tbl_GL[[#This Row],[Account_key]],tbl_COA[Account_key],tbl_COA[SubAccount],,0)</f>
        <v>Gain/Loss on Sales of Asset</v>
      </c>
      <c r="K5205">
        <f>YEAR(tbl_GL[[#This Row],[Date]])</f>
        <v>2019</v>
      </c>
    </row>
    <row r="5206" spans="1:11" hidden="1" x14ac:dyDescent="0.35">
      <c r="A5206">
        <v>1.1000000000000001</v>
      </c>
      <c r="B5206" s="24">
        <v>43101</v>
      </c>
      <c r="C5206">
        <v>3</v>
      </c>
      <c r="D5206" s="13">
        <v>230</v>
      </c>
      <c r="E5206" s="13" t="s">
        <v>4</v>
      </c>
      <c r="F5206" s="17">
        <v>-471</v>
      </c>
      <c r="G5206" t="str">
        <f>_xlfn.XLOOKUP(tbl_GL[[#This Row],[Account_key]],tbl_COA[Account_key],tbl_COA[Class],"Not Found")</f>
        <v>Trading account</v>
      </c>
      <c r="H5206" t="str">
        <f>_xlfn.XLOOKUP(tbl_GL[[#This Row],[Account_key]],tbl_COA[Account_key],tbl_COA[SubClass],"Not Found")</f>
        <v>Cost of Sales</v>
      </c>
      <c r="I5206" t="str">
        <f>_xlfn.XLOOKUP(tbl_GL[[#This Row],[Account_key]],tbl_COA[Account_key],tbl_COA[SubClass2],"Not Found")</f>
        <v>Cost of Sales</v>
      </c>
      <c r="J5206" t="str">
        <f>_xlfn.XLOOKUP(tbl_GL[[#This Row],[Account_key]],tbl_COA[Account_key],tbl_COA[SubAccount],,0)</f>
        <v>Cost of Sales</v>
      </c>
      <c r="K5206">
        <f>YEAR(tbl_GL[[#This Row],[Date]])</f>
        <v>2018</v>
      </c>
    </row>
    <row r="5207" spans="1:11" hidden="1" x14ac:dyDescent="0.35">
      <c r="A5207">
        <v>1.2</v>
      </c>
      <c r="B5207" s="24">
        <v>43101</v>
      </c>
      <c r="C5207">
        <v>3</v>
      </c>
      <c r="D5207" s="13">
        <v>60</v>
      </c>
      <c r="E5207" s="13" t="s">
        <v>4</v>
      </c>
      <c r="F5207" s="17">
        <v>-471</v>
      </c>
      <c r="G5207" t="str">
        <f>_xlfn.XLOOKUP(tbl_GL[[#This Row],[Account_key]],tbl_COA[Account_key],tbl_COA[Class],"Not Found")</f>
        <v>Assets</v>
      </c>
      <c r="H5207" t="str">
        <f>_xlfn.XLOOKUP(tbl_GL[[#This Row],[Account_key]],tbl_COA[Account_key],tbl_COA[SubClass],"Not Found")</f>
        <v>Assets</v>
      </c>
      <c r="I5207" t="str">
        <f>_xlfn.XLOOKUP(tbl_GL[[#This Row],[Account_key]],tbl_COA[Account_key],tbl_COA[SubClass2],"Not Found")</f>
        <v>Current Assets</v>
      </c>
      <c r="J5207" t="str">
        <f>_xlfn.XLOOKUP(tbl_GL[[#This Row],[Account_key]],tbl_COA[Account_key],tbl_COA[SubAccount],,0)</f>
        <v>Inventory</v>
      </c>
      <c r="K5207">
        <f>YEAR(tbl_GL[[#This Row],[Date]])</f>
        <v>2018</v>
      </c>
    </row>
    <row r="5208" spans="1:11" hidden="1" x14ac:dyDescent="0.35">
      <c r="A5208">
        <v>2.1</v>
      </c>
      <c r="B5208" s="24">
        <v>43101</v>
      </c>
      <c r="C5208">
        <v>3</v>
      </c>
      <c r="D5208" s="13">
        <v>230</v>
      </c>
      <c r="E5208" s="13" t="s">
        <v>4</v>
      </c>
      <c r="F5208" s="17">
        <v>-597</v>
      </c>
      <c r="G5208" t="str">
        <f>_xlfn.XLOOKUP(tbl_GL[[#This Row],[Account_key]],tbl_COA[Account_key],tbl_COA[Class],"Not Found")</f>
        <v>Trading account</v>
      </c>
      <c r="H5208" t="str">
        <f>_xlfn.XLOOKUP(tbl_GL[[#This Row],[Account_key]],tbl_COA[Account_key],tbl_COA[SubClass],"Not Found")</f>
        <v>Cost of Sales</v>
      </c>
      <c r="I5208" t="str">
        <f>_xlfn.XLOOKUP(tbl_GL[[#This Row],[Account_key]],tbl_COA[Account_key],tbl_COA[SubClass2],"Not Found")</f>
        <v>Cost of Sales</v>
      </c>
      <c r="J5208" t="str">
        <f>_xlfn.XLOOKUP(tbl_GL[[#This Row],[Account_key]],tbl_COA[Account_key],tbl_COA[SubAccount],,0)</f>
        <v>Cost of Sales</v>
      </c>
      <c r="K5208">
        <f>YEAR(tbl_GL[[#This Row],[Date]])</f>
        <v>2018</v>
      </c>
    </row>
    <row r="5209" spans="1:11" hidden="1" x14ac:dyDescent="0.35">
      <c r="A5209">
        <v>2.2000000000000002</v>
      </c>
      <c r="B5209" s="24">
        <v>43101</v>
      </c>
      <c r="C5209">
        <v>3</v>
      </c>
      <c r="D5209" s="13">
        <v>60</v>
      </c>
      <c r="E5209" s="13" t="s">
        <v>4</v>
      </c>
      <c r="F5209" s="17">
        <v>-597</v>
      </c>
      <c r="G5209" t="str">
        <f>_xlfn.XLOOKUP(tbl_GL[[#This Row],[Account_key]],tbl_COA[Account_key],tbl_COA[Class],"Not Found")</f>
        <v>Assets</v>
      </c>
      <c r="H5209" t="str">
        <f>_xlfn.XLOOKUP(tbl_GL[[#This Row],[Account_key]],tbl_COA[Account_key],tbl_COA[SubClass],"Not Found")</f>
        <v>Assets</v>
      </c>
      <c r="I5209" t="str">
        <f>_xlfn.XLOOKUP(tbl_GL[[#This Row],[Account_key]],tbl_COA[Account_key],tbl_COA[SubClass2],"Not Found")</f>
        <v>Current Assets</v>
      </c>
      <c r="J5209" t="str">
        <f>_xlfn.XLOOKUP(tbl_GL[[#This Row],[Account_key]],tbl_COA[Account_key],tbl_COA[SubAccount],,0)</f>
        <v>Inventory</v>
      </c>
      <c r="K5209">
        <f>YEAR(tbl_GL[[#This Row],[Date]])</f>
        <v>2018</v>
      </c>
    </row>
    <row r="5210" spans="1:11" hidden="1" x14ac:dyDescent="0.35">
      <c r="A5210">
        <v>3.1</v>
      </c>
      <c r="B5210" s="24">
        <v>43101</v>
      </c>
      <c r="C5210">
        <v>3</v>
      </c>
      <c r="D5210" s="13">
        <v>280</v>
      </c>
      <c r="E5210" s="13" t="s">
        <v>97</v>
      </c>
      <c r="F5210" s="17">
        <v>-1237</v>
      </c>
      <c r="G5210" t="str">
        <f>_xlfn.XLOOKUP(tbl_GL[[#This Row],[Account_key]],tbl_COA[Account_key],tbl_COA[Class],"Not Found")</f>
        <v>Operating account</v>
      </c>
      <c r="H5210" t="str">
        <f>_xlfn.XLOOKUP(tbl_GL[[#This Row],[Account_key]],tbl_COA[Account_key],tbl_COA[SubClass],"Not Found")</f>
        <v>Operating Expenses</v>
      </c>
      <c r="I5210" t="str">
        <f>_xlfn.XLOOKUP(tbl_GL[[#This Row],[Account_key]],tbl_COA[Account_key],tbl_COA[SubClass2],"Not Found")</f>
        <v>Marketing</v>
      </c>
      <c r="J5210" t="str">
        <f>_xlfn.XLOOKUP(tbl_GL[[#This Row],[Account_key]],tbl_COA[Account_key],tbl_COA[SubAccount],,0)</f>
        <v>Advertisements</v>
      </c>
      <c r="K5210">
        <f>YEAR(tbl_GL[[#This Row],[Date]])</f>
        <v>2018</v>
      </c>
    </row>
    <row r="5211" spans="1:11" hidden="1" x14ac:dyDescent="0.35">
      <c r="A5211">
        <v>3.2</v>
      </c>
      <c r="B5211" s="24">
        <v>43101</v>
      </c>
      <c r="C5211">
        <v>3</v>
      </c>
      <c r="D5211" s="13">
        <v>120</v>
      </c>
      <c r="E5211" s="13" t="s">
        <v>97</v>
      </c>
      <c r="F5211" s="17">
        <v>1237</v>
      </c>
      <c r="G5211" t="str">
        <f>_xlfn.XLOOKUP(tbl_GL[[#This Row],[Account_key]],tbl_COA[Account_key],tbl_COA[Class],"Not Found")</f>
        <v>Liabilities and Owners Equity</v>
      </c>
      <c r="H5211" t="str">
        <f>_xlfn.XLOOKUP(tbl_GL[[#This Row],[Account_key]],tbl_COA[Account_key],tbl_COA[SubClass],"Not Found")</f>
        <v>Liabilities</v>
      </c>
      <c r="I5211" t="str">
        <f>_xlfn.XLOOKUP(tbl_GL[[#This Row],[Account_key]],tbl_COA[Account_key],tbl_COA[SubClass2],"Not Found")</f>
        <v>Current Liabilities</v>
      </c>
      <c r="J5211" t="str">
        <f>_xlfn.XLOOKUP(tbl_GL[[#This Row],[Account_key]],tbl_COA[Account_key],tbl_COA[SubAccount],,0)</f>
        <v>Accrued Expenses</v>
      </c>
      <c r="K5211">
        <f>YEAR(tbl_GL[[#This Row],[Date]])</f>
        <v>2018</v>
      </c>
    </row>
    <row r="5212" spans="1:11" hidden="1" x14ac:dyDescent="0.35">
      <c r="A5212">
        <v>4.0999999999999996</v>
      </c>
      <c r="B5212" s="24">
        <v>43101</v>
      </c>
      <c r="C5212">
        <v>3</v>
      </c>
      <c r="D5212" s="13">
        <v>210</v>
      </c>
      <c r="E5212" s="13" t="s">
        <v>8</v>
      </c>
      <c r="F5212" s="17">
        <v>1474</v>
      </c>
      <c r="G5212" t="str">
        <f>_xlfn.XLOOKUP(tbl_GL[[#This Row],[Account_key]],tbl_COA[Account_key],tbl_COA[Class],"Not Found")</f>
        <v>Trading account</v>
      </c>
      <c r="H5212" t="str">
        <f>_xlfn.XLOOKUP(tbl_GL[[#This Row],[Account_key]],tbl_COA[Account_key],tbl_COA[SubClass],"Not Found")</f>
        <v>Sales</v>
      </c>
      <c r="I5212" t="str">
        <f>_xlfn.XLOOKUP(tbl_GL[[#This Row],[Account_key]],tbl_COA[Account_key],tbl_COA[SubClass2],"Not Found")</f>
        <v>Sales</v>
      </c>
      <c r="J5212" t="str">
        <f>_xlfn.XLOOKUP(tbl_GL[[#This Row],[Account_key]],tbl_COA[Account_key],tbl_COA[SubAccount],,0)</f>
        <v>Sales</v>
      </c>
      <c r="K5212">
        <f>YEAR(tbl_GL[[#This Row],[Date]])</f>
        <v>2018</v>
      </c>
    </row>
    <row r="5213" spans="1:11" hidden="1" x14ac:dyDescent="0.35">
      <c r="A5213">
        <v>4.2</v>
      </c>
      <c r="B5213" s="24">
        <v>43101</v>
      </c>
      <c r="C5213">
        <v>3</v>
      </c>
      <c r="D5213" s="13">
        <v>30</v>
      </c>
      <c r="E5213" s="13" t="s">
        <v>8</v>
      </c>
      <c r="F5213" s="17">
        <v>1474</v>
      </c>
      <c r="G5213" t="str">
        <f>_xlfn.XLOOKUP(tbl_GL[[#This Row],[Account_key]],tbl_COA[Account_key],tbl_COA[Class],"Not Found")</f>
        <v>Assets</v>
      </c>
      <c r="H5213" t="str">
        <f>_xlfn.XLOOKUP(tbl_GL[[#This Row],[Account_key]],tbl_COA[Account_key],tbl_COA[SubClass],"Not Found")</f>
        <v>Assets</v>
      </c>
      <c r="I5213" t="str">
        <f>_xlfn.XLOOKUP(tbl_GL[[#This Row],[Account_key]],tbl_COA[Account_key],tbl_COA[SubClass2],"Not Found")</f>
        <v>Current Assets</v>
      </c>
      <c r="J5213" t="str">
        <f>_xlfn.XLOOKUP(tbl_GL[[#This Row],[Account_key]],tbl_COA[Account_key],tbl_COA[SubAccount],,0)</f>
        <v>Trade Receivables</v>
      </c>
      <c r="K5213">
        <f>YEAR(tbl_GL[[#This Row],[Date]])</f>
        <v>2018</v>
      </c>
    </row>
    <row r="5214" spans="1:11" hidden="1" x14ac:dyDescent="0.35">
      <c r="A5214">
        <v>5.0999999999999996</v>
      </c>
      <c r="B5214" s="24">
        <v>43101</v>
      </c>
      <c r="C5214">
        <v>3</v>
      </c>
      <c r="D5214" s="13">
        <v>210</v>
      </c>
      <c r="E5214" s="13" t="s">
        <v>7</v>
      </c>
      <c r="F5214" s="17">
        <v>1743</v>
      </c>
      <c r="G5214" t="str">
        <f>_xlfn.XLOOKUP(tbl_GL[[#This Row],[Account_key]],tbl_COA[Account_key],tbl_COA[Class],"Not Found")</f>
        <v>Trading account</v>
      </c>
      <c r="H5214" t="str">
        <f>_xlfn.XLOOKUP(tbl_GL[[#This Row],[Account_key]],tbl_COA[Account_key],tbl_COA[SubClass],"Not Found")</f>
        <v>Sales</v>
      </c>
      <c r="I5214" t="str">
        <f>_xlfn.XLOOKUP(tbl_GL[[#This Row],[Account_key]],tbl_COA[Account_key],tbl_COA[SubClass2],"Not Found")</f>
        <v>Sales</v>
      </c>
      <c r="J5214" t="str">
        <f>_xlfn.XLOOKUP(tbl_GL[[#This Row],[Account_key]],tbl_COA[Account_key],tbl_COA[SubAccount],,0)</f>
        <v>Sales</v>
      </c>
      <c r="K5214">
        <f>YEAR(tbl_GL[[#This Row],[Date]])</f>
        <v>2018</v>
      </c>
    </row>
    <row r="5215" spans="1:11" hidden="1" x14ac:dyDescent="0.35">
      <c r="A5215">
        <v>5.2</v>
      </c>
      <c r="B5215" s="24">
        <v>43101</v>
      </c>
      <c r="C5215">
        <v>3</v>
      </c>
      <c r="D5215" s="13">
        <v>10</v>
      </c>
      <c r="E5215" s="13" t="s">
        <v>7</v>
      </c>
      <c r="F5215" s="17">
        <v>1743</v>
      </c>
      <c r="G5215" t="str">
        <f>_xlfn.XLOOKUP(tbl_GL[[#This Row],[Account_key]],tbl_COA[Account_key],tbl_COA[Class],"Not Found")</f>
        <v>Assets</v>
      </c>
      <c r="H5215" t="str">
        <f>_xlfn.XLOOKUP(tbl_GL[[#This Row],[Account_key]],tbl_COA[Account_key],tbl_COA[SubClass],"Not Found")</f>
        <v>Assets</v>
      </c>
      <c r="I5215" t="str">
        <f>_xlfn.XLOOKUP(tbl_GL[[#This Row],[Account_key]],tbl_COA[Account_key],tbl_COA[SubClass2],"Not Found")</f>
        <v>Current Assets</v>
      </c>
      <c r="J5215" t="str">
        <f>_xlfn.XLOOKUP(tbl_GL[[#This Row],[Account_key]],tbl_COA[Account_key],tbl_COA[SubAccount],,0)</f>
        <v>Cash at Bank</v>
      </c>
      <c r="K5215">
        <f>YEAR(tbl_GL[[#This Row],[Date]])</f>
        <v>2018</v>
      </c>
    </row>
    <row r="5216" spans="1:11" hidden="1" x14ac:dyDescent="0.35">
      <c r="A5216">
        <v>6.1</v>
      </c>
      <c r="B5216" s="24">
        <v>43101</v>
      </c>
      <c r="C5216">
        <v>3</v>
      </c>
      <c r="D5216" s="13">
        <v>230</v>
      </c>
      <c r="E5216" s="13" t="s">
        <v>4</v>
      </c>
      <c r="F5216" s="17">
        <v>-2331</v>
      </c>
      <c r="G5216" t="str">
        <f>_xlfn.XLOOKUP(tbl_GL[[#This Row],[Account_key]],tbl_COA[Account_key],tbl_COA[Class],"Not Found")</f>
        <v>Trading account</v>
      </c>
      <c r="H5216" t="str">
        <f>_xlfn.XLOOKUP(tbl_GL[[#This Row],[Account_key]],tbl_COA[Account_key],tbl_COA[SubClass],"Not Found")</f>
        <v>Cost of Sales</v>
      </c>
      <c r="I5216" t="str">
        <f>_xlfn.XLOOKUP(tbl_GL[[#This Row],[Account_key]],tbl_COA[Account_key],tbl_COA[SubClass2],"Not Found")</f>
        <v>Cost of Sales</v>
      </c>
      <c r="J5216" t="str">
        <f>_xlfn.XLOOKUP(tbl_GL[[#This Row],[Account_key]],tbl_COA[Account_key],tbl_COA[SubAccount],,0)</f>
        <v>Cost of Sales</v>
      </c>
      <c r="K5216">
        <f>YEAR(tbl_GL[[#This Row],[Date]])</f>
        <v>2018</v>
      </c>
    </row>
    <row r="5217" spans="1:11" hidden="1" x14ac:dyDescent="0.35">
      <c r="A5217">
        <v>6.2</v>
      </c>
      <c r="B5217" s="24">
        <v>43101</v>
      </c>
      <c r="C5217">
        <v>3</v>
      </c>
      <c r="D5217" s="13">
        <v>60</v>
      </c>
      <c r="E5217" s="13" t="s">
        <v>4</v>
      </c>
      <c r="F5217" s="17">
        <v>-2331</v>
      </c>
      <c r="G5217" t="str">
        <f>_xlfn.XLOOKUP(tbl_GL[[#This Row],[Account_key]],tbl_COA[Account_key],tbl_COA[Class],"Not Found")</f>
        <v>Assets</v>
      </c>
      <c r="H5217" t="str">
        <f>_xlfn.XLOOKUP(tbl_GL[[#This Row],[Account_key]],tbl_COA[Account_key],tbl_COA[SubClass],"Not Found")</f>
        <v>Assets</v>
      </c>
      <c r="I5217" t="str">
        <f>_xlfn.XLOOKUP(tbl_GL[[#This Row],[Account_key]],tbl_COA[Account_key],tbl_COA[SubClass2],"Not Found")</f>
        <v>Current Assets</v>
      </c>
      <c r="J5217" t="str">
        <f>_xlfn.XLOOKUP(tbl_GL[[#This Row],[Account_key]],tbl_COA[Account_key],tbl_COA[SubAccount],,0)</f>
        <v>Inventory</v>
      </c>
      <c r="K5217">
        <f>YEAR(tbl_GL[[#This Row],[Date]])</f>
        <v>2018</v>
      </c>
    </row>
    <row r="5218" spans="1:11" hidden="1" x14ac:dyDescent="0.35">
      <c r="A5218">
        <v>7.1</v>
      </c>
      <c r="B5218" s="24">
        <v>43101</v>
      </c>
      <c r="C5218">
        <v>3</v>
      </c>
      <c r="D5218" s="13">
        <v>210</v>
      </c>
      <c r="E5218" s="13" t="s">
        <v>8</v>
      </c>
      <c r="F5218" s="17">
        <v>7285</v>
      </c>
      <c r="G5218" t="str">
        <f>_xlfn.XLOOKUP(tbl_GL[[#This Row],[Account_key]],tbl_COA[Account_key],tbl_COA[Class],"Not Found")</f>
        <v>Trading account</v>
      </c>
      <c r="H5218" t="str">
        <f>_xlfn.XLOOKUP(tbl_GL[[#This Row],[Account_key]],tbl_COA[Account_key],tbl_COA[SubClass],"Not Found")</f>
        <v>Sales</v>
      </c>
      <c r="I5218" t="str">
        <f>_xlfn.XLOOKUP(tbl_GL[[#This Row],[Account_key]],tbl_COA[Account_key],tbl_COA[SubClass2],"Not Found")</f>
        <v>Sales</v>
      </c>
      <c r="J5218" t="str">
        <f>_xlfn.XLOOKUP(tbl_GL[[#This Row],[Account_key]],tbl_COA[Account_key],tbl_COA[SubAccount],,0)</f>
        <v>Sales</v>
      </c>
      <c r="K5218">
        <f>YEAR(tbl_GL[[#This Row],[Date]])</f>
        <v>2018</v>
      </c>
    </row>
    <row r="5219" spans="1:11" hidden="1" x14ac:dyDescent="0.35">
      <c r="A5219">
        <v>7.2</v>
      </c>
      <c r="B5219" s="24">
        <v>43101</v>
      </c>
      <c r="C5219">
        <v>3</v>
      </c>
      <c r="D5219" s="13">
        <v>30</v>
      </c>
      <c r="E5219" s="13" t="s">
        <v>8</v>
      </c>
      <c r="F5219" s="17">
        <v>7285</v>
      </c>
      <c r="G5219" t="str">
        <f>_xlfn.XLOOKUP(tbl_GL[[#This Row],[Account_key]],tbl_COA[Account_key],tbl_COA[Class],"Not Found")</f>
        <v>Assets</v>
      </c>
      <c r="H5219" t="str">
        <f>_xlfn.XLOOKUP(tbl_GL[[#This Row],[Account_key]],tbl_COA[Account_key],tbl_COA[SubClass],"Not Found")</f>
        <v>Assets</v>
      </c>
      <c r="I5219" t="str">
        <f>_xlfn.XLOOKUP(tbl_GL[[#This Row],[Account_key]],tbl_COA[Account_key],tbl_COA[SubClass2],"Not Found")</f>
        <v>Current Assets</v>
      </c>
      <c r="J5219" t="str">
        <f>_xlfn.XLOOKUP(tbl_GL[[#This Row],[Account_key]],tbl_COA[Account_key],tbl_COA[SubAccount],,0)</f>
        <v>Trade Receivables</v>
      </c>
      <c r="K5219">
        <f>YEAR(tbl_GL[[#This Row],[Date]])</f>
        <v>2018</v>
      </c>
    </row>
    <row r="5220" spans="1:11" hidden="1" x14ac:dyDescent="0.35">
      <c r="A5220">
        <v>8.1</v>
      </c>
      <c r="B5220" s="24">
        <v>43101</v>
      </c>
      <c r="C5220">
        <v>3</v>
      </c>
      <c r="D5220" s="13">
        <v>20</v>
      </c>
      <c r="E5220" s="13" t="s">
        <v>124</v>
      </c>
      <c r="F5220" s="17">
        <v>7500</v>
      </c>
      <c r="G5220" t="str">
        <f>_xlfn.XLOOKUP(tbl_GL[[#This Row],[Account_key]],tbl_COA[Account_key],tbl_COA[Class],"Not Found")</f>
        <v>Assets</v>
      </c>
      <c r="H5220" t="str">
        <f>_xlfn.XLOOKUP(tbl_GL[[#This Row],[Account_key]],tbl_COA[Account_key],tbl_COA[SubClass],"Not Found")</f>
        <v>Assets</v>
      </c>
      <c r="I5220" t="str">
        <f>_xlfn.XLOOKUP(tbl_GL[[#This Row],[Account_key]],tbl_COA[Account_key],tbl_COA[SubClass2],"Not Found")</f>
        <v>Current Assets</v>
      </c>
      <c r="J5220" t="str">
        <f>_xlfn.XLOOKUP(tbl_GL[[#This Row],[Account_key]],tbl_COA[Account_key],tbl_COA[SubAccount],,0)</f>
        <v>Cash in hand</v>
      </c>
      <c r="K5220">
        <f>YEAR(tbl_GL[[#This Row],[Date]])</f>
        <v>2018</v>
      </c>
    </row>
    <row r="5221" spans="1:11" hidden="1" x14ac:dyDescent="0.35">
      <c r="A5221">
        <v>8.1999999999999993</v>
      </c>
      <c r="B5221" s="24">
        <v>43101</v>
      </c>
      <c r="C5221">
        <v>3</v>
      </c>
      <c r="D5221" s="13">
        <v>10</v>
      </c>
      <c r="E5221" s="13" t="s">
        <v>124</v>
      </c>
      <c r="F5221" s="17">
        <v>-7500</v>
      </c>
      <c r="G5221" t="str">
        <f>_xlfn.XLOOKUP(tbl_GL[[#This Row],[Account_key]],tbl_COA[Account_key],tbl_COA[Class],"Not Found")</f>
        <v>Assets</v>
      </c>
      <c r="H5221" t="str">
        <f>_xlfn.XLOOKUP(tbl_GL[[#This Row],[Account_key]],tbl_COA[Account_key],tbl_COA[SubClass],"Not Found")</f>
        <v>Assets</v>
      </c>
      <c r="I5221" t="str">
        <f>_xlfn.XLOOKUP(tbl_GL[[#This Row],[Account_key]],tbl_COA[Account_key],tbl_COA[SubClass2],"Not Found")</f>
        <v>Current Assets</v>
      </c>
      <c r="J5221" t="str">
        <f>_xlfn.XLOOKUP(tbl_GL[[#This Row],[Account_key]],tbl_COA[Account_key],tbl_COA[SubAccount],,0)</f>
        <v>Cash at Bank</v>
      </c>
      <c r="K5221">
        <f>YEAR(tbl_GL[[#This Row],[Date]])</f>
        <v>2018</v>
      </c>
    </row>
    <row r="5222" spans="1:11" hidden="1" x14ac:dyDescent="0.35">
      <c r="A5222">
        <v>9.1</v>
      </c>
      <c r="B5222" s="24">
        <v>43101</v>
      </c>
      <c r="C5222">
        <v>3</v>
      </c>
      <c r="D5222" s="13">
        <v>60</v>
      </c>
      <c r="E5222" s="13" t="s">
        <v>84</v>
      </c>
      <c r="F5222" s="17">
        <v>10667</v>
      </c>
      <c r="G5222" t="str">
        <f>_xlfn.XLOOKUP(tbl_GL[[#This Row],[Account_key]],tbl_COA[Account_key],tbl_COA[Class],"Not Found")</f>
        <v>Assets</v>
      </c>
      <c r="H5222" t="str">
        <f>_xlfn.XLOOKUP(tbl_GL[[#This Row],[Account_key]],tbl_COA[Account_key],tbl_COA[SubClass],"Not Found")</f>
        <v>Assets</v>
      </c>
      <c r="I5222" t="str">
        <f>_xlfn.XLOOKUP(tbl_GL[[#This Row],[Account_key]],tbl_COA[Account_key],tbl_COA[SubClass2],"Not Found")</f>
        <v>Current Assets</v>
      </c>
      <c r="J5222" t="str">
        <f>_xlfn.XLOOKUP(tbl_GL[[#This Row],[Account_key]],tbl_COA[Account_key],tbl_COA[SubAccount],,0)</f>
        <v>Inventory</v>
      </c>
      <c r="K5222">
        <f>YEAR(tbl_GL[[#This Row],[Date]])</f>
        <v>2018</v>
      </c>
    </row>
    <row r="5223" spans="1:11" hidden="1" x14ac:dyDescent="0.35">
      <c r="A5223">
        <v>9.1999999999999993</v>
      </c>
      <c r="B5223" s="24">
        <v>43101</v>
      </c>
      <c r="C5223">
        <v>3</v>
      </c>
      <c r="D5223" s="13">
        <v>110</v>
      </c>
      <c r="E5223" s="13" t="s">
        <v>84</v>
      </c>
      <c r="F5223" s="17">
        <v>10667</v>
      </c>
      <c r="G5223" t="str">
        <f>_xlfn.XLOOKUP(tbl_GL[[#This Row],[Account_key]],tbl_COA[Account_key],tbl_COA[Class],"Not Found")</f>
        <v>Liabilities and Owners Equity</v>
      </c>
      <c r="H5223" t="str">
        <f>_xlfn.XLOOKUP(tbl_GL[[#This Row],[Account_key]],tbl_COA[Account_key],tbl_COA[SubClass],"Not Found")</f>
        <v>Liabilities</v>
      </c>
      <c r="I5223" t="str">
        <f>_xlfn.XLOOKUP(tbl_GL[[#This Row],[Account_key]],tbl_COA[Account_key],tbl_COA[SubClass2],"Not Found")</f>
        <v>Current Liabilities</v>
      </c>
      <c r="J5223" t="str">
        <f>_xlfn.XLOOKUP(tbl_GL[[#This Row],[Account_key]],tbl_COA[Account_key],tbl_COA[SubAccount],,0)</f>
        <v>Trade Payables</v>
      </c>
      <c r="K5223">
        <f>YEAR(tbl_GL[[#This Row],[Date]])</f>
        <v>2018</v>
      </c>
    </row>
    <row r="5224" spans="1:11" hidden="1" x14ac:dyDescent="0.35">
      <c r="A5224">
        <v>10.1</v>
      </c>
      <c r="B5224" s="24">
        <v>43101</v>
      </c>
      <c r="C5224">
        <v>3</v>
      </c>
      <c r="D5224" s="13">
        <v>100</v>
      </c>
      <c r="E5224" s="13" t="s">
        <v>103</v>
      </c>
      <c r="F5224" s="17">
        <v>10000</v>
      </c>
      <c r="G5224" t="str">
        <f>_xlfn.XLOOKUP(tbl_GL[[#This Row],[Account_key]],tbl_COA[Account_key],tbl_COA[Class],"Not Found")</f>
        <v>Assets</v>
      </c>
      <c r="H5224" t="str">
        <f>_xlfn.XLOOKUP(tbl_GL[[#This Row],[Account_key]],tbl_COA[Account_key],tbl_COA[SubClass],"Not Found")</f>
        <v>Assets</v>
      </c>
      <c r="I5224" t="str">
        <f>_xlfn.XLOOKUP(tbl_GL[[#This Row],[Account_key]],tbl_COA[Account_key],tbl_COA[SubClass2],"Not Found")</f>
        <v>Non-Current Assets</v>
      </c>
      <c r="J5224" t="str">
        <f>_xlfn.XLOOKUP(tbl_GL[[#This Row],[Account_key]],tbl_COA[Account_key],tbl_COA[SubAccount],,0)</f>
        <v>Patents and trademarks</v>
      </c>
      <c r="K5224">
        <f>YEAR(tbl_GL[[#This Row],[Date]])</f>
        <v>2018</v>
      </c>
    </row>
    <row r="5225" spans="1:11" hidden="1" x14ac:dyDescent="0.35">
      <c r="A5225">
        <v>10.199999999999999</v>
      </c>
      <c r="B5225" s="24">
        <v>43101</v>
      </c>
      <c r="C5225">
        <v>3</v>
      </c>
      <c r="D5225" s="13">
        <v>160</v>
      </c>
      <c r="E5225" s="13" t="s">
        <v>103</v>
      </c>
      <c r="F5225" s="17">
        <v>10000</v>
      </c>
      <c r="G5225" t="str">
        <f>_xlfn.XLOOKUP(tbl_GL[[#This Row],[Account_key]],tbl_COA[Account_key],tbl_COA[Class],"Not Found")</f>
        <v>Liabilities and Owners Equity</v>
      </c>
      <c r="H5225" t="str">
        <f>_xlfn.XLOOKUP(tbl_GL[[#This Row],[Account_key]],tbl_COA[Account_key],tbl_COA[SubClass],"Not Found")</f>
        <v>Liabilities</v>
      </c>
      <c r="I5225" t="str">
        <f>_xlfn.XLOOKUP(tbl_GL[[#This Row],[Account_key]],tbl_COA[Account_key],tbl_COA[SubClass2],"Not Found")</f>
        <v>Long Term Liabilities</v>
      </c>
      <c r="J5225" t="str">
        <f>_xlfn.XLOOKUP(tbl_GL[[#This Row],[Account_key]],tbl_COA[Account_key],tbl_COA[SubAccount],,0)</f>
        <v>Long Term Obligations</v>
      </c>
      <c r="K5225">
        <f>YEAR(tbl_GL[[#This Row],[Date]])</f>
        <v>2018</v>
      </c>
    </row>
    <row r="5226" spans="1:11" hidden="1" x14ac:dyDescent="0.35">
      <c r="A5226">
        <v>11.1</v>
      </c>
      <c r="B5226" s="24">
        <v>43101</v>
      </c>
      <c r="C5226">
        <v>3</v>
      </c>
      <c r="D5226" s="13">
        <v>90</v>
      </c>
      <c r="E5226" s="13" t="s">
        <v>102</v>
      </c>
      <c r="F5226" s="17">
        <v>240000</v>
      </c>
      <c r="G5226" t="str">
        <f>_xlfn.XLOOKUP(tbl_GL[[#This Row],[Account_key]],tbl_COA[Account_key],tbl_COA[Class],"Not Found")</f>
        <v>Assets</v>
      </c>
      <c r="H5226" t="str">
        <f>_xlfn.XLOOKUP(tbl_GL[[#This Row],[Account_key]],tbl_COA[Account_key],tbl_COA[SubClass],"Not Found")</f>
        <v>Assets</v>
      </c>
      <c r="I5226" t="str">
        <f>_xlfn.XLOOKUP(tbl_GL[[#This Row],[Account_key]],tbl_COA[Account_key],tbl_COA[SubClass2],"Not Found")</f>
        <v>Non-Current Assets</v>
      </c>
      <c r="J5226" t="str">
        <f>_xlfn.XLOOKUP(tbl_GL[[#This Row],[Account_key]],tbl_COA[Account_key],tbl_COA[SubAccount],,0)</f>
        <v>Office Furniture &amp; Equipment</v>
      </c>
      <c r="K5226">
        <f>YEAR(tbl_GL[[#This Row],[Date]])</f>
        <v>2018</v>
      </c>
    </row>
    <row r="5227" spans="1:11" hidden="1" x14ac:dyDescent="0.35">
      <c r="A5227">
        <v>11.2</v>
      </c>
      <c r="B5227" s="24">
        <v>43101</v>
      </c>
      <c r="C5227">
        <v>3</v>
      </c>
      <c r="D5227" s="13">
        <v>10</v>
      </c>
      <c r="E5227" s="13" t="s">
        <v>102</v>
      </c>
      <c r="F5227" s="17">
        <v>-240000</v>
      </c>
      <c r="G5227" t="str">
        <f>_xlfn.XLOOKUP(tbl_GL[[#This Row],[Account_key]],tbl_COA[Account_key],tbl_COA[Class],"Not Found")</f>
        <v>Assets</v>
      </c>
      <c r="H5227" t="str">
        <f>_xlfn.XLOOKUP(tbl_GL[[#This Row],[Account_key]],tbl_COA[Account_key],tbl_COA[SubClass],"Not Found")</f>
        <v>Assets</v>
      </c>
      <c r="I5227" t="str">
        <f>_xlfn.XLOOKUP(tbl_GL[[#This Row],[Account_key]],tbl_COA[Account_key],tbl_COA[SubClass2],"Not Found")</f>
        <v>Current Assets</v>
      </c>
      <c r="J5227" t="str">
        <f>_xlfn.XLOOKUP(tbl_GL[[#This Row],[Account_key]],tbl_COA[Account_key],tbl_COA[SubAccount],,0)</f>
        <v>Cash at Bank</v>
      </c>
      <c r="K5227">
        <f>YEAR(tbl_GL[[#This Row],[Date]])</f>
        <v>2018</v>
      </c>
    </row>
    <row r="5228" spans="1:11" hidden="1" x14ac:dyDescent="0.35">
      <c r="A5228">
        <v>12.1</v>
      </c>
      <c r="B5228" s="24">
        <v>43101</v>
      </c>
      <c r="C5228">
        <v>3</v>
      </c>
      <c r="D5228" s="13">
        <v>10</v>
      </c>
      <c r="E5228" s="13" t="s">
        <v>106</v>
      </c>
      <c r="F5228" s="17">
        <v>400000</v>
      </c>
      <c r="G5228" t="str">
        <f>_xlfn.XLOOKUP(tbl_GL[[#This Row],[Account_key]],tbl_COA[Account_key],tbl_COA[Class],"Not Found")</f>
        <v>Assets</v>
      </c>
      <c r="H5228" t="str">
        <f>_xlfn.XLOOKUP(tbl_GL[[#This Row],[Account_key]],tbl_COA[Account_key],tbl_COA[SubClass],"Not Found")</f>
        <v>Assets</v>
      </c>
      <c r="I5228" t="str">
        <f>_xlfn.XLOOKUP(tbl_GL[[#This Row],[Account_key]],tbl_COA[Account_key],tbl_COA[SubClass2],"Not Found")</f>
        <v>Current Assets</v>
      </c>
      <c r="J5228" t="str">
        <f>_xlfn.XLOOKUP(tbl_GL[[#This Row],[Account_key]],tbl_COA[Account_key],tbl_COA[SubAccount],,0)</f>
        <v>Cash at Bank</v>
      </c>
      <c r="K5228">
        <f>YEAR(tbl_GL[[#This Row],[Date]])</f>
        <v>2018</v>
      </c>
    </row>
    <row r="5229" spans="1:11" hidden="1" x14ac:dyDescent="0.35">
      <c r="A5229">
        <v>12.2</v>
      </c>
      <c r="B5229" s="24">
        <v>43101</v>
      </c>
      <c r="C5229">
        <v>3</v>
      </c>
      <c r="D5229" s="13">
        <v>180</v>
      </c>
      <c r="E5229" s="13" t="s">
        <v>106</v>
      </c>
      <c r="F5229" s="17">
        <v>400000</v>
      </c>
      <c r="G5229" t="str">
        <f>_xlfn.XLOOKUP(tbl_GL[[#This Row],[Account_key]],tbl_COA[Account_key],tbl_COA[Class],"Not Found")</f>
        <v>Liabilities and Owners Equity</v>
      </c>
      <c r="H5229" t="str">
        <f>_xlfn.XLOOKUP(tbl_GL[[#This Row],[Account_key]],tbl_COA[Account_key],tbl_COA[SubClass],"Not Found")</f>
        <v>Owners Equity</v>
      </c>
      <c r="I5229" t="str">
        <f>_xlfn.XLOOKUP(tbl_GL[[#This Row],[Account_key]],tbl_COA[Account_key],tbl_COA[SubClass2],"Not Found")</f>
        <v>Share Capital</v>
      </c>
      <c r="J5229" t="str">
        <f>_xlfn.XLOOKUP(tbl_GL[[#This Row],[Account_key]],tbl_COA[Account_key],tbl_COA[SubAccount],,0)</f>
        <v>Share Capital</v>
      </c>
      <c r="K5229">
        <f>YEAR(tbl_GL[[#This Row],[Date]])</f>
        <v>2018</v>
      </c>
    </row>
    <row r="5230" spans="1:11" hidden="1" x14ac:dyDescent="0.35">
      <c r="A5230">
        <v>13.1</v>
      </c>
      <c r="B5230" s="24">
        <v>43103</v>
      </c>
      <c r="C5230">
        <v>3</v>
      </c>
      <c r="D5230" s="13">
        <v>310</v>
      </c>
      <c r="E5230" s="13" t="s">
        <v>99</v>
      </c>
      <c r="F5230" s="17">
        <v>-22</v>
      </c>
      <c r="G5230" t="str">
        <f>_xlfn.XLOOKUP(tbl_GL[[#This Row],[Account_key]],tbl_COA[Account_key],tbl_COA[Class],"Not Found")</f>
        <v>Operating account</v>
      </c>
      <c r="H5230" t="str">
        <f>_xlfn.XLOOKUP(tbl_GL[[#This Row],[Account_key]],tbl_COA[Account_key],tbl_COA[SubClass],"Not Found")</f>
        <v>Operating Expenses</v>
      </c>
      <c r="I5230" t="str">
        <f>_xlfn.XLOOKUP(tbl_GL[[#This Row],[Account_key]],tbl_COA[Account_key],tbl_COA[SubClass2],"Not Found")</f>
        <v>Administration</v>
      </c>
      <c r="J5230" t="str">
        <f>_xlfn.XLOOKUP(tbl_GL[[#This Row],[Account_key]],tbl_COA[Account_key],tbl_COA[SubAccount],,0)</f>
        <v>Office Supplies</v>
      </c>
      <c r="K5230">
        <f>YEAR(tbl_GL[[#This Row],[Date]])</f>
        <v>2018</v>
      </c>
    </row>
    <row r="5231" spans="1:11" hidden="1" x14ac:dyDescent="0.35">
      <c r="A5231">
        <v>13.2</v>
      </c>
      <c r="B5231" s="24">
        <v>43103</v>
      </c>
      <c r="C5231">
        <v>3</v>
      </c>
      <c r="D5231" s="13">
        <v>20</v>
      </c>
      <c r="E5231" s="13" t="s">
        <v>99</v>
      </c>
      <c r="F5231" s="17">
        <v>-22</v>
      </c>
      <c r="G5231" t="str">
        <f>_xlfn.XLOOKUP(tbl_GL[[#This Row],[Account_key]],tbl_COA[Account_key],tbl_COA[Class],"Not Found")</f>
        <v>Assets</v>
      </c>
      <c r="H5231" t="str">
        <f>_xlfn.XLOOKUP(tbl_GL[[#This Row],[Account_key]],tbl_COA[Account_key],tbl_COA[SubClass],"Not Found")</f>
        <v>Assets</v>
      </c>
      <c r="I5231" t="str">
        <f>_xlfn.XLOOKUP(tbl_GL[[#This Row],[Account_key]],tbl_COA[Account_key],tbl_COA[SubClass2],"Not Found")</f>
        <v>Current Assets</v>
      </c>
      <c r="J5231" t="str">
        <f>_xlfn.XLOOKUP(tbl_GL[[#This Row],[Account_key]],tbl_COA[Account_key],tbl_COA[SubAccount],,0)</f>
        <v>Cash in hand</v>
      </c>
      <c r="K5231">
        <f>YEAR(tbl_GL[[#This Row],[Date]])</f>
        <v>2018</v>
      </c>
    </row>
    <row r="5232" spans="1:11" hidden="1" x14ac:dyDescent="0.35">
      <c r="A5232">
        <v>14.1</v>
      </c>
      <c r="B5232" s="24">
        <v>43105</v>
      </c>
      <c r="C5232">
        <v>3</v>
      </c>
      <c r="D5232" s="13">
        <v>230</v>
      </c>
      <c r="E5232" s="13" t="s">
        <v>4</v>
      </c>
      <c r="F5232" s="17">
        <v>-211</v>
      </c>
      <c r="G5232" t="str">
        <f>_xlfn.XLOOKUP(tbl_GL[[#This Row],[Account_key]],tbl_COA[Account_key],tbl_COA[Class],"Not Found")</f>
        <v>Trading account</v>
      </c>
      <c r="H5232" t="str">
        <f>_xlfn.XLOOKUP(tbl_GL[[#This Row],[Account_key]],tbl_COA[Account_key],tbl_COA[SubClass],"Not Found")</f>
        <v>Cost of Sales</v>
      </c>
      <c r="I5232" t="str">
        <f>_xlfn.XLOOKUP(tbl_GL[[#This Row],[Account_key]],tbl_COA[Account_key],tbl_COA[SubClass2],"Not Found")</f>
        <v>Cost of Sales</v>
      </c>
      <c r="J5232" t="str">
        <f>_xlfn.XLOOKUP(tbl_GL[[#This Row],[Account_key]],tbl_COA[Account_key],tbl_COA[SubAccount],,0)</f>
        <v>Cost of Sales</v>
      </c>
      <c r="K5232">
        <f>YEAR(tbl_GL[[#This Row],[Date]])</f>
        <v>2018</v>
      </c>
    </row>
    <row r="5233" spans="1:11" hidden="1" x14ac:dyDescent="0.35">
      <c r="A5233">
        <v>14.2</v>
      </c>
      <c r="B5233" s="24">
        <v>43105</v>
      </c>
      <c r="C5233">
        <v>3</v>
      </c>
      <c r="D5233" s="13">
        <v>60</v>
      </c>
      <c r="E5233" s="13" t="s">
        <v>4</v>
      </c>
      <c r="F5233" s="17">
        <v>-211</v>
      </c>
      <c r="G5233" t="str">
        <f>_xlfn.XLOOKUP(tbl_GL[[#This Row],[Account_key]],tbl_COA[Account_key],tbl_COA[Class],"Not Found")</f>
        <v>Assets</v>
      </c>
      <c r="H5233" t="str">
        <f>_xlfn.XLOOKUP(tbl_GL[[#This Row],[Account_key]],tbl_COA[Account_key],tbl_COA[SubClass],"Not Found")</f>
        <v>Assets</v>
      </c>
      <c r="I5233" t="str">
        <f>_xlfn.XLOOKUP(tbl_GL[[#This Row],[Account_key]],tbl_COA[Account_key],tbl_COA[SubClass2],"Not Found")</f>
        <v>Current Assets</v>
      </c>
      <c r="J5233" t="str">
        <f>_xlfn.XLOOKUP(tbl_GL[[#This Row],[Account_key]],tbl_COA[Account_key],tbl_COA[SubAccount],,0)</f>
        <v>Inventory</v>
      </c>
      <c r="K5233">
        <f>YEAR(tbl_GL[[#This Row],[Date]])</f>
        <v>2018</v>
      </c>
    </row>
    <row r="5234" spans="1:11" hidden="1" x14ac:dyDescent="0.35">
      <c r="A5234">
        <v>15.1</v>
      </c>
      <c r="B5234" s="24">
        <v>43105</v>
      </c>
      <c r="C5234">
        <v>3</v>
      </c>
      <c r="D5234" s="13">
        <v>210</v>
      </c>
      <c r="E5234" s="13" t="s">
        <v>8</v>
      </c>
      <c r="F5234" s="17">
        <v>659</v>
      </c>
      <c r="G5234" t="str">
        <f>_xlfn.XLOOKUP(tbl_GL[[#This Row],[Account_key]],tbl_COA[Account_key],tbl_COA[Class],"Not Found")</f>
        <v>Trading account</v>
      </c>
      <c r="H5234" t="str">
        <f>_xlfn.XLOOKUP(tbl_GL[[#This Row],[Account_key]],tbl_COA[Account_key],tbl_COA[SubClass],"Not Found")</f>
        <v>Sales</v>
      </c>
      <c r="I5234" t="str">
        <f>_xlfn.XLOOKUP(tbl_GL[[#This Row],[Account_key]],tbl_COA[Account_key],tbl_COA[SubClass2],"Not Found")</f>
        <v>Sales</v>
      </c>
      <c r="J5234" t="str">
        <f>_xlfn.XLOOKUP(tbl_GL[[#This Row],[Account_key]],tbl_COA[Account_key],tbl_COA[SubAccount],,0)</f>
        <v>Sales</v>
      </c>
      <c r="K5234">
        <f>YEAR(tbl_GL[[#This Row],[Date]])</f>
        <v>2018</v>
      </c>
    </row>
    <row r="5235" spans="1:11" hidden="1" x14ac:dyDescent="0.35">
      <c r="A5235">
        <v>15.2</v>
      </c>
      <c r="B5235" s="24">
        <v>43105</v>
      </c>
      <c r="C5235">
        <v>3</v>
      </c>
      <c r="D5235" s="13">
        <v>30</v>
      </c>
      <c r="E5235" s="13" t="s">
        <v>8</v>
      </c>
      <c r="F5235" s="17">
        <v>659</v>
      </c>
      <c r="G5235" t="str">
        <f>_xlfn.XLOOKUP(tbl_GL[[#This Row],[Account_key]],tbl_COA[Account_key],tbl_COA[Class],"Not Found")</f>
        <v>Assets</v>
      </c>
      <c r="H5235" t="str">
        <f>_xlfn.XLOOKUP(tbl_GL[[#This Row],[Account_key]],tbl_COA[Account_key],tbl_COA[SubClass],"Not Found")</f>
        <v>Assets</v>
      </c>
      <c r="I5235" t="str">
        <f>_xlfn.XLOOKUP(tbl_GL[[#This Row],[Account_key]],tbl_COA[Account_key],tbl_COA[SubClass2],"Not Found")</f>
        <v>Current Assets</v>
      </c>
      <c r="J5235" t="str">
        <f>_xlfn.XLOOKUP(tbl_GL[[#This Row],[Account_key]],tbl_COA[Account_key],tbl_COA[SubAccount],,0)</f>
        <v>Trade Receivables</v>
      </c>
      <c r="K5235">
        <f>YEAR(tbl_GL[[#This Row],[Date]])</f>
        <v>2018</v>
      </c>
    </row>
    <row r="5236" spans="1:11" hidden="1" x14ac:dyDescent="0.35">
      <c r="A5236">
        <v>16.100000000000001</v>
      </c>
      <c r="B5236" s="24">
        <v>43105</v>
      </c>
      <c r="C5236">
        <v>3</v>
      </c>
      <c r="D5236" s="13">
        <v>260</v>
      </c>
      <c r="E5236" s="13" t="s">
        <v>97</v>
      </c>
      <c r="F5236" s="17">
        <v>-1461</v>
      </c>
      <c r="G5236" t="str">
        <f>_xlfn.XLOOKUP(tbl_GL[[#This Row],[Account_key]],tbl_COA[Account_key],tbl_COA[Class],"Not Found")</f>
        <v>Operating account</v>
      </c>
      <c r="H5236" t="str">
        <f>_xlfn.XLOOKUP(tbl_GL[[#This Row],[Account_key]],tbl_COA[Account_key],tbl_COA[SubClass],"Not Found")</f>
        <v>Operating Expenses</v>
      </c>
      <c r="I5236" t="str">
        <f>_xlfn.XLOOKUP(tbl_GL[[#This Row],[Account_key]],tbl_COA[Account_key],tbl_COA[SubClass2],"Not Found")</f>
        <v>Marketing</v>
      </c>
      <c r="J5236" t="str">
        <f>_xlfn.XLOOKUP(tbl_GL[[#This Row],[Account_key]],tbl_COA[Account_key],tbl_COA[SubAccount],,0)</f>
        <v>Commissions</v>
      </c>
      <c r="K5236">
        <f>YEAR(tbl_GL[[#This Row],[Date]])</f>
        <v>2018</v>
      </c>
    </row>
    <row r="5237" spans="1:11" hidden="1" x14ac:dyDescent="0.35">
      <c r="A5237">
        <v>16.2</v>
      </c>
      <c r="B5237" s="24">
        <v>43105</v>
      </c>
      <c r="C5237">
        <v>3</v>
      </c>
      <c r="D5237" s="13">
        <v>120</v>
      </c>
      <c r="E5237" s="13" t="s">
        <v>97</v>
      </c>
      <c r="F5237" s="17">
        <v>1461</v>
      </c>
      <c r="G5237" t="str">
        <f>_xlfn.XLOOKUP(tbl_GL[[#This Row],[Account_key]],tbl_COA[Account_key],tbl_COA[Class],"Not Found")</f>
        <v>Liabilities and Owners Equity</v>
      </c>
      <c r="H5237" t="str">
        <f>_xlfn.XLOOKUP(tbl_GL[[#This Row],[Account_key]],tbl_COA[Account_key],tbl_COA[SubClass],"Not Found")</f>
        <v>Liabilities</v>
      </c>
      <c r="I5237" t="str">
        <f>_xlfn.XLOOKUP(tbl_GL[[#This Row],[Account_key]],tbl_COA[Account_key],tbl_COA[SubClass2],"Not Found")</f>
        <v>Current Liabilities</v>
      </c>
      <c r="J5237" t="str">
        <f>_xlfn.XLOOKUP(tbl_GL[[#This Row],[Account_key]],tbl_COA[Account_key],tbl_COA[SubAccount],,0)</f>
        <v>Accrued Expenses</v>
      </c>
      <c r="K5237">
        <f>YEAR(tbl_GL[[#This Row],[Date]])</f>
        <v>2018</v>
      </c>
    </row>
    <row r="5238" spans="1:11" hidden="1" x14ac:dyDescent="0.35">
      <c r="A5238">
        <v>17.100000000000001</v>
      </c>
      <c r="B5238" s="24">
        <v>43105</v>
      </c>
      <c r="C5238">
        <v>3</v>
      </c>
      <c r="D5238" s="13">
        <v>10</v>
      </c>
      <c r="E5238" s="13" t="s">
        <v>107</v>
      </c>
      <c r="F5238" s="17">
        <v>23333</v>
      </c>
      <c r="G5238" t="str">
        <f>_xlfn.XLOOKUP(tbl_GL[[#This Row],[Account_key]],tbl_COA[Account_key],tbl_COA[Class],"Not Found")</f>
        <v>Assets</v>
      </c>
      <c r="H5238" t="str">
        <f>_xlfn.XLOOKUP(tbl_GL[[#This Row],[Account_key]],tbl_COA[Account_key],tbl_COA[SubClass],"Not Found")</f>
        <v>Assets</v>
      </c>
      <c r="I5238" t="str">
        <f>_xlfn.XLOOKUP(tbl_GL[[#This Row],[Account_key]],tbl_COA[Account_key],tbl_COA[SubClass2],"Not Found")</f>
        <v>Current Assets</v>
      </c>
      <c r="J5238" t="str">
        <f>_xlfn.XLOOKUP(tbl_GL[[#This Row],[Account_key]],tbl_COA[Account_key],tbl_COA[SubAccount],,0)</f>
        <v>Cash at Bank</v>
      </c>
      <c r="K5238">
        <f>YEAR(tbl_GL[[#This Row],[Date]])</f>
        <v>2018</v>
      </c>
    </row>
    <row r="5239" spans="1:11" hidden="1" x14ac:dyDescent="0.35">
      <c r="A5239">
        <v>17.2</v>
      </c>
      <c r="B5239" s="24">
        <v>43105</v>
      </c>
      <c r="C5239">
        <v>3</v>
      </c>
      <c r="D5239" s="13">
        <v>160</v>
      </c>
      <c r="E5239" s="13" t="s">
        <v>107</v>
      </c>
      <c r="F5239" s="17">
        <v>23333</v>
      </c>
      <c r="G5239" t="str">
        <f>_xlfn.XLOOKUP(tbl_GL[[#This Row],[Account_key]],tbl_COA[Account_key],tbl_COA[Class],"Not Found")</f>
        <v>Liabilities and Owners Equity</v>
      </c>
      <c r="H5239" t="str">
        <f>_xlfn.XLOOKUP(tbl_GL[[#This Row],[Account_key]],tbl_COA[Account_key],tbl_COA[SubClass],"Not Found")</f>
        <v>Liabilities</v>
      </c>
      <c r="I5239" t="str">
        <f>_xlfn.XLOOKUP(tbl_GL[[#This Row],[Account_key]],tbl_COA[Account_key],tbl_COA[SubClass2],"Not Found")</f>
        <v>Long Term Liabilities</v>
      </c>
      <c r="J5239" t="str">
        <f>_xlfn.XLOOKUP(tbl_GL[[#This Row],[Account_key]],tbl_COA[Account_key],tbl_COA[SubAccount],,0)</f>
        <v>Long Term Obligations</v>
      </c>
      <c r="K5239">
        <f>YEAR(tbl_GL[[#This Row],[Date]])</f>
        <v>2018</v>
      </c>
    </row>
    <row r="5240" spans="1:11" hidden="1" x14ac:dyDescent="0.35">
      <c r="A5240">
        <v>18.100000000000001</v>
      </c>
      <c r="B5240" s="24">
        <v>43109</v>
      </c>
      <c r="C5240">
        <v>3</v>
      </c>
      <c r="D5240" s="13">
        <v>300</v>
      </c>
      <c r="E5240" s="13" t="s">
        <v>97</v>
      </c>
      <c r="F5240" s="17">
        <v>-1234</v>
      </c>
      <c r="G5240" t="str">
        <f>_xlfn.XLOOKUP(tbl_GL[[#This Row],[Account_key]],tbl_COA[Account_key],tbl_COA[Class],"Not Found")</f>
        <v>Operating account</v>
      </c>
      <c r="H5240" t="str">
        <f>_xlfn.XLOOKUP(tbl_GL[[#This Row],[Account_key]],tbl_COA[Account_key],tbl_COA[SubClass],"Not Found")</f>
        <v>Operating Expenses</v>
      </c>
      <c r="I5240" t="str">
        <f>_xlfn.XLOOKUP(tbl_GL[[#This Row],[Account_key]],tbl_COA[Account_key],tbl_COA[SubClass2],"Not Found")</f>
        <v>Administration</v>
      </c>
      <c r="J5240" t="str">
        <f>_xlfn.XLOOKUP(tbl_GL[[#This Row],[Account_key]],tbl_COA[Account_key],tbl_COA[SubAccount],,0)</f>
        <v>Entertainment</v>
      </c>
      <c r="K5240">
        <f>YEAR(tbl_GL[[#This Row],[Date]])</f>
        <v>2018</v>
      </c>
    </row>
    <row r="5241" spans="1:11" hidden="1" x14ac:dyDescent="0.35">
      <c r="A5241">
        <v>18.2</v>
      </c>
      <c r="B5241" s="24">
        <v>43109</v>
      </c>
      <c r="C5241">
        <v>3</v>
      </c>
      <c r="D5241" s="13">
        <v>120</v>
      </c>
      <c r="E5241" s="13" t="s">
        <v>97</v>
      </c>
      <c r="F5241" s="17">
        <v>1234</v>
      </c>
      <c r="G5241" t="str">
        <f>_xlfn.XLOOKUP(tbl_GL[[#This Row],[Account_key]],tbl_COA[Account_key],tbl_COA[Class],"Not Found")</f>
        <v>Liabilities and Owners Equity</v>
      </c>
      <c r="H5241" t="str">
        <f>_xlfn.XLOOKUP(tbl_GL[[#This Row],[Account_key]],tbl_COA[Account_key],tbl_COA[SubClass],"Not Found")</f>
        <v>Liabilities</v>
      </c>
      <c r="I5241" t="str">
        <f>_xlfn.XLOOKUP(tbl_GL[[#This Row],[Account_key]],tbl_COA[Account_key],tbl_COA[SubClass2],"Not Found")</f>
        <v>Current Liabilities</v>
      </c>
      <c r="J5241" t="str">
        <f>_xlfn.XLOOKUP(tbl_GL[[#This Row],[Account_key]],tbl_COA[Account_key],tbl_COA[SubAccount],,0)</f>
        <v>Accrued Expenses</v>
      </c>
      <c r="K5241">
        <f>YEAR(tbl_GL[[#This Row],[Date]])</f>
        <v>2018</v>
      </c>
    </row>
    <row r="5242" spans="1:11" hidden="1" x14ac:dyDescent="0.35">
      <c r="A5242">
        <v>19.100000000000001</v>
      </c>
      <c r="B5242" s="24">
        <v>43113</v>
      </c>
      <c r="C5242">
        <v>3</v>
      </c>
      <c r="D5242" s="13">
        <v>230</v>
      </c>
      <c r="E5242" s="13" t="s">
        <v>4</v>
      </c>
      <c r="F5242" s="17">
        <v>-621</v>
      </c>
      <c r="G5242" t="str">
        <f>_xlfn.XLOOKUP(tbl_GL[[#This Row],[Account_key]],tbl_COA[Account_key],tbl_COA[Class],"Not Found")</f>
        <v>Trading account</v>
      </c>
      <c r="H5242" t="str">
        <f>_xlfn.XLOOKUP(tbl_GL[[#This Row],[Account_key]],tbl_COA[Account_key],tbl_COA[SubClass],"Not Found")</f>
        <v>Cost of Sales</v>
      </c>
      <c r="I5242" t="str">
        <f>_xlfn.XLOOKUP(tbl_GL[[#This Row],[Account_key]],tbl_COA[Account_key],tbl_COA[SubClass2],"Not Found")</f>
        <v>Cost of Sales</v>
      </c>
      <c r="J5242" t="str">
        <f>_xlfn.XLOOKUP(tbl_GL[[#This Row],[Account_key]],tbl_COA[Account_key],tbl_COA[SubAccount],,0)</f>
        <v>Cost of Sales</v>
      </c>
      <c r="K5242">
        <f>YEAR(tbl_GL[[#This Row],[Date]])</f>
        <v>2018</v>
      </c>
    </row>
    <row r="5243" spans="1:11" hidden="1" x14ac:dyDescent="0.35">
      <c r="A5243">
        <v>19.2</v>
      </c>
      <c r="B5243" s="24">
        <v>43113</v>
      </c>
      <c r="C5243">
        <v>3</v>
      </c>
      <c r="D5243" s="13">
        <v>60</v>
      </c>
      <c r="E5243" s="13" t="s">
        <v>4</v>
      </c>
      <c r="F5243" s="17">
        <v>-621</v>
      </c>
      <c r="G5243" t="str">
        <f>_xlfn.XLOOKUP(tbl_GL[[#This Row],[Account_key]],tbl_COA[Account_key],tbl_COA[Class],"Not Found")</f>
        <v>Assets</v>
      </c>
      <c r="H5243" t="str">
        <f>_xlfn.XLOOKUP(tbl_GL[[#This Row],[Account_key]],tbl_COA[Account_key],tbl_COA[SubClass],"Not Found")</f>
        <v>Assets</v>
      </c>
      <c r="I5243" t="str">
        <f>_xlfn.XLOOKUP(tbl_GL[[#This Row],[Account_key]],tbl_COA[Account_key],tbl_COA[SubClass2],"Not Found")</f>
        <v>Current Assets</v>
      </c>
      <c r="J5243" t="str">
        <f>_xlfn.XLOOKUP(tbl_GL[[#This Row],[Account_key]],tbl_COA[Account_key],tbl_COA[SubAccount],,0)</f>
        <v>Inventory</v>
      </c>
      <c r="K5243">
        <f>YEAR(tbl_GL[[#This Row],[Date]])</f>
        <v>2018</v>
      </c>
    </row>
    <row r="5244" spans="1:11" hidden="1" x14ac:dyDescent="0.35">
      <c r="A5244">
        <v>20.100000000000001</v>
      </c>
      <c r="B5244" s="24">
        <v>43113</v>
      </c>
      <c r="C5244">
        <v>3</v>
      </c>
      <c r="D5244" s="13">
        <v>260</v>
      </c>
      <c r="E5244" s="13" t="s">
        <v>97</v>
      </c>
      <c r="F5244" s="17">
        <v>-1550</v>
      </c>
      <c r="G5244" t="str">
        <f>_xlfn.XLOOKUP(tbl_GL[[#This Row],[Account_key]],tbl_COA[Account_key],tbl_COA[Class],"Not Found")</f>
        <v>Operating account</v>
      </c>
      <c r="H5244" t="str">
        <f>_xlfn.XLOOKUP(tbl_GL[[#This Row],[Account_key]],tbl_COA[Account_key],tbl_COA[SubClass],"Not Found")</f>
        <v>Operating Expenses</v>
      </c>
      <c r="I5244" t="str">
        <f>_xlfn.XLOOKUP(tbl_GL[[#This Row],[Account_key]],tbl_COA[Account_key],tbl_COA[SubClass2],"Not Found")</f>
        <v>Marketing</v>
      </c>
      <c r="J5244" t="str">
        <f>_xlfn.XLOOKUP(tbl_GL[[#This Row],[Account_key]],tbl_COA[Account_key],tbl_COA[SubAccount],,0)</f>
        <v>Commissions</v>
      </c>
      <c r="K5244">
        <f>YEAR(tbl_GL[[#This Row],[Date]])</f>
        <v>2018</v>
      </c>
    </row>
    <row r="5245" spans="1:11" hidden="1" x14ac:dyDescent="0.35">
      <c r="A5245">
        <v>20.2</v>
      </c>
      <c r="B5245" s="24">
        <v>43113</v>
      </c>
      <c r="C5245">
        <v>3</v>
      </c>
      <c r="D5245" s="13">
        <v>120</v>
      </c>
      <c r="E5245" s="13" t="s">
        <v>97</v>
      </c>
      <c r="F5245" s="17">
        <v>1550</v>
      </c>
      <c r="G5245" t="str">
        <f>_xlfn.XLOOKUP(tbl_GL[[#This Row],[Account_key]],tbl_COA[Account_key],tbl_COA[Class],"Not Found")</f>
        <v>Liabilities and Owners Equity</v>
      </c>
      <c r="H5245" t="str">
        <f>_xlfn.XLOOKUP(tbl_GL[[#This Row],[Account_key]],tbl_COA[Account_key],tbl_COA[SubClass],"Not Found")</f>
        <v>Liabilities</v>
      </c>
      <c r="I5245" t="str">
        <f>_xlfn.XLOOKUP(tbl_GL[[#This Row],[Account_key]],tbl_COA[Account_key],tbl_COA[SubClass2],"Not Found")</f>
        <v>Current Liabilities</v>
      </c>
      <c r="J5245" t="str">
        <f>_xlfn.XLOOKUP(tbl_GL[[#This Row],[Account_key]],tbl_COA[Account_key],tbl_COA[SubAccount],,0)</f>
        <v>Accrued Expenses</v>
      </c>
      <c r="K5245">
        <f>YEAR(tbl_GL[[#This Row],[Date]])</f>
        <v>2018</v>
      </c>
    </row>
    <row r="5246" spans="1:11" hidden="1" x14ac:dyDescent="0.35">
      <c r="A5246">
        <v>21.1</v>
      </c>
      <c r="B5246" s="24">
        <v>43113</v>
      </c>
      <c r="C5246">
        <v>3</v>
      </c>
      <c r="D5246" s="13">
        <v>210</v>
      </c>
      <c r="E5246" s="13" t="s">
        <v>7</v>
      </c>
      <c r="F5246" s="17">
        <v>1812</v>
      </c>
      <c r="G5246" t="str">
        <f>_xlfn.XLOOKUP(tbl_GL[[#This Row],[Account_key]],tbl_COA[Account_key],tbl_COA[Class],"Not Found")</f>
        <v>Trading account</v>
      </c>
      <c r="H5246" t="str">
        <f>_xlfn.XLOOKUP(tbl_GL[[#This Row],[Account_key]],tbl_COA[Account_key],tbl_COA[SubClass],"Not Found")</f>
        <v>Sales</v>
      </c>
      <c r="I5246" t="str">
        <f>_xlfn.XLOOKUP(tbl_GL[[#This Row],[Account_key]],tbl_COA[Account_key],tbl_COA[SubClass2],"Not Found")</f>
        <v>Sales</v>
      </c>
      <c r="J5246" t="str">
        <f>_xlfn.XLOOKUP(tbl_GL[[#This Row],[Account_key]],tbl_COA[Account_key],tbl_COA[SubAccount],,0)</f>
        <v>Sales</v>
      </c>
      <c r="K5246">
        <f>YEAR(tbl_GL[[#This Row],[Date]])</f>
        <v>2018</v>
      </c>
    </row>
    <row r="5247" spans="1:11" hidden="1" x14ac:dyDescent="0.35">
      <c r="A5247">
        <v>21.2</v>
      </c>
      <c r="B5247" s="24">
        <v>43113</v>
      </c>
      <c r="C5247">
        <v>3</v>
      </c>
      <c r="D5247" s="13">
        <v>10</v>
      </c>
      <c r="E5247" s="13" t="s">
        <v>7</v>
      </c>
      <c r="F5247" s="17">
        <v>1812</v>
      </c>
      <c r="G5247" t="str">
        <f>_xlfn.XLOOKUP(tbl_GL[[#This Row],[Account_key]],tbl_COA[Account_key],tbl_COA[Class],"Not Found")</f>
        <v>Assets</v>
      </c>
      <c r="H5247" t="str">
        <f>_xlfn.XLOOKUP(tbl_GL[[#This Row],[Account_key]],tbl_COA[Account_key],tbl_COA[SubClass],"Not Found")</f>
        <v>Assets</v>
      </c>
      <c r="I5247" t="str">
        <f>_xlfn.XLOOKUP(tbl_GL[[#This Row],[Account_key]],tbl_COA[Account_key],tbl_COA[SubClass2],"Not Found")</f>
        <v>Current Assets</v>
      </c>
      <c r="J5247" t="str">
        <f>_xlfn.XLOOKUP(tbl_GL[[#This Row],[Account_key]],tbl_COA[Account_key],tbl_COA[SubAccount],,0)</f>
        <v>Cash at Bank</v>
      </c>
      <c r="K5247">
        <f>YEAR(tbl_GL[[#This Row],[Date]])</f>
        <v>2018</v>
      </c>
    </row>
    <row r="5248" spans="1:11" hidden="1" x14ac:dyDescent="0.35">
      <c r="A5248">
        <v>22.1</v>
      </c>
      <c r="B5248" s="24">
        <v>43113</v>
      </c>
      <c r="C5248">
        <v>3</v>
      </c>
      <c r="D5248" s="13">
        <v>230</v>
      </c>
      <c r="E5248" s="13" t="s">
        <v>4</v>
      </c>
      <c r="F5248" s="17">
        <v>-2463</v>
      </c>
      <c r="G5248" t="str">
        <f>_xlfn.XLOOKUP(tbl_GL[[#This Row],[Account_key]],tbl_COA[Account_key],tbl_COA[Class],"Not Found")</f>
        <v>Trading account</v>
      </c>
      <c r="H5248" t="str">
        <f>_xlfn.XLOOKUP(tbl_GL[[#This Row],[Account_key]],tbl_COA[Account_key],tbl_COA[SubClass],"Not Found")</f>
        <v>Cost of Sales</v>
      </c>
      <c r="I5248" t="str">
        <f>_xlfn.XLOOKUP(tbl_GL[[#This Row],[Account_key]],tbl_COA[Account_key],tbl_COA[SubClass2],"Not Found")</f>
        <v>Cost of Sales</v>
      </c>
      <c r="J5248" t="str">
        <f>_xlfn.XLOOKUP(tbl_GL[[#This Row],[Account_key]],tbl_COA[Account_key],tbl_COA[SubAccount],,0)</f>
        <v>Cost of Sales</v>
      </c>
      <c r="K5248">
        <f>YEAR(tbl_GL[[#This Row],[Date]])</f>
        <v>2018</v>
      </c>
    </row>
    <row r="5249" spans="1:11" hidden="1" x14ac:dyDescent="0.35">
      <c r="A5249">
        <v>22.2</v>
      </c>
      <c r="B5249" s="24">
        <v>43113</v>
      </c>
      <c r="C5249">
        <v>3</v>
      </c>
      <c r="D5249" s="13">
        <v>60</v>
      </c>
      <c r="E5249" s="13" t="s">
        <v>4</v>
      </c>
      <c r="F5249" s="17">
        <v>-2463</v>
      </c>
      <c r="G5249" t="str">
        <f>_xlfn.XLOOKUP(tbl_GL[[#This Row],[Account_key]],tbl_COA[Account_key],tbl_COA[Class],"Not Found")</f>
        <v>Assets</v>
      </c>
      <c r="H5249" t="str">
        <f>_xlfn.XLOOKUP(tbl_GL[[#This Row],[Account_key]],tbl_COA[Account_key],tbl_COA[SubClass],"Not Found")</f>
        <v>Assets</v>
      </c>
      <c r="I5249" t="str">
        <f>_xlfn.XLOOKUP(tbl_GL[[#This Row],[Account_key]],tbl_COA[Account_key],tbl_COA[SubClass2],"Not Found")</f>
        <v>Current Assets</v>
      </c>
      <c r="J5249" t="str">
        <f>_xlfn.XLOOKUP(tbl_GL[[#This Row],[Account_key]],tbl_COA[Account_key],tbl_COA[SubAccount],,0)</f>
        <v>Inventory</v>
      </c>
      <c r="K5249">
        <f>YEAR(tbl_GL[[#This Row],[Date]])</f>
        <v>2018</v>
      </c>
    </row>
    <row r="5250" spans="1:11" hidden="1" x14ac:dyDescent="0.35">
      <c r="A5250">
        <v>23.1</v>
      </c>
      <c r="B5250" s="24">
        <v>43113</v>
      </c>
      <c r="C5250">
        <v>3</v>
      </c>
      <c r="D5250" s="13">
        <v>210</v>
      </c>
      <c r="E5250" s="13" t="s">
        <v>8</v>
      </c>
      <c r="F5250" s="17">
        <v>7697</v>
      </c>
      <c r="G5250" t="str">
        <f>_xlfn.XLOOKUP(tbl_GL[[#This Row],[Account_key]],tbl_COA[Account_key],tbl_COA[Class],"Not Found")</f>
        <v>Trading account</v>
      </c>
      <c r="H5250" t="str">
        <f>_xlfn.XLOOKUP(tbl_GL[[#This Row],[Account_key]],tbl_COA[Account_key],tbl_COA[SubClass],"Not Found")</f>
        <v>Sales</v>
      </c>
      <c r="I5250" t="str">
        <f>_xlfn.XLOOKUP(tbl_GL[[#This Row],[Account_key]],tbl_COA[Account_key],tbl_COA[SubClass2],"Not Found")</f>
        <v>Sales</v>
      </c>
      <c r="J5250" t="str">
        <f>_xlfn.XLOOKUP(tbl_GL[[#This Row],[Account_key]],tbl_COA[Account_key],tbl_COA[SubAccount],,0)</f>
        <v>Sales</v>
      </c>
      <c r="K5250">
        <f>YEAR(tbl_GL[[#This Row],[Date]])</f>
        <v>2018</v>
      </c>
    </row>
    <row r="5251" spans="1:11" hidden="1" x14ac:dyDescent="0.35">
      <c r="A5251">
        <v>23.2</v>
      </c>
      <c r="B5251" s="24">
        <v>43113</v>
      </c>
      <c r="C5251">
        <v>3</v>
      </c>
      <c r="D5251" s="13">
        <v>30</v>
      </c>
      <c r="E5251" s="13" t="s">
        <v>8</v>
      </c>
      <c r="F5251" s="17">
        <v>7697</v>
      </c>
      <c r="G5251" t="str">
        <f>_xlfn.XLOOKUP(tbl_GL[[#This Row],[Account_key]],tbl_COA[Account_key],tbl_COA[Class],"Not Found")</f>
        <v>Assets</v>
      </c>
      <c r="H5251" t="str">
        <f>_xlfn.XLOOKUP(tbl_GL[[#This Row],[Account_key]],tbl_COA[Account_key],tbl_COA[SubClass],"Not Found")</f>
        <v>Assets</v>
      </c>
      <c r="I5251" t="str">
        <f>_xlfn.XLOOKUP(tbl_GL[[#This Row],[Account_key]],tbl_COA[Account_key],tbl_COA[SubClass2],"Not Found")</f>
        <v>Current Assets</v>
      </c>
      <c r="J5251" t="str">
        <f>_xlfn.XLOOKUP(tbl_GL[[#This Row],[Account_key]],tbl_COA[Account_key],tbl_COA[SubAccount],,0)</f>
        <v>Trade Receivables</v>
      </c>
      <c r="K5251">
        <f>YEAR(tbl_GL[[#This Row],[Date]])</f>
        <v>2018</v>
      </c>
    </row>
    <row r="5252" spans="1:11" hidden="1" x14ac:dyDescent="0.35">
      <c r="A5252">
        <v>24.1</v>
      </c>
      <c r="B5252" s="24">
        <v>43116</v>
      </c>
      <c r="C5252">
        <v>3</v>
      </c>
      <c r="D5252" s="13">
        <v>280</v>
      </c>
      <c r="E5252" s="13" t="s">
        <v>97</v>
      </c>
      <c r="F5252" s="17">
        <v>-1509</v>
      </c>
      <c r="G5252" t="str">
        <f>_xlfn.XLOOKUP(tbl_GL[[#This Row],[Account_key]],tbl_COA[Account_key],tbl_COA[Class],"Not Found")</f>
        <v>Operating account</v>
      </c>
      <c r="H5252" t="str">
        <f>_xlfn.XLOOKUP(tbl_GL[[#This Row],[Account_key]],tbl_COA[Account_key],tbl_COA[SubClass],"Not Found")</f>
        <v>Operating Expenses</v>
      </c>
      <c r="I5252" t="str">
        <f>_xlfn.XLOOKUP(tbl_GL[[#This Row],[Account_key]],tbl_COA[Account_key],tbl_COA[SubClass2],"Not Found")</f>
        <v>Marketing</v>
      </c>
      <c r="J5252" t="str">
        <f>_xlfn.XLOOKUP(tbl_GL[[#This Row],[Account_key]],tbl_COA[Account_key],tbl_COA[SubAccount],,0)</f>
        <v>Advertisements</v>
      </c>
      <c r="K5252">
        <f>YEAR(tbl_GL[[#This Row],[Date]])</f>
        <v>2018</v>
      </c>
    </row>
    <row r="5253" spans="1:11" hidden="1" x14ac:dyDescent="0.35">
      <c r="A5253">
        <v>24.2</v>
      </c>
      <c r="B5253" s="24">
        <v>43116</v>
      </c>
      <c r="C5253">
        <v>3</v>
      </c>
      <c r="D5253" s="13">
        <v>120</v>
      </c>
      <c r="E5253" s="13" t="s">
        <v>97</v>
      </c>
      <c r="F5253" s="17">
        <v>1509</v>
      </c>
      <c r="G5253" t="str">
        <f>_xlfn.XLOOKUP(tbl_GL[[#This Row],[Account_key]],tbl_COA[Account_key],tbl_COA[Class],"Not Found")</f>
        <v>Liabilities and Owners Equity</v>
      </c>
      <c r="H5253" t="str">
        <f>_xlfn.XLOOKUP(tbl_GL[[#This Row],[Account_key]],tbl_COA[Account_key],tbl_COA[SubClass],"Not Found")</f>
        <v>Liabilities</v>
      </c>
      <c r="I5253" t="str">
        <f>_xlfn.XLOOKUP(tbl_GL[[#This Row],[Account_key]],tbl_COA[Account_key],tbl_COA[SubClass2],"Not Found")</f>
        <v>Current Liabilities</v>
      </c>
      <c r="J5253" t="str">
        <f>_xlfn.XLOOKUP(tbl_GL[[#This Row],[Account_key]],tbl_COA[Account_key],tbl_COA[SubAccount],,0)</f>
        <v>Accrued Expenses</v>
      </c>
      <c r="K5253">
        <f>YEAR(tbl_GL[[#This Row],[Date]])</f>
        <v>2018</v>
      </c>
    </row>
    <row r="5254" spans="1:11" hidden="1" x14ac:dyDescent="0.35">
      <c r="A5254">
        <v>25.1</v>
      </c>
      <c r="B5254" s="24">
        <v>43119</v>
      </c>
      <c r="C5254">
        <v>3</v>
      </c>
      <c r="D5254" s="13">
        <v>290</v>
      </c>
      <c r="E5254" s="13" t="s">
        <v>99</v>
      </c>
      <c r="F5254" s="17">
        <v>-7</v>
      </c>
      <c r="G5254" t="str">
        <f>_xlfn.XLOOKUP(tbl_GL[[#This Row],[Account_key]],tbl_COA[Account_key],tbl_COA[Class],"Not Found")</f>
        <v>Operating account</v>
      </c>
      <c r="H5254" t="str">
        <f>_xlfn.XLOOKUP(tbl_GL[[#This Row],[Account_key]],tbl_COA[Account_key],tbl_COA[SubClass],"Not Found")</f>
        <v>Operating Expenses</v>
      </c>
      <c r="I5254" t="str">
        <f>_xlfn.XLOOKUP(tbl_GL[[#This Row],[Account_key]],tbl_COA[Account_key],tbl_COA[SubClass2],"Not Found")</f>
        <v>Administration</v>
      </c>
      <c r="J5254" t="str">
        <f>_xlfn.XLOOKUP(tbl_GL[[#This Row],[Account_key]],tbl_COA[Account_key],tbl_COA[SubAccount],,0)</f>
        <v>Travel</v>
      </c>
      <c r="K5254">
        <f>YEAR(tbl_GL[[#This Row],[Date]])</f>
        <v>2018</v>
      </c>
    </row>
    <row r="5255" spans="1:11" hidden="1" x14ac:dyDescent="0.35">
      <c r="A5255">
        <v>25.2</v>
      </c>
      <c r="B5255" s="24">
        <v>43119</v>
      </c>
      <c r="C5255">
        <v>3</v>
      </c>
      <c r="D5255" s="13">
        <v>20</v>
      </c>
      <c r="E5255" s="13" t="s">
        <v>99</v>
      </c>
      <c r="F5255" s="17">
        <v>-7</v>
      </c>
      <c r="G5255" t="str">
        <f>_xlfn.XLOOKUP(tbl_GL[[#This Row],[Account_key]],tbl_COA[Account_key],tbl_COA[Class],"Not Found")</f>
        <v>Assets</v>
      </c>
      <c r="H5255" t="str">
        <f>_xlfn.XLOOKUP(tbl_GL[[#This Row],[Account_key]],tbl_COA[Account_key],tbl_COA[SubClass],"Not Found")</f>
        <v>Assets</v>
      </c>
      <c r="I5255" t="str">
        <f>_xlfn.XLOOKUP(tbl_GL[[#This Row],[Account_key]],tbl_COA[Account_key],tbl_COA[SubClass2],"Not Found")</f>
        <v>Current Assets</v>
      </c>
      <c r="J5255" t="str">
        <f>_xlfn.XLOOKUP(tbl_GL[[#This Row],[Account_key]],tbl_COA[Account_key],tbl_COA[SubAccount],,0)</f>
        <v>Cash in hand</v>
      </c>
      <c r="K5255">
        <f>YEAR(tbl_GL[[#This Row],[Date]])</f>
        <v>2018</v>
      </c>
    </row>
    <row r="5256" spans="1:11" hidden="1" x14ac:dyDescent="0.35">
      <c r="A5256">
        <v>26.1</v>
      </c>
      <c r="B5256" s="24">
        <v>43120</v>
      </c>
      <c r="C5256">
        <v>3</v>
      </c>
      <c r="D5256" s="13">
        <v>75</v>
      </c>
      <c r="E5256" s="13" t="s">
        <v>131</v>
      </c>
      <c r="F5256" s="17">
        <v>32000</v>
      </c>
      <c r="G5256" t="str">
        <f>_xlfn.XLOOKUP(tbl_GL[[#This Row],[Account_key]],tbl_COA[Account_key],tbl_COA[Class],"Not Found")</f>
        <v>Assets</v>
      </c>
      <c r="H5256" t="str">
        <f>_xlfn.XLOOKUP(tbl_GL[[#This Row],[Account_key]],tbl_COA[Account_key],tbl_COA[SubClass],"Not Found")</f>
        <v>Assets</v>
      </c>
      <c r="I5256" t="str">
        <f>_xlfn.XLOOKUP(tbl_GL[[#This Row],[Account_key]],tbl_COA[Account_key],tbl_COA[SubClass2],"Not Found")</f>
        <v>Current Assets</v>
      </c>
      <c r="J5256" t="str">
        <f>_xlfn.XLOOKUP(tbl_GL[[#This Row],[Account_key]],tbl_COA[Account_key],tbl_COA[SubAccount],,0)</f>
        <v>Securities</v>
      </c>
      <c r="K5256">
        <f>YEAR(tbl_GL[[#This Row],[Date]])</f>
        <v>2018</v>
      </c>
    </row>
    <row r="5257" spans="1:11" hidden="1" x14ac:dyDescent="0.35">
      <c r="A5257">
        <v>26.2</v>
      </c>
      <c r="B5257" s="24">
        <v>43120</v>
      </c>
      <c r="C5257">
        <v>3</v>
      </c>
      <c r="D5257" s="13">
        <v>10</v>
      </c>
      <c r="E5257" s="13" t="s">
        <v>131</v>
      </c>
      <c r="F5257" s="17">
        <v>-32000</v>
      </c>
      <c r="G5257" t="str">
        <f>_xlfn.XLOOKUP(tbl_GL[[#This Row],[Account_key]],tbl_COA[Account_key],tbl_COA[Class],"Not Found")</f>
        <v>Assets</v>
      </c>
      <c r="H5257" t="str">
        <f>_xlfn.XLOOKUP(tbl_GL[[#This Row],[Account_key]],tbl_COA[Account_key],tbl_COA[SubClass],"Not Found")</f>
        <v>Assets</v>
      </c>
      <c r="I5257" t="str">
        <f>_xlfn.XLOOKUP(tbl_GL[[#This Row],[Account_key]],tbl_COA[Account_key],tbl_COA[SubClass2],"Not Found")</f>
        <v>Current Assets</v>
      </c>
      <c r="J5257" t="str">
        <f>_xlfn.XLOOKUP(tbl_GL[[#This Row],[Account_key]],tbl_COA[Account_key],tbl_COA[SubAccount],,0)</f>
        <v>Cash at Bank</v>
      </c>
      <c r="K5257">
        <f>YEAR(tbl_GL[[#This Row],[Date]])</f>
        <v>2018</v>
      </c>
    </row>
    <row r="5258" spans="1:11" hidden="1" x14ac:dyDescent="0.35">
      <c r="A5258">
        <v>27.1</v>
      </c>
      <c r="B5258" s="24">
        <v>43121</v>
      </c>
      <c r="C5258">
        <v>3</v>
      </c>
      <c r="D5258" s="13">
        <v>290</v>
      </c>
      <c r="E5258" s="13" t="s">
        <v>97</v>
      </c>
      <c r="F5258" s="17">
        <v>-1085</v>
      </c>
      <c r="G5258" t="str">
        <f>_xlfn.XLOOKUP(tbl_GL[[#This Row],[Account_key]],tbl_COA[Account_key],tbl_COA[Class],"Not Found")</f>
        <v>Operating account</v>
      </c>
      <c r="H5258" t="str">
        <f>_xlfn.XLOOKUP(tbl_GL[[#This Row],[Account_key]],tbl_COA[Account_key],tbl_COA[SubClass],"Not Found")</f>
        <v>Operating Expenses</v>
      </c>
      <c r="I5258" t="str">
        <f>_xlfn.XLOOKUP(tbl_GL[[#This Row],[Account_key]],tbl_COA[Account_key],tbl_COA[SubClass2],"Not Found")</f>
        <v>Administration</v>
      </c>
      <c r="J5258" t="str">
        <f>_xlfn.XLOOKUP(tbl_GL[[#This Row],[Account_key]],tbl_COA[Account_key],tbl_COA[SubAccount],,0)</f>
        <v>Travel</v>
      </c>
      <c r="K5258">
        <f>YEAR(tbl_GL[[#This Row],[Date]])</f>
        <v>2018</v>
      </c>
    </row>
    <row r="5259" spans="1:11" hidden="1" x14ac:dyDescent="0.35">
      <c r="A5259">
        <v>27.2</v>
      </c>
      <c r="B5259" s="24">
        <v>43121</v>
      </c>
      <c r="C5259">
        <v>3</v>
      </c>
      <c r="D5259" s="13">
        <v>120</v>
      </c>
      <c r="E5259" s="13" t="s">
        <v>97</v>
      </c>
      <c r="F5259" s="17">
        <v>1085</v>
      </c>
      <c r="G5259" t="str">
        <f>_xlfn.XLOOKUP(tbl_GL[[#This Row],[Account_key]],tbl_COA[Account_key],tbl_COA[Class],"Not Found")</f>
        <v>Liabilities and Owners Equity</v>
      </c>
      <c r="H5259" t="str">
        <f>_xlfn.XLOOKUP(tbl_GL[[#This Row],[Account_key]],tbl_COA[Account_key],tbl_COA[SubClass],"Not Found")</f>
        <v>Liabilities</v>
      </c>
      <c r="I5259" t="str">
        <f>_xlfn.XLOOKUP(tbl_GL[[#This Row],[Account_key]],tbl_COA[Account_key],tbl_COA[SubClass2],"Not Found")</f>
        <v>Current Liabilities</v>
      </c>
      <c r="J5259" t="str">
        <f>_xlfn.XLOOKUP(tbl_GL[[#This Row],[Account_key]],tbl_COA[Account_key],tbl_COA[SubAccount],,0)</f>
        <v>Accrued Expenses</v>
      </c>
      <c r="K5259">
        <f>YEAR(tbl_GL[[#This Row],[Date]])</f>
        <v>2018</v>
      </c>
    </row>
    <row r="5260" spans="1:11" hidden="1" x14ac:dyDescent="0.35">
      <c r="A5260">
        <v>28.1</v>
      </c>
      <c r="B5260" s="24">
        <v>43121</v>
      </c>
      <c r="C5260">
        <v>3</v>
      </c>
      <c r="D5260" s="13">
        <v>30</v>
      </c>
      <c r="E5260" s="13" t="s">
        <v>80</v>
      </c>
      <c r="F5260" s="17">
        <v>-7771</v>
      </c>
      <c r="G5260" t="str">
        <f>_xlfn.XLOOKUP(tbl_GL[[#This Row],[Account_key]],tbl_COA[Account_key],tbl_COA[Class],"Not Found")</f>
        <v>Assets</v>
      </c>
      <c r="H5260" t="str">
        <f>_xlfn.XLOOKUP(tbl_GL[[#This Row],[Account_key]],tbl_COA[Account_key],tbl_COA[SubClass],"Not Found")</f>
        <v>Assets</v>
      </c>
      <c r="I5260" t="str">
        <f>_xlfn.XLOOKUP(tbl_GL[[#This Row],[Account_key]],tbl_COA[Account_key],tbl_COA[SubClass2],"Not Found")</f>
        <v>Current Assets</v>
      </c>
      <c r="J5260" t="str">
        <f>_xlfn.XLOOKUP(tbl_GL[[#This Row],[Account_key]],tbl_COA[Account_key],tbl_COA[SubAccount],,0)</f>
        <v>Trade Receivables</v>
      </c>
      <c r="K5260">
        <f>YEAR(tbl_GL[[#This Row],[Date]])</f>
        <v>2018</v>
      </c>
    </row>
    <row r="5261" spans="1:11" hidden="1" x14ac:dyDescent="0.35">
      <c r="A5261">
        <v>28.2</v>
      </c>
      <c r="B5261" s="24">
        <v>43121</v>
      </c>
      <c r="C5261">
        <v>3</v>
      </c>
      <c r="D5261" s="13">
        <v>10</v>
      </c>
      <c r="E5261" s="13" t="s">
        <v>80</v>
      </c>
      <c r="F5261" s="17">
        <v>7771</v>
      </c>
      <c r="G5261" t="str">
        <f>_xlfn.XLOOKUP(tbl_GL[[#This Row],[Account_key]],tbl_COA[Account_key],tbl_COA[Class],"Not Found")</f>
        <v>Assets</v>
      </c>
      <c r="H5261" t="str">
        <f>_xlfn.XLOOKUP(tbl_GL[[#This Row],[Account_key]],tbl_COA[Account_key],tbl_COA[SubClass],"Not Found")</f>
        <v>Assets</v>
      </c>
      <c r="I5261" t="str">
        <f>_xlfn.XLOOKUP(tbl_GL[[#This Row],[Account_key]],tbl_COA[Account_key],tbl_COA[SubClass2],"Not Found")</f>
        <v>Current Assets</v>
      </c>
      <c r="J5261" t="str">
        <f>_xlfn.XLOOKUP(tbl_GL[[#This Row],[Account_key]],tbl_COA[Account_key],tbl_COA[SubAccount],,0)</f>
        <v>Cash at Bank</v>
      </c>
      <c r="K5261">
        <f>YEAR(tbl_GL[[#This Row],[Date]])</f>
        <v>2018</v>
      </c>
    </row>
    <row r="5262" spans="1:11" hidden="1" x14ac:dyDescent="0.35">
      <c r="A5262">
        <v>29.1</v>
      </c>
      <c r="B5262" s="24">
        <v>43122</v>
      </c>
      <c r="C5262">
        <v>3</v>
      </c>
      <c r="D5262" s="13">
        <v>10</v>
      </c>
      <c r="E5262" s="13" t="s">
        <v>98</v>
      </c>
      <c r="F5262" s="17">
        <v>-1197</v>
      </c>
      <c r="G5262" t="str">
        <f>_xlfn.XLOOKUP(tbl_GL[[#This Row],[Account_key]],tbl_COA[Account_key],tbl_COA[Class],"Not Found")</f>
        <v>Assets</v>
      </c>
      <c r="H5262" t="str">
        <f>_xlfn.XLOOKUP(tbl_GL[[#This Row],[Account_key]],tbl_COA[Account_key],tbl_COA[SubClass],"Not Found")</f>
        <v>Assets</v>
      </c>
      <c r="I5262" t="str">
        <f>_xlfn.XLOOKUP(tbl_GL[[#This Row],[Account_key]],tbl_COA[Account_key],tbl_COA[SubClass2],"Not Found")</f>
        <v>Current Assets</v>
      </c>
      <c r="J5262" t="str">
        <f>_xlfn.XLOOKUP(tbl_GL[[#This Row],[Account_key]],tbl_COA[Account_key],tbl_COA[SubAccount],,0)</f>
        <v>Cash at Bank</v>
      </c>
      <c r="K5262">
        <f>YEAR(tbl_GL[[#This Row],[Date]])</f>
        <v>2018</v>
      </c>
    </row>
    <row r="5263" spans="1:11" hidden="1" x14ac:dyDescent="0.35">
      <c r="A5263">
        <v>29.2</v>
      </c>
      <c r="B5263" s="24">
        <v>43122</v>
      </c>
      <c r="C5263">
        <v>3</v>
      </c>
      <c r="D5263" s="13">
        <v>120</v>
      </c>
      <c r="E5263" s="13" t="s">
        <v>98</v>
      </c>
      <c r="F5263" s="17">
        <v>-1197</v>
      </c>
      <c r="G5263" t="str">
        <f>_xlfn.XLOOKUP(tbl_GL[[#This Row],[Account_key]],tbl_COA[Account_key],tbl_COA[Class],"Not Found")</f>
        <v>Liabilities and Owners Equity</v>
      </c>
      <c r="H5263" t="str">
        <f>_xlfn.XLOOKUP(tbl_GL[[#This Row],[Account_key]],tbl_COA[Account_key],tbl_COA[SubClass],"Not Found")</f>
        <v>Liabilities</v>
      </c>
      <c r="I5263" t="str">
        <f>_xlfn.XLOOKUP(tbl_GL[[#This Row],[Account_key]],tbl_COA[Account_key],tbl_COA[SubClass2],"Not Found")</f>
        <v>Current Liabilities</v>
      </c>
      <c r="J5263" t="str">
        <f>_xlfn.XLOOKUP(tbl_GL[[#This Row],[Account_key]],tbl_COA[Account_key],tbl_COA[SubAccount],,0)</f>
        <v>Accrued Expenses</v>
      </c>
      <c r="K5263">
        <f>YEAR(tbl_GL[[#This Row],[Date]])</f>
        <v>2018</v>
      </c>
    </row>
    <row r="5264" spans="1:11" hidden="1" x14ac:dyDescent="0.35">
      <c r="A5264">
        <v>30.1</v>
      </c>
      <c r="B5264" s="24">
        <v>43125</v>
      </c>
      <c r="C5264">
        <v>3</v>
      </c>
      <c r="D5264" s="13">
        <v>230</v>
      </c>
      <c r="E5264" s="13" t="s">
        <v>4</v>
      </c>
      <c r="F5264" s="17">
        <v>-582</v>
      </c>
      <c r="G5264" t="str">
        <f>_xlfn.XLOOKUP(tbl_GL[[#This Row],[Account_key]],tbl_COA[Account_key],tbl_COA[Class],"Not Found")</f>
        <v>Trading account</v>
      </c>
      <c r="H5264" t="str">
        <f>_xlfn.XLOOKUP(tbl_GL[[#This Row],[Account_key]],tbl_COA[Account_key],tbl_COA[SubClass],"Not Found")</f>
        <v>Cost of Sales</v>
      </c>
      <c r="I5264" t="str">
        <f>_xlfn.XLOOKUP(tbl_GL[[#This Row],[Account_key]],tbl_COA[Account_key],tbl_COA[SubClass2],"Not Found")</f>
        <v>Cost of Sales</v>
      </c>
      <c r="J5264" t="str">
        <f>_xlfn.XLOOKUP(tbl_GL[[#This Row],[Account_key]],tbl_COA[Account_key],tbl_COA[SubAccount],,0)</f>
        <v>Cost of Sales</v>
      </c>
      <c r="K5264">
        <f>YEAR(tbl_GL[[#This Row],[Date]])</f>
        <v>2018</v>
      </c>
    </row>
    <row r="5265" spans="1:11" hidden="1" x14ac:dyDescent="0.35">
      <c r="A5265">
        <v>30.2</v>
      </c>
      <c r="B5265" s="24">
        <v>43125</v>
      </c>
      <c r="C5265">
        <v>3</v>
      </c>
      <c r="D5265" s="13">
        <v>60</v>
      </c>
      <c r="E5265" s="13" t="s">
        <v>4</v>
      </c>
      <c r="F5265" s="17">
        <v>-582</v>
      </c>
      <c r="G5265" t="str">
        <f>_xlfn.XLOOKUP(tbl_GL[[#This Row],[Account_key]],tbl_COA[Account_key],tbl_COA[Class],"Not Found")</f>
        <v>Assets</v>
      </c>
      <c r="H5265" t="str">
        <f>_xlfn.XLOOKUP(tbl_GL[[#This Row],[Account_key]],tbl_COA[Account_key],tbl_COA[SubClass],"Not Found")</f>
        <v>Assets</v>
      </c>
      <c r="I5265" t="str">
        <f>_xlfn.XLOOKUP(tbl_GL[[#This Row],[Account_key]],tbl_COA[Account_key],tbl_COA[SubClass2],"Not Found")</f>
        <v>Current Assets</v>
      </c>
      <c r="J5265" t="str">
        <f>_xlfn.XLOOKUP(tbl_GL[[#This Row],[Account_key]],tbl_COA[Account_key],tbl_COA[SubAccount],,0)</f>
        <v>Inventory</v>
      </c>
      <c r="K5265">
        <f>YEAR(tbl_GL[[#This Row],[Date]])</f>
        <v>2018</v>
      </c>
    </row>
    <row r="5266" spans="1:11" hidden="1" x14ac:dyDescent="0.35">
      <c r="A5266">
        <v>31.1</v>
      </c>
      <c r="B5266" s="24">
        <v>43125</v>
      </c>
      <c r="C5266">
        <v>3</v>
      </c>
      <c r="D5266" s="13">
        <v>290</v>
      </c>
      <c r="E5266" s="13" t="s">
        <v>97</v>
      </c>
      <c r="F5266" s="17">
        <v>-1140</v>
      </c>
      <c r="G5266" t="str">
        <f>_xlfn.XLOOKUP(tbl_GL[[#This Row],[Account_key]],tbl_COA[Account_key],tbl_COA[Class],"Not Found")</f>
        <v>Operating account</v>
      </c>
      <c r="H5266" t="str">
        <f>_xlfn.XLOOKUP(tbl_GL[[#This Row],[Account_key]],tbl_COA[Account_key],tbl_COA[SubClass],"Not Found")</f>
        <v>Operating Expenses</v>
      </c>
      <c r="I5266" t="str">
        <f>_xlfn.XLOOKUP(tbl_GL[[#This Row],[Account_key]],tbl_COA[Account_key],tbl_COA[SubClass2],"Not Found")</f>
        <v>Administration</v>
      </c>
      <c r="J5266" t="str">
        <f>_xlfn.XLOOKUP(tbl_GL[[#This Row],[Account_key]],tbl_COA[Account_key],tbl_COA[SubAccount],,0)</f>
        <v>Travel</v>
      </c>
      <c r="K5266">
        <f>YEAR(tbl_GL[[#This Row],[Date]])</f>
        <v>2018</v>
      </c>
    </row>
    <row r="5267" spans="1:11" hidden="1" x14ac:dyDescent="0.35">
      <c r="A5267">
        <v>31.2</v>
      </c>
      <c r="B5267" s="24">
        <v>43125</v>
      </c>
      <c r="C5267">
        <v>3</v>
      </c>
      <c r="D5267" s="13">
        <v>120</v>
      </c>
      <c r="E5267" s="13" t="s">
        <v>97</v>
      </c>
      <c r="F5267" s="17">
        <v>1140</v>
      </c>
      <c r="G5267" t="str">
        <f>_xlfn.XLOOKUP(tbl_GL[[#This Row],[Account_key]],tbl_COA[Account_key],tbl_COA[Class],"Not Found")</f>
        <v>Liabilities and Owners Equity</v>
      </c>
      <c r="H5267" t="str">
        <f>_xlfn.XLOOKUP(tbl_GL[[#This Row],[Account_key]],tbl_COA[Account_key],tbl_COA[SubClass],"Not Found")</f>
        <v>Liabilities</v>
      </c>
      <c r="I5267" t="str">
        <f>_xlfn.XLOOKUP(tbl_GL[[#This Row],[Account_key]],tbl_COA[Account_key],tbl_COA[SubClass2],"Not Found")</f>
        <v>Current Liabilities</v>
      </c>
      <c r="J5267" t="str">
        <f>_xlfn.XLOOKUP(tbl_GL[[#This Row],[Account_key]],tbl_COA[Account_key],tbl_COA[SubAccount],,0)</f>
        <v>Accrued Expenses</v>
      </c>
      <c r="K5267">
        <f>YEAR(tbl_GL[[#This Row],[Date]])</f>
        <v>2018</v>
      </c>
    </row>
    <row r="5268" spans="1:11" hidden="1" x14ac:dyDescent="0.35">
      <c r="A5268">
        <v>32.1</v>
      </c>
      <c r="B5268" s="24">
        <v>43125</v>
      </c>
      <c r="C5268">
        <v>3</v>
      </c>
      <c r="D5268" s="13">
        <v>210</v>
      </c>
      <c r="E5268" s="13" t="s">
        <v>7</v>
      </c>
      <c r="F5268" s="17">
        <v>1698</v>
      </c>
      <c r="G5268" t="str">
        <f>_xlfn.XLOOKUP(tbl_GL[[#This Row],[Account_key]],tbl_COA[Account_key],tbl_COA[Class],"Not Found")</f>
        <v>Trading account</v>
      </c>
      <c r="H5268" t="str">
        <f>_xlfn.XLOOKUP(tbl_GL[[#This Row],[Account_key]],tbl_COA[Account_key],tbl_COA[SubClass],"Not Found")</f>
        <v>Sales</v>
      </c>
      <c r="I5268" t="str">
        <f>_xlfn.XLOOKUP(tbl_GL[[#This Row],[Account_key]],tbl_COA[Account_key],tbl_COA[SubClass2],"Not Found")</f>
        <v>Sales</v>
      </c>
      <c r="J5268" t="str">
        <f>_xlfn.XLOOKUP(tbl_GL[[#This Row],[Account_key]],tbl_COA[Account_key],tbl_COA[SubAccount],,0)</f>
        <v>Sales</v>
      </c>
      <c r="K5268">
        <f>YEAR(tbl_GL[[#This Row],[Date]])</f>
        <v>2018</v>
      </c>
    </row>
    <row r="5269" spans="1:11" hidden="1" x14ac:dyDescent="0.35">
      <c r="A5269">
        <v>32.200000000000003</v>
      </c>
      <c r="B5269" s="24">
        <v>43125</v>
      </c>
      <c r="C5269">
        <v>3</v>
      </c>
      <c r="D5269" s="13">
        <v>10</v>
      </c>
      <c r="E5269" s="13" t="s">
        <v>7</v>
      </c>
      <c r="F5269" s="17">
        <v>1698</v>
      </c>
      <c r="G5269" t="str">
        <f>_xlfn.XLOOKUP(tbl_GL[[#This Row],[Account_key]],tbl_COA[Account_key],tbl_COA[Class],"Not Found")</f>
        <v>Assets</v>
      </c>
      <c r="H5269" t="str">
        <f>_xlfn.XLOOKUP(tbl_GL[[#This Row],[Account_key]],tbl_COA[Account_key],tbl_COA[SubClass],"Not Found")</f>
        <v>Assets</v>
      </c>
      <c r="I5269" t="str">
        <f>_xlfn.XLOOKUP(tbl_GL[[#This Row],[Account_key]],tbl_COA[Account_key],tbl_COA[SubClass2],"Not Found")</f>
        <v>Current Assets</v>
      </c>
      <c r="J5269" t="str">
        <f>_xlfn.XLOOKUP(tbl_GL[[#This Row],[Account_key]],tbl_COA[Account_key],tbl_COA[SubAccount],,0)</f>
        <v>Cash at Bank</v>
      </c>
      <c r="K5269">
        <f>YEAR(tbl_GL[[#This Row],[Date]])</f>
        <v>2018</v>
      </c>
    </row>
    <row r="5270" spans="1:11" hidden="1" x14ac:dyDescent="0.35">
      <c r="A5270">
        <v>33.1</v>
      </c>
      <c r="B5270" s="24">
        <v>43125</v>
      </c>
      <c r="C5270">
        <v>3</v>
      </c>
      <c r="D5270" s="13">
        <v>230</v>
      </c>
      <c r="E5270" s="13" t="s">
        <v>4</v>
      </c>
      <c r="F5270" s="17">
        <v>-2419</v>
      </c>
      <c r="G5270" t="str">
        <f>_xlfn.XLOOKUP(tbl_GL[[#This Row],[Account_key]],tbl_COA[Account_key],tbl_COA[Class],"Not Found")</f>
        <v>Trading account</v>
      </c>
      <c r="H5270" t="str">
        <f>_xlfn.XLOOKUP(tbl_GL[[#This Row],[Account_key]],tbl_COA[Account_key],tbl_COA[SubClass],"Not Found")</f>
        <v>Cost of Sales</v>
      </c>
      <c r="I5270" t="str">
        <f>_xlfn.XLOOKUP(tbl_GL[[#This Row],[Account_key]],tbl_COA[Account_key],tbl_COA[SubClass2],"Not Found")</f>
        <v>Cost of Sales</v>
      </c>
      <c r="J5270" t="str">
        <f>_xlfn.XLOOKUP(tbl_GL[[#This Row],[Account_key]],tbl_COA[Account_key],tbl_COA[SubAccount],,0)</f>
        <v>Cost of Sales</v>
      </c>
      <c r="K5270">
        <f>YEAR(tbl_GL[[#This Row],[Date]])</f>
        <v>2018</v>
      </c>
    </row>
    <row r="5271" spans="1:11" hidden="1" x14ac:dyDescent="0.35">
      <c r="A5271">
        <v>33.200000000000003</v>
      </c>
      <c r="B5271" s="24">
        <v>43125</v>
      </c>
      <c r="C5271">
        <v>3</v>
      </c>
      <c r="D5271" s="13">
        <v>60</v>
      </c>
      <c r="E5271" s="13" t="s">
        <v>4</v>
      </c>
      <c r="F5271" s="17">
        <v>-2419</v>
      </c>
      <c r="G5271" t="str">
        <f>_xlfn.XLOOKUP(tbl_GL[[#This Row],[Account_key]],tbl_COA[Account_key],tbl_COA[Class],"Not Found")</f>
        <v>Assets</v>
      </c>
      <c r="H5271" t="str">
        <f>_xlfn.XLOOKUP(tbl_GL[[#This Row],[Account_key]],tbl_COA[Account_key],tbl_COA[SubClass],"Not Found")</f>
        <v>Assets</v>
      </c>
      <c r="I5271" t="str">
        <f>_xlfn.XLOOKUP(tbl_GL[[#This Row],[Account_key]],tbl_COA[Account_key],tbl_COA[SubClass2],"Not Found")</f>
        <v>Current Assets</v>
      </c>
      <c r="J5271" t="str">
        <f>_xlfn.XLOOKUP(tbl_GL[[#This Row],[Account_key]],tbl_COA[Account_key],tbl_COA[SubAccount],,0)</f>
        <v>Inventory</v>
      </c>
      <c r="K5271">
        <f>YEAR(tbl_GL[[#This Row],[Date]])</f>
        <v>2018</v>
      </c>
    </row>
    <row r="5272" spans="1:11" hidden="1" x14ac:dyDescent="0.35">
      <c r="A5272">
        <v>34.1</v>
      </c>
      <c r="B5272" s="24">
        <v>43125</v>
      </c>
      <c r="C5272">
        <v>3</v>
      </c>
      <c r="D5272" s="13">
        <v>210</v>
      </c>
      <c r="E5272" s="13" t="s">
        <v>8</v>
      </c>
      <c r="F5272" s="17">
        <v>7559</v>
      </c>
      <c r="G5272" t="str">
        <f>_xlfn.XLOOKUP(tbl_GL[[#This Row],[Account_key]],tbl_COA[Account_key],tbl_COA[Class],"Not Found")</f>
        <v>Trading account</v>
      </c>
      <c r="H5272" t="str">
        <f>_xlfn.XLOOKUP(tbl_GL[[#This Row],[Account_key]],tbl_COA[Account_key],tbl_COA[SubClass],"Not Found")</f>
        <v>Sales</v>
      </c>
      <c r="I5272" t="str">
        <f>_xlfn.XLOOKUP(tbl_GL[[#This Row],[Account_key]],tbl_COA[Account_key],tbl_COA[SubClass2],"Not Found")</f>
        <v>Sales</v>
      </c>
      <c r="J5272" t="str">
        <f>_xlfn.XLOOKUP(tbl_GL[[#This Row],[Account_key]],tbl_COA[Account_key],tbl_COA[SubAccount],,0)</f>
        <v>Sales</v>
      </c>
      <c r="K5272">
        <f>YEAR(tbl_GL[[#This Row],[Date]])</f>
        <v>2018</v>
      </c>
    </row>
    <row r="5273" spans="1:11" hidden="1" x14ac:dyDescent="0.35">
      <c r="A5273">
        <v>34.200000000000003</v>
      </c>
      <c r="B5273" s="24">
        <v>43125</v>
      </c>
      <c r="C5273">
        <v>3</v>
      </c>
      <c r="D5273" s="13">
        <v>30</v>
      </c>
      <c r="E5273" s="13" t="s">
        <v>8</v>
      </c>
      <c r="F5273" s="17">
        <v>7559</v>
      </c>
      <c r="G5273" t="str">
        <f>_xlfn.XLOOKUP(tbl_GL[[#This Row],[Account_key]],tbl_COA[Account_key],tbl_COA[Class],"Not Found")</f>
        <v>Assets</v>
      </c>
      <c r="H5273" t="str">
        <f>_xlfn.XLOOKUP(tbl_GL[[#This Row],[Account_key]],tbl_COA[Account_key],tbl_COA[SubClass],"Not Found")</f>
        <v>Assets</v>
      </c>
      <c r="I5273" t="str">
        <f>_xlfn.XLOOKUP(tbl_GL[[#This Row],[Account_key]],tbl_COA[Account_key],tbl_COA[SubClass2],"Not Found")</f>
        <v>Current Assets</v>
      </c>
      <c r="J5273" t="str">
        <f>_xlfn.XLOOKUP(tbl_GL[[#This Row],[Account_key]],tbl_COA[Account_key],tbl_COA[SubAccount],,0)</f>
        <v>Trade Receivables</v>
      </c>
      <c r="K5273">
        <f>YEAR(tbl_GL[[#This Row],[Date]])</f>
        <v>2018</v>
      </c>
    </row>
    <row r="5274" spans="1:11" hidden="1" x14ac:dyDescent="0.35">
      <c r="A5274">
        <v>35.1</v>
      </c>
      <c r="B5274" s="24">
        <v>43126</v>
      </c>
      <c r="C5274">
        <v>3</v>
      </c>
      <c r="D5274" s="13">
        <v>230</v>
      </c>
      <c r="E5274" s="13" t="s">
        <v>4</v>
      </c>
      <c r="F5274" s="17">
        <v>-490</v>
      </c>
      <c r="G5274" t="str">
        <f>_xlfn.XLOOKUP(tbl_GL[[#This Row],[Account_key]],tbl_COA[Account_key],tbl_COA[Class],"Not Found")</f>
        <v>Trading account</v>
      </c>
      <c r="H5274" t="str">
        <f>_xlfn.XLOOKUP(tbl_GL[[#This Row],[Account_key]],tbl_COA[Account_key],tbl_COA[SubClass],"Not Found")</f>
        <v>Cost of Sales</v>
      </c>
      <c r="I5274" t="str">
        <f>_xlfn.XLOOKUP(tbl_GL[[#This Row],[Account_key]],tbl_COA[Account_key],tbl_COA[SubClass2],"Not Found")</f>
        <v>Cost of Sales</v>
      </c>
      <c r="J5274" t="str">
        <f>_xlfn.XLOOKUP(tbl_GL[[#This Row],[Account_key]],tbl_COA[Account_key],tbl_COA[SubAccount],,0)</f>
        <v>Cost of Sales</v>
      </c>
      <c r="K5274">
        <f>YEAR(tbl_GL[[#This Row],[Date]])</f>
        <v>2018</v>
      </c>
    </row>
    <row r="5275" spans="1:11" hidden="1" x14ac:dyDescent="0.35">
      <c r="A5275">
        <v>35.200000000000003</v>
      </c>
      <c r="B5275" s="24">
        <v>43126</v>
      </c>
      <c r="C5275">
        <v>3</v>
      </c>
      <c r="D5275" s="13">
        <v>60</v>
      </c>
      <c r="E5275" s="13" t="s">
        <v>4</v>
      </c>
      <c r="F5275" s="17">
        <v>-490</v>
      </c>
      <c r="G5275" t="str">
        <f>_xlfn.XLOOKUP(tbl_GL[[#This Row],[Account_key]],tbl_COA[Account_key],tbl_COA[Class],"Not Found")</f>
        <v>Assets</v>
      </c>
      <c r="H5275" t="str">
        <f>_xlfn.XLOOKUP(tbl_GL[[#This Row],[Account_key]],tbl_COA[Account_key],tbl_COA[SubClass],"Not Found")</f>
        <v>Assets</v>
      </c>
      <c r="I5275" t="str">
        <f>_xlfn.XLOOKUP(tbl_GL[[#This Row],[Account_key]],tbl_COA[Account_key],tbl_COA[SubClass2],"Not Found")</f>
        <v>Current Assets</v>
      </c>
      <c r="J5275" t="str">
        <f>_xlfn.XLOOKUP(tbl_GL[[#This Row],[Account_key]],tbl_COA[Account_key],tbl_COA[SubAccount],,0)</f>
        <v>Inventory</v>
      </c>
      <c r="K5275">
        <f>YEAR(tbl_GL[[#This Row],[Date]])</f>
        <v>2018</v>
      </c>
    </row>
    <row r="5276" spans="1:11" hidden="1" x14ac:dyDescent="0.35">
      <c r="A5276">
        <v>36.1</v>
      </c>
      <c r="B5276" s="24">
        <v>43126</v>
      </c>
      <c r="C5276">
        <v>3</v>
      </c>
      <c r="D5276" s="13">
        <v>220</v>
      </c>
      <c r="E5276" s="13" t="s">
        <v>81</v>
      </c>
      <c r="F5276" s="17">
        <v>-1179</v>
      </c>
      <c r="G5276" t="str">
        <f>_xlfn.XLOOKUP(tbl_GL[[#This Row],[Account_key]],tbl_COA[Account_key],tbl_COA[Class],"Not Found")</f>
        <v>Trading account</v>
      </c>
      <c r="H5276" t="str">
        <f>_xlfn.XLOOKUP(tbl_GL[[#This Row],[Account_key]],tbl_COA[Account_key],tbl_COA[SubClass],"Not Found")</f>
        <v>Sales</v>
      </c>
      <c r="I5276" t="str">
        <f>_xlfn.XLOOKUP(tbl_GL[[#This Row],[Account_key]],tbl_COA[Account_key],tbl_COA[SubClass2],"Not Found")</f>
        <v>Sales</v>
      </c>
      <c r="J5276" t="str">
        <f>_xlfn.XLOOKUP(tbl_GL[[#This Row],[Account_key]],tbl_COA[Account_key],tbl_COA[SubAccount],,0)</f>
        <v>Sales Return</v>
      </c>
      <c r="K5276">
        <f>YEAR(tbl_GL[[#This Row],[Date]])</f>
        <v>2018</v>
      </c>
    </row>
    <row r="5277" spans="1:11" hidden="1" x14ac:dyDescent="0.35">
      <c r="A5277">
        <v>36.200000000000003</v>
      </c>
      <c r="B5277" s="24">
        <v>43126</v>
      </c>
      <c r="C5277">
        <v>3</v>
      </c>
      <c r="D5277" s="13">
        <v>20</v>
      </c>
      <c r="E5277" s="13" t="s">
        <v>81</v>
      </c>
      <c r="F5277" s="17">
        <v>-1179</v>
      </c>
      <c r="G5277" t="str">
        <f>_xlfn.XLOOKUP(tbl_GL[[#This Row],[Account_key]],tbl_COA[Account_key],tbl_COA[Class],"Not Found")</f>
        <v>Assets</v>
      </c>
      <c r="H5277" t="str">
        <f>_xlfn.XLOOKUP(tbl_GL[[#This Row],[Account_key]],tbl_COA[Account_key],tbl_COA[SubClass],"Not Found")</f>
        <v>Assets</v>
      </c>
      <c r="I5277" t="str">
        <f>_xlfn.XLOOKUP(tbl_GL[[#This Row],[Account_key]],tbl_COA[Account_key],tbl_COA[SubClass2],"Not Found")</f>
        <v>Current Assets</v>
      </c>
      <c r="J5277" t="str">
        <f>_xlfn.XLOOKUP(tbl_GL[[#This Row],[Account_key]],tbl_COA[Account_key],tbl_COA[SubAccount],,0)</f>
        <v>Cash in hand</v>
      </c>
      <c r="K5277">
        <f>YEAR(tbl_GL[[#This Row],[Date]])</f>
        <v>2018</v>
      </c>
    </row>
    <row r="5278" spans="1:11" hidden="1" x14ac:dyDescent="0.35">
      <c r="A5278">
        <v>37.1</v>
      </c>
      <c r="B5278" s="24">
        <v>43126</v>
      </c>
      <c r="C5278">
        <v>3</v>
      </c>
      <c r="D5278" s="13">
        <v>210</v>
      </c>
      <c r="E5278" s="13" t="s">
        <v>8</v>
      </c>
      <c r="F5278" s="17">
        <v>1532</v>
      </c>
      <c r="G5278" t="str">
        <f>_xlfn.XLOOKUP(tbl_GL[[#This Row],[Account_key]],tbl_COA[Account_key],tbl_COA[Class],"Not Found")</f>
        <v>Trading account</v>
      </c>
      <c r="H5278" t="str">
        <f>_xlfn.XLOOKUP(tbl_GL[[#This Row],[Account_key]],tbl_COA[Account_key],tbl_COA[SubClass],"Not Found")</f>
        <v>Sales</v>
      </c>
      <c r="I5278" t="str">
        <f>_xlfn.XLOOKUP(tbl_GL[[#This Row],[Account_key]],tbl_COA[Account_key],tbl_COA[SubClass2],"Not Found")</f>
        <v>Sales</v>
      </c>
      <c r="J5278" t="str">
        <f>_xlfn.XLOOKUP(tbl_GL[[#This Row],[Account_key]],tbl_COA[Account_key],tbl_COA[SubAccount],,0)</f>
        <v>Sales</v>
      </c>
      <c r="K5278">
        <f>YEAR(tbl_GL[[#This Row],[Date]])</f>
        <v>2018</v>
      </c>
    </row>
    <row r="5279" spans="1:11" hidden="1" x14ac:dyDescent="0.35">
      <c r="A5279">
        <v>37.200000000000003</v>
      </c>
      <c r="B5279" s="24">
        <v>43126</v>
      </c>
      <c r="C5279">
        <v>3</v>
      </c>
      <c r="D5279" s="13">
        <v>30</v>
      </c>
      <c r="E5279" s="13" t="s">
        <v>8</v>
      </c>
      <c r="F5279" s="17">
        <v>1532</v>
      </c>
      <c r="G5279" t="str">
        <f>_xlfn.XLOOKUP(tbl_GL[[#This Row],[Account_key]],tbl_COA[Account_key],tbl_COA[Class],"Not Found")</f>
        <v>Assets</v>
      </c>
      <c r="H5279" t="str">
        <f>_xlfn.XLOOKUP(tbl_GL[[#This Row],[Account_key]],tbl_COA[Account_key],tbl_COA[SubClass],"Not Found")</f>
        <v>Assets</v>
      </c>
      <c r="I5279" t="str">
        <f>_xlfn.XLOOKUP(tbl_GL[[#This Row],[Account_key]],tbl_COA[Account_key],tbl_COA[SubClass2],"Not Found")</f>
        <v>Current Assets</v>
      </c>
      <c r="J5279" t="str">
        <f>_xlfn.XLOOKUP(tbl_GL[[#This Row],[Account_key]],tbl_COA[Account_key],tbl_COA[SubAccount],,0)</f>
        <v>Trade Receivables</v>
      </c>
      <c r="K5279">
        <f>YEAR(tbl_GL[[#This Row],[Date]])</f>
        <v>2018</v>
      </c>
    </row>
    <row r="5280" spans="1:11" hidden="1" x14ac:dyDescent="0.35">
      <c r="A5280">
        <v>38.1</v>
      </c>
      <c r="B5280" s="24">
        <v>43129</v>
      </c>
      <c r="C5280">
        <v>3</v>
      </c>
      <c r="D5280" s="13">
        <v>230</v>
      </c>
      <c r="E5280" s="13" t="s">
        <v>4</v>
      </c>
      <c r="F5280" s="17">
        <v>-219</v>
      </c>
      <c r="G5280" t="str">
        <f>_xlfn.XLOOKUP(tbl_GL[[#This Row],[Account_key]],tbl_COA[Account_key],tbl_COA[Class],"Not Found")</f>
        <v>Trading account</v>
      </c>
      <c r="H5280" t="str">
        <f>_xlfn.XLOOKUP(tbl_GL[[#This Row],[Account_key]],tbl_COA[Account_key],tbl_COA[SubClass],"Not Found")</f>
        <v>Cost of Sales</v>
      </c>
      <c r="I5280" t="str">
        <f>_xlfn.XLOOKUP(tbl_GL[[#This Row],[Account_key]],tbl_COA[Account_key],tbl_COA[SubClass2],"Not Found")</f>
        <v>Cost of Sales</v>
      </c>
      <c r="J5280" t="str">
        <f>_xlfn.XLOOKUP(tbl_GL[[#This Row],[Account_key]],tbl_COA[Account_key],tbl_COA[SubAccount],,0)</f>
        <v>Cost of Sales</v>
      </c>
      <c r="K5280">
        <f>YEAR(tbl_GL[[#This Row],[Date]])</f>
        <v>2018</v>
      </c>
    </row>
    <row r="5281" spans="1:11" hidden="1" x14ac:dyDescent="0.35">
      <c r="A5281">
        <v>38.200000000000003</v>
      </c>
      <c r="B5281" s="24">
        <v>43129</v>
      </c>
      <c r="C5281">
        <v>3</v>
      </c>
      <c r="D5281" s="13">
        <v>60</v>
      </c>
      <c r="E5281" s="13" t="s">
        <v>4</v>
      </c>
      <c r="F5281" s="17">
        <v>-219</v>
      </c>
      <c r="G5281" t="str">
        <f>_xlfn.XLOOKUP(tbl_GL[[#This Row],[Account_key]],tbl_COA[Account_key],tbl_COA[Class],"Not Found")</f>
        <v>Assets</v>
      </c>
      <c r="H5281" t="str">
        <f>_xlfn.XLOOKUP(tbl_GL[[#This Row],[Account_key]],tbl_COA[Account_key],tbl_COA[SubClass],"Not Found")</f>
        <v>Assets</v>
      </c>
      <c r="I5281" t="str">
        <f>_xlfn.XLOOKUP(tbl_GL[[#This Row],[Account_key]],tbl_COA[Account_key],tbl_COA[SubClass2],"Not Found")</f>
        <v>Current Assets</v>
      </c>
      <c r="J5281" t="str">
        <f>_xlfn.XLOOKUP(tbl_GL[[#This Row],[Account_key]],tbl_COA[Account_key],tbl_COA[SubAccount],,0)</f>
        <v>Inventory</v>
      </c>
      <c r="K5281">
        <f>YEAR(tbl_GL[[#This Row],[Date]])</f>
        <v>2018</v>
      </c>
    </row>
    <row r="5282" spans="1:11" hidden="1" x14ac:dyDescent="0.35">
      <c r="A5282">
        <v>39.1</v>
      </c>
      <c r="B5282" s="24">
        <v>43129</v>
      </c>
      <c r="C5282">
        <v>3</v>
      </c>
      <c r="D5282" s="13">
        <v>210</v>
      </c>
      <c r="E5282" s="13" t="s">
        <v>8</v>
      </c>
      <c r="F5282" s="17">
        <v>685</v>
      </c>
      <c r="G5282" t="str">
        <f>_xlfn.XLOOKUP(tbl_GL[[#This Row],[Account_key]],tbl_COA[Account_key],tbl_COA[Class],"Not Found")</f>
        <v>Trading account</v>
      </c>
      <c r="H5282" t="str">
        <f>_xlfn.XLOOKUP(tbl_GL[[#This Row],[Account_key]],tbl_COA[Account_key],tbl_COA[SubClass],"Not Found")</f>
        <v>Sales</v>
      </c>
      <c r="I5282" t="str">
        <f>_xlfn.XLOOKUP(tbl_GL[[#This Row],[Account_key]],tbl_COA[Account_key],tbl_COA[SubClass2],"Not Found")</f>
        <v>Sales</v>
      </c>
      <c r="J5282" t="str">
        <f>_xlfn.XLOOKUP(tbl_GL[[#This Row],[Account_key]],tbl_COA[Account_key],tbl_COA[SubAccount],,0)</f>
        <v>Sales</v>
      </c>
      <c r="K5282">
        <f>YEAR(tbl_GL[[#This Row],[Date]])</f>
        <v>2018</v>
      </c>
    </row>
    <row r="5283" spans="1:11" hidden="1" x14ac:dyDescent="0.35">
      <c r="A5283">
        <v>39.200000000000003</v>
      </c>
      <c r="B5283" s="24">
        <v>43129</v>
      </c>
      <c r="C5283">
        <v>3</v>
      </c>
      <c r="D5283" s="13">
        <v>30</v>
      </c>
      <c r="E5283" s="13" t="s">
        <v>8</v>
      </c>
      <c r="F5283" s="17">
        <v>685</v>
      </c>
      <c r="G5283" t="str">
        <f>_xlfn.XLOOKUP(tbl_GL[[#This Row],[Account_key]],tbl_COA[Account_key],tbl_COA[Class],"Not Found")</f>
        <v>Assets</v>
      </c>
      <c r="H5283" t="str">
        <f>_xlfn.XLOOKUP(tbl_GL[[#This Row],[Account_key]],tbl_COA[Account_key],tbl_COA[SubClass],"Not Found")</f>
        <v>Assets</v>
      </c>
      <c r="I5283" t="str">
        <f>_xlfn.XLOOKUP(tbl_GL[[#This Row],[Account_key]],tbl_COA[Account_key],tbl_COA[SubClass2],"Not Found")</f>
        <v>Current Assets</v>
      </c>
      <c r="J5283" t="str">
        <f>_xlfn.XLOOKUP(tbl_GL[[#This Row],[Account_key]],tbl_COA[Account_key],tbl_COA[SubAccount],,0)</f>
        <v>Trade Receivables</v>
      </c>
      <c r="K5283">
        <f>YEAR(tbl_GL[[#This Row],[Date]])</f>
        <v>2018</v>
      </c>
    </row>
    <row r="5284" spans="1:11" hidden="1" x14ac:dyDescent="0.35">
      <c r="A5284">
        <v>40.1</v>
      </c>
      <c r="B5284" s="24">
        <v>43129</v>
      </c>
      <c r="C5284">
        <v>3</v>
      </c>
      <c r="D5284" s="13">
        <v>30</v>
      </c>
      <c r="E5284" s="13" t="s">
        <v>80</v>
      </c>
      <c r="F5284" s="17">
        <v>-8210</v>
      </c>
      <c r="G5284" t="str">
        <f>_xlfn.XLOOKUP(tbl_GL[[#This Row],[Account_key]],tbl_COA[Account_key],tbl_COA[Class],"Not Found")</f>
        <v>Assets</v>
      </c>
      <c r="H5284" t="str">
        <f>_xlfn.XLOOKUP(tbl_GL[[#This Row],[Account_key]],tbl_COA[Account_key],tbl_COA[SubClass],"Not Found")</f>
        <v>Assets</v>
      </c>
      <c r="I5284" t="str">
        <f>_xlfn.XLOOKUP(tbl_GL[[#This Row],[Account_key]],tbl_COA[Account_key],tbl_COA[SubClass2],"Not Found")</f>
        <v>Current Assets</v>
      </c>
      <c r="J5284" t="str">
        <f>_xlfn.XLOOKUP(tbl_GL[[#This Row],[Account_key]],tbl_COA[Account_key],tbl_COA[SubAccount],,0)</f>
        <v>Trade Receivables</v>
      </c>
      <c r="K5284">
        <f>YEAR(tbl_GL[[#This Row],[Date]])</f>
        <v>2018</v>
      </c>
    </row>
    <row r="5285" spans="1:11" hidden="1" x14ac:dyDescent="0.35">
      <c r="A5285">
        <v>40.200000000000003</v>
      </c>
      <c r="B5285" s="24">
        <v>43129</v>
      </c>
      <c r="C5285">
        <v>3</v>
      </c>
      <c r="D5285" s="13">
        <v>10</v>
      </c>
      <c r="E5285" s="13" t="s">
        <v>80</v>
      </c>
      <c r="F5285" s="17">
        <v>8210</v>
      </c>
      <c r="G5285" t="str">
        <f>_xlfn.XLOOKUP(tbl_GL[[#This Row],[Account_key]],tbl_COA[Account_key],tbl_COA[Class],"Not Found")</f>
        <v>Assets</v>
      </c>
      <c r="H5285" t="str">
        <f>_xlfn.XLOOKUP(tbl_GL[[#This Row],[Account_key]],tbl_COA[Account_key],tbl_COA[SubClass],"Not Found")</f>
        <v>Assets</v>
      </c>
      <c r="I5285" t="str">
        <f>_xlfn.XLOOKUP(tbl_GL[[#This Row],[Account_key]],tbl_COA[Account_key],tbl_COA[SubClass2],"Not Found")</f>
        <v>Current Assets</v>
      </c>
      <c r="J5285" t="str">
        <f>_xlfn.XLOOKUP(tbl_GL[[#This Row],[Account_key]],tbl_COA[Account_key],tbl_COA[SubAccount],,0)</f>
        <v>Cash at Bank</v>
      </c>
      <c r="K5285">
        <f>YEAR(tbl_GL[[#This Row],[Date]])</f>
        <v>2018</v>
      </c>
    </row>
    <row r="5286" spans="1:11" hidden="1" x14ac:dyDescent="0.35">
      <c r="A5286">
        <v>41.1</v>
      </c>
      <c r="B5286" s="24">
        <v>43130</v>
      </c>
      <c r="C5286">
        <v>3</v>
      </c>
      <c r="D5286" s="13">
        <v>310</v>
      </c>
      <c r="E5286" s="13" t="s">
        <v>97</v>
      </c>
      <c r="F5286" s="17">
        <v>-1363</v>
      </c>
      <c r="G5286" t="str">
        <f>_xlfn.XLOOKUP(tbl_GL[[#This Row],[Account_key]],tbl_COA[Account_key],tbl_COA[Class],"Not Found")</f>
        <v>Operating account</v>
      </c>
      <c r="H5286" t="str">
        <f>_xlfn.XLOOKUP(tbl_GL[[#This Row],[Account_key]],tbl_COA[Account_key],tbl_COA[SubClass],"Not Found")</f>
        <v>Operating Expenses</v>
      </c>
      <c r="I5286" t="str">
        <f>_xlfn.XLOOKUP(tbl_GL[[#This Row],[Account_key]],tbl_COA[Account_key],tbl_COA[SubClass2],"Not Found")</f>
        <v>Administration</v>
      </c>
      <c r="J5286" t="str">
        <f>_xlfn.XLOOKUP(tbl_GL[[#This Row],[Account_key]],tbl_COA[Account_key],tbl_COA[SubAccount],,0)</f>
        <v>Office Supplies</v>
      </c>
      <c r="K5286">
        <f>YEAR(tbl_GL[[#This Row],[Date]])</f>
        <v>2018</v>
      </c>
    </row>
    <row r="5287" spans="1:11" hidden="1" x14ac:dyDescent="0.35">
      <c r="A5287">
        <v>41.2</v>
      </c>
      <c r="B5287" s="24">
        <v>43130</v>
      </c>
      <c r="C5287">
        <v>3</v>
      </c>
      <c r="D5287" s="13">
        <v>120</v>
      </c>
      <c r="E5287" s="13" t="s">
        <v>97</v>
      </c>
      <c r="F5287" s="17">
        <v>1363</v>
      </c>
      <c r="G5287" t="str">
        <f>_xlfn.XLOOKUP(tbl_GL[[#This Row],[Account_key]],tbl_COA[Account_key],tbl_COA[Class],"Not Found")</f>
        <v>Liabilities and Owners Equity</v>
      </c>
      <c r="H5287" t="str">
        <f>_xlfn.XLOOKUP(tbl_GL[[#This Row],[Account_key]],tbl_COA[Account_key],tbl_COA[SubClass],"Not Found")</f>
        <v>Liabilities</v>
      </c>
      <c r="I5287" t="str">
        <f>_xlfn.XLOOKUP(tbl_GL[[#This Row],[Account_key]],tbl_COA[Account_key],tbl_COA[SubClass2],"Not Found")</f>
        <v>Current Liabilities</v>
      </c>
      <c r="J5287" t="str">
        <f>_xlfn.XLOOKUP(tbl_GL[[#This Row],[Account_key]],tbl_COA[Account_key],tbl_COA[SubAccount],,0)</f>
        <v>Accrued Expenses</v>
      </c>
      <c r="K5287">
        <f>YEAR(tbl_GL[[#This Row],[Date]])</f>
        <v>2018</v>
      </c>
    </row>
    <row r="5288" spans="1:11" hidden="1" x14ac:dyDescent="0.35">
      <c r="A5288">
        <v>42.1</v>
      </c>
      <c r="B5288" s="24">
        <v>43130</v>
      </c>
      <c r="C5288">
        <v>3</v>
      </c>
      <c r="D5288" s="13">
        <v>10</v>
      </c>
      <c r="E5288" s="13" t="s">
        <v>98</v>
      </c>
      <c r="F5288" s="17">
        <v>-1414</v>
      </c>
      <c r="G5288" t="str">
        <f>_xlfn.XLOOKUP(tbl_GL[[#This Row],[Account_key]],tbl_COA[Account_key],tbl_COA[Class],"Not Found")</f>
        <v>Assets</v>
      </c>
      <c r="H5288" t="str">
        <f>_xlfn.XLOOKUP(tbl_GL[[#This Row],[Account_key]],tbl_COA[Account_key],tbl_COA[SubClass],"Not Found")</f>
        <v>Assets</v>
      </c>
      <c r="I5288" t="str">
        <f>_xlfn.XLOOKUP(tbl_GL[[#This Row],[Account_key]],tbl_COA[Account_key],tbl_COA[SubClass2],"Not Found")</f>
        <v>Current Assets</v>
      </c>
      <c r="J5288" t="str">
        <f>_xlfn.XLOOKUP(tbl_GL[[#This Row],[Account_key]],tbl_COA[Account_key],tbl_COA[SubAccount],,0)</f>
        <v>Cash at Bank</v>
      </c>
      <c r="K5288">
        <f>YEAR(tbl_GL[[#This Row],[Date]])</f>
        <v>2018</v>
      </c>
    </row>
    <row r="5289" spans="1:11" hidden="1" x14ac:dyDescent="0.35">
      <c r="A5289">
        <v>42.2</v>
      </c>
      <c r="B5289" s="24">
        <v>43130</v>
      </c>
      <c r="C5289">
        <v>3</v>
      </c>
      <c r="D5289" s="13">
        <v>120</v>
      </c>
      <c r="E5289" s="13" t="s">
        <v>98</v>
      </c>
      <c r="F5289" s="17">
        <v>-1414</v>
      </c>
      <c r="G5289" t="str">
        <f>_xlfn.XLOOKUP(tbl_GL[[#This Row],[Account_key]],tbl_COA[Account_key],tbl_COA[Class],"Not Found")</f>
        <v>Liabilities and Owners Equity</v>
      </c>
      <c r="H5289" t="str">
        <f>_xlfn.XLOOKUP(tbl_GL[[#This Row],[Account_key]],tbl_COA[Account_key],tbl_COA[SubClass],"Not Found")</f>
        <v>Liabilities</v>
      </c>
      <c r="I5289" t="str">
        <f>_xlfn.XLOOKUP(tbl_GL[[#This Row],[Account_key]],tbl_COA[Account_key],tbl_COA[SubClass2],"Not Found")</f>
        <v>Current Liabilities</v>
      </c>
      <c r="J5289" t="str">
        <f>_xlfn.XLOOKUP(tbl_GL[[#This Row],[Account_key]],tbl_COA[Account_key],tbl_COA[SubAccount],,0)</f>
        <v>Accrued Expenses</v>
      </c>
      <c r="K5289">
        <f>YEAR(tbl_GL[[#This Row],[Date]])</f>
        <v>2018</v>
      </c>
    </row>
    <row r="5290" spans="1:11" hidden="1" x14ac:dyDescent="0.35">
      <c r="A5290">
        <v>43.1</v>
      </c>
      <c r="B5290" s="24">
        <v>43131</v>
      </c>
      <c r="C5290">
        <v>3</v>
      </c>
      <c r="D5290" s="13">
        <v>10</v>
      </c>
      <c r="E5290" s="13" t="s">
        <v>110</v>
      </c>
      <c r="F5290" s="17">
        <v>22</v>
      </c>
      <c r="G5290" t="str">
        <f>_xlfn.XLOOKUP(tbl_GL[[#This Row],[Account_key]],tbl_COA[Account_key],tbl_COA[Class],"Not Found")</f>
        <v>Assets</v>
      </c>
      <c r="H5290" t="str">
        <f>_xlfn.XLOOKUP(tbl_GL[[#This Row],[Account_key]],tbl_COA[Account_key],tbl_COA[SubClass],"Not Found")</f>
        <v>Assets</v>
      </c>
      <c r="I5290" t="str">
        <f>_xlfn.XLOOKUP(tbl_GL[[#This Row],[Account_key]],tbl_COA[Account_key],tbl_COA[SubClass2],"Not Found")</f>
        <v>Current Assets</v>
      </c>
      <c r="J5290" t="str">
        <f>_xlfn.XLOOKUP(tbl_GL[[#This Row],[Account_key]],tbl_COA[Account_key],tbl_COA[SubAccount],,0)</f>
        <v>Cash at Bank</v>
      </c>
      <c r="K5290">
        <f>YEAR(tbl_GL[[#This Row],[Date]])</f>
        <v>2018</v>
      </c>
    </row>
    <row r="5291" spans="1:11" hidden="1" x14ac:dyDescent="0.35">
      <c r="A5291">
        <v>43.2</v>
      </c>
      <c r="B5291" s="24">
        <v>43131</v>
      </c>
      <c r="C5291">
        <v>3</v>
      </c>
      <c r="D5291" s="13">
        <v>430</v>
      </c>
      <c r="E5291" s="13" t="s">
        <v>110</v>
      </c>
      <c r="F5291" s="17">
        <v>22</v>
      </c>
      <c r="G5291" t="str">
        <f>_xlfn.XLOOKUP(tbl_GL[[#This Row],[Account_key]],tbl_COA[Account_key],tbl_COA[Class],"Not Found")</f>
        <v>Non-operating</v>
      </c>
      <c r="H5291" t="str">
        <f>_xlfn.XLOOKUP(tbl_GL[[#This Row],[Account_key]],tbl_COA[Account_key],tbl_COA[SubClass],"Not Found")</f>
        <v>Exchange Loss/Gain</v>
      </c>
      <c r="I5291" t="str">
        <f>_xlfn.XLOOKUP(tbl_GL[[#This Row],[Account_key]],tbl_COA[Account_key],tbl_COA[SubClass2],"Not Found")</f>
        <v>Exchange Loss/Gain</v>
      </c>
      <c r="J5291" t="str">
        <f>_xlfn.XLOOKUP(tbl_GL[[#This Row],[Account_key]],tbl_COA[Account_key],tbl_COA[SubAccount],,0)</f>
        <v>Exchange Loss/Gain</v>
      </c>
      <c r="K5291">
        <f>YEAR(tbl_GL[[#This Row],[Date]])</f>
        <v>2018</v>
      </c>
    </row>
    <row r="5292" spans="1:11" hidden="1" x14ac:dyDescent="0.35">
      <c r="A5292">
        <v>44.1</v>
      </c>
      <c r="B5292" s="24">
        <v>43131</v>
      </c>
      <c r="C5292">
        <v>3</v>
      </c>
      <c r="D5292" s="13">
        <v>10</v>
      </c>
      <c r="E5292" s="13" t="s">
        <v>113</v>
      </c>
      <c r="F5292" s="17">
        <v>134</v>
      </c>
      <c r="G5292" t="str">
        <f>_xlfn.XLOOKUP(tbl_GL[[#This Row],[Account_key]],tbl_COA[Account_key],tbl_COA[Class],"Not Found")</f>
        <v>Assets</v>
      </c>
      <c r="H5292" t="str">
        <f>_xlfn.XLOOKUP(tbl_GL[[#This Row],[Account_key]],tbl_COA[Account_key],tbl_COA[SubClass],"Not Found")</f>
        <v>Assets</v>
      </c>
      <c r="I5292" t="str">
        <f>_xlfn.XLOOKUP(tbl_GL[[#This Row],[Account_key]],tbl_COA[Account_key],tbl_COA[SubClass2],"Not Found")</f>
        <v>Current Assets</v>
      </c>
      <c r="J5292" t="str">
        <f>_xlfn.XLOOKUP(tbl_GL[[#This Row],[Account_key]],tbl_COA[Account_key],tbl_COA[SubAccount],,0)</f>
        <v>Cash at Bank</v>
      </c>
      <c r="K5292">
        <f>YEAR(tbl_GL[[#This Row],[Date]])</f>
        <v>2018</v>
      </c>
    </row>
    <row r="5293" spans="1:11" hidden="1" x14ac:dyDescent="0.35">
      <c r="A5293">
        <v>44.2</v>
      </c>
      <c r="B5293" s="24">
        <v>43131</v>
      </c>
      <c r="C5293">
        <v>3</v>
      </c>
      <c r="D5293" s="13">
        <v>410</v>
      </c>
      <c r="E5293" s="13" t="s">
        <v>113</v>
      </c>
      <c r="F5293" s="17">
        <v>134</v>
      </c>
      <c r="G5293" t="str">
        <f>_xlfn.XLOOKUP(tbl_GL[[#This Row],[Account_key]],tbl_COA[Account_key],tbl_COA[Class],"Not Found")</f>
        <v>Non-operating</v>
      </c>
      <c r="H5293" t="str">
        <f>_xlfn.XLOOKUP(tbl_GL[[#This Row],[Account_key]],tbl_COA[Account_key],tbl_COA[SubClass],"Not Found")</f>
        <v>Interest Income</v>
      </c>
      <c r="I5293" t="str">
        <f>_xlfn.XLOOKUP(tbl_GL[[#This Row],[Account_key]],tbl_COA[Account_key],tbl_COA[SubClass2],"Not Found")</f>
        <v>Interest Income</v>
      </c>
      <c r="J5293" t="str">
        <f>_xlfn.XLOOKUP(tbl_GL[[#This Row],[Account_key]],tbl_COA[Account_key],tbl_COA[SubAccount],,0)</f>
        <v>Interest Income</v>
      </c>
      <c r="K5293">
        <f>YEAR(tbl_GL[[#This Row],[Date]])</f>
        <v>2018</v>
      </c>
    </row>
    <row r="5294" spans="1:11" hidden="1" x14ac:dyDescent="0.35">
      <c r="A5294">
        <v>45.1</v>
      </c>
      <c r="B5294" s="24">
        <v>43131</v>
      </c>
      <c r="C5294">
        <v>3</v>
      </c>
      <c r="D5294" s="13">
        <v>440</v>
      </c>
      <c r="E5294" s="13" t="s">
        <v>112</v>
      </c>
      <c r="F5294" s="17">
        <v>-187</v>
      </c>
      <c r="G5294" t="str">
        <f>_xlfn.XLOOKUP(tbl_GL[[#This Row],[Account_key]],tbl_COA[Account_key],tbl_COA[Class],"Not Found")</f>
        <v>Interest &amp; Tax</v>
      </c>
      <c r="H5294" t="str">
        <f>_xlfn.XLOOKUP(tbl_GL[[#This Row],[Account_key]],tbl_COA[Account_key],tbl_COA[SubClass],"Not Found")</f>
        <v>Interest Expense</v>
      </c>
      <c r="I5294" t="str">
        <f>_xlfn.XLOOKUP(tbl_GL[[#This Row],[Account_key]],tbl_COA[Account_key],tbl_COA[SubClass2],"Not Found")</f>
        <v>Interest Expense</v>
      </c>
      <c r="J5294" t="str">
        <f>_xlfn.XLOOKUP(tbl_GL[[#This Row],[Account_key]],tbl_COA[Account_key],tbl_COA[SubAccount],,0)</f>
        <v>Interest Expense</v>
      </c>
      <c r="K5294">
        <f>YEAR(tbl_GL[[#This Row],[Date]])</f>
        <v>2018</v>
      </c>
    </row>
    <row r="5295" spans="1:11" hidden="1" x14ac:dyDescent="0.35">
      <c r="A5295">
        <v>45.2</v>
      </c>
      <c r="B5295" s="24">
        <v>43131</v>
      </c>
      <c r="C5295">
        <v>3</v>
      </c>
      <c r="D5295" s="13">
        <v>121</v>
      </c>
      <c r="E5295" s="13" t="s">
        <v>112</v>
      </c>
      <c r="F5295" s="17">
        <v>187</v>
      </c>
      <c r="G5295" t="str">
        <f>_xlfn.XLOOKUP(tbl_GL[[#This Row],[Account_key]],tbl_COA[Account_key],tbl_COA[Class],"Not Found")</f>
        <v>Liabilities and Owners Equity</v>
      </c>
      <c r="H5295" t="str">
        <f>_xlfn.XLOOKUP(tbl_GL[[#This Row],[Account_key]],tbl_COA[Account_key],tbl_COA[SubClass],"Not Found")</f>
        <v>Liabilities</v>
      </c>
      <c r="I5295" t="str">
        <f>_xlfn.XLOOKUP(tbl_GL[[#This Row],[Account_key]],tbl_COA[Account_key],tbl_COA[SubClass2],"Not Found")</f>
        <v>Current Liabilities</v>
      </c>
      <c r="J5295" t="str">
        <f>_xlfn.XLOOKUP(tbl_GL[[#This Row],[Account_key]],tbl_COA[Account_key],tbl_COA[SubAccount],,0)</f>
        <v>Interest Payable</v>
      </c>
      <c r="K5295">
        <f>YEAR(tbl_GL[[#This Row],[Date]])</f>
        <v>2018</v>
      </c>
    </row>
    <row r="5296" spans="1:11" hidden="1" x14ac:dyDescent="0.35">
      <c r="A5296">
        <v>46.1</v>
      </c>
      <c r="B5296" s="24">
        <v>43131</v>
      </c>
      <c r="C5296">
        <v>3</v>
      </c>
      <c r="D5296" s="13">
        <v>400</v>
      </c>
      <c r="E5296" s="13" t="s">
        <v>104</v>
      </c>
      <c r="F5296" s="17">
        <v>-167</v>
      </c>
      <c r="G5296" t="str">
        <f>_xlfn.XLOOKUP(tbl_GL[[#This Row],[Account_key]],tbl_COA[Account_key],tbl_COA[Class],"Not Found")</f>
        <v>Operating account</v>
      </c>
      <c r="H5296" t="str">
        <f>_xlfn.XLOOKUP(tbl_GL[[#This Row],[Account_key]],tbl_COA[Account_key],tbl_COA[SubClass],"Not Found")</f>
        <v>Depreciation &amp; Amortization</v>
      </c>
      <c r="I5296" t="str">
        <f>_xlfn.XLOOKUP(tbl_GL[[#This Row],[Account_key]],tbl_COA[Account_key],tbl_COA[SubClass2],"Not Found")</f>
        <v>Amortization</v>
      </c>
      <c r="J5296" t="str">
        <f>_xlfn.XLOOKUP(tbl_GL[[#This Row],[Account_key]],tbl_COA[Account_key],tbl_COA[SubAccount],,0)</f>
        <v>Amortization of Intangible Assets</v>
      </c>
      <c r="K5296">
        <f>YEAR(tbl_GL[[#This Row],[Date]])</f>
        <v>2018</v>
      </c>
    </row>
    <row r="5297" spans="1:11" hidden="1" x14ac:dyDescent="0.35">
      <c r="A5297">
        <v>46.2</v>
      </c>
      <c r="B5297" s="24">
        <v>43131</v>
      </c>
      <c r="C5297">
        <v>3</v>
      </c>
      <c r="D5297" s="13">
        <v>100</v>
      </c>
      <c r="E5297" s="13" t="s">
        <v>104</v>
      </c>
      <c r="F5297" s="17">
        <v>-167</v>
      </c>
      <c r="G5297" t="str">
        <f>_xlfn.XLOOKUP(tbl_GL[[#This Row],[Account_key]],tbl_COA[Account_key],tbl_COA[Class],"Not Found")</f>
        <v>Assets</v>
      </c>
      <c r="H5297" t="str">
        <f>_xlfn.XLOOKUP(tbl_GL[[#This Row],[Account_key]],tbl_COA[Account_key],tbl_COA[SubClass],"Not Found")</f>
        <v>Assets</v>
      </c>
      <c r="I5297" t="str">
        <f>_xlfn.XLOOKUP(tbl_GL[[#This Row],[Account_key]],tbl_COA[Account_key],tbl_COA[SubClass2],"Not Found")</f>
        <v>Non-Current Assets</v>
      </c>
      <c r="J5297" t="str">
        <f>_xlfn.XLOOKUP(tbl_GL[[#This Row],[Account_key]],tbl_COA[Account_key],tbl_COA[SubAccount],,0)</f>
        <v>Patents and trademarks</v>
      </c>
      <c r="K5297">
        <f>YEAR(tbl_GL[[#This Row],[Date]])</f>
        <v>2018</v>
      </c>
    </row>
    <row r="5298" spans="1:11" hidden="1" x14ac:dyDescent="0.35">
      <c r="A5298">
        <v>47.1</v>
      </c>
      <c r="B5298" s="24">
        <v>43131</v>
      </c>
      <c r="C5298">
        <v>3</v>
      </c>
      <c r="D5298" s="13">
        <v>450</v>
      </c>
      <c r="E5298" s="23" t="s">
        <v>108</v>
      </c>
      <c r="F5298" s="17">
        <v>-331</v>
      </c>
      <c r="G5298" t="str">
        <f>_xlfn.XLOOKUP(tbl_GL[[#This Row],[Account_key]],tbl_COA[Account_key],tbl_COA[Class],"Not Found")</f>
        <v>Interest &amp; Tax</v>
      </c>
      <c r="H5298" t="str">
        <f>_xlfn.XLOOKUP(tbl_GL[[#This Row],[Account_key]],tbl_COA[Account_key],tbl_COA[SubClass],"Not Found")</f>
        <v>Taxation</v>
      </c>
      <c r="I5298" t="str">
        <f>_xlfn.XLOOKUP(tbl_GL[[#This Row],[Account_key]],tbl_COA[Account_key],tbl_COA[SubClass2],"Not Found")</f>
        <v>Taxation</v>
      </c>
      <c r="J5298" t="str">
        <f>_xlfn.XLOOKUP(tbl_GL[[#This Row],[Account_key]],tbl_COA[Account_key],tbl_COA[SubAccount],,0)</f>
        <v>Taxation</v>
      </c>
      <c r="K5298">
        <f>YEAR(tbl_GL[[#This Row],[Date]])</f>
        <v>2018</v>
      </c>
    </row>
    <row r="5299" spans="1:11" hidden="1" x14ac:dyDescent="0.35">
      <c r="A5299">
        <v>47.2</v>
      </c>
      <c r="B5299" s="24">
        <v>43131</v>
      </c>
      <c r="C5299">
        <v>3</v>
      </c>
      <c r="D5299" s="13">
        <v>122</v>
      </c>
      <c r="E5299" s="23" t="s">
        <v>108</v>
      </c>
      <c r="F5299" s="17">
        <v>331</v>
      </c>
      <c r="G5299" t="str">
        <f>_xlfn.XLOOKUP(tbl_GL[[#This Row],[Account_key]],tbl_COA[Account_key],tbl_COA[Class],"Not Found")</f>
        <v>Liabilities and Owners Equity</v>
      </c>
      <c r="H5299" t="str">
        <f>_xlfn.XLOOKUP(tbl_GL[[#This Row],[Account_key]],tbl_COA[Account_key],tbl_COA[SubClass],"Not Found")</f>
        <v>Liabilities</v>
      </c>
      <c r="I5299" t="str">
        <f>_xlfn.XLOOKUP(tbl_GL[[#This Row],[Account_key]],tbl_COA[Account_key],tbl_COA[SubClass2],"Not Found")</f>
        <v>Current Liabilities</v>
      </c>
      <c r="J5299" t="str">
        <f>_xlfn.XLOOKUP(tbl_GL[[#This Row],[Account_key]],tbl_COA[Account_key],tbl_COA[SubAccount],,0)</f>
        <v>Tax payable</v>
      </c>
      <c r="K5299">
        <f>YEAR(tbl_GL[[#This Row],[Date]])</f>
        <v>2018</v>
      </c>
    </row>
    <row r="5300" spans="1:11" hidden="1" x14ac:dyDescent="0.35">
      <c r="A5300">
        <v>48.1</v>
      </c>
      <c r="B5300" s="24">
        <v>43131</v>
      </c>
      <c r="C5300">
        <v>3</v>
      </c>
      <c r="D5300" s="13">
        <v>240</v>
      </c>
      <c r="E5300" s="13" t="s">
        <v>56</v>
      </c>
      <c r="F5300" s="17">
        <v>-2500</v>
      </c>
      <c r="G5300" t="str">
        <f>_xlfn.XLOOKUP(tbl_GL[[#This Row],[Account_key]],tbl_COA[Account_key],tbl_COA[Class],"Not Found")</f>
        <v>Operating account</v>
      </c>
      <c r="H5300" t="str">
        <f>_xlfn.XLOOKUP(tbl_GL[[#This Row],[Account_key]],tbl_COA[Account_key],tbl_COA[SubClass],"Not Found")</f>
        <v>Operating Expenses</v>
      </c>
      <c r="I5300" t="str">
        <f>_xlfn.XLOOKUP(tbl_GL[[#This Row],[Account_key]],tbl_COA[Account_key],tbl_COA[SubClass2],"Not Found")</f>
        <v>Sales &amp; Distribution</v>
      </c>
      <c r="J5300" t="str">
        <f>_xlfn.XLOOKUP(tbl_GL[[#This Row],[Account_key]],tbl_COA[Account_key],tbl_COA[SubAccount],,0)</f>
        <v>Salaries</v>
      </c>
      <c r="K5300">
        <f>YEAR(tbl_GL[[#This Row],[Date]])</f>
        <v>2018</v>
      </c>
    </row>
    <row r="5301" spans="1:11" hidden="1" x14ac:dyDescent="0.35">
      <c r="A5301">
        <v>48.2</v>
      </c>
      <c r="B5301" s="24">
        <v>43131</v>
      </c>
      <c r="C5301">
        <v>3</v>
      </c>
      <c r="D5301" s="13">
        <v>10</v>
      </c>
      <c r="E5301" s="13" t="s">
        <v>56</v>
      </c>
      <c r="F5301" s="17">
        <v>-2500</v>
      </c>
      <c r="G5301" t="str">
        <f>_xlfn.XLOOKUP(tbl_GL[[#This Row],[Account_key]],tbl_COA[Account_key],tbl_COA[Class],"Not Found")</f>
        <v>Assets</v>
      </c>
      <c r="H5301" t="str">
        <f>_xlfn.XLOOKUP(tbl_GL[[#This Row],[Account_key]],tbl_COA[Account_key],tbl_COA[SubClass],"Not Found")</f>
        <v>Assets</v>
      </c>
      <c r="I5301" t="str">
        <f>_xlfn.XLOOKUP(tbl_GL[[#This Row],[Account_key]],tbl_COA[Account_key],tbl_COA[SubClass2],"Not Found")</f>
        <v>Current Assets</v>
      </c>
      <c r="J5301" t="str">
        <f>_xlfn.XLOOKUP(tbl_GL[[#This Row],[Account_key]],tbl_COA[Account_key],tbl_COA[SubAccount],,0)</f>
        <v>Cash at Bank</v>
      </c>
      <c r="K5301">
        <f>YEAR(tbl_GL[[#This Row],[Date]])</f>
        <v>2018</v>
      </c>
    </row>
    <row r="5302" spans="1:11" hidden="1" x14ac:dyDescent="0.35">
      <c r="A5302">
        <v>50.1</v>
      </c>
      <c r="B5302" s="24">
        <v>43131</v>
      </c>
      <c r="C5302">
        <v>3</v>
      </c>
      <c r="D5302" s="13">
        <v>380</v>
      </c>
      <c r="E5302" s="13" t="s">
        <v>101</v>
      </c>
      <c r="F5302" s="17">
        <v>-4000</v>
      </c>
      <c r="G5302" t="str">
        <f>_xlfn.XLOOKUP(tbl_GL[[#This Row],[Account_key]],tbl_COA[Account_key],tbl_COA[Class],"Not Found")</f>
        <v>Operating account</v>
      </c>
      <c r="H5302" t="str">
        <f>_xlfn.XLOOKUP(tbl_GL[[#This Row],[Account_key]],tbl_COA[Account_key],tbl_COA[SubClass],"Not Found")</f>
        <v>Depreciation &amp; Amortization</v>
      </c>
      <c r="I5302" t="str">
        <f>_xlfn.XLOOKUP(tbl_GL[[#This Row],[Account_key]],tbl_COA[Account_key],tbl_COA[SubClass2],"Not Found")</f>
        <v>Depreciation</v>
      </c>
      <c r="J5302" t="str">
        <f>_xlfn.XLOOKUP(tbl_GL[[#This Row],[Account_key]],tbl_COA[Account_key],tbl_COA[SubAccount],,0)</f>
        <v>Equipment</v>
      </c>
      <c r="K5302">
        <f>YEAR(tbl_GL[[#This Row],[Date]])</f>
        <v>2018</v>
      </c>
    </row>
    <row r="5303" spans="1:11" hidden="1" x14ac:dyDescent="0.35">
      <c r="A5303">
        <v>50.2</v>
      </c>
      <c r="B5303" s="24">
        <v>43131</v>
      </c>
      <c r="C5303">
        <v>3</v>
      </c>
      <c r="D5303" s="13">
        <v>90</v>
      </c>
      <c r="E5303" s="13" t="s">
        <v>101</v>
      </c>
      <c r="F5303" s="17">
        <v>-4000</v>
      </c>
      <c r="G5303" t="str">
        <f>_xlfn.XLOOKUP(tbl_GL[[#This Row],[Account_key]],tbl_COA[Account_key],tbl_COA[Class],"Not Found")</f>
        <v>Assets</v>
      </c>
      <c r="H5303" t="str">
        <f>_xlfn.XLOOKUP(tbl_GL[[#This Row],[Account_key]],tbl_COA[Account_key],tbl_COA[SubClass],"Not Found")</f>
        <v>Assets</v>
      </c>
      <c r="I5303" t="str">
        <f>_xlfn.XLOOKUP(tbl_GL[[#This Row],[Account_key]],tbl_COA[Account_key],tbl_COA[SubClass2],"Not Found")</f>
        <v>Non-Current Assets</v>
      </c>
      <c r="J5303" t="str">
        <f>_xlfn.XLOOKUP(tbl_GL[[#This Row],[Account_key]],tbl_COA[Account_key],tbl_COA[SubAccount],,0)</f>
        <v>Office Furniture &amp; Equipment</v>
      </c>
      <c r="K5303">
        <f>YEAR(tbl_GL[[#This Row],[Date]])</f>
        <v>2018</v>
      </c>
    </row>
    <row r="5304" spans="1:11" hidden="1" x14ac:dyDescent="0.35">
      <c r="A5304">
        <v>51.1</v>
      </c>
      <c r="B5304" s="24">
        <v>43132</v>
      </c>
      <c r="C5304">
        <v>3</v>
      </c>
      <c r="D5304" s="13">
        <v>300</v>
      </c>
      <c r="E5304" s="13" t="s">
        <v>99</v>
      </c>
      <c r="F5304" s="17">
        <v>-66</v>
      </c>
      <c r="G5304" t="str">
        <f>_xlfn.XLOOKUP(tbl_GL[[#This Row],[Account_key]],tbl_COA[Account_key],tbl_COA[Class],"Not Found")</f>
        <v>Operating account</v>
      </c>
      <c r="H5304" t="str">
        <f>_xlfn.XLOOKUP(tbl_GL[[#This Row],[Account_key]],tbl_COA[Account_key],tbl_COA[SubClass],"Not Found")</f>
        <v>Operating Expenses</v>
      </c>
      <c r="I5304" t="str">
        <f>_xlfn.XLOOKUP(tbl_GL[[#This Row],[Account_key]],tbl_COA[Account_key],tbl_COA[SubClass2],"Not Found")</f>
        <v>Administration</v>
      </c>
      <c r="J5304" t="str">
        <f>_xlfn.XLOOKUP(tbl_GL[[#This Row],[Account_key]],tbl_COA[Account_key],tbl_COA[SubAccount],,0)</f>
        <v>Entertainment</v>
      </c>
      <c r="K5304">
        <f>YEAR(tbl_GL[[#This Row],[Date]])</f>
        <v>2018</v>
      </c>
    </row>
    <row r="5305" spans="1:11" hidden="1" x14ac:dyDescent="0.35">
      <c r="A5305">
        <v>51.2</v>
      </c>
      <c r="B5305" s="24">
        <v>43132</v>
      </c>
      <c r="C5305">
        <v>3</v>
      </c>
      <c r="D5305" s="13">
        <v>20</v>
      </c>
      <c r="E5305" s="13" t="s">
        <v>99</v>
      </c>
      <c r="F5305" s="17">
        <v>-66</v>
      </c>
      <c r="G5305" t="str">
        <f>_xlfn.XLOOKUP(tbl_GL[[#This Row],[Account_key]],tbl_COA[Account_key],tbl_COA[Class],"Not Found")</f>
        <v>Assets</v>
      </c>
      <c r="H5305" t="str">
        <f>_xlfn.XLOOKUP(tbl_GL[[#This Row],[Account_key]],tbl_COA[Account_key],tbl_COA[SubClass],"Not Found")</f>
        <v>Assets</v>
      </c>
      <c r="I5305" t="str">
        <f>_xlfn.XLOOKUP(tbl_GL[[#This Row],[Account_key]],tbl_COA[Account_key],tbl_COA[SubClass2],"Not Found")</f>
        <v>Current Assets</v>
      </c>
      <c r="J5305" t="str">
        <f>_xlfn.XLOOKUP(tbl_GL[[#This Row],[Account_key]],tbl_COA[Account_key],tbl_COA[SubAccount],,0)</f>
        <v>Cash in hand</v>
      </c>
      <c r="K5305">
        <f>YEAR(tbl_GL[[#This Row],[Date]])</f>
        <v>2018</v>
      </c>
    </row>
    <row r="5306" spans="1:11" hidden="1" x14ac:dyDescent="0.35">
      <c r="A5306">
        <v>52.1</v>
      </c>
      <c r="B5306" s="24">
        <v>43132</v>
      </c>
      <c r="C5306">
        <v>3</v>
      </c>
      <c r="D5306" s="13">
        <v>60</v>
      </c>
      <c r="E5306" s="13" t="s">
        <v>84</v>
      </c>
      <c r="F5306" s="17">
        <v>10667</v>
      </c>
      <c r="G5306" t="str">
        <f>_xlfn.XLOOKUP(tbl_GL[[#This Row],[Account_key]],tbl_COA[Account_key],tbl_COA[Class],"Not Found")</f>
        <v>Assets</v>
      </c>
      <c r="H5306" t="str">
        <f>_xlfn.XLOOKUP(tbl_GL[[#This Row],[Account_key]],tbl_COA[Account_key],tbl_COA[SubClass],"Not Found")</f>
        <v>Assets</v>
      </c>
      <c r="I5306" t="str">
        <f>_xlfn.XLOOKUP(tbl_GL[[#This Row],[Account_key]],tbl_COA[Account_key],tbl_COA[SubClass2],"Not Found")</f>
        <v>Current Assets</v>
      </c>
      <c r="J5306" t="str">
        <f>_xlfn.XLOOKUP(tbl_GL[[#This Row],[Account_key]],tbl_COA[Account_key],tbl_COA[SubAccount],,0)</f>
        <v>Inventory</v>
      </c>
      <c r="K5306">
        <f>YEAR(tbl_GL[[#This Row],[Date]])</f>
        <v>2018</v>
      </c>
    </row>
    <row r="5307" spans="1:11" hidden="1" x14ac:dyDescent="0.35">
      <c r="A5307">
        <v>52.2</v>
      </c>
      <c r="B5307" s="24">
        <v>43132</v>
      </c>
      <c r="C5307">
        <v>3</v>
      </c>
      <c r="D5307" s="13">
        <v>110</v>
      </c>
      <c r="E5307" s="13" t="s">
        <v>84</v>
      </c>
      <c r="F5307" s="17">
        <v>10667</v>
      </c>
      <c r="G5307" t="str">
        <f>_xlfn.XLOOKUP(tbl_GL[[#This Row],[Account_key]],tbl_COA[Account_key],tbl_COA[Class],"Not Found")</f>
        <v>Liabilities and Owners Equity</v>
      </c>
      <c r="H5307" t="str">
        <f>_xlfn.XLOOKUP(tbl_GL[[#This Row],[Account_key]],tbl_COA[Account_key],tbl_COA[SubClass],"Not Found")</f>
        <v>Liabilities</v>
      </c>
      <c r="I5307" t="str">
        <f>_xlfn.XLOOKUP(tbl_GL[[#This Row],[Account_key]],tbl_COA[Account_key],tbl_COA[SubClass2],"Not Found")</f>
        <v>Current Liabilities</v>
      </c>
      <c r="J5307" t="str">
        <f>_xlfn.XLOOKUP(tbl_GL[[#This Row],[Account_key]],tbl_COA[Account_key],tbl_COA[SubAccount],,0)</f>
        <v>Trade Payables</v>
      </c>
      <c r="K5307">
        <f>YEAR(tbl_GL[[#This Row],[Date]])</f>
        <v>2018</v>
      </c>
    </row>
    <row r="5308" spans="1:11" hidden="1" x14ac:dyDescent="0.35">
      <c r="A5308">
        <v>53.1</v>
      </c>
      <c r="B5308" s="24">
        <v>43134</v>
      </c>
      <c r="C5308">
        <v>3</v>
      </c>
      <c r="D5308" s="13">
        <v>290</v>
      </c>
      <c r="E5308" s="13" t="s">
        <v>97</v>
      </c>
      <c r="F5308" s="17">
        <v>-1238</v>
      </c>
      <c r="G5308" t="str">
        <f>_xlfn.XLOOKUP(tbl_GL[[#This Row],[Account_key]],tbl_COA[Account_key],tbl_COA[Class],"Not Found")</f>
        <v>Operating account</v>
      </c>
      <c r="H5308" t="str">
        <f>_xlfn.XLOOKUP(tbl_GL[[#This Row],[Account_key]],tbl_COA[Account_key],tbl_COA[SubClass],"Not Found")</f>
        <v>Operating Expenses</v>
      </c>
      <c r="I5308" t="str">
        <f>_xlfn.XLOOKUP(tbl_GL[[#This Row],[Account_key]],tbl_COA[Account_key],tbl_COA[SubClass2],"Not Found")</f>
        <v>Administration</v>
      </c>
      <c r="J5308" t="str">
        <f>_xlfn.XLOOKUP(tbl_GL[[#This Row],[Account_key]],tbl_COA[Account_key],tbl_COA[SubAccount],,0)</f>
        <v>Travel</v>
      </c>
      <c r="K5308">
        <f>YEAR(tbl_GL[[#This Row],[Date]])</f>
        <v>2018</v>
      </c>
    </row>
    <row r="5309" spans="1:11" hidden="1" x14ac:dyDescent="0.35">
      <c r="A5309">
        <v>53.2</v>
      </c>
      <c r="B5309" s="24">
        <v>43134</v>
      </c>
      <c r="C5309">
        <v>3</v>
      </c>
      <c r="D5309" s="13">
        <v>120</v>
      </c>
      <c r="E5309" s="13" t="s">
        <v>97</v>
      </c>
      <c r="F5309" s="17">
        <v>1238</v>
      </c>
      <c r="G5309" t="str">
        <f>_xlfn.XLOOKUP(tbl_GL[[#This Row],[Account_key]],tbl_COA[Account_key],tbl_COA[Class],"Not Found")</f>
        <v>Liabilities and Owners Equity</v>
      </c>
      <c r="H5309" t="str">
        <f>_xlfn.XLOOKUP(tbl_GL[[#This Row],[Account_key]],tbl_COA[Account_key],tbl_COA[SubClass],"Not Found")</f>
        <v>Liabilities</v>
      </c>
      <c r="I5309" t="str">
        <f>_xlfn.XLOOKUP(tbl_GL[[#This Row],[Account_key]],tbl_COA[Account_key],tbl_COA[SubClass2],"Not Found")</f>
        <v>Current Liabilities</v>
      </c>
      <c r="J5309" t="str">
        <f>_xlfn.XLOOKUP(tbl_GL[[#This Row],[Account_key]],tbl_COA[Account_key],tbl_COA[SubAccount],,0)</f>
        <v>Accrued Expenses</v>
      </c>
      <c r="K5309">
        <f>YEAR(tbl_GL[[#This Row],[Date]])</f>
        <v>2018</v>
      </c>
    </row>
    <row r="5310" spans="1:11" hidden="1" x14ac:dyDescent="0.35">
      <c r="A5310">
        <v>54.1</v>
      </c>
      <c r="B5310" s="24">
        <v>43137</v>
      </c>
      <c r="C5310">
        <v>3</v>
      </c>
      <c r="D5310" s="13">
        <v>230</v>
      </c>
      <c r="E5310" s="13" t="s">
        <v>4</v>
      </c>
      <c r="F5310" s="17">
        <v>-573</v>
      </c>
      <c r="G5310" t="str">
        <f>_xlfn.XLOOKUP(tbl_GL[[#This Row],[Account_key]],tbl_COA[Account_key],tbl_COA[Class],"Not Found")</f>
        <v>Trading account</v>
      </c>
      <c r="H5310" t="str">
        <f>_xlfn.XLOOKUP(tbl_GL[[#This Row],[Account_key]],tbl_COA[Account_key],tbl_COA[SubClass],"Not Found")</f>
        <v>Cost of Sales</v>
      </c>
      <c r="I5310" t="str">
        <f>_xlfn.XLOOKUP(tbl_GL[[#This Row],[Account_key]],tbl_COA[Account_key],tbl_COA[SubClass2],"Not Found")</f>
        <v>Cost of Sales</v>
      </c>
      <c r="J5310" t="str">
        <f>_xlfn.XLOOKUP(tbl_GL[[#This Row],[Account_key]],tbl_COA[Account_key],tbl_COA[SubAccount],,0)</f>
        <v>Cost of Sales</v>
      </c>
      <c r="K5310">
        <f>YEAR(tbl_GL[[#This Row],[Date]])</f>
        <v>2018</v>
      </c>
    </row>
    <row r="5311" spans="1:11" hidden="1" x14ac:dyDescent="0.35">
      <c r="A5311">
        <v>54.2</v>
      </c>
      <c r="B5311" s="24">
        <v>43137</v>
      </c>
      <c r="C5311">
        <v>3</v>
      </c>
      <c r="D5311" s="13">
        <v>60</v>
      </c>
      <c r="E5311" s="13" t="s">
        <v>4</v>
      </c>
      <c r="F5311" s="17">
        <v>-573</v>
      </c>
      <c r="G5311" t="str">
        <f>_xlfn.XLOOKUP(tbl_GL[[#This Row],[Account_key]],tbl_COA[Account_key],tbl_COA[Class],"Not Found")</f>
        <v>Assets</v>
      </c>
      <c r="H5311" t="str">
        <f>_xlfn.XLOOKUP(tbl_GL[[#This Row],[Account_key]],tbl_COA[Account_key],tbl_COA[SubClass],"Not Found")</f>
        <v>Assets</v>
      </c>
      <c r="I5311" t="str">
        <f>_xlfn.XLOOKUP(tbl_GL[[#This Row],[Account_key]],tbl_COA[Account_key],tbl_COA[SubClass2],"Not Found")</f>
        <v>Current Assets</v>
      </c>
      <c r="J5311" t="str">
        <f>_xlfn.XLOOKUP(tbl_GL[[#This Row],[Account_key]],tbl_COA[Account_key],tbl_COA[SubAccount],,0)</f>
        <v>Inventory</v>
      </c>
      <c r="K5311">
        <f>YEAR(tbl_GL[[#This Row],[Date]])</f>
        <v>2018</v>
      </c>
    </row>
    <row r="5312" spans="1:11" hidden="1" x14ac:dyDescent="0.35">
      <c r="A5312">
        <v>55.1</v>
      </c>
      <c r="B5312" s="24">
        <v>43137</v>
      </c>
      <c r="C5312">
        <v>3</v>
      </c>
      <c r="D5312" s="13">
        <v>350</v>
      </c>
      <c r="E5312" s="13" t="s">
        <v>97</v>
      </c>
      <c r="F5312" s="17">
        <v>-1177</v>
      </c>
      <c r="G5312" t="str">
        <f>_xlfn.XLOOKUP(tbl_GL[[#This Row],[Account_key]],tbl_COA[Account_key],tbl_COA[Class],"Not Found")</f>
        <v>Operating account</v>
      </c>
      <c r="H5312" t="str">
        <f>_xlfn.XLOOKUP(tbl_GL[[#This Row],[Account_key]],tbl_COA[Account_key],tbl_COA[SubClass],"Not Found")</f>
        <v>Operating Expenses</v>
      </c>
      <c r="I5312" t="str">
        <f>_xlfn.XLOOKUP(tbl_GL[[#This Row],[Account_key]],tbl_COA[Account_key],tbl_COA[SubClass2],"Not Found")</f>
        <v>Administration</v>
      </c>
      <c r="J5312" t="str">
        <f>_xlfn.XLOOKUP(tbl_GL[[#This Row],[Account_key]],tbl_COA[Account_key],tbl_COA[SubAccount],,0)</f>
        <v>Other Expenses</v>
      </c>
      <c r="K5312">
        <f>YEAR(tbl_GL[[#This Row],[Date]])</f>
        <v>2018</v>
      </c>
    </row>
    <row r="5313" spans="1:11" hidden="1" x14ac:dyDescent="0.35">
      <c r="A5313">
        <v>55.2</v>
      </c>
      <c r="B5313" s="24">
        <v>43137</v>
      </c>
      <c r="C5313">
        <v>3</v>
      </c>
      <c r="D5313" s="13">
        <v>120</v>
      </c>
      <c r="E5313" s="13" t="s">
        <v>97</v>
      </c>
      <c r="F5313" s="17">
        <v>1177</v>
      </c>
      <c r="G5313" t="str">
        <f>_xlfn.XLOOKUP(tbl_GL[[#This Row],[Account_key]],tbl_COA[Account_key],tbl_COA[Class],"Not Found")</f>
        <v>Liabilities and Owners Equity</v>
      </c>
      <c r="H5313" t="str">
        <f>_xlfn.XLOOKUP(tbl_GL[[#This Row],[Account_key]],tbl_COA[Account_key],tbl_COA[SubClass],"Not Found")</f>
        <v>Liabilities</v>
      </c>
      <c r="I5313" t="str">
        <f>_xlfn.XLOOKUP(tbl_GL[[#This Row],[Account_key]],tbl_COA[Account_key],tbl_COA[SubClass2],"Not Found")</f>
        <v>Current Liabilities</v>
      </c>
      <c r="J5313" t="str">
        <f>_xlfn.XLOOKUP(tbl_GL[[#This Row],[Account_key]],tbl_COA[Account_key],tbl_COA[SubAccount],,0)</f>
        <v>Accrued Expenses</v>
      </c>
      <c r="K5313">
        <f>YEAR(tbl_GL[[#This Row],[Date]])</f>
        <v>2018</v>
      </c>
    </row>
    <row r="5314" spans="1:11" hidden="1" x14ac:dyDescent="0.35">
      <c r="A5314">
        <v>56.1</v>
      </c>
      <c r="B5314" s="24">
        <v>43137</v>
      </c>
      <c r="C5314">
        <v>3</v>
      </c>
      <c r="D5314" s="13">
        <v>210</v>
      </c>
      <c r="E5314" s="13" t="s">
        <v>7</v>
      </c>
      <c r="F5314" s="17">
        <v>1671</v>
      </c>
      <c r="G5314" t="str">
        <f>_xlfn.XLOOKUP(tbl_GL[[#This Row],[Account_key]],tbl_COA[Account_key],tbl_COA[Class],"Not Found")</f>
        <v>Trading account</v>
      </c>
      <c r="H5314" t="str">
        <f>_xlfn.XLOOKUP(tbl_GL[[#This Row],[Account_key]],tbl_COA[Account_key],tbl_COA[SubClass],"Not Found")</f>
        <v>Sales</v>
      </c>
      <c r="I5314" t="str">
        <f>_xlfn.XLOOKUP(tbl_GL[[#This Row],[Account_key]],tbl_COA[Account_key],tbl_COA[SubClass2],"Not Found")</f>
        <v>Sales</v>
      </c>
      <c r="J5314" t="str">
        <f>_xlfn.XLOOKUP(tbl_GL[[#This Row],[Account_key]],tbl_COA[Account_key],tbl_COA[SubAccount],,0)</f>
        <v>Sales</v>
      </c>
      <c r="K5314">
        <f>YEAR(tbl_GL[[#This Row],[Date]])</f>
        <v>2018</v>
      </c>
    </row>
    <row r="5315" spans="1:11" hidden="1" x14ac:dyDescent="0.35">
      <c r="A5315">
        <v>56.2</v>
      </c>
      <c r="B5315" s="24">
        <v>43137</v>
      </c>
      <c r="C5315">
        <v>3</v>
      </c>
      <c r="D5315" s="13">
        <v>10</v>
      </c>
      <c r="E5315" s="13" t="s">
        <v>7</v>
      </c>
      <c r="F5315" s="17">
        <v>1671</v>
      </c>
      <c r="G5315" t="str">
        <f>_xlfn.XLOOKUP(tbl_GL[[#This Row],[Account_key]],tbl_COA[Account_key],tbl_COA[Class],"Not Found")</f>
        <v>Assets</v>
      </c>
      <c r="H5315" t="str">
        <f>_xlfn.XLOOKUP(tbl_GL[[#This Row],[Account_key]],tbl_COA[Account_key],tbl_COA[SubClass],"Not Found")</f>
        <v>Assets</v>
      </c>
      <c r="I5315" t="str">
        <f>_xlfn.XLOOKUP(tbl_GL[[#This Row],[Account_key]],tbl_COA[Account_key],tbl_COA[SubClass2],"Not Found")</f>
        <v>Current Assets</v>
      </c>
      <c r="J5315" t="str">
        <f>_xlfn.XLOOKUP(tbl_GL[[#This Row],[Account_key]],tbl_COA[Account_key],tbl_COA[SubAccount],,0)</f>
        <v>Cash at Bank</v>
      </c>
      <c r="K5315">
        <f>YEAR(tbl_GL[[#This Row],[Date]])</f>
        <v>2018</v>
      </c>
    </row>
    <row r="5316" spans="1:11" hidden="1" x14ac:dyDescent="0.35">
      <c r="A5316">
        <v>57.1</v>
      </c>
      <c r="B5316" s="24">
        <v>43137</v>
      </c>
      <c r="C5316">
        <v>3</v>
      </c>
      <c r="D5316" s="13">
        <v>230</v>
      </c>
      <c r="E5316" s="13" t="s">
        <v>4</v>
      </c>
      <c r="F5316" s="17">
        <v>-2295</v>
      </c>
      <c r="G5316" t="str">
        <f>_xlfn.XLOOKUP(tbl_GL[[#This Row],[Account_key]],tbl_COA[Account_key],tbl_COA[Class],"Not Found")</f>
        <v>Trading account</v>
      </c>
      <c r="H5316" t="str">
        <f>_xlfn.XLOOKUP(tbl_GL[[#This Row],[Account_key]],tbl_COA[Account_key],tbl_COA[SubClass],"Not Found")</f>
        <v>Cost of Sales</v>
      </c>
      <c r="I5316" t="str">
        <f>_xlfn.XLOOKUP(tbl_GL[[#This Row],[Account_key]],tbl_COA[Account_key],tbl_COA[SubClass2],"Not Found")</f>
        <v>Cost of Sales</v>
      </c>
      <c r="J5316" t="str">
        <f>_xlfn.XLOOKUP(tbl_GL[[#This Row],[Account_key]],tbl_COA[Account_key],tbl_COA[SubAccount],,0)</f>
        <v>Cost of Sales</v>
      </c>
      <c r="K5316">
        <f>YEAR(tbl_GL[[#This Row],[Date]])</f>
        <v>2018</v>
      </c>
    </row>
    <row r="5317" spans="1:11" hidden="1" x14ac:dyDescent="0.35">
      <c r="A5317">
        <v>57.2</v>
      </c>
      <c r="B5317" s="24">
        <v>43137</v>
      </c>
      <c r="C5317">
        <v>3</v>
      </c>
      <c r="D5317" s="13">
        <v>60</v>
      </c>
      <c r="E5317" s="13" t="s">
        <v>4</v>
      </c>
      <c r="F5317" s="17">
        <v>-2295</v>
      </c>
      <c r="G5317" t="str">
        <f>_xlfn.XLOOKUP(tbl_GL[[#This Row],[Account_key]],tbl_COA[Account_key],tbl_COA[Class],"Not Found")</f>
        <v>Assets</v>
      </c>
      <c r="H5317" t="str">
        <f>_xlfn.XLOOKUP(tbl_GL[[#This Row],[Account_key]],tbl_COA[Account_key],tbl_COA[SubClass],"Not Found")</f>
        <v>Assets</v>
      </c>
      <c r="I5317" t="str">
        <f>_xlfn.XLOOKUP(tbl_GL[[#This Row],[Account_key]],tbl_COA[Account_key],tbl_COA[SubClass2],"Not Found")</f>
        <v>Current Assets</v>
      </c>
      <c r="J5317" t="str">
        <f>_xlfn.XLOOKUP(tbl_GL[[#This Row],[Account_key]],tbl_COA[Account_key],tbl_COA[SubAccount],,0)</f>
        <v>Inventory</v>
      </c>
      <c r="K5317">
        <f>YEAR(tbl_GL[[#This Row],[Date]])</f>
        <v>2018</v>
      </c>
    </row>
    <row r="5318" spans="1:11" hidden="1" x14ac:dyDescent="0.35">
      <c r="A5318">
        <v>58.1</v>
      </c>
      <c r="B5318" s="24">
        <v>43137</v>
      </c>
      <c r="C5318">
        <v>3</v>
      </c>
      <c r="D5318" s="13">
        <v>210</v>
      </c>
      <c r="E5318" s="13" t="s">
        <v>8</v>
      </c>
      <c r="F5318" s="17">
        <v>7174</v>
      </c>
      <c r="G5318" t="str">
        <f>_xlfn.XLOOKUP(tbl_GL[[#This Row],[Account_key]],tbl_COA[Account_key],tbl_COA[Class],"Not Found")</f>
        <v>Trading account</v>
      </c>
      <c r="H5318" t="str">
        <f>_xlfn.XLOOKUP(tbl_GL[[#This Row],[Account_key]],tbl_COA[Account_key],tbl_COA[SubClass],"Not Found")</f>
        <v>Sales</v>
      </c>
      <c r="I5318" t="str">
        <f>_xlfn.XLOOKUP(tbl_GL[[#This Row],[Account_key]],tbl_COA[Account_key],tbl_COA[SubClass2],"Not Found")</f>
        <v>Sales</v>
      </c>
      <c r="J5318" t="str">
        <f>_xlfn.XLOOKUP(tbl_GL[[#This Row],[Account_key]],tbl_COA[Account_key],tbl_COA[SubAccount],,0)</f>
        <v>Sales</v>
      </c>
      <c r="K5318">
        <f>YEAR(tbl_GL[[#This Row],[Date]])</f>
        <v>2018</v>
      </c>
    </row>
    <row r="5319" spans="1:11" hidden="1" x14ac:dyDescent="0.35">
      <c r="A5319">
        <v>58.2</v>
      </c>
      <c r="B5319" s="24">
        <v>43137</v>
      </c>
      <c r="C5319">
        <v>3</v>
      </c>
      <c r="D5319" s="13">
        <v>30</v>
      </c>
      <c r="E5319" s="13" t="s">
        <v>8</v>
      </c>
      <c r="F5319" s="17">
        <v>7174</v>
      </c>
      <c r="G5319" t="str">
        <f>_xlfn.XLOOKUP(tbl_GL[[#This Row],[Account_key]],tbl_COA[Account_key],tbl_COA[Class],"Not Found")</f>
        <v>Assets</v>
      </c>
      <c r="H5319" t="str">
        <f>_xlfn.XLOOKUP(tbl_GL[[#This Row],[Account_key]],tbl_COA[Account_key],tbl_COA[SubClass],"Not Found")</f>
        <v>Assets</v>
      </c>
      <c r="I5319" t="str">
        <f>_xlfn.XLOOKUP(tbl_GL[[#This Row],[Account_key]],tbl_COA[Account_key],tbl_COA[SubClass2],"Not Found")</f>
        <v>Current Assets</v>
      </c>
      <c r="J5319" t="str">
        <f>_xlfn.XLOOKUP(tbl_GL[[#This Row],[Account_key]],tbl_COA[Account_key],tbl_COA[SubAccount],,0)</f>
        <v>Trade Receivables</v>
      </c>
      <c r="K5319">
        <f>YEAR(tbl_GL[[#This Row],[Date]])</f>
        <v>2018</v>
      </c>
    </row>
    <row r="5320" spans="1:11" hidden="1" x14ac:dyDescent="0.35">
      <c r="A5320">
        <v>59.1</v>
      </c>
      <c r="B5320" s="24">
        <v>43138</v>
      </c>
      <c r="C5320">
        <v>3</v>
      </c>
      <c r="D5320" s="13">
        <v>10</v>
      </c>
      <c r="E5320" s="13" t="s">
        <v>98</v>
      </c>
      <c r="F5320" s="17">
        <v>-1194</v>
      </c>
      <c r="G5320" t="str">
        <f>_xlfn.XLOOKUP(tbl_GL[[#This Row],[Account_key]],tbl_COA[Account_key],tbl_COA[Class],"Not Found")</f>
        <v>Assets</v>
      </c>
      <c r="H5320" t="str">
        <f>_xlfn.XLOOKUP(tbl_GL[[#This Row],[Account_key]],tbl_COA[Account_key],tbl_COA[SubClass],"Not Found")</f>
        <v>Assets</v>
      </c>
      <c r="I5320" t="str">
        <f>_xlfn.XLOOKUP(tbl_GL[[#This Row],[Account_key]],tbl_COA[Account_key],tbl_COA[SubClass2],"Not Found")</f>
        <v>Current Assets</v>
      </c>
      <c r="J5320" t="str">
        <f>_xlfn.XLOOKUP(tbl_GL[[#This Row],[Account_key]],tbl_COA[Account_key],tbl_COA[SubAccount],,0)</f>
        <v>Cash at Bank</v>
      </c>
      <c r="K5320">
        <f>YEAR(tbl_GL[[#This Row],[Date]])</f>
        <v>2018</v>
      </c>
    </row>
    <row r="5321" spans="1:11" hidden="1" x14ac:dyDescent="0.35">
      <c r="A5321">
        <v>59.2</v>
      </c>
      <c r="B5321" s="24">
        <v>43138</v>
      </c>
      <c r="C5321">
        <v>3</v>
      </c>
      <c r="D5321" s="13">
        <v>120</v>
      </c>
      <c r="E5321" s="13" t="s">
        <v>98</v>
      </c>
      <c r="F5321" s="17">
        <v>-1194</v>
      </c>
      <c r="G5321" t="str">
        <f>_xlfn.XLOOKUP(tbl_GL[[#This Row],[Account_key]],tbl_COA[Account_key],tbl_COA[Class],"Not Found")</f>
        <v>Liabilities and Owners Equity</v>
      </c>
      <c r="H5321" t="str">
        <f>_xlfn.XLOOKUP(tbl_GL[[#This Row],[Account_key]],tbl_COA[Account_key],tbl_COA[SubClass],"Not Found")</f>
        <v>Liabilities</v>
      </c>
      <c r="I5321" t="str">
        <f>_xlfn.XLOOKUP(tbl_GL[[#This Row],[Account_key]],tbl_COA[Account_key],tbl_COA[SubClass2],"Not Found")</f>
        <v>Current Liabilities</v>
      </c>
      <c r="J5321" t="str">
        <f>_xlfn.XLOOKUP(tbl_GL[[#This Row],[Account_key]],tbl_COA[Account_key],tbl_COA[SubAccount],,0)</f>
        <v>Accrued Expenses</v>
      </c>
      <c r="K5321">
        <f>YEAR(tbl_GL[[#This Row],[Date]])</f>
        <v>2018</v>
      </c>
    </row>
    <row r="5322" spans="1:11" hidden="1" x14ac:dyDescent="0.35">
      <c r="A5322">
        <v>60.1</v>
      </c>
      <c r="B5322" s="24">
        <v>43138</v>
      </c>
      <c r="C5322">
        <v>3</v>
      </c>
      <c r="D5322" s="13">
        <v>10</v>
      </c>
      <c r="E5322" s="13" t="s">
        <v>98</v>
      </c>
      <c r="F5322" s="17">
        <v>-1500</v>
      </c>
      <c r="G5322" t="str">
        <f>_xlfn.XLOOKUP(tbl_GL[[#This Row],[Account_key]],tbl_COA[Account_key],tbl_COA[Class],"Not Found")</f>
        <v>Assets</v>
      </c>
      <c r="H5322" t="str">
        <f>_xlfn.XLOOKUP(tbl_GL[[#This Row],[Account_key]],tbl_COA[Account_key],tbl_COA[SubClass],"Not Found")</f>
        <v>Assets</v>
      </c>
      <c r="I5322" t="str">
        <f>_xlfn.XLOOKUP(tbl_GL[[#This Row],[Account_key]],tbl_COA[Account_key],tbl_COA[SubClass2],"Not Found")</f>
        <v>Current Assets</v>
      </c>
      <c r="J5322" t="str">
        <f>_xlfn.XLOOKUP(tbl_GL[[#This Row],[Account_key]],tbl_COA[Account_key],tbl_COA[SubAccount],,0)</f>
        <v>Cash at Bank</v>
      </c>
      <c r="K5322">
        <f>YEAR(tbl_GL[[#This Row],[Date]])</f>
        <v>2018</v>
      </c>
    </row>
    <row r="5323" spans="1:11" hidden="1" x14ac:dyDescent="0.35">
      <c r="A5323">
        <v>60.2</v>
      </c>
      <c r="B5323" s="24">
        <v>43138</v>
      </c>
      <c r="C5323">
        <v>3</v>
      </c>
      <c r="D5323" s="13">
        <v>120</v>
      </c>
      <c r="E5323" s="13" t="s">
        <v>98</v>
      </c>
      <c r="F5323" s="17">
        <v>-1500</v>
      </c>
      <c r="G5323" t="str">
        <f>_xlfn.XLOOKUP(tbl_GL[[#This Row],[Account_key]],tbl_COA[Account_key],tbl_COA[Class],"Not Found")</f>
        <v>Liabilities and Owners Equity</v>
      </c>
      <c r="H5323" t="str">
        <f>_xlfn.XLOOKUP(tbl_GL[[#This Row],[Account_key]],tbl_COA[Account_key],tbl_COA[SubClass],"Not Found")</f>
        <v>Liabilities</v>
      </c>
      <c r="I5323" t="str">
        <f>_xlfn.XLOOKUP(tbl_GL[[#This Row],[Account_key]],tbl_COA[Account_key],tbl_COA[SubClass2],"Not Found")</f>
        <v>Current Liabilities</v>
      </c>
      <c r="J5323" t="str">
        <f>_xlfn.XLOOKUP(tbl_GL[[#This Row],[Account_key]],tbl_COA[Account_key],tbl_COA[SubAccount],,0)</f>
        <v>Accrued Expenses</v>
      </c>
      <c r="K5323">
        <f>YEAR(tbl_GL[[#This Row],[Date]])</f>
        <v>2018</v>
      </c>
    </row>
    <row r="5324" spans="1:11" hidden="1" x14ac:dyDescent="0.35">
      <c r="A5324">
        <v>61.1</v>
      </c>
      <c r="B5324" s="24">
        <v>43139</v>
      </c>
      <c r="C5324">
        <v>3</v>
      </c>
      <c r="D5324" s="13">
        <v>260</v>
      </c>
      <c r="E5324" s="13" t="s">
        <v>97</v>
      </c>
      <c r="F5324" s="17">
        <v>-1093</v>
      </c>
      <c r="G5324" t="str">
        <f>_xlfn.XLOOKUP(tbl_GL[[#This Row],[Account_key]],tbl_COA[Account_key],tbl_COA[Class],"Not Found")</f>
        <v>Operating account</v>
      </c>
      <c r="H5324" t="str">
        <f>_xlfn.XLOOKUP(tbl_GL[[#This Row],[Account_key]],tbl_COA[Account_key],tbl_COA[SubClass],"Not Found")</f>
        <v>Operating Expenses</v>
      </c>
      <c r="I5324" t="str">
        <f>_xlfn.XLOOKUP(tbl_GL[[#This Row],[Account_key]],tbl_COA[Account_key],tbl_COA[SubClass2],"Not Found")</f>
        <v>Marketing</v>
      </c>
      <c r="J5324" t="str">
        <f>_xlfn.XLOOKUP(tbl_GL[[#This Row],[Account_key]],tbl_COA[Account_key],tbl_COA[SubAccount],,0)</f>
        <v>Commissions</v>
      </c>
      <c r="K5324">
        <f>YEAR(tbl_GL[[#This Row],[Date]])</f>
        <v>2018</v>
      </c>
    </row>
    <row r="5325" spans="1:11" hidden="1" x14ac:dyDescent="0.35">
      <c r="A5325">
        <v>61.2</v>
      </c>
      <c r="B5325" s="24">
        <v>43139</v>
      </c>
      <c r="C5325">
        <v>3</v>
      </c>
      <c r="D5325" s="13">
        <v>120</v>
      </c>
      <c r="E5325" s="13" t="s">
        <v>97</v>
      </c>
      <c r="F5325" s="17">
        <v>1093</v>
      </c>
      <c r="G5325" t="str">
        <f>_xlfn.XLOOKUP(tbl_GL[[#This Row],[Account_key]],tbl_COA[Account_key],tbl_COA[Class],"Not Found")</f>
        <v>Liabilities and Owners Equity</v>
      </c>
      <c r="H5325" t="str">
        <f>_xlfn.XLOOKUP(tbl_GL[[#This Row],[Account_key]],tbl_COA[Account_key],tbl_COA[SubClass],"Not Found")</f>
        <v>Liabilities</v>
      </c>
      <c r="I5325" t="str">
        <f>_xlfn.XLOOKUP(tbl_GL[[#This Row],[Account_key]],tbl_COA[Account_key],tbl_COA[SubClass2],"Not Found")</f>
        <v>Current Liabilities</v>
      </c>
      <c r="J5325" t="str">
        <f>_xlfn.XLOOKUP(tbl_GL[[#This Row],[Account_key]],tbl_COA[Account_key],tbl_COA[SubAccount],,0)</f>
        <v>Accrued Expenses</v>
      </c>
      <c r="K5325">
        <f>YEAR(tbl_GL[[#This Row],[Date]])</f>
        <v>2018</v>
      </c>
    </row>
    <row r="5326" spans="1:11" hidden="1" x14ac:dyDescent="0.35">
      <c r="A5326">
        <v>62.1</v>
      </c>
      <c r="B5326" s="24">
        <v>43142</v>
      </c>
      <c r="C5326">
        <v>3</v>
      </c>
      <c r="D5326" s="13">
        <v>260</v>
      </c>
      <c r="E5326" s="13" t="s">
        <v>97</v>
      </c>
      <c r="F5326" s="17">
        <v>-1141</v>
      </c>
      <c r="G5326" t="str">
        <f>_xlfn.XLOOKUP(tbl_GL[[#This Row],[Account_key]],tbl_COA[Account_key],tbl_COA[Class],"Not Found")</f>
        <v>Operating account</v>
      </c>
      <c r="H5326" t="str">
        <f>_xlfn.XLOOKUP(tbl_GL[[#This Row],[Account_key]],tbl_COA[Account_key],tbl_COA[SubClass],"Not Found")</f>
        <v>Operating Expenses</v>
      </c>
      <c r="I5326" t="str">
        <f>_xlfn.XLOOKUP(tbl_GL[[#This Row],[Account_key]],tbl_COA[Account_key],tbl_COA[SubClass2],"Not Found")</f>
        <v>Marketing</v>
      </c>
      <c r="J5326" t="str">
        <f>_xlfn.XLOOKUP(tbl_GL[[#This Row],[Account_key]],tbl_COA[Account_key],tbl_COA[SubAccount],,0)</f>
        <v>Commissions</v>
      </c>
      <c r="K5326">
        <f>YEAR(tbl_GL[[#This Row],[Date]])</f>
        <v>2018</v>
      </c>
    </row>
    <row r="5327" spans="1:11" hidden="1" x14ac:dyDescent="0.35">
      <c r="A5327">
        <v>62.2</v>
      </c>
      <c r="B5327" s="24">
        <v>43142</v>
      </c>
      <c r="C5327">
        <v>3</v>
      </c>
      <c r="D5327" s="13">
        <v>120</v>
      </c>
      <c r="E5327" s="13" t="s">
        <v>97</v>
      </c>
      <c r="F5327" s="17">
        <v>1141</v>
      </c>
      <c r="G5327" t="str">
        <f>_xlfn.XLOOKUP(tbl_GL[[#This Row],[Account_key]],tbl_COA[Account_key],tbl_COA[Class],"Not Found")</f>
        <v>Liabilities and Owners Equity</v>
      </c>
      <c r="H5327" t="str">
        <f>_xlfn.XLOOKUP(tbl_GL[[#This Row],[Account_key]],tbl_COA[Account_key],tbl_COA[SubClass],"Not Found")</f>
        <v>Liabilities</v>
      </c>
      <c r="I5327" t="str">
        <f>_xlfn.XLOOKUP(tbl_GL[[#This Row],[Account_key]],tbl_COA[Account_key],tbl_COA[SubClass2],"Not Found")</f>
        <v>Current Liabilities</v>
      </c>
      <c r="J5327" t="str">
        <f>_xlfn.XLOOKUP(tbl_GL[[#This Row],[Account_key]],tbl_COA[Account_key],tbl_COA[SubAccount],,0)</f>
        <v>Accrued Expenses</v>
      </c>
      <c r="K5327">
        <f>YEAR(tbl_GL[[#This Row],[Date]])</f>
        <v>2018</v>
      </c>
    </row>
    <row r="5328" spans="1:11" hidden="1" x14ac:dyDescent="0.35">
      <c r="A5328">
        <v>63.1</v>
      </c>
      <c r="B5328" s="24">
        <v>43143</v>
      </c>
      <c r="C5328">
        <v>3</v>
      </c>
      <c r="D5328" s="13">
        <v>10</v>
      </c>
      <c r="E5328" s="13" t="s">
        <v>98</v>
      </c>
      <c r="F5328" s="17">
        <v>-1050</v>
      </c>
      <c r="G5328" t="str">
        <f>_xlfn.XLOOKUP(tbl_GL[[#This Row],[Account_key]],tbl_COA[Account_key],tbl_COA[Class],"Not Found")</f>
        <v>Assets</v>
      </c>
      <c r="H5328" t="str">
        <f>_xlfn.XLOOKUP(tbl_GL[[#This Row],[Account_key]],tbl_COA[Account_key],tbl_COA[SubClass],"Not Found")</f>
        <v>Assets</v>
      </c>
      <c r="I5328" t="str">
        <f>_xlfn.XLOOKUP(tbl_GL[[#This Row],[Account_key]],tbl_COA[Account_key],tbl_COA[SubClass2],"Not Found")</f>
        <v>Current Assets</v>
      </c>
      <c r="J5328" t="str">
        <f>_xlfn.XLOOKUP(tbl_GL[[#This Row],[Account_key]],tbl_COA[Account_key],tbl_COA[SubAccount],,0)</f>
        <v>Cash at Bank</v>
      </c>
      <c r="K5328">
        <f>YEAR(tbl_GL[[#This Row],[Date]])</f>
        <v>2018</v>
      </c>
    </row>
    <row r="5329" spans="1:11" hidden="1" x14ac:dyDescent="0.35">
      <c r="A5329">
        <v>63.2</v>
      </c>
      <c r="B5329" s="24">
        <v>43143</v>
      </c>
      <c r="C5329">
        <v>3</v>
      </c>
      <c r="D5329" s="13">
        <v>120</v>
      </c>
      <c r="E5329" s="13" t="s">
        <v>98</v>
      </c>
      <c r="F5329" s="17">
        <v>-1050</v>
      </c>
      <c r="G5329" t="str">
        <f>_xlfn.XLOOKUP(tbl_GL[[#This Row],[Account_key]],tbl_COA[Account_key],tbl_COA[Class],"Not Found")</f>
        <v>Liabilities and Owners Equity</v>
      </c>
      <c r="H5329" t="str">
        <f>_xlfn.XLOOKUP(tbl_GL[[#This Row],[Account_key]],tbl_COA[Account_key],tbl_COA[SubClass],"Not Found")</f>
        <v>Liabilities</v>
      </c>
      <c r="I5329" t="str">
        <f>_xlfn.XLOOKUP(tbl_GL[[#This Row],[Account_key]],tbl_COA[Account_key],tbl_COA[SubClass2],"Not Found")</f>
        <v>Current Liabilities</v>
      </c>
      <c r="J5329" t="str">
        <f>_xlfn.XLOOKUP(tbl_GL[[#This Row],[Account_key]],tbl_COA[Account_key],tbl_COA[SubAccount],,0)</f>
        <v>Accrued Expenses</v>
      </c>
      <c r="K5329">
        <f>YEAR(tbl_GL[[#This Row],[Date]])</f>
        <v>2018</v>
      </c>
    </row>
    <row r="5330" spans="1:11" hidden="1" x14ac:dyDescent="0.35">
      <c r="A5330">
        <v>64.099999999999994</v>
      </c>
      <c r="B5330" s="24">
        <v>43145</v>
      </c>
      <c r="C5330">
        <v>3</v>
      </c>
      <c r="D5330" s="13">
        <v>260</v>
      </c>
      <c r="E5330" s="13" t="s">
        <v>99</v>
      </c>
      <c r="F5330" s="17">
        <v>-67</v>
      </c>
      <c r="G5330" t="str">
        <f>_xlfn.XLOOKUP(tbl_GL[[#This Row],[Account_key]],tbl_COA[Account_key],tbl_COA[Class],"Not Found")</f>
        <v>Operating account</v>
      </c>
      <c r="H5330" t="str">
        <f>_xlfn.XLOOKUP(tbl_GL[[#This Row],[Account_key]],tbl_COA[Account_key],tbl_COA[SubClass],"Not Found")</f>
        <v>Operating Expenses</v>
      </c>
      <c r="I5330" t="str">
        <f>_xlfn.XLOOKUP(tbl_GL[[#This Row],[Account_key]],tbl_COA[Account_key],tbl_COA[SubClass2],"Not Found")</f>
        <v>Marketing</v>
      </c>
      <c r="J5330" t="str">
        <f>_xlfn.XLOOKUP(tbl_GL[[#This Row],[Account_key]],tbl_COA[Account_key],tbl_COA[SubAccount],,0)</f>
        <v>Commissions</v>
      </c>
      <c r="K5330">
        <f>YEAR(tbl_GL[[#This Row],[Date]])</f>
        <v>2018</v>
      </c>
    </row>
    <row r="5331" spans="1:11" hidden="1" x14ac:dyDescent="0.35">
      <c r="A5331">
        <v>64.2</v>
      </c>
      <c r="B5331" s="24">
        <v>43145</v>
      </c>
      <c r="C5331">
        <v>3</v>
      </c>
      <c r="D5331" s="13">
        <v>20</v>
      </c>
      <c r="E5331" s="13" t="s">
        <v>99</v>
      </c>
      <c r="F5331" s="17">
        <v>-67</v>
      </c>
      <c r="G5331" t="str">
        <f>_xlfn.XLOOKUP(tbl_GL[[#This Row],[Account_key]],tbl_COA[Account_key],tbl_COA[Class],"Not Found")</f>
        <v>Assets</v>
      </c>
      <c r="H5331" t="str">
        <f>_xlfn.XLOOKUP(tbl_GL[[#This Row],[Account_key]],tbl_COA[Account_key],tbl_COA[SubClass],"Not Found")</f>
        <v>Assets</v>
      </c>
      <c r="I5331" t="str">
        <f>_xlfn.XLOOKUP(tbl_GL[[#This Row],[Account_key]],tbl_COA[Account_key],tbl_COA[SubClass2],"Not Found")</f>
        <v>Current Assets</v>
      </c>
      <c r="J5331" t="str">
        <f>_xlfn.XLOOKUP(tbl_GL[[#This Row],[Account_key]],tbl_COA[Account_key],tbl_COA[SubAccount],,0)</f>
        <v>Cash in hand</v>
      </c>
      <c r="K5331">
        <f>YEAR(tbl_GL[[#This Row],[Date]])</f>
        <v>2018</v>
      </c>
    </row>
    <row r="5332" spans="1:11" hidden="1" x14ac:dyDescent="0.35">
      <c r="A5332">
        <v>65.099999999999994</v>
      </c>
      <c r="B5332" s="24">
        <v>43145</v>
      </c>
      <c r="C5332">
        <v>3</v>
      </c>
      <c r="D5332" s="13">
        <v>310</v>
      </c>
      <c r="E5332" s="13" t="s">
        <v>97</v>
      </c>
      <c r="F5332" s="17">
        <v>-1121</v>
      </c>
      <c r="G5332" t="str">
        <f>_xlfn.XLOOKUP(tbl_GL[[#This Row],[Account_key]],tbl_COA[Account_key],tbl_COA[Class],"Not Found")</f>
        <v>Operating account</v>
      </c>
      <c r="H5332" t="str">
        <f>_xlfn.XLOOKUP(tbl_GL[[#This Row],[Account_key]],tbl_COA[Account_key],tbl_COA[SubClass],"Not Found")</f>
        <v>Operating Expenses</v>
      </c>
      <c r="I5332" t="str">
        <f>_xlfn.XLOOKUP(tbl_GL[[#This Row],[Account_key]],tbl_COA[Account_key],tbl_COA[SubClass2],"Not Found")</f>
        <v>Administration</v>
      </c>
      <c r="J5332" t="str">
        <f>_xlfn.XLOOKUP(tbl_GL[[#This Row],[Account_key]],tbl_COA[Account_key],tbl_COA[SubAccount],,0)</f>
        <v>Office Supplies</v>
      </c>
      <c r="K5332">
        <f>YEAR(tbl_GL[[#This Row],[Date]])</f>
        <v>2018</v>
      </c>
    </row>
    <row r="5333" spans="1:11" hidden="1" x14ac:dyDescent="0.35">
      <c r="A5333">
        <v>65.2</v>
      </c>
      <c r="B5333" s="24">
        <v>43145</v>
      </c>
      <c r="C5333">
        <v>3</v>
      </c>
      <c r="D5333" s="13">
        <v>120</v>
      </c>
      <c r="E5333" s="13" t="s">
        <v>97</v>
      </c>
      <c r="F5333" s="17">
        <v>1121</v>
      </c>
      <c r="G5333" t="str">
        <f>_xlfn.XLOOKUP(tbl_GL[[#This Row],[Account_key]],tbl_COA[Account_key],tbl_COA[Class],"Not Found")</f>
        <v>Liabilities and Owners Equity</v>
      </c>
      <c r="H5333" t="str">
        <f>_xlfn.XLOOKUP(tbl_GL[[#This Row],[Account_key]],tbl_COA[Account_key],tbl_COA[SubClass],"Not Found")</f>
        <v>Liabilities</v>
      </c>
      <c r="I5333" t="str">
        <f>_xlfn.XLOOKUP(tbl_GL[[#This Row],[Account_key]],tbl_COA[Account_key],tbl_COA[SubClass2],"Not Found")</f>
        <v>Current Liabilities</v>
      </c>
      <c r="J5333" t="str">
        <f>_xlfn.XLOOKUP(tbl_GL[[#This Row],[Account_key]],tbl_COA[Account_key],tbl_COA[SubAccount],,0)</f>
        <v>Accrued Expenses</v>
      </c>
      <c r="K5333">
        <f>YEAR(tbl_GL[[#This Row],[Date]])</f>
        <v>2018</v>
      </c>
    </row>
    <row r="5334" spans="1:11" hidden="1" x14ac:dyDescent="0.35">
      <c r="A5334">
        <v>66.099999999999994</v>
      </c>
      <c r="B5334" s="24">
        <v>43145</v>
      </c>
      <c r="C5334">
        <v>3</v>
      </c>
      <c r="D5334" s="13">
        <v>10</v>
      </c>
      <c r="E5334" s="13" t="s">
        <v>98</v>
      </c>
      <c r="F5334" s="17">
        <v>-1460</v>
      </c>
      <c r="G5334" t="str">
        <f>_xlfn.XLOOKUP(tbl_GL[[#This Row],[Account_key]],tbl_COA[Account_key],tbl_COA[Class],"Not Found")</f>
        <v>Assets</v>
      </c>
      <c r="H5334" t="str">
        <f>_xlfn.XLOOKUP(tbl_GL[[#This Row],[Account_key]],tbl_COA[Account_key],tbl_COA[SubClass],"Not Found")</f>
        <v>Assets</v>
      </c>
      <c r="I5334" t="str">
        <f>_xlfn.XLOOKUP(tbl_GL[[#This Row],[Account_key]],tbl_COA[Account_key],tbl_COA[SubClass2],"Not Found")</f>
        <v>Current Assets</v>
      </c>
      <c r="J5334" t="str">
        <f>_xlfn.XLOOKUP(tbl_GL[[#This Row],[Account_key]],tbl_COA[Account_key],tbl_COA[SubAccount],,0)</f>
        <v>Cash at Bank</v>
      </c>
      <c r="K5334">
        <f>YEAR(tbl_GL[[#This Row],[Date]])</f>
        <v>2018</v>
      </c>
    </row>
    <row r="5335" spans="1:11" hidden="1" x14ac:dyDescent="0.35">
      <c r="A5335">
        <v>66.2</v>
      </c>
      <c r="B5335" s="24">
        <v>43145</v>
      </c>
      <c r="C5335">
        <v>3</v>
      </c>
      <c r="D5335" s="13">
        <v>120</v>
      </c>
      <c r="E5335" s="13" t="s">
        <v>98</v>
      </c>
      <c r="F5335" s="17">
        <v>-1460</v>
      </c>
      <c r="G5335" t="str">
        <f>_xlfn.XLOOKUP(tbl_GL[[#This Row],[Account_key]],tbl_COA[Account_key],tbl_COA[Class],"Not Found")</f>
        <v>Liabilities and Owners Equity</v>
      </c>
      <c r="H5335" t="str">
        <f>_xlfn.XLOOKUP(tbl_GL[[#This Row],[Account_key]],tbl_COA[Account_key],tbl_COA[SubClass],"Not Found")</f>
        <v>Liabilities</v>
      </c>
      <c r="I5335" t="str">
        <f>_xlfn.XLOOKUP(tbl_GL[[#This Row],[Account_key]],tbl_COA[Account_key],tbl_COA[SubClass2],"Not Found")</f>
        <v>Current Liabilities</v>
      </c>
      <c r="J5335" t="str">
        <f>_xlfn.XLOOKUP(tbl_GL[[#This Row],[Account_key]],tbl_COA[Account_key],tbl_COA[SubAccount],,0)</f>
        <v>Accrued Expenses</v>
      </c>
      <c r="K5335">
        <f>YEAR(tbl_GL[[#This Row],[Date]])</f>
        <v>2018</v>
      </c>
    </row>
    <row r="5336" spans="1:11" hidden="1" x14ac:dyDescent="0.35">
      <c r="A5336">
        <v>67.099999999999994</v>
      </c>
      <c r="B5336" s="24">
        <v>43146</v>
      </c>
      <c r="C5336">
        <v>3</v>
      </c>
      <c r="D5336" s="13">
        <v>10</v>
      </c>
      <c r="E5336" s="13" t="s">
        <v>112</v>
      </c>
      <c r="F5336" s="17">
        <v>-187</v>
      </c>
      <c r="G5336" t="str">
        <f>_xlfn.XLOOKUP(tbl_GL[[#This Row],[Account_key]],tbl_COA[Account_key],tbl_COA[Class],"Not Found")</f>
        <v>Assets</v>
      </c>
      <c r="H5336" t="str">
        <f>_xlfn.XLOOKUP(tbl_GL[[#This Row],[Account_key]],tbl_COA[Account_key],tbl_COA[SubClass],"Not Found")</f>
        <v>Assets</v>
      </c>
      <c r="I5336" t="str">
        <f>_xlfn.XLOOKUP(tbl_GL[[#This Row],[Account_key]],tbl_COA[Account_key],tbl_COA[SubClass2],"Not Found")</f>
        <v>Current Assets</v>
      </c>
      <c r="J5336" t="str">
        <f>_xlfn.XLOOKUP(tbl_GL[[#This Row],[Account_key]],tbl_COA[Account_key],tbl_COA[SubAccount],,0)</f>
        <v>Cash at Bank</v>
      </c>
      <c r="K5336">
        <f>YEAR(tbl_GL[[#This Row],[Date]])</f>
        <v>2018</v>
      </c>
    </row>
    <row r="5337" spans="1:11" hidden="1" x14ac:dyDescent="0.35">
      <c r="A5337">
        <v>67.2</v>
      </c>
      <c r="B5337" s="24">
        <v>43146</v>
      </c>
      <c r="C5337">
        <v>3</v>
      </c>
      <c r="D5337" s="13">
        <v>121</v>
      </c>
      <c r="E5337" s="13" t="s">
        <v>112</v>
      </c>
      <c r="F5337" s="17">
        <v>-187</v>
      </c>
      <c r="G5337" t="str">
        <f>_xlfn.XLOOKUP(tbl_GL[[#This Row],[Account_key]],tbl_COA[Account_key],tbl_COA[Class],"Not Found")</f>
        <v>Liabilities and Owners Equity</v>
      </c>
      <c r="H5337" t="str">
        <f>_xlfn.XLOOKUP(tbl_GL[[#This Row],[Account_key]],tbl_COA[Account_key],tbl_COA[SubClass],"Not Found")</f>
        <v>Liabilities</v>
      </c>
      <c r="I5337" t="str">
        <f>_xlfn.XLOOKUP(tbl_GL[[#This Row],[Account_key]],tbl_COA[Account_key],tbl_COA[SubClass2],"Not Found")</f>
        <v>Current Liabilities</v>
      </c>
      <c r="J5337" t="str">
        <f>_xlfn.XLOOKUP(tbl_GL[[#This Row],[Account_key]],tbl_COA[Account_key],tbl_COA[SubAccount],,0)</f>
        <v>Interest Payable</v>
      </c>
      <c r="K5337">
        <f>YEAR(tbl_GL[[#This Row],[Date]])</f>
        <v>2018</v>
      </c>
    </row>
    <row r="5338" spans="1:11" hidden="1" x14ac:dyDescent="0.35">
      <c r="A5338">
        <v>68.099999999999994</v>
      </c>
      <c r="B5338" s="24">
        <v>43146</v>
      </c>
      <c r="C5338">
        <v>3</v>
      </c>
      <c r="D5338" s="13">
        <v>30</v>
      </c>
      <c r="E5338" s="13" t="s">
        <v>80</v>
      </c>
      <c r="F5338" s="17">
        <v>-8062</v>
      </c>
      <c r="G5338" t="str">
        <f>_xlfn.XLOOKUP(tbl_GL[[#This Row],[Account_key]],tbl_COA[Account_key],tbl_COA[Class],"Not Found")</f>
        <v>Assets</v>
      </c>
      <c r="H5338" t="str">
        <f>_xlfn.XLOOKUP(tbl_GL[[#This Row],[Account_key]],tbl_COA[Account_key],tbl_COA[SubClass],"Not Found")</f>
        <v>Assets</v>
      </c>
      <c r="I5338" t="str">
        <f>_xlfn.XLOOKUP(tbl_GL[[#This Row],[Account_key]],tbl_COA[Account_key],tbl_COA[SubClass2],"Not Found")</f>
        <v>Current Assets</v>
      </c>
      <c r="J5338" t="str">
        <f>_xlfn.XLOOKUP(tbl_GL[[#This Row],[Account_key]],tbl_COA[Account_key],tbl_COA[SubAccount],,0)</f>
        <v>Trade Receivables</v>
      </c>
      <c r="K5338">
        <f>YEAR(tbl_GL[[#This Row],[Date]])</f>
        <v>2018</v>
      </c>
    </row>
    <row r="5339" spans="1:11" hidden="1" x14ac:dyDescent="0.35">
      <c r="A5339">
        <v>68.2</v>
      </c>
      <c r="B5339" s="24">
        <v>43146</v>
      </c>
      <c r="C5339">
        <v>3</v>
      </c>
      <c r="D5339" s="13">
        <v>10</v>
      </c>
      <c r="E5339" s="13" t="s">
        <v>80</v>
      </c>
      <c r="F5339" s="17">
        <v>8062</v>
      </c>
      <c r="G5339" t="str">
        <f>_xlfn.XLOOKUP(tbl_GL[[#This Row],[Account_key]],tbl_COA[Account_key],tbl_COA[Class],"Not Found")</f>
        <v>Assets</v>
      </c>
      <c r="H5339" t="str">
        <f>_xlfn.XLOOKUP(tbl_GL[[#This Row],[Account_key]],tbl_COA[Account_key],tbl_COA[SubClass],"Not Found")</f>
        <v>Assets</v>
      </c>
      <c r="I5339" t="str">
        <f>_xlfn.XLOOKUP(tbl_GL[[#This Row],[Account_key]],tbl_COA[Account_key],tbl_COA[SubClass2],"Not Found")</f>
        <v>Current Assets</v>
      </c>
      <c r="J5339" t="str">
        <f>_xlfn.XLOOKUP(tbl_GL[[#This Row],[Account_key]],tbl_COA[Account_key],tbl_COA[SubAccount],,0)</f>
        <v>Cash at Bank</v>
      </c>
      <c r="K5339">
        <f>YEAR(tbl_GL[[#This Row],[Date]])</f>
        <v>2018</v>
      </c>
    </row>
    <row r="5340" spans="1:11" hidden="1" x14ac:dyDescent="0.35">
      <c r="A5340">
        <v>69.099999999999994</v>
      </c>
      <c r="B5340" s="24">
        <v>43146</v>
      </c>
      <c r="C5340">
        <v>3</v>
      </c>
      <c r="D5340" s="13">
        <v>10</v>
      </c>
      <c r="E5340" s="13" t="s">
        <v>84</v>
      </c>
      <c r="F5340" s="17">
        <v>-10667</v>
      </c>
      <c r="G5340" t="str">
        <f>_xlfn.XLOOKUP(tbl_GL[[#This Row],[Account_key]],tbl_COA[Account_key],tbl_COA[Class],"Not Found")</f>
        <v>Assets</v>
      </c>
      <c r="H5340" t="str">
        <f>_xlfn.XLOOKUP(tbl_GL[[#This Row],[Account_key]],tbl_COA[Account_key],tbl_COA[SubClass],"Not Found")</f>
        <v>Assets</v>
      </c>
      <c r="I5340" t="str">
        <f>_xlfn.XLOOKUP(tbl_GL[[#This Row],[Account_key]],tbl_COA[Account_key],tbl_COA[SubClass2],"Not Found")</f>
        <v>Current Assets</v>
      </c>
      <c r="J5340" t="str">
        <f>_xlfn.XLOOKUP(tbl_GL[[#This Row],[Account_key]],tbl_COA[Account_key],tbl_COA[SubAccount],,0)</f>
        <v>Cash at Bank</v>
      </c>
      <c r="K5340">
        <f>YEAR(tbl_GL[[#This Row],[Date]])</f>
        <v>2018</v>
      </c>
    </row>
    <row r="5341" spans="1:11" hidden="1" x14ac:dyDescent="0.35">
      <c r="A5341">
        <v>69.2</v>
      </c>
      <c r="B5341" s="24">
        <v>43146</v>
      </c>
      <c r="C5341">
        <v>3</v>
      </c>
      <c r="D5341" s="13">
        <v>110</v>
      </c>
      <c r="E5341" s="13" t="s">
        <v>84</v>
      </c>
      <c r="F5341" s="17">
        <v>-10667</v>
      </c>
      <c r="G5341" t="str">
        <f>_xlfn.XLOOKUP(tbl_GL[[#This Row],[Account_key]],tbl_COA[Account_key],tbl_COA[Class],"Not Found")</f>
        <v>Liabilities and Owners Equity</v>
      </c>
      <c r="H5341" t="str">
        <f>_xlfn.XLOOKUP(tbl_GL[[#This Row],[Account_key]],tbl_COA[Account_key],tbl_COA[SubClass],"Not Found")</f>
        <v>Liabilities</v>
      </c>
      <c r="I5341" t="str">
        <f>_xlfn.XLOOKUP(tbl_GL[[#This Row],[Account_key]],tbl_COA[Account_key],tbl_COA[SubClass2],"Not Found")</f>
        <v>Current Liabilities</v>
      </c>
      <c r="J5341" t="str">
        <f>_xlfn.XLOOKUP(tbl_GL[[#This Row],[Account_key]],tbl_COA[Account_key],tbl_COA[SubAccount],,0)</f>
        <v>Trade Payables</v>
      </c>
      <c r="K5341">
        <f>YEAR(tbl_GL[[#This Row],[Date]])</f>
        <v>2018</v>
      </c>
    </row>
    <row r="5342" spans="1:11" hidden="1" x14ac:dyDescent="0.35">
      <c r="A5342">
        <v>70.099999999999994</v>
      </c>
      <c r="B5342" s="24">
        <v>43147</v>
      </c>
      <c r="C5342">
        <v>3</v>
      </c>
      <c r="D5342" s="13">
        <v>10</v>
      </c>
      <c r="E5342" s="13" t="s">
        <v>98</v>
      </c>
      <c r="F5342" s="17">
        <v>-1103</v>
      </c>
      <c r="G5342" t="str">
        <f>_xlfn.XLOOKUP(tbl_GL[[#This Row],[Account_key]],tbl_COA[Account_key],tbl_COA[Class],"Not Found")</f>
        <v>Assets</v>
      </c>
      <c r="H5342" t="str">
        <f>_xlfn.XLOOKUP(tbl_GL[[#This Row],[Account_key]],tbl_COA[Account_key],tbl_COA[SubClass],"Not Found")</f>
        <v>Assets</v>
      </c>
      <c r="I5342" t="str">
        <f>_xlfn.XLOOKUP(tbl_GL[[#This Row],[Account_key]],tbl_COA[Account_key],tbl_COA[SubClass2],"Not Found")</f>
        <v>Current Assets</v>
      </c>
      <c r="J5342" t="str">
        <f>_xlfn.XLOOKUP(tbl_GL[[#This Row],[Account_key]],tbl_COA[Account_key],tbl_COA[SubAccount],,0)</f>
        <v>Cash at Bank</v>
      </c>
      <c r="K5342">
        <f>YEAR(tbl_GL[[#This Row],[Date]])</f>
        <v>2018</v>
      </c>
    </row>
    <row r="5343" spans="1:11" hidden="1" x14ac:dyDescent="0.35">
      <c r="A5343">
        <v>70.2</v>
      </c>
      <c r="B5343" s="24">
        <v>43147</v>
      </c>
      <c r="C5343">
        <v>3</v>
      </c>
      <c r="D5343" s="13">
        <v>120</v>
      </c>
      <c r="E5343" s="13" t="s">
        <v>98</v>
      </c>
      <c r="F5343" s="17">
        <v>-1103</v>
      </c>
      <c r="G5343" t="str">
        <f>_xlfn.XLOOKUP(tbl_GL[[#This Row],[Account_key]],tbl_COA[Account_key],tbl_COA[Class],"Not Found")</f>
        <v>Liabilities and Owners Equity</v>
      </c>
      <c r="H5343" t="str">
        <f>_xlfn.XLOOKUP(tbl_GL[[#This Row],[Account_key]],tbl_COA[Account_key],tbl_COA[SubClass],"Not Found")</f>
        <v>Liabilities</v>
      </c>
      <c r="I5343" t="str">
        <f>_xlfn.XLOOKUP(tbl_GL[[#This Row],[Account_key]],tbl_COA[Account_key],tbl_COA[SubClass2],"Not Found")</f>
        <v>Current Liabilities</v>
      </c>
      <c r="J5343" t="str">
        <f>_xlfn.XLOOKUP(tbl_GL[[#This Row],[Account_key]],tbl_COA[Account_key],tbl_COA[SubAccount],,0)</f>
        <v>Accrued Expenses</v>
      </c>
      <c r="K5343">
        <f>YEAR(tbl_GL[[#This Row],[Date]])</f>
        <v>2018</v>
      </c>
    </row>
    <row r="5344" spans="1:11" hidden="1" x14ac:dyDescent="0.35">
      <c r="A5344">
        <v>71.099999999999994</v>
      </c>
      <c r="B5344" s="24">
        <v>43147</v>
      </c>
      <c r="C5344">
        <v>3</v>
      </c>
      <c r="D5344" s="13">
        <v>350</v>
      </c>
      <c r="E5344" s="13" t="s">
        <v>97</v>
      </c>
      <c r="F5344" s="17">
        <v>-1171</v>
      </c>
      <c r="G5344" t="str">
        <f>_xlfn.XLOOKUP(tbl_GL[[#This Row],[Account_key]],tbl_COA[Account_key],tbl_COA[Class],"Not Found")</f>
        <v>Operating account</v>
      </c>
      <c r="H5344" t="str">
        <f>_xlfn.XLOOKUP(tbl_GL[[#This Row],[Account_key]],tbl_COA[Account_key],tbl_COA[SubClass],"Not Found")</f>
        <v>Operating Expenses</v>
      </c>
      <c r="I5344" t="str">
        <f>_xlfn.XLOOKUP(tbl_GL[[#This Row],[Account_key]],tbl_COA[Account_key],tbl_COA[SubClass2],"Not Found")</f>
        <v>Administration</v>
      </c>
      <c r="J5344" t="str">
        <f>_xlfn.XLOOKUP(tbl_GL[[#This Row],[Account_key]],tbl_COA[Account_key],tbl_COA[SubAccount],,0)</f>
        <v>Other Expenses</v>
      </c>
      <c r="K5344">
        <f>YEAR(tbl_GL[[#This Row],[Date]])</f>
        <v>2018</v>
      </c>
    </row>
    <row r="5345" spans="1:11" hidden="1" x14ac:dyDescent="0.35">
      <c r="A5345">
        <v>71.2</v>
      </c>
      <c r="B5345" s="24">
        <v>43147</v>
      </c>
      <c r="C5345">
        <v>3</v>
      </c>
      <c r="D5345" s="13">
        <v>120</v>
      </c>
      <c r="E5345" s="13" t="s">
        <v>97</v>
      </c>
      <c r="F5345" s="17">
        <v>1171</v>
      </c>
      <c r="G5345" t="str">
        <f>_xlfn.XLOOKUP(tbl_GL[[#This Row],[Account_key]],tbl_COA[Account_key],tbl_COA[Class],"Not Found")</f>
        <v>Liabilities and Owners Equity</v>
      </c>
      <c r="H5345" t="str">
        <f>_xlfn.XLOOKUP(tbl_GL[[#This Row],[Account_key]],tbl_COA[Account_key],tbl_COA[SubClass],"Not Found")</f>
        <v>Liabilities</v>
      </c>
      <c r="I5345" t="str">
        <f>_xlfn.XLOOKUP(tbl_GL[[#This Row],[Account_key]],tbl_COA[Account_key],tbl_COA[SubClass2],"Not Found")</f>
        <v>Current Liabilities</v>
      </c>
      <c r="J5345" t="str">
        <f>_xlfn.XLOOKUP(tbl_GL[[#This Row],[Account_key]],tbl_COA[Account_key],tbl_COA[SubAccount],,0)</f>
        <v>Accrued Expenses</v>
      </c>
      <c r="K5345">
        <f>YEAR(tbl_GL[[#This Row],[Date]])</f>
        <v>2018</v>
      </c>
    </row>
    <row r="5346" spans="1:11" hidden="1" x14ac:dyDescent="0.35">
      <c r="A5346">
        <v>72.099999999999994</v>
      </c>
      <c r="B5346" s="24">
        <v>43149</v>
      </c>
      <c r="C5346">
        <v>3</v>
      </c>
      <c r="D5346" s="13">
        <v>230</v>
      </c>
      <c r="E5346" s="13" t="s">
        <v>4</v>
      </c>
      <c r="F5346" s="17">
        <v>-602</v>
      </c>
      <c r="G5346" t="str">
        <f>_xlfn.XLOOKUP(tbl_GL[[#This Row],[Account_key]],tbl_COA[Account_key],tbl_COA[Class],"Not Found")</f>
        <v>Trading account</v>
      </c>
      <c r="H5346" t="str">
        <f>_xlfn.XLOOKUP(tbl_GL[[#This Row],[Account_key]],tbl_COA[Account_key],tbl_COA[SubClass],"Not Found")</f>
        <v>Cost of Sales</v>
      </c>
      <c r="I5346" t="str">
        <f>_xlfn.XLOOKUP(tbl_GL[[#This Row],[Account_key]],tbl_COA[Account_key],tbl_COA[SubClass2],"Not Found")</f>
        <v>Cost of Sales</v>
      </c>
      <c r="J5346" t="str">
        <f>_xlfn.XLOOKUP(tbl_GL[[#This Row],[Account_key]],tbl_COA[Account_key],tbl_COA[SubAccount],,0)</f>
        <v>Cost of Sales</v>
      </c>
      <c r="K5346">
        <f>YEAR(tbl_GL[[#This Row],[Date]])</f>
        <v>2018</v>
      </c>
    </row>
    <row r="5347" spans="1:11" hidden="1" x14ac:dyDescent="0.35">
      <c r="A5347">
        <v>72.2</v>
      </c>
      <c r="B5347" s="24">
        <v>43149</v>
      </c>
      <c r="C5347">
        <v>3</v>
      </c>
      <c r="D5347" s="13">
        <v>60</v>
      </c>
      <c r="E5347" s="13" t="s">
        <v>4</v>
      </c>
      <c r="F5347" s="17">
        <v>-602</v>
      </c>
      <c r="G5347" t="str">
        <f>_xlfn.XLOOKUP(tbl_GL[[#This Row],[Account_key]],tbl_COA[Account_key],tbl_COA[Class],"Not Found")</f>
        <v>Assets</v>
      </c>
      <c r="H5347" t="str">
        <f>_xlfn.XLOOKUP(tbl_GL[[#This Row],[Account_key]],tbl_COA[Account_key],tbl_COA[SubClass],"Not Found")</f>
        <v>Assets</v>
      </c>
      <c r="I5347" t="str">
        <f>_xlfn.XLOOKUP(tbl_GL[[#This Row],[Account_key]],tbl_COA[Account_key],tbl_COA[SubClass2],"Not Found")</f>
        <v>Current Assets</v>
      </c>
      <c r="J5347" t="str">
        <f>_xlfn.XLOOKUP(tbl_GL[[#This Row],[Account_key]],tbl_COA[Account_key],tbl_COA[SubAccount],,0)</f>
        <v>Inventory</v>
      </c>
      <c r="K5347">
        <f>YEAR(tbl_GL[[#This Row],[Date]])</f>
        <v>2018</v>
      </c>
    </row>
    <row r="5348" spans="1:11" hidden="1" x14ac:dyDescent="0.35">
      <c r="A5348">
        <v>73.099999999999994</v>
      </c>
      <c r="B5348" s="24">
        <v>43149</v>
      </c>
      <c r="C5348">
        <v>3</v>
      </c>
      <c r="D5348" s="13">
        <v>210</v>
      </c>
      <c r="E5348" s="13" t="s">
        <v>7</v>
      </c>
      <c r="F5348" s="17">
        <v>1755</v>
      </c>
      <c r="G5348" t="str">
        <f>_xlfn.XLOOKUP(tbl_GL[[#This Row],[Account_key]],tbl_COA[Account_key],tbl_COA[Class],"Not Found")</f>
        <v>Trading account</v>
      </c>
      <c r="H5348" t="str">
        <f>_xlfn.XLOOKUP(tbl_GL[[#This Row],[Account_key]],tbl_COA[Account_key],tbl_COA[SubClass],"Not Found")</f>
        <v>Sales</v>
      </c>
      <c r="I5348" t="str">
        <f>_xlfn.XLOOKUP(tbl_GL[[#This Row],[Account_key]],tbl_COA[Account_key],tbl_COA[SubClass2],"Not Found")</f>
        <v>Sales</v>
      </c>
      <c r="J5348" t="str">
        <f>_xlfn.XLOOKUP(tbl_GL[[#This Row],[Account_key]],tbl_COA[Account_key],tbl_COA[SubAccount],,0)</f>
        <v>Sales</v>
      </c>
      <c r="K5348">
        <f>YEAR(tbl_GL[[#This Row],[Date]])</f>
        <v>2018</v>
      </c>
    </row>
    <row r="5349" spans="1:11" hidden="1" x14ac:dyDescent="0.35">
      <c r="A5349">
        <v>73.2</v>
      </c>
      <c r="B5349" s="24">
        <v>43149</v>
      </c>
      <c r="C5349">
        <v>3</v>
      </c>
      <c r="D5349" s="13">
        <v>10</v>
      </c>
      <c r="E5349" s="13" t="s">
        <v>7</v>
      </c>
      <c r="F5349" s="17">
        <v>1755</v>
      </c>
      <c r="G5349" t="str">
        <f>_xlfn.XLOOKUP(tbl_GL[[#This Row],[Account_key]],tbl_COA[Account_key],tbl_COA[Class],"Not Found")</f>
        <v>Assets</v>
      </c>
      <c r="H5349" t="str">
        <f>_xlfn.XLOOKUP(tbl_GL[[#This Row],[Account_key]],tbl_COA[Account_key],tbl_COA[SubClass],"Not Found")</f>
        <v>Assets</v>
      </c>
      <c r="I5349" t="str">
        <f>_xlfn.XLOOKUP(tbl_GL[[#This Row],[Account_key]],tbl_COA[Account_key],tbl_COA[SubClass2],"Not Found")</f>
        <v>Current Assets</v>
      </c>
      <c r="J5349" t="str">
        <f>_xlfn.XLOOKUP(tbl_GL[[#This Row],[Account_key]],tbl_COA[Account_key],tbl_COA[SubAccount],,0)</f>
        <v>Cash at Bank</v>
      </c>
      <c r="K5349">
        <f>YEAR(tbl_GL[[#This Row],[Date]])</f>
        <v>2018</v>
      </c>
    </row>
    <row r="5350" spans="1:11" hidden="1" x14ac:dyDescent="0.35">
      <c r="A5350">
        <v>74.099999999999994</v>
      </c>
      <c r="B5350" s="24">
        <v>43149</v>
      </c>
      <c r="C5350">
        <v>3</v>
      </c>
      <c r="D5350" s="13">
        <v>230</v>
      </c>
      <c r="E5350" s="13" t="s">
        <v>4</v>
      </c>
      <c r="F5350" s="17">
        <v>-2484</v>
      </c>
      <c r="G5350" t="str">
        <f>_xlfn.XLOOKUP(tbl_GL[[#This Row],[Account_key]],tbl_COA[Account_key],tbl_COA[Class],"Not Found")</f>
        <v>Trading account</v>
      </c>
      <c r="H5350" t="str">
        <f>_xlfn.XLOOKUP(tbl_GL[[#This Row],[Account_key]],tbl_COA[Account_key],tbl_COA[SubClass],"Not Found")</f>
        <v>Cost of Sales</v>
      </c>
      <c r="I5350" t="str">
        <f>_xlfn.XLOOKUP(tbl_GL[[#This Row],[Account_key]],tbl_COA[Account_key],tbl_COA[SubClass2],"Not Found")</f>
        <v>Cost of Sales</v>
      </c>
      <c r="J5350" t="str">
        <f>_xlfn.XLOOKUP(tbl_GL[[#This Row],[Account_key]],tbl_COA[Account_key],tbl_COA[SubAccount],,0)</f>
        <v>Cost of Sales</v>
      </c>
      <c r="K5350">
        <f>YEAR(tbl_GL[[#This Row],[Date]])</f>
        <v>2018</v>
      </c>
    </row>
    <row r="5351" spans="1:11" hidden="1" x14ac:dyDescent="0.35">
      <c r="A5351">
        <v>74.2</v>
      </c>
      <c r="B5351" s="24">
        <v>43149</v>
      </c>
      <c r="C5351">
        <v>3</v>
      </c>
      <c r="D5351" s="13">
        <v>60</v>
      </c>
      <c r="E5351" s="13" t="s">
        <v>4</v>
      </c>
      <c r="F5351" s="17">
        <v>-2484</v>
      </c>
      <c r="G5351" t="str">
        <f>_xlfn.XLOOKUP(tbl_GL[[#This Row],[Account_key]],tbl_COA[Account_key],tbl_COA[Class],"Not Found")</f>
        <v>Assets</v>
      </c>
      <c r="H5351" t="str">
        <f>_xlfn.XLOOKUP(tbl_GL[[#This Row],[Account_key]],tbl_COA[Account_key],tbl_COA[SubClass],"Not Found")</f>
        <v>Assets</v>
      </c>
      <c r="I5351" t="str">
        <f>_xlfn.XLOOKUP(tbl_GL[[#This Row],[Account_key]],tbl_COA[Account_key],tbl_COA[SubClass2],"Not Found")</f>
        <v>Current Assets</v>
      </c>
      <c r="J5351" t="str">
        <f>_xlfn.XLOOKUP(tbl_GL[[#This Row],[Account_key]],tbl_COA[Account_key],tbl_COA[SubAccount],,0)</f>
        <v>Inventory</v>
      </c>
      <c r="K5351">
        <f>YEAR(tbl_GL[[#This Row],[Date]])</f>
        <v>2018</v>
      </c>
    </row>
    <row r="5352" spans="1:11" hidden="1" x14ac:dyDescent="0.35">
      <c r="A5352">
        <v>75.099999999999994</v>
      </c>
      <c r="B5352" s="24">
        <v>43149</v>
      </c>
      <c r="C5352">
        <v>3</v>
      </c>
      <c r="D5352" s="13">
        <v>210</v>
      </c>
      <c r="E5352" s="13" t="s">
        <v>8</v>
      </c>
      <c r="F5352" s="17">
        <v>7762</v>
      </c>
      <c r="G5352" t="str">
        <f>_xlfn.XLOOKUP(tbl_GL[[#This Row],[Account_key]],tbl_COA[Account_key],tbl_COA[Class],"Not Found")</f>
        <v>Trading account</v>
      </c>
      <c r="H5352" t="str">
        <f>_xlfn.XLOOKUP(tbl_GL[[#This Row],[Account_key]],tbl_COA[Account_key],tbl_COA[SubClass],"Not Found")</f>
        <v>Sales</v>
      </c>
      <c r="I5352" t="str">
        <f>_xlfn.XLOOKUP(tbl_GL[[#This Row],[Account_key]],tbl_COA[Account_key],tbl_COA[SubClass2],"Not Found")</f>
        <v>Sales</v>
      </c>
      <c r="J5352" t="str">
        <f>_xlfn.XLOOKUP(tbl_GL[[#This Row],[Account_key]],tbl_COA[Account_key],tbl_COA[SubAccount],,0)</f>
        <v>Sales</v>
      </c>
      <c r="K5352">
        <f>YEAR(tbl_GL[[#This Row],[Date]])</f>
        <v>2018</v>
      </c>
    </row>
    <row r="5353" spans="1:11" hidden="1" x14ac:dyDescent="0.35">
      <c r="A5353">
        <v>75.2</v>
      </c>
      <c r="B5353" s="24">
        <v>43149</v>
      </c>
      <c r="C5353">
        <v>3</v>
      </c>
      <c r="D5353" s="13">
        <v>30</v>
      </c>
      <c r="E5353" s="13" t="s">
        <v>8</v>
      </c>
      <c r="F5353" s="17">
        <v>7762</v>
      </c>
      <c r="G5353" t="str">
        <f>_xlfn.XLOOKUP(tbl_GL[[#This Row],[Account_key]],tbl_COA[Account_key],tbl_COA[Class],"Not Found")</f>
        <v>Assets</v>
      </c>
      <c r="H5353" t="str">
        <f>_xlfn.XLOOKUP(tbl_GL[[#This Row],[Account_key]],tbl_COA[Account_key],tbl_COA[SubClass],"Not Found")</f>
        <v>Assets</v>
      </c>
      <c r="I5353" t="str">
        <f>_xlfn.XLOOKUP(tbl_GL[[#This Row],[Account_key]],tbl_COA[Account_key],tbl_COA[SubClass2],"Not Found")</f>
        <v>Current Assets</v>
      </c>
      <c r="J5353" t="str">
        <f>_xlfn.XLOOKUP(tbl_GL[[#This Row],[Account_key]],tbl_COA[Account_key],tbl_COA[SubAccount],,0)</f>
        <v>Trade Receivables</v>
      </c>
      <c r="K5353">
        <f>YEAR(tbl_GL[[#This Row],[Date]])</f>
        <v>2018</v>
      </c>
    </row>
    <row r="5354" spans="1:11" hidden="1" x14ac:dyDescent="0.35">
      <c r="A5354">
        <v>76.099999999999994</v>
      </c>
      <c r="B5354" s="24">
        <v>43150</v>
      </c>
      <c r="C5354">
        <v>3</v>
      </c>
      <c r="D5354" s="13">
        <v>230</v>
      </c>
      <c r="E5354" s="13" t="s">
        <v>4</v>
      </c>
      <c r="F5354" s="17">
        <v>-205</v>
      </c>
      <c r="G5354" t="str">
        <f>_xlfn.XLOOKUP(tbl_GL[[#This Row],[Account_key]],tbl_COA[Account_key],tbl_COA[Class],"Not Found")</f>
        <v>Trading account</v>
      </c>
      <c r="H5354" t="str">
        <f>_xlfn.XLOOKUP(tbl_GL[[#This Row],[Account_key]],tbl_COA[Account_key],tbl_COA[SubClass],"Not Found")</f>
        <v>Cost of Sales</v>
      </c>
      <c r="I5354" t="str">
        <f>_xlfn.XLOOKUP(tbl_GL[[#This Row],[Account_key]],tbl_COA[Account_key],tbl_COA[SubClass2],"Not Found")</f>
        <v>Cost of Sales</v>
      </c>
      <c r="J5354" t="str">
        <f>_xlfn.XLOOKUP(tbl_GL[[#This Row],[Account_key]],tbl_COA[Account_key],tbl_COA[SubAccount],,0)</f>
        <v>Cost of Sales</v>
      </c>
      <c r="K5354">
        <f>YEAR(tbl_GL[[#This Row],[Date]])</f>
        <v>2018</v>
      </c>
    </row>
    <row r="5355" spans="1:11" hidden="1" x14ac:dyDescent="0.35">
      <c r="A5355">
        <v>76.2</v>
      </c>
      <c r="B5355" s="24">
        <v>43150</v>
      </c>
      <c r="C5355">
        <v>3</v>
      </c>
      <c r="D5355" s="13">
        <v>60</v>
      </c>
      <c r="E5355" s="13" t="s">
        <v>4</v>
      </c>
      <c r="F5355" s="17">
        <v>-205</v>
      </c>
      <c r="G5355" t="str">
        <f>_xlfn.XLOOKUP(tbl_GL[[#This Row],[Account_key]],tbl_COA[Account_key],tbl_COA[Class],"Not Found")</f>
        <v>Assets</v>
      </c>
      <c r="H5355" t="str">
        <f>_xlfn.XLOOKUP(tbl_GL[[#This Row],[Account_key]],tbl_COA[Account_key],tbl_COA[SubClass],"Not Found")</f>
        <v>Assets</v>
      </c>
      <c r="I5355" t="str">
        <f>_xlfn.XLOOKUP(tbl_GL[[#This Row],[Account_key]],tbl_COA[Account_key],tbl_COA[SubClass2],"Not Found")</f>
        <v>Current Assets</v>
      </c>
      <c r="J5355" t="str">
        <f>_xlfn.XLOOKUP(tbl_GL[[#This Row],[Account_key]],tbl_COA[Account_key],tbl_COA[SubAccount],,0)</f>
        <v>Inventory</v>
      </c>
      <c r="K5355">
        <f>YEAR(tbl_GL[[#This Row],[Date]])</f>
        <v>2018</v>
      </c>
    </row>
    <row r="5356" spans="1:11" hidden="1" x14ac:dyDescent="0.35">
      <c r="A5356">
        <v>77.099999999999994</v>
      </c>
      <c r="B5356" s="24">
        <v>43150</v>
      </c>
      <c r="C5356">
        <v>3</v>
      </c>
      <c r="D5356" s="13">
        <v>210</v>
      </c>
      <c r="E5356" s="13" t="s">
        <v>8</v>
      </c>
      <c r="F5356" s="17">
        <v>642</v>
      </c>
      <c r="G5356" t="str">
        <f>_xlfn.XLOOKUP(tbl_GL[[#This Row],[Account_key]],tbl_COA[Account_key],tbl_COA[Class],"Not Found")</f>
        <v>Trading account</v>
      </c>
      <c r="H5356" t="str">
        <f>_xlfn.XLOOKUP(tbl_GL[[#This Row],[Account_key]],tbl_COA[Account_key],tbl_COA[SubClass],"Not Found")</f>
        <v>Sales</v>
      </c>
      <c r="I5356" t="str">
        <f>_xlfn.XLOOKUP(tbl_GL[[#This Row],[Account_key]],tbl_COA[Account_key],tbl_COA[SubClass2],"Not Found")</f>
        <v>Sales</v>
      </c>
      <c r="J5356" t="str">
        <f>_xlfn.XLOOKUP(tbl_GL[[#This Row],[Account_key]],tbl_COA[Account_key],tbl_COA[SubAccount],,0)</f>
        <v>Sales</v>
      </c>
      <c r="K5356">
        <f>YEAR(tbl_GL[[#This Row],[Date]])</f>
        <v>2018</v>
      </c>
    </row>
    <row r="5357" spans="1:11" hidden="1" x14ac:dyDescent="0.35">
      <c r="A5357">
        <v>77.2</v>
      </c>
      <c r="B5357" s="24">
        <v>43150</v>
      </c>
      <c r="C5357">
        <v>3</v>
      </c>
      <c r="D5357" s="13">
        <v>30</v>
      </c>
      <c r="E5357" s="13" t="s">
        <v>8</v>
      </c>
      <c r="F5357" s="17">
        <v>642</v>
      </c>
      <c r="G5357" t="str">
        <f>_xlfn.XLOOKUP(tbl_GL[[#This Row],[Account_key]],tbl_COA[Account_key],tbl_COA[Class],"Not Found")</f>
        <v>Assets</v>
      </c>
      <c r="H5357" t="str">
        <f>_xlfn.XLOOKUP(tbl_GL[[#This Row],[Account_key]],tbl_COA[Account_key],tbl_COA[SubClass],"Not Found")</f>
        <v>Assets</v>
      </c>
      <c r="I5357" t="str">
        <f>_xlfn.XLOOKUP(tbl_GL[[#This Row],[Account_key]],tbl_COA[Account_key],tbl_COA[SubClass2],"Not Found")</f>
        <v>Current Assets</v>
      </c>
      <c r="J5357" t="str">
        <f>_xlfn.XLOOKUP(tbl_GL[[#This Row],[Account_key]],tbl_COA[Account_key],tbl_COA[SubAccount],,0)</f>
        <v>Trade Receivables</v>
      </c>
      <c r="K5357">
        <f>YEAR(tbl_GL[[#This Row],[Date]])</f>
        <v>2018</v>
      </c>
    </row>
    <row r="5358" spans="1:11" hidden="1" x14ac:dyDescent="0.35">
      <c r="A5358">
        <v>78.099999999999994</v>
      </c>
      <c r="B5358" s="24">
        <v>43151</v>
      </c>
      <c r="C5358">
        <v>3</v>
      </c>
      <c r="D5358" s="13">
        <v>10</v>
      </c>
      <c r="E5358" s="13" t="s">
        <v>98</v>
      </c>
      <c r="F5358" s="17">
        <v>-1319</v>
      </c>
      <c r="G5358" t="str">
        <f>_xlfn.XLOOKUP(tbl_GL[[#This Row],[Account_key]],tbl_COA[Account_key],tbl_COA[Class],"Not Found")</f>
        <v>Assets</v>
      </c>
      <c r="H5358" t="str">
        <f>_xlfn.XLOOKUP(tbl_GL[[#This Row],[Account_key]],tbl_COA[Account_key],tbl_COA[SubClass],"Not Found")</f>
        <v>Assets</v>
      </c>
      <c r="I5358" t="str">
        <f>_xlfn.XLOOKUP(tbl_GL[[#This Row],[Account_key]],tbl_COA[Account_key],tbl_COA[SubClass2],"Not Found")</f>
        <v>Current Assets</v>
      </c>
      <c r="J5358" t="str">
        <f>_xlfn.XLOOKUP(tbl_GL[[#This Row],[Account_key]],tbl_COA[Account_key],tbl_COA[SubAccount],,0)</f>
        <v>Cash at Bank</v>
      </c>
      <c r="K5358">
        <f>YEAR(tbl_GL[[#This Row],[Date]])</f>
        <v>2018</v>
      </c>
    </row>
    <row r="5359" spans="1:11" hidden="1" x14ac:dyDescent="0.35">
      <c r="A5359">
        <v>78.2</v>
      </c>
      <c r="B5359" s="24">
        <v>43151</v>
      </c>
      <c r="C5359">
        <v>3</v>
      </c>
      <c r="D5359" s="13">
        <v>120</v>
      </c>
      <c r="E5359" s="13" t="s">
        <v>98</v>
      </c>
      <c r="F5359" s="17">
        <v>-1319</v>
      </c>
      <c r="G5359" t="str">
        <f>_xlfn.XLOOKUP(tbl_GL[[#This Row],[Account_key]],tbl_COA[Account_key],tbl_COA[Class],"Not Found")</f>
        <v>Liabilities and Owners Equity</v>
      </c>
      <c r="H5359" t="str">
        <f>_xlfn.XLOOKUP(tbl_GL[[#This Row],[Account_key]],tbl_COA[Account_key],tbl_COA[SubClass],"Not Found")</f>
        <v>Liabilities</v>
      </c>
      <c r="I5359" t="str">
        <f>_xlfn.XLOOKUP(tbl_GL[[#This Row],[Account_key]],tbl_COA[Account_key],tbl_COA[SubClass2],"Not Found")</f>
        <v>Current Liabilities</v>
      </c>
      <c r="J5359" t="str">
        <f>_xlfn.XLOOKUP(tbl_GL[[#This Row],[Account_key]],tbl_COA[Account_key],tbl_COA[SubAccount],,0)</f>
        <v>Accrued Expenses</v>
      </c>
      <c r="K5359">
        <f>YEAR(tbl_GL[[#This Row],[Date]])</f>
        <v>2018</v>
      </c>
    </row>
    <row r="5360" spans="1:11" hidden="1" x14ac:dyDescent="0.35">
      <c r="A5360">
        <v>79.099999999999994</v>
      </c>
      <c r="B5360" s="24">
        <v>43151</v>
      </c>
      <c r="C5360">
        <v>3</v>
      </c>
      <c r="D5360" s="13">
        <v>220</v>
      </c>
      <c r="E5360" s="13" t="s">
        <v>81</v>
      </c>
      <c r="F5360" s="17">
        <v>-1226</v>
      </c>
      <c r="G5360" t="str">
        <f>_xlfn.XLOOKUP(tbl_GL[[#This Row],[Account_key]],tbl_COA[Account_key],tbl_COA[Class],"Not Found")</f>
        <v>Trading account</v>
      </c>
      <c r="H5360" t="str">
        <f>_xlfn.XLOOKUP(tbl_GL[[#This Row],[Account_key]],tbl_COA[Account_key],tbl_COA[SubClass],"Not Found")</f>
        <v>Sales</v>
      </c>
      <c r="I5360" t="str">
        <f>_xlfn.XLOOKUP(tbl_GL[[#This Row],[Account_key]],tbl_COA[Account_key],tbl_COA[SubClass2],"Not Found")</f>
        <v>Sales</v>
      </c>
      <c r="J5360" t="str">
        <f>_xlfn.XLOOKUP(tbl_GL[[#This Row],[Account_key]],tbl_COA[Account_key],tbl_COA[SubAccount],,0)</f>
        <v>Sales Return</v>
      </c>
      <c r="K5360">
        <f>YEAR(tbl_GL[[#This Row],[Date]])</f>
        <v>2018</v>
      </c>
    </row>
    <row r="5361" spans="1:11" hidden="1" x14ac:dyDescent="0.35">
      <c r="A5361">
        <v>79.2</v>
      </c>
      <c r="B5361" s="24">
        <v>43151</v>
      </c>
      <c r="C5361">
        <v>3</v>
      </c>
      <c r="D5361" s="13">
        <v>20</v>
      </c>
      <c r="E5361" s="13" t="s">
        <v>81</v>
      </c>
      <c r="F5361" s="17">
        <v>-1226</v>
      </c>
      <c r="G5361" t="str">
        <f>_xlfn.XLOOKUP(tbl_GL[[#This Row],[Account_key]],tbl_COA[Account_key],tbl_COA[Class],"Not Found")</f>
        <v>Assets</v>
      </c>
      <c r="H5361" t="str">
        <f>_xlfn.XLOOKUP(tbl_GL[[#This Row],[Account_key]],tbl_COA[Account_key],tbl_COA[SubClass],"Not Found")</f>
        <v>Assets</v>
      </c>
      <c r="I5361" t="str">
        <f>_xlfn.XLOOKUP(tbl_GL[[#This Row],[Account_key]],tbl_COA[Account_key],tbl_COA[SubClass2],"Not Found")</f>
        <v>Current Assets</v>
      </c>
      <c r="J5361" t="str">
        <f>_xlfn.XLOOKUP(tbl_GL[[#This Row],[Account_key]],tbl_COA[Account_key],tbl_COA[SubAccount],,0)</f>
        <v>Cash in hand</v>
      </c>
      <c r="K5361">
        <f>YEAR(tbl_GL[[#This Row],[Date]])</f>
        <v>2018</v>
      </c>
    </row>
    <row r="5362" spans="1:11" hidden="1" x14ac:dyDescent="0.35">
      <c r="A5362">
        <v>80.099999999999994</v>
      </c>
      <c r="B5362" s="24">
        <v>43152</v>
      </c>
      <c r="C5362">
        <v>3</v>
      </c>
      <c r="D5362" s="13">
        <v>330</v>
      </c>
      <c r="E5362" s="13" t="s">
        <v>97</v>
      </c>
      <c r="F5362" s="17">
        <v>-1344</v>
      </c>
      <c r="G5362" t="str">
        <f>_xlfn.XLOOKUP(tbl_GL[[#This Row],[Account_key]],tbl_COA[Account_key],tbl_COA[Class],"Not Found")</f>
        <v>Operating account</v>
      </c>
      <c r="H5362" t="str">
        <f>_xlfn.XLOOKUP(tbl_GL[[#This Row],[Account_key]],tbl_COA[Account_key],tbl_COA[SubClass],"Not Found")</f>
        <v>Operating Expenses</v>
      </c>
      <c r="I5362" t="str">
        <f>_xlfn.XLOOKUP(tbl_GL[[#This Row],[Account_key]],tbl_COA[Account_key],tbl_COA[SubClass2],"Not Found")</f>
        <v>Administration</v>
      </c>
      <c r="J5362" t="str">
        <f>_xlfn.XLOOKUP(tbl_GL[[#This Row],[Account_key]],tbl_COA[Account_key],tbl_COA[SubAccount],,0)</f>
        <v>Telephone</v>
      </c>
      <c r="K5362">
        <f>YEAR(tbl_GL[[#This Row],[Date]])</f>
        <v>2018</v>
      </c>
    </row>
    <row r="5363" spans="1:11" hidden="1" x14ac:dyDescent="0.35">
      <c r="A5363">
        <v>80.2</v>
      </c>
      <c r="B5363" s="24">
        <v>43152</v>
      </c>
      <c r="C5363">
        <v>3</v>
      </c>
      <c r="D5363" s="13">
        <v>120</v>
      </c>
      <c r="E5363" s="13" t="s">
        <v>97</v>
      </c>
      <c r="F5363" s="17">
        <v>1344</v>
      </c>
      <c r="G5363" t="str">
        <f>_xlfn.XLOOKUP(tbl_GL[[#This Row],[Account_key]],tbl_COA[Account_key],tbl_COA[Class],"Not Found")</f>
        <v>Liabilities and Owners Equity</v>
      </c>
      <c r="H5363" t="str">
        <f>_xlfn.XLOOKUP(tbl_GL[[#This Row],[Account_key]],tbl_COA[Account_key],tbl_COA[SubClass],"Not Found")</f>
        <v>Liabilities</v>
      </c>
      <c r="I5363" t="str">
        <f>_xlfn.XLOOKUP(tbl_GL[[#This Row],[Account_key]],tbl_COA[Account_key],tbl_COA[SubClass2],"Not Found")</f>
        <v>Current Liabilities</v>
      </c>
      <c r="J5363" t="str">
        <f>_xlfn.XLOOKUP(tbl_GL[[#This Row],[Account_key]],tbl_COA[Account_key],tbl_COA[SubAccount],,0)</f>
        <v>Accrued Expenses</v>
      </c>
      <c r="K5363">
        <f>YEAR(tbl_GL[[#This Row],[Date]])</f>
        <v>2018</v>
      </c>
    </row>
    <row r="5364" spans="1:11" hidden="1" x14ac:dyDescent="0.35">
      <c r="A5364">
        <v>81.099999999999994</v>
      </c>
      <c r="B5364" s="24">
        <v>43155</v>
      </c>
      <c r="C5364">
        <v>3</v>
      </c>
      <c r="D5364" s="13">
        <v>260</v>
      </c>
      <c r="E5364" s="13" t="s">
        <v>83</v>
      </c>
      <c r="F5364" s="17">
        <v>448</v>
      </c>
      <c r="G5364" t="str">
        <f>_xlfn.XLOOKUP(tbl_GL[[#This Row],[Account_key]],tbl_COA[Account_key],tbl_COA[Class],"Not Found")</f>
        <v>Operating account</v>
      </c>
      <c r="H5364" t="str">
        <f>_xlfn.XLOOKUP(tbl_GL[[#This Row],[Account_key]],tbl_COA[Account_key],tbl_COA[SubClass],"Not Found")</f>
        <v>Operating Expenses</v>
      </c>
      <c r="I5364" t="str">
        <f>_xlfn.XLOOKUP(tbl_GL[[#This Row],[Account_key]],tbl_COA[Account_key],tbl_COA[SubClass2],"Not Found")</f>
        <v>Marketing</v>
      </c>
      <c r="J5364" t="str">
        <f>_xlfn.XLOOKUP(tbl_GL[[#This Row],[Account_key]],tbl_COA[Account_key],tbl_COA[SubAccount],,0)</f>
        <v>Commissions</v>
      </c>
      <c r="K5364">
        <f>YEAR(tbl_GL[[#This Row],[Date]])</f>
        <v>2018</v>
      </c>
    </row>
    <row r="5365" spans="1:11" hidden="1" x14ac:dyDescent="0.35">
      <c r="A5365">
        <v>81.2</v>
      </c>
      <c r="B5365" s="24">
        <v>43155</v>
      </c>
      <c r="C5365">
        <v>3</v>
      </c>
      <c r="D5365" s="13">
        <v>20</v>
      </c>
      <c r="E5365" s="13" t="s">
        <v>83</v>
      </c>
      <c r="F5365" s="17">
        <v>448</v>
      </c>
      <c r="G5365" t="str">
        <f>_xlfn.XLOOKUP(tbl_GL[[#This Row],[Account_key]],tbl_COA[Account_key],tbl_COA[Class],"Not Found")</f>
        <v>Assets</v>
      </c>
      <c r="H5365" t="str">
        <f>_xlfn.XLOOKUP(tbl_GL[[#This Row],[Account_key]],tbl_COA[Account_key],tbl_COA[SubClass],"Not Found")</f>
        <v>Assets</v>
      </c>
      <c r="I5365" t="str">
        <f>_xlfn.XLOOKUP(tbl_GL[[#This Row],[Account_key]],tbl_COA[Account_key],tbl_COA[SubClass2],"Not Found")</f>
        <v>Current Assets</v>
      </c>
      <c r="J5365" t="str">
        <f>_xlfn.XLOOKUP(tbl_GL[[#This Row],[Account_key]],tbl_COA[Account_key],tbl_COA[SubAccount],,0)</f>
        <v>Cash in hand</v>
      </c>
      <c r="K5365">
        <f>YEAR(tbl_GL[[#This Row],[Date]])</f>
        <v>2018</v>
      </c>
    </row>
    <row r="5366" spans="1:11" hidden="1" x14ac:dyDescent="0.35">
      <c r="A5366">
        <v>82.1</v>
      </c>
      <c r="B5366" s="24">
        <v>43156</v>
      </c>
      <c r="C5366">
        <v>3</v>
      </c>
      <c r="D5366" s="13">
        <v>260</v>
      </c>
      <c r="E5366" s="13" t="s">
        <v>97</v>
      </c>
      <c r="F5366" s="17">
        <v>-1306</v>
      </c>
      <c r="G5366" t="str">
        <f>_xlfn.XLOOKUP(tbl_GL[[#This Row],[Account_key]],tbl_COA[Account_key],tbl_COA[Class],"Not Found")</f>
        <v>Operating account</v>
      </c>
      <c r="H5366" t="str">
        <f>_xlfn.XLOOKUP(tbl_GL[[#This Row],[Account_key]],tbl_COA[Account_key],tbl_COA[SubClass],"Not Found")</f>
        <v>Operating Expenses</v>
      </c>
      <c r="I5366" t="str">
        <f>_xlfn.XLOOKUP(tbl_GL[[#This Row],[Account_key]],tbl_COA[Account_key],tbl_COA[SubClass2],"Not Found")</f>
        <v>Marketing</v>
      </c>
      <c r="J5366" t="str">
        <f>_xlfn.XLOOKUP(tbl_GL[[#This Row],[Account_key]],tbl_COA[Account_key],tbl_COA[SubAccount],,0)</f>
        <v>Commissions</v>
      </c>
      <c r="K5366">
        <f>YEAR(tbl_GL[[#This Row],[Date]])</f>
        <v>2018</v>
      </c>
    </row>
    <row r="5367" spans="1:11" hidden="1" x14ac:dyDescent="0.35">
      <c r="A5367">
        <v>82.2</v>
      </c>
      <c r="B5367" s="24">
        <v>43156</v>
      </c>
      <c r="C5367">
        <v>3</v>
      </c>
      <c r="D5367" s="13">
        <v>120</v>
      </c>
      <c r="E5367" s="13" t="s">
        <v>97</v>
      </c>
      <c r="F5367" s="17">
        <v>1306</v>
      </c>
      <c r="G5367" t="str">
        <f>_xlfn.XLOOKUP(tbl_GL[[#This Row],[Account_key]],tbl_COA[Account_key],tbl_COA[Class],"Not Found")</f>
        <v>Liabilities and Owners Equity</v>
      </c>
      <c r="H5367" t="str">
        <f>_xlfn.XLOOKUP(tbl_GL[[#This Row],[Account_key]],tbl_COA[Account_key],tbl_COA[SubClass],"Not Found")</f>
        <v>Liabilities</v>
      </c>
      <c r="I5367" t="str">
        <f>_xlfn.XLOOKUP(tbl_GL[[#This Row],[Account_key]],tbl_COA[Account_key],tbl_COA[SubClass2],"Not Found")</f>
        <v>Current Liabilities</v>
      </c>
      <c r="J5367" t="str">
        <f>_xlfn.XLOOKUP(tbl_GL[[#This Row],[Account_key]],tbl_COA[Account_key],tbl_COA[SubAccount],,0)</f>
        <v>Accrued Expenses</v>
      </c>
      <c r="K5367">
        <f>YEAR(tbl_GL[[#This Row],[Date]])</f>
        <v>2018</v>
      </c>
    </row>
    <row r="5368" spans="1:11" hidden="1" x14ac:dyDescent="0.35">
      <c r="A5368">
        <v>83.1</v>
      </c>
      <c r="B5368" s="24">
        <v>43157</v>
      </c>
      <c r="C5368">
        <v>3</v>
      </c>
      <c r="D5368" s="13">
        <v>260</v>
      </c>
      <c r="E5368" s="13" t="s">
        <v>99</v>
      </c>
      <c r="F5368" s="17">
        <v>-42</v>
      </c>
      <c r="G5368" t="str">
        <f>_xlfn.XLOOKUP(tbl_GL[[#This Row],[Account_key]],tbl_COA[Account_key],tbl_COA[Class],"Not Found")</f>
        <v>Operating account</v>
      </c>
      <c r="H5368" t="str">
        <f>_xlfn.XLOOKUP(tbl_GL[[#This Row],[Account_key]],tbl_COA[Account_key],tbl_COA[SubClass],"Not Found")</f>
        <v>Operating Expenses</v>
      </c>
      <c r="I5368" t="str">
        <f>_xlfn.XLOOKUP(tbl_GL[[#This Row],[Account_key]],tbl_COA[Account_key],tbl_COA[SubClass2],"Not Found")</f>
        <v>Marketing</v>
      </c>
      <c r="J5368" t="str">
        <f>_xlfn.XLOOKUP(tbl_GL[[#This Row],[Account_key]],tbl_COA[Account_key],tbl_COA[SubAccount],,0)</f>
        <v>Commissions</v>
      </c>
      <c r="K5368">
        <f>YEAR(tbl_GL[[#This Row],[Date]])</f>
        <v>2018</v>
      </c>
    </row>
    <row r="5369" spans="1:11" hidden="1" x14ac:dyDescent="0.35">
      <c r="A5369">
        <v>83.2</v>
      </c>
      <c r="B5369" s="24">
        <v>43157</v>
      </c>
      <c r="C5369">
        <v>3</v>
      </c>
      <c r="D5369" s="13">
        <v>20</v>
      </c>
      <c r="E5369" s="13" t="s">
        <v>99</v>
      </c>
      <c r="F5369" s="17">
        <v>-42</v>
      </c>
      <c r="G5369" t="str">
        <f>_xlfn.XLOOKUP(tbl_GL[[#This Row],[Account_key]],tbl_COA[Account_key],tbl_COA[Class],"Not Found")</f>
        <v>Assets</v>
      </c>
      <c r="H5369" t="str">
        <f>_xlfn.XLOOKUP(tbl_GL[[#This Row],[Account_key]],tbl_COA[Account_key],tbl_COA[SubClass],"Not Found")</f>
        <v>Assets</v>
      </c>
      <c r="I5369" t="str">
        <f>_xlfn.XLOOKUP(tbl_GL[[#This Row],[Account_key]],tbl_COA[Account_key],tbl_COA[SubClass2],"Not Found")</f>
        <v>Current Assets</v>
      </c>
      <c r="J5369" t="str">
        <f>_xlfn.XLOOKUP(tbl_GL[[#This Row],[Account_key]],tbl_COA[Account_key],tbl_COA[SubAccount],,0)</f>
        <v>Cash in hand</v>
      </c>
      <c r="K5369">
        <f>YEAR(tbl_GL[[#This Row],[Date]])</f>
        <v>2018</v>
      </c>
    </row>
    <row r="5370" spans="1:11" hidden="1" x14ac:dyDescent="0.35">
      <c r="A5370">
        <v>84.1</v>
      </c>
      <c r="B5370" s="24">
        <v>43157</v>
      </c>
      <c r="C5370">
        <v>3</v>
      </c>
      <c r="D5370" s="13">
        <v>10</v>
      </c>
      <c r="E5370" s="13" t="s">
        <v>98</v>
      </c>
      <c r="F5370" s="17">
        <v>-1198</v>
      </c>
      <c r="G5370" t="str">
        <f>_xlfn.XLOOKUP(tbl_GL[[#This Row],[Account_key]],tbl_COA[Account_key],tbl_COA[Class],"Not Found")</f>
        <v>Assets</v>
      </c>
      <c r="H5370" t="str">
        <f>_xlfn.XLOOKUP(tbl_GL[[#This Row],[Account_key]],tbl_COA[Account_key],tbl_COA[SubClass],"Not Found")</f>
        <v>Assets</v>
      </c>
      <c r="I5370" t="str">
        <f>_xlfn.XLOOKUP(tbl_GL[[#This Row],[Account_key]],tbl_COA[Account_key],tbl_COA[SubClass2],"Not Found")</f>
        <v>Current Assets</v>
      </c>
      <c r="J5370" t="str">
        <f>_xlfn.XLOOKUP(tbl_GL[[#This Row],[Account_key]],tbl_COA[Account_key],tbl_COA[SubAccount],,0)</f>
        <v>Cash at Bank</v>
      </c>
      <c r="K5370">
        <f>YEAR(tbl_GL[[#This Row],[Date]])</f>
        <v>2018</v>
      </c>
    </row>
    <row r="5371" spans="1:11" hidden="1" x14ac:dyDescent="0.35">
      <c r="A5371">
        <v>84.2</v>
      </c>
      <c r="B5371" s="24">
        <v>43157</v>
      </c>
      <c r="C5371">
        <v>3</v>
      </c>
      <c r="D5371" s="13">
        <v>120</v>
      </c>
      <c r="E5371" s="13" t="s">
        <v>98</v>
      </c>
      <c r="F5371" s="17">
        <v>-1198</v>
      </c>
      <c r="G5371" t="str">
        <f>_xlfn.XLOOKUP(tbl_GL[[#This Row],[Account_key]],tbl_COA[Account_key],tbl_COA[Class],"Not Found")</f>
        <v>Liabilities and Owners Equity</v>
      </c>
      <c r="H5371" t="str">
        <f>_xlfn.XLOOKUP(tbl_GL[[#This Row],[Account_key]],tbl_COA[Account_key],tbl_COA[SubClass],"Not Found")</f>
        <v>Liabilities</v>
      </c>
      <c r="I5371" t="str">
        <f>_xlfn.XLOOKUP(tbl_GL[[#This Row],[Account_key]],tbl_COA[Account_key],tbl_COA[SubClass2],"Not Found")</f>
        <v>Current Liabilities</v>
      </c>
      <c r="J5371" t="str">
        <f>_xlfn.XLOOKUP(tbl_GL[[#This Row],[Account_key]],tbl_COA[Account_key],tbl_COA[SubAccount],,0)</f>
        <v>Accrued Expenses</v>
      </c>
      <c r="K5371">
        <f>YEAR(tbl_GL[[#This Row],[Date]])</f>
        <v>2018</v>
      </c>
    </row>
    <row r="5372" spans="1:11" hidden="1" x14ac:dyDescent="0.35">
      <c r="A5372">
        <v>85.1</v>
      </c>
      <c r="B5372" s="24">
        <v>43158</v>
      </c>
      <c r="C5372">
        <v>3</v>
      </c>
      <c r="D5372" s="13">
        <v>230</v>
      </c>
      <c r="E5372" s="13" t="s">
        <v>4</v>
      </c>
      <c r="F5372" s="17">
        <v>-460</v>
      </c>
      <c r="G5372" t="str">
        <f>_xlfn.XLOOKUP(tbl_GL[[#This Row],[Account_key]],tbl_COA[Account_key],tbl_COA[Class],"Not Found")</f>
        <v>Trading account</v>
      </c>
      <c r="H5372" t="str">
        <f>_xlfn.XLOOKUP(tbl_GL[[#This Row],[Account_key]],tbl_COA[Account_key],tbl_COA[SubClass],"Not Found")</f>
        <v>Cost of Sales</v>
      </c>
      <c r="I5372" t="str">
        <f>_xlfn.XLOOKUP(tbl_GL[[#This Row],[Account_key]],tbl_COA[Account_key],tbl_COA[SubClass2],"Not Found")</f>
        <v>Cost of Sales</v>
      </c>
      <c r="J5372" t="str">
        <f>_xlfn.XLOOKUP(tbl_GL[[#This Row],[Account_key]],tbl_COA[Account_key],tbl_COA[SubAccount],,0)</f>
        <v>Cost of Sales</v>
      </c>
      <c r="K5372">
        <f>YEAR(tbl_GL[[#This Row],[Date]])</f>
        <v>2018</v>
      </c>
    </row>
    <row r="5373" spans="1:11" hidden="1" x14ac:dyDescent="0.35">
      <c r="A5373">
        <v>85.2</v>
      </c>
      <c r="B5373" s="24">
        <v>43158</v>
      </c>
      <c r="C5373">
        <v>3</v>
      </c>
      <c r="D5373" s="13">
        <v>60</v>
      </c>
      <c r="E5373" s="13" t="s">
        <v>4</v>
      </c>
      <c r="F5373" s="17">
        <v>-460</v>
      </c>
      <c r="G5373" t="str">
        <f>_xlfn.XLOOKUP(tbl_GL[[#This Row],[Account_key]],tbl_COA[Account_key],tbl_COA[Class],"Not Found")</f>
        <v>Assets</v>
      </c>
      <c r="H5373" t="str">
        <f>_xlfn.XLOOKUP(tbl_GL[[#This Row],[Account_key]],tbl_COA[Account_key],tbl_COA[SubClass],"Not Found")</f>
        <v>Assets</v>
      </c>
      <c r="I5373" t="str">
        <f>_xlfn.XLOOKUP(tbl_GL[[#This Row],[Account_key]],tbl_COA[Account_key],tbl_COA[SubClass2],"Not Found")</f>
        <v>Current Assets</v>
      </c>
      <c r="J5373" t="str">
        <f>_xlfn.XLOOKUP(tbl_GL[[#This Row],[Account_key]],tbl_COA[Account_key],tbl_COA[SubAccount],,0)</f>
        <v>Inventory</v>
      </c>
      <c r="K5373">
        <f>YEAR(tbl_GL[[#This Row],[Date]])</f>
        <v>2018</v>
      </c>
    </row>
    <row r="5374" spans="1:11" hidden="1" x14ac:dyDescent="0.35">
      <c r="A5374">
        <v>86.1</v>
      </c>
      <c r="B5374" s="24">
        <v>43158</v>
      </c>
      <c r="C5374">
        <v>3</v>
      </c>
      <c r="D5374" s="13">
        <v>210</v>
      </c>
      <c r="E5374" s="13" t="s">
        <v>8</v>
      </c>
      <c r="F5374" s="17">
        <v>1436</v>
      </c>
      <c r="G5374" t="str">
        <f>_xlfn.XLOOKUP(tbl_GL[[#This Row],[Account_key]],tbl_COA[Account_key],tbl_COA[Class],"Not Found")</f>
        <v>Trading account</v>
      </c>
      <c r="H5374" t="str">
        <f>_xlfn.XLOOKUP(tbl_GL[[#This Row],[Account_key]],tbl_COA[Account_key],tbl_COA[SubClass],"Not Found")</f>
        <v>Sales</v>
      </c>
      <c r="I5374" t="str">
        <f>_xlfn.XLOOKUP(tbl_GL[[#This Row],[Account_key]],tbl_COA[Account_key],tbl_COA[SubClass2],"Not Found")</f>
        <v>Sales</v>
      </c>
      <c r="J5374" t="str">
        <f>_xlfn.XLOOKUP(tbl_GL[[#This Row],[Account_key]],tbl_COA[Account_key],tbl_COA[SubAccount],,0)</f>
        <v>Sales</v>
      </c>
      <c r="K5374">
        <f>YEAR(tbl_GL[[#This Row],[Date]])</f>
        <v>2018</v>
      </c>
    </row>
    <row r="5375" spans="1:11" hidden="1" x14ac:dyDescent="0.35">
      <c r="A5375">
        <v>86.2</v>
      </c>
      <c r="B5375" s="24">
        <v>43158</v>
      </c>
      <c r="C5375">
        <v>3</v>
      </c>
      <c r="D5375" s="13">
        <v>30</v>
      </c>
      <c r="E5375" s="13" t="s">
        <v>8</v>
      </c>
      <c r="F5375" s="17">
        <v>1436</v>
      </c>
      <c r="G5375" t="str">
        <f>_xlfn.XLOOKUP(tbl_GL[[#This Row],[Account_key]],tbl_COA[Account_key],tbl_COA[Class],"Not Found")</f>
        <v>Assets</v>
      </c>
      <c r="H5375" t="str">
        <f>_xlfn.XLOOKUP(tbl_GL[[#This Row],[Account_key]],tbl_COA[Account_key],tbl_COA[SubClass],"Not Found")</f>
        <v>Assets</v>
      </c>
      <c r="I5375" t="str">
        <f>_xlfn.XLOOKUP(tbl_GL[[#This Row],[Account_key]],tbl_COA[Account_key],tbl_COA[SubClass2],"Not Found")</f>
        <v>Current Assets</v>
      </c>
      <c r="J5375" t="str">
        <f>_xlfn.XLOOKUP(tbl_GL[[#This Row],[Account_key]],tbl_COA[Account_key],tbl_COA[SubAccount],,0)</f>
        <v>Trade Receivables</v>
      </c>
      <c r="K5375">
        <f>YEAR(tbl_GL[[#This Row],[Date]])</f>
        <v>2018</v>
      </c>
    </row>
    <row r="5376" spans="1:11" hidden="1" x14ac:dyDescent="0.35">
      <c r="A5376">
        <v>87.1</v>
      </c>
      <c r="B5376" s="24">
        <v>43158</v>
      </c>
      <c r="C5376">
        <v>3</v>
      </c>
      <c r="D5376" s="13">
        <v>30</v>
      </c>
      <c r="E5376" s="13" t="s">
        <v>80</v>
      </c>
      <c r="F5376" s="17">
        <v>-7652</v>
      </c>
      <c r="G5376" t="str">
        <f>_xlfn.XLOOKUP(tbl_GL[[#This Row],[Account_key]],tbl_COA[Account_key],tbl_COA[Class],"Not Found")</f>
        <v>Assets</v>
      </c>
      <c r="H5376" t="str">
        <f>_xlfn.XLOOKUP(tbl_GL[[#This Row],[Account_key]],tbl_COA[Account_key],tbl_COA[SubClass],"Not Found")</f>
        <v>Assets</v>
      </c>
      <c r="I5376" t="str">
        <f>_xlfn.XLOOKUP(tbl_GL[[#This Row],[Account_key]],tbl_COA[Account_key],tbl_COA[SubClass2],"Not Found")</f>
        <v>Current Assets</v>
      </c>
      <c r="J5376" t="str">
        <f>_xlfn.XLOOKUP(tbl_GL[[#This Row],[Account_key]],tbl_COA[Account_key],tbl_COA[SubAccount],,0)</f>
        <v>Trade Receivables</v>
      </c>
      <c r="K5376">
        <f>YEAR(tbl_GL[[#This Row],[Date]])</f>
        <v>2018</v>
      </c>
    </row>
    <row r="5377" spans="1:11" hidden="1" x14ac:dyDescent="0.35">
      <c r="A5377">
        <v>87.2</v>
      </c>
      <c r="B5377" s="24">
        <v>43158</v>
      </c>
      <c r="C5377">
        <v>3</v>
      </c>
      <c r="D5377" s="13">
        <v>10</v>
      </c>
      <c r="E5377" s="13" t="s">
        <v>80</v>
      </c>
      <c r="F5377" s="17">
        <v>7652</v>
      </c>
      <c r="G5377" t="str">
        <f>_xlfn.XLOOKUP(tbl_GL[[#This Row],[Account_key]],tbl_COA[Account_key],tbl_COA[Class],"Not Found")</f>
        <v>Assets</v>
      </c>
      <c r="H5377" t="str">
        <f>_xlfn.XLOOKUP(tbl_GL[[#This Row],[Account_key]],tbl_COA[Account_key],tbl_COA[SubClass],"Not Found")</f>
        <v>Assets</v>
      </c>
      <c r="I5377" t="str">
        <f>_xlfn.XLOOKUP(tbl_GL[[#This Row],[Account_key]],tbl_COA[Account_key],tbl_COA[SubClass2],"Not Found")</f>
        <v>Current Assets</v>
      </c>
      <c r="J5377" t="str">
        <f>_xlfn.XLOOKUP(tbl_GL[[#This Row],[Account_key]],tbl_COA[Account_key],tbl_COA[SubAccount],,0)</f>
        <v>Cash at Bank</v>
      </c>
      <c r="K5377">
        <f>YEAR(tbl_GL[[#This Row],[Date]])</f>
        <v>2018</v>
      </c>
    </row>
    <row r="5378" spans="1:11" hidden="1" x14ac:dyDescent="0.35">
      <c r="A5378">
        <v>88.1</v>
      </c>
      <c r="B5378" s="24">
        <v>43159</v>
      </c>
      <c r="C5378">
        <v>3</v>
      </c>
      <c r="D5378" s="13">
        <v>10</v>
      </c>
      <c r="E5378" s="13" t="s">
        <v>110</v>
      </c>
      <c r="F5378" s="17">
        <v>7</v>
      </c>
      <c r="G5378" t="str">
        <f>_xlfn.XLOOKUP(tbl_GL[[#This Row],[Account_key]],tbl_COA[Account_key],tbl_COA[Class],"Not Found")</f>
        <v>Assets</v>
      </c>
      <c r="H5378" t="str">
        <f>_xlfn.XLOOKUP(tbl_GL[[#This Row],[Account_key]],tbl_COA[Account_key],tbl_COA[SubClass],"Not Found")</f>
        <v>Assets</v>
      </c>
      <c r="I5378" t="str">
        <f>_xlfn.XLOOKUP(tbl_GL[[#This Row],[Account_key]],tbl_COA[Account_key],tbl_COA[SubClass2],"Not Found")</f>
        <v>Current Assets</v>
      </c>
      <c r="J5378" t="str">
        <f>_xlfn.XLOOKUP(tbl_GL[[#This Row],[Account_key]],tbl_COA[Account_key],tbl_COA[SubAccount],,0)</f>
        <v>Cash at Bank</v>
      </c>
      <c r="K5378">
        <f>YEAR(tbl_GL[[#This Row],[Date]])</f>
        <v>2018</v>
      </c>
    </row>
    <row r="5379" spans="1:11" hidden="1" x14ac:dyDescent="0.35">
      <c r="A5379">
        <v>88.2</v>
      </c>
      <c r="B5379" s="24">
        <v>43159</v>
      </c>
      <c r="C5379">
        <v>3</v>
      </c>
      <c r="D5379" s="13">
        <v>430</v>
      </c>
      <c r="E5379" s="13" t="s">
        <v>110</v>
      </c>
      <c r="F5379" s="17">
        <v>7</v>
      </c>
      <c r="G5379" t="str">
        <f>_xlfn.XLOOKUP(tbl_GL[[#This Row],[Account_key]],tbl_COA[Account_key],tbl_COA[Class],"Not Found")</f>
        <v>Non-operating</v>
      </c>
      <c r="H5379" t="str">
        <f>_xlfn.XLOOKUP(tbl_GL[[#This Row],[Account_key]],tbl_COA[Account_key],tbl_COA[SubClass],"Not Found")</f>
        <v>Exchange Loss/Gain</v>
      </c>
      <c r="I5379" t="str">
        <f>_xlfn.XLOOKUP(tbl_GL[[#This Row],[Account_key]],tbl_COA[Account_key],tbl_COA[SubClass2],"Not Found")</f>
        <v>Exchange Loss/Gain</v>
      </c>
      <c r="J5379" t="str">
        <f>_xlfn.XLOOKUP(tbl_GL[[#This Row],[Account_key]],tbl_COA[Account_key],tbl_COA[SubAccount],,0)</f>
        <v>Exchange Loss/Gain</v>
      </c>
      <c r="K5379">
        <f>YEAR(tbl_GL[[#This Row],[Date]])</f>
        <v>2018</v>
      </c>
    </row>
    <row r="5380" spans="1:11" hidden="1" x14ac:dyDescent="0.35">
      <c r="A5380">
        <v>89.1</v>
      </c>
      <c r="B5380" s="24">
        <v>43159</v>
      </c>
      <c r="C5380">
        <v>3</v>
      </c>
      <c r="D5380" s="13">
        <v>440</v>
      </c>
      <c r="E5380" s="13" t="s">
        <v>112</v>
      </c>
      <c r="F5380" s="17">
        <v>-187</v>
      </c>
      <c r="G5380" t="str">
        <f>_xlfn.XLOOKUP(tbl_GL[[#This Row],[Account_key]],tbl_COA[Account_key],tbl_COA[Class],"Not Found")</f>
        <v>Interest &amp; Tax</v>
      </c>
      <c r="H5380" t="str">
        <f>_xlfn.XLOOKUP(tbl_GL[[#This Row],[Account_key]],tbl_COA[Account_key],tbl_COA[SubClass],"Not Found")</f>
        <v>Interest Expense</v>
      </c>
      <c r="I5380" t="str">
        <f>_xlfn.XLOOKUP(tbl_GL[[#This Row],[Account_key]],tbl_COA[Account_key],tbl_COA[SubClass2],"Not Found")</f>
        <v>Interest Expense</v>
      </c>
      <c r="J5380" t="str">
        <f>_xlfn.XLOOKUP(tbl_GL[[#This Row],[Account_key]],tbl_COA[Account_key],tbl_COA[SubAccount],,0)</f>
        <v>Interest Expense</v>
      </c>
      <c r="K5380">
        <f>YEAR(tbl_GL[[#This Row],[Date]])</f>
        <v>2018</v>
      </c>
    </row>
    <row r="5381" spans="1:11" hidden="1" x14ac:dyDescent="0.35">
      <c r="A5381">
        <v>89.2</v>
      </c>
      <c r="B5381" s="24">
        <v>43159</v>
      </c>
      <c r="C5381">
        <v>3</v>
      </c>
      <c r="D5381" s="13">
        <v>121</v>
      </c>
      <c r="E5381" s="13" t="s">
        <v>112</v>
      </c>
      <c r="F5381" s="17">
        <v>187</v>
      </c>
      <c r="G5381" t="str">
        <f>_xlfn.XLOOKUP(tbl_GL[[#This Row],[Account_key]],tbl_COA[Account_key],tbl_COA[Class],"Not Found")</f>
        <v>Liabilities and Owners Equity</v>
      </c>
      <c r="H5381" t="str">
        <f>_xlfn.XLOOKUP(tbl_GL[[#This Row],[Account_key]],tbl_COA[Account_key],tbl_COA[SubClass],"Not Found")</f>
        <v>Liabilities</v>
      </c>
      <c r="I5381" t="str">
        <f>_xlfn.XLOOKUP(tbl_GL[[#This Row],[Account_key]],tbl_COA[Account_key],tbl_COA[SubClass2],"Not Found")</f>
        <v>Current Liabilities</v>
      </c>
      <c r="J5381" t="str">
        <f>_xlfn.XLOOKUP(tbl_GL[[#This Row],[Account_key]],tbl_COA[Account_key],tbl_COA[SubAccount],,0)</f>
        <v>Interest Payable</v>
      </c>
      <c r="K5381">
        <f>YEAR(tbl_GL[[#This Row],[Date]])</f>
        <v>2018</v>
      </c>
    </row>
    <row r="5382" spans="1:11" hidden="1" x14ac:dyDescent="0.35">
      <c r="A5382">
        <v>90.1</v>
      </c>
      <c r="B5382" s="24">
        <v>43159</v>
      </c>
      <c r="C5382">
        <v>3</v>
      </c>
      <c r="D5382" s="13">
        <v>400</v>
      </c>
      <c r="E5382" s="13" t="s">
        <v>104</v>
      </c>
      <c r="F5382" s="17">
        <v>-167</v>
      </c>
      <c r="G5382" t="str">
        <f>_xlfn.XLOOKUP(tbl_GL[[#This Row],[Account_key]],tbl_COA[Account_key],tbl_COA[Class],"Not Found")</f>
        <v>Operating account</v>
      </c>
      <c r="H5382" t="str">
        <f>_xlfn.XLOOKUP(tbl_GL[[#This Row],[Account_key]],tbl_COA[Account_key],tbl_COA[SubClass],"Not Found")</f>
        <v>Depreciation &amp; Amortization</v>
      </c>
      <c r="I5382" t="str">
        <f>_xlfn.XLOOKUP(tbl_GL[[#This Row],[Account_key]],tbl_COA[Account_key],tbl_COA[SubClass2],"Not Found")</f>
        <v>Amortization</v>
      </c>
      <c r="J5382" t="str">
        <f>_xlfn.XLOOKUP(tbl_GL[[#This Row],[Account_key]],tbl_COA[Account_key],tbl_COA[SubAccount],,0)</f>
        <v>Amortization of Intangible Assets</v>
      </c>
      <c r="K5382">
        <f>YEAR(tbl_GL[[#This Row],[Date]])</f>
        <v>2018</v>
      </c>
    </row>
    <row r="5383" spans="1:11" hidden="1" x14ac:dyDescent="0.35">
      <c r="A5383">
        <v>90.2</v>
      </c>
      <c r="B5383" s="24">
        <v>43159</v>
      </c>
      <c r="C5383">
        <v>3</v>
      </c>
      <c r="D5383" s="13">
        <v>100</v>
      </c>
      <c r="E5383" s="13" t="s">
        <v>104</v>
      </c>
      <c r="F5383" s="17">
        <v>-167</v>
      </c>
      <c r="G5383" t="str">
        <f>_xlfn.XLOOKUP(tbl_GL[[#This Row],[Account_key]],tbl_COA[Account_key],tbl_COA[Class],"Not Found")</f>
        <v>Assets</v>
      </c>
      <c r="H5383" t="str">
        <f>_xlfn.XLOOKUP(tbl_GL[[#This Row],[Account_key]],tbl_COA[Account_key],tbl_COA[SubClass],"Not Found")</f>
        <v>Assets</v>
      </c>
      <c r="I5383" t="str">
        <f>_xlfn.XLOOKUP(tbl_GL[[#This Row],[Account_key]],tbl_COA[Account_key],tbl_COA[SubClass2],"Not Found")</f>
        <v>Non-Current Assets</v>
      </c>
      <c r="J5383" t="str">
        <f>_xlfn.XLOOKUP(tbl_GL[[#This Row],[Account_key]],tbl_COA[Account_key],tbl_COA[SubAccount],,0)</f>
        <v>Patents and trademarks</v>
      </c>
      <c r="K5383">
        <f>YEAR(tbl_GL[[#This Row],[Date]])</f>
        <v>2018</v>
      </c>
    </row>
    <row r="5384" spans="1:11" hidden="1" x14ac:dyDescent="0.35">
      <c r="A5384">
        <v>91.1</v>
      </c>
      <c r="B5384" s="24">
        <v>43159</v>
      </c>
      <c r="C5384">
        <v>3</v>
      </c>
      <c r="D5384" s="13">
        <v>10</v>
      </c>
      <c r="E5384" s="13" t="s">
        <v>113</v>
      </c>
      <c r="F5384" s="17">
        <v>247</v>
      </c>
      <c r="G5384" t="str">
        <f>_xlfn.XLOOKUP(tbl_GL[[#This Row],[Account_key]],tbl_COA[Account_key],tbl_COA[Class],"Not Found")</f>
        <v>Assets</v>
      </c>
      <c r="H5384" t="str">
        <f>_xlfn.XLOOKUP(tbl_GL[[#This Row],[Account_key]],tbl_COA[Account_key],tbl_COA[SubClass],"Not Found")</f>
        <v>Assets</v>
      </c>
      <c r="I5384" t="str">
        <f>_xlfn.XLOOKUP(tbl_GL[[#This Row],[Account_key]],tbl_COA[Account_key],tbl_COA[SubClass2],"Not Found")</f>
        <v>Current Assets</v>
      </c>
      <c r="J5384" t="str">
        <f>_xlfn.XLOOKUP(tbl_GL[[#This Row],[Account_key]],tbl_COA[Account_key],tbl_COA[SubAccount],,0)</f>
        <v>Cash at Bank</v>
      </c>
      <c r="K5384">
        <f>YEAR(tbl_GL[[#This Row],[Date]])</f>
        <v>2018</v>
      </c>
    </row>
    <row r="5385" spans="1:11" hidden="1" x14ac:dyDescent="0.35">
      <c r="A5385">
        <v>91.2</v>
      </c>
      <c r="B5385" s="24">
        <v>43159</v>
      </c>
      <c r="C5385">
        <v>3</v>
      </c>
      <c r="D5385" s="13">
        <v>410</v>
      </c>
      <c r="E5385" s="13" t="s">
        <v>113</v>
      </c>
      <c r="F5385" s="17">
        <v>247</v>
      </c>
      <c r="G5385" t="str">
        <f>_xlfn.XLOOKUP(tbl_GL[[#This Row],[Account_key]],tbl_COA[Account_key],tbl_COA[Class],"Not Found")</f>
        <v>Non-operating</v>
      </c>
      <c r="H5385" t="str">
        <f>_xlfn.XLOOKUP(tbl_GL[[#This Row],[Account_key]],tbl_COA[Account_key],tbl_COA[SubClass],"Not Found")</f>
        <v>Interest Income</v>
      </c>
      <c r="I5385" t="str">
        <f>_xlfn.XLOOKUP(tbl_GL[[#This Row],[Account_key]],tbl_COA[Account_key],tbl_COA[SubClass2],"Not Found")</f>
        <v>Interest Income</v>
      </c>
      <c r="J5385" t="str">
        <f>_xlfn.XLOOKUP(tbl_GL[[#This Row],[Account_key]],tbl_COA[Account_key],tbl_COA[SubAccount],,0)</f>
        <v>Interest Income</v>
      </c>
      <c r="K5385">
        <f>YEAR(tbl_GL[[#This Row],[Date]])</f>
        <v>2018</v>
      </c>
    </row>
    <row r="5386" spans="1:11" hidden="1" x14ac:dyDescent="0.35">
      <c r="A5386">
        <v>92.1</v>
      </c>
      <c r="B5386" s="24">
        <v>43159</v>
      </c>
      <c r="C5386">
        <v>3</v>
      </c>
      <c r="D5386" s="13">
        <v>450</v>
      </c>
      <c r="E5386" s="23" t="s">
        <v>108</v>
      </c>
      <c r="F5386" s="17">
        <v>1114</v>
      </c>
      <c r="G5386" t="str">
        <f>_xlfn.XLOOKUP(tbl_GL[[#This Row],[Account_key]],tbl_COA[Account_key],tbl_COA[Class],"Not Found")</f>
        <v>Interest &amp; Tax</v>
      </c>
      <c r="H5386" t="str">
        <f>_xlfn.XLOOKUP(tbl_GL[[#This Row],[Account_key]],tbl_COA[Account_key],tbl_COA[SubClass],"Not Found")</f>
        <v>Taxation</v>
      </c>
      <c r="I5386" t="str">
        <f>_xlfn.XLOOKUP(tbl_GL[[#This Row],[Account_key]],tbl_COA[Account_key],tbl_COA[SubClass2],"Not Found")</f>
        <v>Taxation</v>
      </c>
      <c r="J5386" t="str">
        <f>_xlfn.XLOOKUP(tbl_GL[[#This Row],[Account_key]],tbl_COA[Account_key],tbl_COA[SubAccount],,0)</f>
        <v>Taxation</v>
      </c>
      <c r="K5386">
        <f>YEAR(tbl_GL[[#This Row],[Date]])</f>
        <v>2018</v>
      </c>
    </row>
    <row r="5387" spans="1:11" hidden="1" x14ac:dyDescent="0.35">
      <c r="A5387">
        <v>92.2</v>
      </c>
      <c r="B5387" s="24">
        <v>43159</v>
      </c>
      <c r="C5387">
        <v>3</v>
      </c>
      <c r="D5387" s="13">
        <v>122</v>
      </c>
      <c r="E5387" s="23" t="s">
        <v>108</v>
      </c>
      <c r="F5387" s="17">
        <v>-1114</v>
      </c>
      <c r="G5387" t="str">
        <f>_xlfn.XLOOKUP(tbl_GL[[#This Row],[Account_key]],tbl_COA[Account_key],tbl_COA[Class],"Not Found")</f>
        <v>Liabilities and Owners Equity</v>
      </c>
      <c r="H5387" t="str">
        <f>_xlfn.XLOOKUP(tbl_GL[[#This Row],[Account_key]],tbl_COA[Account_key],tbl_COA[SubClass],"Not Found")</f>
        <v>Liabilities</v>
      </c>
      <c r="I5387" t="str">
        <f>_xlfn.XLOOKUP(tbl_GL[[#This Row],[Account_key]],tbl_COA[Account_key],tbl_COA[SubClass2],"Not Found")</f>
        <v>Current Liabilities</v>
      </c>
      <c r="J5387" t="str">
        <f>_xlfn.XLOOKUP(tbl_GL[[#This Row],[Account_key]],tbl_COA[Account_key],tbl_COA[SubAccount],,0)</f>
        <v>Tax payable</v>
      </c>
      <c r="K5387">
        <f>YEAR(tbl_GL[[#This Row],[Date]])</f>
        <v>2018</v>
      </c>
    </row>
    <row r="5388" spans="1:11" hidden="1" x14ac:dyDescent="0.35">
      <c r="A5388">
        <v>94.1</v>
      </c>
      <c r="B5388" s="24">
        <v>43159</v>
      </c>
      <c r="C5388">
        <v>3</v>
      </c>
      <c r="D5388" s="13">
        <v>240</v>
      </c>
      <c r="E5388" s="13" t="s">
        <v>56</v>
      </c>
      <c r="F5388" s="17">
        <v>-2500</v>
      </c>
      <c r="G5388" t="str">
        <f>_xlfn.XLOOKUP(tbl_GL[[#This Row],[Account_key]],tbl_COA[Account_key],tbl_COA[Class],"Not Found")</f>
        <v>Operating account</v>
      </c>
      <c r="H5388" t="str">
        <f>_xlfn.XLOOKUP(tbl_GL[[#This Row],[Account_key]],tbl_COA[Account_key],tbl_COA[SubClass],"Not Found")</f>
        <v>Operating Expenses</v>
      </c>
      <c r="I5388" t="str">
        <f>_xlfn.XLOOKUP(tbl_GL[[#This Row],[Account_key]],tbl_COA[Account_key],tbl_COA[SubClass2],"Not Found")</f>
        <v>Sales &amp; Distribution</v>
      </c>
      <c r="J5388" t="str">
        <f>_xlfn.XLOOKUP(tbl_GL[[#This Row],[Account_key]],tbl_COA[Account_key],tbl_COA[SubAccount],,0)</f>
        <v>Salaries</v>
      </c>
      <c r="K5388">
        <f>YEAR(tbl_GL[[#This Row],[Date]])</f>
        <v>2018</v>
      </c>
    </row>
    <row r="5389" spans="1:11" hidden="1" x14ac:dyDescent="0.35">
      <c r="A5389">
        <v>94.2</v>
      </c>
      <c r="B5389" s="24">
        <v>43159</v>
      </c>
      <c r="C5389">
        <v>3</v>
      </c>
      <c r="D5389" s="13">
        <v>10</v>
      </c>
      <c r="E5389" s="13" t="s">
        <v>56</v>
      </c>
      <c r="F5389" s="17">
        <v>-2500</v>
      </c>
      <c r="G5389" t="str">
        <f>_xlfn.XLOOKUP(tbl_GL[[#This Row],[Account_key]],tbl_COA[Account_key],tbl_COA[Class],"Not Found")</f>
        <v>Assets</v>
      </c>
      <c r="H5389" t="str">
        <f>_xlfn.XLOOKUP(tbl_GL[[#This Row],[Account_key]],tbl_COA[Account_key],tbl_COA[SubClass],"Not Found")</f>
        <v>Assets</v>
      </c>
      <c r="I5389" t="str">
        <f>_xlfn.XLOOKUP(tbl_GL[[#This Row],[Account_key]],tbl_COA[Account_key],tbl_COA[SubClass2],"Not Found")</f>
        <v>Current Assets</v>
      </c>
      <c r="J5389" t="str">
        <f>_xlfn.XLOOKUP(tbl_GL[[#This Row],[Account_key]],tbl_COA[Account_key],tbl_COA[SubAccount],,0)</f>
        <v>Cash at Bank</v>
      </c>
      <c r="K5389">
        <f>YEAR(tbl_GL[[#This Row],[Date]])</f>
        <v>2018</v>
      </c>
    </row>
    <row r="5390" spans="1:11" hidden="1" x14ac:dyDescent="0.35">
      <c r="A5390">
        <v>95.1</v>
      </c>
      <c r="B5390" s="24">
        <v>43159</v>
      </c>
      <c r="C5390">
        <v>3</v>
      </c>
      <c r="D5390" s="13">
        <v>380</v>
      </c>
      <c r="E5390" s="13" t="s">
        <v>101</v>
      </c>
      <c r="F5390" s="17">
        <v>-4000</v>
      </c>
      <c r="G5390" t="str">
        <f>_xlfn.XLOOKUP(tbl_GL[[#This Row],[Account_key]],tbl_COA[Account_key],tbl_COA[Class],"Not Found")</f>
        <v>Operating account</v>
      </c>
      <c r="H5390" t="str">
        <f>_xlfn.XLOOKUP(tbl_GL[[#This Row],[Account_key]],tbl_COA[Account_key],tbl_COA[SubClass],"Not Found")</f>
        <v>Depreciation &amp; Amortization</v>
      </c>
      <c r="I5390" t="str">
        <f>_xlfn.XLOOKUP(tbl_GL[[#This Row],[Account_key]],tbl_COA[Account_key],tbl_COA[SubClass2],"Not Found")</f>
        <v>Depreciation</v>
      </c>
      <c r="J5390" t="str">
        <f>_xlfn.XLOOKUP(tbl_GL[[#This Row],[Account_key]],tbl_COA[Account_key],tbl_COA[SubAccount],,0)</f>
        <v>Equipment</v>
      </c>
      <c r="K5390">
        <f>YEAR(tbl_GL[[#This Row],[Date]])</f>
        <v>2018</v>
      </c>
    </row>
    <row r="5391" spans="1:11" hidden="1" x14ac:dyDescent="0.35">
      <c r="A5391">
        <v>95.2</v>
      </c>
      <c r="B5391" s="24">
        <v>43159</v>
      </c>
      <c r="C5391">
        <v>3</v>
      </c>
      <c r="D5391" s="13">
        <v>90</v>
      </c>
      <c r="E5391" s="13" t="s">
        <v>101</v>
      </c>
      <c r="F5391" s="17">
        <v>-4000</v>
      </c>
      <c r="G5391" t="str">
        <f>_xlfn.XLOOKUP(tbl_GL[[#This Row],[Account_key]],tbl_COA[Account_key],tbl_COA[Class],"Not Found")</f>
        <v>Assets</v>
      </c>
      <c r="H5391" t="str">
        <f>_xlfn.XLOOKUP(tbl_GL[[#This Row],[Account_key]],tbl_COA[Account_key],tbl_COA[SubClass],"Not Found")</f>
        <v>Assets</v>
      </c>
      <c r="I5391" t="str">
        <f>_xlfn.XLOOKUP(tbl_GL[[#This Row],[Account_key]],tbl_COA[Account_key],tbl_COA[SubClass2],"Not Found")</f>
        <v>Non-Current Assets</v>
      </c>
      <c r="J5391" t="str">
        <f>_xlfn.XLOOKUP(tbl_GL[[#This Row],[Account_key]],tbl_COA[Account_key],tbl_COA[SubAccount],,0)</f>
        <v>Office Furniture &amp; Equipment</v>
      </c>
      <c r="K5391">
        <f>YEAR(tbl_GL[[#This Row],[Date]])</f>
        <v>2018</v>
      </c>
    </row>
    <row r="5392" spans="1:11" hidden="1" x14ac:dyDescent="0.35">
      <c r="A5392">
        <v>96.1</v>
      </c>
      <c r="B5392" s="24">
        <v>43160</v>
      </c>
      <c r="C5392">
        <v>3</v>
      </c>
      <c r="D5392" s="13">
        <v>350</v>
      </c>
      <c r="E5392" s="13" t="s">
        <v>97</v>
      </c>
      <c r="F5392" s="17">
        <v>-1081</v>
      </c>
      <c r="G5392" t="str">
        <f>_xlfn.XLOOKUP(tbl_GL[[#This Row],[Account_key]],tbl_COA[Account_key],tbl_COA[Class],"Not Found")</f>
        <v>Operating account</v>
      </c>
      <c r="H5392" t="str">
        <f>_xlfn.XLOOKUP(tbl_GL[[#This Row],[Account_key]],tbl_COA[Account_key],tbl_COA[SubClass],"Not Found")</f>
        <v>Operating Expenses</v>
      </c>
      <c r="I5392" t="str">
        <f>_xlfn.XLOOKUP(tbl_GL[[#This Row],[Account_key]],tbl_COA[Account_key],tbl_COA[SubClass2],"Not Found")</f>
        <v>Administration</v>
      </c>
      <c r="J5392" t="str">
        <f>_xlfn.XLOOKUP(tbl_GL[[#This Row],[Account_key]],tbl_COA[Account_key],tbl_COA[SubAccount],,0)</f>
        <v>Other Expenses</v>
      </c>
      <c r="K5392">
        <f>YEAR(tbl_GL[[#This Row],[Date]])</f>
        <v>2018</v>
      </c>
    </row>
    <row r="5393" spans="1:11" hidden="1" x14ac:dyDescent="0.35">
      <c r="A5393">
        <v>96.2</v>
      </c>
      <c r="B5393" s="24">
        <v>43160</v>
      </c>
      <c r="C5393">
        <v>3</v>
      </c>
      <c r="D5393" s="13">
        <v>120</v>
      </c>
      <c r="E5393" s="13" t="s">
        <v>97</v>
      </c>
      <c r="F5393" s="17">
        <v>1081</v>
      </c>
      <c r="G5393" t="str">
        <f>_xlfn.XLOOKUP(tbl_GL[[#This Row],[Account_key]],tbl_COA[Account_key],tbl_COA[Class],"Not Found")</f>
        <v>Liabilities and Owners Equity</v>
      </c>
      <c r="H5393" t="str">
        <f>_xlfn.XLOOKUP(tbl_GL[[#This Row],[Account_key]],tbl_COA[Account_key],tbl_COA[SubClass],"Not Found")</f>
        <v>Liabilities</v>
      </c>
      <c r="I5393" t="str">
        <f>_xlfn.XLOOKUP(tbl_GL[[#This Row],[Account_key]],tbl_COA[Account_key],tbl_COA[SubClass2],"Not Found")</f>
        <v>Current Liabilities</v>
      </c>
      <c r="J5393" t="str">
        <f>_xlfn.XLOOKUP(tbl_GL[[#This Row],[Account_key]],tbl_COA[Account_key],tbl_COA[SubAccount],,0)</f>
        <v>Accrued Expenses</v>
      </c>
      <c r="K5393">
        <f>YEAR(tbl_GL[[#This Row],[Date]])</f>
        <v>2018</v>
      </c>
    </row>
    <row r="5394" spans="1:11" hidden="1" x14ac:dyDescent="0.35">
      <c r="A5394">
        <v>97.1</v>
      </c>
      <c r="B5394" s="24">
        <v>43160</v>
      </c>
      <c r="C5394">
        <v>3</v>
      </c>
      <c r="D5394" s="13">
        <v>60</v>
      </c>
      <c r="E5394" s="13" t="s">
        <v>84</v>
      </c>
      <c r="F5394" s="17">
        <v>10667</v>
      </c>
      <c r="G5394" t="str">
        <f>_xlfn.XLOOKUP(tbl_GL[[#This Row],[Account_key]],tbl_COA[Account_key],tbl_COA[Class],"Not Found")</f>
        <v>Assets</v>
      </c>
      <c r="H5394" t="str">
        <f>_xlfn.XLOOKUP(tbl_GL[[#This Row],[Account_key]],tbl_COA[Account_key],tbl_COA[SubClass],"Not Found")</f>
        <v>Assets</v>
      </c>
      <c r="I5394" t="str">
        <f>_xlfn.XLOOKUP(tbl_GL[[#This Row],[Account_key]],tbl_COA[Account_key],tbl_COA[SubClass2],"Not Found")</f>
        <v>Current Assets</v>
      </c>
      <c r="J5394" t="str">
        <f>_xlfn.XLOOKUP(tbl_GL[[#This Row],[Account_key]],tbl_COA[Account_key],tbl_COA[SubAccount],,0)</f>
        <v>Inventory</v>
      </c>
      <c r="K5394">
        <f>YEAR(tbl_GL[[#This Row],[Date]])</f>
        <v>2018</v>
      </c>
    </row>
    <row r="5395" spans="1:11" hidden="1" x14ac:dyDescent="0.35">
      <c r="A5395">
        <v>97.2</v>
      </c>
      <c r="B5395" s="24">
        <v>43160</v>
      </c>
      <c r="C5395">
        <v>3</v>
      </c>
      <c r="D5395" s="13">
        <v>110</v>
      </c>
      <c r="E5395" s="13" t="s">
        <v>84</v>
      </c>
      <c r="F5395" s="17">
        <v>10667</v>
      </c>
      <c r="G5395" t="str">
        <f>_xlfn.XLOOKUP(tbl_GL[[#This Row],[Account_key]],tbl_COA[Account_key],tbl_COA[Class],"Not Found")</f>
        <v>Liabilities and Owners Equity</v>
      </c>
      <c r="H5395" t="str">
        <f>_xlfn.XLOOKUP(tbl_GL[[#This Row],[Account_key]],tbl_COA[Account_key],tbl_COA[SubClass],"Not Found")</f>
        <v>Liabilities</v>
      </c>
      <c r="I5395" t="str">
        <f>_xlfn.XLOOKUP(tbl_GL[[#This Row],[Account_key]],tbl_COA[Account_key],tbl_COA[SubClass2],"Not Found")</f>
        <v>Current Liabilities</v>
      </c>
      <c r="J5395" t="str">
        <f>_xlfn.XLOOKUP(tbl_GL[[#This Row],[Account_key]],tbl_COA[Account_key],tbl_COA[SubAccount],,0)</f>
        <v>Trade Payables</v>
      </c>
      <c r="K5395">
        <f>YEAR(tbl_GL[[#This Row],[Date]])</f>
        <v>2018</v>
      </c>
    </row>
    <row r="5396" spans="1:11" hidden="1" x14ac:dyDescent="0.35">
      <c r="A5396">
        <v>98.1</v>
      </c>
      <c r="B5396" s="24">
        <v>43161</v>
      </c>
      <c r="C5396">
        <v>3</v>
      </c>
      <c r="D5396" s="13">
        <v>230</v>
      </c>
      <c r="E5396" s="13" t="s">
        <v>4</v>
      </c>
      <c r="F5396" s="17">
        <v>-546</v>
      </c>
      <c r="G5396" t="str">
        <f>_xlfn.XLOOKUP(tbl_GL[[#This Row],[Account_key]],tbl_COA[Account_key],tbl_COA[Class],"Not Found")</f>
        <v>Trading account</v>
      </c>
      <c r="H5396" t="str">
        <f>_xlfn.XLOOKUP(tbl_GL[[#This Row],[Account_key]],tbl_COA[Account_key],tbl_COA[SubClass],"Not Found")</f>
        <v>Cost of Sales</v>
      </c>
      <c r="I5396" t="str">
        <f>_xlfn.XLOOKUP(tbl_GL[[#This Row],[Account_key]],tbl_COA[Account_key],tbl_COA[SubClass2],"Not Found")</f>
        <v>Cost of Sales</v>
      </c>
      <c r="J5396" t="str">
        <f>_xlfn.XLOOKUP(tbl_GL[[#This Row],[Account_key]],tbl_COA[Account_key],tbl_COA[SubAccount],,0)</f>
        <v>Cost of Sales</v>
      </c>
      <c r="K5396">
        <f>YEAR(tbl_GL[[#This Row],[Date]])</f>
        <v>2018</v>
      </c>
    </row>
    <row r="5397" spans="1:11" hidden="1" x14ac:dyDescent="0.35">
      <c r="A5397">
        <v>98.2</v>
      </c>
      <c r="B5397" s="24">
        <v>43161</v>
      </c>
      <c r="C5397">
        <v>3</v>
      </c>
      <c r="D5397" s="13">
        <v>60</v>
      </c>
      <c r="E5397" s="13" t="s">
        <v>4</v>
      </c>
      <c r="F5397" s="17">
        <v>-546</v>
      </c>
      <c r="G5397" t="str">
        <f>_xlfn.XLOOKUP(tbl_GL[[#This Row],[Account_key]],tbl_COA[Account_key],tbl_COA[Class],"Not Found")</f>
        <v>Assets</v>
      </c>
      <c r="H5397" t="str">
        <f>_xlfn.XLOOKUP(tbl_GL[[#This Row],[Account_key]],tbl_COA[Account_key],tbl_COA[SubClass],"Not Found")</f>
        <v>Assets</v>
      </c>
      <c r="I5397" t="str">
        <f>_xlfn.XLOOKUP(tbl_GL[[#This Row],[Account_key]],tbl_COA[Account_key],tbl_COA[SubClass2],"Not Found")</f>
        <v>Current Assets</v>
      </c>
      <c r="J5397" t="str">
        <f>_xlfn.XLOOKUP(tbl_GL[[#This Row],[Account_key]],tbl_COA[Account_key],tbl_COA[SubAccount],,0)</f>
        <v>Inventory</v>
      </c>
      <c r="K5397">
        <f>YEAR(tbl_GL[[#This Row],[Date]])</f>
        <v>2018</v>
      </c>
    </row>
    <row r="5398" spans="1:11" hidden="1" x14ac:dyDescent="0.35">
      <c r="A5398">
        <v>99.1</v>
      </c>
      <c r="B5398" s="24">
        <v>43161</v>
      </c>
      <c r="C5398">
        <v>3</v>
      </c>
      <c r="D5398" s="13">
        <v>210</v>
      </c>
      <c r="E5398" s="13" t="s">
        <v>7</v>
      </c>
      <c r="F5398" s="17">
        <v>1593</v>
      </c>
      <c r="G5398" t="str">
        <f>_xlfn.XLOOKUP(tbl_GL[[#This Row],[Account_key]],tbl_COA[Account_key],tbl_COA[Class],"Not Found")</f>
        <v>Trading account</v>
      </c>
      <c r="H5398" t="str">
        <f>_xlfn.XLOOKUP(tbl_GL[[#This Row],[Account_key]],tbl_COA[Account_key],tbl_COA[SubClass],"Not Found")</f>
        <v>Sales</v>
      </c>
      <c r="I5398" t="str">
        <f>_xlfn.XLOOKUP(tbl_GL[[#This Row],[Account_key]],tbl_COA[Account_key],tbl_COA[SubClass2],"Not Found")</f>
        <v>Sales</v>
      </c>
      <c r="J5398" t="str">
        <f>_xlfn.XLOOKUP(tbl_GL[[#This Row],[Account_key]],tbl_COA[Account_key],tbl_COA[SubAccount],,0)</f>
        <v>Sales</v>
      </c>
      <c r="K5398">
        <f>YEAR(tbl_GL[[#This Row],[Date]])</f>
        <v>2018</v>
      </c>
    </row>
    <row r="5399" spans="1:11" hidden="1" x14ac:dyDescent="0.35">
      <c r="A5399">
        <v>99.2</v>
      </c>
      <c r="B5399" s="24">
        <v>43161</v>
      </c>
      <c r="C5399">
        <v>3</v>
      </c>
      <c r="D5399" s="13">
        <v>10</v>
      </c>
      <c r="E5399" s="13" t="s">
        <v>7</v>
      </c>
      <c r="F5399" s="17">
        <v>1593</v>
      </c>
      <c r="G5399" t="str">
        <f>_xlfn.XLOOKUP(tbl_GL[[#This Row],[Account_key]],tbl_COA[Account_key],tbl_COA[Class],"Not Found")</f>
        <v>Assets</v>
      </c>
      <c r="H5399" t="str">
        <f>_xlfn.XLOOKUP(tbl_GL[[#This Row],[Account_key]],tbl_COA[Account_key],tbl_COA[SubClass],"Not Found")</f>
        <v>Assets</v>
      </c>
      <c r="I5399" t="str">
        <f>_xlfn.XLOOKUP(tbl_GL[[#This Row],[Account_key]],tbl_COA[Account_key],tbl_COA[SubClass2],"Not Found")</f>
        <v>Current Assets</v>
      </c>
      <c r="J5399" t="str">
        <f>_xlfn.XLOOKUP(tbl_GL[[#This Row],[Account_key]],tbl_COA[Account_key],tbl_COA[SubAccount],,0)</f>
        <v>Cash at Bank</v>
      </c>
      <c r="K5399">
        <f>YEAR(tbl_GL[[#This Row],[Date]])</f>
        <v>2018</v>
      </c>
    </row>
    <row r="5400" spans="1:11" hidden="1" x14ac:dyDescent="0.35">
      <c r="A5400">
        <v>100.1</v>
      </c>
      <c r="B5400" s="24">
        <v>43161</v>
      </c>
      <c r="C5400">
        <v>3</v>
      </c>
      <c r="D5400" s="13">
        <v>230</v>
      </c>
      <c r="E5400" s="13" t="s">
        <v>4</v>
      </c>
      <c r="F5400" s="17">
        <v>-2333</v>
      </c>
      <c r="G5400" t="str">
        <f>_xlfn.XLOOKUP(tbl_GL[[#This Row],[Account_key]],tbl_COA[Account_key],tbl_COA[Class],"Not Found")</f>
        <v>Trading account</v>
      </c>
      <c r="H5400" t="str">
        <f>_xlfn.XLOOKUP(tbl_GL[[#This Row],[Account_key]],tbl_COA[Account_key],tbl_COA[SubClass],"Not Found")</f>
        <v>Cost of Sales</v>
      </c>
      <c r="I5400" t="str">
        <f>_xlfn.XLOOKUP(tbl_GL[[#This Row],[Account_key]],tbl_COA[Account_key],tbl_COA[SubClass2],"Not Found")</f>
        <v>Cost of Sales</v>
      </c>
      <c r="J5400" t="str">
        <f>_xlfn.XLOOKUP(tbl_GL[[#This Row],[Account_key]],tbl_COA[Account_key],tbl_COA[SubAccount],,0)</f>
        <v>Cost of Sales</v>
      </c>
      <c r="K5400">
        <f>YEAR(tbl_GL[[#This Row],[Date]])</f>
        <v>2018</v>
      </c>
    </row>
    <row r="5401" spans="1:11" hidden="1" x14ac:dyDescent="0.35">
      <c r="A5401">
        <v>100.2</v>
      </c>
      <c r="B5401" s="24">
        <v>43161</v>
      </c>
      <c r="C5401">
        <v>3</v>
      </c>
      <c r="D5401" s="13">
        <v>60</v>
      </c>
      <c r="E5401" s="13" t="s">
        <v>4</v>
      </c>
      <c r="F5401" s="17">
        <v>-2333</v>
      </c>
      <c r="G5401" t="str">
        <f>_xlfn.XLOOKUP(tbl_GL[[#This Row],[Account_key]],tbl_COA[Account_key],tbl_COA[Class],"Not Found")</f>
        <v>Assets</v>
      </c>
      <c r="H5401" t="str">
        <f>_xlfn.XLOOKUP(tbl_GL[[#This Row],[Account_key]],tbl_COA[Account_key],tbl_COA[SubClass],"Not Found")</f>
        <v>Assets</v>
      </c>
      <c r="I5401" t="str">
        <f>_xlfn.XLOOKUP(tbl_GL[[#This Row],[Account_key]],tbl_COA[Account_key],tbl_COA[SubClass2],"Not Found")</f>
        <v>Current Assets</v>
      </c>
      <c r="J5401" t="str">
        <f>_xlfn.XLOOKUP(tbl_GL[[#This Row],[Account_key]],tbl_COA[Account_key],tbl_COA[SubAccount],,0)</f>
        <v>Inventory</v>
      </c>
      <c r="K5401">
        <f>YEAR(tbl_GL[[#This Row],[Date]])</f>
        <v>2018</v>
      </c>
    </row>
    <row r="5402" spans="1:11" hidden="1" x14ac:dyDescent="0.35">
      <c r="A5402">
        <v>101.1</v>
      </c>
      <c r="B5402" s="24">
        <v>43161</v>
      </c>
      <c r="C5402">
        <v>3</v>
      </c>
      <c r="D5402" s="13">
        <v>210</v>
      </c>
      <c r="E5402" s="13" t="s">
        <v>8</v>
      </c>
      <c r="F5402" s="17">
        <v>7291</v>
      </c>
      <c r="G5402" t="str">
        <f>_xlfn.XLOOKUP(tbl_GL[[#This Row],[Account_key]],tbl_COA[Account_key],tbl_COA[Class],"Not Found")</f>
        <v>Trading account</v>
      </c>
      <c r="H5402" t="str">
        <f>_xlfn.XLOOKUP(tbl_GL[[#This Row],[Account_key]],tbl_COA[Account_key],tbl_COA[SubClass],"Not Found")</f>
        <v>Sales</v>
      </c>
      <c r="I5402" t="str">
        <f>_xlfn.XLOOKUP(tbl_GL[[#This Row],[Account_key]],tbl_COA[Account_key],tbl_COA[SubClass2],"Not Found")</f>
        <v>Sales</v>
      </c>
      <c r="J5402" t="str">
        <f>_xlfn.XLOOKUP(tbl_GL[[#This Row],[Account_key]],tbl_COA[Account_key],tbl_COA[SubAccount],,0)</f>
        <v>Sales</v>
      </c>
      <c r="K5402">
        <f>YEAR(tbl_GL[[#This Row],[Date]])</f>
        <v>2018</v>
      </c>
    </row>
    <row r="5403" spans="1:11" hidden="1" x14ac:dyDescent="0.35">
      <c r="A5403">
        <v>101.2</v>
      </c>
      <c r="B5403" s="24">
        <v>43161</v>
      </c>
      <c r="C5403">
        <v>3</v>
      </c>
      <c r="D5403" s="13">
        <v>30</v>
      </c>
      <c r="E5403" s="13" t="s">
        <v>8</v>
      </c>
      <c r="F5403" s="17">
        <v>7291</v>
      </c>
      <c r="G5403" t="str">
        <f>_xlfn.XLOOKUP(tbl_GL[[#This Row],[Account_key]],tbl_COA[Account_key],tbl_COA[Class],"Not Found")</f>
        <v>Assets</v>
      </c>
      <c r="H5403" t="str">
        <f>_xlfn.XLOOKUP(tbl_GL[[#This Row],[Account_key]],tbl_COA[Account_key],tbl_COA[SubClass],"Not Found")</f>
        <v>Assets</v>
      </c>
      <c r="I5403" t="str">
        <f>_xlfn.XLOOKUP(tbl_GL[[#This Row],[Account_key]],tbl_COA[Account_key],tbl_COA[SubClass2],"Not Found")</f>
        <v>Current Assets</v>
      </c>
      <c r="J5403" t="str">
        <f>_xlfn.XLOOKUP(tbl_GL[[#This Row],[Account_key]],tbl_COA[Account_key],tbl_COA[SubAccount],,0)</f>
        <v>Trade Receivables</v>
      </c>
      <c r="K5403">
        <f>YEAR(tbl_GL[[#This Row],[Date]])</f>
        <v>2018</v>
      </c>
    </row>
    <row r="5404" spans="1:11" hidden="1" x14ac:dyDescent="0.35">
      <c r="A5404">
        <v>102.1</v>
      </c>
      <c r="B5404" s="24">
        <v>43163</v>
      </c>
      <c r="C5404">
        <v>3</v>
      </c>
      <c r="D5404" s="13">
        <v>10</v>
      </c>
      <c r="E5404" s="13" t="s">
        <v>98</v>
      </c>
      <c r="F5404" s="17">
        <v>-1105</v>
      </c>
      <c r="G5404" t="str">
        <f>_xlfn.XLOOKUP(tbl_GL[[#This Row],[Account_key]],tbl_COA[Account_key],tbl_COA[Class],"Not Found")</f>
        <v>Assets</v>
      </c>
      <c r="H5404" t="str">
        <f>_xlfn.XLOOKUP(tbl_GL[[#This Row],[Account_key]],tbl_COA[Account_key],tbl_COA[SubClass],"Not Found")</f>
        <v>Assets</v>
      </c>
      <c r="I5404" t="str">
        <f>_xlfn.XLOOKUP(tbl_GL[[#This Row],[Account_key]],tbl_COA[Account_key],tbl_COA[SubClass2],"Not Found")</f>
        <v>Current Assets</v>
      </c>
      <c r="J5404" t="str">
        <f>_xlfn.XLOOKUP(tbl_GL[[#This Row],[Account_key]],tbl_COA[Account_key],tbl_COA[SubAccount],,0)</f>
        <v>Cash at Bank</v>
      </c>
      <c r="K5404">
        <f>YEAR(tbl_GL[[#This Row],[Date]])</f>
        <v>2018</v>
      </c>
    </row>
    <row r="5405" spans="1:11" hidden="1" x14ac:dyDescent="0.35">
      <c r="A5405">
        <v>102.2</v>
      </c>
      <c r="B5405" s="24">
        <v>43163</v>
      </c>
      <c r="C5405">
        <v>3</v>
      </c>
      <c r="D5405" s="13">
        <v>120</v>
      </c>
      <c r="E5405" s="13" t="s">
        <v>98</v>
      </c>
      <c r="F5405" s="17">
        <v>-1105</v>
      </c>
      <c r="G5405" t="str">
        <f>_xlfn.XLOOKUP(tbl_GL[[#This Row],[Account_key]],tbl_COA[Account_key],tbl_COA[Class],"Not Found")</f>
        <v>Liabilities and Owners Equity</v>
      </c>
      <c r="H5405" t="str">
        <f>_xlfn.XLOOKUP(tbl_GL[[#This Row],[Account_key]],tbl_COA[Account_key],tbl_COA[SubClass],"Not Found")</f>
        <v>Liabilities</v>
      </c>
      <c r="I5405" t="str">
        <f>_xlfn.XLOOKUP(tbl_GL[[#This Row],[Account_key]],tbl_COA[Account_key],tbl_COA[SubClass2],"Not Found")</f>
        <v>Current Liabilities</v>
      </c>
      <c r="J5405" t="str">
        <f>_xlfn.XLOOKUP(tbl_GL[[#This Row],[Account_key]],tbl_COA[Account_key],tbl_COA[SubAccount],,0)</f>
        <v>Accrued Expenses</v>
      </c>
      <c r="K5405">
        <f>YEAR(tbl_GL[[#This Row],[Date]])</f>
        <v>2018</v>
      </c>
    </row>
    <row r="5406" spans="1:11" hidden="1" x14ac:dyDescent="0.35">
      <c r="A5406">
        <v>103.1</v>
      </c>
      <c r="B5406" s="24">
        <v>43164</v>
      </c>
      <c r="C5406">
        <v>3</v>
      </c>
      <c r="D5406" s="13">
        <v>290</v>
      </c>
      <c r="E5406" s="13" t="s">
        <v>97</v>
      </c>
      <c r="F5406" s="17">
        <v>-1114</v>
      </c>
      <c r="G5406" t="str">
        <f>_xlfn.XLOOKUP(tbl_GL[[#This Row],[Account_key]],tbl_COA[Account_key],tbl_COA[Class],"Not Found")</f>
        <v>Operating account</v>
      </c>
      <c r="H5406" t="str">
        <f>_xlfn.XLOOKUP(tbl_GL[[#This Row],[Account_key]],tbl_COA[Account_key],tbl_COA[SubClass],"Not Found")</f>
        <v>Operating Expenses</v>
      </c>
      <c r="I5406" t="str">
        <f>_xlfn.XLOOKUP(tbl_GL[[#This Row],[Account_key]],tbl_COA[Account_key],tbl_COA[SubClass2],"Not Found")</f>
        <v>Administration</v>
      </c>
      <c r="J5406" t="str">
        <f>_xlfn.XLOOKUP(tbl_GL[[#This Row],[Account_key]],tbl_COA[Account_key],tbl_COA[SubAccount],,0)</f>
        <v>Travel</v>
      </c>
      <c r="K5406">
        <f>YEAR(tbl_GL[[#This Row],[Date]])</f>
        <v>2018</v>
      </c>
    </row>
    <row r="5407" spans="1:11" hidden="1" x14ac:dyDescent="0.35">
      <c r="A5407">
        <v>103.2</v>
      </c>
      <c r="B5407" s="24">
        <v>43164</v>
      </c>
      <c r="C5407">
        <v>3</v>
      </c>
      <c r="D5407" s="13">
        <v>120</v>
      </c>
      <c r="E5407" s="13" t="s">
        <v>97</v>
      </c>
      <c r="F5407" s="17">
        <v>1114</v>
      </c>
      <c r="G5407" t="str">
        <f>_xlfn.XLOOKUP(tbl_GL[[#This Row],[Account_key]],tbl_COA[Account_key],tbl_COA[Class],"Not Found")</f>
        <v>Liabilities and Owners Equity</v>
      </c>
      <c r="H5407" t="str">
        <f>_xlfn.XLOOKUP(tbl_GL[[#This Row],[Account_key]],tbl_COA[Account_key],tbl_COA[SubClass],"Not Found")</f>
        <v>Liabilities</v>
      </c>
      <c r="I5407" t="str">
        <f>_xlfn.XLOOKUP(tbl_GL[[#This Row],[Account_key]],tbl_COA[Account_key],tbl_COA[SubClass2],"Not Found")</f>
        <v>Current Liabilities</v>
      </c>
      <c r="J5407" t="str">
        <f>_xlfn.XLOOKUP(tbl_GL[[#This Row],[Account_key]],tbl_COA[Account_key],tbl_COA[SubAccount],,0)</f>
        <v>Accrued Expenses</v>
      </c>
      <c r="K5407">
        <f>YEAR(tbl_GL[[#This Row],[Date]])</f>
        <v>2018</v>
      </c>
    </row>
    <row r="5408" spans="1:11" hidden="1" x14ac:dyDescent="0.35">
      <c r="A5408">
        <v>104.1</v>
      </c>
      <c r="B5408" s="24">
        <v>43164</v>
      </c>
      <c r="C5408">
        <v>3</v>
      </c>
      <c r="D5408" s="13">
        <v>10</v>
      </c>
      <c r="E5408" s="13" t="s">
        <v>84</v>
      </c>
      <c r="F5408" s="17">
        <v>-10667</v>
      </c>
      <c r="G5408" t="str">
        <f>_xlfn.XLOOKUP(tbl_GL[[#This Row],[Account_key]],tbl_COA[Account_key],tbl_COA[Class],"Not Found")</f>
        <v>Assets</v>
      </c>
      <c r="H5408" t="str">
        <f>_xlfn.XLOOKUP(tbl_GL[[#This Row],[Account_key]],tbl_COA[Account_key],tbl_COA[SubClass],"Not Found")</f>
        <v>Assets</v>
      </c>
      <c r="I5408" t="str">
        <f>_xlfn.XLOOKUP(tbl_GL[[#This Row],[Account_key]],tbl_COA[Account_key],tbl_COA[SubClass2],"Not Found")</f>
        <v>Current Assets</v>
      </c>
      <c r="J5408" t="str">
        <f>_xlfn.XLOOKUP(tbl_GL[[#This Row],[Account_key]],tbl_COA[Account_key],tbl_COA[SubAccount],,0)</f>
        <v>Cash at Bank</v>
      </c>
      <c r="K5408">
        <f>YEAR(tbl_GL[[#This Row],[Date]])</f>
        <v>2018</v>
      </c>
    </row>
    <row r="5409" spans="1:11" hidden="1" x14ac:dyDescent="0.35">
      <c r="A5409">
        <v>104.2</v>
      </c>
      <c r="B5409" s="24">
        <v>43164</v>
      </c>
      <c r="C5409">
        <v>3</v>
      </c>
      <c r="D5409" s="13">
        <v>110</v>
      </c>
      <c r="E5409" s="13" t="s">
        <v>84</v>
      </c>
      <c r="F5409" s="17">
        <v>-10667</v>
      </c>
      <c r="G5409" t="str">
        <f>_xlfn.XLOOKUP(tbl_GL[[#This Row],[Account_key]],tbl_COA[Account_key],tbl_COA[Class],"Not Found")</f>
        <v>Liabilities and Owners Equity</v>
      </c>
      <c r="H5409" t="str">
        <f>_xlfn.XLOOKUP(tbl_GL[[#This Row],[Account_key]],tbl_COA[Account_key],tbl_COA[SubClass],"Not Found")</f>
        <v>Liabilities</v>
      </c>
      <c r="I5409" t="str">
        <f>_xlfn.XLOOKUP(tbl_GL[[#This Row],[Account_key]],tbl_COA[Account_key],tbl_COA[SubClass2],"Not Found")</f>
        <v>Current Liabilities</v>
      </c>
      <c r="J5409" t="str">
        <f>_xlfn.XLOOKUP(tbl_GL[[#This Row],[Account_key]],tbl_COA[Account_key],tbl_COA[SubAccount],,0)</f>
        <v>Trade Payables</v>
      </c>
      <c r="K5409">
        <f>YEAR(tbl_GL[[#This Row],[Date]])</f>
        <v>2018</v>
      </c>
    </row>
    <row r="5410" spans="1:11" hidden="1" x14ac:dyDescent="0.35">
      <c r="A5410">
        <v>105.1</v>
      </c>
      <c r="B5410" s="24">
        <v>43166</v>
      </c>
      <c r="C5410">
        <v>3</v>
      </c>
      <c r="D5410" s="13">
        <v>260</v>
      </c>
      <c r="E5410" s="13" t="s">
        <v>97</v>
      </c>
      <c r="F5410" s="17">
        <v>-1303</v>
      </c>
      <c r="G5410" t="str">
        <f>_xlfn.XLOOKUP(tbl_GL[[#This Row],[Account_key]],tbl_COA[Account_key],tbl_COA[Class],"Not Found")</f>
        <v>Operating account</v>
      </c>
      <c r="H5410" t="str">
        <f>_xlfn.XLOOKUP(tbl_GL[[#This Row],[Account_key]],tbl_COA[Account_key],tbl_COA[SubClass],"Not Found")</f>
        <v>Operating Expenses</v>
      </c>
      <c r="I5410" t="str">
        <f>_xlfn.XLOOKUP(tbl_GL[[#This Row],[Account_key]],tbl_COA[Account_key],tbl_COA[SubClass2],"Not Found")</f>
        <v>Marketing</v>
      </c>
      <c r="J5410" t="str">
        <f>_xlfn.XLOOKUP(tbl_GL[[#This Row],[Account_key]],tbl_COA[Account_key],tbl_COA[SubAccount],,0)</f>
        <v>Commissions</v>
      </c>
      <c r="K5410">
        <f>YEAR(tbl_GL[[#This Row],[Date]])</f>
        <v>2018</v>
      </c>
    </row>
    <row r="5411" spans="1:11" hidden="1" x14ac:dyDescent="0.35">
      <c r="A5411">
        <v>105.2</v>
      </c>
      <c r="B5411" s="24">
        <v>43166</v>
      </c>
      <c r="C5411">
        <v>3</v>
      </c>
      <c r="D5411" s="13">
        <v>120</v>
      </c>
      <c r="E5411" s="13" t="s">
        <v>97</v>
      </c>
      <c r="F5411" s="17">
        <v>1303</v>
      </c>
      <c r="G5411" t="str">
        <f>_xlfn.XLOOKUP(tbl_GL[[#This Row],[Account_key]],tbl_COA[Account_key],tbl_COA[Class],"Not Found")</f>
        <v>Liabilities and Owners Equity</v>
      </c>
      <c r="H5411" t="str">
        <f>_xlfn.XLOOKUP(tbl_GL[[#This Row],[Account_key]],tbl_COA[Account_key],tbl_COA[SubClass],"Not Found")</f>
        <v>Liabilities</v>
      </c>
      <c r="I5411" t="str">
        <f>_xlfn.XLOOKUP(tbl_GL[[#This Row],[Account_key]],tbl_COA[Account_key],tbl_COA[SubClass2],"Not Found")</f>
        <v>Current Liabilities</v>
      </c>
      <c r="J5411" t="str">
        <f>_xlfn.XLOOKUP(tbl_GL[[#This Row],[Account_key]],tbl_COA[Account_key],tbl_COA[SubAccount],,0)</f>
        <v>Accrued Expenses</v>
      </c>
      <c r="K5411">
        <f>YEAR(tbl_GL[[#This Row],[Date]])</f>
        <v>2018</v>
      </c>
    </row>
    <row r="5412" spans="1:11" hidden="1" x14ac:dyDescent="0.35">
      <c r="A5412">
        <v>106.1</v>
      </c>
      <c r="B5412" s="24">
        <v>43166</v>
      </c>
      <c r="C5412">
        <v>3</v>
      </c>
      <c r="D5412" s="13">
        <v>30</v>
      </c>
      <c r="E5412" s="13" t="s">
        <v>80</v>
      </c>
      <c r="F5412" s="17">
        <v>-8279</v>
      </c>
      <c r="G5412" t="str">
        <f>_xlfn.XLOOKUP(tbl_GL[[#This Row],[Account_key]],tbl_COA[Account_key],tbl_COA[Class],"Not Found")</f>
        <v>Assets</v>
      </c>
      <c r="H5412" t="str">
        <f>_xlfn.XLOOKUP(tbl_GL[[#This Row],[Account_key]],tbl_COA[Account_key],tbl_COA[SubClass],"Not Found")</f>
        <v>Assets</v>
      </c>
      <c r="I5412" t="str">
        <f>_xlfn.XLOOKUP(tbl_GL[[#This Row],[Account_key]],tbl_COA[Account_key],tbl_COA[SubClass2],"Not Found")</f>
        <v>Current Assets</v>
      </c>
      <c r="J5412" t="str">
        <f>_xlfn.XLOOKUP(tbl_GL[[#This Row],[Account_key]],tbl_COA[Account_key],tbl_COA[SubAccount],,0)</f>
        <v>Trade Receivables</v>
      </c>
      <c r="K5412">
        <f>YEAR(tbl_GL[[#This Row],[Date]])</f>
        <v>2018</v>
      </c>
    </row>
    <row r="5413" spans="1:11" hidden="1" x14ac:dyDescent="0.35">
      <c r="A5413">
        <v>106.2</v>
      </c>
      <c r="B5413" s="24">
        <v>43166</v>
      </c>
      <c r="C5413">
        <v>3</v>
      </c>
      <c r="D5413" s="13">
        <v>10</v>
      </c>
      <c r="E5413" s="13" t="s">
        <v>80</v>
      </c>
      <c r="F5413" s="17">
        <v>8279</v>
      </c>
      <c r="G5413" t="str">
        <f>_xlfn.XLOOKUP(tbl_GL[[#This Row],[Account_key]],tbl_COA[Account_key],tbl_COA[Class],"Not Found")</f>
        <v>Assets</v>
      </c>
      <c r="H5413" t="str">
        <f>_xlfn.XLOOKUP(tbl_GL[[#This Row],[Account_key]],tbl_COA[Account_key],tbl_COA[SubClass],"Not Found")</f>
        <v>Assets</v>
      </c>
      <c r="I5413" t="str">
        <f>_xlfn.XLOOKUP(tbl_GL[[#This Row],[Account_key]],tbl_COA[Account_key],tbl_COA[SubClass2],"Not Found")</f>
        <v>Current Assets</v>
      </c>
      <c r="J5413" t="str">
        <f>_xlfn.XLOOKUP(tbl_GL[[#This Row],[Account_key]],tbl_COA[Account_key],tbl_COA[SubAccount],,0)</f>
        <v>Cash at Bank</v>
      </c>
      <c r="K5413">
        <f>YEAR(tbl_GL[[#This Row],[Date]])</f>
        <v>2018</v>
      </c>
    </row>
    <row r="5414" spans="1:11" hidden="1" x14ac:dyDescent="0.35">
      <c r="A5414">
        <v>107.1</v>
      </c>
      <c r="B5414" s="24">
        <v>43167</v>
      </c>
      <c r="C5414">
        <v>3</v>
      </c>
      <c r="D5414" s="13">
        <v>10</v>
      </c>
      <c r="E5414" s="13" t="s">
        <v>98</v>
      </c>
      <c r="F5414" s="17">
        <v>-1085</v>
      </c>
      <c r="G5414" t="str">
        <f>_xlfn.XLOOKUP(tbl_GL[[#This Row],[Account_key]],tbl_COA[Account_key],tbl_COA[Class],"Not Found")</f>
        <v>Assets</v>
      </c>
      <c r="H5414" t="str">
        <f>_xlfn.XLOOKUP(tbl_GL[[#This Row],[Account_key]],tbl_COA[Account_key],tbl_COA[SubClass],"Not Found")</f>
        <v>Assets</v>
      </c>
      <c r="I5414" t="str">
        <f>_xlfn.XLOOKUP(tbl_GL[[#This Row],[Account_key]],tbl_COA[Account_key],tbl_COA[SubClass2],"Not Found")</f>
        <v>Current Assets</v>
      </c>
      <c r="J5414" t="str">
        <f>_xlfn.XLOOKUP(tbl_GL[[#This Row],[Account_key]],tbl_COA[Account_key],tbl_COA[SubAccount],,0)</f>
        <v>Cash at Bank</v>
      </c>
      <c r="K5414">
        <f>YEAR(tbl_GL[[#This Row],[Date]])</f>
        <v>2018</v>
      </c>
    </row>
    <row r="5415" spans="1:11" hidden="1" x14ac:dyDescent="0.35">
      <c r="A5415">
        <v>107.2</v>
      </c>
      <c r="B5415" s="24">
        <v>43167</v>
      </c>
      <c r="C5415">
        <v>3</v>
      </c>
      <c r="D5415" s="13">
        <v>120</v>
      </c>
      <c r="E5415" s="13" t="s">
        <v>98</v>
      </c>
      <c r="F5415" s="17">
        <v>-1085</v>
      </c>
      <c r="G5415" t="str">
        <f>_xlfn.XLOOKUP(tbl_GL[[#This Row],[Account_key]],tbl_COA[Account_key],tbl_COA[Class],"Not Found")</f>
        <v>Liabilities and Owners Equity</v>
      </c>
      <c r="H5415" t="str">
        <f>_xlfn.XLOOKUP(tbl_GL[[#This Row],[Account_key]],tbl_COA[Account_key],tbl_COA[SubClass],"Not Found")</f>
        <v>Liabilities</v>
      </c>
      <c r="I5415" t="str">
        <f>_xlfn.XLOOKUP(tbl_GL[[#This Row],[Account_key]],tbl_COA[Account_key],tbl_COA[SubClass2],"Not Found")</f>
        <v>Current Liabilities</v>
      </c>
      <c r="J5415" t="str">
        <f>_xlfn.XLOOKUP(tbl_GL[[#This Row],[Account_key]],tbl_COA[Account_key],tbl_COA[SubAccount],,0)</f>
        <v>Accrued Expenses</v>
      </c>
      <c r="K5415">
        <f>YEAR(tbl_GL[[#This Row],[Date]])</f>
        <v>2018</v>
      </c>
    </row>
    <row r="5416" spans="1:11" hidden="1" x14ac:dyDescent="0.35">
      <c r="A5416">
        <v>108.1</v>
      </c>
      <c r="B5416" s="24">
        <v>43167</v>
      </c>
      <c r="C5416">
        <v>3</v>
      </c>
      <c r="D5416" s="13">
        <v>10</v>
      </c>
      <c r="E5416" s="13" t="s">
        <v>98</v>
      </c>
      <c r="F5416" s="17">
        <v>-1139</v>
      </c>
      <c r="G5416" t="str">
        <f>_xlfn.XLOOKUP(tbl_GL[[#This Row],[Account_key]],tbl_COA[Account_key],tbl_COA[Class],"Not Found")</f>
        <v>Assets</v>
      </c>
      <c r="H5416" t="str">
        <f>_xlfn.XLOOKUP(tbl_GL[[#This Row],[Account_key]],tbl_COA[Account_key],tbl_COA[SubClass],"Not Found")</f>
        <v>Assets</v>
      </c>
      <c r="I5416" t="str">
        <f>_xlfn.XLOOKUP(tbl_GL[[#This Row],[Account_key]],tbl_COA[Account_key],tbl_COA[SubClass2],"Not Found")</f>
        <v>Current Assets</v>
      </c>
      <c r="J5416" t="str">
        <f>_xlfn.XLOOKUP(tbl_GL[[#This Row],[Account_key]],tbl_COA[Account_key],tbl_COA[SubAccount],,0)</f>
        <v>Cash at Bank</v>
      </c>
      <c r="K5416">
        <f>YEAR(tbl_GL[[#This Row],[Date]])</f>
        <v>2018</v>
      </c>
    </row>
    <row r="5417" spans="1:11" hidden="1" x14ac:dyDescent="0.35">
      <c r="A5417">
        <v>108.2</v>
      </c>
      <c r="B5417" s="24">
        <v>43167</v>
      </c>
      <c r="C5417">
        <v>3</v>
      </c>
      <c r="D5417" s="13">
        <v>120</v>
      </c>
      <c r="E5417" s="13" t="s">
        <v>98</v>
      </c>
      <c r="F5417" s="17">
        <v>-1139</v>
      </c>
      <c r="G5417" t="str">
        <f>_xlfn.XLOOKUP(tbl_GL[[#This Row],[Account_key]],tbl_COA[Account_key],tbl_COA[Class],"Not Found")</f>
        <v>Liabilities and Owners Equity</v>
      </c>
      <c r="H5417" t="str">
        <f>_xlfn.XLOOKUP(tbl_GL[[#This Row],[Account_key]],tbl_COA[Account_key],tbl_COA[SubClass],"Not Found")</f>
        <v>Liabilities</v>
      </c>
      <c r="I5417" t="str">
        <f>_xlfn.XLOOKUP(tbl_GL[[#This Row],[Account_key]],tbl_COA[Account_key],tbl_COA[SubClass2],"Not Found")</f>
        <v>Current Liabilities</v>
      </c>
      <c r="J5417" t="str">
        <f>_xlfn.XLOOKUP(tbl_GL[[#This Row],[Account_key]],tbl_COA[Account_key],tbl_COA[SubAccount],,0)</f>
        <v>Accrued Expenses</v>
      </c>
      <c r="K5417">
        <f>YEAR(tbl_GL[[#This Row],[Date]])</f>
        <v>2018</v>
      </c>
    </row>
    <row r="5418" spans="1:11" hidden="1" x14ac:dyDescent="0.35">
      <c r="A5418">
        <v>109.1</v>
      </c>
      <c r="B5418" s="24">
        <v>43168</v>
      </c>
      <c r="C5418">
        <v>3</v>
      </c>
      <c r="D5418" s="13">
        <v>10</v>
      </c>
      <c r="E5418" s="13" t="s">
        <v>98</v>
      </c>
      <c r="F5418" s="17">
        <v>-1058</v>
      </c>
      <c r="G5418" t="str">
        <f>_xlfn.XLOOKUP(tbl_GL[[#This Row],[Account_key]],tbl_COA[Account_key],tbl_COA[Class],"Not Found")</f>
        <v>Assets</v>
      </c>
      <c r="H5418" t="str">
        <f>_xlfn.XLOOKUP(tbl_GL[[#This Row],[Account_key]],tbl_COA[Account_key],tbl_COA[SubClass],"Not Found")</f>
        <v>Assets</v>
      </c>
      <c r="I5418" t="str">
        <f>_xlfn.XLOOKUP(tbl_GL[[#This Row],[Account_key]],tbl_COA[Account_key],tbl_COA[SubClass2],"Not Found")</f>
        <v>Current Assets</v>
      </c>
      <c r="J5418" t="str">
        <f>_xlfn.XLOOKUP(tbl_GL[[#This Row],[Account_key]],tbl_COA[Account_key],tbl_COA[SubAccount],,0)</f>
        <v>Cash at Bank</v>
      </c>
      <c r="K5418">
        <f>YEAR(tbl_GL[[#This Row],[Date]])</f>
        <v>2018</v>
      </c>
    </row>
    <row r="5419" spans="1:11" hidden="1" x14ac:dyDescent="0.35">
      <c r="A5419">
        <v>109.2</v>
      </c>
      <c r="B5419" s="24">
        <v>43168</v>
      </c>
      <c r="C5419">
        <v>3</v>
      </c>
      <c r="D5419" s="13">
        <v>120</v>
      </c>
      <c r="E5419" s="13" t="s">
        <v>98</v>
      </c>
      <c r="F5419" s="17">
        <v>-1058</v>
      </c>
      <c r="G5419" t="str">
        <f>_xlfn.XLOOKUP(tbl_GL[[#This Row],[Account_key]],tbl_COA[Account_key],tbl_COA[Class],"Not Found")</f>
        <v>Liabilities and Owners Equity</v>
      </c>
      <c r="H5419" t="str">
        <f>_xlfn.XLOOKUP(tbl_GL[[#This Row],[Account_key]],tbl_COA[Account_key],tbl_COA[SubClass],"Not Found")</f>
        <v>Liabilities</v>
      </c>
      <c r="I5419" t="str">
        <f>_xlfn.XLOOKUP(tbl_GL[[#This Row],[Account_key]],tbl_COA[Account_key],tbl_COA[SubClass2],"Not Found")</f>
        <v>Current Liabilities</v>
      </c>
      <c r="J5419" t="str">
        <f>_xlfn.XLOOKUP(tbl_GL[[#This Row],[Account_key]],tbl_COA[Account_key],tbl_COA[SubAccount],,0)</f>
        <v>Accrued Expenses</v>
      </c>
      <c r="K5419">
        <f>YEAR(tbl_GL[[#This Row],[Date]])</f>
        <v>2018</v>
      </c>
    </row>
    <row r="5420" spans="1:11" hidden="1" x14ac:dyDescent="0.35">
      <c r="A5420">
        <v>110.1</v>
      </c>
      <c r="B5420" s="24">
        <v>43169</v>
      </c>
      <c r="C5420">
        <v>3</v>
      </c>
      <c r="D5420" s="13">
        <v>320</v>
      </c>
      <c r="E5420" s="13" t="s">
        <v>99</v>
      </c>
      <c r="F5420" s="17">
        <v>-90</v>
      </c>
      <c r="G5420" t="str">
        <f>_xlfn.XLOOKUP(tbl_GL[[#This Row],[Account_key]],tbl_COA[Account_key],tbl_COA[Class],"Not Found")</f>
        <v>Operating account</v>
      </c>
      <c r="H5420" t="str">
        <f>_xlfn.XLOOKUP(tbl_GL[[#This Row],[Account_key]],tbl_COA[Account_key],tbl_COA[SubClass],"Not Found")</f>
        <v>Operating Expenses</v>
      </c>
      <c r="I5420" t="str">
        <f>_xlfn.XLOOKUP(tbl_GL[[#This Row],[Account_key]],tbl_COA[Account_key],tbl_COA[SubClass2],"Not Found")</f>
        <v>Administration</v>
      </c>
      <c r="J5420" t="str">
        <f>_xlfn.XLOOKUP(tbl_GL[[#This Row],[Account_key]],tbl_COA[Account_key],tbl_COA[SubAccount],,0)</f>
        <v>Professional Services</v>
      </c>
      <c r="K5420">
        <f>YEAR(tbl_GL[[#This Row],[Date]])</f>
        <v>2018</v>
      </c>
    </row>
    <row r="5421" spans="1:11" hidden="1" x14ac:dyDescent="0.35">
      <c r="A5421">
        <v>110.2</v>
      </c>
      <c r="B5421" s="24">
        <v>43169</v>
      </c>
      <c r="C5421">
        <v>3</v>
      </c>
      <c r="D5421" s="13">
        <v>20</v>
      </c>
      <c r="E5421" s="13" t="s">
        <v>99</v>
      </c>
      <c r="F5421" s="17">
        <v>-90</v>
      </c>
      <c r="G5421" t="str">
        <f>_xlfn.XLOOKUP(tbl_GL[[#This Row],[Account_key]],tbl_COA[Account_key],tbl_COA[Class],"Not Found")</f>
        <v>Assets</v>
      </c>
      <c r="H5421" t="str">
        <f>_xlfn.XLOOKUP(tbl_GL[[#This Row],[Account_key]],tbl_COA[Account_key],tbl_COA[SubClass],"Not Found")</f>
        <v>Assets</v>
      </c>
      <c r="I5421" t="str">
        <f>_xlfn.XLOOKUP(tbl_GL[[#This Row],[Account_key]],tbl_COA[Account_key],tbl_COA[SubClass2],"Not Found")</f>
        <v>Current Assets</v>
      </c>
      <c r="J5421" t="str">
        <f>_xlfn.XLOOKUP(tbl_GL[[#This Row],[Account_key]],tbl_COA[Account_key],tbl_COA[SubAccount],,0)</f>
        <v>Cash in hand</v>
      </c>
      <c r="K5421">
        <f>YEAR(tbl_GL[[#This Row],[Date]])</f>
        <v>2018</v>
      </c>
    </row>
    <row r="5422" spans="1:11" hidden="1" x14ac:dyDescent="0.35">
      <c r="A5422">
        <v>111.1</v>
      </c>
      <c r="B5422" s="24">
        <v>43170</v>
      </c>
      <c r="C5422">
        <v>3</v>
      </c>
      <c r="D5422" s="13">
        <v>260</v>
      </c>
      <c r="E5422" s="13" t="s">
        <v>97</v>
      </c>
      <c r="F5422" s="17">
        <v>-1135</v>
      </c>
      <c r="G5422" t="str">
        <f>_xlfn.XLOOKUP(tbl_GL[[#This Row],[Account_key]],tbl_COA[Account_key],tbl_COA[Class],"Not Found")</f>
        <v>Operating account</v>
      </c>
      <c r="H5422" t="str">
        <f>_xlfn.XLOOKUP(tbl_GL[[#This Row],[Account_key]],tbl_COA[Account_key],tbl_COA[SubClass],"Not Found")</f>
        <v>Operating Expenses</v>
      </c>
      <c r="I5422" t="str">
        <f>_xlfn.XLOOKUP(tbl_GL[[#This Row],[Account_key]],tbl_COA[Account_key],tbl_COA[SubClass2],"Not Found")</f>
        <v>Marketing</v>
      </c>
      <c r="J5422" t="str">
        <f>_xlfn.XLOOKUP(tbl_GL[[#This Row],[Account_key]],tbl_COA[Account_key],tbl_COA[SubAccount],,0)</f>
        <v>Commissions</v>
      </c>
      <c r="K5422">
        <f>YEAR(tbl_GL[[#This Row],[Date]])</f>
        <v>2018</v>
      </c>
    </row>
    <row r="5423" spans="1:11" hidden="1" x14ac:dyDescent="0.35">
      <c r="A5423">
        <v>111.2</v>
      </c>
      <c r="B5423" s="24">
        <v>43170</v>
      </c>
      <c r="C5423">
        <v>3</v>
      </c>
      <c r="D5423" s="13">
        <v>120</v>
      </c>
      <c r="E5423" s="13" t="s">
        <v>97</v>
      </c>
      <c r="F5423" s="17">
        <v>1135</v>
      </c>
      <c r="G5423" t="str">
        <f>_xlfn.XLOOKUP(tbl_GL[[#This Row],[Account_key]],tbl_COA[Account_key],tbl_COA[Class],"Not Found")</f>
        <v>Liabilities and Owners Equity</v>
      </c>
      <c r="H5423" t="str">
        <f>_xlfn.XLOOKUP(tbl_GL[[#This Row],[Account_key]],tbl_COA[Account_key],tbl_COA[SubClass],"Not Found")</f>
        <v>Liabilities</v>
      </c>
      <c r="I5423" t="str">
        <f>_xlfn.XLOOKUP(tbl_GL[[#This Row],[Account_key]],tbl_COA[Account_key],tbl_COA[SubClass2],"Not Found")</f>
        <v>Current Liabilities</v>
      </c>
      <c r="J5423" t="str">
        <f>_xlfn.XLOOKUP(tbl_GL[[#This Row],[Account_key]],tbl_COA[Account_key],tbl_COA[SubAccount],,0)</f>
        <v>Accrued Expenses</v>
      </c>
      <c r="K5423">
        <f>YEAR(tbl_GL[[#This Row],[Date]])</f>
        <v>2018</v>
      </c>
    </row>
    <row r="5424" spans="1:11" hidden="1" x14ac:dyDescent="0.35">
      <c r="A5424">
        <v>112.1</v>
      </c>
      <c r="B5424" s="24">
        <v>43171</v>
      </c>
      <c r="C5424">
        <v>3</v>
      </c>
      <c r="D5424" s="13">
        <v>230</v>
      </c>
      <c r="E5424" s="13" t="s">
        <v>4</v>
      </c>
      <c r="F5424" s="17">
        <v>-202</v>
      </c>
      <c r="G5424" t="str">
        <f>_xlfn.XLOOKUP(tbl_GL[[#This Row],[Account_key]],tbl_COA[Account_key],tbl_COA[Class],"Not Found")</f>
        <v>Trading account</v>
      </c>
      <c r="H5424" t="str">
        <f>_xlfn.XLOOKUP(tbl_GL[[#This Row],[Account_key]],tbl_COA[Account_key],tbl_COA[SubClass],"Not Found")</f>
        <v>Cost of Sales</v>
      </c>
      <c r="I5424" t="str">
        <f>_xlfn.XLOOKUP(tbl_GL[[#This Row],[Account_key]],tbl_COA[Account_key],tbl_COA[SubClass2],"Not Found")</f>
        <v>Cost of Sales</v>
      </c>
      <c r="J5424" t="str">
        <f>_xlfn.XLOOKUP(tbl_GL[[#This Row],[Account_key]],tbl_COA[Account_key],tbl_COA[SubAccount],,0)</f>
        <v>Cost of Sales</v>
      </c>
      <c r="K5424">
        <f>YEAR(tbl_GL[[#This Row],[Date]])</f>
        <v>2018</v>
      </c>
    </row>
    <row r="5425" spans="1:11" hidden="1" x14ac:dyDescent="0.35">
      <c r="A5425">
        <v>112.2</v>
      </c>
      <c r="B5425" s="24">
        <v>43171</v>
      </c>
      <c r="C5425">
        <v>3</v>
      </c>
      <c r="D5425" s="13">
        <v>60</v>
      </c>
      <c r="E5425" s="13" t="s">
        <v>4</v>
      </c>
      <c r="F5425" s="17">
        <v>-202</v>
      </c>
      <c r="G5425" t="str">
        <f>_xlfn.XLOOKUP(tbl_GL[[#This Row],[Account_key]],tbl_COA[Account_key],tbl_COA[Class],"Not Found")</f>
        <v>Assets</v>
      </c>
      <c r="H5425" t="str">
        <f>_xlfn.XLOOKUP(tbl_GL[[#This Row],[Account_key]],tbl_COA[Account_key],tbl_COA[SubClass],"Not Found")</f>
        <v>Assets</v>
      </c>
      <c r="I5425" t="str">
        <f>_xlfn.XLOOKUP(tbl_GL[[#This Row],[Account_key]],tbl_COA[Account_key],tbl_COA[SubClass2],"Not Found")</f>
        <v>Current Assets</v>
      </c>
      <c r="J5425" t="str">
        <f>_xlfn.XLOOKUP(tbl_GL[[#This Row],[Account_key]],tbl_COA[Account_key],tbl_COA[SubAccount],,0)</f>
        <v>Inventory</v>
      </c>
      <c r="K5425">
        <f>YEAR(tbl_GL[[#This Row],[Date]])</f>
        <v>2018</v>
      </c>
    </row>
    <row r="5426" spans="1:11" hidden="1" x14ac:dyDescent="0.35">
      <c r="A5426">
        <v>113.1</v>
      </c>
      <c r="B5426" s="24">
        <v>43171</v>
      </c>
      <c r="C5426">
        <v>3</v>
      </c>
      <c r="D5426" s="13">
        <v>210</v>
      </c>
      <c r="E5426" s="13" t="s">
        <v>8</v>
      </c>
      <c r="F5426" s="17">
        <v>632</v>
      </c>
      <c r="G5426" t="str">
        <f>_xlfn.XLOOKUP(tbl_GL[[#This Row],[Account_key]],tbl_COA[Account_key],tbl_COA[Class],"Not Found")</f>
        <v>Trading account</v>
      </c>
      <c r="H5426" t="str">
        <f>_xlfn.XLOOKUP(tbl_GL[[#This Row],[Account_key]],tbl_COA[Account_key],tbl_COA[SubClass],"Not Found")</f>
        <v>Sales</v>
      </c>
      <c r="I5426" t="str">
        <f>_xlfn.XLOOKUP(tbl_GL[[#This Row],[Account_key]],tbl_COA[Account_key],tbl_COA[SubClass2],"Not Found")</f>
        <v>Sales</v>
      </c>
      <c r="J5426" t="str">
        <f>_xlfn.XLOOKUP(tbl_GL[[#This Row],[Account_key]],tbl_COA[Account_key],tbl_COA[SubAccount],,0)</f>
        <v>Sales</v>
      </c>
      <c r="K5426">
        <f>YEAR(tbl_GL[[#This Row],[Date]])</f>
        <v>2018</v>
      </c>
    </row>
    <row r="5427" spans="1:11" hidden="1" x14ac:dyDescent="0.35">
      <c r="A5427">
        <v>113.2</v>
      </c>
      <c r="B5427" s="24">
        <v>43171</v>
      </c>
      <c r="C5427">
        <v>3</v>
      </c>
      <c r="D5427" s="13">
        <v>30</v>
      </c>
      <c r="E5427" s="13" t="s">
        <v>8</v>
      </c>
      <c r="F5427" s="17">
        <v>632</v>
      </c>
      <c r="G5427" t="str">
        <f>_xlfn.XLOOKUP(tbl_GL[[#This Row],[Account_key]],tbl_COA[Account_key],tbl_COA[Class],"Not Found")</f>
        <v>Assets</v>
      </c>
      <c r="H5427" t="str">
        <f>_xlfn.XLOOKUP(tbl_GL[[#This Row],[Account_key]],tbl_COA[Account_key],tbl_COA[SubClass],"Not Found")</f>
        <v>Assets</v>
      </c>
      <c r="I5427" t="str">
        <f>_xlfn.XLOOKUP(tbl_GL[[#This Row],[Account_key]],tbl_COA[Account_key],tbl_COA[SubClass2],"Not Found")</f>
        <v>Current Assets</v>
      </c>
      <c r="J5427" t="str">
        <f>_xlfn.XLOOKUP(tbl_GL[[#This Row],[Account_key]],tbl_COA[Account_key],tbl_COA[SubAccount],,0)</f>
        <v>Trade Receivables</v>
      </c>
      <c r="K5427">
        <f>YEAR(tbl_GL[[#This Row],[Date]])</f>
        <v>2018</v>
      </c>
    </row>
    <row r="5428" spans="1:11" hidden="1" x14ac:dyDescent="0.35">
      <c r="A5428">
        <v>114.1</v>
      </c>
      <c r="B5428" s="24">
        <v>43171</v>
      </c>
      <c r="C5428">
        <v>3</v>
      </c>
      <c r="D5428" s="13">
        <v>10</v>
      </c>
      <c r="E5428" s="13" t="s">
        <v>98</v>
      </c>
      <c r="F5428" s="17">
        <v>-1134</v>
      </c>
      <c r="G5428" t="str">
        <f>_xlfn.XLOOKUP(tbl_GL[[#This Row],[Account_key]],tbl_COA[Account_key],tbl_COA[Class],"Not Found")</f>
        <v>Assets</v>
      </c>
      <c r="H5428" t="str">
        <f>_xlfn.XLOOKUP(tbl_GL[[#This Row],[Account_key]],tbl_COA[Account_key],tbl_COA[SubClass],"Not Found")</f>
        <v>Assets</v>
      </c>
      <c r="I5428" t="str">
        <f>_xlfn.XLOOKUP(tbl_GL[[#This Row],[Account_key]],tbl_COA[Account_key],tbl_COA[SubClass2],"Not Found")</f>
        <v>Current Assets</v>
      </c>
      <c r="J5428" t="str">
        <f>_xlfn.XLOOKUP(tbl_GL[[#This Row],[Account_key]],tbl_COA[Account_key],tbl_COA[SubAccount],,0)</f>
        <v>Cash at Bank</v>
      </c>
      <c r="K5428">
        <f>YEAR(tbl_GL[[#This Row],[Date]])</f>
        <v>2018</v>
      </c>
    </row>
    <row r="5429" spans="1:11" hidden="1" x14ac:dyDescent="0.35">
      <c r="A5429">
        <v>114.2</v>
      </c>
      <c r="B5429" s="24">
        <v>43171</v>
      </c>
      <c r="C5429">
        <v>3</v>
      </c>
      <c r="D5429" s="13">
        <v>120</v>
      </c>
      <c r="E5429" s="13" t="s">
        <v>98</v>
      </c>
      <c r="F5429" s="17">
        <v>-1134</v>
      </c>
      <c r="G5429" t="str">
        <f>_xlfn.XLOOKUP(tbl_GL[[#This Row],[Account_key]],tbl_COA[Account_key],tbl_COA[Class],"Not Found")</f>
        <v>Liabilities and Owners Equity</v>
      </c>
      <c r="H5429" t="str">
        <f>_xlfn.XLOOKUP(tbl_GL[[#This Row],[Account_key]],tbl_COA[Account_key],tbl_COA[SubClass],"Not Found")</f>
        <v>Liabilities</v>
      </c>
      <c r="I5429" t="str">
        <f>_xlfn.XLOOKUP(tbl_GL[[#This Row],[Account_key]],tbl_COA[Account_key],tbl_COA[SubClass2],"Not Found")</f>
        <v>Current Liabilities</v>
      </c>
      <c r="J5429" t="str">
        <f>_xlfn.XLOOKUP(tbl_GL[[#This Row],[Account_key]],tbl_COA[Account_key],tbl_COA[SubAccount],,0)</f>
        <v>Accrued Expenses</v>
      </c>
      <c r="K5429">
        <f>YEAR(tbl_GL[[#This Row],[Date]])</f>
        <v>2018</v>
      </c>
    </row>
    <row r="5430" spans="1:11" hidden="1" x14ac:dyDescent="0.35">
      <c r="A5430">
        <v>115.1</v>
      </c>
      <c r="B5430" s="24">
        <v>43172</v>
      </c>
      <c r="C5430">
        <v>3</v>
      </c>
      <c r="D5430" s="13">
        <v>350</v>
      </c>
      <c r="E5430" s="13" t="s">
        <v>97</v>
      </c>
      <c r="F5430" s="17">
        <v>-1398</v>
      </c>
      <c r="G5430" t="str">
        <f>_xlfn.XLOOKUP(tbl_GL[[#This Row],[Account_key]],tbl_COA[Account_key],tbl_COA[Class],"Not Found")</f>
        <v>Operating account</v>
      </c>
      <c r="H5430" t="str">
        <f>_xlfn.XLOOKUP(tbl_GL[[#This Row],[Account_key]],tbl_COA[Account_key],tbl_COA[SubClass],"Not Found")</f>
        <v>Operating Expenses</v>
      </c>
      <c r="I5430" t="str">
        <f>_xlfn.XLOOKUP(tbl_GL[[#This Row],[Account_key]],tbl_COA[Account_key],tbl_COA[SubClass2],"Not Found")</f>
        <v>Administration</v>
      </c>
      <c r="J5430" t="str">
        <f>_xlfn.XLOOKUP(tbl_GL[[#This Row],[Account_key]],tbl_COA[Account_key],tbl_COA[SubAccount],,0)</f>
        <v>Other Expenses</v>
      </c>
      <c r="K5430">
        <f>YEAR(tbl_GL[[#This Row],[Date]])</f>
        <v>2018</v>
      </c>
    </row>
    <row r="5431" spans="1:11" hidden="1" x14ac:dyDescent="0.35">
      <c r="A5431">
        <v>115.2</v>
      </c>
      <c r="B5431" s="24">
        <v>43172</v>
      </c>
      <c r="C5431">
        <v>3</v>
      </c>
      <c r="D5431" s="13">
        <v>120</v>
      </c>
      <c r="E5431" s="13" t="s">
        <v>97</v>
      </c>
      <c r="F5431" s="17">
        <v>1398</v>
      </c>
      <c r="G5431" t="str">
        <f>_xlfn.XLOOKUP(tbl_GL[[#This Row],[Account_key]],tbl_COA[Account_key],tbl_COA[Class],"Not Found")</f>
        <v>Liabilities and Owners Equity</v>
      </c>
      <c r="H5431" t="str">
        <f>_xlfn.XLOOKUP(tbl_GL[[#This Row],[Account_key]],tbl_COA[Account_key],tbl_COA[SubClass],"Not Found")</f>
        <v>Liabilities</v>
      </c>
      <c r="I5431" t="str">
        <f>_xlfn.XLOOKUP(tbl_GL[[#This Row],[Account_key]],tbl_COA[Account_key],tbl_COA[SubClass2],"Not Found")</f>
        <v>Current Liabilities</v>
      </c>
      <c r="J5431" t="str">
        <f>_xlfn.XLOOKUP(tbl_GL[[#This Row],[Account_key]],tbl_COA[Account_key],tbl_COA[SubAccount],,0)</f>
        <v>Accrued Expenses</v>
      </c>
      <c r="K5431">
        <f>YEAR(tbl_GL[[#This Row],[Date]])</f>
        <v>2018</v>
      </c>
    </row>
    <row r="5432" spans="1:11" hidden="1" x14ac:dyDescent="0.35">
      <c r="A5432">
        <v>116.1</v>
      </c>
      <c r="B5432" s="24">
        <v>43173</v>
      </c>
      <c r="C5432">
        <v>3</v>
      </c>
      <c r="D5432" s="13">
        <v>230</v>
      </c>
      <c r="E5432" s="13" t="s">
        <v>4</v>
      </c>
      <c r="F5432" s="17">
        <v>-565</v>
      </c>
      <c r="G5432" t="str">
        <f>_xlfn.XLOOKUP(tbl_GL[[#This Row],[Account_key]],tbl_COA[Account_key],tbl_COA[Class],"Not Found")</f>
        <v>Trading account</v>
      </c>
      <c r="H5432" t="str">
        <f>_xlfn.XLOOKUP(tbl_GL[[#This Row],[Account_key]],tbl_COA[Account_key],tbl_COA[SubClass],"Not Found")</f>
        <v>Cost of Sales</v>
      </c>
      <c r="I5432" t="str">
        <f>_xlfn.XLOOKUP(tbl_GL[[#This Row],[Account_key]],tbl_COA[Account_key],tbl_COA[SubClass2],"Not Found")</f>
        <v>Cost of Sales</v>
      </c>
      <c r="J5432" t="str">
        <f>_xlfn.XLOOKUP(tbl_GL[[#This Row],[Account_key]],tbl_COA[Account_key],tbl_COA[SubAccount],,0)</f>
        <v>Cost of Sales</v>
      </c>
      <c r="K5432">
        <f>YEAR(tbl_GL[[#This Row],[Date]])</f>
        <v>2018</v>
      </c>
    </row>
    <row r="5433" spans="1:11" hidden="1" x14ac:dyDescent="0.35">
      <c r="A5433">
        <v>116.2</v>
      </c>
      <c r="B5433" s="24">
        <v>43173</v>
      </c>
      <c r="C5433">
        <v>3</v>
      </c>
      <c r="D5433" s="13">
        <v>60</v>
      </c>
      <c r="E5433" s="13" t="s">
        <v>4</v>
      </c>
      <c r="F5433" s="17">
        <v>-565</v>
      </c>
      <c r="G5433" t="str">
        <f>_xlfn.XLOOKUP(tbl_GL[[#This Row],[Account_key]],tbl_COA[Account_key],tbl_COA[Class],"Not Found")</f>
        <v>Assets</v>
      </c>
      <c r="H5433" t="str">
        <f>_xlfn.XLOOKUP(tbl_GL[[#This Row],[Account_key]],tbl_COA[Account_key],tbl_COA[SubClass],"Not Found")</f>
        <v>Assets</v>
      </c>
      <c r="I5433" t="str">
        <f>_xlfn.XLOOKUP(tbl_GL[[#This Row],[Account_key]],tbl_COA[Account_key],tbl_COA[SubClass2],"Not Found")</f>
        <v>Current Assets</v>
      </c>
      <c r="J5433" t="str">
        <f>_xlfn.XLOOKUP(tbl_GL[[#This Row],[Account_key]],tbl_COA[Account_key],tbl_COA[SubAccount],,0)</f>
        <v>Inventory</v>
      </c>
      <c r="K5433">
        <f>YEAR(tbl_GL[[#This Row],[Date]])</f>
        <v>2018</v>
      </c>
    </row>
    <row r="5434" spans="1:11" hidden="1" x14ac:dyDescent="0.35">
      <c r="A5434">
        <v>117.1</v>
      </c>
      <c r="B5434" s="24">
        <v>43173</v>
      </c>
      <c r="C5434">
        <v>3</v>
      </c>
      <c r="D5434" s="13">
        <v>210</v>
      </c>
      <c r="E5434" s="13" t="s">
        <v>7</v>
      </c>
      <c r="F5434" s="17">
        <v>1647</v>
      </c>
      <c r="G5434" t="str">
        <f>_xlfn.XLOOKUP(tbl_GL[[#This Row],[Account_key]],tbl_COA[Account_key],tbl_COA[Class],"Not Found")</f>
        <v>Trading account</v>
      </c>
      <c r="H5434" t="str">
        <f>_xlfn.XLOOKUP(tbl_GL[[#This Row],[Account_key]],tbl_COA[Account_key],tbl_COA[SubClass],"Not Found")</f>
        <v>Sales</v>
      </c>
      <c r="I5434" t="str">
        <f>_xlfn.XLOOKUP(tbl_GL[[#This Row],[Account_key]],tbl_COA[Account_key],tbl_COA[SubClass2],"Not Found")</f>
        <v>Sales</v>
      </c>
      <c r="J5434" t="str">
        <f>_xlfn.XLOOKUP(tbl_GL[[#This Row],[Account_key]],tbl_COA[Account_key],tbl_COA[SubAccount],,0)</f>
        <v>Sales</v>
      </c>
      <c r="K5434">
        <f>YEAR(tbl_GL[[#This Row],[Date]])</f>
        <v>2018</v>
      </c>
    </row>
    <row r="5435" spans="1:11" hidden="1" x14ac:dyDescent="0.35">
      <c r="A5435">
        <v>117.2</v>
      </c>
      <c r="B5435" s="24">
        <v>43173</v>
      </c>
      <c r="C5435">
        <v>3</v>
      </c>
      <c r="D5435" s="13">
        <v>10</v>
      </c>
      <c r="E5435" s="13" t="s">
        <v>7</v>
      </c>
      <c r="F5435" s="17">
        <v>1647</v>
      </c>
      <c r="G5435" t="str">
        <f>_xlfn.XLOOKUP(tbl_GL[[#This Row],[Account_key]],tbl_COA[Account_key],tbl_COA[Class],"Not Found")</f>
        <v>Assets</v>
      </c>
      <c r="H5435" t="str">
        <f>_xlfn.XLOOKUP(tbl_GL[[#This Row],[Account_key]],tbl_COA[Account_key],tbl_COA[SubClass],"Not Found")</f>
        <v>Assets</v>
      </c>
      <c r="I5435" t="str">
        <f>_xlfn.XLOOKUP(tbl_GL[[#This Row],[Account_key]],tbl_COA[Account_key],tbl_COA[SubClass2],"Not Found")</f>
        <v>Current Assets</v>
      </c>
      <c r="J5435" t="str">
        <f>_xlfn.XLOOKUP(tbl_GL[[#This Row],[Account_key]],tbl_COA[Account_key],tbl_COA[SubAccount],,0)</f>
        <v>Cash at Bank</v>
      </c>
      <c r="K5435">
        <f>YEAR(tbl_GL[[#This Row],[Date]])</f>
        <v>2018</v>
      </c>
    </row>
    <row r="5436" spans="1:11" hidden="1" x14ac:dyDescent="0.35">
      <c r="A5436">
        <v>118.1</v>
      </c>
      <c r="B5436" s="24">
        <v>43173</v>
      </c>
      <c r="C5436">
        <v>3</v>
      </c>
      <c r="D5436" s="13">
        <v>230</v>
      </c>
      <c r="E5436" s="13" t="s">
        <v>4</v>
      </c>
      <c r="F5436" s="17">
        <v>-2279</v>
      </c>
      <c r="G5436" t="str">
        <f>_xlfn.XLOOKUP(tbl_GL[[#This Row],[Account_key]],tbl_COA[Account_key],tbl_COA[Class],"Not Found")</f>
        <v>Trading account</v>
      </c>
      <c r="H5436" t="str">
        <f>_xlfn.XLOOKUP(tbl_GL[[#This Row],[Account_key]],tbl_COA[Account_key],tbl_COA[SubClass],"Not Found")</f>
        <v>Cost of Sales</v>
      </c>
      <c r="I5436" t="str">
        <f>_xlfn.XLOOKUP(tbl_GL[[#This Row],[Account_key]],tbl_COA[Account_key],tbl_COA[SubClass2],"Not Found")</f>
        <v>Cost of Sales</v>
      </c>
      <c r="J5436" t="str">
        <f>_xlfn.XLOOKUP(tbl_GL[[#This Row],[Account_key]],tbl_COA[Account_key],tbl_COA[SubAccount],,0)</f>
        <v>Cost of Sales</v>
      </c>
      <c r="K5436">
        <f>YEAR(tbl_GL[[#This Row],[Date]])</f>
        <v>2018</v>
      </c>
    </row>
    <row r="5437" spans="1:11" hidden="1" x14ac:dyDescent="0.35">
      <c r="A5437">
        <v>118.2</v>
      </c>
      <c r="B5437" s="24">
        <v>43173</v>
      </c>
      <c r="C5437">
        <v>3</v>
      </c>
      <c r="D5437" s="13">
        <v>60</v>
      </c>
      <c r="E5437" s="13" t="s">
        <v>4</v>
      </c>
      <c r="F5437" s="17">
        <v>-2279</v>
      </c>
      <c r="G5437" t="str">
        <f>_xlfn.XLOOKUP(tbl_GL[[#This Row],[Account_key]],tbl_COA[Account_key],tbl_COA[Class],"Not Found")</f>
        <v>Assets</v>
      </c>
      <c r="H5437" t="str">
        <f>_xlfn.XLOOKUP(tbl_GL[[#This Row],[Account_key]],tbl_COA[Account_key],tbl_COA[SubClass],"Not Found")</f>
        <v>Assets</v>
      </c>
      <c r="I5437" t="str">
        <f>_xlfn.XLOOKUP(tbl_GL[[#This Row],[Account_key]],tbl_COA[Account_key],tbl_COA[SubClass2],"Not Found")</f>
        <v>Current Assets</v>
      </c>
      <c r="J5437" t="str">
        <f>_xlfn.XLOOKUP(tbl_GL[[#This Row],[Account_key]],tbl_COA[Account_key],tbl_COA[SubAccount],,0)</f>
        <v>Inventory</v>
      </c>
      <c r="K5437">
        <f>YEAR(tbl_GL[[#This Row],[Date]])</f>
        <v>2018</v>
      </c>
    </row>
    <row r="5438" spans="1:11" hidden="1" x14ac:dyDescent="0.35">
      <c r="A5438">
        <v>119.1</v>
      </c>
      <c r="B5438" s="24">
        <v>43173</v>
      </c>
      <c r="C5438">
        <v>3</v>
      </c>
      <c r="D5438" s="13">
        <v>210</v>
      </c>
      <c r="E5438" s="13" t="s">
        <v>8</v>
      </c>
      <c r="F5438" s="17">
        <v>7122</v>
      </c>
      <c r="G5438" t="str">
        <f>_xlfn.XLOOKUP(tbl_GL[[#This Row],[Account_key]],tbl_COA[Account_key],tbl_COA[Class],"Not Found")</f>
        <v>Trading account</v>
      </c>
      <c r="H5438" t="str">
        <f>_xlfn.XLOOKUP(tbl_GL[[#This Row],[Account_key]],tbl_COA[Account_key],tbl_COA[SubClass],"Not Found")</f>
        <v>Sales</v>
      </c>
      <c r="I5438" t="str">
        <f>_xlfn.XLOOKUP(tbl_GL[[#This Row],[Account_key]],tbl_COA[Account_key],tbl_COA[SubClass2],"Not Found")</f>
        <v>Sales</v>
      </c>
      <c r="J5438" t="str">
        <f>_xlfn.XLOOKUP(tbl_GL[[#This Row],[Account_key]],tbl_COA[Account_key],tbl_COA[SubAccount],,0)</f>
        <v>Sales</v>
      </c>
      <c r="K5438">
        <f>YEAR(tbl_GL[[#This Row],[Date]])</f>
        <v>2018</v>
      </c>
    </row>
    <row r="5439" spans="1:11" hidden="1" x14ac:dyDescent="0.35">
      <c r="A5439">
        <v>119.2</v>
      </c>
      <c r="B5439" s="24">
        <v>43173</v>
      </c>
      <c r="C5439">
        <v>3</v>
      </c>
      <c r="D5439" s="13">
        <v>30</v>
      </c>
      <c r="E5439" s="13" t="s">
        <v>8</v>
      </c>
      <c r="F5439" s="17">
        <v>7122</v>
      </c>
      <c r="G5439" t="str">
        <f>_xlfn.XLOOKUP(tbl_GL[[#This Row],[Account_key]],tbl_COA[Account_key],tbl_COA[Class],"Not Found")</f>
        <v>Assets</v>
      </c>
      <c r="H5439" t="str">
        <f>_xlfn.XLOOKUP(tbl_GL[[#This Row],[Account_key]],tbl_COA[Account_key],tbl_COA[SubClass],"Not Found")</f>
        <v>Assets</v>
      </c>
      <c r="I5439" t="str">
        <f>_xlfn.XLOOKUP(tbl_GL[[#This Row],[Account_key]],tbl_COA[Account_key],tbl_COA[SubClass2],"Not Found")</f>
        <v>Current Assets</v>
      </c>
      <c r="J5439" t="str">
        <f>_xlfn.XLOOKUP(tbl_GL[[#This Row],[Account_key]],tbl_COA[Account_key],tbl_COA[SubAccount],,0)</f>
        <v>Trade Receivables</v>
      </c>
      <c r="K5439">
        <f>YEAR(tbl_GL[[#This Row],[Date]])</f>
        <v>2018</v>
      </c>
    </row>
    <row r="5440" spans="1:11" hidden="1" x14ac:dyDescent="0.35">
      <c r="A5440">
        <v>120.1</v>
      </c>
      <c r="B5440" s="24">
        <v>43174</v>
      </c>
      <c r="C5440">
        <v>3</v>
      </c>
      <c r="D5440" s="13">
        <v>10</v>
      </c>
      <c r="E5440" s="13" t="s">
        <v>112</v>
      </c>
      <c r="F5440" s="17">
        <v>-187</v>
      </c>
      <c r="G5440" t="str">
        <f>_xlfn.XLOOKUP(tbl_GL[[#This Row],[Account_key]],tbl_COA[Account_key],tbl_COA[Class],"Not Found")</f>
        <v>Assets</v>
      </c>
      <c r="H5440" t="str">
        <f>_xlfn.XLOOKUP(tbl_GL[[#This Row],[Account_key]],tbl_COA[Account_key],tbl_COA[SubClass],"Not Found")</f>
        <v>Assets</v>
      </c>
      <c r="I5440" t="str">
        <f>_xlfn.XLOOKUP(tbl_GL[[#This Row],[Account_key]],tbl_COA[Account_key],tbl_COA[SubClass2],"Not Found")</f>
        <v>Current Assets</v>
      </c>
      <c r="J5440" t="str">
        <f>_xlfn.XLOOKUP(tbl_GL[[#This Row],[Account_key]],tbl_COA[Account_key],tbl_COA[SubAccount],,0)</f>
        <v>Cash at Bank</v>
      </c>
      <c r="K5440">
        <f>YEAR(tbl_GL[[#This Row],[Date]])</f>
        <v>2018</v>
      </c>
    </row>
    <row r="5441" spans="1:11" hidden="1" x14ac:dyDescent="0.35">
      <c r="A5441">
        <v>120.2</v>
      </c>
      <c r="B5441" s="24">
        <v>43174</v>
      </c>
      <c r="C5441">
        <v>3</v>
      </c>
      <c r="D5441" s="13">
        <v>121</v>
      </c>
      <c r="E5441" s="13" t="s">
        <v>112</v>
      </c>
      <c r="F5441" s="17">
        <v>-187</v>
      </c>
      <c r="G5441" t="str">
        <f>_xlfn.XLOOKUP(tbl_GL[[#This Row],[Account_key]],tbl_COA[Account_key],tbl_COA[Class],"Not Found")</f>
        <v>Liabilities and Owners Equity</v>
      </c>
      <c r="H5441" t="str">
        <f>_xlfn.XLOOKUP(tbl_GL[[#This Row],[Account_key]],tbl_COA[Account_key],tbl_COA[SubClass],"Not Found")</f>
        <v>Liabilities</v>
      </c>
      <c r="I5441" t="str">
        <f>_xlfn.XLOOKUP(tbl_GL[[#This Row],[Account_key]],tbl_COA[Account_key],tbl_COA[SubClass2],"Not Found")</f>
        <v>Current Liabilities</v>
      </c>
      <c r="J5441" t="str">
        <f>_xlfn.XLOOKUP(tbl_GL[[#This Row],[Account_key]],tbl_COA[Account_key],tbl_COA[SubAccount],,0)</f>
        <v>Interest Payable</v>
      </c>
      <c r="K5441">
        <f>YEAR(tbl_GL[[#This Row],[Date]])</f>
        <v>2018</v>
      </c>
    </row>
    <row r="5442" spans="1:11" hidden="1" x14ac:dyDescent="0.35">
      <c r="A5442">
        <v>121.1</v>
      </c>
      <c r="B5442" s="24">
        <v>43174</v>
      </c>
      <c r="C5442">
        <v>3</v>
      </c>
      <c r="D5442" s="13">
        <v>260</v>
      </c>
      <c r="E5442" s="13" t="s">
        <v>97</v>
      </c>
      <c r="F5442" s="17">
        <v>-1450</v>
      </c>
      <c r="G5442" t="str">
        <f>_xlfn.XLOOKUP(tbl_GL[[#This Row],[Account_key]],tbl_COA[Account_key],tbl_COA[Class],"Not Found")</f>
        <v>Operating account</v>
      </c>
      <c r="H5442" t="str">
        <f>_xlfn.XLOOKUP(tbl_GL[[#This Row],[Account_key]],tbl_COA[Account_key],tbl_COA[SubClass],"Not Found")</f>
        <v>Operating Expenses</v>
      </c>
      <c r="I5442" t="str">
        <f>_xlfn.XLOOKUP(tbl_GL[[#This Row],[Account_key]],tbl_COA[Account_key],tbl_COA[SubClass2],"Not Found")</f>
        <v>Marketing</v>
      </c>
      <c r="J5442" t="str">
        <f>_xlfn.XLOOKUP(tbl_GL[[#This Row],[Account_key]],tbl_COA[Account_key],tbl_COA[SubAccount],,0)</f>
        <v>Commissions</v>
      </c>
      <c r="K5442">
        <f>YEAR(tbl_GL[[#This Row],[Date]])</f>
        <v>2018</v>
      </c>
    </row>
    <row r="5443" spans="1:11" hidden="1" x14ac:dyDescent="0.35">
      <c r="A5443">
        <v>121.2</v>
      </c>
      <c r="B5443" s="24">
        <v>43174</v>
      </c>
      <c r="C5443">
        <v>3</v>
      </c>
      <c r="D5443" s="13">
        <v>120</v>
      </c>
      <c r="E5443" s="13" t="s">
        <v>97</v>
      </c>
      <c r="F5443" s="17">
        <v>1450</v>
      </c>
      <c r="G5443" t="str">
        <f>_xlfn.XLOOKUP(tbl_GL[[#This Row],[Account_key]],tbl_COA[Account_key],tbl_COA[Class],"Not Found")</f>
        <v>Liabilities and Owners Equity</v>
      </c>
      <c r="H5443" t="str">
        <f>_xlfn.XLOOKUP(tbl_GL[[#This Row],[Account_key]],tbl_COA[Account_key],tbl_COA[SubClass],"Not Found")</f>
        <v>Liabilities</v>
      </c>
      <c r="I5443" t="str">
        <f>_xlfn.XLOOKUP(tbl_GL[[#This Row],[Account_key]],tbl_COA[Account_key],tbl_COA[SubClass2],"Not Found")</f>
        <v>Current Liabilities</v>
      </c>
      <c r="J5443" t="str">
        <f>_xlfn.XLOOKUP(tbl_GL[[#This Row],[Account_key]],tbl_COA[Account_key],tbl_COA[SubAccount],,0)</f>
        <v>Accrued Expenses</v>
      </c>
      <c r="K5443">
        <f>YEAR(tbl_GL[[#This Row],[Date]])</f>
        <v>2018</v>
      </c>
    </row>
    <row r="5444" spans="1:11" hidden="1" x14ac:dyDescent="0.35">
      <c r="A5444">
        <v>122.1</v>
      </c>
      <c r="B5444" s="24">
        <v>43174</v>
      </c>
      <c r="C5444">
        <v>3</v>
      </c>
      <c r="D5444" s="13">
        <v>220</v>
      </c>
      <c r="E5444" s="13" t="s">
        <v>81</v>
      </c>
      <c r="F5444" s="17">
        <v>-1149</v>
      </c>
      <c r="G5444" t="str">
        <f>_xlfn.XLOOKUP(tbl_GL[[#This Row],[Account_key]],tbl_COA[Account_key],tbl_COA[Class],"Not Found")</f>
        <v>Trading account</v>
      </c>
      <c r="H5444" t="str">
        <f>_xlfn.XLOOKUP(tbl_GL[[#This Row],[Account_key]],tbl_COA[Account_key],tbl_COA[SubClass],"Not Found")</f>
        <v>Sales</v>
      </c>
      <c r="I5444" t="str">
        <f>_xlfn.XLOOKUP(tbl_GL[[#This Row],[Account_key]],tbl_COA[Account_key],tbl_COA[SubClass2],"Not Found")</f>
        <v>Sales</v>
      </c>
      <c r="J5444" t="str">
        <f>_xlfn.XLOOKUP(tbl_GL[[#This Row],[Account_key]],tbl_COA[Account_key],tbl_COA[SubAccount],,0)</f>
        <v>Sales Return</v>
      </c>
      <c r="K5444">
        <f>YEAR(tbl_GL[[#This Row],[Date]])</f>
        <v>2018</v>
      </c>
    </row>
    <row r="5445" spans="1:11" hidden="1" x14ac:dyDescent="0.35">
      <c r="A5445">
        <v>122.2</v>
      </c>
      <c r="B5445" s="24">
        <v>43174</v>
      </c>
      <c r="C5445">
        <v>3</v>
      </c>
      <c r="D5445" s="13">
        <v>20</v>
      </c>
      <c r="E5445" s="13" t="s">
        <v>81</v>
      </c>
      <c r="F5445" s="17">
        <v>-1149</v>
      </c>
      <c r="G5445" t="str">
        <f>_xlfn.XLOOKUP(tbl_GL[[#This Row],[Account_key]],tbl_COA[Account_key],tbl_COA[Class],"Not Found")</f>
        <v>Assets</v>
      </c>
      <c r="H5445" t="str">
        <f>_xlfn.XLOOKUP(tbl_GL[[#This Row],[Account_key]],tbl_COA[Account_key],tbl_COA[SubClass],"Not Found")</f>
        <v>Assets</v>
      </c>
      <c r="I5445" t="str">
        <f>_xlfn.XLOOKUP(tbl_GL[[#This Row],[Account_key]],tbl_COA[Account_key],tbl_COA[SubClass2],"Not Found")</f>
        <v>Current Assets</v>
      </c>
      <c r="J5445" t="str">
        <f>_xlfn.XLOOKUP(tbl_GL[[#This Row],[Account_key]],tbl_COA[Account_key],tbl_COA[SubAccount],,0)</f>
        <v>Cash in hand</v>
      </c>
      <c r="K5445">
        <f>YEAR(tbl_GL[[#This Row],[Date]])</f>
        <v>2018</v>
      </c>
    </row>
    <row r="5446" spans="1:11" hidden="1" x14ac:dyDescent="0.35">
      <c r="A5446">
        <v>123.1</v>
      </c>
      <c r="B5446" s="24">
        <v>43176</v>
      </c>
      <c r="C5446">
        <v>3</v>
      </c>
      <c r="D5446" s="13">
        <v>10</v>
      </c>
      <c r="E5446" s="13" t="s">
        <v>98</v>
      </c>
      <c r="F5446" s="17">
        <v>-1301</v>
      </c>
      <c r="G5446" t="str">
        <f>_xlfn.XLOOKUP(tbl_GL[[#This Row],[Account_key]],tbl_COA[Account_key],tbl_COA[Class],"Not Found")</f>
        <v>Assets</v>
      </c>
      <c r="H5446" t="str">
        <f>_xlfn.XLOOKUP(tbl_GL[[#This Row],[Account_key]],tbl_COA[Account_key],tbl_COA[SubClass],"Not Found")</f>
        <v>Assets</v>
      </c>
      <c r="I5446" t="str">
        <f>_xlfn.XLOOKUP(tbl_GL[[#This Row],[Account_key]],tbl_COA[Account_key],tbl_COA[SubClass2],"Not Found")</f>
        <v>Current Assets</v>
      </c>
      <c r="J5446" t="str">
        <f>_xlfn.XLOOKUP(tbl_GL[[#This Row],[Account_key]],tbl_COA[Account_key],tbl_COA[SubAccount],,0)</f>
        <v>Cash at Bank</v>
      </c>
      <c r="K5446">
        <f>YEAR(tbl_GL[[#This Row],[Date]])</f>
        <v>2018</v>
      </c>
    </row>
    <row r="5447" spans="1:11" hidden="1" x14ac:dyDescent="0.35">
      <c r="A5447">
        <v>123.2</v>
      </c>
      <c r="B5447" s="24">
        <v>43176</v>
      </c>
      <c r="C5447">
        <v>3</v>
      </c>
      <c r="D5447" s="13">
        <v>120</v>
      </c>
      <c r="E5447" s="13" t="s">
        <v>98</v>
      </c>
      <c r="F5447" s="17">
        <v>-1301</v>
      </c>
      <c r="G5447" t="str">
        <f>_xlfn.XLOOKUP(tbl_GL[[#This Row],[Account_key]],tbl_COA[Account_key],tbl_COA[Class],"Not Found")</f>
        <v>Liabilities and Owners Equity</v>
      </c>
      <c r="H5447" t="str">
        <f>_xlfn.XLOOKUP(tbl_GL[[#This Row],[Account_key]],tbl_COA[Account_key],tbl_COA[SubClass],"Not Found")</f>
        <v>Liabilities</v>
      </c>
      <c r="I5447" t="str">
        <f>_xlfn.XLOOKUP(tbl_GL[[#This Row],[Account_key]],tbl_COA[Account_key],tbl_COA[SubClass2],"Not Found")</f>
        <v>Current Liabilities</v>
      </c>
      <c r="J5447" t="str">
        <f>_xlfn.XLOOKUP(tbl_GL[[#This Row],[Account_key]],tbl_COA[Account_key],tbl_COA[SubAccount],,0)</f>
        <v>Accrued Expenses</v>
      </c>
      <c r="K5447">
        <f>YEAR(tbl_GL[[#This Row],[Date]])</f>
        <v>2018</v>
      </c>
    </row>
    <row r="5448" spans="1:11" hidden="1" x14ac:dyDescent="0.35">
      <c r="A5448">
        <v>124.1</v>
      </c>
      <c r="B5448" s="24">
        <v>43177</v>
      </c>
      <c r="C5448">
        <v>3</v>
      </c>
      <c r="D5448" s="13">
        <v>260</v>
      </c>
      <c r="E5448" s="13" t="s">
        <v>97</v>
      </c>
      <c r="F5448" s="17">
        <v>-1223</v>
      </c>
      <c r="G5448" t="str">
        <f>_xlfn.XLOOKUP(tbl_GL[[#This Row],[Account_key]],tbl_COA[Account_key],tbl_COA[Class],"Not Found")</f>
        <v>Operating account</v>
      </c>
      <c r="H5448" t="str">
        <f>_xlfn.XLOOKUP(tbl_GL[[#This Row],[Account_key]],tbl_COA[Account_key],tbl_COA[SubClass],"Not Found")</f>
        <v>Operating Expenses</v>
      </c>
      <c r="I5448" t="str">
        <f>_xlfn.XLOOKUP(tbl_GL[[#This Row],[Account_key]],tbl_COA[Account_key],tbl_COA[SubClass2],"Not Found")</f>
        <v>Marketing</v>
      </c>
      <c r="J5448" t="str">
        <f>_xlfn.XLOOKUP(tbl_GL[[#This Row],[Account_key]],tbl_COA[Account_key],tbl_COA[SubAccount],,0)</f>
        <v>Commissions</v>
      </c>
      <c r="K5448">
        <f>YEAR(tbl_GL[[#This Row],[Date]])</f>
        <v>2018</v>
      </c>
    </row>
    <row r="5449" spans="1:11" hidden="1" x14ac:dyDescent="0.35">
      <c r="A5449">
        <v>124.2</v>
      </c>
      <c r="B5449" s="24">
        <v>43177</v>
      </c>
      <c r="C5449">
        <v>3</v>
      </c>
      <c r="D5449" s="13">
        <v>120</v>
      </c>
      <c r="E5449" s="13" t="s">
        <v>97</v>
      </c>
      <c r="F5449" s="17">
        <v>1223</v>
      </c>
      <c r="G5449" t="str">
        <f>_xlfn.XLOOKUP(tbl_GL[[#This Row],[Account_key]],tbl_COA[Account_key],tbl_COA[Class],"Not Found")</f>
        <v>Liabilities and Owners Equity</v>
      </c>
      <c r="H5449" t="str">
        <f>_xlfn.XLOOKUP(tbl_GL[[#This Row],[Account_key]],tbl_COA[Account_key],tbl_COA[SubClass],"Not Found")</f>
        <v>Liabilities</v>
      </c>
      <c r="I5449" t="str">
        <f>_xlfn.XLOOKUP(tbl_GL[[#This Row],[Account_key]],tbl_COA[Account_key],tbl_COA[SubClass2],"Not Found")</f>
        <v>Current Liabilities</v>
      </c>
      <c r="J5449" t="str">
        <f>_xlfn.XLOOKUP(tbl_GL[[#This Row],[Account_key]],tbl_COA[Account_key],tbl_COA[SubAccount],,0)</f>
        <v>Accrued Expenses</v>
      </c>
      <c r="K5449">
        <f>YEAR(tbl_GL[[#This Row],[Date]])</f>
        <v>2018</v>
      </c>
    </row>
    <row r="5450" spans="1:11" hidden="1" x14ac:dyDescent="0.35">
      <c r="A5450">
        <v>125.1</v>
      </c>
      <c r="B5450" s="24">
        <v>43177</v>
      </c>
      <c r="C5450">
        <v>3</v>
      </c>
      <c r="D5450" s="13">
        <v>10</v>
      </c>
      <c r="E5450" s="13" t="s">
        <v>98</v>
      </c>
      <c r="F5450" s="17">
        <v>-1264</v>
      </c>
      <c r="G5450" t="str">
        <f>_xlfn.XLOOKUP(tbl_GL[[#This Row],[Account_key]],tbl_COA[Account_key],tbl_COA[Class],"Not Found")</f>
        <v>Assets</v>
      </c>
      <c r="H5450" t="str">
        <f>_xlfn.XLOOKUP(tbl_GL[[#This Row],[Account_key]],tbl_COA[Account_key],tbl_COA[SubClass],"Not Found")</f>
        <v>Assets</v>
      </c>
      <c r="I5450" t="str">
        <f>_xlfn.XLOOKUP(tbl_GL[[#This Row],[Account_key]],tbl_COA[Account_key],tbl_COA[SubClass2],"Not Found")</f>
        <v>Current Assets</v>
      </c>
      <c r="J5450" t="str">
        <f>_xlfn.XLOOKUP(tbl_GL[[#This Row],[Account_key]],tbl_COA[Account_key],tbl_COA[SubAccount],,0)</f>
        <v>Cash at Bank</v>
      </c>
      <c r="K5450">
        <f>YEAR(tbl_GL[[#This Row],[Date]])</f>
        <v>2018</v>
      </c>
    </row>
    <row r="5451" spans="1:11" hidden="1" x14ac:dyDescent="0.35">
      <c r="A5451">
        <v>125.2</v>
      </c>
      <c r="B5451" s="24">
        <v>43177</v>
      </c>
      <c r="C5451">
        <v>3</v>
      </c>
      <c r="D5451" s="13">
        <v>120</v>
      </c>
      <c r="E5451" s="13" t="s">
        <v>98</v>
      </c>
      <c r="F5451" s="17">
        <v>-1264</v>
      </c>
      <c r="G5451" t="str">
        <f>_xlfn.XLOOKUP(tbl_GL[[#This Row],[Account_key]],tbl_COA[Account_key],tbl_COA[Class],"Not Found")</f>
        <v>Liabilities and Owners Equity</v>
      </c>
      <c r="H5451" t="str">
        <f>_xlfn.XLOOKUP(tbl_GL[[#This Row],[Account_key]],tbl_COA[Account_key],tbl_COA[SubClass],"Not Found")</f>
        <v>Liabilities</v>
      </c>
      <c r="I5451" t="str">
        <f>_xlfn.XLOOKUP(tbl_GL[[#This Row],[Account_key]],tbl_COA[Account_key],tbl_COA[SubClass2],"Not Found")</f>
        <v>Current Liabilities</v>
      </c>
      <c r="J5451" t="str">
        <f>_xlfn.XLOOKUP(tbl_GL[[#This Row],[Account_key]],tbl_COA[Account_key],tbl_COA[SubAccount],,0)</f>
        <v>Accrued Expenses</v>
      </c>
      <c r="K5451">
        <f>YEAR(tbl_GL[[#This Row],[Date]])</f>
        <v>2018</v>
      </c>
    </row>
    <row r="5452" spans="1:11" hidden="1" x14ac:dyDescent="0.35">
      <c r="A5452">
        <v>126.1</v>
      </c>
      <c r="B5452" s="24">
        <v>43179</v>
      </c>
      <c r="C5452">
        <v>3</v>
      </c>
      <c r="D5452" s="13">
        <v>260</v>
      </c>
      <c r="E5452" s="13" t="s">
        <v>83</v>
      </c>
      <c r="F5452" s="17">
        <v>466</v>
      </c>
      <c r="G5452" t="str">
        <f>_xlfn.XLOOKUP(tbl_GL[[#This Row],[Account_key]],tbl_COA[Account_key],tbl_COA[Class],"Not Found")</f>
        <v>Operating account</v>
      </c>
      <c r="H5452" t="str">
        <f>_xlfn.XLOOKUP(tbl_GL[[#This Row],[Account_key]],tbl_COA[Account_key],tbl_COA[SubClass],"Not Found")</f>
        <v>Operating Expenses</v>
      </c>
      <c r="I5452" t="str">
        <f>_xlfn.XLOOKUP(tbl_GL[[#This Row],[Account_key]],tbl_COA[Account_key],tbl_COA[SubClass2],"Not Found")</f>
        <v>Marketing</v>
      </c>
      <c r="J5452" t="str">
        <f>_xlfn.XLOOKUP(tbl_GL[[#This Row],[Account_key]],tbl_COA[Account_key],tbl_COA[SubAccount],,0)</f>
        <v>Commissions</v>
      </c>
      <c r="K5452">
        <f>YEAR(tbl_GL[[#This Row],[Date]])</f>
        <v>2018</v>
      </c>
    </row>
    <row r="5453" spans="1:11" hidden="1" x14ac:dyDescent="0.35">
      <c r="A5453">
        <v>126.2</v>
      </c>
      <c r="B5453" s="24">
        <v>43179</v>
      </c>
      <c r="C5453">
        <v>3</v>
      </c>
      <c r="D5453" s="13">
        <v>20</v>
      </c>
      <c r="E5453" s="13" t="s">
        <v>83</v>
      </c>
      <c r="F5453" s="17">
        <v>466</v>
      </c>
      <c r="G5453" t="str">
        <f>_xlfn.XLOOKUP(tbl_GL[[#This Row],[Account_key]],tbl_COA[Account_key],tbl_COA[Class],"Not Found")</f>
        <v>Assets</v>
      </c>
      <c r="H5453" t="str">
        <f>_xlfn.XLOOKUP(tbl_GL[[#This Row],[Account_key]],tbl_COA[Account_key],tbl_COA[SubClass],"Not Found")</f>
        <v>Assets</v>
      </c>
      <c r="I5453" t="str">
        <f>_xlfn.XLOOKUP(tbl_GL[[#This Row],[Account_key]],tbl_COA[Account_key],tbl_COA[SubClass2],"Not Found")</f>
        <v>Current Assets</v>
      </c>
      <c r="J5453" t="str">
        <f>_xlfn.XLOOKUP(tbl_GL[[#This Row],[Account_key]],tbl_COA[Account_key],tbl_COA[SubAccount],,0)</f>
        <v>Cash in hand</v>
      </c>
      <c r="K5453">
        <f>YEAR(tbl_GL[[#This Row],[Date]])</f>
        <v>2018</v>
      </c>
    </row>
    <row r="5454" spans="1:11" hidden="1" x14ac:dyDescent="0.35">
      <c r="A5454">
        <v>127.1</v>
      </c>
      <c r="B5454" s="24">
        <v>43180</v>
      </c>
      <c r="C5454">
        <v>3</v>
      </c>
      <c r="D5454" s="13">
        <v>30</v>
      </c>
      <c r="E5454" s="13" t="s">
        <v>80</v>
      </c>
      <c r="F5454" s="17">
        <v>-7777</v>
      </c>
      <c r="G5454" t="str">
        <f>_xlfn.XLOOKUP(tbl_GL[[#This Row],[Account_key]],tbl_COA[Account_key],tbl_COA[Class],"Not Found")</f>
        <v>Assets</v>
      </c>
      <c r="H5454" t="str">
        <f>_xlfn.XLOOKUP(tbl_GL[[#This Row],[Account_key]],tbl_COA[Account_key],tbl_COA[SubClass],"Not Found")</f>
        <v>Assets</v>
      </c>
      <c r="I5454" t="str">
        <f>_xlfn.XLOOKUP(tbl_GL[[#This Row],[Account_key]],tbl_COA[Account_key],tbl_COA[SubClass2],"Not Found")</f>
        <v>Current Assets</v>
      </c>
      <c r="J5454" t="str">
        <f>_xlfn.XLOOKUP(tbl_GL[[#This Row],[Account_key]],tbl_COA[Account_key],tbl_COA[SubAccount],,0)</f>
        <v>Trade Receivables</v>
      </c>
      <c r="K5454">
        <f>YEAR(tbl_GL[[#This Row],[Date]])</f>
        <v>2018</v>
      </c>
    </row>
    <row r="5455" spans="1:11" hidden="1" x14ac:dyDescent="0.35">
      <c r="A5455">
        <v>127.2</v>
      </c>
      <c r="B5455" s="24">
        <v>43180</v>
      </c>
      <c r="C5455">
        <v>3</v>
      </c>
      <c r="D5455" s="13">
        <v>10</v>
      </c>
      <c r="E5455" s="13" t="s">
        <v>80</v>
      </c>
      <c r="F5455" s="17">
        <v>7777</v>
      </c>
      <c r="G5455" t="str">
        <f>_xlfn.XLOOKUP(tbl_GL[[#This Row],[Account_key]],tbl_COA[Account_key],tbl_COA[Class],"Not Found")</f>
        <v>Assets</v>
      </c>
      <c r="H5455" t="str">
        <f>_xlfn.XLOOKUP(tbl_GL[[#This Row],[Account_key]],tbl_COA[Account_key],tbl_COA[SubClass],"Not Found")</f>
        <v>Assets</v>
      </c>
      <c r="I5455" t="str">
        <f>_xlfn.XLOOKUP(tbl_GL[[#This Row],[Account_key]],tbl_COA[Account_key],tbl_COA[SubClass2],"Not Found")</f>
        <v>Current Assets</v>
      </c>
      <c r="J5455" t="str">
        <f>_xlfn.XLOOKUP(tbl_GL[[#This Row],[Account_key]],tbl_COA[Account_key],tbl_COA[SubAccount],,0)</f>
        <v>Cash at Bank</v>
      </c>
      <c r="K5455">
        <f>YEAR(tbl_GL[[#This Row],[Date]])</f>
        <v>2018</v>
      </c>
    </row>
    <row r="5456" spans="1:11" hidden="1" x14ac:dyDescent="0.35">
      <c r="A5456">
        <v>128.1</v>
      </c>
      <c r="B5456" s="24">
        <v>43181</v>
      </c>
      <c r="C5456">
        <v>3</v>
      </c>
      <c r="D5456" s="13">
        <v>310</v>
      </c>
      <c r="E5456" s="13" t="s">
        <v>99</v>
      </c>
      <c r="F5456" s="17">
        <v>-65</v>
      </c>
      <c r="G5456" t="str">
        <f>_xlfn.XLOOKUP(tbl_GL[[#This Row],[Account_key]],tbl_COA[Account_key],tbl_COA[Class],"Not Found")</f>
        <v>Operating account</v>
      </c>
      <c r="H5456" t="str">
        <f>_xlfn.XLOOKUP(tbl_GL[[#This Row],[Account_key]],tbl_COA[Account_key],tbl_COA[SubClass],"Not Found")</f>
        <v>Operating Expenses</v>
      </c>
      <c r="I5456" t="str">
        <f>_xlfn.XLOOKUP(tbl_GL[[#This Row],[Account_key]],tbl_COA[Account_key],tbl_COA[SubClass2],"Not Found")</f>
        <v>Administration</v>
      </c>
      <c r="J5456" t="str">
        <f>_xlfn.XLOOKUP(tbl_GL[[#This Row],[Account_key]],tbl_COA[Account_key],tbl_COA[SubAccount],,0)</f>
        <v>Office Supplies</v>
      </c>
      <c r="K5456">
        <f>YEAR(tbl_GL[[#This Row],[Date]])</f>
        <v>2018</v>
      </c>
    </row>
    <row r="5457" spans="1:11" hidden="1" x14ac:dyDescent="0.35">
      <c r="A5457">
        <v>128.19999999999999</v>
      </c>
      <c r="B5457" s="24">
        <v>43181</v>
      </c>
      <c r="C5457">
        <v>3</v>
      </c>
      <c r="D5457" s="13">
        <v>20</v>
      </c>
      <c r="E5457" s="13" t="s">
        <v>99</v>
      </c>
      <c r="F5457" s="17">
        <v>-65</v>
      </c>
      <c r="G5457" t="str">
        <f>_xlfn.XLOOKUP(tbl_GL[[#This Row],[Account_key]],tbl_COA[Account_key],tbl_COA[Class],"Not Found")</f>
        <v>Assets</v>
      </c>
      <c r="H5457" t="str">
        <f>_xlfn.XLOOKUP(tbl_GL[[#This Row],[Account_key]],tbl_COA[Account_key],tbl_COA[SubClass],"Not Found")</f>
        <v>Assets</v>
      </c>
      <c r="I5457" t="str">
        <f>_xlfn.XLOOKUP(tbl_GL[[#This Row],[Account_key]],tbl_COA[Account_key],tbl_COA[SubClass2],"Not Found")</f>
        <v>Current Assets</v>
      </c>
      <c r="J5457" t="str">
        <f>_xlfn.XLOOKUP(tbl_GL[[#This Row],[Account_key]],tbl_COA[Account_key],tbl_COA[SubAccount],,0)</f>
        <v>Cash in hand</v>
      </c>
      <c r="K5457">
        <f>YEAR(tbl_GL[[#This Row],[Date]])</f>
        <v>2018</v>
      </c>
    </row>
    <row r="5458" spans="1:11" hidden="1" x14ac:dyDescent="0.35">
      <c r="A5458">
        <v>129.1</v>
      </c>
      <c r="B5458" s="24">
        <v>43181</v>
      </c>
      <c r="C5458">
        <v>3</v>
      </c>
      <c r="D5458" s="13">
        <v>10</v>
      </c>
      <c r="E5458" s="13" t="s">
        <v>98</v>
      </c>
      <c r="F5458" s="17">
        <v>-1046</v>
      </c>
      <c r="G5458" t="str">
        <f>_xlfn.XLOOKUP(tbl_GL[[#This Row],[Account_key]],tbl_COA[Account_key],tbl_COA[Class],"Not Found")</f>
        <v>Assets</v>
      </c>
      <c r="H5458" t="str">
        <f>_xlfn.XLOOKUP(tbl_GL[[#This Row],[Account_key]],tbl_COA[Account_key],tbl_COA[SubClass],"Not Found")</f>
        <v>Assets</v>
      </c>
      <c r="I5458" t="str">
        <f>_xlfn.XLOOKUP(tbl_GL[[#This Row],[Account_key]],tbl_COA[Account_key],tbl_COA[SubClass2],"Not Found")</f>
        <v>Current Assets</v>
      </c>
      <c r="J5458" t="str">
        <f>_xlfn.XLOOKUP(tbl_GL[[#This Row],[Account_key]],tbl_COA[Account_key],tbl_COA[SubAccount],,0)</f>
        <v>Cash at Bank</v>
      </c>
      <c r="K5458">
        <f>YEAR(tbl_GL[[#This Row],[Date]])</f>
        <v>2018</v>
      </c>
    </row>
    <row r="5459" spans="1:11" hidden="1" x14ac:dyDescent="0.35">
      <c r="A5459">
        <v>129.19999999999999</v>
      </c>
      <c r="B5459" s="24">
        <v>43181</v>
      </c>
      <c r="C5459">
        <v>3</v>
      </c>
      <c r="D5459" s="13">
        <v>120</v>
      </c>
      <c r="E5459" s="13" t="s">
        <v>98</v>
      </c>
      <c r="F5459" s="17">
        <v>-1046</v>
      </c>
      <c r="G5459" t="str">
        <f>_xlfn.XLOOKUP(tbl_GL[[#This Row],[Account_key]],tbl_COA[Account_key],tbl_COA[Class],"Not Found")</f>
        <v>Liabilities and Owners Equity</v>
      </c>
      <c r="H5459" t="str">
        <f>_xlfn.XLOOKUP(tbl_GL[[#This Row],[Account_key]],tbl_COA[Account_key],tbl_COA[SubClass],"Not Found")</f>
        <v>Liabilities</v>
      </c>
      <c r="I5459" t="str">
        <f>_xlfn.XLOOKUP(tbl_GL[[#This Row],[Account_key]],tbl_COA[Account_key],tbl_COA[SubClass2],"Not Found")</f>
        <v>Current Liabilities</v>
      </c>
      <c r="J5459" t="str">
        <f>_xlfn.XLOOKUP(tbl_GL[[#This Row],[Account_key]],tbl_COA[Account_key],tbl_COA[SubAccount],,0)</f>
        <v>Accrued Expenses</v>
      </c>
      <c r="K5459">
        <f>YEAR(tbl_GL[[#This Row],[Date]])</f>
        <v>2018</v>
      </c>
    </row>
    <row r="5460" spans="1:11" hidden="1" x14ac:dyDescent="0.35">
      <c r="A5460">
        <v>130.1</v>
      </c>
      <c r="B5460" s="24">
        <v>43182</v>
      </c>
      <c r="C5460">
        <v>3</v>
      </c>
      <c r="D5460" s="13">
        <v>330</v>
      </c>
      <c r="E5460" s="13" t="s">
        <v>97</v>
      </c>
      <c r="F5460" s="17">
        <v>-1485</v>
      </c>
      <c r="G5460" t="str">
        <f>_xlfn.XLOOKUP(tbl_GL[[#This Row],[Account_key]],tbl_COA[Account_key],tbl_COA[Class],"Not Found")</f>
        <v>Operating account</v>
      </c>
      <c r="H5460" t="str">
        <f>_xlfn.XLOOKUP(tbl_GL[[#This Row],[Account_key]],tbl_COA[Account_key],tbl_COA[SubClass],"Not Found")</f>
        <v>Operating Expenses</v>
      </c>
      <c r="I5460" t="str">
        <f>_xlfn.XLOOKUP(tbl_GL[[#This Row],[Account_key]],tbl_COA[Account_key],tbl_COA[SubClass2],"Not Found")</f>
        <v>Administration</v>
      </c>
      <c r="J5460" t="str">
        <f>_xlfn.XLOOKUP(tbl_GL[[#This Row],[Account_key]],tbl_COA[Account_key],tbl_COA[SubAccount],,0)</f>
        <v>Telephone</v>
      </c>
      <c r="K5460">
        <f>YEAR(tbl_GL[[#This Row],[Date]])</f>
        <v>2018</v>
      </c>
    </row>
    <row r="5461" spans="1:11" hidden="1" x14ac:dyDescent="0.35">
      <c r="A5461">
        <v>130.19999999999999</v>
      </c>
      <c r="B5461" s="24">
        <v>43182</v>
      </c>
      <c r="C5461">
        <v>3</v>
      </c>
      <c r="D5461" s="13">
        <v>120</v>
      </c>
      <c r="E5461" s="13" t="s">
        <v>97</v>
      </c>
      <c r="F5461" s="17">
        <v>1485</v>
      </c>
      <c r="G5461" t="str">
        <f>_xlfn.XLOOKUP(tbl_GL[[#This Row],[Account_key]],tbl_COA[Account_key],tbl_COA[Class],"Not Found")</f>
        <v>Liabilities and Owners Equity</v>
      </c>
      <c r="H5461" t="str">
        <f>_xlfn.XLOOKUP(tbl_GL[[#This Row],[Account_key]],tbl_COA[Account_key],tbl_COA[SubClass],"Not Found")</f>
        <v>Liabilities</v>
      </c>
      <c r="I5461" t="str">
        <f>_xlfn.XLOOKUP(tbl_GL[[#This Row],[Account_key]],tbl_COA[Account_key],tbl_COA[SubClass2],"Not Found")</f>
        <v>Current Liabilities</v>
      </c>
      <c r="J5461" t="str">
        <f>_xlfn.XLOOKUP(tbl_GL[[#This Row],[Account_key]],tbl_COA[Account_key],tbl_COA[SubAccount],,0)</f>
        <v>Accrued Expenses</v>
      </c>
      <c r="K5461">
        <f>YEAR(tbl_GL[[#This Row],[Date]])</f>
        <v>2018</v>
      </c>
    </row>
    <row r="5462" spans="1:11" hidden="1" x14ac:dyDescent="0.35">
      <c r="A5462">
        <v>131.1</v>
      </c>
      <c r="B5462" s="24">
        <v>43185</v>
      </c>
      <c r="C5462">
        <v>3</v>
      </c>
      <c r="D5462" s="13">
        <v>230</v>
      </c>
      <c r="E5462" s="13" t="s">
        <v>4</v>
      </c>
      <c r="F5462" s="17">
        <v>-570</v>
      </c>
      <c r="G5462" t="str">
        <f>_xlfn.XLOOKUP(tbl_GL[[#This Row],[Account_key]],tbl_COA[Account_key],tbl_COA[Class],"Not Found")</f>
        <v>Trading account</v>
      </c>
      <c r="H5462" t="str">
        <f>_xlfn.XLOOKUP(tbl_GL[[#This Row],[Account_key]],tbl_COA[Account_key],tbl_COA[SubClass],"Not Found")</f>
        <v>Cost of Sales</v>
      </c>
      <c r="I5462" t="str">
        <f>_xlfn.XLOOKUP(tbl_GL[[#This Row],[Account_key]],tbl_COA[Account_key],tbl_COA[SubClass2],"Not Found")</f>
        <v>Cost of Sales</v>
      </c>
      <c r="J5462" t="str">
        <f>_xlfn.XLOOKUP(tbl_GL[[#This Row],[Account_key]],tbl_COA[Account_key],tbl_COA[SubAccount],,0)</f>
        <v>Cost of Sales</v>
      </c>
      <c r="K5462">
        <f>YEAR(tbl_GL[[#This Row],[Date]])</f>
        <v>2018</v>
      </c>
    </row>
    <row r="5463" spans="1:11" hidden="1" x14ac:dyDescent="0.35">
      <c r="A5463">
        <v>131.19999999999999</v>
      </c>
      <c r="B5463" s="24">
        <v>43185</v>
      </c>
      <c r="C5463">
        <v>3</v>
      </c>
      <c r="D5463" s="13">
        <v>60</v>
      </c>
      <c r="E5463" s="13" t="s">
        <v>4</v>
      </c>
      <c r="F5463" s="17">
        <v>-570</v>
      </c>
      <c r="G5463" t="str">
        <f>_xlfn.XLOOKUP(tbl_GL[[#This Row],[Account_key]],tbl_COA[Account_key],tbl_COA[Class],"Not Found")</f>
        <v>Assets</v>
      </c>
      <c r="H5463" t="str">
        <f>_xlfn.XLOOKUP(tbl_GL[[#This Row],[Account_key]],tbl_COA[Account_key],tbl_COA[SubClass],"Not Found")</f>
        <v>Assets</v>
      </c>
      <c r="I5463" t="str">
        <f>_xlfn.XLOOKUP(tbl_GL[[#This Row],[Account_key]],tbl_COA[Account_key],tbl_COA[SubClass2],"Not Found")</f>
        <v>Current Assets</v>
      </c>
      <c r="J5463" t="str">
        <f>_xlfn.XLOOKUP(tbl_GL[[#This Row],[Account_key]],tbl_COA[Account_key],tbl_COA[SubAccount],,0)</f>
        <v>Inventory</v>
      </c>
      <c r="K5463">
        <f>YEAR(tbl_GL[[#This Row],[Date]])</f>
        <v>2018</v>
      </c>
    </row>
    <row r="5464" spans="1:11" hidden="1" x14ac:dyDescent="0.35">
      <c r="A5464">
        <v>132.1</v>
      </c>
      <c r="B5464" s="24">
        <v>43185</v>
      </c>
      <c r="C5464">
        <v>3</v>
      </c>
      <c r="D5464" s="13">
        <v>210</v>
      </c>
      <c r="E5464" s="13" t="s">
        <v>7</v>
      </c>
      <c r="F5464" s="17">
        <v>1662</v>
      </c>
      <c r="G5464" t="str">
        <f>_xlfn.XLOOKUP(tbl_GL[[#This Row],[Account_key]],tbl_COA[Account_key],tbl_COA[Class],"Not Found")</f>
        <v>Trading account</v>
      </c>
      <c r="H5464" t="str">
        <f>_xlfn.XLOOKUP(tbl_GL[[#This Row],[Account_key]],tbl_COA[Account_key],tbl_COA[SubClass],"Not Found")</f>
        <v>Sales</v>
      </c>
      <c r="I5464" t="str">
        <f>_xlfn.XLOOKUP(tbl_GL[[#This Row],[Account_key]],tbl_COA[Account_key],tbl_COA[SubClass2],"Not Found")</f>
        <v>Sales</v>
      </c>
      <c r="J5464" t="str">
        <f>_xlfn.XLOOKUP(tbl_GL[[#This Row],[Account_key]],tbl_COA[Account_key],tbl_COA[SubAccount],,0)</f>
        <v>Sales</v>
      </c>
      <c r="K5464">
        <f>YEAR(tbl_GL[[#This Row],[Date]])</f>
        <v>2018</v>
      </c>
    </row>
    <row r="5465" spans="1:11" hidden="1" x14ac:dyDescent="0.35">
      <c r="A5465">
        <v>132.19999999999999</v>
      </c>
      <c r="B5465" s="24">
        <v>43185</v>
      </c>
      <c r="C5465">
        <v>3</v>
      </c>
      <c r="D5465" s="13">
        <v>10</v>
      </c>
      <c r="E5465" s="13" t="s">
        <v>7</v>
      </c>
      <c r="F5465" s="17">
        <v>1662</v>
      </c>
      <c r="G5465" t="str">
        <f>_xlfn.XLOOKUP(tbl_GL[[#This Row],[Account_key]],tbl_COA[Account_key],tbl_COA[Class],"Not Found")</f>
        <v>Assets</v>
      </c>
      <c r="H5465" t="str">
        <f>_xlfn.XLOOKUP(tbl_GL[[#This Row],[Account_key]],tbl_COA[Account_key],tbl_COA[SubClass],"Not Found")</f>
        <v>Assets</v>
      </c>
      <c r="I5465" t="str">
        <f>_xlfn.XLOOKUP(tbl_GL[[#This Row],[Account_key]],tbl_COA[Account_key],tbl_COA[SubClass2],"Not Found")</f>
        <v>Current Assets</v>
      </c>
      <c r="J5465" t="str">
        <f>_xlfn.XLOOKUP(tbl_GL[[#This Row],[Account_key]],tbl_COA[Account_key],tbl_COA[SubAccount],,0)</f>
        <v>Cash at Bank</v>
      </c>
      <c r="K5465">
        <f>YEAR(tbl_GL[[#This Row],[Date]])</f>
        <v>2018</v>
      </c>
    </row>
    <row r="5466" spans="1:11" hidden="1" x14ac:dyDescent="0.35">
      <c r="A5466">
        <v>133.1</v>
      </c>
      <c r="B5466" s="24">
        <v>43185</v>
      </c>
      <c r="C5466">
        <v>3</v>
      </c>
      <c r="D5466" s="13">
        <v>230</v>
      </c>
      <c r="E5466" s="13" t="s">
        <v>4</v>
      </c>
      <c r="F5466" s="17">
        <v>-2236</v>
      </c>
      <c r="G5466" t="str">
        <f>_xlfn.XLOOKUP(tbl_GL[[#This Row],[Account_key]],tbl_COA[Account_key],tbl_COA[Class],"Not Found")</f>
        <v>Trading account</v>
      </c>
      <c r="H5466" t="str">
        <f>_xlfn.XLOOKUP(tbl_GL[[#This Row],[Account_key]],tbl_COA[Account_key],tbl_COA[SubClass],"Not Found")</f>
        <v>Cost of Sales</v>
      </c>
      <c r="I5466" t="str">
        <f>_xlfn.XLOOKUP(tbl_GL[[#This Row],[Account_key]],tbl_COA[Account_key],tbl_COA[SubClass2],"Not Found")</f>
        <v>Cost of Sales</v>
      </c>
      <c r="J5466" t="str">
        <f>_xlfn.XLOOKUP(tbl_GL[[#This Row],[Account_key]],tbl_COA[Account_key],tbl_COA[SubAccount],,0)</f>
        <v>Cost of Sales</v>
      </c>
      <c r="K5466">
        <f>YEAR(tbl_GL[[#This Row],[Date]])</f>
        <v>2018</v>
      </c>
    </row>
    <row r="5467" spans="1:11" hidden="1" x14ac:dyDescent="0.35">
      <c r="A5467">
        <v>133.19999999999999</v>
      </c>
      <c r="B5467" s="24">
        <v>43185</v>
      </c>
      <c r="C5467">
        <v>3</v>
      </c>
      <c r="D5467" s="13">
        <v>60</v>
      </c>
      <c r="E5467" s="13" t="s">
        <v>4</v>
      </c>
      <c r="F5467" s="17">
        <v>-2236</v>
      </c>
      <c r="G5467" t="str">
        <f>_xlfn.XLOOKUP(tbl_GL[[#This Row],[Account_key]],tbl_COA[Account_key],tbl_COA[Class],"Not Found")</f>
        <v>Assets</v>
      </c>
      <c r="H5467" t="str">
        <f>_xlfn.XLOOKUP(tbl_GL[[#This Row],[Account_key]],tbl_COA[Account_key],tbl_COA[SubClass],"Not Found")</f>
        <v>Assets</v>
      </c>
      <c r="I5467" t="str">
        <f>_xlfn.XLOOKUP(tbl_GL[[#This Row],[Account_key]],tbl_COA[Account_key],tbl_COA[SubClass2],"Not Found")</f>
        <v>Current Assets</v>
      </c>
      <c r="J5467" t="str">
        <f>_xlfn.XLOOKUP(tbl_GL[[#This Row],[Account_key]],tbl_COA[Account_key],tbl_COA[SubAccount],,0)</f>
        <v>Inventory</v>
      </c>
      <c r="K5467">
        <f>YEAR(tbl_GL[[#This Row],[Date]])</f>
        <v>2018</v>
      </c>
    </row>
    <row r="5468" spans="1:11" hidden="1" x14ac:dyDescent="0.35">
      <c r="A5468">
        <v>134.1</v>
      </c>
      <c r="B5468" s="24">
        <v>43185</v>
      </c>
      <c r="C5468">
        <v>3</v>
      </c>
      <c r="D5468" s="13">
        <v>210</v>
      </c>
      <c r="E5468" s="13" t="s">
        <v>8</v>
      </c>
      <c r="F5468" s="17">
        <v>6986</v>
      </c>
      <c r="G5468" t="str">
        <f>_xlfn.XLOOKUP(tbl_GL[[#This Row],[Account_key]],tbl_COA[Account_key],tbl_COA[Class],"Not Found")</f>
        <v>Trading account</v>
      </c>
      <c r="H5468" t="str">
        <f>_xlfn.XLOOKUP(tbl_GL[[#This Row],[Account_key]],tbl_COA[Account_key],tbl_COA[SubClass],"Not Found")</f>
        <v>Sales</v>
      </c>
      <c r="I5468" t="str">
        <f>_xlfn.XLOOKUP(tbl_GL[[#This Row],[Account_key]],tbl_COA[Account_key],tbl_COA[SubClass2],"Not Found")</f>
        <v>Sales</v>
      </c>
      <c r="J5468" t="str">
        <f>_xlfn.XLOOKUP(tbl_GL[[#This Row],[Account_key]],tbl_COA[Account_key],tbl_COA[SubAccount],,0)</f>
        <v>Sales</v>
      </c>
      <c r="K5468">
        <f>YEAR(tbl_GL[[#This Row],[Date]])</f>
        <v>2018</v>
      </c>
    </row>
    <row r="5469" spans="1:11" hidden="1" x14ac:dyDescent="0.35">
      <c r="A5469">
        <v>134.19999999999999</v>
      </c>
      <c r="B5469" s="24">
        <v>43185</v>
      </c>
      <c r="C5469">
        <v>3</v>
      </c>
      <c r="D5469" s="13">
        <v>30</v>
      </c>
      <c r="E5469" s="13" t="s">
        <v>8</v>
      </c>
      <c r="F5469" s="17">
        <v>6986</v>
      </c>
      <c r="G5469" t="str">
        <f>_xlfn.XLOOKUP(tbl_GL[[#This Row],[Account_key]],tbl_COA[Account_key],tbl_COA[Class],"Not Found")</f>
        <v>Assets</v>
      </c>
      <c r="H5469" t="str">
        <f>_xlfn.XLOOKUP(tbl_GL[[#This Row],[Account_key]],tbl_COA[Account_key],tbl_COA[SubClass],"Not Found")</f>
        <v>Assets</v>
      </c>
      <c r="I5469" t="str">
        <f>_xlfn.XLOOKUP(tbl_GL[[#This Row],[Account_key]],tbl_COA[Account_key],tbl_COA[SubClass2],"Not Found")</f>
        <v>Current Assets</v>
      </c>
      <c r="J5469" t="str">
        <f>_xlfn.XLOOKUP(tbl_GL[[#This Row],[Account_key]],tbl_COA[Account_key],tbl_COA[SubAccount],,0)</f>
        <v>Trade Receivables</v>
      </c>
      <c r="K5469">
        <f>YEAR(tbl_GL[[#This Row],[Date]])</f>
        <v>2018</v>
      </c>
    </row>
    <row r="5470" spans="1:11" hidden="1" x14ac:dyDescent="0.35">
      <c r="A5470">
        <v>135.1</v>
      </c>
      <c r="B5470" s="24">
        <v>43186</v>
      </c>
      <c r="C5470">
        <v>3</v>
      </c>
      <c r="D5470" s="13">
        <v>300</v>
      </c>
      <c r="E5470" s="13" t="s">
        <v>97</v>
      </c>
      <c r="F5470" s="17">
        <v>-1444</v>
      </c>
      <c r="G5470" t="str">
        <f>_xlfn.XLOOKUP(tbl_GL[[#This Row],[Account_key]],tbl_COA[Account_key],tbl_COA[Class],"Not Found")</f>
        <v>Operating account</v>
      </c>
      <c r="H5470" t="str">
        <f>_xlfn.XLOOKUP(tbl_GL[[#This Row],[Account_key]],tbl_COA[Account_key],tbl_COA[SubClass],"Not Found")</f>
        <v>Operating Expenses</v>
      </c>
      <c r="I5470" t="str">
        <f>_xlfn.XLOOKUP(tbl_GL[[#This Row],[Account_key]],tbl_COA[Account_key],tbl_COA[SubClass2],"Not Found")</f>
        <v>Administration</v>
      </c>
      <c r="J5470" t="str">
        <f>_xlfn.XLOOKUP(tbl_GL[[#This Row],[Account_key]],tbl_COA[Account_key],tbl_COA[SubAccount],,0)</f>
        <v>Entertainment</v>
      </c>
      <c r="K5470">
        <f>YEAR(tbl_GL[[#This Row],[Date]])</f>
        <v>2018</v>
      </c>
    </row>
    <row r="5471" spans="1:11" hidden="1" x14ac:dyDescent="0.35">
      <c r="A5471">
        <v>135.19999999999999</v>
      </c>
      <c r="B5471" s="24">
        <v>43186</v>
      </c>
      <c r="C5471">
        <v>3</v>
      </c>
      <c r="D5471" s="13">
        <v>120</v>
      </c>
      <c r="E5471" s="13" t="s">
        <v>97</v>
      </c>
      <c r="F5471" s="17">
        <v>1444</v>
      </c>
      <c r="G5471" t="str">
        <f>_xlfn.XLOOKUP(tbl_GL[[#This Row],[Account_key]],tbl_COA[Account_key],tbl_COA[Class],"Not Found")</f>
        <v>Liabilities and Owners Equity</v>
      </c>
      <c r="H5471" t="str">
        <f>_xlfn.XLOOKUP(tbl_GL[[#This Row],[Account_key]],tbl_COA[Account_key],tbl_COA[SubClass],"Not Found")</f>
        <v>Liabilities</v>
      </c>
      <c r="I5471" t="str">
        <f>_xlfn.XLOOKUP(tbl_GL[[#This Row],[Account_key]],tbl_COA[Account_key],tbl_COA[SubClass2],"Not Found")</f>
        <v>Current Liabilities</v>
      </c>
      <c r="J5471" t="str">
        <f>_xlfn.XLOOKUP(tbl_GL[[#This Row],[Account_key]],tbl_COA[Account_key],tbl_COA[SubAccount],,0)</f>
        <v>Accrued Expenses</v>
      </c>
      <c r="K5471">
        <f>YEAR(tbl_GL[[#This Row],[Date]])</f>
        <v>2018</v>
      </c>
    </row>
    <row r="5472" spans="1:11" hidden="1" x14ac:dyDescent="0.35">
      <c r="A5472">
        <v>136.1</v>
      </c>
      <c r="B5472" s="24">
        <v>43189</v>
      </c>
      <c r="C5472">
        <v>3</v>
      </c>
      <c r="D5472" s="13">
        <v>350</v>
      </c>
      <c r="E5472" s="13" t="s">
        <v>97</v>
      </c>
      <c r="F5472" s="17">
        <v>-1181</v>
      </c>
      <c r="G5472" t="str">
        <f>_xlfn.XLOOKUP(tbl_GL[[#This Row],[Account_key]],tbl_COA[Account_key],tbl_COA[Class],"Not Found")</f>
        <v>Operating account</v>
      </c>
      <c r="H5472" t="str">
        <f>_xlfn.XLOOKUP(tbl_GL[[#This Row],[Account_key]],tbl_COA[Account_key],tbl_COA[SubClass],"Not Found")</f>
        <v>Operating Expenses</v>
      </c>
      <c r="I5472" t="str">
        <f>_xlfn.XLOOKUP(tbl_GL[[#This Row],[Account_key]],tbl_COA[Account_key],tbl_COA[SubClass2],"Not Found")</f>
        <v>Administration</v>
      </c>
      <c r="J5472" t="str">
        <f>_xlfn.XLOOKUP(tbl_GL[[#This Row],[Account_key]],tbl_COA[Account_key],tbl_COA[SubAccount],,0)</f>
        <v>Other Expenses</v>
      </c>
      <c r="K5472">
        <f>YEAR(tbl_GL[[#This Row],[Date]])</f>
        <v>2018</v>
      </c>
    </row>
    <row r="5473" spans="1:11" hidden="1" x14ac:dyDescent="0.35">
      <c r="A5473">
        <v>136.19999999999999</v>
      </c>
      <c r="B5473" s="24">
        <v>43189</v>
      </c>
      <c r="C5473">
        <v>3</v>
      </c>
      <c r="D5473" s="13">
        <v>120</v>
      </c>
      <c r="E5473" s="13" t="s">
        <v>97</v>
      </c>
      <c r="F5473" s="17">
        <v>1181</v>
      </c>
      <c r="G5473" t="str">
        <f>_xlfn.XLOOKUP(tbl_GL[[#This Row],[Account_key]],tbl_COA[Account_key],tbl_COA[Class],"Not Found")</f>
        <v>Liabilities and Owners Equity</v>
      </c>
      <c r="H5473" t="str">
        <f>_xlfn.XLOOKUP(tbl_GL[[#This Row],[Account_key]],tbl_COA[Account_key],tbl_COA[SubClass],"Not Found")</f>
        <v>Liabilities</v>
      </c>
      <c r="I5473" t="str">
        <f>_xlfn.XLOOKUP(tbl_GL[[#This Row],[Account_key]],tbl_COA[Account_key],tbl_COA[SubClass2],"Not Found")</f>
        <v>Current Liabilities</v>
      </c>
      <c r="J5473" t="str">
        <f>_xlfn.XLOOKUP(tbl_GL[[#This Row],[Account_key]],tbl_COA[Account_key],tbl_COA[SubAccount],,0)</f>
        <v>Accrued Expenses</v>
      </c>
      <c r="K5473">
        <f>YEAR(tbl_GL[[#This Row],[Date]])</f>
        <v>2018</v>
      </c>
    </row>
    <row r="5474" spans="1:11" hidden="1" x14ac:dyDescent="0.35">
      <c r="A5474">
        <v>137.1</v>
      </c>
      <c r="B5474" s="24">
        <v>43190</v>
      </c>
      <c r="C5474">
        <v>3</v>
      </c>
      <c r="D5474" s="13">
        <v>10</v>
      </c>
      <c r="E5474" s="13" t="s">
        <v>110</v>
      </c>
      <c r="F5474" s="17">
        <v>38</v>
      </c>
      <c r="G5474" t="str">
        <f>_xlfn.XLOOKUP(tbl_GL[[#This Row],[Account_key]],tbl_COA[Account_key],tbl_COA[Class],"Not Found")</f>
        <v>Assets</v>
      </c>
      <c r="H5474" t="str">
        <f>_xlfn.XLOOKUP(tbl_GL[[#This Row],[Account_key]],tbl_COA[Account_key],tbl_COA[SubClass],"Not Found")</f>
        <v>Assets</v>
      </c>
      <c r="I5474" t="str">
        <f>_xlfn.XLOOKUP(tbl_GL[[#This Row],[Account_key]],tbl_COA[Account_key],tbl_COA[SubClass2],"Not Found")</f>
        <v>Current Assets</v>
      </c>
      <c r="J5474" t="str">
        <f>_xlfn.XLOOKUP(tbl_GL[[#This Row],[Account_key]],tbl_COA[Account_key],tbl_COA[SubAccount],,0)</f>
        <v>Cash at Bank</v>
      </c>
      <c r="K5474">
        <f>YEAR(tbl_GL[[#This Row],[Date]])</f>
        <v>2018</v>
      </c>
    </row>
    <row r="5475" spans="1:11" hidden="1" x14ac:dyDescent="0.35">
      <c r="A5475">
        <v>137.19999999999999</v>
      </c>
      <c r="B5475" s="24">
        <v>43190</v>
      </c>
      <c r="C5475">
        <v>3</v>
      </c>
      <c r="D5475" s="13">
        <v>430</v>
      </c>
      <c r="E5475" s="13" t="s">
        <v>110</v>
      </c>
      <c r="F5475" s="17">
        <v>38</v>
      </c>
      <c r="G5475" t="str">
        <f>_xlfn.XLOOKUP(tbl_GL[[#This Row],[Account_key]],tbl_COA[Account_key],tbl_COA[Class],"Not Found")</f>
        <v>Non-operating</v>
      </c>
      <c r="H5475" t="str">
        <f>_xlfn.XLOOKUP(tbl_GL[[#This Row],[Account_key]],tbl_COA[Account_key],tbl_COA[SubClass],"Not Found")</f>
        <v>Exchange Loss/Gain</v>
      </c>
      <c r="I5475" t="str">
        <f>_xlfn.XLOOKUP(tbl_GL[[#This Row],[Account_key]],tbl_COA[Account_key],tbl_COA[SubClass2],"Not Found")</f>
        <v>Exchange Loss/Gain</v>
      </c>
      <c r="J5475" t="str">
        <f>_xlfn.XLOOKUP(tbl_GL[[#This Row],[Account_key]],tbl_COA[Account_key],tbl_COA[SubAccount],,0)</f>
        <v>Exchange Loss/Gain</v>
      </c>
      <c r="K5475">
        <f>YEAR(tbl_GL[[#This Row],[Date]])</f>
        <v>2018</v>
      </c>
    </row>
    <row r="5476" spans="1:11" hidden="1" x14ac:dyDescent="0.35">
      <c r="A5476">
        <v>138.1</v>
      </c>
      <c r="B5476" s="24">
        <v>43190</v>
      </c>
      <c r="C5476">
        <v>3</v>
      </c>
      <c r="D5476" s="13">
        <v>440</v>
      </c>
      <c r="E5476" s="13" t="s">
        <v>112</v>
      </c>
      <c r="F5476" s="17">
        <v>-187</v>
      </c>
      <c r="G5476" t="str">
        <f>_xlfn.XLOOKUP(tbl_GL[[#This Row],[Account_key]],tbl_COA[Account_key],tbl_COA[Class],"Not Found")</f>
        <v>Interest &amp; Tax</v>
      </c>
      <c r="H5476" t="str">
        <f>_xlfn.XLOOKUP(tbl_GL[[#This Row],[Account_key]],tbl_COA[Account_key],tbl_COA[SubClass],"Not Found")</f>
        <v>Interest Expense</v>
      </c>
      <c r="I5476" t="str">
        <f>_xlfn.XLOOKUP(tbl_GL[[#This Row],[Account_key]],tbl_COA[Account_key],tbl_COA[SubClass2],"Not Found")</f>
        <v>Interest Expense</v>
      </c>
      <c r="J5476" t="str">
        <f>_xlfn.XLOOKUP(tbl_GL[[#This Row],[Account_key]],tbl_COA[Account_key],tbl_COA[SubAccount],,0)</f>
        <v>Interest Expense</v>
      </c>
      <c r="K5476">
        <f>YEAR(tbl_GL[[#This Row],[Date]])</f>
        <v>2018</v>
      </c>
    </row>
    <row r="5477" spans="1:11" hidden="1" x14ac:dyDescent="0.35">
      <c r="A5477">
        <v>138.19999999999999</v>
      </c>
      <c r="B5477" s="24">
        <v>43190</v>
      </c>
      <c r="C5477">
        <v>3</v>
      </c>
      <c r="D5477" s="13">
        <v>121</v>
      </c>
      <c r="E5477" s="13" t="s">
        <v>112</v>
      </c>
      <c r="F5477" s="17">
        <v>187</v>
      </c>
      <c r="G5477" t="str">
        <f>_xlfn.XLOOKUP(tbl_GL[[#This Row],[Account_key]],tbl_COA[Account_key],tbl_COA[Class],"Not Found")</f>
        <v>Liabilities and Owners Equity</v>
      </c>
      <c r="H5477" t="str">
        <f>_xlfn.XLOOKUP(tbl_GL[[#This Row],[Account_key]],tbl_COA[Account_key],tbl_COA[SubClass],"Not Found")</f>
        <v>Liabilities</v>
      </c>
      <c r="I5477" t="str">
        <f>_xlfn.XLOOKUP(tbl_GL[[#This Row],[Account_key]],tbl_COA[Account_key],tbl_COA[SubClass2],"Not Found")</f>
        <v>Current Liabilities</v>
      </c>
      <c r="J5477" t="str">
        <f>_xlfn.XLOOKUP(tbl_GL[[#This Row],[Account_key]],tbl_COA[Account_key],tbl_COA[SubAccount],,0)</f>
        <v>Interest Payable</v>
      </c>
      <c r="K5477">
        <f>YEAR(tbl_GL[[#This Row],[Date]])</f>
        <v>2018</v>
      </c>
    </row>
    <row r="5478" spans="1:11" hidden="1" x14ac:dyDescent="0.35">
      <c r="A5478">
        <v>139.1</v>
      </c>
      <c r="B5478" s="24">
        <v>43190</v>
      </c>
      <c r="C5478">
        <v>3</v>
      </c>
      <c r="D5478" s="13">
        <v>10</v>
      </c>
      <c r="E5478" s="13" t="s">
        <v>113</v>
      </c>
      <c r="F5478" s="17">
        <v>206</v>
      </c>
      <c r="G5478" t="str">
        <f>_xlfn.XLOOKUP(tbl_GL[[#This Row],[Account_key]],tbl_COA[Account_key],tbl_COA[Class],"Not Found")</f>
        <v>Assets</v>
      </c>
      <c r="H5478" t="str">
        <f>_xlfn.XLOOKUP(tbl_GL[[#This Row],[Account_key]],tbl_COA[Account_key],tbl_COA[SubClass],"Not Found")</f>
        <v>Assets</v>
      </c>
      <c r="I5478" t="str">
        <f>_xlfn.XLOOKUP(tbl_GL[[#This Row],[Account_key]],tbl_COA[Account_key],tbl_COA[SubClass2],"Not Found")</f>
        <v>Current Assets</v>
      </c>
      <c r="J5478" t="str">
        <f>_xlfn.XLOOKUP(tbl_GL[[#This Row],[Account_key]],tbl_COA[Account_key],tbl_COA[SubAccount],,0)</f>
        <v>Cash at Bank</v>
      </c>
      <c r="K5478">
        <f>YEAR(tbl_GL[[#This Row],[Date]])</f>
        <v>2018</v>
      </c>
    </row>
    <row r="5479" spans="1:11" hidden="1" x14ac:dyDescent="0.35">
      <c r="A5479">
        <v>139.19999999999999</v>
      </c>
      <c r="B5479" s="24">
        <v>43190</v>
      </c>
      <c r="C5479">
        <v>3</v>
      </c>
      <c r="D5479" s="13">
        <v>410</v>
      </c>
      <c r="E5479" s="13" t="s">
        <v>113</v>
      </c>
      <c r="F5479" s="17">
        <v>206</v>
      </c>
      <c r="G5479" t="str">
        <f>_xlfn.XLOOKUP(tbl_GL[[#This Row],[Account_key]],tbl_COA[Account_key],tbl_COA[Class],"Not Found")</f>
        <v>Non-operating</v>
      </c>
      <c r="H5479" t="str">
        <f>_xlfn.XLOOKUP(tbl_GL[[#This Row],[Account_key]],tbl_COA[Account_key],tbl_COA[SubClass],"Not Found")</f>
        <v>Interest Income</v>
      </c>
      <c r="I5479" t="str">
        <f>_xlfn.XLOOKUP(tbl_GL[[#This Row],[Account_key]],tbl_COA[Account_key],tbl_COA[SubClass2],"Not Found")</f>
        <v>Interest Income</v>
      </c>
      <c r="J5479" t="str">
        <f>_xlfn.XLOOKUP(tbl_GL[[#This Row],[Account_key]],tbl_COA[Account_key],tbl_COA[SubAccount],,0)</f>
        <v>Interest Income</v>
      </c>
      <c r="K5479">
        <f>YEAR(tbl_GL[[#This Row],[Date]])</f>
        <v>2018</v>
      </c>
    </row>
    <row r="5480" spans="1:11" hidden="1" x14ac:dyDescent="0.35">
      <c r="A5480">
        <v>140.1</v>
      </c>
      <c r="B5480" s="24">
        <v>43190</v>
      </c>
      <c r="C5480">
        <v>3</v>
      </c>
      <c r="D5480" s="13">
        <v>400</v>
      </c>
      <c r="E5480" s="13" t="s">
        <v>104</v>
      </c>
      <c r="F5480" s="17">
        <v>-167</v>
      </c>
      <c r="G5480" t="str">
        <f>_xlfn.XLOOKUP(tbl_GL[[#This Row],[Account_key]],tbl_COA[Account_key],tbl_COA[Class],"Not Found")</f>
        <v>Operating account</v>
      </c>
      <c r="H5480" t="str">
        <f>_xlfn.XLOOKUP(tbl_GL[[#This Row],[Account_key]],tbl_COA[Account_key],tbl_COA[SubClass],"Not Found")</f>
        <v>Depreciation &amp; Amortization</v>
      </c>
      <c r="I5480" t="str">
        <f>_xlfn.XLOOKUP(tbl_GL[[#This Row],[Account_key]],tbl_COA[Account_key],tbl_COA[SubClass2],"Not Found")</f>
        <v>Amortization</v>
      </c>
      <c r="J5480" t="str">
        <f>_xlfn.XLOOKUP(tbl_GL[[#This Row],[Account_key]],tbl_COA[Account_key],tbl_COA[SubAccount],,0)</f>
        <v>Amortization of Intangible Assets</v>
      </c>
      <c r="K5480">
        <f>YEAR(tbl_GL[[#This Row],[Date]])</f>
        <v>2018</v>
      </c>
    </row>
    <row r="5481" spans="1:11" hidden="1" x14ac:dyDescent="0.35">
      <c r="A5481">
        <v>140.19999999999999</v>
      </c>
      <c r="B5481" s="24">
        <v>43190</v>
      </c>
      <c r="C5481">
        <v>3</v>
      </c>
      <c r="D5481" s="13">
        <v>100</v>
      </c>
      <c r="E5481" s="13" t="s">
        <v>104</v>
      </c>
      <c r="F5481" s="17">
        <v>-167</v>
      </c>
      <c r="G5481" t="str">
        <f>_xlfn.XLOOKUP(tbl_GL[[#This Row],[Account_key]],tbl_COA[Account_key],tbl_COA[Class],"Not Found")</f>
        <v>Assets</v>
      </c>
      <c r="H5481" t="str">
        <f>_xlfn.XLOOKUP(tbl_GL[[#This Row],[Account_key]],tbl_COA[Account_key],tbl_COA[SubClass],"Not Found")</f>
        <v>Assets</v>
      </c>
      <c r="I5481" t="str">
        <f>_xlfn.XLOOKUP(tbl_GL[[#This Row],[Account_key]],tbl_COA[Account_key],tbl_COA[SubClass2],"Not Found")</f>
        <v>Non-Current Assets</v>
      </c>
      <c r="J5481" t="str">
        <f>_xlfn.XLOOKUP(tbl_GL[[#This Row],[Account_key]],tbl_COA[Account_key],tbl_COA[SubAccount],,0)</f>
        <v>Patents and trademarks</v>
      </c>
      <c r="K5481">
        <f>YEAR(tbl_GL[[#This Row],[Date]])</f>
        <v>2018</v>
      </c>
    </row>
    <row r="5482" spans="1:11" hidden="1" x14ac:dyDescent="0.35">
      <c r="A5482">
        <v>141.1</v>
      </c>
      <c r="B5482" s="24">
        <v>43190</v>
      </c>
      <c r="C5482">
        <v>3</v>
      </c>
      <c r="D5482" s="13">
        <v>450</v>
      </c>
      <c r="E5482" s="23" t="s">
        <v>108</v>
      </c>
      <c r="F5482" s="17">
        <v>769</v>
      </c>
      <c r="G5482" t="str">
        <f>_xlfn.XLOOKUP(tbl_GL[[#This Row],[Account_key]],tbl_COA[Account_key],tbl_COA[Class],"Not Found")</f>
        <v>Interest &amp; Tax</v>
      </c>
      <c r="H5482" t="str">
        <f>_xlfn.XLOOKUP(tbl_GL[[#This Row],[Account_key]],tbl_COA[Account_key],tbl_COA[SubClass],"Not Found")</f>
        <v>Taxation</v>
      </c>
      <c r="I5482" t="str">
        <f>_xlfn.XLOOKUP(tbl_GL[[#This Row],[Account_key]],tbl_COA[Account_key],tbl_COA[SubClass2],"Not Found")</f>
        <v>Taxation</v>
      </c>
      <c r="J5482" t="str">
        <f>_xlfn.XLOOKUP(tbl_GL[[#This Row],[Account_key]],tbl_COA[Account_key],tbl_COA[SubAccount],,0)</f>
        <v>Taxation</v>
      </c>
      <c r="K5482">
        <f>YEAR(tbl_GL[[#This Row],[Date]])</f>
        <v>2018</v>
      </c>
    </row>
    <row r="5483" spans="1:11" hidden="1" x14ac:dyDescent="0.35">
      <c r="A5483">
        <v>141.19999999999999</v>
      </c>
      <c r="B5483" s="24">
        <v>43190</v>
      </c>
      <c r="C5483">
        <v>3</v>
      </c>
      <c r="D5483" s="13">
        <v>122</v>
      </c>
      <c r="E5483" s="23" t="s">
        <v>108</v>
      </c>
      <c r="F5483" s="17">
        <v>-769</v>
      </c>
      <c r="G5483" t="str">
        <f>_xlfn.XLOOKUP(tbl_GL[[#This Row],[Account_key]],tbl_COA[Account_key],tbl_COA[Class],"Not Found")</f>
        <v>Liabilities and Owners Equity</v>
      </c>
      <c r="H5483" t="str">
        <f>_xlfn.XLOOKUP(tbl_GL[[#This Row],[Account_key]],tbl_COA[Account_key],tbl_COA[SubClass],"Not Found")</f>
        <v>Liabilities</v>
      </c>
      <c r="I5483" t="str">
        <f>_xlfn.XLOOKUP(tbl_GL[[#This Row],[Account_key]],tbl_COA[Account_key],tbl_COA[SubClass2],"Not Found")</f>
        <v>Current Liabilities</v>
      </c>
      <c r="J5483" t="str">
        <f>_xlfn.XLOOKUP(tbl_GL[[#This Row],[Account_key]],tbl_COA[Account_key],tbl_COA[SubAccount],,0)</f>
        <v>Tax payable</v>
      </c>
      <c r="K5483">
        <f>YEAR(tbl_GL[[#This Row],[Date]])</f>
        <v>2018</v>
      </c>
    </row>
    <row r="5484" spans="1:11" hidden="1" x14ac:dyDescent="0.35">
      <c r="A5484">
        <v>143.1</v>
      </c>
      <c r="B5484" s="24">
        <v>43190</v>
      </c>
      <c r="C5484">
        <v>3</v>
      </c>
      <c r="D5484" s="13">
        <v>240</v>
      </c>
      <c r="E5484" s="13" t="s">
        <v>56</v>
      </c>
      <c r="F5484" s="17">
        <v>-2500</v>
      </c>
      <c r="G5484" t="str">
        <f>_xlfn.XLOOKUP(tbl_GL[[#This Row],[Account_key]],tbl_COA[Account_key],tbl_COA[Class],"Not Found")</f>
        <v>Operating account</v>
      </c>
      <c r="H5484" t="str">
        <f>_xlfn.XLOOKUP(tbl_GL[[#This Row],[Account_key]],tbl_COA[Account_key],tbl_COA[SubClass],"Not Found")</f>
        <v>Operating Expenses</v>
      </c>
      <c r="I5484" t="str">
        <f>_xlfn.XLOOKUP(tbl_GL[[#This Row],[Account_key]],tbl_COA[Account_key],tbl_COA[SubClass2],"Not Found")</f>
        <v>Sales &amp; Distribution</v>
      </c>
      <c r="J5484" t="str">
        <f>_xlfn.XLOOKUP(tbl_GL[[#This Row],[Account_key]],tbl_COA[Account_key],tbl_COA[SubAccount],,0)</f>
        <v>Salaries</v>
      </c>
      <c r="K5484">
        <f>YEAR(tbl_GL[[#This Row],[Date]])</f>
        <v>2018</v>
      </c>
    </row>
    <row r="5485" spans="1:11" hidden="1" x14ac:dyDescent="0.35">
      <c r="A5485">
        <v>143.19999999999999</v>
      </c>
      <c r="B5485" s="24">
        <v>43190</v>
      </c>
      <c r="C5485">
        <v>3</v>
      </c>
      <c r="D5485" s="13">
        <v>10</v>
      </c>
      <c r="E5485" s="13" t="s">
        <v>56</v>
      </c>
      <c r="F5485" s="17">
        <v>-2500</v>
      </c>
      <c r="G5485" t="str">
        <f>_xlfn.XLOOKUP(tbl_GL[[#This Row],[Account_key]],tbl_COA[Account_key],tbl_COA[Class],"Not Found")</f>
        <v>Assets</v>
      </c>
      <c r="H5485" t="str">
        <f>_xlfn.XLOOKUP(tbl_GL[[#This Row],[Account_key]],tbl_COA[Account_key],tbl_COA[SubClass],"Not Found")</f>
        <v>Assets</v>
      </c>
      <c r="I5485" t="str">
        <f>_xlfn.XLOOKUP(tbl_GL[[#This Row],[Account_key]],tbl_COA[Account_key],tbl_COA[SubClass2],"Not Found")</f>
        <v>Current Assets</v>
      </c>
      <c r="J5485" t="str">
        <f>_xlfn.XLOOKUP(tbl_GL[[#This Row],[Account_key]],tbl_COA[Account_key],tbl_COA[SubAccount],,0)</f>
        <v>Cash at Bank</v>
      </c>
      <c r="K5485">
        <f>YEAR(tbl_GL[[#This Row],[Date]])</f>
        <v>2018</v>
      </c>
    </row>
    <row r="5486" spans="1:11" hidden="1" x14ac:dyDescent="0.35">
      <c r="A5486">
        <v>144.1</v>
      </c>
      <c r="B5486" s="24">
        <v>43190</v>
      </c>
      <c r="C5486">
        <v>3</v>
      </c>
      <c r="D5486" s="13">
        <v>380</v>
      </c>
      <c r="E5486" s="13" t="s">
        <v>101</v>
      </c>
      <c r="F5486" s="17">
        <v>-4000</v>
      </c>
      <c r="G5486" t="str">
        <f>_xlfn.XLOOKUP(tbl_GL[[#This Row],[Account_key]],tbl_COA[Account_key],tbl_COA[Class],"Not Found")</f>
        <v>Operating account</v>
      </c>
      <c r="H5486" t="str">
        <f>_xlfn.XLOOKUP(tbl_GL[[#This Row],[Account_key]],tbl_COA[Account_key],tbl_COA[SubClass],"Not Found")</f>
        <v>Depreciation &amp; Amortization</v>
      </c>
      <c r="I5486" t="str">
        <f>_xlfn.XLOOKUP(tbl_GL[[#This Row],[Account_key]],tbl_COA[Account_key],tbl_COA[SubClass2],"Not Found")</f>
        <v>Depreciation</v>
      </c>
      <c r="J5486" t="str">
        <f>_xlfn.XLOOKUP(tbl_GL[[#This Row],[Account_key]],tbl_COA[Account_key],tbl_COA[SubAccount],,0)</f>
        <v>Equipment</v>
      </c>
      <c r="K5486">
        <f>YEAR(tbl_GL[[#This Row],[Date]])</f>
        <v>2018</v>
      </c>
    </row>
    <row r="5487" spans="1:11" hidden="1" x14ac:dyDescent="0.35">
      <c r="A5487">
        <v>144.19999999999999</v>
      </c>
      <c r="B5487" s="24">
        <v>43190</v>
      </c>
      <c r="C5487">
        <v>3</v>
      </c>
      <c r="D5487" s="13">
        <v>90</v>
      </c>
      <c r="E5487" s="13" t="s">
        <v>101</v>
      </c>
      <c r="F5487" s="17">
        <v>-4000</v>
      </c>
      <c r="G5487" t="str">
        <f>_xlfn.XLOOKUP(tbl_GL[[#This Row],[Account_key]],tbl_COA[Account_key],tbl_COA[Class],"Not Found")</f>
        <v>Assets</v>
      </c>
      <c r="H5487" t="str">
        <f>_xlfn.XLOOKUP(tbl_GL[[#This Row],[Account_key]],tbl_COA[Account_key],tbl_COA[SubClass],"Not Found")</f>
        <v>Assets</v>
      </c>
      <c r="I5487" t="str">
        <f>_xlfn.XLOOKUP(tbl_GL[[#This Row],[Account_key]],tbl_COA[Account_key],tbl_COA[SubClass2],"Not Found")</f>
        <v>Non-Current Assets</v>
      </c>
      <c r="J5487" t="str">
        <f>_xlfn.XLOOKUP(tbl_GL[[#This Row],[Account_key]],tbl_COA[Account_key],tbl_COA[SubAccount],,0)</f>
        <v>Office Furniture &amp; Equipment</v>
      </c>
      <c r="K5487">
        <f>YEAR(tbl_GL[[#This Row],[Date]])</f>
        <v>2018</v>
      </c>
    </row>
    <row r="5488" spans="1:11" hidden="1" x14ac:dyDescent="0.35">
      <c r="A5488">
        <v>145.1</v>
      </c>
      <c r="B5488" s="24">
        <v>43191</v>
      </c>
      <c r="C5488">
        <v>3</v>
      </c>
      <c r="D5488" s="13">
        <v>230</v>
      </c>
      <c r="E5488" s="13" t="s">
        <v>4</v>
      </c>
      <c r="F5488" s="17">
        <v>-452</v>
      </c>
      <c r="G5488" t="str">
        <f>_xlfn.XLOOKUP(tbl_GL[[#This Row],[Account_key]],tbl_COA[Account_key],tbl_COA[Class],"Not Found")</f>
        <v>Trading account</v>
      </c>
      <c r="H5488" t="str">
        <f>_xlfn.XLOOKUP(tbl_GL[[#This Row],[Account_key]],tbl_COA[Account_key],tbl_COA[SubClass],"Not Found")</f>
        <v>Cost of Sales</v>
      </c>
      <c r="I5488" t="str">
        <f>_xlfn.XLOOKUP(tbl_GL[[#This Row],[Account_key]],tbl_COA[Account_key],tbl_COA[SubClass2],"Not Found")</f>
        <v>Cost of Sales</v>
      </c>
      <c r="J5488" t="str">
        <f>_xlfn.XLOOKUP(tbl_GL[[#This Row],[Account_key]],tbl_COA[Account_key],tbl_COA[SubAccount],,0)</f>
        <v>Cost of Sales</v>
      </c>
      <c r="K5488">
        <f>YEAR(tbl_GL[[#This Row],[Date]])</f>
        <v>2018</v>
      </c>
    </row>
    <row r="5489" spans="1:11" hidden="1" x14ac:dyDescent="0.35">
      <c r="A5489">
        <v>145.19999999999999</v>
      </c>
      <c r="B5489" s="24">
        <v>43191</v>
      </c>
      <c r="C5489">
        <v>3</v>
      </c>
      <c r="D5489" s="13">
        <v>60</v>
      </c>
      <c r="E5489" s="13" t="s">
        <v>4</v>
      </c>
      <c r="F5489" s="17">
        <v>-452</v>
      </c>
      <c r="G5489" t="str">
        <f>_xlfn.XLOOKUP(tbl_GL[[#This Row],[Account_key]],tbl_COA[Account_key],tbl_COA[Class],"Not Found")</f>
        <v>Assets</v>
      </c>
      <c r="H5489" t="str">
        <f>_xlfn.XLOOKUP(tbl_GL[[#This Row],[Account_key]],tbl_COA[Account_key],tbl_COA[SubClass],"Not Found")</f>
        <v>Assets</v>
      </c>
      <c r="I5489" t="str">
        <f>_xlfn.XLOOKUP(tbl_GL[[#This Row],[Account_key]],tbl_COA[Account_key],tbl_COA[SubClass2],"Not Found")</f>
        <v>Current Assets</v>
      </c>
      <c r="J5489" t="str">
        <f>_xlfn.XLOOKUP(tbl_GL[[#This Row],[Account_key]],tbl_COA[Account_key],tbl_COA[SubAccount],,0)</f>
        <v>Inventory</v>
      </c>
      <c r="K5489">
        <f>YEAR(tbl_GL[[#This Row],[Date]])</f>
        <v>2018</v>
      </c>
    </row>
    <row r="5490" spans="1:11" hidden="1" x14ac:dyDescent="0.35">
      <c r="A5490">
        <v>146.1</v>
      </c>
      <c r="B5490" s="24">
        <v>43191</v>
      </c>
      <c r="C5490">
        <v>3</v>
      </c>
      <c r="D5490" s="13">
        <v>210</v>
      </c>
      <c r="E5490" s="13" t="s">
        <v>8</v>
      </c>
      <c r="F5490" s="17">
        <v>1413</v>
      </c>
      <c r="G5490" t="str">
        <f>_xlfn.XLOOKUP(tbl_GL[[#This Row],[Account_key]],tbl_COA[Account_key],tbl_COA[Class],"Not Found")</f>
        <v>Trading account</v>
      </c>
      <c r="H5490" t="str">
        <f>_xlfn.XLOOKUP(tbl_GL[[#This Row],[Account_key]],tbl_COA[Account_key],tbl_COA[SubClass],"Not Found")</f>
        <v>Sales</v>
      </c>
      <c r="I5490" t="str">
        <f>_xlfn.XLOOKUP(tbl_GL[[#This Row],[Account_key]],tbl_COA[Account_key],tbl_COA[SubClass2],"Not Found")</f>
        <v>Sales</v>
      </c>
      <c r="J5490" t="str">
        <f>_xlfn.XLOOKUP(tbl_GL[[#This Row],[Account_key]],tbl_COA[Account_key],tbl_COA[SubAccount],,0)</f>
        <v>Sales</v>
      </c>
      <c r="K5490">
        <f>YEAR(tbl_GL[[#This Row],[Date]])</f>
        <v>2018</v>
      </c>
    </row>
    <row r="5491" spans="1:11" hidden="1" x14ac:dyDescent="0.35">
      <c r="A5491">
        <v>146.19999999999999</v>
      </c>
      <c r="B5491" s="24">
        <v>43191</v>
      </c>
      <c r="C5491">
        <v>3</v>
      </c>
      <c r="D5491" s="13">
        <v>30</v>
      </c>
      <c r="E5491" s="13" t="s">
        <v>8</v>
      </c>
      <c r="F5491" s="17">
        <v>1413</v>
      </c>
      <c r="G5491" t="str">
        <f>_xlfn.XLOOKUP(tbl_GL[[#This Row],[Account_key]],tbl_COA[Account_key],tbl_COA[Class],"Not Found")</f>
        <v>Assets</v>
      </c>
      <c r="H5491" t="str">
        <f>_xlfn.XLOOKUP(tbl_GL[[#This Row],[Account_key]],tbl_COA[Account_key],tbl_COA[SubClass],"Not Found")</f>
        <v>Assets</v>
      </c>
      <c r="I5491" t="str">
        <f>_xlfn.XLOOKUP(tbl_GL[[#This Row],[Account_key]],tbl_COA[Account_key],tbl_COA[SubClass2],"Not Found")</f>
        <v>Current Assets</v>
      </c>
      <c r="J5491" t="str">
        <f>_xlfn.XLOOKUP(tbl_GL[[#This Row],[Account_key]],tbl_COA[Account_key],tbl_COA[SubAccount],,0)</f>
        <v>Trade Receivables</v>
      </c>
      <c r="K5491">
        <f>YEAR(tbl_GL[[#This Row],[Date]])</f>
        <v>2018</v>
      </c>
    </row>
    <row r="5492" spans="1:11" hidden="1" x14ac:dyDescent="0.35">
      <c r="A5492">
        <v>147.1</v>
      </c>
      <c r="B5492" s="24">
        <v>43191</v>
      </c>
      <c r="C5492">
        <v>3</v>
      </c>
      <c r="D5492" s="13">
        <v>30</v>
      </c>
      <c r="E5492" s="13" t="s">
        <v>80</v>
      </c>
      <c r="F5492" s="17">
        <v>-7596</v>
      </c>
      <c r="G5492" t="str">
        <f>_xlfn.XLOOKUP(tbl_GL[[#This Row],[Account_key]],tbl_COA[Account_key],tbl_COA[Class],"Not Found")</f>
        <v>Assets</v>
      </c>
      <c r="H5492" t="str">
        <f>_xlfn.XLOOKUP(tbl_GL[[#This Row],[Account_key]],tbl_COA[Account_key],tbl_COA[SubClass],"Not Found")</f>
        <v>Assets</v>
      </c>
      <c r="I5492" t="str">
        <f>_xlfn.XLOOKUP(tbl_GL[[#This Row],[Account_key]],tbl_COA[Account_key],tbl_COA[SubClass2],"Not Found")</f>
        <v>Current Assets</v>
      </c>
      <c r="J5492" t="str">
        <f>_xlfn.XLOOKUP(tbl_GL[[#This Row],[Account_key]],tbl_COA[Account_key],tbl_COA[SubAccount],,0)</f>
        <v>Trade Receivables</v>
      </c>
      <c r="K5492">
        <f>YEAR(tbl_GL[[#This Row],[Date]])</f>
        <v>2018</v>
      </c>
    </row>
    <row r="5493" spans="1:11" hidden="1" x14ac:dyDescent="0.35">
      <c r="A5493">
        <v>147.19999999999999</v>
      </c>
      <c r="B5493" s="24">
        <v>43191</v>
      </c>
      <c r="C5493">
        <v>3</v>
      </c>
      <c r="D5493" s="13">
        <v>10</v>
      </c>
      <c r="E5493" s="13" t="s">
        <v>80</v>
      </c>
      <c r="F5493" s="17">
        <v>7596</v>
      </c>
      <c r="G5493" t="str">
        <f>_xlfn.XLOOKUP(tbl_GL[[#This Row],[Account_key]],tbl_COA[Account_key],tbl_COA[Class],"Not Found")</f>
        <v>Assets</v>
      </c>
      <c r="H5493" t="str">
        <f>_xlfn.XLOOKUP(tbl_GL[[#This Row],[Account_key]],tbl_COA[Account_key],tbl_COA[SubClass],"Not Found")</f>
        <v>Assets</v>
      </c>
      <c r="I5493" t="str">
        <f>_xlfn.XLOOKUP(tbl_GL[[#This Row],[Account_key]],tbl_COA[Account_key],tbl_COA[SubClass2],"Not Found")</f>
        <v>Current Assets</v>
      </c>
      <c r="J5493" t="str">
        <f>_xlfn.XLOOKUP(tbl_GL[[#This Row],[Account_key]],tbl_COA[Account_key],tbl_COA[SubAccount],,0)</f>
        <v>Cash at Bank</v>
      </c>
      <c r="K5493">
        <f>YEAR(tbl_GL[[#This Row],[Date]])</f>
        <v>2018</v>
      </c>
    </row>
    <row r="5494" spans="1:11" hidden="1" x14ac:dyDescent="0.35">
      <c r="A5494">
        <v>148.1</v>
      </c>
      <c r="B5494" s="24">
        <v>43191</v>
      </c>
      <c r="C5494">
        <v>3</v>
      </c>
      <c r="D5494" s="13">
        <v>60</v>
      </c>
      <c r="E5494" s="13" t="s">
        <v>84</v>
      </c>
      <c r="F5494" s="17">
        <v>10667</v>
      </c>
      <c r="G5494" t="str">
        <f>_xlfn.XLOOKUP(tbl_GL[[#This Row],[Account_key]],tbl_COA[Account_key],tbl_COA[Class],"Not Found")</f>
        <v>Assets</v>
      </c>
      <c r="H5494" t="str">
        <f>_xlfn.XLOOKUP(tbl_GL[[#This Row],[Account_key]],tbl_COA[Account_key],tbl_COA[SubClass],"Not Found")</f>
        <v>Assets</v>
      </c>
      <c r="I5494" t="str">
        <f>_xlfn.XLOOKUP(tbl_GL[[#This Row],[Account_key]],tbl_COA[Account_key],tbl_COA[SubClass2],"Not Found")</f>
        <v>Current Assets</v>
      </c>
      <c r="J5494" t="str">
        <f>_xlfn.XLOOKUP(tbl_GL[[#This Row],[Account_key]],tbl_COA[Account_key],tbl_COA[SubAccount],,0)</f>
        <v>Inventory</v>
      </c>
      <c r="K5494">
        <f>YEAR(tbl_GL[[#This Row],[Date]])</f>
        <v>2018</v>
      </c>
    </row>
    <row r="5495" spans="1:11" hidden="1" x14ac:dyDescent="0.35">
      <c r="A5495">
        <v>148.19999999999999</v>
      </c>
      <c r="B5495" s="24">
        <v>43191</v>
      </c>
      <c r="C5495">
        <v>3</v>
      </c>
      <c r="D5495" s="13">
        <v>110</v>
      </c>
      <c r="E5495" s="13" t="s">
        <v>84</v>
      </c>
      <c r="F5495" s="17">
        <v>10667</v>
      </c>
      <c r="G5495" t="str">
        <f>_xlfn.XLOOKUP(tbl_GL[[#This Row],[Account_key]],tbl_COA[Account_key],tbl_COA[Class],"Not Found")</f>
        <v>Liabilities and Owners Equity</v>
      </c>
      <c r="H5495" t="str">
        <f>_xlfn.XLOOKUP(tbl_GL[[#This Row],[Account_key]],tbl_COA[Account_key],tbl_COA[SubClass],"Not Found")</f>
        <v>Liabilities</v>
      </c>
      <c r="I5495" t="str">
        <f>_xlfn.XLOOKUP(tbl_GL[[#This Row],[Account_key]],tbl_COA[Account_key],tbl_COA[SubClass2],"Not Found")</f>
        <v>Current Liabilities</v>
      </c>
      <c r="J5495" t="str">
        <f>_xlfn.XLOOKUP(tbl_GL[[#This Row],[Account_key]],tbl_COA[Account_key],tbl_COA[SubAccount],,0)</f>
        <v>Trade Payables</v>
      </c>
      <c r="K5495">
        <f>YEAR(tbl_GL[[#This Row],[Date]])</f>
        <v>2018</v>
      </c>
    </row>
    <row r="5496" spans="1:11" hidden="1" x14ac:dyDescent="0.35">
      <c r="A5496">
        <v>149.1</v>
      </c>
      <c r="B5496" s="24">
        <v>43192</v>
      </c>
      <c r="C5496">
        <v>3</v>
      </c>
      <c r="D5496" s="13">
        <v>320</v>
      </c>
      <c r="E5496" s="13" t="s">
        <v>97</v>
      </c>
      <c r="F5496" s="17">
        <v>-1036</v>
      </c>
      <c r="G5496" t="str">
        <f>_xlfn.XLOOKUP(tbl_GL[[#This Row],[Account_key]],tbl_COA[Account_key],tbl_COA[Class],"Not Found")</f>
        <v>Operating account</v>
      </c>
      <c r="H5496" t="str">
        <f>_xlfn.XLOOKUP(tbl_GL[[#This Row],[Account_key]],tbl_COA[Account_key],tbl_COA[SubClass],"Not Found")</f>
        <v>Operating Expenses</v>
      </c>
      <c r="I5496" t="str">
        <f>_xlfn.XLOOKUP(tbl_GL[[#This Row],[Account_key]],tbl_COA[Account_key],tbl_COA[SubClass2],"Not Found")</f>
        <v>Administration</v>
      </c>
      <c r="J5496" t="str">
        <f>_xlfn.XLOOKUP(tbl_GL[[#This Row],[Account_key]],tbl_COA[Account_key],tbl_COA[SubAccount],,0)</f>
        <v>Professional Services</v>
      </c>
      <c r="K5496">
        <f>YEAR(tbl_GL[[#This Row],[Date]])</f>
        <v>2018</v>
      </c>
    </row>
    <row r="5497" spans="1:11" hidden="1" x14ac:dyDescent="0.35">
      <c r="A5497">
        <v>149.19999999999999</v>
      </c>
      <c r="B5497" s="24">
        <v>43192</v>
      </c>
      <c r="C5497">
        <v>3</v>
      </c>
      <c r="D5497" s="13">
        <v>120</v>
      </c>
      <c r="E5497" s="13" t="s">
        <v>97</v>
      </c>
      <c r="F5497" s="17">
        <v>1036</v>
      </c>
      <c r="G5497" t="str">
        <f>_xlfn.XLOOKUP(tbl_GL[[#This Row],[Account_key]],tbl_COA[Account_key],tbl_COA[Class],"Not Found")</f>
        <v>Liabilities and Owners Equity</v>
      </c>
      <c r="H5497" t="str">
        <f>_xlfn.XLOOKUP(tbl_GL[[#This Row],[Account_key]],tbl_COA[Account_key],tbl_COA[SubClass],"Not Found")</f>
        <v>Liabilities</v>
      </c>
      <c r="I5497" t="str">
        <f>_xlfn.XLOOKUP(tbl_GL[[#This Row],[Account_key]],tbl_COA[Account_key],tbl_COA[SubClass2],"Not Found")</f>
        <v>Current Liabilities</v>
      </c>
      <c r="J5497" t="str">
        <f>_xlfn.XLOOKUP(tbl_GL[[#This Row],[Account_key]],tbl_COA[Account_key],tbl_COA[SubAccount],,0)</f>
        <v>Accrued Expenses</v>
      </c>
      <c r="K5497">
        <f>YEAR(tbl_GL[[#This Row],[Date]])</f>
        <v>2018</v>
      </c>
    </row>
    <row r="5498" spans="1:11" hidden="1" x14ac:dyDescent="0.35">
      <c r="A5498">
        <v>150.1</v>
      </c>
      <c r="B5498" s="24">
        <v>43192</v>
      </c>
      <c r="C5498">
        <v>3</v>
      </c>
      <c r="D5498" s="13">
        <v>10</v>
      </c>
      <c r="E5498" s="13" t="s">
        <v>98</v>
      </c>
      <c r="F5498" s="17">
        <v>-1261</v>
      </c>
      <c r="G5498" t="str">
        <f>_xlfn.XLOOKUP(tbl_GL[[#This Row],[Account_key]],tbl_COA[Account_key],tbl_COA[Class],"Not Found")</f>
        <v>Assets</v>
      </c>
      <c r="H5498" t="str">
        <f>_xlfn.XLOOKUP(tbl_GL[[#This Row],[Account_key]],tbl_COA[Account_key],tbl_COA[SubClass],"Not Found")</f>
        <v>Assets</v>
      </c>
      <c r="I5498" t="str">
        <f>_xlfn.XLOOKUP(tbl_GL[[#This Row],[Account_key]],tbl_COA[Account_key],tbl_COA[SubClass2],"Not Found")</f>
        <v>Current Assets</v>
      </c>
      <c r="J5498" t="str">
        <f>_xlfn.XLOOKUP(tbl_GL[[#This Row],[Account_key]],tbl_COA[Account_key],tbl_COA[SubAccount],,0)</f>
        <v>Cash at Bank</v>
      </c>
      <c r="K5498">
        <f>YEAR(tbl_GL[[#This Row],[Date]])</f>
        <v>2018</v>
      </c>
    </row>
    <row r="5499" spans="1:11" hidden="1" x14ac:dyDescent="0.35">
      <c r="A5499">
        <v>150.19999999999999</v>
      </c>
      <c r="B5499" s="24">
        <v>43192</v>
      </c>
      <c r="C5499">
        <v>3</v>
      </c>
      <c r="D5499" s="13">
        <v>120</v>
      </c>
      <c r="E5499" s="13" t="s">
        <v>98</v>
      </c>
      <c r="F5499" s="17">
        <v>-1261</v>
      </c>
      <c r="G5499" t="str">
        <f>_xlfn.XLOOKUP(tbl_GL[[#This Row],[Account_key]],tbl_COA[Account_key],tbl_COA[Class],"Not Found")</f>
        <v>Liabilities and Owners Equity</v>
      </c>
      <c r="H5499" t="str">
        <f>_xlfn.XLOOKUP(tbl_GL[[#This Row],[Account_key]],tbl_COA[Account_key],tbl_COA[SubClass],"Not Found")</f>
        <v>Liabilities</v>
      </c>
      <c r="I5499" t="str">
        <f>_xlfn.XLOOKUP(tbl_GL[[#This Row],[Account_key]],tbl_COA[Account_key],tbl_COA[SubClass2],"Not Found")</f>
        <v>Current Liabilities</v>
      </c>
      <c r="J5499" t="str">
        <f>_xlfn.XLOOKUP(tbl_GL[[#This Row],[Account_key]],tbl_COA[Account_key],tbl_COA[SubAccount],,0)</f>
        <v>Accrued Expenses</v>
      </c>
      <c r="K5499">
        <f>YEAR(tbl_GL[[#This Row],[Date]])</f>
        <v>2018</v>
      </c>
    </row>
    <row r="5500" spans="1:11" hidden="1" x14ac:dyDescent="0.35">
      <c r="A5500">
        <v>151.1</v>
      </c>
      <c r="B5500" s="24">
        <v>43193</v>
      </c>
      <c r="C5500">
        <v>3</v>
      </c>
      <c r="D5500" s="13">
        <v>290</v>
      </c>
      <c r="E5500" s="13" t="s">
        <v>99</v>
      </c>
      <c r="F5500" s="17">
        <v>-89</v>
      </c>
      <c r="G5500" t="str">
        <f>_xlfn.XLOOKUP(tbl_GL[[#This Row],[Account_key]],tbl_COA[Account_key],tbl_COA[Class],"Not Found")</f>
        <v>Operating account</v>
      </c>
      <c r="H5500" t="str">
        <f>_xlfn.XLOOKUP(tbl_GL[[#This Row],[Account_key]],tbl_COA[Account_key],tbl_COA[SubClass],"Not Found")</f>
        <v>Operating Expenses</v>
      </c>
      <c r="I5500" t="str">
        <f>_xlfn.XLOOKUP(tbl_GL[[#This Row],[Account_key]],tbl_COA[Account_key],tbl_COA[SubClass2],"Not Found")</f>
        <v>Administration</v>
      </c>
      <c r="J5500" t="str">
        <f>_xlfn.XLOOKUP(tbl_GL[[#This Row],[Account_key]],tbl_COA[Account_key],tbl_COA[SubAccount],,0)</f>
        <v>Travel</v>
      </c>
      <c r="K5500">
        <f>YEAR(tbl_GL[[#This Row],[Date]])</f>
        <v>2018</v>
      </c>
    </row>
    <row r="5501" spans="1:11" hidden="1" x14ac:dyDescent="0.35">
      <c r="A5501">
        <v>151.19999999999999</v>
      </c>
      <c r="B5501" s="24">
        <v>43193</v>
      </c>
      <c r="C5501">
        <v>3</v>
      </c>
      <c r="D5501" s="13">
        <v>20</v>
      </c>
      <c r="E5501" s="13" t="s">
        <v>99</v>
      </c>
      <c r="F5501" s="17">
        <v>-89</v>
      </c>
      <c r="G5501" t="str">
        <f>_xlfn.XLOOKUP(tbl_GL[[#This Row],[Account_key]],tbl_COA[Account_key],tbl_COA[Class],"Not Found")</f>
        <v>Assets</v>
      </c>
      <c r="H5501" t="str">
        <f>_xlfn.XLOOKUP(tbl_GL[[#This Row],[Account_key]],tbl_COA[Account_key],tbl_COA[SubClass],"Not Found")</f>
        <v>Assets</v>
      </c>
      <c r="I5501" t="str">
        <f>_xlfn.XLOOKUP(tbl_GL[[#This Row],[Account_key]],tbl_COA[Account_key],tbl_COA[SubClass2],"Not Found")</f>
        <v>Current Assets</v>
      </c>
      <c r="J5501" t="str">
        <f>_xlfn.XLOOKUP(tbl_GL[[#This Row],[Account_key]],tbl_COA[Account_key],tbl_COA[SubAccount],,0)</f>
        <v>Cash in hand</v>
      </c>
      <c r="K5501">
        <f>YEAR(tbl_GL[[#This Row],[Date]])</f>
        <v>2018</v>
      </c>
    </row>
    <row r="5502" spans="1:11" hidden="1" x14ac:dyDescent="0.35">
      <c r="A5502">
        <v>152.1</v>
      </c>
      <c r="B5502" s="24">
        <v>43194</v>
      </c>
      <c r="C5502">
        <v>3</v>
      </c>
      <c r="D5502" s="13">
        <v>10</v>
      </c>
      <c r="E5502" s="13" t="s">
        <v>98</v>
      </c>
      <c r="F5502" s="17">
        <v>-1079</v>
      </c>
      <c r="G5502" t="str">
        <f>_xlfn.XLOOKUP(tbl_GL[[#This Row],[Account_key]],tbl_COA[Account_key],tbl_COA[Class],"Not Found")</f>
        <v>Assets</v>
      </c>
      <c r="H5502" t="str">
        <f>_xlfn.XLOOKUP(tbl_GL[[#This Row],[Account_key]],tbl_COA[Account_key],tbl_COA[SubClass],"Not Found")</f>
        <v>Assets</v>
      </c>
      <c r="I5502" t="str">
        <f>_xlfn.XLOOKUP(tbl_GL[[#This Row],[Account_key]],tbl_COA[Account_key],tbl_COA[SubClass2],"Not Found")</f>
        <v>Current Assets</v>
      </c>
      <c r="J5502" t="str">
        <f>_xlfn.XLOOKUP(tbl_GL[[#This Row],[Account_key]],tbl_COA[Account_key],tbl_COA[SubAccount],,0)</f>
        <v>Cash at Bank</v>
      </c>
      <c r="K5502">
        <f>YEAR(tbl_GL[[#This Row],[Date]])</f>
        <v>2018</v>
      </c>
    </row>
    <row r="5503" spans="1:11" hidden="1" x14ac:dyDescent="0.35">
      <c r="A5503">
        <v>152.19999999999999</v>
      </c>
      <c r="B5503" s="24">
        <v>43194</v>
      </c>
      <c r="C5503">
        <v>3</v>
      </c>
      <c r="D5503" s="13">
        <v>120</v>
      </c>
      <c r="E5503" s="13" t="s">
        <v>98</v>
      </c>
      <c r="F5503" s="17">
        <v>-1079</v>
      </c>
      <c r="G5503" t="str">
        <f>_xlfn.XLOOKUP(tbl_GL[[#This Row],[Account_key]],tbl_COA[Account_key],tbl_COA[Class],"Not Found")</f>
        <v>Liabilities and Owners Equity</v>
      </c>
      <c r="H5503" t="str">
        <f>_xlfn.XLOOKUP(tbl_GL[[#This Row],[Account_key]],tbl_COA[Account_key],tbl_COA[SubClass],"Not Found")</f>
        <v>Liabilities</v>
      </c>
      <c r="I5503" t="str">
        <f>_xlfn.XLOOKUP(tbl_GL[[#This Row],[Account_key]],tbl_COA[Account_key],tbl_COA[SubClass2],"Not Found")</f>
        <v>Current Liabilities</v>
      </c>
      <c r="J5503" t="str">
        <f>_xlfn.XLOOKUP(tbl_GL[[#This Row],[Account_key]],tbl_COA[Account_key],tbl_COA[SubAccount],,0)</f>
        <v>Accrued Expenses</v>
      </c>
      <c r="K5503">
        <f>YEAR(tbl_GL[[#This Row],[Date]])</f>
        <v>2018</v>
      </c>
    </row>
    <row r="5504" spans="1:11" hidden="1" x14ac:dyDescent="0.35">
      <c r="A5504">
        <v>153.1</v>
      </c>
      <c r="B5504" s="24">
        <v>43195</v>
      </c>
      <c r="C5504">
        <v>3</v>
      </c>
      <c r="D5504" s="13">
        <v>230</v>
      </c>
      <c r="E5504" s="13" t="s">
        <v>4</v>
      </c>
      <c r="F5504" s="17">
        <v>-733</v>
      </c>
      <c r="G5504" t="str">
        <f>_xlfn.XLOOKUP(tbl_GL[[#This Row],[Account_key]],tbl_COA[Account_key],tbl_COA[Class],"Not Found")</f>
        <v>Trading account</v>
      </c>
      <c r="H5504" t="str">
        <f>_xlfn.XLOOKUP(tbl_GL[[#This Row],[Account_key]],tbl_COA[Account_key],tbl_COA[SubClass],"Not Found")</f>
        <v>Cost of Sales</v>
      </c>
      <c r="I5504" t="str">
        <f>_xlfn.XLOOKUP(tbl_GL[[#This Row],[Account_key]],tbl_COA[Account_key],tbl_COA[SubClass2],"Not Found")</f>
        <v>Cost of Sales</v>
      </c>
      <c r="J5504" t="str">
        <f>_xlfn.XLOOKUP(tbl_GL[[#This Row],[Account_key]],tbl_COA[Account_key],tbl_COA[SubAccount],,0)</f>
        <v>Cost of Sales</v>
      </c>
      <c r="K5504">
        <f>YEAR(tbl_GL[[#This Row],[Date]])</f>
        <v>2018</v>
      </c>
    </row>
    <row r="5505" spans="1:11" hidden="1" x14ac:dyDescent="0.35">
      <c r="A5505">
        <v>153.19999999999999</v>
      </c>
      <c r="B5505" s="24">
        <v>43195</v>
      </c>
      <c r="C5505">
        <v>3</v>
      </c>
      <c r="D5505" s="13">
        <v>60</v>
      </c>
      <c r="E5505" s="13" t="s">
        <v>4</v>
      </c>
      <c r="F5505" s="17">
        <v>-733</v>
      </c>
      <c r="G5505" t="str">
        <f>_xlfn.XLOOKUP(tbl_GL[[#This Row],[Account_key]],tbl_COA[Account_key],tbl_COA[Class],"Not Found")</f>
        <v>Assets</v>
      </c>
      <c r="H5505" t="str">
        <f>_xlfn.XLOOKUP(tbl_GL[[#This Row],[Account_key]],tbl_COA[Account_key],tbl_COA[SubClass],"Not Found")</f>
        <v>Assets</v>
      </c>
      <c r="I5505" t="str">
        <f>_xlfn.XLOOKUP(tbl_GL[[#This Row],[Account_key]],tbl_COA[Account_key],tbl_COA[SubClass2],"Not Found")</f>
        <v>Current Assets</v>
      </c>
      <c r="J5505" t="str">
        <f>_xlfn.XLOOKUP(tbl_GL[[#This Row],[Account_key]],tbl_COA[Account_key],tbl_COA[SubAccount],,0)</f>
        <v>Inventory</v>
      </c>
      <c r="K5505">
        <f>YEAR(tbl_GL[[#This Row],[Date]])</f>
        <v>2018</v>
      </c>
    </row>
    <row r="5506" spans="1:11" hidden="1" x14ac:dyDescent="0.35">
      <c r="A5506">
        <v>154.1</v>
      </c>
      <c r="B5506" s="24">
        <v>43195</v>
      </c>
      <c r="C5506">
        <v>3</v>
      </c>
      <c r="D5506" s="13">
        <v>330</v>
      </c>
      <c r="E5506" s="13" t="s">
        <v>97</v>
      </c>
      <c r="F5506" s="17">
        <v>-1337</v>
      </c>
      <c r="G5506" t="str">
        <f>_xlfn.XLOOKUP(tbl_GL[[#This Row],[Account_key]],tbl_COA[Account_key],tbl_COA[Class],"Not Found")</f>
        <v>Operating account</v>
      </c>
      <c r="H5506" t="str">
        <f>_xlfn.XLOOKUP(tbl_GL[[#This Row],[Account_key]],tbl_COA[Account_key],tbl_COA[SubClass],"Not Found")</f>
        <v>Operating Expenses</v>
      </c>
      <c r="I5506" t="str">
        <f>_xlfn.XLOOKUP(tbl_GL[[#This Row],[Account_key]],tbl_COA[Account_key],tbl_COA[SubClass2],"Not Found")</f>
        <v>Administration</v>
      </c>
      <c r="J5506" t="str">
        <f>_xlfn.XLOOKUP(tbl_GL[[#This Row],[Account_key]],tbl_COA[Account_key],tbl_COA[SubAccount],,0)</f>
        <v>Telephone</v>
      </c>
      <c r="K5506">
        <f>YEAR(tbl_GL[[#This Row],[Date]])</f>
        <v>2018</v>
      </c>
    </row>
    <row r="5507" spans="1:11" hidden="1" x14ac:dyDescent="0.35">
      <c r="A5507">
        <v>154.19999999999999</v>
      </c>
      <c r="B5507" s="24">
        <v>43195</v>
      </c>
      <c r="C5507">
        <v>3</v>
      </c>
      <c r="D5507" s="13">
        <v>120</v>
      </c>
      <c r="E5507" s="13" t="s">
        <v>97</v>
      </c>
      <c r="F5507" s="17">
        <v>1337</v>
      </c>
      <c r="G5507" t="str">
        <f>_xlfn.XLOOKUP(tbl_GL[[#This Row],[Account_key]],tbl_COA[Account_key],tbl_COA[Class],"Not Found")</f>
        <v>Liabilities and Owners Equity</v>
      </c>
      <c r="H5507" t="str">
        <f>_xlfn.XLOOKUP(tbl_GL[[#This Row],[Account_key]],tbl_COA[Account_key],tbl_COA[SubClass],"Not Found")</f>
        <v>Liabilities</v>
      </c>
      <c r="I5507" t="str">
        <f>_xlfn.XLOOKUP(tbl_GL[[#This Row],[Account_key]],tbl_COA[Account_key],tbl_COA[SubClass2],"Not Found")</f>
        <v>Current Liabilities</v>
      </c>
      <c r="J5507" t="str">
        <f>_xlfn.XLOOKUP(tbl_GL[[#This Row],[Account_key]],tbl_COA[Account_key],tbl_COA[SubAccount],,0)</f>
        <v>Accrued Expenses</v>
      </c>
      <c r="K5507">
        <f>YEAR(tbl_GL[[#This Row],[Date]])</f>
        <v>2018</v>
      </c>
    </row>
    <row r="5508" spans="1:11" hidden="1" x14ac:dyDescent="0.35">
      <c r="A5508">
        <v>155.1</v>
      </c>
      <c r="B5508" s="24">
        <v>43195</v>
      </c>
      <c r="C5508">
        <v>3</v>
      </c>
      <c r="D5508" s="13">
        <v>210</v>
      </c>
      <c r="E5508" s="13" t="s">
        <v>7</v>
      </c>
      <c r="F5508" s="17">
        <v>2139</v>
      </c>
      <c r="G5508" t="str">
        <f>_xlfn.XLOOKUP(tbl_GL[[#This Row],[Account_key]],tbl_COA[Account_key],tbl_COA[Class],"Not Found")</f>
        <v>Trading account</v>
      </c>
      <c r="H5508" t="str">
        <f>_xlfn.XLOOKUP(tbl_GL[[#This Row],[Account_key]],tbl_COA[Account_key],tbl_COA[SubClass],"Not Found")</f>
        <v>Sales</v>
      </c>
      <c r="I5508" t="str">
        <f>_xlfn.XLOOKUP(tbl_GL[[#This Row],[Account_key]],tbl_COA[Account_key],tbl_COA[SubClass2],"Not Found")</f>
        <v>Sales</v>
      </c>
      <c r="J5508" t="str">
        <f>_xlfn.XLOOKUP(tbl_GL[[#This Row],[Account_key]],tbl_COA[Account_key],tbl_COA[SubAccount],,0)</f>
        <v>Sales</v>
      </c>
      <c r="K5508">
        <f>YEAR(tbl_GL[[#This Row],[Date]])</f>
        <v>2018</v>
      </c>
    </row>
    <row r="5509" spans="1:11" hidden="1" x14ac:dyDescent="0.35">
      <c r="A5509">
        <v>155.19999999999999</v>
      </c>
      <c r="B5509" s="24">
        <v>43195</v>
      </c>
      <c r="C5509">
        <v>3</v>
      </c>
      <c r="D5509" s="13">
        <v>10</v>
      </c>
      <c r="E5509" s="13" t="s">
        <v>7</v>
      </c>
      <c r="F5509" s="17">
        <v>2139</v>
      </c>
      <c r="G5509" t="str">
        <f>_xlfn.XLOOKUP(tbl_GL[[#This Row],[Account_key]],tbl_COA[Account_key],tbl_COA[Class],"Not Found")</f>
        <v>Assets</v>
      </c>
      <c r="H5509" t="str">
        <f>_xlfn.XLOOKUP(tbl_GL[[#This Row],[Account_key]],tbl_COA[Account_key],tbl_COA[SubClass],"Not Found")</f>
        <v>Assets</v>
      </c>
      <c r="I5509" t="str">
        <f>_xlfn.XLOOKUP(tbl_GL[[#This Row],[Account_key]],tbl_COA[Account_key],tbl_COA[SubClass2],"Not Found")</f>
        <v>Current Assets</v>
      </c>
      <c r="J5509" t="str">
        <f>_xlfn.XLOOKUP(tbl_GL[[#This Row],[Account_key]],tbl_COA[Account_key],tbl_COA[SubAccount],,0)</f>
        <v>Cash at Bank</v>
      </c>
      <c r="K5509">
        <f>YEAR(tbl_GL[[#This Row],[Date]])</f>
        <v>2018</v>
      </c>
    </row>
    <row r="5510" spans="1:11" hidden="1" x14ac:dyDescent="0.35">
      <c r="A5510">
        <v>156.1</v>
      </c>
      <c r="B5510" s="24">
        <v>43195</v>
      </c>
      <c r="C5510">
        <v>3</v>
      </c>
      <c r="D5510" s="13">
        <v>230</v>
      </c>
      <c r="E5510" s="13" t="s">
        <v>4</v>
      </c>
      <c r="F5510" s="17">
        <v>-2822</v>
      </c>
      <c r="G5510" t="str">
        <f>_xlfn.XLOOKUP(tbl_GL[[#This Row],[Account_key]],tbl_COA[Account_key],tbl_COA[Class],"Not Found")</f>
        <v>Trading account</v>
      </c>
      <c r="H5510" t="str">
        <f>_xlfn.XLOOKUP(tbl_GL[[#This Row],[Account_key]],tbl_COA[Account_key],tbl_COA[SubClass],"Not Found")</f>
        <v>Cost of Sales</v>
      </c>
      <c r="I5510" t="str">
        <f>_xlfn.XLOOKUP(tbl_GL[[#This Row],[Account_key]],tbl_COA[Account_key],tbl_COA[SubClass2],"Not Found")</f>
        <v>Cost of Sales</v>
      </c>
      <c r="J5510" t="str">
        <f>_xlfn.XLOOKUP(tbl_GL[[#This Row],[Account_key]],tbl_COA[Account_key],tbl_COA[SubAccount],,0)</f>
        <v>Cost of Sales</v>
      </c>
      <c r="K5510">
        <f>YEAR(tbl_GL[[#This Row],[Date]])</f>
        <v>2018</v>
      </c>
    </row>
    <row r="5511" spans="1:11" hidden="1" x14ac:dyDescent="0.35">
      <c r="A5511">
        <v>156.19999999999999</v>
      </c>
      <c r="B5511" s="24">
        <v>43195</v>
      </c>
      <c r="C5511">
        <v>3</v>
      </c>
      <c r="D5511" s="13">
        <v>60</v>
      </c>
      <c r="E5511" s="13" t="s">
        <v>4</v>
      </c>
      <c r="F5511" s="17">
        <v>-2822</v>
      </c>
      <c r="G5511" t="str">
        <f>_xlfn.XLOOKUP(tbl_GL[[#This Row],[Account_key]],tbl_COA[Account_key],tbl_COA[Class],"Not Found")</f>
        <v>Assets</v>
      </c>
      <c r="H5511" t="str">
        <f>_xlfn.XLOOKUP(tbl_GL[[#This Row],[Account_key]],tbl_COA[Account_key],tbl_COA[SubClass],"Not Found")</f>
        <v>Assets</v>
      </c>
      <c r="I5511" t="str">
        <f>_xlfn.XLOOKUP(tbl_GL[[#This Row],[Account_key]],tbl_COA[Account_key],tbl_COA[SubClass2],"Not Found")</f>
        <v>Current Assets</v>
      </c>
      <c r="J5511" t="str">
        <f>_xlfn.XLOOKUP(tbl_GL[[#This Row],[Account_key]],tbl_COA[Account_key],tbl_COA[SubAccount],,0)</f>
        <v>Inventory</v>
      </c>
      <c r="K5511">
        <f>YEAR(tbl_GL[[#This Row],[Date]])</f>
        <v>2018</v>
      </c>
    </row>
    <row r="5512" spans="1:11" hidden="1" x14ac:dyDescent="0.35">
      <c r="A5512">
        <v>157.1</v>
      </c>
      <c r="B5512" s="24">
        <v>43195</v>
      </c>
      <c r="C5512">
        <v>3</v>
      </c>
      <c r="D5512" s="13">
        <v>210</v>
      </c>
      <c r="E5512" s="13" t="s">
        <v>8</v>
      </c>
      <c r="F5512" s="17">
        <v>8819</v>
      </c>
      <c r="G5512" t="str">
        <f>_xlfn.XLOOKUP(tbl_GL[[#This Row],[Account_key]],tbl_COA[Account_key],tbl_COA[Class],"Not Found")</f>
        <v>Trading account</v>
      </c>
      <c r="H5512" t="str">
        <f>_xlfn.XLOOKUP(tbl_GL[[#This Row],[Account_key]],tbl_COA[Account_key],tbl_COA[SubClass],"Not Found")</f>
        <v>Sales</v>
      </c>
      <c r="I5512" t="str">
        <f>_xlfn.XLOOKUP(tbl_GL[[#This Row],[Account_key]],tbl_COA[Account_key],tbl_COA[SubClass2],"Not Found")</f>
        <v>Sales</v>
      </c>
      <c r="J5512" t="str">
        <f>_xlfn.XLOOKUP(tbl_GL[[#This Row],[Account_key]],tbl_COA[Account_key],tbl_COA[SubAccount],,0)</f>
        <v>Sales</v>
      </c>
      <c r="K5512">
        <f>YEAR(tbl_GL[[#This Row],[Date]])</f>
        <v>2018</v>
      </c>
    </row>
    <row r="5513" spans="1:11" hidden="1" x14ac:dyDescent="0.35">
      <c r="A5513">
        <v>157.19999999999999</v>
      </c>
      <c r="B5513" s="24">
        <v>43195</v>
      </c>
      <c r="C5513">
        <v>3</v>
      </c>
      <c r="D5513" s="13">
        <v>30</v>
      </c>
      <c r="E5513" s="13" t="s">
        <v>8</v>
      </c>
      <c r="F5513" s="17">
        <v>8819</v>
      </c>
      <c r="G5513" t="str">
        <f>_xlfn.XLOOKUP(tbl_GL[[#This Row],[Account_key]],tbl_COA[Account_key],tbl_COA[Class],"Not Found")</f>
        <v>Assets</v>
      </c>
      <c r="H5513" t="str">
        <f>_xlfn.XLOOKUP(tbl_GL[[#This Row],[Account_key]],tbl_COA[Account_key],tbl_COA[SubClass],"Not Found")</f>
        <v>Assets</v>
      </c>
      <c r="I5513" t="str">
        <f>_xlfn.XLOOKUP(tbl_GL[[#This Row],[Account_key]],tbl_COA[Account_key],tbl_COA[SubClass2],"Not Found")</f>
        <v>Current Assets</v>
      </c>
      <c r="J5513" t="str">
        <f>_xlfn.XLOOKUP(tbl_GL[[#This Row],[Account_key]],tbl_COA[Account_key],tbl_COA[SubAccount],,0)</f>
        <v>Trade Receivables</v>
      </c>
      <c r="K5513">
        <f>YEAR(tbl_GL[[#This Row],[Date]])</f>
        <v>2018</v>
      </c>
    </row>
    <row r="5514" spans="1:11" hidden="1" x14ac:dyDescent="0.35">
      <c r="A5514">
        <v>158.1</v>
      </c>
      <c r="B5514" s="24">
        <v>43196</v>
      </c>
      <c r="C5514">
        <v>3</v>
      </c>
      <c r="D5514" s="13">
        <v>10</v>
      </c>
      <c r="E5514" s="13" t="s">
        <v>98</v>
      </c>
      <c r="F5514" s="17">
        <v>-1403</v>
      </c>
      <c r="G5514" t="str">
        <f>_xlfn.XLOOKUP(tbl_GL[[#This Row],[Account_key]],tbl_COA[Account_key],tbl_COA[Class],"Not Found")</f>
        <v>Assets</v>
      </c>
      <c r="H5514" t="str">
        <f>_xlfn.XLOOKUP(tbl_GL[[#This Row],[Account_key]],tbl_COA[Account_key],tbl_COA[SubClass],"Not Found")</f>
        <v>Assets</v>
      </c>
      <c r="I5514" t="str">
        <f>_xlfn.XLOOKUP(tbl_GL[[#This Row],[Account_key]],tbl_COA[Account_key],tbl_COA[SubClass2],"Not Found")</f>
        <v>Current Assets</v>
      </c>
      <c r="J5514" t="str">
        <f>_xlfn.XLOOKUP(tbl_GL[[#This Row],[Account_key]],tbl_COA[Account_key],tbl_COA[SubAccount],,0)</f>
        <v>Cash at Bank</v>
      </c>
      <c r="K5514">
        <f>YEAR(tbl_GL[[#This Row],[Date]])</f>
        <v>2018</v>
      </c>
    </row>
    <row r="5515" spans="1:11" hidden="1" x14ac:dyDescent="0.35">
      <c r="A5515">
        <v>158.19999999999999</v>
      </c>
      <c r="B5515" s="24">
        <v>43196</v>
      </c>
      <c r="C5515">
        <v>3</v>
      </c>
      <c r="D5515" s="13">
        <v>120</v>
      </c>
      <c r="E5515" s="13" t="s">
        <v>98</v>
      </c>
      <c r="F5515" s="17">
        <v>-1403</v>
      </c>
      <c r="G5515" t="str">
        <f>_xlfn.XLOOKUP(tbl_GL[[#This Row],[Account_key]],tbl_COA[Account_key],tbl_COA[Class],"Not Found")</f>
        <v>Liabilities and Owners Equity</v>
      </c>
      <c r="H5515" t="str">
        <f>_xlfn.XLOOKUP(tbl_GL[[#This Row],[Account_key]],tbl_COA[Account_key],tbl_COA[SubClass],"Not Found")</f>
        <v>Liabilities</v>
      </c>
      <c r="I5515" t="str">
        <f>_xlfn.XLOOKUP(tbl_GL[[#This Row],[Account_key]],tbl_COA[Account_key],tbl_COA[SubClass2],"Not Found")</f>
        <v>Current Liabilities</v>
      </c>
      <c r="J5515" t="str">
        <f>_xlfn.XLOOKUP(tbl_GL[[#This Row],[Account_key]],tbl_COA[Account_key],tbl_COA[SubAccount],,0)</f>
        <v>Accrued Expenses</v>
      </c>
      <c r="K5515">
        <f>YEAR(tbl_GL[[#This Row],[Date]])</f>
        <v>2018</v>
      </c>
    </row>
    <row r="5516" spans="1:11" hidden="1" x14ac:dyDescent="0.35">
      <c r="A5516">
        <v>159.1</v>
      </c>
      <c r="B5516" s="24">
        <v>43198</v>
      </c>
      <c r="C5516">
        <v>3</v>
      </c>
      <c r="D5516" s="13">
        <v>10</v>
      </c>
      <c r="E5516" s="13" t="s">
        <v>98</v>
      </c>
      <c r="F5516" s="17">
        <v>-1353</v>
      </c>
      <c r="G5516" t="str">
        <f>_xlfn.XLOOKUP(tbl_GL[[#This Row],[Account_key]],tbl_COA[Account_key],tbl_COA[Class],"Not Found")</f>
        <v>Assets</v>
      </c>
      <c r="H5516" t="str">
        <f>_xlfn.XLOOKUP(tbl_GL[[#This Row],[Account_key]],tbl_COA[Account_key],tbl_COA[SubClass],"Not Found")</f>
        <v>Assets</v>
      </c>
      <c r="I5516" t="str">
        <f>_xlfn.XLOOKUP(tbl_GL[[#This Row],[Account_key]],tbl_COA[Account_key],tbl_COA[SubClass2],"Not Found")</f>
        <v>Current Assets</v>
      </c>
      <c r="J5516" t="str">
        <f>_xlfn.XLOOKUP(tbl_GL[[#This Row],[Account_key]],tbl_COA[Account_key],tbl_COA[SubAccount],,0)</f>
        <v>Cash at Bank</v>
      </c>
      <c r="K5516">
        <f>YEAR(tbl_GL[[#This Row],[Date]])</f>
        <v>2018</v>
      </c>
    </row>
    <row r="5517" spans="1:11" hidden="1" x14ac:dyDescent="0.35">
      <c r="A5517">
        <v>159.19999999999999</v>
      </c>
      <c r="B5517" s="24">
        <v>43198</v>
      </c>
      <c r="C5517">
        <v>3</v>
      </c>
      <c r="D5517" s="13">
        <v>120</v>
      </c>
      <c r="E5517" s="13" t="s">
        <v>98</v>
      </c>
      <c r="F5517" s="17">
        <v>-1353</v>
      </c>
      <c r="G5517" t="str">
        <f>_xlfn.XLOOKUP(tbl_GL[[#This Row],[Account_key]],tbl_COA[Account_key],tbl_COA[Class],"Not Found")</f>
        <v>Liabilities and Owners Equity</v>
      </c>
      <c r="H5517" t="str">
        <f>_xlfn.XLOOKUP(tbl_GL[[#This Row],[Account_key]],tbl_COA[Account_key],tbl_COA[SubClass],"Not Found")</f>
        <v>Liabilities</v>
      </c>
      <c r="I5517" t="str">
        <f>_xlfn.XLOOKUP(tbl_GL[[#This Row],[Account_key]],tbl_COA[Account_key],tbl_COA[SubClass2],"Not Found")</f>
        <v>Current Liabilities</v>
      </c>
      <c r="J5517" t="str">
        <f>_xlfn.XLOOKUP(tbl_GL[[#This Row],[Account_key]],tbl_COA[Account_key],tbl_COA[SubAccount],,0)</f>
        <v>Accrued Expenses</v>
      </c>
      <c r="K5517">
        <f>YEAR(tbl_GL[[#This Row],[Date]])</f>
        <v>2018</v>
      </c>
    </row>
    <row r="5518" spans="1:11" hidden="1" x14ac:dyDescent="0.35">
      <c r="A5518">
        <v>160.1</v>
      </c>
      <c r="B5518" s="24">
        <v>43198</v>
      </c>
      <c r="C5518">
        <v>3</v>
      </c>
      <c r="D5518" s="13">
        <v>300</v>
      </c>
      <c r="E5518" s="13" t="s">
        <v>97</v>
      </c>
      <c r="F5518" s="17">
        <v>-1449</v>
      </c>
      <c r="G5518" t="str">
        <f>_xlfn.XLOOKUP(tbl_GL[[#This Row],[Account_key]],tbl_COA[Account_key],tbl_COA[Class],"Not Found")</f>
        <v>Operating account</v>
      </c>
      <c r="H5518" t="str">
        <f>_xlfn.XLOOKUP(tbl_GL[[#This Row],[Account_key]],tbl_COA[Account_key],tbl_COA[SubClass],"Not Found")</f>
        <v>Operating Expenses</v>
      </c>
      <c r="I5518" t="str">
        <f>_xlfn.XLOOKUP(tbl_GL[[#This Row],[Account_key]],tbl_COA[Account_key],tbl_COA[SubClass2],"Not Found")</f>
        <v>Administration</v>
      </c>
      <c r="J5518" t="str">
        <f>_xlfn.XLOOKUP(tbl_GL[[#This Row],[Account_key]],tbl_COA[Account_key],tbl_COA[SubAccount],,0)</f>
        <v>Entertainment</v>
      </c>
      <c r="K5518">
        <f>YEAR(tbl_GL[[#This Row],[Date]])</f>
        <v>2018</v>
      </c>
    </row>
    <row r="5519" spans="1:11" hidden="1" x14ac:dyDescent="0.35">
      <c r="A5519">
        <v>160.19999999999999</v>
      </c>
      <c r="B5519" s="24">
        <v>43198</v>
      </c>
      <c r="C5519">
        <v>3</v>
      </c>
      <c r="D5519" s="13">
        <v>120</v>
      </c>
      <c r="E5519" s="13" t="s">
        <v>97</v>
      </c>
      <c r="F5519" s="17">
        <v>1449</v>
      </c>
      <c r="G5519" t="str">
        <f>_xlfn.XLOOKUP(tbl_GL[[#This Row],[Account_key]],tbl_COA[Account_key],tbl_COA[Class],"Not Found")</f>
        <v>Liabilities and Owners Equity</v>
      </c>
      <c r="H5519" t="str">
        <f>_xlfn.XLOOKUP(tbl_GL[[#This Row],[Account_key]],tbl_COA[Account_key],tbl_COA[SubClass],"Not Found")</f>
        <v>Liabilities</v>
      </c>
      <c r="I5519" t="str">
        <f>_xlfn.XLOOKUP(tbl_GL[[#This Row],[Account_key]],tbl_COA[Account_key],tbl_COA[SubClass2],"Not Found")</f>
        <v>Current Liabilities</v>
      </c>
      <c r="J5519" t="str">
        <f>_xlfn.XLOOKUP(tbl_GL[[#This Row],[Account_key]],tbl_COA[Account_key],tbl_COA[SubAccount],,0)</f>
        <v>Accrued Expenses</v>
      </c>
      <c r="K5519">
        <f>YEAR(tbl_GL[[#This Row],[Date]])</f>
        <v>2018</v>
      </c>
    </row>
    <row r="5520" spans="1:11" hidden="1" x14ac:dyDescent="0.35">
      <c r="A5520">
        <v>161.1</v>
      </c>
      <c r="B5520" s="24">
        <v>43199</v>
      </c>
      <c r="C5520">
        <v>3</v>
      </c>
      <c r="D5520" s="13">
        <v>10</v>
      </c>
      <c r="E5520" s="13" t="s">
        <v>98</v>
      </c>
      <c r="F5520" s="17">
        <v>-1099</v>
      </c>
      <c r="G5520" t="str">
        <f>_xlfn.XLOOKUP(tbl_GL[[#This Row],[Account_key]],tbl_COA[Account_key],tbl_COA[Class],"Not Found")</f>
        <v>Assets</v>
      </c>
      <c r="H5520" t="str">
        <f>_xlfn.XLOOKUP(tbl_GL[[#This Row],[Account_key]],tbl_COA[Account_key],tbl_COA[SubClass],"Not Found")</f>
        <v>Assets</v>
      </c>
      <c r="I5520" t="str">
        <f>_xlfn.XLOOKUP(tbl_GL[[#This Row],[Account_key]],tbl_COA[Account_key],tbl_COA[SubClass2],"Not Found")</f>
        <v>Current Assets</v>
      </c>
      <c r="J5520" t="str">
        <f>_xlfn.XLOOKUP(tbl_GL[[#This Row],[Account_key]],tbl_COA[Account_key],tbl_COA[SubAccount],,0)</f>
        <v>Cash at Bank</v>
      </c>
      <c r="K5520">
        <f>YEAR(tbl_GL[[#This Row],[Date]])</f>
        <v>2018</v>
      </c>
    </row>
    <row r="5521" spans="1:11" hidden="1" x14ac:dyDescent="0.35">
      <c r="A5521">
        <v>161.19999999999999</v>
      </c>
      <c r="B5521" s="24">
        <v>43199</v>
      </c>
      <c r="C5521">
        <v>3</v>
      </c>
      <c r="D5521" s="13">
        <v>120</v>
      </c>
      <c r="E5521" s="13" t="s">
        <v>98</v>
      </c>
      <c r="F5521" s="17">
        <v>-1099</v>
      </c>
      <c r="G5521" t="str">
        <f>_xlfn.XLOOKUP(tbl_GL[[#This Row],[Account_key]],tbl_COA[Account_key],tbl_COA[Class],"Not Found")</f>
        <v>Liabilities and Owners Equity</v>
      </c>
      <c r="H5521" t="str">
        <f>_xlfn.XLOOKUP(tbl_GL[[#This Row],[Account_key]],tbl_COA[Account_key],tbl_COA[SubClass],"Not Found")</f>
        <v>Liabilities</v>
      </c>
      <c r="I5521" t="str">
        <f>_xlfn.XLOOKUP(tbl_GL[[#This Row],[Account_key]],tbl_COA[Account_key],tbl_COA[SubClass2],"Not Found")</f>
        <v>Current Liabilities</v>
      </c>
      <c r="J5521" t="str">
        <f>_xlfn.XLOOKUP(tbl_GL[[#This Row],[Account_key]],tbl_COA[Account_key],tbl_COA[SubAccount],,0)</f>
        <v>Accrued Expenses</v>
      </c>
      <c r="K5521">
        <f>YEAR(tbl_GL[[#This Row],[Date]])</f>
        <v>2018</v>
      </c>
    </row>
    <row r="5522" spans="1:11" hidden="1" x14ac:dyDescent="0.35">
      <c r="A5522">
        <v>162.1</v>
      </c>
      <c r="B5522" s="24">
        <v>43200</v>
      </c>
      <c r="C5522">
        <v>3</v>
      </c>
      <c r="D5522" s="13">
        <v>260</v>
      </c>
      <c r="E5522" s="13" t="s">
        <v>83</v>
      </c>
      <c r="F5522" s="17">
        <v>437</v>
      </c>
      <c r="G5522" t="str">
        <f>_xlfn.XLOOKUP(tbl_GL[[#This Row],[Account_key]],tbl_COA[Account_key],tbl_COA[Class],"Not Found")</f>
        <v>Operating account</v>
      </c>
      <c r="H5522" t="str">
        <f>_xlfn.XLOOKUP(tbl_GL[[#This Row],[Account_key]],tbl_COA[Account_key],tbl_COA[SubClass],"Not Found")</f>
        <v>Operating Expenses</v>
      </c>
      <c r="I5522" t="str">
        <f>_xlfn.XLOOKUP(tbl_GL[[#This Row],[Account_key]],tbl_COA[Account_key],tbl_COA[SubClass2],"Not Found")</f>
        <v>Marketing</v>
      </c>
      <c r="J5522" t="str">
        <f>_xlfn.XLOOKUP(tbl_GL[[#This Row],[Account_key]],tbl_COA[Account_key],tbl_COA[SubAccount],,0)</f>
        <v>Commissions</v>
      </c>
      <c r="K5522">
        <f>YEAR(tbl_GL[[#This Row],[Date]])</f>
        <v>2018</v>
      </c>
    </row>
    <row r="5523" spans="1:11" hidden="1" x14ac:dyDescent="0.35">
      <c r="A5523">
        <v>162.19999999999999</v>
      </c>
      <c r="B5523" s="24">
        <v>43200</v>
      </c>
      <c r="C5523">
        <v>3</v>
      </c>
      <c r="D5523" s="13">
        <v>20</v>
      </c>
      <c r="E5523" s="13" t="s">
        <v>83</v>
      </c>
      <c r="F5523" s="17">
        <v>437</v>
      </c>
      <c r="G5523" t="str">
        <f>_xlfn.XLOOKUP(tbl_GL[[#This Row],[Account_key]],tbl_COA[Account_key],tbl_COA[Class],"Not Found")</f>
        <v>Assets</v>
      </c>
      <c r="H5523" t="str">
        <f>_xlfn.XLOOKUP(tbl_GL[[#This Row],[Account_key]],tbl_COA[Account_key],tbl_COA[SubClass],"Not Found")</f>
        <v>Assets</v>
      </c>
      <c r="I5523" t="str">
        <f>_xlfn.XLOOKUP(tbl_GL[[#This Row],[Account_key]],tbl_COA[Account_key],tbl_COA[SubClass2],"Not Found")</f>
        <v>Current Assets</v>
      </c>
      <c r="J5523" t="str">
        <f>_xlfn.XLOOKUP(tbl_GL[[#This Row],[Account_key]],tbl_COA[Account_key],tbl_COA[SubAccount],,0)</f>
        <v>Cash in hand</v>
      </c>
      <c r="K5523">
        <f>YEAR(tbl_GL[[#This Row],[Date]])</f>
        <v>2018</v>
      </c>
    </row>
    <row r="5524" spans="1:11" hidden="1" x14ac:dyDescent="0.35">
      <c r="A5524">
        <v>163.1</v>
      </c>
      <c r="B5524" s="24">
        <v>43201</v>
      </c>
      <c r="C5524">
        <v>3</v>
      </c>
      <c r="D5524" s="13">
        <v>260</v>
      </c>
      <c r="E5524" s="13" t="s">
        <v>97</v>
      </c>
      <c r="F5524" s="17">
        <v>-1161</v>
      </c>
      <c r="G5524" t="str">
        <f>_xlfn.XLOOKUP(tbl_GL[[#This Row],[Account_key]],tbl_COA[Account_key],tbl_COA[Class],"Not Found")</f>
        <v>Operating account</v>
      </c>
      <c r="H5524" t="str">
        <f>_xlfn.XLOOKUP(tbl_GL[[#This Row],[Account_key]],tbl_COA[Account_key],tbl_COA[SubClass],"Not Found")</f>
        <v>Operating Expenses</v>
      </c>
      <c r="I5524" t="str">
        <f>_xlfn.XLOOKUP(tbl_GL[[#This Row],[Account_key]],tbl_COA[Account_key],tbl_COA[SubClass2],"Not Found")</f>
        <v>Marketing</v>
      </c>
      <c r="J5524" t="str">
        <f>_xlfn.XLOOKUP(tbl_GL[[#This Row],[Account_key]],tbl_COA[Account_key],tbl_COA[SubAccount],,0)</f>
        <v>Commissions</v>
      </c>
      <c r="K5524">
        <f>YEAR(tbl_GL[[#This Row],[Date]])</f>
        <v>2018</v>
      </c>
    </row>
    <row r="5525" spans="1:11" hidden="1" x14ac:dyDescent="0.35">
      <c r="A5525">
        <v>163.19999999999999</v>
      </c>
      <c r="B5525" s="24">
        <v>43201</v>
      </c>
      <c r="C5525">
        <v>3</v>
      </c>
      <c r="D5525" s="13">
        <v>120</v>
      </c>
      <c r="E5525" s="13" t="s">
        <v>97</v>
      </c>
      <c r="F5525" s="17">
        <v>1161</v>
      </c>
      <c r="G5525" t="str">
        <f>_xlfn.XLOOKUP(tbl_GL[[#This Row],[Account_key]],tbl_COA[Account_key],tbl_COA[Class],"Not Found")</f>
        <v>Liabilities and Owners Equity</v>
      </c>
      <c r="H5525" t="str">
        <f>_xlfn.XLOOKUP(tbl_GL[[#This Row],[Account_key]],tbl_COA[Account_key],tbl_COA[SubClass],"Not Found")</f>
        <v>Liabilities</v>
      </c>
      <c r="I5525" t="str">
        <f>_xlfn.XLOOKUP(tbl_GL[[#This Row],[Account_key]],tbl_COA[Account_key],tbl_COA[SubClass2],"Not Found")</f>
        <v>Current Liabilities</v>
      </c>
      <c r="J5525" t="str">
        <f>_xlfn.XLOOKUP(tbl_GL[[#This Row],[Account_key]],tbl_COA[Account_key],tbl_COA[SubAccount],,0)</f>
        <v>Accrued Expenses</v>
      </c>
      <c r="K5525">
        <f>YEAR(tbl_GL[[#This Row],[Date]])</f>
        <v>2018</v>
      </c>
    </row>
    <row r="5526" spans="1:11" hidden="1" x14ac:dyDescent="0.35">
      <c r="A5526">
        <v>164.1</v>
      </c>
      <c r="B5526" s="24">
        <v>43203</v>
      </c>
      <c r="C5526">
        <v>3</v>
      </c>
      <c r="D5526" s="13">
        <v>280</v>
      </c>
      <c r="E5526" s="13" t="s">
        <v>97</v>
      </c>
      <c r="F5526" s="17">
        <v>-1549</v>
      </c>
      <c r="G5526" t="str">
        <f>_xlfn.XLOOKUP(tbl_GL[[#This Row],[Account_key]],tbl_COA[Account_key],tbl_COA[Class],"Not Found")</f>
        <v>Operating account</v>
      </c>
      <c r="H5526" t="str">
        <f>_xlfn.XLOOKUP(tbl_GL[[#This Row],[Account_key]],tbl_COA[Account_key],tbl_COA[SubClass],"Not Found")</f>
        <v>Operating Expenses</v>
      </c>
      <c r="I5526" t="str">
        <f>_xlfn.XLOOKUP(tbl_GL[[#This Row],[Account_key]],tbl_COA[Account_key],tbl_COA[SubClass2],"Not Found")</f>
        <v>Marketing</v>
      </c>
      <c r="J5526" t="str">
        <f>_xlfn.XLOOKUP(tbl_GL[[#This Row],[Account_key]],tbl_COA[Account_key],tbl_COA[SubAccount],,0)</f>
        <v>Advertisements</v>
      </c>
      <c r="K5526">
        <f>YEAR(tbl_GL[[#This Row],[Date]])</f>
        <v>2018</v>
      </c>
    </row>
    <row r="5527" spans="1:11" hidden="1" x14ac:dyDescent="0.35">
      <c r="A5527">
        <v>164.2</v>
      </c>
      <c r="B5527" s="24">
        <v>43203</v>
      </c>
      <c r="C5527">
        <v>3</v>
      </c>
      <c r="D5527" s="13">
        <v>120</v>
      </c>
      <c r="E5527" s="13" t="s">
        <v>97</v>
      </c>
      <c r="F5527" s="17">
        <v>1549</v>
      </c>
      <c r="G5527" t="str">
        <f>_xlfn.XLOOKUP(tbl_GL[[#This Row],[Account_key]],tbl_COA[Account_key],tbl_COA[Class],"Not Found")</f>
        <v>Liabilities and Owners Equity</v>
      </c>
      <c r="H5527" t="str">
        <f>_xlfn.XLOOKUP(tbl_GL[[#This Row],[Account_key]],tbl_COA[Account_key],tbl_COA[SubClass],"Not Found")</f>
        <v>Liabilities</v>
      </c>
      <c r="I5527" t="str">
        <f>_xlfn.XLOOKUP(tbl_GL[[#This Row],[Account_key]],tbl_COA[Account_key],tbl_COA[SubClass2],"Not Found")</f>
        <v>Current Liabilities</v>
      </c>
      <c r="J5527" t="str">
        <f>_xlfn.XLOOKUP(tbl_GL[[#This Row],[Account_key]],tbl_COA[Account_key],tbl_COA[SubAccount],,0)</f>
        <v>Accrued Expenses</v>
      </c>
      <c r="K5527">
        <f>YEAR(tbl_GL[[#This Row],[Date]])</f>
        <v>2018</v>
      </c>
    </row>
    <row r="5528" spans="1:11" hidden="1" x14ac:dyDescent="0.35">
      <c r="A5528">
        <v>165.1</v>
      </c>
      <c r="B5528" s="24">
        <v>43204</v>
      </c>
      <c r="C5528">
        <v>3</v>
      </c>
      <c r="D5528" s="13">
        <v>290</v>
      </c>
      <c r="E5528" s="13" t="s">
        <v>99</v>
      </c>
      <c r="F5528" s="17">
        <v>-13</v>
      </c>
      <c r="G5528" t="str">
        <f>_xlfn.XLOOKUP(tbl_GL[[#This Row],[Account_key]],tbl_COA[Account_key],tbl_COA[Class],"Not Found")</f>
        <v>Operating account</v>
      </c>
      <c r="H5528" t="str">
        <f>_xlfn.XLOOKUP(tbl_GL[[#This Row],[Account_key]],tbl_COA[Account_key],tbl_COA[SubClass],"Not Found")</f>
        <v>Operating Expenses</v>
      </c>
      <c r="I5528" t="str">
        <f>_xlfn.XLOOKUP(tbl_GL[[#This Row],[Account_key]],tbl_COA[Account_key],tbl_COA[SubClass2],"Not Found")</f>
        <v>Administration</v>
      </c>
      <c r="J5528" t="str">
        <f>_xlfn.XLOOKUP(tbl_GL[[#This Row],[Account_key]],tbl_COA[Account_key],tbl_COA[SubAccount],,0)</f>
        <v>Travel</v>
      </c>
      <c r="K5528">
        <f>YEAR(tbl_GL[[#This Row],[Date]])</f>
        <v>2018</v>
      </c>
    </row>
    <row r="5529" spans="1:11" hidden="1" x14ac:dyDescent="0.35">
      <c r="A5529">
        <v>165.2</v>
      </c>
      <c r="B5529" s="24">
        <v>43204</v>
      </c>
      <c r="C5529">
        <v>3</v>
      </c>
      <c r="D5529" s="13">
        <v>20</v>
      </c>
      <c r="E5529" s="13" t="s">
        <v>99</v>
      </c>
      <c r="F5529" s="17">
        <v>-13</v>
      </c>
      <c r="G5529" t="str">
        <f>_xlfn.XLOOKUP(tbl_GL[[#This Row],[Account_key]],tbl_COA[Account_key],tbl_COA[Class],"Not Found")</f>
        <v>Assets</v>
      </c>
      <c r="H5529" t="str">
        <f>_xlfn.XLOOKUP(tbl_GL[[#This Row],[Account_key]],tbl_COA[Account_key],tbl_COA[SubClass],"Not Found")</f>
        <v>Assets</v>
      </c>
      <c r="I5529" t="str">
        <f>_xlfn.XLOOKUP(tbl_GL[[#This Row],[Account_key]],tbl_COA[Account_key],tbl_COA[SubClass2],"Not Found")</f>
        <v>Current Assets</v>
      </c>
      <c r="J5529" t="str">
        <f>_xlfn.XLOOKUP(tbl_GL[[#This Row],[Account_key]],tbl_COA[Account_key],tbl_COA[SubAccount],,0)</f>
        <v>Cash in hand</v>
      </c>
      <c r="K5529">
        <f>YEAR(tbl_GL[[#This Row],[Date]])</f>
        <v>2018</v>
      </c>
    </row>
    <row r="5530" spans="1:11" hidden="1" x14ac:dyDescent="0.35">
      <c r="A5530">
        <v>166.1</v>
      </c>
      <c r="B5530" s="24">
        <v>43205</v>
      </c>
      <c r="C5530">
        <v>3</v>
      </c>
      <c r="D5530" s="13">
        <v>10</v>
      </c>
      <c r="E5530" s="13" t="s">
        <v>112</v>
      </c>
      <c r="F5530" s="17">
        <v>-187</v>
      </c>
      <c r="G5530" t="str">
        <f>_xlfn.XLOOKUP(tbl_GL[[#This Row],[Account_key]],tbl_COA[Account_key],tbl_COA[Class],"Not Found")</f>
        <v>Assets</v>
      </c>
      <c r="H5530" t="str">
        <f>_xlfn.XLOOKUP(tbl_GL[[#This Row],[Account_key]],tbl_COA[Account_key],tbl_COA[SubClass],"Not Found")</f>
        <v>Assets</v>
      </c>
      <c r="I5530" t="str">
        <f>_xlfn.XLOOKUP(tbl_GL[[#This Row],[Account_key]],tbl_COA[Account_key],tbl_COA[SubClass2],"Not Found")</f>
        <v>Current Assets</v>
      </c>
      <c r="J5530" t="str">
        <f>_xlfn.XLOOKUP(tbl_GL[[#This Row],[Account_key]],tbl_COA[Account_key],tbl_COA[SubAccount],,0)</f>
        <v>Cash at Bank</v>
      </c>
      <c r="K5530">
        <f>YEAR(tbl_GL[[#This Row],[Date]])</f>
        <v>2018</v>
      </c>
    </row>
    <row r="5531" spans="1:11" hidden="1" x14ac:dyDescent="0.35">
      <c r="A5531">
        <v>166.2</v>
      </c>
      <c r="B5531" s="24">
        <v>43205</v>
      </c>
      <c r="C5531">
        <v>3</v>
      </c>
      <c r="D5531" s="13">
        <v>121</v>
      </c>
      <c r="E5531" s="13" t="s">
        <v>112</v>
      </c>
      <c r="F5531" s="17">
        <v>-187</v>
      </c>
      <c r="G5531" t="str">
        <f>_xlfn.XLOOKUP(tbl_GL[[#This Row],[Account_key]],tbl_COA[Account_key],tbl_COA[Class],"Not Found")</f>
        <v>Liabilities and Owners Equity</v>
      </c>
      <c r="H5531" t="str">
        <f>_xlfn.XLOOKUP(tbl_GL[[#This Row],[Account_key]],tbl_COA[Account_key],tbl_COA[SubClass],"Not Found")</f>
        <v>Liabilities</v>
      </c>
      <c r="I5531" t="str">
        <f>_xlfn.XLOOKUP(tbl_GL[[#This Row],[Account_key]],tbl_COA[Account_key],tbl_COA[SubClass2],"Not Found")</f>
        <v>Current Liabilities</v>
      </c>
      <c r="J5531" t="str">
        <f>_xlfn.XLOOKUP(tbl_GL[[#This Row],[Account_key]],tbl_COA[Account_key],tbl_COA[SubAccount],,0)</f>
        <v>Interest Payable</v>
      </c>
      <c r="K5531">
        <f>YEAR(tbl_GL[[#This Row],[Date]])</f>
        <v>2018</v>
      </c>
    </row>
    <row r="5532" spans="1:11" hidden="1" x14ac:dyDescent="0.35">
      <c r="A5532">
        <v>167.1</v>
      </c>
      <c r="B5532" s="24">
        <v>43205</v>
      </c>
      <c r="C5532">
        <v>3</v>
      </c>
      <c r="D5532" s="13">
        <v>230</v>
      </c>
      <c r="E5532" s="13" t="s">
        <v>4</v>
      </c>
      <c r="F5532" s="17">
        <v>-708</v>
      </c>
      <c r="G5532" t="str">
        <f>_xlfn.XLOOKUP(tbl_GL[[#This Row],[Account_key]],tbl_COA[Account_key],tbl_COA[Class],"Not Found")</f>
        <v>Trading account</v>
      </c>
      <c r="H5532" t="str">
        <f>_xlfn.XLOOKUP(tbl_GL[[#This Row],[Account_key]],tbl_COA[Account_key],tbl_COA[SubClass],"Not Found")</f>
        <v>Cost of Sales</v>
      </c>
      <c r="I5532" t="str">
        <f>_xlfn.XLOOKUP(tbl_GL[[#This Row],[Account_key]],tbl_COA[Account_key],tbl_COA[SubClass2],"Not Found")</f>
        <v>Cost of Sales</v>
      </c>
      <c r="J5532" t="str">
        <f>_xlfn.XLOOKUP(tbl_GL[[#This Row],[Account_key]],tbl_COA[Account_key],tbl_COA[SubAccount],,0)</f>
        <v>Cost of Sales</v>
      </c>
      <c r="K5532">
        <f>YEAR(tbl_GL[[#This Row],[Date]])</f>
        <v>2018</v>
      </c>
    </row>
    <row r="5533" spans="1:11" hidden="1" x14ac:dyDescent="0.35">
      <c r="A5533">
        <v>167.2</v>
      </c>
      <c r="B5533" s="24">
        <v>43205</v>
      </c>
      <c r="C5533">
        <v>3</v>
      </c>
      <c r="D5533" s="13">
        <v>60</v>
      </c>
      <c r="E5533" s="13" t="s">
        <v>4</v>
      </c>
      <c r="F5533" s="17">
        <v>-708</v>
      </c>
      <c r="G5533" t="str">
        <f>_xlfn.XLOOKUP(tbl_GL[[#This Row],[Account_key]],tbl_COA[Account_key],tbl_COA[Class],"Not Found")</f>
        <v>Assets</v>
      </c>
      <c r="H5533" t="str">
        <f>_xlfn.XLOOKUP(tbl_GL[[#This Row],[Account_key]],tbl_COA[Account_key],tbl_COA[SubClass],"Not Found")</f>
        <v>Assets</v>
      </c>
      <c r="I5533" t="str">
        <f>_xlfn.XLOOKUP(tbl_GL[[#This Row],[Account_key]],tbl_COA[Account_key],tbl_COA[SubClass2],"Not Found")</f>
        <v>Current Assets</v>
      </c>
      <c r="J5533" t="str">
        <f>_xlfn.XLOOKUP(tbl_GL[[#This Row],[Account_key]],tbl_COA[Account_key],tbl_COA[SubAccount],,0)</f>
        <v>Inventory</v>
      </c>
      <c r="K5533">
        <f>YEAR(tbl_GL[[#This Row],[Date]])</f>
        <v>2018</v>
      </c>
    </row>
    <row r="5534" spans="1:11" hidden="1" x14ac:dyDescent="0.35">
      <c r="A5534">
        <v>168.1</v>
      </c>
      <c r="B5534" s="24">
        <v>43205</v>
      </c>
      <c r="C5534">
        <v>3</v>
      </c>
      <c r="D5534" s="13">
        <v>210</v>
      </c>
      <c r="E5534" s="13" t="s">
        <v>7</v>
      </c>
      <c r="F5534" s="17">
        <v>2065</v>
      </c>
      <c r="G5534" t="str">
        <f>_xlfn.XLOOKUP(tbl_GL[[#This Row],[Account_key]],tbl_COA[Account_key],tbl_COA[Class],"Not Found")</f>
        <v>Trading account</v>
      </c>
      <c r="H5534" t="str">
        <f>_xlfn.XLOOKUP(tbl_GL[[#This Row],[Account_key]],tbl_COA[Account_key],tbl_COA[SubClass],"Not Found")</f>
        <v>Sales</v>
      </c>
      <c r="I5534" t="str">
        <f>_xlfn.XLOOKUP(tbl_GL[[#This Row],[Account_key]],tbl_COA[Account_key],tbl_COA[SubClass2],"Not Found")</f>
        <v>Sales</v>
      </c>
      <c r="J5534" t="str">
        <f>_xlfn.XLOOKUP(tbl_GL[[#This Row],[Account_key]],tbl_COA[Account_key],tbl_COA[SubAccount],,0)</f>
        <v>Sales</v>
      </c>
      <c r="K5534">
        <f>YEAR(tbl_GL[[#This Row],[Date]])</f>
        <v>2018</v>
      </c>
    </row>
    <row r="5535" spans="1:11" hidden="1" x14ac:dyDescent="0.35">
      <c r="A5535">
        <v>168.2</v>
      </c>
      <c r="B5535" s="24">
        <v>43205</v>
      </c>
      <c r="C5535">
        <v>3</v>
      </c>
      <c r="D5535" s="13">
        <v>10</v>
      </c>
      <c r="E5535" s="13" t="s">
        <v>7</v>
      </c>
      <c r="F5535" s="17">
        <v>2065</v>
      </c>
      <c r="G5535" t="str">
        <f>_xlfn.XLOOKUP(tbl_GL[[#This Row],[Account_key]],tbl_COA[Account_key],tbl_COA[Class],"Not Found")</f>
        <v>Assets</v>
      </c>
      <c r="H5535" t="str">
        <f>_xlfn.XLOOKUP(tbl_GL[[#This Row],[Account_key]],tbl_COA[Account_key],tbl_COA[SubClass],"Not Found")</f>
        <v>Assets</v>
      </c>
      <c r="I5535" t="str">
        <f>_xlfn.XLOOKUP(tbl_GL[[#This Row],[Account_key]],tbl_COA[Account_key],tbl_COA[SubClass2],"Not Found")</f>
        <v>Current Assets</v>
      </c>
      <c r="J5535" t="str">
        <f>_xlfn.XLOOKUP(tbl_GL[[#This Row],[Account_key]],tbl_COA[Account_key],tbl_COA[SubAccount],,0)</f>
        <v>Cash at Bank</v>
      </c>
      <c r="K5535">
        <f>YEAR(tbl_GL[[#This Row],[Date]])</f>
        <v>2018</v>
      </c>
    </row>
    <row r="5536" spans="1:11" hidden="1" x14ac:dyDescent="0.35">
      <c r="A5536">
        <v>169.1</v>
      </c>
      <c r="B5536" s="24">
        <v>43205</v>
      </c>
      <c r="C5536">
        <v>3</v>
      </c>
      <c r="D5536" s="13">
        <v>230</v>
      </c>
      <c r="E5536" s="13" t="s">
        <v>4</v>
      </c>
      <c r="F5536" s="17">
        <v>-2724</v>
      </c>
      <c r="G5536" t="str">
        <f>_xlfn.XLOOKUP(tbl_GL[[#This Row],[Account_key]],tbl_COA[Account_key],tbl_COA[Class],"Not Found")</f>
        <v>Trading account</v>
      </c>
      <c r="H5536" t="str">
        <f>_xlfn.XLOOKUP(tbl_GL[[#This Row],[Account_key]],tbl_COA[Account_key],tbl_COA[SubClass],"Not Found")</f>
        <v>Cost of Sales</v>
      </c>
      <c r="I5536" t="str">
        <f>_xlfn.XLOOKUP(tbl_GL[[#This Row],[Account_key]],tbl_COA[Account_key],tbl_COA[SubClass2],"Not Found")</f>
        <v>Cost of Sales</v>
      </c>
      <c r="J5536" t="str">
        <f>_xlfn.XLOOKUP(tbl_GL[[#This Row],[Account_key]],tbl_COA[Account_key],tbl_COA[SubAccount],,0)</f>
        <v>Cost of Sales</v>
      </c>
      <c r="K5536">
        <f>YEAR(tbl_GL[[#This Row],[Date]])</f>
        <v>2018</v>
      </c>
    </row>
    <row r="5537" spans="1:11" hidden="1" x14ac:dyDescent="0.35">
      <c r="A5537">
        <v>169.2</v>
      </c>
      <c r="B5537" s="24">
        <v>43205</v>
      </c>
      <c r="C5537">
        <v>3</v>
      </c>
      <c r="D5537" s="13">
        <v>60</v>
      </c>
      <c r="E5537" s="13" t="s">
        <v>4</v>
      </c>
      <c r="F5537" s="17">
        <v>-2724</v>
      </c>
      <c r="G5537" t="str">
        <f>_xlfn.XLOOKUP(tbl_GL[[#This Row],[Account_key]],tbl_COA[Account_key],tbl_COA[Class],"Not Found")</f>
        <v>Assets</v>
      </c>
      <c r="H5537" t="str">
        <f>_xlfn.XLOOKUP(tbl_GL[[#This Row],[Account_key]],tbl_COA[Account_key],tbl_COA[SubClass],"Not Found")</f>
        <v>Assets</v>
      </c>
      <c r="I5537" t="str">
        <f>_xlfn.XLOOKUP(tbl_GL[[#This Row],[Account_key]],tbl_COA[Account_key],tbl_COA[SubClass2],"Not Found")</f>
        <v>Current Assets</v>
      </c>
      <c r="J5537" t="str">
        <f>_xlfn.XLOOKUP(tbl_GL[[#This Row],[Account_key]],tbl_COA[Account_key],tbl_COA[SubAccount],,0)</f>
        <v>Inventory</v>
      </c>
      <c r="K5537">
        <f>YEAR(tbl_GL[[#This Row],[Date]])</f>
        <v>2018</v>
      </c>
    </row>
    <row r="5538" spans="1:11" hidden="1" x14ac:dyDescent="0.35">
      <c r="A5538">
        <v>170.1</v>
      </c>
      <c r="B5538" s="24">
        <v>43205</v>
      </c>
      <c r="C5538">
        <v>3</v>
      </c>
      <c r="D5538" s="13">
        <v>210</v>
      </c>
      <c r="E5538" s="13" t="s">
        <v>8</v>
      </c>
      <c r="F5538" s="17">
        <v>8512</v>
      </c>
      <c r="G5538" t="str">
        <f>_xlfn.XLOOKUP(tbl_GL[[#This Row],[Account_key]],tbl_COA[Account_key],tbl_COA[Class],"Not Found")</f>
        <v>Trading account</v>
      </c>
      <c r="H5538" t="str">
        <f>_xlfn.XLOOKUP(tbl_GL[[#This Row],[Account_key]],tbl_COA[Account_key],tbl_COA[SubClass],"Not Found")</f>
        <v>Sales</v>
      </c>
      <c r="I5538" t="str">
        <f>_xlfn.XLOOKUP(tbl_GL[[#This Row],[Account_key]],tbl_COA[Account_key],tbl_COA[SubClass2],"Not Found")</f>
        <v>Sales</v>
      </c>
      <c r="J5538" t="str">
        <f>_xlfn.XLOOKUP(tbl_GL[[#This Row],[Account_key]],tbl_COA[Account_key],tbl_COA[SubAccount],,0)</f>
        <v>Sales</v>
      </c>
      <c r="K5538">
        <f>YEAR(tbl_GL[[#This Row],[Date]])</f>
        <v>2018</v>
      </c>
    </row>
    <row r="5539" spans="1:11" hidden="1" x14ac:dyDescent="0.35">
      <c r="A5539">
        <v>170.2</v>
      </c>
      <c r="B5539" s="24">
        <v>43205</v>
      </c>
      <c r="C5539">
        <v>3</v>
      </c>
      <c r="D5539" s="13">
        <v>30</v>
      </c>
      <c r="E5539" s="13" t="s">
        <v>8</v>
      </c>
      <c r="F5539" s="17">
        <v>8512</v>
      </c>
      <c r="G5539" t="str">
        <f>_xlfn.XLOOKUP(tbl_GL[[#This Row],[Account_key]],tbl_COA[Account_key],tbl_COA[Class],"Not Found")</f>
        <v>Assets</v>
      </c>
      <c r="H5539" t="str">
        <f>_xlfn.XLOOKUP(tbl_GL[[#This Row],[Account_key]],tbl_COA[Account_key],tbl_COA[SubClass],"Not Found")</f>
        <v>Assets</v>
      </c>
      <c r="I5539" t="str">
        <f>_xlfn.XLOOKUP(tbl_GL[[#This Row],[Account_key]],tbl_COA[Account_key],tbl_COA[SubClass2],"Not Found")</f>
        <v>Current Assets</v>
      </c>
      <c r="J5539" t="str">
        <f>_xlfn.XLOOKUP(tbl_GL[[#This Row],[Account_key]],tbl_COA[Account_key],tbl_COA[SubAccount],,0)</f>
        <v>Trade Receivables</v>
      </c>
      <c r="K5539">
        <f>YEAR(tbl_GL[[#This Row],[Date]])</f>
        <v>2018</v>
      </c>
    </row>
    <row r="5540" spans="1:11" hidden="1" x14ac:dyDescent="0.35">
      <c r="A5540">
        <v>171.1</v>
      </c>
      <c r="B5540" s="24">
        <v>43206</v>
      </c>
      <c r="C5540">
        <v>3</v>
      </c>
      <c r="D5540" s="13">
        <v>260</v>
      </c>
      <c r="E5540" s="13" t="s">
        <v>97</v>
      </c>
      <c r="F5540" s="17">
        <v>-1490</v>
      </c>
      <c r="G5540" t="str">
        <f>_xlfn.XLOOKUP(tbl_GL[[#This Row],[Account_key]],tbl_COA[Account_key],tbl_COA[Class],"Not Found")</f>
        <v>Operating account</v>
      </c>
      <c r="H5540" t="str">
        <f>_xlfn.XLOOKUP(tbl_GL[[#This Row],[Account_key]],tbl_COA[Account_key],tbl_COA[SubClass],"Not Found")</f>
        <v>Operating Expenses</v>
      </c>
      <c r="I5540" t="str">
        <f>_xlfn.XLOOKUP(tbl_GL[[#This Row],[Account_key]],tbl_COA[Account_key],tbl_COA[SubClass2],"Not Found")</f>
        <v>Marketing</v>
      </c>
      <c r="J5540" t="str">
        <f>_xlfn.XLOOKUP(tbl_GL[[#This Row],[Account_key]],tbl_COA[Account_key],tbl_COA[SubAccount],,0)</f>
        <v>Commissions</v>
      </c>
      <c r="K5540">
        <f>YEAR(tbl_GL[[#This Row],[Date]])</f>
        <v>2018</v>
      </c>
    </row>
    <row r="5541" spans="1:11" hidden="1" x14ac:dyDescent="0.35">
      <c r="A5541">
        <v>171.2</v>
      </c>
      <c r="B5541" s="24">
        <v>43206</v>
      </c>
      <c r="C5541">
        <v>3</v>
      </c>
      <c r="D5541" s="13">
        <v>120</v>
      </c>
      <c r="E5541" s="13" t="s">
        <v>97</v>
      </c>
      <c r="F5541" s="17">
        <v>1490</v>
      </c>
      <c r="G5541" t="str">
        <f>_xlfn.XLOOKUP(tbl_GL[[#This Row],[Account_key]],tbl_COA[Account_key],tbl_COA[Class],"Not Found")</f>
        <v>Liabilities and Owners Equity</v>
      </c>
      <c r="H5541" t="str">
        <f>_xlfn.XLOOKUP(tbl_GL[[#This Row],[Account_key]],tbl_COA[Account_key],tbl_COA[SubClass],"Not Found")</f>
        <v>Liabilities</v>
      </c>
      <c r="I5541" t="str">
        <f>_xlfn.XLOOKUP(tbl_GL[[#This Row],[Account_key]],tbl_COA[Account_key],tbl_COA[SubClass2],"Not Found")</f>
        <v>Current Liabilities</v>
      </c>
      <c r="J5541" t="str">
        <f>_xlfn.XLOOKUP(tbl_GL[[#This Row],[Account_key]],tbl_COA[Account_key],tbl_COA[SubAccount],,0)</f>
        <v>Accrued Expenses</v>
      </c>
      <c r="K5541">
        <f>YEAR(tbl_GL[[#This Row],[Date]])</f>
        <v>2018</v>
      </c>
    </row>
    <row r="5542" spans="1:11" hidden="1" x14ac:dyDescent="0.35">
      <c r="A5542">
        <v>172.1</v>
      </c>
      <c r="B5542" s="24">
        <v>43206</v>
      </c>
      <c r="C5542">
        <v>3</v>
      </c>
      <c r="D5542" s="13">
        <v>30</v>
      </c>
      <c r="E5542" s="13" t="s">
        <v>80</v>
      </c>
      <c r="F5542" s="17">
        <v>-7452</v>
      </c>
      <c r="G5542" t="str">
        <f>_xlfn.XLOOKUP(tbl_GL[[#This Row],[Account_key]],tbl_COA[Account_key],tbl_COA[Class],"Not Found")</f>
        <v>Assets</v>
      </c>
      <c r="H5542" t="str">
        <f>_xlfn.XLOOKUP(tbl_GL[[#This Row],[Account_key]],tbl_COA[Account_key],tbl_COA[SubClass],"Not Found")</f>
        <v>Assets</v>
      </c>
      <c r="I5542" t="str">
        <f>_xlfn.XLOOKUP(tbl_GL[[#This Row],[Account_key]],tbl_COA[Account_key],tbl_COA[SubClass2],"Not Found")</f>
        <v>Current Assets</v>
      </c>
      <c r="J5542" t="str">
        <f>_xlfn.XLOOKUP(tbl_GL[[#This Row],[Account_key]],tbl_COA[Account_key],tbl_COA[SubAccount],,0)</f>
        <v>Trade Receivables</v>
      </c>
      <c r="K5542">
        <f>YEAR(tbl_GL[[#This Row],[Date]])</f>
        <v>2018</v>
      </c>
    </row>
    <row r="5543" spans="1:11" hidden="1" x14ac:dyDescent="0.35">
      <c r="A5543">
        <v>172.2</v>
      </c>
      <c r="B5543" s="24">
        <v>43206</v>
      </c>
      <c r="C5543">
        <v>3</v>
      </c>
      <c r="D5543" s="13">
        <v>10</v>
      </c>
      <c r="E5543" s="13" t="s">
        <v>80</v>
      </c>
      <c r="F5543" s="17">
        <v>7452</v>
      </c>
      <c r="G5543" t="str">
        <f>_xlfn.XLOOKUP(tbl_GL[[#This Row],[Account_key]],tbl_COA[Account_key],tbl_COA[Class],"Not Found")</f>
        <v>Assets</v>
      </c>
      <c r="H5543" t="str">
        <f>_xlfn.XLOOKUP(tbl_GL[[#This Row],[Account_key]],tbl_COA[Account_key],tbl_COA[SubClass],"Not Found")</f>
        <v>Assets</v>
      </c>
      <c r="I5543" t="str">
        <f>_xlfn.XLOOKUP(tbl_GL[[#This Row],[Account_key]],tbl_COA[Account_key],tbl_COA[SubClass2],"Not Found")</f>
        <v>Current Assets</v>
      </c>
      <c r="J5543" t="str">
        <f>_xlfn.XLOOKUP(tbl_GL[[#This Row],[Account_key]],tbl_COA[Account_key],tbl_COA[SubAccount],,0)</f>
        <v>Cash at Bank</v>
      </c>
      <c r="K5543">
        <f>YEAR(tbl_GL[[#This Row],[Date]])</f>
        <v>2018</v>
      </c>
    </row>
    <row r="5544" spans="1:11" hidden="1" x14ac:dyDescent="0.35">
      <c r="A5544">
        <v>173.1</v>
      </c>
      <c r="B5544" s="24">
        <v>43207</v>
      </c>
      <c r="C5544">
        <v>3</v>
      </c>
      <c r="D5544" s="13">
        <v>10</v>
      </c>
      <c r="E5544" s="13" t="s">
        <v>98</v>
      </c>
      <c r="F5544" s="17">
        <v>-1184</v>
      </c>
      <c r="G5544" t="str">
        <f>_xlfn.XLOOKUP(tbl_GL[[#This Row],[Account_key]],tbl_COA[Account_key],tbl_COA[Class],"Not Found")</f>
        <v>Assets</v>
      </c>
      <c r="H5544" t="str">
        <f>_xlfn.XLOOKUP(tbl_GL[[#This Row],[Account_key]],tbl_COA[Account_key],tbl_COA[SubClass],"Not Found")</f>
        <v>Assets</v>
      </c>
      <c r="I5544" t="str">
        <f>_xlfn.XLOOKUP(tbl_GL[[#This Row],[Account_key]],tbl_COA[Account_key],tbl_COA[SubClass2],"Not Found")</f>
        <v>Current Assets</v>
      </c>
      <c r="J5544" t="str">
        <f>_xlfn.XLOOKUP(tbl_GL[[#This Row],[Account_key]],tbl_COA[Account_key],tbl_COA[SubAccount],,0)</f>
        <v>Cash at Bank</v>
      </c>
      <c r="K5544">
        <f>YEAR(tbl_GL[[#This Row],[Date]])</f>
        <v>2018</v>
      </c>
    </row>
    <row r="5545" spans="1:11" hidden="1" x14ac:dyDescent="0.35">
      <c r="A5545">
        <v>173.2</v>
      </c>
      <c r="B5545" s="24">
        <v>43207</v>
      </c>
      <c r="C5545">
        <v>3</v>
      </c>
      <c r="D5545" s="13">
        <v>120</v>
      </c>
      <c r="E5545" s="13" t="s">
        <v>98</v>
      </c>
      <c r="F5545" s="17">
        <v>-1184</v>
      </c>
      <c r="G5545" t="str">
        <f>_xlfn.XLOOKUP(tbl_GL[[#This Row],[Account_key]],tbl_COA[Account_key],tbl_COA[Class],"Not Found")</f>
        <v>Liabilities and Owners Equity</v>
      </c>
      <c r="H5545" t="str">
        <f>_xlfn.XLOOKUP(tbl_GL[[#This Row],[Account_key]],tbl_COA[Account_key],tbl_COA[SubClass],"Not Found")</f>
        <v>Liabilities</v>
      </c>
      <c r="I5545" t="str">
        <f>_xlfn.XLOOKUP(tbl_GL[[#This Row],[Account_key]],tbl_COA[Account_key],tbl_COA[SubClass2],"Not Found")</f>
        <v>Current Liabilities</v>
      </c>
      <c r="J5545" t="str">
        <f>_xlfn.XLOOKUP(tbl_GL[[#This Row],[Account_key]],tbl_COA[Account_key],tbl_COA[SubAccount],,0)</f>
        <v>Accrued Expenses</v>
      </c>
      <c r="K5545">
        <f>YEAR(tbl_GL[[#This Row],[Date]])</f>
        <v>2018</v>
      </c>
    </row>
    <row r="5546" spans="1:11" hidden="1" x14ac:dyDescent="0.35">
      <c r="A5546">
        <v>174.1</v>
      </c>
      <c r="B5546" s="24">
        <v>43207</v>
      </c>
      <c r="C5546">
        <v>3</v>
      </c>
      <c r="D5546" s="13">
        <v>10</v>
      </c>
      <c r="E5546" s="13" t="s">
        <v>84</v>
      </c>
      <c r="F5546" s="17">
        <v>-10667</v>
      </c>
      <c r="G5546" t="str">
        <f>_xlfn.XLOOKUP(tbl_GL[[#This Row],[Account_key]],tbl_COA[Account_key],tbl_COA[Class],"Not Found")</f>
        <v>Assets</v>
      </c>
      <c r="H5546" t="str">
        <f>_xlfn.XLOOKUP(tbl_GL[[#This Row],[Account_key]],tbl_COA[Account_key],tbl_COA[SubClass],"Not Found")</f>
        <v>Assets</v>
      </c>
      <c r="I5546" t="str">
        <f>_xlfn.XLOOKUP(tbl_GL[[#This Row],[Account_key]],tbl_COA[Account_key],tbl_COA[SubClass2],"Not Found")</f>
        <v>Current Assets</v>
      </c>
      <c r="J5546" t="str">
        <f>_xlfn.XLOOKUP(tbl_GL[[#This Row],[Account_key]],tbl_COA[Account_key],tbl_COA[SubAccount],,0)</f>
        <v>Cash at Bank</v>
      </c>
      <c r="K5546">
        <f>YEAR(tbl_GL[[#This Row],[Date]])</f>
        <v>2018</v>
      </c>
    </row>
    <row r="5547" spans="1:11" hidden="1" x14ac:dyDescent="0.35">
      <c r="A5547">
        <v>174.2</v>
      </c>
      <c r="B5547" s="24">
        <v>43207</v>
      </c>
      <c r="C5547">
        <v>3</v>
      </c>
      <c r="D5547" s="13">
        <v>110</v>
      </c>
      <c r="E5547" s="13" t="s">
        <v>84</v>
      </c>
      <c r="F5547" s="17">
        <v>-10667</v>
      </c>
      <c r="G5547" t="str">
        <f>_xlfn.XLOOKUP(tbl_GL[[#This Row],[Account_key]],tbl_COA[Account_key],tbl_COA[Class],"Not Found")</f>
        <v>Liabilities and Owners Equity</v>
      </c>
      <c r="H5547" t="str">
        <f>_xlfn.XLOOKUP(tbl_GL[[#This Row],[Account_key]],tbl_COA[Account_key],tbl_COA[SubClass],"Not Found")</f>
        <v>Liabilities</v>
      </c>
      <c r="I5547" t="str">
        <f>_xlfn.XLOOKUP(tbl_GL[[#This Row],[Account_key]],tbl_COA[Account_key],tbl_COA[SubClass2],"Not Found")</f>
        <v>Current Liabilities</v>
      </c>
      <c r="J5547" t="str">
        <f>_xlfn.XLOOKUP(tbl_GL[[#This Row],[Account_key]],tbl_COA[Account_key],tbl_COA[SubAccount],,0)</f>
        <v>Trade Payables</v>
      </c>
      <c r="K5547">
        <f>YEAR(tbl_GL[[#This Row],[Date]])</f>
        <v>2018</v>
      </c>
    </row>
    <row r="5548" spans="1:11" hidden="1" x14ac:dyDescent="0.35">
      <c r="A5548">
        <v>175.1</v>
      </c>
      <c r="B5548" s="24">
        <v>43211</v>
      </c>
      <c r="C5548">
        <v>3</v>
      </c>
      <c r="D5548" s="13">
        <v>230</v>
      </c>
      <c r="E5548" s="13" t="s">
        <v>4</v>
      </c>
      <c r="F5548" s="17">
        <v>-212</v>
      </c>
      <c r="G5548" t="str">
        <f>_xlfn.XLOOKUP(tbl_GL[[#This Row],[Account_key]],tbl_COA[Account_key],tbl_COA[Class],"Not Found")</f>
        <v>Trading account</v>
      </c>
      <c r="H5548" t="str">
        <f>_xlfn.XLOOKUP(tbl_GL[[#This Row],[Account_key]],tbl_COA[Account_key],tbl_COA[SubClass],"Not Found")</f>
        <v>Cost of Sales</v>
      </c>
      <c r="I5548" t="str">
        <f>_xlfn.XLOOKUP(tbl_GL[[#This Row],[Account_key]],tbl_COA[Account_key],tbl_COA[SubClass2],"Not Found")</f>
        <v>Cost of Sales</v>
      </c>
      <c r="J5548" t="str">
        <f>_xlfn.XLOOKUP(tbl_GL[[#This Row],[Account_key]],tbl_COA[Account_key],tbl_COA[SubAccount],,0)</f>
        <v>Cost of Sales</v>
      </c>
      <c r="K5548">
        <f>YEAR(tbl_GL[[#This Row],[Date]])</f>
        <v>2018</v>
      </c>
    </row>
    <row r="5549" spans="1:11" hidden="1" x14ac:dyDescent="0.35">
      <c r="A5549">
        <v>175.2</v>
      </c>
      <c r="B5549" s="24">
        <v>43211</v>
      </c>
      <c r="C5549">
        <v>3</v>
      </c>
      <c r="D5549" s="13">
        <v>60</v>
      </c>
      <c r="E5549" s="13" t="s">
        <v>4</v>
      </c>
      <c r="F5549" s="17">
        <v>-212</v>
      </c>
      <c r="G5549" t="str">
        <f>_xlfn.XLOOKUP(tbl_GL[[#This Row],[Account_key]],tbl_COA[Account_key],tbl_COA[Class],"Not Found")</f>
        <v>Assets</v>
      </c>
      <c r="H5549" t="str">
        <f>_xlfn.XLOOKUP(tbl_GL[[#This Row],[Account_key]],tbl_COA[Account_key],tbl_COA[SubClass],"Not Found")</f>
        <v>Assets</v>
      </c>
      <c r="I5549" t="str">
        <f>_xlfn.XLOOKUP(tbl_GL[[#This Row],[Account_key]],tbl_COA[Account_key],tbl_COA[SubClass2],"Not Found")</f>
        <v>Current Assets</v>
      </c>
      <c r="J5549" t="str">
        <f>_xlfn.XLOOKUP(tbl_GL[[#This Row],[Account_key]],tbl_COA[Account_key],tbl_COA[SubAccount],,0)</f>
        <v>Inventory</v>
      </c>
      <c r="K5549">
        <f>YEAR(tbl_GL[[#This Row],[Date]])</f>
        <v>2018</v>
      </c>
    </row>
    <row r="5550" spans="1:11" hidden="1" x14ac:dyDescent="0.35">
      <c r="A5550">
        <v>176.1</v>
      </c>
      <c r="B5550" s="24">
        <v>43211</v>
      </c>
      <c r="C5550">
        <v>3</v>
      </c>
      <c r="D5550" s="13">
        <v>210</v>
      </c>
      <c r="E5550" s="13" t="s">
        <v>8</v>
      </c>
      <c r="F5550" s="17">
        <v>664</v>
      </c>
      <c r="G5550" t="str">
        <f>_xlfn.XLOOKUP(tbl_GL[[#This Row],[Account_key]],tbl_COA[Account_key],tbl_COA[Class],"Not Found")</f>
        <v>Trading account</v>
      </c>
      <c r="H5550" t="str">
        <f>_xlfn.XLOOKUP(tbl_GL[[#This Row],[Account_key]],tbl_COA[Account_key],tbl_COA[SubClass],"Not Found")</f>
        <v>Sales</v>
      </c>
      <c r="I5550" t="str">
        <f>_xlfn.XLOOKUP(tbl_GL[[#This Row],[Account_key]],tbl_COA[Account_key],tbl_COA[SubClass2],"Not Found")</f>
        <v>Sales</v>
      </c>
      <c r="J5550" t="str">
        <f>_xlfn.XLOOKUP(tbl_GL[[#This Row],[Account_key]],tbl_COA[Account_key],tbl_COA[SubAccount],,0)</f>
        <v>Sales</v>
      </c>
      <c r="K5550">
        <f>YEAR(tbl_GL[[#This Row],[Date]])</f>
        <v>2018</v>
      </c>
    </row>
    <row r="5551" spans="1:11" hidden="1" x14ac:dyDescent="0.35">
      <c r="A5551">
        <v>176.2</v>
      </c>
      <c r="B5551" s="24">
        <v>43211</v>
      </c>
      <c r="C5551">
        <v>3</v>
      </c>
      <c r="D5551" s="13">
        <v>30</v>
      </c>
      <c r="E5551" s="13" t="s">
        <v>8</v>
      </c>
      <c r="F5551" s="17">
        <v>664</v>
      </c>
      <c r="G5551" t="str">
        <f>_xlfn.XLOOKUP(tbl_GL[[#This Row],[Account_key]],tbl_COA[Account_key],tbl_COA[Class],"Not Found")</f>
        <v>Assets</v>
      </c>
      <c r="H5551" t="str">
        <f>_xlfn.XLOOKUP(tbl_GL[[#This Row],[Account_key]],tbl_COA[Account_key],tbl_COA[SubClass],"Not Found")</f>
        <v>Assets</v>
      </c>
      <c r="I5551" t="str">
        <f>_xlfn.XLOOKUP(tbl_GL[[#This Row],[Account_key]],tbl_COA[Account_key],tbl_COA[SubClass2],"Not Found")</f>
        <v>Current Assets</v>
      </c>
      <c r="J5551" t="str">
        <f>_xlfn.XLOOKUP(tbl_GL[[#This Row],[Account_key]],tbl_COA[Account_key],tbl_COA[SubAccount],,0)</f>
        <v>Trade Receivables</v>
      </c>
      <c r="K5551">
        <f>YEAR(tbl_GL[[#This Row],[Date]])</f>
        <v>2018</v>
      </c>
    </row>
    <row r="5552" spans="1:11" hidden="1" x14ac:dyDescent="0.35">
      <c r="A5552">
        <v>177.1</v>
      </c>
      <c r="B5552" s="24">
        <v>43211</v>
      </c>
      <c r="C5552">
        <v>3</v>
      </c>
      <c r="D5552" s="13">
        <v>300</v>
      </c>
      <c r="E5552" s="13" t="s">
        <v>97</v>
      </c>
      <c r="F5552" s="17">
        <v>-1416</v>
      </c>
      <c r="G5552" t="str">
        <f>_xlfn.XLOOKUP(tbl_GL[[#This Row],[Account_key]],tbl_COA[Account_key],tbl_COA[Class],"Not Found")</f>
        <v>Operating account</v>
      </c>
      <c r="H5552" t="str">
        <f>_xlfn.XLOOKUP(tbl_GL[[#This Row],[Account_key]],tbl_COA[Account_key],tbl_COA[SubClass],"Not Found")</f>
        <v>Operating Expenses</v>
      </c>
      <c r="I5552" t="str">
        <f>_xlfn.XLOOKUP(tbl_GL[[#This Row],[Account_key]],tbl_COA[Account_key],tbl_COA[SubClass2],"Not Found")</f>
        <v>Administration</v>
      </c>
      <c r="J5552" t="str">
        <f>_xlfn.XLOOKUP(tbl_GL[[#This Row],[Account_key]],tbl_COA[Account_key],tbl_COA[SubAccount],,0)</f>
        <v>Entertainment</v>
      </c>
      <c r="K5552">
        <f>YEAR(tbl_GL[[#This Row],[Date]])</f>
        <v>2018</v>
      </c>
    </row>
    <row r="5553" spans="1:11" hidden="1" x14ac:dyDescent="0.35">
      <c r="A5553">
        <v>177.2</v>
      </c>
      <c r="B5553" s="24">
        <v>43211</v>
      </c>
      <c r="C5553">
        <v>3</v>
      </c>
      <c r="D5553" s="13">
        <v>120</v>
      </c>
      <c r="E5553" s="13" t="s">
        <v>97</v>
      </c>
      <c r="F5553" s="17">
        <v>1416</v>
      </c>
      <c r="G5553" t="str">
        <f>_xlfn.XLOOKUP(tbl_GL[[#This Row],[Account_key]],tbl_COA[Account_key],tbl_COA[Class],"Not Found")</f>
        <v>Liabilities and Owners Equity</v>
      </c>
      <c r="H5553" t="str">
        <f>_xlfn.XLOOKUP(tbl_GL[[#This Row],[Account_key]],tbl_COA[Account_key],tbl_COA[SubClass],"Not Found")</f>
        <v>Liabilities</v>
      </c>
      <c r="I5553" t="str">
        <f>_xlfn.XLOOKUP(tbl_GL[[#This Row],[Account_key]],tbl_COA[Account_key],tbl_COA[SubClass2],"Not Found")</f>
        <v>Current Liabilities</v>
      </c>
      <c r="J5553" t="str">
        <f>_xlfn.XLOOKUP(tbl_GL[[#This Row],[Account_key]],tbl_COA[Account_key],tbl_COA[SubAccount],,0)</f>
        <v>Accrued Expenses</v>
      </c>
      <c r="K5553">
        <f>YEAR(tbl_GL[[#This Row],[Date]])</f>
        <v>2018</v>
      </c>
    </row>
    <row r="5554" spans="1:11" hidden="1" x14ac:dyDescent="0.35">
      <c r="A5554">
        <v>178.1</v>
      </c>
      <c r="B5554" s="24">
        <v>43212</v>
      </c>
      <c r="C5554">
        <v>3</v>
      </c>
      <c r="D5554" s="13">
        <v>10</v>
      </c>
      <c r="E5554" s="13" t="s">
        <v>98</v>
      </c>
      <c r="F5554" s="17">
        <v>-1143</v>
      </c>
      <c r="G5554" t="str">
        <f>_xlfn.XLOOKUP(tbl_GL[[#This Row],[Account_key]],tbl_COA[Account_key],tbl_COA[Class],"Not Found")</f>
        <v>Assets</v>
      </c>
      <c r="H5554" t="str">
        <f>_xlfn.XLOOKUP(tbl_GL[[#This Row],[Account_key]],tbl_COA[Account_key],tbl_COA[SubClass],"Not Found")</f>
        <v>Assets</v>
      </c>
      <c r="I5554" t="str">
        <f>_xlfn.XLOOKUP(tbl_GL[[#This Row],[Account_key]],tbl_COA[Account_key],tbl_COA[SubClass2],"Not Found")</f>
        <v>Current Assets</v>
      </c>
      <c r="J5554" t="str">
        <f>_xlfn.XLOOKUP(tbl_GL[[#This Row],[Account_key]],tbl_COA[Account_key],tbl_COA[SubAccount],,0)</f>
        <v>Cash at Bank</v>
      </c>
      <c r="K5554">
        <f>YEAR(tbl_GL[[#This Row],[Date]])</f>
        <v>2018</v>
      </c>
    </row>
    <row r="5555" spans="1:11" hidden="1" x14ac:dyDescent="0.35">
      <c r="A5555">
        <v>178.2</v>
      </c>
      <c r="B5555" s="24">
        <v>43212</v>
      </c>
      <c r="C5555">
        <v>3</v>
      </c>
      <c r="D5555" s="13">
        <v>120</v>
      </c>
      <c r="E5555" s="13" t="s">
        <v>98</v>
      </c>
      <c r="F5555" s="17">
        <v>-1143</v>
      </c>
      <c r="G5555" t="str">
        <f>_xlfn.XLOOKUP(tbl_GL[[#This Row],[Account_key]],tbl_COA[Account_key],tbl_COA[Class],"Not Found")</f>
        <v>Liabilities and Owners Equity</v>
      </c>
      <c r="H5555" t="str">
        <f>_xlfn.XLOOKUP(tbl_GL[[#This Row],[Account_key]],tbl_COA[Account_key],tbl_COA[SubClass],"Not Found")</f>
        <v>Liabilities</v>
      </c>
      <c r="I5555" t="str">
        <f>_xlfn.XLOOKUP(tbl_GL[[#This Row],[Account_key]],tbl_COA[Account_key],tbl_COA[SubClass2],"Not Found")</f>
        <v>Current Liabilities</v>
      </c>
      <c r="J5555" t="str">
        <f>_xlfn.XLOOKUP(tbl_GL[[#This Row],[Account_key]],tbl_COA[Account_key],tbl_COA[SubAccount],,0)</f>
        <v>Accrued Expenses</v>
      </c>
      <c r="K5555">
        <f>YEAR(tbl_GL[[#This Row],[Date]])</f>
        <v>2018</v>
      </c>
    </row>
    <row r="5556" spans="1:11" hidden="1" x14ac:dyDescent="0.35">
      <c r="A5556">
        <v>179.1</v>
      </c>
      <c r="B5556" s="24">
        <v>43212</v>
      </c>
      <c r="C5556">
        <v>3</v>
      </c>
      <c r="D5556" s="13">
        <v>220</v>
      </c>
      <c r="E5556" s="13" t="s">
        <v>81</v>
      </c>
      <c r="F5556" s="17">
        <v>-1130</v>
      </c>
      <c r="G5556" t="str">
        <f>_xlfn.XLOOKUP(tbl_GL[[#This Row],[Account_key]],tbl_COA[Account_key],tbl_COA[Class],"Not Found")</f>
        <v>Trading account</v>
      </c>
      <c r="H5556" t="str">
        <f>_xlfn.XLOOKUP(tbl_GL[[#This Row],[Account_key]],tbl_COA[Account_key],tbl_COA[SubClass],"Not Found")</f>
        <v>Sales</v>
      </c>
      <c r="I5556" t="str">
        <f>_xlfn.XLOOKUP(tbl_GL[[#This Row],[Account_key]],tbl_COA[Account_key],tbl_COA[SubClass2],"Not Found")</f>
        <v>Sales</v>
      </c>
      <c r="J5556" t="str">
        <f>_xlfn.XLOOKUP(tbl_GL[[#This Row],[Account_key]],tbl_COA[Account_key],tbl_COA[SubAccount],,0)</f>
        <v>Sales Return</v>
      </c>
      <c r="K5556">
        <f>YEAR(tbl_GL[[#This Row],[Date]])</f>
        <v>2018</v>
      </c>
    </row>
    <row r="5557" spans="1:11" hidden="1" x14ac:dyDescent="0.35">
      <c r="A5557">
        <v>179.2</v>
      </c>
      <c r="B5557" s="24">
        <v>43212</v>
      </c>
      <c r="C5557">
        <v>3</v>
      </c>
      <c r="D5557" s="13">
        <v>20</v>
      </c>
      <c r="E5557" s="13" t="s">
        <v>81</v>
      </c>
      <c r="F5557" s="17">
        <v>-1130</v>
      </c>
      <c r="G5557" t="str">
        <f>_xlfn.XLOOKUP(tbl_GL[[#This Row],[Account_key]],tbl_COA[Account_key],tbl_COA[Class],"Not Found")</f>
        <v>Assets</v>
      </c>
      <c r="H5557" t="str">
        <f>_xlfn.XLOOKUP(tbl_GL[[#This Row],[Account_key]],tbl_COA[Account_key],tbl_COA[SubClass],"Not Found")</f>
        <v>Assets</v>
      </c>
      <c r="I5557" t="str">
        <f>_xlfn.XLOOKUP(tbl_GL[[#This Row],[Account_key]],tbl_COA[Account_key],tbl_COA[SubClass2],"Not Found")</f>
        <v>Current Assets</v>
      </c>
      <c r="J5557" t="str">
        <f>_xlfn.XLOOKUP(tbl_GL[[#This Row],[Account_key]],tbl_COA[Account_key],tbl_COA[SubAccount],,0)</f>
        <v>Cash in hand</v>
      </c>
      <c r="K5557">
        <f>YEAR(tbl_GL[[#This Row],[Date]])</f>
        <v>2018</v>
      </c>
    </row>
    <row r="5558" spans="1:11" hidden="1" x14ac:dyDescent="0.35">
      <c r="A5558">
        <v>180.1</v>
      </c>
      <c r="B5558" s="24">
        <v>43212</v>
      </c>
      <c r="C5558">
        <v>3</v>
      </c>
      <c r="D5558" s="13">
        <v>10</v>
      </c>
      <c r="E5558" s="13" t="s">
        <v>98</v>
      </c>
      <c r="F5558" s="17">
        <v>-1438</v>
      </c>
      <c r="G5558" t="str">
        <f>_xlfn.XLOOKUP(tbl_GL[[#This Row],[Account_key]],tbl_COA[Account_key],tbl_COA[Class],"Not Found")</f>
        <v>Assets</v>
      </c>
      <c r="H5558" t="str">
        <f>_xlfn.XLOOKUP(tbl_GL[[#This Row],[Account_key]],tbl_COA[Account_key],tbl_COA[SubClass],"Not Found")</f>
        <v>Assets</v>
      </c>
      <c r="I5558" t="str">
        <f>_xlfn.XLOOKUP(tbl_GL[[#This Row],[Account_key]],tbl_COA[Account_key],tbl_COA[SubClass2],"Not Found")</f>
        <v>Current Assets</v>
      </c>
      <c r="J5558" t="str">
        <f>_xlfn.XLOOKUP(tbl_GL[[#This Row],[Account_key]],tbl_COA[Account_key],tbl_COA[SubAccount],,0)</f>
        <v>Cash at Bank</v>
      </c>
      <c r="K5558">
        <f>YEAR(tbl_GL[[#This Row],[Date]])</f>
        <v>2018</v>
      </c>
    </row>
    <row r="5559" spans="1:11" hidden="1" x14ac:dyDescent="0.35">
      <c r="A5559">
        <v>180.2</v>
      </c>
      <c r="B5559" s="24">
        <v>43212</v>
      </c>
      <c r="C5559">
        <v>3</v>
      </c>
      <c r="D5559" s="13">
        <v>120</v>
      </c>
      <c r="E5559" s="13" t="s">
        <v>98</v>
      </c>
      <c r="F5559" s="17">
        <v>-1438</v>
      </c>
      <c r="G5559" t="str">
        <f>_xlfn.XLOOKUP(tbl_GL[[#This Row],[Account_key]],tbl_COA[Account_key],tbl_COA[Class],"Not Found")</f>
        <v>Liabilities and Owners Equity</v>
      </c>
      <c r="H5559" t="str">
        <f>_xlfn.XLOOKUP(tbl_GL[[#This Row],[Account_key]],tbl_COA[Account_key],tbl_COA[SubClass],"Not Found")</f>
        <v>Liabilities</v>
      </c>
      <c r="I5559" t="str">
        <f>_xlfn.XLOOKUP(tbl_GL[[#This Row],[Account_key]],tbl_COA[Account_key],tbl_COA[SubClass2],"Not Found")</f>
        <v>Current Liabilities</v>
      </c>
      <c r="J5559" t="str">
        <f>_xlfn.XLOOKUP(tbl_GL[[#This Row],[Account_key]],tbl_COA[Account_key],tbl_COA[SubAccount],,0)</f>
        <v>Accrued Expenses</v>
      </c>
      <c r="K5559">
        <f>YEAR(tbl_GL[[#This Row],[Date]])</f>
        <v>2018</v>
      </c>
    </row>
    <row r="5560" spans="1:11" hidden="1" x14ac:dyDescent="0.35">
      <c r="A5560">
        <v>181.1</v>
      </c>
      <c r="B5560" s="24">
        <v>43212</v>
      </c>
      <c r="C5560">
        <v>3</v>
      </c>
      <c r="D5560" s="13">
        <v>220</v>
      </c>
      <c r="E5560" s="13" t="s">
        <v>81</v>
      </c>
      <c r="F5560" s="17">
        <v>-1187</v>
      </c>
      <c r="G5560" t="str">
        <f>_xlfn.XLOOKUP(tbl_GL[[#This Row],[Account_key]],tbl_COA[Account_key],tbl_COA[Class],"Not Found")</f>
        <v>Trading account</v>
      </c>
      <c r="H5560" t="str">
        <f>_xlfn.XLOOKUP(tbl_GL[[#This Row],[Account_key]],tbl_COA[Account_key],tbl_COA[SubClass],"Not Found")</f>
        <v>Sales</v>
      </c>
      <c r="I5560" t="str">
        <f>_xlfn.XLOOKUP(tbl_GL[[#This Row],[Account_key]],tbl_COA[Account_key],tbl_COA[SubClass2],"Not Found")</f>
        <v>Sales</v>
      </c>
      <c r="J5560" t="str">
        <f>_xlfn.XLOOKUP(tbl_GL[[#This Row],[Account_key]],tbl_COA[Account_key],tbl_COA[SubAccount],,0)</f>
        <v>Sales Return</v>
      </c>
      <c r="K5560">
        <f>YEAR(tbl_GL[[#This Row],[Date]])</f>
        <v>2018</v>
      </c>
    </row>
    <row r="5561" spans="1:11" hidden="1" x14ac:dyDescent="0.35">
      <c r="A5561">
        <v>181.2</v>
      </c>
      <c r="B5561" s="24">
        <v>43212</v>
      </c>
      <c r="C5561">
        <v>3</v>
      </c>
      <c r="D5561" s="13">
        <v>20</v>
      </c>
      <c r="E5561" s="13" t="s">
        <v>81</v>
      </c>
      <c r="F5561" s="17">
        <v>-1187</v>
      </c>
      <c r="G5561" t="str">
        <f>_xlfn.XLOOKUP(tbl_GL[[#This Row],[Account_key]],tbl_COA[Account_key],tbl_COA[Class],"Not Found")</f>
        <v>Assets</v>
      </c>
      <c r="H5561" t="str">
        <f>_xlfn.XLOOKUP(tbl_GL[[#This Row],[Account_key]],tbl_COA[Account_key],tbl_COA[SubClass],"Not Found")</f>
        <v>Assets</v>
      </c>
      <c r="I5561" t="str">
        <f>_xlfn.XLOOKUP(tbl_GL[[#This Row],[Account_key]],tbl_COA[Account_key],tbl_COA[SubClass2],"Not Found")</f>
        <v>Current Assets</v>
      </c>
      <c r="J5561" t="str">
        <f>_xlfn.XLOOKUP(tbl_GL[[#This Row],[Account_key]],tbl_COA[Account_key],tbl_COA[SubAccount],,0)</f>
        <v>Cash in hand</v>
      </c>
      <c r="K5561">
        <f>YEAR(tbl_GL[[#This Row],[Date]])</f>
        <v>2018</v>
      </c>
    </row>
    <row r="5562" spans="1:11" hidden="1" x14ac:dyDescent="0.35">
      <c r="A5562">
        <v>182.1</v>
      </c>
      <c r="B5562" s="24">
        <v>43213</v>
      </c>
      <c r="C5562">
        <v>3</v>
      </c>
      <c r="D5562" s="13">
        <v>230</v>
      </c>
      <c r="E5562" s="13" t="s">
        <v>4</v>
      </c>
      <c r="F5562" s="17">
        <v>-475</v>
      </c>
      <c r="G5562" t="str">
        <f>_xlfn.XLOOKUP(tbl_GL[[#This Row],[Account_key]],tbl_COA[Account_key],tbl_COA[Class],"Not Found")</f>
        <v>Trading account</v>
      </c>
      <c r="H5562" t="str">
        <f>_xlfn.XLOOKUP(tbl_GL[[#This Row],[Account_key]],tbl_COA[Account_key],tbl_COA[SubClass],"Not Found")</f>
        <v>Cost of Sales</v>
      </c>
      <c r="I5562" t="str">
        <f>_xlfn.XLOOKUP(tbl_GL[[#This Row],[Account_key]],tbl_COA[Account_key],tbl_COA[SubClass2],"Not Found")</f>
        <v>Cost of Sales</v>
      </c>
      <c r="J5562" t="str">
        <f>_xlfn.XLOOKUP(tbl_GL[[#This Row],[Account_key]],tbl_COA[Account_key],tbl_COA[SubAccount],,0)</f>
        <v>Cost of Sales</v>
      </c>
      <c r="K5562">
        <f>YEAR(tbl_GL[[#This Row],[Date]])</f>
        <v>2018</v>
      </c>
    </row>
    <row r="5563" spans="1:11" hidden="1" x14ac:dyDescent="0.35">
      <c r="A5563">
        <v>182.2</v>
      </c>
      <c r="B5563" s="24">
        <v>43213</v>
      </c>
      <c r="C5563">
        <v>3</v>
      </c>
      <c r="D5563" s="13">
        <v>60</v>
      </c>
      <c r="E5563" s="13" t="s">
        <v>4</v>
      </c>
      <c r="F5563" s="17">
        <v>-475</v>
      </c>
      <c r="G5563" t="str">
        <f>_xlfn.XLOOKUP(tbl_GL[[#This Row],[Account_key]],tbl_COA[Account_key],tbl_COA[Class],"Not Found")</f>
        <v>Assets</v>
      </c>
      <c r="H5563" t="str">
        <f>_xlfn.XLOOKUP(tbl_GL[[#This Row],[Account_key]],tbl_COA[Account_key],tbl_COA[SubClass],"Not Found")</f>
        <v>Assets</v>
      </c>
      <c r="I5563" t="str">
        <f>_xlfn.XLOOKUP(tbl_GL[[#This Row],[Account_key]],tbl_COA[Account_key],tbl_COA[SubClass2],"Not Found")</f>
        <v>Current Assets</v>
      </c>
      <c r="J5563" t="str">
        <f>_xlfn.XLOOKUP(tbl_GL[[#This Row],[Account_key]],tbl_COA[Account_key],tbl_COA[SubAccount],,0)</f>
        <v>Inventory</v>
      </c>
      <c r="K5563">
        <f>YEAR(tbl_GL[[#This Row],[Date]])</f>
        <v>2018</v>
      </c>
    </row>
    <row r="5564" spans="1:11" hidden="1" x14ac:dyDescent="0.35">
      <c r="A5564">
        <v>183.1</v>
      </c>
      <c r="B5564" s="24">
        <v>43213</v>
      </c>
      <c r="C5564">
        <v>3</v>
      </c>
      <c r="D5564" s="13">
        <v>210</v>
      </c>
      <c r="E5564" s="13" t="s">
        <v>8</v>
      </c>
      <c r="F5564" s="17">
        <v>1484</v>
      </c>
      <c r="G5564" t="str">
        <f>_xlfn.XLOOKUP(tbl_GL[[#This Row],[Account_key]],tbl_COA[Account_key],tbl_COA[Class],"Not Found")</f>
        <v>Trading account</v>
      </c>
      <c r="H5564" t="str">
        <f>_xlfn.XLOOKUP(tbl_GL[[#This Row],[Account_key]],tbl_COA[Account_key],tbl_COA[SubClass],"Not Found")</f>
        <v>Sales</v>
      </c>
      <c r="I5564" t="str">
        <f>_xlfn.XLOOKUP(tbl_GL[[#This Row],[Account_key]],tbl_COA[Account_key],tbl_COA[SubClass2],"Not Found")</f>
        <v>Sales</v>
      </c>
      <c r="J5564" t="str">
        <f>_xlfn.XLOOKUP(tbl_GL[[#This Row],[Account_key]],tbl_COA[Account_key],tbl_COA[SubAccount],,0)</f>
        <v>Sales</v>
      </c>
      <c r="K5564">
        <f>YEAR(tbl_GL[[#This Row],[Date]])</f>
        <v>2018</v>
      </c>
    </row>
    <row r="5565" spans="1:11" hidden="1" x14ac:dyDescent="0.35">
      <c r="A5565">
        <v>183.2</v>
      </c>
      <c r="B5565" s="24">
        <v>43213</v>
      </c>
      <c r="C5565">
        <v>3</v>
      </c>
      <c r="D5565" s="13">
        <v>30</v>
      </c>
      <c r="E5565" s="13" t="s">
        <v>8</v>
      </c>
      <c r="F5565" s="17">
        <v>1484</v>
      </c>
      <c r="G5565" t="str">
        <f>_xlfn.XLOOKUP(tbl_GL[[#This Row],[Account_key]],tbl_COA[Account_key],tbl_COA[Class],"Not Found")</f>
        <v>Assets</v>
      </c>
      <c r="H5565" t="str">
        <f>_xlfn.XLOOKUP(tbl_GL[[#This Row],[Account_key]],tbl_COA[Account_key],tbl_COA[SubClass],"Not Found")</f>
        <v>Assets</v>
      </c>
      <c r="I5565" t="str">
        <f>_xlfn.XLOOKUP(tbl_GL[[#This Row],[Account_key]],tbl_COA[Account_key],tbl_COA[SubClass2],"Not Found")</f>
        <v>Current Assets</v>
      </c>
      <c r="J5565" t="str">
        <f>_xlfn.XLOOKUP(tbl_GL[[#This Row],[Account_key]],tbl_COA[Account_key],tbl_COA[SubAccount],,0)</f>
        <v>Trade Receivables</v>
      </c>
      <c r="K5565">
        <f>YEAR(tbl_GL[[#This Row],[Date]])</f>
        <v>2018</v>
      </c>
    </row>
    <row r="5566" spans="1:11" hidden="1" x14ac:dyDescent="0.35">
      <c r="A5566">
        <v>184.1</v>
      </c>
      <c r="B5566" s="24">
        <v>43214</v>
      </c>
      <c r="C5566">
        <v>3</v>
      </c>
      <c r="D5566" s="13">
        <v>10</v>
      </c>
      <c r="E5566" s="13" t="s">
        <v>98</v>
      </c>
      <c r="F5566" s="17">
        <v>-1397</v>
      </c>
      <c r="G5566" t="str">
        <f>_xlfn.XLOOKUP(tbl_GL[[#This Row],[Account_key]],tbl_COA[Account_key],tbl_COA[Class],"Not Found")</f>
        <v>Assets</v>
      </c>
      <c r="H5566" t="str">
        <f>_xlfn.XLOOKUP(tbl_GL[[#This Row],[Account_key]],tbl_COA[Account_key],tbl_COA[SubClass],"Not Found")</f>
        <v>Assets</v>
      </c>
      <c r="I5566" t="str">
        <f>_xlfn.XLOOKUP(tbl_GL[[#This Row],[Account_key]],tbl_COA[Account_key],tbl_COA[SubClass2],"Not Found")</f>
        <v>Current Assets</v>
      </c>
      <c r="J5566" t="str">
        <f>_xlfn.XLOOKUP(tbl_GL[[#This Row],[Account_key]],tbl_COA[Account_key],tbl_COA[SubAccount],,0)</f>
        <v>Cash at Bank</v>
      </c>
      <c r="K5566">
        <f>YEAR(tbl_GL[[#This Row],[Date]])</f>
        <v>2018</v>
      </c>
    </row>
    <row r="5567" spans="1:11" hidden="1" x14ac:dyDescent="0.35">
      <c r="A5567">
        <v>184.2</v>
      </c>
      <c r="B5567" s="24">
        <v>43214</v>
      </c>
      <c r="C5567">
        <v>3</v>
      </c>
      <c r="D5567" s="13">
        <v>120</v>
      </c>
      <c r="E5567" s="13" t="s">
        <v>98</v>
      </c>
      <c r="F5567" s="17">
        <v>-1397</v>
      </c>
      <c r="G5567" t="str">
        <f>_xlfn.XLOOKUP(tbl_GL[[#This Row],[Account_key]],tbl_COA[Account_key],tbl_COA[Class],"Not Found")</f>
        <v>Liabilities and Owners Equity</v>
      </c>
      <c r="H5567" t="str">
        <f>_xlfn.XLOOKUP(tbl_GL[[#This Row],[Account_key]],tbl_COA[Account_key],tbl_COA[SubClass],"Not Found")</f>
        <v>Liabilities</v>
      </c>
      <c r="I5567" t="str">
        <f>_xlfn.XLOOKUP(tbl_GL[[#This Row],[Account_key]],tbl_COA[Account_key],tbl_COA[SubClass2],"Not Found")</f>
        <v>Current Liabilities</v>
      </c>
      <c r="J5567" t="str">
        <f>_xlfn.XLOOKUP(tbl_GL[[#This Row],[Account_key]],tbl_COA[Account_key],tbl_COA[SubAccount],,0)</f>
        <v>Accrued Expenses</v>
      </c>
      <c r="K5567">
        <f>YEAR(tbl_GL[[#This Row],[Date]])</f>
        <v>2018</v>
      </c>
    </row>
    <row r="5568" spans="1:11" hidden="1" x14ac:dyDescent="0.35">
      <c r="A5568">
        <v>185.1</v>
      </c>
      <c r="B5568" s="24">
        <v>43214</v>
      </c>
      <c r="C5568">
        <v>3</v>
      </c>
      <c r="D5568" s="13">
        <v>30</v>
      </c>
      <c r="E5568" s="13" t="s">
        <v>80</v>
      </c>
      <c r="F5568" s="17">
        <v>-9406</v>
      </c>
      <c r="G5568" t="str">
        <f>_xlfn.XLOOKUP(tbl_GL[[#This Row],[Account_key]],tbl_COA[Account_key],tbl_COA[Class],"Not Found")</f>
        <v>Assets</v>
      </c>
      <c r="H5568" t="str">
        <f>_xlfn.XLOOKUP(tbl_GL[[#This Row],[Account_key]],tbl_COA[Account_key],tbl_COA[SubClass],"Not Found")</f>
        <v>Assets</v>
      </c>
      <c r="I5568" t="str">
        <f>_xlfn.XLOOKUP(tbl_GL[[#This Row],[Account_key]],tbl_COA[Account_key],tbl_COA[SubClass2],"Not Found")</f>
        <v>Current Assets</v>
      </c>
      <c r="J5568" t="str">
        <f>_xlfn.XLOOKUP(tbl_GL[[#This Row],[Account_key]],tbl_COA[Account_key],tbl_COA[SubAccount],,0)</f>
        <v>Trade Receivables</v>
      </c>
      <c r="K5568">
        <f>YEAR(tbl_GL[[#This Row],[Date]])</f>
        <v>2018</v>
      </c>
    </row>
    <row r="5569" spans="1:11" hidden="1" x14ac:dyDescent="0.35">
      <c r="A5569">
        <v>185.2</v>
      </c>
      <c r="B5569" s="24">
        <v>43214</v>
      </c>
      <c r="C5569">
        <v>3</v>
      </c>
      <c r="D5569" s="13">
        <v>10</v>
      </c>
      <c r="E5569" s="13" t="s">
        <v>80</v>
      </c>
      <c r="F5569" s="17">
        <v>9406</v>
      </c>
      <c r="G5569" t="str">
        <f>_xlfn.XLOOKUP(tbl_GL[[#This Row],[Account_key]],tbl_COA[Account_key],tbl_COA[Class],"Not Found")</f>
        <v>Assets</v>
      </c>
      <c r="H5569" t="str">
        <f>_xlfn.XLOOKUP(tbl_GL[[#This Row],[Account_key]],tbl_COA[Account_key],tbl_COA[SubClass],"Not Found")</f>
        <v>Assets</v>
      </c>
      <c r="I5569" t="str">
        <f>_xlfn.XLOOKUP(tbl_GL[[#This Row],[Account_key]],tbl_COA[Account_key],tbl_COA[SubClass2],"Not Found")</f>
        <v>Current Assets</v>
      </c>
      <c r="J5569" t="str">
        <f>_xlfn.XLOOKUP(tbl_GL[[#This Row],[Account_key]],tbl_COA[Account_key],tbl_COA[SubAccount],,0)</f>
        <v>Cash at Bank</v>
      </c>
      <c r="K5569">
        <f>YEAR(tbl_GL[[#This Row],[Date]])</f>
        <v>2018</v>
      </c>
    </row>
    <row r="5570" spans="1:11" hidden="1" x14ac:dyDescent="0.35">
      <c r="A5570">
        <v>186.1</v>
      </c>
      <c r="B5570" s="24">
        <v>43215</v>
      </c>
      <c r="C5570">
        <v>3</v>
      </c>
      <c r="D5570" s="13">
        <v>230</v>
      </c>
      <c r="E5570" s="13" t="s">
        <v>4</v>
      </c>
      <c r="F5570" s="17">
        <v>-706</v>
      </c>
      <c r="G5570" t="str">
        <f>_xlfn.XLOOKUP(tbl_GL[[#This Row],[Account_key]],tbl_COA[Account_key],tbl_COA[Class],"Not Found")</f>
        <v>Trading account</v>
      </c>
      <c r="H5570" t="str">
        <f>_xlfn.XLOOKUP(tbl_GL[[#This Row],[Account_key]],tbl_COA[Account_key],tbl_COA[SubClass],"Not Found")</f>
        <v>Cost of Sales</v>
      </c>
      <c r="I5570" t="str">
        <f>_xlfn.XLOOKUP(tbl_GL[[#This Row],[Account_key]],tbl_COA[Account_key],tbl_COA[SubClass2],"Not Found")</f>
        <v>Cost of Sales</v>
      </c>
      <c r="J5570" t="str">
        <f>_xlfn.XLOOKUP(tbl_GL[[#This Row],[Account_key]],tbl_COA[Account_key],tbl_COA[SubAccount],,0)</f>
        <v>Cost of Sales</v>
      </c>
      <c r="K5570">
        <f>YEAR(tbl_GL[[#This Row],[Date]])</f>
        <v>2018</v>
      </c>
    </row>
    <row r="5571" spans="1:11" hidden="1" x14ac:dyDescent="0.35">
      <c r="A5571">
        <v>186.2</v>
      </c>
      <c r="B5571" s="24">
        <v>43215</v>
      </c>
      <c r="C5571">
        <v>3</v>
      </c>
      <c r="D5571" s="13">
        <v>60</v>
      </c>
      <c r="E5571" s="13" t="s">
        <v>4</v>
      </c>
      <c r="F5571" s="17">
        <v>-706</v>
      </c>
      <c r="G5571" t="str">
        <f>_xlfn.XLOOKUP(tbl_GL[[#This Row],[Account_key]],tbl_COA[Account_key],tbl_COA[Class],"Not Found")</f>
        <v>Assets</v>
      </c>
      <c r="H5571" t="str">
        <f>_xlfn.XLOOKUP(tbl_GL[[#This Row],[Account_key]],tbl_COA[Account_key],tbl_COA[SubClass],"Not Found")</f>
        <v>Assets</v>
      </c>
      <c r="I5571" t="str">
        <f>_xlfn.XLOOKUP(tbl_GL[[#This Row],[Account_key]],tbl_COA[Account_key],tbl_COA[SubClass2],"Not Found")</f>
        <v>Current Assets</v>
      </c>
      <c r="J5571" t="str">
        <f>_xlfn.XLOOKUP(tbl_GL[[#This Row],[Account_key]],tbl_COA[Account_key],tbl_COA[SubAccount],,0)</f>
        <v>Inventory</v>
      </c>
      <c r="K5571">
        <f>YEAR(tbl_GL[[#This Row],[Date]])</f>
        <v>2018</v>
      </c>
    </row>
    <row r="5572" spans="1:11" hidden="1" x14ac:dyDescent="0.35">
      <c r="A5572">
        <v>187.1</v>
      </c>
      <c r="B5572" s="24">
        <v>43215</v>
      </c>
      <c r="C5572">
        <v>3</v>
      </c>
      <c r="D5572" s="13">
        <v>210</v>
      </c>
      <c r="E5572" s="13" t="s">
        <v>7</v>
      </c>
      <c r="F5572" s="17">
        <v>2058</v>
      </c>
      <c r="G5572" t="str">
        <f>_xlfn.XLOOKUP(tbl_GL[[#This Row],[Account_key]],tbl_COA[Account_key],tbl_COA[Class],"Not Found")</f>
        <v>Trading account</v>
      </c>
      <c r="H5572" t="str">
        <f>_xlfn.XLOOKUP(tbl_GL[[#This Row],[Account_key]],tbl_COA[Account_key],tbl_COA[SubClass],"Not Found")</f>
        <v>Sales</v>
      </c>
      <c r="I5572" t="str">
        <f>_xlfn.XLOOKUP(tbl_GL[[#This Row],[Account_key]],tbl_COA[Account_key],tbl_COA[SubClass2],"Not Found")</f>
        <v>Sales</v>
      </c>
      <c r="J5572" t="str">
        <f>_xlfn.XLOOKUP(tbl_GL[[#This Row],[Account_key]],tbl_COA[Account_key],tbl_COA[SubAccount],,0)</f>
        <v>Sales</v>
      </c>
      <c r="K5572">
        <f>YEAR(tbl_GL[[#This Row],[Date]])</f>
        <v>2018</v>
      </c>
    </row>
    <row r="5573" spans="1:11" hidden="1" x14ac:dyDescent="0.35">
      <c r="A5573">
        <v>187.2</v>
      </c>
      <c r="B5573" s="24">
        <v>43215</v>
      </c>
      <c r="C5573">
        <v>3</v>
      </c>
      <c r="D5573" s="13">
        <v>10</v>
      </c>
      <c r="E5573" s="13" t="s">
        <v>7</v>
      </c>
      <c r="F5573" s="17">
        <v>2058</v>
      </c>
      <c r="G5573" t="str">
        <f>_xlfn.XLOOKUP(tbl_GL[[#This Row],[Account_key]],tbl_COA[Account_key],tbl_COA[Class],"Not Found")</f>
        <v>Assets</v>
      </c>
      <c r="H5573" t="str">
        <f>_xlfn.XLOOKUP(tbl_GL[[#This Row],[Account_key]],tbl_COA[Account_key],tbl_COA[SubClass],"Not Found")</f>
        <v>Assets</v>
      </c>
      <c r="I5573" t="str">
        <f>_xlfn.XLOOKUP(tbl_GL[[#This Row],[Account_key]],tbl_COA[Account_key],tbl_COA[SubClass2],"Not Found")</f>
        <v>Current Assets</v>
      </c>
      <c r="J5573" t="str">
        <f>_xlfn.XLOOKUP(tbl_GL[[#This Row],[Account_key]],tbl_COA[Account_key],tbl_COA[SubAccount],,0)</f>
        <v>Cash at Bank</v>
      </c>
      <c r="K5573">
        <f>YEAR(tbl_GL[[#This Row],[Date]])</f>
        <v>2018</v>
      </c>
    </row>
    <row r="5574" spans="1:11" hidden="1" x14ac:dyDescent="0.35">
      <c r="A5574">
        <v>188.1</v>
      </c>
      <c r="B5574" s="24">
        <v>43215</v>
      </c>
      <c r="C5574">
        <v>3</v>
      </c>
      <c r="D5574" s="13">
        <v>230</v>
      </c>
      <c r="E5574" s="13" t="s">
        <v>4</v>
      </c>
      <c r="F5574" s="17">
        <v>-2662</v>
      </c>
      <c r="G5574" t="str">
        <f>_xlfn.XLOOKUP(tbl_GL[[#This Row],[Account_key]],tbl_COA[Account_key],tbl_COA[Class],"Not Found")</f>
        <v>Trading account</v>
      </c>
      <c r="H5574" t="str">
        <f>_xlfn.XLOOKUP(tbl_GL[[#This Row],[Account_key]],tbl_COA[Account_key],tbl_COA[SubClass],"Not Found")</f>
        <v>Cost of Sales</v>
      </c>
      <c r="I5574" t="str">
        <f>_xlfn.XLOOKUP(tbl_GL[[#This Row],[Account_key]],tbl_COA[Account_key],tbl_COA[SubClass2],"Not Found")</f>
        <v>Cost of Sales</v>
      </c>
      <c r="J5574" t="str">
        <f>_xlfn.XLOOKUP(tbl_GL[[#This Row],[Account_key]],tbl_COA[Account_key],tbl_COA[SubAccount],,0)</f>
        <v>Cost of Sales</v>
      </c>
      <c r="K5574">
        <f>YEAR(tbl_GL[[#This Row],[Date]])</f>
        <v>2018</v>
      </c>
    </row>
    <row r="5575" spans="1:11" hidden="1" x14ac:dyDescent="0.35">
      <c r="A5575">
        <v>188.2</v>
      </c>
      <c r="B5575" s="24">
        <v>43215</v>
      </c>
      <c r="C5575">
        <v>3</v>
      </c>
      <c r="D5575" s="13">
        <v>60</v>
      </c>
      <c r="E5575" s="13" t="s">
        <v>4</v>
      </c>
      <c r="F5575" s="17">
        <v>-2662</v>
      </c>
      <c r="G5575" t="str">
        <f>_xlfn.XLOOKUP(tbl_GL[[#This Row],[Account_key]],tbl_COA[Account_key],tbl_COA[Class],"Not Found")</f>
        <v>Assets</v>
      </c>
      <c r="H5575" t="str">
        <f>_xlfn.XLOOKUP(tbl_GL[[#This Row],[Account_key]],tbl_COA[Account_key],tbl_COA[SubClass],"Not Found")</f>
        <v>Assets</v>
      </c>
      <c r="I5575" t="str">
        <f>_xlfn.XLOOKUP(tbl_GL[[#This Row],[Account_key]],tbl_COA[Account_key],tbl_COA[SubClass2],"Not Found")</f>
        <v>Current Assets</v>
      </c>
      <c r="J5575" t="str">
        <f>_xlfn.XLOOKUP(tbl_GL[[#This Row],[Account_key]],tbl_COA[Account_key],tbl_COA[SubAccount],,0)</f>
        <v>Inventory</v>
      </c>
      <c r="K5575">
        <f>YEAR(tbl_GL[[#This Row],[Date]])</f>
        <v>2018</v>
      </c>
    </row>
    <row r="5576" spans="1:11" hidden="1" x14ac:dyDescent="0.35">
      <c r="A5576">
        <v>189.1</v>
      </c>
      <c r="B5576" s="24">
        <v>43215</v>
      </c>
      <c r="C5576">
        <v>3</v>
      </c>
      <c r="D5576" s="13">
        <v>210</v>
      </c>
      <c r="E5576" s="13" t="s">
        <v>8</v>
      </c>
      <c r="F5576" s="17">
        <v>8321</v>
      </c>
      <c r="G5576" t="str">
        <f>_xlfn.XLOOKUP(tbl_GL[[#This Row],[Account_key]],tbl_COA[Account_key],tbl_COA[Class],"Not Found")</f>
        <v>Trading account</v>
      </c>
      <c r="H5576" t="str">
        <f>_xlfn.XLOOKUP(tbl_GL[[#This Row],[Account_key]],tbl_COA[Account_key],tbl_COA[SubClass],"Not Found")</f>
        <v>Sales</v>
      </c>
      <c r="I5576" t="str">
        <f>_xlfn.XLOOKUP(tbl_GL[[#This Row],[Account_key]],tbl_COA[Account_key],tbl_COA[SubClass2],"Not Found")</f>
        <v>Sales</v>
      </c>
      <c r="J5576" t="str">
        <f>_xlfn.XLOOKUP(tbl_GL[[#This Row],[Account_key]],tbl_COA[Account_key],tbl_COA[SubAccount],,0)</f>
        <v>Sales</v>
      </c>
      <c r="K5576">
        <f>YEAR(tbl_GL[[#This Row],[Date]])</f>
        <v>2018</v>
      </c>
    </row>
    <row r="5577" spans="1:11" hidden="1" x14ac:dyDescent="0.35">
      <c r="A5577">
        <v>189.2</v>
      </c>
      <c r="B5577" s="24">
        <v>43215</v>
      </c>
      <c r="C5577">
        <v>3</v>
      </c>
      <c r="D5577" s="13">
        <v>30</v>
      </c>
      <c r="E5577" s="13" t="s">
        <v>8</v>
      </c>
      <c r="F5577" s="17">
        <v>8321</v>
      </c>
      <c r="G5577" t="str">
        <f>_xlfn.XLOOKUP(tbl_GL[[#This Row],[Account_key]],tbl_COA[Account_key],tbl_COA[Class],"Not Found")</f>
        <v>Assets</v>
      </c>
      <c r="H5577" t="str">
        <f>_xlfn.XLOOKUP(tbl_GL[[#This Row],[Account_key]],tbl_COA[Account_key],tbl_COA[SubClass],"Not Found")</f>
        <v>Assets</v>
      </c>
      <c r="I5577" t="str">
        <f>_xlfn.XLOOKUP(tbl_GL[[#This Row],[Account_key]],tbl_COA[Account_key],tbl_COA[SubClass2],"Not Found")</f>
        <v>Current Assets</v>
      </c>
      <c r="J5577" t="str">
        <f>_xlfn.XLOOKUP(tbl_GL[[#This Row],[Account_key]],tbl_COA[Account_key],tbl_COA[SubAccount],,0)</f>
        <v>Trade Receivables</v>
      </c>
      <c r="K5577">
        <f>YEAR(tbl_GL[[#This Row],[Date]])</f>
        <v>2018</v>
      </c>
    </row>
    <row r="5578" spans="1:11" hidden="1" x14ac:dyDescent="0.35">
      <c r="A5578">
        <v>190.1</v>
      </c>
      <c r="B5578" s="24">
        <v>43216</v>
      </c>
      <c r="C5578">
        <v>3</v>
      </c>
      <c r="D5578" s="13">
        <v>310</v>
      </c>
      <c r="E5578" s="13" t="s">
        <v>99</v>
      </c>
      <c r="F5578" s="17">
        <v>-29</v>
      </c>
      <c r="G5578" t="str">
        <f>_xlfn.XLOOKUP(tbl_GL[[#This Row],[Account_key]],tbl_COA[Account_key],tbl_COA[Class],"Not Found")</f>
        <v>Operating account</v>
      </c>
      <c r="H5578" t="str">
        <f>_xlfn.XLOOKUP(tbl_GL[[#This Row],[Account_key]],tbl_COA[Account_key],tbl_COA[SubClass],"Not Found")</f>
        <v>Operating Expenses</v>
      </c>
      <c r="I5578" t="str">
        <f>_xlfn.XLOOKUP(tbl_GL[[#This Row],[Account_key]],tbl_COA[Account_key],tbl_COA[SubClass2],"Not Found")</f>
        <v>Administration</v>
      </c>
      <c r="J5578" t="str">
        <f>_xlfn.XLOOKUP(tbl_GL[[#This Row],[Account_key]],tbl_COA[Account_key],tbl_COA[SubAccount],,0)</f>
        <v>Office Supplies</v>
      </c>
      <c r="K5578">
        <f>YEAR(tbl_GL[[#This Row],[Date]])</f>
        <v>2018</v>
      </c>
    </row>
    <row r="5579" spans="1:11" hidden="1" x14ac:dyDescent="0.35">
      <c r="A5579">
        <v>190.2</v>
      </c>
      <c r="B5579" s="24">
        <v>43216</v>
      </c>
      <c r="C5579">
        <v>3</v>
      </c>
      <c r="D5579" s="13">
        <v>20</v>
      </c>
      <c r="E5579" s="13" t="s">
        <v>99</v>
      </c>
      <c r="F5579" s="17">
        <v>-29</v>
      </c>
      <c r="G5579" t="str">
        <f>_xlfn.XLOOKUP(tbl_GL[[#This Row],[Account_key]],tbl_COA[Account_key],tbl_COA[Class],"Not Found")</f>
        <v>Assets</v>
      </c>
      <c r="H5579" t="str">
        <f>_xlfn.XLOOKUP(tbl_GL[[#This Row],[Account_key]],tbl_COA[Account_key],tbl_COA[SubClass],"Not Found")</f>
        <v>Assets</v>
      </c>
      <c r="I5579" t="str">
        <f>_xlfn.XLOOKUP(tbl_GL[[#This Row],[Account_key]],tbl_COA[Account_key],tbl_COA[SubClass2],"Not Found")</f>
        <v>Current Assets</v>
      </c>
      <c r="J5579" t="str">
        <f>_xlfn.XLOOKUP(tbl_GL[[#This Row],[Account_key]],tbl_COA[Account_key],tbl_COA[SubAccount],,0)</f>
        <v>Cash in hand</v>
      </c>
      <c r="K5579">
        <f>YEAR(tbl_GL[[#This Row],[Date]])</f>
        <v>2018</v>
      </c>
    </row>
    <row r="5580" spans="1:11" hidden="1" x14ac:dyDescent="0.35">
      <c r="A5580">
        <v>191.1</v>
      </c>
      <c r="B5580" s="24">
        <v>43216</v>
      </c>
      <c r="C5580">
        <v>3</v>
      </c>
      <c r="D5580" s="13">
        <v>260</v>
      </c>
      <c r="E5580" s="13" t="s">
        <v>97</v>
      </c>
      <c r="F5580" s="17">
        <v>-1099</v>
      </c>
      <c r="G5580" t="str">
        <f>_xlfn.XLOOKUP(tbl_GL[[#This Row],[Account_key]],tbl_COA[Account_key],tbl_COA[Class],"Not Found")</f>
        <v>Operating account</v>
      </c>
      <c r="H5580" t="str">
        <f>_xlfn.XLOOKUP(tbl_GL[[#This Row],[Account_key]],tbl_COA[Account_key],tbl_COA[SubClass],"Not Found")</f>
        <v>Operating Expenses</v>
      </c>
      <c r="I5580" t="str">
        <f>_xlfn.XLOOKUP(tbl_GL[[#This Row],[Account_key]],tbl_COA[Account_key],tbl_COA[SubClass2],"Not Found")</f>
        <v>Marketing</v>
      </c>
      <c r="J5580" t="str">
        <f>_xlfn.XLOOKUP(tbl_GL[[#This Row],[Account_key]],tbl_COA[Account_key],tbl_COA[SubAccount],,0)</f>
        <v>Commissions</v>
      </c>
      <c r="K5580">
        <f>YEAR(tbl_GL[[#This Row],[Date]])</f>
        <v>2018</v>
      </c>
    </row>
    <row r="5581" spans="1:11" hidden="1" x14ac:dyDescent="0.35">
      <c r="A5581">
        <v>191.2</v>
      </c>
      <c r="B5581" s="24">
        <v>43216</v>
      </c>
      <c r="C5581">
        <v>3</v>
      </c>
      <c r="D5581" s="13">
        <v>120</v>
      </c>
      <c r="E5581" s="13" t="s">
        <v>97</v>
      </c>
      <c r="F5581" s="17">
        <v>1099</v>
      </c>
      <c r="G5581" t="str">
        <f>_xlfn.XLOOKUP(tbl_GL[[#This Row],[Account_key]],tbl_COA[Account_key],tbl_COA[Class],"Not Found")</f>
        <v>Liabilities and Owners Equity</v>
      </c>
      <c r="H5581" t="str">
        <f>_xlfn.XLOOKUP(tbl_GL[[#This Row],[Account_key]],tbl_COA[Account_key],tbl_COA[SubClass],"Not Found")</f>
        <v>Liabilities</v>
      </c>
      <c r="I5581" t="str">
        <f>_xlfn.XLOOKUP(tbl_GL[[#This Row],[Account_key]],tbl_COA[Account_key],tbl_COA[SubClass2],"Not Found")</f>
        <v>Current Liabilities</v>
      </c>
      <c r="J5581" t="str">
        <f>_xlfn.XLOOKUP(tbl_GL[[#This Row],[Account_key]],tbl_COA[Account_key],tbl_COA[SubAccount],,0)</f>
        <v>Accrued Expenses</v>
      </c>
      <c r="K5581">
        <f>YEAR(tbl_GL[[#This Row],[Date]])</f>
        <v>2018</v>
      </c>
    </row>
    <row r="5582" spans="1:11" hidden="1" x14ac:dyDescent="0.35">
      <c r="A5582">
        <v>192.1</v>
      </c>
      <c r="B5582" s="24">
        <v>43219</v>
      </c>
      <c r="C5582">
        <v>3</v>
      </c>
      <c r="D5582" s="13">
        <v>10</v>
      </c>
      <c r="E5582" s="13" t="s">
        <v>98</v>
      </c>
      <c r="F5582" s="17">
        <v>-1003</v>
      </c>
      <c r="G5582" t="str">
        <f>_xlfn.XLOOKUP(tbl_GL[[#This Row],[Account_key]],tbl_COA[Account_key],tbl_COA[Class],"Not Found")</f>
        <v>Assets</v>
      </c>
      <c r="H5582" t="str">
        <f>_xlfn.XLOOKUP(tbl_GL[[#This Row],[Account_key]],tbl_COA[Account_key],tbl_COA[SubClass],"Not Found")</f>
        <v>Assets</v>
      </c>
      <c r="I5582" t="str">
        <f>_xlfn.XLOOKUP(tbl_GL[[#This Row],[Account_key]],tbl_COA[Account_key],tbl_COA[SubClass2],"Not Found")</f>
        <v>Current Assets</v>
      </c>
      <c r="J5582" t="str">
        <f>_xlfn.XLOOKUP(tbl_GL[[#This Row],[Account_key]],tbl_COA[Account_key],tbl_COA[SubAccount],,0)</f>
        <v>Cash at Bank</v>
      </c>
      <c r="K5582">
        <f>YEAR(tbl_GL[[#This Row],[Date]])</f>
        <v>2018</v>
      </c>
    </row>
    <row r="5583" spans="1:11" hidden="1" x14ac:dyDescent="0.35">
      <c r="A5583">
        <v>192.2</v>
      </c>
      <c r="B5583" s="24">
        <v>43219</v>
      </c>
      <c r="C5583">
        <v>3</v>
      </c>
      <c r="D5583" s="13">
        <v>120</v>
      </c>
      <c r="E5583" s="13" t="s">
        <v>98</v>
      </c>
      <c r="F5583" s="17">
        <v>-1003</v>
      </c>
      <c r="G5583" t="str">
        <f>_xlfn.XLOOKUP(tbl_GL[[#This Row],[Account_key]],tbl_COA[Account_key],tbl_COA[Class],"Not Found")</f>
        <v>Liabilities and Owners Equity</v>
      </c>
      <c r="H5583" t="str">
        <f>_xlfn.XLOOKUP(tbl_GL[[#This Row],[Account_key]],tbl_COA[Account_key],tbl_COA[SubClass],"Not Found")</f>
        <v>Liabilities</v>
      </c>
      <c r="I5583" t="str">
        <f>_xlfn.XLOOKUP(tbl_GL[[#This Row],[Account_key]],tbl_COA[Account_key],tbl_COA[SubClass2],"Not Found")</f>
        <v>Current Liabilities</v>
      </c>
      <c r="J5583" t="str">
        <f>_xlfn.XLOOKUP(tbl_GL[[#This Row],[Account_key]],tbl_COA[Account_key],tbl_COA[SubAccount],,0)</f>
        <v>Accrued Expenses</v>
      </c>
      <c r="K5583">
        <f>YEAR(tbl_GL[[#This Row],[Date]])</f>
        <v>2018</v>
      </c>
    </row>
    <row r="5584" spans="1:11" hidden="1" x14ac:dyDescent="0.35">
      <c r="A5584">
        <v>193.1</v>
      </c>
      <c r="B5584" s="24">
        <v>43220</v>
      </c>
      <c r="C5584">
        <v>3</v>
      </c>
      <c r="D5584" s="13">
        <v>10</v>
      </c>
      <c r="E5584" s="13" t="s">
        <v>110</v>
      </c>
      <c r="F5584" s="17">
        <v>26</v>
      </c>
      <c r="G5584" t="str">
        <f>_xlfn.XLOOKUP(tbl_GL[[#This Row],[Account_key]],tbl_COA[Account_key],tbl_COA[Class],"Not Found")</f>
        <v>Assets</v>
      </c>
      <c r="H5584" t="str">
        <f>_xlfn.XLOOKUP(tbl_GL[[#This Row],[Account_key]],tbl_COA[Account_key],tbl_COA[SubClass],"Not Found")</f>
        <v>Assets</v>
      </c>
      <c r="I5584" t="str">
        <f>_xlfn.XLOOKUP(tbl_GL[[#This Row],[Account_key]],tbl_COA[Account_key],tbl_COA[SubClass2],"Not Found")</f>
        <v>Current Assets</v>
      </c>
      <c r="J5584" t="str">
        <f>_xlfn.XLOOKUP(tbl_GL[[#This Row],[Account_key]],tbl_COA[Account_key],tbl_COA[SubAccount],,0)</f>
        <v>Cash at Bank</v>
      </c>
      <c r="K5584">
        <f>YEAR(tbl_GL[[#This Row],[Date]])</f>
        <v>2018</v>
      </c>
    </row>
    <row r="5585" spans="1:11" hidden="1" x14ac:dyDescent="0.35">
      <c r="A5585">
        <v>193.2</v>
      </c>
      <c r="B5585" s="24">
        <v>43220</v>
      </c>
      <c r="C5585">
        <v>3</v>
      </c>
      <c r="D5585" s="13">
        <v>430</v>
      </c>
      <c r="E5585" s="13" t="s">
        <v>110</v>
      </c>
      <c r="F5585" s="17">
        <v>26</v>
      </c>
      <c r="G5585" t="str">
        <f>_xlfn.XLOOKUP(tbl_GL[[#This Row],[Account_key]],tbl_COA[Account_key],tbl_COA[Class],"Not Found")</f>
        <v>Non-operating</v>
      </c>
      <c r="H5585" t="str">
        <f>_xlfn.XLOOKUP(tbl_GL[[#This Row],[Account_key]],tbl_COA[Account_key],tbl_COA[SubClass],"Not Found")</f>
        <v>Exchange Loss/Gain</v>
      </c>
      <c r="I5585" t="str">
        <f>_xlfn.XLOOKUP(tbl_GL[[#This Row],[Account_key]],tbl_COA[Account_key],tbl_COA[SubClass2],"Not Found")</f>
        <v>Exchange Loss/Gain</v>
      </c>
      <c r="J5585" t="str">
        <f>_xlfn.XLOOKUP(tbl_GL[[#This Row],[Account_key]],tbl_COA[Account_key],tbl_COA[SubAccount],,0)</f>
        <v>Exchange Loss/Gain</v>
      </c>
      <c r="K5585">
        <f>YEAR(tbl_GL[[#This Row],[Date]])</f>
        <v>2018</v>
      </c>
    </row>
    <row r="5586" spans="1:11" hidden="1" x14ac:dyDescent="0.35">
      <c r="A5586">
        <v>194.1</v>
      </c>
      <c r="B5586" s="24">
        <v>43220</v>
      </c>
      <c r="C5586">
        <v>3</v>
      </c>
      <c r="D5586" s="13">
        <v>10</v>
      </c>
      <c r="E5586" s="13" t="s">
        <v>113</v>
      </c>
      <c r="F5586" s="17">
        <v>172</v>
      </c>
      <c r="G5586" t="str">
        <f>_xlfn.XLOOKUP(tbl_GL[[#This Row],[Account_key]],tbl_COA[Account_key],tbl_COA[Class],"Not Found")</f>
        <v>Assets</v>
      </c>
      <c r="H5586" t="str">
        <f>_xlfn.XLOOKUP(tbl_GL[[#This Row],[Account_key]],tbl_COA[Account_key],tbl_COA[SubClass],"Not Found")</f>
        <v>Assets</v>
      </c>
      <c r="I5586" t="str">
        <f>_xlfn.XLOOKUP(tbl_GL[[#This Row],[Account_key]],tbl_COA[Account_key],tbl_COA[SubClass2],"Not Found")</f>
        <v>Current Assets</v>
      </c>
      <c r="J5586" t="str">
        <f>_xlfn.XLOOKUP(tbl_GL[[#This Row],[Account_key]],tbl_COA[Account_key],tbl_COA[SubAccount],,0)</f>
        <v>Cash at Bank</v>
      </c>
      <c r="K5586">
        <f>YEAR(tbl_GL[[#This Row],[Date]])</f>
        <v>2018</v>
      </c>
    </row>
    <row r="5587" spans="1:11" hidden="1" x14ac:dyDescent="0.35">
      <c r="A5587">
        <v>194.2</v>
      </c>
      <c r="B5587" s="24">
        <v>43220</v>
      </c>
      <c r="C5587">
        <v>3</v>
      </c>
      <c r="D5587" s="13">
        <v>410</v>
      </c>
      <c r="E5587" s="13" t="s">
        <v>113</v>
      </c>
      <c r="F5587" s="17">
        <v>172</v>
      </c>
      <c r="G5587" t="str">
        <f>_xlfn.XLOOKUP(tbl_GL[[#This Row],[Account_key]],tbl_COA[Account_key],tbl_COA[Class],"Not Found")</f>
        <v>Non-operating</v>
      </c>
      <c r="H5587" t="str">
        <f>_xlfn.XLOOKUP(tbl_GL[[#This Row],[Account_key]],tbl_COA[Account_key],tbl_COA[SubClass],"Not Found")</f>
        <v>Interest Income</v>
      </c>
      <c r="I5587" t="str">
        <f>_xlfn.XLOOKUP(tbl_GL[[#This Row],[Account_key]],tbl_COA[Account_key],tbl_COA[SubClass2],"Not Found")</f>
        <v>Interest Income</v>
      </c>
      <c r="J5587" t="str">
        <f>_xlfn.XLOOKUP(tbl_GL[[#This Row],[Account_key]],tbl_COA[Account_key],tbl_COA[SubAccount],,0)</f>
        <v>Interest Income</v>
      </c>
      <c r="K5587">
        <f>YEAR(tbl_GL[[#This Row],[Date]])</f>
        <v>2018</v>
      </c>
    </row>
    <row r="5588" spans="1:11" hidden="1" x14ac:dyDescent="0.35">
      <c r="A5588">
        <v>195.1</v>
      </c>
      <c r="B5588" s="24">
        <v>43220</v>
      </c>
      <c r="C5588">
        <v>3</v>
      </c>
      <c r="D5588" s="13">
        <v>440</v>
      </c>
      <c r="E5588" s="13" t="s">
        <v>112</v>
      </c>
      <c r="F5588" s="17">
        <v>-187</v>
      </c>
      <c r="G5588" t="str">
        <f>_xlfn.XLOOKUP(tbl_GL[[#This Row],[Account_key]],tbl_COA[Account_key],tbl_COA[Class],"Not Found")</f>
        <v>Interest &amp; Tax</v>
      </c>
      <c r="H5588" t="str">
        <f>_xlfn.XLOOKUP(tbl_GL[[#This Row],[Account_key]],tbl_COA[Account_key],tbl_COA[SubClass],"Not Found")</f>
        <v>Interest Expense</v>
      </c>
      <c r="I5588" t="str">
        <f>_xlfn.XLOOKUP(tbl_GL[[#This Row],[Account_key]],tbl_COA[Account_key],tbl_COA[SubClass2],"Not Found")</f>
        <v>Interest Expense</v>
      </c>
      <c r="J5588" t="str">
        <f>_xlfn.XLOOKUP(tbl_GL[[#This Row],[Account_key]],tbl_COA[Account_key],tbl_COA[SubAccount],,0)</f>
        <v>Interest Expense</v>
      </c>
      <c r="K5588">
        <f>YEAR(tbl_GL[[#This Row],[Date]])</f>
        <v>2018</v>
      </c>
    </row>
    <row r="5589" spans="1:11" hidden="1" x14ac:dyDescent="0.35">
      <c r="A5589">
        <v>195.2</v>
      </c>
      <c r="B5589" s="24">
        <v>43220</v>
      </c>
      <c r="C5589">
        <v>3</v>
      </c>
      <c r="D5589" s="13">
        <v>121</v>
      </c>
      <c r="E5589" s="13" t="s">
        <v>112</v>
      </c>
      <c r="F5589" s="17">
        <v>187</v>
      </c>
      <c r="G5589" t="str">
        <f>_xlfn.XLOOKUP(tbl_GL[[#This Row],[Account_key]],tbl_COA[Account_key],tbl_COA[Class],"Not Found")</f>
        <v>Liabilities and Owners Equity</v>
      </c>
      <c r="H5589" t="str">
        <f>_xlfn.XLOOKUP(tbl_GL[[#This Row],[Account_key]],tbl_COA[Account_key],tbl_COA[SubClass],"Not Found")</f>
        <v>Liabilities</v>
      </c>
      <c r="I5589" t="str">
        <f>_xlfn.XLOOKUP(tbl_GL[[#This Row],[Account_key]],tbl_COA[Account_key],tbl_COA[SubClass2],"Not Found")</f>
        <v>Current Liabilities</v>
      </c>
      <c r="J5589" t="str">
        <f>_xlfn.XLOOKUP(tbl_GL[[#This Row],[Account_key]],tbl_COA[Account_key],tbl_COA[SubAccount],,0)</f>
        <v>Interest Payable</v>
      </c>
      <c r="K5589">
        <f>YEAR(tbl_GL[[#This Row],[Date]])</f>
        <v>2018</v>
      </c>
    </row>
    <row r="5590" spans="1:11" hidden="1" x14ac:dyDescent="0.35">
      <c r="A5590">
        <v>196.1</v>
      </c>
      <c r="B5590" s="24">
        <v>43220</v>
      </c>
      <c r="C5590">
        <v>3</v>
      </c>
      <c r="D5590" s="13">
        <v>400</v>
      </c>
      <c r="E5590" s="13" t="s">
        <v>104</v>
      </c>
      <c r="F5590" s="17">
        <v>-167</v>
      </c>
      <c r="G5590" t="str">
        <f>_xlfn.XLOOKUP(tbl_GL[[#This Row],[Account_key]],tbl_COA[Account_key],tbl_COA[Class],"Not Found")</f>
        <v>Operating account</v>
      </c>
      <c r="H5590" t="str">
        <f>_xlfn.XLOOKUP(tbl_GL[[#This Row],[Account_key]],tbl_COA[Account_key],tbl_COA[SubClass],"Not Found")</f>
        <v>Depreciation &amp; Amortization</v>
      </c>
      <c r="I5590" t="str">
        <f>_xlfn.XLOOKUP(tbl_GL[[#This Row],[Account_key]],tbl_COA[Account_key],tbl_COA[SubClass2],"Not Found")</f>
        <v>Amortization</v>
      </c>
      <c r="J5590" t="str">
        <f>_xlfn.XLOOKUP(tbl_GL[[#This Row],[Account_key]],tbl_COA[Account_key],tbl_COA[SubAccount],,0)</f>
        <v>Amortization of Intangible Assets</v>
      </c>
      <c r="K5590">
        <f>YEAR(tbl_GL[[#This Row],[Date]])</f>
        <v>2018</v>
      </c>
    </row>
    <row r="5591" spans="1:11" hidden="1" x14ac:dyDescent="0.35">
      <c r="A5591">
        <v>196.2</v>
      </c>
      <c r="B5591" s="24">
        <v>43220</v>
      </c>
      <c r="C5591">
        <v>3</v>
      </c>
      <c r="D5591" s="13">
        <v>100</v>
      </c>
      <c r="E5591" s="13" t="s">
        <v>104</v>
      </c>
      <c r="F5591" s="17">
        <v>-167</v>
      </c>
      <c r="G5591" t="str">
        <f>_xlfn.XLOOKUP(tbl_GL[[#This Row],[Account_key]],tbl_COA[Account_key],tbl_COA[Class],"Not Found")</f>
        <v>Assets</v>
      </c>
      <c r="H5591" t="str">
        <f>_xlfn.XLOOKUP(tbl_GL[[#This Row],[Account_key]],tbl_COA[Account_key],tbl_COA[SubClass],"Not Found")</f>
        <v>Assets</v>
      </c>
      <c r="I5591" t="str">
        <f>_xlfn.XLOOKUP(tbl_GL[[#This Row],[Account_key]],tbl_COA[Account_key],tbl_COA[SubClass2],"Not Found")</f>
        <v>Non-Current Assets</v>
      </c>
      <c r="J5591" t="str">
        <f>_xlfn.XLOOKUP(tbl_GL[[#This Row],[Account_key]],tbl_COA[Account_key],tbl_COA[SubAccount],,0)</f>
        <v>Patents and trademarks</v>
      </c>
      <c r="K5591">
        <f>YEAR(tbl_GL[[#This Row],[Date]])</f>
        <v>2018</v>
      </c>
    </row>
    <row r="5592" spans="1:11" hidden="1" x14ac:dyDescent="0.35">
      <c r="A5592">
        <v>197.1</v>
      </c>
      <c r="B5592" s="24">
        <v>43220</v>
      </c>
      <c r="C5592">
        <v>3</v>
      </c>
      <c r="D5592" s="13">
        <v>450</v>
      </c>
      <c r="E5592" s="23" t="s">
        <v>108</v>
      </c>
      <c r="F5592" s="17">
        <v>-654</v>
      </c>
      <c r="G5592" t="str">
        <f>_xlfn.XLOOKUP(tbl_GL[[#This Row],[Account_key]],tbl_COA[Account_key],tbl_COA[Class],"Not Found")</f>
        <v>Interest &amp; Tax</v>
      </c>
      <c r="H5592" t="str">
        <f>_xlfn.XLOOKUP(tbl_GL[[#This Row],[Account_key]],tbl_COA[Account_key],tbl_COA[SubClass],"Not Found")</f>
        <v>Taxation</v>
      </c>
      <c r="I5592" t="str">
        <f>_xlfn.XLOOKUP(tbl_GL[[#This Row],[Account_key]],tbl_COA[Account_key],tbl_COA[SubClass2],"Not Found")</f>
        <v>Taxation</v>
      </c>
      <c r="J5592" t="str">
        <f>_xlfn.XLOOKUP(tbl_GL[[#This Row],[Account_key]],tbl_COA[Account_key],tbl_COA[SubAccount],,0)</f>
        <v>Taxation</v>
      </c>
      <c r="K5592">
        <f>YEAR(tbl_GL[[#This Row],[Date]])</f>
        <v>2018</v>
      </c>
    </row>
    <row r="5593" spans="1:11" hidden="1" x14ac:dyDescent="0.35">
      <c r="A5593">
        <v>197.2</v>
      </c>
      <c r="B5593" s="24">
        <v>43220</v>
      </c>
      <c r="C5593">
        <v>3</v>
      </c>
      <c r="D5593" s="13">
        <v>122</v>
      </c>
      <c r="E5593" s="23" t="s">
        <v>108</v>
      </c>
      <c r="F5593" s="17">
        <v>654</v>
      </c>
      <c r="G5593" t="str">
        <f>_xlfn.XLOOKUP(tbl_GL[[#This Row],[Account_key]],tbl_COA[Account_key],tbl_COA[Class],"Not Found")</f>
        <v>Liabilities and Owners Equity</v>
      </c>
      <c r="H5593" t="str">
        <f>_xlfn.XLOOKUP(tbl_GL[[#This Row],[Account_key]],tbl_COA[Account_key],tbl_COA[SubClass],"Not Found")</f>
        <v>Liabilities</v>
      </c>
      <c r="I5593" t="str">
        <f>_xlfn.XLOOKUP(tbl_GL[[#This Row],[Account_key]],tbl_COA[Account_key],tbl_COA[SubClass2],"Not Found")</f>
        <v>Current Liabilities</v>
      </c>
      <c r="J5593" t="str">
        <f>_xlfn.XLOOKUP(tbl_GL[[#This Row],[Account_key]],tbl_COA[Account_key],tbl_COA[SubAccount],,0)</f>
        <v>Tax payable</v>
      </c>
      <c r="K5593">
        <f>YEAR(tbl_GL[[#This Row],[Date]])</f>
        <v>2018</v>
      </c>
    </row>
    <row r="5594" spans="1:11" hidden="1" x14ac:dyDescent="0.35">
      <c r="A5594">
        <v>198.1</v>
      </c>
      <c r="B5594" s="24">
        <v>43220</v>
      </c>
      <c r="C5594">
        <v>3</v>
      </c>
      <c r="D5594" s="13">
        <v>10</v>
      </c>
      <c r="E5594" s="13" t="s">
        <v>98</v>
      </c>
      <c r="F5594" s="17">
        <v>-1294</v>
      </c>
      <c r="G5594" t="str">
        <f>_xlfn.XLOOKUP(tbl_GL[[#This Row],[Account_key]],tbl_COA[Account_key],tbl_COA[Class],"Not Found")</f>
        <v>Assets</v>
      </c>
      <c r="H5594" t="str">
        <f>_xlfn.XLOOKUP(tbl_GL[[#This Row],[Account_key]],tbl_COA[Account_key],tbl_COA[SubClass],"Not Found")</f>
        <v>Assets</v>
      </c>
      <c r="I5594" t="str">
        <f>_xlfn.XLOOKUP(tbl_GL[[#This Row],[Account_key]],tbl_COA[Account_key],tbl_COA[SubClass2],"Not Found")</f>
        <v>Current Assets</v>
      </c>
      <c r="J5594" t="str">
        <f>_xlfn.XLOOKUP(tbl_GL[[#This Row],[Account_key]],tbl_COA[Account_key],tbl_COA[SubAccount],,0)</f>
        <v>Cash at Bank</v>
      </c>
      <c r="K5594">
        <f>YEAR(tbl_GL[[#This Row],[Date]])</f>
        <v>2018</v>
      </c>
    </row>
    <row r="5595" spans="1:11" hidden="1" x14ac:dyDescent="0.35">
      <c r="A5595">
        <v>198.2</v>
      </c>
      <c r="B5595" s="24">
        <v>43220</v>
      </c>
      <c r="C5595">
        <v>3</v>
      </c>
      <c r="D5595" s="13">
        <v>120</v>
      </c>
      <c r="E5595" s="13" t="s">
        <v>98</v>
      </c>
      <c r="F5595" s="17">
        <v>-1294</v>
      </c>
      <c r="G5595" t="str">
        <f>_xlfn.XLOOKUP(tbl_GL[[#This Row],[Account_key]],tbl_COA[Account_key],tbl_COA[Class],"Not Found")</f>
        <v>Liabilities and Owners Equity</v>
      </c>
      <c r="H5595" t="str">
        <f>_xlfn.XLOOKUP(tbl_GL[[#This Row],[Account_key]],tbl_COA[Account_key],tbl_COA[SubClass],"Not Found")</f>
        <v>Liabilities</v>
      </c>
      <c r="I5595" t="str">
        <f>_xlfn.XLOOKUP(tbl_GL[[#This Row],[Account_key]],tbl_COA[Account_key],tbl_COA[SubClass2],"Not Found")</f>
        <v>Current Liabilities</v>
      </c>
      <c r="J5595" t="str">
        <f>_xlfn.XLOOKUP(tbl_GL[[#This Row],[Account_key]],tbl_COA[Account_key],tbl_COA[SubAccount],,0)</f>
        <v>Accrued Expenses</v>
      </c>
      <c r="K5595">
        <f>YEAR(tbl_GL[[#This Row],[Date]])</f>
        <v>2018</v>
      </c>
    </row>
    <row r="5596" spans="1:11" hidden="1" x14ac:dyDescent="0.35">
      <c r="A5596">
        <v>199.1</v>
      </c>
      <c r="B5596" s="24">
        <v>43220</v>
      </c>
      <c r="C5596">
        <v>3</v>
      </c>
      <c r="D5596" s="13">
        <v>240</v>
      </c>
      <c r="E5596" s="13" t="s">
        <v>56</v>
      </c>
      <c r="F5596" s="17">
        <v>-2500</v>
      </c>
      <c r="G5596" t="str">
        <f>_xlfn.XLOOKUP(tbl_GL[[#This Row],[Account_key]],tbl_COA[Account_key],tbl_COA[Class],"Not Found")</f>
        <v>Operating account</v>
      </c>
      <c r="H5596" t="str">
        <f>_xlfn.XLOOKUP(tbl_GL[[#This Row],[Account_key]],tbl_COA[Account_key],tbl_COA[SubClass],"Not Found")</f>
        <v>Operating Expenses</v>
      </c>
      <c r="I5596" t="str">
        <f>_xlfn.XLOOKUP(tbl_GL[[#This Row],[Account_key]],tbl_COA[Account_key],tbl_COA[SubClass2],"Not Found")</f>
        <v>Sales &amp; Distribution</v>
      </c>
      <c r="J5596" t="str">
        <f>_xlfn.XLOOKUP(tbl_GL[[#This Row],[Account_key]],tbl_COA[Account_key],tbl_COA[SubAccount],,0)</f>
        <v>Salaries</v>
      </c>
      <c r="K5596">
        <f>YEAR(tbl_GL[[#This Row],[Date]])</f>
        <v>2018</v>
      </c>
    </row>
    <row r="5597" spans="1:11" hidden="1" x14ac:dyDescent="0.35">
      <c r="A5597">
        <v>199.2</v>
      </c>
      <c r="B5597" s="24">
        <v>43220</v>
      </c>
      <c r="C5597">
        <v>3</v>
      </c>
      <c r="D5597" s="13">
        <v>10</v>
      </c>
      <c r="E5597" s="13" t="s">
        <v>56</v>
      </c>
      <c r="F5597" s="17">
        <v>-2500</v>
      </c>
      <c r="G5597" t="str">
        <f>_xlfn.XLOOKUP(tbl_GL[[#This Row],[Account_key]],tbl_COA[Account_key],tbl_COA[Class],"Not Found")</f>
        <v>Assets</v>
      </c>
      <c r="H5597" t="str">
        <f>_xlfn.XLOOKUP(tbl_GL[[#This Row],[Account_key]],tbl_COA[Account_key],tbl_COA[SubClass],"Not Found")</f>
        <v>Assets</v>
      </c>
      <c r="I5597" t="str">
        <f>_xlfn.XLOOKUP(tbl_GL[[#This Row],[Account_key]],tbl_COA[Account_key],tbl_COA[SubClass2],"Not Found")</f>
        <v>Current Assets</v>
      </c>
      <c r="J5597" t="str">
        <f>_xlfn.XLOOKUP(tbl_GL[[#This Row],[Account_key]],tbl_COA[Account_key],tbl_COA[SubAccount],,0)</f>
        <v>Cash at Bank</v>
      </c>
      <c r="K5597">
        <f>YEAR(tbl_GL[[#This Row],[Date]])</f>
        <v>2018</v>
      </c>
    </row>
    <row r="5598" spans="1:11" hidden="1" x14ac:dyDescent="0.35">
      <c r="A5598">
        <v>201.1</v>
      </c>
      <c r="B5598" s="24">
        <v>43220</v>
      </c>
      <c r="C5598">
        <v>3</v>
      </c>
      <c r="D5598" s="13">
        <v>380</v>
      </c>
      <c r="E5598" s="13" t="s">
        <v>101</v>
      </c>
      <c r="F5598" s="17">
        <v>-4000</v>
      </c>
      <c r="G5598" t="str">
        <f>_xlfn.XLOOKUP(tbl_GL[[#This Row],[Account_key]],tbl_COA[Account_key],tbl_COA[Class],"Not Found")</f>
        <v>Operating account</v>
      </c>
      <c r="H5598" t="str">
        <f>_xlfn.XLOOKUP(tbl_GL[[#This Row],[Account_key]],tbl_COA[Account_key],tbl_COA[SubClass],"Not Found")</f>
        <v>Depreciation &amp; Amortization</v>
      </c>
      <c r="I5598" t="str">
        <f>_xlfn.XLOOKUP(tbl_GL[[#This Row],[Account_key]],tbl_COA[Account_key],tbl_COA[SubClass2],"Not Found")</f>
        <v>Depreciation</v>
      </c>
      <c r="J5598" t="str">
        <f>_xlfn.XLOOKUP(tbl_GL[[#This Row],[Account_key]],tbl_COA[Account_key],tbl_COA[SubAccount],,0)</f>
        <v>Equipment</v>
      </c>
      <c r="K5598">
        <f>YEAR(tbl_GL[[#This Row],[Date]])</f>
        <v>2018</v>
      </c>
    </row>
    <row r="5599" spans="1:11" hidden="1" x14ac:dyDescent="0.35">
      <c r="A5599">
        <v>201.2</v>
      </c>
      <c r="B5599" s="24">
        <v>43220</v>
      </c>
      <c r="C5599">
        <v>3</v>
      </c>
      <c r="D5599" s="13">
        <v>90</v>
      </c>
      <c r="E5599" s="13" t="s">
        <v>101</v>
      </c>
      <c r="F5599" s="17">
        <v>-4000</v>
      </c>
      <c r="G5599" t="str">
        <f>_xlfn.XLOOKUP(tbl_GL[[#This Row],[Account_key]],tbl_COA[Account_key],tbl_COA[Class],"Not Found")</f>
        <v>Assets</v>
      </c>
      <c r="H5599" t="str">
        <f>_xlfn.XLOOKUP(tbl_GL[[#This Row],[Account_key]],tbl_COA[Account_key],tbl_COA[SubClass],"Not Found")</f>
        <v>Assets</v>
      </c>
      <c r="I5599" t="str">
        <f>_xlfn.XLOOKUP(tbl_GL[[#This Row],[Account_key]],tbl_COA[Account_key],tbl_COA[SubClass2],"Not Found")</f>
        <v>Non-Current Assets</v>
      </c>
      <c r="J5599" t="str">
        <f>_xlfn.XLOOKUP(tbl_GL[[#This Row],[Account_key]],tbl_COA[Account_key],tbl_COA[SubAccount],,0)</f>
        <v>Office Furniture &amp; Equipment</v>
      </c>
      <c r="K5599">
        <f>YEAR(tbl_GL[[#This Row],[Date]])</f>
        <v>2018</v>
      </c>
    </row>
    <row r="5600" spans="1:11" hidden="1" x14ac:dyDescent="0.35">
      <c r="A5600">
        <v>202.1</v>
      </c>
      <c r="B5600" s="24">
        <v>43221</v>
      </c>
      <c r="C5600">
        <v>3</v>
      </c>
      <c r="D5600" s="13">
        <v>260</v>
      </c>
      <c r="E5600" s="13" t="s">
        <v>83</v>
      </c>
      <c r="F5600" s="17">
        <v>430</v>
      </c>
      <c r="G5600" t="str">
        <f>_xlfn.XLOOKUP(tbl_GL[[#This Row],[Account_key]],tbl_COA[Account_key],tbl_COA[Class],"Not Found")</f>
        <v>Operating account</v>
      </c>
      <c r="H5600" t="str">
        <f>_xlfn.XLOOKUP(tbl_GL[[#This Row],[Account_key]],tbl_COA[Account_key],tbl_COA[SubClass],"Not Found")</f>
        <v>Operating Expenses</v>
      </c>
      <c r="I5600" t="str">
        <f>_xlfn.XLOOKUP(tbl_GL[[#This Row],[Account_key]],tbl_COA[Account_key],tbl_COA[SubClass2],"Not Found")</f>
        <v>Marketing</v>
      </c>
      <c r="J5600" t="str">
        <f>_xlfn.XLOOKUP(tbl_GL[[#This Row],[Account_key]],tbl_COA[Account_key],tbl_COA[SubAccount],,0)</f>
        <v>Commissions</v>
      </c>
      <c r="K5600">
        <f>YEAR(tbl_GL[[#This Row],[Date]])</f>
        <v>2018</v>
      </c>
    </row>
    <row r="5601" spans="1:11" hidden="1" x14ac:dyDescent="0.35">
      <c r="A5601">
        <v>202.2</v>
      </c>
      <c r="B5601" s="24">
        <v>43221</v>
      </c>
      <c r="C5601">
        <v>3</v>
      </c>
      <c r="D5601" s="13">
        <v>20</v>
      </c>
      <c r="E5601" s="13" t="s">
        <v>83</v>
      </c>
      <c r="F5601" s="17">
        <v>430</v>
      </c>
      <c r="G5601" t="str">
        <f>_xlfn.XLOOKUP(tbl_GL[[#This Row],[Account_key]],tbl_COA[Account_key],tbl_COA[Class],"Not Found")</f>
        <v>Assets</v>
      </c>
      <c r="H5601" t="str">
        <f>_xlfn.XLOOKUP(tbl_GL[[#This Row],[Account_key]],tbl_COA[Account_key],tbl_COA[SubClass],"Not Found")</f>
        <v>Assets</v>
      </c>
      <c r="I5601" t="str">
        <f>_xlfn.XLOOKUP(tbl_GL[[#This Row],[Account_key]],tbl_COA[Account_key],tbl_COA[SubClass2],"Not Found")</f>
        <v>Current Assets</v>
      </c>
      <c r="J5601" t="str">
        <f>_xlfn.XLOOKUP(tbl_GL[[#This Row],[Account_key]],tbl_COA[Account_key],tbl_COA[SubAccount],,0)</f>
        <v>Cash in hand</v>
      </c>
      <c r="K5601">
        <f>YEAR(tbl_GL[[#This Row],[Date]])</f>
        <v>2018</v>
      </c>
    </row>
    <row r="5602" spans="1:11" hidden="1" x14ac:dyDescent="0.35">
      <c r="A5602">
        <v>203.1</v>
      </c>
      <c r="B5602" s="24">
        <v>43221</v>
      </c>
      <c r="C5602">
        <v>3</v>
      </c>
      <c r="D5602" s="13">
        <v>310</v>
      </c>
      <c r="E5602" s="13" t="s">
        <v>97</v>
      </c>
      <c r="F5602" s="17">
        <v>-1419</v>
      </c>
      <c r="G5602" t="str">
        <f>_xlfn.XLOOKUP(tbl_GL[[#This Row],[Account_key]],tbl_COA[Account_key],tbl_COA[Class],"Not Found")</f>
        <v>Operating account</v>
      </c>
      <c r="H5602" t="str">
        <f>_xlfn.XLOOKUP(tbl_GL[[#This Row],[Account_key]],tbl_COA[Account_key],tbl_COA[SubClass],"Not Found")</f>
        <v>Operating Expenses</v>
      </c>
      <c r="I5602" t="str">
        <f>_xlfn.XLOOKUP(tbl_GL[[#This Row],[Account_key]],tbl_COA[Account_key],tbl_COA[SubClass2],"Not Found")</f>
        <v>Administration</v>
      </c>
      <c r="J5602" t="str">
        <f>_xlfn.XLOOKUP(tbl_GL[[#This Row],[Account_key]],tbl_COA[Account_key],tbl_COA[SubAccount],,0)</f>
        <v>Office Supplies</v>
      </c>
      <c r="K5602">
        <f>YEAR(tbl_GL[[#This Row],[Date]])</f>
        <v>2018</v>
      </c>
    </row>
    <row r="5603" spans="1:11" hidden="1" x14ac:dyDescent="0.35">
      <c r="A5603">
        <v>203.2</v>
      </c>
      <c r="B5603" s="24">
        <v>43221</v>
      </c>
      <c r="C5603">
        <v>3</v>
      </c>
      <c r="D5603" s="13">
        <v>120</v>
      </c>
      <c r="E5603" s="13" t="s">
        <v>97</v>
      </c>
      <c r="F5603" s="17">
        <v>1419</v>
      </c>
      <c r="G5603" t="str">
        <f>_xlfn.XLOOKUP(tbl_GL[[#This Row],[Account_key]],tbl_COA[Account_key],tbl_COA[Class],"Not Found")</f>
        <v>Liabilities and Owners Equity</v>
      </c>
      <c r="H5603" t="str">
        <f>_xlfn.XLOOKUP(tbl_GL[[#This Row],[Account_key]],tbl_COA[Account_key],tbl_COA[SubClass],"Not Found")</f>
        <v>Liabilities</v>
      </c>
      <c r="I5603" t="str">
        <f>_xlfn.XLOOKUP(tbl_GL[[#This Row],[Account_key]],tbl_COA[Account_key],tbl_COA[SubClass2],"Not Found")</f>
        <v>Current Liabilities</v>
      </c>
      <c r="J5603" t="str">
        <f>_xlfn.XLOOKUP(tbl_GL[[#This Row],[Account_key]],tbl_COA[Account_key],tbl_COA[SubAccount],,0)</f>
        <v>Accrued Expenses</v>
      </c>
      <c r="K5603">
        <f>YEAR(tbl_GL[[#This Row],[Date]])</f>
        <v>2018</v>
      </c>
    </row>
    <row r="5604" spans="1:11" hidden="1" x14ac:dyDescent="0.35">
      <c r="A5604">
        <v>204.1</v>
      </c>
      <c r="B5604" s="24">
        <v>43221</v>
      </c>
      <c r="C5604">
        <v>3</v>
      </c>
      <c r="D5604" s="13">
        <v>60</v>
      </c>
      <c r="E5604" s="13" t="s">
        <v>84</v>
      </c>
      <c r="F5604" s="17">
        <v>10667</v>
      </c>
      <c r="G5604" t="str">
        <f>_xlfn.XLOOKUP(tbl_GL[[#This Row],[Account_key]],tbl_COA[Account_key],tbl_COA[Class],"Not Found")</f>
        <v>Assets</v>
      </c>
      <c r="H5604" t="str">
        <f>_xlfn.XLOOKUP(tbl_GL[[#This Row],[Account_key]],tbl_COA[Account_key],tbl_COA[SubClass],"Not Found")</f>
        <v>Assets</v>
      </c>
      <c r="I5604" t="str">
        <f>_xlfn.XLOOKUP(tbl_GL[[#This Row],[Account_key]],tbl_COA[Account_key],tbl_COA[SubClass2],"Not Found")</f>
        <v>Current Assets</v>
      </c>
      <c r="J5604" t="str">
        <f>_xlfn.XLOOKUP(tbl_GL[[#This Row],[Account_key]],tbl_COA[Account_key],tbl_COA[SubAccount],,0)</f>
        <v>Inventory</v>
      </c>
      <c r="K5604">
        <f>YEAR(tbl_GL[[#This Row],[Date]])</f>
        <v>2018</v>
      </c>
    </row>
    <row r="5605" spans="1:11" hidden="1" x14ac:dyDescent="0.35">
      <c r="A5605">
        <v>204.2</v>
      </c>
      <c r="B5605" s="24">
        <v>43221</v>
      </c>
      <c r="C5605">
        <v>3</v>
      </c>
      <c r="D5605" s="13">
        <v>110</v>
      </c>
      <c r="E5605" s="13" t="s">
        <v>84</v>
      </c>
      <c r="F5605" s="17">
        <v>10667</v>
      </c>
      <c r="G5605" t="str">
        <f>_xlfn.XLOOKUP(tbl_GL[[#This Row],[Account_key]],tbl_COA[Account_key],tbl_COA[Class],"Not Found")</f>
        <v>Liabilities and Owners Equity</v>
      </c>
      <c r="H5605" t="str">
        <f>_xlfn.XLOOKUP(tbl_GL[[#This Row],[Account_key]],tbl_COA[Account_key],tbl_COA[SubClass],"Not Found")</f>
        <v>Liabilities</v>
      </c>
      <c r="I5605" t="str">
        <f>_xlfn.XLOOKUP(tbl_GL[[#This Row],[Account_key]],tbl_COA[Account_key],tbl_COA[SubClass2],"Not Found")</f>
        <v>Current Liabilities</v>
      </c>
      <c r="J5605" t="str">
        <f>_xlfn.XLOOKUP(tbl_GL[[#This Row],[Account_key]],tbl_COA[Account_key],tbl_COA[SubAccount],,0)</f>
        <v>Trade Payables</v>
      </c>
      <c r="K5605">
        <f>YEAR(tbl_GL[[#This Row],[Date]])</f>
        <v>2018</v>
      </c>
    </row>
    <row r="5606" spans="1:11" hidden="1" x14ac:dyDescent="0.35">
      <c r="A5606">
        <v>205.1</v>
      </c>
      <c r="B5606" s="24">
        <v>43224</v>
      </c>
      <c r="C5606">
        <v>3</v>
      </c>
      <c r="D5606" s="13">
        <v>10</v>
      </c>
      <c r="E5606" s="13" t="s">
        <v>98</v>
      </c>
      <c r="F5606" s="17">
        <v>-1124</v>
      </c>
      <c r="G5606" t="str">
        <f>_xlfn.XLOOKUP(tbl_GL[[#This Row],[Account_key]],tbl_COA[Account_key],tbl_COA[Class],"Not Found")</f>
        <v>Assets</v>
      </c>
      <c r="H5606" t="str">
        <f>_xlfn.XLOOKUP(tbl_GL[[#This Row],[Account_key]],tbl_COA[Account_key],tbl_COA[SubClass],"Not Found")</f>
        <v>Assets</v>
      </c>
      <c r="I5606" t="str">
        <f>_xlfn.XLOOKUP(tbl_GL[[#This Row],[Account_key]],tbl_COA[Account_key],tbl_COA[SubClass2],"Not Found")</f>
        <v>Current Assets</v>
      </c>
      <c r="J5606" t="str">
        <f>_xlfn.XLOOKUP(tbl_GL[[#This Row],[Account_key]],tbl_COA[Account_key],tbl_COA[SubAccount],,0)</f>
        <v>Cash at Bank</v>
      </c>
      <c r="K5606">
        <f>YEAR(tbl_GL[[#This Row],[Date]])</f>
        <v>2018</v>
      </c>
    </row>
    <row r="5607" spans="1:11" hidden="1" x14ac:dyDescent="0.35">
      <c r="A5607">
        <v>205.2</v>
      </c>
      <c r="B5607" s="24">
        <v>43224</v>
      </c>
      <c r="C5607">
        <v>3</v>
      </c>
      <c r="D5607" s="13">
        <v>120</v>
      </c>
      <c r="E5607" s="13" t="s">
        <v>98</v>
      </c>
      <c r="F5607" s="17">
        <v>-1124</v>
      </c>
      <c r="G5607" t="str">
        <f>_xlfn.XLOOKUP(tbl_GL[[#This Row],[Account_key]],tbl_COA[Account_key],tbl_COA[Class],"Not Found")</f>
        <v>Liabilities and Owners Equity</v>
      </c>
      <c r="H5607" t="str">
        <f>_xlfn.XLOOKUP(tbl_GL[[#This Row],[Account_key]],tbl_COA[Account_key],tbl_COA[SubClass],"Not Found")</f>
        <v>Liabilities</v>
      </c>
      <c r="I5607" t="str">
        <f>_xlfn.XLOOKUP(tbl_GL[[#This Row],[Account_key]],tbl_COA[Account_key],tbl_COA[SubClass2],"Not Found")</f>
        <v>Current Liabilities</v>
      </c>
      <c r="J5607" t="str">
        <f>_xlfn.XLOOKUP(tbl_GL[[#This Row],[Account_key]],tbl_COA[Account_key],tbl_COA[SubAccount],,0)</f>
        <v>Accrued Expenses</v>
      </c>
      <c r="K5607">
        <f>YEAR(tbl_GL[[#This Row],[Date]])</f>
        <v>2018</v>
      </c>
    </row>
    <row r="5608" spans="1:11" hidden="1" x14ac:dyDescent="0.35">
      <c r="A5608">
        <v>206.1</v>
      </c>
      <c r="B5608" s="24">
        <v>43224</v>
      </c>
      <c r="C5608">
        <v>3</v>
      </c>
      <c r="D5608" s="13">
        <v>10</v>
      </c>
      <c r="E5608" s="13" t="s">
        <v>98</v>
      </c>
      <c r="F5608" s="17">
        <v>-1403</v>
      </c>
      <c r="G5608" t="str">
        <f>_xlfn.XLOOKUP(tbl_GL[[#This Row],[Account_key]],tbl_COA[Account_key],tbl_COA[Class],"Not Found")</f>
        <v>Assets</v>
      </c>
      <c r="H5608" t="str">
        <f>_xlfn.XLOOKUP(tbl_GL[[#This Row],[Account_key]],tbl_COA[Account_key],tbl_COA[SubClass],"Not Found")</f>
        <v>Assets</v>
      </c>
      <c r="I5608" t="str">
        <f>_xlfn.XLOOKUP(tbl_GL[[#This Row],[Account_key]],tbl_COA[Account_key],tbl_COA[SubClass2],"Not Found")</f>
        <v>Current Assets</v>
      </c>
      <c r="J5608" t="str">
        <f>_xlfn.XLOOKUP(tbl_GL[[#This Row],[Account_key]],tbl_COA[Account_key],tbl_COA[SubAccount],,0)</f>
        <v>Cash at Bank</v>
      </c>
      <c r="K5608">
        <f>YEAR(tbl_GL[[#This Row],[Date]])</f>
        <v>2018</v>
      </c>
    </row>
    <row r="5609" spans="1:11" hidden="1" x14ac:dyDescent="0.35">
      <c r="A5609">
        <v>206.2</v>
      </c>
      <c r="B5609" s="24">
        <v>43224</v>
      </c>
      <c r="C5609">
        <v>3</v>
      </c>
      <c r="D5609" s="13">
        <v>120</v>
      </c>
      <c r="E5609" s="13" t="s">
        <v>98</v>
      </c>
      <c r="F5609" s="17">
        <v>-1403</v>
      </c>
      <c r="G5609" t="str">
        <f>_xlfn.XLOOKUP(tbl_GL[[#This Row],[Account_key]],tbl_COA[Account_key],tbl_COA[Class],"Not Found")</f>
        <v>Liabilities and Owners Equity</v>
      </c>
      <c r="H5609" t="str">
        <f>_xlfn.XLOOKUP(tbl_GL[[#This Row],[Account_key]],tbl_COA[Account_key],tbl_COA[SubClass],"Not Found")</f>
        <v>Liabilities</v>
      </c>
      <c r="I5609" t="str">
        <f>_xlfn.XLOOKUP(tbl_GL[[#This Row],[Account_key]],tbl_COA[Account_key],tbl_COA[SubClass2],"Not Found")</f>
        <v>Current Liabilities</v>
      </c>
      <c r="J5609" t="str">
        <f>_xlfn.XLOOKUP(tbl_GL[[#This Row],[Account_key]],tbl_COA[Account_key],tbl_COA[SubAccount],,0)</f>
        <v>Accrued Expenses</v>
      </c>
      <c r="K5609">
        <f>YEAR(tbl_GL[[#This Row],[Date]])</f>
        <v>2018</v>
      </c>
    </row>
    <row r="5610" spans="1:11" hidden="1" x14ac:dyDescent="0.35">
      <c r="A5610">
        <v>207.1</v>
      </c>
      <c r="B5610" s="24">
        <v>43224</v>
      </c>
      <c r="C5610">
        <v>3</v>
      </c>
      <c r="D5610" s="13">
        <v>290</v>
      </c>
      <c r="E5610" s="13" t="s">
        <v>97</v>
      </c>
      <c r="F5610" s="17">
        <v>-1635</v>
      </c>
      <c r="G5610" t="str">
        <f>_xlfn.XLOOKUP(tbl_GL[[#This Row],[Account_key]],tbl_COA[Account_key],tbl_COA[Class],"Not Found")</f>
        <v>Operating account</v>
      </c>
      <c r="H5610" t="str">
        <f>_xlfn.XLOOKUP(tbl_GL[[#This Row],[Account_key]],tbl_COA[Account_key],tbl_COA[SubClass],"Not Found")</f>
        <v>Operating Expenses</v>
      </c>
      <c r="I5610" t="str">
        <f>_xlfn.XLOOKUP(tbl_GL[[#This Row],[Account_key]],tbl_COA[Account_key],tbl_COA[SubClass2],"Not Found")</f>
        <v>Administration</v>
      </c>
      <c r="J5610" t="str">
        <f>_xlfn.XLOOKUP(tbl_GL[[#This Row],[Account_key]],tbl_COA[Account_key],tbl_COA[SubAccount],,0)</f>
        <v>Travel</v>
      </c>
      <c r="K5610">
        <f>YEAR(tbl_GL[[#This Row],[Date]])</f>
        <v>2018</v>
      </c>
    </row>
    <row r="5611" spans="1:11" hidden="1" x14ac:dyDescent="0.35">
      <c r="A5611">
        <v>207.2</v>
      </c>
      <c r="B5611" s="24">
        <v>43224</v>
      </c>
      <c r="C5611">
        <v>3</v>
      </c>
      <c r="D5611" s="13">
        <v>120</v>
      </c>
      <c r="E5611" s="13" t="s">
        <v>97</v>
      </c>
      <c r="F5611" s="17">
        <v>1635</v>
      </c>
      <c r="G5611" t="str">
        <f>_xlfn.XLOOKUP(tbl_GL[[#This Row],[Account_key]],tbl_COA[Account_key],tbl_COA[Class],"Not Found")</f>
        <v>Liabilities and Owners Equity</v>
      </c>
      <c r="H5611" t="str">
        <f>_xlfn.XLOOKUP(tbl_GL[[#This Row],[Account_key]],tbl_COA[Account_key],tbl_COA[SubClass],"Not Found")</f>
        <v>Liabilities</v>
      </c>
      <c r="I5611" t="str">
        <f>_xlfn.XLOOKUP(tbl_GL[[#This Row],[Account_key]],tbl_COA[Account_key],tbl_COA[SubClass2],"Not Found")</f>
        <v>Current Liabilities</v>
      </c>
      <c r="J5611" t="str">
        <f>_xlfn.XLOOKUP(tbl_GL[[#This Row],[Account_key]],tbl_COA[Account_key],tbl_COA[SubAccount],,0)</f>
        <v>Accrued Expenses</v>
      </c>
      <c r="K5611">
        <f>YEAR(tbl_GL[[#This Row],[Date]])</f>
        <v>2018</v>
      </c>
    </row>
    <row r="5612" spans="1:11" hidden="1" x14ac:dyDescent="0.35">
      <c r="A5612">
        <v>208.1</v>
      </c>
      <c r="B5612" s="24">
        <v>43225</v>
      </c>
      <c r="C5612">
        <v>3</v>
      </c>
      <c r="D5612" s="13">
        <v>230</v>
      </c>
      <c r="E5612" s="13" t="s">
        <v>4</v>
      </c>
      <c r="F5612" s="17">
        <v>-655</v>
      </c>
      <c r="G5612" t="str">
        <f>_xlfn.XLOOKUP(tbl_GL[[#This Row],[Account_key]],tbl_COA[Account_key],tbl_COA[Class],"Not Found")</f>
        <v>Trading account</v>
      </c>
      <c r="H5612" t="str">
        <f>_xlfn.XLOOKUP(tbl_GL[[#This Row],[Account_key]],tbl_COA[Account_key],tbl_COA[SubClass],"Not Found")</f>
        <v>Cost of Sales</v>
      </c>
      <c r="I5612" t="str">
        <f>_xlfn.XLOOKUP(tbl_GL[[#This Row],[Account_key]],tbl_COA[Account_key],tbl_COA[SubClass2],"Not Found")</f>
        <v>Cost of Sales</v>
      </c>
      <c r="J5612" t="str">
        <f>_xlfn.XLOOKUP(tbl_GL[[#This Row],[Account_key]],tbl_COA[Account_key],tbl_COA[SubAccount],,0)</f>
        <v>Cost of Sales</v>
      </c>
      <c r="K5612">
        <f>YEAR(tbl_GL[[#This Row],[Date]])</f>
        <v>2018</v>
      </c>
    </row>
    <row r="5613" spans="1:11" hidden="1" x14ac:dyDescent="0.35">
      <c r="A5613">
        <v>208.2</v>
      </c>
      <c r="B5613" s="24">
        <v>43225</v>
      </c>
      <c r="C5613">
        <v>3</v>
      </c>
      <c r="D5613" s="13">
        <v>60</v>
      </c>
      <c r="E5613" s="13" t="s">
        <v>4</v>
      </c>
      <c r="F5613" s="17">
        <v>-655</v>
      </c>
      <c r="G5613" t="str">
        <f>_xlfn.XLOOKUP(tbl_GL[[#This Row],[Account_key]],tbl_COA[Account_key],tbl_COA[Class],"Not Found")</f>
        <v>Assets</v>
      </c>
      <c r="H5613" t="str">
        <f>_xlfn.XLOOKUP(tbl_GL[[#This Row],[Account_key]],tbl_COA[Account_key],tbl_COA[SubClass],"Not Found")</f>
        <v>Assets</v>
      </c>
      <c r="I5613" t="str">
        <f>_xlfn.XLOOKUP(tbl_GL[[#This Row],[Account_key]],tbl_COA[Account_key],tbl_COA[SubClass2],"Not Found")</f>
        <v>Current Assets</v>
      </c>
      <c r="J5613" t="str">
        <f>_xlfn.XLOOKUP(tbl_GL[[#This Row],[Account_key]],tbl_COA[Account_key],tbl_COA[SubAccount],,0)</f>
        <v>Inventory</v>
      </c>
      <c r="K5613">
        <f>YEAR(tbl_GL[[#This Row],[Date]])</f>
        <v>2018</v>
      </c>
    </row>
    <row r="5614" spans="1:11" hidden="1" x14ac:dyDescent="0.35">
      <c r="A5614">
        <v>209.1</v>
      </c>
      <c r="B5614" s="24">
        <v>43225</v>
      </c>
      <c r="C5614">
        <v>3</v>
      </c>
      <c r="D5614" s="13">
        <v>210</v>
      </c>
      <c r="E5614" s="13" t="s">
        <v>7</v>
      </c>
      <c r="F5614" s="17">
        <v>1910</v>
      </c>
      <c r="G5614" t="str">
        <f>_xlfn.XLOOKUP(tbl_GL[[#This Row],[Account_key]],tbl_COA[Account_key],tbl_COA[Class],"Not Found")</f>
        <v>Trading account</v>
      </c>
      <c r="H5614" t="str">
        <f>_xlfn.XLOOKUP(tbl_GL[[#This Row],[Account_key]],tbl_COA[Account_key],tbl_COA[SubClass],"Not Found")</f>
        <v>Sales</v>
      </c>
      <c r="I5614" t="str">
        <f>_xlfn.XLOOKUP(tbl_GL[[#This Row],[Account_key]],tbl_COA[Account_key],tbl_COA[SubClass2],"Not Found")</f>
        <v>Sales</v>
      </c>
      <c r="J5614" t="str">
        <f>_xlfn.XLOOKUP(tbl_GL[[#This Row],[Account_key]],tbl_COA[Account_key],tbl_COA[SubAccount],,0)</f>
        <v>Sales</v>
      </c>
      <c r="K5614">
        <f>YEAR(tbl_GL[[#This Row],[Date]])</f>
        <v>2018</v>
      </c>
    </row>
    <row r="5615" spans="1:11" hidden="1" x14ac:dyDescent="0.35">
      <c r="A5615">
        <v>209.2</v>
      </c>
      <c r="B5615" s="24">
        <v>43225</v>
      </c>
      <c r="C5615">
        <v>3</v>
      </c>
      <c r="D5615" s="13">
        <v>10</v>
      </c>
      <c r="E5615" s="13" t="s">
        <v>7</v>
      </c>
      <c r="F5615" s="17">
        <v>1910</v>
      </c>
      <c r="G5615" t="str">
        <f>_xlfn.XLOOKUP(tbl_GL[[#This Row],[Account_key]],tbl_COA[Account_key],tbl_COA[Class],"Not Found")</f>
        <v>Assets</v>
      </c>
      <c r="H5615" t="str">
        <f>_xlfn.XLOOKUP(tbl_GL[[#This Row],[Account_key]],tbl_COA[Account_key],tbl_COA[SubClass],"Not Found")</f>
        <v>Assets</v>
      </c>
      <c r="I5615" t="str">
        <f>_xlfn.XLOOKUP(tbl_GL[[#This Row],[Account_key]],tbl_COA[Account_key],tbl_COA[SubClass2],"Not Found")</f>
        <v>Current Assets</v>
      </c>
      <c r="J5615" t="str">
        <f>_xlfn.XLOOKUP(tbl_GL[[#This Row],[Account_key]],tbl_COA[Account_key],tbl_COA[SubAccount],,0)</f>
        <v>Cash at Bank</v>
      </c>
      <c r="K5615">
        <f>YEAR(tbl_GL[[#This Row],[Date]])</f>
        <v>2018</v>
      </c>
    </row>
    <row r="5616" spans="1:11" hidden="1" x14ac:dyDescent="0.35">
      <c r="A5616">
        <v>210.1</v>
      </c>
      <c r="B5616" s="24">
        <v>43225</v>
      </c>
      <c r="C5616">
        <v>3</v>
      </c>
      <c r="D5616" s="13">
        <v>230</v>
      </c>
      <c r="E5616" s="13" t="s">
        <v>4</v>
      </c>
      <c r="F5616" s="17">
        <v>-2878</v>
      </c>
      <c r="G5616" t="str">
        <f>_xlfn.XLOOKUP(tbl_GL[[#This Row],[Account_key]],tbl_COA[Account_key],tbl_COA[Class],"Not Found")</f>
        <v>Trading account</v>
      </c>
      <c r="H5616" t="str">
        <f>_xlfn.XLOOKUP(tbl_GL[[#This Row],[Account_key]],tbl_COA[Account_key],tbl_COA[SubClass],"Not Found")</f>
        <v>Cost of Sales</v>
      </c>
      <c r="I5616" t="str">
        <f>_xlfn.XLOOKUP(tbl_GL[[#This Row],[Account_key]],tbl_COA[Account_key],tbl_COA[SubClass2],"Not Found")</f>
        <v>Cost of Sales</v>
      </c>
      <c r="J5616" t="str">
        <f>_xlfn.XLOOKUP(tbl_GL[[#This Row],[Account_key]],tbl_COA[Account_key],tbl_COA[SubAccount],,0)</f>
        <v>Cost of Sales</v>
      </c>
      <c r="K5616">
        <f>YEAR(tbl_GL[[#This Row],[Date]])</f>
        <v>2018</v>
      </c>
    </row>
    <row r="5617" spans="1:11" hidden="1" x14ac:dyDescent="0.35">
      <c r="A5617">
        <v>210.2</v>
      </c>
      <c r="B5617" s="24">
        <v>43225</v>
      </c>
      <c r="C5617">
        <v>3</v>
      </c>
      <c r="D5617" s="13">
        <v>60</v>
      </c>
      <c r="E5617" s="13" t="s">
        <v>4</v>
      </c>
      <c r="F5617" s="17">
        <v>-2878</v>
      </c>
      <c r="G5617" t="str">
        <f>_xlfn.XLOOKUP(tbl_GL[[#This Row],[Account_key]],tbl_COA[Account_key],tbl_COA[Class],"Not Found")</f>
        <v>Assets</v>
      </c>
      <c r="H5617" t="str">
        <f>_xlfn.XLOOKUP(tbl_GL[[#This Row],[Account_key]],tbl_COA[Account_key],tbl_COA[SubClass],"Not Found")</f>
        <v>Assets</v>
      </c>
      <c r="I5617" t="str">
        <f>_xlfn.XLOOKUP(tbl_GL[[#This Row],[Account_key]],tbl_COA[Account_key],tbl_COA[SubClass2],"Not Found")</f>
        <v>Current Assets</v>
      </c>
      <c r="J5617" t="str">
        <f>_xlfn.XLOOKUP(tbl_GL[[#This Row],[Account_key]],tbl_COA[Account_key],tbl_COA[SubAccount],,0)</f>
        <v>Inventory</v>
      </c>
      <c r="K5617">
        <f>YEAR(tbl_GL[[#This Row],[Date]])</f>
        <v>2018</v>
      </c>
    </row>
    <row r="5618" spans="1:11" hidden="1" x14ac:dyDescent="0.35">
      <c r="A5618">
        <v>211.1</v>
      </c>
      <c r="B5618" s="24">
        <v>43225</v>
      </c>
      <c r="C5618">
        <v>3</v>
      </c>
      <c r="D5618" s="13">
        <v>30</v>
      </c>
      <c r="E5618" s="13" t="s">
        <v>80</v>
      </c>
      <c r="F5618" s="17">
        <v>-9079</v>
      </c>
      <c r="G5618" t="str">
        <f>_xlfn.XLOOKUP(tbl_GL[[#This Row],[Account_key]],tbl_COA[Account_key],tbl_COA[Class],"Not Found")</f>
        <v>Assets</v>
      </c>
      <c r="H5618" t="str">
        <f>_xlfn.XLOOKUP(tbl_GL[[#This Row],[Account_key]],tbl_COA[Account_key],tbl_COA[SubClass],"Not Found")</f>
        <v>Assets</v>
      </c>
      <c r="I5618" t="str">
        <f>_xlfn.XLOOKUP(tbl_GL[[#This Row],[Account_key]],tbl_COA[Account_key],tbl_COA[SubClass2],"Not Found")</f>
        <v>Current Assets</v>
      </c>
      <c r="J5618" t="str">
        <f>_xlfn.XLOOKUP(tbl_GL[[#This Row],[Account_key]],tbl_COA[Account_key],tbl_COA[SubAccount],,0)</f>
        <v>Trade Receivables</v>
      </c>
      <c r="K5618">
        <f>YEAR(tbl_GL[[#This Row],[Date]])</f>
        <v>2018</v>
      </c>
    </row>
    <row r="5619" spans="1:11" hidden="1" x14ac:dyDescent="0.35">
      <c r="A5619">
        <v>211.2</v>
      </c>
      <c r="B5619" s="24">
        <v>43225</v>
      </c>
      <c r="C5619">
        <v>3</v>
      </c>
      <c r="D5619" s="13">
        <v>10</v>
      </c>
      <c r="E5619" s="13" t="s">
        <v>80</v>
      </c>
      <c r="F5619" s="17">
        <v>9079</v>
      </c>
      <c r="G5619" t="str">
        <f>_xlfn.XLOOKUP(tbl_GL[[#This Row],[Account_key]],tbl_COA[Account_key],tbl_COA[Class],"Not Found")</f>
        <v>Assets</v>
      </c>
      <c r="H5619" t="str">
        <f>_xlfn.XLOOKUP(tbl_GL[[#This Row],[Account_key]],tbl_COA[Account_key],tbl_COA[SubClass],"Not Found")</f>
        <v>Assets</v>
      </c>
      <c r="I5619" t="str">
        <f>_xlfn.XLOOKUP(tbl_GL[[#This Row],[Account_key]],tbl_COA[Account_key],tbl_COA[SubClass2],"Not Found")</f>
        <v>Current Assets</v>
      </c>
      <c r="J5619" t="str">
        <f>_xlfn.XLOOKUP(tbl_GL[[#This Row],[Account_key]],tbl_COA[Account_key],tbl_COA[SubAccount],,0)</f>
        <v>Cash at Bank</v>
      </c>
      <c r="K5619">
        <f>YEAR(tbl_GL[[#This Row],[Date]])</f>
        <v>2018</v>
      </c>
    </row>
    <row r="5620" spans="1:11" hidden="1" x14ac:dyDescent="0.35">
      <c r="A5620">
        <v>212.1</v>
      </c>
      <c r="B5620" s="24">
        <v>43225</v>
      </c>
      <c r="C5620">
        <v>3</v>
      </c>
      <c r="D5620" s="13">
        <v>210</v>
      </c>
      <c r="E5620" s="13" t="s">
        <v>8</v>
      </c>
      <c r="F5620" s="17">
        <v>8996</v>
      </c>
      <c r="G5620" t="str">
        <f>_xlfn.XLOOKUP(tbl_GL[[#This Row],[Account_key]],tbl_COA[Account_key],tbl_COA[Class],"Not Found")</f>
        <v>Trading account</v>
      </c>
      <c r="H5620" t="str">
        <f>_xlfn.XLOOKUP(tbl_GL[[#This Row],[Account_key]],tbl_COA[Account_key],tbl_COA[SubClass],"Not Found")</f>
        <v>Sales</v>
      </c>
      <c r="I5620" t="str">
        <f>_xlfn.XLOOKUP(tbl_GL[[#This Row],[Account_key]],tbl_COA[Account_key],tbl_COA[SubClass2],"Not Found")</f>
        <v>Sales</v>
      </c>
      <c r="J5620" t="str">
        <f>_xlfn.XLOOKUP(tbl_GL[[#This Row],[Account_key]],tbl_COA[Account_key],tbl_COA[SubAccount],,0)</f>
        <v>Sales</v>
      </c>
      <c r="K5620">
        <f>YEAR(tbl_GL[[#This Row],[Date]])</f>
        <v>2018</v>
      </c>
    </row>
    <row r="5621" spans="1:11" hidden="1" x14ac:dyDescent="0.35">
      <c r="A5621">
        <v>212.2</v>
      </c>
      <c r="B5621" s="24">
        <v>43225</v>
      </c>
      <c r="C5621">
        <v>3</v>
      </c>
      <c r="D5621" s="13">
        <v>30</v>
      </c>
      <c r="E5621" s="13" t="s">
        <v>8</v>
      </c>
      <c r="F5621" s="17">
        <v>8996</v>
      </c>
      <c r="G5621" t="str">
        <f>_xlfn.XLOOKUP(tbl_GL[[#This Row],[Account_key]],tbl_COA[Account_key],tbl_COA[Class],"Not Found")</f>
        <v>Assets</v>
      </c>
      <c r="H5621" t="str">
        <f>_xlfn.XLOOKUP(tbl_GL[[#This Row],[Account_key]],tbl_COA[Account_key],tbl_COA[SubClass],"Not Found")</f>
        <v>Assets</v>
      </c>
      <c r="I5621" t="str">
        <f>_xlfn.XLOOKUP(tbl_GL[[#This Row],[Account_key]],tbl_COA[Account_key],tbl_COA[SubClass2],"Not Found")</f>
        <v>Current Assets</v>
      </c>
      <c r="J5621" t="str">
        <f>_xlfn.XLOOKUP(tbl_GL[[#This Row],[Account_key]],tbl_COA[Account_key],tbl_COA[SubAccount],,0)</f>
        <v>Trade Receivables</v>
      </c>
      <c r="K5621">
        <f>YEAR(tbl_GL[[#This Row],[Date]])</f>
        <v>2018</v>
      </c>
    </row>
    <row r="5622" spans="1:11" hidden="1" x14ac:dyDescent="0.35">
      <c r="A5622">
        <v>213.1</v>
      </c>
      <c r="B5622" s="24">
        <v>43226</v>
      </c>
      <c r="C5622">
        <v>3</v>
      </c>
      <c r="D5622" s="13">
        <v>330</v>
      </c>
      <c r="E5622" s="13" t="s">
        <v>99</v>
      </c>
      <c r="F5622" s="17">
        <v>-65</v>
      </c>
      <c r="G5622" t="str">
        <f>_xlfn.XLOOKUP(tbl_GL[[#This Row],[Account_key]],tbl_COA[Account_key],tbl_COA[Class],"Not Found")</f>
        <v>Operating account</v>
      </c>
      <c r="H5622" t="str">
        <f>_xlfn.XLOOKUP(tbl_GL[[#This Row],[Account_key]],tbl_COA[Account_key],tbl_COA[SubClass],"Not Found")</f>
        <v>Operating Expenses</v>
      </c>
      <c r="I5622" t="str">
        <f>_xlfn.XLOOKUP(tbl_GL[[#This Row],[Account_key]],tbl_COA[Account_key],tbl_COA[SubClass2],"Not Found")</f>
        <v>Administration</v>
      </c>
      <c r="J5622" t="str">
        <f>_xlfn.XLOOKUP(tbl_GL[[#This Row],[Account_key]],tbl_COA[Account_key],tbl_COA[SubAccount],,0)</f>
        <v>Telephone</v>
      </c>
      <c r="K5622">
        <f>YEAR(tbl_GL[[#This Row],[Date]])</f>
        <v>2018</v>
      </c>
    </row>
    <row r="5623" spans="1:11" hidden="1" x14ac:dyDescent="0.35">
      <c r="A5623">
        <v>213.2</v>
      </c>
      <c r="B5623" s="24">
        <v>43226</v>
      </c>
      <c r="C5623">
        <v>3</v>
      </c>
      <c r="D5623" s="13">
        <v>20</v>
      </c>
      <c r="E5623" s="13" t="s">
        <v>99</v>
      </c>
      <c r="F5623" s="17">
        <v>-65</v>
      </c>
      <c r="G5623" t="str">
        <f>_xlfn.XLOOKUP(tbl_GL[[#This Row],[Account_key]],tbl_COA[Account_key],tbl_COA[Class],"Not Found")</f>
        <v>Assets</v>
      </c>
      <c r="H5623" t="str">
        <f>_xlfn.XLOOKUP(tbl_GL[[#This Row],[Account_key]],tbl_COA[Account_key],tbl_COA[SubClass],"Not Found")</f>
        <v>Assets</v>
      </c>
      <c r="I5623" t="str">
        <f>_xlfn.XLOOKUP(tbl_GL[[#This Row],[Account_key]],tbl_COA[Account_key],tbl_COA[SubClass2],"Not Found")</f>
        <v>Current Assets</v>
      </c>
      <c r="J5623" t="str">
        <f>_xlfn.XLOOKUP(tbl_GL[[#This Row],[Account_key]],tbl_COA[Account_key],tbl_COA[SubAccount],,0)</f>
        <v>Cash in hand</v>
      </c>
      <c r="K5623">
        <f>YEAR(tbl_GL[[#This Row],[Date]])</f>
        <v>2018</v>
      </c>
    </row>
    <row r="5624" spans="1:11" hidden="1" x14ac:dyDescent="0.35">
      <c r="A5624">
        <v>214.1</v>
      </c>
      <c r="B5624" s="24">
        <v>43226</v>
      </c>
      <c r="C5624">
        <v>3</v>
      </c>
      <c r="D5624" s="13">
        <v>260</v>
      </c>
      <c r="E5624" s="13" t="s">
        <v>97</v>
      </c>
      <c r="F5624" s="17">
        <v>-1316</v>
      </c>
      <c r="G5624" t="str">
        <f>_xlfn.XLOOKUP(tbl_GL[[#This Row],[Account_key]],tbl_COA[Account_key],tbl_COA[Class],"Not Found")</f>
        <v>Operating account</v>
      </c>
      <c r="H5624" t="str">
        <f>_xlfn.XLOOKUP(tbl_GL[[#This Row],[Account_key]],tbl_COA[Account_key],tbl_COA[SubClass],"Not Found")</f>
        <v>Operating Expenses</v>
      </c>
      <c r="I5624" t="str">
        <f>_xlfn.XLOOKUP(tbl_GL[[#This Row],[Account_key]],tbl_COA[Account_key],tbl_COA[SubClass2],"Not Found")</f>
        <v>Marketing</v>
      </c>
      <c r="J5624" t="str">
        <f>_xlfn.XLOOKUP(tbl_GL[[#This Row],[Account_key]],tbl_COA[Account_key],tbl_COA[SubAccount],,0)</f>
        <v>Commissions</v>
      </c>
      <c r="K5624">
        <f>YEAR(tbl_GL[[#This Row],[Date]])</f>
        <v>2018</v>
      </c>
    </row>
    <row r="5625" spans="1:11" hidden="1" x14ac:dyDescent="0.35">
      <c r="A5625">
        <v>214.2</v>
      </c>
      <c r="B5625" s="24">
        <v>43226</v>
      </c>
      <c r="C5625">
        <v>3</v>
      </c>
      <c r="D5625" s="13">
        <v>120</v>
      </c>
      <c r="E5625" s="13" t="s">
        <v>97</v>
      </c>
      <c r="F5625" s="17">
        <v>1316</v>
      </c>
      <c r="G5625" t="str">
        <f>_xlfn.XLOOKUP(tbl_GL[[#This Row],[Account_key]],tbl_COA[Account_key],tbl_COA[Class],"Not Found")</f>
        <v>Liabilities and Owners Equity</v>
      </c>
      <c r="H5625" t="str">
        <f>_xlfn.XLOOKUP(tbl_GL[[#This Row],[Account_key]],tbl_COA[Account_key],tbl_COA[SubClass],"Not Found")</f>
        <v>Liabilities</v>
      </c>
      <c r="I5625" t="str">
        <f>_xlfn.XLOOKUP(tbl_GL[[#This Row],[Account_key]],tbl_COA[Account_key],tbl_COA[SubClass2],"Not Found")</f>
        <v>Current Liabilities</v>
      </c>
      <c r="J5625" t="str">
        <f>_xlfn.XLOOKUP(tbl_GL[[#This Row],[Account_key]],tbl_COA[Account_key],tbl_COA[SubAccount],,0)</f>
        <v>Accrued Expenses</v>
      </c>
      <c r="K5625">
        <f>YEAR(tbl_GL[[#This Row],[Date]])</f>
        <v>2018</v>
      </c>
    </row>
    <row r="5626" spans="1:11" hidden="1" x14ac:dyDescent="0.35">
      <c r="A5626">
        <v>215.1</v>
      </c>
      <c r="B5626" s="24">
        <v>43226</v>
      </c>
      <c r="C5626">
        <v>3</v>
      </c>
      <c r="D5626" s="13">
        <v>10</v>
      </c>
      <c r="E5626" s="13" t="s">
        <v>98</v>
      </c>
      <c r="F5626" s="17">
        <v>-1499</v>
      </c>
      <c r="G5626" t="str">
        <f>_xlfn.XLOOKUP(tbl_GL[[#This Row],[Account_key]],tbl_COA[Account_key],tbl_COA[Class],"Not Found")</f>
        <v>Assets</v>
      </c>
      <c r="H5626" t="str">
        <f>_xlfn.XLOOKUP(tbl_GL[[#This Row],[Account_key]],tbl_COA[Account_key],tbl_COA[SubClass],"Not Found")</f>
        <v>Assets</v>
      </c>
      <c r="I5626" t="str">
        <f>_xlfn.XLOOKUP(tbl_GL[[#This Row],[Account_key]],tbl_COA[Account_key],tbl_COA[SubClass2],"Not Found")</f>
        <v>Current Assets</v>
      </c>
      <c r="J5626" t="str">
        <f>_xlfn.XLOOKUP(tbl_GL[[#This Row],[Account_key]],tbl_COA[Account_key],tbl_COA[SubAccount],,0)</f>
        <v>Cash at Bank</v>
      </c>
      <c r="K5626">
        <f>YEAR(tbl_GL[[#This Row],[Date]])</f>
        <v>2018</v>
      </c>
    </row>
    <row r="5627" spans="1:11" hidden="1" x14ac:dyDescent="0.35">
      <c r="A5627">
        <v>215.2</v>
      </c>
      <c r="B5627" s="24">
        <v>43226</v>
      </c>
      <c r="C5627">
        <v>3</v>
      </c>
      <c r="D5627" s="13">
        <v>120</v>
      </c>
      <c r="E5627" s="13" t="s">
        <v>98</v>
      </c>
      <c r="F5627" s="17">
        <v>-1499</v>
      </c>
      <c r="G5627" t="str">
        <f>_xlfn.XLOOKUP(tbl_GL[[#This Row],[Account_key]],tbl_COA[Account_key],tbl_COA[Class],"Not Found")</f>
        <v>Liabilities and Owners Equity</v>
      </c>
      <c r="H5627" t="str">
        <f>_xlfn.XLOOKUP(tbl_GL[[#This Row],[Account_key]],tbl_COA[Account_key],tbl_COA[SubClass],"Not Found")</f>
        <v>Liabilities</v>
      </c>
      <c r="I5627" t="str">
        <f>_xlfn.XLOOKUP(tbl_GL[[#This Row],[Account_key]],tbl_COA[Account_key],tbl_COA[SubClass2],"Not Found")</f>
        <v>Current Liabilities</v>
      </c>
      <c r="J5627" t="str">
        <f>_xlfn.XLOOKUP(tbl_GL[[#This Row],[Account_key]],tbl_COA[Account_key],tbl_COA[SubAccount],,0)</f>
        <v>Accrued Expenses</v>
      </c>
      <c r="K5627">
        <f>YEAR(tbl_GL[[#This Row],[Date]])</f>
        <v>2018</v>
      </c>
    </row>
    <row r="5628" spans="1:11" hidden="1" x14ac:dyDescent="0.35">
      <c r="A5628">
        <v>216.1</v>
      </c>
      <c r="B5628" s="24">
        <v>43229</v>
      </c>
      <c r="C5628">
        <v>3</v>
      </c>
      <c r="D5628" s="13">
        <v>290</v>
      </c>
      <c r="E5628" s="13" t="s">
        <v>97</v>
      </c>
      <c r="F5628" s="17">
        <v>-1084</v>
      </c>
      <c r="G5628" t="str">
        <f>_xlfn.XLOOKUP(tbl_GL[[#This Row],[Account_key]],tbl_COA[Account_key],tbl_COA[Class],"Not Found")</f>
        <v>Operating account</v>
      </c>
      <c r="H5628" t="str">
        <f>_xlfn.XLOOKUP(tbl_GL[[#This Row],[Account_key]],tbl_COA[Account_key],tbl_COA[SubClass],"Not Found")</f>
        <v>Operating Expenses</v>
      </c>
      <c r="I5628" t="str">
        <f>_xlfn.XLOOKUP(tbl_GL[[#This Row],[Account_key]],tbl_COA[Account_key],tbl_COA[SubClass2],"Not Found")</f>
        <v>Administration</v>
      </c>
      <c r="J5628" t="str">
        <f>_xlfn.XLOOKUP(tbl_GL[[#This Row],[Account_key]],tbl_COA[Account_key],tbl_COA[SubAccount],,0)</f>
        <v>Travel</v>
      </c>
      <c r="K5628">
        <f>YEAR(tbl_GL[[#This Row],[Date]])</f>
        <v>2018</v>
      </c>
    </row>
    <row r="5629" spans="1:11" hidden="1" x14ac:dyDescent="0.35">
      <c r="A5629">
        <v>216.2</v>
      </c>
      <c r="B5629" s="24">
        <v>43229</v>
      </c>
      <c r="C5629">
        <v>3</v>
      </c>
      <c r="D5629" s="13">
        <v>120</v>
      </c>
      <c r="E5629" s="13" t="s">
        <v>97</v>
      </c>
      <c r="F5629" s="17">
        <v>1084</v>
      </c>
      <c r="G5629" t="str">
        <f>_xlfn.XLOOKUP(tbl_GL[[#This Row],[Account_key]],tbl_COA[Account_key],tbl_COA[Class],"Not Found")</f>
        <v>Liabilities and Owners Equity</v>
      </c>
      <c r="H5629" t="str">
        <f>_xlfn.XLOOKUP(tbl_GL[[#This Row],[Account_key]],tbl_COA[Account_key],tbl_COA[SubClass],"Not Found")</f>
        <v>Liabilities</v>
      </c>
      <c r="I5629" t="str">
        <f>_xlfn.XLOOKUP(tbl_GL[[#This Row],[Account_key]],tbl_COA[Account_key],tbl_COA[SubClass2],"Not Found")</f>
        <v>Current Liabilities</v>
      </c>
      <c r="J5629" t="str">
        <f>_xlfn.XLOOKUP(tbl_GL[[#This Row],[Account_key]],tbl_COA[Account_key],tbl_COA[SubAccount],,0)</f>
        <v>Accrued Expenses</v>
      </c>
      <c r="K5629">
        <f>YEAR(tbl_GL[[#This Row],[Date]])</f>
        <v>2018</v>
      </c>
    </row>
    <row r="5630" spans="1:11" hidden="1" x14ac:dyDescent="0.35">
      <c r="A5630">
        <v>217.1</v>
      </c>
      <c r="B5630" s="24">
        <v>43231</v>
      </c>
      <c r="C5630">
        <v>3</v>
      </c>
      <c r="D5630" s="13">
        <v>10</v>
      </c>
      <c r="E5630" s="13" t="s">
        <v>98</v>
      </c>
      <c r="F5630" s="17">
        <v>-1442</v>
      </c>
      <c r="G5630" t="str">
        <f>_xlfn.XLOOKUP(tbl_GL[[#This Row],[Account_key]],tbl_COA[Account_key],tbl_COA[Class],"Not Found")</f>
        <v>Assets</v>
      </c>
      <c r="H5630" t="str">
        <f>_xlfn.XLOOKUP(tbl_GL[[#This Row],[Account_key]],tbl_COA[Account_key],tbl_COA[SubClass],"Not Found")</f>
        <v>Assets</v>
      </c>
      <c r="I5630" t="str">
        <f>_xlfn.XLOOKUP(tbl_GL[[#This Row],[Account_key]],tbl_COA[Account_key],tbl_COA[SubClass2],"Not Found")</f>
        <v>Current Assets</v>
      </c>
      <c r="J5630" t="str">
        <f>_xlfn.XLOOKUP(tbl_GL[[#This Row],[Account_key]],tbl_COA[Account_key],tbl_COA[SubAccount],,0)</f>
        <v>Cash at Bank</v>
      </c>
      <c r="K5630">
        <f>YEAR(tbl_GL[[#This Row],[Date]])</f>
        <v>2018</v>
      </c>
    </row>
    <row r="5631" spans="1:11" hidden="1" x14ac:dyDescent="0.35">
      <c r="A5631">
        <v>217.2</v>
      </c>
      <c r="B5631" s="24">
        <v>43231</v>
      </c>
      <c r="C5631">
        <v>3</v>
      </c>
      <c r="D5631" s="13">
        <v>120</v>
      </c>
      <c r="E5631" s="13" t="s">
        <v>98</v>
      </c>
      <c r="F5631" s="17">
        <v>-1442</v>
      </c>
      <c r="G5631" t="str">
        <f>_xlfn.XLOOKUP(tbl_GL[[#This Row],[Account_key]],tbl_COA[Account_key],tbl_COA[Class],"Not Found")</f>
        <v>Liabilities and Owners Equity</v>
      </c>
      <c r="H5631" t="str">
        <f>_xlfn.XLOOKUP(tbl_GL[[#This Row],[Account_key]],tbl_COA[Account_key],tbl_COA[SubClass],"Not Found")</f>
        <v>Liabilities</v>
      </c>
      <c r="I5631" t="str">
        <f>_xlfn.XLOOKUP(tbl_GL[[#This Row],[Account_key]],tbl_COA[Account_key],tbl_COA[SubClass2],"Not Found")</f>
        <v>Current Liabilities</v>
      </c>
      <c r="J5631" t="str">
        <f>_xlfn.XLOOKUP(tbl_GL[[#This Row],[Account_key]],tbl_COA[Account_key],tbl_COA[SubAccount],,0)</f>
        <v>Accrued Expenses</v>
      </c>
      <c r="K5631">
        <f>YEAR(tbl_GL[[#This Row],[Date]])</f>
        <v>2018</v>
      </c>
    </row>
    <row r="5632" spans="1:11" hidden="1" x14ac:dyDescent="0.35">
      <c r="A5632">
        <v>218.1</v>
      </c>
      <c r="B5632" s="24">
        <v>43231</v>
      </c>
      <c r="C5632">
        <v>3</v>
      </c>
      <c r="D5632" s="13">
        <v>30</v>
      </c>
      <c r="E5632" s="13" t="s">
        <v>80</v>
      </c>
      <c r="F5632" s="17">
        <v>-8875</v>
      </c>
      <c r="G5632" t="str">
        <f>_xlfn.XLOOKUP(tbl_GL[[#This Row],[Account_key]],tbl_COA[Account_key],tbl_COA[Class],"Not Found")</f>
        <v>Assets</v>
      </c>
      <c r="H5632" t="str">
        <f>_xlfn.XLOOKUP(tbl_GL[[#This Row],[Account_key]],tbl_COA[Account_key],tbl_COA[SubClass],"Not Found")</f>
        <v>Assets</v>
      </c>
      <c r="I5632" t="str">
        <f>_xlfn.XLOOKUP(tbl_GL[[#This Row],[Account_key]],tbl_COA[Account_key],tbl_COA[SubClass2],"Not Found")</f>
        <v>Current Assets</v>
      </c>
      <c r="J5632" t="str">
        <f>_xlfn.XLOOKUP(tbl_GL[[#This Row],[Account_key]],tbl_COA[Account_key],tbl_COA[SubAccount],,0)</f>
        <v>Trade Receivables</v>
      </c>
      <c r="K5632">
        <f>YEAR(tbl_GL[[#This Row],[Date]])</f>
        <v>2018</v>
      </c>
    </row>
    <row r="5633" spans="1:11" hidden="1" x14ac:dyDescent="0.35">
      <c r="A5633">
        <v>218.2</v>
      </c>
      <c r="B5633" s="24">
        <v>43231</v>
      </c>
      <c r="C5633">
        <v>3</v>
      </c>
      <c r="D5633" s="13">
        <v>10</v>
      </c>
      <c r="E5633" s="13" t="s">
        <v>80</v>
      </c>
      <c r="F5633" s="17">
        <v>8875</v>
      </c>
      <c r="G5633" t="str">
        <f>_xlfn.XLOOKUP(tbl_GL[[#This Row],[Account_key]],tbl_COA[Account_key],tbl_COA[Class],"Not Found")</f>
        <v>Assets</v>
      </c>
      <c r="H5633" t="str">
        <f>_xlfn.XLOOKUP(tbl_GL[[#This Row],[Account_key]],tbl_COA[Account_key],tbl_COA[SubClass],"Not Found")</f>
        <v>Assets</v>
      </c>
      <c r="I5633" t="str">
        <f>_xlfn.XLOOKUP(tbl_GL[[#This Row],[Account_key]],tbl_COA[Account_key],tbl_COA[SubClass2],"Not Found")</f>
        <v>Current Assets</v>
      </c>
      <c r="J5633" t="str">
        <f>_xlfn.XLOOKUP(tbl_GL[[#This Row],[Account_key]],tbl_COA[Account_key],tbl_COA[SubAccount],,0)</f>
        <v>Cash at Bank</v>
      </c>
      <c r="K5633">
        <f>YEAR(tbl_GL[[#This Row],[Date]])</f>
        <v>2018</v>
      </c>
    </row>
    <row r="5634" spans="1:11" hidden="1" x14ac:dyDescent="0.35">
      <c r="A5634">
        <v>219.1</v>
      </c>
      <c r="B5634" s="24">
        <v>43231</v>
      </c>
      <c r="C5634">
        <v>3</v>
      </c>
      <c r="D5634" s="13">
        <v>10</v>
      </c>
      <c r="E5634" s="13" t="s">
        <v>84</v>
      </c>
      <c r="F5634" s="17">
        <v>-10667</v>
      </c>
      <c r="G5634" t="str">
        <f>_xlfn.XLOOKUP(tbl_GL[[#This Row],[Account_key]],tbl_COA[Account_key],tbl_COA[Class],"Not Found")</f>
        <v>Assets</v>
      </c>
      <c r="H5634" t="str">
        <f>_xlfn.XLOOKUP(tbl_GL[[#This Row],[Account_key]],tbl_COA[Account_key],tbl_COA[SubClass],"Not Found")</f>
        <v>Assets</v>
      </c>
      <c r="I5634" t="str">
        <f>_xlfn.XLOOKUP(tbl_GL[[#This Row],[Account_key]],tbl_COA[Account_key],tbl_COA[SubClass2],"Not Found")</f>
        <v>Current Assets</v>
      </c>
      <c r="J5634" t="str">
        <f>_xlfn.XLOOKUP(tbl_GL[[#This Row],[Account_key]],tbl_COA[Account_key],tbl_COA[SubAccount],,0)</f>
        <v>Cash at Bank</v>
      </c>
      <c r="K5634">
        <f>YEAR(tbl_GL[[#This Row],[Date]])</f>
        <v>2018</v>
      </c>
    </row>
    <row r="5635" spans="1:11" hidden="1" x14ac:dyDescent="0.35">
      <c r="A5635">
        <v>219.2</v>
      </c>
      <c r="B5635" s="24">
        <v>43231</v>
      </c>
      <c r="C5635">
        <v>3</v>
      </c>
      <c r="D5635" s="13">
        <v>110</v>
      </c>
      <c r="E5635" s="13" t="s">
        <v>84</v>
      </c>
      <c r="F5635" s="17">
        <v>-10667</v>
      </c>
      <c r="G5635" t="str">
        <f>_xlfn.XLOOKUP(tbl_GL[[#This Row],[Account_key]],tbl_COA[Account_key],tbl_COA[Class],"Not Found")</f>
        <v>Liabilities and Owners Equity</v>
      </c>
      <c r="H5635" t="str">
        <f>_xlfn.XLOOKUP(tbl_GL[[#This Row],[Account_key]],tbl_COA[Account_key],tbl_COA[SubClass],"Not Found")</f>
        <v>Liabilities</v>
      </c>
      <c r="I5635" t="str">
        <f>_xlfn.XLOOKUP(tbl_GL[[#This Row],[Account_key]],tbl_COA[Account_key],tbl_COA[SubClass2],"Not Found")</f>
        <v>Current Liabilities</v>
      </c>
      <c r="J5635" t="str">
        <f>_xlfn.XLOOKUP(tbl_GL[[#This Row],[Account_key]],tbl_COA[Account_key],tbl_COA[SubAccount],,0)</f>
        <v>Trade Payables</v>
      </c>
      <c r="K5635">
        <f>YEAR(tbl_GL[[#This Row],[Date]])</f>
        <v>2018</v>
      </c>
    </row>
    <row r="5636" spans="1:11" hidden="1" x14ac:dyDescent="0.35">
      <c r="A5636">
        <v>220.1</v>
      </c>
      <c r="B5636" s="24">
        <v>43232</v>
      </c>
      <c r="C5636">
        <v>3</v>
      </c>
      <c r="D5636" s="13">
        <v>320</v>
      </c>
      <c r="E5636" s="13" t="s">
        <v>97</v>
      </c>
      <c r="F5636" s="17">
        <v>-1384</v>
      </c>
      <c r="G5636" t="str">
        <f>_xlfn.XLOOKUP(tbl_GL[[#This Row],[Account_key]],tbl_COA[Account_key],tbl_COA[Class],"Not Found")</f>
        <v>Operating account</v>
      </c>
      <c r="H5636" t="str">
        <f>_xlfn.XLOOKUP(tbl_GL[[#This Row],[Account_key]],tbl_COA[Account_key],tbl_COA[SubClass],"Not Found")</f>
        <v>Operating Expenses</v>
      </c>
      <c r="I5636" t="str">
        <f>_xlfn.XLOOKUP(tbl_GL[[#This Row],[Account_key]],tbl_COA[Account_key],tbl_COA[SubClass2],"Not Found")</f>
        <v>Administration</v>
      </c>
      <c r="J5636" t="str">
        <f>_xlfn.XLOOKUP(tbl_GL[[#This Row],[Account_key]],tbl_COA[Account_key],tbl_COA[SubAccount],,0)</f>
        <v>Professional Services</v>
      </c>
      <c r="K5636">
        <f>YEAR(tbl_GL[[#This Row],[Date]])</f>
        <v>2018</v>
      </c>
    </row>
    <row r="5637" spans="1:11" hidden="1" x14ac:dyDescent="0.35">
      <c r="A5637">
        <v>220.2</v>
      </c>
      <c r="B5637" s="24">
        <v>43232</v>
      </c>
      <c r="C5637">
        <v>3</v>
      </c>
      <c r="D5637" s="13">
        <v>120</v>
      </c>
      <c r="E5637" s="13" t="s">
        <v>97</v>
      </c>
      <c r="F5637" s="17">
        <v>1384</v>
      </c>
      <c r="G5637" t="str">
        <f>_xlfn.XLOOKUP(tbl_GL[[#This Row],[Account_key]],tbl_COA[Account_key],tbl_COA[Class],"Not Found")</f>
        <v>Liabilities and Owners Equity</v>
      </c>
      <c r="H5637" t="str">
        <f>_xlfn.XLOOKUP(tbl_GL[[#This Row],[Account_key]],tbl_COA[Account_key],tbl_COA[SubClass],"Not Found")</f>
        <v>Liabilities</v>
      </c>
      <c r="I5637" t="str">
        <f>_xlfn.XLOOKUP(tbl_GL[[#This Row],[Account_key]],tbl_COA[Account_key],tbl_COA[SubClass2],"Not Found")</f>
        <v>Current Liabilities</v>
      </c>
      <c r="J5637" t="str">
        <f>_xlfn.XLOOKUP(tbl_GL[[#This Row],[Account_key]],tbl_COA[Account_key],tbl_COA[SubAccount],,0)</f>
        <v>Accrued Expenses</v>
      </c>
      <c r="K5637">
        <f>YEAR(tbl_GL[[#This Row],[Date]])</f>
        <v>2018</v>
      </c>
    </row>
    <row r="5638" spans="1:11" hidden="1" x14ac:dyDescent="0.35">
      <c r="A5638">
        <v>221.1</v>
      </c>
      <c r="B5638" s="24">
        <v>43235</v>
      </c>
      <c r="C5638">
        <v>3</v>
      </c>
      <c r="D5638" s="13">
        <v>230</v>
      </c>
      <c r="E5638" s="13" t="s">
        <v>4</v>
      </c>
      <c r="F5638" s="17">
        <v>-193</v>
      </c>
      <c r="G5638" t="str">
        <f>_xlfn.XLOOKUP(tbl_GL[[#This Row],[Account_key]],tbl_COA[Account_key],tbl_COA[Class],"Not Found")</f>
        <v>Trading account</v>
      </c>
      <c r="H5638" t="str">
        <f>_xlfn.XLOOKUP(tbl_GL[[#This Row],[Account_key]],tbl_COA[Account_key],tbl_COA[SubClass],"Not Found")</f>
        <v>Cost of Sales</v>
      </c>
      <c r="I5638" t="str">
        <f>_xlfn.XLOOKUP(tbl_GL[[#This Row],[Account_key]],tbl_COA[Account_key],tbl_COA[SubClass2],"Not Found")</f>
        <v>Cost of Sales</v>
      </c>
      <c r="J5638" t="str">
        <f>_xlfn.XLOOKUP(tbl_GL[[#This Row],[Account_key]],tbl_COA[Account_key],tbl_COA[SubAccount],,0)</f>
        <v>Cost of Sales</v>
      </c>
      <c r="K5638">
        <f>YEAR(tbl_GL[[#This Row],[Date]])</f>
        <v>2018</v>
      </c>
    </row>
    <row r="5639" spans="1:11" hidden="1" x14ac:dyDescent="0.35">
      <c r="A5639">
        <v>221.2</v>
      </c>
      <c r="B5639" s="24">
        <v>43235</v>
      </c>
      <c r="C5639">
        <v>3</v>
      </c>
      <c r="D5639" s="13">
        <v>60</v>
      </c>
      <c r="E5639" s="13" t="s">
        <v>4</v>
      </c>
      <c r="F5639" s="17">
        <v>-193</v>
      </c>
      <c r="G5639" t="str">
        <f>_xlfn.XLOOKUP(tbl_GL[[#This Row],[Account_key]],tbl_COA[Account_key],tbl_COA[Class],"Not Found")</f>
        <v>Assets</v>
      </c>
      <c r="H5639" t="str">
        <f>_xlfn.XLOOKUP(tbl_GL[[#This Row],[Account_key]],tbl_COA[Account_key],tbl_COA[SubClass],"Not Found")</f>
        <v>Assets</v>
      </c>
      <c r="I5639" t="str">
        <f>_xlfn.XLOOKUP(tbl_GL[[#This Row],[Account_key]],tbl_COA[Account_key],tbl_COA[SubClass2],"Not Found")</f>
        <v>Current Assets</v>
      </c>
      <c r="J5639" t="str">
        <f>_xlfn.XLOOKUP(tbl_GL[[#This Row],[Account_key]],tbl_COA[Account_key],tbl_COA[SubAccount],,0)</f>
        <v>Inventory</v>
      </c>
      <c r="K5639">
        <f>YEAR(tbl_GL[[#This Row],[Date]])</f>
        <v>2018</v>
      </c>
    </row>
    <row r="5640" spans="1:11" hidden="1" x14ac:dyDescent="0.35">
      <c r="A5640">
        <v>222.1</v>
      </c>
      <c r="B5640" s="24">
        <v>43235</v>
      </c>
      <c r="C5640">
        <v>3</v>
      </c>
      <c r="D5640" s="13">
        <v>10</v>
      </c>
      <c r="E5640" s="13" t="s">
        <v>112</v>
      </c>
      <c r="F5640" s="17">
        <v>-187</v>
      </c>
      <c r="G5640" t="str">
        <f>_xlfn.XLOOKUP(tbl_GL[[#This Row],[Account_key]],tbl_COA[Account_key],tbl_COA[Class],"Not Found")</f>
        <v>Assets</v>
      </c>
      <c r="H5640" t="str">
        <f>_xlfn.XLOOKUP(tbl_GL[[#This Row],[Account_key]],tbl_COA[Account_key],tbl_COA[SubClass],"Not Found")</f>
        <v>Assets</v>
      </c>
      <c r="I5640" t="str">
        <f>_xlfn.XLOOKUP(tbl_GL[[#This Row],[Account_key]],tbl_COA[Account_key],tbl_COA[SubClass2],"Not Found")</f>
        <v>Current Assets</v>
      </c>
      <c r="J5640" t="str">
        <f>_xlfn.XLOOKUP(tbl_GL[[#This Row],[Account_key]],tbl_COA[Account_key],tbl_COA[SubAccount],,0)</f>
        <v>Cash at Bank</v>
      </c>
      <c r="K5640">
        <f>YEAR(tbl_GL[[#This Row],[Date]])</f>
        <v>2018</v>
      </c>
    </row>
    <row r="5641" spans="1:11" hidden="1" x14ac:dyDescent="0.35">
      <c r="A5641">
        <v>222.2</v>
      </c>
      <c r="B5641" s="24">
        <v>43235</v>
      </c>
      <c r="C5641">
        <v>3</v>
      </c>
      <c r="D5641" s="13">
        <v>121</v>
      </c>
      <c r="E5641" s="13" t="s">
        <v>112</v>
      </c>
      <c r="F5641" s="17">
        <v>-187</v>
      </c>
      <c r="G5641" t="str">
        <f>_xlfn.XLOOKUP(tbl_GL[[#This Row],[Account_key]],tbl_COA[Account_key],tbl_COA[Class],"Not Found")</f>
        <v>Liabilities and Owners Equity</v>
      </c>
      <c r="H5641" t="str">
        <f>_xlfn.XLOOKUP(tbl_GL[[#This Row],[Account_key]],tbl_COA[Account_key],tbl_COA[SubClass],"Not Found")</f>
        <v>Liabilities</v>
      </c>
      <c r="I5641" t="str">
        <f>_xlfn.XLOOKUP(tbl_GL[[#This Row],[Account_key]],tbl_COA[Account_key],tbl_COA[SubClass2],"Not Found")</f>
        <v>Current Liabilities</v>
      </c>
      <c r="J5641" t="str">
        <f>_xlfn.XLOOKUP(tbl_GL[[#This Row],[Account_key]],tbl_COA[Account_key],tbl_COA[SubAccount],,0)</f>
        <v>Interest Payable</v>
      </c>
      <c r="K5641">
        <f>YEAR(tbl_GL[[#This Row],[Date]])</f>
        <v>2018</v>
      </c>
    </row>
    <row r="5642" spans="1:11" hidden="1" x14ac:dyDescent="0.35">
      <c r="A5642">
        <v>223.1</v>
      </c>
      <c r="B5642" s="24">
        <v>43235</v>
      </c>
      <c r="C5642">
        <v>3</v>
      </c>
      <c r="D5642" s="13">
        <v>210</v>
      </c>
      <c r="E5642" s="13" t="s">
        <v>8</v>
      </c>
      <c r="F5642" s="17">
        <v>602</v>
      </c>
      <c r="G5642" t="str">
        <f>_xlfn.XLOOKUP(tbl_GL[[#This Row],[Account_key]],tbl_COA[Account_key],tbl_COA[Class],"Not Found")</f>
        <v>Trading account</v>
      </c>
      <c r="H5642" t="str">
        <f>_xlfn.XLOOKUP(tbl_GL[[#This Row],[Account_key]],tbl_COA[Account_key],tbl_COA[SubClass],"Not Found")</f>
        <v>Sales</v>
      </c>
      <c r="I5642" t="str">
        <f>_xlfn.XLOOKUP(tbl_GL[[#This Row],[Account_key]],tbl_COA[Account_key],tbl_COA[SubClass2],"Not Found")</f>
        <v>Sales</v>
      </c>
      <c r="J5642" t="str">
        <f>_xlfn.XLOOKUP(tbl_GL[[#This Row],[Account_key]],tbl_COA[Account_key],tbl_COA[SubAccount],,0)</f>
        <v>Sales</v>
      </c>
      <c r="K5642">
        <f>YEAR(tbl_GL[[#This Row],[Date]])</f>
        <v>2018</v>
      </c>
    </row>
    <row r="5643" spans="1:11" hidden="1" x14ac:dyDescent="0.35">
      <c r="A5643">
        <v>223.2</v>
      </c>
      <c r="B5643" s="24">
        <v>43235</v>
      </c>
      <c r="C5643">
        <v>3</v>
      </c>
      <c r="D5643" s="13">
        <v>30</v>
      </c>
      <c r="E5643" s="13" t="s">
        <v>8</v>
      </c>
      <c r="F5643" s="17">
        <v>602</v>
      </c>
      <c r="G5643" t="str">
        <f>_xlfn.XLOOKUP(tbl_GL[[#This Row],[Account_key]],tbl_COA[Account_key],tbl_COA[Class],"Not Found")</f>
        <v>Assets</v>
      </c>
      <c r="H5643" t="str">
        <f>_xlfn.XLOOKUP(tbl_GL[[#This Row],[Account_key]],tbl_COA[Account_key],tbl_COA[SubClass],"Not Found")</f>
        <v>Assets</v>
      </c>
      <c r="I5643" t="str">
        <f>_xlfn.XLOOKUP(tbl_GL[[#This Row],[Account_key]],tbl_COA[Account_key],tbl_COA[SubClass2],"Not Found")</f>
        <v>Current Assets</v>
      </c>
      <c r="J5643" t="str">
        <f>_xlfn.XLOOKUP(tbl_GL[[#This Row],[Account_key]],tbl_COA[Account_key],tbl_COA[SubAccount],,0)</f>
        <v>Trade Receivables</v>
      </c>
      <c r="K5643">
        <f>YEAR(tbl_GL[[#This Row],[Date]])</f>
        <v>2018</v>
      </c>
    </row>
    <row r="5644" spans="1:11" hidden="1" x14ac:dyDescent="0.35">
      <c r="A5644">
        <v>224.1</v>
      </c>
      <c r="B5644" s="24">
        <v>43235</v>
      </c>
      <c r="C5644">
        <v>3</v>
      </c>
      <c r="D5644" s="13">
        <v>230</v>
      </c>
      <c r="E5644" s="13" t="s">
        <v>4</v>
      </c>
      <c r="F5644" s="17">
        <v>-652</v>
      </c>
      <c r="G5644" t="str">
        <f>_xlfn.XLOOKUP(tbl_GL[[#This Row],[Account_key]],tbl_COA[Account_key],tbl_COA[Class],"Not Found")</f>
        <v>Trading account</v>
      </c>
      <c r="H5644" t="str">
        <f>_xlfn.XLOOKUP(tbl_GL[[#This Row],[Account_key]],tbl_COA[Account_key],tbl_COA[SubClass],"Not Found")</f>
        <v>Cost of Sales</v>
      </c>
      <c r="I5644" t="str">
        <f>_xlfn.XLOOKUP(tbl_GL[[#This Row],[Account_key]],tbl_COA[Account_key],tbl_COA[SubClass2],"Not Found")</f>
        <v>Cost of Sales</v>
      </c>
      <c r="J5644" t="str">
        <f>_xlfn.XLOOKUP(tbl_GL[[#This Row],[Account_key]],tbl_COA[Account_key],tbl_COA[SubAccount],,0)</f>
        <v>Cost of Sales</v>
      </c>
      <c r="K5644">
        <f>YEAR(tbl_GL[[#This Row],[Date]])</f>
        <v>2018</v>
      </c>
    </row>
    <row r="5645" spans="1:11" hidden="1" x14ac:dyDescent="0.35">
      <c r="A5645">
        <v>224.2</v>
      </c>
      <c r="B5645" s="24">
        <v>43235</v>
      </c>
      <c r="C5645">
        <v>3</v>
      </c>
      <c r="D5645" s="13">
        <v>60</v>
      </c>
      <c r="E5645" s="13" t="s">
        <v>4</v>
      </c>
      <c r="F5645" s="17">
        <v>-652</v>
      </c>
      <c r="G5645" t="str">
        <f>_xlfn.XLOOKUP(tbl_GL[[#This Row],[Account_key]],tbl_COA[Account_key],tbl_COA[Class],"Not Found")</f>
        <v>Assets</v>
      </c>
      <c r="H5645" t="str">
        <f>_xlfn.XLOOKUP(tbl_GL[[#This Row],[Account_key]],tbl_COA[Account_key],tbl_COA[SubClass],"Not Found")</f>
        <v>Assets</v>
      </c>
      <c r="I5645" t="str">
        <f>_xlfn.XLOOKUP(tbl_GL[[#This Row],[Account_key]],tbl_COA[Account_key],tbl_COA[SubClass2],"Not Found")</f>
        <v>Current Assets</v>
      </c>
      <c r="J5645" t="str">
        <f>_xlfn.XLOOKUP(tbl_GL[[#This Row],[Account_key]],tbl_COA[Account_key],tbl_COA[SubAccount],,0)</f>
        <v>Inventory</v>
      </c>
      <c r="K5645">
        <f>YEAR(tbl_GL[[#This Row],[Date]])</f>
        <v>2018</v>
      </c>
    </row>
    <row r="5646" spans="1:11" hidden="1" x14ac:dyDescent="0.35">
      <c r="A5646">
        <v>225.1</v>
      </c>
      <c r="B5646" s="24">
        <v>43235</v>
      </c>
      <c r="C5646">
        <v>3</v>
      </c>
      <c r="D5646" s="13">
        <v>260</v>
      </c>
      <c r="E5646" s="13" t="s">
        <v>97</v>
      </c>
      <c r="F5646" s="17">
        <v>-1626</v>
      </c>
      <c r="G5646" t="str">
        <f>_xlfn.XLOOKUP(tbl_GL[[#This Row],[Account_key]],tbl_COA[Account_key],tbl_COA[Class],"Not Found")</f>
        <v>Operating account</v>
      </c>
      <c r="H5646" t="str">
        <f>_xlfn.XLOOKUP(tbl_GL[[#This Row],[Account_key]],tbl_COA[Account_key],tbl_COA[SubClass],"Not Found")</f>
        <v>Operating Expenses</v>
      </c>
      <c r="I5646" t="str">
        <f>_xlfn.XLOOKUP(tbl_GL[[#This Row],[Account_key]],tbl_COA[Account_key],tbl_COA[SubClass2],"Not Found")</f>
        <v>Marketing</v>
      </c>
      <c r="J5646" t="str">
        <f>_xlfn.XLOOKUP(tbl_GL[[#This Row],[Account_key]],tbl_COA[Account_key],tbl_COA[SubAccount],,0)</f>
        <v>Commissions</v>
      </c>
      <c r="K5646">
        <f>YEAR(tbl_GL[[#This Row],[Date]])</f>
        <v>2018</v>
      </c>
    </row>
    <row r="5647" spans="1:11" hidden="1" x14ac:dyDescent="0.35">
      <c r="A5647">
        <v>225.2</v>
      </c>
      <c r="B5647" s="24">
        <v>43235</v>
      </c>
      <c r="C5647">
        <v>3</v>
      </c>
      <c r="D5647" s="13">
        <v>120</v>
      </c>
      <c r="E5647" s="13" t="s">
        <v>97</v>
      </c>
      <c r="F5647" s="17">
        <v>1626</v>
      </c>
      <c r="G5647" t="str">
        <f>_xlfn.XLOOKUP(tbl_GL[[#This Row],[Account_key]],tbl_COA[Account_key],tbl_COA[Class],"Not Found")</f>
        <v>Liabilities and Owners Equity</v>
      </c>
      <c r="H5647" t="str">
        <f>_xlfn.XLOOKUP(tbl_GL[[#This Row],[Account_key]],tbl_COA[Account_key],tbl_COA[SubClass],"Not Found")</f>
        <v>Liabilities</v>
      </c>
      <c r="I5647" t="str">
        <f>_xlfn.XLOOKUP(tbl_GL[[#This Row],[Account_key]],tbl_COA[Account_key],tbl_COA[SubClass2],"Not Found")</f>
        <v>Current Liabilities</v>
      </c>
      <c r="J5647" t="str">
        <f>_xlfn.XLOOKUP(tbl_GL[[#This Row],[Account_key]],tbl_COA[Account_key],tbl_COA[SubAccount],,0)</f>
        <v>Accrued Expenses</v>
      </c>
      <c r="K5647">
        <f>YEAR(tbl_GL[[#This Row],[Date]])</f>
        <v>2018</v>
      </c>
    </row>
    <row r="5648" spans="1:11" hidden="1" x14ac:dyDescent="0.35">
      <c r="A5648">
        <v>226.1</v>
      </c>
      <c r="B5648" s="24">
        <v>43235</v>
      </c>
      <c r="C5648">
        <v>3</v>
      </c>
      <c r="D5648" s="13">
        <v>210</v>
      </c>
      <c r="E5648" s="13" t="s">
        <v>7</v>
      </c>
      <c r="F5648" s="17">
        <v>1901</v>
      </c>
      <c r="G5648" t="str">
        <f>_xlfn.XLOOKUP(tbl_GL[[#This Row],[Account_key]],tbl_COA[Account_key],tbl_COA[Class],"Not Found")</f>
        <v>Trading account</v>
      </c>
      <c r="H5648" t="str">
        <f>_xlfn.XLOOKUP(tbl_GL[[#This Row],[Account_key]],tbl_COA[Account_key],tbl_COA[SubClass],"Not Found")</f>
        <v>Sales</v>
      </c>
      <c r="I5648" t="str">
        <f>_xlfn.XLOOKUP(tbl_GL[[#This Row],[Account_key]],tbl_COA[Account_key],tbl_COA[SubClass2],"Not Found")</f>
        <v>Sales</v>
      </c>
      <c r="J5648" t="str">
        <f>_xlfn.XLOOKUP(tbl_GL[[#This Row],[Account_key]],tbl_COA[Account_key],tbl_COA[SubAccount],,0)</f>
        <v>Sales</v>
      </c>
      <c r="K5648">
        <f>YEAR(tbl_GL[[#This Row],[Date]])</f>
        <v>2018</v>
      </c>
    </row>
    <row r="5649" spans="1:11" hidden="1" x14ac:dyDescent="0.35">
      <c r="A5649">
        <v>226.2</v>
      </c>
      <c r="B5649" s="24">
        <v>43235</v>
      </c>
      <c r="C5649">
        <v>3</v>
      </c>
      <c r="D5649" s="13">
        <v>10</v>
      </c>
      <c r="E5649" s="13" t="s">
        <v>7</v>
      </c>
      <c r="F5649" s="17">
        <v>1901</v>
      </c>
      <c r="G5649" t="str">
        <f>_xlfn.XLOOKUP(tbl_GL[[#This Row],[Account_key]],tbl_COA[Account_key],tbl_COA[Class],"Not Found")</f>
        <v>Assets</v>
      </c>
      <c r="H5649" t="str">
        <f>_xlfn.XLOOKUP(tbl_GL[[#This Row],[Account_key]],tbl_COA[Account_key],tbl_COA[SubClass],"Not Found")</f>
        <v>Assets</v>
      </c>
      <c r="I5649" t="str">
        <f>_xlfn.XLOOKUP(tbl_GL[[#This Row],[Account_key]],tbl_COA[Account_key],tbl_COA[SubClass2],"Not Found")</f>
        <v>Current Assets</v>
      </c>
      <c r="J5649" t="str">
        <f>_xlfn.XLOOKUP(tbl_GL[[#This Row],[Account_key]],tbl_COA[Account_key],tbl_COA[SubAccount],,0)</f>
        <v>Cash at Bank</v>
      </c>
      <c r="K5649">
        <f>YEAR(tbl_GL[[#This Row],[Date]])</f>
        <v>2018</v>
      </c>
    </row>
    <row r="5650" spans="1:11" hidden="1" x14ac:dyDescent="0.35">
      <c r="A5650">
        <v>227.1</v>
      </c>
      <c r="B5650" s="24">
        <v>43235</v>
      </c>
      <c r="C5650">
        <v>3</v>
      </c>
      <c r="D5650" s="13">
        <v>230</v>
      </c>
      <c r="E5650" s="13" t="s">
        <v>4</v>
      </c>
      <c r="F5650" s="17">
        <v>-2841</v>
      </c>
      <c r="G5650" t="str">
        <f>_xlfn.XLOOKUP(tbl_GL[[#This Row],[Account_key]],tbl_COA[Account_key],tbl_COA[Class],"Not Found")</f>
        <v>Trading account</v>
      </c>
      <c r="H5650" t="str">
        <f>_xlfn.XLOOKUP(tbl_GL[[#This Row],[Account_key]],tbl_COA[Account_key],tbl_COA[SubClass],"Not Found")</f>
        <v>Cost of Sales</v>
      </c>
      <c r="I5650" t="str">
        <f>_xlfn.XLOOKUP(tbl_GL[[#This Row],[Account_key]],tbl_COA[Account_key],tbl_COA[SubClass2],"Not Found")</f>
        <v>Cost of Sales</v>
      </c>
      <c r="J5650" t="str">
        <f>_xlfn.XLOOKUP(tbl_GL[[#This Row],[Account_key]],tbl_COA[Account_key],tbl_COA[SubAccount],,0)</f>
        <v>Cost of Sales</v>
      </c>
      <c r="K5650">
        <f>YEAR(tbl_GL[[#This Row],[Date]])</f>
        <v>2018</v>
      </c>
    </row>
    <row r="5651" spans="1:11" hidden="1" x14ac:dyDescent="0.35">
      <c r="A5651">
        <v>227.2</v>
      </c>
      <c r="B5651" s="24">
        <v>43235</v>
      </c>
      <c r="C5651">
        <v>3</v>
      </c>
      <c r="D5651" s="13">
        <v>60</v>
      </c>
      <c r="E5651" s="13" t="s">
        <v>4</v>
      </c>
      <c r="F5651" s="17">
        <v>-2841</v>
      </c>
      <c r="G5651" t="str">
        <f>_xlfn.XLOOKUP(tbl_GL[[#This Row],[Account_key]],tbl_COA[Account_key],tbl_COA[Class],"Not Found")</f>
        <v>Assets</v>
      </c>
      <c r="H5651" t="str">
        <f>_xlfn.XLOOKUP(tbl_GL[[#This Row],[Account_key]],tbl_COA[Account_key],tbl_COA[SubClass],"Not Found")</f>
        <v>Assets</v>
      </c>
      <c r="I5651" t="str">
        <f>_xlfn.XLOOKUP(tbl_GL[[#This Row],[Account_key]],tbl_COA[Account_key],tbl_COA[SubClass2],"Not Found")</f>
        <v>Current Assets</v>
      </c>
      <c r="J5651" t="str">
        <f>_xlfn.XLOOKUP(tbl_GL[[#This Row],[Account_key]],tbl_COA[Account_key],tbl_COA[SubAccount],,0)</f>
        <v>Inventory</v>
      </c>
      <c r="K5651">
        <f>YEAR(tbl_GL[[#This Row],[Date]])</f>
        <v>2018</v>
      </c>
    </row>
    <row r="5652" spans="1:11" hidden="1" x14ac:dyDescent="0.35">
      <c r="A5652">
        <v>228.1</v>
      </c>
      <c r="B5652" s="24">
        <v>43235</v>
      </c>
      <c r="C5652">
        <v>3</v>
      </c>
      <c r="D5652" s="13">
        <v>210</v>
      </c>
      <c r="E5652" s="13" t="s">
        <v>8</v>
      </c>
      <c r="F5652" s="17">
        <v>8877</v>
      </c>
      <c r="G5652" t="str">
        <f>_xlfn.XLOOKUP(tbl_GL[[#This Row],[Account_key]],tbl_COA[Account_key],tbl_COA[Class],"Not Found")</f>
        <v>Trading account</v>
      </c>
      <c r="H5652" t="str">
        <f>_xlfn.XLOOKUP(tbl_GL[[#This Row],[Account_key]],tbl_COA[Account_key],tbl_COA[SubClass],"Not Found")</f>
        <v>Sales</v>
      </c>
      <c r="I5652" t="str">
        <f>_xlfn.XLOOKUP(tbl_GL[[#This Row],[Account_key]],tbl_COA[Account_key],tbl_COA[SubClass2],"Not Found")</f>
        <v>Sales</v>
      </c>
      <c r="J5652" t="str">
        <f>_xlfn.XLOOKUP(tbl_GL[[#This Row],[Account_key]],tbl_COA[Account_key],tbl_COA[SubAccount],,0)</f>
        <v>Sales</v>
      </c>
      <c r="K5652">
        <f>YEAR(tbl_GL[[#This Row],[Date]])</f>
        <v>2018</v>
      </c>
    </row>
    <row r="5653" spans="1:11" hidden="1" x14ac:dyDescent="0.35">
      <c r="A5653">
        <v>228.2</v>
      </c>
      <c r="B5653" s="24">
        <v>43235</v>
      </c>
      <c r="C5653">
        <v>3</v>
      </c>
      <c r="D5653" s="13">
        <v>30</v>
      </c>
      <c r="E5653" s="13" t="s">
        <v>8</v>
      </c>
      <c r="F5653" s="17">
        <v>8877</v>
      </c>
      <c r="G5653" t="str">
        <f>_xlfn.XLOOKUP(tbl_GL[[#This Row],[Account_key]],tbl_COA[Account_key],tbl_COA[Class],"Not Found")</f>
        <v>Assets</v>
      </c>
      <c r="H5653" t="str">
        <f>_xlfn.XLOOKUP(tbl_GL[[#This Row],[Account_key]],tbl_COA[Account_key],tbl_COA[SubClass],"Not Found")</f>
        <v>Assets</v>
      </c>
      <c r="I5653" t="str">
        <f>_xlfn.XLOOKUP(tbl_GL[[#This Row],[Account_key]],tbl_COA[Account_key],tbl_COA[SubClass2],"Not Found")</f>
        <v>Current Assets</v>
      </c>
      <c r="J5653" t="str">
        <f>_xlfn.XLOOKUP(tbl_GL[[#This Row],[Account_key]],tbl_COA[Account_key],tbl_COA[SubAccount],,0)</f>
        <v>Trade Receivables</v>
      </c>
      <c r="K5653">
        <f>YEAR(tbl_GL[[#This Row],[Date]])</f>
        <v>2018</v>
      </c>
    </row>
    <row r="5654" spans="1:11" hidden="1" x14ac:dyDescent="0.35">
      <c r="A5654">
        <v>229.1</v>
      </c>
      <c r="B5654" s="24">
        <v>43236</v>
      </c>
      <c r="C5654">
        <v>3</v>
      </c>
      <c r="D5654" s="13">
        <v>290</v>
      </c>
      <c r="E5654" s="13" t="s">
        <v>99</v>
      </c>
      <c r="F5654" s="17">
        <v>-54</v>
      </c>
      <c r="G5654" t="str">
        <f>_xlfn.XLOOKUP(tbl_GL[[#This Row],[Account_key]],tbl_COA[Account_key],tbl_COA[Class],"Not Found")</f>
        <v>Operating account</v>
      </c>
      <c r="H5654" t="str">
        <f>_xlfn.XLOOKUP(tbl_GL[[#This Row],[Account_key]],tbl_COA[Account_key],tbl_COA[SubClass],"Not Found")</f>
        <v>Operating Expenses</v>
      </c>
      <c r="I5654" t="str">
        <f>_xlfn.XLOOKUP(tbl_GL[[#This Row],[Account_key]],tbl_COA[Account_key],tbl_COA[SubClass2],"Not Found")</f>
        <v>Administration</v>
      </c>
      <c r="J5654" t="str">
        <f>_xlfn.XLOOKUP(tbl_GL[[#This Row],[Account_key]],tbl_COA[Account_key],tbl_COA[SubAccount],,0)</f>
        <v>Travel</v>
      </c>
      <c r="K5654">
        <f>YEAR(tbl_GL[[#This Row],[Date]])</f>
        <v>2018</v>
      </c>
    </row>
    <row r="5655" spans="1:11" hidden="1" x14ac:dyDescent="0.35">
      <c r="A5655">
        <v>229.2</v>
      </c>
      <c r="B5655" s="24">
        <v>43236</v>
      </c>
      <c r="C5655">
        <v>3</v>
      </c>
      <c r="D5655" s="13">
        <v>20</v>
      </c>
      <c r="E5655" s="13" t="s">
        <v>99</v>
      </c>
      <c r="F5655" s="17">
        <v>-54</v>
      </c>
      <c r="G5655" t="str">
        <f>_xlfn.XLOOKUP(tbl_GL[[#This Row],[Account_key]],tbl_COA[Account_key],tbl_COA[Class],"Not Found")</f>
        <v>Assets</v>
      </c>
      <c r="H5655" t="str">
        <f>_xlfn.XLOOKUP(tbl_GL[[#This Row],[Account_key]],tbl_COA[Account_key],tbl_COA[SubClass],"Not Found")</f>
        <v>Assets</v>
      </c>
      <c r="I5655" t="str">
        <f>_xlfn.XLOOKUP(tbl_GL[[#This Row],[Account_key]],tbl_COA[Account_key],tbl_COA[SubClass2],"Not Found")</f>
        <v>Current Assets</v>
      </c>
      <c r="J5655" t="str">
        <f>_xlfn.XLOOKUP(tbl_GL[[#This Row],[Account_key]],tbl_COA[Account_key],tbl_COA[SubAccount],,0)</f>
        <v>Cash in hand</v>
      </c>
      <c r="K5655">
        <f>YEAR(tbl_GL[[#This Row],[Date]])</f>
        <v>2018</v>
      </c>
    </row>
    <row r="5656" spans="1:11" hidden="1" x14ac:dyDescent="0.35">
      <c r="A5656">
        <v>230.1</v>
      </c>
      <c r="B5656" s="24">
        <v>43238</v>
      </c>
      <c r="C5656">
        <v>3</v>
      </c>
      <c r="D5656" s="13">
        <v>10</v>
      </c>
      <c r="E5656" s="13" t="s">
        <v>98</v>
      </c>
      <c r="F5656" s="17">
        <v>-1370</v>
      </c>
      <c r="G5656" t="str">
        <f>_xlfn.XLOOKUP(tbl_GL[[#This Row],[Account_key]],tbl_COA[Account_key],tbl_COA[Class],"Not Found")</f>
        <v>Assets</v>
      </c>
      <c r="H5656" t="str">
        <f>_xlfn.XLOOKUP(tbl_GL[[#This Row],[Account_key]],tbl_COA[Account_key],tbl_COA[SubClass],"Not Found")</f>
        <v>Assets</v>
      </c>
      <c r="I5656" t="str">
        <f>_xlfn.XLOOKUP(tbl_GL[[#This Row],[Account_key]],tbl_COA[Account_key],tbl_COA[SubClass2],"Not Found")</f>
        <v>Current Assets</v>
      </c>
      <c r="J5656" t="str">
        <f>_xlfn.XLOOKUP(tbl_GL[[#This Row],[Account_key]],tbl_COA[Account_key],tbl_COA[SubAccount],,0)</f>
        <v>Cash at Bank</v>
      </c>
      <c r="K5656">
        <f>YEAR(tbl_GL[[#This Row],[Date]])</f>
        <v>2018</v>
      </c>
    </row>
    <row r="5657" spans="1:11" hidden="1" x14ac:dyDescent="0.35">
      <c r="A5657">
        <v>230.2</v>
      </c>
      <c r="B5657" s="24">
        <v>43238</v>
      </c>
      <c r="C5657">
        <v>3</v>
      </c>
      <c r="D5657" s="13">
        <v>120</v>
      </c>
      <c r="E5657" s="13" t="s">
        <v>98</v>
      </c>
      <c r="F5657" s="17">
        <v>-1370</v>
      </c>
      <c r="G5657" t="str">
        <f>_xlfn.XLOOKUP(tbl_GL[[#This Row],[Account_key]],tbl_COA[Account_key],tbl_COA[Class],"Not Found")</f>
        <v>Liabilities and Owners Equity</v>
      </c>
      <c r="H5657" t="str">
        <f>_xlfn.XLOOKUP(tbl_GL[[#This Row],[Account_key]],tbl_COA[Account_key],tbl_COA[SubClass],"Not Found")</f>
        <v>Liabilities</v>
      </c>
      <c r="I5657" t="str">
        <f>_xlfn.XLOOKUP(tbl_GL[[#This Row],[Account_key]],tbl_COA[Account_key],tbl_COA[SubClass2],"Not Found")</f>
        <v>Current Liabilities</v>
      </c>
      <c r="J5657" t="str">
        <f>_xlfn.XLOOKUP(tbl_GL[[#This Row],[Account_key]],tbl_COA[Account_key],tbl_COA[SubAccount],,0)</f>
        <v>Accrued Expenses</v>
      </c>
      <c r="K5657">
        <f>YEAR(tbl_GL[[#This Row],[Date]])</f>
        <v>2018</v>
      </c>
    </row>
    <row r="5658" spans="1:11" hidden="1" x14ac:dyDescent="0.35">
      <c r="A5658">
        <v>231.1</v>
      </c>
      <c r="B5658" s="24">
        <v>43239</v>
      </c>
      <c r="C5658">
        <v>3</v>
      </c>
      <c r="D5658" s="13">
        <v>300</v>
      </c>
      <c r="E5658" s="13" t="s">
        <v>97</v>
      </c>
      <c r="F5658" s="17">
        <v>-1204</v>
      </c>
      <c r="G5658" t="str">
        <f>_xlfn.XLOOKUP(tbl_GL[[#This Row],[Account_key]],tbl_COA[Account_key],tbl_COA[Class],"Not Found")</f>
        <v>Operating account</v>
      </c>
      <c r="H5658" t="str">
        <f>_xlfn.XLOOKUP(tbl_GL[[#This Row],[Account_key]],tbl_COA[Account_key],tbl_COA[SubClass],"Not Found")</f>
        <v>Operating Expenses</v>
      </c>
      <c r="I5658" t="str">
        <f>_xlfn.XLOOKUP(tbl_GL[[#This Row],[Account_key]],tbl_COA[Account_key],tbl_COA[SubClass2],"Not Found")</f>
        <v>Administration</v>
      </c>
      <c r="J5658" t="str">
        <f>_xlfn.XLOOKUP(tbl_GL[[#This Row],[Account_key]],tbl_COA[Account_key],tbl_COA[SubAccount],,0)</f>
        <v>Entertainment</v>
      </c>
      <c r="K5658">
        <f>YEAR(tbl_GL[[#This Row],[Date]])</f>
        <v>2018</v>
      </c>
    </row>
    <row r="5659" spans="1:11" hidden="1" x14ac:dyDescent="0.35">
      <c r="A5659">
        <v>231.2</v>
      </c>
      <c r="B5659" s="24">
        <v>43239</v>
      </c>
      <c r="C5659">
        <v>3</v>
      </c>
      <c r="D5659" s="13">
        <v>120</v>
      </c>
      <c r="E5659" s="13" t="s">
        <v>97</v>
      </c>
      <c r="F5659" s="17">
        <v>1204</v>
      </c>
      <c r="G5659" t="str">
        <f>_xlfn.XLOOKUP(tbl_GL[[#This Row],[Account_key]],tbl_COA[Account_key],tbl_COA[Class],"Not Found")</f>
        <v>Liabilities and Owners Equity</v>
      </c>
      <c r="H5659" t="str">
        <f>_xlfn.XLOOKUP(tbl_GL[[#This Row],[Account_key]],tbl_COA[Account_key],tbl_COA[SubClass],"Not Found")</f>
        <v>Liabilities</v>
      </c>
      <c r="I5659" t="str">
        <f>_xlfn.XLOOKUP(tbl_GL[[#This Row],[Account_key]],tbl_COA[Account_key],tbl_COA[SubClass2],"Not Found")</f>
        <v>Current Liabilities</v>
      </c>
      <c r="J5659" t="str">
        <f>_xlfn.XLOOKUP(tbl_GL[[#This Row],[Account_key]],tbl_COA[Account_key],tbl_COA[SubAccount],,0)</f>
        <v>Accrued Expenses</v>
      </c>
      <c r="K5659">
        <f>YEAR(tbl_GL[[#This Row],[Date]])</f>
        <v>2018</v>
      </c>
    </row>
    <row r="5660" spans="1:11" hidden="1" x14ac:dyDescent="0.35">
      <c r="A5660">
        <v>232.1</v>
      </c>
      <c r="B5660" s="24">
        <v>43240</v>
      </c>
      <c r="C5660">
        <v>3</v>
      </c>
      <c r="D5660" s="13">
        <v>10</v>
      </c>
      <c r="E5660" s="13" t="s">
        <v>98</v>
      </c>
      <c r="F5660" s="17">
        <v>-1064</v>
      </c>
      <c r="G5660" t="str">
        <f>_xlfn.XLOOKUP(tbl_GL[[#This Row],[Account_key]],tbl_COA[Account_key],tbl_COA[Class],"Not Found")</f>
        <v>Assets</v>
      </c>
      <c r="H5660" t="str">
        <f>_xlfn.XLOOKUP(tbl_GL[[#This Row],[Account_key]],tbl_COA[Account_key],tbl_COA[SubClass],"Not Found")</f>
        <v>Assets</v>
      </c>
      <c r="I5660" t="str">
        <f>_xlfn.XLOOKUP(tbl_GL[[#This Row],[Account_key]],tbl_COA[Account_key],tbl_COA[SubClass2],"Not Found")</f>
        <v>Current Assets</v>
      </c>
      <c r="J5660" t="str">
        <f>_xlfn.XLOOKUP(tbl_GL[[#This Row],[Account_key]],tbl_COA[Account_key],tbl_COA[SubAccount],,0)</f>
        <v>Cash at Bank</v>
      </c>
      <c r="K5660">
        <f>YEAR(tbl_GL[[#This Row],[Date]])</f>
        <v>2018</v>
      </c>
    </row>
    <row r="5661" spans="1:11" hidden="1" x14ac:dyDescent="0.35">
      <c r="A5661">
        <v>232.2</v>
      </c>
      <c r="B5661" s="24">
        <v>43240</v>
      </c>
      <c r="C5661">
        <v>3</v>
      </c>
      <c r="D5661" s="13">
        <v>120</v>
      </c>
      <c r="E5661" s="13" t="s">
        <v>98</v>
      </c>
      <c r="F5661" s="17">
        <v>-1064</v>
      </c>
      <c r="G5661" t="str">
        <f>_xlfn.XLOOKUP(tbl_GL[[#This Row],[Account_key]],tbl_COA[Account_key],tbl_COA[Class],"Not Found")</f>
        <v>Liabilities and Owners Equity</v>
      </c>
      <c r="H5661" t="str">
        <f>_xlfn.XLOOKUP(tbl_GL[[#This Row],[Account_key]],tbl_COA[Account_key],tbl_COA[SubClass],"Not Found")</f>
        <v>Liabilities</v>
      </c>
      <c r="I5661" t="str">
        <f>_xlfn.XLOOKUP(tbl_GL[[#This Row],[Account_key]],tbl_COA[Account_key],tbl_COA[SubClass2],"Not Found")</f>
        <v>Current Liabilities</v>
      </c>
      <c r="J5661" t="str">
        <f>_xlfn.XLOOKUP(tbl_GL[[#This Row],[Account_key]],tbl_COA[Account_key],tbl_COA[SubAccount],,0)</f>
        <v>Accrued Expenses</v>
      </c>
      <c r="K5661">
        <f>YEAR(tbl_GL[[#This Row],[Date]])</f>
        <v>2018</v>
      </c>
    </row>
    <row r="5662" spans="1:11" hidden="1" x14ac:dyDescent="0.35">
      <c r="A5662">
        <v>233.1</v>
      </c>
      <c r="B5662" s="24">
        <v>43243</v>
      </c>
      <c r="C5662">
        <v>3</v>
      </c>
      <c r="D5662" s="13">
        <v>260</v>
      </c>
      <c r="E5662" s="13" t="s">
        <v>97</v>
      </c>
      <c r="F5662" s="17">
        <v>-1497</v>
      </c>
      <c r="G5662" t="str">
        <f>_xlfn.XLOOKUP(tbl_GL[[#This Row],[Account_key]],tbl_COA[Account_key],tbl_COA[Class],"Not Found")</f>
        <v>Operating account</v>
      </c>
      <c r="H5662" t="str">
        <f>_xlfn.XLOOKUP(tbl_GL[[#This Row],[Account_key]],tbl_COA[Account_key],tbl_COA[SubClass],"Not Found")</f>
        <v>Operating Expenses</v>
      </c>
      <c r="I5662" t="str">
        <f>_xlfn.XLOOKUP(tbl_GL[[#This Row],[Account_key]],tbl_COA[Account_key],tbl_COA[SubClass2],"Not Found")</f>
        <v>Marketing</v>
      </c>
      <c r="J5662" t="str">
        <f>_xlfn.XLOOKUP(tbl_GL[[#This Row],[Account_key]],tbl_COA[Account_key],tbl_COA[SubAccount],,0)</f>
        <v>Commissions</v>
      </c>
      <c r="K5662">
        <f>YEAR(tbl_GL[[#This Row],[Date]])</f>
        <v>2018</v>
      </c>
    </row>
    <row r="5663" spans="1:11" hidden="1" x14ac:dyDescent="0.35">
      <c r="A5663">
        <v>233.2</v>
      </c>
      <c r="B5663" s="24">
        <v>43243</v>
      </c>
      <c r="C5663">
        <v>3</v>
      </c>
      <c r="D5663" s="13">
        <v>120</v>
      </c>
      <c r="E5663" s="13" t="s">
        <v>97</v>
      </c>
      <c r="F5663" s="17">
        <v>1497</v>
      </c>
      <c r="G5663" t="str">
        <f>_xlfn.XLOOKUP(tbl_GL[[#This Row],[Account_key]],tbl_COA[Account_key],tbl_COA[Class],"Not Found")</f>
        <v>Liabilities and Owners Equity</v>
      </c>
      <c r="H5663" t="str">
        <f>_xlfn.XLOOKUP(tbl_GL[[#This Row],[Account_key]],tbl_COA[Account_key],tbl_COA[SubClass],"Not Found")</f>
        <v>Liabilities</v>
      </c>
      <c r="I5663" t="str">
        <f>_xlfn.XLOOKUP(tbl_GL[[#This Row],[Account_key]],tbl_COA[Account_key],tbl_COA[SubClass2],"Not Found")</f>
        <v>Current Liabilities</v>
      </c>
      <c r="J5663" t="str">
        <f>_xlfn.XLOOKUP(tbl_GL[[#This Row],[Account_key]],tbl_COA[Account_key],tbl_COA[SubAccount],,0)</f>
        <v>Accrued Expenses</v>
      </c>
      <c r="K5663">
        <f>YEAR(tbl_GL[[#This Row],[Date]])</f>
        <v>2018</v>
      </c>
    </row>
    <row r="5664" spans="1:11" hidden="1" x14ac:dyDescent="0.35">
      <c r="A5664">
        <v>234.1</v>
      </c>
      <c r="B5664" s="24">
        <v>43245</v>
      </c>
      <c r="C5664">
        <v>3</v>
      </c>
      <c r="D5664" s="13">
        <v>230</v>
      </c>
      <c r="E5664" s="13" t="s">
        <v>4</v>
      </c>
      <c r="F5664" s="17">
        <v>-712</v>
      </c>
      <c r="G5664" t="str">
        <f>_xlfn.XLOOKUP(tbl_GL[[#This Row],[Account_key]],tbl_COA[Account_key],tbl_COA[Class],"Not Found")</f>
        <v>Trading account</v>
      </c>
      <c r="H5664" t="str">
        <f>_xlfn.XLOOKUP(tbl_GL[[#This Row],[Account_key]],tbl_COA[Account_key],tbl_COA[SubClass],"Not Found")</f>
        <v>Cost of Sales</v>
      </c>
      <c r="I5664" t="str">
        <f>_xlfn.XLOOKUP(tbl_GL[[#This Row],[Account_key]],tbl_COA[Account_key],tbl_COA[SubClass2],"Not Found")</f>
        <v>Cost of Sales</v>
      </c>
      <c r="J5664" t="str">
        <f>_xlfn.XLOOKUP(tbl_GL[[#This Row],[Account_key]],tbl_COA[Account_key],tbl_COA[SubAccount],,0)</f>
        <v>Cost of Sales</v>
      </c>
      <c r="K5664">
        <f>YEAR(tbl_GL[[#This Row],[Date]])</f>
        <v>2018</v>
      </c>
    </row>
    <row r="5665" spans="1:11" hidden="1" x14ac:dyDescent="0.35">
      <c r="A5665">
        <v>234.2</v>
      </c>
      <c r="B5665" s="24">
        <v>43245</v>
      </c>
      <c r="C5665">
        <v>3</v>
      </c>
      <c r="D5665" s="13">
        <v>60</v>
      </c>
      <c r="E5665" s="13" t="s">
        <v>4</v>
      </c>
      <c r="F5665" s="17">
        <v>-712</v>
      </c>
      <c r="G5665" t="str">
        <f>_xlfn.XLOOKUP(tbl_GL[[#This Row],[Account_key]],tbl_COA[Account_key],tbl_COA[Class],"Not Found")</f>
        <v>Assets</v>
      </c>
      <c r="H5665" t="str">
        <f>_xlfn.XLOOKUP(tbl_GL[[#This Row],[Account_key]],tbl_COA[Account_key],tbl_COA[SubClass],"Not Found")</f>
        <v>Assets</v>
      </c>
      <c r="I5665" t="str">
        <f>_xlfn.XLOOKUP(tbl_GL[[#This Row],[Account_key]],tbl_COA[Account_key],tbl_COA[SubClass2],"Not Found")</f>
        <v>Current Assets</v>
      </c>
      <c r="J5665" t="str">
        <f>_xlfn.XLOOKUP(tbl_GL[[#This Row],[Account_key]],tbl_COA[Account_key],tbl_COA[SubAccount],,0)</f>
        <v>Inventory</v>
      </c>
      <c r="K5665">
        <f>YEAR(tbl_GL[[#This Row],[Date]])</f>
        <v>2018</v>
      </c>
    </row>
    <row r="5666" spans="1:11" hidden="1" x14ac:dyDescent="0.35">
      <c r="A5666">
        <v>235.1</v>
      </c>
      <c r="B5666" s="24">
        <v>43245</v>
      </c>
      <c r="C5666">
        <v>3</v>
      </c>
      <c r="D5666" s="13">
        <v>10</v>
      </c>
      <c r="E5666" s="13" t="s">
        <v>98</v>
      </c>
      <c r="F5666" s="17">
        <v>-1582</v>
      </c>
      <c r="G5666" t="str">
        <f>_xlfn.XLOOKUP(tbl_GL[[#This Row],[Account_key]],tbl_COA[Account_key],tbl_COA[Class],"Not Found")</f>
        <v>Assets</v>
      </c>
      <c r="H5666" t="str">
        <f>_xlfn.XLOOKUP(tbl_GL[[#This Row],[Account_key]],tbl_COA[Account_key],tbl_COA[SubClass],"Not Found")</f>
        <v>Assets</v>
      </c>
      <c r="I5666" t="str">
        <f>_xlfn.XLOOKUP(tbl_GL[[#This Row],[Account_key]],tbl_COA[Account_key],tbl_COA[SubClass2],"Not Found")</f>
        <v>Current Assets</v>
      </c>
      <c r="J5666" t="str">
        <f>_xlfn.XLOOKUP(tbl_GL[[#This Row],[Account_key]],tbl_COA[Account_key],tbl_COA[SubAccount],,0)</f>
        <v>Cash at Bank</v>
      </c>
      <c r="K5666">
        <f>YEAR(tbl_GL[[#This Row],[Date]])</f>
        <v>2018</v>
      </c>
    </row>
    <row r="5667" spans="1:11" hidden="1" x14ac:dyDescent="0.35">
      <c r="A5667">
        <v>235.2</v>
      </c>
      <c r="B5667" s="24">
        <v>43245</v>
      </c>
      <c r="C5667">
        <v>3</v>
      </c>
      <c r="D5667" s="13">
        <v>120</v>
      </c>
      <c r="E5667" s="13" t="s">
        <v>98</v>
      </c>
      <c r="F5667" s="17">
        <v>-1582</v>
      </c>
      <c r="G5667" t="str">
        <f>_xlfn.XLOOKUP(tbl_GL[[#This Row],[Account_key]],tbl_COA[Account_key],tbl_COA[Class],"Not Found")</f>
        <v>Liabilities and Owners Equity</v>
      </c>
      <c r="H5667" t="str">
        <f>_xlfn.XLOOKUP(tbl_GL[[#This Row],[Account_key]],tbl_COA[Account_key],tbl_COA[SubClass],"Not Found")</f>
        <v>Liabilities</v>
      </c>
      <c r="I5667" t="str">
        <f>_xlfn.XLOOKUP(tbl_GL[[#This Row],[Account_key]],tbl_COA[Account_key],tbl_COA[SubClass2],"Not Found")</f>
        <v>Current Liabilities</v>
      </c>
      <c r="J5667" t="str">
        <f>_xlfn.XLOOKUP(tbl_GL[[#This Row],[Account_key]],tbl_COA[Account_key],tbl_COA[SubAccount],,0)</f>
        <v>Accrued Expenses</v>
      </c>
      <c r="K5667">
        <f>YEAR(tbl_GL[[#This Row],[Date]])</f>
        <v>2018</v>
      </c>
    </row>
    <row r="5668" spans="1:11" hidden="1" x14ac:dyDescent="0.35">
      <c r="A5668">
        <v>236.1</v>
      </c>
      <c r="B5668" s="24">
        <v>43245</v>
      </c>
      <c r="C5668">
        <v>3</v>
      </c>
      <c r="D5668" s="13">
        <v>210</v>
      </c>
      <c r="E5668" s="13" t="s">
        <v>7</v>
      </c>
      <c r="F5668" s="17">
        <v>2077</v>
      </c>
      <c r="G5668" t="str">
        <f>_xlfn.XLOOKUP(tbl_GL[[#This Row],[Account_key]],tbl_COA[Account_key],tbl_COA[Class],"Not Found")</f>
        <v>Trading account</v>
      </c>
      <c r="H5668" t="str">
        <f>_xlfn.XLOOKUP(tbl_GL[[#This Row],[Account_key]],tbl_COA[Account_key],tbl_COA[SubClass],"Not Found")</f>
        <v>Sales</v>
      </c>
      <c r="I5668" t="str">
        <f>_xlfn.XLOOKUP(tbl_GL[[#This Row],[Account_key]],tbl_COA[Account_key],tbl_COA[SubClass2],"Not Found")</f>
        <v>Sales</v>
      </c>
      <c r="J5668" t="str">
        <f>_xlfn.XLOOKUP(tbl_GL[[#This Row],[Account_key]],tbl_COA[Account_key],tbl_COA[SubAccount],,0)</f>
        <v>Sales</v>
      </c>
      <c r="K5668">
        <f>YEAR(tbl_GL[[#This Row],[Date]])</f>
        <v>2018</v>
      </c>
    </row>
    <row r="5669" spans="1:11" hidden="1" x14ac:dyDescent="0.35">
      <c r="A5669">
        <v>236.2</v>
      </c>
      <c r="B5669" s="24">
        <v>43245</v>
      </c>
      <c r="C5669">
        <v>3</v>
      </c>
      <c r="D5669" s="13">
        <v>10</v>
      </c>
      <c r="E5669" s="13" t="s">
        <v>7</v>
      </c>
      <c r="F5669" s="17">
        <v>2077</v>
      </c>
      <c r="G5669" t="str">
        <f>_xlfn.XLOOKUP(tbl_GL[[#This Row],[Account_key]],tbl_COA[Account_key],tbl_COA[Class],"Not Found")</f>
        <v>Assets</v>
      </c>
      <c r="H5669" t="str">
        <f>_xlfn.XLOOKUP(tbl_GL[[#This Row],[Account_key]],tbl_COA[Account_key],tbl_COA[SubClass],"Not Found")</f>
        <v>Assets</v>
      </c>
      <c r="I5669" t="str">
        <f>_xlfn.XLOOKUP(tbl_GL[[#This Row],[Account_key]],tbl_COA[Account_key],tbl_COA[SubClass2],"Not Found")</f>
        <v>Current Assets</v>
      </c>
      <c r="J5669" t="str">
        <f>_xlfn.XLOOKUP(tbl_GL[[#This Row],[Account_key]],tbl_COA[Account_key],tbl_COA[SubAccount],,0)</f>
        <v>Cash at Bank</v>
      </c>
      <c r="K5669">
        <f>YEAR(tbl_GL[[#This Row],[Date]])</f>
        <v>2018</v>
      </c>
    </row>
    <row r="5670" spans="1:11" hidden="1" x14ac:dyDescent="0.35">
      <c r="A5670">
        <v>237.1</v>
      </c>
      <c r="B5670" s="24">
        <v>43245</v>
      </c>
      <c r="C5670">
        <v>3</v>
      </c>
      <c r="D5670" s="13">
        <v>230</v>
      </c>
      <c r="E5670" s="13" t="s">
        <v>4</v>
      </c>
      <c r="F5670" s="17">
        <v>-2847</v>
      </c>
      <c r="G5670" t="str">
        <f>_xlfn.XLOOKUP(tbl_GL[[#This Row],[Account_key]],tbl_COA[Account_key],tbl_COA[Class],"Not Found")</f>
        <v>Trading account</v>
      </c>
      <c r="H5670" t="str">
        <f>_xlfn.XLOOKUP(tbl_GL[[#This Row],[Account_key]],tbl_COA[Account_key],tbl_COA[SubClass],"Not Found")</f>
        <v>Cost of Sales</v>
      </c>
      <c r="I5670" t="str">
        <f>_xlfn.XLOOKUP(tbl_GL[[#This Row],[Account_key]],tbl_COA[Account_key],tbl_COA[SubClass2],"Not Found")</f>
        <v>Cost of Sales</v>
      </c>
      <c r="J5670" t="str">
        <f>_xlfn.XLOOKUP(tbl_GL[[#This Row],[Account_key]],tbl_COA[Account_key],tbl_COA[SubAccount],,0)</f>
        <v>Cost of Sales</v>
      </c>
      <c r="K5670">
        <f>YEAR(tbl_GL[[#This Row],[Date]])</f>
        <v>2018</v>
      </c>
    </row>
    <row r="5671" spans="1:11" hidden="1" x14ac:dyDescent="0.35">
      <c r="A5671">
        <v>237.2</v>
      </c>
      <c r="B5671" s="24">
        <v>43245</v>
      </c>
      <c r="C5671">
        <v>3</v>
      </c>
      <c r="D5671" s="13">
        <v>60</v>
      </c>
      <c r="E5671" s="13" t="s">
        <v>4</v>
      </c>
      <c r="F5671" s="17">
        <v>-2847</v>
      </c>
      <c r="G5671" t="str">
        <f>_xlfn.XLOOKUP(tbl_GL[[#This Row],[Account_key]],tbl_COA[Account_key],tbl_COA[Class],"Not Found")</f>
        <v>Assets</v>
      </c>
      <c r="H5671" t="str">
        <f>_xlfn.XLOOKUP(tbl_GL[[#This Row],[Account_key]],tbl_COA[Account_key],tbl_COA[SubClass],"Not Found")</f>
        <v>Assets</v>
      </c>
      <c r="I5671" t="str">
        <f>_xlfn.XLOOKUP(tbl_GL[[#This Row],[Account_key]],tbl_COA[Account_key],tbl_COA[SubClass2],"Not Found")</f>
        <v>Current Assets</v>
      </c>
      <c r="J5671" t="str">
        <f>_xlfn.XLOOKUP(tbl_GL[[#This Row],[Account_key]],tbl_COA[Account_key],tbl_COA[SubAccount],,0)</f>
        <v>Inventory</v>
      </c>
      <c r="K5671">
        <f>YEAR(tbl_GL[[#This Row],[Date]])</f>
        <v>2018</v>
      </c>
    </row>
    <row r="5672" spans="1:11" hidden="1" x14ac:dyDescent="0.35">
      <c r="A5672">
        <v>238.1</v>
      </c>
      <c r="B5672" s="24">
        <v>43245</v>
      </c>
      <c r="C5672">
        <v>3</v>
      </c>
      <c r="D5672" s="13">
        <v>210</v>
      </c>
      <c r="E5672" s="13" t="s">
        <v>8</v>
      </c>
      <c r="F5672" s="17">
        <v>8896</v>
      </c>
      <c r="G5672" t="str">
        <f>_xlfn.XLOOKUP(tbl_GL[[#This Row],[Account_key]],tbl_COA[Account_key],tbl_COA[Class],"Not Found")</f>
        <v>Trading account</v>
      </c>
      <c r="H5672" t="str">
        <f>_xlfn.XLOOKUP(tbl_GL[[#This Row],[Account_key]],tbl_COA[Account_key],tbl_COA[SubClass],"Not Found")</f>
        <v>Sales</v>
      </c>
      <c r="I5672" t="str">
        <f>_xlfn.XLOOKUP(tbl_GL[[#This Row],[Account_key]],tbl_COA[Account_key],tbl_COA[SubClass2],"Not Found")</f>
        <v>Sales</v>
      </c>
      <c r="J5672" t="str">
        <f>_xlfn.XLOOKUP(tbl_GL[[#This Row],[Account_key]],tbl_COA[Account_key],tbl_COA[SubAccount],,0)</f>
        <v>Sales</v>
      </c>
      <c r="K5672">
        <f>YEAR(tbl_GL[[#This Row],[Date]])</f>
        <v>2018</v>
      </c>
    </row>
    <row r="5673" spans="1:11" hidden="1" x14ac:dyDescent="0.35">
      <c r="A5673">
        <v>238.2</v>
      </c>
      <c r="B5673" s="24">
        <v>43245</v>
      </c>
      <c r="C5673">
        <v>3</v>
      </c>
      <c r="D5673" s="13">
        <v>30</v>
      </c>
      <c r="E5673" s="13" t="s">
        <v>8</v>
      </c>
      <c r="F5673" s="17">
        <v>8896</v>
      </c>
      <c r="G5673" t="str">
        <f>_xlfn.XLOOKUP(tbl_GL[[#This Row],[Account_key]],tbl_COA[Account_key],tbl_COA[Class],"Not Found")</f>
        <v>Assets</v>
      </c>
      <c r="H5673" t="str">
        <f>_xlfn.XLOOKUP(tbl_GL[[#This Row],[Account_key]],tbl_COA[Account_key],tbl_COA[SubClass],"Not Found")</f>
        <v>Assets</v>
      </c>
      <c r="I5673" t="str">
        <f>_xlfn.XLOOKUP(tbl_GL[[#This Row],[Account_key]],tbl_COA[Account_key],tbl_COA[SubClass2],"Not Found")</f>
        <v>Current Assets</v>
      </c>
      <c r="J5673" t="str">
        <f>_xlfn.XLOOKUP(tbl_GL[[#This Row],[Account_key]],tbl_COA[Account_key],tbl_COA[SubAccount],,0)</f>
        <v>Trade Receivables</v>
      </c>
      <c r="K5673">
        <f>YEAR(tbl_GL[[#This Row],[Date]])</f>
        <v>2018</v>
      </c>
    </row>
    <row r="5674" spans="1:11" hidden="1" x14ac:dyDescent="0.35">
      <c r="A5674">
        <v>239.1</v>
      </c>
      <c r="B5674" s="24">
        <v>43247</v>
      </c>
      <c r="C5674">
        <v>3</v>
      </c>
      <c r="D5674" s="13">
        <v>30</v>
      </c>
      <c r="E5674" s="13" t="s">
        <v>80</v>
      </c>
      <c r="F5674" s="17">
        <v>-9595</v>
      </c>
      <c r="G5674" t="str">
        <f>_xlfn.XLOOKUP(tbl_GL[[#This Row],[Account_key]],tbl_COA[Account_key],tbl_COA[Class],"Not Found")</f>
        <v>Assets</v>
      </c>
      <c r="H5674" t="str">
        <f>_xlfn.XLOOKUP(tbl_GL[[#This Row],[Account_key]],tbl_COA[Account_key],tbl_COA[SubClass],"Not Found")</f>
        <v>Assets</v>
      </c>
      <c r="I5674" t="str">
        <f>_xlfn.XLOOKUP(tbl_GL[[#This Row],[Account_key]],tbl_COA[Account_key],tbl_COA[SubClass2],"Not Found")</f>
        <v>Current Assets</v>
      </c>
      <c r="J5674" t="str">
        <f>_xlfn.XLOOKUP(tbl_GL[[#This Row],[Account_key]],tbl_COA[Account_key],tbl_COA[SubAccount],,0)</f>
        <v>Trade Receivables</v>
      </c>
      <c r="K5674">
        <f>YEAR(tbl_GL[[#This Row],[Date]])</f>
        <v>2018</v>
      </c>
    </row>
    <row r="5675" spans="1:11" hidden="1" x14ac:dyDescent="0.35">
      <c r="A5675">
        <v>239.2</v>
      </c>
      <c r="B5675" s="24">
        <v>43247</v>
      </c>
      <c r="C5675">
        <v>3</v>
      </c>
      <c r="D5675" s="13">
        <v>10</v>
      </c>
      <c r="E5675" s="13" t="s">
        <v>80</v>
      </c>
      <c r="F5675" s="17">
        <v>9595</v>
      </c>
      <c r="G5675" t="str">
        <f>_xlfn.XLOOKUP(tbl_GL[[#This Row],[Account_key]],tbl_COA[Account_key],tbl_COA[Class],"Not Found")</f>
        <v>Assets</v>
      </c>
      <c r="H5675" t="str">
        <f>_xlfn.XLOOKUP(tbl_GL[[#This Row],[Account_key]],tbl_COA[Account_key],tbl_COA[SubClass],"Not Found")</f>
        <v>Assets</v>
      </c>
      <c r="I5675" t="str">
        <f>_xlfn.XLOOKUP(tbl_GL[[#This Row],[Account_key]],tbl_COA[Account_key],tbl_COA[SubClass2],"Not Found")</f>
        <v>Current Assets</v>
      </c>
      <c r="J5675" t="str">
        <f>_xlfn.XLOOKUP(tbl_GL[[#This Row],[Account_key]],tbl_COA[Account_key],tbl_COA[SubAccount],,0)</f>
        <v>Cash at Bank</v>
      </c>
      <c r="K5675">
        <f>YEAR(tbl_GL[[#This Row],[Date]])</f>
        <v>2018</v>
      </c>
    </row>
    <row r="5676" spans="1:11" hidden="1" x14ac:dyDescent="0.35">
      <c r="A5676">
        <v>240.1</v>
      </c>
      <c r="B5676" s="24">
        <v>43248</v>
      </c>
      <c r="C5676">
        <v>3</v>
      </c>
      <c r="D5676" s="13">
        <v>10</v>
      </c>
      <c r="E5676" s="13" t="s">
        <v>98</v>
      </c>
      <c r="F5676" s="17">
        <v>-1274</v>
      </c>
      <c r="G5676" t="str">
        <f>_xlfn.XLOOKUP(tbl_GL[[#This Row],[Account_key]],tbl_COA[Account_key],tbl_COA[Class],"Not Found")</f>
        <v>Assets</v>
      </c>
      <c r="H5676" t="str">
        <f>_xlfn.XLOOKUP(tbl_GL[[#This Row],[Account_key]],tbl_COA[Account_key],tbl_COA[SubClass],"Not Found")</f>
        <v>Assets</v>
      </c>
      <c r="I5676" t="str">
        <f>_xlfn.XLOOKUP(tbl_GL[[#This Row],[Account_key]],tbl_COA[Account_key],tbl_COA[SubClass2],"Not Found")</f>
        <v>Current Assets</v>
      </c>
      <c r="J5676" t="str">
        <f>_xlfn.XLOOKUP(tbl_GL[[#This Row],[Account_key]],tbl_COA[Account_key],tbl_COA[SubAccount],,0)</f>
        <v>Cash at Bank</v>
      </c>
      <c r="K5676">
        <f>YEAR(tbl_GL[[#This Row],[Date]])</f>
        <v>2018</v>
      </c>
    </row>
    <row r="5677" spans="1:11" hidden="1" x14ac:dyDescent="0.35">
      <c r="A5677">
        <v>240.2</v>
      </c>
      <c r="B5677" s="24">
        <v>43248</v>
      </c>
      <c r="C5677">
        <v>3</v>
      </c>
      <c r="D5677" s="13">
        <v>120</v>
      </c>
      <c r="E5677" s="13" t="s">
        <v>98</v>
      </c>
      <c r="F5677" s="17">
        <v>-1274</v>
      </c>
      <c r="G5677" t="str">
        <f>_xlfn.XLOOKUP(tbl_GL[[#This Row],[Account_key]],tbl_COA[Account_key],tbl_COA[Class],"Not Found")</f>
        <v>Liabilities and Owners Equity</v>
      </c>
      <c r="H5677" t="str">
        <f>_xlfn.XLOOKUP(tbl_GL[[#This Row],[Account_key]],tbl_COA[Account_key],tbl_COA[SubClass],"Not Found")</f>
        <v>Liabilities</v>
      </c>
      <c r="I5677" t="str">
        <f>_xlfn.XLOOKUP(tbl_GL[[#This Row],[Account_key]],tbl_COA[Account_key],tbl_COA[SubClass2],"Not Found")</f>
        <v>Current Liabilities</v>
      </c>
      <c r="J5677" t="str">
        <f>_xlfn.XLOOKUP(tbl_GL[[#This Row],[Account_key]],tbl_COA[Account_key],tbl_COA[SubAccount],,0)</f>
        <v>Accrued Expenses</v>
      </c>
      <c r="K5677">
        <f>YEAR(tbl_GL[[#This Row],[Date]])</f>
        <v>2018</v>
      </c>
    </row>
    <row r="5678" spans="1:11" hidden="1" x14ac:dyDescent="0.35">
      <c r="A5678">
        <v>241.1</v>
      </c>
      <c r="B5678" s="24">
        <v>43248</v>
      </c>
      <c r="C5678">
        <v>3</v>
      </c>
      <c r="D5678" s="13">
        <v>290</v>
      </c>
      <c r="E5678" s="13" t="s">
        <v>97</v>
      </c>
      <c r="F5678" s="17">
        <v>-1588</v>
      </c>
      <c r="G5678" t="str">
        <f>_xlfn.XLOOKUP(tbl_GL[[#This Row],[Account_key]],tbl_COA[Account_key],tbl_COA[Class],"Not Found")</f>
        <v>Operating account</v>
      </c>
      <c r="H5678" t="str">
        <f>_xlfn.XLOOKUP(tbl_GL[[#This Row],[Account_key]],tbl_COA[Account_key],tbl_COA[SubClass],"Not Found")</f>
        <v>Operating Expenses</v>
      </c>
      <c r="I5678" t="str">
        <f>_xlfn.XLOOKUP(tbl_GL[[#This Row],[Account_key]],tbl_COA[Account_key],tbl_COA[SubClass2],"Not Found")</f>
        <v>Administration</v>
      </c>
      <c r="J5678" t="str">
        <f>_xlfn.XLOOKUP(tbl_GL[[#This Row],[Account_key]],tbl_COA[Account_key],tbl_COA[SubAccount],,0)</f>
        <v>Travel</v>
      </c>
      <c r="K5678">
        <f>YEAR(tbl_GL[[#This Row],[Date]])</f>
        <v>2018</v>
      </c>
    </row>
    <row r="5679" spans="1:11" hidden="1" x14ac:dyDescent="0.35">
      <c r="A5679">
        <v>241.2</v>
      </c>
      <c r="B5679" s="24">
        <v>43248</v>
      </c>
      <c r="C5679">
        <v>3</v>
      </c>
      <c r="D5679" s="13">
        <v>120</v>
      </c>
      <c r="E5679" s="13" t="s">
        <v>97</v>
      </c>
      <c r="F5679" s="17">
        <v>1588</v>
      </c>
      <c r="G5679" t="str">
        <f>_xlfn.XLOOKUP(tbl_GL[[#This Row],[Account_key]],tbl_COA[Account_key],tbl_COA[Class],"Not Found")</f>
        <v>Liabilities and Owners Equity</v>
      </c>
      <c r="H5679" t="str">
        <f>_xlfn.XLOOKUP(tbl_GL[[#This Row],[Account_key]],tbl_COA[Account_key],tbl_COA[SubClass],"Not Found")</f>
        <v>Liabilities</v>
      </c>
      <c r="I5679" t="str">
        <f>_xlfn.XLOOKUP(tbl_GL[[#This Row],[Account_key]],tbl_COA[Account_key],tbl_COA[SubClass2],"Not Found")</f>
        <v>Current Liabilities</v>
      </c>
      <c r="J5679" t="str">
        <f>_xlfn.XLOOKUP(tbl_GL[[#This Row],[Account_key]],tbl_COA[Account_key],tbl_COA[SubAccount],,0)</f>
        <v>Accrued Expenses</v>
      </c>
      <c r="K5679">
        <f>YEAR(tbl_GL[[#This Row],[Date]])</f>
        <v>2018</v>
      </c>
    </row>
    <row r="5680" spans="1:11" hidden="1" x14ac:dyDescent="0.35">
      <c r="A5680">
        <v>242.1</v>
      </c>
      <c r="B5680" s="24">
        <v>43249</v>
      </c>
      <c r="C5680">
        <v>3</v>
      </c>
      <c r="D5680" s="13">
        <v>10</v>
      </c>
      <c r="E5680" s="13" t="s">
        <v>98</v>
      </c>
      <c r="F5680" s="17">
        <v>-1373</v>
      </c>
      <c r="G5680" t="str">
        <f>_xlfn.XLOOKUP(tbl_GL[[#This Row],[Account_key]],tbl_COA[Account_key],tbl_COA[Class],"Not Found")</f>
        <v>Assets</v>
      </c>
      <c r="H5680" t="str">
        <f>_xlfn.XLOOKUP(tbl_GL[[#This Row],[Account_key]],tbl_COA[Account_key],tbl_COA[SubClass],"Not Found")</f>
        <v>Assets</v>
      </c>
      <c r="I5680" t="str">
        <f>_xlfn.XLOOKUP(tbl_GL[[#This Row],[Account_key]],tbl_COA[Account_key],tbl_COA[SubClass2],"Not Found")</f>
        <v>Current Assets</v>
      </c>
      <c r="J5680" t="str">
        <f>_xlfn.XLOOKUP(tbl_GL[[#This Row],[Account_key]],tbl_COA[Account_key],tbl_COA[SubAccount],,0)</f>
        <v>Cash at Bank</v>
      </c>
      <c r="K5680">
        <f>YEAR(tbl_GL[[#This Row],[Date]])</f>
        <v>2018</v>
      </c>
    </row>
    <row r="5681" spans="1:11" hidden="1" x14ac:dyDescent="0.35">
      <c r="A5681">
        <v>242.2</v>
      </c>
      <c r="B5681" s="24">
        <v>43249</v>
      </c>
      <c r="C5681">
        <v>3</v>
      </c>
      <c r="D5681" s="13">
        <v>120</v>
      </c>
      <c r="E5681" s="13" t="s">
        <v>98</v>
      </c>
      <c r="F5681" s="17">
        <v>-1373</v>
      </c>
      <c r="G5681" t="str">
        <f>_xlfn.XLOOKUP(tbl_GL[[#This Row],[Account_key]],tbl_COA[Account_key],tbl_COA[Class],"Not Found")</f>
        <v>Liabilities and Owners Equity</v>
      </c>
      <c r="H5681" t="str">
        <f>_xlfn.XLOOKUP(tbl_GL[[#This Row],[Account_key]],tbl_COA[Account_key],tbl_COA[SubClass],"Not Found")</f>
        <v>Liabilities</v>
      </c>
      <c r="I5681" t="str">
        <f>_xlfn.XLOOKUP(tbl_GL[[#This Row],[Account_key]],tbl_COA[Account_key],tbl_COA[SubClass2],"Not Found")</f>
        <v>Current Liabilities</v>
      </c>
      <c r="J5681" t="str">
        <f>_xlfn.XLOOKUP(tbl_GL[[#This Row],[Account_key]],tbl_COA[Account_key],tbl_COA[SubAccount],,0)</f>
        <v>Accrued Expenses</v>
      </c>
      <c r="K5681">
        <f>YEAR(tbl_GL[[#This Row],[Date]])</f>
        <v>2018</v>
      </c>
    </row>
    <row r="5682" spans="1:11" hidden="1" x14ac:dyDescent="0.35">
      <c r="A5682">
        <v>243.1</v>
      </c>
      <c r="B5682" s="24">
        <v>43251</v>
      </c>
      <c r="C5682">
        <v>3</v>
      </c>
      <c r="D5682" s="13">
        <v>320</v>
      </c>
      <c r="E5682" s="13" t="s">
        <v>99</v>
      </c>
      <c r="F5682" s="17">
        <v>-28</v>
      </c>
      <c r="G5682" t="str">
        <f>_xlfn.XLOOKUP(tbl_GL[[#This Row],[Account_key]],tbl_COA[Account_key],tbl_COA[Class],"Not Found")</f>
        <v>Operating account</v>
      </c>
      <c r="H5682" t="str">
        <f>_xlfn.XLOOKUP(tbl_GL[[#This Row],[Account_key]],tbl_COA[Account_key],tbl_COA[SubClass],"Not Found")</f>
        <v>Operating Expenses</v>
      </c>
      <c r="I5682" t="str">
        <f>_xlfn.XLOOKUP(tbl_GL[[#This Row],[Account_key]],tbl_COA[Account_key],tbl_COA[SubClass2],"Not Found")</f>
        <v>Administration</v>
      </c>
      <c r="J5682" t="str">
        <f>_xlfn.XLOOKUP(tbl_GL[[#This Row],[Account_key]],tbl_COA[Account_key],tbl_COA[SubAccount],,0)</f>
        <v>Professional Services</v>
      </c>
      <c r="K5682">
        <f>YEAR(tbl_GL[[#This Row],[Date]])</f>
        <v>2018</v>
      </c>
    </row>
    <row r="5683" spans="1:11" hidden="1" x14ac:dyDescent="0.35">
      <c r="A5683">
        <v>243.2</v>
      </c>
      <c r="B5683" s="24">
        <v>43251</v>
      </c>
      <c r="C5683">
        <v>3</v>
      </c>
      <c r="D5683" s="13">
        <v>20</v>
      </c>
      <c r="E5683" s="13" t="s">
        <v>99</v>
      </c>
      <c r="F5683" s="17">
        <v>-28</v>
      </c>
      <c r="G5683" t="str">
        <f>_xlfn.XLOOKUP(tbl_GL[[#This Row],[Account_key]],tbl_COA[Account_key],tbl_COA[Class],"Not Found")</f>
        <v>Assets</v>
      </c>
      <c r="H5683" t="str">
        <f>_xlfn.XLOOKUP(tbl_GL[[#This Row],[Account_key]],tbl_COA[Account_key],tbl_COA[SubClass],"Not Found")</f>
        <v>Assets</v>
      </c>
      <c r="I5683" t="str">
        <f>_xlfn.XLOOKUP(tbl_GL[[#This Row],[Account_key]],tbl_COA[Account_key],tbl_COA[SubClass2],"Not Found")</f>
        <v>Current Assets</v>
      </c>
      <c r="J5683" t="str">
        <f>_xlfn.XLOOKUP(tbl_GL[[#This Row],[Account_key]],tbl_COA[Account_key],tbl_COA[SubAccount],,0)</f>
        <v>Cash in hand</v>
      </c>
      <c r="K5683">
        <f>YEAR(tbl_GL[[#This Row],[Date]])</f>
        <v>2018</v>
      </c>
    </row>
    <row r="5684" spans="1:11" hidden="1" x14ac:dyDescent="0.35">
      <c r="A5684">
        <v>244.1</v>
      </c>
      <c r="B5684" s="24">
        <v>43251</v>
      </c>
      <c r="C5684">
        <v>3</v>
      </c>
      <c r="D5684" s="13">
        <v>10</v>
      </c>
      <c r="E5684" s="13" t="s">
        <v>110</v>
      </c>
      <c r="F5684" s="17">
        <v>30</v>
      </c>
      <c r="G5684" t="str">
        <f>_xlfn.XLOOKUP(tbl_GL[[#This Row],[Account_key]],tbl_COA[Account_key],tbl_COA[Class],"Not Found")</f>
        <v>Assets</v>
      </c>
      <c r="H5684" t="str">
        <f>_xlfn.XLOOKUP(tbl_GL[[#This Row],[Account_key]],tbl_COA[Account_key],tbl_COA[SubClass],"Not Found")</f>
        <v>Assets</v>
      </c>
      <c r="I5684" t="str">
        <f>_xlfn.XLOOKUP(tbl_GL[[#This Row],[Account_key]],tbl_COA[Account_key],tbl_COA[SubClass2],"Not Found")</f>
        <v>Current Assets</v>
      </c>
      <c r="J5684" t="str">
        <f>_xlfn.XLOOKUP(tbl_GL[[#This Row],[Account_key]],tbl_COA[Account_key],tbl_COA[SubAccount],,0)</f>
        <v>Cash at Bank</v>
      </c>
      <c r="K5684">
        <f>YEAR(tbl_GL[[#This Row],[Date]])</f>
        <v>2018</v>
      </c>
    </row>
    <row r="5685" spans="1:11" hidden="1" x14ac:dyDescent="0.35">
      <c r="A5685">
        <v>244.2</v>
      </c>
      <c r="B5685" s="24">
        <v>43251</v>
      </c>
      <c r="C5685">
        <v>3</v>
      </c>
      <c r="D5685" s="13">
        <v>430</v>
      </c>
      <c r="E5685" s="13" t="s">
        <v>110</v>
      </c>
      <c r="F5685" s="17">
        <v>30</v>
      </c>
      <c r="G5685" t="str">
        <f>_xlfn.XLOOKUP(tbl_GL[[#This Row],[Account_key]],tbl_COA[Account_key],tbl_COA[Class],"Not Found")</f>
        <v>Non-operating</v>
      </c>
      <c r="H5685" t="str">
        <f>_xlfn.XLOOKUP(tbl_GL[[#This Row],[Account_key]],tbl_COA[Account_key],tbl_COA[SubClass],"Not Found")</f>
        <v>Exchange Loss/Gain</v>
      </c>
      <c r="I5685" t="str">
        <f>_xlfn.XLOOKUP(tbl_GL[[#This Row],[Account_key]],tbl_COA[Account_key],tbl_COA[SubClass2],"Not Found")</f>
        <v>Exchange Loss/Gain</v>
      </c>
      <c r="J5685" t="str">
        <f>_xlfn.XLOOKUP(tbl_GL[[#This Row],[Account_key]],tbl_COA[Account_key],tbl_COA[SubAccount],,0)</f>
        <v>Exchange Loss/Gain</v>
      </c>
      <c r="K5685">
        <f>YEAR(tbl_GL[[#This Row],[Date]])</f>
        <v>2018</v>
      </c>
    </row>
    <row r="5686" spans="1:11" hidden="1" x14ac:dyDescent="0.35">
      <c r="A5686">
        <v>245.1</v>
      </c>
      <c r="B5686" s="24">
        <v>43251</v>
      </c>
      <c r="C5686">
        <v>3</v>
      </c>
      <c r="D5686" s="13">
        <v>10</v>
      </c>
      <c r="E5686" s="13" t="s">
        <v>113</v>
      </c>
      <c r="F5686" s="17">
        <v>148</v>
      </c>
      <c r="G5686" t="str">
        <f>_xlfn.XLOOKUP(tbl_GL[[#This Row],[Account_key]],tbl_COA[Account_key],tbl_COA[Class],"Not Found")</f>
        <v>Assets</v>
      </c>
      <c r="H5686" t="str">
        <f>_xlfn.XLOOKUP(tbl_GL[[#This Row],[Account_key]],tbl_COA[Account_key],tbl_COA[SubClass],"Not Found")</f>
        <v>Assets</v>
      </c>
      <c r="I5686" t="str">
        <f>_xlfn.XLOOKUP(tbl_GL[[#This Row],[Account_key]],tbl_COA[Account_key],tbl_COA[SubClass2],"Not Found")</f>
        <v>Current Assets</v>
      </c>
      <c r="J5686" t="str">
        <f>_xlfn.XLOOKUP(tbl_GL[[#This Row],[Account_key]],tbl_COA[Account_key],tbl_COA[SubAccount],,0)</f>
        <v>Cash at Bank</v>
      </c>
      <c r="K5686">
        <f>YEAR(tbl_GL[[#This Row],[Date]])</f>
        <v>2018</v>
      </c>
    </row>
    <row r="5687" spans="1:11" hidden="1" x14ac:dyDescent="0.35">
      <c r="A5687">
        <v>245.2</v>
      </c>
      <c r="B5687" s="24">
        <v>43251</v>
      </c>
      <c r="C5687">
        <v>3</v>
      </c>
      <c r="D5687" s="13">
        <v>410</v>
      </c>
      <c r="E5687" s="13" t="s">
        <v>113</v>
      </c>
      <c r="F5687" s="17">
        <v>148</v>
      </c>
      <c r="G5687" t="str">
        <f>_xlfn.XLOOKUP(tbl_GL[[#This Row],[Account_key]],tbl_COA[Account_key],tbl_COA[Class],"Not Found")</f>
        <v>Non-operating</v>
      </c>
      <c r="H5687" t="str">
        <f>_xlfn.XLOOKUP(tbl_GL[[#This Row],[Account_key]],tbl_COA[Account_key],tbl_COA[SubClass],"Not Found")</f>
        <v>Interest Income</v>
      </c>
      <c r="I5687" t="str">
        <f>_xlfn.XLOOKUP(tbl_GL[[#This Row],[Account_key]],tbl_COA[Account_key],tbl_COA[SubClass2],"Not Found")</f>
        <v>Interest Income</v>
      </c>
      <c r="J5687" t="str">
        <f>_xlfn.XLOOKUP(tbl_GL[[#This Row],[Account_key]],tbl_COA[Account_key],tbl_COA[SubAccount],,0)</f>
        <v>Interest Income</v>
      </c>
      <c r="K5687">
        <f>YEAR(tbl_GL[[#This Row],[Date]])</f>
        <v>2018</v>
      </c>
    </row>
    <row r="5688" spans="1:11" hidden="1" x14ac:dyDescent="0.35">
      <c r="A5688">
        <v>246.1</v>
      </c>
      <c r="B5688" s="24">
        <v>43251</v>
      </c>
      <c r="C5688">
        <v>3</v>
      </c>
      <c r="D5688" s="13">
        <v>450</v>
      </c>
      <c r="E5688" s="23" t="s">
        <v>108</v>
      </c>
      <c r="F5688" s="17">
        <v>-195</v>
      </c>
      <c r="G5688" t="str">
        <f>_xlfn.XLOOKUP(tbl_GL[[#This Row],[Account_key]],tbl_COA[Account_key],tbl_COA[Class],"Not Found")</f>
        <v>Interest &amp; Tax</v>
      </c>
      <c r="H5688" t="str">
        <f>_xlfn.XLOOKUP(tbl_GL[[#This Row],[Account_key]],tbl_COA[Account_key],tbl_COA[SubClass],"Not Found")</f>
        <v>Taxation</v>
      </c>
      <c r="I5688" t="str">
        <f>_xlfn.XLOOKUP(tbl_GL[[#This Row],[Account_key]],tbl_COA[Account_key],tbl_COA[SubClass2],"Not Found")</f>
        <v>Taxation</v>
      </c>
      <c r="J5688" t="str">
        <f>_xlfn.XLOOKUP(tbl_GL[[#This Row],[Account_key]],tbl_COA[Account_key],tbl_COA[SubAccount],,0)</f>
        <v>Taxation</v>
      </c>
      <c r="K5688">
        <f>YEAR(tbl_GL[[#This Row],[Date]])</f>
        <v>2018</v>
      </c>
    </row>
    <row r="5689" spans="1:11" hidden="1" x14ac:dyDescent="0.35">
      <c r="A5689">
        <v>246.2</v>
      </c>
      <c r="B5689" s="24">
        <v>43251</v>
      </c>
      <c r="C5689">
        <v>3</v>
      </c>
      <c r="D5689" s="13">
        <v>122</v>
      </c>
      <c r="E5689" s="23" t="s">
        <v>108</v>
      </c>
      <c r="F5689" s="17">
        <v>195</v>
      </c>
      <c r="G5689" t="str">
        <f>_xlfn.XLOOKUP(tbl_GL[[#This Row],[Account_key]],tbl_COA[Account_key],tbl_COA[Class],"Not Found")</f>
        <v>Liabilities and Owners Equity</v>
      </c>
      <c r="H5689" t="str">
        <f>_xlfn.XLOOKUP(tbl_GL[[#This Row],[Account_key]],tbl_COA[Account_key],tbl_COA[SubClass],"Not Found")</f>
        <v>Liabilities</v>
      </c>
      <c r="I5689" t="str">
        <f>_xlfn.XLOOKUP(tbl_GL[[#This Row],[Account_key]],tbl_COA[Account_key],tbl_COA[SubClass2],"Not Found")</f>
        <v>Current Liabilities</v>
      </c>
      <c r="J5689" t="str">
        <f>_xlfn.XLOOKUP(tbl_GL[[#This Row],[Account_key]],tbl_COA[Account_key],tbl_COA[SubAccount],,0)</f>
        <v>Tax payable</v>
      </c>
      <c r="K5689">
        <f>YEAR(tbl_GL[[#This Row],[Date]])</f>
        <v>2018</v>
      </c>
    </row>
    <row r="5690" spans="1:11" hidden="1" x14ac:dyDescent="0.35">
      <c r="A5690">
        <v>247.1</v>
      </c>
      <c r="B5690" s="24">
        <v>43251</v>
      </c>
      <c r="C5690">
        <v>3</v>
      </c>
      <c r="D5690" s="13">
        <v>440</v>
      </c>
      <c r="E5690" s="13" t="s">
        <v>112</v>
      </c>
      <c r="F5690" s="17">
        <v>-187</v>
      </c>
      <c r="G5690" t="str">
        <f>_xlfn.XLOOKUP(tbl_GL[[#This Row],[Account_key]],tbl_COA[Account_key],tbl_COA[Class],"Not Found")</f>
        <v>Interest &amp; Tax</v>
      </c>
      <c r="H5690" t="str">
        <f>_xlfn.XLOOKUP(tbl_GL[[#This Row],[Account_key]],tbl_COA[Account_key],tbl_COA[SubClass],"Not Found")</f>
        <v>Interest Expense</v>
      </c>
      <c r="I5690" t="str">
        <f>_xlfn.XLOOKUP(tbl_GL[[#This Row],[Account_key]],tbl_COA[Account_key],tbl_COA[SubClass2],"Not Found")</f>
        <v>Interest Expense</v>
      </c>
      <c r="J5690" t="str">
        <f>_xlfn.XLOOKUP(tbl_GL[[#This Row],[Account_key]],tbl_COA[Account_key],tbl_COA[SubAccount],,0)</f>
        <v>Interest Expense</v>
      </c>
      <c r="K5690">
        <f>YEAR(tbl_GL[[#This Row],[Date]])</f>
        <v>2018</v>
      </c>
    </row>
    <row r="5691" spans="1:11" hidden="1" x14ac:dyDescent="0.35">
      <c r="A5691">
        <v>247.2</v>
      </c>
      <c r="B5691" s="24">
        <v>43251</v>
      </c>
      <c r="C5691">
        <v>3</v>
      </c>
      <c r="D5691" s="13">
        <v>121</v>
      </c>
      <c r="E5691" s="13" t="s">
        <v>112</v>
      </c>
      <c r="F5691" s="17">
        <v>187</v>
      </c>
      <c r="G5691" t="str">
        <f>_xlfn.XLOOKUP(tbl_GL[[#This Row],[Account_key]],tbl_COA[Account_key],tbl_COA[Class],"Not Found")</f>
        <v>Liabilities and Owners Equity</v>
      </c>
      <c r="H5691" t="str">
        <f>_xlfn.XLOOKUP(tbl_GL[[#This Row],[Account_key]],tbl_COA[Account_key],tbl_COA[SubClass],"Not Found")</f>
        <v>Liabilities</v>
      </c>
      <c r="I5691" t="str">
        <f>_xlfn.XLOOKUP(tbl_GL[[#This Row],[Account_key]],tbl_COA[Account_key],tbl_COA[SubClass2],"Not Found")</f>
        <v>Current Liabilities</v>
      </c>
      <c r="J5691" t="str">
        <f>_xlfn.XLOOKUP(tbl_GL[[#This Row],[Account_key]],tbl_COA[Account_key],tbl_COA[SubAccount],,0)</f>
        <v>Interest Payable</v>
      </c>
      <c r="K5691">
        <f>YEAR(tbl_GL[[#This Row],[Date]])</f>
        <v>2018</v>
      </c>
    </row>
    <row r="5692" spans="1:11" hidden="1" x14ac:dyDescent="0.35">
      <c r="A5692">
        <v>248.1</v>
      </c>
      <c r="B5692" s="24">
        <v>43251</v>
      </c>
      <c r="C5692">
        <v>3</v>
      </c>
      <c r="D5692" s="13">
        <v>400</v>
      </c>
      <c r="E5692" s="13" t="s">
        <v>104</v>
      </c>
      <c r="F5692" s="17">
        <v>-167</v>
      </c>
      <c r="G5692" t="str">
        <f>_xlfn.XLOOKUP(tbl_GL[[#This Row],[Account_key]],tbl_COA[Account_key],tbl_COA[Class],"Not Found")</f>
        <v>Operating account</v>
      </c>
      <c r="H5692" t="str">
        <f>_xlfn.XLOOKUP(tbl_GL[[#This Row],[Account_key]],tbl_COA[Account_key],tbl_COA[SubClass],"Not Found")</f>
        <v>Depreciation &amp; Amortization</v>
      </c>
      <c r="I5692" t="str">
        <f>_xlfn.XLOOKUP(tbl_GL[[#This Row],[Account_key]],tbl_COA[Account_key],tbl_COA[SubClass2],"Not Found")</f>
        <v>Amortization</v>
      </c>
      <c r="J5692" t="str">
        <f>_xlfn.XLOOKUP(tbl_GL[[#This Row],[Account_key]],tbl_COA[Account_key],tbl_COA[SubAccount],,0)</f>
        <v>Amortization of Intangible Assets</v>
      </c>
      <c r="K5692">
        <f>YEAR(tbl_GL[[#This Row],[Date]])</f>
        <v>2018</v>
      </c>
    </row>
    <row r="5693" spans="1:11" hidden="1" x14ac:dyDescent="0.35">
      <c r="A5693">
        <v>248.2</v>
      </c>
      <c r="B5693" s="24">
        <v>43251</v>
      </c>
      <c r="C5693">
        <v>3</v>
      </c>
      <c r="D5693" s="13">
        <v>100</v>
      </c>
      <c r="E5693" s="13" t="s">
        <v>104</v>
      </c>
      <c r="F5693" s="17">
        <v>-167</v>
      </c>
      <c r="G5693" t="str">
        <f>_xlfn.XLOOKUP(tbl_GL[[#This Row],[Account_key]],tbl_COA[Account_key],tbl_COA[Class],"Not Found")</f>
        <v>Assets</v>
      </c>
      <c r="H5693" t="str">
        <f>_xlfn.XLOOKUP(tbl_GL[[#This Row],[Account_key]],tbl_COA[Account_key],tbl_COA[SubClass],"Not Found")</f>
        <v>Assets</v>
      </c>
      <c r="I5693" t="str">
        <f>_xlfn.XLOOKUP(tbl_GL[[#This Row],[Account_key]],tbl_COA[Account_key],tbl_COA[SubClass2],"Not Found")</f>
        <v>Non-Current Assets</v>
      </c>
      <c r="J5693" t="str">
        <f>_xlfn.XLOOKUP(tbl_GL[[#This Row],[Account_key]],tbl_COA[Account_key],tbl_COA[SubAccount],,0)</f>
        <v>Patents and trademarks</v>
      </c>
      <c r="K5693">
        <f>YEAR(tbl_GL[[#This Row],[Date]])</f>
        <v>2018</v>
      </c>
    </row>
    <row r="5694" spans="1:11" hidden="1" x14ac:dyDescent="0.35">
      <c r="A5694">
        <v>249.1</v>
      </c>
      <c r="B5694" s="24">
        <v>43251</v>
      </c>
      <c r="C5694">
        <v>3</v>
      </c>
      <c r="D5694" s="13">
        <v>350</v>
      </c>
      <c r="E5694" s="13" t="s">
        <v>97</v>
      </c>
      <c r="F5694" s="17">
        <v>-1387</v>
      </c>
      <c r="G5694" t="str">
        <f>_xlfn.XLOOKUP(tbl_GL[[#This Row],[Account_key]],tbl_COA[Account_key],tbl_COA[Class],"Not Found")</f>
        <v>Operating account</v>
      </c>
      <c r="H5694" t="str">
        <f>_xlfn.XLOOKUP(tbl_GL[[#This Row],[Account_key]],tbl_COA[Account_key],tbl_COA[SubClass],"Not Found")</f>
        <v>Operating Expenses</v>
      </c>
      <c r="I5694" t="str">
        <f>_xlfn.XLOOKUP(tbl_GL[[#This Row],[Account_key]],tbl_COA[Account_key],tbl_COA[SubClass2],"Not Found")</f>
        <v>Administration</v>
      </c>
      <c r="J5694" t="str">
        <f>_xlfn.XLOOKUP(tbl_GL[[#This Row],[Account_key]],tbl_COA[Account_key],tbl_COA[SubAccount],,0)</f>
        <v>Other Expenses</v>
      </c>
      <c r="K5694">
        <f>YEAR(tbl_GL[[#This Row],[Date]])</f>
        <v>2018</v>
      </c>
    </row>
    <row r="5695" spans="1:11" hidden="1" x14ac:dyDescent="0.35">
      <c r="A5695">
        <v>249.2</v>
      </c>
      <c r="B5695" s="24">
        <v>43251</v>
      </c>
      <c r="C5695">
        <v>3</v>
      </c>
      <c r="D5695" s="13">
        <v>120</v>
      </c>
      <c r="E5695" s="13" t="s">
        <v>97</v>
      </c>
      <c r="F5695" s="17">
        <v>1387</v>
      </c>
      <c r="G5695" t="str">
        <f>_xlfn.XLOOKUP(tbl_GL[[#This Row],[Account_key]],tbl_COA[Account_key],tbl_COA[Class],"Not Found")</f>
        <v>Liabilities and Owners Equity</v>
      </c>
      <c r="H5695" t="str">
        <f>_xlfn.XLOOKUP(tbl_GL[[#This Row],[Account_key]],tbl_COA[Account_key],tbl_COA[SubClass],"Not Found")</f>
        <v>Liabilities</v>
      </c>
      <c r="I5695" t="str">
        <f>_xlfn.XLOOKUP(tbl_GL[[#This Row],[Account_key]],tbl_COA[Account_key],tbl_COA[SubClass2],"Not Found")</f>
        <v>Current Liabilities</v>
      </c>
      <c r="J5695" t="str">
        <f>_xlfn.XLOOKUP(tbl_GL[[#This Row],[Account_key]],tbl_COA[Account_key],tbl_COA[SubAccount],,0)</f>
        <v>Accrued Expenses</v>
      </c>
      <c r="K5695">
        <f>YEAR(tbl_GL[[#This Row],[Date]])</f>
        <v>2018</v>
      </c>
    </row>
    <row r="5696" spans="1:11" hidden="1" x14ac:dyDescent="0.35">
      <c r="A5696">
        <v>251.1</v>
      </c>
      <c r="B5696" s="24">
        <v>43251</v>
      </c>
      <c r="C5696">
        <v>3</v>
      </c>
      <c r="D5696" s="13">
        <v>240</v>
      </c>
      <c r="E5696" s="13" t="s">
        <v>56</v>
      </c>
      <c r="F5696" s="17">
        <v>-2500</v>
      </c>
      <c r="G5696" t="str">
        <f>_xlfn.XLOOKUP(tbl_GL[[#This Row],[Account_key]],tbl_COA[Account_key],tbl_COA[Class],"Not Found")</f>
        <v>Operating account</v>
      </c>
      <c r="H5696" t="str">
        <f>_xlfn.XLOOKUP(tbl_GL[[#This Row],[Account_key]],tbl_COA[Account_key],tbl_COA[SubClass],"Not Found")</f>
        <v>Operating Expenses</v>
      </c>
      <c r="I5696" t="str">
        <f>_xlfn.XLOOKUP(tbl_GL[[#This Row],[Account_key]],tbl_COA[Account_key],tbl_COA[SubClass2],"Not Found")</f>
        <v>Sales &amp; Distribution</v>
      </c>
      <c r="J5696" t="str">
        <f>_xlfn.XLOOKUP(tbl_GL[[#This Row],[Account_key]],tbl_COA[Account_key],tbl_COA[SubAccount],,0)</f>
        <v>Salaries</v>
      </c>
      <c r="K5696">
        <f>YEAR(tbl_GL[[#This Row],[Date]])</f>
        <v>2018</v>
      </c>
    </row>
    <row r="5697" spans="1:11" hidden="1" x14ac:dyDescent="0.35">
      <c r="A5697">
        <v>251.2</v>
      </c>
      <c r="B5697" s="24">
        <v>43251</v>
      </c>
      <c r="C5697">
        <v>3</v>
      </c>
      <c r="D5697" s="13">
        <v>10</v>
      </c>
      <c r="E5697" s="13" t="s">
        <v>56</v>
      </c>
      <c r="F5697" s="17">
        <v>-2500</v>
      </c>
      <c r="G5697" t="str">
        <f>_xlfn.XLOOKUP(tbl_GL[[#This Row],[Account_key]],tbl_COA[Account_key],tbl_COA[Class],"Not Found")</f>
        <v>Assets</v>
      </c>
      <c r="H5697" t="str">
        <f>_xlfn.XLOOKUP(tbl_GL[[#This Row],[Account_key]],tbl_COA[Account_key],tbl_COA[SubClass],"Not Found")</f>
        <v>Assets</v>
      </c>
      <c r="I5697" t="str">
        <f>_xlfn.XLOOKUP(tbl_GL[[#This Row],[Account_key]],tbl_COA[Account_key],tbl_COA[SubClass2],"Not Found")</f>
        <v>Current Assets</v>
      </c>
      <c r="J5697" t="str">
        <f>_xlfn.XLOOKUP(tbl_GL[[#This Row],[Account_key]],tbl_COA[Account_key],tbl_COA[SubAccount],,0)</f>
        <v>Cash at Bank</v>
      </c>
      <c r="K5697">
        <f>YEAR(tbl_GL[[#This Row],[Date]])</f>
        <v>2018</v>
      </c>
    </row>
    <row r="5698" spans="1:11" hidden="1" x14ac:dyDescent="0.35">
      <c r="A5698">
        <v>252.1</v>
      </c>
      <c r="B5698" s="24">
        <v>43251</v>
      </c>
      <c r="C5698">
        <v>3</v>
      </c>
      <c r="D5698" s="13">
        <v>380</v>
      </c>
      <c r="E5698" s="13" t="s">
        <v>101</v>
      </c>
      <c r="F5698" s="17">
        <v>-4000</v>
      </c>
      <c r="G5698" t="str">
        <f>_xlfn.XLOOKUP(tbl_GL[[#This Row],[Account_key]],tbl_COA[Account_key],tbl_COA[Class],"Not Found")</f>
        <v>Operating account</v>
      </c>
      <c r="H5698" t="str">
        <f>_xlfn.XLOOKUP(tbl_GL[[#This Row],[Account_key]],tbl_COA[Account_key],tbl_COA[SubClass],"Not Found")</f>
        <v>Depreciation &amp; Amortization</v>
      </c>
      <c r="I5698" t="str">
        <f>_xlfn.XLOOKUP(tbl_GL[[#This Row],[Account_key]],tbl_COA[Account_key],tbl_COA[SubClass2],"Not Found")</f>
        <v>Depreciation</v>
      </c>
      <c r="J5698" t="str">
        <f>_xlfn.XLOOKUP(tbl_GL[[#This Row],[Account_key]],tbl_COA[Account_key],tbl_COA[SubAccount],,0)</f>
        <v>Equipment</v>
      </c>
      <c r="K5698">
        <f>YEAR(tbl_GL[[#This Row],[Date]])</f>
        <v>2018</v>
      </c>
    </row>
    <row r="5699" spans="1:11" hidden="1" x14ac:dyDescent="0.35">
      <c r="A5699">
        <v>252.2</v>
      </c>
      <c r="B5699" s="24">
        <v>43251</v>
      </c>
      <c r="C5699">
        <v>3</v>
      </c>
      <c r="D5699" s="13">
        <v>90</v>
      </c>
      <c r="E5699" s="13" t="s">
        <v>101</v>
      </c>
      <c r="F5699" s="17">
        <v>-4000</v>
      </c>
      <c r="G5699" t="str">
        <f>_xlfn.XLOOKUP(tbl_GL[[#This Row],[Account_key]],tbl_COA[Account_key],tbl_COA[Class],"Not Found")</f>
        <v>Assets</v>
      </c>
      <c r="H5699" t="str">
        <f>_xlfn.XLOOKUP(tbl_GL[[#This Row],[Account_key]],tbl_COA[Account_key],tbl_COA[SubClass],"Not Found")</f>
        <v>Assets</v>
      </c>
      <c r="I5699" t="str">
        <f>_xlfn.XLOOKUP(tbl_GL[[#This Row],[Account_key]],tbl_COA[Account_key],tbl_COA[SubClass2],"Not Found")</f>
        <v>Non-Current Assets</v>
      </c>
      <c r="J5699" t="str">
        <f>_xlfn.XLOOKUP(tbl_GL[[#This Row],[Account_key]],tbl_COA[Account_key],tbl_COA[SubAccount],,0)</f>
        <v>Office Furniture &amp; Equipment</v>
      </c>
      <c r="K5699">
        <f>YEAR(tbl_GL[[#This Row],[Date]])</f>
        <v>2018</v>
      </c>
    </row>
    <row r="5700" spans="1:11" hidden="1" x14ac:dyDescent="0.35">
      <c r="A5700">
        <v>253.1</v>
      </c>
      <c r="B5700" s="24">
        <v>43252</v>
      </c>
      <c r="C5700">
        <v>3</v>
      </c>
      <c r="D5700" s="13">
        <v>10</v>
      </c>
      <c r="E5700" s="13" t="s">
        <v>98</v>
      </c>
      <c r="F5700" s="17">
        <v>-1050</v>
      </c>
      <c r="G5700" t="str">
        <f>_xlfn.XLOOKUP(tbl_GL[[#This Row],[Account_key]],tbl_COA[Account_key],tbl_COA[Class],"Not Found")</f>
        <v>Assets</v>
      </c>
      <c r="H5700" t="str">
        <f>_xlfn.XLOOKUP(tbl_GL[[#This Row],[Account_key]],tbl_COA[Account_key],tbl_COA[SubClass],"Not Found")</f>
        <v>Assets</v>
      </c>
      <c r="I5700" t="str">
        <f>_xlfn.XLOOKUP(tbl_GL[[#This Row],[Account_key]],tbl_COA[Account_key],tbl_COA[SubClass2],"Not Found")</f>
        <v>Current Assets</v>
      </c>
      <c r="J5700" t="str">
        <f>_xlfn.XLOOKUP(tbl_GL[[#This Row],[Account_key]],tbl_COA[Account_key],tbl_COA[SubAccount],,0)</f>
        <v>Cash at Bank</v>
      </c>
      <c r="K5700">
        <f>YEAR(tbl_GL[[#This Row],[Date]])</f>
        <v>2018</v>
      </c>
    </row>
    <row r="5701" spans="1:11" hidden="1" x14ac:dyDescent="0.35">
      <c r="A5701">
        <v>253.2</v>
      </c>
      <c r="B5701" s="24">
        <v>43252</v>
      </c>
      <c r="C5701">
        <v>3</v>
      </c>
      <c r="D5701" s="13">
        <v>120</v>
      </c>
      <c r="E5701" s="13" t="s">
        <v>98</v>
      </c>
      <c r="F5701" s="17">
        <v>-1050</v>
      </c>
      <c r="G5701" t="str">
        <f>_xlfn.XLOOKUP(tbl_GL[[#This Row],[Account_key]],tbl_COA[Account_key],tbl_COA[Class],"Not Found")</f>
        <v>Liabilities and Owners Equity</v>
      </c>
      <c r="H5701" t="str">
        <f>_xlfn.XLOOKUP(tbl_GL[[#This Row],[Account_key]],tbl_COA[Account_key],tbl_COA[SubClass],"Not Found")</f>
        <v>Liabilities</v>
      </c>
      <c r="I5701" t="str">
        <f>_xlfn.XLOOKUP(tbl_GL[[#This Row],[Account_key]],tbl_COA[Account_key],tbl_COA[SubClass2],"Not Found")</f>
        <v>Current Liabilities</v>
      </c>
      <c r="J5701" t="str">
        <f>_xlfn.XLOOKUP(tbl_GL[[#This Row],[Account_key]],tbl_COA[Account_key],tbl_COA[SubAccount],,0)</f>
        <v>Accrued Expenses</v>
      </c>
      <c r="K5701">
        <f>YEAR(tbl_GL[[#This Row],[Date]])</f>
        <v>2018</v>
      </c>
    </row>
    <row r="5702" spans="1:11" hidden="1" x14ac:dyDescent="0.35">
      <c r="A5702">
        <v>254.1</v>
      </c>
      <c r="B5702" s="24">
        <v>43252</v>
      </c>
      <c r="C5702">
        <v>3</v>
      </c>
      <c r="D5702" s="13">
        <v>60</v>
      </c>
      <c r="E5702" s="13" t="s">
        <v>84</v>
      </c>
      <c r="F5702" s="17">
        <v>10667</v>
      </c>
      <c r="G5702" t="str">
        <f>_xlfn.XLOOKUP(tbl_GL[[#This Row],[Account_key]],tbl_COA[Account_key],tbl_COA[Class],"Not Found")</f>
        <v>Assets</v>
      </c>
      <c r="H5702" t="str">
        <f>_xlfn.XLOOKUP(tbl_GL[[#This Row],[Account_key]],tbl_COA[Account_key],tbl_COA[SubClass],"Not Found")</f>
        <v>Assets</v>
      </c>
      <c r="I5702" t="str">
        <f>_xlfn.XLOOKUP(tbl_GL[[#This Row],[Account_key]],tbl_COA[Account_key],tbl_COA[SubClass2],"Not Found")</f>
        <v>Current Assets</v>
      </c>
      <c r="J5702" t="str">
        <f>_xlfn.XLOOKUP(tbl_GL[[#This Row],[Account_key]],tbl_COA[Account_key],tbl_COA[SubAccount],,0)</f>
        <v>Inventory</v>
      </c>
      <c r="K5702">
        <f>YEAR(tbl_GL[[#This Row],[Date]])</f>
        <v>2018</v>
      </c>
    </row>
    <row r="5703" spans="1:11" hidden="1" x14ac:dyDescent="0.35">
      <c r="A5703">
        <v>254.2</v>
      </c>
      <c r="B5703" s="24">
        <v>43252</v>
      </c>
      <c r="C5703">
        <v>3</v>
      </c>
      <c r="D5703" s="13">
        <v>110</v>
      </c>
      <c r="E5703" s="13" t="s">
        <v>84</v>
      </c>
      <c r="F5703" s="17">
        <v>10667</v>
      </c>
      <c r="G5703" t="str">
        <f>_xlfn.XLOOKUP(tbl_GL[[#This Row],[Account_key]],tbl_COA[Account_key],tbl_COA[Class],"Not Found")</f>
        <v>Liabilities and Owners Equity</v>
      </c>
      <c r="H5703" t="str">
        <f>_xlfn.XLOOKUP(tbl_GL[[#This Row],[Account_key]],tbl_COA[Account_key],tbl_COA[SubClass],"Not Found")</f>
        <v>Liabilities</v>
      </c>
      <c r="I5703" t="str">
        <f>_xlfn.XLOOKUP(tbl_GL[[#This Row],[Account_key]],tbl_COA[Account_key],tbl_COA[SubClass2],"Not Found")</f>
        <v>Current Liabilities</v>
      </c>
      <c r="J5703" t="str">
        <f>_xlfn.XLOOKUP(tbl_GL[[#This Row],[Account_key]],tbl_COA[Account_key],tbl_COA[SubAccount],,0)</f>
        <v>Trade Payables</v>
      </c>
      <c r="K5703">
        <f>YEAR(tbl_GL[[#This Row],[Date]])</f>
        <v>2018</v>
      </c>
    </row>
    <row r="5704" spans="1:11" hidden="1" x14ac:dyDescent="0.35">
      <c r="A5704">
        <v>255.1</v>
      </c>
      <c r="B5704" s="24">
        <v>43253</v>
      </c>
      <c r="C5704">
        <v>3</v>
      </c>
      <c r="D5704" s="13">
        <v>230</v>
      </c>
      <c r="E5704" s="13" t="s">
        <v>4</v>
      </c>
      <c r="F5704" s="17">
        <v>-431</v>
      </c>
      <c r="G5704" t="str">
        <f>_xlfn.XLOOKUP(tbl_GL[[#This Row],[Account_key]],tbl_COA[Account_key],tbl_COA[Class],"Not Found")</f>
        <v>Trading account</v>
      </c>
      <c r="H5704" t="str">
        <f>_xlfn.XLOOKUP(tbl_GL[[#This Row],[Account_key]],tbl_COA[Account_key],tbl_COA[SubClass],"Not Found")</f>
        <v>Cost of Sales</v>
      </c>
      <c r="I5704" t="str">
        <f>_xlfn.XLOOKUP(tbl_GL[[#This Row],[Account_key]],tbl_COA[Account_key],tbl_COA[SubClass2],"Not Found")</f>
        <v>Cost of Sales</v>
      </c>
      <c r="J5704" t="str">
        <f>_xlfn.XLOOKUP(tbl_GL[[#This Row],[Account_key]],tbl_COA[Account_key],tbl_COA[SubAccount],,0)</f>
        <v>Cost of Sales</v>
      </c>
      <c r="K5704">
        <f>YEAR(tbl_GL[[#This Row],[Date]])</f>
        <v>2018</v>
      </c>
    </row>
    <row r="5705" spans="1:11" hidden="1" x14ac:dyDescent="0.35">
      <c r="A5705">
        <v>255.2</v>
      </c>
      <c r="B5705" s="24">
        <v>43253</v>
      </c>
      <c r="C5705">
        <v>3</v>
      </c>
      <c r="D5705" s="13">
        <v>60</v>
      </c>
      <c r="E5705" s="13" t="s">
        <v>4</v>
      </c>
      <c r="F5705" s="17">
        <v>-431</v>
      </c>
      <c r="G5705" t="str">
        <f>_xlfn.XLOOKUP(tbl_GL[[#This Row],[Account_key]],tbl_COA[Account_key],tbl_COA[Class],"Not Found")</f>
        <v>Assets</v>
      </c>
      <c r="H5705" t="str">
        <f>_xlfn.XLOOKUP(tbl_GL[[#This Row],[Account_key]],tbl_COA[Account_key],tbl_COA[SubClass],"Not Found")</f>
        <v>Assets</v>
      </c>
      <c r="I5705" t="str">
        <f>_xlfn.XLOOKUP(tbl_GL[[#This Row],[Account_key]],tbl_COA[Account_key],tbl_COA[SubClass2],"Not Found")</f>
        <v>Current Assets</v>
      </c>
      <c r="J5705" t="str">
        <f>_xlfn.XLOOKUP(tbl_GL[[#This Row],[Account_key]],tbl_COA[Account_key],tbl_COA[SubAccount],,0)</f>
        <v>Inventory</v>
      </c>
      <c r="K5705">
        <f>YEAR(tbl_GL[[#This Row],[Date]])</f>
        <v>2018</v>
      </c>
    </row>
    <row r="5706" spans="1:11" hidden="1" x14ac:dyDescent="0.35">
      <c r="A5706">
        <v>256.10000000000002</v>
      </c>
      <c r="B5706" s="24">
        <v>43253</v>
      </c>
      <c r="C5706">
        <v>3</v>
      </c>
      <c r="D5706" s="13">
        <v>210</v>
      </c>
      <c r="E5706" s="13" t="s">
        <v>8</v>
      </c>
      <c r="F5706" s="17">
        <v>1347</v>
      </c>
      <c r="G5706" t="str">
        <f>_xlfn.XLOOKUP(tbl_GL[[#This Row],[Account_key]],tbl_COA[Account_key],tbl_COA[Class],"Not Found")</f>
        <v>Trading account</v>
      </c>
      <c r="H5706" t="str">
        <f>_xlfn.XLOOKUP(tbl_GL[[#This Row],[Account_key]],tbl_COA[Account_key],tbl_COA[SubClass],"Not Found")</f>
        <v>Sales</v>
      </c>
      <c r="I5706" t="str">
        <f>_xlfn.XLOOKUP(tbl_GL[[#This Row],[Account_key]],tbl_COA[Account_key],tbl_COA[SubClass2],"Not Found")</f>
        <v>Sales</v>
      </c>
      <c r="J5706" t="str">
        <f>_xlfn.XLOOKUP(tbl_GL[[#This Row],[Account_key]],tbl_COA[Account_key],tbl_COA[SubAccount],,0)</f>
        <v>Sales</v>
      </c>
      <c r="K5706">
        <f>YEAR(tbl_GL[[#This Row],[Date]])</f>
        <v>2018</v>
      </c>
    </row>
    <row r="5707" spans="1:11" hidden="1" x14ac:dyDescent="0.35">
      <c r="A5707">
        <v>256.2</v>
      </c>
      <c r="B5707" s="24">
        <v>43253</v>
      </c>
      <c r="C5707">
        <v>3</v>
      </c>
      <c r="D5707" s="13">
        <v>30</v>
      </c>
      <c r="E5707" s="13" t="s">
        <v>8</v>
      </c>
      <c r="F5707" s="17">
        <v>1347</v>
      </c>
      <c r="G5707" t="str">
        <f>_xlfn.XLOOKUP(tbl_GL[[#This Row],[Account_key]],tbl_COA[Account_key],tbl_COA[Class],"Not Found")</f>
        <v>Assets</v>
      </c>
      <c r="H5707" t="str">
        <f>_xlfn.XLOOKUP(tbl_GL[[#This Row],[Account_key]],tbl_COA[Account_key],tbl_COA[SubClass],"Not Found")</f>
        <v>Assets</v>
      </c>
      <c r="I5707" t="str">
        <f>_xlfn.XLOOKUP(tbl_GL[[#This Row],[Account_key]],tbl_COA[Account_key],tbl_COA[SubClass2],"Not Found")</f>
        <v>Current Assets</v>
      </c>
      <c r="J5707" t="str">
        <f>_xlfn.XLOOKUP(tbl_GL[[#This Row],[Account_key]],tbl_COA[Account_key],tbl_COA[SubAccount],,0)</f>
        <v>Trade Receivables</v>
      </c>
      <c r="K5707">
        <f>YEAR(tbl_GL[[#This Row],[Date]])</f>
        <v>2018</v>
      </c>
    </row>
    <row r="5708" spans="1:11" hidden="1" x14ac:dyDescent="0.35">
      <c r="A5708">
        <v>257.10000000000002</v>
      </c>
      <c r="B5708" s="24">
        <v>43255</v>
      </c>
      <c r="C5708">
        <v>3</v>
      </c>
      <c r="D5708" s="13">
        <v>230</v>
      </c>
      <c r="E5708" s="13" t="s">
        <v>4</v>
      </c>
      <c r="F5708" s="17">
        <v>-625</v>
      </c>
      <c r="G5708" t="str">
        <f>_xlfn.XLOOKUP(tbl_GL[[#This Row],[Account_key]],tbl_COA[Account_key],tbl_COA[Class],"Not Found")</f>
        <v>Trading account</v>
      </c>
      <c r="H5708" t="str">
        <f>_xlfn.XLOOKUP(tbl_GL[[#This Row],[Account_key]],tbl_COA[Account_key],tbl_COA[SubClass],"Not Found")</f>
        <v>Cost of Sales</v>
      </c>
      <c r="I5708" t="str">
        <f>_xlfn.XLOOKUP(tbl_GL[[#This Row],[Account_key]],tbl_COA[Account_key],tbl_COA[SubClass2],"Not Found")</f>
        <v>Cost of Sales</v>
      </c>
      <c r="J5708" t="str">
        <f>_xlfn.XLOOKUP(tbl_GL[[#This Row],[Account_key]],tbl_COA[Account_key],tbl_COA[SubAccount],,0)</f>
        <v>Cost of Sales</v>
      </c>
      <c r="K5708">
        <f>YEAR(tbl_GL[[#This Row],[Date]])</f>
        <v>2018</v>
      </c>
    </row>
    <row r="5709" spans="1:11" hidden="1" x14ac:dyDescent="0.35">
      <c r="A5709">
        <v>257.2</v>
      </c>
      <c r="B5709" s="24">
        <v>43255</v>
      </c>
      <c r="C5709">
        <v>3</v>
      </c>
      <c r="D5709" s="13">
        <v>60</v>
      </c>
      <c r="E5709" s="13" t="s">
        <v>4</v>
      </c>
      <c r="F5709" s="17">
        <v>-625</v>
      </c>
      <c r="G5709" t="str">
        <f>_xlfn.XLOOKUP(tbl_GL[[#This Row],[Account_key]],tbl_COA[Account_key],tbl_COA[Class],"Not Found")</f>
        <v>Assets</v>
      </c>
      <c r="H5709" t="str">
        <f>_xlfn.XLOOKUP(tbl_GL[[#This Row],[Account_key]],tbl_COA[Account_key],tbl_COA[SubClass],"Not Found")</f>
        <v>Assets</v>
      </c>
      <c r="I5709" t="str">
        <f>_xlfn.XLOOKUP(tbl_GL[[#This Row],[Account_key]],tbl_COA[Account_key],tbl_COA[SubClass2],"Not Found")</f>
        <v>Current Assets</v>
      </c>
      <c r="J5709" t="str">
        <f>_xlfn.XLOOKUP(tbl_GL[[#This Row],[Account_key]],tbl_COA[Account_key],tbl_COA[SubAccount],,0)</f>
        <v>Inventory</v>
      </c>
      <c r="K5709">
        <f>YEAR(tbl_GL[[#This Row],[Date]])</f>
        <v>2018</v>
      </c>
    </row>
    <row r="5710" spans="1:11" hidden="1" x14ac:dyDescent="0.35">
      <c r="A5710">
        <v>258.10000000000002</v>
      </c>
      <c r="B5710" s="24">
        <v>43255</v>
      </c>
      <c r="C5710">
        <v>3</v>
      </c>
      <c r="D5710" s="13">
        <v>210</v>
      </c>
      <c r="E5710" s="13" t="s">
        <v>7</v>
      </c>
      <c r="F5710" s="17">
        <v>1824</v>
      </c>
      <c r="G5710" t="str">
        <f>_xlfn.XLOOKUP(tbl_GL[[#This Row],[Account_key]],tbl_COA[Account_key],tbl_COA[Class],"Not Found")</f>
        <v>Trading account</v>
      </c>
      <c r="H5710" t="str">
        <f>_xlfn.XLOOKUP(tbl_GL[[#This Row],[Account_key]],tbl_COA[Account_key],tbl_COA[SubClass],"Not Found")</f>
        <v>Sales</v>
      </c>
      <c r="I5710" t="str">
        <f>_xlfn.XLOOKUP(tbl_GL[[#This Row],[Account_key]],tbl_COA[Account_key],tbl_COA[SubClass2],"Not Found")</f>
        <v>Sales</v>
      </c>
      <c r="J5710" t="str">
        <f>_xlfn.XLOOKUP(tbl_GL[[#This Row],[Account_key]],tbl_COA[Account_key],tbl_COA[SubAccount],,0)</f>
        <v>Sales</v>
      </c>
      <c r="K5710">
        <f>YEAR(tbl_GL[[#This Row],[Date]])</f>
        <v>2018</v>
      </c>
    </row>
    <row r="5711" spans="1:11" hidden="1" x14ac:dyDescent="0.35">
      <c r="A5711">
        <v>258.2</v>
      </c>
      <c r="B5711" s="24">
        <v>43255</v>
      </c>
      <c r="C5711">
        <v>3</v>
      </c>
      <c r="D5711" s="13">
        <v>10</v>
      </c>
      <c r="E5711" s="13" t="s">
        <v>7</v>
      </c>
      <c r="F5711" s="17">
        <v>1824</v>
      </c>
      <c r="G5711" t="str">
        <f>_xlfn.XLOOKUP(tbl_GL[[#This Row],[Account_key]],tbl_COA[Account_key],tbl_COA[Class],"Not Found")</f>
        <v>Assets</v>
      </c>
      <c r="H5711" t="str">
        <f>_xlfn.XLOOKUP(tbl_GL[[#This Row],[Account_key]],tbl_COA[Account_key],tbl_COA[SubClass],"Not Found")</f>
        <v>Assets</v>
      </c>
      <c r="I5711" t="str">
        <f>_xlfn.XLOOKUP(tbl_GL[[#This Row],[Account_key]],tbl_COA[Account_key],tbl_COA[SubClass2],"Not Found")</f>
        <v>Current Assets</v>
      </c>
      <c r="J5711" t="str">
        <f>_xlfn.XLOOKUP(tbl_GL[[#This Row],[Account_key]],tbl_COA[Account_key],tbl_COA[SubAccount],,0)</f>
        <v>Cash at Bank</v>
      </c>
      <c r="K5711">
        <f>YEAR(tbl_GL[[#This Row],[Date]])</f>
        <v>2018</v>
      </c>
    </row>
    <row r="5712" spans="1:11" hidden="1" x14ac:dyDescent="0.35">
      <c r="A5712">
        <v>259.10000000000002</v>
      </c>
      <c r="B5712" s="24">
        <v>43255</v>
      </c>
      <c r="C5712">
        <v>3</v>
      </c>
      <c r="D5712" s="13">
        <v>230</v>
      </c>
      <c r="E5712" s="13" t="s">
        <v>4</v>
      </c>
      <c r="F5712" s="17">
        <v>-2502</v>
      </c>
      <c r="G5712" t="str">
        <f>_xlfn.XLOOKUP(tbl_GL[[#This Row],[Account_key]],tbl_COA[Account_key],tbl_COA[Class],"Not Found")</f>
        <v>Trading account</v>
      </c>
      <c r="H5712" t="str">
        <f>_xlfn.XLOOKUP(tbl_GL[[#This Row],[Account_key]],tbl_COA[Account_key],tbl_COA[SubClass],"Not Found")</f>
        <v>Cost of Sales</v>
      </c>
      <c r="I5712" t="str">
        <f>_xlfn.XLOOKUP(tbl_GL[[#This Row],[Account_key]],tbl_COA[Account_key],tbl_COA[SubClass2],"Not Found")</f>
        <v>Cost of Sales</v>
      </c>
      <c r="J5712" t="str">
        <f>_xlfn.XLOOKUP(tbl_GL[[#This Row],[Account_key]],tbl_COA[Account_key],tbl_COA[SubAccount],,0)</f>
        <v>Cost of Sales</v>
      </c>
      <c r="K5712">
        <f>YEAR(tbl_GL[[#This Row],[Date]])</f>
        <v>2018</v>
      </c>
    </row>
    <row r="5713" spans="1:11" hidden="1" x14ac:dyDescent="0.35">
      <c r="A5713">
        <v>259.2</v>
      </c>
      <c r="B5713" s="24">
        <v>43255</v>
      </c>
      <c r="C5713">
        <v>3</v>
      </c>
      <c r="D5713" s="13">
        <v>60</v>
      </c>
      <c r="E5713" s="13" t="s">
        <v>4</v>
      </c>
      <c r="F5713" s="17">
        <v>-2502</v>
      </c>
      <c r="G5713" t="str">
        <f>_xlfn.XLOOKUP(tbl_GL[[#This Row],[Account_key]],tbl_COA[Account_key],tbl_COA[Class],"Not Found")</f>
        <v>Assets</v>
      </c>
      <c r="H5713" t="str">
        <f>_xlfn.XLOOKUP(tbl_GL[[#This Row],[Account_key]],tbl_COA[Account_key],tbl_COA[SubClass],"Not Found")</f>
        <v>Assets</v>
      </c>
      <c r="I5713" t="str">
        <f>_xlfn.XLOOKUP(tbl_GL[[#This Row],[Account_key]],tbl_COA[Account_key],tbl_COA[SubClass2],"Not Found")</f>
        <v>Current Assets</v>
      </c>
      <c r="J5713" t="str">
        <f>_xlfn.XLOOKUP(tbl_GL[[#This Row],[Account_key]],tbl_COA[Account_key],tbl_COA[SubAccount],,0)</f>
        <v>Inventory</v>
      </c>
      <c r="K5713">
        <f>YEAR(tbl_GL[[#This Row],[Date]])</f>
        <v>2018</v>
      </c>
    </row>
    <row r="5714" spans="1:11" hidden="1" x14ac:dyDescent="0.35">
      <c r="A5714">
        <v>260.10000000000002</v>
      </c>
      <c r="B5714" s="24">
        <v>43255</v>
      </c>
      <c r="C5714">
        <v>3</v>
      </c>
      <c r="D5714" s="13">
        <v>210</v>
      </c>
      <c r="E5714" s="13" t="s">
        <v>8</v>
      </c>
      <c r="F5714" s="17">
        <v>7819</v>
      </c>
      <c r="G5714" t="str">
        <f>_xlfn.XLOOKUP(tbl_GL[[#This Row],[Account_key]],tbl_COA[Account_key],tbl_COA[Class],"Not Found")</f>
        <v>Trading account</v>
      </c>
      <c r="H5714" t="str">
        <f>_xlfn.XLOOKUP(tbl_GL[[#This Row],[Account_key]],tbl_COA[Account_key],tbl_COA[SubClass],"Not Found")</f>
        <v>Sales</v>
      </c>
      <c r="I5714" t="str">
        <f>_xlfn.XLOOKUP(tbl_GL[[#This Row],[Account_key]],tbl_COA[Account_key],tbl_COA[SubClass2],"Not Found")</f>
        <v>Sales</v>
      </c>
      <c r="J5714" t="str">
        <f>_xlfn.XLOOKUP(tbl_GL[[#This Row],[Account_key]],tbl_COA[Account_key],tbl_COA[SubAccount],,0)</f>
        <v>Sales</v>
      </c>
      <c r="K5714">
        <f>YEAR(tbl_GL[[#This Row],[Date]])</f>
        <v>2018</v>
      </c>
    </row>
    <row r="5715" spans="1:11" hidden="1" x14ac:dyDescent="0.35">
      <c r="A5715">
        <v>260.2</v>
      </c>
      <c r="B5715" s="24">
        <v>43255</v>
      </c>
      <c r="C5715">
        <v>3</v>
      </c>
      <c r="D5715" s="13">
        <v>30</v>
      </c>
      <c r="E5715" s="13" t="s">
        <v>8</v>
      </c>
      <c r="F5715" s="17">
        <v>7819</v>
      </c>
      <c r="G5715" t="str">
        <f>_xlfn.XLOOKUP(tbl_GL[[#This Row],[Account_key]],tbl_COA[Account_key],tbl_COA[Class],"Not Found")</f>
        <v>Assets</v>
      </c>
      <c r="H5715" t="str">
        <f>_xlfn.XLOOKUP(tbl_GL[[#This Row],[Account_key]],tbl_COA[Account_key],tbl_COA[SubClass],"Not Found")</f>
        <v>Assets</v>
      </c>
      <c r="I5715" t="str">
        <f>_xlfn.XLOOKUP(tbl_GL[[#This Row],[Account_key]],tbl_COA[Account_key],tbl_COA[SubClass2],"Not Found")</f>
        <v>Current Assets</v>
      </c>
      <c r="J5715" t="str">
        <f>_xlfn.XLOOKUP(tbl_GL[[#This Row],[Account_key]],tbl_COA[Account_key],tbl_COA[SubAccount],,0)</f>
        <v>Trade Receivables</v>
      </c>
      <c r="K5715">
        <f>YEAR(tbl_GL[[#This Row],[Date]])</f>
        <v>2018</v>
      </c>
    </row>
    <row r="5716" spans="1:11" hidden="1" x14ac:dyDescent="0.35">
      <c r="A5716">
        <v>261.10000000000002</v>
      </c>
      <c r="B5716" s="24">
        <v>43255</v>
      </c>
      <c r="C5716">
        <v>3</v>
      </c>
      <c r="D5716" s="13">
        <v>30</v>
      </c>
      <c r="E5716" s="13" t="s">
        <v>80</v>
      </c>
      <c r="F5716" s="17">
        <v>-9468</v>
      </c>
      <c r="G5716" t="str">
        <f>_xlfn.XLOOKUP(tbl_GL[[#This Row],[Account_key]],tbl_COA[Account_key],tbl_COA[Class],"Not Found")</f>
        <v>Assets</v>
      </c>
      <c r="H5716" t="str">
        <f>_xlfn.XLOOKUP(tbl_GL[[#This Row],[Account_key]],tbl_COA[Account_key],tbl_COA[SubClass],"Not Found")</f>
        <v>Assets</v>
      </c>
      <c r="I5716" t="str">
        <f>_xlfn.XLOOKUP(tbl_GL[[#This Row],[Account_key]],tbl_COA[Account_key],tbl_COA[SubClass2],"Not Found")</f>
        <v>Current Assets</v>
      </c>
      <c r="J5716" t="str">
        <f>_xlfn.XLOOKUP(tbl_GL[[#This Row],[Account_key]],tbl_COA[Account_key],tbl_COA[SubAccount],,0)</f>
        <v>Trade Receivables</v>
      </c>
      <c r="K5716">
        <f>YEAR(tbl_GL[[#This Row],[Date]])</f>
        <v>2018</v>
      </c>
    </row>
    <row r="5717" spans="1:11" hidden="1" x14ac:dyDescent="0.35">
      <c r="A5717">
        <v>261.2</v>
      </c>
      <c r="B5717" s="24">
        <v>43255</v>
      </c>
      <c r="C5717">
        <v>3</v>
      </c>
      <c r="D5717" s="13">
        <v>10</v>
      </c>
      <c r="E5717" s="13" t="s">
        <v>80</v>
      </c>
      <c r="F5717" s="17">
        <v>9468</v>
      </c>
      <c r="G5717" t="str">
        <f>_xlfn.XLOOKUP(tbl_GL[[#This Row],[Account_key]],tbl_COA[Account_key],tbl_COA[Class],"Not Found")</f>
        <v>Assets</v>
      </c>
      <c r="H5717" t="str">
        <f>_xlfn.XLOOKUP(tbl_GL[[#This Row],[Account_key]],tbl_COA[Account_key],tbl_COA[SubClass],"Not Found")</f>
        <v>Assets</v>
      </c>
      <c r="I5717" t="str">
        <f>_xlfn.XLOOKUP(tbl_GL[[#This Row],[Account_key]],tbl_COA[Account_key],tbl_COA[SubClass2],"Not Found")</f>
        <v>Current Assets</v>
      </c>
      <c r="J5717" t="str">
        <f>_xlfn.XLOOKUP(tbl_GL[[#This Row],[Account_key]],tbl_COA[Account_key],tbl_COA[SubAccount],,0)</f>
        <v>Cash at Bank</v>
      </c>
      <c r="K5717">
        <f>YEAR(tbl_GL[[#This Row],[Date]])</f>
        <v>2018</v>
      </c>
    </row>
    <row r="5718" spans="1:11" hidden="1" x14ac:dyDescent="0.35">
      <c r="A5718">
        <v>262.10000000000002</v>
      </c>
      <c r="B5718" s="24">
        <v>43256</v>
      </c>
      <c r="C5718">
        <v>3</v>
      </c>
      <c r="D5718" s="13">
        <v>300</v>
      </c>
      <c r="E5718" s="13" t="s">
        <v>97</v>
      </c>
      <c r="F5718" s="17">
        <v>-1291</v>
      </c>
      <c r="G5718" t="str">
        <f>_xlfn.XLOOKUP(tbl_GL[[#This Row],[Account_key]],tbl_COA[Account_key],tbl_COA[Class],"Not Found")</f>
        <v>Operating account</v>
      </c>
      <c r="H5718" t="str">
        <f>_xlfn.XLOOKUP(tbl_GL[[#This Row],[Account_key]],tbl_COA[Account_key],tbl_COA[SubClass],"Not Found")</f>
        <v>Operating Expenses</v>
      </c>
      <c r="I5718" t="str">
        <f>_xlfn.XLOOKUP(tbl_GL[[#This Row],[Account_key]],tbl_COA[Account_key],tbl_COA[SubClass2],"Not Found")</f>
        <v>Administration</v>
      </c>
      <c r="J5718" t="str">
        <f>_xlfn.XLOOKUP(tbl_GL[[#This Row],[Account_key]],tbl_COA[Account_key],tbl_COA[SubAccount],,0)</f>
        <v>Entertainment</v>
      </c>
      <c r="K5718">
        <f>YEAR(tbl_GL[[#This Row],[Date]])</f>
        <v>2018</v>
      </c>
    </row>
    <row r="5719" spans="1:11" hidden="1" x14ac:dyDescent="0.35">
      <c r="A5719">
        <v>262.2</v>
      </c>
      <c r="B5719" s="24">
        <v>43256</v>
      </c>
      <c r="C5719">
        <v>3</v>
      </c>
      <c r="D5719" s="13">
        <v>120</v>
      </c>
      <c r="E5719" s="13" t="s">
        <v>97</v>
      </c>
      <c r="F5719" s="17">
        <v>1291</v>
      </c>
      <c r="G5719" t="str">
        <f>_xlfn.XLOOKUP(tbl_GL[[#This Row],[Account_key]],tbl_COA[Account_key],tbl_COA[Class],"Not Found")</f>
        <v>Liabilities and Owners Equity</v>
      </c>
      <c r="H5719" t="str">
        <f>_xlfn.XLOOKUP(tbl_GL[[#This Row],[Account_key]],tbl_COA[Account_key],tbl_COA[SubClass],"Not Found")</f>
        <v>Liabilities</v>
      </c>
      <c r="I5719" t="str">
        <f>_xlfn.XLOOKUP(tbl_GL[[#This Row],[Account_key]],tbl_COA[Account_key],tbl_COA[SubClass2],"Not Found")</f>
        <v>Current Liabilities</v>
      </c>
      <c r="J5719" t="str">
        <f>_xlfn.XLOOKUP(tbl_GL[[#This Row],[Account_key]],tbl_COA[Account_key],tbl_COA[SubAccount],,0)</f>
        <v>Accrued Expenses</v>
      </c>
      <c r="K5719">
        <f>YEAR(tbl_GL[[#This Row],[Date]])</f>
        <v>2018</v>
      </c>
    </row>
    <row r="5720" spans="1:11" hidden="1" x14ac:dyDescent="0.35">
      <c r="A5720">
        <v>263.10000000000002</v>
      </c>
      <c r="B5720" s="24">
        <v>43256</v>
      </c>
      <c r="C5720">
        <v>3</v>
      </c>
      <c r="D5720" s="13">
        <v>10</v>
      </c>
      <c r="E5720" s="13" t="s">
        <v>98</v>
      </c>
      <c r="F5720" s="17">
        <v>-1340</v>
      </c>
      <c r="G5720" t="str">
        <f>_xlfn.XLOOKUP(tbl_GL[[#This Row],[Account_key]],tbl_COA[Account_key],tbl_COA[Class],"Not Found")</f>
        <v>Assets</v>
      </c>
      <c r="H5720" t="str">
        <f>_xlfn.XLOOKUP(tbl_GL[[#This Row],[Account_key]],tbl_COA[Account_key],tbl_COA[SubClass],"Not Found")</f>
        <v>Assets</v>
      </c>
      <c r="I5720" t="str">
        <f>_xlfn.XLOOKUP(tbl_GL[[#This Row],[Account_key]],tbl_COA[Account_key],tbl_COA[SubClass2],"Not Found")</f>
        <v>Current Assets</v>
      </c>
      <c r="J5720" t="str">
        <f>_xlfn.XLOOKUP(tbl_GL[[#This Row],[Account_key]],tbl_COA[Account_key],tbl_COA[SubAccount],,0)</f>
        <v>Cash at Bank</v>
      </c>
      <c r="K5720">
        <f>YEAR(tbl_GL[[#This Row],[Date]])</f>
        <v>2018</v>
      </c>
    </row>
    <row r="5721" spans="1:11" hidden="1" x14ac:dyDescent="0.35">
      <c r="A5721">
        <v>263.2</v>
      </c>
      <c r="B5721" s="24">
        <v>43256</v>
      </c>
      <c r="C5721">
        <v>3</v>
      </c>
      <c r="D5721" s="13">
        <v>120</v>
      </c>
      <c r="E5721" s="13" t="s">
        <v>98</v>
      </c>
      <c r="F5721" s="17">
        <v>-1340</v>
      </c>
      <c r="G5721" t="str">
        <f>_xlfn.XLOOKUP(tbl_GL[[#This Row],[Account_key]],tbl_COA[Account_key],tbl_COA[Class],"Not Found")</f>
        <v>Liabilities and Owners Equity</v>
      </c>
      <c r="H5721" t="str">
        <f>_xlfn.XLOOKUP(tbl_GL[[#This Row],[Account_key]],tbl_COA[Account_key],tbl_COA[SubClass],"Not Found")</f>
        <v>Liabilities</v>
      </c>
      <c r="I5721" t="str">
        <f>_xlfn.XLOOKUP(tbl_GL[[#This Row],[Account_key]],tbl_COA[Account_key],tbl_COA[SubClass2],"Not Found")</f>
        <v>Current Liabilities</v>
      </c>
      <c r="J5721" t="str">
        <f>_xlfn.XLOOKUP(tbl_GL[[#This Row],[Account_key]],tbl_COA[Account_key],tbl_COA[SubAccount],,0)</f>
        <v>Accrued Expenses</v>
      </c>
      <c r="K5721">
        <f>YEAR(tbl_GL[[#This Row],[Date]])</f>
        <v>2018</v>
      </c>
    </row>
    <row r="5722" spans="1:11" hidden="1" x14ac:dyDescent="0.35">
      <c r="A5722">
        <v>264.10000000000002</v>
      </c>
      <c r="B5722" s="24">
        <v>43256</v>
      </c>
      <c r="C5722">
        <v>3</v>
      </c>
      <c r="D5722" s="13">
        <v>10</v>
      </c>
      <c r="E5722" s="13" t="s">
        <v>98</v>
      </c>
      <c r="F5722" s="17">
        <v>-1574</v>
      </c>
      <c r="G5722" t="str">
        <f>_xlfn.XLOOKUP(tbl_GL[[#This Row],[Account_key]],tbl_COA[Account_key],tbl_COA[Class],"Not Found")</f>
        <v>Assets</v>
      </c>
      <c r="H5722" t="str">
        <f>_xlfn.XLOOKUP(tbl_GL[[#This Row],[Account_key]],tbl_COA[Account_key],tbl_COA[SubClass],"Not Found")</f>
        <v>Assets</v>
      </c>
      <c r="I5722" t="str">
        <f>_xlfn.XLOOKUP(tbl_GL[[#This Row],[Account_key]],tbl_COA[Account_key],tbl_COA[SubClass2],"Not Found")</f>
        <v>Current Assets</v>
      </c>
      <c r="J5722" t="str">
        <f>_xlfn.XLOOKUP(tbl_GL[[#This Row],[Account_key]],tbl_COA[Account_key],tbl_COA[SubAccount],,0)</f>
        <v>Cash at Bank</v>
      </c>
      <c r="K5722">
        <f>YEAR(tbl_GL[[#This Row],[Date]])</f>
        <v>2018</v>
      </c>
    </row>
    <row r="5723" spans="1:11" hidden="1" x14ac:dyDescent="0.35">
      <c r="A5723">
        <v>264.2</v>
      </c>
      <c r="B5723" s="24">
        <v>43256</v>
      </c>
      <c r="C5723">
        <v>3</v>
      </c>
      <c r="D5723" s="13">
        <v>120</v>
      </c>
      <c r="E5723" s="13" t="s">
        <v>98</v>
      </c>
      <c r="F5723" s="17">
        <v>-1574</v>
      </c>
      <c r="G5723" t="str">
        <f>_xlfn.XLOOKUP(tbl_GL[[#This Row],[Account_key]],tbl_COA[Account_key],tbl_COA[Class],"Not Found")</f>
        <v>Liabilities and Owners Equity</v>
      </c>
      <c r="H5723" t="str">
        <f>_xlfn.XLOOKUP(tbl_GL[[#This Row],[Account_key]],tbl_COA[Account_key],tbl_COA[SubClass],"Not Found")</f>
        <v>Liabilities</v>
      </c>
      <c r="I5723" t="str">
        <f>_xlfn.XLOOKUP(tbl_GL[[#This Row],[Account_key]],tbl_COA[Account_key],tbl_COA[SubClass2],"Not Found")</f>
        <v>Current Liabilities</v>
      </c>
      <c r="J5723" t="str">
        <f>_xlfn.XLOOKUP(tbl_GL[[#This Row],[Account_key]],tbl_COA[Account_key],tbl_COA[SubAccount],,0)</f>
        <v>Accrued Expenses</v>
      </c>
      <c r="K5723">
        <f>YEAR(tbl_GL[[#This Row],[Date]])</f>
        <v>2018</v>
      </c>
    </row>
    <row r="5724" spans="1:11" hidden="1" x14ac:dyDescent="0.35">
      <c r="A5724">
        <v>265.10000000000002</v>
      </c>
      <c r="B5724" s="24">
        <v>43256</v>
      </c>
      <c r="C5724">
        <v>3</v>
      </c>
      <c r="D5724" s="13">
        <v>10</v>
      </c>
      <c r="E5724" s="13" t="s">
        <v>84</v>
      </c>
      <c r="F5724" s="17">
        <v>-10667</v>
      </c>
      <c r="G5724" t="str">
        <f>_xlfn.XLOOKUP(tbl_GL[[#This Row],[Account_key]],tbl_COA[Account_key],tbl_COA[Class],"Not Found")</f>
        <v>Assets</v>
      </c>
      <c r="H5724" t="str">
        <f>_xlfn.XLOOKUP(tbl_GL[[#This Row],[Account_key]],tbl_COA[Account_key],tbl_COA[SubClass],"Not Found")</f>
        <v>Assets</v>
      </c>
      <c r="I5724" t="str">
        <f>_xlfn.XLOOKUP(tbl_GL[[#This Row],[Account_key]],tbl_COA[Account_key],tbl_COA[SubClass2],"Not Found")</f>
        <v>Current Assets</v>
      </c>
      <c r="J5724" t="str">
        <f>_xlfn.XLOOKUP(tbl_GL[[#This Row],[Account_key]],tbl_COA[Account_key],tbl_COA[SubAccount],,0)</f>
        <v>Cash at Bank</v>
      </c>
      <c r="K5724">
        <f>YEAR(tbl_GL[[#This Row],[Date]])</f>
        <v>2018</v>
      </c>
    </row>
    <row r="5725" spans="1:11" hidden="1" x14ac:dyDescent="0.35">
      <c r="A5725">
        <v>265.2</v>
      </c>
      <c r="B5725" s="24">
        <v>43256</v>
      </c>
      <c r="C5725">
        <v>3</v>
      </c>
      <c r="D5725" s="13">
        <v>110</v>
      </c>
      <c r="E5725" s="13" t="s">
        <v>84</v>
      </c>
      <c r="F5725" s="17">
        <v>-10667</v>
      </c>
      <c r="G5725" t="str">
        <f>_xlfn.XLOOKUP(tbl_GL[[#This Row],[Account_key]],tbl_COA[Account_key],tbl_COA[Class],"Not Found")</f>
        <v>Liabilities and Owners Equity</v>
      </c>
      <c r="H5725" t="str">
        <f>_xlfn.XLOOKUP(tbl_GL[[#This Row],[Account_key]],tbl_COA[Account_key],tbl_COA[SubClass],"Not Found")</f>
        <v>Liabilities</v>
      </c>
      <c r="I5725" t="str">
        <f>_xlfn.XLOOKUP(tbl_GL[[#This Row],[Account_key]],tbl_COA[Account_key],tbl_COA[SubClass2],"Not Found")</f>
        <v>Current Liabilities</v>
      </c>
      <c r="J5725" t="str">
        <f>_xlfn.XLOOKUP(tbl_GL[[#This Row],[Account_key]],tbl_COA[Account_key],tbl_COA[SubAccount],,0)</f>
        <v>Trade Payables</v>
      </c>
      <c r="K5725">
        <f>YEAR(tbl_GL[[#This Row],[Date]])</f>
        <v>2018</v>
      </c>
    </row>
    <row r="5726" spans="1:11" hidden="1" x14ac:dyDescent="0.35">
      <c r="A5726">
        <v>266.10000000000002</v>
      </c>
      <c r="B5726" s="24">
        <v>43259</v>
      </c>
      <c r="C5726">
        <v>3</v>
      </c>
      <c r="D5726" s="13">
        <v>260</v>
      </c>
      <c r="E5726" s="13" t="s">
        <v>97</v>
      </c>
      <c r="F5726" s="17">
        <v>-1278</v>
      </c>
      <c r="G5726" t="str">
        <f>_xlfn.XLOOKUP(tbl_GL[[#This Row],[Account_key]],tbl_COA[Account_key],tbl_COA[Class],"Not Found")</f>
        <v>Operating account</v>
      </c>
      <c r="H5726" t="str">
        <f>_xlfn.XLOOKUP(tbl_GL[[#This Row],[Account_key]],tbl_COA[Account_key],tbl_COA[SubClass],"Not Found")</f>
        <v>Operating Expenses</v>
      </c>
      <c r="I5726" t="str">
        <f>_xlfn.XLOOKUP(tbl_GL[[#This Row],[Account_key]],tbl_COA[Account_key],tbl_COA[SubClass2],"Not Found")</f>
        <v>Marketing</v>
      </c>
      <c r="J5726" t="str">
        <f>_xlfn.XLOOKUP(tbl_GL[[#This Row],[Account_key]],tbl_COA[Account_key],tbl_COA[SubAccount],,0)</f>
        <v>Commissions</v>
      </c>
      <c r="K5726">
        <f>YEAR(tbl_GL[[#This Row],[Date]])</f>
        <v>2018</v>
      </c>
    </row>
    <row r="5727" spans="1:11" hidden="1" x14ac:dyDescent="0.35">
      <c r="A5727">
        <v>266.2</v>
      </c>
      <c r="B5727" s="24">
        <v>43259</v>
      </c>
      <c r="C5727">
        <v>3</v>
      </c>
      <c r="D5727" s="13">
        <v>120</v>
      </c>
      <c r="E5727" s="13" t="s">
        <v>97</v>
      </c>
      <c r="F5727" s="17">
        <v>1278</v>
      </c>
      <c r="G5727" t="str">
        <f>_xlfn.XLOOKUP(tbl_GL[[#This Row],[Account_key]],tbl_COA[Account_key],tbl_COA[Class],"Not Found")</f>
        <v>Liabilities and Owners Equity</v>
      </c>
      <c r="H5727" t="str">
        <f>_xlfn.XLOOKUP(tbl_GL[[#This Row],[Account_key]],tbl_COA[Account_key],tbl_COA[SubClass],"Not Found")</f>
        <v>Liabilities</v>
      </c>
      <c r="I5727" t="str">
        <f>_xlfn.XLOOKUP(tbl_GL[[#This Row],[Account_key]],tbl_COA[Account_key],tbl_COA[SubClass2],"Not Found")</f>
        <v>Current Liabilities</v>
      </c>
      <c r="J5727" t="str">
        <f>_xlfn.XLOOKUP(tbl_GL[[#This Row],[Account_key]],tbl_COA[Account_key],tbl_COA[SubAccount],,0)</f>
        <v>Accrued Expenses</v>
      </c>
      <c r="K5727">
        <f>YEAR(tbl_GL[[#This Row],[Date]])</f>
        <v>2018</v>
      </c>
    </row>
    <row r="5728" spans="1:11" hidden="1" x14ac:dyDescent="0.35">
      <c r="A5728">
        <v>267.10000000000002</v>
      </c>
      <c r="B5728" s="24">
        <v>43261</v>
      </c>
      <c r="C5728">
        <v>3</v>
      </c>
      <c r="D5728" s="13">
        <v>290</v>
      </c>
      <c r="E5728" s="13" t="s">
        <v>99</v>
      </c>
      <c r="F5728" s="17">
        <v>-87</v>
      </c>
      <c r="G5728" t="str">
        <f>_xlfn.XLOOKUP(tbl_GL[[#This Row],[Account_key]],tbl_COA[Account_key],tbl_COA[Class],"Not Found")</f>
        <v>Operating account</v>
      </c>
      <c r="H5728" t="str">
        <f>_xlfn.XLOOKUP(tbl_GL[[#This Row],[Account_key]],tbl_COA[Account_key],tbl_COA[SubClass],"Not Found")</f>
        <v>Operating Expenses</v>
      </c>
      <c r="I5728" t="str">
        <f>_xlfn.XLOOKUP(tbl_GL[[#This Row],[Account_key]],tbl_COA[Account_key],tbl_COA[SubClass2],"Not Found")</f>
        <v>Administration</v>
      </c>
      <c r="J5728" t="str">
        <f>_xlfn.XLOOKUP(tbl_GL[[#This Row],[Account_key]],tbl_COA[Account_key],tbl_COA[SubAccount],,0)</f>
        <v>Travel</v>
      </c>
      <c r="K5728">
        <f>YEAR(tbl_GL[[#This Row],[Date]])</f>
        <v>2018</v>
      </c>
    </row>
    <row r="5729" spans="1:11" hidden="1" x14ac:dyDescent="0.35">
      <c r="A5729">
        <v>267.2</v>
      </c>
      <c r="B5729" s="24">
        <v>43261</v>
      </c>
      <c r="C5729">
        <v>3</v>
      </c>
      <c r="D5729" s="13">
        <v>20</v>
      </c>
      <c r="E5729" s="13" t="s">
        <v>99</v>
      </c>
      <c r="F5729" s="17">
        <v>-87</v>
      </c>
      <c r="G5729" t="str">
        <f>_xlfn.XLOOKUP(tbl_GL[[#This Row],[Account_key]],tbl_COA[Account_key],tbl_COA[Class],"Not Found")</f>
        <v>Assets</v>
      </c>
      <c r="H5729" t="str">
        <f>_xlfn.XLOOKUP(tbl_GL[[#This Row],[Account_key]],tbl_COA[Account_key],tbl_COA[SubClass],"Not Found")</f>
        <v>Assets</v>
      </c>
      <c r="I5729" t="str">
        <f>_xlfn.XLOOKUP(tbl_GL[[#This Row],[Account_key]],tbl_COA[Account_key],tbl_COA[SubClass2],"Not Found")</f>
        <v>Current Assets</v>
      </c>
      <c r="J5729" t="str">
        <f>_xlfn.XLOOKUP(tbl_GL[[#This Row],[Account_key]],tbl_COA[Account_key],tbl_COA[SubAccount],,0)</f>
        <v>Cash in hand</v>
      </c>
      <c r="K5729">
        <f>YEAR(tbl_GL[[#This Row],[Date]])</f>
        <v>2018</v>
      </c>
    </row>
    <row r="5730" spans="1:11" hidden="1" x14ac:dyDescent="0.35">
      <c r="A5730">
        <v>268.10000000000002</v>
      </c>
      <c r="B5730" s="24">
        <v>43261</v>
      </c>
      <c r="C5730">
        <v>3</v>
      </c>
      <c r="D5730" s="13">
        <v>260</v>
      </c>
      <c r="E5730" s="13" t="s">
        <v>83</v>
      </c>
      <c r="F5730" s="17">
        <v>451</v>
      </c>
      <c r="G5730" t="str">
        <f>_xlfn.XLOOKUP(tbl_GL[[#This Row],[Account_key]],tbl_COA[Account_key],tbl_COA[Class],"Not Found")</f>
        <v>Operating account</v>
      </c>
      <c r="H5730" t="str">
        <f>_xlfn.XLOOKUP(tbl_GL[[#This Row],[Account_key]],tbl_COA[Account_key],tbl_COA[SubClass],"Not Found")</f>
        <v>Operating Expenses</v>
      </c>
      <c r="I5730" t="str">
        <f>_xlfn.XLOOKUP(tbl_GL[[#This Row],[Account_key]],tbl_COA[Account_key],tbl_COA[SubClass2],"Not Found")</f>
        <v>Marketing</v>
      </c>
      <c r="J5730" t="str">
        <f>_xlfn.XLOOKUP(tbl_GL[[#This Row],[Account_key]],tbl_COA[Account_key],tbl_COA[SubAccount],,0)</f>
        <v>Commissions</v>
      </c>
      <c r="K5730">
        <f>YEAR(tbl_GL[[#This Row],[Date]])</f>
        <v>2018</v>
      </c>
    </row>
    <row r="5731" spans="1:11" hidden="1" x14ac:dyDescent="0.35">
      <c r="A5731">
        <v>268.2</v>
      </c>
      <c r="B5731" s="24">
        <v>43261</v>
      </c>
      <c r="C5731">
        <v>3</v>
      </c>
      <c r="D5731" s="13">
        <v>20</v>
      </c>
      <c r="E5731" s="13" t="s">
        <v>83</v>
      </c>
      <c r="F5731" s="17">
        <v>451</v>
      </c>
      <c r="G5731" t="str">
        <f>_xlfn.XLOOKUP(tbl_GL[[#This Row],[Account_key]],tbl_COA[Account_key],tbl_COA[Class],"Not Found")</f>
        <v>Assets</v>
      </c>
      <c r="H5731" t="str">
        <f>_xlfn.XLOOKUP(tbl_GL[[#This Row],[Account_key]],tbl_COA[Account_key],tbl_COA[SubClass],"Not Found")</f>
        <v>Assets</v>
      </c>
      <c r="I5731" t="str">
        <f>_xlfn.XLOOKUP(tbl_GL[[#This Row],[Account_key]],tbl_COA[Account_key],tbl_COA[SubClass2],"Not Found")</f>
        <v>Current Assets</v>
      </c>
      <c r="J5731" t="str">
        <f>_xlfn.XLOOKUP(tbl_GL[[#This Row],[Account_key]],tbl_COA[Account_key],tbl_COA[SubAccount],,0)</f>
        <v>Cash in hand</v>
      </c>
      <c r="K5731">
        <f>YEAR(tbl_GL[[#This Row],[Date]])</f>
        <v>2018</v>
      </c>
    </row>
    <row r="5732" spans="1:11" hidden="1" x14ac:dyDescent="0.35">
      <c r="A5732">
        <v>269.10000000000002</v>
      </c>
      <c r="B5732" s="24">
        <v>43262</v>
      </c>
      <c r="C5732">
        <v>3</v>
      </c>
      <c r="D5732" s="13">
        <v>300</v>
      </c>
      <c r="E5732" s="13" t="s">
        <v>97</v>
      </c>
      <c r="F5732" s="17">
        <v>-1384</v>
      </c>
      <c r="G5732" t="str">
        <f>_xlfn.XLOOKUP(tbl_GL[[#This Row],[Account_key]],tbl_COA[Account_key],tbl_COA[Class],"Not Found")</f>
        <v>Operating account</v>
      </c>
      <c r="H5732" t="str">
        <f>_xlfn.XLOOKUP(tbl_GL[[#This Row],[Account_key]],tbl_COA[Account_key],tbl_COA[SubClass],"Not Found")</f>
        <v>Operating Expenses</v>
      </c>
      <c r="I5732" t="str">
        <f>_xlfn.XLOOKUP(tbl_GL[[#This Row],[Account_key]],tbl_COA[Account_key],tbl_COA[SubClass2],"Not Found")</f>
        <v>Administration</v>
      </c>
      <c r="J5732" t="str">
        <f>_xlfn.XLOOKUP(tbl_GL[[#This Row],[Account_key]],tbl_COA[Account_key],tbl_COA[SubAccount],,0)</f>
        <v>Entertainment</v>
      </c>
      <c r="K5732">
        <f>YEAR(tbl_GL[[#This Row],[Date]])</f>
        <v>2018</v>
      </c>
    </row>
    <row r="5733" spans="1:11" hidden="1" x14ac:dyDescent="0.35">
      <c r="A5733">
        <v>269.2</v>
      </c>
      <c r="B5733" s="24">
        <v>43262</v>
      </c>
      <c r="C5733">
        <v>3</v>
      </c>
      <c r="D5733" s="13">
        <v>120</v>
      </c>
      <c r="E5733" s="13" t="s">
        <v>97</v>
      </c>
      <c r="F5733" s="17">
        <v>1384</v>
      </c>
      <c r="G5733" t="str">
        <f>_xlfn.XLOOKUP(tbl_GL[[#This Row],[Account_key]],tbl_COA[Account_key],tbl_COA[Class],"Not Found")</f>
        <v>Liabilities and Owners Equity</v>
      </c>
      <c r="H5733" t="str">
        <f>_xlfn.XLOOKUP(tbl_GL[[#This Row],[Account_key]],tbl_COA[Account_key],tbl_COA[SubClass],"Not Found")</f>
        <v>Liabilities</v>
      </c>
      <c r="I5733" t="str">
        <f>_xlfn.XLOOKUP(tbl_GL[[#This Row],[Account_key]],tbl_COA[Account_key],tbl_COA[SubClass2],"Not Found")</f>
        <v>Current Liabilities</v>
      </c>
      <c r="J5733" t="str">
        <f>_xlfn.XLOOKUP(tbl_GL[[#This Row],[Account_key]],tbl_COA[Account_key],tbl_COA[SubAccount],,0)</f>
        <v>Accrued Expenses</v>
      </c>
      <c r="K5733">
        <f>YEAR(tbl_GL[[#This Row],[Date]])</f>
        <v>2018</v>
      </c>
    </row>
    <row r="5734" spans="1:11" hidden="1" x14ac:dyDescent="0.35">
      <c r="A5734">
        <v>270.10000000000002</v>
      </c>
      <c r="B5734" s="24">
        <v>43265</v>
      </c>
      <c r="C5734">
        <v>3</v>
      </c>
      <c r="D5734" s="13">
        <v>230</v>
      </c>
      <c r="E5734" s="13" t="s">
        <v>4</v>
      </c>
      <c r="F5734" s="17">
        <v>-723</v>
      </c>
      <c r="G5734" t="str">
        <f>_xlfn.XLOOKUP(tbl_GL[[#This Row],[Account_key]],tbl_COA[Account_key],tbl_COA[Class],"Not Found")</f>
        <v>Trading account</v>
      </c>
      <c r="H5734" t="str">
        <f>_xlfn.XLOOKUP(tbl_GL[[#This Row],[Account_key]],tbl_COA[Account_key],tbl_COA[SubClass],"Not Found")</f>
        <v>Cost of Sales</v>
      </c>
      <c r="I5734" t="str">
        <f>_xlfn.XLOOKUP(tbl_GL[[#This Row],[Account_key]],tbl_COA[Account_key],tbl_COA[SubClass2],"Not Found")</f>
        <v>Cost of Sales</v>
      </c>
      <c r="J5734" t="str">
        <f>_xlfn.XLOOKUP(tbl_GL[[#This Row],[Account_key]],tbl_COA[Account_key],tbl_COA[SubAccount],,0)</f>
        <v>Cost of Sales</v>
      </c>
      <c r="K5734">
        <f>YEAR(tbl_GL[[#This Row],[Date]])</f>
        <v>2018</v>
      </c>
    </row>
    <row r="5735" spans="1:11" hidden="1" x14ac:dyDescent="0.35">
      <c r="A5735">
        <v>270.2</v>
      </c>
      <c r="B5735" s="24">
        <v>43265</v>
      </c>
      <c r="C5735">
        <v>3</v>
      </c>
      <c r="D5735" s="13">
        <v>60</v>
      </c>
      <c r="E5735" s="13" t="s">
        <v>4</v>
      </c>
      <c r="F5735" s="17">
        <v>-723</v>
      </c>
      <c r="G5735" t="str">
        <f>_xlfn.XLOOKUP(tbl_GL[[#This Row],[Account_key]],tbl_COA[Account_key],tbl_COA[Class],"Not Found")</f>
        <v>Assets</v>
      </c>
      <c r="H5735" t="str">
        <f>_xlfn.XLOOKUP(tbl_GL[[#This Row],[Account_key]],tbl_COA[Account_key],tbl_COA[SubClass],"Not Found")</f>
        <v>Assets</v>
      </c>
      <c r="I5735" t="str">
        <f>_xlfn.XLOOKUP(tbl_GL[[#This Row],[Account_key]],tbl_COA[Account_key],tbl_COA[SubClass2],"Not Found")</f>
        <v>Current Assets</v>
      </c>
      <c r="J5735" t="str">
        <f>_xlfn.XLOOKUP(tbl_GL[[#This Row],[Account_key]],tbl_COA[Account_key],tbl_COA[SubAccount],,0)</f>
        <v>Inventory</v>
      </c>
      <c r="K5735">
        <f>YEAR(tbl_GL[[#This Row],[Date]])</f>
        <v>2018</v>
      </c>
    </row>
    <row r="5736" spans="1:11" hidden="1" x14ac:dyDescent="0.35">
      <c r="A5736">
        <v>271.10000000000002</v>
      </c>
      <c r="B5736" s="24">
        <v>43265</v>
      </c>
      <c r="C5736">
        <v>3</v>
      </c>
      <c r="D5736" s="13">
        <v>260</v>
      </c>
      <c r="E5736" s="13" t="s">
        <v>97</v>
      </c>
      <c r="F5736" s="17">
        <v>-1288</v>
      </c>
      <c r="G5736" t="str">
        <f>_xlfn.XLOOKUP(tbl_GL[[#This Row],[Account_key]],tbl_COA[Account_key],tbl_COA[Class],"Not Found")</f>
        <v>Operating account</v>
      </c>
      <c r="H5736" t="str">
        <f>_xlfn.XLOOKUP(tbl_GL[[#This Row],[Account_key]],tbl_COA[Account_key],tbl_COA[SubClass],"Not Found")</f>
        <v>Operating Expenses</v>
      </c>
      <c r="I5736" t="str">
        <f>_xlfn.XLOOKUP(tbl_GL[[#This Row],[Account_key]],tbl_COA[Account_key],tbl_COA[SubClass2],"Not Found")</f>
        <v>Marketing</v>
      </c>
      <c r="J5736" t="str">
        <f>_xlfn.XLOOKUP(tbl_GL[[#This Row],[Account_key]],tbl_COA[Account_key],tbl_COA[SubAccount],,0)</f>
        <v>Commissions</v>
      </c>
      <c r="K5736">
        <f>YEAR(tbl_GL[[#This Row],[Date]])</f>
        <v>2018</v>
      </c>
    </row>
    <row r="5737" spans="1:11" hidden="1" x14ac:dyDescent="0.35">
      <c r="A5737">
        <v>271.2</v>
      </c>
      <c r="B5737" s="24">
        <v>43265</v>
      </c>
      <c r="C5737">
        <v>3</v>
      </c>
      <c r="D5737" s="13">
        <v>120</v>
      </c>
      <c r="E5737" s="13" t="s">
        <v>97</v>
      </c>
      <c r="F5737" s="17">
        <v>1288</v>
      </c>
      <c r="G5737" t="str">
        <f>_xlfn.XLOOKUP(tbl_GL[[#This Row],[Account_key]],tbl_COA[Account_key],tbl_COA[Class],"Not Found")</f>
        <v>Liabilities and Owners Equity</v>
      </c>
      <c r="H5737" t="str">
        <f>_xlfn.XLOOKUP(tbl_GL[[#This Row],[Account_key]],tbl_COA[Account_key],tbl_COA[SubClass],"Not Found")</f>
        <v>Liabilities</v>
      </c>
      <c r="I5737" t="str">
        <f>_xlfn.XLOOKUP(tbl_GL[[#This Row],[Account_key]],tbl_COA[Account_key],tbl_COA[SubClass2],"Not Found")</f>
        <v>Current Liabilities</v>
      </c>
      <c r="J5737" t="str">
        <f>_xlfn.XLOOKUP(tbl_GL[[#This Row],[Account_key]],tbl_COA[Account_key],tbl_COA[SubAccount],,0)</f>
        <v>Accrued Expenses</v>
      </c>
      <c r="K5737">
        <f>YEAR(tbl_GL[[#This Row],[Date]])</f>
        <v>2018</v>
      </c>
    </row>
    <row r="5738" spans="1:11" hidden="1" x14ac:dyDescent="0.35">
      <c r="A5738">
        <v>272.10000000000002</v>
      </c>
      <c r="B5738" s="24">
        <v>43265</v>
      </c>
      <c r="C5738">
        <v>3</v>
      </c>
      <c r="D5738" s="13">
        <v>10</v>
      </c>
      <c r="E5738" s="13" t="s">
        <v>98</v>
      </c>
      <c r="F5738" s="17">
        <v>-1449</v>
      </c>
      <c r="G5738" t="str">
        <f>_xlfn.XLOOKUP(tbl_GL[[#This Row],[Account_key]],tbl_COA[Account_key],tbl_COA[Class],"Not Found")</f>
        <v>Assets</v>
      </c>
      <c r="H5738" t="str">
        <f>_xlfn.XLOOKUP(tbl_GL[[#This Row],[Account_key]],tbl_COA[Account_key],tbl_COA[SubClass],"Not Found")</f>
        <v>Assets</v>
      </c>
      <c r="I5738" t="str">
        <f>_xlfn.XLOOKUP(tbl_GL[[#This Row],[Account_key]],tbl_COA[Account_key],tbl_COA[SubClass2],"Not Found")</f>
        <v>Current Assets</v>
      </c>
      <c r="J5738" t="str">
        <f>_xlfn.XLOOKUP(tbl_GL[[#This Row],[Account_key]],tbl_COA[Account_key],tbl_COA[SubAccount],,0)</f>
        <v>Cash at Bank</v>
      </c>
      <c r="K5738">
        <f>YEAR(tbl_GL[[#This Row],[Date]])</f>
        <v>2018</v>
      </c>
    </row>
    <row r="5739" spans="1:11" hidden="1" x14ac:dyDescent="0.35">
      <c r="A5739">
        <v>272.2</v>
      </c>
      <c r="B5739" s="24">
        <v>43265</v>
      </c>
      <c r="C5739">
        <v>3</v>
      </c>
      <c r="D5739" s="13">
        <v>120</v>
      </c>
      <c r="E5739" s="13" t="s">
        <v>98</v>
      </c>
      <c r="F5739" s="17">
        <v>-1449</v>
      </c>
      <c r="G5739" t="str">
        <f>_xlfn.XLOOKUP(tbl_GL[[#This Row],[Account_key]],tbl_COA[Account_key],tbl_COA[Class],"Not Found")</f>
        <v>Liabilities and Owners Equity</v>
      </c>
      <c r="H5739" t="str">
        <f>_xlfn.XLOOKUP(tbl_GL[[#This Row],[Account_key]],tbl_COA[Account_key],tbl_COA[SubClass],"Not Found")</f>
        <v>Liabilities</v>
      </c>
      <c r="I5739" t="str">
        <f>_xlfn.XLOOKUP(tbl_GL[[#This Row],[Account_key]],tbl_COA[Account_key],tbl_COA[SubClass2],"Not Found")</f>
        <v>Current Liabilities</v>
      </c>
      <c r="J5739" t="str">
        <f>_xlfn.XLOOKUP(tbl_GL[[#This Row],[Account_key]],tbl_COA[Account_key],tbl_COA[SubAccount],,0)</f>
        <v>Accrued Expenses</v>
      </c>
      <c r="K5739">
        <f>YEAR(tbl_GL[[#This Row],[Date]])</f>
        <v>2018</v>
      </c>
    </row>
    <row r="5740" spans="1:11" hidden="1" x14ac:dyDescent="0.35">
      <c r="A5740">
        <v>273.10000000000002</v>
      </c>
      <c r="B5740" s="24">
        <v>43265</v>
      </c>
      <c r="C5740">
        <v>3</v>
      </c>
      <c r="D5740" s="13">
        <v>210</v>
      </c>
      <c r="E5740" s="13" t="s">
        <v>7</v>
      </c>
      <c r="F5740" s="17">
        <v>2110</v>
      </c>
      <c r="G5740" t="str">
        <f>_xlfn.XLOOKUP(tbl_GL[[#This Row],[Account_key]],tbl_COA[Account_key],tbl_COA[Class],"Not Found")</f>
        <v>Trading account</v>
      </c>
      <c r="H5740" t="str">
        <f>_xlfn.XLOOKUP(tbl_GL[[#This Row],[Account_key]],tbl_COA[Account_key],tbl_COA[SubClass],"Not Found")</f>
        <v>Sales</v>
      </c>
      <c r="I5740" t="str">
        <f>_xlfn.XLOOKUP(tbl_GL[[#This Row],[Account_key]],tbl_COA[Account_key],tbl_COA[SubClass2],"Not Found")</f>
        <v>Sales</v>
      </c>
      <c r="J5740" t="str">
        <f>_xlfn.XLOOKUP(tbl_GL[[#This Row],[Account_key]],tbl_COA[Account_key],tbl_COA[SubAccount],,0)</f>
        <v>Sales</v>
      </c>
      <c r="K5740">
        <f>YEAR(tbl_GL[[#This Row],[Date]])</f>
        <v>2018</v>
      </c>
    </row>
    <row r="5741" spans="1:11" hidden="1" x14ac:dyDescent="0.35">
      <c r="A5741">
        <v>273.2</v>
      </c>
      <c r="B5741" s="24">
        <v>43265</v>
      </c>
      <c r="C5741">
        <v>3</v>
      </c>
      <c r="D5741" s="13">
        <v>10</v>
      </c>
      <c r="E5741" s="13" t="s">
        <v>7</v>
      </c>
      <c r="F5741" s="17">
        <v>2110</v>
      </c>
      <c r="G5741" t="str">
        <f>_xlfn.XLOOKUP(tbl_GL[[#This Row],[Account_key]],tbl_COA[Account_key],tbl_COA[Class],"Not Found")</f>
        <v>Assets</v>
      </c>
      <c r="H5741" t="str">
        <f>_xlfn.XLOOKUP(tbl_GL[[#This Row],[Account_key]],tbl_COA[Account_key],tbl_COA[SubClass],"Not Found")</f>
        <v>Assets</v>
      </c>
      <c r="I5741" t="str">
        <f>_xlfn.XLOOKUP(tbl_GL[[#This Row],[Account_key]],tbl_COA[Account_key],tbl_COA[SubClass2],"Not Found")</f>
        <v>Current Assets</v>
      </c>
      <c r="J5741" t="str">
        <f>_xlfn.XLOOKUP(tbl_GL[[#This Row],[Account_key]],tbl_COA[Account_key],tbl_COA[SubAccount],,0)</f>
        <v>Cash at Bank</v>
      </c>
      <c r="K5741">
        <f>YEAR(tbl_GL[[#This Row],[Date]])</f>
        <v>2018</v>
      </c>
    </row>
    <row r="5742" spans="1:11" hidden="1" x14ac:dyDescent="0.35">
      <c r="A5742">
        <v>274.10000000000002</v>
      </c>
      <c r="B5742" s="24">
        <v>43265</v>
      </c>
      <c r="C5742">
        <v>3</v>
      </c>
      <c r="D5742" s="13">
        <v>230</v>
      </c>
      <c r="E5742" s="13" t="s">
        <v>4</v>
      </c>
      <c r="F5742" s="17">
        <v>-2859</v>
      </c>
      <c r="G5742" t="str">
        <f>_xlfn.XLOOKUP(tbl_GL[[#This Row],[Account_key]],tbl_COA[Account_key],tbl_COA[Class],"Not Found")</f>
        <v>Trading account</v>
      </c>
      <c r="H5742" t="str">
        <f>_xlfn.XLOOKUP(tbl_GL[[#This Row],[Account_key]],tbl_COA[Account_key],tbl_COA[SubClass],"Not Found")</f>
        <v>Cost of Sales</v>
      </c>
      <c r="I5742" t="str">
        <f>_xlfn.XLOOKUP(tbl_GL[[#This Row],[Account_key]],tbl_COA[Account_key],tbl_COA[SubClass2],"Not Found")</f>
        <v>Cost of Sales</v>
      </c>
      <c r="J5742" t="str">
        <f>_xlfn.XLOOKUP(tbl_GL[[#This Row],[Account_key]],tbl_COA[Account_key],tbl_COA[SubAccount],,0)</f>
        <v>Cost of Sales</v>
      </c>
      <c r="K5742">
        <f>YEAR(tbl_GL[[#This Row],[Date]])</f>
        <v>2018</v>
      </c>
    </row>
    <row r="5743" spans="1:11" hidden="1" x14ac:dyDescent="0.35">
      <c r="A5743">
        <v>274.2</v>
      </c>
      <c r="B5743" s="24">
        <v>43265</v>
      </c>
      <c r="C5743">
        <v>3</v>
      </c>
      <c r="D5743" s="13">
        <v>60</v>
      </c>
      <c r="E5743" s="13" t="s">
        <v>4</v>
      </c>
      <c r="F5743" s="17">
        <v>-2859</v>
      </c>
      <c r="G5743" t="str">
        <f>_xlfn.XLOOKUP(tbl_GL[[#This Row],[Account_key]],tbl_COA[Account_key],tbl_COA[Class],"Not Found")</f>
        <v>Assets</v>
      </c>
      <c r="H5743" t="str">
        <f>_xlfn.XLOOKUP(tbl_GL[[#This Row],[Account_key]],tbl_COA[Account_key],tbl_COA[SubClass],"Not Found")</f>
        <v>Assets</v>
      </c>
      <c r="I5743" t="str">
        <f>_xlfn.XLOOKUP(tbl_GL[[#This Row],[Account_key]],tbl_COA[Account_key],tbl_COA[SubClass2],"Not Found")</f>
        <v>Current Assets</v>
      </c>
      <c r="J5743" t="str">
        <f>_xlfn.XLOOKUP(tbl_GL[[#This Row],[Account_key]],tbl_COA[Account_key],tbl_COA[SubAccount],,0)</f>
        <v>Inventory</v>
      </c>
      <c r="K5743">
        <f>YEAR(tbl_GL[[#This Row],[Date]])</f>
        <v>2018</v>
      </c>
    </row>
    <row r="5744" spans="1:11" hidden="1" x14ac:dyDescent="0.35">
      <c r="A5744">
        <v>275.10000000000002</v>
      </c>
      <c r="B5744" s="24">
        <v>43265</v>
      </c>
      <c r="C5744">
        <v>3</v>
      </c>
      <c r="D5744" s="13">
        <v>210</v>
      </c>
      <c r="E5744" s="13" t="s">
        <v>8</v>
      </c>
      <c r="F5744" s="17">
        <v>8933</v>
      </c>
      <c r="G5744" t="str">
        <f>_xlfn.XLOOKUP(tbl_GL[[#This Row],[Account_key]],tbl_COA[Account_key],tbl_COA[Class],"Not Found")</f>
        <v>Trading account</v>
      </c>
      <c r="H5744" t="str">
        <f>_xlfn.XLOOKUP(tbl_GL[[#This Row],[Account_key]],tbl_COA[Account_key],tbl_COA[SubClass],"Not Found")</f>
        <v>Sales</v>
      </c>
      <c r="I5744" t="str">
        <f>_xlfn.XLOOKUP(tbl_GL[[#This Row],[Account_key]],tbl_COA[Account_key],tbl_COA[SubClass2],"Not Found")</f>
        <v>Sales</v>
      </c>
      <c r="J5744" t="str">
        <f>_xlfn.XLOOKUP(tbl_GL[[#This Row],[Account_key]],tbl_COA[Account_key],tbl_COA[SubAccount],,0)</f>
        <v>Sales</v>
      </c>
      <c r="K5744">
        <f>YEAR(tbl_GL[[#This Row],[Date]])</f>
        <v>2018</v>
      </c>
    </row>
    <row r="5745" spans="1:11" hidden="1" x14ac:dyDescent="0.35">
      <c r="A5745">
        <v>275.2</v>
      </c>
      <c r="B5745" s="24">
        <v>43265</v>
      </c>
      <c r="C5745">
        <v>3</v>
      </c>
      <c r="D5745" s="13">
        <v>30</v>
      </c>
      <c r="E5745" s="13" t="s">
        <v>8</v>
      </c>
      <c r="F5745" s="17">
        <v>8933</v>
      </c>
      <c r="G5745" t="str">
        <f>_xlfn.XLOOKUP(tbl_GL[[#This Row],[Account_key]],tbl_COA[Account_key],tbl_COA[Class],"Not Found")</f>
        <v>Assets</v>
      </c>
      <c r="H5745" t="str">
        <f>_xlfn.XLOOKUP(tbl_GL[[#This Row],[Account_key]],tbl_COA[Account_key],tbl_COA[SubClass],"Not Found")</f>
        <v>Assets</v>
      </c>
      <c r="I5745" t="str">
        <f>_xlfn.XLOOKUP(tbl_GL[[#This Row],[Account_key]],tbl_COA[Account_key],tbl_COA[SubClass2],"Not Found")</f>
        <v>Current Assets</v>
      </c>
      <c r="J5745" t="str">
        <f>_xlfn.XLOOKUP(tbl_GL[[#This Row],[Account_key]],tbl_COA[Account_key],tbl_COA[SubAccount],,0)</f>
        <v>Trade Receivables</v>
      </c>
      <c r="K5745">
        <f>YEAR(tbl_GL[[#This Row],[Date]])</f>
        <v>2018</v>
      </c>
    </row>
    <row r="5746" spans="1:11" hidden="1" x14ac:dyDescent="0.35">
      <c r="A5746">
        <v>276.10000000000002</v>
      </c>
      <c r="B5746" s="24">
        <v>43266</v>
      </c>
      <c r="C5746">
        <v>3</v>
      </c>
      <c r="D5746" s="13">
        <v>10</v>
      </c>
      <c r="E5746" s="13" t="s">
        <v>112</v>
      </c>
      <c r="F5746" s="17">
        <v>-187</v>
      </c>
      <c r="G5746" t="str">
        <f>_xlfn.XLOOKUP(tbl_GL[[#This Row],[Account_key]],tbl_COA[Account_key],tbl_COA[Class],"Not Found")</f>
        <v>Assets</v>
      </c>
      <c r="H5746" t="str">
        <f>_xlfn.XLOOKUP(tbl_GL[[#This Row],[Account_key]],tbl_COA[Account_key],tbl_COA[SubClass],"Not Found")</f>
        <v>Assets</v>
      </c>
      <c r="I5746" t="str">
        <f>_xlfn.XLOOKUP(tbl_GL[[#This Row],[Account_key]],tbl_COA[Account_key],tbl_COA[SubClass2],"Not Found")</f>
        <v>Current Assets</v>
      </c>
      <c r="J5746" t="str">
        <f>_xlfn.XLOOKUP(tbl_GL[[#This Row],[Account_key]],tbl_COA[Account_key],tbl_COA[SubAccount],,0)</f>
        <v>Cash at Bank</v>
      </c>
      <c r="K5746">
        <f>YEAR(tbl_GL[[#This Row],[Date]])</f>
        <v>2018</v>
      </c>
    </row>
    <row r="5747" spans="1:11" hidden="1" x14ac:dyDescent="0.35">
      <c r="A5747">
        <v>276.2</v>
      </c>
      <c r="B5747" s="24">
        <v>43266</v>
      </c>
      <c r="C5747">
        <v>3</v>
      </c>
      <c r="D5747" s="13">
        <v>121</v>
      </c>
      <c r="E5747" s="13" t="s">
        <v>112</v>
      </c>
      <c r="F5747" s="17">
        <v>-187</v>
      </c>
      <c r="G5747" t="str">
        <f>_xlfn.XLOOKUP(tbl_GL[[#This Row],[Account_key]],tbl_COA[Account_key],tbl_COA[Class],"Not Found")</f>
        <v>Liabilities and Owners Equity</v>
      </c>
      <c r="H5747" t="str">
        <f>_xlfn.XLOOKUP(tbl_GL[[#This Row],[Account_key]],tbl_COA[Account_key],tbl_COA[SubClass],"Not Found")</f>
        <v>Liabilities</v>
      </c>
      <c r="I5747" t="str">
        <f>_xlfn.XLOOKUP(tbl_GL[[#This Row],[Account_key]],tbl_COA[Account_key],tbl_COA[SubClass2],"Not Found")</f>
        <v>Current Liabilities</v>
      </c>
      <c r="J5747" t="str">
        <f>_xlfn.XLOOKUP(tbl_GL[[#This Row],[Account_key]],tbl_COA[Account_key],tbl_COA[SubAccount],,0)</f>
        <v>Interest Payable</v>
      </c>
      <c r="K5747">
        <f>YEAR(tbl_GL[[#This Row],[Date]])</f>
        <v>2018</v>
      </c>
    </row>
    <row r="5748" spans="1:11" hidden="1" x14ac:dyDescent="0.35">
      <c r="A5748">
        <v>277.10000000000002</v>
      </c>
      <c r="B5748" s="24">
        <v>43266</v>
      </c>
      <c r="C5748">
        <v>3</v>
      </c>
      <c r="D5748" s="13">
        <v>10</v>
      </c>
      <c r="E5748" s="13" t="s">
        <v>98</v>
      </c>
      <c r="F5748" s="17">
        <v>-1165</v>
      </c>
      <c r="G5748" t="str">
        <f>_xlfn.XLOOKUP(tbl_GL[[#This Row],[Account_key]],tbl_COA[Account_key],tbl_COA[Class],"Not Found")</f>
        <v>Assets</v>
      </c>
      <c r="H5748" t="str">
        <f>_xlfn.XLOOKUP(tbl_GL[[#This Row],[Account_key]],tbl_COA[Account_key],tbl_COA[SubClass],"Not Found")</f>
        <v>Assets</v>
      </c>
      <c r="I5748" t="str">
        <f>_xlfn.XLOOKUP(tbl_GL[[#This Row],[Account_key]],tbl_COA[Account_key],tbl_COA[SubClass2],"Not Found")</f>
        <v>Current Assets</v>
      </c>
      <c r="J5748" t="str">
        <f>_xlfn.XLOOKUP(tbl_GL[[#This Row],[Account_key]],tbl_COA[Account_key],tbl_COA[SubAccount],,0)</f>
        <v>Cash at Bank</v>
      </c>
      <c r="K5748">
        <f>YEAR(tbl_GL[[#This Row],[Date]])</f>
        <v>2018</v>
      </c>
    </row>
    <row r="5749" spans="1:11" hidden="1" x14ac:dyDescent="0.35">
      <c r="A5749">
        <v>277.2</v>
      </c>
      <c r="B5749" s="24">
        <v>43266</v>
      </c>
      <c r="C5749">
        <v>3</v>
      </c>
      <c r="D5749" s="13">
        <v>120</v>
      </c>
      <c r="E5749" s="13" t="s">
        <v>98</v>
      </c>
      <c r="F5749" s="17">
        <v>-1165</v>
      </c>
      <c r="G5749" t="str">
        <f>_xlfn.XLOOKUP(tbl_GL[[#This Row],[Account_key]],tbl_COA[Account_key],tbl_COA[Class],"Not Found")</f>
        <v>Liabilities and Owners Equity</v>
      </c>
      <c r="H5749" t="str">
        <f>_xlfn.XLOOKUP(tbl_GL[[#This Row],[Account_key]],tbl_COA[Account_key],tbl_COA[SubClass],"Not Found")</f>
        <v>Liabilities</v>
      </c>
      <c r="I5749" t="str">
        <f>_xlfn.XLOOKUP(tbl_GL[[#This Row],[Account_key]],tbl_COA[Account_key],tbl_COA[SubClass2],"Not Found")</f>
        <v>Current Liabilities</v>
      </c>
      <c r="J5749" t="str">
        <f>_xlfn.XLOOKUP(tbl_GL[[#This Row],[Account_key]],tbl_COA[Account_key],tbl_COA[SubAccount],,0)</f>
        <v>Accrued Expenses</v>
      </c>
      <c r="K5749">
        <f>YEAR(tbl_GL[[#This Row],[Date]])</f>
        <v>2018</v>
      </c>
    </row>
    <row r="5750" spans="1:11" hidden="1" x14ac:dyDescent="0.35">
      <c r="A5750">
        <v>278.10000000000002</v>
      </c>
      <c r="B5750" s="24">
        <v>43268</v>
      </c>
      <c r="C5750">
        <v>3</v>
      </c>
      <c r="D5750" s="13">
        <v>260</v>
      </c>
      <c r="E5750" s="13" t="s">
        <v>97</v>
      </c>
      <c r="F5750" s="17">
        <v>-1600</v>
      </c>
      <c r="G5750" t="str">
        <f>_xlfn.XLOOKUP(tbl_GL[[#This Row],[Account_key]],tbl_COA[Account_key],tbl_COA[Class],"Not Found")</f>
        <v>Operating account</v>
      </c>
      <c r="H5750" t="str">
        <f>_xlfn.XLOOKUP(tbl_GL[[#This Row],[Account_key]],tbl_COA[Account_key],tbl_COA[SubClass],"Not Found")</f>
        <v>Operating Expenses</v>
      </c>
      <c r="I5750" t="str">
        <f>_xlfn.XLOOKUP(tbl_GL[[#This Row],[Account_key]],tbl_COA[Account_key],tbl_COA[SubClass2],"Not Found")</f>
        <v>Marketing</v>
      </c>
      <c r="J5750" t="str">
        <f>_xlfn.XLOOKUP(tbl_GL[[#This Row],[Account_key]],tbl_COA[Account_key],tbl_COA[SubAccount],,0)</f>
        <v>Commissions</v>
      </c>
      <c r="K5750">
        <f>YEAR(tbl_GL[[#This Row],[Date]])</f>
        <v>2018</v>
      </c>
    </row>
    <row r="5751" spans="1:11" hidden="1" x14ac:dyDescent="0.35">
      <c r="A5751">
        <v>278.2</v>
      </c>
      <c r="B5751" s="24">
        <v>43268</v>
      </c>
      <c r="C5751">
        <v>3</v>
      </c>
      <c r="D5751" s="13">
        <v>120</v>
      </c>
      <c r="E5751" s="13" t="s">
        <v>97</v>
      </c>
      <c r="F5751" s="17">
        <v>1600</v>
      </c>
      <c r="G5751" t="str">
        <f>_xlfn.XLOOKUP(tbl_GL[[#This Row],[Account_key]],tbl_COA[Account_key],tbl_COA[Class],"Not Found")</f>
        <v>Liabilities and Owners Equity</v>
      </c>
      <c r="H5751" t="str">
        <f>_xlfn.XLOOKUP(tbl_GL[[#This Row],[Account_key]],tbl_COA[Account_key],tbl_COA[SubClass],"Not Found")</f>
        <v>Liabilities</v>
      </c>
      <c r="I5751" t="str">
        <f>_xlfn.XLOOKUP(tbl_GL[[#This Row],[Account_key]],tbl_COA[Account_key],tbl_COA[SubClass2],"Not Found")</f>
        <v>Current Liabilities</v>
      </c>
      <c r="J5751" t="str">
        <f>_xlfn.XLOOKUP(tbl_GL[[#This Row],[Account_key]],tbl_COA[Account_key],tbl_COA[SubAccount],,0)</f>
        <v>Accrued Expenses</v>
      </c>
      <c r="K5751">
        <f>YEAR(tbl_GL[[#This Row],[Date]])</f>
        <v>2018</v>
      </c>
    </row>
    <row r="5752" spans="1:11" hidden="1" x14ac:dyDescent="0.35">
      <c r="A5752">
        <v>279.10000000000002</v>
      </c>
      <c r="B5752" s="24">
        <v>43270</v>
      </c>
      <c r="C5752">
        <v>3</v>
      </c>
      <c r="D5752" s="13">
        <v>220</v>
      </c>
      <c r="E5752" s="13" t="s">
        <v>81</v>
      </c>
      <c r="F5752" s="17">
        <v>-1078</v>
      </c>
      <c r="G5752" t="str">
        <f>_xlfn.XLOOKUP(tbl_GL[[#This Row],[Account_key]],tbl_COA[Account_key],tbl_COA[Class],"Not Found")</f>
        <v>Trading account</v>
      </c>
      <c r="H5752" t="str">
        <f>_xlfn.XLOOKUP(tbl_GL[[#This Row],[Account_key]],tbl_COA[Account_key],tbl_COA[SubClass],"Not Found")</f>
        <v>Sales</v>
      </c>
      <c r="I5752" t="str">
        <f>_xlfn.XLOOKUP(tbl_GL[[#This Row],[Account_key]],tbl_COA[Account_key],tbl_COA[SubClass2],"Not Found")</f>
        <v>Sales</v>
      </c>
      <c r="J5752" t="str">
        <f>_xlfn.XLOOKUP(tbl_GL[[#This Row],[Account_key]],tbl_COA[Account_key],tbl_COA[SubAccount],,0)</f>
        <v>Sales Return</v>
      </c>
      <c r="K5752">
        <f>YEAR(tbl_GL[[#This Row],[Date]])</f>
        <v>2018</v>
      </c>
    </row>
    <row r="5753" spans="1:11" hidden="1" x14ac:dyDescent="0.35">
      <c r="A5753">
        <v>279.2</v>
      </c>
      <c r="B5753" s="24">
        <v>43270</v>
      </c>
      <c r="C5753">
        <v>3</v>
      </c>
      <c r="D5753" s="13">
        <v>20</v>
      </c>
      <c r="E5753" s="13" t="s">
        <v>81</v>
      </c>
      <c r="F5753" s="17">
        <v>-1078</v>
      </c>
      <c r="G5753" t="str">
        <f>_xlfn.XLOOKUP(tbl_GL[[#This Row],[Account_key]],tbl_COA[Account_key],tbl_COA[Class],"Not Found")</f>
        <v>Assets</v>
      </c>
      <c r="H5753" t="str">
        <f>_xlfn.XLOOKUP(tbl_GL[[#This Row],[Account_key]],tbl_COA[Account_key],tbl_COA[SubClass],"Not Found")</f>
        <v>Assets</v>
      </c>
      <c r="I5753" t="str">
        <f>_xlfn.XLOOKUP(tbl_GL[[#This Row],[Account_key]],tbl_COA[Account_key],tbl_COA[SubClass2],"Not Found")</f>
        <v>Current Assets</v>
      </c>
      <c r="J5753" t="str">
        <f>_xlfn.XLOOKUP(tbl_GL[[#This Row],[Account_key]],tbl_COA[Account_key],tbl_COA[SubAccount],,0)</f>
        <v>Cash in hand</v>
      </c>
      <c r="K5753">
        <f>YEAR(tbl_GL[[#This Row],[Date]])</f>
        <v>2018</v>
      </c>
    </row>
    <row r="5754" spans="1:11" hidden="1" x14ac:dyDescent="0.35">
      <c r="A5754">
        <v>280.10000000000002</v>
      </c>
      <c r="B5754" s="24">
        <v>43270</v>
      </c>
      <c r="C5754">
        <v>3</v>
      </c>
      <c r="D5754" s="13">
        <v>30</v>
      </c>
      <c r="E5754" s="13" t="s">
        <v>80</v>
      </c>
      <c r="F5754" s="17">
        <v>-9489</v>
      </c>
      <c r="G5754" t="str">
        <f>_xlfn.XLOOKUP(tbl_GL[[#This Row],[Account_key]],tbl_COA[Account_key],tbl_COA[Class],"Not Found")</f>
        <v>Assets</v>
      </c>
      <c r="H5754" t="str">
        <f>_xlfn.XLOOKUP(tbl_GL[[#This Row],[Account_key]],tbl_COA[Account_key],tbl_COA[SubClass],"Not Found")</f>
        <v>Assets</v>
      </c>
      <c r="I5754" t="str">
        <f>_xlfn.XLOOKUP(tbl_GL[[#This Row],[Account_key]],tbl_COA[Account_key],tbl_COA[SubClass2],"Not Found")</f>
        <v>Current Assets</v>
      </c>
      <c r="J5754" t="str">
        <f>_xlfn.XLOOKUP(tbl_GL[[#This Row],[Account_key]],tbl_COA[Account_key],tbl_COA[SubAccount],,0)</f>
        <v>Trade Receivables</v>
      </c>
      <c r="K5754">
        <f>YEAR(tbl_GL[[#This Row],[Date]])</f>
        <v>2018</v>
      </c>
    </row>
    <row r="5755" spans="1:11" hidden="1" x14ac:dyDescent="0.35">
      <c r="A5755">
        <v>280.2</v>
      </c>
      <c r="B5755" s="24">
        <v>43270</v>
      </c>
      <c r="C5755">
        <v>3</v>
      </c>
      <c r="D5755" s="13">
        <v>10</v>
      </c>
      <c r="E5755" s="13" t="s">
        <v>80</v>
      </c>
      <c r="F5755" s="17">
        <v>9489</v>
      </c>
      <c r="G5755" t="str">
        <f>_xlfn.XLOOKUP(tbl_GL[[#This Row],[Account_key]],tbl_COA[Account_key],tbl_COA[Class],"Not Found")</f>
        <v>Assets</v>
      </c>
      <c r="H5755" t="str">
        <f>_xlfn.XLOOKUP(tbl_GL[[#This Row],[Account_key]],tbl_COA[Account_key],tbl_COA[SubClass],"Not Found")</f>
        <v>Assets</v>
      </c>
      <c r="I5755" t="str">
        <f>_xlfn.XLOOKUP(tbl_GL[[#This Row],[Account_key]],tbl_COA[Account_key],tbl_COA[SubClass2],"Not Found")</f>
        <v>Current Assets</v>
      </c>
      <c r="J5755" t="str">
        <f>_xlfn.XLOOKUP(tbl_GL[[#This Row],[Account_key]],tbl_COA[Account_key],tbl_COA[SubAccount],,0)</f>
        <v>Cash at Bank</v>
      </c>
      <c r="K5755">
        <f>YEAR(tbl_GL[[#This Row],[Date]])</f>
        <v>2018</v>
      </c>
    </row>
    <row r="5756" spans="1:11" hidden="1" x14ac:dyDescent="0.35">
      <c r="A5756">
        <v>281.10000000000002</v>
      </c>
      <c r="B5756" s="24">
        <v>43273</v>
      </c>
      <c r="C5756">
        <v>3</v>
      </c>
      <c r="D5756" s="13">
        <v>230</v>
      </c>
      <c r="E5756" s="13" t="s">
        <v>4</v>
      </c>
      <c r="F5756" s="17">
        <v>-199</v>
      </c>
      <c r="G5756" t="str">
        <f>_xlfn.XLOOKUP(tbl_GL[[#This Row],[Account_key]],tbl_COA[Account_key],tbl_COA[Class],"Not Found")</f>
        <v>Trading account</v>
      </c>
      <c r="H5756" t="str">
        <f>_xlfn.XLOOKUP(tbl_GL[[#This Row],[Account_key]],tbl_COA[Account_key],tbl_COA[SubClass],"Not Found")</f>
        <v>Cost of Sales</v>
      </c>
      <c r="I5756" t="str">
        <f>_xlfn.XLOOKUP(tbl_GL[[#This Row],[Account_key]],tbl_COA[Account_key],tbl_COA[SubClass2],"Not Found")</f>
        <v>Cost of Sales</v>
      </c>
      <c r="J5756" t="str">
        <f>_xlfn.XLOOKUP(tbl_GL[[#This Row],[Account_key]],tbl_COA[Account_key],tbl_COA[SubAccount],,0)</f>
        <v>Cost of Sales</v>
      </c>
      <c r="K5756">
        <f>YEAR(tbl_GL[[#This Row],[Date]])</f>
        <v>2018</v>
      </c>
    </row>
    <row r="5757" spans="1:11" hidden="1" x14ac:dyDescent="0.35">
      <c r="A5757">
        <v>281.2</v>
      </c>
      <c r="B5757" s="24">
        <v>43273</v>
      </c>
      <c r="C5757">
        <v>3</v>
      </c>
      <c r="D5757" s="13">
        <v>60</v>
      </c>
      <c r="E5757" s="13" t="s">
        <v>4</v>
      </c>
      <c r="F5757" s="17">
        <v>-199</v>
      </c>
      <c r="G5757" t="str">
        <f>_xlfn.XLOOKUP(tbl_GL[[#This Row],[Account_key]],tbl_COA[Account_key],tbl_COA[Class],"Not Found")</f>
        <v>Assets</v>
      </c>
      <c r="H5757" t="str">
        <f>_xlfn.XLOOKUP(tbl_GL[[#This Row],[Account_key]],tbl_COA[Account_key],tbl_COA[SubClass],"Not Found")</f>
        <v>Assets</v>
      </c>
      <c r="I5757" t="str">
        <f>_xlfn.XLOOKUP(tbl_GL[[#This Row],[Account_key]],tbl_COA[Account_key],tbl_COA[SubClass2],"Not Found")</f>
        <v>Current Assets</v>
      </c>
      <c r="J5757" t="str">
        <f>_xlfn.XLOOKUP(tbl_GL[[#This Row],[Account_key]],tbl_COA[Account_key],tbl_COA[SubAccount],,0)</f>
        <v>Inventory</v>
      </c>
      <c r="K5757">
        <f>YEAR(tbl_GL[[#This Row],[Date]])</f>
        <v>2018</v>
      </c>
    </row>
    <row r="5758" spans="1:11" hidden="1" x14ac:dyDescent="0.35">
      <c r="A5758">
        <v>282.10000000000002</v>
      </c>
      <c r="B5758" s="24">
        <v>43273</v>
      </c>
      <c r="C5758">
        <v>3</v>
      </c>
      <c r="D5758" s="13">
        <v>210</v>
      </c>
      <c r="E5758" s="13" t="s">
        <v>8</v>
      </c>
      <c r="F5758" s="17">
        <v>622</v>
      </c>
      <c r="G5758" t="str">
        <f>_xlfn.XLOOKUP(tbl_GL[[#This Row],[Account_key]],tbl_COA[Account_key],tbl_COA[Class],"Not Found")</f>
        <v>Trading account</v>
      </c>
      <c r="H5758" t="str">
        <f>_xlfn.XLOOKUP(tbl_GL[[#This Row],[Account_key]],tbl_COA[Account_key],tbl_COA[SubClass],"Not Found")</f>
        <v>Sales</v>
      </c>
      <c r="I5758" t="str">
        <f>_xlfn.XLOOKUP(tbl_GL[[#This Row],[Account_key]],tbl_COA[Account_key],tbl_COA[SubClass2],"Not Found")</f>
        <v>Sales</v>
      </c>
      <c r="J5758" t="str">
        <f>_xlfn.XLOOKUP(tbl_GL[[#This Row],[Account_key]],tbl_COA[Account_key],tbl_COA[SubAccount],,0)</f>
        <v>Sales</v>
      </c>
      <c r="K5758">
        <f>YEAR(tbl_GL[[#This Row],[Date]])</f>
        <v>2018</v>
      </c>
    </row>
    <row r="5759" spans="1:11" hidden="1" x14ac:dyDescent="0.35">
      <c r="A5759">
        <v>282.2</v>
      </c>
      <c r="B5759" s="24">
        <v>43273</v>
      </c>
      <c r="C5759">
        <v>3</v>
      </c>
      <c r="D5759" s="13">
        <v>30</v>
      </c>
      <c r="E5759" s="13" t="s">
        <v>8</v>
      </c>
      <c r="F5759" s="17">
        <v>622</v>
      </c>
      <c r="G5759" t="str">
        <f>_xlfn.XLOOKUP(tbl_GL[[#This Row],[Account_key]],tbl_COA[Account_key],tbl_COA[Class],"Not Found")</f>
        <v>Assets</v>
      </c>
      <c r="H5759" t="str">
        <f>_xlfn.XLOOKUP(tbl_GL[[#This Row],[Account_key]],tbl_COA[Account_key],tbl_COA[SubClass],"Not Found")</f>
        <v>Assets</v>
      </c>
      <c r="I5759" t="str">
        <f>_xlfn.XLOOKUP(tbl_GL[[#This Row],[Account_key]],tbl_COA[Account_key],tbl_COA[SubClass2],"Not Found")</f>
        <v>Current Assets</v>
      </c>
      <c r="J5759" t="str">
        <f>_xlfn.XLOOKUP(tbl_GL[[#This Row],[Account_key]],tbl_COA[Account_key],tbl_COA[SubAccount],,0)</f>
        <v>Trade Receivables</v>
      </c>
      <c r="K5759">
        <f>YEAR(tbl_GL[[#This Row],[Date]])</f>
        <v>2018</v>
      </c>
    </row>
    <row r="5760" spans="1:11" hidden="1" x14ac:dyDescent="0.35">
      <c r="A5760">
        <v>283.10000000000002</v>
      </c>
      <c r="B5760" s="24">
        <v>43273</v>
      </c>
      <c r="C5760">
        <v>3</v>
      </c>
      <c r="D5760" s="13">
        <v>260</v>
      </c>
      <c r="E5760" s="13" t="s">
        <v>97</v>
      </c>
      <c r="F5760" s="17">
        <v>-1354</v>
      </c>
      <c r="G5760" t="str">
        <f>_xlfn.XLOOKUP(tbl_GL[[#This Row],[Account_key]],tbl_COA[Account_key],tbl_COA[Class],"Not Found")</f>
        <v>Operating account</v>
      </c>
      <c r="H5760" t="str">
        <f>_xlfn.XLOOKUP(tbl_GL[[#This Row],[Account_key]],tbl_COA[Account_key],tbl_COA[SubClass],"Not Found")</f>
        <v>Operating Expenses</v>
      </c>
      <c r="I5760" t="str">
        <f>_xlfn.XLOOKUP(tbl_GL[[#This Row],[Account_key]],tbl_COA[Account_key],tbl_COA[SubClass2],"Not Found")</f>
        <v>Marketing</v>
      </c>
      <c r="J5760" t="str">
        <f>_xlfn.XLOOKUP(tbl_GL[[#This Row],[Account_key]],tbl_COA[Account_key],tbl_COA[SubAccount],,0)</f>
        <v>Commissions</v>
      </c>
      <c r="K5760">
        <f>YEAR(tbl_GL[[#This Row],[Date]])</f>
        <v>2018</v>
      </c>
    </row>
    <row r="5761" spans="1:11" hidden="1" x14ac:dyDescent="0.35">
      <c r="A5761">
        <v>283.2</v>
      </c>
      <c r="B5761" s="24">
        <v>43273</v>
      </c>
      <c r="C5761">
        <v>3</v>
      </c>
      <c r="D5761" s="13">
        <v>120</v>
      </c>
      <c r="E5761" s="13" t="s">
        <v>97</v>
      </c>
      <c r="F5761" s="17">
        <v>1354</v>
      </c>
      <c r="G5761" t="str">
        <f>_xlfn.XLOOKUP(tbl_GL[[#This Row],[Account_key]],tbl_COA[Account_key],tbl_COA[Class],"Not Found")</f>
        <v>Liabilities and Owners Equity</v>
      </c>
      <c r="H5761" t="str">
        <f>_xlfn.XLOOKUP(tbl_GL[[#This Row],[Account_key]],tbl_COA[Account_key],tbl_COA[SubClass],"Not Found")</f>
        <v>Liabilities</v>
      </c>
      <c r="I5761" t="str">
        <f>_xlfn.XLOOKUP(tbl_GL[[#This Row],[Account_key]],tbl_COA[Account_key],tbl_COA[SubClass2],"Not Found")</f>
        <v>Current Liabilities</v>
      </c>
      <c r="J5761" t="str">
        <f>_xlfn.XLOOKUP(tbl_GL[[#This Row],[Account_key]],tbl_COA[Account_key],tbl_COA[SubAccount],,0)</f>
        <v>Accrued Expenses</v>
      </c>
      <c r="K5761">
        <f>YEAR(tbl_GL[[#This Row],[Date]])</f>
        <v>2018</v>
      </c>
    </row>
    <row r="5762" spans="1:11" hidden="1" x14ac:dyDescent="0.35">
      <c r="A5762">
        <v>284.10000000000002</v>
      </c>
      <c r="B5762" s="24">
        <v>43273</v>
      </c>
      <c r="C5762">
        <v>3</v>
      </c>
      <c r="D5762" s="13">
        <v>10</v>
      </c>
      <c r="E5762" s="13" t="s">
        <v>98</v>
      </c>
      <c r="F5762" s="17">
        <v>-1537</v>
      </c>
      <c r="G5762" t="str">
        <f>_xlfn.XLOOKUP(tbl_GL[[#This Row],[Account_key]],tbl_COA[Account_key],tbl_COA[Class],"Not Found")</f>
        <v>Assets</v>
      </c>
      <c r="H5762" t="str">
        <f>_xlfn.XLOOKUP(tbl_GL[[#This Row],[Account_key]],tbl_COA[Account_key],tbl_COA[SubClass],"Not Found")</f>
        <v>Assets</v>
      </c>
      <c r="I5762" t="str">
        <f>_xlfn.XLOOKUP(tbl_GL[[#This Row],[Account_key]],tbl_COA[Account_key],tbl_COA[SubClass2],"Not Found")</f>
        <v>Current Assets</v>
      </c>
      <c r="J5762" t="str">
        <f>_xlfn.XLOOKUP(tbl_GL[[#This Row],[Account_key]],tbl_COA[Account_key],tbl_COA[SubAccount],,0)</f>
        <v>Cash at Bank</v>
      </c>
      <c r="K5762">
        <f>YEAR(tbl_GL[[#This Row],[Date]])</f>
        <v>2018</v>
      </c>
    </row>
    <row r="5763" spans="1:11" hidden="1" x14ac:dyDescent="0.35">
      <c r="A5763">
        <v>284.2</v>
      </c>
      <c r="B5763" s="24">
        <v>43273</v>
      </c>
      <c r="C5763">
        <v>3</v>
      </c>
      <c r="D5763" s="13">
        <v>120</v>
      </c>
      <c r="E5763" s="13" t="s">
        <v>98</v>
      </c>
      <c r="F5763" s="17">
        <v>-1537</v>
      </c>
      <c r="G5763" t="str">
        <f>_xlfn.XLOOKUP(tbl_GL[[#This Row],[Account_key]],tbl_COA[Account_key],tbl_COA[Class],"Not Found")</f>
        <v>Liabilities and Owners Equity</v>
      </c>
      <c r="H5763" t="str">
        <f>_xlfn.XLOOKUP(tbl_GL[[#This Row],[Account_key]],tbl_COA[Account_key],tbl_COA[SubClass],"Not Found")</f>
        <v>Liabilities</v>
      </c>
      <c r="I5763" t="str">
        <f>_xlfn.XLOOKUP(tbl_GL[[#This Row],[Account_key]],tbl_COA[Account_key],tbl_COA[SubClass2],"Not Found")</f>
        <v>Current Liabilities</v>
      </c>
      <c r="J5763" t="str">
        <f>_xlfn.XLOOKUP(tbl_GL[[#This Row],[Account_key]],tbl_COA[Account_key],tbl_COA[SubAccount],,0)</f>
        <v>Accrued Expenses</v>
      </c>
      <c r="K5763">
        <f>YEAR(tbl_GL[[#This Row],[Date]])</f>
        <v>2018</v>
      </c>
    </row>
    <row r="5764" spans="1:11" hidden="1" x14ac:dyDescent="0.35">
      <c r="A5764">
        <v>285.10000000000002</v>
      </c>
      <c r="B5764" s="24">
        <v>43273</v>
      </c>
      <c r="C5764">
        <v>3</v>
      </c>
      <c r="D5764" s="13">
        <v>30</v>
      </c>
      <c r="E5764" s="13" t="s">
        <v>80</v>
      </c>
      <c r="F5764" s="17">
        <v>-8340</v>
      </c>
      <c r="G5764" t="str">
        <f>_xlfn.XLOOKUP(tbl_GL[[#This Row],[Account_key]],tbl_COA[Account_key],tbl_COA[Class],"Not Found")</f>
        <v>Assets</v>
      </c>
      <c r="H5764" t="str">
        <f>_xlfn.XLOOKUP(tbl_GL[[#This Row],[Account_key]],tbl_COA[Account_key],tbl_COA[SubClass],"Not Found")</f>
        <v>Assets</v>
      </c>
      <c r="I5764" t="str">
        <f>_xlfn.XLOOKUP(tbl_GL[[#This Row],[Account_key]],tbl_COA[Account_key],tbl_COA[SubClass2],"Not Found")</f>
        <v>Current Assets</v>
      </c>
      <c r="J5764" t="str">
        <f>_xlfn.XLOOKUP(tbl_GL[[#This Row],[Account_key]],tbl_COA[Account_key],tbl_COA[SubAccount],,0)</f>
        <v>Trade Receivables</v>
      </c>
      <c r="K5764">
        <f>YEAR(tbl_GL[[#This Row],[Date]])</f>
        <v>2018</v>
      </c>
    </row>
    <row r="5765" spans="1:11" hidden="1" x14ac:dyDescent="0.35">
      <c r="A5765">
        <v>285.2</v>
      </c>
      <c r="B5765" s="24">
        <v>43273</v>
      </c>
      <c r="C5765">
        <v>3</v>
      </c>
      <c r="D5765" s="13">
        <v>10</v>
      </c>
      <c r="E5765" s="13" t="s">
        <v>80</v>
      </c>
      <c r="F5765" s="17">
        <v>8340</v>
      </c>
      <c r="G5765" t="str">
        <f>_xlfn.XLOOKUP(tbl_GL[[#This Row],[Account_key]],tbl_COA[Account_key],tbl_COA[Class],"Not Found")</f>
        <v>Assets</v>
      </c>
      <c r="H5765" t="str">
        <f>_xlfn.XLOOKUP(tbl_GL[[#This Row],[Account_key]],tbl_COA[Account_key],tbl_COA[SubClass],"Not Found")</f>
        <v>Assets</v>
      </c>
      <c r="I5765" t="str">
        <f>_xlfn.XLOOKUP(tbl_GL[[#This Row],[Account_key]],tbl_COA[Account_key],tbl_COA[SubClass2],"Not Found")</f>
        <v>Current Assets</v>
      </c>
      <c r="J5765" t="str">
        <f>_xlfn.XLOOKUP(tbl_GL[[#This Row],[Account_key]],tbl_COA[Account_key],tbl_COA[SubAccount],,0)</f>
        <v>Cash at Bank</v>
      </c>
      <c r="K5765">
        <f>YEAR(tbl_GL[[#This Row],[Date]])</f>
        <v>2018</v>
      </c>
    </row>
    <row r="5766" spans="1:11" hidden="1" x14ac:dyDescent="0.35">
      <c r="A5766">
        <v>286.10000000000002</v>
      </c>
      <c r="B5766" s="24">
        <v>43275</v>
      </c>
      <c r="C5766">
        <v>3</v>
      </c>
      <c r="D5766" s="13">
        <v>330</v>
      </c>
      <c r="E5766" s="13" t="s">
        <v>99</v>
      </c>
      <c r="F5766" s="17">
        <v>-43</v>
      </c>
      <c r="G5766" t="str">
        <f>_xlfn.XLOOKUP(tbl_GL[[#This Row],[Account_key]],tbl_COA[Account_key],tbl_COA[Class],"Not Found")</f>
        <v>Operating account</v>
      </c>
      <c r="H5766" t="str">
        <f>_xlfn.XLOOKUP(tbl_GL[[#This Row],[Account_key]],tbl_COA[Account_key],tbl_COA[SubClass],"Not Found")</f>
        <v>Operating Expenses</v>
      </c>
      <c r="I5766" t="str">
        <f>_xlfn.XLOOKUP(tbl_GL[[#This Row],[Account_key]],tbl_COA[Account_key],tbl_COA[SubClass2],"Not Found")</f>
        <v>Administration</v>
      </c>
      <c r="J5766" t="str">
        <f>_xlfn.XLOOKUP(tbl_GL[[#This Row],[Account_key]],tbl_COA[Account_key],tbl_COA[SubAccount],,0)</f>
        <v>Telephone</v>
      </c>
      <c r="K5766">
        <f>YEAR(tbl_GL[[#This Row],[Date]])</f>
        <v>2018</v>
      </c>
    </row>
    <row r="5767" spans="1:11" hidden="1" x14ac:dyDescent="0.35">
      <c r="A5767">
        <v>286.2</v>
      </c>
      <c r="B5767" s="24">
        <v>43275</v>
      </c>
      <c r="C5767">
        <v>3</v>
      </c>
      <c r="D5767" s="13">
        <v>20</v>
      </c>
      <c r="E5767" s="13" t="s">
        <v>99</v>
      </c>
      <c r="F5767" s="17">
        <v>-43</v>
      </c>
      <c r="G5767" t="str">
        <f>_xlfn.XLOOKUP(tbl_GL[[#This Row],[Account_key]],tbl_COA[Account_key],tbl_COA[Class],"Not Found")</f>
        <v>Assets</v>
      </c>
      <c r="H5767" t="str">
        <f>_xlfn.XLOOKUP(tbl_GL[[#This Row],[Account_key]],tbl_COA[Account_key],tbl_COA[SubClass],"Not Found")</f>
        <v>Assets</v>
      </c>
      <c r="I5767" t="str">
        <f>_xlfn.XLOOKUP(tbl_GL[[#This Row],[Account_key]],tbl_COA[Account_key],tbl_COA[SubClass2],"Not Found")</f>
        <v>Current Assets</v>
      </c>
      <c r="J5767" t="str">
        <f>_xlfn.XLOOKUP(tbl_GL[[#This Row],[Account_key]],tbl_COA[Account_key],tbl_COA[SubAccount],,0)</f>
        <v>Cash in hand</v>
      </c>
      <c r="K5767">
        <f>YEAR(tbl_GL[[#This Row],[Date]])</f>
        <v>2018</v>
      </c>
    </row>
    <row r="5768" spans="1:11" hidden="1" x14ac:dyDescent="0.35">
      <c r="A5768">
        <v>287.10000000000002</v>
      </c>
      <c r="B5768" s="24">
        <v>43275</v>
      </c>
      <c r="C5768">
        <v>3</v>
      </c>
      <c r="D5768" s="13">
        <v>230</v>
      </c>
      <c r="E5768" s="13" t="s">
        <v>4</v>
      </c>
      <c r="F5768" s="17">
        <v>-728</v>
      </c>
      <c r="G5768" t="str">
        <f>_xlfn.XLOOKUP(tbl_GL[[#This Row],[Account_key]],tbl_COA[Account_key],tbl_COA[Class],"Not Found")</f>
        <v>Trading account</v>
      </c>
      <c r="H5768" t="str">
        <f>_xlfn.XLOOKUP(tbl_GL[[#This Row],[Account_key]],tbl_COA[Account_key],tbl_COA[SubClass],"Not Found")</f>
        <v>Cost of Sales</v>
      </c>
      <c r="I5768" t="str">
        <f>_xlfn.XLOOKUP(tbl_GL[[#This Row],[Account_key]],tbl_COA[Account_key],tbl_COA[SubClass2],"Not Found")</f>
        <v>Cost of Sales</v>
      </c>
      <c r="J5768" t="str">
        <f>_xlfn.XLOOKUP(tbl_GL[[#This Row],[Account_key]],tbl_COA[Account_key],tbl_COA[SubAccount],,0)</f>
        <v>Cost of Sales</v>
      </c>
      <c r="K5768">
        <f>YEAR(tbl_GL[[#This Row],[Date]])</f>
        <v>2018</v>
      </c>
    </row>
    <row r="5769" spans="1:11" hidden="1" x14ac:dyDescent="0.35">
      <c r="A5769">
        <v>287.2</v>
      </c>
      <c r="B5769" s="24">
        <v>43275</v>
      </c>
      <c r="C5769">
        <v>3</v>
      </c>
      <c r="D5769" s="13">
        <v>60</v>
      </c>
      <c r="E5769" s="13" t="s">
        <v>4</v>
      </c>
      <c r="F5769" s="17">
        <v>-728</v>
      </c>
      <c r="G5769" t="str">
        <f>_xlfn.XLOOKUP(tbl_GL[[#This Row],[Account_key]],tbl_COA[Account_key],tbl_COA[Class],"Not Found")</f>
        <v>Assets</v>
      </c>
      <c r="H5769" t="str">
        <f>_xlfn.XLOOKUP(tbl_GL[[#This Row],[Account_key]],tbl_COA[Account_key],tbl_COA[SubClass],"Not Found")</f>
        <v>Assets</v>
      </c>
      <c r="I5769" t="str">
        <f>_xlfn.XLOOKUP(tbl_GL[[#This Row],[Account_key]],tbl_COA[Account_key],tbl_COA[SubClass2],"Not Found")</f>
        <v>Current Assets</v>
      </c>
      <c r="J5769" t="str">
        <f>_xlfn.XLOOKUP(tbl_GL[[#This Row],[Account_key]],tbl_COA[Account_key],tbl_COA[SubAccount],,0)</f>
        <v>Inventory</v>
      </c>
      <c r="K5769">
        <f>YEAR(tbl_GL[[#This Row],[Date]])</f>
        <v>2018</v>
      </c>
    </row>
    <row r="5770" spans="1:11" hidden="1" x14ac:dyDescent="0.35">
      <c r="A5770">
        <v>288.10000000000002</v>
      </c>
      <c r="B5770" s="24">
        <v>43275</v>
      </c>
      <c r="C5770">
        <v>3</v>
      </c>
      <c r="D5770" s="13">
        <v>300</v>
      </c>
      <c r="E5770" s="13" t="s">
        <v>97</v>
      </c>
      <c r="F5770" s="17">
        <v>-1335</v>
      </c>
      <c r="G5770" t="str">
        <f>_xlfn.XLOOKUP(tbl_GL[[#This Row],[Account_key]],tbl_COA[Account_key],tbl_COA[Class],"Not Found")</f>
        <v>Operating account</v>
      </c>
      <c r="H5770" t="str">
        <f>_xlfn.XLOOKUP(tbl_GL[[#This Row],[Account_key]],tbl_COA[Account_key],tbl_COA[SubClass],"Not Found")</f>
        <v>Operating Expenses</v>
      </c>
      <c r="I5770" t="str">
        <f>_xlfn.XLOOKUP(tbl_GL[[#This Row],[Account_key]],tbl_COA[Account_key],tbl_COA[SubClass2],"Not Found")</f>
        <v>Administration</v>
      </c>
      <c r="J5770" t="str">
        <f>_xlfn.XLOOKUP(tbl_GL[[#This Row],[Account_key]],tbl_COA[Account_key],tbl_COA[SubAccount],,0)</f>
        <v>Entertainment</v>
      </c>
      <c r="K5770">
        <f>YEAR(tbl_GL[[#This Row],[Date]])</f>
        <v>2018</v>
      </c>
    </row>
    <row r="5771" spans="1:11" hidden="1" x14ac:dyDescent="0.35">
      <c r="A5771">
        <v>288.2</v>
      </c>
      <c r="B5771" s="24">
        <v>43275</v>
      </c>
      <c r="C5771">
        <v>3</v>
      </c>
      <c r="D5771" s="13">
        <v>120</v>
      </c>
      <c r="E5771" s="13" t="s">
        <v>97</v>
      </c>
      <c r="F5771" s="17">
        <v>1335</v>
      </c>
      <c r="G5771" t="str">
        <f>_xlfn.XLOOKUP(tbl_GL[[#This Row],[Account_key]],tbl_COA[Account_key],tbl_COA[Class],"Not Found")</f>
        <v>Liabilities and Owners Equity</v>
      </c>
      <c r="H5771" t="str">
        <f>_xlfn.XLOOKUP(tbl_GL[[#This Row],[Account_key]],tbl_COA[Account_key],tbl_COA[SubClass],"Not Found")</f>
        <v>Liabilities</v>
      </c>
      <c r="I5771" t="str">
        <f>_xlfn.XLOOKUP(tbl_GL[[#This Row],[Account_key]],tbl_COA[Account_key],tbl_COA[SubClass2],"Not Found")</f>
        <v>Current Liabilities</v>
      </c>
      <c r="J5771" t="str">
        <f>_xlfn.XLOOKUP(tbl_GL[[#This Row],[Account_key]],tbl_COA[Account_key],tbl_COA[SubAccount],,0)</f>
        <v>Accrued Expenses</v>
      </c>
      <c r="K5771">
        <f>YEAR(tbl_GL[[#This Row],[Date]])</f>
        <v>2018</v>
      </c>
    </row>
    <row r="5772" spans="1:11" hidden="1" x14ac:dyDescent="0.35">
      <c r="A5772">
        <v>289.10000000000002</v>
      </c>
      <c r="B5772" s="24">
        <v>43275</v>
      </c>
      <c r="C5772">
        <v>3</v>
      </c>
      <c r="D5772" s="13">
        <v>210</v>
      </c>
      <c r="E5772" s="13" t="s">
        <v>7</v>
      </c>
      <c r="F5772" s="17">
        <v>2123</v>
      </c>
      <c r="G5772" t="str">
        <f>_xlfn.XLOOKUP(tbl_GL[[#This Row],[Account_key]],tbl_COA[Account_key],tbl_COA[Class],"Not Found")</f>
        <v>Trading account</v>
      </c>
      <c r="H5772" t="str">
        <f>_xlfn.XLOOKUP(tbl_GL[[#This Row],[Account_key]],tbl_COA[Account_key],tbl_COA[SubClass],"Not Found")</f>
        <v>Sales</v>
      </c>
      <c r="I5772" t="str">
        <f>_xlfn.XLOOKUP(tbl_GL[[#This Row],[Account_key]],tbl_COA[Account_key],tbl_COA[SubClass2],"Not Found")</f>
        <v>Sales</v>
      </c>
      <c r="J5772" t="str">
        <f>_xlfn.XLOOKUP(tbl_GL[[#This Row],[Account_key]],tbl_COA[Account_key],tbl_COA[SubAccount],,0)</f>
        <v>Sales</v>
      </c>
      <c r="K5772">
        <f>YEAR(tbl_GL[[#This Row],[Date]])</f>
        <v>2018</v>
      </c>
    </row>
    <row r="5773" spans="1:11" hidden="1" x14ac:dyDescent="0.35">
      <c r="A5773">
        <v>289.2</v>
      </c>
      <c r="B5773" s="24">
        <v>43275</v>
      </c>
      <c r="C5773">
        <v>3</v>
      </c>
      <c r="D5773" s="13">
        <v>10</v>
      </c>
      <c r="E5773" s="13" t="s">
        <v>7</v>
      </c>
      <c r="F5773" s="17">
        <v>2123</v>
      </c>
      <c r="G5773" t="str">
        <f>_xlfn.XLOOKUP(tbl_GL[[#This Row],[Account_key]],tbl_COA[Account_key],tbl_COA[Class],"Not Found")</f>
        <v>Assets</v>
      </c>
      <c r="H5773" t="str">
        <f>_xlfn.XLOOKUP(tbl_GL[[#This Row],[Account_key]],tbl_COA[Account_key],tbl_COA[SubClass],"Not Found")</f>
        <v>Assets</v>
      </c>
      <c r="I5773" t="str">
        <f>_xlfn.XLOOKUP(tbl_GL[[#This Row],[Account_key]],tbl_COA[Account_key],tbl_COA[SubClass2],"Not Found")</f>
        <v>Current Assets</v>
      </c>
      <c r="J5773" t="str">
        <f>_xlfn.XLOOKUP(tbl_GL[[#This Row],[Account_key]],tbl_COA[Account_key],tbl_COA[SubAccount],,0)</f>
        <v>Cash at Bank</v>
      </c>
      <c r="K5773">
        <f>YEAR(tbl_GL[[#This Row],[Date]])</f>
        <v>2018</v>
      </c>
    </row>
    <row r="5774" spans="1:11" hidden="1" x14ac:dyDescent="0.35">
      <c r="A5774">
        <v>290.10000000000002</v>
      </c>
      <c r="B5774" s="24">
        <v>43275</v>
      </c>
      <c r="C5774">
        <v>3</v>
      </c>
      <c r="D5774" s="13">
        <v>230</v>
      </c>
      <c r="E5774" s="13" t="s">
        <v>4</v>
      </c>
      <c r="F5774" s="17">
        <v>-2516</v>
      </c>
      <c r="G5774" t="str">
        <f>_xlfn.XLOOKUP(tbl_GL[[#This Row],[Account_key]],tbl_COA[Account_key],tbl_COA[Class],"Not Found")</f>
        <v>Trading account</v>
      </c>
      <c r="H5774" t="str">
        <f>_xlfn.XLOOKUP(tbl_GL[[#This Row],[Account_key]],tbl_COA[Account_key],tbl_COA[SubClass],"Not Found")</f>
        <v>Cost of Sales</v>
      </c>
      <c r="I5774" t="str">
        <f>_xlfn.XLOOKUP(tbl_GL[[#This Row],[Account_key]],tbl_COA[Account_key],tbl_COA[SubClass2],"Not Found")</f>
        <v>Cost of Sales</v>
      </c>
      <c r="J5774" t="str">
        <f>_xlfn.XLOOKUP(tbl_GL[[#This Row],[Account_key]],tbl_COA[Account_key],tbl_COA[SubAccount],,0)</f>
        <v>Cost of Sales</v>
      </c>
      <c r="K5774">
        <f>YEAR(tbl_GL[[#This Row],[Date]])</f>
        <v>2018</v>
      </c>
    </row>
    <row r="5775" spans="1:11" hidden="1" x14ac:dyDescent="0.35">
      <c r="A5775">
        <v>290.2</v>
      </c>
      <c r="B5775" s="24">
        <v>43275</v>
      </c>
      <c r="C5775">
        <v>3</v>
      </c>
      <c r="D5775" s="13">
        <v>60</v>
      </c>
      <c r="E5775" s="13" t="s">
        <v>4</v>
      </c>
      <c r="F5775" s="17">
        <v>-2516</v>
      </c>
      <c r="G5775" t="str">
        <f>_xlfn.XLOOKUP(tbl_GL[[#This Row],[Account_key]],tbl_COA[Account_key],tbl_COA[Class],"Not Found")</f>
        <v>Assets</v>
      </c>
      <c r="H5775" t="str">
        <f>_xlfn.XLOOKUP(tbl_GL[[#This Row],[Account_key]],tbl_COA[Account_key],tbl_COA[SubClass],"Not Found")</f>
        <v>Assets</v>
      </c>
      <c r="I5775" t="str">
        <f>_xlfn.XLOOKUP(tbl_GL[[#This Row],[Account_key]],tbl_COA[Account_key],tbl_COA[SubClass2],"Not Found")</f>
        <v>Current Assets</v>
      </c>
      <c r="J5775" t="str">
        <f>_xlfn.XLOOKUP(tbl_GL[[#This Row],[Account_key]],tbl_COA[Account_key],tbl_COA[SubAccount],,0)</f>
        <v>Inventory</v>
      </c>
      <c r="K5775">
        <f>YEAR(tbl_GL[[#This Row],[Date]])</f>
        <v>2018</v>
      </c>
    </row>
    <row r="5776" spans="1:11" hidden="1" x14ac:dyDescent="0.35">
      <c r="A5776">
        <v>291.10000000000002</v>
      </c>
      <c r="B5776" s="24">
        <v>43275</v>
      </c>
      <c r="C5776">
        <v>3</v>
      </c>
      <c r="D5776" s="13">
        <v>210</v>
      </c>
      <c r="E5776" s="13" t="s">
        <v>8</v>
      </c>
      <c r="F5776" s="17">
        <v>7862</v>
      </c>
      <c r="G5776" t="str">
        <f>_xlfn.XLOOKUP(tbl_GL[[#This Row],[Account_key]],tbl_COA[Account_key],tbl_COA[Class],"Not Found")</f>
        <v>Trading account</v>
      </c>
      <c r="H5776" t="str">
        <f>_xlfn.XLOOKUP(tbl_GL[[#This Row],[Account_key]],tbl_COA[Account_key],tbl_COA[SubClass],"Not Found")</f>
        <v>Sales</v>
      </c>
      <c r="I5776" t="str">
        <f>_xlfn.XLOOKUP(tbl_GL[[#This Row],[Account_key]],tbl_COA[Account_key],tbl_COA[SubClass2],"Not Found")</f>
        <v>Sales</v>
      </c>
      <c r="J5776" t="str">
        <f>_xlfn.XLOOKUP(tbl_GL[[#This Row],[Account_key]],tbl_COA[Account_key],tbl_COA[SubAccount],,0)</f>
        <v>Sales</v>
      </c>
      <c r="K5776">
        <f>YEAR(tbl_GL[[#This Row],[Date]])</f>
        <v>2018</v>
      </c>
    </row>
    <row r="5777" spans="1:11" hidden="1" x14ac:dyDescent="0.35">
      <c r="A5777">
        <v>291.2</v>
      </c>
      <c r="B5777" s="24">
        <v>43275</v>
      </c>
      <c r="C5777">
        <v>3</v>
      </c>
      <c r="D5777" s="13">
        <v>30</v>
      </c>
      <c r="E5777" s="13" t="s">
        <v>8</v>
      </c>
      <c r="F5777" s="17">
        <v>7862</v>
      </c>
      <c r="G5777" t="str">
        <f>_xlfn.XLOOKUP(tbl_GL[[#This Row],[Account_key]],tbl_COA[Account_key],tbl_COA[Class],"Not Found")</f>
        <v>Assets</v>
      </c>
      <c r="H5777" t="str">
        <f>_xlfn.XLOOKUP(tbl_GL[[#This Row],[Account_key]],tbl_COA[Account_key],tbl_COA[SubClass],"Not Found")</f>
        <v>Assets</v>
      </c>
      <c r="I5777" t="str">
        <f>_xlfn.XLOOKUP(tbl_GL[[#This Row],[Account_key]],tbl_COA[Account_key],tbl_COA[SubClass2],"Not Found")</f>
        <v>Current Assets</v>
      </c>
      <c r="J5777" t="str">
        <f>_xlfn.XLOOKUP(tbl_GL[[#This Row],[Account_key]],tbl_COA[Account_key],tbl_COA[SubAccount],,0)</f>
        <v>Trade Receivables</v>
      </c>
      <c r="K5777">
        <f>YEAR(tbl_GL[[#This Row],[Date]])</f>
        <v>2018</v>
      </c>
    </row>
    <row r="5778" spans="1:11" hidden="1" x14ac:dyDescent="0.35">
      <c r="A5778">
        <v>292.10000000000002</v>
      </c>
      <c r="B5778" s="24">
        <v>43277</v>
      </c>
      <c r="C5778">
        <v>3</v>
      </c>
      <c r="D5778" s="13">
        <v>10</v>
      </c>
      <c r="E5778" s="13" t="s">
        <v>98</v>
      </c>
      <c r="F5778" s="17">
        <v>-1342</v>
      </c>
      <c r="G5778" t="str">
        <f>_xlfn.XLOOKUP(tbl_GL[[#This Row],[Account_key]],tbl_COA[Account_key],tbl_COA[Class],"Not Found")</f>
        <v>Assets</v>
      </c>
      <c r="H5778" t="str">
        <f>_xlfn.XLOOKUP(tbl_GL[[#This Row],[Account_key]],tbl_COA[Account_key],tbl_COA[SubClass],"Not Found")</f>
        <v>Assets</v>
      </c>
      <c r="I5778" t="str">
        <f>_xlfn.XLOOKUP(tbl_GL[[#This Row],[Account_key]],tbl_COA[Account_key],tbl_COA[SubClass2],"Not Found")</f>
        <v>Current Assets</v>
      </c>
      <c r="J5778" t="str">
        <f>_xlfn.XLOOKUP(tbl_GL[[#This Row],[Account_key]],tbl_COA[Account_key],tbl_COA[SubAccount],,0)</f>
        <v>Cash at Bank</v>
      </c>
      <c r="K5778">
        <f>YEAR(tbl_GL[[#This Row],[Date]])</f>
        <v>2018</v>
      </c>
    </row>
    <row r="5779" spans="1:11" hidden="1" x14ac:dyDescent="0.35">
      <c r="A5779">
        <v>292.2</v>
      </c>
      <c r="B5779" s="24">
        <v>43277</v>
      </c>
      <c r="C5779">
        <v>3</v>
      </c>
      <c r="D5779" s="13">
        <v>120</v>
      </c>
      <c r="E5779" s="13" t="s">
        <v>98</v>
      </c>
      <c r="F5779" s="17">
        <v>-1342</v>
      </c>
      <c r="G5779" t="str">
        <f>_xlfn.XLOOKUP(tbl_GL[[#This Row],[Account_key]],tbl_COA[Account_key],tbl_COA[Class],"Not Found")</f>
        <v>Liabilities and Owners Equity</v>
      </c>
      <c r="H5779" t="str">
        <f>_xlfn.XLOOKUP(tbl_GL[[#This Row],[Account_key]],tbl_COA[Account_key],tbl_COA[SubClass],"Not Found")</f>
        <v>Liabilities</v>
      </c>
      <c r="I5779" t="str">
        <f>_xlfn.XLOOKUP(tbl_GL[[#This Row],[Account_key]],tbl_COA[Account_key],tbl_COA[SubClass2],"Not Found")</f>
        <v>Current Liabilities</v>
      </c>
      <c r="J5779" t="str">
        <f>_xlfn.XLOOKUP(tbl_GL[[#This Row],[Account_key]],tbl_COA[Account_key],tbl_COA[SubAccount],,0)</f>
        <v>Accrued Expenses</v>
      </c>
      <c r="K5779">
        <f>YEAR(tbl_GL[[#This Row],[Date]])</f>
        <v>2018</v>
      </c>
    </row>
    <row r="5780" spans="1:11" hidden="1" x14ac:dyDescent="0.35">
      <c r="A5780">
        <v>293.10000000000002</v>
      </c>
      <c r="B5780" s="24">
        <v>43279</v>
      </c>
      <c r="C5780">
        <v>3</v>
      </c>
      <c r="D5780" s="13">
        <v>300</v>
      </c>
      <c r="E5780" s="13" t="s">
        <v>97</v>
      </c>
      <c r="F5780" s="17">
        <v>-1435</v>
      </c>
      <c r="G5780" t="str">
        <f>_xlfn.XLOOKUP(tbl_GL[[#This Row],[Account_key]],tbl_COA[Account_key],tbl_COA[Class],"Not Found")</f>
        <v>Operating account</v>
      </c>
      <c r="H5780" t="str">
        <f>_xlfn.XLOOKUP(tbl_GL[[#This Row],[Account_key]],tbl_COA[Account_key],tbl_COA[SubClass],"Not Found")</f>
        <v>Operating Expenses</v>
      </c>
      <c r="I5780" t="str">
        <f>_xlfn.XLOOKUP(tbl_GL[[#This Row],[Account_key]],tbl_COA[Account_key],tbl_COA[SubClass2],"Not Found")</f>
        <v>Administration</v>
      </c>
      <c r="J5780" t="str">
        <f>_xlfn.XLOOKUP(tbl_GL[[#This Row],[Account_key]],tbl_COA[Account_key],tbl_COA[SubAccount],,0)</f>
        <v>Entertainment</v>
      </c>
      <c r="K5780">
        <f>YEAR(tbl_GL[[#This Row],[Date]])</f>
        <v>2018</v>
      </c>
    </row>
    <row r="5781" spans="1:11" hidden="1" x14ac:dyDescent="0.35">
      <c r="A5781">
        <v>293.2</v>
      </c>
      <c r="B5781" s="24">
        <v>43279</v>
      </c>
      <c r="C5781">
        <v>3</v>
      </c>
      <c r="D5781" s="13">
        <v>120</v>
      </c>
      <c r="E5781" s="13" t="s">
        <v>97</v>
      </c>
      <c r="F5781" s="17">
        <v>1435</v>
      </c>
      <c r="G5781" t="str">
        <f>_xlfn.XLOOKUP(tbl_GL[[#This Row],[Account_key]],tbl_COA[Account_key],tbl_COA[Class],"Not Found")</f>
        <v>Liabilities and Owners Equity</v>
      </c>
      <c r="H5781" t="str">
        <f>_xlfn.XLOOKUP(tbl_GL[[#This Row],[Account_key]],tbl_COA[Account_key],tbl_COA[SubClass],"Not Found")</f>
        <v>Liabilities</v>
      </c>
      <c r="I5781" t="str">
        <f>_xlfn.XLOOKUP(tbl_GL[[#This Row],[Account_key]],tbl_COA[Account_key],tbl_COA[SubClass2],"Not Found")</f>
        <v>Current Liabilities</v>
      </c>
      <c r="J5781" t="str">
        <f>_xlfn.XLOOKUP(tbl_GL[[#This Row],[Account_key]],tbl_COA[Account_key],tbl_COA[SubAccount],,0)</f>
        <v>Accrued Expenses</v>
      </c>
      <c r="K5781">
        <f>YEAR(tbl_GL[[#This Row],[Date]])</f>
        <v>2018</v>
      </c>
    </row>
    <row r="5782" spans="1:11" hidden="1" x14ac:dyDescent="0.35">
      <c r="A5782">
        <v>294.10000000000002</v>
      </c>
      <c r="B5782" s="24">
        <v>43281</v>
      </c>
      <c r="C5782">
        <v>3</v>
      </c>
      <c r="D5782" s="13">
        <v>10</v>
      </c>
      <c r="E5782" s="13" t="s">
        <v>110</v>
      </c>
      <c r="F5782" s="17">
        <v>11</v>
      </c>
      <c r="G5782" t="str">
        <f>_xlfn.XLOOKUP(tbl_GL[[#This Row],[Account_key]],tbl_COA[Account_key],tbl_COA[Class],"Not Found")</f>
        <v>Assets</v>
      </c>
      <c r="H5782" t="str">
        <f>_xlfn.XLOOKUP(tbl_GL[[#This Row],[Account_key]],tbl_COA[Account_key],tbl_COA[SubClass],"Not Found")</f>
        <v>Assets</v>
      </c>
      <c r="I5782" t="str">
        <f>_xlfn.XLOOKUP(tbl_GL[[#This Row],[Account_key]],tbl_COA[Account_key],tbl_COA[SubClass2],"Not Found")</f>
        <v>Current Assets</v>
      </c>
      <c r="J5782" t="str">
        <f>_xlfn.XLOOKUP(tbl_GL[[#This Row],[Account_key]],tbl_COA[Account_key],tbl_COA[SubAccount],,0)</f>
        <v>Cash at Bank</v>
      </c>
      <c r="K5782">
        <f>YEAR(tbl_GL[[#This Row],[Date]])</f>
        <v>2018</v>
      </c>
    </row>
    <row r="5783" spans="1:11" hidden="1" x14ac:dyDescent="0.35">
      <c r="A5783">
        <v>294.2</v>
      </c>
      <c r="B5783" s="24">
        <v>43281</v>
      </c>
      <c r="C5783">
        <v>3</v>
      </c>
      <c r="D5783" s="13">
        <v>430</v>
      </c>
      <c r="E5783" s="13" t="s">
        <v>110</v>
      </c>
      <c r="F5783" s="17">
        <v>11</v>
      </c>
      <c r="G5783" t="str">
        <f>_xlfn.XLOOKUP(tbl_GL[[#This Row],[Account_key]],tbl_COA[Account_key],tbl_COA[Class],"Not Found")</f>
        <v>Non-operating</v>
      </c>
      <c r="H5783" t="str">
        <f>_xlfn.XLOOKUP(tbl_GL[[#This Row],[Account_key]],tbl_COA[Account_key],tbl_COA[SubClass],"Not Found")</f>
        <v>Exchange Loss/Gain</v>
      </c>
      <c r="I5783" t="str">
        <f>_xlfn.XLOOKUP(tbl_GL[[#This Row],[Account_key]],tbl_COA[Account_key],tbl_COA[SubClass2],"Not Found")</f>
        <v>Exchange Loss/Gain</v>
      </c>
      <c r="J5783" t="str">
        <f>_xlfn.XLOOKUP(tbl_GL[[#This Row],[Account_key]],tbl_COA[Account_key],tbl_COA[SubAccount],,0)</f>
        <v>Exchange Loss/Gain</v>
      </c>
      <c r="K5783">
        <f>YEAR(tbl_GL[[#This Row],[Date]])</f>
        <v>2018</v>
      </c>
    </row>
    <row r="5784" spans="1:11" hidden="1" x14ac:dyDescent="0.35">
      <c r="A5784">
        <v>295.10000000000002</v>
      </c>
      <c r="B5784" s="24">
        <v>43281</v>
      </c>
      <c r="C5784">
        <v>3</v>
      </c>
      <c r="D5784" s="13">
        <v>10</v>
      </c>
      <c r="E5784" s="13" t="s">
        <v>113</v>
      </c>
      <c r="F5784" s="17">
        <v>141</v>
      </c>
      <c r="G5784" t="str">
        <f>_xlfn.XLOOKUP(tbl_GL[[#This Row],[Account_key]],tbl_COA[Account_key],tbl_COA[Class],"Not Found")</f>
        <v>Assets</v>
      </c>
      <c r="H5784" t="str">
        <f>_xlfn.XLOOKUP(tbl_GL[[#This Row],[Account_key]],tbl_COA[Account_key],tbl_COA[SubClass],"Not Found")</f>
        <v>Assets</v>
      </c>
      <c r="I5784" t="str">
        <f>_xlfn.XLOOKUP(tbl_GL[[#This Row],[Account_key]],tbl_COA[Account_key],tbl_COA[SubClass2],"Not Found")</f>
        <v>Current Assets</v>
      </c>
      <c r="J5784" t="str">
        <f>_xlfn.XLOOKUP(tbl_GL[[#This Row],[Account_key]],tbl_COA[Account_key],tbl_COA[SubAccount],,0)</f>
        <v>Cash at Bank</v>
      </c>
      <c r="K5784">
        <f>YEAR(tbl_GL[[#This Row],[Date]])</f>
        <v>2018</v>
      </c>
    </row>
    <row r="5785" spans="1:11" hidden="1" x14ac:dyDescent="0.35">
      <c r="A5785">
        <v>295.2</v>
      </c>
      <c r="B5785" s="24">
        <v>43281</v>
      </c>
      <c r="C5785">
        <v>3</v>
      </c>
      <c r="D5785" s="13">
        <v>410</v>
      </c>
      <c r="E5785" s="13" t="s">
        <v>113</v>
      </c>
      <c r="F5785" s="17">
        <v>141</v>
      </c>
      <c r="G5785" t="str">
        <f>_xlfn.XLOOKUP(tbl_GL[[#This Row],[Account_key]],tbl_COA[Account_key],tbl_COA[Class],"Not Found")</f>
        <v>Non-operating</v>
      </c>
      <c r="H5785" t="str">
        <f>_xlfn.XLOOKUP(tbl_GL[[#This Row],[Account_key]],tbl_COA[Account_key],tbl_COA[SubClass],"Not Found")</f>
        <v>Interest Income</v>
      </c>
      <c r="I5785" t="str">
        <f>_xlfn.XLOOKUP(tbl_GL[[#This Row],[Account_key]],tbl_COA[Account_key],tbl_COA[SubClass2],"Not Found")</f>
        <v>Interest Income</v>
      </c>
      <c r="J5785" t="str">
        <f>_xlfn.XLOOKUP(tbl_GL[[#This Row],[Account_key]],tbl_COA[Account_key],tbl_COA[SubAccount],,0)</f>
        <v>Interest Income</v>
      </c>
      <c r="K5785">
        <f>YEAR(tbl_GL[[#This Row],[Date]])</f>
        <v>2018</v>
      </c>
    </row>
    <row r="5786" spans="1:11" hidden="1" x14ac:dyDescent="0.35">
      <c r="A5786">
        <v>296.10000000000002</v>
      </c>
      <c r="B5786" s="24">
        <v>43281</v>
      </c>
      <c r="C5786">
        <v>3</v>
      </c>
      <c r="D5786" s="13">
        <v>440</v>
      </c>
      <c r="E5786" s="13" t="s">
        <v>112</v>
      </c>
      <c r="F5786" s="17">
        <v>-187</v>
      </c>
      <c r="G5786" t="str">
        <f>_xlfn.XLOOKUP(tbl_GL[[#This Row],[Account_key]],tbl_COA[Account_key],tbl_COA[Class],"Not Found")</f>
        <v>Interest &amp; Tax</v>
      </c>
      <c r="H5786" t="str">
        <f>_xlfn.XLOOKUP(tbl_GL[[#This Row],[Account_key]],tbl_COA[Account_key],tbl_COA[SubClass],"Not Found")</f>
        <v>Interest Expense</v>
      </c>
      <c r="I5786" t="str">
        <f>_xlfn.XLOOKUP(tbl_GL[[#This Row],[Account_key]],tbl_COA[Account_key],tbl_COA[SubClass2],"Not Found")</f>
        <v>Interest Expense</v>
      </c>
      <c r="J5786" t="str">
        <f>_xlfn.XLOOKUP(tbl_GL[[#This Row],[Account_key]],tbl_COA[Account_key],tbl_COA[SubAccount],,0)</f>
        <v>Interest Expense</v>
      </c>
      <c r="K5786">
        <f>YEAR(tbl_GL[[#This Row],[Date]])</f>
        <v>2018</v>
      </c>
    </row>
    <row r="5787" spans="1:11" hidden="1" x14ac:dyDescent="0.35">
      <c r="A5787">
        <v>296.2</v>
      </c>
      <c r="B5787" s="24">
        <v>43281</v>
      </c>
      <c r="C5787">
        <v>3</v>
      </c>
      <c r="D5787" s="13">
        <v>121</v>
      </c>
      <c r="E5787" s="13" t="s">
        <v>112</v>
      </c>
      <c r="F5787" s="17">
        <v>187</v>
      </c>
      <c r="G5787" t="str">
        <f>_xlfn.XLOOKUP(tbl_GL[[#This Row],[Account_key]],tbl_COA[Account_key],tbl_COA[Class],"Not Found")</f>
        <v>Liabilities and Owners Equity</v>
      </c>
      <c r="H5787" t="str">
        <f>_xlfn.XLOOKUP(tbl_GL[[#This Row],[Account_key]],tbl_COA[Account_key],tbl_COA[SubClass],"Not Found")</f>
        <v>Liabilities</v>
      </c>
      <c r="I5787" t="str">
        <f>_xlfn.XLOOKUP(tbl_GL[[#This Row],[Account_key]],tbl_COA[Account_key],tbl_COA[SubClass2],"Not Found")</f>
        <v>Current Liabilities</v>
      </c>
      <c r="J5787" t="str">
        <f>_xlfn.XLOOKUP(tbl_GL[[#This Row],[Account_key]],tbl_COA[Account_key],tbl_COA[SubAccount],,0)</f>
        <v>Interest Payable</v>
      </c>
      <c r="K5787">
        <f>YEAR(tbl_GL[[#This Row],[Date]])</f>
        <v>2018</v>
      </c>
    </row>
    <row r="5788" spans="1:11" hidden="1" x14ac:dyDescent="0.35">
      <c r="A5788">
        <v>297.10000000000002</v>
      </c>
      <c r="B5788" s="24">
        <v>43281</v>
      </c>
      <c r="C5788">
        <v>3</v>
      </c>
      <c r="D5788" s="13">
        <v>400</v>
      </c>
      <c r="E5788" s="13" t="s">
        <v>104</v>
      </c>
      <c r="F5788" s="17">
        <v>-167</v>
      </c>
      <c r="G5788" t="str">
        <f>_xlfn.XLOOKUP(tbl_GL[[#This Row],[Account_key]],tbl_COA[Account_key],tbl_COA[Class],"Not Found")</f>
        <v>Operating account</v>
      </c>
      <c r="H5788" t="str">
        <f>_xlfn.XLOOKUP(tbl_GL[[#This Row],[Account_key]],tbl_COA[Account_key],tbl_COA[SubClass],"Not Found")</f>
        <v>Depreciation &amp; Amortization</v>
      </c>
      <c r="I5788" t="str">
        <f>_xlfn.XLOOKUP(tbl_GL[[#This Row],[Account_key]],tbl_COA[Account_key],tbl_COA[SubClass2],"Not Found")</f>
        <v>Amortization</v>
      </c>
      <c r="J5788" t="str">
        <f>_xlfn.XLOOKUP(tbl_GL[[#This Row],[Account_key]],tbl_COA[Account_key],tbl_COA[SubAccount],,0)</f>
        <v>Amortization of Intangible Assets</v>
      </c>
      <c r="K5788">
        <f>YEAR(tbl_GL[[#This Row],[Date]])</f>
        <v>2018</v>
      </c>
    </row>
    <row r="5789" spans="1:11" hidden="1" x14ac:dyDescent="0.35">
      <c r="A5789">
        <v>297.2</v>
      </c>
      <c r="B5789" s="24">
        <v>43281</v>
      </c>
      <c r="C5789">
        <v>3</v>
      </c>
      <c r="D5789" s="13">
        <v>100</v>
      </c>
      <c r="E5789" s="13" t="s">
        <v>104</v>
      </c>
      <c r="F5789" s="17">
        <v>-167</v>
      </c>
      <c r="G5789" t="str">
        <f>_xlfn.XLOOKUP(tbl_GL[[#This Row],[Account_key]],tbl_COA[Account_key],tbl_COA[Class],"Not Found")</f>
        <v>Assets</v>
      </c>
      <c r="H5789" t="str">
        <f>_xlfn.XLOOKUP(tbl_GL[[#This Row],[Account_key]],tbl_COA[Account_key],tbl_COA[SubClass],"Not Found")</f>
        <v>Assets</v>
      </c>
      <c r="I5789" t="str">
        <f>_xlfn.XLOOKUP(tbl_GL[[#This Row],[Account_key]],tbl_COA[Account_key],tbl_COA[SubClass2],"Not Found")</f>
        <v>Non-Current Assets</v>
      </c>
      <c r="J5789" t="str">
        <f>_xlfn.XLOOKUP(tbl_GL[[#This Row],[Account_key]],tbl_COA[Account_key],tbl_COA[SubAccount],,0)</f>
        <v>Patents and trademarks</v>
      </c>
      <c r="K5789">
        <f>YEAR(tbl_GL[[#This Row],[Date]])</f>
        <v>2018</v>
      </c>
    </row>
    <row r="5790" spans="1:11" hidden="1" x14ac:dyDescent="0.35">
      <c r="A5790">
        <v>298.10000000000002</v>
      </c>
      <c r="B5790" s="24">
        <v>43281</v>
      </c>
      <c r="C5790">
        <v>3</v>
      </c>
      <c r="D5790" s="13">
        <v>450</v>
      </c>
      <c r="E5790" s="23" t="s">
        <v>108</v>
      </c>
      <c r="F5790" s="17">
        <v>-269</v>
      </c>
      <c r="G5790" t="str">
        <f>_xlfn.XLOOKUP(tbl_GL[[#This Row],[Account_key]],tbl_COA[Account_key],tbl_COA[Class],"Not Found")</f>
        <v>Interest &amp; Tax</v>
      </c>
      <c r="H5790" t="str">
        <f>_xlfn.XLOOKUP(tbl_GL[[#This Row],[Account_key]],tbl_COA[Account_key],tbl_COA[SubClass],"Not Found")</f>
        <v>Taxation</v>
      </c>
      <c r="I5790" t="str">
        <f>_xlfn.XLOOKUP(tbl_GL[[#This Row],[Account_key]],tbl_COA[Account_key],tbl_COA[SubClass2],"Not Found")</f>
        <v>Taxation</v>
      </c>
      <c r="J5790" t="str">
        <f>_xlfn.XLOOKUP(tbl_GL[[#This Row],[Account_key]],tbl_COA[Account_key],tbl_COA[SubAccount],,0)</f>
        <v>Taxation</v>
      </c>
      <c r="K5790">
        <f>YEAR(tbl_GL[[#This Row],[Date]])</f>
        <v>2018</v>
      </c>
    </row>
    <row r="5791" spans="1:11" hidden="1" x14ac:dyDescent="0.35">
      <c r="A5791">
        <v>298.2</v>
      </c>
      <c r="B5791" s="24">
        <v>43281</v>
      </c>
      <c r="C5791">
        <v>3</v>
      </c>
      <c r="D5791" s="13">
        <v>122</v>
      </c>
      <c r="E5791" s="23" t="s">
        <v>108</v>
      </c>
      <c r="F5791" s="17">
        <v>269</v>
      </c>
      <c r="G5791" t="str">
        <f>_xlfn.XLOOKUP(tbl_GL[[#This Row],[Account_key]],tbl_COA[Account_key],tbl_COA[Class],"Not Found")</f>
        <v>Liabilities and Owners Equity</v>
      </c>
      <c r="H5791" t="str">
        <f>_xlfn.XLOOKUP(tbl_GL[[#This Row],[Account_key]],tbl_COA[Account_key],tbl_COA[SubClass],"Not Found")</f>
        <v>Liabilities</v>
      </c>
      <c r="I5791" t="str">
        <f>_xlfn.XLOOKUP(tbl_GL[[#This Row],[Account_key]],tbl_COA[Account_key],tbl_COA[SubClass2],"Not Found")</f>
        <v>Current Liabilities</v>
      </c>
      <c r="J5791" t="str">
        <f>_xlfn.XLOOKUP(tbl_GL[[#This Row],[Account_key]],tbl_COA[Account_key],tbl_COA[SubAccount],,0)</f>
        <v>Tax payable</v>
      </c>
      <c r="K5791">
        <f>YEAR(tbl_GL[[#This Row],[Date]])</f>
        <v>2018</v>
      </c>
    </row>
    <row r="5792" spans="1:11" hidden="1" x14ac:dyDescent="0.35">
      <c r="A5792">
        <v>299.10000000000002</v>
      </c>
      <c r="B5792" s="24">
        <v>43281</v>
      </c>
      <c r="C5792">
        <v>3</v>
      </c>
      <c r="D5792" s="13">
        <v>330</v>
      </c>
      <c r="E5792" s="13" t="s">
        <v>97</v>
      </c>
      <c r="F5792" s="17">
        <v>-1033</v>
      </c>
      <c r="G5792" t="str">
        <f>_xlfn.XLOOKUP(tbl_GL[[#This Row],[Account_key]],tbl_COA[Account_key],tbl_COA[Class],"Not Found")</f>
        <v>Operating account</v>
      </c>
      <c r="H5792" t="str">
        <f>_xlfn.XLOOKUP(tbl_GL[[#This Row],[Account_key]],tbl_COA[Account_key],tbl_COA[SubClass],"Not Found")</f>
        <v>Operating Expenses</v>
      </c>
      <c r="I5792" t="str">
        <f>_xlfn.XLOOKUP(tbl_GL[[#This Row],[Account_key]],tbl_COA[Account_key],tbl_COA[SubClass2],"Not Found")</f>
        <v>Administration</v>
      </c>
      <c r="J5792" t="str">
        <f>_xlfn.XLOOKUP(tbl_GL[[#This Row],[Account_key]],tbl_COA[Account_key],tbl_COA[SubAccount],,0)</f>
        <v>Telephone</v>
      </c>
      <c r="K5792">
        <f>YEAR(tbl_GL[[#This Row],[Date]])</f>
        <v>2018</v>
      </c>
    </row>
    <row r="5793" spans="1:11" hidden="1" x14ac:dyDescent="0.35">
      <c r="A5793">
        <v>299.2</v>
      </c>
      <c r="B5793" s="24">
        <v>43281</v>
      </c>
      <c r="C5793">
        <v>3</v>
      </c>
      <c r="D5793" s="13">
        <v>120</v>
      </c>
      <c r="E5793" s="13" t="s">
        <v>97</v>
      </c>
      <c r="F5793" s="17">
        <v>1033</v>
      </c>
      <c r="G5793" t="str">
        <f>_xlfn.XLOOKUP(tbl_GL[[#This Row],[Account_key]],tbl_COA[Account_key],tbl_COA[Class],"Not Found")</f>
        <v>Liabilities and Owners Equity</v>
      </c>
      <c r="H5793" t="str">
        <f>_xlfn.XLOOKUP(tbl_GL[[#This Row],[Account_key]],tbl_COA[Account_key],tbl_COA[SubClass],"Not Found")</f>
        <v>Liabilities</v>
      </c>
      <c r="I5793" t="str">
        <f>_xlfn.XLOOKUP(tbl_GL[[#This Row],[Account_key]],tbl_COA[Account_key],tbl_COA[SubClass2],"Not Found")</f>
        <v>Current Liabilities</v>
      </c>
      <c r="J5793" t="str">
        <f>_xlfn.XLOOKUP(tbl_GL[[#This Row],[Account_key]],tbl_COA[Account_key],tbl_COA[SubAccount],,0)</f>
        <v>Accrued Expenses</v>
      </c>
      <c r="K5793">
        <f>YEAR(tbl_GL[[#This Row],[Date]])</f>
        <v>2018</v>
      </c>
    </row>
    <row r="5794" spans="1:11" hidden="1" x14ac:dyDescent="0.35">
      <c r="A5794">
        <v>300.10000000000002</v>
      </c>
      <c r="B5794" s="24">
        <v>43281</v>
      </c>
      <c r="C5794">
        <v>3</v>
      </c>
      <c r="D5794" s="13">
        <v>240</v>
      </c>
      <c r="E5794" s="13" t="s">
        <v>56</v>
      </c>
      <c r="F5794" s="17">
        <v>-2500</v>
      </c>
      <c r="G5794" t="str">
        <f>_xlfn.XLOOKUP(tbl_GL[[#This Row],[Account_key]],tbl_COA[Account_key],tbl_COA[Class],"Not Found")</f>
        <v>Operating account</v>
      </c>
      <c r="H5794" t="str">
        <f>_xlfn.XLOOKUP(tbl_GL[[#This Row],[Account_key]],tbl_COA[Account_key],tbl_COA[SubClass],"Not Found")</f>
        <v>Operating Expenses</v>
      </c>
      <c r="I5794" t="str">
        <f>_xlfn.XLOOKUP(tbl_GL[[#This Row],[Account_key]],tbl_COA[Account_key],tbl_COA[SubClass2],"Not Found")</f>
        <v>Sales &amp; Distribution</v>
      </c>
      <c r="J5794" t="str">
        <f>_xlfn.XLOOKUP(tbl_GL[[#This Row],[Account_key]],tbl_COA[Account_key],tbl_COA[SubAccount],,0)</f>
        <v>Salaries</v>
      </c>
      <c r="K5794">
        <f>YEAR(tbl_GL[[#This Row],[Date]])</f>
        <v>2018</v>
      </c>
    </row>
    <row r="5795" spans="1:11" hidden="1" x14ac:dyDescent="0.35">
      <c r="A5795">
        <v>300.2</v>
      </c>
      <c r="B5795" s="24">
        <v>43281</v>
      </c>
      <c r="C5795">
        <v>3</v>
      </c>
      <c r="D5795" s="13">
        <v>10</v>
      </c>
      <c r="E5795" s="13" t="s">
        <v>56</v>
      </c>
      <c r="F5795" s="17">
        <v>-2500</v>
      </c>
      <c r="G5795" t="str">
        <f>_xlfn.XLOOKUP(tbl_GL[[#This Row],[Account_key]],tbl_COA[Account_key],tbl_COA[Class],"Not Found")</f>
        <v>Assets</v>
      </c>
      <c r="H5795" t="str">
        <f>_xlfn.XLOOKUP(tbl_GL[[#This Row],[Account_key]],tbl_COA[Account_key],tbl_COA[SubClass],"Not Found")</f>
        <v>Assets</v>
      </c>
      <c r="I5795" t="str">
        <f>_xlfn.XLOOKUP(tbl_GL[[#This Row],[Account_key]],tbl_COA[Account_key],tbl_COA[SubClass2],"Not Found")</f>
        <v>Current Assets</v>
      </c>
      <c r="J5795" t="str">
        <f>_xlfn.XLOOKUP(tbl_GL[[#This Row],[Account_key]],tbl_COA[Account_key],tbl_COA[SubAccount],,0)</f>
        <v>Cash at Bank</v>
      </c>
      <c r="K5795">
        <f>YEAR(tbl_GL[[#This Row],[Date]])</f>
        <v>2018</v>
      </c>
    </row>
    <row r="5796" spans="1:11" hidden="1" x14ac:dyDescent="0.35">
      <c r="A5796">
        <v>302.10000000000002</v>
      </c>
      <c r="B5796" s="24">
        <v>43281</v>
      </c>
      <c r="C5796">
        <v>3</v>
      </c>
      <c r="D5796" s="13">
        <v>380</v>
      </c>
      <c r="E5796" s="13" t="s">
        <v>101</v>
      </c>
      <c r="F5796" s="17">
        <v>-4000</v>
      </c>
      <c r="G5796" t="str">
        <f>_xlfn.XLOOKUP(tbl_GL[[#This Row],[Account_key]],tbl_COA[Account_key],tbl_COA[Class],"Not Found")</f>
        <v>Operating account</v>
      </c>
      <c r="H5796" t="str">
        <f>_xlfn.XLOOKUP(tbl_GL[[#This Row],[Account_key]],tbl_COA[Account_key],tbl_COA[SubClass],"Not Found")</f>
        <v>Depreciation &amp; Amortization</v>
      </c>
      <c r="I5796" t="str">
        <f>_xlfn.XLOOKUP(tbl_GL[[#This Row],[Account_key]],tbl_COA[Account_key],tbl_COA[SubClass2],"Not Found")</f>
        <v>Depreciation</v>
      </c>
      <c r="J5796" t="str">
        <f>_xlfn.XLOOKUP(tbl_GL[[#This Row],[Account_key]],tbl_COA[Account_key],tbl_COA[SubAccount],,0)</f>
        <v>Equipment</v>
      </c>
      <c r="K5796">
        <f>YEAR(tbl_GL[[#This Row],[Date]])</f>
        <v>2018</v>
      </c>
    </row>
    <row r="5797" spans="1:11" hidden="1" x14ac:dyDescent="0.35">
      <c r="A5797">
        <v>302.2</v>
      </c>
      <c r="B5797" s="24">
        <v>43281</v>
      </c>
      <c r="C5797">
        <v>3</v>
      </c>
      <c r="D5797" s="13">
        <v>90</v>
      </c>
      <c r="E5797" s="13" t="s">
        <v>101</v>
      </c>
      <c r="F5797" s="17">
        <v>-4000</v>
      </c>
      <c r="G5797" t="str">
        <f>_xlfn.XLOOKUP(tbl_GL[[#This Row],[Account_key]],tbl_COA[Account_key],tbl_COA[Class],"Not Found")</f>
        <v>Assets</v>
      </c>
      <c r="H5797" t="str">
        <f>_xlfn.XLOOKUP(tbl_GL[[#This Row],[Account_key]],tbl_COA[Account_key],tbl_COA[SubClass],"Not Found")</f>
        <v>Assets</v>
      </c>
      <c r="I5797" t="str">
        <f>_xlfn.XLOOKUP(tbl_GL[[#This Row],[Account_key]],tbl_COA[Account_key],tbl_COA[SubClass2],"Not Found")</f>
        <v>Non-Current Assets</v>
      </c>
      <c r="J5797" t="str">
        <f>_xlfn.XLOOKUP(tbl_GL[[#This Row],[Account_key]],tbl_COA[Account_key],tbl_COA[SubAccount],,0)</f>
        <v>Office Furniture &amp; Equipment</v>
      </c>
      <c r="K5797">
        <f>YEAR(tbl_GL[[#This Row],[Date]])</f>
        <v>2018</v>
      </c>
    </row>
    <row r="5798" spans="1:11" hidden="1" x14ac:dyDescent="0.35">
      <c r="A5798">
        <v>303.10000000000002</v>
      </c>
      <c r="B5798" s="24">
        <v>43281</v>
      </c>
      <c r="C5798">
        <v>3</v>
      </c>
      <c r="D5798" s="13">
        <v>30</v>
      </c>
      <c r="E5798" s="13" t="s">
        <v>80</v>
      </c>
      <c r="F5798" s="17">
        <v>-9529</v>
      </c>
      <c r="G5798" t="str">
        <f>_xlfn.XLOOKUP(tbl_GL[[#This Row],[Account_key]],tbl_COA[Account_key],tbl_COA[Class],"Not Found")</f>
        <v>Assets</v>
      </c>
      <c r="H5798" t="str">
        <f>_xlfn.XLOOKUP(tbl_GL[[#This Row],[Account_key]],tbl_COA[Account_key],tbl_COA[SubClass],"Not Found")</f>
        <v>Assets</v>
      </c>
      <c r="I5798" t="str">
        <f>_xlfn.XLOOKUP(tbl_GL[[#This Row],[Account_key]],tbl_COA[Account_key],tbl_COA[SubClass2],"Not Found")</f>
        <v>Current Assets</v>
      </c>
      <c r="J5798" t="str">
        <f>_xlfn.XLOOKUP(tbl_GL[[#This Row],[Account_key]],tbl_COA[Account_key],tbl_COA[SubAccount],,0)</f>
        <v>Trade Receivables</v>
      </c>
      <c r="K5798">
        <f>YEAR(tbl_GL[[#This Row],[Date]])</f>
        <v>2018</v>
      </c>
    </row>
    <row r="5799" spans="1:11" hidden="1" x14ac:dyDescent="0.35">
      <c r="A5799">
        <v>303.2</v>
      </c>
      <c r="B5799" s="24">
        <v>43281</v>
      </c>
      <c r="C5799">
        <v>3</v>
      </c>
      <c r="D5799" s="13">
        <v>10</v>
      </c>
      <c r="E5799" s="13" t="s">
        <v>80</v>
      </c>
      <c r="F5799" s="17">
        <v>9529</v>
      </c>
      <c r="G5799" t="str">
        <f>_xlfn.XLOOKUP(tbl_GL[[#This Row],[Account_key]],tbl_COA[Account_key],tbl_COA[Class],"Not Found")</f>
        <v>Assets</v>
      </c>
      <c r="H5799" t="str">
        <f>_xlfn.XLOOKUP(tbl_GL[[#This Row],[Account_key]],tbl_COA[Account_key],tbl_COA[SubClass],"Not Found")</f>
        <v>Assets</v>
      </c>
      <c r="I5799" t="str">
        <f>_xlfn.XLOOKUP(tbl_GL[[#This Row],[Account_key]],tbl_COA[Account_key],tbl_COA[SubClass2],"Not Found")</f>
        <v>Current Assets</v>
      </c>
      <c r="J5799" t="str">
        <f>_xlfn.XLOOKUP(tbl_GL[[#This Row],[Account_key]],tbl_COA[Account_key],tbl_COA[SubAccount],,0)</f>
        <v>Cash at Bank</v>
      </c>
      <c r="K5799">
        <f>YEAR(tbl_GL[[#This Row],[Date]])</f>
        <v>2018</v>
      </c>
    </row>
    <row r="5800" spans="1:11" hidden="1" x14ac:dyDescent="0.35">
      <c r="A5800">
        <v>304.10000000000002</v>
      </c>
      <c r="B5800" s="24">
        <v>43282</v>
      </c>
      <c r="C5800">
        <v>3</v>
      </c>
      <c r="D5800" s="13">
        <v>10</v>
      </c>
      <c r="E5800" s="13" t="s">
        <v>98</v>
      </c>
      <c r="F5800" s="17">
        <v>-1237</v>
      </c>
      <c r="G5800" t="str">
        <f>_xlfn.XLOOKUP(tbl_GL[[#This Row],[Account_key]],tbl_COA[Account_key],tbl_COA[Class],"Not Found")</f>
        <v>Assets</v>
      </c>
      <c r="H5800" t="str">
        <f>_xlfn.XLOOKUP(tbl_GL[[#This Row],[Account_key]],tbl_COA[Account_key],tbl_COA[SubClass],"Not Found")</f>
        <v>Assets</v>
      </c>
      <c r="I5800" t="str">
        <f>_xlfn.XLOOKUP(tbl_GL[[#This Row],[Account_key]],tbl_COA[Account_key],tbl_COA[SubClass2],"Not Found")</f>
        <v>Current Assets</v>
      </c>
      <c r="J5800" t="str">
        <f>_xlfn.XLOOKUP(tbl_GL[[#This Row],[Account_key]],tbl_COA[Account_key],tbl_COA[SubAccount],,0)</f>
        <v>Cash at Bank</v>
      </c>
      <c r="K5800">
        <f>YEAR(tbl_GL[[#This Row],[Date]])</f>
        <v>2018</v>
      </c>
    </row>
    <row r="5801" spans="1:11" hidden="1" x14ac:dyDescent="0.35">
      <c r="A5801">
        <v>304.2</v>
      </c>
      <c r="B5801" s="24">
        <v>43282</v>
      </c>
      <c r="C5801">
        <v>3</v>
      </c>
      <c r="D5801" s="13">
        <v>120</v>
      </c>
      <c r="E5801" s="13" t="s">
        <v>98</v>
      </c>
      <c r="F5801" s="17">
        <v>-1237</v>
      </c>
      <c r="G5801" t="str">
        <f>_xlfn.XLOOKUP(tbl_GL[[#This Row],[Account_key]],tbl_COA[Account_key],tbl_COA[Class],"Not Found")</f>
        <v>Liabilities and Owners Equity</v>
      </c>
      <c r="H5801" t="str">
        <f>_xlfn.XLOOKUP(tbl_GL[[#This Row],[Account_key]],tbl_COA[Account_key],tbl_COA[SubClass],"Not Found")</f>
        <v>Liabilities</v>
      </c>
      <c r="I5801" t="str">
        <f>_xlfn.XLOOKUP(tbl_GL[[#This Row],[Account_key]],tbl_COA[Account_key],tbl_COA[SubClass2],"Not Found")</f>
        <v>Current Liabilities</v>
      </c>
      <c r="J5801" t="str">
        <f>_xlfn.XLOOKUP(tbl_GL[[#This Row],[Account_key]],tbl_COA[Account_key],tbl_COA[SubAccount],,0)</f>
        <v>Accrued Expenses</v>
      </c>
      <c r="K5801">
        <f>YEAR(tbl_GL[[#This Row],[Date]])</f>
        <v>2018</v>
      </c>
    </row>
    <row r="5802" spans="1:11" hidden="1" x14ac:dyDescent="0.35">
      <c r="A5802">
        <v>305.10000000000002</v>
      </c>
      <c r="B5802" s="24">
        <v>43282</v>
      </c>
      <c r="C5802">
        <v>3</v>
      </c>
      <c r="D5802" s="13">
        <v>20</v>
      </c>
      <c r="E5802" s="13" t="s">
        <v>124</v>
      </c>
      <c r="F5802" s="17">
        <v>12500</v>
      </c>
      <c r="G5802" t="str">
        <f>_xlfn.XLOOKUP(tbl_GL[[#This Row],[Account_key]],tbl_COA[Account_key],tbl_COA[Class],"Not Found")</f>
        <v>Assets</v>
      </c>
      <c r="H5802" t="str">
        <f>_xlfn.XLOOKUP(tbl_GL[[#This Row],[Account_key]],tbl_COA[Account_key],tbl_COA[SubClass],"Not Found")</f>
        <v>Assets</v>
      </c>
      <c r="I5802" t="str">
        <f>_xlfn.XLOOKUP(tbl_GL[[#This Row],[Account_key]],tbl_COA[Account_key],tbl_COA[SubClass2],"Not Found")</f>
        <v>Current Assets</v>
      </c>
      <c r="J5802" t="str">
        <f>_xlfn.XLOOKUP(tbl_GL[[#This Row],[Account_key]],tbl_COA[Account_key],tbl_COA[SubAccount],,0)</f>
        <v>Cash in hand</v>
      </c>
      <c r="K5802">
        <f>YEAR(tbl_GL[[#This Row],[Date]])</f>
        <v>2018</v>
      </c>
    </row>
    <row r="5803" spans="1:11" hidden="1" x14ac:dyDescent="0.35">
      <c r="A5803">
        <v>305.2</v>
      </c>
      <c r="B5803" s="24">
        <v>43282</v>
      </c>
      <c r="C5803">
        <v>3</v>
      </c>
      <c r="D5803" s="13">
        <v>10</v>
      </c>
      <c r="E5803" s="13" t="s">
        <v>124</v>
      </c>
      <c r="F5803" s="17">
        <v>-12500</v>
      </c>
      <c r="G5803" t="str">
        <f>_xlfn.XLOOKUP(tbl_GL[[#This Row],[Account_key]],tbl_COA[Account_key],tbl_COA[Class],"Not Found")</f>
        <v>Assets</v>
      </c>
      <c r="H5803" t="str">
        <f>_xlfn.XLOOKUP(tbl_GL[[#This Row],[Account_key]],tbl_COA[Account_key],tbl_COA[SubClass],"Not Found")</f>
        <v>Assets</v>
      </c>
      <c r="I5803" t="str">
        <f>_xlfn.XLOOKUP(tbl_GL[[#This Row],[Account_key]],tbl_COA[Account_key],tbl_COA[SubClass2],"Not Found")</f>
        <v>Current Assets</v>
      </c>
      <c r="J5803" t="str">
        <f>_xlfn.XLOOKUP(tbl_GL[[#This Row],[Account_key]],tbl_COA[Account_key],tbl_COA[SubAccount],,0)</f>
        <v>Cash at Bank</v>
      </c>
      <c r="K5803">
        <f>YEAR(tbl_GL[[#This Row],[Date]])</f>
        <v>2018</v>
      </c>
    </row>
    <row r="5804" spans="1:11" hidden="1" x14ac:dyDescent="0.35">
      <c r="A5804">
        <v>306.10000000000002</v>
      </c>
      <c r="B5804" s="24">
        <v>43282</v>
      </c>
      <c r="C5804">
        <v>3</v>
      </c>
      <c r="D5804" s="13">
        <v>60</v>
      </c>
      <c r="E5804" s="13" t="s">
        <v>84</v>
      </c>
      <c r="F5804" s="17">
        <v>18667</v>
      </c>
      <c r="G5804" t="str">
        <f>_xlfn.XLOOKUP(tbl_GL[[#This Row],[Account_key]],tbl_COA[Account_key],tbl_COA[Class],"Not Found")</f>
        <v>Assets</v>
      </c>
      <c r="H5804" t="str">
        <f>_xlfn.XLOOKUP(tbl_GL[[#This Row],[Account_key]],tbl_COA[Account_key],tbl_COA[SubClass],"Not Found")</f>
        <v>Assets</v>
      </c>
      <c r="I5804" t="str">
        <f>_xlfn.XLOOKUP(tbl_GL[[#This Row],[Account_key]],tbl_COA[Account_key],tbl_COA[SubClass2],"Not Found")</f>
        <v>Current Assets</v>
      </c>
      <c r="J5804" t="str">
        <f>_xlfn.XLOOKUP(tbl_GL[[#This Row],[Account_key]],tbl_COA[Account_key],tbl_COA[SubAccount],,0)</f>
        <v>Inventory</v>
      </c>
      <c r="K5804">
        <f>YEAR(tbl_GL[[#This Row],[Date]])</f>
        <v>2018</v>
      </c>
    </row>
    <row r="5805" spans="1:11" hidden="1" x14ac:dyDescent="0.35">
      <c r="A5805">
        <v>306.2</v>
      </c>
      <c r="B5805" s="24">
        <v>43282</v>
      </c>
      <c r="C5805">
        <v>3</v>
      </c>
      <c r="D5805" s="13">
        <v>110</v>
      </c>
      <c r="E5805" s="13" t="s">
        <v>84</v>
      </c>
      <c r="F5805" s="17">
        <v>18667</v>
      </c>
      <c r="G5805" t="str">
        <f>_xlfn.XLOOKUP(tbl_GL[[#This Row],[Account_key]],tbl_COA[Account_key],tbl_COA[Class],"Not Found")</f>
        <v>Liabilities and Owners Equity</v>
      </c>
      <c r="H5805" t="str">
        <f>_xlfn.XLOOKUP(tbl_GL[[#This Row],[Account_key]],tbl_COA[Account_key],tbl_COA[SubClass],"Not Found")</f>
        <v>Liabilities</v>
      </c>
      <c r="I5805" t="str">
        <f>_xlfn.XLOOKUP(tbl_GL[[#This Row],[Account_key]],tbl_COA[Account_key],tbl_COA[SubClass2],"Not Found")</f>
        <v>Current Liabilities</v>
      </c>
      <c r="J5805" t="str">
        <f>_xlfn.XLOOKUP(tbl_GL[[#This Row],[Account_key]],tbl_COA[Account_key],tbl_COA[SubAccount],,0)</f>
        <v>Trade Payables</v>
      </c>
      <c r="K5805">
        <f>YEAR(tbl_GL[[#This Row],[Date]])</f>
        <v>2018</v>
      </c>
    </row>
    <row r="5806" spans="1:11" hidden="1" x14ac:dyDescent="0.35">
      <c r="A5806">
        <v>307.10000000000002</v>
      </c>
      <c r="B5806" s="24">
        <v>43283</v>
      </c>
      <c r="C5806">
        <v>3</v>
      </c>
      <c r="D5806" s="13">
        <v>230</v>
      </c>
      <c r="E5806" s="13" t="s">
        <v>4</v>
      </c>
      <c r="F5806" s="17">
        <v>-819</v>
      </c>
      <c r="G5806" t="str">
        <f>_xlfn.XLOOKUP(tbl_GL[[#This Row],[Account_key]],tbl_COA[Account_key],tbl_COA[Class],"Not Found")</f>
        <v>Trading account</v>
      </c>
      <c r="H5806" t="str">
        <f>_xlfn.XLOOKUP(tbl_GL[[#This Row],[Account_key]],tbl_COA[Account_key],tbl_COA[SubClass],"Not Found")</f>
        <v>Cost of Sales</v>
      </c>
      <c r="I5806" t="str">
        <f>_xlfn.XLOOKUP(tbl_GL[[#This Row],[Account_key]],tbl_COA[Account_key],tbl_COA[SubClass2],"Not Found")</f>
        <v>Cost of Sales</v>
      </c>
      <c r="J5806" t="str">
        <f>_xlfn.XLOOKUP(tbl_GL[[#This Row],[Account_key]],tbl_COA[Account_key],tbl_COA[SubAccount],,0)</f>
        <v>Cost of Sales</v>
      </c>
      <c r="K5806">
        <f>YEAR(tbl_GL[[#This Row],[Date]])</f>
        <v>2018</v>
      </c>
    </row>
    <row r="5807" spans="1:11" hidden="1" x14ac:dyDescent="0.35">
      <c r="A5807">
        <v>307.2</v>
      </c>
      <c r="B5807" s="24">
        <v>43283</v>
      </c>
      <c r="C5807">
        <v>3</v>
      </c>
      <c r="D5807" s="13">
        <v>60</v>
      </c>
      <c r="E5807" s="13" t="s">
        <v>4</v>
      </c>
      <c r="F5807" s="17">
        <v>-819</v>
      </c>
      <c r="G5807" t="str">
        <f>_xlfn.XLOOKUP(tbl_GL[[#This Row],[Account_key]],tbl_COA[Account_key],tbl_COA[Class],"Not Found")</f>
        <v>Assets</v>
      </c>
      <c r="H5807" t="str">
        <f>_xlfn.XLOOKUP(tbl_GL[[#This Row],[Account_key]],tbl_COA[Account_key],tbl_COA[SubClass],"Not Found")</f>
        <v>Assets</v>
      </c>
      <c r="I5807" t="str">
        <f>_xlfn.XLOOKUP(tbl_GL[[#This Row],[Account_key]],tbl_COA[Account_key],tbl_COA[SubClass2],"Not Found")</f>
        <v>Current Assets</v>
      </c>
      <c r="J5807" t="str">
        <f>_xlfn.XLOOKUP(tbl_GL[[#This Row],[Account_key]],tbl_COA[Account_key],tbl_COA[SubAccount],,0)</f>
        <v>Inventory</v>
      </c>
      <c r="K5807">
        <f>YEAR(tbl_GL[[#This Row],[Date]])</f>
        <v>2018</v>
      </c>
    </row>
    <row r="5808" spans="1:11" hidden="1" x14ac:dyDescent="0.35">
      <c r="A5808">
        <v>308.10000000000002</v>
      </c>
      <c r="B5808" s="24">
        <v>43283</v>
      </c>
      <c r="C5808">
        <v>3</v>
      </c>
      <c r="D5808" s="13">
        <v>210</v>
      </c>
      <c r="E5808" s="13" t="s">
        <v>7</v>
      </c>
      <c r="F5808" s="17">
        <v>2389</v>
      </c>
      <c r="G5808" t="str">
        <f>_xlfn.XLOOKUP(tbl_GL[[#This Row],[Account_key]],tbl_COA[Account_key],tbl_COA[Class],"Not Found")</f>
        <v>Trading account</v>
      </c>
      <c r="H5808" t="str">
        <f>_xlfn.XLOOKUP(tbl_GL[[#This Row],[Account_key]],tbl_COA[Account_key],tbl_COA[SubClass],"Not Found")</f>
        <v>Sales</v>
      </c>
      <c r="I5808" t="str">
        <f>_xlfn.XLOOKUP(tbl_GL[[#This Row],[Account_key]],tbl_COA[Account_key],tbl_COA[SubClass2],"Not Found")</f>
        <v>Sales</v>
      </c>
      <c r="J5808" t="str">
        <f>_xlfn.XLOOKUP(tbl_GL[[#This Row],[Account_key]],tbl_COA[Account_key],tbl_COA[SubAccount],,0)</f>
        <v>Sales</v>
      </c>
      <c r="K5808">
        <f>YEAR(tbl_GL[[#This Row],[Date]])</f>
        <v>2018</v>
      </c>
    </row>
    <row r="5809" spans="1:11" hidden="1" x14ac:dyDescent="0.35">
      <c r="A5809">
        <v>308.2</v>
      </c>
      <c r="B5809" s="24">
        <v>43283</v>
      </c>
      <c r="C5809">
        <v>3</v>
      </c>
      <c r="D5809" s="13">
        <v>10</v>
      </c>
      <c r="E5809" s="13" t="s">
        <v>7</v>
      </c>
      <c r="F5809" s="17">
        <v>2389</v>
      </c>
      <c r="G5809" t="str">
        <f>_xlfn.XLOOKUP(tbl_GL[[#This Row],[Account_key]],tbl_COA[Account_key],tbl_COA[Class],"Not Found")</f>
        <v>Assets</v>
      </c>
      <c r="H5809" t="str">
        <f>_xlfn.XLOOKUP(tbl_GL[[#This Row],[Account_key]],tbl_COA[Account_key],tbl_COA[SubClass],"Not Found")</f>
        <v>Assets</v>
      </c>
      <c r="I5809" t="str">
        <f>_xlfn.XLOOKUP(tbl_GL[[#This Row],[Account_key]],tbl_COA[Account_key],tbl_COA[SubClass2],"Not Found")</f>
        <v>Current Assets</v>
      </c>
      <c r="J5809" t="str">
        <f>_xlfn.XLOOKUP(tbl_GL[[#This Row],[Account_key]],tbl_COA[Account_key],tbl_COA[SubAccount],,0)</f>
        <v>Cash at Bank</v>
      </c>
      <c r="K5809">
        <f>YEAR(tbl_GL[[#This Row],[Date]])</f>
        <v>2018</v>
      </c>
    </row>
    <row r="5810" spans="1:11" hidden="1" x14ac:dyDescent="0.35">
      <c r="A5810">
        <v>309.10000000000002</v>
      </c>
      <c r="B5810" s="24">
        <v>43283</v>
      </c>
      <c r="C5810">
        <v>3</v>
      </c>
      <c r="D5810" s="13">
        <v>230</v>
      </c>
      <c r="E5810" s="13" t="s">
        <v>4</v>
      </c>
      <c r="F5810" s="17">
        <v>-3162</v>
      </c>
      <c r="G5810" t="str">
        <f>_xlfn.XLOOKUP(tbl_GL[[#This Row],[Account_key]],tbl_COA[Account_key],tbl_COA[Class],"Not Found")</f>
        <v>Trading account</v>
      </c>
      <c r="H5810" t="str">
        <f>_xlfn.XLOOKUP(tbl_GL[[#This Row],[Account_key]],tbl_COA[Account_key],tbl_COA[SubClass],"Not Found")</f>
        <v>Cost of Sales</v>
      </c>
      <c r="I5810" t="str">
        <f>_xlfn.XLOOKUP(tbl_GL[[#This Row],[Account_key]],tbl_COA[Account_key],tbl_COA[SubClass2],"Not Found")</f>
        <v>Cost of Sales</v>
      </c>
      <c r="J5810" t="str">
        <f>_xlfn.XLOOKUP(tbl_GL[[#This Row],[Account_key]],tbl_COA[Account_key],tbl_COA[SubAccount],,0)</f>
        <v>Cost of Sales</v>
      </c>
      <c r="K5810">
        <f>YEAR(tbl_GL[[#This Row],[Date]])</f>
        <v>2018</v>
      </c>
    </row>
    <row r="5811" spans="1:11" hidden="1" x14ac:dyDescent="0.35">
      <c r="A5811">
        <v>309.2</v>
      </c>
      <c r="B5811" s="24">
        <v>43283</v>
      </c>
      <c r="C5811">
        <v>3</v>
      </c>
      <c r="D5811" s="13">
        <v>60</v>
      </c>
      <c r="E5811" s="13" t="s">
        <v>4</v>
      </c>
      <c r="F5811" s="17">
        <v>-3162</v>
      </c>
      <c r="G5811" t="str">
        <f>_xlfn.XLOOKUP(tbl_GL[[#This Row],[Account_key]],tbl_COA[Account_key],tbl_COA[Class],"Not Found")</f>
        <v>Assets</v>
      </c>
      <c r="H5811" t="str">
        <f>_xlfn.XLOOKUP(tbl_GL[[#This Row],[Account_key]],tbl_COA[Account_key],tbl_COA[SubClass],"Not Found")</f>
        <v>Assets</v>
      </c>
      <c r="I5811" t="str">
        <f>_xlfn.XLOOKUP(tbl_GL[[#This Row],[Account_key]],tbl_COA[Account_key],tbl_COA[SubClass2],"Not Found")</f>
        <v>Current Assets</v>
      </c>
      <c r="J5811" t="str">
        <f>_xlfn.XLOOKUP(tbl_GL[[#This Row],[Account_key]],tbl_COA[Account_key],tbl_COA[SubAccount],,0)</f>
        <v>Inventory</v>
      </c>
      <c r="K5811">
        <f>YEAR(tbl_GL[[#This Row],[Date]])</f>
        <v>2018</v>
      </c>
    </row>
    <row r="5812" spans="1:11" hidden="1" x14ac:dyDescent="0.35">
      <c r="A5812">
        <v>310.10000000000002</v>
      </c>
      <c r="B5812" s="24">
        <v>43283</v>
      </c>
      <c r="C5812">
        <v>3</v>
      </c>
      <c r="D5812" s="13">
        <v>210</v>
      </c>
      <c r="E5812" s="13" t="s">
        <v>8</v>
      </c>
      <c r="F5812" s="17">
        <v>9881</v>
      </c>
      <c r="G5812" t="str">
        <f>_xlfn.XLOOKUP(tbl_GL[[#This Row],[Account_key]],tbl_COA[Account_key],tbl_COA[Class],"Not Found")</f>
        <v>Trading account</v>
      </c>
      <c r="H5812" t="str">
        <f>_xlfn.XLOOKUP(tbl_GL[[#This Row],[Account_key]],tbl_COA[Account_key],tbl_COA[SubClass],"Not Found")</f>
        <v>Sales</v>
      </c>
      <c r="I5812" t="str">
        <f>_xlfn.XLOOKUP(tbl_GL[[#This Row],[Account_key]],tbl_COA[Account_key],tbl_COA[SubClass2],"Not Found")</f>
        <v>Sales</v>
      </c>
      <c r="J5812" t="str">
        <f>_xlfn.XLOOKUP(tbl_GL[[#This Row],[Account_key]],tbl_COA[Account_key],tbl_COA[SubAccount],,0)</f>
        <v>Sales</v>
      </c>
      <c r="K5812">
        <f>YEAR(tbl_GL[[#This Row],[Date]])</f>
        <v>2018</v>
      </c>
    </row>
    <row r="5813" spans="1:11" hidden="1" x14ac:dyDescent="0.35">
      <c r="A5813">
        <v>310.2</v>
      </c>
      <c r="B5813" s="24">
        <v>43283</v>
      </c>
      <c r="C5813">
        <v>3</v>
      </c>
      <c r="D5813" s="13">
        <v>30</v>
      </c>
      <c r="E5813" s="13" t="s">
        <v>8</v>
      </c>
      <c r="F5813" s="17">
        <v>9881</v>
      </c>
      <c r="G5813" t="str">
        <f>_xlfn.XLOOKUP(tbl_GL[[#This Row],[Account_key]],tbl_COA[Account_key],tbl_COA[Class],"Not Found")</f>
        <v>Assets</v>
      </c>
      <c r="H5813" t="str">
        <f>_xlfn.XLOOKUP(tbl_GL[[#This Row],[Account_key]],tbl_COA[Account_key],tbl_COA[SubClass],"Not Found")</f>
        <v>Assets</v>
      </c>
      <c r="I5813" t="str">
        <f>_xlfn.XLOOKUP(tbl_GL[[#This Row],[Account_key]],tbl_COA[Account_key],tbl_COA[SubClass2],"Not Found")</f>
        <v>Current Assets</v>
      </c>
      <c r="J5813" t="str">
        <f>_xlfn.XLOOKUP(tbl_GL[[#This Row],[Account_key]],tbl_COA[Account_key],tbl_COA[SubAccount],,0)</f>
        <v>Trade Receivables</v>
      </c>
      <c r="K5813">
        <f>YEAR(tbl_GL[[#This Row],[Date]])</f>
        <v>2018</v>
      </c>
    </row>
    <row r="5814" spans="1:11" hidden="1" x14ac:dyDescent="0.35">
      <c r="A5814">
        <v>311.10000000000002</v>
      </c>
      <c r="B5814" s="24">
        <v>43284</v>
      </c>
      <c r="C5814">
        <v>3</v>
      </c>
      <c r="D5814" s="13">
        <v>10</v>
      </c>
      <c r="E5814" s="13" t="s">
        <v>98</v>
      </c>
      <c r="F5814" s="17">
        <v>-1249</v>
      </c>
      <c r="G5814" t="str">
        <f>_xlfn.XLOOKUP(tbl_GL[[#This Row],[Account_key]],tbl_COA[Account_key],tbl_COA[Class],"Not Found")</f>
        <v>Assets</v>
      </c>
      <c r="H5814" t="str">
        <f>_xlfn.XLOOKUP(tbl_GL[[#This Row],[Account_key]],tbl_COA[Account_key],tbl_COA[SubClass],"Not Found")</f>
        <v>Assets</v>
      </c>
      <c r="I5814" t="str">
        <f>_xlfn.XLOOKUP(tbl_GL[[#This Row],[Account_key]],tbl_COA[Account_key],tbl_COA[SubClass2],"Not Found")</f>
        <v>Current Assets</v>
      </c>
      <c r="J5814" t="str">
        <f>_xlfn.XLOOKUP(tbl_GL[[#This Row],[Account_key]],tbl_COA[Account_key],tbl_COA[SubAccount],,0)</f>
        <v>Cash at Bank</v>
      </c>
      <c r="K5814">
        <f>YEAR(tbl_GL[[#This Row],[Date]])</f>
        <v>2018</v>
      </c>
    </row>
    <row r="5815" spans="1:11" hidden="1" x14ac:dyDescent="0.35">
      <c r="A5815">
        <v>311.2</v>
      </c>
      <c r="B5815" s="24">
        <v>43284</v>
      </c>
      <c r="C5815">
        <v>3</v>
      </c>
      <c r="D5815" s="13">
        <v>120</v>
      </c>
      <c r="E5815" s="13" t="s">
        <v>98</v>
      </c>
      <c r="F5815" s="17">
        <v>-1249</v>
      </c>
      <c r="G5815" t="str">
        <f>_xlfn.XLOOKUP(tbl_GL[[#This Row],[Account_key]],tbl_COA[Account_key],tbl_COA[Class],"Not Found")</f>
        <v>Liabilities and Owners Equity</v>
      </c>
      <c r="H5815" t="str">
        <f>_xlfn.XLOOKUP(tbl_GL[[#This Row],[Account_key]],tbl_COA[Account_key],tbl_COA[SubClass],"Not Found")</f>
        <v>Liabilities</v>
      </c>
      <c r="I5815" t="str">
        <f>_xlfn.XLOOKUP(tbl_GL[[#This Row],[Account_key]],tbl_COA[Account_key],tbl_COA[SubClass2],"Not Found")</f>
        <v>Current Liabilities</v>
      </c>
      <c r="J5815" t="str">
        <f>_xlfn.XLOOKUP(tbl_GL[[#This Row],[Account_key]],tbl_COA[Account_key],tbl_COA[SubAccount],,0)</f>
        <v>Accrued Expenses</v>
      </c>
      <c r="K5815">
        <f>YEAR(tbl_GL[[#This Row],[Date]])</f>
        <v>2018</v>
      </c>
    </row>
    <row r="5816" spans="1:11" hidden="1" x14ac:dyDescent="0.35">
      <c r="A5816">
        <v>312.10000000000002</v>
      </c>
      <c r="B5816" s="24">
        <v>43285</v>
      </c>
      <c r="C5816">
        <v>3</v>
      </c>
      <c r="D5816" s="13">
        <v>260</v>
      </c>
      <c r="E5816" s="13" t="s">
        <v>83</v>
      </c>
      <c r="F5816" s="17">
        <v>409</v>
      </c>
      <c r="G5816" t="str">
        <f>_xlfn.XLOOKUP(tbl_GL[[#This Row],[Account_key]],tbl_COA[Account_key],tbl_COA[Class],"Not Found")</f>
        <v>Operating account</v>
      </c>
      <c r="H5816" t="str">
        <f>_xlfn.XLOOKUP(tbl_GL[[#This Row],[Account_key]],tbl_COA[Account_key],tbl_COA[SubClass],"Not Found")</f>
        <v>Operating Expenses</v>
      </c>
      <c r="I5816" t="str">
        <f>_xlfn.XLOOKUP(tbl_GL[[#This Row],[Account_key]],tbl_COA[Account_key],tbl_COA[SubClass2],"Not Found")</f>
        <v>Marketing</v>
      </c>
      <c r="J5816" t="str">
        <f>_xlfn.XLOOKUP(tbl_GL[[#This Row],[Account_key]],tbl_COA[Account_key],tbl_COA[SubAccount],,0)</f>
        <v>Commissions</v>
      </c>
      <c r="K5816">
        <f>YEAR(tbl_GL[[#This Row],[Date]])</f>
        <v>2018</v>
      </c>
    </row>
    <row r="5817" spans="1:11" hidden="1" x14ac:dyDescent="0.35">
      <c r="A5817">
        <v>312.2</v>
      </c>
      <c r="B5817" s="24">
        <v>43285</v>
      </c>
      <c r="C5817">
        <v>3</v>
      </c>
      <c r="D5817" s="13">
        <v>20</v>
      </c>
      <c r="E5817" s="13" t="s">
        <v>83</v>
      </c>
      <c r="F5817" s="17">
        <v>409</v>
      </c>
      <c r="G5817" t="str">
        <f>_xlfn.XLOOKUP(tbl_GL[[#This Row],[Account_key]],tbl_COA[Account_key],tbl_COA[Class],"Not Found")</f>
        <v>Assets</v>
      </c>
      <c r="H5817" t="str">
        <f>_xlfn.XLOOKUP(tbl_GL[[#This Row],[Account_key]],tbl_COA[Account_key],tbl_COA[SubClass],"Not Found")</f>
        <v>Assets</v>
      </c>
      <c r="I5817" t="str">
        <f>_xlfn.XLOOKUP(tbl_GL[[#This Row],[Account_key]],tbl_COA[Account_key],tbl_COA[SubClass2],"Not Found")</f>
        <v>Current Assets</v>
      </c>
      <c r="J5817" t="str">
        <f>_xlfn.XLOOKUP(tbl_GL[[#This Row],[Account_key]],tbl_COA[Account_key],tbl_COA[SubAccount],,0)</f>
        <v>Cash in hand</v>
      </c>
      <c r="K5817">
        <f>YEAR(tbl_GL[[#This Row],[Date]])</f>
        <v>2018</v>
      </c>
    </row>
    <row r="5818" spans="1:11" hidden="1" x14ac:dyDescent="0.35">
      <c r="A5818">
        <v>313.10000000000002</v>
      </c>
      <c r="B5818" s="24">
        <v>43285</v>
      </c>
      <c r="C5818">
        <v>3</v>
      </c>
      <c r="D5818" s="13">
        <v>10</v>
      </c>
      <c r="E5818" s="13" t="s">
        <v>84</v>
      </c>
      <c r="F5818" s="17">
        <v>-10667</v>
      </c>
      <c r="G5818" t="str">
        <f>_xlfn.XLOOKUP(tbl_GL[[#This Row],[Account_key]],tbl_COA[Account_key],tbl_COA[Class],"Not Found")</f>
        <v>Assets</v>
      </c>
      <c r="H5818" t="str">
        <f>_xlfn.XLOOKUP(tbl_GL[[#This Row],[Account_key]],tbl_COA[Account_key],tbl_COA[SubClass],"Not Found")</f>
        <v>Assets</v>
      </c>
      <c r="I5818" t="str">
        <f>_xlfn.XLOOKUP(tbl_GL[[#This Row],[Account_key]],tbl_COA[Account_key],tbl_COA[SubClass2],"Not Found")</f>
        <v>Current Assets</v>
      </c>
      <c r="J5818" t="str">
        <f>_xlfn.XLOOKUP(tbl_GL[[#This Row],[Account_key]],tbl_COA[Account_key],tbl_COA[SubAccount],,0)</f>
        <v>Cash at Bank</v>
      </c>
      <c r="K5818">
        <f>YEAR(tbl_GL[[#This Row],[Date]])</f>
        <v>2018</v>
      </c>
    </row>
    <row r="5819" spans="1:11" hidden="1" x14ac:dyDescent="0.35">
      <c r="A5819">
        <v>313.2</v>
      </c>
      <c r="B5819" s="24">
        <v>43285</v>
      </c>
      <c r="C5819">
        <v>3</v>
      </c>
      <c r="D5819" s="13">
        <v>110</v>
      </c>
      <c r="E5819" s="13" t="s">
        <v>84</v>
      </c>
      <c r="F5819" s="17">
        <v>-10667</v>
      </c>
      <c r="G5819" t="str">
        <f>_xlfn.XLOOKUP(tbl_GL[[#This Row],[Account_key]],tbl_COA[Account_key],tbl_COA[Class],"Not Found")</f>
        <v>Liabilities and Owners Equity</v>
      </c>
      <c r="H5819" t="str">
        <f>_xlfn.XLOOKUP(tbl_GL[[#This Row],[Account_key]],tbl_COA[Account_key],tbl_COA[SubClass],"Not Found")</f>
        <v>Liabilities</v>
      </c>
      <c r="I5819" t="str">
        <f>_xlfn.XLOOKUP(tbl_GL[[#This Row],[Account_key]],tbl_COA[Account_key],tbl_COA[SubClass2],"Not Found")</f>
        <v>Current Liabilities</v>
      </c>
      <c r="J5819" t="str">
        <f>_xlfn.XLOOKUP(tbl_GL[[#This Row],[Account_key]],tbl_COA[Account_key],tbl_COA[SubAccount],,0)</f>
        <v>Trade Payables</v>
      </c>
      <c r="K5819">
        <f>YEAR(tbl_GL[[#This Row],[Date]])</f>
        <v>2018</v>
      </c>
    </row>
    <row r="5820" spans="1:11" hidden="1" x14ac:dyDescent="0.35">
      <c r="A5820">
        <v>314.10000000000002</v>
      </c>
      <c r="B5820" s="24">
        <v>43286</v>
      </c>
      <c r="C5820">
        <v>3</v>
      </c>
      <c r="D5820" s="13">
        <v>290</v>
      </c>
      <c r="E5820" s="13" t="s">
        <v>97</v>
      </c>
      <c r="F5820" s="17">
        <v>-1292</v>
      </c>
      <c r="G5820" t="str">
        <f>_xlfn.XLOOKUP(tbl_GL[[#This Row],[Account_key]],tbl_COA[Account_key],tbl_COA[Class],"Not Found")</f>
        <v>Operating account</v>
      </c>
      <c r="H5820" t="str">
        <f>_xlfn.XLOOKUP(tbl_GL[[#This Row],[Account_key]],tbl_COA[Account_key],tbl_COA[SubClass],"Not Found")</f>
        <v>Operating Expenses</v>
      </c>
      <c r="I5820" t="str">
        <f>_xlfn.XLOOKUP(tbl_GL[[#This Row],[Account_key]],tbl_COA[Account_key],tbl_COA[SubClass2],"Not Found")</f>
        <v>Administration</v>
      </c>
      <c r="J5820" t="str">
        <f>_xlfn.XLOOKUP(tbl_GL[[#This Row],[Account_key]],tbl_COA[Account_key],tbl_COA[SubAccount],,0)</f>
        <v>Travel</v>
      </c>
      <c r="K5820">
        <f>YEAR(tbl_GL[[#This Row],[Date]])</f>
        <v>2018</v>
      </c>
    </row>
    <row r="5821" spans="1:11" hidden="1" x14ac:dyDescent="0.35">
      <c r="A5821">
        <v>314.2</v>
      </c>
      <c r="B5821" s="24">
        <v>43286</v>
      </c>
      <c r="C5821">
        <v>3</v>
      </c>
      <c r="D5821" s="13">
        <v>120</v>
      </c>
      <c r="E5821" s="13" t="s">
        <v>97</v>
      </c>
      <c r="F5821" s="17">
        <v>1292</v>
      </c>
      <c r="G5821" t="str">
        <f>_xlfn.XLOOKUP(tbl_GL[[#This Row],[Account_key]],tbl_COA[Account_key],tbl_COA[Class],"Not Found")</f>
        <v>Liabilities and Owners Equity</v>
      </c>
      <c r="H5821" t="str">
        <f>_xlfn.XLOOKUP(tbl_GL[[#This Row],[Account_key]],tbl_COA[Account_key],tbl_COA[SubClass],"Not Found")</f>
        <v>Liabilities</v>
      </c>
      <c r="I5821" t="str">
        <f>_xlfn.XLOOKUP(tbl_GL[[#This Row],[Account_key]],tbl_COA[Account_key],tbl_COA[SubClass2],"Not Found")</f>
        <v>Current Liabilities</v>
      </c>
      <c r="J5821" t="str">
        <f>_xlfn.XLOOKUP(tbl_GL[[#This Row],[Account_key]],tbl_COA[Account_key],tbl_COA[SubAccount],,0)</f>
        <v>Accrued Expenses</v>
      </c>
      <c r="K5821">
        <f>YEAR(tbl_GL[[#This Row],[Date]])</f>
        <v>2018</v>
      </c>
    </row>
    <row r="5822" spans="1:11" hidden="1" x14ac:dyDescent="0.35">
      <c r="A5822">
        <v>315.10000000000002</v>
      </c>
      <c r="B5822" s="24">
        <v>43288</v>
      </c>
      <c r="C5822">
        <v>3</v>
      </c>
      <c r="D5822" s="13">
        <v>230</v>
      </c>
      <c r="E5822" s="13" t="s">
        <v>4</v>
      </c>
      <c r="F5822" s="17">
        <v>-446</v>
      </c>
      <c r="G5822" t="str">
        <f>_xlfn.XLOOKUP(tbl_GL[[#This Row],[Account_key]],tbl_COA[Account_key],tbl_COA[Class],"Not Found")</f>
        <v>Trading account</v>
      </c>
      <c r="H5822" t="str">
        <f>_xlfn.XLOOKUP(tbl_GL[[#This Row],[Account_key]],tbl_COA[Account_key],tbl_COA[SubClass],"Not Found")</f>
        <v>Cost of Sales</v>
      </c>
      <c r="I5822" t="str">
        <f>_xlfn.XLOOKUP(tbl_GL[[#This Row],[Account_key]],tbl_COA[Account_key],tbl_COA[SubClass2],"Not Found")</f>
        <v>Cost of Sales</v>
      </c>
      <c r="J5822" t="str">
        <f>_xlfn.XLOOKUP(tbl_GL[[#This Row],[Account_key]],tbl_COA[Account_key],tbl_COA[SubAccount],,0)</f>
        <v>Cost of Sales</v>
      </c>
      <c r="K5822">
        <f>YEAR(tbl_GL[[#This Row],[Date]])</f>
        <v>2018</v>
      </c>
    </row>
    <row r="5823" spans="1:11" hidden="1" x14ac:dyDescent="0.35">
      <c r="A5823">
        <v>315.2</v>
      </c>
      <c r="B5823" s="24">
        <v>43288</v>
      </c>
      <c r="C5823">
        <v>3</v>
      </c>
      <c r="D5823" s="13">
        <v>60</v>
      </c>
      <c r="E5823" s="13" t="s">
        <v>4</v>
      </c>
      <c r="F5823" s="17">
        <v>-446</v>
      </c>
      <c r="G5823" t="str">
        <f>_xlfn.XLOOKUP(tbl_GL[[#This Row],[Account_key]],tbl_COA[Account_key],tbl_COA[Class],"Not Found")</f>
        <v>Assets</v>
      </c>
      <c r="H5823" t="str">
        <f>_xlfn.XLOOKUP(tbl_GL[[#This Row],[Account_key]],tbl_COA[Account_key],tbl_COA[SubClass],"Not Found")</f>
        <v>Assets</v>
      </c>
      <c r="I5823" t="str">
        <f>_xlfn.XLOOKUP(tbl_GL[[#This Row],[Account_key]],tbl_COA[Account_key],tbl_COA[SubClass2],"Not Found")</f>
        <v>Current Assets</v>
      </c>
      <c r="J5823" t="str">
        <f>_xlfn.XLOOKUP(tbl_GL[[#This Row],[Account_key]],tbl_COA[Account_key],tbl_COA[SubAccount],,0)</f>
        <v>Inventory</v>
      </c>
      <c r="K5823">
        <f>YEAR(tbl_GL[[#This Row],[Date]])</f>
        <v>2018</v>
      </c>
    </row>
    <row r="5824" spans="1:11" hidden="1" x14ac:dyDescent="0.35">
      <c r="A5824">
        <v>316.10000000000002</v>
      </c>
      <c r="B5824" s="24">
        <v>43288</v>
      </c>
      <c r="C5824">
        <v>3</v>
      </c>
      <c r="D5824" s="13">
        <v>210</v>
      </c>
      <c r="E5824" s="13" t="s">
        <v>8</v>
      </c>
      <c r="F5824" s="17">
        <v>1393</v>
      </c>
      <c r="G5824" t="str">
        <f>_xlfn.XLOOKUP(tbl_GL[[#This Row],[Account_key]],tbl_COA[Account_key],tbl_COA[Class],"Not Found")</f>
        <v>Trading account</v>
      </c>
      <c r="H5824" t="str">
        <f>_xlfn.XLOOKUP(tbl_GL[[#This Row],[Account_key]],tbl_COA[Account_key],tbl_COA[SubClass],"Not Found")</f>
        <v>Sales</v>
      </c>
      <c r="I5824" t="str">
        <f>_xlfn.XLOOKUP(tbl_GL[[#This Row],[Account_key]],tbl_COA[Account_key],tbl_COA[SubClass2],"Not Found")</f>
        <v>Sales</v>
      </c>
      <c r="J5824" t="str">
        <f>_xlfn.XLOOKUP(tbl_GL[[#This Row],[Account_key]],tbl_COA[Account_key],tbl_COA[SubAccount],,0)</f>
        <v>Sales</v>
      </c>
      <c r="K5824">
        <f>YEAR(tbl_GL[[#This Row],[Date]])</f>
        <v>2018</v>
      </c>
    </row>
    <row r="5825" spans="1:11" hidden="1" x14ac:dyDescent="0.35">
      <c r="A5825">
        <v>316.2</v>
      </c>
      <c r="B5825" s="24">
        <v>43288</v>
      </c>
      <c r="C5825">
        <v>3</v>
      </c>
      <c r="D5825" s="13">
        <v>30</v>
      </c>
      <c r="E5825" s="13" t="s">
        <v>8</v>
      </c>
      <c r="F5825" s="17">
        <v>1393</v>
      </c>
      <c r="G5825" t="str">
        <f>_xlfn.XLOOKUP(tbl_GL[[#This Row],[Account_key]],tbl_COA[Account_key],tbl_COA[Class],"Not Found")</f>
        <v>Assets</v>
      </c>
      <c r="H5825" t="str">
        <f>_xlfn.XLOOKUP(tbl_GL[[#This Row],[Account_key]],tbl_COA[Account_key],tbl_COA[SubClass],"Not Found")</f>
        <v>Assets</v>
      </c>
      <c r="I5825" t="str">
        <f>_xlfn.XLOOKUP(tbl_GL[[#This Row],[Account_key]],tbl_COA[Account_key],tbl_COA[SubClass2],"Not Found")</f>
        <v>Current Assets</v>
      </c>
      <c r="J5825" t="str">
        <f>_xlfn.XLOOKUP(tbl_GL[[#This Row],[Account_key]],tbl_COA[Account_key],tbl_COA[SubAccount],,0)</f>
        <v>Trade Receivables</v>
      </c>
      <c r="K5825">
        <f>YEAR(tbl_GL[[#This Row],[Date]])</f>
        <v>2018</v>
      </c>
    </row>
    <row r="5826" spans="1:11" hidden="1" x14ac:dyDescent="0.35">
      <c r="A5826">
        <v>317.10000000000002</v>
      </c>
      <c r="B5826" s="24">
        <v>43290</v>
      </c>
      <c r="C5826">
        <v>3</v>
      </c>
      <c r="D5826" s="13">
        <v>310</v>
      </c>
      <c r="E5826" s="13" t="s">
        <v>99</v>
      </c>
      <c r="F5826" s="17">
        <v>-3</v>
      </c>
      <c r="G5826" t="str">
        <f>_xlfn.XLOOKUP(tbl_GL[[#This Row],[Account_key]],tbl_COA[Account_key],tbl_COA[Class],"Not Found")</f>
        <v>Operating account</v>
      </c>
      <c r="H5826" t="str">
        <f>_xlfn.XLOOKUP(tbl_GL[[#This Row],[Account_key]],tbl_COA[Account_key],tbl_COA[SubClass],"Not Found")</f>
        <v>Operating Expenses</v>
      </c>
      <c r="I5826" t="str">
        <f>_xlfn.XLOOKUP(tbl_GL[[#This Row],[Account_key]],tbl_COA[Account_key],tbl_COA[SubClass2],"Not Found")</f>
        <v>Administration</v>
      </c>
      <c r="J5826" t="str">
        <f>_xlfn.XLOOKUP(tbl_GL[[#This Row],[Account_key]],tbl_COA[Account_key],tbl_COA[SubAccount],,0)</f>
        <v>Office Supplies</v>
      </c>
      <c r="K5826">
        <f>YEAR(tbl_GL[[#This Row],[Date]])</f>
        <v>2018</v>
      </c>
    </row>
    <row r="5827" spans="1:11" hidden="1" x14ac:dyDescent="0.35">
      <c r="A5827">
        <v>317.2</v>
      </c>
      <c r="B5827" s="24">
        <v>43290</v>
      </c>
      <c r="C5827">
        <v>3</v>
      </c>
      <c r="D5827" s="13">
        <v>20</v>
      </c>
      <c r="E5827" s="13" t="s">
        <v>99</v>
      </c>
      <c r="F5827" s="17">
        <v>-3</v>
      </c>
      <c r="G5827" t="str">
        <f>_xlfn.XLOOKUP(tbl_GL[[#This Row],[Account_key]],tbl_COA[Account_key],tbl_COA[Class],"Not Found")</f>
        <v>Assets</v>
      </c>
      <c r="H5827" t="str">
        <f>_xlfn.XLOOKUP(tbl_GL[[#This Row],[Account_key]],tbl_COA[Account_key],tbl_COA[SubClass],"Not Found")</f>
        <v>Assets</v>
      </c>
      <c r="I5827" t="str">
        <f>_xlfn.XLOOKUP(tbl_GL[[#This Row],[Account_key]],tbl_COA[Account_key],tbl_COA[SubClass2],"Not Found")</f>
        <v>Current Assets</v>
      </c>
      <c r="J5827" t="str">
        <f>_xlfn.XLOOKUP(tbl_GL[[#This Row],[Account_key]],tbl_COA[Account_key],tbl_COA[SubAccount],,0)</f>
        <v>Cash in hand</v>
      </c>
      <c r="K5827">
        <f>YEAR(tbl_GL[[#This Row],[Date]])</f>
        <v>2018</v>
      </c>
    </row>
    <row r="5828" spans="1:11" hidden="1" x14ac:dyDescent="0.35">
      <c r="A5828">
        <v>318.10000000000002</v>
      </c>
      <c r="B5828" s="24">
        <v>43290</v>
      </c>
      <c r="C5828">
        <v>3</v>
      </c>
      <c r="D5828" s="13">
        <v>10</v>
      </c>
      <c r="E5828" s="13" t="s">
        <v>98</v>
      </c>
      <c r="F5828" s="17">
        <v>-1247</v>
      </c>
      <c r="G5828" t="str">
        <f>_xlfn.XLOOKUP(tbl_GL[[#This Row],[Account_key]],tbl_COA[Account_key],tbl_COA[Class],"Not Found")</f>
        <v>Assets</v>
      </c>
      <c r="H5828" t="str">
        <f>_xlfn.XLOOKUP(tbl_GL[[#This Row],[Account_key]],tbl_COA[Account_key],tbl_COA[SubClass],"Not Found")</f>
        <v>Assets</v>
      </c>
      <c r="I5828" t="str">
        <f>_xlfn.XLOOKUP(tbl_GL[[#This Row],[Account_key]],tbl_COA[Account_key],tbl_COA[SubClass2],"Not Found")</f>
        <v>Current Assets</v>
      </c>
      <c r="J5828" t="str">
        <f>_xlfn.XLOOKUP(tbl_GL[[#This Row],[Account_key]],tbl_COA[Account_key],tbl_COA[SubAccount],,0)</f>
        <v>Cash at Bank</v>
      </c>
      <c r="K5828">
        <f>YEAR(tbl_GL[[#This Row],[Date]])</f>
        <v>2018</v>
      </c>
    </row>
    <row r="5829" spans="1:11" hidden="1" x14ac:dyDescent="0.35">
      <c r="A5829">
        <v>318.2</v>
      </c>
      <c r="B5829" s="24">
        <v>43290</v>
      </c>
      <c r="C5829">
        <v>3</v>
      </c>
      <c r="D5829" s="13">
        <v>120</v>
      </c>
      <c r="E5829" s="13" t="s">
        <v>98</v>
      </c>
      <c r="F5829" s="17">
        <v>-1247</v>
      </c>
      <c r="G5829" t="str">
        <f>_xlfn.XLOOKUP(tbl_GL[[#This Row],[Account_key]],tbl_COA[Account_key],tbl_COA[Class],"Not Found")</f>
        <v>Liabilities and Owners Equity</v>
      </c>
      <c r="H5829" t="str">
        <f>_xlfn.XLOOKUP(tbl_GL[[#This Row],[Account_key]],tbl_COA[Account_key],tbl_COA[SubClass],"Not Found")</f>
        <v>Liabilities</v>
      </c>
      <c r="I5829" t="str">
        <f>_xlfn.XLOOKUP(tbl_GL[[#This Row],[Account_key]],tbl_COA[Account_key],tbl_COA[SubClass2],"Not Found")</f>
        <v>Current Liabilities</v>
      </c>
      <c r="J5829" t="str">
        <f>_xlfn.XLOOKUP(tbl_GL[[#This Row],[Account_key]],tbl_COA[Account_key],tbl_COA[SubAccount],,0)</f>
        <v>Accrued Expenses</v>
      </c>
      <c r="K5829">
        <f>YEAR(tbl_GL[[#This Row],[Date]])</f>
        <v>2018</v>
      </c>
    </row>
    <row r="5830" spans="1:11" hidden="1" x14ac:dyDescent="0.35">
      <c r="A5830">
        <v>319.10000000000002</v>
      </c>
      <c r="B5830" s="24">
        <v>43290</v>
      </c>
      <c r="C5830">
        <v>3</v>
      </c>
      <c r="D5830" s="13">
        <v>340</v>
      </c>
      <c r="E5830" s="13" t="s">
        <v>97</v>
      </c>
      <c r="F5830" s="17">
        <v>-1603</v>
      </c>
      <c r="G5830" t="str">
        <f>_xlfn.XLOOKUP(tbl_GL[[#This Row],[Account_key]],tbl_COA[Account_key],tbl_COA[Class],"Not Found")</f>
        <v>Operating account</v>
      </c>
      <c r="H5830" t="str">
        <f>_xlfn.XLOOKUP(tbl_GL[[#This Row],[Account_key]],tbl_COA[Account_key],tbl_COA[SubClass],"Not Found")</f>
        <v>Operating Expenses</v>
      </c>
      <c r="I5830" t="str">
        <f>_xlfn.XLOOKUP(tbl_GL[[#This Row],[Account_key]],tbl_COA[Account_key],tbl_COA[SubClass2],"Not Found")</f>
        <v>Administration</v>
      </c>
      <c r="J5830" t="str">
        <f>_xlfn.XLOOKUP(tbl_GL[[#This Row],[Account_key]],tbl_COA[Account_key],tbl_COA[SubAccount],,0)</f>
        <v>Utilities</v>
      </c>
      <c r="K5830">
        <f>YEAR(tbl_GL[[#This Row],[Date]])</f>
        <v>2018</v>
      </c>
    </row>
    <row r="5831" spans="1:11" hidden="1" x14ac:dyDescent="0.35">
      <c r="A5831">
        <v>319.2</v>
      </c>
      <c r="B5831" s="24">
        <v>43290</v>
      </c>
      <c r="C5831">
        <v>3</v>
      </c>
      <c r="D5831" s="13">
        <v>120</v>
      </c>
      <c r="E5831" s="13" t="s">
        <v>97</v>
      </c>
      <c r="F5831" s="17">
        <v>1603</v>
      </c>
      <c r="G5831" t="str">
        <f>_xlfn.XLOOKUP(tbl_GL[[#This Row],[Account_key]],tbl_COA[Account_key],tbl_COA[Class],"Not Found")</f>
        <v>Liabilities and Owners Equity</v>
      </c>
      <c r="H5831" t="str">
        <f>_xlfn.XLOOKUP(tbl_GL[[#This Row],[Account_key]],tbl_COA[Account_key],tbl_COA[SubClass],"Not Found")</f>
        <v>Liabilities</v>
      </c>
      <c r="I5831" t="str">
        <f>_xlfn.XLOOKUP(tbl_GL[[#This Row],[Account_key]],tbl_COA[Account_key],tbl_COA[SubClass2],"Not Found")</f>
        <v>Current Liabilities</v>
      </c>
      <c r="J5831" t="str">
        <f>_xlfn.XLOOKUP(tbl_GL[[#This Row],[Account_key]],tbl_COA[Account_key],tbl_COA[SubAccount],,0)</f>
        <v>Accrued Expenses</v>
      </c>
      <c r="K5831">
        <f>YEAR(tbl_GL[[#This Row],[Date]])</f>
        <v>2018</v>
      </c>
    </row>
    <row r="5832" spans="1:11" hidden="1" x14ac:dyDescent="0.35">
      <c r="A5832">
        <v>320.10000000000002</v>
      </c>
      <c r="B5832" s="24">
        <v>43290</v>
      </c>
      <c r="C5832">
        <v>3</v>
      </c>
      <c r="D5832" s="13">
        <v>30</v>
      </c>
      <c r="E5832" s="13" t="s">
        <v>80</v>
      </c>
      <c r="F5832" s="17">
        <v>-8386</v>
      </c>
      <c r="G5832" t="str">
        <f>_xlfn.XLOOKUP(tbl_GL[[#This Row],[Account_key]],tbl_COA[Account_key],tbl_COA[Class],"Not Found")</f>
        <v>Assets</v>
      </c>
      <c r="H5832" t="str">
        <f>_xlfn.XLOOKUP(tbl_GL[[#This Row],[Account_key]],tbl_COA[Account_key],tbl_COA[SubClass],"Not Found")</f>
        <v>Assets</v>
      </c>
      <c r="I5832" t="str">
        <f>_xlfn.XLOOKUP(tbl_GL[[#This Row],[Account_key]],tbl_COA[Account_key],tbl_COA[SubClass2],"Not Found")</f>
        <v>Current Assets</v>
      </c>
      <c r="J5832" t="str">
        <f>_xlfn.XLOOKUP(tbl_GL[[#This Row],[Account_key]],tbl_COA[Account_key],tbl_COA[SubAccount],,0)</f>
        <v>Trade Receivables</v>
      </c>
      <c r="K5832">
        <f>YEAR(tbl_GL[[#This Row],[Date]])</f>
        <v>2018</v>
      </c>
    </row>
    <row r="5833" spans="1:11" hidden="1" x14ac:dyDescent="0.35">
      <c r="A5833">
        <v>320.2</v>
      </c>
      <c r="B5833" s="24">
        <v>43290</v>
      </c>
      <c r="C5833">
        <v>3</v>
      </c>
      <c r="D5833" s="13">
        <v>10</v>
      </c>
      <c r="E5833" s="13" t="s">
        <v>80</v>
      </c>
      <c r="F5833" s="17">
        <v>8386</v>
      </c>
      <c r="G5833" t="str">
        <f>_xlfn.XLOOKUP(tbl_GL[[#This Row],[Account_key]],tbl_COA[Account_key],tbl_COA[Class],"Not Found")</f>
        <v>Assets</v>
      </c>
      <c r="H5833" t="str">
        <f>_xlfn.XLOOKUP(tbl_GL[[#This Row],[Account_key]],tbl_COA[Account_key],tbl_COA[SubClass],"Not Found")</f>
        <v>Assets</v>
      </c>
      <c r="I5833" t="str">
        <f>_xlfn.XLOOKUP(tbl_GL[[#This Row],[Account_key]],tbl_COA[Account_key],tbl_COA[SubClass2],"Not Found")</f>
        <v>Current Assets</v>
      </c>
      <c r="J5833" t="str">
        <f>_xlfn.XLOOKUP(tbl_GL[[#This Row],[Account_key]],tbl_COA[Account_key],tbl_COA[SubAccount],,0)</f>
        <v>Cash at Bank</v>
      </c>
      <c r="K5833">
        <f>YEAR(tbl_GL[[#This Row],[Date]])</f>
        <v>2018</v>
      </c>
    </row>
    <row r="5834" spans="1:11" hidden="1" x14ac:dyDescent="0.35">
      <c r="A5834">
        <v>321.10000000000002</v>
      </c>
      <c r="B5834" s="24">
        <v>43291</v>
      </c>
      <c r="C5834">
        <v>3</v>
      </c>
      <c r="D5834" s="13">
        <v>230</v>
      </c>
      <c r="E5834" s="13" t="s">
        <v>4</v>
      </c>
      <c r="F5834" s="17">
        <v>-830</v>
      </c>
      <c r="G5834" t="str">
        <f>_xlfn.XLOOKUP(tbl_GL[[#This Row],[Account_key]],tbl_COA[Account_key],tbl_COA[Class],"Not Found")</f>
        <v>Trading account</v>
      </c>
      <c r="H5834" t="str">
        <f>_xlfn.XLOOKUP(tbl_GL[[#This Row],[Account_key]],tbl_COA[Account_key],tbl_COA[SubClass],"Not Found")</f>
        <v>Cost of Sales</v>
      </c>
      <c r="I5834" t="str">
        <f>_xlfn.XLOOKUP(tbl_GL[[#This Row],[Account_key]],tbl_COA[Account_key],tbl_COA[SubClass2],"Not Found")</f>
        <v>Cost of Sales</v>
      </c>
      <c r="J5834" t="str">
        <f>_xlfn.XLOOKUP(tbl_GL[[#This Row],[Account_key]],tbl_COA[Account_key],tbl_COA[SubAccount],,0)</f>
        <v>Cost of Sales</v>
      </c>
      <c r="K5834">
        <f>YEAR(tbl_GL[[#This Row],[Date]])</f>
        <v>2018</v>
      </c>
    </row>
    <row r="5835" spans="1:11" hidden="1" x14ac:dyDescent="0.35">
      <c r="A5835">
        <v>321.2</v>
      </c>
      <c r="B5835" s="24">
        <v>43291</v>
      </c>
      <c r="C5835">
        <v>3</v>
      </c>
      <c r="D5835" s="13">
        <v>60</v>
      </c>
      <c r="E5835" s="13" t="s">
        <v>4</v>
      </c>
      <c r="F5835" s="17">
        <v>-830</v>
      </c>
      <c r="G5835" t="str">
        <f>_xlfn.XLOOKUP(tbl_GL[[#This Row],[Account_key]],tbl_COA[Account_key],tbl_COA[Class],"Not Found")</f>
        <v>Assets</v>
      </c>
      <c r="H5835" t="str">
        <f>_xlfn.XLOOKUP(tbl_GL[[#This Row],[Account_key]],tbl_COA[Account_key],tbl_COA[SubClass],"Not Found")</f>
        <v>Assets</v>
      </c>
      <c r="I5835" t="str">
        <f>_xlfn.XLOOKUP(tbl_GL[[#This Row],[Account_key]],tbl_COA[Account_key],tbl_COA[SubClass2],"Not Found")</f>
        <v>Current Assets</v>
      </c>
      <c r="J5835" t="str">
        <f>_xlfn.XLOOKUP(tbl_GL[[#This Row],[Account_key]],tbl_COA[Account_key],tbl_COA[SubAccount],,0)</f>
        <v>Inventory</v>
      </c>
      <c r="K5835">
        <f>YEAR(tbl_GL[[#This Row],[Date]])</f>
        <v>2018</v>
      </c>
    </row>
    <row r="5836" spans="1:11" hidden="1" x14ac:dyDescent="0.35">
      <c r="A5836">
        <v>322.10000000000002</v>
      </c>
      <c r="B5836" s="24">
        <v>43291</v>
      </c>
      <c r="C5836">
        <v>3</v>
      </c>
      <c r="D5836" s="13">
        <v>10</v>
      </c>
      <c r="E5836" s="13" t="s">
        <v>98</v>
      </c>
      <c r="F5836" s="17">
        <v>-1339</v>
      </c>
      <c r="G5836" t="str">
        <f>_xlfn.XLOOKUP(tbl_GL[[#This Row],[Account_key]],tbl_COA[Account_key],tbl_COA[Class],"Not Found")</f>
        <v>Assets</v>
      </c>
      <c r="H5836" t="str">
        <f>_xlfn.XLOOKUP(tbl_GL[[#This Row],[Account_key]],tbl_COA[Account_key],tbl_COA[SubClass],"Not Found")</f>
        <v>Assets</v>
      </c>
      <c r="I5836" t="str">
        <f>_xlfn.XLOOKUP(tbl_GL[[#This Row],[Account_key]],tbl_COA[Account_key],tbl_COA[SubClass2],"Not Found")</f>
        <v>Current Assets</v>
      </c>
      <c r="J5836" t="str">
        <f>_xlfn.XLOOKUP(tbl_GL[[#This Row],[Account_key]],tbl_COA[Account_key],tbl_COA[SubAccount],,0)</f>
        <v>Cash at Bank</v>
      </c>
      <c r="K5836">
        <f>YEAR(tbl_GL[[#This Row],[Date]])</f>
        <v>2018</v>
      </c>
    </row>
    <row r="5837" spans="1:11" hidden="1" x14ac:dyDescent="0.35">
      <c r="A5837">
        <v>322.2</v>
      </c>
      <c r="B5837" s="24">
        <v>43291</v>
      </c>
      <c r="C5837">
        <v>3</v>
      </c>
      <c r="D5837" s="13">
        <v>120</v>
      </c>
      <c r="E5837" s="13" t="s">
        <v>98</v>
      </c>
      <c r="F5837" s="17">
        <v>-1339</v>
      </c>
      <c r="G5837" t="str">
        <f>_xlfn.XLOOKUP(tbl_GL[[#This Row],[Account_key]],tbl_COA[Account_key],tbl_COA[Class],"Not Found")</f>
        <v>Liabilities and Owners Equity</v>
      </c>
      <c r="H5837" t="str">
        <f>_xlfn.XLOOKUP(tbl_GL[[#This Row],[Account_key]],tbl_COA[Account_key],tbl_COA[SubClass],"Not Found")</f>
        <v>Liabilities</v>
      </c>
      <c r="I5837" t="str">
        <f>_xlfn.XLOOKUP(tbl_GL[[#This Row],[Account_key]],tbl_COA[Account_key],tbl_COA[SubClass2],"Not Found")</f>
        <v>Current Liabilities</v>
      </c>
      <c r="J5837" t="str">
        <f>_xlfn.XLOOKUP(tbl_GL[[#This Row],[Account_key]],tbl_COA[Account_key],tbl_COA[SubAccount],,0)</f>
        <v>Accrued Expenses</v>
      </c>
      <c r="K5837">
        <f>YEAR(tbl_GL[[#This Row],[Date]])</f>
        <v>2018</v>
      </c>
    </row>
    <row r="5838" spans="1:11" hidden="1" x14ac:dyDescent="0.35">
      <c r="A5838">
        <v>323.10000000000002</v>
      </c>
      <c r="B5838" s="24">
        <v>43291</v>
      </c>
      <c r="C5838">
        <v>3</v>
      </c>
      <c r="D5838" s="13">
        <v>210</v>
      </c>
      <c r="E5838" s="13" t="s">
        <v>7</v>
      </c>
      <c r="F5838" s="17">
        <v>2422</v>
      </c>
      <c r="G5838" t="str">
        <f>_xlfn.XLOOKUP(tbl_GL[[#This Row],[Account_key]],tbl_COA[Account_key],tbl_COA[Class],"Not Found")</f>
        <v>Trading account</v>
      </c>
      <c r="H5838" t="str">
        <f>_xlfn.XLOOKUP(tbl_GL[[#This Row],[Account_key]],tbl_COA[Account_key],tbl_COA[SubClass],"Not Found")</f>
        <v>Sales</v>
      </c>
      <c r="I5838" t="str">
        <f>_xlfn.XLOOKUP(tbl_GL[[#This Row],[Account_key]],tbl_COA[Account_key],tbl_COA[SubClass2],"Not Found")</f>
        <v>Sales</v>
      </c>
      <c r="J5838" t="str">
        <f>_xlfn.XLOOKUP(tbl_GL[[#This Row],[Account_key]],tbl_COA[Account_key],tbl_COA[SubAccount],,0)</f>
        <v>Sales</v>
      </c>
      <c r="K5838">
        <f>YEAR(tbl_GL[[#This Row],[Date]])</f>
        <v>2018</v>
      </c>
    </row>
    <row r="5839" spans="1:11" hidden="1" x14ac:dyDescent="0.35">
      <c r="A5839">
        <v>323.2</v>
      </c>
      <c r="B5839" s="24">
        <v>43291</v>
      </c>
      <c r="C5839">
        <v>3</v>
      </c>
      <c r="D5839" s="13">
        <v>10</v>
      </c>
      <c r="E5839" s="13" t="s">
        <v>7</v>
      </c>
      <c r="F5839" s="17">
        <v>2422</v>
      </c>
      <c r="G5839" t="str">
        <f>_xlfn.XLOOKUP(tbl_GL[[#This Row],[Account_key]],tbl_COA[Account_key],tbl_COA[Class],"Not Found")</f>
        <v>Assets</v>
      </c>
      <c r="H5839" t="str">
        <f>_xlfn.XLOOKUP(tbl_GL[[#This Row],[Account_key]],tbl_COA[Account_key],tbl_COA[SubClass],"Not Found")</f>
        <v>Assets</v>
      </c>
      <c r="I5839" t="str">
        <f>_xlfn.XLOOKUP(tbl_GL[[#This Row],[Account_key]],tbl_COA[Account_key],tbl_COA[SubClass2],"Not Found")</f>
        <v>Current Assets</v>
      </c>
      <c r="J5839" t="str">
        <f>_xlfn.XLOOKUP(tbl_GL[[#This Row],[Account_key]],tbl_COA[Account_key],tbl_COA[SubAccount],,0)</f>
        <v>Cash at Bank</v>
      </c>
      <c r="K5839">
        <f>YEAR(tbl_GL[[#This Row],[Date]])</f>
        <v>2018</v>
      </c>
    </row>
    <row r="5840" spans="1:11" hidden="1" x14ac:dyDescent="0.35">
      <c r="A5840">
        <v>324.10000000000002</v>
      </c>
      <c r="B5840" s="24">
        <v>43291</v>
      </c>
      <c r="C5840">
        <v>3</v>
      </c>
      <c r="D5840" s="13">
        <v>230</v>
      </c>
      <c r="E5840" s="13" t="s">
        <v>4</v>
      </c>
      <c r="F5840" s="17">
        <v>-3188</v>
      </c>
      <c r="G5840" t="str">
        <f>_xlfn.XLOOKUP(tbl_GL[[#This Row],[Account_key]],tbl_COA[Account_key],tbl_COA[Class],"Not Found")</f>
        <v>Trading account</v>
      </c>
      <c r="H5840" t="str">
        <f>_xlfn.XLOOKUP(tbl_GL[[#This Row],[Account_key]],tbl_COA[Account_key],tbl_COA[SubClass],"Not Found")</f>
        <v>Cost of Sales</v>
      </c>
      <c r="I5840" t="str">
        <f>_xlfn.XLOOKUP(tbl_GL[[#This Row],[Account_key]],tbl_COA[Account_key],tbl_COA[SubClass2],"Not Found")</f>
        <v>Cost of Sales</v>
      </c>
      <c r="J5840" t="str">
        <f>_xlfn.XLOOKUP(tbl_GL[[#This Row],[Account_key]],tbl_COA[Account_key],tbl_COA[SubAccount],,0)</f>
        <v>Cost of Sales</v>
      </c>
      <c r="K5840">
        <f>YEAR(tbl_GL[[#This Row],[Date]])</f>
        <v>2018</v>
      </c>
    </row>
    <row r="5841" spans="1:11" hidden="1" x14ac:dyDescent="0.35">
      <c r="A5841">
        <v>324.2</v>
      </c>
      <c r="B5841" s="24">
        <v>43291</v>
      </c>
      <c r="C5841">
        <v>3</v>
      </c>
      <c r="D5841" s="13">
        <v>60</v>
      </c>
      <c r="E5841" s="13" t="s">
        <v>4</v>
      </c>
      <c r="F5841" s="17">
        <v>-3188</v>
      </c>
      <c r="G5841" t="str">
        <f>_xlfn.XLOOKUP(tbl_GL[[#This Row],[Account_key]],tbl_COA[Account_key],tbl_COA[Class],"Not Found")</f>
        <v>Assets</v>
      </c>
      <c r="H5841" t="str">
        <f>_xlfn.XLOOKUP(tbl_GL[[#This Row],[Account_key]],tbl_COA[Account_key],tbl_COA[SubClass],"Not Found")</f>
        <v>Assets</v>
      </c>
      <c r="I5841" t="str">
        <f>_xlfn.XLOOKUP(tbl_GL[[#This Row],[Account_key]],tbl_COA[Account_key],tbl_COA[SubClass2],"Not Found")</f>
        <v>Current Assets</v>
      </c>
      <c r="J5841" t="str">
        <f>_xlfn.XLOOKUP(tbl_GL[[#This Row],[Account_key]],tbl_COA[Account_key],tbl_COA[SubAccount],,0)</f>
        <v>Inventory</v>
      </c>
      <c r="K5841">
        <f>YEAR(tbl_GL[[#This Row],[Date]])</f>
        <v>2018</v>
      </c>
    </row>
    <row r="5842" spans="1:11" hidden="1" x14ac:dyDescent="0.35">
      <c r="A5842">
        <v>325.10000000000002</v>
      </c>
      <c r="B5842" s="24">
        <v>43291</v>
      </c>
      <c r="C5842">
        <v>3</v>
      </c>
      <c r="D5842" s="13">
        <v>210</v>
      </c>
      <c r="E5842" s="13" t="s">
        <v>8</v>
      </c>
      <c r="F5842" s="17">
        <v>9962</v>
      </c>
      <c r="G5842" t="str">
        <f>_xlfn.XLOOKUP(tbl_GL[[#This Row],[Account_key]],tbl_COA[Account_key],tbl_COA[Class],"Not Found")</f>
        <v>Trading account</v>
      </c>
      <c r="H5842" t="str">
        <f>_xlfn.XLOOKUP(tbl_GL[[#This Row],[Account_key]],tbl_COA[Account_key],tbl_COA[SubClass],"Not Found")</f>
        <v>Sales</v>
      </c>
      <c r="I5842" t="str">
        <f>_xlfn.XLOOKUP(tbl_GL[[#This Row],[Account_key]],tbl_COA[Account_key],tbl_COA[SubClass2],"Not Found")</f>
        <v>Sales</v>
      </c>
      <c r="J5842" t="str">
        <f>_xlfn.XLOOKUP(tbl_GL[[#This Row],[Account_key]],tbl_COA[Account_key],tbl_COA[SubAccount],,0)</f>
        <v>Sales</v>
      </c>
      <c r="K5842">
        <f>YEAR(tbl_GL[[#This Row],[Date]])</f>
        <v>2018</v>
      </c>
    </row>
    <row r="5843" spans="1:11" hidden="1" x14ac:dyDescent="0.35">
      <c r="A5843">
        <v>325.2</v>
      </c>
      <c r="B5843" s="24">
        <v>43291</v>
      </c>
      <c r="C5843">
        <v>3</v>
      </c>
      <c r="D5843" s="13">
        <v>30</v>
      </c>
      <c r="E5843" s="13" t="s">
        <v>8</v>
      </c>
      <c r="F5843" s="17">
        <v>9962</v>
      </c>
      <c r="G5843" t="str">
        <f>_xlfn.XLOOKUP(tbl_GL[[#This Row],[Account_key]],tbl_COA[Account_key],tbl_COA[Class],"Not Found")</f>
        <v>Assets</v>
      </c>
      <c r="H5843" t="str">
        <f>_xlfn.XLOOKUP(tbl_GL[[#This Row],[Account_key]],tbl_COA[Account_key],tbl_COA[SubClass],"Not Found")</f>
        <v>Assets</v>
      </c>
      <c r="I5843" t="str">
        <f>_xlfn.XLOOKUP(tbl_GL[[#This Row],[Account_key]],tbl_COA[Account_key],tbl_COA[SubClass2],"Not Found")</f>
        <v>Current Assets</v>
      </c>
      <c r="J5843" t="str">
        <f>_xlfn.XLOOKUP(tbl_GL[[#This Row],[Account_key]],tbl_COA[Account_key],tbl_COA[SubAccount],,0)</f>
        <v>Trade Receivables</v>
      </c>
      <c r="K5843">
        <f>YEAR(tbl_GL[[#This Row],[Date]])</f>
        <v>2018</v>
      </c>
    </row>
    <row r="5844" spans="1:11" hidden="1" x14ac:dyDescent="0.35">
      <c r="A5844">
        <v>326.10000000000002</v>
      </c>
      <c r="B5844" s="24">
        <v>43293</v>
      </c>
      <c r="C5844">
        <v>3</v>
      </c>
      <c r="D5844" s="13">
        <v>310</v>
      </c>
      <c r="E5844" s="13" t="s">
        <v>97</v>
      </c>
      <c r="F5844" s="17">
        <v>-1053</v>
      </c>
      <c r="G5844" t="str">
        <f>_xlfn.XLOOKUP(tbl_GL[[#This Row],[Account_key]],tbl_COA[Account_key],tbl_COA[Class],"Not Found")</f>
        <v>Operating account</v>
      </c>
      <c r="H5844" t="str">
        <f>_xlfn.XLOOKUP(tbl_GL[[#This Row],[Account_key]],tbl_COA[Account_key],tbl_COA[SubClass],"Not Found")</f>
        <v>Operating Expenses</v>
      </c>
      <c r="I5844" t="str">
        <f>_xlfn.XLOOKUP(tbl_GL[[#This Row],[Account_key]],tbl_COA[Account_key],tbl_COA[SubClass2],"Not Found")</f>
        <v>Administration</v>
      </c>
      <c r="J5844" t="str">
        <f>_xlfn.XLOOKUP(tbl_GL[[#This Row],[Account_key]],tbl_COA[Account_key],tbl_COA[SubAccount],,0)</f>
        <v>Office Supplies</v>
      </c>
      <c r="K5844">
        <f>YEAR(tbl_GL[[#This Row],[Date]])</f>
        <v>2018</v>
      </c>
    </row>
    <row r="5845" spans="1:11" hidden="1" x14ac:dyDescent="0.35">
      <c r="A5845">
        <v>326.2</v>
      </c>
      <c r="B5845" s="24">
        <v>43293</v>
      </c>
      <c r="C5845">
        <v>3</v>
      </c>
      <c r="D5845" s="13">
        <v>120</v>
      </c>
      <c r="E5845" s="13" t="s">
        <v>97</v>
      </c>
      <c r="F5845" s="17">
        <v>1053</v>
      </c>
      <c r="G5845" t="str">
        <f>_xlfn.XLOOKUP(tbl_GL[[#This Row],[Account_key]],tbl_COA[Account_key],tbl_COA[Class],"Not Found")</f>
        <v>Liabilities and Owners Equity</v>
      </c>
      <c r="H5845" t="str">
        <f>_xlfn.XLOOKUP(tbl_GL[[#This Row],[Account_key]],tbl_COA[Account_key],tbl_COA[SubClass],"Not Found")</f>
        <v>Liabilities</v>
      </c>
      <c r="I5845" t="str">
        <f>_xlfn.XLOOKUP(tbl_GL[[#This Row],[Account_key]],tbl_COA[Account_key],tbl_COA[SubClass2],"Not Found")</f>
        <v>Current Liabilities</v>
      </c>
      <c r="J5845" t="str">
        <f>_xlfn.XLOOKUP(tbl_GL[[#This Row],[Account_key]],tbl_COA[Account_key],tbl_COA[SubAccount],,0)</f>
        <v>Accrued Expenses</v>
      </c>
      <c r="K5845">
        <f>YEAR(tbl_GL[[#This Row],[Date]])</f>
        <v>2018</v>
      </c>
    </row>
    <row r="5846" spans="1:11" hidden="1" x14ac:dyDescent="0.35">
      <c r="A5846">
        <v>327.10000000000002</v>
      </c>
      <c r="B5846" s="24">
        <v>43295</v>
      </c>
      <c r="C5846">
        <v>3</v>
      </c>
      <c r="D5846" s="13">
        <v>10</v>
      </c>
      <c r="E5846" s="13" t="s">
        <v>98</v>
      </c>
      <c r="F5846" s="17">
        <v>-1292</v>
      </c>
      <c r="G5846" t="str">
        <f>_xlfn.XLOOKUP(tbl_GL[[#This Row],[Account_key]],tbl_COA[Account_key],tbl_COA[Class],"Not Found")</f>
        <v>Assets</v>
      </c>
      <c r="H5846" t="str">
        <f>_xlfn.XLOOKUP(tbl_GL[[#This Row],[Account_key]],tbl_COA[Account_key],tbl_COA[SubClass],"Not Found")</f>
        <v>Assets</v>
      </c>
      <c r="I5846" t="str">
        <f>_xlfn.XLOOKUP(tbl_GL[[#This Row],[Account_key]],tbl_COA[Account_key],tbl_COA[SubClass2],"Not Found")</f>
        <v>Current Assets</v>
      </c>
      <c r="J5846" t="str">
        <f>_xlfn.XLOOKUP(tbl_GL[[#This Row],[Account_key]],tbl_COA[Account_key],tbl_COA[SubAccount],,0)</f>
        <v>Cash at Bank</v>
      </c>
      <c r="K5846">
        <f>YEAR(tbl_GL[[#This Row],[Date]])</f>
        <v>2018</v>
      </c>
    </row>
    <row r="5847" spans="1:11" hidden="1" x14ac:dyDescent="0.35">
      <c r="A5847">
        <v>327.2</v>
      </c>
      <c r="B5847" s="24">
        <v>43295</v>
      </c>
      <c r="C5847">
        <v>3</v>
      </c>
      <c r="D5847" s="13">
        <v>120</v>
      </c>
      <c r="E5847" s="13" t="s">
        <v>98</v>
      </c>
      <c r="F5847" s="17">
        <v>-1292</v>
      </c>
      <c r="G5847" t="str">
        <f>_xlfn.XLOOKUP(tbl_GL[[#This Row],[Account_key]],tbl_COA[Account_key],tbl_COA[Class],"Not Found")</f>
        <v>Liabilities and Owners Equity</v>
      </c>
      <c r="H5847" t="str">
        <f>_xlfn.XLOOKUP(tbl_GL[[#This Row],[Account_key]],tbl_COA[Account_key],tbl_COA[SubClass],"Not Found")</f>
        <v>Liabilities</v>
      </c>
      <c r="I5847" t="str">
        <f>_xlfn.XLOOKUP(tbl_GL[[#This Row],[Account_key]],tbl_COA[Account_key],tbl_COA[SubClass2],"Not Found")</f>
        <v>Current Liabilities</v>
      </c>
      <c r="J5847" t="str">
        <f>_xlfn.XLOOKUP(tbl_GL[[#This Row],[Account_key]],tbl_COA[Account_key],tbl_COA[SubAccount],,0)</f>
        <v>Accrued Expenses</v>
      </c>
      <c r="K5847">
        <f>YEAR(tbl_GL[[#This Row],[Date]])</f>
        <v>2018</v>
      </c>
    </row>
    <row r="5848" spans="1:11" hidden="1" x14ac:dyDescent="0.35">
      <c r="A5848">
        <v>328.1</v>
      </c>
      <c r="B5848" s="24">
        <v>43296</v>
      </c>
      <c r="C5848">
        <v>3</v>
      </c>
      <c r="D5848" s="13">
        <v>10</v>
      </c>
      <c r="E5848" s="13" t="s">
        <v>112</v>
      </c>
      <c r="F5848" s="17">
        <v>-187</v>
      </c>
      <c r="G5848" t="str">
        <f>_xlfn.XLOOKUP(tbl_GL[[#This Row],[Account_key]],tbl_COA[Account_key],tbl_COA[Class],"Not Found")</f>
        <v>Assets</v>
      </c>
      <c r="H5848" t="str">
        <f>_xlfn.XLOOKUP(tbl_GL[[#This Row],[Account_key]],tbl_COA[Account_key],tbl_COA[SubClass],"Not Found")</f>
        <v>Assets</v>
      </c>
      <c r="I5848" t="str">
        <f>_xlfn.XLOOKUP(tbl_GL[[#This Row],[Account_key]],tbl_COA[Account_key],tbl_COA[SubClass2],"Not Found")</f>
        <v>Current Assets</v>
      </c>
      <c r="J5848" t="str">
        <f>_xlfn.XLOOKUP(tbl_GL[[#This Row],[Account_key]],tbl_COA[Account_key],tbl_COA[SubAccount],,0)</f>
        <v>Cash at Bank</v>
      </c>
      <c r="K5848">
        <f>YEAR(tbl_GL[[#This Row],[Date]])</f>
        <v>2018</v>
      </c>
    </row>
    <row r="5849" spans="1:11" hidden="1" x14ac:dyDescent="0.35">
      <c r="A5849">
        <v>328.2</v>
      </c>
      <c r="B5849" s="24">
        <v>43296</v>
      </c>
      <c r="C5849">
        <v>3</v>
      </c>
      <c r="D5849" s="13">
        <v>121</v>
      </c>
      <c r="E5849" s="13" t="s">
        <v>112</v>
      </c>
      <c r="F5849" s="17">
        <v>-187</v>
      </c>
      <c r="G5849" t="str">
        <f>_xlfn.XLOOKUP(tbl_GL[[#This Row],[Account_key]],tbl_COA[Account_key],tbl_COA[Class],"Not Found")</f>
        <v>Liabilities and Owners Equity</v>
      </c>
      <c r="H5849" t="str">
        <f>_xlfn.XLOOKUP(tbl_GL[[#This Row],[Account_key]],tbl_COA[Account_key],tbl_COA[SubClass],"Not Found")</f>
        <v>Liabilities</v>
      </c>
      <c r="I5849" t="str">
        <f>_xlfn.XLOOKUP(tbl_GL[[#This Row],[Account_key]],tbl_COA[Account_key],tbl_COA[SubClass2],"Not Found")</f>
        <v>Current Liabilities</v>
      </c>
      <c r="J5849" t="str">
        <f>_xlfn.XLOOKUP(tbl_GL[[#This Row],[Account_key]],tbl_COA[Account_key],tbl_COA[SubAccount],,0)</f>
        <v>Interest Payable</v>
      </c>
      <c r="K5849">
        <f>YEAR(tbl_GL[[#This Row],[Date]])</f>
        <v>2018</v>
      </c>
    </row>
    <row r="5850" spans="1:11" hidden="1" x14ac:dyDescent="0.35">
      <c r="A5850">
        <v>329.1</v>
      </c>
      <c r="B5850" s="24">
        <v>43296</v>
      </c>
      <c r="C5850">
        <v>3</v>
      </c>
      <c r="D5850" s="13">
        <v>300</v>
      </c>
      <c r="E5850" s="13" t="s">
        <v>97</v>
      </c>
      <c r="F5850" s="17">
        <v>-1437</v>
      </c>
      <c r="G5850" t="str">
        <f>_xlfn.XLOOKUP(tbl_GL[[#This Row],[Account_key]],tbl_COA[Account_key],tbl_COA[Class],"Not Found")</f>
        <v>Operating account</v>
      </c>
      <c r="H5850" t="str">
        <f>_xlfn.XLOOKUP(tbl_GL[[#This Row],[Account_key]],tbl_COA[Account_key],tbl_COA[SubClass],"Not Found")</f>
        <v>Operating Expenses</v>
      </c>
      <c r="I5850" t="str">
        <f>_xlfn.XLOOKUP(tbl_GL[[#This Row],[Account_key]],tbl_COA[Account_key],tbl_COA[SubClass2],"Not Found")</f>
        <v>Administration</v>
      </c>
      <c r="J5850" t="str">
        <f>_xlfn.XLOOKUP(tbl_GL[[#This Row],[Account_key]],tbl_COA[Account_key],tbl_COA[SubAccount],,0)</f>
        <v>Entertainment</v>
      </c>
      <c r="K5850">
        <f>YEAR(tbl_GL[[#This Row],[Date]])</f>
        <v>2018</v>
      </c>
    </row>
    <row r="5851" spans="1:11" hidden="1" x14ac:dyDescent="0.35">
      <c r="A5851">
        <v>329.2</v>
      </c>
      <c r="B5851" s="24">
        <v>43296</v>
      </c>
      <c r="C5851">
        <v>3</v>
      </c>
      <c r="D5851" s="13">
        <v>120</v>
      </c>
      <c r="E5851" s="13" t="s">
        <v>97</v>
      </c>
      <c r="F5851" s="17">
        <v>1437</v>
      </c>
      <c r="G5851" t="str">
        <f>_xlfn.XLOOKUP(tbl_GL[[#This Row],[Account_key]],tbl_COA[Account_key],tbl_COA[Class],"Not Found")</f>
        <v>Liabilities and Owners Equity</v>
      </c>
      <c r="H5851" t="str">
        <f>_xlfn.XLOOKUP(tbl_GL[[#This Row],[Account_key]],tbl_COA[Account_key],tbl_COA[SubClass],"Not Found")</f>
        <v>Liabilities</v>
      </c>
      <c r="I5851" t="str">
        <f>_xlfn.XLOOKUP(tbl_GL[[#This Row],[Account_key]],tbl_COA[Account_key],tbl_COA[SubClass2],"Not Found")</f>
        <v>Current Liabilities</v>
      </c>
      <c r="J5851" t="str">
        <f>_xlfn.XLOOKUP(tbl_GL[[#This Row],[Account_key]],tbl_COA[Account_key],tbl_COA[SubAccount],,0)</f>
        <v>Accrued Expenses</v>
      </c>
      <c r="K5851">
        <f>YEAR(tbl_GL[[#This Row],[Date]])</f>
        <v>2018</v>
      </c>
    </row>
    <row r="5852" spans="1:11" hidden="1" x14ac:dyDescent="0.35">
      <c r="A5852">
        <v>330.1</v>
      </c>
      <c r="B5852" s="24">
        <v>43297</v>
      </c>
      <c r="C5852">
        <v>3</v>
      </c>
      <c r="D5852" s="13">
        <v>10</v>
      </c>
      <c r="E5852" s="13" t="s">
        <v>98</v>
      </c>
      <c r="F5852" s="17">
        <v>-1549</v>
      </c>
      <c r="G5852" t="str">
        <f>_xlfn.XLOOKUP(tbl_GL[[#This Row],[Account_key]],tbl_COA[Account_key],tbl_COA[Class],"Not Found")</f>
        <v>Assets</v>
      </c>
      <c r="H5852" t="str">
        <f>_xlfn.XLOOKUP(tbl_GL[[#This Row],[Account_key]],tbl_COA[Account_key],tbl_COA[SubClass],"Not Found")</f>
        <v>Assets</v>
      </c>
      <c r="I5852" t="str">
        <f>_xlfn.XLOOKUP(tbl_GL[[#This Row],[Account_key]],tbl_COA[Account_key],tbl_COA[SubClass2],"Not Found")</f>
        <v>Current Assets</v>
      </c>
      <c r="J5852" t="str">
        <f>_xlfn.XLOOKUP(tbl_GL[[#This Row],[Account_key]],tbl_COA[Account_key],tbl_COA[SubAccount],,0)</f>
        <v>Cash at Bank</v>
      </c>
      <c r="K5852">
        <f>YEAR(tbl_GL[[#This Row],[Date]])</f>
        <v>2018</v>
      </c>
    </row>
    <row r="5853" spans="1:11" hidden="1" x14ac:dyDescent="0.35">
      <c r="A5853">
        <v>330.2</v>
      </c>
      <c r="B5853" s="24">
        <v>43297</v>
      </c>
      <c r="C5853">
        <v>3</v>
      </c>
      <c r="D5853" s="13">
        <v>120</v>
      </c>
      <c r="E5853" s="13" t="s">
        <v>98</v>
      </c>
      <c r="F5853" s="17">
        <v>-1549</v>
      </c>
      <c r="G5853" t="str">
        <f>_xlfn.XLOOKUP(tbl_GL[[#This Row],[Account_key]],tbl_COA[Account_key],tbl_COA[Class],"Not Found")</f>
        <v>Liabilities and Owners Equity</v>
      </c>
      <c r="H5853" t="str">
        <f>_xlfn.XLOOKUP(tbl_GL[[#This Row],[Account_key]],tbl_COA[Account_key],tbl_COA[SubClass],"Not Found")</f>
        <v>Liabilities</v>
      </c>
      <c r="I5853" t="str">
        <f>_xlfn.XLOOKUP(tbl_GL[[#This Row],[Account_key]],tbl_COA[Account_key],tbl_COA[SubClass2],"Not Found")</f>
        <v>Current Liabilities</v>
      </c>
      <c r="J5853" t="str">
        <f>_xlfn.XLOOKUP(tbl_GL[[#This Row],[Account_key]],tbl_COA[Account_key],tbl_COA[SubAccount],,0)</f>
        <v>Accrued Expenses</v>
      </c>
      <c r="K5853">
        <f>YEAR(tbl_GL[[#This Row],[Date]])</f>
        <v>2018</v>
      </c>
    </row>
    <row r="5854" spans="1:11" hidden="1" x14ac:dyDescent="0.35">
      <c r="A5854">
        <v>331.1</v>
      </c>
      <c r="B5854" s="24">
        <v>43298</v>
      </c>
      <c r="C5854">
        <v>3</v>
      </c>
      <c r="D5854" s="13">
        <v>10</v>
      </c>
      <c r="E5854" s="13" t="s">
        <v>98</v>
      </c>
      <c r="F5854" s="17">
        <v>-1310</v>
      </c>
      <c r="G5854" t="str">
        <f>_xlfn.XLOOKUP(tbl_GL[[#This Row],[Account_key]],tbl_COA[Account_key],tbl_COA[Class],"Not Found")</f>
        <v>Assets</v>
      </c>
      <c r="H5854" t="str">
        <f>_xlfn.XLOOKUP(tbl_GL[[#This Row],[Account_key]],tbl_COA[Account_key],tbl_COA[SubClass],"Not Found")</f>
        <v>Assets</v>
      </c>
      <c r="I5854" t="str">
        <f>_xlfn.XLOOKUP(tbl_GL[[#This Row],[Account_key]],tbl_COA[Account_key],tbl_COA[SubClass2],"Not Found")</f>
        <v>Current Assets</v>
      </c>
      <c r="J5854" t="str">
        <f>_xlfn.XLOOKUP(tbl_GL[[#This Row],[Account_key]],tbl_COA[Account_key],tbl_COA[SubAccount],,0)</f>
        <v>Cash at Bank</v>
      </c>
      <c r="K5854">
        <f>YEAR(tbl_GL[[#This Row],[Date]])</f>
        <v>2018</v>
      </c>
    </row>
    <row r="5855" spans="1:11" hidden="1" x14ac:dyDescent="0.35">
      <c r="A5855">
        <v>331.2</v>
      </c>
      <c r="B5855" s="24">
        <v>43298</v>
      </c>
      <c r="C5855">
        <v>3</v>
      </c>
      <c r="D5855" s="13">
        <v>120</v>
      </c>
      <c r="E5855" s="13" t="s">
        <v>98</v>
      </c>
      <c r="F5855" s="17">
        <v>-1310</v>
      </c>
      <c r="G5855" t="str">
        <f>_xlfn.XLOOKUP(tbl_GL[[#This Row],[Account_key]],tbl_COA[Account_key],tbl_COA[Class],"Not Found")</f>
        <v>Liabilities and Owners Equity</v>
      </c>
      <c r="H5855" t="str">
        <f>_xlfn.XLOOKUP(tbl_GL[[#This Row],[Account_key]],tbl_COA[Account_key],tbl_COA[SubClass],"Not Found")</f>
        <v>Liabilities</v>
      </c>
      <c r="I5855" t="str">
        <f>_xlfn.XLOOKUP(tbl_GL[[#This Row],[Account_key]],tbl_COA[Account_key],tbl_COA[SubClass2],"Not Found")</f>
        <v>Current Liabilities</v>
      </c>
      <c r="J5855" t="str">
        <f>_xlfn.XLOOKUP(tbl_GL[[#This Row],[Account_key]],tbl_COA[Account_key],tbl_COA[SubAccount],,0)</f>
        <v>Accrued Expenses</v>
      </c>
      <c r="K5855">
        <f>YEAR(tbl_GL[[#This Row],[Date]])</f>
        <v>2018</v>
      </c>
    </row>
    <row r="5856" spans="1:11" hidden="1" x14ac:dyDescent="0.35">
      <c r="A5856">
        <v>332.1</v>
      </c>
      <c r="B5856" s="24">
        <v>43299</v>
      </c>
      <c r="C5856">
        <v>3</v>
      </c>
      <c r="D5856" s="13">
        <v>230</v>
      </c>
      <c r="E5856" s="13" t="s">
        <v>4</v>
      </c>
      <c r="F5856" s="17">
        <v>-830</v>
      </c>
      <c r="G5856" t="str">
        <f>_xlfn.XLOOKUP(tbl_GL[[#This Row],[Account_key]],tbl_COA[Account_key],tbl_COA[Class],"Not Found")</f>
        <v>Trading account</v>
      </c>
      <c r="H5856" t="str">
        <f>_xlfn.XLOOKUP(tbl_GL[[#This Row],[Account_key]],tbl_COA[Account_key],tbl_COA[SubClass],"Not Found")</f>
        <v>Cost of Sales</v>
      </c>
      <c r="I5856" t="str">
        <f>_xlfn.XLOOKUP(tbl_GL[[#This Row],[Account_key]],tbl_COA[Account_key],tbl_COA[SubClass2],"Not Found")</f>
        <v>Cost of Sales</v>
      </c>
      <c r="J5856" t="str">
        <f>_xlfn.XLOOKUP(tbl_GL[[#This Row],[Account_key]],tbl_COA[Account_key],tbl_COA[SubAccount],,0)</f>
        <v>Cost of Sales</v>
      </c>
      <c r="K5856">
        <f>YEAR(tbl_GL[[#This Row],[Date]])</f>
        <v>2018</v>
      </c>
    </row>
    <row r="5857" spans="1:11" hidden="1" x14ac:dyDescent="0.35">
      <c r="A5857">
        <v>332.2</v>
      </c>
      <c r="B5857" s="24">
        <v>43299</v>
      </c>
      <c r="C5857">
        <v>3</v>
      </c>
      <c r="D5857" s="13">
        <v>60</v>
      </c>
      <c r="E5857" s="13" t="s">
        <v>4</v>
      </c>
      <c r="F5857" s="17">
        <v>-830</v>
      </c>
      <c r="G5857" t="str">
        <f>_xlfn.XLOOKUP(tbl_GL[[#This Row],[Account_key]],tbl_COA[Account_key],tbl_COA[Class],"Not Found")</f>
        <v>Assets</v>
      </c>
      <c r="H5857" t="str">
        <f>_xlfn.XLOOKUP(tbl_GL[[#This Row],[Account_key]],tbl_COA[Account_key],tbl_COA[SubClass],"Not Found")</f>
        <v>Assets</v>
      </c>
      <c r="I5857" t="str">
        <f>_xlfn.XLOOKUP(tbl_GL[[#This Row],[Account_key]],tbl_COA[Account_key],tbl_COA[SubClass2],"Not Found")</f>
        <v>Current Assets</v>
      </c>
      <c r="J5857" t="str">
        <f>_xlfn.XLOOKUP(tbl_GL[[#This Row],[Account_key]],tbl_COA[Account_key],tbl_COA[SubAccount],,0)</f>
        <v>Inventory</v>
      </c>
      <c r="K5857">
        <f>YEAR(tbl_GL[[#This Row],[Date]])</f>
        <v>2018</v>
      </c>
    </row>
    <row r="5858" spans="1:11" hidden="1" x14ac:dyDescent="0.35">
      <c r="A5858">
        <v>333.1</v>
      </c>
      <c r="B5858" s="24">
        <v>43299</v>
      </c>
      <c r="C5858">
        <v>3</v>
      </c>
      <c r="D5858" s="13">
        <v>320</v>
      </c>
      <c r="E5858" s="13" t="s">
        <v>97</v>
      </c>
      <c r="F5858" s="17">
        <v>-1633</v>
      </c>
      <c r="G5858" t="str">
        <f>_xlfn.XLOOKUP(tbl_GL[[#This Row],[Account_key]],tbl_COA[Account_key],tbl_COA[Class],"Not Found")</f>
        <v>Operating account</v>
      </c>
      <c r="H5858" t="str">
        <f>_xlfn.XLOOKUP(tbl_GL[[#This Row],[Account_key]],tbl_COA[Account_key],tbl_COA[SubClass],"Not Found")</f>
        <v>Operating Expenses</v>
      </c>
      <c r="I5858" t="str">
        <f>_xlfn.XLOOKUP(tbl_GL[[#This Row],[Account_key]],tbl_COA[Account_key],tbl_COA[SubClass2],"Not Found")</f>
        <v>Administration</v>
      </c>
      <c r="J5858" t="str">
        <f>_xlfn.XLOOKUP(tbl_GL[[#This Row],[Account_key]],tbl_COA[Account_key],tbl_COA[SubAccount],,0)</f>
        <v>Professional Services</v>
      </c>
      <c r="K5858">
        <f>YEAR(tbl_GL[[#This Row],[Date]])</f>
        <v>2018</v>
      </c>
    </row>
    <row r="5859" spans="1:11" hidden="1" x14ac:dyDescent="0.35">
      <c r="A5859">
        <v>333.2</v>
      </c>
      <c r="B5859" s="24">
        <v>43299</v>
      </c>
      <c r="C5859">
        <v>3</v>
      </c>
      <c r="D5859" s="13">
        <v>120</v>
      </c>
      <c r="E5859" s="13" t="s">
        <v>97</v>
      </c>
      <c r="F5859" s="17">
        <v>1633</v>
      </c>
      <c r="G5859" t="str">
        <f>_xlfn.XLOOKUP(tbl_GL[[#This Row],[Account_key]],tbl_COA[Account_key],tbl_COA[Class],"Not Found")</f>
        <v>Liabilities and Owners Equity</v>
      </c>
      <c r="H5859" t="str">
        <f>_xlfn.XLOOKUP(tbl_GL[[#This Row],[Account_key]],tbl_COA[Account_key],tbl_COA[SubClass],"Not Found")</f>
        <v>Liabilities</v>
      </c>
      <c r="I5859" t="str">
        <f>_xlfn.XLOOKUP(tbl_GL[[#This Row],[Account_key]],tbl_COA[Account_key],tbl_COA[SubClass2],"Not Found")</f>
        <v>Current Liabilities</v>
      </c>
      <c r="J5859" t="str">
        <f>_xlfn.XLOOKUP(tbl_GL[[#This Row],[Account_key]],tbl_COA[Account_key],tbl_COA[SubAccount],,0)</f>
        <v>Accrued Expenses</v>
      </c>
      <c r="K5859">
        <f>YEAR(tbl_GL[[#This Row],[Date]])</f>
        <v>2018</v>
      </c>
    </row>
    <row r="5860" spans="1:11" hidden="1" x14ac:dyDescent="0.35">
      <c r="A5860">
        <v>334.1</v>
      </c>
      <c r="B5860" s="24">
        <v>43299</v>
      </c>
      <c r="C5860">
        <v>3</v>
      </c>
      <c r="D5860" s="13">
        <v>210</v>
      </c>
      <c r="E5860" s="13" t="s">
        <v>7</v>
      </c>
      <c r="F5860" s="17">
        <v>2420</v>
      </c>
      <c r="G5860" t="str">
        <f>_xlfn.XLOOKUP(tbl_GL[[#This Row],[Account_key]],tbl_COA[Account_key],tbl_COA[Class],"Not Found")</f>
        <v>Trading account</v>
      </c>
      <c r="H5860" t="str">
        <f>_xlfn.XLOOKUP(tbl_GL[[#This Row],[Account_key]],tbl_COA[Account_key],tbl_COA[SubClass],"Not Found")</f>
        <v>Sales</v>
      </c>
      <c r="I5860" t="str">
        <f>_xlfn.XLOOKUP(tbl_GL[[#This Row],[Account_key]],tbl_COA[Account_key],tbl_COA[SubClass2],"Not Found")</f>
        <v>Sales</v>
      </c>
      <c r="J5860" t="str">
        <f>_xlfn.XLOOKUP(tbl_GL[[#This Row],[Account_key]],tbl_COA[Account_key],tbl_COA[SubAccount],,0)</f>
        <v>Sales</v>
      </c>
      <c r="K5860">
        <f>YEAR(tbl_GL[[#This Row],[Date]])</f>
        <v>2018</v>
      </c>
    </row>
    <row r="5861" spans="1:11" hidden="1" x14ac:dyDescent="0.35">
      <c r="A5861">
        <v>334.2</v>
      </c>
      <c r="B5861" s="24">
        <v>43299</v>
      </c>
      <c r="C5861">
        <v>3</v>
      </c>
      <c r="D5861" s="13">
        <v>10</v>
      </c>
      <c r="E5861" s="13" t="s">
        <v>7</v>
      </c>
      <c r="F5861" s="17">
        <v>2420</v>
      </c>
      <c r="G5861" t="str">
        <f>_xlfn.XLOOKUP(tbl_GL[[#This Row],[Account_key]],tbl_COA[Account_key],tbl_COA[Class],"Not Found")</f>
        <v>Assets</v>
      </c>
      <c r="H5861" t="str">
        <f>_xlfn.XLOOKUP(tbl_GL[[#This Row],[Account_key]],tbl_COA[Account_key],tbl_COA[SubClass],"Not Found")</f>
        <v>Assets</v>
      </c>
      <c r="I5861" t="str">
        <f>_xlfn.XLOOKUP(tbl_GL[[#This Row],[Account_key]],tbl_COA[Account_key],tbl_COA[SubClass2],"Not Found")</f>
        <v>Current Assets</v>
      </c>
      <c r="J5861" t="str">
        <f>_xlfn.XLOOKUP(tbl_GL[[#This Row],[Account_key]],tbl_COA[Account_key],tbl_COA[SubAccount],,0)</f>
        <v>Cash at Bank</v>
      </c>
      <c r="K5861">
        <f>YEAR(tbl_GL[[#This Row],[Date]])</f>
        <v>2018</v>
      </c>
    </row>
    <row r="5862" spans="1:11" hidden="1" x14ac:dyDescent="0.35">
      <c r="A5862">
        <v>335.1</v>
      </c>
      <c r="B5862" s="24">
        <v>43299</v>
      </c>
      <c r="C5862">
        <v>3</v>
      </c>
      <c r="D5862" s="13">
        <v>230</v>
      </c>
      <c r="E5862" s="13" t="s">
        <v>4</v>
      </c>
      <c r="F5862" s="17">
        <v>-3411</v>
      </c>
      <c r="G5862" t="str">
        <f>_xlfn.XLOOKUP(tbl_GL[[#This Row],[Account_key]],tbl_COA[Account_key],tbl_COA[Class],"Not Found")</f>
        <v>Trading account</v>
      </c>
      <c r="H5862" t="str">
        <f>_xlfn.XLOOKUP(tbl_GL[[#This Row],[Account_key]],tbl_COA[Account_key],tbl_COA[SubClass],"Not Found")</f>
        <v>Cost of Sales</v>
      </c>
      <c r="I5862" t="str">
        <f>_xlfn.XLOOKUP(tbl_GL[[#This Row],[Account_key]],tbl_COA[Account_key],tbl_COA[SubClass2],"Not Found")</f>
        <v>Cost of Sales</v>
      </c>
      <c r="J5862" t="str">
        <f>_xlfn.XLOOKUP(tbl_GL[[#This Row],[Account_key]],tbl_COA[Account_key],tbl_COA[SubAccount],,0)</f>
        <v>Cost of Sales</v>
      </c>
      <c r="K5862">
        <f>YEAR(tbl_GL[[#This Row],[Date]])</f>
        <v>2018</v>
      </c>
    </row>
    <row r="5863" spans="1:11" hidden="1" x14ac:dyDescent="0.35">
      <c r="A5863">
        <v>335.2</v>
      </c>
      <c r="B5863" s="24">
        <v>43299</v>
      </c>
      <c r="C5863">
        <v>3</v>
      </c>
      <c r="D5863" s="13">
        <v>60</v>
      </c>
      <c r="E5863" s="13" t="s">
        <v>4</v>
      </c>
      <c r="F5863" s="17">
        <v>-3411</v>
      </c>
      <c r="G5863" t="str">
        <f>_xlfn.XLOOKUP(tbl_GL[[#This Row],[Account_key]],tbl_COA[Account_key],tbl_COA[Class],"Not Found")</f>
        <v>Assets</v>
      </c>
      <c r="H5863" t="str">
        <f>_xlfn.XLOOKUP(tbl_GL[[#This Row],[Account_key]],tbl_COA[Account_key],tbl_COA[SubClass],"Not Found")</f>
        <v>Assets</v>
      </c>
      <c r="I5863" t="str">
        <f>_xlfn.XLOOKUP(tbl_GL[[#This Row],[Account_key]],tbl_COA[Account_key],tbl_COA[SubClass2],"Not Found")</f>
        <v>Current Assets</v>
      </c>
      <c r="J5863" t="str">
        <f>_xlfn.XLOOKUP(tbl_GL[[#This Row],[Account_key]],tbl_COA[Account_key],tbl_COA[SubAccount],,0)</f>
        <v>Inventory</v>
      </c>
      <c r="K5863">
        <f>YEAR(tbl_GL[[#This Row],[Date]])</f>
        <v>2018</v>
      </c>
    </row>
    <row r="5864" spans="1:11" hidden="1" x14ac:dyDescent="0.35">
      <c r="A5864">
        <v>336.1</v>
      </c>
      <c r="B5864" s="24">
        <v>43299</v>
      </c>
      <c r="C5864">
        <v>3</v>
      </c>
      <c r="D5864" s="13">
        <v>210</v>
      </c>
      <c r="E5864" s="13" t="s">
        <v>8</v>
      </c>
      <c r="F5864" s="17">
        <v>10658</v>
      </c>
      <c r="G5864" t="str">
        <f>_xlfn.XLOOKUP(tbl_GL[[#This Row],[Account_key]],tbl_COA[Account_key],tbl_COA[Class],"Not Found")</f>
        <v>Trading account</v>
      </c>
      <c r="H5864" t="str">
        <f>_xlfn.XLOOKUP(tbl_GL[[#This Row],[Account_key]],tbl_COA[Account_key],tbl_COA[SubClass],"Not Found")</f>
        <v>Sales</v>
      </c>
      <c r="I5864" t="str">
        <f>_xlfn.XLOOKUP(tbl_GL[[#This Row],[Account_key]],tbl_COA[Account_key],tbl_COA[SubClass2],"Not Found")</f>
        <v>Sales</v>
      </c>
      <c r="J5864" t="str">
        <f>_xlfn.XLOOKUP(tbl_GL[[#This Row],[Account_key]],tbl_COA[Account_key],tbl_COA[SubAccount],,0)</f>
        <v>Sales</v>
      </c>
      <c r="K5864">
        <f>YEAR(tbl_GL[[#This Row],[Date]])</f>
        <v>2018</v>
      </c>
    </row>
    <row r="5865" spans="1:11" hidden="1" x14ac:dyDescent="0.35">
      <c r="A5865">
        <v>336.2</v>
      </c>
      <c r="B5865" s="24">
        <v>43299</v>
      </c>
      <c r="C5865">
        <v>3</v>
      </c>
      <c r="D5865" s="13">
        <v>30</v>
      </c>
      <c r="E5865" s="13" t="s">
        <v>8</v>
      </c>
      <c r="F5865" s="17">
        <v>10658</v>
      </c>
      <c r="G5865" t="str">
        <f>_xlfn.XLOOKUP(tbl_GL[[#This Row],[Account_key]],tbl_COA[Account_key],tbl_COA[Class],"Not Found")</f>
        <v>Assets</v>
      </c>
      <c r="H5865" t="str">
        <f>_xlfn.XLOOKUP(tbl_GL[[#This Row],[Account_key]],tbl_COA[Account_key],tbl_COA[SubClass],"Not Found")</f>
        <v>Assets</v>
      </c>
      <c r="I5865" t="str">
        <f>_xlfn.XLOOKUP(tbl_GL[[#This Row],[Account_key]],tbl_COA[Account_key],tbl_COA[SubClass2],"Not Found")</f>
        <v>Current Assets</v>
      </c>
      <c r="J5865" t="str">
        <f>_xlfn.XLOOKUP(tbl_GL[[#This Row],[Account_key]],tbl_COA[Account_key],tbl_COA[SubAccount],,0)</f>
        <v>Trade Receivables</v>
      </c>
      <c r="K5865">
        <f>YEAR(tbl_GL[[#This Row],[Date]])</f>
        <v>2018</v>
      </c>
    </row>
    <row r="5866" spans="1:11" hidden="1" x14ac:dyDescent="0.35">
      <c r="A5866">
        <v>337.1</v>
      </c>
      <c r="B5866" s="24">
        <v>43301</v>
      </c>
      <c r="C5866">
        <v>3</v>
      </c>
      <c r="D5866" s="13">
        <v>230</v>
      </c>
      <c r="E5866" s="13" t="s">
        <v>4</v>
      </c>
      <c r="F5866" s="17">
        <v>-201</v>
      </c>
      <c r="G5866" t="str">
        <f>_xlfn.XLOOKUP(tbl_GL[[#This Row],[Account_key]],tbl_COA[Account_key],tbl_COA[Class],"Not Found")</f>
        <v>Trading account</v>
      </c>
      <c r="H5866" t="str">
        <f>_xlfn.XLOOKUP(tbl_GL[[#This Row],[Account_key]],tbl_COA[Account_key],tbl_COA[SubClass],"Not Found")</f>
        <v>Cost of Sales</v>
      </c>
      <c r="I5866" t="str">
        <f>_xlfn.XLOOKUP(tbl_GL[[#This Row],[Account_key]],tbl_COA[Account_key],tbl_COA[SubClass2],"Not Found")</f>
        <v>Cost of Sales</v>
      </c>
      <c r="J5866" t="str">
        <f>_xlfn.XLOOKUP(tbl_GL[[#This Row],[Account_key]],tbl_COA[Account_key],tbl_COA[SubAccount],,0)</f>
        <v>Cost of Sales</v>
      </c>
      <c r="K5866">
        <f>YEAR(tbl_GL[[#This Row],[Date]])</f>
        <v>2018</v>
      </c>
    </row>
    <row r="5867" spans="1:11" hidden="1" x14ac:dyDescent="0.35">
      <c r="A5867">
        <v>337.2</v>
      </c>
      <c r="B5867" s="24">
        <v>43301</v>
      </c>
      <c r="C5867">
        <v>3</v>
      </c>
      <c r="D5867" s="13">
        <v>60</v>
      </c>
      <c r="E5867" s="13" t="s">
        <v>4</v>
      </c>
      <c r="F5867" s="17">
        <v>-201</v>
      </c>
      <c r="G5867" t="str">
        <f>_xlfn.XLOOKUP(tbl_GL[[#This Row],[Account_key]],tbl_COA[Account_key],tbl_COA[Class],"Not Found")</f>
        <v>Assets</v>
      </c>
      <c r="H5867" t="str">
        <f>_xlfn.XLOOKUP(tbl_GL[[#This Row],[Account_key]],tbl_COA[Account_key],tbl_COA[SubClass],"Not Found")</f>
        <v>Assets</v>
      </c>
      <c r="I5867" t="str">
        <f>_xlfn.XLOOKUP(tbl_GL[[#This Row],[Account_key]],tbl_COA[Account_key],tbl_COA[SubClass2],"Not Found")</f>
        <v>Current Assets</v>
      </c>
      <c r="J5867" t="str">
        <f>_xlfn.XLOOKUP(tbl_GL[[#This Row],[Account_key]],tbl_COA[Account_key],tbl_COA[SubAccount],,0)</f>
        <v>Inventory</v>
      </c>
      <c r="K5867">
        <f>YEAR(tbl_GL[[#This Row],[Date]])</f>
        <v>2018</v>
      </c>
    </row>
    <row r="5868" spans="1:11" hidden="1" x14ac:dyDescent="0.35">
      <c r="A5868">
        <v>338.1</v>
      </c>
      <c r="B5868" s="24">
        <v>43301</v>
      </c>
      <c r="C5868">
        <v>3</v>
      </c>
      <c r="D5868" s="13">
        <v>210</v>
      </c>
      <c r="E5868" s="13" t="s">
        <v>8</v>
      </c>
      <c r="F5868" s="17">
        <v>628</v>
      </c>
      <c r="G5868" t="str">
        <f>_xlfn.XLOOKUP(tbl_GL[[#This Row],[Account_key]],tbl_COA[Account_key],tbl_COA[Class],"Not Found")</f>
        <v>Trading account</v>
      </c>
      <c r="H5868" t="str">
        <f>_xlfn.XLOOKUP(tbl_GL[[#This Row],[Account_key]],tbl_COA[Account_key],tbl_COA[SubClass],"Not Found")</f>
        <v>Sales</v>
      </c>
      <c r="I5868" t="str">
        <f>_xlfn.XLOOKUP(tbl_GL[[#This Row],[Account_key]],tbl_COA[Account_key],tbl_COA[SubClass2],"Not Found")</f>
        <v>Sales</v>
      </c>
      <c r="J5868" t="str">
        <f>_xlfn.XLOOKUP(tbl_GL[[#This Row],[Account_key]],tbl_COA[Account_key],tbl_COA[SubAccount],,0)</f>
        <v>Sales</v>
      </c>
      <c r="K5868">
        <f>YEAR(tbl_GL[[#This Row],[Date]])</f>
        <v>2018</v>
      </c>
    </row>
    <row r="5869" spans="1:11" hidden="1" x14ac:dyDescent="0.35">
      <c r="A5869">
        <v>338.2</v>
      </c>
      <c r="B5869" s="24">
        <v>43301</v>
      </c>
      <c r="C5869">
        <v>3</v>
      </c>
      <c r="D5869" s="13">
        <v>30</v>
      </c>
      <c r="E5869" s="13" t="s">
        <v>8</v>
      </c>
      <c r="F5869" s="17">
        <v>628</v>
      </c>
      <c r="G5869" t="str">
        <f>_xlfn.XLOOKUP(tbl_GL[[#This Row],[Account_key]],tbl_COA[Account_key],tbl_COA[Class],"Not Found")</f>
        <v>Assets</v>
      </c>
      <c r="H5869" t="str">
        <f>_xlfn.XLOOKUP(tbl_GL[[#This Row],[Account_key]],tbl_COA[Account_key],tbl_COA[SubClass],"Not Found")</f>
        <v>Assets</v>
      </c>
      <c r="I5869" t="str">
        <f>_xlfn.XLOOKUP(tbl_GL[[#This Row],[Account_key]],tbl_COA[Account_key],tbl_COA[SubClass2],"Not Found")</f>
        <v>Current Assets</v>
      </c>
      <c r="J5869" t="str">
        <f>_xlfn.XLOOKUP(tbl_GL[[#This Row],[Account_key]],tbl_COA[Account_key],tbl_COA[SubAccount],,0)</f>
        <v>Trade Receivables</v>
      </c>
      <c r="K5869">
        <f>YEAR(tbl_GL[[#This Row],[Date]])</f>
        <v>2018</v>
      </c>
    </row>
    <row r="5870" spans="1:11" hidden="1" x14ac:dyDescent="0.35">
      <c r="A5870">
        <v>339.1</v>
      </c>
      <c r="B5870" s="24">
        <v>43301</v>
      </c>
      <c r="C5870">
        <v>3</v>
      </c>
      <c r="D5870" s="13">
        <v>320</v>
      </c>
      <c r="E5870" s="13" t="s">
        <v>97</v>
      </c>
      <c r="F5870" s="17">
        <v>-1647</v>
      </c>
      <c r="G5870" t="str">
        <f>_xlfn.XLOOKUP(tbl_GL[[#This Row],[Account_key]],tbl_COA[Account_key],tbl_COA[Class],"Not Found")</f>
        <v>Operating account</v>
      </c>
      <c r="H5870" t="str">
        <f>_xlfn.XLOOKUP(tbl_GL[[#This Row],[Account_key]],tbl_COA[Account_key],tbl_COA[SubClass],"Not Found")</f>
        <v>Operating Expenses</v>
      </c>
      <c r="I5870" t="str">
        <f>_xlfn.XLOOKUP(tbl_GL[[#This Row],[Account_key]],tbl_COA[Account_key],tbl_COA[SubClass2],"Not Found")</f>
        <v>Administration</v>
      </c>
      <c r="J5870" t="str">
        <f>_xlfn.XLOOKUP(tbl_GL[[#This Row],[Account_key]],tbl_COA[Account_key],tbl_COA[SubAccount],,0)</f>
        <v>Professional Services</v>
      </c>
      <c r="K5870">
        <f>YEAR(tbl_GL[[#This Row],[Date]])</f>
        <v>2018</v>
      </c>
    </row>
    <row r="5871" spans="1:11" hidden="1" x14ac:dyDescent="0.35">
      <c r="A5871">
        <v>339.2</v>
      </c>
      <c r="B5871" s="24">
        <v>43301</v>
      </c>
      <c r="C5871">
        <v>3</v>
      </c>
      <c r="D5871" s="13">
        <v>120</v>
      </c>
      <c r="E5871" s="13" t="s">
        <v>97</v>
      </c>
      <c r="F5871" s="17">
        <v>1647</v>
      </c>
      <c r="G5871" t="str">
        <f>_xlfn.XLOOKUP(tbl_GL[[#This Row],[Account_key]],tbl_COA[Account_key],tbl_COA[Class],"Not Found")</f>
        <v>Liabilities and Owners Equity</v>
      </c>
      <c r="H5871" t="str">
        <f>_xlfn.XLOOKUP(tbl_GL[[#This Row],[Account_key]],tbl_COA[Account_key],tbl_COA[SubClass],"Not Found")</f>
        <v>Liabilities</v>
      </c>
      <c r="I5871" t="str">
        <f>_xlfn.XLOOKUP(tbl_GL[[#This Row],[Account_key]],tbl_COA[Account_key],tbl_COA[SubClass2],"Not Found")</f>
        <v>Current Liabilities</v>
      </c>
      <c r="J5871" t="str">
        <f>_xlfn.XLOOKUP(tbl_GL[[#This Row],[Account_key]],tbl_COA[Account_key],tbl_COA[SubAccount],,0)</f>
        <v>Accrued Expenses</v>
      </c>
      <c r="K5871">
        <f>YEAR(tbl_GL[[#This Row],[Date]])</f>
        <v>2018</v>
      </c>
    </row>
    <row r="5872" spans="1:11" hidden="1" x14ac:dyDescent="0.35">
      <c r="A5872">
        <v>340.1</v>
      </c>
      <c r="B5872" s="24">
        <v>43303</v>
      </c>
      <c r="C5872">
        <v>3</v>
      </c>
      <c r="D5872" s="13">
        <v>340</v>
      </c>
      <c r="E5872" s="13" t="s">
        <v>99</v>
      </c>
      <c r="F5872" s="17">
        <v>-76</v>
      </c>
      <c r="G5872" t="str">
        <f>_xlfn.XLOOKUP(tbl_GL[[#This Row],[Account_key]],tbl_COA[Account_key],tbl_COA[Class],"Not Found")</f>
        <v>Operating account</v>
      </c>
      <c r="H5872" t="str">
        <f>_xlfn.XLOOKUP(tbl_GL[[#This Row],[Account_key]],tbl_COA[Account_key],tbl_COA[SubClass],"Not Found")</f>
        <v>Operating Expenses</v>
      </c>
      <c r="I5872" t="str">
        <f>_xlfn.XLOOKUP(tbl_GL[[#This Row],[Account_key]],tbl_COA[Account_key],tbl_COA[SubClass2],"Not Found")</f>
        <v>Administration</v>
      </c>
      <c r="J5872" t="str">
        <f>_xlfn.XLOOKUP(tbl_GL[[#This Row],[Account_key]],tbl_COA[Account_key],tbl_COA[SubAccount],,0)</f>
        <v>Utilities</v>
      </c>
      <c r="K5872">
        <f>YEAR(tbl_GL[[#This Row],[Date]])</f>
        <v>2018</v>
      </c>
    </row>
    <row r="5873" spans="1:11" hidden="1" x14ac:dyDescent="0.35">
      <c r="A5873">
        <v>340.2</v>
      </c>
      <c r="B5873" s="24">
        <v>43303</v>
      </c>
      <c r="C5873">
        <v>3</v>
      </c>
      <c r="D5873" s="13">
        <v>20</v>
      </c>
      <c r="E5873" s="13" t="s">
        <v>99</v>
      </c>
      <c r="F5873" s="17">
        <v>-76</v>
      </c>
      <c r="G5873" t="str">
        <f>_xlfn.XLOOKUP(tbl_GL[[#This Row],[Account_key]],tbl_COA[Account_key],tbl_COA[Class],"Not Found")</f>
        <v>Assets</v>
      </c>
      <c r="H5873" t="str">
        <f>_xlfn.XLOOKUP(tbl_GL[[#This Row],[Account_key]],tbl_COA[Account_key],tbl_COA[SubClass],"Not Found")</f>
        <v>Assets</v>
      </c>
      <c r="I5873" t="str">
        <f>_xlfn.XLOOKUP(tbl_GL[[#This Row],[Account_key]],tbl_COA[Account_key],tbl_COA[SubClass2],"Not Found")</f>
        <v>Current Assets</v>
      </c>
      <c r="J5873" t="str">
        <f>_xlfn.XLOOKUP(tbl_GL[[#This Row],[Account_key]],tbl_COA[Account_key],tbl_COA[SubAccount],,0)</f>
        <v>Cash in hand</v>
      </c>
      <c r="K5873">
        <f>YEAR(tbl_GL[[#This Row],[Date]])</f>
        <v>2018</v>
      </c>
    </row>
    <row r="5874" spans="1:11" hidden="1" x14ac:dyDescent="0.35">
      <c r="A5874">
        <v>341.1</v>
      </c>
      <c r="B5874" s="24">
        <v>43303</v>
      </c>
      <c r="C5874">
        <v>3</v>
      </c>
      <c r="D5874" s="13">
        <v>320</v>
      </c>
      <c r="E5874" s="13" t="s">
        <v>97</v>
      </c>
      <c r="F5874" s="17">
        <v>-1109</v>
      </c>
      <c r="G5874" t="str">
        <f>_xlfn.XLOOKUP(tbl_GL[[#This Row],[Account_key]],tbl_COA[Account_key],tbl_COA[Class],"Not Found")</f>
        <v>Operating account</v>
      </c>
      <c r="H5874" t="str">
        <f>_xlfn.XLOOKUP(tbl_GL[[#This Row],[Account_key]],tbl_COA[Account_key],tbl_COA[SubClass],"Not Found")</f>
        <v>Operating Expenses</v>
      </c>
      <c r="I5874" t="str">
        <f>_xlfn.XLOOKUP(tbl_GL[[#This Row],[Account_key]],tbl_COA[Account_key],tbl_COA[SubClass2],"Not Found")</f>
        <v>Administration</v>
      </c>
      <c r="J5874" t="str">
        <f>_xlfn.XLOOKUP(tbl_GL[[#This Row],[Account_key]],tbl_COA[Account_key],tbl_COA[SubAccount],,0)</f>
        <v>Professional Services</v>
      </c>
      <c r="K5874">
        <f>YEAR(tbl_GL[[#This Row],[Date]])</f>
        <v>2018</v>
      </c>
    </row>
    <row r="5875" spans="1:11" hidden="1" x14ac:dyDescent="0.35">
      <c r="A5875">
        <v>341.2</v>
      </c>
      <c r="B5875" s="24">
        <v>43303</v>
      </c>
      <c r="C5875">
        <v>3</v>
      </c>
      <c r="D5875" s="13">
        <v>120</v>
      </c>
      <c r="E5875" s="13" t="s">
        <v>97</v>
      </c>
      <c r="F5875" s="17">
        <v>1109</v>
      </c>
      <c r="G5875" t="str">
        <f>_xlfn.XLOOKUP(tbl_GL[[#This Row],[Account_key]],tbl_COA[Account_key],tbl_COA[Class],"Not Found")</f>
        <v>Liabilities and Owners Equity</v>
      </c>
      <c r="H5875" t="str">
        <f>_xlfn.XLOOKUP(tbl_GL[[#This Row],[Account_key]],tbl_COA[Account_key],tbl_COA[SubClass],"Not Found")</f>
        <v>Liabilities</v>
      </c>
      <c r="I5875" t="str">
        <f>_xlfn.XLOOKUP(tbl_GL[[#This Row],[Account_key]],tbl_COA[Account_key],tbl_COA[SubClass2],"Not Found")</f>
        <v>Current Liabilities</v>
      </c>
      <c r="J5875" t="str">
        <f>_xlfn.XLOOKUP(tbl_GL[[#This Row],[Account_key]],tbl_COA[Account_key],tbl_COA[SubAccount],,0)</f>
        <v>Accrued Expenses</v>
      </c>
      <c r="K5875">
        <f>YEAR(tbl_GL[[#This Row],[Date]])</f>
        <v>2018</v>
      </c>
    </row>
    <row r="5876" spans="1:11" hidden="1" x14ac:dyDescent="0.35">
      <c r="A5876">
        <v>342.1</v>
      </c>
      <c r="B5876" s="24">
        <v>43304</v>
      </c>
      <c r="C5876">
        <v>3</v>
      </c>
      <c r="D5876" s="13">
        <v>10</v>
      </c>
      <c r="E5876" s="13" t="s">
        <v>98</v>
      </c>
      <c r="F5876" s="17">
        <v>-1000</v>
      </c>
      <c r="G5876" t="str">
        <f>_xlfn.XLOOKUP(tbl_GL[[#This Row],[Account_key]],tbl_COA[Account_key],tbl_COA[Class],"Not Found")</f>
        <v>Assets</v>
      </c>
      <c r="H5876" t="str">
        <f>_xlfn.XLOOKUP(tbl_GL[[#This Row],[Account_key]],tbl_COA[Account_key],tbl_COA[SubClass],"Not Found")</f>
        <v>Assets</v>
      </c>
      <c r="I5876" t="str">
        <f>_xlfn.XLOOKUP(tbl_GL[[#This Row],[Account_key]],tbl_COA[Account_key],tbl_COA[SubClass2],"Not Found")</f>
        <v>Current Assets</v>
      </c>
      <c r="J5876" t="str">
        <f>_xlfn.XLOOKUP(tbl_GL[[#This Row],[Account_key]],tbl_COA[Account_key],tbl_COA[SubAccount],,0)</f>
        <v>Cash at Bank</v>
      </c>
      <c r="K5876">
        <f>YEAR(tbl_GL[[#This Row],[Date]])</f>
        <v>2018</v>
      </c>
    </row>
    <row r="5877" spans="1:11" hidden="1" x14ac:dyDescent="0.35">
      <c r="A5877">
        <v>342.2</v>
      </c>
      <c r="B5877" s="24">
        <v>43304</v>
      </c>
      <c r="C5877">
        <v>3</v>
      </c>
      <c r="D5877" s="13">
        <v>120</v>
      </c>
      <c r="E5877" s="13" t="s">
        <v>98</v>
      </c>
      <c r="F5877" s="17">
        <v>-1000</v>
      </c>
      <c r="G5877" t="str">
        <f>_xlfn.XLOOKUP(tbl_GL[[#This Row],[Account_key]],tbl_COA[Account_key],tbl_COA[Class],"Not Found")</f>
        <v>Liabilities and Owners Equity</v>
      </c>
      <c r="H5877" t="str">
        <f>_xlfn.XLOOKUP(tbl_GL[[#This Row],[Account_key]],tbl_COA[Account_key],tbl_COA[SubClass],"Not Found")</f>
        <v>Liabilities</v>
      </c>
      <c r="I5877" t="str">
        <f>_xlfn.XLOOKUP(tbl_GL[[#This Row],[Account_key]],tbl_COA[Account_key],tbl_COA[SubClass2],"Not Found")</f>
        <v>Current Liabilities</v>
      </c>
      <c r="J5877" t="str">
        <f>_xlfn.XLOOKUP(tbl_GL[[#This Row],[Account_key]],tbl_COA[Account_key],tbl_COA[SubAccount],,0)</f>
        <v>Accrued Expenses</v>
      </c>
      <c r="K5877">
        <f>YEAR(tbl_GL[[#This Row],[Date]])</f>
        <v>2018</v>
      </c>
    </row>
    <row r="5878" spans="1:11" hidden="1" x14ac:dyDescent="0.35">
      <c r="A5878">
        <v>343.1</v>
      </c>
      <c r="B5878" s="24">
        <v>43304</v>
      </c>
      <c r="C5878">
        <v>3</v>
      </c>
      <c r="D5878" s="13">
        <v>10</v>
      </c>
      <c r="E5878" s="13" t="s">
        <v>98</v>
      </c>
      <c r="F5878" s="17">
        <v>-1389</v>
      </c>
      <c r="G5878" t="str">
        <f>_xlfn.XLOOKUP(tbl_GL[[#This Row],[Account_key]],tbl_COA[Account_key],tbl_COA[Class],"Not Found")</f>
        <v>Assets</v>
      </c>
      <c r="H5878" t="str">
        <f>_xlfn.XLOOKUP(tbl_GL[[#This Row],[Account_key]],tbl_COA[Account_key],tbl_COA[SubClass],"Not Found")</f>
        <v>Assets</v>
      </c>
      <c r="I5878" t="str">
        <f>_xlfn.XLOOKUP(tbl_GL[[#This Row],[Account_key]],tbl_COA[Account_key],tbl_COA[SubClass2],"Not Found")</f>
        <v>Current Assets</v>
      </c>
      <c r="J5878" t="str">
        <f>_xlfn.XLOOKUP(tbl_GL[[#This Row],[Account_key]],tbl_COA[Account_key],tbl_COA[SubAccount],,0)</f>
        <v>Cash at Bank</v>
      </c>
      <c r="K5878">
        <f>YEAR(tbl_GL[[#This Row],[Date]])</f>
        <v>2018</v>
      </c>
    </row>
    <row r="5879" spans="1:11" hidden="1" x14ac:dyDescent="0.35">
      <c r="A5879">
        <v>343.2</v>
      </c>
      <c r="B5879" s="24">
        <v>43304</v>
      </c>
      <c r="C5879">
        <v>3</v>
      </c>
      <c r="D5879" s="13">
        <v>120</v>
      </c>
      <c r="E5879" s="13" t="s">
        <v>98</v>
      </c>
      <c r="F5879" s="17">
        <v>-1389</v>
      </c>
      <c r="G5879" t="str">
        <f>_xlfn.XLOOKUP(tbl_GL[[#This Row],[Account_key]],tbl_COA[Account_key],tbl_COA[Class],"Not Found")</f>
        <v>Liabilities and Owners Equity</v>
      </c>
      <c r="H5879" t="str">
        <f>_xlfn.XLOOKUP(tbl_GL[[#This Row],[Account_key]],tbl_COA[Account_key],tbl_COA[SubClass],"Not Found")</f>
        <v>Liabilities</v>
      </c>
      <c r="I5879" t="str">
        <f>_xlfn.XLOOKUP(tbl_GL[[#This Row],[Account_key]],tbl_COA[Account_key],tbl_COA[SubClass2],"Not Found")</f>
        <v>Current Liabilities</v>
      </c>
      <c r="J5879" t="str">
        <f>_xlfn.XLOOKUP(tbl_GL[[#This Row],[Account_key]],tbl_COA[Account_key],tbl_COA[SubAccount],,0)</f>
        <v>Accrued Expenses</v>
      </c>
      <c r="K5879">
        <f>YEAR(tbl_GL[[#This Row],[Date]])</f>
        <v>2018</v>
      </c>
    </row>
    <row r="5880" spans="1:11" hidden="1" x14ac:dyDescent="0.35">
      <c r="A5880">
        <v>344.1</v>
      </c>
      <c r="B5880" s="24">
        <v>43307</v>
      </c>
      <c r="C5880">
        <v>3</v>
      </c>
      <c r="D5880" s="13">
        <v>230</v>
      </c>
      <c r="E5880" s="13" t="s">
        <v>4</v>
      </c>
      <c r="F5880" s="17">
        <v>-742</v>
      </c>
      <c r="G5880" t="str">
        <f>_xlfn.XLOOKUP(tbl_GL[[#This Row],[Account_key]],tbl_COA[Account_key],tbl_COA[Class],"Not Found")</f>
        <v>Trading account</v>
      </c>
      <c r="H5880" t="str">
        <f>_xlfn.XLOOKUP(tbl_GL[[#This Row],[Account_key]],tbl_COA[Account_key],tbl_COA[SubClass],"Not Found")</f>
        <v>Cost of Sales</v>
      </c>
      <c r="I5880" t="str">
        <f>_xlfn.XLOOKUP(tbl_GL[[#This Row],[Account_key]],tbl_COA[Account_key],tbl_COA[SubClass2],"Not Found")</f>
        <v>Cost of Sales</v>
      </c>
      <c r="J5880" t="str">
        <f>_xlfn.XLOOKUP(tbl_GL[[#This Row],[Account_key]],tbl_COA[Account_key],tbl_COA[SubAccount],,0)</f>
        <v>Cost of Sales</v>
      </c>
      <c r="K5880">
        <f>YEAR(tbl_GL[[#This Row],[Date]])</f>
        <v>2018</v>
      </c>
    </row>
    <row r="5881" spans="1:11" hidden="1" x14ac:dyDescent="0.35">
      <c r="A5881">
        <v>344.2</v>
      </c>
      <c r="B5881" s="24">
        <v>43307</v>
      </c>
      <c r="C5881">
        <v>3</v>
      </c>
      <c r="D5881" s="13">
        <v>60</v>
      </c>
      <c r="E5881" s="13" t="s">
        <v>4</v>
      </c>
      <c r="F5881" s="17">
        <v>-742</v>
      </c>
      <c r="G5881" t="str">
        <f>_xlfn.XLOOKUP(tbl_GL[[#This Row],[Account_key]],tbl_COA[Account_key],tbl_COA[Class],"Not Found")</f>
        <v>Assets</v>
      </c>
      <c r="H5881" t="str">
        <f>_xlfn.XLOOKUP(tbl_GL[[#This Row],[Account_key]],tbl_COA[Account_key],tbl_COA[SubClass],"Not Found")</f>
        <v>Assets</v>
      </c>
      <c r="I5881" t="str">
        <f>_xlfn.XLOOKUP(tbl_GL[[#This Row],[Account_key]],tbl_COA[Account_key],tbl_COA[SubClass2],"Not Found")</f>
        <v>Current Assets</v>
      </c>
      <c r="J5881" t="str">
        <f>_xlfn.XLOOKUP(tbl_GL[[#This Row],[Account_key]],tbl_COA[Account_key],tbl_COA[SubAccount],,0)</f>
        <v>Inventory</v>
      </c>
      <c r="K5881">
        <f>YEAR(tbl_GL[[#This Row],[Date]])</f>
        <v>2018</v>
      </c>
    </row>
    <row r="5882" spans="1:11" hidden="1" x14ac:dyDescent="0.35">
      <c r="A5882">
        <v>345.1</v>
      </c>
      <c r="B5882" s="24">
        <v>43307</v>
      </c>
      <c r="C5882">
        <v>3</v>
      </c>
      <c r="D5882" s="13">
        <v>210</v>
      </c>
      <c r="E5882" s="13" t="s">
        <v>7</v>
      </c>
      <c r="F5882" s="17">
        <v>2165</v>
      </c>
      <c r="G5882" t="str">
        <f>_xlfn.XLOOKUP(tbl_GL[[#This Row],[Account_key]],tbl_COA[Account_key],tbl_COA[Class],"Not Found")</f>
        <v>Trading account</v>
      </c>
      <c r="H5882" t="str">
        <f>_xlfn.XLOOKUP(tbl_GL[[#This Row],[Account_key]],tbl_COA[Account_key],tbl_COA[SubClass],"Not Found")</f>
        <v>Sales</v>
      </c>
      <c r="I5882" t="str">
        <f>_xlfn.XLOOKUP(tbl_GL[[#This Row],[Account_key]],tbl_COA[Account_key],tbl_COA[SubClass2],"Not Found")</f>
        <v>Sales</v>
      </c>
      <c r="J5882" t="str">
        <f>_xlfn.XLOOKUP(tbl_GL[[#This Row],[Account_key]],tbl_COA[Account_key],tbl_COA[SubAccount],,0)</f>
        <v>Sales</v>
      </c>
      <c r="K5882">
        <f>YEAR(tbl_GL[[#This Row],[Date]])</f>
        <v>2018</v>
      </c>
    </row>
    <row r="5883" spans="1:11" hidden="1" x14ac:dyDescent="0.35">
      <c r="A5883">
        <v>345.2</v>
      </c>
      <c r="B5883" s="24">
        <v>43307</v>
      </c>
      <c r="C5883">
        <v>3</v>
      </c>
      <c r="D5883" s="13">
        <v>10</v>
      </c>
      <c r="E5883" s="13" t="s">
        <v>7</v>
      </c>
      <c r="F5883" s="17">
        <v>2165</v>
      </c>
      <c r="G5883" t="str">
        <f>_xlfn.XLOOKUP(tbl_GL[[#This Row],[Account_key]],tbl_COA[Account_key],tbl_COA[Class],"Not Found")</f>
        <v>Assets</v>
      </c>
      <c r="H5883" t="str">
        <f>_xlfn.XLOOKUP(tbl_GL[[#This Row],[Account_key]],tbl_COA[Account_key],tbl_COA[SubClass],"Not Found")</f>
        <v>Assets</v>
      </c>
      <c r="I5883" t="str">
        <f>_xlfn.XLOOKUP(tbl_GL[[#This Row],[Account_key]],tbl_COA[Account_key],tbl_COA[SubClass2],"Not Found")</f>
        <v>Current Assets</v>
      </c>
      <c r="J5883" t="str">
        <f>_xlfn.XLOOKUP(tbl_GL[[#This Row],[Account_key]],tbl_COA[Account_key],tbl_COA[SubAccount],,0)</f>
        <v>Cash at Bank</v>
      </c>
      <c r="K5883">
        <f>YEAR(tbl_GL[[#This Row],[Date]])</f>
        <v>2018</v>
      </c>
    </row>
    <row r="5884" spans="1:11" hidden="1" x14ac:dyDescent="0.35">
      <c r="A5884">
        <v>346.1</v>
      </c>
      <c r="B5884" s="24">
        <v>43307</v>
      </c>
      <c r="C5884">
        <v>3</v>
      </c>
      <c r="D5884" s="13">
        <v>230</v>
      </c>
      <c r="E5884" s="13" t="s">
        <v>4</v>
      </c>
      <c r="F5884" s="17">
        <v>-3339</v>
      </c>
      <c r="G5884" t="str">
        <f>_xlfn.XLOOKUP(tbl_GL[[#This Row],[Account_key]],tbl_COA[Account_key],tbl_COA[Class],"Not Found")</f>
        <v>Trading account</v>
      </c>
      <c r="H5884" t="str">
        <f>_xlfn.XLOOKUP(tbl_GL[[#This Row],[Account_key]],tbl_COA[Account_key],tbl_COA[SubClass],"Not Found")</f>
        <v>Cost of Sales</v>
      </c>
      <c r="I5884" t="str">
        <f>_xlfn.XLOOKUP(tbl_GL[[#This Row],[Account_key]],tbl_COA[Account_key],tbl_COA[SubClass2],"Not Found")</f>
        <v>Cost of Sales</v>
      </c>
      <c r="J5884" t="str">
        <f>_xlfn.XLOOKUP(tbl_GL[[#This Row],[Account_key]],tbl_COA[Account_key],tbl_COA[SubAccount],,0)</f>
        <v>Cost of Sales</v>
      </c>
      <c r="K5884">
        <f>YEAR(tbl_GL[[#This Row],[Date]])</f>
        <v>2018</v>
      </c>
    </row>
    <row r="5885" spans="1:11" hidden="1" x14ac:dyDescent="0.35">
      <c r="A5885">
        <v>346.2</v>
      </c>
      <c r="B5885" s="24">
        <v>43307</v>
      </c>
      <c r="C5885">
        <v>3</v>
      </c>
      <c r="D5885" s="13">
        <v>60</v>
      </c>
      <c r="E5885" s="13" t="s">
        <v>4</v>
      </c>
      <c r="F5885" s="17">
        <v>-3339</v>
      </c>
      <c r="G5885" t="str">
        <f>_xlfn.XLOOKUP(tbl_GL[[#This Row],[Account_key]],tbl_COA[Account_key],tbl_COA[Class],"Not Found")</f>
        <v>Assets</v>
      </c>
      <c r="H5885" t="str">
        <f>_xlfn.XLOOKUP(tbl_GL[[#This Row],[Account_key]],tbl_COA[Account_key],tbl_COA[SubClass],"Not Found")</f>
        <v>Assets</v>
      </c>
      <c r="I5885" t="str">
        <f>_xlfn.XLOOKUP(tbl_GL[[#This Row],[Account_key]],tbl_COA[Account_key],tbl_COA[SubClass2],"Not Found")</f>
        <v>Current Assets</v>
      </c>
      <c r="J5885" t="str">
        <f>_xlfn.XLOOKUP(tbl_GL[[#This Row],[Account_key]],tbl_COA[Account_key],tbl_COA[SubAccount],,0)</f>
        <v>Inventory</v>
      </c>
      <c r="K5885">
        <f>YEAR(tbl_GL[[#This Row],[Date]])</f>
        <v>2018</v>
      </c>
    </row>
    <row r="5886" spans="1:11" hidden="1" x14ac:dyDescent="0.35">
      <c r="A5886">
        <v>347.1</v>
      </c>
      <c r="B5886" s="24">
        <v>43307</v>
      </c>
      <c r="C5886">
        <v>3</v>
      </c>
      <c r="D5886" s="13">
        <v>30</v>
      </c>
      <c r="E5886" s="13" t="s">
        <v>80</v>
      </c>
      <c r="F5886" s="17">
        <v>-10539</v>
      </c>
      <c r="G5886" t="str">
        <f>_xlfn.XLOOKUP(tbl_GL[[#This Row],[Account_key]],tbl_COA[Account_key],tbl_COA[Class],"Not Found")</f>
        <v>Assets</v>
      </c>
      <c r="H5886" t="str">
        <f>_xlfn.XLOOKUP(tbl_GL[[#This Row],[Account_key]],tbl_COA[Account_key],tbl_COA[SubClass],"Not Found")</f>
        <v>Assets</v>
      </c>
      <c r="I5886" t="str">
        <f>_xlfn.XLOOKUP(tbl_GL[[#This Row],[Account_key]],tbl_COA[Account_key],tbl_COA[SubClass2],"Not Found")</f>
        <v>Current Assets</v>
      </c>
      <c r="J5886" t="str">
        <f>_xlfn.XLOOKUP(tbl_GL[[#This Row],[Account_key]],tbl_COA[Account_key],tbl_COA[SubAccount],,0)</f>
        <v>Trade Receivables</v>
      </c>
      <c r="K5886">
        <f>YEAR(tbl_GL[[#This Row],[Date]])</f>
        <v>2018</v>
      </c>
    </row>
    <row r="5887" spans="1:11" hidden="1" x14ac:dyDescent="0.35">
      <c r="A5887">
        <v>347.2</v>
      </c>
      <c r="B5887" s="24">
        <v>43307</v>
      </c>
      <c r="C5887">
        <v>3</v>
      </c>
      <c r="D5887" s="13">
        <v>10</v>
      </c>
      <c r="E5887" s="13" t="s">
        <v>80</v>
      </c>
      <c r="F5887" s="17">
        <v>10539</v>
      </c>
      <c r="G5887" t="str">
        <f>_xlfn.XLOOKUP(tbl_GL[[#This Row],[Account_key]],tbl_COA[Account_key],tbl_COA[Class],"Not Found")</f>
        <v>Assets</v>
      </c>
      <c r="H5887" t="str">
        <f>_xlfn.XLOOKUP(tbl_GL[[#This Row],[Account_key]],tbl_COA[Account_key],tbl_COA[SubClass],"Not Found")</f>
        <v>Assets</v>
      </c>
      <c r="I5887" t="str">
        <f>_xlfn.XLOOKUP(tbl_GL[[#This Row],[Account_key]],tbl_COA[Account_key],tbl_COA[SubClass2],"Not Found")</f>
        <v>Current Assets</v>
      </c>
      <c r="J5887" t="str">
        <f>_xlfn.XLOOKUP(tbl_GL[[#This Row],[Account_key]],tbl_COA[Account_key],tbl_COA[SubAccount],,0)</f>
        <v>Cash at Bank</v>
      </c>
      <c r="K5887">
        <f>YEAR(tbl_GL[[#This Row],[Date]])</f>
        <v>2018</v>
      </c>
    </row>
    <row r="5888" spans="1:11" hidden="1" x14ac:dyDescent="0.35">
      <c r="A5888">
        <v>348.1</v>
      </c>
      <c r="B5888" s="24">
        <v>43307</v>
      </c>
      <c r="C5888">
        <v>3</v>
      </c>
      <c r="D5888" s="13">
        <v>210</v>
      </c>
      <c r="E5888" s="13" t="s">
        <v>8</v>
      </c>
      <c r="F5888" s="17">
        <v>10434</v>
      </c>
      <c r="G5888" t="str">
        <f>_xlfn.XLOOKUP(tbl_GL[[#This Row],[Account_key]],tbl_COA[Account_key],tbl_COA[Class],"Not Found")</f>
        <v>Trading account</v>
      </c>
      <c r="H5888" t="str">
        <f>_xlfn.XLOOKUP(tbl_GL[[#This Row],[Account_key]],tbl_COA[Account_key],tbl_COA[SubClass],"Not Found")</f>
        <v>Sales</v>
      </c>
      <c r="I5888" t="str">
        <f>_xlfn.XLOOKUP(tbl_GL[[#This Row],[Account_key]],tbl_COA[Account_key],tbl_COA[SubClass2],"Not Found")</f>
        <v>Sales</v>
      </c>
      <c r="J5888" t="str">
        <f>_xlfn.XLOOKUP(tbl_GL[[#This Row],[Account_key]],tbl_COA[Account_key],tbl_COA[SubAccount],,0)</f>
        <v>Sales</v>
      </c>
      <c r="K5888">
        <f>YEAR(tbl_GL[[#This Row],[Date]])</f>
        <v>2018</v>
      </c>
    </row>
    <row r="5889" spans="1:11" hidden="1" x14ac:dyDescent="0.35">
      <c r="A5889">
        <v>348.2</v>
      </c>
      <c r="B5889" s="24">
        <v>43307</v>
      </c>
      <c r="C5889">
        <v>3</v>
      </c>
      <c r="D5889" s="13">
        <v>30</v>
      </c>
      <c r="E5889" s="13" t="s">
        <v>8</v>
      </c>
      <c r="F5889" s="17">
        <v>10434</v>
      </c>
      <c r="G5889" t="str">
        <f>_xlfn.XLOOKUP(tbl_GL[[#This Row],[Account_key]],tbl_COA[Account_key],tbl_COA[Class],"Not Found")</f>
        <v>Assets</v>
      </c>
      <c r="H5889" t="str">
        <f>_xlfn.XLOOKUP(tbl_GL[[#This Row],[Account_key]],tbl_COA[Account_key],tbl_COA[SubClass],"Not Found")</f>
        <v>Assets</v>
      </c>
      <c r="I5889" t="str">
        <f>_xlfn.XLOOKUP(tbl_GL[[#This Row],[Account_key]],tbl_COA[Account_key],tbl_COA[SubClass2],"Not Found")</f>
        <v>Current Assets</v>
      </c>
      <c r="J5889" t="str">
        <f>_xlfn.XLOOKUP(tbl_GL[[#This Row],[Account_key]],tbl_COA[Account_key],tbl_COA[SubAccount],,0)</f>
        <v>Trade Receivables</v>
      </c>
      <c r="K5889">
        <f>YEAR(tbl_GL[[#This Row],[Date]])</f>
        <v>2018</v>
      </c>
    </row>
    <row r="5890" spans="1:11" hidden="1" x14ac:dyDescent="0.35">
      <c r="A5890">
        <v>349.1</v>
      </c>
      <c r="B5890" s="24">
        <v>43308</v>
      </c>
      <c r="C5890">
        <v>3</v>
      </c>
      <c r="D5890" s="13">
        <v>280</v>
      </c>
      <c r="E5890" s="13" t="s">
        <v>97</v>
      </c>
      <c r="F5890" s="17">
        <v>-1606</v>
      </c>
      <c r="G5890" t="str">
        <f>_xlfn.XLOOKUP(tbl_GL[[#This Row],[Account_key]],tbl_COA[Account_key],tbl_COA[Class],"Not Found")</f>
        <v>Operating account</v>
      </c>
      <c r="H5890" t="str">
        <f>_xlfn.XLOOKUP(tbl_GL[[#This Row],[Account_key]],tbl_COA[Account_key],tbl_COA[SubClass],"Not Found")</f>
        <v>Operating Expenses</v>
      </c>
      <c r="I5890" t="str">
        <f>_xlfn.XLOOKUP(tbl_GL[[#This Row],[Account_key]],tbl_COA[Account_key],tbl_COA[SubClass2],"Not Found")</f>
        <v>Marketing</v>
      </c>
      <c r="J5890" t="str">
        <f>_xlfn.XLOOKUP(tbl_GL[[#This Row],[Account_key]],tbl_COA[Account_key],tbl_COA[SubAccount],,0)</f>
        <v>Advertisements</v>
      </c>
      <c r="K5890">
        <f>YEAR(tbl_GL[[#This Row],[Date]])</f>
        <v>2018</v>
      </c>
    </row>
    <row r="5891" spans="1:11" hidden="1" x14ac:dyDescent="0.35">
      <c r="A5891">
        <v>349.2</v>
      </c>
      <c r="B5891" s="24">
        <v>43308</v>
      </c>
      <c r="C5891">
        <v>3</v>
      </c>
      <c r="D5891" s="13">
        <v>120</v>
      </c>
      <c r="E5891" s="13" t="s">
        <v>97</v>
      </c>
      <c r="F5891" s="17">
        <v>1606</v>
      </c>
      <c r="G5891" t="str">
        <f>_xlfn.XLOOKUP(tbl_GL[[#This Row],[Account_key]],tbl_COA[Account_key],tbl_COA[Class],"Not Found")</f>
        <v>Liabilities and Owners Equity</v>
      </c>
      <c r="H5891" t="str">
        <f>_xlfn.XLOOKUP(tbl_GL[[#This Row],[Account_key]],tbl_COA[Account_key],tbl_COA[SubClass],"Not Found")</f>
        <v>Liabilities</v>
      </c>
      <c r="I5891" t="str">
        <f>_xlfn.XLOOKUP(tbl_GL[[#This Row],[Account_key]],tbl_COA[Account_key],tbl_COA[SubClass2],"Not Found")</f>
        <v>Current Liabilities</v>
      </c>
      <c r="J5891" t="str">
        <f>_xlfn.XLOOKUP(tbl_GL[[#This Row],[Account_key]],tbl_COA[Account_key],tbl_COA[SubAccount],,0)</f>
        <v>Accrued Expenses</v>
      </c>
      <c r="K5891">
        <f>YEAR(tbl_GL[[#This Row],[Date]])</f>
        <v>2018</v>
      </c>
    </row>
    <row r="5892" spans="1:11" hidden="1" x14ac:dyDescent="0.35">
      <c r="A5892">
        <v>350.1</v>
      </c>
      <c r="B5892" s="24">
        <v>43310</v>
      </c>
      <c r="C5892">
        <v>3</v>
      </c>
      <c r="D5892" s="13">
        <v>10</v>
      </c>
      <c r="E5892" s="13" t="s">
        <v>98</v>
      </c>
      <c r="F5892" s="17">
        <v>-1250</v>
      </c>
      <c r="G5892" t="str">
        <f>_xlfn.XLOOKUP(tbl_GL[[#This Row],[Account_key]],tbl_COA[Account_key],tbl_COA[Class],"Not Found")</f>
        <v>Assets</v>
      </c>
      <c r="H5892" t="str">
        <f>_xlfn.XLOOKUP(tbl_GL[[#This Row],[Account_key]],tbl_COA[Account_key],tbl_COA[SubClass],"Not Found")</f>
        <v>Assets</v>
      </c>
      <c r="I5892" t="str">
        <f>_xlfn.XLOOKUP(tbl_GL[[#This Row],[Account_key]],tbl_COA[Account_key],tbl_COA[SubClass2],"Not Found")</f>
        <v>Current Assets</v>
      </c>
      <c r="J5892" t="str">
        <f>_xlfn.XLOOKUP(tbl_GL[[#This Row],[Account_key]],tbl_COA[Account_key],tbl_COA[SubAccount],,0)</f>
        <v>Cash at Bank</v>
      </c>
      <c r="K5892">
        <f>YEAR(tbl_GL[[#This Row],[Date]])</f>
        <v>2018</v>
      </c>
    </row>
    <row r="5893" spans="1:11" hidden="1" x14ac:dyDescent="0.35">
      <c r="A5893">
        <v>350.2</v>
      </c>
      <c r="B5893" s="24">
        <v>43310</v>
      </c>
      <c r="C5893">
        <v>3</v>
      </c>
      <c r="D5893" s="13">
        <v>120</v>
      </c>
      <c r="E5893" s="13" t="s">
        <v>98</v>
      </c>
      <c r="F5893" s="17">
        <v>-1250</v>
      </c>
      <c r="G5893" t="str">
        <f>_xlfn.XLOOKUP(tbl_GL[[#This Row],[Account_key]],tbl_COA[Account_key],tbl_COA[Class],"Not Found")</f>
        <v>Liabilities and Owners Equity</v>
      </c>
      <c r="H5893" t="str">
        <f>_xlfn.XLOOKUP(tbl_GL[[#This Row],[Account_key]],tbl_COA[Account_key],tbl_COA[SubClass],"Not Found")</f>
        <v>Liabilities</v>
      </c>
      <c r="I5893" t="str">
        <f>_xlfn.XLOOKUP(tbl_GL[[#This Row],[Account_key]],tbl_COA[Account_key],tbl_COA[SubClass2],"Not Found")</f>
        <v>Current Liabilities</v>
      </c>
      <c r="J5893" t="str">
        <f>_xlfn.XLOOKUP(tbl_GL[[#This Row],[Account_key]],tbl_COA[Account_key],tbl_COA[SubAccount],,0)</f>
        <v>Accrued Expenses</v>
      </c>
      <c r="K5893">
        <f>YEAR(tbl_GL[[#This Row],[Date]])</f>
        <v>2018</v>
      </c>
    </row>
    <row r="5894" spans="1:11" hidden="1" x14ac:dyDescent="0.35">
      <c r="A5894">
        <v>351.1</v>
      </c>
      <c r="B5894" s="24">
        <v>43310</v>
      </c>
      <c r="C5894">
        <v>3</v>
      </c>
      <c r="D5894" s="13">
        <v>220</v>
      </c>
      <c r="E5894" s="13" t="s">
        <v>81</v>
      </c>
      <c r="F5894" s="17">
        <v>-1114</v>
      </c>
      <c r="G5894" t="str">
        <f>_xlfn.XLOOKUP(tbl_GL[[#This Row],[Account_key]],tbl_COA[Account_key],tbl_COA[Class],"Not Found")</f>
        <v>Trading account</v>
      </c>
      <c r="H5894" t="str">
        <f>_xlfn.XLOOKUP(tbl_GL[[#This Row],[Account_key]],tbl_COA[Account_key],tbl_COA[SubClass],"Not Found")</f>
        <v>Sales</v>
      </c>
      <c r="I5894" t="str">
        <f>_xlfn.XLOOKUP(tbl_GL[[#This Row],[Account_key]],tbl_COA[Account_key],tbl_COA[SubClass2],"Not Found")</f>
        <v>Sales</v>
      </c>
      <c r="J5894" t="str">
        <f>_xlfn.XLOOKUP(tbl_GL[[#This Row],[Account_key]],tbl_COA[Account_key],tbl_COA[SubAccount],,0)</f>
        <v>Sales Return</v>
      </c>
      <c r="K5894">
        <f>YEAR(tbl_GL[[#This Row],[Date]])</f>
        <v>2018</v>
      </c>
    </row>
    <row r="5895" spans="1:11" hidden="1" x14ac:dyDescent="0.35">
      <c r="A5895">
        <v>351.2</v>
      </c>
      <c r="B5895" s="24">
        <v>43310</v>
      </c>
      <c r="C5895">
        <v>3</v>
      </c>
      <c r="D5895" s="13">
        <v>20</v>
      </c>
      <c r="E5895" s="13" t="s">
        <v>81</v>
      </c>
      <c r="F5895" s="17">
        <v>-1114</v>
      </c>
      <c r="G5895" t="str">
        <f>_xlfn.XLOOKUP(tbl_GL[[#This Row],[Account_key]],tbl_COA[Account_key],tbl_COA[Class],"Not Found")</f>
        <v>Assets</v>
      </c>
      <c r="H5895" t="str">
        <f>_xlfn.XLOOKUP(tbl_GL[[#This Row],[Account_key]],tbl_COA[Account_key],tbl_COA[SubClass],"Not Found")</f>
        <v>Assets</v>
      </c>
      <c r="I5895" t="str">
        <f>_xlfn.XLOOKUP(tbl_GL[[#This Row],[Account_key]],tbl_COA[Account_key],tbl_COA[SubClass2],"Not Found")</f>
        <v>Current Assets</v>
      </c>
      <c r="J5895" t="str">
        <f>_xlfn.XLOOKUP(tbl_GL[[#This Row],[Account_key]],tbl_COA[Account_key],tbl_COA[SubAccount],,0)</f>
        <v>Cash in hand</v>
      </c>
      <c r="K5895">
        <f>YEAR(tbl_GL[[#This Row],[Date]])</f>
        <v>2018</v>
      </c>
    </row>
    <row r="5896" spans="1:11" hidden="1" x14ac:dyDescent="0.35">
      <c r="A5896">
        <v>352.1</v>
      </c>
      <c r="B5896" s="24">
        <v>43310</v>
      </c>
      <c r="C5896">
        <v>3</v>
      </c>
      <c r="D5896" s="13">
        <v>30</v>
      </c>
      <c r="E5896" s="13" t="s">
        <v>80</v>
      </c>
      <c r="F5896" s="17">
        <v>-10626</v>
      </c>
      <c r="G5896" t="str">
        <f>_xlfn.XLOOKUP(tbl_GL[[#This Row],[Account_key]],tbl_COA[Account_key],tbl_COA[Class],"Not Found")</f>
        <v>Assets</v>
      </c>
      <c r="H5896" t="str">
        <f>_xlfn.XLOOKUP(tbl_GL[[#This Row],[Account_key]],tbl_COA[Account_key],tbl_COA[SubClass],"Not Found")</f>
        <v>Assets</v>
      </c>
      <c r="I5896" t="str">
        <f>_xlfn.XLOOKUP(tbl_GL[[#This Row],[Account_key]],tbl_COA[Account_key],tbl_COA[SubClass2],"Not Found")</f>
        <v>Current Assets</v>
      </c>
      <c r="J5896" t="str">
        <f>_xlfn.XLOOKUP(tbl_GL[[#This Row],[Account_key]],tbl_COA[Account_key],tbl_COA[SubAccount],,0)</f>
        <v>Trade Receivables</v>
      </c>
      <c r="K5896">
        <f>YEAR(tbl_GL[[#This Row],[Date]])</f>
        <v>2018</v>
      </c>
    </row>
    <row r="5897" spans="1:11" hidden="1" x14ac:dyDescent="0.35">
      <c r="A5897">
        <v>352.2</v>
      </c>
      <c r="B5897" s="24">
        <v>43310</v>
      </c>
      <c r="C5897">
        <v>3</v>
      </c>
      <c r="D5897" s="13">
        <v>10</v>
      </c>
      <c r="E5897" s="13" t="s">
        <v>80</v>
      </c>
      <c r="F5897" s="17">
        <v>10626</v>
      </c>
      <c r="G5897" t="str">
        <f>_xlfn.XLOOKUP(tbl_GL[[#This Row],[Account_key]],tbl_COA[Account_key],tbl_COA[Class],"Not Found")</f>
        <v>Assets</v>
      </c>
      <c r="H5897" t="str">
        <f>_xlfn.XLOOKUP(tbl_GL[[#This Row],[Account_key]],tbl_COA[Account_key],tbl_COA[SubClass],"Not Found")</f>
        <v>Assets</v>
      </c>
      <c r="I5897" t="str">
        <f>_xlfn.XLOOKUP(tbl_GL[[#This Row],[Account_key]],tbl_COA[Account_key],tbl_COA[SubClass2],"Not Found")</f>
        <v>Current Assets</v>
      </c>
      <c r="J5897" t="str">
        <f>_xlfn.XLOOKUP(tbl_GL[[#This Row],[Account_key]],tbl_COA[Account_key],tbl_COA[SubAccount],,0)</f>
        <v>Cash at Bank</v>
      </c>
      <c r="K5897">
        <f>YEAR(tbl_GL[[#This Row],[Date]])</f>
        <v>2018</v>
      </c>
    </row>
    <row r="5898" spans="1:11" hidden="1" x14ac:dyDescent="0.35">
      <c r="A5898">
        <v>353.1</v>
      </c>
      <c r="B5898" s="24">
        <v>43311</v>
      </c>
      <c r="C5898">
        <v>3</v>
      </c>
      <c r="D5898" s="13">
        <v>230</v>
      </c>
      <c r="E5898" s="13" t="s">
        <v>4</v>
      </c>
      <c r="F5898" s="17">
        <v>-450</v>
      </c>
      <c r="G5898" t="str">
        <f>_xlfn.XLOOKUP(tbl_GL[[#This Row],[Account_key]],tbl_COA[Account_key],tbl_COA[Class],"Not Found")</f>
        <v>Trading account</v>
      </c>
      <c r="H5898" t="str">
        <f>_xlfn.XLOOKUP(tbl_GL[[#This Row],[Account_key]],tbl_COA[Account_key],tbl_COA[SubClass],"Not Found")</f>
        <v>Cost of Sales</v>
      </c>
      <c r="I5898" t="str">
        <f>_xlfn.XLOOKUP(tbl_GL[[#This Row],[Account_key]],tbl_COA[Account_key],tbl_COA[SubClass2],"Not Found")</f>
        <v>Cost of Sales</v>
      </c>
      <c r="J5898" t="str">
        <f>_xlfn.XLOOKUP(tbl_GL[[#This Row],[Account_key]],tbl_COA[Account_key],tbl_COA[SubAccount],,0)</f>
        <v>Cost of Sales</v>
      </c>
      <c r="K5898">
        <f>YEAR(tbl_GL[[#This Row],[Date]])</f>
        <v>2018</v>
      </c>
    </row>
    <row r="5899" spans="1:11" hidden="1" x14ac:dyDescent="0.35">
      <c r="A5899">
        <v>353.2</v>
      </c>
      <c r="B5899" s="24">
        <v>43311</v>
      </c>
      <c r="C5899">
        <v>3</v>
      </c>
      <c r="D5899" s="13">
        <v>60</v>
      </c>
      <c r="E5899" s="13" t="s">
        <v>4</v>
      </c>
      <c r="F5899" s="17">
        <v>-450</v>
      </c>
      <c r="G5899" t="str">
        <f>_xlfn.XLOOKUP(tbl_GL[[#This Row],[Account_key]],tbl_COA[Account_key],tbl_COA[Class],"Not Found")</f>
        <v>Assets</v>
      </c>
      <c r="H5899" t="str">
        <f>_xlfn.XLOOKUP(tbl_GL[[#This Row],[Account_key]],tbl_COA[Account_key],tbl_COA[SubClass],"Not Found")</f>
        <v>Assets</v>
      </c>
      <c r="I5899" t="str">
        <f>_xlfn.XLOOKUP(tbl_GL[[#This Row],[Account_key]],tbl_COA[Account_key],tbl_COA[SubClass2],"Not Found")</f>
        <v>Current Assets</v>
      </c>
      <c r="J5899" t="str">
        <f>_xlfn.XLOOKUP(tbl_GL[[#This Row],[Account_key]],tbl_COA[Account_key],tbl_COA[SubAccount],,0)</f>
        <v>Inventory</v>
      </c>
      <c r="K5899">
        <f>YEAR(tbl_GL[[#This Row],[Date]])</f>
        <v>2018</v>
      </c>
    </row>
    <row r="5900" spans="1:11" hidden="1" x14ac:dyDescent="0.35">
      <c r="A5900">
        <v>354.1</v>
      </c>
      <c r="B5900" s="24">
        <v>43311</v>
      </c>
      <c r="C5900">
        <v>3</v>
      </c>
      <c r="D5900" s="13">
        <v>210</v>
      </c>
      <c r="E5900" s="13" t="s">
        <v>8</v>
      </c>
      <c r="F5900" s="17">
        <v>1405</v>
      </c>
      <c r="G5900" t="str">
        <f>_xlfn.XLOOKUP(tbl_GL[[#This Row],[Account_key]],tbl_COA[Account_key],tbl_COA[Class],"Not Found")</f>
        <v>Trading account</v>
      </c>
      <c r="H5900" t="str">
        <f>_xlfn.XLOOKUP(tbl_GL[[#This Row],[Account_key]],tbl_COA[Account_key],tbl_COA[SubClass],"Not Found")</f>
        <v>Sales</v>
      </c>
      <c r="I5900" t="str">
        <f>_xlfn.XLOOKUP(tbl_GL[[#This Row],[Account_key]],tbl_COA[Account_key],tbl_COA[SubClass2],"Not Found")</f>
        <v>Sales</v>
      </c>
      <c r="J5900" t="str">
        <f>_xlfn.XLOOKUP(tbl_GL[[#This Row],[Account_key]],tbl_COA[Account_key],tbl_COA[SubAccount],,0)</f>
        <v>Sales</v>
      </c>
      <c r="K5900">
        <f>YEAR(tbl_GL[[#This Row],[Date]])</f>
        <v>2018</v>
      </c>
    </row>
    <row r="5901" spans="1:11" hidden="1" x14ac:dyDescent="0.35">
      <c r="A5901">
        <v>354.2</v>
      </c>
      <c r="B5901" s="24">
        <v>43311</v>
      </c>
      <c r="C5901">
        <v>3</v>
      </c>
      <c r="D5901" s="13">
        <v>30</v>
      </c>
      <c r="E5901" s="13" t="s">
        <v>8</v>
      </c>
      <c r="F5901" s="17">
        <v>1405</v>
      </c>
      <c r="G5901" t="str">
        <f>_xlfn.XLOOKUP(tbl_GL[[#This Row],[Account_key]],tbl_COA[Account_key],tbl_COA[Class],"Not Found")</f>
        <v>Assets</v>
      </c>
      <c r="H5901" t="str">
        <f>_xlfn.XLOOKUP(tbl_GL[[#This Row],[Account_key]],tbl_COA[Account_key],tbl_COA[SubClass],"Not Found")</f>
        <v>Assets</v>
      </c>
      <c r="I5901" t="str">
        <f>_xlfn.XLOOKUP(tbl_GL[[#This Row],[Account_key]],tbl_COA[Account_key],tbl_COA[SubClass2],"Not Found")</f>
        <v>Current Assets</v>
      </c>
      <c r="J5901" t="str">
        <f>_xlfn.XLOOKUP(tbl_GL[[#This Row],[Account_key]],tbl_COA[Account_key],tbl_COA[SubAccount],,0)</f>
        <v>Trade Receivables</v>
      </c>
      <c r="K5901">
        <f>YEAR(tbl_GL[[#This Row],[Date]])</f>
        <v>2018</v>
      </c>
    </row>
    <row r="5902" spans="1:11" hidden="1" x14ac:dyDescent="0.35">
      <c r="A5902">
        <v>355.1</v>
      </c>
      <c r="B5902" s="24">
        <v>43311</v>
      </c>
      <c r="C5902">
        <v>3</v>
      </c>
      <c r="D5902" s="13">
        <v>330</v>
      </c>
      <c r="E5902" s="13" t="s">
        <v>97</v>
      </c>
      <c r="F5902" s="17">
        <v>-1548</v>
      </c>
      <c r="G5902" t="str">
        <f>_xlfn.XLOOKUP(tbl_GL[[#This Row],[Account_key]],tbl_COA[Account_key],tbl_COA[Class],"Not Found")</f>
        <v>Operating account</v>
      </c>
      <c r="H5902" t="str">
        <f>_xlfn.XLOOKUP(tbl_GL[[#This Row],[Account_key]],tbl_COA[Account_key],tbl_COA[SubClass],"Not Found")</f>
        <v>Operating Expenses</v>
      </c>
      <c r="I5902" t="str">
        <f>_xlfn.XLOOKUP(tbl_GL[[#This Row],[Account_key]],tbl_COA[Account_key],tbl_COA[SubClass2],"Not Found")</f>
        <v>Administration</v>
      </c>
      <c r="J5902" t="str">
        <f>_xlfn.XLOOKUP(tbl_GL[[#This Row],[Account_key]],tbl_COA[Account_key],tbl_COA[SubAccount],,0)</f>
        <v>Telephone</v>
      </c>
      <c r="K5902">
        <f>YEAR(tbl_GL[[#This Row],[Date]])</f>
        <v>2018</v>
      </c>
    </row>
    <row r="5903" spans="1:11" hidden="1" x14ac:dyDescent="0.35">
      <c r="A5903">
        <v>355.2</v>
      </c>
      <c r="B5903" s="24">
        <v>43311</v>
      </c>
      <c r="C5903">
        <v>3</v>
      </c>
      <c r="D5903" s="13">
        <v>120</v>
      </c>
      <c r="E5903" s="13" t="s">
        <v>97</v>
      </c>
      <c r="F5903" s="17">
        <v>1548</v>
      </c>
      <c r="G5903" t="str">
        <f>_xlfn.XLOOKUP(tbl_GL[[#This Row],[Account_key]],tbl_COA[Account_key],tbl_COA[Class],"Not Found")</f>
        <v>Liabilities and Owners Equity</v>
      </c>
      <c r="H5903" t="str">
        <f>_xlfn.XLOOKUP(tbl_GL[[#This Row],[Account_key]],tbl_COA[Account_key],tbl_COA[SubClass],"Not Found")</f>
        <v>Liabilities</v>
      </c>
      <c r="I5903" t="str">
        <f>_xlfn.XLOOKUP(tbl_GL[[#This Row],[Account_key]],tbl_COA[Account_key],tbl_COA[SubClass2],"Not Found")</f>
        <v>Current Liabilities</v>
      </c>
      <c r="J5903" t="str">
        <f>_xlfn.XLOOKUP(tbl_GL[[#This Row],[Account_key]],tbl_COA[Account_key],tbl_COA[SubAccount],,0)</f>
        <v>Accrued Expenses</v>
      </c>
      <c r="K5903">
        <f>YEAR(tbl_GL[[#This Row],[Date]])</f>
        <v>2018</v>
      </c>
    </row>
    <row r="5904" spans="1:11" hidden="1" x14ac:dyDescent="0.35">
      <c r="A5904">
        <v>356.1</v>
      </c>
      <c r="B5904" s="24">
        <v>43312</v>
      </c>
      <c r="C5904">
        <v>3</v>
      </c>
      <c r="D5904" s="13">
        <v>10</v>
      </c>
      <c r="E5904" s="13" t="s">
        <v>110</v>
      </c>
      <c r="F5904" s="17">
        <v>24</v>
      </c>
      <c r="G5904" t="str">
        <f>_xlfn.XLOOKUP(tbl_GL[[#This Row],[Account_key]],tbl_COA[Account_key],tbl_COA[Class],"Not Found")</f>
        <v>Assets</v>
      </c>
      <c r="H5904" t="str">
        <f>_xlfn.XLOOKUP(tbl_GL[[#This Row],[Account_key]],tbl_COA[Account_key],tbl_COA[SubClass],"Not Found")</f>
        <v>Assets</v>
      </c>
      <c r="I5904" t="str">
        <f>_xlfn.XLOOKUP(tbl_GL[[#This Row],[Account_key]],tbl_COA[Account_key],tbl_COA[SubClass2],"Not Found")</f>
        <v>Current Assets</v>
      </c>
      <c r="J5904" t="str">
        <f>_xlfn.XLOOKUP(tbl_GL[[#This Row],[Account_key]],tbl_COA[Account_key],tbl_COA[SubAccount],,0)</f>
        <v>Cash at Bank</v>
      </c>
      <c r="K5904">
        <f>YEAR(tbl_GL[[#This Row],[Date]])</f>
        <v>2018</v>
      </c>
    </row>
    <row r="5905" spans="1:11" hidden="1" x14ac:dyDescent="0.35">
      <c r="A5905">
        <v>356.2</v>
      </c>
      <c r="B5905" s="24">
        <v>43312</v>
      </c>
      <c r="C5905">
        <v>3</v>
      </c>
      <c r="D5905" s="13">
        <v>430</v>
      </c>
      <c r="E5905" s="13" t="s">
        <v>110</v>
      </c>
      <c r="F5905" s="17">
        <v>24</v>
      </c>
      <c r="G5905" t="str">
        <f>_xlfn.XLOOKUP(tbl_GL[[#This Row],[Account_key]],tbl_COA[Account_key],tbl_COA[Class],"Not Found")</f>
        <v>Non-operating</v>
      </c>
      <c r="H5905" t="str">
        <f>_xlfn.XLOOKUP(tbl_GL[[#This Row],[Account_key]],tbl_COA[Account_key],tbl_COA[SubClass],"Not Found")</f>
        <v>Exchange Loss/Gain</v>
      </c>
      <c r="I5905" t="str">
        <f>_xlfn.XLOOKUP(tbl_GL[[#This Row],[Account_key]],tbl_COA[Account_key],tbl_COA[SubClass2],"Not Found")</f>
        <v>Exchange Loss/Gain</v>
      </c>
      <c r="J5905" t="str">
        <f>_xlfn.XLOOKUP(tbl_GL[[#This Row],[Account_key]],tbl_COA[Account_key],tbl_COA[SubAccount],,0)</f>
        <v>Exchange Loss/Gain</v>
      </c>
      <c r="K5905">
        <f>YEAR(tbl_GL[[#This Row],[Date]])</f>
        <v>2018</v>
      </c>
    </row>
    <row r="5906" spans="1:11" hidden="1" x14ac:dyDescent="0.35">
      <c r="A5906">
        <v>357.1</v>
      </c>
      <c r="B5906" s="24">
        <v>43312</v>
      </c>
      <c r="C5906">
        <v>3</v>
      </c>
      <c r="D5906" s="13">
        <v>10</v>
      </c>
      <c r="E5906" s="13" t="s">
        <v>113</v>
      </c>
      <c r="F5906" s="17">
        <v>118</v>
      </c>
      <c r="G5906" t="str">
        <f>_xlfn.XLOOKUP(tbl_GL[[#This Row],[Account_key]],tbl_COA[Account_key],tbl_COA[Class],"Not Found")</f>
        <v>Assets</v>
      </c>
      <c r="H5906" t="str">
        <f>_xlfn.XLOOKUP(tbl_GL[[#This Row],[Account_key]],tbl_COA[Account_key],tbl_COA[SubClass],"Not Found")</f>
        <v>Assets</v>
      </c>
      <c r="I5906" t="str">
        <f>_xlfn.XLOOKUP(tbl_GL[[#This Row],[Account_key]],tbl_COA[Account_key],tbl_COA[SubClass2],"Not Found")</f>
        <v>Current Assets</v>
      </c>
      <c r="J5906" t="str">
        <f>_xlfn.XLOOKUP(tbl_GL[[#This Row],[Account_key]],tbl_COA[Account_key],tbl_COA[SubAccount],,0)</f>
        <v>Cash at Bank</v>
      </c>
      <c r="K5906">
        <f>YEAR(tbl_GL[[#This Row],[Date]])</f>
        <v>2018</v>
      </c>
    </row>
    <row r="5907" spans="1:11" hidden="1" x14ac:dyDescent="0.35">
      <c r="A5907">
        <v>357.2</v>
      </c>
      <c r="B5907" s="24">
        <v>43312</v>
      </c>
      <c r="C5907">
        <v>3</v>
      </c>
      <c r="D5907" s="13">
        <v>410</v>
      </c>
      <c r="E5907" s="13" t="s">
        <v>113</v>
      </c>
      <c r="F5907" s="17">
        <v>118</v>
      </c>
      <c r="G5907" t="str">
        <f>_xlfn.XLOOKUP(tbl_GL[[#This Row],[Account_key]],tbl_COA[Account_key],tbl_COA[Class],"Not Found")</f>
        <v>Non-operating</v>
      </c>
      <c r="H5907" t="str">
        <f>_xlfn.XLOOKUP(tbl_GL[[#This Row],[Account_key]],tbl_COA[Account_key],tbl_COA[SubClass],"Not Found")</f>
        <v>Interest Income</v>
      </c>
      <c r="I5907" t="str">
        <f>_xlfn.XLOOKUP(tbl_GL[[#This Row],[Account_key]],tbl_COA[Account_key],tbl_COA[SubClass2],"Not Found")</f>
        <v>Interest Income</v>
      </c>
      <c r="J5907" t="str">
        <f>_xlfn.XLOOKUP(tbl_GL[[#This Row],[Account_key]],tbl_COA[Account_key],tbl_COA[SubAccount],,0)</f>
        <v>Interest Income</v>
      </c>
      <c r="K5907">
        <f>YEAR(tbl_GL[[#This Row],[Date]])</f>
        <v>2018</v>
      </c>
    </row>
    <row r="5908" spans="1:11" hidden="1" x14ac:dyDescent="0.35">
      <c r="A5908">
        <v>358.1</v>
      </c>
      <c r="B5908" s="24">
        <v>43312</v>
      </c>
      <c r="C5908">
        <v>3</v>
      </c>
      <c r="D5908" s="13">
        <v>440</v>
      </c>
      <c r="E5908" s="13" t="s">
        <v>112</v>
      </c>
      <c r="F5908" s="17">
        <v>-187</v>
      </c>
      <c r="G5908" t="str">
        <f>_xlfn.XLOOKUP(tbl_GL[[#This Row],[Account_key]],tbl_COA[Account_key],tbl_COA[Class],"Not Found")</f>
        <v>Interest &amp; Tax</v>
      </c>
      <c r="H5908" t="str">
        <f>_xlfn.XLOOKUP(tbl_GL[[#This Row],[Account_key]],tbl_COA[Account_key],tbl_COA[SubClass],"Not Found")</f>
        <v>Interest Expense</v>
      </c>
      <c r="I5908" t="str">
        <f>_xlfn.XLOOKUP(tbl_GL[[#This Row],[Account_key]],tbl_COA[Account_key],tbl_COA[SubClass2],"Not Found")</f>
        <v>Interest Expense</v>
      </c>
      <c r="J5908" t="str">
        <f>_xlfn.XLOOKUP(tbl_GL[[#This Row],[Account_key]],tbl_COA[Account_key],tbl_COA[SubAccount],,0)</f>
        <v>Interest Expense</v>
      </c>
      <c r="K5908">
        <f>YEAR(tbl_GL[[#This Row],[Date]])</f>
        <v>2018</v>
      </c>
    </row>
    <row r="5909" spans="1:11" hidden="1" x14ac:dyDescent="0.35">
      <c r="A5909">
        <v>358.2</v>
      </c>
      <c r="B5909" s="24">
        <v>43312</v>
      </c>
      <c r="C5909">
        <v>3</v>
      </c>
      <c r="D5909" s="13">
        <v>121</v>
      </c>
      <c r="E5909" s="13" t="s">
        <v>112</v>
      </c>
      <c r="F5909" s="17">
        <v>187</v>
      </c>
      <c r="G5909" t="str">
        <f>_xlfn.XLOOKUP(tbl_GL[[#This Row],[Account_key]],tbl_COA[Account_key],tbl_COA[Class],"Not Found")</f>
        <v>Liabilities and Owners Equity</v>
      </c>
      <c r="H5909" t="str">
        <f>_xlfn.XLOOKUP(tbl_GL[[#This Row],[Account_key]],tbl_COA[Account_key],tbl_COA[SubClass],"Not Found")</f>
        <v>Liabilities</v>
      </c>
      <c r="I5909" t="str">
        <f>_xlfn.XLOOKUP(tbl_GL[[#This Row],[Account_key]],tbl_COA[Account_key],tbl_COA[SubClass2],"Not Found")</f>
        <v>Current Liabilities</v>
      </c>
      <c r="J5909" t="str">
        <f>_xlfn.XLOOKUP(tbl_GL[[#This Row],[Account_key]],tbl_COA[Account_key],tbl_COA[SubAccount],,0)</f>
        <v>Interest Payable</v>
      </c>
      <c r="K5909">
        <f>YEAR(tbl_GL[[#This Row],[Date]])</f>
        <v>2018</v>
      </c>
    </row>
    <row r="5910" spans="1:11" hidden="1" x14ac:dyDescent="0.35">
      <c r="A5910">
        <v>359.1</v>
      </c>
      <c r="B5910" s="24">
        <v>43312</v>
      </c>
      <c r="C5910">
        <v>3</v>
      </c>
      <c r="D5910" s="13">
        <v>400</v>
      </c>
      <c r="E5910" s="13" t="s">
        <v>104</v>
      </c>
      <c r="F5910" s="17">
        <v>-167</v>
      </c>
      <c r="G5910" t="str">
        <f>_xlfn.XLOOKUP(tbl_GL[[#This Row],[Account_key]],tbl_COA[Account_key],tbl_COA[Class],"Not Found")</f>
        <v>Operating account</v>
      </c>
      <c r="H5910" t="str">
        <f>_xlfn.XLOOKUP(tbl_GL[[#This Row],[Account_key]],tbl_COA[Account_key],tbl_COA[SubClass],"Not Found")</f>
        <v>Depreciation &amp; Amortization</v>
      </c>
      <c r="I5910" t="str">
        <f>_xlfn.XLOOKUP(tbl_GL[[#This Row],[Account_key]],tbl_COA[Account_key],tbl_COA[SubClass2],"Not Found")</f>
        <v>Amortization</v>
      </c>
      <c r="J5910" t="str">
        <f>_xlfn.XLOOKUP(tbl_GL[[#This Row],[Account_key]],tbl_COA[Account_key],tbl_COA[SubAccount],,0)</f>
        <v>Amortization of Intangible Assets</v>
      </c>
      <c r="K5910">
        <f>YEAR(tbl_GL[[#This Row],[Date]])</f>
        <v>2018</v>
      </c>
    </row>
    <row r="5911" spans="1:11" hidden="1" x14ac:dyDescent="0.35">
      <c r="A5911">
        <v>359.2</v>
      </c>
      <c r="B5911" s="24">
        <v>43312</v>
      </c>
      <c r="C5911">
        <v>3</v>
      </c>
      <c r="D5911" s="13">
        <v>100</v>
      </c>
      <c r="E5911" s="13" t="s">
        <v>104</v>
      </c>
      <c r="F5911" s="17">
        <v>-167</v>
      </c>
      <c r="G5911" t="str">
        <f>_xlfn.XLOOKUP(tbl_GL[[#This Row],[Account_key]],tbl_COA[Account_key],tbl_COA[Class],"Not Found")</f>
        <v>Assets</v>
      </c>
      <c r="H5911" t="str">
        <f>_xlfn.XLOOKUP(tbl_GL[[#This Row],[Account_key]],tbl_COA[Account_key],tbl_COA[SubClass],"Not Found")</f>
        <v>Assets</v>
      </c>
      <c r="I5911" t="str">
        <f>_xlfn.XLOOKUP(tbl_GL[[#This Row],[Account_key]],tbl_COA[Account_key],tbl_COA[SubClass2],"Not Found")</f>
        <v>Non-Current Assets</v>
      </c>
      <c r="J5911" t="str">
        <f>_xlfn.XLOOKUP(tbl_GL[[#This Row],[Account_key]],tbl_COA[Account_key],tbl_COA[SubAccount],,0)</f>
        <v>Patents and trademarks</v>
      </c>
      <c r="K5911">
        <f>YEAR(tbl_GL[[#This Row],[Date]])</f>
        <v>2018</v>
      </c>
    </row>
    <row r="5912" spans="1:11" hidden="1" x14ac:dyDescent="0.35">
      <c r="A5912">
        <v>360.1</v>
      </c>
      <c r="B5912" s="24">
        <v>43312</v>
      </c>
      <c r="C5912">
        <v>3</v>
      </c>
      <c r="D5912" s="13">
        <v>450</v>
      </c>
      <c r="E5912" s="23" t="s">
        <v>108</v>
      </c>
      <c r="F5912" s="17">
        <v>-2892</v>
      </c>
      <c r="G5912" t="str">
        <f>_xlfn.XLOOKUP(tbl_GL[[#This Row],[Account_key]],tbl_COA[Account_key],tbl_COA[Class],"Not Found")</f>
        <v>Interest &amp; Tax</v>
      </c>
      <c r="H5912" t="str">
        <f>_xlfn.XLOOKUP(tbl_GL[[#This Row],[Account_key]],tbl_COA[Account_key],tbl_COA[SubClass],"Not Found")</f>
        <v>Taxation</v>
      </c>
      <c r="I5912" t="str">
        <f>_xlfn.XLOOKUP(tbl_GL[[#This Row],[Account_key]],tbl_COA[Account_key],tbl_COA[SubClass2],"Not Found")</f>
        <v>Taxation</v>
      </c>
      <c r="J5912" t="str">
        <f>_xlfn.XLOOKUP(tbl_GL[[#This Row],[Account_key]],tbl_COA[Account_key],tbl_COA[SubAccount],,0)</f>
        <v>Taxation</v>
      </c>
      <c r="K5912">
        <f>YEAR(tbl_GL[[#This Row],[Date]])</f>
        <v>2018</v>
      </c>
    </row>
    <row r="5913" spans="1:11" hidden="1" x14ac:dyDescent="0.35">
      <c r="A5913">
        <v>360.2</v>
      </c>
      <c r="B5913" s="24">
        <v>43312</v>
      </c>
      <c r="C5913">
        <v>3</v>
      </c>
      <c r="D5913" s="13">
        <v>122</v>
      </c>
      <c r="E5913" s="23" t="s">
        <v>108</v>
      </c>
      <c r="F5913" s="17">
        <v>2892</v>
      </c>
      <c r="G5913" t="str">
        <f>_xlfn.XLOOKUP(tbl_GL[[#This Row],[Account_key]],tbl_COA[Account_key],tbl_COA[Class],"Not Found")</f>
        <v>Liabilities and Owners Equity</v>
      </c>
      <c r="H5913" t="str">
        <f>_xlfn.XLOOKUP(tbl_GL[[#This Row],[Account_key]],tbl_COA[Account_key],tbl_COA[SubClass],"Not Found")</f>
        <v>Liabilities</v>
      </c>
      <c r="I5913" t="str">
        <f>_xlfn.XLOOKUP(tbl_GL[[#This Row],[Account_key]],tbl_COA[Account_key],tbl_COA[SubClass2],"Not Found")</f>
        <v>Current Liabilities</v>
      </c>
      <c r="J5913" t="str">
        <f>_xlfn.XLOOKUP(tbl_GL[[#This Row],[Account_key]],tbl_COA[Account_key],tbl_COA[SubAccount],,0)</f>
        <v>Tax payable</v>
      </c>
      <c r="K5913">
        <f>YEAR(tbl_GL[[#This Row],[Date]])</f>
        <v>2018</v>
      </c>
    </row>
    <row r="5914" spans="1:11" hidden="1" x14ac:dyDescent="0.35">
      <c r="A5914">
        <v>361.1</v>
      </c>
      <c r="B5914" s="24">
        <v>43312</v>
      </c>
      <c r="C5914">
        <v>3</v>
      </c>
      <c r="D5914" s="13">
        <v>240</v>
      </c>
      <c r="E5914" s="13" t="s">
        <v>56</v>
      </c>
      <c r="F5914" s="17">
        <v>-4000</v>
      </c>
      <c r="G5914" t="str">
        <f>_xlfn.XLOOKUP(tbl_GL[[#This Row],[Account_key]],tbl_COA[Account_key],tbl_COA[Class],"Not Found")</f>
        <v>Operating account</v>
      </c>
      <c r="H5914" t="str">
        <f>_xlfn.XLOOKUP(tbl_GL[[#This Row],[Account_key]],tbl_COA[Account_key],tbl_COA[SubClass],"Not Found")</f>
        <v>Operating Expenses</v>
      </c>
      <c r="I5914" t="str">
        <f>_xlfn.XLOOKUP(tbl_GL[[#This Row],[Account_key]],tbl_COA[Account_key],tbl_COA[SubClass2],"Not Found")</f>
        <v>Sales &amp; Distribution</v>
      </c>
      <c r="J5914" t="str">
        <f>_xlfn.XLOOKUP(tbl_GL[[#This Row],[Account_key]],tbl_COA[Account_key],tbl_COA[SubAccount],,0)</f>
        <v>Salaries</v>
      </c>
      <c r="K5914">
        <f>YEAR(tbl_GL[[#This Row],[Date]])</f>
        <v>2018</v>
      </c>
    </row>
    <row r="5915" spans="1:11" hidden="1" x14ac:dyDescent="0.35">
      <c r="A5915">
        <v>361.2</v>
      </c>
      <c r="B5915" s="24">
        <v>43312</v>
      </c>
      <c r="C5915">
        <v>3</v>
      </c>
      <c r="D5915" s="13">
        <v>10</v>
      </c>
      <c r="E5915" s="13" t="s">
        <v>56</v>
      </c>
      <c r="F5915" s="17">
        <v>-4000</v>
      </c>
      <c r="G5915" t="str">
        <f>_xlfn.XLOOKUP(tbl_GL[[#This Row],[Account_key]],tbl_COA[Account_key],tbl_COA[Class],"Not Found")</f>
        <v>Assets</v>
      </c>
      <c r="H5915" t="str">
        <f>_xlfn.XLOOKUP(tbl_GL[[#This Row],[Account_key]],tbl_COA[Account_key],tbl_COA[SubClass],"Not Found")</f>
        <v>Assets</v>
      </c>
      <c r="I5915" t="str">
        <f>_xlfn.XLOOKUP(tbl_GL[[#This Row],[Account_key]],tbl_COA[Account_key],tbl_COA[SubClass2],"Not Found")</f>
        <v>Current Assets</v>
      </c>
      <c r="J5915" t="str">
        <f>_xlfn.XLOOKUP(tbl_GL[[#This Row],[Account_key]],tbl_COA[Account_key],tbl_COA[SubAccount],,0)</f>
        <v>Cash at Bank</v>
      </c>
      <c r="K5915">
        <f>YEAR(tbl_GL[[#This Row],[Date]])</f>
        <v>2018</v>
      </c>
    </row>
    <row r="5916" spans="1:11" hidden="1" x14ac:dyDescent="0.35">
      <c r="A5916">
        <v>362.1</v>
      </c>
      <c r="B5916" s="24">
        <v>43312</v>
      </c>
      <c r="C5916">
        <v>3</v>
      </c>
      <c r="D5916" s="13">
        <v>380</v>
      </c>
      <c r="E5916" s="13" t="s">
        <v>101</v>
      </c>
      <c r="F5916" s="17">
        <v>-4000</v>
      </c>
      <c r="G5916" t="str">
        <f>_xlfn.XLOOKUP(tbl_GL[[#This Row],[Account_key]],tbl_COA[Account_key],tbl_COA[Class],"Not Found")</f>
        <v>Operating account</v>
      </c>
      <c r="H5916" t="str">
        <f>_xlfn.XLOOKUP(tbl_GL[[#This Row],[Account_key]],tbl_COA[Account_key],tbl_COA[SubClass],"Not Found")</f>
        <v>Depreciation &amp; Amortization</v>
      </c>
      <c r="I5916" t="str">
        <f>_xlfn.XLOOKUP(tbl_GL[[#This Row],[Account_key]],tbl_COA[Account_key],tbl_COA[SubClass2],"Not Found")</f>
        <v>Depreciation</v>
      </c>
      <c r="J5916" t="str">
        <f>_xlfn.XLOOKUP(tbl_GL[[#This Row],[Account_key]],tbl_COA[Account_key],tbl_COA[SubAccount],,0)</f>
        <v>Equipment</v>
      </c>
      <c r="K5916">
        <f>YEAR(tbl_GL[[#This Row],[Date]])</f>
        <v>2018</v>
      </c>
    </row>
    <row r="5917" spans="1:11" hidden="1" x14ac:dyDescent="0.35">
      <c r="A5917">
        <v>362.2</v>
      </c>
      <c r="B5917" s="24">
        <v>43312</v>
      </c>
      <c r="C5917">
        <v>3</v>
      </c>
      <c r="D5917" s="13">
        <v>90</v>
      </c>
      <c r="E5917" s="13" t="s">
        <v>101</v>
      </c>
      <c r="F5917" s="17">
        <v>-4000</v>
      </c>
      <c r="G5917" t="str">
        <f>_xlfn.XLOOKUP(tbl_GL[[#This Row],[Account_key]],tbl_COA[Account_key],tbl_COA[Class],"Not Found")</f>
        <v>Assets</v>
      </c>
      <c r="H5917" t="str">
        <f>_xlfn.XLOOKUP(tbl_GL[[#This Row],[Account_key]],tbl_COA[Account_key],tbl_COA[SubClass],"Not Found")</f>
        <v>Assets</v>
      </c>
      <c r="I5917" t="str">
        <f>_xlfn.XLOOKUP(tbl_GL[[#This Row],[Account_key]],tbl_COA[Account_key],tbl_COA[SubClass2],"Not Found")</f>
        <v>Non-Current Assets</v>
      </c>
      <c r="J5917" t="str">
        <f>_xlfn.XLOOKUP(tbl_GL[[#This Row],[Account_key]],tbl_COA[Account_key],tbl_COA[SubAccount],,0)</f>
        <v>Office Furniture &amp; Equipment</v>
      </c>
      <c r="K5917">
        <f>YEAR(tbl_GL[[#This Row],[Date]])</f>
        <v>2018</v>
      </c>
    </row>
    <row r="5918" spans="1:11" hidden="1" x14ac:dyDescent="0.35">
      <c r="A5918">
        <v>364.1</v>
      </c>
      <c r="B5918" s="24">
        <v>43312</v>
      </c>
      <c r="C5918">
        <v>3</v>
      </c>
      <c r="D5918" s="13">
        <v>10</v>
      </c>
      <c r="E5918" s="13" t="s">
        <v>84</v>
      </c>
      <c r="F5918" s="17">
        <v>-18667</v>
      </c>
      <c r="G5918" t="str">
        <f>_xlfn.XLOOKUP(tbl_GL[[#This Row],[Account_key]],tbl_COA[Account_key],tbl_COA[Class],"Not Found")</f>
        <v>Assets</v>
      </c>
      <c r="H5918" t="str">
        <f>_xlfn.XLOOKUP(tbl_GL[[#This Row],[Account_key]],tbl_COA[Account_key],tbl_COA[SubClass],"Not Found")</f>
        <v>Assets</v>
      </c>
      <c r="I5918" t="str">
        <f>_xlfn.XLOOKUP(tbl_GL[[#This Row],[Account_key]],tbl_COA[Account_key],tbl_COA[SubClass2],"Not Found")</f>
        <v>Current Assets</v>
      </c>
      <c r="J5918" t="str">
        <f>_xlfn.XLOOKUP(tbl_GL[[#This Row],[Account_key]],tbl_COA[Account_key],tbl_COA[SubAccount],,0)</f>
        <v>Cash at Bank</v>
      </c>
      <c r="K5918">
        <f>YEAR(tbl_GL[[#This Row],[Date]])</f>
        <v>2018</v>
      </c>
    </row>
    <row r="5919" spans="1:11" hidden="1" x14ac:dyDescent="0.35">
      <c r="A5919">
        <v>364.2</v>
      </c>
      <c r="B5919" s="24">
        <v>43312</v>
      </c>
      <c r="C5919">
        <v>3</v>
      </c>
      <c r="D5919" s="13">
        <v>110</v>
      </c>
      <c r="E5919" s="13" t="s">
        <v>84</v>
      </c>
      <c r="F5919" s="17">
        <v>-18667</v>
      </c>
      <c r="G5919" t="str">
        <f>_xlfn.XLOOKUP(tbl_GL[[#This Row],[Account_key]],tbl_COA[Account_key],tbl_COA[Class],"Not Found")</f>
        <v>Liabilities and Owners Equity</v>
      </c>
      <c r="H5919" t="str">
        <f>_xlfn.XLOOKUP(tbl_GL[[#This Row],[Account_key]],tbl_COA[Account_key],tbl_COA[SubClass],"Not Found")</f>
        <v>Liabilities</v>
      </c>
      <c r="I5919" t="str">
        <f>_xlfn.XLOOKUP(tbl_GL[[#This Row],[Account_key]],tbl_COA[Account_key],tbl_COA[SubClass2],"Not Found")</f>
        <v>Current Liabilities</v>
      </c>
      <c r="J5919" t="str">
        <f>_xlfn.XLOOKUP(tbl_GL[[#This Row],[Account_key]],tbl_COA[Account_key],tbl_COA[SubAccount],,0)</f>
        <v>Trade Payables</v>
      </c>
      <c r="K5919">
        <f>YEAR(tbl_GL[[#This Row],[Date]])</f>
        <v>2018</v>
      </c>
    </row>
    <row r="5920" spans="1:11" hidden="1" x14ac:dyDescent="0.35">
      <c r="A5920">
        <v>365.1</v>
      </c>
      <c r="B5920" s="24">
        <v>43313</v>
      </c>
      <c r="C5920">
        <v>3</v>
      </c>
      <c r="D5920" s="13">
        <v>340</v>
      </c>
      <c r="E5920" s="13" t="s">
        <v>97</v>
      </c>
      <c r="F5920" s="17">
        <v>-1549</v>
      </c>
      <c r="G5920" t="str">
        <f>_xlfn.XLOOKUP(tbl_GL[[#This Row],[Account_key]],tbl_COA[Account_key],tbl_COA[Class],"Not Found")</f>
        <v>Operating account</v>
      </c>
      <c r="H5920" t="str">
        <f>_xlfn.XLOOKUP(tbl_GL[[#This Row],[Account_key]],tbl_COA[Account_key],tbl_COA[SubClass],"Not Found")</f>
        <v>Operating Expenses</v>
      </c>
      <c r="I5920" t="str">
        <f>_xlfn.XLOOKUP(tbl_GL[[#This Row],[Account_key]],tbl_COA[Account_key],tbl_COA[SubClass2],"Not Found")</f>
        <v>Administration</v>
      </c>
      <c r="J5920" t="str">
        <f>_xlfn.XLOOKUP(tbl_GL[[#This Row],[Account_key]],tbl_COA[Account_key],tbl_COA[SubAccount],,0)</f>
        <v>Utilities</v>
      </c>
      <c r="K5920">
        <f>YEAR(tbl_GL[[#This Row],[Date]])</f>
        <v>2018</v>
      </c>
    </row>
    <row r="5921" spans="1:11" hidden="1" x14ac:dyDescent="0.35">
      <c r="A5921">
        <v>365.2</v>
      </c>
      <c r="B5921" s="24">
        <v>43313</v>
      </c>
      <c r="C5921">
        <v>3</v>
      </c>
      <c r="D5921" s="13">
        <v>120</v>
      </c>
      <c r="E5921" s="13" t="s">
        <v>97</v>
      </c>
      <c r="F5921" s="17">
        <v>1549</v>
      </c>
      <c r="G5921" t="str">
        <f>_xlfn.XLOOKUP(tbl_GL[[#This Row],[Account_key]],tbl_COA[Account_key],tbl_COA[Class],"Not Found")</f>
        <v>Liabilities and Owners Equity</v>
      </c>
      <c r="H5921" t="str">
        <f>_xlfn.XLOOKUP(tbl_GL[[#This Row],[Account_key]],tbl_COA[Account_key],tbl_COA[SubClass],"Not Found")</f>
        <v>Liabilities</v>
      </c>
      <c r="I5921" t="str">
        <f>_xlfn.XLOOKUP(tbl_GL[[#This Row],[Account_key]],tbl_COA[Account_key],tbl_COA[SubClass2],"Not Found")</f>
        <v>Current Liabilities</v>
      </c>
      <c r="J5921" t="str">
        <f>_xlfn.XLOOKUP(tbl_GL[[#This Row],[Account_key]],tbl_COA[Account_key],tbl_COA[SubAccount],,0)</f>
        <v>Accrued Expenses</v>
      </c>
      <c r="K5921">
        <f>YEAR(tbl_GL[[#This Row],[Date]])</f>
        <v>2018</v>
      </c>
    </row>
    <row r="5922" spans="1:11" hidden="1" x14ac:dyDescent="0.35">
      <c r="A5922">
        <v>366.1</v>
      </c>
      <c r="B5922" s="24">
        <v>43313</v>
      </c>
      <c r="C5922">
        <v>3</v>
      </c>
      <c r="D5922" s="13">
        <v>60</v>
      </c>
      <c r="E5922" s="13" t="s">
        <v>84</v>
      </c>
      <c r="F5922" s="17">
        <v>18667</v>
      </c>
      <c r="G5922" t="str">
        <f>_xlfn.XLOOKUP(tbl_GL[[#This Row],[Account_key]],tbl_COA[Account_key],tbl_COA[Class],"Not Found")</f>
        <v>Assets</v>
      </c>
      <c r="H5922" t="str">
        <f>_xlfn.XLOOKUP(tbl_GL[[#This Row],[Account_key]],tbl_COA[Account_key],tbl_COA[SubClass],"Not Found")</f>
        <v>Assets</v>
      </c>
      <c r="I5922" t="str">
        <f>_xlfn.XLOOKUP(tbl_GL[[#This Row],[Account_key]],tbl_COA[Account_key],tbl_COA[SubClass2],"Not Found")</f>
        <v>Current Assets</v>
      </c>
      <c r="J5922" t="str">
        <f>_xlfn.XLOOKUP(tbl_GL[[#This Row],[Account_key]],tbl_COA[Account_key],tbl_COA[SubAccount],,0)</f>
        <v>Inventory</v>
      </c>
      <c r="K5922">
        <f>YEAR(tbl_GL[[#This Row],[Date]])</f>
        <v>2018</v>
      </c>
    </row>
    <row r="5923" spans="1:11" hidden="1" x14ac:dyDescent="0.35">
      <c r="A5923">
        <v>366.2</v>
      </c>
      <c r="B5923" s="24">
        <v>43313</v>
      </c>
      <c r="C5923">
        <v>3</v>
      </c>
      <c r="D5923" s="13">
        <v>110</v>
      </c>
      <c r="E5923" s="13" t="s">
        <v>84</v>
      </c>
      <c r="F5923" s="17">
        <v>18667</v>
      </c>
      <c r="G5923" t="str">
        <f>_xlfn.XLOOKUP(tbl_GL[[#This Row],[Account_key]],tbl_COA[Account_key],tbl_COA[Class],"Not Found")</f>
        <v>Liabilities and Owners Equity</v>
      </c>
      <c r="H5923" t="str">
        <f>_xlfn.XLOOKUP(tbl_GL[[#This Row],[Account_key]],tbl_COA[Account_key],tbl_COA[SubClass],"Not Found")</f>
        <v>Liabilities</v>
      </c>
      <c r="I5923" t="str">
        <f>_xlfn.XLOOKUP(tbl_GL[[#This Row],[Account_key]],tbl_COA[Account_key],tbl_COA[SubClass2],"Not Found")</f>
        <v>Current Liabilities</v>
      </c>
      <c r="J5923" t="str">
        <f>_xlfn.XLOOKUP(tbl_GL[[#This Row],[Account_key]],tbl_COA[Account_key],tbl_COA[SubAccount],,0)</f>
        <v>Trade Payables</v>
      </c>
      <c r="K5923">
        <f>YEAR(tbl_GL[[#This Row],[Date]])</f>
        <v>2018</v>
      </c>
    </row>
    <row r="5924" spans="1:11" hidden="1" x14ac:dyDescent="0.35">
      <c r="A5924">
        <v>367.1</v>
      </c>
      <c r="B5924" s="24">
        <v>43315</v>
      </c>
      <c r="C5924">
        <v>3</v>
      </c>
      <c r="D5924" s="13">
        <v>230</v>
      </c>
      <c r="E5924" s="13" t="s">
        <v>4</v>
      </c>
      <c r="F5924" s="17">
        <v>-776</v>
      </c>
      <c r="G5924" t="str">
        <f>_xlfn.XLOOKUP(tbl_GL[[#This Row],[Account_key]],tbl_COA[Account_key],tbl_COA[Class],"Not Found")</f>
        <v>Trading account</v>
      </c>
      <c r="H5924" t="str">
        <f>_xlfn.XLOOKUP(tbl_GL[[#This Row],[Account_key]],tbl_COA[Account_key],tbl_COA[SubClass],"Not Found")</f>
        <v>Cost of Sales</v>
      </c>
      <c r="I5924" t="str">
        <f>_xlfn.XLOOKUP(tbl_GL[[#This Row],[Account_key]],tbl_COA[Account_key],tbl_COA[SubClass2],"Not Found")</f>
        <v>Cost of Sales</v>
      </c>
      <c r="J5924" t="str">
        <f>_xlfn.XLOOKUP(tbl_GL[[#This Row],[Account_key]],tbl_COA[Account_key],tbl_COA[SubAccount],,0)</f>
        <v>Cost of Sales</v>
      </c>
      <c r="K5924">
        <f>YEAR(tbl_GL[[#This Row],[Date]])</f>
        <v>2018</v>
      </c>
    </row>
    <row r="5925" spans="1:11" hidden="1" x14ac:dyDescent="0.35">
      <c r="A5925">
        <v>367.2</v>
      </c>
      <c r="B5925" s="24">
        <v>43315</v>
      </c>
      <c r="C5925">
        <v>3</v>
      </c>
      <c r="D5925" s="13">
        <v>60</v>
      </c>
      <c r="E5925" s="13" t="s">
        <v>4</v>
      </c>
      <c r="F5925" s="17">
        <v>-776</v>
      </c>
      <c r="G5925" t="str">
        <f>_xlfn.XLOOKUP(tbl_GL[[#This Row],[Account_key]],tbl_COA[Account_key],tbl_COA[Class],"Not Found")</f>
        <v>Assets</v>
      </c>
      <c r="H5925" t="str">
        <f>_xlfn.XLOOKUP(tbl_GL[[#This Row],[Account_key]],tbl_COA[Account_key],tbl_COA[SubClass],"Not Found")</f>
        <v>Assets</v>
      </c>
      <c r="I5925" t="str">
        <f>_xlfn.XLOOKUP(tbl_GL[[#This Row],[Account_key]],tbl_COA[Account_key],tbl_COA[SubClass2],"Not Found")</f>
        <v>Current Assets</v>
      </c>
      <c r="J5925" t="str">
        <f>_xlfn.XLOOKUP(tbl_GL[[#This Row],[Account_key]],tbl_COA[Account_key],tbl_COA[SubAccount],,0)</f>
        <v>Inventory</v>
      </c>
      <c r="K5925">
        <f>YEAR(tbl_GL[[#This Row],[Date]])</f>
        <v>2018</v>
      </c>
    </row>
    <row r="5926" spans="1:11" hidden="1" x14ac:dyDescent="0.35">
      <c r="A5926">
        <v>368.1</v>
      </c>
      <c r="B5926" s="24">
        <v>43315</v>
      </c>
      <c r="C5926">
        <v>3</v>
      </c>
      <c r="D5926" s="13">
        <v>10</v>
      </c>
      <c r="E5926" s="13" t="s">
        <v>98</v>
      </c>
      <c r="F5926" s="17">
        <v>-1020</v>
      </c>
      <c r="G5926" t="str">
        <f>_xlfn.XLOOKUP(tbl_GL[[#This Row],[Account_key]],tbl_COA[Account_key],tbl_COA[Class],"Not Found")</f>
        <v>Assets</v>
      </c>
      <c r="H5926" t="str">
        <f>_xlfn.XLOOKUP(tbl_GL[[#This Row],[Account_key]],tbl_COA[Account_key],tbl_COA[SubClass],"Not Found")</f>
        <v>Assets</v>
      </c>
      <c r="I5926" t="str">
        <f>_xlfn.XLOOKUP(tbl_GL[[#This Row],[Account_key]],tbl_COA[Account_key],tbl_COA[SubClass2],"Not Found")</f>
        <v>Current Assets</v>
      </c>
      <c r="J5926" t="str">
        <f>_xlfn.XLOOKUP(tbl_GL[[#This Row],[Account_key]],tbl_COA[Account_key],tbl_COA[SubAccount],,0)</f>
        <v>Cash at Bank</v>
      </c>
      <c r="K5926">
        <f>YEAR(tbl_GL[[#This Row],[Date]])</f>
        <v>2018</v>
      </c>
    </row>
    <row r="5927" spans="1:11" hidden="1" x14ac:dyDescent="0.35">
      <c r="A5927">
        <v>368.2</v>
      </c>
      <c r="B5927" s="24">
        <v>43315</v>
      </c>
      <c r="C5927">
        <v>3</v>
      </c>
      <c r="D5927" s="13">
        <v>120</v>
      </c>
      <c r="E5927" s="13" t="s">
        <v>98</v>
      </c>
      <c r="F5927" s="17">
        <v>-1020</v>
      </c>
      <c r="G5927" t="str">
        <f>_xlfn.XLOOKUP(tbl_GL[[#This Row],[Account_key]],tbl_COA[Account_key],tbl_COA[Class],"Not Found")</f>
        <v>Liabilities and Owners Equity</v>
      </c>
      <c r="H5927" t="str">
        <f>_xlfn.XLOOKUP(tbl_GL[[#This Row],[Account_key]],tbl_COA[Account_key],tbl_COA[SubClass],"Not Found")</f>
        <v>Liabilities</v>
      </c>
      <c r="I5927" t="str">
        <f>_xlfn.XLOOKUP(tbl_GL[[#This Row],[Account_key]],tbl_COA[Account_key],tbl_COA[SubClass2],"Not Found")</f>
        <v>Current Liabilities</v>
      </c>
      <c r="J5927" t="str">
        <f>_xlfn.XLOOKUP(tbl_GL[[#This Row],[Account_key]],tbl_COA[Account_key],tbl_COA[SubAccount],,0)</f>
        <v>Accrued Expenses</v>
      </c>
      <c r="K5927">
        <f>YEAR(tbl_GL[[#This Row],[Date]])</f>
        <v>2018</v>
      </c>
    </row>
    <row r="5928" spans="1:11" hidden="1" x14ac:dyDescent="0.35">
      <c r="A5928">
        <v>369.1</v>
      </c>
      <c r="B5928" s="24">
        <v>43315</v>
      </c>
      <c r="C5928">
        <v>3</v>
      </c>
      <c r="D5928" s="13">
        <v>210</v>
      </c>
      <c r="E5928" s="13" t="s">
        <v>7</v>
      </c>
      <c r="F5928" s="17">
        <v>2264</v>
      </c>
      <c r="G5928" t="str">
        <f>_xlfn.XLOOKUP(tbl_GL[[#This Row],[Account_key]],tbl_COA[Account_key],tbl_COA[Class],"Not Found")</f>
        <v>Trading account</v>
      </c>
      <c r="H5928" t="str">
        <f>_xlfn.XLOOKUP(tbl_GL[[#This Row],[Account_key]],tbl_COA[Account_key],tbl_COA[SubClass],"Not Found")</f>
        <v>Sales</v>
      </c>
      <c r="I5928" t="str">
        <f>_xlfn.XLOOKUP(tbl_GL[[#This Row],[Account_key]],tbl_COA[Account_key],tbl_COA[SubClass2],"Not Found")</f>
        <v>Sales</v>
      </c>
      <c r="J5928" t="str">
        <f>_xlfn.XLOOKUP(tbl_GL[[#This Row],[Account_key]],tbl_COA[Account_key],tbl_COA[SubAccount],,0)</f>
        <v>Sales</v>
      </c>
      <c r="K5928">
        <f>YEAR(tbl_GL[[#This Row],[Date]])</f>
        <v>2018</v>
      </c>
    </row>
    <row r="5929" spans="1:11" hidden="1" x14ac:dyDescent="0.35">
      <c r="A5929">
        <v>369.2</v>
      </c>
      <c r="B5929" s="24">
        <v>43315</v>
      </c>
      <c r="C5929">
        <v>3</v>
      </c>
      <c r="D5929" s="13">
        <v>10</v>
      </c>
      <c r="E5929" s="13" t="s">
        <v>7</v>
      </c>
      <c r="F5929" s="17">
        <v>2264</v>
      </c>
      <c r="G5929" t="str">
        <f>_xlfn.XLOOKUP(tbl_GL[[#This Row],[Account_key]],tbl_COA[Account_key],tbl_COA[Class],"Not Found")</f>
        <v>Assets</v>
      </c>
      <c r="H5929" t="str">
        <f>_xlfn.XLOOKUP(tbl_GL[[#This Row],[Account_key]],tbl_COA[Account_key],tbl_COA[SubClass],"Not Found")</f>
        <v>Assets</v>
      </c>
      <c r="I5929" t="str">
        <f>_xlfn.XLOOKUP(tbl_GL[[#This Row],[Account_key]],tbl_COA[Account_key],tbl_COA[SubClass2],"Not Found")</f>
        <v>Current Assets</v>
      </c>
      <c r="J5929" t="str">
        <f>_xlfn.XLOOKUP(tbl_GL[[#This Row],[Account_key]],tbl_COA[Account_key],tbl_COA[SubAccount],,0)</f>
        <v>Cash at Bank</v>
      </c>
      <c r="K5929">
        <f>YEAR(tbl_GL[[#This Row],[Date]])</f>
        <v>2018</v>
      </c>
    </row>
    <row r="5930" spans="1:11" hidden="1" x14ac:dyDescent="0.35">
      <c r="A5930">
        <v>370.1</v>
      </c>
      <c r="B5930" s="24">
        <v>43315</v>
      </c>
      <c r="C5930">
        <v>3</v>
      </c>
      <c r="D5930" s="13">
        <v>230</v>
      </c>
      <c r="E5930" s="13" t="s">
        <v>4</v>
      </c>
      <c r="F5930" s="17">
        <v>-3294</v>
      </c>
      <c r="G5930" t="str">
        <f>_xlfn.XLOOKUP(tbl_GL[[#This Row],[Account_key]],tbl_COA[Account_key],tbl_COA[Class],"Not Found")</f>
        <v>Trading account</v>
      </c>
      <c r="H5930" t="str">
        <f>_xlfn.XLOOKUP(tbl_GL[[#This Row],[Account_key]],tbl_COA[Account_key],tbl_COA[SubClass],"Not Found")</f>
        <v>Cost of Sales</v>
      </c>
      <c r="I5930" t="str">
        <f>_xlfn.XLOOKUP(tbl_GL[[#This Row],[Account_key]],tbl_COA[Account_key],tbl_COA[SubClass2],"Not Found")</f>
        <v>Cost of Sales</v>
      </c>
      <c r="J5930" t="str">
        <f>_xlfn.XLOOKUP(tbl_GL[[#This Row],[Account_key]],tbl_COA[Account_key],tbl_COA[SubAccount],,0)</f>
        <v>Cost of Sales</v>
      </c>
      <c r="K5930">
        <f>YEAR(tbl_GL[[#This Row],[Date]])</f>
        <v>2018</v>
      </c>
    </row>
    <row r="5931" spans="1:11" hidden="1" x14ac:dyDescent="0.35">
      <c r="A5931">
        <v>370.2</v>
      </c>
      <c r="B5931" s="24">
        <v>43315</v>
      </c>
      <c r="C5931">
        <v>3</v>
      </c>
      <c r="D5931" s="13">
        <v>60</v>
      </c>
      <c r="E5931" s="13" t="s">
        <v>4</v>
      </c>
      <c r="F5931" s="17">
        <v>-3294</v>
      </c>
      <c r="G5931" t="str">
        <f>_xlfn.XLOOKUP(tbl_GL[[#This Row],[Account_key]],tbl_COA[Account_key],tbl_COA[Class],"Not Found")</f>
        <v>Assets</v>
      </c>
      <c r="H5931" t="str">
        <f>_xlfn.XLOOKUP(tbl_GL[[#This Row],[Account_key]],tbl_COA[Account_key],tbl_COA[SubClass],"Not Found")</f>
        <v>Assets</v>
      </c>
      <c r="I5931" t="str">
        <f>_xlfn.XLOOKUP(tbl_GL[[#This Row],[Account_key]],tbl_COA[Account_key],tbl_COA[SubClass2],"Not Found")</f>
        <v>Current Assets</v>
      </c>
      <c r="J5931" t="str">
        <f>_xlfn.XLOOKUP(tbl_GL[[#This Row],[Account_key]],tbl_COA[Account_key],tbl_COA[SubAccount],,0)</f>
        <v>Inventory</v>
      </c>
      <c r="K5931">
        <f>YEAR(tbl_GL[[#This Row],[Date]])</f>
        <v>2018</v>
      </c>
    </row>
    <row r="5932" spans="1:11" hidden="1" x14ac:dyDescent="0.35">
      <c r="A5932">
        <v>371.1</v>
      </c>
      <c r="B5932" s="24">
        <v>43315</v>
      </c>
      <c r="C5932">
        <v>3</v>
      </c>
      <c r="D5932" s="13">
        <v>210</v>
      </c>
      <c r="E5932" s="13" t="s">
        <v>8</v>
      </c>
      <c r="F5932" s="17">
        <v>10295</v>
      </c>
      <c r="G5932" t="str">
        <f>_xlfn.XLOOKUP(tbl_GL[[#This Row],[Account_key]],tbl_COA[Account_key],tbl_COA[Class],"Not Found")</f>
        <v>Trading account</v>
      </c>
      <c r="H5932" t="str">
        <f>_xlfn.XLOOKUP(tbl_GL[[#This Row],[Account_key]],tbl_COA[Account_key],tbl_COA[SubClass],"Not Found")</f>
        <v>Sales</v>
      </c>
      <c r="I5932" t="str">
        <f>_xlfn.XLOOKUP(tbl_GL[[#This Row],[Account_key]],tbl_COA[Account_key],tbl_COA[SubClass2],"Not Found")</f>
        <v>Sales</v>
      </c>
      <c r="J5932" t="str">
        <f>_xlfn.XLOOKUP(tbl_GL[[#This Row],[Account_key]],tbl_COA[Account_key],tbl_COA[SubAccount],,0)</f>
        <v>Sales</v>
      </c>
      <c r="K5932">
        <f>YEAR(tbl_GL[[#This Row],[Date]])</f>
        <v>2018</v>
      </c>
    </row>
    <row r="5933" spans="1:11" hidden="1" x14ac:dyDescent="0.35">
      <c r="A5933">
        <v>371.2</v>
      </c>
      <c r="B5933" s="24">
        <v>43315</v>
      </c>
      <c r="C5933">
        <v>3</v>
      </c>
      <c r="D5933" s="13">
        <v>30</v>
      </c>
      <c r="E5933" s="13" t="s">
        <v>8</v>
      </c>
      <c r="F5933" s="17">
        <v>10295</v>
      </c>
      <c r="G5933" t="str">
        <f>_xlfn.XLOOKUP(tbl_GL[[#This Row],[Account_key]],tbl_COA[Account_key],tbl_COA[Class],"Not Found")</f>
        <v>Assets</v>
      </c>
      <c r="H5933" t="str">
        <f>_xlfn.XLOOKUP(tbl_GL[[#This Row],[Account_key]],tbl_COA[Account_key],tbl_COA[SubClass],"Not Found")</f>
        <v>Assets</v>
      </c>
      <c r="I5933" t="str">
        <f>_xlfn.XLOOKUP(tbl_GL[[#This Row],[Account_key]],tbl_COA[Account_key],tbl_COA[SubClass2],"Not Found")</f>
        <v>Current Assets</v>
      </c>
      <c r="J5933" t="str">
        <f>_xlfn.XLOOKUP(tbl_GL[[#This Row],[Account_key]],tbl_COA[Account_key],tbl_COA[SubAccount],,0)</f>
        <v>Trade Receivables</v>
      </c>
      <c r="K5933">
        <f>YEAR(tbl_GL[[#This Row],[Date]])</f>
        <v>2018</v>
      </c>
    </row>
    <row r="5934" spans="1:11" hidden="1" x14ac:dyDescent="0.35">
      <c r="A5934">
        <v>372.1</v>
      </c>
      <c r="B5934" s="24">
        <v>43316</v>
      </c>
      <c r="C5934">
        <v>3</v>
      </c>
      <c r="D5934" s="13">
        <v>260</v>
      </c>
      <c r="E5934" s="13" t="s">
        <v>97</v>
      </c>
      <c r="F5934" s="17">
        <v>-1546</v>
      </c>
      <c r="G5934" t="str">
        <f>_xlfn.XLOOKUP(tbl_GL[[#This Row],[Account_key]],tbl_COA[Account_key],tbl_COA[Class],"Not Found")</f>
        <v>Operating account</v>
      </c>
      <c r="H5934" t="str">
        <f>_xlfn.XLOOKUP(tbl_GL[[#This Row],[Account_key]],tbl_COA[Account_key],tbl_COA[SubClass],"Not Found")</f>
        <v>Operating Expenses</v>
      </c>
      <c r="I5934" t="str">
        <f>_xlfn.XLOOKUP(tbl_GL[[#This Row],[Account_key]],tbl_COA[Account_key],tbl_COA[SubClass2],"Not Found")</f>
        <v>Marketing</v>
      </c>
      <c r="J5934" t="str">
        <f>_xlfn.XLOOKUP(tbl_GL[[#This Row],[Account_key]],tbl_COA[Account_key],tbl_COA[SubAccount],,0)</f>
        <v>Commissions</v>
      </c>
      <c r="K5934">
        <f>YEAR(tbl_GL[[#This Row],[Date]])</f>
        <v>2018</v>
      </c>
    </row>
    <row r="5935" spans="1:11" hidden="1" x14ac:dyDescent="0.35">
      <c r="A5935">
        <v>372.2</v>
      </c>
      <c r="B5935" s="24">
        <v>43316</v>
      </c>
      <c r="C5935">
        <v>3</v>
      </c>
      <c r="D5935" s="13">
        <v>120</v>
      </c>
      <c r="E5935" s="13" t="s">
        <v>97</v>
      </c>
      <c r="F5935" s="17">
        <v>1546</v>
      </c>
      <c r="G5935" t="str">
        <f>_xlfn.XLOOKUP(tbl_GL[[#This Row],[Account_key]],tbl_COA[Account_key],tbl_COA[Class],"Not Found")</f>
        <v>Liabilities and Owners Equity</v>
      </c>
      <c r="H5935" t="str">
        <f>_xlfn.XLOOKUP(tbl_GL[[#This Row],[Account_key]],tbl_COA[Account_key],tbl_COA[SubClass],"Not Found")</f>
        <v>Liabilities</v>
      </c>
      <c r="I5935" t="str">
        <f>_xlfn.XLOOKUP(tbl_GL[[#This Row],[Account_key]],tbl_COA[Account_key],tbl_COA[SubClass2],"Not Found")</f>
        <v>Current Liabilities</v>
      </c>
      <c r="J5935" t="str">
        <f>_xlfn.XLOOKUP(tbl_GL[[#This Row],[Account_key]],tbl_COA[Account_key],tbl_COA[SubAccount],,0)</f>
        <v>Accrued Expenses</v>
      </c>
      <c r="K5935">
        <f>YEAR(tbl_GL[[#This Row],[Date]])</f>
        <v>2018</v>
      </c>
    </row>
    <row r="5936" spans="1:11" hidden="1" x14ac:dyDescent="0.35">
      <c r="A5936">
        <v>373.1</v>
      </c>
      <c r="B5936" s="24">
        <v>43318</v>
      </c>
      <c r="C5936">
        <v>3</v>
      </c>
      <c r="D5936" s="13">
        <v>280</v>
      </c>
      <c r="E5936" s="13" t="s">
        <v>99</v>
      </c>
      <c r="F5936" s="17">
        <v>-96</v>
      </c>
      <c r="G5936" t="str">
        <f>_xlfn.XLOOKUP(tbl_GL[[#This Row],[Account_key]],tbl_COA[Account_key],tbl_COA[Class],"Not Found")</f>
        <v>Operating account</v>
      </c>
      <c r="H5936" t="str">
        <f>_xlfn.XLOOKUP(tbl_GL[[#This Row],[Account_key]],tbl_COA[Account_key],tbl_COA[SubClass],"Not Found")</f>
        <v>Operating Expenses</v>
      </c>
      <c r="I5936" t="str">
        <f>_xlfn.XLOOKUP(tbl_GL[[#This Row],[Account_key]],tbl_COA[Account_key],tbl_COA[SubClass2],"Not Found")</f>
        <v>Marketing</v>
      </c>
      <c r="J5936" t="str">
        <f>_xlfn.XLOOKUP(tbl_GL[[#This Row],[Account_key]],tbl_COA[Account_key],tbl_COA[SubAccount],,0)</f>
        <v>Advertisements</v>
      </c>
      <c r="K5936">
        <f>YEAR(tbl_GL[[#This Row],[Date]])</f>
        <v>2018</v>
      </c>
    </row>
    <row r="5937" spans="1:11" hidden="1" x14ac:dyDescent="0.35">
      <c r="A5937">
        <v>373.2</v>
      </c>
      <c r="B5937" s="24">
        <v>43318</v>
      </c>
      <c r="C5937">
        <v>3</v>
      </c>
      <c r="D5937" s="13">
        <v>20</v>
      </c>
      <c r="E5937" s="13" t="s">
        <v>99</v>
      </c>
      <c r="F5937" s="17">
        <v>-96</v>
      </c>
      <c r="G5937" t="str">
        <f>_xlfn.XLOOKUP(tbl_GL[[#This Row],[Account_key]],tbl_COA[Account_key],tbl_COA[Class],"Not Found")</f>
        <v>Assets</v>
      </c>
      <c r="H5937" t="str">
        <f>_xlfn.XLOOKUP(tbl_GL[[#This Row],[Account_key]],tbl_COA[Account_key],tbl_COA[SubClass],"Not Found")</f>
        <v>Assets</v>
      </c>
      <c r="I5937" t="str">
        <f>_xlfn.XLOOKUP(tbl_GL[[#This Row],[Account_key]],tbl_COA[Account_key],tbl_COA[SubClass2],"Not Found")</f>
        <v>Current Assets</v>
      </c>
      <c r="J5937" t="str">
        <f>_xlfn.XLOOKUP(tbl_GL[[#This Row],[Account_key]],tbl_COA[Account_key],tbl_COA[SubAccount],,0)</f>
        <v>Cash in hand</v>
      </c>
      <c r="K5937">
        <f>YEAR(tbl_GL[[#This Row],[Date]])</f>
        <v>2018</v>
      </c>
    </row>
    <row r="5938" spans="1:11" hidden="1" x14ac:dyDescent="0.35">
      <c r="A5938">
        <v>374.1</v>
      </c>
      <c r="B5938" s="24">
        <v>43319</v>
      </c>
      <c r="C5938">
        <v>3</v>
      </c>
      <c r="D5938" s="13">
        <v>260</v>
      </c>
      <c r="E5938" s="13" t="s">
        <v>97</v>
      </c>
      <c r="F5938" s="17">
        <v>-1072</v>
      </c>
      <c r="G5938" t="str">
        <f>_xlfn.XLOOKUP(tbl_GL[[#This Row],[Account_key]],tbl_COA[Account_key],tbl_COA[Class],"Not Found")</f>
        <v>Operating account</v>
      </c>
      <c r="H5938" t="str">
        <f>_xlfn.XLOOKUP(tbl_GL[[#This Row],[Account_key]],tbl_COA[Account_key],tbl_COA[SubClass],"Not Found")</f>
        <v>Operating Expenses</v>
      </c>
      <c r="I5938" t="str">
        <f>_xlfn.XLOOKUP(tbl_GL[[#This Row],[Account_key]],tbl_COA[Account_key],tbl_COA[SubClass2],"Not Found")</f>
        <v>Marketing</v>
      </c>
      <c r="J5938" t="str">
        <f>_xlfn.XLOOKUP(tbl_GL[[#This Row],[Account_key]],tbl_COA[Account_key],tbl_COA[SubAccount],,0)</f>
        <v>Commissions</v>
      </c>
      <c r="K5938">
        <f>YEAR(tbl_GL[[#This Row],[Date]])</f>
        <v>2018</v>
      </c>
    </row>
    <row r="5939" spans="1:11" hidden="1" x14ac:dyDescent="0.35">
      <c r="A5939">
        <v>374.2</v>
      </c>
      <c r="B5939" s="24">
        <v>43319</v>
      </c>
      <c r="C5939">
        <v>3</v>
      </c>
      <c r="D5939" s="13">
        <v>120</v>
      </c>
      <c r="E5939" s="13" t="s">
        <v>97</v>
      </c>
      <c r="F5939" s="17">
        <v>1072</v>
      </c>
      <c r="G5939" t="str">
        <f>_xlfn.XLOOKUP(tbl_GL[[#This Row],[Account_key]],tbl_COA[Account_key],tbl_COA[Class],"Not Found")</f>
        <v>Liabilities and Owners Equity</v>
      </c>
      <c r="H5939" t="str">
        <f>_xlfn.XLOOKUP(tbl_GL[[#This Row],[Account_key]],tbl_COA[Account_key],tbl_COA[SubClass],"Not Found")</f>
        <v>Liabilities</v>
      </c>
      <c r="I5939" t="str">
        <f>_xlfn.XLOOKUP(tbl_GL[[#This Row],[Account_key]],tbl_COA[Account_key],tbl_COA[SubClass2],"Not Found")</f>
        <v>Current Liabilities</v>
      </c>
      <c r="J5939" t="str">
        <f>_xlfn.XLOOKUP(tbl_GL[[#This Row],[Account_key]],tbl_COA[Account_key],tbl_COA[SubAccount],,0)</f>
        <v>Accrued Expenses</v>
      </c>
      <c r="K5939">
        <f>YEAR(tbl_GL[[#This Row],[Date]])</f>
        <v>2018</v>
      </c>
    </row>
    <row r="5940" spans="1:11" hidden="1" x14ac:dyDescent="0.35">
      <c r="A5940">
        <v>375.1</v>
      </c>
      <c r="B5940" s="24">
        <v>43319</v>
      </c>
      <c r="C5940">
        <v>3</v>
      </c>
      <c r="D5940" s="13">
        <v>10</v>
      </c>
      <c r="E5940" s="13" t="s">
        <v>98</v>
      </c>
      <c r="F5940" s="17">
        <v>-1551</v>
      </c>
      <c r="G5940" t="str">
        <f>_xlfn.XLOOKUP(tbl_GL[[#This Row],[Account_key]],tbl_COA[Account_key],tbl_COA[Class],"Not Found")</f>
        <v>Assets</v>
      </c>
      <c r="H5940" t="str">
        <f>_xlfn.XLOOKUP(tbl_GL[[#This Row],[Account_key]],tbl_COA[Account_key],tbl_COA[SubClass],"Not Found")</f>
        <v>Assets</v>
      </c>
      <c r="I5940" t="str">
        <f>_xlfn.XLOOKUP(tbl_GL[[#This Row],[Account_key]],tbl_COA[Account_key],tbl_COA[SubClass2],"Not Found")</f>
        <v>Current Assets</v>
      </c>
      <c r="J5940" t="str">
        <f>_xlfn.XLOOKUP(tbl_GL[[#This Row],[Account_key]],tbl_COA[Account_key],tbl_COA[SubAccount],,0)</f>
        <v>Cash at Bank</v>
      </c>
      <c r="K5940">
        <f>YEAR(tbl_GL[[#This Row],[Date]])</f>
        <v>2018</v>
      </c>
    </row>
    <row r="5941" spans="1:11" hidden="1" x14ac:dyDescent="0.35">
      <c r="A5941">
        <v>375.2</v>
      </c>
      <c r="B5941" s="24">
        <v>43319</v>
      </c>
      <c r="C5941">
        <v>3</v>
      </c>
      <c r="D5941" s="13">
        <v>120</v>
      </c>
      <c r="E5941" s="13" t="s">
        <v>98</v>
      </c>
      <c r="F5941" s="17">
        <v>-1551</v>
      </c>
      <c r="G5941" t="str">
        <f>_xlfn.XLOOKUP(tbl_GL[[#This Row],[Account_key]],tbl_COA[Account_key],tbl_COA[Class],"Not Found")</f>
        <v>Liabilities and Owners Equity</v>
      </c>
      <c r="H5941" t="str">
        <f>_xlfn.XLOOKUP(tbl_GL[[#This Row],[Account_key]],tbl_COA[Account_key],tbl_COA[SubClass],"Not Found")</f>
        <v>Liabilities</v>
      </c>
      <c r="I5941" t="str">
        <f>_xlfn.XLOOKUP(tbl_GL[[#This Row],[Account_key]],tbl_COA[Account_key],tbl_COA[SubClass2],"Not Found")</f>
        <v>Current Liabilities</v>
      </c>
      <c r="J5941" t="str">
        <f>_xlfn.XLOOKUP(tbl_GL[[#This Row],[Account_key]],tbl_COA[Account_key],tbl_COA[SubAccount],,0)</f>
        <v>Accrued Expenses</v>
      </c>
      <c r="K5941">
        <f>YEAR(tbl_GL[[#This Row],[Date]])</f>
        <v>2018</v>
      </c>
    </row>
    <row r="5942" spans="1:11" hidden="1" x14ac:dyDescent="0.35">
      <c r="A5942">
        <v>376.1</v>
      </c>
      <c r="B5942" s="24">
        <v>43320</v>
      </c>
      <c r="C5942">
        <v>3</v>
      </c>
      <c r="D5942" s="13">
        <v>10</v>
      </c>
      <c r="E5942" s="13" t="s">
        <v>98</v>
      </c>
      <c r="F5942" s="17">
        <v>-1580</v>
      </c>
      <c r="G5942" t="str">
        <f>_xlfn.XLOOKUP(tbl_GL[[#This Row],[Account_key]],tbl_COA[Account_key],tbl_COA[Class],"Not Found")</f>
        <v>Assets</v>
      </c>
      <c r="H5942" t="str">
        <f>_xlfn.XLOOKUP(tbl_GL[[#This Row],[Account_key]],tbl_COA[Account_key],tbl_COA[SubClass],"Not Found")</f>
        <v>Assets</v>
      </c>
      <c r="I5942" t="str">
        <f>_xlfn.XLOOKUP(tbl_GL[[#This Row],[Account_key]],tbl_COA[Account_key],tbl_COA[SubClass2],"Not Found")</f>
        <v>Current Assets</v>
      </c>
      <c r="J5942" t="str">
        <f>_xlfn.XLOOKUP(tbl_GL[[#This Row],[Account_key]],tbl_COA[Account_key],tbl_COA[SubAccount],,0)</f>
        <v>Cash at Bank</v>
      </c>
      <c r="K5942">
        <f>YEAR(tbl_GL[[#This Row],[Date]])</f>
        <v>2018</v>
      </c>
    </row>
    <row r="5943" spans="1:11" hidden="1" x14ac:dyDescent="0.35">
      <c r="A5943">
        <v>376.2</v>
      </c>
      <c r="B5943" s="24">
        <v>43320</v>
      </c>
      <c r="C5943">
        <v>3</v>
      </c>
      <c r="D5943" s="13">
        <v>120</v>
      </c>
      <c r="E5943" s="13" t="s">
        <v>98</v>
      </c>
      <c r="F5943" s="17">
        <v>-1580</v>
      </c>
      <c r="G5943" t="str">
        <f>_xlfn.XLOOKUP(tbl_GL[[#This Row],[Account_key]],tbl_COA[Account_key],tbl_COA[Class],"Not Found")</f>
        <v>Liabilities and Owners Equity</v>
      </c>
      <c r="H5943" t="str">
        <f>_xlfn.XLOOKUP(tbl_GL[[#This Row],[Account_key]],tbl_COA[Account_key],tbl_COA[SubClass],"Not Found")</f>
        <v>Liabilities</v>
      </c>
      <c r="I5943" t="str">
        <f>_xlfn.XLOOKUP(tbl_GL[[#This Row],[Account_key]],tbl_COA[Account_key],tbl_COA[SubClass2],"Not Found")</f>
        <v>Current Liabilities</v>
      </c>
      <c r="J5943" t="str">
        <f>_xlfn.XLOOKUP(tbl_GL[[#This Row],[Account_key]],tbl_COA[Account_key],tbl_COA[SubAccount],,0)</f>
        <v>Accrued Expenses</v>
      </c>
      <c r="K5943">
        <f>YEAR(tbl_GL[[#This Row],[Date]])</f>
        <v>2018</v>
      </c>
    </row>
    <row r="5944" spans="1:11" hidden="1" x14ac:dyDescent="0.35">
      <c r="A5944">
        <v>377.1</v>
      </c>
      <c r="B5944" s="24">
        <v>43320</v>
      </c>
      <c r="C5944">
        <v>3</v>
      </c>
      <c r="D5944" s="13">
        <v>30</v>
      </c>
      <c r="E5944" s="13" t="s">
        <v>80</v>
      </c>
      <c r="F5944" s="17">
        <v>-11368</v>
      </c>
      <c r="G5944" t="str">
        <f>_xlfn.XLOOKUP(tbl_GL[[#This Row],[Account_key]],tbl_COA[Account_key],tbl_COA[Class],"Not Found")</f>
        <v>Assets</v>
      </c>
      <c r="H5944" t="str">
        <f>_xlfn.XLOOKUP(tbl_GL[[#This Row],[Account_key]],tbl_COA[Account_key],tbl_COA[SubClass],"Not Found")</f>
        <v>Assets</v>
      </c>
      <c r="I5944" t="str">
        <f>_xlfn.XLOOKUP(tbl_GL[[#This Row],[Account_key]],tbl_COA[Account_key],tbl_COA[SubClass2],"Not Found")</f>
        <v>Current Assets</v>
      </c>
      <c r="J5944" t="str">
        <f>_xlfn.XLOOKUP(tbl_GL[[#This Row],[Account_key]],tbl_COA[Account_key],tbl_COA[SubAccount],,0)</f>
        <v>Trade Receivables</v>
      </c>
      <c r="K5944">
        <f>YEAR(tbl_GL[[#This Row],[Date]])</f>
        <v>2018</v>
      </c>
    </row>
    <row r="5945" spans="1:11" hidden="1" x14ac:dyDescent="0.35">
      <c r="A5945">
        <v>377.2</v>
      </c>
      <c r="B5945" s="24">
        <v>43320</v>
      </c>
      <c r="C5945">
        <v>3</v>
      </c>
      <c r="D5945" s="13">
        <v>10</v>
      </c>
      <c r="E5945" s="13" t="s">
        <v>80</v>
      </c>
      <c r="F5945" s="17">
        <v>11368</v>
      </c>
      <c r="G5945" t="str">
        <f>_xlfn.XLOOKUP(tbl_GL[[#This Row],[Account_key]],tbl_COA[Account_key],tbl_COA[Class],"Not Found")</f>
        <v>Assets</v>
      </c>
      <c r="H5945" t="str">
        <f>_xlfn.XLOOKUP(tbl_GL[[#This Row],[Account_key]],tbl_COA[Account_key],tbl_COA[SubClass],"Not Found")</f>
        <v>Assets</v>
      </c>
      <c r="I5945" t="str">
        <f>_xlfn.XLOOKUP(tbl_GL[[#This Row],[Account_key]],tbl_COA[Account_key],tbl_COA[SubClass2],"Not Found")</f>
        <v>Current Assets</v>
      </c>
      <c r="J5945" t="str">
        <f>_xlfn.XLOOKUP(tbl_GL[[#This Row],[Account_key]],tbl_COA[Account_key],tbl_COA[SubAccount],,0)</f>
        <v>Cash at Bank</v>
      </c>
      <c r="K5945">
        <f>YEAR(tbl_GL[[#This Row],[Date]])</f>
        <v>2018</v>
      </c>
    </row>
    <row r="5946" spans="1:11" hidden="1" x14ac:dyDescent="0.35">
      <c r="A5946">
        <v>378.1</v>
      </c>
      <c r="B5946" s="24">
        <v>43321</v>
      </c>
      <c r="C5946">
        <v>3</v>
      </c>
      <c r="D5946" s="13">
        <v>10</v>
      </c>
      <c r="E5946" s="13" t="s">
        <v>98</v>
      </c>
      <c r="F5946" s="17">
        <v>-1594</v>
      </c>
      <c r="G5946" t="str">
        <f>_xlfn.XLOOKUP(tbl_GL[[#This Row],[Account_key]],tbl_COA[Account_key],tbl_COA[Class],"Not Found")</f>
        <v>Assets</v>
      </c>
      <c r="H5946" t="str">
        <f>_xlfn.XLOOKUP(tbl_GL[[#This Row],[Account_key]],tbl_COA[Account_key],tbl_COA[SubClass],"Not Found")</f>
        <v>Assets</v>
      </c>
      <c r="I5946" t="str">
        <f>_xlfn.XLOOKUP(tbl_GL[[#This Row],[Account_key]],tbl_COA[Account_key],tbl_COA[SubClass2],"Not Found")</f>
        <v>Current Assets</v>
      </c>
      <c r="J5946" t="str">
        <f>_xlfn.XLOOKUP(tbl_GL[[#This Row],[Account_key]],tbl_COA[Account_key],tbl_COA[SubAccount],,0)</f>
        <v>Cash at Bank</v>
      </c>
      <c r="K5946">
        <f>YEAR(tbl_GL[[#This Row],[Date]])</f>
        <v>2018</v>
      </c>
    </row>
    <row r="5947" spans="1:11" hidden="1" x14ac:dyDescent="0.35">
      <c r="A5947">
        <v>378.2</v>
      </c>
      <c r="B5947" s="24">
        <v>43321</v>
      </c>
      <c r="C5947">
        <v>3</v>
      </c>
      <c r="D5947" s="13">
        <v>120</v>
      </c>
      <c r="E5947" s="13" t="s">
        <v>98</v>
      </c>
      <c r="F5947" s="17">
        <v>-1594</v>
      </c>
      <c r="G5947" t="str">
        <f>_xlfn.XLOOKUP(tbl_GL[[#This Row],[Account_key]],tbl_COA[Account_key],tbl_COA[Class],"Not Found")</f>
        <v>Liabilities and Owners Equity</v>
      </c>
      <c r="H5947" t="str">
        <f>_xlfn.XLOOKUP(tbl_GL[[#This Row],[Account_key]],tbl_COA[Account_key],tbl_COA[SubClass],"Not Found")</f>
        <v>Liabilities</v>
      </c>
      <c r="I5947" t="str">
        <f>_xlfn.XLOOKUP(tbl_GL[[#This Row],[Account_key]],tbl_COA[Account_key],tbl_COA[SubClass2],"Not Found")</f>
        <v>Current Liabilities</v>
      </c>
      <c r="J5947" t="str">
        <f>_xlfn.XLOOKUP(tbl_GL[[#This Row],[Account_key]],tbl_COA[Account_key],tbl_COA[SubAccount],,0)</f>
        <v>Accrued Expenses</v>
      </c>
      <c r="K5947">
        <f>YEAR(tbl_GL[[#This Row],[Date]])</f>
        <v>2018</v>
      </c>
    </row>
    <row r="5948" spans="1:11" hidden="1" x14ac:dyDescent="0.35">
      <c r="A5948">
        <v>379.1</v>
      </c>
      <c r="B5948" s="24">
        <v>43322</v>
      </c>
      <c r="C5948">
        <v>3</v>
      </c>
      <c r="D5948" s="13">
        <v>260</v>
      </c>
      <c r="E5948" s="13" t="s">
        <v>97</v>
      </c>
      <c r="F5948" s="17">
        <v>-1387</v>
      </c>
      <c r="G5948" t="str">
        <f>_xlfn.XLOOKUP(tbl_GL[[#This Row],[Account_key]],tbl_COA[Account_key],tbl_COA[Class],"Not Found")</f>
        <v>Operating account</v>
      </c>
      <c r="H5948" t="str">
        <f>_xlfn.XLOOKUP(tbl_GL[[#This Row],[Account_key]],tbl_COA[Account_key],tbl_COA[SubClass],"Not Found")</f>
        <v>Operating Expenses</v>
      </c>
      <c r="I5948" t="str">
        <f>_xlfn.XLOOKUP(tbl_GL[[#This Row],[Account_key]],tbl_COA[Account_key],tbl_COA[SubClass2],"Not Found")</f>
        <v>Marketing</v>
      </c>
      <c r="J5948" t="str">
        <f>_xlfn.XLOOKUP(tbl_GL[[#This Row],[Account_key]],tbl_COA[Account_key],tbl_COA[SubAccount],,0)</f>
        <v>Commissions</v>
      </c>
      <c r="K5948">
        <f>YEAR(tbl_GL[[#This Row],[Date]])</f>
        <v>2018</v>
      </c>
    </row>
    <row r="5949" spans="1:11" hidden="1" x14ac:dyDescent="0.35">
      <c r="A5949">
        <v>379.2</v>
      </c>
      <c r="B5949" s="24">
        <v>43322</v>
      </c>
      <c r="C5949">
        <v>3</v>
      </c>
      <c r="D5949" s="13">
        <v>120</v>
      </c>
      <c r="E5949" s="13" t="s">
        <v>97</v>
      </c>
      <c r="F5949" s="17">
        <v>1387</v>
      </c>
      <c r="G5949" t="str">
        <f>_xlfn.XLOOKUP(tbl_GL[[#This Row],[Account_key]],tbl_COA[Account_key],tbl_COA[Class],"Not Found")</f>
        <v>Liabilities and Owners Equity</v>
      </c>
      <c r="H5949" t="str">
        <f>_xlfn.XLOOKUP(tbl_GL[[#This Row],[Account_key]],tbl_COA[Account_key],tbl_COA[SubClass],"Not Found")</f>
        <v>Liabilities</v>
      </c>
      <c r="I5949" t="str">
        <f>_xlfn.XLOOKUP(tbl_GL[[#This Row],[Account_key]],tbl_COA[Account_key],tbl_COA[SubClass2],"Not Found")</f>
        <v>Current Liabilities</v>
      </c>
      <c r="J5949" t="str">
        <f>_xlfn.XLOOKUP(tbl_GL[[#This Row],[Account_key]],tbl_COA[Account_key],tbl_COA[SubAccount],,0)</f>
        <v>Accrued Expenses</v>
      </c>
      <c r="K5949">
        <f>YEAR(tbl_GL[[#This Row],[Date]])</f>
        <v>2018</v>
      </c>
    </row>
    <row r="5950" spans="1:11" hidden="1" x14ac:dyDescent="0.35">
      <c r="A5950">
        <v>380.1</v>
      </c>
      <c r="B5950" s="24">
        <v>43322</v>
      </c>
      <c r="C5950">
        <v>3</v>
      </c>
      <c r="D5950" s="13">
        <v>10</v>
      </c>
      <c r="E5950" s="13" t="s">
        <v>98</v>
      </c>
      <c r="F5950" s="17">
        <v>-1391</v>
      </c>
      <c r="G5950" t="str">
        <f>_xlfn.XLOOKUP(tbl_GL[[#This Row],[Account_key]],tbl_COA[Account_key],tbl_COA[Class],"Not Found")</f>
        <v>Assets</v>
      </c>
      <c r="H5950" t="str">
        <f>_xlfn.XLOOKUP(tbl_GL[[#This Row],[Account_key]],tbl_COA[Account_key],tbl_COA[SubClass],"Not Found")</f>
        <v>Assets</v>
      </c>
      <c r="I5950" t="str">
        <f>_xlfn.XLOOKUP(tbl_GL[[#This Row],[Account_key]],tbl_COA[Account_key],tbl_COA[SubClass2],"Not Found")</f>
        <v>Current Assets</v>
      </c>
      <c r="J5950" t="str">
        <f>_xlfn.XLOOKUP(tbl_GL[[#This Row],[Account_key]],tbl_COA[Account_key],tbl_COA[SubAccount],,0)</f>
        <v>Cash at Bank</v>
      </c>
      <c r="K5950">
        <f>YEAR(tbl_GL[[#This Row],[Date]])</f>
        <v>2018</v>
      </c>
    </row>
    <row r="5951" spans="1:11" hidden="1" x14ac:dyDescent="0.35">
      <c r="A5951">
        <v>380.2</v>
      </c>
      <c r="B5951" s="24">
        <v>43322</v>
      </c>
      <c r="C5951">
        <v>3</v>
      </c>
      <c r="D5951" s="13">
        <v>120</v>
      </c>
      <c r="E5951" s="13" t="s">
        <v>98</v>
      </c>
      <c r="F5951" s="17">
        <v>-1391</v>
      </c>
      <c r="G5951" t="str">
        <f>_xlfn.XLOOKUP(tbl_GL[[#This Row],[Account_key]],tbl_COA[Account_key],tbl_COA[Class],"Not Found")</f>
        <v>Liabilities and Owners Equity</v>
      </c>
      <c r="H5951" t="str">
        <f>_xlfn.XLOOKUP(tbl_GL[[#This Row],[Account_key]],tbl_COA[Account_key],tbl_COA[SubClass],"Not Found")</f>
        <v>Liabilities</v>
      </c>
      <c r="I5951" t="str">
        <f>_xlfn.XLOOKUP(tbl_GL[[#This Row],[Account_key]],tbl_COA[Account_key],tbl_COA[SubClass2],"Not Found")</f>
        <v>Current Liabilities</v>
      </c>
      <c r="J5951" t="str">
        <f>_xlfn.XLOOKUP(tbl_GL[[#This Row],[Account_key]],tbl_COA[Account_key],tbl_COA[SubAccount],,0)</f>
        <v>Accrued Expenses</v>
      </c>
      <c r="K5951">
        <f>YEAR(tbl_GL[[#This Row],[Date]])</f>
        <v>2018</v>
      </c>
    </row>
    <row r="5952" spans="1:11" hidden="1" x14ac:dyDescent="0.35">
      <c r="A5952">
        <v>381.1</v>
      </c>
      <c r="B5952" s="24">
        <v>43323</v>
      </c>
      <c r="C5952">
        <v>3</v>
      </c>
      <c r="D5952" s="13">
        <v>260</v>
      </c>
      <c r="E5952" s="13" t="s">
        <v>83</v>
      </c>
      <c r="F5952" s="17">
        <v>423</v>
      </c>
      <c r="G5952" t="str">
        <f>_xlfn.XLOOKUP(tbl_GL[[#This Row],[Account_key]],tbl_COA[Account_key],tbl_COA[Class],"Not Found")</f>
        <v>Operating account</v>
      </c>
      <c r="H5952" t="str">
        <f>_xlfn.XLOOKUP(tbl_GL[[#This Row],[Account_key]],tbl_COA[Account_key],tbl_COA[SubClass],"Not Found")</f>
        <v>Operating Expenses</v>
      </c>
      <c r="I5952" t="str">
        <f>_xlfn.XLOOKUP(tbl_GL[[#This Row],[Account_key]],tbl_COA[Account_key],tbl_COA[SubClass2],"Not Found")</f>
        <v>Marketing</v>
      </c>
      <c r="J5952" t="str">
        <f>_xlfn.XLOOKUP(tbl_GL[[#This Row],[Account_key]],tbl_COA[Account_key],tbl_COA[SubAccount],,0)</f>
        <v>Commissions</v>
      </c>
      <c r="K5952">
        <f>YEAR(tbl_GL[[#This Row],[Date]])</f>
        <v>2018</v>
      </c>
    </row>
    <row r="5953" spans="1:11" hidden="1" x14ac:dyDescent="0.35">
      <c r="A5953">
        <v>381.2</v>
      </c>
      <c r="B5953" s="24">
        <v>43323</v>
      </c>
      <c r="C5953">
        <v>3</v>
      </c>
      <c r="D5953" s="13">
        <v>20</v>
      </c>
      <c r="E5953" s="13" t="s">
        <v>83</v>
      </c>
      <c r="F5953" s="17">
        <v>423</v>
      </c>
      <c r="G5953" t="str">
        <f>_xlfn.XLOOKUP(tbl_GL[[#This Row],[Account_key]],tbl_COA[Account_key],tbl_COA[Class],"Not Found")</f>
        <v>Assets</v>
      </c>
      <c r="H5953" t="str">
        <f>_xlfn.XLOOKUP(tbl_GL[[#This Row],[Account_key]],tbl_COA[Account_key],tbl_COA[SubClass],"Not Found")</f>
        <v>Assets</v>
      </c>
      <c r="I5953" t="str">
        <f>_xlfn.XLOOKUP(tbl_GL[[#This Row],[Account_key]],tbl_COA[Account_key],tbl_COA[SubClass2],"Not Found")</f>
        <v>Current Assets</v>
      </c>
      <c r="J5953" t="str">
        <f>_xlfn.XLOOKUP(tbl_GL[[#This Row],[Account_key]],tbl_COA[Account_key],tbl_COA[SubAccount],,0)</f>
        <v>Cash in hand</v>
      </c>
      <c r="K5953">
        <f>YEAR(tbl_GL[[#This Row],[Date]])</f>
        <v>2018</v>
      </c>
    </row>
    <row r="5954" spans="1:11" hidden="1" x14ac:dyDescent="0.35">
      <c r="A5954">
        <v>382.1</v>
      </c>
      <c r="B5954" s="24">
        <v>43323</v>
      </c>
      <c r="C5954">
        <v>3</v>
      </c>
      <c r="D5954" s="13">
        <v>230</v>
      </c>
      <c r="E5954" s="13" t="s">
        <v>4</v>
      </c>
      <c r="F5954" s="17">
        <v>-777</v>
      </c>
      <c r="G5954" t="str">
        <f>_xlfn.XLOOKUP(tbl_GL[[#This Row],[Account_key]],tbl_COA[Account_key],tbl_COA[Class],"Not Found")</f>
        <v>Trading account</v>
      </c>
      <c r="H5954" t="str">
        <f>_xlfn.XLOOKUP(tbl_GL[[#This Row],[Account_key]],tbl_COA[Account_key],tbl_COA[SubClass],"Not Found")</f>
        <v>Cost of Sales</v>
      </c>
      <c r="I5954" t="str">
        <f>_xlfn.XLOOKUP(tbl_GL[[#This Row],[Account_key]],tbl_COA[Account_key],tbl_COA[SubClass2],"Not Found")</f>
        <v>Cost of Sales</v>
      </c>
      <c r="J5954" t="str">
        <f>_xlfn.XLOOKUP(tbl_GL[[#This Row],[Account_key]],tbl_COA[Account_key],tbl_COA[SubAccount],,0)</f>
        <v>Cost of Sales</v>
      </c>
      <c r="K5954">
        <f>YEAR(tbl_GL[[#This Row],[Date]])</f>
        <v>2018</v>
      </c>
    </row>
    <row r="5955" spans="1:11" hidden="1" x14ac:dyDescent="0.35">
      <c r="A5955">
        <v>382.2</v>
      </c>
      <c r="B5955" s="24">
        <v>43323</v>
      </c>
      <c r="C5955">
        <v>3</v>
      </c>
      <c r="D5955" s="13">
        <v>60</v>
      </c>
      <c r="E5955" s="13" t="s">
        <v>4</v>
      </c>
      <c r="F5955" s="17">
        <v>-777</v>
      </c>
      <c r="G5955" t="str">
        <f>_xlfn.XLOOKUP(tbl_GL[[#This Row],[Account_key]],tbl_COA[Account_key],tbl_COA[Class],"Not Found")</f>
        <v>Assets</v>
      </c>
      <c r="H5955" t="str">
        <f>_xlfn.XLOOKUP(tbl_GL[[#This Row],[Account_key]],tbl_COA[Account_key],tbl_COA[SubClass],"Not Found")</f>
        <v>Assets</v>
      </c>
      <c r="I5955" t="str">
        <f>_xlfn.XLOOKUP(tbl_GL[[#This Row],[Account_key]],tbl_COA[Account_key],tbl_COA[SubClass2],"Not Found")</f>
        <v>Current Assets</v>
      </c>
      <c r="J5955" t="str">
        <f>_xlfn.XLOOKUP(tbl_GL[[#This Row],[Account_key]],tbl_COA[Account_key],tbl_COA[SubAccount],,0)</f>
        <v>Inventory</v>
      </c>
      <c r="K5955">
        <f>YEAR(tbl_GL[[#This Row],[Date]])</f>
        <v>2018</v>
      </c>
    </row>
    <row r="5956" spans="1:11" hidden="1" x14ac:dyDescent="0.35">
      <c r="A5956">
        <v>383.1</v>
      </c>
      <c r="B5956" s="24">
        <v>43323</v>
      </c>
      <c r="C5956">
        <v>3</v>
      </c>
      <c r="D5956" s="13">
        <v>210</v>
      </c>
      <c r="E5956" s="13" t="s">
        <v>7</v>
      </c>
      <c r="F5956" s="17">
        <v>2267</v>
      </c>
      <c r="G5956" t="str">
        <f>_xlfn.XLOOKUP(tbl_GL[[#This Row],[Account_key]],tbl_COA[Account_key],tbl_COA[Class],"Not Found")</f>
        <v>Trading account</v>
      </c>
      <c r="H5956" t="str">
        <f>_xlfn.XLOOKUP(tbl_GL[[#This Row],[Account_key]],tbl_COA[Account_key],tbl_COA[SubClass],"Not Found")</f>
        <v>Sales</v>
      </c>
      <c r="I5956" t="str">
        <f>_xlfn.XLOOKUP(tbl_GL[[#This Row],[Account_key]],tbl_COA[Account_key],tbl_COA[SubClass2],"Not Found")</f>
        <v>Sales</v>
      </c>
      <c r="J5956" t="str">
        <f>_xlfn.XLOOKUP(tbl_GL[[#This Row],[Account_key]],tbl_COA[Account_key],tbl_COA[SubAccount],,0)</f>
        <v>Sales</v>
      </c>
      <c r="K5956">
        <f>YEAR(tbl_GL[[#This Row],[Date]])</f>
        <v>2018</v>
      </c>
    </row>
    <row r="5957" spans="1:11" hidden="1" x14ac:dyDescent="0.35">
      <c r="A5957">
        <v>383.2</v>
      </c>
      <c r="B5957" s="24">
        <v>43323</v>
      </c>
      <c r="C5957">
        <v>3</v>
      </c>
      <c r="D5957" s="13">
        <v>10</v>
      </c>
      <c r="E5957" s="13" t="s">
        <v>7</v>
      </c>
      <c r="F5957" s="17">
        <v>2267</v>
      </c>
      <c r="G5957" t="str">
        <f>_xlfn.XLOOKUP(tbl_GL[[#This Row],[Account_key]],tbl_COA[Account_key],tbl_COA[Class],"Not Found")</f>
        <v>Assets</v>
      </c>
      <c r="H5957" t="str">
        <f>_xlfn.XLOOKUP(tbl_GL[[#This Row],[Account_key]],tbl_COA[Account_key],tbl_COA[SubClass],"Not Found")</f>
        <v>Assets</v>
      </c>
      <c r="I5957" t="str">
        <f>_xlfn.XLOOKUP(tbl_GL[[#This Row],[Account_key]],tbl_COA[Account_key],tbl_COA[SubClass2],"Not Found")</f>
        <v>Current Assets</v>
      </c>
      <c r="J5957" t="str">
        <f>_xlfn.XLOOKUP(tbl_GL[[#This Row],[Account_key]],tbl_COA[Account_key],tbl_COA[SubAccount],,0)</f>
        <v>Cash at Bank</v>
      </c>
      <c r="K5957">
        <f>YEAR(tbl_GL[[#This Row],[Date]])</f>
        <v>2018</v>
      </c>
    </row>
    <row r="5958" spans="1:11" hidden="1" x14ac:dyDescent="0.35">
      <c r="A5958">
        <v>384.1</v>
      </c>
      <c r="B5958" s="24">
        <v>43323</v>
      </c>
      <c r="C5958">
        <v>3</v>
      </c>
      <c r="D5958" s="13">
        <v>230</v>
      </c>
      <c r="E5958" s="13" t="s">
        <v>4</v>
      </c>
      <c r="F5958" s="17">
        <v>-3210</v>
      </c>
      <c r="G5958" t="str">
        <f>_xlfn.XLOOKUP(tbl_GL[[#This Row],[Account_key]],tbl_COA[Account_key],tbl_COA[Class],"Not Found")</f>
        <v>Trading account</v>
      </c>
      <c r="H5958" t="str">
        <f>_xlfn.XLOOKUP(tbl_GL[[#This Row],[Account_key]],tbl_COA[Account_key],tbl_COA[SubClass],"Not Found")</f>
        <v>Cost of Sales</v>
      </c>
      <c r="I5958" t="str">
        <f>_xlfn.XLOOKUP(tbl_GL[[#This Row],[Account_key]],tbl_COA[Account_key],tbl_COA[SubClass2],"Not Found")</f>
        <v>Cost of Sales</v>
      </c>
      <c r="J5958" t="str">
        <f>_xlfn.XLOOKUP(tbl_GL[[#This Row],[Account_key]],tbl_COA[Account_key],tbl_COA[SubAccount],,0)</f>
        <v>Cost of Sales</v>
      </c>
      <c r="K5958">
        <f>YEAR(tbl_GL[[#This Row],[Date]])</f>
        <v>2018</v>
      </c>
    </row>
    <row r="5959" spans="1:11" hidden="1" x14ac:dyDescent="0.35">
      <c r="A5959">
        <v>384.2</v>
      </c>
      <c r="B5959" s="24">
        <v>43323</v>
      </c>
      <c r="C5959">
        <v>3</v>
      </c>
      <c r="D5959" s="13">
        <v>60</v>
      </c>
      <c r="E5959" s="13" t="s">
        <v>4</v>
      </c>
      <c r="F5959" s="17">
        <v>-3210</v>
      </c>
      <c r="G5959" t="str">
        <f>_xlfn.XLOOKUP(tbl_GL[[#This Row],[Account_key]],tbl_COA[Account_key],tbl_COA[Class],"Not Found")</f>
        <v>Assets</v>
      </c>
      <c r="H5959" t="str">
        <f>_xlfn.XLOOKUP(tbl_GL[[#This Row],[Account_key]],tbl_COA[Account_key],tbl_COA[SubClass],"Not Found")</f>
        <v>Assets</v>
      </c>
      <c r="I5959" t="str">
        <f>_xlfn.XLOOKUP(tbl_GL[[#This Row],[Account_key]],tbl_COA[Account_key],tbl_COA[SubClass2],"Not Found")</f>
        <v>Current Assets</v>
      </c>
      <c r="J5959" t="str">
        <f>_xlfn.XLOOKUP(tbl_GL[[#This Row],[Account_key]],tbl_COA[Account_key],tbl_COA[SubAccount],,0)</f>
        <v>Inventory</v>
      </c>
      <c r="K5959">
        <f>YEAR(tbl_GL[[#This Row],[Date]])</f>
        <v>2018</v>
      </c>
    </row>
    <row r="5960" spans="1:11" hidden="1" x14ac:dyDescent="0.35">
      <c r="A5960">
        <v>385.1</v>
      </c>
      <c r="B5960" s="24">
        <v>43323</v>
      </c>
      <c r="C5960">
        <v>3</v>
      </c>
      <c r="D5960" s="13">
        <v>210</v>
      </c>
      <c r="E5960" s="13" t="s">
        <v>8</v>
      </c>
      <c r="F5960" s="17">
        <v>10030</v>
      </c>
      <c r="G5960" t="str">
        <f>_xlfn.XLOOKUP(tbl_GL[[#This Row],[Account_key]],tbl_COA[Account_key],tbl_COA[Class],"Not Found")</f>
        <v>Trading account</v>
      </c>
      <c r="H5960" t="str">
        <f>_xlfn.XLOOKUP(tbl_GL[[#This Row],[Account_key]],tbl_COA[Account_key],tbl_COA[SubClass],"Not Found")</f>
        <v>Sales</v>
      </c>
      <c r="I5960" t="str">
        <f>_xlfn.XLOOKUP(tbl_GL[[#This Row],[Account_key]],tbl_COA[Account_key],tbl_COA[SubClass2],"Not Found")</f>
        <v>Sales</v>
      </c>
      <c r="J5960" t="str">
        <f>_xlfn.XLOOKUP(tbl_GL[[#This Row],[Account_key]],tbl_COA[Account_key],tbl_COA[SubAccount],,0)</f>
        <v>Sales</v>
      </c>
      <c r="K5960">
        <f>YEAR(tbl_GL[[#This Row],[Date]])</f>
        <v>2018</v>
      </c>
    </row>
    <row r="5961" spans="1:11" hidden="1" x14ac:dyDescent="0.35">
      <c r="A5961">
        <v>385.2</v>
      </c>
      <c r="B5961" s="24">
        <v>43323</v>
      </c>
      <c r="C5961">
        <v>3</v>
      </c>
      <c r="D5961" s="13">
        <v>30</v>
      </c>
      <c r="E5961" s="13" t="s">
        <v>8</v>
      </c>
      <c r="F5961" s="17">
        <v>10030</v>
      </c>
      <c r="G5961" t="str">
        <f>_xlfn.XLOOKUP(tbl_GL[[#This Row],[Account_key]],tbl_COA[Account_key],tbl_COA[Class],"Not Found")</f>
        <v>Assets</v>
      </c>
      <c r="H5961" t="str">
        <f>_xlfn.XLOOKUP(tbl_GL[[#This Row],[Account_key]],tbl_COA[Account_key],tbl_COA[SubClass],"Not Found")</f>
        <v>Assets</v>
      </c>
      <c r="I5961" t="str">
        <f>_xlfn.XLOOKUP(tbl_GL[[#This Row],[Account_key]],tbl_COA[Account_key],tbl_COA[SubClass2],"Not Found")</f>
        <v>Current Assets</v>
      </c>
      <c r="J5961" t="str">
        <f>_xlfn.XLOOKUP(tbl_GL[[#This Row],[Account_key]],tbl_COA[Account_key],tbl_COA[SubAccount],,0)</f>
        <v>Trade Receivables</v>
      </c>
      <c r="K5961">
        <f>YEAR(tbl_GL[[#This Row],[Date]])</f>
        <v>2018</v>
      </c>
    </row>
    <row r="5962" spans="1:11" hidden="1" x14ac:dyDescent="0.35">
      <c r="A5962">
        <v>386.1</v>
      </c>
      <c r="B5962" s="24">
        <v>43324</v>
      </c>
      <c r="C5962">
        <v>3</v>
      </c>
      <c r="D5962" s="13">
        <v>10</v>
      </c>
      <c r="E5962" s="13" t="s">
        <v>98</v>
      </c>
      <c r="F5962" s="17">
        <v>-1074</v>
      </c>
      <c r="G5962" t="str">
        <f>_xlfn.XLOOKUP(tbl_GL[[#This Row],[Account_key]],tbl_COA[Account_key],tbl_COA[Class],"Not Found")</f>
        <v>Assets</v>
      </c>
      <c r="H5962" t="str">
        <f>_xlfn.XLOOKUP(tbl_GL[[#This Row],[Account_key]],tbl_COA[Account_key],tbl_COA[SubClass],"Not Found")</f>
        <v>Assets</v>
      </c>
      <c r="I5962" t="str">
        <f>_xlfn.XLOOKUP(tbl_GL[[#This Row],[Account_key]],tbl_COA[Account_key],tbl_COA[SubClass2],"Not Found")</f>
        <v>Current Assets</v>
      </c>
      <c r="J5962" t="str">
        <f>_xlfn.XLOOKUP(tbl_GL[[#This Row],[Account_key]],tbl_COA[Account_key],tbl_COA[SubAccount],,0)</f>
        <v>Cash at Bank</v>
      </c>
      <c r="K5962">
        <f>YEAR(tbl_GL[[#This Row],[Date]])</f>
        <v>2018</v>
      </c>
    </row>
    <row r="5963" spans="1:11" hidden="1" x14ac:dyDescent="0.35">
      <c r="A5963">
        <v>386.2</v>
      </c>
      <c r="B5963" s="24">
        <v>43324</v>
      </c>
      <c r="C5963">
        <v>3</v>
      </c>
      <c r="D5963" s="13">
        <v>120</v>
      </c>
      <c r="E5963" s="13" t="s">
        <v>98</v>
      </c>
      <c r="F5963" s="17">
        <v>-1074</v>
      </c>
      <c r="G5963" t="str">
        <f>_xlfn.XLOOKUP(tbl_GL[[#This Row],[Account_key]],tbl_COA[Account_key],tbl_COA[Class],"Not Found")</f>
        <v>Liabilities and Owners Equity</v>
      </c>
      <c r="H5963" t="str">
        <f>_xlfn.XLOOKUP(tbl_GL[[#This Row],[Account_key]],tbl_COA[Account_key],tbl_COA[SubClass],"Not Found")</f>
        <v>Liabilities</v>
      </c>
      <c r="I5963" t="str">
        <f>_xlfn.XLOOKUP(tbl_GL[[#This Row],[Account_key]],tbl_COA[Account_key],tbl_COA[SubClass2],"Not Found")</f>
        <v>Current Liabilities</v>
      </c>
      <c r="J5963" t="str">
        <f>_xlfn.XLOOKUP(tbl_GL[[#This Row],[Account_key]],tbl_COA[Account_key],tbl_COA[SubAccount],,0)</f>
        <v>Accrued Expenses</v>
      </c>
      <c r="K5963">
        <f>YEAR(tbl_GL[[#This Row],[Date]])</f>
        <v>2018</v>
      </c>
    </row>
    <row r="5964" spans="1:11" hidden="1" x14ac:dyDescent="0.35">
      <c r="A5964">
        <v>387.1</v>
      </c>
      <c r="B5964" s="24">
        <v>43325</v>
      </c>
      <c r="C5964">
        <v>3</v>
      </c>
      <c r="D5964" s="13">
        <v>260</v>
      </c>
      <c r="E5964" s="13" t="s">
        <v>97</v>
      </c>
      <c r="F5964" s="17">
        <v>-1280</v>
      </c>
      <c r="G5964" t="str">
        <f>_xlfn.XLOOKUP(tbl_GL[[#This Row],[Account_key]],tbl_COA[Account_key],tbl_COA[Class],"Not Found")</f>
        <v>Operating account</v>
      </c>
      <c r="H5964" t="str">
        <f>_xlfn.XLOOKUP(tbl_GL[[#This Row],[Account_key]],tbl_COA[Account_key],tbl_COA[SubClass],"Not Found")</f>
        <v>Operating Expenses</v>
      </c>
      <c r="I5964" t="str">
        <f>_xlfn.XLOOKUP(tbl_GL[[#This Row],[Account_key]],tbl_COA[Account_key],tbl_COA[SubClass2],"Not Found")</f>
        <v>Marketing</v>
      </c>
      <c r="J5964" t="str">
        <f>_xlfn.XLOOKUP(tbl_GL[[#This Row],[Account_key]],tbl_COA[Account_key],tbl_COA[SubAccount],,0)</f>
        <v>Commissions</v>
      </c>
      <c r="K5964">
        <f>YEAR(tbl_GL[[#This Row],[Date]])</f>
        <v>2018</v>
      </c>
    </row>
    <row r="5965" spans="1:11" hidden="1" x14ac:dyDescent="0.35">
      <c r="A5965">
        <v>387.2</v>
      </c>
      <c r="B5965" s="24">
        <v>43325</v>
      </c>
      <c r="C5965">
        <v>3</v>
      </c>
      <c r="D5965" s="13">
        <v>120</v>
      </c>
      <c r="E5965" s="13" t="s">
        <v>97</v>
      </c>
      <c r="F5965" s="17">
        <v>1280</v>
      </c>
      <c r="G5965" t="str">
        <f>_xlfn.XLOOKUP(tbl_GL[[#This Row],[Account_key]],tbl_COA[Account_key],tbl_COA[Class],"Not Found")</f>
        <v>Liabilities and Owners Equity</v>
      </c>
      <c r="H5965" t="str">
        <f>_xlfn.XLOOKUP(tbl_GL[[#This Row],[Account_key]],tbl_COA[Account_key],tbl_COA[SubClass],"Not Found")</f>
        <v>Liabilities</v>
      </c>
      <c r="I5965" t="str">
        <f>_xlfn.XLOOKUP(tbl_GL[[#This Row],[Account_key]],tbl_COA[Account_key],tbl_COA[SubClass2],"Not Found")</f>
        <v>Current Liabilities</v>
      </c>
      <c r="J5965" t="str">
        <f>_xlfn.XLOOKUP(tbl_GL[[#This Row],[Account_key]],tbl_COA[Account_key],tbl_COA[SubAccount],,0)</f>
        <v>Accrued Expenses</v>
      </c>
      <c r="K5965">
        <f>YEAR(tbl_GL[[#This Row],[Date]])</f>
        <v>2018</v>
      </c>
    </row>
    <row r="5966" spans="1:11" hidden="1" x14ac:dyDescent="0.35">
      <c r="A5966">
        <v>388.1</v>
      </c>
      <c r="B5966" s="24">
        <v>43326</v>
      </c>
      <c r="C5966">
        <v>3</v>
      </c>
      <c r="D5966" s="13">
        <v>30</v>
      </c>
      <c r="E5966" s="13" t="s">
        <v>80</v>
      </c>
      <c r="F5966" s="17">
        <v>-11130</v>
      </c>
      <c r="G5966" t="str">
        <f>_xlfn.XLOOKUP(tbl_GL[[#This Row],[Account_key]],tbl_COA[Account_key],tbl_COA[Class],"Not Found")</f>
        <v>Assets</v>
      </c>
      <c r="H5966" t="str">
        <f>_xlfn.XLOOKUP(tbl_GL[[#This Row],[Account_key]],tbl_COA[Account_key],tbl_COA[SubClass],"Not Found")</f>
        <v>Assets</v>
      </c>
      <c r="I5966" t="str">
        <f>_xlfn.XLOOKUP(tbl_GL[[#This Row],[Account_key]],tbl_COA[Account_key],tbl_COA[SubClass2],"Not Found")</f>
        <v>Current Assets</v>
      </c>
      <c r="J5966" t="str">
        <f>_xlfn.XLOOKUP(tbl_GL[[#This Row],[Account_key]],tbl_COA[Account_key],tbl_COA[SubAccount],,0)</f>
        <v>Trade Receivables</v>
      </c>
      <c r="K5966">
        <f>YEAR(tbl_GL[[#This Row],[Date]])</f>
        <v>2018</v>
      </c>
    </row>
    <row r="5967" spans="1:11" hidden="1" x14ac:dyDescent="0.35">
      <c r="A5967">
        <v>388.2</v>
      </c>
      <c r="B5967" s="24">
        <v>43326</v>
      </c>
      <c r="C5967">
        <v>3</v>
      </c>
      <c r="D5967" s="13">
        <v>10</v>
      </c>
      <c r="E5967" s="13" t="s">
        <v>80</v>
      </c>
      <c r="F5967" s="17">
        <v>11130</v>
      </c>
      <c r="G5967" t="str">
        <f>_xlfn.XLOOKUP(tbl_GL[[#This Row],[Account_key]],tbl_COA[Account_key],tbl_COA[Class],"Not Found")</f>
        <v>Assets</v>
      </c>
      <c r="H5967" t="str">
        <f>_xlfn.XLOOKUP(tbl_GL[[#This Row],[Account_key]],tbl_COA[Account_key],tbl_COA[SubClass],"Not Found")</f>
        <v>Assets</v>
      </c>
      <c r="I5967" t="str">
        <f>_xlfn.XLOOKUP(tbl_GL[[#This Row],[Account_key]],tbl_COA[Account_key],tbl_COA[SubClass2],"Not Found")</f>
        <v>Current Assets</v>
      </c>
      <c r="J5967" t="str">
        <f>_xlfn.XLOOKUP(tbl_GL[[#This Row],[Account_key]],tbl_COA[Account_key],tbl_COA[SubAccount],,0)</f>
        <v>Cash at Bank</v>
      </c>
      <c r="K5967">
        <f>YEAR(tbl_GL[[#This Row],[Date]])</f>
        <v>2018</v>
      </c>
    </row>
    <row r="5968" spans="1:11" hidden="1" x14ac:dyDescent="0.35">
      <c r="A5968">
        <v>389.1</v>
      </c>
      <c r="B5968" s="24">
        <v>43327</v>
      </c>
      <c r="C5968">
        <v>3</v>
      </c>
      <c r="D5968" s="13">
        <v>10</v>
      </c>
      <c r="E5968" s="13" t="s">
        <v>112</v>
      </c>
      <c r="F5968" s="17">
        <v>-187</v>
      </c>
      <c r="G5968" t="str">
        <f>_xlfn.XLOOKUP(tbl_GL[[#This Row],[Account_key]],tbl_COA[Account_key],tbl_COA[Class],"Not Found")</f>
        <v>Assets</v>
      </c>
      <c r="H5968" t="str">
        <f>_xlfn.XLOOKUP(tbl_GL[[#This Row],[Account_key]],tbl_COA[Account_key],tbl_COA[SubClass],"Not Found")</f>
        <v>Assets</v>
      </c>
      <c r="I5968" t="str">
        <f>_xlfn.XLOOKUP(tbl_GL[[#This Row],[Account_key]],tbl_COA[Account_key],tbl_COA[SubClass2],"Not Found")</f>
        <v>Current Assets</v>
      </c>
      <c r="J5968" t="str">
        <f>_xlfn.XLOOKUP(tbl_GL[[#This Row],[Account_key]],tbl_COA[Account_key],tbl_COA[SubAccount],,0)</f>
        <v>Cash at Bank</v>
      </c>
      <c r="K5968">
        <f>YEAR(tbl_GL[[#This Row],[Date]])</f>
        <v>2018</v>
      </c>
    </row>
    <row r="5969" spans="1:11" hidden="1" x14ac:dyDescent="0.35">
      <c r="A5969">
        <v>389.2</v>
      </c>
      <c r="B5969" s="24">
        <v>43327</v>
      </c>
      <c r="C5969">
        <v>3</v>
      </c>
      <c r="D5969" s="13">
        <v>121</v>
      </c>
      <c r="E5969" s="13" t="s">
        <v>112</v>
      </c>
      <c r="F5969" s="17">
        <v>-187</v>
      </c>
      <c r="G5969" t="str">
        <f>_xlfn.XLOOKUP(tbl_GL[[#This Row],[Account_key]],tbl_COA[Account_key],tbl_COA[Class],"Not Found")</f>
        <v>Liabilities and Owners Equity</v>
      </c>
      <c r="H5969" t="str">
        <f>_xlfn.XLOOKUP(tbl_GL[[#This Row],[Account_key]],tbl_COA[Account_key],tbl_COA[SubClass],"Not Found")</f>
        <v>Liabilities</v>
      </c>
      <c r="I5969" t="str">
        <f>_xlfn.XLOOKUP(tbl_GL[[#This Row],[Account_key]],tbl_COA[Account_key],tbl_COA[SubClass2],"Not Found")</f>
        <v>Current Liabilities</v>
      </c>
      <c r="J5969" t="str">
        <f>_xlfn.XLOOKUP(tbl_GL[[#This Row],[Account_key]],tbl_COA[Account_key],tbl_COA[SubAccount],,0)</f>
        <v>Interest Payable</v>
      </c>
      <c r="K5969">
        <f>YEAR(tbl_GL[[#This Row],[Date]])</f>
        <v>2018</v>
      </c>
    </row>
    <row r="5970" spans="1:11" hidden="1" x14ac:dyDescent="0.35">
      <c r="A5970">
        <v>390.1</v>
      </c>
      <c r="B5970" s="24">
        <v>43329</v>
      </c>
      <c r="C5970">
        <v>3</v>
      </c>
      <c r="D5970" s="13">
        <v>350</v>
      </c>
      <c r="E5970" s="13" t="s">
        <v>99</v>
      </c>
      <c r="F5970" s="17">
        <v>-72</v>
      </c>
      <c r="G5970" t="str">
        <f>_xlfn.XLOOKUP(tbl_GL[[#This Row],[Account_key]],tbl_COA[Account_key],tbl_COA[Class],"Not Found")</f>
        <v>Operating account</v>
      </c>
      <c r="H5970" t="str">
        <f>_xlfn.XLOOKUP(tbl_GL[[#This Row],[Account_key]],tbl_COA[Account_key],tbl_COA[SubClass],"Not Found")</f>
        <v>Operating Expenses</v>
      </c>
      <c r="I5970" t="str">
        <f>_xlfn.XLOOKUP(tbl_GL[[#This Row],[Account_key]],tbl_COA[Account_key],tbl_COA[SubClass2],"Not Found")</f>
        <v>Administration</v>
      </c>
      <c r="J5970" t="str">
        <f>_xlfn.XLOOKUP(tbl_GL[[#This Row],[Account_key]],tbl_COA[Account_key],tbl_COA[SubAccount],,0)</f>
        <v>Other Expenses</v>
      </c>
      <c r="K5970">
        <f>YEAR(tbl_GL[[#This Row],[Date]])</f>
        <v>2018</v>
      </c>
    </row>
    <row r="5971" spans="1:11" hidden="1" x14ac:dyDescent="0.35">
      <c r="A5971">
        <v>390.2</v>
      </c>
      <c r="B5971" s="24">
        <v>43329</v>
      </c>
      <c r="C5971">
        <v>3</v>
      </c>
      <c r="D5971" s="13">
        <v>20</v>
      </c>
      <c r="E5971" s="13" t="s">
        <v>99</v>
      </c>
      <c r="F5971" s="17">
        <v>-72</v>
      </c>
      <c r="G5971" t="str">
        <f>_xlfn.XLOOKUP(tbl_GL[[#This Row],[Account_key]],tbl_COA[Account_key],tbl_COA[Class],"Not Found")</f>
        <v>Assets</v>
      </c>
      <c r="H5971" t="str">
        <f>_xlfn.XLOOKUP(tbl_GL[[#This Row],[Account_key]],tbl_COA[Account_key],tbl_COA[SubClass],"Not Found")</f>
        <v>Assets</v>
      </c>
      <c r="I5971" t="str">
        <f>_xlfn.XLOOKUP(tbl_GL[[#This Row],[Account_key]],tbl_COA[Account_key],tbl_COA[SubClass2],"Not Found")</f>
        <v>Current Assets</v>
      </c>
      <c r="J5971" t="str">
        <f>_xlfn.XLOOKUP(tbl_GL[[#This Row],[Account_key]],tbl_COA[Account_key],tbl_COA[SubAccount],,0)</f>
        <v>Cash in hand</v>
      </c>
      <c r="K5971">
        <f>YEAR(tbl_GL[[#This Row],[Date]])</f>
        <v>2018</v>
      </c>
    </row>
    <row r="5972" spans="1:11" hidden="1" x14ac:dyDescent="0.35">
      <c r="A5972">
        <v>391.1</v>
      </c>
      <c r="B5972" s="24">
        <v>43329</v>
      </c>
      <c r="C5972">
        <v>3</v>
      </c>
      <c r="D5972" s="13">
        <v>260</v>
      </c>
      <c r="E5972" s="13" t="s">
        <v>97</v>
      </c>
      <c r="F5972" s="17">
        <v>-1129</v>
      </c>
      <c r="G5972" t="str">
        <f>_xlfn.XLOOKUP(tbl_GL[[#This Row],[Account_key]],tbl_COA[Account_key],tbl_COA[Class],"Not Found")</f>
        <v>Operating account</v>
      </c>
      <c r="H5972" t="str">
        <f>_xlfn.XLOOKUP(tbl_GL[[#This Row],[Account_key]],tbl_COA[Account_key],tbl_COA[SubClass],"Not Found")</f>
        <v>Operating Expenses</v>
      </c>
      <c r="I5972" t="str">
        <f>_xlfn.XLOOKUP(tbl_GL[[#This Row],[Account_key]],tbl_COA[Account_key],tbl_COA[SubClass2],"Not Found")</f>
        <v>Marketing</v>
      </c>
      <c r="J5972" t="str">
        <f>_xlfn.XLOOKUP(tbl_GL[[#This Row],[Account_key]],tbl_COA[Account_key],tbl_COA[SubAccount],,0)</f>
        <v>Commissions</v>
      </c>
      <c r="K5972">
        <f>YEAR(tbl_GL[[#This Row],[Date]])</f>
        <v>2018</v>
      </c>
    </row>
    <row r="5973" spans="1:11" hidden="1" x14ac:dyDescent="0.35">
      <c r="A5973">
        <v>391.2</v>
      </c>
      <c r="B5973" s="24">
        <v>43329</v>
      </c>
      <c r="C5973">
        <v>3</v>
      </c>
      <c r="D5973" s="13">
        <v>120</v>
      </c>
      <c r="E5973" s="13" t="s">
        <v>97</v>
      </c>
      <c r="F5973" s="17">
        <v>1129</v>
      </c>
      <c r="G5973" t="str">
        <f>_xlfn.XLOOKUP(tbl_GL[[#This Row],[Account_key]],tbl_COA[Account_key],tbl_COA[Class],"Not Found")</f>
        <v>Liabilities and Owners Equity</v>
      </c>
      <c r="H5973" t="str">
        <f>_xlfn.XLOOKUP(tbl_GL[[#This Row],[Account_key]],tbl_COA[Account_key],tbl_COA[SubClass],"Not Found")</f>
        <v>Liabilities</v>
      </c>
      <c r="I5973" t="str">
        <f>_xlfn.XLOOKUP(tbl_GL[[#This Row],[Account_key]],tbl_COA[Account_key],tbl_COA[SubClass2],"Not Found")</f>
        <v>Current Liabilities</v>
      </c>
      <c r="J5973" t="str">
        <f>_xlfn.XLOOKUP(tbl_GL[[#This Row],[Account_key]],tbl_COA[Account_key],tbl_COA[SubAccount],,0)</f>
        <v>Accrued Expenses</v>
      </c>
      <c r="K5973">
        <f>YEAR(tbl_GL[[#This Row],[Date]])</f>
        <v>2018</v>
      </c>
    </row>
    <row r="5974" spans="1:11" hidden="1" x14ac:dyDescent="0.35">
      <c r="A5974">
        <v>392.1</v>
      </c>
      <c r="B5974" s="24">
        <v>43330</v>
      </c>
      <c r="C5974">
        <v>3</v>
      </c>
      <c r="D5974" s="13">
        <v>230</v>
      </c>
      <c r="E5974" s="13" t="s">
        <v>4</v>
      </c>
      <c r="F5974" s="17">
        <v>-259</v>
      </c>
      <c r="G5974" t="str">
        <f>_xlfn.XLOOKUP(tbl_GL[[#This Row],[Account_key]],tbl_COA[Account_key],tbl_COA[Class],"Not Found")</f>
        <v>Trading account</v>
      </c>
      <c r="H5974" t="str">
        <f>_xlfn.XLOOKUP(tbl_GL[[#This Row],[Account_key]],tbl_COA[Account_key],tbl_COA[SubClass],"Not Found")</f>
        <v>Cost of Sales</v>
      </c>
      <c r="I5974" t="str">
        <f>_xlfn.XLOOKUP(tbl_GL[[#This Row],[Account_key]],tbl_COA[Account_key],tbl_COA[SubClass2],"Not Found")</f>
        <v>Cost of Sales</v>
      </c>
      <c r="J5974" t="str">
        <f>_xlfn.XLOOKUP(tbl_GL[[#This Row],[Account_key]],tbl_COA[Account_key],tbl_COA[SubAccount],,0)</f>
        <v>Cost of Sales</v>
      </c>
      <c r="K5974">
        <f>YEAR(tbl_GL[[#This Row],[Date]])</f>
        <v>2018</v>
      </c>
    </row>
    <row r="5975" spans="1:11" hidden="1" x14ac:dyDescent="0.35">
      <c r="A5975">
        <v>392.2</v>
      </c>
      <c r="B5975" s="24">
        <v>43330</v>
      </c>
      <c r="C5975">
        <v>3</v>
      </c>
      <c r="D5975" s="13">
        <v>60</v>
      </c>
      <c r="E5975" s="13" t="s">
        <v>4</v>
      </c>
      <c r="F5975" s="17">
        <v>-259</v>
      </c>
      <c r="G5975" t="str">
        <f>_xlfn.XLOOKUP(tbl_GL[[#This Row],[Account_key]],tbl_COA[Account_key],tbl_COA[Class],"Not Found")</f>
        <v>Assets</v>
      </c>
      <c r="H5975" t="str">
        <f>_xlfn.XLOOKUP(tbl_GL[[#This Row],[Account_key]],tbl_COA[Account_key],tbl_COA[SubClass],"Not Found")</f>
        <v>Assets</v>
      </c>
      <c r="I5975" t="str">
        <f>_xlfn.XLOOKUP(tbl_GL[[#This Row],[Account_key]],tbl_COA[Account_key],tbl_COA[SubClass2],"Not Found")</f>
        <v>Current Assets</v>
      </c>
      <c r="J5975" t="str">
        <f>_xlfn.XLOOKUP(tbl_GL[[#This Row],[Account_key]],tbl_COA[Account_key],tbl_COA[SubAccount],,0)</f>
        <v>Inventory</v>
      </c>
      <c r="K5975">
        <f>YEAR(tbl_GL[[#This Row],[Date]])</f>
        <v>2018</v>
      </c>
    </row>
    <row r="5976" spans="1:11" hidden="1" x14ac:dyDescent="0.35">
      <c r="A5976">
        <v>393.1</v>
      </c>
      <c r="B5976" s="24">
        <v>43330</v>
      </c>
      <c r="C5976">
        <v>3</v>
      </c>
      <c r="D5976" s="13">
        <v>210</v>
      </c>
      <c r="E5976" s="13" t="s">
        <v>8</v>
      </c>
      <c r="F5976" s="17">
        <v>808</v>
      </c>
      <c r="G5976" t="str">
        <f>_xlfn.XLOOKUP(tbl_GL[[#This Row],[Account_key]],tbl_COA[Account_key],tbl_COA[Class],"Not Found")</f>
        <v>Trading account</v>
      </c>
      <c r="H5976" t="str">
        <f>_xlfn.XLOOKUP(tbl_GL[[#This Row],[Account_key]],tbl_COA[Account_key],tbl_COA[SubClass],"Not Found")</f>
        <v>Sales</v>
      </c>
      <c r="I5976" t="str">
        <f>_xlfn.XLOOKUP(tbl_GL[[#This Row],[Account_key]],tbl_COA[Account_key],tbl_COA[SubClass2],"Not Found")</f>
        <v>Sales</v>
      </c>
      <c r="J5976" t="str">
        <f>_xlfn.XLOOKUP(tbl_GL[[#This Row],[Account_key]],tbl_COA[Account_key],tbl_COA[SubAccount],,0)</f>
        <v>Sales</v>
      </c>
      <c r="K5976">
        <f>YEAR(tbl_GL[[#This Row],[Date]])</f>
        <v>2018</v>
      </c>
    </row>
    <row r="5977" spans="1:11" hidden="1" x14ac:dyDescent="0.35">
      <c r="A5977">
        <v>393.2</v>
      </c>
      <c r="B5977" s="24">
        <v>43330</v>
      </c>
      <c r="C5977">
        <v>3</v>
      </c>
      <c r="D5977" s="13">
        <v>30</v>
      </c>
      <c r="E5977" s="13" t="s">
        <v>8</v>
      </c>
      <c r="F5977" s="17">
        <v>808</v>
      </c>
      <c r="G5977" t="str">
        <f>_xlfn.XLOOKUP(tbl_GL[[#This Row],[Account_key]],tbl_COA[Account_key],tbl_COA[Class],"Not Found")</f>
        <v>Assets</v>
      </c>
      <c r="H5977" t="str">
        <f>_xlfn.XLOOKUP(tbl_GL[[#This Row],[Account_key]],tbl_COA[Account_key],tbl_COA[SubClass],"Not Found")</f>
        <v>Assets</v>
      </c>
      <c r="I5977" t="str">
        <f>_xlfn.XLOOKUP(tbl_GL[[#This Row],[Account_key]],tbl_COA[Account_key],tbl_COA[SubClass2],"Not Found")</f>
        <v>Current Assets</v>
      </c>
      <c r="J5977" t="str">
        <f>_xlfn.XLOOKUP(tbl_GL[[#This Row],[Account_key]],tbl_COA[Account_key],tbl_COA[SubAccount],,0)</f>
        <v>Trade Receivables</v>
      </c>
      <c r="K5977">
        <f>YEAR(tbl_GL[[#This Row],[Date]])</f>
        <v>2018</v>
      </c>
    </row>
    <row r="5978" spans="1:11" hidden="1" x14ac:dyDescent="0.35">
      <c r="A5978">
        <v>394.1</v>
      </c>
      <c r="B5978" s="24">
        <v>43331</v>
      </c>
      <c r="C5978">
        <v>3</v>
      </c>
      <c r="D5978" s="13">
        <v>230</v>
      </c>
      <c r="E5978" s="13" t="s">
        <v>4</v>
      </c>
      <c r="F5978" s="17">
        <v>-835</v>
      </c>
      <c r="G5978" t="str">
        <f>_xlfn.XLOOKUP(tbl_GL[[#This Row],[Account_key]],tbl_COA[Account_key],tbl_COA[Class],"Not Found")</f>
        <v>Trading account</v>
      </c>
      <c r="H5978" t="str">
        <f>_xlfn.XLOOKUP(tbl_GL[[#This Row],[Account_key]],tbl_COA[Account_key],tbl_COA[SubClass],"Not Found")</f>
        <v>Cost of Sales</v>
      </c>
      <c r="I5978" t="str">
        <f>_xlfn.XLOOKUP(tbl_GL[[#This Row],[Account_key]],tbl_COA[Account_key],tbl_COA[SubClass2],"Not Found")</f>
        <v>Cost of Sales</v>
      </c>
      <c r="J5978" t="str">
        <f>_xlfn.XLOOKUP(tbl_GL[[#This Row],[Account_key]],tbl_COA[Account_key],tbl_COA[SubAccount],,0)</f>
        <v>Cost of Sales</v>
      </c>
      <c r="K5978">
        <f>YEAR(tbl_GL[[#This Row],[Date]])</f>
        <v>2018</v>
      </c>
    </row>
    <row r="5979" spans="1:11" hidden="1" x14ac:dyDescent="0.35">
      <c r="A5979">
        <v>394.2</v>
      </c>
      <c r="B5979" s="24">
        <v>43331</v>
      </c>
      <c r="C5979">
        <v>3</v>
      </c>
      <c r="D5979" s="13">
        <v>60</v>
      </c>
      <c r="E5979" s="13" t="s">
        <v>4</v>
      </c>
      <c r="F5979" s="17">
        <v>-835</v>
      </c>
      <c r="G5979" t="str">
        <f>_xlfn.XLOOKUP(tbl_GL[[#This Row],[Account_key]],tbl_COA[Account_key],tbl_COA[Class],"Not Found")</f>
        <v>Assets</v>
      </c>
      <c r="H5979" t="str">
        <f>_xlfn.XLOOKUP(tbl_GL[[#This Row],[Account_key]],tbl_COA[Account_key],tbl_COA[SubClass],"Not Found")</f>
        <v>Assets</v>
      </c>
      <c r="I5979" t="str">
        <f>_xlfn.XLOOKUP(tbl_GL[[#This Row],[Account_key]],tbl_COA[Account_key],tbl_COA[SubClass2],"Not Found")</f>
        <v>Current Assets</v>
      </c>
      <c r="J5979" t="str">
        <f>_xlfn.XLOOKUP(tbl_GL[[#This Row],[Account_key]],tbl_COA[Account_key],tbl_COA[SubAccount],,0)</f>
        <v>Inventory</v>
      </c>
      <c r="K5979">
        <f>YEAR(tbl_GL[[#This Row],[Date]])</f>
        <v>2018</v>
      </c>
    </row>
    <row r="5980" spans="1:11" hidden="1" x14ac:dyDescent="0.35">
      <c r="A5980">
        <v>395.1</v>
      </c>
      <c r="B5980" s="24">
        <v>43331</v>
      </c>
      <c r="C5980">
        <v>3</v>
      </c>
      <c r="D5980" s="13">
        <v>210</v>
      </c>
      <c r="E5980" s="13" t="s">
        <v>7</v>
      </c>
      <c r="F5980" s="17">
        <v>2436</v>
      </c>
      <c r="G5980" t="str">
        <f>_xlfn.XLOOKUP(tbl_GL[[#This Row],[Account_key]],tbl_COA[Account_key],tbl_COA[Class],"Not Found")</f>
        <v>Trading account</v>
      </c>
      <c r="H5980" t="str">
        <f>_xlfn.XLOOKUP(tbl_GL[[#This Row],[Account_key]],tbl_COA[Account_key],tbl_COA[SubClass],"Not Found")</f>
        <v>Sales</v>
      </c>
      <c r="I5980" t="str">
        <f>_xlfn.XLOOKUP(tbl_GL[[#This Row],[Account_key]],tbl_COA[Account_key],tbl_COA[SubClass2],"Not Found")</f>
        <v>Sales</v>
      </c>
      <c r="J5980" t="str">
        <f>_xlfn.XLOOKUP(tbl_GL[[#This Row],[Account_key]],tbl_COA[Account_key],tbl_COA[SubAccount],,0)</f>
        <v>Sales</v>
      </c>
      <c r="K5980">
        <f>YEAR(tbl_GL[[#This Row],[Date]])</f>
        <v>2018</v>
      </c>
    </row>
    <row r="5981" spans="1:11" hidden="1" x14ac:dyDescent="0.35">
      <c r="A5981">
        <v>395.2</v>
      </c>
      <c r="B5981" s="24">
        <v>43331</v>
      </c>
      <c r="C5981">
        <v>3</v>
      </c>
      <c r="D5981" s="13">
        <v>10</v>
      </c>
      <c r="E5981" s="13" t="s">
        <v>7</v>
      </c>
      <c r="F5981" s="17">
        <v>2436</v>
      </c>
      <c r="G5981" t="str">
        <f>_xlfn.XLOOKUP(tbl_GL[[#This Row],[Account_key]],tbl_COA[Account_key],tbl_COA[Class],"Not Found")</f>
        <v>Assets</v>
      </c>
      <c r="H5981" t="str">
        <f>_xlfn.XLOOKUP(tbl_GL[[#This Row],[Account_key]],tbl_COA[Account_key],tbl_COA[SubClass],"Not Found")</f>
        <v>Assets</v>
      </c>
      <c r="I5981" t="str">
        <f>_xlfn.XLOOKUP(tbl_GL[[#This Row],[Account_key]],tbl_COA[Account_key],tbl_COA[SubClass2],"Not Found")</f>
        <v>Current Assets</v>
      </c>
      <c r="J5981" t="str">
        <f>_xlfn.XLOOKUP(tbl_GL[[#This Row],[Account_key]],tbl_COA[Account_key],tbl_COA[SubAccount],,0)</f>
        <v>Cash at Bank</v>
      </c>
      <c r="K5981">
        <f>YEAR(tbl_GL[[#This Row],[Date]])</f>
        <v>2018</v>
      </c>
    </row>
    <row r="5982" spans="1:11" hidden="1" x14ac:dyDescent="0.35">
      <c r="A5982">
        <v>396.1</v>
      </c>
      <c r="B5982" s="24">
        <v>43331</v>
      </c>
      <c r="C5982">
        <v>3</v>
      </c>
      <c r="D5982" s="13">
        <v>230</v>
      </c>
      <c r="E5982" s="13" t="s">
        <v>4</v>
      </c>
      <c r="F5982" s="17">
        <v>-3112</v>
      </c>
      <c r="G5982" t="str">
        <f>_xlfn.XLOOKUP(tbl_GL[[#This Row],[Account_key]],tbl_COA[Account_key],tbl_COA[Class],"Not Found")</f>
        <v>Trading account</v>
      </c>
      <c r="H5982" t="str">
        <f>_xlfn.XLOOKUP(tbl_GL[[#This Row],[Account_key]],tbl_COA[Account_key],tbl_COA[SubClass],"Not Found")</f>
        <v>Cost of Sales</v>
      </c>
      <c r="I5982" t="str">
        <f>_xlfn.XLOOKUP(tbl_GL[[#This Row],[Account_key]],tbl_COA[Account_key],tbl_COA[SubClass2],"Not Found")</f>
        <v>Cost of Sales</v>
      </c>
      <c r="J5982" t="str">
        <f>_xlfn.XLOOKUP(tbl_GL[[#This Row],[Account_key]],tbl_COA[Account_key],tbl_COA[SubAccount],,0)</f>
        <v>Cost of Sales</v>
      </c>
      <c r="K5982">
        <f>YEAR(tbl_GL[[#This Row],[Date]])</f>
        <v>2018</v>
      </c>
    </row>
    <row r="5983" spans="1:11" hidden="1" x14ac:dyDescent="0.35">
      <c r="A5983">
        <v>396.2</v>
      </c>
      <c r="B5983" s="24">
        <v>43331</v>
      </c>
      <c r="C5983">
        <v>3</v>
      </c>
      <c r="D5983" s="13">
        <v>60</v>
      </c>
      <c r="E5983" s="13" t="s">
        <v>4</v>
      </c>
      <c r="F5983" s="17">
        <v>-3112</v>
      </c>
      <c r="G5983" t="str">
        <f>_xlfn.XLOOKUP(tbl_GL[[#This Row],[Account_key]],tbl_COA[Account_key],tbl_COA[Class],"Not Found")</f>
        <v>Assets</v>
      </c>
      <c r="H5983" t="str">
        <f>_xlfn.XLOOKUP(tbl_GL[[#This Row],[Account_key]],tbl_COA[Account_key],tbl_COA[SubClass],"Not Found")</f>
        <v>Assets</v>
      </c>
      <c r="I5983" t="str">
        <f>_xlfn.XLOOKUP(tbl_GL[[#This Row],[Account_key]],tbl_COA[Account_key],tbl_COA[SubClass2],"Not Found")</f>
        <v>Current Assets</v>
      </c>
      <c r="J5983" t="str">
        <f>_xlfn.XLOOKUP(tbl_GL[[#This Row],[Account_key]],tbl_COA[Account_key],tbl_COA[SubAccount],,0)</f>
        <v>Inventory</v>
      </c>
      <c r="K5983">
        <f>YEAR(tbl_GL[[#This Row],[Date]])</f>
        <v>2018</v>
      </c>
    </row>
    <row r="5984" spans="1:11" hidden="1" x14ac:dyDescent="0.35">
      <c r="A5984">
        <v>397.1</v>
      </c>
      <c r="B5984" s="24">
        <v>43331</v>
      </c>
      <c r="C5984">
        <v>3</v>
      </c>
      <c r="D5984" s="13">
        <v>210</v>
      </c>
      <c r="E5984" s="13" t="s">
        <v>8</v>
      </c>
      <c r="F5984" s="17">
        <v>9725</v>
      </c>
      <c r="G5984" t="str">
        <f>_xlfn.XLOOKUP(tbl_GL[[#This Row],[Account_key]],tbl_COA[Account_key],tbl_COA[Class],"Not Found")</f>
        <v>Trading account</v>
      </c>
      <c r="H5984" t="str">
        <f>_xlfn.XLOOKUP(tbl_GL[[#This Row],[Account_key]],tbl_COA[Account_key],tbl_COA[SubClass],"Not Found")</f>
        <v>Sales</v>
      </c>
      <c r="I5984" t="str">
        <f>_xlfn.XLOOKUP(tbl_GL[[#This Row],[Account_key]],tbl_COA[Account_key],tbl_COA[SubClass2],"Not Found")</f>
        <v>Sales</v>
      </c>
      <c r="J5984" t="str">
        <f>_xlfn.XLOOKUP(tbl_GL[[#This Row],[Account_key]],tbl_COA[Account_key],tbl_COA[SubAccount],,0)</f>
        <v>Sales</v>
      </c>
      <c r="K5984">
        <f>YEAR(tbl_GL[[#This Row],[Date]])</f>
        <v>2018</v>
      </c>
    </row>
    <row r="5985" spans="1:11" hidden="1" x14ac:dyDescent="0.35">
      <c r="A5985">
        <v>397.2</v>
      </c>
      <c r="B5985" s="24">
        <v>43331</v>
      </c>
      <c r="C5985">
        <v>3</v>
      </c>
      <c r="D5985" s="13">
        <v>30</v>
      </c>
      <c r="E5985" s="13" t="s">
        <v>8</v>
      </c>
      <c r="F5985" s="17">
        <v>9725</v>
      </c>
      <c r="G5985" t="str">
        <f>_xlfn.XLOOKUP(tbl_GL[[#This Row],[Account_key]],tbl_COA[Account_key],tbl_COA[Class],"Not Found")</f>
        <v>Assets</v>
      </c>
      <c r="H5985" t="str">
        <f>_xlfn.XLOOKUP(tbl_GL[[#This Row],[Account_key]],tbl_COA[Account_key],tbl_COA[SubClass],"Not Found")</f>
        <v>Assets</v>
      </c>
      <c r="I5985" t="str">
        <f>_xlfn.XLOOKUP(tbl_GL[[#This Row],[Account_key]],tbl_COA[Account_key],tbl_COA[SubClass2],"Not Found")</f>
        <v>Current Assets</v>
      </c>
      <c r="J5985" t="str">
        <f>_xlfn.XLOOKUP(tbl_GL[[#This Row],[Account_key]],tbl_COA[Account_key],tbl_COA[SubAccount],,0)</f>
        <v>Trade Receivables</v>
      </c>
      <c r="K5985">
        <f>YEAR(tbl_GL[[#This Row],[Date]])</f>
        <v>2018</v>
      </c>
    </row>
    <row r="5986" spans="1:11" hidden="1" x14ac:dyDescent="0.35">
      <c r="A5986">
        <v>398.1</v>
      </c>
      <c r="B5986" s="24">
        <v>43331</v>
      </c>
      <c r="C5986">
        <v>3</v>
      </c>
      <c r="D5986" s="13">
        <v>30</v>
      </c>
      <c r="E5986" s="13" t="s">
        <v>80</v>
      </c>
      <c r="F5986" s="17">
        <v>-10981</v>
      </c>
      <c r="G5986" t="str">
        <f>_xlfn.XLOOKUP(tbl_GL[[#This Row],[Account_key]],tbl_COA[Account_key],tbl_COA[Class],"Not Found")</f>
        <v>Assets</v>
      </c>
      <c r="H5986" t="str">
        <f>_xlfn.XLOOKUP(tbl_GL[[#This Row],[Account_key]],tbl_COA[Account_key],tbl_COA[SubClass],"Not Found")</f>
        <v>Assets</v>
      </c>
      <c r="I5986" t="str">
        <f>_xlfn.XLOOKUP(tbl_GL[[#This Row],[Account_key]],tbl_COA[Account_key],tbl_COA[SubClass2],"Not Found")</f>
        <v>Current Assets</v>
      </c>
      <c r="J5986" t="str">
        <f>_xlfn.XLOOKUP(tbl_GL[[#This Row],[Account_key]],tbl_COA[Account_key],tbl_COA[SubAccount],,0)</f>
        <v>Trade Receivables</v>
      </c>
      <c r="K5986">
        <f>YEAR(tbl_GL[[#This Row],[Date]])</f>
        <v>2018</v>
      </c>
    </row>
    <row r="5987" spans="1:11" hidden="1" x14ac:dyDescent="0.35">
      <c r="A5987">
        <v>398.2</v>
      </c>
      <c r="B5987" s="24">
        <v>43331</v>
      </c>
      <c r="C5987">
        <v>3</v>
      </c>
      <c r="D5987" s="13">
        <v>10</v>
      </c>
      <c r="E5987" s="13" t="s">
        <v>80</v>
      </c>
      <c r="F5987" s="17">
        <v>10981</v>
      </c>
      <c r="G5987" t="str">
        <f>_xlfn.XLOOKUP(tbl_GL[[#This Row],[Account_key]],tbl_COA[Account_key],tbl_COA[Class],"Not Found")</f>
        <v>Assets</v>
      </c>
      <c r="H5987" t="str">
        <f>_xlfn.XLOOKUP(tbl_GL[[#This Row],[Account_key]],tbl_COA[Account_key],tbl_COA[SubClass],"Not Found")</f>
        <v>Assets</v>
      </c>
      <c r="I5987" t="str">
        <f>_xlfn.XLOOKUP(tbl_GL[[#This Row],[Account_key]],tbl_COA[Account_key],tbl_COA[SubClass2],"Not Found")</f>
        <v>Current Assets</v>
      </c>
      <c r="J5987" t="str">
        <f>_xlfn.XLOOKUP(tbl_GL[[#This Row],[Account_key]],tbl_COA[Account_key],tbl_COA[SubAccount],,0)</f>
        <v>Cash at Bank</v>
      </c>
      <c r="K5987">
        <f>YEAR(tbl_GL[[#This Row],[Date]])</f>
        <v>2018</v>
      </c>
    </row>
    <row r="5988" spans="1:11" hidden="1" x14ac:dyDescent="0.35">
      <c r="A5988">
        <v>399.1</v>
      </c>
      <c r="B5988" s="24">
        <v>43332</v>
      </c>
      <c r="C5988">
        <v>3</v>
      </c>
      <c r="D5988" s="13">
        <v>260</v>
      </c>
      <c r="E5988" s="13" t="s">
        <v>97</v>
      </c>
      <c r="F5988" s="17">
        <v>-1549</v>
      </c>
      <c r="G5988" t="str">
        <f>_xlfn.XLOOKUP(tbl_GL[[#This Row],[Account_key]],tbl_COA[Account_key],tbl_COA[Class],"Not Found")</f>
        <v>Operating account</v>
      </c>
      <c r="H5988" t="str">
        <f>_xlfn.XLOOKUP(tbl_GL[[#This Row],[Account_key]],tbl_COA[Account_key],tbl_COA[SubClass],"Not Found")</f>
        <v>Operating Expenses</v>
      </c>
      <c r="I5988" t="str">
        <f>_xlfn.XLOOKUP(tbl_GL[[#This Row],[Account_key]],tbl_COA[Account_key],tbl_COA[SubClass2],"Not Found")</f>
        <v>Marketing</v>
      </c>
      <c r="J5988" t="str">
        <f>_xlfn.XLOOKUP(tbl_GL[[#This Row],[Account_key]],tbl_COA[Account_key],tbl_COA[SubAccount],,0)</f>
        <v>Commissions</v>
      </c>
      <c r="K5988">
        <f>YEAR(tbl_GL[[#This Row],[Date]])</f>
        <v>2018</v>
      </c>
    </row>
    <row r="5989" spans="1:11" hidden="1" x14ac:dyDescent="0.35">
      <c r="A5989">
        <v>399.2</v>
      </c>
      <c r="B5989" s="24">
        <v>43332</v>
      </c>
      <c r="C5989">
        <v>3</v>
      </c>
      <c r="D5989" s="13">
        <v>120</v>
      </c>
      <c r="E5989" s="13" t="s">
        <v>97</v>
      </c>
      <c r="F5989" s="17">
        <v>1549</v>
      </c>
      <c r="G5989" t="str">
        <f>_xlfn.XLOOKUP(tbl_GL[[#This Row],[Account_key]],tbl_COA[Account_key],tbl_COA[Class],"Not Found")</f>
        <v>Liabilities and Owners Equity</v>
      </c>
      <c r="H5989" t="str">
        <f>_xlfn.XLOOKUP(tbl_GL[[#This Row],[Account_key]],tbl_COA[Account_key],tbl_COA[SubClass],"Not Found")</f>
        <v>Liabilities</v>
      </c>
      <c r="I5989" t="str">
        <f>_xlfn.XLOOKUP(tbl_GL[[#This Row],[Account_key]],tbl_COA[Account_key],tbl_COA[SubClass2],"Not Found")</f>
        <v>Current Liabilities</v>
      </c>
      <c r="J5989" t="str">
        <f>_xlfn.XLOOKUP(tbl_GL[[#This Row],[Account_key]],tbl_COA[Account_key],tbl_COA[SubAccount],,0)</f>
        <v>Accrued Expenses</v>
      </c>
      <c r="K5989">
        <f>YEAR(tbl_GL[[#This Row],[Date]])</f>
        <v>2018</v>
      </c>
    </row>
    <row r="5990" spans="1:11" hidden="1" x14ac:dyDescent="0.35">
      <c r="A5990">
        <v>400.1</v>
      </c>
      <c r="B5990" s="24">
        <v>43333</v>
      </c>
      <c r="C5990">
        <v>3</v>
      </c>
      <c r="D5990" s="13">
        <v>220</v>
      </c>
      <c r="E5990" s="13" t="s">
        <v>81</v>
      </c>
      <c r="F5990" s="17">
        <v>-1124</v>
      </c>
      <c r="G5990" t="str">
        <f>_xlfn.XLOOKUP(tbl_GL[[#This Row],[Account_key]],tbl_COA[Account_key],tbl_COA[Class],"Not Found")</f>
        <v>Trading account</v>
      </c>
      <c r="H5990" t="str">
        <f>_xlfn.XLOOKUP(tbl_GL[[#This Row],[Account_key]],tbl_COA[Account_key],tbl_COA[SubClass],"Not Found")</f>
        <v>Sales</v>
      </c>
      <c r="I5990" t="str">
        <f>_xlfn.XLOOKUP(tbl_GL[[#This Row],[Account_key]],tbl_COA[Account_key],tbl_COA[SubClass2],"Not Found")</f>
        <v>Sales</v>
      </c>
      <c r="J5990" t="str">
        <f>_xlfn.XLOOKUP(tbl_GL[[#This Row],[Account_key]],tbl_COA[Account_key],tbl_COA[SubAccount],,0)</f>
        <v>Sales Return</v>
      </c>
      <c r="K5990">
        <f>YEAR(tbl_GL[[#This Row],[Date]])</f>
        <v>2018</v>
      </c>
    </row>
    <row r="5991" spans="1:11" hidden="1" x14ac:dyDescent="0.35">
      <c r="A5991">
        <v>400.2</v>
      </c>
      <c r="B5991" s="24">
        <v>43333</v>
      </c>
      <c r="C5991">
        <v>3</v>
      </c>
      <c r="D5991" s="13">
        <v>20</v>
      </c>
      <c r="E5991" s="13" t="s">
        <v>81</v>
      </c>
      <c r="F5991" s="17">
        <v>-1124</v>
      </c>
      <c r="G5991" t="str">
        <f>_xlfn.XLOOKUP(tbl_GL[[#This Row],[Account_key]],tbl_COA[Account_key],tbl_COA[Class],"Not Found")</f>
        <v>Assets</v>
      </c>
      <c r="H5991" t="str">
        <f>_xlfn.XLOOKUP(tbl_GL[[#This Row],[Account_key]],tbl_COA[Account_key],tbl_COA[SubClass],"Not Found")</f>
        <v>Assets</v>
      </c>
      <c r="I5991" t="str">
        <f>_xlfn.XLOOKUP(tbl_GL[[#This Row],[Account_key]],tbl_COA[Account_key],tbl_COA[SubClass2],"Not Found")</f>
        <v>Current Assets</v>
      </c>
      <c r="J5991" t="str">
        <f>_xlfn.XLOOKUP(tbl_GL[[#This Row],[Account_key]],tbl_COA[Account_key],tbl_COA[SubAccount],,0)</f>
        <v>Cash in hand</v>
      </c>
      <c r="K5991">
        <f>YEAR(tbl_GL[[#This Row],[Date]])</f>
        <v>2018</v>
      </c>
    </row>
    <row r="5992" spans="1:11" hidden="1" x14ac:dyDescent="0.35">
      <c r="A5992">
        <v>401.1</v>
      </c>
      <c r="B5992" s="24">
        <v>43336</v>
      </c>
      <c r="C5992">
        <v>3</v>
      </c>
      <c r="D5992" s="13">
        <v>230</v>
      </c>
      <c r="E5992" s="13" t="s">
        <v>4</v>
      </c>
      <c r="F5992" s="17">
        <v>-579</v>
      </c>
      <c r="G5992" t="str">
        <f>_xlfn.XLOOKUP(tbl_GL[[#This Row],[Account_key]],tbl_COA[Account_key],tbl_COA[Class],"Not Found")</f>
        <v>Trading account</v>
      </c>
      <c r="H5992" t="str">
        <f>_xlfn.XLOOKUP(tbl_GL[[#This Row],[Account_key]],tbl_COA[Account_key],tbl_COA[SubClass],"Not Found")</f>
        <v>Cost of Sales</v>
      </c>
      <c r="I5992" t="str">
        <f>_xlfn.XLOOKUP(tbl_GL[[#This Row],[Account_key]],tbl_COA[Account_key],tbl_COA[SubClass2],"Not Found")</f>
        <v>Cost of Sales</v>
      </c>
      <c r="J5992" t="str">
        <f>_xlfn.XLOOKUP(tbl_GL[[#This Row],[Account_key]],tbl_COA[Account_key],tbl_COA[SubAccount],,0)</f>
        <v>Cost of Sales</v>
      </c>
      <c r="K5992">
        <f>YEAR(tbl_GL[[#This Row],[Date]])</f>
        <v>2018</v>
      </c>
    </row>
    <row r="5993" spans="1:11" hidden="1" x14ac:dyDescent="0.35">
      <c r="A5993">
        <v>401.2</v>
      </c>
      <c r="B5993" s="24">
        <v>43336</v>
      </c>
      <c r="C5993">
        <v>3</v>
      </c>
      <c r="D5993" s="13">
        <v>60</v>
      </c>
      <c r="E5993" s="13" t="s">
        <v>4</v>
      </c>
      <c r="F5993" s="17">
        <v>-579</v>
      </c>
      <c r="G5993" t="str">
        <f>_xlfn.XLOOKUP(tbl_GL[[#This Row],[Account_key]],tbl_COA[Account_key],tbl_COA[Class],"Not Found")</f>
        <v>Assets</v>
      </c>
      <c r="H5993" t="str">
        <f>_xlfn.XLOOKUP(tbl_GL[[#This Row],[Account_key]],tbl_COA[Account_key],tbl_COA[SubClass],"Not Found")</f>
        <v>Assets</v>
      </c>
      <c r="I5993" t="str">
        <f>_xlfn.XLOOKUP(tbl_GL[[#This Row],[Account_key]],tbl_COA[Account_key],tbl_COA[SubClass2],"Not Found")</f>
        <v>Current Assets</v>
      </c>
      <c r="J5993" t="str">
        <f>_xlfn.XLOOKUP(tbl_GL[[#This Row],[Account_key]],tbl_COA[Account_key],tbl_COA[SubAccount],,0)</f>
        <v>Inventory</v>
      </c>
      <c r="K5993">
        <f>YEAR(tbl_GL[[#This Row],[Date]])</f>
        <v>2018</v>
      </c>
    </row>
    <row r="5994" spans="1:11" hidden="1" x14ac:dyDescent="0.35">
      <c r="A5994">
        <v>402.1</v>
      </c>
      <c r="B5994" s="24">
        <v>43336</v>
      </c>
      <c r="C5994">
        <v>3</v>
      </c>
      <c r="D5994" s="13">
        <v>10</v>
      </c>
      <c r="E5994" s="13" t="s">
        <v>98</v>
      </c>
      <c r="F5994" s="17">
        <v>-1554</v>
      </c>
      <c r="G5994" t="str">
        <f>_xlfn.XLOOKUP(tbl_GL[[#This Row],[Account_key]],tbl_COA[Account_key],tbl_COA[Class],"Not Found")</f>
        <v>Assets</v>
      </c>
      <c r="H5994" t="str">
        <f>_xlfn.XLOOKUP(tbl_GL[[#This Row],[Account_key]],tbl_COA[Account_key],tbl_COA[SubClass],"Not Found")</f>
        <v>Assets</v>
      </c>
      <c r="I5994" t="str">
        <f>_xlfn.XLOOKUP(tbl_GL[[#This Row],[Account_key]],tbl_COA[Account_key],tbl_COA[SubClass2],"Not Found")</f>
        <v>Current Assets</v>
      </c>
      <c r="J5994" t="str">
        <f>_xlfn.XLOOKUP(tbl_GL[[#This Row],[Account_key]],tbl_COA[Account_key],tbl_COA[SubAccount],,0)</f>
        <v>Cash at Bank</v>
      </c>
      <c r="K5994">
        <f>YEAR(tbl_GL[[#This Row],[Date]])</f>
        <v>2018</v>
      </c>
    </row>
    <row r="5995" spans="1:11" hidden="1" x14ac:dyDescent="0.35">
      <c r="A5995">
        <v>402.2</v>
      </c>
      <c r="B5995" s="24">
        <v>43336</v>
      </c>
      <c r="C5995">
        <v>3</v>
      </c>
      <c r="D5995" s="13">
        <v>120</v>
      </c>
      <c r="E5995" s="13" t="s">
        <v>98</v>
      </c>
      <c r="F5995" s="17">
        <v>-1554</v>
      </c>
      <c r="G5995" t="str">
        <f>_xlfn.XLOOKUP(tbl_GL[[#This Row],[Account_key]],tbl_COA[Account_key],tbl_COA[Class],"Not Found")</f>
        <v>Liabilities and Owners Equity</v>
      </c>
      <c r="H5995" t="str">
        <f>_xlfn.XLOOKUP(tbl_GL[[#This Row],[Account_key]],tbl_COA[Account_key],tbl_COA[SubClass],"Not Found")</f>
        <v>Liabilities</v>
      </c>
      <c r="I5995" t="str">
        <f>_xlfn.XLOOKUP(tbl_GL[[#This Row],[Account_key]],tbl_COA[Account_key],tbl_COA[SubClass2],"Not Found")</f>
        <v>Current Liabilities</v>
      </c>
      <c r="J5995" t="str">
        <f>_xlfn.XLOOKUP(tbl_GL[[#This Row],[Account_key]],tbl_COA[Account_key],tbl_COA[SubAccount],,0)</f>
        <v>Accrued Expenses</v>
      </c>
      <c r="K5995">
        <f>YEAR(tbl_GL[[#This Row],[Date]])</f>
        <v>2018</v>
      </c>
    </row>
    <row r="5996" spans="1:11" hidden="1" x14ac:dyDescent="0.35">
      <c r="A5996">
        <v>403.1</v>
      </c>
      <c r="B5996" s="24">
        <v>43336</v>
      </c>
      <c r="C5996">
        <v>3</v>
      </c>
      <c r="D5996" s="13">
        <v>210</v>
      </c>
      <c r="E5996" s="13" t="s">
        <v>8</v>
      </c>
      <c r="F5996" s="17">
        <v>1809</v>
      </c>
      <c r="G5996" t="str">
        <f>_xlfn.XLOOKUP(tbl_GL[[#This Row],[Account_key]],tbl_COA[Account_key],tbl_COA[Class],"Not Found")</f>
        <v>Trading account</v>
      </c>
      <c r="H5996" t="str">
        <f>_xlfn.XLOOKUP(tbl_GL[[#This Row],[Account_key]],tbl_COA[Account_key],tbl_COA[SubClass],"Not Found")</f>
        <v>Sales</v>
      </c>
      <c r="I5996" t="str">
        <f>_xlfn.XLOOKUP(tbl_GL[[#This Row],[Account_key]],tbl_COA[Account_key],tbl_COA[SubClass2],"Not Found")</f>
        <v>Sales</v>
      </c>
      <c r="J5996" t="str">
        <f>_xlfn.XLOOKUP(tbl_GL[[#This Row],[Account_key]],tbl_COA[Account_key],tbl_COA[SubAccount],,0)</f>
        <v>Sales</v>
      </c>
      <c r="K5996">
        <f>YEAR(tbl_GL[[#This Row],[Date]])</f>
        <v>2018</v>
      </c>
    </row>
    <row r="5997" spans="1:11" hidden="1" x14ac:dyDescent="0.35">
      <c r="A5997">
        <v>403.2</v>
      </c>
      <c r="B5997" s="24">
        <v>43336</v>
      </c>
      <c r="C5997">
        <v>3</v>
      </c>
      <c r="D5997" s="13">
        <v>30</v>
      </c>
      <c r="E5997" s="13" t="s">
        <v>8</v>
      </c>
      <c r="F5997" s="17">
        <v>1809</v>
      </c>
      <c r="G5997" t="str">
        <f>_xlfn.XLOOKUP(tbl_GL[[#This Row],[Account_key]],tbl_COA[Account_key],tbl_COA[Class],"Not Found")</f>
        <v>Assets</v>
      </c>
      <c r="H5997" t="str">
        <f>_xlfn.XLOOKUP(tbl_GL[[#This Row],[Account_key]],tbl_COA[Account_key],tbl_COA[SubClass],"Not Found")</f>
        <v>Assets</v>
      </c>
      <c r="I5997" t="str">
        <f>_xlfn.XLOOKUP(tbl_GL[[#This Row],[Account_key]],tbl_COA[Account_key],tbl_COA[SubClass2],"Not Found")</f>
        <v>Current Assets</v>
      </c>
      <c r="J5997" t="str">
        <f>_xlfn.XLOOKUP(tbl_GL[[#This Row],[Account_key]],tbl_COA[Account_key],tbl_COA[SubAccount],,0)</f>
        <v>Trade Receivables</v>
      </c>
      <c r="K5997">
        <f>YEAR(tbl_GL[[#This Row],[Date]])</f>
        <v>2018</v>
      </c>
    </row>
    <row r="5998" spans="1:11" hidden="1" x14ac:dyDescent="0.35">
      <c r="A5998">
        <v>404.1</v>
      </c>
      <c r="B5998" s="24">
        <v>43337</v>
      </c>
      <c r="C5998">
        <v>3</v>
      </c>
      <c r="D5998" s="13">
        <v>350</v>
      </c>
      <c r="E5998" s="13" t="s">
        <v>97</v>
      </c>
      <c r="F5998" s="17">
        <v>-1293</v>
      </c>
      <c r="G5998" t="str">
        <f>_xlfn.XLOOKUP(tbl_GL[[#This Row],[Account_key]],tbl_COA[Account_key],tbl_COA[Class],"Not Found")</f>
        <v>Operating account</v>
      </c>
      <c r="H5998" t="str">
        <f>_xlfn.XLOOKUP(tbl_GL[[#This Row],[Account_key]],tbl_COA[Account_key],tbl_COA[SubClass],"Not Found")</f>
        <v>Operating Expenses</v>
      </c>
      <c r="I5998" t="str">
        <f>_xlfn.XLOOKUP(tbl_GL[[#This Row],[Account_key]],tbl_COA[Account_key],tbl_COA[SubClass2],"Not Found")</f>
        <v>Administration</v>
      </c>
      <c r="J5998" t="str">
        <f>_xlfn.XLOOKUP(tbl_GL[[#This Row],[Account_key]],tbl_COA[Account_key],tbl_COA[SubAccount],,0)</f>
        <v>Other Expenses</v>
      </c>
      <c r="K5998">
        <f>YEAR(tbl_GL[[#This Row],[Date]])</f>
        <v>2018</v>
      </c>
    </row>
    <row r="5999" spans="1:11" hidden="1" x14ac:dyDescent="0.35">
      <c r="A5999">
        <v>404.2</v>
      </c>
      <c r="B5999" s="24">
        <v>43337</v>
      </c>
      <c r="C5999">
        <v>3</v>
      </c>
      <c r="D5999" s="13">
        <v>120</v>
      </c>
      <c r="E5999" s="13" t="s">
        <v>97</v>
      </c>
      <c r="F5999" s="17">
        <v>1293</v>
      </c>
      <c r="G5999" t="str">
        <f>_xlfn.XLOOKUP(tbl_GL[[#This Row],[Account_key]],tbl_COA[Account_key],tbl_COA[Class],"Not Found")</f>
        <v>Liabilities and Owners Equity</v>
      </c>
      <c r="H5999" t="str">
        <f>_xlfn.XLOOKUP(tbl_GL[[#This Row],[Account_key]],tbl_COA[Account_key],tbl_COA[SubClass],"Not Found")</f>
        <v>Liabilities</v>
      </c>
      <c r="I5999" t="str">
        <f>_xlfn.XLOOKUP(tbl_GL[[#This Row],[Account_key]],tbl_COA[Account_key],tbl_COA[SubClass2],"Not Found")</f>
        <v>Current Liabilities</v>
      </c>
      <c r="J5999" t="str">
        <f>_xlfn.XLOOKUP(tbl_GL[[#This Row],[Account_key]],tbl_COA[Account_key],tbl_COA[SubAccount],,0)</f>
        <v>Accrued Expenses</v>
      </c>
      <c r="K5999">
        <f>YEAR(tbl_GL[[#This Row],[Date]])</f>
        <v>2018</v>
      </c>
    </row>
    <row r="6000" spans="1:11" hidden="1" x14ac:dyDescent="0.35">
      <c r="A6000">
        <v>405.1</v>
      </c>
      <c r="B6000" s="24">
        <v>43339</v>
      </c>
      <c r="C6000">
        <v>3</v>
      </c>
      <c r="D6000" s="13">
        <v>230</v>
      </c>
      <c r="E6000" s="13" t="s">
        <v>4</v>
      </c>
      <c r="F6000" s="17">
        <v>-759</v>
      </c>
      <c r="G6000" t="str">
        <f>_xlfn.XLOOKUP(tbl_GL[[#This Row],[Account_key]],tbl_COA[Account_key],tbl_COA[Class],"Not Found")</f>
        <v>Trading account</v>
      </c>
      <c r="H6000" t="str">
        <f>_xlfn.XLOOKUP(tbl_GL[[#This Row],[Account_key]],tbl_COA[Account_key],tbl_COA[SubClass],"Not Found")</f>
        <v>Cost of Sales</v>
      </c>
      <c r="I6000" t="str">
        <f>_xlfn.XLOOKUP(tbl_GL[[#This Row],[Account_key]],tbl_COA[Account_key],tbl_COA[SubClass2],"Not Found")</f>
        <v>Cost of Sales</v>
      </c>
      <c r="J6000" t="str">
        <f>_xlfn.XLOOKUP(tbl_GL[[#This Row],[Account_key]],tbl_COA[Account_key],tbl_COA[SubAccount],,0)</f>
        <v>Cost of Sales</v>
      </c>
      <c r="K6000">
        <f>YEAR(tbl_GL[[#This Row],[Date]])</f>
        <v>2018</v>
      </c>
    </row>
    <row r="6001" spans="1:11" hidden="1" x14ac:dyDescent="0.35">
      <c r="A6001">
        <v>405.2</v>
      </c>
      <c r="B6001" s="24">
        <v>43339</v>
      </c>
      <c r="C6001">
        <v>3</v>
      </c>
      <c r="D6001" s="13">
        <v>60</v>
      </c>
      <c r="E6001" s="13" t="s">
        <v>4</v>
      </c>
      <c r="F6001" s="17">
        <v>-759</v>
      </c>
      <c r="G6001" t="str">
        <f>_xlfn.XLOOKUP(tbl_GL[[#This Row],[Account_key]],tbl_COA[Account_key],tbl_COA[Class],"Not Found")</f>
        <v>Assets</v>
      </c>
      <c r="H6001" t="str">
        <f>_xlfn.XLOOKUP(tbl_GL[[#This Row],[Account_key]],tbl_COA[Account_key],tbl_COA[SubClass],"Not Found")</f>
        <v>Assets</v>
      </c>
      <c r="I6001" t="str">
        <f>_xlfn.XLOOKUP(tbl_GL[[#This Row],[Account_key]],tbl_COA[Account_key],tbl_COA[SubClass2],"Not Found")</f>
        <v>Current Assets</v>
      </c>
      <c r="J6001" t="str">
        <f>_xlfn.XLOOKUP(tbl_GL[[#This Row],[Account_key]],tbl_COA[Account_key],tbl_COA[SubAccount],,0)</f>
        <v>Inventory</v>
      </c>
      <c r="K6001">
        <f>YEAR(tbl_GL[[#This Row],[Date]])</f>
        <v>2018</v>
      </c>
    </row>
    <row r="6002" spans="1:11" hidden="1" x14ac:dyDescent="0.35">
      <c r="A6002">
        <v>406.1</v>
      </c>
      <c r="B6002" s="24">
        <v>43339</v>
      </c>
      <c r="C6002">
        <v>3</v>
      </c>
      <c r="D6002" s="13">
        <v>10</v>
      </c>
      <c r="E6002" s="13" t="s">
        <v>98</v>
      </c>
      <c r="F6002" s="17">
        <v>-1499</v>
      </c>
      <c r="G6002" t="str">
        <f>_xlfn.XLOOKUP(tbl_GL[[#This Row],[Account_key]],tbl_COA[Account_key],tbl_COA[Class],"Not Found")</f>
        <v>Assets</v>
      </c>
      <c r="H6002" t="str">
        <f>_xlfn.XLOOKUP(tbl_GL[[#This Row],[Account_key]],tbl_COA[Account_key],tbl_COA[SubClass],"Not Found")</f>
        <v>Assets</v>
      </c>
      <c r="I6002" t="str">
        <f>_xlfn.XLOOKUP(tbl_GL[[#This Row],[Account_key]],tbl_COA[Account_key],tbl_COA[SubClass2],"Not Found")</f>
        <v>Current Assets</v>
      </c>
      <c r="J6002" t="str">
        <f>_xlfn.XLOOKUP(tbl_GL[[#This Row],[Account_key]],tbl_COA[Account_key],tbl_COA[SubAccount],,0)</f>
        <v>Cash at Bank</v>
      </c>
      <c r="K6002">
        <f>YEAR(tbl_GL[[#This Row],[Date]])</f>
        <v>2018</v>
      </c>
    </row>
    <row r="6003" spans="1:11" hidden="1" x14ac:dyDescent="0.35">
      <c r="A6003">
        <v>406.2</v>
      </c>
      <c r="B6003" s="24">
        <v>43339</v>
      </c>
      <c r="C6003">
        <v>3</v>
      </c>
      <c r="D6003" s="13">
        <v>120</v>
      </c>
      <c r="E6003" s="13" t="s">
        <v>98</v>
      </c>
      <c r="F6003" s="17">
        <v>-1499</v>
      </c>
      <c r="G6003" t="str">
        <f>_xlfn.XLOOKUP(tbl_GL[[#This Row],[Account_key]],tbl_COA[Account_key],tbl_COA[Class],"Not Found")</f>
        <v>Liabilities and Owners Equity</v>
      </c>
      <c r="H6003" t="str">
        <f>_xlfn.XLOOKUP(tbl_GL[[#This Row],[Account_key]],tbl_COA[Account_key],tbl_COA[SubClass],"Not Found")</f>
        <v>Liabilities</v>
      </c>
      <c r="I6003" t="str">
        <f>_xlfn.XLOOKUP(tbl_GL[[#This Row],[Account_key]],tbl_COA[Account_key],tbl_COA[SubClass2],"Not Found")</f>
        <v>Current Liabilities</v>
      </c>
      <c r="J6003" t="str">
        <f>_xlfn.XLOOKUP(tbl_GL[[#This Row],[Account_key]],tbl_COA[Account_key],tbl_COA[SubAccount],,0)</f>
        <v>Accrued Expenses</v>
      </c>
      <c r="K6003">
        <f>YEAR(tbl_GL[[#This Row],[Date]])</f>
        <v>2018</v>
      </c>
    </row>
    <row r="6004" spans="1:11" hidden="1" x14ac:dyDescent="0.35">
      <c r="A6004">
        <v>407.1</v>
      </c>
      <c r="B6004" s="24">
        <v>43339</v>
      </c>
      <c r="C6004">
        <v>3</v>
      </c>
      <c r="D6004" s="13">
        <v>260</v>
      </c>
      <c r="E6004" s="13" t="s">
        <v>97</v>
      </c>
      <c r="F6004" s="17">
        <v>-1601</v>
      </c>
      <c r="G6004" t="str">
        <f>_xlfn.XLOOKUP(tbl_GL[[#This Row],[Account_key]],tbl_COA[Account_key],tbl_COA[Class],"Not Found")</f>
        <v>Operating account</v>
      </c>
      <c r="H6004" t="str">
        <f>_xlfn.XLOOKUP(tbl_GL[[#This Row],[Account_key]],tbl_COA[Account_key],tbl_COA[SubClass],"Not Found")</f>
        <v>Operating Expenses</v>
      </c>
      <c r="I6004" t="str">
        <f>_xlfn.XLOOKUP(tbl_GL[[#This Row],[Account_key]],tbl_COA[Account_key],tbl_COA[SubClass2],"Not Found")</f>
        <v>Marketing</v>
      </c>
      <c r="J6004" t="str">
        <f>_xlfn.XLOOKUP(tbl_GL[[#This Row],[Account_key]],tbl_COA[Account_key],tbl_COA[SubAccount],,0)</f>
        <v>Commissions</v>
      </c>
      <c r="K6004">
        <f>YEAR(tbl_GL[[#This Row],[Date]])</f>
        <v>2018</v>
      </c>
    </row>
    <row r="6005" spans="1:11" hidden="1" x14ac:dyDescent="0.35">
      <c r="A6005">
        <v>407.2</v>
      </c>
      <c r="B6005" s="24">
        <v>43339</v>
      </c>
      <c r="C6005">
        <v>3</v>
      </c>
      <c r="D6005" s="13">
        <v>120</v>
      </c>
      <c r="E6005" s="13" t="s">
        <v>97</v>
      </c>
      <c r="F6005" s="17">
        <v>1601</v>
      </c>
      <c r="G6005" t="str">
        <f>_xlfn.XLOOKUP(tbl_GL[[#This Row],[Account_key]],tbl_COA[Account_key],tbl_COA[Class],"Not Found")</f>
        <v>Liabilities and Owners Equity</v>
      </c>
      <c r="H6005" t="str">
        <f>_xlfn.XLOOKUP(tbl_GL[[#This Row],[Account_key]],tbl_COA[Account_key],tbl_COA[SubClass],"Not Found")</f>
        <v>Liabilities</v>
      </c>
      <c r="I6005" t="str">
        <f>_xlfn.XLOOKUP(tbl_GL[[#This Row],[Account_key]],tbl_COA[Account_key],tbl_COA[SubClass2],"Not Found")</f>
        <v>Current Liabilities</v>
      </c>
      <c r="J6005" t="str">
        <f>_xlfn.XLOOKUP(tbl_GL[[#This Row],[Account_key]],tbl_COA[Account_key],tbl_COA[SubAccount],,0)</f>
        <v>Accrued Expenses</v>
      </c>
      <c r="K6005">
        <f>YEAR(tbl_GL[[#This Row],[Date]])</f>
        <v>2018</v>
      </c>
    </row>
    <row r="6006" spans="1:11" hidden="1" x14ac:dyDescent="0.35">
      <c r="A6006">
        <v>408.1</v>
      </c>
      <c r="B6006" s="24">
        <v>43339</v>
      </c>
      <c r="C6006">
        <v>3</v>
      </c>
      <c r="D6006" s="13">
        <v>210</v>
      </c>
      <c r="E6006" s="13" t="s">
        <v>7</v>
      </c>
      <c r="F6006" s="17">
        <v>2215</v>
      </c>
      <c r="G6006" t="str">
        <f>_xlfn.XLOOKUP(tbl_GL[[#This Row],[Account_key]],tbl_COA[Account_key],tbl_COA[Class],"Not Found")</f>
        <v>Trading account</v>
      </c>
      <c r="H6006" t="str">
        <f>_xlfn.XLOOKUP(tbl_GL[[#This Row],[Account_key]],tbl_COA[Account_key],tbl_COA[SubClass],"Not Found")</f>
        <v>Sales</v>
      </c>
      <c r="I6006" t="str">
        <f>_xlfn.XLOOKUP(tbl_GL[[#This Row],[Account_key]],tbl_COA[Account_key],tbl_COA[SubClass2],"Not Found")</f>
        <v>Sales</v>
      </c>
      <c r="J6006" t="str">
        <f>_xlfn.XLOOKUP(tbl_GL[[#This Row],[Account_key]],tbl_COA[Account_key],tbl_COA[SubAccount],,0)</f>
        <v>Sales</v>
      </c>
      <c r="K6006">
        <f>YEAR(tbl_GL[[#This Row],[Date]])</f>
        <v>2018</v>
      </c>
    </row>
    <row r="6007" spans="1:11" hidden="1" x14ac:dyDescent="0.35">
      <c r="A6007">
        <v>408.2</v>
      </c>
      <c r="B6007" s="24">
        <v>43339</v>
      </c>
      <c r="C6007">
        <v>3</v>
      </c>
      <c r="D6007" s="13">
        <v>10</v>
      </c>
      <c r="E6007" s="13" t="s">
        <v>7</v>
      </c>
      <c r="F6007" s="17">
        <v>2215</v>
      </c>
      <c r="G6007" t="str">
        <f>_xlfn.XLOOKUP(tbl_GL[[#This Row],[Account_key]],tbl_COA[Account_key],tbl_COA[Class],"Not Found")</f>
        <v>Assets</v>
      </c>
      <c r="H6007" t="str">
        <f>_xlfn.XLOOKUP(tbl_GL[[#This Row],[Account_key]],tbl_COA[Account_key],tbl_COA[SubClass],"Not Found")</f>
        <v>Assets</v>
      </c>
      <c r="I6007" t="str">
        <f>_xlfn.XLOOKUP(tbl_GL[[#This Row],[Account_key]],tbl_COA[Account_key],tbl_COA[SubClass2],"Not Found")</f>
        <v>Current Assets</v>
      </c>
      <c r="J6007" t="str">
        <f>_xlfn.XLOOKUP(tbl_GL[[#This Row],[Account_key]],tbl_COA[Account_key],tbl_COA[SubAccount],,0)</f>
        <v>Cash at Bank</v>
      </c>
      <c r="K6007">
        <f>YEAR(tbl_GL[[#This Row],[Date]])</f>
        <v>2018</v>
      </c>
    </row>
    <row r="6008" spans="1:11" hidden="1" x14ac:dyDescent="0.35">
      <c r="A6008">
        <v>409.1</v>
      </c>
      <c r="B6008" s="24">
        <v>43339</v>
      </c>
      <c r="C6008">
        <v>3</v>
      </c>
      <c r="D6008" s="13">
        <v>230</v>
      </c>
      <c r="E6008" s="13" t="s">
        <v>4</v>
      </c>
      <c r="F6008" s="17">
        <v>-3203</v>
      </c>
      <c r="G6008" t="str">
        <f>_xlfn.XLOOKUP(tbl_GL[[#This Row],[Account_key]],tbl_COA[Account_key],tbl_COA[Class],"Not Found")</f>
        <v>Trading account</v>
      </c>
      <c r="H6008" t="str">
        <f>_xlfn.XLOOKUP(tbl_GL[[#This Row],[Account_key]],tbl_COA[Account_key],tbl_COA[SubClass],"Not Found")</f>
        <v>Cost of Sales</v>
      </c>
      <c r="I6008" t="str">
        <f>_xlfn.XLOOKUP(tbl_GL[[#This Row],[Account_key]],tbl_COA[Account_key],tbl_COA[SubClass2],"Not Found")</f>
        <v>Cost of Sales</v>
      </c>
      <c r="J6008" t="str">
        <f>_xlfn.XLOOKUP(tbl_GL[[#This Row],[Account_key]],tbl_COA[Account_key],tbl_COA[SubAccount],,0)</f>
        <v>Cost of Sales</v>
      </c>
      <c r="K6008">
        <f>YEAR(tbl_GL[[#This Row],[Date]])</f>
        <v>2018</v>
      </c>
    </row>
    <row r="6009" spans="1:11" hidden="1" x14ac:dyDescent="0.35">
      <c r="A6009">
        <v>409.2</v>
      </c>
      <c r="B6009" s="24">
        <v>43339</v>
      </c>
      <c r="C6009">
        <v>3</v>
      </c>
      <c r="D6009" s="13">
        <v>60</v>
      </c>
      <c r="E6009" s="13" t="s">
        <v>4</v>
      </c>
      <c r="F6009" s="17">
        <v>-3203</v>
      </c>
      <c r="G6009" t="str">
        <f>_xlfn.XLOOKUP(tbl_GL[[#This Row],[Account_key]],tbl_COA[Account_key],tbl_COA[Class],"Not Found")</f>
        <v>Assets</v>
      </c>
      <c r="H6009" t="str">
        <f>_xlfn.XLOOKUP(tbl_GL[[#This Row],[Account_key]],tbl_COA[Account_key],tbl_COA[SubClass],"Not Found")</f>
        <v>Assets</v>
      </c>
      <c r="I6009" t="str">
        <f>_xlfn.XLOOKUP(tbl_GL[[#This Row],[Account_key]],tbl_COA[Account_key],tbl_COA[SubClass2],"Not Found")</f>
        <v>Current Assets</v>
      </c>
      <c r="J6009" t="str">
        <f>_xlfn.XLOOKUP(tbl_GL[[#This Row],[Account_key]],tbl_COA[Account_key],tbl_COA[SubAccount],,0)</f>
        <v>Inventory</v>
      </c>
      <c r="K6009">
        <f>YEAR(tbl_GL[[#This Row],[Date]])</f>
        <v>2018</v>
      </c>
    </row>
    <row r="6010" spans="1:11" hidden="1" x14ac:dyDescent="0.35">
      <c r="A6010">
        <v>410.1</v>
      </c>
      <c r="B6010" s="24">
        <v>43339</v>
      </c>
      <c r="C6010">
        <v>3</v>
      </c>
      <c r="D6010" s="13">
        <v>210</v>
      </c>
      <c r="E6010" s="13" t="s">
        <v>8</v>
      </c>
      <c r="F6010" s="17">
        <v>10008</v>
      </c>
      <c r="G6010" t="str">
        <f>_xlfn.XLOOKUP(tbl_GL[[#This Row],[Account_key]],tbl_COA[Account_key],tbl_COA[Class],"Not Found")</f>
        <v>Trading account</v>
      </c>
      <c r="H6010" t="str">
        <f>_xlfn.XLOOKUP(tbl_GL[[#This Row],[Account_key]],tbl_COA[Account_key],tbl_COA[SubClass],"Not Found")</f>
        <v>Sales</v>
      </c>
      <c r="I6010" t="str">
        <f>_xlfn.XLOOKUP(tbl_GL[[#This Row],[Account_key]],tbl_COA[Account_key],tbl_COA[SubClass2],"Not Found")</f>
        <v>Sales</v>
      </c>
      <c r="J6010" t="str">
        <f>_xlfn.XLOOKUP(tbl_GL[[#This Row],[Account_key]],tbl_COA[Account_key],tbl_COA[SubAccount],,0)</f>
        <v>Sales</v>
      </c>
      <c r="K6010">
        <f>YEAR(tbl_GL[[#This Row],[Date]])</f>
        <v>2018</v>
      </c>
    </row>
    <row r="6011" spans="1:11" hidden="1" x14ac:dyDescent="0.35">
      <c r="A6011">
        <v>410.2</v>
      </c>
      <c r="B6011" s="24">
        <v>43339</v>
      </c>
      <c r="C6011">
        <v>3</v>
      </c>
      <c r="D6011" s="13">
        <v>30</v>
      </c>
      <c r="E6011" s="13" t="s">
        <v>8</v>
      </c>
      <c r="F6011" s="17">
        <v>10008</v>
      </c>
      <c r="G6011" t="str">
        <f>_xlfn.XLOOKUP(tbl_GL[[#This Row],[Account_key]],tbl_COA[Account_key],tbl_COA[Class],"Not Found")</f>
        <v>Assets</v>
      </c>
      <c r="H6011" t="str">
        <f>_xlfn.XLOOKUP(tbl_GL[[#This Row],[Account_key]],tbl_COA[Account_key],tbl_COA[SubClass],"Not Found")</f>
        <v>Assets</v>
      </c>
      <c r="I6011" t="str">
        <f>_xlfn.XLOOKUP(tbl_GL[[#This Row],[Account_key]],tbl_COA[Account_key],tbl_COA[SubClass2],"Not Found")</f>
        <v>Current Assets</v>
      </c>
      <c r="J6011" t="str">
        <f>_xlfn.XLOOKUP(tbl_GL[[#This Row],[Account_key]],tbl_COA[Account_key],tbl_COA[SubAccount],,0)</f>
        <v>Trade Receivables</v>
      </c>
      <c r="K6011">
        <f>YEAR(tbl_GL[[#This Row],[Date]])</f>
        <v>2018</v>
      </c>
    </row>
    <row r="6012" spans="1:11" hidden="1" x14ac:dyDescent="0.35">
      <c r="A6012">
        <v>411.1</v>
      </c>
      <c r="B6012" s="24">
        <v>43341</v>
      </c>
      <c r="C6012">
        <v>3</v>
      </c>
      <c r="D6012" s="13">
        <v>10</v>
      </c>
      <c r="E6012" s="13" t="s">
        <v>98</v>
      </c>
      <c r="F6012" s="17">
        <v>-1499</v>
      </c>
      <c r="G6012" t="str">
        <f>_xlfn.XLOOKUP(tbl_GL[[#This Row],[Account_key]],tbl_COA[Account_key],tbl_COA[Class],"Not Found")</f>
        <v>Assets</v>
      </c>
      <c r="H6012" t="str">
        <f>_xlfn.XLOOKUP(tbl_GL[[#This Row],[Account_key]],tbl_COA[Account_key],tbl_COA[SubClass],"Not Found")</f>
        <v>Assets</v>
      </c>
      <c r="I6012" t="str">
        <f>_xlfn.XLOOKUP(tbl_GL[[#This Row],[Account_key]],tbl_COA[Account_key],tbl_COA[SubClass2],"Not Found")</f>
        <v>Current Assets</v>
      </c>
      <c r="J6012" t="str">
        <f>_xlfn.XLOOKUP(tbl_GL[[#This Row],[Account_key]],tbl_COA[Account_key],tbl_COA[SubAccount],,0)</f>
        <v>Cash at Bank</v>
      </c>
      <c r="K6012">
        <f>YEAR(tbl_GL[[#This Row],[Date]])</f>
        <v>2018</v>
      </c>
    </row>
    <row r="6013" spans="1:11" hidden="1" x14ac:dyDescent="0.35">
      <c r="A6013">
        <v>411.2</v>
      </c>
      <c r="B6013" s="24">
        <v>43341</v>
      </c>
      <c r="C6013">
        <v>3</v>
      </c>
      <c r="D6013" s="13">
        <v>120</v>
      </c>
      <c r="E6013" s="13" t="s">
        <v>98</v>
      </c>
      <c r="F6013" s="17">
        <v>-1499</v>
      </c>
      <c r="G6013" t="str">
        <f>_xlfn.XLOOKUP(tbl_GL[[#This Row],[Account_key]],tbl_COA[Account_key],tbl_COA[Class],"Not Found")</f>
        <v>Liabilities and Owners Equity</v>
      </c>
      <c r="H6013" t="str">
        <f>_xlfn.XLOOKUP(tbl_GL[[#This Row],[Account_key]],tbl_COA[Account_key],tbl_COA[SubClass],"Not Found")</f>
        <v>Liabilities</v>
      </c>
      <c r="I6013" t="str">
        <f>_xlfn.XLOOKUP(tbl_GL[[#This Row],[Account_key]],tbl_COA[Account_key],tbl_COA[SubClass2],"Not Found")</f>
        <v>Current Liabilities</v>
      </c>
      <c r="J6013" t="str">
        <f>_xlfn.XLOOKUP(tbl_GL[[#This Row],[Account_key]],tbl_COA[Account_key],tbl_COA[SubAccount],,0)</f>
        <v>Accrued Expenses</v>
      </c>
      <c r="K6013">
        <f>YEAR(tbl_GL[[#This Row],[Date]])</f>
        <v>2018</v>
      </c>
    </row>
    <row r="6014" spans="1:11" hidden="1" x14ac:dyDescent="0.35">
      <c r="A6014">
        <v>412.1</v>
      </c>
      <c r="B6014" s="24">
        <v>43342</v>
      </c>
      <c r="C6014">
        <v>3</v>
      </c>
      <c r="D6014" s="13">
        <v>320</v>
      </c>
      <c r="E6014" s="13" t="s">
        <v>99</v>
      </c>
      <c r="F6014" s="17">
        <v>-85</v>
      </c>
      <c r="G6014" t="str">
        <f>_xlfn.XLOOKUP(tbl_GL[[#This Row],[Account_key]],tbl_COA[Account_key],tbl_COA[Class],"Not Found")</f>
        <v>Operating account</v>
      </c>
      <c r="H6014" t="str">
        <f>_xlfn.XLOOKUP(tbl_GL[[#This Row],[Account_key]],tbl_COA[Account_key],tbl_COA[SubClass],"Not Found")</f>
        <v>Operating Expenses</v>
      </c>
      <c r="I6014" t="str">
        <f>_xlfn.XLOOKUP(tbl_GL[[#This Row],[Account_key]],tbl_COA[Account_key],tbl_COA[SubClass2],"Not Found")</f>
        <v>Administration</v>
      </c>
      <c r="J6014" t="str">
        <f>_xlfn.XLOOKUP(tbl_GL[[#This Row],[Account_key]],tbl_COA[Account_key],tbl_COA[SubAccount],,0)</f>
        <v>Professional Services</v>
      </c>
      <c r="K6014">
        <f>YEAR(tbl_GL[[#This Row],[Date]])</f>
        <v>2018</v>
      </c>
    </row>
    <row r="6015" spans="1:11" hidden="1" x14ac:dyDescent="0.35">
      <c r="A6015">
        <v>412.2</v>
      </c>
      <c r="B6015" s="24">
        <v>43342</v>
      </c>
      <c r="C6015">
        <v>3</v>
      </c>
      <c r="D6015" s="13">
        <v>20</v>
      </c>
      <c r="E6015" s="13" t="s">
        <v>99</v>
      </c>
      <c r="F6015" s="17">
        <v>-85</v>
      </c>
      <c r="G6015" t="str">
        <f>_xlfn.XLOOKUP(tbl_GL[[#This Row],[Account_key]],tbl_COA[Account_key],tbl_COA[Class],"Not Found")</f>
        <v>Assets</v>
      </c>
      <c r="H6015" t="str">
        <f>_xlfn.XLOOKUP(tbl_GL[[#This Row],[Account_key]],tbl_COA[Account_key],tbl_COA[SubClass],"Not Found")</f>
        <v>Assets</v>
      </c>
      <c r="I6015" t="str">
        <f>_xlfn.XLOOKUP(tbl_GL[[#This Row],[Account_key]],tbl_COA[Account_key],tbl_COA[SubClass2],"Not Found")</f>
        <v>Current Assets</v>
      </c>
      <c r="J6015" t="str">
        <f>_xlfn.XLOOKUP(tbl_GL[[#This Row],[Account_key]],tbl_COA[Account_key],tbl_COA[SubAccount],,0)</f>
        <v>Cash in hand</v>
      </c>
      <c r="K6015">
        <f>YEAR(tbl_GL[[#This Row],[Date]])</f>
        <v>2018</v>
      </c>
    </row>
    <row r="6016" spans="1:11" hidden="1" x14ac:dyDescent="0.35">
      <c r="A6016">
        <v>413.1</v>
      </c>
      <c r="B6016" s="24">
        <v>43342</v>
      </c>
      <c r="C6016">
        <v>3</v>
      </c>
      <c r="D6016" s="13">
        <v>10</v>
      </c>
      <c r="E6016" s="13" t="s">
        <v>98</v>
      </c>
      <c r="F6016" s="17">
        <v>-1342</v>
      </c>
      <c r="G6016" t="str">
        <f>_xlfn.XLOOKUP(tbl_GL[[#This Row],[Account_key]],tbl_COA[Account_key],tbl_COA[Class],"Not Found")</f>
        <v>Assets</v>
      </c>
      <c r="H6016" t="str">
        <f>_xlfn.XLOOKUP(tbl_GL[[#This Row],[Account_key]],tbl_COA[Account_key],tbl_COA[SubClass],"Not Found")</f>
        <v>Assets</v>
      </c>
      <c r="I6016" t="str">
        <f>_xlfn.XLOOKUP(tbl_GL[[#This Row],[Account_key]],tbl_COA[Account_key],tbl_COA[SubClass2],"Not Found")</f>
        <v>Current Assets</v>
      </c>
      <c r="J6016" t="str">
        <f>_xlfn.XLOOKUP(tbl_GL[[#This Row],[Account_key]],tbl_COA[Account_key],tbl_COA[SubAccount],,0)</f>
        <v>Cash at Bank</v>
      </c>
      <c r="K6016">
        <f>YEAR(tbl_GL[[#This Row],[Date]])</f>
        <v>2018</v>
      </c>
    </row>
    <row r="6017" spans="1:11" hidden="1" x14ac:dyDescent="0.35">
      <c r="A6017">
        <v>413.2</v>
      </c>
      <c r="B6017" s="24">
        <v>43342</v>
      </c>
      <c r="C6017">
        <v>3</v>
      </c>
      <c r="D6017" s="13">
        <v>120</v>
      </c>
      <c r="E6017" s="13" t="s">
        <v>98</v>
      </c>
      <c r="F6017" s="17">
        <v>-1342</v>
      </c>
      <c r="G6017" t="str">
        <f>_xlfn.XLOOKUP(tbl_GL[[#This Row],[Account_key]],tbl_COA[Account_key],tbl_COA[Class],"Not Found")</f>
        <v>Liabilities and Owners Equity</v>
      </c>
      <c r="H6017" t="str">
        <f>_xlfn.XLOOKUP(tbl_GL[[#This Row],[Account_key]],tbl_COA[Account_key],tbl_COA[SubClass],"Not Found")</f>
        <v>Liabilities</v>
      </c>
      <c r="I6017" t="str">
        <f>_xlfn.XLOOKUP(tbl_GL[[#This Row],[Account_key]],tbl_COA[Account_key],tbl_COA[SubClass2],"Not Found")</f>
        <v>Current Liabilities</v>
      </c>
      <c r="J6017" t="str">
        <f>_xlfn.XLOOKUP(tbl_GL[[#This Row],[Account_key]],tbl_COA[Account_key],tbl_COA[SubAccount],,0)</f>
        <v>Accrued Expenses</v>
      </c>
      <c r="K6017">
        <f>YEAR(tbl_GL[[#This Row],[Date]])</f>
        <v>2018</v>
      </c>
    </row>
    <row r="6018" spans="1:11" hidden="1" x14ac:dyDescent="0.35">
      <c r="A6018">
        <v>414.1</v>
      </c>
      <c r="B6018" s="24">
        <v>43342</v>
      </c>
      <c r="C6018">
        <v>3</v>
      </c>
      <c r="D6018" s="13">
        <v>10</v>
      </c>
      <c r="E6018" s="13" t="s">
        <v>98</v>
      </c>
      <c r="F6018" s="17">
        <v>-1496</v>
      </c>
      <c r="G6018" t="str">
        <f>_xlfn.XLOOKUP(tbl_GL[[#This Row],[Account_key]],tbl_COA[Account_key],tbl_COA[Class],"Not Found")</f>
        <v>Assets</v>
      </c>
      <c r="H6018" t="str">
        <f>_xlfn.XLOOKUP(tbl_GL[[#This Row],[Account_key]],tbl_COA[Account_key],tbl_COA[SubClass],"Not Found")</f>
        <v>Assets</v>
      </c>
      <c r="I6018" t="str">
        <f>_xlfn.XLOOKUP(tbl_GL[[#This Row],[Account_key]],tbl_COA[Account_key],tbl_COA[SubClass2],"Not Found")</f>
        <v>Current Assets</v>
      </c>
      <c r="J6018" t="str">
        <f>_xlfn.XLOOKUP(tbl_GL[[#This Row],[Account_key]],tbl_COA[Account_key],tbl_COA[SubAccount],,0)</f>
        <v>Cash at Bank</v>
      </c>
      <c r="K6018">
        <f>YEAR(tbl_GL[[#This Row],[Date]])</f>
        <v>2018</v>
      </c>
    </row>
    <row r="6019" spans="1:11" hidden="1" x14ac:dyDescent="0.35">
      <c r="A6019">
        <v>414.2</v>
      </c>
      <c r="B6019" s="24">
        <v>43342</v>
      </c>
      <c r="C6019">
        <v>3</v>
      </c>
      <c r="D6019" s="13">
        <v>120</v>
      </c>
      <c r="E6019" s="13" t="s">
        <v>98</v>
      </c>
      <c r="F6019" s="17">
        <v>-1496</v>
      </c>
      <c r="G6019" t="str">
        <f>_xlfn.XLOOKUP(tbl_GL[[#This Row],[Account_key]],tbl_COA[Account_key],tbl_COA[Class],"Not Found")</f>
        <v>Liabilities and Owners Equity</v>
      </c>
      <c r="H6019" t="str">
        <f>_xlfn.XLOOKUP(tbl_GL[[#This Row],[Account_key]],tbl_COA[Account_key],tbl_COA[SubClass],"Not Found")</f>
        <v>Liabilities</v>
      </c>
      <c r="I6019" t="str">
        <f>_xlfn.XLOOKUP(tbl_GL[[#This Row],[Account_key]],tbl_COA[Account_key],tbl_COA[SubClass2],"Not Found")</f>
        <v>Current Liabilities</v>
      </c>
      <c r="J6019" t="str">
        <f>_xlfn.XLOOKUP(tbl_GL[[#This Row],[Account_key]],tbl_COA[Account_key],tbl_COA[SubAccount],,0)</f>
        <v>Accrued Expenses</v>
      </c>
      <c r="K6019">
        <f>YEAR(tbl_GL[[#This Row],[Date]])</f>
        <v>2018</v>
      </c>
    </row>
    <row r="6020" spans="1:11" hidden="1" x14ac:dyDescent="0.35">
      <c r="A6020">
        <v>415.1</v>
      </c>
      <c r="B6020" s="24">
        <v>43343</v>
      </c>
      <c r="C6020">
        <v>3</v>
      </c>
      <c r="D6020" s="13">
        <v>10</v>
      </c>
      <c r="E6020" s="13" t="s">
        <v>110</v>
      </c>
      <c r="F6020" s="17">
        <v>-8</v>
      </c>
      <c r="G6020" t="str">
        <f>_xlfn.XLOOKUP(tbl_GL[[#This Row],[Account_key]],tbl_COA[Account_key],tbl_COA[Class],"Not Found")</f>
        <v>Assets</v>
      </c>
      <c r="H6020" t="str">
        <f>_xlfn.XLOOKUP(tbl_GL[[#This Row],[Account_key]],tbl_COA[Account_key],tbl_COA[SubClass],"Not Found")</f>
        <v>Assets</v>
      </c>
      <c r="I6020" t="str">
        <f>_xlfn.XLOOKUP(tbl_GL[[#This Row],[Account_key]],tbl_COA[Account_key],tbl_COA[SubClass2],"Not Found")</f>
        <v>Current Assets</v>
      </c>
      <c r="J6020" t="str">
        <f>_xlfn.XLOOKUP(tbl_GL[[#This Row],[Account_key]],tbl_COA[Account_key],tbl_COA[SubAccount],,0)</f>
        <v>Cash at Bank</v>
      </c>
      <c r="K6020">
        <f>YEAR(tbl_GL[[#This Row],[Date]])</f>
        <v>2018</v>
      </c>
    </row>
    <row r="6021" spans="1:11" hidden="1" x14ac:dyDescent="0.35">
      <c r="A6021">
        <v>415.2</v>
      </c>
      <c r="B6021" s="24">
        <v>43343</v>
      </c>
      <c r="C6021">
        <v>3</v>
      </c>
      <c r="D6021" s="13">
        <v>430</v>
      </c>
      <c r="E6021" s="13" t="s">
        <v>110</v>
      </c>
      <c r="F6021" s="17">
        <v>-8</v>
      </c>
      <c r="G6021" t="str">
        <f>_xlfn.XLOOKUP(tbl_GL[[#This Row],[Account_key]],tbl_COA[Account_key],tbl_COA[Class],"Not Found")</f>
        <v>Non-operating</v>
      </c>
      <c r="H6021" t="str">
        <f>_xlfn.XLOOKUP(tbl_GL[[#This Row],[Account_key]],tbl_COA[Account_key],tbl_COA[SubClass],"Not Found")</f>
        <v>Exchange Loss/Gain</v>
      </c>
      <c r="I6021" t="str">
        <f>_xlfn.XLOOKUP(tbl_GL[[#This Row],[Account_key]],tbl_COA[Account_key],tbl_COA[SubClass2],"Not Found")</f>
        <v>Exchange Loss/Gain</v>
      </c>
      <c r="J6021" t="str">
        <f>_xlfn.XLOOKUP(tbl_GL[[#This Row],[Account_key]],tbl_COA[Account_key],tbl_COA[SubAccount],,0)</f>
        <v>Exchange Loss/Gain</v>
      </c>
      <c r="K6021">
        <f>YEAR(tbl_GL[[#This Row],[Date]])</f>
        <v>2018</v>
      </c>
    </row>
    <row r="6022" spans="1:11" hidden="1" x14ac:dyDescent="0.35">
      <c r="A6022">
        <v>416.1</v>
      </c>
      <c r="B6022" s="24">
        <v>43343</v>
      </c>
      <c r="C6022">
        <v>3</v>
      </c>
      <c r="D6022" s="13">
        <v>10</v>
      </c>
      <c r="E6022" s="13" t="s">
        <v>113</v>
      </c>
      <c r="F6022" s="17">
        <v>98</v>
      </c>
      <c r="G6022" t="str">
        <f>_xlfn.XLOOKUP(tbl_GL[[#This Row],[Account_key]],tbl_COA[Account_key],tbl_COA[Class],"Not Found")</f>
        <v>Assets</v>
      </c>
      <c r="H6022" t="str">
        <f>_xlfn.XLOOKUP(tbl_GL[[#This Row],[Account_key]],tbl_COA[Account_key],tbl_COA[SubClass],"Not Found")</f>
        <v>Assets</v>
      </c>
      <c r="I6022" t="str">
        <f>_xlfn.XLOOKUP(tbl_GL[[#This Row],[Account_key]],tbl_COA[Account_key],tbl_COA[SubClass2],"Not Found")</f>
        <v>Current Assets</v>
      </c>
      <c r="J6022" t="str">
        <f>_xlfn.XLOOKUP(tbl_GL[[#This Row],[Account_key]],tbl_COA[Account_key],tbl_COA[SubAccount],,0)</f>
        <v>Cash at Bank</v>
      </c>
      <c r="K6022">
        <f>YEAR(tbl_GL[[#This Row],[Date]])</f>
        <v>2018</v>
      </c>
    </row>
    <row r="6023" spans="1:11" hidden="1" x14ac:dyDescent="0.35">
      <c r="A6023">
        <v>416.2</v>
      </c>
      <c r="B6023" s="24">
        <v>43343</v>
      </c>
      <c r="C6023">
        <v>3</v>
      </c>
      <c r="D6023" s="13">
        <v>410</v>
      </c>
      <c r="E6023" s="13" t="s">
        <v>113</v>
      </c>
      <c r="F6023" s="17">
        <v>98</v>
      </c>
      <c r="G6023" t="str">
        <f>_xlfn.XLOOKUP(tbl_GL[[#This Row],[Account_key]],tbl_COA[Account_key],tbl_COA[Class],"Not Found")</f>
        <v>Non-operating</v>
      </c>
      <c r="H6023" t="str">
        <f>_xlfn.XLOOKUP(tbl_GL[[#This Row],[Account_key]],tbl_COA[Account_key],tbl_COA[SubClass],"Not Found")</f>
        <v>Interest Income</v>
      </c>
      <c r="I6023" t="str">
        <f>_xlfn.XLOOKUP(tbl_GL[[#This Row],[Account_key]],tbl_COA[Account_key],tbl_COA[SubClass2],"Not Found")</f>
        <v>Interest Income</v>
      </c>
      <c r="J6023" t="str">
        <f>_xlfn.XLOOKUP(tbl_GL[[#This Row],[Account_key]],tbl_COA[Account_key],tbl_COA[SubAccount],,0)</f>
        <v>Interest Income</v>
      </c>
      <c r="K6023">
        <f>YEAR(tbl_GL[[#This Row],[Date]])</f>
        <v>2018</v>
      </c>
    </row>
    <row r="6024" spans="1:11" hidden="1" x14ac:dyDescent="0.35">
      <c r="A6024">
        <v>417.1</v>
      </c>
      <c r="B6024" s="24">
        <v>43343</v>
      </c>
      <c r="C6024">
        <v>3</v>
      </c>
      <c r="D6024" s="13">
        <v>440</v>
      </c>
      <c r="E6024" s="13" t="s">
        <v>112</v>
      </c>
      <c r="F6024" s="17">
        <v>-187</v>
      </c>
      <c r="G6024" t="str">
        <f>_xlfn.XLOOKUP(tbl_GL[[#This Row],[Account_key]],tbl_COA[Account_key],tbl_COA[Class],"Not Found")</f>
        <v>Interest &amp; Tax</v>
      </c>
      <c r="H6024" t="str">
        <f>_xlfn.XLOOKUP(tbl_GL[[#This Row],[Account_key]],tbl_COA[Account_key],tbl_COA[SubClass],"Not Found")</f>
        <v>Interest Expense</v>
      </c>
      <c r="I6024" t="str">
        <f>_xlfn.XLOOKUP(tbl_GL[[#This Row],[Account_key]],tbl_COA[Account_key],tbl_COA[SubClass2],"Not Found")</f>
        <v>Interest Expense</v>
      </c>
      <c r="J6024" t="str">
        <f>_xlfn.XLOOKUP(tbl_GL[[#This Row],[Account_key]],tbl_COA[Account_key],tbl_COA[SubAccount],,0)</f>
        <v>Interest Expense</v>
      </c>
      <c r="K6024">
        <f>YEAR(tbl_GL[[#This Row],[Date]])</f>
        <v>2018</v>
      </c>
    </row>
    <row r="6025" spans="1:11" hidden="1" x14ac:dyDescent="0.35">
      <c r="A6025">
        <v>417.2</v>
      </c>
      <c r="B6025" s="24">
        <v>43343</v>
      </c>
      <c r="C6025">
        <v>3</v>
      </c>
      <c r="D6025" s="13">
        <v>121</v>
      </c>
      <c r="E6025" s="13" t="s">
        <v>112</v>
      </c>
      <c r="F6025" s="17">
        <v>187</v>
      </c>
      <c r="G6025" t="str">
        <f>_xlfn.XLOOKUP(tbl_GL[[#This Row],[Account_key]],tbl_COA[Account_key],tbl_COA[Class],"Not Found")</f>
        <v>Liabilities and Owners Equity</v>
      </c>
      <c r="H6025" t="str">
        <f>_xlfn.XLOOKUP(tbl_GL[[#This Row],[Account_key]],tbl_COA[Account_key],tbl_COA[SubClass],"Not Found")</f>
        <v>Liabilities</v>
      </c>
      <c r="I6025" t="str">
        <f>_xlfn.XLOOKUP(tbl_GL[[#This Row],[Account_key]],tbl_COA[Account_key],tbl_COA[SubClass2],"Not Found")</f>
        <v>Current Liabilities</v>
      </c>
      <c r="J6025" t="str">
        <f>_xlfn.XLOOKUP(tbl_GL[[#This Row],[Account_key]],tbl_COA[Account_key],tbl_COA[SubAccount],,0)</f>
        <v>Interest Payable</v>
      </c>
      <c r="K6025">
        <f>YEAR(tbl_GL[[#This Row],[Date]])</f>
        <v>2018</v>
      </c>
    </row>
    <row r="6026" spans="1:11" hidden="1" x14ac:dyDescent="0.35">
      <c r="A6026">
        <v>418.1</v>
      </c>
      <c r="B6026" s="24">
        <v>43343</v>
      </c>
      <c r="C6026">
        <v>3</v>
      </c>
      <c r="D6026" s="13">
        <v>400</v>
      </c>
      <c r="E6026" s="13" t="s">
        <v>104</v>
      </c>
      <c r="F6026" s="17">
        <v>-167</v>
      </c>
      <c r="G6026" t="str">
        <f>_xlfn.XLOOKUP(tbl_GL[[#This Row],[Account_key]],tbl_COA[Account_key],tbl_COA[Class],"Not Found")</f>
        <v>Operating account</v>
      </c>
      <c r="H6026" t="str">
        <f>_xlfn.XLOOKUP(tbl_GL[[#This Row],[Account_key]],tbl_COA[Account_key],tbl_COA[SubClass],"Not Found")</f>
        <v>Depreciation &amp; Amortization</v>
      </c>
      <c r="I6026" t="str">
        <f>_xlfn.XLOOKUP(tbl_GL[[#This Row],[Account_key]],tbl_COA[Account_key],tbl_COA[SubClass2],"Not Found")</f>
        <v>Amortization</v>
      </c>
      <c r="J6026" t="str">
        <f>_xlfn.XLOOKUP(tbl_GL[[#This Row],[Account_key]],tbl_COA[Account_key],tbl_COA[SubAccount],,0)</f>
        <v>Amortization of Intangible Assets</v>
      </c>
      <c r="K6026">
        <f>YEAR(tbl_GL[[#This Row],[Date]])</f>
        <v>2018</v>
      </c>
    </row>
    <row r="6027" spans="1:11" hidden="1" x14ac:dyDescent="0.35">
      <c r="A6027">
        <v>418.2</v>
      </c>
      <c r="B6027" s="24">
        <v>43343</v>
      </c>
      <c r="C6027">
        <v>3</v>
      </c>
      <c r="D6027" s="13">
        <v>100</v>
      </c>
      <c r="E6027" s="13" t="s">
        <v>104</v>
      </c>
      <c r="F6027" s="17">
        <v>-167</v>
      </c>
      <c r="G6027" t="str">
        <f>_xlfn.XLOOKUP(tbl_GL[[#This Row],[Account_key]],tbl_COA[Account_key],tbl_COA[Class],"Not Found")</f>
        <v>Assets</v>
      </c>
      <c r="H6027" t="str">
        <f>_xlfn.XLOOKUP(tbl_GL[[#This Row],[Account_key]],tbl_COA[Account_key],tbl_COA[SubClass],"Not Found")</f>
        <v>Assets</v>
      </c>
      <c r="I6027" t="str">
        <f>_xlfn.XLOOKUP(tbl_GL[[#This Row],[Account_key]],tbl_COA[Account_key],tbl_COA[SubClass2],"Not Found")</f>
        <v>Non-Current Assets</v>
      </c>
      <c r="J6027" t="str">
        <f>_xlfn.XLOOKUP(tbl_GL[[#This Row],[Account_key]],tbl_COA[Account_key],tbl_COA[SubAccount],,0)</f>
        <v>Patents and trademarks</v>
      </c>
      <c r="K6027">
        <f>YEAR(tbl_GL[[#This Row],[Date]])</f>
        <v>2018</v>
      </c>
    </row>
    <row r="6028" spans="1:11" hidden="1" x14ac:dyDescent="0.35">
      <c r="A6028">
        <v>419.1</v>
      </c>
      <c r="B6028" s="24">
        <v>43343</v>
      </c>
      <c r="C6028">
        <v>3</v>
      </c>
      <c r="D6028" s="13">
        <v>450</v>
      </c>
      <c r="E6028" s="23" t="s">
        <v>108</v>
      </c>
      <c r="F6028" s="17">
        <v>-2681</v>
      </c>
      <c r="G6028" t="str">
        <f>_xlfn.XLOOKUP(tbl_GL[[#This Row],[Account_key]],tbl_COA[Account_key],tbl_COA[Class],"Not Found")</f>
        <v>Interest &amp; Tax</v>
      </c>
      <c r="H6028" t="str">
        <f>_xlfn.XLOOKUP(tbl_GL[[#This Row],[Account_key]],tbl_COA[Account_key],tbl_COA[SubClass],"Not Found")</f>
        <v>Taxation</v>
      </c>
      <c r="I6028" t="str">
        <f>_xlfn.XLOOKUP(tbl_GL[[#This Row],[Account_key]],tbl_COA[Account_key],tbl_COA[SubClass2],"Not Found")</f>
        <v>Taxation</v>
      </c>
      <c r="J6028" t="str">
        <f>_xlfn.XLOOKUP(tbl_GL[[#This Row],[Account_key]],tbl_COA[Account_key],tbl_COA[SubAccount],,0)</f>
        <v>Taxation</v>
      </c>
      <c r="K6028">
        <f>YEAR(tbl_GL[[#This Row],[Date]])</f>
        <v>2018</v>
      </c>
    </row>
    <row r="6029" spans="1:11" hidden="1" x14ac:dyDescent="0.35">
      <c r="A6029">
        <v>419.2</v>
      </c>
      <c r="B6029" s="24">
        <v>43343</v>
      </c>
      <c r="C6029">
        <v>3</v>
      </c>
      <c r="D6029" s="13">
        <v>122</v>
      </c>
      <c r="E6029" s="23" t="s">
        <v>108</v>
      </c>
      <c r="F6029" s="17">
        <v>2681</v>
      </c>
      <c r="G6029" t="str">
        <f>_xlfn.XLOOKUP(tbl_GL[[#This Row],[Account_key]],tbl_COA[Account_key],tbl_COA[Class],"Not Found")</f>
        <v>Liabilities and Owners Equity</v>
      </c>
      <c r="H6029" t="str">
        <f>_xlfn.XLOOKUP(tbl_GL[[#This Row],[Account_key]],tbl_COA[Account_key],tbl_COA[SubClass],"Not Found")</f>
        <v>Liabilities</v>
      </c>
      <c r="I6029" t="str">
        <f>_xlfn.XLOOKUP(tbl_GL[[#This Row],[Account_key]],tbl_COA[Account_key],tbl_COA[SubClass2],"Not Found")</f>
        <v>Current Liabilities</v>
      </c>
      <c r="J6029" t="str">
        <f>_xlfn.XLOOKUP(tbl_GL[[#This Row],[Account_key]],tbl_COA[Account_key],tbl_COA[SubAccount],,0)</f>
        <v>Tax payable</v>
      </c>
      <c r="K6029">
        <f>YEAR(tbl_GL[[#This Row],[Date]])</f>
        <v>2018</v>
      </c>
    </row>
    <row r="6030" spans="1:11" hidden="1" x14ac:dyDescent="0.35">
      <c r="A6030">
        <v>420.1</v>
      </c>
      <c r="B6030" s="24">
        <v>43343</v>
      </c>
      <c r="C6030">
        <v>3</v>
      </c>
      <c r="D6030" s="13">
        <v>240</v>
      </c>
      <c r="E6030" s="13" t="s">
        <v>56</v>
      </c>
      <c r="F6030" s="17">
        <v>-4000</v>
      </c>
      <c r="G6030" t="str">
        <f>_xlfn.XLOOKUP(tbl_GL[[#This Row],[Account_key]],tbl_COA[Account_key],tbl_COA[Class],"Not Found")</f>
        <v>Operating account</v>
      </c>
      <c r="H6030" t="str">
        <f>_xlfn.XLOOKUP(tbl_GL[[#This Row],[Account_key]],tbl_COA[Account_key],tbl_COA[SubClass],"Not Found")</f>
        <v>Operating Expenses</v>
      </c>
      <c r="I6030" t="str">
        <f>_xlfn.XLOOKUP(tbl_GL[[#This Row],[Account_key]],tbl_COA[Account_key],tbl_COA[SubClass2],"Not Found")</f>
        <v>Sales &amp; Distribution</v>
      </c>
      <c r="J6030" t="str">
        <f>_xlfn.XLOOKUP(tbl_GL[[#This Row],[Account_key]],tbl_COA[Account_key],tbl_COA[SubAccount],,0)</f>
        <v>Salaries</v>
      </c>
      <c r="K6030">
        <f>YEAR(tbl_GL[[#This Row],[Date]])</f>
        <v>2018</v>
      </c>
    </row>
    <row r="6031" spans="1:11" hidden="1" x14ac:dyDescent="0.35">
      <c r="A6031">
        <v>420.2</v>
      </c>
      <c r="B6031" s="24">
        <v>43343</v>
      </c>
      <c r="C6031">
        <v>3</v>
      </c>
      <c r="D6031" s="13">
        <v>10</v>
      </c>
      <c r="E6031" s="13" t="s">
        <v>56</v>
      </c>
      <c r="F6031" s="17">
        <v>-4000</v>
      </c>
      <c r="G6031" t="str">
        <f>_xlfn.XLOOKUP(tbl_GL[[#This Row],[Account_key]],tbl_COA[Account_key],tbl_COA[Class],"Not Found")</f>
        <v>Assets</v>
      </c>
      <c r="H6031" t="str">
        <f>_xlfn.XLOOKUP(tbl_GL[[#This Row],[Account_key]],tbl_COA[Account_key],tbl_COA[SubClass],"Not Found")</f>
        <v>Assets</v>
      </c>
      <c r="I6031" t="str">
        <f>_xlfn.XLOOKUP(tbl_GL[[#This Row],[Account_key]],tbl_COA[Account_key],tbl_COA[SubClass2],"Not Found")</f>
        <v>Current Assets</v>
      </c>
      <c r="J6031" t="str">
        <f>_xlfn.XLOOKUP(tbl_GL[[#This Row],[Account_key]],tbl_COA[Account_key],tbl_COA[SubAccount],,0)</f>
        <v>Cash at Bank</v>
      </c>
      <c r="K6031">
        <f>YEAR(tbl_GL[[#This Row],[Date]])</f>
        <v>2018</v>
      </c>
    </row>
    <row r="6032" spans="1:11" hidden="1" x14ac:dyDescent="0.35">
      <c r="A6032">
        <v>421.1</v>
      </c>
      <c r="B6032" s="24">
        <v>43343</v>
      </c>
      <c r="C6032">
        <v>3</v>
      </c>
      <c r="D6032" s="13">
        <v>380</v>
      </c>
      <c r="E6032" s="13" t="s">
        <v>101</v>
      </c>
      <c r="F6032" s="17">
        <v>-4000</v>
      </c>
      <c r="G6032" t="str">
        <f>_xlfn.XLOOKUP(tbl_GL[[#This Row],[Account_key]],tbl_COA[Account_key],tbl_COA[Class],"Not Found")</f>
        <v>Operating account</v>
      </c>
      <c r="H6032" t="str">
        <f>_xlfn.XLOOKUP(tbl_GL[[#This Row],[Account_key]],tbl_COA[Account_key],tbl_COA[SubClass],"Not Found")</f>
        <v>Depreciation &amp; Amortization</v>
      </c>
      <c r="I6032" t="str">
        <f>_xlfn.XLOOKUP(tbl_GL[[#This Row],[Account_key]],tbl_COA[Account_key],tbl_COA[SubClass2],"Not Found")</f>
        <v>Depreciation</v>
      </c>
      <c r="J6032" t="str">
        <f>_xlfn.XLOOKUP(tbl_GL[[#This Row],[Account_key]],tbl_COA[Account_key],tbl_COA[SubAccount],,0)</f>
        <v>Equipment</v>
      </c>
      <c r="K6032">
        <f>YEAR(tbl_GL[[#This Row],[Date]])</f>
        <v>2018</v>
      </c>
    </row>
    <row r="6033" spans="1:11" hidden="1" x14ac:dyDescent="0.35">
      <c r="A6033">
        <v>421.2</v>
      </c>
      <c r="B6033" s="24">
        <v>43343</v>
      </c>
      <c r="C6033">
        <v>3</v>
      </c>
      <c r="D6033" s="13">
        <v>90</v>
      </c>
      <c r="E6033" s="13" t="s">
        <v>101</v>
      </c>
      <c r="F6033" s="17">
        <v>-4000</v>
      </c>
      <c r="G6033" t="str">
        <f>_xlfn.XLOOKUP(tbl_GL[[#This Row],[Account_key]],tbl_COA[Account_key],tbl_COA[Class],"Not Found")</f>
        <v>Assets</v>
      </c>
      <c r="H6033" t="str">
        <f>_xlfn.XLOOKUP(tbl_GL[[#This Row],[Account_key]],tbl_COA[Account_key],tbl_COA[SubClass],"Not Found")</f>
        <v>Assets</v>
      </c>
      <c r="I6033" t="str">
        <f>_xlfn.XLOOKUP(tbl_GL[[#This Row],[Account_key]],tbl_COA[Account_key],tbl_COA[SubClass2],"Not Found")</f>
        <v>Non-Current Assets</v>
      </c>
      <c r="J6033" t="str">
        <f>_xlfn.XLOOKUP(tbl_GL[[#This Row],[Account_key]],tbl_COA[Account_key],tbl_COA[SubAccount],,0)</f>
        <v>Office Furniture &amp; Equipment</v>
      </c>
      <c r="K6033">
        <f>YEAR(tbl_GL[[#This Row],[Date]])</f>
        <v>2018</v>
      </c>
    </row>
    <row r="6034" spans="1:11" hidden="1" x14ac:dyDescent="0.35">
      <c r="A6034">
        <v>423.1</v>
      </c>
      <c r="B6034" s="24">
        <v>43344</v>
      </c>
      <c r="C6034">
        <v>3</v>
      </c>
      <c r="D6034" s="13">
        <v>10</v>
      </c>
      <c r="E6034" s="13" t="s">
        <v>98</v>
      </c>
      <c r="F6034" s="17">
        <v>-1038</v>
      </c>
      <c r="G6034" t="str">
        <f>_xlfn.XLOOKUP(tbl_GL[[#This Row],[Account_key]],tbl_COA[Account_key],tbl_COA[Class],"Not Found")</f>
        <v>Assets</v>
      </c>
      <c r="H6034" t="str">
        <f>_xlfn.XLOOKUP(tbl_GL[[#This Row],[Account_key]],tbl_COA[Account_key],tbl_COA[SubClass],"Not Found")</f>
        <v>Assets</v>
      </c>
      <c r="I6034" t="str">
        <f>_xlfn.XLOOKUP(tbl_GL[[#This Row],[Account_key]],tbl_COA[Account_key],tbl_COA[SubClass2],"Not Found")</f>
        <v>Current Assets</v>
      </c>
      <c r="J6034" t="str">
        <f>_xlfn.XLOOKUP(tbl_GL[[#This Row],[Account_key]],tbl_COA[Account_key],tbl_COA[SubAccount],,0)</f>
        <v>Cash at Bank</v>
      </c>
      <c r="K6034">
        <f>YEAR(tbl_GL[[#This Row],[Date]])</f>
        <v>2018</v>
      </c>
    </row>
    <row r="6035" spans="1:11" hidden="1" x14ac:dyDescent="0.35">
      <c r="A6035">
        <v>423.2</v>
      </c>
      <c r="B6035" s="24">
        <v>43344</v>
      </c>
      <c r="C6035">
        <v>3</v>
      </c>
      <c r="D6035" s="13">
        <v>120</v>
      </c>
      <c r="E6035" s="13" t="s">
        <v>98</v>
      </c>
      <c r="F6035" s="17">
        <v>-1038</v>
      </c>
      <c r="G6035" t="str">
        <f>_xlfn.XLOOKUP(tbl_GL[[#This Row],[Account_key]],tbl_COA[Account_key],tbl_COA[Class],"Not Found")</f>
        <v>Liabilities and Owners Equity</v>
      </c>
      <c r="H6035" t="str">
        <f>_xlfn.XLOOKUP(tbl_GL[[#This Row],[Account_key]],tbl_COA[Account_key],tbl_COA[SubClass],"Not Found")</f>
        <v>Liabilities</v>
      </c>
      <c r="I6035" t="str">
        <f>_xlfn.XLOOKUP(tbl_GL[[#This Row],[Account_key]],tbl_COA[Account_key],tbl_COA[SubClass2],"Not Found")</f>
        <v>Current Liabilities</v>
      </c>
      <c r="J6035" t="str">
        <f>_xlfn.XLOOKUP(tbl_GL[[#This Row],[Account_key]],tbl_COA[Account_key],tbl_COA[SubAccount],,0)</f>
        <v>Accrued Expenses</v>
      </c>
      <c r="K6035">
        <f>YEAR(tbl_GL[[#This Row],[Date]])</f>
        <v>2018</v>
      </c>
    </row>
    <row r="6036" spans="1:11" hidden="1" x14ac:dyDescent="0.35">
      <c r="A6036">
        <v>424.1</v>
      </c>
      <c r="B6036" s="24">
        <v>43344</v>
      </c>
      <c r="C6036">
        <v>3</v>
      </c>
      <c r="D6036" s="13">
        <v>260</v>
      </c>
      <c r="E6036" s="13" t="s">
        <v>97</v>
      </c>
      <c r="F6036" s="17">
        <v>-1463</v>
      </c>
      <c r="G6036" t="str">
        <f>_xlfn.XLOOKUP(tbl_GL[[#This Row],[Account_key]],tbl_COA[Account_key],tbl_COA[Class],"Not Found")</f>
        <v>Operating account</v>
      </c>
      <c r="H6036" t="str">
        <f>_xlfn.XLOOKUP(tbl_GL[[#This Row],[Account_key]],tbl_COA[Account_key],tbl_COA[SubClass],"Not Found")</f>
        <v>Operating Expenses</v>
      </c>
      <c r="I6036" t="str">
        <f>_xlfn.XLOOKUP(tbl_GL[[#This Row],[Account_key]],tbl_COA[Account_key],tbl_COA[SubClass2],"Not Found")</f>
        <v>Marketing</v>
      </c>
      <c r="J6036" t="str">
        <f>_xlfn.XLOOKUP(tbl_GL[[#This Row],[Account_key]],tbl_COA[Account_key],tbl_COA[SubAccount],,0)</f>
        <v>Commissions</v>
      </c>
      <c r="K6036">
        <f>YEAR(tbl_GL[[#This Row],[Date]])</f>
        <v>2018</v>
      </c>
    </row>
    <row r="6037" spans="1:11" hidden="1" x14ac:dyDescent="0.35">
      <c r="A6037">
        <v>424.2</v>
      </c>
      <c r="B6037" s="24">
        <v>43344</v>
      </c>
      <c r="C6037">
        <v>3</v>
      </c>
      <c r="D6037" s="13">
        <v>120</v>
      </c>
      <c r="E6037" s="13" t="s">
        <v>97</v>
      </c>
      <c r="F6037" s="17">
        <v>1463</v>
      </c>
      <c r="G6037" t="str">
        <f>_xlfn.XLOOKUP(tbl_GL[[#This Row],[Account_key]],tbl_COA[Account_key],tbl_COA[Class],"Not Found")</f>
        <v>Liabilities and Owners Equity</v>
      </c>
      <c r="H6037" t="str">
        <f>_xlfn.XLOOKUP(tbl_GL[[#This Row],[Account_key]],tbl_COA[Account_key],tbl_COA[SubClass],"Not Found")</f>
        <v>Liabilities</v>
      </c>
      <c r="I6037" t="str">
        <f>_xlfn.XLOOKUP(tbl_GL[[#This Row],[Account_key]],tbl_COA[Account_key],tbl_COA[SubClass2],"Not Found")</f>
        <v>Current Liabilities</v>
      </c>
      <c r="J6037" t="str">
        <f>_xlfn.XLOOKUP(tbl_GL[[#This Row],[Account_key]],tbl_COA[Account_key],tbl_COA[SubAccount],,0)</f>
        <v>Accrued Expenses</v>
      </c>
      <c r="K6037">
        <f>YEAR(tbl_GL[[#This Row],[Date]])</f>
        <v>2018</v>
      </c>
    </row>
    <row r="6038" spans="1:11" hidden="1" x14ac:dyDescent="0.35">
      <c r="A6038">
        <v>425.1</v>
      </c>
      <c r="B6038" s="24">
        <v>43344</v>
      </c>
      <c r="C6038">
        <v>3</v>
      </c>
      <c r="D6038" s="13">
        <v>60</v>
      </c>
      <c r="E6038" s="13" t="s">
        <v>84</v>
      </c>
      <c r="F6038" s="17">
        <v>18667</v>
      </c>
      <c r="G6038" t="str">
        <f>_xlfn.XLOOKUP(tbl_GL[[#This Row],[Account_key]],tbl_COA[Account_key],tbl_COA[Class],"Not Found")</f>
        <v>Assets</v>
      </c>
      <c r="H6038" t="str">
        <f>_xlfn.XLOOKUP(tbl_GL[[#This Row],[Account_key]],tbl_COA[Account_key],tbl_COA[SubClass],"Not Found")</f>
        <v>Assets</v>
      </c>
      <c r="I6038" t="str">
        <f>_xlfn.XLOOKUP(tbl_GL[[#This Row],[Account_key]],tbl_COA[Account_key],tbl_COA[SubClass2],"Not Found")</f>
        <v>Current Assets</v>
      </c>
      <c r="J6038" t="str">
        <f>_xlfn.XLOOKUP(tbl_GL[[#This Row],[Account_key]],tbl_COA[Account_key],tbl_COA[SubAccount],,0)</f>
        <v>Inventory</v>
      </c>
      <c r="K6038">
        <f>YEAR(tbl_GL[[#This Row],[Date]])</f>
        <v>2018</v>
      </c>
    </row>
    <row r="6039" spans="1:11" hidden="1" x14ac:dyDescent="0.35">
      <c r="A6039">
        <v>425.2</v>
      </c>
      <c r="B6039" s="24">
        <v>43344</v>
      </c>
      <c r="C6039">
        <v>3</v>
      </c>
      <c r="D6039" s="13">
        <v>110</v>
      </c>
      <c r="E6039" s="13" t="s">
        <v>84</v>
      </c>
      <c r="F6039" s="17">
        <v>18667</v>
      </c>
      <c r="G6039" t="str">
        <f>_xlfn.XLOOKUP(tbl_GL[[#This Row],[Account_key]],tbl_COA[Account_key],tbl_COA[Class],"Not Found")</f>
        <v>Liabilities and Owners Equity</v>
      </c>
      <c r="H6039" t="str">
        <f>_xlfn.XLOOKUP(tbl_GL[[#This Row],[Account_key]],tbl_COA[Account_key],tbl_COA[SubClass],"Not Found")</f>
        <v>Liabilities</v>
      </c>
      <c r="I6039" t="str">
        <f>_xlfn.XLOOKUP(tbl_GL[[#This Row],[Account_key]],tbl_COA[Account_key],tbl_COA[SubClass2],"Not Found")</f>
        <v>Current Liabilities</v>
      </c>
      <c r="J6039" t="str">
        <f>_xlfn.XLOOKUP(tbl_GL[[#This Row],[Account_key]],tbl_COA[Account_key],tbl_COA[SubAccount],,0)</f>
        <v>Trade Payables</v>
      </c>
      <c r="K6039">
        <f>YEAR(tbl_GL[[#This Row],[Date]])</f>
        <v>2018</v>
      </c>
    </row>
    <row r="6040" spans="1:11" hidden="1" x14ac:dyDescent="0.35">
      <c r="A6040">
        <v>426.1</v>
      </c>
      <c r="B6040" s="24">
        <v>43346</v>
      </c>
      <c r="C6040">
        <v>3</v>
      </c>
      <c r="D6040" s="13">
        <v>30</v>
      </c>
      <c r="E6040" s="13" t="s">
        <v>80</v>
      </c>
      <c r="F6040" s="17">
        <v>-10699</v>
      </c>
      <c r="G6040" t="str">
        <f>_xlfn.XLOOKUP(tbl_GL[[#This Row],[Account_key]],tbl_COA[Account_key],tbl_COA[Class],"Not Found")</f>
        <v>Assets</v>
      </c>
      <c r="H6040" t="str">
        <f>_xlfn.XLOOKUP(tbl_GL[[#This Row],[Account_key]],tbl_COA[Account_key],tbl_COA[SubClass],"Not Found")</f>
        <v>Assets</v>
      </c>
      <c r="I6040" t="str">
        <f>_xlfn.XLOOKUP(tbl_GL[[#This Row],[Account_key]],tbl_COA[Account_key],tbl_COA[SubClass2],"Not Found")</f>
        <v>Current Assets</v>
      </c>
      <c r="J6040" t="str">
        <f>_xlfn.XLOOKUP(tbl_GL[[#This Row],[Account_key]],tbl_COA[Account_key],tbl_COA[SubAccount],,0)</f>
        <v>Trade Receivables</v>
      </c>
      <c r="K6040">
        <f>YEAR(tbl_GL[[#This Row],[Date]])</f>
        <v>2018</v>
      </c>
    </row>
    <row r="6041" spans="1:11" hidden="1" x14ac:dyDescent="0.35">
      <c r="A6041">
        <v>426.2</v>
      </c>
      <c r="B6041" s="24">
        <v>43346</v>
      </c>
      <c r="C6041">
        <v>3</v>
      </c>
      <c r="D6041" s="13">
        <v>10</v>
      </c>
      <c r="E6041" s="13" t="s">
        <v>80</v>
      </c>
      <c r="F6041" s="17">
        <v>10699</v>
      </c>
      <c r="G6041" t="str">
        <f>_xlfn.XLOOKUP(tbl_GL[[#This Row],[Account_key]],tbl_COA[Account_key],tbl_COA[Class],"Not Found")</f>
        <v>Assets</v>
      </c>
      <c r="H6041" t="str">
        <f>_xlfn.XLOOKUP(tbl_GL[[#This Row],[Account_key]],tbl_COA[Account_key],tbl_COA[SubClass],"Not Found")</f>
        <v>Assets</v>
      </c>
      <c r="I6041" t="str">
        <f>_xlfn.XLOOKUP(tbl_GL[[#This Row],[Account_key]],tbl_COA[Account_key],tbl_COA[SubClass2],"Not Found")</f>
        <v>Current Assets</v>
      </c>
      <c r="J6041" t="str">
        <f>_xlfn.XLOOKUP(tbl_GL[[#This Row],[Account_key]],tbl_COA[Account_key],tbl_COA[SubAccount],,0)</f>
        <v>Cash at Bank</v>
      </c>
      <c r="K6041">
        <f>YEAR(tbl_GL[[#This Row],[Date]])</f>
        <v>2018</v>
      </c>
    </row>
    <row r="6042" spans="1:11" hidden="1" x14ac:dyDescent="0.35">
      <c r="A6042">
        <v>427.1</v>
      </c>
      <c r="B6042" s="24">
        <v>43347</v>
      </c>
      <c r="C6042">
        <v>3</v>
      </c>
      <c r="D6042" s="13">
        <v>230</v>
      </c>
      <c r="E6042" s="13" t="s">
        <v>4</v>
      </c>
      <c r="F6042" s="17">
        <v>-804</v>
      </c>
      <c r="G6042" t="str">
        <f>_xlfn.XLOOKUP(tbl_GL[[#This Row],[Account_key]],tbl_COA[Account_key],tbl_COA[Class],"Not Found")</f>
        <v>Trading account</v>
      </c>
      <c r="H6042" t="str">
        <f>_xlfn.XLOOKUP(tbl_GL[[#This Row],[Account_key]],tbl_COA[Account_key],tbl_COA[SubClass],"Not Found")</f>
        <v>Cost of Sales</v>
      </c>
      <c r="I6042" t="str">
        <f>_xlfn.XLOOKUP(tbl_GL[[#This Row],[Account_key]],tbl_COA[Account_key],tbl_COA[SubClass2],"Not Found")</f>
        <v>Cost of Sales</v>
      </c>
      <c r="J6042" t="str">
        <f>_xlfn.XLOOKUP(tbl_GL[[#This Row],[Account_key]],tbl_COA[Account_key],tbl_COA[SubAccount],,0)</f>
        <v>Cost of Sales</v>
      </c>
      <c r="K6042">
        <f>YEAR(tbl_GL[[#This Row],[Date]])</f>
        <v>2018</v>
      </c>
    </row>
    <row r="6043" spans="1:11" hidden="1" x14ac:dyDescent="0.35">
      <c r="A6043">
        <v>427.2</v>
      </c>
      <c r="B6043" s="24">
        <v>43347</v>
      </c>
      <c r="C6043">
        <v>3</v>
      </c>
      <c r="D6043" s="13">
        <v>60</v>
      </c>
      <c r="E6043" s="13" t="s">
        <v>4</v>
      </c>
      <c r="F6043" s="17">
        <v>-804</v>
      </c>
      <c r="G6043" t="str">
        <f>_xlfn.XLOOKUP(tbl_GL[[#This Row],[Account_key]],tbl_COA[Account_key],tbl_COA[Class],"Not Found")</f>
        <v>Assets</v>
      </c>
      <c r="H6043" t="str">
        <f>_xlfn.XLOOKUP(tbl_GL[[#This Row],[Account_key]],tbl_COA[Account_key],tbl_COA[SubClass],"Not Found")</f>
        <v>Assets</v>
      </c>
      <c r="I6043" t="str">
        <f>_xlfn.XLOOKUP(tbl_GL[[#This Row],[Account_key]],tbl_COA[Account_key],tbl_COA[SubClass2],"Not Found")</f>
        <v>Current Assets</v>
      </c>
      <c r="J6043" t="str">
        <f>_xlfn.XLOOKUP(tbl_GL[[#This Row],[Account_key]],tbl_COA[Account_key],tbl_COA[SubAccount],,0)</f>
        <v>Inventory</v>
      </c>
      <c r="K6043">
        <f>YEAR(tbl_GL[[#This Row],[Date]])</f>
        <v>2018</v>
      </c>
    </row>
    <row r="6044" spans="1:11" hidden="1" x14ac:dyDescent="0.35">
      <c r="A6044">
        <v>428.1</v>
      </c>
      <c r="B6044" s="24">
        <v>43347</v>
      </c>
      <c r="C6044">
        <v>3</v>
      </c>
      <c r="D6044" s="13">
        <v>210</v>
      </c>
      <c r="E6044" s="13" t="s">
        <v>7</v>
      </c>
      <c r="F6044" s="17">
        <v>2346</v>
      </c>
      <c r="G6044" t="str">
        <f>_xlfn.XLOOKUP(tbl_GL[[#This Row],[Account_key]],tbl_COA[Account_key],tbl_COA[Class],"Not Found")</f>
        <v>Trading account</v>
      </c>
      <c r="H6044" t="str">
        <f>_xlfn.XLOOKUP(tbl_GL[[#This Row],[Account_key]],tbl_COA[Account_key],tbl_COA[SubClass],"Not Found")</f>
        <v>Sales</v>
      </c>
      <c r="I6044" t="str">
        <f>_xlfn.XLOOKUP(tbl_GL[[#This Row],[Account_key]],tbl_COA[Account_key],tbl_COA[SubClass2],"Not Found")</f>
        <v>Sales</v>
      </c>
      <c r="J6044" t="str">
        <f>_xlfn.XLOOKUP(tbl_GL[[#This Row],[Account_key]],tbl_COA[Account_key],tbl_COA[SubAccount],,0)</f>
        <v>Sales</v>
      </c>
      <c r="K6044">
        <f>YEAR(tbl_GL[[#This Row],[Date]])</f>
        <v>2018</v>
      </c>
    </row>
    <row r="6045" spans="1:11" hidden="1" x14ac:dyDescent="0.35">
      <c r="A6045">
        <v>428.2</v>
      </c>
      <c r="B6045" s="24">
        <v>43347</v>
      </c>
      <c r="C6045">
        <v>3</v>
      </c>
      <c r="D6045" s="13">
        <v>10</v>
      </c>
      <c r="E6045" s="13" t="s">
        <v>7</v>
      </c>
      <c r="F6045" s="17">
        <v>2346</v>
      </c>
      <c r="G6045" t="str">
        <f>_xlfn.XLOOKUP(tbl_GL[[#This Row],[Account_key]],tbl_COA[Account_key],tbl_COA[Class],"Not Found")</f>
        <v>Assets</v>
      </c>
      <c r="H6045" t="str">
        <f>_xlfn.XLOOKUP(tbl_GL[[#This Row],[Account_key]],tbl_COA[Account_key],tbl_COA[SubClass],"Not Found")</f>
        <v>Assets</v>
      </c>
      <c r="I6045" t="str">
        <f>_xlfn.XLOOKUP(tbl_GL[[#This Row],[Account_key]],tbl_COA[Account_key],tbl_COA[SubClass2],"Not Found")</f>
        <v>Current Assets</v>
      </c>
      <c r="J6045" t="str">
        <f>_xlfn.XLOOKUP(tbl_GL[[#This Row],[Account_key]],tbl_COA[Account_key],tbl_COA[SubAccount],,0)</f>
        <v>Cash at Bank</v>
      </c>
      <c r="K6045">
        <f>YEAR(tbl_GL[[#This Row],[Date]])</f>
        <v>2018</v>
      </c>
    </row>
    <row r="6046" spans="1:11" hidden="1" x14ac:dyDescent="0.35">
      <c r="A6046">
        <v>429.1</v>
      </c>
      <c r="B6046" s="24">
        <v>43347</v>
      </c>
      <c r="C6046">
        <v>3</v>
      </c>
      <c r="D6046" s="13">
        <v>230</v>
      </c>
      <c r="E6046" s="13" t="s">
        <v>4</v>
      </c>
      <c r="F6046" s="17">
        <v>-2979</v>
      </c>
      <c r="G6046" t="str">
        <f>_xlfn.XLOOKUP(tbl_GL[[#This Row],[Account_key]],tbl_COA[Account_key],tbl_COA[Class],"Not Found")</f>
        <v>Trading account</v>
      </c>
      <c r="H6046" t="str">
        <f>_xlfn.XLOOKUP(tbl_GL[[#This Row],[Account_key]],tbl_COA[Account_key],tbl_COA[SubClass],"Not Found")</f>
        <v>Cost of Sales</v>
      </c>
      <c r="I6046" t="str">
        <f>_xlfn.XLOOKUP(tbl_GL[[#This Row],[Account_key]],tbl_COA[Account_key],tbl_COA[SubClass2],"Not Found")</f>
        <v>Cost of Sales</v>
      </c>
      <c r="J6046" t="str">
        <f>_xlfn.XLOOKUP(tbl_GL[[#This Row],[Account_key]],tbl_COA[Account_key],tbl_COA[SubAccount],,0)</f>
        <v>Cost of Sales</v>
      </c>
      <c r="K6046">
        <f>YEAR(tbl_GL[[#This Row],[Date]])</f>
        <v>2018</v>
      </c>
    </row>
    <row r="6047" spans="1:11" hidden="1" x14ac:dyDescent="0.35">
      <c r="A6047">
        <v>429.2</v>
      </c>
      <c r="B6047" s="24">
        <v>43347</v>
      </c>
      <c r="C6047">
        <v>3</v>
      </c>
      <c r="D6047" s="13">
        <v>60</v>
      </c>
      <c r="E6047" s="13" t="s">
        <v>4</v>
      </c>
      <c r="F6047" s="17">
        <v>-2979</v>
      </c>
      <c r="G6047" t="str">
        <f>_xlfn.XLOOKUP(tbl_GL[[#This Row],[Account_key]],tbl_COA[Account_key],tbl_COA[Class],"Not Found")</f>
        <v>Assets</v>
      </c>
      <c r="H6047" t="str">
        <f>_xlfn.XLOOKUP(tbl_GL[[#This Row],[Account_key]],tbl_COA[Account_key],tbl_COA[SubClass],"Not Found")</f>
        <v>Assets</v>
      </c>
      <c r="I6047" t="str">
        <f>_xlfn.XLOOKUP(tbl_GL[[#This Row],[Account_key]],tbl_COA[Account_key],tbl_COA[SubClass2],"Not Found")</f>
        <v>Current Assets</v>
      </c>
      <c r="J6047" t="str">
        <f>_xlfn.XLOOKUP(tbl_GL[[#This Row],[Account_key]],tbl_COA[Account_key],tbl_COA[SubAccount],,0)</f>
        <v>Inventory</v>
      </c>
      <c r="K6047">
        <f>YEAR(tbl_GL[[#This Row],[Date]])</f>
        <v>2018</v>
      </c>
    </row>
    <row r="6048" spans="1:11" hidden="1" x14ac:dyDescent="0.35">
      <c r="A6048">
        <v>430.1</v>
      </c>
      <c r="B6048" s="24">
        <v>43347</v>
      </c>
      <c r="C6048">
        <v>3</v>
      </c>
      <c r="D6048" s="13">
        <v>210</v>
      </c>
      <c r="E6048" s="13" t="s">
        <v>8</v>
      </c>
      <c r="F6048" s="17">
        <v>9310</v>
      </c>
      <c r="G6048" t="str">
        <f>_xlfn.XLOOKUP(tbl_GL[[#This Row],[Account_key]],tbl_COA[Account_key],tbl_COA[Class],"Not Found")</f>
        <v>Trading account</v>
      </c>
      <c r="H6048" t="str">
        <f>_xlfn.XLOOKUP(tbl_GL[[#This Row],[Account_key]],tbl_COA[Account_key],tbl_COA[SubClass],"Not Found")</f>
        <v>Sales</v>
      </c>
      <c r="I6048" t="str">
        <f>_xlfn.XLOOKUP(tbl_GL[[#This Row],[Account_key]],tbl_COA[Account_key],tbl_COA[SubClass2],"Not Found")</f>
        <v>Sales</v>
      </c>
      <c r="J6048" t="str">
        <f>_xlfn.XLOOKUP(tbl_GL[[#This Row],[Account_key]],tbl_COA[Account_key],tbl_COA[SubAccount],,0)</f>
        <v>Sales</v>
      </c>
      <c r="K6048">
        <f>YEAR(tbl_GL[[#This Row],[Date]])</f>
        <v>2018</v>
      </c>
    </row>
    <row r="6049" spans="1:11" hidden="1" x14ac:dyDescent="0.35">
      <c r="A6049">
        <v>430.2</v>
      </c>
      <c r="B6049" s="24">
        <v>43347</v>
      </c>
      <c r="C6049">
        <v>3</v>
      </c>
      <c r="D6049" s="13">
        <v>30</v>
      </c>
      <c r="E6049" s="13" t="s">
        <v>8</v>
      </c>
      <c r="F6049" s="17">
        <v>9310</v>
      </c>
      <c r="G6049" t="str">
        <f>_xlfn.XLOOKUP(tbl_GL[[#This Row],[Account_key]],tbl_COA[Account_key],tbl_COA[Class],"Not Found")</f>
        <v>Assets</v>
      </c>
      <c r="H6049" t="str">
        <f>_xlfn.XLOOKUP(tbl_GL[[#This Row],[Account_key]],tbl_COA[Account_key],tbl_COA[SubClass],"Not Found")</f>
        <v>Assets</v>
      </c>
      <c r="I6049" t="str">
        <f>_xlfn.XLOOKUP(tbl_GL[[#This Row],[Account_key]],tbl_COA[Account_key],tbl_COA[SubClass2],"Not Found")</f>
        <v>Current Assets</v>
      </c>
      <c r="J6049" t="str">
        <f>_xlfn.XLOOKUP(tbl_GL[[#This Row],[Account_key]],tbl_COA[Account_key],tbl_COA[SubAccount],,0)</f>
        <v>Trade Receivables</v>
      </c>
      <c r="K6049">
        <f>YEAR(tbl_GL[[#This Row],[Date]])</f>
        <v>2018</v>
      </c>
    </row>
    <row r="6050" spans="1:11" hidden="1" x14ac:dyDescent="0.35">
      <c r="A6050">
        <v>431.1</v>
      </c>
      <c r="B6050" s="24">
        <v>43348</v>
      </c>
      <c r="C6050">
        <v>3</v>
      </c>
      <c r="D6050" s="13">
        <v>330</v>
      </c>
      <c r="E6050" s="13" t="s">
        <v>97</v>
      </c>
      <c r="F6050" s="17">
        <v>-1194</v>
      </c>
      <c r="G6050" t="str">
        <f>_xlfn.XLOOKUP(tbl_GL[[#This Row],[Account_key]],tbl_COA[Account_key],tbl_COA[Class],"Not Found")</f>
        <v>Operating account</v>
      </c>
      <c r="H6050" t="str">
        <f>_xlfn.XLOOKUP(tbl_GL[[#This Row],[Account_key]],tbl_COA[Account_key],tbl_COA[SubClass],"Not Found")</f>
        <v>Operating Expenses</v>
      </c>
      <c r="I6050" t="str">
        <f>_xlfn.XLOOKUP(tbl_GL[[#This Row],[Account_key]],tbl_COA[Account_key],tbl_COA[SubClass2],"Not Found")</f>
        <v>Administration</v>
      </c>
      <c r="J6050" t="str">
        <f>_xlfn.XLOOKUP(tbl_GL[[#This Row],[Account_key]],tbl_COA[Account_key],tbl_COA[SubAccount],,0)</f>
        <v>Telephone</v>
      </c>
      <c r="K6050">
        <f>YEAR(tbl_GL[[#This Row],[Date]])</f>
        <v>2018</v>
      </c>
    </row>
    <row r="6051" spans="1:11" hidden="1" x14ac:dyDescent="0.35">
      <c r="A6051">
        <v>431.2</v>
      </c>
      <c r="B6051" s="24">
        <v>43348</v>
      </c>
      <c r="C6051">
        <v>3</v>
      </c>
      <c r="D6051" s="13">
        <v>120</v>
      </c>
      <c r="E6051" s="13" t="s">
        <v>97</v>
      </c>
      <c r="F6051" s="17">
        <v>1194</v>
      </c>
      <c r="G6051" t="str">
        <f>_xlfn.XLOOKUP(tbl_GL[[#This Row],[Account_key]],tbl_COA[Account_key],tbl_COA[Class],"Not Found")</f>
        <v>Liabilities and Owners Equity</v>
      </c>
      <c r="H6051" t="str">
        <f>_xlfn.XLOOKUP(tbl_GL[[#This Row],[Account_key]],tbl_COA[Account_key],tbl_COA[SubClass],"Not Found")</f>
        <v>Liabilities</v>
      </c>
      <c r="I6051" t="str">
        <f>_xlfn.XLOOKUP(tbl_GL[[#This Row],[Account_key]],tbl_COA[Account_key],tbl_COA[SubClass2],"Not Found")</f>
        <v>Current Liabilities</v>
      </c>
      <c r="J6051" t="str">
        <f>_xlfn.XLOOKUP(tbl_GL[[#This Row],[Account_key]],tbl_COA[Account_key],tbl_COA[SubAccount],,0)</f>
        <v>Accrued Expenses</v>
      </c>
      <c r="K6051">
        <f>YEAR(tbl_GL[[#This Row],[Date]])</f>
        <v>2018</v>
      </c>
    </row>
    <row r="6052" spans="1:11" hidden="1" x14ac:dyDescent="0.35">
      <c r="A6052">
        <v>432.1</v>
      </c>
      <c r="B6052" s="24">
        <v>43351</v>
      </c>
      <c r="C6052">
        <v>3</v>
      </c>
      <c r="D6052" s="13">
        <v>260</v>
      </c>
      <c r="E6052" s="13" t="s">
        <v>83</v>
      </c>
      <c r="F6052" s="17">
        <v>427</v>
      </c>
      <c r="G6052" t="str">
        <f>_xlfn.XLOOKUP(tbl_GL[[#This Row],[Account_key]],tbl_COA[Account_key],tbl_COA[Class],"Not Found")</f>
        <v>Operating account</v>
      </c>
      <c r="H6052" t="str">
        <f>_xlfn.XLOOKUP(tbl_GL[[#This Row],[Account_key]],tbl_COA[Account_key],tbl_COA[SubClass],"Not Found")</f>
        <v>Operating Expenses</v>
      </c>
      <c r="I6052" t="str">
        <f>_xlfn.XLOOKUP(tbl_GL[[#This Row],[Account_key]],tbl_COA[Account_key],tbl_COA[SubClass2],"Not Found")</f>
        <v>Marketing</v>
      </c>
      <c r="J6052" t="str">
        <f>_xlfn.XLOOKUP(tbl_GL[[#This Row],[Account_key]],tbl_COA[Account_key],tbl_COA[SubAccount],,0)</f>
        <v>Commissions</v>
      </c>
      <c r="K6052">
        <f>YEAR(tbl_GL[[#This Row],[Date]])</f>
        <v>2018</v>
      </c>
    </row>
    <row r="6053" spans="1:11" hidden="1" x14ac:dyDescent="0.35">
      <c r="A6053">
        <v>432.2</v>
      </c>
      <c r="B6053" s="24">
        <v>43351</v>
      </c>
      <c r="C6053">
        <v>3</v>
      </c>
      <c r="D6053" s="13">
        <v>20</v>
      </c>
      <c r="E6053" s="13" t="s">
        <v>83</v>
      </c>
      <c r="F6053" s="17">
        <v>427</v>
      </c>
      <c r="G6053" t="str">
        <f>_xlfn.XLOOKUP(tbl_GL[[#This Row],[Account_key]],tbl_COA[Account_key],tbl_COA[Class],"Not Found")</f>
        <v>Assets</v>
      </c>
      <c r="H6053" t="str">
        <f>_xlfn.XLOOKUP(tbl_GL[[#This Row],[Account_key]],tbl_COA[Account_key],tbl_COA[SubClass],"Not Found")</f>
        <v>Assets</v>
      </c>
      <c r="I6053" t="str">
        <f>_xlfn.XLOOKUP(tbl_GL[[#This Row],[Account_key]],tbl_COA[Account_key],tbl_COA[SubClass2],"Not Found")</f>
        <v>Current Assets</v>
      </c>
      <c r="J6053" t="str">
        <f>_xlfn.XLOOKUP(tbl_GL[[#This Row],[Account_key]],tbl_COA[Account_key],tbl_COA[SubAccount],,0)</f>
        <v>Cash in hand</v>
      </c>
      <c r="K6053">
        <f>YEAR(tbl_GL[[#This Row],[Date]])</f>
        <v>2018</v>
      </c>
    </row>
    <row r="6054" spans="1:11" hidden="1" x14ac:dyDescent="0.35">
      <c r="A6054">
        <v>433.1</v>
      </c>
      <c r="B6054" s="24">
        <v>43351</v>
      </c>
      <c r="C6054">
        <v>3</v>
      </c>
      <c r="D6054" s="13">
        <v>350</v>
      </c>
      <c r="E6054" s="13" t="s">
        <v>97</v>
      </c>
      <c r="F6054" s="17">
        <v>-1420</v>
      </c>
      <c r="G6054" t="str">
        <f>_xlfn.XLOOKUP(tbl_GL[[#This Row],[Account_key]],tbl_COA[Account_key],tbl_COA[Class],"Not Found")</f>
        <v>Operating account</v>
      </c>
      <c r="H6054" t="str">
        <f>_xlfn.XLOOKUP(tbl_GL[[#This Row],[Account_key]],tbl_COA[Account_key],tbl_COA[SubClass],"Not Found")</f>
        <v>Operating Expenses</v>
      </c>
      <c r="I6054" t="str">
        <f>_xlfn.XLOOKUP(tbl_GL[[#This Row],[Account_key]],tbl_COA[Account_key],tbl_COA[SubClass2],"Not Found")</f>
        <v>Administration</v>
      </c>
      <c r="J6054" t="str">
        <f>_xlfn.XLOOKUP(tbl_GL[[#This Row],[Account_key]],tbl_COA[Account_key],tbl_COA[SubAccount],,0)</f>
        <v>Other Expenses</v>
      </c>
      <c r="K6054">
        <f>YEAR(tbl_GL[[#This Row],[Date]])</f>
        <v>2018</v>
      </c>
    </row>
    <row r="6055" spans="1:11" hidden="1" x14ac:dyDescent="0.35">
      <c r="A6055">
        <v>433.2</v>
      </c>
      <c r="B6055" s="24">
        <v>43351</v>
      </c>
      <c r="C6055">
        <v>3</v>
      </c>
      <c r="D6055" s="13">
        <v>120</v>
      </c>
      <c r="E6055" s="13" t="s">
        <v>97</v>
      </c>
      <c r="F6055" s="17">
        <v>1420</v>
      </c>
      <c r="G6055" t="str">
        <f>_xlfn.XLOOKUP(tbl_GL[[#This Row],[Account_key]],tbl_COA[Account_key],tbl_COA[Class],"Not Found")</f>
        <v>Liabilities and Owners Equity</v>
      </c>
      <c r="H6055" t="str">
        <f>_xlfn.XLOOKUP(tbl_GL[[#This Row],[Account_key]],tbl_COA[Account_key],tbl_COA[SubClass],"Not Found")</f>
        <v>Liabilities</v>
      </c>
      <c r="I6055" t="str">
        <f>_xlfn.XLOOKUP(tbl_GL[[#This Row],[Account_key]],tbl_COA[Account_key],tbl_COA[SubClass2],"Not Found")</f>
        <v>Current Liabilities</v>
      </c>
      <c r="J6055" t="str">
        <f>_xlfn.XLOOKUP(tbl_GL[[#This Row],[Account_key]],tbl_COA[Account_key],tbl_COA[SubAccount],,0)</f>
        <v>Accrued Expenses</v>
      </c>
      <c r="K6055">
        <f>YEAR(tbl_GL[[#This Row],[Date]])</f>
        <v>2018</v>
      </c>
    </row>
    <row r="6056" spans="1:11" hidden="1" x14ac:dyDescent="0.35">
      <c r="A6056">
        <v>434.1</v>
      </c>
      <c r="B6056" s="24">
        <v>43353</v>
      </c>
      <c r="C6056">
        <v>3</v>
      </c>
      <c r="D6056" s="13">
        <v>10</v>
      </c>
      <c r="E6056" s="13" t="s">
        <v>98</v>
      </c>
      <c r="F6056" s="17">
        <v>-1239</v>
      </c>
      <c r="G6056" t="str">
        <f>_xlfn.XLOOKUP(tbl_GL[[#This Row],[Account_key]],tbl_COA[Account_key],tbl_COA[Class],"Not Found")</f>
        <v>Assets</v>
      </c>
      <c r="H6056" t="str">
        <f>_xlfn.XLOOKUP(tbl_GL[[#This Row],[Account_key]],tbl_COA[Account_key],tbl_COA[SubClass],"Not Found")</f>
        <v>Assets</v>
      </c>
      <c r="I6056" t="str">
        <f>_xlfn.XLOOKUP(tbl_GL[[#This Row],[Account_key]],tbl_COA[Account_key],tbl_COA[SubClass2],"Not Found")</f>
        <v>Current Assets</v>
      </c>
      <c r="J6056" t="str">
        <f>_xlfn.XLOOKUP(tbl_GL[[#This Row],[Account_key]],tbl_COA[Account_key],tbl_COA[SubAccount],,0)</f>
        <v>Cash at Bank</v>
      </c>
      <c r="K6056">
        <f>YEAR(tbl_GL[[#This Row],[Date]])</f>
        <v>2018</v>
      </c>
    </row>
    <row r="6057" spans="1:11" hidden="1" x14ac:dyDescent="0.35">
      <c r="A6057">
        <v>434.2</v>
      </c>
      <c r="B6057" s="24">
        <v>43353</v>
      </c>
      <c r="C6057">
        <v>3</v>
      </c>
      <c r="D6057" s="13">
        <v>120</v>
      </c>
      <c r="E6057" s="13" t="s">
        <v>98</v>
      </c>
      <c r="F6057" s="17">
        <v>-1239</v>
      </c>
      <c r="G6057" t="str">
        <f>_xlfn.XLOOKUP(tbl_GL[[#This Row],[Account_key]],tbl_COA[Account_key],tbl_COA[Class],"Not Found")</f>
        <v>Liabilities and Owners Equity</v>
      </c>
      <c r="H6057" t="str">
        <f>_xlfn.XLOOKUP(tbl_GL[[#This Row],[Account_key]],tbl_COA[Account_key],tbl_COA[SubClass],"Not Found")</f>
        <v>Liabilities</v>
      </c>
      <c r="I6057" t="str">
        <f>_xlfn.XLOOKUP(tbl_GL[[#This Row],[Account_key]],tbl_COA[Account_key],tbl_COA[SubClass2],"Not Found")</f>
        <v>Current Liabilities</v>
      </c>
      <c r="J6057" t="str">
        <f>_xlfn.XLOOKUP(tbl_GL[[#This Row],[Account_key]],tbl_COA[Account_key],tbl_COA[SubAccount],,0)</f>
        <v>Accrued Expenses</v>
      </c>
      <c r="K6057">
        <f>YEAR(tbl_GL[[#This Row],[Date]])</f>
        <v>2018</v>
      </c>
    </row>
    <row r="6058" spans="1:11" hidden="1" x14ac:dyDescent="0.35">
      <c r="A6058">
        <v>435.1</v>
      </c>
      <c r="B6058" s="24">
        <v>43354</v>
      </c>
      <c r="C6058">
        <v>3</v>
      </c>
      <c r="D6058" s="13">
        <v>340</v>
      </c>
      <c r="E6058" s="13" t="s">
        <v>97</v>
      </c>
      <c r="F6058" s="17">
        <v>-1189</v>
      </c>
      <c r="G6058" t="str">
        <f>_xlfn.XLOOKUP(tbl_GL[[#This Row],[Account_key]],tbl_COA[Account_key],tbl_COA[Class],"Not Found")</f>
        <v>Operating account</v>
      </c>
      <c r="H6058" t="str">
        <f>_xlfn.XLOOKUP(tbl_GL[[#This Row],[Account_key]],tbl_COA[Account_key],tbl_COA[SubClass],"Not Found")</f>
        <v>Operating Expenses</v>
      </c>
      <c r="I6058" t="str">
        <f>_xlfn.XLOOKUP(tbl_GL[[#This Row],[Account_key]],tbl_COA[Account_key],tbl_COA[SubClass2],"Not Found")</f>
        <v>Administration</v>
      </c>
      <c r="J6058" t="str">
        <f>_xlfn.XLOOKUP(tbl_GL[[#This Row],[Account_key]],tbl_COA[Account_key],tbl_COA[SubAccount],,0)</f>
        <v>Utilities</v>
      </c>
      <c r="K6058">
        <f>YEAR(tbl_GL[[#This Row],[Date]])</f>
        <v>2018</v>
      </c>
    </row>
    <row r="6059" spans="1:11" hidden="1" x14ac:dyDescent="0.35">
      <c r="A6059">
        <v>435.2</v>
      </c>
      <c r="B6059" s="24">
        <v>43354</v>
      </c>
      <c r="C6059">
        <v>3</v>
      </c>
      <c r="D6059" s="13">
        <v>120</v>
      </c>
      <c r="E6059" s="13" t="s">
        <v>97</v>
      </c>
      <c r="F6059" s="17">
        <v>1189</v>
      </c>
      <c r="G6059" t="str">
        <f>_xlfn.XLOOKUP(tbl_GL[[#This Row],[Account_key]],tbl_COA[Account_key],tbl_COA[Class],"Not Found")</f>
        <v>Liabilities and Owners Equity</v>
      </c>
      <c r="H6059" t="str">
        <f>_xlfn.XLOOKUP(tbl_GL[[#This Row],[Account_key]],tbl_COA[Account_key],tbl_COA[SubClass],"Not Found")</f>
        <v>Liabilities</v>
      </c>
      <c r="I6059" t="str">
        <f>_xlfn.XLOOKUP(tbl_GL[[#This Row],[Account_key]],tbl_COA[Account_key],tbl_COA[SubClass2],"Not Found")</f>
        <v>Current Liabilities</v>
      </c>
      <c r="J6059" t="str">
        <f>_xlfn.XLOOKUP(tbl_GL[[#This Row],[Account_key]],tbl_COA[Account_key],tbl_COA[SubAccount],,0)</f>
        <v>Accrued Expenses</v>
      </c>
      <c r="K6059">
        <f>YEAR(tbl_GL[[#This Row],[Date]])</f>
        <v>2018</v>
      </c>
    </row>
    <row r="6060" spans="1:11" hidden="1" x14ac:dyDescent="0.35">
      <c r="A6060">
        <v>436.1</v>
      </c>
      <c r="B6060" s="24">
        <v>43355</v>
      </c>
      <c r="C6060">
        <v>3</v>
      </c>
      <c r="D6060" s="13">
        <v>230</v>
      </c>
      <c r="E6060" s="13" t="s">
        <v>4</v>
      </c>
      <c r="F6060" s="17">
        <v>-775</v>
      </c>
      <c r="G6060" t="str">
        <f>_xlfn.XLOOKUP(tbl_GL[[#This Row],[Account_key]],tbl_COA[Account_key],tbl_COA[Class],"Not Found")</f>
        <v>Trading account</v>
      </c>
      <c r="H6060" t="str">
        <f>_xlfn.XLOOKUP(tbl_GL[[#This Row],[Account_key]],tbl_COA[Account_key],tbl_COA[SubClass],"Not Found")</f>
        <v>Cost of Sales</v>
      </c>
      <c r="I6060" t="str">
        <f>_xlfn.XLOOKUP(tbl_GL[[#This Row],[Account_key]],tbl_COA[Account_key],tbl_COA[SubClass2],"Not Found")</f>
        <v>Cost of Sales</v>
      </c>
      <c r="J6060" t="str">
        <f>_xlfn.XLOOKUP(tbl_GL[[#This Row],[Account_key]],tbl_COA[Account_key],tbl_COA[SubAccount],,0)</f>
        <v>Cost of Sales</v>
      </c>
      <c r="K6060">
        <f>YEAR(tbl_GL[[#This Row],[Date]])</f>
        <v>2018</v>
      </c>
    </row>
    <row r="6061" spans="1:11" hidden="1" x14ac:dyDescent="0.35">
      <c r="A6061">
        <v>436.2</v>
      </c>
      <c r="B6061" s="24">
        <v>43355</v>
      </c>
      <c r="C6061">
        <v>3</v>
      </c>
      <c r="D6061" s="13">
        <v>60</v>
      </c>
      <c r="E6061" s="13" t="s">
        <v>4</v>
      </c>
      <c r="F6061" s="17">
        <v>-775</v>
      </c>
      <c r="G6061" t="str">
        <f>_xlfn.XLOOKUP(tbl_GL[[#This Row],[Account_key]],tbl_COA[Account_key],tbl_COA[Class],"Not Found")</f>
        <v>Assets</v>
      </c>
      <c r="H6061" t="str">
        <f>_xlfn.XLOOKUP(tbl_GL[[#This Row],[Account_key]],tbl_COA[Account_key],tbl_COA[SubClass],"Not Found")</f>
        <v>Assets</v>
      </c>
      <c r="I6061" t="str">
        <f>_xlfn.XLOOKUP(tbl_GL[[#This Row],[Account_key]],tbl_COA[Account_key],tbl_COA[SubClass2],"Not Found")</f>
        <v>Current Assets</v>
      </c>
      <c r="J6061" t="str">
        <f>_xlfn.XLOOKUP(tbl_GL[[#This Row],[Account_key]],tbl_COA[Account_key],tbl_COA[SubAccount],,0)</f>
        <v>Inventory</v>
      </c>
      <c r="K6061">
        <f>YEAR(tbl_GL[[#This Row],[Date]])</f>
        <v>2018</v>
      </c>
    </row>
    <row r="6062" spans="1:11" hidden="1" x14ac:dyDescent="0.35">
      <c r="A6062">
        <v>437.1</v>
      </c>
      <c r="B6062" s="24">
        <v>43355</v>
      </c>
      <c r="C6062">
        <v>3</v>
      </c>
      <c r="D6062" s="13">
        <v>210</v>
      </c>
      <c r="E6062" s="13" t="s">
        <v>7</v>
      </c>
      <c r="F6062" s="17">
        <v>2261</v>
      </c>
      <c r="G6062" t="str">
        <f>_xlfn.XLOOKUP(tbl_GL[[#This Row],[Account_key]],tbl_COA[Account_key],tbl_COA[Class],"Not Found")</f>
        <v>Trading account</v>
      </c>
      <c r="H6062" t="str">
        <f>_xlfn.XLOOKUP(tbl_GL[[#This Row],[Account_key]],tbl_COA[Account_key],tbl_COA[SubClass],"Not Found")</f>
        <v>Sales</v>
      </c>
      <c r="I6062" t="str">
        <f>_xlfn.XLOOKUP(tbl_GL[[#This Row],[Account_key]],tbl_COA[Account_key],tbl_COA[SubClass2],"Not Found")</f>
        <v>Sales</v>
      </c>
      <c r="J6062" t="str">
        <f>_xlfn.XLOOKUP(tbl_GL[[#This Row],[Account_key]],tbl_COA[Account_key],tbl_COA[SubAccount],,0)</f>
        <v>Sales</v>
      </c>
      <c r="K6062">
        <f>YEAR(tbl_GL[[#This Row],[Date]])</f>
        <v>2018</v>
      </c>
    </row>
    <row r="6063" spans="1:11" hidden="1" x14ac:dyDescent="0.35">
      <c r="A6063">
        <v>437.2</v>
      </c>
      <c r="B6063" s="24">
        <v>43355</v>
      </c>
      <c r="C6063">
        <v>3</v>
      </c>
      <c r="D6063" s="13">
        <v>10</v>
      </c>
      <c r="E6063" s="13" t="s">
        <v>7</v>
      </c>
      <c r="F6063" s="17">
        <v>2261</v>
      </c>
      <c r="G6063" t="str">
        <f>_xlfn.XLOOKUP(tbl_GL[[#This Row],[Account_key]],tbl_COA[Account_key],tbl_COA[Class],"Not Found")</f>
        <v>Assets</v>
      </c>
      <c r="H6063" t="str">
        <f>_xlfn.XLOOKUP(tbl_GL[[#This Row],[Account_key]],tbl_COA[Account_key],tbl_COA[SubClass],"Not Found")</f>
        <v>Assets</v>
      </c>
      <c r="I6063" t="str">
        <f>_xlfn.XLOOKUP(tbl_GL[[#This Row],[Account_key]],tbl_COA[Account_key],tbl_COA[SubClass2],"Not Found")</f>
        <v>Current Assets</v>
      </c>
      <c r="J6063" t="str">
        <f>_xlfn.XLOOKUP(tbl_GL[[#This Row],[Account_key]],tbl_COA[Account_key],tbl_COA[SubAccount],,0)</f>
        <v>Cash at Bank</v>
      </c>
      <c r="K6063">
        <f>YEAR(tbl_GL[[#This Row],[Date]])</f>
        <v>2018</v>
      </c>
    </row>
    <row r="6064" spans="1:11" hidden="1" x14ac:dyDescent="0.35">
      <c r="A6064">
        <v>438.1</v>
      </c>
      <c r="B6064" s="24">
        <v>43355</v>
      </c>
      <c r="C6064">
        <v>3</v>
      </c>
      <c r="D6064" s="13">
        <v>230</v>
      </c>
      <c r="E6064" s="13" t="s">
        <v>4</v>
      </c>
      <c r="F6064" s="17">
        <v>-3187</v>
      </c>
      <c r="G6064" t="str">
        <f>_xlfn.XLOOKUP(tbl_GL[[#This Row],[Account_key]],tbl_COA[Account_key],tbl_COA[Class],"Not Found")</f>
        <v>Trading account</v>
      </c>
      <c r="H6064" t="str">
        <f>_xlfn.XLOOKUP(tbl_GL[[#This Row],[Account_key]],tbl_COA[Account_key],tbl_COA[SubClass],"Not Found")</f>
        <v>Cost of Sales</v>
      </c>
      <c r="I6064" t="str">
        <f>_xlfn.XLOOKUP(tbl_GL[[#This Row],[Account_key]],tbl_COA[Account_key],tbl_COA[SubClass2],"Not Found")</f>
        <v>Cost of Sales</v>
      </c>
      <c r="J6064" t="str">
        <f>_xlfn.XLOOKUP(tbl_GL[[#This Row],[Account_key]],tbl_COA[Account_key],tbl_COA[SubAccount],,0)</f>
        <v>Cost of Sales</v>
      </c>
      <c r="K6064">
        <f>YEAR(tbl_GL[[#This Row],[Date]])</f>
        <v>2018</v>
      </c>
    </row>
    <row r="6065" spans="1:11" hidden="1" x14ac:dyDescent="0.35">
      <c r="A6065">
        <v>438.2</v>
      </c>
      <c r="B6065" s="24">
        <v>43355</v>
      </c>
      <c r="C6065">
        <v>3</v>
      </c>
      <c r="D6065" s="13">
        <v>60</v>
      </c>
      <c r="E6065" s="13" t="s">
        <v>4</v>
      </c>
      <c r="F6065" s="17">
        <v>-3187</v>
      </c>
      <c r="G6065" t="str">
        <f>_xlfn.XLOOKUP(tbl_GL[[#This Row],[Account_key]],tbl_COA[Account_key],tbl_COA[Class],"Not Found")</f>
        <v>Assets</v>
      </c>
      <c r="H6065" t="str">
        <f>_xlfn.XLOOKUP(tbl_GL[[#This Row],[Account_key]],tbl_COA[Account_key],tbl_COA[SubClass],"Not Found")</f>
        <v>Assets</v>
      </c>
      <c r="I6065" t="str">
        <f>_xlfn.XLOOKUP(tbl_GL[[#This Row],[Account_key]],tbl_COA[Account_key],tbl_COA[SubClass2],"Not Found")</f>
        <v>Current Assets</v>
      </c>
      <c r="J6065" t="str">
        <f>_xlfn.XLOOKUP(tbl_GL[[#This Row],[Account_key]],tbl_COA[Account_key],tbl_COA[SubAccount],,0)</f>
        <v>Inventory</v>
      </c>
      <c r="K6065">
        <f>YEAR(tbl_GL[[#This Row],[Date]])</f>
        <v>2018</v>
      </c>
    </row>
    <row r="6066" spans="1:11" hidden="1" x14ac:dyDescent="0.35">
      <c r="A6066">
        <v>439.1</v>
      </c>
      <c r="B6066" s="24">
        <v>43355</v>
      </c>
      <c r="C6066">
        <v>3</v>
      </c>
      <c r="D6066" s="13">
        <v>210</v>
      </c>
      <c r="E6066" s="13" t="s">
        <v>8</v>
      </c>
      <c r="F6066" s="17">
        <v>9958</v>
      </c>
      <c r="G6066" t="str">
        <f>_xlfn.XLOOKUP(tbl_GL[[#This Row],[Account_key]],tbl_COA[Account_key],tbl_COA[Class],"Not Found")</f>
        <v>Trading account</v>
      </c>
      <c r="H6066" t="str">
        <f>_xlfn.XLOOKUP(tbl_GL[[#This Row],[Account_key]],tbl_COA[Account_key],tbl_COA[SubClass],"Not Found")</f>
        <v>Sales</v>
      </c>
      <c r="I6066" t="str">
        <f>_xlfn.XLOOKUP(tbl_GL[[#This Row],[Account_key]],tbl_COA[Account_key],tbl_COA[SubClass2],"Not Found")</f>
        <v>Sales</v>
      </c>
      <c r="J6066" t="str">
        <f>_xlfn.XLOOKUP(tbl_GL[[#This Row],[Account_key]],tbl_COA[Account_key],tbl_COA[SubAccount],,0)</f>
        <v>Sales</v>
      </c>
      <c r="K6066">
        <f>YEAR(tbl_GL[[#This Row],[Date]])</f>
        <v>2018</v>
      </c>
    </row>
    <row r="6067" spans="1:11" hidden="1" x14ac:dyDescent="0.35">
      <c r="A6067">
        <v>439.2</v>
      </c>
      <c r="B6067" s="24">
        <v>43355</v>
      </c>
      <c r="C6067">
        <v>3</v>
      </c>
      <c r="D6067" s="13">
        <v>30</v>
      </c>
      <c r="E6067" s="13" t="s">
        <v>8</v>
      </c>
      <c r="F6067" s="17">
        <v>9958</v>
      </c>
      <c r="G6067" t="str">
        <f>_xlfn.XLOOKUP(tbl_GL[[#This Row],[Account_key]],tbl_COA[Account_key],tbl_COA[Class],"Not Found")</f>
        <v>Assets</v>
      </c>
      <c r="H6067" t="str">
        <f>_xlfn.XLOOKUP(tbl_GL[[#This Row],[Account_key]],tbl_COA[Account_key],tbl_COA[SubClass],"Not Found")</f>
        <v>Assets</v>
      </c>
      <c r="I6067" t="str">
        <f>_xlfn.XLOOKUP(tbl_GL[[#This Row],[Account_key]],tbl_COA[Account_key],tbl_COA[SubClass2],"Not Found")</f>
        <v>Current Assets</v>
      </c>
      <c r="J6067" t="str">
        <f>_xlfn.XLOOKUP(tbl_GL[[#This Row],[Account_key]],tbl_COA[Account_key],tbl_COA[SubAccount],,0)</f>
        <v>Trade Receivables</v>
      </c>
      <c r="K6067">
        <f>YEAR(tbl_GL[[#This Row],[Date]])</f>
        <v>2018</v>
      </c>
    </row>
    <row r="6068" spans="1:11" hidden="1" x14ac:dyDescent="0.35">
      <c r="A6068">
        <v>440.1</v>
      </c>
      <c r="B6068" s="24">
        <v>43356</v>
      </c>
      <c r="C6068">
        <v>3</v>
      </c>
      <c r="D6068" s="13">
        <v>230</v>
      </c>
      <c r="E6068" s="13" t="s">
        <v>4</v>
      </c>
      <c r="F6068" s="17">
        <v>-559</v>
      </c>
      <c r="G6068" t="str">
        <f>_xlfn.XLOOKUP(tbl_GL[[#This Row],[Account_key]],tbl_COA[Account_key],tbl_COA[Class],"Not Found")</f>
        <v>Trading account</v>
      </c>
      <c r="H6068" t="str">
        <f>_xlfn.XLOOKUP(tbl_GL[[#This Row],[Account_key]],tbl_COA[Account_key],tbl_COA[SubClass],"Not Found")</f>
        <v>Cost of Sales</v>
      </c>
      <c r="I6068" t="str">
        <f>_xlfn.XLOOKUP(tbl_GL[[#This Row],[Account_key]],tbl_COA[Account_key],tbl_COA[SubClass2],"Not Found")</f>
        <v>Cost of Sales</v>
      </c>
      <c r="J6068" t="str">
        <f>_xlfn.XLOOKUP(tbl_GL[[#This Row],[Account_key]],tbl_COA[Account_key],tbl_COA[SubAccount],,0)</f>
        <v>Cost of Sales</v>
      </c>
      <c r="K6068">
        <f>YEAR(tbl_GL[[#This Row],[Date]])</f>
        <v>2018</v>
      </c>
    </row>
    <row r="6069" spans="1:11" hidden="1" x14ac:dyDescent="0.35">
      <c r="A6069">
        <v>440.2</v>
      </c>
      <c r="B6069" s="24">
        <v>43356</v>
      </c>
      <c r="C6069">
        <v>3</v>
      </c>
      <c r="D6069" s="13">
        <v>60</v>
      </c>
      <c r="E6069" s="13" t="s">
        <v>4</v>
      </c>
      <c r="F6069" s="17">
        <v>-559</v>
      </c>
      <c r="G6069" t="str">
        <f>_xlfn.XLOOKUP(tbl_GL[[#This Row],[Account_key]],tbl_COA[Account_key],tbl_COA[Class],"Not Found")</f>
        <v>Assets</v>
      </c>
      <c r="H6069" t="str">
        <f>_xlfn.XLOOKUP(tbl_GL[[#This Row],[Account_key]],tbl_COA[Account_key],tbl_COA[SubClass],"Not Found")</f>
        <v>Assets</v>
      </c>
      <c r="I6069" t="str">
        <f>_xlfn.XLOOKUP(tbl_GL[[#This Row],[Account_key]],tbl_COA[Account_key],tbl_COA[SubClass2],"Not Found")</f>
        <v>Current Assets</v>
      </c>
      <c r="J6069" t="str">
        <f>_xlfn.XLOOKUP(tbl_GL[[#This Row],[Account_key]],tbl_COA[Account_key],tbl_COA[SubAccount],,0)</f>
        <v>Inventory</v>
      </c>
      <c r="K6069">
        <f>YEAR(tbl_GL[[#This Row],[Date]])</f>
        <v>2018</v>
      </c>
    </row>
    <row r="6070" spans="1:11" hidden="1" x14ac:dyDescent="0.35">
      <c r="A6070">
        <v>441.1</v>
      </c>
      <c r="B6070" s="24">
        <v>43356</v>
      </c>
      <c r="C6070">
        <v>3</v>
      </c>
      <c r="D6070" s="13">
        <v>350</v>
      </c>
      <c r="E6070" s="13" t="s">
        <v>97</v>
      </c>
      <c r="F6070" s="17">
        <v>-1438</v>
      </c>
      <c r="G6070" t="str">
        <f>_xlfn.XLOOKUP(tbl_GL[[#This Row],[Account_key]],tbl_COA[Account_key],tbl_COA[Class],"Not Found")</f>
        <v>Operating account</v>
      </c>
      <c r="H6070" t="str">
        <f>_xlfn.XLOOKUP(tbl_GL[[#This Row],[Account_key]],tbl_COA[Account_key],tbl_COA[SubClass],"Not Found")</f>
        <v>Operating Expenses</v>
      </c>
      <c r="I6070" t="str">
        <f>_xlfn.XLOOKUP(tbl_GL[[#This Row],[Account_key]],tbl_COA[Account_key],tbl_COA[SubClass2],"Not Found")</f>
        <v>Administration</v>
      </c>
      <c r="J6070" t="str">
        <f>_xlfn.XLOOKUP(tbl_GL[[#This Row],[Account_key]],tbl_COA[Account_key],tbl_COA[SubAccount],,0)</f>
        <v>Other Expenses</v>
      </c>
      <c r="K6070">
        <f>YEAR(tbl_GL[[#This Row],[Date]])</f>
        <v>2018</v>
      </c>
    </row>
    <row r="6071" spans="1:11" hidden="1" x14ac:dyDescent="0.35">
      <c r="A6071">
        <v>441.2</v>
      </c>
      <c r="B6071" s="24">
        <v>43356</v>
      </c>
      <c r="C6071">
        <v>3</v>
      </c>
      <c r="D6071" s="13">
        <v>120</v>
      </c>
      <c r="E6071" s="13" t="s">
        <v>97</v>
      </c>
      <c r="F6071" s="17">
        <v>1438</v>
      </c>
      <c r="G6071" t="str">
        <f>_xlfn.XLOOKUP(tbl_GL[[#This Row],[Account_key]],tbl_COA[Account_key],tbl_COA[Class],"Not Found")</f>
        <v>Liabilities and Owners Equity</v>
      </c>
      <c r="H6071" t="str">
        <f>_xlfn.XLOOKUP(tbl_GL[[#This Row],[Account_key]],tbl_COA[Account_key],tbl_COA[SubClass],"Not Found")</f>
        <v>Liabilities</v>
      </c>
      <c r="I6071" t="str">
        <f>_xlfn.XLOOKUP(tbl_GL[[#This Row],[Account_key]],tbl_COA[Account_key],tbl_COA[SubClass2],"Not Found")</f>
        <v>Current Liabilities</v>
      </c>
      <c r="J6071" t="str">
        <f>_xlfn.XLOOKUP(tbl_GL[[#This Row],[Account_key]],tbl_COA[Account_key],tbl_COA[SubAccount],,0)</f>
        <v>Accrued Expenses</v>
      </c>
      <c r="K6071">
        <f>YEAR(tbl_GL[[#This Row],[Date]])</f>
        <v>2018</v>
      </c>
    </row>
    <row r="6072" spans="1:11" hidden="1" x14ac:dyDescent="0.35">
      <c r="A6072">
        <v>442.1</v>
      </c>
      <c r="B6072" s="24">
        <v>43356</v>
      </c>
      <c r="C6072">
        <v>3</v>
      </c>
      <c r="D6072" s="13">
        <v>10</v>
      </c>
      <c r="E6072" s="13" t="s">
        <v>98</v>
      </c>
      <c r="F6072" s="17">
        <v>-1500</v>
      </c>
      <c r="G6072" t="str">
        <f>_xlfn.XLOOKUP(tbl_GL[[#This Row],[Account_key]],tbl_COA[Account_key],tbl_COA[Class],"Not Found")</f>
        <v>Assets</v>
      </c>
      <c r="H6072" t="str">
        <f>_xlfn.XLOOKUP(tbl_GL[[#This Row],[Account_key]],tbl_COA[Account_key],tbl_COA[SubClass],"Not Found")</f>
        <v>Assets</v>
      </c>
      <c r="I6072" t="str">
        <f>_xlfn.XLOOKUP(tbl_GL[[#This Row],[Account_key]],tbl_COA[Account_key],tbl_COA[SubClass2],"Not Found")</f>
        <v>Current Assets</v>
      </c>
      <c r="J6072" t="str">
        <f>_xlfn.XLOOKUP(tbl_GL[[#This Row],[Account_key]],tbl_COA[Account_key],tbl_COA[SubAccount],,0)</f>
        <v>Cash at Bank</v>
      </c>
      <c r="K6072">
        <f>YEAR(tbl_GL[[#This Row],[Date]])</f>
        <v>2018</v>
      </c>
    </row>
    <row r="6073" spans="1:11" hidden="1" x14ac:dyDescent="0.35">
      <c r="A6073">
        <v>442.2</v>
      </c>
      <c r="B6073" s="24">
        <v>43356</v>
      </c>
      <c r="C6073">
        <v>3</v>
      </c>
      <c r="D6073" s="13">
        <v>120</v>
      </c>
      <c r="E6073" s="13" t="s">
        <v>98</v>
      </c>
      <c r="F6073" s="17">
        <v>-1500</v>
      </c>
      <c r="G6073" t="str">
        <f>_xlfn.XLOOKUP(tbl_GL[[#This Row],[Account_key]],tbl_COA[Account_key],tbl_COA[Class],"Not Found")</f>
        <v>Liabilities and Owners Equity</v>
      </c>
      <c r="H6073" t="str">
        <f>_xlfn.XLOOKUP(tbl_GL[[#This Row],[Account_key]],tbl_COA[Account_key],tbl_COA[SubClass],"Not Found")</f>
        <v>Liabilities</v>
      </c>
      <c r="I6073" t="str">
        <f>_xlfn.XLOOKUP(tbl_GL[[#This Row],[Account_key]],tbl_COA[Account_key],tbl_COA[SubClass2],"Not Found")</f>
        <v>Current Liabilities</v>
      </c>
      <c r="J6073" t="str">
        <f>_xlfn.XLOOKUP(tbl_GL[[#This Row],[Account_key]],tbl_COA[Account_key],tbl_COA[SubAccount],,0)</f>
        <v>Accrued Expenses</v>
      </c>
      <c r="K6073">
        <f>YEAR(tbl_GL[[#This Row],[Date]])</f>
        <v>2018</v>
      </c>
    </row>
    <row r="6074" spans="1:11" hidden="1" x14ac:dyDescent="0.35">
      <c r="A6074">
        <v>443.1</v>
      </c>
      <c r="B6074" s="24">
        <v>43356</v>
      </c>
      <c r="C6074">
        <v>3</v>
      </c>
      <c r="D6074" s="13">
        <v>210</v>
      </c>
      <c r="E6074" s="13" t="s">
        <v>8</v>
      </c>
      <c r="F6074" s="17">
        <v>1746</v>
      </c>
      <c r="G6074" t="str">
        <f>_xlfn.XLOOKUP(tbl_GL[[#This Row],[Account_key]],tbl_COA[Account_key],tbl_COA[Class],"Not Found")</f>
        <v>Trading account</v>
      </c>
      <c r="H6074" t="str">
        <f>_xlfn.XLOOKUP(tbl_GL[[#This Row],[Account_key]],tbl_COA[Account_key],tbl_COA[SubClass],"Not Found")</f>
        <v>Sales</v>
      </c>
      <c r="I6074" t="str">
        <f>_xlfn.XLOOKUP(tbl_GL[[#This Row],[Account_key]],tbl_COA[Account_key],tbl_COA[SubClass2],"Not Found")</f>
        <v>Sales</v>
      </c>
      <c r="J6074" t="str">
        <f>_xlfn.XLOOKUP(tbl_GL[[#This Row],[Account_key]],tbl_COA[Account_key],tbl_COA[SubAccount],,0)</f>
        <v>Sales</v>
      </c>
      <c r="K6074">
        <f>YEAR(tbl_GL[[#This Row],[Date]])</f>
        <v>2018</v>
      </c>
    </row>
    <row r="6075" spans="1:11" hidden="1" x14ac:dyDescent="0.35">
      <c r="A6075">
        <v>443.2</v>
      </c>
      <c r="B6075" s="24">
        <v>43356</v>
      </c>
      <c r="C6075">
        <v>3</v>
      </c>
      <c r="D6075" s="13">
        <v>30</v>
      </c>
      <c r="E6075" s="13" t="s">
        <v>8</v>
      </c>
      <c r="F6075" s="17">
        <v>1746</v>
      </c>
      <c r="G6075" t="str">
        <f>_xlfn.XLOOKUP(tbl_GL[[#This Row],[Account_key]],tbl_COA[Account_key],tbl_COA[Class],"Not Found")</f>
        <v>Assets</v>
      </c>
      <c r="H6075" t="str">
        <f>_xlfn.XLOOKUP(tbl_GL[[#This Row],[Account_key]],tbl_COA[Account_key],tbl_COA[SubClass],"Not Found")</f>
        <v>Assets</v>
      </c>
      <c r="I6075" t="str">
        <f>_xlfn.XLOOKUP(tbl_GL[[#This Row],[Account_key]],tbl_COA[Account_key],tbl_COA[SubClass2],"Not Found")</f>
        <v>Current Assets</v>
      </c>
      <c r="J6075" t="str">
        <f>_xlfn.XLOOKUP(tbl_GL[[#This Row],[Account_key]],tbl_COA[Account_key],tbl_COA[SubAccount],,0)</f>
        <v>Trade Receivables</v>
      </c>
      <c r="K6075">
        <f>YEAR(tbl_GL[[#This Row],[Date]])</f>
        <v>2018</v>
      </c>
    </row>
    <row r="6076" spans="1:11" hidden="1" x14ac:dyDescent="0.35">
      <c r="A6076">
        <v>444.1</v>
      </c>
      <c r="B6076" s="24">
        <v>43356</v>
      </c>
      <c r="C6076">
        <v>3</v>
      </c>
      <c r="D6076" s="13">
        <v>30</v>
      </c>
      <c r="E6076" s="13" t="s">
        <v>80</v>
      </c>
      <c r="F6076" s="17">
        <v>-10373</v>
      </c>
      <c r="G6076" t="str">
        <f>_xlfn.XLOOKUP(tbl_GL[[#This Row],[Account_key]],tbl_COA[Account_key],tbl_COA[Class],"Not Found")</f>
        <v>Assets</v>
      </c>
      <c r="H6076" t="str">
        <f>_xlfn.XLOOKUP(tbl_GL[[#This Row],[Account_key]],tbl_COA[Account_key],tbl_COA[SubClass],"Not Found")</f>
        <v>Assets</v>
      </c>
      <c r="I6076" t="str">
        <f>_xlfn.XLOOKUP(tbl_GL[[#This Row],[Account_key]],tbl_COA[Account_key],tbl_COA[SubClass2],"Not Found")</f>
        <v>Current Assets</v>
      </c>
      <c r="J6076" t="str">
        <f>_xlfn.XLOOKUP(tbl_GL[[#This Row],[Account_key]],tbl_COA[Account_key],tbl_COA[SubAccount],,0)</f>
        <v>Trade Receivables</v>
      </c>
      <c r="K6076">
        <f>YEAR(tbl_GL[[#This Row],[Date]])</f>
        <v>2018</v>
      </c>
    </row>
    <row r="6077" spans="1:11" hidden="1" x14ac:dyDescent="0.35">
      <c r="A6077">
        <v>444.2</v>
      </c>
      <c r="B6077" s="24">
        <v>43356</v>
      </c>
      <c r="C6077">
        <v>3</v>
      </c>
      <c r="D6077" s="13">
        <v>10</v>
      </c>
      <c r="E6077" s="13" t="s">
        <v>80</v>
      </c>
      <c r="F6077" s="17">
        <v>10373</v>
      </c>
      <c r="G6077" t="str">
        <f>_xlfn.XLOOKUP(tbl_GL[[#This Row],[Account_key]],tbl_COA[Account_key],tbl_COA[Class],"Not Found")</f>
        <v>Assets</v>
      </c>
      <c r="H6077" t="str">
        <f>_xlfn.XLOOKUP(tbl_GL[[#This Row],[Account_key]],tbl_COA[Account_key],tbl_COA[SubClass],"Not Found")</f>
        <v>Assets</v>
      </c>
      <c r="I6077" t="str">
        <f>_xlfn.XLOOKUP(tbl_GL[[#This Row],[Account_key]],tbl_COA[Account_key],tbl_COA[SubClass2],"Not Found")</f>
        <v>Current Assets</v>
      </c>
      <c r="J6077" t="str">
        <f>_xlfn.XLOOKUP(tbl_GL[[#This Row],[Account_key]],tbl_COA[Account_key],tbl_COA[SubAccount],,0)</f>
        <v>Cash at Bank</v>
      </c>
      <c r="K6077">
        <f>YEAR(tbl_GL[[#This Row],[Date]])</f>
        <v>2018</v>
      </c>
    </row>
    <row r="6078" spans="1:11" hidden="1" x14ac:dyDescent="0.35">
      <c r="A6078">
        <v>445.1</v>
      </c>
      <c r="B6078" s="24">
        <v>43357</v>
      </c>
      <c r="C6078">
        <v>3</v>
      </c>
      <c r="D6078" s="13">
        <v>220</v>
      </c>
      <c r="E6078" s="13" t="s">
        <v>81</v>
      </c>
      <c r="F6078" s="17">
        <v>-1447</v>
      </c>
      <c r="G6078" t="str">
        <f>_xlfn.XLOOKUP(tbl_GL[[#This Row],[Account_key]],tbl_COA[Account_key],tbl_COA[Class],"Not Found")</f>
        <v>Trading account</v>
      </c>
      <c r="H6078" t="str">
        <f>_xlfn.XLOOKUP(tbl_GL[[#This Row],[Account_key]],tbl_COA[Account_key],tbl_COA[SubClass],"Not Found")</f>
        <v>Sales</v>
      </c>
      <c r="I6078" t="str">
        <f>_xlfn.XLOOKUP(tbl_GL[[#This Row],[Account_key]],tbl_COA[Account_key],tbl_COA[SubClass2],"Not Found")</f>
        <v>Sales</v>
      </c>
      <c r="J6078" t="str">
        <f>_xlfn.XLOOKUP(tbl_GL[[#This Row],[Account_key]],tbl_COA[Account_key],tbl_COA[SubAccount],,0)</f>
        <v>Sales Return</v>
      </c>
      <c r="K6078">
        <f>YEAR(tbl_GL[[#This Row],[Date]])</f>
        <v>2018</v>
      </c>
    </row>
    <row r="6079" spans="1:11" hidden="1" x14ac:dyDescent="0.35">
      <c r="A6079">
        <v>445.2</v>
      </c>
      <c r="B6079" s="24">
        <v>43357</v>
      </c>
      <c r="C6079">
        <v>3</v>
      </c>
      <c r="D6079" s="13">
        <v>20</v>
      </c>
      <c r="E6079" s="13" t="s">
        <v>81</v>
      </c>
      <c r="F6079" s="17">
        <v>-1447</v>
      </c>
      <c r="G6079" t="str">
        <f>_xlfn.XLOOKUP(tbl_GL[[#This Row],[Account_key]],tbl_COA[Account_key],tbl_COA[Class],"Not Found")</f>
        <v>Assets</v>
      </c>
      <c r="H6079" t="str">
        <f>_xlfn.XLOOKUP(tbl_GL[[#This Row],[Account_key]],tbl_COA[Account_key],tbl_COA[SubClass],"Not Found")</f>
        <v>Assets</v>
      </c>
      <c r="I6079" t="str">
        <f>_xlfn.XLOOKUP(tbl_GL[[#This Row],[Account_key]],tbl_COA[Account_key],tbl_COA[SubClass2],"Not Found")</f>
        <v>Current Assets</v>
      </c>
      <c r="J6079" t="str">
        <f>_xlfn.XLOOKUP(tbl_GL[[#This Row],[Account_key]],tbl_COA[Account_key],tbl_COA[SubAccount],,0)</f>
        <v>Cash in hand</v>
      </c>
      <c r="K6079">
        <f>YEAR(tbl_GL[[#This Row],[Date]])</f>
        <v>2018</v>
      </c>
    </row>
    <row r="6080" spans="1:11" hidden="1" x14ac:dyDescent="0.35">
      <c r="A6080">
        <v>446.1</v>
      </c>
      <c r="B6080" s="24">
        <v>43357</v>
      </c>
      <c r="C6080">
        <v>3</v>
      </c>
      <c r="D6080" s="13">
        <v>10</v>
      </c>
      <c r="E6080" s="13" t="s">
        <v>84</v>
      </c>
      <c r="F6080" s="17">
        <v>-18667</v>
      </c>
      <c r="G6080" t="str">
        <f>_xlfn.XLOOKUP(tbl_GL[[#This Row],[Account_key]],tbl_COA[Account_key],tbl_COA[Class],"Not Found")</f>
        <v>Assets</v>
      </c>
      <c r="H6080" t="str">
        <f>_xlfn.XLOOKUP(tbl_GL[[#This Row],[Account_key]],tbl_COA[Account_key],tbl_COA[SubClass],"Not Found")</f>
        <v>Assets</v>
      </c>
      <c r="I6080" t="str">
        <f>_xlfn.XLOOKUP(tbl_GL[[#This Row],[Account_key]],tbl_COA[Account_key],tbl_COA[SubClass2],"Not Found")</f>
        <v>Current Assets</v>
      </c>
      <c r="J6080" t="str">
        <f>_xlfn.XLOOKUP(tbl_GL[[#This Row],[Account_key]],tbl_COA[Account_key],tbl_COA[SubAccount],,0)</f>
        <v>Cash at Bank</v>
      </c>
      <c r="K6080">
        <f>YEAR(tbl_GL[[#This Row],[Date]])</f>
        <v>2018</v>
      </c>
    </row>
    <row r="6081" spans="1:11" hidden="1" x14ac:dyDescent="0.35">
      <c r="A6081">
        <v>446.2</v>
      </c>
      <c r="B6081" s="24">
        <v>43357</v>
      </c>
      <c r="C6081">
        <v>3</v>
      </c>
      <c r="D6081" s="13">
        <v>110</v>
      </c>
      <c r="E6081" s="13" t="s">
        <v>84</v>
      </c>
      <c r="F6081" s="17">
        <v>-18667</v>
      </c>
      <c r="G6081" t="str">
        <f>_xlfn.XLOOKUP(tbl_GL[[#This Row],[Account_key]],tbl_COA[Account_key],tbl_COA[Class],"Not Found")</f>
        <v>Liabilities and Owners Equity</v>
      </c>
      <c r="H6081" t="str">
        <f>_xlfn.XLOOKUP(tbl_GL[[#This Row],[Account_key]],tbl_COA[Account_key],tbl_COA[SubClass],"Not Found")</f>
        <v>Liabilities</v>
      </c>
      <c r="I6081" t="str">
        <f>_xlfn.XLOOKUP(tbl_GL[[#This Row],[Account_key]],tbl_COA[Account_key],tbl_COA[SubClass2],"Not Found")</f>
        <v>Current Liabilities</v>
      </c>
      <c r="J6081" t="str">
        <f>_xlfn.XLOOKUP(tbl_GL[[#This Row],[Account_key]],tbl_COA[Account_key],tbl_COA[SubAccount],,0)</f>
        <v>Trade Payables</v>
      </c>
      <c r="K6081">
        <f>YEAR(tbl_GL[[#This Row],[Date]])</f>
        <v>2018</v>
      </c>
    </row>
    <row r="6082" spans="1:11" hidden="1" x14ac:dyDescent="0.35">
      <c r="A6082">
        <v>447.1</v>
      </c>
      <c r="B6082" s="24">
        <v>43358</v>
      </c>
      <c r="C6082">
        <v>3</v>
      </c>
      <c r="D6082" s="13">
        <v>260</v>
      </c>
      <c r="E6082" s="13" t="s">
        <v>99</v>
      </c>
      <c r="F6082" s="17">
        <v>-71</v>
      </c>
      <c r="G6082" t="str">
        <f>_xlfn.XLOOKUP(tbl_GL[[#This Row],[Account_key]],tbl_COA[Account_key],tbl_COA[Class],"Not Found")</f>
        <v>Operating account</v>
      </c>
      <c r="H6082" t="str">
        <f>_xlfn.XLOOKUP(tbl_GL[[#This Row],[Account_key]],tbl_COA[Account_key],tbl_COA[SubClass],"Not Found")</f>
        <v>Operating Expenses</v>
      </c>
      <c r="I6082" t="str">
        <f>_xlfn.XLOOKUP(tbl_GL[[#This Row],[Account_key]],tbl_COA[Account_key],tbl_COA[SubClass2],"Not Found")</f>
        <v>Marketing</v>
      </c>
      <c r="J6082" t="str">
        <f>_xlfn.XLOOKUP(tbl_GL[[#This Row],[Account_key]],tbl_COA[Account_key],tbl_COA[SubAccount],,0)</f>
        <v>Commissions</v>
      </c>
      <c r="K6082">
        <f>YEAR(tbl_GL[[#This Row],[Date]])</f>
        <v>2018</v>
      </c>
    </row>
    <row r="6083" spans="1:11" hidden="1" x14ac:dyDescent="0.35">
      <c r="A6083">
        <v>447.2</v>
      </c>
      <c r="B6083" s="24">
        <v>43358</v>
      </c>
      <c r="C6083">
        <v>3</v>
      </c>
      <c r="D6083" s="13">
        <v>20</v>
      </c>
      <c r="E6083" s="13" t="s">
        <v>99</v>
      </c>
      <c r="F6083" s="17">
        <v>-71</v>
      </c>
      <c r="G6083" t="str">
        <f>_xlfn.XLOOKUP(tbl_GL[[#This Row],[Account_key]],tbl_COA[Account_key],tbl_COA[Class],"Not Found")</f>
        <v>Assets</v>
      </c>
      <c r="H6083" t="str">
        <f>_xlfn.XLOOKUP(tbl_GL[[#This Row],[Account_key]],tbl_COA[Account_key],tbl_COA[SubClass],"Not Found")</f>
        <v>Assets</v>
      </c>
      <c r="I6083" t="str">
        <f>_xlfn.XLOOKUP(tbl_GL[[#This Row],[Account_key]],tbl_COA[Account_key],tbl_COA[SubClass2],"Not Found")</f>
        <v>Current Assets</v>
      </c>
      <c r="J6083" t="str">
        <f>_xlfn.XLOOKUP(tbl_GL[[#This Row],[Account_key]],tbl_COA[Account_key],tbl_COA[SubAccount],,0)</f>
        <v>Cash in hand</v>
      </c>
      <c r="K6083">
        <f>YEAR(tbl_GL[[#This Row],[Date]])</f>
        <v>2018</v>
      </c>
    </row>
    <row r="6084" spans="1:11" hidden="1" x14ac:dyDescent="0.35">
      <c r="A6084">
        <v>448.1</v>
      </c>
      <c r="B6084" s="24">
        <v>43358</v>
      </c>
      <c r="C6084">
        <v>3</v>
      </c>
      <c r="D6084" s="13">
        <v>10</v>
      </c>
      <c r="E6084" s="13" t="s">
        <v>112</v>
      </c>
      <c r="F6084" s="17">
        <v>-187</v>
      </c>
      <c r="G6084" t="str">
        <f>_xlfn.XLOOKUP(tbl_GL[[#This Row],[Account_key]],tbl_COA[Account_key],tbl_COA[Class],"Not Found")</f>
        <v>Assets</v>
      </c>
      <c r="H6084" t="str">
        <f>_xlfn.XLOOKUP(tbl_GL[[#This Row],[Account_key]],tbl_COA[Account_key],tbl_COA[SubClass],"Not Found")</f>
        <v>Assets</v>
      </c>
      <c r="I6084" t="str">
        <f>_xlfn.XLOOKUP(tbl_GL[[#This Row],[Account_key]],tbl_COA[Account_key],tbl_COA[SubClass2],"Not Found")</f>
        <v>Current Assets</v>
      </c>
      <c r="J6084" t="str">
        <f>_xlfn.XLOOKUP(tbl_GL[[#This Row],[Account_key]],tbl_COA[Account_key],tbl_COA[SubAccount],,0)</f>
        <v>Cash at Bank</v>
      </c>
      <c r="K6084">
        <f>YEAR(tbl_GL[[#This Row],[Date]])</f>
        <v>2018</v>
      </c>
    </row>
    <row r="6085" spans="1:11" hidden="1" x14ac:dyDescent="0.35">
      <c r="A6085">
        <v>448.2</v>
      </c>
      <c r="B6085" s="24">
        <v>43358</v>
      </c>
      <c r="C6085">
        <v>3</v>
      </c>
      <c r="D6085" s="13">
        <v>121</v>
      </c>
      <c r="E6085" s="13" t="s">
        <v>112</v>
      </c>
      <c r="F6085" s="17">
        <v>-187</v>
      </c>
      <c r="G6085" t="str">
        <f>_xlfn.XLOOKUP(tbl_GL[[#This Row],[Account_key]],tbl_COA[Account_key],tbl_COA[Class],"Not Found")</f>
        <v>Liabilities and Owners Equity</v>
      </c>
      <c r="H6085" t="str">
        <f>_xlfn.XLOOKUP(tbl_GL[[#This Row],[Account_key]],tbl_COA[Account_key],tbl_COA[SubClass],"Not Found")</f>
        <v>Liabilities</v>
      </c>
      <c r="I6085" t="str">
        <f>_xlfn.XLOOKUP(tbl_GL[[#This Row],[Account_key]],tbl_COA[Account_key],tbl_COA[SubClass2],"Not Found")</f>
        <v>Current Liabilities</v>
      </c>
      <c r="J6085" t="str">
        <f>_xlfn.XLOOKUP(tbl_GL[[#This Row],[Account_key]],tbl_COA[Account_key],tbl_COA[SubAccount],,0)</f>
        <v>Interest Payable</v>
      </c>
      <c r="K6085">
        <f>YEAR(tbl_GL[[#This Row],[Date]])</f>
        <v>2018</v>
      </c>
    </row>
    <row r="6086" spans="1:11" hidden="1" x14ac:dyDescent="0.35">
      <c r="A6086">
        <v>449.1</v>
      </c>
      <c r="B6086" s="24">
        <v>43358</v>
      </c>
      <c r="C6086">
        <v>3</v>
      </c>
      <c r="D6086" s="13">
        <v>330</v>
      </c>
      <c r="E6086" s="13" t="s">
        <v>97</v>
      </c>
      <c r="F6086" s="17">
        <v>-1165</v>
      </c>
      <c r="G6086" t="str">
        <f>_xlfn.XLOOKUP(tbl_GL[[#This Row],[Account_key]],tbl_COA[Account_key],tbl_COA[Class],"Not Found")</f>
        <v>Operating account</v>
      </c>
      <c r="H6086" t="str">
        <f>_xlfn.XLOOKUP(tbl_GL[[#This Row],[Account_key]],tbl_COA[Account_key],tbl_COA[SubClass],"Not Found")</f>
        <v>Operating Expenses</v>
      </c>
      <c r="I6086" t="str">
        <f>_xlfn.XLOOKUP(tbl_GL[[#This Row],[Account_key]],tbl_COA[Account_key],tbl_COA[SubClass2],"Not Found")</f>
        <v>Administration</v>
      </c>
      <c r="J6086" t="str">
        <f>_xlfn.XLOOKUP(tbl_GL[[#This Row],[Account_key]],tbl_COA[Account_key],tbl_COA[SubAccount],,0)</f>
        <v>Telephone</v>
      </c>
      <c r="K6086">
        <f>YEAR(tbl_GL[[#This Row],[Date]])</f>
        <v>2018</v>
      </c>
    </row>
    <row r="6087" spans="1:11" hidden="1" x14ac:dyDescent="0.35">
      <c r="A6087">
        <v>449.2</v>
      </c>
      <c r="B6087" s="24">
        <v>43358</v>
      </c>
      <c r="C6087">
        <v>3</v>
      </c>
      <c r="D6087" s="13">
        <v>120</v>
      </c>
      <c r="E6087" s="13" t="s">
        <v>97</v>
      </c>
      <c r="F6087" s="17">
        <v>1165</v>
      </c>
      <c r="G6087" t="str">
        <f>_xlfn.XLOOKUP(tbl_GL[[#This Row],[Account_key]],tbl_COA[Account_key],tbl_COA[Class],"Not Found")</f>
        <v>Liabilities and Owners Equity</v>
      </c>
      <c r="H6087" t="str">
        <f>_xlfn.XLOOKUP(tbl_GL[[#This Row],[Account_key]],tbl_COA[Account_key],tbl_COA[SubClass],"Not Found")</f>
        <v>Liabilities</v>
      </c>
      <c r="I6087" t="str">
        <f>_xlfn.XLOOKUP(tbl_GL[[#This Row],[Account_key]],tbl_COA[Account_key],tbl_COA[SubClass2],"Not Found")</f>
        <v>Current Liabilities</v>
      </c>
      <c r="J6087" t="str">
        <f>_xlfn.XLOOKUP(tbl_GL[[#This Row],[Account_key]],tbl_COA[Account_key],tbl_COA[SubAccount],,0)</f>
        <v>Accrued Expenses</v>
      </c>
      <c r="K6087">
        <f>YEAR(tbl_GL[[#This Row],[Date]])</f>
        <v>2018</v>
      </c>
    </row>
    <row r="6088" spans="1:11" hidden="1" x14ac:dyDescent="0.35">
      <c r="A6088">
        <v>450.1</v>
      </c>
      <c r="B6088" s="24">
        <v>43358</v>
      </c>
      <c r="C6088">
        <v>3</v>
      </c>
      <c r="D6088" s="13">
        <v>30</v>
      </c>
      <c r="E6088" s="13" t="s">
        <v>80</v>
      </c>
      <c r="F6088" s="17">
        <v>-10675</v>
      </c>
      <c r="G6088" t="str">
        <f>_xlfn.XLOOKUP(tbl_GL[[#This Row],[Account_key]],tbl_COA[Account_key],tbl_COA[Class],"Not Found")</f>
        <v>Assets</v>
      </c>
      <c r="H6088" t="str">
        <f>_xlfn.XLOOKUP(tbl_GL[[#This Row],[Account_key]],tbl_COA[Account_key],tbl_COA[SubClass],"Not Found")</f>
        <v>Assets</v>
      </c>
      <c r="I6088" t="str">
        <f>_xlfn.XLOOKUP(tbl_GL[[#This Row],[Account_key]],tbl_COA[Account_key],tbl_COA[SubClass2],"Not Found")</f>
        <v>Current Assets</v>
      </c>
      <c r="J6088" t="str">
        <f>_xlfn.XLOOKUP(tbl_GL[[#This Row],[Account_key]],tbl_COA[Account_key],tbl_COA[SubAccount],,0)</f>
        <v>Trade Receivables</v>
      </c>
      <c r="K6088">
        <f>YEAR(tbl_GL[[#This Row],[Date]])</f>
        <v>2018</v>
      </c>
    </row>
    <row r="6089" spans="1:11" hidden="1" x14ac:dyDescent="0.35">
      <c r="A6089">
        <v>450.2</v>
      </c>
      <c r="B6089" s="24">
        <v>43358</v>
      </c>
      <c r="C6089">
        <v>3</v>
      </c>
      <c r="D6089" s="13">
        <v>10</v>
      </c>
      <c r="E6089" s="13" t="s">
        <v>80</v>
      </c>
      <c r="F6089" s="17">
        <v>10675</v>
      </c>
      <c r="G6089" t="str">
        <f>_xlfn.XLOOKUP(tbl_GL[[#This Row],[Account_key]],tbl_COA[Account_key],tbl_COA[Class],"Not Found")</f>
        <v>Assets</v>
      </c>
      <c r="H6089" t="str">
        <f>_xlfn.XLOOKUP(tbl_GL[[#This Row],[Account_key]],tbl_COA[Account_key],tbl_COA[SubClass],"Not Found")</f>
        <v>Assets</v>
      </c>
      <c r="I6089" t="str">
        <f>_xlfn.XLOOKUP(tbl_GL[[#This Row],[Account_key]],tbl_COA[Account_key],tbl_COA[SubClass2],"Not Found")</f>
        <v>Current Assets</v>
      </c>
      <c r="J6089" t="str">
        <f>_xlfn.XLOOKUP(tbl_GL[[#This Row],[Account_key]],tbl_COA[Account_key],tbl_COA[SubAccount],,0)</f>
        <v>Cash at Bank</v>
      </c>
      <c r="K6089">
        <f>YEAR(tbl_GL[[#This Row],[Date]])</f>
        <v>2018</v>
      </c>
    </row>
    <row r="6090" spans="1:11" hidden="1" x14ac:dyDescent="0.35">
      <c r="A6090">
        <v>451.1</v>
      </c>
      <c r="B6090" s="24">
        <v>43359</v>
      </c>
      <c r="C6090">
        <v>3</v>
      </c>
      <c r="D6090" s="13">
        <v>10</v>
      </c>
      <c r="E6090" s="13" t="s">
        <v>98</v>
      </c>
      <c r="F6090" s="17">
        <v>-1093</v>
      </c>
      <c r="G6090" t="str">
        <f>_xlfn.XLOOKUP(tbl_GL[[#This Row],[Account_key]],tbl_COA[Account_key],tbl_COA[Class],"Not Found")</f>
        <v>Assets</v>
      </c>
      <c r="H6090" t="str">
        <f>_xlfn.XLOOKUP(tbl_GL[[#This Row],[Account_key]],tbl_COA[Account_key],tbl_COA[SubClass],"Not Found")</f>
        <v>Assets</v>
      </c>
      <c r="I6090" t="str">
        <f>_xlfn.XLOOKUP(tbl_GL[[#This Row],[Account_key]],tbl_COA[Account_key],tbl_COA[SubClass2],"Not Found")</f>
        <v>Current Assets</v>
      </c>
      <c r="J6090" t="str">
        <f>_xlfn.XLOOKUP(tbl_GL[[#This Row],[Account_key]],tbl_COA[Account_key],tbl_COA[SubAccount],,0)</f>
        <v>Cash at Bank</v>
      </c>
      <c r="K6090">
        <f>YEAR(tbl_GL[[#This Row],[Date]])</f>
        <v>2018</v>
      </c>
    </row>
    <row r="6091" spans="1:11" hidden="1" x14ac:dyDescent="0.35">
      <c r="A6091">
        <v>451.2</v>
      </c>
      <c r="B6091" s="24">
        <v>43359</v>
      </c>
      <c r="C6091">
        <v>3</v>
      </c>
      <c r="D6091" s="13">
        <v>120</v>
      </c>
      <c r="E6091" s="13" t="s">
        <v>98</v>
      </c>
      <c r="F6091" s="17">
        <v>-1093</v>
      </c>
      <c r="G6091" t="str">
        <f>_xlfn.XLOOKUP(tbl_GL[[#This Row],[Account_key]],tbl_COA[Account_key],tbl_COA[Class],"Not Found")</f>
        <v>Liabilities and Owners Equity</v>
      </c>
      <c r="H6091" t="str">
        <f>_xlfn.XLOOKUP(tbl_GL[[#This Row],[Account_key]],tbl_COA[Account_key],tbl_COA[SubClass],"Not Found")</f>
        <v>Liabilities</v>
      </c>
      <c r="I6091" t="str">
        <f>_xlfn.XLOOKUP(tbl_GL[[#This Row],[Account_key]],tbl_COA[Account_key],tbl_COA[SubClass2],"Not Found")</f>
        <v>Current Liabilities</v>
      </c>
      <c r="J6091" t="str">
        <f>_xlfn.XLOOKUP(tbl_GL[[#This Row],[Account_key]],tbl_COA[Account_key],tbl_COA[SubAccount],,0)</f>
        <v>Accrued Expenses</v>
      </c>
      <c r="K6091">
        <f>YEAR(tbl_GL[[#This Row],[Date]])</f>
        <v>2018</v>
      </c>
    </row>
    <row r="6092" spans="1:11" hidden="1" x14ac:dyDescent="0.35">
      <c r="A6092">
        <v>452.1</v>
      </c>
      <c r="B6092" s="24">
        <v>43362</v>
      </c>
      <c r="C6092">
        <v>3</v>
      </c>
      <c r="D6092" s="13">
        <v>260</v>
      </c>
      <c r="E6092" s="13" t="s">
        <v>97</v>
      </c>
      <c r="F6092" s="17">
        <v>-1572</v>
      </c>
      <c r="G6092" t="str">
        <f>_xlfn.XLOOKUP(tbl_GL[[#This Row],[Account_key]],tbl_COA[Account_key],tbl_COA[Class],"Not Found")</f>
        <v>Operating account</v>
      </c>
      <c r="H6092" t="str">
        <f>_xlfn.XLOOKUP(tbl_GL[[#This Row],[Account_key]],tbl_COA[Account_key],tbl_COA[SubClass],"Not Found")</f>
        <v>Operating Expenses</v>
      </c>
      <c r="I6092" t="str">
        <f>_xlfn.XLOOKUP(tbl_GL[[#This Row],[Account_key]],tbl_COA[Account_key],tbl_COA[SubClass2],"Not Found")</f>
        <v>Marketing</v>
      </c>
      <c r="J6092" t="str">
        <f>_xlfn.XLOOKUP(tbl_GL[[#This Row],[Account_key]],tbl_COA[Account_key],tbl_COA[SubAccount],,0)</f>
        <v>Commissions</v>
      </c>
      <c r="K6092">
        <f>YEAR(tbl_GL[[#This Row],[Date]])</f>
        <v>2018</v>
      </c>
    </row>
    <row r="6093" spans="1:11" hidden="1" x14ac:dyDescent="0.35">
      <c r="A6093">
        <v>452.2</v>
      </c>
      <c r="B6093" s="24">
        <v>43362</v>
      </c>
      <c r="C6093">
        <v>3</v>
      </c>
      <c r="D6093" s="13">
        <v>120</v>
      </c>
      <c r="E6093" s="13" t="s">
        <v>97</v>
      </c>
      <c r="F6093" s="17">
        <v>1572</v>
      </c>
      <c r="G6093" t="str">
        <f>_xlfn.XLOOKUP(tbl_GL[[#This Row],[Account_key]],tbl_COA[Account_key],tbl_COA[Class],"Not Found")</f>
        <v>Liabilities and Owners Equity</v>
      </c>
      <c r="H6093" t="str">
        <f>_xlfn.XLOOKUP(tbl_GL[[#This Row],[Account_key]],tbl_COA[Account_key],tbl_COA[SubClass],"Not Found")</f>
        <v>Liabilities</v>
      </c>
      <c r="I6093" t="str">
        <f>_xlfn.XLOOKUP(tbl_GL[[#This Row],[Account_key]],tbl_COA[Account_key],tbl_COA[SubClass2],"Not Found")</f>
        <v>Current Liabilities</v>
      </c>
      <c r="J6093" t="str">
        <f>_xlfn.XLOOKUP(tbl_GL[[#This Row],[Account_key]],tbl_COA[Account_key],tbl_COA[SubAccount],,0)</f>
        <v>Accrued Expenses</v>
      </c>
      <c r="K6093">
        <f>YEAR(tbl_GL[[#This Row],[Date]])</f>
        <v>2018</v>
      </c>
    </row>
    <row r="6094" spans="1:11" hidden="1" x14ac:dyDescent="0.35">
      <c r="A6094">
        <v>453.1</v>
      </c>
      <c r="B6094" s="24">
        <v>43363</v>
      </c>
      <c r="C6094">
        <v>3</v>
      </c>
      <c r="D6094" s="13">
        <v>230</v>
      </c>
      <c r="E6094" s="13" t="s">
        <v>4</v>
      </c>
      <c r="F6094" s="17">
        <v>-250</v>
      </c>
      <c r="G6094" t="str">
        <f>_xlfn.XLOOKUP(tbl_GL[[#This Row],[Account_key]],tbl_COA[Account_key],tbl_COA[Class],"Not Found")</f>
        <v>Trading account</v>
      </c>
      <c r="H6094" t="str">
        <f>_xlfn.XLOOKUP(tbl_GL[[#This Row],[Account_key]],tbl_COA[Account_key],tbl_COA[SubClass],"Not Found")</f>
        <v>Cost of Sales</v>
      </c>
      <c r="I6094" t="str">
        <f>_xlfn.XLOOKUP(tbl_GL[[#This Row],[Account_key]],tbl_COA[Account_key],tbl_COA[SubClass2],"Not Found")</f>
        <v>Cost of Sales</v>
      </c>
      <c r="J6094" t="str">
        <f>_xlfn.XLOOKUP(tbl_GL[[#This Row],[Account_key]],tbl_COA[Account_key],tbl_COA[SubAccount],,0)</f>
        <v>Cost of Sales</v>
      </c>
      <c r="K6094">
        <f>YEAR(tbl_GL[[#This Row],[Date]])</f>
        <v>2018</v>
      </c>
    </row>
    <row r="6095" spans="1:11" hidden="1" x14ac:dyDescent="0.35">
      <c r="A6095">
        <v>453.2</v>
      </c>
      <c r="B6095" s="24">
        <v>43363</v>
      </c>
      <c r="C6095">
        <v>3</v>
      </c>
      <c r="D6095" s="13">
        <v>60</v>
      </c>
      <c r="E6095" s="13" t="s">
        <v>4</v>
      </c>
      <c r="F6095" s="17">
        <v>-250</v>
      </c>
      <c r="G6095" t="str">
        <f>_xlfn.XLOOKUP(tbl_GL[[#This Row],[Account_key]],tbl_COA[Account_key],tbl_COA[Class],"Not Found")</f>
        <v>Assets</v>
      </c>
      <c r="H6095" t="str">
        <f>_xlfn.XLOOKUP(tbl_GL[[#This Row],[Account_key]],tbl_COA[Account_key],tbl_COA[SubClass],"Not Found")</f>
        <v>Assets</v>
      </c>
      <c r="I6095" t="str">
        <f>_xlfn.XLOOKUP(tbl_GL[[#This Row],[Account_key]],tbl_COA[Account_key],tbl_COA[SubClass2],"Not Found")</f>
        <v>Current Assets</v>
      </c>
      <c r="J6095" t="str">
        <f>_xlfn.XLOOKUP(tbl_GL[[#This Row],[Account_key]],tbl_COA[Account_key],tbl_COA[SubAccount],,0)</f>
        <v>Inventory</v>
      </c>
      <c r="K6095">
        <f>YEAR(tbl_GL[[#This Row],[Date]])</f>
        <v>2018</v>
      </c>
    </row>
    <row r="6096" spans="1:11" hidden="1" x14ac:dyDescent="0.35">
      <c r="A6096">
        <v>454.1</v>
      </c>
      <c r="B6096" s="24">
        <v>43363</v>
      </c>
      <c r="C6096">
        <v>3</v>
      </c>
      <c r="D6096" s="13">
        <v>230</v>
      </c>
      <c r="E6096" s="13" t="s">
        <v>4</v>
      </c>
      <c r="F6096" s="17">
        <v>-805</v>
      </c>
      <c r="G6096" t="str">
        <f>_xlfn.XLOOKUP(tbl_GL[[#This Row],[Account_key]],tbl_COA[Account_key],tbl_COA[Class],"Not Found")</f>
        <v>Trading account</v>
      </c>
      <c r="H6096" t="str">
        <f>_xlfn.XLOOKUP(tbl_GL[[#This Row],[Account_key]],tbl_COA[Account_key],tbl_COA[SubClass],"Not Found")</f>
        <v>Cost of Sales</v>
      </c>
      <c r="I6096" t="str">
        <f>_xlfn.XLOOKUP(tbl_GL[[#This Row],[Account_key]],tbl_COA[Account_key],tbl_COA[SubClass2],"Not Found")</f>
        <v>Cost of Sales</v>
      </c>
      <c r="J6096" t="str">
        <f>_xlfn.XLOOKUP(tbl_GL[[#This Row],[Account_key]],tbl_COA[Account_key],tbl_COA[SubAccount],,0)</f>
        <v>Cost of Sales</v>
      </c>
      <c r="K6096">
        <f>YEAR(tbl_GL[[#This Row],[Date]])</f>
        <v>2018</v>
      </c>
    </row>
    <row r="6097" spans="1:11" hidden="1" x14ac:dyDescent="0.35">
      <c r="A6097">
        <v>454.2</v>
      </c>
      <c r="B6097" s="24">
        <v>43363</v>
      </c>
      <c r="C6097">
        <v>3</v>
      </c>
      <c r="D6097" s="13">
        <v>60</v>
      </c>
      <c r="E6097" s="13" t="s">
        <v>4</v>
      </c>
      <c r="F6097" s="17">
        <v>-805</v>
      </c>
      <c r="G6097" t="str">
        <f>_xlfn.XLOOKUP(tbl_GL[[#This Row],[Account_key]],tbl_COA[Account_key],tbl_COA[Class],"Not Found")</f>
        <v>Assets</v>
      </c>
      <c r="H6097" t="str">
        <f>_xlfn.XLOOKUP(tbl_GL[[#This Row],[Account_key]],tbl_COA[Account_key],tbl_COA[SubClass],"Not Found")</f>
        <v>Assets</v>
      </c>
      <c r="I6097" t="str">
        <f>_xlfn.XLOOKUP(tbl_GL[[#This Row],[Account_key]],tbl_COA[Account_key],tbl_COA[SubClass2],"Not Found")</f>
        <v>Current Assets</v>
      </c>
      <c r="J6097" t="str">
        <f>_xlfn.XLOOKUP(tbl_GL[[#This Row],[Account_key]],tbl_COA[Account_key],tbl_COA[SubAccount],,0)</f>
        <v>Inventory</v>
      </c>
      <c r="K6097">
        <f>YEAR(tbl_GL[[#This Row],[Date]])</f>
        <v>2018</v>
      </c>
    </row>
    <row r="6098" spans="1:11" hidden="1" x14ac:dyDescent="0.35">
      <c r="A6098">
        <v>455.1</v>
      </c>
      <c r="B6098" s="24">
        <v>43363</v>
      </c>
      <c r="C6098">
        <v>3</v>
      </c>
      <c r="D6098" s="13">
        <v>210</v>
      </c>
      <c r="E6098" s="13" t="s">
        <v>8</v>
      </c>
      <c r="F6098" s="17">
        <v>781</v>
      </c>
      <c r="G6098" t="str">
        <f>_xlfn.XLOOKUP(tbl_GL[[#This Row],[Account_key]],tbl_COA[Account_key],tbl_COA[Class],"Not Found")</f>
        <v>Trading account</v>
      </c>
      <c r="H6098" t="str">
        <f>_xlfn.XLOOKUP(tbl_GL[[#This Row],[Account_key]],tbl_COA[Account_key],tbl_COA[SubClass],"Not Found")</f>
        <v>Sales</v>
      </c>
      <c r="I6098" t="str">
        <f>_xlfn.XLOOKUP(tbl_GL[[#This Row],[Account_key]],tbl_COA[Account_key],tbl_COA[SubClass2],"Not Found")</f>
        <v>Sales</v>
      </c>
      <c r="J6098" t="str">
        <f>_xlfn.XLOOKUP(tbl_GL[[#This Row],[Account_key]],tbl_COA[Account_key],tbl_COA[SubAccount],,0)</f>
        <v>Sales</v>
      </c>
      <c r="K6098">
        <f>YEAR(tbl_GL[[#This Row],[Date]])</f>
        <v>2018</v>
      </c>
    </row>
    <row r="6099" spans="1:11" hidden="1" x14ac:dyDescent="0.35">
      <c r="A6099">
        <v>455.2</v>
      </c>
      <c r="B6099" s="24">
        <v>43363</v>
      </c>
      <c r="C6099">
        <v>3</v>
      </c>
      <c r="D6099" s="13">
        <v>30</v>
      </c>
      <c r="E6099" s="13" t="s">
        <v>8</v>
      </c>
      <c r="F6099" s="17">
        <v>781</v>
      </c>
      <c r="G6099" t="str">
        <f>_xlfn.XLOOKUP(tbl_GL[[#This Row],[Account_key]],tbl_COA[Account_key],tbl_COA[Class],"Not Found")</f>
        <v>Assets</v>
      </c>
      <c r="H6099" t="str">
        <f>_xlfn.XLOOKUP(tbl_GL[[#This Row],[Account_key]],tbl_COA[Account_key],tbl_COA[SubClass],"Not Found")</f>
        <v>Assets</v>
      </c>
      <c r="I6099" t="str">
        <f>_xlfn.XLOOKUP(tbl_GL[[#This Row],[Account_key]],tbl_COA[Account_key],tbl_COA[SubClass2],"Not Found")</f>
        <v>Current Assets</v>
      </c>
      <c r="J6099" t="str">
        <f>_xlfn.XLOOKUP(tbl_GL[[#This Row],[Account_key]],tbl_COA[Account_key],tbl_COA[SubAccount],,0)</f>
        <v>Trade Receivables</v>
      </c>
      <c r="K6099">
        <f>YEAR(tbl_GL[[#This Row],[Date]])</f>
        <v>2018</v>
      </c>
    </row>
    <row r="6100" spans="1:11" hidden="1" x14ac:dyDescent="0.35">
      <c r="A6100">
        <v>456.1</v>
      </c>
      <c r="B6100" s="24">
        <v>43363</v>
      </c>
      <c r="C6100">
        <v>3</v>
      </c>
      <c r="D6100" s="13">
        <v>210</v>
      </c>
      <c r="E6100" s="13" t="s">
        <v>7</v>
      </c>
      <c r="F6100" s="17">
        <v>2347</v>
      </c>
      <c r="G6100" t="str">
        <f>_xlfn.XLOOKUP(tbl_GL[[#This Row],[Account_key]],tbl_COA[Account_key],tbl_COA[Class],"Not Found")</f>
        <v>Trading account</v>
      </c>
      <c r="H6100" t="str">
        <f>_xlfn.XLOOKUP(tbl_GL[[#This Row],[Account_key]],tbl_COA[Account_key],tbl_COA[SubClass],"Not Found")</f>
        <v>Sales</v>
      </c>
      <c r="I6100" t="str">
        <f>_xlfn.XLOOKUP(tbl_GL[[#This Row],[Account_key]],tbl_COA[Account_key],tbl_COA[SubClass2],"Not Found")</f>
        <v>Sales</v>
      </c>
      <c r="J6100" t="str">
        <f>_xlfn.XLOOKUP(tbl_GL[[#This Row],[Account_key]],tbl_COA[Account_key],tbl_COA[SubAccount],,0)</f>
        <v>Sales</v>
      </c>
      <c r="K6100">
        <f>YEAR(tbl_GL[[#This Row],[Date]])</f>
        <v>2018</v>
      </c>
    </row>
    <row r="6101" spans="1:11" hidden="1" x14ac:dyDescent="0.35">
      <c r="A6101">
        <v>456.2</v>
      </c>
      <c r="B6101" s="24">
        <v>43363</v>
      </c>
      <c r="C6101">
        <v>3</v>
      </c>
      <c r="D6101" s="13">
        <v>10</v>
      </c>
      <c r="E6101" s="13" t="s">
        <v>7</v>
      </c>
      <c r="F6101" s="17">
        <v>2347</v>
      </c>
      <c r="G6101" t="str">
        <f>_xlfn.XLOOKUP(tbl_GL[[#This Row],[Account_key]],tbl_COA[Account_key],tbl_COA[Class],"Not Found")</f>
        <v>Assets</v>
      </c>
      <c r="H6101" t="str">
        <f>_xlfn.XLOOKUP(tbl_GL[[#This Row],[Account_key]],tbl_COA[Account_key],tbl_COA[SubClass],"Not Found")</f>
        <v>Assets</v>
      </c>
      <c r="I6101" t="str">
        <f>_xlfn.XLOOKUP(tbl_GL[[#This Row],[Account_key]],tbl_COA[Account_key],tbl_COA[SubClass2],"Not Found")</f>
        <v>Current Assets</v>
      </c>
      <c r="J6101" t="str">
        <f>_xlfn.XLOOKUP(tbl_GL[[#This Row],[Account_key]],tbl_COA[Account_key],tbl_COA[SubAccount],,0)</f>
        <v>Cash at Bank</v>
      </c>
      <c r="K6101">
        <f>YEAR(tbl_GL[[#This Row],[Date]])</f>
        <v>2018</v>
      </c>
    </row>
    <row r="6102" spans="1:11" hidden="1" x14ac:dyDescent="0.35">
      <c r="A6102">
        <v>457.1</v>
      </c>
      <c r="B6102" s="24">
        <v>43363</v>
      </c>
      <c r="C6102">
        <v>3</v>
      </c>
      <c r="D6102" s="13">
        <v>230</v>
      </c>
      <c r="E6102" s="13" t="s">
        <v>4</v>
      </c>
      <c r="F6102" s="17">
        <v>-3005</v>
      </c>
      <c r="G6102" t="str">
        <f>_xlfn.XLOOKUP(tbl_GL[[#This Row],[Account_key]],tbl_COA[Account_key],tbl_COA[Class],"Not Found")</f>
        <v>Trading account</v>
      </c>
      <c r="H6102" t="str">
        <f>_xlfn.XLOOKUP(tbl_GL[[#This Row],[Account_key]],tbl_COA[Account_key],tbl_COA[SubClass],"Not Found")</f>
        <v>Cost of Sales</v>
      </c>
      <c r="I6102" t="str">
        <f>_xlfn.XLOOKUP(tbl_GL[[#This Row],[Account_key]],tbl_COA[Account_key],tbl_COA[SubClass2],"Not Found")</f>
        <v>Cost of Sales</v>
      </c>
      <c r="J6102" t="str">
        <f>_xlfn.XLOOKUP(tbl_GL[[#This Row],[Account_key]],tbl_COA[Account_key],tbl_COA[SubAccount],,0)</f>
        <v>Cost of Sales</v>
      </c>
      <c r="K6102">
        <f>YEAR(tbl_GL[[#This Row],[Date]])</f>
        <v>2018</v>
      </c>
    </row>
    <row r="6103" spans="1:11" hidden="1" x14ac:dyDescent="0.35">
      <c r="A6103">
        <v>457.2</v>
      </c>
      <c r="B6103" s="24">
        <v>43363</v>
      </c>
      <c r="C6103">
        <v>3</v>
      </c>
      <c r="D6103" s="13">
        <v>60</v>
      </c>
      <c r="E6103" s="13" t="s">
        <v>4</v>
      </c>
      <c r="F6103" s="17">
        <v>-3005</v>
      </c>
      <c r="G6103" t="str">
        <f>_xlfn.XLOOKUP(tbl_GL[[#This Row],[Account_key]],tbl_COA[Account_key],tbl_COA[Class],"Not Found")</f>
        <v>Assets</v>
      </c>
      <c r="H6103" t="str">
        <f>_xlfn.XLOOKUP(tbl_GL[[#This Row],[Account_key]],tbl_COA[Account_key],tbl_COA[SubClass],"Not Found")</f>
        <v>Assets</v>
      </c>
      <c r="I6103" t="str">
        <f>_xlfn.XLOOKUP(tbl_GL[[#This Row],[Account_key]],tbl_COA[Account_key],tbl_COA[SubClass2],"Not Found")</f>
        <v>Current Assets</v>
      </c>
      <c r="J6103" t="str">
        <f>_xlfn.XLOOKUP(tbl_GL[[#This Row],[Account_key]],tbl_COA[Account_key],tbl_COA[SubAccount],,0)</f>
        <v>Inventory</v>
      </c>
      <c r="K6103">
        <f>YEAR(tbl_GL[[#This Row],[Date]])</f>
        <v>2018</v>
      </c>
    </row>
    <row r="6104" spans="1:11" hidden="1" x14ac:dyDescent="0.35">
      <c r="A6104">
        <v>458.1</v>
      </c>
      <c r="B6104" s="24">
        <v>43363</v>
      </c>
      <c r="C6104">
        <v>3</v>
      </c>
      <c r="D6104" s="13">
        <v>210</v>
      </c>
      <c r="E6104" s="13" t="s">
        <v>8</v>
      </c>
      <c r="F6104" s="17">
        <v>9390</v>
      </c>
      <c r="G6104" t="str">
        <f>_xlfn.XLOOKUP(tbl_GL[[#This Row],[Account_key]],tbl_COA[Account_key],tbl_COA[Class],"Not Found")</f>
        <v>Trading account</v>
      </c>
      <c r="H6104" t="str">
        <f>_xlfn.XLOOKUP(tbl_GL[[#This Row],[Account_key]],tbl_COA[Account_key],tbl_COA[SubClass],"Not Found")</f>
        <v>Sales</v>
      </c>
      <c r="I6104" t="str">
        <f>_xlfn.XLOOKUP(tbl_GL[[#This Row],[Account_key]],tbl_COA[Account_key],tbl_COA[SubClass2],"Not Found")</f>
        <v>Sales</v>
      </c>
      <c r="J6104" t="str">
        <f>_xlfn.XLOOKUP(tbl_GL[[#This Row],[Account_key]],tbl_COA[Account_key],tbl_COA[SubAccount],,0)</f>
        <v>Sales</v>
      </c>
      <c r="K6104">
        <f>YEAR(tbl_GL[[#This Row],[Date]])</f>
        <v>2018</v>
      </c>
    </row>
    <row r="6105" spans="1:11" hidden="1" x14ac:dyDescent="0.35">
      <c r="A6105">
        <v>458.2</v>
      </c>
      <c r="B6105" s="24">
        <v>43363</v>
      </c>
      <c r="C6105">
        <v>3</v>
      </c>
      <c r="D6105" s="13">
        <v>30</v>
      </c>
      <c r="E6105" s="13" t="s">
        <v>8</v>
      </c>
      <c r="F6105" s="17">
        <v>9390</v>
      </c>
      <c r="G6105" t="str">
        <f>_xlfn.XLOOKUP(tbl_GL[[#This Row],[Account_key]],tbl_COA[Account_key],tbl_COA[Class],"Not Found")</f>
        <v>Assets</v>
      </c>
      <c r="H6105" t="str">
        <f>_xlfn.XLOOKUP(tbl_GL[[#This Row],[Account_key]],tbl_COA[Account_key],tbl_COA[SubClass],"Not Found")</f>
        <v>Assets</v>
      </c>
      <c r="I6105" t="str">
        <f>_xlfn.XLOOKUP(tbl_GL[[#This Row],[Account_key]],tbl_COA[Account_key],tbl_COA[SubClass2],"Not Found")</f>
        <v>Current Assets</v>
      </c>
      <c r="J6105" t="str">
        <f>_xlfn.XLOOKUP(tbl_GL[[#This Row],[Account_key]],tbl_COA[Account_key],tbl_COA[SubAccount],,0)</f>
        <v>Trade Receivables</v>
      </c>
      <c r="K6105">
        <f>YEAR(tbl_GL[[#This Row],[Date]])</f>
        <v>2018</v>
      </c>
    </row>
    <row r="6106" spans="1:11" hidden="1" x14ac:dyDescent="0.35">
      <c r="A6106">
        <v>459.1</v>
      </c>
      <c r="B6106" s="24">
        <v>43365</v>
      </c>
      <c r="C6106">
        <v>3</v>
      </c>
      <c r="D6106" s="13">
        <v>10</v>
      </c>
      <c r="E6106" s="13" t="s">
        <v>98</v>
      </c>
      <c r="F6106" s="17">
        <v>-1252</v>
      </c>
      <c r="G6106" t="str">
        <f>_xlfn.XLOOKUP(tbl_GL[[#This Row],[Account_key]],tbl_COA[Account_key],tbl_COA[Class],"Not Found")</f>
        <v>Assets</v>
      </c>
      <c r="H6106" t="str">
        <f>_xlfn.XLOOKUP(tbl_GL[[#This Row],[Account_key]],tbl_COA[Account_key],tbl_COA[SubClass],"Not Found")</f>
        <v>Assets</v>
      </c>
      <c r="I6106" t="str">
        <f>_xlfn.XLOOKUP(tbl_GL[[#This Row],[Account_key]],tbl_COA[Account_key],tbl_COA[SubClass2],"Not Found")</f>
        <v>Current Assets</v>
      </c>
      <c r="J6106" t="str">
        <f>_xlfn.XLOOKUP(tbl_GL[[#This Row],[Account_key]],tbl_COA[Account_key],tbl_COA[SubAccount],,0)</f>
        <v>Cash at Bank</v>
      </c>
      <c r="K6106">
        <f>YEAR(tbl_GL[[#This Row],[Date]])</f>
        <v>2018</v>
      </c>
    </row>
    <row r="6107" spans="1:11" hidden="1" x14ac:dyDescent="0.35">
      <c r="A6107">
        <v>459.2</v>
      </c>
      <c r="B6107" s="24">
        <v>43365</v>
      </c>
      <c r="C6107">
        <v>3</v>
      </c>
      <c r="D6107" s="13">
        <v>120</v>
      </c>
      <c r="E6107" s="13" t="s">
        <v>98</v>
      </c>
      <c r="F6107" s="17">
        <v>-1252</v>
      </c>
      <c r="G6107" t="str">
        <f>_xlfn.XLOOKUP(tbl_GL[[#This Row],[Account_key]],tbl_COA[Account_key],tbl_COA[Class],"Not Found")</f>
        <v>Liabilities and Owners Equity</v>
      </c>
      <c r="H6107" t="str">
        <f>_xlfn.XLOOKUP(tbl_GL[[#This Row],[Account_key]],tbl_COA[Account_key],tbl_COA[SubClass],"Not Found")</f>
        <v>Liabilities</v>
      </c>
      <c r="I6107" t="str">
        <f>_xlfn.XLOOKUP(tbl_GL[[#This Row],[Account_key]],tbl_COA[Account_key],tbl_COA[SubClass2],"Not Found")</f>
        <v>Current Liabilities</v>
      </c>
      <c r="J6107" t="str">
        <f>_xlfn.XLOOKUP(tbl_GL[[#This Row],[Account_key]],tbl_COA[Account_key],tbl_COA[SubAccount],,0)</f>
        <v>Accrued Expenses</v>
      </c>
      <c r="K6107">
        <f>YEAR(tbl_GL[[#This Row],[Date]])</f>
        <v>2018</v>
      </c>
    </row>
    <row r="6108" spans="1:11" hidden="1" x14ac:dyDescent="0.35">
      <c r="A6108">
        <v>460.1</v>
      </c>
      <c r="B6108" s="24">
        <v>43366</v>
      </c>
      <c r="C6108">
        <v>3</v>
      </c>
      <c r="D6108" s="13">
        <v>300</v>
      </c>
      <c r="E6108" s="13" t="s">
        <v>97</v>
      </c>
      <c r="F6108" s="17">
        <v>-1144</v>
      </c>
      <c r="G6108" t="str">
        <f>_xlfn.XLOOKUP(tbl_GL[[#This Row],[Account_key]],tbl_COA[Account_key],tbl_COA[Class],"Not Found")</f>
        <v>Operating account</v>
      </c>
      <c r="H6108" t="str">
        <f>_xlfn.XLOOKUP(tbl_GL[[#This Row],[Account_key]],tbl_COA[Account_key],tbl_COA[SubClass],"Not Found")</f>
        <v>Operating Expenses</v>
      </c>
      <c r="I6108" t="str">
        <f>_xlfn.XLOOKUP(tbl_GL[[#This Row],[Account_key]],tbl_COA[Account_key],tbl_COA[SubClass2],"Not Found")</f>
        <v>Administration</v>
      </c>
      <c r="J6108" t="str">
        <f>_xlfn.XLOOKUP(tbl_GL[[#This Row],[Account_key]],tbl_COA[Account_key],tbl_COA[SubAccount],,0)</f>
        <v>Entertainment</v>
      </c>
      <c r="K6108">
        <f>YEAR(tbl_GL[[#This Row],[Date]])</f>
        <v>2018</v>
      </c>
    </row>
    <row r="6109" spans="1:11" hidden="1" x14ac:dyDescent="0.35">
      <c r="A6109">
        <v>460.2</v>
      </c>
      <c r="B6109" s="24">
        <v>43366</v>
      </c>
      <c r="C6109">
        <v>3</v>
      </c>
      <c r="D6109" s="13">
        <v>120</v>
      </c>
      <c r="E6109" s="13" t="s">
        <v>97</v>
      </c>
      <c r="F6109" s="17">
        <v>1144</v>
      </c>
      <c r="G6109" t="str">
        <f>_xlfn.XLOOKUP(tbl_GL[[#This Row],[Account_key]],tbl_COA[Account_key],tbl_COA[Class],"Not Found")</f>
        <v>Liabilities and Owners Equity</v>
      </c>
      <c r="H6109" t="str">
        <f>_xlfn.XLOOKUP(tbl_GL[[#This Row],[Account_key]],tbl_COA[Account_key],tbl_COA[SubClass],"Not Found")</f>
        <v>Liabilities</v>
      </c>
      <c r="I6109" t="str">
        <f>_xlfn.XLOOKUP(tbl_GL[[#This Row],[Account_key]],tbl_COA[Account_key],tbl_COA[SubClass2],"Not Found")</f>
        <v>Current Liabilities</v>
      </c>
      <c r="J6109" t="str">
        <f>_xlfn.XLOOKUP(tbl_GL[[#This Row],[Account_key]],tbl_COA[Account_key],tbl_COA[SubAccount],,0)</f>
        <v>Accrued Expenses</v>
      </c>
      <c r="K6109">
        <f>YEAR(tbl_GL[[#This Row],[Date]])</f>
        <v>2018</v>
      </c>
    </row>
    <row r="6110" spans="1:11" hidden="1" x14ac:dyDescent="0.35">
      <c r="A6110">
        <v>461.1</v>
      </c>
      <c r="B6110" s="24">
        <v>43368</v>
      </c>
      <c r="C6110">
        <v>3</v>
      </c>
      <c r="D6110" s="13">
        <v>10</v>
      </c>
      <c r="E6110" s="13" t="s">
        <v>98</v>
      </c>
      <c r="F6110" s="17">
        <v>-1416</v>
      </c>
      <c r="G6110" t="str">
        <f>_xlfn.XLOOKUP(tbl_GL[[#This Row],[Account_key]],tbl_COA[Account_key],tbl_COA[Class],"Not Found")</f>
        <v>Assets</v>
      </c>
      <c r="H6110" t="str">
        <f>_xlfn.XLOOKUP(tbl_GL[[#This Row],[Account_key]],tbl_COA[Account_key],tbl_COA[SubClass],"Not Found")</f>
        <v>Assets</v>
      </c>
      <c r="I6110" t="str">
        <f>_xlfn.XLOOKUP(tbl_GL[[#This Row],[Account_key]],tbl_COA[Account_key],tbl_COA[SubClass2],"Not Found")</f>
        <v>Current Assets</v>
      </c>
      <c r="J6110" t="str">
        <f>_xlfn.XLOOKUP(tbl_GL[[#This Row],[Account_key]],tbl_COA[Account_key],tbl_COA[SubAccount],,0)</f>
        <v>Cash at Bank</v>
      </c>
      <c r="K6110">
        <f>YEAR(tbl_GL[[#This Row],[Date]])</f>
        <v>2018</v>
      </c>
    </row>
    <row r="6111" spans="1:11" hidden="1" x14ac:dyDescent="0.35">
      <c r="A6111">
        <v>461.2</v>
      </c>
      <c r="B6111" s="24">
        <v>43368</v>
      </c>
      <c r="C6111">
        <v>3</v>
      </c>
      <c r="D6111" s="13">
        <v>120</v>
      </c>
      <c r="E6111" s="13" t="s">
        <v>98</v>
      </c>
      <c r="F6111" s="17">
        <v>-1416</v>
      </c>
      <c r="G6111" t="str">
        <f>_xlfn.XLOOKUP(tbl_GL[[#This Row],[Account_key]],tbl_COA[Account_key],tbl_COA[Class],"Not Found")</f>
        <v>Liabilities and Owners Equity</v>
      </c>
      <c r="H6111" t="str">
        <f>_xlfn.XLOOKUP(tbl_GL[[#This Row],[Account_key]],tbl_COA[Account_key],tbl_COA[SubClass],"Not Found")</f>
        <v>Liabilities</v>
      </c>
      <c r="I6111" t="str">
        <f>_xlfn.XLOOKUP(tbl_GL[[#This Row],[Account_key]],tbl_COA[Account_key],tbl_COA[SubClass2],"Not Found")</f>
        <v>Current Liabilities</v>
      </c>
      <c r="J6111" t="str">
        <f>_xlfn.XLOOKUP(tbl_GL[[#This Row],[Account_key]],tbl_COA[Account_key],tbl_COA[SubAccount],,0)</f>
        <v>Accrued Expenses</v>
      </c>
      <c r="K6111">
        <f>YEAR(tbl_GL[[#This Row],[Date]])</f>
        <v>2018</v>
      </c>
    </row>
    <row r="6112" spans="1:11" hidden="1" x14ac:dyDescent="0.35">
      <c r="A6112">
        <v>462.1</v>
      </c>
      <c r="B6112" s="24">
        <v>43368</v>
      </c>
      <c r="C6112">
        <v>3</v>
      </c>
      <c r="D6112" s="13">
        <v>10</v>
      </c>
      <c r="E6112" s="13" t="s">
        <v>98</v>
      </c>
      <c r="F6112" s="17">
        <v>-1550</v>
      </c>
      <c r="G6112" t="str">
        <f>_xlfn.XLOOKUP(tbl_GL[[#This Row],[Account_key]],tbl_COA[Account_key],tbl_COA[Class],"Not Found")</f>
        <v>Assets</v>
      </c>
      <c r="H6112" t="str">
        <f>_xlfn.XLOOKUP(tbl_GL[[#This Row],[Account_key]],tbl_COA[Account_key],tbl_COA[SubClass],"Not Found")</f>
        <v>Assets</v>
      </c>
      <c r="I6112" t="str">
        <f>_xlfn.XLOOKUP(tbl_GL[[#This Row],[Account_key]],tbl_COA[Account_key],tbl_COA[SubClass2],"Not Found")</f>
        <v>Current Assets</v>
      </c>
      <c r="J6112" t="str">
        <f>_xlfn.XLOOKUP(tbl_GL[[#This Row],[Account_key]],tbl_COA[Account_key],tbl_COA[SubAccount],,0)</f>
        <v>Cash at Bank</v>
      </c>
      <c r="K6112">
        <f>YEAR(tbl_GL[[#This Row],[Date]])</f>
        <v>2018</v>
      </c>
    </row>
    <row r="6113" spans="1:11" hidden="1" x14ac:dyDescent="0.35">
      <c r="A6113">
        <v>462.2</v>
      </c>
      <c r="B6113" s="24">
        <v>43368</v>
      </c>
      <c r="C6113">
        <v>3</v>
      </c>
      <c r="D6113" s="13">
        <v>120</v>
      </c>
      <c r="E6113" s="13" t="s">
        <v>98</v>
      </c>
      <c r="F6113" s="17">
        <v>-1550</v>
      </c>
      <c r="G6113" t="str">
        <f>_xlfn.XLOOKUP(tbl_GL[[#This Row],[Account_key]],tbl_COA[Account_key],tbl_COA[Class],"Not Found")</f>
        <v>Liabilities and Owners Equity</v>
      </c>
      <c r="H6113" t="str">
        <f>_xlfn.XLOOKUP(tbl_GL[[#This Row],[Account_key]],tbl_COA[Account_key],tbl_COA[SubClass],"Not Found")</f>
        <v>Liabilities</v>
      </c>
      <c r="I6113" t="str">
        <f>_xlfn.XLOOKUP(tbl_GL[[#This Row],[Account_key]],tbl_COA[Account_key],tbl_COA[SubClass2],"Not Found")</f>
        <v>Current Liabilities</v>
      </c>
      <c r="J6113" t="str">
        <f>_xlfn.XLOOKUP(tbl_GL[[#This Row],[Account_key]],tbl_COA[Account_key],tbl_COA[SubAccount],,0)</f>
        <v>Accrued Expenses</v>
      </c>
      <c r="K6113">
        <f>YEAR(tbl_GL[[#This Row],[Date]])</f>
        <v>2018</v>
      </c>
    </row>
    <row r="6114" spans="1:11" hidden="1" x14ac:dyDescent="0.35">
      <c r="A6114">
        <v>463.1</v>
      </c>
      <c r="B6114" s="24">
        <v>43368</v>
      </c>
      <c r="C6114">
        <v>3</v>
      </c>
      <c r="D6114" s="13">
        <v>30</v>
      </c>
      <c r="E6114" s="13" t="s">
        <v>80</v>
      </c>
      <c r="F6114" s="17">
        <v>-9930</v>
      </c>
      <c r="G6114" t="str">
        <f>_xlfn.XLOOKUP(tbl_GL[[#This Row],[Account_key]],tbl_COA[Account_key],tbl_COA[Class],"Not Found")</f>
        <v>Assets</v>
      </c>
      <c r="H6114" t="str">
        <f>_xlfn.XLOOKUP(tbl_GL[[#This Row],[Account_key]],tbl_COA[Account_key],tbl_COA[SubClass],"Not Found")</f>
        <v>Assets</v>
      </c>
      <c r="I6114" t="str">
        <f>_xlfn.XLOOKUP(tbl_GL[[#This Row],[Account_key]],tbl_COA[Account_key],tbl_COA[SubClass2],"Not Found")</f>
        <v>Current Assets</v>
      </c>
      <c r="J6114" t="str">
        <f>_xlfn.XLOOKUP(tbl_GL[[#This Row],[Account_key]],tbl_COA[Account_key],tbl_COA[SubAccount],,0)</f>
        <v>Trade Receivables</v>
      </c>
      <c r="K6114">
        <f>YEAR(tbl_GL[[#This Row],[Date]])</f>
        <v>2018</v>
      </c>
    </row>
    <row r="6115" spans="1:11" hidden="1" x14ac:dyDescent="0.35">
      <c r="A6115">
        <v>463.2</v>
      </c>
      <c r="B6115" s="24">
        <v>43368</v>
      </c>
      <c r="C6115">
        <v>3</v>
      </c>
      <c r="D6115" s="13">
        <v>10</v>
      </c>
      <c r="E6115" s="13" t="s">
        <v>80</v>
      </c>
      <c r="F6115" s="17">
        <v>9930</v>
      </c>
      <c r="G6115" t="str">
        <f>_xlfn.XLOOKUP(tbl_GL[[#This Row],[Account_key]],tbl_COA[Account_key],tbl_COA[Class],"Not Found")</f>
        <v>Assets</v>
      </c>
      <c r="H6115" t="str">
        <f>_xlfn.XLOOKUP(tbl_GL[[#This Row],[Account_key]],tbl_COA[Account_key],tbl_COA[SubClass],"Not Found")</f>
        <v>Assets</v>
      </c>
      <c r="I6115" t="str">
        <f>_xlfn.XLOOKUP(tbl_GL[[#This Row],[Account_key]],tbl_COA[Account_key],tbl_COA[SubClass2],"Not Found")</f>
        <v>Current Assets</v>
      </c>
      <c r="J6115" t="str">
        <f>_xlfn.XLOOKUP(tbl_GL[[#This Row],[Account_key]],tbl_COA[Account_key],tbl_COA[SubAccount],,0)</f>
        <v>Cash at Bank</v>
      </c>
      <c r="K6115">
        <f>YEAR(tbl_GL[[#This Row],[Date]])</f>
        <v>2018</v>
      </c>
    </row>
    <row r="6116" spans="1:11" hidden="1" x14ac:dyDescent="0.35">
      <c r="A6116">
        <v>464.1</v>
      </c>
      <c r="B6116" s="24">
        <v>43370</v>
      </c>
      <c r="C6116">
        <v>3</v>
      </c>
      <c r="D6116" s="13">
        <v>260</v>
      </c>
      <c r="E6116" s="13" t="s">
        <v>97</v>
      </c>
      <c r="F6116" s="17">
        <v>-1066</v>
      </c>
      <c r="G6116" t="str">
        <f>_xlfn.XLOOKUP(tbl_GL[[#This Row],[Account_key]],tbl_COA[Account_key],tbl_COA[Class],"Not Found")</f>
        <v>Operating account</v>
      </c>
      <c r="H6116" t="str">
        <f>_xlfn.XLOOKUP(tbl_GL[[#This Row],[Account_key]],tbl_COA[Account_key],tbl_COA[SubClass],"Not Found")</f>
        <v>Operating Expenses</v>
      </c>
      <c r="I6116" t="str">
        <f>_xlfn.XLOOKUP(tbl_GL[[#This Row],[Account_key]],tbl_COA[Account_key],tbl_COA[SubClass2],"Not Found")</f>
        <v>Marketing</v>
      </c>
      <c r="J6116" t="str">
        <f>_xlfn.XLOOKUP(tbl_GL[[#This Row],[Account_key]],tbl_COA[Account_key],tbl_COA[SubAccount],,0)</f>
        <v>Commissions</v>
      </c>
      <c r="K6116">
        <f>YEAR(tbl_GL[[#This Row],[Date]])</f>
        <v>2018</v>
      </c>
    </row>
    <row r="6117" spans="1:11" hidden="1" x14ac:dyDescent="0.35">
      <c r="A6117">
        <v>464.2</v>
      </c>
      <c r="B6117" s="24">
        <v>43370</v>
      </c>
      <c r="C6117">
        <v>3</v>
      </c>
      <c r="D6117" s="13">
        <v>120</v>
      </c>
      <c r="E6117" s="13" t="s">
        <v>97</v>
      </c>
      <c r="F6117" s="17">
        <v>1066</v>
      </c>
      <c r="G6117" t="str">
        <f>_xlfn.XLOOKUP(tbl_GL[[#This Row],[Account_key]],tbl_COA[Account_key],tbl_COA[Class],"Not Found")</f>
        <v>Liabilities and Owners Equity</v>
      </c>
      <c r="H6117" t="str">
        <f>_xlfn.XLOOKUP(tbl_GL[[#This Row],[Account_key]],tbl_COA[Account_key],tbl_COA[SubClass],"Not Found")</f>
        <v>Liabilities</v>
      </c>
      <c r="I6117" t="str">
        <f>_xlfn.XLOOKUP(tbl_GL[[#This Row],[Account_key]],tbl_COA[Account_key],tbl_COA[SubClass2],"Not Found")</f>
        <v>Current Liabilities</v>
      </c>
      <c r="J6117" t="str">
        <f>_xlfn.XLOOKUP(tbl_GL[[#This Row],[Account_key]],tbl_COA[Account_key],tbl_COA[SubAccount],,0)</f>
        <v>Accrued Expenses</v>
      </c>
      <c r="K6117">
        <f>YEAR(tbl_GL[[#This Row],[Date]])</f>
        <v>2018</v>
      </c>
    </row>
    <row r="6118" spans="1:11" hidden="1" x14ac:dyDescent="0.35">
      <c r="A6118">
        <v>465.1</v>
      </c>
      <c r="B6118" s="24">
        <v>43371</v>
      </c>
      <c r="C6118">
        <v>3</v>
      </c>
      <c r="D6118" s="13">
        <v>230</v>
      </c>
      <c r="E6118" s="13" t="s">
        <v>4</v>
      </c>
      <c r="F6118" s="17">
        <v>-769</v>
      </c>
      <c r="G6118" t="str">
        <f>_xlfn.XLOOKUP(tbl_GL[[#This Row],[Account_key]],tbl_COA[Account_key],tbl_COA[Class],"Not Found")</f>
        <v>Trading account</v>
      </c>
      <c r="H6118" t="str">
        <f>_xlfn.XLOOKUP(tbl_GL[[#This Row],[Account_key]],tbl_COA[Account_key],tbl_COA[SubClass],"Not Found")</f>
        <v>Cost of Sales</v>
      </c>
      <c r="I6118" t="str">
        <f>_xlfn.XLOOKUP(tbl_GL[[#This Row],[Account_key]],tbl_COA[Account_key],tbl_COA[SubClass2],"Not Found")</f>
        <v>Cost of Sales</v>
      </c>
      <c r="J6118" t="str">
        <f>_xlfn.XLOOKUP(tbl_GL[[#This Row],[Account_key]],tbl_COA[Account_key],tbl_COA[SubAccount],,0)</f>
        <v>Cost of Sales</v>
      </c>
      <c r="K6118">
        <f>YEAR(tbl_GL[[#This Row],[Date]])</f>
        <v>2018</v>
      </c>
    </row>
    <row r="6119" spans="1:11" hidden="1" x14ac:dyDescent="0.35">
      <c r="A6119">
        <v>465.2</v>
      </c>
      <c r="B6119" s="24">
        <v>43371</v>
      </c>
      <c r="C6119">
        <v>3</v>
      </c>
      <c r="D6119" s="13">
        <v>60</v>
      </c>
      <c r="E6119" s="13" t="s">
        <v>4</v>
      </c>
      <c r="F6119" s="17">
        <v>-769</v>
      </c>
      <c r="G6119" t="str">
        <f>_xlfn.XLOOKUP(tbl_GL[[#This Row],[Account_key]],tbl_COA[Account_key],tbl_COA[Class],"Not Found")</f>
        <v>Assets</v>
      </c>
      <c r="H6119" t="str">
        <f>_xlfn.XLOOKUP(tbl_GL[[#This Row],[Account_key]],tbl_COA[Account_key],tbl_COA[SubClass],"Not Found")</f>
        <v>Assets</v>
      </c>
      <c r="I6119" t="str">
        <f>_xlfn.XLOOKUP(tbl_GL[[#This Row],[Account_key]],tbl_COA[Account_key],tbl_COA[SubClass2],"Not Found")</f>
        <v>Current Assets</v>
      </c>
      <c r="J6119" t="str">
        <f>_xlfn.XLOOKUP(tbl_GL[[#This Row],[Account_key]],tbl_COA[Account_key],tbl_COA[SubAccount],,0)</f>
        <v>Inventory</v>
      </c>
      <c r="K6119">
        <f>YEAR(tbl_GL[[#This Row],[Date]])</f>
        <v>2018</v>
      </c>
    </row>
    <row r="6120" spans="1:11" hidden="1" x14ac:dyDescent="0.35">
      <c r="A6120">
        <v>466.1</v>
      </c>
      <c r="B6120" s="24">
        <v>43371</v>
      </c>
      <c r="C6120">
        <v>3</v>
      </c>
      <c r="D6120" s="13">
        <v>210</v>
      </c>
      <c r="E6120" s="13" t="s">
        <v>7</v>
      </c>
      <c r="F6120" s="17">
        <v>2241</v>
      </c>
      <c r="G6120" t="str">
        <f>_xlfn.XLOOKUP(tbl_GL[[#This Row],[Account_key]],tbl_COA[Account_key],tbl_COA[Class],"Not Found")</f>
        <v>Trading account</v>
      </c>
      <c r="H6120" t="str">
        <f>_xlfn.XLOOKUP(tbl_GL[[#This Row],[Account_key]],tbl_COA[Account_key],tbl_COA[SubClass],"Not Found")</f>
        <v>Sales</v>
      </c>
      <c r="I6120" t="str">
        <f>_xlfn.XLOOKUP(tbl_GL[[#This Row],[Account_key]],tbl_COA[Account_key],tbl_COA[SubClass2],"Not Found")</f>
        <v>Sales</v>
      </c>
      <c r="J6120" t="str">
        <f>_xlfn.XLOOKUP(tbl_GL[[#This Row],[Account_key]],tbl_COA[Account_key],tbl_COA[SubAccount],,0)</f>
        <v>Sales</v>
      </c>
      <c r="K6120">
        <f>YEAR(tbl_GL[[#This Row],[Date]])</f>
        <v>2018</v>
      </c>
    </row>
    <row r="6121" spans="1:11" hidden="1" x14ac:dyDescent="0.35">
      <c r="A6121">
        <v>466.2</v>
      </c>
      <c r="B6121" s="24">
        <v>43371</v>
      </c>
      <c r="C6121">
        <v>3</v>
      </c>
      <c r="D6121" s="13">
        <v>10</v>
      </c>
      <c r="E6121" s="13" t="s">
        <v>7</v>
      </c>
      <c r="F6121" s="17">
        <v>2241</v>
      </c>
      <c r="G6121" t="str">
        <f>_xlfn.XLOOKUP(tbl_GL[[#This Row],[Account_key]],tbl_COA[Account_key],tbl_COA[Class],"Not Found")</f>
        <v>Assets</v>
      </c>
      <c r="H6121" t="str">
        <f>_xlfn.XLOOKUP(tbl_GL[[#This Row],[Account_key]],tbl_COA[Account_key],tbl_COA[SubClass],"Not Found")</f>
        <v>Assets</v>
      </c>
      <c r="I6121" t="str">
        <f>_xlfn.XLOOKUP(tbl_GL[[#This Row],[Account_key]],tbl_COA[Account_key],tbl_COA[SubClass2],"Not Found")</f>
        <v>Current Assets</v>
      </c>
      <c r="J6121" t="str">
        <f>_xlfn.XLOOKUP(tbl_GL[[#This Row],[Account_key]],tbl_COA[Account_key],tbl_COA[SubAccount],,0)</f>
        <v>Cash at Bank</v>
      </c>
      <c r="K6121">
        <f>YEAR(tbl_GL[[#This Row],[Date]])</f>
        <v>2018</v>
      </c>
    </row>
    <row r="6122" spans="1:11" hidden="1" x14ac:dyDescent="0.35">
      <c r="A6122">
        <v>467.1</v>
      </c>
      <c r="B6122" s="24">
        <v>43371</v>
      </c>
      <c r="C6122">
        <v>3</v>
      </c>
      <c r="D6122" s="13">
        <v>230</v>
      </c>
      <c r="E6122" s="13" t="s">
        <v>4</v>
      </c>
      <c r="F6122" s="17">
        <v>-3154</v>
      </c>
      <c r="G6122" t="str">
        <f>_xlfn.XLOOKUP(tbl_GL[[#This Row],[Account_key]],tbl_COA[Account_key],tbl_COA[Class],"Not Found")</f>
        <v>Trading account</v>
      </c>
      <c r="H6122" t="str">
        <f>_xlfn.XLOOKUP(tbl_GL[[#This Row],[Account_key]],tbl_COA[Account_key],tbl_COA[SubClass],"Not Found")</f>
        <v>Cost of Sales</v>
      </c>
      <c r="I6122" t="str">
        <f>_xlfn.XLOOKUP(tbl_GL[[#This Row],[Account_key]],tbl_COA[Account_key],tbl_COA[SubClass2],"Not Found")</f>
        <v>Cost of Sales</v>
      </c>
      <c r="J6122" t="str">
        <f>_xlfn.XLOOKUP(tbl_GL[[#This Row],[Account_key]],tbl_COA[Account_key],tbl_COA[SubAccount],,0)</f>
        <v>Cost of Sales</v>
      </c>
      <c r="K6122">
        <f>YEAR(tbl_GL[[#This Row],[Date]])</f>
        <v>2018</v>
      </c>
    </row>
    <row r="6123" spans="1:11" hidden="1" x14ac:dyDescent="0.35">
      <c r="A6123">
        <v>467.2</v>
      </c>
      <c r="B6123" s="24">
        <v>43371</v>
      </c>
      <c r="C6123">
        <v>3</v>
      </c>
      <c r="D6123" s="13">
        <v>60</v>
      </c>
      <c r="E6123" s="13" t="s">
        <v>4</v>
      </c>
      <c r="F6123" s="17">
        <v>-3154</v>
      </c>
      <c r="G6123" t="str">
        <f>_xlfn.XLOOKUP(tbl_GL[[#This Row],[Account_key]],tbl_COA[Account_key],tbl_COA[Class],"Not Found")</f>
        <v>Assets</v>
      </c>
      <c r="H6123" t="str">
        <f>_xlfn.XLOOKUP(tbl_GL[[#This Row],[Account_key]],tbl_COA[Account_key],tbl_COA[SubClass],"Not Found")</f>
        <v>Assets</v>
      </c>
      <c r="I6123" t="str">
        <f>_xlfn.XLOOKUP(tbl_GL[[#This Row],[Account_key]],tbl_COA[Account_key],tbl_COA[SubClass2],"Not Found")</f>
        <v>Current Assets</v>
      </c>
      <c r="J6123" t="str">
        <f>_xlfn.XLOOKUP(tbl_GL[[#This Row],[Account_key]],tbl_COA[Account_key],tbl_COA[SubAccount],,0)</f>
        <v>Inventory</v>
      </c>
      <c r="K6123">
        <f>YEAR(tbl_GL[[#This Row],[Date]])</f>
        <v>2018</v>
      </c>
    </row>
    <row r="6124" spans="1:11" hidden="1" x14ac:dyDescent="0.35">
      <c r="A6124">
        <v>468.1</v>
      </c>
      <c r="B6124" s="24">
        <v>43371</v>
      </c>
      <c r="C6124">
        <v>3</v>
      </c>
      <c r="D6124" s="13">
        <v>210</v>
      </c>
      <c r="E6124" s="13" t="s">
        <v>8</v>
      </c>
      <c r="F6124" s="17">
        <v>9856</v>
      </c>
      <c r="G6124" t="str">
        <f>_xlfn.XLOOKUP(tbl_GL[[#This Row],[Account_key]],tbl_COA[Account_key],tbl_COA[Class],"Not Found")</f>
        <v>Trading account</v>
      </c>
      <c r="H6124" t="str">
        <f>_xlfn.XLOOKUP(tbl_GL[[#This Row],[Account_key]],tbl_COA[Account_key],tbl_COA[SubClass],"Not Found")</f>
        <v>Sales</v>
      </c>
      <c r="I6124" t="str">
        <f>_xlfn.XLOOKUP(tbl_GL[[#This Row],[Account_key]],tbl_COA[Account_key],tbl_COA[SubClass2],"Not Found")</f>
        <v>Sales</v>
      </c>
      <c r="J6124" t="str">
        <f>_xlfn.XLOOKUP(tbl_GL[[#This Row],[Account_key]],tbl_COA[Account_key],tbl_COA[SubAccount],,0)</f>
        <v>Sales</v>
      </c>
      <c r="K6124">
        <f>YEAR(tbl_GL[[#This Row],[Date]])</f>
        <v>2018</v>
      </c>
    </row>
    <row r="6125" spans="1:11" hidden="1" x14ac:dyDescent="0.35">
      <c r="A6125">
        <v>468.2</v>
      </c>
      <c r="B6125" s="24">
        <v>43371</v>
      </c>
      <c r="C6125">
        <v>3</v>
      </c>
      <c r="D6125" s="13">
        <v>30</v>
      </c>
      <c r="E6125" s="13" t="s">
        <v>8</v>
      </c>
      <c r="F6125" s="17">
        <v>9856</v>
      </c>
      <c r="G6125" t="str">
        <f>_xlfn.XLOOKUP(tbl_GL[[#This Row],[Account_key]],tbl_COA[Account_key],tbl_COA[Class],"Not Found")</f>
        <v>Assets</v>
      </c>
      <c r="H6125" t="str">
        <f>_xlfn.XLOOKUP(tbl_GL[[#This Row],[Account_key]],tbl_COA[Account_key],tbl_COA[SubClass],"Not Found")</f>
        <v>Assets</v>
      </c>
      <c r="I6125" t="str">
        <f>_xlfn.XLOOKUP(tbl_GL[[#This Row],[Account_key]],tbl_COA[Account_key],tbl_COA[SubClass2],"Not Found")</f>
        <v>Current Assets</v>
      </c>
      <c r="J6125" t="str">
        <f>_xlfn.XLOOKUP(tbl_GL[[#This Row],[Account_key]],tbl_COA[Account_key],tbl_COA[SubAccount],,0)</f>
        <v>Trade Receivables</v>
      </c>
      <c r="K6125">
        <f>YEAR(tbl_GL[[#This Row],[Date]])</f>
        <v>2018</v>
      </c>
    </row>
    <row r="6126" spans="1:11" hidden="1" x14ac:dyDescent="0.35">
      <c r="A6126">
        <v>469.1</v>
      </c>
      <c r="B6126" s="24">
        <v>43372</v>
      </c>
      <c r="C6126">
        <v>3</v>
      </c>
      <c r="D6126" s="13">
        <v>340</v>
      </c>
      <c r="E6126" s="13" t="s">
        <v>97</v>
      </c>
      <c r="F6126" s="17">
        <v>-1271</v>
      </c>
      <c r="G6126" t="str">
        <f>_xlfn.XLOOKUP(tbl_GL[[#This Row],[Account_key]],tbl_COA[Account_key],tbl_COA[Class],"Not Found")</f>
        <v>Operating account</v>
      </c>
      <c r="H6126" t="str">
        <f>_xlfn.XLOOKUP(tbl_GL[[#This Row],[Account_key]],tbl_COA[Account_key],tbl_COA[SubClass],"Not Found")</f>
        <v>Operating Expenses</v>
      </c>
      <c r="I6126" t="str">
        <f>_xlfn.XLOOKUP(tbl_GL[[#This Row],[Account_key]],tbl_COA[Account_key],tbl_COA[SubClass2],"Not Found")</f>
        <v>Administration</v>
      </c>
      <c r="J6126" t="str">
        <f>_xlfn.XLOOKUP(tbl_GL[[#This Row],[Account_key]],tbl_COA[Account_key],tbl_COA[SubAccount],,0)</f>
        <v>Utilities</v>
      </c>
      <c r="K6126">
        <f>YEAR(tbl_GL[[#This Row],[Date]])</f>
        <v>2018</v>
      </c>
    </row>
    <row r="6127" spans="1:11" hidden="1" x14ac:dyDescent="0.35">
      <c r="A6127">
        <v>469.2</v>
      </c>
      <c r="B6127" s="24">
        <v>43372</v>
      </c>
      <c r="C6127">
        <v>3</v>
      </c>
      <c r="D6127" s="13">
        <v>120</v>
      </c>
      <c r="E6127" s="13" t="s">
        <v>97</v>
      </c>
      <c r="F6127" s="17">
        <v>1271</v>
      </c>
      <c r="G6127" t="str">
        <f>_xlfn.XLOOKUP(tbl_GL[[#This Row],[Account_key]],tbl_COA[Account_key],tbl_COA[Class],"Not Found")</f>
        <v>Liabilities and Owners Equity</v>
      </c>
      <c r="H6127" t="str">
        <f>_xlfn.XLOOKUP(tbl_GL[[#This Row],[Account_key]],tbl_COA[Account_key],tbl_COA[SubClass],"Not Found")</f>
        <v>Liabilities</v>
      </c>
      <c r="I6127" t="str">
        <f>_xlfn.XLOOKUP(tbl_GL[[#This Row],[Account_key]],tbl_COA[Account_key],tbl_COA[SubClass2],"Not Found")</f>
        <v>Current Liabilities</v>
      </c>
      <c r="J6127" t="str">
        <f>_xlfn.XLOOKUP(tbl_GL[[#This Row],[Account_key]],tbl_COA[Account_key],tbl_COA[SubAccount],,0)</f>
        <v>Accrued Expenses</v>
      </c>
      <c r="K6127">
        <f>YEAR(tbl_GL[[#This Row],[Date]])</f>
        <v>2018</v>
      </c>
    </row>
    <row r="6128" spans="1:11" hidden="1" x14ac:dyDescent="0.35">
      <c r="A6128">
        <v>470.1</v>
      </c>
      <c r="B6128" s="24">
        <v>43372</v>
      </c>
      <c r="C6128">
        <v>3</v>
      </c>
      <c r="D6128" s="13">
        <v>30</v>
      </c>
      <c r="E6128" s="13" t="s">
        <v>80</v>
      </c>
      <c r="F6128" s="17">
        <v>-10622</v>
      </c>
      <c r="G6128" t="str">
        <f>_xlfn.XLOOKUP(tbl_GL[[#This Row],[Account_key]],tbl_COA[Account_key],tbl_COA[Class],"Not Found")</f>
        <v>Assets</v>
      </c>
      <c r="H6128" t="str">
        <f>_xlfn.XLOOKUP(tbl_GL[[#This Row],[Account_key]],tbl_COA[Account_key],tbl_COA[SubClass],"Not Found")</f>
        <v>Assets</v>
      </c>
      <c r="I6128" t="str">
        <f>_xlfn.XLOOKUP(tbl_GL[[#This Row],[Account_key]],tbl_COA[Account_key],tbl_COA[SubClass2],"Not Found")</f>
        <v>Current Assets</v>
      </c>
      <c r="J6128" t="str">
        <f>_xlfn.XLOOKUP(tbl_GL[[#This Row],[Account_key]],tbl_COA[Account_key],tbl_COA[SubAccount],,0)</f>
        <v>Trade Receivables</v>
      </c>
      <c r="K6128">
        <f>YEAR(tbl_GL[[#This Row],[Date]])</f>
        <v>2018</v>
      </c>
    </row>
    <row r="6129" spans="1:11" hidden="1" x14ac:dyDescent="0.35">
      <c r="A6129">
        <v>470.2</v>
      </c>
      <c r="B6129" s="24">
        <v>43372</v>
      </c>
      <c r="C6129">
        <v>3</v>
      </c>
      <c r="D6129" s="13">
        <v>10</v>
      </c>
      <c r="E6129" s="13" t="s">
        <v>80</v>
      </c>
      <c r="F6129" s="17">
        <v>10622</v>
      </c>
      <c r="G6129" t="str">
        <f>_xlfn.XLOOKUP(tbl_GL[[#This Row],[Account_key]],tbl_COA[Account_key],tbl_COA[Class],"Not Found")</f>
        <v>Assets</v>
      </c>
      <c r="H6129" t="str">
        <f>_xlfn.XLOOKUP(tbl_GL[[#This Row],[Account_key]],tbl_COA[Account_key],tbl_COA[SubClass],"Not Found")</f>
        <v>Assets</v>
      </c>
      <c r="I6129" t="str">
        <f>_xlfn.XLOOKUP(tbl_GL[[#This Row],[Account_key]],tbl_COA[Account_key],tbl_COA[SubClass2],"Not Found")</f>
        <v>Current Assets</v>
      </c>
      <c r="J6129" t="str">
        <f>_xlfn.XLOOKUP(tbl_GL[[#This Row],[Account_key]],tbl_COA[Account_key],tbl_COA[SubAccount],,0)</f>
        <v>Cash at Bank</v>
      </c>
      <c r="K6129">
        <f>YEAR(tbl_GL[[#This Row],[Date]])</f>
        <v>2018</v>
      </c>
    </row>
    <row r="6130" spans="1:11" hidden="1" x14ac:dyDescent="0.35">
      <c r="A6130">
        <v>471.1</v>
      </c>
      <c r="B6130" s="24">
        <v>43373</v>
      </c>
      <c r="C6130">
        <v>3</v>
      </c>
      <c r="D6130" s="13">
        <v>10</v>
      </c>
      <c r="E6130" s="13" t="s">
        <v>110</v>
      </c>
      <c r="F6130" s="17">
        <v>9</v>
      </c>
      <c r="G6130" t="str">
        <f>_xlfn.XLOOKUP(tbl_GL[[#This Row],[Account_key]],tbl_COA[Account_key],tbl_COA[Class],"Not Found")</f>
        <v>Assets</v>
      </c>
      <c r="H6130" t="str">
        <f>_xlfn.XLOOKUP(tbl_GL[[#This Row],[Account_key]],tbl_COA[Account_key],tbl_COA[SubClass],"Not Found")</f>
        <v>Assets</v>
      </c>
      <c r="I6130" t="str">
        <f>_xlfn.XLOOKUP(tbl_GL[[#This Row],[Account_key]],tbl_COA[Account_key],tbl_COA[SubClass2],"Not Found")</f>
        <v>Current Assets</v>
      </c>
      <c r="J6130" t="str">
        <f>_xlfn.XLOOKUP(tbl_GL[[#This Row],[Account_key]],tbl_COA[Account_key],tbl_COA[SubAccount],,0)</f>
        <v>Cash at Bank</v>
      </c>
      <c r="K6130">
        <f>YEAR(tbl_GL[[#This Row],[Date]])</f>
        <v>2018</v>
      </c>
    </row>
    <row r="6131" spans="1:11" hidden="1" x14ac:dyDescent="0.35">
      <c r="A6131">
        <v>471.2</v>
      </c>
      <c r="B6131" s="24">
        <v>43373</v>
      </c>
      <c r="C6131">
        <v>3</v>
      </c>
      <c r="D6131" s="13">
        <v>430</v>
      </c>
      <c r="E6131" s="13" t="s">
        <v>110</v>
      </c>
      <c r="F6131" s="17">
        <v>9</v>
      </c>
      <c r="G6131" t="str">
        <f>_xlfn.XLOOKUP(tbl_GL[[#This Row],[Account_key]],tbl_COA[Account_key],tbl_COA[Class],"Not Found")</f>
        <v>Non-operating</v>
      </c>
      <c r="H6131" t="str">
        <f>_xlfn.XLOOKUP(tbl_GL[[#This Row],[Account_key]],tbl_COA[Account_key],tbl_COA[SubClass],"Not Found")</f>
        <v>Exchange Loss/Gain</v>
      </c>
      <c r="I6131" t="str">
        <f>_xlfn.XLOOKUP(tbl_GL[[#This Row],[Account_key]],tbl_COA[Account_key],tbl_COA[SubClass2],"Not Found")</f>
        <v>Exchange Loss/Gain</v>
      </c>
      <c r="J6131" t="str">
        <f>_xlfn.XLOOKUP(tbl_GL[[#This Row],[Account_key]],tbl_COA[Account_key],tbl_COA[SubAccount],,0)</f>
        <v>Exchange Loss/Gain</v>
      </c>
      <c r="K6131">
        <f>YEAR(tbl_GL[[#This Row],[Date]])</f>
        <v>2018</v>
      </c>
    </row>
    <row r="6132" spans="1:11" hidden="1" x14ac:dyDescent="0.35">
      <c r="A6132">
        <v>472.1</v>
      </c>
      <c r="B6132" s="24">
        <v>43373</v>
      </c>
      <c r="C6132">
        <v>3</v>
      </c>
      <c r="D6132" s="13">
        <v>10</v>
      </c>
      <c r="E6132" s="13" t="s">
        <v>113</v>
      </c>
      <c r="F6132" s="17">
        <v>117</v>
      </c>
      <c r="G6132" t="str">
        <f>_xlfn.XLOOKUP(tbl_GL[[#This Row],[Account_key]],tbl_COA[Account_key],tbl_COA[Class],"Not Found")</f>
        <v>Assets</v>
      </c>
      <c r="H6132" t="str">
        <f>_xlfn.XLOOKUP(tbl_GL[[#This Row],[Account_key]],tbl_COA[Account_key],tbl_COA[SubClass],"Not Found")</f>
        <v>Assets</v>
      </c>
      <c r="I6132" t="str">
        <f>_xlfn.XLOOKUP(tbl_GL[[#This Row],[Account_key]],tbl_COA[Account_key],tbl_COA[SubClass2],"Not Found")</f>
        <v>Current Assets</v>
      </c>
      <c r="J6132" t="str">
        <f>_xlfn.XLOOKUP(tbl_GL[[#This Row],[Account_key]],tbl_COA[Account_key],tbl_COA[SubAccount],,0)</f>
        <v>Cash at Bank</v>
      </c>
      <c r="K6132">
        <f>YEAR(tbl_GL[[#This Row],[Date]])</f>
        <v>2018</v>
      </c>
    </row>
    <row r="6133" spans="1:11" hidden="1" x14ac:dyDescent="0.35">
      <c r="A6133">
        <v>472.2</v>
      </c>
      <c r="B6133" s="24">
        <v>43373</v>
      </c>
      <c r="C6133">
        <v>3</v>
      </c>
      <c r="D6133" s="13">
        <v>410</v>
      </c>
      <c r="E6133" s="13" t="s">
        <v>113</v>
      </c>
      <c r="F6133" s="17">
        <v>117</v>
      </c>
      <c r="G6133" t="str">
        <f>_xlfn.XLOOKUP(tbl_GL[[#This Row],[Account_key]],tbl_COA[Account_key],tbl_COA[Class],"Not Found")</f>
        <v>Non-operating</v>
      </c>
      <c r="H6133" t="str">
        <f>_xlfn.XLOOKUP(tbl_GL[[#This Row],[Account_key]],tbl_COA[Account_key],tbl_COA[SubClass],"Not Found")</f>
        <v>Interest Income</v>
      </c>
      <c r="I6133" t="str">
        <f>_xlfn.XLOOKUP(tbl_GL[[#This Row],[Account_key]],tbl_COA[Account_key],tbl_COA[SubClass2],"Not Found")</f>
        <v>Interest Income</v>
      </c>
      <c r="J6133" t="str">
        <f>_xlfn.XLOOKUP(tbl_GL[[#This Row],[Account_key]],tbl_COA[Account_key],tbl_COA[SubAccount],,0)</f>
        <v>Interest Income</v>
      </c>
      <c r="K6133">
        <f>YEAR(tbl_GL[[#This Row],[Date]])</f>
        <v>2018</v>
      </c>
    </row>
    <row r="6134" spans="1:11" hidden="1" x14ac:dyDescent="0.35">
      <c r="A6134">
        <v>473.1</v>
      </c>
      <c r="B6134" s="24">
        <v>43373</v>
      </c>
      <c r="C6134">
        <v>3</v>
      </c>
      <c r="D6134" s="13">
        <v>440</v>
      </c>
      <c r="E6134" s="13" t="s">
        <v>112</v>
      </c>
      <c r="F6134" s="17">
        <v>-187</v>
      </c>
      <c r="G6134" t="str">
        <f>_xlfn.XLOOKUP(tbl_GL[[#This Row],[Account_key]],tbl_COA[Account_key],tbl_COA[Class],"Not Found")</f>
        <v>Interest &amp; Tax</v>
      </c>
      <c r="H6134" t="str">
        <f>_xlfn.XLOOKUP(tbl_GL[[#This Row],[Account_key]],tbl_COA[Account_key],tbl_COA[SubClass],"Not Found")</f>
        <v>Interest Expense</v>
      </c>
      <c r="I6134" t="str">
        <f>_xlfn.XLOOKUP(tbl_GL[[#This Row],[Account_key]],tbl_COA[Account_key],tbl_COA[SubClass2],"Not Found")</f>
        <v>Interest Expense</v>
      </c>
      <c r="J6134" t="str">
        <f>_xlfn.XLOOKUP(tbl_GL[[#This Row],[Account_key]],tbl_COA[Account_key],tbl_COA[SubAccount],,0)</f>
        <v>Interest Expense</v>
      </c>
      <c r="K6134">
        <f>YEAR(tbl_GL[[#This Row],[Date]])</f>
        <v>2018</v>
      </c>
    </row>
    <row r="6135" spans="1:11" hidden="1" x14ac:dyDescent="0.35">
      <c r="A6135">
        <v>473.2</v>
      </c>
      <c r="B6135" s="24">
        <v>43373</v>
      </c>
      <c r="C6135">
        <v>3</v>
      </c>
      <c r="D6135" s="13">
        <v>121</v>
      </c>
      <c r="E6135" s="13" t="s">
        <v>112</v>
      </c>
      <c r="F6135" s="17">
        <v>187</v>
      </c>
      <c r="G6135" t="str">
        <f>_xlfn.XLOOKUP(tbl_GL[[#This Row],[Account_key]],tbl_COA[Account_key],tbl_COA[Class],"Not Found")</f>
        <v>Liabilities and Owners Equity</v>
      </c>
      <c r="H6135" t="str">
        <f>_xlfn.XLOOKUP(tbl_GL[[#This Row],[Account_key]],tbl_COA[Account_key],tbl_COA[SubClass],"Not Found")</f>
        <v>Liabilities</v>
      </c>
      <c r="I6135" t="str">
        <f>_xlfn.XLOOKUP(tbl_GL[[#This Row],[Account_key]],tbl_COA[Account_key],tbl_COA[SubClass2],"Not Found")</f>
        <v>Current Liabilities</v>
      </c>
      <c r="J6135" t="str">
        <f>_xlfn.XLOOKUP(tbl_GL[[#This Row],[Account_key]],tbl_COA[Account_key],tbl_COA[SubAccount],,0)</f>
        <v>Interest Payable</v>
      </c>
      <c r="K6135">
        <f>YEAR(tbl_GL[[#This Row],[Date]])</f>
        <v>2018</v>
      </c>
    </row>
    <row r="6136" spans="1:11" hidden="1" x14ac:dyDescent="0.35">
      <c r="A6136">
        <v>474.1</v>
      </c>
      <c r="B6136" s="24">
        <v>43373</v>
      </c>
      <c r="C6136">
        <v>3</v>
      </c>
      <c r="D6136" s="13">
        <v>400</v>
      </c>
      <c r="E6136" s="13" t="s">
        <v>104</v>
      </c>
      <c r="F6136" s="17">
        <v>-167</v>
      </c>
      <c r="G6136" t="str">
        <f>_xlfn.XLOOKUP(tbl_GL[[#This Row],[Account_key]],tbl_COA[Account_key],tbl_COA[Class],"Not Found")</f>
        <v>Operating account</v>
      </c>
      <c r="H6136" t="str">
        <f>_xlfn.XLOOKUP(tbl_GL[[#This Row],[Account_key]],tbl_COA[Account_key],tbl_COA[SubClass],"Not Found")</f>
        <v>Depreciation &amp; Amortization</v>
      </c>
      <c r="I6136" t="str">
        <f>_xlfn.XLOOKUP(tbl_GL[[#This Row],[Account_key]],tbl_COA[Account_key],tbl_COA[SubClass2],"Not Found")</f>
        <v>Amortization</v>
      </c>
      <c r="J6136" t="str">
        <f>_xlfn.XLOOKUP(tbl_GL[[#This Row],[Account_key]],tbl_COA[Account_key],tbl_COA[SubAccount],,0)</f>
        <v>Amortization of Intangible Assets</v>
      </c>
      <c r="K6136">
        <f>YEAR(tbl_GL[[#This Row],[Date]])</f>
        <v>2018</v>
      </c>
    </row>
    <row r="6137" spans="1:11" hidden="1" x14ac:dyDescent="0.35">
      <c r="A6137">
        <v>474.2</v>
      </c>
      <c r="B6137" s="24">
        <v>43373</v>
      </c>
      <c r="C6137">
        <v>3</v>
      </c>
      <c r="D6137" s="13">
        <v>100</v>
      </c>
      <c r="E6137" s="13" t="s">
        <v>104</v>
      </c>
      <c r="F6137" s="17">
        <v>-167</v>
      </c>
      <c r="G6137" t="str">
        <f>_xlfn.XLOOKUP(tbl_GL[[#This Row],[Account_key]],tbl_COA[Account_key],tbl_COA[Class],"Not Found")</f>
        <v>Assets</v>
      </c>
      <c r="H6137" t="str">
        <f>_xlfn.XLOOKUP(tbl_GL[[#This Row],[Account_key]],tbl_COA[Account_key],tbl_COA[SubClass],"Not Found")</f>
        <v>Assets</v>
      </c>
      <c r="I6137" t="str">
        <f>_xlfn.XLOOKUP(tbl_GL[[#This Row],[Account_key]],tbl_COA[Account_key],tbl_COA[SubClass2],"Not Found")</f>
        <v>Non-Current Assets</v>
      </c>
      <c r="J6137" t="str">
        <f>_xlfn.XLOOKUP(tbl_GL[[#This Row],[Account_key]],tbl_COA[Account_key],tbl_COA[SubAccount],,0)</f>
        <v>Patents and trademarks</v>
      </c>
      <c r="K6137">
        <f>YEAR(tbl_GL[[#This Row],[Date]])</f>
        <v>2018</v>
      </c>
    </row>
    <row r="6138" spans="1:11" hidden="1" x14ac:dyDescent="0.35">
      <c r="A6138">
        <v>475.1</v>
      </c>
      <c r="B6138" s="24">
        <v>43373</v>
      </c>
      <c r="C6138">
        <v>3</v>
      </c>
      <c r="D6138" s="13">
        <v>450</v>
      </c>
      <c r="E6138" s="23" t="s">
        <v>108</v>
      </c>
      <c r="F6138" s="17">
        <v>-2293</v>
      </c>
      <c r="G6138" t="str">
        <f>_xlfn.XLOOKUP(tbl_GL[[#This Row],[Account_key]],tbl_COA[Account_key],tbl_COA[Class],"Not Found")</f>
        <v>Interest &amp; Tax</v>
      </c>
      <c r="H6138" t="str">
        <f>_xlfn.XLOOKUP(tbl_GL[[#This Row],[Account_key]],tbl_COA[Account_key],tbl_COA[SubClass],"Not Found")</f>
        <v>Taxation</v>
      </c>
      <c r="I6138" t="str">
        <f>_xlfn.XLOOKUP(tbl_GL[[#This Row],[Account_key]],tbl_COA[Account_key],tbl_COA[SubClass2],"Not Found")</f>
        <v>Taxation</v>
      </c>
      <c r="J6138" t="str">
        <f>_xlfn.XLOOKUP(tbl_GL[[#This Row],[Account_key]],tbl_COA[Account_key],tbl_COA[SubAccount],,0)</f>
        <v>Taxation</v>
      </c>
      <c r="K6138">
        <f>YEAR(tbl_GL[[#This Row],[Date]])</f>
        <v>2018</v>
      </c>
    </row>
    <row r="6139" spans="1:11" hidden="1" x14ac:dyDescent="0.35">
      <c r="A6139">
        <v>475.2</v>
      </c>
      <c r="B6139" s="24">
        <v>43373</v>
      </c>
      <c r="C6139">
        <v>3</v>
      </c>
      <c r="D6139" s="13">
        <v>122</v>
      </c>
      <c r="E6139" s="23" t="s">
        <v>108</v>
      </c>
      <c r="F6139" s="17">
        <v>2293</v>
      </c>
      <c r="G6139" t="str">
        <f>_xlfn.XLOOKUP(tbl_GL[[#This Row],[Account_key]],tbl_COA[Account_key],tbl_COA[Class],"Not Found")</f>
        <v>Liabilities and Owners Equity</v>
      </c>
      <c r="H6139" t="str">
        <f>_xlfn.XLOOKUP(tbl_GL[[#This Row],[Account_key]],tbl_COA[Account_key],tbl_COA[SubClass],"Not Found")</f>
        <v>Liabilities</v>
      </c>
      <c r="I6139" t="str">
        <f>_xlfn.XLOOKUP(tbl_GL[[#This Row],[Account_key]],tbl_COA[Account_key],tbl_COA[SubClass2],"Not Found")</f>
        <v>Current Liabilities</v>
      </c>
      <c r="J6139" t="str">
        <f>_xlfn.XLOOKUP(tbl_GL[[#This Row],[Account_key]],tbl_COA[Account_key],tbl_COA[SubAccount],,0)</f>
        <v>Tax payable</v>
      </c>
      <c r="K6139">
        <f>YEAR(tbl_GL[[#This Row],[Date]])</f>
        <v>2018</v>
      </c>
    </row>
    <row r="6140" spans="1:11" hidden="1" x14ac:dyDescent="0.35">
      <c r="A6140">
        <v>476.1</v>
      </c>
      <c r="B6140" s="24">
        <v>43373</v>
      </c>
      <c r="C6140">
        <v>3</v>
      </c>
      <c r="D6140" s="13">
        <v>240</v>
      </c>
      <c r="E6140" s="13" t="s">
        <v>56</v>
      </c>
      <c r="F6140" s="17">
        <v>-4000</v>
      </c>
      <c r="G6140" t="str">
        <f>_xlfn.XLOOKUP(tbl_GL[[#This Row],[Account_key]],tbl_COA[Account_key],tbl_COA[Class],"Not Found")</f>
        <v>Operating account</v>
      </c>
      <c r="H6140" t="str">
        <f>_xlfn.XLOOKUP(tbl_GL[[#This Row],[Account_key]],tbl_COA[Account_key],tbl_COA[SubClass],"Not Found")</f>
        <v>Operating Expenses</v>
      </c>
      <c r="I6140" t="str">
        <f>_xlfn.XLOOKUP(tbl_GL[[#This Row],[Account_key]],tbl_COA[Account_key],tbl_COA[SubClass2],"Not Found")</f>
        <v>Sales &amp; Distribution</v>
      </c>
      <c r="J6140" t="str">
        <f>_xlfn.XLOOKUP(tbl_GL[[#This Row],[Account_key]],tbl_COA[Account_key],tbl_COA[SubAccount],,0)</f>
        <v>Salaries</v>
      </c>
      <c r="K6140">
        <f>YEAR(tbl_GL[[#This Row],[Date]])</f>
        <v>2018</v>
      </c>
    </row>
    <row r="6141" spans="1:11" hidden="1" x14ac:dyDescent="0.35">
      <c r="A6141">
        <v>476.2</v>
      </c>
      <c r="B6141" s="24">
        <v>43373</v>
      </c>
      <c r="C6141">
        <v>3</v>
      </c>
      <c r="D6141" s="13">
        <v>10</v>
      </c>
      <c r="E6141" s="13" t="s">
        <v>56</v>
      </c>
      <c r="F6141" s="17">
        <v>-4000</v>
      </c>
      <c r="G6141" t="str">
        <f>_xlfn.XLOOKUP(tbl_GL[[#This Row],[Account_key]],tbl_COA[Account_key],tbl_COA[Class],"Not Found")</f>
        <v>Assets</v>
      </c>
      <c r="H6141" t="str">
        <f>_xlfn.XLOOKUP(tbl_GL[[#This Row],[Account_key]],tbl_COA[Account_key],tbl_COA[SubClass],"Not Found")</f>
        <v>Assets</v>
      </c>
      <c r="I6141" t="str">
        <f>_xlfn.XLOOKUP(tbl_GL[[#This Row],[Account_key]],tbl_COA[Account_key],tbl_COA[SubClass2],"Not Found")</f>
        <v>Current Assets</v>
      </c>
      <c r="J6141" t="str">
        <f>_xlfn.XLOOKUP(tbl_GL[[#This Row],[Account_key]],tbl_COA[Account_key],tbl_COA[SubAccount],,0)</f>
        <v>Cash at Bank</v>
      </c>
      <c r="K6141">
        <f>YEAR(tbl_GL[[#This Row],[Date]])</f>
        <v>2018</v>
      </c>
    </row>
    <row r="6142" spans="1:11" hidden="1" x14ac:dyDescent="0.35">
      <c r="A6142">
        <v>477.1</v>
      </c>
      <c r="B6142" s="24">
        <v>43373</v>
      </c>
      <c r="C6142">
        <v>3</v>
      </c>
      <c r="D6142" s="13">
        <v>380</v>
      </c>
      <c r="E6142" s="13" t="s">
        <v>101</v>
      </c>
      <c r="F6142" s="17">
        <v>-4000</v>
      </c>
      <c r="G6142" t="str">
        <f>_xlfn.XLOOKUP(tbl_GL[[#This Row],[Account_key]],tbl_COA[Account_key],tbl_COA[Class],"Not Found")</f>
        <v>Operating account</v>
      </c>
      <c r="H6142" t="str">
        <f>_xlfn.XLOOKUP(tbl_GL[[#This Row],[Account_key]],tbl_COA[Account_key],tbl_COA[SubClass],"Not Found")</f>
        <v>Depreciation &amp; Amortization</v>
      </c>
      <c r="I6142" t="str">
        <f>_xlfn.XLOOKUP(tbl_GL[[#This Row],[Account_key]],tbl_COA[Account_key],tbl_COA[SubClass2],"Not Found")</f>
        <v>Depreciation</v>
      </c>
      <c r="J6142" t="str">
        <f>_xlfn.XLOOKUP(tbl_GL[[#This Row],[Account_key]],tbl_COA[Account_key],tbl_COA[SubAccount],,0)</f>
        <v>Equipment</v>
      </c>
      <c r="K6142">
        <f>YEAR(tbl_GL[[#This Row],[Date]])</f>
        <v>2018</v>
      </c>
    </row>
    <row r="6143" spans="1:11" hidden="1" x14ac:dyDescent="0.35">
      <c r="A6143">
        <v>477.2</v>
      </c>
      <c r="B6143" s="24">
        <v>43373</v>
      </c>
      <c r="C6143">
        <v>3</v>
      </c>
      <c r="D6143" s="13">
        <v>90</v>
      </c>
      <c r="E6143" s="13" t="s">
        <v>101</v>
      </c>
      <c r="F6143" s="17">
        <v>-4000</v>
      </c>
      <c r="G6143" t="str">
        <f>_xlfn.XLOOKUP(tbl_GL[[#This Row],[Account_key]],tbl_COA[Account_key],tbl_COA[Class],"Not Found")</f>
        <v>Assets</v>
      </c>
      <c r="H6143" t="str">
        <f>_xlfn.XLOOKUP(tbl_GL[[#This Row],[Account_key]],tbl_COA[Account_key],tbl_COA[SubClass],"Not Found")</f>
        <v>Assets</v>
      </c>
      <c r="I6143" t="str">
        <f>_xlfn.XLOOKUP(tbl_GL[[#This Row],[Account_key]],tbl_COA[Account_key],tbl_COA[SubClass2],"Not Found")</f>
        <v>Non-Current Assets</v>
      </c>
      <c r="J6143" t="str">
        <f>_xlfn.XLOOKUP(tbl_GL[[#This Row],[Account_key]],tbl_COA[Account_key],tbl_COA[SubAccount],,0)</f>
        <v>Office Furniture &amp; Equipment</v>
      </c>
      <c r="K6143">
        <f>YEAR(tbl_GL[[#This Row],[Date]])</f>
        <v>2018</v>
      </c>
    </row>
    <row r="6144" spans="1:11" hidden="1" x14ac:dyDescent="0.35">
      <c r="A6144">
        <v>479.1</v>
      </c>
      <c r="B6144" s="24">
        <v>43373</v>
      </c>
      <c r="C6144">
        <v>3</v>
      </c>
      <c r="D6144" s="13">
        <v>201</v>
      </c>
      <c r="E6144" s="13" t="s">
        <v>126</v>
      </c>
      <c r="F6144" s="17">
        <v>-13000</v>
      </c>
      <c r="G6144" t="str">
        <f>_xlfn.XLOOKUP(tbl_GL[[#This Row],[Account_key]],tbl_COA[Account_key],tbl_COA[Class],"Not Found")</f>
        <v>Liabilities and Owners Equity</v>
      </c>
      <c r="H6144" t="str">
        <f>_xlfn.XLOOKUP(tbl_GL[[#This Row],[Account_key]],tbl_COA[Account_key],tbl_COA[SubClass],"Not Found")</f>
        <v>Owners Equity</v>
      </c>
      <c r="I6144" t="str">
        <f>_xlfn.XLOOKUP(tbl_GL[[#This Row],[Account_key]],tbl_COA[Account_key],tbl_COA[SubClass2],"Not Found")</f>
        <v>Retained Earnings</v>
      </c>
      <c r="J6144" t="str">
        <f>_xlfn.XLOOKUP(tbl_GL[[#This Row],[Account_key]],tbl_COA[Account_key],tbl_COA[SubAccount],,0)</f>
        <v>Dividends paid</v>
      </c>
      <c r="K6144">
        <f>YEAR(tbl_GL[[#This Row],[Date]])</f>
        <v>2018</v>
      </c>
    </row>
    <row r="6145" spans="1:11" hidden="1" x14ac:dyDescent="0.35">
      <c r="A6145">
        <v>479.2</v>
      </c>
      <c r="B6145" s="24">
        <v>43373</v>
      </c>
      <c r="C6145">
        <v>3</v>
      </c>
      <c r="D6145" s="13">
        <v>135</v>
      </c>
      <c r="E6145" s="13" t="s">
        <v>126</v>
      </c>
      <c r="F6145" s="17">
        <v>13000</v>
      </c>
      <c r="G6145" t="str">
        <f>_xlfn.XLOOKUP(tbl_GL[[#This Row],[Account_key]],tbl_COA[Account_key],tbl_COA[Class],"Not Found")</f>
        <v>Liabilities and Owners Equity</v>
      </c>
      <c r="H6145" t="str">
        <f>_xlfn.XLOOKUP(tbl_GL[[#This Row],[Account_key]],tbl_COA[Account_key],tbl_COA[SubClass],"Not Found")</f>
        <v>Liabilities</v>
      </c>
      <c r="I6145" t="str">
        <f>_xlfn.XLOOKUP(tbl_GL[[#This Row],[Account_key]],tbl_COA[Account_key],tbl_COA[SubClass2],"Not Found")</f>
        <v>Current Liabilities</v>
      </c>
      <c r="J6145" t="str">
        <f>_xlfn.XLOOKUP(tbl_GL[[#This Row],[Account_key]],tbl_COA[Account_key],tbl_COA[SubAccount],,0)</f>
        <v>Dividends payable</v>
      </c>
      <c r="K6145">
        <f>YEAR(tbl_GL[[#This Row],[Date]])</f>
        <v>2018</v>
      </c>
    </row>
    <row r="6146" spans="1:11" hidden="1" x14ac:dyDescent="0.35">
      <c r="A6146">
        <v>480.1</v>
      </c>
      <c r="B6146" s="24">
        <v>43374</v>
      </c>
      <c r="C6146">
        <v>3</v>
      </c>
      <c r="D6146" s="13">
        <v>260</v>
      </c>
      <c r="E6146" s="13" t="s">
        <v>99</v>
      </c>
      <c r="F6146" s="17">
        <v>-39</v>
      </c>
      <c r="G6146" t="str">
        <f>_xlfn.XLOOKUP(tbl_GL[[#This Row],[Account_key]],tbl_COA[Account_key],tbl_COA[Class],"Not Found")</f>
        <v>Operating account</v>
      </c>
      <c r="H6146" t="str">
        <f>_xlfn.XLOOKUP(tbl_GL[[#This Row],[Account_key]],tbl_COA[Account_key],tbl_COA[SubClass],"Not Found")</f>
        <v>Operating Expenses</v>
      </c>
      <c r="I6146" t="str">
        <f>_xlfn.XLOOKUP(tbl_GL[[#This Row],[Account_key]],tbl_COA[Account_key],tbl_COA[SubClass2],"Not Found")</f>
        <v>Marketing</v>
      </c>
      <c r="J6146" t="str">
        <f>_xlfn.XLOOKUP(tbl_GL[[#This Row],[Account_key]],tbl_COA[Account_key],tbl_COA[SubAccount],,0)</f>
        <v>Commissions</v>
      </c>
      <c r="K6146">
        <f>YEAR(tbl_GL[[#This Row],[Date]])</f>
        <v>2018</v>
      </c>
    </row>
    <row r="6147" spans="1:11" hidden="1" x14ac:dyDescent="0.35">
      <c r="A6147">
        <v>480.2</v>
      </c>
      <c r="B6147" s="24">
        <v>43374</v>
      </c>
      <c r="C6147">
        <v>3</v>
      </c>
      <c r="D6147" s="13">
        <v>20</v>
      </c>
      <c r="E6147" s="13" t="s">
        <v>99</v>
      </c>
      <c r="F6147" s="17">
        <v>-39</v>
      </c>
      <c r="G6147" t="str">
        <f>_xlfn.XLOOKUP(tbl_GL[[#This Row],[Account_key]],tbl_COA[Account_key],tbl_COA[Class],"Not Found")</f>
        <v>Assets</v>
      </c>
      <c r="H6147" t="str">
        <f>_xlfn.XLOOKUP(tbl_GL[[#This Row],[Account_key]],tbl_COA[Account_key],tbl_COA[SubClass],"Not Found")</f>
        <v>Assets</v>
      </c>
      <c r="I6147" t="str">
        <f>_xlfn.XLOOKUP(tbl_GL[[#This Row],[Account_key]],tbl_COA[Account_key],tbl_COA[SubClass2],"Not Found")</f>
        <v>Current Assets</v>
      </c>
      <c r="J6147" t="str">
        <f>_xlfn.XLOOKUP(tbl_GL[[#This Row],[Account_key]],tbl_COA[Account_key],tbl_COA[SubAccount],,0)</f>
        <v>Cash in hand</v>
      </c>
      <c r="K6147">
        <f>YEAR(tbl_GL[[#This Row],[Date]])</f>
        <v>2018</v>
      </c>
    </row>
    <row r="6148" spans="1:11" hidden="1" x14ac:dyDescent="0.35">
      <c r="A6148">
        <v>481.1</v>
      </c>
      <c r="B6148" s="24">
        <v>43374</v>
      </c>
      <c r="C6148">
        <v>3</v>
      </c>
      <c r="D6148" s="13">
        <v>10</v>
      </c>
      <c r="E6148" s="13" t="s">
        <v>98</v>
      </c>
      <c r="F6148" s="17">
        <v>-1151</v>
      </c>
      <c r="G6148" t="str">
        <f>_xlfn.XLOOKUP(tbl_GL[[#This Row],[Account_key]],tbl_COA[Account_key],tbl_COA[Class],"Not Found")</f>
        <v>Assets</v>
      </c>
      <c r="H6148" t="str">
        <f>_xlfn.XLOOKUP(tbl_GL[[#This Row],[Account_key]],tbl_COA[Account_key],tbl_COA[SubClass],"Not Found")</f>
        <v>Assets</v>
      </c>
      <c r="I6148" t="str">
        <f>_xlfn.XLOOKUP(tbl_GL[[#This Row],[Account_key]],tbl_COA[Account_key],tbl_COA[SubClass2],"Not Found")</f>
        <v>Current Assets</v>
      </c>
      <c r="J6148" t="str">
        <f>_xlfn.XLOOKUP(tbl_GL[[#This Row],[Account_key]],tbl_COA[Account_key],tbl_COA[SubAccount],,0)</f>
        <v>Cash at Bank</v>
      </c>
      <c r="K6148">
        <f>YEAR(tbl_GL[[#This Row],[Date]])</f>
        <v>2018</v>
      </c>
    </row>
    <row r="6149" spans="1:11" hidden="1" x14ac:dyDescent="0.35">
      <c r="A6149">
        <v>481.2</v>
      </c>
      <c r="B6149" s="24">
        <v>43374</v>
      </c>
      <c r="C6149">
        <v>3</v>
      </c>
      <c r="D6149" s="13">
        <v>120</v>
      </c>
      <c r="E6149" s="13" t="s">
        <v>98</v>
      </c>
      <c r="F6149" s="17">
        <v>-1151</v>
      </c>
      <c r="G6149" t="str">
        <f>_xlfn.XLOOKUP(tbl_GL[[#This Row],[Account_key]],tbl_COA[Account_key],tbl_COA[Class],"Not Found")</f>
        <v>Liabilities and Owners Equity</v>
      </c>
      <c r="H6149" t="str">
        <f>_xlfn.XLOOKUP(tbl_GL[[#This Row],[Account_key]],tbl_COA[Account_key],tbl_COA[SubClass],"Not Found")</f>
        <v>Liabilities</v>
      </c>
      <c r="I6149" t="str">
        <f>_xlfn.XLOOKUP(tbl_GL[[#This Row],[Account_key]],tbl_COA[Account_key],tbl_COA[SubClass2],"Not Found")</f>
        <v>Current Liabilities</v>
      </c>
      <c r="J6149" t="str">
        <f>_xlfn.XLOOKUP(tbl_GL[[#This Row],[Account_key]],tbl_COA[Account_key],tbl_COA[SubAccount],,0)</f>
        <v>Accrued Expenses</v>
      </c>
      <c r="K6149">
        <f>YEAR(tbl_GL[[#This Row],[Date]])</f>
        <v>2018</v>
      </c>
    </row>
    <row r="6150" spans="1:11" hidden="1" x14ac:dyDescent="0.35">
      <c r="A6150">
        <v>482.1</v>
      </c>
      <c r="B6150" s="24">
        <v>43374</v>
      </c>
      <c r="C6150">
        <v>3</v>
      </c>
      <c r="D6150" s="13">
        <v>10</v>
      </c>
      <c r="E6150" s="13" t="s">
        <v>98</v>
      </c>
      <c r="F6150" s="17">
        <v>-1156</v>
      </c>
      <c r="G6150" t="str">
        <f>_xlfn.XLOOKUP(tbl_GL[[#This Row],[Account_key]],tbl_COA[Account_key],tbl_COA[Class],"Not Found")</f>
        <v>Assets</v>
      </c>
      <c r="H6150" t="str">
        <f>_xlfn.XLOOKUP(tbl_GL[[#This Row],[Account_key]],tbl_COA[Account_key],tbl_COA[SubClass],"Not Found")</f>
        <v>Assets</v>
      </c>
      <c r="I6150" t="str">
        <f>_xlfn.XLOOKUP(tbl_GL[[#This Row],[Account_key]],tbl_COA[Account_key],tbl_COA[SubClass2],"Not Found")</f>
        <v>Current Assets</v>
      </c>
      <c r="J6150" t="str">
        <f>_xlfn.XLOOKUP(tbl_GL[[#This Row],[Account_key]],tbl_COA[Account_key],tbl_COA[SubAccount],,0)</f>
        <v>Cash at Bank</v>
      </c>
      <c r="K6150">
        <f>YEAR(tbl_GL[[#This Row],[Date]])</f>
        <v>2018</v>
      </c>
    </row>
    <row r="6151" spans="1:11" hidden="1" x14ac:dyDescent="0.35">
      <c r="A6151">
        <v>482.2</v>
      </c>
      <c r="B6151" s="24">
        <v>43374</v>
      </c>
      <c r="C6151">
        <v>3</v>
      </c>
      <c r="D6151" s="13">
        <v>120</v>
      </c>
      <c r="E6151" s="13" t="s">
        <v>98</v>
      </c>
      <c r="F6151" s="17">
        <v>-1156</v>
      </c>
      <c r="G6151" t="str">
        <f>_xlfn.XLOOKUP(tbl_GL[[#This Row],[Account_key]],tbl_COA[Account_key],tbl_COA[Class],"Not Found")</f>
        <v>Liabilities and Owners Equity</v>
      </c>
      <c r="H6151" t="str">
        <f>_xlfn.XLOOKUP(tbl_GL[[#This Row],[Account_key]],tbl_COA[Account_key],tbl_COA[SubClass],"Not Found")</f>
        <v>Liabilities</v>
      </c>
      <c r="I6151" t="str">
        <f>_xlfn.XLOOKUP(tbl_GL[[#This Row],[Account_key]],tbl_COA[Account_key],tbl_COA[SubClass2],"Not Found")</f>
        <v>Current Liabilities</v>
      </c>
      <c r="J6151" t="str">
        <f>_xlfn.XLOOKUP(tbl_GL[[#This Row],[Account_key]],tbl_COA[Account_key],tbl_COA[SubAccount],,0)</f>
        <v>Accrued Expenses</v>
      </c>
      <c r="K6151">
        <f>YEAR(tbl_GL[[#This Row],[Date]])</f>
        <v>2018</v>
      </c>
    </row>
    <row r="6152" spans="1:11" hidden="1" x14ac:dyDescent="0.35">
      <c r="A6152">
        <v>483.1</v>
      </c>
      <c r="B6152" s="24">
        <v>43374</v>
      </c>
      <c r="C6152">
        <v>3</v>
      </c>
      <c r="D6152" s="13">
        <v>60</v>
      </c>
      <c r="E6152" s="13" t="s">
        <v>84</v>
      </c>
      <c r="F6152" s="17">
        <v>18667</v>
      </c>
      <c r="G6152" t="str">
        <f>_xlfn.XLOOKUP(tbl_GL[[#This Row],[Account_key]],tbl_COA[Account_key],tbl_COA[Class],"Not Found")</f>
        <v>Assets</v>
      </c>
      <c r="H6152" t="str">
        <f>_xlfn.XLOOKUP(tbl_GL[[#This Row],[Account_key]],tbl_COA[Account_key],tbl_COA[SubClass],"Not Found")</f>
        <v>Assets</v>
      </c>
      <c r="I6152" t="str">
        <f>_xlfn.XLOOKUP(tbl_GL[[#This Row],[Account_key]],tbl_COA[Account_key],tbl_COA[SubClass2],"Not Found")</f>
        <v>Current Assets</v>
      </c>
      <c r="J6152" t="str">
        <f>_xlfn.XLOOKUP(tbl_GL[[#This Row],[Account_key]],tbl_COA[Account_key],tbl_COA[SubAccount],,0)</f>
        <v>Inventory</v>
      </c>
      <c r="K6152">
        <f>YEAR(tbl_GL[[#This Row],[Date]])</f>
        <v>2018</v>
      </c>
    </row>
    <row r="6153" spans="1:11" hidden="1" x14ac:dyDescent="0.35">
      <c r="A6153">
        <v>483.2</v>
      </c>
      <c r="B6153" s="24">
        <v>43374</v>
      </c>
      <c r="C6153">
        <v>3</v>
      </c>
      <c r="D6153" s="13">
        <v>110</v>
      </c>
      <c r="E6153" s="13" t="s">
        <v>84</v>
      </c>
      <c r="F6153" s="17">
        <v>18667</v>
      </c>
      <c r="G6153" t="str">
        <f>_xlfn.XLOOKUP(tbl_GL[[#This Row],[Account_key]],tbl_COA[Account_key],tbl_COA[Class],"Not Found")</f>
        <v>Liabilities and Owners Equity</v>
      </c>
      <c r="H6153" t="str">
        <f>_xlfn.XLOOKUP(tbl_GL[[#This Row],[Account_key]],tbl_COA[Account_key],tbl_COA[SubClass],"Not Found")</f>
        <v>Liabilities</v>
      </c>
      <c r="I6153" t="str">
        <f>_xlfn.XLOOKUP(tbl_GL[[#This Row],[Account_key]],tbl_COA[Account_key],tbl_COA[SubClass2],"Not Found")</f>
        <v>Current Liabilities</v>
      </c>
      <c r="J6153" t="str">
        <f>_xlfn.XLOOKUP(tbl_GL[[#This Row],[Account_key]],tbl_COA[Account_key],tbl_COA[SubAccount],,0)</f>
        <v>Trade Payables</v>
      </c>
      <c r="K6153">
        <f>YEAR(tbl_GL[[#This Row],[Date]])</f>
        <v>2018</v>
      </c>
    </row>
    <row r="6154" spans="1:11" hidden="1" x14ac:dyDescent="0.35">
      <c r="A6154">
        <v>484.1</v>
      </c>
      <c r="B6154" s="24">
        <v>43375</v>
      </c>
      <c r="C6154">
        <v>3</v>
      </c>
      <c r="D6154" s="13">
        <v>10</v>
      </c>
      <c r="E6154" s="13" t="s">
        <v>98</v>
      </c>
      <c r="F6154" s="17">
        <v>-1374</v>
      </c>
      <c r="G6154" t="str">
        <f>_xlfn.XLOOKUP(tbl_GL[[#This Row],[Account_key]],tbl_COA[Account_key],tbl_COA[Class],"Not Found")</f>
        <v>Assets</v>
      </c>
      <c r="H6154" t="str">
        <f>_xlfn.XLOOKUP(tbl_GL[[#This Row],[Account_key]],tbl_COA[Account_key],tbl_COA[SubClass],"Not Found")</f>
        <v>Assets</v>
      </c>
      <c r="I6154" t="str">
        <f>_xlfn.XLOOKUP(tbl_GL[[#This Row],[Account_key]],tbl_COA[Account_key],tbl_COA[SubClass2],"Not Found")</f>
        <v>Current Assets</v>
      </c>
      <c r="J6154" t="str">
        <f>_xlfn.XLOOKUP(tbl_GL[[#This Row],[Account_key]],tbl_COA[Account_key],tbl_COA[SubAccount],,0)</f>
        <v>Cash at Bank</v>
      </c>
      <c r="K6154">
        <f>YEAR(tbl_GL[[#This Row],[Date]])</f>
        <v>2018</v>
      </c>
    </row>
    <row r="6155" spans="1:11" hidden="1" x14ac:dyDescent="0.35">
      <c r="A6155">
        <v>484.2</v>
      </c>
      <c r="B6155" s="24">
        <v>43375</v>
      </c>
      <c r="C6155">
        <v>3</v>
      </c>
      <c r="D6155" s="13">
        <v>120</v>
      </c>
      <c r="E6155" s="13" t="s">
        <v>98</v>
      </c>
      <c r="F6155" s="17">
        <v>-1374</v>
      </c>
      <c r="G6155" t="str">
        <f>_xlfn.XLOOKUP(tbl_GL[[#This Row],[Account_key]],tbl_COA[Account_key],tbl_COA[Class],"Not Found")</f>
        <v>Liabilities and Owners Equity</v>
      </c>
      <c r="H6155" t="str">
        <f>_xlfn.XLOOKUP(tbl_GL[[#This Row],[Account_key]],tbl_COA[Account_key],tbl_COA[SubClass],"Not Found")</f>
        <v>Liabilities</v>
      </c>
      <c r="I6155" t="str">
        <f>_xlfn.XLOOKUP(tbl_GL[[#This Row],[Account_key]],tbl_COA[Account_key],tbl_COA[SubClass2],"Not Found")</f>
        <v>Current Liabilities</v>
      </c>
      <c r="J6155" t="str">
        <f>_xlfn.XLOOKUP(tbl_GL[[#This Row],[Account_key]],tbl_COA[Account_key],tbl_COA[SubAccount],,0)</f>
        <v>Accrued Expenses</v>
      </c>
      <c r="K6155">
        <f>YEAR(tbl_GL[[#This Row],[Date]])</f>
        <v>2018</v>
      </c>
    </row>
    <row r="6156" spans="1:11" hidden="1" x14ac:dyDescent="0.35">
      <c r="A6156">
        <v>485.1</v>
      </c>
      <c r="B6156" s="24">
        <v>43376</v>
      </c>
      <c r="C6156">
        <v>3</v>
      </c>
      <c r="D6156" s="13">
        <v>220</v>
      </c>
      <c r="E6156" s="13" t="s">
        <v>81</v>
      </c>
      <c r="F6156" s="17">
        <v>-1397</v>
      </c>
      <c r="G6156" t="str">
        <f>_xlfn.XLOOKUP(tbl_GL[[#This Row],[Account_key]],tbl_COA[Account_key],tbl_COA[Class],"Not Found")</f>
        <v>Trading account</v>
      </c>
      <c r="H6156" t="str">
        <f>_xlfn.XLOOKUP(tbl_GL[[#This Row],[Account_key]],tbl_COA[Account_key],tbl_COA[SubClass],"Not Found")</f>
        <v>Sales</v>
      </c>
      <c r="I6156" t="str">
        <f>_xlfn.XLOOKUP(tbl_GL[[#This Row],[Account_key]],tbl_COA[Account_key],tbl_COA[SubClass2],"Not Found")</f>
        <v>Sales</v>
      </c>
      <c r="J6156" t="str">
        <f>_xlfn.XLOOKUP(tbl_GL[[#This Row],[Account_key]],tbl_COA[Account_key],tbl_COA[SubAccount],,0)</f>
        <v>Sales Return</v>
      </c>
      <c r="K6156">
        <f>YEAR(tbl_GL[[#This Row],[Date]])</f>
        <v>2018</v>
      </c>
    </row>
    <row r="6157" spans="1:11" hidden="1" x14ac:dyDescent="0.35">
      <c r="A6157">
        <v>485.2</v>
      </c>
      <c r="B6157" s="24">
        <v>43376</v>
      </c>
      <c r="C6157">
        <v>3</v>
      </c>
      <c r="D6157" s="13">
        <v>20</v>
      </c>
      <c r="E6157" s="13" t="s">
        <v>81</v>
      </c>
      <c r="F6157" s="17">
        <v>-1397</v>
      </c>
      <c r="G6157" t="str">
        <f>_xlfn.XLOOKUP(tbl_GL[[#This Row],[Account_key]],tbl_COA[Account_key],tbl_COA[Class],"Not Found")</f>
        <v>Assets</v>
      </c>
      <c r="H6157" t="str">
        <f>_xlfn.XLOOKUP(tbl_GL[[#This Row],[Account_key]],tbl_COA[Account_key],tbl_COA[SubClass],"Not Found")</f>
        <v>Assets</v>
      </c>
      <c r="I6157" t="str">
        <f>_xlfn.XLOOKUP(tbl_GL[[#This Row],[Account_key]],tbl_COA[Account_key],tbl_COA[SubClass2],"Not Found")</f>
        <v>Current Assets</v>
      </c>
      <c r="J6157" t="str">
        <f>_xlfn.XLOOKUP(tbl_GL[[#This Row],[Account_key]],tbl_COA[Account_key],tbl_COA[SubAccount],,0)</f>
        <v>Cash in hand</v>
      </c>
      <c r="K6157">
        <f>YEAR(tbl_GL[[#This Row],[Date]])</f>
        <v>2018</v>
      </c>
    </row>
    <row r="6158" spans="1:11" hidden="1" x14ac:dyDescent="0.35">
      <c r="A6158">
        <v>486.1</v>
      </c>
      <c r="B6158" s="24">
        <v>43377</v>
      </c>
      <c r="C6158">
        <v>3</v>
      </c>
      <c r="D6158" s="13">
        <v>320</v>
      </c>
      <c r="E6158" s="13" t="s">
        <v>97</v>
      </c>
      <c r="F6158" s="17">
        <v>-1341</v>
      </c>
      <c r="G6158" t="str">
        <f>_xlfn.XLOOKUP(tbl_GL[[#This Row],[Account_key]],tbl_COA[Account_key],tbl_COA[Class],"Not Found")</f>
        <v>Operating account</v>
      </c>
      <c r="H6158" t="str">
        <f>_xlfn.XLOOKUP(tbl_GL[[#This Row],[Account_key]],tbl_COA[Account_key],tbl_COA[SubClass],"Not Found")</f>
        <v>Operating Expenses</v>
      </c>
      <c r="I6158" t="str">
        <f>_xlfn.XLOOKUP(tbl_GL[[#This Row],[Account_key]],tbl_COA[Account_key],tbl_COA[SubClass2],"Not Found")</f>
        <v>Administration</v>
      </c>
      <c r="J6158" t="str">
        <f>_xlfn.XLOOKUP(tbl_GL[[#This Row],[Account_key]],tbl_COA[Account_key],tbl_COA[SubAccount],,0)</f>
        <v>Professional Services</v>
      </c>
      <c r="K6158">
        <f>YEAR(tbl_GL[[#This Row],[Date]])</f>
        <v>2018</v>
      </c>
    </row>
    <row r="6159" spans="1:11" hidden="1" x14ac:dyDescent="0.35">
      <c r="A6159">
        <v>486.2</v>
      </c>
      <c r="B6159" s="24">
        <v>43377</v>
      </c>
      <c r="C6159">
        <v>3</v>
      </c>
      <c r="D6159" s="13">
        <v>120</v>
      </c>
      <c r="E6159" s="13" t="s">
        <v>97</v>
      </c>
      <c r="F6159" s="17">
        <v>1341</v>
      </c>
      <c r="G6159" t="str">
        <f>_xlfn.XLOOKUP(tbl_GL[[#This Row],[Account_key]],tbl_COA[Account_key],tbl_COA[Class],"Not Found")</f>
        <v>Liabilities and Owners Equity</v>
      </c>
      <c r="H6159" t="str">
        <f>_xlfn.XLOOKUP(tbl_GL[[#This Row],[Account_key]],tbl_COA[Account_key],tbl_COA[SubClass],"Not Found")</f>
        <v>Liabilities</v>
      </c>
      <c r="I6159" t="str">
        <f>_xlfn.XLOOKUP(tbl_GL[[#This Row],[Account_key]],tbl_COA[Account_key],tbl_COA[SubClass2],"Not Found")</f>
        <v>Current Liabilities</v>
      </c>
      <c r="J6159" t="str">
        <f>_xlfn.XLOOKUP(tbl_GL[[#This Row],[Account_key]],tbl_COA[Account_key],tbl_COA[SubAccount],,0)</f>
        <v>Accrued Expenses</v>
      </c>
      <c r="K6159">
        <f>YEAR(tbl_GL[[#This Row],[Date]])</f>
        <v>2018</v>
      </c>
    </row>
    <row r="6160" spans="1:11" hidden="1" x14ac:dyDescent="0.35">
      <c r="A6160">
        <v>487.1</v>
      </c>
      <c r="B6160" s="24">
        <v>43378</v>
      </c>
      <c r="C6160">
        <v>3</v>
      </c>
      <c r="D6160" s="13">
        <v>230</v>
      </c>
      <c r="E6160" s="13" t="s">
        <v>4</v>
      </c>
      <c r="F6160" s="17">
        <v>-868</v>
      </c>
      <c r="G6160" t="str">
        <f>_xlfn.XLOOKUP(tbl_GL[[#This Row],[Account_key]],tbl_COA[Account_key],tbl_COA[Class],"Not Found")</f>
        <v>Trading account</v>
      </c>
      <c r="H6160" t="str">
        <f>_xlfn.XLOOKUP(tbl_GL[[#This Row],[Account_key]],tbl_COA[Account_key],tbl_COA[SubClass],"Not Found")</f>
        <v>Cost of Sales</v>
      </c>
      <c r="I6160" t="str">
        <f>_xlfn.XLOOKUP(tbl_GL[[#This Row],[Account_key]],tbl_COA[Account_key],tbl_COA[SubClass2],"Not Found")</f>
        <v>Cost of Sales</v>
      </c>
      <c r="J6160" t="str">
        <f>_xlfn.XLOOKUP(tbl_GL[[#This Row],[Account_key]],tbl_COA[Account_key],tbl_COA[SubAccount],,0)</f>
        <v>Cost of Sales</v>
      </c>
      <c r="K6160">
        <f>YEAR(tbl_GL[[#This Row],[Date]])</f>
        <v>2018</v>
      </c>
    </row>
    <row r="6161" spans="1:11" hidden="1" x14ac:dyDescent="0.35">
      <c r="A6161">
        <v>487.2</v>
      </c>
      <c r="B6161" s="24">
        <v>43378</v>
      </c>
      <c r="C6161">
        <v>3</v>
      </c>
      <c r="D6161" s="13">
        <v>60</v>
      </c>
      <c r="E6161" s="13" t="s">
        <v>4</v>
      </c>
      <c r="F6161" s="17">
        <v>-868</v>
      </c>
      <c r="G6161" t="str">
        <f>_xlfn.XLOOKUP(tbl_GL[[#This Row],[Account_key]],tbl_COA[Account_key],tbl_COA[Class],"Not Found")</f>
        <v>Assets</v>
      </c>
      <c r="H6161" t="str">
        <f>_xlfn.XLOOKUP(tbl_GL[[#This Row],[Account_key]],tbl_COA[Account_key],tbl_COA[SubClass],"Not Found")</f>
        <v>Assets</v>
      </c>
      <c r="I6161" t="str">
        <f>_xlfn.XLOOKUP(tbl_GL[[#This Row],[Account_key]],tbl_COA[Account_key],tbl_COA[SubClass2],"Not Found")</f>
        <v>Current Assets</v>
      </c>
      <c r="J6161" t="str">
        <f>_xlfn.XLOOKUP(tbl_GL[[#This Row],[Account_key]],tbl_COA[Account_key],tbl_COA[SubAccount],,0)</f>
        <v>Inventory</v>
      </c>
      <c r="K6161">
        <f>YEAR(tbl_GL[[#This Row],[Date]])</f>
        <v>2018</v>
      </c>
    </row>
    <row r="6162" spans="1:11" hidden="1" x14ac:dyDescent="0.35">
      <c r="A6162">
        <v>488.1</v>
      </c>
      <c r="B6162" s="24">
        <v>43378</v>
      </c>
      <c r="C6162">
        <v>3</v>
      </c>
      <c r="D6162" s="13">
        <v>210</v>
      </c>
      <c r="E6162" s="13" t="s">
        <v>7</v>
      </c>
      <c r="F6162" s="17">
        <v>2533</v>
      </c>
      <c r="G6162" t="str">
        <f>_xlfn.XLOOKUP(tbl_GL[[#This Row],[Account_key]],tbl_COA[Account_key],tbl_COA[Class],"Not Found")</f>
        <v>Trading account</v>
      </c>
      <c r="H6162" t="str">
        <f>_xlfn.XLOOKUP(tbl_GL[[#This Row],[Account_key]],tbl_COA[Account_key],tbl_COA[SubClass],"Not Found")</f>
        <v>Sales</v>
      </c>
      <c r="I6162" t="str">
        <f>_xlfn.XLOOKUP(tbl_GL[[#This Row],[Account_key]],tbl_COA[Account_key],tbl_COA[SubClass2],"Not Found")</f>
        <v>Sales</v>
      </c>
      <c r="J6162" t="str">
        <f>_xlfn.XLOOKUP(tbl_GL[[#This Row],[Account_key]],tbl_COA[Account_key],tbl_COA[SubAccount],,0)</f>
        <v>Sales</v>
      </c>
      <c r="K6162">
        <f>YEAR(tbl_GL[[#This Row],[Date]])</f>
        <v>2018</v>
      </c>
    </row>
    <row r="6163" spans="1:11" hidden="1" x14ac:dyDescent="0.35">
      <c r="A6163">
        <v>488.2</v>
      </c>
      <c r="B6163" s="24">
        <v>43378</v>
      </c>
      <c r="C6163">
        <v>3</v>
      </c>
      <c r="D6163" s="13">
        <v>10</v>
      </c>
      <c r="E6163" s="13" t="s">
        <v>7</v>
      </c>
      <c r="F6163" s="17">
        <v>2533</v>
      </c>
      <c r="G6163" t="str">
        <f>_xlfn.XLOOKUP(tbl_GL[[#This Row],[Account_key]],tbl_COA[Account_key],tbl_COA[Class],"Not Found")</f>
        <v>Assets</v>
      </c>
      <c r="H6163" t="str">
        <f>_xlfn.XLOOKUP(tbl_GL[[#This Row],[Account_key]],tbl_COA[Account_key],tbl_COA[SubClass],"Not Found")</f>
        <v>Assets</v>
      </c>
      <c r="I6163" t="str">
        <f>_xlfn.XLOOKUP(tbl_GL[[#This Row],[Account_key]],tbl_COA[Account_key],tbl_COA[SubClass2],"Not Found")</f>
        <v>Current Assets</v>
      </c>
      <c r="J6163" t="str">
        <f>_xlfn.XLOOKUP(tbl_GL[[#This Row],[Account_key]],tbl_COA[Account_key],tbl_COA[SubAccount],,0)</f>
        <v>Cash at Bank</v>
      </c>
      <c r="K6163">
        <f>YEAR(tbl_GL[[#This Row],[Date]])</f>
        <v>2018</v>
      </c>
    </row>
    <row r="6164" spans="1:11" hidden="1" x14ac:dyDescent="0.35">
      <c r="A6164">
        <v>489.1</v>
      </c>
      <c r="B6164" s="24">
        <v>43378</v>
      </c>
      <c r="C6164">
        <v>3</v>
      </c>
      <c r="D6164" s="13">
        <v>230</v>
      </c>
      <c r="E6164" s="13" t="s">
        <v>4</v>
      </c>
      <c r="F6164" s="17">
        <v>-3696</v>
      </c>
      <c r="G6164" t="str">
        <f>_xlfn.XLOOKUP(tbl_GL[[#This Row],[Account_key]],tbl_COA[Account_key],tbl_COA[Class],"Not Found")</f>
        <v>Trading account</v>
      </c>
      <c r="H6164" t="str">
        <f>_xlfn.XLOOKUP(tbl_GL[[#This Row],[Account_key]],tbl_COA[Account_key],tbl_COA[SubClass],"Not Found")</f>
        <v>Cost of Sales</v>
      </c>
      <c r="I6164" t="str">
        <f>_xlfn.XLOOKUP(tbl_GL[[#This Row],[Account_key]],tbl_COA[Account_key],tbl_COA[SubClass2],"Not Found")</f>
        <v>Cost of Sales</v>
      </c>
      <c r="J6164" t="str">
        <f>_xlfn.XLOOKUP(tbl_GL[[#This Row],[Account_key]],tbl_COA[Account_key],tbl_COA[SubAccount],,0)</f>
        <v>Cost of Sales</v>
      </c>
      <c r="K6164">
        <f>YEAR(tbl_GL[[#This Row],[Date]])</f>
        <v>2018</v>
      </c>
    </row>
    <row r="6165" spans="1:11" hidden="1" x14ac:dyDescent="0.35">
      <c r="A6165">
        <v>489.2</v>
      </c>
      <c r="B6165" s="24">
        <v>43378</v>
      </c>
      <c r="C6165">
        <v>3</v>
      </c>
      <c r="D6165" s="13">
        <v>60</v>
      </c>
      <c r="E6165" s="13" t="s">
        <v>4</v>
      </c>
      <c r="F6165" s="17">
        <v>-3696</v>
      </c>
      <c r="G6165" t="str">
        <f>_xlfn.XLOOKUP(tbl_GL[[#This Row],[Account_key]],tbl_COA[Account_key],tbl_COA[Class],"Not Found")</f>
        <v>Assets</v>
      </c>
      <c r="H6165" t="str">
        <f>_xlfn.XLOOKUP(tbl_GL[[#This Row],[Account_key]],tbl_COA[Account_key],tbl_COA[SubClass],"Not Found")</f>
        <v>Assets</v>
      </c>
      <c r="I6165" t="str">
        <f>_xlfn.XLOOKUP(tbl_GL[[#This Row],[Account_key]],tbl_COA[Account_key],tbl_COA[SubClass2],"Not Found")</f>
        <v>Current Assets</v>
      </c>
      <c r="J6165" t="str">
        <f>_xlfn.XLOOKUP(tbl_GL[[#This Row],[Account_key]],tbl_COA[Account_key],tbl_COA[SubAccount],,0)</f>
        <v>Inventory</v>
      </c>
      <c r="K6165">
        <f>YEAR(tbl_GL[[#This Row],[Date]])</f>
        <v>2018</v>
      </c>
    </row>
    <row r="6166" spans="1:11" hidden="1" x14ac:dyDescent="0.35">
      <c r="A6166">
        <v>490.1</v>
      </c>
      <c r="B6166" s="24">
        <v>43378</v>
      </c>
      <c r="C6166">
        <v>3</v>
      </c>
      <c r="D6166" s="13">
        <v>210</v>
      </c>
      <c r="E6166" s="13" t="s">
        <v>8</v>
      </c>
      <c r="F6166" s="17">
        <v>11550</v>
      </c>
      <c r="G6166" t="str">
        <f>_xlfn.XLOOKUP(tbl_GL[[#This Row],[Account_key]],tbl_COA[Account_key],tbl_COA[Class],"Not Found")</f>
        <v>Trading account</v>
      </c>
      <c r="H6166" t="str">
        <f>_xlfn.XLOOKUP(tbl_GL[[#This Row],[Account_key]],tbl_COA[Account_key],tbl_COA[SubClass],"Not Found")</f>
        <v>Sales</v>
      </c>
      <c r="I6166" t="str">
        <f>_xlfn.XLOOKUP(tbl_GL[[#This Row],[Account_key]],tbl_COA[Account_key],tbl_COA[SubClass2],"Not Found")</f>
        <v>Sales</v>
      </c>
      <c r="J6166" t="str">
        <f>_xlfn.XLOOKUP(tbl_GL[[#This Row],[Account_key]],tbl_COA[Account_key],tbl_COA[SubAccount],,0)</f>
        <v>Sales</v>
      </c>
      <c r="K6166">
        <f>YEAR(tbl_GL[[#This Row],[Date]])</f>
        <v>2018</v>
      </c>
    </row>
    <row r="6167" spans="1:11" hidden="1" x14ac:dyDescent="0.35">
      <c r="A6167">
        <v>490.2</v>
      </c>
      <c r="B6167" s="24">
        <v>43378</v>
      </c>
      <c r="C6167">
        <v>3</v>
      </c>
      <c r="D6167" s="13">
        <v>30</v>
      </c>
      <c r="E6167" s="13" t="s">
        <v>8</v>
      </c>
      <c r="F6167" s="17">
        <v>11550</v>
      </c>
      <c r="G6167" t="str">
        <f>_xlfn.XLOOKUP(tbl_GL[[#This Row],[Account_key]],tbl_COA[Account_key],tbl_COA[Class],"Not Found")</f>
        <v>Assets</v>
      </c>
      <c r="H6167" t="str">
        <f>_xlfn.XLOOKUP(tbl_GL[[#This Row],[Account_key]],tbl_COA[Account_key],tbl_COA[SubClass],"Not Found")</f>
        <v>Assets</v>
      </c>
      <c r="I6167" t="str">
        <f>_xlfn.XLOOKUP(tbl_GL[[#This Row],[Account_key]],tbl_COA[Account_key],tbl_COA[SubClass2],"Not Found")</f>
        <v>Current Assets</v>
      </c>
      <c r="J6167" t="str">
        <f>_xlfn.XLOOKUP(tbl_GL[[#This Row],[Account_key]],tbl_COA[Account_key],tbl_COA[SubAccount],,0)</f>
        <v>Trade Receivables</v>
      </c>
      <c r="K6167">
        <f>YEAR(tbl_GL[[#This Row],[Date]])</f>
        <v>2018</v>
      </c>
    </row>
    <row r="6168" spans="1:11" hidden="1" x14ac:dyDescent="0.35">
      <c r="A6168">
        <v>491.1</v>
      </c>
      <c r="B6168" s="24">
        <v>43380</v>
      </c>
      <c r="C6168">
        <v>3</v>
      </c>
      <c r="D6168" s="13">
        <v>260</v>
      </c>
      <c r="E6168" s="13" t="s">
        <v>83</v>
      </c>
      <c r="F6168" s="17">
        <v>549</v>
      </c>
      <c r="G6168" t="str">
        <f>_xlfn.XLOOKUP(tbl_GL[[#This Row],[Account_key]],tbl_COA[Account_key],tbl_COA[Class],"Not Found")</f>
        <v>Operating account</v>
      </c>
      <c r="H6168" t="str">
        <f>_xlfn.XLOOKUP(tbl_GL[[#This Row],[Account_key]],tbl_COA[Account_key],tbl_COA[SubClass],"Not Found")</f>
        <v>Operating Expenses</v>
      </c>
      <c r="I6168" t="str">
        <f>_xlfn.XLOOKUP(tbl_GL[[#This Row],[Account_key]],tbl_COA[Account_key],tbl_COA[SubClass2],"Not Found")</f>
        <v>Marketing</v>
      </c>
      <c r="J6168" t="str">
        <f>_xlfn.XLOOKUP(tbl_GL[[#This Row],[Account_key]],tbl_COA[Account_key],tbl_COA[SubAccount],,0)</f>
        <v>Commissions</v>
      </c>
      <c r="K6168">
        <f>YEAR(tbl_GL[[#This Row],[Date]])</f>
        <v>2018</v>
      </c>
    </row>
    <row r="6169" spans="1:11" hidden="1" x14ac:dyDescent="0.35">
      <c r="A6169">
        <v>491.2</v>
      </c>
      <c r="B6169" s="24">
        <v>43380</v>
      </c>
      <c r="C6169">
        <v>3</v>
      </c>
      <c r="D6169" s="13">
        <v>20</v>
      </c>
      <c r="E6169" s="13" t="s">
        <v>83</v>
      </c>
      <c r="F6169" s="17">
        <v>549</v>
      </c>
      <c r="G6169" t="str">
        <f>_xlfn.XLOOKUP(tbl_GL[[#This Row],[Account_key]],tbl_COA[Account_key],tbl_COA[Class],"Not Found")</f>
        <v>Assets</v>
      </c>
      <c r="H6169" t="str">
        <f>_xlfn.XLOOKUP(tbl_GL[[#This Row],[Account_key]],tbl_COA[Account_key],tbl_COA[SubClass],"Not Found")</f>
        <v>Assets</v>
      </c>
      <c r="I6169" t="str">
        <f>_xlfn.XLOOKUP(tbl_GL[[#This Row],[Account_key]],tbl_COA[Account_key],tbl_COA[SubClass2],"Not Found")</f>
        <v>Current Assets</v>
      </c>
      <c r="J6169" t="str">
        <f>_xlfn.XLOOKUP(tbl_GL[[#This Row],[Account_key]],tbl_COA[Account_key],tbl_COA[SubAccount],,0)</f>
        <v>Cash in hand</v>
      </c>
      <c r="K6169">
        <f>YEAR(tbl_GL[[#This Row],[Date]])</f>
        <v>2018</v>
      </c>
    </row>
    <row r="6170" spans="1:11" hidden="1" x14ac:dyDescent="0.35">
      <c r="A6170">
        <v>492.1</v>
      </c>
      <c r="B6170" s="24">
        <v>43382</v>
      </c>
      <c r="C6170">
        <v>3</v>
      </c>
      <c r="D6170" s="13">
        <v>260</v>
      </c>
      <c r="E6170" s="13" t="s">
        <v>97</v>
      </c>
      <c r="F6170" s="17">
        <v>-1371</v>
      </c>
      <c r="G6170" t="str">
        <f>_xlfn.XLOOKUP(tbl_GL[[#This Row],[Account_key]],tbl_COA[Account_key],tbl_COA[Class],"Not Found")</f>
        <v>Operating account</v>
      </c>
      <c r="H6170" t="str">
        <f>_xlfn.XLOOKUP(tbl_GL[[#This Row],[Account_key]],tbl_COA[Account_key],tbl_COA[SubClass],"Not Found")</f>
        <v>Operating Expenses</v>
      </c>
      <c r="I6170" t="str">
        <f>_xlfn.XLOOKUP(tbl_GL[[#This Row],[Account_key]],tbl_COA[Account_key],tbl_COA[SubClass2],"Not Found")</f>
        <v>Marketing</v>
      </c>
      <c r="J6170" t="str">
        <f>_xlfn.XLOOKUP(tbl_GL[[#This Row],[Account_key]],tbl_COA[Account_key],tbl_COA[SubAccount],,0)</f>
        <v>Commissions</v>
      </c>
      <c r="K6170">
        <f>YEAR(tbl_GL[[#This Row],[Date]])</f>
        <v>2018</v>
      </c>
    </row>
    <row r="6171" spans="1:11" hidden="1" x14ac:dyDescent="0.35">
      <c r="A6171">
        <v>492.2</v>
      </c>
      <c r="B6171" s="24">
        <v>43382</v>
      </c>
      <c r="C6171">
        <v>3</v>
      </c>
      <c r="D6171" s="13">
        <v>120</v>
      </c>
      <c r="E6171" s="13" t="s">
        <v>97</v>
      </c>
      <c r="F6171" s="17">
        <v>1371</v>
      </c>
      <c r="G6171" t="str">
        <f>_xlfn.XLOOKUP(tbl_GL[[#This Row],[Account_key]],tbl_COA[Account_key],tbl_COA[Class],"Not Found")</f>
        <v>Liabilities and Owners Equity</v>
      </c>
      <c r="H6171" t="str">
        <f>_xlfn.XLOOKUP(tbl_GL[[#This Row],[Account_key]],tbl_COA[Account_key],tbl_COA[SubClass],"Not Found")</f>
        <v>Liabilities</v>
      </c>
      <c r="I6171" t="str">
        <f>_xlfn.XLOOKUP(tbl_GL[[#This Row],[Account_key]],tbl_COA[Account_key],tbl_COA[SubClass2],"Not Found")</f>
        <v>Current Liabilities</v>
      </c>
      <c r="J6171" t="str">
        <f>_xlfn.XLOOKUP(tbl_GL[[#This Row],[Account_key]],tbl_COA[Account_key],tbl_COA[SubAccount],,0)</f>
        <v>Accrued Expenses</v>
      </c>
      <c r="K6171">
        <f>YEAR(tbl_GL[[#This Row],[Date]])</f>
        <v>2018</v>
      </c>
    </row>
    <row r="6172" spans="1:11" hidden="1" x14ac:dyDescent="0.35">
      <c r="A6172">
        <v>493.1</v>
      </c>
      <c r="B6172" s="24">
        <v>43383</v>
      </c>
      <c r="C6172">
        <v>3</v>
      </c>
      <c r="D6172" s="13">
        <v>10</v>
      </c>
      <c r="E6172" s="13" t="s">
        <v>98</v>
      </c>
      <c r="F6172" s="17">
        <v>-1392</v>
      </c>
      <c r="G6172" t="str">
        <f>_xlfn.XLOOKUP(tbl_GL[[#This Row],[Account_key]],tbl_COA[Account_key],tbl_COA[Class],"Not Found")</f>
        <v>Assets</v>
      </c>
      <c r="H6172" t="str">
        <f>_xlfn.XLOOKUP(tbl_GL[[#This Row],[Account_key]],tbl_COA[Account_key],tbl_COA[SubClass],"Not Found")</f>
        <v>Assets</v>
      </c>
      <c r="I6172" t="str">
        <f>_xlfn.XLOOKUP(tbl_GL[[#This Row],[Account_key]],tbl_COA[Account_key],tbl_COA[SubClass2],"Not Found")</f>
        <v>Current Assets</v>
      </c>
      <c r="J6172" t="str">
        <f>_xlfn.XLOOKUP(tbl_GL[[#This Row],[Account_key]],tbl_COA[Account_key],tbl_COA[SubAccount],,0)</f>
        <v>Cash at Bank</v>
      </c>
      <c r="K6172">
        <f>YEAR(tbl_GL[[#This Row],[Date]])</f>
        <v>2018</v>
      </c>
    </row>
    <row r="6173" spans="1:11" hidden="1" x14ac:dyDescent="0.35">
      <c r="A6173">
        <v>493.2</v>
      </c>
      <c r="B6173" s="24">
        <v>43383</v>
      </c>
      <c r="C6173">
        <v>3</v>
      </c>
      <c r="D6173" s="13">
        <v>120</v>
      </c>
      <c r="E6173" s="13" t="s">
        <v>98</v>
      </c>
      <c r="F6173" s="17">
        <v>-1392</v>
      </c>
      <c r="G6173" t="str">
        <f>_xlfn.XLOOKUP(tbl_GL[[#This Row],[Account_key]],tbl_COA[Account_key],tbl_COA[Class],"Not Found")</f>
        <v>Liabilities and Owners Equity</v>
      </c>
      <c r="H6173" t="str">
        <f>_xlfn.XLOOKUP(tbl_GL[[#This Row],[Account_key]],tbl_COA[Account_key],tbl_COA[SubClass],"Not Found")</f>
        <v>Liabilities</v>
      </c>
      <c r="I6173" t="str">
        <f>_xlfn.XLOOKUP(tbl_GL[[#This Row],[Account_key]],tbl_COA[Account_key],tbl_COA[SubClass2],"Not Found")</f>
        <v>Current Liabilities</v>
      </c>
      <c r="J6173" t="str">
        <f>_xlfn.XLOOKUP(tbl_GL[[#This Row],[Account_key]],tbl_COA[Account_key],tbl_COA[SubAccount],,0)</f>
        <v>Accrued Expenses</v>
      </c>
      <c r="K6173">
        <f>YEAR(tbl_GL[[#This Row],[Date]])</f>
        <v>2018</v>
      </c>
    </row>
    <row r="6174" spans="1:11" hidden="1" x14ac:dyDescent="0.35">
      <c r="A6174">
        <v>494.1</v>
      </c>
      <c r="B6174" s="24">
        <v>43383</v>
      </c>
      <c r="C6174">
        <v>3</v>
      </c>
      <c r="D6174" s="13">
        <v>30</v>
      </c>
      <c r="E6174" s="13" t="s">
        <v>80</v>
      </c>
      <c r="F6174" s="17">
        <v>-10015</v>
      </c>
      <c r="G6174" t="str">
        <f>_xlfn.XLOOKUP(tbl_GL[[#This Row],[Account_key]],tbl_COA[Account_key],tbl_COA[Class],"Not Found")</f>
        <v>Assets</v>
      </c>
      <c r="H6174" t="str">
        <f>_xlfn.XLOOKUP(tbl_GL[[#This Row],[Account_key]],tbl_COA[Account_key],tbl_COA[SubClass],"Not Found")</f>
        <v>Assets</v>
      </c>
      <c r="I6174" t="str">
        <f>_xlfn.XLOOKUP(tbl_GL[[#This Row],[Account_key]],tbl_COA[Account_key],tbl_COA[SubClass2],"Not Found")</f>
        <v>Current Assets</v>
      </c>
      <c r="J6174" t="str">
        <f>_xlfn.XLOOKUP(tbl_GL[[#This Row],[Account_key]],tbl_COA[Account_key],tbl_COA[SubAccount],,0)</f>
        <v>Trade Receivables</v>
      </c>
      <c r="K6174">
        <f>YEAR(tbl_GL[[#This Row],[Date]])</f>
        <v>2018</v>
      </c>
    </row>
    <row r="6175" spans="1:11" hidden="1" x14ac:dyDescent="0.35">
      <c r="A6175">
        <v>494.2</v>
      </c>
      <c r="B6175" s="24">
        <v>43383</v>
      </c>
      <c r="C6175">
        <v>3</v>
      </c>
      <c r="D6175" s="13">
        <v>10</v>
      </c>
      <c r="E6175" s="13" t="s">
        <v>80</v>
      </c>
      <c r="F6175" s="17">
        <v>10015</v>
      </c>
      <c r="G6175" t="str">
        <f>_xlfn.XLOOKUP(tbl_GL[[#This Row],[Account_key]],tbl_COA[Account_key],tbl_COA[Class],"Not Found")</f>
        <v>Assets</v>
      </c>
      <c r="H6175" t="str">
        <f>_xlfn.XLOOKUP(tbl_GL[[#This Row],[Account_key]],tbl_COA[Account_key],tbl_COA[SubClass],"Not Found")</f>
        <v>Assets</v>
      </c>
      <c r="I6175" t="str">
        <f>_xlfn.XLOOKUP(tbl_GL[[#This Row],[Account_key]],tbl_COA[Account_key],tbl_COA[SubClass2],"Not Found")</f>
        <v>Current Assets</v>
      </c>
      <c r="J6175" t="str">
        <f>_xlfn.XLOOKUP(tbl_GL[[#This Row],[Account_key]],tbl_COA[Account_key],tbl_COA[SubAccount],,0)</f>
        <v>Cash at Bank</v>
      </c>
      <c r="K6175">
        <f>YEAR(tbl_GL[[#This Row],[Date]])</f>
        <v>2018</v>
      </c>
    </row>
    <row r="6176" spans="1:11" hidden="1" x14ac:dyDescent="0.35">
      <c r="A6176">
        <v>495.1</v>
      </c>
      <c r="B6176" s="24">
        <v>43384</v>
      </c>
      <c r="C6176">
        <v>3</v>
      </c>
      <c r="D6176" s="13">
        <v>340</v>
      </c>
      <c r="E6176" s="13" t="s">
        <v>97</v>
      </c>
      <c r="F6176" s="17">
        <v>-1287</v>
      </c>
      <c r="G6176" t="str">
        <f>_xlfn.XLOOKUP(tbl_GL[[#This Row],[Account_key]],tbl_COA[Account_key],tbl_COA[Class],"Not Found")</f>
        <v>Operating account</v>
      </c>
      <c r="H6176" t="str">
        <f>_xlfn.XLOOKUP(tbl_GL[[#This Row],[Account_key]],tbl_COA[Account_key],tbl_COA[SubClass],"Not Found")</f>
        <v>Operating Expenses</v>
      </c>
      <c r="I6176" t="str">
        <f>_xlfn.XLOOKUP(tbl_GL[[#This Row],[Account_key]],tbl_COA[Account_key],tbl_COA[SubClass2],"Not Found")</f>
        <v>Administration</v>
      </c>
      <c r="J6176" t="str">
        <f>_xlfn.XLOOKUP(tbl_GL[[#This Row],[Account_key]],tbl_COA[Account_key],tbl_COA[SubAccount],,0)</f>
        <v>Utilities</v>
      </c>
      <c r="K6176">
        <f>YEAR(tbl_GL[[#This Row],[Date]])</f>
        <v>2018</v>
      </c>
    </row>
    <row r="6177" spans="1:11" hidden="1" x14ac:dyDescent="0.35">
      <c r="A6177">
        <v>495.2</v>
      </c>
      <c r="B6177" s="24">
        <v>43384</v>
      </c>
      <c r="C6177">
        <v>3</v>
      </c>
      <c r="D6177" s="13">
        <v>120</v>
      </c>
      <c r="E6177" s="13" t="s">
        <v>97</v>
      </c>
      <c r="F6177" s="17">
        <v>1287</v>
      </c>
      <c r="G6177" t="str">
        <f>_xlfn.XLOOKUP(tbl_GL[[#This Row],[Account_key]],tbl_COA[Account_key],tbl_COA[Class],"Not Found")</f>
        <v>Liabilities and Owners Equity</v>
      </c>
      <c r="H6177" t="str">
        <f>_xlfn.XLOOKUP(tbl_GL[[#This Row],[Account_key]],tbl_COA[Account_key],tbl_COA[SubClass],"Not Found")</f>
        <v>Liabilities</v>
      </c>
      <c r="I6177" t="str">
        <f>_xlfn.XLOOKUP(tbl_GL[[#This Row],[Account_key]],tbl_COA[Account_key],tbl_COA[SubClass2],"Not Found")</f>
        <v>Current Liabilities</v>
      </c>
      <c r="J6177" t="str">
        <f>_xlfn.XLOOKUP(tbl_GL[[#This Row],[Account_key]],tbl_COA[Account_key],tbl_COA[SubAccount],,0)</f>
        <v>Accrued Expenses</v>
      </c>
      <c r="K6177">
        <f>YEAR(tbl_GL[[#This Row],[Date]])</f>
        <v>2018</v>
      </c>
    </row>
    <row r="6178" spans="1:11" hidden="1" x14ac:dyDescent="0.35">
      <c r="A6178">
        <v>496.1</v>
      </c>
      <c r="B6178" s="24">
        <v>43385</v>
      </c>
      <c r="C6178">
        <v>3</v>
      </c>
      <c r="D6178" s="13">
        <v>290</v>
      </c>
      <c r="E6178" s="13" t="s">
        <v>99</v>
      </c>
      <c r="F6178" s="17">
        <v>-60</v>
      </c>
      <c r="G6178" t="str">
        <f>_xlfn.XLOOKUP(tbl_GL[[#This Row],[Account_key]],tbl_COA[Account_key],tbl_COA[Class],"Not Found")</f>
        <v>Operating account</v>
      </c>
      <c r="H6178" t="str">
        <f>_xlfn.XLOOKUP(tbl_GL[[#This Row],[Account_key]],tbl_COA[Account_key],tbl_COA[SubClass],"Not Found")</f>
        <v>Operating Expenses</v>
      </c>
      <c r="I6178" t="str">
        <f>_xlfn.XLOOKUP(tbl_GL[[#This Row],[Account_key]],tbl_COA[Account_key],tbl_COA[SubClass2],"Not Found")</f>
        <v>Administration</v>
      </c>
      <c r="J6178" t="str">
        <f>_xlfn.XLOOKUP(tbl_GL[[#This Row],[Account_key]],tbl_COA[Account_key],tbl_COA[SubAccount],,0)</f>
        <v>Travel</v>
      </c>
      <c r="K6178">
        <f>YEAR(tbl_GL[[#This Row],[Date]])</f>
        <v>2018</v>
      </c>
    </row>
    <row r="6179" spans="1:11" hidden="1" x14ac:dyDescent="0.35">
      <c r="A6179">
        <v>496.2</v>
      </c>
      <c r="B6179" s="24">
        <v>43385</v>
      </c>
      <c r="C6179">
        <v>3</v>
      </c>
      <c r="D6179" s="13">
        <v>20</v>
      </c>
      <c r="E6179" s="13" t="s">
        <v>99</v>
      </c>
      <c r="F6179" s="17">
        <v>-60</v>
      </c>
      <c r="G6179" t="str">
        <f>_xlfn.XLOOKUP(tbl_GL[[#This Row],[Account_key]],tbl_COA[Account_key],tbl_COA[Class],"Not Found")</f>
        <v>Assets</v>
      </c>
      <c r="H6179" t="str">
        <f>_xlfn.XLOOKUP(tbl_GL[[#This Row],[Account_key]],tbl_COA[Account_key],tbl_COA[SubClass],"Not Found")</f>
        <v>Assets</v>
      </c>
      <c r="I6179" t="str">
        <f>_xlfn.XLOOKUP(tbl_GL[[#This Row],[Account_key]],tbl_COA[Account_key],tbl_COA[SubClass2],"Not Found")</f>
        <v>Current Assets</v>
      </c>
      <c r="J6179" t="str">
        <f>_xlfn.XLOOKUP(tbl_GL[[#This Row],[Account_key]],tbl_COA[Account_key],tbl_COA[SubAccount],,0)</f>
        <v>Cash in hand</v>
      </c>
      <c r="K6179">
        <f>YEAR(tbl_GL[[#This Row],[Date]])</f>
        <v>2018</v>
      </c>
    </row>
    <row r="6180" spans="1:11" hidden="1" x14ac:dyDescent="0.35">
      <c r="A6180">
        <v>497.1</v>
      </c>
      <c r="B6180" s="24">
        <v>43385</v>
      </c>
      <c r="C6180">
        <v>3</v>
      </c>
      <c r="D6180" s="13">
        <v>230</v>
      </c>
      <c r="E6180" s="13" t="s">
        <v>4</v>
      </c>
      <c r="F6180" s="17">
        <v>-871</v>
      </c>
      <c r="G6180" t="str">
        <f>_xlfn.XLOOKUP(tbl_GL[[#This Row],[Account_key]],tbl_COA[Account_key],tbl_COA[Class],"Not Found")</f>
        <v>Trading account</v>
      </c>
      <c r="H6180" t="str">
        <f>_xlfn.XLOOKUP(tbl_GL[[#This Row],[Account_key]],tbl_COA[Account_key],tbl_COA[SubClass],"Not Found")</f>
        <v>Cost of Sales</v>
      </c>
      <c r="I6180" t="str">
        <f>_xlfn.XLOOKUP(tbl_GL[[#This Row],[Account_key]],tbl_COA[Account_key],tbl_COA[SubClass2],"Not Found")</f>
        <v>Cost of Sales</v>
      </c>
      <c r="J6180" t="str">
        <f>_xlfn.XLOOKUP(tbl_GL[[#This Row],[Account_key]],tbl_COA[Account_key],tbl_COA[SubAccount],,0)</f>
        <v>Cost of Sales</v>
      </c>
      <c r="K6180">
        <f>YEAR(tbl_GL[[#This Row],[Date]])</f>
        <v>2018</v>
      </c>
    </row>
    <row r="6181" spans="1:11" hidden="1" x14ac:dyDescent="0.35">
      <c r="A6181">
        <v>497.2</v>
      </c>
      <c r="B6181" s="24">
        <v>43385</v>
      </c>
      <c r="C6181">
        <v>3</v>
      </c>
      <c r="D6181" s="13">
        <v>60</v>
      </c>
      <c r="E6181" s="13" t="s">
        <v>4</v>
      </c>
      <c r="F6181" s="17">
        <v>-871</v>
      </c>
      <c r="G6181" t="str">
        <f>_xlfn.XLOOKUP(tbl_GL[[#This Row],[Account_key]],tbl_COA[Account_key],tbl_COA[Class],"Not Found")</f>
        <v>Assets</v>
      </c>
      <c r="H6181" t="str">
        <f>_xlfn.XLOOKUP(tbl_GL[[#This Row],[Account_key]],tbl_COA[Account_key],tbl_COA[SubClass],"Not Found")</f>
        <v>Assets</v>
      </c>
      <c r="I6181" t="str">
        <f>_xlfn.XLOOKUP(tbl_GL[[#This Row],[Account_key]],tbl_COA[Account_key],tbl_COA[SubClass2],"Not Found")</f>
        <v>Current Assets</v>
      </c>
      <c r="J6181" t="str">
        <f>_xlfn.XLOOKUP(tbl_GL[[#This Row],[Account_key]],tbl_COA[Account_key],tbl_COA[SubAccount],,0)</f>
        <v>Inventory</v>
      </c>
      <c r="K6181">
        <f>YEAR(tbl_GL[[#This Row],[Date]])</f>
        <v>2018</v>
      </c>
    </row>
    <row r="6182" spans="1:11" hidden="1" x14ac:dyDescent="0.35">
      <c r="A6182">
        <v>498.1</v>
      </c>
      <c r="B6182" s="24">
        <v>43385</v>
      </c>
      <c r="C6182">
        <v>3</v>
      </c>
      <c r="D6182" s="13">
        <v>210</v>
      </c>
      <c r="E6182" s="13" t="s">
        <v>7</v>
      </c>
      <c r="F6182" s="17">
        <v>2542</v>
      </c>
      <c r="G6182" t="str">
        <f>_xlfn.XLOOKUP(tbl_GL[[#This Row],[Account_key]],tbl_COA[Account_key],tbl_COA[Class],"Not Found")</f>
        <v>Trading account</v>
      </c>
      <c r="H6182" t="str">
        <f>_xlfn.XLOOKUP(tbl_GL[[#This Row],[Account_key]],tbl_COA[Account_key],tbl_COA[SubClass],"Not Found")</f>
        <v>Sales</v>
      </c>
      <c r="I6182" t="str">
        <f>_xlfn.XLOOKUP(tbl_GL[[#This Row],[Account_key]],tbl_COA[Account_key],tbl_COA[SubClass2],"Not Found")</f>
        <v>Sales</v>
      </c>
      <c r="J6182" t="str">
        <f>_xlfn.XLOOKUP(tbl_GL[[#This Row],[Account_key]],tbl_COA[Account_key],tbl_COA[SubAccount],,0)</f>
        <v>Sales</v>
      </c>
      <c r="K6182">
        <f>YEAR(tbl_GL[[#This Row],[Date]])</f>
        <v>2018</v>
      </c>
    </row>
    <row r="6183" spans="1:11" hidden="1" x14ac:dyDescent="0.35">
      <c r="A6183">
        <v>498.2</v>
      </c>
      <c r="B6183" s="24">
        <v>43385</v>
      </c>
      <c r="C6183">
        <v>3</v>
      </c>
      <c r="D6183" s="13">
        <v>10</v>
      </c>
      <c r="E6183" s="13" t="s">
        <v>7</v>
      </c>
      <c r="F6183" s="17">
        <v>2542</v>
      </c>
      <c r="G6183" t="str">
        <f>_xlfn.XLOOKUP(tbl_GL[[#This Row],[Account_key]],tbl_COA[Account_key],tbl_COA[Class],"Not Found")</f>
        <v>Assets</v>
      </c>
      <c r="H6183" t="str">
        <f>_xlfn.XLOOKUP(tbl_GL[[#This Row],[Account_key]],tbl_COA[Account_key],tbl_COA[SubClass],"Not Found")</f>
        <v>Assets</v>
      </c>
      <c r="I6183" t="str">
        <f>_xlfn.XLOOKUP(tbl_GL[[#This Row],[Account_key]],tbl_COA[Account_key],tbl_COA[SubClass2],"Not Found")</f>
        <v>Current Assets</v>
      </c>
      <c r="J6183" t="str">
        <f>_xlfn.XLOOKUP(tbl_GL[[#This Row],[Account_key]],tbl_COA[Account_key],tbl_COA[SubAccount],,0)</f>
        <v>Cash at Bank</v>
      </c>
      <c r="K6183">
        <f>YEAR(tbl_GL[[#This Row],[Date]])</f>
        <v>2018</v>
      </c>
    </row>
    <row r="6184" spans="1:11" hidden="1" x14ac:dyDescent="0.35">
      <c r="A6184">
        <v>499.1</v>
      </c>
      <c r="B6184" s="24">
        <v>43385</v>
      </c>
      <c r="C6184">
        <v>3</v>
      </c>
      <c r="D6184" s="13">
        <v>230</v>
      </c>
      <c r="E6184" s="13" t="s">
        <v>4</v>
      </c>
      <c r="F6184" s="17">
        <v>-3457</v>
      </c>
      <c r="G6184" t="str">
        <f>_xlfn.XLOOKUP(tbl_GL[[#This Row],[Account_key]],tbl_COA[Account_key],tbl_COA[Class],"Not Found")</f>
        <v>Trading account</v>
      </c>
      <c r="H6184" t="str">
        <f>_xlfn.XLOOKUP(tbl_GL[[#This Row],[Account_key]],tbl_COA[Account_key],tbl_COA[SubClass],"Not Found")</f>
        <v>Cost of Sales</v>
      </c>
      <c r="I6184" t="str">
        <f>_xlfn.XLOOKUP(tbl_GL[[#This Row],[Account_key]],tbl_COA[Account_key],tbl_COA[SubClass2],"Not Found")</f>
        <v>Cost of Sales</v>
      </c>
      <c r="J6184" t="str">
        <f>_xlfn.XLOOKUP(tbl_GL[[#This Row],[Account_key]],tbl_COA[Account_key],tbl_COA[SubAccount],,0)</f>
        <v>Cost of Sales</v>
      </c>
      <c r="K6184">
        <f>YEAR(tbl_GL[[#This Row],[Date]])</f>
        <v>2018</v>
      </c>
    </row>
    <row r="6185" spans="1:11" hidden="1" x14ac:dyDescent="0.35">
      <c r="A6185">
        <v>499.2</v>
      </c>
      <c r="B6185" s="24">
        <v>43385</v>
      </c>
      <c r="C6185">
        <v>3</v>
      </c>
      <c r="D6185" s="13">
        <v>60</v>
      </c>
      <c r="E6185" s="13" t="s">
        <v>4</v>
      </c>
      <c r="F6185" s="17">
        <v>-3457</v>
      </c>
      <c r="G6185" t="str">
        <f>_xlfn.XLOOKUP(tbl_GL[[#This Row],[Account_key]],tbl_COA[Account_key],tbl_COA[Class],"Not Found")</f>
        <v>Assets</v>
      </c>
      <c r="H6185" t="str">
        <f>_xlfn.XLOOKUP(tbl_GL[[#This Row],[Account_key]],tbl_COA[Account_key],tbl_COA[SubClass],"Not Found")</f>
        <v>Assets</v>
      </c>
      <c r="I6185" t="str">
        <f>_xlfn.XLOOKUP(tbl_GL[[#This Row],[Account_key]],tbl_COA[Account_key],tbl_COA[SubClass2],"Not Found")</f>
        <v>Current Assets</v>
      </c>
      <c r="J6185" t="str">
        <f>_xlfn.XLOOKUP(tbl_GL[[#This Row],[Account_key]],tbl_COA[Account_key],tbl_COA[SubAccount],,0)</f>
        <v>Inventory</v>
      </c>
      <c r="K6185">
        <f>YEAR(tbl_GL[[#This Row],[Date]])</f>
        <v>2018</v>
      </c>
    </row>
    <row r="6186" spans="1:11" hidden="1" x14ac:dyDescent="0.35">
      <c r="A6186">
        <v>500.1</v>
      </c>
      <c r="B6186" s="24">
        <v>43385</v>
      </c>
      <c r="C6186">
        <v>3</v>
      </c>
      <c r="D6186" s="13">
        <v>210</v>
      </c>
      <c r="E6186" s="13" t="s">
        <v>8</v>
      </c>
      <c r="F6186" s="17">
        <v>10803</v>
      </c>
      <c r="G6186" t="str">
        <f>_xlfn.XLOOKUP(tbl_GL[[#This Row],[Account_key]],tbl_COA[Account_key],tbl_COA[Class],"Not Found")</f>
        <v>Trading account</v>
      </c>
      <c r="H6186" t="str">
        <f>_xlfn.XLOOKUP(tbl_GL[[#This Row],[Account_key]],tbl_COA[Account_key],tbl_COA[SubClass],"Not Found")</f>
        <v>Sales</v>
      </c>
      <c r="I6186" t="str">
        <f>_xlfn.XLOOKUP(tbl_GL[[#This Row],[Account_key]],tbl_COA[Account_key],tbl_COA[SubClass2],"Not Found")</f>
        <v>Sales</v>
      </c>
      <c r="J6186" t="str">
        <f>_xlfn.XLOOKUP(tbl_GL[[#This Row],[Account_key]],tbl_COA[Account_key],tbl_COA[SubAccount],,0)</f>
        <v>Sales</v>
      </c>
      <c r="K6186">
        <f>YEAR(tbl_GL[[#This Row],[Date]])</f>
        <v>2018</v>
      </c>
    </row>
    <row r="6187" spans="1:11" hidden="1" x14ac:dyDescent="0.35">
      <c r="A6187">
        <v>500.2</v>
      </c>
      <c r="B6187" s="24">
        <v>43385</v>
      </c>
      <c r="C6187">
        <v>3</v>
      </c>
      <c r="D6187" s="13">
        <v>30</v>
      </c>
      <c r="E6187" s="13" t="s">
        <v>8</v>
      </c>
      <c r="F6187" s="17">
        <v>10803</v>
      </c>
      <c r="G6187" t="str">
        <f>_xlfn.XLOOKUP(tbl_GL[[#This Row],[Account_key]],tbl_COA[Account_key],tbl_COA[Class],"Not Found")</f>
        <v>Assets</v>
      </c>
      <c r="H6187" t="str">
        <f>_xlfn.XLOOKUP(tbl_GL[[#This Row],[Account_key]],tbl_COA[Account_key],tbl_COA[SubClass],"Not Found")</f>
        <v>Assets</v>
      </c>
      <c r="I6187" t="str">
        <f>_xlfn.XLOOKUP(tbl_GL[[#This Row],[Account_key]],tbl_COA[Account_key],tbl_COA[SubClass2],"Not Found")</f>
        <v>Current Assets</v>
      </c>
      <c r="J6187" t="str">
        <f>_xlfn.XLOOKUP(tbl_GL[[#This Row],[Account_key]],tbl_COA[Account_key],tbl_COA[SubAccount],,0)</f>
        <v>Trade Receivables</v>
      </c>
      <c r="K6187">
        <f>YEAR(tbl_GL[[#This Row],[Date]])</f>
        <v>2018</v>
      </c>
    </row>
    <row r="6188" spans="1:11" hidden="1" x14ac:dyDescent="0.35">
      <c r="A6188">
        <v>501.1</v>
      </c>
      <c r="B6188" s="24">
        <v>43386</v>
      </c>
      <c r="C6188">
        <v>3</v>
      </c>
      <c r="D6188" s="13">
        <v>350</v>
      </c>
      <c r="E6188" s="13" t="s">
        <v>97</v>
      </c>
      <c r="F6188" s="17">
        <v>-1409</v>
      </c>
      <c r="G6188" t="str">
        <f>_xlfn.XLOOKUP(tbl_GL[[#This Row],[Account_key]],tbl_COA[Account_key],tbl_COA[Class],"Not Found")</f>
        <v>Operating account</v>
      </c>
      <c r="H6188" t="str">
        <f>_xlfn.XLOOKUP(tbl_GL[[#This Row],[Account_key]],tbl_COA[Account_key],tbl_COA[SubClass],"Not Found")</f>
        <v>Operating Expenses</v>
      </c>
      <c r="I6188" t="str">
        <f>_xlfn.XLOOKUP(tbl_GL[[#This Row],[Account_key]],tbl_COA[Account_key],tbl_COA[SubClass2],"Not Found")</f>
        <v>Administration</v>
      </c>
      <c r="J6188" t="str">
        <f>_xlfn.XLOOKUP(tbl_GL[[#This Row],[Account_key]],tbl_COA[Account_key],tbl_COA[SubAccount],,0)</f>
        <v>Other Expenses</v>
      </c>
      <c r="K6188">
        <f>YEAR(tbl_GL[[#This Row],[Date]])</f>
        <v>2018</v>
      </c>
    </row>
    <row r="6189" spans="1:11" hidden="1" x14ac:dyDescent="0.35">
      <c r="A6189">
        <v>501.2</v>
      </c>
      <c r="B6189" s="24">
        <v>43386</v>
      </c>
      <c r="C6189">
        <v>3</v>
      </c>
      <c r="D6189" s="13">
        <v>120</v>
      </c>
      <c r="E6189" s="13" t="s">
        <v>97</v>
      </c>
      <c r="F6189" s="17">
        <v>1409</v>
      </c>
      <c r="G6189" t="str">
        <f>_xlfn.XLOOKUP(tbl_GL[[#This Row],[Account_key]],tbl_COA[Account_key],tbl_COA[Class],"Not Found")</f>
        <v>Liabilities and Owners Equity</v>
      </c>
      <c r="H6189" t="str">
        <f>_xlfn.XLOOKUP(tbl_GL[[#This Row],[Account_key]],tbl_COA[Account_key],tbl_COA[SubClass],"Not Found")</f>
        <v>Liabilities</v>
      </c>
      <c r="I6189" t="str">
        <f>_xlfn.XLOOKUP(tbl_GL[[#This Row],[Account_key]],tbl_COA[Account_key],tbl_COA[SubClass2],"Not Found")</f>
        <v>Current Liabilities</v>
      </c>
      <c r="J6189" t="str">
        <f>_xlfn.XLOOKUP(tbl_GL[[#This Row],[Account_key]],tbl_COA[Account_key],tbl_COA[SubAccount],,0)</f>
        <v>Accrued Expenses</v>
      </c>
      <c r="K6189">
        <f>YEAR(tbl_GL[[#This Row],[Date]])</f>
        <v>2018</v>
      </c>
    </row>
    <row r="6190" spans="1:11" hidden="1" x14ac:dyDescent="0.35">
      <c r="A6190">
        <v>502.1</v>
      </c>
      <c r="B6190" s="24">
        <v>43387</v>
      </c>
      <c r="C6190">
        <v>3</v>
      </c>
      <c r="D6190" s="13">
        <v>230</v>
      </c>
      <c r="E6190" s="13" t="s">
        <v>4</v>
      </c>
      <c r="F6190" s="17">
        <v>-557</v>
      </c>
      <c r="G6190" t="str">
        <f>_xlfn.XLOOKUP(tbl_GL[[#This Row],[Account_key]],tbl_COA[Account_key],tbl_COA[Class],"Not Found")</f>
        <v>Trading account</v>
      </c>
      <c r="H6190" t="str">
        <f>_xlfn.XLOOKUP(tbl_GL[[#This Row],[Account_key]],tbl_COA[Account_key],tbl_COA[SubClass],"Not Found")</f>
        <v>Cost of Sales</v>
      </c>
      <c r="I6190" t="str">
        <f>_xlfn.XLOOKUP(tbl_GL[[#This Row],[Account_key]],tbl_COA[Account_key],tbl_COA[SubClass2],"Not Found")</f>
        <v>Cost of Sales</v>
      </c>
      <c r="J6190" t="str">
        <f>_xlfn.XLOOKUP(tbl_GL[[#This Row],[Account_key]],tbl_COA[Account_key],tbl_COA[SubAccount],,0)</f>
        <v>Cost of Sales</v>
      </c>
      <c r="K6190">
        <f>YEAR(tbl_GL[[#This Row],[Date]])</f>
        <v>2018</v>
      </c>
    </row>
    <row r="6191" spans="1:11" hidden="1" x14ac:dyDescent="0.35">
      <c r="A6191">
        <v>502.2</v>
      </c>
      <c r="B6191" s="24">
        <v>43387</v>
      </c>
      <c r="C6191">
        <v>3</v>
      </c>
      <c r="D6191" s="13">
        <v>60</v>
      </c>
      <c r="E6191" s="13" t="s">
        <v>4</v>
      </c>
      <c r="F6191" s="17">
        <v>-557</v>
      </c>
      <c r="G6191" t="str">
        <f>_xlfn.XLOOKUP(tbl_GL[[#This Row],[Account_key]],tbl_COA[Account_key],tbl_COA[Class],"Not Found")</f>
        <v>Assets</v>
      </c>
      <c r="H6191" t="str">
        <f>_xlfn.XLOOKUP(tbl_GL[[#This Row],[Account_key]],tbl_COA[Account_key],tbl_COA[SubClass],"Not Found")</f>
        <v>Assets</v>
      </c>
      <c r="I6191" t="str">
        <f>_xlfn.XLOOKUP(tbl_GL[[#This Row],[Account_key]],tbl_COA[Account_key],tbl_COA[SubClass2],"Not Found")</f>
        <v>Current Assets</v>
      </c>
      <c r="J6191" t="str">
        <f>_xlfn.XLOOKUP(tbl_GL[[#This Row],[Account_key]],tbl_COA[Account_key],tbl_COA[SubAccount],,0)</f>
        <v>Inventory</v>
      </c>
      <c r="K6191">
        <f>YEAR(tbl_GL[[#This Row],[Date]])</f>
        <v>2018</v>
      </c>
    </row>
    <row r="6192" spans="1:11" hidden="1" x14ac:dyDescent="0.35">
      <c r="A6192">
        <v>503.1</v>
      </c>
      <c r="B6192" s="24">
        <v>43387</v>
      </c>
      <c r="C6192">
        <v>3</v>
      </c>
      <c r="D6192" s="13">
        <v>210</v>
      </c>
      <c r="E6192" s="13" t="s">
        <v>8</v>
      </c>
      <c r="F6192" s="17">
        <v>1740</v>
      </c>
      <c r="G6192" t="str">
        <f>_xlfn.XLOOKUP(tbl_GL[[#This Row],[Account_key]],tbl_COA[Account_key],tbl_COA[Class],"Not Found")</f>
        <v>Trading account</v>
      </c>
      <c r="H6192" t="str">
        <f>_xlfn.XLOOKUP(tbl_GL[[#This Row],[Account_key]],tbl_COA[Account_key],tbl_COA[SubClass],"Not Found")</f>
        <v>Sales</v>
      </c>
      <c r="I6192" t="str">
        <f>_xlfn.XLOOKUP(tbl_GL[[#This Row],[Account_key]],tbl_COA[Account_key],tbl_COA[SubClass2],"Not Found")</f>
        <v>Sales</v>
      </c>
      <c r="J6192" t="str">
        <f>_xlfn.XLOOKUP(tbl_GL[[#This Row],[Account_key]],tbl_COA[Account_key],tbl_COA[SubAccount],,0)</f>
        <v>Sales</v>
      </c>
      <c r="K6192">
        <f>YEAR(tbl_GL[[#This Row],[Date]])</f>
        <v>2018</v>
      </c>
    </row>
    <row r="6193" spans="1:11" hidden="1" x14ac:dyDescent="0.35">
      <c r="A6193">
        <v>503.2</v>
      </c>
      <c r="B6193" s="24">
        <v>43387</v>
      </c>
      <c r="C6193">
        <v>3</v>
      </c>
      <c r="D6193" s="13">
        <v>30</v>
      </c>
      <c r="E6193" s="13" t="s">
        <v>8</v>
      </c>
      <c r="F6193" s="17">
        <v>1740</v>
      </c>
      <c r="G6193" t="str">
        <f>_xlfn.XLOOKUP(tbl_GL[[#This Row],[Account_key]],tbl_COA[Account_key],tbl_COA[Class],"Not Found")</f>
        <v>Assets</v>
      </c>
      <c r="H6193" t="str">
        <f>_xlfn.XLOOKUP(tbl_GL[[#This Row],[Account_key]],tbl_COA[Account_key],tbl_COA[SubClass],"Not Found")</f>
        <v>Assets</v>
      </c>
      <c r="I6193" t="str">
        <f>_xlfn.XLOOKUP(tbl_GL[[#This Row],[Account_key]],tbl_COA[Account_key],tbl_COA[SubClass2],"Not Found")</f>
        <v>Current Assets</v>
      </c>
      <c r="J6193" t="str">
        <f>_xlfn.XLOOKUP(tbl_GL[[#This Row],[Account_key]],tbl_COA[Account_key],tbl_COA[SubAccount],,0)</f>
        <v>Trade Receivables</v>
      </c>
      <c r="K6193">
        <f>YEAR(tbl_GL[[#This Row],[Date]])</f>
        <v>2018</v>
      </c>
    </row>
    <row r="6194" spans="1:11" hidden="1" x14ac:dyDescent="0.35">
      <c r="A6194">
        <v>504.1</v>
      </c>
      <c r="B6194" s="24">
        <v>43387</v>
      </c>
      <c r="C6194">
        <v>3</v>
      </c>
      <c r="D6194" s="13">
        <v>30</v>
      </c>
      <c r="E6194" s="13" t="s">
        <v>80</v>
      </c>
      <c r="F6194" s="17">
        <v>-10513</v>
      </c>
      <c r="G6194" t="str">
        <f>_xlfn.XLOOKUP(tbl_GL[[#This Row],[Account_key]],tbl_COA[Account_key],tbl_COA[Class],"Not Found")</f>
        <v>Assets</v>
      </c>
      <c r="H6194" t="str">
        <f>_xlfn.XLOOKUP(tbl_GL[[#This Row],[Account_key]],tbl_COA[Account_key],tbl_COA[SubClass],"Not Found")</f>
        <v>Assets</v>
      </c>
      <c r="I6194" t="str">
        <f>_xlfn.XLOOKUP(tbl_GL[[#This Row],[Account_key]],tbl_COA[Account_key],tbl_COA[SubClass2],"Not Found")</f>
        <v>Current Assets</v>
      </c>
      <c r="J6194" t="str">
        <f>_xlfn.XLOOKUP(tbl_GL[[#This Row],[Account_key]],tbl_COA[Account_key],tbl_COA[SubAccount],,0)</f>
        <v>Trade Receivables</v>
      </c>
      <c r="K6194">
        <f>YEAR(tbl_GL[[#This Row],[Date]])</f>
        <v>2018</v>
      </c>
    </row>
    <row r="6195" spans="1:11" hidden="1" x14ac:dyDescent="0.35">
      <c r="A6195">
        <v>504.2</v>
      </c>
      <c r="B6195" s="24">
        <v>43387</v>
      </c>
      <c r="C6195">
        <v>3</v>
      </c>
      <c r="D6195" s="13">
        <v>10</v>
      </c>
      <c r="E6195" s="13" t="s">
        <v>80</v>
      </c>
      <c r="F6195" s="17">
        <v>10513</v>
      </c>
      <c r="G6195" t="str">
        <f>_xlfn.XLOOKUP(tbl_GL[[#This Row],[Account_key]],tbl_COA[Account_key],tbl_COA[Class],"Not Found")</f>
        <v>Assets</v>
      </c>
      <c r="H6195" t="str">
        <f>_xlfn.XLOOKUP(tbl_GL[[#This Row],[Account_key]],tbl_COA[Account_key],tbl_COA[SubClass],"Not Found")</f>
        <v>Assets</v>
      </c>
      <c r="I6195" t="str">
        <f>_xlfn.XLOOKUP(tbl_GL[[#This Row],[Account_key]],tbl_COA[Account_key],tbl_COA[SubClass2],"Not Found")</f>
        <v>Current Assets</v>
      </c>
      <c r="J6195" t="str">
        <f>_xlfn.XLOOKUP(tbl_GL[[#This Row],[Account_key]],tbl_COA[Account_key],tbl_COA[SubAccount],,0)</f>
        <v>Cash at Bank</v>
      </c>
      <c r="K6195">
        <f>YEAR(tbl_GL[[#This Row],[Date]])</f>
        <v>2018</v>
      </c>
    </row>
    <row r="6196" spans="1:11" hidden="1" x14ac:dyDescent="0.35">
      <c r="A6196">
        <v>505.1</v>
      </c>
      <c r="B6196" s="24">
        <v>43388</v>
      </c>
      <c r="C6196">
        <v>3</v>
      </c>
      <c r="D6196" s="13">
        <v>10</v>
      </c>
      <c r="E6196" s="13" t="s">
        <v>112</v>
      </c>
      <c r="F6196" s="17">
        <v>-187</v>
      </c>
      <c r="G6196" t="str">
        <f>_xlfn.XLOOKUP(tbl_GL[[#This Row],[Account_key]],tbl_COA[Account_key],tbl_COA[Class],"Not Found")</f>
        <v>Assets</v>
      </c>
      <c r="H6196" t="str">
        <f>_xlfn.XLOOKUP(tbl_GL[[#This Row],[Account_key]],tbl_COA[Account_key],tbl_COA[SubClass],"Not Found")</f>
        <v>Assets</v>
      </c>
      <c r="I6196" t="str">
        <f>_xlfn.XLOOKUP(tbl_GL[[#This Row],[Account_key]],tbl_COA[Account_key],tbl_COA[SubClass2],"Not Found")</f>
        <v>Current Assets</v>
      </c>
      <c r="J6196" t="str">
        <f>_xlfn.XLOOKUP(tbl_GL[[#This Row],[Account_key]],tbl_COA[Account_key],tbl_COA[SubAccount],,0)</f>
        <v>Cash at Bank</v>
      </c>
      <c r="K6196">
        <f>YEAR(tbl_GL[[#This Row],[Date]])</f>
        <v>2018</v>
      </c>
    </row>
    <row r="6197" spans="1:11" hidden="1" x14ac:dyDescent="0.35">
      <c r="A6197">
        <v>505.2</v>
      </c>
      <c r="B6197" s="24">
        <v>43388</v>
      </c>
      <c r="C6197">
        <v>3</v>
      </c>
      <c r="D6197" s="13">
        <v>121</v>
      </c>
      <c r="E6197" s="13" t="s">
        <v>112</v>
      </c>
      <c r="F6197" s="17">
        <v>-187</v>
      </c>
      <c r="G6197" t="str">
        <f>_xlfn.XLOOKUP(tbl_GL[[#This Row],[Account_key]],tbl_COA[Account_key],tbl_COA[Class],"Not Found")</f>
        <v>Liabilities and Owners Equity</v>
      </c>
      <c r="H6197" t="str">
        <f>_xlfn.XLOOKUP(tbl_GL[[#This Row],[Account_key]],tbl_COA[Account_key],tbl_COA[SubClass],"Not Found")</f>
        <v>Liabilities</v>
      </c>
      <c r="I6197" t="str">
        <f>_xlfn.XLOOKUP(tbl_GL[[#This Row],[Account_key]],tbl_COA[Account_key],tbl_COA[SubClass2],"Not Found")</f>
        <v>Current Liabilities</v>
      </c>
      <c r="J6197" t="str">
        <f>_xlfn.XLOOKUP(tbl_GL[[#This Row],[Account_key]],tbl_COA[Account_key],tbl_COA[SubAccount],,0)</f>
        <v>Interest Payable</v>
      </c>
      <c r="K6197">
        <f>YEAR(tbl_GL[[#This Row],[Date]])</f>
        <v>2018</v>
      </c>
    </row>
    <row r="6198" spans="1:11" hidden="1" x14ac:dyDescent="0.35">
      <c r="A6198">
        <v>506.1</v>
      </c>
      <c r="B6198" s="24">
        <v>43388</v>
      </c>
      <c r="C6198">
        <v>3</v>
      </c>
      <c r="D6198" s="13">
        <v>10</v>
      </c>
      <c r="E6198" s="13" t="s">
        <v>98</v>
      </c>
      <c r="F6198" s="17">
        <v>-1107</v>
      </c>
      <c r="G6198" t="str">
        <f>_xlfn.XLOOKUP(tbl_GL[[#This Row],[Account_key]],tbl_COA[Account_key],tbl_COA[Class],"Not Found")</f>
        <v>Assets</v>
      </c>
      <c r="H6198" t="str">
        <f>_xlfn.XLOOKUP(tbl_GL[[#This Row],[Account_key]],tbl_COA[Account_key],tbl_COA[SubClass],"Not Found")</f>
        <v>Assets</v>
      </c>
      <c r="I6198" t="str">
        <f>_xlfn.XLOOKUP(tbl_GL[[#This Row],[Account_key]],tbl_COA[Account_key],tbl_COA[SubClass2],"Not Found")</f>
        <v>Current Assets</v>
      </c>
      <c r="J6198" t="str">
        <f>_xlfn.XLOOKUP(tbl_GL[[#This Row],[Account_key]],tbl_COA[Account_key],tbl_COA[SubAccount],,0)</f>
        <v>Cash at Bank</v>
      </c>
      <c r="K6198">
        <f>YEAR(tbl_GL[[#This Row],[Date]])</f>
        <v>2018</v>
      </c>
    </row>
    <row r="6199" spans="1:11" hidden="1" x14ac:dyDescent="0.35">
      <c r="A6199">
        <v>506.2</v>
      </c>
      <c r="B6199" s="24">
        <v>43388</v>
      </c>
      <c r="C6199">
        <v>3</v>
      </c>
      <c r="D6199" s="13">
        <v>120</v>
      </c>
      <c r="E6199" s="13" t="s">
        <v>98</v>
      </c>
      <c r="F6199" s="17">
        <v>-1107</v>
      </c>
      <c r="G6199" t="str">
        <f>_xlfn.XLOOKUP(tbl_GL[[#This Row],[Account_key]],tbl_COA[Account_key],tbl_COA[Class],"Not Found")</f>
        <v>Liabilities and Owners Equity</v>
      </c>
      <c r="H6199" t="str">
        <f>_xlfn.XLOOKUP(tbl_GL[[#This Row],[Account_key]],tbl_COA[Account_key],tbl_COA[SubClass],"Not Found")</f>
        <v>Liabilities</v>
      </c>
      <c r="I6199" t="str">
        <f>_xlfn.XLOOKUP(tbl_GL[[#This Row],[Account_key]],tbl_COA[Account_key],tbl_COA[SubClass2],"Not Found")</f>
        <v>Current Liabilities</v>
      </c>
      <c r="J6199" t="str">
        <f>_xlfn.XLOOKUP(tbl_GL[[#This Row],[Account_key]],tbl_COA[Account_key],tbl_COA[SubAccount],,0)</f>
        <v>Accrued Expenses</v>
      </c>
      <c r="K6199">
        <f>YEAR(tbl_GL[[#This Row],[Date]])</f>
        <v>2018</v>
      </c>
    </row>
    <row r="6200" spans="1:11" hidden="1" x14ac:dyDescent="0.35">
      <c r="A6200">
        <v>507.1</v>
      </c>
      <c r="B6200" s="24">
        <v>43388</v>
      </c>
      <c r="C6200">
        <v>3</v>
      </c>
      <c r="D6200" s="13">
        <v>10</v>
      </c>
      <c r="E6200" s="13" t="s">
        <v>98</v>
      </c>
      <c r="F6200" s="17">
        <v>-1128</v>
      </c>
      <c r="G6200" t="str">
        <f>_xlfn.XLOOKUP(tbl_GL[[#This Row],[Account_key]],tbl_COA[Account_key],tbl_COA[Class],"Not Found")</f>
        <v>Assets</v>
      </c>
      <c r="H6200" t="str">
        <f>_xlfn.XLOOKUP(tbl_GL[[#This Row],[Account_key]],tbl_COA[Account_key],tbl_COA[SubClass],"Not Found")</f>
        <v>Assets</v>
      </c>
      <c r="I6200" t="str">
        <f>_xlfn.XLOOKUP(tbl_GL[[#This Row],[Account_key]],tbl_COA[Account_key],tbl_COA[SubClass2],"Not Found")</f>
        <v>Current Assets</v>
      </c>
      <c r="J6200" t="str">
        <f>_xlfn.XLOOKUP(tbl_GL[[#This Row],[Account_key]],tbl_COA[Account_key],tbl_COA[SubAccount],,0)</f>
        <v>Cash at Bank</v>
      </c>
      <c r="K6200">
        <f>YEAR(tbl_GL[[#This Row],[Date]])</f>
        <v>2018</v>
      </c>
    </row>
    <row r="6201" spans="1:11" hidden="1" x14ac:dyDescent="0.35">
      <c r="A6201">
        <v>507.2</v>
      </c>
      <c r="B6201" s="24">
        <v>43388</v>
      </c>
      <c r="C6201">
        <v>3</v>
      </c>
      <c r="D6201" s="13">
        <v>120</v>
      </c>
      <c r="E6201" s="13" t="s">
        <v>98</v>
      </c>
      <c r="F6201" s="17">
        <v>-1128</v>
      </c>
      <c r="G6201" t="str">
        <f>_xlfn.XLOOKUP(tbl_GL[[#This Row],[Account_key]],tbl_COA[Account_key],tbl_COA[Class],"Not Found")</f>
        <v>Liabilities and Owners Equity</v>
      </c>
      <c r="H6201" t="str">
        <f>_xlfn.XLOOKUP(tbl_GL[[#This Row],[Account_key]],tbl_COA[Account_key],tbl_COA[SubClass],"Not Found")</f>
        <v>Liabilities</v>
      </c>
      <c r="I6201" t="str">
        <f>_xlfn.XLOOKUP(tbl_GL[[#This Row],[Account_key]],tbl_COA[Account_key],tbl_COA[SubClass2],"Not Found")</f>
        <v>Current Liabilities</v>
      </c>
      <c r="J6201" t="str">
        <f>_xlfn.XLOOKUP(tbl_GL[[#This Row],[Account_key]],tbl_COA[Account_key],tbl_COA[SubAccount],,0)</f>
        <v>Accrued Expenses</v>
      </c>
      <c r="K6201">
        <f>YEAR(tbl_GL[[#This Row],[Date]])</f>
        <v>2018</v>
      </c>
    </row>
    <row r="6202" spans="1:11" hidden="1" x14ac:dyDescent="0.35">
      <c r="A6202">
        <v>508.1</v>
      </c>
      <c r="B6202" s="24">
        <v>43388</v>
      </c>
      <c r="C6202">
        <v>3</v>
      </c>
      <c r="D6202" s="13">
        <v>135</v>
      </c>
      <c r="E6202" s="13" t="s">
        <v>127</v>
      </c>
      <c r="F6202" s="17">
        <v>-13000</v>
      </c>
      <c r="G6202" t="str">
        <f>_xlfn.XLOOKUP(tbl_GL[[#This Row],[Account_key]],tbl_COA[Account_key],tbl_COA[Class],"Not Found")</f>
        <v>Liabilities and Owners Equity</v>
      </c>
      <c r="H6202" t="str">
        <f>_xlfn.XLOOKUP(tbl_GL[[#This Row],[Account_key]],tbl_COA[Account_key],tbl_COA[SubClass],"Not Found")</f>
        <v>Liabilities</v>
      </c>
      <c r="I6202" t="str">
        <f>_xlfn.XLOOKUP(tbl_GL[[#This Row],[Account_key]],tbl_COA[Account_key],tbl_COA[SubClass2],"Not Found")</f>
        <v>Current Liabilities</v>
      </c>
      <c r="J6202" t="str">
        <f>_xlfn.XLOOKUP(tbl_GL[[#This Row],[Account_key]],tbl_COA[Account_key],tbl_COA[SubAccount],,0)</f>
        <v>Dividends payable</v>
      </c>
      <c r="K6202">
        <f>YEAR(tbl_GL[[#This Row],[Date]])</f>
        <v>2018</v>
      </c>
    </row>
    <row r="6203" spans="1:11" hidden="1" x14ac:dyDescent="0.35">
      <c r="A6203">
        <v>508.2</v>
      </c>
      <c r="B6203" s="24">
        <v>43388</v>
      </c>
      <c r="C6203">
        <v>3</v>
      </c>
      <c r="D6203" s="13">
        <v>10</v>
      </c>
      <c r="E6203" s="13" t="s">
        <v>127</v>
      </c>
      <c r="F6203" s="17">
        <v>-13000</v>
      </c>
      <c r="G6203" t="str">
        <f>_xlfn.XLOOKUP(tbl_GL[[#This Row],[Account_key]],tbl_COA[Account_key],tbl_COA[Class],"Not Found")</f>
        <v>Assets</v>
      </c>
      <c r="H6203" t="str">
        <f>_xlfn.XLOOKUP(tbl_GL[[#This Row],[Account_key]],tbl_COA[Account_key],tbl_COA[SubClass],"Not Found")</f>
        <v>Assets</v>
      </c>
      <c r="I6203" t="str">
        <f>_xlfn.XLOOKUP(tbl_GL[[#This Row],[Account_key]],tbl_COA[Account_key],tbl_COA[SubClass2],"Not Found")</f>
        <v>Current Assets</v>
      </c>
      <c r="J6203" t="str">
        <f>_xlfn.XLOOKUP(tbl_GL[[#This Row],[Account_key]],tbl_COA[Account_key],tbl_COA[SubAccount],,0)</f>
        <v>Cash at Bank</v>
      </c>
      <c r="K6203">
        <f>YEAR(tbl_GL[[#This Row],[Date]])</f>
        <v>2018</v>
      </c>
    </row>
    <row r="6204" spans="1:11" hidden="1" x14ac:dyDescent="0.35">
      <c r="A6204">
        <v>509.1</v>
      </c>
      <c r="B6204" s="24">
        <v>43388</v>
      </c>
      <c r="C6204">
        <v>3</v>
      </c>
      <c r="D6204" s="13">
        <v>10</v>
      </c>
      <c r="E6204" s="13" t="s">
        <v>84</v>
      </c>
      <c r="F6204" s="17">
        <v>-18667</v>
      </c>
      <c r="G6204" t="str">
        <f>_xlfn.XLOOKUP(tbl_GL[[#This Row],[Account_key]],tbl_COA[Account_key],tbl_COA[Class],"Not Found")</f>
        <v>Assets</v>
      </c>
      <c r="H6204" t="str">
        <f>_xlfn.XLOOKUP(tbl_GL[[#This Row],[Account_key]],tbl_COA[Account_key],tbl_COA[SubClass],"Not Found")</f>
        <v>Assets</v>
      </c>
      <c r="I6204" t="str">
        <f>_xlfn.XLOOKUP(tbl_GL[[#This Row],[Account_key]],tbl_COA[Account_key],tbl_COA[SubClass2],"Not Found")</f>
        <v>Current Assets</v>
      </c>
      <c r="J6204" t="str">
        <f>_xlfn.XLOOKUP(tbl_GL[[#This Row],[Account_key]],tbl_COA[Account_key],tbl_COA[SubAccount],,0)</f>
        <v>Cash at Bank</v>
      </c>
      <c r="K6204">
        <f>YEAR(tbl_GL[[#This Row],[Date]])</f>
        <v>2018</v>
      </c>
    </row>
    <row r="6205" spans="1:11" hidden="1" x14ac:dyDescent="0.35">
      <c r="A6205">
        <v>509.2</v>
      </c>
      <c r="B6205" s="24">
        <v>43388</v>
      </c>
      <c r="C6205">
        <v>3</v>
      </c>
      <c r="D6205" s="13">
        <v>110</v>
      </c>
      <c r="E6205" s="13" t="s">
        <v>84</v>
      </c>
      <c r="F6205" s="17">
        <v>-18667</v>
      </c>
      <c r="G6205" t="str">
        <f>_xlfn.XLOOKUP(tbl_GL[[#This Row],[Account_key]],tbl_COA[Account_key],tbl_COA[Class],"Not Found")</f>
        <v>Liabilities and Owners Equity</v>
      </c>
      <c r="H6205" t="str">
        <f>_xlfn.XLOOKUP(tbl_GL[[#This Row],[Account_key]],tbl_COA[Account_key],tbl_COA[SubClass],"Not Found")</f>
        <v>Liabilities</v>
      </c>
      <c r="I6205" t="str">
        <f>_xlfn.XLOOKUP(tbl_GL[[#This Row],[Account_key]],tbl_COA[Account_key],tbl_COA[SubClass2],"Not Found")</f>
        <v>Current Liabilities</v>
      </c>
      <c r="J6205" t="str">
        <f>_xlfn.XLOOKUP(tbl_GL[[#This Row],[Account_key]],tbl_COA[Account_key],tbl_COA[SubAccount],,0)</f>
        <v>Trade Payables</v>
      </c>
      <c r="K6205">
        <f>YEAR(tbl_GL[[#This Row],[Date]])</f>
        <v>2018</v>
      </c>
    </row>
    <row r="6206" spans="1:11" hidden="1" x14ac:dyDescent="0.35">
      <c r="A6206">
        <v>510.1</v>
      </c>
      <c r="B6206" s="24">
        <v>43390</v>
      </c>
      <c r="C6206">
        <v>3</v>
      </c>
      <c r="D6206" s="13">
        <v>260</v>
      </c>
      <c r="E6206" s="13" t="s">
        <v>97</v>
      </c>
      <c r="F6206" s="17">
        <v>-1108</v>
      </c>
      <c r="G6206" t="str">
        <f>_xlfn.XLOOKUP(tbl_GL[[#This Row],[Account_key]],tbl_COA[Account_key],tbl_COA[Class],"Not Found")</f>
        <v>Operating account</v>
      </c>
      <c r="H6206" t="str">
        <f>_xlfn.XLOOKUP(tbl_GL[[#This Row],[Account_key]],tbl_COA[Account_key],tbl_COA[SubClass],"Not Found")</f>
        <v>Operating Expenses</v>
      </c>
      <c r="I6206" t="str">
        <f>_xlfn.XLOOKUP(tbl_GL[[#This Row],[Account_key]],tbl_COA[Account_key],tbl_COA[SubClass2],"Not Found")</f>
        <v>Marketing</v>
      </c>
      <c r="J6206" t="str">
        <f>_xlfn.XLOOKUP(tbl_GL[[#This Row],[Account_key]],tbl_COA[Account_key],tbl_COA[SubAccount],,0)</f>
        <v>Commissions</v>
      </c>
      <c r="K6206">
        <f>YEAR(tbl_GL[[#This Row],[Date]])</f>
        <v>2018</v>
      </c>
    </row>
    <row r="6207" spans="1:11" hidden="1" x14ac:dyDescent="0.35">
      <c r="A6207">
        <v>510.2</v>
      </c>
      <c r="B6207" s="24">
        <v>43390</v>
      </c>
      <c r="C6207">
        <v>3</v>
      </c>
      <c r="D6207" s="13">
        <v>120</v>
      </c>
      <c r="E6207" s="13" t="s">
        <v>97</v>
      </c>
      <c r="F6207" s="17">
        <v>1108</v>
      </c>
      <c r="G6207" t="str">
        <f>_xlfn.XLOOKUP(tbl_GL[[#This Row],[Account_key]],tbl_COA[Account_key],tbl_COA[Class],"Not Found")</f>
        <v>Liabilities and Owners Equity</v>
      </c>
      <c r="H6207" t="str">
        <f>_xlfn.XLOOKUP(tbl_GL[[#This Row],[Account_key]],tbl_COA[Account_key],tbl_COA[SubClass],"Not Found")</f>
        <v>Liabilities</v>
      </c>
      <c r="I6207" t="str">
        <f>_xlfn.XLOOKUP(tbl_GL[[#This Row],[Account_key]],tbl_COA[Account_key],tbl_COA[SubClass2],"Not Found")</f>
        <v>Current Liabilities</v>
      </c>
      <c r="J6207" t="str">
        <f>_xlfn.XLOOKUP(tbl_GL[[#This Row],[Account_key]],tbl_COA[Account_key],tbl_COA[SubAccount],,0)</f>
        <v>Accrued Expenses</v>
      </c>
      <c r="K6207">
        <f>YEAR(tbl_GL[[#This Row],[Date]])</f>
        <v>2018</v>
      </c>
    </row>
    <row r="6208" spans="1:11" hidden="1" x14ac:dyDescent="0.35">
      <c r="A6208">
        <v>511.1</v>
      </c>
      <c r="B6208" s="24">
        <v>43390</v>
      </c>
      <c r="C6208">
        <v>3</v>
      </c>
      <c r="D6208" s="13">
        <v>10</v>
      </c>
      <c r="E6208" s="13" t="s">
        <v>98</v>
      </c>
      <c r="F6208" s="17">
        <v>-1521</v>
      </c>
      <c r="G6208" t="str">
        <f>_xlfn.XLOOKUP(tbl_GL[[#This Row],[Account_key]],tbl_COA[Account_key],tbl_COA[Class],"Not Found")</f>
        <v>Assets</v>
      </c>
      <c r="H6208" t="str">
        <f>_xlfn.XLOOKUP(tbl_GL[[#This Row],[Account_key]],tbl_COA[Account_key],tbl_COA[SubClass],"Not Found")</f>
        <v>Assets</v>
      </c>
      <c r="I6208" t="str">
        <f>_xlfn.XLOOKUP(tbl_GL[[#This Row],[Account_key]],tbl_COA[Account_key],tbl_COA[SubClass2],"Not Found")</f>
        <v>Current Assets</v>
      </c>
      <c r="J6208" t="str">
        <f>_xlfn.XLOOKUP(tbl_GL[[#This Row],[Account_key]],tbl_COA[Account_key],tbl_COA[SubAccount],,0)</f>
        <v>Cash at Bank</v>
      </c>
      <c r="K6208">
        <f>YEAR(tbl_GL[[#This Row],[Date]])</f>
        <v>2018</v>
      </c>
    </row>
    <row r="6209" spans="1:11" hidden="1" x14ac:dyDescent="0.35">
      <c r="A6209">
        <v>511.2</v>
      </c>
      <c r="B6209" s="24">
        <v>43390</v>
      </c>
      <c r="C6209">
        <v>3</v>
      </c>
      <c r="D6209" s="13">
        <v>120</v>
      </c>
      <c r="E6209" s="13" t="s">
        <v>98</v>
      </c>
      <c r="F6209" s="17">
        <v>-1521</v>
      </c>
      <c r="G6209" t="str">
        <f>_xlfn.XLOOKUP(tbl_GL[[#This Row],[Account_key]],tbl_COA[Account_key],tbl_COA[Class],"Not Found")</f>
        <v>Liabilities and Owners Equity</v>
      </c>
      <c r="H6209" t="str">
        <f>_xlfn.XLOOKUP(tbl_GL[[#This Row],[Account_key]],tbl_COA[Account_key],tbl_COA[SubClass],"Not Found")</f>
        <v>Liabilities</v>
      </c>
      <c r="I6209" t="str">
        <f>_xlfn.XLOOKUP(tbl_GL[[#This Row],[Account_key]],tbl_COA[Account_key],tbl_COA[SubClass2],"Not Found")</f>
        <v>Current Liabilities</v>
      </c>
      <c r="J6209" t="str">
        <f>_xlfn.XLOOKUP(tbl_GL[[#This Row],[Account_key]],tbl_COA[Account_key],tbl_COA[SubAccount],,0)</f>
        <v>Accrued Expenses</v>
      </c>
      <c r="K6209">
        <f>YEAR(tbl_GL[[#This Row],[Date]])</f>
        <v>2018</v>
      </c>
    </row>
    <row r="6210" spans="1:11" hidden="1" x14ac:dyDescent="0.35">
      <c r="A6210">
        <v>512.1</v>
      </c>
      <c r="B6210" s="24">
        <v>43392</v>
      </c>
      <c r="C6210">
        <v>3</v>
      </c>
      <c r="D6210" s="13">
        <v>230</v>
      </c>
      <c r="E6210" s="13" t="s">
        <v>4</v>
      </c>
      <c r="F6210" s="17">
        <v>-900</v>
      </c>
      <c r="G6210" t="str">
        <f>_xlfn.XLOOKUP(tbl_GL[[#This Row],[Account_key]],tbl_COA[Account_key],tbl_COA[Class],"Not Found")</f>
        <v>Trading account</v>
      </c>
      <c r="H6210" t="str">
        <f>_xlfn.XLOOKUP(tbl_GL[[#This Row],[Account_key]],tbl_COA[Account_key],tbl_COA[SubClass],"Not Found")</f>
        <v>Cost of Sales</v>
      </c>
      <c r="I6210" t="str">
        <f>_xlfn.XLOOKUP(tbl_GL[[#This Row],[Account_key]],tbl_COA[Account_key],tbl_COA[SubClass2],"Not Found")</f>
        <v>Cost of Sales</v>
      </c>
      <c r="J6210" t="str">
        <f>_xlfn.XLOOKUP(tbl_GL[[#This Row],[Account_key]],tbl_COA[Account_key],tbl_COA[SubAccount],,0)</f>
        <v>Cost of Sales</v>
      </c>
      <c r="K6210">
        <f>YEAR(tbl_GL[[#This Row],[Date]])</f>
        <v>2018</v>
      </c>
    </row>
    <row r="6211" spans="1:11" hidden="1" x14ac:dyDescent="0.35">
      <c r="A6211">
        <v>512.20000000000005</v>
      </c>
      <c r="B6211" s="24">
        <v>43392</v>
      </c>
      <c r="C6211">
        <v>3</v>
      </c>
      <c r="D6211" s="13">
        <v>60</v>
      </c>
      <c r="E6211" s="13" t="s">
        <v>4</v>
      </c>
      <c r="F6211" s="17">
        <v>-900</v>
      </c>
      <c r="G6211" t="str">
        <f>_xlfn.XLOOKUP(tbl_GL[[#This Row],[Account_key]],tbl_COA[Account_key],tbl_COA[Class],"Not Found")</f>
        <v>Assets</v>
      </c>
      <c r="H6211" t="str">
        <f>_xlfn.XLOOKUP(tbl_GL[[#This Row],[Account_key]],tbl_COA[Account_key],tbl_COA[SubClass],"Not Found")</f>
        <v>Assets</v>
      </c>
      <c r="I6211" t="str">
        <f>_xlfn.XLOOKUP(tbl_GL[[#This Row],[Account_key]],tbl_COA[Account_key],tbl_COA[SubClass2],"Not Found")</f>
        <v>Current Assets</v>
      </c>
      <c r="J6211" t="str">
        <f>_xlfn.XLOOKUP(tbl_GL[[#This Row],[Account_key]],tbl_COA[Account_key],tbl_COA[SubAccount],,0)</f>
        <v>Inventory</v>
      </c>
      <c r="K6211">
        <f>YEAR(tbl_GL[[#This Row],[Date]])</f>
        <v>2018</v>
      </c>
    </row>
    <row r="6212" spans="1:11" hidden="1" x14ac:dyDescent="0.35">
      <c r="A6212">
        <v>513.1</v>
      </c>
      <c r="B6212" s="24">
        <v>43392</v>
      </c>
      <c r="C6212">
        <v>3</v>
      </c>
      <c r="D6212" s="13">
        <v>210</v>
      </c>
      <c r="E6212" s="13" t="s">
        <v>7</v>
      </c>
      <c r="F6212" s="17">
        <v>2624</v>
      </c>
      <c r="G6212" t="str">
        <f>_xlfn.XLOOKUP(tbl_GL[[#This Row],[Account_key]],tbl_COA[Account_key],tbl_COA[Class],"Not Found")</f>
        <v>Trading account</v>
      </c>
      <c r="H6212" t="str">
        <f>_xlfn.XLOOKUP(tbl_GL[[#This Row],[Account_key]],tbl_COA[Account_key],tbl_COA[SubClass],"Not Found")</f>
        <v>Sales</v>
      </c>
      <c r="I6212" t="str">
        <f>_xlfn.XLOOKUP(tbl_GL[[#This Row],[Account_key]],tbl_COA[Account_key],tbl_COA[SubClass2],"Not Found")</f>
        <v>Sales</v>
      </c>
      <c r="J6212" t="str">
        <f>_xlfn.XLOOKUP(tbl_GL[[#This Row],[Account_key]],tbl_COA[Account_key],tbl_COA[SubAccount],,0)</f>
        <v>Sales</v>
      </c>
      <c r="K6212">
        <f>YEAR(tbl_GL[[#This Row],[Date]])</f>
        <v>2018</v>
      </c>
    </row>
    <row r="6213" spans="1:11" hidden="1" x14ac:dyDescent="0.35">
      <c r="A6213">
        <v>513.20000000000005</v>
      </c>
      <c r="B6213" s="24">
        <v>43392</v>
      </c>
      <c r="C6213">
        <v>3</v>
      </c>
      <c r="D6213" s="13">
        <v>10</v>
      </c>
      <c r="E6213" s="13" t="s">
        <v>7</v>
      </c>
      <c r="F6213" s="17">
        <v>2624</v>
      </c>
      <c r="G6213" t="str">
        <f>_xlfn.XLOOKUP(tbl_GL[[#This Row],[Account_key]],tbl_COA[Account_key],tbl_COA[Class],"Not Found")</f>
        <v>Assets</v>
      </c>
      <c r="H6213" t="str">
        <f>_xlfn.XLOOKUP(tbl_GL[[#This Row],[Account_key]],tbl_COA[Account_key],tbl_COA[SubClass],"Not Found")</f>
        <v>Assets</v>
      </c>
      <c r="I6213" t="str">
        <f>_xlfn.XLOOKUP(tbl_GL[[#This Row],[Account_key]],tbl_COA[Account_key],tbl_COA[SubClass2],"Not Found")</f>
        <v>Current Assets</v>
      </c>
      <c r="J6213" t="str">
        <f>_xlfn.XLOOKUP(tbl_GL[[#This Row],[Account_key]],tbl_COA[Account_key],tbl_COA[SubAccount],,0)</f>
        <v>Cash at Bank</v>
      </c>
      <c r="K6213">
        <f>YEAR(tbl_GL[[#This Row],[Date]])</f>
        <v>2018</v>
      </c>
    </row>
    <row r="6214" spans="1:11" hidden="1" x14ac:dyDescent="0.35">
      <c r="A6214">
        <v>514.1</v>
      </c>
      <c r="B6214" s="24">
        <v>43392</v>
      </c>
      <c r="C6214">
        <v>3</v>
      </c>
      <c r="D6214" s="13">
        <v>230</v>
      </c>
      <c r="E6214" s="13" t="s">
        <v>4</v>
      </c>
      <c r="F6214" s="17">
        <v>-3449</v>
      </c>
      <c r="G6214" t="str">
        <f>_xlfn.XLOOKUP(tbl_GL[[#This Row],[Account_key]],tbl_COA[Account_key],tbl_COA[Class],"Not Found")</f>
        <v>Trading account</v>
      </c>
      <c r="H6214" t="str">
        <f>_xlfn.XLOOKUP(tbl_GL[[#This Row],[Account_key]],tbl_COA[Account_key],tbl_COA[SubClass],"Not Found")</f>
        <v>Cost of Sales</v>
      </c>
      <c r="I6214" t="str">
        <f>_xlfn.XLOOKUP(tbl_GL[[#This Row],[Account_key]],tbl_COA[Account_key],tbl_COA[SubClass2],"Not Found")</f>
        <v>Cost of Sales</v>
      </c>
      <c r="J6214" t="str">
        <f>_xlfn.XLOOKUP(tbl_GL[[#This Row],[Account_key]],tbl_COA[Account_key],tbl_COA[SubAccount],,0)</f>
        <v>Cost of Sales</v>
      </c>
      <c r="K6214">
        <f>YEAR(tbl_GL[[#This Row],[Date]])</f>
        <v>2018</v>
      </c>
    </row>
    <row r="6215" spans="1:11" hidden="1" x14ac:dyDescent="0.35">
      <c r="A6215">
        <v>514.20000000000005</v>
      </c>
      <c r="B6215" s="24">
        <v>43392</v>
      </c>
      <c r="C6215">
        <v>3</v>
      </c>
      <c r="D6215" s="13">
        <v>60</v>
      </c>
      <c r="E6215" s="13" t="s">
        <v>4</v>
      </c>
      <c r="F6215" s="17">
        <v>-3449</v>
      </c>
      <c r="G6215" t="str">
        <f>_xlfn.XLOOKUP(tbl_GL[[#This Row],[Account_key]],tbl_COA[Account_key],tbl_COA[Class],"Not Found")</f>
        <v>Assets</v>
      </c>
      <c r="H6215" t="str">
        <f>_xlfn.XLOOKUP(tbl_GL[[#This Row],[Account_key]],tbl_COA[Account_key],tbl_COA[SubClass],"Not Found")</f>
        <v>Assets</v>
      </c>
      <c r="I6215" t="str">
        <f>_xlfn.XLOOKUP(tbl_GL[[#This Row],[Account_key]],tbl_COA[Account_key],tbl_COA[SubClass2],"Not Found")</f>
        <v>Current Assets</v>
      </c>
      <c r="J6215" t="str">
        <f>_xlfn.XLOOKUP(tbl_GL[[#This Row],[Account_key]],tbl_COA[Account_key],tbl_COA[SubAccount],,0)</f>
        <v>Inventory</v>
      </c>
      <c r="K6215">
        <f>YEAR(tbl_GL[[#This Row],[Date]])</f>
        <v>2018</v>
      </c>
    </row>
    <row r="6216" spans="1:11" hidden="1" x14ac:dyDescent="0.35">
      <c r="A6216">
        <v>515.1</v>
      </c>
      <c r="B6216" s="24">
        <v>43392</v>
      </c>
      <c r="C6216">
        <v>3</v>
      </c>
      <c r="D6216" s="13">
        <v>210</v>
      </c>
      <c r="E6216" s="13" t="s">
        <v>8</v>
      </c>
      <c r="F6216" s="17">
        <v>10779</v>
      </c>
      <c r="G6216" t="str">
        <f>_xlfn.XLOOKUP(tbl_GL[[#This Row],[Account_key]],tbl_COA[Account_key],tbl_COA[Class],"Not Found")</f>
        <v>Trading account</v>
      </c>
      <c r="H6216" t="str">
        <f>_xlfn.XLOOKUP(tbl_GL[[#This Row],[Account_key]],tbl_COA[Account_key],tbl_COA[SubClass],"Not Found")</f>
        <v>Sales</v>
      </c>
      <c r="I6216" t="str">
        <f>_xlfn.XLOOKUP(tbl_GL[[#This Row],[Account_key]],tbl_COA[Account_key],tbl_COA[SubClass2],"Not Found")</f>
        <v>Sales</v>
      </c>
      <c r="J6216" t="str">
        <f>_xlfn.XLOOKUP(tbl_GL[[#This Row],[Account_key]],tbl_COA[Account_key],tbl_COA[SubAccount],,0)</f>
        <v>Sales</v>
      </c>
      <c r="K6216">
        <f>YEAR(tbl_GL[[#This Row],[Date]])</f>
        <v>2018</v>
      </c>
    </row>
    <row r="6217" spans="1:11" hidden="1" x14ac:dyDescent="0.35">
      <c r="A6217">
        <v>515.20000000000005</v>
      </c>
      <c r="B6217" s="24">
        <v>43392</v>
      </c>
      <c r="C6217">
        <v>3</v>
      </c>
      <c r="D6217" s="13">
        <v>30</v>
      </c>
      <c r="E6217" s="13" t="s">
        <v>8</v>
      </c>
      <c r="F6217" s="17">
        <v>10779</v>
      </c>
      <c r="G6217" t="str">
        <f>_xlfn.XLOOKUP(tbl_GL[[#This Row],[Account_key]],tbl_COA[Account_key],tbl_COA[Class],"Not Found")</f>
        <v>Assets</v>
      </c>
      <c r="H6217" t="str">
        <f>_xlfn.XLOOKUP(tbl_GL[[#This Row],[Account_key]],tbl_COA[Account_key],tbl_COA[SubClass],"Not Found")</f>
        <v>Assets</v>
      </c>
      <c r="I6217" t="str">
        <f>_xlfn.XLOOKUP(tbl_GL[[#This Row],[Account_key]],tbl_COA[Account_key],tbl_COA[SubClass2],"Not Found")</f>
        <v>Current Assets</v>
      </c>
      <c r="J6217" t="str">
        <f>_xlfn.XLOOKUP(tbl_GL[[#This Row],[Account_key]],tbl_COA[Account_key],tbl_COA[SubAccount],,0)</f>
        <v>Trade Receivables</v>
      </c>
      <c r="K6217">
        <f>YEAR(tbl_GL[[#This Row],[Date]])</f>
        <v>2018</v>
      </c>
    </row>
    <row r="6218" spans="1:11" hidden="1" x14ac:dyDescent="0.35">
      <c r="A6218">
        <v>516.1</v>
      </c>
      <c r="B6218" s="24">
        <v>43395</v>
      </c>
      <c r="C6218">
        <v>3</v>
      </c>
      <c r="D6218" s="13">
        <v>320</v>
      </c>
      <c r="E6218" s="13" t="s">
        <v>99</v>
      </c>
      <c r="F6218" s="17">
        <v>-36</v>
      </c>
      <c r="G6218" t="str">
        <f>_xlfn.XLOOKUP(tbl_GL[[#This Row],[Account_key]],tbl_COA[Account_key],tbl_COA[Class],"Not Found")</f>
        <v>Operating account</v>
      </c>
      <c r="H6218" t="str">
        <f>_xlfn.XLOOKUP(tbl_GL[[#This Row],[Account_key]],tbl_COA[Account_key],tbl_COA[SubClass],"Not Found")</f>
        <v>Operating Expenses</v>
      </c>
      <c r="I6218" t="str">
        <f>_xlfn.XLOOKUP(tbl_GL[[#This Row],[Account_key]],tbl_COA[Account_key],tbl_COA[SubClass2],"Not Found")</f>
        <v>Administration</v>
      </c>
      <c r="J6218" t="str">
        <f>_xlfn.XLOOKUP(tbl_GL[[#This Row],[Account_key]],tbl_COA[Account_key],tbl_COA[SubAccount],,0)</f>
        <v>Professional Services</v>
      </c>
      <c r="K6218">
        <f>YEAR(tbl_GL[[#This Row],[Date]])</f>
        <v>2018</v>
      </c>
    </row>
    <row r="6219" spans="1:11" hidden="1" x14ac:dyDescent="0.35">
      <c r="A6219">
        <v>516.20000000000005</v>
      </c>
      <c r="B6219" s="24">
        <v>43395</v>
      </c>
      <c r="C6219">
        <v>3</v>
      </c>
      <c r="D6219" s="13">
        <v>20</v>
      </c>
      <c r="E6219" s="13" t="s">
        <v>99</v>
      </c>
      <c r="F6219" s="17">
        <v>-36</v>
      </c>
      <c r="G6219" t="str">
        <f>_xlfn.XLOOKUP(tbl_GL[[#This Row],[Account_key]],tbl_COA[Account_key],tbl_COA[Class],"Not Found")</f>
        <v>Assets</v>
      </c>
      <c r="H6219" t="str">
        <f>_xlfn.XLOOKUP(tbl_GL[[#This Row],[Account_key]],tbl_COA[Account_key],tbl_COA[SubClass],"Not Found")</f>
        <v>Assets</v>
      </c>
      <c r="I6219" t="str">
        <f>_xlfn.XLOOKUP(tbl_GL[[#This Row],[Account_key]],tbl_COA[Account_key],tbl_COA[SubClass2],"Not Found")</f>
        <v>Current Assets</v>
      </c>
      <c r="J6219" t="str">
        <f>_xlfn.XLOOKUP(tbl_GL[[#This Row],[Account_key]],tbl_COA[Account_key],tbl_COA[SubAccount],,0)</f>
        <v>Cash in hand</v>
      </c>
      <c r="K6219">
        <f>YEAR(tbl_GL[[#This Row],[Date]])</f>
        <v>2018</v>
      </c>
    </row>
    <row r="6220" spans="1:11" hidden="1" x14ac:dyDescent="0.35">
      <c r="A6220">
        <v>517.1</v>
      </c>
      <c r="B6220" s="24">
        <v>43395</v>
      </c>
      <c r="C6220">
        <v>3</v>
      </c>
      <c r="D6220" s="13">
        <v>260</v>
      </c>
      <c r="E6220" s="13" t="s">
        <v>97</v>
      </c>
      <c r="F6220" s="17">
        <v>-1210</v>
      </c>
      <c r="G6220" t="str">
        <f>_xlfn.XLOOKUP(tbl_GL[[#This Row],[Account_key]],tbl_COA[Account_key],tbl_COA[Class],"Not Found")</f>
        <v>Operating account</v>
      </c>
      <c r="H6220" t="str">
        <f>_xlfn.XLOOKUP(tbl_GL[[#This Row],[Account_key]],tbl_COA[Account_key],tbl_COA[SubClass],"Not Found")</f>
        <v>Operating Expenses</v>
      </c>
      <c r="I6220" t="str">
        <f>_xlfn.XLOOKUP(tbl_GL[[#This Row],[Account_key]],tbl_COA[Account_key],tbl_COA[SubClass2],"Not Found")</f>
        <v>Marketing</v>
      </c>
      <c r="J6220" t="str">
        <f>_xlfn.XLOOKUP(tbl_GL[[#This Row],[Account_key]],tbl_COA[Account_key],tbl_COA[SubAccount],,0)</f>
        <v>Commissions</v>
      </c>
      <c r="K6220">
        <f>YEAR(tbl_GL[[#This Row],[Date]])</f>
        <v>2018</v>
      </c>
    </row>
    <row r="6221" spans="1:11" hidden="1" x14ac:dyDescent="0.35">
      <c r="A6221">
        <v>517.20000000000005</v>
      </c>
      <c r="B6221" s="24">
        <v>43395</v>
      </c>
      <c r="C6221">
        <v>3</v>
      </c>
      <c r="D6221" s="13">
        <v>120</v>
      </c>
      <c r="E6221" s="13" t="s">
        <v>97</v>
      </c>
      <c r="F6221" s="17">
        <v>1210</v>
      </c>
      <c r="G6221" t="str">
        <f>_xlfn.XLOOKUP(tbl_GL[[#This Row],[Account_key]],tbl_COA[Account_key],tbl_COA[Class],"Not Found")</f>
        <v>Liabilities and Owners Equity</v>
      </c>
      <c r="H6221" t="str">
        <f>_xlfn.XLOOKUP(tbl_GL[[#This Row],[Account_key]],tbl_COA[Account_key],tbl_COA[SubClass],"Not Found")</f>
        <v>Liabilities</v>
      </c>
      <c r="I6221" t="str">
        <f>_xlfn.XLOOKUP(tbl_GL[[#This Row],[Account_key]],tbl_COA[Account_key],tbl_COA[SubClass2],"Not Found")</f>
        <v>Current Liabilities</v>
      </c>
      <c r="J6221" t="str">
        <f>_xlfn.XLOOKUP(tbl_GL[[#This Row],[Account_key]],tbl_COA[Account_key],tbl_COA[SubAccount],,0)</f>
        <v>Accrued Expenses</v>
      </c>
      <c r="K6221">
        <f>YEAR(tbl_GL[[#This Row],[Date]])</f>
        <v>2018</v>
      </c>
    </row>
    <row r="6222" spans="1:11" hidden="1" x14ac:dyDescent="0.35">
      <c r="A6222">
        <v>518.1</v>
      </c>
      <c r="B6222" s="24">
        <v>43395</v>
      </c>
      <c r="C6222">
        <v>3</v>
      </c>
      <c r="D6222" s="13">
        <v>30</v>
      </c>
      <c r="E6222" s="13" t="s">
        <v>80</v>
      </c>
      <c r="F6222" s="17">
        <v>-12320</v>
      </c>
      <c r="G6222" t="str">
        <f>_xlfn.XLOOKUP(tbl_GL[[#This Row],[Account_key]],tbl_COA[Account_key],tbl_COA[Class],"Not Found")</f>
        <v>Assets</v>
      </c>
      <c r="H6222" t="str">
        <f>_xlfn.XLOOKUP(tbl_GL[[#This Row],[Account_key]],tbl_COA[Account_key],tbl_COA[SubClass],"Not Found")</f>
        <v>Assets</v>
      </c>
      <c r="I6222" t="str">
        <f>_xlfn.XLOOKUP(tbl_GL[[#This Row],[Account_key]],tbl_COA[Account_key],tbl_COA[SubClass2],"Not Found")</f>
        <v>Current Assets</v>
      </c>
      <c r="J6222" t="str">
        <f>_xlfn.XLOOKUP(tbl_GL[[#This Row],[Account_key]],tbl_COA[Account_key],tbl_COA[SubAccount],,0)</f>
        <v>Trade Receivables</v>
      </c>
      <c r="K6222">
        <f>YEAR(tbl_GL[[#This Row],[Date]])</f>
        <v>2018</v>
      </c>
    </row>
    <row r="6223" spans="1:11" hidden="1" x14ac:dyDescent="0.35">
      <c r="A6223">
        <v>518.20000000000005</v>
      </c>
      <c r="B6223" s="24">
        <v>43395</v>
      </c>
      <c r="C6223">
        <v>3</v>
      </c>
      <c r="D6223" s="13">
        <v>10</v>
      </c>
      <c r="E6223" s="13" t="s">
        <v>80</v>
      </c>
      <c r="F6223" s="17">
        <v>12320</v>
      </c>
      <c r="G6223" t="str">
        <f>_xlfn.XLOOKUP(tbl_GL[[#This Row],[Account_key]],tbl_COA[Account_key],tbl_COA[Class],"Not Found")</f>
        <v>Assets</v>
      </c>
      <c r="H6223" t="str">
        <f>_xlfn.XLOOKUP(tbl_GL[[#This Row],[Account_key]],tbl_COA[Account_key],tbl_COA[SubClass],"Not Found")</f>
        <v>Assets</v>
      </c>
      <c r="I6223" t="str">
        <f>_xlfn.XLOOKUP(tbl_GL[[#This Row],[Account_key]],tbl_COA[Account_key],tbl_COA[SubClass2],"Not Found")</f>
        <v>Current Assets</v>
      </c>
      <c r="J6223" t="str">
        <f>_xlfn.XLOOKUP(tbl_GL[[#This Row],[Account_key]],tbl_COA[Account_key],tbl_COA[SubAccount],,0)</f>
        <v>Cash at Bank</v>
      </c>
      <c r="K6223">
        <f>YEAR(tbl_GL[[#This Row],[Date]])</f>
        <v>2018</v>
      </c>
    </row>
    <row r="6224" spans="1:11" hidden="1" x14ac:dyDescent="0.35">
      <c r="A6224">
        <v>519.1</v>
      </c>
      <c r="B6224" s="24">
        <v>43397</v>
      </c>
      <c r="C6224">
        <v>3</v>
      </c>
      <c r="D6224" s="13">
        <v>310</v>
      </c>
      <c r="E6224" s="13" t="s">
        <v>97</v>
      </c>
      <c r="F6224" s="17">
        <v>-1256</v>
      </c>
      <c r="G6224" t="str">
        <f>_xlfn.XLOOKUP(tbl_GL[[#This Row],[Account_key]],tbl_COA[Account_key],tbl_COA[Class],"Not Found")</f>
        <v>Operating account</v>
      </c>
      <c r="H6224" t="str">
        <f>_xlfn.XLOOKUP(tbl_GL[[#This Row],[Account_key]],tbl_COA[Account_key],tbl_COA[SubClass],"Not Found")</f>
        <v>Operating Expenses</v>
      </c>
      <c r="I6224" t="str">
        <f>_xlfn.XLOOKUP(tbl_GL[[#This Row],[Account_key]],tbl_COA[Account_key],tbl_COA[SubClass2],"Not Found")</f>
        <v>Administration</v>
      </c>
      <c r="J6224" t="str">
        <f>_xlfn.XLOOKUP(tbl_GL[[#This Row],[Account_key]],tbl_COA[Account_key],tbl_COA[SubAccount],,0)</f>
        <v>Office Supplies</v>
      </c>
      <c r="K6224">
        <f>YEAR(tbl_GL[[#This Row],[Date]])</f>
        <v>2018</v>
      </c>
    </row>
    <row r="6225" spans="1:11" hidden="1" x14ac:dyDescent="0.35">
      <c r="A6225">
        <v>519.20000000000005</v>
      </c>
      <c r="B6225" s="24">
        <v>43397</v>
      </c>
      <c r="C6225">
        <v>3</v>
      </c>
      <c r="D6225" s="13">
        <v>120</v>
      </c>
      <c r="E6225" s="13" t="s">
        <v>97</v>
      </c>
      <c r="F6225" s="17">
        <v>1256</v>
      </c>
      <c r="G6225" t="str">
        <f>_xlfn.XLOOKUP(tbl_GL[[#This Row],[Account_key]],tbl_COA[Account_key],tbl_COA[Class],"Not Found")</f>
        <v>Liabilities and Owners Equity</v>
      </c>
      <c r="H6225" t="str">
        <f>_xlfn.XLOOKUP(tbl_GL[[#This Row],[Account_key]],tbl_COA[Account_key],tbl_COA[SubClass],"Not Found")</f>
        <v>Liabilities</v>
      </c>
      <c r="I6225" t="str">
        <f>_xlfn.XLOOKUP(tbl_GL[[#This Row],[Account_key]],tbl_COA[Account_key],tbl_COA[SubClass2],"Not Found")</f>
        <v>Current Liabilities</v>
      </c>
      <c r="J6225" t="str">
        <f>_xlfn.XLOOKUP(tbl_GL[[#This Row],[Account_key]],tbl_COA[Account_key],tbl_COA[SubAccount],,0)</f>
        <v>Accrued Expenses</v>
      </c>
      <c r="K6225">
        <f>YEAR(tbl_GL[[#This Row],[Date]])</f>
        <v>2018</v>
      </c>
    </row>
    <row r="6226" spans="1:11" hidden="1" x14ac:dyDescent="0.35">
      <c r="A6226">
        <v>520.1</v>
      </c>
      <c r="B6226" s="24">
        <v>43397</v>
      </c>
      <c r="C6226">
        <v>3</v>
      </c>
      <c r="D6226" s="13">
        <v>10</v>
      </c>
      <c r="E6226" s="13" t="s">
        <v>98</v>
      </c>
      <c r="F6226" s="17">
        <v>-1298</v>
      </c>
      <c r="G6226" t="str">
        <f>_xlfn.XLOOKUP(tbl_GL[[#This Row],[Account_key]],tbl_COA[Account_key],tbl_COA[Class],"Not Found")</f>
        <v>Assets</v>
      </c>
      <c r="H6226" t="str">
        <f>_xlfn.XLOOKUP(tbl_GL[[#This Row],[Account_key]],tbl_COA[Account_key],tbl_COA[SubClass],"Not Found")</f>
        <v>Assets</v>
      </c>
      <c r="I6226" t="str">
        <f>_xlfn.XLOOKUP(tbl_GL[[#This Row],[Account_key]],tbl_COA[Account_key],tbl_COA[SubClass2],"Not Found")</f>
        <v>Current Assets</v>
      </c>
      <c r="J6226" t="str">
        <f>_xlfn.XLOOKUP(tbl_GL[[#This Row],[Account_key]],tbl_COA[Account_key],tbl_COA[SubAccount],,0)</f>
        <v>Cash at Bank</v>
      </c>
      <c r="K6226">
        <f>YEAR(tbl_GL[[#This Row],[Date]])</f>
        <v>2018</v>
      </c>
    </row>
    <row r="6227" spans="1:11" hidden="1" x14ac:dyDescent="0.35">
      <c r="A6227">
        <v>520.20000000000005</v>
      </c>
      <c r="B6227" s="24">
        <v>43397</v>
      </c>
      <c r="C6227">
        <v>3</v>
      </c>
      <c r="D6227" s="13">
        <v>120</v>
      </c>
      <c r="E6227" s="13" t="s">
        <v>98</v>
      </c>
      <c r="F6227" s="17">
        <v>-1298</v>
      </c>
      <c r="G6227" t="str">
        <f>_xlfn.XLOOKUP(tbl_GL[[#This Row],[Account_key]],tbl_COA[Account_key],tbl_COA[Class],"Not Found")</f>
        <v>Liabilities and Owners Equity</v>
      </c>
      <c r="H6227" t="str">
        <f>_xlfn.XLOOKUP(tbl_GL[[#This Row],[Account_key]],tbl_COA[Account_key],tbl_COA[SubClass],"Not Found")</f>
        <v>Liabilities</v>
      </c>
      <c r="I6227" t="str">
        <f>_xlfn.XLOOKUP(tbl_GL[[#This Row],[Account_key]],tbl_COA[Account_key],tbl_COA[SubClass2],"Not Found")</f>
        <v>Current Liabilities</v>
      </c>
      <c r="J6227" t="str">
        <f>_xlfn.XLOOKUP(tbl_GL[[#This Row],[Account_key]],tbl_COA[Account_key],tbl_COA[SubAccount],,0)</f>
        <v>Accrued Expenses</v>
      </c>
      <c r="K6227">
        <f>YEAR(tbl_GL[[#This Row],[Date]])</f>
        <v>2018</v>
      </c>
    </row>
    <row r="6228" spans="1:11" hidden="1" x14ac:dyDescent="0.35">
      <c r="A6228">
        <v>521.1</v>
      </c>
      <c r="B6228" s="24">
        <v>43399</v>
      </c>
      <c r="C6228">
        <v>3</v>
      </c>
      <c r="D6228" s="13">
        <v>230</v>
      </c>
      <c r="E6228" s="13" t="s">
        <v>4</v>
      </c>
      <c r="F6228" s="17">
        <v>-931</v>
      </c>
      <c r="G6228" t="str">
        <f>_xlfn.XLOOKUP(tbl_GL[[#This Row],[Account_key]],tbl_COA[Account_key],tbl_COA[Class],"Not Found")</f>
        <v>Trading account</v>
      </c>
      <c r="H6228" t="str">
        <f>_xlfn.XLOOKUP(tbl_GL[[#This Row],[Account_key]],tbl_COA[Account_key],tbl_COA[SubClass],"Not Found")</f>
        <v>Cost of Sales</v>
      </c>
      <c r="I6228" t="str">
        <f>_xlfn.XLOOKUP(tbl_GL[[#This Row],[Account_key]],tbl_COA[Account_key],tbl_COA[SubClass2],"Not Found")</f>
        <v>Cost of Sales</v>
      </c>
      <c r="J6228" t="str">
        <f>_xlfn.XLOOKUP(tbl_GL[[#This Row],[Account_key]],tbl_COA[Account_key],tbl_COA[SubAccount],,0)</f>
        <v>Cost of Sales</v>
      </c>
      <c r="K6228">
        <f>YEAR(tbl_GL[[#This Row],[Date]])</f>
        <v>2018</v>
      </c>
    </row>
    <row r="6229" spans="1:11" hidden="1" x14ac:dyDescent="0.35">
      <c r="A6229">
        <v>521.20000000000005</v>
      </c>
      <c r="B6229" s="24">
        <v>43399</v>
      </c>
      <c r="C6229">
        <v>3</v>
      </c>
      <c r="D6229" s="13">
        <v>60</v>
      </c>
      <c r="E6229" s="13" t="s">
        <v>4</v>
      </c>
      <c r="F6229" s="17">
        <v>-931</v>
      </c>
      <c r="G6229" t="str">
        <f>_xlfn.XLOOKUP(tbl_GL[[#This Row],[Account_key]],tbl_COA[Account_key],tbl_COA[Class],"Not Found")</f>
        <v>Assets</v>
      </c>
      <c r="H6229" t="str">
        <f>_xlfn.XLOOKUP(tbl_GL[[#This Row],[Account_key]],tbl_COA[Account_key],tbl_COA[SubClass],"Not Found")</f>
        <v>Assets</v>
      </c>
      <c r="I6229" t="str">
        <f>_xlfn.XLOOKUP(tbl_GL[[#This Row],[Account_key]],tbl_COA[Account_key],tbl_COA[SubClass2],"Not Found")</f>
        <v>Current Assets</v>
      </c>
      <c r="J6229" t="str">
        <f>_xlfn.XLOOKUP(tbl_GL[[#This Row],[Account_key]],tbl_COA[Account_key],tbl_COA[SubAccount],,0)</f>
        <v>Inventory</v>
      </c>
      <c r="K6229">
        <f>YEAR(tbl_GL[[#This Row],[Date]])</f>
        <v>2018</v>
      </c>
    </row>
    <row r="6230" spans="1:11" hidden="1" x14ac:dyDescent="0.35">
      <c r="A6230">
        <v>522.1</v>
      </c>
      <c r="B6230" s="24">
        <v>43399</v>
      </c>
      <c r="C6230">
        <v>3</v>
      </c>
      <c r="D6230" s="13">
        <v>280</v>
      </c>
      <c r="E6230" s="13" t="s">
        <v>97</v>
      </c>
      <c r="F6230" s="17">
        <v>-1309</v>
      </c>
      <c r="G6230" t="str">
        <f>_xlfn.XLOOKUP(tbl_GL[[#This Row],[Account_key]],tbl_COA[Account_key],tbl_COA[Class],"Not Found")</f>
        <v>Operating account</v>
      </c>
      <c r="H6230" t="str">
        <f>_xlfn.XLOOKUP(tbl_GL[[#This Row],[Account_key]],tbl_COA[Account_key],tbl_COA[SubClass],"Not Found")</f>
        <v>Operating Expenses</v>
      </c>
      <c r="I6230" t="str">
        <f>_xlfn.XLOOKUP(tbl_GL[[#This Row],[Account_key]],tbl_COA[Account_key],tbl_COA[SubClass2],"Not Found")</f>
        <v>Marketing</v>
      </c>
      <c r="J6230" t="str">
        <f>_xlfn.XLOOKUP(tbl_GL[[#This Row],[Account_key]],tbl_COA[Account_key],tbl_COA[SubAccount],,0)</f>
        <v>Advertisements</v>
      </c>
      <c r="K6230">
        <f>YEAR(tbl_GL[[#This Row],[Date]])</f>
        <v>2018</v>
      </c>
    </row>
    <row r="6231" spans="1:11" hidden="1" x14ac:dyDescent="0.35">
      <c r="A6231">
        <v>522.20000000000005</v>
      </c>
      <c r="B6231" s="24">
        <v>43399</v>
      </c>
      <c r="C6231">
        <v>3</v>
      </c>
      <c r="D6231" s="13">
        <v>120</v>
      </c>
      <c r="E6231" s="13" t="s">
        <v>97</v>
      </c>
      <c r="F6231" s="17">
        <v>1309</v>
      </c>
      <c r="G6231" t="str">
        <f>_xlfn.XLOOKUP(tbl_GL[[#This Row],[Account_key]],tbl_COA[Account_key],tbl_COA[Class],"Not Found")</f>
        <v>Liabilities and Owners Equity</v>
      </c>
      <c r="H6231" t="str">
        <f>_xlfn.XLOOKUP(tbl_GL[[#This Row],[Account_key]],tbl_COA[Account_key],tbl_COA[SubClass],"Not Found")</f>
        <v>Liabilities</v>
      </c>
      <c r="I6231" t="str">
        <f>_xlfn.XLOOKUP(tbl_GL[[#This Row],[Account_key]],tbl_COA[Account_key],tbl_COA[SubClass2],"Not Found")</f>
        <v>Current Liabilities</v>
      </c>
      <c r="J6231" t="str">
        <f>_xlfn.XLOOKUP(tbl_GL[[#This Row],[Account_key]],tbl_COA[Account_key],tbl_COA[SubAccount],,0)</f>
        <v>Accrued Expenses</v>
      </c>
      <c r="K6231">
        <f>YEAR(tbl_GL[[#This Row],[Date]])</f>
        <v>2018</v>
      </c>
    </row>
    <row r="6232" spans="1:11" hidden="1" x14ac:dyDescent="0.35">
      <c r="A6232">
        <v>523.1</v>
      </c>
      <c r="B6232" s="24">
        <v>43399</v>
      </c>
      <c r="C6232">
        <v>3</v>
      </c>
      <c r="D6232" s="13">
        <v>210</v>
      </c>
      <c r="E6232" s="13" t="s">
        <v>7</v>
      </c>
      <c r="F6232" s="17">
        <v>2714</v>
      </c>
      <c r="G6232" t="str">
        <f>_xlfn.XLOOKUP(tbl_GL[[#This Row],[Account_key]],tbl_COA[Account_key],tbl_COA[Class],"Not Found")</f>
        <v>Trading account</v>
      </c>
      <c r="H6232" t="str">
        <f>_xlfn.XLOOKUP(tbl_GL[[#This Row],[Account_key]],tbl_COA[Account_key],tbl_COA[SubClass],"Not Found")</f>
        <v>Sales</v>
      </c>
      <c r="I6232" t="str">
        <f>_xlfn.XLOOKUP(tbl_GL[[#This Row],[Account_key]],tbl_COA[Account_key],tbl_COA[SubClass2],"Not Found")</f>
        <v>Sales</v>
      </c>
      <c r="J6232" t="str">
        <f>_xlfn.XLOOKUP(tbl_GL[[#This Row],[Account_key]],tbl_COA[Account_key],tbl_COA[SubAccount],,0)</f>
        <v>Sales</v>
      </c>
      <c r="K6232">
        <f>YEAR(tbl_GL[[#This Row],[Date]])</f>
        <v>2018</v>
      </c>
    </row>
    <row r="6233" spans="1:11" hidden="1" x14ac:dyDescent="0.35">
      <c r="A6233">
        <v>523.20000000000005</v>
      </c>
      <c r="B6233" s="24">
        <v>43399</v>
      </c>
      <c r="C6233">
        <v>3</v>
      </c>
      <c r="D6233" s="13">
        <v>10</v>
      </c>
      <c r="E6233" s="13" t="s">
        <v>7</v>
      </c>
      <c r="F6233" s="17">
        <v>2714</v>
      </c>
      <c r="G6233" t="str">
        <f>_xlfn.XLOOKUP(tbl_GL[[#This Row],[Account_key]],tbl_COA[Account_key],tbl_COA[Class],"Not Found")</f>
        <v>Assets</v>
      </c>
      <c r="H6233" t="str">
        <f>_xlfn.XLOOKUP(tbl_GL[[#This Row],[Account_key]],tbl_COA[Account_key],tbl_COA[SubClass],"Not Found")</f>
        <v>Assets</v>
      </c>
      <c r="I6233" t="str">
        <f>_xlfn.XLOOKUP(tbl_GL[[#This Row],[Account_key]],tbl_COA[Account_key],tbl_COA[SubClass2],"Not Found")</f>
        <v>Current Assets</v>
      </c>
      <c r="J6233" t="str">
        <f>_xlfn.XLOOKUP(tbl_GL[[#This Row],[Account_key]],tbl_COA[Account_key],tbl_COA[SubAccount],,0)</f>
        <v>Cash at Bank</v>
      </c>
      <c r="K6233">
        <f>YEAR(tbl_GL[[#This Row],[Date]])</f>
        <v>2018</v>
      </c>
    </row>
    <row r="6234" spans="1:11" hidden="1" x14ac:dyDescent="0.35">
      <c r="A6234">
        <v>524.1</v>
      </c>
      <c r="B6234" s="24">
        <v>43399</v>
      </c>
      <c r="C6234">
        <v>3</v>
      </c>
      <c r="D6234" s="13">
        <v>230</v>
      </c>
      <c r="E6234" s="13" t="s">
        <v>4</v>
      </c>
      <c r="F6234" s="17">
        <v>-3445</v>
      </c>
      <c r="G6234" t="str">
        <f>_xlfn.XLOOKUP(tbl_GL[[#This Row],[Account_key]],tbl_COA[Account_key],tbl_COA[Class],"Not Found")</f>
        <v>Trading account</v>
      </c>
      <c r="H6234" t="str">
        <f>_xlfn.XLOOKUP(tbl_GL[[#This Row],[Account_key]],tbl_COA[Account_key],tbl_COA[SubClass],"Not Found")</f>
        <v>Cost of Sales</v>
      </c>
      <c r="I6234" t="str">
        <f>_xlfn.XLOOKUP(tbl_GL[[#This Row],[Account_key]],tbl_COA[Account_key],tbl_COA[SubClass2],"Not Found")</f>
        <v>Cost of Sales</v>
      </c>
      <c r="J6234" t="str">
        <f>_xlfn.XLOOKUP(tbl_GL[[#This Row],[Account_key]],tbl_COA[Account_key],tbl_COA[SubAccount],,0)</f>
        <v>Cost of Sales</v>
      </c>
      <c r="K6234">
        <f>YEAR(tbl_GL[[#This Row],[Date]])</f>
        <v>2018</v>
      </c>
    </row>
    <row r="6235" spans="1:11" hidden="1" x14ac:dyDescent="0.35">
      <c r="A6235">
        <v>524.20000000000005</v>
      </c>
      <c r="B6235" s="24">
        <v>43399</v>
      </c>
      <c r="C6235">
        <v>3</v>
      </c>
      <c r="D6235" s="13">
        <v>60</v>
      </c>
      <c r="E6235" s="13" t="s">
        <v>4</v>
      </c>
      <c r="F6235" s="17">
        <v>-3445</v>
      </c>
      <c r="G6235" t="str">
        <f>_xlfn.XLOOKUP(tbl_GL[[#This Row],[Account_key]],tbl_COA[Account_key],tbl_COA[Class],"Not Found")</f>
        <v>Assets</v>
      </c>
      <c r="H6235" t="str">
        <f>_xlfn.XLOOKUP(tbl_GL[[#This Row],[Account_key]],tbl_COA[Account_key],tbl_COA[SubClass],"Not Found")</f>
        <v>Assets</v>
      </c>
      <c r="I6235" t="str">
        <f>_xlfn.XLOOKUP(tbl_GL[[#This Row],[Account_key]],tbl_COA[Account_key],tbl_COA[SubClass2],"Not Found")</f>
        <v>Current Assets</v>
      </c>
      <c r="J6235" t="str">
        <f>_xlfn.XLOOKUP(tbl_GL[[#This Row],[Account_key]],tbl_COA[Account_key],tbl_COA[SubAccount],,0)</f>
        <v>Inventory</v>
      </c>
      <c r="K6235">
        <f>YEAR(tbl_GL[[#This Row],[Date]])</f>
        <v>2018</v>
      </c>
    </row>
    <row r="6236" spans="1:11" hidden="1" x14ac:dyDescent="0.35">
      <c r="A6236">
        <v>525.1</v>
      </c>
      <c r="B6236" s="24">
        <v>43399</v>
      </c>
      <c r="C6236">
        <v>3</v>
      </c>
      <c r="D6236" s="13">
        <v>210</v>
      </c>
      <c r="E6236" s="13" t="s">
        <v>8</v>
      </c>
      <c r="F6236" s="17">
        <v>10765</v>
      </c>
      <c r="G6236" t="str">
        <f>_xlfn.XLOOKUP(tbl_GL[[#This Row],[Account_key]],tbl_COA[Account_key],tbl_COA[Class],"Not Found")</f>
        <v>Trading account</v>
      </c>
      <c r="H6236" t="str">
        <f>_xlfn.XLOOKUP(tbl_GL[[#This Row],[Account_key]],tbl_COA[Account_key],tbl_COA[SubClass],"Not Found")</f>
        <v>Sales</v>
      </c>
      <c r="I6236" t="str">
        <f>_xlfn.XLOOKUP(tbl_GL[[#This Row],[Account_key]],tbl_COA[Account_key],tbl_COA[SubClass2],"Not Found")</f>
        <v>Sales</v>
      </c>
      <c r="J6236" t="str">
        <f>_xlfn.XLOOKUP(tbl_GL[[#This Row],[Account_key]],tbl_COA[Account_key],tbl_COA[SubAccount],,0)</f>
        <v>Sales</v>
      </c>
      <c r="K6236">
        <f>YEAR(tbl_GL[[#This Row],[Date]])</f>
        <v>2018</v>
      </c>
    </row>
    <row r="6237" spans="1:11" hidden="1" x14ac:dyDescent="0.35">
      <c r="A6237">
        <v>525.20000000000005</v>
      </c>
      <c r="B6237" s="24">
        <v>43399</v>
      </c>
      <c r="C6237">
        <v>3</v>
      </c>
      <c r="D6237" s="13">
        <v>30</v>
      </c>
      <c r="E6237" s="13" t="s">
        <v>8</v>
      </c>
      <c r="F6237" s="17">
        <v>10765</v>
      </c>
      <c r="G6237" t="str">
        <f>_xlfn.XLOOKUP(tbl_GL[[#This Row],[Account_key]],tbl_COA[Account_key],tbl_COA[Class],"Not Found")</f>
        <v>Assets</v>
      </c>
      <c r="H6237" t="str">
        <f>_xlfn.XLOOKUP(tbl_GL[[#This Row],[Account_key]],tbl_COA[Account_key],tbl_COA[SubClass],"Not Found")</f>
        <v>Assets</v>
      </c>
      <c r="I6237" t="str">
        <f>_xlfn.XLOOKUP(tbl_GL[[#This Row],[Account_key]],tbl_COA[Account_key],tbl_COA[SubClass2],"Not Found")</f>
        <v>Current Assets</v>
      </c>
      <c r="J6237" t="str">
        <f>_xlfn.XLOOKUP(tbl_GL[[#This Row],[Account_key]],tbl_COA[Account_key],tbl_COA[SubAccount],,0)</f>
        <v>Trade Receivables</v>
      </c>
      <c r="K6237">
        <f>YEAR(tbl_GL[[#This Row],[Date]])</f>
        <v>2018</v>
      </c>
    </row>
    <row r="6238" spans="1:11" hidden="1" x14ac:dyDescent="0.35">
      <c r="A6238">
        <v>526.1</v>
      </c>
      <c r="B6238" s="24">
        <v>43400</v>
      </c>
      <c r="C6238">
        <v>3</v>
      </c>
      <c r="D6238" s="13">
        <v>10</v>
      </c>
      <c r="E6238" s="13" t="s">
        <v>98</v>
      </c>
      <c r="F6238" s="17">
        <v>-1032</v>
      </c>
      <c r="G6238" t="str">
        <f>_xlfn.XLOOKUP(tbl_GL[[#This Row],[Account_key]],tbl_COA[Account_key],tbl_COA[Class],"Not Found")</f>
        <v>Assets</v>
      </c>
      <c r="H6238" t="str">
        <f>_xlfn.XLOOKUP(tbl_GL[[#This Row],[Account_key]],tbl_COA[Account_key],tbl_COA[SubClass],"Not Found")</f>
        <v>Assets</v>
      </c>
      <c r="I6238" t="str">
        <f>_xlfn.XLOOKUP(tbl_GL[[#This Row],[Account_key]],tbl_COA[Account_key],tbl_COA[SubClass2],"Not Found")</f>
        <v>Current Assets</v>
      </c>
      <c r="J6238" t="str">
        <f>_xlfn.XLOOKUP(tbl_GL[[#This Row],[Account_key]],tbl_COA[Account_key],tbl_COA[SubAccount],,0)</f>
        <v>Cash at Bank</v>
      </c>
      <c r="K6238">
        <f>YEAR(tbl_GL[[#This Row],[Date]])</f>
        <v>2018</v>
      </c>
    </row>
    <row r="6239" spans="1:11" hidden="1" x14ac:dyDescent="0.35">
      <c r="A6239">
        <v>526.20000000000005</v>
      </c>
      <c r="B6239" s="24">
        <v>43400</v>
      </c>
      <c r="C6239">
        <v>3</v>
      </c>
      <c r="D6239" s="13">
        <v>120</v>
      </c>
      <c r="E6239" s="13" t="s">
        <v>98</v>
      </c>
      <c r="F6239" s="17">
        <v>-1032</v>
      </c>
      <c r="G6239" t="str">
        <f>_xlfn.XLOOKUP(tbl_GL[[#This Row],[Account_key]],tbl_COA[Account_key],tbl_COA[Class],"Not Found")</f>
        <v>Liabilities and Owners Equity</v>
      </c>
      <c r="H6239" t="str">
        <f>_xlfn.XLOOKUP(tbl_GL[[#This Row],[Account_key]],tbl_COA[Account_key],tbl_COA[SubClass],"Not Found")</f>
        <v>Liabilities</v>
      </c>
      <c r="I6239" t="str">
        <f>_xlfn.XLOOKUP(tbl_GL[[#This Row],[Account_key]],tbl_COA[Account_key],tbl_COA[SubClass2],"Not Found")</f>
        <v>Current Liabilities</v>
      </c>
      <c r="J6239" t="str">
        <f>_xlfn.XLOOKUP(tbl_GL[[#This Row],[Account_key]],tbl_COA[Account_key],tbl_COA[SubAccount],,0)</f>
        <v>Accrued Expenses</v>
      </c>
      <c r="K6239">
        <f>YEAR(tbl_GL[[#This Row],[Date]])</f>
        <v>2018</v>
      </c>
    </row>
    <row r="6240" spans="1:11" hidden="1" x14ac:dyDescent="0.35">
      <c r="A6240">
        <v>527.1</v>
      </c>
      <c r="B6240" s="24">
        <v>43400</v>
      </c>
      <c r="C6240">
        <v>3</v>
      </c>
      <c r="D6240" s="13">
        <v>10</v>
      </c>
      <c r="E6240" s="13" t="s">
        <v>98</v>
      </c>
      <c r="F6240" s="17">
        <v>-1230</v>
      </c>
      <c r="G6240" t="str">
        <f>_xlfn.XLOOKUP(tbl_GL[[#This Row],[Account_key]],tbl_COA[Account_key],tbl_COA[Class],"Not Found")</f>
        <v>Assets</v>
      </c>
      <c r="H6240" t="str">
        <f>_xlfn.XLOOKUP(tbl_GL[[#This Row],[Account_key]],tbl_COA[Account_key],tbl_COA[SubClass],"Not Found")</f>
        <v>Assets</v>
      </c>
      <c r="I6240" t="str">
        <f>_xlfn.XLOOKUP(tbl_GL[[#This Row],[Account_key]],tbl_COA[Account_key],tbl_COA[SubClass2],"Not Found")</f>
        <v>Current Assets</v>
      </c>
      <c r="J6240" t="str">
        <f>_xlfn.XLOOKUP(tbl_GL[[#This Row],[Account_key]],tbl_COA[Account_key],tbl_COA[SubAccount],,0)</f>
        <v>Cash at Bank</v>
      </c>
      <c r="K6240">
        <f>YEAR(tbl_GL[[#This Row],[Date]])</f>
        <v>2018</v>
      </c>
    </row>
    <row r="6241" spans="1:11" hidden="1" x14ac:dyDescent="0.35">
      <c r="A6241">
        <v>527.20000000000005</v>
      </c>
      <c r="B6241" s="24">
        <v>43400</v>
      </c>
      <c r="C6241">
        <v>3</v>
      </c>
      <c r="D6241" s="13">
        <v>120</v>
      </c>
      <c r="E6241" s="13" t="s">
        <v>98</v>
      </c>
      <c r="F6241" s="17">
        <v>-1230</v>
      </c>
      <c r="G6241" t="str">
        <f>_xlfn.XLOOKUP(tbl_GL[[#This Row],[Account_key]],tbl_COA[Account_key],tbl_COA[Class],"Not Found")</f>
        <v>Liabilities and Owners Equity</v>
      </c>
      <c r="H6241" t="str">
        <f>_xlfn.XLOOKUP(tbl_GL[[#This Row],[Account_key]],tbl_COA[Account_key],tbl_COA[SubClass],"Not Found")</f>
        <v>Liabilities</v>
      </c>
      <c r="I6241" t="str">
        <f>_xlfn.XLOOKUP(tbl_GL[[#This Row],[Account_key]],tbl_COA[Account_key],tbl_COA[SubClass2],"Not Found")</f>
        <v>Current Liabilities</v>
      </c>
      <c r="J6241" t="str">
        <f>_xlfn.XLOOKUP(tbl_GL[[#This Row],[Account_key]],tbl_COA[Account_key],tbl_COA[SubAccount],,0)</f>
        <v>Accrued Expenses</v>
      </c>
      <c r="K6241">
        <f>YEAR(tbl_GL[[#This Row],[Date]])</f>
        <v>2018</v>
      </c>
    </row>
    <row r="6242" spans="1:11" hidden="1" x14ac:dyDescent="0.35">
      <c r="A6242">
        <v>528.1</v>
      </c>
      <c r="B6242" s="24">
        <v>43402</v>
      </c>
      <c r="C6242">
        <v>3</v>
      </c>
      <c r="D6242" s="13">
        <v>230</v>
      </c>
      <c r="E6242" s="13" t="s">
        <v>4</v>
      </c>
      <c r="F6242" s="17">
        <v>-249</v>
      </c>
      <c r="G6242" t="str">
        <f>_xlfn.XLOOKUP(tbl_GL[[#This Row],[Account_key]],tbl_COA[Account_key],tbl_COA[Class],"Not Found")</f>
        <v>Trading account</v>
      </c>
      <c r="H6242" t="str">
        <f>_xlfn.XLOOKUP(tbl_GL[[#This Row],[Account_key]],tbl_COA[Account_key],tbl_COA[SubClass],"Not Found")</f>
        <v>Cost of Sales</v>
      </c>
      <c r="I6242" t="str">
        <f>_xlfn.XLOOKUP(tbl_GL[[#This Row],[Account_key]],tbl_COA[Account_key],tbl_COA[SubClass2],"Not Found")</f>
        <v>Cost of Sales</v>
      </c>
      <c r="J6242" t="str">
        <f>_xlfn.XLOOKUP(tbl_GL[[#This Row],[Account_key]],tbl_COA[Account_key],tbl_COA[SubAccount],,0)</f>
        <v>Cost of Sales</v>
      </c>
      <c r="K6242">
        <f>YEAR(tbl_GL[[#This Row],[Date]])</f>
        <v>2018</v>
      </c>
    </row>
    <row r="6243" spans="1:11" hidden="1" x14ac:dyDescent="0.35">
      <c r="A6243">
        <v>528.20000000000005</v>
      </c>
      <c r="B6243" s="24">
        <v>43402</v>
      </c>
      <c r="C6243">
        <v>3</v>
      </c>
      <c r="D6243" s="13">
        <v>60</v>
      </c>
      <c r="E6243" s="13" t="s">
        <v>4</v>
      </c>
      <c r="F6243" s="17">
        <v>-249</v>
      </c>
      <c r="G6243" t="str">
        <f>_xlfn.XLOOKUP(tbl_GL[[#This Row],[Account_key]],tbl_COA[Account_key],tbl_COA[Class],"Not Found")</f>
        <v>Assets</v>
      </c>
      <c r="H6243" t="str">
        <f>_xlfn.XLOOKUP(tbl_GL[[#This Row],[Account_key]],tbl_COA[Account_key],tbl_COA[SubClass],"Not Found")</f>
        <v>Assets</v>
      </c>
      <c r="I6243" t="str">
        <f>_xlfn.XLOOKUP(tbl_GL[[#This Row],[Account_key]],tbl_COA[Account_key],tbl_COA[SubClass2],"Not Found")</f>
        <v>Current Assets</v>
      </c>
      <c r="J6243" t="str">
        <f>_xlfn.XLOOKUP(tbl_GL[[#This Row],[Account_key]],tbl_COA[Account_key],tbl_COA[SubAccount],,0)</f>
        <v>Inventory</v>
      </c>
      <c r="K6243">
        <f>YEAR(tbl_GL[[#This Row],[Date]])</f>
        <v>2018</v>
      </c>
    </row>
    <row r="6244" spans="1:11" hidden="1" x14ac:dyDescent="0.35">
      <c r="A6244">
        <v>529.1</v>
      </c>
      <c r="B6244" s="24">
        <v>43402</v>
      </c>
      <c r="C6244">
        <v>3</v>
      </c>
      <c r="D6244" s="13">
        <v>210</v>
      </c>
      <c r="E6244" s="13" t="s">
        <v>8</v>
      </c>
      <c r="F6244" s="17">
        <v>778</v>
      </c>
      <c r="G6244" t="str">
        <f>_xlfn.XLOOKUP(tbl_GL[[#This Row],[Account_key]],tbl_COA[Account_key],tbl_COA[Class],"Not Found")</f>
        <v>Trading account</v>
      </c>
      <c r="H6244" t="str">
        <f>_xlfn.XLOOKUP(tbl_GL[[#This Row],[Account_key]],tbl_COA[Account_key],tbl_COA[SubClass],"Not Found")</f>
        <v>Sales</v>
      </c>
      <c r="I6244" t="str">
        <f>_xlfn.XLOOKUP(tbl_GL[[#This Row],[Account_key]],tbl_COA[Account_key],tbl_COA[SubClass2],"Not Found")</f>
        <v>Sales</v>
      </c>
      <c r="J6244" t="str">
        <f>_xlfn.XLOOKUP(tbl_GL[[#This Row],[Account_key]],tbl_COA[Account_key],tbl_COA[SubAccount],,0)</f>
        <v>Sales</v>
      </c>
      <c r="K6244">
        <f>YEAR(tbl_GL[[#This Row],[Date]])</f>
        <v>2018</v>
      </c>
    </row>
    <row r="6245" spans="1:11" hidden="1" x14ac:dyDescent="0.35">
      <c r="A6245">
        <v>529.20000000000005</v>
      </c>
      <c r="B6245" s="24">
        <v>43402</v>
      </c>
      <c r="C6245">
        <v>3</v>
      </c>
      <c r="D6245" s="13">
        <v>30</v>
      </c>
      <c r="E6245" s="13" t="s">
        <v>8</v>
      </c>
      <c r="F6245" s="17">
        <v>778</v>
      </c>
      <c r="G6245" t="str">
        <f>_xlfn.XLOOKUP(tbl_GL[[#This Row],[Account_key]],tbl_COA[Account_key],tbl_COA[Class],"Not Found")</f>
        <v>Assets</v>
      </c>
      <c r="H6245" t="str">
        <f>_xlfn.XLOOKUP(tbl_GL[[#This Row],[Account_key]],tbl_COA[Account_key],tbl_COA[SubClass],"Not Found")</f>
        <v>Assets</v>
      </c>
      <c r="I6245" t="str">
        <f>_xlfn.XLOOKUP(tbl_GL[[#This Row],[Account_key]],tbl_COA[Account_key],tbl_COA[SubClass2],"Not Found")</f>
        <v>Current Assets</v>
      </c>
      <c r="J6245" t="str">
        <f>_xlfn.XLOOKUP(tbl_GL[[#This Row],[Account_key]],tbl_COA[Account_key],tbl_COA[SubAccount],,0)</f>
        <v>Trade Receivables</v>
      </c>
      <c r="K6245">
        <f>YEAR(tbl_GL[[#This Row],[Date]])</f>
        <v>2018</v>
      </c>
    </row>
    <row r="6246" spans="1:11" hidden="1" x14ac:dyDescent="0.35">
      <c r="A6246">
        <v>530.1</v>
      </c>
      <c r="B6246" s="24">
        <v>43402</v>
      </c>
      <c r="C6246">
        <v>3</v>
      </c>
      <c r="D6246" s="13">
        <v>300</v>
      </c>
      <c r="E6246" s="13" t="s">
        <v>97</v>
      </c>
      <c r="F6246" s="17">
        <v>-1193</v>
      </c>
      <c r="G6246" t="str">
        <f>_xlfn.XLOOKUP(tbl_GL[[#This Row],[Account_key]],tbl_COA[Account_key],tbl_COA[Class],"Not Found")</f>
        <v>Operating account</v>
      </c>
      <c r="H6246" t="str">
        <f>_xlfn.XLOOKUP(tbl_GL[[#This Row],[Account_key]],tbl_COA[Account_key],tbl_COA[SubClass],"Not Found")</f>
        <v>Operating Expenses</v>
      </c>
      <c r="I6246" t="str">
        <f>_xlfn.XLOOKUP(tbl_GL[[#This Row],[Account_key]],tbl_COA[Account_key],tbl_COA[SubClass2],"Not Found")</f>
        <v>Administration</v>
      </c>
      <c r="J6246" t="str">
        <f>_xlfn.XLOOKUP(tbl_GL[[#This Row],[Account_key]],tbl_COA[Account_key],tbl_COA[SubAccount],,0)</f>
        <v>Entertainment</v>
      </c>
      <c r="K6246">
        <f>YEAR(tbl_GL[[#This Row],[Date]])</f>
        <v>2018</v>
      </c>
    </row>
    <row r="6247" spans="1:11" hidden="1" x14ac:dyDescent="0.35">
      <c r="A6247">
        <v>530.20000000000005</v>
      </c>
      <c r="B6247" s="24">
        <v>43402</v>
      </c>
      <c r="C6247">
        <v>3</v>
      </c>
      <c r="D6247" s="13">
        <v>120</v>
      </c>
      <c r="E6247" s="13" t="s">
        <v>97</v>
      </c>
      <c r="F6247" s="17">
        <v>1193</v>
      </c>
      <c r="G6247" t="str">
        <f>_xlfn.XLOOKUP(tbl_GL[[#This Row],[Account_key]],tbl_COA[Account_key],tbl_COA[Class],"Not Found")</f>
        <v>Liabilities and Owners Equity</v>
      </c>
      <c r="H6247" t="str">
        <f>_xlfn.XLOOKUP(tbl_GL[[#This Row],[Account_key]],tbl_COA[Account_key],tbl_COA[SubClass],"Not Found")</f>
        <v>Liabilities</v>
      </c>
      <c r="I6247" t="str">
        <f>_xlfn.XLOOKUP(tbl_GL[[#This Row],[Account_key]],tbl_COA[Account_key],tbl_COA[SubClass2],"Not Found")</f>
        <v>Current Liabilities</v>
      </c>
      <c r="J6247" t="str">
        <f>_xlfn.XLOOKUP(tbl_GL[[#This Row],[Account_key]],tbl_COA[Account_key],tbl_COA[SubAccount],,0)</f>
        <v>Accrued Expenses</v>
      </c>
      <c r="K6247">
        <f>YEAR(tbl_GL[[#This Row],[Date]])</f>
        <v>2018</v>
      </c>
    </row>
    <row r="6248" spans="1:11" hidden="1" x14ac:dyDescent="0.35">
      <c r="A6248">
        <v>531.1</v>
      </c>
      <c r="B6248" s="24">
        <v>43403</v>
      </c>
      <c r="C6248">
        <v>3</v>
      </c>
      <c r="D6248" s="13">
        <v>220</v>
      </c>
      <c r="E6248" s="13" t="s">
        <v>81</v>
      </c>
      <c r="F6248" s="17">
        <v>-1392</v>
      </c>
      <c r="G6248" t="str">
        <f>_xlfn.XLOOKUP(tbl_GL[[#This Row],[Account_key]],tbl_COA[Account_key],tbl_COA[Class],"Not Found")</f>
        <v>Trading account</v>
      </c>
      <c r="H6248" t="str">
        <f>_xlfn.XLOOKUP(tbl_GL[[#This Row],[Account_key]],tbl_COA[Account_key],tbl_COA[SubClass],"Not Found")</f>
        <v>Sales</v>
      </c>
      <c r="I6248" t="str">
        <f>_xlfn.XLOOKUP(tbl_GL[[#This Row],[Account_key]],tbl_COA[Account_key],tbl_COA[SubClass2],"Not Found")</f>
        <v>Sales</v>
      </c>
      <c r="J6248" t="str">
        <f>_xlfn.XLOOKUP(tbl_GL[[#This Row],[Account_key]],tbl_COA[Account_key],tbl_COA[SubAccount],,0)</f>
        <v>Sales Return</v>
      </c>
      <c r="K6248">
        <f>YEAR(tbl_GL[[#This Row],[Date]])</f>
        <v>2018</v>
      </c>
    </row>
    <row r="6249" spans="1:11" hidden="1" x14ac:dyDescent="0.35">
      <c r="A6249">
        <v>531.20000000000005</v>
      </c>
      <c r="B6249" s="24">
        <v>43403</v>
      </c>
      <c r="C6249">
        <v>3</v>
      </c>
      <c r="D6249" s="13">
        <v>20</v>
      </c>
      <c r="E6249" s="13" t="s">
        <v>81</v>
      </c>
      <c r="F6249" s="17">
        <v>-1392</v>
      </c>
      <c r="G6249" t="str">
        <f>_xlfn.XLOOKUP(tbl_GL[[#This Row],[Account_key]],tbl_COA[Account_key],tbl_COA[Class],"Not Found")</f>
        <v>Assets</v>
      </c>
      <c r="H6249" t="str">
        <f>_xlfn.XLOOKUP(tbl_GL[[#This Row],[Account_key]],tbl_COA[Account_key],tbl_COA[SubClass],"Not Found")</f>
        <v>Assets</v>
      </c>
      <c r="I6249" t="str">
        <f>_xlfn.XLOOKUP(tbl_GL[[#This Row],[Account_key]],tbl_COA[Account_key],tbl_COA[SubClass2],"Not Found")</f>
        <v>Current Assets</v>
      </c>
      <c r="J6249" t="str">
        <f>_xlfn.XLOOKUP(tbl_GL[[#This Row],[Account_key]],tbl_COA[Account_key],tbl_COA[SubAccount],,0)</f>
        <v>Cash in hand</v>
      </c>
      <c r="K6249">
        <f>YEAR(tbl_GL[[#This Row],[Date]])</f>
        <v>2018</v>
      </c>
    </row>
    <row r="6250" spans="1:11" hidden="1" x14ac:dyDescent="0.35">
      <c r="A6250">
        <v>532.1</v>
      </c>
      <c r="B6250" s="24">
        <v>43404</v>
      </c>
      <c r="C6250">
        <v>3</v>
      </c>
      <c r="D6250" s="13">
        <v>10</v>
      </c>
      <c r="E6250" s="13" t="s">
        <v>110</v>
      </c>
      <c r="F6250" s="17">
        <v>39</v>
      </c>
      <c r="G6250" t="str">
        <f>_xlfn.XLOOKUP(tbl_GL[[#This Row],[Account_key]],tbl_COA[Account_key],tbl_COA[Class],"Not Found")</f>
        <v>Assets</v>
      </c>
      <c r="H6250" t="str">
        <f>_xlfn.XLOOKUP(tbl_GL[[#This Row],[Account_key]],tbl_COA[Account_key],tbl_COA[SubClass],"Not Found")</f>
        <v>Assets</v>
      </c>
      <c r="I6250" t="str">
        <f>_xlfn.XLOOKUP(tbl_GL[[#This Row],[Account_key]],tbl_COA[Account_key],tbl_COA[SubClass2],"Not Found")</f>
        <v>Current Assets</v>
      </c>
      <c r="J6250" t="str">
        <f>_xlfn.XLOOKUP(tbl_GL[[#This Row],[Account_key]],tbl_COA[Account_key],tbl_COA[SubAccount],,0)</f>
        <v>Cash at Bank</v>
      </c>
      <c r="K6250">
        <f>YEAR(tbl_GL[[#This Row],[Date]])</f>
        <v>2018</v>
      </c>
    </row>
    <row r="6251" spans="1:11" hidden="1" x14ac:dyDescent="0.35">
      <c r="A6251">
        <v>532.20000000000005</v>
      </c>
      <c r="B6251" s="24">
        <v>43404</v>
      </c>
      <c r="C6251">
        <v>3</v>
      </c>
      <c r="D6251" s="13">
        <v>430</v>
      </c>
      <c r="E6251" s="13" t="s">
        <v>110</v>
      </c>
      <c r="F6251" s="17">
        <v>39</v>
      </c>
      <c r="G6251" t="str">
        <f>_xlfn.XLOOKUP(tbl_GL[[#This Row],[Account_key]],tbl_COA[Account_key],tbl_COA[Class],"Not Found")</f>
        <v>Non-operating</v>
      </c>
      <c r="H6251" t="str">
        <f>_xlfn.XLOOKUP(tbl_GL[[#This Row],[Account_key]],tbl_COA[Account_key],tbl_COA[SubClass],"Not Found")</f>
        <v>Exchange Loss/Gain</v>
      </c>
      <c r="I6251" t="str">
        <f>_xlfn.XLOOKUP(tbl_GL[[#This Row],[Account_key]],tbl_COA[Account_key],tbl_COA[SubClass2],"Not Found")</f>
        <v>Exchange Loss/Gain</v>
      </c>
      <c r="J6251" t="str">
        <f>_xlfn.XLOOKUP(tbl_GL[[#This Row],[Account_key]],tbl_COA[Account_key],tbl_COA[SubAccount],,0)</f>
        <v>Exchange Loss/Gain</v>
      </c>
      <c r="K6251">
        <f>YEAR(tbl_GL[[#This Row],[Date]])</f>
        <v>2018</v>
      </c>
    </row>
    <row r="6252" spans="1:11" hidden="1" x14ac:dyDescent="0.35">
      <c r="A6252">
        <v>533.1</v>
      </c>
      <c r="B6252" s="24">
        <v>43404</v>
      </c>
      <c r="C6252">
        <v>3</v>
      </c>
      <c r="D6252" s="13">
        <v>10</v>
      </c>
      <c r="E6252" s="13" t="s">
        <v>113</v>
      </c>
      <c r="F6252" s="17">
        <v>120</v>
      </c>
      <c r="G6252" t="str">
        <f>_xlfn.XLOOKUP(tbl_GL[[#This Row],[Account_key]],tbl_COA[Account_key],tbl_COA[Class],"Not Found")</f>
        <v>Assets</v>
      </c>
      <c r="H6252" t="str">
        <f>_xlfn.XLOOKUP(tbl_GL[[#This Row],[Account_key]],tbl_COA[Account_key],tbl_COA[SubClass],"Not Found")</f>
        <v>Assets</v>
      </c>
      <c r="I6252" t="str">
        <f>_xlfn.XLOOKUP(tbl_GL[[#This Row],[Account_key]],tbl_COA[Account_key],tbl_COA[SubClass2],"Not Found")</f>
        <v>Current Assets</v>
      </c>
      <c r="J6252" t="str">
        <f>_xlfn.XLOOKUP(tbl_GL[[#This Row],[Account_key]],tbl_COA[Account_key],tbl_COA[SubAccount],,0)</f>
        <v>Cash at Bank</v>
      </c>
      <c r="K6252">
        <f>YEAR(tbl_GL[[#This Row],[Date]])</f>
        <v>2018</v>
      </c>
    </row>
    <row r="6253" spans="1:11" hidden="1" x14ac:dyDescent="0.35">
      <c r="A6253">
        <v>533.20000000000005</v>
      </c>
      <c r="B6253" s="24">
        <v>43404</v>
      </c>
      <c r="C6253">
        <v>3</v>
      </c>
      <c r="D6253" s="13">
        <v>410</v>
      </c>
      <c r="E6253" s="13" t="s">
        <v>113</v>
      </c>
      <c r="F6253" s="17">
        <v>120</v>
      </c>
      <c r="G6253" t="str">
        <f>_xlfn.XLOOKUP(tbl_GL[[#This Row],[Account_key]],tbl_COA[Account_key],tbl_COA[Class],"Not Found")</f>
        <v>Non-operating</v>
      </c>
      <c r="H6253" t="str">
        <f>_xlfn.XLOOKUP(tbl_GL[[#This Row],[Account_key]],tbl_COA[Account_key],tbl_COA[SubClass],"Not Found")</f>
        <v>Interest Income</v>
      </c>
      <c r="I6253" t="str">
        <f>_xlfn.XLOOKUP(tbl_GL[[#This Row],[Account_key]],tbl_COA[Account_key],tbl_COA[SubClass2],"Not Found")</f>
        <v>Interest Income</v>
      </c>
      <c r="J6253" t="str">
        <f>_xlfn.XLOOKUP(tbl_GL[[#This Row],[Account_key]],tbl_COA[Account_key],tbl_COA[SubAccount],,0)</f>
        <v>Interest Income</v>
      </c>
      <c r="K6253">
        <f>YEAR(tbl_GL[[#This Row],[Date]])</f>
        <v>2018</v>
      </c>
    </row>
    <row r="6254" spans="1:11" hidden="1" x14ac:dyDescent="0.35">
      <c r="A6254">
        <v>534.1</v>
      </c>
      <c r="B6254" s="24">
        <v>43404</v>
      </c>
      <c r="C6254">
        <v>3</v>
      </c>
      <c r="D6254" s="13">
        <v>440</v>
      </c>
      <c r="E6254" s="13" t="s">
        <v>112</v>
      </c>
      <c r="F6254" s="17">
        <v>-187</v>
      </c>
      <c r="G6254" t="str">
        <f>_xlfn.XLOOKUP(tbl_GL[[#This Row],[Account_key]],tbl_COA[Account_key],tbl_COA[Class],"Not Found")</f>
        <v>Interest &amp; Tax</v>
      </c>
      <c r="H6254" t="str">
        <f>_xlfn.XLOOKUP(tbl_GL[[#This Row],[Account_key]],tbl_COA[Account_key],tbl_COA[SubClass],"Not Found")</f>
        <v>Interest Expense</v>
      </c>
      <c r="I6254" t="str">
        <f>_xlfn.XLOOKUP(tbl_GL[[#This Row],[Account_key]],tbl_COA[Account_key],tbl_COA[SubClass2],"Not Found")</f>
        <v>Interest Expense</v>
      </c>
      <c r="J6254" t="str">
        <f>_xlfn.XLOOKUP(tbl_GL[[#This Row],[Account_key]],tbl_COA[Account_key],tbl_COA[SubAccount],,0)</f>
        <v>Interest Expense</v>
      </c>
      <c r="K6254">
        <f>YEAR(tbl_GL[[#This Row],[Date]])</f>
        <v>2018</v>
      </c>
    </row>
    <row r="6255" spans="1:11" hidden="1" x14ac:dyDescent="0.35">
      <c r="A6255">
        <v>534.20000000000005</v>
      </c>
      <c r="B6255" s="24">
        <v>43404</v>
      </c>
      <c r="C6255">
        <v>3</v>
      </c>
      <c r="D6255" s="13">
        <v>121</v>
      </c>
      <c r="E6255" s="13" t="s">
        <v>112</v>
      </c>
      <c r="F6255" s="17">
        <v>187</v>
      </c>
      <c r="G6255" t="str">
        <f>_xlfn.XLOOKUP(tbl_GL[[#This Row],[Account_key]],tbl_COA[Account_key],tbl_COA[Class],"Not Found")</f>
        <v>Liabilities and Owners Equity</v>
      </c>
      <c r="H6255" t="str">
        <f>_xlfn.XLOOKUP(tbl_GL[[#This Row],[Account_key]],tbl_COA[Account_key],tbl_COA[SubClass],"Not Found")</f>
        <v>Liabilities</v>
      </c>
      <c r="I6255" t="str">
        <f>_xlfn.XLOOKUP(tbl_GL[[#This Row],[Account_key]],tbl_COA[Account_key],tbl_COA[SubClass2],"Not Found")</f>
        <v>Current Liabilities</v>
      </c>
      <c r="J6255" t="str">
        <f>_xlfn.XLOOKUP(tbl_GL[[#This Row],[Account_key]],tbl_COA[Account_key],tbl_COA[SubAccount],,0)</f>
        <v>Interest Payable</v>
      </c>
      <c r="K6255">
        <f>YEAR(tbl_GL[[#This Row],[Date]])</f>
        <v>2018</v>
      </c>
    </row>
    <row r="6256" spans="1:11" hidden="1" x14ac:dyDescent="0.35">
      <c r="A6256">
        <v>535.1</v>
      </c>
      <c r="B6256" s="24">
        <v>43404</v>
      </c>
      <c r="C6256">
        <v>3</v>
      </c>
      <c r="D6256" s="13">
        <v>400</v>
      </c>
      <c r="E6256" s="13" t="s">
        <v>104</v>
      </c>
      <c r="F6256" s="17">
        <v>-167</v>
      </c>
      <c r="G6256" t="str">
        <f>_xlfn.XLOOKUP(tbl_GL[[#This Row],[Account_key]],tbl_COA[Account_key],tbl_COA[Class],"Not Found")</f>
        <v>Operating account</v>
      </c>
      <c r="H6256" t="str">
        <f>_xlfn.XLOOKUP(tbl_GL[[#This Row],[Account_key]],tbl_COA[Account_key],tbl_COA[SubClass],"Not Found")</f>
        <v>Depreciation &amp; Amortization</v>
      </c>
      <c r="I6256" t="str">
        <f>_xlfn.XLOOKUP(tbl_GL[[#This Row],[Account_key]],tbl_COA[Account_key],tbl_COA[SubClass2],"Not Found")</f>
        <v>Amortization</v>
      </c>
      <c r="J6256" t="str">
        <f>_xlfn.XLOOKUP(tbl_GL[[#This Row],[Account_key]],tbl_COA[Account_key],tbl_COA[SubAccount],,0)</f>
        <v>Amortization of Intangible Assets</v>
      </c>
      <c r="K6256">
        <f>YEAR(tbl_GL[[#This Row],[Date]])</f>
        <v>2018</v>
      </c>
    </row>
    <row r="6257" spans="1:11" hidden="1" x14ac:dyDescent="0.35">
      <c r="A6257">
        <v>535.20000000000005</v>
      </c>
      <c r="B6257" s="24">
        <v>43404</v>
      </c>
      <c r="C6257">
        <v>3</v>
      </c>
      <c r="D6257" s="13">
        <v>100</v>
      </c>
      <c r="E6257" s="13" t="s">
        <v>104</v>
      </c>
      <c r="F6257" s="17">
        <v>-167</v>
      </c>
      <c r="G6257" t="str">
        <f>_xlfn.XLOOKUP(tbl_GL[[#This Row],[Account_key]],tbl_COA[Account_key],tbl_COA[Class],"Not Found")</f>
        <v>Assets</v>
      </c>
      <c r="H6257" t="str">
        <f>_xlfn.XLOOKUP(tbl_GL[[#This Row],[Account_key]],tbl_COA[Account_key],tbl_COA[SubClass],"Not Found")</f>
        <v>Assets</v>
      </c>
      <c r="I6257" t="str">
        <f>_xlfn.XLOOKUP(tbl_GL[[#This Row],[Account_key]],tbl_COA[Account_key],tbl_COA[SubClass2],"Not Found")</f>
        <v>Non-Current Assets</v>
      </c>
      <c r="J6257" t="str">
        <f>_xlfn.XLOOKUP(tbl_GL[[#This Row],[Account_key]],tbl_COA[Account_key],tbl_COA[SubAccount],,0)</f>
        <v>Patents and trademarks</v>
      </c>
      <c r="K6257">
        <f>YEAR(tbl_GL[[#This Row],[Date]])</f>
        <v>2018</v>
      </c>
    </row>
    <row r="6258" spans="1:11" hidden="1" x14ac:dyDescent="0.35">
      <c r="A6258">
        <v>536.1</v>
      </c>
      <c r="B6258" s="24">
        <v>43404</v>
      </c>
      <c r="C6258">
        <v>3</v>
      </c>
      <c r="D6258" s="13">
        <v>450</v>
      </c>
      <c r="E6258" s="23" t="s">
        <v>108</v>
      </c>
      <c r="F6258" s="17">
        <v>-3240</v>
      </c>
      <c r="G6258" t="str">
        <f>_xlfn.XLOOKUP(tbl_GL[[#This Row],[Account_key]],tbl_COA[Account_key],tbl_COA[Class],"Not Found")</f>
        <v>Interest &amp; Tax</v>
      </c>
      <c r="H6258" t="str">
        <f>_xlfn.XLOOKUP(tbl_GL[[#This Row],[Account_key]],tbl_COA[Account_key],tbl_COA[SubClass],"Not Found")</f>
        <v>Taxation</v>
      </c>
      <c r="I6258" t="str">
        <f>_xlfn.XLOOKUP(tbl_GL[[#This Row],[Account_key]],tbl_COA[Account_key],tbl_COA[SubClass2],"Not Found")</f>
        <v>Taxation</v>
      </c>
      <c r="J6258" t="str">
        <f>_xlfn.XLOOKUP(tbl_GL[[#This Row],[Account_key]],tbl_COA[Account_key],tbl_COA[SubAccount],,0)</f>
        <v>Taxation</v>
      </c>
      <c r="K6258">
        <f>YEAR(tbl_GL[[#This Row],[Date]])</f>
        <v>2018</v>
      </c>
    </row>
    <row r="6259" spans="1:11" hidden="1" x14ac:dyDescent="0.35">
      <c r="A6259">
        <v>536.20000000000005</v>
      </c>
      <c r="B6259" s="24">
        <v>43404</v>
      </c>
      <c r="C6259">
        <v>3</v>
      </c>
      <c r="D6259" s="13">
        <v>122</v>
      </c>
      <c r="E6259" s="23" t="s">
        <v>108</v>
      </c>
      <c r="F6259" s="17">
        <v>3240</v>
      </c>
      <c r="G6259" t="str">
        <f>_xlfn.XLOOKUP(tbl_GL[[#This Row],[Account_key]],tbl_COA[Account_key],tbl_COA[Class],"Not Found")</f>
        <v>Liabilities and Owners Equity</v>
      </c>
      <c r="H6259" t="str">
        <f>_xlfn.XLOOKUP(tbl_GL[[#This Row],[Account_key]],tbl_COA[Account_key],tbl_COA[SubClass],"Not Found")</f>
        <v>Liabilities</v>
      </c>
      <c r="I6259" t="str">
        <f>_xlfn.XLOOKUP(tbl_GL[[#This Row],[Account_key]],tbl_COA[Account_key],tbl_COA[SubClass2],"Not Found")</f>
        <v>Current Liabilities</v>
      </c>
      <c r="J6259" t="str">
        <f>_xlfn.XLOOKUP(tbl_GL[[#This Row],[Account_key]],tbl_COA[Account_key],tbl_COA[SubAccount],,0)</f>
        <v>Tax payable</v>
      </c>
      <c r="K6259">
        <f>YEAR(tbl_GL[[#This Row],[Date]])</f>
        <v>2018</v>
      </c>
    </row>
    <row r="6260" spans="1:11" hidden="1" x14ac:dyDescent="0.35">
      <c r="A6260">
        <v>537.1</v>
      </c>
      <c r="B6260" s="24">
        <v>43404</v>
      </c>
      <c r="C6260">
        <v>3</v>
      </c>
      <c r="D6260" s="13">
        <v>240</v>
      </c>
      <c r="E6260" s="13" t="s">
        <v>56</v>
      </c>
      <c r="F6260" s="17">
        <v>-4000</v>
      </c>
      <c r="G6260" t="str">
        <f>_xlfn.XLOOKUP(tbl_GL[[#This Row],[Account_key]],tbl_COA[Account_key],tbl_COA[Class],"Not Found")</f>
        <v>Operating account</v>
      </c>
      <c r="H6260" t="str">
        <f>_xlfn.XLOOKUP(tbl_GL[[#This Row],[Account_key]],tbl_COA[Account_key],tbl_COA[SubClass],"Not Found")</f>
        <v>Operating Expenses</v>
      </c>
      <c r="I6260" t="str">
        <f>_xlfn.XLOOKUP(tbl_GL[[#This Row],[Account_key]],tbl_COA[Account_key],tbl_COA[SubClass2],"Not Found")</f>
        <v>Sales &amp; Distribution</v>
      </c>
      <c r="J6260" t="str">
        <f>_xlfn.XLOOKUP(tbl_GL[[#This Row],[Account_key]],tbl_COA[Account_key],tbl_COA[SubAccount],,0)</f>
        <v>Salaries</v>
      </c>
      <c r="K6260">
        <f>YEAR(tbl_GL[[#This Row],[Date]])</f>
        <v>2018</v>
      </c>
    </row>
    <row r="6261" spans="1:11" hidden="1" x14ac:dyDescent="0.35">
      <c r="A6261">
        <v>537.20000000000005</v>
      </c>
      <c r="B6261" s="24">
        <v>43404</v>
      </c>
      <c r="C6261">
        <v>3</v>
      </c>
      <c r="D6261" s="13">
        <v>10</v>
      </c>
      <c r="E6261" s="13" t="s">
        <v>56</v>
      </c>
      <c r="F6261" s="17">
        <v>-4000</v>
      </c>
      <c r="G6261" t="str">
        <f>_xlfn.XLOOKUP(tbl_GL[[#This Row],[Account_key]],tbl_COA[Account_key],tbl_COA[Class],"Not Found")</f>
        <v>Assets</v>
      </c>
      <c r="H6261" t="str">
        <f>_xlfn.XLOOKUP(tbl_GL[[#This Row],[Account_key]],tbl_COA[Account_key],tbl_COA[SubClass],"Not Found")</f>
        <v>Assets</v>
      </c>
      <c r="I6261" t="str">
        <f>_xlfn.XLOOKUP(tbl_GL[[#This Row],[Account_key]],tbl_COA[Account_key],tbl_COA[SubClass2],"Not Found")</f>
        <v>Current Assets</v>
      </c>
      <c r="J6261" t="str">
        <f>_xlfn.XLOOKUP(tbl_GL[[#This Row],[Account_key]],tbl_COA[Account_key],tbl_COA[SubAccount],,0)</f>
        <v>Cash at Bank</v>
      </c>
      <c r="K6261">
        <f>YEAR(tbl_GL[[#This Row],[Date]])</f>
        <v>2018</v>
      </c>
    </row>
    <row r="6262" spans="1:11" hidden="1" x14ac:dyDescent="0.35">
      <c r="A6262">
        <v>538.1</v>
      </c>
      <c r="B6262" s="24">
        <v>43404</v>
      </c>
      <c r="C6262">
        <v>3</v>
      </c>
      <c r="D6262" s="13">
        <v>380</v>
      </c>
      <c r="E6262" s="13" t="s">
        <v>101</v>
      </c>
      <c r="F6262" s="17">
        <v>-4000</v>
      </c>
      <c r="G6262" t="str">
        <f>_xlfn.XLOOKUP(tbl_GL[[#This Row],[Account_key]],tbl_COA[Account_key],tbl_COA[Class],"Not Found")</f>
        <v>Operating account</v>
      </c>
      <c r="H6262" t="str">
        <f>_xlfn.XLOOKUP(tbl_GL[[#This Row],[Account_key]],tbl_COA[Account_key],tbl_COA[SubClass],"Not Found")</f>
        <v>Depreciation &amp; Amortization</v>
      </c>
      <c r="I6262" t="str">
        <f>_xlfn.XLOOKUP(tbl_GL[[#This Row],[Account_key]],tbl_COA[Account_key],tbl_COA[SubClass2],"Not Found")</f>
        <v>Depreciation</v>
      </c>
      <c r="J6262" t="str">
        <f>_xlfn.XLOOKUP(tbl_GL[[#This Row],[Account_key]],tbl_COA[Account_key],tbl_COA[SubAccount],,0)</f>
        <v>Equipment</v>
      </c>
      <c r="K6262">
        <f>YEAR(tbl_GL[[#This Row],[Date]])</f>
        <v>2018</v>
      </c>
    </row>
    <row r="6263" spans="1:11" hidden="1" x14ac:dyDescent="0.35">
      <c r="A6263">
        <v>538.20000000000005</v>
      </c>
      <c r="B6263" s="24">
        <v>43404</v>
      </c>
      <c r="C6263">
        <v>3</v>
      </c>
      <c r="D6263" s="13">
        <v>90</v>
      </c>
      <c r="E6263" s="13" t="s">
        <v>101</v>
      </c>
      <c r="F6263" s="17">
        <v>-4000</v>
      </c>
      <c r="G6263" t="str">
        <f>_xlfn.XLOOKUP(tbl_GL[[#This Row],[Account_key]],tbl_COA[Account_key],tbl_COA[Class],"Not Found")</f>
        <v>Assets</v>
      </c>
      <c r="H6263" t="str">
        <f>_xlfn.XLOOKUP(tbl_GL[[#This Row],[Account_key]],tbl_COA[Account_key],tbl_COA[SubClass],"Not Found")</f>
        <v>Assets</v>
      </c>
      <c r="I6263" t="str">
        <f>_xlfn.XLOOKUP(tbl_GL[[#This Row],[Account_key]],tbl_COA[Account_key],tbl_COA[SubClass2],"Not Found")</f>
        <v>Non-Current Assets</v>
      </c>
      <c r="J6263" t="str">
        <f>_xlfn.XLOOKUP(tbl_GL[[#This Row],[Account_key]],tbl_COA[Account_key],tbl_COA[SubAccount],,0)</f>
        <v>Office Furniture &amp; Equipment</v>
      </c>
      <c r="K6263">
        <f>YEAR(tbl_GL[[#This Row],[Date]])</f>
        <v>2018</v>
      </c>
    </row>
    <row r="6264" spans="1:11" hidden="1" x14ac:dyDescent="0.35">
      <c r="A6264">
        <v>540.1</v>
      </c>
      <c r="B6264" s="24">
        <v>43405</v>
      </c>
      <c r="C6264">
        <v>3</v>
      </c>
      <c r="D6264" s="13">
        <v>320</v>
      </c>
      <c r="E6264" s="13" t="s">
        <v>97</v>
      </c>
      <c r="F6264" s="17">
        <v>-1068</v>
      </c>
      <c r="G6264" t="str">
        <f>_xlfn.XLOOKUP(tbl_GL[[#This Row],[Account_key]],tbl_COA[Account_key],tbl_COA[Class],"Not Found")</f>
        <v>Operating account</v>
      </c>
      <c r="H6264" t="str">
        <f>_xlfn.XLOOKUP(tbl_GL[[#This Row],[Account_key]],tbl_COA[Account_key],tbl_COA[SubClass],"Not Found")</f>
        <v>Operating Expenses</v>
      </c>
      <c r="I6264" t="str">
        <f>_xlfn.XLOOKUP(tbl_GL[[#This Row],[Account_key]],tbl_COA[Account_key],tbl_COA[SubClass2],"Not Found")</f>
        <v>Administration</v>
      </c>
      <c r="J6264" t="str">
        <f>_xlfn.XLOOKUP(tbl_GL[[#This Row],[Account_key]],tbl_COA[Account_key],tbl_COA[SubAccount],,0)</f>
        <v>Professional Services</v>
      </c>
      <c r="K6264">
        <f>YEAR(tbl_GL[[#This Row],[Date]])</f>
        <v>2018</v>
      </c>
    </row>
    <row r="6265" spans="1:11" hidden="1" x14ac:dyDescent="0.35">
      <c r="A6265">
        <v>540.20000000000005</v>
      </c>
      <c r="B6265" s="24">
        <v>43405</v>
      </c>
      <c r="C6265">
        <v>3</v>
      </c>
      <c r="D6265" s="13">
        <v>120</v>
      </c>
      <c r="E6265" s="13" t="s">
        <v>97</v>
      </c>
      <c r="F6265" s="17">
        <v>1068</v>
      </c>
      <c r="G6265" t="str">
        <f>_xlfn.XLOOKUP(tbl_GL[[#This Row],[Account_key]],tbl_COA[Account_key],tbl_COA[Class],"Not Found")</f>
        <v>Liabilities and Owners Equity</v>
      </c>
      <c r="H6265" t="str">
        <f>_xlfn.XLOOKUP(tbl_GL[[#This Row],[Account_key]],tbl_COA[Account_key],tbl_COA[SubClass],"Not Found")</f>
        <v>Liabilities</v>
      </c>
      <c r="I6265" t="str">
        <f>_xlfn.XLOOKUP(tbl_GL[[#This Row],[Account_key]],tbl_COA[Account_key],tbl_COA[SubClass2],"Not Found")</f>
        <v>Current Liabilities</v>
      </c>
      <c r="J6265" t="str">
        <f>_xlfn.XLOOKUP(tbl_GL[[#This Row],[Account_key]],tbl_COA[Account_key],tbl_COA[SubAccount],,0)</f>
        <v>Accrued Expenses</v>
      </c>
      <c r="K6265">
        <f>YEAR(tbl_GL[[#This Row],[Date]])</f>
        <v>2018</v>
      </c>
    </row>
    <row r="6266" spans="1:11" hidden="1" x14ac:dyDescent="0.35">
      <c r="A6266">
        <v>541.1</v>
      </c>
      <c r="B6266" s="24">
        <v>43405</v>
      </c>
      <c r="C6266">
        <v>3</v>
      </c>
      <c r="D6266" s="13">
        <v>60</v>
      </c>
      <c r="E6266" s="13" t="s">
        <v>84</v>
      </c>
      <c r="F6266" s="17">
        <v>18667</v>
      </c>
      <c r="G6266" t="str">
        <f>_xlfn.XLOOKUP(tbl_GL[[#This Row],[Account_key]],tbl_COA[Account_key],tbl_COA[Class],"Not Found")</f>
        <v>Assets</v>
      </c>
      <c r="H6266" t="str">
        <f>_xlfn.XLOOKUP(tbl_GL[[#This Row],[Account_key]],tbl_COA[Account_key],tbl_COA[SubClass],"Not Found")</f>
        <v>Assets</v>
      </c>
      <c r="I6266" t="str">
        <f>_xlfn.XLOOKUP(tbl_GL[[#This Row],[Account_key]],tbl_COA[Account_key],tbl_COA[SubClass2],"Not Found")</f>
        <v>Current Assets</v>
      </c>
      <c r="J6266" t="str">
        <f>_xlfn.XLOOKUP(tbl_GL[[#This Row],[Account_key]],tbl_COA[Account_key],tbl_COA[SubAccount],,0)</f>
        <v>Inventory</v>
      </c>
      <c r="K6266">
        <f>YEAR(tbl_GL[[#This Row],[Date]])</f>
        <v>2018</v>
      </c>
    </row>
    <row r="6267" spans="1:11" hidden="1" x14ac:dyDescent="0.35">
      <c r="A6267">
        <v>541.20000000000005</v>
      </c>
      <c r="B6267" s="24">
        <v>43405</v>
      </c>
      <c r="C6267">
        <v>3</v>
      </c>
      <c r="D6267" s="13">
        <v>110</v>
      </c>
      <c r="E6267" s="13" t="s">
        <v>84</v>
      </c>
      <c r="F6267" s="17">
        <v>18667</v>
      </c>
      <c r="G6267" t="str">
        <f>_xlfn.XLOOKUP(tbl_GL[[#This Row],[Account_key]],tbl_COA[Account_key],tbl_COA[Class],"Not Found")</f>
        <v>Liabilities and Owners Equity</v>
      </c>
      <c r="H6267" t="str">
        <f>_xlfn.XLOOKUP(tbl_GL[[#This Row],[Account_key]],tbl_COA[Account_key],tbl_COA[SubClass],"Not Found")</f>
        <v>Liabilities</v>
      </c>
      <c r="I6267" t="str">
        <f>_xlfn.XLOOKUP(tbl_GL[[#This Row],[Account_key]],tbl_COA[Account_key],tbl_COA[SubClass2],"Not Found")</f>
        <v>Current Liabilities</v>
      </c>
      <c r="J6267" t="str">
        <f>_xlfn.XLOOKUP(tbl_GL[[#This Row],[Account_key]],tbl_COA[Account_key],tbl_COA[SubAccount],,0)</f>
        <v>Trade Payables</v>
      </c>
      <c r="K6267">
        <f>YEAR(tbl_GL[[#This Row],[Date]])</f>
        <v>2018</v>
      </c>
    </row>
    <row r="6268" spans="1:11" hidden="1" x14ac:dyDescent="0.35">
      <c r="A6268">
        <v>542.1</v>
      </c>
      <c r="B6268" s="24">
        <v>43406</v>
      </c>
      <c r="C6268">
        <v>3</v>
      </c>
      <c r="D6268" s="13">
        <v>230</v>
      </c>
      <c r="E6268" s="13" t="s">
        <v>4</v>
      </c>
      <c r="F6268" s="17">
        <v>-913</v>
      </c>
      <c r="G6268" t="str">
        <f>_xlfn.XLOOKUP(tbl_GL[[#This Row],[Account_key]],tbl_COA[Account_key],tbl_COA[Class],"Not Found")</f>
        <v>Trading account</v>
      </c>
      <c r="H6268" t="str">
        <f>_xlfn.XLOOKUP(tbl_GL[[#This Row],[Account_key]],tbl_COA[Account_key],tbl_COA[SubClass],"Not Found")</f>
        <v>Cost of Sales</v>
      </c>
      <c r="I6268" t="str">
        <f>_xlfn.XLOOKUP(tbl_GL[[#This Row],[Account_key]],tbl_COA[Account_key],tbl_COA[SubClass2],"Not Found")</f>
        <v>Cost of Sales</v>
      </c>
      <c r="J6268" t="str">
        <f>_xlfn.XLOOKUP(tbl_GL[[#This Row],[Account_key]],tbl_COA[Account_key],tbl_COA[SubAccount],,0)</f>
        <v>Cost of Sales</v>
      </c>
      <c r="K6268">
        <f>YEAR(tbl_GL[[#This Row],[Date]])</f>
        <v>2018</v>
      </c>
    </row>
    <row r="6269" spans="1:11" hidden="1" x14ac:dyDescent="0.35">
      <c r="A6269">
        <v>542.20000000000005</v>
      </c>
      <c r="B6269" s="24">
        <v>43406</v>
      </c>
      <c r="C6269">
        <v>3</v>
      </c>
      <c r="D6269" s="13">
        <v>60</v>
      </c>
      <c r="E6269" s="13" t="s">
        <v>4</v>
      </c>
      <c r="F6269" s="17">
        <v>-913</v>
      </c>
      <c r="G6269" t="str">
        <f>_xlfn.XLOOKUP(tbl_GL[[#This Row],[Account_key]],tbl_COA[Account_key],tbl_COA[Class],"Not Found")</f>
        <v>Assets</v>
      </c>
      <c r="H6269" t="str">
        <f>_xlfn.XLOOKUP(tbl_GL[[#This Row],[Account_key]],tbl_COA[Account_key],tbl_COA[SubClass],"Not Found")</f>
        <v>Assets</v>
      </c>
      <c r="I6269" t="str">
        <f>_xlfn.XLOOKUP(tbl_GL[[#This Row],[Account_key]],tbl_COA[Account_key],tbl_COA[SubClass2],"Not Found")</f>
        <v>Current Assets</v>
      </c>
      <c r="J6269" t="str">
        <f>_xlfn.XLOOKUP(tbl_GL[[#This Row],[Account_key]],tbl_COA[Account_key],tbl_COA[SubAccount],,0)</f>
        <v>Inventory</v>
      </c>
      <c r="K6269">
        <f>YEAR(tbl_GL[[#This Row],[Date]])</f>
        <v>2018</v>
      </c>
    </row>
    <row r="6270" spans="1:11" hidden="1" x14ac:dyDescent="0.35">
      <c r="A6270">
        <v>543.1</v>
      </c>
      <c r="B6270" s="24">
        <v>43406</v>
      </c>
      <c r="C6270">
        <v>3</v>
      </c>
      <c r="D6270" s="13">
        <v>210</v>
      </c>
      <c r="E6270" s="13" t="s">
        <v>7</v>
      </c>
      <c r="F6270" s="17">
        <v>2662</v>
      </c>
      <c r="G6270" t="str">
        <f>_xlfn.XLOOKUP(tbl_GL[[#This Row],[Account_key]],tbl_COA[Account_key],tbl_COA[Class],"Not Found")</f>
        <v>Trading account</v>
      </c>
      <c r="H6270" t="str">
        <f>_xlfn.XLOOKUP(tbl_GL[[#This Row],[Account_key]],tbl_COA[Account_key],tbl_COA[SubClass],"Not Found")</f>
        <v>Sales</v>
      </c>
      <c r="I6270" t="str">
        <f>_xlfn.XLOOKUP(tbl_GL[[#This Row],[Account_key]],tbl_COA[Account_key],tbl_COA[SubClass2],"Not Found")</f>
        <v>Sales</v>
      </c>
      <c r="J6270" t="str">
        <f>_xlfn.XLOOKUP(tbl_GL[[#This Row],[Account_key]],tbl_COA[Account_key],tbl_COA[SubAccount],,0)</f>
        <v>Sales</v>
      </c>
      <c r="K6270">
        <f>YEAR(tbl_GL[[#This Row],[Date]])</f>
        <v>2018</v>
      </c>
    </row>
    <row r="6271" spans="1:11" hidden="1" x14ac:dyDescent="0.35">
      <c r="A6271">
        <v>543.20000000000005</v>
      </c>
      <c r="B6271" s="24">
        <v>43406</v>
      </c>
      <c r="C6271">
        <v>3</v>
      </c>
      <c r="D6271" s="13">
        <v>10</v>
      </c>
      <c r="E6271" s="13" t="s">
        <v>7</v>
      </c>
      <c r="F6271" s="17">
        <v>2662</v>
      </c>
      <c r="G6271" t="str">
        <f>_xlfn.XLOOKUP(tbl_GL[[#This Row],[Account_key]],tbl_COA[Account_key],tbl_COA[Class],"Not Found")</f>
        <v>Assets</v>
      </c>
      <c r="H6271" t="str">
        <f>_xlfn.XLOOKUP(tbl_GL[[#This Row],[Account_key]],tbl_COA[Account_key],tbl_COA[SubClass],"Not Found")</f>
        <v>Assets</v>
      </c>
      <c r="I6271" t="str">
        <f>_xlfn.XLOOKUP(tbl_GL[[#This Row],[Account_key]],tbl_COA[Account_key],tbl_COA[SubClass2],"Not Found")</f>
        <v>Current Assets</v>
      </c>
      <c r="J6271" t="str">
        <f>_xlfn.XLOOKUP(tbl_GL[[#This Row],[Account_key]],tbl_COA[Account_key],tbl_COA[SubAccount],,0)</f>
        <v>Cash at Bank</v>
      </c>
      <c r="K6271">
        <f>YEAR(tbl_GL[[#This Row],[Date]])</f>
        <v>2018</v>
      </c>
    </row>
    <row r="6272" spans="1:11" hidden="1" x14ac:dyDescent="0.35">
      <c r="A6272">
        <v>544.1</v>
      </c>
      <c r="B6272" s="24">
        <v>43406</v>
      </c>
      <c r="C6272">
        <v>3</v>
      </c>
      <c r="D6272" s="13">
        <v>230</v>
      </c>
      <c r="E6272" s="13" t="s">
        <v>4</v>
      </c>
      <c r="F6272" s="17">
        <v>-3684</v>
      </c>
      <c r="G6272" t="str">
        <f>_xlfn.XLOOKUP(tbl_GL[[#This Row],[Account_key]],tbl_COA[Account_key],tbl_COA[Class],"Not Found")</f>
        <v>Trading account</v>
      </c>
      <c r="H6272" t="str">
        <f>_xlfn.XLOOKUP(tbl_GL[[#This Row],[Account_key]],tbl_COA[Account_key],tbl_COA[SubClass],"Not Found")</f>
        <v>Cost of Sales</v>
      </c>
      <c r="I6272" t="str">
        <f>_xlfn.XLOOKUP(tbl_GL[[#This Row],[Account_key]],tbl_COA[Account_key],tbl_COA[SubClass2],"Not Found")</f>
        <v>Cost of Sales</v>
      </c>
      <c r="J6272" t="str">
        <f>_xlfn.XLOOKUP(tbl_GL[[#This Row],[Account_key]],tbl_COA[Account_key],tbl_COA[SubAccount],,0)</f>
        <v>Cost of Sales</v>
      </c>
      <c r="K6272">
        <f>YEAR(tbl_GL[[#This Row],[Date]])</f>
        <v>2018</v>
      </c>
    </row>
    <row r="6273" spans="1:11" hidden="1" x14ac:dyDescent="0.35">
      <c r="A6273">
        <v>544.20000000000005</v>
      </c>
      <c r="B6273" s="24">
        <v>43406</v>
      </c>
      <c r="C6273">
        <v>3</v>
      </c>
      <c r="D6273" s="13">
        <v>60</v>
      </c>
      <c r="E6273" s="13" t="s">
        <v>4</v>
      </c>
      <c r="F6273" s="17">
        <v>-3684</v>
      </c>
      <c r="G6273" t="str">
        <f>_xlfn.XLOOKUP(tbl_GL[[#This Row],[Account_key]],tbl_COA[Account_key],tbl_COA[Class],"Not Found")</f>
        <v>Assets</v>
      </c>
      <c r="H6273" t="str">
        <f>_xlfn.XLOOKUP(tbl_GL[[#This Row],[Account_key]],tbl_COA[Account_key],tbl_COA[SubClass],"Not Found")</f>
        <v>Assets</v>
      </c>
      <c r="I6273" t="str">
        <f>_xlfn.XLOOKUP(tbl_GL[[#This Row],[Account_key]],tbl_COA[Account_key],tbl_COA[SubClass2],"Not Found")</f>
        <v>Current Assets</v>
      </c>
      <c r="J6273" t="str">
        <f>_xlfn.XLOOKUP(tbl_GL[[#This Row],[Account_key]],tbl_COA[Account_key],tbl_COA[SubAccount],,0)</f>
        <v>Inventory</v>
      </c>
      <c r="K6273">
        <f>YEAR(tbl_GL[[#This Row],[Date]])</f>
        <v>2018</v>
      </c>
    </row>
    <row r="6274" spans="1:11" hidden="1" x14ac:dyDescent="0.35">
      <c r="A6274">
        <v>545.1</v>
      </c>
      <c r="B6274" s="24">
        <v>43406</v>
      </c>
      <c r="C6274">
        <v>3</v>
      </c>
      <c r="D6274" s="13">
        <v>30</v>
      </c>
      <c r="E6274" s="13" t="s">
        <v>80</v>
      </c>
      <c r="F6274" s="17">
        <v>-11523</v>
      </c>
      <c r="G6274" t="str">
        <f>_xlfn.XLOOKUP(tbl_GL[[#This Row],[Account_key]],tbl_COA[Account_key],tbl_COA[Class],"Not Found")</f>
        <v>Assets</v>
      </c>
      <c r="H6274" t="str">
        <f>_xlfn.XLOOKUP(tbl_GL[[#This Row],[Account_key]],tbl_COA[Account_key],tbl_COA[SubClass],"Not Found")</f>
        <v>Assets</v>
      </c>
      <c r="I6274" t="str">
        <f>_xlfn.XLOOKUP(tbl_GL[[#This Row],[Account_key]],tbl_COA[Account_key],tbl_COA[SubClass2],"Not Found")</f>
        <v>Current Assets</v>
      </c>
      <c r="J6274" t="str">
        <f>_xlfn.XLOOKUP(tbl_GL[[#This Row],[Account_key]],tbl_COA[Account_key],tbl_COA[SubAccount],,0)</f>
        <v>Trade Receivables</v>
      </c>
      <c r="K6274">
        <f>YEAR(tbl_GL[[#This Row],[Date]])</f>
        <v>2018</v>
      </c>
    </row>
    <row r="6275" spans="1:11" hidden="1" x14ac:dyDescent="0.35">
      <c r="A6275">
        <v>545.20000000000005</v>
      </c>
      <c r="B6275" s="24">
        <v>43406</v>
      </c>
      <c r="C6275">
        <v>3</v>
      </c>
      <c r="D6275" s="13">
        <v>10</v>
      </c>
      <c r="E6275" s="13" t="s">
        <v>80</v>
      </c>
      <c r="F6275" s="17">
        <v>11523</v>
      </c>
      <c r="G6275" t="str">
        <f>_xlfn.XLOOKUP(tbl_GL[[#This Row],[Account_key]],tbl_COA[Account_key],tbl_COA[Class],"Not Found")</f>
        <v>Assets</v>
      </c>
      <c r="H6275" t="str">
        <f>_xlfn.XLOOKUP(tbl_GL[[#This Row],[Account_key]],tbl_COA[Account_key],tbl_COA[SubClass],"Not Found")</f>
        <v>Assets</v>
      </c>
      <c r="I6275" t="str">
        <f>_xlfn.XLOOKUP(tbl_GL[[#This Row],[Account_key]],tbl_COA[Account_key],tbl_COA[SubClass2],"Not Found")</f>
        <v>Current Assets</v>
      </c>
      <c r="J6275" t="str">
        <f>_xlfn.XLOOKUP(tbl_GL[[#This Row],[Account_key]],tbl_COA[Account_key],tbl_COA[SubAccount],,0)</f>
        <v>Cash at Bank</v>
      </c>
      <c r="K6275">
        <f>YEAR(tbl_GL[[#This Row],[Date]])</f>
        <v>2018</v>
      </c>
    </row>
    <row r="6276" spans="1:11" hidden="1" x14ac:dyDescent="0.35">
      <c r="A6276">
        <v>546.1</v>
      </c>
      <c r="B6276" s="24">
        <v>43406</v>
      </c>
      <c r="C6276">
        <v>3</v>
      </c>
      <c r="D6276" s="13">
        <v>210</v>
      </c>
      <c r="E6276" s="13" t="s">
        <v>8</v>
      </c>
      <c r="F6276" s="17">
        <v>11514</v>
      </c>
      <c r="G6276" t="str">
        <f>_xlfn.XLOOKUP(tbl_GL[[#This Row],[Account_key]],tbl_COA[Account_key],tbl_COA[Class],"Not Found")</f>
        <v>Trading account</v>
      </c>
      <c r="H6276" t="str">
        <f>_xlfn.XLOOKUP(tbl_GL[[#This Row],[Account_key]],tbl_COA[Account_key],tbl_COA[SubClass],"Not Found")</f>
        <v>Sales</v>
      </c>
      <c r="I6276" t="str">
        <f>_xlfn.XLOOKUP(tbl_GL[[#This Row],[Account_key]],tbl_COA[Account_key],tbl_COA[SubClass2],"Not Found")</f>
        <v>Sales</v>
      </c>
      <c r="J6276" t="str">
        <f>_xlfn.XLOOKUP(tbl_GL[[#This Row],[Account_key]],tbl_COA[Account_key],tbl_COA[SubAccount],,0)</f>
        <v>Sales</v>
      </c>
      <c r="K6276">
        <f>YEAR(tbl_GL[[#This Row],[Date]])</f>
        <v>2018</v>
      </c>
    </row>
    <row r="6277" spans="1:11" hidden="1" x14ac:dyDescent="0.35">
      <c r="A6277">
        <v>546.20000000000005</v>
      </c>
      <c r="B6277" s="24">
        <v>43406</v>
      </c>
      <c r="C6277">
        <v>3</v>
      </c>
      <c r="D6277" s="13">
        <v>30</v>
      </c>
      <c r="E6277" s="13" t="s">
        <v>8</v>
      </c>
      <c r="F6277" s="17">
        <v>11514</v>
      </c>
      <c r="G6277" t="str">
        <f>_xlfn.XLOOKUP(tbl_GL[[#This Row],[Account_key]],tbl_COA[Account_key],tbl_COA[Class],"Not Found")</f>
        <v>Assets</v>
      </c>
      <c r="H6277" t="str">
        <f>_xlfn.XLOOKUP(tbl_GL[[#This Row],[Account_key]],tbl_COA[Account_key],tbl_COA[SubClass],"Not Found")</f>
        <v>Assets</v>
      </c>
      <c r="I6277" t="str">
        <f>_xlfn.XLOOKUP(tbl_GL[[#This Row],[Account_key]],tbl_COA[Account_key],tbl_COA[SubClass2],"Not Found")</f>
        <v>Current Assets</v>
      </c>
      <c r="J6277" t="str">
        <f>_xlfn.XLOOKUP(tbl_GL[[#This Row],[Account_key]],tbl_COA[Account_key],tbl_COA[SubAccount],,0)</f>
        <v>Trade Receivables</v>
      </c>
      <c r="K6277">
        <f>YEAR(tbl_GL[[#This Row],[Date]])</f>
        <v>2018</v>
      </c>
    </row>
    <row r="6278" spans="1:11" hidden="1" x14ac:dyDescent="0.35">
      <c r="A6278">
        <v>547.1</v>
      </c>
      <c r="B6278" s="24">
        <v>43407</v>
      </c>
      <c r="C6278">
        <v>3</v>
      </c>
      <c r="D6278" s="13">
        <v>350</v>
      </c>
      <c r="E6278" s="13" t="s">
        <v>97</v>
      </c>
      <c r="F6278" s="17">
        <v>-1591</v>
      </c>
      <c r="G6278" t="str">
        <f>_xlfn.XLOOKUP(tbl_GL[[#This Row],[Account_key]],tbl_COA[Account_key],tbl_COA[Class],"Not Found")</f>
        <v>Operating account</v>
      </c>
      <c r="H6278" t="str">
        <f>_xlfn.XLOOKUP(tbl_GL[[#This Row],[Account_key]],tbl_COA[Account_key],tbl_COA[SubClass],"Not Found")</f>
        <v>Operating Expenses</v>
      </c>
      <c r="I6278" t="str">
        <f>_xlfn.XLOOKUP(tbl_GL[[#This Row],[Account_key]],tbl_COA[Account_key],tbl_COA[SubClass2],"Not Found")</f>
        <v>Administration</v>
      </c>
      <c r="J6278" t="str">
        <f>_xlfn.XLOOKUP(tbl_GL[[#This Row],[Account_key]],tbl_COA[Account_key],tbl_COA[SubAccount],,0)</f>
        <v>Other Expenses</v>
      </c>
      <c r="K6278">
        <f>YEAR(tbl_GL[[#This Row],[Date]])</f>
        <v>2018</v>
      </c>
    </row>
    <row r="6279" spans="1:11" hidden="1" x14ac:dyDescent="0.35">
      <c r="A6279">
        <v>547.20000000000005</v>
      </c>
      <c r="B6279" s="24">
        <v>43407</v>
      </c>
      <c r="C6279">
        <v>3</v>
      </c>
      <c r="D6279" s="13">
        <v>120</v>
      </c>
      <c r="E6279" s="13" t="s">
        <v>97</v>
      </c>
      <c r="F6279" s="17">
        <v>1591</v>
      </c>
      <c r="G6279" t="str">
        <f>_xlfn.XLOOKUP(tbl_GL[[#This Row],[Account_key]],tbl_COA[Account_key],tbl_COA[Class],"Not Found")</f>
        <v>Liabilities and Owners Equity</v>
      </c>
      <c r="H6279" t="str">
        <f>_xlfn.XLOOKUP(tbl_GL[[#This Row],[Account_key]],tbl_COA[Account_key],tbl_COA[SubClass],"Not Found")</f>
        <v>Liabilities</v>
      </c>
      <c r="I6279" t="str">
        <f>_xlfn.XLOOKUP(tbl_GL[[#This Row],[Account_key]],tbl_COA[Account_key],tbl_COA[SubClass2],"Not Found")</f>
        <v>Current Liabilities</v>
      </c>
      <c r="J6279" t="str">
        <f>_xlfn.XLOOKUP(tbl_GL[[#This Row],[Account_key]],tbl_COA[Account_key],tbl_COA[SubAccount],,0)</f>
        <v>Accrued Expenses</v>
      </c>
      <c r="K6279">
        <f>YEAR(tbl_GL[[#This Row],[Date]])</f>
        <v>2018</v>
      </c>
    </row>
    <row r="6280" spans="1:11" hidden="1" x14ac:dyDescent="0.35">
      <c r="A6280">
        <v>548.1</v>
      </c>
      <c r="B6280" s="24">
        <v>43409</v>
      </c>
      <c r="C6280">
        <v>3</v>
      </c>
      <c r="D6280" s="13">
        <v>10</v>
      </c>
      <c r="E6280" s="13" t="s">
        <v>98</v>
      </c>
      <c r="F6280" s="17">
        <v>-1245</v>
      </c>
      <c r="G6280" t="str">
        <f>_xlfn.XLOOKUP(tbl_GL[[#This Row],[Account_key]],tbl_COA[Account_key],tbl_COA[Class],"Not Found")</f>
        <v>Assets</v>
      </c>
      <c r="H6280" t="str">
        <f>_xlfn.XLOOKUP(tbl_GL[[#This Row],[Account_key]],tbl_COA[Account_key],tbl_COA[SubClass],"Not Found")</f>
        <v>Assets</v>
      </c>
      <c r="I6280" t="str">
        <f>_xlfn.XLOOKUP(tbl_GL[[#This Row],[Account_key]],tbl_COA[Account_key],tbl_COA[SubClass2],"Not Found")</f>
        <v>Current Assets</v>
      </c>
      <c r="J6280" t="str">
        <f>_xlfn.XLOOKUP(tbl_GL[[#This Row],[Account_key]],tbl_COA[Account_key],tbl_COA[SubAccount],,0)</f>
        <v>Cash at Bank</v>
      </c>
      <c r="K6280">
        <f>YEAR(tbl_GL[[#This Row],[Date]])</f>
        <v>2018</v>
      </c>
    </row>
    <row r="6281" spans="1:11" hidden="1" x14ac:dyDescent="0.35">
      <c r="A6281">
        <v>548.20000000000005</v>
      </c>
      <c r="B6281" s="24">
        <v>43409</v>
      </c>
      <c r="C6281">
        <v>3</v>
      </c>
      <c r="D6281" s="13">
        <v>120</v>
      </c>
      <c r="E6281" s="13" t="s">
        <v>98</v>
      </c>
      <c r="F6281" s="17">
        <v>-1245</v>
      </c>
      <c r="G6281" t="str">
        <f>_xlfn.XLOOKUP(tbl_GL[[#This Row],[Account_key]],tbl_COA[Account_key],tbl_COA[Class],"Not Found")</f>
        <v>Liabilities and Owners Equity</v>
      </c>
      <c r="H6281" t="str">
        <f>_xlfn.XLOOKUP(tbl_GL[[#This Row],[Account_key]],tbl_COA[Account_key],tbl_COA[SubClass],"Not Found")</f>
        <v>Liabilities</v>
      </c>
      <c r="I6281" t="str">
        <f>_xlfn.XLOOKUP(tbl_GL[[#This Row],[Account_key]],tbl_COA[Account_key],tbl_COA[SubClass2],"Not Found")</f>
        <v>Current Liabilities</v>
      </c>
      <c r="J6281" t="str">
        <f>_xlfn.XLOOKUP(tbl_GL[[#This Row],[Account_key]],tbl_COA[Account_key],tbl_COA[SubAccount],,0)</f>
        <v>Accrued Expenses</v>
      </c>
      <c r="K6281">
        <f>YEAR(tbl_GL[[#This Row],[Date]])</f>
        <v>2018</v>
      </c>
    </row>
    <row r="6282" spans="1:11" hidden="1" x14ac:dyDescent="0.35">
      <c r="A6282">
        <v>549.1</v>
      </c>
      <c r="B6282" s="24">
        <v>43409</v>
      </c>
      <c r="C6282">
        <v>3</v>
      </c>
      <c r="D6282" s="13">
        <v>320</v>
      </c>
      <c r="E6282" s="13" t="s">
        <v>97</v>
      </c>
      <c r="F6282" s="17">
        <v>-1566</v>
      </c>
      <c r="G6282" t="str">
        <f>_xlfn.XLOOKUP(tbl_GL[[#This Row],[Account_key]],tbl_COA[Account_key],tbl_COA[Class],"Not Found")</f>
        <v>Operating account</v>
      </c>
      <c r="H6282" t="str">
        <f>_xlfn.XLOOKUP(tbl_GL[[#This Row],[Account_key]],tbl_COA[Account_key],tbl_COA[SubClass],"Not Found")</f>
        <v>Operating Expenses</v>
      </c>
      <c r="I6282" t="str">
        <f>_xlfn.XLOOKUP(tbl_GL[[#This Row],[Account_key]],tbl_COA[Account_key],tbl_COA[SubClass2],"Not Found")</f>
        <v>Administration</v>
      </c>
      <c r="J6282" t="str">
        <f>_xlfn.XLOOKUP(tbl_GL[[#This Row],[Account_key]],tbl_COA[Account_key],tbl_COA[SubAccount],,0)</f>
        <v>Professional Services</v>
      </c>
      <c r="K6282">
        <f>YEAR(tbl_GL[[#This Row],[Date]])</f>
        <v>2018</v>
      </c>
    </row>
    <row r="6283" spans="1:11" hidden="1" x14ac:dyDescent="0.35">
      <c r="A6283">
        <v>549.20000000000005</v>
      </c>
      <c r="B6283" s="24">
        <v>43409</v>
      </c>
      <c r="C6283">
        <v>3</v>
      </c>
      <c r="D6283" s="13">
        <v>120</v>
      </c>
      <c r="E6283" s="13" t="s">
        <v>97</v>
      </c>
      <c r="F6283" s="17">
        <v>1566</v>
      </c>
      <c r="G6283" t="str">
        <f>_xlfn.XLOOKUP(tbl_GL[[#This Row],[Account_key]],tbl_COA[Account_key],tbl_COA[Class],"Not Found")</f>
        <v>Liabilities and Owners Equity</v>
      </c>
      <c r="H6283" t="str">
        <f>_xlfn.XLOOKUP(tbl_GL[[#This Row],[Account_key]],tbl_COA[Account_key],tbl_COA[SubClass],"Not Found")</f>
        <v>Liabilities</v>
      </c>
      <c r="I6283" t="str">
        <f>_xlfn.XLOOKUP(tbl_GL[[#This Row],[Account_key]],tbl_COA[Account_key],tbl_COA[SubClass2],"Not Found")</f>
        <v>Current Liabilities</v>
      </c>
      <c r="J6283" t="str">
        <f>_xlfn.XLOOKUP(tbl_GL[[#This Row],[Account_key]],tbl_COA[Account_key],tbl_COA[SubAccount],,0)</f>
        <v>Accrued Expenses</v>
      </c>
      <c r="K6283">
        <f>YEAR(tbl_GL[[#This Row],[Date]])</f>
        <v>2018</v>
      </c>
    </row>
    <row r="6284" spans="1:11" hidden="1" x14ac:dyDescent="0.35">
      <c r="A6284">
        <v>550.1</v>
      </c>
      <c r="B6284" s="24">
        <v>43409</v>
      </c>
      <c r="C6284">
        <v>3</v>
      </c>
      <c r="D6284" s="13">
        <v>10</v>
      </c>
      <c r="E6284" s="13" t="s">
        <v>118</v>
      </c>
      <c r="F6284" s="17">
        <v>1750</v>
      </c>
      <c r="G6284" t="str">
        <f>_xlfn.XLOOKUP(tbl_GL[[#This Row],[Account_key]],tbl_COA[Account_key],tbl_COA[Class],"Not Found")</f>
        <v>Assets</v>
      </c>
      <c r="H6284" t="str">
        <f>_xlfn.XLOOKUP(tbl_GL[[#This Row],[Account_key]],tbl_COA[Account_key],tbl_COA[SubClass],"Not Found")</f>
        <v>Assets</v>
      </c>
      <c r="I6284" t="str">
        <f>_xlfn.XLOOKUP(tbl_GL[[#This Row],[Account_key]],tbl_COA[Account_key],tbl_COA[SubClass2],"Not Found")</f>
        <v>Current Assets</v>
      </c>
      <c r="J6284" t="str">
        <f>_xlfn.XLOOKUP(tbl_GL[[#This Row],[Account_key]],tbl_COA[Account_key],tbl_COA[SubAccount],,0)</f>
        <v>Cash at Bank</v>
      </c>
      <c r="K6284">
        <f>YEAR(tbl_GL[[#This Row],[Date]])</f>
        <v>2018</v>
      </c>
    </row>
    <row r="6285" spans="1:11" hidden="1" x14ac:dyDescent="0.35">
      <c r="A6285">
        <v>550.20000000000005</v>
      </c>
      <c r="B6285" s="24">
        <v>43409</v>
      </c>
      <c r="C6285">
        <v>3</v>
      </c>
      <c r="D6285" s="13">
        <v>431</v>
      </c>
      <c r="E6285" s="13" t="s">
        <v>118</v>
      </c>
      <c r="F6285" s="17">
        <v>1750</v>
      </c>
      <c r="G6285" t="str">
        <f>_xlfn.XLOOKUP(tbl_GL[[#This Row],[Account_key]],tbl_COA[Account_key],tbl_COA[Class],"Not Found")</f>
        <v>Non-operating</v>
      </c>
      <c r="H6285" t="str">
        <f>_xlfn.XLOOKUP(tbl_GL[[#This Row],[Account_key]],tbl_COA[Account_key],tbl_COA[SubClass],"Not Found")</f>
        <v>Dividend Income</v>
      </c>
      <c r="I6285" t="str">
        <f>_xlfn.XLOOKUP(tbl_GL[[#This Row],[Account_key]],tbl_COA[Account_key],tbl_COA[SubClass2],"Not Found")</f>
        <v>Dividend Income</v>
      </c>
      <c r="J6285" t="str">
        <f>_xlfn.XLOOKUP(tbl_GL[[#This Row],[Account_key]],tbl_COA[Account_key],tbl_COA[SubAccount],,0)</f>
        <v>Dividend Income</v>
      </c>
      <c r="K6285">
        <f>YEAR(tbl_GL[[#This Row],[Date]])</f>
        <v>2018</v>
      </c>
    </row>
    <row r="6286" spans="1:11" hidden="1" x14ac:dyDescent="0.35">
      <c r="A6286">
        <v>551.1</v>
      </c>
      <c r="B6286" s="24">
        <v>43411</v>
      </c>
      <c r="C6286">
        <v>3</v>
      </c>
      <c r="D6286" s="13">
        <v>340</v>
      </c>
      <c r="E6286" s="13" t="s">
        <v>99</v>
      </c>
      <c r="F6286" s="17">
        <v>-96</v>
      </c>
      <c r="G6286" t="str">
        <f>_xlfn.XLOOKUP(tbl_GL[[#This Row],[Account_key]],tbl_COA[Account_key],tbl_COA[Class],"Not Found")</f>
        <v>Operating account</v>
      </c>
      <c r="H6286" t="str">
        <f>_xlfn.XLOOKUP(tbl_GL[[#This Row],[Account_key]],tbl_COA[Account_key],tbl_COA[SubClass],"Not Found")</f>
        <v>Operating Expenses</v>
      </c>
      <c r="I6286" t="str">
        <f>_xlfn.XLOOKUP(tbl_GL[[#This Row],[Account_key]],tbl_COA[Account_key],tbl_COA[SubClass2],"Not Found")</f>
        <v>Administration</v>
      </c>
      <c r="J6286" t="str">
        <f>_xlfn.XLOOKUP(tbl_GL[[#This Row],[Account_key]],tbl_COA[Account_key],tbl_COA[SubAccount],,0)</f>
        <v>Utilities</v>
      </c>
      <c r="K6286">
        <f>YEAR(tbl_GL[[#This Row],[Date]])</f>
        <v>2018</v>
      </c>
    </row>
    <row r="6287" spans="1:11" hidden="1" x14ac:dyDescent="0.35">
      <c r="A6287">
        <v>551.20000000000005</v>
      </c>
      <c r="B6287" s="24">
        <v>43411</v>
      </c>
      <c r="C6287">
        <v>3</v>
      </c>
      <c r="D6287" s="13">
        <v>20</v>
      </c>
      <c r="E6287" s="13" t="s">
        <v>99</v>
      </c>
      <c r="F6287" s="17">
        <v>-96</v>
      </c>
      <c r="G6287" t="str">
        <f>_xlfn.XLOOKUP(tbl_GL[[#This Row],[Account_key]],tbl_COA[Account_key],tbl_COA[Class],"Not Found")</f>
        <v>Assets</v>
      </c>
      <c r="H6287" t="str">
        <f>_xlfn.XLOOKUP(tbl_GL[[#This Row],[Account_key]],tbl_COA[Account_key],tbl_COA[SubClass],"Not Found")</f>
        <v>Assets</v>
      </c>
      <c r="I6287" t="str">
        <f>_xlfn.XLOOKUP(tbl_GL[[#This Row],[Account_key]],tbl_COA[Account_key],tbl_COA[SubClass2],"Not Found")</f>
        <v>Current Assets</v>
      </c>
      <c r="J6287" t="str">
        <f>_xlfn.XLOOKUP(tbl_GL[[#This Row],[Account_key]],tbl_COA[Account_key],tbl_COA[SubAccount],,0)</f>
        <v>Cash in hand</v>
      </c>
      <c r="K6287">
        <f>YEAR(tbl_GL[[#This Row],[Date]])</f>
        <v>2018</v>
      </c>
    </row>
    <row r="6288" spans="1:11" hidden="1" x14ac:dyDescent="0.35">
      <c r="A6288">
        <v>552.1</v>
      </c>
      <c r="B6288" s="24">
        <v>43411</v>
      </c>
      <c r="C6288">
        <v>3</v>
      </c>
      <c r="D6288" s="13">
        <v>10</v>
      </c>
      <c r="E6288" s="13" t="s">
        <v>98</v>
      </c>
      <c r="F6288" s="17">
        <v>-1364</v>
      </c>
      <c r="G6288" t="str">
        <f>_xlfn.XLOOKUP(tbl_GL[[#This Row],[Account_key]],tbl_COA[Account_key],tbl_COA[Class],"Not Found")</f>
        <v>Assets</v>
      </c>
      <c r="H6288" t="str">
        <f>_xlfn.XLOOKUP(tbl_GL[[#This Row],[Account_key]],tbl_COA[Account_key],tbl_COA[SubClass],"Not Found")</f>
        <v>Assets</v>
      </c>
      <c r="I6288" t="str">
        <f>_xlfn.XLOOKUP(tbl_GL[[#This Row],[Account_key]],tbl_COA[Account_key],tbl_COA[SubClass2],"Not Found")</f>
        <v>Current Assets</v>
      </c>
      <c r="J6288" t="str">
        <f>_xlfn.XLOOKUP(tbl_GL[[#This Row],[Account_key]],tbl_COA[Account_key],tbl_COA[SubAccount],,0)</f>
        <v>Cash at Bank</v>
      </c>
      <c r="K6288">
        <f>YEAR(tbl_GL[[#This Row],[Date]])</f>
        <v>2018</v>
      </c>
    </row>
    <row r="6289" spans="1:11" hidden="1" x14ac:dyDescent="0.35">
      <c r="A6289">
        <v>552.20000000000005</v>
      </c>
      <c r="B6289" s="24">
        <v>43411</v>
      </c>
      <c r="C6289">
        <v>3</v>
      </c>
      <c r="D6289" s="13">
        <v>120</v>
      </c>
      <c r="E6289" s="13" t="s">
        <v>98</v>
      </c>
      <c r="F6289" s="17">
        <v>-1364</v>
      </c>
      <c r="G6289" t="str">
        <f>_xlfn.XLOOKUP(tbl_GL[[#This Row],[Account_key]],tbl_COA[Account_key],tbl_COA[Class],"Not Found")</f>
        <v>Liabilities and Owners Equity</v>
      </c>
      <c r="H6289" t="str">
        <f>_xlfn.XLOOKUP(tbl_GL[[#This Row],[Account_key]],tbl_COA[Account_key],tbl_COA[SubClass],"Not Found")</f>
        <v>Liabilities</v>
      </c>
      <c r="I6289" t="str">
        <f>_xlfn.XLOOKUP(tbl_GL[[#This Row],[Account_key]],tbl_COA[Account_key],tbl_COA[SubClass2],"Not Found")</f>
        <v>Current Liabilities</v>
      </c>
      <c r="J6289" t="str">
        <f>_xlfn.XLOOKUP(tbl_GL[[#This Row],[Account_key]],tbl_COA[Account_key],tbl_COA[SubAccount],,0)</f>
        <v>Accrued Expenses</v>
      </c>
      <c r="K6289">
        <f>YEAR(tbl_GL[[#This Row],[Date]])</f>
        <v>2018</v>
      </c>
    </row>
    <row r="6290" spans="1:11" hidden="1" x14ac:dyDescent="0.35">
      <c r="A6290">
        <v>553.1</v>
      </c>
      <c r="B6290" s="24">
        <v>43411</v>
      </c>
      <c r="C6290">
        <v>3</v>
      </c>
      <c r="D6290" s="13">
        <v>10</v>
      </c>
      <c r="E6290" s="13" t="s">
        <v>84</v>
      </c>
      <c r="F6290" s="17">
        <v>-18667</v>
      </c>
      <c r="G6290" t="str">
        <f>_xlfn.XLOOKUP(tbl_GL[[#This Row],[Account_key]],tbl_COA[Account_key],tbl_COA[Class],"Not Found")</f>
        <v>Assets</v>
      </c>
      <c r="H6290" t="str">
        <f>_xlfn.XLOOKUP(tbl_GL[[#This Row],[Account_key]],tbl_COA[Account_key],tbl_COA[SubClass],"Not Found")</f>
        <v>Assets</v>
      </c>
      <c r="I6290" t="str">
        <f>_xlfn.XLOOKUP(tbl_GL[[#This Row],[Account_key]],tbl_COA[Account_key],tbl_COA[SubClass2],"Not Found")</f>
        <v>Current Assets</v>
      </c>
      <c r="J6290" t="str">
        <f>_xlfn.XLOOKUP(tbl_GL[[#This Row],[Account_key]],tbl_COA[Account_key],tbl_COA[SubAccount],,0)</f>
        <v>Cash at Bank</v>
      </c>
      <c r="K6290">
        <f>YEAR(tbl_GL[[#This Row],[Date]])</f>
        <v>2018</v>
      </c>
    </row>
    <row r="6291" spans="1:11" hidden="1" x14ac:dyDescent="0.35">
      <c r="A6291">
        <v>553.20000000000005</v>
      </c>
      <c r="B6291" s="24">
        <v>43411</v>
      </c>
      <c r="C6291">
        <v>3</v>
      </c>
      <c r="D6291" s="13">
        <v>110</v>
      </c>
      <c r="E6291" s="13" t="s">
        <v>84</v>
      </c>
      <c r="F6291" s="17">
        <v>-18667</v>
      </c>
      <c r="G6291" t="str">
        <f>_xlfn.XLOOKUP(tbl_GL[[#This Row],[Account_key]],tbl_COA[Account_key],tbl_COA[Class],"Not Found")</f>
        <v>Liabilities and Owners Equity</v>
      </c>
      <c r="H6291" t="str">
        <f>_xlfn.XLOOKUP(tbl_GL[[#This Row],[Account_key]],tbl_COA[Account_key],tbl_COA[SubClass],"Not Found")</f>
        <v>Liabilities</v>
      </c>
      <c r="I6291" t="str">
        <f>_xlfn.XLOOKUP(tbl_GL[[#This Row],[Account_key]],tbl_COA[Account_key],tbl_COA[SubClass2],"Not Found")</f>
        <v>Current Liabilities</v>
      </c>
      <c r="J6291" t="str">
        <f>_xlfn.XLOOKUP(tbl_GL[[#This Row],[Account_key]],tbl_COA[Account_key],tbl_COA[SubAccount],,0)</f>
        <v>Trade Payables</v>
      </c>
      <c r="K6291">
        <f>YEAR(tbl_GL[[#This Row],[Date]])</f>
        <v>2018</v>
      </c>
    </row>
    <row r="6292" spans="1:11" hidden="1" x14ac:dyDescent="0.35">
      <c r="A6292">
        <v>554.1</v>
      </c>
      <c r="B6292" s="24">
        <v>43412</v>
      </c>
      <c r="C6292">
        <v>3</v>
      </c>
      <c r="D6292" s="13">
        <v>350</v>
      </c>
      <c r="E6292" s="13" t="s">
        <v>97</v>
      </c>
      <c r="F6292" s="17">
        <v>-1279</v>
      </c>
      <c r="G6292" t="str">
        <f>_xlfn.XLOOKUP(tbl_GL[[#This Row],[Account_key]],tbl_COA[Account_key],tbl_COA[Class],"Not Found")</f>
        <v>Operating account</v>
      </c>
      <c r="H6292" t="str">
        <f>_xlfn.XLOOKUP(tbl_GL[[#This Row],[Account_key]],tbl_COA[Account_key],tbl_COA[SubClass],"Not Found")</f>
        <v>Operating Expenses</v>
      </c>
      <c r="I6292" t="str">
        <f>_xlfn.XLOOKUP(tbl_GL[[#This Row],[Account_key]],tbl_COA[Account_key],tbl_COA[SubClass2],"Not Found")</f>
        <v>Administration</v>
      </c>
      <c r="J6292" t="str">
        <f>_xlfn.XLOOKUP(tbl_GL[[#This Row],[Account_key]],tbl_COA[Account_key],tbl_COA[SubAccount],,0)</f>
        <v>Other Expenses</v>
      </c>
      <c r="K6292">
        <f>YEAR(tbl_GL[[#This Row],[Date]])</f>
        <v>2018</v>
      </c>
    </row>
    <row r="6293" spans="1:11" hidden="1" x14ac:dyDescent="0.35">
      <c r="A6293">
        <v>554.20000000000005</v>
      </c>
      <c r="B6293" s="24">
        <v>43412</v>
      </c>
      <c r="C6293">
        <v>3</v>
      </c>
      <c r="D6293" s="13">
        <v>120</v>
      </c>
      <c r="E6293" s="13" t="s">
        <v>97</v>
      </c>
      <c r="F6293" s="17">
        <v>1279</v>
      </c>
      <c r="G6293" t="str">
        <f>_xlfn.XLOOKUP(tbl_GL[[#This Row],[Account_key]],tbl_COA[Account_key],tbl_COA[Class],"Not Found")</f>
        <v>Liabilities and Owners Equity</v>
      </c>
      <c r="H6293" t="str">
        <f>_xlfn.XLOOKUP(tbl_GL[[#This Row],[Account_key]],tbl_COA[Account_key],tbl_COA[SubClass],"Not Found")</f>
        <v>Liabilities</v>
      </c>
      <c r="I6293" t="str">
        <f>_xlfn.XLOOKUP(tbl_GL[[#This Row],[Account_key]],tbl_COA[Account_key],tbl_COA[SubClass2],"Not Found")</f>
        <v>Current Liabilities</v>
      </c>
      <c r="J6293" t="str">
        <f>_xlfn.XLOOKUP(tbl_GL[[#This Row],[Account_key]],tbl_COA[Account_key],tbl_COA[SubAccount],,0)</f>
        <v>Accrued Expenses</v>
      </c>
      <c r="K6293">
        <f>YEAR(tbl_GL[[#This Row],[Date]])</f>
        <v>2018</v>
      </c>
    </row>
    <row r="6294" spans="1:11" hidden="1" x14ac:dyDescent="0.35">
      <c r="A6294">
        <v>555.1</v>
      </c>
      <c r="B6294" s="24">
        <v>43412</v>
      </c>
      <c r="C6294">
        <v>3</v>
      </c>
      <c r="D6294" s="13">
        <v>10</v>
      </c>
      <c r="E6294" s="13" t="s">
        <v>98</v>
      </c>
      <c r="F6294" s="17">
        <v>-1327</v>
      </c>
      <c r="G6294" t="str">
        <f>_xlfn.XLOOKUP(tbl_GL[[#This Row],[Account_key]],tbl_COA[Account_key],tbl_COA[Class],"Not Found")</f>
        <v>Assets</v>
      </c>
      <c r="H6294" t="str">
        <f>_xlfn.XLOOKUP(tbl_GL[[#This Row],[Account_key]],tbl_COA[Account_key],tbl_COA[SubClass],"Not Found")</f>
        <v>Assets</v>
      </c>
      <c r="I6294" t="str">
        <f>_xlfn.XLOOKUP(tbl_GL[[#This Row],[Account_key]],tbl_COA[Account_key],tbl_COA[SubClass2],"Not Found")</f>
        <v>Current Assets</v>
      </c>
      <c r="J6294" t="str">
        <f>_xlfn.XLOOKUP(tbl_GL[[#This Row],[Account_key]],tbl_COA[Account_key],tbl_COA[SubAccount],,0)</f>
        <v>Cash at Bank</v>
      </c>
      <c r="K6294">
        <f>YEAR(tbl_GL[[#This Row],[Date]])</f>
        <v>2018</v>
      </c>
    </row>
    <row r="6295" spans="1:11" hidden="1" x14ac:dyDescent="0.35">
      <c r="A6295">
        <v>555.20000000000005</v>
      </c>
      <c r="B6295" s="24">
        <v>43412</v>
      </c>
      <c r="C6295">
        <v>3</v>
      </c>
      <c r="D6295" s="13">
        <v>120</v>
      </c>
      <c r="E6295" s="13" t="s">
        <v>98</v>
      </c>
      <c r="F6295" s="17">
        <v>-1327</v>
      </c>
      <c r="G6295" t="str">
        <f>_xlfn.XLOOKUP(tbl_GL[[#This Row],[Account_key]],tbl_COA[Account_key],tbl_COA[Class],"Not Found")</f>
        <v>Liabilities and Owners Equity</v>
      </c>
      <c r="H6295" t="str">
        <f>_xlfn.XLOOKUP(tbl_GL[[#This Row],[Account_key]],tbl_COA[Account_key],tbl_COA[SubClass],"Not Found")</f>
        <v>Liabilities</v>
      </c>
      <c r="I6295" t="str">
        <f>_xlfn.XLOOKUP(tbl_GL[[#This Row],[Account_key]],tbl_COA[Account_key],tbl_COA[SubClass2],"Not Found")</f>
        <v>Current Liabilities</v>
      </c>
      <c r="J6295" t="str">
        <f>_xlfn.XLOOKUP(tbl_GL[[#This Row],[Account_key]],tbl_COA[Account_key],tbl_COA[SubAccount],,0)</f>
        <v>Accrued Expenses</v>
      </c>
      <c r="K6295">
        <f>YEAR(tbl_GL[[#This Row],[Date]])</f>
        <v>2018</v>
      </c>
    </row>
    <row r="6296" spans="1:11" hidden="1" x14ac:dyDescent="0.35">
      <c r="A6296">
        <v>556.1</v>
      </c>
      <c r="B6296" s="24">
        <v>43413</v>
      </c>
      <c r="C6296">
        <v>3</v>
      </c>
      <c r="D6296" s="13">
        <v>260</v>
      </c>
      <c r="E6296" s="13" t="s">
        <v>83</v>
      </c>
      <c r="F6296" s="17">
        <v>531</v>
      </c>
      <c r="G6296" t="str">
        <f>_xlfn.XLOOKUP(tbl_GL[[#This Row],[Account_key]],tbl_COA[Account_key],tbl_COA[Class],"Not Found")</f>
        <v>Operating account</v>
      </c>
      <c r="H6296" t="str">
        <f>_xlfn.XLOOKUP(tbl_GL[[#This Row],[Account_key]],tbl_COA[Account_key],tbl_COA[SubClass],"Not Found")</f>
        <v>Operating Expenses</v>
      </c>
      <c r="I6296" t="str">
        <f>_xlfn.XLOOKUP(tbl_GL[[#This Row],[Account_key]],tbl_COA[Account_key],tbl_COA[SubClass2],"Not Found")</f>
        <v>Marketing</v>
      </c>
      <c r="J6296" t="str">
        <f>_xlfn.XLOOKUP(tbl_GL[[#This Row],[Account_key]],tbl_COA[Account_key],tbl_COA[SubAccount],,0)</f>
        <v>Commissions</v>
      </c>
      <c r="K6296">
        <f>YEAR(tbl_GL[[#This Row],[Date]])</f>
        <v>2018</v>
      </c>
    </row>
    <row r="6297" spans="1:11" hidden="1" x14ac:dyDescent="0.35">
      <c r="A6297">
        <v>556.20000000000005</v>
      </c>
      <c r="B6297" s="24">
        <v>43413</v>
      </c>
      <c r="C6297">
        <v>3</v>
      </c>
      <c r="D6297" s="13">
        <v>20</v>
      </c>
      <c r="E6297" s="13" t="s">
        <v>83</v>
      </c>
      <c r="F6297" s="17">
        <v>531</v>
      </c>
      <c r="G6297" t="str">
        <f>_xlfn.XLOOKUP(tbl_GL[[#This Row],[Account_key]],tbl_COA[Account_key],tbl_COA[Class],"Not Found")</f>
        <v>Assets</v>
      </c>
      <c r="H6297" t="str">
        <f>_xlfn.XLOOKUP(tbl_GL[[#This Row],[Account_key]],tbl_COA[Account_key],tbl_COA[SubClass],"Not Found")</f>
        <v>Assets</v>
      </c>
      <c r="I6297" t="str">
        <f>_xlfn.XLOOKUP(tbl_GL[[#This Row],[Account_key]],tbl_COA[Account_key],tbl_COA[SubClass2],"Not Found")</f>
        <v>Current Assets</v>
      </c>
      <c r="J6297" t="str">
        <f>_xlfn.XLOOKUP(tbl_GL[[#This Row],[Account_key]],tbl_COA[Account_key],tbl_COA[SubAccount],,0)</f>
        <v>Cash in hand</v>
      </c>
      <c r="K6297">
        <f>YEAR(tbl_GL[[#This Row],[Date]])</f>
        <v>2018</v>
      </c>
    </row>
    <row r="6298" spans="1:11" hidden="1" x14ac:dyDescent="0.35">
      <c r="A6298">
        <v>557.1</v>
      </c>
      <c r="B6298" s="24">
        <v>43413</v>
      </c>
      <c r="C6298">
        <v>3</v>
      </c>
      <c r="D6298" s="13">
        <v>230</v>
      </c>
      <c r="E6298" s="13" t="s">
        <v>4</v>
      </c>
      <c r="F6298" s="17">
        <v>-859</v>
      </c>
      <c r="G6298" t="str">
        <f>_xlfn.XLOOKUP(tbl_GL[[#This Row],[Account_key]],tbl_COA[Account_key],tbl_COA[Class],"Not Found")</f>
        <v>Trading account</v>
      </c>
      <c r="H6298" t="str">
        <f>_xlfn.XLOOKUP(tbl_GL[[#This Row],[Account_key]],tbl_COA[Account_key],tbl_COA[SubClass],"Not Found")</f>
        <v>Cost of Sales</v>
      </c>
      <c r="I6298" t="str">
        <f>_xlfn.XLOOKUP(tbl_GL[[#This Row],[Account_key]],tbl_COA[Account_key],tbl_COA[SubClass2],"Not Found")</f>
        <v>Cost of Sales</v>
      </c>
      <c r="J6298" t="str">
        <f>_xlfn.XLOOKUP(tbl_GL[[#This Row],[Account_key]],tbl_COA[Account_key],tbl_COA[SubAccount],,0)</f>
        <v>Cost of Sales</v>
      </c>
      <c r="K6298">
        <f>YEAR(tbl_GL[[#This Row],[Date]])</f>
        <v>2018</v>
      </c>
    </row>
    <row r="6299" spans="1:11" hidden="1" x14ac:dyDescent="0.35">
      <c r="A6299">
        <v>557.20000000000005</v>
      </c>
      <c r="B6299" s="24">
        <v>43413</v>
      </c>
      <c r="C6299">
        <v>3</v>
      </c>
      <c r="D6299" s="13">
        <v>60</v>
      </c>
      <c r="E6299" s="13" t="s">
        <v>4</v>
      </c>
      <c r="F6299" s="17">
        <v>-859</v>
      </c>
      <c r="G6299" t="str">
        <f>_xlfn.XLOOKUP(tbl_GL[[#This Row],[Account_key]],tbl_COA[Account_key],tbl_COA[Class],"Not Found")</f>
        <v>Assets</v>
      </c>
      <c r="H6299" t="str">
        <f>_xlfn.XLOOKUP(tbl_GL[[#This Row],[Account_key]],tbl_COA[Account_key],tbl_COA[SubClass],"Not Found")</f>
        <v>Assets</v>
      </c>
      <c r="I6299" t="str">
        <f>_xlfn.XLOOKUP(tbl_GL[[#This Row],[Account_key]],tbl_COA[Account_key],tbl_COA[SubClass2],"Not Found")</f>
        <v>Current Assets</v>
      </c>
      <c r="J6299" t="str">
        <f>_xlfn.XLOOKUP(tbl_GL[[#This Row],[Account_key]],tbl_COA[Account_key],tbl_COA[SubAccount],,0)</f>
        <v>Inventory</v>
      </c>
      <c r="K6299">
        <f>YEAR(tbl_GL[[#This Row],[Date]])</f>
        <v>2018</v>
      </c>
    </row>
    <row r="6300" spans="1:11" hidden="1" x14ac:dyDescent="0.35">
      <c r="A6300">
        <v>558.1</v>
      </c>
      <c r="B6300" s="24">
        <v>43413</v>
      </c>
      <c r="C6300">
        <v>3</v>
      </c>
      <c r="D6300" s="13">
        <v>210</v>
      </c>
      <c r="E6300" s="13" t="s">
        <v>7</v>
      </c>
      <c r="F6300" s="17">
        <v>2504</v>
      </c>
      <c r="G6300" t="str">
        <f>_xlfn.XLOOKUP(tbl_GL[[#This Row],[Account_key]],tbl_COA[Account_key],tbl_COA[Class],"Not Found")</f>
        <v>Trading account</v>
      </c>
      <c r="H6300" t="str">
        <f>_xlfn.XLOOKUP(tbl_GL[[#This Row],[Account_key]],tbl_COA[Account_key],tbl_COA[SubClass],"Not Found")</f>
        <v>Sales</v>
      </c>
      <c r="I6300" t="str">
        <f>_xlfn.XLOOKUP(tbl_GL[[#This Row],[Account_key]],tbl_COA[Account_key],tbl_COA[SubClass2],"Not Found")</f>
        <v>Sales</v>
      </c>
      <c r="J6300" t="str">
        <f>_xlfn.XLOOKUP(tbl_GL[[#This Row],[Account_key]],tbl_COA[Account_key],tbl_COA[SubAccount],,0)</f>
        <v>Sales</v>
      </c>
      <c r="K6300">
        <f>YEAR(tbl_GL[[#This Row],[Date]])</f>
        <v>2018</v>
      </c>
    </row>
    <row r="6301" spans="1:11" hidden="1" x14ac:dyDescent="0.35">
      <c r="A6301">
        <v>558.20000000000005</v>
      </c>
      <c r="B6301" s="24">
        <v>43413</v>
      </c>
      <c r="C6301">
        <v>3</v>
      </c>
      <c r="D6301" s="13">
        <v>10</v>
      </c>
      <c r="E6301" s="13" t="s">
        <v>7</v>
      </c>
      <c r="F6301" s="17">
        <v>2504</v>
      </c>
      <c r="G6301" t="str">
        <f>_xlfn.XLOOKUP(tbl_GL[[#This Row],[Account_key]],tbl_COA[Account_key],tbl_COA[Class],"Not Found")</f>
        <v>Assets</v>
      </c>
      <c r="H6301" t="str">
        <f>_xlfn.XLOOKUP(tbl_GL[[#This Row],[Account_key]],tbl_COA[Account_key],tbl_COA[SubClass],"Not Found")</f>
        <v>Assets</v>
      </c>
      <c r="I6301" t="str">
        <f>_xlfn.XLOOKUP(tbl_GL[[#This Row],[Account_key]],tbl_COA[Account_key],tbl_COA[SubClass2],"Not Found")</f>
        <v>Current Assets</v>
      </c>
      <c r="J6301" t="str">
        <f>_xlfn.XLOOKUP(tbl_GL[[#This Row],[Account_key]],tbl_COA[Account_key],tbl_COA[SubAccount],,0)</f>
        <v>Cash at Bank</v>
      </c>
      <c r="K6301">
        <f>YEAR(tbl_GL[[#This Row],[Date]])</f>
        <v>2018</v>
      </c>
    </row>
    <row r="6302" spans="1:11" hidden="1" x14ac:dyDescent="0.35">
      <c r="A6302">
        <v>559.1</v>
      </c>
      <c r="B6302" s="24">
        <v>43413</v>
      </c>
      <c r="C6302">
        <v>3</v>
      </c>
      <c r="D6302" s="13">
        <v>230</v>
      </c>
      <c r="E6302" s="13" t="s">
        <v>4</v>
      </c>
      <c r="F6302" s="17">
        <v>-3584</v>
      </c>
      <c r="G6302" t="str">
        <f>_xlfn.XLOOKUP(tbl_GL[[#This Row],[Account_key]],tbl_COA[Account_key],tbl_COA[Class],"Not Found")</f>
        <v>Trading account</v>
      </c>
      <c r="H6302" t="str">
        <f>_xlfn.XLOOKUP(tbl_GL[[#This Row],[Account_key]],tbl_COA[Account_key],tbl_COA[SubClass],"Not Found")</f>
        <v>Cost of Sales</v>
      </c>
      <c r="I6302" t="str">
        <f>_xlfn.XLOOKUP(tbl_GL[[#This Row],[Account_key]],tbl_COA[Account_key],tbl_COA[SubClass2],"Not Found")</f>
        <v>Cost of Sales</v>
      </c>
      <c r="J6302" t="str">
        <f>_xlfn.XLOOKUP(tbl_GL[[#This Row],[Account_key]],tbl_COA[Account_key],tbl_COA[SubAccount],,0)</f>
        <v>Cost of Sales</v>
      </c>
      <c r="K6302">
        <f>YEAR(tbl_GL[[#This Row],[Date]])</f>
        <v>2018</v>
      </c>
    </row>
    <row r="6303" spans="1:11" hidden="1" x14ac:dyDescent="0.35">
      <c r="A6303">
        <v>559.20000000000005</v>
      </c>
      <c r="B6303" s="24">
        <v>43413</v>
      </c>
      <c r="C6303">
        <v>3</v>
      </c>
      <c r="D6303" s="13">
        <v>60</v>
      </c>
      <c r="E6303" s="13" t="s">
        <v>4</v>
      </c>
      <c r="F6303" s="17">
        <v>-3584</v>
      </c>
      <c r="G6303" t="str">
        <f>_xlfn.XLOOKUP(tbl_GL[[#This Row],[Account_key]],tbl_COA[Account_key],tbl_COA[Class],"Not Found")</f>
        <v>Assets</v>
      </c>
      <c r="H6303" t="str">
        <f>_xlfn.XLOOKUP(tbl_GL[[#This Row],[Account_key]],tbl_COA[Account_key],tbl_COA[SubClass],"Not Found")</f>
        <v>Assets</v>
      </c>
      <c r="I6303" t="str">
        <f>_xlfn.XLOOKUP(tbl_GL[[#This Row],[Account_key]],tbl_COA[Account_key],tbl_COA[SubClass2],"Not Found")</f>
        <v>Current Assets</v>
      </c>
      <c r="J6303" t="str">
        <f>_xlfn.XLOOKUP(tbl_GL[[#This Row],[Account_key]],tbl_COA[Account_key],tbl_COA[SubAccount],,0)</f>
        <v>Inventory</v>
      </c>
      <c r="K6303">
        <f>YEAR(tbl_GL[[#This Row],[Date]])</f>
        <v>2018</v>
      </c>
    </row>
    <row r="6304" spans="1:11" hidden="1" x14ac:dyDescent="0.35">
      <c r="A6304">
        <v>560.1</v>
      </c>
      <c r="B6304" s="24">
        <v>43413</v>
      </c>
      <c r="C6304">
        <v>3</v>
      </c>
      <c r="D6304" s="13">
        <v>30</v>
      </c>
      <c r="E6304" s="13" t="s">
        <v>80</v>
      </c>
      <c r="F6304" s="17">
        <v>-11497</v>
      </c>
      <c r="G6304" t="str">
        <f>_xlfn.XLOOKUP(tbl_GL[[#This Row],[Account_key]],tbl_COA[Account_key],tbl_COA[Class],"Not Found")</f>
        <v>Assets</v>
      </c>
      <c r="H6304" t="str">
        <f>_xlfn.XLOOKUP(tbl_GL[[#This Row],[Account_key]],tbl_COA[Account_key],tbl_COA[SubClass],"Not Found")</f>
        <v>Assets</v>
      </c>
      <c r="I6304" t="str">
        <f>_xlfn.XLOOKUP(tbl_GL[[#This Row],[Account_key]],tbl_COA[Account_key],tbl_COA[SubClass2],"Not Found")</f>
        <v>Current Assets</v>
      </c>
      <c r="J6304" t="str">
        <f>_xlfn.XLOOKUP(tbl_GL[[#This Row],[Account_key]],tbl_COA[Account_key],tbl_COA[SubAccount],,0)</f>
        <v>Trade Receivables</v>
      </c>
      <c r="K6304">
        <f>YEAR(tbl_GL[[#This Row],[Date]])</f>
        <v>2018</v>
      </c>
    </row>
    <row r="6305" spans="1:11" hidden="1" x14ac:dyDescent="0.35">
      <c r="A6305">
        <v>560.20000000000005</v>
      </c>
      <c r="B6305" s="24">
        <v>43413</v>
      </c>
      <c r="C6305">
        <v>3</v>
      </c>
      <c r="D6305" s="13">
        <v>10</v>
      </c>
      <c r="E6305" s="13" t="s">
        <v>80</v>
      </c>
      <c r="F6305" s="17">
        <v>11497</v>
      </c>
      <c r="G6305" t="str">
        <f>_xlfn.XLOOKUP(tbl_GL[[#This Row],[Account_key]],tbl_COA[Account_key],tbl_COA[Class],"Not Found")</f>
        <v>Assets</v>
      </c>
      <c r="H6305" t="str">
        <f>_xlfn.XLOOKUP(tbl_GL[[#This Row],[Account_key]],tbl_COA[Account_key],tbl_COA[SubClass],"Not Found")</f>
        <v>Assets</v>
      </c>
      <c r="I6305" t="str">
        <f>_xlfn.XLOOKUP(tbl_GL[[#This Row],[Account_key]],tbl_COA[Account_key],tbl_COA[SubClass2],"Not Found")</f>
        <v>Current Assets</v>
      </c>
      <c r="J6305" t="str">
        <f>_xlfn.XLOOKUP(tbl_GL[[#This Row],[Account_key]],tbl_COA[Account_key],tbl_COA[SubAccount],,0)</f>
        <v>Cash at Bank</v>
      </c>
      <c r="K6305">
        <f>YEAR(tbl_GL[[#This Row],[Date]])</f>
        <v>2018</v>
      </c>
    </row>
    <row r="6306" spans="1:11" hidden="1" x14ac:dyDescent="0.35">
      <c r="A6306">
        <v>561.1</v>
      </c>
      <c r="B6306" s="24">
        <v>43413</v>
      </c>
      <c r="C6306">
        <v>3</v>
      </c>
      <c r="D6306" s="13">
        <v>210</v>
      </c>
      <c r="E6306" s="13" t="s">
        <v>8</v>
      </c>
      <c r="F6306" s="17">
        <v>11200</v>
      </c>
      <c r="G6306" t="str">
        <f>_xlfn.XLOOKUP(tbl_GL[[#This Row],[Account_key]],tbl_COA[Account_key],tbl_COA[Class],"Not Found")</f>
        <v>Trading account</v>
      </c>
      <c r="H6306" t="str">
        <f>_xlfn.XLOOKUP(tbl_GL[[#This Row],[Account_key]],tbl_COA[Account_key],tbl_COA[SubClass],"Not Found")</f>
        <v>Sales</v>
      </c>
      <c r="I6306" t="str">
        <f>_xlfn.XLOOKUP(tbl_GL[[#This Row],[Account_key]],tbl_COA[Account_key],tbl_COA[SubClass2],"Not Found")</f>
        <v>Sales</v>
      </c>
      <c r="J6306" t="str">
        <f>_xlfn.XLOOKUP(tbl_GL[[#This Row],[Account_key]],tbl_COA[Account_key],tbl_COA[SubAccount],,0)</f>
        <v>Sales</v>
      </c>
      <c r="K6306">
        <f>YEAR(tbl_GL[[#This Row],[Date]])</f>
        <v>2018</v>
      </c>
    </row>
    <row r="6307" spans="1:11" hidden="1" x14ac:dyDescent="0.35">
      <c r="A6307">
        <v>561.20000000000005</v>
      </c>
      <c r="B6307" s="24">
        <v>43413</v>
      </c>
      <c r="C6307">
        <v>3</v>
      </c>
      <c r="D6307" s="13">
        <v>30</v>
      </c>
      <c r="E6307" s="13" t="s">
        <v>8</v>
      </c>
      <c r="F6307" s="17">
        <v>11200</v>
      </c>
      <c r="G6307" t="str">
        <f>_xlfn.XLOOKUP(tbl_GL[[#This Row],[Account_key]],tbl_COA[Account_key],tbl_COA[Class],"Not Found")</f>
        <v>Assets</v>
      </c>
      <c r="H6307" t="str">
        <f>_xlfn.XLOOKUP(tbl_GL[[#This Row],[Account_key]],tbl_COA[Account_key],tbl_COA[SubClass],"Not Found")</f>
        <v>Assets</v>
      </c>
      <c r="I6307" t="str">
        <f>_xlfn.XLOOKUP(tbl_GL[[#This Row],[Account_key]],tbl_COA[Account_key],tbl_COA[SubClass2],"Not Found")</f>
        <v>Current Assets</v>
      </c>
      <c r="J6307" t="str">
        <f>_xlfn.XLOOKUP(tbl_GL[[#This Row],[Account_key]],tbl_COA[Account_key],tbl_COA[SubAccount],,0)</f>
        <v>Trade Receivables</v>
      </c>
      <c r="K6307">
        <f>YEAR(tbl_GL[[#This Row],[Date]])</f>
        <v>2018</v>
      </c>
    </row>
    <row r="6308" spans="1:11" hidden="1" x14ac:dyDescent="0.35">
      <c r="A6308">
        <v>562.1</v>
      </c>
      <c r="B6308" s="24">
        <v>43415</v>
      </c>
      <c r="C6308">
        <v>3</v>
      </c>
      <c r="D6308" s="13">
        <v>30</v>
      </c>
      <c r="E6308" s="13" t="s">
        <v>80</v>
      </c>
      <c r="F6308" s="17">
        <v>-11483</v>
      </c>
      <c r="G6308" t="str">
        <f>_xlfn.XLOOKUP(tbl_GL[[#This Row],[Account_key]],tbl_COA[Account_key],tbl_COA[Class],"Not Found")</f>
        <v>Assets</v>
      </c>
      <c r="H6308" t="str">
        <f>_xlfn.XLOOKUP(tbl_GL[[#This Row],[Account_key]],tbl_COA[Account_key],tbl_COA[SubClass],"Not Found")</f>
        <v>Assets</v>
      </c>
      <c r="I6308" t="str">
        <f>_xlfn.XLOOKUP(tbl_GL[[#This Row],[Account_key]],tbl_COA[Account_key],tbl_COA[SubClass2],"Not Found")</f>
        <v>Current Assets</v>
      </c>
      <c r="J6308" t="str">
        <f>_xlfn.XLOOKUP(tbl_GL[[#This Row],[Account_key]],tbl_COA[Account_key],tbl_COA[SubAccount],,0)</f>
        <v>Trade Receivables</v>
      </c>
      <c r="K6308">
        <f>YEAR(tbl_GL[[#This Row],[Date]])</f>
        <v>2018</v>
      </c>
    </row>
    <row r="6309" spans="1:11" hidden="1" x14ac:dyDescent="0.35">
      <c r="A6309">
        <v>562.20000000000005</v>
      </c>
      <c r="B6309" s="24">
        <v>43415</v>
      </c>
      <c r="C6309">
        <v>3</v>
      </c>
      <c r="D6309" s="13">
        <v>10</v>
      </c>
      <c r="E6309" s="13" t="s">
        <v>80</v>
      </c>
      <c r="F6309" s="17">
        <v>11483</v>
      </c>
      <c r="G6309" t="str">
        <f>_xlfn.XLOOKUP(tbl_GL[[#This Row],[Account_key]],tbl_COA[Account_key],tbl_COA[Class],"Not Found")</f>
        <v>Assets</v>
      </c>
      <c r="H6309" t="str">
        <f>_xlfn.XLOOKUP(tbl_GL[[#This Row],[Account_key]],tbl_COA[Account_key],tbl_COA[SubClass],"Not Found")</f>
        <v>Assets</v>
      </c>
      <c r="I6309" t="str">
        <f>_xlfn.XLOOKUP(tbl_GL[[#This Row],[Account_key]],tbl_COA[Account_key],tbl_COA[SubClass2],"Not Found")</f>
        <v>Current Assets</v>
      </c>
      <c r="J6309" t="str">
        <f>_xlfn.XLOOKUP(tbl_GL[[#This Row],[Account_key]],tbl_COA[Account_key],tbl_COA[SubAccount],,0)</f>
        <v>Cash at Bank</v>
      </c>
      <c r="K6309">
        <f>YEAR(tbl_GL[[#This Row],[Date]])</f>
        <v>2018</v>
      </c>
    </row>
    <row r="6310" spans="1:11" hidden="1" x14ac:dyDescent="0.35">
      <c r="A6310">
        <v>563.1</v>
      </c>
      <c r="B6310" s="24">
        <v>43416</v>
      </c>
      <c r="C6310">
        <v>3</v>
      </c>
      <c r="D6310" s="13">
        <v>10</v>
      </c>
      <c r="E6310" s="13" t="s">
        <v>98</v>
      </c>
      <c r="F6310" s="17">
        <v>-1072</v>
      </c>
      <c r="G6310" t="str">
        <f>_xlfn.XLOOKUP(tbl_GL[[#This Row],[Account_key]],tbl_COA[Account_key],tbl_COA[Class],"Not Found")</f>
        <v>Assets</v>
      </c>
      <c r="H6310" t="str">
        <f>_xlfn.XLOOKUP(tbl_GL[[#This Row],[Account_key]],tbl_COA[Account_key],tbl_COA[SubClass],"Not Found")</f>
        <v>Assets</v>
      </c>
      <c r="I6310" t="str">
        <f>_xlfn.XLOOKUP(tbl_GL[[#This Row],[Account_key]],tbl_COA[Account_key],tbl_COA[SubClass2],"Not Found")</f>
        <v>Current Assets</v>
      </c>
      <c r="J6310" t="str">
        <f>_xlfn.XLOOKUP(tbl_GL[[#This Row],[Account_key]],tbl_COA[Account_key],tbl_COA[SubAccount],,0)</f>
        <v>Cash at Bank</v>
      </c>
      <c r="K6310">
        <f>YEAR(tbl_GL[[#This Row],[Date]])</f>
        <v>2018</v>
      </c>
    </row>
    <row r="6311" spans="1:11" hidden="1" x14ac:dyDescent="0.35">
      <c r="A6311">
        <v>563.20000000000005</v>
      </c>
      <c r="B6311" s="24">
        <v>43416</v>
      </c>
      <c r="C6311">
        <v>3</v>
      </c>
      <c r="D6311" s="13">
        <v>120</v>
      </c>
      <c r="E6311" s="13" t="s">
        <v>98</v>
      </c>
      <c r="F6311" s="17">
        <v>-1072</v>
      </c>
      <c r="G6311" t="str">
        <f>_xlfn.XLOOKUP(tbl_GL[[#This Row],[Account_key]],tbl_COA[Account_key],tbl_COA[Class],"Not Found")</f>
        <v>Liabilities and Owners Equity</v>
      </c>
      <c r="H6311" t="str">
        <f>_xlfn.XLOOKUP(tbl_GL[[#This Row],[Account_key]],tbl_COA[Account_key],tbl_COA[SubClass],"Not Found")</f>
        <v>Liabilities</v>
      </c>
      <c r="I6311" t="str">
        <f>_xlfn.XLOOKUP(tbl_GL[[#This Row],[Account_key]],tbl_COA[Account_key],tbl_COA[SubClass2],"Not Found")</f>
        <v>Current Liabilities</v>
      </c>
      <c r="J6311" t="str">
        <f>_xlfn.XLOOKUP(tbl_GL[[#This Row],[Account_key]],tbl_COA[Account_key],tbl_COA[SubAccount],,0)</f>
        <v>Accrued Expenses</v>
      </c>
      <c r="K6311">
        <f>YEAR(tbl_GL[[#This Row],[Date]])</f>
        <v>2018</v>
      </c>
    </row>
    <row r="6312" spans="1:11" hidden="1" x14ac:dyDescent="0.35">
      <c r="A6312">
        <v>564.1</v>
      </c>
      <c r="B6312" s="24">
        <v>43416</v>
      </c>
      <c r="C6312">
        <v>3</v>
      </c>
      <c r="D6312" s="13">
        <v>10</v>
      </c>
      <c r="E6312" s="13" t="s">
        <v>98</v>
      </c>
      <c r="F6312" s="17">
        <v>-1171</v>
      </c>
      <c r="G6312" t="str">
        <f>_xlfn.XLOOKUP(tbl_GL[[#This Row],[Account_key]],tbl_COA[Account_key],tbl_COA[Class],"Not Found")</f>
        <v>Assets</v>
      </c>
      <c r="H6312" t="str">
        <f>_xlfn.XLOOKUP(tbl_GL[[#This Row],[Account_key]],tbl_COA[Account_key],tbl_COA[SubClass],"Not Found")</f>
        <v>Assets</v>
      </c>
      <c r="I6312" t="str">
        <f>_xlfn.XLOOKUP(tbl_GL[[#This Row],[Account_key]],tbl_COA[Account_key],tbl_COA[SubClass2],"Not Found")</f>
        <v>Current Assets</v>
      </c>
      <c r="J6312" t="str">
        <f>_xlfn.XLOOKUP(tbl_GL[[#This Row],[Account_key]],tbl_COA[Account_key],tbl_COA[SubAccount],,0)</f>
        <v>Cash at Bank</v>
      </c>
      <c r="K6312">
        <f>YEAR(tbl_GL[[#This Row],[Date]])</f>
        <v>2018</v>
      </c>
    </row>
    <row r="6313" spans="1:11" hidden="1" x14ac:dyDescent="0.35">
      <c r="A6313">
        <v>564.20000000000005</v>
      </c>
      <c r="B6313" s="24">
        <v>43416</v>
      </c>
      <c r="C6313">
        <v>3</v>
      </c>
      <c r="D6313" s="13">
        <v>120</v>
      </c>
      <c r="E6313" s="13" t="s">
        <v>98</v>
      </c>
      <c r="F6313" s="17">
        <v>-1171</v>
      </c>
      <c r="G6313" t="str">
        <f>_xlfn.XLOOKUP(tbl_GL[[#This Row],[Account_key]],tbl_COA[Account_key],tbl_COA[Class],"Not Found")</f>
        <v>Liabilities and Owners Equity</v>
      </c>
      <c r="H6313" t="str">
        <f>_xlfn.XLOOKUP(tbl_GL[[#This Row],[Account_key]],tbl_COA[Account_key],tbl_COA[SubClass],"Not Found")</f>
        <v>Liabilities</v>
      </c>
      <c r="I6313" t="str">
        <f>_xlfn.XLOOKUP(tbl_GL[[#This Row],[Account_key]],tbl_COA[Account_key],tbl_COA[SubClass2],"Not Found")</f>
        <v>Current Liabilities</v>
      </c>
      <c r="J6313" t="str">
        <f>_xlfn.XLOOKUP(tbl_GL[[#This Row],[Account_key]],tbl_COA[Account_key],tbl_COA[SubAccount],,0)</f>
        <v>Accrued Expenses</v>
      </c>
      <c r="K6313">
        <f>YEAR(tbl_GL[[#This Row],[Date]])</f>
        <v>2018</v>
      </c>
    </row>
    <row r="6314" spans="1:11" hidden="1" x14ac:dyDescent="0.35">
      <c r="A6314">
        <v>565.1</v>
      </c>
      <c r="B6314" s="24">
        <v>43417</v>
      </c>
      <c r="C6314">
        <v>3</v>
      </c>
      <c r="D6314" s="13">
        <v>10</v>
      </c>
      <c r="E6314" s="13" t="s">
        <v>98</v>
      </c>
      <c r="F6314" s="17">
        <v>-1216</v>
      </c>
      <c r="G6314" t="str">
        <f>_xlfn.XLOOKUP(tbl_GL[[#This Row],[Account_key]],tbl_COA[Account_key],tbl_COA[Class],"Not Found")</f>
        <v>Assets</v>
      </c>
      <c r="H6314" t="str">
        <f>_xlfn.XLOOKUP(tbl_GL[[#This Row],[Account_key]],tbl_COA[Account_key],tbl_COA[SubClass],"Not Found")</f>
        <v>Assets</v>
      </c>
      <c r="I6314" t="str">
        <f>_xlfn.XLOOKUP(tbl_GL[[#This Row],[Account_key]],tbl_COA[Account_key],tbl_COA[SubClass2],"Not Found")</f>
        <v>Current Assets</v>
      </c>
      <c r="J6314" t="str">
        <f>_xlfn.XLOOKUP(tbl_GL[[#This Row],[Account_key]],tbl_COA[Account_key],tbl_COA[SubAccount],,0)</f>
        <v>Cash at Bank</v>
      </c>
      <c r="K6314">
        <f>YEAR(tbl_GL[[#This Row],[Date]])</f>
        <v>2018</v>
      </c>
    </row>
    <row r="6315" spans="1:11" hidden="1" x14ac:dyDescent="0.35">
      <c r="A6315">
        <v>565.20000000000005</v>
      </c>
      <c r="B6315" s="24">
        <v>43417</v>
      </c>
      <c r="C6315">
        <v>3</v>
      </c>
      <c r="D6315" s="13">
        <v>120</v>
      </c>
      <c r="E6315" s="13" t="s">
        <v>98</v>
      </c>
      <c r="F6315" s="17">
        <v>-1216</v>
      </c>
      <c r="G6315" t="str">
        <f>_xlfn.XLOOKUP(tbl_GL[[#This Row],[Account_key]],tbl_COA[Account_key],tbl_COA[Class],"Not Found")</f>
        <v>Liabilities and Owners Equity</v>
      </c>
      <c r="H6315" t="str">
        <f>_xlfn.XLOOKUP(tbl_GL[[#This Row],[Account_key]],tbl_COA[Account_key],tbl_COA[SubClass],"Not Found")</f>
        <v>Liabilities</v>
      </c>
      <c r="I6315" t="str">
        <f>_xlfn.XLOOKUP(tbl_GL[[#This Row],[Account_key]],tbl_COA[Account_key],tbl_COA[SubClass2],"Not Found")</f>
        <v>Current Liabilities</v>
      </c>
      <c r="J6315" t="str">
        <f>_xlfn.XLOOKUP(tbl_GL[[#This Row],[Account_key]],tbl_COA[Account_key],tbl_COA[SubAccount],,0)</f>
        <v>Accrued Expenses</v>
      </c>
      <c r="K6315">
        <f>YEAR(tbl_GL[[#This Row],[Date]])</f>
        <v>2018</v>
      </c>
    </row>
    <row r="6316" spans="1:11" hidden="1" x14ac:dyDescent="0.35">
      <c r="A6316">
        <v>566.1</v>
      </c>
      <c r="B6316" s="24">
        <v>43417</v>
      </c>
      <c r="C6316">
        <v>3</v>
      </c>
      <c r="D6316" s="13">
        <v>300</v>
      </c>
      <c r="E6316" s="13" t="s">
        <v>97</v>
      </c>
      <c r="F6316" s="17">
        <v>-1341</v>
      </c>
      <c r="G6316" t="str">
        <f>_xlfn.XLOOKUP(tbl_GL[[#This Row],[Account_key]],tbl_COA[Account_key],tbl_COA[Class],"Not Found")</f>
        <v>Operating account</v>
      </c>
      <c r="H6316" t="str">
        <f>_xlfn.XLOOKUP(tbl_GL[[#This Row],[Account_key]],tbl_COA[Account_key],tbl_COA[SubClass],"Not Found")</f>
        <v>Operating Expenses</v>
      </c>
      <c r="I6316" t="str">
        <f>_xlfn.XLOOKUP(tbl_GL[[#This Row],[Account_key]],tbl_COA[Account_key],tbl_COA[SubClass2],"Not Found")</f>
        <v>Administration</v>
      </c>
      <c r="J6316" t="str">
        <f>_xlfn.XLOOKUP(tbl_GL[[#This Row],[Account_key]],tbl_COA[Account_key],tbl_COA[SubAccount],,0)</f>
        <v>Entertainment</v>
      </c>
      <c r="K6316">
        <f>YEAR(tbl_GL[[#This Row],[Date]])</f>
        <v>2018</v>
      </c>
    </row>
    <row r="6317" spans="1:11" hidden="1" x14ac:dyDescent="0.35">
      <c r="A6317">
        <v>566.20000000000005</v>
      </c>
      <c r="B6317" s="24">
        <v>43417</v>
      </c>
      <c r="C6317">
        <v>3</v>
      </c>
      <c r="D6317" s="13">
        <v>120</v>
      </c>
      <c r="E6317" s="13" t="s">
        <v>97</v>
      </c>
      <c r="F6317" s="17">
        <v>1341</v>
      </c>
      <c r="G6317" t="str">
        <f>_xlfn.XLOOKUP(tbl_GL[[#This Row],[Account_key]],tbl_COA[Account_key],tbl_COA[Class],"Not Found")</f>
        <v>Liabilities and Owners Equity</v>
      </c>
      <c r="H6317" t="str">
        <f>_xlfn.XLOOKUP(tbl_GL[[#This Row],[Account_key]],tbl_COA[Account_key],tbl_COA[SubClass],"Not Found")</f>
        <v>Liabilities</v>
      </c>
      <c r="I6317" t="str">
        <f>_xlfn.XLOOKUP(tbl_GL[[#This Row],[Account_key]],tbl_COA[Account_key],tbl_COA[SubClass2],"Not Found")</f>
        <v>Current Liabilities</v>
      </c>
      <c r="J6317" t="str">
        <f>_xlfn.XLOOKUP(tbl_GL[[#This Row],[Account_key]],tbl_COA[Account_key],tbl_COA[SubAccount],,0)</f>
        <v>Accrued Expenses</v>
      </c>
      <c r="K6317">
        <f>YEAR(tbl_GL[[#This Row],[Date]])</f>
        <v>2018</v>
      </c>
    </row>
    <row r="6318" spans="1:11" hidden="1" x14ac:dyDescent="0.35">
      <c r="A6318">
        <v>567.1</v>
      </c>
      <c r="B6318" s="24">
        <v>43419</v>
      </c>
      <c r="C6318">
        <v>3</v>
      </c>
      <c r="D6318" s="13">
        <v>10</v>
      </c>
      <c r="E6318" s="13" t="s">
        <v>112</v>
      </c>
      <c r="F6318" s="17">
        <v>-187</v>
      </c>
      <c r="G6318" t="str">
        <f>_xlfn.XLOOKUP(tbl_GL[[#This Row],[Account_key]],tbl_COA[Account_key],tbl_COA[Class],"Not Found")</f>
        <v>Assets</v>
      </c>
      <c r="H6318" t="str">
        <f>_xlfn.XLOOKUP(tbl_GL[[#This Row],[Account_key]],tbl_COA[Account_key],tbl_COA[SubClass],"Not Found")</f>
        <v>Assets</v>
      </c>
      <c r="I6318" t="str">
        <f>_xlfn.XLOOKUP(tbl_GL[[#This Row],[Account_key]],tbl_COA[Account_key],tbl_COA[SubClass2],"Not Found")</f>
        <v>Current Assets</v>
      </c>
      <c r="J6318" t="str">
        <f>_xlfn.XLOOKUP(tbl_GL[[#This Row],[Account_key]],tbl_COA[Account_key],tbl_COA[SubAccount],,0)</f>
        <v>Cash at Bank</v>
      </c>
      <c r="K6318">
        <f>YEAR(tbl_GL[[#This Row],[Date]])</f>
        <v>2018</v>
      </c>
    </row>
    <row r="6319" spans="1:11" hidden="1" x14ac:dyDescent="0.35">
      <c r="A6319">
        <v>567.20000000000005</v>
      </c>
      <c r="B6319" s="24">
        <v>43419</v>
      </c>
      <c r="C6319">
        <v>3</v>
      </c>
      <c r="D6319" s="13">
        <v>121</v>
      </c>
      <c r="E6319" s="13" t="s">
        <v>112</v>
      </c>
      <c r="F6319" s="17">
        <v>-187</v>
      </c>
      <c r="G6319" t="str">
        <f>_xlfn.XLOOKUP(tbl_GL[[#This Row],[Account_key]],tbl_COA[Account_key],tbl_COA[Class],"Not Found")</f>
        <v>Liabilities and Owners Equity</v>
      </c>
      <c r="H6319" t="str">
        <f>_xlfn.XLOOKUP(tbl_GL[[#This Row],[Account_key]],tbl_COA[Account_key],tbl_COA[SubClass],"Not Found")</f>
        <v>Liabilities</v>
      </c>
      <c r="I6319" t="str">
        <f>_xlfn.XLOOKUP(tbl_GL[[#This Row],[Account_key]],tbl_COA[Account_key],tbl_COA[SubClass2],"Not Found")</f>
        <v>Current Liabilities</v>
      </c>
      <c r="J6319" t="str">
        <f>_xlfn.XLOOKUP(tbl_GL[[#This Row],[Account_key]],tbl_COA[Account_key],tbl_COA[SubAccount],,0)</f>
        <v>Interest Payable</v>
      </c>
      <c r="K6319">
        <f>YEAR(tbl_GL[[#This Row],[Date]])</f>
        <v>2018</v>
      </c>
    </row>
    <row r="6320" spans="1:11" hidden="1" x14ac:dyDescent="0.35">
      <c r="A6320">
        <v>568.1</v>
      </c>
      <c r="B6320" s="24">
        <v>43419</v>
      </c>
      <c r="C6320">
        <v>3</v>
      </c>
      <c r="D6320" s="13">
        <v>300</v>
      </c>
      <c r="E6320" s="13" t="s">
        <v>97</v>
      </c>
      <c r="F6320" s="17">
        <v>-1419</v>
      </c>
      <c r="G6320" t="str">
        <f>_xlfn.XLOOKUP(tbl_GL[[#This Row],[Account_key]],tbl_COA[Account_key],tbl_COA[Class],"Not Found")</f>
        <v>Operating account</v>
      </c>
      <c r="H6320" t="str">
        <f>_xlfn.XLOOKUP(tbl_GL[[#This Row],[Account_key]],tbl_COA[Account_key],tbl_COA[SubClass],"Not Found")</f>
        <v>Operating Expenses</v>
      </c>
      <c r="I6320" t="str">
        <f>_xlfn.XLOOKUP(tbl_GL[[#This Row],[Account_key]],tbl_COA[Account_key],tbl_COA[SubClass2],"Not Found")</f>
        <v>Administration</v>
      </c>
      <c r="J6320" t="str">
        <f>_xlfn.XLOOKUP(tbl_GL[[#This Row],[Account_key]],tbl_COA[Account_key],tbl_COA[SubAccount],,0)</f>
        <v>Entertainment</v>
      </c>
      <c r="K6320">
        <f>YEAR(tbl_GL[[#This Row],[Date]])</f>
        <v>2018</v>
      </c>
    </row>
    <row r="6321" spans="1:11" hidden="1" x14ac:dyDescent="0.35">
      <c r="A6321">
        <v>568.20000000000005</v>
      </c>
      <c r="B6321" s="24">
        <v>43419</v>
      </c>
      <c r="C6321">
        <v>3</v>
      </c>
      <c r="D6321" s="13">
        <v>120</v>
      </c>
      <c r="E6321" s="13" t="s">
        <v>97</v>
      </c>
      <c r="F6321" s="17">
        <v>1419</v>
      </c>
      <c r="G6321" t="str">
        <f>_xlfn.XLOOKUP(tbl_GL[[#This Row],[Account_key]],tbl_COA[Account_key],tbl_COA[Class],"Not Found")</f>
        <v>Liabilities and Owners Equity</v>
      </c>
      <c r="H6321" t="str">
        <f>_xlfn.XLOOKUP(tbl_GL[[#This Row],[Account_key]],tbl_COA[Account_key],tbl_COA[SubClass],"Not Found")</f>
        <v>Liabilities</v>
      </c>
      <c r="I6321" t="str">
        <f>_xlfn.XLOOKUP(tbl_GL[[#This Row],[Account_key]],tbl_COA[Account_key],tbl_COA[SubClass2],"Not Found")</f>
        <v>Current Liabilities</v>
      </c>
      <c r="J6321" t="str">
        <f>_xlfn.XLOOKUP(tbl_GL[[#This Row],[Account_key]],tbl_COA[Account_key],tbl_COA[SubAccount],,0)</f>
        <v>Accrued Expenses</v>
      </c>
      <c r="K6321">
        <f>YEAR(tbl_GL[[#This Row],[Date]])</f>
        <v>2018</v>
      </c>
    </row>
    <row r="6322" spans="1:11" hidden="1" x14ac:dyDescent="0.35">
      <c r="A6322">
        <v>569.1</v>
      </c>
      <c r="B6322" s="24">
        <v>43420</v>
      </c>
      <c r="C6322">
        <v>3</v>
      </c>
      <c r="D6322" s="13">
        <v>230</v>
      </c>
      <c r="E6322" s="13" t="s">
        <v>4</v>
      </c>
      <c r="F6322" s="17">
        <v>-918</v>
      </c>
      <c r="G6322" t="str">
        <f>_xlfn.XLOOKUP(tbl_GL[[#This Row],[Account_key]],tbl_COA[Account_key],tbl_COA[Class],"Not Found")</f>
        <v>Trading account</v>
      </c>
      <c r="H6322" t="str">
        <f>_xlfn.XLOOKUP(tbl_GL[[#This Row],[Account_key]],tbl_COA[Account_key],tbl_COA[SubClass],"Not Found")</f>
        <v>Cost of Sales</v>
      </c>
      <c r="I6322" t="str">
        <f>_xlfn.XLOOKUP(tbl_GL[[#This Row],[Account_key]],tbl_COA[Account_key],tbl_COA[SubClass2],"Not Found")</f>
        <v>Cost of Sales</v>
      </c>
      <c r="J6322" t="str">
        <f>_xlfn.XLOOKUP(tbl_GL[[#This Row],[Account_key]],tbl_COA[Account_key],tbl_COA[SubAccount],,0)</f>
        <v>Cost of Sales</v>
      </c>
      <c r="K6322">
        <f>YEAR(tbl_GL[[#This Row],[Date]])</f>
        <v>2018</v>
      </c>
    </row>
    <row r="6323" spans="1:11" hidden="1" x14ac:dyDescent="0.35">
      <c r="A6323">
        <v>569.20000000000005</v>
      </c>
      <c r="B6323" s="24">
        <v>43420</v>
      </c>
      <c r="C6323">
        <v>3</v>
      </c>
      <c r="D6323" s="13">
        <v>60</v>
      </c>
      <c r="E6323" s="13" t="s">
        <v>4</v>
      </c>
      <c r="F6323" s="17">
        <v>-918</v>
      </c>
      <c r="G6323" t="str">
        <f>_xlfn.XLOOKUP(tbl_GL[[#This Row],[Account_key]],tbl_COA[Account_key],tbl_COA[Class],"Not Found")</f>
        <v>Assets</v>
      </c>
      <c r="H6323" t="str">
        <f>_xlfn.XLOOKUP(tbl_GL[[#This Row],[Account_key]],tbl_COA[Account_key],tbl_COA[SubClass],"Not Found")</f>
        <v>Assets</v>
      </c>
      <c r="I6323" t="str">
        <f>_xlfn.XLOOKUP(tbl_GL[[#This Row],[Account_key]],tbl_COA[Account_key],tbl_COA[SubClass2],"Not Found")</f>
        <v>Current Assets</v>
      </c>
      <c r="J6323" t="str">
        <f>_xlfn.XLOOKUP(tbl_GL[[#This Row],[Account_key]],tbl_COA[Account_key],tbl_COA[SubAccount],,0)</f>
        <v>Inventory</v>
      </c>
      <c r="K6323">
        <f>YEAR(tbl_GL[[#This Row],[Date]])</f>
        <v>2018</v>
      </c>
    </row>
    <row r="6324" spans="1:11" hidden="1" x14ac:dyDescent="0.35">
      <c r="A6324">
        <v>570.1</v>
      </c>
      <c r="B6324" s="24">
        <v>43420</v>
      </c>
      <c r="C6324">
        <v>3</v>
      </c>
      <c r="D6324" s="13">
        <v>210</v>
      </c>
      <c r="E6324" s="13" t="s">
        <v>7</v>
      </c>
      <c r="F6324" s="17">
        <v>2676</v>
      </c>
      <c r="G6324" t="str">
        <f>_xlfn.XLOOKUP(tbl_GL[[#This Row],[Account_key]],tbl_COA[Account_key],tbl_COA[Class],"Not Found")</f>
        <v>Trading account</v>
      </c>
      <c r="H6324" t="str">
        <f>_xlfn.XLOOKUP(tbl_GL[[#This Row],[Account_key]],tbl_COA[Account_key],tbl_COA[SubClass],"Not Found")</f>
        <v>Sales</v>
      </c>
      <c r="I6324" t="str">
        <f>_xlfn.XLOOKUP(tbl_GL[[#This Row],[Account_key]],tbl_COA[Account_key],tbl_COA[SubClass2],"Not Found")</f>
        <v>Sales</v>
      </c>
      <c r="J6324" t="str">
        <f>_xlfn.XLOOKUP(tbl_GL[[#This Row],[Account_key]],tbl_COA[Account_key],tbl_COA[SubAccount],,0)</f>
        <v>Sales</v>
      </c>
      <c r="K6324">
        <f>YEAR(tbl_GL[[#This Row],[Date]])</f>
        <v>2018</v>
      </c>
    </row>
    <row r="6325" spans="1:11" hidden="1" x14ac:dyDescent="0.35">
      <c r="A6325">
        <v>570.20000000000005</v>
      </c>
      <c r="B6325" s="24">
        <v>43420</v>
      </c>
      <c r="C6325">
        <v>3</v>
      </c>
      <c r="D6325" s="13">
        <v>10</v>
      </c>
      <c r="E6325" s="13" t="s">
        <v>7</v>
      </c>
      <c r="F6325" s="17">
        <v>2676</v>
      </c>
      <c r="G6325" t="str">
        <f>_xlfn.XLOOKUP(tbl_GL[[#This Row],[Account_key]],tbl_COA[Account_key],tbl_COA[Class],"Not Found")</f>
        <v>Assets</v>
      </c>
      <c r="H6325" t="str">
        <f>_xlfn.XLOOKUP(tbl_GL[[#This Row],[Account_key]],tbl_COA[Account_key],tbl_COA[SubClass],"Not Found")</f>
        <v>Assets</v>
      </c>
      <c r="I6325" t="str">
        <f>_xlfn.XLOOKUP(tbl_GL[[#This Row],[Account_key]],tbl_COA[Account_key],tbl_COA[SubClass2],"Not Found")</f>
        <v>Current Assets</v>
      </c>
      <c r="J6325" t="str">
        <f>_xlfn.XLOOKUP(tbl_GL[[#This Row],[Account_key]],tbl_COA[Account_key],tbl_COA[SubAccount],,0)</f>
        <v>Cash at Bank</v>
      </c>
      <c r="K6325">
        <f>YEAR(tbl_GL[[#This Row],[Date]])</f>
        <v>2018</v>
      </c>
    </row>
    <row r="6326" spans="1:11" hidden="1" x14ac:dyDescent="0.35">
      <c r="A6326">
        <v>571.1</v>
      </c>
      <c r="B6326" s="24">
        <v>43420</v>
      </c>
      <c r="C6326">
        <v>3</v>
      </c>
      <c r="D6326" s="13">
        <v>230</v>
      </c>
      <c r="E6326" s="13" t="s">
        <v>4</v>
      </c>
      <c r="F6326" s="17">
        <v>-3656</v>
      </c>
      <c r="G6326" t="str">
        <f>_xlfn.XLOOKUP(tbl_GL[[#This Row],[Account_key]],tbl_COA[Account_key],tbl_COA[Class],"Not Found")</f>
        <v>Trading account</v>
      </c>
      <c r="H6326" t="str">
        <f>_xlfn.XLOOKUP(tbl_GL[[#This Row],[Account_key]],tbl_COA[Account_key],tbl_COA[SubClass],"Not Found")</f>
        <v>Cost of Sales</v>
      </c>
      <c r="I6326" t="str">
        <f>_xlfn.XLOOKUP(tbl_GL[[#This Row],[Account_key]],tbl_COA[Account_key],tbl_COA[SubClass2],"Not Found")</f>
        <v>Cost of Sales</v>
      </c>
      <c r="J6326" t="str">
        <f>_xlfn.XLOOKUP(tbl_GL[[#This Row],[Account_key]],tbl_COA[Account_key],tbl_COA[SubAccount],,0)</f>
        <v>Cost of Sales</v>
      </c>
      <c r="K6326">
        <f>YEAR(tbl_GL[[#This Row],[Date]])</f>
        <v>2018</v>
      </c>
    </row>
    <row r="6327" spans="1:11" hidden="1" x14ac:dyDescent="0.35">
      <c r="A6327">
        <v>571.20000000000005</v>
      </c>
      <c r="B6327" s="24">
        <v>43420</v>
      </c>
      <c r="C6327">
        <v>3</v>
      </c>
      <c r="D6327" s="13">
        <v>60</v>
      </c>
      <c r="E6327" s="13" t="s">
        <v>4</v>
      </c>
      <c r="F6327" s="17">
        <v>-3656</v>
      </c>
      <c r="G6327" t="str">
        <f>_xlfn.XLOOKUP(tbl_GL[[#This Row],[Account_key]],tbl_COA[Account_key],tbl_COA[Class],"Not Found")</f>
        <v>Assets</v>
      </c>
      <c r="H6327" t="str">
        <f>_xlfn.XLOOKUP(tbl_GL[[#This Row],[Account_key]],tbl_COA[Account_key],tbl_COA[SubClass],"Not Found")</f>
        <v>Assets</v>
      </c>
      <c r="I6327" t="str">
        <f>_xlfn.XLOOKUP(tbl_GL[[#This Row],[Account_key]],tbl_COA[Account_key],tbl_COA[SubClass2],"Not Found")</f>
        <v>Current Assets</v>
      </c>
      <c r="J6327" t="str">
        <f>_xlfn.XLOOKUP(tbl_GL[[#This Row],[Account_key]],tbl_COA[Account_key],tbl_COA[SubAccount],,0)</f>
        <v>Inventory</v>
      </c>
      <c r="K6327">
        <f>YEAR(tbl_GL[[#This Row],[Date]])</f>
        <v>2018</v>
      </c>
    </row>
    <row r="6328" spans="1:11" hidden="1" x14ac:dyDescent="0.35">
      <c r="A6328">
        <v>572.1</v>
      </c>
      <c r="B6328" s="24">
        <v>43420</v>
      </c>
      <c r="C6328">
        <v>3</v>
      </c>
      <c r="D6328" s="13">
        <v>210</v>
      </c>
      <c r="E6328" s="13" t="s">
        <v>8</v>
      </c>
      <c r="F6328" s="17">
        <v>11425</v>
      </c>
      <c r="G6328" t="str">
        <f>_xlfn.XLOOKUP(tbl_GL[[#This Row],[Account_key]],tbl_COA[Account_key],tbl_COA[Class],"Not Found")</f>
        <v>Trading account</v>
      </c>
      <c r="H6328" t="str">
        <f>_xlfn.XLOOKUP(tbl_GL[[#This Row],[Account_key]],tbl_COA[Account_key],tbl_COA[SubClass],"Not Found")</f>
        <v>Sales</v>
      </c>
      <c r="I6328" t="str">
        <f>_xlfn.XLOOKUP(tbl_GL[[#This Row],[Account_key]],tbl_COA[Account_key],tbl_COA[SubClass2],"Not Found")</f>
        <v>Sales</v>
      </c>
      <c r="J6328" t="str">
        <f>_xlfn.XLOOKUP(tbl_GL[[#This Row],[Account_key]],tbl_COA[Account_key],tbl_COA[SubAccount],,0)</f>
        <v>Sales</v>
      </c>
      <c r="K6328">
        <f>YEAR(tbl_GL[[#This Row],[Date]])</f>
        <v>2018</v>
      </c>
    </row>
    <row r="6329" spans="1:11" hidden="1" x14ac:dyDescent="0.35">
      <c r="A6329">
        <v>572.20000000000005</v>
      </c>
      <c r="B6329" s="24">
        <v>43420</v>
      </c>
      <c r="C6329">
        <v>3</v>
      </c>
      <c r="D6329" s="13">
        <v>30</v>
      </c>
      <c r="E6329" s="13" t="s">
        <v>8</v>
      </c>
      <c r="F6329" s="17">
        <v>11425</v>
      </c>
      <c r="G6329" t="str">
        <f>_xlfn.XLOOKUP(tbl_GL[[#This Row],[Account_key]],tbl_COA[Account_key],tbl_COA[Class],"Not Found")</f>
        <v>Assets</v>
      </c>
      <c r="H6329" t="str">
        <f>_xlfn.XLOOKUP(tbl_GL[[#This Row],[Account_key]],tbl_COA[Account_key],tbl_COA[SubClass],"Not Found")</f>
        <v>Assets</v>
      </c>
      <c r="I6329" t="str">
        <f>_xlfn.XLOOKUP(tbl_GL[[#This Row],[Account_key]],tbl_COA[Account_key],tbl_COA[SubClass2],"Not Found")</f>
        <v>Current Assets</v>
      </c>
      <c r="J6329" t="str">
        <f>_xlfn.XLOOKUP(tbl_GL[[#This Row],[Account_key]],tbl_COA[Account_key],tbl_COA[SubAccount],,0)</f>
        <v>Trade Receivables</v>
      </c>
      <c r="K6329">
        <f>YEAR(tbl_GL[[#This Row],[Date]])</f>
        <v>2018</v>
      </c>
    </row>
    <row r="6330" spans="1:11" hidden="1" x14ac:dyDescent="0.35">
      <c r="A6330">
        <v>573.1</v>
      </c>
      <c r="B6330" s="24">
        <v>43423</v>
      </c>
      <c r="C6330">
        <v>3</v>
      </c>
      <c r="D6330" s="13">
        <v>260</v>
      </c>
      <c r="E6330" s="13" t="s">
        <v>97</v>
      </c>
      <c r="F6330" s="17">
        <v>-1335</v>
      </c>
      <c r="G6330" t="str">
        <f>_xlfn.XLOOKUP(tbl_GL[[#This Row],[Account_key]],tbl_COA[Account_key],tbl_COA[Class],"Not Found")</f>
        <v>Operating account</v>
      </c>
      <c r="H6330" t="str">
        <f>_xlfn.XLOOKUP(tbl_GL[[#This Row],[Account_key]],tbl_COA[Account_key],tbl_COA[SubClass],"Not Found")</f>
        <v>Operating Expenses</v>
      </c>
      <c r="I6330" t="str">
        <f>_xlfn.XLOOKUP(tbl_GL[[#This Row],[Account_key]],tbl_COA[Account_key],tbl_COA[SubClass2],"Not Found")</f>
        <v>Marketing</v>
      </c>
      <c r="J6330" t="str">
        <f>_xlfn.XLOOKUP(tbl_GL[[#This Row],[Account_key]],tbl_COA[Account_key],tbl_COA[SubAccount],,0)</f>
        <v>Commissions</v>
      </c>
      <c r="K6330">
        <f>YEAR(tbl_GL[[#This Row],[Date]])</f>
        <v>2018</v>
      </c>
    </row>
    <row r="6331" spans="1:11" hidden="1" x14ac:dyDescent="0.35">
      <c r="A6331">
        <v>573.20000000000005</v>
      </c>
      <c r="B6331" s="24">
        <v>43423</v>
      </c>
      <c r="C6331">
        <v>3</v>
      </c>
      <c r="D6331" s="13">
        <v>120</v>
      </c>
      <c r="E6331" s="13" t="s">
        <v>97</v>
      </c>
      <c r="F6331" s="17">
        <v>1335</v>
      </c>
      <c r="G6331" t="str">
        <f>_xlfn.XLOOKUP(tbl_GL[[#This Row],[Account_key]],tbl_COA[Account_key],tbl_COA[Class],"Not Found")</f>
        <v>Liabilities and Owners Equity</v>
      </c>
      <c r="H6331" t="str">
        <f>_xlfn.XLOOKUP(tbl_GL[[#This Row],[Account_key]],tbl_COA[Account_key],tbl_COA[SubClass],"Not Found")</f>
        <v>Liabilities</v>
      </c>
      <c r="I6331" t="str">
        <f>_xlfn.XLOOKUP(tbl_GL[[#This Row],[Account_key]],tbl_COA[Account_key],tbl_COA[SubClass2],"Not Found")</f>
        <v>Current Liabilities</v>
      </c>
      <c r="J6331" t="str">
        <f>_xlfn.XLOOKUP(tbl_GL[[#This Row],[Account_key]],tbl_COA[Account_key],tbl_COA[SubAccount],,0)</f>
        <v>Accrued Expenses</v>
      </c>
      <c r="K6331">
        <f>YEAR(tbl_GL[[#This Row],[Date]])</f>
        <v>2018</v>
      </c>
    </row>
    <row r="6332" spans="1:11" hidden="1" x14ac:dyDescent="0.35">
      <c r="A6332">
        <v>574.1</v>
      </c>
      <c r="B6332" s="24">
        <v>43424</v>
      </c>
      <c r="C6332">
        <v>3</v>
      </c>
      <c r="D6332" s="13">
        <v>230</v>
      </c>
      <c r="E6332" s="13" t="s">
        <v>4</v>
      </c>
      <c r="F6332" s="17">
        <v>-517</v>
      </c>
      <c r="G6332" t="str">
        <f>_xlfn.XLOOKUP(tbl_GL[[#This Row],[Account_key]],tbl_COA[Account_key],tbl_COA[Class],"Not Found")</f>
        <v>Trading account</v>
      </c>
      <c r="H6332" t="str">
        <f>_xlfn.XLOOKUP(tbl_GL[[#This Row],[Account_key]],tbl_COA[Account_key],tbl_COA[SubClass],"Not Found")</f>
        <v>Cost of Sales</v>
      </c>
      <c r="I6332" t="str">
        <f>_xlfn.XLOOKUP(tbl_GL[[#This Row],[Account_key]],tbl_COA[Account_key],tbl_COA[SubClass2],"Not Found")</f>
        <v>Cost of Sales</v>
      </c>
      <c r="J6332" t="str">
        <f>_xlfn.XLOOKUP(tbl_GL[[#This Row],[Account_key]],tbl_COA[Account_key],tbl_COA[SubAccount],,0)</f>
        <v>Cost of Sales</v>
      </c>
      <c r="K6332">
        <f>YEAR(tbl_GL[[#This Row],[Date]])</f>
        <v>2018</v>
      </c>
    </row>
    <row r="6333" spans="1:11" hidden="1" x14ac:dyDescent="0.35">
      <c r="A6333">
        <v>574.20000000000005</v>
      </c>
      <c r="B6333" s="24">
        <v>43424</v>
      </c>
      <c r="C6333">
        <v>3</v>
      </c>
      <c r="D6333" s="13">
        <v>60</v>
      </c>
      <c r="E6333" s="13" t="s">
        <v>4</v>
      </c>
      <c r="F6333" s="17">
        <v>-517</v>
      </c>
      <c r="G6333" t="str">
        <f>_xlfn.XLOOKUP(tbl_GL[[#This Row],[Account_key]],tbl_COA[Account_key],tbl_COA[Class],"Not Found")</f>
        <v>Assets</v>
      </c>
      <c r="H6333" t="str">
        <f>_xlfn.XLOOKUP(tbl_GL[[#This Row],[Account_key]],tbl_COA[Account_key],tbl_COA[SubClass],"Not Found")</f>
        <v>Assets</v>
      </c>
      <c r="I6333" t="str">
        <f>_xlfn.XLOOKUP(tbl_GL[[#This Row],[Account_key]],tbl_COA[Account_key],tbl_COA[SubClass2],"Not Found")</f>
        <v>Current Assets</v>
      </c>
      <c r="J6333" t="str">
        <f>_xlfn.XLOOKUP(tbl_GL[[#This Row],[Account_key]],tbl_COA[Account_key],tbl_COA[SubAccount],,0)</f>
        <v>Inventory</v>
      </c>
      <c r="K6333">
        <f>YEAR(tbl_GL[[#This Row],[Date]])</f>
        <v>2018</v>
      </c>
    </row>
    <row r="6334" spans="1:11" hidden="1" x14ac:dyDescent="0.35">
      <c r="A6334">
        <v>575.1</v>
      </c>
      <c r="B6334" s="24">
        <v>43424</v>
      </c>
      <c r="C6334">
        <v>3</v>
      </c>
      <c r="D6334" s="13">
        <v>210</v>
      </c>
      <c r="E6334" s="13" t="s">
        <v>8</v>
      </c>
      <c r="F6334" s="17">
        <v>1615</v>
      </c>
      <c r="G6334" t="str">
        <f>_xlfn.XLOOKUP(tbl_GL[[#This Row],[Account_key]],tbl_COA[Account_key],tbl_COA[Class],"Not Found")</f>
        <v>Trading account</v>
      </c>
      <c r="H6334" t="str">
        <f>_xlfn.XLOOKUP(tbl_GL[[#This Row],[Account_key]],tbl_COA[Account_key],tbl_COA[SubClass],"Not Found")</f>
        <v>Sales</v>
      </c>
      <c r="I6334" t="str">
        <f>_xlfn.XLOOKUP(tbl_GL[[#This Row],[Account_key]],tbl_COA[Account_key],tbl_COA[SubClass2],"Not Found")</f>
        <v>Sales</v>
      </c>
      <c r="J6334" t="str">
        <f>_xlfn.XLOOKUP(tbl_GL[[#This Row],[Account_key]],tbl_COA[Account_key],tbl_COA[SubAccount],,0)</f>
        <v>Sales</v>
      </c>
      <c r="K6334">
        <f>YEAR(tbl_GL[[#This Row],[Date]])</f>
        <v>2018</v>
      </c>
    </row>
    <row r="6335" spans="1:11" hidden="1" x14ac:dyDescent="0.35">
      <c r="A6335">
        <v>575.20000000000005</v>
      </c>
      <c r="B6335" s="24">
        <v>43424</v>
      </c>
      <c r="C6335">
        <v>3</v>
      </c>
      <c r="D6335" s="13">
        <v>30</v>
      </c>
      <c r="E6335" s="13" t="s">
        <v>8</v>
      </c>
      <c r="F6335" s="17">
        <v>1615</v>
      </c>
      <c r="G6335" t="str">
        <f>_xlfn.XLOOKUP(tbl_GL[[#This Row],[Account_key]],tbl_COA[Account_key],tbl_COA[Class],"Not Found")</f>
        <v>Assets</v>
      </c>
      <c r="H6335" t="str">
        <f>_xlfn.XLOOKUP(tbl_GL[[#This Row],[Account_key]],tbl_COA[Account_key],tbl_COA[SubClass],"Not Found")</f>
        <v>Assets</v>
      </c>
      <c r="I6335" t="str">
        <f>_xlfn.XLOOKUP(tbl_GL[[#This Row],[Account_key]],tbl_COA[Account_key],tbl_COA[SubClass2],"Not Found")</f>
        <v>Current Assets</v>
      </c>
      <c r="J6335" t="str">
        <f>_xlfn.XLOOKUP(tbl_GL[[#This Row],[Account_key]],tbl_COA[Account_key],tbl_COA[SubAccount],,0)</f>
        <v>Trade Receivables</v>
      </c>
      <c r="K6335">
        <f>YEAR(tbl_GL[[#This Row],[Date]])</f>
        <v>2018</v>
      </c>
    </row>
    <row r="6336" spans="1:11" hidden="1" x14ac:dyDescent="0.35">
      <c r="A6336">
        <v>576.1</v>
      </c>
      <c r="B6336" s="24">
        <v>43424</v>
      </c>
      <c r="C6336">
        <v>3</v>
      </c>
      <c r="D6336" s="13">
        <v>30</v>
      </c>
      <c r="E6336" s="13" t="s">
        <v>80</v>
      </c>
      <c r="F6336" s="17">
        <v>-12281</v>
      </c>
      <c r="G6336" t="str">
        <f>_xlfn.XLOOKUP(tbl_GL[[#This Row],[Account_key]],tbl_COA[Account_key],tbl_COA[Class],"Not Found")</f>
        <v>Assets</v>
      </c>
      <c r="H6336" t="str">
        <f>_xlfn.XLOOKUP(tbl_GL[[#This Row],[Account_key]],tbl_COA[Account_key],tbl_COA[SubClass],"Not Found")</f>
        <v>Assets</v>
      </c>
      <c r="I6336" t="str">
        <f>_xlfn.XLOOKUP(tbl_GL[[#This Row],[Account_key]],tbl_COA[Account_key],tbl_COA[SubClass2],"Not Found")</f>
        <v>Current Assets</v>
      </c>
      <c r="J6336" t="str">
        <f>_xlfn.XLOOKUP(tbl_GL[[#This Row],[Account_key]],tbl_COA[Account_key],tbl_COA[SubAccount],,0)</f>
        <v>Trade Receivables</v>
      </c>
      <c r="K6336">
        <f>YEAR(tbl_GL[[#This Row],[Date]])</f>
        <v>2018</v>
      </c>
    </row>
    <row r="6337" spans="1:11" hidden="1" x14ac:dyDescent="0.35">
      <c r="A6337">
        <v>576.20000000000005</v>
      </c>
      <c r="B6337" s="24">
        <v>43424</v>
      </c>
      <c r="C6337">
        <v>3</v>
      </c>
      <c r="D6337" s="13">
        <v>10</v>
      </c>
      <c r="E6337" s="13" t="s">
        <v>80</v>
      </c>
      <c r="F6337" s="17">
        <v>12281</v>
      </c>
      <c r="G6337" t="str">
        <f>_xlfn.XLOOKUP(tbl_GL[[#This Row],[Account_key]],tbl_COA[Account_key],tbl_COA[Class],"Not Found")</f>
        <v>Assets</v>
      </c>
      <c r="H6337" t="str">
        <f>_xlfn.XLOOKUP(tbl_GL[[#This Row],[Account_key]],tbl_COA[Account_key],tbl_COA[SubClass],"Not Found")</f>
        <v>Assets</v>
      </c>
      <c r="I6337" t="str">
        <f>_xlfn.XLOOKUP(tbl_GL[[#This Row],[Account_key]],tbl_COA[Account_key],tbl_COA[SubClass2],"Not Found")</f>
        <v>Current Assets</v>
      </c>
      <c r="J6337" t="str">
        <f>_xlfn.XLOOKUP(tbl_GL[[#This Row],[Account_key]],tbl_COA[Account_key],tbl_COA[SubAccount],,0)</f>
        <v>Cash at Bank</v>
      </c>
      <c r="K6337">
        <f>YEAR(tbl_GL[[#This Row],[Date]])</f>
        <v>2018</v>
      </c>
    </row>
    <row r="6338" spans="1:11" hidden="1" x14ac:dyDescent="0.35">
      <c r="A6338">
        <v>577.1</v>
      </c>
      <c r="B6338" s="24">
        <v>43425</v>
      </c>
      <c r="C6338">
        <v>3</v>
      </c>
      <c r="D6338" s="13">
        <v>310</v>
      </c>
      <c r="E6338" s="13" t="s">
        <v>97</v>
      </c>
      <c r="F6338" s="17">
        <v>-1035</v>
      </c>
      <c r="G6338" t="str">
        <f>_xlfn.XLOOKUP(tbl_GL[[#This Row],[Account_key]],tbl_COA[Account_key],tbl_COA[Class],"Not Found")</f>
        <v>Operating account</v>
      </c>
      <c r="H6338" t="str">
        <f>_xlfn.XLOOKUP(tbl_GL[[#This Row],[Account_key]],tbl_COA[Account_key],tbl_COA[SubClass],"Not Found")</f>
        <v>Operating Expenses</v>
      </c>
      <c r="I6338" t="str">
        <f>_xlfn.XLOOKUP(tbl_GL[[#This Row],[Account_key]],tbl_COA[Account_key],tbl_COA[SubClass2],"Not Found")</f>
        <v>Administration</v>
      </c>
      <c r="J6338" t="str">
        <f>_xlfn.XLOOKUP(tbl_GL[[#This Row],[Account_key]],tbl_COA[Account_key],tbl_COA[SubAccount],,0)</f>
        <v>Office Supplies</v>
      </c>
      <c r="K6338">
        <f>YEAR(tbl_GL[[#This Row],[Date]])</f>
        <v>2018</v>
      </c>
    </row>
    <row r="6339" spans="1:11" hidden="1" x14ac:dyDescent="0.35">
      <c r="A6339">
        <v>577.20000000000005</v>
      </c>
      <c r="B6339" s="24">
        <v>43425</v>
      </c>
      <c r="C6339">
        <v>3</v>
      </c>
      <c r="D6339" s="13">
        <v>120</v>
      </c>
      <c r="E6339" s="13" t="s">
        <v>97</v>
      </c>
      <c r="F6339" s="17">
        <v>1035</v>
      </c>
      <c r="G6339" t="str">
        <f>_xlfn.XLOOKUP(tbl_GL[[#This Row],[Account_key]],tbl_COA[Account_key],tbl_COA[Class],"Not Found")</f>
        <v>Liabilities and Owners Equity</v>
      </c>
      <c r="H6339" t="str">
        <f>_xlfn.XLOOKUP(tbl_GL[[#This Row],[Account_key]],tbl_COA[Account_key],tbl_COA[SubClass],"Not Found")</f>
        <v>Liabilities</v>
      </c>
      <c r="I6339" t="str">
        <f>_xlfn.XLOOKUP(tbl_GL[[#This Row],[Account_key]],tbl_COA[Account_key],tbl_COA[SubClass2],"Not Found")</f>
        <v>Current Liabilities</v>
      </c>
      <c r="J6339" t="str">
        <f>_xlfn.XLOOKUP(tbl_GL[[#This Row],[Account_key]],tbl_COA[Account_key],tbl_COA[SubAccount],,0)</f>
        <v>Accrued Expenses</v>
      </c>
      <c r="K6339">
        <f>YEAR(tbl_GL[[#This Row],[Date]])</f>
        <v>2018</v>
      </c>
    </row>
    <row r="6340" spans="1:11" hidden="1" x14ac:dyDescent="0.35">
      <c r="A6340">
        <v>578.1</v>
      </c>
      <c r="B6340" s="24">
        <v>43425</v>
      </c>
      <c r="C6340">
        <v>3</v>
      </c>
      <c r="D6340" s="13">
        <v>10</v>
      </c>
      <c r="E6340" s="13" t="s">
        <v>98</v>
      </c>
      <c r="F6340" s="17">
        <v>-1267</v>
      </c>
      <c r="G6340" t="str">
        <f>_xlfn.XLOOKUP(tbl_GL[[#This Row],[Account_key]],tbl_COA[Account_key],tbl_COA[Class],"Not Found")</f>
        <v>Assets</v>
      </c>
      <c r="H6340" t="str">
        <f>_xlfn.XLOOKUP(tbl_GL[[#This Row],[Account_key]],tbl_COA[Account_key],tbl_COA[SubClass],"Not Found")</f>
        <v>Assets</v>
      </c>
      <c r="I6340" t="str">
        <f>_xlfn.XLOOKUP(tbl_GL[[#This Row],[Account_key]],tbl_COA[Account_key],tbl_COA[SubClass2],"Not Found")</f>
        <v>Current Assets</v>
      </c>
      <c r="J6340" t="str">
        <f>_xlfn.XLOOKUP(tbl_GL[[#This Row],[Account_key]],tbl_COA[Account_key],tbl_COA[SubAccount],,0)</f>
        <v>Cash at Bank</v>
      </c>
      <c r="K6340">
        <f>YEAR(tbl_GL[[#This Row],[Date]])</f>
        <v>2018</v>
      </c>
    </row>
    <row r="6341" spans="1:11" hidden="1" x14ac:dyDescent="0.35">
      <c r="A6341">
        <v>578.20000000000005</v>
      </c>
      <c r="B6341" s="24">
        <v>43425</v>
      </c>
      <c r="C6341">
        <v>3</v>
      </c>
      <c r="D6341" s="13">
        <v>120</v>
      </c>
      <c r="E6341" s="13" t="s">
        <v>98</v>
      </c>
      <c r="F6341" s="17">
        <v>-1267</v>
      </c>
      <c r="G6341" t="str">
        <f>_xlfn.XLOOKUP(tbl_GL[[#This Row],[Account_key]],tbl_COA[Account_key],tbl_COA[Class],"Not Found")</f>
        <v>Liabilities and Owners Equity</v>
      </c>
      <c r="H6341" t="str">
        <f>_xlfn.XLOOKUP(tbl_GL[[#This Row],[Account_key]],tbl_COA[Account_key],tbl_COA[SubClass],"Not Found")</f>
        <v>Liabilities</v>
      </c>
      <c r="I6341" t="str">
        <f>_xlfn.XLOOKUP(tbl_GL[[#This Row],[Account_key]],tbl_COA[Account_key],tbl_COA[SubClass2],"Not Found")</f>
        <v>Current Liabilities</v>
      </c>
      <c r="J6341" t="str">
        <f>_xlfn.XLOOKUP(tbl_GL[[#This Row],[Account_key]],tbl_COA[Account_key],tbl_COA[SubAccount],,0)</f>
        <v>Accrued Expenses</v>
      </c>
      <c r="K6341">
        <f>YEAR(tbl_GL[[#This Row],[Date]])</f>
        <v>2018</v>
      </c>
    </row>
    <row r="6342" spans="1:11" hidden="1" x14ac:dyDescent="0.35">
      <c r="A6342">
        <v>579.1</v>
      </c>
      <c r="B6342" s="24">
        <v>43426</v>
      </c>
      <c r="C6342">
        <v>3</v>
      </c>
      <c r="D6342" s="13">
        <v>320</v>
      </c>
      <c r="E6342" s="13" t="s">
        <v>99</v>
      </c>
      <c r="F6342" s="17">
        <v>-19</v>
      </c>
      <c r="G6342" t="str">
        <f>_xlfn.XLOOKUP(tbl_GL[[#This Row],[Account_key]],tbl_COA[Account_key],tbl_COA[Class],"Not Found")</f>
        <v>Operating account</v>
      </c>
      <c r="H6342" t="str">
        <f>_xlfn.XLOOKUP(tbl_GL[[#This Row],[Account_key]],tbl_COA[Account_key],tbl_COA[SubClass],"Not Found")</f>
        <v>Operating Expenses</v>
      </c>
      <c r="I6342" t="str">
        <f>_xlfn.XLOOKUP(tbl_GL[[#This Row],[Account_key]],tbl_COA[Account_key],tbl_COA[SubClass2],"Not Found")</f>
        <v>Administration</v>
      </c>
      <c r="J6342" t="str">
        <f>_xlfn.XLOOKUP(tbl_GL[[#This Row],[Account_key]],tbl_COA[Account_key],tbl_COA[SubAccount],,0)</f>
        <v>Professional Services</v>
      </c>
      <c r="K6342">
        <f>YEAR(tbl_GL[[#This Row],[Date]])</f>
        <v>2018</v>
      </c>
    </row>
    <row r="6343" spans="1:11" hidden="1" x14ac:dyDescent="0.35">
      <c r="A6343">
        <v>579.20000000000005</v>
      </c>
      <c r="B6343" s="24">
        <v>43426</v>
      </c>
      <c r="C6343">
        <v>3</v>
      </c>
      <c r="D6343" s="13">
        <v>20</v>
      </c>
      <c r="E6343" s="13" t="s">
        <v>99</v>
      </c>
      <c r="F6343" s="17">
        <v>-19</v>
      </c>
      <c r="G6343" t="str">
        <f>_xlfn.XLOOKUP(tbl_GL[[#This Row],[Account_key]],tbl_COA[Account_key],tbl_COA[Class],"Not Found")</f>
        <v>Assets</v>
      </c>
      <c r="H6343" t="str">
        <f>_xlfn.XLOOKUP(tbl_GL[[#This Row],[Account_key]],tbl_COA[Account_key],tbl_COA[SubClass],"Not Found")</f>
        <v>Assets</v>
      </c>
      <c r="I6343" t="str">
        <f>_xlfn.XLOOKUP(tbl_GL[[#This Row],[Account_key]],tbl_COA[Account_key],tbl_COA[SubClass2],"Not Found")</f>
        <v>Current Assets</v>
      </c>
      <c r="J6343" t="str">
        <f>_xlfn.XLOOKUP(tbl_GL[[#This Row],[Account_key]],tbl_COA[Account_key],tbl_COA[SubAccount],,0)</f>
        <v>Cash in hand</v>
      </c>
      <c r="K6343">
        <f>YEAR(tbl_GL[[#This Row],[Date]])</f>
        <v>2018</v>
      </c>
    </row>
    <row r="6344" spans="1:11" hidden="1" x14ac:dyDescent="0.35">
      <c r="A6344">
        <v>580.1</v>
      </c>
      <c r="B6344" s="24">
        <v>43427</v>
      </c>
      <c r="C6344">
        <v>3</v>
      </c>
      <c r="D6344" s="13">
        <v>230</v>
      </c>
      <c r="E6344" s="13" t="s">
        <v>4</v>
      </c>
      <c r="F6344" s="17">
        <v>-872</v>
      </c>
      <c r="G6344" t="str">
        <f>_xlfn.XLOOKUP(tbl_GL[[#This Row],[Account_key]],tbl_COA[Account_key],tbl_COA[Class],"Not Found")</f>
        <v>Trading account</v>
      </c>
      <c r="H6344" t="str">
        <f>_xlfn.XLOOKUP(tbl_GL[[#This Row],[Account_key]],tbl_COA[Account_key],tbl_COA[SubClass],"Not Found")</f>
        <v>Cost of Sales</v>
      </c>
      <c r="I6344" t="str">
        <f>_xlfn.XLOOKUP(tbl_GL[[#This Row],[Account_key]],tbl_COA[Account_key],tbl_COA[SubClass2],"Not Found")</f>
        <v>Cost of Sales</v>
      </c>
      <c r="J6344" t="str">
        <f>_xlfn.XLOOKUP(tbl_GL[[#This Row],[Account_key]],tbl_COA[Account_key],tbl_COA[SubAccount],,0)</f>
        <v>Cost of Sales</v>
      </c>
      <c r="K6344">
        <f>YEAR(tbl_GL[[#This Row],[Date]])</f>
        <v>2018</v>
      </c>
    </row>
    <row r="6345" spans="1:11" hidden="1" x14ac:dyDescent="0.35">
      <c r="A6345">
        <v>580.20000000000005</v>
      </c>
      <c r="B6345" s="24">
        <v>43427</v>
      </c>
      <c r="C6345">
        <v>3</v>
      </c>
      <c r="D6345" s="13">
        <v>60</v>
      </c>
      <c r="E6345" s="13" t="s">
        <v>4</v>
      </c>
      <c r="F6345" s="17">
        <v>-872</v>
      </c>
      <c r="G6345" t="str">
        <f>_xlfn.XLOOKUP(tbl_GL[[#This Row],[Account_key]],tbl_COA[Account_key],tbl_COA[Class],"Not Found")</f>
        <v>Assets</v>
      </c>
      <c r="H6345" t="str">
        <f>_xlfn.XLOOKUP(tbl_GL[[#This Row],[Account_key]],tbl_COA[Account_key],tbl_COA[SubClass],"Not Found")</f>
        <v>Assets</v>
      </c>
      <c r="I6345" t="str">
        <f>_xlfn.XLOOKUP(tbl_GL[[#This Row],[Account_key]],tbl_COA[Account_key],tbl_COA[SubClass2],"Not Found")</f>
        <v>Current Assets</v>
      </c>
      <c r="J6345" t="str">
        <f>_xlfn.XLOOKUP(tbl_GL[[#This Row],[Account_key]],tbl_COA[Account_key],tbl_COA[SubAccount],,0)</f>
        <v>Inventory</v>
      </c>
      <c r="K6345">
        <f>YEAR(tbl_GL[[#This Row],[Date]])</f>
        <v>2018</v>
      </c>
    </row>
    <row r="6346" spans="1:11" hidden="1" x14ac:dyDescent="0.35">
      <c r="A6346">
        <v>581.1</v>
      </c>
      <c r="B6346" s="24">
        <v>43427</v>
      </c>
      <c r="C6346">
        <v>3</v>
      </c>
      <c r="D6346" s="13">
        <v>310</v>
      </c>
      <c r="E6346" s="13" t="s">
        <v>97</v>
      </c>
      <c r="F6346" s="17">
        <v>-1522</v>
      </c>
      <c r="G6346" t="str">
        <f>_xlfn.XLOOKUP(tbl_GL[[#This Row],[Account_key]],tbl_COA[Account_key],tbl_COA[Class],"Not Found")</f>
        <v>Operating account</v>
      </c>
      <c r="H6346" t="str">
        <f>_xlfn.XLOOKUP(tbl_GL[[#This Row],[Account_key]],tbl_COA[Account_key],tbl_COA[SubClass],"Not Found")</f>
        <v>Operating Expenses</v>
      </c>
      <c r="I6346" t="str">
        <f>_xlfn.XLOOKUP(tbl_GL[[#This Row],[Account_key]],tbl_COA[Account_key],tbl_COA[SubClass2],"Not Found")</f>
        <v>Administration</v>
      </c>
      <c r="J6346" t="str">
        <f>_xlfn.XLOOKUP(tbl_GL[[#This Row],[Account_key]],tbl_COA[Account_key],tbl_COA[SubAccount],,0)</f>
        <v>Office Supplies</v>
      </c>
      <c r="K6346">
        <f>YEAR(tbl_GL[[#This Row],[Date]])</f>
        <v>2018</v>
      </c>
    </row>
    <row r="6347" spans="1:11" hidden="1" x14ac:dyDescent="0.35">
      <c r="A6347">
        <v>581.20000000000005</v>
      </c>
      <c r="B6347" s="24">
        <v>43427</v>
      </c>
      <c r="C6347">
        <v>3</v>
      </c>
      <c r="D6347" s="13">
        <v>120</v>
      </c>
      <c r="E6347" s="13" t="s">
        <v>97</v>
      </c>
      <c r="F6347" s="17">
        <v>1522</v>
      </c>
      <c r="G6347" t="str">
        <f>_xlfn.XLOOKUP(tbl_GL[[#This Row],[Account_key]],tbl_COA[Account_key],tbl_COA[Class],"Not Found")</f>
        <v>Liabilities and Owners Equity</v>
      </c>
      <c r="H6347" t="str">
        <f>_xlfn.XLOOKUP(tbl_GL[[#This Row],[Account_key]],tbl_COA[Account_key],tbl_COA[SubClass],"Not Found")</f>
        <v>Liabilities</v>
      </c>
      <c r="I6347" t="str">
        <f>_xlfn.XLOOKUP(tbl_GL[[#This Row],[Account_key]],tbl_COA[Account_key],tbl_COA[SubClass2],"Not Found")</f>
        <v>Current Liabilities</v>
      </c>
      <c r="J6347" t="str">
        <f>_xlfn.XLOOKUP(tbl_GL[[#This Row],[Account_key]],tbl_COA[Account_key],tbl_COA[SubAccount],,0)</f>
        <v>Accrued Expenses</v>
      </c>
      <c r="K6347">
        <f>YEAR(tbl_GL[[#This Row],[Date]])</f>
        <v>2018</v>
      </c>
    </row>
    <row r="6348" spans="1:11" hidden="1" x14ac:dyDescent="0.35">
      <c r="A6348">
        <v>582.1</v>
      </c>
      <c r="B6348" s="24">
        <v>43427</v>
      </c>
      <c r="C6348">
        <v>3</v>
      </c>
      <c r="D6348" s="13">
        <v>210</v>
      </c>
      <c r="E6348" s="13" t="s">
        <v>7</v>
      </c>
      <c r="F6348" s="17">
        <v>2543</v>
      </c>
      <c r="G6348" t="str">
        <f>_xlfn.XLOOKUP(tbl_GL[[#This Row],[Account_key]],tbl_COA[Account_key],tbl_COA[Class],"Not Found")</f>
        <v>Trading account</v>
      </c>
      <c r="H6348" t="str">
        <f>_xlfn.XLOOKUP(tbl_GL[[#This Row],[Account_key]],tbl_COA[Account_key],tbl_COA[SubClass],"Not Found")</f>
        <v>Sales</v>
      </c>
      <c r="I6348" t="str">
        <f>_xlfn.XLOOKUP(tbl_GL[[#This Row],[Account_key]],tbl_COA[Account_key],tbl_COA[SubClass2],"Not Found")</f>
        <v>Sales</v>
      </c>
      <c r="J6348" t="str">
        <f>_xlfn.XLOOKUP(tbl_GL[[#This Row],[Account_key]],tbl_COA[Account_key],tbl_COA[SubAccount],,0)</f>
        <v>Sales</v>
      </c>
      <c r="K6348">
        <f>YEAR(tbl_GL[[#This Row],[Date]])</f>
        <v>2018</v>
      </c>
    </row>
    <row r="6349" spans="1:11" hidden="1" x14ac:dyDescent="0.35">
      <c r="A6349">
        <v>582.20000000000005</v>
      </c>
      <c r="B6349" s="24">
        <v>43427</v>
      </c>
      <c r="C6349">
        <v>3</v>
      </c>
      <c r="D6349" s="13">
        <v>10</v>
      </c>
      <c r="E6349" s="13" t="s">
        <v>7</v>
      </c>
      <c r="F6349" s="17">
        <v>2543</v>
      </c>
      <c r="G6349" t="str">
        <f>_xlfn.XLOOKUP(tbl_GL[[#This Row],[Account_key]],tbl_COA[Account_key],tbl_COA[Class],"Not Found")</f>
        <v>Assets</v>
      </c>
      <c r="H6349" t="str">
        <f>_xlfn.XLOOKUP(tbl_GL[[#This Row],[Account_key]],tbl_COA[Account_key],tbl_COA[SubClass],"Not Found")</f>
        <v>Assets</v>
      </c>
      <c r="I6349" t="str">
        <f>_xlfn.XLOOKUP(tbl_GL[[#This Row],[Account_key]],tbl_COA[Account_key],tbl_COA[SubClass2],"Not Found")</f>
        <v>Current Assets</v>
      </c>
      <c r="J6349" t="str">
        <f>_xlfn.XLOOKUP(tbl_GL[[#This Row],[Account_key]],tbl_COA[Account_key],tbl_COA[SubAccount],,0)</f>
        <v>Cash at Bank</v>
      </c>
      <c r="K6349">
        <f>YEAR(tbl_GL[[#This Row],[Date]])</f>
        <v>2018</v>
      </c>
    </row>
    <row r="6350" spans="1:11" hidden="1" x14ac:dyDescent="0.35">
      <c r="A6350">
        <v>583.1</v>
      </c>
      <c r="B6350" s="24">
        <v>43427</v>
      </c>
      <c r="C6350">
        <v>3</v>
      </c>
      <c r="D6350" s="13">
        <v>230</v>
      </c>
      <c r="E6350" s="13" t="s">
        <v>4</v>
      </c>
      <c r="F6350" s="17">
        <v>-3490</v>
      </c>
      <c r="G6350" t="str">
        <f>_xlfn.XLOOKUP(tbl_GL[[#This Row],[Account_key]],tbl_COA[Account_key],tbl_COA[Class],"Not Found")</f>
        <v>Trading account</v>
      </c>
      <c r="H6350" t="str">
        <f>_xlfn.XLOOKUP(tbl_GL[[#This Row],[Account_key]],tbl_COA[Account_key],tbl_COA[SubClass],"Not Found")</f>
        <v>Cost of Sales</v>
      </c>
      <c r="I6350" t="str">
        <f>_xlfn.XLOOKUP(tbl_GL[[#This Row],[Account_key]],tbl_COA[Account_key],tbl_COA[SubClass2],"Not Found")</f>
        <v>Cost of Sales</v>
      </c>
      <c r="J6350" t="str">
        <f>_xlfn.XLOOKUP(tbl_GL[[#This Row],[Account_key]],tbl_COA[Account_key],tbl_COA[SubAccount],,0)</f>
        <v>Cost of Sales</v>
      </c>
      <c r="K6350">
        <f>YEAR(tbl_GL[[#This Row],[Date]])</f>
        <v>2018</v>
      </c>
    </row>
    <row r="6351" spans="1:11" hidden="1" x14ac:dyDescent="0.35">
      <c r="A6351">
        <v>583.20000000000005</v>
      </c>
      <c r="B6351" s="24">
        <v>43427</v>
      </c>
      <c r="C6351">
        <v>3</v>
      </c>
      <c r="D6351" s="13">
        <v>60</v>
      </c>
      <c r="E6351" s="13" t="s">
        <v>4</v>
      </c>
      <c r="F6351" s="17">
        <v>-3490</v>
      </c>
      <c r="G6351" t="str">
        <f>_xlfn.XLOOKUP(tbl_GL[[#This Row],[Account_key]],tbl_COA[Account_key],tbl_COA[Class],"Not Found")</f>
        <v>Assets</v>
      </c>
      <c r="H6351" t="str">
        <f>_xlfn.XLOOKUP(tbl_GL[[#This Row],[Account_key]],tbl_COA[Account_key],tbl_COA[SubClass],"Not Found")</f>
        <v>Assets</v>
      </c>
      <c r="I6351" t="str">
        <f>_xlfn.XLOOKUP(tbl_GL[[#This Row],[Account_key]],tbl_COA[Account_key],tbl_COA[SubClass2],"Not Found")</f>
        <v>Current Assets</v>
      </c>
      <c r="J6351" t="str">
        <f>_xlfn.XLOOKUP(tbl_GL[[#This Row],[Account_key]],tbl_COA[Account_key],tbl_COA[SubAccount],,0)</f>
        <v>Inventory</v>
      </c>
      <c r="K6351">
        <f>YEAR(tbl_GL[[#This Row],[Date]])</f>
        <v>2018</v>
      </c>
    </row>
    <row r="6352" spans="1:11" hidden="1" x14ac:dyDescent="0.35">
      <c r="A6352">
        <v>584.1</v>
      </c>
      <c r="B6352" s="24">
        <v>43427</v>
      </c>
      <c r="C6352">
        <v>3</v>
      </c>
      <c r="D6352" s="13">
        <v>210</v>
      </c>
      <c r="E6352" s="13" t="s">
        <v>8</v>
      </c>
      <c r="F6352" s="17">
        <v>10905</v>
      </c>
      <c r="G6352" t="str">
        <f>_xlfn.XLOOKUP(tbl_GL[[#This Row],[Account_key]],tbl_COA[Account_key],tbl_COA[Class],"Not Found")</f>
        <v>Trading account</v>
      </c>
      <c r="H6352" t="str">
        <f>_xlfn.XLOOKUP(tbl_GL[[#This Row],[Account_key]],tbl_COA[Account_key],tbl_COA[SubClass],"Not Found")</f>
        <v>Sales</v>
      </c>
      <c r="I6352" t="str">
        <f>_xlfn.XLOOKUP(tbl_GL[[#This Row],[Account_key]],tbl_COA[Account_key],tbl_COA[SubClass2],"Not Found")</f>
        <v>Sales</v>
      </c>
      <c r="J6352" t="str">
        <f>_xlfn.XLOOKUP(tbl_GL[[#This Row],[Account_key]],tbl_COA[Account_key],tbl_COA[SubAccount],,0)</f>
        <v>Sales</v>
      </c>
      <c r="K6352">
        <f>YEAR(tbl_GL[[#This Row],[Date]])</f>
        <v>2018</v>
      </c>
    </row>
    <row r="6353" spans="1:11" hidden="1" x14ac:dyDescent="0.35">
      <c r="A6353">
        <v>584.20000000000005</v>
      </c>
      <c r="B6353" s="24">
        <v>43427</v>
      </c>
      <c r="C6353">
        <v>3</v>
      </c>
      <c r="D6353" s="13">
        <v>30</v>
      </c>
      <c r="E6353" s="13" t="s">
        <v>8</v>
      </c>
      <c r="F6353" s="17">
        <v>10905</v>
      </c>
      <c r="G6353" t="str">
        <f>_xlfn.XLOOKUP(tbl_GL[[#This Row],[Account_key]],tbl_COA[Account_key],tbl_COA[Class],"Not Found")</f>
        <v>Assets</v>
      </c>
      <c r="H6353" t="str">
        <f>_xlfn.XLOOKUP(tbl_GL[[#This Row],[Account_key]],tbl_COA[Account_key],tbl_COA[SubClass],"Not Found")</f>
        <v>Assets</v>
      </c>
      <c r="I6353" t="str">
        <f>_xlfn.XLOOKUP(tbl_GL[[#This Row],[Account_key]],tbl_COA[Account_key],tbl_COA[SubClass2],"Not Found")</f>
        <v>Current Assets</v>
      </c>
      <c r="J6353" t="str">
        <f>_xlfn.XLOOKUP(tbl_GL[[#This Row],[Account_key]],tbl_COA[Account_key],tbl_COA[SubAccount],,0)</f>
        <v>Trade Receivables</v>
      </c>
      <c r="K6353">
        <f>YEAR(tbl_GL[[#This Row],[Date]])</f>
        <v>2018</v>
      </c>
    </row>
    <row r="6354" spans="1:11" hidden="1" x14ac:dyDescent="0.35">
      <c r="A6354">
        <v>585.1</v>
      </c>
      <c r="B6354" s="24">
        <v>43428</v>
      </c>
      <c r="C6354">
        <v>3</v>
      </c>
      <c r="D6354" s="13">
        <v>10</v>
      </c>
      <c r="E6354" s="13" t="s">
        <v>98</v>
      </c>
      <c r="F6354" s="17">
        <v>-1540</v>
      </c>
      <c r="G6354" t="str">
        <f>_xlfn.XLOOKUP(tbl_GL[[#This Row],[Account_key]],tbl_COA[Account_key],tbl_COA[Class],"Not Found")</f>
        <v>Assets</v>
      </c>
      <c r="H6354" t="str">
        <f>_xlfn.XLOOKUP(tbl_GL[[#This Row],[Account_key]],tbl_COA[Account_key],tbl_COA[SubClass],"Not Found")</f>
        <v>Assets</v>
      </c>
      <c r="I6354" t="str">
        <f>_xlfn.XLOOKUP(tbl_GL[[#This Row],[Account_key]],tbl_COA[Account_key],tbl_COA[SubClass2],"Not Found")</f>
        <v>Current Assets</v>
      </c>
      <c r="J6354" t="str">
        <f>_xlfn.XLOOKUP(tbl_GL[[#This Row],[Account_key]],tbl_COA[Account_key],tbl_COA[SubAccount],,0)</f>
        <v>Cash at Bank</v>
      </c>
      <c r="K6354">
        <f>YEAR(tbl_GL[[#This Row],[Date]])</f>
        <v>2018</v>
      </c>
    </row>
    <row r="6355" spans="1:11" hidden="1" x14ac:dyDescent="0.35">
      <c r="A6355">
        <v>585.20000000000005</v>
      </c>
      <c r="B6355" s="24">
        <v>43428</v>
      </c>
      <c r="C6355">
        <v>3</v>
      </c>
      <c r="D6355" s="13">
        <v>120</v>
      </c>
      <c r="E6355" s="13" t="s">
        <v>98</v>
      </c>
      <c r="F6355" s="17">
        <v>-1540</v>
      </c>
      <c r="G6355" t="str">
        <f>_xlfn.XLOOKUP(tbl_GL[[#This Row],[Account_key]],tbl_COA[Account_key],tbl_COA[Class],"Not Found")</f>
        <v>Liabilities and Owners Equity</v>
      </c>
      <c r="H6355" t="str">
        <f>_xlfn.XLOOKUP(tbl_GL[[#This Row],[Account_key]],tbl_COA[Account_key],tbl_COA[SubClass],"Not Found")</f>
        <v>Liabilities</v>
      </c>
      <c r="I6355" t="str">
        <f>_xlfn.XLOOKUP(tbl_GL[[#This Row],[Account_key]],tbl_COA[Account_key],tbl_COA[SubClass2],"Not Found")</f>
        <v>Current Liabilities</v>
      </c>
      <c r="J6355" t="str">
        <f>_xlfn.XLOOKUP(tbl_GL[[#This Row],[Account_key]],tbl_COA[Account_key],tbl_COA[SubAccount],,0)</f>
        <v>Accrued Expenses</v>
      </c>
      <c r="K6355">
        <f>YEAR(tbl_GL[[#This Row],[Date]])</f>
        <v>2018</v>
      </c>
    </row>
    <row r="6356" spans="1:11" hidden="1" x14ac:dyDescent="0.35">
      <c r="A6356">
        <v>586.1</v>
      </c>
      <c r="B6356" s="24">
        <v>43429</v>
      </c>
      <c r="C6356">
        <v>3</v>
      </c>
      <c r="D6356" s="13">
        <v>10</v>
      </c>
      <c r="E6356" s="13" t="s">
        <v>98</v>
      </c>
      <c r="F6356" s="17">
        <v>-1034</v>
      </c>
      <c r="G6356" t="str">
        <f>_xlfn.XLOOKUP(tbl_GL[[#This Row],[Account_key]],tbl_COA[Account_key],tbl_COA[Class],"Not Found")</f>
        <v>Assets</v>
      </c>
      <c r="H6356" t="str">
        <f>_xlfn.XLOOKUP(tbl_GL[[#This Row],[Account_key]],tbl_COA[Account_key],tbl_COA[SubClass],"Not Found")</f>
        <v>Assets</v>
      </c>
      <c r="I6356" t="str">
        <f>_xlfn.XLOOKUP(tbl_GL[[#This Row],[Account_key]],tbl_COA[Account_key],tbl_COA[SubClass2],"Not Found")</f>
        <v>Current Assets</v>
      </c>
      <c r="J6356" t="str">
        <f>_xlfn.XLOOKUP(tbl_GL[[#This Row],[Account_key]],tbl_COA[Account_key],tbl_COA[SubAccount],,0)</f>
        <v>Cash at Bank</v>
      </c>
      <c r="K6356">
        <f>YEAR(tbl_GL[[#This Row],[Date]])</f>
        <v>2018</v>
      </c>
    </row>
    <row r="6357" spans="1:11" hidden="1" x14ac:dyDescent="0.35">
      <c r="A6357">
        <v>586.20000000000005</v>
      </c>
      <c r="B6357" s="24">
        <v>43429</v>
      </c>
      <c r="C6357">
        <v>3</v>
      </c>
      <c r="D6357" s="13">
        <v>120</v>
      </c>
      <c r="E6357" s="13" t="s">
        <v>98</v>
      </c>
      <c r="F6357" s="17">
        <v>-1034</v>
      </c>
      <c r="G6357" t="str">
        <f>_xlfn.XLOOKUP(tbl_GL[[#This Row],[Account_key]],tbl_COA[Account_key],tbl_COA[Class],"Not Found")</f>
        <v>Liabilities and Owners Equity</v>
      </c>
      <c r="H6357" t="str">
        <f>_xlfn.XLOOKUP(tbl_GL[[#This Row],[Account_key]],tbl_COA[Account_key],tbl_COA[SubClass],"Not Found")</f>
        <v>Liabilities</v>
      </c>
      <c r="I6357" t="str">
        <f>_xlfn.XLOOKUP(tbl_GL[[#This Row],[Account_key]],tbl_COA[Account_key],tbl_COA[SubClass2],"Not Found")</f>
        <v>Current Liabilities</v>
      </c>
      <c r="J6357" t="str">
        <f>_xlfn.XLOOKUP(tbl_GL[[#This Row],[Account_key]],tbl_COA[Account_key],tbl_COA[SubAccount],,0)</f>
        <v>Accrued Expenses</v>
      </c>
      <c r="K6357">
        <f>YEAR(tbl_GL[[#This Row],[Date]])</f>
        <v>2018</v>
      </c>
    </row>
    <row r="6358" spans="1:11" hidden="1" x14ac:dyDescent="0.35">
      <c r="A6358">
        <v>587.1</v>
      </c>
      <c r="B6358" s="24">
        <v>43429</v>
      </c>
      <c r="C6358">
        <v>3</v>
      </c>
      <c r="D6358" s="13">
        <v>10</v>
      </c>
      <c r="E6358" s="13" t="s">
        <v>98</v>
      </c>
      <c r="F6358" s="17">
        <v>-1155</v>
      </c>
      <c r="G6358" t="str">
        <f>_xlfn.XLOOKUP(tbl_GL[[#This Row],[Account_key]],tbl_COA[Account_key],tbl_COA[Class],"Not Found")</f>
        <v>Assets</v>
      </c>
      <c r="H6358" t="str">
        <f>_xlfn.XLOOKUP(tbl_GL[[#This Row],[Account_key]],tbl_COA[Account_key],tbl_COA[SubClass],"Not Found")</f>
        <v>Assets</v>
      </c>
      <c r="I6358" t="str">
        <f>_xlfn.XLOOKUP(tbl_GL[[#This Row],[Account_key]],tbl_COA[Account_key],tbl_COA[SubClass2],"Not Found")</f>
        <v>Current Assets</v>
      </c>
      <c r="J6358" t="str">
        <f>_xlfn.XLOOKUP(tbl_GL[[#This Row],[Account_key]],tbl_COA[Account_key],tbl_COA[SubAccount],,0)</f>
        <v>Cash at Bank</v>
      </c>
      <c r="K6358">
        <f>YEAR(tbl_GL[[#This Row],[Date]])</f>
        <v>2018</v>
      </c>
    </row>
    <row r="6359" spans="1:11" hidden="1" x14ac:dyDescent="0.35">
      <c r="A6359">
        <v>587.20000000000005</v>
      </c>
      <c r="B6359" s="24">
        <v>43429</v>
      </c>
      <c r="C6359">
        <v>3</v>
      </c>
      <c r="D6359" s="13">
        <v>120</v>
      </c>
      <c r="E6359" s="13" t="s">
        <v>98</v>
      </c>
      <c r="F6359" s="17">
        <v>-1155</v>
      </c>
      <c r="G6359" t="str">
        <f>_xlfn.XLOOKUP(tbl_GL[[#This Row],[Account_key]],tbl_COA[Account_key],tbl_COA[Class],"Not Found")</f>
        <v>Liabilities and Owners Equity</v>
      </c>
      <c r="H6359" t="str">
        <f>_xlfn.XLOOKUP(tbl_GL[[#This Row],[Account_key]],tbl_COA[Account_key],tbl_COA[SubClass],"Not Found")</f>
        <v>Liabilities</v>
      </c>
      <c r="I6359" t="str">
        <f>_xlfn.XLOOKUP(tbl_GL[[#This Row],[Account_key]],tbl_COA[Account_key],tbl_COA[SubClass2],"Not Found")</f>
        <v>Current Liabilities</v>
      </c>
      <c r="J6359" t="str">
        <f>_xlfn.XLOOKUP(tbl_GL[[#This Row],[Account_key]],tbl_COA[Account_key],tbl_COA[SubAccount],,0)</f>
        <v>Accrued Expenses</v>
      </c>
      <c r="K6359">
        <f>YEAR(tbl_GL[[#This Row],[Date]])</f>
        <v>2018</v>
      </c>
    </row>
    <row r="6360" spans="1:11" hidden="1" x14ac:dyDescent="0.35">
      <c r="A6360">
        <v>588.1</v>
      </c>
      <c r="B6360" s="24">
        <v>43432</v>
      </c>
      <c r="C6360">
        <v>3</v>
      </c>
      <c r="D6360" s="13">
        <v>330</v>
      </c>
      <c r="E6360" s="13" t="s">
        <v>97</v>
      </c>
      <c r="F6360" s="17">
        <v>-1355</v>
      </c>
      <c r="G6360" t="str">
        <f>_xlfn.XLOOKUP(tbl_GL[[#This Row],[Account_key]],tbl_COA[Account_key],tbl_COA[Class],"Not Found")</f>
        <v>Operating account</v>
      </c>
      <c r="H6360" t="str">
        <f>_xlfn.XLOOKUP(tbl_GL[[#This Row],[Account_key]],tbl_COA[Account_key],tbl_COA[SubClass],"Not Found")</f>
        <v>Operating Expenses</v>
      </c>
      <c r="I6360" t="str">
        <f>_xlfn.XLOOKUP(tbl_GL[[#This Row],[Account_key]],tbl_COA[Account_key],tbl_COA[SubClass2],"Not Found")</f>
        <v>Administration</v>
      </c>
      <c r="J6360" t="str">
        <f>_xlfn.XLOOKUP(tbl_GL[[#This Row],[Account_key]],tbl_COA[Account_key],tbl_COA[SubAccount],,0)</f>
        <v>Telephone</v>
      </c>
      <c r="K6360">
        <f>YEAR(tbl_GL[[#This Row],[Date]])</f>
        <v>2018</v>
      </c>
    </row>
    <row r="6361" spans="1:11" hidden="1" x14ac:dyDescent="0.35">
      <c r="A6361">
        <v>588.20000000000005</v>
      </c>
      <c r="B6361" s="24">
        <v>43432</v>
      </c>
      <c r="C6361">
        <v>3</v>
      </c>
      <c r="D6361" s="13">
        <v>120</v>
      </c>
      <c r="E6361" s="13" t="s">
        <v>97</v>
      </c>
      <c r="F6361" s="17">
        <v>1355</v>
      </c>
      <c r="G6361" t="str">
        <f>_xlfn.XLOOKUP(tbl_GL[[#This Row],[Account_key]],tbl_COA[Account_key],tbl_COA[Class],"Not Found")</f>
        <v>Liabilities and Owners Equity</v>
      </c>
      <c r="H6361" t="str">
        <f>_xlfn.XLOOKUP(tbl_GL[[#This Row],[Account_key]],tbl_COA[Account_key],tbl_COA[SubClass],"Not Found")</f>
        <v>Liabilities</v>
      </c>
      <c r="I6361" t="str">
        <f>_xlfn.XLOOKUP(tbl_GL[[#This Row],[Account_key]],tbl_COA[Account_key],tbl_COA[SubClass2],"Not Found")</f>
        <v>Current Liabilities</v>
      </c>
      <c r="J6361" t="str">
        <f>_xlfn.XLOOKUP(tbl_GL[[#This Row],[Account_key]],tbl_COA[Account_key],tbl_COA[SubAccount],,0)</f>
        <v>Accrued Expenses</v>
      </c>
      <c r="K6361">
        <f>YEAR(tbl_GL[[#This Row],[Date]])</f>
        <v>2018</v>
      </c>
    </row>
    <row r="6362" spans="1:11" hidden="1" x14ac:dyDescent="0.35">
      <c r="A6362">
        <v>589.1</v>
      </c>
      <c r="B6362" s="24">
        <v>43434</v>
      </c>
      <c r="C6362">
        <v>3</v>
      </c>
      <c r="D6362" s="13">
        <v>10</v>
      </c>
      <c r="E6362" s="13" t="s">
        <v>110</v>
      </c>
      <c r="F6362" s="17">
        <v>35</v>
      </c>
      <c r="G6362" t="str">
        <f>_xlfn.XLOOKUP(tbl_GL[[#This Row],[Account_key]],tbl_COA[Account_key],tbl_COA[Class],"Not Found")</f>
        <v>Assets</v>
      </c>
      <c r="H6362" t="str">
        <f>_xlfn.XLOOKUP(tbl_GL[[#This Row],[Account_key]],tbl_COA[Account_key],tbl_COA[SubClass],"Not Found")</f>
        <v>Assets</v>
      </c>
      <c r="I6362" t="str">
        <f>_xlfn.XLOOKUP(tbl_GL[[#This Row],[Account_key]],tbl_COA[Account_key],tbl_COA[SubClass2],"Not Found")</f>
        <v>Current Assets</v>
      </c>
      <c r="J6362" t="str">
        <f>_xlfn.XLOOKUP(tbl_GL[[#This Row],[Account_key]],tbl_COA[Account_key],tbl_COA[SubAccount],,0)</f>
        <v>Cash at Bank</v>
      </c>
      <c r="K6362">
        <f>YEAR(tbl_GL[[#This Row],[Date]])</f>
        <v>2018</v>
      </c>
    </row>
    <row r="6363" spans="1:11" hidden="1" x14ac:dyDescent="0.35">
      <c r="A6363">
        <v>589.20000000000005</v>
      </c>
      <c r="B6363" s="24">
        <v>43434</v>
      </c>
      <c r="C6363">
        <v>3</v>
      </c>
      <c r="D6363" s="13">
        <v>430</v>
      </c>
      <c r="E6363" s="13" t="s">
        <v>110</v>
      </c>
      <c r="F6363" s="17">
        <v>35</v>
      </c>
      <c r="G6363" t="str">
        <f>_xlfn.XLOOKUP(tbl_GL[[#This Row],[Account_key]],tbl_COA[Account_key],tbl_COA[Class],"Not Found")</f>
        <v>Non-operating</v>
      </c>
      <c r="H6363" t="str">
        <f>_xlfn.XLOOKUP(tbl_GL[[#This Row],[Account_key]],tbl_COA[Account_key],tbl_COA[SubClass],"Not Found")</f>
        <v>Exchange Loss/Gain</v>
      </c>
      <c r="I6363" t="str">
        <f>_xlfn.XLOOKUP(tbl_GL[[#This Row],[Account_key]],tbl_COA[Account_key],tbl_COA[SubClass2],"Not Found")</f>
        <v>Exchange Loss/Gain</v>
      </c>
      <c r="J6363" t="str">
        <f>_xlfn.XLOOKUP(tbl_GL[[#This Row],[Account_key]],tbl_COA[Account_key],tbl_COA[SubAccount],,0)</f>
        <v>Exchange Loss/Gain</v>
      </c>
      <c r="K6363">
        <f>YEAR(tbl_GL[[#This Row],[Date]])</f>
        <v>2018</v>
      </c>
    </row>
    <row r="6364" spans="1:11" hidden="1" x14ac:dyDescent="0.35">
      <c r="A6364">
        <v>590.1</v>
      </c>
      <c r="B6364" s="24">
        <v>43434</v>
      </c>
      <c r="C6364">
        <v>3</v>
      </c>
      <c r="D6364" s="13">
        <v>10</v>
      </c>
      <c r="E6364" s="13" t="s">
        <v>113</v>
      </c>
      <c r="F6364" s="17">
        <v>130</v>
      </c>
      <c r="G6364" t="str">
        <f>_xlfn.XLOOKUP(tbl_GL[[#This Row],[Account_key]],tbl_COA[Account_key],tbl_COA[Class],"Not Found")</f>
        <v>Assets</v>
      </c>
      <c r="H6364" t="str">
        <f>_xlfn.XLOOKUP(tbl_GL[[#This Row],[Account_key]],tbl_COA[Account_key],tbl_COA[SubClass],"Not Found")</f>
        <v>Assets</v>
      </c>
      <c r="I6364" t="str">
        <f>_xlfn.XLOOKUP(tbl_GL[[#This Row],[Account_key]],tbl_COA[Account_key],tbl_COA[SubClass2],"Not Found")</f>
        <v>Current Assets</v>
      </c>
      <c r="J6364" t="str">
        <f>_xlfn.XLOOKUP(tbl_GL[[#This Row],[Account_key]],tbl_COA[Account_key],tbl_COA[SubAccount],,0)</f>
        <v>Cash at Bank</v>
      </c>
      <c r="K6364">
        <f>YEAR(tbl_GL[[#This Row],[Date]])</f>
        <v>2018</v>
      </c>
    </row>
    <row r="6365" spans="1:11" hidden="1" x14ac:dyDescent="0.35">
      <c r="A6365">
        <v>590.20000000000005</v>
      </c>
      <c r="B6365" s="24">
        <v>43434</v>
      </c>
      <c r="C6365">
        <v>3</v>
      </c>
      <c r="D6365" s="13">
        <v>410</v>
      </c>
      <c r="E6365" s="13" t="s">
        <v>113</v>
      </c>
      <c r="F6365" s="17">
        <v>130</v>
      </c>
      <c r="G6365" t="str">
        <f>_xlfn.XLOOKUP(tbl_GL[[#This Row],[Account_key]],tbl_COA[Account_key],tbl_COA[Class],"Not Found")</f>
        <v>Non-operating</v>
      </c>
      <c r="H6365" t="str">
        <f>_xlfn.XLOOKUP(tbl_GL[[#This Row],[Account_key]],tbl_COA[Account_key],tbl_COA[SubClass],"Not Found")</f>
        <v>Interest Income</v>
      </c>
      <c r="I6365" t="str">
        <f>_xlfn.XLOOKUP(tbl_GL[[#This Row],[Account_key]],tbl_COA[Account_key],tbl_COA[SubClass2],"Not Found")</f>
        <v>Interest Income</v>
      </c>
      <c r="J6365" t="str">
        <f>_xlfn.XLOOKUP(tbl_GL[[#This Row],[Account_key]],tbl_COA[Account_key],tbl_COA[SubAccount],,0)</f>
        <v>Interest Income</v>
      </c>
      <c r="K6365">
        <f>YEAR(tbl_GL[[#This Row],[Date]])</f>
        <v>2018</v>
      </c>
    </row>
    <row r="6366" spans="1:11" hidden="1" x14ac:dyDescent="0.35">
      <c r="A6366">
        <v>591.1</v>
      </c>
      <c r="B6366" s="24">
        <v>43434</v>
      </c>
      <c r="C6366">
        <v>3</v>
      </c>
      <c r="D6366" s="13">
        <v>440</v>
      </c>
      <c r="E6366" s="13" t="s">
        <v>112</v>
      </c>
      <c r="F6366" s="17">
        <v>-187</v>
      </c>
      <c r="G6366" t="str">
        <f>_xlfn.XLOOKUP(tbl_GL[[#This Row],[Account_key]],tbl_COA[Account_key],tbl_COA[Class],"Not Found")</f>
        <v>Interest &amp; Tax</v>
      </c>
      <c r="H6366" t="str">
        <f>_xlfn.XLOOKUP(tbl_GL[[#This Row],[Account_key]],tbl_COA[Account_key],tbl_COA[SubClass],"Not Found")</f>
        <v>Interest Expense</v>
      </c>
      <c r="I6366" t="str">
        <f>_xlfn.XLOOKUP(tbl_GL[[#This Row],[Account_key]],tbl_COA[Account_key],tbl_COA[SubClass2],"Not Found")</f>
        <v>Interest Expense</v>
      </c>
      <c r="J6366" t="str">
        <f>_xlfn.XLOOKUP(tbl_GL[[#This Row],[Account_key]],tbl_COA[Account_key],tbl_COA[SubAccount],,0)</f>
        <v>Interest Expense</v>
      </c>
      <c r="K6366">
        <f>YEAR(tbl_GL[[#This Row],[Date]])</f>
        <v>2018</v>
      </c>
    </row>
    <row r="6367" spans="1:11" hidden="1" x14ac:dyDescent="0.35">
      <c r="A6367">
        <v>591.20000000000005</v>
      </c>
      <c r="B6367" s="24">
        <v>43434</v>
      </c>
      <c r="C6367">
        <v>3</v>
      </c>
      <c r="D6367" s="13">
        <v>121</v>
      </c>
      <c r="E6367" s="13" t="s">
        <v>112</v>
      </c>
      <c r="F6367" s="17">
        <v>187</v>
      </c>
      <c r="G6367" t="str">
        <f>_xlfn.XLOOKUP(tbl_GL[[#This Row],[Account_key]],tbl_COA[Account_key],tbl_COA[Class],"Not Found")</f>
        <v>Liabilities and Owners Equity</v>
      </c>
      <c r="H6367" t="str">
        <f>_xlfn.XLOOKUP(tbl_GL[[#This Row],[Account_key]],tbl_COA[Account_key],tbl_COA[SubClass],"Not Found")</f>
        <v>Liabilities</v>
      </c>
      <c r="I6367" t="str">
        <f>_xlfn.XLOOKUP(tbl_GL[[#This Row],[Account_key]],tbl_COA[Account_key],tbl_COA[SubClass2],"Not Found")</f>
        <v>Current Liabilities</v>
      </c>
      <c r="J6367" t="str">
        <f>_xlfn.XLOOKUP(tbl_GL[[#This Row],[Account_key]],tbl_COA[Account_key],tbl_COA[SubAccount],,0)</f>
        <v>Interest Payable</v>
      </c>
      <c r="K6367">
        <f>YEAR(tbl_GL[[#This Row],[Date]])</f>
        <v>2018</v>
      </c>
    </row>
    <row r="6368" spans="1:11" hidden="1" x14ac:dyDescent="0.35">
      <c r="A6368">
        <v>592.1</v>
      </c>
      <c r="B6368" s="24">
        <v>43434</v>
      </c>
      <c r="C6368">
        <v>3</v>
      </c>
      <c r="D6368" s="13">
        <v>400</v>
      </c>
      <c r="E6368" s="13" t="s">
        <v>104</v>
      </c>
      <c r="F6368" s="17">
        <v>-167</v>
      </c>
      <c r="G6368" t="str">
        <f>_xlfn.XLOOKUP(tbl_GL[[#This Row],[Account_key]],tbl_COA[Account_key],tbl_COA[Class],"Not Found")</f>
        <v>Operating account</v>
      </c>
      <c r="H6368" t="str">
        <f>_xlfn.XLOOKUP(tbl_GL[[#This Row],[Account_key]],tbl_COA[Account_key],tbl_COA[SubClass],"Not Found")</f>
        <v>Depreciation &amp; Amortization</v>
      </c>
      <c r="I6368" t="str">
        <f>_xlfn.XLOOKUP(tbl_GL[[#This Row],[Account_key]],tbl_COA[Account_key],tbl_COA[SubClass2],"Not Found")</f>
        <v>Amortization</v>
      </c>
      <c r="J6368" t="str">
        <f>_xlfn.XLOOKUP(tbl_GL[[#This Row],[Account_key]],tbl_COA[Account_key],tbl_COA[SubAccount],,0)</f>
        <v>Amortization of Intangible Assets</v>
      </c>
      <c r="K6368">
        <f>YEAR(tbl_GL[[#This Row],[Date]])</f>
        <v>2018</v>
      </c>
    </row>
    <row r="6369" spans="1:11" hidden="1" x14ac:dyDescent="0.35">
      <c r="A6369">
        <v>592.20000000000005</v>
      </c>
      <c r="B6369" s="24">
        <v>43434</v>
      </c>
      <c r="C6369">
        <v>3</v>
      </c>
      <c r="D6369" s="13">
        <v>100</v>
      </c>
      <c r="E6369" s="13" t="s">
        <v>104</v>
      </c>
      <c r="F6369" s="17">
        <v>-167</v>
      </c>
      <c r="G6369" t="str">
        <f>_xlfn.XLOOKUP(tbl_GL[[#This Row],[Account_key]],tbl_COA[Account_key],tbl_COA[Class],"Not Found")</f>
        <v>Assets</v>
      </c>
      <c r="H6369" t="str">
        <f>_xlfn.XLOOKUP(tbl_GL[[#This Row],[Account_key]],tbl_COA[Account_key],tbl_COA[SubClass],"Not Found")</f>
        <v>Assets</v>
      </c>
      <c r="I6369" t="str">
        <f>_xlfn.XLOOKUP(tbl_GL[[#This Row],[Account_key]],tbl_COA[Account_key],tbl_COA[SubClass2],"Not Found")</f>
        <v>Non-Current Assets</v>
      </c>
      <c r="J6369" t="str">
        <f>_xlfn.XLOOKUP(tbl_GL[[#This Row],[Account_key]],tbl_COA[Account_key],tbl_COA[SubAccount],,0)</f>
        <v>Patents and trademarks</v>
      </c>
      <c r="K6369">
        <f>YEAR(tbl_GL[[#This Row],[Date]])</f>
        <v>2018</v>
      </c>
    </row>
    <row r="6370" spans="1:11" hidden="1" x14ac:dyDescent="0.35">
      <c r="A6370">
        <v>593.1</v>
      </c>
      <c r="B6370" s="24">
        <v>43434</v>
      </c>
      <c r="C6370">
        <v>3</v>
      </c>
      <c r="D6370" s="13">
        <v>230</v>
      </c>
      <c r="E6370" s="13" t="s">
        <v>4</v>
      </c>
      <c r="F6370" s="17">
        <v>-897</v>
      </c>
      <c r="G6370" t="str">
        <f>_xlfn.XLOOKUP(tbl_GL[[#This Row],[Account_key]],tbl_COA[Account_key],tbl_COA[Class],"Not Found")</f>
        <v>Trading account</v>
      </c>
      <c r="H6370" t="str">
        <f>_xlfn.XLOOKUP(tbl_GL[[#This Row],[Account_key]],tbl_COA[Account_key],tbl_COA[SubClass],"Not Found")</f>
        <v>Cost of Sales</v>
      </c>
      <c r="I6370" t="str">
        <f>_xlfn.XLOOKUP(tbl_GL[[#This Row],[Account_key]],tbl_COA[Account_key],tbl_COA[SubClass2],"Not Found")</f>
        <v>Cost of Sales</v>
      </c>
      <c r="J6370" t="str">
        <f>_xlfn.XLOOKUP(tbl_GL[[#This Row],[Account_key]],tbl_COA[Account_key],tbl_COA[SubAccount],,0)</f>
        <v>Cost of Sales</v>
      </c>
      <c r="K6370">
        <f>YEAR(tbl_GL[[#This Row],[Date]])</f>
        <v>2018</v>
      </c>
    </row>
    <row r="6371" spans="1:11" hidden="1" x14ac:dyDescent="0.35">
      <c r="A6371">
        <v>593.20000000000005</v>
      </c>
      <c r="B6371" s="24">
        <v>43434</v>
      </c>
      <c r="C6371">
        <v>3</v>
      </c>
      <c r="D6371" s="13">
        <v>60</v>
      </c>
      <c r="E6371" s="13" t="s">
        <v>4</v>
      </c>
      <c r="F6371" s="17">
        <v>-897</v>
      </c>
      <c r="G6371" t="str">
        <f>_xlfn.XLOOKUP(tbl_GL[[#This Row],[Account_key]],tbl_COA[Account_key],tbl_COA[Class],"Not Found")</f>
        <v>Assets</v>
      </c>
      <c r="H6371" t="str">
        <f>_xlfn.XLOOKUP(tbl_GL[[#This Row],[Account_key]],tbl_COA[Account_key],tbl_COA[SubClass],"Not Found")</f>
        <v>Assets</v>
      </c>
      <c r="I6371" t="str">
        <f>_xlfn.XLOOKUP(tbl_GL[[#This Row],[Account_key]],tbl_COA[Account_key],tbl_COA[SubClass2],"Not Found")</f>
        <v>Current Assets</v>
      </c>
      <c r="J6371" t="str">
        <f>_xlfn.XLOOKUP(tbl_GL[[#This Row],[Account_key]],tbl_COA[Account_key],tbl_COA[SubAccount],,0)</f>
        <v>Inventory</v>
      </c>
      <c r="K6371">
        <f>YEAR(tbl_GL[[#This Row],[Date]])</f>
        <v>2018</v>
      </c>
    </row>
    <row r="6372" spans="1:11" hidden="1" x14ac:dyDescent="0.35">
      <c r="A6372">
        <v>594.1</v>
      </c>
      <c r="B6372" s="24">
        <v>43434</v>
      </c>
      <c r="C6372">
        <v>3</v>
      </c>
      <c r="D6372" s="13">
        <v>210</v>
      </c>
      <c r="E6372" s="13" t="s">
        <v>7</v>
      </c>
      <c r="F6372" s="17">
        <v>2616</v>
      </c>
      <c r="G6372" t="str">
        <f>_xlfn.XLOOKUP(tbl_GL[[#This Row],[Account_key]],tbl_COA[Account_key],tbl_COA[Class],"Not Found")</f>
        <v>Trading account</v>
      </c>
      <c r="H6372" t="str">
        <f>_xlfn.XLOOKUP(tbl_GL[[#This Row],[Account_key]],tbl_COA[Account_key],tbl_COA[SubClass],"Not Found")</f>
        <v>Sales</v>
      </c>
      <c r="I6372" t="str">
        <f>_xlfn.XLOOKUP(tbl_GL[[#This Row],[Account_key]],tbl_COA[Account_key],tbl_COA[SubClass2],"Not Found")</f>
        <v>Sales</v>
      </c>
      <c r="J6372" t="str">
        <f>_xlfn.XLOOKUP(tbl_GL[[#This Row],[Account_key]],tbl_COA[Account_key],tbl_COA[SubAccount],,0)</f>
        <v>Sales</v>
      </c>
      <c r="K6372">
        <f>YEAR(tbl_GL[[#This Row],[Date]])</f>
        <v>2018</v>
      </c>
    </row>
    <row r="6373" spans="1:11" hidden="1" x14ac:dyDescent="0.35">
      <c r="A6373">
        <v>594.20000000000005</v>
      </c>
      <c r="B6373" s="24">
        <v>43434</v>
      </c>
      <c r="C6373">
        <v>3</v>
      </c>
      <c r="D6373" s="13">
        <v>10</v>
      </c>
      <c r="E6373" s="13" t="s">
        <v>7</v>
      </c>
      <c r="F6373" s="17">
        <v>2616</v>
      </c>
      <c r="G6373" t="str">
        <f>_xlfn.XLOOKUP(tbl_GL[[#This Row],[Account_key]],tbl_COA[Account_key],tbl_COA[Class],"Not Found")</f>
        <v>Assets</v>
      </c>
      <c r="H6373" t="str">
        <f>_xlfn.XLOOKUP(tbl_GL[[#This Row],[Account_key]],tbl_COA[Account_key],tbl_COA[SubClass],"Not Found")</f>
        <v>Assets</v>
      </c>
      <c r="I6373" t="str">
        <f>_xlfn.XLOOKUP(tbl_GL[[#This Row],[Account_key]],tbl_COA[Account_key],tbl_COA[SubClass2],"Not Found")</f>
        <v>Current Assets</v>
      </c>
      <c r="J6373" t="str">
        <f>_xlfn.XLOOKUP(tbl_GL[[#This Row],[Account_key]],tbl_COA[Account_key],tbl_COA[SubAccount],,0)</f>
        <v>Cash at Bank</v>
      </c>
      <c r="K6373">
        <f>YEAR(tbl_GL[[#This Row],[Date]])</f>
        <v>2018</v>
      </c>
    </row>
    <row r="6374" spans="1:11" hidden="1" x14ac:dyDescent="0.35">
      <c r="A6374">
        <v>595.1</v>
      </c>
      <c r="B6374" s="24">
        <v>43434</v>
      </c>
      <c r="C6374">
        <v>3</v>
      </c>
      <c r="D6374" s="13">
        <v>230</v>
      </c>
      <c r="E6374" s="13" t="s">
        <v>4</v>
      </c>
      <c r="F6374" s="17">
        <v>-3541</v>
      </c>
      <c r="G6374" t="str">
        <f>_xlfn.XLOOKUP(tbl_GL[[#This Row],[Account_key]],tbl_COA[Account_key],tbl_COA[Class],"Not Found")</f>
        <v>Trading account</v>
      </c>
      <c r="H6374" t="str">
        <f>_xlfn.XLOOKUP(tbl_GL[[#This Row],[Account_key]],tbl_COA[Account_key],tbl_COA[SubClass],"Not Found")</f>
        <v>Cost of Sales</v>
      </c>
      <c r="I6374" t="str">
        <f>_xlfn.XLOOKUP(tbl_GL[[#This Row],[Account_key]],tbl_COA[Account_key],tbl_COA[SubClass2],"Not Found")</f>
        <v>Cost of Sales</v>
      </c>
      <c r="J6374" t="str">
        <f>_xlfn.XLOOKUP(tbl_GL[[#This Row],[Account_key]],tbl_COA[Account_key],tbl_COA[SubAccount],,0)</f>
        <v>Cost of Sales</v>
      </c>
      <c r="K6374">
        <f>YEAR(tbl_GL[[#This Row],[Date]])</f>
        <v>2018</v>
      </c>
    </row>
    <row r="6375" spans="1:11" hidden="1" x14ac:dyDescent="0.35">
      <c r="A6375">
        <v>595.20000000000005</v>
      </c>
      <c r="B6375" s="24">
        <v>43434</v>
      </c>
      <c r="C6375">
        <v>3</v>
      </c>
      <c r="D6375" s="13">
        <v>60</v>
      </c>
      <c r="E6375" s="13" t="s">
        <v>4</v>
      </c>
      <c r="F6375" s="17">
        <v>-3541</v>
      </c>
      <c r="G6375" t="str">
        <f>_xlfn.XLOOKUP(tbl_GL[[#This Row],[Account_key]],tbl_COA[Account_key],tbl_COA[Class],"Not Found")</f>
        <v>Assets</v>
      </c>
      <c r="H6375" t="str">
        <f>_xlfn.XLOOKUP(tbl_GL[[#This Row],[Account_key]],tbl_COA[Account_key],tbl_COA[SubClass],"Not Found")</f>
        <v>Assets</v>
      </c>
      <c r="I6375" t="str">
        <f>_xlfn.XLOOKUP(tbl_GL[[#This Row],[Account_key]],tbl_COA[Account_key],tbl_COA[SubClass2],"Not Found")</f>
        <v>Current Assets</v>
      </c>
      <c r="J6375" t="str">
        <f>_xlfn.XLOOKUP(tbl_GL[[#This Row],[Account_key]],tbl_COA[Account_key],tbl_COA[SubAccount],,0)</f>
        <v>Inventory</v>
      </c>
      <c r="K6375">
        <f>YEAR(tbl_GL[[#This Row],[Date]])</f>
        <v>2018</v>
      </c>
    </row>
    <row r="6376" spans="1:11" hidden="1" x14ac:dyDescent="0.35">
      <c r="A6376">
        <v>596.1</v>
      </c>
      <c r="B6376" s="24">
        <v>43434</v>
      </c>
      <c r="C6376">
        <v>3</v>
      </c>
      <c r="D6376" s="13">
        <v>240</v>
      </c>
      <c r="E6376" s="13" t="s">
        <v>56</v>
      </c>
      <c r="F6376" s="17">
        <v>-4000</v>
      </c>
      <c r="G6376" t="str">
        <f>_xlfn.XLOOKUP(tbl_GL[[#This Row],[Account_key]],tbl_COA[Account_key],tbl_COA[Class],"Not Found")</f>
        <v>Operating account</v>
      </c>
      <c r="H6376" t="str">
        <f>_xlfn.XLOOKUP(tbl_GL[[#This Row],[Account_key]],tbl_COA[Account_key],tbl_COA[SubClass],"Not Found")</f>
        <v>Operating Expenses</v>
      </c>
      <c r="I6376" t="str">
        <f>_xlfn.XLOOKUP(tbl_GL[[#This Row],[Account_key]],tbl_COA[Account_key],tbl_COA[SubClass2],"Not Found")</f>
        <v>Sales &amp; Distribution</v>
      </c>
      <c r="J6376" t="str">
        <f>_xlfn.XLOOKUP(tbl_GL[[#This Row],[Account_key]],tbl_COA[Account_key],tbl_COA[SubAccount],,0)</f>
        <v>Salaries</v>
      </c>
      <c r="K6376">
        <f>YEAR(tbl_GL[[#This Row],[Date]])</f>
        <v>2018</v>
      </c>
    </row>
    <row r="6377" spans="1:11" hidden="1" x14ac:dyDescent="0.35">
      <c r="A6377">
        <v>596.20000000000005</v>
      </c>
      <c r="B6377" s="24">
        <v>43434</v>
      </c>
      <c r="C6377">
        <v>3</v>
      </c>
      <c r="D6377" s="13">
        <v>10</v>
      </c>
      <c r="E6377" s="13" t="s">
        <v>56</v>
      </c>
      <c r="F6377" s="17">
        <v>-4000</v>
      </c>
      <c r="G6377" t="str">
        <f>_xlfn.XLOOKUP(tbl_GL[[#This Row],[Account_key]],tbl_COA[Account_key],tbl_COA[Class],"Not Found")</f>
        <v>Assets</v>
      </c>
      <c r="H6377" t="str">
        <f>_xlfn.XLOOKUP(tbl_GL[[#This Row],[Account_key]],tbl_COA[Account_key],tbl_COA[SubClass],"Not Found")</f>
        <v>Assets</v>
      </c>
      <c r="I6377" t="str">
        <f>_xlfn.XLOOKUP(tbl_GL[[#This Row],[Account_key]],tbl_COA[Account_key],tbl_COA[SubClass2],"Not Found")</f>
        <v>Current Assets</v>
      </c>
      <c r="J6377" t="str">
        <f>_xlfn.XLOOKUP(tbl_GL[[#This Row],[Account_key]],tbl_COA[Account_key],tbl_COA[SubAccount],,0)</f>
        <v>Cash at Bank</v>
      </c>
      <c r="K6377">
        <f>YEAR(tbl_GL[[#This Row],[Date]])</f>
        <v>2018</v>
      </c>
    </row>
    <row r="6378" spans="1:11" hidden="1" x14ac:dyDescent="0.35">
      <c r="A6378">
        <v>597.1</v>
      </c>
      <c r="B6378" s="24">
        <v>43434</v>
      </c>
      <c r="C6378">
        <v>3</v>
      </c>
      <c r="D6378" s="13">
        <v>380</v>
      </c>
      <c r="E6378" s="13" t="s">
        <v>101</v>
      </c>
      <c r="F6378" s="17">
        <v>-4000</v>
      </c>
      <c r="G6378" t="str">
        <f>_xlfn.XLOOKUP(tbl_GL[[#This Row],[Account_key]],tbl_COA[Account_key],tbl_COA[Class],"Not Found")</f>
        <v>Operating account</v>
      </c>
      <c r="H6378" t="str">
        <f>_xlfn.XLOOKUP(tbl_GL[[#This Row],[Account_key]],tbl_COA[Account_key],tbl_COA[SubClass],"Not Found")</f>
        <v>Depreciation &amp; Amortization</v>
      </c>
      <c r="I6378" t="str">
        <f>_xlfn.XLOOKUP(tbl_GL[[#This Row],[Account_key]],tbl_COA[Account_key],tbl_COA[SubClass2],"Not Found")</f>
        <v>Depreciation</v>
      </c>
      <c r="J6378" t="str">
        <f>_xlfn.XLOOKUP(tbl_GL[[#This Row],[Account_key]],tbl_COA[Account_key],tbl_COA[SubAccount],,0)</f>
        <v>Equipment</v>
      </c>
      <c r="K6378">
        <f>YEAR(tbl_GL[[#This Row],[Date]])</f>
        <v>2018</v>
      </c>
    </row>
    <row r="6379" spans="1:11" hidden="1" x14ac:dyDescent="0.35">
      <c r="A6379">
        <v>597.20000000000005</v>
      </c>
      <c r="B6379" s="24">
        <v>43434</v>
      </c>
      <c r="C6379">
        <v>3</v>
      </c>
      <c r="D6379" s="13">
        <v>90</v>
      </c>
      <c r="E6379" s="13" t="s">
        <v>101</v>
      </c>
      <c r="F6379" s="17">
        <v>-4000</v>
      </c>
      <c r="G6379" t="str">
        <f>_xlfn.XLOOKUP(tbl_GL[[#This Row],[Account_key]],tbl_COA[Account_key],tbl_COA[Class],"Not Found")</f>
        <v>Assets</v>
      </c>
      <c r="H6379" t="str">
        <f>_xlfn.XLOOKUP(tbl_GL[[#This Row],[Account_key]],tbl_COA[Account_key],tbl_COA[SubClass],"Not Found")</f>
        <v>Assets</v>
      </c>
      <c r="I6379" t="str">
        <f>_xlfn.XLOOKUP(tbl_GL[[#This Row],[Account_key]],tbl_COA[Account_key],tbl_COA[SubClass2],"Not Found")</f>
        <v>Non-Current Assets</v>
      </c>
      <c r="J6379" t="str">
        <f>_xlfn.XLOOKUP(tbl_GL[[#This Row],[Account_key]],tbl_COA[Account_key],tbl_COA[SubAccount],,0)</f>
        <v>Office Furniture &amp; Equipment</v>
      </c>
      <c r="K6379">
        <f>YEAR(tbl_GL[[#This Row],[Date]])</f>
        <v>2018</v>
      </c>
    </row>
    <row r="6380" spans="1:11" hidden="1" x14ac:dyDescent="0.35">
      <c r="A6380">
        <v>598.1</v>
      </c>
      <c r="B6380" s="24">
        <v>43434</v>
      </c>
      <c r="C6380">
        <v>3</v>
      </c>
      <c r="D6380" s="13">
        <v>450</v>
      </c>
      <c r="E6380" s="23" t="s">
        <v>108</v>
      </c>
      <c r="F6380" s="17">
        <v>-5628</v>
      </c>
      <c r="G6380" t="str">
        <f>_xlfn.XLOOKUP(tbl_GL[[#This Row],[Account_key]],tbl_COA[Account_key],tbl_COA[Class],"Not Found")</f>
        <v>Interest &amp; Tax</v>
      </c>
      <c r="H6380" t="str">
        <f>_xlfn.XLOOKUP(tbl_GL[[#This Row],[Account_key]],tbl_COA[Account_key],tbl_COA[SubClass],"Not Found")</f>
        <v>Taxation</v>
      </c>
      <c r="I6380" t="str">
        <f>_xlfn.XLOOKUP(tbl_GL[[#This Row],[Account_key]],tbl_COA[Account_key],tbl_COA[SubClass2],"Not Found")</f>
        <v>Taxation</v>
      </c>
      <c r="J6380" t="str">
        <f>_xlfn.XLOOKUP(tbl_GL[[#This Row],[Account_key]],tbl_COA[Account_key],tbl_COA[SubAccount],,0)</f>
        <v>Taxation</v>
      </c>
      <c r="K6380">
        <f>YEAR(tbl_GL[[#This Row],[Date]])</f>
        <v>2018</v>
      </c>
    </row>
    <row r="6381" spans="1:11" hidden="1" x14ac:dyDescent="0.35">
      <c r="A6381">
        <v>598.20000000000005</v>
      </c>
      <c r="B6381" s="24">
        <v>43434</v>
      </c>
      <c r="C6381">
        <v>3</v>
      </c>
      <c r="D6381" s="13">
        <v>122</v>
      </c>
      <c r="E6381" s="23" t="s">
        <v>108</v>
      </c>
      <c r="F6381" s="17">
        <v>5628</v>
      </c>
      <c r="G6381" t="str">
        <f>_xlfn.XLOOKUP(tbl_GL[[#This Row],[Account_key]],tbl_COA[Account_key],tbl_COA[Class],"Not Found")</f>
        <v>Liabilities and Owners Equity</v>
      </c>
      <c r="H6381" t="str">
        <f>_xlfn.XLOOKUP(tbl_GL[[#This Row],[Account_key]],tbl_COA[Account_key],tbl_COA[SubClass],"Not Found")</f>
        <v>Liabilities</v>
      </c>
      <c r="I6381" t="str">
        <f>_xlfn.XLOOKUP(tbl_GL[[#This Row],[Account_key]],tbl_COA[Account_key],tbl_COA[SubClass2],"Not Found")</f>
        <v>Current Liabilities</v>
      </c>
      <c r="J6381" t="str">
        <f>_xlfn.XLOOKUP(tbl_GL[[#This Row],[Account_key]],tbl_COA[Account_key],tbl_COA[SubAccount],,0)</f>
        <v>Tax payable</v>
      </c>
      <c r="K6381">
        <f>YEAR(tbl_GL[[#This Row],[Date]])</f>
        <v>2018</v>
      </c>
    </row>
    <row r="6382" spans="1:11" hidden="1" x14ac:dyDescent="0.35">
      <c r="A6382">
        <v>599.1</v>
      </c>
      <c r="B6382" s="24">
        <v>43434</v>
      </c>
      <c r="C6382">
        <v>3</v>
      </c>
      <c r="D6382" s="13">
        <v>210</v>
      </c>
      <c r="E6382" s="13" t="s">
        <v>8</v>
      </c>
      <c r="F6382" s="17">
        <v>11066</v>
      </c>
      <c r="G6382" t="str">
        <f>_xlfn.XLOOKUP(tbl_GL[[#This Row],[Account_key]],tbl_COA[Account_key],tbl_COA[Class],"Not Found")</f>
        <v>Trading account</v>
      </c>
      <c r="H6382" t="str">
        <f>_xlfn.XLOOKUP(tbl_GL[[#This Row],[Account_key]],tbl_COA[Account_key],tbl_COA[SubClass],"Not Found")</f>
        <v>Sales</v>
      </c>
      <c r="I6382" t="str">
        <f>_xlfn.XLOOKUP(tbl_GL[[#This Row],[Account_key]],tbl_COA[Account_key],tbl_COA[SubClass2],"Not Found")</f>
        <v>Sales</v>
      </c>
      <c r="J6382" t="str">
        <f>_xlfn.XLOOKUP(tbl_GL[[#This Row],[Account_key]],tbl_COA[Account_key],tbl_COA[SubAccount],,0)</f>
        <v>Sales</v>
      </c>
      <c r="K6382">
        <f>YEAR(tbl_GL[[#This Row],[Date]])</f>
        <v>2018</v>
      </c>
    </row>
    <row r="6383" spans="1:11" hidden="1" x14ac:dyDescent="0.35">
      <c r="A6383">
        <v>599.20000000000005</v>
      </c>
      <c r="B6383" s="24">
        <v>43434</v>
      </c>
      <c r="C6383">
        <v>3</v>
      </c>
      <c r="D6383" s="13">
        <v>30</v>
      </c>
      <c r="E6383" s="13" t="s">
        <v>8</v>
      </c>
      <c r="F6383" s="17">
        <v>11066</v>
      </c>
      <c r="G6383" t="str">
        <f>_xlfn.XLOOKUP(tbl_GL[[#This Row],[Account_key]],tbl_COA[Account_key],tbl_COA[Class],"Not Found")</f>
        <v>Assets</v>
      </c>
      <c r="H6383" t="str">
        <f>_xlfn.XLOOKUP(tbl_GL[[#This Row],[Account_key]],tbl_COA[Account_key],tbl_COA[SubClass],"Not Found")</f>
        <v>Assets</v>
      </c>
      <c r="I6383" t="str">
        <f>_xlfn.XLOOKUP(tbl_GL[[#This Row],[Account_key]],tbl_COA[Account_key],tbl_COA[SubClass2],"Not Found")</f>
        <v>Current Assets</v>
      </c>
      <c r="J6383" t="str">
        <f>_xlfn.XLOOKUP(tbl_GL[[#This Row],[Account_key]],tbl_COA[Account_key],tbl_COA[SubAccount],,0)</f>
        <v>Trade Receivables</v>
      </c>
      <c r="K6383">
        <f>YEAR(tbl_GL[[#This Row],[Date]])</f>
        <v>2018</v>
      </c>
    </row>
    <row r="6384" spans="1:11" hidden="1" x14ac:dyDescent="0.35">
      <c r="A6384">
        <v>600.1</v>
      </c>
      <c r="B6384" s="24">
        <v>43434</v>
      </c>
      <c r="C6384">
        <v>3</v>
      </c>
      <c r="D6384" s="13">
        <v>30</v>
      </c>
      <c r="E6384" s="13" t="s">
        <v>80</v>
      </c>
      <c r="F6384" s="17">
        <v>-11947</v>
      </c>
      <c r="G6384" t="str">
        <f>_xlfn.XLOOKUP(tbl_GL[[#This Row],[Account_key]],tbl_COA[Account_key],tbl_COA[Class],"Not Found")</f>
        <v>Assets</v>
      </c>
      <c r="H6384" t="str">
        <f>_xlfn.XLOOKUP(tbl_GL[[#This Row],[Account_key]],tbl_COA[Account_key],tbl_COA[SubClass],"Not Found")</f>
        <v>Assets</v>
      </c>
      <c r="I6384" t="str">
        <f>_xlfn.XLOOKUP(tbl_GL[[#This Row],[Account_key]],tbl_COA[Account_key],tbl_COA[SubClass2],"Not Found")</f>
        <v>Current Assets</v>
      </c>
      <c r="J6384" t="str">
        <f>_xlfn.XLOOKUP(tbl_GL[[#This Row],[Account_key]],tbl_COA[Account_key],tbl_COA[SubAccount],,0)</f>
        <v>Trade Receivables</v>
      </c>
      <c r="K6384">
        <f>YEAR(tbl_GL[[#This Row],[Date]])</f>
        <v>2018</v>
      </c>
    </row>
    <row r="6385" spans="1:11" hidden="1" x14ac:dyDescent="0.35">
      <c r="A6385">
        <v>600.20000000000005</v>
      </c>
      <c r="B6385" s="24">
        <v>43434</v>
      </c>
      <c r="C6385">
        <v>3</v>
      </c>
      <c r="D6385" s="13">
        <v>10</v>
      </c>
      <c r="E6385" s="13" t="s">
        <v>80</v>
      </c>
      <c r="F6385" s="17">
        <v>11947</v>
      </c>
      <c r="G6385" t="str">
        <f>_xlfn.XLOOKUP(tbl_GL[[#This Row],[Account_key]],tbl_COA[Account_key],tbl_COA[Class],"Not Found")</f>
        <v>Assets</v>
      </c>
      <c r="H6385" t="str">
        <f>_xlfn.XLOOKUP(tbl_GL[[#This Row],[Account_key]],tbl_COA[Account_key],tbl_COA[SubClass],"Not Found")</f>
        <v>Assets</v>
      </c>
      <c r="I6385" t="str">
        <f>_xlfn.XLOOKUP(tbl_GL[[#This Row],[Account_key]],tbl_COA[Account_key],tbl_COA[SubClass2],"Not Found")</f>
        <v>Current Assets</v>
      </c>
      <c r="J6385" t="str">
        <f>_xlfn.XLOOKUP(tbl_GL[[#This Row],[Account_key]],tbl_COA[Account_key],tbl_COA[SubAccount],,0)</f>
        <v>Cash at Bank</v>
      </c>
      <c r="K6385">
        <f>YEAR(tbl_GL[[#This Row],[Date]])</f>
        <v>2018</v>
      </c>
    </row>
    <row r="6386" spans="1:11" hidden="1" x14ac:dyDescent="0.35">
      <c r="A6386">
        <v>602.1</v>
      </c>
      <c r="B6386" s="24">
        <v>43435</v>
      </c>
      <c r="C6386">
        <v>3</v>
      </c>
      <c r="D6386" s="13">
        <v>60</v>
      </c>
      <c r="E6386" s="13" t="s">
        <v>84</v>
      </c>
      <c r="F6386" s="17">
        <v>18667</v>
      </c>
      <c r="G6386" t="str">
        <f>_xlfn.XLOOKUP(tbl_GL[[#This Row],[Account_key]],tbl_COA[Account_key],tbl_COA[Class],"Not Found")</f>
        <v>Assets</v>
      </c>
      <c r="H6386" t="str">
        <f>_xlfn.XLOOKUP(tbl_GL[[#This Row],[Account_key]],tbl_COA[Account_key],tbl_COA[SubClass],"Not Found")</f>
        <v>Assets</v>
      </c>
      <c r="I6386" t="str">
        <f>_xlfn.XLOOKUP(tbl_GL[[#This Row],[Account_key]],tbl_COA[Account_key],tbl_COA[SubClass2],"Not Found")</f>
        <v>Current Assets</v>
      </c>
      <c r="J6386" t="str">
        <f>_xlfn.XLOOKUP(tbl_GL[[#This Row],[Account_key]],tbl_COA[Account_key],tbl_COA[SubAccount],,0)</f>
        <v>Inventory</v>
      </c>
      <c r="K6386">
        <f>YEAR(tbl_GL[[#This Row],[Date]])</f>
        <v>2018</v>
      </c>
    </row>
    <row r="6387" spans="1:11" hidden="1" x14ac:dyDescent="0.35">
      <c r="A6387">
        <v>602.20000000000005</v>
      </c>
      <c r="B6387" s="24">
        <v>43435</v>
      </c>
      <c r="C6387">
        <v>3</v>
      </c>
      <c r="D6387" s="13">
        <v>110</v>
      </c>
      <c r="E6387" s="13" t="s">
        <v>84</v>
      </c>
      <c r="F6387" s="17">
        <v>18667</v>
      </c>
      <c r="G6387" t="str">
        <f>_xlfn.XLOOKUP(tbl_GL[[#This Row],[Account_key]],tbl_COA[Account_key],tbl_COA[Class],"Not Found")</f>
        <v>Liabilities and Owners Equity</v>
      </c>
      <c r="H6387" t="str">
        <f>_xlfn.XLOOKUP(tbl_GL[[#This Row],[Account_key]],tbl_COA[Account_key],tbl_COA[SubClass],"Not Found")</f>
        <v>Liabilities</v>
      </c>
      <c r="I6387" t="str">
        <f>_xlfn.XLOOKUP(tbl_GL[[#This Row],[Account_key]],tbl_COA[Account_key],tbl_COA[SubClass2],"Not Found")</f>
        <v>Current Liabilities</v>
      </c>
      <c r="J6387" t="str">
        <f>_xlfn.XLOOKUP(tbl_GL[[#This Row],[Account_key]],tbl_COA[Account_key],tbl_COA[SubAccount],,0)</f>
        <v>Trade Payables</v>
      </c>
      <c r="K6387">
        <f>YEAR(tbl_GL[[#This Row],[Date]])</f>
        <v>2018</v>
      </c>
    </row>
    <row r="6388" spans="1:11" hidden="1" x14ac:dyDescent="0.35">
      <c r="A6388">
        <v>603.1</v>
      </c>
      <c r="B6388" s="24">
        <v>43436</v>
      </c>
      <c r="C6388">
        <v>3</v>
      </c>
      <c r="D6388" s="13">
        <v>320</v>
      </c>
      <c r="E6388" s="13" t="s">
        <v>97</v>
      </c>
      <c r="F6388" s="17">
        <v>-1246</v>
      </c>
      <c r="G6388" t="str">
        <f>_xlfn.XLOOKUP(tbl_GL[[#This Row],[Account_key]],tbl_COA[Account_key],tbl_COA[Class],"Not Found")</f>
        <v>Operating account</v>
      </c>
      <c r="H6388" t="str">
        <f>_xlfn.XLOOKUP(tbl_GL[[#This Row],[Account_key]],tbl_COA[Account_key],tbl_COA[SubClass],"Not Found")</f>
        <v>Operating Expenses</v>
      </c>
      <c r="I6388" t="str">
        <f>_xlfn.XLOOKUP(tbl_GL[[#This Row],[Account_key]],tbl_COA[Account_key],tbl_COA[SubClass2],"Not Found")</f>
        <v>Administration</v>
      </c>
      <c r="J6388" t="str">
        <f>_xlfn.XLOOKUP(tbl_GL[[#This Row],[Account_key]],tbl_COA[Account_key],tbl_COA[SubAccount],,0)</f>
        <v>Professional Services</v>
      </c>
      <c r="K6388">
        <f>YEAR(tbl_GL[[#This Row],[Date]])</f>
        <v>2018</v>
      </c>
    </row>
    <row r="6389" spans="1:11" hidden="1" x14ac:dyDescent="0.35">
      <c r="A6389">
        <v>603.20000000000005</v>
      </c>
      <c r="B6389" s="24">
        <v>43436</v>
      </c>
      <c r="C6389">
        <v>3</v>
      </c>
      <c r="D6389" s="13">
        <v>120</v>
      </c>
      <c r="E6389" s="13" t="s">
        <v>97</v>
      </c>
      <c r="F6389" s="17">
        <v>1246</v>
      </c>
      <c r="G6389" t="str">
        <f>_xlfn.XLOOKUP(tbl_GL[[#This Row],[Account_key]],tbl_COA[Account_key],tbl_COA[Class],"Not Found")</f>
        <v>Liabilities and Owners Equity</v>
      </c>
      <c r="H6389" t="str">
        <f>_xlfn.XLOOKUP(tbl_GL[[#This Row],[Account_key]],tbl_COA[Account_key],tbl_COA[SubClass],"Not Found")</f>
        <v>Liabilities</v>
      </c>
      <c r="I6389" t="str">
        <f>_xlfn.XLOOKUP(tbl_GL[[#This Row],[Account_key]],tbl_COA[Account_key],tbl_COA[SubClass2],"Not Found")</f>
        <v>Current Liabilities</v>
      </c>
      <c r="J6389" t="str">
        <f>_xlfn.XLOOKUP(tbl_GL[[#This Row],[Account_key]],tbl_COA[Account_key],tbl_COA[SubAccount],,0)</f>
        <v>Accrued Expenses</v>
      </c>
      <c r="K6389">
        <f>YEAR(tbl_GL[[#This Row],[Date]])</f>
        <v>2018</v>
      </c>
    </row>
    <row r="6390" spans="1:11" hidden="1" x14ac:dyDescent="0.35">
      <c r="A6390">
        <v>604.1</v>
      </c>
      <c r="B6390" s="24">
        <v>43436</v>
      </c>
      <c r="C6390">
        <v>3</v>
      </c>
      <c r="D6390" s="13">
        <v>10</v>
      </c>
      <c r="E6390" s="13" t="s">
        <v>98</v>
      </c>
      <c r="F6390" s="17">
        <v>-1516</v>
      </c>
      <c r="G6390" t="str">
        <f>_xlfn.XLOOKUP(tbl_GL[[#This Row],[Account_key]],tbl_COA[Account_key],tbl_COA[Class],"Not Found")</f>
        <v>Assets</v>
      </c>
      <c r="H6390" t="str">
        <f>_xlfn.XLOOKUP(tbl_GL[[#This Row],[Account_key]],tbl_COA[Account_key],tbl_COA[SubClass],"Not Found")</f>
        <v>Assets</v>
      </c>
      <c r="I6390" t="str">
        <f>_xlfn.XLOOKUP(tbl_GL[[#This Row],[Account_key]],tbl_COA[Account_key],tbl_COA[SubClass2],"Not Found")</f>
        <v>Current Assets</v>
      </c>
      <c r="J6390" t="str">
        <f>_xlfn.XLOOKUP(tbl_GL[[#This Row],[Account_key]],tbl_COA[Account_key],tbl_COA[SubAccount],,0)</f>
        <v>Cash at Bank</v>
      </c>
      <c r="K6390">
        <f>YEAR(tbl_GL[[#This Row],[Date]])</f>
        <v>2018</v>
      </c>
    </row>
    <row r="6391" spans="1:11" hidden="1" x14ac:dyDescent="0.35">
      <c r="A6391">
        <v>604.20000000000005</v>
      </c>
      <c r="B6391" s="24">
        <v>43436</v>
      </c>
      <c r="C6391">
        <v>3</v>
      </c>
      <c r="D6391" s="13">
        <v>120</v>
      </c>
      <c r="E6391" s="13" t="s">
        <v>98</v>
      </c>
      <c r="F6391" s="17">
        <v>-1516</v>
      </c>
      <c r="G6391" t="str">
        <f>_xlfn.XLOOKUP(tbl_GL[[#This Row],[Account_key]],tbl_COA[Account_key],tbl_COA[Class],"Not Found")</f>
        <v>Liabilities and Owners Equity</v>
      </c>
      <c r="H6391" t="str">
        <f>_xlfn.XLOOKUP(tbl_GL[[#This Row],[Account_key]],tbl_COA[Account_key],tbl_COA[SubClass],"Not Found")</f>
        <v>Liabilities</v>
      </c>
      <c r="I6391" t="str">
        <f>_xlfn.XLOOKUP(tbl_GL[[#This Row],[Account_key]],tbl_COA[Account_key],tbl_COA[SubClass2],"Not Found")</f>
        <v>Current Liabilities</v>
      </c>
      <c r="J6391" t="str">
        <f>_xlfn.XLOOKUP(tbl_GL[[#This Row],[Account_key]],tbl_COA[Account_key],tbl_COA[SubAccount],,0)</f>
        <v>Accrued Expenses</v>
      </c>
      <c r="K6391">
        <f>YEAR(tbl_GL[[#This Row],[Date]])</f>
        <v>2018</v>
      </c>
    </row>
    <row r="6392" spans="1:11" hidden="1" x14ac:dyDescent="0.35">
      <c r="A6392">
        <v>605.1</v>
      </c>
      <c r="B6392" s="24">
        <v>43437</v>
      </c>
      <c r="C6392">
        <v>3</v>
      </c>
      <c r="D6392" s="13">
        <v>10</v>
      </c>
      <c r="E6392" s="13" t="s">
        <v>98</v>
      </c>
      <c r="F6392" s="17">
        <v>-1238</v>
      </c>
      <c r="G6392" t="str">
        <f>_xlfn.XLOOKUP(tbl_GL[[#This Row],[Account_key]],tbl_COA[Account_key],tbl_COA[Class],"Not Found")</f>
        <v>Assets</v>
      </c>
      <c r="H6392" t="str">
        <f>_xlfn.XLOOKUP(tbl_GL[[#This Row],[Account_key]],tbl_COA[Account_key],tbl_COA[SubClass],"Not Found")</f>
        <v>Assets</v>
      </c>
      <c r="I6392" t="str">
        <f>_xlfn.XLOOKUP(tbl_GL[[#This Row],[Account_key]],tbl_COA[Account_key],tbl_COA[SubClass2],"Not Found")</f>
        <v>Current Assets</v>
      </c>
      <c r="J6392" t="str">
        <f>_xlfn.XLOOKUP(tbl_GL[[#This Row],[Account_key]],tbl_COA[Account_key],tbl_COA[SubAccount],,0)</f>
        <v>Cash at Bank</v>
      </c>
      <c r="K6392">
        <f>YEAR(tbl_GL[[#This Row],[Date]])</f>
        <v>2018</v>
      </c>
    </row>
    <row r="6393" spans="1:11" hidden="1" x14ac:dyDescent="0.35">
      <c r="A6393">
        <v>605.20000000000005</v>
      </c>
      <c r="B6393" s="24">
        <v>43437</v>
      </c>
      <c r="C6393">
        <v>3</v>
      </c>
      <c r="D6393" s="13">
        <v>120</v>
      </c>
      <c r="E6393" s="13" t="s">
        <v>98</v>
      </c>
      <c r="F6393" s="17">
        <v>-1238</v>
      </c>
      <c r="G6393" t="str">
        <f>_xlfn.XLOOKUP(tbl_GL[[#This Row],[Account_key]],tbl_COA[Account_key],tbl_COA[Class],"Not Found")</f>
        <v>Liabilities and Owners Equity</v>
      </c>
      <c r="H6393" t="str">
        <f>_xlfn.XLOOKUP(tbl_GL[[#This Row],[Account_key]],tbl_COA[Account_key],tbl_COA[SubClass],"Not Found")</f>
        <v>Liabilities</v>
      </c>
      <c r="I6393" t="str">
        <f>_xlfn.XLOOKUP(tbl_GL[[#This Row],[Account_key]],tbl_COA[Account_key],tbl_COA[SubClass2],"Not Found")</f>
        <v>Current Liabilities</v>
      </c>
      <c r="J6393" t="str">
        <f>_xlfn.XLOOKUP(tbl_GL[[#This Row],[Account_key]],tbl_COA[Account_key],tbl_COA[SubAccount],,0)</f>
        <v>Accrued Expenses</v>
      </c>
      <c r="K6393">
        <f>YEAR(tbl_GL[[#This Row],[Date]])</f>
        <v>2018</v>
      </c>
    </row>
    <row r="6394" spans="1:11" hidden="1" x14ac:dyDescent="0.35">
      <c r="A6394">
        <v>606.1</v>
      </c>
      <c r="B6394" s="24">
        <v>43437</v>
      </c>
      <c r="C6394">
        <v>3</v>
      </c>
      <c r="D6394" s="13">
        <v>10</v>
      </c>
      <c r="E6394" s="13" t="s">
        <v>84</v>
      </c>
      <c r="F6394" s="17">
        <v>-18667</v>
      </c>
      <c r="G6394" t="str">
        <f>_xlfn.XLOOKUP(tbl_GL[[#This Row],[Account_key]],tbl_COA[Account_key],tbl_COA[Class],"Not Found")</f>
        <v>Assets</v>
      </c>
      <c r="H6394" t="str">
        <f>_xlfn.XLOOKUP(tbl_GL[[#This Row],[Account_key]],tbl_COA[Account_key],tbl_COA[SubClass],"Not Found")</f>
        <v>Assets</v>
      </c>
      <c r="I6394" t="str">
        <f>_xlfn.XLOOKUP(tbl_GL[[#This Row],[Account_key]],tbl_COA[Account_key],tbl_COA[SubClass2],"Not Found")</f>
        <v>Current Assets</v>
      </c>
      <c r="J6394" t="str">
        <f>_xlfn.XLOOKUP(tbl_GL[[#This Row],[Account_key]],tbl_COA[Account_key],tbl_COA[SubAccount],,0)</f>
        <v>Cash at Bank</v>
      </c>
      <c r="K6394">
        <f>YEAR(tbl_GL[[#This Row],[Date]])</f>
        <v>2018</v>
      </c>
    </row>
    <row r="6395" spans="1:11" hidden="1" x14ac:dyDescent="0.35">
      <c r="A6395">
        <v>606.20000000000005</v>
      </c>
      <c r="B6395" s="24">
        <v>43437</v>
      </c>
      <c r="C6395">
        <v>3</v>
      </c>
      <c r="D6395" s="13">
        <v>110</v>
      </c>
      <c r="E6395" s="13" t="s">
        <v>84</v>
      </c>
      <c r="F6395" s="17">
        <v>-18667</v>
      </c>
      <c r="G6395" t="str">
        <f>_xlfn.XLOOKUP(tbl_GL[[#This Row],[Account_key]],tbl_COA[Account_key],tbl_COA[Class],"Not Found")</f>
        <v>Liabilities and Owners Equity</v>
      </c>
      <c r="H6395" t="str">
        <f>_xlfn.XLOOKUP(tbl_GL[[#This Row],[Account_key]],tbl_COA[Account_key],tbl_COA[SubClass],"Not Found")</f>
        <v>Liabilities</v>
      </c>
      <c r="I6395" t="str">
        <f>_xlfn.XLOOKUP(tbl_GL[[#This Row],[Account_key]],tbl_COA[Account_key],tbl_COA[SubClass2],"Not Found")</f>
        <v>Current Liabilities</v>
      </c>
      <c r="J6395" t="str">
        <f>_xlfn.XLOOKUP(tbl_GL[[#This Row],[Account_key]],tbl_COA[Account_key],tbl_COA[SubAccount],,0)</f>
        <v>Trade Payables</v>
      </c>
      <c r="K6395">
        <f>YEAR(tbl_GL[[#This Row],[Date]])</f>
        <v>2018</v>
      </c>
    </row>
    <row r="6396" spans="1:11" hidden="1" x14ac:dyDescent="0.35">
      <c r="A6396">
        <v>607.1</v>
      </c>
      <c r="B6396" s="24">
        <v>43439</v>
      </c>
      <c r="C6396">
        <v>3</v>
      </c>
      <c r="D6396" s="13">
        <v>260</v>
      </c>
      <c r="E6396" s="13" t="s">
        <v>97</v>
      </c>
      <c r="F6396" s="17">
        <v>-1063</v>
      </c>
      <c r="G6396" t="str">
        <f>_xlfn.XLOOKUP(tbl_GL[[#This Row],[Account_key]],tbl_COA[Account_key],tbl_COA[Class],"Not Found")</f>
        <v>Operating account</v>
      </c>
      <c r="H6396" t="str">
        <f>_xlfn.XLOOKUP(tbl_GL[[#This Row],[Account_key]],tbl_COA[Account_key],tbl_COA[SubClass],"Not Found")</f>
        <v>Operating Expenses</v>
      </c>
      <c r="I6396" t="str">
        <f>_xlfn.XLOOKUP(tbl_GL[[#This Row],[Account_key]],tbl_COA[Account_key],tbl_COA[SubClass2],"Not Found")</f>
        <v>Marketing</v>
      </c>
      <c r="J6396" t="str">
        <f>_xlfn.XLOOKUP(tbl_GL[[#This Row],[Account_key]],tbl_COA[Account_key],tbl_COA[SubAccount],,0)</f>
        <v>Commissions</v>
      </c>
      <c r="K6396">
        <f>YEAR(tbl_GL[[#This Row],[Date]])</f>
        <v>2018</v>
      </c>
    </row>
    <row r="6397" spans="1:11" hidden="1" x14ac:dyDescent="0.35">
      <c r="A6397">
        <v>607.20000000000005</v>
      </c>
      <c r="B6397" s="24">
        <v>43439</v>
      </c>
      <c r="C6397">
        <v>3</v>
      </c>
      <c r="D6397" s="13">
        <v>120</v>
      </c>
      <c r="E6397" s="13" t="s">
        <v>97</v>
      </c>
      <c r="F6397" s="17">
        <v>1063</v>
      </c>
      <c r="G6397" t="str">
        <f>_xlfn.XLOOKUP(tbl_GL[[#This Row],[Account_key]],tbl_COA[Account_key],tbl_COA[Class],"Not Found")</f>
        <v>Liabilities and Owners Equity</v>
      </c>
      <c r="H6397" t="str">
        <f>_xlfn.XLOOKUP(tbl_GL[[#This Row],[Account_key]],tbl_COA[Account_key],tbl_COA[SubClass],"Not Found")</f>
        <v>Liabilities</v>
      </c>
      <c r="I6397" t="str">
        <f>_xlfn.XLOOKUP(tbl_GL[[#This Row],[Account_key]],tbl_COA[Account_key],tbl_COA[SubClass2],"Not Found")</f>
        <v>Current Liabilities</v>
      </c>
      <c r="J6397" t="str">
        <f>_xlfn.XLOOKUP(tbl_GL[[#This Row],[Account_key]],tbl_COA[Account_key],tbl_COA[SubAccount],,0)</f>
        <v>Accrued Expenses</v>
      </c>
      <c r="K6397">
        <f>YEAR(tbl_GL[[#This Row],[Date]])</f>
        <v>2018</v>
      </c>
    </row>
    <row r="6398" spans="1:11" hidden="1" x14ac:dyDescent="0.35">
      <c r="A6398">
        <v>608.1</v>
      </c>
      <c r="B6398" s="24">
        <v>43440</v>
      </c>
      <c r="C6398">
        <v>3</v>
      </c>
      <c r="D6398" s="13">
        <v>340</v>
      </c>
      <c r="E6398" s="13" t="s">
        <v>99</v>
      </c>
      <c r="F6398" s="17">
        <v>-12</v>
      </c>
      <c r="G6398" t="str">
        <f>_xlfn.XLOOKUP(tbl_GL[[#This Row],[Account_key]],tbl_COA[Account_key],tbl_COA[Class],"Not Found")</f>
        <v>Operating account</v>
      </c>
      <c r="H6398" t="str">
        <f>_xlfn.XLOOKUP(tbl_GL[[#This Row],[Account_key]],tbl_COA[Account_key],tbl_COA[SubClass],"Not Found")</f>
        <v>Operating Expenses</v>
      </c>
      <c r="I6398" t="str">
        <f>_xlfn.XLOOKUP(tbl_GL[[#This Row],[Account_key]],tbl_COA[Account_key],tbl_COA[SubClass2],"Not Found")</f>
        <v>Administration</v>
      </c>
      <c r="J6398" t="str">
        <f>_xlfn.XLOOKUP(tbl_GL[[#This Row],[Account_key]],tbl_COA[Account_key],tbl_COA[SubAccount],,0)</f>
        <v>Utilities</v>
      </c>
      <c r="K6398">
        <f>YEAR(tbl_GL[[#This Row],[Date]])</f>
        <v>2018</v>
      </c>
    </row>
    <row r="6399" spans="1:11" hidden="1" x14ac:dyDescent="0.35">
      <c r="A6399">
        <v>608.20000000000005</v>
      </c>
      <c r="B6399" s="24">
        <v>43440</v>
      </c>
      <c r="C6399">
        <v>3</v>
      </c>
      <c r="D6399" s="13">
        <v>20</v>
      </c>
      <c r="E6399" s="13" t="s">
        <v>99</v>
      </c>
      <c r="F6399" s="17">
        <v>-12</v>
      </c>
      <c r="G6399" t="str">
        <f>_xlfn.XLOOKUP(tbl_GL[[#This Row],[Account_key]],tbl_COA[Account_key],tbl_COA[Class],"Not Found")</f>
        <v>Assets</v>
      </c>
      <c r="H6399" t="str">
        <f>_xlfn.XLOOKUP(tbl_GL[[#This Row],[Account_key]],tbl_COA[Account_key],tbl_COA[SubClass],"Not Found")</f>
        <v>Assets</v>
      </c>
      <c r="I6399" t="str">
        <f>_xlfn.XLOOKUP(tbl_GL[[#This Row],[Account_key]],tbl_COA[Account_key],tbl_COA[SubClass2],"Not Found")</f>
        <v>Current Assets</v>
      </c>
      <c r="J6399" t="str">
        <f>_xlfn.XLOOKUP(tbl_GL[[#This Row],[Account_key]],tbl_COA[Account_key],tbl_COA[SubAccount],,0)</f>
        <v>Cash in hand</v>
      </c>
      <c r="K6399">
        <f>YEAR(tbl_GL[[#This Row],[Date]])</f>
        <v>2018</v>
      </c>
    </row>
    <row r="6400" spans="1:11" hidden="1" x14ac:dyDescent="0.35">
      <c r="A6400">
        <v>609.1</v>
      </c>
      <c r="B6400" s="24">
        <v>43440</v>
      </c>
      <c r="C6400">
        <v>3</v>
      </c>
      <c r="D6400" s="13">
        <v>10</v>
      </c>
      <c r="E6400" s="13" t="s">
        <v>98</v>
      </c>
      <c r="F6400" s="17">
        <v>-1374</v>
      </c>
      <c r="G6400" t="str">
        <f>_xlfn.XLOOKUP(tbl_GL[[#This Row],[Account_key]],tbl_COA[Account_key],tbl_COA[Class],"Not Found")</f>
        <v>Assets</v>
      </c>
      <c r="H6400" t="str">
        <f>_xlfn.XLOOKUP(tbl_GL[[#This Row],[Account_key]],tbl_COA[Account_key],tbl_COA[SubClass],"Not Found")</f>
        <v>Assets</v>
      </c>
      <c r="I6400" t="str">
        <f>_xlfn.XLOOKUP(tbl_GL[[#This Row],[Account_key]],tbl_COA[Account_key],tbl_COA[SubClass2],"Not Found")</f>
        <v>Current Assets</v>
      </c>
      <c r="J6400" t="str">
        <f>_xlfn.XLOOKUP(tbl_GL[[#This Row],[Account_key]],tbl_COA[Account_key],tbl_COA[SubAccount],,0)</f>
        <v>Cash at Bank</v>
      </c>
      <c r="K6400">
        <f>YEAR(tbl_GL[[#This Row],[Date]])</f>
        <v>2018</v>
      </c>
    </row>
    <row r="6401" spans="1:11" hidden="1" x14ac:dyDescent="0.35">
      <c r="A6401">
        <v>609.20000000000005</v>
      </c>
      <c r="B6401" s="24">
        <v>43440</v>
      </c>
      <c r="C6401">
        <v>3</v>
      </c>
      <c r="D6401" s="13">
        <v>120</v>
      </c>
      <c r="E6401" s="13" t="s">
        <v>98</v>
      </c>
      <c r="F6401" s="17">
        <v>-1374</v>
      </c>
      <c r="G6401" t="str">
        <f>_xlfn.XLOOKUP(tbl_GL[[#This Row],[Account_key]],tbl_COA[Account_key],tbl_COA[Class],"Not Found")</f>
        <v>Liabilities and Owners Equity</v>
      </c>
      <c r="H6401" t="str">
        <f>_xlfn.XLOOKUP(tbl_GL[[#This Row],[Account_key]],tbl_COA[Account_key],tbl_COA[SubClass],"Not Found")</f>
        <v>Liabilities</v>
      </c>
      <c r="I6401" t="str">
        <f>_xlfn.XLOOKUP(tbl_GL[[#This Row],[Account_key]],tbl_COA[Account_key],tbl_COA[SubClass2],"Not Found")</f>
        <v>Current Liabilities</v>
      </c>
      <c r="J6401" t="str">
        <f>_xlfn.XLOOKUP(tbl_GL[[#This Row],[Account_key]],tbl_COA[Account_key],tbl_COA[SubAccount],,0)</f>
        <v>Accrued Expenses</v>
      </c>
      <c r="K6401">
        <f>YEAR(tbl_GL[[#This Row],[Date]])</f>
        <v>2018</v>
      </c>
    </row>
    <row r="6402" spans="1:11" hidden="1" x14ac:dyDescent="0.35">
      <c r="A6402">
        <v>610.1</v>
      </c>
      <c r="B6402" s="24">
        <v>43440</v>
      </c>
      <c r="C6402">
        <v>3</v>
      </c>
      <c r="D6402" s="13">
        <v>30</v>
      </c>
      <c r="E6402" s="13" t="s">
        <v>80</v>
      </c>
      <c r="F6402" s="17">
        <v>-12187</v>
      </c>
      <c r="G6402" t="str">
        <f>_xlfn.XLOOKUP(tbl_GL[[#This Row],[Account_key]],tbl_COA[Account_key],tbl_COA[Class],"Not Found")</f>
        <v>Assets</v>
      </c>
      <c r="H6402" t="str">
        <f>_xlfn.XLOOKUP(tbl_GL[[#This Row],[Account_key]],tbl_COA[Account_key],tbl_COA[SubClass],"Not Found")</f>
        <v>Assets</v>
      </c>
      <c r="I6402" t="str">
        <f>_xlfn.XLOOKUP(tbl_GL[[#This Row],[Account_key]],tbl_COA[Account_key],tbl_COA[SubClass2],"Not Found")</f>
        <v>Current Assets</v>
      </c>
      <c r="J6402" t="str">
        <f>_xlfn.XLOOKUP(tbl_GL[[#This Row],[Account_key]],tbl_COA[Account_key],tbl_COA[SubAccount],,0)</f>
        <v>Trade Receivables</v>
      </c>
      <c r="K6402">
        <f>YEAR(tbl_GL[[#This Row],[Date]])</f>
        <v>2018</v>
      </c>
    </row>
    <row r="6403" spans="1:11" hidden="1" x14ac:dyDescent="0.35">
      <c r="A6403">
        <v>610.20000000000005</v>
      </c>
      <c r="B6403" s="24">
        <v>43440</v>
      </c>
      <c r="C6403">
        <v>3</v>
      </c>
      <c r="D6403" s="13">
        <v>10</v>
      </c>
      <c r="E6403" s="13" t="s">
        <v>80</v>
      </c>
      <c r="F6403" s="17">
        <v>12187</v>
      </c>
      <c r="G6403" t="str">
        <f>_xlfn.XLOOKUP(tbl_GL[[#This Row],[Account_key]],tbl_COA[Account_key],tbl_COA[Class],"Not Found")</f>
        <v>Assets</v>
      </c>
      <c r="H6403" t="str">
        <f>_xlfn.XLOOKUP(tbl_GL[[#This Row],[Account_key]],tbl_COA[Account_key],tbl_COA[SubClass],"Not Found")</f>
        <v>Assets</v>
      </c>
      <c r="I6403" t="str">
        <f>_xlfn.XLOOKUP(tbl_GL[[#This Row],[Account_key]],tbl_COA[Account_key],tbl_COA[SubClass2],"Not Found")</f>
        <v>Current Assets</v>
      </c>
      <c r="J6403" t="str">
        <f>_xlfn.XLOOKUP(tbl_GL[[#This Row],[Account_key]],tbl_COA[Account_key],tbl_COA[SubAccount],,0)</f>
        <v>Cash at Bank</v>
      </c>
      <c r="K6403">
        <f>YEAR(tbl_GL[[#This Row],[Date]])</f>
        <v>2018</v>
      </c>
    </row>
    <row r="6404" spans="1:11" hidden="1" x14ac:dyDescent="0.35">
      <c r="A6404">
        <v>611.1</v>
      </c>
      <c r="B6404" s="24">
        <v>43441</v>
      </c>
      <c r="C6404">
        <v>3</v>
      </c>
      <c r="D6404" s="13">
        <v>230</v>
      </c>
      <c r="E6404" s="13" t="s">
        <v>4</v>
      </c>
      <c r="F6404" s="17">
        <v>-927</v>
      </c>
      <c r="G6404" t="str">
        <f>_xlfn.XLOOKUP(tbl_GL[[#This Row],[Account_key]],tbl_COA[Account_key],tbl_COA[Class],"Not Found")</f>
        <v>Trading account</v>
      </c>
      <c r="H6404" t="str">
        <f>_xlfn.XLOOKUP(tbl_GL[[#This Row],[Account_key]],tbl_COA[Account_key],tbl_COA[SubClass],"Not Found")</f>
        <v>Cost of Sales</v>
      </c>
      <c r="I6404" t="str">
        <f>_xlfn.XLOOKUP(tbl_GL[[#This Row],[Account_key]],tbl_COA[Account_key],tbl_COA[SubClass2],"Not Found")</f>
        <v>Cost of Sales</v>
      </c>
      <c r="J6404" t="str">
        <f>_xlfn.XLOOKUP(tbl_GL[[#This Row],[Account_key]],tbl_COA[Account_key],tbl_COA[SubAccount],,0)</f>
        <v>Cost of Sales</v>
      </c>
      <c r="K6404">
        <f>YEAR(tbl_GL[[#This Row],[Date]])</f>
        <v>2018</v>
      </c>
    </row>
    <row r="6405" spans="1:11" hidden="1" x14ac:dyDescent="0.35">
      <c r="A6405">
        <v>611.20000000000005</v>
      </c>
      <c r="B6405" s="24">
        <v>43441</v>
      </c>
      <c r="C6405">
        <v>3</v>
      </c>
      <c r="D6405" s="13">
        <v>60</v>
      </c>
      <c r="E6405" s="13" t="s">
        <v>4</v>
      </c>
      <c r="F6405" s="17">
        <v>-927</v>
      </c>
      <c r="G6405" t="str">
        <f>_xlfn.XLOOKUP(tbl_GL[[#This Row],[Account_key]],tbl_COA[Account_key],tbl_COA[Class],"Not Found")</f>
        <v>Assets</v>
      </c>
      <c r="H6405" t="str">
        <f>_xlfn.XLOOKUP(tbl_GL[[#This Row],[Account_key]],tbl_COA[Account_key],tbl_COA[SubClass],"Not Found")</f>
        <v>Assets</v>
      </c>
      <c r="I6405" t="str">
        <f>_xlfn.XLOOKUP(tbl_GL[[#This Row],[Account_key]],tbl_COA[Account_key],tbl_COA[SubClass2],"Not Found")</f>
        <v>Current Assets</v>
      </c>
      <c r="J6405" t="str">
        <f>_xlfn.XLOOKUP(tbl_GL[[#This Row],[Account_key]],tbl_COA[Account_key],tbl_COA[SubAccount],,0)</f>
        <v>Inventory</v>
      </c>
      <c r="K6405">
        <f>YEAR(tbl_GL[[#This Row],[Date]])</f>
        <v>2018</v>
      </c>
    </row>
    <row r="6406" spans="1:11" hidden="1" x14ac:dyDescent="0.35">
      <c r="A6406">
        <v>612.1</v>
      </c>
      <c r="B6406" s="24">
        <v>43441</v>
      </c>
      <c r="C6406">
        <v>3</v>
      </c>
      <c r="D6406" s="13">
        <v>260</v>
      </c>
      <c r="E6406" s="13" t="s">
        <v>97</v>
      </c>
      <c r="F6406" s="17">
        <v>-1580</v>
      </c>
      <c r="G6406" t="str">
        <f>_xlfn.XLOOKUP(tbl_GL[[#This Row],[Account_key]],tbl_COA[Account_key],tbl_COA[Class],"Not Found")</f>
        <v>Operating account</v>
      </c>
      <c r="H6406" t="str">
        <f>_xlfn.XLOOKUP(tbl_GL[[#This Row],[Account_key]],tbl_COA[Account_key],tbl_COA[SubClass],"Not Found")</f>
        <v>Operating Expenses</v>
      </c>
      <c r="I6406" t="str">
        <f>_xlfn.XLOOKUP(tbl_GL[[#This Row],[Account_key]],tbl_COA[Account_key],tbl_COA[SubClass2],"Not Found")</f>
        <v>Marketing</v>
      </c>
      <c r="J6406" t="str">
        <f>_xlfn.XLOOKUP(tbl_GL[[#This Row],[Account_key]],tbl_COA[Account_key],tbl_COA[SubAccount],,0)</f>
        <v>Commissions</v>
      </c>
      <c r="K6406">
        <f>YEAR(tbl_GL[[#This Row],[Date]])</f>
        <v>2018</v>
      </c>
    </row>
    <row r="6407" spans="1:11" hidden="1" x14ac:dyDescent="0.35">
      <c r="A6407">
        <v>612.20000000000005</v>
      </c>
      <c r="B6407" s="24">
        <v>43441</v>
      </c>
      <c r="C6407">
        <v>3</v>
      </c>
      <c r="D6407" s="13">
        <v>120</v>
      </c>
      <c r="E6407" s="13" t="s">
        <v>97</v>
      </c>
      <c r="F6407" s="17">
        <v>1580</v>
      </c>
      <c r="G6407" t="str">
        <f>_xlfn.XLOOKUP(tbl_GL[[#This Row],[Account_key]],tbl_COA[Account_key],tbl_COA[Class],"Not Found")</f>
        <v>Liabilities and Owners Equity</v>
      </c>
      <c r="H6407" t="str">
        <f>_xlfn.XLOOKUP(tbl_GL[[#This Row],[Account_key]],tbl_COA[Account_key],tbl_COA[SubClass],"Not Found")</f>
        <v>Liabilities</v>
      </c>
      <c r="I6407" t="str">
        <f>_xlfn.XLOOKUP(tbl_GL[[#This Row],[Account_key]],tbl_COA[Account_key],tbl_COA[SubClass2],"Not Found")</f>
        <v>Current Liabilities</v>
      </c>
      <c r="J6407" t="str">
        <f>_xlfn.XLOOKUP(tbl_GL[[#This Row],[Account_key]],tbl_COA[Account_key],tbl_COA[SubAccount],,0)</f>
        <v>Accrued Expenses</v>
      </c>
      <c r="K6407">
        <f>YEAR(tbl_GL[[#This Row],[Date]])</f>
        <v>2018</v>
      </c>
    </row>
    <row r="6408" spans="1:11" hidden="1" x14ac:dyDescent="0.35">
      <c r="A6408">
        <v>613.1</v>
      </c>
      <c r="B6408" s="24">
        <v>43441</v>
      </c>
      <c r="C6408">
        <v>3</v>
      </c>
      <c r="D6408" s="13">
        <v>220</v>
      </c>
      <c r="E6408" s="13" t="s">
        <v>81</v>
      </c>
      <c r="F6408" s="17">
        <v>-1292</v>
      </c>
      <c r="G6408" t="str">
        <f>_xlfn.XLOOKUP(tbl_GL[[#This Row],[Account_key]],tbl_COA[Account_key],tbl_COA[Class],"Not Found")</f>
        <v>Trading account</v>
      </c>
      <c r="H6408" t="str">
        <f>_xlfn.XLOOKUP(tbl_GL[[#This Row],[Account_key]],tbl_COA[Account_key],tbl_COA[SubClass],"Not Found")</f>
        <v>Sales</v>
      </c>
      <c r="I6408" t="str">
        <f>_xlfn.XLOOKUP(tbl_GL[[#This Row],[Account_key]],tbl_COA[Account_key],tbl_COA[SubClass2],"Not Found")</f>
        <v>Sales</v>
      </c>
      <c r="J6408" t="str">
        <f>_xlfn.XLOOKUP(tbl_GL[[#This Row],[Account_key]],tbl_COA[Account_key],tbl_COA[SubAccount],,0)</f>
        <v>Sales Return</v>
      </c>
      <c r="K6408">
        <f>YEAR(tbl_GL[[#This Row],[Date]])</f>
        <v>2018</v>
      </c>
    </row>
    <row r="6409" spans="1:11" hidden="1" x14ac:dyDescent="0.35">
      <c r="A6409">
        <v>613.20000000000005</v>
      </c>
      <c r="B6409" s="24">
        <v>43441</v>
      </c>
      <c r="C6409">
        <v>3</v>
      </c>
      <c r="D6409" s="13">
        <v>20</v>
      </c>
      <c r="E6409" s="13" t="s">
        <v>81</v>
      </c>
      <c r="F6409" s="17">
        <v>-1292</v>
      </c>
      <c r="G6409" t="str">
        <f>_xlfn.XLOOKUP(tbl_GL[[#This Row],[Account_key]],tbl_COA[Account_key],tbl_COA[Class],"Not Found")</f>
        <v>Assets</v>
      </c>
      <c r="H6409" t="str">
        <f>_xlfn.XLOOKUP(tbl_GL[[#This Row],[Account_key]],tbl_COA[Account_key],tbl_COA[SubClass],"Not Found")</f>
        <v>Assets</v>
      </c>
      <c r="I6409" t="str">
        <f>_xlfn.XLOOKUP(tbl_GL[[#This Row],[Account_key]],tbl_COA[Account_key],tbl_COA[SubClass2],"Not Found")</f>
        <v>Current Assets</v>
      </c>
      <c r="J6409" t="str">
        <f>_xlfn.XLOOKUP(tbl_GL[[#This Row],[Account_key]],tbl_COA[Account_key],tbl_COA[SubAccount],,0)</f>
        <v>Cash in hand</v>
      </c>
      <c r="K6409">
        <f>YEAR(tbl_GL[[#This Row],[Date]])</f>
        <v>2018</v>
      </c>
    </row>
    <row r="6410" spans="1:11" hidden="1" x14ac:dyDescent="0.35">
      <c r="A6410">
        <v>614.1</v>
      </c>
      <c r="B6410" s="24">
        <v>43441</v>
      </c>
      <c r="C6410">
        <v>3</v>
      </c>
      <c r="D6410" s="13">
        <v>210</v>
      </c>
      <c r="E6410" s="13" t="s">
        <v>7</v>
      </c>
      <c r="F6410" s="17">
        <v>2703</v>
      </c>
      <c r="G6410" t="str">
        <f>_xlfn.XLOOKUP(tbl_GL[[#This Row],[Account_key]],tbl_COA[Account_key],tbl_COA[Class],"Not Found")</f>
        <v>Trading account</v>
      </c>
      <c r="H6410" t="str">
        <f>_xlfn.XLOOKUP(tbl_GL[[#This Row],[Account_key]],tbl_COA[Account_key],tbl_COA[SubClass],"Not Found")</f>
        <v>Sales</v>
      </c>
      <c r="I6410" t="str">
        <f>_xlfn.XLOOKUP(tbl_GL[[#This Row],[Account_key]],tbl_COA[Account_key],tbl_COA[SubClass2],"Not Found")</f>
        <v>Sales</v>
      </c>
      <c r="J6410" t="str">
        <f>_xlfn.XLOOKUP(tbl_GL[[#This Row],[Account_key]],tbl_COA[Account_key],tbl_COA[SubAccount],,0)</f>
        <v>Sales</v>
      </c>
      <c r="K6410">
        <f>YEAR(tbl_GL[[#This Row],[Date]])</f>
        <v>2018</v>
      </c>
    </row>
    <row r="6411" spans="1:11" hidden="1" x14ac:dyDescent="0.35">
      <c r="A6411">
        <v>614.20000000000005</v>
      </c>
      <c r="B6411" s="24">
        <v>43441</v>
      </c>
      <c r="C6411">
        <v>3</v>
      </c>
      <c r="D6411" s="13">
        <v>10</v>
      </c>
      <c r="E6411" s="13" t="s">
        <v>7</v>
      </c>
      <c r="F6411" s="17">
        <v>2703</v>
      </c>
      <c r="G6411" t="str">
        <f>_xlfn.XLOOKUP(tbl_GL[[#This Row],[Account_key]],tbl_COA[Account_key],tbl_COA[Class],"Not Found")</f>
        <v>Assets</v>
      </c>
      <c r="H6411" t="str">
        <f>_xlfn.XLOOKUP(tbl_GL[[#This Row],[Account_key]],tbl_COA[Account_key],tbl_COA[SubClass],"Not Found")</f>
        <v>Assets</v>
      </c>
      <c r="I6411" t="str">
        <f>_xlfn.XLOOKUP(tbl_GL[[#This Row],[Account_key]],tbl_COA[Account_key],tbl_COA[SubClass2],"Not Found")</f>
        <v>Current Assets</v>
      </c>
      <c r="J6411" t="str">
        <f>_xlfn.XLOOKUP(tbl_GL[[#This Row],[Account_key]],tbl_COA[Account_key],tbl_COA[SubAccount],,0)</f>
        <v>Cash at Bank</v>
      </c>
      <c r="K6411">
        <f>YEAR(tbl_GL[[#This Row],[Date]])</f>
        <v>2018</v>
      </c>
    </row>
    <row r="6412" spans="1:11" hidden="1" x14ac:dyDescent="0.35">
      <c r="A6412">
        <v>615.1</v>
      </c>
      <c r="B6412" s="24">
        <v>43441</v>
      </c>
      <c r="C6412">
        <v>3</v>
      </c>
      <c r="D6412" s="13">
        <v>230</v>
      </c>
      <c r="E6412" s="13" t="s">
        <v>4</v>
      </c>
      <c r="F6412" s="17">
        <v>-3625</v>
      </c>
      <c r="G6412" t="str">
        <f>_xlfn.XLOOKUP(tbl_GL[[#This Row],[Account_key]],tbl_COA[Account_key],tbl_COA[Class],"Not Found")</f>
        <v>Trading account</v>
      </c>
      <c r="H6412" t="str">
        <f>_xlfn.XLOOKUP(tbl_GL[[#This Row],[Account_key]],tbl_COA[Account_key],tbl_COA[SubClass],"Not Found")</f>
        <v>Cost of Sales</v>
      </c>
      <c r="I6412" t="str">
        <f>_xlfn.XLOOKUP(tbl_GL[[#This Row],[Account_key]],tbl_COA[Account_key],tbl_COA[SubClass2],"Not Found")</f>
        <v>Cost of Sales</v>
      </c>
      <c r="J6412" t="str">
        <f>_xlfn.XLOOKUP(tbl_GL[[#This Row],[Account_key]],tbl_COA[Account_key],tbl_COA[SubAccount],,0)</f>
        <v>Cost of Sales</v>
      </c>
      <c r="K6412">
        <f>YEAR(tbl_GL[[#This Row],[Date]])</f>
        <v>2018</v>
      </c>
    </row>
    <row r="6413" spans="1:11" hidden="1" x14ac:dyDescent="0.35">
      <c r="A6413">
        <v>615.20000000000005</v>
      </c>
      <c r="B6413" s="24">
        <v>43441</v>
      </c>
      <c r="C6413">
        <v>3</v>
      </c>
      <c r="D6413" s="13">
        <v>60</v>
      </c>
      <c r="E6413" s="13" t="s">
        <v>4</v>
      </c>
      <c r="F6413" s="17">
        <v>-3625</v>
      </c>
      <c r="G6413" t="str">
        <f>_xlfn.XLOOKUP(tbl_GL[[#This Row],[Account_key]],tbl_COA[Account_key],tbl_COA[Class],"Not Found")</f>
        <v>Assets</v>
      </c>
      <c r="H6413" t="str">
        <f>_xlfn.XLOOKUP(tbl_GL[[#This Row],[Account_key]],tbl_COA[Account_key],tbl_COA[SubClass],"Not Found")</f>
        <v>Assets</v>
      </c>
      <c r="I6413" t="str">
        <f>_xlfn.XLOOKUP(tbl_GL[[#This Row],[Account_key]],tbl_COA[Account_key],tbl_COA[SubClass2],"Not Found")</f>
        <v>Current Assets</v>
      </c>
      <c r="J6413" t="str">
        <f>_xlfn.XLOOKUP(tbl_GL[[#This Row],[Account_key]],tbl_COA[Account_key],tbl_COA[SubAccount],,0)</f>
        <v>Inventory</v>
      </c>
      <c r="K6413">
        <f>YEAR(tbl_GL[[#This Row],[Date]])</f>
        <v>2018</v>
      </c>
    </row>
    <row r="6414" spans="1:11" hidden="1" x14ac:dyDescent="0.35">
      <c r="A6414">
        <v>616.1</v>
      </c>
      <c r="B6414" s="24">
        <v>43441</v>
      </c>
      <c r="C6414">
        <v>3</v>
      </c>
      <c r="D6414" s="13">
        <v>210</v>
      </c>
      <c r="E6414" s="13" t="s">
        <v>8</v>
      </c>
      <c r="F6414" s="17">
        <v>11328</v>
      </c>
      <c r="G6414" t="str">
        <f>_xlfn.XLOOKUP(tbl_GL[[#This Row],[Account_key]],tbl_COA[Account_key],tbl_COA[Class],"Not Found")</f>
        <v>Trading account</v>
      </c>
      <c r="H6414" t="str">
        <f>_xlfn.XLOOKUP(tbl_GL[[#This Row],[Account_key]],tbl_COA[Account_key],tbl_COA[SubClass],"Not Found")</f>
        <v>Sales</v>
      </c>
      <c r="I6414" t="str">
        <f>_xlfn.XLOOKUP(tbl_GL[[#This Row],[Account_key]],tbl_COA[Account_key],tbl_COA[SubClass2],"Not Found")</f>
        <v>Sales</v>
      </c>
      <c r="J6414" t="str">
        <f>_xlfn.XLOOKUP(tbl_GL[[#This Row],[Account_key]],tbl_COA[Account_key],tbl_COA[SubAccount],,0)</f>
        <v>Sales</v>
      </c>
      <c r="K6414">
        <f>YEAR(tbl_GL[[#This Row],[Date]])</f>
        <v>2018</v>
      </c>
    </row>
    <row r="6415" spans="1:11" hidden="1" x14ac:dyDescent="0.35">
      <c r="A6415">
        <v>616.20000000000005</v>
      </c>
      <c r="B6415" s="24">
        <v>43441</v>
      </c>
      <c r="C6415">
        <v>3</v>
      </c>
      <c r="D6415" s="13">
        <v>30</v>
      </c>
      <c r="E6415" s="13" t="s">
        <v>8</v>
      </c>
      <c r="F6415" s="17">
        <v>11328</v>
      </c>
      <c r="G6415" t="str">
        <f>_xlfn.XLOOKUP(tbl_GL[[#This Row],[Account_key]],tbl_COA[Account_key],tbl_COA[Class],"Not Found")</f>
        <v>Assets</v>
      </c>
      <c r="H6415" t="str">
        <f>_xlfn.XLOOKUP(tbl_GL[[#This Row],[Account_key]],tbl_COA[Account_key],tbl_COA[SubClass],"Not Found")</f>
        <v>Assets</v>
      </c>
      <c r="I6415" t="str">
        <f>_xlfn.XLOOKUP(tbl_GL[[#This Row],[Account_key]],tbl_COA[Account_key],tbl_COA[SubClass2],"Not Found")</f>
        <v>Current Assets</v>
      </c>
      <c r="J6415" t="str">
        <f>_xlfn.XLOOKUP(tbl_GL[[#This Row],[Account_key]],tbl_COA[Account_key],tbl_COA[SubAccount],,0)</f>
        <v>Trade Receivables</v>
      </c>
      <c r="K6415">
        <f>YEAR(tbl_GL[[#This Row],[Date]])</f>
        <v>2018</v>
      </c>
    </row>
    <row r="6416" spans="1:11" hidden="1" x14ac:dyDescent="0.35">
      <c r="A6416">
        <v>617.1</v>
      </c>
      <c r="B6416" s="24">
        <v>43444</v>
      </c>
      <c r="C6416">
        <v>3</v>
      </c>
      <c r="D6416" s="13">
        <v>10</v>
      </c>
      <c r="E6416" s="13" t="s">
        <v>98</v>
      </c>
      <c r="F6416" s="17">
        <v>-1298</v>
      </c>
      <c r="G6416" t="str">
        <f>_xlfn.XLOOKUP(tbl_GL[[#This Row],[Account_key]],tbl_COA[Account_key],tbl_COA[Class],"Not Found")</f>
        <v>Assets</v>
      </c>
      <c r="H6416" t="str">
        <f>_xlfn.XLOOKUP(tbl_GL[[#This Row],[Account_key]],tbl_COA[Account_key],tbl_COA[SubClass],"Not Found")</f>
        <v>Assets</v>
      </c>
      <c r="I6416" t="str">
        <f>_xlfn.XLOOKUP(tbl_GL[[#This Row],[Account_key]],tbl_COA[Account_key],tbl_COA[SubClass2],"Not Found")</f>
        <v>Current Assets</v>
      </c>
      <c r="J6416" t="str">
        <f>_xlfn.XLOOKUP(tbl_GL[[#This Row],[Account_key]],tbl_COA[Account_key],tbl_COA[SubAccount],,0)</f>
        <v>Cash at Bank</v>
      </c>
      <c r="K6416">
        <f>YEAR(tbl_GL[[#This Row],[Date]])</f>
        <v>2018</v>
      </c>
    </row>
    <row r="6417" spans="1:11" hidden="1" x14ac:dyDescent="0.35">
      <c r="A6417">
        <v>617.20000000000005</v>
      </c>
      <c r="B6417" s="24">
        <v>43444</v>
      </c>
      <c r="C6417">
        <v>3</v>
      </c>
      <c r="D6417" s="13">
        <v>120</v>
      </c>
      <c r="E6417" s="13" t="s">
        <v>98</v>
      </c>
      <c r="F6417" s="17">
        <v>-1298</v>
      </c>
      <c r="G6417" t="str">
        <f>_xlfn.XLOOKUP(tbl_GL[[#This Row],[Account_key]],tbl_COA[Account_key],tbl_COA[Class],"Not Found")</f>
        <v>Liabilities and Owners Equity</v>
      </c>
      <c r="H6417" t="str">
        <f>_xlfn.XLOOKUP(tbl_GL[[#This Row],[Account_key]],tbl_COA[Account_key],tbl_COA[SubClass],"Not Found")</f>
        <v>Liabilities</v>
      </c>
      <c r="I6417" t="str">
        <f>_xlfn.XLOOKUP(tbl_GL[[#This Row],[Account_key]],tbl_COA[Account_key],tbl_COA[SubClass2],"Not Found")</f>
        <v>Current Liabilities</v>
      </c>
      <c r="J6417" t="str">
        <f>_xlfn.XLOOKUP(tbl_GL[[#This Row],[Account_key]],tbl_COA[Account_key],tbl_COA[SubAccount],,0)</f>
        <v>Accrued Expenses</v>
      </c>
      <c r="K6417">
        <f>YEAR(tbl_GL[[#This Row],[Date]])</f>
        <v>2018</v>
      </c>
    </row>
    <row r="6418" spans="1:11" hidden="1" x14ac:dyDescent="0.35">
      <c r="A6418">
        <v>618.1</v>
      </c>
      <c r="B6418" s="24">
        <v>43445</v>
      </c>
      <c r="C6418">
        <v>3</v>
      </c>
      <c r="D6418" s="13">
        <v>10</v>
      </c>
      <c r="E6418" s="13" t="s">
        <v>98</v>
      </c>
      <c r="F6418" s="17">
        <v>-1292</v>
      </c>
      <c r="G6418" t="str">
        <f>_xlfn.XLOOKUP(tbl_GL[[#This Row],[Account_key]],tbl_COA[Account_key],tbl_COA[Class],"Not Found")</f>
        <v>Assets</v>
      </c>
      <c r="H6418" t="str">
        <f>_xlfn.XLOOKUP(tbl_GL[[#This Row],[Account_key]],tbl_COA[Account_key],tbl_COA[SubClass],"Not Found")</f>
        <v>Assets</v>
      </c>
      <c r="I6418" t="str">
        <f>_xlfn.XLOOKUP(tbl_GL[[#This Row],[Account_key]],tbl_COA[Account_key],tbl_COA[SubClass2],"Not Found")</f>
        <v>Current Assets</v>
      </c>
      <c r="J6418" t="str">
        <f>_xlfn.XLOOKUP(tbl_GL[[#This Row],[Account_key]],tbl_COA[Account_key],tbl_COA[SubAccount],,0)</f>
        <v>Cash at Bank</v>
      </c>
      <c r="K6418">
        <f>YEAR(tbl_GL[[#This Row],[Date]])</f>
        <v>2018</v>
      </c>
    </row>
    <row r="6419" spans="1:11" hidden="1" x14ac:dyDescent="0.35">
      <c r="A6419">
        <v>618.20000000000005</v>
      </c>
      <c r="B6419" s="24">
        <v>43445</v>
      </c>
      <c r="C6419">
        <v>3</v>
      </c>
      <c r="D6419" s="13">
        <v>120</v>
      </c>
      <c r="E6419" s="13" t="s">
        <v>98</v>
      </c>
      <c r="F6419" s="17">
        <v>-1292</v>
      </c>
      <c r="G6419" t="str">
        <f>_xlfn.XLOOKUP(tbl_GL[[#This Row],[Account_key]],tbl_COA[Account_key],tbl_COA[Class],"Not Found")</f>
        <v>Liabilities and Owners Equity</v>
      </c>
      <c r="H6419" t="str">
        <f>_xlfn.XLOOKUP(tbl_GL[[#This Row],[Account_key]],tbl_COA[Account_key],tbl_COA[SubClass],"Not Found")</f>
        <v>Liabilities</v>
      </c>
      <c r="I6419" t="str">
        <f>_xlfn.XLOOKUP(tbl_GL[[#This Row],[Account_key]],tbl_COA[Account_key],tbl_COA[SubClass2],"Not Found")</f>
        <v>Current Liabilities</v>
      </c>
      <c r="J6419" t="str">
        <f>_xlfn.XLOOKUP(tbl_GL[[#This Row],[Account_key]],tbl_COA[Account_key],tbl_COA[SubAccount],,0)</f>
        <v>Accrued Expenses</v>
      </c>
      <c r="K6419">
        <f>YEAR(tbl_GL[[#This Row],[Date]])</f>
        <v>2018</v>
      </c>
    </row>
    <row r="6420" spans="1:11" hidden="1" x14ac:dyDescent="0.35">
      <c r="A6420">
        <v>619.1</v>
      </c>
      <c r="B6420" s="24">
        <v>43445</v>
      </c>
      <c r="C6420">
        <v>3</v>
      </c>
      <c r="D6420" s="13">
        <v>290</v>
      </c>
      <c r="E6420" s="13" t="s">
        <v>97</v>
      </c>
      <c r="F6420" s="17">
        <v>-1647</v>
      </c>
      <c r="G6420" t="str">
        <f>_xlfn.XLOOKUP(tbl_GL[[#This Row],[Account_key]],tbl_COA[Account_key],tbl_COA[Class],"Not Found")</f>
        <v>Operating account</v>
      </c>
      <c r="H6420" t="str">
        <f>_xlfn.XLOOKUP(tbl_GL[[#This Row],[Account_key]],tbl_COA[Account_key],tbl_COA[SubClass],"Not Found")</f>
        <v>Operating Expenses</v>
      </c>
      <c r="I6420" t="str">
        <f>_xlfn.XLOOKUP(tbl_GL[[#This Row],[Account_key]],tbl_COA[Account_key],tbl_COA[SubClass2],"Not Found")</f>
        <v>Administration</v>
      </c>
      <c r="J6420" t="str">
        <f>_xlfn.XLOOKUP(tbl_GL[[#This Row],[Account_key]],tbl_COA[Account_key],tbl_COA[SubAccount],,0)</f>
        <v>Travel</v>
      </c>
      <c r="K6420">
        <f>YEAR(tbl_GL[[#This Row],[Date]])</f>
        <v>2018</v>
      </c>
    </row>
    <row r="6421" spans="1:11" hidden="1" x14ac:dyDescent="0.35">
      <c r="A6421">
        <v>619.20000000000005</v>
      </c>
      <c r="B6421" s="24">
        <v>43445</v>
      </c>
      <c r="C6421">
        <v>3</v>
      </c>
      <c r="D6421" s="13">
        <v>120</v>
      </c>
      <c r="E6421" s="13" t="s">
        <v>97</v>
      </c>
      <c r="F6421" s="17">
        <v>1647</v>
      </c>
      <c r="G6421" t="str">
        <f>_xlfn.XLOOKUP(tbl_GL[[#This Row],[Account_key]],tbl_COA[Account_key],tbl_COA[Class],"Not Found")</f>
        <v>Liabilities and Owners Equity</v>
      </c>
      <c r="H6421" t="str">
        <f>_xlfn.XLOOKUP(tbl_GL[[#This Row],[Account_key]],tbl_COA[Account_key],tbl_COA[SubClass],"Not Found")</f>
        <v>Liabilities</v>
      </c>
      <c r="I6421" t="str">
        <f>_xlfn.XLOOKUP(tbl_GL[[#This Row],[Account_key]],tbl_COA[Account_key],tbl_COA[SubClass2],"Not Found")</f>
        <v>Current Liabilities</v>
      </c>
      <c r="J6421" t="str">
        <f>_xlfn.XLOOKUP(tbl_GL[[#This Row],[Account_key]],tbl_COA[Account_key],tbl_COA[SubAccount],,0)</f>
        <v>Accrued Expenses</v>
      </c>
      <c r="K6421">
        <f>YEAR(tbl_GL[[#This Row],[Date]])</f>
        <v>2018</v>
      </c>
    </row>
    <row r="6422" spans="1:11" hidden="1" x14ac:dyDescent="0.35">
      <c r="A6422">
        <v>620.1</v>
      </c>
      <c r="B6422" s="24">
        <v>43448</v>
      </c>
      <c r="C6422">
        <v>3</v>
      </c>
      <c r="D6422" s="13">
        <v>230</v>
      </c>
      <c r="E6422" s="13" t="s">
        <v>4</v>
      </c>
      <c r="F6422" s="17">
        <v>-864</v>
      </c>
      <c r="G6422" t="str">
        <f>_xlfn.XLOOKUP(tbl_GL[[#This Row],[Account_key]],tbl_COA[Account_key],tbl_COA[Class],"Not Found")</f>
        <v>Trading account</v>
      </c>
      <c r="H6422" t="str">
        <f>_xlfn.XLOOKUP(tbl_GL[[#This Row],[Account_key]],tbl_COA[Account_key],tbl_COA[SubClass],"Not Found")</f>
        <v>Cost of Sales</v>
      </c>
      <c r="I6422" t="str">
        <f>_xlfn.XLOOKUP(tbl_GL[[#This Row],[Account_key]],tbl_COA[Account_key],tbl_COA[SubClass2],"Not Found")</f>
        <v>Cost of Sales</v>
      </c>
      <c r="J6422" t="str">
        <f>_xlfn.XLOOKUP(tbl_GL[[#This Row],[Account_key]],tbl_COA[Account_key],tbl_COA[SubAccount],,0)</f>
        <v>Cost of Sales</v>
      </c>
      <c r="K6422">
        <f>YEAR(tbl_GL[[#This Row],[Date]])</f>
        <v>2018</v>
      </c>
    </row>
    <row r="6423" spans="1:11" hidden="1" x14ac:dyDescent="0.35">
      <c r="A6423">
        <v>620.20000000000005</v>
      </c>
      <c r="B6423" s="24">
        <v>43448</v>
      </c>
      <c r="C6423">
        <v>3</v>
      </c>
      <c r="D6423" s="13">
        <v>60</v>
      </c>
      <c r="E6423" s="13" t="s">
        <v>4</v>
      </c>
      <c r="F6423" s="17">
        <v>-864</v>
      </c>
      <c r="G6423" t="str">
        <f>_xlfn.XLOOKUP(tbl_GL[[#This Row],[Account_key]],tbl_COA[Account_key],tbl_COA[Class],"Not Found")</f>
        <v>Assets</v>
      </c>
      <c r="H6423" t="str">
        <f>_xlfn.XLOOKUP(tbl_GL[[#This Row],[Account_key]],tbl_COA[Account_key],tbl_COA[SubClass],"Not Found")</f>
        <v>Assets</v>
      </c>
      <c r="I6423" t="str">
        <f>_xlfn.XLOOKUP(tbl_GL[[#This Row],[Account_key]],tbl_COA[Account_key],tbl_COA[SubClass2],"Not Found")</f>
        <v>Current Assets</v>
      </c>
      <c r="J6423" t="str">
        <f>_xlfn.XLOOKUP(tbl_GL[[#This Row],[Account_key]],tbl_COA[Account_key],tbl_COA[SubAccount],,0)</f>
        <v>Inventory</v>
      </c>
      <c r="K6423">
        <f>YEAR(tbl_GL[[#This Row],[Date]])</f>
        <v>2018</v>
      </c>
    </row>
    <row r="6424" spans="1:11" hidden="1" x14ac:dyDescent="0.35">
      <c r="A6424">
        <v>621.1</v>
      </c>
      <c r="B6424" s="24">
        <v>43448</v>
      </c>
      <c r="C6424">
        <v>3</v>
      </c>
      <c r="D6424" s="13">
        <v>10</v>
      </c>
      <c r="E6424" s="13" t="s">
        <v>98</v>
      </c>
      <c r="F6424" s="17">
        <v>-1473</v>
      </c>
      <c r="G6424" t="str">
        <f>_xlfn.XLOOKUP(tbl_GL[[#This Row],[Account_key]],tbl_COA[Account_key],tbl_COA[Class],"Not Found")</f>
        <v>Assets</v>
      </c>
      <c r="H6424" t="str">
        <f>_xlfn.XLOOKUP(tbl_GL[[#This Row],[Account_key]],tbl_COA[Account_key],tbl_COA[SubClass],"Not Found")</f>
        <v>Assets</v>
      </c>
      <c r="I6424" t="str">
        <f>_xlfn.XLOOKUP(tbl_GL[[#This Row],[Account_key]],tbl_COA[Account_key],tbl_COA[SubClass2],"Not Found")</f>
        <v>Current Assets</v>
      </c>
      <c r="J6424" t="str">
        <f>_xlfn.XLOOKUP(tbl_GL[[#This Row],[Account_key]],tbl_COA[Account_key],tbl_COA[SubAccount],,0)</f>
        <v>Cash at Bank</v>
      </c>
      <c r="K6424">
        <f>YEAR(tbl_GL[[#This Row],[Date]])</f>
        <v>2018</v>
      </c>
    </row>
    <row r="6425" spans="1:11" hidden="1" x14ac:dyDescent="0.35">
      <c r="A6425">
        <v>621.20000000000005</v>
      </c>
      <c r="B6425" s="24">
        <v>43448</v>
      </c>
      <c r="C6425">
        <v>3</v>
      </c>
      <c r="D6425" s="13">
        <v>120</v>
      </c>
      <c r="E6425" s="13" t="s">
        <v>98</v>
      </c>
      <c r="F6425" s="17">
        <v>-1473</v>
      </c>
      <c r="G6425" t="str">
        <f>_xlfn.XLOOKUP(tbl_GL[[#This Row],[Account_key]],tbl_COA[Account_key],tbl_COA[Class],"Not Found")</f>
        <v>Liabilities and Owners Equity</v>
      </c>
      <c r="H6425" t="str">
        <f>_xlfn.XLOOKUP(tbl_GL[[#This Row],[Account_key]],tbl_COA[Account_key],tbl_COA[SubClass],"Not Found")</f>
        <v>Liabilities</v>
      </c>
      <c r="I6425" t="str">
        <f>_xlfn.XLOOKUP(tbl_GL[[#This Row],[Account_key]],tbl_COA[Account_key],tbl_COA[SubClass2],"Not Found")</f>
        <v>Current Liabilities</v>
      </c>
      <c r="J6425" t="str">
        <f>_xlfn.XLOOKUP(tbl_GL[[#This Row],[Account_key]],tbl_COA[Account_key],tbl_COA[SubAccount],,0)</f>
        <v>Accrued Expenses</v>
      </c>
      <c r="K6425">
        <f>YEAR(tbl_GL[[#This Row],[Date]])</f>
        <v>2018</v>
      </c>
    </row>
    <row r="6426" spans="1:11" hidden="1" x14ac:dyDescent="0.35">
      <c r="A6426">
        <v>622.1</v>
      </c>
      <c r="B6426" s="24">
        <v>43448</v>
      </c>
      <c r="C6426">
        <v>3</v>
      </c>
      <c r="D6426" s="13">
        <v>210</v>
      </c>
      <c r="E6426" s="13" t="s">
        <v>7</v>
      </c>
      <c r="F6426" s="17">
        <v>2520</v>
      </c>
      <c r="G6426" t="str">
        <f>_xlfn.XLOOKUP(tbl_GL[[#This Row],[Account_key]],tbl_COA[Account_key],tbl_COA[Class],"Not Found")</f>
        <v>Trading account</v>
      </c>
      <c r="H6426" t="str">
        <f>_xlfn.XLOOKUP(tbl_GL[[#This Row],[Account_key]],tbl_COA[Account_key],tbl_COA[SubClass],"Not Found")</f>
        <v>Sales</v>
      </c>
      <c r="I6426" t="str">
        <f>_xlfn.XLOOKUP(tbl_GL[[#This Row],[Account_key]],tbl_COA[Account_key],tbl_COA[SubClass2],"Not Found")</f>
        <v>Sales</v>
      </c>
      <c r="J6426" t="str">
        <f>_xlfn.XLOOKUP(tbl_GL[[#This Row],[Account_key]],tbl_COA[Account_key],tbl_COA[SubAccount],,0)</f>
        <v>Sales</v>
      </c>
      <c r="K6426">
        <f>YEAR(tbl_GL[[#This Row],[Date]])</f>
        <v>2018</v>
      </c>
    </row>
    <row r="6427" spans="1:11" hidden="1" x14ac:dyDescent="0.35">
      <c r="A6427">
        <v>622.20000000000005</v>
      </c>
      <c r="B6427" s="24">
        <v>43448</v>
      </c>
      <c r="C6427">
        <v>3</v>
      </c>
      <c r="D6427" s="13">
        <v>10</v>
      </c>
      <c r="E6427" s="13" t="s">
        <v>7</v>
      </c>
      <c r="F6427" s="17">
        <v>2520</v>
      </c>
      <c r="G6427" t="str">
        <f>_xlfn.XLOOKUP(tbl_GL[[#This Row],[Account_key]],tbl_COA[Account_key],tbl_COA[Class],"Not Found")</f>
        <v>Assets</v>
      </c>
      <c r="H6427" t="str">
        <f>_xlfn.XLOOKUP(tbl_GL[[#This Row],[Account_key]],tbl_COA[Account_key],tbl_COA[SubClass],"Not Found")</f>
        <v>Assets</v>
      </c>
      <c r="I6427" t="str">
        <f>_xlfn.XLOOKUP(tbl_GL[[#This Row],[Account_key]],tbl_COA[Account_key],tbl_COA[SubClass2],"Not Found")</f>
        <v>Current Assets</v>
      </c>
      <c r="J6427" t="str">
        <f>_xlfn.XLOOKUP(tbl_GL[[#This Row],[Account_key]],tbl_COA[Account_key],tbl_COA[SubAccount],,0)</f>
        <v>Cash at Bank</v>
      </c>
      <c r="K6427">
        <f>YEAR(tbl_GL[[#This Row],[Date]])</f>
        <v>2018</v>
      </c>
    </row>
    <row r="6428" spans="1:11" hidden="1" x14ac:dyDescent="0.35">
      <c r="A6428">
        <v>623.1</v>
      </c>
      <c r="B6428" s="24">
        <v>43448</v>
      </c>
      <c r="C6428">
        <v>3</v>
      </c>
      <c r="D6428" s="13">
        <v>230</v>
      </c>
      <c r="E6428" s="13" t="s">
        <v>4</v>
      </c>
      <c r="F6428" s="17">
        <v>-3546</v>
      </c>
      <c r="G6428" t="str">
        <f>_xlfn.XLOOKUP(tbl_GL[[#This Row],[Account_key]],tbl_COA[Account_key],tbl_COA[Class],"Not Found")</f>
        <v>Trading account</v>
      </c>
      <c r="H6428" t="str">
        <f>_xlfn.XLOOKUP(tbl_GL[[#This Row],[Account_key]],tbl_COA[Account_key],tbl_COA[SubClass],"Not Found")</f>
        <v>Cost of Sales</v>
      </c>
      <c r="I6428" t="str">
        <f>_xlfn.XLOOKUP(tbl_GL[[#This Row],[Account_key]],tbl_COA[Account_key],tbl_COA[SubClass2],"Not Found")</f>
        <v>Cost of Sales</v>
      </c>
      <c r="J6428" t="str">
        <f>_xlfn.XLOOKUP(tbl_GL[[#This Row],[Account_key]],tbl_COA[Account_key],tbl_COA[SubAccount],,0)</f>
        <v>Cost of Sales</v>
      </c>
      <c r="K6428">
        <f>YEAR(tbl_GL[[#This Row],[Date]])</f>
        <v>2018</v>
      </c>
    </row>
    <row r="6429" spans="1:11" hidden="1" x14ac:dyDescent="0.35">
      <c r="A6429">
        <v>623.20000000000005</v>
      </c>
      <c r="B6429" s="24">
        <v>43448</v>
      </c>
      <c r="C6429">
        <v>3</v>
      </c>
      <c r="D6429" s="13">
        <v>60</v>
      </c>
      <c r="E6429" s="13" t="s">
        <v>4</v>
      </c>
      <c r="F6429" s="17">
        <v>-3546</v>
      </c>
      <c r="G6429" t="str">
        <f>_xlfn.XLOOKUP(tbl_GL[[#This Row],[Account_key]],tbl_COA[Account_key],tbl_COA[Class],"Not Found")</f>
        <v>Assets</v>
      </c>
      <c r="H6429" t="str">
        <f>_xlfn.XLOOKUP(tbl_GL[[#This Row],[Account_key]],tbl_COA[Account_key],tbl_COA[SubClass],"Not Found")</f>
        <v>Assets</v>
      </c>
      <c r="I6429" t="str">
        <f>_xlfn.XLOOKUP(tbl_GL[[#This Row],[Account_key]],tbl_COA[Account_key],tbl_COA[SubClass2],"Not Found")</f>
        <v>Current Assets</v>
      </c>
      <c r="J6429" t="str">
        <f>_xlfn.XLOOKUP(tbl_GL[[#This Row],[Account_key]],tbl_COA[Account_key],tbl_COA[SubAccount],,0)</f>
        <v>Inventory</v>
      </c>
      <c r="K6429">
        <f>YEAR(tbl_GL[[#This Row],[Date]])</f>
        <v>2018</v>
      </c>
    </row>
    <row r="6430" spans="1:11" hidden="1" x14ac:dyDescent="0.35">
      <c r="A6430">
        <v>624.1</v>
      </c>
      <c r="B6430" s="24">
        <v>43448</v>
      </c>
      <c r="C6430">
        <v>3</v>
      </c>
      <c r="D6430" s="13">
        <v>210</v>
      </c>
      <c r="E6430" s="13" t="s">
        <v>8</v>
      </c>
      <c r="F6430" s="17">
        <v>11082</v>
      </c>
      <c r="G6430" t="str">
        <f>_xlfn.XLOOKUP(tbl_GL[[#This Row],[Account_key]],tbl_COA[Account_key],tbl_COA[Class],"Not Found")</f>
        <v>Trading account</v>
      </c>
      <c r="H6430" t="str">
        <f>_xlfn.XLOOKUP(tbl_GL[[#This Row],[Account_key]],tbl_COA[Account_key],tbl_COA[SubClass],"Not Found")</f>
        <v>Sales</v>
      </c>
      <c r="I6430" t="str">
        <f>_xlfn.XLOOKUP(tbl_GL[[#This Row],[Account_key]],tbl_COA[Account_key],tbl_COA[SubClass2],"Not Found")</f>
        <v>Sales</v>
      </c>
      <c r="J6430" t="str">
        <f>_xlfn.XLOOKUP(tbl_GL[[#This Row],[Account_key]],tbl_COA[Account_key],tbl_COA[SubAccount],,0)</f>
        <v>Sales</v>
      </c>
      <c r="K6430">
        <f>YEAR(tbl_GL[[#This Row],[Date]])</f>
        <v>2018</v>
      </c>
    </row>
    <row r="6431" spans="1:11" hidden="1" x14ac:dyDescent="0.35">
      <c r="A6431">
        <v>624.20000000000005</v>
      </c>
      <c r="B6431" s="24">
        <v>43448</v>
      </c>
      <c r="C6431">
        <v>3</v>
      </c>
      <c r="D6431" s="13">
        <v>30</v>
      </c>
      <c r="E6431" s="13" t="s">
        <v>8</v>
      </c>
      <c r="F6431" s="17">
        <v>11082</v>
      </c>
      <c r="G6431" t="str">
        <f>_xlfn.XLOOKUP(tbl_GL[[#This Row],[Account_key]],tbl_COA[Account_key],tbl_COA[Class],"Not Found")</f>
        <v>Assets</v>
      </c>
      <c r="H6431" t="str">
        <f>_xlfn.XLOOKUP(tbl_GL[[#This Row],[Account_key]],tbl_COA[Account_key],tbl_COA[SubClass],"Not Found")</f>
        <v>Assets</v>
      </c>
      <c r="I6431" t="str">
        <f>_xlfn.XLOOKUP(tbl_GL[[#This Row],[Account_key]],tbl_COA[Account_key],tbl_COA[SubClass2],"Not Found")</f>
        <v>Current Assets</v>
      </c>
      <c r="J6431" t="str">
        <f>_xlfn.XLOOKUP(tbl_GL[[#This Row],[Account_key]],tbl_COA[Account_key],tbl_COA[SubAccount],,0)</f>
        <v>Trade Receivables</v>
      </c>
      <c r="K6431">
        <f>YEAR(tbl_GL[[#This Row],[Date]])</f>
        <v>2018</v>
      </c>
    </row>
    <row r="6432" spans="1:11" hidden="1" x14ac:dyDescent="0.35">
      <c r="A6432">
        <v>625.1</v>
      </c>
      <c r="B6432" s="24">
        <v>43449</v>
      </c>
      <c r="C6432">
        <v>3</v>
      </c>
      <c r="D6432" s="13">
        <v>10</v>
      </c>
      <c r="E6432" s="13" t="s">
        <v>112</v>
      </c>
      <c r="F6432" s="17">
        <v>-187</v>
      </c>
      <c r="G6432" t="str">
        <f>_xlfn.XLOOKUP(tbl_GL[[#This Row],[Account_key]],tbl_COA[Account_key],tbl_COA[Class],"Not Found")</f>
        <v>Assets</v>
      </c>
      <c r="H6432" t="str">
        <f>_xlfn.XLOOKUP(tbl_GL[[#This Row],[Account_key]],tbl_COA[Account_key],tbl_COA[SubClass],"Not Found")</f>
        <v>Assets</v>
      </c>
      <c r="I6432" t="str">
        <f>_xlfn.XLOOKUP(tbl_GL[[#This Row],[Account_key]],tbl_COA[Account_key],tbl_COA[SubClass2],"Not Found")</f>
        <v>Current Assets</v>
      </c>
      <c r="J6432" t="str">
        <f>_xlfn.XLOOKUP(tbl_GL[[#This Row],[Account_key]],tbl_COA[Account_key],tbl_COA[SubAccount],,0)</f>
        <v>Cash at Bank</v>
      </c>
      <c r="K6432">
        <f>YEAR(tbl_GL[[#This Row],[Date]])</f>
        <v>2018</v>
      </c>
    </row>
    <row r="6433" spans="1:11" hidden="1" x14ac:dyDescent="0.35">
      <c r="A6433">
        <v>625.20000000000005</v>
      </c>
      <c r="B6433" s="24">
        <v>43449</v>
      </c>
      <c r="C6433">
        <v>3</v>
      </c>
      <c r="D6433" s="13">
        <v>121</v>
      </c>
      <c r="E6433" s="13" t="s">
        <v>112</v>
      </c>
      <c r="F6433" s="17">
        <v>-187</v>
      </c>
      <c r="G6433" t="str">
        <f>_xlfn.XLOOKUP(tbl_GL[[#This Row],[Account_key]],tbl_COA[Account_key],tbl_COA[Class],"Not Found")</f>
        <v>Liabilities and Owners Equity</v>
      </c>
      <c r="H6433" t="str">
        <f>_xlfn.XLOOKUP(tbl_GL[[#This Row],[Account_key]],tbl_COA[Account_key],tbl_COA[SubClass],"Not Found")</f>
        <v>Liabilities</v>
      </c>
      <c r="I6433" t="str">
        <f>_xlfn.XLOOKUP(tbl_GL[[#This Row],[Account_key]],tbl_COA[Account_key],tbl_COA[SubClass2],"Not Found")</f>
        <v>Current Liabilities</v>
      </c>
      <c r="J6433" t="str">
        <f>_xlfn.XLOOKUP(tbl_GL[[#This Row],[Account_key]],tbl_COA[Account_key],tbl_COA[SubAccount],,0)</f>
        <v>Interest Payable</v>
      </c>
      <c r="K6433">
        <f>YEAR(tbl_GL[[#This Row],[Date]])</f>
        <v>2018</v>
      </c>
    </row>
    <row r="6434" spans="1:11" hidden="1" x14ac:dyDescent="0.35">
      <c r="A6434">
        <v>626.1</v>
      </c>
      <c r="B6434" s="24">
        <v>43450</v>
      </c>
      <c r="C6434">
        <v>3</v>
      </c>
      <c r="D6434" s="13">
        <v>290</v>
      </c>
      <c r="E6434" s="13" t="s">
        <v>97</v>
      </c>
      <c r="F6434" s="17">
        <v>-1042</v>
      </c>
      <c r="G6434" t="str">
        <f>_xlfn.XLOOKUP(tbl_GL[[#This Row],[Account_key]],tbl_COA[Account_key],tbl_COA[Class],"Not Found")</f>
        <v>Operating account</v>
      </c>
      <c r="H6434" t="str">
        <f>_xlfn.XLOOKUP(tbl_GL[[#This Row],[Account_key]],tbl_COA[Account_key],tbl_COA[SubClass],"Not Found")</f>
        <v>Operating Expenses</v>
      </c>
      <c r="I6434" t="str">
        <f>_xlfn.XLOOKUP(tbl_GL[[#This Row],[Account_key]],tbl_COA[Account_key],tbl_COA[SubClass2],"Not Found")</f>
        <v>Administration</v>
      </c>
      <c r="J6434" t="str">
        <f>_xlfn.XLOOKUP(tbl_GL[[#This Row],[Account_key]],tbl_COA[Account_key],tbl_COA[SubAccount],,0)</f>
        <v>Travel</v>
      </c>
      <c r="K6434">
        <f>YEAR(tbl_GL[[#This Row],[Date]])</f>
        <v>2018</v>
      </c>
    </row>
    <row r="6435" spans="1:11" hidden="1" x14ac:dyDescent="0.35">
      <c r="A6435">
        <v>626.20000000000005</v>
      </c>
      <c r="B6435" s="24">
        <v>43450</v>
      </c>
      <c r="C6435">
        <v>3</v>
      </c>
      <c r="D6435" s="13">
        <v>120</v>
      </c>
      <c r="E6435" s="13" t="s">
        <v>97</v>
      </c>
      <c r="F6435" s="17">
        <v>1042</v>
      </c>
      <c r="G6435" t="str">
        <f>_xlfn.XLOOKUP(tbl_GL[[#This Row],[Account_key]],tbl_COA[Account_key],tbl_COA[Class],"Not Found")</f>
        <v>Liabilities and Owners Equity</v>
      </c>
      <c r="H6435" t="str">
        <f>_xlfn.XLOOKUP(tbl_GL[[#This Row],[Account_key]],tbl_COA[Account_key],tbl_COA[SubClass],"Not Found")</f>
        <v>Liabilities</v>
      </c>
      <c r="I6435" t="str">
        <f>_xlfn.XLOOKUP(tbl_GL[[#This Row],[Account_key]],tbl_COA[Account_key],tbl_COA[SubClass2],"Not Found")</f>
        <v>Current Liabilities</v>
      </c>
      <c r="J6435" t="str">
        <f>_xlfn.XLOOKUP(tbl_GL[[#This Row],[Account_key]],tbl_COA[Account_key],tbl_COA[SubAccount],,0)</f>
        <v>Accrued Expenses</v>
      </c>
      <c r="K6435">
        <f>YEAR(tbl_GL[[#This Row],[Date]])</f>
        <v>2018</v>
      </c>
    </row>
    <row r="6436" spans="1:11" hidden="1" x14ac:dyDescent="0.35">
      <c r="A6436">
        <v>627.1</v>
      </c>
      <c r="B6436" s="24">
        <v>43451</v>
      </c>
      <c r="C6436">
        <v>3</v>
      </c>
      <c r="D6436" s="13">
        <v>30</v>
      </c>
      <c r="E6436" s="13" t="s">
        <v>80</v>
      </c>
      <c r="F6436" s="17">
        <v>-11631</v>
      </c>
      <c r="G6436" t="str">
        <f>_xlfn.XLOOKUP(tbl_GL[[#This Row],[Account_key]],tbl_COA[Account_key],tbl_COA[Class],"Not Found")</f>
        <v>Assets</v>
      </c>
      <c r="H6436" t="str">
        <f>_xlfn.XLOOKUP(tbl_GL[[#This Row],[Account_key]],tbl_COA[Account_key],tbl_COA[SubClass],"Not Found")</f>
        <v>Assets</v>
      </c>
      <c r="I6436" t="str">
        <f>_xlfn.XLOOKUP(tbl_GL[[#This Row],[Account_key]],tbl_COA[Account_key],tbl_COA[SubClass2],"Not Found")</f>
        <v>Current Assets</v>
      </c>
      <c r="J6436" t="str">
        <f>_xlfn.XLOOKUP(tbl_GL[[#This Row],[Account_key]],tbl_COA[Account_key],tbl_COA[SubAccount],,0)</f>
        <v>Trade Receivables</v>
      </c>
      <c r="K6436">
        <f>YEAR(tbl_GL[[#This Row],[Date]])</f>
        <v>2018</v>
      </c>
    </row>
    <row r="6437" spans="1:11" hidden="1" x14ac:dyDescent="0.35">
      <c r="A6437">
        <v>627.20000000000005</v>
      </c>
      <c r="B6437" s="24">
        <v>43451</v>
      </c>
      <c r="C6437">
        <v>3</v>
      </c>
      <c r="D6437" s="13">
        <v>10</v>
      </c>
      <c r="E6437" s="13" t="s">
        <v>80</v>
      </c>
      <c r="F6437" s="17">
        <v>11631</v>
      </c>
      <c r="G6437" t="str">
        <f>_xlfn.XLOOKUP(tbl_GL[[#This Row],[Account_key]],tbl_COA[Account_key],tbl_COA[Class],"Not Found")</f>
        <v>Assets</v>
      </c>
      <c r="H6437" t="str">
        <f>_xlfn.XLOOKUP(tbl_GL[[#This Row],[Account_key]],tbl_COA[Account_key],tbl_COA[SubClass],"Not Found")</f>
        <v>Assets</v>
      </c>
      <c r="I6437" t="str">
        <f>_xlfn.XLOOKUP(tbl_GL[[#This Row],[Account_key]],tbl_COA[Account_key],tbl_COA[SubClass2],"Not Found")</f>
        <v>Current Assets</v>
      </c>
      <c r="J6437" t="str">
        <f>_xlfn.XLOOKUP(tbl_GL[[#This Row],[Account_key]],tbl_COA[Account_key],tbl_COA[SubAccount],,0)</f>
        <v>Cash at Bank</v>
      </c>
      <c r="K6437">
        <f>YEAR(tbl_GL[[#This Row],[Date]])</f>
        <v>2018</v>
      </c>
    </row>
    <row r="6438" spans="1:11" hidden="1" x14ac:dyDescent="0.35">
      <c r="A6438">
        <v>628.1</v>
      </c>
      <c r="B6438" s="24">
        <v>43452</v>
      </c>
      <c r="C6438">
        <v>3</v>
      </c>
      <c r="D6438" s="13">
        <v>320</v>
      </c>
      <c r="E6438" s="13" t="s">
        <v>99</v>
      </c>
      <c r="F6438" s="17">
        <v>-12</v>
      </c>
      <c r="G6438" t="str">
        <f>_xlfn.XLOOKUP(tbl_GL[[#This Row],[Account_key]],tbl_COA[Account_key],tbl_COA[Class],"Not Found")</f>
        <v>Operating account</v>
      </c>
      <c r="H6438" t="str">
        <f>_xlfn.XLOOKUP(tbl_GL[[#This Row],[Account_key]],tbl_COA[Account_key],tbl_COA[SubClass],"Not Found")</f>
        <v>Operating Expenses</v>
      </c>
      <c r="I6438" t="str">
        <f>_xlfn.XLOOKUP(tbl_GL[[#This Row],[Account_key]],tbl_COA[Account_key],tbl_COA[SubClass2],"Not Found")</f>
        <v>Administration</v>
      </c>
      <c r="J6438" t="str">
        <f>_xlfn.XLOOKUP(tbl_GL[[#This Row],[Account_key]],tbl_COA[Account_key],tbl_COA[SubAccount],,0)</f>
        <v>Professional Services</v>
      </c>
      <c r="K6438">
        <f>YEAR(tbl_GL[[#This Row],[Date]])</f>
        <v>2018</v>
      </c>
    </row>
    <row r="6439" spans="1:11" hidden="1" x14ac:dyDescent="0.35">
      <c r="A6439">
        <v>628.20000000000005</v>
      </c>
      <c r="B6439" s="24">
        <v>43452</v>
      </c>
      <c r="C6439">
        <v>3</v>
      </c>
      <c r="D6439" s="13">
        <v>20</v>
      </c>
      <c r="E6439" s="13" t="s">
        <v>99</v>
      </c>
      <c r="F6439" s="17">
        <v>-12</v>
      </c>
      <c r="G6439" t="str">
        <f>_xlfn.XLOOKUP(tbl_GL[[#This Row],[Account_key]],tbl_COA[Account_key],tbl_COA[Class],"Not Found")</f>
        <v>Assets</v>
      </c>
      <c r="H6439" t="str">
        <f>_xlfn.XLOOKUP(tbl_GL[[#This Row],[Account_key]],tbl_COA[Account_key],tbl_COA[SubClass],"Not Found")</f>
        <v>Assets</v>
      </c>
      <c r="I6439" t="str">
        <f>_xlfn.XLOOKUP(tbl_GL[[#This Row],[Account_key]],tbl_COA[Account_key],tbl_COA[SubClass2],"Not Found")</f>
        <v>Current Assets</v>
      </c>
      <c r="J6439" t="str">
        <f>_xlfn.XLOOKUP(tbl_GL[[#This Row],[Account_key]],tbl_COA[Account_key],tbl_COA[SubAccount],,0)</f>
        <v>Cash in hand</v>
      </c>
      <c r="K6439">
        <f>YEAR(tbl_GL[[#This Row],[Date]])</f>
        <v>2018</v>
      </c>
    </row>
    <row r="6440" spans="1:11" hidden="1" x14ac:dyDescent="0.35">
      <c r="A6440">
        <v>629.1</v>
      </c>
      <c r="B6440" s="24">
        <v>43452</v>
      </c>
      <c r="C6440">
        <v>3</v>
      </c>
      <c r="D6440" s="13">
        <v>260</v>
      </c>
      <c r="E6440" s="13" t="s">
        <v>83</v>
      </c>
      <c r="F6440" s="17">
        <v>529</v>
      </c>
      <c r="G6440" t="str">
        <f>_xlfn.XLOOKUP(tbl_GL[[#This Row],[Account_key]],tbl_COA[Account_key],tbl_COA[Class],"Not Found")</f>
        <v>Operating account</v>
      </c>
      <c r="H6440" t="str">
        <f>_xlfn.XLOOKUP(tbl_GL[[#This Row],[Account_key]],tbl_COA[Account_key],tbl_COA[SubClass],"Not Found")</f>
        <v>Operating Expenses</v>
      </c>
      <c r="I6440" t="str">
        <f>_xlfn.XLOOKUP(tbl_GL[[#This Row],[Account_key]],tbl_COA[Account_key],tbl_COA[SubClass2],"Not Found")</f>
        <v>Marketing</v>
      </c>
      <c r="J6440" t="str">
        <f>_xlfn.XLOOKUP(tbl_GL[[#This Row],[Account_key]],tbl_COA[Account_key],tbl_COA[SubAccount],,0)</f>
        <v>Commissions</v>
      </c>
      <c r="K6440">
        <f>YEAR(tbl_GL[[#This Row],[Date]])</f>
        <v>2018</v>
      </c>
    </row>
    <row r="6441" spans="1:11" hidden="1" x14ac:dyDescent="0.35">
      <c r="A6441">
        <v>629.20000000000005</v>
      </c>
      <c r="B6441" s="24">
        <v>43452</v>
      </c>
      <c r="C6441">
        <v>3</v>
      </c>
      <c r="D6441" s="13">
        <v>20</v>
      </c>
      <c r="E6441" s="13" t="s">
        <v>83</v>
      </c>
      <c r="F6441" s="17">
        <v>529</v>
      </c>
      <c r="G6441" t="str">
        <f>_xlfn.XLOOKUP(tbl_GL[[#This Row],[Account_key]],tbl_COA[Account_key],tbl_COA[Class],"Not Found")</f>
        <v>Assets</v>
      </c>
      <c r="H6441" t="str">
        <f>_xlfn.XLOOKUP(tbl_GL[[#This Row],[Account_key]],tbl_COA[Account_key],tbl_COA[SubClass],"Not Found")</f>
        <v>Assets</v>
      </c>
      <c r="I6441" t="str">
        <f>_xlfn.XLOOKUP(tbl_GL[[#This Row],[Account_key]],tbl_COA[Account_key],tbl_COA[SubClass2],"Not Found")</f>
        <v>Current Assets</v>
      </c>
      <c r="J6441" t="str">
        <f>_xlfn.XLOOKUP(tbl_GL[[#This Row],[Account_key]],tbl_COA[Account_key],tbl_COA[SubAccount],,0)</f>
        <v>Cash in hand</v>
      </c>
      <c r="K6441">
        <f>YEAR(tbl_GL[[#This Row],[Date]])</f>
        <v>2018</v>
      </c>
    </row>
    <row r="6442" spans="1:11" hidden="1" x14ac:dyDescent="0.35">
      <c r="A6442">
        <v>630.1</v>
      </c>
      <c r="B6442" s="24">
        <v>43452</v>
      </c>
      <c r="C6442">
        <v>3</v>
      </c>
      <c r="D6442" s="13">
        <v>350</v>
      </c>
      <c r="E6442" s="13" t="s">
        <v>97</v>
      </c>
      <c r="F6442" s="17">
        <v>-1225</v>
      </c>
      <c r="G6442" t="str">
        <f>_xlfn.XLOOKUP(tbl_GL[[#This Row],[Account_key]],tbl_COA[Account_key],tbl_COA[Class],"Not Found")</f>
        <v>Operating account</v>
      </c>
      <c r="H6442" t="str">
        <f>_xlfn.XLOOKUP(tbl_GL[[#This Row],[Account_key]],tbl_COA[Account_key],tbl_COA[SubClass],"Not Found")</f>
        <v>Operating Expenses</v>
      </c>
      <c r="I6442" t="str">
        <f>_xlfn.XLOOKUP(tbl_GL[[#This Row],[Account_key]],tbl_COA[Account_key],tbl_COA[SubClass2],"Not Found")</f>
        <v>Administration</v>
      </c>
      <c r="J6442" t="str">
        <f>_xlfn.XLOOKUP(tbl_GL[[#This Row],[Account_key]],tbl_COA[Account_key],tbl_COA[SubAccount],,0)</f>
        <v>Other Expenses</v>
      </c>
      <c r="K6442">
        <f>YEAR(tbl_GL[[#This Row],[Date]])</f>
        <v>2018</v>
      </c>
    </row>
    <row r="6443" spans="1:11" hidden="1" x14ac:dyDescent="0.35">
      <c r="A6443">
        <v>630.20000000000005</v>
      </c>
      <c r="B6443" s="24">
        <v>43452</v>
      </c>
      <c r="C6443">
        <v>3</v>
      </c>
      <c r="D6443" s="13">
        <v>120</v>
      </c>
      <c r="E6443" s="13" t="s">
        <v>97</v>
      </c>
      <c r="F6443" s="17">
        <v>1225</v>
      </c>
      <c r="G6443" t="str">
        <f>_xlfn.XLOOKUP(tbl_GL[[#This Row],[Account_key]],tbl_COA[Account_key],tbl_COA[Class],"Not Found")</f>
        <v>Liabilities and Owners Equity</v>
      </c>
      <c r="H6443" t="str">
        <f>_xlfn.XLOOKUP(tbl_GL[[#This Row],[Account_key]],tbl_COA[Account_key],tbl_COA[SubClass],"Not Found")</f>
        <v>Liabilities</v>
      </c>
      <c r="I6443" t="str">
        <f>_xlfn.XLOOKUP(tbl_GL[[#This Row],[Account_key]],tbl_COA[Account_key],tbl_COA[SubClass2],"Not Found")</f>
        <v>Current Liabilities</v>
      </c>
      <c r="J6443" t="str">
        <f>_xlfn.XLOOKUP(tbl_GL[[#This Row],[Account_key]],tbl_COA[Account_key],tbl_COA[SubAccount],,0)</f>
        <v>Accrued Expenses</v>
      </c>
      <c r="K6443">
        <f>YEAR(tbl_GL[[#This Row],[Date]])</f>
        <v>2018</v>
      </c>
    </row>
    <row r="6444" spans="1:11" hidden="1" x14ac:dyDescent="0.35">
      <c r="A6444">
        <v>631.1</v>
      </c>
      <c r="B6444" s="24">
        <v>43455</v>
      </c>
      <c r="C6444">
        <v>3</v>
      </c>
      <c r="D6444" s="13">
        <v>230</v>
      </c>
      <c r="E6444" s="13" t="s">
        <v>4</v>
      </c>
      <c r="F6444" s="17">
        <v>-514</v>
      </c>
      <c r="G6444" t="str">
        <f>_xlfn.XLOOKUP(tbl_GL[[#This Row],[Account_key]],tbl_COA[Account_key],tbl_COA[Class],"Not Found")</f>
        <v>Trading account</v>
      </c>
      <c r="H6444" t="str">
        <f>_xlfn.XLOOKUP(tbl_GL[[#This Row],[Account_key]],tbl_COA[Account_key],tbl_COA[SubClass],"Not Found")</f>
        <v>Cost of Sales</v>
      </c>
      <c r="I6444" t="str">
        <f>_xlfn.XLOOKUP(tbl_GL[[#This Row],[Account_key]],tbl_COA[Account_key],tbl_COA[SubClass2],"Not Found")</f>
        <v>Cost of Sales</v>
      </c>
      <c r="J6444" t="str">
        <f>_xlfn.XLOOKUP(tbl_GL[[#This Row],[Account_key]],tbl_COA[Account_key],tbl_COA[SubAccount],,0)</f>
        <v>Cost of Sales</v>
      </c>
      <c r="K6444">
        <f>YEAR(tbl_GL[[#This Row],[Date]])</f>
        <v>2018</v>
      </c>
    </row>
    <row r="6445" spans="1:11" hidden="1" x14ac:dyDescent="0.35">
      <c r="A6445">
        <v>631.20000000000005</v>
      </c>
      <c r="B6445" s="24">
        <v>43455</v>
      </c>
      <c r="C6445">
        <v>3</v>
      </c>
      <c r="D6445" s="13">
        <v>60</v>
      </c>
      <c r="E6445" s="13" t="s">
        <v>4</v>
      </c>
      <c r="F6445" s="17">
        <v>-514</v>
      </c>
      <c r="G6445" t="str">
        <f>_xlfn.XLOOKUP(tbl_GL[[#This Row],[Account_key]],tbl_COA[Account_key],tbl_COA[Class],"Not Found")</f>
        <v>Assets</v>
      </c>
      <c r="H6445" t="str">
        <f>_xlfn.XLOOKUP(tbl_GL[[#This Row],[Account_key]],tbl_COA[Account_key],tbl_COA[SubClass],"Not Found")</f>
        <v>Assets</v>
      </c>
      <c r="I6445" t="str">
        <f>_xlfn.XLOOKUP(tbl_GL[[#This Row],[Account_key]],tbl_COA[Account_key],tbl_COA[SubClass2],"Not Found")</f>
        <v>Current Assets</v>
      </c>
      <c r="J6445" t="str">
        <f>_xlfn.XLOOKUP(tbl_GL[[#This Row],[Account_key]],tbl_COA[Account_key],tbl_COA[SubAccount],,0)</f>
        <v>Inventory</v>
      </c>
      <c r="K6445">
        <f>YEAR(tbl_GL[[#This Row],[Date]])</f>
        <v>2018</v>
      </c>
    </row>
    <row r="6446" spans="1:11" hidden="1" x14ac:dyDescent="0.35">
      <c r="A6446">
        <v>632.1</v>
      </c>
      <c r="B6446" s="24">
        <v>43455</v>
      </c>
      <c r="C6446">
        <v>3</v>
      </c>
      <c r="D6446" s="13">
        <v>230</v>
      </c>
      <c r="E6446" s="13" t="s">
        <v>4</v>
      </c>
      <c r="F6446" s="17">
        <v>-899</v>
      </c>
      <c r="G6446" t="str">
        <f>_xlfn.XLOOKUP(tbl_GL[[#This Row],[Account_key]],tbl_COA[Account_key],tbl_COA[Class],"Not Found")</f>
        <v>Trading account</v>
      </c>
      <c r="H6446" t="str">
        <f>_xlfn.XLOOKUP(tbl_GL[[#This Row],[Account_key]],tbl_COA[Account_key],tbl_COA[SubClass],"Not Found")</f>
        <v>Cost of Sales</v>
      </c>
      <c r="I6446" t="str">
        <f>_xlfn.XLOOKUP(tbl_GL[[#This Row],[Account_key]],tbl_COA[Account_key],tbl_COA[SubClass2],"Not Found")</f>
        <v>Cost of Sales</v>
      </c>
      <c r="J6446" t="str">
        <f>_xlfn.XLOOKUP(tbl_GL[[#This Row],[Account_key]],tbl_COA[Account_key],tbl_COA[SubAccount],,0)</f>
        <v>Cost of Sales</v>
      </c>
      <c r="K6446">
        <f>YEAR(tbl_GL[[#This Row],[Date]])</f>
        <v>2018</v>
      </c>
    </row>
    <row r="6447" spans="1:11" hidden="1" x14ac:dyDescent="0.35">
      <c r="A6447">
        <v>632.20000000000005</v>
      </c>
      <c r="B6447" s="24">
        <v>43455</v>
      </c>
      <c r="C6447">
        <v>3</v>
      </c>
      <c r="D6447" s="13">
        <v>60</v>
      </c>
      <c r="E6447" s="13" t="s">
        <v>4</v>
      </c>
      <c r="F6447" s="17">
        <v>-899</v>
      </c>
      <c r="G6447" t="str">
        <f>_xlfn.XLOOKUP(tbl_GL[[#This Row],[Account_key]],tbl_COA[Account_key],tbl_COA[Class],"Not Found")</f>
        <v>Assets</v>
      </c>
      <c r="H6447" t="str">
        <f>_xlfn.XLOOKUP(tbl_GL[[#This Row],[Account_key]],tbl_COA[Account_key],tbl_COA[SubClass],"Not Found")</f>
        <v>Assets</v>
      </c>
      <c r="I6447" t="str">
        <f>_xlfn.XLOOKUP(tbl_GL[[#This Row],[Account_key]],tbl_COA[Account_key],tbl_COA[SubClass2],"Not Found")</f>
        <v>Current Assets</v>
      </c>
      <c r="J6447" t="str">
        <f>_xlfn.XLOOKUP(tbl_GL[[#This Row],[Account_key]],tbl_COA[Account_key],tbl_COA[SubAccount],,0)</f>
        <v>Inventory</v>
      </c>
      <c r="K6447">
        <f>YEAR(tbl_GL[[#This Row],[Date]])</f>
        <v>2018</v>
      </c>
    </row>
    <row r="6448" spans="1:11" hidden="1" x14ac:dyDescent="0.35">
      <c r="A6448">
        <v>633.1</v>
      </c>
      <c r="B6448" s="24">
        <v>43455</v>
      </c>
      <c r="C6448">
        <v>3</v>
      </c>
      <c r="D6448" s="13">
        <v>10</v>
      </c>
      <c r="E6448" s="13" t="s">
        <v>98</v>
      </c>
      <c r="F6448" s="17">
        <v>-1002</v>
      </c>
      <c r="G6448" t="str">
        <f>_xlfn.XLOOKUP(tbl_GL[[#This Row],[Account_key]],tbl_COA[Account_key],tbl_COA[Class],"Not Found")</f>
        <v>Assets</v>
      </c>
      <c r="H6448" t="str">
        <f>_xlfn.XLOOKUP(tbl_GL[[#This Row],[Account_key]],tbl_COA[Account_key],tbl_COA[SubClass],"Not Found")</f>
        <v>Assets</v>
      </c>
      <c r="I6448" t="str">
        <f>_xlfn.XLOOKUP(tbl_GL[[#This Row],[Account_key]],tbl_COA[Account_key],tbl_COA[SubClass2],"Not Found")</f>
        <v>Current Assets</v>
      </c>
      <c r="J6448" t="str">
        <f>_xlfn.XLOOKUP(tbl_GL[[#This Row],[Account_key]],tbl_COA[Account_key],tbl_COA[SubAccount],,0)</f>
        <v>Cash at Bank</v>
      </c>
      <c r="K6448">
        <f>YEAR(tbl_GL[[#This Row],[Date]])</f>
        <v>2018</v>
      </c>
    </row>
    <row r="6449" spans="1:11" hidden="1" x14ac:dyDescent="0.35">
      <c r="A6449">
        <v>633.20000000000005</v>
      </c>
      <c r="B6449" s="24">
        <v>43455</v>
      </c>
      <c r="C6449">
        <v>3</v>
      </c>
      <c r="D6449" s="13">
        <v>120</v>
      </c>
      <c r="E6449" s="13" t="s">
        <v>98</v>
      </c>
      <c r="F6449" s="17">
        <v>-1002</v>
      </c>
      <c r="G6449" t="str">
        <f>_xlfn.XLOOKUP(tbl_GL[[#This Row],[Account_key]],tbl_COA[Account_key],tbl_COA[Class],"Not Found")</f>
        <v>Liabilities and Owners Equity</v>
      </c>
      <c r="H6449" t="str">
        <f>_xlfn.XLOOKUP(tbl_GL[[#This Row],[Account_key]],tbl_COA[Account_key],tbl_COA[SubClass],"Not Found")</f>
        <v>Liabilities</v>
      </c>
      <c r="I6449" t="str">
        <f>_xlfn.XLOOKUP(tbl_GL[[#This Row],[Account_key]],tbl_COA[Account_key],tbl_COA[SubClass2],"Not Found")</f>
        <v>Current Liabilities</v>
      </c>
      <c r="J6449" t="str">
        <f>_xlfn.XLOOKUP(tbl_GL[[#This Row],[Account_key]],tbl_COA[Account_key],tbl_COA[SubAccount],,0)</f>
        <v>Accrued Expenses</v>
      </c>
      <c r="K6449">
        <f>YEAR(tbl_GL[[#This Row],[Date]])</f>
        <v>2018</v>
      </c>
    </row>
    <row r="6450" spans="1:11" hidden="1" x14ac:dyDescent="0.35">
      <c r="A6450">
        <v>634.1</v>
      </c>
      <c r="B6450" s="24">
        <v>43455</v>
      </c>
      <c r="C6450">
        <v>3</v>
      </c>
      <c r="D6450" s="13">
        <v>210</v>
      </c>
      <c r="E6450" s="13" t="s">
        <v>8</v>
      </c>
      <c r="F6450" s="17">
        <v>1607</v>
      </c>
      <c r="G6450" t="str">
        <f>_xlfn.XLOOKUP(tbl_GL[[#This Row],[Account_key]],tbl_COA[Account_key],tbl_COA[Class],"Not Found")</f>
        <v>Trading account</v>
      </c>
      <c r="H6450" t="str">
        <f>_xlfn.XLOOKUP(tbl_GL[[#This Row],[Account_key]],tbl_COA[Account_key],tbl_COA[SubClass],"Not Found")</f>
        <v>Sales</v>
      </c>
      <c r="I6450" t="str">
        <f>_xlfn.XLOOKUP(tbl_GL[[#This Row],[Account_key]],tbl_COA[Account_key],tbl_COA[SubClass2],"Not Found")</f>
        <v>Sales</v>
      </c>
      <c r="J6450" t="str">
        <f>_xlfn.XLOOKUP(tbl_GL[[#This Row],[Account_key]],tbl_COA[Account_key],tbl_COA[SubAccount],,0)</f>
        <v>Sales</v>
      </c>
      <c r="K6450">
        <f>YEAR(tbl_GL[[#This Row],[Date]])</f>
        <v>2018</v>
      </c>
    </row>
    <row r="6451" spans="1:11" hidden="1" x14ac:dyDescent="0.35">
      <c r="A6451">
        <v>634.20000000000005</v>
      </c>
      <c r="B6451" s="24">
        <v>43455</v>
      </c>
      <c r="C6451">
        <v>3</v>
      </c>
      <c r="D6451" s="13">
        <v>30</v>
      </c>
      <c r="E6451" s="13" t="s">
        <v>8</v>
      </c>
      <c r="F6451" s="17">
        <v>1607</v>
      </c>
      <c r="G6451" t="str">
        <f>_xlfn.XLOOKUP(tbl_GL[[#This Row],[Account_key]],tbl_COA[Account_key],tbl_COA[Class],"Not Found")</f>
        <v>Assets</v>
      </c>
      <c r="H6451" t="str">
        <f>_xlfn.XLOOKUP(tbl_GL[[#This Row],[Account_key]],tbl_COA[Account_key],tbl_COA[SubClass],"Not Found")</f>
        <v>Assets</v>
      </c>
      <c r="I6451" t="str">
        <f>_xlfn.XLOOKUP(tbl_GL[[#This Row],[Account_key]],tbl_COA[Account_key],tbl_COA[SubClass2],"Not Found")</f>
        <v>Current Assets</v>
      </c>
      <c r="J6451" t="str">
        <f>_xlfn.XLOOKUP(tbl_GL[[#This Row],[Account_key]],tbl_COA[Account_key],tbl_COA[SubAccount],,0)</f>
        <v>Trade Receivables</v>
      </c>
      <c r="K6451">
        <f>YEAR(tbl_GL[[#This Row],[Date]])</f>
        <v>2018</v>
      </c>
    </row>
    <row r="6452" spans="1:11" hidden="1" x14ac:dyDescent="0.35">
      <c r="A6452">
        <v>635.1</v>
      </c>
      <c r="B6452" s="24">
        <v>43455</v>
      </c>
      <c r="C6452">
        <v>3</v>
      </c>
      <c r="D6452" s="13">
        <v>210</v>
      </c>
      <c r="E6452" s="13" t="s">
        <v>7</v>
      </c>
      <c r="F6452" s="17">
        <v>2622</v>
      </c>
      <c r="G6452" t="str">
        <f>_xlfn.XLOOKUP(tbl_GL[[#This Row],[Account_key]],tbl_COA[Account_key],tbl_COA[Class],"Not Found")</f>
        <v>Trading account</v>
      </c>
      <c r="H6452" t="str">
        <f>_xlfn.XLOOKUP(tbl_GL[[#This Row],[Account_key]],tbl_COA[Account_key],tbl_COA[SubClass],"Not Found")</f>
        <v>Sales</v>
      </c>
      <c r="I6452" t="str">
        <f>_xlfn.XLOOKUP(tbl_GL[[#This Row],[Account_key]],tbl_COA[Account_key],tbl_COA[SubClass2],"Not Found")</f>
        <v>Sales</v>
      </c>
      <c r="J6452" t="str">
        <f>_xlfn.XLOOKUP(tbl_GL[[#This Row],[Account_key]],tbl_COA[Account_key],tbl_COA[SubAccount],,0)</f>
        <v>Sales</v>
      </c>
      <c r="K6452">
        <f>YEAR(tbl_GL[[#This Row],[Date]])</f>
        <v>2018</v>
      </c>
    </row>
    <row r="6453" spans="1:11" hidden="1" x14ac:dyDescent="0.35">
      <c r="A6453">
        <v>635.20000000000005</v>
      </c>
      <c r="B6453" s="24">
        <v>43455</v>
      </c>
      <c r="C6453">
        <v>3</v>
      </c>
      <c r="D6453" s="13">
        <v>10</v>
      </c>
      <c r="E6453" s="13" t="s">
        <v>7</v>
      </c>
      <c r="F6453" s="17">
        <v>2622</v>
      </c>
      <c r="G6453" t="str">
        <f>_xlfn.XLOOKUP(tbl_GL[[#This Row],[Account_key]],tbl_COA[Account_key],tbl_COA[Class],"Not Found")</f>
        <v>Assets</v>
      </c>
      <c r="H6453" t="str">
        <f>_xlfn.XLOOKUP(tbl_GL[[#This Row],[Account_key]],tbl_COA[Account_key],tbl_COA[SubClass],"Not Found")</f>
        <v>Assets</v>
      </c>
      <c r="I6453" t="str">
        <f>_xlfn.XLOOKUP(tbl_GL[[#This Row],[Account_key]],tbl_COA[Account_key],tbl_COA[SubClass2],"Not Found")</f>
        <v>Current Assets</v>
      </c>
      <c r="J6453" t="str">
        <f>_xlfn.XLOOKUP(tbl_GL[[#This Row],[Account_key]],tbl_COA[Account_key],tbl_COA[SubAccount],,0)</f>
        <v>Cash at Bank</v>
      </c>
      <c r="K6453">
        <f>YEAR(tbl_GL[[#This Row],[Date]])</f>
        <v>2018</v>
      </c>
    </row>
    <row r="6454" spans="1:11" hidden="1" x14ac:dyDescent="0.35">
      <c r="A6454">
        <v>636.1</v>
      </c>
      <c r="B6454" s="24">
        <v>43455</v>
      </c>
      <c r="C6454">
        <v>3</v>
      </c>
      <c r="D6454" s="13">
        <v>230</v>
      </c>
      <c r="E6454" s="13" t="s">
        <v>4</v>
      </c>
      <c r="F6454" s="17">
        <v>-3610</v>
      </c>
      <c r="G6454" t="str">
        <f>_xlfn.XLOOKUP(tbl_GL[[#This Row],[Account_key]],tbl_COA[Account_key],tbl_COA[Class],"Not Found")</f>
        <v>Trading account</v>
      </c>
      <c r="H6454" t="str">
        <f>_xlfn.XLOOKUP(tbl_GL[[#This Row],[Account_key]],tbl_COA[Account_key],tbl_COA[SubClass],"Not Found")</f>
        <v>Cost of Sales</v>
      </c>
      <c r="I6454" t="str">
        <f>_xlfn.XLOOKUP(tbl_GL[[#This Row],[Account_key]],tbl_COA[Account_key],tbl_COA[SubClass2],"Not Found")</f>
        <v>Cost of Sales</v>
      </c>
      <c r="J6454" t="str">
        <f>_xlfn.XLOOKUP(tbl_GL[[#This Row],[Account_key]],tbl_COA[Account_key],tbl_COA[SubAccount],,0)</f>
        <v>Cost of Sales</v>
      </c>
      <c r="K6454">
        <f>YEAR(tbl_GL[[#This Row],[Date]])</f>
        <v>2018</v>
      </c>
    </row>
    <row r="6455" spans="1:11" hidden="1" x14ac:dyDescent="0.35">
      <c r="A6455">
        <v>636.20000000000005</v>
      </c>
      <c r="B6455" s="24">
        <v>43455</v>
      </c>
      <c r="C6455">
        <v>3</v>
      </c>
      <c r="D6455" s="13">
        <v>60</v>
      </c>
      <c r="E6455" s="13" t="s">
        <v>4</v>
      </c>
      <c r="F6455" s="17">
        <v>-3610</v>
      </c>
      <c r="G6455" t="str">
        <f>_xlfn.XLOOKUP(tbl_GL[[#This Row],[Account_key]],tbl_COA[Account_key],tbl_COA[Class],"Not Found")</f>
        <v>Assets</v>
      </c>
      <c r="H6455" t="str">
        <f>_xlfn.XLOOKUP(tbl_GL[[#This Row],[Account_key]],tbl_COA[Account_key],tbl_COA[SubClass],"Not Found")</f>
        <v>Assets</v>
      </c>
      <c r="I6455" t="str">
        <f>_xlfn.XLOOKUP(tbl_GL[[#This Row],[Account_key]],tbl_COA[Account_key],tbl_COA[SubClass2],"Not Found")</f>
        <v>Current Assets</v>
      </c>
      <c r="J6455" t="str">
        <f>_xlfn.XLOOKUP(tbl_GL[[#This Row],[Account_key]],tbl_COA[Account_key],tbl_COA[SubAccount],,0)</f>
        <v>Inventory</v>
      </c>
      <c r="K6455">
        <f>YEAR(tbl_GL[[#This Row],[Date]])</f>
        <v>2018</v>
      </c>
    </row>
    <row r="6456" spans="1:11" hidden="1" x14ac:dyDescent="0.35">
      <c r="A6456">
        <v>637.1</v>
      </c>
      <c r="B6456" s="24">
        <v>43455</v>
      </c>
      <c r="C6456">
        <v>3</v>
      </c>
      <c r="D6456" s="13">
        <v>210</v>
      </c>
      <c r="E6456" s="13" t="s">
        <v>8</v>
      </c>
      <c r="F6456" s="17">
        <v>11282</v>
      </c>
      <c r="G6456" t="str">
        <f>_xlfn.XLOOKUP(tbl_GL[[#This Row],[Account_key]],tbl_COA[Account_key],tbl_COA[Class],"Not Found")</f>
        <v>Trading account</v>
      </c>
      <c r="H6456" t="str">
        <f>_xlfn.XLOOKUP(tbl_GL[[#This Row],[Account_key]],tbl_COA[Account_key],tbl_COA[SubClass],"Not Found")</f>
        <v>Sales</v>
      </c>
      <c r="I6456" t="str">
        <f>_xlfn.XLOOKUP(tbl_GL[[#This Row],[Account_key]],tbl_COA[Account_key],tbl_COA[SubClass2],"Not Found")</f>
        <v>Sales</v>
      </c>
      <c r="J6456" t="str">
        <f>_xlfn.XLOOKUP(tbl_GL[[#This Row],[Account_key]],tbl_COA[Account_key],tbl_COA[SubAccount],,0)</f>
        <v>Sales</v>
      </c>
      <c r="K6456">
        <f>YEAR(tbl_GL[[#This Row],[Date]])</f>
        <v>2018</v>
      </c>
    </row>
    <row r="6457" spans="1:11" hidden="1" x14ac:dyDescent="0.35">
      <c r="A6457">
        <v>637.20000000000005</v>
      </c>
      <c r="B6457" s="24">
        <v>43455</v>
      </c>
      <c r="C6457">
        <v>3</v>
      </c>
      <c r="D6457" s="13">
        <v>30</v>
      </c>
      <c r="E6457" s="13" t="s">
        <v>8</v>
      </c>
      <c r="F6457" s="17">
        <v>11282</v>
      </c>
      <c r="G6457" t="str">
        <f>_xlfn.XLOOKUP(tbl_GL[[#This Row],[Account_key]],tbl_COA[Account_key],tbl_COA[Class],"Not Found")</f>
        <v>Assets</v>
      </c>
      <c r="H6457" t="str">
        <f>_xlfn.XLOOKUP(tbl_GL[[#This Row],[Account_key]],tbl_COA[Account_key],tbl_COA[SubClass],"Not Found")</f>
        <v>Assets</v>
      </c>
      <c r="I6457" t="str">
        <f>_xlfn.XLOOKUP(tbl_GL[[#This Row],[Account_key]],tbl_COA[Account_key],tbl_COA[SubClass2],"Not Found")</f>
        <v>Current Assets</v>
      </c>
      <c r="J6457" t="str">
        <f>_xlfn.XLOOKUP(tbl_GL[[#This Row],[Account_key]],tbl_COA[Account_key],tbl_COA[SubAccount],,0)</f>
        <v>Trade Receivables</v>
      </c>
      <c r="K6457">
        <f>YEAR(tbl_GL[[#This Row],[Date]])</f>
        <v>2018</v>
      </c>
    </row>
    <row r="6458" spans="1:11" hidden="1" x14ac:dyDescent="0.35">
      <c r="A6458">
        <v>638.1</v>
      </c>
      <c r="B6458" s="24">
        <v>43456</v>
      </c>
      <c r="C6458">
        <v>3</v>
      </c>
      <c r="D6458" s="13">
        <v>30</v>
      </c>
      <c r="E6458" s="13" t="s">
        <v>80</v>
      </c>
      <c r="F6458" s="17">
        <v>-11804</v>
      </c>
      <c r="G6458" t="str">
        <f>_xlfn.XLOOKUP(tbl_GL[[#This Row],[Account_key]],tbl_COA[Account_key],tbl_COA[Class],"Not Found")</f>
        <v>Assets</v>
      </c>
      <c r="H6458" t="str">
        <f>_xlfn.XLOOKUP(tbl_GL[[#This Row],[Account_key]],tbl_COA[Account_key],tbl_COA[SubClass],"Not Found")</f>
        <v>Assets</v>
      </c>
      <c r="I6458" t="str">
        <f>_xlfn.XLOOKUP(tbl_GL[[#This Row],[Account_key]],tbl_COA[Account_key],tbl_COA[SubClass2],"Not Found")</f>
        <v>Current Assets</v>
      </c>
      <c r="J6458" t="str">
        <f>_xlfn.XLOOKUP(tbl_GL[[#This Row],[Account_key]],tbl_COA[Account_key],tbl_COA[SubAccount],,0)</f>
        <v>Trade Receivables</v>
      </c>
      <c r="K6458">
        <f>YEAR(tbl_GL[[#This Row],[Date]])</f>
        <v>2018</v>
      </c>
    </row>
    <row r="6459" spans="1:11" hidden="1" x14ac:dyDescent="0.35">
      <c r="A6459">
        <v>638.20000000000005</v>
      </c>
      <c r="B6459" s="24">
        <v>43456</v>
      </c>
      <c r="C6459">
        <v>3</v>
      </c>
      <c r="D6459" s="13">
        <v>10</v>
      </c>
      <c r="E6459" s="13" t="s">
        <v>80</v>
      </c>
      <c r="F6459" s="17">
        <v>11804</v>
      </c>
      <c r="G6459" t="str">
        <f>_xlfn.XLOOKUP(tbl_GL[[#This Row],[Account_key]],tbl_COA[Account_key],tbl_COA[Class],"Not Found")</f>
        <v>Assets</v>
      </c>
      <c r="H6459" t="str">
        <f>_xlfn.XLOOKUP(tbl_GL[[#This Row],[Account_key]],tbl_COA[Account_key],tbl_COA[SubClass],"Not Found")</f>
        <v>Assets</v>
      </c>
      <c r="I6459" t="str">
        <f>_xlfn.XLOOKUP(tbl_GL[[#This Row],[Account_key]],tbl_COA[Account_key],tbl_COA[SubClass2],"Not Found")</f>
        <v>Current Assets</v>
      </c>
      <c r="J6459" t="str">
        <f>_xlfn.XLOOKUP(tbl_GL[[#This Row],[Account_key]],tbl_COA[Account_key],tbl_COA[SubAccount],,0)</f>
        <v>Cash at Bank</v>
      </c>
      <c r="K6459">
        <f>YEAR(tbl_GL[[#This Row],[Date]])</f>
        <v>2018</v>
      </c>
    </row>
    <row r="6460" spans="1:11" hidden="1" x14ac:dyDescent="0.35">
      <c r="A6460">
        <v>639.1</v>
      </c>
      <c r="B6460" s="24">
        <v>43459</v>
      </c>
      <c r="C6460">
        <v>3</v>
      </c>
      <c r="D6460" s="13">
        <v>10</v>
      </c>
      <c r="E6460" s="13" t="s">
        <v>98</v>
      </c>
      <c r="F6460" s="17">
        <v>-1206</v>
      </c>
      <c r="G6460" t="str">
        <f>_xlfn.XLOOKUP(tbl_GL[[#This Row],[Account_key]],tbl_COA[Account_key],tbl_COA[Class],"Not Found")</f>
        <v>Assets</v>
      </c>
      <c r="H6460" t="str">
        <f>_xlfn.XLOOKUP(tbl_GL[[#This Row],[Account_key]],tbl_COA[Account_key],tbl_COA[SubClass],"Not Found")</f>
        <v>Assets</v>
      </c>
      <c r="I6460" t="str">
        <f>_xlfn.XLOOKUP(tbl_GL[[#This Row],[Account_key]],tbl_COA[Account_key],tbl_COA[SubClass2],"Not Found")</f>
        <v>Current Assets</v>
      </c>
      <c r="J6460" t="str">
        <f>_xlfn.XLOOKUP(tbl_GL[[#This Row],[Account_key]],tbl_COA[Account_key],tbl_COA[SubAccount],,0)</f>
        <v>Cash at Bank</v>
      </c>
      <c r="K6460">
        <f>YEAR(tbl_GL[[#This Row],[Date]])</f>
        <v>2018</v>
      </c>
    </row>
    <row r="6461" spans="1:11" hidden="1" x14ac:dyDescent="0.35">
      <c r="A6461">
        <v>639.20000000000005</v>
      </c>
      <c r="B6461" s="24">
        <v>43459</v>
      </c>
      <c r="C6461">
        <v>3</v>
      </c>
      <c r="D6461" s="13">
        <v>120</v>
      </c>
      <c r="E6461" s="13" t="s">
        <v>98</v>
      </c>
      <c r="F6461" s="17">
        <v>-1206</v>
      </c>
      <c r="G6461" t="str">
        <f>_xlfn.XLOOKUP(tbl_GL[[#This Row],[Account_key]],tbl_COA[Account_key],tbl_COA[Class],"Not Found")</f>
        <v>Liabilities and Owners Equity</v>
      </c>
      <c r="H6461" t="str">
        <f>_xlfn.XLOOKUP(tbl_GL[[#This Row],[Account_key]],tbl_COA[Account_key],tbl_COA[SubClass],"Not Found")</f>
        <v>Liabilities</v>
      </c>
      <c r="I6461" t="str">
        <f>_xlfn.XLOOKUP(tbl_GL[[#This Row],[Account_key]],tbl_COA[Account_key],tbl_COA[SubClass2],"Not Found")</f>
        <v>Current Liabilities</v>
      </c>
      <c r="J6461" t="str">
        <f>_xlfn.XLOOKUP(tbl_GL[[#This Row],[Account_key]],tbl_COA[Account_key],tbl_COA[SubAccount],,0)</f>
        <v>Accrued Expenses</v>
      </c>
      <c r="K6461">
        <f>YEAR(tbl_GL[[#This Row],[Date]])</f>
        <v>2018</v>
      </c>
    </row>
    <row r="6462" spans="1:11" hidden="1" x14ac:dyDescent="0.35">
      <c r="A6462">
        <v>640.1</v>
      </c>
      <c r="B6462" s="24">
        <v>43459</v>
      </c>
      <c r="C6462">
        <v>3</v>
      </c>
      <c r="D6462" s="13">
        <v>30</v>
      </c>
      <c r="E6462" s="13" t="s">
        <v>80</v>
      </c>
      <c r="F6462" s="17">
        <v>-12083</v>
      </c>
      <c r="G6462" t="str">
        <f>_xlfn.XLOOKUP(tbl_GL[[#This Row],[Account_key]],tbl_COA[Account_key],tbl_COA[Class],"Not Found")</f>
        <v>Assets</v>
      </c>
      <c r="H6462" t="str">
        <f>_xlfn.XLOOKUP(tbl_GL[[#This Row],[Account_key]],tbl_COA[Account_key],tbl_COA[SubClass],"Not Found")</f>
        <v>Assets</v>
      </c>
      <c r="I6462" t="str">
        <f>_xlfn.XLOOKUP(tbl_GL[[#This Row],[Account_key]],tbl_COA[Account_key],tbl_COA[SubClass2],"Not Found")</f>
        <v>Current Assets</v>
      </c>
      <c r="J6462" t="str">
        <f>_xlfn.XLOOKUP(tbl_GL[[#This Row],[Account_key]],tbl_COA[Account_key],tbl_COA[SubAccount],,0)</f>
        <v>Trade Receivables</v>
      </c>
      <c r="K6462">
        <f>YEAR(tbl_GL[[#This Row],[Date]])</f>
        <v>2018</v>
      </c>
    </row>
    <row r="6463" spans="1:11" hidden="1" x14ac:dyDescent="0.35">
      <c r="A6463">
        <v>640.20000000000005</v>
      </c>
      <c r="B6463" s="24">
        <v>43459</v>
      </c>
      <c r="C6463">
        <v>3</v>
      </c>
      <c r="D6463" s="13">
        <v>10</v>
      </c>
      <c r="E6463" s="13" t="s">
        <v>80</v>
      </c>
      <c r="F6463" s="17">
        <v>12083</v>
      </c>
      <c r="G6463" t="str">
        <f>_xlfn.XLOOKUP(tbl_GL[[#This Row],[Account_key]],tbl_COA[Account_key],tbl_COA[Class],"Not Found")</f>
        <v>Assets</v>
      </c>
      <c r="H6463" t="str">
        <f>_xlfn.XLOOKUP(tbl_GL[[#This Row],[Account_key]],tbl_COA[Account_key],tbl_COA[SubClass],"Not Found")</f>
        <v>Assets</v>
      </c>
      <c r="I6463" t="str">
        <f>_xlfn.XLOOKUP(tbl_GL[[#This Row],[Account_key]],tbl_COA[Account_key],tbl_COA[SubClass2],"Not Found")</f>
        <v>Current Assets</v>
      </c>
      <c r="J6463" t="str">
        <f>_xlfn.XLOOKUP(tbl_GL[[#This Row],[Account_key]],tbl_COA[Account_key],tbl_COA[SubAccount],,0)</f>
        <v>Cash at Bank</v>
      </c>
      <c r="K6463">
        <f>YEAR(tbl_GL[[#This Row],[Date]])</f>
        <v>2018</v>
      </c>
    </row>
    <row r="6464" spans="1:11" hidden="1" x14ac:dyDescent="0.35">
      <c r="A6464">
        <v>641.1</v>
      </c>
      <c r="B6464" s="24">
        <v>43462</v>
      </c>
      <c r="C6464">
        <v>3</v>
      </c>
      <c r="D6464" s="13">
        <v>260</v>
      </c>
      <c r="E6464" s="13" t="s">
        <v>99</v>
      </c>
      <c r="F6464" s="17">
        <v>-89</v>
      </c>
      <c r="G6464" t="str">
        <f>_xlfn.XLOOKUP(tbl_GL[[#This Row],[Account_key]],tbl_COA[Account_key],tbl_COA[Class],"Not Found")</f>
        <v>Operating account</v>
      </c>
      <c r="H6464" t="str">
        <f>_xlfn.XLOOKUP(tbl_GL[[#This Row],[Account_key]],tbl_COA[Account_key],tbl_COA[SubClass],"Not Found")</f>
        <v>Operating Expenses</v>
      </c>
      <c r="I6464" t="str">
        <f>_xlfn.XLOOKUP(tbl_GL[[#This Row],[Account_key]],tbl_COA[Account_key],tbl_COA[SubClass2],"Not Found")</f>
        <v>Marketing</v>
      </c>
      <c r="J6464" t="str">
        <f>_xlfn.XLOOKUP(tbl_GL[[#This Row],[Account_key]],tbl_COA[Account_key],tbl_COA[SubAccount],,0)</f>
        <v>Commissions</v>
      </c>
      <c r="K6464">
        <f>YEAR(tbl_GL[[#This Row],[Date]])</f>
        <v>2018</v>
      </c>
    </row>
    <row r="6465" spans="1:11" hidden="1" x14ac:dyDescent="0.35">
      <c r="A6465">
        <v>641.20000000000005</v>
      </c>
      <c r="B6465" s="24">
        <v>43462</v>
      </c>
      <c r="C6465">
        <v>3</v>
      </c>
      <c r="D6465" s="13">
        <v>20</v>
      </c>
      <c r="E6465" s="13" t="s">
        <v>99</v>
      </c>
      <c r="F6465" s="17">
        <v>-89</v>
      </c>
      <c r="G6465" t="str">
        <f>_xlfn.XLOOKUP(tbl_GL[[#This Row],[Account_key]],tbl_COA[Account_key],tbl_COA[Class],"Not Found")</f>
        <v>Assets</v>
      </c>
      <c r="H6465" t="str">
        <f>_xlfn.XLOOKUP(tbl_GL[[#This Row],[Account_key]],tbl_COA[Account_key],tbl_COA[SubClass],"Not Found")</f>
        <v>Assets</v>
      </c>
      <c r="I6465" t="str">
        <f>_xlfn.XLOOKUP(tbl_GL[[#This Row],[Account_key]],tbl_COA[Account_key],tbl_COA[SubClass2],"Not Found")</f>
        <v>Current Assets</v>
      </c>
      <c r="J6465" t="str">
        <f>_xlfn.XLOOKUP(tbl_GL[[#This Row],[Account_key]],tbl_COA[Account_key],tbl_COA[SubAccount],,0)</f>
        <v>Cash in hand</v>
      </c>
      <c r="K6465">
        <f>YEAR(tbl_GL[[#This Row],[Date]])</f>
        <v>2018</v>
      </c>
    </row>
    <row r="6466" spans="1:11" hidden="1" x14ac:dyDescent="0.35">
      <c r="A6466">
        <v>642.1</v>
      </c>
      <c r="B6466" s="24">
        <v>43462</v>
      </c>
      <c r="C6466">
        <v>3</v>
      </c>
      <c r="D6466" s="13">
        <v>230</v>
      </c>
      <c r="E6466" s="13" t="s">
        <v>4</v>
      </c>
      <c r="F6466" s="17">
        <v>-863</v>
      </c>
      <c r="G6466" t="str">
        <f>_xlfn.XLOOKUP(tbl_GL[[#This Row],[Account_key]],tbl_COA[Account_key],tbl_COA[Class],"Not Found")</f>
        <v>Trading account</v>
      </c>
      <c r="H6466" t="str">
        <f>_xlfn.XLOOKUP(tbl_GL[[#This Row],[Account_key]],tbl_COA[Account_key],tbl_COA[SubClass],"Not Found")</f>
        <v>Cost of Sales</v>
      </c>
      <c r="I6466" t="str">
        <f>_xlfn.XLOOKUP(tbl_GL[[#This Row],[Account_key]],tbl_COA[Account_key],tbl_COA[SubClass2],"Not Found")</f>
        <v>Cost of Sales</v>
      </c>
      <c r="J6466" t="str">
        <f>_xlfn.XLOOKUP(tbl_GL[[#This Row],[Account_key]],tbl_COA[Account_key],tbl_COA[SubAccount],,0)</f>
        <v>Cost of Sales</v>
      </c>
      <c r="K6466">
        <f>YEAR(tbl_GL[[#This Row],[Date]])</f>
        <v>2018</v>
      </c>
    </row>
    <row r="6467" spans="1:11" hidden="1" x14ac:dyDescent="0.35">
      <c r="A6467">
        <v>642.20000000000005</v>
      </c>
      <c r="B6467" s="24">
        <v>43462</v>
      </c>
      <c r="C6467">
        <v>3</v>
      </c>
      <c r="D6467" s="13">
        <v>60</v>
      </c>
      <c r="E6467" s="13" t="s">
        <v>4</v>
      </c>
      <c r="F6467" s="17">
        <v>-863</v>
      </c>
      <c r="G6467" t="str">
        <f>_xlfn.XLOOKUP(tbl_GL[[#This Row],[Account_key]],tbl_COA[Account_key],tbl_COA[Class],"Not Found")</f>
        <v>Assets</v>
      </c>
      <c r="H6467" t="str">
        <f>_xlfn.XLOOKUP(tbl_GL[[#This Row],[Account_key]],tbl_COA[Account_key],tbl_COA[SubClass],"Not Found")</f>
        <v>Assets</v>
      </c>
      <c r="I6467" t="str">
        <f>_xlfn.XLOOKUP(tbl_GL[[#This Row],[Account_key]],tbl_COA[Account_key],tbl_COA[SubClass2],"Not Found")</f>
        <v>Current Assets</v>
      </c>
      <c r="J6467" t="str">
        <f>_xlfn.XLOOKUP(tbl_GL[[#This Row],[Account_key]],tbl_COA[Account_key],tbl_COA[SubAccount],,0)</f>
        <v>Inventory</v>
      </c>
      <c r="K6467">
        <f>YEAR(tbl_GL[[#This Row],[Date]])</f>
        <v>2018</v>
      </c>
    </row>
    <row r="6468" spans="1:11" hidden="1" x14ac:dyDescent="0.35">
      <c r="A6468">
        <v>643.1</v>
      </c>
      <c r="B6468" s="24">
        <v>43462</v>
      </c>
      <c r="C6468">
        <v>3</v>
      </c>
      <c r="D6468" s="13">
        <v>10</v>
      </c>
      <c r="E6468" s="13" t="s">
        <v>98</v>
      </c>
      <c r="F6468" s="17">
        <v>-1311</v>
      </c>
      <c r="G6468" t="str">
        <f>_xlfn.XLOOKUP(tbl_GL[[#This Row],[Account_key]],tbl_COA[Account_key],tbl_COA[Class],"Not Found")</f>
        <v>Assets</v>
      </c>
      <c r="H6468" t="str">
        <f>_xlfn.XLOOKUP(tbl_GL[[#This Row],[Account_key]],tbl_COA[Account_key],tbl_COA[SubClass],"Not Found")</f>
        <v>Assets</v>
      </c>
      <c r="I6468" t="str">
        <f>_xlfn.XLOOKUP(tbl_GL[[#This Row],[Account_key]],tbl_COA[Account_key],tbl_COA[SubClass2],"Not Found")</f>
        <v>Current Assets</v>
      </c>
      <c r="J6468" t="str">
        <f>_xlfn.XLOOKUP(tbl_GL[[#This Row],[Account_key]],tbl_COA[Account_key],tbl_COA[SubAccount],,0)</f>
        <v>Cash at Bank</v>
      </c>
      <c r="K6468">
        <f>YEAR(tbl_GL[[#This Row],[Date]])</f>
        <v>2018</v>
      </c>
    </row>
    <row r="6469" spans="1:11" hidden="1" x14ac:dyDescent="0.35">
      <c r="A6469">
        <v>643.20000000000005</v>
      </c>
      <c r="B6469" s="24">
        <v>43462</v>
      </c>
      <c r="C6469">
        <v>3</v>
      </c>
      <c r="D6469" s="13">
        <v>120</v>
      </c>
      <c r="E6469" s="13" t="s">
        <v>98</v>
      </c>
      <c r="F6469" s="17">
        <v>-1311</v>
      </c>
      <c r="G6469" t="str">
        <f>_xlfn.XLOOKUP(tbl_GL[[#This Row],[Account_key]],tbl_COA[Account_key],tbl_COA[Class],"Not Found")</f>
        <v>Liabilities and Owners Equity</v>
      </c>
      <c r="H6469" t="str">
        <f>_xlfn.XLOOKUP(tbl_GL[[#This Row],[Account_key]],tbl_COA[Account_key],tbl_COA[SubClass],"Not Found")</f>
        <v>Liabilities</v>
      </c>
      <c r="I6469" t="str">
        <f>_xlfn.XLOOKUP(tbl_GL[[#This Row],[Account_key]],tbl_COA[Account_key],tbl_COA[SubClass2],"Not Found")</f>
        <v>Current Liabilities</v>
      </c>
      <c r="J6469" t="str">
        <f>_xlfn.XLOOKUP(tbl_GL[[#This Row],[Account_key]],tbl_COA[Account_key],tbl_COA[SubAccount],,0)</f>
        <v>Accrued Expenses</v>
      </c>
      <c r="K6469">
        <f>YEAR(tbl_GL[[#This Row],[Date]])</f>
        <v>2018</v>
      </c>
    </row>
    <row r="6470" spans="1:11" hidden="1" x14ac:dyDescent="0.35">
      <c r="A6470">
        <v>644.1</v>
      </c>
      <c r="B6470" s="24">
        <v>43462</v>
      </c>
      <c r="C6470">
        <v>3</v>
      </c>
      <c r="D6470" s="13">
        <v>210</v>
      </c>
      <c r="E6470" s="13" t="s">
        <v>7</v>
      </c>
      <c r="F6470" s="17">
        <v>2517</v>
      </c>
      <c r="G6470" t="str">
        <f>_xlfn.XLOOKUP(tbl_GL[[#This Row],[Account_key]],tbl_COA[Account_key],tbl_COA[Class],"Not Found")</f>
        <v>Trading account</v>
      </c>
      <c r="H6470" t="str">
        <f>_xlfn.XLOOKUP(tbl_GL[[#This Row],[Account_key]],tbl_COA[Account_key],tbl_COA[SubClass],"Not Found")</f>
        <v>Sales</v>
      </c>
      <c r="I6470" t="str">
        <f>_xlfn.XLOOKUP(tbl_GL[[#This Row],[Account_key]],tbl_COA[Account_key],tbl_COA[SubClass2],"Not Found")</f>
        <v>Sales</v>
      </c>
      <c r="J6470" t="str">
        <f>_xlfn.XLOOKUP(tbl_GL[[#This Row],[Account_key]],tbl_COA[Account_key],tbl_COA[SubAccount],,0)</f>
        <v>Sales</v>
      </c>
      <c r="K6470">
        <f>YEAR(tbl_GL[[#This Row],[Date]])</f>
        <v>2018</v>
      </c>
    </row>
    <row r="6471" spans="1:11" hidden="1" x14ac:dyDescent="0.35">
      <c r="A6471">
        <v>644.20000000000005</v>
      </c>
      <c r="B6471" s="24">
        <v>43462</v>
      </c>
      <c r="C6471">
        <v>3</v>
      </c>
      <c r="D6471" s="13">
        <v>10</v>
      </c>
      <c r="E6471" s="13" t="s">
        <v>7</v>
      </c>
      <c r="F6471" s="17">
        <v>2517</v>
      </c>
      <c r="G6471" t="str">
        <f>_xlfn.XLOOKUP(tbl_GL[[#This Row],[Account_key]],tbl_COA[Account_key],tbl_COA[Class],"Not Found")</f>
        <v>Assets</v>
      </c>
      <c r="H6471" t="str">
        <f>_xlfn.XLOOKUP(tbl_GL[[#This Row],[Account_key]],tbl_COA[Account_key],tbl_COA[SubClass],"Not Found")</f>
        <v>Assets</v>
      </c>
      <c r="I6471" t="str">
        <f>_xlfn.XLOOKUP(tbl_GL[[#This Row],[Account_key]],tbl_COA[Account_key],tbl_COA[SubClass2],"Not Found")</f>
        <v>Current Assets</v>
      </c>
      <c r="J6471" t="str">
        <f>_xlfn.XLOOKUP(tbl_GL[[#This Row],[Account_key]],tbl_COA[Account_key],tbl_COA[SubAccount],,0)</f>
        <v>Cash at Bank</v>
      </c>
      <c r="K6471">
        <f>YEAR(tbl_GL[[#This Row],[Date]])</f>
        <v>2018</v>
      </c>
    </row>
    <row r="6472" spans="1:11" hidden="1" x14ac:dyDescent="0.35">
      <c r="A6472">
        <v>645.1</v>
      </c>
      <c r="B6472" s="24">
        <v>43462</v>
      </c>
      <c r="C6472">
        <v>3</v>
      </c>
      <c r="D6472" s="13">
        <v>230</v>
      </c>
      <c r="E6472" s="13" t="s">
        <v>4</v>
      </c>
      <c r="F6472" s="17">
        <v>-3486</v>
      </c>
      <c r="G6472" t="str">
        <f>_xlfn.XLOOKUP(tbl_GL[[#This Row],[Account_key]],tbl_COA[Account_key],tbl_COA[Class],"Not Found")</f>
        <v>Trading account</v>
      </c>
      <c r="H6472" t="str">
        <f>_xlfn.XLOOKUP(tbl_GL[[#This Row],[Account_key]],tbl_COA[Account_key],tbl_COA[SubClass],"Not Found")</f>
        <v>Cost of Sales</v>
      </c>
      <c r="I6472" t="str">
        <f>_xlfn.XLOOKUP(tbl_GL[[#This Row],[Account_key]],tbl_COA[Account_key],tbl_COA[SubClass2],"Not Found")</f>
        <v>Cost of Sales</v>
      </c>
      <c r="J6472" t="str">
        <f>_xlfn.XLOOKUP(tbl_GL[[#This Row],[Account_key]],tbl_COA[Account_key],tbl_COA[SubAccount],,0)</f>
        <v>Cost of Sales</v>
      </c>
      <c r="K6472">
        <f>YEAR(tbl_GL[[#This Row],[Date]])</f>
        <v>2018</v>
      </c>
    </row>
    <row r="6473" spans="1:11" hidden="1" x14ac:dyDescent="0.35">
      <c r="A6473">
        <v>645.20000000000005</v>
      </c>
      <c r="B6473" s="24">
        <v>43462</v>
      </c>
      <c r="C6473">
        <v>3</v>
      </c>
      <c r="D6473" s="13">
        <v>60</v>
      </c>
      <c r="E6473" s="13" t="s">
        <v>4</v>
      </c>
      <c r="F6473" s="17">
        <v>-3486</v>
      </c>
      <c r="G6473" t="str">
        <f>_xlfn.XLOOKUP(tbl_GL[[#This Row],[Account_key]],tbl_COA[Account_key],tbl_COA[Class],"Not Found")</f>
        <v>Assets</v>
      </c>
      <c r="H6473" t="str">
        <f>_xlfn.XLOOKUP(tbl_GL[[#This Row],[Account_key]],tbl_COA[Account_key],tbl_COA[SubClass],"Not Found")</f>
        <v>Assets</v>
      </c>
      <c r="I6473" t="str">
        <f>_xlfn.XLOOKUP(tbl_GL[[#This Row],[Account_key]],tbl_COA[Account_key],tbl_COA[SubClass2],"Not Found")</f>
        <v>Current Assets</v>
      </c>
      <c r="J6473" t="str">
        <f>_xlfn.XLOOKUP(tbl_GL[[#This Row],[Account_key]],tbl_COA[Account_key],tbl_COA[SubAccount],,0)</f>
        <v>Inventory</v>
      </c>
      <c r="K6473">
        <f>YEAR(tbl_GL[[#This Row],[Date]])</f>
        <v>2018</v>
      </c>
    </row>
    <row r="6474" spans="1:11" hidden="1" x14ac:dyDescent="0.35">
      <c r="A6474">
        <v>646.1</v>
      </c>
      <c r="B6474" s="24">
        <v>43462</v>
      </c>
      <c r="C6474">
        <v>3</v>
      </c>
      <c r="D6474" s="13">
        <v>210</v>
      </c>
      <c r="E6474" s="13" t="s">
        <v>8</v>
      </c>
      <c r="F6474" s="17">
        <v>10894</v>
      </c>
      <c r="G6474" t="str">
        <f>_xlfn.XLOOKUP(tbl_GL[[#This Row],[Account_key]],tbl_COA[Account_key],tbl_COA[Class],"Not Found")</f>
        <v>Trading account</v>
      </c>
      <c r="H6474" t="str">
        <f>_xlfn.XLOOKUP(tbl_GL[[#This Row],[Account_key]],tbl_COA[Account_key],tbl_COA[SubClass],"Not Found")</f>
        <v>Sales</v>
      </c>
      <c r="I6474" t="str">
        <f>_xlfn.XLOOKUP(tbl_GL[[#This Row],[Account_key]],tbl_COA[Account_key],tbl_COA[SubClass2],"Not Found")</f>
        <v>Sales</v>
      </c>
      <c r="J6474" t="str">
        <f>_xlfn.XLOOKUP(tbl_GL[[#This Row],[Account_key]],tbl_COA[Account_key],tbl_COA[SubAccount],,0)</f>
        <v>Sales</v>
      </c>
      <c r="K6474">
        <f>YEAR(tbl_GL[[#This Row],[Date]])</f>
        <v>2018</v>
      </c>
    </row>
    <row r="6475" spans="1:11" hidden="1" x14ac:dyDescent="0.35">
      <c r="A6475">
        <v>646.20000000000005</v>
      </c>
      <c r="B6475" s="24">
        <v>43462</v>
      </c>
      <c r="C6475">
        <v>3</v>
      </c>
      <c r="D6475" s="13">
        <v>30</v>
      </c>
      <c r="E6475" s="13" t="s">
        <v>8</v>
      </c>
      <c r="F6475" s="17">
        <v>10894</v>
      </c>
      <c r="G6475" t="str">
        <f>_xlfn.XLOOKUP(tbl_GL[[#This Row],[Account_key]],tbl_COA[Account_key],tbl_COA[Class],"Not Found")</f>
        <v>Assets</v>
      </c>
      <c r="H6475" t="str">
        <f>_xlfn.XLOOKUP(tbl_GL[[#This Row],[Account_key]],tbl_COA[Account_key],tbl_COA[SubClass],"Not Found")</f>
        <v>Assets</v>
      </c>
      <c r="I6475" t="str">
        <f>_xlfn.XLOOKUP(tbl_GL[[#This Row],[Account_key]],tbl_COA[Account_key],tbl_COA[SubClass2],"Not Found")</f>
        <v>Current Assets</v>
      </c>
      <c r="J6475" t="str">
        <f>_xlfn.XLOOKUP(tbl_GL[[#This Row],[Account_key]],tbl_COA[Account_key],tbl_COA[SubAccount],,0)</f>
        <v>Trade Receivables</v>
      </c>
      <c r="K6475">
        <f>YEAR(tbl_GL[[#This Row],[Date]])</f>
        <v>2018</v>
      </c>
    </row>
    <row r="6476" spans="1:11" hidden="1" x14ac:dyDescent="0.35">
      <c r="A6476">
        <v>647.1</v>
      </c>
      <c r="B6476" s="24">
        <v>43465</v>
      </c>
      <c r="C6476">
        <v>3</v>
      </c>
      <c r="D6476" s="13">
        <v>10</v>
      </c>
      <c r="E6476" s="13" t="s">
        <v>110</v>
      </c>
      <c r="F6476" s="17">
        <v>10</v>
      </c>
      <c r="G6476" t="str">
        <f>_xlfn.XLOOKUP(tbl_GL[[#This Row],[Account_key]],tbl_COA[Account_key],tbl_COA[Class],"Not Found")</f>
        <v>Assets</v>
      </c>
      <c r="H6476" t="str">
        <f>_xlfn.XLOOKUP(tbl_GL[[#This Row],[Account_key]],tbl_COA[Account_key],tbl_COA[SubClass],"Not Found")</f>
        <v>Assets</v>
      </c>
      <c r="I6476" t="str">
        <f>_xlfn.XLOOKUP(tbl_GL[[#This Row],[Account_key]],tbl_COA[Account_key],tbl_COA[SubClass2],"Not Found")</f>
        <v>Current Assets</v>
      </c>
      <c r="J6476" t="str">
        <f>_xlfn.XLOOKUP(tbl_GL[[#This Row],[Account_key]],tbl_COA[Account_key],tbl_COA[SubAccount],,0)</f>
        <v>Cash at Bank</v>
      </c>
      <c r="K6476">
        <f>YEAR(tbl_GL[[#This Row],[Date]])</f>
        <v>2018</v>
      </c>
    </row>
    <row r="6477" spans="1:11" hidden="1" x14ac:dyDescent="0.35">
      <c r="A6477">
        <v>647.20000000000005</v>
      </c>
      <c r="B6477" s="24">
        <v>43465</v>
      </c>
      <c r="C6477">
        <v>3</v>
      </c>
      <c r="D6477" s="13">
        <v>430</v>
      </c>
      <c r="E6477" s="13" t="s">
        <v>110</v>
      </c>
      <c r="F6477" s="17">
        <v>10</v>
      </c>
      <c r="G6477" t="str">
        <f>_xlfn.XLOOKUP(tbl_GL[[#This Row],[Account_key]],tbl_COA[Account_key],tbl_COA[Class],"Not Found")</f>
        <v>Non-operating</v>
      </c>
      <c r="H6477" t="str">
        <f>_xlfn.XLOOKUP(tbl_GL[[#This Row],[Account_key]],tbl_COA[Account_key],tbl_COA[SubClass],"Not Found")</f>
        <v>Exchange Loss/Gain</v>
      </c>
      <c r="I6477" t="str">
        <f>_xlfn.XLOOKUP(tbl_GL[[#This Row],[Account_key]],tbl_COA[Account_key],tbl_COA[SubClass2],"Not Found")</f>
        <v>Exchange Loss/Gain</v>
      </c>
      <c r="J6477" t="str">
        <f>_xlfn.XLOOKUP(tbl_GL[[#This Row],[Account_key]],tbl_COA[Account_key],tbl_COA[SubAccount],,0)</f>
        <v>Exchange Loss/Gain</v>
      </c>
      <c r="K6477">
        <f>YEAR(tbl_GL[[#This Row],[Date]])</f>
        <v>2018</v>
      </c>
    </row>
    <row r="6478" spans="1:11" hidden="1" x14ac:dyDescent="0.35">
      <c r="A6478">
        <v>648.1</v>
      </c>
      <c r="B6478" s="24">
        <v>43465</v>
      </c>
      <c r="C6478">
        <v>3</v>
      </c>
      <c r="D6478" s="13">
        <v>10</v>
      </c>
      <c r="E6478" s="13" t="s">
        <v>113</v>
      </c>
      <c r="F6478" s="17">
        <v>157</v>
      </c>
      <c r="G6478" t="str">
        <f>_xlfn.XLOOKUP(tbl_GL[[#This Row],[Account_key]],tbl_COA[Account_key],tbl_COA[Class],"Not Found")</f>
        <v>Assets</v>
      </c>
      <c r="H6478" t="str">
        <f>_xlfn.XLOOKUP(tbl_GL[[#This Row],[Account_key]],tbl_COA[Account_key],tbl_COA[SubClass],"Not Found")</f>
        <v>Assets</v>
      </c>
      <c r="I6478" t="str">
        <f>_xlfn.XLOOKUP(tbl_GL[[#This Row],[Account_key]],tbl_COA[Account_key],tbl_COA[SubClass2],"Not Found")</f>
        <v>Current Assets</v>
      </c>
      <c r="J6478" t="str">
        <f>_xlfn.XLOOKUP(tbl_GL[[#This Row],[Account_key]],tbl_COA[Account_key],tbl_COA[SubAccount],,0)</f>
        <v>Cash at Bank</v>
      </c>
      <c r="K6478">
        <f>YEAR(tbl_GL[[#This Row],[Date]])</f>
        <v>2018</v>
      </c>
    </row>
    <row r="6479" spans="1:11" hidden="1" x14ac:dyDescent="0.35">
      <c r="A6479">
        <v>648.20000000000005</v>
      </c>
      <c r="B6479" s="24">
        <v>43465</v>
      </c>
      <c r="C6479">
        <v>3</v>
      </c>
      <c r="D6479" s="13">
        <v>410</v>
      </c>
      <c r="E6479" s="13" t="s">
        <v>113</v>
      </c>
      <c r="F6479" s="17">
        <v>157</v>
      </c>
      <c r="G6479" t="str">
        <f>_xlfn.XLOOKUP(tbl_GL[[#This Row],[Account_key]],tbl_COA[Account_key],tbl_COA[Class],"Not Found")</f>
        <v>Non-operating</v>
      </c>
      <c r="H6479" t="str">
        <f>_xlfn.XLOOKUP(tbl_GL[[#This Row],[Account_key]],tbl_COA[Account_key],tbl_COA[SubClass],"Not Found")</f>
        <v>Interest Income</v>
      </c>
      <c r="I6479" t="str">
        <f>_xlfn.XLOOKUP(tbl_GL[[#This Row],[Account_key]],tbl_COA[Account_key],tbl_COA[SubClass2],"Not Found")</f>
        <v>Interest Income</v>
      </c>
      <c r="J6479" t="str">
        <f>_xlfn.XLOOKUP(tbl_GL[[#This Row],[Account_key]],tbl_COA[Account_key],tbl_COA[SubAccount],,0)</f>
        <v>Interest Income</v>
      </c>
      <c r="K6479">
        <f>YEAR(tbl_GL[[#This Row],[Date]])</f>
        <v>2018</v>
      </c>
    </row>
    <row r="6480" spans="1:11" hidden="1" x14ac:dyDescent="0.35">
      <c r="A6480">
        <v>649.1</v>
      </c>
      <c r="B6480" s="24">
        <v>43465</v>
      </c>
      <c r="C6480">
        <v>3</v>
      </c>
      <c r="D6480" s="13">
        <v>440</v>
      </c>
      <c r="E6480" s="13" t="s">
        <v>112</v>
      </c>
      <c r="F6480" s="17">
        <v>-187</v>
      </c>
      <c r="G6480" t="str">
        <f>_xlfn.XLOOKUP(tbl_GL[[#This Row],[Account_key]],tbl_COA[Account_key],tbl_COA[Class],"Not Found")</f>
        <v>Interest &amp; Tax</v>
      </c>
      <c r="H6480" t="str">
        <f>_xlfn.XLOOKUP(tbl_GL[[#This Row],[Account_key]],tbl_COA[Account_key],tbl_COA[SubClass],"Not Found")</f>
        <v>Interest Expense</v>
      </c>
      <c r="I6480" t="str">
        <f>_xlfn.XLOOKUP(tbl_GL[[#This Row],[Account_key]],tbl_COA[Account_key],tbl_COA[SubClass2],"Not Found")</f>
        <v>Interest Expense</v>
      </c>
      <c r="J6480" t="str">
        <f>_xlfn.XLOOKUP(tbl_GL[[#This Row],[Account_key]],tbl_COA[Account_key],tbl_COA[SubAccount],,0)</f>
        <v>Interest Expense</v>
      </c>
      <c r="K6480">
        <f>YEAR(tbl_GL[[#This Row],[Date]])</f>
        <v>2018</v>
      </c>
    </row>
    <row r="6481" spans="1:11" hidden="1" x14ac:dyDescent="0.35">
      <c r="A6481">
        <v>649.20000000000005</v>
      </c>
      <c r="B6481" s="24">
        <v>43465</v>
      </c>
      <c r="C6481">
        <v>3</v>
      </c>
      <c r="D6481" s="13">
        <v>121</v>
      </c>
      <c r="E6481" s="13" t="s">
        <v>112</v>
      </c>
      <c r="F6481" s="17">
        <v>187</v>
      </c>
      <c r="G6481" t="str">
        <f>_xlfn.XLOOKUP(tbl_GL[[#This Row],[Account_key]],tbl_COA[Account_key],tbl_COA[Class],"Not Found")</f>
        <v>Liabilities and Owners Equity</v>
      </c>
      <c r="H6481" t="str">
        <f>_xlfn.XLOOKUP(tbl_GL[[#This Row],[Account_key]],tbl_COA[Account_key],tbl_COA[SubClass],"Not Found")</f>
        <v>Liabilities</v>
      </c>
      <c r="I6481" t="str">
        <f>_xlfn.XLOOKUP(tbl_GL[[#This Row],[Account_key]],tbl_COA[Account_key],tbl_COA[SubClass2],"Not Found")</f>
        <v>Current Liabilities</v>
      </c>
      <c r="J6481" t="str">
        <f>_xlfn.XLOOKUP(tbl_GL[[#This Row],[Account_key]],tbl_COA[Account_key],tbl_COA[SubAccount],,0)</f>
        <v>Interest Payable</v>
      </c>
      <c r="K6481">
        <f>YEAR(tbl_GL[[#This Row],[Date]])</f>
        <v>2018</v>
      </c>
    </row>
    <row r="6482" spans="1:11" hidden="1" x14ac:dyDescent="0.35">
      <c r="A6482">
        <v>650.1</v>
      </c>
      <c r="B6482" s="24">
        <v>43465</v>
      </c>
      <c r="C6482">
        <v>3</v>
      </c>
      <c r="D6482" s="13">
        <v>400</v>
      </c>
      <c r="E6482" s="13" t="s">
        <v>104</v>
      </c>
      <c r="F6482" s="17">
        <v>-167</v>
      </c>
      <c r="G6482" t="str">
        <f>_xlfn.XLOOKUP(tbl_GL[[#This Row],[Account_key]],tbl_COA[Account_key],tbl_COA[Class],"Not Found")</f>
        <v>Operating account</v>
      </c>
      <c r="H6482" t="str">
        <f>_xlfn.XLOOKUP(tbl_GL[[#This Row],[Account_key]],tbl_COA[Account_key],tbl_COA[SubClass],"Not Found")</f>
        <v>Depreciation &amp; Amortization</v>
      </c>
      <c r="I6482" t="str">
        <f>_xlfn.XLOOKUP(tbl_GL[[#This Row],[Account_key]],tbl_COA[Account_key],tbl_COA[SubClass2],"Not Found")</f>
        <v>Amortization</v>
      </c>
      <c r="J6482" t="str">
        <f>_xlfn.XLOOKUP(tbl_GL[[#This Row],[Account_key]],tbl_COA[Account_key],tbl_COA[SubAccount],,0)</f>
        <v>Amortization of Intangible Assets</v>
      </c>
      <c r="K6482">
        <f>YEAR(tbl_GL[[#This Row],[Date]])</f>
        <v>2018</v>
      </c>
    </row>
    <row r="6483" spans="1:11" hidden="1" x14ac:dyDescent="0.35">
      <c r="A6483">
        <v>650.20000000000005</v>
      </c>
      <c r="B6483" s="24">
        <v>43465</v>
      </c>
      <c r="C6483">
        <v>3</v>
      </c>
      <c r="D6483" s="13">
        <v>100</v>
      </c>
      <c r="E6483" s="13" t="s">
        <v>104</v>
      </c>
      <c r="F6483" s="17">
        <v>-167</v>
      </c>
      <c r="G6483" t="str">
        <f>_xlfn.XLOOKUP(tbl_GL[[#This Row],[Account_key]],tbl_COA[Account_key],tbl_COA[Class],"Not Found")</f>
        <v>Assets</v>
      </c>
      <c r="H6483" t="str">
        <f>_xlfn.XLOOKUP(tbl_GL[[#This Row],[Account_key]],tbl_COA[Account_key],tbl_COA[SubClass],"Not Found")</f>
        <v>Assets</v>
      </c>
      <c r="I6483" t="str">
        <f>_xlfn.XLOOKUP(tbl_GL[[#This Row],[Account_key]],tbl_COA[Account_key],tbl_COA[SubClass2],"Not Found")</f>
        <v>Non-Current Assets</v>
      </c>
      <c r="J6483" t="str">
        <f>_xlfn.XLOOKUP(tbl_GL[[#This Row],[Account_key]],tbl_COA[Account_key],tbl_COA[SubAccount],,0)</f>
        <v>Patents and trademarks</v>
      </c>
      <c r="K6483">
        <f>YEAR(tbl_GL[[#This Row],[Date]])</f>
        <v>2018</v>
      </c>
    </row>
    <row r="6484" spans="1:11" hidden="1" x14ac:dyDescent="0.35">
      <c r="A6484">
        <v>651.1</v>
      </c>
      <c r="B6484" s="24">
        <v>43465</v>
      </c>
      <c r="C6484">
        <v>3</v>
      </c>
      <c r="D6484" s="13">
        <v>240</v>
      </c>
      <c r="E6484" s="13" t="s">
        <v>56</v>
      </c>
      <c r="F6484" s="17">
        <v>-4000</v>
      </c>
      <c r="G6484" t="str">
        <f>_xlfn.XLOOKUP(tbl_GL[[#This Row],[Account_key]],tbl_COA[Account_key],tbl_COA[Class],"Not Found")</f>
        <v>Operating account</v>
      </c>
      <c r="H6484" t="str">
        <f>_xlfn.XLOOKUP(tbl_GL[[#This Row],[Account_key]],tbl_COA[Account_key],tbl_COA[SubClass],"Not Found")</f>
        <v>Operating Expenses</v>
      </c>
      <c r="I6484" t="str">
        <f>_xlfn.XLOOKUP(tbl_GL[[#This Row],[Account_key]],tbl_COA[Account_key],tbl_COA[SubClass2],"Not Found")</f>
        <v>Sales &amp; Distribution</v>
      </c>
      <c r="J6484" t="str">
        <f>_xlfn.XLOOKUP(tbl_GL[[#This Row],[Account_key]],tbl_COA[Account_key],tbl_COA[SubAccount],,0)</f>
        <v>Salaries</v>
      </c>
      <c r="K6484">
        <f>YEAR(tbl_GL[[#This Row],[Date]])</f>
        <v>2018</v>
      </c>
    </row>
    <row r="6485" spans="1:11" hidden="1" x14ac:dyDescent="0.35">
      <c r="A6485">
        <v>651.20000000000005</v>
      </c>
      <c r="B6485" s="24">
        <v>43465</v>
      </c>
      <c r="C6485">
        <v>3</v>
      </c>
      <c r="D6485" s="13">
        <v>10</v>
      </c>
      <c r="E6485" s="13" t="s">
        <v>56</v>
      </c>
      <c r="F6485" s="17">
        <v>-4000</v>
      </c>
      <c r="G6485" t="str">
        <f>_xlfn.XLOOKUP(tbl_GL[[#This Row],[Account_key]],tbl_COA[Account_key],tbl_COA[Class],"Not Found")</f>
        <v>Assets</v>
      </c>
      <c r="H6485" t="str">
        <f>_xlfn.XLOOKUP(tbl_GL[[#This Row],[Account_key]],tbl_COA[Account_key],tbl_COA[SubClass],"Not Found")</f>
        <v>Assets</v>
      </c>
      <c r="I6485" t="str">
        <f>_xlfn.XLOOKUP(tbl_GL[[#This Row],[Account_key]],tbl_COA[Account_key],tbl_COA[SubClass2],"Not Found")</f>
        <v>Current Assets</v>
      </c>
      <c r="J6485" t="str">
        <f>_xlfn.XLOOKUP(tbl_GL[[#This Row],[Account_key]],tbl_COA[Account_key],tbl_COA[SubAccount],,0)</f>
        <v>Cash at Bank</v>
      </c>
      <c r="K6485">
        <f>YEAR(tbl_GL[[#This Row],[Date]])</f>
        <v>2018</v>
      </c>
    </row>
    <row r="6486" spans="1:11" hidden="1" x14ac:dyDescent="0.35">
      <c r="A6486">
        <v>652.1</v>
      </c>
      <c r="B6486" s="24">
        <v>43465</v>
      </c>
      <c r="C6486">
        <v>3</v>
      </c>
      <c r="D6486" s="13">
        <v>450</v>
      </c>
      <c r="E6486" s="23" t="s">
        <v>108</v>
      </c>
      <c r="F6486" s="17">
        <v>-4338</v>
      </c>
      <c r="G6486" t="str">
        <f>_xlfn.XLOOKUP(tbl_GL[[#This Row],[Account_key]],tbl_COA[Account_key],tbl_COA[Class],"Not Found")</f>
        <v>Interest &amp; Tax</v>
      </c>
      <c r="H6486" t="str">
        <f>_xlfn.XLOOKUP(tbl_GL[[#This Row],[Account_key]],tbl_COA[Account_key],tbl_COA[SubClass],"Not Found")</f>
        <v>Taxation</v>
      </c>
      <c r="I6486" t="str">
        <f>_xlfn.XLOOKUP(tbl_GL[[#This Row],[Account_key]],tbl_COA[Account_key],tbl_COA[SubClass2],"Not Found")</f>
        <v>Taxation</v>
      </c>
      <c r="J6486" t="str">
        <f>_xlfn.XLOOKUP(tbl_GL[[#This Row],[Account_key]],tbl_COA[Account_key],tbl_COA[SubAccount],,0)</f>
        <v>Taxation</v>
      </c>
      <c r="K6486">
        <f>YEAR(tbl_GL[[#This Row],[Date]])</f>
        <v>2018</v>
      </c>
    </row>
    <row r="6487" spans="1:11" hidden="1" x14ac:dyDescent="0.35">
      <c r="A6487">
        <v>652.20000000000005</v>
      </c>
      <c r="B6487" s="24">
        <v>43465</v>
      </c>
      <c r="C6487">
        <v>3</v>
      </c>
      <c r="D6487" s="13">
        <v>122</v>
      </c>
      <c r="E6487" s="23" t="s">
        <v>108</v>
      </c>
      <c r="F6487" s="17">
        <v>4338</v>
      </c>
      <c r="G6487" t="str">
        <f>_xlfn.XLOOKUP(tbl_GL[[#This Row],[Account_key]],tbl_COA[Account_key],tbl_COA[Class],"Not Found")</f>
        <v>Liabilities and Owners Equity</v>
      </c>
      <c r="H6487" t="str">
        <f>_xlfn.XLOOKUP(tbl_GL[[#This Row],[Account_key]],tbl_COA[Account_key],tbl_COA[SubClass],"Not Found")</f>
        <v>Liabilities</v>
      </c>
      <c r="I6487" t="str">
        <f>_xlfn.XLOOKUP(tbl_GL[[#This Row],[Account_key]],tbl_COA[Account_key],tbl_COA[SubClass2],"Not Found")</f>
        <v>Current Liabilities</v>
      </c>
      <c r="J6487" t="str">
        <f>_xlfn.XLOOKUP(tbl_GL[[#This Row],[Account_key]],tbl_COA[Account_key],tbl_COA[SubAccount],,0)</f>
        <v>Tax payable</v>
      </c>
      <c r="K6487">
        <f>YEAR(tbl_GL[[#This Row],[Date]])</f>
        <v>2018</v>
      </c>
    </row>
    <row r="6488" spans="1:11" hidden="1" x14ac:dyDescent="0.35">
      <c r="A6488">
        <v>653.1</v>
      </c>
      <c r="B6488" s="24">
        <v>43465</v>
      </c>
      <c r="C6488">
        <v>3</v>
      </c>
      <c r="D6488" s="13">
        <v>380</v>
      </c>
      <c r="E6488" s="13" t="s">
        <v>101</v>
      </c>
      <c r="F6488" s="17">
        <v>-4000</v>
      </c>
      <c r="G6488" t="str">
        <f>_xlfn.XLOOKUP(tbl_GL[[#This Row],[Account_key]],tbl_COA[Account_key],tbl_COA[Class],"Not Found")</f>
        <v>Operating account</v>
      </c>
      <c r="H6488" t="str">
        <f>_xlfn.XLOOKUP(tbl_GL[[#This Row],[Account_key]],tbl_COA[Account_key],tbl_COA[SubClass],"Not Found")</f>
        <v>Depreciation &amp; Amortization</v>
      </c>
      <c r="I6488" t="str">
        <f>_xlfn.XLOOKUP(tbl_GL[[#This Row],[Account_key]],tbl_COA[Account_key],tbl_COA[SubClass2],"Not Found")</f>
        <v>Depreciation</v>
      </c>
      <c r="J6488" t="str">
        <f>_xlfn.XLOOKUP(tbl_GL[[#This Row],[Account_key]],tbl_COA[Account_key],tbl_COA[SubAccount],,0)</f>
        <v>Equipment</v>
      </c>
      <c r="K6488">
        <f>YEAR(tbl_GL[[#This Row],[Date]])</f>
        <v>2018</v>
      </c>
    </row>
    <row r="6489" spans="1:11" hidden="1" x14ac:dyDescent="0.35">
      <c r="A6489">
        <v>653.20000000000005</v>
      </c>
      <c r="B6489" s="24">
        <v>43465</v>
      </c>
      <c r="C6489">
        <v>3</v>
      </c>
      <c r="D6489" s="13">
        <v>90</v>
      </c>
      <c r="E6489" s="13" t="s">
        <v>101</v>
      </c>
      <c r="F6489" s="17">
        <v>-4000</v>
      </c>
      <c r="G6489" t="str">
        <f>_xlfn.XLOOKUP(tbl_GL[[#This Row],[Account_key]],tbl_COA[Account_key],tbl_COA[Class],"Not Found")</f>
        <v>Assets</v>
      </c>
      <c r="H6489" t="str">
        <f>_xlfn.XLOOKUP(tbl_GL[[#This Row],[Account_key]],tbl_COA[Account_key],tbl_COA[SubClass],"Not Found")</f>
        <v>Assets</v>
      </c>
      <c r="I6489" t="str">
        <f>_xlfn.XLOOKUP(tbl_GL[[#This Row],[Account_key]],tbl_COA[Account_key],tbl_COA[SubClass2],"Not Found")</f>
        <v>Non-Current Assets</v>
      </c>
      <c r="J6489" t="str">
        <f>_xlfn.XLOOKUP(tbl_GL[[#This Row],[Account_key]],tbl_COA[Account_key],tbl_COA[SubAccount],,0)</f>
        <v>Office Furniture &amp; Equipment</v>
      </c>
      <c r="K6489">
        <f>YEAR(tbl_GL[[#This Row],[Date]])</f>
        <v>2018</v>
      </c>
    </row>
    <row r="6490" spans="1:11" hidden="1" x14ac:dyDescent="0.35">
      <c r="A6490">
        <v>655.1</v>
      </c>
      <c r="B6490" s="24">
        <v>43465</v>
      </c>
      <c r="C6490">
        <v>3</v>
      </c>
      <c r="D6490" s="13">
        <v>201</v>
      </c>
      <c r="E6490" s="13" t="s">
        <v>128</v>
      </c>
      <c r="F6490" s="17">
        <v>-20000</v>
      </c>
      <c r="G6490" t="str">
        <f>_xlfn.XLOOKUP(tbl_GL[[#This Row],[Account_key]],tbl_COA[Account_key],tbl_COA[Class],"Not Found")</f>
        <v>Liabilities and Owners Equity</v>
      </c>
      <c r="H6490" t="str">
        <f>_xlfn.XLOOKUP(tbl_GL[[#This Row],[Account_key]],tbl_COA[Account_key],tbl_COA[SubClass],"Not Found")</f>
        <v>Owners Equity</v>
      </c>
      <c r="I6490" t="str">
        <f>_xlfn.XLOOKUP(tbl_GL[[#This Row],[Account_key]],tbl_COA[Account_key],tbl_COA[SubClass2],"Not Found")</f>
        <v>Retained Earnings</v>
      </c>
      <c r="J6490" t="str">
        <f>_xlfn.XLOOKUP(tbl_GL[[#This Row],[Account_key]],tbl_COA[Account_key],tbl_COA[SubAccount],,0)</f>
        <v>Dividends paid</v>
      </c>
      <c r="K6490">
        <f>YEAR(tbl_GL[[#This Row],[Date]])</f>
        <v>2018</v>
      </c>
    </row>
    <row r="6491" spans="1:11" hidden="1" x14ac:dyDescent="0.35">
      <c r="A6491">
        <v>655.20000000000005</v>
      </c>
      <c r="B6491" s="24">
        <v>43465</v>
      </c>
      <c r="C6491">
        <v>3</v>
      </c>
      <c r="D6491" s="13">
        <v>135</v>
      </c>
      <c r="E6491" s="13" t="s">
        <v>128</v>
      </c>
      <c r="F6491" s="17">
        <v>20000</v>
      </c>
      <c r="G6491" t="str">
        <f>_xlfn.XLOOKUP(tbl_GL[[#This Row],[Account_key]],tbl_COA[Account_key],tbl_COA[Class],"Not Found")</f>
        <v>Liabilities and Owners Equity</v>
      </c>
      <c r="H6491" t="str">
        <f>_xlfn.XLOOKUP(tbl_GL[[#This Row],[Account_key]],tbl_COA[Account_key],tbl_COA[SubClass],"Not Found")</f>
        <v>Liabilities</v>
      </c>
      <c r="I6491" t="str">
        <f>_xlfn.XLOOKUP(tbl_GL[[#This Row],[Account_key]],tbl_COA[Account_key],tbl_COA[SubClass2],"Not Found")</f>
        <v>Current Liabilities</v>
      </c>
      <c r="J6491" t="str">
        <f>_xlfn.XLOOKUP(tbl_GL[[#This Row],[Account_key]],tbl_COA[Account_key],tbl_COA[SubAccount],,0)</f>
        <v>Dividends payable</v>
      </c>
      <c r="K6491">
        <f>YEAR(tbl_GL[[#This Row],[Date]])</f>
        <v>2018</v>
      </c>
    </row>
    <row r="6492" spans="1:11" hidden="1" x14ac:dyDescent="0.35">
      <c r="A6492">
        <v>656.1</v>
      </c>
      <c r="B6492" s="24">
        <v>43465</v>
      </c>
      <c r="C6492">
        <v>3</v>
      </c>
      <c r="D6492" s="13">
        <v>10</v>
      </c>
      <c r="E6492" s="13" t="s">
        <v>111</v>
      </c>
      <c r="F6492" s="17">
        <v>96600</v>
      </c>
      <c r="G6492" t="str">
        <f>_xlfn.XLOOKUP(tbl_GL[[#This Row],[Account_key]],tbl_COA[Account_key],tbl_COA[Class],"Not Found")</f>
        <v>Assets</v>
      </c>
      <c r="H6492" t="str">
        <f>_xlfn.XLOOKUP(tbl_GL[[#This Row],[Account_key]],tbl_COA[Account_key],tbl_COA[SubClass],"Not Found")</f>
        <v>Assets</v>
      </c>
      <c r="I6492" t="str">
        <f>_xlfn.XLOOKUP(tbl_GL[[#This Row],[Account_key]],tbl_COA[Account_key],tbl_COA[SubClass2],"Not Found")</f>
        <v>Current Assets</v>
      </c>
      <c r="J6492" t="str">
        <f>_xlfn.XLOOKUP(tbl_GL[[#This Row],[Account_key]],tbl_COA[Account_key],tbl_COA[SubAccount],,0)</f>
        <v>Cash at Bank</v>
      </c>
      <c r="K6492">
        <f>YEAR(tbl_GL[[#This Row],[Date]])</f>
        <v>2018</v>
      </c>
    </row>
    <row r="6493" spans="1:11" hidden="1" x14ac:dyDescent="0.35">
      <c r="A6493">
        <v>656.2</v>
      </c>
      <c r="B6493" s="24">
        <v>43465</v>
      </c>
      <c r="C6493">
        <v>3</v>
      </c>
      <c r="D6493" s="13">
        <v>90</v>
      </c>
      <c r="E6493" s="13" t="s">
        <v>111</v>
      </c>
      <c r="F6493" s="17">
        <v>-96000</v>
      </c>
      <c r="G6493" t="str">
        <f>_xlfn.XLOOKUP(tbl_GL[[#This Row],[Account_key]],tbl_COA[Account_key],tbl_COA[Class],"Not Found")</f>
        <v>Assets</v>
      </c>
      <c r="H6493" t="str">
        <f>_xlfn.XLOOKUP(tbl_GL[[#This Row],[Account_key]],tbl_COA[Account_key],tbl_COA[SubClass],"Not Found")</f>
        <v>Assets</v>
      </c>
      <c r="I6493" t="str">
        <f>_xlfn.XLOOKUP(tbl_GL[[#This Row],[Account_key]],tbl_COA[Account_key],tbl_COA[SubClass2],"Not Found")</f>
        <v>Non-Current Assets</v>
      </c>
      <c r="J6493" t="str">
        <f>_xlfn.XLOOKUP(tbl_GL[[#This Row],[Account_key]],tbl_COA[Account_key],tbl_COA[SubAccount],,0)</f>
        <v>Office Furniture &amp; Equipment</v>
      </c>
      <c r="K6493">
        <f>YEAR(tbl_GL[[#This Row],[Date]])</f>
        <v>2018</v>
      </c>
    </row>
    <row r="6494" spans="1:11" x14ac:dyDescent="0.35">
      <c r="A6494">
        <v>656.2</v>
      </c>
      <c r="B6494" s="24">
        <v>43467</v>
      </c>
      <c r="C6494">
        <v>3</v>
      </c>
      <c r="D6494" s="13">
        <v>10</v>
      </c>
      <c r="E6494" s="13" t="s">
        <v>98</v>
      </c>
      <c r="F6494" s="17">
        <v>-1395</v>
      </c>
      <c r="G6494" t="str">
        <f>_xlfn.XLOOKUP(tbl_GL[[#This Row],[Account_key]],tbl_COA[Account_key],tbl_COA[Class],"Not Found")</f>
        <v>Assets</v>
      </c>
      <c r="H6494" t="str">
        <f>_xlfn.XLOOKUP(tbl_GL[[#This Row],[Account_key]],tbl_COA[Account_key],tbl_COA[SubClass],"Not Found")</f>
        <v>Assets</v>
      </c>
      <c r="I6494" t="str">
        <f>_xlfn.XLOOKUP(tbl_GL[[#This Row],[Account_key]],tbl_COA[Account_key],tbl_COA[SubClass2],"Not Found")</f>
        <v>Current Assets</v>
      </c>
      <c r="J6494" t="str">
        <f>_xlfn.XLOOKUP(tbl_GL[[#This Row],[Account_key]],tbl_COA[Account_key],tbl_COA[SubAccount],,0)</f>
        <v>Cash at Bank</v>
      </c>
      <c r="K6494">
        <f>YEAR(tbl_GL[[#This Row],[Date]])</f>
        <v>2019</v>
      </c>
    </row>
    <row r="6495" spans="1:11" hidden="1" x14ac:dyDescent="0.35">
      <c r="A6495">
        <v>656.3</v>
      </c>
      <c r="B6495" s="24">
        <v>43465</v>
      </c>
      <c r="C6495">
        <v>3</v>
      </c>
      <c r="D6495" s="13">
        <v>420</v>
      </c>
      <c r="E6495" s="13" t="s">
        <v>111</v>
      </c>
      <c r="F6495" s="17">
        <v>600</v>
      </c>
      <c r="G6495" t="str">
        <f>_xlfn.XLOOKUP(tbl_GL[[#This Row],[Account_key]],tbl_COA[Account_key],tbl_COA[Class],"Not Found")</f>
        <v>Non-operating</v>
      </c>
      <c r="H6495" t="str">
        <f>_xlfn.XLOOKUP(tbl_GL[[#This Row],[Account_key]],tbl_COA[Account_key],tbl_COA[SubClass],"Not Found")</f>
        <v>Gain/Loss on Sales of Asset</v>
      </c>
      <c r="I6495" t="str">
        <f>_xlfn.XLOOKUP(tbl_GL[[#This Row],[Account_key]],tbl_COA[Account_key],tbl_COA[SubClass2],"Not Found")</f>
        <v>Gain/Loss on Sales of Asset</v>
      </c>
      <c r="J6495" t="str">
        <f>_xlfn.XLOOKUP(tbl_GL[[#This Row],[Account_key]],tbl_COA[Account_key],tbl_COA[SubAccount],,0)</f>
        <v>Gain/Loss on Sales of Asset</v>
      </c>
      <c r="K6495">
        <f>YEAR(tbl_GL[[#This Row],[Date]])</f>
        <v>2018</v>
      </c>
    </row>
    <row r="6496" spans="1:11" x14ac:dyDescent="0.35">
      <c r="A6496">
        <v>657.1</v>
      </c>
      <c r="B6496" s="24">
        <v>43467</v>
      </c>
      <c r="C6496">
        <v>3</v>
      </c>
      <c r="D6496" s="13">
        <v>120</v>
      </c>
      <c r="E6496" s="13" t="s">
        <v>98</v>
      </c>
      <c r="F6496" s="17">
        <v>-1395</v>
      </c>
      <c r="G6496" t="str">
        <f>_xlfn.XLOOKUP(tbl_GL[[#This Row],[Account_key]],tbl_COA[Account_key],tbl_COA[Class],"Not Found")</f>
        <v>Liabilities and Owners Equity</v>
      </c>
      <c r="H6496" t="str">
        <f>_xlfn.XLOOKUP(tbl_GL[[#This Row],[Account_key]],tbl_COA[Account_key],tbl_COA[SubClass],"Not Found")</f>
        <v>Liabilities</v>
      </c>
      <c r="I6496" t="str">
        <f>_xlfn.XLOOKUP(tbl_GL[[#This Row],[Account_key]],tbl_COA[Account_key],tbl_COA[SubClass2],"Not Found")</f>
        <v>Current Liabilities</v>
      </c>
      <c r="J6496" t="str">
        <f>_xlfn.XLOOKUP(tbl_GL[[#This Row],[Account_key]],tbl_COA[Account_key],tbl_COA[SubAccount],,0)</f>
        <v>Accrued Expenses</v>
      </c>
      <c r="K6496">
        <f>YEAR(tbl_GL[[#This Row],[Date]])</f>
        <v>2019</v>
      </c>
    </row>
    <row r="6497" spans="1:11" x14ac:dyDescent="0.35">
      <c r="A6497">
        <v>657.2</v>
      </c>
      <c r="B6497" s="24">
        <v>43468</v>
      </c>
      <c r="C6497">
        <v>3</v>
      </c>
      <c r="D6497" s="13">
        <v>30</v>
      </c>
      <c r="E6497" s="13" t="s">
        <v>80</v>
      </c>
      <c r="F6497" s="17">
        <v>-9419</v>
      </c>
      <c r="G6497" t="str">
        <f>_xlfn.XLOOKUP(tbl_GL[[#This Row],[Account_key]],tbl_COA[Account_key],tbl_COA[Class],"Not Found")</f>
        <v>Assets</v>
      </c>
      <c r="H6497" t="str">
        <f>_xlfn.XLOOKUP(tbl_GL[[#This Row],[Account_key]],tbl_COA[Account_key],tbl_COA[SubClass],"Not Found")</f>
        <v>Assets</v>
      </c>
      <c r="I6497" t="str">
        <f>_xlfn.XLOOKUP(tbl_GL[[#This Row],[Account_key]],tbl_COA[Account_key],tbl_COA[SubClass2],"Not Found")</f>
        <v>Current Assets</v>
      </c>
      <c r="J6497" t="str">
        <f>_xlfn.XLOOKUP(tbl_GL[[#This Row],[Account_key]],tbl_COA[Account_key],tbl_COA[SubAccount],,0)</f>
        <v>Trade Receivables</v>
      </c>
      <c r="K6497">
        <f>YEAR(tbl_GL[[#This Row],[Date]])</f>
        <v>2019</v>
      </c>
    </row>
    <row r="6498" spans="1:11" x14ac:dyDescent="0.35">
      <c r="A6498">
        <v>658.1</v>
      </c>
      <c r="B6498" s="24">
        <v>43468</v>
      </c>
      <c r="C6498">
        <v>3</v>
      </c>
      <c r="D6498" s="13">
        <v>10</v>
      </c>
      <c r="E6498" s="13" t="s">
        <v>80</v>
      </c>
      <c r="F6498" s="17">
        <v>9419</v>
      </c>
      <c r="G6498" t="str">
        <f>_xlfn.XLOOKUP(tbl_GL[[#This Row],[Account_key]],tbl_COA[Account_key],tbl_COA[Class],"Not Found")</f>
        <v>Assets</v>
      </c>
      <c r="H6498" t="str">
        <f>_xlfn.XLOOKUP(tbl_GL[[#This Row],[Account_key]],tbl_COA[Account_key],tbl_COA[SubClass],"Not Found")</f>
        <v>Assets</v>
      </c>
      <c r="I6498" t="str">
        <f>_xlfn.XLOOKUP(tbl_GL[[#This Row],[Account_key]],tbl_COA[Account_key],tbl_COA[SubClass2],"Not Found")</f>
        <v>Current Assets</v>
      </c>
      <c r="J6498" t="str">
        <f>_xlfn.XLOOKUP(tbl_GL[[#This Row],[Account_key]],tbl_COA[Account_key],tbl_COA[SubAccount],,0)</f>
        <v>Cash at Bank</v>
      </c>
      <c r="K6498">
        <f>YEAR(tbl_GL[[#This Row],[Date]])</f>
        <v>2019</v>
      </c>
    </row>
    <row r="6499" spans="1:11" x14ac:dyDescent="0.35">
      <c r="A6499">
        <v>658.2</v>
      </c>
      <c r="B6499" s="24">
        <v>43469</v>
      </c>
      <c r="C6499">
        <v>3</v>
      </c>
      <c r="D6499" s="13">
        <v>10</v>
      </c>
      <c r="E6499" s="13" t="s">
        <v>98</v>
      </c>
      <c r="F6499" s="17">
        <v>-900</v>
      </c>
      <c r="G6499" t="str">
        <f>_xlfn.XLOOKUP(tbl_GL[[#This Row],[Account_key]],tbl_COA[Account_key],tbl_COA[Class],"Not Found")</f>
        <v>Assets</v>
      </c>
      <c r="H6499" t="str">
        <f>_xlfn.XLOOKUP(tbl_GL[[#This Row],[Account_key]],tbl_COA[Account_key],tbl_COA[SubClass],"Not Found")</f>
        <v>Assets</v>
      </c>
      <c r="I6499" t="str">
        <f>_xlfn.XLOOKUP(tbl_GL[[#This Row],[Account_key]],tbl_COA[Account_key],tbl_COA[SubClass2],"Not Found")</f>
        <v>Current Assets</v>
      </c>
      <c r="J6499" t="str">
        <f>_xlfn.XLOOKUP(tbl_GL[[#This Row],[Account_key]],tbl_COA[Account_key],tbl_COA[SubAccount],,0)</f>
        <v>Cash at Bank</v>
      </c>
      <c r="K6499">
        <f>YEAR(tbl_GL[[#This Row],[Date]])</f>
        <v>2019</v>
      </c>
    </row>
    <row r="6500" spans="1:11" x14ac:dyDescent="0.35">
      <c r="A6500">
        <v>659.1</v>
      </c>
      <c r="B6500" s="24">
        <v>43469</v>
      </c>
      <c r="C6500">
        <v>3</v>
      </c>
      <c r="D6500" s="13">
        <v>120</v>
      </c>
      <c r="E6500" s="13" t="s">
        <v>98</v>
      </c>
      <c r="F6500" s="17">
        <v>-900</v>
      </c>
      <c r="G6500" t="str">
        <f>_xlfn.XLOOKUP(tbl_GL[[#This Row],[Account_key]],tbl_COA[Account_key],tbl_COA[Class],"Not Found")</f>
        <v>Liabilities and Owners Equity</v>
      </c>
      <c r="H6500" t="str">
        <f>_xlfn.XLOOKUP(tbl_GL[[#This Row],[Account_key]],tbl_COA[Account_key],tbl_COA[SubClass],"Not Found")</f>
        <v>Liabilities</v>
      </c>
      <c r="I6500" t="str">
        <f>_xlfn.XLOOKUP(tbl_GL[[#This Row],[Account_key]],tbl_COA[Account_key],tbl_COA[SubClass2],"Not Found")</f>
        <v>Current Liabilities</v>
      </c>
      <c r="J6500" t="str">
        <f>_xlfn.XLOOKUP(tbl_GL[[#This Row],[Account_key]],tbl_COA[Account_key],tbl_COA[SubAccount],,0)</f>
        <v>Accrued Expenses</v>
      </c>
      <c r="K6500">
        <f>YEAR(tbl_GL[[#This Row],[Date]])</f>
        <v>2019</v>
      </c>
    </row>
    <row r="6501" spans="1:11" x14ac:dyDescent="0.35">
      <c r="A6501">
        <v>659.2</v>
      </c>
      <c r="B6501" s="24">
        <v>43470</v>
      </c>
      <c r="C6501">
        <v>3</v>
      </c>
      <c r="D6501" s="13">
        <v>10</v>
      </c>
      <c r="E6501" s="13" t="s">
        <v>98</v>
      </c>
      <c r="F6501" s="17">
        <v>-1338</v>
      </c>
      <c r="G6501" t="str">
        <f>_xlfn.XLOOKUP(tbl_GL[[#This Row],[Account_key]],tbl_COA[Account_key],tbl_COA[Class],"Not Found")</f>
        <v>Assets</v>
      </c>
      <c r="H6501" t="str">
        <f>_xlfn.XLOOKUP(tbl_GL[[#This Row],[Account_key]],tbl_COA[Account_key],tbl_COA[SubClass],"Not Found")</f>
        <v>Assets</v>
      </c>
      <c r="I6501" t="str">
        <f>_xlfn.XLOOKUP(tbl_GL[[#This Row],[Account_key]],tbl_COA[Account_key],tbl_COA[SubClass2],"Not Found")</f>
        <v>Current Assets</v>
      </c>
      <c r="J6501" t="str">
        <f>_xlfn.XLOOKUP(tbl_GL[[#This Row],[Account_key]],tbl_COA[Account_key],tbl_COA[SubAccount],,0)</f>
        <v>Cash at Bank</v>
      </c>
      <c r="K6501">
        <f>YEAR(tbl_GL[[#This Row],[Date]])</f>
        <v>2019</v>
      </c>
    </row>
    <row r="6502" spans="1:11" x14ac:dyDescent="0.35">
      <c r="A6502">
        <v>660.1</v>
      </c>
      <c r="B6502" s="24">
        <v>43470</v>
      </c>
      <c r="C6502">
        <v>3</v>
      </c>
      <c r="D6502" s="13">
        <v>120</v>
      </c>
      <c r="E6502" s="13" t="s">
        <v>98</v>
      </c>
      <c r="F6502" s="17">
        <v>-1338</v>
      </c>
      <c r="G6502" t="str">
        <f>_xlfn.XLOOKUP(tbl_GL[[#This Row],[Account_key]],tbl_COA[Account_key],tbl_COA[Class],"Not Found")</f>
        <v>Liabilities and Owners Equity</v>
      </c>
      <c r="H6502" t="str">
        <f>_xlfn.XLOOKUP(tbl_GL[[#This Row],[Account_key]],tbl_COA[Account_key],tbl_COA[SubClass],"Not Found")</f>
        <v>Liabilities</v>
      </c>
      <c r="I6502" t="str">
        <f>_xlfn.XLOOKUP(tbl_GL[[#This Row],[Account_key]],tbl_COA[Account_key],tbl_COA[SubClass2],"Not Found")</f>
        <v>Current Liabilities</v>
      </c>
      <c r="J6502" t="str">
        <f>_xlfn.XLOOKUP(tbl_GL[[#This Row],[Account_key]],tbl_COA[Account_key],tbl_COA[SubAccount],,0)</f>
        <v>Accrued Expenses</v>
      </c>
      <c r="K6502">
        <f>YEAR(tbl_GL[[#This Row],[Date]])</f>
        <v>2019</v>
      </c>
    </row>
    <row r="6503" spans="1:11" x14ac:dyDescent="0.35">
      <c r="A6503">
        <v>660.2</v>
      </c>
      <c r="B6503" s="24">
        <v>43470</v>
      </c>
      <c r="C6503">
        <v>3</v>
      </c>
      <c r="D6503" s="13">
        <v>10</v>
      </c>
      <c r="E6503" s="13" t="s">
        <v>84</v>
      </c>
      <c r="F6503" s="17">
        <v>-15750</v>
      </c>
      <c r="G6503" t="str">
        <f>_xlfn.XLOOKUP(tbl_GL[[#This Row],[Account_key]],tbl_COA[Account_key],tbl_COA[Class],"Not Found")</f>
        <v>Assets</v>
      </c>
      <c r="H6503" t="str">
        <f>_xlfn.XLOOKUP(tbl_GL[[#This Row],[Account_key]],tbl_COA[Account_key],tbl_COA[SubClass],"Not Found")</f>
        <v>Assets</v>
      </c>
      <c r="I6503" t="str">
        <f>_xlfn.XLOOKUP(tbl_GL[[#This Row],[Account_key]],tbl_COA[Account_key],tbl_COA[SubClass2],"Not Found")</f>
        <v>Current Assets</v>
      </c>
      <c r="J6503" t="str">
        <f>_xlfn.XLOOKUP(tbl_GL[[#This Row],[Account_key]],tbl_COA[Account_key],tbl_COA[SubAccount],,0)</f>
        <v>Cash at Bank</v>
      </c>
      <c r="K6503">
        <f>YEAR(tbl_GL[[#This Row],[Date]])</f>
        <v>2019</v>
      </c>
    </row>
    <row r="6504" spans="1:11" x14ac:dyDescent="0.35">
      <c r="A6504">
        <v>661.1</v>
      </c>
      <c r="B6504" s="24">
        <v>43470</v>
      </c>
      <c r="C6504">
        <v>3</v>
      </c>
      <c r="D6504" s="13">
        <v>110</v>
      </c>
      <c r="E6504" s="13" t="s">
        <v>84</v>
      </c>
      <c r="F6504" s="17">
        <v>-15750</v>
      </c>
      <c r="G6504" t="str">
        <f>_xlfn.XLOOKUP(tbl_GL[[#This Row],[Account_key]],tbl_COA[Account_key],tbl_COA[Class],"Not Found")</f>
        <v>Liabilities and Owners Equity</v>
      </c>
      <c r="H6504" t="str">
        <f>_xlfn.XLOOKUP(tbl_GL[[#This Row],[Account_key]],tbl_COA[Account_key],tbl_COA[SubClass],"Not Found")</f>
        <v>Liabilities</v>
      </c>
      <c r="I6504" t="str">
        <f>_xlfn.XLOOKUP(tbl_GL[[#This Row],[Account_key]],tbl_COA[Account_key],tbl_COA[SubClass2],"Not Found")</f>
        <v>Current Liabilities</v>
      </c>
      <c r="J6504" t="str">
        <f>_xlfn.XLOOKUP(tbl_GL[[#This Row],[Account_key]],tbl_COA[Account_key],tbl_COA[SubAccount],,0)</f>
        <v>Trade Payables</v>
      </c>
      <c r="K6504">
        <f>YEAR(tbl_GL[[#This Row],[Date]])</f>
        <v>2019</v>
      </c>
    </row>
    <row r="6505" spans="1:11" x14ac:dyDescent="0.35">
      <c r="A6505">
        <v>661.2</v>
      </c>
      <c r="B6505" s="24">
        <v>43479</v>
      </c>
      <c r="C6505">
        <v>3</v>
      </c>
      <c r="D6505" s="13">
        <v>10</v>
      </c>
      <c r="E6505" s="13" t="s">
        <v>98</v>
      </c>
      <c r="F6505" s="17">
        <v>-882</v>
      </c>
      <c r="G6505" t="str">
        <f>_xlfn.XLOOKUP(tbl_GL[[#This Row],[Account_key]],tbl_COA[Account_key],tbl_COA[Class],"Not Found")</f>
        <v>Assets</v>
      </c>
      <c r="H6505" t="str">
        <f>_xlfn.XLOOKUP(tbl_GL[[#This Row],[Account_key]],tbl_COA[Account_key],tbl_COA[SubClass],"Not Found")</f>
        <v>Assets</v>
      </c>
      <c r="I6505" t="str">
        <f>_xlfn.XLOOKUP(tbl_GL[[#This Row],[Account_key]],tbl_COA[Account_key],tbl_COA[SubClass2],"Not Found")</f>
        <v>Current Assets</v>
      </c>
      <c r="J6505" t="str">
        <f>_xlfn.XLOOKUP(tbl_GL[[#This Row],[Account_key]],tbl_COA[Account_key],tbl_COA[SubAccount],,0)</f>
        <v>Cash at Bank</v>
      </c>
      <c r="K6505">
        <f>YEAR(tbl_GL[[#This Row],[Date]])</f>
        <v>2019</v>
      </c>
    </row>
    <row r="6506" spans="1:11" x14ac:dyDescent="0.35">
      <c r="A6506">
        <v>662.1</v>
      </c>
      <c r="B6506" s="24">
        <v>43479</v>
      </c>
      <c r="C6506">
        <v>3</v>
      </c>
      <c r="D6506" s="13">
        <v>120</v>
      </c>
      <c r="E6506" s="13" t="s">
        <v>98</v>
      </c>
      <c r="F6506" s="17">
        <v>-882</v>
      </c>
      <c r="G6506" t="str">
        <f>_xlfn.XLOOKUP(tbl_GL[[#This Row],[Account_key]],tbl_COA[Account_key],tbl_COA[Class],"Not Found")</f>
        <v>Liabilities and Owners Equity</v>
      </c>
      <c r="H6506" t="str">
        <f>_xlfn.XLOOKUP(tbl_GL[[#This Row],[Account_key]],tbl_COA[Account_key],tbl_COA[SubClass],"Not Found")</f>
        <v>Liabilities</v>
      </c>
      <c r="I6506" t="str">
        <f>_xlfn.XLOOKUP(tbl_GL[[#This Row],[Account_key]],tbl_COA[Account_key],tbl_COA[SubClass2],"Not Found")</f>
        <v>Current Liabilities</v>
      </c>
      <c r="J6506" t="str">
        <f>_xlfn.XLOOKUP(tbl_GL[[#This Row],[Account_key]],tbl_COA[Account_key],tbl_COA[SubAccount],,0)</f>
        <v>Accrued Expenses</v>
      </c>
      <c r="K6506">
        <f>YEAR(tbl_GL[[#This Row],[Date]])</f>
        <v>2019</v>
      </c>
    </row>
    <row r="6507" spans="1:11" x14ac:dyDescent="0.35">
      <c r="A6507">
        <v>662.2</v>
      </c>
      <c r="B6507" s="24">
        <v>43479</v>
      </c>
      <c r="C6507">
        <v>3</v>
      </c>
      <c r="D6507" s="13">
        <v>10</v>
      </c>
      <c r="E6507" s="13" t="s">
        <v>98</v>
      </c>
      <c r="F6507" s="17">
        <v>-1037</v>
      </c>
      <c r="G6507" t="str">
        <f>_xlfn.XLOOKUP(tbl_GL[[#This Row],[Account_key]],tbl_COA[Account_key],tbl_COA[Class],"Not Found")</f>
        <v>Assets</v>
      </c>
      <c r="H6507" t="str">
        <f>_xlfn.XLOOKUP(tbl_GL[[#This Row],[Account_key]],tbl_COA[Account_key],tbl_COA[SubClass],"Not Found")</f>
        <v>Assets</v>
      </c>
      <c r="I6507" t="str">
        <f>_xlfn.XLOOKUP(tbl_GL[[#This Row],[Account_key]],tbl_COA[Account_key],tbl_COA[SubClass2],"Not Found")</f>
        <v>Current Assets</v>
      </c>
      <c r="J6507" t="str">
        <f>_xlfn.XLOOKUP(tbl_GL[[#This Row],[Account_key]],tbl_COA[Account_key],tbl_COA[SubAccount],,0)</f>
        <v>Cash at Bank</v>
      </c>
      <c r="K6507">
        <f>YEAR(tbl_GL[[#This Row],[Date]])</f>
        <v>2019</v>
      </c>
    </row>
    <row r="6508" spans="1:11" x14ac:dyDescent="0.35">
      <c r="A6508">
        <v>663.1</v>
      </c>
      <c r="B6508" s="24">
        <v>43479</v>
      </c>
      <c r="C6508">
        <v>3</v>
      </c>
      <c r="D6508" s="13">
        <v>120</v>
      </c>
      <c r="E6508" s="13" t="s">
        <v>98</v>
      </c>
      <c r="F6508" s="17">
        <v>-1037</v>
      </c>
      <c r="G6508" t="str">
        <f>_xlfn.XLOOKUP(tbl_GL[[#This Row],[Account_key]],tbl_COA[Account_key],tbl_COA[Class],"Not Found")</f>
        <v>Liabilities and Owners Equity</v>
      </c>
      <c r="H6508" t="str">
        <f>_xlfn.XLOOKUP(tbl_GL[[#This Row],[Account_key]],tbl_COA[Account_key],tbl_COA[SubClass],"Not Found")</f>
        <v>Liabilities</v>
      </c>
      <c r="I6508" t="str">
        <f>_xlfn.XLOOKUP(tbl_GL[[#This Row],[Account_key]],tbl_COA[Account_key],tbl_COA[SubClass2],"Not Found")</f>
        <v>Current Liabilities</v>
      </c>
      <c r="J6508" t="str">
        <f>_xlfn.XLOOKUP(tbl_GL[[#This Row],[Account_key]],tbl_COA[Account_key],tbl_COA[SubAccount],,0)</f>
        <v>Accrued Expenses</v>
      </c>
      <c r="K6508">
        <f>YEAR(tbl_GL[[#This Row],[Date]])</f>
        <v>2019</v>
      </c>
    </row>
    <row r="6509" spans="1:11" x14ac:dyDescent="0.35">
      <c r="A6509">
        <v>663.2</v>
      </c>
      <c r="B6509" s="24">
        <v>43480</v>
      </c>
      <c r="C6509">
        <v>3</v>
      </c>
      <c r="D6509" s="13">
        <v>10</v>
      </c>
      <c r="E6509" s="13" t="s">
        <v>112</v>
      </c>
      <c r="F6509" s="17">
        <v>-150</v>
      </c>
      <c r="G6509" t="str">
        <f>_xlfn.XLOOKUP(tbl_GL[[#This Row],[Account_key]],tbl_COA[Account_key],tbl_COA[Class],"Not Found")</f>
        <v>Assets</v>
      </c>
      <c r="H6509" t="str">
        <f>_xlfn.XLOOKUP(tbl_GL[[#This Row],[Account_key]],tbl_COA[Account_key],tbl_COA[SubClass],"Not Found")</f>
        <v>Assets</v>
      </c>
      <c r="I6509" t="str">
        <f>_xlfn.XLOOKUP(tbl_GL[[#This Row],[Account_key]],tbl_COA[Account_key],tbl_COA[SubClass2],"Not Found")</f>
        <v>Current Assets</v>
      </c>
      <c r="J6509" t="str">
        <f>_xlfn.XLOOKUP(tbl_GL[[#This Row],[Account_key]],tbl_COA[Account_key],tbl_COA[SubAccount],,0)</f>
        <v>Cash at Bank</v>
      </c>
      <c r="K6509">
        <f>YEAR(tbl_GL[[#This Row],[Date]])</f>
        <v>2019</v>
      </c>
    </row>
    <row r="6510" spans="1:11" x14ac:dyDescent="0.35">
      <c r="A6510">
        <v>664.1</v>
      </c>
      <c r="B6510" s="24">
        <v>43480</v>
      </c>
      <c r="C6510">
        <v>3</v>
      </c>
      <c r="D6510" s="13">
        <v>121</v>
      </c>
      <c r="E6510" s="13" t="s">
        <v>112</v>
      </c>
      <c r="F6510" s="17">
        <v>-150</v>
      </c>
      <c r="G6510" t="str">
        <f>_xlfn.XLOOKUP(tbl_GL[[#This Row],[Account_key]],tbl_COA[Account_key],tbl_COA[Class],"Not Found")</f>
        <v>Liabilities and Owners Equity</v>
      </c>
      <c r="H6510" t="str">
        <f>_xlfn.XLOOKUP(tbl_GL[[#This Row],[Account_key]],tbl_COA[Account_key],tbl_COA[SubClass],"Not Found")</f>
        <v>Liabilities</v>
      </c>
      <c r="I6510" t="str">
        <f>_xlfn.XLOOKUP(tbl_GL[[#This Row],[Account_key]],tbl_COA[Account_key],tbl_COA[SubClass2],"Not Found")</f>
        <v>Current Liabilities</v>
      </c>
      <c r="J6510" t="str">
        <f>_xlfn.XLOOKUP(tbl_GL[[#This Row],[Account_key]],tbl_COA[Account_key],tbl_COA[SubAccount],,0)</f>
        <v>Interest Payable</v>
      </c>
      <c r="K6510">
        <f>YEAR(tbl_GL[[#This Row],[Date]])</f>
        <v>2019</v>
      </c>
    </row>
    <row r="6511" spans="1:11" x14ac:dyDescent="0.35">
      <c r="A6511">
        <v>664.2</v>
      </c>
      <c r="B6511" s="24">
        <v>43480</v>
      </c>
      <c r="C6511">
        <v>3</v>
      </c>
      <c r="D6511" s="13">
        <v>30</v>
      </c>
      <c r="E6511" s="13" t="s">
        <v>80</v>
      </c>
      <c r="F6511" s="17">
        <v>-9589</v>
      </c>
      <c r="G6511" t="str">
        <f>_xlfn.XLOOKUP(tbl_GL[[#This Row],[Account_key]],tbl_COA[Account_key],tbl_COA[Class],"Not Found")</f>
        <v>Assets</v>
      </c>
      <c r="H6511" t="str">
        <f>_xlfn.XLOOKUP(tbl_GL[[#This Row],[Account_key]],tbl_COA[Account_key],tbl_COA[SubClass],"Not Found")</f>
        <v>Assets</v>
      </c>
      <c r="I6511" t="str">
        <f>_xlfn.XLOOKUP(tbl_GL[[#This Row],[Account_key]],tbl_COA[Account_key],tbl_COA[SubClass2],"Not Found")</f>
        <v>Current Assets</v>
      </c>
      <c r="J6511" t="str">
        <f>_xlfn.XLOOKUP(tbl_GL[[#This Row],[Account_key]],tbl_COA[Account_key],tbl_COA[SubAccount],,0)</f>
        <v>Trade Receivables</v>
      </c>
      <c r="K6511">
        <f>YEAR(tbl_GL[[#This Row],[Date]])</f>
        <v>2019</v>
      </c>
    </row>
    <row r="6512" spans="1:11" x14ac:dyDescent="0.35">
      <c r="A6512">
        <v>665.1</v>
      </c>
      <c r="B6512" s="24">
        <v>43480</v>
      </c>
      <c r="C6512">
        <v>3</v>
      </c>
      <c r="D6512" s="13">
        <v>10</v>
      </c>
      <c r="E6512" s="13" t="s">
        <v>80</v>
      </c>
      <c r="F6512" s="17">
        <v>9589</v>
      </c>
      <c r="G6512" t="str">
        <f>_xlfn.XLOOKUP(tbl_GL[[#This Row],[Account_key]],tbl_COA[Account_key],tbl_COA[Class],"Not Found")</f>
        <v>Assets</v>
      </c>
      <c r="H6512" t="str">
        <f>_xlfn.XLOOKUP(tbl_GL[[#This Row],[Account_key]],tbl_COA[Account_key],tbl_COA[SubClass],"Not Found")</f>
        <v>Assets</v>
      </c>
      <c r="I6512" t="str">
        <f>_xlfn.XLOOKUP(tbl_GL[[#This Row],[Account_key]],tbl_COA[Account_key],tbl_COA[SubClass2],"Not Found")</f>
        <v>Current Assets</v>
      </c>
      <c r="J6512" t="str">
        <f>_xlfn.XLOOKUP(tbl_GL[[#This Row],[Account_key]],tbl_COA[Account_key],tbl_COA[SubAccount],,0)</f>
        <v>Cash at Bank</v>
      </c>
      <c r="K6512">
        <f>YEAR(tbl_GL[[#This Row],[Date]])</f>
        <v>2019</v>
      </c>
    </row>
    <row r="6513" spans="1:11" x14ac:dyDescent="0.35">
      <c r="A6513">
        <v>665.2</v>
      </c>
      <c r="B6513" s="24">
        <v>43480</v>
      </c>
      <c r="C6513">
        <v>3</v>
      </c>
      <c r="D6513" s="13">
        <v>135</v>
      </c>
      <c r="E6513" s="13" t="s">
        <v>132</v>
      </c>
      <c r="F6513" s="17">
        <v>-16250</v>
      </c>
      <c r="G6513" t="str">
        <f>_xlfn.XLOOKUP(tbl_GL[[#This Row],[Account_key]],tbl_COA[Account_key],tbl_COA[Class],"Not Found")</f>
        <v>Liabilities and Owners Equity</v>
      </c>
      <c r="H6513" t="str">
        <f>_xlfn.XLOOKUP(tbl_GL[[#This Row],[Account_key]],tbl_COA[Account_key],tbl_COA[SubClass],"Not Found")</f>
        <v>Liabilities</v>
      </c>
      <c r="I6513" t="str">
        <f>_xlfn.XLOOKUP(tbl_GL[[#This Row],[Account_key]],tbl_COA[Account_key],tbl_COA[SubClass2],"Not Found")</f>
        <v>Current Liabilities</v>
      </c>
      <c r="J6513" t="str">
        <f>_xlfn.XLOOKUP(tbl_GL[[#This Row],[Account_key]],tbl_COA[Account_key],tbl_COA[SubAccount],,0)</f>
        <v>Dividends payable</v>
      </c>
      <c r="K6513">
        <f>YEAR(tbl_GL[[#This Row],[Date]])</f>
        <v>2019</v>
      </c>
    </row>
    <row r="6514" spans="1:11" x14ac:dyDescent="0.35">
      <c r="A6514">
        <v>666.1</v>
      </c>
      <c r="B6514" s="24">
        <v>43480</v>
      </c>
      <c r="C6514">
        <v>3</v>
      </c>
      <c r="D6514" s="13">
        <v>10</v>
      </c>
      <c r="E6514" s="13" t="s">
        <v>132</v>
      </c>
      <c r="F6514" s="17">
        <v>-16250</v>
      </c>
      <c r="G6514" t="str">
        <f>_xlfn.XLOOKUP(tbl_GL[[#This Row],[Account_key]],tbl_COA[Account_key],tbl_COA[Class],"Not Found")</f>
        <v>Assets</v>
      </c>
      <c r="H6514" t="str">
        <f>_xlfn.XLOOKUP(tbl_GL[[#This Row],[Account_key]],tbl_COA[Account_key],tbl_COA[SubClass],"Not Found")</f>
        <v>Assets</v>
      </c>
      <c r="I6514" t="str">
        <f>_xlfn.XLOOKUP(tbl_GL[[#This Row],[Account_key]],tbl_COA[Account_key],tbl_COA[SubClass2],"Not Found")</f>
        <v>Current Assets</v>
      </c>
      <c r="J6514" t="str">
        <f>_xlfn.XLOOKUP(tbl_GL[[#This Row],[Account_key]],tbl_COA[Account_key],tbl_COA[SubAccount],,0)</f>
        <v>Cash at Bank</v>
      </c>
      <c r="K6514">
        <f>YEAR(tbl_GL[[#This Row],[Date]])</f>
        <v>2019</v>
      </c>
    </row>
    <row r="6515" spans="1:11" x14ac:dyDescent="0.35">
      <c r="A6515">
        <v>666.2</v>
      </c>
      <c r="B6515" s="24">
        <v>43481</v>
      </c>
      <c r="C6515">
        <v>3</v>
      </c>
      <c r="D6515" s="13">
        <v>30</v>
      </c>
      <c r="E6515" s="13" t="s">
        <v>80</v>
      </c>
      <c r="F6515" s="17">
        <v>-9259</v>
      </c>
      <c r="G6515" t="str">
        <f>_xlfn.XLOOKUP(tbl_GL[[#This Row],[Account_key]],tbl_COA[Account_key],tbl_COA[Class],"Not Found")</f>
        <v>Assets</v>
      </c>
      <c r="H6515" t="str">
        <f>_xlfn.XLOOKUP(tbl_GL[[#This Row],[Account_key]],tbl_COA[Account_key],tbl_COA[SubClass],"Not Found")</f>
        <v>Assets</v>
      </c>
      <c r="I6515" t="str">
        <f>_xlfn.XLOOKUP(tbl_GL[[#This Row],[Account_key]],tbl_COA[Account_key],tbl_COA[SubClass2],"Not Found")</f>
        <v>Current Assets</v>
      </c>
      <c r="J6515" t="str">
        <f>_xlfn.XLOOKUP(tbl_GL[[#This Row],[Account_key]],tbl_COA[Account_key],tbl_COA[SubAccount],,0)</f>
        <v>Trade Receivables</v>
      </c>
      <c r="K6515">
        <f>YEAR(tbl_GL[[#This Row],[Date]])</f>
        <v>2019</v>
      </c>
    </row>
    <row r="6516" spans="1:11" x14ac:dyDescent="0.35">
      <c r="A6516">
        <v>667.1</v>
      </c>
      <c r="B6516" s="24">
        <v>43481</v>
      </c>
      <c r="C6516">
        <v>3</v>
      </c>
      <c r="D6516" s="13">
        <v>10</v>
      </c>
      <c r="E6516" s="13" t="s">
        <v>80</v>
      </c>
      <c r="F6516" s="17">
        <v>9259</v>
      </c>
      <c r="G6516" t="str">
        <f>_xlfn.XLOOKUP(tbl_GL[[#This Row],[Account_key]],tbl_COA[Account_key],tbl_COA[Class],"Not Found")</f>
        <v>Assets</v>
      </c>
      <c r="H6516" t="str">
        <f>_xlfn.XLOOKUP(tbl_GL[[#This Row],[Account_key]],tbl_COA[Account_key],tbl_COA[SubClass],"Not Found")</f>
        <v>Assets</v>
      </c>
      <c r="I6516" t="str">
        <f>_xlfn.XLOOKUP(tbl_GL[[#This Row],[Account_key]],tbl_COA[Account_key],tbl_COA[SubClass2],"Not Found")</f>
        <v>Current Assets</v>
      </c>
      <c r="J6516" t="str">
        <f>_xlfn.XLOOKUP(tbl_GL[[#This Row],[Account_key]],tbl_COA[Account_key],tbl_COA[SubAccount],,0)</f>
        <v>Cash at Bank</v>
      </c>
      <c r="K6516">
        <f>YEAR(tbl_GL[[#This Row],[Date]])</f>
        <v>2019</v>
      </c>
    </row>
    <row r="6517" spans="1:11" x14ac:dyDescent="0.35">
      <c r="A6517">
        <v>667.2</v>
      </c>
      <c r="B6517" s="24">
        <v>43466</v>
      </c>
      <c r="C6517">
        <v>3</v>
      </c>
      <c r="D6517" s="13">
        <v>230</v>
      </c>
      <c r="E6517" s="13" t="s">
        <v>4</v>
      </c>
      <c r="F6517" s="17">
        <v>-531</v>
      </c>
      <c r="G6517" t="str">
        <f>_xlfn.XLOOKUP(tbl_GL[[#This Row],[Account_key]],tbl_COA[Account_key],tbl_COA[Class],"Not Found")</f>
        <v>Trading account</v>
      </c>
      <c r="H6517" t="str">
        <f>_xlfn.XLOOKUP(tbl_GL[[#This Row],[Account_key]],tbl_COA[Account_key],tbl_COA[SubClass],"Not Found")</f>
        <v>Cost of Sales</v>
      </c>
      <c r="I6517" t="str">
        <f>_xlfn.XLOOKUP(tbl_GL[[#This Row],[Account_key]],tbl_COA[Account_key],tbl_COA[SubClass2],"Not Found")</f>
        <v>Cost of Sales</v>
      </c>
      <c r="J6517" t="str">
        <f>_xlfn.XLOOKUP(tbl_GL[[#This Row],[Account_key]],tbl_COA[Account_key],tbl_COA[SubAccount],,0)</f>
        <v>Cost of Sales</v>
      </c>
      <c r="K6517">
        <f>YEAR(tbl_GL[[#This Row],[Date]])</f>
        <v>2019</v>
      </c>
    </row>
    <row r="6518" spans="1:11" x14ac:dyDescent="0.35">
      <c r="A6518">
        <v>668.1</v>
      </c>
      <c r="B6518" s="24">
        <v>43466</v>
      </c>
      <c r="C6518">
        <v>3</v>
      </c>
      <c r="D6518" s="13">
        <v>60</v>
      </c>
      <c r="E6518" s="13" t="s">
        <v>4</v>
      </c>
      <c r="F6518" s="17">
        <v>-531</v>
      </c>
      <c r="G6518" t="str">
        <f>_xlfn.XLOOKUP(tbl_GL[[#This Row],[Account_key]],tbl_COA[Account_key],tbl_COA[Class],"Not Found")</f>
        <v>Assets</v>
      </c>
      <c r="H6518" t="str">
        <f>_xlfn.XLOOKUP(tbl_GL[[#This Row],[Account_key]],tbl_COA[Account_key],tbl_COA[SubClass],"Not Found")</f>
        <v>Assets</v>
      </c>
      <c r="I6518" t="str">
        <f>_xlfn.XLOOKUP(tbl_GL[[#This Row],[Account_key]],tbl_COA[Account_key],tbl_COA[SubClass2],"Not Found")</f>
        <v>Current Assets</v>
      </c>
      <c r="J6518" t="str">
        <f>_xlfn.XLOOKUP(tbl_GL[[#This Row],[Account_key]],tbl_COA[Account_key],tbl_COA[SubAccount],,0)</f>
        <v>Inventory</v>
      </c>
      <c r="K6518">
        <f>YEAR(tbl_GL[[#This Row],[Date]])</f>
        <v>2019</v>
      </c>
    </row>
    <row r="6519" spans="1:11" x14ac:dyDescent="0.35">
      <c r="A6519">
        <v>668.2</v>
      </c>
      <c r="B6519" s="24">
        <v>43466</v>
      </c>
      <c r="C6519">
        <v>3</v>
      </c>
      <c r="D6519" s="13">
        <v>230</v>
      </c>
      <c r="E6519" s="13" t="s">
        <v>4</v>
      </c>
      <c r="F6519" s="17">
        <v>-673</v>
      </c>
      <c r="G6519" t="str">
        <f>_xlfn.XLOOKUP(tbl_GL[[#This Row],[Account_key]],tbl_COA[Account_key],tbl_COA[Class],"Not Found")</f>
        <v>Trading account</v>
      </c>
      <c r="H6519" t="str">
        <f>_xlfn.XLOOKUP(tbl_GL[[#This Row],[Account_key]],tbl_COA[Account_key],tbl_COA[SubClass],"Not Found")</f>
        <v>Cost of Sales</v>
      </c>
      <c r="I6519" t="str">
        <f>_xlfn.XLOOKUP(tbl_GL[[#This Row],[Account_key]],tbl_COA[Account_key],tbl_COA[SubClass2],"Not Found")</f>
        <v>Cost of Sales</v>
      </c>
      <c r="J6519" t="str">
        <f>_xlfn.XLOOKUP(tbl_GL[[#This Row],[Account_key]],tbl_COA[Account_key],tbl_COA[SubAccount],,0)</f>
        <v>Cost of Sales</v>
      </c>
      <c r="K6519">
        <f>YEAR(tbl_GL[[#This Row],[Date]])</f>
        <v>2019</v>
      </c>
    </row>
    <row r="6520" spans="1:11" x14ac:dyDescent="0.35">
      <c r="A6520">
        <v>669.1</v>
      </c>
      <c r="B6520" s="24">
        <v>43466</v>
      </c>
      <c r="C6520">
        <v>3</v>
      </c>
      <c r="D6520" s="13">
        <v>60</v>
      </c>
      <c r="E6520" s="13" t="s">
        <v>4</v>
      </c>
      <c r="F6520" s="17">
        <v>-673</v>
      </c>
      <c r="G6520" t="str">
        <f>_xlfn.XLOOKUP(tbl_GL[[#This Row],[Account_key]],tbl_COA[Account_key],tbl_COA[Class],"Not Found")</f>
        <v>Assets</v>
      </c>
      <c r="H6520" t="str">
        <f>_xlfn.XLOOKUP(tbl_GL[[#This Row],[Account_key]],tbl_COA[Account_key],tbl_COA[SubClass],"Not Found")</f>
        <v>Assets</v>
      </c>
      <c r="I6520" t="str">
        <f>_xlfn.XLOOKUP(tbl_GL[[#This Row],[Account_key]],tbl_COA[Account_key],tbl_COA[SubClass2],"Not Found")</f>
        <v>Current Assets</v>
      </c>
      <c r="J6520" t="str">
        <f>_xlfn.XLOOKUP(tbl_GL[[#This Row],[Account_key]],tbl_COA[Account_key],tbl_COA[SubAccount],,0)</f>
        <v>Inventory</v>
      </c>
      <c r="K6520">
        <f>YEAR(tbl_GL[[#This Row],[Date]])</f>
        <v>2019</v>
      </c>
    </row>
    <row r="6521" spans="1:11" x14ac:dyDescent="0.35">
      <c r="A6521">
        <v>669.2</v>
      </c>
      <c r="B6521" s="24">
        <v>43466</v>
      </c>
      <c r="C6521">
        <v>3</v>
      </c>
      <c r="D6521" s="13">
        <v>280</v>
      </c>
      <c r="E6521" s="13" t="s">
        <v>97</v>
      </c>
      <c r="F6521" s="17">
        <v>-1833</v>
      </c>
      <c r="G6521" t="str">
        <f>_xlfn.XLOOKUP(tbl_GL[[#This Row],[Account_key]],tbl_COA[Account_key],tbl_COA[Class],"Not Found")</f>
        <v>Operating account</v>
      </c>
      <c r="H6521" t="str">
        <f>_xlfn.XLOOKUP(tbl_GL[[#This Row],[Account_key]],tbl_COA[Account_key],tbl_COA[SubClass],"Not Found")</f>
        <v>Operating Expenses</v>
      </c>
      <c r="I6521" t="str">
        <f>_xlfn.XLOOKUP(tbl_GL[[#This Row],[Account_key]],tbl_COA[Account_key],tbl_COA[SubClass2],"Not Found")</f>
        <v>Marketing</v>
      </c>
      <c r="J6521" t="str">
        <f>_xlfn.XLOOKUP(tbl_GL[[#This Row],[Account_key]],tbl_COA[Account_key],tbl_COA[SubAccount],,0)</f>
        <v>Advertisements</v>
      </c>
      <c r="K6521">
        <f>YEAR(tbl_GL[[#This Row],[Date]])</f>
        <v>2019</v>
      </c>
    </row>
    <row r="6522" spans="1:11" x14ac:dyDescent="0.35">
      <c r="A6522">
        <v>670.1</v>
      </c>
      <c r="B6522" s="24">
        <v>43466</v>
      </c>
      <c r="C6522">
        <v>3</v>
      </c>
      <c r="D6522" s="13">
        <v>120</v>
      </c>
      <c r="E6522" s="13" t="s">
        <v>97</v>
      </c>
      <c r="F6522" s="17">
        <v>1833</v>
      </c>
      <c r="G6522" t="str">
        <f>_xlfn.XLOOKUP(tbl_GL[[#This Row],[Account_key]],tbl_COA[Account_key],tbl_COA[Class],"Not Found")</f>
        <v>Liabilities and Owners Equity</v>
      </c>
      <c r="H6522" t="str">
        <f>_xlfn.XLOOKUP(tbl_GL[[#This Row],[Account_key]],tbl_COA[Account_key],tbl_COA[SubClass],"Not Found")</f>
        <v>Liabilities</v>
      </c>
      <c r="I6522" t="str">
        <f>_xlfn.XLOOKUP(tbl_GL[[#This Row],[Account_key]],tbl_COA[Account_key],tbl_COA[SubClass2],"Not Found")</f>
        <v>Current Liabilities</v>
      </c>
      <c r="J6522" t="str">
        <f>_xlfn.XLOOKUP(tbl_GL[[#This Row],[Account_key]],tbl_COA[Account_key],tbl_COA[SubAccount],,0)</f>
        <v>Accrued Expenses</v>
      </c>
      <c r="K6522">
        <f>YEAR(tbl_GL[[#This Row],[Date]])</f>
        <v>2019</v>
      </c>
    </row>
    <row r="6523" spans="1:11" x14ac:dyDescent="0.35">
      <c r="A6523">
        <v>670.2</v>
      </c>
      <c r="B6523" s="24">
        <v>43466</v>
      </c>
      <c r="C6523">
        <v>3</v>
      </c>
      <c r="D6523" s="13">
        <v>210</v>
      </c>
      <c r="E6523" s="13" t="s">
        <v>8</v>
      </c>
      <c r="F6523" s="17">
        <v>2130</v>
      </c>
      <c r="G6523" t="str">
        <f>_xlfn.XLOOKUP(tbl_GL[[#This Row],[Account_key]],tbl_COA[Account_key],tbl_COA[Class],"Not Found")</f>
        <v>Trading account</v>
      </c>
      <c r="H6523" t="str">
        <f>_xlfn.XLOOKUP(tbl_GL[[#This Row],[Account_key]],tbl_COA[Account_key],tbl_COA[SubClass],"Not Found")</f>
        <v>Sales</v>
      </c>
      <c r="I6523" t="str">
        <f>_xlfn.XLOOKUP(tbl_GL[[#This Row],[Account_key]],tbl_COA[Account_key],tbl_COA[SubClass2],"Not Found")</f>
        <v>Sales</v>
      </c>
      <c r="J6523" t="str">
        <f>_xlfn.XLOOKUP(tbl_GL[[#This Row],[Account_key]],tbl_COA[Account_key],tbl_COA[SubAccount],,0)</f>
        <v>Sales</v>
      </c>
      <c r="K6523">
        <f>YEAR(tbl_GL[[#This Row],[Date]])</f>
        <v>2019</v>
      </c>
    </row>
    <row r="6524" spans="1:11" x14ac:dyDescent="0.35">
      <c r="A6524">
        <v>671.1</v>
      </c>
      <c r="B6524" s="24">
        <v>43466</v>
      </c>
      <c r="C6524">
        <v>3</v>
      </c>
      <c r="D6524" s="13">
        <v>30</v>
      </c>
      <c r="E6524" s="13" t="s">
        <v>8</v>
      </c>
      <c r="F6524" s="17">
        <v>2130</v>
      </c>
      <c r="G6524" t="str">
        <f>_xlfn.XLOOKUP(tbl_GL[[#This Row],[Account_key]],tbl_COA[Account_key],tbl_COA[Class],"Not Found")</f>
        <v>Assets</v>
      </c>
      <c r="H6524" t="str">
        <f>_xlfn.XLOOKUP(tbl_GL[[#This Row],[Account_key]],tbl_COA[Account_key],tbl_COA[SubClass],"Not Found")</f>
        <v>Assets</v>
      </c>
      <c r="I6524" t="str">
        <f>_xlfn.XLOOKUP(tbl_GL[[#This Row],[Account_key]],tbl_COA[Account_key],tbl_COA[SubClass2],"Not Found")</f>
        <v>Current Assets</v>
      </c>
      <c r="J6524" t="str">
        <f>_xlfn.XLOOKUP(tbl_GL[[#This Row],[Account_key]],tbl_COA[Account_key],tbl_COA[SubAccount],,0)</f>
        <v>Trade Receivables</v>
      </c>
      <c r="K6524">
        <f>YEAR(tbl_GL[[#This Row],[Date]])</f>
        <v>2019</v>
      </c>
    </row>
    <row r="6525" spans="1:11" x14ac:dyDescent="0.35">
      <c r="A6525">
        <v>671.2</v>
      </c>
      <c r="B6525" s="24">
        <v>43466</v>
      </c>
      <c r="C6525">
        <v>3</v>
      </c>
      <c r="D6525" s="13">
        <v>210</v>
      </c>
      <c r="E6525" s="13" t="s">
        <v>7</v>
      </c>
      <c r="F6525" s="17">
        <v>2390</v>
      </c>
      <c r="G6525" t="str">
        <f>_xlfn.XLOOKUP(tbl_GL[[#This Row],[Account_key]],tbl_COA[Account_key],tbl_COA[Class],"Not Found")</f>
        <v>Trading account</v>
      </c>
      <c r="H6525" t="str">
        <f>_xlfn.XLOOKUP(tbl_GL[[#This Row],[Account_key]],tbl_COA[Account_key],tbl_COA[SubClass],"Not Found")</f>
        <v>Sales</v>
      </c>
      <c r="I6525" t="str">
        <f>_xlfn.XLOOKUP(tbl_GL[[#This Row],[Account_key]],tbl_COA[Account_key],tbl_COA[SubClass2],"Not Found")</f>
        <v>Sales</v>
      </c>
      <c r="J6525" t="str">
        <f>_xlfn.XLOOKUP(tbl_GL[[#This Row],[Account_key]],tbl_COA[Account_key],tbl_COA[SubAccount],,0)</f>
        <v>Sales</v>
      </c>
      <c r="K6525">
        <f>YEAR(tbl_GL[[#This Row],[Date]])</f>
        <v>2019</v>
      </c>
    </row>
    <row r="6526" spans="1:11" x14ac:dyDescent="0.35">
      <c r="A6526">
        <v>672.1</v>
      </c>
      <c r="B6526" s="24">
        <v>43466</v>
      </c>
      <c r="C6526">
        <v>3</v>
      </c>
      <c r="D6526" s="13">
        <v>10</v>
      </c>
      <c r="E6526" s="13" t="s">
        <v>7</v>
      </c>
      <c r="F6526" s="17">
        <v>2390</v>
      </c>
      <c r="G6526" t="str">
        <f>_xlfn.XLOOKUP(tbl_GL[[#This Row],[Account_key]],tbl_COA[Account_key],tbl_COA[Class],"Not Found")</f>
        <v>Assets</v>
      </c>
      <c r="H6526" t="str">
        <f>_xlfn.XLOOKUP(tbl_GL[[#This Row],[Account_key]],tbl_COA[Account_key],tbl_COA[SubClass],"Not Found")</f>
        <v>Assets</v>
      </c>
      <c r="I6526" t="str">
        <f>_xlfn.XLOOKUP(tbl_GL[[#This Row],[Account_key]],tbl_COA[Account_key],tbl_COA[SubClass2],"Not Found")</f>
        <v>Current Assets</v>
      </c>
      <c r="J6526" t="str">
        <f>_xlfn.XLOOKUP(tbl_GL[[#This Row],[Account_key]],tbl_COA[Account_key],tbl_COA[SubAccount],,0)</f>
        <v>Cash at Bank</v>
      </c>
      <c r="K6526">
        <f>YEAR(tbl_GL[[#This Row],[Date]])</f>
        <v>2019</v>
      </c>
    </row>
    <row r="6527" spans="1:11" x14ac:dyDescent="0.35">
      <c r="A6527">
        <v>672.2</v>
      </c>
      <c r="B6527" s="24">
        <v>43466</v>
      </c>
      <c r="C6527">
        <v>3</v>
      </c>
      <c r="D6527" s="13">
        <v>230</v>
      </c>
      <c r="E6527" s="13" t="s">
        <v>4</v>
      </c>
      <c r="F6527" s="17">
        <v>-2625</v>
      </c>
      <c r="G6527" t="str">
        <f>_xlfn.XLOOKUP(tbl_GL[[#This Row],[Account_key]],tbl_COA[Account_key],tbl_COA[Class],"Not Found")</f>
        <v>Trading account</v>
      </c>
      <c r="H6527" t="str">
        <f>_xlfn.XLOOKUP(tbl_GL[[#This Row],[Account_key]],tbl_COA[Account_key],tbl_COA[SubClass],"Not Found")</f>
        <v>Cost of Sales</v>
      </c>
      <c r="I6527" t="str">
        <f>_xlfn.XLOOKUP(tbl_GL[[#This Row],[Account_key]],tbl_COA[Account_key],tbl_COA[SubClass2],"Not Found")</f>
        <v>Cost of Sales</v>
      </c>
      <c r="J6527" t="str">
        <f>_xlfn.XLOOKUP(tbl_GL[[#This Row],[Account_key]],tbl_COA[Account_key],tbl_COA[SubAccount],,0)</f>
        <v>Cost of Sales</v>
      </c>
      <c r="K6527">
        <f>YEAR(tbl_GL[[#This Row],[Date]])</f>
        <v>2019</v>
      </c>
    </row>
    <row r="6528" spans="1:11" x14ac:dyDescent="0.35">
      <c r="A6528">
        <v>673.1</v>
      </c>
      <c r="B6528" s="24">
        <v>43466</v>
      </c>
      <c r="C6528">
        <v>3</v>
      </c>
      <c r="D6528" s="13">
        <v>60</v>
      </c>
      <c r="E6528" s="13" t="s">
        <v>4</v>
      </c>
      <c r="F6528" s="17">
        <v>-2625</v>
      </c>
      <c r="G6528" t="str">
        <f>_xlfn.XLOOKUP(tbl_GL[[#This Row],[Account_key]],tbl_COA[Account_key],tbl_COA[Class],"Not Found")</f>
        <v>Assets</v>
      </c>
      <c r="H6528" t="str">
        <f>_xlfn.XLOOKUP(tbl_GL[[#This Row],[Account_key]],tbl_COA[Account_key],tbl_COA[SubClass],"Not Found")</f>
        <v>Assets</v>
      </c>
      <c r="I6528" t="str">
        <f>_xlfn.XLOOKUP(tbl_GL[[#This Row],[Account_key]],tbl_COA[Account_key],tbl_COA[SubClass2],"Not Found")</f>
        <v>Current Assets</v>
      </c>
      <c r="J6528" t="str">
        <f>_xlfn.XLOOKUP(tbl_GL[[#This Row],[Account_key]],tbl_COA[Account_key],tbl_COA[SubAccount],,0)</f>
        <v>Inventory</v>
      </c>
      <c r="K6528">
        <f>YEAR(tbl_GL[[#This Row],[Date]])</f>
        <v>2019</v>
      </c>
    </row>
    <row r="6529" spans="1:11" x14ac:dyDescent="0.35">
      <c r="A6529">
        <v>673.2</v>
      </c>
      <c r="B6529" s="24">
        <v>43466</v>
      </c>
      <c r="C6529">
        <v>3</v>
      </c>
      <c r="D6529" s="13">
        <v>210</v>
      </c>
      <c r="E6529" s="13" t="s">
        <v>8</v>
      </c>
      <c r="F6529" s="17">
        <v>10527</v>
      </c>
      <c r="G6529" t="str">
        <f>_xlfn.XLOOKUP(tbl_GL[[#This Row],[Account_key]],tbl_COA[Account_key],tbl_COA[Class],"Not Found")</f>
        <v>Trading account</v>
      </c>
      <c r="H6529" t="str">
        <f>_xlfn.XLOOKUP(tbl_GL[[#This Row],[Account_key]],tbl_COA[Account_key],tbl_COA[SubClass],"Not Found")</f>
        <v>Sales</v>
      </c>
      <c r="I6529" t="str">
        <f>_xlfn.XLOOKUP(tbl_GL[[#This Row],[Account_key]],tbl_COA[Account_key],tbl_COA[SubClass2],"Not Found")</f>
        <v>Sales</v>
      </c>
      <c r="J6529" t="str">
        <f>_xlfn.XLOOKUP(tbl_GL[[#This Row],[Account_key]],tbl_COA[Account_key],tbl_COA[SubAccount],,0)</f>
        <v>Sales</v>
      </c>
      <c r="K6529">
        <f>YEAR(tbl_GL[[#This Row],[Date]])</f>
        <v>2019</v>
      </c>
    </row>
    <row r="6530" spans="1:11" x14ac:dyDescent="0.35">
      <c r="A6530">
        <v>674.1</v>
      </c>
      <c r="B6530" s="24">
        <v>43466</v>
      </c>
      <c r="C6530">
        <v>3</v>
      </c>
      <c r="D6530" s="13">
        <v>30</v>
      </c>
      <c r="E6530" s="13" t="s">
        <v>8</v>
      </c>
      <c r="F6530" s="17">
        <v>10527</v>
      </c>
      <c r="G6530" t="str">
        <f>_xlfn.XLOOKUP(tbl_GL[[#This Row],[Account_key]],tbl_COA[Account_key],tbl_COA[Class],"Not Found")</f>
        <v>Assets</v>
      </c>
      <c r="H6530" t="str">
        <f>_xlfn.XLOOKUP(tbl_GL[[#This Row],[Account_key]],tbl_COA[Account_key],tbl_COA[SubClass],"Not Found")</f>
        <v>Assets</v>
      </c>
      <c r="I6530" t="str">
        <f>_xlfn.XLOOKUP(tbl_GL[[#This Row],[Account_key]],tbl_COA[Account_key],tbl_COA[SubClass2],"Not Found")</f>
        <v>Current Assets</v>
      </c>
      <c r="J6530" t="str">
        <f>_xlfn.XLOOKUP(tbl_GL[[#This Row],[Account_key]],tbl_COA[Account_key],tbl_COA[SubAccount],,0)</f>
        <v>Trade Receivables</v>
      </c>
      <c r="K6530">
        <f>YEAR(tbl_GL[[#This Row],[Date]])</f>
        <v>2019</v>
      </c>
    </row>
    <row r="6531" spans="1:11" x14ac:dyDescent="0.35">
      <c r="A6531">
        <v>674.2</v>
      </c>
      <c r="B6531" s="24">
        <v>43466</v>
      </c>
      <c r="C6531">
        <v>3</v>
      </c>
      <c r="D6531" s="13">
        <v>20</v>
      </c>
      <c r="E6531" s="13" t="s">
        <v>124</v>
      </c>
      <c r="F6531" s="17">
        <v>15000</v>
      </c>
      <c r="G6531" t="str">
        <f>_xlfn.XLOOKUP(tbl_GL[[#This Row],[Account_key]],tbl_COA[Account_key],tbl_COA[Class],"Not Found")</f>
        <v>Assets</v>
      </c>
      <c r="H6531" t="str">
        <f>_xlfn.XLOOKUP(tbl_GL[[#This Row],[Account_key]],tbl_COA[Account_key],tbl_COA[SubClass],"Not Found")</f>
        <v>Assets</v>
      </c>
      <c r="I6531" t="str">
        <f>_xlfn.XLOOKUP(tbl_GL[[#This Row],[Account_key]],tbl_COA[Account_key],tbl_COA[SubClass2],"Not Found")</f>
        <v>Current Assets</v>
      </c>
      <c r="J6531" t="str">
        <f>_xlfn.XLOOKUP(tbl_GL[[#This Row],[Account_key]],tbl_COA[Account_key],tbl_COA[SubAccount],,0)</f>
        <v>Cash in hand</v>
      </c>
      <c r="K6531">
        <f>YEAR(tbl_GL[[#This Row],[Date]])</f>
        <v>2019</v>
      </c>
    </row>
    <row r="6532" spans="1:11" x14ac:dyDescent="0.35">
      <c r="A6532">
        <v>675.1</v>
      </c>
      <c r="B6532" s="24">
        <v>43466</v>
      </c>
      <c r="C6532">
        <v>3</v>
      </c>
      <c r="D6532" s="13">
        <v>10</v>
      </c>
      <c r="E6532" s="13" t="s">
        <v>124</v>
      </c>
      <c r="F6532" s="17">
        <v>-15000</v>
      </c>
      <c r="G6532" t="str">
        <f>_xlfn.XLOOKUP(tbl_GL[[#This Row],[Account_key]],tbl_COA[Account_key],tbl_COA[Class],"Not Found")</f>
        <v>Assets</v>
      </c>
      <c r="H6532" t="str">
        <f>_xlfn.XLOOKUP(tbl_GL[[#This Row],[Account_key]],tbl_COA[Account_key],tbl_COA[SubClass],"Not Found")</f>
        <v>Assets</v>
      </c>
      <c r="I6532" t="str">
        <f>_xlfn.XLOOKUP(tbl_GL[[#This Row],[Account_key]],tbl_COA[Account_key],tbl_COA[SubClass2],"Not Found")</f>
        <v>Current Assets</v>
      </c>
      <c r="J6532" t="str">
        <f>_xlfn.XLOOKUP(tbl_GL[[#This Row],[Account_key]],tbl_COA[Account_key],tbl_COA[SubAccount],,0)</f>
        <v>Cash at Bank</v>
      </c>
      <c r="K6532">
        <f>YEAR(tbl_GL[[#This Row],[Date]])</f>
        <v>2019</v>
      </c>
    </row>
    <row r="6533" spans="1:11" x14ac:dyDescent="0.35">
      <c r="A6533">
        <v>675.2</v>
      </c>
      <c r="B6533" s="24">
        <v>43466</v>
      </c>
      <c r="C6533">
        <v>3</v>
      </c>
      <c r="D6533" s="13">
        <v>100</v>
      </c>
      <c r="E6533" s="13" t="s">
        <v>103</v>
      </c>
      <c r="F6533" s="17">
        <v>7500</v>
      </c>
      <c r="G6533" t="str">
        <f>_xlfn.XLOOKUP(tbl_GL[[#This Row],[Account_key]],tbl_COA[Account_key],tbl_COA[Class],"Not Found")</f>
        <v>Assets</v>
      </c>
      <c r="H6533" t="str">
        <f>_xlfn.XLOOKUP(tbl_GL[[#This Row],[Account_key]],tbl_COA[Account_key],tbl_COA[SubClass],"Not Found")</f>
        <v>Assets</v>
      </c>
      <c r="I6533" t="str">
        <f>_xlfn.XLOOKUP(tbl_GL[[#This Row],[Account_key]],tbl_COA[Account_key],tbl_COA[SubClass2],"Not Found")</f>
        <v>Non-Current Assets</v>
      </c>
      <c r="J6533" t="str">
        <f>_xlfn.XLOOKUP(tbl_GL[[#This Row],[Account_key]],tbl_COA[Account_key],tbl_COA[SubAccount],,0)</f>
        <v>Patents and trademarks</v>
      </c>
      <c r="K6533">
        <f>YEAR(tbl_GL[[#This Row],[Date]])</f>
        <v>2019</v>
      </c>
    </row>
    <row r="6534" spans="1:11" x14ac:dyDescent="0.35">
      <c r="A6534">
        <v>676.1</v>
      </c>
      <c r="B6534" s="24">
        <v>43466</v>
      </c>
      <c r="C6534">
        <v>3</v>
      </c>
      <c r="D6534" s="13">
        <v>160</v>
      </c>
      <c r="E6534" s="13" t="s">
        <v>103</v>
      </c>
      <c r="F6534" s="17">
        <v>7500</v>
      </c>
      <c r="G6534" t="str">
        <f>_xlfn.XLOOKUP(tbl_GL[[#This Row],[Account_key]],tbl_COA[Account_key],tbl_COA[Class],"Not Found")</f>
        <v>Liabilities and Owners Equity</v>
      </c>
      <c r="H6534" t="str">
        <f>_xlfn.XLOOKUP(tbl_GL[[#This Row],[Account_key]],tbl_COA[Account_key],tbl_COA[SubClass],"Not Found")</f>
        <v>Liabilities</v>
      </c>
      <c r="I6534" t="str">
        <f>_xlfn.XLOOKUP(tbl_GL[[#This Row],[Account_key]],tbl_COA[Account_key],tbl_COA[SubClass2],"Not Found")</f>
        <v>Long Term Liabilities</v>
      </c>
      <c r="J6534" t="str">
        <f>_xlfn.XLOOKUP(tbl_GL[[#This Row],[Account_key]],tbl_COA[Account_key],tbl_COA[SubAccount],,0)</f>
        <v>Long Term Obligations</v>
      </c>
      <c r="K6534">
        <f>YEAR(tbl_GL[[#This Row],[Date]])</f>
        <v>2019</v>
      </c>
    </row>
    <row r="6535" spans="1:11" x14ac:dyDescent="0.35">
      <c r="A6535">
        <v>676.2</v>
      </c>
      <c r="B6535" s="24">
        <v>43466</v>
      </c>
      <c r="C6535">
        <v>3</v>
      </c>
      <c r="D6535" s="13">
        <v>60</v>
      </c>
      <c r="E6535" s="13" t="s">
        <v>84</v>
      </c>
      <c r="F6535" s="17">
        <v>16200</v>
      </c>
      <c r="G6535" t="str">
        <f>_xlfn.XLOOKUP(tbl_GL[[#This Row],[Account_key]],tbl_COA[Account_key],tbl_COA[Class],"Not Found")</f>
        <v>Assets</v>
      </c>
      <c r="H6535" t="str">
        <f>_xlfn.XLOOKUP(tbl_GL[[#This Row],[Account_key]],tbl_COA[Account_key],tbl_COA[SubClass],"Not Found")</f>
        <v>Assets</v>
      </c>
      <c r="I6535" t="str">
        <f>_xlfn.XLOOKUP(tbl_GL[[#This Row],[Account_key]],tbl_COA[Account_key],tbl_COA[SubClass2],"Not Found")</f>
        <v>Current Assets</v>
      </c>
      <c r="J6535" t="str">
        <f>_xlfn.XLOOKUP(tbl_GL[[#This Row],[Account_key]],tbl_COA[Account_key],tbl_COA[SubAccount],,0)</f>
        <v>Inventory</v>
      </c>
      <c r="K6535">
        <f>YEAR(tbl_GL[[#This Row],[Date]])</f>
        <v>2019</v>
      </c>
    </row>
    <row r="6536" spans="1:11" x14ac:dyDescent="0.35">
      <c r="A6536">
        <v>677.1</v>
      </c>
      <c r="B6536" s="24">
        <v>43466</v>
      </c>
      <c r="C6536">
        <v>3</v>
      </c>
      <c r="D6536" s="13">
        <v>110</v>
      </c>
      <c r="E6536" s="13" t="s">
        <v>84</v>
      </c>
      <c r="F6536" s="17">
        <v>16200</v>
      </c>
      <c r="G6536" t="str">
        <f>_xlfn.XLOOKUP(tbl_GL[[#This Row],[Account_key]],tbl_COA[Account_key],tbl_COA[Class],"Not Found")</f>
        <v>Liabilities and Owners Equity</v>
      </c>
      <c r="H6536" t="str">
        <f>_xlfn.XLOOKUP(tbl_GL[[#This Row],[Account_key]],tbl_COA[Account_key],tbl_COA[SubClass],"Not Found")</f>
        <v>Liabilities</v>
      </c>
      <c r="I6536" t="str">
        <f>_xlfn.XLOOKUP(tbl_GL[[#This Row],[Account_key]],tbl_COA[Account_key],tbl_COA[SubClass2],"Not Found")</f>
        <v>Current Liabilities</v>
      </c>
      <c r="J6536" t="str">
        <f>_xlfn.XLOOKUP(tbl_GL[[#This Row],[Account_key]],tbl_COA[Account_key],tbl_COA[SubAccount],,0)</f>
        <v>Trade Payables</v>
      </c>
      <c r="K6536">
        <f>YEAR(tbl_GL[[#This Row],[Date]])</f>
        <v>2019</v>
      </c>
    </row>
    <row r="6537" spans="1:11" x14ac:dyDescent="0.35">
      <c r="A6537">
        <v>677.2</v>
      </c>
      <c r="B6537" s="24">
        <v>43466</v>
      </c>
      <c r="C6537">
        <v>3</v>
      </c>
      <c r="D6537" s="13">
        <v>90</v>
      </c>
      <c r="E6537" s="13" t="s">
        <v>102</v>
      </c>
      <c r="F6537" s="17">
        <v>294000</v>
      </c>
      <c r="G6537" t="str">
        <f>_xlfn.XLOOKUP(tbl_GL[[#This Row],[Account_key]],tbl_COA[Account_key],tbl_COA[Class],"Not Found")</f>
        <v>Assets</v>
      </c>
      <c r="H6537" t="str">
        <f>_xlfn.XLOOKUP(tbl_GL[[#This Row],[Account_key]],tbl_COA[Account_key],tbl_COA[SubClass],"Not Found")</f>
        <v>Assets</v>
      </c>
      <c r="I6537" t="str">
        <f>_xlfn.XLOOKUP(tbl_GL[[#This Row],[Account_key]],tbl_COA[Account_key],tbl_COA[SubClass2],"Not Found")</f>
        <v>Non-Current Assets</v>
      </c>
      <c r="J6537" t="str">
        <f>_xlfn.XLOOKUP(tbl_GL[[#This Row],[Account_key]],tbl_COA[Account_key],tbl_COA[SubAccount],,0)</f>
        <v>Office Furniture &amp; Equipment</v>
      </c>
      <c r="K6537">
        <f>YEAR(tbl_GL[[#This Row],[Date]])</f>
        <v>2019</v>
      </c>
    </row>
    <row r="6538" spans="1:11" x14ac:dyDescent="0.35">
      <c r="A6538">
        <v>678.1</v>
      </c>
      <c r="B6538" s="24">
        <v>43466</v>
      </c>
      <c r="C6538">
        <v>3</v>
      </c>
      <c r="D6538" s="13">
        <v>10</v>
      </c>
      <c r="E6538" s="13" t="s">
        <v>102</v>
      </c>
      <c r="F6538" s="17">
        <v>-294000</v>
      </c>
      <c r="G6538" t="str">
        <f>_xlfn.XLOOKUP(tbl_GL[[#This Row],[Account_key]],tbl_COA[Account_key],tbl_COA[Class],"Not Found")</f>
        <v>Assets</v>
      </c>
      <c r="H6538" t="str">
        <f>_xlfn.XLOOKUP(tbl_GL[[#This Row],[Account_key]],tbl_COA[Account_key],tbl_COA[SubClass],"Not Found")</f>
        <v>Assets</v>
      </c>
      <c r="I6538" t="str">
        <f>_xlfn.XLOOKUP(tbl_GL[[#This Row],[Account_key]],tbl_COA[Account_key],tbl_COA[SubClass2],"Not Found")</f>
        <v>Current Assets</v>
      </c>
      <c r="J6538" t="str">
        <f>_xlfn.XLOOKUP(tbl_GL[[#This Row],[Account_key]],tbl_COA[Account_key],tbl_COA[SubAccount],,0)</f>
        <v>Cash at Bank</v>
      </c>
      <c r="K6538">
        <f>YEAR(tbl_GL[[#This Row],[Date]])</f>
        <v>2019</v>
      </c>
    </row>
    <row r="6539" spans="1:11" x14ac:dyDescent="0.35">
      <c r="A6539">
        <v>678.2</v>
      </c>
      <c r="B6539" s="24">
        <v>43466</v>
      </c>
      <c r="C6539">
        <v>3</v>
      </c>
      <c r="D6539" s="13">
        <v>10</v>
      </c>
      <c r="E6539" s="13" t="s">
        <v>106</v>
      </c>
      <c r="F6539" s="17">
        <v>338000</v>
      </c>
      <c r="G6539" t="str">
        <f>_xlfn.XLOOKUP(tbl_GL[[#This Row],[Account_key]],tbl_COA[Account_key],tbl_COA[Class],"Not Found")</f>
        <v>Assets</v>
      </c>
      <c r="H6539" t="str">
        <f>_xlfn.XLOOKUP(tbl_GL[[#This Row],[Account_key]],tbl_COA[Account_key],tbl_COA[SubClass],"Not Found")</f>
        <v>Assets</v>
      </c>
      <c r="I6539" t="str">
        <f>_xlfn.XLOOKUP(tbl_GL[[#This Row],[Account_key]],tbl_COA[Account_key],tbl_COA[SubClass2],"Not Found")</f>
        <v>Current Assets</v>
      </c>
      <c r="J6539" t="str">
        <f>_xlfn.XLOOKUP(tbl_GL[[#This Row],[Account_key]],tbl_COA[Account_key],tbl_COA[SubAccount],,0)</f>
        <v>Cash at Bank</v>
      </c>
      <c r="K6539">
        <f>YEAR(tbl_GL[[#This Row],[Date]])</f>
        <v>2019</v>
      </c>
    </row>
    <row r="6540" spans="1:11" x14ac:dyDescent="0.35">
      <c r="A6540">
        <v>679.1</v>
      </c>
      <c r="B6540" s="24">
        <v>43466</v>
      </c>
      <c r="C6540">
        <v>3</v>
      </c>
      <c r="D6540" s="13">
        <v>180</v>
      </c>
      <c r="E6540" s="13" t="s">
        <v>106</v>
      </c>
      <c r="F6540" s="17">
        <v>338000</v>
      </c>
      <c r="G6540" t="str">
        <f>_xlfn.XLOOKUP(tbl_GL[[#This Row],[Account_key]],tbl_COA[Account_key],tbl_COA[Class],"Not Found")</f>
        <v>Liabilities and Owners Equity</v>
      </c>
      <c r="H6540" t="str">
        <f>_xlfn.XLOOKUP(tbl_GL[[#This Row],[Account_key]],tbl_COA[Account_key],tbl_COA[SubClass],"Not Found")</f>
        <v>Owners Equity</v>
      </c>
      <c r="I6540" t="str">
        <f>_xlfn.XLOOKUP(tbl_GL[[#This Row],[Account_key]],tbl_COA[Account_key],tbl_COA[SubClass2],"Not Found")</f>
        <v>Share Capital</v>
      </c>
      <c r="J6540" t="str">
        <f>_xlfn.XLOOKUP(tbl_GL[[#This Row],[Account_key]],tbl_COA[Account_key],tbl_COA[SubAccount],,0)</f>
        <v>Share Capital</v>
      </c>
      <c r="K6540">
        <f>YEAR(tbl_GL[[#This Row],[Date]])</f>
        <v>2019</v>
      </c>
    </row>
    <row r="6541" spans="1:11" x14ac:dyDescent="0.35">
      <c r="A6541">
        <v>679.2</v>
      </c>
      <c r="B6541" s="24">
        <v>43468</v>
      </c>
      <c r="C6541">
        <v>3</v>
      </c>
      <c r="D6541" s="13">
        <v>310</v>
      </c>
      <c r="E6541" s="13" t="s">
        <v>99</v>
      </c>
      <c r="F6541" s="17">
        <v>-33</v>
      </c>
      <c r="G6541" t="str">
        <f>_xlfn.XLOOKUP(tbl_GL[[#This Row],[Account_key]],tbl_COA[Account_key],tbl_COA[Class],"Not Found")</f>
        <v>Operating account</v>
      </c>
      <c r="H6541" t="str">
        <f>_xlfn.XLOOKUP(tbl_GL[[#This Row],[Account_key]],tbl_COA[Account_key],tbl_COA[SubClass],"Not Found")</f>
        <v>Operating Expenses</v>
      </c>
      <c r="I6541" t="str">
        <f>_xlfn.XLOOKUP(tbl_GL[[#This Row],[Account_key]],tbl_COA[Account_key],tbl_COA[SubClass2],"Not Found")</f>
        <v>Administration</v>
      </c>
      <c r="J6541" t="str">
        <f>_xlfn.XLOOKUP(tbl_GL[[#This Row],[Account_key]],tbl_COA[Account_key],tbl_COA[SubAccount],,0)</f>
        <v>Office Supplies</v>
      </c>
      <c r="K6541">
        <f>YEAR(tbl_GL[[#This Row],[Date]])</f>
        <v>2019</v>
      </c>
    </row>
    <row r="6542" spans="1:11" x14ac:dyDescent="0.35">
      <c r="A6542">
        <v>680.1</v>
      </c>
      <c r="B6542" s="24">
        <v>43468</v>
      </c>
      <c r="C6542">
        <v>3</v>
      </c>
      <c r="D6542" s="13">
        <v>20</v>
      </c>
      <c r="E6542" s="13" t="s">
        <v>99</v>
      </c>
      <c r="F6542" s="17">
        <v>-33</v>
      </c>
      <c r="G6542" t="str">
        <f>_xlfn.XLOOKUP(tbl_GL[[#This Row],[Account_key]],tbl_COA[Account_key],tbl_COA[Class],"Not Found")</f>
        <v>Assets</v>
      </c>
      <c r="H6542" t="str">
        <f>_xlfn.XLOOKUP(tbl_GL[[#This Row],[Account_key]],tbl_COA[Account_key],tbl_COA[SubClass],"Not Found")</f>
        <v>Assets</v>
      </c>
      <c r="I6542" t="str">
        <f>_xlfn.XLOOKUP(tbl_GL[[#This Row],[Account_key]],tbl_COA[Account_key],tbl_COA[SubClass2],"Not Found")</f>
        <v>Current Assets</v>
      </c>
      <c r="J6542" t="str">
        <f>_xlfn.XLOOKUP(tbl_GL[[#This Row],[Account_key]],tbl_COA[Account_key],tbl_COA[SubAccount],,0)</f>
        <v>Cash in hand</v>
      </c>
      <c r="K6542">
        <f>YEAR(tbl_GL[[#This Row],[Date]])</f>
        <v>2019</v>
      </c>
    </row>
    <row r="6543" spans="1:11" x14ac:dyDescent="0.35">
      <c r="A6543">
        <v>680.2</v>
      </c>
      <c r="B6543" s="24">
        <v>43470</v>
      </c>
      <c r="C6543">
        <v>3</v>
      </c>
      <c r="D6543" s="13">
        <v>230</v>
      </c>
      <c r="E6543" s="13" t="s">
        <v>4</v>
      </c>
      <c r="F6543" s="17">
        <v>-237</v>
      </c>
      <c r="G6543" t="str">
        <f>_xlfn.XLOOKUP(tbl_GL[[#This Row],[Account_key]],tbl_COA[Account_key],tbl_COA[Class],"Not Found")</f>
        <v>Trading account</v>
      </c>
      <c r="H6543" t="str">
        <f>_xlfn.XLOOKUP(tbl_GL[[#This Row],[Account_key]],tbl_COA[Account_key],tbl_COA[SubClass],"Not Found")</f>
        <v>Cost of Sales</v>
      </c>
      <c r="I6543" t="str">
        <f>_xlfn.XLOOKUP(tbl_GL[[#This Row],[Account_key]],tbl_COA[Account_key],tbl_COA[SubClass2],"Not Found")</f>
        <v>Cost of Sales</v>
      </c>
      <c r="J6543" t="str">
        <f>_xlfn.XLOOKUP(tbl_GL[[#This Row],[Account_key]],tbl_COA[Account_key],tbl_COA[SubAccount],,0)</f>
        <v>Cost of Sales</v>
      </c>
      <c r="K6543">
        <f>YEAR(tbl_GL[[#This Row],[Date]])</f>
        <v>2019</v>
      </c>
    </row>
    <row r="6544" spans="1:11" x14ac:dyDescent="0.35">
      <c r="A6544">
        <v>681.1</v>
      </c>
      <c r="B6544" s="24">
        <v>43470</v>
      </c>
      <c r="C6544">
        <v>3</v>
      </c>
      <c r="D6544" s="13">
        <v>60</v>
      </c>
      <c r="E6544" s="13" t="s">
        <v>4</v>
      </c>
      <c r="F6544" s="17">
        <v>-237</v>
      </c>
      <c r="G6544" t="str">
        <f>_xlfn.XLOOKUP(tbl_GL[[#This Row],[Account_key]],tbl_COA[Account_key],tbl_COA[Class],"Not Found")</f>
        <v>Assets</v>
      </c>
      <c r="H6544" t="str">
        <f>_xlfn.XLOOKUP(tbl_GL[[#This Row],[Account_key]],tbl_COA[Account_key],tbl_COA[SubClass],"Not Found")</f>
        <v>Assets</v>
      </c>
      <c r="I6544" t="str">
        <f>_xlfn.XLOOKUP(tbl_GL[[#This Row],[Account_key]],tbl_COA[Account_key],tbl_COA[SubClass2],"Not Found")</f>
        <v>Current Assets</v>
      </c>
      <c r="J6544" t="str">
        <f>_xlfn.XLOOKUP(tbl_GL[[#This Row],[Account_key]],tbl_COA[Account_key],tbl_COA[SubAccount],,0)</f>
        <v>Inventory</v>
      </c>
      <c r="K6544">
        <f>YEAR(tbl_GL[[#This Row],[Date]])</f>
        <v>2019</v>
      </c>
    </row>
    <row r="6545" spans="1:11" x14ac:dyDescent="0.35">
      <c r="A6545">
        <v>681.2</v>
      </c>
      <c r="B6545" s="24">
        <v>43470</v>
      </c>
      <c r="C6545">
        <v>3</v>
      </c>
      <c r="D6545" s="13">
        <v>210</v>
      </c>
      <c r="E6545" s="13" t="s">
        <v>8</v>
      </c>
      <c r="F6545" s="17">
        <v>952</v>
      </c>
      <c r="G6545" t="str">
        <f>_xlfn.XLOOKUP(tbl_GL[[#This Row],[Account_key]],tbl_COA[Account_key],tbl_COA[Class],"Not Found")</f>
        <v>Trading account</v>
      </c>
      <c r="H6545" t="str">
        <f>_xlfn.XLOOKUP(tbl_GL[[#This Row],[Account_key]],tbl_COA[Account_key],tbl_COA[SubClass],"Not Found")</f>
        <v>Sales</v>
      </c>
      <c r="I6545" t="str">
        <f>_xlfn.XLOOKUP(tbl_GL[[#This Row],[Account_key]],tbl_COA[Account_key],tbl_COA[SubClass2],"Not Found")</f>
        <v>Sales</v>
      </c>
      <c r="J6545" t="str">
        <f>_xlfn.XLOOKUP(tbl_GL[[#This Row],[Account_key]],tbl_COA[Account_key],tbl_COA[SubAccount],,0)</f>
        <v>Sales</v>
      </c>
      <c r="K6545">
        <f>YEAR(tbl_GL[[#This Row],[Date]])</f>
        <v>2019</v>
      </c>
    </row>
    <row r="6546" spans="1:11" x14ac:dyDescent="0.35">
      <c r="A6546">
        <v>682.1</v>
      </c>
      <c r="B6546" s="24">
        <v>43470</v>
      </c>
      <c r="C6546">
        <v>3</v>
      </c>
      <c r="D6546" s="13">
        <v>30</v>
      </c>
      <c r="E6546" s="13" t="s">
        <v>8</v>
      </c>
      <c r="F6546" s="17">
        <v>952</v>
      </c>
      <c r="G6546" t="str">
        <f>_xlfn.XLOOKUP(tbl_GL[[#This Row],[Account_key]],tbl_COA[Account_key],tbl_COA[Class],"Not Found")</f>
        <v>Assets</v>
      </c>
      <c r="H6546" t="str">
        <f>_xlfn.XLOOKUP(tbl_GL[[#This Row],[Account_key]],tbl_COA[Account_key],tbl_COA[SubClass],"Not Found")</f>
        <v>Assets</v>
      </c>
      <c r="I6546" t="str">
        <f>_xlfn.XLOOKUP(tbl_GL[[#This Row],[Account_key]],tbl_COA[Account_key],tbl_COA[SubClass2],"Not Found")</f>
        <v>Current Assets</v>
      </c>
      <c r="J6546" t="str">
        <f>_xlfn.XLOOKUP(tbl_GL[[#This Row],[Account_key]],tbl_COA[Account_key],tbl_COA[SubAccount],,0)</f>
        <v>Trade Receivables</v>
      </c>
      <c r="K6546">
        <f>YEAR(tbl_GL[[#This Row],[Date]])</f>
        <v>2019</v>
      </c>
    </row>
    <row r="6547" spans="1:11" x14ac:dyDescent="0.35">
      <c r="A6547">
        <v>682.2</v>
      </c>
      <c r="B6547" s="24">
        <v>43470</v>
      </c>
      <c r="C6547">
        <v>3</v>
      </c>
      <c r="D6547" s="13">
        <v>260</v>
      </c>
      <c r="E6547" s="13" t="s">
        <v>97</v>
      </c>
      <c r="F6547" s="17">
        <v>-2165</v>
      </c>
      <c r="G6547" t="str">
        <f>_xlfn.XLOOKUP(tbl_GL[[#This Row],[Account_key]],tbl_COA[Account_key],tbl_COA[Class],"Not Found")</f>
        <v>Operating account</v>
      </c>
      <c r="H6547" t="str">
        <f>_xlfn.XLOOKUP(tbl_GL[[#This Row],[Account_key]],tbl_COA[Account_key],tbl_COA[SubClass],"Not Found")</f>
        <v>Operating Expenses</v>
      </c>
      <c r="I6547" t="str">
        <f>_xlfn.XLOOKUP(tbl_GL[[#This Row],[Account_key]],tbl_COA[Account_key],tbl_COA[SubClass2],"Not Found")</f>
        <v>Marketing</v>
      </c>
      <c r="J6547" t="str">
        <f>_xlfn.XLOOKUP(tbl_GL[[#This Row],[Account_key]],tbl_COA[Account_key],tbl_COA[SubAccount],,0)</f>
        <v>Commissions</v>
      </c>
      <c r="K6547">
        <f>YEAR(tbl_GL[[#This Row],[Date]])</f>
        <v>2019</v>
      </c>
    </row>
    <row r="6548" spans="1:11" x14ac:dyDescent="0.35">
      <c r="A6548">
        <v>683.1</v>
      </c>
      <c r="B6548" s="24">
        <v>43470</v>
      </c>
      <c r="C6548">
        <v>3</v>
      </c>
      <c r="D6548" s="13">
        <v>120</v>
      </c>
      <c r="E6548" s="13" t="s">
        <v>97</v>
      </c>
      <c r="F6548" s="17">
        <v>2165</v>
      </c>
      <c r="G6548" t="str">
        <f>_xlfn.XLOOKUP(tbl_GL[[#This Row],[Account_key]],tbl_COA[Account_key],tbl_COA[Class],"Not Found")</f>
        <v>Liabilities and Owners Equity</v>
      </c>
      <c r="H6548" t="str">
        <f>_xlfn.XLOOKUP(tbl_GL[[#This Row],[Account_key]],tbl_COA[Account_key],tbl_COA[SubClass],"Not Found")</f>
        <v>Liabilities</v>
      </c>
      <c r="I6548" t="str">
        <f>_xlfn.XLOOKUP(tbl_GL[[#This Row],[Account_key]],tbl_COA[Account_key],tbl_COA[SubClass2],"Not Found")</f>
        <v>Current Liabilities</v>
      </c>
      <c r="J6548" t="str">
        <f>_xlfn.XLOOKUP(tbl_GL[[#This Row],[Account_key]],tbl_COA[Account_key],tbl_COA[SubAccount],,0)</f>
        <v>Accrued Expenses</v>
      </c>
      <c r="K6548">
        <f>YEAR(tbl_GL[[#This Row],[Date]])</f>
        <v>2019</v>
      </c>
    </row>
    <row r="6549" spans="1:11" x14ac:dyDescent="0.35">
      <c r="A6549">
        <v>683.2</v>
      </c>
      <c r="B6549" s="24">
        <v>43470</v>
      </c>
      <c r="C6549">
        <v>3</v>
      </c>
      <c r="D6549" s="13">
        <v>10</v>
      </c>
      <c r="E6549" s="13" t="s">
        <v>107</v>
      </c>
      <c r="F6549" s="17">
        <v>24500</v>
      </c>
      <c r="G6549" t="str">
        <f>_xlfn.XLOOKUP(tbl_GL[[#This Row],[Account_key]],tbl_COA[Account_key],tbl_COA[Class],"Not Found")</f>
        <v>Assets</v>
      </c>
      <c r="H6549" t="str">
        <f>_xlfn.XLOOKUP(tbl_GL[[#This Row],[Account_key]],tbl_COA[Account_key],tbl_COA[SubClass],"Not Found")</f>
        <v>Assets</v>
      </c>
      <c r="I6549" t="str">
        <f>_xlfn.XLOOKUP(tbl_GL[[#This Row],[Account_key]],tbl_COA[Account_key],tbl_COA[SubClass2],"Not Found")</f>
        <v>Current Assets</v>
      </c>
      <c r="J6549" t="str">
        <f>_xlfn.XLOOKUP(tbl_GL[[#This Row],[Account_key]],tbl_COA[Account_key],tbl_COA[SubAccount],,0)</f>
        <v>Cash at Bank</v>
      </c>
      <c r="K6549">
        <f>YEAR(tbl_GL[[#This Row],[Date]])</f>
        <v>2019</v>
      </c>
    </row>
    <row r="6550" spans="1:11" x14ac:dyDescent="0.35">
      <c r="A6550">
        <v>684.1</v>
      </c>
      <c r="B6550" s="24">
        <v>43470</v>
      </c>
      <c r="C6550">
        <v>3</v>
      </c>
      <c r="D6550" s="13">
        <v>160</v>
      </c>
      <c r="E6550" s="13" t="s">
        <v>107</v>
      </c>
      <c r="F6550" s="17">
        <v>24500</v>
      </c>
      <c r="G6550" t="str">
        <f>_xlfn.XLOOKUP(tbl_GL[[#This Row],[Account_key]],tbl_COA[Account_key],tbl_COA[Class],"Not Found")</f>
        <v>Liabilities and Owners Equity</v>
      </c>
      <c r="H6550" t="str">
        <f>_xlfn.XLOOKUP(tbl_GL[[#This Row],[Account_key]],tbl_COA[Account_key],tbl_COA[SubClass],"Not Found")</f>
        <v>Liabilities</v>
      </c>
      <c r="I6550" t="str">
        <f>_xlfn.XLOOKUP(tbl_GL[[#This Row],[Account_key]],tbl_COA[Account_key],tbl_COA[SubClass2],"Not Found")</f>
        <v>Long Term Liabilities</v>
      </c>
      <c r="J6550" t="str">
        <f>_xlfn.XLOOKUP(tbl_GL[[#This Row],[Account_key]],tbl_COA[Account_key],tbl_COA[SubAccount],,0)</f>
        <v>Long Term Obligations</v>
      </c>
      <c r="K6550">
        <f>YEAR(tbl_GL[[#This Row],[Date]])</f>
        <v>2019</v>
      </c>
    </row>
    <row r="6551" spans="1:11" x14ac:dyDescent="0.35">
      <c r="A6551">
        <v>684.2</v>
      </c>
      <c r="B6551" s="24">
        <v>43474</v>
      </c>
      <c r="C6551">
        <v>3</v>
      </c>
      <c r="D6551" s="13">
        <v>300</v>
      </c>
      <c r="E6551" s="13" t="s">
        <v>97</v>
      </c>
      <c r="F6551" s="17">
        <v>-1828</v>
      </c>
      <c r="G6551" t="str">
        <f>_xlfn.XLOOKUP(tbl_GL[[#This Row],[Account_key]],tbl_COA[Account_key],tbl_COA[Class],"Not Found")</f>
        <v>Operating account</v>
      </c>
      <c r="H6551" t="str">
        <f>_xlfn.XLOOKUP(tbl_GL[[#This Row],[Account_key]],tbl_COA[Account_key],tbl_COA[SubClass],"Not Found")</f>
        <v>Operating Expenses</v>
      </c>
      <c r="I6551" t="str">
        <f>_xlfn.XLOOKUP(tbl_GL[[#This Row],[Account_key]],tbl_COA[Account_key],tbl_COA[SubClass2],"Not Found")</f>
        <v>Administration</v>
      </c>
      <c r="J6551" t="str">
        <f>_xlfn.XLOOKUP(tbl_GL[[#This Row],[Account_key]],tbl_COA[Account_key],tbl_COA[SubAccount],,0)</f>
        <v>Entertainment</v>
      </c>
      <c r="K6551">
        <f>YEAR(tbl_GL[[#This Row],[Date]])</f>
        <v>2019</v>
      </c>
    </row>
    <row r="6552" spans="1:11" x14ac:dyDescent="0.35">
      <c r="A6552">
        <v>685.1</v>
      </c>
      <c r="B6552" s="24">
        <v>43474</v>
      </c>
      <c r="C6552">
        <v>3</v>
      </c>
      <c r="D6552" s="13">
        <v>120</v>
      </c>
      <c r="E6552" s="13" t="s">
        <v>97</v>
      </c>
      <c r="F6552" s="17">
        <v>1828</v>
      </c>
      <c r="G6552" t="str">
        <f>_xlfn.XLOOKUP(tbl_GL[[#This Row],[Account_key]],tbl_COA[Account_key],tbl_COA[Class],"Not Found")</f>
        <v>Liabilities and Owners Equity</v>
      </c>
      <c r="H6552" t="str">
        <f>_xlfn.XLOOKUP(tbl_GL[[#This Row],[Account_key]],tbl_COA[Account_key],tbl_COA[SubClass],"Not Found")</f>
        <v>Liabilities</v>
      </c>
      <c r="I6552" t="str">
        <f>_xlfn.XLOOKUP(tbl_GL[[#This Row],[Account_key]],tbl_COA[Account_key],tbl_COA[SubClass2],"Not Found")</f>
        <v>Current Liabilities</v>
      </c>
      <c r="J6552" t="str">
        <f>_xlfn.XLOOKUP(tbl_GL[[#This Row],[Account_key]],tbl_COA[Account_key],tbl_COA[SubAccount],,0)</f>
        <v>Accrued Expenses</v>
      </c>
      <c r="K6552">
        <f>YEAR(tbl_GL[[#This Row],[Date]])</f>
        <v>2019</v>
      </c>
    </row>
    <row r="6553" spans="1:11" x14ac:dyDescent="0.35">
      <c r="A6553">
        <v>685.2</v>
      </c>
      <c r="B6553" s="24">
        <v>43478</v>
      </c>
      <c r="C6553">
        <v>3</v>
      </c>
      <c r="D6553" s="13">
        <v>230</v>
      </c>
      <c r="E6553" s="13" t="s">
        <v>4</v>
      </c>
      <c r="F6553" s="17">
        <v>-700</v>
      </c>
      <c r="G6553" t="str">
        <f>_xlfn.XLOOKUP(tbl_GL[[#This Row],[Account_key]],tbl_COA[Account_key],tbl_COA[Class],"Not Found")</f>
        <v>Trading account</v>
      </c>
      <c r="H6553" t="str">
        <f>_xlfn.XLOOKUP(tbl_GL[[#This Row],[Account_key]],tbl_COA[Account_key],tbl_COA[SubClass],"Not Found")</f>
        <v>Cost of Sales</v>
      </c>
      <c r="I6553" t="str">
        <f>_xlfn.XLOOKUP(tbl_GL[[#This Row],[Account_key]],tbl_COA[Account_key],tbl_COA[SubClass2],"Not Found")</f>
        <v>Cost of Sales</v>
      </c>
      <c r="J6553" t="str">
        <f>_xlfn.XLOOKUP(tbl_GL[[#This Row],[Account_key]],tbl_COA[Account_key],tbl_COA[SubAccount],,0)</f>
        <v>Cost of Sales</v>
      </c>
      <c r="K6553">
        <f>YEAR(tbl_GL[[#This Row],[Date]])</f>
        <v>2019</v>
      </c>
    </row>
    <row r="6554" spans="1:11" x14ac:dyDescent="0.35">
      <c r="A6554">
        <v>686.1</v>
      </c>
      <c r="B6554" s="24">
        <v>43478</v>
      </c>
      <c r="C6554">
        <v>3</v>
      </c>
      <c r="D6554" s="13">
        <v>60</v>
      </c>
      <c r="E6554" s="13" t="s">
        <v>4</v>
      </c>
      <c r="F6554" s="17">
        <v>-700</v>
      </c>
      <c r="G6554" t="str">
        <f>_xlfn.XLOOKUP(tbl_GL[[#This Row],[Account_key]],tbl_COA[Account_key],tbl_COA[Class],"Not Found")</f>
        <v>Assets</v>
      </c>
      <c r="H6554" t="str">
        <f>_xlfn.XLOOKUP(tbl_GL[[#This Row],[Account_key]],tbl_COA[Account_key],tbl_COA[SubClass],"Not Found")</f>
        <v>Assets</v>
      </c>
      <c r="I6554" t="str">
        <f>_xlfn.XLOOKUP(tbl_GL[[#This Row],[Account_key]],tbl_COA[Account_key],tbl_COA[SubClass2],"Not Found")</f>
        <v>Current Assets</v>
      </c>
      <c r="J6554" t="str">
        <f>_xlfn.XLOOKUP(tbl_GL[[#This Row],[Account_key]],tbl_COA[Account_key],tbl_COA[SubAccount],,0)</f>
        <v>Inventory</v>
      </c>
      <c r="K6554">
        <f>YEAR(tbl_GL[[#This Row],[Date]])</f>
        <v>2019</v>
      </c>
    </row>
    <row r="6555" spans="1:11" x14ac:dyDescent="0.35">
      <c r="A6555">
        <v>686.2</v>
      </c>
      <c r="B6555" s="24">
        <v>43478</v>
      </c>
      <c r="C6555">
        <v>3</v>
      </c>
      <c r="D6555" s="13">
        <v>260</v>
      </c>
      <c r="E6555" s="13" t="s">
        <v>97</v>
      </c>
      <c r="F6555" s="17">
        <v>-2297</v>
      </c>
      <c r="G6555" t="str">
        <f>_xlfn.XLOOKUP(tbl_GL[[#This Row],[Account_key]],tbl_COA[Account_key],tbl_COA[Class],"Not Found")</f>
        <v>Operating account</v>
      </c>
      <c r="H6555" t="str">
        <f>_xlfn.XLOOKUP(tbl_GL[[#This Row],[Account_key]],tbl_COA[Account_key],tbl_COA[SubClass],"Not Found")</f>
        <v>Operating Expenses</v>
      </c>
      <c r="I6555" t="str">
        <f>_xlfn.XLOOKUP(tbl_GL[[#This Row],[Account_key]],tbl_COA[Account_key],tbl_COA[SubClass2],"Not Found")</f>
        <v>Marketing</v>
      </c>
      <c r="J6555" t="str">
        <f>_xlfn.XLOOKUP(tbl_GL[[#This Row],[Account_key]],tbl_COA[Account_key],tbl_COA[SubAccount],,0)</f>
        <v>Commissions</v>
      </c>
      <c r="K6555">
        <f>YEAR(tbl_GL[[#This Row],[Date]])</f>
        <v>2019</v>
      </c>
    </row>
    <row r="6556" spans="1:11" x14ac:dyDescent="0.35">
      <c r="A6556">
        <v>687.1</v>
      </c>
      <c r="B6556" s="24">
        <v>43478</v>
      </c>
      <c r="C6556">
        <v>3</v>
      </c>
      <c r="D6556" s="13">
        <v>120</v>
      </c>
      <c r="E6556" s="13" t="s">
        <v>97</v>
      </c>
      <c r="F6556" s="17">
        <v>2297</v>
      </c>
      <c r="G6556" t="str">
        <f>_xlfn.XLOOKUP(tbl_GL[[#This Row],[Account_key]],tbl_COA[Account_key],tbl_COA[Class],"Not Found")</f>
        <v>Liabilities and Owners Equity</v>
      </c>
      <c r="H6556" t="str">
        <f>_xlfn.XLOOKUP(tbl_GL[[#This Row],[Account_key]],tbl_COA[Account_key],tbl_COA[SubClass],"Not Found")</f>
        <v>Liabilities</v>
      </c>
      <c r="I6556" t="str">
        <f>_xlfn.XLOOKUP(tbl_GL[[#This Row],[Account_key]],tbl_COA[Account_key],tbl_COA[SubClass2],"Not Found")</f>
        <v>Current Liabilities</v>
      </c>
      <c r="J6556" t="str">
        <f>_xlfn.XLOOKUP(tbl_GL[[#This Row],[Account_key]],tbl_COA[Account_key],tbl_COA[SubAccount],,0)</f>
        <v>Accrued Expenses</v>
      </c>
      <c r="K6556">
        <f>YEAR(tbl_GL[[#This Row],[Date]])</f>
        <v>2019</v>
      </c>
    </row>
    <row r="6557" spans="1:11" x14ac:dyDescent="0.35">
      <c r="A6557">
        <v>687.2</v>
      </c>
      <c r="B6557" s="24">
        <v>43478</v>
      </c>
      <c r="C6557">
        <v>3</v>
      </c>
      <c r="D6557" s="13">
        <v>210</v>
      </c>
      <c r="E6557" s="13" t="s">
        <v>7</v>
      </c>
      <c r="F6557" s="17">
        <v>2484</v>
      </c>
      <c r="G6557" t="str">
        <f>_xlfn.XLOOKUP(tbl_GL[[#This Row],[Account_key]],tbl_COA[Account_key],tbl_COA[Class],"Not Found")</f>
        <v>Trading account</v>
      </c>
      <c r="H6557" t="str">
        <f>_xlfn.XLOOKUP(tbl_GL[[#This Row],[Account_key]],tbl_COA[Account_key],tbl_COA[SubClass],"Not Found")</f>
        <v>Sales</v>
      </c>
      <c r="I6557" t="str">
        <f>_xlfn.XLOOKUP(tbl_GL[[#This Row],[Account_key]],tbl_COA[Account_key],tbl_COA[SubClass2],"Not Found")</f>
        <v>Sales</v>
      </c>
      <c r="J6557" t="str">
        <f>_xlfn.XLOOKUP(tbl_GL[[#This Row],[Account_key]],tbl_COA[Account_key],tbl_COA[SubAccount],,0)</f>
        <v>Sales</v>
      </c>
      <c r="K6557">
        <f>YEAR(tbl_GL[[#This Row],[Date]])</f>
        <v>2019</v>
      </c>
    </row>
    <row r="6558" spans="1:11" x14ac:dyDescent="0.35">
      <c r="A6558">
        <v>688.1</v>
      </c>
      <c r="B6558" s="24">
        <v>43478</v>
      </c>
      <c r="C6558">
        <v>3</v>
      </c>
      <c r="D6558" s="13">
        <v>10</v>
      </c>
      <c r="E6558" s="13" t="s">
        <v>7</v>
      </c>
      <c r="F6558" s="17">
        <v>2484</v>
      </c>
      <c r="G6558" t="str">
        <f>_xlfn.XLOOKUP(tbl_GL[[#This Row],[Account_key]],tbl_COA[Account_key],tbl_COA[Class],"Not Found")</f>
        <v>Assets</v>
      </c>
      <c r="H6558" t="str">
        <f>_xlfn.XLOOKUP(tbl_GL[[#This Row],[Account_key]],tbl_COA[Account_key],tbl_COA[SubClass],"Not Found")</f>
        <v>Assets</v>
      </c>
      <c r="I6558" t="str">
        <f>_xlfn.XLOOKUP(tbl_GL[[#This Row],[Account_key]],tbl_COA[Account_key],tbl_COA[SubClass2],"Not Found")</f>
        <v>Current Assets</v>
      </c>
      <c r="J6558" t="str">
        <f>_xlfn.XLOOKUP(tbl_GL[[#This Row],[Account_key]],tbl_COA[Account_key],tbl_COA[SubAccount],,0)</f>
        <v>Cash at Bank</v>
      </c>
      <c r="K6558">
        <f>YEAR(tbl_GL[[#This Row],[Date]])</f>
        <v>2019</v>
      </c>
    </row>
    <row r="6559" spans="1:11" x14ac:dyDescent="0.35">
      <c r="A6559">
        <v>688.2</v>
      </c>
      <c r="B6559" s="24">
        <v>43478</v>
      </c>
      <c r="C6559">
        <v>3</v>
      </c>
      <c r="D6559" s="13">
        <v>230</v>
      </c>
      <c r="E6559" s="13" t="s">
        <v>4</v>
      </c>
      <c r="F6559" s="17">
        <v>-2774</v>
      </c>
      <c r="G6559" t="str">
        <f>_xlfn.XLOOKUP(tbl_GL[[#This Row],[Account_key]],tbl_COA[Account_key],tbl_COA[Class],"Not Found")</f>
        <v>Trading account</v>
      </c>
      <c r="H6559" t="str">
        <f>_xlfn.XLOOKUP(tbl_GL[[#This Row],[Account_key]],tbl_COA[Account_key],tbl_COA[SubClass],"Not Found")</f>
        <v>Cost of Sales</v>
      </c>
      <c r="I6559" t="str">
        <f>_xlfn.XLOOKUP(tbl_GL[[#This Row],[Account_key]],tbl_COA[Account_key],tbl_COA[SubClass2],"Not Found")</f>
        <v>Cost of Sales</v>
      </c>
      <c r="J6559" t="str">
        <f>_xlfn.XLOOKUP(tbl_GL[[#This Row],[Account_key]],tbl_COA[Account_key],tbl_COA[SubAccount],,0)</f>
        <v>Cost of Sales</v>
      </c>
      <c r="K6559">
        <f>YEAR(tbl_GL[[#This Row],[Date]])</f>
        <v>2019</v>
      </c>
    </row>
    <row r="6560" spans="1:11" x14ac:dyDescent="0.35">
      <c r="A6560">
        <v>689.1</v>
      </c>
      <c r="B6560" s="24">
        <v>43478</v>
      </c>
      <c r="C6560">
        <v>3</v>
      </c>
      <c r="D6560" s="13">
        <v>60</v>
      </c>
      <c r="E6560" s="13" t="s">
        <v>4</v>
      </c>
      <c r="F6560" s="17">
        <v>-2774</v>
      </c>
      <c r="G6560" t="str">
        <f>_xlfn.XLOOKUP(tbl_GL[[#This Row],[Account_key]],tbl_COA[Account_key],tbl_COA[Class],"Not Found")</f>
        <v>Assets</v>
      </c>
      <c r="H6560" t="str">
        <f>_xlfn.XLOOKUP(tbl_GL[[#This Row],[Account_key]],tbl_COA[Account_key],tbl_COA[SubClass],"Not Found")</f>
        <v>Assets</v>
      </c>
      <c r="I6560" t="str">
        <f>_xlfn.XLOOKUP(tbl_GL[[#This Row],[Account_key]],tbl_COA[Account_key],tbl_COA[SubClass2],"Not Found")</f>
        <v>Current Assets</v>
      </c>
      <c r="J6560" t="str">
        <f>_xlfn.XLOOKUP(tbl_GL[[#This Row],[Account_key]],tbl_COA[Account_key],tbl_COA[SubAccount],,0)</f>
        <v>Inventory</v>
      </c>
      <c r="K6560">
        <f>YEAR(tbl_GL[[#This Row],[Date]])</f>
        <v>2019</v>
      </c>
    </row>
    <row r="6561" spans="1:11" x14ac:dyDescent="0.35">
      <c r="A6561">
        <v>689.2</v>
      </c>
      <c r="B6561" s="24">
        <v>43478</v>
      </c>
      <c r="C6561">
        <v>3</v>
      </c>
      <c r="D6561" s="13">
        <v>210</v>
      </c>
      <c r="E6561" s="13" t="s">
        <v>8</v>
      </c>
      <c r="F6561" s="17">
        <v>11122</v>
      </c>
      <c r="G6561" t="str">
        <f>_xlfn.XLOOKUP(tbl_GL[[#This Row],[Account_key]],tbl_COA[Account_key],tbl_COA[Class],"Not Found")</f>
        <v>Trading account</v>
      </c>
      <c r="H6561" t="str">
        <f>_xlfn.XLOOKUP(tbl_GL[[#This Row],[Account_key]],tbl_COA[Account_key],tbl_COA[SubClass],"Not Found")</f>
        <v>Sales</v>
      </c>
      <c r="I6561" t="str">
        <f>_xlfn.XLOOKUP(tbl_GL[[#This Row],[Account_key]],tbl_COA[Account_key],tbl_COA[SubClass2],"Not Found")</f>
        <v>Sales</v>
      </c>
      <c r="J6561" t="str">
        <f>_xlfn.XLOOKUP(tbl_GL[[#This Row],[Account_key]],tbl_COA[Account_key],tbl_COA[SubAccount],,0)</f>
        <v>Sales</v>
      </c>
      <c r="K6561">
        <f>YEAR(tbl_GL[[#This Row],[Date]])</f>
        <v>2019</v>
      </c>
    </row>
    <row r="6562" spans="1:11" x14ac:dyDescent="0.35">
      <c r="A6562">
        <v>690.1</v>
      </c>
      <c r="B6562" s="24">
        <v>43478</v>
      </c>
      <c r="C6562">
        <v>3</v>
      </c>
      <c r="D6562" s="13">
        <v>30</v>
      </c>
      <c r="E6562" s="13" t="s">
        <v>8</v>
      </c>
      <c r="F6562" s="17">
        <v>11122</v>
      </c>
      <c r="G6562" t="str">
        <f>_xlfn.XLOOKUP(tbl_GL[[#This Row],[Account_key]],tbl_COA[Account_key],tbl_COA[Class],"Not Found")</f>
        <v>Assets</v>
      </c>
      <c r="H6562" t="str">
        <f>_xlfn.XLOOKUP(tbl_GL[[#This Row],[Account_key]],tbl_COA[Account_key],tbl_COA[SubClass],"Not Found")</f>
        <v>Assets</v>
      </c>
      <c r="I6562" t="str">
        <f>_xlfn.XLOOKUP(tbl_GL[[#This Row],[Account_key]],tbl_COA[Account_key],tbl_COA[SubClass2],"Not Found")</f>
        <v>Current Assets</v>
      </c>
      <c r="J6562" t="str">
        <f>_xlfn.XLOOKUP(tbl_GL[[#This Row],[Account_key]],tbl_COA[Account_key],tbl_COA[SubAccount],,0)</f>
        <v>Trade Receivables</v>
      </c>
      <c r="K6562">
        <f>YEAR(tbl_GL[[#This Row],[Date]])</f>
        <v>2019</v>
      </c>
    </row>
    <row r="6563" spans="1:11" x14ac:dyDescent="0.35">
      <c r="A6563">
        <v>690.2</v>
      </c>
      <c r="B6563" s="24">
        <v>43481</v>
      </c>
      <c r="C6563">
        <v>3</v>
      </c>
      <c r="D6563" s="13">
        <v>280</v>
      </c>
      <c r="E6563" s="13" t="s">
        <v>97</v>
      </c>
      <c r="F6563" s="17">
        <v>-2236</v>
      </c>
      <c r="G6563" t="str">
        <f>_xlfn.XLOOKUP(tbl_GL[[#This Row],[Account_key]],tbl_COA[Account_key],tbl_COA[Class],"Not Found")</f>
        <v>Operating account</v>
      </c>
      <c r="H6563" t="str">
        <f>_xlfn.XLOOKUP(tbl_GL[[#This Row],[Account_key]],tbl_COA[Account_key],tbl_COA[SubClass],"Not Found")</f>
        <v>Operating Expenses</v>
      </c>
      <c r="I6563" t="str">
        <f>_xlfn.XLOOKUP(tbl_GL[[#This Row],[Account_key]],tbl_COA[Account_key],tbl_COA[SubClass2],"Not Found")</f>
        <v>Marketing</v>
      </c>
      <c r="J6563" t="str">
        <f>_xlfn.XLOOKUP(tbl_GL[[#This Row],[Account_key]],tbl_COA[Account_key],tbl_COA[SubAccount],,0)</f>
        <v>Advertisements</v>
      </c>
      <c r="K6563">
        <f>YEAR(tbl_GL[[#This Row],[Date]])</f>
        <v>2019</v>
      </c>
    </row>
    <row r="6564" spans="1:11" x14ac:dyDescent="0.35">
      <c r="A6564">
        <v>691.1</v>
      </c>
      <c r="B6564" s="24">
        <v>43481</v>
      </c>
      <c r="C6564">
        <v>3</v>
      </c>
      <c r="D6564" s="13">
        <v>120</v>
      </c>
      <c r="E6564" s="13" t="s">
        <v>97</v>
      </c>
      <c r="F6564" s="17">
        <v>2236</v>
      </c>
      <c r="G6564" t="str">
        <f>_xlfn.XLOOKUP(tbl_GL[[#This Row],[Account_key]],tbl_COA[Account_key],tbl_COA[Class],"Not Found")</f>
        <v>Liabilities and Owners Equity</v>
      </c>
      <c r="H6564" t="str">
        <f>_xlfn.XLOOKUP(tbl_GL[[#This Row],[Account_key]],tbl_COA[Account_key],tbl_COA[SubClass],"Not Found")</f>
        <v>Liabilities</v>
      </c>
      <c r="I6564" t="str">
        <f>_xlfn.XLOOKUP(tbl_GL[[#This Row],[Account_key]],tbl_COA[Account_key],tbl_COA[SubClass2],"Not Found")</f>
        <v>Current Liabilities</v>
      </c>
      <c r="J6564" t="str">
        <f>_xlfn.XLOOKUP(tbl_GL[[#This Row],[Account_key]],tbl_COA[Account_key],tbl_COA[SubAccount],,0)</f>
        <v>Accrued Expenses</v>
      </c>
      <c r="K6564">
        <f>YEAR(tbl_GL[[#This Row],[Date]])</f>
        <v>2019</v>
      </c>
    </row>
    <row r="6565" spans="1:11" x14ac:dyDescent="0.35">
      <c r="A6565">
        <v>691.2</v>
      </c>
      <c r="B6565" s="24">
        <v>43484</v>
      </c>
      <c r="C6565">
        <v>3</v>
      </c>
      <c r="D6565" s="13">
        <v>290</v>
      </c>
      <c r="E6565" s="13" t="s">
        <v>99</v>
      </c>
      <c r="F6565" s="17">
        <v>-10</v>
      </c>
      <c r="G6565" t="str">
        <f>_xlfn.XLOOKUP(tbl_GL[[#This Row],[Account_key]],tbl_COA[Account_key],tbl_COA[Class],"Not Found")</f>
        <v>Operating account</v>
      </c>
      <c r="H6565" t="str">
        <f>_xlfn.XLOOKUP(tbl_GL[[#This Row],[Account_key]],tbl_COA[Account_key],tbl_COA[SubClass],"Not Found")</f>
        <v>Operating Expenses</v>
      </c>
      <c r="I6565" t="str">
        <f>_xlfn.XLOOKUP(tbl_GL[[#This Row],[Account_key]],tbl_COA[Account_key],tbl_COA[SubClass2],"Not Found")</f>
        <v>Administration</v>
      </c>
      <c r="J6565" t="str">
        <f>_xlfn.XLOOKUP(tbl_GL[[#This Row],[Account_key]],tbl_COA[Account_key],tbl_COA[SubAccount],,0)</f>
        <v>Travel</v>
      </c>
      <c r="K6565">
        <f>YEAR(tbl_GL[[#This Row],[Date]])</f>
        <v>2019</v>
      </c>
    </row>
    <row r="6566" spans="1:11" x14ac:dyDescent="0.35">
      <c r="A6566">
        <v>692.1</v>
      </c>
      <c r="B6566" s="24">
        <v>43484</v>
      </c>
      <c r="C6566">
        <v>3</v>
      </c>
      <c r="D6566" s="13">
        <v>20</v>
      </c>
      <c r="E6566" s="13" t="s">
        <v>99</v>
      </c>
      <c r="F6566" s="17">
        <v>-10</v>
      </c>
      <c r="G6566" t="str">
        <f>_xlfn.XLOOKUP(tbl_GL[[#This Row],[Account_key]],tbl_COA[Account_key],tbl_COA[Class],"Not Found")</f>
        <v>Assets</v>
      </c>
      <c r="H6566" t="str">
        <f>_xlfn.XLOOKUP(tbl_GL[[#This Row],[Account_key]],tbl_COA[Account_key],tbl_COA[SubClass],"Not Found")</f>
        <v>Assets</v>
      </c>
      <c r="I6566" t="str">
        <f>_xlfn.XLOOKUP(tbl_GL[[#This Row],[Account_key]],tbl_COA[Account_key],tbl_COA[SubClass2],"Not Found")</f>
        <v>Current Assets</v>
      </c>
      <c r="J6566" t="str">
        <f>_xlfn.XLOOKUP(tbl_GL[[#This Row],[Account_key]],tbl_COA[Account_key],tbl_COA[SubAccount],,0)</f>
        <v>Cash in hand</v>
      </c>
      <c r="K6566">
        <f>YEAR(tbl_GL[[#This Row],[Date]])</f>
        <v>2019</v>
      </c>
    </row>
    <row r="6567" spans="1:11" x14ac:dyDescent="0.35">
      <c r="A6567">
        <v>692.2</v>
      </c>
      <c r="B6567" s="24">
        <v>43485</v>
      </c>
      <c r="C6567">
        <v>3</v>
      </c>
      <c r="D6567" s="13">
        <v>75</v>
      </c>
      <c r="E6567" s="13" t="s">
        <v>131</v>
      </c>
      <c r="F6567" s="17">
        <v>45000</v>
      </c>
      <c r="G6567" t="str">
        <f>_xlfn.XLOOKUP(tbl_GL[[#This Row],[Account_key]],tbl_COA[Account_key],tbl_COA[Class],"Not Found")</f>
        <v>Assets</v>
      </c>
      <c r="H6567" t="str">
        <f>_xlfn.XLOOKUP(tbl_GL[[#This Row],[Account_key]],tbl_COA[Account_key],tbl_COA[SubClass],"Not Found")</f>
        <v>Assets</v>
      </c>
      <c r="I6567" t="str">
        <f>_xlfn.XLOOKUP(tbl_GL[[#This Row],[Account_key]],tbl_COA[Account_key],tbl_COA[SubClass2],"Not Found")</f>
        <v>Current Assets</v>
      </c>
      <c r="J6567" t="str">
        <f>_xlfn.XLOOKUP(tbl_GL[[#This Row],[Account_key]],tbl_COA[Account_key],tbl_COA[SubAccount],,0)</f>
        <v>Securities</v>
      </c>
      <c r="K6567">
        <f>YEAR(tbl_GL[[#This Row],[Date]])</f>
        <v>2019</v>
      </c>
    </row>
    <row r="6568" spans="1:11" x14ac:dyDescent="0.35">
      <c r="A6568">
        <v>693.1</v>
      </c>
      <c r="B6568" s="24">
        <v>43485</v>
      </c>
      <c r="C6568">
        <v>3</v>
      </c>
      <c r="D6568" s="13">
        <v>10</v>
      </c>
      <c r="E6568" s="13" t="s">
        <v>131</v>
      </c>
      <c r="F6568" s="17">
        <v>-45000</v>
      </c>
      <c r="G6568" t="str">
        <f>_xlfn.XLOOKUP(tbl_GL[[#This Row],[Account_key]],tbl_COA[Account_key],tbl_COA[Class],"Not Found")</f>
        <v>Assets</v>
      </c>
      <c r="H6568" t="str">
        <f>_xlfn.XLOOKUP(tbl_GL[[#This Row],[Account_key]],tbl_COA[Account_key],tbl_COA[SubClass],"Not Found")</f>
        <v>Assets</v>
      </c>
      <c r="I6568" t="str">
        <f>_xlfn.XLOOKUP(tbl_GL[[#This Row],[Account_key]],tbl_COA[Account_key],tbl_COA[SubClass2],"Not Found")</f>
        <v>Current Assets</v>
      </c>
      <c r="J6568" t="str">
        <f>_xlfn.XLOOKUP(tbl_GL[[#This Row],[Account_key]],tbl_COA[Account_key],tbl_COA[SubAccount],,0)</f>
        <v>Cash at Bank</v>
      </c>
      <c r="K6568">
        <f>YEAR(tbl_GL[[#This Row],[Date]])</f>
        <v>2019</v>
      </c>
    </row>
    <row r="6569" spans="1:11" x14ac:dyDescent="0.35">
      <c r="A6569">
        <v>693.2</v>
      </c>
      <c r="B6569" s="24">
        <v>43486</v>
      </c>
      <c r="C6569">
        <v>3</v>
      </c>
      <c r="D6569" s="13">
        <v>290</v>
      </c>
      <c r="E6569" s="13" t="s">
        <v>97</v>
      </c>
      <c r="F6569" s="17">
        <v>-1608</v>
      </c>
      <c r="G6569" t="str">
        <f>_xlfn.XLOOKUP(tbl_GL[[#This Row],[Account_key]],tbl_COA[Account_key],tbl_COA[Class],"Not Found")</f>
        <v>Operating account</v>
      </c>
      <c r="H6569" t="str">
        <f>_xlfn.XLOOKUP(tbl_GL[[#This Row],[Account_key]],tbl_COA[Account_key],tbl_COA[SubClass],"Not Found")</f>
        <v>Operating Expenses</v>
      </c>
      <c r="I6569" t="str">
        <f>_xlfn.XLOOKUP(tbl_GL[[#This Row],[Account_key]],tbl_COA[Account_key],tbl_COA[SubClass2],"Not Found")</f>
        <v>Administration</v>
      </c>
      <c r="J6569" t="str">
        <f>_xlfn.XLOOKUP(tbl_GL[[#This Row],[Account_key]],tbl_COA[Account_key],tbl_COA[SubAccount],,0)</f>
        <v>Travel</v>
      </c>
      <c r="K6569">
        <f>YEAR(tbl_GL[[#This Row],[Date]])</f>
        <v>2019</v>
      </c>
    </row>
    <row r="6570" spans="1:11" x14ac:dyDescent="0.35">
      <c r="A6570">
        <v>694.1</v>
      </c>
      <c r="B6570" s="24">
        <v>43486</v>
      </c>
      <c r="C6570">
        <v>3</v>
      </c>
      <c r="D6570" s="13">
        <v>120</v>
      </c>
      <c r="E6570" s="13" t="s">
        <v>97</v>
      </c>
      <c r="F6570" s="17">
        <v>1608</v>
      </c>
      <c r="G6570" t="str">
        <f>_xlfn.XLOOKUP(tbl_GL[[#This Row],[Account_key]],tbl_COA[Account_key],tbl_COA[Class],"Not Found")</f>
        <v>Liabilities and Owners Equity</v>
      </c>
      <c r="H6570" t="str">
        <f>_xlfn.XLOOKUP(tbl_GL[[#This Row],[Account_key]],tbl_COA[Account_key],tbl_COA[SubClass],"Not Found")</f>
        <v>Liabilities</v>
      </c>
      <c r="I6570" t="str">
        <f>_xlfn.XLOOKUP(tbl_GL[[#This Row],[Account_key]],tbl_COA[Account_key],tbl_COA[SubClass2],"Not Found")</f>
        <v>Current Liabilities</v>
      </c>
      <c r="J6570" t="str">
        <f>_xlfn.XLOOKUP(tbl_GL[[#This Row],[Account_key]],tbl_COA[Account_key],tbl_COA[SubAccount],,0)</f>
        <v>Accrued Expenses</v>
      </c>
      <c r="K6570">
        <f>YEAR(tbl_GL[[#This Row],[Date]])</f>
        <v>2019</v>
      </c>
    </row>
    <row r="6571" spans="1:11" x14ac:dyDescent="0.35">
      <c r="A6571">
        <v>694.2</v>
      </c>
      <c r="B6571" s="24">
        <v>43486</v>
      </c>
      <c r="C6571">
        <v>3</v>
      </c>
      <c r="D6571" s="13">
        <v>30</v>
      </c>
      <c r="E6571" s="13" t="s">
        <v>80</v>
      </c>
      <c r="F6571" s="17">
        <v>-10527</v>
      </c>
      <c r="G6571" t="str">
        <f>_xlfn.XLOOKUP(tbl_GL[[#This Row],[Account_key]],tbl_COA[Account_key],tbl_COA[Class],"Not Found")</f>
        <v>Assets</v>
      </c>
      <c r="H6571" t="str">
        <f>_xlfn.XLOOKUP(tbl_GL[[#This Row],[Account_key]],tbl_COA[Account_key],tbl_COA[SubClass],"Not Found")</f>
        <v>Assets</v>
      </c>
      <c r="I6571" t="str">
        <f>_xlfn.XLOOKUP(tbl_GL[[#This Row],[Account_key]],tbl_COA[Account_key],tbl_COA[SubClass2],"Not Found")</f>
        <v>Current Assets</v>
      </c>
      <c r="J6571" t="str">
        <f>_xlfn.XLOOKUP(tbl_GL[[#This Row],[Account_key]],tbl_COA[Account_key],tbl_COA[SubAccount],,0)</f>
        <v>Trade Receivables</v>
      </c>
      <c r="K6571">
        <f>YEAR(tbl_GL[[#This Row],[Date]])</f>
        <v>2019</v>
      </c>
    </row>
    <row r="6572" spans="1:11" x14ac:dyDescent="0.35">
      <c r="A6572">
        <v>695.1</v>
      </c>
      <c r="B6572" s="24">
        <v>43486</v>
      </c>
      <c r="C6572">
        <v>3</v>
      </c>
      <c r="D6572" s="13">
        <v>10</v>
      </c>
      <c r="E6572" s="13" t="s">
        <v>80</v>
      </c>
      <c r="F6572" s="17">
        <v>10527</v>
      </c>
      <c r="G6572" t="str">
        <f>_xlfn.XLOOKUP(tbl_GL[[#This Row],[Account_key]],tbl_COA[Account_key],tbl_COA[Class],"Not Found")</f>
        <v>Assets</v>
      </c>
      <c r="H6572" t="str">
        <f>_xlfn.XLOOKUP(tbl_GL[[#This Row],[Account_key]],tbl_COA[Account_key],tbl_COA[SubClass],"Not Found")</f>
        <v>Assets</v>
      </c>
      <c r="I6572" t="str">
        <f>_xlfn.XLOOKUP(tbl_GL[[#This Row],[Account_key]],tbl_COA[Account_key],tbl_COA[SubClass2],"Not Found")</f>
        <v>Current Assets</v>
      </c>
      <c r="J6572" t="str">
        <f>_xlfn.XLOOKUP(tbl_GL[[#This Row],[Account_key]],tbl_COA[Account_key],tbl_COA[SubAccount],,0)</f>
        <v>Cash at Bank</v>
      </c>
      <c r="K6572">
        <f>YEAR(tbl_GL[[#This Row],[Date]])</f>
        <v>2019</v>
      </c>
    </row>
    <row r="6573" spans="1:11" x14ac:dyDescent="0.35">
      <c r="A6573">
        <v>695.2</v>
      </c>
      <c r="B6573" s="24">
        <v>43487</v>
      </c>
      <c r="C6573">
        <v>3</v>
      </c>
      <c r="D6573" s="13">
        <v>10</v>
      </c>
      <c r="E6573" s="13" t="s">
        <v>98</v>
      </c>
      <c r="F6573" s="17">
        <v>-1833</v>
      </c>
      <c r="G6573" t="str">
        <f>_xlfn.XLOOKUP(tbl_GL[[#This Row],[Account_key]],tbl_COA[Account_key],tbl_COA[Class],"Not Found")</f>
        <v>Assets</v>
      </c>
      <c r="H6573" t="str">
        <f>_xlfn.XLOOKUP(tbl_GL[[#This Row],[Account_key]],tbl_COA[Account_key],tbl_COA[SubClass],"Not Found")</f>
        <v>Assets</v>
      </c>
      <c r="I6573" t="str">
        <f>_xlfn.XLOOKUP(tbl_GL[[#This Row],[Account_key]],tbl_COA[Account_key],tbl_COA[SubClass2],"Not Found")</f>
        <v>Current Assets</v>
      </c>
      <c r="J6573" t="str">
        <f>_xlfn.XLOOKUP(tbl_GL[[#This Row],[Account_key]],tbl_COA[Account_key],tbl_COA[SubAccount],,0)</f>
        <v>Cash at Bank</v>
      </c>
      <c r="K6573">
        <f>YEAR(tbl_GL[[#This Row],[Date]])</f>
        <v>2019</v>
      </c>
    </row>
    <row r="6574" spans="1:11" x14ac:dyDescent="0.35">
      <c r="A6574">
        <v>696.1</v>
      </c>
      <c r="B6574" s="24">
        <v>43487</v>
      </c>
      <c r="C6574">
        <v>3</v>
      </c>
      <c r="D6574" s="13">
        <v>120</v>
      </c>
      <c r="E6574" s="13" t="s">
        <v>98</v>
      </c>
      <c r="F6574" s="17">
        <v>-1833</v>
      </c>
      <c r="G6574" t="str">
        <f>_xlfn.XLOOKUP(tbl_GL[[#This Row],[Account_key]],tbl_COA[Account_key],tbl_COA[Class],"Not Found")</f>
        <v>Liabilities and Owners Equity</v>
      </c>
      <c r="H6574" t="str">
        <f>_xlfn.XLOOKUP(tbl_GL[[#This Row],[Account_key]],tbl_COA[Account_key],tbl_COA[SubClass],"Not Found")</f>
        <v>Liabilities</v>
      </c>
      <c r="I6574" t="str">
        <f>_xlfn.XLOOKUP(tbl_GL[[#This Row],[Account_key]],tbl_COA[Account_key],tbl_COA[SubClass2],"Not Found")</f>
        <v>Current Liabilities</v>
      </c>
      <c r="J6574" t="str">
        <f>_xlfn.XLOOKUP(tbl_GL[[#This Row],[Account_key]],tbl_COA[Account_key],tbl_COA[SubAccount],,0)</f>
        <v>Accrued Expenses</v>
      </c>
      <c r="K6574">
        <f>YEAR(tbl_GL[[#This Row],[Date]])</f>
        <v>2019</v>
      </c>
    </row>
    <row r="6575" spans="1:11" x14ac:dyDescent="0.35">
      <c r="A6575">
        <v>696.2</v>
      </c>
      <c r="B6575" s="24">
        <v>43490</v>
      </c>
      <c r="C6575">
        <v>3</v>
      </c>
      <c r="D6575" s="13">
        <v>230</v>
      </c>
      <c r="E6575" s="13" t="s">
        <v>4</v>
      </c>
      <c r="F6575" s="17">
        <v>-656</v>
      </c>
      <c r="G6575" t="str">
        <f>_xlfn.XLOOKUP(tbl_GL[[#This Row],[Account_key]],tbl_COA[Account_key],tbl_COA[Class],"Not Found")</f>
        <v>Trading account</v>
      </c>
      <c r="H6575" t="str">
        <f>_xlfn.XLOOKUP(tbl_GL[[#This Row],[Account_key]],tbl_COA[Account_key],tbl_COA[SubClass],"Not Found")</f>
        <v>Cost of Sales</v>
      </c>
      <c r="I6575" t="str">
        <f>_xlfn.XLOOKUP(tbl_GL[[#This Row],[Account_key]],tbl_COA[Account_key],tbl_COA[SubClass2],"Not Found")</f>
        <v>Cost of Sales</v>
      </c>
      <c r="J6575" t="str">
        <f>_xlfn.XLOOKUP(tbl_GL[[#This Row],[Account_key]],tbl_COA[Account_key],tbl_COA[SubAccount],,0)</f>
        <v>Cost of Sales</v>
      </c>
      <c r="K6575">
        <f>YEAR(tbl_GL[[#This Row],[Date]])</f>
        <v>2019</v>
      </c>
    </row>
    <row r="6576" spans="1:11" x14ac:dyDescent="0.35">
      <c r="A6576">
        <v>697.1</v>
      </c>
      <c r="B6576" s="24">
        <v>43490</v>
      </c>
      <c r="C6576">
        <v>3</v>
      </c>
      <c r="D6576" s="13">
        <v>60</v>
      </c>
      <c r="E6576" s="13" t="s">
        <v>4</v>
      </c>
      <c r="F6576" s="17">
        <v>-656</v>
      </c>
      <c r="G6576" t="str">
        <f>_xlfn.XLOOKUP(tbl_GL[[#This Row],[Account_key]],tbl_COA[Account_key],tbl_COA[Class],"Not Found")</f>
        <v>Assets</v>
      </c>
      <c r="H6576" t="str">
        <f>_xlfn.XLOOKUP(tbl_GL[[#This Row],[Account_key]],tbl_COA[Account_key],tbl_COA[SubClass],"Not Found")</f>
        <v>Assets</v>
      </c>
      <c r="I6576" t="str">
        <f>_xlfn.XLOOKUP(tbl_GL[[#This Row],[Account_key]],tbl_COA[Account_key],tbl_COA[SubClass2],"Not Found")</f>
        <v>Current Assets</v>
      </c>
      <c r="J6576" t="str">
        <f>_xlfn.XLOOKUP(tbl_GL[[#This Row],[Account_key]],tbl_COA[Account_key],tbl_COA[SubAccount],,0)</f>
        <v>Inventory</v>
      </c>
      <c r="K6576">
        <f>YEAR(tbl_GL[[#This Row],[Date]])</f>
        <v>2019</v>
      </c>
    </row>
    <row r="6577" spans="1:11" x14ac:dyDescent="0.35">
      <c r="A6577">
        <v>697.2</v>
      </c>
      <c r="B6577" s="24">
        <v>43490</v>
      </c>
      <c r="C6577">
        <v>3</v>
      </c>
      <c r="D6577" s="13">
        <v>290</v>
      </c>
      <c r="E6577" s="13" t="s">
        <v>97</v>
      </c>
      <c r="F6577" s="17">
        <v>-1689</v>
      </c>
      <c r="G6577" t="str">
        <f>_xlfn.XLOOKUP(tbl_GL[[#This Row],[Account_key]],tbl_COA[Account_key],tbl_COA[Class],"Not Found")</f>
        <v>Operating account</v>
      </c>
      <c r="H6577" t="str">
        <f>_xlfn.XLOOKUP(tbl_GL[[#This Row],[Account_key]],tbl_COA[Account_key],tbl_COA[SubClass],"Not Found")</f>
        <v>Operating Expenses</v>
      </c>
      <c r="I6577" t="str">
        <f>_xlfn.XLOOKUP(tbl_GL[[#This Row],[Account_key]],tbl_COA[Account_key],tbl_COA[SubClass2],"Not Found")</f>
        <v>Administration</v>
      </c>
      <c r="J6577" t="str">
        <f>_xlfn.XLOOKUP(tbl_GL[[#This Row],[Account_key]],tbl_COA[Account_key],tbl_COA[SubAccount],,0)</f>
        <v>Travel</v>
      </c>
      <c r="K6577">
        <f>YEAR(tbl_GL[[#This Row],[Date]])</f>
        <v>2019</v>
      </c>
    </row>
    <row r="6578" spans="1:11" x14ac:dyDescent="0.35">
      <c r="A6578">
        <v>698.1</v>
      </c>
      <c r="B6578" s="24">
        <v>43490</v>
      </c>
      <c r="C6578">
        <v>3</v>
      </c>
      <c r="D6578" s="13">
        <v>120</v>
      </c>
      <c r="E6578" s="13" t="s">
        <v>97</v>
      </c>
      <c r="F6578" s="17">
        <v>1689</v>
      </c>
      <c r="G6578" t="str">
        <f>_xlfn.XLOOKUP(tbl_GL[[#This Row],[Account_key]],tbl_COA[Account_key],tbl_COA[Class],"Not Found")</f>
        <v>Liabilities and Owners Equity</v>
      </c>
      <c r="H6578" t="str">
        <f>_xlfn.XLOOKUP(tbl_GL[[#This Row],[Account_key]],tbl_COA[Account_key],tbl_COA[SubClass],"Not Found")</f>
        <v>Liabilities</v>
      </c>
      <c r="I6578" t="str">
        <f>_xlfn.XLOOKUP(tbl_GL[[#This Row],[Account_key]],tbl_COA[Account_key],tbl_COA[SubClass2],"Not Found")</f>
        <v>Current Liabilities</v>
      </c>
      <c r="J6578" t="str">
        <f>_xlfn.XLOOKUP(tbl_GL[[#This Row],[Account_key]],tbl_COA[Account_key],tbl_COA[SubAccount],,0)</f>
        <v>Accrued Expenses</v>
      </c>
      <c r="K6578">
        <f>YEAR(tbl_GL[[#This Row],[Date]])</f>
        <v>2019</v>
      </c>
    </row>
    <row r="6579" spans="1:11" x14ac:dyDescent="0.35">
      <c r="A6579">
        <v>698.2</v>
      </c>
      <c r="B6579" s="24">
        <v>43490</v>
      </c>
      <c r="C6579">
        <v>3</v>
      </c>
      <c r="D6579" s="13">
        <v>210</v>
      </c>
      <c r="E6579" s="13" t="s">
        <v>7</v>
      </c>
      <c r="F6579" s="17">
        <v>2329</v>
      </c>
      <c r="G6579" t="str">
        <f>_xlfn.XLOOKUP(tbl_GL[[#This Row],[Account_key]],tbl_COA[Account_key],tbl_COA[Class],"Not Found")</f>
        <v>Trading account</v>
      </c>
      <c r="H6579" t="str">
        <f>_xlfn.XLOOKUP(tbl_GL[[#This Row],[Account_key]],tbl_COA[Account_key],tbl_COA[SubClass],"Not Found")</f>
        <v>Sales</v>
      </c>
      <c r="I6579" t="str">
        <f>_xlfn.XLOOKUP(tbl_GL[[#This Row],[Account_key]],tbl_COA[Account_key],tbl_COA[SubClass2],"Not Found")</f>
        <v>Sales</v>
      </c>
      <c r="J6579" t="str">
        <f>_xlfn.XLOOKUP(tbl_GL[[#This Row],[Account_key]],tbl_COA[Account_key],tbl_COA[SubAccount],,0)</f>
        <v>Sales</v>
      </c>
      <c r="K6579">
        <f>YEAR(tbl_GL[[#This Row],[Date]])</f>
        <v>2019</v>
      </c>
    </row>
    <row r="6580" spans="1:11" x14ac:dyDescent="0.35">
      <c r="A6580">
        <v>699.1</v>
      </c>
      <c r="B6580" s="24">
        <v>43490</v>
      </c>
      <c r="C6580">
        <v>3</v>
      </c>
      <c r="D6580" s="13">
        <v>10</v>
      </c>
      <c r="E6580" s="13" t="s">
        <v>7</v>
      </c>
      <c r="F6580" s="17">
        <v>2329</v>
      </c>
      <c r="G6580" t="str">
        <f>_xlfn.XLOOKUP(tbl_GL[[#This Row],[Account_key]],tbl_COA[Account_key],tbl_COA[Class],"Not Found")</f>
        <v>Assets</v>
      </c>
      <c r="H6580" t="str">
        <f>_xlfn.XLOOKUP(tbl_GL[[#This Row],[Account_key]],tbl_COA[Account_key],tbl_COA[SubClass],"Not Found")</f>
        <v>Assets</v>
      </c>
      <c r="I6580" t="str">
        <f>_xlfn.XLOOKUP(tbl_GL[[#This Row],[Account_key]],tbl_COA[Account_key],tbl_COA[SubClass2],"Not Found")</f>
        <v>Current Assets</v>
      </c>
      <c r="J6580" t="str">
        <f>_xlfn.XLOOKUP(tbl_GL[[#This Row],[Account_key]],tbl_COA[Account_key],tbl_COA[SubAccount],,0)</f>
        <v>Cash at Bank</v>
      </c>
      <c r="K6580">
        <f>YEAR(tbl_GL[[#This Row],[Date]])</f>
        <v>2019</v>
      </c>
    </row>
    <row r="6581" spans="1:11" x14ac:dyDescent="0.35">
      <c r="A6581">
        <v>699.2</v>
      </c>
      <c r="B6581" s="24">
        <v>43490</v>
      </c>
      <c r="C6581">
        <v>3</v>
      </c>
      <c r="D6581" s="13">
        <v>230</v>
      </c>
      <c r="E6581" s="13" t="s">
        <v>4</v>
      </c>
      <c r="F6581" s="17">
        <v>-2724</v>
      </c>
      <c r="G6581" t="str">
        <f>_xlfn.XLOOKUP(tbl_GL[[#This Row],[Account_key]],tbl_COA[Account_key],tbl_COA[Class],"Not Found")</f>
        <v>Trading account</v>
      </c>
      <c r="H6581" t="str">
        <f>_xlfn.XLOOKUP(tbl_GL[[#This Row],[Account_key]],tbl_COA[Account_key],tbl_COA[SubClass],"Not Found")</f>
        <v>Cost of Sales</v>
      </c>
      <c r="I6581" t="str">
        <f>_xlfn.XLOOKUP(tbl_GL[[#This Row],[Account_key]],tbl_COA[Account_key],tbl_COA[SubClass2],"Not Found")</f>
        <v>Cost of Sales</v>
      </c>
      <c r="J6581" t="str">
        <f>_xlfn.XLOOKUP(tbl_GL[[#This Row],[Account_key]],tbl_COA[Account_key],tbl_COA[SubAccount],,0)</f>
        <v>Cost of Sales</v>
      </c>
      <c r="K6581">
        <f>YEAR(tbl_GL[[#This Row],[Date]])</f>
        <v>2019</v>
      </c>
    </row>
    <row r="6582" spans="1:11" x14ac:dyDescent="0.35">
      <c r="A6582">
        <v>700.1</v>
      </c>
      <c r="B6582" s="24">
        <v>43490</v>
      </c>
      <c r="C6582">
        <v>3</v>
      </c>
      <c r="D6582" s="13">
        <v>60</v>
      </c>
      <c r="E6582" s="13" t="s">
        <v>4</v>
      </c>
      <c r="F6582" s="17">
        <v>-2724</v>
      </c>
      <c r="G6582" t="str">
        <f>_xlfn.XLOOKUP(tbl_GL[[#This Row],[Account_key]],tbl_COA[Account_key],tbl_COA[Class],"Not Found")</f>
        <v>Assets</v>
      </c>
      <c r="H6582" t="str">
        <f>_xlfn.XLOOKUP(tbl_GL[[#This Row],[Account_key]],tbl_COA[Account_key],tbl_COA[SubClass],"Not Found")</f>
        <v>Assets</v>
      </c>
      <c r="I6582" t="str">
        <f>_xlfn.XLOOKUP(tbl_GL[[#This Row],[Account_key]],tbl_COA[Account_key],tbl_COA[SubClass2],"Not Found")</f>
        <v>Current Assets</v>
      </c>
      <c r="J6582" t="str">
        <f>_xlfn.XLOOKUP(tbl_GL[[#This Row],[Account_key]],tbl_COA[Account_key],tbl_COA[SubAccount],,0)</f>
        <v>Inventory</v>
      </c>
      <c r="K6582">
        <f>YEAR(tbl_GL[[#This Row],[Date]])</f>
        <v>2019</v>
      </c>
    </row>
    <row r="6583" spans="1:11" x14ac:dyDescent="0.35">
      <c r="A6583">
        <v>700.2</v>
      </c>
      <c r="B6583" s="24">
        <v>43490</v>
      </c>
      <c r="C6583">
        <v>3</v>
      </c>
      <c r="D6583" s="13">
        <v>210</v>
      </c>
      <c r="E6583" s="13" t="s">
        <v>8</v>
      </c>
      <c r="F6583" s="17">
        <v>10922</v>
      </c>
      <c r="G6583" t="str">
        <f>_xlfn.XLOOKUP(tbl_GL[[#This Row],[Account_key]],tbl_COA[Account_key],tbl_COA[Class],"Not Found")</f>
        <v>Trading account</v>
      </c>
      <c r="H6583" t="str">
        <f>_xlfn.XLOOKUP(tbl_GL[[#This Row],[Account_key]],tbl_COA[Account_key],tbl_COA[SubClass],"Not Found")</f>
        <v>Sales</v>
      </c>
      <c r="I6583" t="str">
        <f>_xlfn.XLOOKUP(tbl_GL[[#This Row],[Account_key]],tbl_COA[Account_key],tbl_COA[SubClass2],"Not Found")</f>
        <v>Sales</v>
      </c>
      <c r="J6583" t="str">
        <f>_xlfn.XLOOKUP(tbl_GL[[#This Row],[Account_key]],tbl_COA[Account_key],tbl_COA[SubAccount],,0)</f>
        <v>Sales</v>
      </c>
      <c r="K6583">
        <f>YEAR(tbl_GL[[#This Row],[Date]])</f>
        <v>2019</v>
      </c>
    </row>
    <row r="6584" spans="1:11" x14ac:dyDescent="0.35">
      <c r="A6584">
        <v>701.1</v>
      </c>
      <c r="B6584" s="24">
        <v>43490</v>
      </c>
      <c r="C6584">
        <v>3</v>
      </c>
      <c r="D6584" s="13">
        <v>30</v>
      </c>
      <c r="E6584" s="13" t="s">
        <v>8</v>
      </c>
      <c r="F6584" s="17">
        <v>10922</v>
      </c>
      <c r="G6584" t="str">
        <f>_xlfn.XLOOKUP(tbl_GL[[#This Row],[Account_key]],tbl_COA[Account_key],tbl_COA[Class],"Not Found")</f>
        <v>Assets</v>
      </c>
      <c r="H6584" t="str">
        <f>_xlfn.XLOOKUP(tbl_GL[[#This Row],[Account_key]],tbl_COA[Account_key],tbl_COA[SubClass],"Not Found")</f>
        <v>Assets</v>
      </c>
      <c r="I6584" t="str">
        <f>_xlfn.XLOOKUP(tbl_GL[[#This Row],[Account_key]],tbl_COA[Account_key],tbl_COA[SubClass2],"Not Found")</f>
        <v>Current Assets</v>
      </c>
      <c r="J6584" t="str">
        <f>_xlfn.XLOOKUP(tbl_GL[[#This Row],[Account_key]],tbl_COA[Account_key],tbl_COA[SubAccount],,0)</f>
        <v>Trade Receivables</v>
      </c>
      <c r="K6584">
        <f>YEAR(tbl_GL[[#This Row],[Date]])</f>
        <v>2019</v>
      </c>
    </row>
    <row r="6585" spans="1:11" x14ac:dyDescent="0.35">
      <c r="A6585">
        <v>701.2</v>
      </c>
      <c r="B6585" s="24">
        <v>43491</v>
      </c>
      <c r="C6585">
        <v>3</v>
      </c>
      <c r="D6585" s="13">
        <v>230</v>
      </c>
      <c r="E6585" s="13" t="s">
        <v>4</v>
      </c>
      <c r="F6585" s="17">
        <v>-552</v>
      </c>
      <c r="G6585" t="str">
        <f>_xlfn.XLOOKUP(tbl_GL[[#This Row],[Account_key]],tbl_COA[Account_key],tbl_COA[Class],"Not Found")</f>
        <v>Trading account</v>
      </c>
      <c r="H6585" t="str">
        <f>_xlfn.XLOOKUP(tbl_GL[[#This Row],[Account_key]],tbl_COA[Account_key],tbl_COA[SubClass],"Not Found")</f>
        <v>Cost of Sales</v>
      </c>
      <c r="I6585" t="str">
        <f>_xlfn.XLOOKUP(tbl_GL[[#This Row],[Account_key]],tbl_COA[Account_key],tbl_COA[SubClass2],"Not Found")</f>
        <v>Cost of Sales</v>
      </c>
      <c r="J6585" t="str">
        <f>_xlfn.XLOOKUP(tbl_GL[[#This Row],[Account_key]],tbl_COA[Account_key],tbl_COA[SubAccount],,0)</f>
        <v>Cost of Sales</v>
      </c>
      <c r="K6585">
        <f>YEAR(tbl_GL[[#This Row],[Date]])</f>
        <v>2019</v>
      </c>
    </row>
    <row r="6586" spans="1:11" x14ac:dyDescent="0.35">
      <c r="A6586">
        <v>702.1</v>
      </c>
      <c r="B6586" s="24">
        <v>43491</v>
      </c>
      <c r="C6586">
        <v>3</v>
      </c>
      <c r="D6586" s="13">
        <v>60</v>
      </c>
      <c r="E6586" s="13" t="s">
        <v>4</v>
      </c>
      <c r="F6586" s="17">
        <v>-552</v>
      </c>
      <c r="G6586" t="str">
        <f>_xlfn.XLOOKUP(tbl_GL[[#This Row],[Account_key]],tbl_COA[Account_key],tbl_COA[Class],"Not Found")</f>
        <v>Assets</v>
      </c>
      <c r="H6586" t="str">
        <f>_xlfn.XLOOKUP(tbl_GL[[#This Row],[Account_key]],tbl_COA[Account_key],tbl_COA[SubClass],"Not Found")</f>
        <v>Assets</v>
      </c>
      <c r="I6586" t="str">
        <f>_xlfn.XLOOKUP(tbl_GL[[#This Row],[Account_key]],tbl_COA[Account_key],tbl_COA[SubClass2],"Not Found")</f>
        <v>Current Assets</v>
      </c>
      <c r="J6586" t="str">
        <f>_xlfn.XLOOKUP(tbl_GL[[#This Row],[Account_key]],tbl_COA[Account_key],tbl_COA[SubAccount],,0)</f>
        <v>Inventory</v>
      </c>
      <c r="K6586">
        <f>YEAR(tbl_GL[[#This Row],[Date]])</f>
        <v>2019</v>
      </c>
    </row>
    <row r="6587" spans="1:11" x14ac:dyDescent="0.35">
      <c r="A6587">
        <v>702.2</v>
      </c>
      <c r="B6587" s="24">
        <v>43491</v>
      </c>
      <c r="C6587">
        <v>3</v>
      </c>
      <c r="D6587" s="13">
        <v>220</v>
      </c>
      <c r="E6587" s="13" t="s">
        <v>81</v>
      </c>
      <c r="F6587" s="17">
        <v>-1445</v>
      </c>
      <c r="G6587" t="str">
        <f>_xlfn.XLOOKUP(tbl_GL[[#This Row],[Account_key]],tbl_COA[Account_key],tbl_COA[Class],"Not Found")</f>
        <v>Trading account</v>
      </c>
      <c r="H6587" t="str">
        <f>_xlfn.XLOOKUP(tbl_GL[[#This Row],[Account_key]],tbl_COA[Account_key],tbl_COA[SubClass],"Not Found")</f>
        <v>Sales</v>
      </c>
      <c r="I6587" t="str">
        <f>_xlfn.XLOOKUP(tbl_GL[[#This Row],[Account_key]],tbl_COA[Account_key],tbl_COA[SubClass2],"Not Found")</f>
        <v>Sales</v>
      </c>
      <c r="J6587" t="str">
        <f>_xlfn.XLOOKUP(tbl_GL[[#This Row],[Account_key]],tbl_COA[Account_key],tbl_COA[SubAccount],,0)</f>
        <v>Sales Return</v>
      </c>
      <c r="K6587">
        <f>YEAR(tbl_GL[[#This Row],[Date]])</f>
        <v>2019</v>
      </c>
    </row>
    <row r="6588" spans="1:11" x14ac:dyDescent="0.35">
      <c r="A6588">
        <v>703.1</v>
      </c>
      <c r="B6588" s="24">
        <v>43491</v>
      </c>
      <c r="C6588">
        <v>3</v>
      </c>
      <c r="D6588" s="13">
        <v>20</v>
      </c>
      <c r="E6588" s="13" t="s">
        <v>81</v>
      </c>
      <c r="F6588" s="17">
        <v>-1445</v>
      </c>
      <c r="G6588" t="str">
        <f>_xlfn.XLOOKUP(tbl_GL[[#This Row],[Account_key]],tbl_COA[Account_key],tbl_COA[Class],"Not Found")</f>
        <v>Assets</v>
      </c>
      <c r="H6588" t="str">
        <f>_xlfn.XLOOKUP(tbl_GL[[#This Row],[Account_key]],tbl_COA[Account_key],tbl_COA[SubClass],"Not Found")</f>
        <v>Assets</v>
      </c>
      <c r="I6588" t="str">
        <f>_xlfn.XLOOKUP(tbl_GL[[#This Row],[Account_key]],tbl_COA[Account_key],tbl_COA[SubClass2],"Not Found")</f>
        <v>Current Assets</v>
      </c>
      <c r="J6588" t="str">
        <f>_xlfn.XLOOKUP(tbl_GL[[#This Row],[Account_key]],tbl_COA[Account_key],tbl_COA[SubAccount],,0)</f>
        <v>Cash in hand</v>
      </c>
      <c r="K6588">
        <f>YEAR(tbl_GL[[#This Row],[Date]])</f>
        <v>2019</v>
      </c>
    </row>
    <row r="6589" spans="1:11" x14ac:dyDescent="0.35">
      <c r="A6589">
        <v>703.2</v>
      </c>
      <c r="B6589" s="24">
        <v>43491</v>
      </c>
      <c r="C6589">
        <v>3</v>
      </c>
      <c r="D6589" s="13">
        <v>210</v>
      </c>
      <c r="E6589" s="13" t="s">
        <v>8</v>
      </c>
      <c r="F6589" s="17">
        <v>2214</v>
      </c>
      <c r="G6589" t="str">
        <f>_xlfn.XLOOKUP(tbl_GL[[#This Row],[Account_key]],tbl_COA[Account_key],tbl_COA[Class],"Not Found")</f>
        <v>Trading account</v>
      </c>
      <c r="H6589" t="str">
        <f>_xlfn.XLOOKUP(tbl_GL[[#This Row],[Account_key]],tbl_COA[Account_key],tbl_COA[SubClass],"Not Found")</f>
        <v>Sales</v>
      </c>
      <c r="I6589" t="str">
        <f>_xlfn.XLOOKUP(tbl_GL[[#This Row],[Account_key]],tbl_COA[Account_key],tbl_COA[SubClass2],"Not Found")</f>
        <v>Sales</v>
      </c>
      <c r="J6589" t="str">
        <f>_xlfn.XLOOKUP(tbl_GL[[#This Row],[Account_key]],tbl_COA[Account_key],tbl_COA[SubAccount],,0)</f>
        <v>Sales</v>
      </c>
      <c r="K6589">
        <f>YEAR(tbl_GL[[#This Row],[Date]])</f>
        <v>2019</v>
      </c>
    </row>
    <row r="6590" spans="1:11" x14ac:dyDescent="0.35">
      <c r="A6590">
        <v>704.1</v>
      </c>
      <c r="B6590" s="24">
        <v>43491</v>
      </c>
      <c r="C6590">
        <v>3</v>
      </c>
      <c r="D6590" s="13">
        <v>30</v>
      </c>
      <c r="E6590" s="13" t="s">
        <v>8</v>
      </c>
      <c r="F6590" s="17">
        <v>2214</v>
      </c>
      <c r="G6590" t="str">
        <f>_xlfn.XLOOKUP(tbl_GL[[#This Row],[Account_key]],tbl_COA[Account_key],tbl_COA[Class],"Not Found")</f>
        <v>Assets</v>
      </c>
      <c r="H6590" t="str">
        <f>_xlfn.XLOOKUP(tbl_GL[[#This Row],[Account_key]],tbl_COA[Account_key],tbl_COA[SubClass],"Not Found")</f>
        <v>Assets</v>
      </c>
      <c r="I6590" t="str">
        <f>_xlfn.XLOOKUP(tbl_GL[[#This Row],[Account_key]],tbl_COA[Account_key],tbl_COA[SubClass2],"Not Found")</f>
        <v>Current Assets</v>
      </c>
      <c r="J6590" t="str">
        <f>_xlfn.XLOOKUP(tbl_GL[[#This Row],[Account_key]],tbl_COA[Account_key],tbl_COA[SubAccount],,0)</f>
        <v>Trade Receivables</v>
      </c>
      <c r="K6590">
        <f>YEAR(tbl_GL[[#This Row],[Date]])</f>
        <v>2019</v>
      </c>
    </row>
    <row r="6591" spans="1:11" x14ac:dyDescent="0.35">
      <c r="A6591">
        <v>704.2</v>
      </c>
      <c r="B6591" s="24">
        <v>43494</v>
      </c>
      <c r="C6591">
        <v>3</v>
      </c>
      <c r="D6591" s="13">
        <v>230</v>
      </c>
      <c r="E6591" s="13" t="s">
        <v>4</v>
      </c>
      <c r="F6591" s="17">
        <v>-247</v>
      </c>
      <c r="G6591" t="str">
        <f>_xlfn.XLOOKUP(tbl_GL[[#This Row],[Account_key]],tbl_COA[Account_key],tbl_COA[Class],"Not Found")</f>
        <v>Trading account</v>
      </c>
      <c r="H6591" t="str">
        <f>_xlfn.XLOOKUP(tbl_GL[[#This Row],[Account_key]],tbl_COA[Account_key],tbl_COA[SubClass],"Not Found")</f>
        <v>Cost of Sales</v>
      </c>
      <c r="I6591" t="str">
        <f>_xlfn.XLOOKUP(tbl_GL[[#This Row],[Account_key]],tbl_COA[Account_key],tbl_COA[SubClass2],"Not Found")</f>
        <v>Cost of Sales</v>
      </c>
      <c r="J6591" t="str">
        <f>_xlfn.XLOOKUP(tbl_GL[[#This Row],[Account_key]],tbl_COA[Account_key],tbl_COA[SubAccount],,0)</f>
        <v>Cost of Sales</v>
      </c>
      <c r="K6591">
        <f>YEAR(tbl_GL[[#This Row],[Date]])</f>
        <v>2019</v>
      </c>
    </row>
    <row r="6592" spans="1:11" x14ac:dyDescent="0.35">
      <c r="A6592">
        <v>705.1</v>
      </c>
      <c r="B6592" s="24">
        <v>43494</v>
      </c>
      <c r="C6592">
        <v>3</v>
      </c>
      <c r="D6592" s="13">
        <v>60</v>
      </c>
      <c r="E6592" s="13" t="s">
        <v>4</v>
      </c>
      <c r="F6592" s="17">
        <v>-247</v>
      </c>
      <c r="G6592" t="str">
        <f>_xlfn.XLOOKUP(tbl_GL[[#This Row],[Account_key]],tbl_COA[Account_key],tbl_COA[Class],"Not Found")</f>
        <v>Assets</v>
      </c>
      <c r="H6592" t="str">
        <f>_xlfn.XLOOKUP(tbl_GL[[#This Row],[Account_key]],tbl_COA[Account_key],tbl_COA[SubClass],"Not Found")</f>
        <v>Assets</v>
      </c>
      <c r="I6592" t="str">
        <f>_xlfn.XLOOKUP(tbl_GL[[#This Row],[Account_key]],tbl_COA[Account_key],tbl_COA[SubClass2],"Not Found")</f>
        <v>Current Assets</v>
      </c>
      <c r="J6592" t="str">
        <f>_xlfn.XLOOKUP(tbl_GL[[#This Row],[Account_key]],tbl_COA[Account_key],tbl_COA[SubAccount],,0)</f>
        <v>Inventory</v>
      </c>
      <c r="K6592">
        <f>YEAR(tbl_GL[[#This Row],[Date]])</f>
        <v>2019</v>
      </c>
    </row>
    <row r="6593" spans="1:11" x14ac:dyDescent="0.35">
      <c r="A6593">
        <v>705.2</v>
      </c>
      <c r="B6593" s="24">
        <v>43494</v>
      </c>
      <c r="C6593">
        <v>3</v>
      </c>
      <c r="D6593" s="13">
        <v>210</v>
      </c>
      <c r="E6593" s="13" t="s">
        <v>8</v>
      </c>
      <c r="F6593" s="17">
        <v>990</v>
      </c>
      <c r="G6593" t="str">
        <f>_xlfn.XLOOKUP(tbl_GL[[#This Row],[Account_key]],tbl_COA[Account_key],tbl_COA[Class],"Not Found")</f>
        <v>Trading account</v>
      </c>
      <c r="H6593" t="str">
        <f>_xlfn.XLOOKUP(tbl_GL[[#This Row],[Account_key]],tbl_COA[Account_key],tbl_COA[SubClass],"Not Found")</f>
        <v>Sales</v>
      </c>
      <c r="I6593" t="str">
        <f>_xlfn.XLOOKUP(tbl_GL[[#This Row],[Account_key]],tbl_COA[Account_key],tbl_COA[SubClass2],"Not Found")</f>
        <v>Sales</v>
      </c>
      <c r="J6593" t="str">
        <f>_xlfn.XLOOKUP(tbl_GL[[#This Row],[Account_key]],tbl_COA[Account_key],tbl_COA[SubAccount],,0)</f>
        <v>Sales</v>
      </c>
      <c r="K6593">
        <f>YEAR(tbl_GL[[#This Row],[Date]])</f>
        <v>2019</v>
      </c>
    </row>
    <row r="6594" spans="1:11" x14ac:dyDescent="0.35">
      <c r="A6594">
        <v>706.1</v>
      </c>
      <c r="B6594" s="24">
        <v>43494</v>
      </c>
      <c r="C6594">
        <v>3</v>
      </c>
      <c r="D6594" s="13">
        <v>30</v>
      </c>
      <c r="E6594" s="13" t="s">
        <v>8</v>
      </c>
      <c r="F6594" s="17">
        <v>990</v>
      </c>
      <c r="G6594" t="str">
        <f>_xlfn.XLOOKUP(tbl_GL[[#This Row],[Account_key]],tbl_COA[Account_key],tbl_COA[Class],"Not Found")</f>
        <v>Assets</v>
      </c>
      <c r="H6594" t="str">
        <f>_xlfn.XLOOKUP(tbl_GL[[#This Row],[Account_key]],tbl_COA[Account_key],tbl_COA[SubClass],"Not Found")</f>
        <v>Assets</v>
      </c>
      <c r="I6594" t="str">
        <f>_xlfn.XLOOKUP(tbl_GL[[#This Row],[Account_key]],tbl_COA[Account_key],tbl_COA[SubClass2],"Not Found")</f>
        <v>Current Assets</v>
      </c>
      <c r="J6594" t="str">
        <f>_xlfn.XLOOKUP(tbl_GL[[#This Row],[Account_key]],tbl_COA[Account_key],tbl_COA[SubAccount],,0)</f>
        <v>Trade Receivables</v>
      </c>
      <c r="K6594">
        <f>YEAR(tbl_GL[[#This Row],[Date]])</f>
        <v>2019</v>
      </c>
    </row>
    <row r="6595" spans="1:11" x14ac:dyDescent="0.35">
      <c r="A6595">
        <v>706.2</v>
      </c>
      <c r="B6595" s="24">
        <v>43494</v>
      </c>
      <c r="C6595">
        <v>3</v>
      </c>
      <c r="D6595" s="13">
        <v>30</v>
      </c>
      <c r="E6595" s="13" t="s">
        <v>80</v>
      </c>
      <c r="F6595" s="17">
        <v>-11122</v>
      </c>
      <c r="G6595" t="str">
        <f>_xlfn.XLOOKUP(tbl_GL[[#This Row],[Account_key]],tbl_COA[Account_key],tbl_COA[Class],"Not Found")</f>
        <v>Assets</v>
      </c>
      <c r="H6595" t="str">
        <f>_xlfn.XLOOKUP(tbl_GL[[#This Row],[Account_key]],tbl_COA[Account_key],tbl_COA[SubClass],"Not Found")</f>
        <v>Assets</v>
      </c>
      <c r="I6595" t="str">
        <f>_xlfn.XLOOKUP(tbl_GL[[#This Row],[Account_key]],tbl_COA[Account_key],tbl_COA[SubClass2],"Not Found")</f>
        <v>Current Assets</v>
      </c>
      <c r="J6595" t="str">
        <f>_xlfn.XLOOKUP(tbl_GL[[#This Row],[Account_key]],tbl_COA[Account_key],tbl_COA[SubAccount],,0)</f>
        <v>Trade Receivables</v>
      </c>
      <c r="K6595">
        <f>YEAR(tbl_GL[[#This Row],[Date]])</f>
        <v>2019</v>
      </c>
    </row>
    <row r="6596" spans="1:11" x14ac:dyDescent="0.35">
      <c r="A6596">
        <v>707.1</v>
      </c>
      <c r="B6596" s="24">
        <v>43494</v>
      </c>
      <c r="C6596">
        <v>3</v>
      </c>
      <c r="D6596" s="13">
        <v>10</v>
      </c>
      <c r="E6596" s="13" t="s">
        <v>80</v>
      </c>
      <c r="F6596" s="17">
        <v>11122</v>
      </c>
      <c r="G6596" t="str">
        <f>_xlfn.XLOOKUP(tbl_GL[[#This Row],[Account_key]],tbl_COA[Account_key],tbl_COA[Class],"Not Found")</f>
        <v>Assets</v>
      </c>
      <c r="H6596" t="str">
        <f>_xlfn.XLOOKUP(tbl_GL[[#This Row],[Account_key]],tbl_COA[Account_key],tbl_COA[SubClass],"Not Found")</f>
        <v>Assets</v>
      </c>
      <c r="I6596" t="str">
        <f>_xlfn.XLOOKUP(tbl_GL[[#This Row],[Account_key]],tbl_COA[Account_key],tbl_COA[SubClass2],"Not Found")</f>
        <v>Current Assets</v>
      </c>
      <c r="J6596" t="str">
        <f>_xlfn.XLOOKUP(tbl_GL[[#This Row],[Account_key]],tbl_COA[Account_key],tbl_COA[SubAccount],,0)</f>
        <v>Cash at Bank</v>
      </c>
      <c r="K6596">
        <f>YEAR(tbl_GL[[#This Row],[Date]])</f>
        <v>2019</v>
      </c>
    </row>
    <row r="6597" spans="1:11" x14ac:dyDescent="0.35">
      <c r="A6597">
        <v>707.2</v>
      </c>
      <c r="B6597" s="24">
        <v>43495</v>
      </c>
      <c r="C6597">
        <v>3</v>
      </c>
      <c r="D6597" s="13">
        <v>310</v>
      </c>
      <c r="E6597" s="13" t="s">
        <v>97</v>
      </c>
      <c r="F6597" s="17">
        <v>-2020</v>
      </c>
      <c r="G6597" t="str">
        <f>_xlfn.XLOOKUP(tbl_GL[[#This Row],[Account_key]],tbl_COA[Account_key],tbl_COA[Class],"Not Found")</f>
        <v>Operating account</v>
      </c>
      <c r="H6597" t="str">
        <f>_xlfn.XLOOKUP(tbl_GL[[#This Row],[Account_key]],tbl_COA[Account_key],tbl_COA[SubClass],"Not Found")</f>
        <v>Operating Expenses</v>
      </c>
      <c r="I6597" t="str">
        <f>_xlfn.XLOOKUP(tbl_GL[[#This Row],[Account_key]],tbl_COA[Account_key],tbl_COA[SubClass2],"Not Found")</f>
        <v>Administration</v>
      </c>
      <c r="J6597" t="str">
        <f>_xlfn.XLOOKUP(tbl_GL[[#This Row],[Account_key]],tbl_COA[Account_key],tbl_COA[SubAccount],,0)</f>
        <v>Office Supplies</v>
      </c>
      <c r="K6597">
        <f>YEAR(tbl_GL[[#This Row],[Date]])</f>
        <v>2019</v>
      </c>
    </row>
    <row r="6598" spans="1:11" x14ac:dyDescent="0.35">
      <c r="A6598">
        <v>708.1</v>
      </c>
      <c r="B6598" s="24">
        <v>43495</v>
      </c>
      <c r="C6598">
        <v>3</v>
      </c>
      <c r="D6598" s="13">
        <v>120</v>
      </c>
      <c r="E6598" s="13" t="s">
        <v>97</v>
      </c>
      <c r="F6598" s="17">
        <v>2020</v>
      </c>
      <c r="G6598" t="str">
        <f>_xlfn.XLOOKUP(tbl_GL[[#This Row],[Account_key]],tbl_COA[Account_key],tbl_COA[Class],"Not Found")</f>
        <v>Liabilities and Owners Equity</v>
      </c>
      <c r="H6598" t="str">
        <f>_xlfn.XLOOKUP(tbl_GL[[#This Row],[Account_key]],tbl_COA[Account_key],tbl_COA[SubClass],"Not Found")</f>
        <v>Liabilities</v>
      </c>
      <c r="I6598" t="str">
        <f>_xlfn.XLOOKUP(tbl_GL[[#This Row],[Account_key]],tbl_COA[Account_key],tbl_COA[SubClass2],"Not Found")</f>
        <v>Current Liabilities</v>
      </c>
      <c r="J6598" t="str">
        <f>_xlfn.XLOOKUP(tbl_GL[[#This Row],[Account_key]],tbl_COA[Account_key],tbl_COA[SubAccount],,0)</f>
        <v>Accrued Expenses</v>
      </c>
      <c r="K6598">
        <f>YEAR(tbl_GL[[#This Row],[Date]])</f>
        <v>2019</v>
      </c>
    </row>
    <row r="6599" spans="1:11" x14ac:dyDescent="0.35">
      <c r="A6599">
        <v>708.2</v>
      </c>
      <c r="B6599" s="24">
        <v>43495</v>
      </c>
      <c r="C6599">
        <v>3</v>
      </c>
      <c r="D6599" s="13">
        <v>10</v>
      </c>
      <c r="E6599" s="13" t="s">
        <v>98</v>
      </c>
      <c r="F6599" s="17">
        <v>-2165</v>
      </c>
      <c r="G6599" t="str">
        <f>_xlfn.XLOOKUP(tbl_GL[[#This Row],[Account_key]],tbl_COA[Account_key],tbl_COA[Class],"Not Found")</f>
        <v>Assets</v>
      </c>
      <c r="H6599" t="str">
        <f>_xlfn.XLOOKUP(tbl_GL[[#This Row],[Account_key]],tbl_COA[Account_key],tbl_COA[SubClass],"Not Found")</f>
        <v>Assets</v>
      </c>
      <c r="I6599" t="str">
        <f>_xlfn.XLOOKUP(tbl_GL[[#This Row],[Account_key]],tbl_COA[Account_key],tbl_COA[SubClass2],"Not Found")</f>
        <v>Current Assets</v>
      </c>
      <c r="J6599" t="str">
        <f>_xlfn.XLOOKUP(tbl_GL[[#This Row],[Account_key]],tbl_COA[Account_key],tbl_COA[SubAccount],,0)</f>
        <v>Cash at Bank</v>
      </c>
      <c r="K6599">
        <f>YEAR(tbl_GL[[#This Row],[Date]])</f>
        <v>2019</v>
      </c>
    </row>
    <row r="6600" spans="1:11" x14ac:dyDescent="0.35">
      <c r="A6600">
        <v>709.1</v>
      </c>
      <c r="B6600" s="24">
        <v>43495</v>
      </c>
      <c r="C6600">
        <v>3</v>
      </c>
      <c r="D6600" s="13">
        <v>120</v>
      </c>
      <c r="E6600" s="13" t="s">
        <v>98</v>
      </c>
      <c r="F6600" s="17">
        <v>-2165</v>
      </c>
      <c r="G6600" t="str">
        <f>_xlfn.XLOOKUP(tbl_GL[[#This Row],[Account_key]],tbl_COA[Account_key],tbl_COA[Class],"Not Found")</f>
        <v>Liabilities and Owners Equity</v>
      </c>
      <c r="H6600" t="str">
        <f>_xlfn.XLOOKUP(tbl_GL[[#This Row],[Account_key]],tbl_COA[Account_key],tbl_COA[SubClass],"Not Found")</f>
        <v>Liabilities</v>
      </c>
      <c r="I6600" t="str">
        <f>_xlfn.XLOOKUP(tbl_GL[[#This Row],[Account_key]],tbl_COA[Account_key],tbl_COA[SubClass2],"Not Found")</f>
        <v>Current Liabilities</v>
      </c>
      <c r="J6600" t="str">
        <f>_xlfn.XLOOKUP(tbl_GL[[#This Row],[Account_key]],tbl_COA[Account_key],tbl_COA[SubAccount],,0)</f>
        <v>Accrued Expenses</v>
      </c>
      <c r="K6600">
        <f>YEAR(tbl_GL[[#This Row],[Date]])</f>
        <v>2019</v>
      </c>
    </row>
    <row r="6601" spans="1:11" x14ac:dyDescent="0.35">
      <c r="A6601">
        <v>709.2</v>
      </c>
      <c r="B6601" s="24">
        <v>43496</v>
      </c>
      <c r="C6601">
        <v>3</v>
      </c>
      <c r="D6601" s="13">
        <v>10</v>
      </c>
      <c r="E6601" s="13" t="s">
        <v>110</v>
      </c>
      <c r="F6601" s="17">
        <v>40</v>
      </c>
      <c r="G6601" t="str">
        <f>_xlfn.XLOOKUP(tbl_GL[[#This Row],[Account_key]],tbl_COA[Account_key],tbl_COA[Class],"Not Found")</f>
        <v>Assets</v>
      </c>
      <c r="H6601" t="str">
        <f>_xlfn.XLOOKUP(tbl_GL[[#This Row],[Account_key]],tbl_COA[Account_key],tbl_COA[SubClass],"Not Found")</f>
        <v>Assets</v>
      </c>
      <c r="I6601" t="str">
        <f>_xlfn.XLOOKUP(tbl_GL[[#This Row],[Account_key]],tbl_COA[Account_key],tbl_COA[SubClass2],"Not Found")</f>
        <v>Current Assets</v>
      </c>
      <c r="J6601" t="str">
        <f>_xlfn.XLOOKUP(tbl_GL[[#This Row],[Account_key]],tbl_COA[Account_key],tbl_COA[SubAccount],,0)</f>
        <v>Cash at Bank</v>
      </c>
      <c r="K6601">
        <f>YEAR(tbl_GL[[#This Row],[Date]])</f>
        <v>2019</v>
      </c>
    </row>
    <row r="6602" spans="1:11" x14ac:dyDescent="0.35">
      <c r="A6602">
        <v>710.1</v>
      </c>
      <c r="B6602" s="24">
        <v>43496</v>
      </c>
      <c r="C6602">
        <v>3</v>
      </c>
      <c r="D6602" s="13">
        <v>430</v>
      </c>
      <c r="E6602" s="13" t="s">
        <v>110</v>
      </c>
      <c r="F6602" s="17">
        <v>40</v>
      </c>
      <c r="G6602" t="str">
        <f>_xlfn.XLOOKUP(tbl_GL[[#This Row],[Account_key]],tbl_COA[Account_key],tbl_COA[Class],"Not Found")</f>
        <v>Non-operating</v>
      </c>
      <c r="H6602" t="str">
        <f>_xlfn.XLOOKUP(tbl_GL[[#This Row],[Account_key]],tbl_COA[Account_key],tbl_COA[SubClass],"Not Found")</f>
        <v>Exchange Loss/Gain</v>
      </c>
      <c r="I6602" t="str">
        <f>_xlfn.XLOOKUP(tbl_GL[[#This Row],[Account_key]],tbl_COA[Account_key],tbl_COA[SubClass2],"Not Found")</f>
        <v>Exchange Loss/Gain</v>
      </c>
      <c r="J6602" t="str">
        <f>_xlfn.XLOOKUP(tbl_GL[[#This Row],[Account_key]],tbl_COA[Account_key],tbl_COA[SubAccount],,0)</f>
        <v>Exchange Loss/Gain</v>
      </c>
      <c r="K6602">
        <f>YEAR(tbl_GL[[#This Row],[Date]])</f>
        <v>2019</v>
      </c>
    </row>
    <row r="6603" spans="1:11" x14ac:dyDescent="0.35">
      <c r="A6603">
        <v>710.2</v>
      </c>
      <c r="B6603" s="24">
        <v>43496</v>
      </c>
      <c r="C6603">
        <v>3</v>
      </c>
      <c r="D6603" s="13">
        <v>10</v>
      </c>
      <c r="E6603" s="13" t="s">
        <v>113</v>
      </c>
      <c r="F6603" s="17">
        <v>152</v>
      </c>
      <c r="G6603" t="str">
        <f>_xlfn.XLOOKUP(tbl_GL[[#This Row],[Account_key]],tbl_COA[Account_key],tbl_COA[Class],"Not Found")</f>
        <v>Assets</v>
      </c>
      <c r="H6603" t="str">
        <f>_xlfn.XLOOKUP(tbl_GL[[#This Row],[Account_key]],tbl_COA[Account_key],tbl_COA[SubClass],"Not Found")</f>
        <v>Assets</v>
      </c>
      <c r="I6603" t="str">
        <f>_xlfn.XLOOKUP(tbl_GL[[#This Row],[Account_key]],tbl_COA[Account_key],tbl_COA[SubClass2],"Not Found")</f>
        <v>Current Assets</v>
      </c>
      <c r="J6603" t="str">
        <f>_xlfn.XLOOKUP(tbl_GL[[#This Row],[Account_key]],tbl_COA[Account_key],tbl_COA[SubAccount],,0)</f>
        <v>Cash at Bank</v>
      </c>
      <c r="K6603">
        <f>YEAR(tbl_GL[[#This Row],[Date]])</f>
        <v>2019</v>
      </c>
    </row>
    <row r="6604" spans="1:11" x14ac:dyDescent="0.35">
      <c r="A6604">
        <v>711.1</v>
      </c>
      <c r="B6604" s="24">
        <v>43496</v>
      </c>
      <c r="C6604">
        <v>3</v>
      </c>
      <c r="D6604" s="13">
        <v>410</v>
      </c>
      <c r="E6604" s="13" t="s">
        <v>113</v>
      </c>
      <c r="F6604" s="17">
        <v>152</v>
      </c>
      <c r="G6604" t="str">
        <f>_xlfn.XLOOKUP(tbl_GL[[#This Row],[Account_key]],tbl_COA[Account_key],tbl_COA[Class],"Not Found")</f>
        <v>Non-operating</v>
      </c>
      <c r="H6604" t="str">
        <f>_xlfn.XLOOKUP(tbl_GL[[#This Row],[Account_key]],tbl_COA[Account_key],tbl_COA[SubClass],"Not Found")</f>
        <v>Interest Income</v>
      </c>
      <c r="I6604" t="str">
        <f>_xlfn.XLOOKUP(tbl_GL[[#This Row],[Account_key]],tbl_COA[Account_key],tbl_COA[SubClass2],"Not Found")</f>
        <v>Interest Income</v>
      </c>
      <c r="J6604" t="str">
        <f>_xlfn.XLOOKUP(tbl_GL[[#This Row],[Account_key]],tbl_COA[Account_key],tbl_COA[SubAccount],,0)</f>
        <v>Interest Income</v>
      </c>
      <c r="K6604">
        <f>YEAR(tbl_GL[[#This Row],[Date]])</f>
        <v>2019</v>
      </c>
    </row>
    <row r="6605" spans="1:11" x14ac:dyDescent="0.35">
      <c r="A6605">
        <v>711.2</v>
      </c>
      <c r="B6605" s="24">
        <v>43496</v>
      </c>
      <c r="C6605">
        <v>3</v>
      </c>
      <c r="D6605" s="13">
        <v>400</v>
      </c>
      <c r="E6605" s="13" t="s">
        <v>104</v>
      </c>
      <c r="F6605" s="17">
        <v>-125</v>
      </c>
      <c r="G6605" t="str">
        <f>_xlfn.XLOOKUP(tbl_GL[[#This Row],[Account_key]],tbl_COA[Account_key],tbl_COA[Class],"Not Found")</f>
        <v>Operating account</v>
      </c>
      <c r="H6605" t="str">
        <f>_xlfn.XLOOKUP(tbl_GL[[#This Row],[Account_key]],tbl_COA[Account_key],tbl_COA[SubClass],"Not Found")</f>
        <v>Depreciation &amp; Amortization</v>
      </c>
      <c r="I6605" t="str">
        <f>_xlfn.XLOOKUP(tbl_GL[[#This Row],[Account_key]],tbl_COA[Account_key],tbl_COA[SubClass2],"Not Found")</f>
        <v>Amortization</v>
      </c>
      <c r="J6605" t="str">
        <f>_xlfn.XLOOKUP(tbl_GL[[#This Row],[Account_key]],tbl_COA[Account_key],tbl_COA[SubAccount],,0)</f>
        <v>Amortization of Intangible Assets</v>
      </c>
      <c r="K6605">
        <f>YEAR(tbl_GL[[#This Row],[Date]])</f>
        <v>2019</v>
      </c>
    </row>
    <row r="6606" spans="1:11" x14ac:dyDescent="0.35">
      <c r="A6606">
        <v>712.1</v>
      </c>
      <c r="B6606" s="24">
        <v>43496</v>
      </c>
      <c r="C6606">
        <v>3</v>
      </c>
      <c r="D6606" s="13">
        <v>100</v>
      </c>
      <c r="E6606" s="13" t="s">
        <v>104</v>
      </c>
      <c r="F6606" s="17">
        <v>-125</v>
      </c>
      <c r="G6606" t="str">
        <f>_xlfn.XLOOKUP(tbl_GL[[#This Row],[Account_key]],tbl_COA[Account_key],tbl_COA[Class],"Not Found")</f>
        <v>Assets</v>
      </c>
      <c r="H6606" t="str">
        <f>_xlfn.XLOOKUP(tbl_GL[[#This Row],[Account_key]],tbl_COA[Account_key],tbl_COA[SubClass],"Not Found")</f>
        <v>Assets</v>
      </c>
      <c r="I6606" t="str">
        <f>_xlfn.XLOOKUP(tbl_GL[[#This Row],[Account_key]],tbl_COA[Account_key],tbl_COA[SubClass2],"Not Found")</f>
        <v>Non-Current Assets</v>
      </c>
      <c r="J6606" t="str">
        <f>_xlfn.XLOOKUP(tbl_GL[[#This Row],[Account_key]],tbl_COA[Account_key],tbl_COA[SubAccount],,0)</f>
        <v>Patents and trademarks</v>
      </c>
      <c r="K6606">
        <f>YEAR(tbl_GL[[#This Row],[Date]])</f>
        <v>2019</v>
      </c>
    </row>
    <row r="6607" spans="1:11" x14ac:dyDescent="0.35">
      <c r="A6607">
        <v>712.2</v>
      </c>
      <c r="B6607" s="24">
        <v>43496</v>
      </c>
      <c r="C6607">
        <v>3</v>
      </c>
      <c r="D6607" s="13">
        <v>440</v>
      </c>
      <c r="E6607" s="13" t="s">
        <v>112</v>
      </c>
      <c r="F6607" s="17">
        <v>-225</v>
      </c>
      <c r="G6607" t="str">
        <f>_xlfn.XLOOKUP(tbl_GL[[#This Row],[Account_key]],tbl_COA[Account_key],tbl_COA[Class],"Not Found")</f>
        <v>Interest &amp; Tax</v>
      </c>
      <c r="H6607" t="str">
        <f>_xlfn.XLOOKUP(tbl_GL[[#This Row],[Account_key]],tbl_COA[Account_key],tbl_COA[SubClass],"Not Found")</f>
        <v>Interest Expense</v>
      </c>
      <c r="I6607" t="str">
        <f>_xlfn.XLOOKUP(tbl_GL[[#This Row],[Account_key]],tbl_COA[Account_key],tbl_COA[SubClass2],"Not Found")</f>
        <v>Interest Expense</v>
      </c>
      <c r="J6607" t="str">
        <f>_xlfn.XLOOKUP(tbl_GL[[#This Row],[Account_key]],tbl_COA[Account_key],tbl_COA[SubAccount],,0)</f>
        <v>Interest Expense</v>
      </c>
      <c r="K6607">
        <f>YEAR(tbl_GL[[#This Row],[Date]])</f>
        <v>2019</v>
      </c>
    </row>
    <row r="6608" spans="1:11" x14ac:dyDescent="0.35">
      <c r="A6608">
        <v>713.1</v>
      </c>
      <c r="B6608" s="24">
        <v>43496</v>
      </c>
      <c r="C6608">
        <v>3</v>
      </c>
      <c r="D6608" s="13">
        <v>121</v>
      </c>
      <c r="E6608" s="13" t="s">
        <v>112</v>
      </c>
      <c r="F6608" s="17">
        <v>225</v>
      </c>
      <c r="G6608" t="str">
        <f>_xlfn.XLOOKUP(tbl_GL[[#This Row],[Account_key]],tbl_COA[Account_key],tbl_COA[Class],"Not Found")</f>
        <v>Liabilities and Owners Equity</v>
      </c>
      <c r="H6608" t="str">
        <f>_xlfn.XLOOKUP(tbl_GL[[#This Row],[Account_key]],tbl_COA[Account_key],tbl_COA[SubClass],"Not Found")</f>
        <v>Liabilities</v>
      </c>
      <c r="I6608" t="str">
        <f>_xlfn.XLOOKUP(tbl_GL[[#This Row],[Account_key]],tbl_COA[Account_key],tbl_COA[SubClass2],"Not Found")</f>
        <v>Current Liabilities</v>
      </c>
      <c r="J6608" t="str">
        <f>_xlfn.XLOOKUP(tbl_GL[[#This Row],[Account_key]],tbl_COA[Account_key],tbl_COA[SubAccount],,0)</f>
        <v>Interest Payable</v>
      </c>
      <c r="K6608">
        <f>YEAR(tbl_GL[[#This Row],[Date]])</f>
        <v>2019</v>
      </c>
    </row>
    <row r="6609" spans="1:11" x14ac:dyDescent="0.35">
      <c r="A6609">
        <v>713.2</v>
      </c>
      <c r="B6609" s="24">
        <v>43496</v>
      </c>
      <c r="C6609">
        <v>3</v>
      </c>
      <c r="D6609" s="13">
        <v>450</v>
      </c>
      <c r="E6609" s="23" t="s">
        <v>108</v>
      </c>
      <c r="F6609" s="17">
        <v>-372</v>
      </c>
      <c r="G6609" t="str">
        <f>_xlfn.XLOOKUP(tbl_GL[[#This Row],[Account_key]],tbl_COA[Account_key],tbl_COA[Class],"Not Found")</f>
        <v>Interest &amp; Tax</v>
      </c>
      <c r="H6609" t="str">
        <f>_xlfn.XLOOKUP(tbl_GL[[#This Row],[Account_key]],tbl_COA[Account_key],tbl_COA[SubClass],"Not Found")</f>
        <v>Taxation</v>
      </c>
      <c r="I6609" t="str">
        <f>_xlfn.XLOOKUP(tbl_GL[[#This Row],[Account_key]],tbl_COA[Account_key],tbl_COA[SubClass2],"Not Found")</f>
        <v>Taxation</v>
      </c>
      <c r="J6609" t="str">
        <f>_xlfn.XLOOKUP(tbl_GL[[#This Row],[Account_key]],tbl_COA[Account_key],tbl_COA[SubAccount],,0)</f>
        <v>Taxation</v>
      </c>
      <c r="K6609">
        <f>YEAR(tbl_GL[[#This Row],[Date]])</f>
        <v>2019</v>
      </c>
    </row>
    <row r="6610" spans="1:11" x14ac:dyDescent="0.35">
      <c r="A6610">
        <v>714.1</v>
      </c>
      <c r="B6610" s="24">
        <v>43496</v>
      </c>
      <c r="C6610">
        <v>3</v>
      </c>
      <c r="D6610" s="13">
        <v>122</v>
      </c>
      <c r="E6610" s="23" t="s">
        <v>108</v>
      </c>
      <c r="F6610" s="17">
        <v>372</v>
      </c>
      <c r="G6610" t="str">
        <f>_xlfn.XLOOKUP(tbl_GL[[#This Row],[Account_key]],tbl_COA[Account_key],tbl_COA[Class],"Not Found")</f>
        <v>Liabilities and Owners Equity</v>
      </c>
      <c r="H6610" t="str">
        <f>_xlfn.XLOOKUP(tbl_GL[[#This Row],[Account_key]],tbl_COA[Account_key],tbl_COA[SubClass],"Not Found")</f>
        <v>Liabilities</v>
      </c>
      <c r="I6610" t="str">
        <f>_xlfn.XLOOKUP(tbl_GL[[#This Row],[Account_key]],tbl_COA[Account_key],tbl_COA[SubClass2],"Not Found")</f>
        <v>Current Liabilities</v>
      </c>
      <c r="J6610" t="str">
        <f>_xlfn.XLOOKUP(tbl_GL[[#This Row],[Account_key]],tbl_COA[Account_key],tbl_COA[SubAccount],,0)</f>
        <v>Tax payable</v>
      </c>
      <c r="K6610">
        <f>YEAR(tbl_GL[[#This Row],[Date]])</f>
        <v>2019</v>
      </c>
    </row>
    <row r="6611" spans="1:11" x14ac:dyDescent="0.35">
      <c r="A6611">
        <v>714.2</v>
      </c>
      <c r="B6611" s="24">
        <v>43496</v>
      </c>
      <c r="C6611">
        <v>3</v>
      </c>
      <c r="D6611" s="13">
        <v>240</v>
      </c>
      <c r="E6611" s="13" t="s">
        <v>56</v>
      </c>
      <c r="F6611" s="17">
        <v>-2813</v>
      </c>
      <c r="G6611" t="str">
        <f>_xlfn.XLOOKUP(tbl_GL[[#This Row],[Account_key]],tbl_COA[Account_key],tbl_COA[Class],"Not Found")</f>
        <v>Operating account</v>
      </c>
      <c r="H6611" t="str">
        <f>_xlfn.XLOOKUP(tbl_GL[[#This Row],[Account_key]],tbl_COA[Account_key],tbl_COA[SubClass],"Not Found")</f>
        <v>Operating Expenses</v>
      </c>
      <c r="I6611" t="str">
        <f>_xlfn.XLOOKUP(tbl_GL[[#This Row],[Account_key]],tbl_COA[Account_key],tbl_COA[SubClass2],"Not Found")</f>
        <v>Sales &amp; Distribution</v>
      </c>
      <c r="J6611" t="str">
        <f>_xlfn.XLOOKUP(tbl_GL[[#This Row],[Account_key]],tbl_COA[Account_key],tbl_COA[SubAccount],,0)</f>
        <v>Salaries</v>
      </c>
      <c r="K6611">
        <f>YEAR(tbl_GL[[#This Row],[Date]])</f>
        <v>2019</v>
      </c>
    </row>
    <row r="6612" spans="1:11" x14ac:dyDescent="0.35">
      <c r="A6612">
        <v>715.1</v>
      </c>
      <c r="B6612" s="24">
        <v>43496</v>
      </c>
      <c r="C6612">
        <v>3</v>
      </c>
      <c r="D6612" s="13">
        <v>10</v>
      </c>
      <c r="E6612" s="13" t="s">
        <v>56</v>
      </c>
      <c r="F6612" s="17">
        <v>-2813</v>
      </c>
      <c r="G6612" t="str">
        <f>_xlfn.XLOOKUP(tbl_GL[[#This Row],[Account_key]],tbl_COA[Account_key],tbl_COA[Class],"Not Found")</f>
        <v>Assets</v>
      </c>
      <c r="H6612" t="str">
        <f>_xlfn.XLOOKUP(tbl_GL[[#This Row],[Account_key]],tbl_COA[Account_key],tbl_COA[SubClass],"Not Found")</f>
        <v>Assets</v>
      </c>
      <c r="I6612" t="str">
        <f>_xlfn.XLOOKUP(tbl_GL[[#This Row],[Account_key]],tbl_COA[Account_key],tbl_COA[SubClass2],"Not Found")</f>
        <v>Current Assets</v>
      </c>
      <c r="J6612" t="str">
        <f>_xlfn.XLOOKUP(tbl_GL[[#This Row],[Account_key]],tbl_COA[Account_key],tbl_COA[SubAccount],,0)</f>
        <v>Cash at Bank</v>
      </c>
      <c r="K6612">
        <f>YEAR(tbl_GL[[#This Row],[Date]])</f>
        <v>2019</v>
      </c>
    </row>
    <row r="6613" spans="1:11" x14ac:dyDescent="0.35">
      <c r="A6613">
        <v>715.2</v>
      </c>
      <c r="B6613" s="24">
        <v>43496</v>
      </c>
      <c r="C6613">
        <v>3</v>
      </c>
      <c r="D6613" s="13">
        <v>380</v>
      </c>
      <c r="E6613" s="13" t="s">
        <v>101</v>
      </c>
      <c r="F6613" s="17">
        <v>-4900</v>
      </c>
      <c r="G6613" t="str">
        <f>_xlfn.XLOOKUP(tbl_GL[[#This Row],[Account_key]],tbl_COA[Account_key],tbl_COA[Class],"Not Found")</f>
        <v>Operating account</v>
      </c>
      <c r="H6613" t="str">
        <f>_xlfn.XLOOKUP(tbl_GL[[#This Row],[Account_key]],tbl_COA[Account_key],tbl_COA[SubClass],"Not Found")</f>
        <v>Depreciation &amp; Amortization</v>
      </c>
      <c r="I6613" t="str">
        <f>_xlfn.XLOOKUP(tbl_GL[[#This Row],[Account_key]],tbl_COA[Account_key],tbl_COA[SubClass2],"Not Found")</f>
        <v>Depreciation</v>
      </c>
      <c r="J6613" t="str">
        <f>_xlfn.XLOOKUP(tbl_GL[[#This Row],[Account_key]],tbl_COA[Account_key],tbl_COA[SubAccount],,0)</f>
        <v>Equipment</v>
      </c>
      <c r="K6613">
        <f>YEAR(tbl_GL[[#This Row],[Date]])</f>
        <v>2019</v>
      </c>
    </row>
    <row r="6614" spans="1:11" x14ac:dyDescent="0.35">
      <c r="A6614">
        <v>716.1</v>
      </c>
      <c r="B6614" s="24">
        <v>43496</v>
      </c>
      <c r="C6614">
        <v>3</v>
      </c>
      <c r="D6614" s="13">
        <v>90</v>
      </c>
      <c r="E6614" s="13" t="s">
        <v>101</v>
      </c>
      <c r="F6614" s="17">
        <v>-4900</v>
      </c>
      <c r="G6614" t="str">
        <f>_xlfn.XLOOKUP(tbl_GL[[#This Row],[Account_key]],tbl_COA[Account_key],tbl_COA[Class],"Not Found")</f>
        <v>Assets</v>
      </c>
      <c r="H6614" t="str">
        <f>_xlfn.XLOOKUP(tbl_GL[[#This Row],[Account_key]],tbl_COA[Account_key],tbl_COA[SubClass],"Not Found")</f>
        <v>Assets</v>
      </c>
      <c r="I6614" t="str">
        <f>_xlfn.XLOOKUP(tbl_GL[[#This Row],[Account_key]],tbl_COA[Account_key],tbl_COA[SubClass2],"Not Found")</f>
        <v>Non-Current Assets</v>
      </c>
      <c r="J6614" t="str">
        <f>_xlfn.XLOOKUP(tbl_GL[[#This Row],[Account_key]],tbl_COA[Account_key],tbl_COA[SubAccount],,0)</f>
        <v>Office Furniture &amp; Equipment</v>
      </c>
      <c r="K6614">
        <f>YEAR(tbl_GL[[#This Row],[Date]])</f>
        <v>2019</v>
      </c>
    </row>
    <row r="6615" spans="1:11" x14ac:dyDescent="0.35">
      <c r="A6615">
        <v>717.2</v>
      </c>
      <c r="B6615" s="24">
        <v>43497</v>
      </c>
      <c r="C6615">
        <v>3</v>
      </c>
      <c r="D6615" s="13">
        <v>300</v>
      </c>
      <c r="E6615" s="13" t="s">
        <v>99</v>
      </c>
      <c r="F6615" s="17">
        <v>-98</v>
      </c>
      <c r="G6615" t="str">
        <f>_xlfn.XLOOKUP(tbl_GL[[#This Row],[Account_key]],tbl_COA[Account_key],tbl_COA[Class],"Not Found")</f>
        <v>Operating account</v>
      </c>
      <c r="H6615" t="str">
        <f>_xlfn.XLOOKUP(tbl_GL[[#This Row],[Account_key]],tbl_COA[Account_key],tbl_COA[SubClass],"Not Found")</f>
        <v>Operating Expenses</v>
      </c>
      <c r="I6615" t="str">
        <f>_xlfn.XLOOKUP(tbl_GL[[#This Row],[Account_key]],tbl_COA[Account_key],tbl_COA[SubClass2],"Not Found")</f>
        <v>Administration</v>
      </c>
      <c r="J6615" t="str">
        <f>_xlfn.XLOOKUP(tbl_GL[[#This Row],[Account_key]],tbl_COA[Account_key],tbl_COA[SubAccount],,0)</f>
        <v>Entertainment</v>
      </c>
      <c r="K6615">
        <f>YEAR(tbl_GL[[#This Row],[Date]])</f>
        <v>2019</v>
      </c>
    </row>
    <row r="6616" spans="1:11" x14ac:dyDescent="0.35">
      <c r="A6616">
        <v>718.1</v>
      </c>
      <c r="B6616" s="24">
        <v>43497</v>
      </c>
      <c r="C6616">
        <v>3</v>
      </c>
      <c r="D6616" s="13">
        <v>20</v>
      </c>
      <c r="E6616" s="13" t="s">
        <v>99</v>
      </c>
      <c r="F6616" s="17">
        <v>-98</v>
      </c>
      <c r="G6616" t="str">
        <f>_xlfn.XLOOKUP(tbl_GL[[#This Row],[Account_key]],tbl_COA[Account_key],tbl_COA[Class],"Not Found")</f>
        <v>Assets</v>
      </c>
      <c r="H6616" t="str">
        <f>_xlfn.XLOOKUP(tbl_GL[[#This Row],[Account_key]],tbl_COA[Account_key],tbl_COA[SubClass],"Not Found")</f>
        <v>Assets</v>
      </c>
      <c r="I6616" t="str">
        <f>_xlfn.XLOOKUP(tbl_GL[[#This Row],[Account_key]],tbl_COA[Account_key],tbl_COA[SubClass2],"Not Found")</f>
        <v>Current Assets</v>
      </c>
      <c r="J6616" t="str">
        <f>_xlfn.XLOOKUP(tbl_GL[[#This Row],[Account_key]],tbl_COA[Account_key],tbl_COA[SubAccount],,0)</f>
        <v>Cash in hand</v>
      </c>
      <c r="K6616">
        <f>YEAR(tbl_GL[[#This Row],[Date]])</f>
        <v>2019</v>
      </c>
    </row>
    <row r="6617" spans="1:11" x14ac:dyDescent="0.35">
      <c r="A6617">
        <v>718.2</v>
      </c>
      <c r="B6617" s="24">
        <v>43497</v>
      </c>
      <c r="C6617">
        <v>3</v>
      </c>
      <c r="D6617" s="13">
        <v>60</v>
      </c>
      <c r="E6617" s="13" t="s">
        <v>84</v>
      </c>
      <c r="F6617" s="17">
        <v>16200</v>
      </c>
      <c r="G6617" t="str">
        <f>_xlfn.XLOOKUP(tbl_GL[[#This Row],[Account_key]],tbl_COA[Account_key],tbl_COA[Class],"Not Found")</f>
        <v>Assets</v>
      </c>
      <c r="H6617" t="str">
        <f>_xlfn.XLOOKUP(tbl_GL[[#This Row],[Account_key]],tbl_COA[Account_key],tbl_COA[SubClass],"Not Found")</f>
        <v>Assets</v>
      </c>
      <c r="I6617" t="str">
        <f>_xlfn.XLOOKUP(tbl_GL[[#This Row],[Account_key]],tbl_COA[Account_key],tbl_COA[SubClass2],"Not Found")</f>
        <v>Current Assets</v>
      </c>
      <c r="J6617" t="str">
        <f>_xlfn.XLOOKUP(tbl_GL[[#This Row],[Account_key]],tbl_COA[Account_key],tbl_COA[SubAccount],,0)</f>
        <v>Inventory</v>
      </c>
      <c r="K6617">
        <f>YEAR(tbl_GL[[#This Row],[Date]])</f>
        <v>2019</v>
      </c>
    </row>
    <row r="6618" spans="1:11" x14ac:dyDescent="0.35">
      <c r="A6618">
        <v>719.1</v>
      </c>
      <c r="B6618" s="24">
        <v>43497</v>
      </c>
      <c r="C6618">
        <v>3</v>
      </c>
      <c r="D6618" s="13">
        <v>110</v>
      </c>
      <c r="E6618" s="13" t="s">
        <v>84</v>
      </c>
      <c r="F6618" s="17">
        <v>16200</v>
      </c>
      <c r="G6618" t="str">
        <f>_xlfn.XLOOKUP(tbl_GL[[#This Row],[Account_key]],tbl_COA[Account_key],tbl_COA[Class],"Not Found")</f>
        <v>Liabilities and Owners Equity</v>
      </c>
      <c r="H6618" t="str">
        <f>_xlfn.XLOOKUP(tbl_GL[[#This Row],[Account_key]],tbl_COA[Account_key],tbl_COA[SubClass],"Not Found")</f>
        <v>Liabilities</v>
      </c>
      <c r="I6618" t="str">
        <f>_xlfn.XLOOKUP(tbl_GL[[#This Row],[Account_key]],tbl_COA[Account_key],tbl_COA[SubClass2],"Not Found")</f>
        <v>Current Liabilities</v>
      </c>
      <c r="J6618" t="str">
        <f>_xlfn.XLOOKUP(tbl_GL[[#This Row],[Account_key]],tbl_COA[Account_key],tbl_COA[SubAccount],,0)</f>
        <v>Trade Payables</v>
      </c>
      <c r="K6618">
        <f>YEAR(tbl_GL[[#This Row],[Date]])</f>
        <v>2019</v>
      </c>
    </row>
    <row r="6619" spans="1:11" x14ac:dyDescent="0.35">
      <c r="A6619">
        <v>719.2</v>
      </c>
      <c r="B6619" s="24">
        <v>43499</v>
      </c>
      <c r="C6619">
        <v>3</v>
      </c>
      <c r="D6619" s="13">
        <v>290</v>
      </c>
      <c r="E6619" s="13" t="s">
        <v>97</v>
      </c>
      <c r="F6619" s="17">
        <v>-1834</v>
      </c>
      <c r="G6619" t="str">
        <f>_xlfn.XLOOKUP(tbl_GL[[#This Row],[Account_key]],tbl_COA[Account_key],tbl_COA[Class],"Not Found")</f>
        <v>Operating account</v>
      </c>
      <c r="H6619" t="str">
        <f>_xlfn.XLOOKUP(tbl_GL[[#This Row],[Account_key]],tbl_COA[Account_key],tbl_COA[SubClass],"Not Found")</f>
        <v>Operating Expenses</v>
      </c>
      <c r="I6619" t="str">
        <f>_xlfn.XLOOKUP(tbl_GL[[#This Row],[Account_key]],tbl_COA[Account_key],tbl_COA[SubClass2],"Not Found")</f>
        <v>Administration</v>
      </c>
      <c r="J6619" t="str">
        <f>_xlfn.XLOOKUP(tbl_GL[[#This Row],[Account_key]],tbl_COA[Account_key],tbl_COA[SubAccount],,0)</f>
        <v>Travel</v>
      </c>
      <c r="K6619">
        <f>YEAR(tbl_GL[[#This Row],[Date]])</f>
        <v>2019</v>
      </c>
    </row>
    <row r="6620" spans="1:11" x14ac:dyDescent="0.35">
      <c r="A6620">
        <v>720.1</v>
      </c>
      <c r="B6620" s="24">
        <v>43499</v>
      </c>
      <c r="C6620">
        <v>3</v>
      </c>
      <c r="D6620" s="13">
        <v>120</v>
      </c>
      <c r="E6620" s="13" t="s">
        <v>97</v>
      </c>
      <c r="F6620" s="17">
        <v>1834</v>
      </c>
      <c r="G6620" t="str">
        <f>_xlfn.XLOOKUP(tbl_GL[[#This Row],[Account_key]],tbl_COA[Account_key],tbl_COA[Class],"Not Found")</f>
        <v>Liabilities and Owners Equity</v>
      </c>
      <c r="H6620" t="str">
        <f>_xlfn.XLOOKUP(tbl_GL[[#This Row],[Account_key]],tbl_COA[Account_key],tbl_COA[SubClass],"Not Found")</f>
        <v>Liabilities</v>
      </c>
      <c r="I6620" t="str">
        <f>_xlfn.XLOOKUP(tbl_GL[[#This Row],[Account_key]],tbl_COA[Account_key],tbl_COA[SubClass2],"Not Found")</f>
        <v>Current Liabilities</v>
      </c>
      <c r="J6620" t="str">
        <f>_xlfn.XLOOKUP(tbl_GL[[#This Row],[Account_key]],tbl_COA[Account_key],tbl_COA[SubAccount],,0)</f>
        <v>Accrued Expenses</v>
      </c>
      <c r="K6620">
        <f>YEAR(tbl_GL[[#This Row],[Date]])</f>
        <v>2019</v>
      </c>
    </row>
    <row r="6621" spans="1:11" x14ac:dyDescent="0.35">
      <c r="A6621">
        <v>720.2</v>
      </c>
      <c r="B6621" s="24">
        <v>43502</v>
      </c>
      <c r="C6621">
        <v>3</v>
      </c>
      <c r="D6621" s="13">
        <v>230</v>
      </c>
      <c r="E6621" s="13" t="s">
        <v>4</v>
      </c>
      <c r="F6621" s="17">
        <v>-645</v>
      </c>
      <c r="G6621" t="str">
        <f>_xlfn.XLOOKUP(tbl_GL[[#This Row],[Account_key]],tbl_COA[Account_key],tbl_COA[Class],"Not Found")</f>
        <v>Trading account</v>
      </c>
      <c r="H6621" t="str">
        <f>_xlfn.XLOOKUP(tbl_GL[[#This Row],[Account_key]],tbl_COA[Account_key],tbl_COA[SubClass],"Not Found")</f>
        <v>Cost of Sales</v>
      </c>
      <c r="I6621" t="str">
        <f>_xlfn.XLOOKUP(tbl_GL[[#This Row],[Account_key]],tbl_COA[Account_key],tbl_COA[SubClass2],"Not Found")</f>
        <v>Cost of Sales</v>
      </c>
      <c r="J6621" t="str">
        <f>_xlfn.XLOOKUP(tbl_GL[[#This Row],[Account_key]],tbl_COA[Account_key],tbl_COA[SubAccount],,0)</f>
        <v>Cost of Sales</v>
      </c>
      <c r="K6621">
        <f>YEAR(tbl_GL[[#This Row],[Date]])</f>
        <v>2019</v>
      </c>
    </row>
    <row r="6622" spans="1:11" x14ac:dyDescent="0.35">
      <c r="A6622">
        <v>721.1</v>
      </c>
      <c r="B6622" s="24">
        <v>43502</v>
      </c>
      <c r="C6622">
        <v>3</v>
      </c>
      <c r="D6622" s="13">
        <v>60</v>
      </c>
      <c r="E6622" s="13" t="s">
        <v>4</v>
      </c>
      <c r="F6622" s="17">
        <v>-645</v>
      </c>
      <c r="G6622" t="str">
        <f>_xlfn.XLOOKUP(tbl_GL[[#This Row],[Account_key]],tbl_COA[Account_key],tbl_COA[Class],"Not Found")</f>
        <v>Assets</v>
      </c>
      <c r="H6622" t="str">
        <f>_xlfn.XLOOKUP(tbl_GL[[#This Row],[Account_key]],tbl_COA[Account_key],tbl_COA[SubClass],"Not Found")</f>
        <v>Assets</v>
      </c>
      <c r="I6622" t="str">
        <f>_xlfn.XLOOKUP(tbl_GL[[#This Row],[Account_key]],tbl_COA[Account_key],tbl_COA[SubClass2],"Not Found")</f>
        <v>Current Assets</v>
      </c>
      <c r="J6622" t="str">
        <f>_xlfn.XLOOKUP(tbl_GL[[#This Row],[Account_key]],tbl_COA[Account_key],tbl_COA[SubAccount],,0)</f>
        <v>Inventory</v>
      </c>
      <c r="K6622">
        <f>YEAR(tbl_GL[[#This Row],[Date]])</f>
        <v>2019</v>
      </c>
    </row>
    <row r="6623" spans="1:11" x14ac:dyDescent="0.35">
      <c r="A6623">
        <v>721.2</v>
      </c>
      <c r="B6623" s="24">
        <v>43502</v>
      </c>
      <c r="C6623">
        <v>3</v>
      </c>
      <c r="D6623" s="13">
        <v>350</v>
      </c>
      <c r="E6623" s="13" t="s">
        <v>97</v>
      </c>
      <c r="F6623" s="17">
        <v>-1744</v>
      </c>
      <c r="G6623" t="str">
        <f>_xlfn.XLOOKUP(tbl_GL[[#This Row],[Account_key]],tbl_COA[Account_key],tbl_COA[Class],"Not Found")</f>
        <v>Operating account</v>
      </c>
      <c r="H6623" t="str">
        <f>_xlfn.XLOOKUP(tbl_GL[[#This Row],[Account_key]],tbl_COA[Account_key],tbl_COA[SubClass],"Not Found")</f>
        <v>Operating Expenses</v>
      </c>
      <c r="I6623" t="str">
        <f>_xlfn.XLOOKUP(tbl_GL[[#This Row],[Account_key]],tbl_COA[Account_key],tbl_COA[SubClass2],"Not Found")</f>
        <v>Administration</v>
      </c>
      <c r="J6623" t="str">
        <f>_xlfn.XLOOKUP(tbl_GL[[#This Row],[Account_key]],tbl_COA[Account_key],tbl_COA[SubAccount],,0)</f>
        <v>Other Expenses</v>
      </c>
      <c r="K6623">
        <f>YEAR(tbl_GL[[#This Row],[Date]])</f>
        <v>2019</v>
      </c>
    </row>
    <row r="6624" spans="1:11" x14ac:dyDescent="0.35">
      <c r="A6624">
        <v>722.1</v>
      </c>
      <c r="B6624" s="24">
        <v>43502</v>
      </c>
      <c r="C6624">
        <v>3</v>
      </c>
      <c r="D6624" s="13">
        <v>120</v>
      </c>
      <c r="E6624" s="13" t="s">
        <v>97</v>
      </c>
      <c r="F6624" s="17">
        <v>1744</v>
      </c>
      <c r="G6624" t="str">
        <f>_xlfn.XLOOKUP(tbl_GL[[#This Row],[Account_key]],tbl_COA[Account_key],tbl_COA[Class],"Not Found")</f>
        <v>Liabilities and Owners Equity</v>
      </c>
      <c r="H6624" t="str">
        <f>_xlfn.XLOOKUP(tbl_GL[[#This Row],[Account_key]],tbl_COA[Account_key],tbl_COA[SubClass],"Not Found")</f>
        <v>Liabilities</v>
      </c>
      <c r="I6624" t="str">
        <f>_xlfn.XLOOKUP(tbl_GL[[#This Row],[Account_key]],tbl_COA[Account_key],tbl_COA[SubClass2],"Not Found")</f>
        <v>Current Liabilities</v>
      </c>
      <c r="J6624" t="str">
        <f>_xlfn.XLOOKUP(tbl_GL[[#This Row],[Account_key]],tbl_COA[Account_key],tbl_COA[SubAccount],,0)</f>
        <v>Accrued Expenses</v>
      </c>
      <c r="K6624">
        <f>YEAR(tbl_GL[[#This Row],[Date]])</f>
        <v>2019</v>
      </c>
    </row>
    <row r="6625" spans="1:11" x14ac:dyDescent="0.35">
      <c r="A6625">
        <v>722.2</v>
      </c>
      <c r="B6625" s="24">
        <v>43502</v>
      </c>
      <c r="C6625">
        <v>3</v>
      </c>
      <c r="D6625" s="13">
        <v>210</v>
      </c>
      <c r="E6625" s="13" t="s">
        <v>7</v>
      </c>
      <c r="F6625" s="17">
        <v>2292</v>
      </c>
      <c r="G6625" t="str">
        <f>_xlfn.XLOOKUP(tbl_GL[[#This Row],[Account_key]],tbl_COA[Account_key],tbl_COA[Class],"Not Found")</f>
        <v>Trading account</v>
      </c>
      <c r="H6625" t="str">
        <f>_xlfn.XLOOKUP(tbl_GL[[#This Row],[Account_key]],tbl_COA[Account_key],tbl_COA[SubClass],"Not Found")</f>
        <v>Sales</v>
      </c>
      <c r="I6625" t="str">
        <f>_xlfn.XLOOKUP(tbl_GL[[#This Row],[Account_key]],tbl_COA[Account_key],tbl_COA[SubClass2],"Not Found")</f>
        <v>Sales</v>
      </c>
      <c r="J6625" t="str">
        <f>_xlfn.XLOOKUP(tbl_GL[[#This Row],[Account_key]],tbl_COA[Account_key],tbl_COA[SubAccount],,0)</f>
        <v>Sales</v>
      </c>
      <c r="K6625">
        <f>YEAR(tbl_GL[[#This Row],[Date]])</f>
        <v>2019</v>
      </c>
    </row>
    <row r="6626" spans="1:11" x14ac:dyDescent="0.35">
      <c r="A6626">
        <v>723.1</v>
      </c>
      <c r="B6626" s="24">
        <v>43502</v>
      </c>
      <c r="C6626">
        <v>3</v>
      </c>
      <c r="D6626" s="13">
        <v>10</v>
      </c>
      <c r="E6626" s="13" t="s">
        <v>7</v>
      </c>
      <c r="F6626" s="17">
        <v>2292</v>
      </c>
      <c r="G6626" t="str">
        <f>_xlfn.XLOOKUP(tbl_GL[[#This Row],[Account_key]],tbl_COA[Account_key],tbl_COA[Class],"Not Found")</f>
        <v>Assets</v>
      </c>
      <c r="H6626" t="str">
        <f>_xlfn.XLOOKUP(tbl_GL[[#This Row],[Account_key]],tbl_COA[Account_key],tbl_COA[SubClass],"Not Found")</f>
        <v>Assets</v>
      </c>
      <c r="I6626" t="str">
        <f>_xlfn.XLOOKUP(tbl_GL[[#This Row],[Account_key]],tbl_COA[Account_key],tbl_COA[SubClass2],"Not Found")</f>
        <v>Current Assets</v>
      </c>
      <c r="J6626" t="str">
        <f>_xlfn.XLOOKUP(tbl_GL[[#This Row],[Account_key]],tbl_COA[Account_key],tbl_COA[SubAccount],,0)</f>
        <v>Cash at Bank</v>
      </c>
      <c r="K6626">
        <f>YEAR(tbl_GL[[#This Row],[Date]])</f>
        <v>2019</v>
      </c>
    </row>
    <row r="6627" spans="1:11" x14ac:dyDescent="0.35">
      <c r="A6627">
        <v>723.2</v>
      </c>
      <c r="B6627" s="24">
        <v>43502</v>
      </c>
      <c r="C6627">
        <v>3</v>
      </c>
      <c r="D6627" s="13">
        <v>230</v>
      </c>
      <c r="E6627" s="13" t="s">
        <v>4</v>
      </c>
      <c r="F6627" s="17">
        <v>-2585</v>
      </c>
      <c r="G6627" t="str">
        <f>_xlfn.XLOOKUP(tbl_GL[[#This Row],[Account_key]],tbl_COA[Account_key],tbl_COA[Class],"Not Found")</f>
        <v>Trading account</v>
      </c>
      <c r="H6627" t="str">
        <f>_xlfn.XLOOKUP(tbl_GL[[#This Row],[Account_key]],tbl_COA[Account_key],tbl_COA[SubClass],"Not Found")</f>
        <v>Cost of Sales</v>
      </c>
      <c r="I6627" t="str">
        <f>_xlfn.XLOOKUP(tbl_GL[[#This Row],[Account_key]],tbl_COA[Account_key],tbl_COA[SubClass2],"Not Found")</f>
        <v>Cost of Sales</v>
      </c>
      <c r="J6627" t="str">
        <f>_xlfn.XLOOKUP(tbl_GL[[#This Row],[Account_key]],tbl_COA[Account_key],tbl_COA[SubAccount],,0)</f>
        <v>Cost of Sales</v>
      </c>
      <c r="K6627">
        <f>YEAR(tbl_GL[[#This Row],[Date]])</f>
        <v>2019</v>
      </c>
    </row>
    <row r="6628" spans="1:11" x14ac:dyDescent="0.35">
      <c r="A6628">
        <v>724.1</v>
      </c>
      <c r="B6628" s="24">
        <v>43502</v>
      </c>
      <c r="C6628">
        <v>3</v>
      </c>
      <c r="D6628" s="13">
        <v>60</v>
      </c>
      <c r="E6628" s="13" t="s">
        <v>4</v>
      </c>
      <c r="F6628" s="17">
        <v>-2585</v>
      </c>
      <c r="G6628" t="str">
        <f>_xlfn.XLOOKUP(tbl_GL[[#This Row],[Account_key]],tbl_COA[Account_key],tbl_COA[Class],"Not Found")</f>
        <v>Assets</v>
      </c>
      <c r="H6628" t="str">
        <f>_xlfn.XLOOKUP(tbl_GL[[#This Row],[Account_key]],tbl_COA[Account_key],tbl_COA[SubClass],"Not Found")</f>
        <v>Assets</v>
      </c>
      <c r="I6628" t="str">
        <f>_xlfn.XLOOKUP(tbl_GL[[#This Row],[Account_key]],tbl_COA[Account_key],tbl_COA[SubClass2],"Not Found")</f>
        <v>Current Assets</v>
      </c>
      <c r="J6628" t="str">
        <f>_xlfn.XLOOKUP(tbl_GL[[#This Row],[Account_key]],tbl_COA[Account_key],tbl_COA[SubAccount],,0)</f>
        <v>Inventory</v>
      </c>
      <c r="K6628">
        <f>YEAR(tbl_GL[[#This Row],[Date]])</f>
        <v>2019</v>
      </c>
    </row>
    <row r="6629" spans="1:11" x14ac:dyDescent="0.35">
      <c r="A6629">
        <v>724.2</v>
      </c>
      <c r="B6629" s="24">
        <v>43502</v>
      </c>
      <c r="C6629">
        <v>3</v>
      </c>
      <c r="D6629" s="13">
        <v>210</v>
      </c>
      <c r="E6629" s="13" t="s">
        <v>8</v>
      </c>
      <c r="F6629" s="17">
        <v>10366</v>
      </c>
      <c r="G6629" t="str">
        <f>_xlfn.XLOOKUP(tbl_GL[[#This Row],[Account_key]],tbl_COA[Account_key],tbl_COA[Class],"Not Found")</f>
        <v>Trading account</v>
      </c>
      <c r="H6629" t="str">
        <f>_xlfn.XLOOKUP(tbl_GL[[#This Row],[Account_key]],tbl_COA[Account_key],tbl_COA[SubClass],"Not Found")</f>
        <v>Sales</v>
      </c>
      <c r="I6629" t="str">
        <f>_xlfn.XLOOKUP(tbl_GL[[#This Row],[Account_key]],tbl_COA[Account_key],tbl_COA[SubClass2],"Not Found")</f>
        <v>Sales</v>
      </c>
      <c r="J6629" t="str">
        <f>_xlfn.XLOOKUP(tbl_GL[[#This Row],[Account_key]],tbl_COA[Account_key],tbl_COA[SubAccount],,0)</f>
        <v>Sales</v>
      </c>
      <c r="K6629">
        <f>YEAR(tbl_GL[[#This Row],[Date]])</f>
        <v>2019</v>
      </c>
    </row>
    <row r="6630" spans="1:11" x14ac:dyDescent="0.35">
      <c r="A6630">
        <v>725.1</v>
      </c>
      <c r="B6630" s="24">
        <v>43502</v>
      </c>
      <c r="C6630">
        <v>3</v>
      </c>
      <c r="D6630" s="13">
        <v>30</v>
      </c>
      <c r="E6630" s="13" t="s">
        <v>8</v>
      </c>
      <c r="F6630" s="17">
        <v>10366</v>
      </c>
      <c r="G6630" t="str">
        <f>_xlfn.XLOOKUP(tbl_GL[[#This Row],[Account_key]],tbl_COA[Account_key],tbl_COA[Class],"Not Found")</f>
        <v>Assets</v>
      </c>
      <c r="H6630" t="str">
        <f>_xlfn.XLOOKUP(tbl_GL[[#This Row],[Account_key]],tbl_COA[Account_key],tbl_COA[SubClass],"Not Found")</f>
        <v>Assets</v>
      </c>
      <c r="I6630" t="str">
        <f>_xlfn.XLOOKUP(tbl_GL[[#This Row],[Account_key]],tbl_COA[Account_key],tbl_COA[SubClass2],"Not Found")</f>
        <v>Current Assets</v>
      </c>
      <c r="J6630" t="str">
        <f>_xlfn.XLOOKUP(tbl_GL[[#This Row],[Account_key]],tbl_COA[Account_key],tbl_COA[SubAccount],,0)</f>
        <v>Trade Receivables</v>
      </c>
      <c r="K6630">
        <f>YEAR(tbl_GL[[#This Row],[Date]])</f>
        <v>2019</v>
      </c>
    </row>
    <row r="6631" spans="1:11" x14ac:dyDescent="0.35">
      <c r="A6631">
        <v>725.2</v>
      </c>
      <c r="B6631" s="24">
        <v>43503</v>
      </c>
      <c r="C6631">
        <v>3</v>
      </c>
      <c r="D6631" s="13">
        <v>10</v>
      </c>
      <c r="E6631" s="13" t="s">
        <v>98</v>
      </c>
      <c r="F6631" s="17">
        <v>-1828</v>
      </c>
      <c r="G6631" t="str">
        <f>_xlfn.XLOOKUP(tbl_GL[[#This Row],[Account_key]],tbl_COA[Account_key],tbl_COA[Class],"Not Found")</f>
        <v>Assets</v>
      </c>
      <c r="H6631" t="str">
        <f>_xlfn.XLOOKUP(tbl_GL[[#This Row],[Account_key]],tbl_COA[Account_key],tbl_COA[SubClass],"Not Found")</f>
        <v>Assets</v>
      </c>
      <c r="I6631" t="str">
        <f>_xlfn.XLOOKUP(tbl_GL[[#This Row],[Account_key]],tbl_COA[Account_key],tbl_COA[SubClass2],"Not Found")</f>
        <v>Current Assets</v>
      </c>
      <c r="J6631" t="str">
        <f>_xlfn.XLOOKUP(tbl_GL[[#This Row],[Account_key]],tbl_COA[Account_key],tbl_COA[SubAccount],,0)</f>
        <v>Cash at Bank</v>
      </c>
      <c r="K6631">
        <f>YEAR(tbl_GL[[#This Row],[Date]])</f>
        <v>2019</v>
      </c>
    </row>
    <row r="6632" spans="1:11" x14ac:dyDescent="0.35">
      <c r="A6632">
        <v>726.1</v>
      </c>
      <c r="B6632" s="24">
        <v>43503</v>
      </c>
      <c r="C6632">
        <v>3</v>
      </c>
      <c r="D6632" s="13">
        <v>120</v>
      </c>
      <c r="E6632" s="13" t="s">
        <v>98</v>
      </c>
      <c r="F6632" s="17">
        <v>-1828</v>
      </c>
      <c r="G6632" t="str">
        <f>_xlfn.XLOOKUP(tbl_GL[[#This Row],[Account_key]],tbl_COA[Account_key],tbl_COA[Class],"Not Found")</f>
        <v>Liabilities and Owners Equity</v>
      </c>
      <c r="H6632" t="str">
        <f>_xlfn.XLOOKUP(tbl_GL[[#This Row],[Account_key]],tbl_COA[Account_key],tbl_COA[SubClass],"Not Found")</f>
        <v>Liabilities</v>
      </c>
      <c r="I6632" t="str">
        <f>_xlfn.XLOOKUP(tbl_GL[[#This Row],[Account_key]],tbl_COA[Account_key],tbl_COA[SubClass2],"Not Found")</f>
        <v>Current Liabilities</v>
      </c>
      <c r="J6632" t="str">
        <f>_xlfn.XLOOKUP(tbl_GL[[#This Row],[Account_key]],tbl_COA[Account_key],tbl_COA[SubAccount],,0)</f>
        <v>Accrued Expenses</v>
      </c>
      <c r="K6632">
        <f>YEAR(tbl_GL[[#This Row],[Date]])</f>
        <v>2019</v>
      </c>
    </row>
    <row r="6633" spans="1:11" x14ac:dyDescent="0.35">
      <c r="A6633">
        <v>726.2</v>
      </c>
      <c r="B6633" s="24">
        <v>43503</v>
      </c>
      <c r="C6633">
        <v>3</v>
      </c>
      <c r="D6633" s="13">
        <v>10</v>
      </c>
      <c r="E6633" s="13" t="s">
        <v>98</v>
      </c>
      <c r="F6633" s="17">
        <v>-2297</v>
      </c>
      <c r="G6633" t="str">
        <f>_xlfn.XLOOKUP(tbl_GL[[#This Row],[Account_key]],tbl_COA[Account_key],tbl_COA[Class],"Not Found")</f>
        <v>Assets</v>
      </c>
      <c r="H6633" t="str">
        <f>_xlfn.XLOOKUP(tbl_GL[[#This Row],[Account_key]],tbl_COA[Account_key],tbl_COA[SubClass],"Not Found")</f>
        <v>Assets</v>
      </c>
      <c r="I6633" t="str">
        <f>_xlfn.XLOOKUP(tbl_GL[[#This Row],[Account_key]],tbl_COA[Account_key],tbl_COA[SubClass2],"Not Found")</f>
        <v>Current Assets</v>
      </c>
      <c r="J6633" t="str">
        <f>_xlfn.XLOOKUP(tbl_GL[[#This Row],[Account_key]],tbl_COA[Account_key],tbl_COA[SubAccount],,0)</f>
        <v>Cash at Bank</v>
      </c>
      <c r="K6633">
        <f>YEAR(tbl_GL[[#This Row],[Date]])</f>
        <v>2019</v>
      </c>
    </row>
    <row r="6634" spans="1:11" x14ac:dyDescent="0.35">
      <c r="A6634">
        <v>727.1</v>
      </c>
      <c r="B6634" s="24">
        <v>43503</v>
      </c>
      <c r="C6634">
        <v>3</v>
      </c>
      <c r="D6634" s="13">
        <v>120</v>
      </c>
      <c r="E6634" s="13" t="s">
        <v>98</v>
      </c>
      <c r="F6634" s="17">
        <v>-2297</v>
      </c>
      <c r="G6634" t="str">
        <f>_xlfn.XLOOKUP(tbl_GL[[#This Row],[Account_key]],tbl_COA[Account_key],tbl_COA[Class],"Not Found")</f>
        <v>Liabilities and Owners Equity</v>
      </c>
      <c r="H6634" t="str">
        <f>_xlfn.XLOOKUP(tbl_GL[[#This Row],[Account_key]],tbl_COA[Account_key],tbl_COA[SubClass],"Not Found")</f>
        <v>Liabilities</v>
      </c>
      <c r="I6634" t="str">
        <f>_xlfn.XLOOKUP(tbl_GL[[#This Row],[Account_key]],tbl_COA[Account_key],tbl_COA[SubClass2],"Not Found")</f>
        <v>Current Liabilities</v>
      </c>
      <c r="J6634" t="str">
        <f>_xlfn.XLOOKUP(tbl_GL[[#This Row],[Account_key]],tbl_COA[Account_key],tbl_COA[SubAccount],,0)</f>
        <v>Accrued Expenses</v>
      </c>
      <c r="K6634">
        <f>YEAR(tbl_GL[[#This Row],[Date]])</f>
        <v>2019</v>
      </c>
    </row>
    <row r="6635" spans="1:11" x14ac:dyDescent="0.35">
      <c r="A6635">
        <v>727.2</v>
      </c>
      <c r="B6635" s="24">
        <v>43504</v>
      </c>
      <c r="C6635">
        <v>3</v>
      </c>
      <c r="D6635" s="13">
        <v>260</v>
      </c>
      <c r="E6635" s="13" t="s">
        <v>97</v>
      </c>
      <c r="F6635" s="17">
        <v>-1619</v>
      </c>
      <c r="G6635" t="str">
        <f>_xlfn.XLOOKUP(tbl_GL[[#This Row],[Account_key]],tbl_COA[Account_key],tbl_COA[Class],"Not Found")</f>
        <v>Operating account</v>
      </c>
      <c r="H6635" t="str">
        <f>_xlfn.XLOOKUP(tbl_GL[[#This Row],[Account_key]],tbl_COA[Account_key],tbl_COA[SubClass],"Not Found")</f>
        <v>Operating Expenses</v>
      </c>
      <c r="I6635" t="str">
        <f>_xlfn.XLOOKUP(tbl_GL[[#This Row],[Account_key]],tbl_COA[Account_key],tbl_COA[SubClass2],"Not Found")</f>
        <v>Marketing</v>
      </c>
      <c r="J6635" t="str">
        <f>_xlfn.XLOOKUP(tbl_GL[[#This Row],[Account_key]],tbl_COA[Account_key],tbl_COA[SubAccount],,0)</f>
        <v>Commissions</v>
      </c>
      <c r="K6635">
        <f>YEAR(tbl_GL[[#This Row],[Date]])</f>
        <v>2019</v>
      </c>
    </row>
    <row r="6636" spans="1:11" x14ac:dyDescent="0.35">
      <c r="A6636">
        <v>728.1</v>
      </c>
      <c r="B6636" s="24">
        <v>43504</v>
      </c>
      <c r="C6636">
        <v>3</v>
      </c>
      <c r="D6636" s="13">
        <v>120</v>
      </c>
      <c r="E6636" s="13" t="s">
        <v>97</v>
      </c>
      <c r="F6636" s="17">
        <v>1619</v>
      </c>
      <c r="G6636" t="str">
        <f>_xlfn.XLOOKUP(tbl_GL[[#This Row],[Account_key]],tbl_COA[Account_key],tbl_COA[Class],"Not Found")</f>
        <v>Liabilities and Owners Equity</v>
      </c>
      <c r="H6636" t="str">
        <f>_xlfn.XLOOKUP(tbl_GL[[#This Row],[Account_key]],tbl_COA[Account_key],tbl_COA[SubClass],"Not Found")</f>
        <v>Liabilities</v>
      </c>
      <c r="I6636" t="str">
        <f>_xlfn.XLOOKUP(tbl_GL[[#This Row],[Account_key]],tbl_COA[Account_key],tbl_COA[SubClass2],"Not Found")</f>
        <v>Current Liabilities</v>
      </c>
      <c r="J6636" t="str">
        <f>_xlfn.XLOOKUP(tbl_GL[[#This Row],[Account_key]],tbl_COA[Account_key],tbl_COA[SubAccount],,0)</f>
        <v>Accrued Expenses</v>
      </c>
      <c r="K6636">
        <f>YEAR(tbl_GL[[#This Row],[Date]])</f>
        <v>2019</v>
      </c>
    </row>
    <row r="6637" spans="1:11" x14ac:dyDescent="0.35">
      <c r="A6637">
        <v>728.2</v>
      </c>
      <c r="B6637" s="24">
        <v>43507</v>
      </c>
      <c r="C6637">
        <v>3</v>
      </c>
      <c r="D6637" s="13">
        <v>260</v>
      </c>
      <c r="E6637" s="13" t="s">
        <v>97</v>
      </c>
      <c r="F6637" s="17">
        <v>-1691</v>
      </c>
      <c r="G6637" t="str">
        <f>_xlfn.XLOOKUP(tbl_GL[[#This Row],[Account_key]],tbl_COA[Account_key],tbl_COA[Class],"Not Found")</f>
        <v>Operating account</v>
      </c>
      <c r="H6637" t="str">
        <f>_xlfn.XLOOKUP(tbl_GL[[#This Row],[Account_key]],tbl_COA[Account_key],tbl_COA[SubClass],"Not Found")</f>
        <v>Operating Expenses</v>
      </c>
      <c r="I6637" t="str">
        <f>_xlfn.XLOOKUP(tbl_GL[[#This Row],[Account_key]],tbl_COA[Account_key],tbl_COA[SubClass2],"Not Found")</f>
        <v>Marketing</v>
      </c>
      <c r="J6637" t="str">
        <f>_xlfn.XLOOKUP(tbl_GL[[#This Row],[Account_key]],tbl_COA[Account_key],tbl_COA[SubAccount],,0)</f>
        <v>Commissions</v>
      </c>
      <c r="K6637">
        <f>YEAR(tbl_GL[[#This Row],[Date]])</f>
        <v>2019</v>
      </c>
    </row>
    <row r="6638" spans="1:11" x14ac:dyDescent="0.35">
      <c r="A6638">
        <v>729.1</v>
      </c>
      <c r="B6638" s="24">
        <v>43507</v>
      </c>
      <c r="C6638">
        <v>3</v>
      </c>
      <c r="D6638" s="13">
        <v>120</v>
      </c>
      <c r="E6638" s="13" t="s">
        <v>97</v>
      </c>
      <c r="F6638" s="17">
        <v>1691</v>
      </c>
      <c r="G6638" t="str">
        <f>_xlfn.XLOOKUP(tbl_GL[[#This Row],[Account_key]],tbl_COA[Account_key],tbl_COA[Class],"Not Found")</f>
        <v>Liabilities and Owners Equity</v>
      </c>
      <c r="H6638" t="str">
        <f>_xlfn.XLOOKUP(tbl_GL[[#This Row],[Account_key]],tbl_COA[Account_key],tbl_COA[SubClass],"Not Found")</f>
        <v>Liabilities</v>
      </c>
      <c r="I6638" t="str">
        <f>_xlfn.XLOOKUP(tbl_GL[[#This Row],[Account_key]],tbl_COA[Account_key],tbl_COA[SubClass2],"Not Found")</f>
        <v>Current Liabilities</v>
      </c>
      <c r="J6638" t="str">
        <f>_xlfn.XLOOKUP(tbl_GL[[#This Row],[Account_key]],tbl_COA[Account_key],tbl_COA[SubAccount],,0)</f>
        <v>Accrued Expenses</v>
      </c>
      <c r="K6638">
        <f>YEAR(tbl_GL[[#This Row],[Date]])</f>
        <v>2019</v>
      </c>
    </row>
    <row r="6639" spans="1:11" x14ac:dyDescent="0.35">
      <c r="A6639">
        <v>729.2</v>
      </c>
      <c r="B6639" s="24">
        <v>43508</v>
      </c>
      <c r="C6639">
        <v>3</v>
      </c>
      <c r="D6639" s="13">
        <v>10</v>
      </c>
      <c r="E6639" s="13" t="s">
        <v>98</v>
      </c>
      <c r="F6639" s="17">
        <v>-1608</v>
      </c>
      <c r="G6639" t="str">
        <f>_xlfn.XLOOKUP(tbl_GL[[#This Row],[Account_key]],tbl_COA[Account_key],tbl_COA[Class],"Not Found")</f>
        <v>Assets</v>
      </c>
      <c r="H6639" t="str">
        <f>_xlfn.XLOOKUP(tbl_GL[[#This Row],[Account_key]],tbl_COA[Account_key],tbl_COA[SubClass],"Not Found")</f>
        <v>Assets</v>
      </c>
      <c r="I6639" t="str">
        <f>_xlfn.XLOOKUP(tbl_GL[[#This Row],[Account_key]],tbl_COA[Account_key],tbl_COA[SubClass2],"Not Found")</f>
        <v>Current Assets</v>
      </c>
      <c r="J6639" t="str">
        <f>_xlfn.XLOOKUP(tbl_GL[[#This Row],[Account_key]],tbl_COA[Account_key],tbl_COA[SubAccount],,0)</f>
        <v>Cash at Bank</v>
      </c>
      <c r="K6639">
        <f>YEAR(tbl_GL[[#This Row],[Date]])</f>
        <v>2019</v>
      </c>
    </row>
    <row r="6640" spans="1:11" x14ac:dyDescent="0.35">
      <c r="A6640">
        <v>730.1</v>
      </c>
      <c r="B6640" s="24">
        <v>43508</v>
      </c>
      <c r="C6640">
        <v>3</v>
      </c>
      <c r="D6640" s="13">
        <v>120</v>
      </c>
      <c r="E6640" s="13" t="s">
        <v>98</v>
      </c>
      <c r="F6640" s="17">
        <v>-1608</v>
      </c>
      <c r="G6640" t="str">
        <f>_xlfn.XLOOKUP(tbl_GL[[#This Row],[Account_key]],tbl_COA[Account_key],tbl_COA[Class],"Not Found")</f>
        <v>Liabilities and Owners Equity</v>
      </c>
      <c r="H6640" t="str">
        <f>_xlfn.XLOOKUP(tbl_GL[[#This Row],[Account_key]],tbl_COA[Account_key],tbl_COA[SubClass],"Not Found")</f>
        <v>Liabilities</v>
      </c>
      <c r="I6640" t="str">
        <f>_xlfn.XLOOKUP(tbl_GL[[#This Row],[Account_key]],tbl_COA[Account_key],tbl_COA[SubClass2],"Not Found")</f>
        <v>Current Liabilities</v>
      </c>
      <c r="J6640" t="str">
        <f>_xlfn.XLOOKUP(tbl_GL[[#This Row],[Account_key]],tbl_COA[Account_key],tbl_COA[SubAccount],,0)</f>
        <v>Accrued Expenses</v>
      </c>
      <c r="K6640">
        <f>YEAR(tbl_GL[[#This Row],[Date]])</f>
        <v>2019</v>
      </c>
    </row>
    <row r="6641" spans="1:11" x14ac:dyDescent="0.35">
      <c r="A6641">
        <v>730.2</v>
      </c>
      <c r="B6641" s="24">
        <v>43510</v>
      </c>
      <c r="C6641">
        <v>3</v>
      </c>
      <c r="D6641" s="13">
        <v>260</v>
      </c>
      <c r="E6641" s="13" t="s">
        <v>99</v>
      </c>
      <c r="F6641" s="17">
        <v>-99</v>
      </c>
      <c r="G6641" t="str">
        <f>_xlfn.XLOOKUP(tbl_GL[[#This Row],[Account_key]],tbl_COA[Account_key],tbl_COA[Class],"Not Found")</f>
        <v>Operating account</v>
      </c>
      <c r="H6641" t="str">
        <f>_xlfn.XLOOKUP(tbl_GL[[#This Row],[Account_key]],tbl_COA[Account_key],tbl_COA[SubClass],"Not Found")</f>
        <v>Operating Expenses</v>
      </c>
      <c r="I6641" t="str">
        <f>_xlfn.XLOOKUP(tbl_GL[[#This Row],[Account_key]],tbl_COA[Account_key],tbl_COA[SubClass2],"Not Found")</f>
        <v>Marketing</v>
      </c>
      <c r="J6641" t="str">
        <f>_xlfn.XLOOKUP(tbl_GL[[#This Row],[Account_key]],tbl_COA[Account_key],tbl_COA[SubAccount],,0)</f>
        <v>Commissions</v>
      </c>
      <c r="K6641">
        <f>YEAR(tbl_GL[[#This Row],[Date]])</f>
        <v>2019</v>
      </c>
    </row>
    <row r="6642" spans="1:11" x14ac:dyDescent="0.35">
      <c r="A6642">
        <v>731.1</v>
      </c>
      <c r="B6642" s="24">
        <v>43510</v>
      </c>
      <c r="C6642">
        <v>3</v>
      </c>
      <c r="D6642" s="13">
        <v>20</v>
      </c>
      <c r="E6642" s="13" t="s">
        <v>99</v>
      </c>
      <c r="F6642" s="17">
        <v>-99</v>
      </c>
      <c r="G6642" t="str">
        <f>_xlfn.XLOOKUP(tbl_GL[[#This Row],[Account_key]],tbl_COA[Account_key],tbl_COA[Class],"Not Found")</f>
        <v>Assets</v>
      </c>
      <c r="H6642" t="str">
        <f>_xlfn.XLOOKUP(tbl_GL[[#This Row],[Account_key]],tbl_COA[Account_key],tbl_COA[SubClass],"Not Found")</f>
        <v>Assets</v>
      </c>
      <c r="I6642" t="str">
        <f>_xlfn.XLOOKUP(tbl_GL[[#This Row],[Account_key]],tbl_COA[Account_key],tbl_COA[SubClass2],"Not Found")</f>
        <v>Current Assets</v>
      </c>
      <c r="J6642" t="str">
        <f>_xlfn.XLOOKUP(tbl_GL[[#This Row],[Account_key]],tbl_COA[Account_key],tbl_COA[SubAccount],,0)</f>
        <v>Cash in hand</v>
      </c>
      <c r="K6642">
        <f>YEAR(tbl_GL[[#This Row],[Date]])</f>
        <v>2019</v>
      </c>
    </row>
    <row r="6643" spans="1:11" x14ac:dyDescent="0.35">
      <c r="A6643">
        <v>731.2</v>
      </c>
      <c r="B6643" s="24">
        <v>43510</v>
      </c>
      <c r="C6643">
        <v>3</v>
      </c>
      <c r="D6643" s="13">
        <v>310</v>
      </c>
      <c r="E6643" s="13" t="s">
        <v>97</v>
      </c>
      <c r="F6643" s="17">
        <v>-1661</v>
      </c>
      <c r="G6643" t="str">
        <f>_xlfn.XLOOKUP(tbl_GL[[#This Row],[Account_key]],tbl_COA[Account_key],tbl_COA[Class],"Not Found")</f>
        <v>Operating account</v>
      </c>
      <c r="H6643" t="str">
        <f>_xlfn.XLOOKUP(tbl_GL[[#This Row],[Account_key]],tbl_COA[Account_key],tbl_COA[SubClass],"Not Found")</f>
        <v>Operating Expenses</v>
      </c>
      <c r="I6643" t="str">
        <f>_xlfn.XLOOKUP(tbl_GL[[#This Row],[Account_key]],tbl_COA[Account_key],tbl_COA[SubClass2],"Not Found")</f>
        <v>Administration</v>
      </c>
      <c r="J6643" t="str">
        <f>_xlfn.XLOOKUP(tbl_GL[[#This Row],[Account_key]],tbl_COA[Account_key],tbl_COA[SubAccount],,0)</f>
        <v>Office Supplies</v>
      </c>
      <c r="K6643">
        <f>YEAR(tbl_GL[[#This Row],[Date]])</f>
        <v>2019</v>
      </c>
    </row>
    <row r="6644" spans="1:11" x14ac:dyDescent="0.35">
      <c r="A6644">
        <v>732.1</v>
      </c>
      <c r="B6644" s="24">
        <v>43510</v>
      </c>
      <c r="C6644">
        <v>3</v>
      </c>
      <c r="D6644" s="13">
        <v>120</v>
      </c>
      <c r="E6644" s="13" t="s">
        <v>97</v>
      </c>
      <c r="F6644" s="17">
        <v>1661</v>
      </c>
      <c r="G6644" t="str">
        <f>_xlfn.XLOOKUP(tbl_GL[[#This Row],[Account_key]],tbl_COA[Account_key],tbl_COA[Class],"Not Found")</f>
        <v>Liabilities and Owners Equity</v>
      </c>
      <c r="H6644" t="str">
        <f>_xlfn.XLOOKUP(tbl_GL[[#This Row],[Account_key]],tbl_COA[Account_key],tbl_COA[SubClass],"Not Found")</f>
        <v>Liabilities</v>
      </c>
      <c r="I6644" t="str">
        <f>_xlfn.XLOOKUP(tbl_GL[[#This Row],[Account_key]],tbl_COA[Account_key],tbl_COA[SubClass2],"Not Found")</f>
        <v>Current Liabilities</v>
      </c>
      <c r="J6644" t="str">
        <f>_xlfn.XLOOKUP(tbl_GL[[#This Row],[Account_key]],tbl_COA[Account_key],tbl_COA[SubAccount],,0)</f>
        <v>Accrued Expenses</v>
      </c>
      <c r="K6644">
        <f>YEAR(tbl_GL[[#This Row],[Date]])</f>
        <v>2019</v>
      </c>
    </row>
    <row r="6645" spans="1:11" x14ac:dyDescent="0.35">
      <c r="A6645">
        <v>732.2</v>
      </c>
      <c r="B6645" s="24">
        <v>43510</v>
      </c>
      <c r="C6645">
        <v>3</v>
      </c>
      <c r="D6645" s="13">
        <v>10</v>
      </c>
      <c r="E6645" s="13" t="s">
        <v>98</v>
      </c>
      <c r="F6645" s="17">
        <v>-2236</v>
      </c>
      <c r="G6645" t="str">
        <f>_xlfn.XLOOKUP(tbl_GL[[#This Row],[Account_key]],tbl_COA[Account_key],tbl_COA[Class],"Not Found")</f>
        <v>Assets</v>
      </c>
      <c r="H6645" t="str">
        <f>_xlfn.XLOOKUP(tbl_GL[[#This Row],[Account_key]],tbl_COA[Account_key],tbl_COA[SubClass],"Not Found")</f>
        <v>Assets</v>
      </c>
      <c r="I6645" t="str">
        <f>_xlfn.XLOOKUP(tbl_GL[[#This Row],[Account_key]],tbl_COA[Account_key],tbl_COA[SubClass2],"Not Found")</f>
        <v>Current Assets</v>
      </c>
      <c r="J6645" t="str">
        <f>_xlfn.XLOOKUP(tbl_GL[[#This Row],[Account_key]],tbl_COA[Account_key],tbl_COA[SubAccount],,0)</f>
        <v>Cash at Bank</v>
      </c>
      <c r="K6645">
        <f>YEAR(tbl_GL[[#This Row],[Date]])</f>
        <v>2019</v>
      </c>
    </row>
    <row r="6646" spans="1:11" x14ac:dyDescent="0.35">
      <c r="A6646">
        <v>733.1</v>
      </c>
      <c r="B6646" s="24">
        <v>43510</v>
      </c>
      <c r="C6646">
        <v>3</v>
      </c>
      <c r="D6646" s="13">
        <v>120</v>
      </c>
      <c r="E6646" s="13" t="s">
        <v>98</v>
      </c>
      <c r="F6646" s="17">
        <v>-2236</v>
      </c>
      <c r="G6646" t="str">
        <f>_xlfn.XLOOKUP(tbl_GL[[#This Row],[Account_key]],tbl_COA[Account_key],tbl_COA[Class],"Not Found")</f>
        <v>Liabilities and Owners Equity</v>
      </c>
      <c r="H6646" t="str">
        <f>_xlfn.XLOOKUP(tbl_GL[[#This Row],[Account_key]],tbl_COA[Account_key],tbl_COA[SubClass],"Not Found")</f>
        <v>Liabilities</v>
      </c>
      <c r="I6646" t="str">
        <f>_xlfn.XLOOKUP(tbl_GL[[#This Row],[Account_key]],tbl_COA[Account_key],tbl_COA[SubClass2],"Not Found")</f>
        <v>Current Liabilities</v>
      </c>
      <c r="J6646" t="str">
        <f>_xlfn.XLOOKUP(tbl_GL[[#This Row],[Account_key]],tbl_COA[Account_key],tbl_COA[SubAccount],,0)</f>
        <v>Accrued Expenses</v>
      </c>
      <c r="K6646">
        <f>YEAR(tbl_GL[[#This Row],[Date]])</f>
        <v>2019</v>
      </c>
    </row>
    <row r="6647" spans="1:11" x14ac:dyDescent="0.35">
      <c r="A6647">
        <v>733.2</v>
      </c>
      <c r="B6647" s="24">
        <v>43511</v>
      </c>
      <c r="C6647">
        <v>3</v>
      </c>
      <c r="D6647" s="13">
        <v>10</v>
      </c>
      <c r="E6647" s="13" t="s">
        <v>112</v>
      </c>
      <c r="F6647" s="17">
        <v>-225</v>
      </c>
      <c r="G6647" t="str">
        <f>_xlfn.XLOOKUP(tbl_GL[[#This Row],[Account_key]],tbl_COA[Account_key],tbl_COA[Class],"Not Found")</f>
        <v>Assets</v>
      </c>
      <c r="H6647" t="str">
        <f>_xlfn.XLOOKUP(tbl_GL[[#This Row],[Account_key]],tbl_COA[Account_key],tbl_COA[SubClass],"Not Found")</f>
        <v>Assets</v>
      </c>
      <c r="I6647" t="str">
        <f>_xlfn.XLOOKUP(tbl_GL[[#This Row],[Account_key]],tbl_COA[Account_key],tbl_COA[SubClass2],"Not Found")</f>
        <v>Current Assets</v>
      </c>
      <c r="J6647" t="str">
        <f>_xlfn.XLOOKUP(tbl_GL[[#This Row],[Account_key]],tbl_COA[Account_key],tbl_COA[SubAccount],,0)</f>
        <v>Cash at Bank</v>
      </c>
      <c r="K6647">
        <f>YEAR(tbl_GL[[#This Row],[Date]])</f>
        <v>2019</v>
      </c>
    </row>
    <row r="6648" spans="1:11" x14ac:dyDescent="0.35">
      <c r="A6648">
        <v>734.1</v>
      </c>
      <c r="B6648" s="24">
        <v>43511</v>
      </c>
      <c r="C6648">
        <v>3</v>
      </c>
      <c r="D6648" s="13">
        <v>121</v>
      </c>
      <c r="E6648" s="13" t="s">
        <v>112</v>
      </c>
      <c r="F6648" s="17">
        <v>-225</v>
      </c>
      <c r="G6648" t="str">
        <f>_xlfn.XLOOKUP(tbl_GL[[#This Row],[Account_key]],tbl_COA[Account_key],tbl_COA[Class],"Not Found")</f>
        <v>Liabilities and Owners Equity</v>
      </c>
      <c r="H6648" t="str">
        <f>_xlfn.XLOOKUP(tbl_GL[[#This Row],[Account_key]],tbl_COA[Account_key],tbl_COA[SubClass],"Not Found")</f>
        <v>Liabilities</v>
      </c>
      <c r="I6648" t="str">
        <f>_xlfn.XLOOKUP(tbl_GL[[#This Row],[Account_key]],tbl_COA[Account_key],tbl_COA[SubClass2],"Not Found")</f>
        <v>Current Liabilities</v>
      </c>
      <c r="J6648" t="str">
        <f>_xlfn.XLOOKUP(tbl_GL[[#This Row],[Account_key]],tbl_COA[Account_key],tbl_COA[SubAccount],,0)</f>
        <v>Interest Payable</v>
      </c>
      <c r="K6648">
        <f>YEAR(tbl_GL[[#This Row],[Date]])</f>
        <v>2019</v>
      </c>
    </row>
    <row r="6649" spans="1:11" x14ac:dyDescent="0.35">
      <c r="A6649">
        <v>734.2</v>
      </c>
      <c r="B6649" s="24">
        <v>43511</v>
      </c>
      <c r="C6649">
        <v>3</v>
      </c>
      <c r="D6649" s="13">
        <v>30</v>
      </c>
      <c r="E6649" s="13" t="s">
        <v>80</v>
      </c>
      <c r="F6649" s="17">
        <v>-10922</v>
      </c>
      <c r="G6649" t="str">
        <f>_xlfn.XLOOKUP(tbl_GL[[#This Row],[Account_key]],tbl_COA[Account_key],tbl_COA[Class],"Not Found")</f>
        <v>Assets</v>
      </c>
      <c r="H6649" t="str">
        <f>_xlfn.XLOOKUP(tbl_GL[[#This Row],[Account_key]],tbl_COA[Account_key],tbl_COA[SubClass],"Not Found")</f>
        <v>Assets</v>
      </c>
      <c r="I6649" t="str">
        <f>_xlfn.XLOOKUP(tbl_GL[[#This Row],[Account_key]],tbl_COA[Account_key],tbl_COA[SubClass2],"Not Found")</f>
        <v>Current Assets</v>
      </c>
      <c r="J6649" t="str">
        <f>_xlfn.XLOOKUP(tbl_GL[[#This Row],[Account_key]],tbl_COA[Account_key],tbl_COA[SubAccount],,0)</f>
        <v>Trade Receivables</v>
      </c>
      <c r="K6649">
        <f>YEAR(tbl_GL[[#This Row],[Date]])</f>
        <v>2019</v>
      </c>
    </row>
    <row r="6650" spans="1:11" x14ac:dyDescent="0.35">
      <c r="A6650">
        <v>735.1</v>
      </c>
      <c r="B6650" s="24">
        <v>43511</v>
      </c>
      <c r="C6650">
        <v>3</v>
      </c>
      <c r="D6650" s="13">
        <v>10</v>
      </c>
      <c r="E6650" s="13" t="s">
        <v>80</v>
      </c>
      <c r="F6650" s="17">
        <v>10922</v>
      </c>
      <c r="G6650" t="str">
        <f>_xlfn.XLOOKUP(tbl_GL[[#This Row],[Account_key]],tbl_COA[Account_key],tbl_COA[Class],"Not Found")</f>
        <v>Assets</v>
      </c>
      <c r="H6650" t="str">
        <f>_xlfn.XLOOKUP(tbl_GL[[#This Row],[Account_key]],tbl_COA[Account_key],tbl_COA[SubClass],"Not Found")</f>
        <v>Assets</v>
      </c>
      <c r="I6650" t="str">
        <f>_xlfn.XLOOKUP(tbl_GL[[#This Row],[Account_key]],tbl_COA[Account_key],tbl_COA[SubClass2],"Not Found")</f>
        <v>Current Assets</v>
      </c>
      <c r="J6650" t="str">
        <f>_xlfn.XLOOKUP(tbl_GL[[#This Row],[Account_key]],tbl_COA[Account_key],tbl_COA[SubAccount],,0)</f>
        <v>Cash at Bank</v>
      </c>
      <c r="K6650">
        <f>YEAR(tbl_GL[[#This Row],[Date]])</f>
        <v>2019</v>
      </c>
    </row>
    <row r="6651" spans="1:11" x14ac:dyDescent="0.35">
      <c r="A6651">
        <v>735.2</v>
      </c>
      <c r="B6651" s="24">
        <v>43511</v>
      </c>
      <c r="C6651">
        <v>3</v>
      </c>
      <c r="D6651" s="13">
        <v>10</v>
      </c>
      <c r="E6651" s="13" t="s">
        <v>84</v>
      </c>
      <c r="F6651" s="17">
        <v>-16200</v>
      </c>
      <c r="G6651" t="str">
        <f>_xlfn.XLOOKUP(tbl_GL[[#This Row],[Account_key]],tbl_COA[Account_key],tbl_COA[Class],"Not Found")</f>
        <v>Assets</v>
      </c>
      <c r="H6651" t="str">
        <f>_xlfn.XLOOKUP(tbl_GL[[#This Row],[Account_key]],tbl_COA[Account_key],tbl_COA[SubClass],"Not Found")</f>
        <v>Assets</v>
      </c>
      <c r="I6651" t="str">
        <f>_xlfn.XLOOKUP(tbl_GL[[#This Row],[Account_key]],tbl_COA[Account_key],tbl_COA[SubClass2],"Not Found")</f>
        <v>Current Assets</v>
      </c>
      <c r="J6651" t="str">
        <f>_xlfn.XLOOKUP(tbl_GL[[#This Row],[Account_key]],tbl_COA[Account_key],tbl_COA[SubAccount],,0)</f>
        <v>Cash at Bank</v>
      </c>
      <c r="K6651">
        <f>YEAR(tbl_GL[[#This Row],[Date]])</f>
        <v>2019</v>
      </c>
    </row>
    <row r="6652" spans="1:11" x14ac:dyDescent="0.35">
      <c r="A6652">
        <v>736.1</v>
      </c>
      <c r="B6652" s="24">
        <v>43511</v>
      </c>
      <c r="C6652">
        <v>3</v>
      </c>
      <c r="D6652" s="13">
        <v>110</v>
      </c>
      <c r="E6652" s="13" t="s">
        <v>84</v>
      </c>
      <c r="F6652" s="17">
        <v>-16200</v>
      </c>
      <c r="G6652" t="str">
        <f>_xlfn.XLOOKUP(tbl_GL[[#This Row],[Account_key]],tbl_COA[Account_key],tbl_COA[Class],"Not Found")</f>
        <v>Liabilities and Owners Equity</v>
      </c>
      <c r="H6652" t="str">
        <f>_xlfn.XLOOKUP(tbl_GL[[#This Row],[Account_key]],tbl_COA[Account_key],tbl_COA[SubClass],"Not Found")</f>
        <v>Liabilities</v>
      </c>
      <c r="I6652" t="str">
        <f>_xlfn.XLOOKUP(tbl_GL[[#This Row],[Account_key]],tbl_COA[Account_key],tbl_COA[SubClass2],"Not Found")</f>
        <v>Current Liabilities</v>
      </c>
      <c r="J6652" t="str">
        <f>_xlfn.XLOOKUP(tbl_GL[[#This Row],[Account_key]],tbl_COA[Account_key],tbl_COA[SubAccount],,0)</f>
        <v>Trade Payables</v>
      </c>
      <c r="K6652">
        <f>YEAR(tbl_GL[[#This Row],[Date]])</f>
        <v>2019</v>
      </c>
    </row>
    <row r="6653" spans="1:11" x14ac:dyDescent="0.35">
      <c r="A6653">
        <v>736.2</v>
      </c>
      <c r="B6653" s="24">
        <v>43512</v>
      </c>
      <c r="C6653">
        <v>3</v>
      </c>
      <c r="D6653" s="13">
        <v>10</v>
      </c>
      <c r="E6653" s="13" t="s">
        <v>98</v>
      </c>
      <c r="F6653" s="17">
        <v>-1689</v>
      </c>
      <c r="G6653" t="str">
        <f>_xlfn.XLOOKUP(tbl_GL[[#This Row],[Account_key]],tbl_COA[Account_key],tbl_COA[Class],"Not Found")</f>
        <v>Assets</v>
      </c>
      <c r="H6653" t="str">
        <f>_xlfn.XLOOKUP(tbl_GL[[#This Row],[Account_key]],tbl_COA[Account_key],tbl_COA[SubClass],"Not Found")</f>
        <v>Assets</v>
      </c>
      <c r="I6653" t="str">
        <f>_xlfn.XLOOKUP(tbl_GL[[#This Row],[Account_key]],tbl_COA[Account_key],tbl_COA[SubClass2],"Not Found")</f>
        <v>Current Assets</v>
      </c>
      <c r="J6653" t="str">
        <f>_xlfn.XLOOKUP(tbl_GL[[#This Row],[Account_key]],tbl_COA[Account_key],tbl_COA[SubAccount],,0)</f>
        <v>Cash at Bank</v>
      </c>
      <c r="K6653">
        <f>YEAR(tbl_GL[[#This Row],[Date]])</f>
        <v>2019</v>
      </c>
    </row>
    <row r="6654" spans="1:11" x14ac:dyDescent="0.35">
      <c r="A6654">
        <v>737.1</v>
      </c>
      <c r="B6654" s="24">
        <v>43512</v>
      </c>
      <c r="C6654">
        <v>3</v>
      </c>
      <c r="D6654" s="13">
        <v>120</v>
      </c>
      <c r="E6654" s="13" t="s">
        <v>98</v>
      </c>
      <c r="F6654" s="17">
        <v>-1689</v>
      </c>
      <c r="G6654" t="str">
        <f>_xlfn.XLOOKUP(tbl_GL[[#This Row],[Account_key]],tbl_COA[Account_key],tbl_COA[Class],"Not Found")</f>
        <v>Liabilities and Owners Equity</v>
      </c>
      <c r="H6654" t="str">
        <f>_xlfn.XLOOKUP(tbl_GL[[#This Row],[Account_key]],tbl_COA[Account_key],tbl_COA[SubClass],"Not Found")</f>
        <v>Liabilities</v>
      </c>
      <c r="I6654" t="str">
        <f>_xlfn.XLOOKUP(tbl_GL[[#This Row],[Account_key]],tbl_COA[Account_key],tbl_COA[SubClass2],"Not Found")</f>
        <v>Current Liabilities</v>
      </c>
      <c r="J6654" t="str">
        <f>_xlfn.XLOOKUP(tbl_GL[[#This Row],[Account_key]],tbl_COA[Account_key],tbl_COA[SubAccount],,0)</f>
        <v>Accrued Expenses</v>
      </c>
      <c r="K6654">
        <f>YEAR(tbl_GL[[#This Row],[Date]])</f>
        <v>2019</v>
      </c>
    </row>
    <row r="6655" spans="1:11" x14ac:dyDescent="0.35">
      <c r="A6655">
        <v>737.2</v>
      </c>
      <c r="B6655" s="24">
        <v>43512</v>
      </c>
      <c r="C6655">
        <v>3</v>
      </c>
      <c r="D6655" s="13">
        <v>350</v>
      </c>
      <c r="E6655" s="13" t="s">
        <v>97</v>
      </c>
      <c r="F6655" s="17">
        <v>-1736</v>
      </c>
      <c r="G6655" t="str">
        <f>_xlfn.XLOOKUP(tbl_GL[[#This Row],[Account_key]],tbl_COA[Account_key],tbl_COA[Class],"Not Found")</f>
        <v>Operating account</v>
      </c>
      <c r="H6655" t="str">
        <f>_xlfn.XLOOKUP(tbl_GL[[#This Row],[Account_key]],tbl_COA[Account_key],tbl_COA[SubClass],"Not Found")</f>
        <v>Operating Expenses</v>
      </c>
      <c r="I6655" t="str">
        <f>_xlfn.XLOOKUP(tbl_GL[[#This Row],[Account_key]],tbl_COA[Account_key],tbl_COA[SubClass2],"Not Found")</f>
        <v>Administration</v>
      </c>
      <c r="J6655" t="str">
        <f>_xlfn.XLOOKUP(tbl_GL[[#This Row],[Account_key]],tbl_COA[Account_key],tbl_COA[SubAccount],,0)</f>
        <v>Other Expenses</v>
      </c>
      <c r="K6655">
        <f>YEAR(tbl_GL[[#This Row],[Date]])</f>
        <v>2019</v>
      </c>
    </row>
    <row r="6656" spans="1:11" x14ac:dyDescent="0.35">
      <c r="A6656">
        <v>738.1</v>
      </c>
      <c r="B6656" s="24">
        <v>43512</v>
      </c>
      <c r="C6656">
        <v>3</v>
      </c>
      <c r="D6656" s="13">
        <v>120</v>
      </c>
      <c r="E6656" s="13" t="s">
        <v>97</v>
      </c>
      <c r="F6656" s="17">
        <v>1736</v>
      </c>
      <c r="G6656" t="str">
        <f>_xlfn.XLOOKUP(tbl_GL[[#This Row],[Account_key]],tbl_COA[Account_key],tbl_COA[Class],"Not Found")</f>
        <v>Liabilities and Owners Equity</v>
      </c>
      <c r="H6656" t="str">
        <f>_xlfn.XLOOKUP(tbl_GL[[#This Row],[Account_key]],tbl_COA[Account_key],tbl_COA[SubClass],"Not Found")</f>
        <v>Liabilities</v>
      </c>
      <c r="I6656" t="str">
        <f>_xlfn.XLOOKUP(tbl_GL[[#This Row],[Account_key]],tbl_COA[Account_key],tbl_COA[SubClass2],"Not Found")</f>
        <v>Current Liabilities</v>
      </c>
      <c r="J6656" t="str">
        <f>_xlfn.XLOOKUP(tbl_GL[[#This Row],[Account_key]],tbl_COA[Account_key],tbl_COA[SubAccount],,0)</f>
        <v>Accrued Expenses</v>
      </c>
      <c r="K6656">
        <f>YEAR(tbl_GL[[#This Row],[Date]])</f>
        <v>2019</v>
      </c>
    </row>
    <row r="6657" spans="1:11" x14ac:dyDescent="0.35">
      <c r="A6657">
        <v>738.2</v>
      </c>
      <c r="B6657" s="24">
        <v>43514</v>
      </c>
      <c r="C6657">
        <v>3</v>
      </c>
      <c r="D6657" s="13">
        <v>230</v>
      </c>
      <c r="E6657" s="13" t="s">
        <v>4</v>
      </c>
      <c r="F6657" s="17">
        <v>-678</v>
      </c>
      <c r="G6657" t="str">
        <f>_xlfn.XLOOKUP(tbl_GL[[#This Row],[Account_key]],tbl_COA[Account_key],tbl_COA[Class],"Not Found")</f>
        <v>Trading account</v>
      </c>
      <c r="H6657" t="str">
        <f>_xlfn.XLOOKUP(tbl_GL[[#This Row],[Account_key]],tbl_COA[Account_key],tbl_COA[SubClass],"Not Found")</f>
        <v>Cost of Sales</v>
      </c>
      <c r="I6657" t="str">
        <f>_xlfn.XLOOKUP(tbl_GL[[#This Row],[Account_key]],tbl_COA[Account_key],tbl_COA[SubClass2],"Not Found")</f>
        <v>Cost of Sales</v>
      </c>
      <c r="J6657" t="str">
        <f>_xlfn.XLOOKUP(tbl_GL[[#This Row],[Account_key]],tbl_COA[Account_key],tbl_COA[SubAccount],,0)</f>
        <v>Cost of Sales</v>
      </c>
      <c r="K6657">
        <f>YEAR(tbl_GL[[#This Row],[Date]])</f>
        <v>2019</v>
      </c>
    </row>
    <row r="6658" spans="1:11" x14ac:dyDescent="0.35">
      <c r="A6658">
        <v>739.1</v>
      </c>
      <c r="B6658" s="24">
        <v>43514</v>
      </c>
      <c r="C6658">
        <v>3</v>
      </c>
      <c r="D6658" s="13">
        <v>60</v>
      </c>
      <c r="E6658" s="13" t="s">
        <v>4</v>
      </c>
      <c r="F6658" s="17">
        <v>-678</v>
      </c>
      <c r="G6658" t="str">
        <f>_xlfn.XLOOKUP(tbl_GL[[#This Row],[Account_key]],tbl_COA[Account_key],tbl_COA[Class],"Not Found")</f>
        <v>Assets</v>
      </c>
      <c r="H6658" t="str">
        <f>_xlfn.XLOOKUP(tbl_GL[[#This Row],[Account_key]],tbl_COA[Account_key],tbl_COA[SubClass],"Not Found")</f>
        <v>Assets</v>
      </c>
      <c r="I6658" t="str">
        <f>_xlfn.XLOOKUP(tbl_GL[[#This Row],[Account_key]],tbl_COA[Account_key],tbl_COA[SubClass2],"Not Found")</f>
        <v>Current Assets</v>
      </c>
      <c r="J6658" t="str">
        <f>_xlfn.XLOOKUP(tbl_GL[[#This Row],[Account_key]],tbl_COA[Account_key],tbl_COA[SubAccount],,0)</f>
        <v>Inventory</v>
      </c>
      <c r="K6658">
        <f>YEAR(tbl_GL[[#This Row],[Date]])</f>
        <v>2019</v>
      </c>
    </row>
    <row r="6659" spans="1:11" x14ac:dyDescent="0.35">
      <c r="A6659">
        <v>739.2</v>
      </c>
      <c r="B6659" s="24">
        <v>43514</v>
      </c>
      <c r="C6659">
        <v>3</v>
      </c>
      <c r="D6659" s="13">
        <v>210</v>
      </c>
      <c r="E6659" s="13" t="s">
        <v>7</v>
      </c>
      <c r="F6659" s="17">
        <v>2407</v>
      </c>
      <c r="G6659" t="str">
        <f>_xlfn.XLOOKUP(tbl_GL[[#This Row],[Account_key]],tbl_COA[Account_key],tbl_COA[Class],"Not Found")</f>
        <v>Trading account</v>
      </c>
      <c r="H6659" t="str">
        <f>_xlfn.XLOOKUP(tbl_GL[[#This Row],[Account_key]],tbl_COA[Account_key],tbl_COA[SubClass],"Not Found")</f>
        <v>Sales</v>
      </c>
      <c r="I6659" t="str">
        <f>_xlfn.XLOOKUP(tbl_GL[[#This Row],[Account_key]],tbl_COA[Account_key],tbl_COA[SubClass2],"Not Found")</f>
        <v>Sales</v>
      </c>
      <c r="J6659" t="str">
        <f>_xlfn.XLOOKUP(tbl_GL[[#This Row],[Account_key]],tbl_COA[Account_key],tbl_COA[SubAccount],,0)</f>
        <v>Sales</v>
      </c>
      <c r="K6659">
        <f>YEAR(tbl_GL[[#This Row],[Date]])</f>
        <v>2019</v>
      </c>
    </row>
    <row r="6660" spans="1:11" x14ac:dyDescent="0.35">
      <c r="A6660">
        <v>740.1</v>
      </c>
      <c r="B6660" s="24">
        <v>43514</v>
      </c>
      <c r="C6660">
        <v>3</v>
      </c>
      <c r="D6660" s="13">
        <v>10</v>
      </c>
      <c r="E6660" s="13" t="s">
        <v>7</v>
      </c>
      <c r="F6660" s="17">
        <v>2407</v>
      </c>
      <c r="G6660" t="str">
        <f>_xlfn.XLOOKUP(tbl_GL[[#This Row],[Account_key]],tbl_COA[Account_key],tbl_COA[Class],"Not Found")</f>
        <v>Assets</v>
      </c>
      <c r="H6660" t="str">
        <f>_xlfn.XLOOKUP(tbl_GL[[#This Row],[Account_key]],tbl_COA[Account_key],tbl_COA[SubClass],"Not Found")</f>
        <v>Assets</v>
      </c>
      <c r="I6660" t="str">
        <f>_xlfn.XLOOKUP(tbl_GL[[#This Row],[Account_key]],tbl_COA[Account_key],tbl_COA[SubClass2],"Not Found")</f>
        <v>Current Assets</v>
      </c>
      <c r="J6660" t="str">
        <f>_xlfn.XLOOKUP(tbl_GL[[#This Row],[Account_key]],tbl_COA[Account_key],tbl_COA[SubAccount],,0)</f>
        <v>Cash at Bank</v>
      </c>
      <c r="K6660">
        <f>YEAR(tbl_GL[[#This Row],[Date]])</f>
        <v>2019</v>
      </c>
    </row>
    <row r="6661" spans="1:11" x14ac:dyDescent="0.35">
      <c r="A6661">
        <v>740.2</v>
      </c>
      <c r="B6661" s="24">
        <v>43514</v>
      </c>
      <c r="C6661">
        <v>3</v>
      </c>
      <c r="D6661" s="13">
        <v>230</v>
      </c>
      <c r="E6661" s="13" t="s">
        <v>4</v>
      </c>
      <c r="F6661" s="17">
        <v>-2797</v>
      </c>
      <c r="G6661" t="str">
        <f>_xlfn.XLOOKUP(tbl_GL[[#This Row],[Account_key]],tbl_COA[Account_key],tbl_COA[Class],"Not Found")</f>
        <v>Trading account</v>
      </c>
      <c r="H6661" t="str">
        <f>_xlfn.XLOOKUP(tbl_GL[[#This Row],[Account_key]],tbl_COA[Account_key],tbl_COA[SubClass],"Not Found")</f>
        <v>Cost of Sales</v>
      </c>
      <c r="I6661" t="str">
        <f>_xlfn.XLOOKUP(tbl_GL[[#This Row],[Account_key]],tbl_COA[Account_key],tbl_COA[SubClass2],"Not Found")</f>
        <v>Cost of Sales</v>
      </c>
      <c r="J6661" t="str">
        <f>_xlfn.XLOOKUP(tbl_GL[[#This Row],[Account_key]],tbl_COA[Account_key],tbl_COA[SubAccount],,0)</f>
        <v>Cost of Sales</v>
      </c>
      <c r="K6661">
        <f>YEAR(tbl_GL[[#This Row],[Date]])</f>
        <v>2019</v>
      </c>
    </row>
    <row r="6662" spans="1:11" x14ac:dyDescent="0.35">
      <c r="A6662">
        <v>741.1</v>
      </c>
      <c r="B6662" s="24">
        <v>43514</v>
      </c>
      <c r="C6662">
        <v>3</v>
      </c>
      <c r="D6662" s="13">
        <v>60</v>
      </c>
      <c r="E6662" s="13" t="s">
        <v>4</v>
      </c>
      <c r="F6662" s="17">
        <v>-2797</v>
      </c>
      <c r="G6662" t="str">
        <f>_xlfn.XLOOKUP(tbl_GL[[#This Row],[Account_key]],tbl_COA[Account_key],tbl_COA[Class],"Not Found")</f>
        <v>Assets</v>
      </c>
      <c r="H6662" t="str">
        <f>_xlfn.XLOOKUP(tbl_GL[[#This Row],[Account_key]],tbl_COA[Account_key],tbl_COA[SubClass],"Not Found")</f>
        <v>Assets</v>
      </c>
      <c r="I6662" t="str">
        <f>_xlfn.XLOOKUP(tbl_GL[[#This Row],[Account_key]],tbl_COA[Account_key],tbl_COA[SubClass2],"Not Found")</f>
        <v>Current Assets</v>
      </c>
      <c r="J6662" t="str">
        <f>_xlfn.XLOOKUP(tbl_GL[[#This Row],[Account_key]],tbl_COA[Account_key],tbl_COA[SubAccount],,0)</f>
        <v>Inventory</v>
      </c>
      <c r="K6662">
        <f>YEAR(tbl_GL[[#This Row],[Date]])</f>
        <v>2019</v>
      </c>
    </row>
    <row r="6663" spans="1:11" x14ac:dyDescent="0.35">
      <c r="A6663">
        <v>741.2</v>
      </c>
      <c r="B6663" s="24">
        <v>43514</v>
      </c>
      <c r="C6663">
        <v>3</v>
      </c>
      <c r="D6663" s="13">
        <v>210</v>
      </c>
      <c r="E6663" s="13" t="s">
        <v>8</v>
      </c>
      <c r="F6663" s="17">
        <v>11215</v>
      </c>
      <c r="G6663" t="str">
        <f>_xlfn.XLOOKUP(tbl_GL[[#This Row],[Account_key]],tbl_COA[Account_key],tbl_COA[Class],"Not Found")</f>
        <v>Trading account</v>
      </c>
      <c r="H6663" t="str">
        <f>_xlfn.XLOOKUP(tbl_GL[[#This Row],[Account_key]],tbl_COA[Account_key],tbl_COA[SubClass],"Not Found")</f>
        <v>Sales</v>
      </c>
      <c r="I6663" t="str">
        <f>_xlfn.XLOOKUP(tbl_GL[[#This Row],[Account_key]],tbl_COA[Account_key],tbl_COA[SubClass2],"Not Found")</f>
        <v>Sales</v>
      </c>
      <c r="J6663" t="str">
        <f>_xlfn.XLOOKUP(tbl_GL[[#This Row],[Account_key]],tbl_COA[Account_key],tbl_COA[SubAccount],,0)</f>
        <v>Sales</v>
      </c>
      <c r="K6663">
        <f>YEAR(tbl_GL[[#This Row],[Date]])</f>
        <v>2019</v>
      </c>
    </row>
    <row r="6664" spans="1:11" x14ac:dyDescent="0.35">
      <c r="A6664">
        <v>742.1</v>
      </c>
      <c r="B6664" s="24">
        <v>43514</v>
      </c>
      <c r="C6664">
        <v>3</v>
      </c>
      <c r="D6664" s="13">
        <v>30</v>
      </c>
      <c r="E6664" s="13" t="s">
        <v>8</v>
      </c>
      <c r="F6664" s="17">
        <v>11215</v>
      </c>
      <c r="G6664" t="str">
        <f>_xlfn.XLOOKUP(tbl_GL[[#This Row],[Account_key]],tbl_COA[Account_key],tbl_COA[Class],"Not Found")</f>
        <v>Assets</v>
      </c>
      <c r="H6664" t="str">
        <f>_xlfn.XLOOKUP(tbl_GL[[#This Row],[Account_key]],tbl_COA[Account_key],tbl_COA[SubClass],"Not Found")</f>
        <v>Assets</v>
      </c>
      <c r="I6664" t="str">
        <f>_xlfn.XLOOKUP(tbl_GL[[#This Row],[Account_key]],tbl_COA[Account_key],tbl_COA[SubClass2],"Not Found")</f>
        <v>Current Assets</v>
      </c>
      <c r="J6664" t="str">
        <f>_xlfn.XLOOKUP(tbl_GL[[#This Row],[Account_key]],tbl_COA[Account_key],tbl_COA[SubAccount],,0)</f>
        <v>Trade Receivables</v>
      </c>
      <c r="K6664">
        <f>YEAR(tbl_GL[[#This Row],[Date]])</f>
        <v>2019</v>
      </c>
    </row>
    <row r="6665" spans="1:11" x14ac:dyDescent="0.35">
      <c r="A6665">
        <v>742.2</v>
      </c>
      <c r="B6665" s="24">
        <v>43515</v>
      </c>
      <c r="C6665">
        <v>3</v>
      </c>
      <c r="D6665" s="13">
        <v>230</v>
      </c>
      <c r="E6665" s="13" t="s">
        <v>4</v>
      </c>
      <c r="F6665" s="17">
        <v>-231</v>
      </c>
      <c r="G6665" t="str">
        <f>_xlfn.XLOOKUP(tbl_GL[[#This Row],[Account_key]],tbl_COA[Account_key],tbl_COA[Class],"Not Found")</f>
        <v>Trading account</v>
      </c>
      <c r="H6665" t="str">
        <f>_xlfn.XLOOKUP(tbl_GL[[#This Row],[Account_key]],tbl_COA[Account_key],tbl_COA[SubClass],"Not Found")</f>
        <v>Cost of Sales</v>
      </c>
      <c r="I6665" t="str">
        <f>_xlfn.XLOOKUP(tbl_GL[[#This Row],[Account_key]],tbl_COA[Account_key],tbl_COA[SubClass2],"Not Found")</f>
        <v>Cost of Sales</v>
      </c>
      <c r="J6665" t="str">
        <f>_xlfn.XLOOKUP(tbl_GL[[#This Row],[Account_key]],tbl_COA[Account_key],tbl_COA[SubAccount],,0)</f>
        <v>Cost of Sales</v>
      </c>
      <c r="K6665">
        <f>YEAR(tbl_GL[[#This Row],[Date]])</f>
        <v>2019</v>
      </c>
    </row>
    <row r="6666" spans="1:11" x14ac:dyDescent="0.35">
      <c r="A6666">
        <v>743.1</v>
      </c>
      <c r="B6666" s="24">
        <v>43515</v>
      </c>
      <c r="C6666">
        <v>3</v>
      </c>
      <c r="D6666" s="13">
        <v>60</v>
      </c>
      <c r="E6666" s="13" t="s">
        <v>4</v>
      </c>
      <c r="F6666" s="17">
        <v>-231</v>
      </c>
      <c r="G6666" t="str">
        <f>_xlfn.XLOOKUP(tbl_GL[[#This Row],[Account_key]],tbl_COA[Account_key],tbl_COA[Class],"Not Found")</f>
        <v>Assets</v>
      </c>
      <c r="H6666" t="str">
        <f>_xlfn.XLOOKUP(tbl_GL[[#This Row],[Account_key]],tbl_COA[Account_key],tbl_COA[SubClass],"Not Found")</f>
        <v>Assets</v>
      </c>
      <c r="I6666" t="str">
        <f>_xlfn.XLOOKUP(tbl_GL[[#This Row],[Account_key]],tbl_COA[Account_key],tbl_COA[SubClass2],"Not Found")</f>
        <v>Current Assets</v>
      </c>
      <c r="J6666" t="str">
        <f>_xlfn.XLOOKUP(tbl_GL[[#This Row],[Account_key]],tbl_COA[Account_key],tbl_COA[SubAccount],,0)</f>
        <v>Inventory</v>
      </c>
      <c r="K6666">
        <f>YEAR(tbl_GL[[#This Row],[Date]])</f>
        <v>2019</v>
      </c>
    </row>
    <row r="6667" spans="1:11" x14ac:dyDescent="0.35">
      <c r="A6667">
        <v>743.2</v>
      </c>
      <c r="B6667" s="24">
        <v>43515</v>
      </c>
      <c r="C6667">
        <v>3</v>
      </c>
      <c r="D6667" s="13">
        <v>210</v>
      </c>
      <c r="E6667" s="13" t="s">
        <v>8</v>
      </c>
      <c r="F6667" s="17">
        <v>928</v>
      </c>
      <c r="G6667" t="str">
        <f>_xlfn.XLOOKUP(tbl_GL[[#This Row],[Account_key]],tbl_COA[Account_key],tbl_COA[Class],"Not Found")</f>
        <v>Trading account</v>
      </c>
      <c r="H6667" t="str">
        <f>_xlfn.XLOOKUP(tbl_GL[[#This Row],[Account_key]],tbl_COA[Account_key],tbl_COA[SubClass],"Not Found")</f>
        <v>Sales</v>
      </c>
      <c r="I6667" t="str">
        <f>_xlfn.XLOOKUP(tbl_GL[[#This Row],[Account_key]],tbl_COA[Account_key],tbl_COA[SubClass2],"Not Found")</f>
        <v>Sales</v>
      </c>
      <c r="J6667" t="str">
        <f>_xlfn.XLOOKUP(tbl_GL[[#This Row],[Account_key]],tbl_COA[Account_key],tbl_COA[SubAccount],,0)</f>
        <v>Sales</v>
      </c>
      <c r="K6667">
        <f>YEAR(tbl_GL[[#This Row],[Date]])</f>
        <v>2019</v>
      </c>
    </row>
    <row r="6668" spans="1:11" x14ac:dyDescent="0.35">
      <c r="A6668">
        <v>744.1</v>
      </c>
      <c r="B6668" s="24">
        <v>43515</v>
      </c>
      <c r="C6668">
        <v>3</v>
      </c>
      <c r="D6668" s="13">
        <v>30</v>
      </c>
      <c r="E6668" s="13" t="s">
        <v>8</v>
      </c>
      <c r="F6668" s="17">
        <v>928</v>
      </c>
      <c r="G6668" t="str">
        <f>_xlfn.XLOOKUP(tbl_GL[[#This Row],[Account_key]],tbl_COA[Account_key],tbl_COA[Class],"Not Found")</f>
        <v>Assets</v>
      </c>
      <c r="H6668" t="str">
        <f>_xlfn.XLOOKUP(tbl_GL[[#This Row],[Account_key]],tbl_COA[Account_key],tbl_COA[SubClass],"Not Found")</f>
        <v>Assets</v>
      </c>
      <c r="I6668" t="str">
        <f>_xlfn.XLOOKUP(tbl_GL[[#This Row],[Account_key]],tbl_COA[Account_key],tbl_COA[SubClass2],"Not Found")</f>
        <v>Current Assets</v>
      </c>
      <c r="J6668" t="str">
        <f>_xlfn.XLOOKUP(tbl_GL[[#This Row],[Account_key]],tbl_COA[Account_key],tbl_COA[SubAccount],,0)</f>
        <v>Trade Receivables</v>
      </c>
      <c r="K6668">
        <f>YEAR(tbl_GL[[#This Row],[Date]])</f>
        <v>2019</v>
      </c>
    </row>
    <row r="6669" spans="1:11" x14ac:dyDescent="0.35">
      <c r="A6669">
        <v>744.2</v>
      </c>
      <c r="B6669" s="24">
        <v>43516</v>
      </c>
      <c r="C6669">
        <v>3</v>
      </c>
      <c r="D6669" s="13">
        <v>220</v>
      </c>
      <c r="E6669" s="13" t="s">
        <v>81</v>
      </c>
      <c r="F6669" s="17">
        <v>-1501</v>
      </c>
      <c r="G6669" t="str">
        <f>_xlfn.XLOOKUP(tbl_GL[[#This Row],[Account_key]],tbl_COA[Account_key],tbl_COA[Class],"Not Found")</f>
        <v>Trading account</v>
      </c>
      <c r="H6669" t="str">
        <f>_xlfn.XLOOKUP(tbl_GL[[#This Row],[Account_key]],tbl_COA[Account_key],tbl_COA[SubClass],"Not Found")</f>
        <v>Sales</v>
      </c>
      <c r="I6669" t="str">
        <f>_xlfn.XLOOKUP(tbl_GL[[#This Row],[Account_key]],tbl_COA[Account_key],tbl_COA[SubClass2],"Not Found")</f>
        <v>Sales</v>
      </c>
      <c r="J6669" t="str">
        <f>_xlfn.XLOOKUP(tbl_GL[[#This Row],[Account_key]],tbl_COA[Account_key],tbl_COA[SubAccount],,0)</f>
        <v>Sales Return</v>
      </c>
      <c r="K6669">
        <f>YEAR(tbl_GL[[#This Row],[Date]])</f>
        <v>2019</v>
      </c>
    </row>
    <row r="6670" spans="1:11" x14ac:dyDescent="0.35">
      <c r="A6670">
        <v>745.1</v>
      </c>
      <c r="B6670" s="24">
        <v>43516</v>
      </c>
      <c r="C6670">
        <v>3</v>
      </c>
      <c r="D6670" s="13">
        <v>20</v>
      </c>
      <c r="E6670" s="13" t="s">
        <v>81</v>
      </c>
      <c r="F6670" s="17">
        <v>-1501</v>
      </c>
      <c r="G6670" t="str">
        <f>_xlfn.XLOOKUP(tbl_GL[[#This Row],[Account_key]],tbl_COA[Account_key],tbl_COA[Class],"Not Found")</f>
        <v>Assets</v>
      </c>
      <c r="H6670" t="str">
        <f>_xlfn.XLOOKUP(tbl_GL[[#This Row],[Account_key]],tbl_COA[Account_key],tbl_COA[SubClass],"Not Found")</f>
        <v>Assets</v>
      </c>
      <c r="I6670" t="str">
        <f>_xlfn.XLOOKUP(tbl_GL[[#This Row],[Account_key]],tbl_COA[Account_key],tbl_COA[SubClass2],"Not Found")</f>
        <v>Current Assets</v>
      </c>
      <c r="J6670" t="str">
        <f>_xlfn.XLOOKUP(tbl_GL[[#This Row],[Account_key]],tbl_COA[Account_key],tbl_COA[SubAccount],,0)</f>
        <v>Cash in hand</v>
      </c>
      <c r="K6670">
        <f>YEAR(tbl_GL[[#This Row],[Date]])</f>
        <v>2019</v>
      </c>
    </row>
    <row r="6671" spans="1:11" x14ac:dyDescent="0.35">
      <c r="A6671">
        <v>745.2</v>
      </c>
      <c r="B6671" s="24">
        <v>43516</v>
      </c>
      <c r="C6671">
        <v>3</v>
      </c>
      <c r="D6671" s="13">
        <v>10</v>
      </c>
      <c r="E6671" s="13" t="s">
        <v>98</v>
      </c>
      <c r="F6671" s="17">
        <v>-2020</v>
      </c>
      <c r="G6671" t="str">
        <f>_xlfn.XLOOKUP(tbl_GL[[#This Row],[Account_key]],tbl_COA[Account_key],tbl_COA[Class],"Not Found")</f>
        <v>Assets</v>
      </c>
      <c r="H6671" t="str">
        <f>_xlfn.XLOOKUP(tbl_GL[[#This Row],[Account_key]],tbl_COA[Account_key],tbl_COA[SubClass],"Not Found")</f>
        <v>Assets</v>
      </c>
      <c r="I6671" t="str">
        <f>_xlfn.XLOOKUP(tbl_GL[[#This Row],[Account_key]],tbl_COA[Account_key],tbl_COA[SubClass2],"Not Found")</f>
        <v>Current Assets</v>
      </c>
      <c r="J6671" t="str">
        <f>_xlfn.XLOOKUP(tbl_GL[[#This Row],[Account_key]],tbl_COA[Account_key],tbl_COA[SubAccount],,0)</f>
        <v>Cash at Bank</v>
      </c>
      <c r="K6671">
        <f>YEAR(tbl_GL[[#This Row],[Date]])</f>
        <v>2019</v>
      </c>
    </row>
    <row r="6672" spans="1:11" x14ac:dyDescent="0.35">
      <c r="A6672">
        <v>746.1</v>
      </c>
      <c r="B6672" s="24">
        <v>43516</v>
      </c>
      <c r="C6672">
        <v>3</v>
      </c>
      <c r="D6672" s="13">
        <v>120</v>
      </c>
      <c r="E6672" s="13" t="s">
        <v>98</v>
      </c>
      <c r="F6672" s="17">
        <v>-2020</v>
      </c>
      <c r="G6672" t="str">
        <f>_xlfn.XLOOKUP(tbl_GL[[#This Row],[Account_key]],tbl_COA[Account_key],tbl_COA[Class],"Not Found")</f>
        <v>Liabilities and Owners Equity</v>
      </c>
      <c r="H6672" t="str">
        <f>_xlfn.XLOOKUP(tbl_GL[[#This Row],[Account_key]],tbl_COA[Account_key],tbl_COA[SubClass],"Not Found")</f>
        <v>Liabilities</v>
      </c>
      <c r="I6672" t="str">
        <f>_xlfn.XLOOKUP(tbl_GL[[#This Row],[Account_key]],tbl_COA[Account_key],tbl_COA[SubClass2],"Not Found")</f>
        <v>Current Liabilities</v>
      </c>
      <c r="J6672" t="str">
        <f>_xlfn.XLOOKUP(tbl_GL[[#This Row],[Account_key]],tbl_COA[Account_key],tbl_COA[SubAccount],,0)</f>
        <v>Accrued Expenses</v>
      </c>
      <c r="K6672">
        <f>YEAR(tbl_GL[[#This Row],[Date]])</f>
        <v>2019</v>
      </c>
    </row>
    <row r="6673" spans="1:11" x14ac:dyDescent="0.35">
      <c r="A6673">
        <v>746.2</v>
      </c>
      <c r="B6673" s="24">
        <v>43517</v>
      </c>
      <c r="C6673">
        <v>3</v>
      </c>
      <c r="D6673" s="13">
        <v>330</v>
      </c>
      <c r="E6673" s="13" t="s">
        <v>97</v>
      </c>
      <c r="F6673" s="17">
        <v>-1992</v>
      </c>
      <c r="G6673" t="str">
        <f>_xlfn.XLOOKUP(tbl_GL[[#This Row],[Account_key]],tbl_COA[Account_key],tbl_COA[Class],"Not Found")</f>
        <v>Operating account</v>
      </c>
      <c r="H6673" t="str">
        <f>_xlfn.XLOOKUP(tbl_GL[[#This Row],[Account_key]],tbl_COA[Account_key],tbl_COA[SubClass],"Not Found")</f>
        <v>Operating Expenses</v>
      </c>
      <c r="I6673" t="str">
        <f>_xlfn.XLOOKUP(tbl_GL[[#This Row],[Account_key]],tbl_COA[Account_key],tbl_COA[SubClass2],"Not Found")</f>
        <v>Administration</v>
      </c>
      <c r="J6673" t="str">
        <f>_xlfn.XLOOKUP(tbl_GL[[#This Row],[Account_key]],tbl_COA[Account_key],tbl_COA[SubAccount],,0)</f>
        <v>Telephone</v>
      </c>
      <c r="K6673">
        <f>YEAR(tbl_GL[[#This Row],[Date]])</f>
        <v>2019</v>
      </c>
    </row>
    <row r="6674" spans="1:11" x14ac:dyDescent="0.35">
      <c r="A6674">
        <v>747.1</v>
      </c>
      <c r="B6674" s="24">
        <v>43517</v>
      </c>
      <c r="C6674">
        <v>3</v>
      </c>
      <c r="D6674" s="13">
        <v>120</v>
      </c>
      <c r="E6674" s="13" t="s">
        <v>97</v>
      </c>
      <c r="F6674" s="17">
        <v>1992</v>
      </c>
      <c r="G6674" t="str">
        <f>_xlfn.XLOOKUP(tbl_GL[[#This Row],[Account_key]],tbl_COA[Account_key],tbl_COA[Class],"Not Found")</f>
        <v>Liabilities and Owners Equity</v>
      </c>
      <c r="H6674" t="str">
        <f>_xlfn.XLOOKUP(tbl_GL[[#This Row],[Account_key]],tbl_COA[Account_key],tbl_COA[SubClass],"Not Found")</f>
        <v>Liabilities</v>
      </c>
      <c r="I6674" t="str">
        <f>_xlfn.XLOOKUP(tbl_GL[[#This Row],[Account_key]],tbl_COA[Account_key],tbl_COA[SubClass2],"Not Found")</f>
        <v>Current Liabilities</v>
      </c>
      <c r="J6674" t="str">
        <f>_xlfn.XLOOKUP(tbl_GL[[#This Row],[Account_key]],tbl_COA[Account_key],tbl_COA[SubAccount],,0)</f>
        <v>Accrued Expenses</v>
      </c>
      <c r="K6674">
        <f>YEAR(tbl_GL[[#This Row],[Date]])</f>
        <v>2019</v>
      </c>
    </row>
    <row r="6675" spans="1:11" x14ac:dyDescent="0.35">
      <c r="A6675">
        <v>747.2</v>
      </c>
      <c r="B6675" s="24">
        <v>43520</v>
      </c>
      <c r="C6675">
        <v>3</v>
      </c>
      <c r="D6675" s="13">
        <v>260</v>
      </c>
      <c r="E6675" s="13" t="s">
        <v>83</v>
      </c>
      <c r="F6675" s="17">
        <v>363</v>
      </c>
      <c r="G6675" t="str">
        <f>_xlfn.XLOOKUP(tbl_GL[[#This Row],[Account_key]],tbl_COA[Account_key],tbl_COA[Class],"Not Found")</f>
        <v>Operating account</v>
      </c>
      <c r="H6675" t="str">
        <f>_xlfn.XLOOKUP(tbl_GL[[#This Row],[Account_key]],tbl_COA[Account_key],tbl_COA[SubClass],"Not Found")</f>
        <v>Operating Expenses</v>
      </c>
      <c r="I6675" t="str">
        <f>_xlfn.XLOOKUP(tbl_GL[[#This Row],[Account_key]],tbl_COA[Account_key],tbl_COA[SubClass2],"Not Found")</f>
        <v>Marketing</v>
      </c>
      <c r="J6675" t="str">
        <f>_xlfn.XLOOKUP(tbl_GL[[#This Row],[Account_key]],tbl_COA[Account_key],tbl_COA[SubAccount],,0)</f>
        <v>Commissions</v>
      </c>
      <c r="K6675">
        <f>YEAR(tbl_GL[[#This Row],[Date]])</f>
        <v>2019</v>
      </c>
    </row>
    <row r="6676" spans="1:11" x14ac:dyDescent="0.35">
      <c r="A6676">
        <v>748.1</v>
      </c>
      <c r="B6676" s="24">
        <v>43520</v>
      </c>
      <c r="C6676">
        <v>3</v>
      </c>
      <c r="D6676" s="13">
        <v>20</v>
      </c>
      <c r="E6676" s="13" t="s">
        <v>83</v>
      </c>
      <c r="F6676" s="17">
        <v>363</v>
      </c>
      <c r="G6676" t="str">
        <f>_xlfn.XLOOKUP(tbl_GL[[#This Row],[Account_key]],tbl_COA[Account_key],tbl_COA[Class],"Not Found")</f>
        <v>Assets</v>
      </c>
      <c r="H6676" t="str">
        <f>_xlfn.XLOOKUP(tbl_GL[[#This Row],[Account_key]],tbl_COA[Account_key],tbl_COA[SubClass],"Not Found")</f>
        <v>Assets</v>
      </c>
      <c r="I6676" t="str">
        <f>_xlfn.XLOOKUP(tbl_GL[[#This Row],[Account_key]],tbl_COA[Account_key],tbl_COA[SubClass2],"Not Found")</f>
        <v>Current Assets</v>
      </c>
      <c r="J6676" t="str">
        <f>_xlfn.XLOOKUP(tbl_GL[[#This Row],[Account_key]],tbl_COA[Account_key],tbl_COA[SubAccount],,0)</f>
        <v>Cash in hand</v>
      </c>
      <c r="K6676">
        <f>YEAR(tbl_GL[[#This Row],[Date]])</f>
        <v>2019</v>
      </c>
    </row>
    <row r="6677" spans="1:11" x14ac:dyDescent="0.35">
      <c r="A6677">
        <v>748.2</v>
      </c>
      <c r="B6677" s="24">
        <v>43521</v>
      </c>
      <c r="C6677">
        <v>3</v>
      </c>
      <c r="D6677" s="13">
        <v>260</v>
      </c>
      <c r="E6677" s="13" t="s">
        <v>97</v>
      </c>
      <c r="F6677" s="17">
        <v>-1935</v>
      </c>
      <c r="G6677" t="str">
        <f>_xlfn.XLOOKUP(tbl_GL[[#This Row],[Account_key]],tbl_COA[Account_key],tbl_COA[Class],"Not Found")</f>
        <v>Operating account</v>
      </c>
      <c r="H6677" t="str">
        <f>_xlfn.XLOOKUP(tbl_GL[[#This Row],[Account_key]],tbl_COA[Account_key],tbl_COA[SubClass],"Not Found")</f>
        <v>Operating Expenses</v>
      </c>
      <c r="I6677" t="str">
        <f>_xlfn.XLOOKUP(tbl_GL[[#This Row],[Account_key]],tbl_COA[Account_key],tbl_COA[SubClass2],"Not Found")</f>
        <v>Marketing</v>
      </c>
      <c r="J6677" t="str">
        <f>_xlfn.XLOOKUP(tbl_GL[[#This Row],[Account_key]],tbl_COA[Account_key],tbl_COA[SubAccount],,0)</f>
        <v>Commissions</v>
      </c>
      <c r="K6677">
        <f>YEAR(tbl_GL[[#This Row],[Date]])</f>
        <v>2019</v>
      </c>
    </row>
    <row r="6678" spans="1:11" x14ac:dyDescent="0.35">
      <c r="A6678">
        <v>749.1</v>
      </c>
      <c r="B6678" s="24">
        <v>43521</v>
      </c>
      <c r="C6678">
        <v>3</v>
      </c>
      <c r="D6678" s="13">
        <v>120</v>
      </c>
      <c r="E6678" s="13" t="s">
        <v>97</v>
      </c>
      <c r="F6678" s="17">
        <v>1935</v>
      </c>
      <c r="G6678" t="str">
        <f>_xlfn.XLOOKUP(tbl_GL[[#This Row],[Account_key]],tbl_COA[Account_key],tbl_COA[Class],"Not Found")</f>
        <v>Liabilities and Owners Equity</v>
      </c>
      <c r="H6678" t="str">
        <f>_xlfn.XLOOKUP(tbl_GL[[#This Row],[Account_key]],tbl_COA[Account_key],tbl_COA[SubClass],"Not Found")</f>
        <v>Liabilities</v>
      </c>
      <c r="I6678" t="str">
        <f>_xlfn.XLOOKUP(tbl_GL[[#This Row],[Account_key]],tbl_COA[Account_key],tbl_COA[SubClass2],"Not Found")</f>
        <v>Current Liabilities</v>
      </c>
      <c r="J6678" t="str">
        <f>_xlfn.XLOOKUP(tbl_GL[[#This Row],[Account_key]],tbl_COA[Account_key],tbl_COA[SubAccount],,0)</f>
        <v>Accrued Expenses</v>
      </c>
      <c r="K6678">
        <f>YEAR(tbl_GL[[#This Row],[Date]])</f>
        <v>2019</v>
      </c>
    </row>
    <row r="6679" spans="1:11" x14ac:dyDescent="0.35">
      <c r="A6679">
        <v>749.2</v>
      </c>
      <c r="B6679" s="24">
        <v>43522</v>
      </c>
      <c r="C6679">
        <v>3</v>
      </c>
      <c r="D6679" s="13">
        <v>260</v>
      </c>
      <c r="E6679" s="13" t="s">
        <v>99</v>
      </c>
      <c r="F6679" s="17">
        <v>-62</v>
      </c>
      <c r="G6679" t="str">
        <f>_xlfn.XLOOKUP(tbl_GL[[#This Row],[Account_key]],tbl_COA[Account_key],tbl_COA[Class],"Not Found")</f>
        <v>Operating account</v>
      </c>
      <c r="H6679" t="str">
        <f>_xlfn.XLOOKUP(tbl_GL[[#This Row],[Account_key]],tbl_COA[Account_key],tbl_COA[SubClass],"Not Found")</f>
        <v>Operating Expenses</v>
      </c>
      <c r="I6679" t="str">
        <f>_xlfn.XLOOKUP(tbl_GL[[#This Row],[Account_key]],tbl_COA[Account_key],tbl_COA[SubClass2],"Not Found")</f>
        <v>Marketing</v>
      </c>
      <c r="J6679" t="str">
        <f>_xlfn.XLOOKUP(tbl_GL[[#This Row],[Account_key]],tbl_COA[Account_key],tbl_COA[SubAccount],,0)</f>
        <v>Commissions</v>
      </c>
      <c r="K6679">
        <f>YEAR(tbl_GL[[#This Row],[Date]])</f>
        <v>2019</v>
      </c>
    </row>
    <row r="6680" spans="1:11" x14ac:dyDescent="0.35">
      <c r="A6680">
        <v>750.1</v>
      </c>
      <c r="B6680" s="24">
        <v>43522</v>
      </c>
      <c r="C6680">
        <v>3</v>
      </c>
      <c r="D6680" s="13">
        <v>20</v>
      </c>
      <c r="E6680" s="13" t="s">
        <v>99</v>
      </c>
      <c r="F6680" s="17">
        <v>-62</v>
      </c>
      <c r="G6680" t="str">
        <f>_xlfn.XLOOKUP(tbl_GL[[#This Row],[Account_key]],tbl_COA[Account_key],tbl_COA[Class],"Not Found")</f>
        <v>Assets</v>
      </c>
      <c r="H6680" t="str">
        <f>_xlfn.XLOOKUP(tbl_GL[[#This Row],[Account_key]],tbl_COA[Account_key],tbl_COA[SubClass],"Not Found")</f>
        <v>Assets</v>
      </c>
      <c r="I6680" t="str">
        <f>_xlfn.XLOOKUP(tbl_GL[[#This Row],[Account_key]],tbl_COA[Account_key],tbl_COA[SubClass2],"Not Found")</f>
        <v>Current Assets</v>
      </c>
      <c r="J6680" t="str">
        <f>_xlfn.XLOOKUP(tbl_GL[[#This Row],[Account_key]],tbl_COA[Account_key],tbl_COA[SubAccount],,0)</f>
        <v>Cash in hand</v>
      </c>
      <c r="K6680">
        <f>YEAR(tbl_GL[[#This Row],[Date]])</f>
        <v>2019</v>
      </c>
    </row>
    <row r="6681" spans="1:11" x14ac:dyDescent="0.35">
      <c r="A6681">
        <v>750.2</v>
      </c>
      <c r="B6681" s="24">
        <v>43522</v>
      </c>
      <c r="C6681">
        <v>3</v>
      </c>
      <c r="D6681" s="13">
        <v>10</v>
      </c>
      <c r="E6681" s="13" t="s">
        <v>98</v>
      </c>
      <c r="F6681" s="17">
        <v>-1834</v>
      </c>
      <c r="G6681" t="str">
        <f>_xlfn.XLOOKUP(tbl_GL[[#This Row],[Account_key]],tbl_COA[Account_key],tbl_COA[Class],"Not Found")</f>
        <v>Assets</v>
      </c>
      <c r="H6681" t="str">
        <f>_xlfn.XLOOKUP(tbl_GL[[#This Row],[Account_key]],tbl_COA[Account_key],tbl_COA[SubClass],"Not Found")</f>
        <v>Assets</v>
      </c>
      <c r="I6681" t="str">
        <f>_xlfn.XLOOKUP(tbl_GL[[#This Row],[Account_key]],tbl_COA[Account_key],tbl_COA[SubClass2],"Not Found")</f>
        <v>Current Assets</v>
      </c>
      <c r="J6681" t="str">
        <f>_xlfn.XLOOKUP(tbl_GL[[#This Row],[Account_key]],tbl_COA[Account_key],tbl_COA[SubAccount],,0)</f>
        <v>Cash at Bank</v>
      </c>
      <c r="K6681">
        <f>YEAR(tbl_GL[[#This Row],[Date]])</f>
        <v>2019</v>
      </c>
    </row>
    <row r="6682" spans="1:11" x14ac:dyDescent="0.35">
      <c r="A6682">
        <v>751.1</v>
      </c>
      <c r="B6682" s="24">
        <v>43522</v>
      </c>
      <c r="C6682">
        <v>3</v>
      </c>
      <c r="D6682" s="13">
        <v>120</v>
      </c>
      <c r="E6682" s="13" t="s">
        <v>98</v>
      </c>
      <c r="F6682" s="17">
        <v>-1834</v>
      </c>
      <c r="G6682" t="str">
        <f>_xlfn.XLOOKUP(tbl_GL[[#This Row],[Account_key]],tbl_COA[Account_key],tbl_COA[Class],"Not Found")</f>
        <v>Liabilities and Owners Equity</v>
      </c>
      <c r="H6682" t="str">
        <f>_xlfn.XLOOKUP(tbl_GL[[#This Row],[Account_key]],tbl_COA[Account_key],tbl_COA[SubClass],"Not Found")</f>
        <v>Liabilities</v>
      </c>
      <c r="I6682" t="str">
        <f>_xlfn.XLOOKUP(tbl_GL[[#This Row],[Account_key]],tbl_COA[Account_key],tbl_COA[SubClass2],"Not Found")</f>
        <v>Current Liabilities</v>
      </c>
      <c r="J6682" t="str">
        <f>_xlfn.XLOOKUP(tbl_GL[[#This Row],[Account_key]],tbl_COA[Account_key],tbl_COA[SubAccount],,0)</f>
        <v>Accrued Expenses</v>
      </c>
      <c r="K6682">
        <f>YEAR(tbl_GL[[#This Row],[Date]])</f>
        <v>2019</v>
      </c>
    </row>
    <row r="6683" spans="1:11" x14ac:dyDescent="0.35">
      <c r="A6683">
        <v>751.2</v>
      </c>
      <c r="B6683" s="24">
        <v>43523</v>
      </c>
      <c r="C6683">
        <v>3</v>
      </c>
      <c r="D6683" s="13">
        <v>230</v>
      </c>
      <c r="E6683" s="13" t="s">
        <v>4</v>
      </c>
      <c r="F6683" s="17">
        <v>-518</v>
      </c>
      <c r="G6683" t="str">
        <f>_xlfn.XLOOKUP(tbl_GL[[#This Row],[Account_key]],tbl_COA[Account_key],tbl_COA[Class],"Not Found")</f>
        <v>Trading account</v>
      </c>
      <c r="H6683" t="str">
        <f>_xlfn.XLOOKUP(tbl_GL[[#This Row],[Account_key]],tbl_COA[Account_key],tbl_COA[SubClass],"Not Found")</f>
        <v>Cost of Sales</v>
      </c>
      <c r="I6683" t="str">
        <f>_xlfn.XLOOKUP(tbl_GL[[#This Row],[Account_key]],tbl_COA[Account_key],tbl_COA[SubClass2],"Not Found")</f>
        <v>Cost of Sales</v>
      </c>
      <c r="J6683" t="str">
        <f>_xlfn.XLOOKUP(tbl_GL[[#This Row],[Account_key]],tbl_COA[Account_key],tbl_COA[SubAccount],,0)</f>
        <v>Cost of Sales</v>
      </c>
      <c r="K6683">
        <f>YEAR(tbl_GL[[#This Row],[Date]])</f>
        <v>2019</v>
      </c>
    </row>
    <row r="6684" spans="1:11" x14ac:dyDescent="0.35">
      <c r="A6684">
        <v>752.1</v>
      </c>
      <c r="B6684" s="24">
        <v>43523</v>
      </c>
      <c r="C6684">
        <v>3</v>
      </c>
      <c r="D6684" s="13">
        <v>60</v>
      </c>
      <c r="E6684" s="13" t="s">
        <v>4</v>
      </c>
      <c r="F6684" s="17">
        <v>-518</v>
      </c>
      <c r="G6684" t="str">
        <f>_xlfn.XLOOKUP(tbl_GL[[#This Row],[Account_key]],tbl_COA[Account_key],tbl_COA[Class],"Not Found")</f>
        <v>Assets</v>
      </c>
      <c r="H6684" t="str">
        <f>_xlfn.XLOOKUP(tbl_GL[[#This Row],[Account_key]],tbl_COA[Account_key],tbl_COA[SubClass],"Not Found")</f>
        <v>Assets</v>
      </c>
      <c r="I6684" t="str">
        <f>_xlfn.XLOOKUP(tbl_GL[[#This Row],[Account_key]],tbl_COA[Account_key],tbl_COA[SubClass2],"Not Found")</f>
        <v>Current Assets</v>
      </c>
      <c r="J6684" t="str">
        <f>_xlfn.XLOOKUP(tbl_GL[[#This Row],[Account_key]],tbl_COA[Account_key],tbl_COA[SubAccount],,0)</f>
        <v>Inventory</v>
      </c>
      <c r="K6684">
        <f>YEAR(tbl_GL[[#This Row],[Date]])</f>
        <v>2019</v>
      </c>
    </row>
    <row r="6685" spans="1:11" x14ac:dyDescent="0.35">
      <c r="A6685">
        <v>752.2</v>
      </c>
      <c r="B6685" s="24">
        <v>43523</v>
      </c>
      <c r="C6685">
        <v>3</v>
      </c>
      <c r="D6685" s="13">
        <v>210</v>
      </c>
      <c r="E6685" s="13" t="s">
        <v>8</v>
      </c>
      <c r="F6685" s="17">
        <v>2075</v>
      </c>
      <c r="G6685" t="str">
        <f>_xlfn.XLOOKUP(tbl_GL[[#This Row],[Account_key]],tbl_COA[Account_key],tbl_COA[Class],"Not Found")</f>
        <v>Trading account</v>
      </c>
      <c r="H6685" t="str">
        <f>_xlfn.XLOOKUP(tbl_GL[[#This Row],[Account_key]],tbl_COA[Account_key],tbl_COA[SubClass],"Not Found")</f>
        <v>Sales</v>
      </c>
      <c r="I6685" t="str">
        <f>_xlfn.XLOOKUP(tbl_GL[[#This Row],[Account_key]],tbl_COA[Account_key],tbl_COA[SubClass2],"Not Found")</f>
        <v>Sales</v>
      </c>
      <c r="J6685" t="str">
        <f>_xlfn.XLOOKUP(tbl_GL[[#This Row],[Account_key]],tbl_COA[Account_key],tbl_COA[SubAccount],,0)</f>
        <v>Sales</v>
      </c>
      <c r="K6685">
        <f>YEAR(tbl_GL[[#This Row],[Date]])</f>
        <v>2019</v>
      </c>
    </row>
    <row r="6686" spans="1:11" x14ac:dyDescent="0.35">
      <c r="A6686">
        <v>753.1</v>
      </c>
      <c r="B6686" s="24">
        <v>43523</v>
      </c>
      <c r="C6686">
        <v>3</v>
      </c>
      <c r="D6686" s="13">
        <v>30</v>
      </c>
      <c r="E6686" s="13" t="s">
        <v>8</v>
      </c>
      <c r="F6686" s="17">
        <v>2075</v>
      </c>
      <c r="G6686" t="str">
        <f>_xlfn.XLOOKUP(tbl_GL[[#This Row],[Account_key]],tbl_COA[Account_key],tbl_COA[Class],"Not Found")</f>
        <v>Assets</v>
      </c>
      <c r="H6686" t="str">
        <f>_xlfn.XLOOKUP(tbl_GL[[#This Row],[Account_key]],tbl_COA[Account_key],tbl_COA[SubClass],"Not Found")</f>
        <v>Assets</v>
      </c>
      <c r="I6686" t="str">
        <f>_xlfn.XLOOKUP(tbl_GL[[#This Row],[Account_key]],tbl_COA[Account_key],tbl_COA[SubClass2],"Not Found")</f>
        <v>Current Assets</v>
      </c>
      <c r="J6686" t="str">
        <f>_xlfn.XLOOKUP(tbl_GL[[#This Row],[Account_key]],tbl_COA[Account_key],tbl_COA[SubAccount],,0)</f>
        <v>Trade Receivables</v>
      </c>
      <c r="K6686">
        <f>YEAR(tbl_GL[[#This Row],[Date]])</f>
        <v>2019</v>
      </c>
    </row>
    <row r="6687" spans="1:11" x14ac:dyDescent="0.35">
      <c r="A6687">
        <v>753.2</v>
      </c>
      <c r="B6687" s="24">
        <v>43523</v>
      </c>
      <c r="C6687">
        <v>3</v>
      </c>
      <c r="D6687" s="13">
        <v>30</v>
      </c>
      <c r="E6687" s="13" t="s">
        <v>80</v>
      </c>
      <c r="F6687" s="17">
        <v>-10366</v>
      </c>
      <c r="G6687" t="str">
        <f>_xlfn.XLOOKUP(tbl_GL[[#This Row],[Account_key]],tbl_COA[Account_key],tbl_COA[Class],"Not Found")</f>
        <v>Assets</v>
      </c>
      <c r="H6687" t="str">
        <f>_xlfn.XLOOKUP(tbl_GL[[#This Row],[Account_key]],tbl_COA[Account_key],tbl_COA[SubClass],"Not Found")</f>
        <v>Assets</v>
      </c>
      <c r="I6687" t="str">
        <f>_xlfn.XLOOKUP(tbl_GL[[#This Row],[Account_key]],tbl_COA[Account_key],tbl_COA[SubClass2],"Not Found")</f>
        <v>Current Assets</v>
      </c>
      <c r="J6687" t="str">
        <f>_xlfn.XLOOKUP(tbl_GL[[#This Row],[Account_key]],tbl_COA[Account_key],tbl_COA[SubAccount],,0)</f>
        <v>Trade Receivables</v>
      </c>
      <c r="K6687">
        <f>YEAR(tbl_GL[[#This Row],[Date]])</f>
        <v>2019</v>
      </c>
    </row>
    <row r="6688" spans="1:11" x14ac:dyDescent="0.35">
      <c r="A6688">
        <v>754.1</v>
      </c>
      <c r="B6688" s="24">
        <v>43523</v>
      </c>
      <c r="C6688">
        <v>3</v>
      </c>
      <c r="D6688" s="13">
        <v>10</v>
      </c>
      <c r="E6688" s="13" t="s">
        <v>80</v>
      </c>
      <c r="F6688" s="17">
        <v>10366</v>
      </c>
      <c r="G6688" t="str">
        <f>_xlfn.XLOOKUP(tbl_GL[[#This Row],[Account_key]],tbl_COA[Account_key],tbl_COA[Class],"Not Found")</f>
        <v>Assets</v>
      </c>
      <c r="H6688" t="str">
        <f>_xlfn.XLOOKUP(tbl_GL[[#This Row],[Account_key]],tbl_COA[Account_key],tbl_COA[SubClass],"Not Found")</f>
        <v>Assets</v>
      </c>
      <c r="I6688" t="str">
        <f>_xlfn.XLOOKUP(tbl_GL[[#This Row],[Account_key]],tbl_COA[Account_key],tbl_COA[SubClass2],"Not Found")</f>
        <v>Current Assets</v>
      </c>
      <c r="J6688" t="str">
        <f>_xlfn.XLOOKUP(tbl_GL[[#This Row],[Account_key]],tbl_COA[Account_key],tbl_COA[SubAccount],,0)</f>
        <v>Cash at Bank</v>
      </c>
      <c r="K6688">
        <f>YEAR(tbl_GL[[#This Row],[Date]])</f>
        <v>2019</v>
      </c>
    </row>
    <row r="6689" spans="1:11" x14ac:dyDescent="0.35">
      <c r="A6689">
        <v>754.2</v>
      </c>
      <c r="B6689" s="24">
        <v>43524</v>
      </c>
      <c r="C6689">
        <v>3</v>
      </c>
      <c r="D6689" s="13">
        <v>10</v>
      </c>
      <c r="E6689" s="13" t="s">
        <v>110</v>
      </c>
      <c r="F6689" s="17">
        <v>13</v>
      </c>
      <c r="G6689" t="str">
        <f>_xlfn.XLOOKUP(tbl_GL[[#This Row],[Account_key]],tbl_COA[Account_key],tbl_COA[Class],"Not Found")</f>
        <v>Assets</v>
      </c>
      <c r="H6689" t="str">
        <f>_xlfn.XLOOKUP(tbl_GL[[#This Row],[Account_key]],tbl_COA[Account_key],tbl_COA[SubClass],"Not Found")</f>
        <v>Assets</v>
      </c>
      <c r="I6689" t="str">
        <f>_xlfn.XLOOKUP(tbl_GL[[#This Row],[Account_key]],tbl_COA[Account_key],tbl_COA[SubClass2],"Not Found")</f>
        <v>Current Assets</v>
      </c>
      <c r="J6689" t="str">
        <f>_xlfn.XLOOKUP(tbl_GL[[#This Row],[Account_key]],tbl_COA[Account_key],tbl_COA[SubAccount],,0)</f>
        <v>Cash at Bank</v>
      </c>
      <c r="K6689">
        <f>YEAR(tbl_GL[[#This Row],[Date]])</f>
        <v>2019</v>
      </c>
    </row>
    <row r="6690" spans="1:11" x14ac:dyDescent="0.35">
      <c r="A6690">
        <v>755.1</v>
      </c>
      <c r="B6690" s="24">
        <v>43524</v>
      </c>
      <c r="C6690">
        <v>3</v>
      </c>
      <c r="D6690" s="13">
        <v>430</v>
      </c>
      <c r="E6690" s="13" t="s">
        <v>110</v>
      </c>
      <c r="F6690" s="17">
        <v>13</v>
      </c>
      <c r="G6690" t="str">
        <f>_xlfn.XLOOKUP(tbl_GL[[#This Row],[Account_key]],tbl_COA[Account_key],tbl_COA[Class],"Not Found")</f>
        <v>Non-operating</v>
      </c>
      <c r="H6690" t="str">
        <f>_xlfn.XLOOKUP(tbl_GL[[#This Row],[Account_key]],tbl_COA[Account_key],tbl_COA[SubClass],"Not Found")</f>
        <v>Exchange Loss/Gain</v>
      </c>
      <c r="I6690" t="str">
        <f>_xlfn.XLOOKUP(tbl_GL[[#This Row],[Account_key]],tbl_COA[Account_key],tbl_COA[SubClass2],"Not Found")</f>
        <v>Exchange Loss/Gain</v>
      </c>
      <c r="J6690" t="str">
        <f>_xlfn.XLOOKUP(tbl_GL[[#This Row],[Account_key]],tbl_COA[Account_key],tbl_COA[SubAccount],,0)</f>
        <v>Exchange Loss/Gain</v>
      </c>
      <c r="K6690">
        <f>YEAR(tbl_GL[[#This Row],[Date]])</f>
        <v>2019</v>
      </c>
    </row>
    <row r="6691" spans="1:11" x14ac:dyDescent="0.35">
      <c r="A6691">
        <v>755.2</v>
      </c>
      <c r="B6691" s="24">
        <v>43524</v>
      </c>
      <c r="C6691">
        <v>3</v>
      </c>
      <c r="D6691" s="13">
        <v>400</v>
      </c>
      <c r="E6691" s="13" t="s">
        <v>104</v>
      </c>
      <c r="F6691" s="17">
        <v>-125</v>
      </c>
      <c r="G6691" t="str">
        <f>_xlfn.XLOOKUP(tbl_GL[[#This Row],[Account_key]],tbl_COA[Account_key],tbl_COA[Class],"Not Found")</f>
        <v>Operating account</v>
      </c>
      <c r="H6691" t="str">
        <f>_xlfn.XLOOKUP(tbl_GL[[#This Row],[Account_key]],tbl_COA[Account_key],tbl_COA[SubClass],"Not Found")</f>
        <v>Depreciation &amp; Amortization</v>
      </c>
      <c r="I6691" t="str">
        <f>_xlfn.XLOOKUP(tbl_GL[[#This Row],[Account_key]],tbl_COA[Account_key],tbl_COA[SubClass2],"Not Found")</f>
        <v>Amortization</v>
      </c>
      <c r="J6691" t="str">
        <f>_xlfn.XLOOKUP(tbl_GL[[#This Row],[Account_key]],tbl_COA[Account_key],tbl_COA[SubAccount],,0)</f>
        <v>Amortization of Intangible Assets</v>
      </c>
      <c r="K6691">
        <f>YEAR(tbl_GL[[#This Row],[Date]])</f>
        <v>2019</v>
      </c>
    </row>
    <row r="6692" spans="1:11" x14ac:dyDescent="0.35">
      <c r="A6692">
        <v>756.1</v>
      </c>
      <c r="B6692" s="24">
        <v>43524</v>
      </c>
      <c r="C6692">
        <v>3</v>
      </c>
      <c r="D6692" s="13">
        <v>100</v>
      </c>
      <c r="E6692" s="13" t="s">
        <v>104</v>
      </c>
      <c r="F6692" s="17">
        <v>-125</v>
      </c>
      <c r="G6692" t="str">
        <f>_xlfn.XLOOKUP(tbl_GL[[#This Row],[Account_key]],tbl_COA[Account_key],tbl_COA[Class],"Not Found")</f>
        <v>Assets</v>
      </c>
      <c r="H6692" t="str">
        <f>_xlfn.XLOOKUP(tbl_GL[[#This Row],[Account_key]],tbl_COA[Account_key],tbl_COA[SubClass],"Not Found")</f>
        <v>Assets</v>
      </c>
      <c r="I6692" t="str">
        <f>_xlfn.XLOOKUP(tbl_GL[[#This Row],[Account_key]],tbl_COA[Account_key],tbl_COA[SubClass2],"Not Found")</f>
        <v>Non-Current Assets</v>
      </c>
      <c r="J6692" t="str">
        <f>_xlfn.XLOOKUP(tbl_GL[[#This Row],[Account_key]],tbl_COA[Account_key],tbl_COA[SubAccount],,0)</f>
        <v>Patents and trademarks</v>
      </c>
      <c r="K6692">
        <f>YEAR(tbl_GL[[#This Row],[Date]])</f>
        <v>2019</v>
      </c>
    </row>
    <row r="6693" spans="1:11" x14ac:dyDescent="0.35">
      <c r="A6693">
        <v>756.2</v>
      </c>
      <c r="B6693" s="24">
        <v>43524</v>
      </c>
      <c r="C6693">
        <v>3</v>
      </c>
      <c r="D6693" s="13">
        <v>440</v>
      </c>
      <c r="E6693" s="13" t="s">
        <v>112</v>
      </c>
      <c r="F6693" s="17">
        <v>-225</v>
      </c>
      <c r="G6693" t="str">
        <f>_xlfn.XLOOKUP(tbl_GL[[#This Row],[Account_key]],tbl_COA[Account_key],tbl_COA[Class],"Not Found")</f>
        <v>Interest &amp; Tax</v>
      </c>
      <c r="H6693" t="str">
        <f>_xlfn.XLOOKUP(tbl_GL[[#This Row],[Account_key]],tbl_COA[Account_key],tbl_COA[SubClass],"Not Found")</f>
        <v>Interest Expense</v>
      </c>
      <c r="I6693" t="str">
        <f>_xlfn.XLOOKUP(tbl_GL[[#This Row],[Account_key]],tbl_COA[Account_key],tbl_COA[SubClass2],"Not Found")</f>
        <v>Interest Expense</v>
      </c>
      <c r="J6693" t="str">
        <f>_xlfn.XLOOKUP(tbl_GL[[#This Row],[Account_key]],tbl_COA[Account_key],tbl_COA[SubAccount],,0)</f>
        <v>Interest Expense</v>
      </c>
      <c r="K6693">
        <f>YEAR(tbl_GL[[#This Row],[Date]])</f>
        <v>2019</v>
      </c>
    </row>
    <row r="6694" spans="1:11" x14ac:dyDescent="0.35">
      <c r="A6694">
        <v>757.1</v>
      </c>
      <c r="B6694" s="24">
        <v>43524</v>
      </c>
      <c r="C6694">
        <v>3</v>
      </c>
      <c r="D6694" s="13">
        <v>121</v>
      </c>
      <c r="E6694" s="13" t="s">
        <v>112</v>
      </c>
      <c r="F6694" s="17">
        <v>225</v>
      </c>
      <c r="G6694" t="str">
        <f>_xlfn.XLOOKUP(tbl_GL[[#This Row],[Account_key]],tbl_COA[Account_key],tbl_COA[Class],"Not Found")</f>
        <v>Liabilities and Owners Equity</v>
      </c>
      <c r="H6694" t="str">
        <f>_xlfn.XLOOKUP(tbl_GL[[#This Row],[Account_key]],tbl_COA[Account_key],tbl_COA[SubClass],"Not Found")</f>
        <v>Liabilities</v>
      </c>
      <c r="I6694" t="str">
        <f>_xlfn.XLOOKUP(tbl_GL[[#This Row],[Account_key]],tbl_COA[Account_key],tbl_COA[SubClass2],"Not Found")</f>
        <v>Current Liabilities</v>
      </c>
      <c r="J6694" t="str">
        <f>_xlfn.XLOOKUP(tbl_GL[[#This Row],[Account_key]],tbl_COA[Account_key],tbl_COA[SubAccount],,0)</f>
        <v>Interest Payable</v>
      </c>
      <c r="K6694">
        <f>YEAR(tbl_GL[[#This Row],[Date]])</f>
        <v>2019</v>
      </c>
    </row>
    <row r="6695" spans="1:11" x14ac:dyDescent="0.35">
      <c r="A6695">
        <v>757.2</v>
      </c>
      <c r="B6695" s="24">
        <v>43524</v>
      </c>
      <c r="C6695">
        <v>3</v>
      </c>
      <c r="D6695" s="13">
        <v>10</v>
      </c>
      <c r="E6695" s="13" t="s">
        <v>113</v>
      </c>
      <c r="F6695" s="17">
        <v>279</v>
      </c>
      <c r="G6695" t="str">
        <f>_xlfn.XLOOKUP(tbl_GL[[#This Row],[Account_key]],tbl_COA[Account_key],tbl_COA[Class],"Not Found")</f>
        <v>Assets</v>
      </c>
      <c r="H6695" t="str">
        <f>_xlfn.XLOOKUP(tbl_GL[[#This Row],[Account_key]],tbl_COA[Account_key],tbl_COA[SubClass],"Not Found")</f>
        <v>Assets</v>
      </c>
      <c r="I6695" t="str">
        <f>_xlfn.XLOOKUP(tbl_GL[[#This Row],[Account_key]],tbl_COA[Account_key],tbl_COA[SubClass2],"Not Found")</f>
        <v>Current Assets</v>
      </c>
      <c r="J6695" t="str">
        <f>_xlfn.XLOOKUP(tbl_GL[[#This Row],[Account_key]],tbl_COA[Account_key],tbl_COA[SubAccount],,0)</f>
        <v>Cash at Bank</v>
      </c>
      <c r="K6695">
        <f>YEAR(tbl_GL[[#This Row],[Date]])</f>
        <v>2019</v>
      </c>
    </row>
    <row r="6696" spans="1:11" x14ac:dyDescent="0.35">
      <c r="A6696">
        <v>758.1</v>
      </c>
      <c r="B6696" s="24">
        <v>43524</v>
      </c>
      <c r="C6696">
        <v>3</v>
      </c>
      <c r="D6696" s="13">
        <v>410</v>
      </c>
      <c r="E6696" s="13" t="s">
        <v>113</v>
      </c>
      <c r="F6696" s="17">
        <v>279</v>
      </c>
      <c r="G6696" t="str">
        <f>_xlfn.XLOOKUP(tbl_GL[[#This Row],[Account_key]],tbl_COA[Account_key],tbl_COA[Class],"Not Found")</f>
        <v>Non-operating</v>
      </c>
      <c r="H6696" t="str">
        <f>_xlfn.XLOOKUP(tbl_GL[[#This Row],[Account_key]],tbl_COA[Account_key],tbl_COA[SubClass],"Not Found")</f>
        <v>Interest Income</v>
      </c>
      <c r="I6696" t="str">
        <f>_xlfn.XLOOKUP(tbl_GL[[#This Row],[Account_key]],tbl_COA[Account_key],tbl_COA[SubClass2],"Not Found")</f>
        <v>Interest Income</v>
      </c>
      <c r="J6696" t="str">
        <f>_xlfn.XLOOKUP(tbl_GL[[#This Row],[Account_key]],tbl_COA[Account_key],tbl_COA[SubAccount],,0)</f>
        <v>Interest Income</v>
      </c>
      <c r="K6696">
        <f>YEAR(tbl_GL[[#This Row],[Date]])</f>
        <v>2019</v>
      </c>
    </row>
    <row r="6697" spans="1:11" x14ac:dyDescent="0.35">
      <c r="A6697">
        <v>758.2</v>
      </c>
      <c r="B6697" s="24">
        <v>43524</v>
      </c>
      <c r="C6697">
        <v>3</v>
      </c>
      <c r="D6697" s="13">
        <v>450</v>
      </c>
      <c r="E6697" s="23" t="s">
        <v>108</v>
      </c>
      <c r="F6697" s="17">
        <v>1253</v>
      </c>
      <c r="G6697" t="str">
        <f>_xlfn.XLOOKUP(tbl_GL[[#This Row],[Account_key]],tbl_COA[Account_key],tbl_COA[Class],"Not Found")</f>
        <v>Interest &amp; Tax</v>
      </c>
      <c r="H6697" t="str">
        <f>_xlfn.XLOOKUP(tbl_GL[[#This Row],[Account_key]],tbl_COA[Account_key],tbl_COA[SubClass],"Not Found")</f>
        <v>Taxation</v>
      </c>
      <c r="I6697" t="str">
        <f>_xlfn.XLOOKUP(tbl_GL[[#This Row],[Account_key]],tbl_COA[Account_key],tbl_COA[SubClass2],"Not Found")</f>
        <v>Taxation</v>
      </c>
      <c r="J6697" t="str">
        <f>_xlfn.XLOOKUP(tbl_GL[[#This Row],[Account_key]],tbl_COA[Account_key],tbl_COA[SubAccount],,0)</f>
        <v>Taxation</v>
      </c>
      <c r="K6697">
        <f>YEAR(tbl_GL[[#This Row],[Date]])</f>
        <v>2019</v>
      </c>
    </row>
    <row r="6698" spans="1:11" x14ac:dyDescent="0.35">
      <c r="A6698">
        <v>759.1</v>
      </c>
      <c r="B6698" s="24">
        <v>43524</v>
      </c>
      <c r="C6698">
        <v>3</v>
      </c>
      <c r="D6698" s="13">
        <v>122</v>
      </c>
      <c r="E6698" s="23" t="s">
        <v>108</v>
      </c>
      <c r="F6698" s="17">
        <v>-1253</v>
      </c>
      <c r="G6698" t="str">
        <f>_xlfn.XLOOKUP(tbl_GL[[#This Row],[Account_key]],tbl_COA[Account_key],tbl_COA[Class],"Not Found")</f>
        <v>Liabilities and Owners Equity</v>
      </c>
      <c r="H6698" t="str">
        <f>_xlfn.XLOOKUP(tbl_GL[[#This Row],[Account_key]],tbl_COA[Account_key],tbl_COA[SubClass],"Not Found")</f>
        <v>Liabilities</v>
      </c>
      <c r="I6698" t="str">
        <f>_xlfn.XLOOKUP(tbl_GL[[#This Row],[Account_key]],tbl_COA[Account_key],tbl_COA[SubClass2],"Not Found")</f>
        <v>Current Liabilities</v>
      </c>
      <c r="J6698" t="str">
        <f>_xlfn.XLOOKUP(tbl_GL[[#This Row],[Account_key]],tbl_COA[Account_key],tbl_COA[SubAccount],,0)</f>
        <v>Tax payable</v>
      </c>
      <c r="K6698">
        <f>YEAR(tbl_GL[[#This Row],[Date]])</f>
        <v>2019</v>
      </c>
    </row>
    <row r="6699" spans="1:11" x14ac:dyDescent="0.35">
      <c r="A6699">
        <v>760.2</v>
      </c>
      <c r="B6699" s="24">
        <v>43524</v>
      </c>
      <c r="C6699">
        <v>3</v>
      </c>
      <c r="D6699" s="13">
        <v>240</v>
      </c>
      <c r="E6699" s="13" t="s">
        <v>56</v>
      </c>
      <c r="F6699" s="17">
        <v>-2813</v>
      </c>
      <c r="G6699" t="str">
        <f>_xlfn.XLOOKUP(tbl_GL[[#This Row],[Account_key]],tbl_COA[Account_key],tbl_COA[Class],"Not Found")</f>
        <v>Operating account</v>
      </c>
      <c r="H6699" t="str">
        <f>_xlfn.XLOOKUP(tbl_GL[[#This Row],[Account_key]],tbl_COA[Account_key],tbl_COA[SubClass],"Not Found")</f>
        <v>Operating Expenses</v>
      </c>
      <c r="I6699" t="str">
        <f>_xlfn.XLOOKUP(tbl_GL[[#This Row],[Account_key]],tbl_COA[Account_key],tbl_COA[SubClass2],"Not Found")</f>
        <v>Sales &amp; Distribution</v>
      </c>
      <c r="J6699" t="str">
        <f>_xlfn.XLOOKUP(tbl_GL[[#This Row],[Account_key]],tbl_COA[Account_key],tbl_COA[SubAccount],,0)</f>
        <v>Salaries</v>
      </c>
      <c r="K6699">
        <f>YEAR(tbl_GL[[#This Row],[Date]])</f>
        <v>2019</v>
      </c>
    </row>
    <row r="6700" spans="1:11" x14ac:dyDescent="0.35">
      <c r="A6700">
        <v>761.1</v>
      </c>
      <c r="B6700" s="24">
        <v>43524</v>
      </c>
      <c r="C6700">
        <v>3</v>
      </c>
      <c r="D6700" s="13">
        <v>10</v>
      </c>
      <c r="E6700" s="13" t="s">
        <v>56</v>
      </c>
      <c r="F6700" s="17">
        <v>-2813</v>
      </c>
      <c r="G6700" t="str">
        <f>_xlfn.XLOOKUP(tbl_GL[[#This Row],[Account_key]],tbl_COA[Account_key],tbl_COA[Class],"Not Found")</f>
        <v>Assets</v>
      </c>
      <c r="H6700" t="str">
        <f>_xlfn.XLOOKUP(tbl_GL[[#This Row],[Account_key]],tbl_COA[Account_key],tbl_COA[SubClass],"Not Found")</f>
        <v>Assets</v>
      </c>
      <c r="I6700" t="str">
        <f>_xlfn.XLOOKUP(tbl_GL[[#This Row],[Account_key]],tbl_COA[Account_key],tbl_COA[SubClass2],"Not Found")</f>
        <v>Current Assets</v>
      </c>
      <c r="J6700" t="str">
        <f>_xlfn.XLOOKUP(tbl_GL[[#This Row],[Account_key]],tbl_COA[Account_key],tbl_COA[SubAccount],,0)</f>
        <v>Cash at Bank</v>
      </c>
      <c r="K6700">
        <f>YEAR(tbl_GL[[#This Row],[Date]])</f>
        <v>2019</v>
      </c>
    </row>
    <row r="6701" spans="1:11" x14ac:dyDescent="0.35">
      <c r="A6701">
        <v>761.2</v>
      </c>
      <c r="B6701" s="24">
        <v>43524</v>
      </c>
      <c r="C6701">
        <v>3</v>
      </c>
      <c r="D6701" s="13">
        <v>380</v>
      </c>
      <c r="E6701" s="13" t="s">
        <v>101</v>
      </c>
      <c r="F6701" s="17">
        <v>-4900</v>
      </c>
      <c r="G6701" t="str">
        <f>_xlfn.XLOOKUP(tbl_GL[[#This Row],[Account_key]],tbl_COA[Account_key],tbl_COA[Class],"Not Found")</f>
        <v>Operating account</v>
      </c>
      <c r="H6701" t="str">
        <f>_xlfn.XLOOKUP(tbl_GL[[#This Row],[Account_key]],tbl_COA[Account_key],tbl_COA[SubClass],"Not Found")</f>
        <v>Depreciation &amp; Amortization</v>
      </c>
      <c r="I6701" t="str">
        <f>_xlfn.XLOOKUP(tbl_GL[[#This Row],[Account_key]],tbl_COA[Account_key],tbl_COA[SubClass2],"Not Found")</f>
        <v>Depreciation</v>
      </c>
      <c r="J6701" t="str">
        <f>_xlfn.XLOOKUP(tbl_GL[[#This Row],[Account_key]],tbl_COA[Account_key],tbl_COA[SubAccount],,0)</f>
        <v>Equipment</v>
      </c>
      <c r="K6701">
        <f>YEAR(tbl_GL[[#This Row],[Date]])</f>
        <v>2019</v>
      </c>
    </row>
    <row r="6702" spans="1:11" x14ac:dyDescent="0.35">
      <c r="A6702">
        <v>762.1</v>
      </c>
      <c r="B6702" s="24">
        <v>43524</v>
      </c>
      <c r="C6702">
        <v>3</v>
      </c>
      <c r="D6702" s="13">
        <v>90</v>
      </c>
      <c r="E6702" s="13" t="s">
        <v>101</v>
      </c>
      <c r="F6702" s="17">
        <v>-4900</v>
      </c>
      <c r="G6702" t="str">
        <f>_xlfn.XLOOKUP(tbl_GL[[#This Row],[Account_key]],tbl_COA[Account_key],tbl_COA[Class],"Not Found")</f>
        <v>Assets</v>
      </c>
      <c r="H6702" t="str">
        <f>_xlfn.XLOOKUP(tbl_GL[[#This Row],[Account_key]],tbl_COA[Account_key],tbl_COA[SubClass],"Not Found")</f>
        <v>Assets</v>
      </c>
      <c r="I6702" t="str">
        <f>_xlfn.XLOOKUP(tbl_GL[[#This Row],[Account_key]],tbl_COA[Account_key],tbl_COA[SubClass2],"Not Found")</f>
        <v>Non-Current Assets</v>
      </c>
      <c r="J6702" t="str">
        <f>_xlfn.XLOOKUP(tbl_GL[[#This Row],[Account_key]],tbl_COA[Account_key],tbl_COA[SubAccount],,0)</f>
        <v>Office Furniture &amp; Equipment</v>
      </c>
      <c r="K6702">
        <f>YEAR(tbl_GL[[#This Row],[Date]])</f>
        <v>2019</v>
      </c>
    </row>
    <row r="6703" spans="1:11" x14ac:dyDescent="0.35">
      <c r="A6703">
        <v>762.2</v>
      </c>
      <c r="B6703" s="24">
        <v>43525</v>
      </c>
      <c r="C6703">
        <v>3</v>
      </c>
      <c r="D6703" s="13">
        <v>350</v>
      </c>
      <c r="E6703" s="13" t="s">
        <v>97</v>
      </c>
      <c r="F6703" s="17">
        <v>-1602</v>
      </c>
      <c r="G6703" t="str">
        <f>_xlfn.XLOOKUP(tbl_GL[[#This Row],[Account_key]],tbl_COA[Account_key],tbl_COA[Class],"Not Found")</f>
        <v>Operating account</v>
      </c>
      <c r="H6703" t="str">
        <f>_xlfn.XLOOKUP(tbl_GL[[#This Row],[Account_key]],tbl_COA[Account_key],tbl_COA[SubClass],"Not Found")</f>
        <v>Operating Expenses</v>
      </c>
      <c r="I6703" t="str">
        <f>_xlfn.XLOOKUP(tbl_GL[[#This Row],[Account_key]],tbl_COA[Account_key],tbl_COA[SubClass2],"Not Found")</f>
        <v>Administration</v>
      </c>
      <c r="J6703" t="str">
        <f>_xlfn.XLOOKUP(tbl_GL[[#This Row],[Account_key]],tbl_COA[Account_key],tbl_COA[SubAccount],,0)</f>
        <v>Other Expenses</v>
      </c>
      <c r="K6703">
        <f>YEAR(tbl_GL[[#This Row],[Date]])</f>
        <v>2019</v>
      </c>
    </row>
    <row r="6704" spans="1:11" x14ac:dyDescent="0.35">
      <c r="A6704">
        <v>763.1</v>
      </c>
      <c r="B6704" s="24">
        <v>43525</v>
      </c>
      <c r="C6704">
        <v>3</v>
      </c>
      <c r="D6704" s="13">
        <v>120</v>
      </c>
      <c r="E6704" s="13" t="s">
        <v>97</v>
      </c>
      <c r="F6704" s="17">
        <v>1602</v>
      </c>
      <c r="G6704" t="str">
        <f>_xlfn.XLOOKUP(tbl_GL[[#This Row],[Account_key]],tbl_COA[Account_key],tbl_COA[Class],"Not Found")</f>
        <v>Liabilities and Owners Equity</v>
      </c>
      <c r="H6704" t="str">
        <f>_xlfn.XLOOKUP(tbl_GL[[#This Row],[Account_key]],tbl_COA[Account_key],tbl_COA[SubClass],"Not Found")</f>
        <v>Liabilities</v>
      </c>
      <c r="I6704" t="str">
        <f>_xlfn.XLOOKUP(tbl_GL[[#This Row],[Account_key]],tbl_COA[Account_key],tbl_COA[SubClass2],"Not Found")</f>
        <v>Current Liabilities</v>
      </c>
      <c r="J6704" t="str">
        <f>_xlfn.XLOOKUP(tbl_GL[[#This Row],[Account_key]],tbl_COA[Account_key],tbl_COA[SubAccount],,0)</f>
        <v>Accrued Expenses</v>
      </c>
      <c r="K6704">
        <f>YEAR(tbl_GL[[#This Row],[Date]])</f>
        <v>2019</v>
      </c>
    </row>
    <row r="6705" spans="1:11" x14ac:dyDescent="0.35">
      <c r="A6705">
        <v>763.2</v>
      </c>
      <c r="B6705" s="24">
        <v>43525</v>
      </c>
      <c r="C6705">
        <v>3</v>
      </c>
      <c r="D6705" s="13">
        <v>60</v>
      </c>
      <c r="E6705" s="13" t="s">
        <v>84</v>
      </c>
      <c r="F6705" s="17">
        <v>16200</v>
      </c>
      <c r="G6705" t="str">
        <f>_xlfn.XLOOKUP(tbl_GL[[#This Row],[Account_key]],tbl_COA[Account_key],tbl_COA[Class],"Not Found")</f>
        <v>Assets</v>
      </c>
      <c r="H6705" t="str">
        <f>_xlfn.XLOOKUP(tbl_GL[[#This Row],[Account_key]],tbl_COA[Account_key],tbl_COA[SubClass],"Not Found")</f>
        <v>Assets</v>
      </c>
      <c r="I6705" t="str">
        <f>_xlfn.XLOOKUP(tbl_GL[[#This Row],[Account_key]],tbl_COA[Account_key],tbl_COA[SubClass2],"Not Found")</f>
        <v>Current Assets</v>
      </c>
      <c r="J6705" t="str">
        <f>_xlfn.XLOOKUP(tbl_GL[[#This Row],[Account_key]],tbl_COA[Account_key],tbl_COA[SubAccount],,0)</f>
        <v>Inventory</v>
      </c>
      <c r="K6705">
        <f>YEAR(tbl_GL[[#This Row],[Date]])</f>
        <v>2019</v>
      </c>
    </row>
    <row r="6706" spans="1:11" x14ac:dyDescent="0.35">
      <c r="A6706">
        <v>764.1</v>
      </c>
      <c r="B6706" s="24">
        <v>43525</v>
      </c>
      <c r="C6706">
        <v>3</v>
      </c>
      <c r="D6706" s="13">
        <v>110</v>
      </c>
      <c r="E6706" s="13" t="s">
        <v>84</v>
      </c>
      <c r="F6706" s="17">
        <v>16200</v>
      </c>
      <c r="G6706" t="str">
        <f>_xlfn.XLOOKUP(tbl_GL[[#This Row],[Account_key]],tbl_COA[Account_key],tbl_COA[Class],"Not Found")</f>
        <v>Liabilities and Owners Equity</v>
      </c>
      <c r="H6706" t="str">
        <f>_xlfn.XLOOKUP(tbl_GL[[#This Row],[Account_key]],tbl_COA[Account_key],tbl_COA[SubClass],"Not Found")</f>
        <v>Liabilities</v>
      </c>
      <c r="I6706" t="str">
        <f>_xlfn.XLOOKUP(tbl_GL[[#This Row],[Account_key]],tbl_COA[Account_key],tbl_COA[SubClass2],"Not Found")</f>
        <v>Current Liabilities</v>
      </c>
      <c r="J6706" t="str">
        <f>_xlfn.XLOOKUP(tbl_GL[[#This Row],[Account_key]],tbl_COA[Account_key],tbl_COA[SubAccount],,0)</f>
        <v>Trade Payables</v>
      </c>
      <c r="K6706">
        <f>YEAR(tbl_GL[[#This Row],[Date]])</f>
        <v>2019</v>
      </c>
    </row>
    <row r="6707" spans="1:11" x14ac:dyDescent="0.35">
      <c r="A6707">
        <v>764.2</v>
      </c>
      <c r="B6707" s="24">
        <v>43526</v>
      </c>
      <c r="C6707">
        <v>3</v>
      </c>
      <c r="D6707" s="13">
        <v>230</v>
      </c>
      <c r="E6707" s="13" t="s">
        <v>4</v>
      </c>
      <c r="F6707" s="17">
        <v>-615</v>
      </c>
      <c r="G6707" t="str">
        <f>_xlfn.XLOOKUP(tbl_GL[[#This Row],[Account_key]],tbl_COA[Account_key],tbl_COA[Class],"Not Found")</f>
        <v>Trading account</v>
      </c>
      <c r="H6707" t="str">
        <f>_xlfn.XLOOKUP(tbl_GL[[#This Row],[Account_key]],tbl_COA[Account_key],tbl_COA[SubClass],"Not Found")</f>
        <v>Cost of Sales</v>
      </c>
      <c r="I6707" t="str">
        <f>_xlfn.XLOOKUP(tbl_GL[[#This Row],[Account_key]],tbl_COA[Account_key],tbl_COA[SubClass2],"Not Found")</f>
        <v>Cost of Sales</v>
      </c>
      <c r="J6707" t="str">
        <f>_xlfn.XLOOKUP(tbl_GL[[#This Row],[Account_key]],tbl_COA[Account_key],tbl_COA[SubAccount],,0)</f>
        <v>Cost of Sales</v>
      </c>
      <c r="K6707">
        <f>YEAR(tbl_GL[[#This Row],[Date]])</f>
        <v>2019</v>
      </c>
    </row>
    <row r="6708" spans="1:11" x14ac:dyDescent="0.35">
      <c r="A6708">
        <v>765.1</v>
      </c>
      <c r="B6708" s="24">
        <v>43526</v>
      </c>
      <c r="C6708">
        <v>3</v>
      </c>
      <c r="D6708" s="13">
        <v>60</v>
      </c>
      <c r="E6708" s="13" t="s">
        <v>4</v>
      </c>
      <c r="F6708" s="17">
        <v>-615</v>
      </c>
      <c r="G6708" t="str">
        <f>_xlfn.XLOOKUP(tbl_GL[[#This Row],[Account_key]],tbl_COA[Account_key],tbl_COA[Class],"Not Found")</f>
        <v>Assets</v>
      </c>
      <c r="H6708" t="str">
        <f>_xlfn.XLOOKUP(tbl_GL[[#This Row],[Account_key]],tbl_COA[Account_key],tbl_COA[SubClass],"Not Found")</f>
        <v>Assets</v>
      </c>
      <c r="I6708" t="str">
        <f>_xlfn.XLOOKUP(tbl_GL[[#This Row],[Account_key]],tbl_COA[Account_key],tbl_COA[SubClass2],"Not Found")</f>
        <v>Current Assets</v>
      </c>
      <c r="J6708" t="str">
        <f>_xlfn.XLOOKUP(tbl_GL[[#This Row],[Account_key]],tbl_COA[Account_key],tbl_COA[SubAccount],,0)</f>
        <v>Inventory</v>
      </c>
      <c r="K6708">
        <f>YEAR(tbl_GL[[#This Row],[Date]])</f>
        <v>2019</v>
      </c>
    </row>
    <row r="6709" spans="1:11" x14ac:dyDescent="0.35">
      <c r="A6709">
        <v>765.2</v>
      </c>
      <c r="B6709" s="24">
        <v>43526</v>
      </c>
      <c r="C6709">
        <v>3</v>
      </c>
      <c r="D6709" s="13">
        <v>210</v>
      </c>
      <c r="E6709" s="13" t="s">
        <v>7</v>
      </c>
      <c r="F6709" s="17">
        <v>2185</v>
      </c>
      <c r="G6709" t="str">
        <f>_xlfn.XLOOKUP(tbl_GL[[#This Row],[Account_key]],tbl_COA[Account_key],tbl_COA[Class],"Not Found")</f>
        <v>Trading account</v>
      </c>
      <c r="H6709" t="str">
        <f>_xlfn.XLOOKUP(tbl_GL[[#This Row],[Account_key]],tbl_COA[Account_key],tbl_COA[SubClass],"Not Found")</f>
        <v>Sales</v>
      </c>
      <c r="I6709" t="str">
        <f>_xlfn.XLOOKUP(tbl_GL[[#This Row],[Account_key]],tbl_COA[Account_key],tbl_COA[SubClass2],"Not Found")</f>
        <v>Sales</v>
      </c>
      <c r="J6709" t="str">
        <f>_xlfn.XLOOKUP(tbl_GL[[#This Row],[Account_key]],tbl_COA[Account_key],tbl_COA[SubAccount],,0)</f>
        <v>Sales</v>
      </c>
      <c r="K6709">
        <f>YEAR(tbl_GL[[#This Row],[Date]])</f>
        <v>2019</v>
      </c>
    </row>
    <row r="6710" spans="1:11" x14ac:dyDescent="0.35">
      <c r="A6710">
        <v>766.1</v>
      </c>
      <c r="B6710" s="24">
        <v>43526</v>
      </c>
      <c r="C6710">
        <v>3</v>
      </c>
      <c r="D6710" s="13">
        <v>10</v>
      </c>
      <c r="E6710" s="13" t="s">
        <v>7</v>
      </c>
      <c r="F6710" s="17">
        <v>2185</v>
      </c>
      <c r="G6710" t="str">
        <f>_xlfn.XLOOKUP(tbl_GL[[#This Row],[Account_key]],tbl_COA[Account_key],tbl_COA[Class],"Not Found")</f>
        <v>Assets</v>
      </c>
      <c r="H6710" t="str">
        <f>_xlfn.XLOOKUP(tbl_GL[[#This Row],[Account_key]],tbl_COA[Account_key],tbl_COA[SubClass],"Not Found")</f>
        <v>Assets</v>
      </c>
      <c r="I6710" t="str">
        <f>_xlfn.XLOOKUP(tbl_GL[[#This Row],[Account_key]],tbl_COA[Account_key],tbl_COA[SubClass2],"Not Found")</f>
        <v>Current Assets</v>
      </c>
      <c r="J6710" t="str">
        <f>_xlfn.XLOOKUP(tbl_GL[[#This Row],[Account_key]],tbl_COA[Account_key],tbl_COA[SubAccount],,0)</f>
        <v>Cash at Bank</v>
      </c>
      <c r="K6710">
        <f>YEAR(tbl_GL[[#This Row],[Date]])</f>
        <v>2019</v>
      </c>
    </row>
    <row r="6711" spans="1:11" x14ac:dyDescent="0.35">
      <c r="A6711">
        <v>766.2</v>
      </c>
      <c r="B6711" s="24">
        <v>43526</v>
      </c>
      <c r="C6711">
        <v>3</v>
      </c>
      <c r="D6711" s="13">
        <v>230</v>
      </c>
      <c r="E6711" s="13" t="s">
        <v>4</v>
      </c>
      <c r="F6711" s="17">
        <v>-2628</v>
      </c>
      <c r="G6711" t="str">
        <f>_xlfn.XLOOKUP(tbl_GL[[#This Row],[Account_key]],tbl_COA[Account_key],tbl_COA[Class],"Not Found")</f>
        <v>Trading account</v>
      </c>
      <c r="H6711" t="str">
        <f>_xlfn.XLOOKUP(tbl_GL[[#This Row],[Account_key]],tbl_COA[Account_key],tbl_COA[SubClass],"Not Found")</f>
        <v>Cost of Sales</v>
      </c>
      <c r="I6711" t="str">
        <f>_xlfn.XLOOKUP(tbl_GL[[#This Row],[Account_key]],tbl_COA[Account_key],tbl_COA[SubClass2],"Not Found")</f>
        <v>Cost of Sales</v>
      </c>
      <c r="J6711" t="str">
        <f>_xlfn.XLOOKUP(tbl_GL[[#This Row],[Account_key]],tbl_COA[Account_key],tbl_COA[SubAccount],,0)</f>
        <v>Cost of Sales</v>
      </c>
      <c r="K6711">
        <f>YEAR(tbl_GL[[#This Row],[Date]])</f>
        <v>2019</v>
      </c>
    </row>
    <row r="6712" spans="1:11" x14ac:dyDescent="0.35">
      <c r="A6712">
        <v>767.1</v>
      </c>
      <c r="B6712" s="24">
        <v>43526</v>
      </c>
      <c r="C6712">
        <v>3</v>
      </c>
      <c r="D6712" s="13">
        <v>60</v>
      </c>
      <c r="E6712" s="13" t="s">
        <v>4</v>
      </c>
      <c r="F6712" s="17">
        <v>-2628</v>
      </c>
      <c r="G6712" t="str">
        <f>_xlfn.XLOOKUP(tbl_GL[[#This Row],[Account_key]],tbl_COA[Account_key],tbl_COA[Class],"Not Found")</f>
        <v>Assets</v>
      </c>
      <c r="H6712" t="str">
        <f>_xlfn.XLOOKUP(tbl_GL[[#This Row],[Account_key]],tbl_COA[Account_key],tbl_COA[SubClass],"Not Found")</f>
        <v>Assets</v>
      </c>
      <c r="I6712" t="str">
        <f>_xlfn.XLOOKUP(tbl_GL[[#This Row],[Account_key]],tbl_COA[Account_key],tbl_COA[SubClass2],"Not Found")</f>
        <v>Current Assets</v>
      </c>
      <c r="J6712" t="str">
        <f>_xlfn.XLOOKUP(tbl_GL[[#This Row],[Account_key]],tbl_COA[Account_key],tbl_COA[SubAccount],,0)</f>
        <v>Inventory</v>
      </c>
      <c r="K6712">
        <f>YEAR(tbl_GL[[#This Row],[Date]])</f>
        <v>2019</v>
      </c>
    </row>
    <row r="6713" spans="1:11" x14ac:dyDescent="0.35">
      <c r="A6713">
        <v>767.2</v>
      </c>
      <c r="B6713" s="24">
        <v>43526</v>
      </c>
      <c r="C6713">
        <v>3</v>
      </c>
      <c r="D6713" s="13">
        <v>210</v>
      </c>
      <c r="E6713" s="13" t="s">
        <v>8</v>
      </c>
      <c r="F6713" s="17">
        <v>10535</v>
      </c>
      <c r="G6713" t="str">
        <f>_xlfn.XLOOKUP(tbl_GL[[#This Row],[Account_key]],tbl_COA[Account_key],tbl_COA[Class],"Not Found")</f>
        <v>Trading account</v>
      </c>
      <c r="H6713" t="str">
        <f>_xlfn.XLOOKUP(tbl_GL[[#This Row],[Account_key]],tbl_COA[Account_key],tbl_COA[SubClass],"Not Found")</f>
        <v>Sales</v>
      </c>
      <c r="I6713" t="str">
        <f>_xlfn.XLOOKUP(tbl_GL[[#This Row],[Account_key]],tbl_COA[Account_key],tbl_COA[SubClass2],"Not Found")</f>
        <v>Sales</v>
      </c>
      <c r="J6713" t="str">
        <f>_xlfn.XLOOKUP(tbl_GL[[#This Row],[Account_key]],tbl_COA[Account_key],tbl_COA[SubAccount],,0)</f>
        <v>Sales</v>
      </c>
      <c r="K6713">
        <f>YEAR(tbl_GL[[#This Row],[Date]])</f>
        <v>2019</v>
      </c>
    </row>
    <row r="6714" spans="1:11" x14ac:dyDescent="0.35">
      <c r="A6714">
        <v>768.1</v>
      </c>
      <c r="B6714" s="24">
        <v>43526</v>
      </c>
      <c r="C6714">
        <v>3</v>
      </c>
      <c r="D6714" s="13">
        <v>30</v>
      </c>
      <c r="E6714" s="13" t="s">
        <v>8</v>
      </c>
      <c r="F6714" s="17">
        <v>10535</v>
      </c>
      <c r="G6714" t="str">
        <f>_xlfn.XLOOKUP(tbl_GL[[#This Row],[Account_key]],tbl_COA[Account_key],tbl_COA[Class],"Not Found")</f>
        <v>Assets</v>
      </c>
      <c r="H6714" t="str">
        <f>_xlfn.XLOOKUP(tbl_GL[[#This Row],[Account_key]],tbl_COA[Account_key],tbl_COA[SubClass],"Not Found")</f>
        <v>Assets</v>
      </c>
      <c r="I6714" t="str">
        <f>_xlfn.XLOOKUP(tbl_GL[[#This Row],[Account_key]],tbl_COA[Account_key],tbl_COA[SubClass2],"Not Found")</f>
        <v>Current Assets</v>
      </c>
      <c r="J6714" t="str">
        <f>_xlfn.XLOOKUP(tbl_GL[[#This Row],[Account_key]],tbl_COA[Account_key],tbl_COA[SubAccount],,0)</f>
        <v>Trade Receivables</v>
      </c>
      <c r="K6714">
        <f>YEAR(tbl_GL[[#This Row],[Date]])</f>
        <v>2019</v>
      </c>
    </row>
    <row r="6715" spans="1:11" x14ac:dyDescent="0.35">
      <c r="A6715">
        <v>768.2</v>
      </c>
      <c r="B6715" s="24">
        <v>43528</v>
      </c>
      <c r="C6715">
        <v>3</v>
      </c>
      <c r="D6715" s="13">
        <v>10</v>
      </c>
      <c r="E6715" s="13" t="s">
        <v>98</v>
      </c>
      <c r="F6715" s="17">
        <v>-1691</v>
      </c>
      <c r="G6715" t="str">
        <f>_xlfn.XLOOKUP(tbl_GL[[#This Row],[Account_key]],tbl_COA[Account_key],tbl_COA[Class],"Not Found")</f>
        <v>Assets</v>
      </c>
      <c r="H6715" t="str">
        <f>_xlfn.XLOOKUP(tbl_GL[[#This Row],[Account_key]],tbl_COA[Account_key],tbl_COA[SubClass],"Not Found")</f>
        <v>Assets</v>
      </c>
      <c r="I6715" t="str">
        <f>_xlfn.XLOOKUP(tbl_GL[[#This Row],[Account_key]],tbl_COA[Account_key],tbl_COA[SubClass2],"Not Found")</f>
        <v>Current Assets</v>
      </c>
      <c r="J6715" t="str">
        <f>_xlfn.XLOOKUP(tbl_GL[[#This Row],[Account_key]],tbl_COA[Account_key],tbl_COA[SubAccount],,0)</f>
        <v>Cash at Bank</v>
      </c>
      <c r="K6715">
        <f>YEAR(tbl_GL[[#This Row],[Date]])</f>
        <v>2019</v>
      </c>
    </row>
    <row r="6716" spans="1:11" x14ac:dyDescent="0.35">
      <c r="A6716">
        <v>769.1</v>
      </c>
      <c r="B6716" s="24">
        <v>43528</v>
      </c>
      <c r="C6716">
        <v>3</v>
      </c>
      <c r="D6716" s="13">
        <v>120</v>
      </c>
      <c r="E6716" s="13" t="s">
        <v>98</v>
      </c>
      <c r="F6716" s="17">
        <v>-1691</v>
      </c>
      <c r="G6716" t="str">
        <f>_xlfn.XLOOKUP(tbl_GL[[#This Row],[Account_key]],tbl_COA[Account_key],tbl_COA[Class],"Not Found")</f>
        <v>Liabilities and Owners Equity</v>
      </c>
      <c r="H6716" t="str">
        <f>_xlfn.XLOOKUP(tbl_GL[[#This Row],[Account_key]],tbl_COA[Account_key],tbl_COA[SubClass],"Not Found")</f>
        <v>Liabilities</v>
      </c>
      <c r="I6716" t="str">
        <f>_xlfn.XLOOKUP(tbl_GL[[#This Row],[Account_key]],tbl_COA[Account_key],tbl_COA[SubClass2],"Not Found")</f>
        <v>Current Liabilities</v>
      </c>
      <c r="J6716" t="str">
        <f>_xlfn.XLOOKUP(tbl_GL[[#This Row],[Account_key]],tbl_COA[Account_key],tbl_COA[SubAccount],,0)</f>
        <v>Accrued Expenses</v>
      </c>
      <c r="K6716">
        <f>YEAR(tbl_GL[[#This Row],[Date]])</f>
        <v>2019</v>
      </c>
    </row>
    <row r="6717" spans="1:11" x14ac:dyDescent="0.35">
      <c r="A6717">
        <v>769.2</v>
      </c>
      <c r="B6717" s="24">
        <v>43529</v>
      </c>
      <c r="C6717">
        <v>3</v>
      </c>
      <c r="D6717" s="13">
        <v>290</v>
      </c>
      <c r="E6717" s="13" t="s">
        <v>97</v>
      </c>
      <c r="F6717" s="17">
        <v>-1651</v>
      </c>
      <c r="G6717" t="str">
        <f>_xlfn.XLOOKUP(tbl_GL[[#This Row],[Account_key]],tbl_COA[Account_key],tbl_COA[Class],"Not Found")</f>
        <v>Operating account</v>
      </c>
      <c r="H6717" t="str">
        <f>_xlfn.XLOOKUP(tbl_GL[[#This Row],[Account_key]],tbl_COA[Account_key],tbl_COA[SubClass],"Not Found")</f>
        <v>Operating Expenses</v>
      </c>
      <c r="I6717" t="str">
        <f>_xlfn.XLOOKUP(tbl_GL[[#This Row],[Account_key]],tbl_COA[Account_key],tbl_COA[SubClass2],"Not Found")</f>
        <v>Administration</v>
      </c>
      <c r="J6717" t="str">
        <f>_xlfn.XLOOKUP(tbl_GL[[#This Row],[Account_key]],tbl_COA[Account_key],tbl_COA[SubAccount],,0)</f>
        <v>Travel</v>
      </c>
      <c r="K6717">
        <f>YEAR(tbl_GL[[#This Row],[Date]])</f>
        <v>2019</v>
      </c>
    </row>
    <row r="6718" spans="1:11" x14ac:dyDescent="0.35">
      <c r="A6718">
        <v>770.1</v>
      </c>
      <c r="B6718" s="24">
        <v>43529</v>
      </c>
      <c r="C6718">
        <v>3</v>
      </c>
      <c r="D6718" s="13">
        <v>120</v>
      </c>
      <c r="E6718" s="13" t="s">
        <v>97</v>
      </c>
      <c r="F6718" s="17">
        <v>1651</v>
      </c>
      <c r="G6718" t="str">
        <f>_xlfn.XLOOKUP(tbl_GL[[#This Row],[Account_key]],tbl_COA[Account_key],tbl_COA[Class],"Not Found")</f>
        <v>Liabilities and Owners Equity</v>
      </c>
      <c r="H6718" t="str">
        <f>_xlfn.XLOOKUP(tbl_GL[[#This Row],[Account_key]],tbl_COA[Account_key],tbl_COA[SubClass],"Not Found")</f>
        <v>Liabilities</v>
      </c>
      <c r="I6718" t="str">
        <f>_xlfn.XLOOKUP(tbl_GL[[#This Row],[Account_key]],tbl_COA[Account_key],tbl_COA[SubClass2],"Not Found")</f>
        <v>Current Liabilities</v>
      </c>
      <c r="J6718" t="str">
        <f>_xlfn.XLOOKUP(tbl_GL[[#This Row],[Account_key]],tbl_COA[Account_key],tbl_COA[SubAccount],,0)</f>
        <v>Accrued Expenses</v>
      </c>
      <c r="K6718">
        <f>YEAR(tbl_GL[[#This Row],[Date]])</f>
        <v>2019</v>
      </c>
    </row>
    <row r="6719" spans="1:11" x14ac:dyDescent="0.35">
      <c r="A6719">
        <v>770.2</v>
      </c>
      <c r="B6719" s="24">
        <v>43529</v>
      </c>
      <c r="C6719">
        <v>3</v>
      </c>
      <c r="D6719" s="13">
        <v>10</v>
      </c>
      <c r="E6719" s="13" t="s">
        <v>84</v>
      </c>
      <c r="F6719" s="17">
        <v>-16200</v>
      </c>
      <c r="G6719" t="str">
        <f>_xlfn.XLOOKUP(tbl_GL[[#This Row],[Account_key]],tbl_COA[Account_key],tbl_COA[Class],"Not Found")</f>
        <v>Assets</v>
      </c>
      <c r="H6719" t="str">
        <f>_xlfn.XLOOKUP(tbl_GL[[#This Row],[Account_key]],tbl_COA[Account_key],tbl_COA[SubClass],"Not Found")</f>
        <v>Assets</v>
      </c>
      <c r="I6719" t="str">
        <f>_xlfn.XLOOKUP(tbl_GL[[#This Row],[Account_key]],tbl_COA[Account_key],tbl_COA[SubClass2],"Not Found")</f>
        <v>Current Assets</v>
      </c>
      <c r="J6719" t="str">
        <f>_xlfn.XLOOKUP(tbl_GL[[#This Row],[Account_key]],tbl_COA[Account_key],tbl_COA[SubAccount],,0)</f>
        <v>Cash at Bank</v>
      </c>
      <c r="K6719">
        <f>YEAR(tbl_GL[[#This Row],[Date]])</f>
        <v>2019</v>
      </c>
    </row>
    <row r="6720" spans="1:11" x14ac:dyDescent="0.35">
      <c r="A6720">
        <v>771.1</v>
      </c>
      <c r="B6720" s="24">
        <v>43529</v>
      </c>
      <c r="C6720">
        <v>3</v>
      </c>
      <c r="D6720" s="13">
        <v>110</v>
      </c>
      <c r="E6720" s="13" t="s">
        <v>84</v>
      </c>
      <c r="F6720" s="17">
        <v>-16200</v>
      </c>
      <c r="G6720" t="str">
        <f>_xlfn.XLOOKUP(tbl_GL[[#This Row],[Account_key]],tbl_COA[Account_key],tbl_COA[Class],"Not Found")</f>
        <v>Liabilities and Owners Equity</v>
      </c>
      <c r="H6720" t="str">
        <f>_xlfn.XLOOKUP(tbl_GL[[#This Row],[Account_key]],tbl_COA[Account_key],tbl_COA[SubClass],"Not Found")</f>
        <v>Liabilities</v>
      </c>
      <c r="I6720" t="str">
        <f>_xlfn.XLOOKUP(tbl_GL[[#This Row],[Account_key]],tbl_COA[Account_key],tbl_COA[SubClass2],"Not Found")</f>
        <v>Current Liabilities</v>
      </c>
      <c r="J6720" t="str">
        <f>_xlfn.XLOOKUP(tbl_GL[[#This Row],[Account_key]],tbl_COA[Account_key],tbl_COA[SubAccount],,0)</f>
        <v>Trade Payables</v>
      </c>
      <c r="K6720">
        <f>YEAR(tbl_GL[[#This Row],[Date]])</f>
        <v>2019</v>
      </c>
    </row>
    <row r="6721" spans="1:11" x14ac:dyDescent="0.35">
      <c r="A6721">
        <v>771.2</v>
      </c>
      <c r="B6721" s="24">
        <v>43531</v>
      </c>
      <c r="C6721">
        <v>3</v>
      </c>
      <c r="D6721" s="13">
        <v>260</v>
      </c>
      <c r="E6721" s="13" t="s">
        <v>97</v>
      </c>
      <c r="F6721" s="17">
        <v>-1931</v>
      </c>
      <c r="G6721" t="str">
        <f>_xlfn.XLOOKUP(tbl_GL[[#This Row],[Account_key]],tbl_COA[Account_key],tbl_COA[Class],"Not Found")</f>
        <v>Operating account</v>
      </c>
      <c r="H6721" t="str">
        <f>_xlfn.XLOOKUP(tbl_GL[[#This Row],[Account_key]],tbl_COA[Account_key],tbl_COA[SubClass],"Not Found")</f>
        <v>Operating Expenses</v>
      </c>
      <c r="I6721" t="str">
        <f>_xlfn.XLOOKUP(tbl_GL[[#This Row],[Account_key]],tbl_COA[Account_key],tbl_COA[SubClass2],"Not Found")</f>
        <v>Marketing</v>
      </c>
      <c r="J6721" t="str">
        <f>_xlfn.XLOOKUP(tbl_GL[[#This Row],[Account_key]],tbl_COA[Account_key],tbl_COA[SubAccount],,0)</f>
        <v>Commissions</v>
      </c>
      <c r="K6721">
        <f>YEAR(tbl_GL[[#This Row],[Date]])</f>
        <v>2019</v>
      </c>
    </row>
    <row r="6722" spans="1:11" x14ac:dyDescent="0.35">
      <c r="A6722">
        <v>772.1</v>
      </c>
      <c r="B6722" s="24">
        <v>43531</v>
      </c>
      <c r="C6722">
        <v>3</v>
      </c>
      <c r="D6722" s="13">
        <v>120</v>
      </c>
      <c r="E6722" s="13" t="s">
        <v>97</v>
      </c>
      <c r="F6722" s="17">
        <v>1931</v>
      </c>
      <c r="G6722" t="str">
        <f>_xlfn.XLOOKUP(tbl_GL[[#This Row],[Account_key]],tbl_COA[Account_key],tbl_COA[Class],"Not Found")</f>
        <v>Liabilities and Owners Equity</v>
      </c>
      <c r="H6722" t="str">
        <f>_xlfn.XLOOKUP(tbl_GL[[#This Row],[Account_key]],tbl_COA[Account_key],tbl_COA[SubClass],"Not Found")</f>
        <v>Liabilities</v>
      </c>
      <c r="I6722" t="str">
        <f>_xlfn.XLOOKUP(tbl_GL[[#This Row],[Account_key]],tbl_COA[Account_key],tbl_COA[SubClass2],"Not Found")</f>
        <v>Current Liabilities</v>
      </c>
      <c r="J6722" t="str">
        <f>_xlfn.XLOOKUP(tbl_GL[[#This Row],[Account_key]],tbl_COA[Account_key],tbl_COA[SubAccount],,0)</f>
        <v>Accrued Expenses</v>
      </c>
      <c r="K6722">
        <f>YEAR(tbl_GL[[#This Row],[Date]])</f>
        <v>2019</v>
      </c>
    </row>
    <row r="6723" spans="1:11" x14ac:dyDescent="0.35">
      <c r="A6723">
        <v>772.2</v>
      </c>
      <c r="B6723" s="24">
        <v>43531</v>
      </c>
      <c r="C6723">
        <v>3</v>
      </c>
      <c r="D6723" s="13">
        <v>30</v>
      </c>
      <c r="E6723" s="13" t="s">
        <v>80</v>
      </c>
      <c r="F6723" s="17">
        <v>-11215</v>
      </c>
      <c r="G6723" t="str">
        <f>_xlfn.XLOOKUP(tbl_GL[[#This Row],[Account_key]],tbl_COA[Account_key],tbl_COA[Class],"Not Found")</f>
        <v>Assets</v>
      </c>
      <c r="H6723" t="str">
        <f>_xlfn.XLOOKUP(tbl_GL[[#This Row],[Account_key]],tbl_COA[Account_key],tbl_COA[SubClass],"Not Found")</f>
        <v>Assets</v>
      </c>
      <c r="I6723" t="str">
        <f>_xlfn.XLOOKUP(tbl_GL[[#This Row],[Account_key]],tbl_COA[Account_key],tbl_COA[SubClass2],"Not Found")</f>
        <v>Current Assets</v>
      </c>
      <c r="J6723" t="str">
        <f>_xlfn.XLOOKUP(tbl_GL[[#This Row],[Account_key]],tbl_COA[Account_key],tbl_COA[SubAccount],,0)</f>
        <v>Trade Receivables</v>
      </c>
      <c r="K6723">
        <f>YEAR(tbl_GL[[#This Row],[Date]])</f>
        <v>2019</v>
      </c>
    </row>
    <row r="6724" spans="1:11" x14ac:dyDescent="0.35">
      <c r="A6724">
        <v>773.1</v>
      </c>
      <c r="B6724" s="24">
        <v>43531</v>
      </c>
      <c r="C6724">
        <v>3</v>
      </c>
      <c r="D6724" s="13">
        <v>10</v>
      </c>
      <c r="E6724" s="13" t="s">
        <v>80</v>
      </c>
      <c r="F6724" s="17">
        <v>11215</v>
      </c>
      <c r="G6724" t="str">
        <f>_xlfn.XLOOKUP(tbl_GL[[#This Row],[Account_key]],tbl_COA[Account_key],tbl_COA[Class],"Not Found")</f>
        <v>Assets</v>
      </c>
      <c r="H6724" t="str">
        <f>_xlfn.XLOOKUP(tbl_GL[[#This Row],[Account_key]],tbl_COA[Account_key],tbl_COA[SubClass],"Not Found")</f>
        <v>Assets</v>
      </c>
      <c r="I6724" t="str">
        <f>_xlfn.XLOOKUP(tbl_GL[[#This Row],[Account_key]],tbl_COA[Account_key],tbl_COA[SubClass2],"Not Found")</f>
        <v>Current Assets</v>
      </c>
      <c r="J6724" t="str">
        <f>_xlfn.XLOOKUP(tbl_GL[[#This Row],[Account_key]],tbl_COA[Account_key],tbl_COA[SubAccount],,0)</f>
        <v>Cash at Bank</v>
      </c>
      <c r="K6724">
        <f>YEAR(tbl_GL[[#This Row],[Date]])</f>
        <v>2019</v>
      </c>
    </row>
    <row r="6725" spans="1:11" x14ac:dyDescent="0.35">
      <c r="A6725">
        <v>773.2</v>
      </c>
      <c r="B6725" s="24">
        <v>43532</v>
      </c>
      <c r="C6725">
        <v>3</v>
      </c>
      <c r="D6725" s="13">
        <v>10</v>
      </c>
      <c r="E6725" s="13" t="s">
        <v>98</v>
      </c>
      <c r="F6725" s="17">
        <v>-1661</v>
      </c>
      <c r="G6725" t="str">
        <f>_xlfn.XLOOKUP(tbl_GL[[#This Row],[Account_key]],tbl_COA[Account_key],tbl_COA[Class],"Not Found")</f>
        <v>Assets</v>
      </c>
      <c r="H6725" t="str">
        <f>_xlfn.XLOOKUP(tbl_GL[[#This Row],[Account_key]],tbl_COA[Account_key],tbl_COA[SubClass],"Not Found")</f>
        <v>Assets</v>
      </c>
      <c r="I6725" t="str">
        <f>_xlfn.XLOOKUP(tbl_GL[[#This Row],[Account_key]],tbl_COA[Account_key],tbl_COA[SubClass2],"Not Found")</f>
        <v>Current Assets</v>
      </c>
      <c r="J6725" t="str">
        <f>_xlfn.XLOOKUP(tbl_GL[[#This Row],[Account_key]],tbl_COA[Account_key],tbl_COA[SubAccount],,0)</f>
        <v>Cash at Bank</v>
      </c>
      <c r="K6725">
        <f>YEAR(tbl_GL[[#This Row],[Date]])</f>
        <v>2019</v>
      </c>
    </row>
    <row r="6726" spans="1:11" x14ac:dyDescent="0.35">
      <c r="A6726">
        <v>774.1</v>
      </c>
      <c r="B6726" s="24">
        <v>43532</v>
      </c>
      <c r="C6726">
        <v>3</v>
      </c>
      <c r="D6726" s="13">
        <v>120</v>
      </c>
      <c r="E6726" s="13" t="s">
        <v>98</v>
      </c>
      <c r="F6726" s="17">
        <v>-1661</v>
      </c>
      <c r="G6726" t="str">
        <f>_xlfn.XLOOKUP(tbl_GL[[#This Row],[Account_key]],tbl_COA[Account_key],tbl_COA[Class],"Not Found")</f>
        <v>Liabilities and Owners Equity</v>
      </c>
      <c r="H6726" t="str">
        <f>_xlfn.XLOOKUP(tbl_GL[[#This Row],[Account_key]],tbl_COA[Account_key],tbl_COA[SubClass],"Not Found")</f>
        <v>Liabilities</v>
      </c>
      <c r="I6726" t="str">
        <f>_xlfn.XLOOKUP(tbl_GL[[#This Row],[Account_key]],tbl_COA[Account_key],tbl_COA[SubClass2],"Not Found")</f>
        <v>Current Liabilities</v>
      </c>
      <c r="J6726" t="str">
        <f>_xlfn.XLOOKUP(tbl_GL[[#This Row],[Account_key]],tbl_COA[Account_key],tbl_COA[SubAccount],,0)</f>
        <v>Accrued Expenses</v>
      </c>
      <c r="K6726">
        <f>YEAR(tbl_GL[[#This Row],[Date]])</f>
        <v>2019</v>
      </c>
    </row>
    <row r="6727" spans="1:11" x14ac:dyDescent="0.35">
      <c r="A6727">
        <v>774.2</v>
      </c>
      <c r="B6727" s="24">
        <v>43532</v>
      </c>
      <c r="C6727">
        <v>3</v>
      </c>
      <c r="D6727" s="13">
        <v>10</v>
      </c>
      <c r="E6727" s="13" t="s">
        <v>98</v>
      </c>
      <c r="F6727" s="17">
        <v>-1744</v>
      </c>
      <c r="G6727" t="str">
        <f>_xlfn.XLOOKUP(tbl_GL[[#This Row],[Account_key]],tbl_COA[Account_key],tbl_COA[Class],"Not Found")</f>
        <v>Assets</v>
      </c>
      <c r="H6727" t="str">
        <f>_xlfn.XLOOKUP(tbl_GL[[#This Row],[Account_key]],tbl_COA[Account_key],tbl_COA[SubClass],"Not Found")</f>
        <v>Assets</v>
      </c>
      <c r="I6727" t="str">
        <f>_xlfn.XLOOKUP(tbl_GL[[#This Row],[Account_key]],tbl_COA[Account_key],tbl_COA[SubClass2],"Not Found")</f>
        <v>Current Assets</v>
      </c>
      <c r="J6727" t="str">
        <f>_xlfn.XLOOKUP(tbl_GL[[#This Row],[Account_key]],tbl_COA[Account_key],tbl_COA[SubAccount],,0)</f>
        <v>Cash at Bank</v>
      </c>
      <c r="K6727">
        <f>YEAR(tbl_GL[[#This Row],[Date]])</f>
        <v>2019</v>
      </c>
    </row>
    <row r="6728" spans="1:11" x14ac:dyDescent="0.35">
      <c r="A6728">
        <v>775.1</v>
      </c>
      <c r="B6728" s="24">
        <v>43532</v>
      </c>
      <c r="C6728">
        <v>3</v>
      </c>
      <c r="D6728" s="13">
        <v>120</v>
      </c>
      <c r="E6728" s="13" t="s">
        <v>98</v>
      </c>
      <c r="F6728" s="17">
        <v>-1744</v>
      </c>
      <c r="G6728" t="str">
        <f>_xlfn.XLOOKUP(tbl_GL[[#This Row],[Account_key]],tbl_COA[Account_key],tbl_COA[Class],"Not Found")</f>
        <v>Liabilities and Owners Equity</v>
      </c>
      <c r="H6728" t="str">
        <f>_xlfn.XLOOKUP(tbl_GL[[#This Row],[Account_key]],tbl_COA[Account_key],tbl_COA[SubClass],"Not Found")</f>
        <v>Liabilities</v>
      </c>
      <c r="I6728" t="str">
        <f>_xlfn.XLOOKUP(tbl_GL[[#This Row],[Account_key]],tbl_COA[Account_key],tbl_COA[SubClass2],"Not Found")</f>
        <v>Current Liabilities</v>
      </c>
      <c r="J6728" t="str">
        <f>_xlfn.XLOOKUP(tbl_GL[[#This Row],[Account_key]],tbl_COA[Account_key],tbl_COA[SubAccount],,0)</f>
        <v>Accrued Expenses</v>
      </c>
      <c r="K6728">
        <f>YEAR(tbl_GL[[#This Row],[Date]])</f>
        <v>2019</v>
      </c>
    </row>
    <row r="6729" spans="1:11" x14ac:dyDescent="0.35">
      <c r="A6729">
        <v>775.2</v>
      </c>
      <c r="B6729" s="24">
        <v>43533</v>
      </c>
      <c r="C6729">
        <v>3</v>
      </c>
      <c r="D6729" s="13">
        <v>10</v>
      </c>
      <c r="E6729" s="13" t="s">
        <v>98</v>
      </c>
      <c r="F6729" s="17">
        <v>-1619</v>
      </c>
      <c r="G6729" t="str">
        <f>_xlfn.XLOOKUP(tbl_GL[[#This Row],[Account_key]],tbl_COA[Account_key],tbl_COA[Class],"Not Found")</f>
        <v>Assets</v>
      </c>
      <c r="H6729" t="str">
        <f>_xlfn.XLOOKUP(tbl_GL[[#This Row],[Account_key]],tbl_COA[Account_key],tbl_COA[SubClass],"Not Found")</f>
        <v>Assets</v>
      </c>
      <c r="I6729" t="str">
        <f>_xlfn.XLOOKUP(tbl_GL[[#This Row],[Account_key]],tbl_COA[Account_key],tbl_COA[SubClass2],"Not Found")</f>
        <v>Current Assets</v>
      </c>
      <c r="J6729" t="str">
        <f>_xlfn.XLOOKUP(tbl_GL[[#This Row],[Account_key]],tbl_COA[Account_key],tbl_COA[SubAccount],,0)</f>
        <v>Cash at Bank</v>
      </c>
      <c r="K6729">
        <f>YEAR(tbl_GL[[#This Row],[Date]])</f>
        <v>2019</v>
      </c>
    </row>
    <row r="6730" spans="1:11" x14ac:dyDescent="0.35">
      <c r="A6730">
        <v>776.1</v>
      </c>
      <c r="B6730" s="24">
        <v>43533</v>
      </c>
      <c r="C6730">
        <v>3</v>
      </c>
      <c r="D6730" s="13">
        <v>120</v>
      </c>
      <c r="E6730" s="13" t="s">
        <v>98</v>
      </c>
      <c r="F6730" s="17">
        <v>-1619</v>
      </c>
      <c r="G6730" t="str">
        <f>_xlfn.XLOOKUP(tbl_GL[[#This Row],[Account_key]],tbl_COA[Account_key],tbl_COA[Class],"Not Found")</f>
        <v>Liabilities and Owners Equity</v>
      </c>
      <c r="H6730" t="str">
        <f>_xlfn.XLOOKUP(tbl_GL[[#This Row],[Account_key]],tbl_COA[Account_key],tbl_COA[SubClass],"Not Found")</f>
        <v>Liabilities</v>
      </c>
      <c r="I6730" t="str">
        <f>_xlfn.XLOOKUP(tbl_GL[[#This Row],[Account_key]],tbl_COA[Account_key],tbl_COA[SubClass2],"Not Found")</f>
        <v>Current Liabilities</v>
      </c>
      <c r="J6730" t="str">
        <f>_xlfn.XLOOKUP(tbl_GL[[#This Row],[Account_key]],tbl_COA[Account_key],tbl_COA[SubAccount],,0)</f>
        <v>Accrued Expenses</v>
      </c>
      <c r="K6730">
        <f>YEAR(tbl_GL[[#This Row],[Date]])</f>
        <v>2019</v>
      </c>
    </row>
    <row r="6731" spans="1:11" x14ac:dyDescent="0.35">
      <c r="A6731">
        <v>776.2</v>
      </c>
      <c r="B6731" s="24">
        <v>43534</v>
      </c>
      <c r="C6731">
        <v>3</v>
      </c>
      <c r="D6731" s="13">
        <v>320</v>
      </c>
      <c r="E6731" s="13" t="s">
        <v>99</v>
      </c>
      <c r="F6731" s="17">
        <v>-133</v>
      </c>
      <c r="G6731" t="str">
        <f>_xlfn.XLOOKUP(tbl_GL[[#This Row],[Account_key]],tbl_COA[Account_key],tbl_COA[Class],"Not Found")</f>
        <v>Operating account</v>
      </c>
      <c r="H6731" t="str">
        <f>_xlfn.XLOOKUP(tbl_GL[[#This Row],[Account_key]],tbl_COA[Account_key],tbl_COA[SubClass],"Not Found")</f>
        <v>Operating Expenses</v>
      </c>
      <c r="I6731" t="str">
        <f>_xlfn.XLOOKUP(tbl_GL[[#This Row],[Account_key]],tbl_COA[Account_key],tbl_COA[SubClass2],"Not Found")</f>
        <v>Administration</v>
      </c>
      <c r="J6731" t="str">
        <f>_xlfn.XLOOKUP(tbl_GL[[#This Row],[Account_key]],tbl_COA[Account_key],tbl_COA[SubAccount],,0)</f>
        <v>Professional Services</v>
      </c>
      <c r="K6731">
        <f>YEAR(tbl_GL[[#This Row],[Date]])</f>
        <v>2019</v>
      </c>
    </row>
    <row r="6732" spans="1:11" x14ac:dyDescent="0.35">
      <c r="A6732">
        <v>777.1</v>
      </c>
      <c r="B6732" s="24">
        <v>43534</v>
      </c>
      <c r="C6732">
        <v>3</v>
      </c>
      <c r="D6732" s="13">
        <v>20</v>
      </c>
      <c r="E6732" s="13" t="s">
        <v>99</v>
      </c>
      <c r="F6732" s="17">
        <v>-133</v>
      </c>
      <c r="G6732" t="str">
        <f>_xlfn.XLOOKUP(tbl_GL[[#This Row],[Account_key]],tbl_COA[Account_key],tbl_COA[Class],"Not Found")</f>
        <v>Assets</v>
      </c>
      <c r="H6732" t="str">
        <f>_xlfn.XLOOKUP(tbl_GL[[#This Row],[Account_key]],tbl_COA[Account_key],tbl_COA[SubClass],"Not Found")</f>
        <v>Assets</v>
      </c>
      <c r="I6732" t="str">
        <f>_xlfn.XLOOKUP(tbl_GL[[#This Row],[Account_key]],tbl_COA[Account_key],tbl_COA[SubClass2],"Not Found")</f>
        <v>Current Assets</v>
      </c>
      <c r="J6732" t="str">
        <f>_xlfn.XLOOKUP(tbl_GL[[#This Row],[Account_key]],tbl_COA[Account_key],tbl_COA[SubAccount],,0)</f>
        <v>Cash in hand</v>
      </c>
      <c r="K6732">
        <f>YEAR(tbl_GL[[#This Row],[Date]])</f>
        <v>2019</v>
      </c>
    </row>
    <row r="6733" spans="1:11" x14ac:dyDescent="0.35">
      <c r="A6733">
        <v>777.2</v>
      </c>
      <c r="B6733" s="24">
        <v>43535</v>
      </c>
      <c r="C6733">
        <v>3</v>
      </c>
      <c r="D6733" s="13">
        <v>260</v>
      </c>
      <c r="E6733" s="13" t="s">
        <v>97</v>
      </c>
      <c r="F6733" s="17">
        <v>-1682</v>
      </c>
      <c r="G6733" t="str">
        <f>_xlfn.XLOOKUP(tbl_GL[[#This Row],[Account_key]],tbl_COA[Account_key],tbl_COA[Class],"Not Found")</f>
        <v>Operating account</v>
      </c>
      <c r="H6733" t="str">
        <f>_xlfn.XLOOKUP(tbl_GL[[#This Row],[Account_key]],tbl_COA[Account_key],tbl_COA[SubClass],"Not Found")</f>
        <v>Operating Expenses</v>
      </c>
      <c r="I6733" t="str">
        <f>_xlfn.XLOOKUP(tbl_GL[[#This Row],[Account_key]],tbl_COA[Account_key],tbl_COA[SubClass2],"Not Found")</f>
        <v>Marketing</v>
      </c>
      <c r="J6733" t="str">
        <f>_xlfn.XLOOKUP(tbl_GL[[#This Row],[Account_key]],tbl_COA[Account_key],tbl_COA[SubAccount],,0)</f>
        <v>Commissions</v>
      </c>
      <c r="K6733">
        <f>YEAR(tbl_GL[[#This Row],[Date]])</f>
        <v>2019</v>
      </c>
    </row>
    <row r="6734" spans="1:11" x14ac:dyDescent="0.35">
      <c r="A6734">
        <v>778.1</v>
      </c>
      <c r="B6734" s="24">
        <v>43535</v>
      </c>
      <c r="C6734">
        <v>3</v>
      </c>
      <c r="D6734" s="13">
        <v>120</v>
      </c>
      <c r="E6734" s="13" t="s">
        <v>97</v>
      </c>
      <c r="F6734" s="17">
        <v>1682</v>
      </c>
      <c r="G6734" t="str">
        <f>_xlfn.XLOOKUP(tbl_GL[[#This Row],[Account_key]],tbl_COA[Account_key],tbl_COA[Class],"Not Found")</f>
        <v>Liabilities and Owners Equity</v>
      </c>
      <c r="H6734" t="str">
        <f>_xlfn.XLOOKUP(tbl_GL[[#This Row],[Account_key]],tbl_COA[Account_key],tbl_COA[SubClass],"Not Found")</f>
        <v>Liabilities</v>
      </c>
      <c r="I6734" t="str">
        <f>_xlfn.XLOOKUP(tbl_GL[[#This Row],[Account_key]],tbl_COA[Account_key],tbl_COA[SubClass2],"Not Found")</f>
        <v>Current Liabilities</v>
      </c>
      <c r="J6734" t="str">
        <f>_xlfn.XLOOKUP(tbl_GL[[#This Row],[Account_key]],tbl_COA[Account_key],tbl_COA[SubAccount],,0)</f>
        <v>Accrued Expenses</v>
      </c>
      <c r="K6734">
        <f>YEAR(tbl_GL[[#This Row],[Date]])</f>
        <v>2019</v>
      </c>
    </row>
    <row r="6735" spans="1:11" x14ac:dyDescent="0.35">
      <c r="A6735">
        <v>778.2</v>
      </c>
      <c r="B6735" s="24">
        <v>43536</v>
      </c>
      <c r="C6735">
        <v>3</v>
      </c>
      <c r="D6735" s="13">
        <v>230</v>
      </c>
      <c r="E6735" s="13" t="s">
        <v>4</v>
      </c>
      <c r="F6735" s="17">
        <v>-228</v>
      </c>
      <c r="G6735" t="str">
        <f>_xlfn.XLOOKUP(tbl_GL[[#This Row],[Account_key]],tbl_COA[Account_key],tbl_COA[Class],"Not Found")</f>
        <v>Trading account</v>
      </c>
      <c r="H6735" t="str">
        <f>_xlfn.XLOOKUP(tbl_GL[[#This Row],[Account_key]],tbl_COA[Account_key],tbl_COA[SubClass],"Not Found")</f>
        <v>Cost of Sales</v>
      </c>
      <c r="I6735" t="str">
        <f>_xlfn.XLOOKUP(tbl_GL[[#This Row],[Account_key]],tbl_COA[Account_key],tbl_COA[SubClass2],"Not Found")</f>
        <v>Cost of Sales</v>
      </c>
      <c r="J6735" t="str">
        <f>_xlfn.XLOOKUP(tbl_GL[[#This Row],[Account_key]],tbl_COA[Account_key],tbl_COA[SubAccount],,0)</f>
        <v>Cost of Sales</v>
      </c>
      <c r="K6735">
        <f>YEAR(tbl_GL[[#This Row],[Date]])</f>
        <v>2019</v>
      </c>
    </row>
    <row r="6736" spans="1:11" x14ac:dyDescent="0.35">
      <c r="A6736">
        <v>779.1</v>
      </c>
      <c r="B6736" s="24">
        <v>43536</v>
      </c>
      <c r="C6736">
        <v>3</v>
      </c>
      <c r="D6736" s="13">
        <v>60</v>
      </c>
      <c r="E6736" s="13" t="s">
        <v>4</v>
      </c>
      <c r="F6736" s="17">
        <v>-228</v>
      </c>
      <c r="G6736" t="str">
        <f>_xlfn.XLOOKUP(tbl_GL[[#This Row],[Account_key]],tbl_COA[Account_key],tbl_COA[Class],"Not Found")</f>
        <v>Assets</v>
      </c>
      <c r="H6736" t="str">
        <f>_xlfn.XLOOKUP(tbl_GL[[#This Row],[Account_key]],tbl_COA[Account_key],tbl_COA[SubClass],"Not Found")</f>
        <v>Assets</v>
      </c>
      <c r="I6736" t="str">
        <f>_xlfn.XLOOKUP(tbl_GL[[#This Row],[Account_key]],tbl_COA[Account_key],tbl_COA[SubClass2],"Not Found")</f>
        <v>Current Assets</v>
      </c>
      <c r="J6736" t="str">
        <f>_xlfn.XLOOKUP(tbl_GL[[#This Row],[Account_key]],tbl_COA[Account_key],tbl_COA[SubAccount],,0)</f>
        <v>Inventory</v>
      </c>
      <c r="K6736">
        <f>YEAR(tbl_GL[[#This Row],[Date]])</f>
        <v>2019</v>
      </c>
    </row>
    <row r="6737" spans="1:11" x14ac:dyDescent="0.35">
      <c r="A6737">
        <v>779.2</v>
      </c>
      <c r="B6737" s="24">
        <v>43536</v>
      </c>
      <c r="C6737">
        <v>3</v>
      </c>
      <c r="D6737" s="13">
        <v>210</v>
      </c>
      <c r="E6737" s="13" t="s">
        <v>8</v>
      </c>
      <c r="F6737" s="17">
        <v>913</v>
      </c>
      <c r="G6737" t="str">
        <f>_xlfn.XLOOKUP(tbl_GL[[#This Row],[Account_key]],tbl_COA[Account_key],tbl_COA[Class],"Not Found")</f>
        <v>Trading account</v>
      </c>
      <c r="H6737" t="str">
        <f>_xlfn.XLOOKUP(tbl_GL[[#This Row],[Account_key]],tbl_COA[Account_key],tbl_COA[SubClass],"Not Found")</f>
        <v>Sales</v>
      </c>
      <c r="I6737" t="str">
        <f>_xlfn.XLOOKUP(tbl_GL[[#This Row],[Account_key]],tbl_COA[Account_key],tbl_COA[SubClass2],"Not Found")</f>
        <v>Sales</v>
      </c>
      <c r="J6737" t="str">
        <f>_xlfn.XLOOKUP(tbl_GL[[#This Row],[Account_key]],tbl_COA[Account_key],tbl_COA[SubAccount],,0)</f>
        <v>Sales</v>
      </c>
      <c r="K6737">
        <f>YEAR(tbl_GL[[#This Row],[Date]])</f>
        <v>2019</v>
      </c>
    </row>
    <row r="6738" spans="1:11" x14ac:dyDescent="0.35">
      <c r="A6738">
        <v>780.1</v>
      </c>
      <c r="B6738" s="24">
        <v>43536</v>
      </c>
      <c r="C6738">
        <v>3</v>
      </c>
      <c r="D6738" s="13">
        <v>30</v>
      </c>
      <c r="E6738" s="13" t="s">
        <v>8</v>
      </c>
      <c r="F6738" s="17">
        <v>913</v>
      </c>
      <c r="G6738" t="str">
        <f>_xlfn.XLOOKUP(tbl_GL[[#This Row],[Account_key]],tbl_COA[Account_key],tbl_COA[Class],"Not Found")</f>
        <v>Assets</v>
      </c>
      <c r="H6738" t="str">
        <f>_xlfn.XLOOKUP(tbl_GL[[#This Row],[Account_key]],tbl_COA[Account_key],tbl_COA[SubClass],"Not Found")</f>
        <v>Assets</v>
      </c>
      <c r="I6738" t="str">
        <f>_xlfn.XLOOKUP(tbl_GL[[#This Row],[Account_key]],tbl_COA[Account_key],tbl_COA[SubClass2],"Not Found")</f>
        <v>Current Assets</v>
      </c>
      <c r="J6738" t="str">
        <f>_xlfn.XLOOKUP(tbl_GL[[#This Row],[Account_key]],tbl_COA[Account_key],tbl_COA[SubAccount],,0)</f>
        <v>Trade Receivables</v>
      </c>
      <c r="K6738">
        <f>YEAR(tbl_GL[[#This Row],[Date]])</f>
        <v>2019</v>
      </c>
    </row>
    <row r="6739" spans="1:11" x14ac:dyDescent="0.35">
      <c r="A6739">
        <v>780.2</v>
      </c>
      <c r="B6739" s="24">
        <v>43536</v>
      </c>
      <c r="C6739">
        <v>3</v>
      </c>
      <c r="D6739" s="13">
        <v>10</v>
      </c>
      <c r="E6739" s="13" t="s">
        <v>98</v>
      </c>
      <c r="F6739" s="17">
        <v>-1736</v>
      </c>
      <c r="G6739" t="str">
        <f>_xlfn.XLOOKUP(tbl_GL[[#This Row],[Account_key]],tbl_COA[Account_key],tbl_COA[Class],"Not Found")</f>
        <v>Assets</v>
      </c>
      <c r="H6739" t="str">
        <f>_xlfn.XLOOKUP(tbl_GL[[#This Row],[Account_key]],tbl_COA[Account_key],tbl_COA[SubClass],"Not Found")</f>
        <v>Assets</v>
      </c>
      <c r="I6739" t="str">
        <f>_xlfn.XLOOKUP(tbl_GL[[#This Row],[Account_key]],tbl_COA[Account_key],tbl_COA[SubClass2],"Not Found")</f>
        <v>Current Assets</v>
      </c>
      <c r="J6739" t="str">
        <f>_xlfn.XLOOKUP(tbl_GL[[#This Row],[Account_key]],tbl_COA[Account_key],tbl_COA[SubAccount],,0)</f>
        <v>Cash at Bank</v>
      </c>
      <c r="K6739">
        <f>YEAR(tbl_GL[[#This Row],[Date]])</f>
        <v>2019</v>
      </c>
    </row>
    <row r="6740" spans="1:11" x14ac:dyDescent="0.35">
      <c r="A6740">
        <v>781.1</v>
      </c>
      <c r="B6740" s="24">
        <v>43536</v>
      </c>
      <c r="C6740">
        <v>3</v>
      </c>
      <c r="D6740" s="13">
        <v>120</v>
      </c>
      <c r="E6740" s="13" t="s">
        <v>98</v>
      </c>
      <c r="F6740" s="17">
        <v>-1736</v>
      </c>
      <c r="G6740" t="str">
        <f>_xlfn.XLOOKUP(tbl_GL[[#This Row],[Account_key]],tbl_COA[Account_key],tbl_COA[Class],"Not Found")</f>
        <v>Liabilities and Owners Equity</v>
      </c>
      <c r="H6740" t="str">
        <f>_xlfn.XLOOKUP(tbl_GL[[#This Row],[Account_key]],tbl_COA[Account_key],tbl_COA[SubClass],"Not Found")</f>
        <v>Liabilities</v>
      </c>
      <c r="I6740" t="str">
        <f>_xlfn.XLOOKUP(tbl_GL[[#This Row],[Account_key]],tbl_COA[Account_key],tbl_COA[SubClass2],"Not Found")</f>
        <v>Current Liabilities</v>
      </c>
      <c r="J6740" t="str">
        <f>_xlfn.XLOOKUP(tbl_GL[[#This Row],[Account_key]],tbl_COA[Account_key],tbl_COA[SubAccount],,0)</f>
        <v>Accrued Expenses</v>
      </c>
      <c r="K6740">
        <f>YEAR(tbl_GL[[#This Row],[Date]])</f>
        <v>2019</v>
      </c>
    </row>
    <row r="6741" spans="1:11" x14ac:dyDescent="0.35">
      <c r="A6741">
        <v>781.2</v>
      </c>
      <c r="B6741" s="24">
        <v>43537</v>
      </c>
      <c r="C6741">
        <v>3</v>
      </c>
      <c r="D6741" s="13">
        <v>350</v>
      </c>
      <c r="E6741" s="13" t="s">
        <v>97</v>
      </c>
      <c r="F6741" s="17">
        <v>-2071</v>
      </c>
      <c r="G6741" t="str">
        <f>_xlfn.XLOOKUP(tbl_GL[[#This Row],[Account_key]],tbl_COA[Account_key],tbl_COA[Class],"Not Found")</f>
        <v>Operating account</v>
      </c>
      <c r="H6741" t="str">
        <f>_xlfn.XLOOKUP(tbl_GL[[#This Row],[Account_key]],tbl_COA[Account_key],tbl_COA[SubClass],"Not Found")</f>
        <v>Operating Expenses</v>
      </c>
      <c r="I6741" t="str">
        <f>_xlfn.XLOOKUP(tbl_GL[[#This Row],[Account_key]],tbl_COA[Account_key],tbl_COA[SubClass2],"Not Found")</f>
        <v>Administration</v>
      </c>
      <c r="J6741" t="str">
        <f>_xlfn.XLOOKUP(tbl_GL[[#This Row],[Account_key]],tbl_COA[Account_key],tbl_COA[SubAccount],,0)</f>
        <v>Other Expenses</v>
      </c>
      <c r="K6741">
        <f>YEAR(tbl_GL[[#This Row],[Date]])</f>
        <v>2019</v>
      </c>
    </row>
    <row r="6742" spans="1:11" x14ac:dyDescent="0.35">
      <c r="A6742">
        <v>782.1</v>
      </c>
      <c r="B6742" s="24">
        <v>43537</v>
      </c>
      <c r="C6742">
        <v>3</v>
      </c>
      <c r="D6742" s="13">
        <v>120</v>
      </c>
      <c r="E6742" s="13" t="s">
        <v>97</v>
      </c>
      <c r="F6742" s="17">
        <v>2071</v>
      </c>
      <c r="G6742" t="str">
        <f>_xlfn.XLOOKUP(tbl_GL[[#This Row],[Account_key]],tbl_COA[Account_key],tbl_COA[Class],"Not Found")</f>
        <v>Liabilities and Owners Equity</v>
      </c>
      <c r="H6742" t="str">
        <f>_xlfn.XLOOKUP(tbl_GL[[#This Row],[Account_key]],tbl_COA[Account_key],tbl_COA[SubClass],"Not Found")</f>
        <v>Liabilities</v>
      </c>
      <c r="I6742" t="str">
        <f>_xlfn.XLOOKUP(tbl_GL[[#This Row],[Account_key]],tbl_COA[Account_key],tbl_COA[SubClass2],"Not Found")</f>
        <v>Current Liabilities</v>
      </c>
      <c r="J6742" t="str">
        <f>_xlfn.XLOOKUP(tbl_GL[[#This Row],[Account_key]],tbl_COA[Account_key],tbl_COA[SubAccount],,0)</f>
        <v>Accrued Expenses</v>
      </c>
      <c r="K6742">
        <f>YEAR(tbl_GL[[#This Row],[Date]])</f>
        <v>2019</v>
      </c>
    </row>
    <row r="6743" spans="1:11" x14ac:dyDescent="0.35">
      <c r="A6743">
        <v>782.2</v>
      </c>
      <c r="B6743" s="24">
        <v>43538</v>
      </c>
      <c r="C6743">
        <v>3</v>
      </c>
      <c r="D6743" s="13">
        <v>230</v>
      </c>
      <c r="E6743" s="13" t="s">
        <v>4</v>
      </c>
      <c r="F6743" s="17">
        <v>-636</v>
      </c>
      <c r="G6743" t="str">
        <f>_xlfn.XLOOKUP(tbl_GL[[#This Row],[Account_key]],tbl_COA[Account_key],tbl_COA[Class],"Not Found")</f>
        <v>Trading account</v>
      </c>
      <c r="H6743" t="str">
        <f>_xlfn.XLOOKUP(tbl_GL[[#This Row],[Account_key]],tbl_COA[Account_key],tbl_COA[SubClass],"Not Found")</f>
        <v>Cost of Sales</v>
      </c>
      <c r="I6743" t="str">
        <f>_xlfn.XLOOKUP(tbl_GL[[#This Row],[Account_key]],tbl_COA[Account_key],tbl_COA[SubClass2],"Not Found")</f>
        <v>Cost of Sales</v>
      </c>
      <c r="J6743" t="str">
        <f>_xlfn.XLOOKUP(tbl_GL[[#This Row],[Account_key]],tbl_COA[Account_key],tbl_COA[SubAccount],,0)</f>
        <v>Cost of Sales</v>
      </c>
      <c r="K6743">
        <f>YEAR(tbl_GL[[#This Row],[Date]])</f>
        <v>2019</v>
      </c>
    </row>
    <row r="6744" spans="1:11" x14ac:dyDescent="0.35">
      <c r="A6744">
        <v>783.1</v>
      </c>
      <c r="B6744" s="24">
        <v>43538</v>
      </c>
      <c r="C6744">
        <v>3</v>
      </c>
      <c r="D6744" s="13">
        <v>60</v>
      </c>
      <c r="E6744" s="13" t="s">
        <v>4</v>
      </c>
      <c r="F6744" s="17">
        <v>-636</v>
      </c>
      <c r="G6744" t="str">
        <f>_xlfn.XLOOKUP(tbl_GL[[#This Row],[Account_key]],tbl_COA[Account_key],tbl_COA[Class],"Not Found")</f>
        <v>Assets</v>
      </c>
      <c r="H6744" t="str">
        <f>_xlfn.XLOOKUP(tbl_GL[[#This Row],[Account_key]],tbl_COA[Account_key],tbl_COA[SubClass],"Not Found")</f>
        <v>Assets</v>
      </c>
      <c r="I6744" t="str">
        <f>_xlfn.XLOOKUP(tbl_GL[[#This Row],[Account_key]],tbl_COA[Account_key],tbl_COA[SubClass2],"Not Found")</f>
        <v>Current Assets</v>
      </c>
      <c r="J6744" t="str">
        <f>_xlfn.XLOOKUP(tbl_GL[[#This Row],[Account_key]],tbl_COA[Account_key],tbl_COA[SubAccount],,0)</f>
        <v>Inventory</v>
      </c>
      <c r="K6744">
        <f>YEAR(tbl_GL[[#This Row],[Date]])</f>
        <v>2019</v>
      </c>
    </row>
    <row r="6745" spans="1:11" x14ac:dyDescent="0.35">
      <c r="A6745">
        <v>783.2</v>
      </c>
      <c r="B6745" s="24">
        <v>43538</v>
      </c>
      <c r="C6745">
        <v>3</v>
      </c>
      <c r="D6745" s="13">
        <v>210</v>
      </c>
      <c r="E6745" s="13" t="s">
        <v>7</v>
      </c>
      <c r="F6745" s="17">
        <v>2259</v>
      </c>
      <c r="G6745" t="str">
        <f>_xlfn.XLOOKUP(tbl_GL[[#This Row],[Account_key]],tbl_COA[Account_key],tbl_COA[Class],"Not Found")</f>
        <v>Trading account</v>
      </c>
      <c r="H6745" t="str">
        <f>_xlfn.XLOOKUP(tbl_GL[[#This Row],[Account_key]],tbl_COA[Account_key],tbl_COA[SubClass],"Not Found")</f>
        <v>Sales</v>
      </c>
      <c r="I6745" t="str">
        <f>_xlfn.XLOOKUP(tbl_GL[[#This Row],[Account_key]],tbl_COA[Account_key],tbl_COA[SubClass2],"Not Found")</f>
        <v>Sales</v>
      </c>
      <c r="J6745" t="str">
        <f>_xlfn.XLOOKUP(tbl_GL[[#This Row],[Account_key]],tbl_COA[Account_key],tbl_COA[SubAccount],,0)</f>
        <v>Sales</v>
      </c>
      <c r="K6745">
        <f>YEAR(tbl_GL[[#This Row],[Date]])</f>
        <v>2019</v>
      </c>
    </row>
    <row r="6746" spans="1:11" x14ac:dyDescent="0.35">
      <c r="A6746">
        <v>784.1</v>
      </c>
      <c r="B6746" s="24">
        <v>43538</v>
      </c>
      <c r="C6746">
        <v>3</v>
      </c>
      <c r="D6746" s="13">
        <v>10</v>
      </c>
      <c r="E6746" s="13" t="s">
        <v>7</v>
      </c>
      <c r="F6746" s="17">
        <v>2259</v>
      </c>
      <c r="G6746" t="str">
        <f>_xlfn.XLOOKUP(tbl_GL[[#This Row],[Account_key]],tbl_COA[Account_key],tbl_COA[Class],"Not Found")</f>
        <v>Assets</v>
      </c>
      <c r="H6746" t="str">
        <f>_xlfn.XLOOKUP(tbl_GL[[#This Row],[Account_key]],tbl_COA[Account_key],tbl_COA[SubClass],"Not Found")</f>
        <v>Assets</v>
      </c>
      <c r="I6746" t="str">
        <f>_xlfn.XLOOKUP(tbl_GL[[#This Row],[Account_key]],tbl_COA[Account_key],tbl_COA[SubClass2],"Not Found")</f>
        <v>Current Assets</v>
      </c>
      <c r="J6746" t="str">
        <f>_xlfn.XLOOKUP(tbl_GL[[#This Row],[Account_key]],tbl_COA[Account_key],tbl_COA[SubAccount],,0)</f>
        <v>Cash at Bank</v>
      </c>
      <c r="K6746">
        <f>YEAR(tbl_GL[[#This Row],[Date]])</f>
        <v>2019</v>
      </c>
    </row>
    <row r="6747" spans="1:11" x14ac:dyDescent="0.35">
      <c r="A6747">
        <v>784.2</v>
      </c>
      <c r="B6747" s="24">
        <v>43538</v>
      </c>
      <c r="C6747">
        <v>3</v>
      </c>
      <c r="D6747" s="13">
        <v>230</v>
      </c>
      <c r="E6747" s="13" t="s">
        <v>4</v>
      </c>
      <c r="F6747" s="17">
        <v>-2566</v>
      </c>
      <c r="G6747" t="str">
        <f>_xlfn.XLOOKUP(tbl_GL[[#This Row],[Account_key]],tbl_COA[Account_key],tbl_COA[Class],"Not Found")</f>
        <v>Trading account</v>
      </c>
      <c r="H6747" t="str">
        <f>_xlfn.XLOOKUP(tbl_GL[[#This Row],[Account_key]],tbl_COA[Account_key],tbl_COA[SubClass],"Not Found")</f>
        <v>Cost of Sales</v>
      </c>
      <c r="I6747" t="str">
        <f>_xlfn.XLOOKUP(tbl_GL[[#This Row],[Account_key]],tbl_COA[Account_key],tbl_COA[SubClass2],"Not Found")</f>
        <v>Cost of Sales</v>
      </c>
      <c r="J6747" t="str">
        <f>_xlfn.XLOOKUP(tbl_GL[[#This Row],[Account_key]],tbl_COA[Account_key],tbl_COA[SubAccount],,0)</f>
        <v>Cost of Sales</v>
      </c>
      <c r="K6747">
        <f>YEAR(tbl_GL[[#This Row],[Date]])</f>
        <v>2019</v>
      </c>
    </row>
    <row r="6748" spans="1:11" x14ac:dyDescent="0.35">
      <c r="A6748">
        <v>785.1</v>
      </c>
      <c r="B6748" s="24">
        <v>43538</v>
      </c>
      <c r="C6748">
        <v>3</v>
      </c>
      <c r="D6748" s="13">
        <v>60</v>
      </c>
      <c r="E6748" s="13" t="s">
        <v>4</v>
      </c>
      <c r="F6748" s="17">
        <v>-2566</v>
      </c>
      <c r="G6748" t="str">
        <f>_xlfn.XLOOKUP(tbl_GL[[#This Row],[Account_key]],tbl_COA[Account_key],tbl_COA[Class],"Not Found")</f>
        <v>Assets</v>
      </c>
      <c r="H6748" t="str">
        <f>_xlfn.XLOOKUP(tbl_GL[[#This Row],[Account_key]],tbl_COA[Account_key],tbl_COA[SubClass],"Not Found")</f>
        <v>Assets</v>
      </c>
      <c r="I6748" t="str">
        <f>_xlfn.XLOOKUP(tbl_GL[[#This Row],[Account_key]],tbl_COA[Account_key],tbl_COA[SubClass2],"Not Found")</f>
        <v>Current Assets</v>
      </c>
      <c r="J6748" t="str">
        <f>_xlfn.XLOOKUP(tbl_GL[[#This Row],[Account_key]],tbl_COA[Account_key],tbl_COA[SubAccount],,0)</f>
        <v>Inventory</v>
      </c>
      <c r="K6748">
        <f>YEAR(tbl_GL[[#This Row],[Date]])</f>
        <v>2019</v>
      </c>
    </row>
    <row r="6749" spans="1:11" x14ac:dyDescent="0.35">
      <c r="A6749">
        <v>785.2</v>
      </c>
      <c r="B6749" s="24">
        <v>43538</v>
      </c>
      <c r="C6749">
        <v>3</v>
      </c>
      <c r="D6749" s="13">
        <v>210</v>
      </c>
      <c r="E6749" s="13" t="s">
        <v>8</v>
      </c>
      <c r="F6749" s="17">
        <v>10291</v>
      </c>
      <c r="G6749" t="str">
        <f>_xlfn.XLOOKUP(tbl_GL[[#This Row],[Account_key]],tbl_COA[Account_key],tbl_COA[Class],"Not Found")</f>
        <v>Trading account</v>
      </c>
      <c r="H6749" t="str">
        <f>_xlfn.XLOOKUP(tbl_GL[[#This Row],[Account_key]],tbl_COA[Account_key],tbl_COA[SubClass],"Not Found")</f>
        <v>Sales</v>
      </c>
      <c r="I6749" t="str">
        <f>_xlfn.XLOOKUP(tbl_GL[[#This Row],[Account_key]],tbl_COA[Account_key],tbl_COA[SubClass2],"Not Found")</f>
        <v>Sales</v>
      </c>
      <c r="J6749" t="str">
        <f>_xlfn.XLOOKUP(tbl_GL[[#This Row],[Account_key]],tbl_COA[Account_key],tbl_COA[SubAccount],,0)</f>
        <v>Sales</v>
      </c>
      <c r="K6749">
        <f>YEAR(tbl_GL[[#This Row],[Date]])</f>
        <v>2019</v>
      </c>
    </row>
    <row r="6750" spans="1:11" x14ac:dyDescent="0.35">
      <c r="A6750">
        <v>786.1</v>
      </c>
      <c r="B6750" s="24">
        <v>43538</v>
      </c>
      <c r="C6750">
        <v>3</v>
      </c>
      <c r="D6750" s="13">
        <v>30</v>
      </c>
      <c r="E6750" s="13" t="s">
        <v>8</v>
      </c>
      <c r="F6750" s="17">
        <v>10291</v>
      </c>
      <c r="G6750" t="str">
        <f>_xlfn.XLOOKUP(tbl_GL[[#This Row],[Account_key]],tbl_COA[Account_key],tbl_COA[Class],"Not Found")</f>
        <v>Assets</v>
      </c>
      <c r="H6750" t="str">
        <f>_xlfn.XLOOKUP(tbl_GL[[#This Row],[Account_key]],tbl_COA[Account_key],tbl_COA[SubClass],"Not Found")</f>
        <v>Assets</v>
      </c>
      <c r="I6750" t="str">
        <f>_xlfn.XLOOKUP(tbl_GL[[#This Row],[Account_key]],tbl_COA[Account_key],tbl_COA[SubClass2],"Not Found")</f>
        <v>Current Assets</v>
      </c>
      <c r="J6750" t="str">
        <f>_xlfn.XLOOKUP(tbl_GL[[#This Row],[Account_key]],tbl_COA[Account_key],tbl_COA[SubAccount],,0)</f>
        <v>Trade Receivables</v>
      </c>
      <c r="K6750">
        <f>YEAR(tbl_GL[[#This Row],[Date]])</f>
        <v>2019</v>
      </c>
    </row>
    <row r="6751" spans="1:11" x14ac:dyDescent="0.35">
      <c r="A6751">
        <v>786.2</v>
      </c>
      <c r="B6751" s="24">
        <v>43539</v>
      </c>
      <c r="C6751">
        <v>3</v>
      </c>
      <c r="D6751" s="13">
        <v>10</v>
      </c>
      <c r="E6751" s="13" t="s">
        <v>112</v>
      </c>
      <c r="F6751" s="17">
        <v>-225</v>
      </c>
      <c r="G6751" t="str">
        <f>_xlfn.XLOOKUP(tbl_GL[[#This Row],[Account_key]],tbl_COA[Account_key],tbl_COA[Class],"Not Found")</f>
        <v>Assets</v>
      </c>
      <c r="H6751" t="str">
        <f>_xlfn.XLOOKUP(tbl_GL[[#This Row],[Account_key]],tbl_COA[Account_key],tbl_COA[SubClass],"Not Found")</f>
        <v>Assets</v>
      </c>
      <c r="I6751" t="str">
        <f>_xlfn.XLOOKUP(tbl_GL[[#This Row],[Account_key]],tbl_COA[Account_key],tbl_COA[SubClass2],"Not Found")</f>
        <v>Current Assets</v>
      </c>
      <c r="J6751" t="str">
        <f>_xlfn.XLOOKUP(tbl_GL[[#This Row],[Account_key]],tbl_COA[Account_key],tbl_COA[SubAccount],,0)</f>
        <v>Cash at Bank</v>
      </c>
      <c r="K6751">
        <f>YEAR(tbl_GL[[#This Row],[Date]])</f>
        <v>2019</v>
      </c>
    </row>
    <row r="6752" spans="1:11" x14ac:dyDescent="0.35">
      <c r="A6752">
        <v>787.1</v>
      </c>
      <c r="B6752" s="24">
        <v>43539</v>
      </c>
      <c r="C6752">
        <v>3</v>
      </c>
      <c r="D6752" s="13">
        <v>121</v>
      </c>
      <c r="E6752" s="13" t="s">
        <v>112</v>
      </c>
      <c r="F6752" s="17">
        <v>-225</v>
      </c>
      <c r="G6752" t="str">
        <f>_xlfn.XLOOKUP(tbl_GL[[#This Row],[Account_key]],tbl_COA[Account_key],tbl_COA[Class],"Not Found")</f>
        <v>Liabilities and Owners Equity</v>
      </c>
      <c r="H6752" t="str">
        <f>_xlfn.XLOOKUP(tbl_GL[[#This Row],[Account_key]],tbl_COA[Account_key],tbl_COA[SubClass],"Not Found")</f>
        <v>Liabilities</v>
      </c>
      <c r="I6752" t="str">
        <f>_xlfn.XLOOKUP(tbl_GL[[#This Row],[Account_key]],tbl_COA[Account_key],tbl_COA[SubClass2],"Not Found")</f>
        <v>Current Liabilities</v>
      </c>
      <c r="J6752" t="str">
        <f>_xlfn.XLOOKUP(tbl_GL[[#This Row],[Account_key]],tbl_COA[Account_key],tbl_COA[SubAccount],,0)</f>
        <v>Interest Payable</v>
      </c>
      <c r="K6752">
        <f>YEAR(tbl_GL[[#This Row],[Date]])</f>
        <v>2019</v>
      </c>
    </row>
    <row r="6753" spans="1:11" x14ac:dyDescent="0.35">
      <c r="A6753">
        <v>787.2</v>
      </c>
      <c r="B6753" s="24">
        <v>43539</v>
      </c>
      <c r="C6753">
        <v>3</v>
      </c>
      <c r="D6753" s="13">
        <v>220</v>
      </c>
      <c r="E6753" s="13" t="s">
        <v>81</v>
      </c>
      <c r="F6753" s="17">
        <v>-1407</v>
      </c>
      <c r="G6753" t="str">
        <f>_xlfn.XLOOKUP(tbl_GL[[#This Row],[Account_key]],tbl_COA[Account_key],tbl_COA[Class],"Not Found")</f>
        <v>Trading account</v>
      </c>
      <c r="H6753" t="str">
        <f>_xlfn.XLOOKUP(tbl_GL[[#This Row],[Account_key]],tbl_COA[Account_key],tbl_COA[SubClass],"Not Found")</f>
        <v>Sales</v>
      </c>
      <c r="I6753" t="str">
        <f>_xlfn.XLOOKUP(tbl_GL[[#This Row],[Account_key]],tbl_COA[Account_key],tbl_COA[SubClass2],"Not Found")</f>
        <v>Sales</v>
      </c>
      <c r="J6753" t="str">
        <f>_xlfn.XLOOKUP(tbl_GL[[#This Row],[Account_key]],tbl_COA[Account_key],tbl_COA[SubAccount],,0)</f>
        <v>Sales Return</v>
      </c>
      <c r="K6753">
        <f>YEAR(tbl_GL[[#This Row],[Date]])</f>
        <v>2019</v>
      </c>
    </row>
    <row r="6754" spans="1:11" x14ac:dyDescent="0.35">
      <c r="A6754">
        <v>788.1</v>
      </c>
      <c r="B6754" s="24">
        <v>43539</v>
      </c>
      <c r="C6754">
        <v>3</v>
      </c>
      <c r="D6754" s="13">
        <v>20</v>
      </c>
      <c r="E6754" s="13" t="s">
        <v>81</v>
      </c>
      <c r="F6754" s="17">
        <v>-1407</v>
      </c>
      <c r="G6754" t="str">
        <f>_xlfn.XLOOKUP(tbl_GL[[#This Row],[Account_key]],tbl_COA[Account_key],tbl_COA[Class],"Not Found")</f>
        <v>Assets</v>
      </c>
      <c r="H6754" t="str">
        <f>_xlfn.XLOOKUP(tbl_GL[[#This Row],[Account_key]],tbl_COA[Account_key],tbl_COA[SubClass],"Not Found")</f>
        <v>Assets</v>
      </c>
      <c r="I6754" t="str">
        <f>_xlfn.XLOOKUP(tbl_GL[[#This Row],[Account_key]],tbl_COA[Account_key],tbl_COA[SubClass2],"Not Found")</f>
        <v>Current Assets</v>
      </c>
      <c r="J6754" t="str">
        <f>_xlfn.XLOOKUP(tbl_GL[[#This Row],[Account_key]],tbl_COA[Account_key],tbl_COA[SubAccount],,0)</f>
        <v>Cash in hand</v>
      </c>
      <c r="K6754">
        <f>YEAR(tbl_GL[[#This Row],[Date]])</f>
        <v>2019</v>
      </c>
    </row>
    <row r="6755" spans="1:11" x14ac:dyDescent="0.35">
      <c r="A6755">
        <v>788.2</v>
      </c>
      <c r="B6755" s="24">
        <v>43539</v>
      </c>
      <c r="C6755">
        <v>3</v>
      </c>
      <c r="D6755" s="13">
        <v>260</v>
      </c>
      <c r="E6755" s="13" t="s">
        <v>97</v>
      </c>
      <c r="F6755" s="17">
        <v>-2148</v>
      </c>
      <c r="G6755" t="str">
        <f>_xlfn.XLOOKUP(tbl_GL[[#This Row],[Account_key]],tbl_COA[Account_key],tbl_COA[Class],"Not Found")</f>
        <v>Operating account</v>
      </c>
      <c r="H6755" t="str">
        <f>_xlfn.XLOOKUP(tbl_GL[[#This Row],[Account_key]],tbl_COA[Account_key],tbl_COA[SubClass],"Not Found")</f>
        <v>Operating Expenses</v>
      </c>
      <c r="I6755" t="str">
        <f>_xlfn.XLOOKUP(tbl_GL[[#This Row],[Account_key]],tbl_COA[Account_key],tbl_COA[SubClass2],"Not Found")</f>
        <v>Marketing</v>
      </c>
      <c r="J6755" t="str">
        <f>_xlfn.XLOOKUP(tbl_GL[[#This Row],[Account_key]],tbl_COA[Account_key],tbl_COA[SubAccount],,0)</f>
        <v>Commissions</v>
      </c>
      <c r="K6755">
        <f>YEAR(tbl_GL[[#This Row],[Date]])</f>
        <v>2019</v>
      </c>
    </row>
    <row r="6756" spans="1:11" x14ac:dyDescent="0.35">
      <c r="A6756">
        <v>789.1</v>
      </c>
      <c r="B6756" s="24">
        <v>43539</v>
      </c>
      <c r="C6756">
        <v>3</v>
      </c>
      <c r="D6756" s="13">
        <v>120</v>
      </c>
      <c r="E6756" s="13" t="s">
        <v>97</v>
      </c>
      <c r="F6756" s="17">
        <v>2148</v>
      </c>
      <c r="G6756" t="str">
        <f>_xlfn.XLOOKUP(tbl_GL[[#This Row],[Account_key]],tbl_COA[Account_key],tbl_COA[Class],"Not Found")</f>
        <v>Liabilities and Owners Equity</v>
      </c>
      <c r="H6756" t="str">
        <f>_xlfn.XLOOKUP(tbl_GL[[#This Row],[Account_key]],tbl_COA[Account_key],tbl_COA[SubClass],"Not Found")</f>
        <v>Liabilities</v>
      </c>
      <c r="I6756" t="str">
        <f>_xlfn.XLOOKUP(tbl_GL[[#This Row],[Account_key]],tbl_COA[Account_key],tbl_COA[SubClass2],"Not Found")</f>
        <v>Current Liabilities</v>
      </c>
      <c r="J6756" t="str">
        <f>_xlfn.XLOOKUP(tbl_GL[[#This Row],[Account_key]],tbl_COA[Account_key],tbl_COA[SubAccount],,0)</f>
        <v>Accrued Expenses</v>
      </c>
      <c r="K6756">
        <f>YEAR(tbl_GL[[#This Row],[Date]])</f>
        <v>2019</v>
      </c>
    </row>
    <row r="6757" spans="1:11" x14ac:dyDescent="0.35">
      <c r="A6757">
        <v>789.2</v>
      </c>
      <c r="B6757" s="24">
        <v>43541</v>
      </c>
      <c r="C6757">
        <v>3</v>
      </c>
      <c r="D6757" s="13">
        <v>10</v>
      </c>
      <c r="E6757" s="13" t="s">
        <v>98</v>
      </c>
      <c r="F6757" s="17">
        <v>-1992</v>
      </c>
      <c r="G6757" t="str">
        <f>_xlfn.XLOOKUP(tbl_GL[[#This Row],[Account_key]],tbl_COA[Account_key],tbl_COA[Class],"Not Found")</f>
        <v>Assets</v>
      </c>
      <c r="H6757" t="str">
        <f>_xlfn.XLOOKUP(tbl_GL[[#This Row],[Account_key]],tbl_COA[Account_key],tbl_COA[SubClass],"Not Found")</f>
        <v>Assets</v>
      </c>
      <c r="I6757" t="str">
        <f>_xlfn.XLOOKUP(tbl_GL[[#This Row],[Account_key]],tbl_COA[Account_key],tbl_COA[SubClass2],"Not Found")</f>
        <v>Current Assets</v>
      </c>
      <c r="J6757" t="str">
        <f>_xlfn.XLOOKUP(tbl_GL[[#This Row],[Account_key]],tbl_COA[Account_key],tbl_COA[SubAccount],,0)</f>
        <v>Cash at Bank</v>
      </c>
      <c r="K6757">
        <f>YEAR(tbl_GL[[#This Row],[Date]])</f>
        <v>2019</v>
      </c>
    </row>
    <row r="6758" spans="1:11" x14ac:dyDescent="0.35">
      <c r="A6758">
        <v>790.1</v>
      </c>
      <c r="B6758" s="24">
        <v>43541</v>
      </c>
      <c r="C6758">
        <v>3</v>
      </c>
      <c r="D6758" s="13">
        <v>120</v>
      </c>
      <c r="E6758" s="13" t="s">
        <v>98</v>
      </c>
      <c r="F6758" s="17">
        <v>-1992</v>
      </c>
      <c r="G6758" t="str">
        <f>_xlfn.XLOOKUP(tbl_GL[[#This Row],[Account_key]],tbl_COA[Account_key],tbl_COA[Class],"Not Found")</f>
        <v>Liabilities and Owners Equity</v>
      </c>
      <c r="H6758" t="str">
        <f>_xlfn.XLOOKUP(tbl_GL[[#This Row],[Account_key]],tbl_COA[Account_key],tbl_COA[SubClass],"Not Found")</f>
        <v>Liabilities</v>
      </c>
      <c r="I6758" t="str">
        <f>_xlfn.XLOOKUP(tbl_GL[[#This Row],[Account_key]],tbl_COA[Account_key],tbl_COA[SubClass2],"Not Found")</f>
        <v>Current Liabilities</v>
      </c>
      <c r="J6758" t="str">
        <f>_xlfn.XLOOKUP(tbl_GL[[#This Row],[Account_key]],tbl_COA[Account_key],tbl_COA[SubAccount],,0)</f>
        <v>Accrued Expenses</v>
      </c>
      <c r="K6758">
        <f>YEAR(tbl_GL[[#This Row],[Date]])</f>
        <v>2019</v>
      </c>
    </row>
    <row r="6759" spans="1:11" x14ac:dyDescent="0.35">
      <c r="A6759">
        <v>790.2</v>
      </c>
      <c r="B6759" s="24">
        <v>43542</v>
      </c>
      <c r="C6759">
        <v>3</v>
      </c>
      <c r="D6759" s="13">
        <v>260</v>
      </c>
      <c r="E6759" s="13" t="s">
        <v>97</v>
      </c>
      <c r="F6759" s="17">
        <v>-1813</v>
      </c>
      <c r="G6759" t="str">
        <f>_xlfn.XLOOKUP(tbl_GL[[#This Row],[Account_key]],tbl_COA[Account_key],tbl_COA[Class],"Not Found")</f>
        <v>Operating account</v>
      </c>
      <c r="H6759" t="str">
        <f>_xlfn.XLOOKUP(tbl_GL[[#This Row],[Account_key]],tbl_COA[Account_key],tbl_COA[SubClass],"Not Found")</f>
        <v>Operating Expenses</v>
      </c>
      <c r="I6759" t="str">
        <f>_xlfn.XLOOKUP(tbl_GL[[#This Row],[Account_key]],tbl_COA[Account_key],tbl_COA[SubClass2],"Not Found")</f>
        <v>Marketing</v>
      </c>
      <c r="J6759" t="str">
        <f>_xlfn.XLOOKUP(tbl_GL[[#This Row],[Account_key]],tbl_COA[Account_key],tbl_COA[SubAccount],,0)</f>
        <v>Commissions</v>
      </c>
      <c r="K6759">
        <f>YEAR(tbl_GL[[#This Row],[Date]])</f>
        <v>2019</v>
      </c>
    </row>
    <row r="6760" spans="1:11" x14ac:dyDescent="0.35">
      <c r="A6760">
        <v>791.1</v>
      </c>
      <c r="B6760" s="24">
        <v>43542</v>
      </c>
      <c r="C6760">
        <v>3</v>
      </c>
      <c r="D6760" s="13">
        <v>120</v>
      </c>
      <c r="E6760" s="13" t="s">
        <v>97</v>
      </c>
      <c r="F6760" s="17">
        <v>1813</v>
      </c>
      <c r="G6760" t="str">
        <f>_xlfn.XLOOKUP(tbl_GL[[#This Row],[Account_key]],tbl_COA[Account_key],tbl_COA[Class],"Not Found")</f>
        <v>Liabilities and Owners Equity</v>
      </c>
      <c r="H6760" t="str">
        <f>_xlfn.XLOOKUP(tbl_GL[[#This Row],[Account_key]],tbl_COA[Account_key],tbl_COA[SubClass],"Not Found")</f>
        <v>Liabilities</v>
      </c>
      <c r="I6760" t="str">
        <f>_xlfn.XLOOKUP(tbl_GL[[#This Row],[Account_key]],tbl_COA[Account_key],tbl_COA[SubClass2],"Not Found")</f>
        <v>Current Liabilities</v>
      </c>
      <c r="J6760" t="str">
        <f>_xlfn.XLOOKUP(tbl_GL[[#This Row],[Account_key]],tbl_COA[Account_key],tbl_COA[SubAccount],,0)</f>
        <v>Accrued Expenses</v>
      </c>
      <c r="K6760">
        <f>YEAR(tbl_GL[[#This Row],[Date]])</f>
        <v>2019</v>
      </c>
    </row>
    <row r="6761" spans="1:11" x14ac:dyDescent="0.35">
      <c r="A6761">
        <v>791.2</v>
      </c>
      <c r="B6761" s="24">
        <v>43542</v>
      </c>
      <c r="C6761">
        <v>3</v>
      </c>
      <c r="D6761" s="13">
        <v>10</v>
      </c>
      <c r="E6761" s="13" t="s">
        <v>98</v>
      </c>
      <c r="F6761" s="17">
        <v>-1935</v>
      </c>
      <c r="G6761" t="str">
        <f>_xlfn.XLOOKUP(tbl_GL[[#This Row],[Account_key]],tbl_COA[Account_key],tbl_COA[Class],"Not Found")</f>
        <v>Assets</v>
      </c>
      <c r="H6761" t="str">
        <f>_xlfn.XLOOKUP(tbl_GL[[#This Row],[Account_key]],tbl_COA[Account_key],tbl_COA[SubClass],"Not Found")</f>
        <v>Assets</v>
      </c>
      <c r="I6761" t="str">
        <f>_xlfn.XLOOKUP(tbl_GL[[#This Row],[Account_key]],tbl_COA[Account_key],tbl_COA[SubClass2],"Not Found")</f>
        <v>Current Assets</v>
      </c>
      <c r="J6761" t="str">
        <f>_xlfn.XLOOKUP(tbl_GL[[#This Row],[Account_key]],tbl_COA[Account_key],tbl_COA[SubAccount],,0)</f>
        <v>Cash at Bank</v>
      </c>
      <c r="K6761">
        <f>YEAR(tbl_GL[[#This Row],[Date]])</f>
        <v>2019</v>
      </c>
    </row>
    <row r="6762" spans="1:11" x14ac:dyDescent="0.35">
      <c r="A6762">
        <v>792.1</v>
      </c>
      <c r="B6762" s="24">
        <v>43542</v>
      </c>
      <c r="C6762">
        <v>3</v>
      </c>
      <c r="D6762" s="13">
        <v>120</v>
      </c>
      <c r="E6762" s="13" t="s">
        <v>98</v>
      </c>
      <c r="F6762" s="17">
        <v>-1935</v>
      </c>
      <c r="G6762" t="str">
        <f>_xlfn.XLOOKUP(tbl_GL[[#This Row],[Account_key]],tbl_COA[Account_key],tbl_COA[Class],"Not Found")</f>
        <v>Liabilities and Owners Equity</v>
      </c>
      <c r="H6762" t="str">
        <f>_xlfn.XLOOKUP(tbl_GL[[#This Row],[Account_key]],tbl_COA[Account_key],tbl_COA[SubClass],"Not Found")</f>
        <v>Liabilities</v>
      </c>
      <c r="I6762" t="str">
        <f>_xlfn.XLOOKUP(tbl_GL[[#This Row],[Account_key]],tbl_COA[Account_key],tbl_COA[SubClass2],"Not Found")</f>
        <v>Current Liabilities</v>
      </c>
      <c r="J6762" t="str">
        <f>_xlfn.XLOOKUP(tbl_GL[[#This Row],[Account_key]],tbl_COA[Account_key],tbl_COA[SubAccount],,0)</f>
        <v>Accrued Expenses</v>
      </c>
      <c r="K6762">
        <f>YEAR(tbl_GL[[#This Row],[Date]])</f>
        <v>2019</v>
      </c>
    </row>
    <row r="6763" spans="1:11" x14ac:dyDescent="0.35">
      <c r="A6763">
        <v>792.2</v>
      </c>
      <c r="B6763" s="24">
        <v>43544</v>
      </c>
      <c r="C6763">
        <v>3</v>
      </c>
      <c r="D6763" s="13">
        <v>260</v>
      </c>
      <c r="E6763" s="13" t="s">
        <v>83</v>
      </c>
      <c r="F6763" s="17">
        <v>378</v>
      </c>
      <c r="G6763" t="str">
        <f>_xlfn.XLOOKUP(tbl_GL[[#This Row],[Account_key]],tbl_COA[Account_key],tbl_COA[Class],"Not Found")</f>
        <v>Operating account</v>
      </c>
      <c r="H6763" t="str">
        <f>_xlfn.XLOOKUP(tbl_GL[[#This Row],[Account_key]],tbl_COA[Account_key],tbl_COA[SubClass],"Not Found")</f>
        <v>Operating Expenses</v>
      </c>
      <c r="I6763" t="str">
        <f>_xlfn.XLOOKUP(tbl_GL[[#This Row],[Account_key]],tbl_COA[Account_key],tbl_COA[SubClass2],"Not Found")</f>
        <v>Marketing</v>
      </c>
      <c r="J6763" t="str">
        <f>_xlfn.XLOOKUP(tbl_GL[[#This Row],[Account_key]],tbl_COA[Account_key],tbl_COA[SubAccount],,0)</f>
        <v>Commissions</v>
      </c>
      <c r="K6763">
        <f>YEAR(tbl_GL[[#This Row],[Date]])</f>
        <v>2019</v>
      </c>
    </row>
    <row r="6764" spans="1:11" x14ac:dyDescent="0.35">
      <c r="A6764">
        <v>793.1</v>
      </c>
      <c r="B6764" s="24">
        <v>43544</v>
      </c>
      <c r="C6764">
        <v>3</v>
      </c>
      <c r="D6764" s="13">
        <v>20</v>
      </c>
      <c r="E6764" s="13" t="s">
        <v>83</v>
      </c>
      <c r="F6764" s="17">
        <v>378</v>
      </c>
      <c r="G6764" t="str">
        <f>_xlfn.XLOOKUP(tbl_GL[[#This Row],[Account_key]],tbl_COA[Account_key],tbl_COA[Class],"Not Found")</f>
        <v>Assets</v>
      </c>
      <c r="H6764" t="str">
        <f>_xlfn.XLOOKUP(tbl_GL[[#This Row],[Account_key]],tbl_COA[Account_key],tbl_COA[SubClass],"Not Found")</f>
        <v>Assets</v>
      </c>
      <c r="I6764" t="str">
        <f>_xlfn.XLOOKUP(tbl_GL[[#This Row],[Account_key]],tbl_COA[Account_key],tbl_COA[SubClass2],"Not Found")</f>
        <v>Current Assets</v>
      </c>
      <c r="J6764" t="str">
        <f>_xlfn.XLOOKUP(tbl_GL[[#This Row],[Account_key]],tbl_COA[Account_key],tbl_COA[SubAccount],,0)</f>
        <v>Cash in hand</v>
      </c>
      <c r="K6764">
        <f>YEAR(tbl_GL[[#This Row],[Date]])</f>
        <v>2019</v>
      </c>
    </row>
    <row r="6765" spans="1:11" x14ac:dyDescent="0.35">
      <c r="A6765">
        <v>793.2</v>
      </c>
      <c r="B6765" s="24">
        <v>43545</v>
      </c>
      <c r="C6765">
        <v>3</v>
      </c>
      <c r="D6765" s="13">
        <v>30</v>
      </c>
      <c r="E6765" s="13" t="s">
        <v>80</v>
      </c>
      <c r="F6765" s="17">
        <v>-10535</v>
      </c>
      <c r="G6765" t="str">
        <f>_xlfn.XLOOKUP(tbl_GL[[#This Row],[Account_key]],tbl_COA[Account_key],tbl_COA[Class],"Not Found")</f>
        <v>Assets</v>
      </c>
      <c r="H6765" t="str">
        <f>_xlfn.XLOOKUP(tbl_GL[[#This Row],[Account_key]],tbl_COA[Account_key],tbl_COA[SubClass],"Not Found")</f>
        <v>Assets</v>
      </c>
      <c r="I6765" t="str">
        <f>_xlfn.XLOOKUP(tbl_GL[[#This Row],[Account_key]],tbl_COA[Account_key],tbl_COA[SubClass2],"Not Found")</f>
        <v>Current Assets</v>
      </c>
      <c r="J6765" t="str">
        <f>_xlfn.XLOOKUP(tbl_GL[[#This Row],[Account_key]],tbl_COA[Account_key],tbl_COA[SubAccount],,0)</f>
        <v>Trade Receivables</v>
      </c>
      <c r="K6765">
        <f>YEAR(tbl_GL[[#This Row],[Date]])</f>
        <v>2019</v>
      </c>
    </row>
    <row r="6766" spans="1:11" x14ac:dyDescent="0.35">
      <c r="A6766">
        <v>794.1</v>
      </c>
      <c r="B6766" s="24">
        <v>43545</v>
      </c>
      <c r="C6766">
        <v>3</v>
      </c>
      <c r="D6766" s="13">
        <v>10</v>
      </c>
      <c r="E6766" s="13" t="s">
        <v>80</v>
      </c>
      <c r="F6766" s="17">
        <v>10535</v>
      </c>
      <c r="G6766" t="str">
        <f>_xlfn.XLOOKUP(tbl_GL[[#This Row],[Account_key]],tbl_COA[Account_key],tbl_COA[Class],"Not Found")</f>
        <v>Assets</v>
      </c>
      <c r="H6766" t="str">
        <f>_xlfn.XLOOKUP(tbl_GL[[#This Row],[Account_key]],tbl_COA[Account_key],tbl_COA[SubClass],"Not Found")</f>
        <v>Assets</v>
      </c>
      <c r="I6766" t="str">
        <f>_xlfn.XLOOKUP(tbl_GL[[#This Row],[Account_key]],tbl_COA[Account_key],tbl_COA[SubClass2],"Not Found")</f>
        <v>Current Assets</v>
      </c>
      <c r="J6766" t="str">
        <f>_xlfn.XLOOKUP(tbl_GL[[#This Row],[Account_key]],tbl_COA[Account_key],tbl_COA[SubAccount],,0)</f>
        <v>Cash at Bank</v>
      </c>
      <c r="K6766">
        <f>YEAR(tbl_GL[[#This Row],[Date]])</f>
        <v>2019</v>
      </c>
    </row>
    <row r="6767" spans="1:11" x14ac:dyDescent="0.35">
      <c r="A6767">
        <v>794.2</v>
      </c>
      <c r="B6767" s="24">
        <v>43546</v>
      </c>
      <c r="C6767">
        <v>3</v>
      </c>
      <c r="D6767" s="13">
        <v>310</v>
      </c>
      <c r="E6767" s="13" t="s">
        <v>99</v>
      </c>
      <c r="F6767" s="17">
        <v>-95</v>
      </c>
      <c r="G6767" t="str">
        <f>_xlfn.XLOOKUP(tbl_GL[[#This Row],[Account_key]],tbl_COA[Account_key],tbl_COA[Class],"Not Found")</f>
        <v>Operating account</v>
      </c>
      <c r="H6767" t="str">
        <f>_xlfn.XLOOKUP(tbl_GL[[#This Row],[Account_key]],tbl_COA[Account_key],tbl_COA[SubClass],"Not Found")</f>
        <v>Operating Expenses</v>
      </c>
      <c r="I6767" t="str">
        <f>_xlfn.XLOOKUP(tbl_GL[[#This Row],[Account_key]],tbl_COA[Account_key],tbl_COA[SubClass2],"Not Found")</f>
        <v>Administration</v>
      </c>
      <c r="J6767" t="str">
        <f>_xlfn.XLOOKUP(tbl_GL[[#This Row],[Account_key]],tbl_COA[Account_key],tbl_COA[SubAccount],,0)</f>
        <v>Office Supplies</v>
      </c>
      <c r="K6767">
        <f>YEAR(tbl_GL[[#This Row],[Date]])</f>
        <v>2019</v>
      </c>
    </row>
    <row r="6768" spans="1:11" x14ac:dyDescent="0.35">
      <c r="A6768">
        <v>795.1</v>
      </c>
      <c r="B6768" s="24">
        <v>43546</v>
      </c>
      <c r="C6768">
        <v>3</v>
      </c>
      <c r="D6768" s="13">
        <v>20</v>
      </c>
      <c r="E6768" s="13" t="s">
        <v>99</v>
      </c>
      <c r="F6768" s="17">
        <v>-95</v>
      </c>
      <c r="G6768" t="str">
        <f>_xlfn.XLOOKUP(tbl_GL[[#This Row],[Account_key]],tbl_COA[Account_key],tbl_COA[Class],"Not Found")</f>
        <v>Assets</v>
      </c>
      <c r="H6768" t="str">
        <f>_xlfn.XLOOKUP(tbl_GL[[#This Row],[Account_key]],tbl_COA[Account_key],tbl_COA[SubClass],"Not Found")</f>
        <v>Assets</v>
      </c>
      <c r="I6768" t="str">
        <f>_xlfn.XLOOKUP(tbl_GL[[#This Row],[Account_key]],tbl_COA[Account_key],tbl_COA[SubClass2],"Not Found")</f>
        <v>Current Assets</v>
      </c>
      <c r="J6768" t="str">
        <f>_xlfn.XLOOKUP(tbl_GL[[#This Row],[Account_key]],tbl_COA[Account_key],tbl_COA[SubAccount],,0)</f>
        <v>Cash in hand</v>
      </c>
      <c r="K6768">
        <f>YEAR(tbl_GL[[#This Row],[Date]])</f>
        <v>2019</v>
      </c>
    </row>
    <row r="6769" spans="1:11" x14ac:dyDescent="0.35">
      <c r="A6769">
        <v>795.2</v>
      </c>
      <c r="B6769" s="24">
        <v>43546</v>
      </c>
      <c r="C6769">
        <v>3</v>
      </c>
      <c r="D6769" s="13">
        <v>10</v>
      </c>
      <c r="E6769" s="13" t="s">
        <v>98</v>
      </c>
      <c r="F6769" s="17">
        <v>-1602</v>
      </c>
      <c r="G6769" t="str">
        <f>_xlfn.XLOOKUP(tbl_GL[[#This Row],[Account_key]],tbl_COA[Account_key],tbl_COA[Class],"Not Found")</f>
        <v>Assets</v>
      </c>
      <c r="H6769" t="str">
        <f>_xlfn.XLOOKUP(tbl_GL[[#This Row],[Account_key]],tbl_COA[Account_key],tbl_COA[SubClass],"Not Found")</f>
        <v>Assets</v>
      </c>
      <c r="I6769" t="str">
        <f>_xlfn.XLOOKUP(tbl_GL[[#This Row],[Account_key]],tbl_COA[Account_key],tbl_COA[SubClass2],"Not Found")</f>
        <v>Current Assets</v>
      </c>
      <c r="J6769" t="str">
        <f>_xlfn.XLOOKUP(tbl_GL[[#This Row],[Account_key]],tbl_COA[Account_key],tbl_COA[SubAccount],,0)</f>
        <v>Cash at Bank</v>
      </c>
      <c r="K6769">
        <f>YEAR(tbl_GL[[#This Row],[Date]])</f>
        <v>2019</v>
      </c>
    </row>
    <row r="6770" spans="1:11" x14ac:dyDescent="0.35">
      <c r="A6770">
        <v>796.1</v>
      </c>
      <c r="B6770" s="24">
        <v>43546</v>
      </c>
      <c r="C6770">
        <v>3</v>
      </c>
      <c r="D6770" s="13">
        <v>120</v>
      </c>
      <c r="E6770" s="13" t="s">
        <v>98</v>
      </c>
      <c r="F6770" s="17">
        <v>-1602</v>
      </c>
      <c r="G6770" t="str">
        <f>_xlfn.XLOOKUP(tbl_GL[[#This Row],[Account_key]],tbl_COA[Account_key],tbl_COA[Class],"Not Found")</f>
        <v>Liabilities and Owners Equity</v>
      </c>
      <c r="H6770" t="str">
        <f>_xlfn.XLOOKUP(tbl_GL[[#This Row],[Account_key]],tbl_COA[Account_key],tbl_COA[SubClass],"Not Found")</f>
        <v>Liabilities</v>
      </c>
      <c r="I6770" t="str">
        <f>_xlfn.XLOOKUP(tbl_GL[[#This Row],[Account_key]],tbl_COA[Account_key],tbl_COA[SubClass2],"Not Found")</f>
        <v>Current Liabilities</v>
      </c>
      <c r="J6770" t="str">
        <f>_xlfn.XLOOKUP(tbl_GL[[#This Row],[Account_key]],tbl_COA[Account_key],tbl_COA[SubAccount],,0)</f>
        <v>Accrued Expenses</v>
      </c>
      <c r="K6770">
        <f>YEAR(tbl_GL[[#This Row],[Date]])</f>
        <v>2019</v>
      </c>
    </row>
    <row r="6771" spans="1:11" x14ac:dyDescent="0.35">
      <c r="A6771">
        <v>796.2</v>
      </c>
      <c r="B6771" s="24">
        <v>43547</v>
      </c>
      <c r="C6771">
        <v>3</v>
      </c>
      <c r="D6771" s="13">
        <v>330</v>
      </c>
      <c r="E6771" s="13" t="s">
        <v>97</v>
      </c>
      <c r="F6771" s="17">
        <v>-2201</v>
      </c>
      <c r="G6771" t="str">
        <f>_xlfn.XLOOKUP(tbl_GL[[#This Row],[Account_key]],tbl_COA[Account_key],tbl_COA[Class],"Not Found")</f>
        <v>Operating account</v>
      </c>
      <c r="H6771" t="str">
        <f>_xlfn.XLOOKUP(tbl_GL[[#This Row],[Account_key]],tbl_COA[Account_key],tbl_COA[SubClass],"Not Found")</f>
        <v>Operating Expenses</v>
      </c>
      <c r="I6771" t="str">
        <f>_xlfn.XLOOKUP(tbl_GL[[#This Row],[Account_key]],tbl_COA[Account_key],tbl_COA[SubClass2],"Not Found")</f>
        <v>Administration</v>
      </c>
      <c r="J6771" t="str">
        <f>_xlfn.XLOOKUP(tbl_GL[[#This Row],[Account_key]],tbl_COA[Account_key],tbl_COA[SubAccount],,0)</f>
        <v>Telephone</v>
      </c>
      <c r="K6771">
        <f>YEAR(tbl_GL[[#This Row],[Date]])</f>
        <v>2019</v>
      </c>
    </row>
    <row r="6772" spans="1:11" x14ac:dyDescent="0.35">
      <c r="A6772">
        <v>797.1</v>
      </c>
      <c r="B6772" s="24">
        <v>43547</v>
      </c>
      <c r="C6772">
        <v>3</v>
      </c>
      <c r="D6772" s="13">
        <v>120</v>
      </c>
      <c r="E6772" s="13" t="s">
        <v>97</v>
      </c>
      <c r="F6772" s="17">
        <v>2201</v>
      </c>
      <c r="G6772" t="str">
        <f>_xlfn.XLOOKUP(tbl_GL[[#This Row],[Account_key]],tbl_COA[Account_key],tbl_COA[Class],"Not Found")</f>
        <v>Liabilities and Owners Equity</v>
      </c>
      <c r="H6772" t="str">
        <f>_xlfn.XLOOKUP(tbl_GL[[#This Row],[Account_key]],tbl_COA[Account_key],tbl_COA[SubClass],"Not Found")</f>
        <v>Liabilities</v>
      </c>
      <c r="I6772" t="str">
        <f>_xlfn.XLOOKUP(tbl_GL[[#This Row],[Account_key]],tbl_COA[Account_key],tbl_COA[SubClass2],"Not Found")</f>
        <v>Current Liabilities</v>
      </c>
      <c r="J6772" t="str">
        <f>_xlfn.XLOOKUP(tbl_GL[[#This Row],[Account_key]],tbl_COA[Account_key],tbl_COA[SubAccount],,0)</f>
        <v>Accrued Expenses</v>
      </c>
      <c r="K6772">
        <f>YEAR(tbl_GL[[#This Row],[Date]])</f>
        <v>2019</v>
      </c>
    </row>
    <row r="6773" spans="1:11" x14ac:dyDescent="0.35">
      <c r="A6773">
        <v>797.2</v>
      </c>
      <c r="B6773" s="24">
        <v>43550</v>
      </c>
      <c r="C6773">
        <v>3</v>
      </c>
      <c r="D6773" s="13">
        <v>230</v>
      </c>
      <c r="E6773" s="13" t="s">
        <v>4</v>
      </c>
      <c r="F6773" s="17">
        <v>-641</v>
      </c>
      <c r="G6773" t="str">
        <f>_xlfn.XLOOKUP(tbl_GL[[#This Row],[Account_key]],tbl_COA[Account_key],tbl_COA[Class],"Not Found")</f>
        <v>Trading account</v>
      </c>
      <c r="H6773" t="str">
        <f>_xlfn.XLOOKUP(tbl_GL[[#This Row],[Account_key]],tbl_COA[Account_key],tbl_COA[SubClass],"Not Found")</f>
        <v>Cost of Sales</v>
      </c>
      <c r="I6773" t="str">
        <f>_xlfn.XLOOKUP(tbl_GL[[#This Row],[Account_key]],tbl_COA[Account_key],tbl_COA[SubClass2],"Not Found")</f>
        <v>Cost of Sales</v>
      </c>
      <c r="J6773" t="str">
        <f>_xlfn.XLOOKUP(tbl_GL[[#This Row],[Account_key]],tbl_COA[Account_key],tbl_COA[SubAccount],,0)</f>
        <v>Cost of Sales</v>
      </c>
      <c r="K6773">
        <f>YEAR(tbl_GL[[#This Row],[Date]])</f>
        <v>2019</v>
      </c>
    </row>
    <row r="6774" spans="1:11" x14ac:dyDescent="0.35">
      <c r="A6774">
        <v>798.1</v>
      </c>
      <c r="B6774" s="24">
        <v>43550</v>
      </c>
      <c r="C6774">
        <v>3</v>
      </c>
      <c r="D6774" s="13">
        <v>60</v>
      </c>
      <c r="E6774" s="13" t="s">
        <v>4</v>
      </c>
      <c r="F6774" s="17">
        <v>-641</v>
      </c>
      <c r="G6774" t="str">
        <f>_xlfn.XLOOKUP(tbl_GL[[#This Row],[Account_key]],tbl_COA[Account_key],tbl_COA[Class],"Not Found")</f>
        <v>Assets</v>
      </c>
      <c r="H6774" t="str">
        <f>_xlfn.XLOOKUP(tbl_GL[[#This Row],[Account_key]],tbl_COA[Account_key],tbl_COA[SubClass],"Not Found")</f>
        <v>Assets</v>
      </c>
      <c r="I6774" t="str">
        <f>_xlfn.XLOOKUP(tbl_GL[[#This Row],[Account_key]],tbl_COA[Account_key],tbl_COA[SubClass2],"Not Found")</f>
        <v>Current Assets</v>
      </c>
      <c r="J6774" t="str">
        <f>_xlfn.XLOOKUP(tbl_GL[[#This Row],[Account_key]],tbl_COA[Account_key],tbl_COA[SubAccount],,0)</f>
        <v>Inventory</v>
      </c>
      <c r="K6774">
        <f>YEAR(tbl_GL[[#This Row],[Date]])</f>
        <v>2019</v>
      </c>
    </row>
    <row r="6775" spans="1:11" x14ac:dyDescent="0.35">
      <c r="A6775">
        <v>798.2</v>
      </c>
      <c r="B6775" s="24">
        <v>43550</v>
      </c>
      <c r="C6775">
        <v>3</v>
      </c>
      <c r="D6775" s="13">
        <v>210</v>
      </c>
      <c r="E6775" s="13" t="s">
        <v>7</v>
      </c>
      <c r="F6775" s="17">
        <v>2279</v>
      </c>
      <c r="G6775" t="str">
        <f>_xlfn.XLOOKUP(tbl_GL[[#This Row],[Account_key]],tbl_COA[Account_key],tbl_COA[Class],"Not Found")</f>
        <v>Trading account</v>
      </c>
      <c r="H6775" t="str">
        <f>_xlfn.XLOOKUP(tbl_GL[[#This Row],[Account_key]],tbl_COA[Account_key],tbl_COA[SubClass],"Not Found")</f>
        <v>Sales</v>
      </c>
      <c r="I6775" t="str">
        <f>_xlfn.XLOOKUP(tbl_GL[[#This Row],[Account_key]],tbl_COA[Account_key],tbl_COA[SubClass2],"Not Found")</f>
        <v>Sales</v>
      </c>
      <c r="J6775" t="str">
        <f>_xlfn.XLOOKUP(tbl_GL[[#This Row],[Account_key]],tbl_COA[Account_key],tbl_COA[SubAccount],,0)</f>
        <v>Sales</v>
      </c>
      <c r="K6775">
        <f>YEAR(tbl_GL[[#This Row],[Date]])</f>
        <v>2019</v>
      </c>
    </row>
    <row r="6776" spans="1:11" x14ac:dyDescent="0.35">
      <c r="A6776">
        <v>799.1</v>
      </c>
      <c r="B6776" s="24">
        <v>43550</v>
      </c>
      <c r="C6776">
        <v>3</v>
      </c>
      <c r="D6776" s="13">
        <v>10</v>
      </c>
      <c r="E6776" s="13" t="s">
        <v>7</v>
      </c>
      <c r="F6776" s="17">
        <v>2279</v>
      </c>
      <c r="G6776" t="str">
        <f>_xlfn.XLOOKUP(tbl_GL[[#This Row],[Account_key]],tbl_COA[Account_key],tbl_COA[Class],"Not Found")</f>
        <v>Assets</v>
      </c>
      <c r="H6776" t="str">
        <f>_xlfn.XLOOKUP(tbl_GL[[#This Row],[Account_key]],tbl_COA[Account_key],tbl_COA[SubClass],"Not Found")</f>
        <v>Assets</v>
      </c>
      <c r="I6776" t="str">
        <f>_xlfn.XLOOKUP(tbl_GL[[#This Row],[Account_key]],tbl_COA[Account_key],tbl_COA[SubClass2],"Not Found")</f>
        <v>Current Assets</v>
      </c>
      <c r="J6776" t="str">
        <f>_xlfn.XLOOKUP(tbl_GL[[#This Row],[Account_key]],tbl_COA[Account_key],tbl_COA[SubAccount],,0)</f>
        <v>Cash at Bank</v>
      </c>
      <c r="K6776">
        <f>YEAR(tbl_GL[[#This Row],[Date]])</f>
        <v>2019</v>
      </c>
    </row>
    <row r="6777" spans="1:11" x14ac:dyDescent="0.35">
      <c r="A6777">
        <v>799.2</v>
      </c>
      <c r="B6777" s="24">
        <v>43550</v>
      </c>
      <c r="C6777">
        <v>3</v>
      </c>
      <c r="D6777" s="13">
        <v>230</v>
      </c>
      <c r="E6777" s="13" t="s">
        <v>4</v>
      </c>
      <c r="F6777" s="17">
        <v>-2518</v>
      </c>
      <c r="G6777" t="str">
        <f>_xlfn.XLOOKUP(tbl_GL[[#This Row],[Account_key]],tbl_COA[Account_key],tbl_COA[Class],"Not Found")</f>
        <v>Trading account</v>
      </c>
      <c r="H6777" t="str">
        <f>_xlfn.XLOOKUP(tbl_GL[[#This Row],[Account_key]],tbl_COA[Account_key],tbl_COA[SubClass],"Not Found")</f>
        <v>Cost of Sales</v>
      </c>
      <c r="I6777" t="str">
        <f>_xlfn.XLOOKUP(tbl_GL[[#This Row],[Account_key]],tbl_COA[Account_key],tbl_COA[SubClass2],"Not Found")</f>
        <v>Cost of Sales</v>
      </c>
      <c r="J6777" t="str">
        <f>_xlfn.XLOOKUP(tbl_GL[[#This Row],[Account_key]],tbl_COA[Account_key],tbl_COA[SubAccount],,0)</f>
        <v>Cost of Sales</v>
      </c>
      <c r="K6777">
        <f>YEAR(tbl_GL[[#This Row],[Date]])</f>
        <v>2019</v>
      </c>
    </row>
    <row r="6778" spans="1:11" x14ac:dyDescent="0.35">
      <c r="A6778">
        <v>800.1</v>
      </c>
      <c r="B6778" s="24">
        <v>43550</v>
      </c>
      <c r="C6778">
        <v>3</v>
      </c>
      <c r="D6778" s="13">
        <v>60</v>
      </c>
      <c r="E6778" s="13" t="s">
        <v>4</v>
      </c>
      <c r="F6778" s="17">
        <v>-2518</v>
      </c>
      <c r="G6778" t="str">
        <f>_xlfn.XLOOKUP(tbl_GL[[#This Row],[Account_key]],tbl_COA[Account_key],tbl_COA[Class],"Not Found")</f>
        <v>Assets</v>
      </c>
      <c r="H6778" t="str">
        <f>_xlfn.XLOOKUP(tbl_GL[[#This Row],[Account_key]],tbl_COA[Account_key],tbl_COA[SubClass],"Not Found")</f>
        <v>Assets</v>
      </c>
      <c r="I6778" t="str">
        <f>_xlfn.XLOOKUP(tbl_GL[[#This Row],[Account_key]],tbl_COA[Account_key],tbl_COA[SubClass2],"Not Found")</f>
        <v>Current Assets</v>
      </c>
      <c r="J6778" t="str">
        <f>_xlfn.XLOOKUP(tbl_GL[[#This Row],[Account_key]],tbl_COA[Account_key],tbl_COA[SubAccount],,0)</f>
        <v>Inventory</v>
      </c>
      <c r="K6778">
        <f>YEAR(tbl_GL[[#This Row],[Date]])</f>
        <v>2019</v>
      </c>
    </row>
    <row r="6779" spans="1:11" x14ac:dyDescent="0.35">
      <c r="A6779">
        <v>800.2</v>
      </c>
      <c r="B6779" s="24">
        <v>43550</v>
      </c>
      <c r="C6779">
        <v>3</v>
      </c>
      <c r="D6779" s="13">
        <v>210</v>
      </c>
      <c r="E6779" s="13" t="s">
        <v>8</v>
      </c>
      <c r="F6779" s="17">
        <v>10095</v>
      </c>
      <c r="G6779" t="str">
        <f>_xlfn.XLOOKUP(tbl_GL[[#This Row],[Account_key]],tbl_COA[Account_key],tbl_COA[Class],"Not Found")</f>
        <v>Trading account</v>
      </c>
      <c r="H6779" t="str">
        <f>_xlfn.XLOOKUP(tbl_GL[[#This Row],[Account_key]],tbl_COA[Account_key],tbl_COA[SubClass],"Not Found")</f>
        <v>Sales</v>
      </c>
      <c r="I6779" t="str">
        <f>_xlfn.XLOOKUP(tbl_GL[[#This Row],[Account_key]],tbl_COA[Account_key],tbl_COA[SubClass2],"Not Found")</f>
        <v>Sales</v>
      </c>
      <c r="J6779" t="str">
        <f>_xlfn.XLOOKUP(tbl_GL[[#This Row],[Account_key]],tbl_COA[Account_key],tbl_COA[SubAccount],,0)</f>
        <v>Sales</v>
      </c>
      <c r="K6779">
        <f>YEAR(tbl_GL[[#This Row],[Date]])</f>
        <v>2019</v>
      </c>
    </row>
    <row r="6780" spans="1:11" x14ac:dyDescent="0.35">
      <c r="A6780">
        <v>801.1</v>
      </c>
      <c r="B6780" s="24">
        <v>43550</v>
      </c>
      <c r="C6780">
        <v>3</v>
      </c>
      <c r="D6780" s="13">
        <v>30</v>
      </c>
      <c r="E6780" s="13" t="s">
        <v>8</v>
      </c>
      <c r="F6780" s="17">
        <v>10095</v>
      </c>
      <c r="G6780" t="str">
        <f>_xlfn.XLOOKUP(tbl_GL[[#This Row],[Account_key]],tbl_COA[Account_key],tbl_COA[Class],"Not Found")</f>
        <v>Assets</v>
      </c>
      <c r="H6780" t="str">
        <f>_xlfn.XLOOKUP(tbl_GL[[#This Row],[Account_key]],tbl_COA[Account_key],tbl_COA[SubClass],"Not Found")</f>
        <v>Assets</v>
      </c>
      <c r="I6780" t="str">
        <f>_xlfn.XLOOKUP(tbl_GL[[#This Row],[Account_key]],tbl_COA[Account_key],tbl_COA[SubClass2],"Not Found")</f>
        <v>Current Assets</v>
      </c>
      <c r="J6780" t="str">
        <f>_xlfn.XLOOKUP(tbl_GL[[#This Row],[Account_key]],tbl_COA[Account_key],tbl_COA[SubAccount],,0)</f>
        <v>Trade Receivables</v>
      </c>
      <c r="K6780">
        <f>YEAR(tbl_GL[[#This Row],[Date]])</f>
        <v>2019</v>
      </c>
    </row>
    <row r="6781" spans="1:11" x14ac:dyDescent="0.35">
      <c r="A6781">
        <v>801.2</v>
      </c>
      <c r="B6781" s="24">
        <v>43551</v>
      </c>
      <c r="C6781">
        <v>3</v>
      </c>
      <c r="D6781" s="13">
        <v>300</v>
      </c>
      <c r="E6781" s="13" t="s">
        <v>97</v>
      </c>
      <c r="F6781" s="17">
        <v>-2139</v>
      </c>
      <c r="G6781" t="str">
        <f>_xlfn.XLOOKUP(tbl_GL[[#This Row],[Account_key]],tbl_COA[Account_key],tbl_COA[Class],"Not Found")</f>
        <v>Operating account</v>
      </c>
      <c r="H6781" t="str">
        <f>_xlfn.XLOOKUP(tbl_GL[[#This Row],[Account_key]],tbl_COA[Account_key],tbl_COA[SubClass],"Not Found")</f>
        <v>Operating Expenses</v>
      </c>
      <c r="I6781" t="str">
        <f>_xlfn.XLOOKUP(tbl_GL[[#This Row],[Account_key]],tbl_COA[Account_key],tbl_COA[SubClass2],"Not Found")</f>
        <v>Administration</v>
      </c>
      <c r="J6781" t="str">
        <f>_xlfn.XLOOKUP(tbl_GL[[#This Row],[Account_key]],tbl_COA[Account_key],tbl_COA[SubAccount],,0)</f>
        <v>Entertainment</v>
      </c>
      <c r="K6781">
        <f>YEAR(tbl_GL[[#This Row],[Date]])</f>
        <v>2019</v>
      </c>
    </row>
    <row r="6782" spans="1:11" x14ac:dyDescent="0.35">
      <c r="A6782">
        <v>802.1</v>
      </c>
      <c r="B6782" s="24">
        <v>43551</v>
      </c>
      <c r="C6782">
        <v>3</v>
      </c>
      <c r="D6782" s="13">
        <v>120</v>
      </c>
      <c r="E6782" s="13" t="s">
        <v>97</v>
      </c>
      <c r="F6782" s="17">
        <v>2139</v>
      </c>
      <c r="G6782" t="str">
        <f>_xlfn.XLOOKUP(tbl_GL[[#This Row],[Account_key]],tbl_COA[Account_key],tbl_COA[Class],"Not Found")</f>
        <v>Liabilities and Owners Equity</v>
      </c>
      <c r="H6782" t="str">
        <f>_xlfn.XLOOKUP(tbl_GL[[#This Row],[Account_key]],tbl_COA[Account_key],tbl_COA[SubClass],"Not Found")</f>
        <v>Liabilities</v>
      </c>
      <c r="I6782" t="str">
        <f>_xlfn.XLOOKUP(tbl_GL[[#This Row],[Account_key]],tbl_COA[Account_key],tbl_COA[SubClass2],"Not Found")</f>
        <v>Current Liabilities</v>
      </c>
      <c r="J6782" t="str">
        <f>_xlfn.XLOOKUP(tbl_GL[[#This Row],[Account_key]],tbl_COA[Account_key],tbl_COA[SubAccount],,0)</f>
        <v>Accrued Expenses</v>
      </c>
      <c r="K6782">
        <f>YEAR(tbl_GL[[#This Row],[Date]])</f>
        <v>2019</v>
      </c>
    </row>
    <row r="6783" spans="1:11" x14ac:dyDescent="0.35">
      <c r="A6783">
        <v>802.2</v>
      </c>
      <c r="B6783" s="24">
        <v>43554</v>
      </c>
      <c r="C6783">
        <v>3</v>
      </c>
      <c r="D6783" s="13">
        <v>350</v>
      </c>
      <c r="E6783" s="13" t="s">
        <v>97</v>
      </c>
      <c r="F6783" s="17">
        <v>-1749</v>
      </c>
      <c r="G6783" t="str">
        <f>_xlfn.XLOOKUP(tbl_GL[[#This Row],[Account_key]],tbl_COA[Account_key],tbl_COA[Class],"Not Found")</f>
        <v>Operating account</v>
      </c>
      <c r="H6783" t="str">
        <f>_xlfn.XLOOKUP(tbl_GL[[#This Row],[Account_key]],tbl_COA[Account_key],tbl_COA[SubClass],"Not Found")</f>
        <v>Operating Expenses</v>
      </c>
      <c r="I6783" t="str">
        <f>_xlfn.XLOOKUP(tbl_GL[[#This Row],[Account_key]],tbl_COA[Account_key],tbl_COA[SubClass2],"Not Found")</f>
        <v>Administration</v>
      </c>
      <c r="J6783" t="str">
        <f>_xlfn.XLOOKUP(tbl_GL[[#This Row],[Account_key]],tbl_COA[Account_key],tbl_COA[SubAccount],,0)</f>
        <v>Other Expenses</v>
      </c>
      <c r="K6783">
        <f>YEAR(tbl_GL[[#This Row],[Date]])</f>
        <v>2019</v>
      </c>
    </row>
    <row r="6784" spans="1:11" x14ac:dyDescent="0.35">
      <c r="A6784">
        <v>803.1</v>
      </c>
      <c r="B6784" s="24">
        <v>43554</v>
      </c>
      <c r="C6784">
        <v>3</v>
      </c>
      <c r="D6784" s="13">
        <v>120</v>
      </c>
      <c r="E6784" s="13" t="s">
        <v>97</v>
      </c>
      <c r="F6784" s="17">
        <v>1749</v>
      </c>
      <c r="G6784" t="str">
        <f>_xlfn.XLOOKUP(tbl_GL[[#This Row],[Account_key]],tbl_COA[Account_key],tbl_COA[Class],"Not Found")</f>
        <v>Liabilities and Owners Equity</v>
      </c>
      <c r="H6784" t="str">
        <f>_xlfn.XLOOKUP(tbl_GL[[#This Row],[Account_key]],tbl_COA[Account_key],tbl_COA[SubClass],"Not Found")</f>
        <v>Liabilities</v>
      </c>
      <c r="I6784" t="str">
        <f>_xlfn.XLOOKUP(tbl_GL[[#This Row],[Account_key]],tbl_COA[Account_key],tbl_COA[SubClass2],"Not Found")</f>
        <v>Current Liabilities</v>
      </c>
      <c r="J6784" t="str">
        <f>_xlfn.XLOOKUP(tbl_GL[[#This Row],[Account_key]],tbl_COA[Account_key],tbl_COA[SubAccount],,0)</f>
        <v>Accrued Expenses</v>
      </c>
      <c r="K6784">
        <f>YEAR(tbl_GL[[#This Row],[Date]])</f>
        <v>2019</v>
      </c>
    </row>
    <row r="6785" spans="1:11" x14ac:dyDescent="0.35">
      <c r="A6785">
        <v>803.2</v>
      </c>
      <c r="B6785" s="24">
        <v>43555</v>
      </c>
      <c r="C6785">
        <v>3</v>
      </c>
      <c r="D6785" s="13">
        <v>10</v>
      </c>
      <c r="E6785" s="13" t="s">
        <v>110</v>
      </c>
      <c r="F6785" s="17">
        <v>69</v>
      </c>
      <c r="G6785" t="str">
        <f>_xlfn.XLOOKUP(tbl_GL[[#This Row],[Account_key]],tbl_COA[Account_key],tbl_COA[Class],"Not Found")</f>
        <v>Assets</v>
      </c>
      <c r="H6785" t="str">
        <f>_xlfn.XLOOKUP(tbl_GL[[#This Row],[Account_key]],tbl_COA[Account_key],tbl_COA[SubClass],"Not Found")</f>
        <v>Assets</v>
      </c>
      <c r="I6785" t="str">
        <f>_xlfn.XLOOKUP(tbl_GL[[#This Row],[Account_key]],tbl_COA[Account_key],tbl_COA[SubClass2],"Not Found")</f>
        <v>Current Assets</v>
      </c>
      <c r="J6785" t="str">
        <f>_xlfn.XLOOKUP(tbl_GL[[#This Row],[Account_key]],tbl_COA[Account_key],tbl_COA[SubAccount],,0)</f>
        <v>Cash at Bank</v>
      </c>
      <c r="K6785">
        <f>YEAR(tbl_GL[[#This Row],[Date]])</f>
        <v>2019</v>
      </c>
    </row>
    <row r="6786" spans="1:11" x14ac:dyDescent="0.35">
      <c r="A6786">
        <v>804.1</v>
      </c>
      <c r="B6786" s="24">
        <v>43555</v>
      </c>
      <c r="C6786">
        <v>3</v>
      </c>
      <c r="D6786" s="13">
        <v>430</v>
      </c>
      <c r="E6786" s="13" t="s">
        <v>110</v>
      </c>
      <c r="F6786" s="17">
        <v>69</v>
      </c>
      <c r="G6786" t="str">
        <f>_xlfn.XLOOKUP(tbl_GL[[#This Row],[Account_key]],tbl_COA[Account_key],tbl_COA[Class],"Not Found")</f>
        <v>Non-operating</v>
      </c>
      <c r="H6786" t="str">
        <f>_xlfn.XLOOKUP(tbl_GL[[#This Row],[Account_key]],tbl_COA[Account_key],tbl_COA[SubClass],"Not Found")</f>
        <v>Exchange Loss/Gain</v>
      </c>
      <c r="I6786" t="str">
        <f>_xlfn.XLOOKUP(tbl_GL[[#This Row],[Account_key]],tbl_COA[Account_key],tbl_COA[SubClass2],"Not Found")</f>
        <v>Exchange Loss/Gain</v>
      </c>
      <c r="J6786" t="str">
        <f>_xlfn.XLOOKUP(tbl_GL[[#This Row],[Account_key]],tbl_COA[Account_key],tbl_COA[SubAccount],,0)</f>
        <v>Exchange Loss/Gain</v>
      </c>
      <c r="K6786">
        <f>YEAR(tbl_GL[[#This Row],[Date]])</f>
        <v>2019</v>
      </c>
    </row>
    <row r="6787" spans="1:11" x14ac:dyDescent="0.35">
      <c r="A6787">
        <v>805.2</v>
      </c>
      <c r="B6787" s="24">
        <v>43555</v>
      </c>
      <c r="C6787">
        <v>3</v>
      </c>
      <c r="D6787" s="13">
        <v>400</v>
      </c>
      <c r="E6787" s="13" t="s">
        <v>104</v>
      </c>
      <c r="F6787" s="17">
        <v>-125</v>
      </c>
      <c r="G6787" t="str">
        <f>_xlfn.XLOOKUP(tbl_GL[[#This Row],[Account_key]],tbl_COA[Account_key],tbl_COA[Class],"Not Found")</f>
        <v>Operating account</v>
      </c>
      <c r="H6787" t="str">
        <f>_xlfn.XLOOKUP(tbl_GL[[#This Row],[Account_key]],tbl_COA[Account_key],tbl_COA[SubClass],"Not Found")</f>
        <v>Depreciation &amp; Amortization</v>
      </c>
      <c r="I6787" t="str">
        <f>_xlfn.XLOOKUP(tbl_GL[[#This Row],[Account_key]],tbl_COA[Account_key],tbl_COA[SubClass2],"Not Found")</f>
        <v>Amortization</v>
      </c>
      <c r="J6787" t="str">
        <f>_xlfn.XLOOKUP(tbl_GL[[#This Row],[Account_key]],tbl_COA[Account_key],tbl_COA[SubAccount],,0)</f>
        <v>Amortization of Intangible Assets</v>
      </c>
      <c r="K6787">
        <f>YEAR(tbl_GL[[#This Row],[Date]])</f>
        <v>2019</v>
      </c>
    </row>
    <row r="6788" spans="1:11" x14ac:dyDescent="0.35">
      <c r="A6788">
        <v>806.1</v>
      </c>
      <c r="B6788" s="24">
        <v>43555</v>
      </c>
      <c r="C6788">
        <v>3</v>
      </c>
      <c r="D6788" s="13">
        <v>100</v>
      </c>
      <c r="E6788" s="13" t="s">
        <v>104</v>
      </c>
      <c r="F6788" s="17">
        <v>-125</v>
      </c>
      <c r="G6788" t="str">
        <f>_xlfn.XLOOKUP(tbl_GL[[#This Row],[Account_key]],tbl_COA[Account_key],tbl_COA[Class],"Not Found")</f>
        <v>Assets</v>
      </c>
      <c r="H6788" t="str">
        <f>_xlfn.XLOOKUP(tbl_GL[[#This Row],[Account_key]],tbl_COA[Account_key],tbl_COA[SubClass],"Not Found")</f>
        <v>Assets</v>
      </c>
      <c r="I6788" t="str">
        <f>_xlfn.XLOOKUP(tbl_GL[[#This Row],[Account_key]],tbl_COA[Account_key],tbl_COA[SubClass2],"Not Found")</f>
        <v>Non-Current Assets</v>
      </c>
      <c r="J6788" t="str">
        <f>_xlfn.XLOOKUP(tbl_GL[[#This Row],[Account_key]],tbl_COA[Account_key],tbl_COA[SubAccount],,0)</f>
        <v>Patents and trademarks</v>
      </c>
      <c r="K6788">
        <f>YEAR(tbl_GL[[#This Row],[Date]])</f>
        <v>2019</v>
      </c>
    </row>
    <row r="6789" spans="1:11" x14ac:dyDescent="0.35">
      <c r="A6789">
        <v>806.2</v>
      </c>
      <c r="B6789" s="24">
        <v>43555</v>
      </c>
      <c r="C6789">
        <v>3</v>
      </c>
      <c r="D6789" s="13">
        <v>440</v>
      </c>
      <c r="E6789" s="13" t="s">
        <v>112</v>
      </c>
      <c r="F6789" s="17">
        <v>-225</v>
      </c>
      <c r="G6789" t="str">
        <f>_xlfn.XLOOKUP(tbl_GL[[#This Row],[Account_key]],tbl_COA[Account_key],tbl_COA[Class],"Not Found")</f>
        <v>Interest &amp; Tax</v>
      </c>
      <c r="H6789" t="str">
        <f>_xlfn.XLOOKUP(tbl_GL[[#This Row],[Account_key]],tbl_COA[Account_key],tbl_COA[SubClass],"Not Found")</f>
        <v>Interest Expense</v>
      </c>
      <c r="I6789" t="str">
        <f>_xlfn.XLOOKUP(tbl_GL[[#This Row],[Account_key]],tbl_COA[Account_key],tbl_COA[SubClass2],"Not Found")</f>
        <v>Interest Expense</v>
      </c>
      <c r="J6789" t="str">
        <f>_xlfn.XLOOKUP(tbl_GL[[#This Row],[Account_key]],tbl_COA[Account_key],tbl_COA[SubAccount],,0)</f>
        <v>Interest Expense</v>
      </c>
      <c r="K6789">
        <f>YEAR(tbl_GL[[#This Row],[Date]])</f>
        <v>2019</v>
      </c>
    </row>
    <row r="6790" spans="1:11" x14ac:dyDescent="0.35">
      <c r="A6790">
        <v>807.1</v>
      </c>
      <c r="B6790" s="24">
        <v>43555</v>
      </c>
      <c r="C6790">
        <v>3</v>
      </c>
      <c r="D6790" s="13">
        <v>121</v>
      </c>
      <c r="E6790" s="13" t="s">
        <v>112</v>
      </c>
      <c r="F6790" s="17">
        <v>225</v>
      </c>
      <c r="G6790" t="str">
        <f>_xlfn.XLOOKUP(tbl_GL[[#This Row],[Account_key]],tbl_COA[Account_key],tbl_COA[Class],"Not Found")</f>
        <v>Liabilities and Owners Equity</v>
      </c>
      <c r="H6790" t="str">
        <f>_xlfn.XLOOKUP(tbl_GL[[#This Row],[Account_key]],tbl_COA[Account_key],tbl_COA[SubClass],"Not Found")</f>
        <v>Liabilities</v>
      </c>
      <c r="I6790" t="str">
        <f>_xlfn.XLOOKUP(tbl_GL[[#This Row],[Account_key]],tbl_COA[Account_key],tbl_COA[SubClass2],"Not Found")</f>
        <v>Current Liabilities</v>
      </c>
      <c r="J6790" t="str">
        <f>_xlfn.XLOOKUP(tbl_GL[[#This Row],[Account_key]],tbl_COA[Account_key],tbl_COA[SubAccount],,0)</f>
        <v>Interest Payable</v>
      </c>
      <c r="K6790">
        <f>YEAR(tbl_GL[[#This Row],[Date]])</f>
        <v>2019</v>
      </c>
    </row>
    <row r="6791" spans="1:11" x14ac:dyDescent="0.35">
      <c r="A6791">
        <v>807.2</v>
      </c>
      <c r="B6791" s="24">
        <v>43555</v>
      </c>
      <c r="C6791">
        <v>3</v>
      </c>
      <c r="D6791" s="13">
        <v>10</v>
      </c>
      <c r="E6791" s="13" t="s">
        <v>113</v>
      </c>
      <c r="F6791" s="17">
        <v>233</v>
      </c>
      <c r="G6791" t="str">
        <f>_xlfn.XLOOKUP(tbl_GL[[#This Row],[Account_key]],tbl_COA[Account_key],tbl_COA[Class],"Not Found")</f>
        <v>Assets</v>
      </c>
      <c r="H6791" t="str">
        <f>_xlfn.XLOOKUP(tbl_GL[[#This Row],[Account_key]],tbl_COA[Account_key],tbl_COA[SubClass],"Not Found")</f>
        <v>Assets</v>
      </c>
      <c r="I6791" t="str">
        <f>_xlfn.XLOOKUP(tbl_GL[[#This Row],[Account_key]],tbl_COA[Account_key],tbl_COA[SubClass2],"Not Found")</f>
        <v>Current Assets</v>
      </c>
      <c r="J6791" t="str">
        <f>_xlfn.XLOOKUP(tbl_GL[[#This Row],[Account_key]],tbl_COA[Account_key],tbl_COA[SubAccount],,0)</f>
        <v>Cash at Bank</v>
      </c>
      <c r="K6791">
        <f>YEAR(tbl_GL[[#This Row],[Date]])</f>
        <v>2019</v>
      </c>
    </row>
    <row r="6792" spans="1:11" x14ac:dyDescent="0.35">
      <c r="A6792">
        <v>808.1</v>
      </c>
      <c r="B6792" s="24">
        <v>43555</v>
      </c>
      <c r="C6792">
        <v>3</v>
      </c>
      <c r="D6792" s="13">
        <v>410</v>
      </c>
      <c r="E6792" s="13" t="s">
        <v>113</v>
      </c>
      <c r="F6792" s="17">
        <v>233</v>
      </c>
      <c r="G6792" t="str">
        <f>_xlfn.XLOOKUP(tbl_GL[[#This Row],[Account_key]],tbl_COA[Account_key],tbl_COA[Class],"Not Found")</f>
        <v>Non-operating</v>
      </c>
      <c r="H6792" t="str">
        <f>_xlfn.XLOOKUP(tbl_GL[[#This Row],[Account_key]],tbl_COA[Account_key],tbl_COA[SubClass],"Not Found")</f>
        <v>Interest Income</v>
      </c>
      <c r="I6792" t="str">
        <f>_xlfn.XLOOKUP(tbl_GL[[#This Row],[Account_key]],tbl_COA[Account_key],tbl_COA[SubClass2],"Not Found")</f>
        <v>Interest Income</v>
      </c>
      <c r="J6792" t="str">
        <f>_xlfn.XLOOKUP(tbl_GL[[#This Row],[Account_key]],tbl_COA[Account_key],tbl_COA[SubAccount],,0)</f>
        <v>Interest Income</v>
      </c>
      <c r="K6792">
        <f>YEAR(tbl_GL[[#This Row],[Date]])</f>
        <v>2019</v>
      </c>
    </row>
    <row r="6793" spans="1:11" x14ac:dyDescent="0.35">
      <c r="A6793">
        <v>808.2</v>
      </c>
      <c r="B6793" s="24">
        <v>43555</v>
      </c>
      <c r="C6793">
        <v>3</v>
      </c>
      <c r="D6793" s="13">
        <v>450</v>
      </c>
      <c r="E6793" s="23" t="s">
        <v>108</v>
      </c>
      <c r="F6793" s="17">
        <v>865</v>
      </c>
      <c r="G6793" t="str">
        <f>_xlfn.XLOOKUP(tbl_GL[[#This Row],[Account_key]],tbl_COA[Account_key],tbl_COA[Class],"Not Found")</f>
        <v>Interest &amp; Tax</v>
      </c>
      <c r="H6793" t="str">
        <f>_xlfn.XLOOKUP(tbl_GL[[#This Row],[Account_key]],tbl_COA[Account_key],tbl_COA[SubClass],"Not Found")</f>
        <v>Taxation</v>
      </c>
      <c r="I6793" t="str">
        <f>_xlfn.XLOOKUP(tbl_GL[[#This Row],[Account_key]],tbl_COA[Account_key],tbl_COA[SubClass2],"Not Found")</f>
        <v>Taxation</v>
      </c>
      <c r="J6793" t="str">
        <f>_xlfn.XLOOKUP(tbl_GL[[#This Row],[Account_key]],tbl_COA[Account_key],tbl_COA[SubAccount],,0)</f>
        <v>Taxation</v>
      </c>
      <c r="K6793">
        <f>YEAR(tbl_GL[[#This Row],[Date]])</f>
        <v>2019</v>
      </c>
    </row>
    <row r="6794" spans="1:11" x14ac:dyDescent="0.35">
      <c r="A6794">
        <v>809.1</v>
      </c>
      <c r="B6794" s="24">
        <v>43555</v>
      </c>
      <c r="C6794">
        <v>3</v>
      </c>
      <c r="D6794" s="13">
        <v>122</v>
      </c>
      <c r="E6794" s="23" t="s">
        <v>108</v>
      </c>
      <c r="F6794" s="17">
        <v>-865</v>
      </c>
      <c r="G6794" t="str">
        <f>_xlfn.XLOOKUP(tbl_GL[[#This Row],[Account_key]],tbl_COA[Account_key],tbl_COA[Class],"Not Found")</f>
        <v>Liabilities and Owners Equity</v>
      </c>
      <c r="H6794" t="str">
        <f>_xlfn.XLOOKUP(tbl_GL[[#This Row],[Account_key]],tbl_COA[Account_key],tbl_COA[SubClass],"Not Found")</f>
        <v>Liabilities</v>
      </c>
      <c r="I6794" t="str">
        <f>_xlfn.XLOOKUP(tbl_GL[[#This Row],[Account_key]],tbl_COA[Account_key],tbl_COA[SubClass2],"Not Found")</f>
        <v>Current Liabilities</v>
      </c>
      <c r="J6794" t="str">
        <f>_xlfn.XLOOKUP(tbl_GL[[#This Row],[Account_key]],tbl_COA[Account_key],tbl_COA[SubAccount],,0)</f>
        <v>Tax payable</v>
      </c>
      <c r="K6794">
        <f>YEAR(tbl_GL[[#This Row],[Date]])</f>
        <v>2019</v>
      </c>
    </row>
    <row r="6795" spans="1:11" x14ac:dyDescent="0.35">
      <c r="A6795">
        <v>809.2</v>
      </c>
      <c r="B6795" s="24">
        <v>43555</v>
      </c>
      <c r="C6795">
        <v>3</v>
      </c>
      <c r="D6795" s="13">
        <v>240</v>
      </c>
      <c r="E6795" s="13" t="s">
        <v>56</v>
      </c>
      <c r="F6795" s="17">
        <v>-2813</v>
      </c>
      <c r="G6795" t="str">
        <f>_xlfn.XLOOKUP(tbl_GL[[#This Row],[Account_key]],tbl_COA[Account_key],tbl_COA[Class],"Not Found")</f>
        <v>Operating account</v>
      </c>
      <c r="H6795" t="str">
        <f>_xlfn.XLOOKUP(tbl_GL[[#This Row],[Account_key]],tbl_COA[Account_key],tbl_COA[SubClass],"Not Found")</f>
        <v>Operating Expenses</v>
      </c>
      <c r="I6795" t="str">
        <f>_xlfn.XLOOKUP(tbl_GL[[#This Row],[Account_key]],tbl_COA[Account_key],tbl_COA[SubClass2],"Not Found")</f>
        <v>Sales &amp; Distribution</v>
      </c>
      <c r="J6795" t="str">
        <f>_xlfn.XLOOKUP(tbl_GL[[#This Row],[Account_key]],tbl_COA[Account_key],tbl_COA[SubAccount],,0)</f>
        <v>Salaries</v>
      </c>
      <c r="K6795">
        <f>YEAR(tbl_GL[[#This Row],[Date]])</f>
        <v>2019</v>
      </c>
    </row>
    <row r="6796" spans="1:11" x14ac:dyDescent="0.35">
      <c r="A6796">
        <v>810.1</v>
      </c>
      <c r="B6796" s="24">
        <v>43555</v>
      </c>
      <c r="C6796">
        <v>3</v>
      </c>
      <c r="D6796" s="13">
        <v>10</v>
      </c>
      <c r="E6796" s="13" t="s">
        <v>56</v>
      </c>
      <c r="F6796" s="17">
        <v>-2813</v>
      </c>
      <c r="G6796" t="str">
        <f>_xlfn.XLOOKUP(tbl_GL[[#This Row],[Account_key]],tbl_COA[Account_key],tbl_COA[Class],"Not Found")</f>
        <v>Assets</v>
      </c>
      <c r="H6796" t="str">
        <f>_xlfn.XLOOKUP(tbl_GL[[#This Row],[Account_key]],tbl_COA[Account_key],tbl_COA[SubClass],"Not Found")</f>
        <v>Assets</v>
      </c>
      <c r="I6796" t="str">
        <f>_xlfn.XLOOKUP(tbl_GL[[#This Row],[Account_key]],tbl_COA[Account_key],tbl_COA[SubClass2],"Not Found")</f>
        <v>Current Assets</v>
      </c>
      <c r="J6796" t="str">
        <f>_xlfn.XLOOKUP(tbl_GL[[#This Row],[Account_key]],tbl_COA[Account_key],tbl_COA[SubAccount],,0)</f>
        <v>Cash at Bank</v>
      </c>
      <c r="K6796">
        <f>YEAR(tbl_GL[[#This Row],[Date]])</f>
        <v>2019</v>
      </c>
    </row>
    <row r="6797" spans="1:11" x14ac:dyDescent="0.35">
      <c r="A6797">
        <v>810.2</v>
      </c>
      <c r="B6797" s="24">
        <v>43555</v>
      </c>
      <c r="C6797">
        <v>3</v>
      </c>
      <c r="D6797" s="13">
        <v>380</v>
      </c>
      <c r="E6797" s="13" t="s">
        <v>101</v>
      </c>
      <c r="F6797" s="17">
        <v>-4900</v>
      </c>
      <c r="G6797" t="str">
        <f>_xlfn.XLOOKUP(tbl_GL[[#This Row],[Account_key]],tbl_COA[Account_key],tbl_COA[Class],"Not Found")</f>
        <v>Operating account</v>
      </c>
      <c r="H6797" t="str">
        <f>_xlfn.XLOOKUP(tbl_GL[[#This Row],[Account_key]],tbl_COA[Account_key],tbl_COA[SubClass],"Not Found")</f>
        <v>Depreciation &amp; Amortization</v>
      </c>
      <c r="I6797" t="str">
        <f>_xlfn.XLOOKUP(tbl_GL[[#This Row],[Account_key]],tbl_COA[Account_key],tbl_COA[SubClass2],"Not Found")</f>
        <v>Depreciation</v>
      </c>
      <c r="J6797" t="str">
        <f>_xlfn.XLOOKUP(tbl_GL[[#This Row],[Account_key]],tbl_COA[Account_key],tbl_COA[SubAccount],,0)</f>
        <v>Equipment</v>
      </c>
      <c r="K6797">
        <f>YEAR(tbl_GL[[#This Row],[Date]])</f>
        <v>2019</v>
      </c>
    </row>
    <row r="6798" spans="1:11" x14ac:dyDescent="0.35">
      <c r="A6798">
        <v>811.1</v>
      </c>
      <c r="B6798" s="24">
        <v>43555</v>
      </c>
      <c r="C6798">
        <v>3</v>
      </c>
      <c r="D6798" s="13">
        <v>90</v>
      </c>
      <c r="E6798" s="13" t="s">
        <v>101</v>
      </c>
      <c r="F6798" s="17">
        <v>-4900</v>
      </c>
      <c r="G6798" t="str">
        <f>_xlfn.XLOOKUP(tbl_GL[[#This Row],[Account_key]],tbl_COA[Account_key],tbl_COA[Class],"Not Found")</f>
        <v>Assets</v>
      </c>
      <c r="H6798" t="str">
        <f>_xlfn.XLOOKUP(tbl_GL[[#This Row],[Account_key]],tbl_COA[Account_key],tbl_COA[SubClass],"Not Found")</f>
        <v>Assets</v>
      </c>
      <c r="I6798" t="str">
        <f>_xlfn.XLOOKUP(tbl_GL[[#This Row],[Account_key]],tbl_COA[Account_key],tbl_COA[SubClass2],"Not Found")</f>
        <v>Non-Current Assets</v>
      </c>
      <c r="J6798" t="str">
        <f>_xlfn.XLOOKUP(tbl_GL[[#This Row],[Account_key]],tbl_COA[Account_key],tbl_COA[SubAccount],,0)</f>
        <v>Office Furniture &amp; Equipment</v>
      </c>
      <c r="K6798">
        <f>YEAR(tbl_GL[[#This Row],[Date]])</f>
        <v>2019</v>
      </c>
    </row>
    <row r="6799" spans="1:11" x14ac:dyDescent="0.35">
      <c r="A6799">
        <v>811.2</v>
      </c>
      <c r="B6799" s="24">
        <v>43556</v>
      </c>
      <c r="C6799">
        <v>3</v>
      </c>
      <c r="D6799" s="13">
        <v>230</v>
      </c>
      <c r="E6799" s="13" t="s">
        <v>4</v>
      </c>
      <c r="F6799" s="17">
        <v>-509</v>
      </c>
      <c r="G6799" t="str">
        <f>_xlfn.XLOOKUP(tbl_GL[[#This Row],[Account_key]],tbl_COA[Account_key],tbl_COA[Class],"Not Found")</f>
        <v>Trading account</v>
      </c>
      <c r="H6799" t="str">
        <f>_xlfn.XLOOKUP(tbl_GL[[#This Row],[Account_key]],tbl_COA[Account_key],tbl_COA[SubClass],"Not Found")</f>
        <v>Cost of Sales</v>
      </c>
      <c r="I6799" t="str">
        <f>_xlfn.XLOOKUP(tbl_GL[[#This Row],[Account_key]],tbl_COA[Account_key],tbl_COA[SubClass2],"Not Found")</f>
        <v>Cost of Sales</v>
      </c>
      <c r="J6799" t="str">
        <f>_xlfn.XLOOKUP(tbl_GL[[#This Row],[Account_key]],tbl_COA[Account_key],tbl_COA[SubAccount],,0)</f>
        <v>Cost of Sales</v>
      </c>
      <c r="K6799">
        <f>YEAR(tbl_GL[[#This Row],[Date]])</f>
        <v>2019</v>
      </c>
    </row>
    <row r="6800" spans="1:11" x14ac:dyDescent="0.35">
      <c r="A6800">
        <v>812.1</v>
      </c>
      <c r="B6800" s="24">
        <v>43556</v>
      </c>
      <c r="C6800">
        <v>3</v>
      </c>
      <c r="D6800" s="13">
        <v>60</v>
      </c>
      <c r="E6800" s="13" t="s">
        <v>4</v>
      </c>
      <c r="F6800" s="17">
        <v>-509</v>
      </c>
      <c r="G6800" t="str">
        <f>_xlfn.XLOOKUP(tbl_GL[[#This Row],[Account_key]],tbl_COA[Account_key],tbl_COA[Class],"Not Found")</f>
        <v>Assets</v>
      </c>
      <c r="H6800" t="str">
        <f>_xlfn.XLOOKUP(tbl_GL[[#This Row],[Account_key]],tbl_COA[Account_key],tbl_COA[SubClass],"Not Found")</f>
        <v>Assets</v>
      </c>
      <c r="I6800" t="str">
        <f>_xlfn.XLOOKUP(tbl_GL[[#This Row],[Account_key]],tbl_COA[Account_key],tbl_COA[SubClass2],"Not Found")</f>
        <v>Current Assets</v>
      </c>
      <c r="J6800" t="str">
        <f>_xlfn.XLOOKUP(tbl_GL[[#This Row],[Account_key]],tbl_COA[Account_key],tbl_COA[SubAccount],,0)</f>
        <v>Inventory</v>
      </c>
      <c r="K6800">
        <f>YEAR(tbl_GL[[#This Row],[Date]])</f>
        <v>2019</v>
      </c>
    </row>
    <row r="6801" spans="1:11" x14ac:dyDescent="0.35">
      <c r="A6801">
        <v>812.2</v>
      </c>
      <c r="B6801" s="24">
        <v>43556</v>
      </c>
      <c r="C6801">
        <v>3</v>
      </c>
      <c r="D6801" s="13">
        <v>210</v>
      </c>
      <c r="E6801" s="13" t="s">
        <v>8</v>
      </c>
      <c r="F6801" s="17">
        <v>2042</v>
      </c>
      <c r="G6801" t="str">
        <f>_xlfn.XLOOKUP(tbl_GL[[#This Row],[Account_key]],tbl_COA[Account_key],tbl_COA[Class],"Not Found")</f>
        <v>Trading account</v>
      </c>
      <c r="H6801" t="str">
        <f>_xlfn.XLOOKUP(tbl_GL[[#This Row],[Account_key]],tbl_COA[Account_key],tbl_COA[SubClass],"Not Found")</f>
        <v>Sales</v>
      </c>
      <c r="I6801" t="str">
        <f>_xlfn.XLOOKUP(tbl_GL[[#This Row],[Account_key]],tbl_COA[Account_key],tbl_COA[SubClass2],"Not Found")</f>
        <v>Sales</v>
      </c>
      <c r="J6801" t="str">
        <f>_xlfn.XLOOKUP(tbl_GL[[#This Row],[Account_key]],tbl_COA[Account_key],tbl_COA[SubAccount],,0)</f>
        <v>Sales</v>
      </c>
      <c r="K6801">
        <f>YEAR(tbl_GL[[#This Row],[Date]])</f>
        <v>2019</v>
      </c>
    </row>
    <row r="6802" spans="1:11" x14ac:dyDescent="0.35">
      <c r="A6802">
        <v>813.1</v>
      </c>
      <c r="B6802" s="24">
        <v>43556</v>
      </c>
      <c r="C6802">
        <v>3</v>
      </c>
      <c r="D6802" s="13">
        <v>30</v>
      </c>
      <c r="E6802" s="13" t="s">
        <v>8</v>
      </c>
      <c r="F6802" s="17">
        <v>2042</v>
      </c>
      <c r="G6802" t="str">
        <f>_xlfn.XLOOKUP(tbl_GL[[#This Row],[Account_key]],tbl_COA[Account_key],tbl_COA[Class],"Not Found")</f>
        <v>Assets</v>
      </c>
      <c r="H6802" t="str">
        <f>_xlfn.XLOOKUP(tbl_GL[[#This Row],[Account_key]],tbl_COA[Account_key],tbl_COA[SubClass],"Not Found")</f>
        <v>Assets</v>
      </c>
      <c r="I6802" t="str">
        <f>_xlfn.XLOOKUP(tbl_GL[[#This Row],[Account_key]],tbl_COA[Account_key],tbl_COA[SubClass2],"Not Found")</f>
        <v>Current Assets</v>
      </c>
      <c r="J6802" t="str">
        <f>_xlfn.XLOOKUP(tbl_GL[[#This Row],[Account_key]],tbl_COA[Account_key],tbl_COA[SubAccount],,0)</f>
        <v>Trade Receivables</v>
      </c>
      <c r="K6802">
        <f>YEAR(tbl_GL[[#This Row],[Date]])</f>
        <v>2019</v>
      </c>
    </row>
    <row r="6803" spans="1:11" x14ac:dyDescent="0.35">
      <c r="A6803">
        <v>813.2</v>
      </c>
      <c r="B6803" s="24">
        <v>43556</v>
      </c>
      <c r="C6803">
        <v>3</v>
      </c>
      <c r="D6803" s="13">
        <v>30</v>
      </c>
      <c r="E6803" s="13" t="s">
        <v>80</v>
      </c>
      <c r="F6803" s="17">
        <v>-10291</v>
      </c>
      <c r="G6803" t="str">
        <f>_xlfn.XLOOKUP(tbl_GL[[#This Row],[Account_key]],tbl_COA[Account_key],tbl_COA[Class],"Not Found")</f>
        <v>Assets</v>
      </c>
      <c r="H6803" t="str">
        <f>_xlfn.XLOOKUP(tbl_GL[[#This Row],[Account_key]],tbl_COA[Account_key],tbl_COA[SubClass],"Not Found")</f>
        <v>Assets</v>
      </c>
      <c r="I6803" t="str">
        <f>_xlfn.XLOOKUP(tbl_GL[[#This Row],[Account_key]],tbl_COA[Account_key],tbl_COA[SubClass2],"Not Found")</f>
        <v>Current Assets</v>
      </c>
      <c r="J6803" t="str">
        <f>_xlfn.XLOOKUP(tbl_GL[[#This Row],[Account_key]],tbl_COA[Account_key],tbl_COA[SubAccount],,0)</f>
        <v>Trade Receivables</v>
      </c>
      <c r="K6803">
        <f>YEAR(tbl_GL[[#This Row],[Date]])</f>
        <v>2019</v>
      </c>
    </row>
    <row r="6804" spans="1:11" x14ac:dyDescent="0.35">
      <c r="A6804">
        <v>814.1</v>
      </c>
      <c r="B6804" s="24">
        <v>43556</v>
      </c>
      <c r="C6804">
        <v>3</v>
      </c>
      <c r="D6804" s="13">
        <v>10</v>
      </c>
      <c r="E6804" s="13" t="s">
        <v>80</v>
      </c>
      <c r="F6804" s="17">
        <v>10291</v>
      </c>
      <c r="G6804" t="str">
        <f>_xlfn.XLOOKUP(tbl_GL[[#This Row],[Account_key]],tbl_COA[Account_key],tbl_COA[Class],"Not Found")</f>
        <v>Assets</v>
      </c>
      <c r="H6804" t="str">
        <f>_xlfn.XLOOKUP(tbl_GL[[#This Row],[Account_key]],tbl_COA[Account_key],tbl_COA[SubClass],"Not Found")</f>
        <v>Assets</v>
      </c>
      <c r="I6804" t="str">
        <f>_xlfn.XLOOKUP(tbl_GL[[#This Row],[Account_key]],tbl_COA[Account_key],tbl_COA[SubClass2],"Not Found")</f>
        <v>Current Assets</v>
      </c>
      <c r="J6804" t="str">
        <f>_xlfn.XLOOKUP(tbl_GL[[#This Row],[Account_key]],tbl_COA[Account_key],tbl_COA[SubAccount],,0)</f>
        <v>Cash at Bank</v>
      </c>
      <c r="K6804">
        <f>YEAR(tbl_GL[[#This Row],[Date]])</f>
        <v>2019</v>
      </c>
    </row>
    <row r="6805" spans="1:11" x14ac:dyDescent="0.35">
      <c r="A6805">
        <v>814.2</v>
      </c>
      <c r="B6805" s="24">
        <v>43556</v>
      </c>
      <c r="C6805">
        <v>3</v>
      </c>
      <c r="D6805" s="13">
        <v>60</v>
      </c>
      <c r="E6805" s="13" t="s">
        <v>84</v>
      </c>
      <c r="F6805" s="17">
        <v>16200</v>
      </c>
      <c r="G6805" t="str">
        <f>_xlfn.XLOOKUP(tbl_GL[[#This Row],[Account_key]],tbl_COA[Account_key],tbl_COA[Class],"Not Found")</f>
        <v>Assets</v>
      </c>
      <c r="H6805" t="str">
        <f>_xlfn.XLOOKUP(tbl_GL[[#This Row],[Account_key]],tbl_COA[Account_key],tbl_COA[SubClass],"Not Found")</f>
        <v>Assets</v>
      </c>
      <c r="I6805" t="str">
        <f>_xlfn.XLOOKUP(tbl_GL[[#This Row],[Account_key]],tbl_COA[Account_key],tbl_COA[SubClass2],"Not Found")</f>
        <v>Current Assets</v>
      </c>
      <c r="J6805" t="str">
        <f>_xlfn.XLOOKUP(tbl_GL[[#This Row],[Account_key]],tbl_COA[Account_key],tbl_COA[SubAccount],,0)</f>
        <v>Inventory</v>
      </c>
      <c r="K6805">
        <f>YEAR(tbl_GL[[#This Row],[Date]])</f>
        <v>2019</v>
      </c>
    </row>
    <row r="6806" spans="1:11" x14ac:dyDescent="0.35">
      <c r="A6806">
        <v>815.1</v>
      </c>
      <c r="B6806" s="24">
        <v>43556</v>
      </c>
      <c r="C6806">
        <v>3</v>
      </c>
      <c r="D6806" s="13">
        <v>110</v>
      </c>
      <c r="E6806" s="13" t="s">
        <v>84</v>
      </c>
      <c r="F6806" s="17">
        <v>16200</v>
      </c>
      <c r="G6806" t="str">
        <f>_xlfn.XLOOKUP(tbl_GL[[#This Row],[Account_key]],tbl_COA[Account_key],tbl_COA[Class],"Not Found")</f>
        <v>Liabilities and Owners Equity</v>
      </c>
      <c r="H6806" t="str">
        <f>_xlfn.XLOOKUP(tbl_GL[[#This Row],[Account_key]],tbl_COA[Account_key],tbl_COA[SubClass],"Not Found")</f>
        <v>Liabilities</v>
      </c>
      <c r="I6806" t="str">
        <f>_xlfn.XLOOKUP(tbl_GL[[#This Row],[Account_key]],tbl_COA[Account_key],tbl_COA[SubClass2],"Not Found")</f>
        <v>Current Liabilities</v>
      </c>
      <c r="J6806" t="str">
        <f>_xlfn.XLOOKUP(tbl_GL[[#This Row],[Account_key]],tbl_COA[Account_key],tbl_COA[SubAccount],,0)</f>
        <v>Trade Payables</v>
      </c>
      <c r="K6806">
        <f>YEAR(tbl_GL[[#This Row],[Date]])</f>
        <v>2019</v>
      </c>
    </row>
    <row r="6807" spans="1:11" x14ac:dyDescent="0.35">
      <c r="A6807">
        <v>815.2</v>
      </c>
      <c r="B6807" s="24">
        <v>43557</v>
      </c>
      <c r="C6807">
        <v>3</v>
      </c>
      <c r="D6807" s="13">
        <v>320</v>
      </c>
      <c r="E6807" s="13" t="s">
        <v>97</v>
      </c>
      <c r="F6807" s="17">
        <v>-1535</v>
      </c>
      <c r="G6807" t="str">
        <f>_xlfn.XLOOKUP(tbl_GL[[#This Row],[Account_key]],tbl_COA[Account_key],tbl_COA[Class],"Not Found")</f>
        <v>Operating account</v>
      </c>
      <c r="H6807" t="str">
        <f>_xlfn.XLOOKUP(tbl_GL[[#This Row],[Account_key]],tbl_COA[Account_key],tbl_COA[SubClass],"Not Found")</f>
        <v>Operating Expenses</v>
      </c>
      <c r="I6807" t="str">
        <f>_xlfn.XLOOKUP(tbl_GL[[#This Row],[Account_key]],tbl_COA[Account_key],tbl_COA[SubClass2],"Not Found")</f>
        <v>Administration</v>
      </c>
      <c r="J6807" t="str">
        <f>_xlfn.XLOOKUP(tbl_GL[[#This Row],[Account_key]],tbl_COA[Account_key],tbl_COA[SubAccount],,0)</f>
        <v>Professional Services</v>
      </c>
      <c r="K6807">
        <f>YEAR(tbl_GL[[#This Row],[Date]])</f>
        <v>2019</v>
      </c>
    </row>
    <row r="6808" spans="1:11" x14ac:dyDescent="0.35">
      <c r="A6808">
        <v>816.1</v>
      </c>
      <c r="B6808" s="24">
        <v>43557</v>
      </c>
      <c r="C6808">
        <v>3</v>
      </c>
      <c r="D6808" s="13">
        <v>120</v>
      </c>
      <c r="E6808" s="13" t="s">
        <v>97</v>
      </c>
      <c r="F6808" s="17">
        <v>1535</v>
      </c>
      <c r="G6808" t="str">
        <f>_xlfn.XLOOKUP(tbl_GL[[#This Row],[Account_key]],tbl_COA[Account_key],tbl_COA[Class],"Not Found")</f>
        <v>Liabilities and Owners Equity</v>
      </c>
      <c r="H6808" t="str">
        <f>_xlfn.XLOOKUP(tbl_GL[[#This Row],[Account_key]],tbl_COA[Account_key],tbl_COA[SubClass],"Not Found")</f>
        <v>Liabilities</v>
      </c>
      <c r="I6808" t="str">
        <f>_xlfn.XLOOKUP(tbl_GL[[#This Row],[Account_key]],tbl_COA[Account_key],tbl_COA[SubClass2],"Not Found")</f>
        <v>Current Liabilities</v>
      </c>
      <c r="J6808" t="str">
        <f>_xlfn.XLOOKUP(tbl_GL[[#This Row],[Account_key]],tbl_COA[Account_key],tbl_COA[SubAccount],,0)</f>
        <v>Accrued Expenses</v>
      </c>
      <c r="K6808">
        <f>YEAR(tbl_GL[[#This Row],[Date]])</f>
        <v>2019</v>
      </c>
    </row>
    <row r="6809" spans="1:11" x14ac:dyDescent="0.35">
      <c r="A6809">
        <v>816.2</v>
      </c>
      <c r="B6809" s="24">
        <v>43557</v>
      </c>
      <c r="C6809">
        <v>3</v>
      </c>
      <c r="D6809" s="13">
        <v>10</v>
      </c>
      <c r="E6809" s="13" t="s">
        <v>98</v>
      </c>
      <c r="F6809" s="17">
        <v>-1931</v>
      </c>
      <c r="G6809" t="str">
        <f>_xlfn.XLOOKUP(tbl_GL[[#This Row],[Account_key]],tbl_COA[Account_key],tbl_COA[Class],"Not Found")</f>
        <v>Assets</v>
      </c>
      <c r="H6809" t="str">
        <f>_xlfn.XLOOKUP(tbl_GL[[#This Row],[Account_key]],tbl_COA[Account_key],tbl_COA[SubClass],"Not Found")</f>
        <v>Assets</v>
      </c>
      <c r="I6809" t="str">
        <f>_xlfn.XLOOKUP(tbl_GL[[#This Row],[Account_key]],tbl_COA[Account_key],tbl_COA[SubClass2],"Not Found")</f>
        <v>Current Assets</v>
      </c>
      <c r="J6809" t="str">
        <f>_xlfn.XLOOKUP(tbl_GL[[#This Row],[Account_key]],tbl_COA[Account_key],tbl_COA[SubAccount],,0)</f>
        <v>Cash at Bank</v>
      </c>
      <c r="K6809">
        <f>YEAR(tbl_GL[[#This Row],[Date]])</f>
        <v>2019</v>
      </c>
    </row>
    <row r="6810" spans="1:11" x14ac:dyDescent="0.35">
      <c r="A6810">
        <v>817.1</v>
      </c>
      <c r="B6810" s="24">
        <v>43557</v>
      </c>
      <c r="C6810">
        <v>3</v>
      </c>
      <c r="D6810" s="13">
        <v>120</v>
      </c>
      <c r="E6810" s="13" t="s">
        <v>98</v>
      </c>
      <c r="F6810" s="17">
        <v>-1931</v>
      </c>
      <c r="G6810" t="str">
        <f>_xlfn.XLOOKUP(tbl_GL[[#This Row],[Account_key]],tbl_COA[Account_key],tbl_COA[Class],"Not Found")</f>
        <v>Liabilities and Owners Equity</v>
      </c>
      <c r="H6810" t="str">
        <f>_xlfn.XLOOKUP(tbl_GL[[#This Row],[Account_key]],tbl_COA[Account_key],tbl_COA[SubClass],"Not Found")</f>
        <v>Liabilities</v>
      </c>
      <c r="I6810" t="str">
        <f>_xlfn.XLOOKUP(tbl_GL[[#This Row],[Account_key]],tbl_COA[Account_key],tbl_COA[SubClass2],"Not Found")</f>
        <v>Current Liabilities</v>
      </c>
      <c r="J6810" t="str">
        <f>_xlfn.XLOOKUP(tbl_GL[[#This Row],[Account_key]],tbl_COA[Account_key],tbl_COA[SubAccount],,0)</f>
        <v>Accrued Expenses</v>
      </c>
      <c r="K6810">
        <f>YEAR(tbl_GL[[#This Row],[Date]])</f>
        <v>2019</v>
      </c>
    </row>
    <row r="6811" spans="1:11" x14ac:dyDescent="0.35">
      <c r="A6811">
        <v>817.2</v>
      </c>
      <c r="B6811" s="24">
        <v>43558</v>
      </c>
      <c r="C6811">
        <v>3</v>
      </c>
      <c r="D6811" s="13">
        <v>290</v>
      </c>
      <c r="E6811" s="13" t="s">
        <v>99</v>
      </c>
      <c r="F6811" s="17">
        <v>-131</v>
      </c>
      <c r="G6811" t="str">
        <f>_xlfn.XLOOKUP(tbl_GL[[#This Row],[Account_key]],tbl_COA[Account_key],tbl_COA[Class],"Not Found")</f>
        <v>Operating account</v>
      </c>
      <c r="H6811" t="str">
        <f>_xlfn.XLOOKUP(tbl_GL[[#This Row],[Account_key]],tbl_COA[Account_key],tbl_COA[SubClass],"Not Found")</f>
        <v>Operating Expenses</v>
      </c>
      <c r="I6811" t="str">
        <f>_xlfn.XLOOKUP(tbl_GL[[#This Row],[Account_key]],tbl_COA[Account_key],tbl_COA[SubClass2],"Not Found")</f>
        <v>Administration</v>
      </c>
      <c r="J6811" t="str">
        <f>_xlfn.XLOOKUP(tbl_GL[[#This Row],[Account_key]],tbl_COA[Account_key],tbl_COA[SubAccount],,0)</f>
        <v>Travel</v>
      </c>
      <c r="K6811">
        <f>YEAR(tbl_GL[[#This Row],[Date]])</f>
        <v>2019</v>
      </c>
    </row>
    <row r="6812" spans="1:11" x14ac:dyDescent="0.35">
      <c r="A6812">
        <v>818.1</v>
      </c>
      <c r="B6812" s="24">
        <v>43558</v>
      </c>
      <c r="C6812">
        <v>3</v>
      </c>
      <c r="D6812" s="13">
        <v>20</v>
      </c>
      <c r="E6812" s="13" t="s">
        <v>99</v>
      </c>
      <c r="F6812" s="17">
        <v>-131</v>
      </c>
      <c r="G6812" t="str">
        <f>_xlfn.XLOOKUP(tbl_GL[[#This Row],[Account_key]],tbl_COA[Account_key],tbl_COA[Class],"Not Found")</f>
        <v>Assets</v>
      </c>
      <c r="H6812" t="str">
        <f>_xlfn.XLOOKUP(tbl_GL[[#This Row],[Account_key]],tbl_COA[Account_key],tbl_COA[SubClass],"Not Found")</f>
        <v>Assets</v>
      </c>
      <c r="I6812" t="str">
        <f>_xlfn.XLOOKUP(tbl_GL[[#This Row],[Account_key]],tbl_COA[Account_key],tbl_COA[SubClass2],"Not Found")</f>
        <v>Current Assets</v>
      </c>
      <c r="J6812" t="str">
        <f>_xlfn.XLOOKUP(tbl_GL[[#This Row],[Account_key]],tbl_COA[Account_key],tbl_COA[SubAccount],,0)</f>
        <v>Cash in hand</v>
      </c>
      <c r="K6812">
        <f>YEAR(tbl_GL[[#This Row],[Date]])</f>
        <v>2019</v>
      </c>
    </row>
    <row r="6813" spans="1:11" x14ac:dyDescent="0.35">
      <c r="A6813">
        <v>818.2</v>
      </c>
      <c r="B6813" s="24">
        <v>43559</v>
      </c>
      <c r="C6813">
        <v>3</v>
      </c>
      <c r="D6813" s="13">
        <v>10</v>
      </c>
      <c r="E6813" s="13" t="s">
        <v>98</v>
      </c>
      <c r="F6813" s="17">
        <v>-1651</v>
      </c>
      <c r="G6813" t="str">
        <f>_xlfn.XLOOKUP(tbl_GL[[#This Row],[Account_key]],tbl_COA[Account_key],tbl_COA[Class],"Not Found")</f>
        <v>Assets</v>
      </c>
      <c r="H6813" t="str">
        <f>_xlfn.XLOOKUP(tbl_GL[[#This Row],[Account_key]],tbl_COA[Account_key],tbl_COA[SubClass],"Not Found")</f>
        <v>Assets</v>
      </c>
      <c r="I6813" t="str">
        <f>_xlfn.XLOOKUP(tbl_GL[[#This Row],[Account_key]],tbl_COA[Account_key],tbl_COA[SubClass2],"Not Found")</f>
        <v>Current Assets</v>
      </c>
      <c r="J6813" t="str">
        <f>_xlfn.XLOOKUP(tbl_GL[[#This Row],[Account_key]],tbl_COA[Account_key],tbl_COA[SubAccount],,0)</f>
        <v>Cash at Bank</v>
      </c>
      <c r="K6813">
        <f>YEAR(tbl_GL[[#This Row],[Date]])</f>
        <v>2019</v>
      </c>
    </row>
    <row r="6814" spans="1:11" x14ac:dyDescent="0.35">
      <c r="A6814">
        <v>819.1</v>
      </c>
      <c r="B6814" s="24">
        <v>43559</v>
      </c>
      <c r="C6814">
        <v>3</v>
      </c>
      <c r="D6814" s="13">
        <v>120</v>
      </c>
      <c r="E6814" s="13" t="s">
        <v>98</v>
      </c>
      <c r="F6814" s="17">
        <v>-1651</v>
      </c>
      <c r="G6814" t="str">
        <f>_xlfn.XLOOKUP(tbl_GL[[#This Row],[Account_key]],tbl_COA[Account_key],tbl_COA[Class],"Not Found")</f>
        <v>Liabilities and Owners Equity</v>
      </c>
      <c r="H6814" t="str">
        <f>_xlfn.XLOOKUP(tbl_GL[[#This Row],[Account_key]],tbl_COA[Account_key],tbl_COA[SubClass],"Not Found")</f>
        <v>Liabilities</v>
      </c>
      <c r="I6814" t="str">
        <f>_xlfn.XLOOKUP(tbl_GL[[#This Row],[Account_key]],tbl_COA[Account_key],tbl_COA[SubClass2],"Not Found")</f>
        <v>Current Liabilities</v>
      </c>
      <c r="J6814" t="str">
        <f>_xlfn.XLOOKUP(tbl_GL[[#This Row],[Account_key]],tbl_COA[Account_key],tbl_COA[SubAccount],,0)</f>
        <v>Accrued Expenses</v>
      </c>
      <c r="K6814">
        <f>YEAR(tbl_GL[[#This Row],[Date]])</f>
        <v>2019</v>
      </c>
    </row>
    <row r="6815" spans="1:11" x14ac:dyDescent="0.35">
      <c r="A6815">
        <v>819.2</v>
      </c>
      <c r="B6815" s="24">
        <v>43560</v>
      </c>
      <c r="C6815">
        <v>3</v>
      </c>
      <c r="D6815" s="13">
        <v>230</v>
      </c>
      <c r="E6815" s="13" t="s">
        <v>4</v>
      </c>
      <c r="F6815" s="17">
        <v>-826</v>
      </c>
      <c r="G6815" t="str">
        <f>_xlfn.XLOOKUP(tbl_GL[[#This Row],[Account_key]],tbl_COA[Account_key],tbl_COA[Class],"Not Found")</f>
        <v>Trading account</v>
      </c>
      <c r="H6815" t="str">
        <f>_xlfn.XLOOKUP(tbl_GL[[#This Row],[Account_key]],tbl_COA[Account_key],tbl_COA[SubClass],"Not Found")</f>
        <v>Cost of Sales</v>
      </c>
      <c r="I6815" t="str">
        <f>_xlfn.XLOOKUP(tbl_GL[[#This Row],[Account_key]],tbl_COA[Account_key],tbl_COA[SubClass2],"Not Found")</f>
        <v>Cost of Sales</v>
      </c>
      <c r="J6815" t="str">
        <f>_xlfn.XLOOKUP(tbl_GL[[#This Row],[Account_key]],tbl_COA[Account_key],tbl_COA[SubAccount],,0)</f>
        <v>Cost of Sales</v>
      </c>
      <c r="K6815">
        <f>YEAR(tbl_GL[[#This Row],[Date]])</f>
        <v>2019</v>
      </c>
    </row>
    <row r="6816" spans="1:11" x14ac:dyDescent="0.35">
      <c r="A6816">
        <v>820.1</v>
      </c>
      <c r="B6816" s="24">
        <v>43560</v>
      </c>
      <c r="C6816">
        <v>3</v>
      </c>
      <c r="D6816" s="13">
        <v>60</v>
      </c>
      <c r="E6816" s="13" t="s">
        <v>4</v>
      </c>
      <c r="F6816" s="17">
        <v>-826</v>
      </c>
      <c r="G6816" t="str">
        <f>_xlfn.XLOOKUP(tbl_GL[[#This Row],[Account_key]],tbl_COA[Account_key],tbl_COA[Class],"Not Found")</f>
        <v>Assets</v>
      </c>
      <c r="H6816" t="str">
        <f>_xlfn.XLOOKUP(tbl_GL[[#This Row],[Account_key]],tbl_COA[Account_key],tbl_COA[SubClass],"Not Found")</f>
        <v>Assets</v>
      </c>
      <c r="I6816" t="str">
        <f>_xlfn.XLOOKUP(tbl_GL[[#This Row],[Account_key]],tbl_COA[Account_key],tbl_COA[SubClass2],"Not Found")</f>
        <v>Current Assets</v>
      </c>
      <c r="J6816" t="str">
        <f>_xlfn.XLOOKUP(tbl_GL[[#This Row],[Account_key]],tbl_COA[Account_key],tbl_COA[SubAccount],,0)</f>
        <v>Inventory</v>
      </c>
      <c r="K6816">
        <f>YEAR(tbl_GL[[#This Row],[Date]])</f>
        <v>2019</v>
      </c>
    </row>
    <row r="6817" spans="1:11" x14ac:dyDescent="0.35">
      <c r="A6817">
        <v>820.2</v>
      </c>
      <c r="B6817" s="24">
        <v>43560</v>
      </c>
      <c r="C6817">
        <v>3</v>
      </c>
      <c r="D6817" s="13">
        <v>330</v>
      </c>
      <c r="E6817" s="13" t="s">
        <v>97</v>
      </c>
      <c r="F6817" s="17">
        <v>-1981</v>
      </c>
      <c r="G6817" t="str">
        <f>_xlfn.XLOOKUP(tbl_GL[[#This Row],[Account_key]],tbl_COA[Account_key],tbl_COA[Class],"Not Found")</f>
        <v>Operating account</v>
      </c>
      <c r="H6817" t="str">
        <f>_xlfn.XLOOKUP(tbl_GL[[#This Row],[Account_key]],tbl_COA[Account_key],tbl_COA[SubClass],"Not Found")</f>
        <v>Operating Expenses</v>
      </c>
      <c r="I6817" t="str">
        <f>_xlfn.XLOOKUP(tbl_GL[[#This Row],[Account_key]],tbl_COA[Account_key],tbl_COA[SubClass2],"Not Found")</f>
        <v>Administration</v>
      </c>
      <c r="J6817" t="str">
        <f>_xlfn.XLOOKUP(tbl_GL[[#This Row],[Account_key]],tbl_COA[Account_key],tbl_COA[SubAccount],,0)</f>
        <v>Telephone</v>
      </c>
      <c r="K6817">
        <f>YEAR(tbl_GL[[#This Row],[Date]])</f>
        <v>2019</v>
      </c>
    </row>
    <row r="6818" spans="1:11" x14ac:dyDescent="0.35">
      <c r="A6818">
        <v>821.1</v>
      </c>
      <c r="B6818" s="24">
        <v>43560</v>
      </c>
      <c r="C6818">
        <v>3</v>
      </c>
      <c r="D6818" s="13">
        <v>120</v>
      </c>
      <c r="E6818" s="13" t="s">
        <v>97</v>
      </c>
      <c r="F6818" s="17">
        <v>1981</v>
      </c>
      <c r="G6818" t="str">
        <f>_xlfn.XLOOKUP(tbl_GL[[#This Row],[Account_key]],tbl_COA[Account_key],tbl_COA[Class],"Not Found")</f>
        <v>Liabilities and Owners Equity</v>
      </c>
      <c r="H6818" t="str">
        <f>_xlfn.XLOOKUP(tbl_GL[[#This Row],[Account_key]],tbl_COA[Account_key],tbl_COA[SubClass],"Not Found")</f>
        <v>Liabilities</v>
      </c>
      <c r="I6818" t="str">
        <f>_xlfn.XLOOKUP(tbl_GL[[#This Row],[Account_key]],tbl_COA[Account_key],tbl_COA[SubClass2],"Not Found")</f>
        <v>Current Liabilities</v>
      </c>
      <c r="J6818" t="str">
        <f>_xlfn.XLOOKUP(tbl_GL[[#This Row],[Account_key]],tbl_COA[Account_key],tbl_COA[SubAccount],,0)</f>
        <v>Accrued Expenses</v>
      </c>
      <c r="K6818">
        <f>YEAR(tbl_GL[[#This Row],[Date]])</f>
        <v>2019</v>
      </c>
    </row>
    <row r="6819" spans="1:11" x14ac:dyDescent="0.35">
      <c r="A6819">
        <v>821.2</v>
      </c>
      <c r="B6819" s="24">
        <v>43560</v>
      </c>
      <c r="C6819">
        <v>3</v>
      </c>
      <c r="D6819" s="13">
        <v>210</v>
      </c>
      <c r="E6819" s="13" t="s">
        <v>7</v>
      </c>
      <c r="F6819" s="17">
        <v>2933</v>
      </c>
      <c r="G6819" t="str">
        <f>_xlfn.XLOOKUP(tbl_GL[[#This Row],[Account_key]],tbl_COA[Account_key],tbl_COA[Class],"Not Found")</f>
        <v>Trading account</v>
      </c>
      <c r="H6819" t="str">
        <f>_xlfn.XLOOKUP(tbl_GL[[#This Row],[Account_key]],tbl_COA[Account_key],tbl_COA[SubClass],"Not Found")</f>
        <v>Sales</v>
      </c>
      <c r="I6819" t="str">
        <f>_xlfn.XLOOKUP(tbl_GL[[#This Row],[Account_key]],tbl_COA[Account_key],tbl_COA[SubClass2],"Not Found")</f>
        <v>Sales</v>
      </c>
      <c r="J6819" t="str">
        <f>_xlfn.XLOOKUP(tbl_GL[[#This Row],[Account_key]],tbl_COA[Account_key],tbl_COA[SubAccount],,0)</f>
        <v>Sales</v>
      </c>
      <c r="K6819">
        <f>YEAR(tbl_GL[[#This Row],[Date]])</f>
        <v>2019</v>
      </c>
    </row>
    <row r="6820" spans="1:11" x14ac:dyDescent="0.35">
      <c r="A6820">
        <v>822.1</v>
      </c>
      <c r="B6820" s="24">
        <v>43560</v>
      </c>
      <c r="C6820">
        <v>3</v>
      </c>
      <c r="D6820" s="13">
        <v>10</v>
      </c>
      <c r="E6820" s="13" t="s">
        <v>7</v>
      </c>
      <c r="F6820" s="17">
        <v>2933</v>
      </c>
      <c r="G6820" t="str">
        <f>_xlfn.XLOOKUP(tbl_GL[[#This Row],[Account_key]],tbl_COA[Account_key],tbl_COA[Class],"Not Found")</f>
        <v>Assets</v>
      </c>
      <c r="H6820" t="str">
        <f>_xlfn.XLOOKUP(tbl_GL[[#This Row],[Account_key]],tbl_COA[Account_key],tbl_COA[SubClass],"Not Found")</f>
        <v>Assets</v>
      </c>
      <c r="I6820" t="str">
        <f>_xlfn.XLOOKUP(tbl_GL[[#This Row],[Account_key]],tbl_COA[Account_key],tbl_COA[SubClass2],"Not Found")</f>
        <v>Current Assets</v>
      </c>
      <c r="J6820" t="str">
        <f>_xlfn.XLOOKUP(tbl_GL[[#This Row],[Account_key]],tbl_COA[Account_key],tbl_COA[SubAccount],,0)</f>
        <v>Cash at Bank</v>
      </c>
      <c r="K6820">
        <f>YEAR(tbl_GL[[#This Row],[Date]])</f>
        <v>2019</v>
      </c>
    </row>
    <row r="6821" spans="1:11" x14ac:dyDescent="0.35">
      <c r="A6821">
        <v>822.2</v>
      </c>
      <c r="B6821" s="24">
        <v>43560</v>
      </c>
      <c r="C6821">
        <v>3</v>
      </c>
      <c r="D6821" s="13">
        <v>230</v>
      </c>
      <c r="E6821" s="13" t="s">
        <v>4</v>
      </c>
      <c r="F6821" s="17">
        <v>-3178</v>
      </c>
      <c r="G6821" t="str">
        <f>_xlfn.XLOOKUP(tbl_GL[[#This Row],[Account_key]],tbl_COA[Account_key],tbl_COA[Class],"Not Found")</f>
        <v>Trading account</v>
      </c>
      <c r="H6821" t="str">
        <f>_xlfn.XLOOKUP(tbl_GL[[#This Row],[Account_key]],tbl_COA[Account_key],tbl_COA[SubClass],"Not Found")</f>
        <v>Cost of Sales</v>
      </c>
      <c r="I6821" t="str">
        <f>_xlfn.XLOOKUP(tbl_GL[[#This Row],[Account_key]],tbl_COA[Account_key],tbl_COA[SubClass2],"Not Found")</f>
        <v>Cost of Sales</v>
      </c>
      <c r="J6821" t="str">
        <f>_xlfn.XLOOKUP(tbl_GL[[#This Row],[Account_key]],tbl_COA[Account_key],tbl_COA[SubAccount],,0)</f>
        <v>Cost of Sales</v>
      </c>
      <c r="K6821">
        <f>YEAR(tbl_GL[[#This Row],[Date]])</f>
        <v>2019</v>
      </c>
    </row>
    <row r="6822" spans="1:11" x14ac:dyDescent="0.35">
      <c r="A6822">
        <v>823.1</v>
      </c>
      <c r="B6822" s="24">
        <v>43560</v>
      </c>
      <c r="C6822">
        <v>3</v>
      </c>
      <c r="D6822" s="13">
        <v>60</v>
      </c>
      <c r="E6822" s="13" t="s">
        <v>4</v>
      </c>
      <c r="F6822" s="17">
        <v>-3178</v>
      </c>
      <c r="G6822" t="str">
        <f>_xlfn.XLOOKUP(tbl_GL[[#This Row],[Account_key]],tbl_COA[Account_key],tbl_COA[Class],"Not Found")</f>
        <v>Assets</v>
      </c>
      <c r="H6822" t="str">
        <f>_xlfn.XLOOKUP(tbl_GL[[#This Row],[Account_key]],tbl_COA[Account_key],tbl_COA[SubClass],"Not Found")</f>
        <v>Assets</v>
      </c>
      <c r="I6822" t="str">
        <f>_xlfn.XLOOKUP(tbl_GL[[#This Row],[Account_key]],tbl_COA[Account_key],tbl_COA[SubClass2],"Not Found")</f>
        <v>Current Assets</v>
      </c>
      <c r="J6822" t="str">
        <f>_xlfn.XLOOKUP(tbl_GL[[#This Row],[Account_key]],tbl_COA[Account_key],tbl_COA[SubAccount],,0)</f>
        <v>Inventory</v>
      </c>
      <c r="K6822">
        <f>YEAR(tbl_GL[[#This Row],[Date]])</f>
        <v>2019</v>
      </c>
    </row>
    <row r="6823" spans="1:11" x14ac:dyDescent="0.35">
      <c r="A6823">
        <v>823.2</v>
      </c>
      <c r="B6823" s="24">
        <v>43560</v>
      </c>
      <c r="C6823">
        <v>3</v>
      </c>
      <c r="D6823" s="13">
        <v>210</v>
      </c>
      <c r="E6823" s="13" t="s">
        <v>8</v>
      </c>
      <c r="F6823" s="17">
        <v>12743</v>
      </c>
      <c r="G6823" t="str">
        <f>_xlfn.XLOOKUP(tbl_GL[[#This Row],[Account_key]],tbl_COA[Account_key],tbl_COA[Class],"Not Found")</f>
        <v>Trading account</v>
      </c>
      <c r="H6823" t="str">
        <f>_xlfn.XLOOKUP(tbl_GL[[#This Row],[Account_key]],tbl_COA[Account_key],tbl_COA[SubClass],"Not Found")</f>
        <v>Sales</v>
      </c>
      <c r="I6823" t="str">
        <f>_xlfn.XLOOKUP(tbl_GL[[#This Row],[Account_key]],tbl_COA[Account_key],tbl_COA[SubClass2],"Not Found")</f>
        <v>Sales</v>
      </c>
      <c r="J6823" t="str">
        <f>_xlfn.XLOOKUP(tbl_GL[[#This Row],[Account_key]],tbl_COA[Account_key],tbl_COA[SubAccount],,0)</f>
        <v>Sales</v>
      </c>
      <c r="K6823">
        <f>YEAR(tbl_GL[[#This Row],[Date]])</f>
        <v>2019</v>
      </c>
    </row>
    <row r="6824" spans="1:11" x14ac:dyDescent="0.35">
      <c r="A6824">
        <v>824.1</v>
      </c>
      <c r="B6824" s="24">
        <v>43560</v>
      </c>
      <c r="C6824">
        <v>3</v>
      </c>
      <c r="D6824" s="13">
        <v>30</v>
      </c>
      <c r="E6824" s="13" t="s">
        <v>8</v>
      </c>
      <c r="F6824" s="17">
        <v>12743</v>
      </c>
      <c r="G6824" t="str">
        <f>_xlfn.XLOOKUP(tbl_GL[[#This Row],[Account_key]],tbl_COA[Account_key],tbl_COA[Class],"Not Found")</f>
        <v>Assets</v>
      </c>
      <c r="H6824" t="str">
        <f>_xlfn.XLOOKUP(tbl_GL[[#This Row],[Account_key]],tbl_COA[Account_key],tbl_COA[SubClass],"Not Found")</f>
        <v>Assets</v>
      </c>
      <c r="I6824" t="str">
        <f>_xlfn.XLOOKUP(tbl_GL[[#This Row],[Account_key]],tbl_COA[Account_key],tbl_COA[SubClass2],"Not Found")</f>
        <v>Current Assets</v>
      </c>
      <c r="J6824" t="str">
        <f>_xlfn.XLOOKUP(tbl_GL[[#This Row],[Account_key]],tbl_COA[Account_key],tbl_COA[SubAccount],,0)</f>
        <v>Trade Receivables</v>
      </c>
      <c r="K6824">
        <f>YEAR(tbl_GL[[#This Row],[Date]])</f>
        <v>2019</v>
      </c>
    </row>
    <row r="6825" spans="1:11" x14ac:dyDescent="0.35">
      <c r="A6825">
        <v>824.2</v>
      </c>
      <c r="B6825" s="24">
        <v>43561</v>
      </c>
      <c r="C6825">
        <v>3</v>
      </c>
      <c r="D6825" s="13">
        <v>10</v>
      </c>
      <c r="E6825" s="13" t="s">
        <v>98</v>
      </c>
      <c r="F6825" s="17">
        <v>-2148</v>
      </c>
      <c r="G6825" t="str">
        <f>_xlfn.XLOOKUP(tbl_GL[[#This Row],[Account_key]],tbl_COA[Account_key],tbl_COA[Class],"Not Found")</f>
        <v>Assets</v>
      </c>
      <c r="H6825" t="str">
        <f>_xlfn.XLOOKUP(tbl_GL[[#This Row],[Account_key]],tbl_COA[Account_key],tbl_COA[SubClass],"Not Found")</f>
        <v>Assets</v>
      </c>
      <c r="I6825" t="str">
        <f>_xlfn.XLOOKUP(tbl_GL[[#This Row],[Account_key]],tbl_COA[Account_key],tbl_COA[SubClass2],"Not Found")</f>
        <v>Current Assets</v>
      </c>
      <c r="J6825" t="str">
        <f>_xlfn.XLOOKUP(tbl_GL[[#This Row],[Account_key]],tbl_COA[Account_key],tbl_COA[SubAccount],,0)</f>
        <v>Cash at Bank</v>
      </c>
      <c r="K6825">
        <f>YEAR(tbl_GL[[#This Row],[Date]])</f>
        <v>2019</v>
      </c>
    </row>
    <row r="6826" spans="1:11" x14ac:dyDescent="0.35">
      <c r="A6826">
        <v>825.1</v>
      </c>
      <c r="B6826" s="24">
        <v>43561</v>
      </c>
      <c r="C6826">
        <v>3</v>
      </c>
      <c r="D6826" s="13">
        <v>120</v>
      </c>
      <c r="E6826" s="13" t="s">
        <v>98</v>
      </c>
      <c r="F6826" s="17">
        <v>-2148</v>
      </c>
      <c r="G6826" t="str">
        <f>_xlfn.XLOOKUP(tbl_GL[[#This Row],[Account_key]],tbl_COA[Account_key],tbl_COA[Class],"Not Found")</f>
        <v>Liabilities and Owners Equity</v>
      </c>
      <c r="H6826" t="str">
        <f>_xlfn.XLOOKUP(tbl_GL[[#This Row],[Account_key]],tbl_COA[Account_key],tbl_COA[SubClass],"Not Found")</f>
        <v>Liabilities</v>
      </c>
      <c r="I6826" t="str">
        <f>_xlfn.XLOOKUP(tbl_GL[[#This Row],[Account_key]],tbl_COA[Account_key],tbl_COA[SubClass2],"Not Found")</f>
        <v>Current Liabilities</v>
      </c>
      <c r="J6826" t="str">
        <f>_xlfn.XLOOKUP(tbl_GL[[#This Row],[Account_key]],tbl_COA[Account_key],tbl_COA[SubAccount],,0)</f>
        <v>Accrued Expenses</v>
      </c>
      <c r="K6826">
        <f>YEAR(tbl_GL[[#This Row],[Date]])</f>
        <v>2019</v>
      </c>
    </row>
    <row r="6827" spans="1:11" x14ac:dyDescent="0.35">
      <c r="A6827">
        <v>825.2</v>
      </c>
      <c r="B6827" s="24">
        <v>43563</v>
      </c>
      <c r="C6827">
        <v>3</v>
      </c>
      <c r="D6827" s="13">
        <v>10</v>
      </c>
      <c r="E6827" s="13" t="s">
        <v>98</v>
      </c>
      <c r="F6827" s="17">
        <v>-2071</v>
      </c>
      <c r="G6827" t="str">
        <f>_xlfn.XLOOKUP(tbl_GL[[#This Row],[Account_key]],tbl_COA[Account_key],tbl_COA[Class],"Not Found")</f>
        <v>Assets</v>
      </c>
      <c r="H6827" t="str">
        <f>_xlfn.XLOOKUP(tbl_GL[[#This Row],[Account_key]],tbl_COA[Account_key],tbl_COA[SubClass],"Not Found")</f>
        <v>Assets</v>
      </c>
      <c r="I6827" t="str">
        <f>_xlfn.XLOOKUP(tbl_GL[[#This Row],[Account_key]],tbl_COA[Account_key],tbl_COA[SubClass2],"Not Found")</f>
        <v>Current Assets</v>
      </c>
      <c r="J6827" t="str">
        <f>_xlfn.XLOOKUP(tbl_GL[[#This Row],[Account_key]],tbl_COA[Account_key],tbl_COA[SubAccount],,0)</f>
        <v>Cash at Bank</v>
      </c>
      <c r="K6827">
        <f>YEAR(tbl_GL[[#This Row],[Date]])</f>
        <v>2019</v>
      </c>
    </row>
    <row r="6828" spans="1:11" x14ac:dyDescent="0.35">
      <c r="A6828">
        <v>826.1</v>
      </c>
      <c r="B6828" s="24">
        <v>43563</v>
      </c>
      <c r="C6828">
        <v>3</v>
      </c>
      <c r="D6828" s="13">
        <v>120</v>
      </c>
      <c r="E6828" s="13" t="s">
        <v>98</v>
      </c>
      <c r="F6828" s="17">
        <v>-2071</v>
      </c>
      <c r="G6828" t="str">
        <f>_xlfn.XLOOKUP(tbl_GL[[#This Row],[Account_key]],tbl_COA[Account_key],tbl_COA[Class],"Not Found")</f>
        <v>Liabilities and Owners Equity</v>
      </c>
      <c r="H6828" t="str">
        <f>_xlfn.XLOOKUP(tbl_GL[[#This Row],[Account_key]],tbl_COA[Account_key],tbl_COA[SubClass],"Not Found")</f>
        <v>Liabilities</v>
      </c>
      <c r="I6828" t="str">
        <f>_xlfn.XLOOKUP(tbl_GL[[#This Row],[Account_key]],tbl_COA[Account_key],tbl_COA[SubClass2],"Not Found")</f>
        <v>Current Liabilities</v>
      </c>
      <c r="J6828" t="str">
        <f>_xlfn.XLOOKUP(tbl_GL[[#This Row],[Account_key]],tbl_COA[Account_key],tbl_COA[SubAccount],,0)</f>
        <v>Accrued Expenses</v>
      </c>
      <c r="K6828">
        <f>YEAR(tbl_GL[[#This Row],[Date]])</f>
        <v>2019</v>
      </c>
    </row>
    <row r="6829" spans="1:11" x14ac:dyDescent="0.35">
      <c r="A6829">
        <v>826.2</v>
      </c>
      <c r="B6829" s="24">
        <v>43563</v>
      </c>
      <c r="C6829">
        <v>3</v>
      </c>
      <c r="D6829" s="13">
        <v>300</v>
      </c>
      <c r="E6829" s="13" t="s">
        <v>97</v>
      </c>
      <c r="F6829" s="17">
        <v>-2148</v>
      </c>
      <c r="G6829" t="str">
        <f>_xlfn.XLOOKUP(tbl_GL[[#This Row],[Account_key]],tbl_COA[Account_key],tbl_COA[Class],"Not Found")</f>
        <v>Operating account</v>
      </c>
      <c r="H6829" t="str">
        <f>_xlfn.XLOOKUP(tbl_GL[[#This Row],[Account_key]],tbl_COA[Account_key],tbl_COA[SubClass],"Not Found")</f>
        <v>Operating Expenses</v>
      </c>
      <c r="I6829" t="str">
        <f>_xlfn.XLOOKUP(tbl_GL[[#This Row],[Account_key]],tbl_COA[Account_key],tbl_COA[SubClass2],"Not Found")</f>
        <v>Administration</v>
      </c>
      <c r="J6829" t="str">
        <f>_xlfn.XLOOKUP(tbl_GL[[#This Row],[Account_key]],tbl_COA[Account_key],tbl_COA[SubAccount],,0)</f>
        <v>Entertainment</v>
      </c>
      <c r="K6829">
        <f>YEAR(tbl_GL[[#This Row],[Date]])</f>
        <v>2019</v>
      </c>
    </row>
    <row r="6830" spans="1:11" x14ac:dyDescent="0.35">
      <c r="A6830">
        <v>827.1</v>
      </c>
      <c r="B6830" s="24">
        <v>43563</v>
      </c>
      <c r="C6830">
        <v>3</v>
      </c>
      <c r="D6830" s="13">
        <v>120</v>
      </c>
      <c r="E6830" s="13" t="s">
        <v>97</v>
      </c>
      <c r="F6830" s="17">
        <v>2148</v>
      </c>
      <c r="G6830" t="str">
        <f>_xlfn.XLOOKUP(tbl_GL[[#This Row],[Account_key]],tbl_COA[Account_key],tbl_COA[Class],"Not Found")</f>
        <v>Liabilities and Owners Equity</v>
      </c>
      <c r="H6830" t="str">
        <f>_xlfn.XLOOKUP(tbl_GL[[#This Row],[Account_key]],tbl_COA[Account_key],tbl_COA[SubClass],"Not Found")</f>
        <v>Liabilities</v>
      </c>
      <c r="I6830" t="str">
        <f>_xlfn.XLOOKUP(tbl_GL[[#This Row],[Account_key]],tbl_COA[Account_key],tbl_COA[SubClass2],"Not Found")</f>
        <v>Current Liabilities</v>
      </c>
      <c r="J6830" t="str">
        <f>_xlfn.XLOOKUP(tbl_GL[[#This Row],[Account_key]],tbl_COA[Account_key],tbl_COA[SubAccount],,0)</f>
        <v>Accrued Expenses</v>
      </c>
      <c r="K6830">
        <f>YEAR(tbl_GL[[#This Row],[Date]])</f>
        <v>2019</v>
      </c>
    </row>
    <row r="6831" spans="1:11" x14ac:dyDescent="0.35">
      <c r="A6831">
        <v>827.2</v>
      </c>
      <c r="B6831" s="24">
        <v>43564</v>
      </c>
      <c r="C6831">
        <v>3</v>
      </c>
      <c r="D6831" s="13">
        <v>10</v>
      </c>
      <c r="E6831" s="13" t="s">
        <v>98</v>
      </c>
      <c r="F6831" s="17">
        <v>-1682</v>
      </c>
      <c r="G6831" t="str">
        <f>_xlfn.XLOOKUP(tbl_GL[[#This Row],[Account_key]],tbl_COA[Account_key],tbl_COA[Class],"Not Found")</f>
        <v>Assets</v>
      </c>
      <c r="H6831" t="str">
        <f>_xlfn.XLOOKUP(tbl_GL[[#This Row],[Account_key]],tbl_COA[Account_key],tbl_COA[SubClass],"Not Found")</f>
        <v>Assets</v>
      </c>
      <c r="I6831" t="str">
        <f>_xlfn.XLOOKUP(tbl_GL[[#This Row],[Account_key]],tbl_COA[Account_key],tbl_COA[SubClass2],"Not Found")</f>
        <v>Current Assets</v>
      </c>
      <c r="J6831" t="str">
        <f>_xlfn.XLOOKUP(tbl_GL[[#This Row],[Account_key]],tbl_COA[Account_key],tbl_COA[SubAccount],,0)</f>
        <v>Cash at Bank</v>
      </c>
      <c r="K6831">
        <f>YEAR(tbl_GL[[#This Row],[Date]])</f>
        <v>2019</v>
      </c>
    </row>
    <row r="6832" spans="1:11" x14ac:dyDescent="0.35">
      <c r="A6832">
        <v>828.1</v>
      </c>
      <c r="B6832" s="24">
        <v>43564</v>
      </c>
      <c r="C6832">
        <v>3</v>
      </c>
      <c r="D6832" s="13">
        <v>120</v>
      </c>
      <c r="E6832" s="13" t="s">
        <v>98</v>
      </c>
      <c r="F6832" s="17">
        <v>-1682</v>
      </c>
      <c r="G6832" t="str">
        <f>_xlfn.XLOOKUP(tbl_GL[[#This Row],[Account_key]],tbl_COA[Account_key],tbl_COA[Class],"Not Found")</f>
        <v>Liabilities and Owners Equity</v>
      </c>
      <c r="H6832" t="str">
        <f>_xlfn.XLOOKUP(tbl_GL[[#This Row],[Account_key]],tbl_COA[Account_key],tbl_COA[SubClass],"Not Found")</f>
        <v>Liabilities</v>
      </c>
      <c r="I6832" t="str">
        <f>_xlfn.XLOOKUP(tbl_GL[[#This Row],[Account_key]],tbl_COA[Account_key],tbl_COA[SubClass2],"Not Found")</f>
        <v>Current Liabilities</v>
      </c>
      <c r="J6832" t="str">
        <f>_xlfn.XLOOKUP(tbl_GL[[#This Row],[Account_key]],tbl_COA[Account_key],tbl_COA[SubAccount],,0)</f>
        <v>Accrued Expenses</v>
      </c>
      <c r="K6832">
        <f>YEAR(tbl_GL[[#This Row],[Date]])</f>
        <v>2019</v>
      </c>
    </row>
    <row r="6833" spans="1:11" x14ac:dyDescent="0.35">
      <c r="A6833">
        <v>828.2</v>
      </c>
      <c r="B6833" s="24">
        <v>43565</v>
      </c>
      <c r="C6833">
        <v>3</v>
      </c>
      <c r="D6833" s="13">
        <v>260</v>
      </c>
      <c r="E6833" s="13" t="s">
        <v>83</v>
      </c>
      <c r="F6833" s="17">
        <v>354</v>
      </c>
      <c r="G6833" t="str">
        <f>_xlfn.XLOOKUP(tbl_GL[[#This Row],[Account_key]],tbl_COA[Account_key],tbl_COA[Class],"Not Found")</f>
        <v>Operating account</v>
      </c>
      <c r="H6833" t="str">
        <f>_xlfn.XLOOKUP(tbl_GL[[#This Row],[Account_key]],tbl_COA[Account_key],tbl_COA[SubClass],"Not Found")</f>
        <v>Operating Expenses</v>
      </c>
      <c r="I6833" t="str">
        <f>_xlfn.XLOOKUP(tbl_GL[[#This Row],[Account_key]],tbl_COA[Account_key],tbl_COA[SubClass2],"Not Found")</f>
        <v>Marketing</v>
      </c>
      <c r="J6833" t="str">
        <f>_xlfn.XLOOKUP(tbl_GL[[#This Row],[Account_key]],tbl_COA[Account_key],tbl_COA[SubAccount],,0)</f>
        <v>Commissions</v>
      </c>
      <c r="K6833">
        <f>YEAR(tbl_GL[[#This Row],[Date]])</f>
        <v>2019</v>
      </c>
    </row>
    <row r="6834" spans="1:11" x14ac:dyDescent="0.35">
      <c r="A6834">
        <v>829.1</v>
      </c>
      <c r="B6834" s="24">
        <v>43565</v>
      </c>
      <c r="C6834">
        <v>3</v>
      </c>
      <c r="D6834" s="13">
        <v>20</v>
      </c>
      <c r="E6834" s="13" t="s">
        <v>83</v>
      </c>
      <c r="F6834" s="17">
        <v>354</v>
      </c>
      <c r="G6834" t="str">
        <f>_xlfn.XLOOKUP(tbl_GL[[#This Row],[Account_key]],tbl_COA[Account_key],tbl_COA[Class],"Not Found")</f>
        <v>Assets</v>
      </c>
      <c r="H6834" t="str">
        <f>_xlfn.XLOOKUP(tbl_GL[[#This Row],[Account_key]],tbl_COA[Account_key],tbl_COA[SubClass],"Not Found")</f>
        <v>Assets</v>
      </c>
      <c r="I6834" t="str">
        <f>_xlfn.XLOOKUP(tbl_GL[[#This Row],[Account_key]],tbl_COA[Account_key],tbl_COA[SubClass2],"Not Found")</f>
        <v>Current Assets</v>
      </c>
      <c r="J6834" t="str">
        <f>_xlfn.XLOOKUP(tbl_GL[[#This Row],[Account_key]],tbl_COA[Account_key],tbl_COA[SubAccount],,0)</f>
        <v>Cash in hand</v>
      </c>
      <c r="K6834">
        <f>YEAR(tbl_GL[[#This Row],[Date]])</f>
        <v>2019</v>
      </c>
    </row>
    <row r="6835" spans="1:11" x14ac:dyDescent="0.35">
      <c r="A6835">
        <v>829.2</v>
      </c>
      <c r="B6835" s="24">
        <v>43566</v>
      </c>
      <c r="C6835">
        <v>3</v>
      </c>
      <c r="D6835" s="13">
        <v>260</v>
      </c>
      <c r="E6835" s="13" t="s">
        <v>97</v>
      </c>
      <c r="F6835" s="17">
        <v>-1721</v>
      </c>
      <c r="G6835" t="str">
        <f>_xlfn.XLOOKUP(tbl_GL[[#This Row],[Account_key]],tbl_COA[Account_key],tbl_COA[Class],"Not Found")</f>
        <v>Operating account</v>
      </c>
      <c r="H6835" t="str">
        <f>_xlfn.XLOOKUP(tbl_GL[[#This Row],[Account_key]],tbl_COA[Account_key],tbl_COA[SubClass],"Not Found")</f>
        <v>Operating Expenses</v>
      </c>
      <c r="I6835" t="str">
        <f>_xlfn.XLOOKUP(tbl_GL[[#This Row],[Account_key]],tbl_COA[Account_key],tbl_COA[SubClass2],"Not Found")</f>
        <v>Marketing</v>
      </c>
      <c r="J6835" t="str">
        <f>_xlfn.XLOOKUP(tbl_GL[[#This Row],[Account_key]],tbl_COA[Account_key],tbl_COA[SubAccount],,0)</f>
        <v>Commissions</v>
      </c>
      <c r="K6835">
        <f>YEAR(tbl_GL[[#This Row],[Date]])</f>
        <v>2019</v>
      </c>
    </row>
    <row r="6836" spans="1:11" x14ac:dyDescent="0.35">
      <c r="A6836">
        <v>830.1</v>
      </c>
      <c r="B6836" s="24">
        <v>43566</v>
      </c>
      <c r="C6836">
        <v>3</v>
      </c>
      <c r="D6836" s="13">
        <v>120</v>
      </c>
      <c r="E6836" s="13" t="s">
        <v>97</v>
      </c>
      <c r="F6836" s="17">
        <v>1721</v>
      </c>
      <c r="G6836" t="str">
        <f>_xlfn.XLOOKUP(tbl_GL[[#This Row],[Account_key]],tbl_COA[Account_key],tbl_COA[Class],"Not Found")</f>
        <v>Liabilities and Owners Equity</v>
      </c>
      <c r="H6836" t="str">
        <f>_xlfn.XLOOKUP(tbl_GL[[#This Row],[Account_key]],tbl_COA[Account_key],tbl_COA[SubClass],"Not Found")</f>
        <v>Liabilities</v>
      </c>
      <c r="I6836" t="str">
        <f>_xlfn.XLOOKUP(tbl_GL[[#This Row],[Account_key]],tbl_COA[Account_key],tbl_COA[SubClass2],"Not Found")</f>
        <v>Current Liabilities</v>
      </c>
      <c r="J6836" t="str">
        <f>_xlfn.XLOOKUP(tbl_GL[[#This Row],[Account_key]],tbl_COA[Account_key],tbl_COA[SubAccount],,0)</f>
        <v>Accrued Expenses</v>
      </c>
      <c r="K6836">
        <f>YEAR(tbl_GL[[#This Row],[Date]])</f>
        <v>2019</v>
      </c>
    </row>
    <row r="6837" spans="1:11" x14ac:dyDescent="0.35">
      <c r="A6837">
        <v>830.2</v>
      </c>
      <c r="B6837" s="24">
        <v>43568</v>
      </c>
      <c r="C6837">
        <v>3</v>
      </c>
      <c r="D6837" s="13">
        <v>280</v>
      </c>
      <c r="E6837" s="13" t="s">
        <v>97</v>
      </c>
      <c r="F6837" s="17">
        <v>-2295</v>
      </c>
      <c r="G6837" t="str">
        <f>_xlfn.XLOOKUP(tbl_GL[[#This Row],[Account_key]],tbl_COA[Account_key],tbl_COA[Class],"Not Found")</f>
        <v>Operating account</v>
      </c>
      <c r="H6837" t="str">
        <f>_xlfn.XLOOKUP(tbl_GL[[#This Row],[Account_key]],tbl_COA[Account_key],tbl_COA[SubClass],"Not Found")</f>
        <v>Operating Expenses</v>
      </c>
      <c r="I6837" t="str">
        <f>_xlfn.XLOOKUP(tbl_GL[[#This Row],[Account_key]],tbl_COA[Account_key],tbl_COA[SubClass2],"Not Found")</f>
        <v>Marketing</v>
      </c>
      <c r="J6837" t="str">
        <f>_xlfn.XLOOKUP(tbl_GL[[#This Row],[Account_key]],tbl_COA[Account_key],tbl_COA[SubAccount],,0)</f>
        <v>Advertisements</v>
      </c>
      <c r="K6837">
        <f>YEAR(tbl_GL[[#This Row],[Date]])</f>
        <v>2019</v>
      </c>
    </row>
    <row r="6838" spans="1:11" x14ac:dyDescent="0.35">
      <c r="A6838">
        <v>831.1</v>
      </c>
      <c r="B6838" s="24">
        <v>43568</v>
      </c>
      <c r="C6838">
        <v>3</v>
      </c>
      <c r="D6838" s="13">
        <v>120</v>
      </c>
      <c r="E6838" s="13" t="s">
        <v>97</v>
      </c>
      <c r="F6838" s="17">
        <v>2295</v>
      </c>
      <c r="G6838" t="str">
        <f>_xlfn.XLOOKUP(tbl_GL[[#This Row],[Account_key]],tbl_COA[Account_key],tbl_COA[Class],"Not Found")</f>
        <v>Liabilities and Owners Equity</v>
      </c>
      <c r="H6838" t="str">
        <f>_xlfn.XLOOKUP(tbl_GL[[#This Row],[Account_key]],tbl_COA[Account_key],tbl_COA[SubClass],"Not Found")</f>
        <v>Liabilities</v>
      </c>
      <c r="I6838" t="str">
        <f>_xlfn.XLOOKUP(tbl_GL[[#This Row],[Account_key]],tbl_COA[Account_key],tbl_COA[SubClass2],"Not Found")</f>
        <v>Current Liabilities</v>
      </c>
      <c r="J6838" t="str">
        <f>_xlfn.XLOOKUP(tbl_GL[[#This Row],[Account_key]],tbl_COA[Account_key],tbl_COA[SubAccount],,0)</f>
        <v>Accrued Expenses</v>
      </c>
      <c r="K6838">
        <f>YEAR(tbl_GL[[#This Row],[Date]])</f>
        <v>2019</v>
      </c>
    </row>
    <row r="6839" spans="1:11" x14ac:dyDescent="0.35">
      <c r="A6839">
        <v>831.2</v>
      </c>
      <c r="B6839" s="24">
        <v>43569</v>
      </c>
      <c r="C6839">
        <v>3</v>
      </c>
      <c r="D6839" s="13">
        <v>290</v>
      </c>
      <c r="E6839" s="13" t="s">
        <v>99</v>
      </c>
      <c r="F6839" s="17">
        <v>-18</v>
      </c>
      <c r="G6839" t="str">
        <f>_xlfn.XLOOKUP(tbl_GL[[#This Row],[Account_key]],tbl_COA[Account_key],tbl_COA[Class],"Not Found")</f>
        <v>Operating account</v>
      </c>
      <c r="H6839" t="str">
        <f>_xlfn.XLOOKUP(tbl_GL[[#This Row],[Account_key]],tbl_COA[Account_key],tbl_COA[SubClass],"Not Found")</f>
        <v>Operating Expenses</v>
      </c>
      <c r="I6839" t="str">
        <f>_xlfn.XLOOKUP(tbl_GL[[#This Row],[Account_key]],tbl_COA[Account_key],tbl_COA[SubClass2],"Not Found")</f>
        <v>Administration</v>
      </c>
      <c r="J6839" t="str">
        <f>_xlfn.XLOOKUP(tbl_GL[[#This Row],[Account_key]],tbl_COA[Account_key],tbl_COA[SubAccount],,0)</f>
        <v>Travel</v>
      </c>
      <c r="K6839">
        <f>YEAR(tbl_GL[[#This Row],[Date]])</f>
        <v>2019</v>
      </c>
    </row>
    <row r="6840" spans="1:11" x14ac:dyDescent="0.35">
      <c r="A6840">
        <v>832.1</v>
      </c>
      <c r="B6840" s="24">
        <v>43569</v>
      </c>
      <c r="C6840">
        <v>3</v>
      </c>
      <c r="D6840" s="13">
        <v>20</v>
      </c>
      <c r="E6840" s="13" t="s">
        <v>99</v>
      </c>
      <c r="F6840" s="17">
        <v>-18</v>
      </c>
      <c r="G6840" t="str">
        <f>_xlfn.XLOOKUP(tbl_GL[[#This Row],[Account_key]],tbl_COA[Account_key],tbl_COA[Class],"Not Found")</f>
        <v>Assets</v>
      </c>
      <c r="H6840" t="str">
        <f>_xlfn.XLOOKUP(tbl_GL[[#This Row],[Account_key]],tbl_COA[Account_key],tbl_COA[SubClass],"Not Found")</f>
        <v>Assets</v>
      </c>
      <c r="I6840" t="str">
        <f>_xlfn.XLOOKUP(tbl_GL[[#This Row],[Account_key]],tbl_COA[Account_key],tbl_COA[SubClass2],"Not Found")</f>
        <v>Current Assets</v>
      </c>
      <c r="J6840" t="str">
        <f>_xlfn.XLOOKUP(tbl_GL[[#This Row],[Account_key]],tbl_COA[Account_key],tbl_COA[SubAccount],,0)</f>
        <v>Cash in hand</v>
      </c>
      <c r="K6840">
        <f>YEAR(tbl_GL[[#This Row],[Date]])</f>
        <v>2019</v>
      </c>
    </row>
    <row r="6841" spans="1:11" x14ac:dyDescent="0.35">
      <c r="A6841">
        <v>832.2</v>
      </c>
      <c r="B6841" s="24">
        <v>43570</v>
      </c>
      <c r="C6841">
        <v>3</v>
      </c>
      <c r="D6841" s="13">
        <v>10</v>
      </c>
      <c r="E6841" s="13" t="s">
        <v>112</v>
      </c>
      <c r="F6841" s="17">
        <v>-225</v>
      </c>
      <c r="G6841" t="str">
        <f>_xlfn.XLOOKUP(tbl_GL[[#This Row],[Account_key]],tbl_COA[Account_key],tbl_COA[Class],"Not Found")</f>
        <v>Assets</v>
      </c>
      <c r="H6841" t="str">
        <f>_xlfn.XLOOKUP(tbl_GL[[#This Row],[Account_key]],tbl_COA[Account_key],tbl_COA[SubClass],"Not Found")</f>
        <v>Assets</v>
      </c>
      <c r="I6841" t="str">
        <f>_xlfn.XLOOKUP(tbl_GL[[#This Row],[Account_key]],tbl_COA[Account_key],tbl_COA[SubClass2],"Not Found")</f>
        <v>Current Assets</v>
      </c>
      <c r="J6841" t="str">
        <f>_xlfn.XLOOKUP(tbl_GL[[#This Row],[Account_key]],tbl_COA[Account_key],tbl_COA[SubAccount],,0)</f>
        <v>Cash at Bank</v>
      </c>
      <c r="K6841">
        <f>YEAR(tbl_GL[[#This Row],[Date]])</f>
        <v>2019</v>
      </c>
    </row>
    <row r="6842" spans="1:11" x14ac:dyDescent="0.35">
      <c r="A6842">
        <v>833.1</v>
      </c>
      <c r="B6842" s="24">
        <v>43570</v>
      </c>
      <c r="C6842">
        <v>3</v>
      </c>
      <c r="D6842" s="13">
        <v>121</v>
      </c>
      <c r="E6842" s="13" t="s">
        <v>112</v>
      </c>
      <c r="F6842" s="17">
        <v>-225</v>
      </c>
      <c r="G6842" t="str">
        <f>_xlfn.XLOOKUP(tbl_GL[[#This Row],[Account_key]],tbl_COA[Account_key],tbl_COA[Class],"Not Found")</f>
        <v>Liabilities and Owners Equity</v>
      </c>
      <c r="H6842" t="str">
        <f>_xlfn.XLOOKUP(tbl_GL[[#This Row],[Account_key]],tbl_COA[Account_key],tbl_COA[SubClass],"Not Found")</f>
        <v>Liabilities</v>
      </c>
      <c r="I6842" t="str">
        <f>_xlfn.XLOOKUP(tbl_GL[[#This Row],[Account_key]],tbl_COA[Account_key],tbl_COA[SubClass2],"Not Found")</f>
        <v>Current Liabilities</v>
      </c>
      <c r="J6842" t="str">
        <f>_xlfn.XLOOKUP(tbl_GL[[#This Row],[Account_key]],tbl_COA[Account_key],tbl_COA[SubAccount],,0)</f>
        <v>Interest Payable</v>
      </c>
      <c r="K6842">
        <f>YEAR(tbl_GL[[#This Row],[Date]])</f>
        <v>2019</v>
      </c>
    </row>
    <row r="6843" spans="1:11" x14ac:dyDescent="0.35">
      <c r="A6843">
        <v>833.2</v>
      </c>
      <c r="B6843" s="24">
        <v>43570</v>
      </c>
      <c r="C6843">
        <v>3</v>
      </c>
      <c r="D6843" s="13">
        <v>230</v>
      </c>
      <c r="E6843" s="13" t="s">
        <v>4</v>
      </c>
      <c r="F6843" s="17">
        <v>-798</v>
      </c>
      <c r="G6843" t="str">
        <f>_xlfn.XLOOKUP(tbl_GL[[#This Row],[Account_key]],tbl_COA[Account_key],tbl_COA[Class],"Not Found")</f>
        <v>Trading account</v>
      </c>
      <c r="H6843" t="str">
        <f>_xlfn.XLOOKUP(tbl_GL[[#This Row],[Account_key]],tbl_COA[Account_key],tbl_COA[SubClass],"Not Found")</f>
        <v>Cost of Sales</v>
      </c>
      <c r="I6843" t="str">
        <f>_xlfn.XLOOKUP(tbl_GL[[#This Row],[Account_key]],tbl_COA[Account_key],tbl_COA[SubClass2],"Not Found")</f>
        <v>Cost of Sales</v>
      </c>
      <c r="J6843" t="str">
        <f>_xlfn.XLOOKUP(tbl_GL[[#This Row],[Account_key]],tbl_COA[Account_key],tbl_COA[SubAccount],,0)</f>
        <v>Cost of Sales</v>
      </c>
      <c r="K6843">
        <f>YEAR(tbl_GL[[#This Row],[Date]])</f>
        <v>2019</v>
      </c>
    </row>
    <row r="6844" spans="1:11" x14ac:dyDescent="0.35">
      <c r="A6844">
        <v>834.1</v>
      </c>
      <c r="B6844" s="24">
        <v>43570</v>
      </c>
      <c r="C6844">
        <v>3</v>
      </c>
      <c r="D6844" s="13">
        <v>60</v>
      </c>
      <c r="E6844" s="13" t="s">
        <v>4</v>
      </c>
      <c r="F6844" s="17">
        <v>-798</v>
      </c>
      <c r="G6844" t="str">
        <f>_xlfn.XLOOKUP(tbl_GL[[#This Row],[Account_key]],tbl_COA[Account_key],tbl_COA[Class],"Not Found")</f>
        <v>Assets</v>
      </c>
      <c r="H6844" t="str">
        <f>_xlfn.XLOOKUP(tbl_GL[[#This Row],[Account_key]],tbl_COA[Account_key],tbl_COA[SubClass],"Not Found")</f>
        <v>Assets</v>
      </c>
      <c r="I6844" t="str">
        <f>_xlfn.XLOOKUP(tbl_GL[[#This Row],[Account_key]],tbl_COA[Account_key],tbl_COA[SubClass2],"Not Found")</f>
        <v>Current Assets</v>
      </c>
      <c r="J6844" t="str">
        <f>_xlfn.XLOOKUP(tbl_GL[[#This Row],[Account_key]],tbl_COA[Account_key],tbl_COA[SubAccount],,0)</f>
        <v>Inventory</v>
      </c>
      <c r="K6844">
        <f>YEAR(tbl_GL[[#This Row],[Date]])</f>
        <v>2019</v>
      </c>
    </row>
    <row r="6845" spans="1:11" x14ac:dyDescent="0.35">
      <c r="A6845">
        <v>834.2</v>
      </c>
      <c r="B6845" s="24">
        <v>43570</v>
      </c>
      <c r="C6845">
        <v>3</v>
      </c>
      <c r="D6845" s="13">
        <v>210</v>
      </c>
      <c r="E6845" s="13" t="s">
        <v>7</v>
      </c>
      <c r="F6845" s="17">
        <v>2832</v>
      </c>
      <c r="G6845" t="str">
        <f>_xlfn.XLOOKUP(tbl_GL[[#This Row],[Account_key]],tbl_COA[Account_key],tbl_COA[Class],"Not Found")</f>
        <v>Trading account</v>
      </c>
      <c r="H6845" t="str">
        <f>_xlfn.XLOOKUP(tbl_GL[[#This Row],[Account_key]],tbl_COA[Account_key],tbl_COA[SubClass],"Not Found")</f>
        <v>Sales</v>
      </c>
      <c r="I6845" t="str">
        <f>_xlfn.XLOOKUP(tbl_GL[[#This Row],[Account_key]],tbl_COA[Account_key],tbl_COA[SubClass2],"Not Found")</f>
        <v>Sales</v>
      </c>
      <c r="J6845" t="str">
        <f>_xlfn.XLOOKUP(tbl_GL[[#This Row],[Account_key]],tbl_COA[Account_key],tbl_COA[SubAccount],,0)</f>
        <v>Sales</v>
      </c>
      <c r="K6845">
        <f>YEAR(tbl_GL[[#This Row],[Date]])</f>
        <v>2019</v>
      </c>
    </row>
    <row r="6846" spans="1:11" x14ac:dyDescent="0.35">
      <c r="A6846">
        <v>835.1</v>
      </c>
      <c r="B6846" s="24">
        <v>43570</v>
      </c>
      <c r="C6846">
        <v>3</v>
      </c>
      <c r="D6846" s="13">
        <v>10</v>
      </c>
      <c r="E6846" s="13" t="s">
        <v>7</v>
      </c>
      <c r="F6846" s="17">
        <v>2832</v>
      </c>
      <c r="G6846" t="str">
        <f>_xlfn.XLOOKUP(tbl_GL[[#This Row],[Account_key]],tbl_COA[Account_key],tbl_COA[Class],"Not Found")</f>
        <v>Assets</v>
      </c>
      <c r="H6846" t="str">
        <f>_xlfn.XLOOKUP(tbl_GL[[#This Row],[Account_key]],tbl_COA[Account_key],tbl_COA[SubClass],"Not Found")</f>
        <v>Assets</v>
      </c>
      <c r="I6846" t="str">
        <f>_xlfn.XLOOKUP(tbl_GL[[#This Row],[Account_key]],tbl_COA[Account_key],tbl_COA[SubClass2],"Not Found")</f>
        <v>Current Assets</v>
      </c>
      <c r="J6846" t="str">
        <f>_xlfn.XLOOKUP(tbl_GL[[#This Row],[Account_key]],tbl_COA[Account_key],tbl_COA[SubAccount],,0)</f>
        <v>Cash at Bank</v>
      </c>
      <c r="K6846">
        <f>YEAR(tbl_GL[[#This Row],[Date]])</f>
        <v>2019</v>
      </c>
    </row>
    <row r="6847" spans="1:11" x14ac:dyDescent="0.35">
      <c r="A6847">
        <v>835.2</v>
      </c>
      <c r="B6847" s="24">
        <v>43570</v>
      </c>
      <c r="C6847">
        <v>3</v>
      </c>
      <c r="D6847" s="13">
        <v>230</v>
      </c>
      <c r="E6847" s="13" t="s">
        <v>4</v>
      </c>
      <c r="F6847" s="17">
        <v>-3067</v>
      </c>
      <c r="G6847" t="str">
        <f>_xlfn.XLOOKUP(tbl_GL[[#This Row],[Account_key]],tbl_COA[Account_key],tbl_COA[Class],"Not Found")</f>
        <v>Trading account</v>
      </c>
      <c r="H6847" t="str">
        <f>_xlfn.XLOOKUP(tbl_GL[[#This Row],[Account_key]],tbl_COA[Account_key],tbl_COA[SubClass],"Not Found")</f>
        <v>Cost of Sales</v>
      </c>
      <c r="I6847" t="str">
        <f>_xlfn.XLOOKUP(tbl_GL[[#This Row],[Account_key]],tbl_COA[Account_key],tbl_COA[SubClass2],"Not Found")</f>
        <v>Cost of Sales</v>
      </c>
      <c r="J6847" t="str">
        <f>_xlfn.XLOOKUP(tbl_GL[[#This Row],[Account_key]],tbl_COA[Account_key],tbl_COA[SubAccount],,0)</f>
        <v>Cost of Sales</v>
      </c>
      <c r="K6847">
        <f>YEAR(tbl_GL[[#This Row],[Date]])</f>
        <v>2019</v>
      </c>
    </row>
    <row r="6848" spans="1:11" x14ac:dyDescent="0.35">
      <c r="A6848">
        <v>836.1</v>
      </c>
      <c r="B6848" s="24">
        <v>43570</v>
      </c>
      <c r="C6848">
        <v>3</v>
      </c>
      <c r="D6848" s="13">
        <v>60</v>
      </c>
      <c r="E6848" s="13" t="s">
        <v>4</v>
      </c>
      <c r="F6848" s="17">
        <v>-3067</v>
      </c>
      <c r="G6848" t="str">
        <f>_xlfn.XLOOKUP(tbl_GL[[#This Row],[Account_key]],tbl_COA[Account_key],tbl_COA[Class],"Not Found")</f>
        <v>Assets</v>
      </c>
      <c r="H6848" t="str">
        <f>_xlfn.XLOOKUP(tbl_GL[[#This Row],[Account_key]],tbl_COA[Account_key],tbl_COA[SubClass],"Not Found")</f>
        <v>Assets</v>
      </c>
      <c r="I6848" t="str">
        <f>_xlfn.XLOOKUP(tbl_GL[[#This Row],[Account_key]],tbl_COA[Account_key],tbl_COA[SubClass2],"Not Found")</f>
        <v>Current Assets</v>
      </c>
      <c r="J6848" t="str">
        <f>_xlfn.XLOOKUP(tbl_GL[[#This Row],[Account_key]],tbl_COA[Account_key],tbl_COA[SubAccount],,0)</f>
        <v>Inventory</v>
      </c>
      <c r="K6848">
        <f>YEAR(tbl_GL[[#This Row],[Date]])</f>
        <v>2019</v>
      </c>
    </row>
    <row r="6849" spans="1:11" x14ac:dyDescent="0.35">
      <c r="A6849">
        <v>836.2</v>
      </c>
      <c r="B6849" s="24">
        <v>43570</v>
      </c>
      <c r="C6849">
        <v>3</v>
      </c>
      <c r="D6849" s="13">
        <v>210</v>
      </c>
      <c r="E6849" s="13" t="s">
        <v>8</v>
      </c>
      <c r="F6849" s="17">
        <v>12299</v>
      </c>
      <c r="G6849" t="str">
        <f>_xlfn.XLOOKUP(tbl_GL[[#This Row],[Account_key]],tbl_COA[Account_key],tbl_COA[Class],"Not Found")</f>
        <v>Trading account</v>
      </c>
      <c r="H6849" t="str">
        <f>_xlfn.XLOOKUP(tbl_GL[[#This Row],[Account_key]],tbl_COA[Account_key],tbl_COA[SubClass],"Not Found")</f>
        <v>Sales</v>
      </c>
      <c r="I6849" t="str">
        <f>_xlfn.XLOOKUP(tbl_GL[[#This Row],[Account_key]],tbl_COA[Account_key],tbl_COA[SubClass2],"Not Found")</f>
        <v>Sales</v>
      </c>
      <c r="J6849" t="str">
        <f>_xlfn.XLOOKUP(tbl_GL[[#This Row],[Account_key]],tbl_COA[Account_key],tbl_COA[SubAccount],,0)</f>
        <v>Sales</v>
      </c>
      <c r="K6849">
        <f>YEAR(tbl_GL[[#This Row],[Date]])</f>
        <v>2019</v>
      </c>
    </row>
    <row r="6850" spans="1:11" x14ac:dyDescent="0.35">
      <c r="A6850">
        <v>837.1</v>
      </c>
      <c r="B6850" s="24">
        <v>43570</v>
      </c>
      <c r="C6850">
        <v>3</v>
      </c>
      <c r="D6850" s="13">
        <v>30</v>
      </c>
      <c r="E6850" s="13" t="s">
        <v>8</v>
      </c>
      <c r="F6850" s="17">
        <v>12299</v>
      </c>
      <c r="G6850" t="str">
        <f>_xlfn.XLOOKUP(tbl_GL[[#This Row],[Account_key]],tbl_COA[Account_key],tbl_COA[Class],"Not Found")</f>
        <v>Assets</v>
      </c>
      <c r="H6850" t="str">
        <f>_xlfn.XLOOKUP(tbl_GL[[#This Row],[Account_key]],tbl_COA[Account_key],tbl_COA[SubClass],"Not Found")</f>
        <v>Assets</v>
      </c>
      <c r="I6850" t="str">
        <f>_xlfn.XLOOKUP(tbl_GL[[#This Row],[Account_key]],tbl_COA[Account_key],tbl_COA[SubClass2],"Not Found")</f>
        <v>Current Assets</v>
      </c>
      <c r="J6850" t="str">
        <f>_xlfn.XLOOKUP(tbl_GL[[#This Row],[Account_key]],tbl_COA[Account_key],tbl_COA[SubAccount],,0)</f>
        <v>Trade Receivables</v>
      </c>
      <c r="K6850">
        <f>YEAR(tbl_GL[[#This Row],[Date]])</f>
        <v>2019</v>
      </c>
    </row>
    <row r="6851" spans="1:11" x14ac:dyDescent="0.35">
      <c r="A6851">
        <v>837.2</v>
      </c>
      <c r="B6851" s="24">
        <v>43571</v>
      </c>
      <c r="C6851">
        <v>3</v>
      </c>
      <c r="D6851" s="13">
        <v>260</v>
      </c>
      <c r="E6851" s="13" t="s">
        <v>97</v>
      </c>
      <c r="F6851" s="17">
        <v>-2207</v>
      </c>
      <c r="G6851" t="str">
        <f>_xlfn.XLOOKUP(tbl_GL[[#This Row],[Account_key]],tbl_COA[Account_key],tbl_COA[Class],"Not Found")</f>
        <v>Operating account</v>
      </c>
      <c r="H6851" t="str">
        <f>_xlfn.XLOOKUP(tbl_GL[[#This Row],[Account_key]],tbl_COA[Account_key],tbl_COA[SubClass],"Not Found")</f>
        <v>Operating Expenses</v>
      </c>
      <c r="I6851" t="str">
        <f>_xlfn.XLOOKUP(tbl_GL[[#This Row],[Account_key]],tbl_COA[Account_key],tbl_COA[SubClass2],"Not Found")</f>
        <v>Marketing</v>
      </c>
      <c r="J6851" t="str">
        <f>_xlfn.XLOOKUP(tbl_GL[[#This Row],[Account_key]],tbl_COA[Account_key],tbl_COA[SubAccount],,0)</f>
        <v>Commissions</v>
      </c>
      <c r="K6851">
        <f>YEAR(tbl_GL[[#This Row],[Date]])</f>
        <v>2019</v>
      </c>
    </row>
    <row r="6852" spans="1:11" x14ac:dyDescent="0.35">
      <c r="A6852">
        <v>838.1</v>
      </c>
      <c r="B6852" s="24">
        <v>43571</v>
      </c>
      <c r="C6852">
        <v>3</v>
      </c>
      <c r="D6852" s="13">
        <v>120</v>
      </c>
      <c r="E6852" s="13" t="s">
        <v>97</v>
      </c>
      <c r="F6852" s="17">
        <v>2207</v>
      </c>
      <c r="G6852" t="str">
        <f>_xlfn.XLOOKUP(tbl_GL[[#This Row],[Account_key]],tbl_COA[Account_key],tbl_COA[Class],"Not Found")</f>
        <v>Liabilities and Owners Equity</v>
      </c>
      <c r="H6852" t="str">
        <f>_xlfn.XLOOKUP(tbl_GL[[#This Row],[Account_key]],tbl_COA[Account_key],tbl_COA[SubClass],"Not Found")</f>
        <v>Liabilities</v>
      </c>
      <c r="I6852" t="str">
        <f>_xlfn.XLOOKUP(tbl_GL[[#This Row],[Account_key]],tbl_COA[Account_key],tbl_COA[SubClass2],"Not Found")</f>
        <v>Current Liabilities</v>
      </c>
      <c r="J6852" t="str">
        <f>_xlfn.XLOOKUP(tbl_GL[[#This Row],[Account_key]],tbl_COA[Account_key],tbl_COA[SubAccount],,0)</f>
        <v>Accrued Expenses</v>
      </c>
      <c r="K6852">
        <f>YEAR(tbl_GL[[#This Row],[Date]])</f>
        <v>2019</v>
      </c>
    </row>
    <row r="6853" spans="1:11" x14ac:dyDescent="0.35">
      <c r="A6853">
        <v>838.2</v>
      </c>
      <c r="B6853" s="24">
        <v>43571</v>
      </c>
      <c r="C6853">
        <v>3</v>
      </c>
      <c r="D6853" s="13">
        <v>30</v>
      </c>
      <c r="E6853" s="13" t="s">
        <v>80</v>
      </c>
      <c r="F6853" s="17">
        <v>-10095</v>
      </c>
      <c r="G6853" t="str">
        <f>_xlfn.XLOOKUP(tbl_GL[[#This Row],[Account_key]],tbl_COA[Account_key],tbl_COA[Class],"Not Found")</f>
        <v>Assets</v>
      </c>
      <c r="H6853" t="str">
        <f>_xlfn.XLOOKUP(tbl_GL[[#This Row],[Account_key]],tbl_COA[Account_key],tbl_COA[SubClass],"Not Found")</f>
        <v>Assets</v>
      </c>
      <c r="I6853" t="str">
        <f>_xlfn.XLOOKUP(tbl_GL[[#This Row],[Account_key]],tbl_COA[Account_key],tbl_COA[SubClass2],"Not Found")</f>
        <v>Current Assets</v>
      </c>
      <c r="J6853" t="str">
        <f>_xlfn.XLOOKUP(tbl_GL[[#This Row],[Account_key]],tbl_COA[Account_key],tbl_COA[SubAccount],,0)</f>
        <v>Trade Receivables</v>
      </c>
      <c r="K6853">
        <f>YEAR(tbl_GL[[#This Row],[Date]])</f>
        <v>2019</v>
      </c>
    </row>
    <row r="6854" spans="1:11" x14ac:dyDescent="0.35">
      <c r="A6854">
        <v>839.1</v>
      </c>
      <c r="B6854" s="24">
        <v>43571</v>
      </c>
      <c r="C6854">
        <v>3</v>
      </c>
      <c r="D6854" s="13">
        <v>10</v>
      </c>
      <c r="E6854" s="13" t="s">
        <v>80</v>
      </c>
      <c r="F6854" s="17">
        <v>10095</v>
      </c>
      <c r="G6854" t="str">
        <f>_xlfn.XLOOKUP(tbl_GL[[#This Row],[Account_key]],tbl_COA[Account_key],tbl_COA[Class],"Not Found")</f>
        <v>Assets</v>
      </c>
      <c r="H6854" t="str">
        <f>_xlfn.XLOOKUP(tbl_GL[[#This Row],[Account_key]],tbl_COA[Account_key],tbl_COA[SubClass],"Not Found")</f>
        <v>Assets</v>
      </c>
      <c r="I6854" t="str">
        <f>_xlfn.XLOOKUP(tbl_GL[[#This Row],[Account_key]],tbl_COA[Account_key],tbl_COA[SubClass2],"Not Found")</f>
        <v>Current Assets</v>
      </c>
      <c r="J6854" t="str">
        <f>_xlfn.XLOOKUP(tbl_GL[[#This Row],[Account_key]],tbl_COA[Account_key],tbl_COA[SubAccount],,0)</f>
        <v>Cash at Bank</v>
      </c>
      <c r="K6854">
        <f>YEAR(tbl_GL[[#This Row],[Date]])</f>
        <v>2019</v>
      </c>
    </row>
    <row r="6855" spans="1:11" x14ac:dyDescent="0.35">
      <c r="A6855">
        <v>839.2</v>
      </c>
      <c r="B6855" s="24">
        <v>43572</v>
      </c>
      <c r="C6855">
        <v>3</v>
      </c>
      <c r="D6855" s="13">
        <v>10</v>
      </c>
      <c r="E6855" s="13" t="s">
        <v>98</v>
      </c>
      <c r="F6855" s="17">
        <v>-1813</v>
      </c>
      <c r="G6855" t="str">
        <f>_xlfn.XLOOKUP(tbl_GL[[#This Row],[Account_key]],tbl_COA[Account_key],tbl_COA[Class],"Not Found")</f>
        <v>Assets</v>
      </c>
      <c r="H6855" t="str">
        <f>_xlfn.XLOOKUP(tbl_GL[[#This Row],[Account_key]],tbl_COA[Account_key],tbl_COA[SubClass],"Not Found")</f>
        <v>Assets</v>
      </c>
      <c r="I6855" t="str">
        <f>_xlfn.XLOOKUP(tbl_GL[[#This Row],[Account_key]],tbl_COA[Account_key],tbl_COA[SubClass2],"Not Found")</f>
        <v>Current Assets</v>
      </c>
      <c r="J6855" t="str">
        <f>_xlfn.XLOOKUP(tbl_GL[[#This Row],[Account_key]],tbl_COA[Account_key],tbl_COA[SubAccount],,0)</f>
        <v>Cash at Bank</v>
      </c>
      <c r="K6855">
        <f>YEAR(tbl_GL[[#This Row],[Date]])</f>
        <v>2019</v>
      </c>
    </row>
    <row r="6856" spans="1:11" x14ac:dyDescent="0.35">
      <c r="A6856">
        <v>840.1</v>
      </c>
      <c r="B6856" s="24">
        <v>43572</v>
      </c>
      <c r="C6856">
        <v>3</v>
      </c>
      <c r="D6856" s="13">
        <v>120</v>
      </c>
      <c r="E6856" s="13" t="s">
        <v>98</v>
      </c>
      <c r="F6856" s="17">
        <v>-1813</v>
      </c>
      <c r="G6856" t="str">
        <f>_xlfn.XLOOKUP(tbl_GL[[#This Row],[Account_key]],tbl_COA[Account_key],tbl_COA[Class],"Not Found")</f>
        <v>Liabilities and Owners Equity</v>
      </c>
      <c r="H6856" t="str">
        <f>_xlfn.XLOOKUP(tbl_GL[[#This Row],[Account_key]],tbl_COA[Account_key],tbl_COA[SubClass],"Not Found")</f>
        <v>Liabilities</v>
      </c>
      <c r="I6856" t="str">
        <f>_xlfn.XLOOKUP(tbl_GL[[#This Row],[Account_key]],tbl_COA[Account_key],tbl_COA[SubClass2],"Not Found")</f>
        <v>Current Liabilities</v>
      </c>
      <c r="J6856" t="str">
        <f>_xlfn.XLOOKUP(tbl_GL[[#This Row],[Account_key]],tbl_COA[Account_key],tbl_COA[SubAccount],,0)</f>
        <v>Accrued Expenses</v>
      </c>
      <c r="K6856">
        <f>YEAR(tbl_GL[[#This Row],[Date]])</f>
        <v>2019</v>
      </c>
    </row>
    <row r="6857" spans="1:11" x14ac:dyDescent="0.35">
      <c r="A6857">
        <v>840.2</v>
      </c>
      <c r="B6857" s="24">
        <v>43572</v>
      </c>
      <c r="C6857">
        <v>3</v>
      </c>
      <c r="D6857" s="13">
        <v>10</v>
      </c>
      <c r="E6857" s="13" t="s">
        <v>84</v>
      </c>
      <c r="F6857" s="17">
        <v>-16200</v>
      </c>
      <c r="G6857" t="str">
        <f>_xlfn.XLOOKUP(tbl_GL[[#This Row],[Account_key]],tbl_COA[Account_key],tbl_COA[Class],"Not Found")</f>
        <v>Assets</v>
      </c>
      <c r="H6857" t="str">
        <f>_xlfn.XLOOKUP(tbl_GL[[#This Row],[Account_key]],tbl_COA[Account_key],tbl_COA[SubClass],"Not Found")</f>
        <v>Assets</v>
      </c>
      <c r="I6857" t="str">
        <f>_xlfn.XLOOKUP(tbl_GL[[#This Row],[Account_key]],tbl_COA[Account_key],tbl_COA[SubClass2],"Not Found")</f>
        <v>Current Assets</v>
      </c>
      <c r="J6857" t="str">
        <f>_xlfn.XLOOKUP(tbl_GL[[#This Row],[Account_key]],tbl_COA[Account_key],tbl_COA[SubAccount],,0)</f>
        <v>Cash at Bank</v>
      </c>
      <c r="K6857">
        <f>YEAR(tbl_GL[[#This Row],[Date]])</f>
        <v>2019</v>
      </c>
    </row>
    <row r="6858" spans="1:11" x14ac:dyDescent="0.35">
      <c r="A6858">
        <v>841.1</v>
      </c>
      <c r="B6858" s="24">
        <v>43572</v>
      </c>
      <c r="C6858">
        <v>3</v>
      </c>
      <c r="D6858" s="13">
        <v>110</v>
      </c>
      <c r="E6858" s="13" t="s">
        <v>84</v>
      </c>
      <c r="F6858" s="17">
        <v>-16200</v>
      </c>
      <c r="G6858" t="str">
        <f>_xlfn.XLOOKUP(tbl_GL[[#This Row],[Account_key]],tbl_COA[Account_key],tbl_COA[Class],"Not Found")</f>
        <v>Liabilities and Owners Equity</v>
      </c>
      <c r="H6858" t="str">
        <f>_xlfn.XLOOKUP(tbl_GL[[#This Row],[Account_key]],tbl_COA[Account_key],tbl_COA[SubClass],"Not Found")</f>
        <v>Liabilities</v>
      </c>
      <c r="I6858" t="str">
        <f>_xlfn.XLOOKUP(tbl_GL[[#This Row],[Account_key]],tbl_COA[Account_key],tbl_COA[SubClass2],"Not Found")</f>
        <v>Current Liabilities</v>
      </c>
      <c r="J6858" t="str">
        <f>_xlfn.XLOOKUP(tbl_GL[[#This Row],[Account_key]],tbl_COA[Account_key],tbl_COA[SubAccount],,0)</f>
        <v>Trade Payables</v>
      </c>
      <c r="K6858">
        <f>YEAR(tbl_GL[[#This Row],[Date]])</f>
        <v>2019</v>
      </c>
    </row>
    <row r="6859" spans="1:11" x14ac:dyDescent="0.35">
      <c r="A6859">
        <v>841.2</v>
      </c>
      <c r="B6859" s="24">
        <v>43576</v>
      </c>
      <c r="C6859">
        <v>3</v>
      </c>
      <c r="D6859" s="13">
        <v>230</v>
      </c>
      <c r="E6859" s="13" t="s">
        <v>4</v>
      </c>
      <c r="F6859" s="17">
        <v>-239</v>
      </c>
      <c r="G6859" t="str">
        <f>_xlfn.XLOOKUP(tbl_GL[[#This Row],[Account_key]],tbl_COA[Account_key],tbl_COA[Class],"Not Found")</f>
        <v>Trading account</v>
      </c>
      <c r="H6859" t="str">
        <f>_xlfn.XLOOKUP(tbl_GL[[#This Row],[Account_key]],tbl_COA[Account_key],tbl_COA[SubClass],"Not Found")</f>
        <v>Cost of Sales</v>
      </c>
      <c r="I6859" t="str">
        <f>_xlfn.XLOOKUP(tbl_GL[[#This Row],[Account_key]],tbl_COA[Account_key],tbl_COA[SubClass2],"Not Found")</f>
        <v>Cost of Sales</v>
      </c>
      <c r="J6859" t="str">
        <f>_xlfn.XLOOKUP(tbl_GL[[#This Row],[Account_key]],tbl_COA[Account_key],tbl_COA[SubAccount],,0)</f>
        <v>Cost of Sales</v>
      </c>
      <c r="K6859">
        <f>YEAR(tbl_GL[[#This Row],[Date]])</f>
        <v>2019</v>
      </c>
    </row>
    <row r="6860" spans="1:11" x14ac:dyDescent="0.35">
      <c r="A6860">
        <v>842.1</v>
      </c>
      <c r="B6860" s="24">
        <v>43576</v>
      </c>
      <c r="C6860">
        <v>3</v>
      </c>
      <c r="D6860" s="13">
        <v>60</v>
      </c>
      <c r="E6860" s="13" t="s">
        <v>4</v>
      </c>
      <c r="F6860" s="17">
        <v>-239</v>
      </c>
      <c r="G6860" t="str">
        <f>_xlfn.XLOOKUP(tbl_GL[[#This Row],[Account_key]],tbl_COA[Account_key],tbl_COA[Class],"Not Found")</f>
        <v>Assets</v>
      </c>
      <c r="H6860" t="str">
        <f>_xlfn.XLOOKUP(tbl_GL[[#This Row],[Account_key]],tbl_COA[Account_key],tbl_COA[SubClass],"Not Found")</f>
        <v>Assets</v>
      </c>
      <c r="I6860" t="str">
        <f>_xlfn.XLOOKUP(tbl_GL[[#This Row],[Account_key]],tbl_COA[Account_key],tbl_COA[SubClass2],"Not Found")</f>
        <v>Current Assets</v>
      </c>
      <c r="J6860" t="str">
        <f>_xlfn.XLOOKUP(tbl_GL[[#This Row],[Account_key]],tbl_COA[Account_key],tbl_COA[SubAccount],,0)</f>
        <v>Inventory</v>
      </c>
      <c r="K6860">
        <f>YEAR(tbl_GL[[#This Row],[Date]])</f>
        <v>2019</v>
      </c>
    </row>
    <row r="6861" spans="1:11" x14ac:dyDescent="0.35">
      <c r="A6861">
        <v>842.2</v>
      </c>
      <c r="B6861" s="24">
        <v>43576</v>
      </c>
      <c r="C6861">
        <v>3</v>
      </c>
      <c r="D6861" s="13">
        <v>210</v>
      </c>
      <c r="E6861" s="13" t="s">
        <v>8</v>
      </c>
      <c r="F6861" s="17">
        <v>959</v>
      </c>
      <c r="G6861" t="str">
        <f>_xlfn.XLOOKUP(tbl_GL[[#This Row],[Account_key]],tbl_COA[Account_key],tbl_COA[Class],"Not Found")</f>
        <v>Trading account</v>
      </c>
      <c r="H6861" t="str">
        <f>_xlfn.XLOOKUP(tbl_GL[[#This Row],[Account_key]],tbl_COA[Account_key],tbl_COA[SubClass],"Not Found")</f>
        <v>Sales</v>
      </c>
      <c r="I6861" t="str">
        <f>_xlfn.XLOOKUP(tbl_GL[[#This Row],[Account_key]],tbl_COA[Account_key],tbl_COA[SubClass2],"Not Found")</f>
        <v>Sales</v>
      </c>
      <c r="J6861" t="str">
        <f>_xlfn.XLOOKUP(tbl_GL[[#This Row],[Account_key]],tbl_COA[Account_key],tbl_COA[SubAccount],,0)</f>
        <v>Sales</v>
      </c>
      <c r="K6861">
        <f>YEAR(tbl_GL[[#This Row],[Date]])</f>
        <v>2019</v>
      </c>
    </row>
    <row r="6862" spans="1:11" x14ac:dyDescent="0.35">
      <c r="A6862">
        <v>843.1</v>
      </c>
      <c r="B6862" s="24">
        <v>43576</v>
      </c>
      <c r="C6862">
        <v>3</v>
      </c>
      <c r="D6862" s="13">
        <v>30</v>
      </c>
      <c r="E6862" s="13" t="s">
        <v>8</v>
      </c>
      <c r="F6862" s="17">
        <v>959</v>
      </c>
      <c r="G6862" t="str">
        <f>_xlfn.XLOOKUP(tbl_GL[[#This Row],[Account_key]],tbl_COA[Account_key],tbl_COA[Class],"Not Found")</f>
        <v>Assets</v>
      </c>
      <c r="H6862" t="str">
        <f>_xlfn.XLOOKUP(tbl_GL[[#This Row],[Account_key]],tbl_COA[Account_key],tbl_COA[SubClass],"Not Found")</f>
        <v>Assets</v>
      </c>
      <c r="I6862" t="str">
        <f>_xlfn.XLOOKUP(tbl_GL[[#This Row],[Account_key]],tbl_COA[Account_key],tbl_COA[SubClass2],"Not Found")</f>
        <v>Current Assets</v>
      </c>
      <c r="J6862" t="str">
        <f>_xlfn.XLOOKUP(tbl_GL[[#This Row],[Account_key]],tbl_COA[Account_key],tbl_COA[SubAccount],,0)</f>
        <v>Trade Receivables</v>
      </c>
      <c r="K6862">
        <f>YEAR(tbl_GL[[#This Row],[Date]])</f>
        <v>2019</v>
      </c>
    </row>
    <row r="6863" spans="1:11" x14ac:dyDescent="0.35">
      <c r="A6863">
        <v>843.2</v>
      </c>
      <c r="B6863" s="24">
        <v>43576</v>
      </c>
      <c r="C6863">
        <v>3</v>
      </c>
      <c r="D6863" s="13">
        <v>300</v>
      </c>
      <c r="E6863" s="13" t="s">
        <v>97</v>
      </c>
      <c r="F6863" s="17">
        <v>-2098</v>
      </c>
      <c r="G6863" t="str">
        <f>_xlfn.XLOOKUP(tbl_GL[[#This Row],[Account_key]],tbl_COA[Account_key],tbl_COA[Class],"Not Found")</f>
        <v>Operating account</v>
      </c>
      <c r="H6863" t="str">
        <f>_xlfn.XLOOKUP(tbl_GL[[#This Row],[Account_key]],tbl_COA[Account_key],tbl_COA[SubClass],"Not Found")</f>
        <v>Operating Expenses</v>
      </c>
      <c r="I6863" t="str">
        <f>_xlfn.XLOOKUP(tbl_GL[[#This Row],[Account_key]],tbl_COA[Account_key],tbl_COA[SubClass2],"Not Found")</f>
        <v>Administration</v>
      </c>
      <c r="J6863" t="str">
        <f>_xlfn.XLOOKUP(tbl_GL[[#This Row],[Account_key]],tbl_COA[Account_key],tbl_COA[SubAccount],,0)</f>
        <v>Entertainment</v>
      </c>
      <c r="K6863">
        <f>YEAR(tbl_GL[[#This Row],[Date]])</f>
        <v>2019</v>
      </c>
    </row>
    <row r="6864" spans="1:11" x14ac:dyDescent="0.35">
      <c r="A6864">
        <v>844.1</v>
      </c>
      <c r="B6864" s="24">
        <v>43576</v>
      </c>
      <c r="C6864">
        <v>3</v>
      </c>
      <c r="D6864" s="13">
        <v>120</v>
      </c>
      <c r="E6864" s="13" t="s">
        <v>97</v>
      </c>
      <c r="F6864" s="17">
        <v>2098</v>
      </c>
      <c r="G6864" t="str">
        <f>_xlfn.XLOOKUP(tbl_GL[[#This Row],[Account_key]],tbl_COA[Account_key],tbl_COA[Class],"Not Found")</f>
        <v>Liabilities and Owners Equity</v>
      </c>
      <c r="H6864" t="str">
        <f>_xlfn.XLOOKUP(tbl_GL[[#This Row],[Account_key]],tbl_COA[Account_key],tbl_COA[SubClass],"Not Found")</f>
        <v>Liabilities</v>
      </c>
      <c r="I6864" t="str">
        <f>_xlfn.XLOOKUP(tbl_GL[[#This Row],[Account_key]],tbl_COA[Account_key],tbl_COA[SubClass2],"Not Found")</f>
        <v>Current Liabilities</v>
      </c>
      <c r="J6864" t="str">
        <f>_xlfn.XLOOKUP(tbl_GL[[#This Row],[Account_key]],tbl_COA[Account_key],tbl_COA[SubAccount],,0)</f>
        <v>Accrued Expenses</v>
      </c>
      <c r="K6864">
        <f>YEAR(tbl_GL[[#This Row],[Date]])</f>
        <v>2019</v>
      </c>
    </row>
    <row r="6865" spans="1:11" x14ac:dyDescent="0.35">
      <c r="A6865">
        <v>844.2</v>
      </c>
      <c r="B6865" s="24">
        <v>43577</v>
      </c>
      <c r="C6865">
        <v>3</v>
      </c>
      <c r="D6865" s="13">
        <v>220</v>
      </c>
      <c r="E6865" s="13" t="s">
        <v>81</v>
      </c>
      <c r="F6865" s="17">
        <v>-1385</v>
      </c>
      <c r="G6865" t="str">
        <f>_xlfn.XLOOKUP(tbl_GL[[#This Row],[Account_key]],tbl_COA[Account_key],tbl_COA[Class],"Not Found")</f>
        <v>Trading account</v>
      </c>
      <c r="H6865" t="str">
        <f>_xlfn.XLOOKUP(tbl_GL[[#This Row],[Account_key]],tbl_COA[Account_key],tbl_COA[SubClass],"Not Found")</f>
        <v>Sales</v>
      </c>
      <c r="I6865" t="str">
        <f>_xlfn.XLOOKUP(tbl_GL[[#This Row],[Account_key]],tbl_COA[Account_key],tbl_COA[SubClass2],"Not Found")</f>
        <v>Sales</v>
      </c>
      <c r="J6865" t="str">
        <f>_xlfn.XLOOKUP(tbl_GL[[#This Row],[Account_key]],tbl_COA[Account_key],tbl_COA[SubAccount],,0)</f>
        <v>Sales Return</v>
      </c>
      <c r="K6865">
        <f>YEAR(tbl_GL[[#This Row],[Date]])</f>
        <v>2019</v>
      </c>
    </row>
    <row r="6866" spans="1:11" x14ac:dyDescent="0.35">
      <c r="A6866">
        <v>845.1</v>
      </c>
      <c r="B6866" s="24">
        <v>43577</v>
      </c>
      <c r="C6866">
        <v>3</v>
      </c>
      <c r="D6866" s="13">
        <v>20</v>
      </c>
      <c r="E6866" s="13" t="s">
        <v>81</v>
      </c>
      <c r="F6866" s="17">
        <v>-1385</v>
      </c>
      <c r="G6866" t="str">
        <f>_xlfn.XLOOKUP(tbl_GL[[#This Row],[Account_key]],tbl_COA[Account_key],tbl_COA[Class],"Not Found")</f>
        <v>Assets</v>
      </c>
      <c r="H6866" t="str">
        <f>_xlfn.XLOOKUP(tbl_GL[[#This Row],[Account_key]],tbl_COA[Account_key],tbl_COA[SubClass],"Not Found")</f>
        <v>Assets</v>
      </c>
      <c r="I6866" t="str">
        <f>_xlfn.XLOOKUP(tbl_GL[[#This Row],[Account_key]],tbl_COA[Account_key],tbl_COA[SubClass2],"Not Found")</f>
        <v>Current Assets</v>
      </c>
      <c r="J6866" t="str">
        <f>_xlfn.XLOOKUP(tbl_GL[[#This Row],[Account_key]],tbl_COA[Account_key],tbl_COA[SubAccount],,0)</f>
        <v>Cash in hand</v>
      </c>
      <c r="K6866">
        <f>YEAR(tbl_GL[[#This Row],[Date]])</f>
        <v>2019</v>
      </c>
    </row>
    <row r="6867" spans="1:11" x14ac:dyDescent="0.35">
      <c r="A6867">
        <v>845.2</v>
      </c>
      <c r="B6867" s="24">
        <v>43577</v>
      </c>
      <c r="C6867">
        <v>3</v>
      </c>
      <c r="D6867" s="13">
        <v>10</v>
      </c>
      <c r="E6867" s="13" t="s">
        <v>98</v>
      </c>
      <c r="F6867" s="17">
        <v>-1749</v>
      </c>
      <c r="G6867" t="str">
        <f>_xlfn.XLOOKUP(tbl_GL[[#This Row],[Account_key]],tbl_COA[Account_key],tbl_COA[Class],"Not Found")</f>
        <v>Assets</v>
      </c>
      <c r="H6867" t="str">
        <f>_xlfn.XLOOKUP(tbl_GL[[#This Row],[Account_key]],tbl_COA[Account_key],tbl_COA[SubClass],"Not Found")</f>
        <v>Assets</v>
      </c>
      <c r="I6867" t="str">
        <f>_xlfn.XLOOKUP(tbl_GL[[#This Row],[Account_key]],tbl_COA[Account_key],tbl_COA[SubClass2],"Not Found")</f>
        <v>Current Assets</v>
      </c>
      <c r="J6867" t="str">
        <f>_xlfn.XLOOKUP(tbl_GL[[#This Row],[Account_key]],tbl_COA[Account_key],tbl_COA[SubAccount],,0)</f>
        <v>Cash at Bank</v>
      </c>
      <c r="K6867">
        <f>YEAR(tbl_GL[[#This Row],[Date]])</f>
        <v>2019</v>
      </c>
    </row>
    <row r="6868" spans="1:11" x14ac:dyDescent="0.35">
      <c r="A6868">
        <v>846.1</v>
      </c>
      <c r="B6868" s="24">
        <v>43577</v>
      </c>
      <c r="C6868">
        <v>3</v>
      </c>
      <c r="D6868" s="13">
        <v>120</v>
      </c>
      <c r="E6868" s="13" t="s">
        <v>98</v>
      </c>
      <c r="F6868" s="17">
        <v>-1749</v>
      </c>
      <c r="G6868" t="str">
        <f>_xlfn.XLOOKUP(tbl_GL[[#This Row],[Account_key]],tbl_COA[Account_key],tbl_COA[Class],"Not Found")</f>
        <v>Liabilities and Owners Equity</v>
      </c>
      <c r="H6868" t="str">
        <f>_xlfn.XLOOKUP(tbl_GL[[#This Row],[Account_key]],tbl_COA[Account_key],tbl_COA[SubClass],"Not Found")</f>
        <v>Liabilities</v>
      </c>
      <c r="I6868" t="str">
        <f>_xlfn.XLOOKUP(tbl_GL[[#This Row],[Account_key]],tbl_COA[Account_key],tbl_COA[SubClass2],"Not Found")</f>
        <v>Current Liabilities</v>
      </c>
      <c r="J6868" t="str">
        <f>_xlfn.XLOOKUP(tbl_GL[[#This Row],[Account_key]],tbl_COA[Account_key],tbl_COA[SubAccount],,0)</f>
        <v>Accrued Expenses</v>
      </c>
      <c r="K6868">
        <f>YEAR(tbl_GL[[#This Row],[Date]])</f>
        <v>2019</v>
      </c>
    </row>
    <row r="6869" spans="1:11" x14ac:dyDescent="0.35">
      <c r="A6869">
        <v>846.2</v>
      </c>
      <c r="B6869" s="24">
        <v>43577</v>
      </c>
      <c r="C6869">
        <v>3</v>
      </c>
      <c r="D6869" s="13">
        <v>220</v>
      </c>
      <c r="E6869" s="13" t="s">
        <v>81</v>
      </c>
      <c r="F6869" s="17">
        <v>-1454</v>
      </c>
      <c r="G6869" t="str">
        <f>_xlfn.XLOOKUP(tbl_GL[[#This Row],[Account_key]],tbl_COA[Account_key],tbl_COA[Class],"Not Found")</f>
        <v>Trading account</v>
      </c>
      <c r="H6869" t="str">
        <f>_xlfn.XLOOKUP(tbl_GL[[#This Row],[Account_key]],tbl_COA[Account_key],tbl_COA[SubClass],"Not Found")</f>
        <v>Sales</v>
      </c>
      <c r="I6869" t="str">
        <f>_xlfn.XLOOKUP(tbl_GL[[#This Row],[Account_key]],tbl_COA[Account_key],tbl_COA[SubClass2],"Not Found")</f>
        <v>Sales</v>
      </c>
      <c r="J6869" t="str">
        <f>_xlfn.XLOOKUP(tbl_GL[[#This Row],[Account_key]],tbl_COA[Account_key],tbl_COA[SubAccount],,0)</f>
        <v>Sales Return</v>
      </c>
      <c r="K6869">
        <f>YEAR(tbl_GL[[#This Row],[Date]])</f>
        <v>2019</v>
      </c>
    </row>
    <row r="6870" spans="1:11" x14ac:dyDescent="0.35">
      <c r="A6870">
        <v>847.1</v>
      </c>
      <c r="B6870" s="24">
        <v>43577</v>
      </c>
      <c r="C6870">
        <v>3</v>
      </c>
      <c r="D6870" s="13">
        <v>20</v>
      </c>
      <c r="E6870" s="13" t="s">
        <v>81</v>
      </c>
      <c r="F6870" s="17">
        <v>-1454</v>
      </c>
      <c r="G6870" t="str">
        <f>_xlfn.XLOOKUP(tbl_GL[[#This Row],[Account_key]],tbl_COA[Account_key],tbl_COA[Class],"Not Found")</f>
        <v>Assets</v>
      </c>
      <c r="H6870" t="str">
        <f>_xlfn.XLOOKUP(tbl_GL[[#This Row],[Account_key]],tbl_COA[Account_key],tbl_COA[SubClass],"Not Found")</f>
        <v>Assets</v>
      </c>
      <c r="I6870" t="str">
        <f>_xlfn.XLOOKUP(tbl_GL[[#This Row],[Account_key]],tbl_COA[Account_key],tbl_COA[SubClass2],"Not Found")</f>
        <v>Current Assets</v>
      </c>
      <c r="J6870" t="str">
        <f>_xlfn.XLOOKUP(tbl_GL[[#This Row],[Account_key]],tbl_COA[Account_key],tbl_COA[SubAccount],,0)</f>
        <v>Cash in hand</v>
      </c>
      <c r="K6870">
        <f>YEAR(tbl_GL[[#This Row],[Date]])</f>
        <v>2019</v>
      </c>
    </row>
    <row r="6871" spans="1:11" x14ac:dyDescent="0.35">
      <c r="A6871">
        <v>847.2</v>
      </c>
      <c r="B6871" s="24">
        <v>43577</v>
      </c>
      <c r="C6871">
        <v>3</v>
      </c>
      <c r="D6871" s="13">
        <v>10</v>
      </c>
      <c r="E6871" s="13" t="s">
        <v>98</v>
      </c>
      <c r="F6871" s="17">
        <v>-2201</v>
      </c>
      <c r="G6871" t="str">
        <f>_xlfn.XLOOKUP(tbl_GL[[#This Row],[Account_key]],tbl_COA[Account_key],tbl_COA[Class],"Not Found")</f>
        <v>Assets</v>
      </c>
      <c r="H6871" t="str">
        <f>_xlfn.XLOOKUP(tbl_GL[[#This Row],[Account_key]],tbl_COA[Account_key],tbl_COA[SubClass],"Not Found")</f>
        <v>Assets</v>
      </c>
      <c r="I6871" t="str">
        <f>_xlfn.XLOOKUP(tbl_GL[[#This Row],[Account_key]],tbl_COA[Account_key],tbl_COA[SubClass2],"Not Found")</f>
        <v>Current Assets</v>
      </c>
      <c r="J6871" t="str">
        <f>_xlfn.XLOOKUP(tbl_GL[[#This Row],[Account_key]],tbl_COA[Account_key],tbl_COA[SubAccount],,0)</f>
        <v>Cash at Bank</v>
      </c>
      <c r="K6871">
        <f>YEAR(tbl_GL[[#This Row],[Date]])</f>
        <v>2019</v>
      </c>
    </row>
    <row r="6872" spans="1:11" x14ac:dyDescent="0.35">
      <c r="A6872">
        <v>848.1</v>
      </c>
      <c r="B6872" s="24">
        <v>43577</v>
      </c>
      <c r="C6872">
        <v>3</v>
      </c>
      <c r="D6872" s="13">
        <v>120</v>
      </c>
      <c r="E6872" s="13" t="s">
        <v>98</v>
      </c>
      <c r="F6872" s="17">
        <v>-2201</v>
      </c>
      <c r="G6872" t="str">
        <f>_xlfn.XLOOKUP(tbl_GL[[#This Row],[Account_key]],tbl_COA[Account_key],tbl_COA[Class],"Not Found")</f>
        <v>Liabilities and Owners Equity</v>
      </c>
      <c r="H6872" t="str">
        <f>_xlfn.XLOOKUP(tbl_GL[[#This Row],[Account_key]],tbl_COA[Account_key],tbl_COA[SubClass],"Not Found")</f>
        <v>Liabilities</v>
      </c>
      <c r="I6872" t="str">
        <f>_xlfn.XLOOKUP(tbl_GL[[#This Row],[Account_key]],tbl_COA[Account_key],tbl_COA[SubClass2],"Not Found")</f>
        <v>Current Liabilities</v>
      </c>
      <c r="J6872" t="str">
        <f>_xlfn.XLOOKUP(tbl_GL[[#This Row],[Account_key]],tbl_COA[Account_key],tbl_COA[SubAccount],,0)</f>
        <v>Accrued Expenses</v>
      </c>
      <c r="K6872">
        <f>YEAR(tbl_GL[[#This Row],[Date]])</f>
        <v>2019</v>
      </c>
    </row>
    <row r="6873" spans="1:11" x14ac:dyDescent="0.35">
      <c r="A6873">
        <v>848.2</v>
      </c>
      <c r="B6873" s="24">
        <v>43578</v>
      </c>
      <c r="C6873">
        <v>3</v>
      </c>
      <c r="D6873" s="13">
        <v>230</v>
      </c>
      <c r="E6873" s="13" t="s">
        <v>4</v>
      </c>
      <c r="F6873" s="17">
        <v>-535</v>
      </c>
      <c r="G6873" t="str">
        <f>_xlfn.XLOOKUP(tbl_GL[[#This Row],[Account_key]],tbl_COA[Account_key],tbl_COA[Class],"Not Found")</f>
        <v>Trading account</v>
      </c>
      <c r="H6873" t="str">
        <f>_xlfn.XLOOKUP(tbl_GL[[#This Row],[Account_key]],tbl_COA[Account_key],tbl_COA[SubClass],"Not Found")</f>
        <v>Cost of Sales</v>
      </c>
      <c r="I6873" t="str">
        <f>_xlfn.XLOOKUP(tbl_GL[[#This Row],[Account_key]],tbl_COA[Account_key],tbl_COA[SubClass2],"Not Found")</f>
        <v>Cost of Sales</v>
      </c>
      <c r="J6873" t="str">
        <f>_xlfn.XLOOKUP(tbl_GL[[#This Row],[Account_key]],tbl_COA[Account_key],tbl_COA[SubAccount],,0)</f>
        <v>Cost of Sales</v>
      </c>
      <c r="K6873">
        <f>YEAR(tbl_GL[[#This Row],[Date]])</f>
        <v>2019</v>
      </c>
    </row>
    <row r="6874" spans="1:11" x14ac:dyDescent="0.35">
      <c r="A6874">
        <v>849.1</v>
      </c>
      <c r="B6874" s="24">
        <v>43578</v>
      </c>
      <c r="C6874">
        <v>3</v>
      </c>
      <c r="D6874" s="13">
        <v>60</v>
      </c>
      <c r="E6874" s="13" t="s">
        <v>4</v>
      </c>
      <c r="F6874" s="17">
        <v>-535</v>
      </c>
      <c r="G6874" t="str">
        <f>_xlfn.XLOOKUP(tbl_GL[[#This Row],[Account_key]],tbl_COA[Account_key],tbl_COA[Class],"Not Found")</f>
        <v>Assets</v>
      </c>
      <c r="H6874" t="str">
        <f>_xlfn.XLOOKUP(tbl_GL[[#This Row],[Account_key]],tbl_COA[Account_key],tbl_COA[SubClass],"Not Found")</f>
        <v>Assets</v>
      </c>
      <c r="I6874" t="str">
        <f>_xlfn.XLOOKUP(tbl_GL[[#This Row],[Account_key]],tbl_COA[Account_key],tbl_COA[SubClass2],"Not Found")</f>
        <v>Current Assets</v>
      </c>
      <c r="J6874" t="str">
        <f>_xlfn.XLOOKUP(tbl_GL[[#This Row],[Account_key]],tbl_COA[Account_key],tbl_COA[SubAccount],,0)</f>
        <v>Inventory</v>
      </c>
      <c r="K6874">
        <f>YEAR(tbl_GL[[#This Row],[Date]])</f>
        <v>2019</v>
      </c>
    </row>
    <row r="6875" spans="1:11" x14ac:dyDescent="0.35">
      <c r="A6875">
        <v>849.2</v>
      </c>
      <c r="B6875" s="24">
        <v>43578</v>
      </c>
      <c r="C6875">
        <v>3</v>
      </c>
      <c r="D6875" s="13">
        <v>210</v>
      </c>
      <c r="E6875" s="13" t="s">
        <v>8</v>
      </c>
      <c r="F6875" s="17">
        <v>2144</v>
      </c>
      <c r="G6875" t="str">
        <f>_xlfn.XLOOKUP(tbl_GL[[#This Row],[Account_key]],tbl_COA[Account_key],tbl_COA[Class],"Not Found")</f>
        <v>Trading account</v>
      </c>
      <c r="H6875" t="str">
        <f>_xlfn.XLOOKUP(tbl_GL[[#This Row],[Account_key]],tbl_COA[Account_key],tbl_COA[SubClass],"Not Found")</f>
        <v>Sales</v>
      </c>
      <c r="I6875" t="str">
        <f>_xlfn.XLOOKUP(tbl_GL[[#This Row],[Account_key]],tbl_COA[Account_key],tbl_COA[SubClass2],"Not Found")</f>
        <v>Sales</v>
      </c>
      <c r="J6875" t="str">
        <f>_xlfn.XLOOKUP(tbl_GL[[#This Row],[Account_key]],tbl_COA[Account_key],tbl_COA[SubAccount],,0)</f>
        <v>Sales</v>
      </c>
      <c r="K6875">
        <f>YEAR(tbl_GL[[#This Row],[Date]])</f>
        <v>2019</v>
      </c>
    </row>
    <row r="6876" spans="1:11" x14ac:dyDescent="0.35">
      <c r="A6876">
        <v>850.1</v>
      </c>
      <c r="B6876" s="24">
        <v>43578</v>
      </c>
      <c r="C6876">
        <v>3</v>
      </c>
      <c r="D6876" s="13">
        <v>30</v>
      </c>
      <c r="E6876" s="13" t="s">
        <v>8</v>
      </c>
      <c r="F6876" s="17">
        <v>2144</v>
      </c>
      <c r="G6876" t="str">
        <f>_xlfn.XLOOKUP(tbl_GL[[#This Row],[Account_key]],tbl_COA[Account_key],tbl_COA[Class],"Not Found")</f>
        <v>Assets</v>
      </c>
      <c r="H6876" t="str">
        <f>_xlfn.XLOOKUP(tbl_GL[[#This Row],[Account_key]],tbl_COA[Account_key],tbl_COA[SubClass],"Not Found")</f>
        <v>Assets</v>
      </c>
      <c r="I6876" t="str">
        <f>_xlfn.XLOOKUP(tbl_GL[[#This Row],[Account_key]],tbl_COA[Account_key],tbl_COA[SubClass2],"Not Found")</f>
        <v>Current Assets</v>
      </c>
      <c r="J6876" t="str">
        <f>_xlfn.XLOOKUP(tbl_GL[[#This Row],[Account_key]],tbl_COA[Account_key],tbl_COA[SubAccount],,0)</f>
        <v>Trade Receivables</v>
      </c>
      <c r="K6876">
        <f>YEAR(tbl_GL[[#This Row],[Date]])</f>
        <v>2019</v>
      </c>
    </row>
    <row r="6877" spans="1:11" x14ac:dyDescent="0.35">
      <c r="A6877">
        <v>850.2</v>
      </c>
      <c r="B6877" s="24">
        <v>43579</v>
      </c>
      <c r="C6877">
        <v>3</v>
      </c>
      <c r="D6877" s="13">
        <v>10</v>
      </c>
      <c r="E6877" s="13" t="s">
        <v>98</v>
      </c>
      <c r="F6877" s="17">
        <v>-2139</v>
      </c>
      <c r="G6877" t="str">
        <f>_xlfn.XLOOKUP(tbl_GL[[#This Row],[Account_key]],tbl_COA[Account_key],tbl_COA[Class],"Not Found")</f>
        <v>Assets</v>
      </c>
      <c r="H6877" t="str">
        <f>_xlfn.XLOOKUP(tbl_GL[[#This Row],[Account_key]],tbl_COA[Account_key],tbl_COA[SubClass],"Not Found")</f>
        <v>Assets</v>
      </c>
      <c r="I6877" t="str">
        <f>_xlfn.XLOOKUP(tbl_GL[[#This Row],[Account_key]],tbl_COA[Account_key],tbl_COA[SubClass2],"Not Found")</f>
        <v>Current Assets</v>
      </c>
      <c r="J6877" t="str">
        <f>_xlfn.XLOOKUP(tbl_GL[[#This Row],[Account_key]],tbl_COA[Account_key],tbl_COA[SubAccount],,0)</f>
        <v>Cash at Bank</v>
      </c>
      <c r="K6877">
        <f>YEAR(tbl_GL[[#This Row],[Date]])</f>
        <v>2019</v>
      </c>
    </row>
    <row r="6878" spans="1:11" x14ac:dyDescent="0.35">
      <c r="A6878">
        <v>851.1</v>
      </c>
      <c r="B6878" s="24">
        <v>43579</v>
      </c>
      <c r="C6878">
        <v>3</v>
      </c>
      <c r="D6878" s="13">
        <v>120</v>
      </c>
      <c r="E6878" s="13" t="s">
        <v>98</v>
      </c>
      <c r="F6878" s="17">
        <v>-2139</v>
      </c>
      <c r="G6878" t="str">
        <f>_xlfn.XLOOKUP(tbl_GL[[#This Row],[Account_key]],tbl_COA[Account_key],tbl_COA[Class],"Not Found")</f>
        <v>Liabilities and Owners Equity</v>
      </c>
      <c r="H6878" t="str">
        <f>_xlfn.XLOOKUP(tbl_GL[[#This Row],[Account_key]],tbl_COA[Account_key],tbl_COA[SubClass],"Not Found")</f>
        <v>Liabilities</v>
      </c>
      <c r="I6878" t="str">
        <f>_xlfn.XLOOKUP(tbl_GL[[#This Row],[Account_key]],tbl_COA[Account_key],tbl_COA[SubClass2],"Not Found")</f>
        <v>Current Liabilities</v>
      </c>
      <c r="J6878" t="str">
        <f>_xlfn.XLOOKUP(tbl_GL[[#This Row],[Account_key]],tbl_COA[Account_key],tbl_COA[SubAccount],,0)</f>
        <v>Accrued Expenses</v>
      </c>
      <c r="K6878">
        <f>YEAR(tbl_GL[[#This Row],[Date]])</f>
        <v>2019</v>
      </c>
    </row>
    <row r="6879" spans="1:11" x14ac:dyDescent="0.35">
      <c r="A6879">
        <v>851.2</v>
      </c>
      <c r="B6879" s="24">
        <v>43579</v>
      </c>
      <c r="C6879">
        <v>3</v>
      </c>
      <c r="D6879" s="13">
        <v>30</v>
      </c>
      <c r="E6879" s="13" t="s">
        <v>80</v>
      </c>
      <c r="F6879" s="17">
        <v>-12743</v>
      </c>
      <c r="G6879" t="str">
        <f>_xlfn.XLOOKUP(tbl_GL[[#This Row],[Account_key]],tbl_COA[Account_key],tbl_COA[Class],"Not Found")</f>
        <v>Assets</v>
      </c>
      <c r="H6879" t="str">
        <f>_xlfn.XLOOKUP(tbl_GL[[#This Row],[Account_key]],tbl_COA[Account_key],tbl_COA[SubClass],"Not Found")</f>
        <v>Assets</v>
      </c>
      <c r="I6879" t="str">
        <f>_xlfn.XLOOKUP(tbl_GL[[#This Row],[Account_key]],tbl_COA[Account_key],tbl_COA[SubClass2],"Not Found")</f>
        <v>Current Assets</v>
      </c>
      <c r="J6879" t="str">
        <f>_xlfn.XLOOKUP(tbl_GL[[#This Row],[Account_key]],tbl_COA[Account_key],tbl_COA[SubAccount],,0)</f>
        <v>Trade Receivables</v>
      </c>
      <c r="K6879">
        <f>YEAR(tbl_GL[[#This Row],[Date]])</f>
        <v>2019</v>
      </c>
    </row>
    <row r="6880" spans="1:11" x14ac:dyDescent="0.35">
      <c r="A6880">
        <v>852.1</v>
      </c>
      <c r="B6880" s="24">
        <v>43579</v>
      </c>
      <c r="C6880">
        <v>3</v>
      </c>
      <c r="D6880" s="13">
        <v>10</v>
      </c>
      <c r="E6880" s="13" t="s">
        <v>80</v>
      </c>
      <c r="F6880" s="17">
        <v>12743</v>
      </c>
      <c r="G6880" t="str">
        <f>_xlfn.XLOOKUP(tbl_GL[[#This Row],[Account_key]],tbl_COA[Account_key],tbl_COA[Class],"Not Found")</f>
        <v>Assets</v>
      </c>
      <c r="H6880" t="str">
        <f>_xlfn.XLOOKUP(tbl_GL[[#This Row],[Account_key]],tbl_COA[Account_key],tbl_COA[SubClass],"Not Found")</f>
        <v>Assets</v>
      </c>
      <c r="I6880" t="str">
        <f>_xlfn.XLOOKUP(tbl_GL[[#This Row],[Account_key]],tbl_COA[Account_key],tbl_COA[SubClass2],"Not Found")</f>
        <v>Current Assets</v>
      </c>
      <c r="J6880" t="str">
        <f>_xlfn.XLOOKUP(tbl_GL[[#This Row],[Account_key]],tbl_COA[Account_key],tbl_COA[SubAccount],,0)</f>
        <v>Cash at Bank</v>
      </c>
      <c r="K6880">
        <f>YEAR(tbl_GL[[#This Row],[Date]])</f>
        <v>2019</v>
      </c>
    </row>
    <row r="6881" spans="1:11" x14ac:dyDescent="0.35">
      <c r="A6881">
        <v>852.2</v>
      </c>
      <c r="B6881" s="24">
        <v>43580</v>
      </c>
      <c r="C6881">
        <v>3</v>
      </c>
      <c r="D6881" s="13">
        <v>230</v>
      </c>
      <c r="E6881" s="13" t="s">
        <v>4</v>
      </c>
      <c r="F6881" s="17">
        <v>-795</v>
      </c>
      <c r="G6881" t="str">
        <f>_xlfn.XLOOKUP(tbl_GL[[#This Row],[Account_key]],tbl_COA[Account_key],tbl_COA[Class],"Not Found")</f>
        <v>Trading account</v>
      </c>
      <c r="H6881" t="str">
        <f>_xlfn.XLOOKUP(tbl_GL[[#This Row],[Account_key]],tbl_COA[Account_key],tbl_COA[SubClass],"Not Found")</f>
        <v>Cost of Sales</v>
      </c>
      <c r="I6881" t="str">
        <f>_xlfn.XLOOKUP(tbl_GL[[#This Row],[Account_key]],tbl_COA[Account_key],tbl_COA[SubClass2],"Not Found")</f>
        <v>Cost of Sales</v>
      </c>
      <c r="J6881" t="str">
        <f>_xlfn.XLOOKUP(tbl_GL[[#This Row],[Account_key]],tbl_COA[Account_key],tbl_COA[SubAccount],,0)</f>
        <v>Cost of Sales</v>
      </c>
      <c r="K6881">
        <f>YEAR(tbl_GL[[#This Row],[Date]])</f>
        <v>2019</v>
      </c>
    </row>
    <row r="6882" spans="1:11" x14ac:dyDescent="0.35">
      <c r="A6882">
        <v>853.1</v>
      </c>
      <c r="B6882" s="24">
        <v>43580</v>
      </c>
      <c r="C6882">
        <v>3</v>
      </c>
      <c r="D6882" s="13">
        <v>60</v>
      </c>
      <c r="E6882" s="13" t="s">
        <v>4</v>
      </c>
      <c r="F6882" s="17">
        <v>-795</v>
      </c>
      <c r="G6882" t="str">
        <f>_xlfn.XLOOKUP(tbl_GL[[#This Row],[Account_key]],tbl_COA[Account_key],tbl_COA[Class],"Not Found")</f>
        <v>Assets</v>
      </c>
      <c r="H6882" t="str">
        <f>_xlfn.XLOOKUP(tbl_GL[[#This Row],[Account_key]],tbl_COA[Account_key],tbl_COA[SubClass],"Not Found")</f>
        <v>Assets</v>
      </c>
      <c r="I6882" t="str">
        <f>_xlfn.XLOOKUP(tbl_GL[[#This Row],[Account_key]],tbl_COA[Account_key],tbl_COA[SubClass2],"Not Found")</f>
        <v>Current Assets</v>
      </c>
      <c r="J6882" t="str">
        <f>_xlfn.XLOOKUP(tbl_GL[[#This Row],[Account_key]],tbl_COA[Account_key],tbl_COA[SubAccount],,0)</f>
        <v>Inventory</v>
      </c>
      <c r="K6882">
        <f>YEAR(tbl_GL[[#This Row],[Date]])</f>
        <v>2019</v>
      </c>
    </row>
    <row r="6883" spans="1:11" x14ac:dyDescent="0.35">
      <c r="A6883">
        <v>853.2</v>
      </c>
      <c r="B6883" s="24">
        <v>43580</v>
      </c>
      <c r="C6883">
        <v>3</v>
      </c>
      <c r="D6883" s="13">
        <v>210</v>
      </c>
      <c r="E6883" s="13" t="s">
        <v>7</v>
      </c>
      <c r="F6883" s="17">
        <v>2822</v>
      </c>
      <c r="G6883" t="str">
        <f>_xlfn.XLOOKUP(tbl_GL[[#This Row],[Account_key]],tbl_COA[Account_key],tbl_COA[Class],"Not Found")</f>
        <v>Trading account</v>
      </c>
      <c r="H6883" t="str">
        <f>_xlfn.XLOOKUP(tbl_GL[[#This Row],[Account_key]],tbl_COA[Account_key],tbl_COA[SubClass],"Not Found")</f>
        <v>Sales</v>
      </c>
      <c r="I6883" t="str">
        <f>_xlfn.XLOOKUP(tbl_GL[[#This Row],[Account_key]],tbl_COA[Account_key],tbl_COA[SubClass2],"Not Found")</f>
        <v>Sales</v>
      </c>
      <c r="J6883" t="str">
        <f>_xlfn.XLOOKUP(tbl_GL[[#This Row],[Account_key]],tbl_COA[Account_key],tbl_COA[SubAccount],,0)</f>
        <v>Sales</v>
      </c>
      <c r="K6883">
        <f>YEAR(tbl_GL[[#This Row],[Date]])</f>
        <v>2019</v>
      </c>
    </row>
    <row r="6884" spans="1:11" x14ac:dyDescent="0.35">
      <c r="A6884">
        <v>854.1</v>
      </c>
      <c r="B6884" s="24">
        <v>43580</v>
      </c>
      <c r="C6884">
        <v>3</v>
      </c>
      <c r="D6884" s="13">
        <v>10</v>
      </c>
      <c r="E6884" s="13" t="s">
        <v>7</v>
      </c>
      <c r="F6884" s="17">
        <v>2822</v>
      </c>
      <c r="G6884" t="str">
        <f>_xlfn.XLOOKUP(tbl_GL[[#This Row],[Account_key]],tbl_COA[Account_key],tbl_COA[Class],"Not Found")</f>
        <v>Assets</v>
      </c>
      <c r="H6884" t="str">
        <f>_xlfn.XLOOKUP(tbl_GL[[#This Row],[Account_key]],tbl_COA[Account_key],tbl_COA[SubClass],"Not Found")</f>
        <v>Assets</v>
      </c>
      <c r="I6884" t="str">
        <f>_xlfn.XLOOKUP(tbl_GL[[#This Row],[Account_key]],tbl_COA[Account_key],tbl_COA[SubClass2],"Not Found")</f>
        <v>Current Assets</v>
      </c>
      <c r="J6884" t="str">
        <f>_xlfn.XLOOKUP(tbl_GL[[#This Row],[Account_key]],tbl_COA[Account_key],tbl_COA[SubAccount],,0)</f>
        <v>Cash at Bank</v>
      </c>
      <c r="K6884">
        <f>YEAR(tbl_GL[[#This Row],[Date]])</f>
        <v>2019</v>
      </c>
    </row>
    <row r="6885" spans="1:11" x14ac:dyDescent="0.35">
      <c r="A6885">
        <v>854.2</v>
      </c>
      <c r="B6885" s="24">
        <v>43580</v>
      </c>
      <c r="C6885">
        <v>3</v>
      </c>
      <c r="D6885" s="13">
        <v>230</v>
      </c>
      <c r="E6885" s="13" t="s">
        <v>4</v>
      </c>
      <c r="F6885" s="17">
        <v>-2998</v>
      </c>
      <c r="G6885" t="str">
        <f>_xlfn.XLOOKUP(tbl_GL[[#This Row],[Account_key]],tbl_COA[Account_key],tbl_COA[Class],"Not Found")</f>
        <v>Trading account</v>
      </c>
      <c r="H6885" t="str">
        <f>_xlfn.XLOOKUP(tbl_GL[[#This Row],[Account_key]],tbl_COA[Account_key],tbl_COA[SubClass],"Not Found")</f>
        <v>Cost of Sales</v>
      </c>
      <c r="I6885" t="str">
        <f>_xlfn.XLOOKUP(tbl_GL[[#This Row],[Account_key]],tbl_COA[Account_key],tbl_COA[SubClass2],"Not Found")</f>
        <v>Cost of Sales</v>
      </c>
      <c r="J6885" t="str">
        <f>_xlfn.XLOOKUP(tbl_GL[[#This Row],[Account_key]],tbl_COA[Account_key],tbl_COA[SubAccount],,0)</f>
        <v>Cost of Sales</v>
      </c>
      <c r="K6885">
        <f>YEAR(tbl_GL[[#This Row],[Date]])</f>
        <v>2019</v>
      </c>
    </row>
    <row r="6886" spans="1:11" x14ac:dyDescent="0.35">
      <c r="A6886">
        <v>855.1</v>
      </c>
      <c r="B6886" s="24">
        <v>43580</v>
      </c>
      <c r="C6886">
        <v>3</v>
      </c>
      <c r="D6886" s="13">
        <v>60</v>
      </c>
      <c r="E6886" s="13" t="s">
        <v>4</v>
      </c>
      <c r="F6886" s="17">
        <v>-2998</v>
      </c>
      <c r="G6886" t="str">
        <f>_xlfn.XLOOKUP(tbl_GL[[#This Row],[Account_key]],tbl_COA[Account_key],tbl_COA[Class],"Not Found")</f>
        <v>Assets</v>
      </c>
      <c r="H6886" t="str">
        <f>_xlfn.XLOOKUP(tbl_GL[[#This Row],[Account_key]],tbl_COA[Account_key],tbl_COA[SubClass],"Not Found")</f>
        <v>Assets</v>
      </c>
      <c r="I6886" t="str">
        <f>_xlfn.XLOOKUP(tbl_GL[[#This Row],[Account_key]],tbl_COA[Account_key],tbl_COA[SubClass2],"Not Found")</f>
        <v>Current Assets</v>
      </c>
      <c r="J6886" t="str">
        <f>_xlfn.XLOOKUP(tbl_GL[[#This Row],[Account_key]],tbl_COA[Account_key],tbl_COA[SubAccount],,0)</f>
        <v>Inventory</v>
      </c>
      <c r="K6886">
        <f>YEAR(tbl_GL[[#This Row],[Date]])</f>
        <v>2019</v>
      </c>
    </row>
    <row r="6887" spans="1:11" x14ac:dyDescent="0.35">
      <c r="A6887">
        <v>855.2</v>
      </c>
      <c r="B6887" s="24">
        <v>43580</v>
      </c>
      <c r="C6887">
        <v>3</v>
      </c>
      <c r="D6887" s="13">
        <v>210</v>
      </c>
      <c r="E6887" s="13" t="s">
        <v>8</v>
      </c>
      <c r="F6887" s="17">
        <v>12023</v>
      </c>
      <c r="G6887" t="str">
        <f>_xlfn.XLOOKUP(tbl_GL[[#This Row],[Account_key]],tbl_COA[Account_key],tbl_COA[Class],"Not Found")</f>
        <v>Trading account</v>
      </c>
      <c r="H6887" t="str">
        <f>_xlfn.XLOOKUP(tbl_GL[[#This Row],[Account_key]],tbl_COA[Account_key],tbl_COA[SubClass],"Not Found")</f>
        <v>Sales</v>
      </c>
      <c r="I6887" t="str">
        <f>_xlfn.XLOOKUP(tbl_GL[[#This Row],[Account_key]],tbl_COA[Account_key],tbl_COA[SubClass2],"Not Found")</f>
        <v>Sales</v>
      </c>
      <c r="J6887" t="str">
        <f>_xlfn.XLOOKUP(tbl_GL[[#This Row],[Account_key]],tbl_COA[Account_key],tbl_COA[SubAccount],,0)</f>
        <v>Sales</v>
      </c>
      <c r="K6887">
        <f>YEAR(tbl_GL[[#This Row],[Date]])</f>
        <v>2019</v>
      </c>
    </row>
    <row r="6888" spans="1:11" x14ac:dyDescent="0.35">
      <c r="A6888">
        <v>856.1</v>
      </c>
      <c r="B6888" s="24">
        <v>43580</v>
      </c>
      <c r="C6888">
        <v>3</v>
      </c>
      <c r="D6888" s="13">
        <v>30</v>
      </c>
      <c r="E6888" s="13" t="s">
        <v>8</v>
      </c>
      <c r="F6888" s="17">
        <v>12023</v>
      </c>
      <c r="G6888" t="str">
        <f>_xlfn.XLOOKUP(tbl_GL[[#This Row],[Account_key]],tbl_COA[Account_key],tbl_COA[Class],"Not Found")</f>
        <v>Assets</v>
      </c>
      <c r="H6888" t="str">
        <f>_xlfn.XLOOKUP(tbl_GL[[#This Row],[Account_key]],tbl_COA[Account_key],tbl_COA[SubClass],"Not Found")</f>
        <v>Assets</v>
      </c>
      <c r="I6888" t="str">
        <f>_xlfn.XLOOKUP(tbl_GL[[#This Row],[Account_key]],tbl_COA[Account_key],tbl_COA[SubClass2],"Not Found")</f>
        <v>Current Assets</v>
      </c>
      <c r="J6888" t="str">
        <f>_xlfn.XLOOKUP(tbl_GL[[#This Row],[Account_key]],tbl_COA[Account_key],tbl_COA[SubAccount],,0)</f>
        <v>Trade Receivables</v>
      </c>
      <c r="K6888">
        <f>YEAR(tbl_GL[[#This Row],[Date]])</f>
        <v>2019</v>
      </c>
    </row>
    <row r="6889" spans="1:11" x14ac:dyDescent="0.35">
      <c r="A6889">
        <v>856.2</v>
      </c>
      <c r="B6889" s="24">
        <v>43581</v>
      </c>
      <c r="C6889">
        <v>3</v>
      </c>
      <c r="D6889" s="13">
        <v>310</v>
      </c>
      <c r="E6889" s="13" t="s">
        <v>99</v>
      </c>
      <c r="F6889" s="17">
        <v>-42</v>
      </c>
      <c r="G6889" t="str">
        <f>_xlfn.XLOOKUP(tbl_GL[[#This Row],[Account_key]],tbl_COA[Account_key],tbl_COA[Class],"Not Found")</f>
        <v>Operating account</v>
      </c>
      <c r="H6889" t="str">
        <f>_xlfn.XLOOKUP(tbl_GL[[#This Row],[Account_key]],tbl_COA[Account_key],tbl_COA[SubClass],"Not Found")</f>
        <v>Operating Expenses</v>
      </c>
      <c r="I6889" t="str">
        <f>_xlfn.XLOOKUP(tbl_GL[[#This Row],[Account_key]],tbl_COA[Account_key],tbl_COA[SubClass2],"Not Found")</f>
        <v>Administration</v>
      </c>
      <c r="J6889" t="str">
        <f>_xlfn.XLOOKUP(tbl_GL[[#This Row],[Account_key]],tbl_COA[Account_key],tbl_COA[SubAccount],,0)</f>
        <v>Office Supplies</v>
      </c>
      <c r="K6889">
        <f>YEAR(tbl_GL[[#This Row],[Date]])</f>
        <v>2019</v>
      </c>
    </row>
    <row r="6890" spans="1:11" x14ac:dyDescent="0.35">
      <c r="A6890">
        <v>857.1</v>
      </c>
      <c r="B6890" s="24">
        <v>43581</v>
      </c>
      <c r="C6890">
        <v>3</v>
      </c>
      <c r="D6890" s="13">
        <v>20</v>
      </c>
      <c r="E6890" s="13" t="s">
        <v>99</v>
      </c>
      <c r="F6890" s="17">
        <v>-42</v>
      </c>
      <c r="G6890" t="str">
        <f>_xlfn.XLOOKUP(tbl_GL[[#This Row],[Account_key]],tbl_COA[Account_key],tbl_COA[Class],"Not Found")</f>
        <v>Assets</v>
      </c>
      <c r="H6890" t="str">
        <f>_xlfn.XLOOKUP(tbl_GL[[#This Row],[Account_key]],tbl_COA[Account_key],tbl_COA[SubClass],"Not Found")</f>
        <v>Assets</v>
      </c>
      <c r="I6890" t="str">
        <f>_xlfn.XLOOKUP(tbl_GL[[#This Row],[Account_key]],tbl_COA[Account_key],tbl_COA[SubClass2],"Not Found")</f>
        <v>Current Assets</v>
      </c>
      <c r="J6890" t="str">
        <f>_xlfn.XLOOKUP(tbl_GL[[#This Row],[Account_key]],tbl_COA[Account_key],tbl_COA[SubAccount],,0)</f>
        <v>Cash in hand</v>
      </c>
      <c r="K6890">
        <f>YEAR(tbl_GL[[#This Row],[Date]])</f>
        <v>2019</v>
      </c>
    </row>
    <row r="6891" spans="1:11" x14ac:dyDescent="0.35">
      <c r="A6891">
        <v>857.2</v>
      </c>
      <c r="B6891" s="24">
        <v>43581</v>
      </c>
      <c r="C6891">
        <v>3</v>
      </c>
      <c r="D6891" s="13">
        <v>260</v>
      </c>
      <c r="E6891" s="13" t="s">
        <v>97</v>
      </c>
      <c r="F6891" s="17">
        <v>-1629</v>
      </c>
      <c r="G6891" t="str">
        <f>_xlfn.XLOOKUP(tbl_GL[[#This Row],[Account_key]],tbl_COA[Account_key],tbl_COA[Class],"Not Found")</f>
        <v>Operating account</v>
      </c>
      <c r="H6891" t="str">
        <f>_xlfn.XLOOKUP(tbl_GL[[#This Row],[Account_key]],tbl_COA[Account_key],tbl_COA[SubClass],"Not Found")</f>
        <v>Operating Expenses</v>
      </c>
      <c r="I6891" t="str">
        <f>_xlfn.XLOOKUP(tbl_GL[[#This Row],[Account_key]],tbl_COA[Account_key],tbl_COA[SubClass2],"Not Found")</f>
        <v>Marketing</v>
      </c>
      <c r="J6891" t="str">
        <f>_xlfn.XLOOKUP(tbl_GL[[#This Row],[Account_key]],tbl_COA[Account_key],tbl_COA[SubAccount],,0)</f>
        <v>Commissions</v>
      </c>
      <c r="K6891">
        <f>YEAR(tbl_GL[[#This Row],[Date]])</f>
        <v>2019</v>
      </c>
    </row>
    <row r="6892" spans="1:11" x14ac:dyDescent="0.35">
      <c r="A6892">
        <v>858.1</v>
      </c>
      <c r="B6892" s="24">
        <v>43581</v>
      </c>
      <c r="C6892">
        <v>3</v>
      </c>
      <c r="D6892" s="13">
        <v>120</v>
      </c>
      <c r="E6892" s="13" t="s">
        <v>97</v>
      </c>
      <c r="F6892" s="17">
        <v>1629</v>
      </c>
      <c r="G6892" t="str">
        <f>_xlfn.XLOOKUP(tbl_GL[[#This Row],[Account_key]],tbl_COA[Account_key],tbl_COA[Class],"Not Found")</f>
        <v>Liabilities and Owners Equity</v>
      </c>
      <c r="H6892" t="str">
        <f>_xlfn.XLOOKUP(tbl_GL[[#This Row],[Account_key]],tbl_COA[Account_key],tbl_COA[SubClass],"Not Found")</f>
        <v>Liabilities</v>
      </c>
      <c r="I6892" t="str">
        <f>_xlfn.XLOOKUP(tbl_GL[[#This Row],[Account_key]],tbl_COA[Account_key],tbl_COA[SubClass2],"Not Found")</f>
        <v>Current Liabilities</v>
      </c>
      <c r="J6892" t="str">
        <f>_xlfn.XLOOKUP(tbl_GL[[#This Row],[Account_key]],tbl_COA[Account_key],tbl_COA[SubAccount],,0)</f>
        <v>Accrued Expenses</v>
      </c>
      <c r="K6892">
        <f>YEAR(tbl_GL[[#This Row],[Date]])</f>
        <v>2019</v>
      </c>
    </row>
    <row r="6893" spans="1:11" x14ac:dyDescent="0.35">
      <c r="A6893">
        <v>858.2</v>
      </c>
      <c r="B6893" s="24">
        <v>43584</v>
      </c>
      <c r="C6893">
        <v>3</v>
      </c>
      <c r="D6893" s="13">
        <v>10</v>
      </c>
      <c r="E6893" s="13" t="s">
        <v>98</v>
      </c>
      <c r="F6893" s="17">
        <v>-1535</v>
      </c>
      <c r="G6893" t="str">
        <f>_xlfn.XLOOKUP(tbl_GL[[#This Row],[Account_key]],tbl_COA[Account_key],tbl_COA[Class],"Not Found")</f>
        <v>Assets</v>
      </c>
      <c r="H6893" t="str">
        <f>_xlfn.XLOOKUP(tbl_GL[[#This Row],[Account_key]],tbl_COA[Account_key],tbl_COA[SubClass],"Not Found")</f>
        <v>Assets</v>
      </c>
      <c r="I6893" t="str">
        <f>_xlfn.XLOOKUP(tbl_GL[[#This Row],[Account_key]],tbl_COA[Account_key],tbl_COA[SubClass2],"Not Found")</f>
        <v>Current Assets</v>
      </c>
      <c r="J6893" t="str">
        <f>_xlfn.XLOOKUP(tbl_GL[[#This Row],[Account_key]],tbl_COA[Account_key],tbl_COA[SubAccount],,0)</f>
        <v>Cash at Bank</v>
      </c>
      <c r="K6893">
        <f>YEAR(tbl_GL[[#This Row],[Date]])</f>
        <v>2019</v>
      </c>
    </row>
    <row r="6894" spans="1:11" x14ac:dyDescent="0.35">
      <c r="A6894">
        <v>859.1</v>
      </c>
      <c r="B6894" s="24">
        <v>43584</v>
      </c>
      <c r="C6894">
        <v>3</v>
      </c>
      <c r="D6894" s="13">
        <v>120</v>
      </c>
      <c r="E6894" s="13" t="s">
        <v>98</v>
      </c>
      <c r="F6894" s="17">
        <v>-1535</v>
      </c>
      <c r="G6894" t="str">
        <f>_xlfn.XLOOKUP(tbl_GL[[#This Row],[Account_key]],tbl_COA[Account_key],tbl_COA[Class],"Not Found")</f>
        <v>Liabilities and Owners Equity</v>
      </c>
      <c r="H6894" t="str">
        <f>_xlfn.XLOOKUP(tbl_GL[[#This Row],[Account_key]],tbl_COA[Account_key],tbl_COA[SubClass],"Not Found")</f>
        <v>Liabilities</v>
      </c>
      <c r="I6894" t="str">
        <f>_xlfn.XLOOKUP(tbl_GL[[#This Row],[Account_key]],tbl_COA[Account_key],tbl_COA[SubClass2],"Not Found")</f>
        <v>Current Liabilities</v>
      </c>
      <c r="J6894" t="str">
        <f>_xlfn.XLOOKUP(tbl_GL[[#This Row],[Account_key]],tbl_COA[Account_key],tbl_COA[SubAccount],,0)</f>
        <v>Accrued Expenses</v>
      </c>
      <c r="K6894">
        <f>YEAR(tbl_GL[[#This Row],[Date]])</f>
        <v>2019</v>
      </c>
    </row>
    <row r="6895" spans="1:11" x14ac:dyDescent="0.35">
      <c r="A6895">
        <v>859.2</v>
      </c>
      <c r="B6895" s="24">
        <v>43585</v>
      </c>
      <c r="C6895">
        <v>3</v>
      </c>
      <c r="D6895" s="13">
        <v>10</v>
      </c>
      <c r="E6895" s="13" t="s">
        <v>110</v>
      </c>
      <c r="F6895" s="17">
        <v>47</v>
      </c>
      <c r="G6895" t="str">
        <f>_xlfn.XLOOKUP(tbl_GL[[#This Row],[Account_key]],tbl_COA[Account_key],tbl_COA[Class],"Not Found")</f>
        <v>Assets</v>
      </c>
      <c r="H6895" t="str">
        <f>_xlfn.XLOOKUP(tbl_GL[[#This Row],[Account_key]],tbl_COA[Account_key],tbl_COA[SubClass],"Not Found")</f>
        <v>Assets</v>
      </c>
      <c r="I6895" t="str">
        <f>_xlfn.XLOOKUP(tbl_GL[[#This Row],[Account_key]],tbl_COA[Account_key],tbl_COA[SubClass2],"Not Found")</f>
        <v>Current Assets</v>
      </c>
      <c r="J6895" t="str">
        <f>_xlfn.XLOOKUP(tbl_GL[[#This Row],[Account_key]],tbl_COA[Account_key],tbl_COA[SubAccount],,0)</f>
        <v>Cash at Bank</v>
      </c>
      <c r="K6895">
        <f>YEAR(tbl_GL[[#This Row],[Date]])</f>
        <v>2019</v>
      </c>
    </row>
    <row r="6896" spans="1:11" x14ac:dyDescent="0.35">
      <c r="A6896">
        <v>860.1</v>
      </c>
      <c r="B6896" s="24">
        <v>43585</v>
      </c>
      <c r="C6896">
        <v>3</v>
      </c>
      <c r="D6896" s="13">
        <v>430</v>
      </c>
      <c r="E6896" s="13" t="s">
        <v>110</v>
      </c>
      <c r="F6896" s="17">
        <v>47</v>
      </c>
      <c r="G6896" t="str">
        <f>_xlfn.XLOOKUP(tbl_GL[[#This Row],[Account_key]],tbl_COA[Account_key],tbl_COA[Class],"Not Found")</f>
        <v>Non-operating</v>
      </c>
      <c r="H6896" t="str">
        <f>_xlfn.XLOOKUP(tbl_GL[[#This Row],[Account_key]],tbl_COA[Account_key],tbl_COA[SubClass],"Not Found")</f>
        <v>Exchange Loss/Gain</v>
      </c>
      <c r="I6896" t="str">
        <f>_xlfn.XLOOKUP(tbl_GL[[#This Row],[Account_key]],tbl_COA[Account_key],tbl_COA[SubClass2],"Not Found")</f>
        <v>Exchange Loss/Gain</v>
      </c>
      <c r="J6896" t="str">
        <f>_xlfn.XLOOKUP(tbl_GL[[#This Row],[Account_key]],tbl_COA[Account_key],tbl_COA[SubAccount],,0)</f>
        <v>Exchange Loss/Gain</v>
      </c>
      <c r="K6896">
        <f>YEAR(tbl_GL[[#This Row],[Date]])</f>
        <v>2019</v>
      </c>
    </row>
    <row r="6897" spans="1:11" x14ac:dyDescent="0.35">
      <c r="A6897">
        <v>860.2</v>
      </c>
      <c r="B6897" s="24">
        <v>43585</v>
      </c>
      <c r="C6897">
        <v>3</v>
      </c>
      <c r="D6897" s="13">
        <v>400</v>
      </c>
      <c r="E6897" s="13" t="s">
        <v>104</v>
      </c>
      <c r="F6897" s="17">
        <v>-125</v>
      </c>
      <c r="G6897" t="str">
        <f>_xlfn.XLOOKUP(tbl_GL[[#This Row],[Account_key]],tbl_COA[Account_key],tbl_COA[Class],"Not Found")</f>
        <v>Operating account</v>
      </c>
      <c r="H6897" t="str">
        <f>_xlfn.XLOOKUP(tbl_GL[[#This Row],[Account_key]],tbl_COA[Account_key],tbl_COA[SubClass],"Not Found")</f>
        <v>Depreciation &amp; Amortization</v>
      </c>
      <c r="I6897" t="str">
        <f>_xlfn.XLOOKUP(tbl_GL[[#This Row],[Account_key]],tbl_COA[Account_key],tbl_COA[SubClass2],"Not Found")</f>
        <v>Amortization</v>
      </c>
      <c r="J6897" t="str">
        <f>_xlfn.XLOOKUP(tbl_GL[[#This Row],[Account_key]],tbl_COA[Account_key],tbl_COA[SubAccount],,0)</f>
        <v>Amortization of Intangible Assets</v>
      </c>
      <c r="K6897">
        <f>YEAR(tbl_GL[[#This Row],[Date]])</f>
        <v>2019</v>
      </c>
    </row>
    <row r="6898" spans="1:11" x14ac:dyDescent="0.35">
      <c r="A6898">
        <v>861.1</v>
      </c>
      <c r="B6898" s="24">
        <v>43585</v>
      </c>
      <c r="C6898">
        <v>3</v>
      </c>
      <c r="D6898" s="13">
        <v>100</v>
      </c>
      <c r="E6898" s="13" t="s">
        <v>104</v>
      </c>
      <c r="F6898" s="17">
        <v>-125</v>
      </c>
      <c r="G6898" t="str">
        <f>_xlfn.XLOOKUP(tbl_GL[[#This Row],[Account_key]],tbl_COA[Account_key],tbl_COA[Class],"Not Found")</f>
        <v>Assets</v>
      </c>
      <c r="H6898" t="str">
        <f>_xlfn.XLOOKUP(tbl_GL[[#This Row],[Account_key]],tbl_COA[Account_key],tbl_COA[SubClass],"Not Found")</f>
        <v>Assets</v>
      </c>
      <c r="I6898" t="str">
        <f>_xlfn.XLOOKUP(tbl_GL[[#This Row],[Account_key]],tbl_COA[Account_key],tbl_COA[SubClass2],"Not Found")</f>
        <v>Non-Current Assets</v>
      </c>
      <c r="J6898" t="str">
        <f>_xlfn.XLOOKUP(tbl_GL[[#This Row],[Account_key]],tbl_COA[Account_key],tbl_COA[SubAccount],,0)</f>
        <v>Patents and trademarks</v>
      </c>
      <c r="K6898">
        <f>YEAR(tbl_GL[[#This Row],[Date]])</f>
        <v>2019</v>
      </c>
    </row>
    <row r="6899" spans="1:11" x14ac:dyDescent="0.35">
      <c r="A6899">
        <v>861.2</v>
      </c>
      <c r="B6899" s="24">
        <v>43585</v>
      </c>
      <c r="C6899">
        <v>3</v>
      </c>
      <c r="D6899" s="13">
        <v>10</v>
      </c>
      <c r="E6899" s="13" t="s">
        <v>113</v>
      </c>
      <c r="F6899" s="17">
        <v>195</v>
      </c>
      <c r="G6899" t="str">
        <f>_xlfn.XLOOKUP(tbl_GL[[#This Row],[Account_key]],tbl_COA[Account_key],tbl_COA[Class],"Not Found")</f>
        <v>Assets</v>
      </c>
      <c r="H6899" t="str">
        <f>_xlfn.XLOOKUP(tbl_GL[[#This Row],[Account_key]],tbl_COA[Account_key],tbl_COA[SubClass],"Not Found")</f>
        <v>Assets</v>
      </c>
      <c r="I6899" t="str">
        <f>_xlfn.XLOOKUP(tbl_GL[[#This Row],[Account_key]],tbl_COA[Account_key],tbl_COA[SubClass2],"Not Found")</f>
        <v>Current Assets</v>
      </c>
      <c r="J6899" t="str">
        <f>_xlfn.XLOOKUP(tbl_GL[[#This Row],[Account_key]],tbl_COA[Account_key],tbl_COA[SubAccount],,0)</f>
        <v>Cash at Bank</v>
      </c>
      <c r="K6899">
        <f>YEAR(tbl_GL[[#This Row],[Date]])</f>
        <v>2019</v>
      </c>
    </row>
    <row r="6900" spans="1:11" x14ac:dyDescent="0.35">
      <c r="A6900">
        <v>862.1</v>
      </c>
      <c r="B6900" s="24">
        <v>43585</v>
      </c>
      <c r="C6900">
        <v>3</v>
      </c>
      <c r="D6900" s="13">
        <v>410</v>
      </c>
      <c r="E6900" s="13" t="s">
        <v>113</v>
      </c>
      <c r="F6900" s="17">
        <v>195</v>
      </c>
      <c r="G6900" t="str">
        <f>_xlfn.XLOOKUP(tbl_GL[[#This Row],[Account_key]],tbl_COA[Account_key],tbl_COA[Class],"Not Found")</f>
        <v>Non-operating</v>
      </c>
      <c r="H6900" t="str">
        <f>_xlfn.XLOOKUP(tbl_GL[[#This Row],[Account_key]],tbl_COA[Account_key],tbl_COA[SubClass],"Not Found")</f>
        <v>Interest Income</v>
      </c>
      <c r="I6900" t="str">
        <f>_xlfn.XLOOKUP(tbl_GL[[#This Row],[Account_key]],tbl_COA[Account_key],tbl_COA[SubClass2],"Not Found")</f>
        <v>Interest Income</v>
      </c>
      <c r="J6900" t="str">
        <f>_xlfn.XLOOKUP(tbl_GL[[#This Row],[Account_key]],tbl_COA[Account_key],tbl_COA[SubAccount],,0)</f>
        <v>Interest Income</v>
      </c>
      <c r="K6900">
        <f>YEAR(tbl_GL[[#This Row],[Date]])</f>
        <v>2019</v>
      </c>
    </row>
    <row r="6901" spans="1:11" x14ac:dyDescent="0.35">
      <c r="A6901">
        <v>862.2</v>
      </c>
      <c r="B6901" s="24">
        <v>43585</v>
      </c>
      <c r="C6901">
        <v>3</v>
      </c>
      <c r="D6901" s="13">
        <v>440</v>
      </c>
      <c r="E6901" s="13" t="s">
        <v>112</v>
      </c>
      <c r="F6901" s="17">
        <v>-225</v>
      </c>
      <c r="G6901" t="str">
        <f>_xlfn.XLOOKUP(tbl_GL[[#This Row],[Account_key]],tbl_COA[Account_key],tbl_COA[Class],"Not Found")</f>
        <v>Interest &amp; Tax</v>
      </c>
      <c r="H6901" t="str">
        <f>_xlfn.XLOOKUP(tbl_GL[[#This Row],[Account_key]],tbl_COA[Account_key],tbl_COA[SubClass],"Not Found")</f>
        <v>Interest Expense</v>
      </c>
      <c r="I6901" t="str">
        <f>_xlfn.XLOOKUP(tbl_GL[[#This Row],[Account_key]],tbl_COA[Account_key],tbl_COA[SubClass2],"Not Found")</f>
        <v>Interest Expense</v>
      </c>
      <c r="J6901" t="str">
        <f>_xlfn.XLOOKUP(tbl_GL[[#This Row],[Account_key]],tbl_COA[Account_key],tbl_COA[SubAccount],,0)</f>
        <v>Interest Expense</v>
      </c>
      <c r="K6901">
        <f>YEAR(tbl_GL[[#This Row],[Date]])</f>
        <v>2019</v>
      </c>
    </row>
    <row r="6902" spans="1:11" x14ac:dyDescent="0.35">
      <c r="A6902">
        <v>863.1</v>
      </c>
      <c r="B6902" s="24">
        <v>43585</v>
      </c>
      <c r="C6902">
        <v>3</v>
      </c>
      <c r="D6902" s="13">
        <v>121</v>
      </c>
      <c r="E6902" s="13" t="s">
        <v>112</v>
      </c>
      <c r="F6902" s="17">
        <v>225</v>
      </c>
      <c r="G6902" t="str">
        <f>_xlfn.XLOOKUP(tbl_GL[[#This Row],[Account_key]],tbl_COA[Account_key],tbl_COA[Class],"Not Found")</f>
        <v>Liabilities and Owners Equity</v>
      </c>
      <c r="H6902" t="str">
        <f>_xlfn.XLOOKUP(tbl_GL[[#This Row],[Account_key]],tbl_COA[Account_key],tbl_COA[SubClass],"Not Found")</f>
        <v>Liabilities</v>
      </c>
      <c r="I6902" t="str">
        <f>_xlfn.XLOOKUP(tbl_GL[[#This Row],[Account_key]],tbl_COA[Account_key],tbl_COA[SubClass2],"Not Found")</f>
        <v>Current Liabilities</v>
      </c>
      <c r="J6902" t="str">
        <f>_xlfn.XLOOKUP(tbl_GL[[#This Row],[Account_key]],tbl_COA[Account_key],tbl_COA[SubAccount],,0)</f>
        <v>Interest Payable</v>
      </c>
      <c r="K6902">
        <f>YEAR(tbl_GL[[#This Row],[Date]])</f>
        <v>2019</v>
      </c>
    </row>
    <row r="6903" spans="1:11" x14ac:dyDescent="0.35">
      <c r="A6903">
        <v>863.2</v>
      </c>
      <c r="B6903" s="24">
        <v>43585</v>
      </c>
      <c r="C6903">
        <v>3</v>
      </c>
      <c r="D6903" s="13">
        <v>450</v>
      </c>
      <c r="E6903" s="23" t="s">
        <v>108</v>
      </c>
      <c r="F6903" s="17">
        <v>-736</v>
      </c>
      <c r="G6903" t="str">
        <f>_xlfn.XLOOKUP(tbl_GL[[#This Row],[Account_key]],tbl_COA[Account_key],tbl_COA[Class],"Not Found")</f>
        <v>Interest &amp; Tax</v>
      </c>
      <c r="H6903" t="str">
        <f>_xlfn.XLOOKUP(tbl_GL[[#This Row],[Account_key]],tbl_COA[Account_key],tbl_COA[SubClass],"Not Found")</f>
        <v>Taxation</v>
      </c>
      <c r="I6903" t="str">
        <f>_xlfn.XLOOKUP(tbl_GL[[#This Row],[Account_key]],tbl_COA[Account_key],tbl_COA[SubClass2],"Not Found")</f>
        <v>Taxation</v>
      </c>
      <c r="J6903" t="str">
        <f>_xlfn.XLOOKUP(tbl_GL[[#This Row],[Account_key]],tbl_COA[Account_key],tbl_COA[SubAccount],,0)</f>
        <v>Taxation</v>
      </c>
      <c r="K6903">
        <f>YEAR(tbl_GL[[#This Row],[Date]])</f>
        <v>2019</v>
      </c>
    </row>
    <row r="6904" spans="1:11" x14ac:dyDescent="0.35">
      <c r="A6904">
        <v>864.1</v>
      </c>
      <c r="B6904" s="24">
        <v>43585</v>
      </c>
      <c r="C6904">
        <v>3</v>
      </c>
      <c r="D6904" s="13">
        <v>122</v>
      </c>
      <c r="E6904" s="23" t="s">
        <v>108</v>
      </c>
      <c r="F6904" s="17">
        <v>736</v>
      </c>
      <c r="G6904" t="str">
        <f>_xlfn.XLOOKUP(tbl_GL[[#This Row],[Account_key]],tbl_COA[Account_key],tbl_COA[Class],"Not Found")</f>
        <v>Liabilities and Owners Equity</v>
      </c>
      <c r="H6904" t="str">
        <f>_xlfn.XLOOKUP(tbl_GL[[#This Row],[Account_key]],tbl_COA[Account_key],tbl_COA[SubClass],"Not Found")</f>
        <v>Liabilities</v>
      </c>
      <c r="I6904" t="str">
        <f>_xlfn.XLOOKUP(tbl_GL[[#This Row],[Account_key]],tbl_COA[Account_key],tbl_COA[SubClass2],"Not Found")</f>
        <v>Current Liabilities</v>
      </c>
      <c r="J6904" t="str">
        <f>_xlfn.XLOOKUP(tbl_GL[[#This Row],[Account_key]],tbl_COA[Account_key],tbl_COA[SubAccount],,0)</f>
        <v>Tax payable</v>
      </c>
      <c r="K6904">
        <f>YEAR(tbl_GL[[#This Row],[Date]])</f>
        <v>2019</v>
      </c>
    </row>
    <row r="6905" spans="1:11" x14ac:dyDescent="0.35">
      <c r="A6905">
        <v>864.2</v>
      </c>
      <c r="B6905" s="24">
        <v>43585</v>
      </c>
      <c r="C6905">
        <v>3</v>
      </c>
      <c r="D6905" s="13">
        <v>10</v>
      </c>
      <c r="E6905" s="13" t="s">
        <v>98</v>
      </c>
      <c r="F6905" s="17">
        <v>-1981</v>
      </c>
      <c r="G6905" t="str">
        <f>_xlfn.XLOOKUP(tbl_GL[[#This Row],[Account_key]],tbl_COA[Account_key],tbl_COA[Class],"Not Found")</f>
        <v>Assets</v>
      </c>
      <c r="H6905" t="str">
        <f>_xlfn.XLOOKUP(tbl_GL[[#This Row],[Account_key]],tbl_COA[Account_key],tbl_COA[SubClass],"Not Found")</f>
        <v>Assets</v>
      </c>
      <c r="I6905" t="str">
        <f>_xlfn.XLOOKUP(tbl_GL[[#This Row],[Account_key]],tbl_COA[Account_key],tbl_COA[SubClass2],"Not Found")</f>
        <v>Current Assets</v>
      </c>
      <c r="J6905" t="str">
        <f>_xlfn.XLOOKUP(tbl_GL[[#This Row],[Account_key]],tbl_COA[Account_key],tbl_COA[SubAccount],,0)</f>
        <v>Cash at Bank</v>
      </c>
      <c r="K6905">
        <f>YEAR(tbl_GL[[#This Row],[Date]])</f>
        <v>2019</v>
      </c>
    </row>
    <row r="6906" spans="1:11" x14ac:dyDescent="0.35">
      <c r="A6906">
        <v>865.1</v>
      </c>
      <c r="B6906" s="24">
        <v>43585</v>
      </c>
      <c r="C6906">
        <v>3</v>
      </c>
      <c r="D6906" s="13">
        <v>120</v>
      </c>
      <c r="E6906" s="13" t="s">
        <v>98</v>
      </c>
      <c r="F6906" s="17">
        <v>-1981</v>
      </c>
      <c r="G6906" t="str">
        <f>_xlfn.XLOOKUP(tbl_GL[[#This Row],[Account_key]],tbl_COA[Account_key],tbl_COA[Class],"Not Found")</f>
        <v>Liabilities and Owners Equity</v>
      </c>
      <c r="H6906" t="str">
        <f>_xlfn.XLOOKUP(tbl_GL[[#This Row],[Account_key]],tbl_COA[Account_key],tbl_COA[SubClass],"Not Found")</f>
        <v>Liabilities</v>
      </c>
      <c r="I6906" t="str">
        <f>_xlfn.XLOOKUP(tbl_GL[[#This Row],[Account_key]],tbl_COA[Account_key],tbl_COA[SubClass2],"Not Found")</f>
        <v>Current Liabilities</v>
      </c>
      <c r="J6906" t="str">
        <f>_xlfn.XLOOKUP(tbl_GL[[#This Row],[Account_key]],tbl_COA[Account_key],tbl_COA[SubAccount],,0)</f>
        <v>Accrued Expenses</v>
      </c>
      <c r="K6906">
        <f>YEAR(tbl_GL[[#This Row],[Date]])</f>
        <v>2019</v>
      </c>
    </row>
    <row r="6907" spans="1:11" x14ac:dyDescent="0.35">
      <c r="A6907">
        <v>865.2</v>
      </c>
      <c r="B6907" s="24">
        <v>43585</v>
      </c>
      <c r="C6907">
        <v>3</v>
      </c>
      <c r="D6907" s="13">
        <v>240</v>
      </c>
      <c r="E6907" s="13" t="s">
        <v>56</v>
      </c>
      <c r="F6907" s="17">
        <v>-2813</v>
      </c>
      <c r="G6907" t="str">
        <f>_xlfn.XLOOKUP(tbl_GL[[#This Row],[Account_key]],tbl_COA[Account_key],tbl_COA[Class],"Not Found")</f>
        <v>Operating account</v>
      </c>
      <c r="H6907" t="str">
        <f>_xlfn.XLOOKUP(tbl_GL[[#This Row],[Account_key]],tbl_COA[Account_key],tbl_COA[SubClass],"Not Found")</f>
        <v>Operating Expenses</v>
      </c>
      <c r="I6907" t="str">
        <f>_xlfn.XLOOKUP(tbl_GL[[#This Row],[Account_key]],tbl_COA[Account_key],tbl_COA[SubClass2],"Not Found")</f>
        <v>Sales &amp; Distribution</v>
      </c>
      <c r="J6907" t="str">
        <f>_xlfn.XLOOKUP(tbl_GL[[#This Row],[Account_key]],tbl_COA[Account_key],tbl_COA[SubAccount],,0)</f>
        <v>Salaries</v>
      </c>
      <c r="K6907">
        <f>YEAR(tbl_GL[[#This Row],[Date]])</f>
        <v>2019</v>
      </c>
    </row>
    <row r="6908" spans="1:11" x14ac:dyDescent="0.35">
      <c r="A6908">
        <v>866.1</v>
      </c>
      <c r="B6908" s="24">
        <v>43585</v>
      </c>
      <c r="C6908">
        <v>3</v>
      </c>
      <c r="D6908" s="13">
        <v>10</v>
      </c>
      <c r="E6908" s="13" t="s">
        <v>56</v>
      </c>
      <c r="F6908" s="17">
        <v>-2813</v>
      </c>
      <c r="G6908" t="str">
        <f>_xlfn.XLOOKUP(tbl_GL[[#This Row],[Account_key]],tbl_COA[Account_key],tbl_COA[Class],"Not Found")</f>
        <v>Assets</v>
      </c>
      <c r="H6908" t="str">
        <f>_xlfn.XLOOKUP(tbl_GL[[#This Row],[Account_key]],tbl_COA[Account_key],tbl_COA[SubClass],"Not Found")</f>
        <v>Assets</v>
      </c>
      <c r="I6908" t="str">
        <f>_xlfn.XLOOKUP(tbl_GL[[#This Row],[Account_key]],tbl_COA[Account_key],tbl_COA[SubClass2],"Not Found")</f>
        <v>Current Assets</v>
      </c>
      <c r="J6908" t="str">
        <f>_xlfn.XLOOKUP(tbl_GL[[#This Row],[Account_key]],tbl_COA[Account_key],tbl_COA[SubAccount],,0)</f>
        <v>Cash at Bank</v>
      </c>
      <c r="K6908">
        <f>YEAR(tbl_GL[[#This Row],[Date]])</f>
        <v>2019</v>
      </c>
    </row>
    <row r="6909" spans="1:11" x14ac:dyDescent="0.35">
      <c r="A6909">
        <v>866.2</v>
      </c>
      <c r="B6909" s="24">
        <v>43585</v>
      </c>
      <c r="C6909">
        <v>3</v>
      </c>
      <c r="D6909" s="13">
        <v>380</v>
      </c>
      <c r="E6909" s="13" t="s">
        <v>101</v>
      </c>
      <c r="F6909" s="17">
        <v>-4900</v>
      </c>
      <c r="G6909" t="str">
        <f>_xlfn.XLOOKUP(tbl_GL[[#This Row],[Account_key]],tbl_COA[Account_key],tbl_COA[Class],"Not Found")</f>
        <v>Operating account</v>
      </c>
      <c r="H6909" t="str">
        <f>_xlfn.XLOOKUP(tbl_GL[[#This Row],[Account_key]],tbl_COA[Account_key],tbl_COA[SubClass],"Not Found")</f>
        <v>Depreciation &amp; Amortization</v>
      </c>
      <c r="I6909" t="str">
        <f>_xlfn.XLOOKUP(tbl_GL[[#This Row],[Account_key]],tbl_COA[Account_key],tbl_COA[SubClass2],"Not Found")</f>
        <v>Depreciation</v>
      </c>
      <c r="J6909" t="str">
        <f>_xlfn.XLOOKUP(tbl_GL[[#This Row],[Account_key]],tbl_COA[Account_key],tbl_COA[SubAccount],,0)</f>
        <v>Equipment</v>
      </c>
      <c r="K6909">
        <f>YEAR(tbl_GL[[#This Row],[Date]])</f>
        <v>2019</v>
      </c>
    </row>
    <row r="6910" spans="1:11" x14ac:dyDescent="0.35">
      <c r="A6910">
        <v>867.1</v>
      </c>
      <c r="B6910" s="24">
        <v>43585</v>
      </c>
      <c r="C6910">
        <v>3</v>
      </c>
      <c r="D6910" s="13">
        <v>90</v>
      </c>
      <c r="E6910" s="13" t="s">
        <v>101</v>
      </c>
      <c r="F6910" s="17">
        <v>-4900</v>
      </c>
      <c r="G6910" t="str">
        <f>_xlfn.XLOOKUP(tbl_GL[[#This Row],[Account_key]],tbl_COA[Account_key],tbl_COA[Class],"Not Found")</f>
        <v>Assets</v>
      </c>
      <c r="H6910" t="str">
        <f>_xlfn.XLOOKUP(tbl_GL[[#This Row],[Account_key]],tbl_COA[Account_key],tbl_COA[SubClass],"Not Found")</f>
        <v>Assets</v>
      </c>
      <c r="I6910" t="str">
        <f>_xlfn.XLOOKUP(tbl_GL[[#This Row],[Account_key]],tbl_COA[Account_key],tbl_COA[SubClass2],"Not Found")</f>
        <v>Non-Current Assets</v>
      </c>
      <c r="J6910" t="str">
        <f>_xlfn.XLOOKUP(tbl_GL[[#This Row],[Account_key]],tbl_COA[Account_key],tbl_COA[SubAccount],,0)</f>
        <v>Office Furniture &amp; Equipment</v>
      </c>
      <c r="K6910">
        <f>YEAR(tbl_GL[[#This Row],[Date]])</f>
        <v>2019</v>
      </c>
    </row>
    <row r="6911" spans="1:11" x14ac:dyDescent="0.35">
      <c r="A6911">
        <v>868.2</v>
      </c>
      <c r="B6911" s="24">
        <v>43586</v>
      </c>
      <c r="C6911">
        <v>3</v>
      </c>
      <c r="D6911" s="13">
        <v>260</v>
      </c>
      <c r="E6911" s="13" t="s">
        <v>83</v>
      </c>
      <c r="F6911" s="17">
        <v>348</v>
      </c>
      <c r="G6911" t="str">
        <f>_xlfn.XLOOKUP(tbl_GL[[#This Row],[Account_key]],tbl_COA[Account_key],tbl_COA[Class],"Not Found")</f>
        <v>Operating account</v>
      </c>
      <c r="H6911" t="str">
        <f>_xlfn.XLOOKUP(tbl_GL[[#This Row],[Account_key]],tbl_COA[Account_key],tbl_COA[SubClass],"Not Found")</f>
        <v>Operating Expenses</v>
      </c>
      <c r="I6911" t="str">
        <f>_xlfn.XLOOKUP(tbl_GL[[#This Row],[Account_key]],tbl_COA[Account_key],tbl_COA[SubClass2],"Not Found")</f>
        <v>Marketing</v>
      </c>
      <c r="J6911" t="str">
        <f>_xlfn.XLOOKUP(tbl_GL[[#This Row],[Account_key]],tbl_COA[Account_key],tbl_COA[SubAccount],,0)</f>
        <v>Commissions</v>
      </c>
      <c r="K6911">
        <f>YEAR(tbl_GL[[#This Row],[Date]])</f>
        <v>2019</v>
      </c>
    </row>
    <row r="6912" spans="1:11" x14ac:dyDescent="0.35">
      <c r="A6912">
        <v>869.1</v>
      </c>
      <c r="B6912" s="24">
        <v>43586</v>
      </c>
      <c r="C6912">
        <v>3</v>
      </c>
      <c r="D6912" s="13">
        <v>20</v>
      </c>
      <c r="E6912" s="13" t="s">
        <v>83</v>
      </c>
      <c r="F6912" s="17">
        <v>348</v>
      </c>
      <c r="G6912" t="str">
        <f>_xlfn.XLOOKUP(tbl_GL[[#This Row],[Account_key]],tbl_COA[Account_key],tbl_COA[Class],"Not Found")</f>
        <v>Assets</v>
      </c>
      <c r="H6912" t="str">
        <f>_xlfn.XLOOKUP(tbl_GL[[#This Row],[Account_key]],tbl_COA[Account_key],tbl_COA[SubClass],"Not Found")</f>
        <v>Assets</v>
      </c>
      <c r="I6912" t="str">
        <f>_xlfn.XLOOKUP(tbl_GL[[#This Row],[Account_key]],tbl_COA[Account_key],tbl_COA[SubClass2],"Not Found")</f>
        <v>Current Assets</v>
      </c>
      <c r="J6912" t="str">
        <f>_xlfn.XLOOKUP(tbl_GL[[#This Row],[Account_key]],tbl_COA[Account_key],tbl_COA[SubAccount],,0)</f>
        <v>Cash in hand</v>
      </c>
      <c r="K6912">
        <f>YEAR(tbl_GL[[#This Row],[Date]])</f>
        <v>2019</v>
      </c>
    </row>
    <row r="6913" spans="1:11" x14ac:dyDescent="0.35">
      <c r="A6913">
        <v>869.2</v>
      </c>
      <c r="B6913" s="24">
        <v>43586</v>
      </c>
      <c r="C6913">
        <v>3</v>
      </c>
      <c r="D6913" s="13">
        <v>310</v>
      </c>
      <c r="E6913" s="13" t="s">
        <v>97</v>
      </c>
      <c r="F6913" s="17">
        <v>-2102</v>
      </c>
      <c r="G6913" t="str">
        <f>_xlfn.XLOOKUP(tbl_GL[[#This Row],[Account_key]],tbl_COA[Account_key],tbl_COA[Class],"Not Found")</f>
        <v>Operating account</v>
      </c>
      <c r="H6913" t="str">
        <f>_xlfn.XLOOKUP(tbl_GL[[#This Row],[Account_key]],tbl_COA[Account_key],tbl_COA[SubClass],"Not Found")</f>
        <v>Operating Expenses</v>
      </c>
      <c r="I6913" t="str">
        <f>_xlfn.XLOOKUP(tbl_GL[[#This Row],[Account_key]],tbl_COA[Account_key],tbl_COA[SubClass2],"Not Found")</f>
        <v>Administration</v>
      </c>
      <c r="J6913" t="str">
        <f>_xlfn.XLOOKUP(tbl_GL[[#This Row],[Account_key]],tbl_COA[Account_key],tbl_COA[SubAccount],,0)</f>
        <v>Office Supplies</v>
      </c>
      <c r="K6913">
        <f>YEAR(tbl_GL[[#This Row],[Date]])</f>
        <v>2019</v>
      </c>
    </row>
    <row r="6914" spans="1:11" x14ac:dyDescent="0.35">
      <c r="A6914">
        <v>870.1</v>
      </c>
      <c r="B6914" s="24">
        <v>43586</v>
      </c>
      <c r="C6914">
        <v>3</v>
      </c>
      <c r="D6914" s="13">
        <v>120</v>
      </c>
      <c r="E6914" s="13" t="s">
        <v>97</v>
      </c>
      <c r="F6914" s="17">
        <v>2102</v>
      </c>
      <c r="G6914" t="str">
        <f>_xlfn.XLOOKUP(tbl_GL[[#This Row],[Account_key]],tbl_COA[Account_key],tbl_COA[Class],"Not Found")</f>
        <v>Liabilities and Owners Equity</v>
      </c>
      <c r="H6914" t="str">
        <f>_xlfn.XLOOKUP(tbl_GL[[#This Row],[Account_key]],tbl_COA[Account_key],tbl_COA[SubClass],"Not Found")</f>
        <v>Liabilities</v>
      </c>
      <c r="I6914" t="str">
        <f>_xlfn.XLOOKUP(tbl_GL[[#This Row],[Account_key]],tbl_COA[Account_key],tbl_COA[SubClass2],"Not Found")</f>
        <v>Current Liabilities</v>
      </c>
      <c r="J6914" t="str">
        <f>_xlfn.XLOOKUP(tbl_GL[[#This Row],[Account_key]],tbl_COA[Account_key],tbl_COA[SubAccount],,0)</f>
        <v>Accrued Expenses</v>
      </c>
      <c r="K6914">
        <f>YEAR(tbl_GL[[#This Row],[Date]])</f>
        <v>2019</v>
      </c>
    </row>
    <row r="6915" spans="1:11" x14ac:dyDescent="0.35">
      <c r="A6915">
        <v>870.2</v>
      </c>
      <c r="B6915" s="24">
        <v>43586</v>
      </c>
      <c r="C6915">
        <v>3</v>
      </c>
      <c r="D6915" s="13">
        <v>60</v>
      </c>
      <c r="E6915" s="13" t="s">
        <v>84</v>
      </c>
      <c r="F6915" s="17">
        <v>16200</v>
      </c>
      <c r="G6915" t="str">
        <f>_xlfn.XLOOKUP(tbl_GL[[#This Row],[Account_key]],tbl_COA[Account_key],tbl_COA[Class],"Not Found")</f>
        <v>Assets</v>
      </c>
      <c r="H6915" t="str">
        <f>_xlfn.XLOOKUP(tbl_GL[[#This Row],[Account_key]],tbl_COA[Account_key],tbl_COA[SubClass],"Not Found")</f>
        <v>Assets</v>
      </c>
      <c r="I6915" t="str">
        <f>_xlfn.XLOOKUP(tbl_GL[[#This Row],[Account_key]],tbl_COA[Account_key],tbl_COA[SubClass2],"Not Found")</f>
        <v>Current Assets</v>
      </c>
      <c r="J6915" t="str">
        <f>_xlfn.XLOOKUP(tbl_GL[[#This Row],[Account_key]],tbl_COA[Account_key],tbl_COA[SubAccount],,0)</f>
        <v>Inventory</v>
      </c>
      <c r="K6915">
        <f>YEAR(tbl_GL[[#This Row],[Date]])</f>
        <v>2019</v>
      </c>
    </row>
    <row r="6916" spans="1:11" x14ac:dyDescent="0.35">
      <c r="A6916">
        <v>871.1</v>
      </c>
      <c r="B6916" s="24">
        <v>43586</v>
      </c>
      <c r="C6916">
        <v>3</v>
      </c>
      <c r="D6916" s="13">
        <v>110</v>
      </c>
      <c r="E6916" s="13" t="s">
        <v>84</v>
      </c>
      <c r="F6916" s="17">
        <v>16200</v>
      </c>
      <c r="G6916" t="str">
        <f>_xlfn.XLOOKUP(tbl_GL[[#This Row],[Account_key]],tbl_COA[Account_key],tbl_COA[Class],"Not Found")</f>
        <v>Liabilities and Owners Equity</v>
      </c>
      <c r="H6916" t="str">
        <f>_xlfn.XLOOKUP(tbl_GL[[#This Row],[Account_key]],tbl_COA[Account_key],tbl_COA[SubClass],"Not Found")</f>
        <v>Liabilities</v>
      </c>
      <c r="I6916" t="str">
        <f>_xlfn.XLOOKUP(tbl_GL[[#This Row],[Account_key]],tbl_COA[Account_key],tbl_COA[SubClass2],"Not Found")</f>
        <v>Current Liabilities</v>
      </c>
      <c r="J6916" t="str">
        <f>_xlfn.XLOOKUP(tbl_GL[[#This Row],[Account_key]],tbl_COA[Account_key],tbl_COA[SubAccount],,0)</f>
        <v>Trade Payables</v>
      </c>
      <c r="K6916">
        <f>YEAR(tbl_GL[[#This Row],[Date]])</f>
        <v>2019</v>
      </c>
    </row>
    <row r="6917" spans="1:11" x14ac:dyDescent="0.35">
      <c r="A6917">
        <v>871.2</v>
      </c>
      <c r="B6917" s="24">
        <v>43589</v>
      </c>
      <c r="C6917">
        <v>3</v>
      </c>
      <c r="D6917" s="13">
        <v>10</v>
      </c>
      <c r="E6917" s="13" t="s">
        <v>98</v>
      </c>
      <c r="F6917" s="17">
        <v>-1721</v>
      </c>
      <c r="G6917" t="str">
        <f>_xlfn.XLOOKUP(tbl_GL[[#This Row],[Account_key]],tbl_COA[Account_key],tbl_COA[Class],"Not Found")</f>
        <v>Assets</v>
      </c>
      <c r="H6917" t="str">
        <f>_xlfn.XLOOKUP(tbl_GL[[#This Row],[Account_key]],tbl_COA[Account_key],tbl_COA[SubClass],"Not Found")</f>
        <v>Assets</v>
      </c>
      <c r="I6917" t="str">
        <f>_xlfn.XLOOKUP(tbl_GL[[#This Row],[Account_key]],tbl_COA[Account_key],tbl_COA[SubClass2],"Not Found")</f>
        <v>Current Assets</v>
      </c>
      <c r="J6917" t="str">
        <f>_xlfn.XLOOKUP(tbl_GL[[#This Row],[Account_key]],tbl_COA[Account_key],tbl_COA[SubAccount],,0)</f>
        <v>Cash at Bank</v>
      </c>
      <c r="K6917">
        <f>YEAR(tbl_GL[[#This Row],[Date]])</f>
        <v>2019</v>
      </c>
    </row>
    <row r="6918" spans="1:11" x14ac:dyDescent="0.35">
      <c r="A6918">
        <v>872.1</v>
      </c>
      <c r="B6918" s="24">
        <v>43589</v>
      </c>
      <c r="C6918">
        <v>3</v>
      </c>
      <c r="D6918" s="13">
        <v>120</v>
      </c>
      <c r="E6918" s="13" t="s">
        <v>98</v>
      </c>
      <c r="F6918" s="17">
        <v>-1721</v>
      </c>
      <c r="G6918" t="str">
        <f>_xlfn.XLOOKUP(tbl_GL[[#This Row],[Account_key]],tbl_COA[Account_key],tbl_COA[Class],"Not Found")</f>
        <v>Liabilities and Owners Equity</v>
      </c>
      <c r="H6918" t="str">
        <f>_xlfn.XLOOKUP(tbl_GL[[#This Row],[Account_key]],tbl_COA[Account_key],tbl_COA[SubClass],"Not Found")</f>
        <v>Liabilities</v>
      </c>
      <c r="I6918" t="str">
        <f>_xlfn.XLOOKUP(tbl_GL[[#This Row],[Account_key]],tbl_COA[Account_key],tbl_COA[SubClass2],"Not Found")</f>
        <v>Current Liabilities</v>
      </c>
      <c r="J6918" t="str">
        <f>_xlfn.XLOOKUP(tbl_GL[[#This Row],[Account_key]],tbl_COA[Account_key],tbl_COA[SubAccount],,0)</f>
        <v>Accrued Expenses</v>
      </c>
      <c r="K6918">
        <f>YEAR(tbl_GL[[#This Row],[Date]])</f>
        <v>2019</v>
      </c>
    </row>
    <row r="6919" spans="1:11" x14ac:dyDescent="0.35">
      <c r="A6919">
        <v>872.2</v>
      </c>
      <c r="B6919" s="24">
        <v>43589</v>
      </c>
      <c r="C6919">
        <v>3</v>
      </c>
      <c r="D6919" s="13">
        <v>10</v>
      </c>
      <c r="E6919" s="13" t="s">
        <v>98</v>
      </c>
      <c r="F6919" s="17">
        <v>-2148</v>
      </c>
      <c r="G6919" t="str">
        <f>_xlfn.XLOOKUP(tbl_GL[[#This Row],[Account_key]],tbl_COA[Account_key],tbl_COA[Class],"Not Found")</f>
        <v>Assets</v>
      </c>
      <c r="H6919" t="str">
        <f>_xlfn.XLOOKUP(tbl_GL[[#This Row],[Account_key]],tbl_COA[Account_key],tbl_COA[SubClass],"Not Found")</f>
        <v>Assets</v>
      </c>
      <c r="I6919" t="str">
        <f>_xlfn.XLOOKUP(tbl_GL[[#This Row],[Account_key]],tbl_COA[Account_key],tbl_COA[SubClass2],"Not Found")</f>
        <v>Current Assets</v>
      </c>
      <c r="J6919" t="str">
        <f>_xlfn.XLOOKUP(tbl_GL[[#This Row],[Account_key]],tbl_COA[Account_key],tbl_COA[SubAccount],,0)</f>
        <v>Cash at Bank</v>
      </c>
      <c r="K6919">
        <f>YEAR(tbl_GL[[#This Row],[Date]])</f>
        <v>2019</v>
      </c>
    </row>
    <row r="6920" spans="1:11" x14ac:dyDescent="0.35">
      <c r="A6920">
        <v>873.1</v>
      </c>
      <c r="B6920" s="24">
        <v>43589</v>
      </c>
      <c r="C6920">
        <v>3</v>
      </c>
      <c r="D6920" s="13">
        <v>120</v>
      </c>
      <c r="E6920" s="13" t="s">
        <v>98</v>
      </c>
      <c r="F6920" s="17">
        <v>-2148</v>
      </c>
      <c r="G6920" t="str">
        <f>_xlfn.XLOOKUP(tbl_GL[[#This Row],[Account_key]],tbl_COA[Account_key],tbl_COA[Class],"Not Found")</f>
        <v>Liabilities and Owners Equity</v>
      </c>
      <c r="H6920" t="str">
        <f>_xlfn.XLOOKUP(tbl_GL[[#This Row],[Account_key]],tbl_COA[Account_key],tbl_COA[SubClass],"Not Found")</f>
        <v>Liabilities</v>
      </c>
      <c r="I6920" t="str">
        <f>_xlfn.XLOOKUP(tbl_GL[[#This Row],[Account_key]],tbl_COA[Account_key],tbl_COA[SubClass2],"Not Found")</f>
        <v>Current Liabilities</v>
      </c>
      <c r="J6920" t="str">
        <f>_xlfn.XLOOKUP(tbl_GL[[#This Row],[Account_key]],tbl_COA[Account_key],tbl_COA[SubAccount],,0)</f>
        <v>Accrued Expenses</v>
      </c>
      <c r="K6920">
        <f>YEAR(tbl_GL[[#This Row],[Date]])</f>
        <v>2019</v>
      </c>
    </row>
    <row r="6921" spans="1:11" x14ac:dyDescent="0.35">
      <c r="A6921">
        <v>873.2</v>
      </c>
      <c r="B6921" s="24">
        <v>43589</v>
      </c>
      <c r="C6921">
        <v>3</v>
      </c>
      <c r="D6921" s="13">
        <v>290</v>
      </c>
      <c r="E6921" s="13" t="s">
        <v>97</v>
      </c>
      <c r="F6921" s="17">
        <v>-2422</v>
      </c>
      <c r="G6921" t="str">
        <f>_xlfn.XLOOKUP(tbl_GL[[#This Row],[Account_key]],tbl_COA[Account_key],tbl_COA[Class],"Not Found")</f>
        <v>Operating account</v>
      </c>
      <c r="H6921" t="str">
        <f>_xlfn.XLOOKUP(tbl_GL[[#This Row],[Account_key]],tbl_COA[Account_key],tbl_COA[SubClass],"Not Found")</f>
        <v>Operating Expenses</v>
      </c>
      <c r="I6921" t="str">
        <f>_xlfn.XLOOKUP(tbl_GL[[#This Row],[Account_key]],tbl_COA[Account_key],tbl_COA[SubClass2],"Not Found")</f>
        <v>Administration</v>
      </c>
      <c r="J6921" t="str">
        <f>_xlfn.XLOOKUP(tbl_GL[[#This Row],[Account_key]],tbl_COA[Account_key],tbl_COA[SubAccount],,0)</f>
        <v>Travel</v>
      </c>
      <c r="K6921">
        <f>YEAR(tbl_GL[[#This Row],[Date]])</f>
        <v>2019</v>
      </c>
    </row>
    <row r="6922" spans="1:11" x14ac:dyDescent="0.35">
      <c r="A6922">
        <v>874.1</v>
      </c>
      <c r="B6922" s="24">
        <v>43589</v>
      </c>
      <c r="C6922">
        <v>3</v>
      </c>
      <c r="D6922" s="13">
        <v>120</v>
      </c>
      <c r="E6922" s="13" t="s">
        <v>97</v>
      </c>
      <c r="F6922" s="17">
        <v>2422</v>
      </c>
      <c r="G6922" t="str">
        <f>_xlfn.XLOOKUP(tbl_GL[[#This Row],[Account_key]],tbl_COA[Account_key],tbl_COA[Class],"Not Found")</f>
        <v>Liabilities and Owners Equity</v>
      </c>
      <c r="H6922" t="str">
        <f>_xlfn.XLOOKUP(tbl_GL[[#This Row],[Account_key]],tbl_COA[Account_key],tbl_COA[SubClass],"Not Found")</f>
        <v>Liabilities</v>
      </c>
      <c r="I6922" t="str">
        <f>_xlfn.XLOOKUP(tbl_GL[[#This Row],[Account_key]],tbl_COA[Account_key],tbl_COA[SubClass2],"Not Found")</f>
        <v>Current Liabilities</v>
      </c>
      <c r="J6922" t="str">
        <f>_xlfn.XLOOKUP(tbl_GL[[#This Row],[Account_key]],tbl_COA[Account_key],tbl_COA[SubAccount],,0)</f>
        <v>Accrued Expenses</v>
      </c>
      <c r="K6922">
        <f>YEAR(tbl_GL[[#This Row],[Date]])</f>
        <v>2019</v>
      </c>
    </row>
    <row r="6923" spans="1:11" x14ac:dyDescent="0.35">
      <c r="A6923">
        <v>874.2</v>
      </c>
      <c r="B6923" s="24">
        <v>43590</v>
      </c>
      <c r="C6923">
        <v>3</v>
      </c>
      <c r="D6923" s="13">
        <v>230</v>
      </c>
      <c r="E6923" s="13" t="s">
        <v>4</v>
      </c>
      <c r="F6923" s="17">
        <v>-738</v>
      </c>
      <c r="G6923" t="str">
        <f>_xlfn.XLOOKUP(tbl_GL[[#This Row],[Account_key]],tbl_COA[Account_key],tbl_COA[Class],"Not Found")</f>
        <v>Trading account</v>
      </c>
      <c r="H6923" t="str">
        <f>_xlfn.XLOOKUP(tbl_GL[[#This Row],[Account_key]],tbl_COA[Account_key],tbl_COA[SubClass],"Not Found")</f>
        <v>Cost of Sales</v>
      </c>
      <c r="I6923" t="str">
        <f>_xlfn.XLOOKUP(tbl_GL[[#This Row],[Account_key]],tbl_COA[Account_key],tbl_COA[SubClass2],"Not Found")</f>
        <v>Cost of Sales</v>
      </c>
      <c r="J6923" t="str">
        <f>_xlfn.XLOOKUP(tbl_GL[[#This Row],[Account_key]],tbl_COA[Account_key],tbl_COA[SubAccount],,0)</f>
        <v>Cost of Sales</v>
      </c>
      <c r="K6923">
        <f>YEAR(tbl_GL[[#This Row],[Date]])</f>
        <v>2019</v>
      </c>
    </row>
    <row r="6924" spans="1:11" x14ac:dyDescent="0.35">
      <c r="A6924">
        <v>875.1</v>
      </c>
      <c r="B6924" s="24">
        <v>43590</v>
      </c>
      <c r="C6924">
        <v>3</v>
      </c>
      <c r="D6924" s="13">
        <v>60</v>
      </c>
      <c r="E6924" s="13" t="s">
        <v>4</v>
      </c>
      <c r="F6924" s="17">
        <v>-738</v>
      </c>
      <c r="G6924" t="str">
        <f>_xlfn.XLOOKUP(tbl_GL[[#This Row],[Account_key]],tbl_COA[Account_key],tbl_COA[Class],"Not Found")</f>
        <v>Assets</v>
      </c>
      <c r="H6924" t="str">
        <f>_xlfn.XLOOKUP(tbl_GL[[#This Row],[Account_key]],tbl_COA[Account_key],tbl_COA[SubClass],"Not Found")</f>
        <v>Assets</v>
      </c>
      <c r="I6924" t="str">
        <f>_xlfn.XLOOKUP(tbl_GL[[#This Row],[Account_key]],tbl_COA[Account_key],tbl_COA[SubClass2],"Not Found")</f>
        <v>Current Assets</v>
      </c>
      <c r="J6924" t="str">
        <f>_xlfn.XLOOKUP(tbl_GL[[#This Row],[Account_key]],tbl_COA[Account_key],tbl_COA[SubAccount],,0)</f>
        <v>Inventory</v>
      </c>
      <c r="K6924">
        <f>YEAR(tbl_GL[[#This Row],[Date]])</f>
        <v>2019</v>
      </c>
    </row>
    <row r="6925" spans="1:11" x14ac:dyDescent="0.35">
      <c r="A6925">
        <v>875.2</v>
      </c>
      <c r="B6925" s="24">
        <v>43590</v>
      </c>
      <c r="C6925">
        <v>3</v>
      </c>
      <c r="D6925" s="13">
        <v>210</v>
      </c>
      <c r="E6925" s="13" t="s">
        <v>7</v>
      </c>
      <c r="F6925" s="17">
        <v>2620</v>
      </c>
      <c r="G6925" t="str">
        <f>_xlfn.XLOOKUP(tbl_GL[[#This Row],[Account_key]],tbl_COA[Account_key],tbl_COA[Class],"Not Found")</f>
        <v>Trading account</v>
      </c>
      <c r="H6925" t="str">
        <f>_xlfn.XLOOKUP(tbl_GL[[#This Row],[Account_key]],tbl_COA[Account_key],tbl_COA[SubClass],"Not Found")</f>
        <v>Sales</v>
      </c>
      <c r="I6925" t="str">
        <f>_xlfn.XLOOKUP(tbl_GL[[#This Row],[Account_key]],tbl_COA[Account_key],tbl_COA[SubClass2],"Not Found")</f>
        <v>Sales</v>
      </c>
      <c r="J6925" t="str">
        <f>_xlfn.XLOOKUP(tbl_GL[[#This Row],[Account_key]],tbl_COA[Account_key],tbl_COA[SubAccount],,0)</f>
        <v>Sales</v>
      </c>
      <c r="K6925">
        <f>YEAR(tbl_GL[[#This Row],[Date]])</f>
        <v>2019</v>
      </c>
    </row>
    <row r="6926" spans="1:11" x14ac:dyDescent="0.35">
      <c r="A6926">
        <v>876.1</v>
      </c>
      <c r="B6926" s="24">
        <v>43590</v>
      </c>
      <c r="C6926">
        <v>3</v>
      </c>
      <c r="D6926" s="13">
        <v>10</v>
      </c>
      <c r="E6926" s="13" t="s">
        <v>7</v>
      </c>
      <c r="F6926" s="17">
        <v>2620</v>
      </c>
      <c r="G6926" t="str">
        <f>_xlfn.XLOOKUP(tbl_GL[[#This Row],[Account_key]],tbl_COA[Account_key],tbl_COA[Class],"Not Found")</f>
        <v>Assets</v>
      </c>
      <c r="H6926" t="str">
        <f>_xlfn.XLOOKUP(tbl_GL[[#This Row],[Account_key]],tbl_COA[Account_key],tbl_COA[SubClass],"Not Found")</f>
        <v>Assets</v>
      </c>
      <c r="I6926" t="str">
        <f>_xlfn.XLOOKUP(tbl_GL[[#This Row],[Account_key]],tbl_COA[Account_key],tbl_COA[SubClass2],"Not Found")</f>
        <v>Current Assets</v>
      </c>
      <c r="J6926" t="str">
        <f>_xlfn.XLOOKUP(tbl_GL[[#This Row],[Account_key]],tbl_COA[Account_key],tbl_COA[SubAccount],,0)</f>
        <v>Cash at Bank</v>
      </c>
      <c r="K6926">
        <f>YEAR(tbl_GL[[#This Row],[Date]])</f>
        <v>2019</v>
      </c>
    </row>
    <row r="6927" spans="1:11" x14ac:dyDescent="0.35">
      <c r="A6927">
        <v>876.2</v>
      </c>
      <c r="B6927" s="24">
        <v>43590</v>
      </c>
      <c r="C6927">
        <v>3</v>
      </c>
      <c r="D6927" s="13">
        <v>230</v>
      </c>
      <c r="E6927" s="13" t="s">
        <v>4</v>
      </c>
      <c r="F6927" s="17">
        <v>-3242</v>
      </c>
      <c r="G6927" t="str">
        <f>_xlfn.XLOOKUP(tbl_GL[[#This Row],[Account_key]],tbl_COA[Account_key],tbl_COA[Class],"Not Found")</f>
        <v>Trading account</v>
      </c>
      <c r="H6927" t="str">
        <f>_xlfn.XLOOKUP(tbl_GL[[#This Row],[Account_key]],tbl_COA[Account_key],tbl_COA[SubClass],"Not Found")</f>
        <v>Cost of Sales</v>
      </c>
      <c r="I6927" t="str">
        <f>_xlfn.XLOOKUP(tbl_GL[[#This Row],[Account_key]],tbl_COA[Account_key],tbl_COA[SubClass2],"Not Found")</f>
        <v>Cost of Sales</v>
      </c>
      <c r="J6927" t="str">
        <f>_xlfn.XLOOKUP(tbl_GL[[#This Row],[Account_key]],tbl_COA[Account_key],tbl_COA[SubAccount],,0)</f>
        <v>Cost of Sales</v>
      </c>
      <c r="K6927">
        <f>YEAR(tbl_GL[[#This Row],[Date]])</f>
        <v>2019</v>
      </c>
    </row>
    <row r="6928" spans="1:11" x14ac:dyDescent="0.35">
      <c r="A6928">
        <v>877.1</v>
      </c>
      <c r="B6928" s="24">
        <v>43590</v>
      </c>
      <c r="C6928">
        <v>3</v>
      </c>
      <c r="D6928" s="13">
        <v>60</v>
      </c>
      <c r="E6928" s="13" t="s">
        <v>4</v>
      </c>
      <c r="F6928" s="17">
        <v>-3242</v>
      </c>
      <c r="G6928" t="str">
        <f>_xlfn.XLOOKUP(tbl_GL[[#This Row],[Account_key]],tbl_COA[Account_key],tbl_COA[Class],"Not Found")</f>
        <v>Assets</v>
      </c>
      <c r="H6928" t="str">
        <f>_xlfn.XLOOKUP(tbl_GL[[#This Row],[Account_key]],tbl_COA[Account_key],tbl_COA[SubClass],"Not Found")</f>
        <v>Assets</v>
      </c>
      <c r="I6928" t="str">
        <f>_xlfn.XLOOKUP(tbl_GL[[#This Row],[Account_key]],tbl_COA[Account_key],tbl_COA[SubClass2],"Not Found")</f>
        <v>Current Assets</v>
      </c>
      <c r="J6928" t="str">
        <f>_xlfn.XLOOKUP(tbl_GL[[#This Row],[Account_key]],tbl_COA[Account_key],tbl_COA[SubAccount],,0)</f>
        <v>Inventory</v>
      </c>
      <c r="K6928">
        <f>YEAR(tbl_GL[[#This Row],[Date]])</f>
        <v>2019</v>
      </c>
    </row>
    <row r="6929" spans="1:11" x14ac:dyDescent="0.35">
      <c r="A6929">
        <v>877.2</v>
      </c>
      <c r="B6929" s="24">
        <v>43590</v>
      </c>
      <c r="C6929">
        <v>3</v>
      </c>
      <c r="D6929" s="13">
        <v>30</v>
      </c>
      <c r="E6929" s="13" t="s">
        <v>80</v>
      </c>
      <c r="F6929" s="17">
        <v>-12299</v>
      </c>
      <c r="G6929" t="str">
        <f>_xlfn.XLOOKUP(tbl_GL[[#This Row],[Account_key]],tbl_COA[Account_key],tbl_COA[Class],"Not Found")</f>
        <v>Assets</v>
      </c>
      <c r="H6929" t="str">
        <f>_xlfn.XLOOKUP(tbl_GL[[#This Row],[Account_key]],tbl_COA[Account_key],tbl_COA[SubClass],"Not Found")</f>
        <v>Assets</v>
      </c>
      <c r="I6929" t="str">
        <f>_xlfn.XLOOKUP(tbl_GL[[#This Row],[Account_key]],tbl_COA[Account_key],tbl_COA[SubClass2],"Not Found")</f>
        <v>Current Assets</v>
      </c>
      <c r="J6929" t="str">
        <f>_xlfn.XLOOKUP(tbl_GL[[#This Row],[Account_key]],tbl_COA[Account_key],tbl_COA[SubAccount],,0)</f>
        <v>Trade Receivables</v>
      </c>
      <c r="K6929">
        <f>YEAR(tbl_GL[[#This Row],[Date]])</f>
        <v>2019</v>
      </c>
    </row>
    <row r="6930" spans="1:11" x14ac:dyDescent="0.35">
      <c r="A6930">
        <v>878.1</v>
      </c>
      <c r="B6930" s="24">
        <v>43590</v>
      </c>
      <c r="C6930">
        <v>3</v>
      </c>
      <c r="D6930" s="13">
        <v>10</v>
      </c>
      <c r="E6930" s="13" t="s">
        <v>80</v>
      </c>
      <c r="F6930" s="17">
        <v>12299</v>
      </c>
      <c r="G6930" t="str">
        <f>_xlfn.XLOOKUP(tbl_GL[[#This Row],[Account_key]],tbl_COA[Account_key],tbl_COA[Class],"Not Found")</f>
        <v>Assets</v>
      </c>
      <c r="H6930" t="str">
        <f>_xlfn.XLOOKUP(tbl_GL[[#This Row],[Account_key]],tbl_COA[Account_key],tbl_COA[SubClass],"Not Found")</f>
        <v>Assets</v>
      </c>
      <c r="I6930" t="str">
        <f>_xlfn.XLOOKUP(tbl_GL[[#This Row],[Account_key]],tbl_COA[Account_key],tbl_COA[SubClass2],"Not Found")</f>
        <v>Current Assets</v>
      </c>
      <c r="J6930" t="str">
        <f>_xlfn.XLOOKUP(tbl_GL[[#This Row],[Account_key]],tbl_COA[Account_key],tbl_COA[SubAccount],,0)</f>
        <v>Cash at Bank</v>
      </c>
      <c r="K6930">
        <f>YEAR(tbl_GL[[#This Row],[Date]])</f>
        <v>2019</v>
      </c>
    </row>
    <row r="6931" spans="1:11" x14ac:dyDescent="0.35">
      <c r="A6931">
        <v>878.2</v>
      </c>
      <c r="B6931" s="24">
        <v>43590</v>
      </c>
      <c r="C6931">
        <v>3</v>
      </c>
      <c r="D6931" s="13">
        <v>210</v>
      </c>
      <c r="E6931" s="13" t="s">
        <v>8</v>
      </c>
      <c r="F6931" s="17">
        <v>12998</v>
      </c>
      <c r="G6931" t="str">
        <f>_xlfn.XLOOKUP(tbl_GL[[#This Row],[Account_key]],tbl_COA[Account_key],tbl_COA[Class],"Not Found")</f>
        <v>Trading account</v>
      </c>
      <c r="H6931" t="str">
        <f>_xlfn.XLOOKUP(tbl_GL[[#This Row],[Account_key]],tbl_COA[Account_key],tbl_COA[SubClass],"Not Found")</f>
        <v>Sales</v>
      </c>
      <c r="I6931" t="str">
        <f>_xlfn.XLOOKUP(tbl_GL[[#This Row],[Account_key]],tbl_COA[Account_key],tbl_COA[SubClass2],"Not Found")</f>
        <v>Sales</v>
      </c>
      <c r="J6931" t="str">
        <f>_xlfn.XLOOKUP(tbl_GL[[#This Row],[Account_key]],tbl_COA[Account_key],tbl_COA[SubAccount],,0)</f>
        <v>Sales</v>
      </c>
      <c r="K6931">
        <f>YEAR(tbl_GL[[#This Row],[Date]])</f>
        <v>2019</v>
      </c>
    </row>
    <row r="6932" spans="1:11" x14ac:dyDescent="0.35">
      <c r="A6932">
        <v>879.1</v>
      </c>
      <c r="B6932" s="24">
        <v>43590</v>
      </c>
      <c r="C6932">
        <v>3</v>
      </c>
      <c r="D6932" s="13">
        <v>30</v>
      </c>
      <c r="E6932" s="13" t="s">
        <v>8</v>
      </c>
      <c r="F6932" s="17">
        <v>12998</v>
      </c>
      <c r="G6932" t="str">
        <f>_xlfn.XLOOKUP(tbl_GL[[#This Row],[Account_key]],tbl_COA[Account_key],tbl_COA[Class],"Not Found")</f>
        <v>Assets</v>
      </c>
      <c r="H6932" t="str">
        <f>_xlfn.XLOOKUP(tbl_GL[[#This Row],[Account_key]],tbl_COA[Account_key],tbl_COA[SubClass],"Not Found")</f>
        <v>Assets</v>
      </c>
      <c r="I6932" t="str">
        <f>_xlfn.XLOOKUP(tbl_GL[[#This Row],[Account_key]],tbl_COA[Account_key],tbl_COA[SubClass2],"Not Found")</f>
        <v>Current Assets</v>
      </c>
      <c r="J6932" t="str">
        <f>_xlfn.XLOOKUP(tbl_GL[[#This Row],[Account_key]],tbl_COA[Account_key],tbl_COA[SubAccount],,0)</f>
        <v>Trade Receivables</v>
      </c>
      <c r="K6932">
        <f>YEAR(tbl_GL[[#This Row],[Date]])</f>
        <v>2019</v>
      </c>
    </row>
    <row r="6933" spans="1:11" x14ac:dyDescent="0.35">
      <c r="A6933">
        <v>879.2</v>
      </c>
      <c r="B6933" s="24">
        <v>43591</v>
      </c>
      <c r="C6933">
        <v>3</v>
      </c>
      <c r="D6933" s="13">
        <v>330</v>
      </c>
      <c r="E6933" s="13" t="s">
        <v>99</v>
      </c>
      <c r="F6933" s="17">
        <v>-95</v>
      </c>
      <c r="G6933" t="str">
        <f>_xlfn.XLOOKUP(tbl_GL[[#This Row],[Account_key]],tbl_COA[Account_key],tbl_COA[Class],"Not Found")</f>
        <v>Operating account</v>
      </c>
      <c r="H6933" t="str">
        <f>_xlfn.XLOOKUP(tbl_GL[[#This Row],[Account_key]],tbl_COA[Account_key],tbl_COA[SubClass],"Not Found")</f>
        <v>Operating Expenses</v>
      </c>
      <c r="I6933" t="str">
        <f>_xlfn.XLOOKUP(tbl_GL[[#This Row],[Account_key]],tbl_COA[Account_key],tbl_COA[SubClass2],"Not Found")</f>
        <v>Administration</v>
      </c>
      <c r="J6933" t="str">
        <f>_xlfn.XLOOKUP(tbl_GL[[#This Row],[Account_key]],tbl_COA[Account_key],tbl_COA[SubAccount],,0)</f>
        <v>Telephone</v>
      </c>
      <c r="K6933">
        <f>YEAR(tbl_GL[[#This Row],[Date]])</f>
        <v>2019</v>
      </c>
    </row>
    <row r="6934" spans="1:11" x14ac:dyDescent="0.35">
      <c r="A6934">
        <v>880.1</v>
      </c>
      <c r="B6934" s="24">
        <v>43591</v>
      </c>
      <c r="C6934">
        <v>3</v>
      </c>
      <c r="D6934" s="13">
        <v>20</v>
      </c>
      <c r="E6934" s="13" t="s">
        <v>99</v>
      </c>
      <c r="F6934" s="17">
        <v>-95</v>
      </c>
      <c r="G6934" t="str">
        <f>_xlfn.XLOOKUP(tbl_GL[[#This Row],[Account_key]],tbl_COA[Account_key],tbl_COA[Class],"Not Found")</f>
        <v>Assets</v>
      </c>
      <c r="H6934" t="str">
        <f>_xlfn.XLOOKUP(tbl_GL[[#This Row],[Account_key]],tbl_COA[Account_key],tbl_COA[SubClass],"Not Found")</f>
        <v>Assets</v>
      </c>
      <c r="I6934" t="str">
        <f>_xlfn.XLOOKUP(tbl_GL[[#This Row],[Account_key]],tbl_COA[Account_key],tbl_COA[SubClass2],"Not Found")</f>
        <v>Current Assets</v>
      </c>
      <c r="J6934" t="str">
        <f>_xlfn.XLOOKUP(tbl_GL[[#This Row],[Account_key]],tbl_COA[Account_key],tbl_COA[SubAccount],,0)</f>
        <v>Cash in hand</v>
      </c>
      <c r="K6934">
        <f>YEAR(tbl_GL[[#This Row],[Date]])</f>
        <v>2019</v>
      </c>
    </row>
    <row r="6935" spans="1:11" x14ac:dyDescent="0.35">
      <c r="A6935">
        <v>880.2</v>
      </c>
      <c r="B6935" s="24">
        <v>43591</v>
      </c>
      <c r="C6935">
        <v>3</v>
      </c>
      <c r="D6935" s="13">
        <v>260</v>
      </c>
      <c r="E6935" s="13" t="s">
        <v>97</v>
      </c>
      <c r="F6935" s="17">
        <v>-1951</v>
      </c>
      <c r="G6935" t="str">
        <f>_xlfn.XLOOKUP(tbl_GL[[#This Row],[Account_key]],tbl_COA[Account_key],tbl_COA[Class],"Not Found")</f>
        <v>Operating account</v>
      </c>
      <c r="H6935" t="str">
        <f>_xlfn.XLOOKUP(tbl_GL[[#This Row],[Account_key]],tbl_COA[Account_key],tbl_COA[SubClass],"Not Found")</f>
        <v>Operating Expenses</v>
      </c>
      <c r="I6935" t="str">
        <f>_xlfn.XLOOKUP(tbl_GL[[#This Row],[Account_key]],tbl_COA[Account_key],tbl_COA[SubClass2],"Not Found")</f>
        <v>Marketing</v>
      </c>
      <c r="J6935" t="str">
        <f>_xlfn.XLOOKUP(tbl_GL[[#This Row],[Account_key]],tbl_COA[Account_key],tbl_COA[SubAccount],,0)</f>
        <v>Commissions</v>
      </c>
      <c r="K6935">
        <f>YEAR(tbl_GL[[#This Row],[Date]])</f>
        <v>2019</v>
      </c>
    </row>
    <row r="6936" spans="1:11" x14ac:dyDescent="0.35">
      <c r="A6936">
        <v>881.1</v>
      </c>
      <c r="B6936" s="24">
        <v>43591</v>
      </c>
      <c r="C6936">
        <v>3</v>
      </c>
      <c r="D6936" s="13">
        <v>120</v>
      </c>
      <c r="E6936" s="13" t="s">
        <v>97</v>
      </c>
      <c r="F6936" s="17">
        <v>1951</v>
      </c>
      <c r="G6936" t="str">
        <f>_xlfn.XLOOKUP(tbl_GL[[#This Row],[Account_key]],tbl_COA[Account_key],tbl_COA[Class],"Not Found")</f>
        <v>Liabilities and Owners Equity</v>
      </c>
      <c r="H6936" t="str">
        <f>_xlfn.XLOOKUP(tbl_GL[[#This Row],[Account_key]],tbl_COA[Account_key],tbl_COA[SubClass],"Not Found")</f>
        <v>Liabilities</v>
      </c>
      <c r="I6936" t="str">
        <f>_xlfn.XLOOKUP(tbl_GL[[#This Row],[Account_key]],tbl_COA[Account_key],tbl_COA[SubClass2],"Not Found")</f>
        <v>Current Liabilities</v>
      </c>
      <c r="J6936" t="str">
        <f>_xlfn.XLOOKUP(tbl_GL[[#This Row],[Account_key]],tbl_COA[Account_key],tbl_COA[SubAccount],,0)</f>
        <v>Accrued Expenses</v>
      </c>
      <c r="K6936">
        <f>YEAR(tbl_GL[[#This Row],[Date]])</f>
        <v>2019</v>
      </c>
    </row>
    <row r="6937" spans="1:11" x14ac:dyDescent="0.35">
      <c r="A6937">
        <v>881.2</v>
      </c>
      <c r="B6937" s="24">
        <v>43591</v>
      </c>
      <c r="C6937">
        <v>3</v>
      </c>
      <c r="D6937" s="13">
        <v>10</v>
      </c>
      <c r="E6937" s="13" t="s">
        <v>98</v>
      </c>
      <c r="F6937" s="17">
        <v>-2295</v>
      </c>
      <c r="G6937" t="str">
        <f>_xlfn.XLOOKUP(tbl_GL[[#This Row],[Account_key]],tbl_COA[Account_key],tbl_COA[Class],"Not Found")</f>
        <v>Assets</v>
      </c>
      <c r="H6937" t="str">
        <f>_xlfn.XLOOKUP(tbl_GL[[#This Row],[Account_key]],tbl_COA[Account_key],tbl_COA[SubClass],"Not Found")</f>
        <v>Assets</v>
      </c>
      <c r="I6937" t="str">
        <f>_xlfn.XLOOKUP(tbl_GL[[#This Row],[Account_key]],tbl_COA[Account_key],tbl_COA[SubClass2],"Not Found")</f>
        <v>Current Assets</v>
      </c>
      <c r="J6937" t="str">
        <f>_xlfn.XLOOKUP(tbl_GL[[#This Row],[Account_key]],tbl_COA[Account_key],tbl_COA[SubAccount],,0)</f>
        <v>Cash at Bank</v>
      </c>
      <c r="K6937">
        <f>YEAR(tbl_GL[[#This Row],[Date]])</f>
        <v>2019</v>
      </c>
    </row>
    <row r="6938" spans="1:11" x14ac:dyDescent="0.35">
      <c r="A6938">
        <v>882.1</v>
      </c>
      <c r="B6938" s="24">
        <v>43591</v>
      </c>
      <c r="C6938">
        <v>3</v>
      </c>
      <c r="D6938" s="13">
        <v>120</v>
      </c>
      <c r="E6938" s="13" t="s">
        <v>98</v>
      </c>
      <c r="F6938" s="17">
        <v>-2295</v>
      </c>
      <c r="G6938" t="str">
        <f>_xlfn.XLOOKUP(tbl_GL[[#This Row],[Account_key]],tbl_COA[Account_key],tbl_COA[Class],"Not Found")</f>
        <v>Liabilities and Owners Equity</v>
      </c>
      <c r="H6938" t="str">
        <f>_xlfn.XLOOKUP(tbl_GL[[#This Row],[Account_key]],tbl_COA[Account_key],tbl_COA[SubClass],"Not Found")</f>
        <v>Liabilities</v>
      </c>
      <c r="I6938" t="str">
        <f>_xlfn.XLOOKUP(tbl_GL[[#This Row],[Account_key]],tbl_COA[Account_key],tbl_COA[SubClass2],"Not Found")</f>
        <v>Current Liabilities</v>
      </c>
      <c r="J6938" t="str">
        <f>_xlfn.XLOOKUP(tbl_GL[[#This Row],[Account_key]],tbl_COA[Account_key],tbl_COA[SubAccount],,0)</f>
        <v>Accrued Expenses</v>
      </c>
      <c r="K6938">
        <f>YEAR(tbl_GL[[#This Row],[Date]])</f>
        <v>2019</v>
      </c>
    </row>
    <row r="6939" spans="1:11" x14ac:dyDescent="0.35">
      <c r="A6939">
        <v>882.2</v>
      </c>
      <c r="B6939" s="24">
        <v>43594</v>
      </c>
      <c r="C6939">
        <v>3</v>
      </c>
      <c r="D6939" s="13">
        <v>290</v>
      </c>
      <c r="E6939" s="13" t="s">
        <v>97</v>
      </c>
      <c r="F6939" s="17">
        <v>-1607</v>
      </c>
      <c r="G6939" t="str">
        <f>_xlfn.XLOOKUP(tbl_GL[[#This Row],[Account_key]],tbl_COA[Account_key],tbl_COA[Class],"Not Found")</f>
        <v>Operating account</v>
      </c>
      <c r="H6939" t="str">
        <f>_xlfn.XLOOKUP(tbl_GL[[#This Row],[Account_key]],tbl_COA[Account_key],tbl_COA[SubClass],"Not Found")</f>
        <v>Operating Expenses</v>
      </c>
      <c r="I6939" t="str">
        <f>_xlfn.XLOOKUP(tbl_GL[[#This Row],[Account_key]],tbl_COA[Account_key],tbl_COA[SubClass2],"Not Found")</f>
        <v>Administration</v>
      </c>
      <c r="J6939" t="str">
        <f>_xlfn.XLOOKUP(tbl_GL[[#This Row],[Account_key]],tbl_COA[Account_key],tbl_COA[SubAccount],,0)</f>
        <v>Travel</v>
      </c>
      <c r="K6939">
        <f>YEAR(tbl_GL[[#This Row],[Date]])</f>
        <v>2019</v>
      </c>
    </row>
    <row r="6940" spans="1:11" x14ac:dyDescent="0.35">
      <c r="A6940">
        <v>883.1</v>
      </c>
      <c r="B6940" s="24">
        <v>43594</v>
      </c>
      <c r="C6940">
        <v>3</v>
      </c>
      <c r="D6940" s="13">
        <v>120</v>
      </c>
      <c r="E6940" s="13" t="s">
        <v>97</v>
      </c>
      <c r="F6940" s="17">
        <v>1607</v>
      </c>
      <c r="G6940" t="str">
        <f>_xlfn.XLOOKUP(tbl_GL[[#This Row],[Account_key]],tbl_COA[Account_key],tbl_COA[Class],"Not Found")</f>
        <v>Liabilities and Owners Equity</v>
      </c>
      <c r="H6940" t="str">
        <f>_xlfn.XLOOKUP(tbl_GL[[#This Row],[Account_key]],tbl_COA[Account_key],tbl_COA[SubClass],"Not Found")</f>
        <v>Liabilities</v>
      </c>
      <c r="I6940" t="str">
        <f>_xlfn.XLOOKUP(tbl_GL[[#This Row],[Account_key]],tbl_COA[Account_key],tbl_COA[SubClass2],"Not Found")</f>
        <v>Current Liabilities</v>
      </c>
      <c r="J6940" t="str">
        <f>_xlfn.XLOOKUP(tbl_GL[[#This Row],[Account_key]],tbl_COA[Account_key],tbl_COA[SubAccount],,0)</f>
        <v>Accrued Expenses</v>
      </c>
      <c r="K6940">
        <f>YEAR(tbl_GL[[#This Row],[Date]])</f>
        <v>2019</v>
      </c>
    </row>
    <row r="6941" spans="1:11" x14ac:dyDescent="0.35">
      <c r="A6941">
        <v>883.2</v>
      </c>
      <c r="B6941" s="24">
        <v>43596</v>
      </c>
      <c r="C6941">
        <v>3</v>
      </c>
      <c r="D6941" s="13">
        <v>10</v>
      </c>
      <c r="E6941" s="13" t="s">
        <v>98</v>
      </c>
      <c r="F6941" s="17">
        <v>-2207</v>
      </c>
      <c r="G6941" t="str">
        <f>_xlfn.XLOOKUP(tbl_GL[[#This Row],[Account_key]],tbl_COA[Account_key],tbl_COA[Class],"Not Found")</f>
        <v>Assets</v>
      </c>
      <c r="H6941" t="str">
        <f>_xlfn.XLOOKUP(tbl_GL[[#This Row],[Account_key]],tbl_COA[Account_key],tbl_COA[SubClass],"Not Found")</f>
        <v>Assets</v>
      </c>
      <c r="I6941" t="str">
        <f>_xlfn.XLOOKUP(tbl_GL[[#This Row],[Account_key]],tbl_COA[Account_key],tbl_COA[SubClass2],"Not Found")</f>
        <v>Current Assets</v>
      </c>
      <c r="J6941" t="str">
        <f>_xlfn.XLOOKUP(tbl_GL[[#This Row],[Account_key]],tbl_COA[Account_key],tbl_COA[SubAccount],,0)</f>
        <v>Cash at Bank</v>
      </c>
      <c r="K6941">
        <f>YEAR(tbl_GL[[#This Row],[Date]])</f>
        <v>2019</v>
      </c>
    </row>
    <row r="6942" spans="1:11" x14ac:dyDescent="0.35">
      <c r="A6942">
        <v>884.1</v>
      </c>
      <c r="B6942" s="24">
        <v>43596</v>
      </c>
      <c r="C6942">
        <v>3</v>
      </c>
      <c r="D6942" s="13">
        <v>120</v>
      </c>
      <c r="E6942" s="13" t="s">
        <v>98</v>
      </c>
      <c r="F6942" s="17">
        <v>-2207</v>
      </c>
      <c r="G6942" t="str">
        <f>_xlfn.XLOOKUP(tbl_GL[[#This Row],[Account_key]],tbl_COA[Account_key],tbl_COA[Class],"Not Found")</f>
        <v>Liabilities and Owners Equity</v>
      </c>
      <c r="H6942" t="str">
        <f>_xlfn.XLOOKUP(tbl_GL[[#This Row],[Account_key]],tbl_COA[Account_key],tbl_COA[SubClass],"Not Found")</f>
        <v>Liabilities</v>
      </c>
      <c r="I6942" t="str">
        <f>_xlfn.XLOOKUP(tbl_GL[[#This Row],[Account_key]],tbl_COA[Account_key],tbl_COA[SubClass2],"Not Found")</f>
        <v>Current Liabilities</v>
      </c>
      <c r="J6942" t="str">
        <f>_xlfn.XLOOKUP(tbl_GL[[#This Row],[Account_key]],tbl_COA[Account_key],tbl_COA[SubAccount],,0)</f>
        <v>Accrued Expenses</v>
      </c>
      <c r="K6942">
        <f>YEAR(tbl_GL[[#This Row],[Date]])</f>
        <v>2019</v>
      </c>
    </row>
    <row r="6943" spans="1:11" x14ac:dyDescent="0.35">
      <c r="A6943">
        <v>884.2</v>
      </c>
      <c r="B6943" s="24">
        <v>43596</v>
      </c>
      <c r="C6943">
        <v>3</v>
      </c>
      <c r="D6943" s="13">
        <v>30</v>
      </c>
      <c r="E6943" s="13" t="s">
        <v>80</v>
      </c>
      <c r="F6943" s="17">
        <v>-12023</v>
      </c>
      <c r="G6943" t="str">
        <f>_xlfn.XLOOKUP(tbl_GL[[#This Row],[Account_key]],tbl_COA[Account_key],tbl_COA[Class],"Not Found")</f>
        <v>Assets</v>
      </c>
      <c r="H6943" t="str">
        <f>_xlfn.XLOOKUP(tbl_GL[[#This Row],[Account_key]],tbl_COA[Account_key],tbl_COA[SubClass],"Not Found")</f>
        <v>Assets</v>
      </c>
      <c r="I6943" t="str">
        <f>_xlfn.XLOOKUP(tbl_GL[[#This Row],[Account_key]],tbl_COA[Account_key],tbl_COA[SubClass2],"Not Found")</f>
        <v>Current Assets</v>
      </c>
      <c r="J6943" t="str">
        <f>_xlfn.XLOOKUP(tbl_GL[[#This Row],[Account_key]],tbl_COA[Account_key],tbl_COA[SubAccount],,0)</f>
        <v>Trade Receivables</v>
      </c>
      <c r="K6943">
        <f>YEAR(tbl_GL[[#This Row],[Date]])</f>
        <v>2019</v>
      </c>
    </row>
    <row r="6944" spans="1:11" x14ac:dyDescent="0.35">
      <c r="A6944">
        <v>885.1</v>
      </c>
      <c r="B6944" s="24">
        <v>43596</v>
      </c>
      <c r="C6944">
        <v>3</v>
      </c>
      <c r="D6944" s="13">
        <v>10</v>
      </c>
      <c r="E6944" s="13" t="s">
        <v>80</v>
      </c>
      <c r="F6944" s="17">
        <v>12023</v>
      </c>
      <c r="G6944" t="str">
        <f>_xlfn.XLOOKUP(tbl_GL[[#This Row],[Account_key]],tbl_COA[Account_key],tbl_COA[Class],"Not Found")</f>
        <v>Assets</v>
      </c>
      <c r="H6944" t="str">
        <f>_xlfn.XLOOKUP(tbl_GL[[#This Row],[Account_key]],tbl_COA[Account_key],tbl_COA[SubClass],"Not Found")</f>
        <v>Assets</v>
      </c>
      <c r="I6944" t="str">
        <f>_xlfn.XLOOKUP(tbl_GL[[#This Row],[Account_key]],tbl_COA[Account_key],tbl_COA[SubClass2],"Not Found")</f>
        <v>Current Assets</v>
      </c>
      <c r="J6944" t="str">
        <f>_xlfn.XLOOKUP(tbl_GL[[#This Row],[Account_key]],tbl_COA[Account_key],tbl_COA[SubAccount],,0)</f>
        <v>Cash at Bank</v>
      </c>
      <c r="K6944">
        <f>YEAR(tbl_GL[[#This Row],[Date]])</f>
        <v>2019</v>
      </c>
    </row>
    <row r="6945" spans="1:11" x14ac:dyDescent="0.35">
      <c r="A6945">
        <v>885.2</v>
      </c>
      <c r="B6945" s="24">
        <v>43596</v>
      </c>
      <c r="C6945">
        <v>3</v>
      </c>
      <c r="D6945" s="13">
        <v>10</v>
      </c>
      <c r="E6945" s="13" t="s">
        <v>84</v>
      </c>
      <c r="F6945" s="17">
        <v>-16200</v>
      </c>
      <c r="G6945" t="str">
        <f>_xlfn.XLOOKUP(tbl_GL[[#This Row],[Account_key]],tbl_COA[Account_key],tbl_COA[Class],"Not Found")</f>
        <v>Assets</v>
      </c>
      <c r="H6945" t="str">
        <f>_xlfn.XLOOKUP(tbl_GL[[#This Row],[Account_key]],tbl_COA[Account_key],tbl_COA[SubClass],"Not Found")</f>
        <v>Assets</v>
      </c>
      <c r="I6945" t="str">
        <f>_xlfn.XLOOKUP(tbl_GL[[#This Row],[Account_key]],tbl_COA[Account_key],tbl_COA[SubClass2],"Not Found")</f>
        <v>Current Assets</v>
      </c>
      <c r="J6945" t="str">
        <f>_xlfn.XLOOKUP(tbl_GL[[#This Row],[Account_key]],tbl_COA[Account_key],tbl_COA[SubAccount],,0)</f>
        <v>Cash at Bank</v>
      </c>
      <c r="K6945">
        <f>YEAR(tbl_GL[[#This Row],[Date]])</f>
        <v>2019</v>
      </c>
    </row>
    <row r="6946" spans="1:11" x14ac:dyDescent="0.35">
      <c r="A6946">
        <v>886.1</v>
      </c>
      <c r="B6946" s="24">
        <v>43596</v>
      </c>
      <c r="C6946">
        <v>3</v>
      </c>
      <c r="D6946" s="13">
        <v>110</v>
      </c>
      <c r="E6946" s="13" t="s">
        <v>84</v>
      </c>
      <c r="F6946" s="17">
        <v>-16200</v>
      </c>
      <c r="G6946" t="str">
        <f>_xlfn.XLOOKUP(tbl_GL[[#This Row],[Account_key]],tbl_COA[Account_key],tbl_COA[Class],"Not Found")</f>
        <v>Liabilities and Owners Equity</v>
      </c>
      <c r="H6946" t="str">
        <f>_xlfn.XLOOKUP(tbl_GL[[#This Row],[Account_key]],tbl_COA[Account_key],tbl_COA[SubClass],"Not Found")</f>
        <v>Liabilities</v>
      </c>
      <c r="I6946" t="str">
        <f>_xlfn.XLOOKUP(tbl_GL[[#This Row],[Account_key]],tbl_COA[Account_key],tbl_COA[SubClass2],"Not Found")</f>
        <v>Current Liabilities</v>
      </c>
      <c r="J6946" t="str">
        <f>_xlfn.XLOOKUP(tbl_GL[[#This Row],[Account_key]],tbl_COA[Account_key],tbl_COA[SubAccount],,0)</f>
        <v>Trade Payables</v>
      </c>
      <c r="K6946">
        <f>YEAR(tbl_GL[[#This Row],[Date]])</f>
        <v>2019</v>
      </c>
    </row>
    <row r="6947" spans="1:11" x14ac:dyDescent="0.35">
      <c r="A6947">
        <v>886.2</v>
      </c>
      <c r="B6947" s="24">
        <v>43597</v>
      </c>
      <c r="C6947">
        <v>3</v>
      </c>
      <c r="D6947" s="13">
        <v>320</v>
      </c>
      <c r="E6947" s="13" t="s">
        <v>97</v>
      </c>
      <c r="F6947" s="17">
        <v>-2051</v>
      </c>
      <c r="G6947" t="str">
        <f>_xlfn.XLOOKUP(tbl_GL[[#This Row],[Account_key]],tbl_COA[Account_key],tbl_COA[Class],"Not Found")</f>
        <v>Operating account</v>
      </c>
      <c r="H6947" t="str">
        <f>_xlfn.XLOOKUP(tbl_GL[[#This Row],[Account_key]],tbl_COA[Account_key],tbl_COA[SubClass],"Not Found")</f>
        <v>Operating Expenses</v>
      </c>
      <c r="I6947" t="str">
        <f>_xlfn.XLOOKUP(tbl_GL[[#This Row],[Account_key]],tbl_COA[Account_key],tbl_COA[SubClass2],"Not Found")</f>
        <v>Administration</v>
      </c>
      <c r="J6947" t="str">
        <f>_xlfn.XLOOKUP(tbl_GL[[#This Row],[Account_key]],tbl_COA[Account_key],tbl_COA[SubAccount],,0)</f>
        <v>Professional Services</v>
      </c>
      <c r="K6947">
        <f>YEAR(tbl_GL[[#This Row],[Date]])</f>
        <v>2019</v>
      </c>
    </row>
    <row r="6948" spans="1:11" x14ac:dyDescent="0.35">
      <c r="A6948">
        <v>887.1</v>
      </c>
      <c r="B6948" s="24">
        <v>43597</v>
      </c>
      <c r="C6948">
        <v>3</v>
      </c>
      <c r="D6948" s="13">
        <v>120</v>
      </c>
      <c r="E6948" s="13" t="s">
        <v>97</v>
      </c>
      <c r="F6948" s="17">
        <v>2051</v>
      </c>
      <c r="G6948" t="str">
        <f>_xlfn.XLOOKUP(tbl_GL[[#This Row],[Account_key]],tbl_COA[Account_key],tbl_COA[Class],"Not Found")</f>
        <v>Liabilities and Owners Equity</v>
      </c>
      <c r="H6948" t="str">
        <f>_xlfn.XLOOKUP(tbl_GL[[#This Row],[Account_key]],tbl_COA[Account_key],tbl_COA[SubClass],"Not Found")</f>
        <v>Liabilities</v>
      </c>
      <c r="I6948" t="str">
        <f>_xlfn.XLOOKUP(tbl_GL[[#This Row],[Account_key]],tbl_COA[Account_key],tbl_COA[SubClass2],"Not Found")</f>
        <v>Current Liabilities</v>
      </c>
      <c r="J6948" t="str">
        <f>_xlfn.XLOOKUP(tbl_GL[[#This Row],[Account_key]],tbl_COA[Account_key],tbl_COA[SubAccount],,0)</f>
        <v>Accrued Expenses</v>
      </c>
      <c r="K6948">
        <f>YEAR(tbl_GL[[#This Row],[Date]])</f>
        <v>2019</v>
      </c>
    </row>
    <row r="6949" spans="1:11" x14ac:dyDescent="0.35">
      <c r="A6949">
        <v>887.2</v>
      </c>
      <c r="B6949" s="24">
        <v>43600</v>
      </c>
      <c r="C6949">
        <v>3</v>
      </c>
      <c r="D6949" s="13">
        <v>230</v>
      </c>
      <c r="E6949" s="13" t="s">
        <v>4</v>
      </c>
      <c r="F6949" s="17">
        <v>-217</v>
      </c>
      <c r="G6949" t="str">
        <f>_xlfn.XLOOKUP(tbl_GL[[#This Row],[Account_key]],tbl_COA[Account_key],tbl_COA[Class],"Not Found")</f>
        <v>Trading account</v>
      </c>
      <c r="H6949" t="str">
        <f>_xlfn.XLOOKUP(tbl_GL[[#This Row],[Account_key]],tbl_COA[Account_key],tbl_COA[SubClass],"Not Found")</f>
        <v>Cost of Sales</v>
      </c>
      <c r="I6949" t="str">
        <f>_xlfn.XLOOKUP(tbl_GL[[#This Row],[Account_key]],tbl_COA[Account_key],tbl_COA[SubClass2],"Not Found")</f>
        <v>Cost of Sales</v>
      </c>
      <c r="J6949" t="str">
        <f>_xlfn.XLOOKUP(tbl_GL[[#This Row],[Account_key]],tbl_COA[Account_key],tbl_COA[SubAccount],,0)</f>
        <v>Cost of Sales</v>
      </c>
      <c r="K6949">
        <f>YEAR(tbl_GL[[#This Row],[Date]])</f>
        <v>2019</v>
      </c>
    </row>
    <row r="6950" spans="1:11" x14ac:dyDescent="0.35">
      <c r="A6950">
        <v>888.1</v>
      </c>
      <c r="B6950" s="24">
        <v>43600</v>
      </c>
      <c r="C6950">
        <v>3</v>
      </c>
      <c r="D6950" s="13">
        <v>60</v>
      </c>
      <c r="E6950" s="13" t="s">
        <v>4</v>
      </c>
      <c r="F6950" s="17">
        <v>-217</v>
      </c>
      <c r="G6950" t="str">
        <f>_xlfn.XLOOKUP(tbl_GL[[#This Row],[Account_key]],tbl_COA[Account_key],tbl_COA[Class],"Not Found")</f>
        <v>Assets</v>
      </c>
      <c r="H6950" t="str">
        <f>_xlfn.XLOOKUP(tbl_GL[[#This Row],[Account_key]],tbl_COA[Account_key],tbl_COA[SubClass],"Not Found")</f>
        <v>Assets</v>
      </c>
      <c r="I6950" t="str">
        <f>_xlfn.XLOOKUP(tbl_GL[[#This Row],[Account_key]],tbl_COA[Account_key],tbl_COA[SubClass2],"Not Found")</f>
        <v>Current Assets</v>
      </c>
      <c r="J6950" t="str">
        <f>_xlfn.XLOOKUP(tbl_GL[[#This Row],[Account_key]],tbl_COA[Account_key],tbl_COA[SubAccount],,0)</f>
        <v>Inventory</v>
      </c>
      <c r="K6950">
        <f>YEAR(tbl_GL[[#This Row],[Date]])</f>
        <v>2019</v>
      </c>
    </row>
    <row r="6951" spans="1:11" x14ac:dyDescent="0.35">
      <c r="A6951">
        <v>888.2</v>
      </c>
      <c r="B6951" s="24">
        <v>43600</v>
      </c>
      <c r="C6951">
        <v>3</v>
      </c>
      <c r="D6951" s="13">
        <v>10</v>
      </c>
      <c r="E6951" s="13" t="s">
        <v>112</v>
      </c>
      <c r="F6951" s="17">
        <v>-225</v>
      </c>
      <c r="G6951" t="str">
        <f>_xlfn.XLOOKUP(tbl_GL[[#This Row],[Account_key]],tbl_COA[Account_key],tbl_COA[Class],"Not Found")</f>
        <v>Assets</v>
      </c>
      <c r="H6951" t="str">
        <f>_xlfn.XLOOKUP(tbl_GL[[#This Row],[Account_key]],tbl_COA[Account_key],tbl_COA[SubClass],"Not Found")</f>
        <v>Assets</v>
      </c>
      <c r="I6951" t="str">
        <f>_xlfn.XLOOKUP(tbl_GL[[#This Row],[Account_key]],tbl_COA[Account_key],tbl_COA[SubClass2],"Not Found")</f>
        <v>Current Assets</v>
      </c>
      <c r="J6951" t="str">
        <f>_xlfn.XLOOKUP(tbl_GL[[#This Row],[Account_key]],tbl_COA[Account_key],tbl_COA[SubAccount],,0)</f>
        <v>Cash at Bank</v>
      </c>
      <c r="K6951">
        <f>YEAR(tbl_GL[[#This Row],[Date]])</f>
        <v>2019</v>
      </c>
    </row>
    <row r="6952" spans="1:11" x14ac:dyDescent="0.35">
      <c r="A6952">
        <v>889.1</v>
      </c>
      <c r="B6952" s="24">
        <v>43600</v>
      </c>
      <c r="C6952">
        <v>3</v>
      </c>
      <c r="D6952" s="13">
        <v>121</v>
      </c>
      <c r="E6952" s="13" t="s">
        <v>112</v>
      </c>
      <c r="F6952" s="17">
        <v>-225</v>
      </c>
      <c r="G6952" t="str">
        <f>_xlfn.XLOOKUP(tbl_GL[[#This Row],[Account_key]],tbl_COA[Account_key],tbl_COA[Class],"Not Found")</f>
        <v>Liabilities and Owners Equity</v>
      </c>
      <c r="H6952" t="str">
        <f>_xlfn.XLOOKUP(tbl_GL[[#This Row],[Account_key]],tbl_COA[Account_key],tbl_COA[SubClass],"Not Found")</f>
        <v>Liabilities</v>
      </c>
      <c r="I6952" t="str">
        <f>_xlfn.XLOOKUP(tbl_GL[[#This Row],[Account_key]],tbl_COA[Account_key],tbl_COA[SubClass2],"Not Found")</f>
        <v>Current Liabilities</v>
      </c>
      <c r="J6952" t="str">
        <f>_xlfn.XLOOKUP(tbl_GL[[#This Row],[Account_key]],tbl_COA[Account_key],tbl_COA[SubAccount],,0)</f>
        <v>Interest Payable</v>
      </c>
      <c r="K6952">
        <f>YEAR(tbl_GL[[#This Row],[Date]])</f>
        <v>2019</v>
      </c>
    </row>
    <row r="6953" spans="1:11" x14ac:dyDescent="0.35">
      <c r="A6953">
        <v>889.2</v>
      </c>
      <c r="B6953" s="24">
        <v>43600</v>
      </c>
      <c r="C6953">
        <v>3</v>
      </c>
      <c r="D6953" s="13">
        <v>230</v>
      </c>
      <c r="E6953" s="13" t="s">
        <v>4</v>
      </c>
      <c r="F6953" s="17">
        <v>-734</v>
      </c>
      <c r="G6953" t="str">
        <f>_xlfn.XLOOKUP(tbl_GL[[#This Row],[Account_key]],tbl_COA[Account_key],tbl_COA[Class],"Not Found")</f>
        <v>Trading account</v>
      </c>
      <c r="H6953" t="str">
        <f>_xlfn.XLOOKUP(tbl_GL[[#This Row],[Account_key]],tbl_COA[Account_key],tbl_COA[SubClass],"Not Found")</f>
        <v>Cost of Sales</v>
      </c>
      <c r="I6953" t="str">
        <f>_xlfn.XLOOKUP(tbl_GL[[#This Row],[Account_key]],tbl_COA[Account_key],tbl_COA[SubClass2],"Not Found")</f>
        <v>Cost of Sales</v>
      </c>
      <c r="J6953" t="str">
        <f>_xlfn.XLOOKUP(tbl_GL[[#This Row],[Account_key]],tbl_COA[Account_key],tbl_COA[SubAccount],,0)</f>
        <v>Cost of Sales</v>
      </c>
      <c r="K6953">
        <f>YEAR(tbl_GL[[#This Row],[Date]])</f>
        <v>2019</v>
      </c>
    </row>
    <row r="6954" spans="1:11" x14ac:dyDescent="0.35">
      <c r="A6954">
        <v>890.1</v>
      </c>
      <c r="B6954" s="24">
        <v>43600</v>
      </c>
      <c r="C6954">
        <v>3</v>
      </c>
      <c r="D6954" s="13">
        <v>60</v>
      </c>
      <c r="E6954" s="13" t="s">
        <v>4</v>
      </c>
      <c r="F6954" s="17">
        <v>-734</v>
      </c>
      <c r="G6954" t="str">
        <f>_xlfn.XLOOKUP(tbl_GL[[#This Row],[Account_key]],tbl_COA[Account_key],tbl_COA[Class],"Not Found")</f>
        <v>Assets</v>
      </c>
      <c r="H6954" t="str">
        <f>_xlfn.XLOOKUP(tbl_GL[[#This Row],[Account_key]],tbl_COA[Account_key],tbl_COA[SubClass],"Not Found")</f>
        <v>Assets</v>
      </c>
      <c r="I6954" t="str">
        <f>_xlfn.XLOOKUP(tbl_GL[[#This Row],[Account_key]],tbl_COA[Account_key],tbl_COA[SubClass2],"Not Found")</f>
        <v>Current Assets</v>
      </c>
      <c r="J6954" t="str">
        <f>_xlfn.XLOOKUP(tbl_GL[[#This Row],[Account_key]],tbl_COA[Account_key],tbl_COA[SubAccount],,0)</f>
        <v>Inventory</v>
      </c>
      <c r="K6954">
        <f>YEAR(tbl_GL[[#This Row],[Date]])</f>
        <v>2019</v>
      </c>
    </row>
    <row r="6955" spans="1:11" x14ac:dyDescent="0.35">
      <c r="A6955">
        <v>890.2</v>
      </c>
      <c r="B6955" s="24">
        <v>43600</v>
      </c>
      <c r="C6955">
        <v>3</v>
      </c>
      <c r="D6955" s="13">
        <v>210</v>
      </c>
      <c r="E6955" s="13" t="s">
        <v>8</v>
      </c>
      <c r="F6955" s="17">
        <v>870</v>
      </c>
      <c r="G6955" t="str">
        <f>_xlfn.XLOOKUP(tbl_GL[[#This Row],[Account_key]],tbl_COA[Account_key],tbl_COA[Class],"Not Found")</f>
        <v>Trading account</v>
      </c>
      <c r="H6955" t="str">
        <f>_xlfn.XLOOKUP(tbl_GL[[#This Row],[Account_key]],tbl_COA[Account_key],tbl_COA[SubClass],"Not Found")</f>
        <v>Sales</v>
      </c>
      <c r="I6955" t="str">
        <f>_xlfn.XLOOKUP(tbl_GL[[#This Row],[Account_key]],tbl_COA[Account_key],tbl_COA[SubClass2],"Not Found")</f>
        <v>Sales</v>
      </c>
      <c r="J6955" t="str">
        <f>_xlfn.XLOOKUP(tbl_GL[[#This Row],[Account_key]],tbl_COA[Account_key],tbl_COA[SubAccount],,0)</f>
        <v>Sales</v>
      </c>
      <c r="K6955">
        <f>YEAR(tbl_GL[[#This Row],[Date]])</f>
        <v>2019</v>
      </c>
    </row>
    <row r="6956" spans="1:11" x14ac:dyDescent="0.35">
      <c r="A6956">
        <v>891.1</v>
      </c>
      <c r="B6956" s="24">
        <v>43600</v>
      </c>
      <c r="C6956">
        <v>3</v>
      </c>
      <c r="D6956" s="13">
        <v>30</v>
      </c>
      <c r="E6956" s="13" t="s">
        <v>8</v>
      </c>
      <c r="F6956" s="17">
        <v>870</v>
      </c>
      <c r="G6956" t="str">
        <f>_xlfn.XLOOKUP(tbl_GL[[#This Row],[Account_key]],tbl_COA[Account_key],tbl_COA[Class],"Not Found")</f>
        <v>Assets</v>
      </c>
      <c r="H6956" t="str">
        <f>_xlfn.XLOOKUP(tbl_GL[[#This Row],[Account_key]],tbl_COA[Account_key],tbl_COA[SubClass],"Not Found")</f>
        <v>Assets</v>
      </c>
      <c r="I6956" t="str">
        <f>_xlfn.XLOOKUP(tbl_GL[[#This Row],[Account_key]],tbl_COA[Account_key],tbl_COA[SubClass2],"Not Found")</f>
        <v>Current Assets</v>
      </c>
      <c r="J6956" t="str">
        <f>_xlfn.XLOOKUP(tbl_GL[[#This Row],[Account_key]],tbl_COA[Account_key],tbl_COA[SubAccount],,0)</f>
        <v>Trade Receivables</v>
      </c>
      <c r="K6956">
        <f>YEAR(tbl_GL[[#This Row],[Date]])</f>
        <v>2019</v>
      </c>
    </row>
    <row r="6957" spans="1:11" x14ac:dyDescent="0.35">
      <c r="A6957">
        <v>891.2</v>
      </c>
      <c r="B6957" s="24">
        <v>43600</v>
      </c>
      <c r="C6957">
        <v>3</v>
      </c>
      <c r="D6957" s="13">
        <v>260</v>
      </c>
      <c r="E6957" s="13" t="s">
        <v>97</v>
      </c>
      <c r="F6957" s="17">
        <v>-2410</v>
      </c>
      <c r="G6957" t="str">
        <f>_xlfn.XLOOKUP(tbl_GL[[#This Row],[Account_key]],tbl_COA[Account_key],tbl_COA[Class],"Not Found")</f>
        <v>Operating account</v>
      </c>
      <c r="H6957" t="str">
        <f>_xlfn.XLOOKUP(tbl_GL[[#This Row],[Account_key]],tbl_COA[Account_key],tbl_COA[SubClass],"Not Found")</f>
        <v>Operating Expenses</v>
      </c>
      <c r="I6957" t="str">
        <f>_xlfn.XLOOKUP(tbl_GL[[#This Row],[Account_key]],tbl_COA[Account_key],tbl_COA[SubClass2],"Not Found")</f>
        <v>Marketing</v>
      </c>
      <c r="J6957" t="str">
        <f>_xlfn.XLOOKUP(tbl_GL[[#This Row],[Account_key]],tbl_COA[Account_key],tbl_COA[SubAccount],,0)</f>
        <v>Commissions</v>
      </c>
      <c r="K6957">
        <f>YEAR(tbl_GL[[#This Row],[Date]])</f>
        <v>2019</v>
      </c>
    </row>
    <row r="6958" spans="1:11" x14ac:dyDescent="0.35">
      <c r="A6958">
        <v>892.1</v>
      </c>
      <c r="B6958" s="24">
        <v>43600</v>
      </c>
      <c r="C6958">
        <v>3</v>
      </c>
      <c r="D6958" s="13">
        <v>120</v>
      </c>
      <c r="E6958" s="13" t="s">
        <v>97</v>
      </c>
      <c r="F6958" s="17">
        <v>2410</v>
      </c>
      <c r="G6958" t="str">
        <f>_xlfn.XLOOKUP(tbl_GL[[#This Row],[Account_key]],tbl_COA[Account_key],tbl_COA[Class],"Not Found")</f>
        <v>Liabilities and Owners Equity</v>
      </c>
      <c r="H6958" t="str">
        <f>_xlfn.XLOOKUP(tbl_GL[[#This Row],[Account_key]],tbl_COA[Account_key],tbl_COA[SubClass],"Not Found")</f>
        <v>Liabilities</v>
      </c>
      <c r="I6958" t="str">
        <f>_xlfn.XLOOKUP(tbl_GL[[#This Row],[Account_key]],tbl_COA[Account_key],tbl_COA[SubClass2],"Not Found")</f>
        <v>Current Liabilities</v>
      </c>
      <c r="J6958" t="str">
        <f>_xlfn.XLOOKUP(tbl_GL[[#This Row],[Account_key]],tbl_COA[Account_key],tbl_COA[SubAccount],,0)</f>
        <v>Accrued Expenses</v>
      </c>
      <c r="K6958">
        <f>YEAR(tbl_GL[[#This Row],[Date]])</f>
        <v>2019</v>
      </c>
    </row>
    <row r="6959" spans="1:11" x14ac:dyDescent="0.35">
      <c r="A6959">
        <v>892.2</v>
      </c>
      <c r="B6959" s="24">
        <v>43600</v>
      </c>
      <c r="C6959">
        <v>3</v>
      </c>
      <c r="D6959" s="13">
        <v>210</v>
      </c>
      <c r="E6959" s="13" t="s">
        <v>7</v>
      </c>
      <c r="F6959" s="17">
        <v>2607</v>
      </c>
      <c r="G6959" t="str">
        <f>_xlfn.XLOOKUP(tbl_GL[[#This Row],[Account_key]],tbl_COA[Account_key],tbl_COA[Class],"Not Found")</f>
        <v>Trading account</v>
      </c>
      <c r="H6959" t="str">
        <f>_xlfn.XLOOKUP(tbl_GL[[#This Row],[Account_key]],tbl_COA[Account_key],tbl_COA[SubClass],"Not Found")</f>
        <v>Sales</v>
      </c>
      <c r="I6959" t="str">
        <f>_xlfn.XLOOKUP(tbl_GL[[#This Row],[Account_key]],tbl_COA[Account_key],tbl_COA[SubClass2],"Not Found")</f>
        <v>Sales</v>
      </c>
      <c r="J6959" t="str">
        <f>_xlfn.XLOOKUP(tbl_GL[[#This Row],[Account_key]],tbl_COA[Account_key],tbl_COA[SubAccount],,0)</f>
        <v>Sales</v>
      </c>
      <c r="K6959">
        <f>YEAR(tbl_GL[[#This Row],[Date]])</f>
        <v>2019</v>
      </c>
    </row>
    <row r="6960" spans="1:11" x14ac:dyDescent="0.35">
      <c r="A6960">
        <v>893.1</v>
      </c>
      <c r="B6960" s="24">
        <v>43600</v>
      </c>
      <c r="C6960">
        <v>3</v>
      </c>
      <c r="D6960" s="13">
        <v>10</v>
      </c>
      <c r="E6960" s="13" t="s">
        <v>7</v>
      </c>
      <c r="F6960" s="17">
        <v>2607</v>
      </c>
      <c r="G6960" t="str">
        <f>_xlfn.XLOOKUP(tbl_GL[[#This Row],[Account_key]],tbl_COA[Account_key],tbl_COA[Class],"Not Found")</f>
        <v>Assets</v>
      </c>
      <c r="H6960" t="str">
        <f>_xlfn.XLOOKUP(tbl_GL[[#This Row],[Account_key]],tbl_COA[Account_key],tbl_COA[SubClass],"Not Found")</f>
        <v>Assets</v>
      </c>
      <c r="I6960" t="str">
        <f>_xlfn.XLOOKUP(tbl_GL[[#This Row],[Account_key]],tbl_COA[Account_key],tbl_COA[SubClass2],"Not Found")</f>
        <v>Current Assets</v>
      </c>
      <c r="J6960" t="str">
        <f>_xlfn.XLOOKUP(tbl_GL[[#This Row],[Account_key]],tbl_COA[Account_key],tbl_COA[SubAccount],,0)</f>
        <v>Cash at Bank</v>
      </c>
      <c r="K6960">
        <f>YEAR(tbl_GL[[#This Row],[Date]])</f>
        <v>2019</v>
      </c>
    </row>
    <row r="6961" spans="1:11" x14ac:dyDescent="0.35">
      <c r="A6961">
        <v>893.2</v>
      </c>
      <c r="B6961" s="24">
        <v>43600</v>
      </c>
      <c r="C6961">
        <v>3</v>
      </c>
      <c r="D6961" s="13">
        <v>230</v>
      </c>
      <c r="E6961" s="13" t="s">
        <v>4</v>
      </c>
      <c r="F6961" s="17">
        <v>-3199</v>
      </c>
      <c r="G6961" t="str">
        <f>_xlfn.XLOOKUP(tbl_GL[[#This Row],[Account_key]],tbl_COA[Account_key],tbl_COA[Class],"Not Found")</f>
        <v>Trading account</v>
      </c>
      <c r="H6961" t="str">
        <f>_xlfn.XLOOKUP(tbl_GL[[#This Row],[Account_key]],tbl_COA[Account_key],tbl_COA[SubClass],"Not Found")</f>
        <v>Cost of Sales</v>
      </c>
      <c r="I6961" t="str">
        <f>_xlfn.XLOOKUP(tbl_GL[[#This Row],[Account_key]],tbl_COA[Account_key],tbl_COA[SubClass2],"Not Found")</f>
        <v>Cost of Sales</v>
      </c>
      <c r="J6961" t="str">
        <f>_xlfn.XLOOKUP(tbl_GL[[#This Row],[Account_key]],tbl_COA[Account_key],tbl_COA[SubAccount],,0)</f>
        <v>Cost of Sales</v>
      </c>
      <c r="K6961">
        <f>YEAR(tbl_GL[[#This Row],[Date]])</f>
        <v>2019</v>
      </c>
    </row>
    <row r="6962" spans="1:11" x14ac:dyDescent="0.35">
      <c r="A6962">
        <v>894.1</v>
      </c>
      <c r="B6962" s="24">
        <v>43600</v>
      </c>
      <c r="C6962">
        <v>3</v>
      </c>
      <c r="D6962" s="13">
        <v>60</v>
      </c>
      <c r="E6962" s="13" t="s">
        <v>4</v>
      </c>
      <c r="F6962" s="17">
        <v>-3199</v>
      </c>
      <c r="G6962" t="str">
        <f>_xlfn.XLOOKUP(tbl_GL[[#This Row],[Account_key]],tbl_COA[Account_key],tbl_COA[Class],"Not Found")</f>
        <v>Assets</v>
      </c>
      <c r="H6962" t="str">
        <f>_xlfn.XLOOKUP(tbl_GL[[#This Row],[Account_key]],tbl_COA[Account_key],tbl_COA[SubClass],"Not Found")</f>
        <v>Assets</v>
      </c>
      <c r="I6962" t="str">
        <f>_xlfn.XLOOKUP(tbl_GL[[#This Row],[Account_key]],tbl_COA[Account_key],tbl_COA[SubClass2],"Not Found")</f>
        <v>Current Assets</v>
      </c>
      <c r="J6962" t="str">
        <f>_xlfn.XLOOKUP(tbl_GL[[#This Row],[Account_key]],tbl_COA[Account_key],tbl_COA[SubAccount],,0)</f>
        <v>Inventory</v>
      </c>
      <c r="K6962">
        <f>YEAR(tbl_GL[[#This Row],[Date]])</f>
        <v>2019</v>
      </c>
    </row>
    <row r="6963" spans="1:11" x14ac:dyDescent="0.35">
      <c r="A6963">
        <v>894.2</v>
      </c>
      <c r="B6963" s="24">
        <v>43600</v>
      </c>
      <c r="C6963">
        <v>3</v>
      </c>
      <c r="D6963" s="13">
        <v>210</v>
      </c>
      <c r="E6963" s="13" t="s">
        <v>8</v>
      </c>
      <c r="F6963" s="17">
        <v>12827</v>
      </c>
      <c r="G6963" t="str">
        <f>_xlfn.XLOOKUP(tbl_GL[[#This Row],[Account_key]],tbl_COA[Account_key],tbl_COA[Class],"Not Found")</f>
        <v>Trading account</v>
      </c>
      <c r="H6963" t="str">
        <f>_xlfn.XLOOKUP(tbl_GL[[#This Row],[Account_key]],tbl_COA[Account_key],tbl_COA[SubClass],"Not Found")</f>
        <v>Sales</v>
      </c>
      <c r="I6963" t="str">
        <f>_xlfn.XLOOKUP(tbl_GL[[#This Row],[Account_key]],tbl_COA[Account_key],tbl_COA[SubClass2],"Not Found")</f>
        <v>Sales</v>
      </c>
      <c r="J6963" t="str">
        <f>_xlfn.XLOOKUP(tbl_GL[[#This Row],[Account_key]],tbl_COA[Account_key],tbl_COA[SubAccount],,0)</f>
        <v>Sales</v>
      </c>
      <c r="K6963">
        <f>YEAR(tbl_GL[[#This Row],[Date]])</f>
        <v>2019</v>
      </c>
    </row>
    <row r="6964" spans="1:11" x14ac:dyDescent="0.35">
      <c r="A6964">
        <v>895.1</v>
      </c>
      <c r="B6964" s="24">
        <v>43600</v>
      </c>
      <c r="C6964">
        <v>3</v>
      </c>
      <c r="D6964" s="13">
        <v>30</v>
      </c>
      <c r="E6964" s="13" t="s">
        <v>8</v>
      </c>
      <c r="F6964" s="17">
        <v>12827</v>
      </c>
      <c r="G6964" t="str">
        <f>_xlfn.XLOOKUP(tbl_GL[[#This Row],[Account_key]],tbl_COA[Account_key],tbl_COA[Class],"Not Found")</f>
        <v>Assets</v>
      </c>
      <c r="H6964" t="str">
        <f>_xlfn.XLOOKUP(tbl_GL[[#This Row],[Account_key]],tbl_COA[Account_key],tbl_COA[SubClass],"Not Found")</f>
        <v>Assets</v>
      </c>
      <c r="I6964" t="str">
        <f>_xlfn.XLOOKUP(tbl_GL[[#This Row],[Account_key]],tbl_COA[Account_key],tbl_COA[SubClass2],"Not Found")</f>
        <v>Current Assets</v>
      </c>
      <c r="J6964" t="str">
        <f>_xlfn.XLOOKUP(tbl_GL[[#This Row],[Account_key]],tbl_COA[Account_key],tbl_COA[SubAccount],,0)</f>
        <v>Trade Receivables</v>
      </c>
      <c r="K6964">
        <f>YEAR(tbl_GL[[#This Row],[Date]])</f>
        <v>2019</v>
      </c>
    </row>
    <row r="6965" spans="1:11" x14ac:dyDescent="0.35">
      <c r="A6965">
        <v>895.2</v>
      </c>
      <c r="B6965" s="24">
        <v>43601</v>
      </c>
      <c r="C6965">
        <v>3</v>
      </c>
      <c r="D6965" s="13">
        <v>290</v>
      </c>
      <c r="E6965" s="13" t="s">
        <v>99</v>
      </c>
      <c r="F6965" s="17">
        <v>-80</v>
      </c>
      <c r="G6965" t="str">
        <f>_xlfn.XLOOKUP(tbl_GL[[#This Row],[Account_key]],tbl_COA[Account_key],tbl_COA[Class],"Not Found")</f>
        <v>Operating account</v>
      </c>
      <c r="H6965" t="str">
        <f>_xlfn.XLOOKUP(tbl_GL[[#This Row],[Account_key]],tbl_COA[Account_key],tbl_COA[SubClass],"Not Found")</f>
        <v>Operating Expenses</v>
      </c>
      <c r="I6965" t="str">
        <f>_xlfn.XLOOKUP(tbl_GL[[#This Row],[Account_key]],tbl_COA[Account_key],tbl_COA[SubClass2],"Not Found")</f>
        <v>Administration</v>
      </c>
      <c r="J6965" t="str">
        <f>_xlfn.XLOOKUP(tbl_GL[[#This Row],[Account_key]],tbl_COA[Account_key],tbl_COA[SubAccount],,0)</f>
        <v>Travel</v>
      </c>
      <c r="K6965">
        <f>YEAR(tbl_GL[[#This Row],[Date]])</f>
        <v>2019</v>
      </c>
    </row>
    <row r="6966" spans="1:11" x14ac:dyDescent="0.35">
      <c r="A6966">
        <v>896.1</v>
      </c>
      <c r="B6966" s="24">
        <v>43601</v>
      </c>
      <c r="C6966">
        <v>3</v>
      </c>
      <c r="D6966" s="13">
        <v>20</v>
      </c>
      <c r="E6966" s="13" t="s">
        <v>99</v>
      </c>
      <c r="F6966" s="17">
        <v>-80</v>
      </c>
      <c r="G6966" t="str">
        <f>_xlfn.XLOOKUP(tbl_GL[[#This Row],[Account_key]],tbl_COA[Account_key],tbl_COA[Class],"Not Found")</f>
        <v>Assets</v>
      </c>
      <c r="H6966" t="str">
        <f>_xlfn.XLOOKUP(tbl_GL[[#This Row],[Account_key]],tbl_COA[Account_key],tbl_COA[SubClass],"Not Found")</f>
        <v>Assets</v>
      </c>
      <c r="I6966" t="str">
        <f>_xlfn.XLOOKUP(tbl_GL[[#This Row],[Account_key]],tbl_COA[Account_key],tbl_COA[SubClass2],"Not Found")</f>
        <v>Current Assets</v>
      </c>
      <c r="J6966" t="str">
        <f>_xlfn.XLOOKUP(tbl_GL[[#This Row],[Account_key]],tbl_COA[Account_key],tbl_COA[SubAccount],,0)</f>
        <v>Cash in hand</v>
      </c>
      <c r="K6966">
        <f>YEAR(tbl_GL[[#This Row],[Date]])</f>
        <v>2019</v>
      </c>
    </row>
    <row r="6967" spans="1:11" x14ac:dyDescent="0.35">
      <c r="A6967">
        <v>896.2</v>
      </c>
      <c r="B6967" s="24">
        <v>43603</v>
      </c>
      <c r="C6967">
        <v>3</v>
      </c>
      <c r="D6967" s="13">
        <v>10</v>
      </c>
      <c r="E6967" s="13" t="s">
        <v>98</v>
      </c>
      <c r="F6967" s="17">
        <v>-2098</v>
      </c>
      <c r="G6967" t="str">
        <f>_xlfn.XLOOKUP(tbl_GL[[#This Row],[Account_key]],tbl_COA[Account_key],tbl_COA[Class],"Not Found")</f>
        <v>Assets</v>
      </c>
      <c r="H6967" t="str">
        <f>_xlfn.XLOOKUP(tbl_GL[[#This Row],[Account_key]],tbl_COA[Account_key],tbl_COA[SubClass],"Not Found")</f>
        <v>Assets</v>
      </c>
      <c r="I6967" t="str">
        <f>_xlfn.XLOOKUP(tbl_GL[[#This Row],[Account_key]],tbl_COA[Account_key],tbl_COA[SubClass2],"Not Found")</f>
        <v>Current Assets</v>
      </c>
      <c r="J6967" t="str">
        <f>_xlfn.XLOOKUP(tbl_GL[[#This Row],[Account_key]],tbl_COA[Account_key],tbl_COA[SubAccount],,0)</f>
        <v>Cash at Bank</v>
      </c>
      <c r="K6967">
        <f>YEAR(tbl_GL[[#This Row],[Date]])</f>
        <v>2019</v>
      </c>
    </row>
    <row r="6968" spans="1:11" x14ac:dyDescent="0.35">
      <c r="A6968">
        <v>897.1</v>
      </c>
      <c r="B6968" s="24">
        <v>43603</v>
      </c>
      <c r="C6968">
        <v>3</v>
      </c>
      <c r="D6968" s="13">
        <v>120</v>
      </c>
      <c r="E6968" s="13" t="s">
        <v>98</v>
      </c>
      <c r="F6968" s="17">
        <v>-2098</v>
      </c>
      <c r="G6968" t="str">
        <f>_xlfn.XLOOKUP(tbl_GL[[#This Row],[Account_key]],tbl_COA[Account_key],tbl_COA[Class],"Not Found")</f>
        <v>Liabilities and Owners Equity</v>
      </c>
      <c r="H6968" t="str">
        <f>_xlfn.XLOOKUP(tbl_GL[[#This Row],[Account_key]],tbl_COA[Account_key],tbl_COA[SubClass],"Not Found")</f>
        <v>Liabilities</v>
      </c>
      <c r="I6968" t="str">
        <f>_xlfn.XLOOKUP(tbl_GL[[#This Row],[Account_key]],tbl_COA[Account_key],tbl_COA[SubClass2],"Not Found")</f>
        <v>Current Liabilities</v>
      </c>
      <c r="J6968" t="str">
        <f>_xlfn.XLOOKUP(tbl_GL[[#This Row],[Account_key]],tbl_COA[Account_key],tbl_COA[SubAccount],,0)</f>
        <v>Accrued Expenses</v>
      </c>
      <c r="K6968">
        <f>YEAR(tbl_GL[[#This Row],[Date]])</f>
        <v>2019</v>
      </c>
    </row>
    <row r="6969" spans="1:11" x14ac:dyDescent="0.35">
      <c r="A6969">
        <v>897.2</v>
      </c>
      <c r="B6969" s="24">
        <v>43604</v>
      </c>
      <c r="C6969">
        <v>3</v>
      </c>
      <c r="D6969" s="13">
        <v>300</v>
      </c>
      <c r="E6969" s="13" t="s">
        <v>97</v>
      </c>
      <c r="F6969" s="17">
        <v>-1784</v>
      </c>
      <c r="G6969" t="str">
        <f>_xlfn.XLOOKUP(tbl_GL[[#This Row],[Account_key]],tbl_COA[Account_key],tbl_COA[Class],"Not Found")</f>
        <v>Operating account</v>
      </c>
      <c r="H6969" t="str">
        <f>_xlfn.XLOOKUP(tbl_GL[[#This Row],[Account_key]],tbl_COA[Account_key],tbl_COA[SubClass],"Not Found")</f>
        <v>Operating Expenses</v>
      </c>
      <c r="I6969" t="str">
        <f>_xlfn.XLOOKUP(tbl_GL[[#This Row],[Account_key]],tbl_COA[Account_key],tbl_COA[SubClass2],"Not Found")</f>
        <v>Administration</v>
      </c>
      <c r="J6969" t="str">
        <f>_xlfn.XLOOKUP(tbl_GL[[#This Row],[Account_key]],tbl_COA[Account_key],tbl_COA[SubAccount],,0)</f>
        <v>Entertainment</v>
      </c>
      <c r="K6969">
        <f>YEAR(tbl_GL[[#This Row],[Date]])</f>
        <v>2019</v>
      </c>
    </row>
    <row r="6970" spans="1:11" x14ac:dyDescent="0.35">
      <c r="A6970">
        <v>898.1</v>
      </c>
      <c r="B6970" s="24">
        <v>43604</v>
      </c>
      <c r="C6970">
        <v>3</v>
      </c>
      <c r="D6970" s="13">
        <v>120</v>
      </c>
      <c r="E6970" s="13" t="s">
        <v>97</v>
      </c>
      <c r="F6970" s="17">
        <v>1784</v>
      </c>
      <c r="G6970" t="str">
        <f>_xlfn.XLOOKUP(tbl_GL[[#This Row],[Account_key]],tbl_COA[Account_key],tbl_COA[Class],"Not Found")</f>
        <v>Liabilities and Owners Equity</v>
      </c>
      <c r="H6970" t="str">
        <f>_xlfn.XLOOKUP(tbl_GL[[#This Row],[Account_key]],tbl_COA[Account_key],tbl_COA[SubClass],"Not Found")</f>
        <v>Liabilities</v>
      </c>
      <c r="I6970" t="str">
        <f>_xlfn.XLOOKUP(tbl_GL[[#This Row],[Account_key]],tbl_COA[Account_key],tbl_COA[SubClass2],"Not Found")</f>
        <v>Current Liabilities</v>
      </c>
      <c r="J6970" t="str">
        <f>_xlfn.XLOOKUP(tbl_GL[[#This Row],[Account_key]],tbl_COA[Account_key],tbl_COA[SubAccount],,0)</f>
        <v>Accrued Expenses</v>
      </c>
      <c r="K6970">
        <f>YEAR(tbl_GL[[#This Row],[Date]])</f>
        <v>2019</v>
      </c>
    </row>
    <row r="6971" spans="1:11" x14ac:dyDescent="0.35">
      <c r="A6971">
        <v>898.2</v>
      </c>
      <c r="B6971" s="24">
        <v>43605</v>
      </c>
      <c r="C6971">
        <v>3</v>
      </c>
      <c r="D6971" s="13">
        <v>10</v>
      </c>
      <c r="E6971" s="13" t="s">
        <v>98</v>
      </c>
      <c r="F6971" s="17">
        <v>-1629</v>
      </c>
      <c r="G6971" t="str">
        <f>_xlfn.XLOOKUP(tbl_GL[[#This Row],[Account_key]],tbl_COA[Account_key],tbl_COA[Class],"Not Found")</f>
        <v>Assets</v>
      </c>
      <c r="H6971" t="str">
        <f>_xlfn.XLOOKUP(tbl_GL[[#This Row],[Account_key]],tbl_COA[Account_key],tbl_COA[SubClass],"Not Found")</f>
        <v>Assets</v>
      </c>
      <c r="I6971" t="str">
        <f>_xlfn.XLOOKUP(tbl_GL[[#This Row],[Account_key]],tbl_COA[Account_key],tbl_COA[SubClass2],"Not Found")</f>
        <v>Current Assets</v>
      </c>
      <c r="J6971" t="str">
        <f>_xlfn.XLOOKUP(tbl_GL[[#This Row],[Account_key]],tbl_COA[Account_key],tbl_COA[SubAccount],,0)</f>
        <v>Cash at Bank</v>
      </c>
      <c r="K6971">
        <f>YEAR(tbl_GL[[#This Row],[Date]])</f>
        <v>2019</v>
      </c>
    </row>
    <row r="6972" spans="1:11" x14ac:dyDescent="0.35">
      <c r="A6972">
        <v>899.1</v>
      </c>
      <c r="B6972" s="24">
        <v>43605</v>
      </c>
      <c r="C6972">
        <v>3</v>
      </c>
      <c r="D6972" s="13">
        <v>120</v>
      </c>
      <c r="E6972" s="13" t="s">
        <v>98</v>
      </c>
      <c r="F6972" s="17">
        <v>-1629</v>
      </c>
      <c r="G6972" t="str">
        <f>_xlfn.XLOOKUP(tbl_GL[[#This Row],[Account_key]],tbl_COA[Account_key],tbl_COA[Class],"Not Found")</f>
        <v>Liabilities and Owners Equity</v>
      </c>
      <c r="H6972" t="str">
        <f>_xlfn.XLOOKUP(tbl_GL[[#This Row],[Account_key]],tbl_COA[Account_key],tbl_COA[SubClass],"Not Found")</f>
        <v>Liabilities</v>
      </c>
      <c r="I6972" t="str">
        <f>_xlfn.XLOOKUP(tbl_GL[[#This Row],[Account_key]],tbl_COA[Account_key],tbl_COA[SubClass2],"Not Found")</f>
        <v>Current Liabilities</v>
      </c>
      <c r="J6972" t="str">
        <f>_xlfn.XLOOKUP(tbl_GL[[#This Row],[Account_key]],tbl_COA[Account_key],tbl_COA[SubAccount],,0)</f>
        <v>Accrued Expenses</v>
      </c>
      <c r="K6972">
        <f>YEAR(tbl_GL[[#This Row],[Date]])</f>
        <v>2019</v>
      </c>
    </row>
    <row r="6973" spans="1:11" x14ac:dyDescent="0.35">
      <c r="A6973">
        <v>899.2</v>
      </c>
      <c r="B6973" s="24">
        <v>43608</v>
      </c>
      <c r="C6973">
        <v>3</v>
      </c>
      <c r="D6973" s="13">
        <v>260</v>
      </c>
      <c r="E6973" s="13" t="s">
        <v>97</v>
      </c>
      <c r="F6973" s="17">
        <v>-2219</v>
      </c>
      <c r="G6973" t="str">
        <f>_xlfn.XLOOKUP(tbl_GL[[#This Row],[Account_key]],tbl_COA[Account_key],tbl_COA[Class],"Not Found")</f>
        <v>Operating account</v>
      </c>
      <c r="H6973" t="str">
        <f>_xlfn.XLOOKUP(tbl_GL[[#This Row],[Account_key]],tbl_COA[Account_key],tbl_COA[SubClass],"Not Found")</f>
        <v>Operating Expenses</v>
      </c>
      <c r="I6973" t="str">
        <f>_xlfn.XLOOKUP(tbl_GL[[#This Row],[Account_key]],tbl_COA[Account_key],tbl_COA[SubClass2],"Not Found")</f>
        <v>Marketing</v>
      </c>
      <c r="J6973" t="str">
        <f>_xlfn.XLOOKUP(tbl_GL[[#This Row],[Account_key]],tbl_COA[Account_key],tbl_COA[SubAccount],,0)</f>
        <v>Commissions</v>
      </c>
      <c r="K6973">
        <f>YEAR(tbl_GL[[#This Row],[Date]])</f>
        <v>2019</v>
      </c>
    </row>
    <row r="6974" spans="1:11" x14ac:dyDescent="0.35">
      <c r="A6974">
        <v>900.1</v>
      </c>
      <c r="B6974" s="24">
        <v>43608</v>
      </c>
      <c r="C6974">
        <v>3</v>
      </c>
      <c r="D6974" s="13">
        <v>120</v>
      </c>
      <c r="E6974" s="13" t="s">
        <v>97</v>
      </c>
      <c r="F6974" s="17">
        <v>2219</v>
      </c>
      <c r="G6974" t="str">
        <f>_xlfn.XLOOKUP(tbl_GL[[#This Row],[Account_key]],tbl_COA[Account_key],tbl_COA[Class],"Not Found")</f>
        <v>Liabilities and Owners Equity</v>
      </c>
      <c r="H6974" t="str">
        <f>_xlfn.XLOOKUP(tbl_GL[[#This Row],[Account_key]],tbl_COA[Account_key],tbl_COA[SubClass],"Not Found")</f>
        <v>Liabilities</v>
      </c>
      <c r="I6974" t="str">
        <f>_xlfn.XLOOKUP(tbl_GL[[#This Row],[Account_key]],tbl_COA[Account_key],tbl_COA[SubClass2],"Not Found")</f>
        <v>Current Liabilities</v>
      </c>
      <c r="J6974" t="str">
        <f>_xlfn.XLOOKUP(tbl_GL[[#This Row],[Account_key]],tbl_COA[Account_key],tbl_COA[SubAccount],,0)</f>
        <v>Accrued Expenses</v>
      </c>
      <c r="K6974">
        <f>YEAR(tbl_GL[[#This Row],[Date]])</f>
        <v>2019</v>
      </c>
    </row>
    <row r="6975" spans="1:11" x14ac:dyDescent="0.35">
      <c r="A6975">
        <v>900.2</v>
      </c>
      <c r="B6975" s="24">
        <v>43610</v>
      </c>
      <c r="C6975">
        <v>3</v>
      </c>
      <c r="D6975" s="13">
        <v>230</v>
      </c>
      <c r="E6975" s="13" t="s">
        <v>4</v>
      </c>
      <c r="F6975" s="17">
        <v>-802</v>
      </c>
      <c r="G6975" t="str">
        <f>_xlfn.XLOOKUP(tbl_GL[[#This Row],[Account_key]],tbl_COA[Account_key],tbl_COA[Class],"Not Found")</f>
        <v>Trading account</v>
      </c>
      <c r="H6975" t="str">
        <f>_xlfn.XLOOKUP(tbl_GL[[#This Row],[Account_key]],tbl_COA[Account_key],tbl_COA[SubClass],"Not Found")</f>
        <v>Cost of Sales</v>
      </c>
      <c r="I6975" t="str">
        <f>_xlfn.XLOOKUP(tbl_GL[[#This Row],[Account_key]],tbl_COA[Account_key],tbl_COA[SubClass2],"Not Found")</f>
        <v>Cost of Sales</v>
      </c>
      <c r="J6975" t="str">
        <f>_xlfn.XLOOKUP(tbl_GL[[#This Row],[Account_key]],tbl_COA[Account_key],tbl_COA[SubAccount],,0)</f>
        <v>Cost of Sales</v>
      </c>
      <c r="K6975">
        <f>YEAR(tbl_GL[[#This Row],[Date]])</f>
        <v>2019</v>
      </c>
    </row>
    <row r="6976" spans="1:11" x14ac:dyDescent="0.35">
      <c r="A6976">
        <v>901.1</v>
      </c>
      <c r="B6976" s="24">
        <v>43610</v>
      </c>
      <c r="C6976">
        <v>3</v>
      </c>
      <c r="D6976" s="13">
        <v>60</v>
      </c>
      <c r="E6976" s="13" t="s">
        <v>4</v>
      </c>
      <c r="F6976" s="17">
        <v>-802</v>
      </c>
      <c r="G6976" t="str">
        <f>_xlfn.XLOOKUP(tbl_GL[[#This Row],[Account_key]],tbl_COA[Account_key],tbl_COA[Class],"Not Found")</f>
        <v>Assets</v>
      </c>
      <c r="H6976" t="str">
        <f>_xlfn.XLOOKUP(tbl_GL[[#This Row],[Account_key]],tbl_COA[Account_key],tbl_COA[SubClass],"Not Found")</f>
        <v>Assets</v>
      </c>
      <c r="I6976" t="str">
        <f>_xlfn.XLOOKUP(tbl_GL[[#This Row],[Account_key]],tbl_COA[Account_key],tbl_COA[SubClass2],"Not Found")</f>
        <v>Current Assets</v>
      </c>
      <c r="J6976" t="str">
        <f>_xlfn.XLOOKUP(tbl_GL[[#This Row],[Account_key]],tbl_COA[Account_key],tbl_COA[SubAccount],,0)</f>
        <v>Inventory</v>
      </c>
      <c r="K6976">
        <f>YEAR(tbl_GL[[#This Row],[Date]])</f>
        <v>2019</v>
      </c>
    </row>
    <row r="6977" spans="1:11" x14ac:dyDescent="0.35">
      <c r="A6977">
        <v>901.2</v>
      </c>
      <c r="B6977" s="24">
        <v>43610</v>
      </c>
      <c r="C6977">
        <v>3</v>
      </c>
      <c r="D6977" s="13">
        <v>10</v>
      </c>
      <c r="E6977" s="13" t="s">
        <v>98</v>
      </c>
      <c r="F6977" s="17">
        <v>-2422</v>
      </c>
      <c r="G6977" t="str">
        <f>_xlfn.XLOOKUP(tbl_GL[[#This Row],[Account_key]],tbl_COA[Account_key],tbl_COA[Class],"Not Found")</f>
        <v>Assets</v>
      </c>
      <c r="H6977" t="str">
        <f>_xlfn.XLOOKUP(tbl_GL[[#This Row],[Account_key]],tbl_COA[Account_key],tbl_COA[SubClass],"Not Found")</f>
        <v>Assets</v>
      </c>
      <c r="I6977" t="str">
        <f>_xlfn.XLOOKUP(tbl_GL[[#This Row],[Account_key]],tbl_COA[Account_key],tbl_COA[SubClass2],"Not Found")</f>
        <v>Current Assets</v>
      </c>
      <c r="J6977" t="str">
        <f>_xlfn.XLOOKUP(tbl_GL[[#This Row],[Account_key]],tbl_COA[Account_key],tbl_COA[SubAccount],,0)</f>
        <v>Cash at Bank</v>
      </c>
      <c r="K6977">
        <f>YEAR(tbl_GL[[#This Row],[Date]])</f>
        <v>2019</v>
      </c>
    </row>
    <row r="6978" spans="1:11" x14ac:dyDescent="0.35">
      <c r="A6978">
        <v>902.1</v>
      </c>
      <c r="B6978" s="24">
        <v>43610</v>
      </c>
      <c r="C6978">
        <v>3</v>
      </c>
      <c r="D6978" s="13">
        <v>120</v>
      </c>
      <c r="E6978" s="13" t="s">
        <v>98</v>
      </c>
      <c r="F6978" s="17">
        <v>-2422</v>
      </c>
      <c r="G6978" t="str">
        <f>_xlfn.XLOOKUP(tbl_GL[[#This Row],[Account_key]],tbl_COA[Account_key],tbl_COA[Class],"Not Found")</f>
        <v>Liabilities and Owners Equity</v>
      </c>
      <c r="H6978" t="str">
        <f>_xlfn.XLOOKUP(tbl_GL[[#This Row],[Account_key]],tbl_COA[Account_key],tbl_COA[SubClass],"Not Found")</f>
        <v>Liabilities</v>
      </c>
      <c r="I6978" t="str">
        <f>_xlfn.XLOOKUP(tbl_GL[[#This Row],[Account_key]],tbl_COA[Account_key],tbl_COA[SubClass2],"Not Found")</f>
        <v>Current Liabilities</v>
      </c>
      <c r="J6978" t="str">
        <f>_xlfn.XLOOKUP(tbl_GL[[#This Row],[Account_key]],tbl_COA[Account_key],tbl_COA[SubAccount],,0)</f>
        <v>Accrued Expenses</v>
      </c>
      <c r="K6978">
        <f>YEAR(tbl_GL[[#This Row],[Date]])</f>
        <v>2019</v>
      </c>
    </row>
    <row r="6979" spans="1:11" x14ac:dyDescent="0.35">
      <c r="A6979">
        <v>902.2</v>
      </c>
      <c r="B6979" s="24">
        <v>43610</v>
      </c>
      <c r="C6979">
        <v>3</v>
      </c>
      <c r="D6979" s="13">
        <v>210</v>
      </c>
      <c r="E6979" s="13" t="s">
        <v>7</v>
      </c>
      <c r="F6979" s="17">
        <v>2849</v>
      </c>
      <c r="G6979" t="str">
        <f>_xlfn.XLOOKUP(tbl_GL[[#This Row],[Account_key]],tbl_COA[Account_key],tbl_COA[Class],"Not Found")</f>
        <v>Trading account</v>
      </c>
      <c r="H6979" t="str">
        <f>_xlfn.XLOOKUP(tbl_GL[[#This Row],[Account_key]],tbl_COA[Account_key],tbl_COA[SubClass],"Not Found")</f>
        <v>Sales</v>
      </c>
      <c r="I6979" t="str">
        <f>_xlfn.XLOOKUP(tbl_GL[[#This Row],[Account_key]],tbl_COA[Account_key],tbl_COA[SubClass2],"Not Found")</f>
        <v>Sales</v>
      </c>
      <c r="J6979" t="str">
        <f>_xlfn.XLOOKUP(tbl_GL[[#This Row],[Account_key]],tbl_COA[Account_key],tbl_COA[SubAccount],,0)</f>
        <v>Sales</v>
      </c>
      <c r="K6979">
        <f>YEAR(tbl_GL[[#This Row],[Date]])</f>
        <v>2019</v>
      </c>
    </row>
    <row r="6980" spans="1:11" x14ac:dyDescent="0.35">
      <c r="A6980">
        <v>903.1</v>
      </c>
      <c r="B6980" s="24">
        <v>43610</v>
      </c>
      <c r="C6980">
        <v>3</v>
      </c>
      <c r="D6980" s="13">
        <v>10</v>
      </c>
      <c r="E6980" s="13" t="s">
        <v>7</v>
      </c>
      <c r="F6980" s="17">
        <v>2849</v>
      </c>
      <c r="G6980" t="str">
        <f>_xlfn.XLOOKUP(tbl_GL[[#This Row],[Account_key]],tbl_COA[Account_key],tbl_COA[Class],"Not Found")</f>
        <v>Assets</v>
      </c>
      <c r="H6980" t="str">
        <f>_xlfn.XLOOKUP(tbl_GL[[#This Row],[Account_key]],tbl_COA[Account_key],tbl_COA[SubClass],"Not Found")</f>
        <v>Assets</v>
      </c>
      <c r="I6980" t="str">
        <f>_xlfn.XLOOKUP(tbl_GL[[#This Row],[Account_key]],tbl_COA[Account_key],tbl_COA[SubClass2],"Not Found")</f>
        <v>Current Assets</v>
      </c>
      <c r="J6980" t="str">
        <f>_xlfn.XLOOKUP(tbl_GL[[#This Row],[Account_key]],tbl_COA[Account_key],tbl_COA[SubAccount],,0)</f>
        <v>Cash at Bank</v>
      </c>
      <c r="K6980">
        <f>YEAR(tbl_GL[[#This Row],[Date]])</f>
        <v>2019</v>
      </c>
    </row>
    <row r="6981" spans="1:11" x14ac:dyDescent="0.35">
      <c r="A6981">
        <v>903.2</v>
      </c>
      <c r="B6981" s="24">
        <v>43610</v>
      </c>
      <c r="C6981">
        <v>3</v>
      </c>
      <c r="D6981" s="13">
        <v>230</v>
      </c>
      <c r="E6981" s="13" t="s">
        <v>4</v>
      </c>
      <c r="F6981" s="17">
        <v>-3206</v>
      </c>
      <c r="G6981" t="str">
        <f>_xlfn.XLOOKUP(tbl_GL[[#This Row],[Account_key]],tbl_COA[Account_key],tbl_COA[Class],"Not Found")</f>
        <v>Trading account</v>
      </c>
      <c r="H6981" t="str">
        <f>_xlfn.XLOOKUP(tbl_GL[[#This Row],[Account_key]],tbl_COA[Account_key],tbl_COA[SubClass],"Not Found")</f>
        <v>Cost of Sales</v>
      </c>
      <c r="I6981" t="str">
        <f>_xlfn.XLOOKUP(tbl_GL[[#This Row],[Account_key]],tbl_COA[Account_key],tbl_COA[SubClass2],"Not Found")</f>
        <v>Cost of Sales</v>
      </c>
      <c r="J6981" t="str">
        <f>_xlfn.XLOOKUP(tbl_GL[[#This Row],[Account_key]],tbl_COA[Account_key],tbl_COA[SubAccount],,0)</f>
        <v>Cost of Sales</v>
      </c>
      <c r="K6981">
        <f>YEAR(tbl_GL[[#This Row],[Date]])</f>
        <v>2019</v>
      </c>
    </row>
    <row r="6982" spans="1:11" x14ac:dyDescent="0.35">
      <c r="A6982">
        <v>904.1</v>
      </c>
      <c r="B6982" s="24">
        <v>43610</v>
      </c>
      <c r="C6982">
        <v>3</v>
      </c>
      <c r="D6982" s="13">
        <v>60</v>
      </c>
      <c r="E6982" s="13" t="s">
        <v>4</v>
      </c>
      <c r="F6982" s="17">
        <v>-3206</v>
      </c>
      <c r="G6982" t="str">
        <f>_xlfn.XLOOKUP(tbl_GL[[#This Row],[Account_key]],tbl_COA[Account_key],tbl_COA[Class],"Not Found")</f>
        <v>Assets</v>
      </c>
      <c r="H6982" t="str">
        <f>_xlfn.XLOOKUP(tbl_GL[[#This Row],[Account_key]],tbl_COA[Account_key],tbl_COA[SubClass],"Not Found")</f>
        <v>Assets</v>
      </c>
      <c r="I6982" t="str">
        <f>_xlfn.XLOOKUP(tbl_GL[[#This Row],[Account_key]],tbl_COA[Account_key],tbl_COA[SubClass2],"Not Found")</f>
        <v>Current Assets</v>
      </c>
      <c r="J6982" t="str">
        <f>_xlfn.XLOOKUP(tbl_GL[[#This Row],[Account_key]],tbl_COA[Account_key],tbl_COA[SubAccount],,0)</f>
        <v>Inventory</v>
      </c>
      <c r="K6982">
        <f>YEAR(tbl_GL[[#This Row],[Date]])</f>
        <v>2019</v>
      </c>
    </row>
    <row r="6983" spans="1:11" x14ac:dyDescent="0.35">
      <c r="A6983">
        <v>904.2</v>
      </c>
      <c r="B6983" s="24">
        <v>43610</v>
      </c>
      <c r="C6983">
        <v>3</v>
      </c>
      <c r="D6983" s="13">
        <v>210</v>
      </c>
      <c r="E6983" s="13" t="s">
        <v>8</v>
      </c>
      <c r="F6983" s="17">
        <v>12855</v>
      </c>
      <c r="G6983" t="str">
        <f>_xlfn.XLOOKUP(tbl_GL[[#This Row],[Account_key]],tbl_COA[Account_key],tbl_COA[Class],"Not Found")</f>
        <v>Trading account</v>
      </c>
      <c r="H6983" t="str">
        <f>_xlfn.XLOOKUP(tbl_GL[[#This Row],[Account_key]],tbl_COA[Account_key],tbl_COA[SubClass],"Not Found")</f>
        <v>Sales</v>
      </c>
      <c r="I6983" t="str">
        <f>_xlfn.XLOOKUP(tbl_GL[[#This Row],[Account_key]],tbl_COA[Account_key],tbl_COA[SubClass2],"Not Found")</f>
        <v>Sales</v>
      </c>
      <c r="J6983" t="str">
        <f>_xlfn.XLOOKUP(tbl_GL[[#This Row],[Account_key]],tbl_COA[Account_key],tbl_COA[SubAccount],,0)</f>
        <v>Sales</v>
      </c>
      <c r="K6983">
        <f>YEAR(tbl_GL[[#This Row],[Date]])</f>
        <v>2019</v>
      </c>
    </row>
    <row r="6984" spans="1:11" x14ac:dyDescent="0.35">
      <c r="A6984">
        <v>905.1</v>
      </c>
      <c r="B6984" s="24">
        <v>43610</v>
      </c>
      <c r="C6984">
        <v>3</v>
      </c>
      <c r="D6984" s="13">
        <v>30</v>
      </c>
      <c r="E6984" s="13" t="s">
        <v>8</v>
      </c>
      <c r="F6984" s="17">
        <v>12855</v>
      </c>
      <c r="G6984" t="str">
        <f>_xlfn.XLOOKUP(tbl_GL[[#This Row],[Account_key]],tbl_COA[Account_key],tbl_COA[Class],"Not Found")</f>
        <v>Assets</v>
      </c>
      <c r="H6984" t="str">
        <f>_xlfn.XLOOKUP(tbl_GL[[#This Row],[Account_key]],tbl_COA[Account_key],tbl_COA[SubClass],"Not Found")</f>
        <v>Assets</v>
      </c>
      <c r="I6984" t="str">
        <f>_xlfn.XLOOKUP(tbl_GL[[#This Row],[Account_key]],tbl_COA[Account_key],tbl_COA[SubClass2],"Not Found")</f>
        <v>Current Assets</v>
      </c>
      <c r="J6984" t="str">
        <f>_xlfn.XLOOKUP(tbl_GL[[#This Row],[Account_key]],tbl_COA[Account_key],tbl_COA[SubAccount],,0)</f>
        <v>Trade Receivables</v>
      </c>
      <c r="K6984">
        <f>YEAR(tbl_GL[[#This Row],[Date]])</f>
        <v>2019</v>
      </c>
    </row>
    <row r="6985" spans="1:11" x14ac:dyDescent="0.35">
      <c r="A6985">
        <v>905.2</v>
      </c>
      <c r="B6985" s="24">
        <v>43612</v>
      </c>
      <c r="C6985">
        <v>3</v>
      </c>
      <c r="D6985" s="13">
        <v>30</v>
      </c>
      <c r="E6985" s="13" t="s">
        <v>80</v>
      </c>
      <c r="F6985" s="17">
        <v>-12998</v>
      </c>
      <c r="G6985" t="str">
        <f>_xlfn.XLOOKUP(tbl_GL[[#This Row],[Account_key]],tbl_COA[Account_key],tbl_COA[Class],"Not Found")</f>
        <v>Assets</v>
      </c>
      <c r="H6985" t="str">
        <f>_xlfn.XLOOKUP(tbl_GL[[#This Row],[Account_key]],tbl_COA[Account_key],tbl_COA[SubClass],"Not Found")</f>
        <v>Assets</v>
      </c>
      <c r="I6985" t="str">
        <f>_xlfn.XLOOKUP(tbl_GL[[#This Row],[Account_key]],tbl_COA[Account_key],tbl_COA[SubClass2],"Not Found")</f>
        <v>Current Assets</v>
      </c>
      <c r="J6985" t="str">
        <f>_xlfn.XLOOKUP(tbl_GL[[#This Row],[Account_key]],tbl_COA[Account_key],tbl_COA[SubAccount],,0)</f>
        <v>Trade Receivables</v>
      </c>
      <c r="K6985">
        <f>YEAR(tbl_GL[[#This Row],[Date]])</f>
        <v>2019</v>
      </c>
    </row>
    <row r="6986" spans="1:11" x14ac:dyDescent="0.35">
      <c r="A6986">
        <v>906.1</v>
      </c>
      <c r="B6986" s="24">
        <v>43612</v>
      </c>
      <c r="C6986">
        <v>3</v>
      </c>
      <c r="D6986" s="13">
        <v>10</v>
      </c>
      <c r="E6986" s="13" t="s">
        <v>80</v>
      </c>
      <c r="F6986" s="17">
        <v>12998</v>
      </c>
      <c r="G6986" t="str">
        <f>_xlfn.XLOOKUP(tbl_GL[[#This Row],[Account_key]],tbl_COA[Account_key],tbl_COA[Class],"Not Found")</f>
        <v>Assets</v>
      </c>
      <c r="H6986" t="str">
        <f>_xlfn.XLOOKUP(tbl_GL[[#This Row],[Account_key]],tbl_COA[Account_key],tbl_COA[SubClass],"Not Found")</f>
        <v>Assets</v>
      </c>
      <c r="I6986" t="str">
        <f>_xlfn.XLOOKUP(tbl_GL[[#This Row],[Account_key]],tbl_COA[Account_key],tbl_COA[SubClass2],"Not Found")</f>
        <v>Current Assets</v>
      </c>
      <c r="J6986" t="str">
        <f>_xlfn.XLOOKUP(tbl_GL[[#This Row],[Account_key]],tbl_COA[Account_key],tbl_COA[SubAccount],,0)</f>
        <v>Cash at Bank</v>
      </c>
      <c r="K6986">
        <f>YEAR(tbl_GL[[#This Row],[Date]])</f>
        <v>2019</v>
      </c>
    </row>
    <row r="6987" spans="1:11" x14ac:dyDescent="0.35">
      <c r="A6987">
        <v>906.2</v>
      </c>
      <c r="B6987" s="24">
        <v>43613</v>
      </c>
      <c r="C6987">
        <v>3</v>
      </c>
      <c r="D6987" s="13">
        <v>10</v>
      </c>
      <c r="E6987" s="13" t="s">
        <v>98</v>
      </c>
      <c r="F6987" s="17">
        <v>-1951</v>
      </c>
      <c r="G6987" t="str">
        <f>_xlfn.XLOOKUP(tbl_GL[[#This Row],[Account_key]],tbl_COA[Account_key],tbl_COA[Class],"Not Found")</f>
        <v>Assets</v>
      </c>
      <c r="H6987" t="str">
        <f>_xlfn.XLOOKUP(tbl_GL[[#This Row],[Account_key]],tbl_COA[Account_key],tbl_COA[SubClass],"Not Found")</f>
        <v>Assets</v>
      </c>
      <c r="I6987" t="str">
        <f>_xlfn.XLOOKUP(tbl_GL[[#This Row],[Account_key]],tbl_COA[Account_key],tbl_COA[SubClass2],"Not Found")</f>
        <v>Current Assets</v>
      </c>
      <c r="J6987" t="str">
        <f>_xlfn.XLOOKUP(tbl_GL[[#This Row],[Account_key]],tbl_COA[Account_key],tbl_COA[SubAccount],,0)</f>
        <v>Cash at Bank</v>
      </c>
      <c r="K6987">
        <f>YEAR(tbl_GL[[#This Row],[Date]])</f>
        <v>2019</v>
      </c>
    </row>
    <row r="6988" spans="1:11" x14ac:dyDescent="0.35">
      <c r="A6988">
        <v>907.1</v>
      </c>
      <c r="B6988" s="24">
        <v>43613</v>
      </c>
      <c r="C6988">
        <v>3</v>
      </c>
      <c r="D6988" s="13">
        <v>120</v>
      </c>
      <c r="E6988" s="13" t="s">
        <v>98</v>
      </c>
      <c r="F6988" s="17">
        <v>-1951</v>
      </c>
      <c r="G6988" t="str">
        <f>_xlfn.XLOOKUP(tbl_GL[[#This Row],[Account_key]],tbl_COA[Account_key],tbl_COA[Class],"Not Found")</f>
        <v>Liabilities and Owners Equity</v>
      </c>
      <c r="H6988" t="str">
        <f>_xlfn.XLOOKUP(tbl_GL[[#This Row],[Account_key]],tbl_COA[Account_key],tbl_COA[SubClass],"Not Found")</f>
        <v>Liabilities</v>
      </c>
      <c r="I6988" t="str">
        <f>_xlfn.XLOOKUP(tbl_GL[[#This Row],[Account_key]],tbl_COA[Account_key],tbl_COA[SubClass2],"Not Found")</f>
        <v>Current Liabilities</v>
      </c>
      <c r="J6988" t="str">
        <f>_xlfn.XLOOKUP(tbl_GL[[#This Row],[Account_key]],tbl_COA[Account_key],tbl_COA[SubAccount],,0)</f>
        <v>Accrued Expenses</v>
      </c>
      <c r="K6988">
        <f>YEAR(tbl_GL[[#This Row],[Date]])</f>
        <v>2019</v>
      </c>
    </row>
    <row r="6989" spans="1:11" x14ac:dyDescent="0.35">
      <c r="A6989">
        <v>907.2</v>
      </c>
      <c r="B6989" s="24">
        <v>43613</v>
      </c>
      <c r="C6989">
        <v>3</v>
      </c>
      <c r="D6989" s="13">
        <v>290</v>
      </c>
      <c r="E6989" s="13" t="s">
        <v>97</v>
      </c>
      <c r="F6989" s="17">
        <v>-2353</v>
      </c>
      <c r="G6989" t="str">
        <f>_xlfn.XLOOKUP(tbl_GL[[#This Row],[Account_key]],tbl_COA[Account_key],tbl_COA[Class],"Not Found")</f>
        <v>Operating account</v>
      </c>
      <c r="H6989" t="str">
        <f>_xlfn.XLOOKUP(tbl_GL[[#This Row],[Account_key]],tbl_COA[Account_key],tbl_COA[SubClass],"Not Found")</f>
        <v>Operating Expenses</v>
      </c>
      <c r="I6989" t="str">
        <f>_xlfn.XLOOKUP(tbl_GL[[#This Row],[Account_key]],tbl_COA[Account_key],tbl_COA[SubClass2],"Not Found")</f>
        <v>Administration</v>
      </c>
      <c r="J6989" t="str">
        <f>_xlfn.XLOOKUP(tbl_GL[[#This Row],[Account_key]],tbl_COA[Account_key],tbl_COA[SubAccount],,0)</f>
        <v>Travel</v>
      </c>
      <c r="K6989">
        <f>YEAR(tbl_GL[[#This Row],[Date]])</f>
        <v>2019</v>
      </c>
    </row>
    <row r="6990" spans="1:11" x14ac:dyDescent="0.35">
      <c r="A6990">
        <v>908.1</v>
      </c>
      <c r="B6990" s="24">
        <v>43613</v>
      </c>
      <c r="C6990">
        <v>3</v>
      </c>
      <c r="D6990" s="13">
        <v>120</v>
      </c>
      <c r="E6990" s="13" t="s">
        <v>97</v>
      </c>
      <c r="F6990" s="17">
        <v>2353</v>
      </c>
      <c r="G6990" t="str">
        <f>_xlfn.XLOOKUP(tbl_GL[[#This Row],[Account_key]],tbl_COA[Account_key],tbl_COA[Class],"Not Found")</f>
        <v>Liabilities and Owners Equity</v>
      </c>
      <c r="H6990" t="str">
        <f>_xlfn.XLOOKUP(tbl_GL[[#This Row],[Account_key]],tbl_COA[Account_key],tbl_COA[SubClass],"Not Found")</f>
        <v>Liabilities</v>
      </c>
      <c r="I6990" t="str">
        <f>_xlfn.XLOOKUP(tbl_GL[[#This Row],[Account_key]],tbl_COA[Account_key],tbl_COA[SubClass2],"Not Found")</f>
        <v>Current Liabilities</v>
      </c>
      <c r="J6990" t="str">
        <f>_xlfn.XLOOKUP(tbl_GL[[#This Row],[Account_key]],tbl_COA[Account_key],tbl_COA[SubAccount],,0)</f>
        <v>Accrued Expenses</v>
      </c>
      <c r="K6990">
        <f>YEAR(tbl_GL[[#This Row],[Date]])</f>
        <v>2019</v>
      </c>
    </row>
    <row r="6991" spans="1:11" x14ac:dyDescent="0.35">
      <c r="A6991">
        <v>908.2</v>
      </c>
      <c r="B6991" s="24">
        <v>43614</v>
      </c>
      <c r="C6991">
        <v>3</v>
      </c>
      <c r="D6991" s="13">
        <v>10</v>
      </c>
      <c r="E6991" s="13" t="s">
        <v>98</v>
      </c>
      <c r="F6991" s="17">
        <v>-2102</v>
      </c>
      <c r="G6991" t="str">
        <f>_xlfn.XLOOKUP(tbl_GL[[#This Row],[Account_key]],tbl_COA[Account_key],tbl_COA[Class],"Not Found")</f>
        <v>Assets</v>
      </c>
      <c r="H6991" t="str">
        <f>_xlfn.XLOOKUP(tbl_GL[[#This Row],[Account_key]],tbl_COA[Account_key],tbl_COA[SubClass],"Not Found")</f>
        <v>Assets</v>
      </c>
      <c r="I6991" t="str">
        <f>_xlfn.XLOOKUP(tbl_GL[[#This Row],[Account_key]],tbl_COA[Account_key],tbl_COA[SubClass2],"Not Found")</f>
        <v>Current Assets</v>
      </c>
      <c r="J6991" t="str">
        <f>_xlfn.XLOOKUP(tbl_GL[[#This Row],[Account_key]],tbl_COA[Account_key],tbl_COA[SubAccount],,0)</f>
        <v>Cash at Bank</v>
      </c>
      <c r="K6991">
        <f>YEAR(tbl_GL[[#This Row],[Date]])</f>
        <v>2019</v>
      </c>
    </row>
    <row r="6992" spans="1:11" x14ac:dyDescent="0.35">
      <c r="A6992">
        <v>909.1</v>
      </c>
      <c r="B6992" s="24">
        <v>43614</v>
      </c>
      <c r="C6992">
        <v>3</v>
      </c>
      <c r="D6992" s="13">
        <v>120</v>
      </c>
      <c r="E6992" s="13" t="s">
        <v>98</v>
      </c>
      <c r="F6992" s="17">
        <v>-2102</v>
      </c>
      <c r="G6992" t="str">
        <f>_xlfn.XLOOKUP(tbl_GL[[#This Row],[Account_key]],tbl_COA[Account_key],tbl_COA[Class],"Not Found")</f>
        <v>Liabilities and Owners Equity</v>
      </c>
      <c r="H6992" t="str">
        <f>_xlfn.XLOOKUP(tbl_GL[[#This Row],[Account_key]],tbl_COA[Account_key],tbl_COA[SubClass],"Not Found")</f>
        <v>Liabilities</v>
      </c>
      <c r="I6992" t="str">
        <f>_xlfn.XLOOKUP(tbl_GL[[#This Row],[Account_key]],tbl_COA[Account_key],tbl_COA[SubClass2],"Not Found")</f>
        <v>Current Liabilities</v>
      </c>
      <c r="J6992" t="str">
        <f>_xlfn.XLOOKUP(tbl_GL[[#This Row],[Account_key]],tbl_COA[Account_key],tbl_COA[SubAccount],,0)</f>
        <v>Accrued Expenses</v>
      </c>
      <c r="K6992">
        <f>YEAR(tbl_GL[[#This Row],[Date]])</f>
        <v>2019</v>
      </c>
    </row>
    <row r="6993" spans="1:11" x14ac:dyDescent="0.35">
      <c r="A6993">
        <v>909.2</v>
      </c>
      <c r="B6993" s="24">
        <v>43616</v>
      </c>
      <c r="C6993">
        <v>3</v>
      </c>
      <c r="D6993" s="13">
        <v>320</v>
      </c>
      <c r="E6993" s="13" t="s">
        <v>99</v>
      </c>
      <c r="F6993" s="17">
        <v>-41</v>
      </c>
      <c r="G6993" t="str">
        <f>_xlfn.XLOOKUP(tbl_GL[[#This Row],[Account_key]],tbl_COA[Account_key],tbl_COA[Class],"Not Found")</f>
        <v>Operating account</v>
      </c>
      <c r="H6993" t="str">
        <f>_xlfn.XLOOKUP(tbl_GL[[#This Row],[Account_key]],tbl_COA[Account_key],tbl_COA[SubClass],"Not Found")</f>
        <v>Operating Expenses</v>
      </c>
      <c r="I6993" t="str">
        <f>_xlfn.XLOOKUP(tbl_GL[[#This Row],[Account_key]],tbl_COA[Account_key],tbl_COA[SubClass2],"Not Found")</f>
        <v>Administration</v>
      </c>
      <c r="J6993" t="str">
        <f>_xlfn.XLOOKUP(tbl_GL[[#This Row],[Account_key]],tbl_COA[Account_key],tbl_COA[SubAccount],,0)</f>
        <v>Professional Services</v>
      </c>
      <c r="K6993">
        <f>YEAR(tbl_GL[[#This Row],[Date]])</f>
        <v>2019</v>
      </c>
    </row>
    <row r="6994" spans="1:11" x14ac:dyDescent="0.35">
      <c r="A6994">
        <v>910.1</v>
      </c>
      <c r="B6994" s="24">
        <v>43616</v>
      </c>
      <c r="C6994">
        <v>3</v>
      </c>
      <c r="D6994" s="13">
        <v>20</v>
      </c>
      <c r="E6994" s="13" t="s">
        <v>99</v>
      </c>
      <c r="F6994" s="17">
        <v>-41</v>
      </c>
      <c r="G6994" t="str">
        <f>_xlfn.XLOOKUP(tbl_GL[[#This Row],[Account_key]],tbl_COA[Account_key],tbl_COA[Class],"Not Found")</f>
        <v>Assets</v>
      </c>
      <c r="H6994" t="str">
        <f>_xlfn.XLOOKUP(tbl_GL[[#This Row],[Account_key]],tbl_COA[Account_key],tbl_COA[SubClass],"Not Found")</f>
        <v>Assets</v>
      </c>
      <c r="I6994" t="str">
        <f>_xlfn.XLOOKUP(tbl_GL[[#This Row],[Account_key]],tbl_COA[Account_key],tbl_COA[SubClass2],"Not Found")</f>
        <v>Current Assets</v>
      </c>
      <c r="J6994" t="str">
        <f>_xlfn.XLOOKUP(tbl_GL[[#This Row],[Account_key]],tbl_COA[Account_key],tbl_COA[SubAccount],,0)</f>
        <v>Cash in hand</v>
      </c>
      <c r="K6994">
        <f>YEAR(tbl_GL[[#This Row],[Date]])</f>
        <v>2019</v>
      </c>
    </row>
    <row r="6995" spans="1:11" x14ac:dyDescent="0.35">
      <c r="A6995">
        <v>910.2</v>
      </c>
      <c r="B6995" s="24">
        <v>43616</v>
      </c>
      <c r="C6995">
        <v>3</v>
      </c>
      <c r="D6995" s="13">
        <v>10</v>
      </c>
      <c r="E6995" s="13" t="s">
        <v>110</v>
      </c>
      <c r="F6995" s="17">
        <v>56</v>
      </c>
      <c r="G6995" t="str">
        <f>_xlfn.XLOOKUP(tbl_GL[[#This Row],[Account_key]],tbl_COA[Account_key],tbl_COA[Class],"Not Found")</f>
        <v>Assets</v>
      </c>
      <c r="H6995" t="str">
        <f>_xlfn.XLOOKUP(tbl_GL[[#This Row],[Account_key]],tbl_COA[Account_key],tbl_COA[SubClass],"Not Found")</f>
        <v>Assets</v>
      </c>
      <c r="I6995" t="str">
        <f>_xlfn.XLOOKUP(tbl_GL[[#This Row],[Account_key]],tbl_COA[Account_key],tbl_COA[SubClass2],"Not Found")</f>
        <v>Current Assets</v>
      </c>
      <c r="J6995" t="str">
        <f>_xlfn.XLOOKUP(tbl_GL[[#This Row],[Account_key]],tbl_COA[Account_key],tbl_COA[SubAccount],,0)</f>
        <v>Cash at Bank</v>
      </c>
      <c r="K6995">
        <f>YEAR(tbl_GL[[#This Row],[Date]])</f>
        <v>2019</v>
      </c>
    </row>
    <row r="6996" spans="1:11" x14ac:dyDescent="0.35">
      <c r="A6996">
        <v>911.1</v>
      </c>
      <c r="B6996" s="24">
        <v>43616</v>
      </c>
      <c r="C6996">
        <v>3</v>
      </c>
      <c r="D6996" s="13">
        <v>430</v>
      </c>
      <c r="E6996" s="13" t="s">
        <v>110</v>
      </c>
      <c r="F6996" s="17">
        <v>56</v>
      </c>
      <c r="G6996" t="str">
        <f>_xlfn.XLOOKUP(tbl_GL[[#This Row],[Account_key]],tbl_COA[Account_key],tbl_COA[Class],"Not Found")</f>
        <v>Non-operating</v>
      </c>
      <c r="H6996" t="str">
        <f>_xlfn.XLOOKUP(tbl_GL[[#This Row],[Account_key]],tbl_COA[Account_key],tbl_COA[SubClass],"Not Found")</f>
        <v>Exchange Loss/Gain</v>
      </c>
      <c r="I6996" t="str">
        <f>_xlfn.XLOOKUP(tbl_GL[[#This Row],[Account_key]],tbl_COA[Account_key],tbl_COA[SubClass2],"Not Found")</f>
        <v>Exchange Loss/Gain</v>
      </c>
      <c r="J6996" t="str">
        <f>_xlfn.XLOOKUP(tbl_GL[[#This Row],[Account_key]],tbl_COA[Account_key],tbl_COA[SubAccount],,0)</f>
        <v>Exchange Loss/Gain</v>
      </c>
      <c r="K6996">
        <f>YEAR(tbl_GL[[#This Row],[Date]])</f>
        <v>2019</v>
      </c>
    </row>
    <row r="6997" spans="1:11" x14ac:dyDescent="0.35">
      <c r="A6997">
        <v>911.2</v>
      </c>
      <c r="B6997" s="24">
        <v>43616</v>
      </c>
      <c r="C6997">
        <v>3</v>
      </c>
      <c r="D6997" s="13">
        <v>10</v>
      </c>
      <c r="E6997" s="13" t="s">
        <v>113</v>
      </c>
      <c r="F6997" s="17">
        <v>168</v>
      </c>
      <c r="G6997" t="str">
        <f>_xlfn.XLOOKUP(tbl_GL[[#This Row],[Account_key]],tbl_COA[Account_key],tbl_COA[Class],"Not Found")</f>
        <v>Assets</v>
      </c>
      <c r="H6997" t="str">
        <f>_xlfn.XLOOKUP(tbl_GL[[#This Row],[Account_key]],tbl_COA[Account_key],tbl_COA[SubClass],"Not Found")</f>
        <v>Assets</v>
      </c>
      <c r="I6997" t="str">
        <f>_xlfn.XLOOKUP(tbl_GL[[#This Row],[Account_key]],tbl_COA[Account_key],tbl_COA[SubClass2],"Not Found")</f>
        <v>Current Assets</v>
      </c>
      <c r="J6997" t="str">
        <f>_xlfn.XLOOKUP(tbl_GL[[#This Row],[Account_key]],tbl_COA[Account_key],tbl_COA[SubAccount],,0)</f>
        <v>Cash at Bank</v>
      </c>
      <c r="K6997">
        <f>YEAR(tbl_GL[[#This Row],[Date]])</f>
        <v>2019</v>
      </c>
    </row>
    <row r="6998" spans="1:11" x14ac:dyDescent="0.35">
      <c r="A6998">
        <v>912.1</v>
      </c>
      <c r="B6998" s="24">
        <v>43616</v>
      </c>
      <c r="C6998">
        <v>3</v>
      </c>
      <c r="D6998" s="13">
        <v>410</v>
      </c>
      <c r="E6998" s="13" t="s">
        <v>113</v>
      </c>
      <c r="F6998" s="17">
        <v>168</v>
      </c>
      <c r="G6998" t="str">
        <f>_xlfn.XLOOKUP(tbl_GL[[#This Row],[Account_key]],tbl_COA[Account_key],tbl_COA[Class],"Not Found")</f>
        <v>Non-operating</v>
      </c>
      <c r="H6998" t="str">
        <f>_xlfn.XLOOKUP(tbl_GL[[#This Row],[Account_key]],tbl_COA[Account_key],tbl_COA[SubClass],"Not Found")</f>
        <v>Interest Income</v>
      </c>
      <c r="I6998" t="str">
        <f>_xlfn.XLOOKUP(tbl_GL[[#This Row],[Account_key]],tbl_COA[Account_key],tbl_COA[SubClass2],"Not Found")</f>
        <v>Interest Income</v>
      </c>
      <c r="J6998" t="str">
        <f>_xlfn.XLOOKUP(tbl_GL[[#This Row],[Account_key]],tbl_COA[Account_key],tbl_COA[SubAccount],,0)</f>
        <v>Interest Income</v>
      </c>
      <c r="K6998">
        <f>YEAR(tbl_GL[[#This Row],[Date]])</f>
        <v>2019</v>
      </c>
    </row>
    <row r="6999" spans="1:11" x14ac:dyDescent="0.35">
      <c r="A6999">
        <v>912.2</v>
      </c>
      <c r="B6999" s="24">
        <v>43616</v>
      </c>
      <c r="C6999">
        <v>3</v>
      </c>
      <c r="D6999" s="13">
        <v>400</v>
      </c>
      <c r="E6999" s="13" t="s">
        <v>104</v>
      </c>
      <c r="F6999" s="17">
        <v>-125</v>
      </c>
      <c r="G6999" t="str">
        <f>_xlfn.XLOOKUP(tbl_GL[[#This Row],[Account_key]],tbl_COA[Account_key],tbl_COA[Class],"Not Found")</f>
        <v>Operating account</v>
      </c>
      <c r="H6999" t="str">
        <f>_xlfn.XLOOKUP(tbl_GL[[#This Row],[Account_key]],tbl_COA[Account_key],tbl_COA[SubClass],"Not Found")</f>
        <v>Depreciation &amp; Amortization</v>
      </c>
      <c r="I6999" t="str">
        <f>_xlfn.XLOOKUP(tbl_GL[[#This Row],[Account_key]],tbl_COA[Account_key],tbl_COA[SubClass2],"Not Found")</f>
        <v>Amortization</v>
      </c>
      <c r="J6999" t="str">
        <f>_xlfn.XLOOKUP(tbl_GL[[#This Row],[Account_key]],tbl_COA[Account_key],tbl_COA[SubAccount],,0)</f>
        <v>Amortization of Intangible Assets</v>
      </c>
      <c r="K6999">
        <f>YEAR(tbl_GL[[#This Row],[Date]])</f>
        <v>2019</v>
      </c>
    </row>
    <row r="7000" spans="1:11" x14ac:dyDescent="0.35">
      <c r="A7000">
        <v>913.1</v>
      </c>
      <c r="B7000" s="24">
        <v>43616</v>
      </c>
      <c r="C7000">
        <v>3</v>
      </c>
      <c r="D7000" s="13">
        <v>100</v>
      </c>
      <c r="E7000" s="13" t="s">
        <v>104</v>
      </c>
      <c r="F7000" s="17">
        <v>-125</v>
      </c>
      <c r="G7000" t="str">
        <f>_xlfn.XLOOKUP(tbl_GL[[#This Row],[Account_key]],tbl_COA[Account_key],tbl_COA[Class],"Not Found")</f>
        <v>Assets</v>
      </c>
      <c r="H7000" t="str">
        <f>_xlfn.XLOOKUP(tbl_GL[[#This Row],[Account_key]],tbl_COA[Account_key],tbl_COA[SubClass],"Not Found")</f>
        <v>Assets</v>
      </c>
      <c r="I7000" t="str">
        <f>_xlfn.XLOOKUP(tbl_GL[[#This Row],[Account_key]],tbl_COA[Account_key],tbl_COA[SubClass2],"Not Found")</f>
        <v>Non-Current Assets</v>
      </c>
      <c r="J7000" t="str">
        <f>_xlfn.XLOOKUP(tbl_GL[[#This Row],[Account_key]],tbl_COA[Account_key],tbl_COA[SubAccount],,0)</f>
        <v>Patents and trademarks</v>
      </c>
      <c r="K7000">
        <f>YEAR(tbl_GL[[#This Row],[Date]])</f>
        <v>2019</v>
      </c>
    </row>
    <row r="7001" spans="1:11" x14ac:dyDescent="0.35">
      <c r="A7001">
        <v>913.2</v>
      </c>
      <c r="B7001" s="24">
        <v>43616</v>
      </c>
      <c r="C7001">
        <v>3</v>
      </c>
      <c r="D7001" s="13">
        <v>450</v>
      </c>
      <c r="E7001" s="23" t="s">
        <v>108</v>
      </c>
      <c r="F7001" s="17">
        <v>-219</v>
      </c>
      <c r="G7001" t="str">
        <f>_xlfn.XLOOKUP(tbl_GL[[#This Row],[Account_key]],tbl_COA[Account_key],tbl_COA[Class],"Not Found")</f>
        <v>Interest &amp; Tax</v>
      </c>
      <c r="H7001" t="str">
        <f>_xlfn.XLOOKUP(tbl_GL[[#This Row],[Account_key]],tbl_COA[Account_key],tbl_COA[SubClass],"Not Found")</f>
        <v>Taxation</v>
      </c>
      <c r="I7001" t="str">
        <f>_xlfn.XLOOKUP(tbl_GL[[#This Row],[Account_key]],tbl_COA[Account_key],tbl_COA[SubClass2],"Not Found")</f>
        <v>Taxation</v>
      </c>
      <c r="J7001" t="str">
        <f>_xlfn.XLOOKUP(tbl_GL[[#This Row],[Account_key]],tbl_COA[Account_key],tbl_COA[SubAccount],,0)</f>
        <v>Taxation</v>
      </c>
      <c r="K7001">
        <f>YEAR(tbl_GL[[#This Row],[Date]])</f>
        <v>2019</v>
      </c>
    </row>
    <row r="7002" spans="1:11" x14ac:dyDescent="0.35">
      <c r="A7002">
        <v>914.1</v>
      </c>
      <c r="B7002" s="24">
        <v>43616</v>
      </c>
      <c r="C7002">
        <v>3</v>
      </c>
      <c r="D7002" s="13">
        <v>122</v>
      </c>
      <c r="E7002" s="23" t="s">
        <v>108</v>
      </c>
      <c r="F7002" s="17">
        <v>219</v>
      </c>
      <c r="G7002" t="str">
        <f>_xlfn.XLOOKUP(tbl_GL[[#This Row],[Account_key]],tbl_COA[Account_key],tbl_COA[Class],"Not Found")</f>
        <v>Liabilities and Owners Equity</v>
      </c>
      <c r="H7002" t="str">
        <f>_xlfn.XLOOKUP(tbl_GL[[#This Row],[Account_key]],tbl_COA[Account_key],tbl_COA[SubClass],"Not Found")</f>
        <v>Liabilities</v>
      </c>
      <c r="I7002" t="str">
        <f>_xlfn.XLOOKUP(tbl_GL[[#This Row],[Account_key]],tbl_COA[Account_key],tbl_COA[SubClass2],"Not Found")</f>
        <v>Current Liabilities</v>
      </c>
      <c r="J7002" t="str">
        <f>_xlfn.XLOOKUP(tbl_GL[[#This Row],[Account_key]],tbl_COA[Account_key],tbl_COA[SubAccount],,0)</f>
        <v>Tax payable</v>
      </c>
      <c r="K7002">
        <f>YEAR(tbl_GL[[#This Row],[Date]])</f>
        <v>2019</v>
      </c>
    </row>
    <row r="7003" spans="1:11" x14ac:dyDescent="0.35">
      <c r="A7003">
        <v>914.2</v>
      </c>
      <c r="B7003" s="24">
        <v>43616</v>
      </c>
      <c r="C7003">
        <v>3</v>
      </c>
      <c r="D7003" s="13">
        <v>440</v>
      </c>
      <c r="E7003" s="13" t="s">
        <v>112</v>
      </c>
      <c r="F7003" s="17">
        <v>-225</v>
      </c>
      <c r="G7003" t="str">
        <f>_xlfn.XLOOKUP(tbl_GL[[#This Row],[Account_key]],tbl_COA[Account_key],tbl_COA[Class],"Not Found")</f>
        <v>Interest &amp; Tax</v>
      </c>
      <c r="H7003" t="str">
        <f>_xlfn.XLOOKUP(tbl_GL[[#This Row],[Account_key]],tbl_COA[Account_key],tbl_COA[SubClass],"Not Found")</f>
        <v>Interest Expense</v>
      </c>
      <c r="I7003" t="str">
        <f>_xlfn.XLOOKUP(tbl_GL[[#This Row],[Account_key]],tbl_COA[Account_key],tbl_COA[SubClass2],"Not Found")</f>
        <v>Interest Expense</v>
      </c>
      <c r="J7003" t="str">
        <f>_xlfn.XLOOKUP(tbl_GL[[#This Row],[Account_key]],tbl_COA[Account_key],tbl_COA[SubAccount],,0)</f>
        <v>Interest Expense</v>
      </c>
      <c r="K7003">
        <f>YEAR(tbl_GL[[#This Row],[Date]])</f>
        <v>2019</v>
      </c>
    </row>
    <row r="7004" spans="1:11" x14ac:dyDescent="0.35">
      <c r="A7004">
        <v>915.1</v>
      </c>
      <c r="B7004" s="24">
        <v>43616</v>
      </c>
      <c r="C7004">
        <v>3</v>
      </c>
      <c r="D7004" s="13">
        <v>121</v>
      </c>
      <c r="E7004" s="13" t="s">
        <v>112</v>
      </c>
      <c r="F7004" s="17">
        <v>225</v>
      </c>
      <c r="G7004" t="str">
        <f>_xlfn.XLOOKUP(tbl_GL[[#This Row],[Account_key]],tbl_COA[Account_key],tbl_COA[Class],"Not Found")</f>
        <v>Liabilities and Owners Equity</v>
      </c>
      <c r="H7004" t="str">
        <f>_xlfn.XLOOKUP(tbl_GL[[#This Row],[Account_key]],tbl_COA[Account_key],tbl_COA[SubClass],"Not Found")</f>
        <v>Liabilities</v>
      </c>
      <c r="I7004" t="str">
        <f>_xlfn.XLOOKUP(tbl_GL[[#This Row],[Account_key]],tbl_COA[Account_key],tbl_COA[SubClass2],"Not Found")</f>
        <v>Current Liabilities</v>
      </c>
      <c r="J7004" t="str">
        <f>_xlfn.XLOOKUP(tbl_GL[[#This Row],[Account_key]],tbl_COA[Account_key],tbl_COA[SubAccount],,0)</f>
        <v>Interest Payable</v>
      </c>
      <c r="K7004">
        <f>YEAR(tbl_GL[[#This Row],[Date]])</f>
        <v>2019</v>
      </c>
    </row>
    <row r="7005" spans="1:11" x14ac:dyDescent="0.35">
      <c r="A7005">
        <v>915.2</v>
      </c>
      <c r="B7005" s="24">
        <v>43616</v>
      </c>
      <c r="C7005">
        <v>3</v>
      </c>
      <c r="D7005" s="13">
        <v>350</v>
      </c>
      <c r="E7005" s="13" t="s">
        <v>97</v>
      </c>
      <c r="F7005" s="17">
        <v>-2055</v>
      </c>
      <c r="G7005" t="str">
        <f>_xlfn.XLOOKUP(tbl_GL[[#This Row],[Account_key]],tbl_COA[Account_key],tbl_COA[Class],"Not Found")</f>
        <v>Operating account</v>
      </c>
      <c r="H7005" t="str">
        <f>_xlfn.XLOOKUP(tbl_GL[[#This Row],[Account_key]],tbl_COA[Account_key],tbl_COA[SubClass],"Not Found")</f>
        <v>Operating Expenses</v>
      </c>
      <c r="I7005" t="str">
        <f>_xlfn.XLOOKUP(tbl_GL[[#This Row],[Account_key]],tbl_COA[Account_key],tbl_COA[SubClass2],"Not Found")</f>
        <v>Administration</v>
      </c>
      <c r="J7005" t="str">
        <f>_xlfn.XLOOKUP(tbl_GL[[#This Row],[Account_key]],tbl_COA[Account_key],tbl_COA[SubAccount],,0)</f>
        <v>Other Expenses</v>
      </c>
      <c r="K7005">
        <f>YEAR(tbl_GL[[#This Row],[Date]])</f>
        <v>2019</v>
      </c>
    </row>
    <row r="7006" spans="1:11" x14ac:dyDescent="0.35">
      <c r="A7006">
        <v>916.1</v>
      </c>
      <c r="B7006" s="24">
        <v>43616</v>
      </c>
      <c r="C7006">
        <v>3</v>
      </c>
      <c r="D7006" s="13">
        <v>120</v>
      </c>
      <c r="E7006" s="13" t="s">
        <v>97</v>
      </c>
      <c r="F7006" s="17">
        <v>2055</v>
      </c>
      <c r="G7006" t="str">
        <f>_xlfn.XLOOKUP(tbl_GL[[#This Row],[Account_key]],tbl_COA[Account_key],tbl_COA[Class],"Not Found")</f>
        <v>Liabilities and Owners Equity</v>
      </c>
      <c r="H7006" t="str">
        <f>_xlfn.XLOOKUP(tbl_GL[[#This Row],[Account_key]],tbl_COA[Account_key],tbl_COA[SubClass],"Not Found")</f>
        <v>Liabilities</v>
      </c>
      <c r="I7006" t="str">
        <f>_xlfn.XLOOKUP(tbl_GL[[#This Row],[Account_key]],tbl_COA[Account_key],tbl_COA[SubClass2],"Not Found")</f>
        <v>Current Liabilities</v>
      </c>
      <c r="J7006" t="str">
        <f>_xlfn.XLOOKUP(tbl_GL[[#This Row],[Account_key]],tbl_COA[Account_key],tbl_COA[SubAccount],,0)</f>
        <v>Accrued Expenses</v>
      </c>
      <c r="K7006">
        <f>YEAR(tbl_GL[[#This Row],[Date]])</f>
        <v>2019</v>
      </c>
    </row>
    <row r="7007" spans="1:11" x14ac:dyDescent="0.35">
      <c r="A7007">
        <v>916.2</v>
      </c>
      <c r="B7007" s="24">
        <v>43616</v>
      </c>
      <c r="C7007">
        <v>3</v>
      </c>
      <c r="D7007" s="13">
        <v>240</v>
      </c>
      <c r="E7007" s="13" t="s">
        <v>56</v>
      </c>
      <c r="F7007" s="17">
        <v>-2813</v>
      </c>
      <c r="G7007" t="str">
        <f>_xlfn.XLOOKUP(tbl_GL[[#This Row],[Account_key]],tbl_COA[Account_key],tbl_COA[Class],"Not Found")</f>
        <v>Operating account</v>
      </c>
      <c r="H7007" t="str">
        <f>_xlfn.XLOOKUP(tbl_GL[[#This Row],[Account_key]],tbl_COA[Account_key],tbl_COA[SubClass],"Not Found")</f>
        <v>Operating Expenses</v>
      </c>
      <c r="I7007" t="str">
        <f>_xlfn.XLOOKUP(tbl_GL[[#This Row],[Account_key]],tbl_COA[Account_key],tbl_COA[SubClass2],"Not Found")</f>
        <v>Sales &amp; Distribution</v>
      </c>
      <c r="J7007" t="str">
        <f>_xlfn.XLOOKUP(tbl_GL[[#This Row],[Account_key]],tbl_COA[Account_key],tbl_COA[SubAccount],,0)</f>
        <v>Salaries</v>
      </c>
      <c r="K7007">
        <f>YEAR(tbl_GL[[#This Row],[Date]])</f>
        <v>2019</v>
      </c>
    </row>
    <row r="7008" spans="1:11" x14ac:dyDescent="0.35">
      <c r="A7008">
        <v>917.1</v>
      </c>
      <c r="B7008" s="24">
        <v>43616</v>
      </c>
      <c r="C7008">
        <v>3</v>
      </c>
      <c r="D7008" s="13">
        <v>10</v>
      </c>
      <c r="E7008" s="13" t="s">
        <v>56</v>
      </c>
      <c r="F7008" s="17">
        <v>-2813</v>
      </c>
      <c r="G7008" t="str">
        <f>_xlfn.XLOOKUP(tbl_GL[[#This Row],[Account_key]],tbl_COA[Account_key],tbl_COA[Class],"Not Found")</f>
        <v>Assets</v>
      </c>
      <c r="H7008" t="str">
        <f>_xlfn.XLOOKUP(tbl_GL[[#This Row],[Account_key]],tbl_COA[Account_key],tbl_COA[SubClass],"Not Found")</f>
        <v>Assets</v>
      </c>
      <c r="I7008" t="str">
        <f>_xlfn.XLOOKUP(tbl_GL[[#This Row],[Account_key]],tbl_COA[Account_key],tbl_COA[SubClass2],"Not Found")</f>
        <v>Current Assets</v>
      </c>
      <c r="J7008" t="str">
        <f>_xlfn.XLOOKUP(tbl_GL[[#This Row],[Account_key]],tbl_COA[Account_key],tbl_COA[SubAccount],,0)</f>
        <v>Cash at Bank</v>
      </c>
      <c r="K7008">
        <f>YEAR(tbl_GL[[#This Row],[Date]])</f>
        <v>2019</v>
      </c>
    </row>
    <row r="7009" spans="1:11" x14ac:dyDescent="0.35">
      <c r="A7009">
        <v>918.2</v>
      </c>
      <c r="B7009" s="24">
        <v>43616</v>
      </c>
      <c r="C7009">
        <v>3</v>
      </c>
      <c r="D7009" s="13">
        <v>380</v>
      </c>
      <c r="E7009" s="13" t="s">
        <v>101</v>
      </c>
      <c r="F7009" s="17">
        <v>-4900</v>
      </c>
      <c r="G7009" t="str">
        <f>_xlfn.XLOOKUP(tbl_GL[[#This Row],[Account_key]],tbl_COA[Account_key],tbl_COA[Class],"Not Found")</f>
        <v>Operating account</v>
      </c>
      <c r="H7009" t="str">
        <f>_xlfn.XLOOKUP(tbl_GL[[#This Row],[Account_key]],tbl_COA[Account_key],tbl_COA[SubClass],"Not Found")</f>
        <v>Depreciation &amp; Amortization</v>
      </c>
      <c r="I7009" t="str">
        <f>_xlfn.XLOOKUP(tbl_GL[[#This Row],[Account_key]],tbl_COA[Account_key],tbl_COA[SubClass2],"Not Found")</f>
        <v>Depreciation</v>
      </c>
      <c r="J7009" t="str">
        <f>_xlfn.XLOOKUP(tbl_GL[[#This Row],[Account_key]],tbl_COA[Account_key],tbl_COA[SubAccount],,0)</f>
        <v>Equipment</v>
      </c>
      <c r="K7009">
        <f>YEAR(tbl_GL[[#This Row],[Date]])</f>
        <v>2019</v>
      </c>
    </row>
    <row r="7010" spans="1:11" x14ac:dyDescent="0.35">
      <c r="A7010">
        <v>919.1</v>
      </c>
      <c r="B7010" s="24">
        <v>43616</v>
      </c>
      <c r="C7010">
        <v>3</v>
      </c>
      <c r="D7010" s="13">
        <v>90</v>
      </c>
      <c r="E7010" s="13" t="s">
        <v>101</v>
      </c>
      <c r="F7010" s="17">
        <v>-4900</v>
      </c>
      <c r="G7010" t="str">
        <f>_xlfn.XLOOKUP(tbl_GL[[#This Row],[Account_key]],tbl_COA[Account_key],tbl_COA[Class],"Not Found")</f>
        <v>Assets</v>
      </c>
      <c r="H7010" t="str">
        <f>_xlfn.XLOOKUP(tbl_GL[[#This Row],[Account_key]],tbl_COA[Account_key],tbl_COA[SubClass],"Not Found")</f>
        <v>Assets</v>
      </c>
      <c r="I7010" t="str">
        <f>_xlfn.XLOOKUP(tbl_GL[[#This Row],[Account_key]],tbl_COA[Account_key],tbl_COA[SubClass2],"Not Found")</f>
        <v>Non-Current Assets</v>
      </c>
      <c r="J7010" t="str">
        <f>_xlfn.XLOOKUP(tbl_GL[[#This Row],[Account_key]],tbl_COA[Account_key],tbl_COA[SubAccount],,0)</f>
        <v>Office Furniture &amp; Equipment</v>
      </c>
      <c r="K7010">
        <f>YEAR(tbl_GL[[#This Row],[Date]])</f>
        <v>2019</v>
      </c>
    </row>
    <row r="7011" spans="1:11" x14ac:dyDescent="0.35">
      <c r="A7011">
        <v>919.2</v>
      </c>
      <c r="B7011" s="24">
        <v>43617</v>
      </c>
      <c r="C7011">
        <v>3</v>
      </c>
      <c r="D7011" s="13">
        <v>10</v>
      </c>
      <c r="E7011" s="13" t="s">
        <v>98</v>
      </c>
      <c r="F7011" s="17">
        <v>-1607</v>
      </c>
      <c r="G7011" t="str">
        <f>_xlfn.XLOOKUP(tbl_GL[[#This Row],[Account_key]],tbl_COA[Account_key],tbl_COA[Class],"Not Found")</f>
        <v>Assets</v>
      </c>
      <c r="H7011" t="str">
        <f>_xlfn.XLOOKUP(tbl_GL[[#This Row],[Account_key]],tbl_COA[Account_key],tbl_COA[SubClass],"Not Found")</f>
        <v>Assets</v>
      </c>
      <c r="I7011" t="str">
        <f>_xlfn.XLOOKUP(tbl_GL[[#This Row],[Account_key]],tbl_COA[Account_key],tbl_COA[SubClass2],"Not Found")</f>
        <v>Current Assets</v>
      </c>
      <c r="J7011" t="str">
        <f>_xlfn.XLOOKUP(tbl_GL[[#This Row],[Account_key]],tbl_COA[Account_key],tbl_COA[SubAccount],,0)</f>
        <v>Cash at Bank</v>
      </c>
      <c r="K7011">
        <f>YEAR(tbl_GL[[#This Row],[Date]])</f>
        <v>2019</v>
      </c>
    </row>
    <row r="7012" spans="1:11" x14ac:dyDescent="0.35">
      <c r="A7012">
        <v>920.1</v>
      </c>
      <c r="B7012" s="24">
        <v>43617</v>
      </c>
      <c r="C7012">
        <v>3</v>
      </c>
      <c r="D7012" s="13">
        <v>120</v>
      </c>
      <c r="E7012" s="13" t="s">
        <v>98</v>
      </c>
      <c r="F7012" s="17">
        <v>-1607</v>
      </c>
      <c r="G7012" t="str">
        <f>_xlfn.XLOOKUP(tbl_GL[[#This Row],[Account_key]],tbl_COA[Account_key],tbl_COA[Class],"Not Found")</f>
        <v>Liabilities and Owners Equity</v>
      </c>
      <c r="H7012" t="str">
        <f>_xlfn.XLOOKUP(tbl_GL[[#This Row],[Account_key]],tbl_COA[Account_key],tbl_COA[SubClass],"Not Found")</f>
        <v>Liabilities</v>
      </c>
      <c r="I7012" t="str">
        <f>_xlfn.XLOOKUP(tbl_GL[[#This Row],[Account_key]],tbl_COA[Account_key],tbl_COA[SubClass2],"Not Found")</f>
        <v>Current Liabilities</v>
      </c>
      <c r="J7012" t="str">
        <f>_xlfn.XLOOKUP(tbl_GL[[#This Row],[Account_key]],tbl_COA[Account_key],tbl_COA[SubAccount],,0)</f>
        <v>Accrued Expenses</v>
      </c>
      <c r="K7012">
        <f>YEAR(tbl_GL[[#This Row],[Date]])</f>
        <v>2019</v>
      </c>
    </row>
    <row r="7013" spans="1:11" x14ac:dyDescent="0.35">
      <c r="A7013">
        <v>920.2</v>
      </c>
      <c r="B7013" s="24">
        <v>43617</v>
      </c>
      <c r="C7013">
        <v>3</v>
      </c>
      <c r="D7013" s="13">
        <v>60</v>
      </c>
      <c r="E7013" s="13" t="s">
        <v>84</v>
      </c>
      <c r="F7013" s="17">
        <v>16200</v>
      </c>
      <c r="G7013" t="str">
        <f>_xlfn.XLOOKUP(tbl_GL[[#This Row],[Account_key]],tbl_COA[Account_key],tbl_COA[Class],"Not Found")</f>
        <v>Assets</v>
      </c>
      <c r="H7013" t="str">
        <f>_xlfn.XLOOKUP(tbl_GL[[#This Row],[Account_key]],tbl_COA[Account_key],tbl_COA[SubClass],"Not Found")</f>
        <v>Assets</v>
      </c>
      <c r="I7013" t="str">
        <f>_xlfn.XLOOKUP(tbl_GL[[#This Row],[Account_key]],tbl_COA[Account_key],tbl_COA[SubClass2],"Not Found")</f>
        <v>Current Assets</v>
      </c>
      <c r="J7013" t="str">
        <f>_xlfn.XLOOKUP(tbl_GL[[#This Row],[Account_key]],tbl_COA[Account_key],tbl_COA[SubAccount],,0)</f>
        <v>Inventory</v>
      </c>
      <c r="K7013">
        <f>YEAR(tbl_GL[[#This Row],[Date]])</f>
        <v>2019</v>
      </c>
    </row>
    <row r="7014" spans="1:11" x14ac:dyDescent="0.35">
      <c r="A7014">
        <v>921.1</v>
      </c>
      <c r="B7014" s="24">
        <v>43617</v>
      </c>
      <c r="C7014">
        <v>3</v>
      </c>
      <c r="D7014" s="13">
        <v>110</v>
      </c>
      <c r="E7014" s="13" t="s">
        <v>84</v>
      </c>
      <c r="F7014" s="17">
        <v>16200</v>
      </c>
      <c r="G7014" t="str">
        <f>_xlfn.XLOOKUP(tbl_GL[[#This Row],[Account_key]],tbl_COA[Account_key],tbl_COA[Class],"Not Found")</f>
        <v>Liabilities and Owners Equity</v>
      </c>
      <c r="H7014" t="str">
        <f>_xlfn.XLOOKUP(tbl_GL[[#This Row],[Account_key]],tbl_COA[Account_key],tbl_COA[SubClass],"Not Found")</f>
        <v>Liabilities</v>
      </c>
      <c r="I7014" t="str">
        <f>_xlfn.XLOOKUP(tbl_GL[[#This Row],[Account_key]],tbl_COA[Account_key],tbl_COA[SubClass2],"Not Found")</f>
        <v>Current Liabilities</v>
      </c>
      <c r="J7014" t="str">
        <f>_xlfn.XLOOKUP(tbl_GL[[#This Row],[Account_key]],tbl_COA[Account_key],tbl_COA[SubAccount],,0)</f>
        <v>Trade Payables</v>
      </c>
      <c r="K7014">
        <f>YEAR(tbl_GL[[#This Row],[Date]])</f>
        <v>2019</v>
      </c>
    </row>
    <row r="7015" spans="1:11" x14ac:dyDescent="0.35">
      <c r="A7015">
        <v>921.2</v>
      </c>
      <c r="B7015" s="24">
        <v>43618</v>
      </c>
      <c r="C7015">
        <v>3</v>
      </c>
      <c r="D7015" s="13">
        <v>230</v>
      </c>
      <c r="E7015" s="13" t="s">
        <v>4</v>
      </c>
      <c r="F7015" s="17">
        <v>-485</v>
      </c>
      <c r="G7015" t="str">
        <f>_xlfn.XLOOKUP(tbl_GL[[#This Row],[Account_key]],tbl_COA[Account_key],tbl_COA[Class],"Not Found")</f>
        <v>Trading account</v>
      </c>
      <c r="H7015" t="str">
        <f>_xlfn.XLOOKUP(tbl_GL[[#This Row],[Account_key]],tbl_COA[Account_key],tbl_COA[SubClass],"Not Found")</f>
        <v>Cost of Sales</v>
      </c>
      <c r="I7015" t="str">
        <f>_xlfn.XLOOKUP(tbl_GL[[#This Row],[Account_key]],tbl_COA[Account_key],tbl_COA[SubClass2],"Not Found")</f>
        <v>Cost of Sales</v>
      </c>
      <c r="J7015" t="str">
        <f>_xlfn.XLOOKUP(tbl_GL[[#This Row],[Account_key]],tbl_COA[Account_key],tbl_COA[SubAccount],,0)</f>
        <v>Cost of Sales</v>
      </c>
      <c r="K7015">
        <f>YEAR(tbl_GL[[#This Row],[Date]])</f>
        <v>2019</v>
      </c>
    </row>
    <row r="7016" spans="1:11" x14ac:dyDescent="0.35">
      <c r="A7016">
        <v>922.1</v>
      </c>
      <c r="B7016" s="24">
        <v>43618</v>
      </c>
      <c r="C7016">
        <v>3</v>
      </c>
      <c r="D7016" s="13">
        <v>60</v>
      </c>
      <c r="E7016" s="13" t="s">
        <v>4</v>
      </c>
      <c r="F7016" s="17">
        <v>-485</v>
      </c>
      <c r="G7016" t="str">
        <f>_xlfn.XLOOKUP(tbl_GL[[#This Row],[Account_key]],tbl_COA[Account_key],tbl_COA[Class],"Not Found")</f>
        <v>Assets</v>
      </c>
      <c r="H7016" t="str">
        <f>_xlfn.XLOOKUP(tbl_GL[[#This Row],[Account_key]],tbl_COA[Account_key],tbl_COA[SubClass],"Not Found")</f>
        <v>Assets</v>
      </c>
      <c r="I7016" t="str">
        <f>_xlfn.XLOOKUP(tbl_GL[[#This Row],[Account_key]],tbl_COA[Account_key],tbl_COA[SubClass2],"Not Found")</f>
        <v>Current Assets</v>
      </c>
      <c r="J7016" t="str">
        <f>_xlfn.XLOOKUP(tbl_GL[[#This Row],[Account_key]],tbl_COA[Account_key],tbl_COA[SubAccount],,0)</f>
        <v>Inventory</v>
      </c>
      <c r="K7016">
        <f>YEAR(tbl_GL[[#This Row],[Date]])</f>
        <v>2019</v>
      </c>
    </row>
    <row r="7017" spans="1:11" x14ac:dyDescent="0.35">
      <c r="A7017">
        <v>922.2</v>
      </c>
      <c r="B7017" s="24">
        <v>43618</v>
      </c>
      <c r="C7017">
        <v>3</v>
      </c>
      <c r="D7017" s="13">
        <v>210</v>
      </c>
      <c r="E7017" s="13" t="s">
        <v>8</v>
      </c>
      <c r="F7017" s="17">
        <v>1946</v>
      </c>
      <c r="G7017" t="str">
        <f>_xlfn.XLOOKUP(tbl_GL[[#This Row],[Account_key]],tbl_COA[Account_key],tbl_COA[Class],"Not Found")</f>
        <v>Trading account</v>
      </c>
      <c r="H7017" t="str">
        <f>_xlfn.XLOOKUP(tbl_GL[[#This Row],[Account_key]],tbl_COA[Account_key],tbl_COA[SubClass],"Not Found")</f>
        <v>Sales</v>
      </c>
      <c r="I7017" t="str">
        <f>_xlfn.XLOOKUP(tbl_GL[[#This Row],[Account_key]],tbl_COA[Account_key],tbl_COA[SubClass2],"Not Found")</f>
        <v>Sales</v>
      </c>
      <c r="J7017" t="str">
        <f>_xlfn.XLOOKUP(tbl_GL[[#This Row],[Account_key]],tbl_COA[Account_key],tbl_COA[SubAccount],,0)</f>
        <v>Sales</v>
      </c>
      <c r="K7017">
        <f>YEAR(tbl_GL[[#This Row],[Date]])</f>
        <v>2019</v>
      </c>
    </row>
    <row r="7018" spans="1:11" x14ac:dyDescent="0.35">
      <c r="A7018">
        <v>923.1</v>
      </c>
      <c r="B7018" s="24">
        <v>43618</v>
      </c>
      <c r="C7018">
        <v>3</v>
      </c>
      <c r="D7018" s="13">
        <v>30</v>
      </c>
      <c r="E7018" s="13" t="s">
        <v>8</v>
      </c>
      <c r="F7018" s="17">
        <v>1946</v>
      </c>
      <c r="G7018" t="str">
        <f>_xlfn.XLOOKUP(tbl_GL[[#This Row],[Account_key]],tbl_COA[Account_key],tbl_COA[Class],"Not Found")</f>
        <v>Assets</v>
      </c>
      <c r="H7018" t="str">
        <f>_xlfn.XLOOKUP(tbl_GL[[#This Row],[Account_key]],tbl_COA[Account_key],tbl_COA[SubClass],"Not Found")</f>
        <v>Assets</v>
      </c>
      <c r="I7018" t="str">
        <f>_xlfn.XLOOKUP(tbl_GL[[#This Row],[Account_key]],tbl_COA[Account_key],tbl_COA[SubClass2],"Not Found")</f>
        <v>Current Assets</v>
      </c>
      <c r="J7018" t="str">
        <f>_xlfn.XLOOKUP(tbl_GL[[#This Row],[Account_key]],tbl_COA[Account_key],tbl_COA[SubAccount],,0)</f>
        <v>Trade Receivables</v>
      </c>
      <c r="K7018">
        <f>YEAR(tbl_GL[[#This Row],[Date]])</f>
        <v>2019</v>
      </c>
    </row>
    <row r="7019" spans="1:11" x14ac:dyDescent="0.35">
      <c r="A7019">
        <v>923.2</v>
      </c>
      <c r="B7019" s="24">
        <v>43620</v>
      </c>
      <c r="C7019">
        <v>3</v>
      </c>
      <c r="D7019" s="13">
        <v>230</v>
      </c>
      <c r="E7019" s="13" t="s">
        <v>4</v>
      </c>
      <c r="F7019" s="17">
        <v>-704</v>
      </c>
      <c r="G7019" t="str">
        <f>_xlfn.XLOOKUP(tbl_GL[[#This Row],[Account_key]],tbl_COA[Account_key],tbl_COA[Class],"Not Found")</f>
        <v>Trading account</v>
      </c>
      <c r="H7019" t="str">
        <f>_xlfn.XLOOKUP(tbl_GL[[#This Row],[Account_key]],tbl_COA[Account_key],tbl_COA[SubClass],"Not Found")</f>
        <v>Cost of Sales</v>
      </c>
      <c r="I7019" t="str">
        <f>_xlfn.XLOOKUP(tbl_GL[[#This Row],[Account_key]],tbl_COA[Account_key],tbl_COA[SubClass2],"Not Found")</f>
        <v>Cost of Sales</v>
      </c>
      <c r="J7019" t="str">
        <f>_xlfn.XLOOKUP(tbl_GL[[#This Row],[Account_key]],tbl_COA[Account_key],tbl_COA[SubAccount],,0)</f>
        <v>Cost of Sales</v>
      </c>
      <c r="K7019">
        <f>YEAR(tbl_GL[[#This Row],[Date]])</f>
        <v>2019</v>
      </c>
    </row>
    <row r="7020" spans="1:11" x14ac:dyDescent="0.35">
      <c r="A7020">
        <v>924.1</v>
      </c>
      <c r="B7020" s="24">
        <v>43620</v>
      </c>
      <c r="C7020">
        <v>3</v>
      </c>
      <c r="D7020" s="13">
        <v>60</v>
      </c>
      <c r="E7020" s="13" t="s">
        <v>4</v>
      </c>
      <c r="F7020" s="17">
        <v>-704</v>
      </c>
      <c r="G7020" t="str">
        <f>_xlfn.XLOOKUP(tbl_GL[[#This Row],[Account_key]],tbl_COA[Account_key],tbl_COA[Class],"Not Found")</f>
        <v>Assets</v>
      </c>
      <c r="H7020" t="str">
        <f>_xlfn.XLOOKUP(tbl_GL[[#This Row],[Account_key]],tbl_COA[Account_key],tbl_COA[SubClass],"Not Found")</f>
        <v>Assets</v>
      </c>
      <c r="I7020" t="str">
        <f>_xlfn.XLOOKUP(tbl_GL[[#This Row],[Account_key]],tbl_COA[Account_key],tbl_COA[SubClass2],"Not Found")</f>
        <v>Current Assets</v>
      </c>
      <c r="J7020" t="str">
        <f>_xlfn.XLOOKUP(tbl_GL[[#This Row],[Account_key]],tbl_COA[Account_key],tbl_COA[SubAccount],,0)</f>
        <v>Inventory</v>
      </c>
      <c r="K7020">
        <f>YEAR(tbl_GL[[#This Row],[Date]])</f>
        <v>2019</v>
      </c>
    </row>
    <row r="7021" spans="1:11" x14ac:dyDescent="0.35">
      <c r="A7021">
        <v>924.2</v>
      </c>
      <c r="B7021" s="24">
        <v>43620</v>
      </c>
      <c r="C7021">
        <v>3</v>
      </c>
      <c r="D7021" s="13">
        <v>210</v>
      </c>
      <c r="E7021" s="13" t="s">
        <v>7</v>
      </c>
      <c r="F7021" s="17">
        <v>2501</v>
      </c>
      <c r="G7021" t="str">
        <f>_xlfn.XLOOKUP(tbl_GL[[#This Row],[Account_key]],tbl_COA[Account_key],tbl_COA[Class],"Not Found")</f>
        <v>Trading account</v>
      </c>
      <c r="H7021" t="str">
        <f>_xlfn.XLOOKUP(tbl_GL[[#This Row],[Account_key]],tbl_COA[Account_key],tbl_COA[SubClass],"Not Found")</f>
        <v>Sales</v>
      </c>
      <c r="I7021" t="str">
        <f>_xlfn.XLOOKUP(tbl_GL[[#This Row],[Account_key]],tbl_COA[Account_key],tbl_COA[SubClass2],"Not Found")</f>
        <v>Sales</v>
      </c>
      <c r="J7021" t="str">
        <f>_xlfn.XLOOKUP(tbl_GL[[#This Row],[Account_key]],tbl_COA[Account_key],tbl_COA[SubAccount],,0)</f>
        <v>Sales</v>
      </c>
      <c r="K7021">
        <f>YEAR(tbl_GL[[#This Row],[Date]])</f>
        <v>2019</v>
      </c>
    </row>
    <row r="7022" spans="1:11" x14ac:dyDescent="0.35">
      <c r="A7022">
        <v>925.1</v>
      </c>
      <c r="B7022" s="24">
        <v>43620</v>
      </c>
      <c r="C7022">
        <v>3</v>
      </c>
      <c r="D7022" s="13">
        <v>10</v>
      </c>
      <c r="E7022" s="13" t="s">
        <v>7</v>
      </c>
      <c r="F7022" s="17">
        <v>2501</v>
      </c>
      <c r="G7022" t="str">
        <f>_xlfn.XLOOKUP(tbl_GL[[#This Row],[Account_key]],tbl_COA[Account_key],tbl_COA[Class],"Not Found")</f>
        <v>Assets</v>
      </c>
      <c r="H7022" t="str">
        <f>_xlfn.XLOOKUP(tbl_GL[[#This Row],[Account_key]],tbl_COA[Account_key],tbl_COA[SubClass],"Not Found")</f>
        <v>Assets</v>
      </c>
      <c r="I7022" t="str">
        <f>_xlfn.XLOOKUP(tbl_GL[[#This Row],[Account_key]],tbl_COA[Account_key],tbl_COA[SubClass2],"Not Found")</f>
        <v>Current Assets</v>
      </c>
      <c r="J7022" t="str">
        <f>_xlfn.XLOOKUP(tbl_GL[[#This Row],[Account_key]],tbl_COA[Account_key],tbl_COA[SubAccount],,0)</f>
        <v>Cash at Bank</v>
      </c>
      <c r="K7022">
        <f>YEAR(tbl_GL[[#This Row],[Date]])</f>
        <v>2019</v>
      </c>
    </row>
    <row r="7023" spans="1:11" x14ac:dyDescent="0.35">
      <c r="A7023">
        <v>925.2</v>
      </c>
      <c r="B7023" s="24">
        <v>43620</v>
      </c>
      <c r="C7023">
        <v>3</v>
      </c>
      <c r="D7023" s="13">
        <v>230</v>
      </c>
      <c r="E7023" s="13" t="s">
        <v>4</v>
      </c>
      <c r="F7023" s="17">
        <v>-2818</v>
      </c>
      <c r="G7023" t="str">
        <f>_xlfn.XLOOKUP(tbl_GL[[#This Row],[Account_key]],tbl_COA[Account_key],tbl_COA[Class],"Not Found")</f>
        <v>Trading account</v>
      </c>
      <c r="H7023" t="str">
        <f>_xlfn.XLOOKUP(tbl_GL[[#This Row],[Account_key]],tbl_COA[Account_key],tbl_COA[SubClass],"Not Found")</f>
        <v>Cost of Sales</v>
      </c>
      <c r="I7023" t="str">
        <f>_xlfn.XLOOKUP(tbl_GL[[#This Row],[Account_key]],tbl_COA[Account_key],tbl_COA[SubClass2],"Not Found")</f>
        <v>Cost of Sales</v>
      </c>
      <c r="J7023" t="str">
        <f>_xlfn.XLOOKUP(tbl_GL[[#This Row],[Account_key]],tbl_COA[Account_key],tbl_COA[SubAccount],,0)</f>
        <v>Cost of Sales</v>
      </c>
      <c r="K7023">
        <f>YEAR(tbl_GL[[#This Row],[Date]])</f>
        <v>2019</v>
      </c>
    </row>
    <row r="7024" spans="1:11" x14ac:dyDescent="0.35">
      <c r="A7024">
        <v>926.1</v>
      </c>
      <c r="B7024" s="24">
        <v>43620</v>
      </c>
      <c r="C7024">
        <v>3</v>
      </c>
      <c r="D7024" s="13">
        <v>60</v>
      </c>
      <c r="E7024" s="13" t="s">
        <v>4</v>
      </c>
      <c r="F7024" s="17">
        <v>-2818</v>
      </c>
      <c r="G7024" t="str">
        <f>_xlfn.XLOOKUP(tbl_GL[[#This Row],[Account_key]],tbl_COA[Account_key],tbl_COA[Class],"Not Found")</f>
        <v>Assets</v>
      </c>
      <c r="H7024" t="str">
        <f>_xlfn.XLOOKUP(tbl_GL[[#This Row],[Account_key]],tbl_COA[Account_key],tbl_COA[SubClass],"Not Found")</f>
        <v>Assets</v>
      </c>
      <c r="I7024" t="str">
        <f>_xlfn.XLOOKUP(tbl_GL[[#This Row],[Account_key]],tbl_COA[Account_key],tbl_COA[SubClass2],"Not Found")</f>
        <v>Current Assets</v>
      </c>
      <c r="J7024" t="str">
        <f>_xlfn.XLOOKUP(tbl_GL[[#This Row],[Account_key]],tbl_COA[Account_key],tbl_COA[SubAccount],,0)</f>
        <v>Inventory</v>
      </c>
      <c r="K7024">
        <f>YEAR(tbl_GL[[#This Row],[Date]])</f>
        <v>2019</v>
      </c>
    </row>
    <row r="7025" spans="1:11" x14ac:dyDescent="0.35">
      <c r="A7025">
        <v>926.2</v>
      </c>
      <c r="B7025" s="24">
        <v>43620</v>
      </c>
      <c r="C7025">
        <v>3</v>
      </c>
      <c r="D7025" s="13">
        <v>210</v>
      </c>
      <c r="E7025" s="13" t="s">
        <v>8</v>
      </c>
      <c r="F7025" s="17">
        <v>11298</v>
      </c>
      <c r="G7025" t="str">
        <f>_xlfn.XLOOKUP(tbl_GL[[#This Row],[Account_key]],tbl_COA[Account_key],tbl_COA[Class],"Not Found")</f>
        <v>Trading account</v>
      </c>
      <c r="H7025" t="str">
        <f>_xlfn.XLOOKUP(tbl_GL[[#This Row],[Account_key]],tbl_COA[Account_key],tbl_COA[SubClass],"Not Found")</f>
        <v>Sales</v>
      </c>
      <c r="I7025" t="str">
        <f>_xlfn.XLOOKUP(tbl_GL[[#This Row],[Account_key]],tbl_COA[Account_key],tbl_COA[SubClass2],"Not Found")</f>
        <v>Sales</v>
      </c>
      <c r="J7025" t="str">
        <f>_xlfn.XLOOKUP(tbl_GL[[#This Row],[Account_key]],tbl_COA[Account_key],tbl_COA[SubAccount],,0)</f>
        <v>Sales</v>
      </c>
      <c r="K7025">
        <f>YEAR(tbl_GL[[#This Row],[Date]])</f>
        <v>2019</v>
      </c>
    </row>
    <row r="7026" spans="1:11" x14ac:dyDescent="0.35">
      <c r="A7026">
        <v>927.1</v>
      </c>
      <c r="B7026" s="24">
        <v>43620</v>
      </c>
      <c r="C7026">
        <v>3</v>
      </c>
      <c r="D7026" s="13">
        <v>30</v>
      </c>
      <c r="E7026" s="13" t="s">
        <v>8</v>
      </c>
      <c r="F7026" s="17">
        <v>11298</v>
      </c>
      <c r="G7026" t="str">
        <f>_xlfn.XLOOKUP(tbl_GL[[#This Row],[Account_key]],tbl_COA[Account_key],tbl_COA[Class],"Not Found")</f>
        <v>Assets</v>
      </c>
      <c r="H7026" t="str">
        <f>_xlfn.XLOOKUP(tbl_GL[[#This Row],[Account_key]],tbl_COA[Account_key],tbl_COA[SubClass],"Not Found")</f>
        <v>Assets</v>
      </c>
      <c r="I7026" t="str">
        <f>_xlfn.XLOOKUP(tbl_GL[[#This Row],[Account_key]],tbl_COA[Account_key],tbl_COA[SubClass2],"Not Found")</f>
        <v>Current Assets</v>
      </c>
      <c r="J7026" t="str">
        <f>_xlfn.XLOOKUP(tbl_GL[[#This Row],[Account_key]],tbl_COA[Account_key],tbl_COA[SubAccount],,0)</f>
        <v>Trade Receivables</v>
      </c>
      <c r="K7026">
        <f>YEAR(tbl_GL[[#This Row],[Date]])</f>
        <v>2019</v>
      </c>
    </row>
    <row r="7027" spans="1:11" x14ac:dyDescent="0.35">
      <c r="A7027">
        <v>927.2</v>
      </c>
      <c r="B7027" s="24">
        <v>43620</v>
      </c>
      <c r="C7027">
        <v>3</v>
      </c>
      <c r="D7027" s="13">
        <v>30</v>
      </c>
      <c r="E7027" s="13" t="s">
        <v>80</v>
      </c>
      <c r="F7027" s="17">
        <v>-12827</v>
      </c>
      <c r="G7027" t="str">
        <f>_xlfn.XLOOKUP(tbl_GL[[#This Row],[Account_key]],tbl_COA[Account_key],tbl_COA[Class],"Not Found")</f>
        <v>Assets</v>
      </c>
      <c r="H7027" t="str">
        <f>_xlfn.XLOOKUP(tbl_GL[[#This Row],[Account_key]],tbl_COA[Account_key],tbl_COA[SubClass],"Not Found")</f>
        <v>Assets</v>
      </c>
      <c r="I7027" t="str">
        <f>_xlfn.XLOOKUP(tbl_GL[[#This Row],[Account_key]],tbl_COA[Account_key],tbl_COA[SubClass2],"Not Found")</f>
        <v>Current Assets</v>
      </c>
      <c r="J7027" t="str">
        <f>_xlfn.XLOOKUP(tbl_GL[[#This Row],[Account_key]],tbl_COA[Account_key],tbl_COA[SubAccount],,0)</f>
        <v>Trade Receivables</v>
      </c>
      <c r="K7027">
        <f>YEAR(tbl_GL[[#This Row],[Date]])</f>
        <v>2019</v>
      </c>
    </row>
    <row r="7028" spans="1:11" x14ac:dyDescent="0.35">
      <c r="A7028">
        <v>928.1</v>
      </c>
      <c r="B7028" s="24">
        <v>43620</v>
      </c>
      <c r="C7028">
        <v>3</v>
      </c>
      <c r="D7028" s="13">
        <v>10</v>
      </c>
      <c r="E7028" s="13" t="s">
        <v>80</v>
      </c>
      <c r="F7028" s="17">
        <v>12827</v>
      </c>
      <c r="G7028" t="str">
        <f>_xlfn.XLOOKUP(tbl_GL[[#This Row],[Account_key]],tbl_COA[Account_key],tbl_COA[Class],"Not Found")</f>
        <v>Assets</v>
      </c>
      <c r="H7028" t="str">
        <f>_xlfn.XLOOKUP(tbl_GL[[#This Row],[Account_key]],tbl_COA[Account_key],tbl_COA[SubClass],"Not Found")</f>
        <v>Assets</v>
      </c>
      <c r="I7028" t="str">
        <f>_xlfn.XLOOKUP(tbl_GL[[#This Row],[Account_key]],tbl_COA[Account_key],tbl_COA[SubClass2],"Not Found")</f>
        <v>Current Assets</v>
      </c>
      <c r="J7028" t="str">
        <f>_xlfn.XLOOKUP(tbl_GL[[#This Row],[Account_key]],tbl_COA[Account_key],tbl_COA[SubAccount],,0)</f>
        <v>Cash at Bank</v>
      </c>
      <c r="K7028">
        <f>YEAR(tbl_GL[[#This Row],[Date]])</f>
        <v>2019</v>
      </c>
    </row>
    <row r="7029" spans="1:11" x14ac:dyDescent="0.35">
      <c r="A7029">
        <v>928.2</v>
      </c>
      <c r="B7029" s="24">
        <v>43621</v>
      </c>
      <c r="C7029">
        <v>3</v>
      </c>
      <c r="D7029" s="13">
        <v>300</v>
      </c>
      <c r="E7029" s="13" t="s">
        <v>97</v>
      </c>
      <c r="F7029" s="17">
        <v>-1913</v>
      </c>
      <c r="G7029" t="str">
        <f>_xlfn.XLOOKUP(tbl_GL[[#This Row],[Account_key]],tbl_COA[Account_key],tbl_COA[Class],"Not Found")</f>
        <v>Operating account</v>
      </c>
      <c r="H7029" t="str">
        <f>_xlfn.XLOOKUP(tbl_GL[[#This Row],[Account_key]],tbl_COA[Account_key],tbl_COA[SubClass],"Not Found")</f>
        <v>Operating Expenses</v>
      </c>
      <c r="I7029" t="str">
        <f>_xlfn.XLOOKUP(tbl_GL[[#This Row],[Account_key]],tbl_COA[Account_key],tbl_COA[SubClass2],"Not Found")</f>
        <v>Administration</v>
      </c>
      <c r="J7029" t="str">
        <f>_xlfn.XLOOKUP(tbl_GL[[#This Row],[Account_key]],tbl_COA[Account_key],tbl_COA[SubAccount],,0)</f>
        <v>Entertainment</v>
      </c>
      <c r="K7029">
        <f>YEAR(tbl_GL[[#This Row],[Date]])</f>
        <v>2019</v>
      </c>
    </row>
    <row r="7030" spans="1:11" x14ac:dyDescent="0.35">
      <c r="A7030">
        <v>929.1</v>
      </c>
      <c r="B7030" s="24">
        <v>43621</v>
      </c>
      <c r="C7030">
        <v>3</v>
      </c>
      <c r="D7030" s="13">
        <v>120</v>
      </c>
      <c r="E7030" s="13" t="s">
        <v>97</v>
      </c>
      <c r="F7030" s="17">
        <v>1913</v>
      </c>
      <c r="G7030" t="str">
        <f>_xlfn.XLOOKUP(tbl_GL[[#This Row],[Account_key]],tbl_COA[Account_key],tbl_COA[Class],"Not Found")</f>
        <v>Liabilities and Owners Equity</v>
      </c>
      <c r="H7030" t="str">
        <f>_xlfn.XLOOKUP(tbl_GL[[#This Row],[Account_key]],tbl_COA[Account_key],tbl_COA[SubClass],"Not Found")</f>
        <v>Liabilities</v>
      </c>
      <c r="I7030" t="str">
        <f>_xlfn.XLOOKUP(tbl_GL[[#This Row],[Account_key]],tbl_COA[Account_key],tbl_COA[SubClass2],"Not Found")</f>
        <v>Current Liabilities</v>
      </c>
      <c r="J7030" t="str">
        <f>_xlfn.XLOOKUP(tbl_GL[[#This Row],[Account_key]],tbl_COA[Account_key],tbl_COA[SubAccount],,0)</f>
        <v>Accrued Expenses</v>
      </c>
      <c r="K7030">
        <f>YEAR(tbl_GL[[#This Row],[Date]])</f>
        <v>2019</v>
      </c>
    </row>
    <row r="7031" spans="1:11" x14ac:dyDescent="0.35">
      <c r="A7031">
        <v>929.2</v>
      </c>
      <c r="B7031" s="24">
        <v>43621</v>
      </c>
      <c r="C7031">
        <v>3</v>
      </c>
      <c r="D7031" s="13">
        <v>10</v>
      </c>
      <c r="E7031" s="13" t="s">
        <v>98</v>
      </c>
      <c r="F7031" s="17">
        <v>-2051</v>
      </c>
      <c r="G7031" t="str">
        <f>_xlfn.XLOOKUP(tbl_GL[[#This Row],[Account_key]],tbl_COA[Account_key],tbl_COA[Class],"Not Found")</f>
        <v>Assets</v>
      </c>
      <c r="H7031" t="str">
        <f>_xlfn.XLOOKUP(tbl_GL[[#This Row],[Account_key]],tbl_COA[Account_key],tbl_COA[SubClass],"Not Found")</f>
        <v>Assets</v>
      </c>
      <c r="I7031" t="str">
        <f>_xlfn.XLOOKUP(tbl_GL[[#This Row],[Account_key]],tbl_COA[Account_key],tbl_COA[SubClass2],"Not Found")</f>
        <v>Current Assets</v>
      </c>
      <c r="J7031" t="str">
        <f>_xlfn.XLOOKUP(tbl_GL[[#This Row],[Account_key]],tbl_COA[Account_key],tbl_COA[SubAccount],,0)</f>
        <v>Cash at Bank</v>
      </c>
      <c r="K7031">
        <f>YEAR(tbl_GL[[#This Row],[Date]])</f>
        <v>2019</v>
      </c>
    </row>
    <row r="7032" spans="1:11" x14ac:dyDescent="0.35">
      <c r="A7032">
        <v>930.1</v>
      </c>
      <c r="B7032" s="24">
        <v>43621</v>
      </c>
      <c r="C7032">
        <v>3</v>
      </c>
      <c r="D7032" s="13">
        <v>120</v>
      </c>
      <c r="E7032" s="13" t="s">
        <v>98</v>
      </c>
      <c r="F7032" s="17">
        <v>-2051</v>
      </c>
      <c r="G7032" t="str">
        <f>_xlfn.XLOOKUP(tbl_GL[[#This Row],[Account_key]],tbl_COA[Account_key],tbl_COA[Class],"Not Found")</f>
        <v>Liabilities and Owners Equity</v>
      </c>
      <c r="H7032" t="str">
        <f>_xlfn.XLOOKUP(tbl_GL[[#This Row],[Account_key]],tbl_COA[Account_key],tbl_COA[SubClass],"Not Found")</f>
        <v>Liabilities</v>
      </c>
      <c r="I7032" t="str">
        <f>_xlfn.XLOOKUP(tbl_GL[[#This Row],[Account_key]],tbl_COA[Account_key],tbl_COA[SubClass2],"Not Found")</f>
        <v>Current Liabilities</v>
      </c>
      <c r="J7032" t="str">
        <f>_xlfn.XLOOKUP(tbl_GL[[#This Row],[Account_key]],tbl_COA[Account_key],tbl_COA[SubAccount],,0)</f>
        <v>Accrued Expenses</v>
      </c>
      <c r="K7032">
        <f>YEAR(tbl_GL[[#This Row],[Date]])</f>
        <v>2019</v>
      </c>
    </row>
    <row r="7033" spans="1:11" x14ac:dyDescent="0.35">
      <c r="A7033">
        <v>930.2</v>
      </c>
      <c r="B7033" s="24">
        <v>43621</v>
      </c>
      <c r="C7033">
        <v>3</v>
      </c>
      <c r="D7033" s="13">
        <v>10</v>
      </c>
      <c r="E7033" s="13" t="s">
        <v>98</v>
      </c>
      <c r="F7033" s="17">
        <v>-2410</v>
      </c>
      <c r="G7033" t="str">
        <f>_xlfn.XLOOKUP(tbl_GL[[#This Row],[Account_key]],tbl_COA[Account_key],tbl_COA[Class],"Not Found")</f>
        <v>Assets</v>
      </c>
      <c r="H7033" t="str">
        <f>_xlfn.XLOOKUP(tbl_GL[[#This Row],[Account_key]],tbl_COA[Account_key],tbl_COA[SubClass],"Not Found")</f>
        <v>Assets</v>
      </c>
      <c r="I7033" t="str">
        <f>_xlfn.XLOOKUP(tbl_GL[[#This Row],[Account_key]],tbl_COA[Account_key],tbl_COA[SubClass2],"Not Found")</f>
        <v>Current Assets</v>
      </c>
      <c r="J7033" t="str">
        <f>_xlfn.XLOOKUP(tbl_GL[[#This Row],[Account_key]],tbl_COA[Account_key],tbl_COA[SubAccount],,0)</f>
        <v>Cash at Bank</v>
      </c>
      <c r="K7033">
        <f>YEAR(tbl_GL[[#This Row],[Date]])</f>
        <v>2019</v>
      </c>
    </row>
    <row r="7034" spans="1:11" x14ac:dyDescent="0.35">
      <c r="A7034">
        <v>931.1</v>
      </c>
      <c r="B7034" s="24">
        <v>43621</v>
      </c>
      <c r="C7034">
        <v>3</v>
      </c>
      <c r="D7034" s="13">
        <v>120</v>
      </c>
      <c r="E7034" s="13" t="s">
        <v>98</v>
      </c>
      <c r="F7034" s="17">
        <v>-2410</v>
      </c>
      <c r="G7034" t="str">
        <f>_xlfn.XLOOKUP(tbl_GL[[#This Row],[Account_key]],tbl_COA[Account_key],tbl_COA[Class],"Not Found")</f>
        <v>Liabilities and Owners Equity</v>
      </c>
      <c r="H7034" t="str">
        <f>_xlfn.XLOOKUP(tbl_GL[[#This Row],[Account_key]],tbl_COA[Account_key],tbl_COA[SubClass],"Not Found")</f>
        <v>Liabilities</v>
      </c>
      <c r="I7034" t="str">
        <f>_xlfn.XLOOKUP(tbl_GL[[#This Row],[Account_key]],tbl_COA[Account_key],tbl_COA[SubClass2],"Not Found")</f>
        <v>Current Liabilities</v>
      </c>
      <c r="J7034" t="str">
        <f>_xlfn.XLOOKUP(tbl_GL[[#This Row],[Account_key]],tbl_COA[Account_key],tbl_COA[SubAccount],,0)</f>
        <v>Accrued Expenses</v>
      </c>
      <c r="K7034">
        <f>YEAR(tbl_GL[[#This Row],[Date]])</f>
        <v>2019</v>
      </c>
    </row>
    <row r="7035" spans="1:11" x14ac:dyDescent="0.35">
      <c r="A7035">
        <v>931.2</v>
      </c>
      <c r="B7035" s="24">
        <v>43621</v>
      </c>
      <c r="C7035">
        <v>3</v>
      </c>
      <c r="D7035" s="13">
        <v>10</v>
      </c>
      <c r="E7035" s="13" t="s">
        <v>84</v>
      </c>
      <c r="F7035" s="17">
        <v>-16200</v>
      </c>
      <c r="G7035" t="str">
        <f>_xlfn.XLOOKUP(tbl_GL[[#This Row],[Account_key]],tbl_COA[Account_key],tbl_COA[Class],"Not Found")</f>
        <v>Assets</v>
      </c>
      <c r="H7035" t="str">
        <f>_xlfn.XLOOKUP(tbl_GL[[#This Row],[Account_key]],tbl_COA[Account_key],tbl_COA[SubClass],"Not Found")</f>
        <v>Assets</v>
      </c>
      <c r="I7035" t="str">
        <f>_xlfn.XLOOKUP(tbl_GL[[#This Row],[Account_key]],tbl_COA[Account_key],tbl_COA[SubClass2],"Not Found")</f>
        <v>Current Assets</v>
      </c>
      <c r="J7035" t="str">
        <f>_xlfn.XLOOKUP(tbl_GL[[#This Row],[Account_key]],tbl_COA[Account_key],tbl_COA[SubAccount],,0)</f>
        <v>Cash at Bank</v>
      </c>
      <c r="K7035">
        <f>YEAR(tbl_GL[[#This Row],[Date]])</f>
        <v>2019</v>
      </c>
    </row>
    <row r="7036" spans="1:11" x14ac:dyDescent="0.35">
      <c r="A7036">
        <v>932.1</v>
      </c>
      <c r="B7036" s="24">
        <v>43621</v>
      </c>
      <c r="C7036">
        <v>3</v>
      </c>
      <c r="D7036" s="13">
        <v>110</v>
      </c>
      <c r="E7036" s="13" t="s">
        <v>84</v>
      </c>
      <c r="F7036" s="17">
        <v>-16200</v>
      </c>
      <c r="G7036" t="str">
        <f>_xlfn.XLOOKUP(tbl_GL[[#This Row],[Account_key]],tbl_COA[Account_key],tbl_COA[Class],"Not Found")</f>
        <v>Liabilities and Owners Equity</v>
      </c>
      <c r="H7036" t="str">
        <f>_xlfn.XLOOKUP(tbl_GL[[#This Row],[Account_key]],tbl_COA[Account_key],tbl_COA[SubClass],"Not Found")</f>
        <v>Liabilities</v>
      </c>
      <c r="I7036" t="str">
        <f>_xlfn.XLOOKUP(tbl_GL[[#This Row],[Account_key]],tbl_COA[Account_key],tbl_COA[SubClass2],"Not Found")</f>
        <v>Current Liabilities</v>
      </c>
      <c r="J7036" t="str">
        <f>_xlfn.XLOOKUP(tbl_GL[[#This Row],[Account_key]],tbl_COA[Account_key],tbl_COA[SubAccount],,0)</f>
        <v>Trade Payables</v>
      </c>
      <c r="K7036">
        <f>YEAR(tbl_GL[[#This Row],[Date]])</f>
        <v>2019</v>
      </c>
    </row>
    <row r="7037" spans="1:11" x14ac:dyDescent="0.35">
      <c r="A7037">
        <v>932.2</v>
      </c>
      <c r="B7037" s="24">
        <v>43624</v>
      </c>
      <c r="C7037">
        <v>3</v>
      </c>
      <c r="D7037" s="13">
        <v>260</v>
      </c>
      <c r="E7037" s="13" t="s">
        <v>97</v>
      </c>
      <c r="F7037" s="17">
        <v>-1894</v>
      </c>
      <c r="G7037" t="str">
        <f>_xlfn.XLOOKUP(tbl_GL[[#This Row],[Account_key]],tbl_COA[Account_key],tbl_COA[Class],"Not Found")</f>
        <v>Operating account</v>
      </c>
      <c r="H7037" t="str">
        <f>_xlfn.XLOOKUP(tbl_GL[[#This Row],[Account_key]],tbl_COA[Account_key],tbl_COA[SubClass],"Not Found")</f>
        <v>Operating Expenses</v>
      </c>
      <c r="I7037" t="str">
        <f>_xlfn.XLOOKUP(tbl_GL[[#This Row],[Account_key]],tbl_COA[Account_key],tbl_COA[SubClass2],"Not Found")</f>
        <v>Marketing</v>
      </c>
      <c r="J7037" t="str">
        <f>_xlfn.XLOOKUP(tbl_GL[[#This Row],[Account_key]],tbl_COA[Account_key],tbl_COA[SubAccount],,0)</f>
        <v>Commissions</v>
      </c>
      <c r="K7037">
        <f>YEAR(tbl_GL[[#This Row],[Date]])</f>
        <v>2019</v>
      </c>
    </row>
    <row r="7038" spans="1:11" x14ac:dyDescent="0.35">
      <c r="A7038">
        <v>933.1</v>
      </c>
      <c r="B7038" s="24">
        <v>43624</v>
      </c>
      <c r="C7038">
        <v>3</v>
      </c>
      <c r="D7038" s="13">
        <v>120</v>
      </c>
      <c r="E7038" s="13" t="s">
        <v>97</v>
      </c>
      <c r="F7038" s="17">
        <v>1894</v>
      </c>
      <c r="G7038" t="str">
        <f>_xlfn.XLOOKUP(tbl_GL[[#This Row],[Account_key]],tbl_COA[Account_key],tbl_COA[Class],"Not Found")</f>
        <v>Liabilities and Owners Equity</v>
      </c>
      <c r="H7038" t="str">
        <f>_xlfn.XLOOKUP(tbl_GL[[#This Row],[Account_key]],tbl_COA[Account_key],tbl_COA[SubClass],"Not Found")</f>
        <v>Liabilities</v>
      </c>
      <c r="I7038" t="str">
        <f>_xlfn.XLOOKUP(tbl_GL[[#This Row],[Account_key]],tbl_COA[Account_key],tbl_COA[SubClass2],"Not Found")</f>
        <v>Current Liabilities</v>
      </c>
      <c r="J7038" t="str">
        <f>_xlfn.XLOOKUP(tbl_GL[[#This Row],[Account_key]],tbl_COA[Account_key],tbl_COA[SubAccount],,0)</f>
        <v>Accrued Expenses</v>
      </c>
      <c r="K7038">
        <f>YEAR(tbl_GL[[#This Row],[Date]])</f>
        <v>2019</v>
      </c>
    </row>
    <row r="7039" spans="1:11" x14ac:dyDescent="0.35">
      <c r="A7039">
        <v>933.2</v>
      </c>
      <c r="B7039" s="24">
        <v>43626</v>
      </c>
      <c r="C7039">
        <v>3</v>
      </c>
      <c r="D7039" s="13">
        <v>290</v>
      </c>
      <c r="E7039" s="13" t="s">
        <v>99</v>
      </c>
      <c r="F7039" s="17">
        <v>-128</v>
      </c>
      <c r="G7039" t="str">
        <f>_xlfn.XLOOKUP(tbl_GL[[#This Row],[Account_key]],tbl_COA[Account_key],tbl_COA[Class],"Not Found")</f>
        <v>Operating account</v>
      </c>
      <c r="H7039" t="str">
        <f>_xlfn.XLOOKUP(tbl_GL[[#This Row],[Account_key]],tbl_COA[Account_key],tbl_COA[SubClass],"Not Found")</f>
        <v>Operating Expenses</v>
      </c>
      <c r="I7039" t="str">
        <f>_xlfn.XLOOKUP(tbl_GL[[#This Row],[Account_key]],tbl_COA[Account_key],tbl_COA[SubClass2],"Not Found")</f>
        <v>Administration</v>
      </c>
      <c r="J7039" t="str">
        <f>_xlfn.XLOOKUP(tbl_GL[[#This Row],[Account_key]],tbl_COA[Account_key],tbl_COA[SubAccount],,0)</f>
        <v>Travel</v>
      </c>
      <c r="K7039">
        <f>YEAR(tbl_GL[[#This Row],[Date]])</f>
        <v>2019</v>
      </c>
    </row>
    <row r="7040" spans="1:11" x14ac:dyDescent="0.35">
      <c r="A7040">
        <v>934.1</v>
      </c>
      <c r="B7040" s="24">
        <v>43626</v>
      </c>
      <c r="C7040">
        <v>3</v>
      </c>
      <c r="D7040" s="13">
        <v>20</v>
      </c>
      <c r="E7040" s="13" t="s">
        <v>99</v>
      </c>
      <c r="F7040" s="17">
        <v>-128</v>
      </c>
      <c r="G7040" t="str">
        <f>_xlfn.XLOOKUP(tbl_GL[[#This Row],[Account_key]],tbl_COA[Account_key],tbl_COA[Class],"Not Found")</f>
        <v>Assets</v>
      </c>
      <c r="H7040" t="str">
        <f>_xlfn.XLOOKUP(tbl_GL[[#This Row],[Account_key]],tbl_COA[Account_key],tbl_COA[SubClass],"Not Found")</f>
        <v>Assets</v>
      </c>
      <c r="I7040" t="str">
        <f>_xlfn.XLOOKUP(tbl_GL[[#This Row],[Account_key]],tbl_COA[Account_key],tbl_COA[SubClass2],"Not Found")</f>
        <v>Current Assets</v>
      </c>
      <c r="J7040" t="str">
        <f>_xlfn.XLOOKUP(tbl_GL[[#This Row],[Account_key]],tbl_COA[Account_key],tbl_COA[SubAccount],,0)</f>
        <v>Cash in hand</v>
      </c>
      <c r="K7040">
        <f>YEAR(tbl_GL[[#This Row],[Date]])</f>
        <v>2019</v>
      </c>
    </row>
    <row r="7041" spans="1:11" x14ac:dyDescent="0.35">
      <c r="A7041">
        <v>934.2</v>
      </c>
      <c r="B7041" s="24">
        <v>43626</v>
      </c>
      <c r="C7041">
        <v>3</v>
      </c>
      <c r="D7041" s="13">
        <v>260</v>
      </c>
      <c r="E7041" s="13" t="s">
        <v>83</v>
      </c>
      <c r="F7041" s="17">
        <v>366</v>
      </c>
      <c r="G7041" t="str">
        <f>_xlfn.XLOOKUP(tbl_GL[[#This Row],[Account_key]],tbl_COA[Account_key],tbl_COA[Class],"Not Found")</f>
        <v>Operating account</v>
      </c>
      <c r="H7041" t="str">
        <f>_xlfn.XLOOKUP(tbl_GL[[#This Row],[Account_key]],tbl_COA[Account_key],tbl_COA[SubClass],"Not Found")</f>
        <v>Operating Expenses</v>
      </c>
      <c r="I7041" t="str">
        <f>_xlfn.XLOOKUP(tbl_GL[[#This Row],[Account_key]],tbl_COA[Account_key],tbl_COA[SubClass2],"Not Found")</f>
        <v>Marketing</v>
      </c>
      <c r="J7041" t="str">
        <f>_xlfn.XLOOKUP(tbl_GL[[#This Row],[Account_key]],tbl_COA[Account_key],tbl_COA[SubAccount],,0)</f>
        <v>Commissions</v>
      </c>
      <c r="K7041">
        <f>YEAR(tbl_GL[[#This Row],[Date]])</f>
        <v>2019</v>
      </c>
    </row>
    <row r="7042" spans="1:11" x14ac:dyDescent="0.35">
      <c r="A7042">
        <v>935.1</v>
      </c>
      <c r="B7042" s="24">
        <v>43626</v>
      </c>
      <c r="C7042">
        <v>3</v>
      </c>
      <c r="D7042" s="13">
        <v>20</v>
      </c>
      <c r="E7042" s="13" t="s">
        <v>83</v>
      </c>
      <c r="F7042" s="17">
        <v>366</v>
      </c>
      <c r="G7042" t="str">
        <f>_xlfn.XLOOKUP(tbl_GL[[#This Row],[Account_key]],tbl_COA[Account_key],tbl_COA[Class],"Not Found")</f>
        <v>Assets</v>
      </c>
      <c r="H7042" t="str">
        <f>_xlfn.XLOOKUP(tbl_GL[[#This Row],[Account_key]],tbl_COA[Account_key],tbl_COA[SubClass],"Not Found")</f>
        <v>Assets</v>
      </c>
      <c r="I7042" t="str">
        <f>_xlfn.XLOOKUP(tbl_GL[[#This Row],[Account_key]],tbl_COA[Account_key],tbl_COA[SubClass2],"Not Found")</f>
        <v>Current Assets</v>
      </c>
      <c r="J7042" t="str">
        <f>_xlfn.XLOOKUP(tbl_GL[[#This Row],[Account_key]],tbl_COA[Account_key],tbl_COA[SubAccount],,0)</f>
        <v>Cash in hand</v>
      </c>
      <c r="K7042">
        <f>YEAR(tbl_GL[[#This Row],[Date]])</f>
        <v>2019</v>
      </c>
    </row>
    <row r="7043" spans="1:11" x14ac:dyDescent="0.35">
      <c r="A7043">
        <v>935.2</v>
      </c>
      <c r="B7043" s="24">
        <v>43627</v>
      </c>
      <c r="C7043">
        <v>3</v>
      </c>
      <c r="D7043" s="13">
        <v>300</v>
      </c>
      <c r="E7043" s="13" t="s">
        <v>97</v>
      </c>
      <c r="F7043" s="17">
        <v>-2050</v>
      </c>
      <c r="G7043" t="str">
        <f>_xlfn.XLOOKUP(tbl_GL[[#This Row],[Account_key]],tbl_COA[Account_key],tbl_COA[Class],"Not Found")</f>
        <v>Operating account</v>
      </c>
      <c r="H7043" t="str">
        <f>_xlfn.XLOOKUP(tbl_GL[[#This Row],[Account_key]],tbl_COA[Account_key],tbl_COA[SubClass],"Not Found")</f>
        <v>Operating Expenses</v>
      </c>
      <c r="I7043" t="str">
        <f>_xlfn.XLOOKUP(tbl_GL[[#This Row],[Account_key]],tbl_COA[Account_key],tbl_COA[SubClass2],"Not Found")</f>
        <v>Administration</v>
      </c>
      <c r="J7043" t="str">
        <f>_xlfn.XLOOKUP(tbl_GL[[#This Row],[Account_key]],tbl_COA[Account_key],tbl_COA[SubAccount],,0)</f>
        <v>Entertainment</v>
      </c>
      <c r="K7043">
        <f>YEAR(tbl_GL[[#This Row],[Date]])</f>
        <v>2019</v>
      </c>
    </row>
    <row r="7044" spans="1:11" x14ac:dyDescent="0.35">
      <c r="A7044">
        <v>936.1</v>
      </c>
      <c r="B7044" s="24">
        <v>43627</v>
      </c>
      <c r="C7044">
        <v>3</v>
      </c>
      <c r="D7044" s="13">
        <v>120</v>
      </c>
      <c r="E7044" s="13" t="s">
        <v>97</v>
      </c>
      <c r="F7044" s="17">
        <v>2050</v>
      </c>
      <c r="G7044" t="str">
        <f>_xlfn.XLOOKUP(tbl_GL[[#This Row],[Account_key]],tbl_COA[Account_key],tbl_COA[Class],"Not Found")</f>
        <v>Liabilities and Owners Equity</v>
      </c>
      <c r="H7044" t="str">
        <f>_xlfn.XLOOKUP(tbl_GL[[#This Row],[Account_key]],tbl_COA[Account_key],tbl_COA[SubClass],"Not Found")</f>
        <v>Liabilities</v>
      </c>
      <c r="I7044" t="str">
        <f>_xlfn.XLOOKUP(tbl_GL[[#This Row],[Account_key]],tbl_COA[Account_key],tbl_COA[SubClass2],"Not Found")</f>
        <v>Current Liabilities</v>
      </c>
      <c r="J7044" t="str">
        <f>_xlfn.XLOOKUP(tbl_GL[[#This Row],[Account_key]],tbl_COA[Account_key],tbl_COA[SubAccount],,0)</f>
        <v>Accrued Expenses</v>
      </c>
      <c r="K7044">
        <f>YEAR(tbl_GL[[#This Row],[Date]])</f>
        <v>2019</v>
      </c>
    </row>
    <row r="7045" spans="1:11" x14ac:dyDescent="0.35">
      <c r="A7045">
        <v>936.2</v>
      </c>
      <c r="B7045" s="24">
        <v>43630</v>
      </c>
      <c r="C7045">
        <v>3</v>
      </c>
      <c r="D7045" s="13">
        <v>230</v>
      </c>
      <c r="E7045" s="13" t="s">
        <v>4</v>
      </c>
      <c r="F7045" s="17">
        <v>-814</v>
      </c>
      <c r="G7045" t="str">
        <f>_xlfn.XLOOKUP(tbl_GL[[#This Row],[Account_key]],tbl_COA[Account_key],tbl_COA[Class],"Not Found")</f>
        <v>Trading account</v>
      </c>
      <c r="H7045" t="str">
        <f>_xlfn.XLOOKUP(tbl_GL[[#This Row],[Account_key]],tbl_COA[Account_key],tbl_COA[SubClass],"Not Found")</f>
        <v>Cost of Sales</v>
      </c>
      <c r="I7045" t="str">
        <f>_xlfn.XLOOKUP(tbl_GL[[#This Row],[Account_key]],tbl_COA[Account_key],tbl_COA[SubClass2],"Not Found")</f>
        <v>Cost of Sales</v>
      </c>
      <c r="J7045" t="str">
        <f>_xlfn.XLOOKUP(tbl_GL[[#This Row],[Account_key]],tbl_COA[Account_key],tbl_COA[SubAccount],,0)</f>
        <v>Cost of Sales</v>
      </c>
      <c r="K7045">
        <f>YEAR(tbl_GL[[#This Row],[Date]])</f>
        <v>2019</v>
      </c>
    </row>
    <row r="7046" spans="1:11" x14ac:dyDescent="0.35">
      <c r="A7046">
        <v>937.1</v>
      </c>
      <c r="B7046" s="24">
        <v>43630</v>
      </c>
      <c r="C7046">
        <v>3</v>
      </c>
      <c r="D7046" s="13">
        <v>60</v>
      </c>
      <c r="E7046" s="13" t="s">
        <v>4</v>
      </c>
      <c r="F7046" s="17">
        <v>-814</v>
      </c>
      <c r="G7046" t="str">
        <f>_xlfn.XLOOKUP(tbl_GL[[#This Row],[Account_key]],tbl_COA[Account_key],tbl_COA[Class],"Not Found")</f>
        <v>Assets</v>
      </c>
      <c r="H7046" t="str">
        <f>_xlfn.XLOOKUP(tbl_GL[[#This Row],[Account_key]],tbl_COA[Account_key],tbl_COA[SubClass],"Not Found")</f>
        <v>Assets</v>
      </c>
      <c r="I7046" t="str">
        <f>_xlfn.XLOOKUP(tbl_GL[[#This Row],[Account_key]],tbl_COA[Account_key],tbl_COA[SubClass2],"Not Found")</f>
        <v>Current Assets</v>
      </c>
      <c r="J7046" t="str">
        <f>_xlfn.XLOOKUP(tbl_GL[[#This Row],[Account_key]],tbl_COA[Account_key],tbl_COA[SubAccount],,0)</f>
        <v>Inventory</v>
      </c>
      <c r="K7046">
        <f>YEAR(tbl_GL[[#This Row],[Date]])</f>
        <v>2019</v>
      </c>
    </row>
    <row r="7047" spans="1:11" x14ac:dyDescent="0.35">
      <c r="A7047">
        <v>937.2</v>
      </c>
      <c r="B7047" s="24">
        <v>43630</v>
      </c>
      <c r="C7047">
        <v>3</v>
      </c>
      <c r="D7047" s="13">
        <v>260</v>
      </c>
      <c r="E7047" s="13" t="s">
        <v>97</v>
      </c>
      <c r="F7047" s="17">
        <v>-1909</v>
      </c>
      <c r="G7047" t="str">
        <f>_xlfn.XLOOKUP(tbl_GL[[#This Row],[Account_key]],tbl_COA[Account_key],tbl_COA[Class],"Not Found")</f>
        <v>Operating account</v>
      </c>
      <c r="H7047" t="str">
        <f>_xlfn.XLOOKUP(tbl_GL[[#This Row],[Account_key]],tbl_COA[Account_key],tbl_COA[SubClass],"Not Found")</f>
        <v>Operating Expenses</v>
      </c>
      <c r="I7047" t="str">
        <f>_xlfn.XLOOKUP(tbl_GL[[#This Row],[Account_key]],tbl_COA[Account_key],tbl_COA[SubClass2],"Not Found")</f>
        <v>Marketing</v>
      </c>
      <c r="J7047" t="str">
        <f>_xlfn.XLOOKUP(tbl_GL[[#This Row],[Account_key]],tbl_COA[Account_key],tbl_COA[SubAccount],,0)</f>
        <v>Commissions</v>
      </c>
      <c r="K7047">
        <f>YEAR(tbl_GL[[#This Row],[Date]])</f>
        <v>2019</v>
      </c>
    </row>
    <row r="7048" spans="1:11" x14ac:dyDescent="0.35">
      <c r="A7048">
        <v>938.1</v>
      </c>
      <c r="B7048" s="24">
        <v>43630</v>
      </c>
      <c r="C7048">
        <v>3</v>
      </c>
      <c r="D7048" s="13">
        <v>120</v>
      </c>
      <c r="E7048" s="13" t="s">
        <v>97</v>
      </c>
      <c r="F7048" s="17">
        <v>1909</v>
      </c>
      <c r="G7048" t="str">
        <f>_xlfn.XLOOKUP(tbl_GL[[#This Row],[Account_key]],tbl_COA[Account_key],tbl_COA[Class],"Not Found")</f>
        <v>Liabilities and Owners Equity</v>
      </c>
      <c r="H7048" t="str">
        <f>_xlfn.XLOOKUP(tbl_GL[[#This Row],[Account_key]],tbl_COA[Account_key],tbl_COA[SubClass],"Not Found")</f>
        <v>Liabilities</v>
      </c>
      <c r="I7048" t="str">
        <f>_xlfn.XLOOKUP(tbl_GL[[#This Row],[Account_key]],tbl_COA[Account_key],tbl_COA[SubClass2],"Not Found")</f>
        <v>Current Liabilities</v>
      </c>
      <c r="J7048" t="str">
        <f>_xlfn.XLOOKUP(tbl_GL[[#This Row],[Account_key]],tbl_COA[Account_key],tbl_COA[SubAccount],,0)</f>
        <v>Accrued Expenses</v>
      </c>
      <c r="K7048">
        <f>YEAR(tbl_GL[[#This Row],[Date]])</f>
        <v>2019</v>
      </c>
    </row>
    <row r="7049" spans="1:11" x14ac:dyDescent="0.35">
      <c r="A7049">
        <v>938.2</v>
      </c>
      <c r="B7049" s="24">
        <v>43630</v>
      </c>
      <c r="C7049">
        <v>3</v>
      </c>
      <c r="D7049" s="13">
        <v>10</v>
      </c>
      <c r="E7049" s="13" t="s">
        <v>98</v>
      </c>
      <c r="F7049" s="17">
        <v>-2219</v>
      </c>
      <c r="G7049" t="str">
        <f>_xlfn.XLOOKUP(tbl_GL[[#This Row],[Account_key]],tbl_COA[Account_key],tbl_COA[Class],"Not Found")</f>
        <v>Assets</v>
      </c>
      <c r="H7049" t="str">
        <f>_xlfn.XLOOKUP(tbl_GL[[#This Row],[Account_key]],tbl_COA[Account_key],tbl_COA[SubClass],"Not Found")</f>
        <v>Assets</v>
      </c>
      <c r="I7049" t="str">
        <f>_xlfn.XLOOKUP(tbl_GL[[#This Row],[Account_key]],tbl_COA[Account_key],tbl_COA[SubClass2],"Not Found")</f>
        <v>Current Assets</v>
      </c>
      <c r="J7049" t="str">
        <f>_xlfn.XLOOKUP(tbl_GL[[#This Row],[Account_key]],tbl_COA[Account_key],tbl_COA[SubAccount],,0)</f>
        <v>Cash at Bank</v>
      </c>
      <c r="K7049">
        <f>YEAR(tbl_GL[[#This Row],[Date]])</f>
        <v>2019</v>
      </c>
    </row>
    <row r="7050" spans="1:11" x14ac:dyDescent="0.35">
      <c r="A7050">
        <v>939.1</v>
      </c>
      <c r="B7050" s="24">
        <v>43630</v>
      </c>
      <c r="C7050">
        <v>3</v>
      </c>
      <c r="D7050" s="13">
        <v>120</v>
      </c>
      <c r="E7050" s="13" t="s">
        <v>98</v>
      </c>
      <c r="F7050" s="17">
        <v>-2219</v>
      </c>
      <c r="G7050" t="str">
        <f>_xlfn.XLOOKUP(tbl_GL[[#This Row],[Account_key]],tbl_COA[Account_key],tbl_COA[Class],"Not Found")</f>
        <v>Liabilities and Owners Equity</v>
      </c>
      <c r="H7050" t="str">
        <f>_xlfn.XLOOKUP(tbl_GL[[#This Row],[Account_key]],tbl_COA[Account_key],tbl_COA[SubClass],"Not Found")</f>
        <v>Liabilities</v>
      </c>
      <c r="I7050" t="str">
        <f>_xlfn.XLOOKUP(tbl_GL[[#This Row],[Account_key]],tbl_COA[Account_key],tbl_COA[SubClass2],"Not Found")</f>
        <v>Current Liabilities</v>
      </c>
      <c r="J7050" t="str">
        <f>_xlfn.XLOOKUP(tbl_GL[[#This Row],[Account_key]],tbl_COA[Account_key],tbl_COA[SubAccount],,0)</f>
        <v>Accrued Expenses</v>
      </c>
      <c r="K7050">
        <f>YEAR(tbl_GL[[#This Row],[Date]])</f>
        <v>2019</v>
      </c>
    </row>
    <row r="7051" spans="1:11" x14ac:dyDescent="0.35">
      <c r="A7051">
        <v>939.2</v>
      </c>
      <c r="B7051" s="24">
        <v>43630</v>
      </c>
      <c r="C7051">
        <v>3</v>
      </c>
      <c r="D7051" s="13">
        <v>210</v>
      </c>
      <c r="E7051" s="13" t="s">
        <v>7</v>
      </c>
      <c r="F7051" s="17">
        <v>2893</v>
      </c>
      <c r="G7051" t="str">
        <f>_xlfn.XLOOKUP(tbl_GL[[#This Row],[Account_key]],tbl_COA[Account_key],tbl_COA[Class],"Not Found")</f>
        <v>Trading account</v>
      </c>
      <c r="H7051" t="str">
        <f>_xlfn.XLOOKUP(tbl_GL[[#This Row],[Account_key]],tbl_COA[Account_key],tbl_COA[SubClass],"Not Found")</f>
        <v>Sales</v>
      </c>
      <c r="I7051" t="str">
        <f>_xlfn.XLOOKUP(tbl_GL[[#This Row],[Account_key]],tbl_COA[Account_key],tbl_COA[SubClass2],"Not Found")</f>
        <v>Sales</v>
      </c>
      <c r="J7051" t="str">
        <f>_xlfn.XLOOKUP(tbl_GL[[#This Row],[Account_key]],tbl_COA[Account_key],tbl_COA[SubAccount],,0)</f>
        <v>Sales</v>
      </c>
      <c r="K7051">
        <f>YEAR(tbl_GL[[#This Row],[Date]])</f>
        <v>2019</v>
      </c>
    </row>
    <row r="7052" spans="1:11" x14ac:dyDescent="0.35">
      <c r="A7052">
        <v>940.1</v>
      </c>
      <c r="B7052" s="24">
        <v>43630</v>
      </c>
      <c r="C7052">
        <v>3</v>
      </c>
      <c r="D7052" s="13">
        <v>10</v>
      </c>
      <c r="E7052" s="13" t="s">
        <v>7</v>
      </c>
      <c r="F7052" s="17">
        <v>2893</v>
      </c>
      <c r="G7052" t="str">
        <f>_xlfn.XLOOKUP(tbl_GL[[#This Row],[Account_key]],tbl_COA[Account_key],tbl_COA[Class],"Not Found")</f>
        <v>Assets</v>
      </c>
      <c r="H7052" t="str">
        <f>_xlfn.XLOOKUP(tbl_GL[[#This Row],[Account_key]],tbl_COA[Account_key],tbl_COA[SubClass],"Not Found")</f>
        <v>Assets</v>
      </c>
      <c r="I7052" t="str">
        <f>_xlfn.XLOOKUP(tbl_GL[[#This Row],[Account_key]],tbl_COA[Account_key],tbl_COA[SubClass2],"Not Found")</f>
        <v>Current Assets</v>
      </c>
      <c r="J7052" t="str">
        <f>_xlfn.XLOOKUP(tbl_GL[[#This Row],[Account_key]],tbl_COA[Account_key],tbl_COA[SubAccount],,0)</f>
        <v>Cash at Bank</v>
      </c>
      <c r="K7052">
        <f>YEAR(tbl_GL[[#This Row],[Date]])</f>
        <v>2019</v>
      </c>
    </row>
    <row r="7053" spans="1:11" x14ac:dyDescent="0.35">
      <c r="A7053">
        <v>940.2</v>
      </c>
      <c r="B7053" s="24">
        <v>43630</v>
      </c>
      <c r="C7053">
        <v>3</v>
      </c>
      <c r="D7053" s="13">
        <v>230</v>
      </c>
      <c r="E7053" s="13" t="s">
        <v>4</v>
      </c>
      <c r="F7053" s="17">
        <v>-3219</v>
      </c>
      <c r="G7053" t="str">
        <f>_xlfn.XLOOKUP(tbl_GL[[#This Row],[Account_key]],tbl_COA[Account_key],tbl_COA[Class],"Not Found")</f>
        <v>Trading account</v>
      </c>
      <c r="H7053" t="str">
        <f>_xlfn.XLOOKUP(tbl_GL[[#This Row],[Account_key]],tbl_COA[Account_key],tbl_COA[SubClass],"Not Found")</f>
        <v>Cost of Sales</v>
      </c>
      <c r="I7053" t="str">
        <f>_xlfn.XLOOKUP(tbl_GL[[#This Row],[Account_key]],tbl_COA[Account_key],tbl_COA[SubClass2],"Not Found")</f>
        <v>Cost of Sales</v>
      </c>
      <c r="J7053" t="str">
        <f>_xlfn.XLOOKUP(tbl_GL[[#This Row],[Account_key]],tbl_COA[Account_key],tbl_COA[SubAccount],,0)</f>
        <v>Cost of Sales</v>
      </c>
      <c r="K7053">
        <f>YEAR(tbl_GL[[#This Row],[Date]])</f>
        <v>2019</v>
      </c>
    </row>
    <row r="7054" spans="1:11" x14ac:dyDescent="0.35">
      <c r="A7054">
        <v>941.1</v>
      </c>
      <c r="B7054" s="24">
        <v>43630</v>
      </c>
      <c r="C7054">
        <v>3</v>
      </c>
      <c r="D7054" s="13">
        <v>60</v>
      </c>
      <c r="E7054" s="13" t="s">
        <v>4</v>
      </c>
      <c r="F7054" s="17">
        <v>-3219</v>
      </c>
      <c r="G7054" t="str">
        <f>_xlfn.XLOOKUP(tbl_GL[[#This Row],[Account_key]],tbl_COA[Account_key],tbl_COA[Class],"Not Found")</f>
        <v>Assets</v>
      </c>
      <c r="H7054" t="str">
        <f>_xlfn.XLOOKUP(tbl_GL[[#This Row],[Account_key]],tbl_COA[Account_key],tbl_COA[SubClass],"Not Found")</f>
        <v>Assets</v>
      </c>
      <c r="I7054" t="str">
        <f>_xlfn.XLOOKUP(tbl_GL[[#This Row],[Account_key]],tbl_COA[Account_key],tbl_COA[SubClass2],"Not Found")</f>
        <v>Current Assets</v>
      </c>
      <c r="J7054" t="str">
        <f>_xlfn.XLOOKUP(tbl_GL[[#This Row],[Account_key]],tbl_COA[Account_key],tbl_COA[SubAccount],,0)</f>
        <v>Inventory</v>
      </c>
      <c r="K7054">
        <f>YEAR(tbl_GL[[#This Row],[Date]])</f>
        <v>2019</v>
      </c>
    </row>
    <row r="7055" spans="1:11" x14ac:dyDescent="0.35">
      <c r="A7055">
        <v>941.2</v>
      </c>
      <c r="B7055" s="24">
        <v>43630</v>
      </c>
      <c r="C7055">
        <v>3</v>
      </c>
      <c r="D7055" s="13">
        <v>210</v>
      </c>
      <c r="E7055" s="13" t="s">
        <v>8</v>
      </c>
      <c r="F7055" s="17">
        <v>12908</v>
      </c>
      <c r="G7055" t="str">
        <f>_xlfn.XLOOKUP(tbl_GL[[#This Row],[Account_key]],tbl_COA[Account_key],tbl_COA[Class],"Not Found")</f>
        <v>Trading account</v>
      </c>
      <c r="H7055" t="str">
        <f>_xlfn.XLOOKUP(tbl_GL[[#This Row],[Account_key]],tbl_COA[Account_key],tbl_COA[SubClass],"Not Found")</f>
        <v>Sales</v>
      </c>
      <c r="I7055" t="str">
        <f>_xlfn.XLOOKUP(tbl_GL[[#This Row],[Account_key]],tbl_COA[Account_key],tbl_COA[SubClass2],"Not Found")</f>
        <v>Sales</v>
      </c>
      <c r="J7055" t="str">
        <f>_xlfn.XLOOKUP(tbl_GL[[#This Row],[Account_key]],tbl_COA[Account_key],tbl_COA[SubAccount],,0)</f>
        <v>Sales</v>
      </c>
      <c r="K7055">
        <f>YEAR(tbl_GL[[#This Row],[Date]])</f>
        <v>2019</v>
      </c>
    </row>
    <row r="7056" spans="1:11" x14ac:dyDescent="0.35">
      <c r="A7056">
        <v>942.1</v>
      </c>
      <c r="B7056" s="24">
        <v>43630</v>
      </c>
      <c r="C7056">
        <v>3</v>
      </c>
      <c r="D7056" s="13">
        <v>30</v>
      </c>
      <c r="E7056" s="13" t="s">
        <v>8</v>
      </c>
      <c r="F7056" s="17">
        <v>12908</v>
      </c>
      <c r="G7056" t="str">
        <f>_xlfn.XLOOKUP(tbl_GL[[#This Row],[Account_key]],tbl_COA[Account_key],tbl_COA[Class],"Not Found")</f>
        <v>Assets</v>
      </c>
      <c r="H7056" t="str">
        <f>_xlfn.XLOOKUP(tbl_GL[[#This Row],[Account_key]],tbl_COA[Account_key],tbl_COA[SubClass],"Not Found")</f>
        <v>Assets</v>
      </c>
      <c r="I7056" t="str">
        <f>_xlfn.XLOOKUP(tbl_GL[[#This Row],[Account_key]],tbl_COA[Account_key],tbl_COA[SubClass2],"Not Found")</f>
        <v>Current Assets</v>
      </c>
      <c r="J7056" t="str">
        <f>_xlfn.XLOOKUP(tbl_GL[[#This Row],[Account_key]],tbl_COA[Account_key],tbl_COA[SubAccount],,0)</f>
        <v>Trade Receivables</v>
      </c>
      <c r="K7056">
        <f>YEAR(tbl_GL[[#This Row],[Date]])</f>
        <v>2019</v>
      </c>
    </row>
    <row r="7057" spans="1:11" x14ac:dyDescent="0.35">
      <c r="A7057">
        <v>942.2</v>
      </c>
      <c r="B7057" s="24">
        <v>43631</v>
      </c>
      <c r="C7057">
        <v>3</v>
      </c>
      <c r="D7057" s="13">
        <v>10</v>
      </c>
      <c r="E7057" s="13" t="s">
        <v>112</v>
      </c>
      <c r="F7057" s="17">
        <v>-225</v>
      </c>
      <c r="G7057" t="str">
        <f>_xlfn.XLOOKUP(tbl_GL[[#This Row],[Account_key]],tbl_COA[Account_key],tbl_COA[Class],"Not Found")</f>
        <v>Assets</v>
      </c>
      <c r="H7057" t="str">
        <f>_xlfn.XLOOKUP(tbl_GL[[#This Row],[Account_key]],tbl_COA[Account_key],tbl_COA[SubClass],"Not Found")</f>
        <v>Assets</v>
      </c>
      <c r="I7057" t="str">
        <f>_xlfn.XLOOKUP(tbl_GL[[#This Row],[Account_key]],tbl_COA[Account_key],tbl_COA[SubClass2],"Not Found")</f>
        <v>Current Assets</v>
      </c>
      <c r="J7057" t="str">
        <f>_xlfn.XLOOKUP(tbl_GL[[#This Row],[Account_key]],tbl_COA[Account_key],tbl_COA[SubAccount],,0)</f>
        <v>Cash at Bank</v>
      </c>
      <c r="K7057">
        <f>YEAR(tbl_GL[[#This Row],[Date]])</f>
        <v>2019</v>
      </c>
    </row>
    <row r="7058" spans="1:11" x14ac:dyDescent="0.35">
      <c r="A7058">
        <v>943.1</v>
      </c>
      <c r="B7058" s="24">
        <v>43631</v>
      </c>
      <c r="C7058">
        <v>3</v>
      </c>
      <c r="D7058" s="13">
        <v>121</v>
      </c>
      <c r="E7058" s="13" t="s">
        <v>112</v>
      </c>
      <c r="F7058" s="17">
        <v>-225</v>
      </c>
      <c r="G7058" t="str">
        <f>_xlfn.XLOOKUP(tbl_GL[[#This Row],[Account_key]],tbl_COA[Account_key],tbl_COA[Class],"Not Found")</f>
        <v>Liabilities and Owners Equity</v>
      </c>
      <c r="H7058" t="str">
        <f>_xlfn.XLOOKUP(tbl_GL[[#This Row],[Account_key]],tbl_COA[Account_key],tbl_COA[SubClass],"Not Found")</f>
        <v>Liabilities</v>
      </c>
      <c r="I7058" t="str">
        <f>_xlfn.XLOOKUP(tbl_GL[[#This Row],[Account_key]],tbl_COA[Account_key],tbl_COA[SubClass2],"Not Found")</f>
        <v>Current Liabilities</v>
      </c>
      <c r="J7058" t="str">
        <f>_xlfn.XLOOKUP(tbl_GL[[#This Row],[Account_key]],tbl_COA[Account_key],tbl_COA[SubAccount],,0)</f>
        <v>Interest Payable</v>
      </c>
      <c r="K7058">
        <f>YEAR(tbl_GL[[#This Row],[Date]])</f>
        <v>2019</v>
      </c>
    </row>
    <row r="7059" spans="1:11" x14ac:dyDescent="0.35">
      <c r="A7059">
        <v>943.2</v>
      </c>
      <c r="B7059" s="24">
        <v>43631</v>
      </c>
      <c r="C7059">
        <v>3</v>
      </c>
      <c r="D7059" s="13">
        <v>10</v>
      </c>
      <c r="E7059" s="13" t="s">
        <v>98</v>
      </c>
      <c r="F7059" s="17">
        <v>-1784</v>
      </c>
      <c r="G7059" t="str">
        <f>_xlfn.XLOOKUP(tbl_GL[[#This Row],[Account_key]],tbl_COA[Account_key],tbl_COA[Class],"Not Found")</f>
        <v>Assets</v>
      </c>
      <c r="H7059" t="str">
        <f>_xlfn.XLOOKUP(tbl_GL[[#This Row],[Account_key]],tbl_COA[Account_key],tbl_COA[SubClass],"Not Found")</f>
        <v>Assets</v>
      </c>
      <c r="I7059" t="str">
        <f>_xlfn.XLOOKUP(tbl_GL[[#This Row],[Account_key]],tbl_COA[Account_key],tbl_COA[SubClass2],"Not Found")</f>
        <v>Current Assets</v>
      </c>
      <c r="J7059" t="str">
        <f>_xlfn.XLOOKUP(tbl_GL[[#This Row],[Account_key]],tbl_COA[Account_key],tbl_COA[SubAccount],,0)</f>
        <v>Cash at Bank</v>
      </c>
      <c r="K7059">
        <f>YEAR(tbl_GL[[#This Row],[Date]])</f>
        <v>2019</v>
      </c>
    </row>
    <row r="7060" spans="1:11" x14ac:dyDescent="0.35">
      <c r="A7060">
        <v>944.1</v>
      </c>
      <c r="B7060" s="24">
        <v>43631</v>
      </c>
      <c r="C7060">
        <v>3</v>
      </c>
      <c r="D7060" s="13">
        <v>120</v>
      </c>
      <c r="E7060" s="13" t="s">
        <v>98</v>
      </c>
      <c r="F7060" s="17">
        <v>-1784</v>
      </c>
      <c r="G7060" t="str">
        <f>_xlfn.XLOOKUP(tbl_GL[[#This Row],[Account_key]],tbl_COA[Account_key],tbl_COA[Class],"Not Found")</f>
        <v>Liabilities and Owners Equity</v>
      </c>
      <c r="H7060" t="str">
        <f>_xlfn.XLOOKUP(tbl_GL[[#This Row],[Account_key]],tbl_COA[Account_key],tbl_COA[SubClass],"Not Found")</f>
        <v>Liabilities</v>
      </c>
      <c r="I7060" t="str">
        <f>_xlfn.XLOOKUP(tbl_GL[[#This Row],[Account_key]],tbl_COA[Account_key],tbl_COA[SubClass2],"Not Found")</f>
        <v>Current Liabilities</v>
      </c>
      <c r="J7060" t="str">
        <f>_xlfn.XLOOKUP(tbl_GL[[#This Row],[Account_key]],tbl_COA[Account_key],tbl_COA[SubAccount],,0)</f>
        <v>Accrued Expenses</v>
      </c>
      <c r="K7060">
        <f>YEAR(tbl_GL[[#This Row],[Date]])</f>
        <v>2019</v>
      </c>
    </row>
    <row r="7061" spans="1:11" x14ac:dyDescent="0.35">
      <c r="A7061">
        <v>944.2</v>
      </c>
      <c r="B7061" s="24">
        <v>43633</v>
      </c>
      <c r="C7061">
        <v>3</v>
      </c>
      <c r="D7061" s="13">
        <v>260</v>
      </c>
      <c r="E7061" s="13" t="s">
        <v>97</v>
      </c>
      <c r="F7061" s="17">
        <v>-2371</v>
      </c>
      <c r="G7061" t="str">
        <f>_xlfn.XLOOKUP(tbl_GL[[#This Row],[Account_key]],tbl_COA[Account_key],tbl_COA[Class],"Not Found")</f>
        <v>Operating account</v>
      </c>
      <c r="H7061" t="str">
        <f>_xlfn.XLOOKUP(tbl_GL[[#This Row],[Account_key]],tbl_COA[Account_key],tbl_COA[SubClass],"Not Found")</f>
        <v>Operating Expenses</v>
      </c>
      <c r="I7061" t="str">
        <f>_xlfn.XLOOKUP(tbl_GL[[#This Row],[Account_key]],tbl_COA[Account_key],tbl_COA[SubClass2],"Not Found")</f>
        <v>Marketing</v>
      </c>
      <c r="J7061" t="str">
        <f>_xlfn.XLOOKUP(tbl_GL[[#This Row],[Account_key]],tbl_COA[Account_key],tbl_COA[SubAccount],,0)</f>
        <v>Commissions</v>
      </c>
      <c r="K7061">
        <f>YEAR(tbl_GL[[#This Row],[Date]])</f>
        <v>2019</v>
      </c>
    </row>
    <row r="7062" spans="1:11" x14ac:dyDescent="0.35">
      <c r="A7062">
        <v>945.1</v>
      </c>
      <c r="B7062" s="24">
        <v>43633</v>
      </c>
      <c r="C7062">
        <v>3</v>
      </c>
      <c r="D7062" s="13">
        <v>120</v>
      </c>
      <c r="E7062" s="13" t="s">
        <v>97</v>
      </c>
      <c r="F7062" s="17">
        <v>2371</v>
      </c>
      <c r="G7062" t="str">
        <f>_xlfn.XLOOKUP(tbl_GL[[#This Row],[Account_key]],tbl_COA[Account_key],tbl_COA[Class],"Not Found")</f>
        <v>Liabilities and Owners Equity</v>
      </c>
      <c r="H7062" t="str">
        <f>_xlfn.XLOOKUP(tbl_GL[[#This Row],[Account_key]],tbl_COA[Account_key],tbl_COA[SubClass],"Not Found")</f>
        <v>Liabilities</v>
      </c>
      <c r="I7062" t="str">
        <f>_xlfn.XLOOKUP(tbl_GL[[#This Row],[Account_key]],tbl_COA[Account_key],tbl_COA[SubClass2],"Not Found")</f>
        <v>Current Liabilities</v>
      </c>
      <c r="J7062" t="str">
        <f>_xlfn.XLOOKUP(tbl_GL[[#This Row],[Account_key]],tbl_COA[Account_key],tbl_COA[SubAccount],,0)</f>
        <v>Accrued Expenses</v>
      </c>
      <c r="K7062">
        <f>YEAR(tbl_GL[[#This Row],[Date]])</f>
        <v>2019</v>
      </c>
    </row>
    <row r="7063" spans="1:11" x14ac:dyDescent="0.35">
      <c r="A7063">
        <v>945.2</v>
      </c>
      <c r="B7063" s="24">
        <v>43635</v>
      </c>
      <c r="C7063">
        <v>3</v>
      </c>
      <c r="D7063" s="13">
        <v>220</v>
      </c>
      <c r="E7063" s="13" t="s">
        <v>81</v>
      </c>
      <c r="F7063" s="17">
        <v>-1320</v>
      </c>
      <c r="G7063" t="str">
        <f>_xlfn.XLOOKUP(tbl_GL[[#This Row],[Account_key]],tbl_COA[Account_key],tbl_COA[Class],"Not Found")</f>
        <v>Trading account</v>
      </c>
      <c r="H7063" t="str">
        <f>_xlfn.XLOOKUP(tbl_GL[[#This Row],[Account_key]],tbl_COA[Account_key],tbl_COA[SubClass],"Not Found")</f>
        <v>Sales</v>
      </c>
      <c r="I7063" t="str">
        <f>_xlfn.XLOOKUP(tbl_GL[[#This Row],[Account_key]],tbl_COA[Account_key],tbl_COA[SubClass2],"Not Found")</f>
        <v>Sales</v>
      </c>
      <c r="J7063" t="str">
        <f>_xlfn.XLOOKUP(tbl_GL[[#This Row],[Account_key]],tbl_COA[Account_key],tbl_COA[SubAccount],,0)</f>
        <v>Sales Return</v>
      </c>
      <c r="K7063">
        <f>YEAR(tbl_GL[[#This Row],[Date]])</f>
        <v>2019</v>
      </c>
    </row>
    <row r="7064" spans="1:11" x14ac:dyDescent="0.35">
      <c r="A7064">
        <v>946.1</v>
      </c>
      <c r="B7064" s="24">
        <v>43635</v>
      </c>
      <c r="C7064">
        <v>3</v>
      </c>
      <c r="D7064" s="13">
        <v>20</v>
      </c>
      <c r="E7064" s="13" t="s">
        <v>81</v>
      </c>
      <c r="F7064" s="17">
        <v>-1320</v>
      </c>
      <c r="G7064" t="str">
        <f>_xlfn.XLOOKUP(tbl_GL[[#This Row],[Account_key]],tbl_COA[Account_key],tbl_COA[Class],"Not Found")</f>
        <v>Assets</v>
      </c>
      <c r="H7064" t="str">
        <f>_xlfn.XLOOKUP(tbl_GL[[#This Row],[Account_key]],tbl_COA[Account_key],tbl_COA[SubClass],"Not Found")</f>
        <v>Assets</v>
      </c>
      <c r="I7064" t="str">
        <f>_xlfn.XLOOKUP(tbl_GL[[#This Row],[Account_key]],tbl_COA[Account_key],tbl_COA[SubClass2],"Not Found")</f>
        <v>Current Assets</v>
      </c>
      <c r="J7064" t="str">
        <f>_xlfn.XLOOKUP(tbl_GL[[#This Row],[Account_key]],tbl_COA[Account_key],tbl_COA[SubAccount],,0)</f>
        <v>Cash in hand</v>
      </c>
      <c r="K7064">
        <f>YEAR(tbl_GL[[#This Row],[Date]])</f>
        <v>2019</v>
      </c>
    </row>
    <row r="7065" spans="1:11" x14ac:dyDescent="0.35">
      <c r="A7065">
        <v>946.2</v>
      </c>
      <c r="B7065" s="24">
        <v>43635</v>
      </c>
      <c r="C7065">
        <v>3</v>
      </c>
      <c r="D7065" s="13">
        <v>30</v>
      </c>
      <c r="E7065" s="13" t="s">
        <v>80</v>
      </c>
      <c r="F7065" s="17">
        <v>-12855</v>
      </c>
      <c r="G7065" t="str">
        <f>_xlfn.XLOOKUP(tbl_GL[[#This Row],[Account_key]],tbl_COA[Account_key],tbl_COA[Class],"Not Found")</f>
        <v>Assets</v>
      </c>
      <c r="H7065" t="str">
        <f>_xlfn.XLOOKUP(tbl_GL[[#This Row],[Account_key]],tbl_COA[Account_key],tbl_COA[SubClass],"Not Found")</f>
        <v>Assets</v>
      </c>
      <c r="I7065" t="str">
        <f>_xlfn.XLOOKUP(tbl_GL[[#This Row],[Account_key]],tbl_COA[Account_key],tbl_COA[SubClass2],"Not Found")</f>
        <v>Current Assets</v>
      </c>
      <c r="J7065" t="str">
        <f>_xlfn.XLOOKUP(tbl_GL[[#This Row],[Account_key]],tbl_COA[Account_key],tbl_COA[SubAccount],,0)</f>
        <v>Trade Receivables</v>
      </c>
      <c r="K7065">
        <f>YEAR(tbl_GL[[#This Row],[Date]])</f>
        <v>2019</v>
      </c>
    </row>
    <row r="7066" spans="1:11" x14ac:dyDescent="0.35">
      <c r="A7066">
        <v>947.1</v>
      </c>
      <c r="B7066" s="24">
        <v>43635</v>
      </c>
      <c r="C7066">
        <v>3</v>
      </c>
      <c r="D7066" s="13">
        <v>10</v>
      </c>
      <c r="E7066" s="13" t="s">
        <v>80</v>
      </c>
      <c r="F7066" s="17">
        <v>12855</v>
      </c>
      <c r="G7066" t="str">
        <f>_xlfn.XLOOKUP(tbl_GL[[#This Row],[Account_key]],tbl_COA[Account_key],tbl_COA[Class],"Not Found")</f>
        <v>Assets</v>
      </c>
      <c r="H7066" t="str">
        <f>_xlfn.XLOOKUP(tbl_GL[[#This Row],[Account_key]],tbl_COA[Account_key],tbl_COA[SubClass],"Not Found")</f>
        <v>Assets</v>
      </c>
      <c r="I7066" t="str">
        <f>_xlfn.XLOOKUP(tbl_GL[[#This Row],[Account_key]],tbl_COA[Account_key],tbl_COA[SubClass2],"Not Found")</f>
        <v>Current Assets</v>
      </c>
      <c r="J7066" t="str">
        <f>_xlfn.XLOOKUP(tbl_GL[[#This Row],[Account_key]],tbl_COA[Account_key],tbl_COA[SubAccount],,0)</f>
        <v>Cash at Bank</v>
      </c>
      <c r="K7066">
        <f>YEAR(tbl_GL[[#This Row],[Date]])</f>
        <v>2019</v>
      </c>
    </row>
    <row r="7067" spans="1:11" x14ac:dyDescent="0.35">
      <c r="A7067">
        <v>947.2</v>
      </c>
      <c r="B7067" s="24">
        <v>43638</v>
      </c>
      <c r="C7067">
        <v>3</v>
      </c>
      <c r="D7067" s="13">
        <v>230</v>
      </c>
      <c r="E7067" s="13" t="s">
        <v>4</v>
      </c>
      <c r="F7067" s="17">
        <v>-224</v>
      </c>
      <c r="G7067" t="str">
        <f>_xlfn.XLOOKUP(tbl_GL[[#This Row],[Account_key]],tbl_COA[Account_key],tbl_COA[Class],"Not Found")</f>
        <v>Trading account</v>
      </c>
      <c r="H7067" t="str">
        <f>_xlfn.XLOOKUP(tbl_GL[[#This Row],[Account_key]],tbl_COA[Account_key],tbl_COA[SubClass],"Not Found")</f>
        <v>Cost of Sales</v>
      </c>
      <c r="I7067" t="str">
        <f>_xlfn.XLOOKUP(tbl_GL[[#This Row],[Account_key]],tbl_COA[Account_key],tbl_COA[SubClass2],"Not Found")</f>
        <v>Cost of Sales</v>
      </c>
      <c r="J7067" t="str">
        <f>_xlfn.XLOOKUP(tbl_GL[[#This Row],[Account_key]],tbl_COA[Account_key],tbl_COA[SubAccount],,0)</f>
        <v>Cost of Sales</v>
      </c>
      <c r="K7067">
        <f>YEAR(tbl_GL[[#This Row],[Date]])</f>
        <v>2019</v>
      </c>
    </row>
    <row r="7068" spans="1:11" x14ac:dyDescent="0.35">
      <c r="A7068">
        <v>948.1</v>
      </c>
      <c r="B7068" s="24">
        <v>43638</v>
      </c>
      <c r="C7068">
        <v>3</v>
      </c>
      <c r="D7068" s="13">
        <v>60</v>
      </c>
      <c r="E7068" s="13" t="s">
        <v>4</v>
      </c>
      <c r="F7068" s="17">
        <v>-224</v>
      </c>
      <c r="G7068" t="str">
        <f>_xlfn.XLOOKUP(tbl_GL[[#This Row],[Account_key]],tbl_COA[Account_key],tbl_COA[Class],"Not Found")</f>
        <v>Assets</v>
      </c>
      <c r="H7068" t="str">
        <f>_xlfn.XLOOKUP(tbl_GL[[#This Row],[Account_key]],tbl_COA[Account_key],tbl_COA[SubClass],"Not Found")</f>
        <v>Assets</v>
      </c>
      <c r="I7068" t="str">
        <f>_xlfn.XLOOKUP(tbl_GL[[#This Row],[Account_key]],tbl_COA[Account_key],tbl_COA[SubClass2],"Not Found")</f>
        <v>Current Assets</v>
      </c>
      <c r="J7068" t="str">
        <f>_xlfn.XLOOKUP(tbl_GL[[#This Row],[Account_key]],tbl_COA[Account_key],tbl_COA[SubAccount],,0)</f>
        <v>Inventory</v>
      </c>
      <c r="K7068">
        <f>YEAR(tbl_GL[[#This Row],[Date]])</f>
        <v>2019</v>
      </c>
    </row>
    <row r="7069" spans="1:11" x14ac:dyDescent="0.35">
      <c r="A7069">
        <v>948.2</v>
      </c>
      <c r="B7069" s="24">
        <v>43638</v>
      </c>
      <c r="C7069">
        <v>3</v>
      </c>
      <c r="D7069" s="13">
        <v>210</v>
      </c>
      <c r="E7069" s="13" t="s">
        <v>8</v>
      </c>
      <c r="F7069" s="17">
        <v>899</v>
      </c>
      <c r="G7069" t="str">
        <f>_xlfn.XLOOKUP(tbl_GL[[#This Row],[Account_key]],tbl_COA[Account_key],tbl_COA[Class],"Not Found")</f>
        <v>Trading account</v>
      </c>
      <c r="H7069" t="str">
        <f>_xlfn.XLOOKUP(tbl_GL[[#This Row],[Account_key]],tbl_COA[Account_key],tbl_COA[SubClass],"Not Found")</f>
        <v>Sales</v>
      </c>
      <c r="I7069" t="str">
        <f>_xlfn.XLOOKUP(tbl_GL[[#This Row],[Account_key]],tbl_COA[Account_key],tbl_COA[SubClass2],"Not Found")</f>
        <v>Sales</v>
      </c>
      <c r="J7069" t="str">
        <f>_xlfn.XLOOKUP(tbl_GL[[#This Row],[Account_key]],tbl_COA[Account_key],tbl_COA[SubAccount],,0)</f>
        <v>Sales</v>
      </c>
      <c r="K7069">
        <f>YEAR(tbl_GL[[#This Row],[Date]])</f>
        <v>2019</v>
      </c>
    </row>
    <row r="7070" spans="1:11" x14ac:dyDescent="0.35">
      <c r="A7070">
        <v>949.1</v>
      </c>
      <c r="B7070" s="24">
        <v>43638</v>
      </c>
      <c r="C7070">
        <v>3</v>
      </c>
      <c r="D7070" s="13">
        <v>30</v>
      </c>
      <c r="E7070" s="13" t="s">
        <v>8</v>
      </c>
      <c r="F7070" s="17">
        <v>899</v>
      </c>
      <c r="G7070" t="str">
        <f>_xlfn.XLOOKUP(tbl_GL[[#This Row],[Account_key]],tbl_COA[Account_key],tbl_COA[Class],"Not Found")</f>
        <v>Assets</v>
      </c>
      <c r="H7070" t="str">
        <f>_xlfn.XLOOKUP(tbl_GL[[#This Row],[Account_key]],tbl_COA[Account_key],tbl_COA[SubClass],"Not Found")</f>
        <v>Assets</v>
      </c>
      <c r="I7070" t="str">
        <f>_xlfn.XLOOKUP(tbl_GL[[#This Row],[Account_key]],tbl_COA[Account_key],tbl_COA[SubClass2],"Not Found")</f>
        <v>Current Assets</v>
      </c>
      <c r="J7070" t="str">
        <f>_xlfn.XLOOKUP(tbl_GL[[#This Row],[Account_key]],tbl_COA[Account_key],tbl_COA[SubAccount],,0)</f>
        <v>Trade Receivables</v>
      </c>
      <c r="K7070">
        <f>YEAR(tbl_GL[[#This Row],[Date]])</f>
        <v>2019</v>
      </c>
    </row>
    <row r="7071" spans="1:11" x14ac:dyDescent="0.35">
      <c r="A7071">
        <v>949.2</v>
      </c>
      <c r="B7071" s="24">
        <v>43638</v>
      </c>
      <c r="C7071">
        <v>3</v>
      </c>
      <c r="D7071" s="13">
        <v>260</v>
      </c>
      <c r="E7071" s="13" t="s">
        <v>97</v>
      </c>
      <c r="F7071" s="17">
        <v>-2006</v>
      </c>
      <c r="G7071" t="str">
        <f>_xlfn.XLOOKUP(tbl_GL[[#This Row],[Account_key]],tbl_COA[Account_key],tbl_COA[Class],"Not Found")</f>
        <v>Operating account</v>
      </c>
      <c r="H7071" t="str">
        <f>_xlfn.XLOOKUP(tbl_GL[[#This Row],[Account_key]],tbl_COA[Account_key],tbl_COA[SubClass],"Not Found")</f>
        <v>Operating Expenses</v>
      </c>
      <c r="I7071" t="str">
        <f>_xlfn.XLOOKUP(tbl_GL[[#This Row],[Account_key]],tbl_COA[Account_key],tbl_COA[SubClass2],"Not Found")</f>
        <v>Marketing</v>
      </c>
      <c r="J7071" t="str">
        <f>_xlfn.XLOOKUP(tbl_GL[[#This Row],[Account_key]],tbl_COA[Account_key],tbl_COA[SubAccount],,0)</f>
        <v>Commissions</v>
      </c>
      <c r="K7071">
        <f>YEAR(tbl_GL[[#This Row],[Date]])</f>
        <v>2019</v>
      </c>
    </row>
    <row r="7072" spans="1:11" x14ac:dyDescent="0.35">
      <c r="A7072">
        <v>950.1</v>
      </c>
      <c r="B7072" s="24">
        <v>43638</v>
      </c>
      <c r="C7072">
        <v>3</v>
      </c>
      <c r="D7072" s="13">
        <v>120</v>
      </c>
      <c r="E7072" s="13" t="s">
        <v>97</v>
      </c>
      <c r="F7072" s="17">
        <v>2006</v>
      </c>
      <c r="G7072" t="str">
        <f>_xlfn.XLOOKUP(tbl_GL[[#This Row],[Account_key]],tbl_COA[Account_key],tbl_COA[Class],"Not Found")</f>
        <v>Liabilities and Owners Equity</v>
      </c>
      <c r="H7072" t="str">
        <f>_xlfn.XLOOKUP(tbl_GL[[#This Row],[Account_key]],tbl_COA[Account_key],tbl_COA[SubClass],"Not Found")</f>
        <v>Liabilities</v>
      </c>
      <c r="I7072" t="str">
        <f>_xlfn.XLOOKUP(tbl_GL[[#This Row],[Account_key]],tbl_COA[Account_key],tbl_COA[SubClass2],"Not Found")</f>
        <v>Current Liabilities</v>
      </c>
      <c r="J7072" t="str">
        <f>_xlfn.XLOOKUP(tbl_GL[[#This Row],[Account_key]],tbl_COA[Account_key],tbl_COA[SubAccount],,0)</f>
        <v>Accrued Expenses</v>
      </c>
      <c r="K7072">
        <f>YEAR(tbl_GL[[#This Row],[Date]])</f>
        <v>2019</v>
      </c>
    </row>
    <row r="7073" spans="1:11" x14ac:dyDescent="0.35">
      <c r="A7073">
        <v>950.2</v>
      </c>
      <c r="B7073" s="24">
        <v>43638</v>
      </c>
      <c r="C7073">
        <v>3</v>
      </c>
      <c r="D7073" s="13">
        <v>10</v>
      </c>
      <c r="E7073" s="13" t="s">
        <v>98</v>
      </c>
      <c r="F7073" s="17">
        <v>-2353</v>
      </c>
      <c r="G7073" t="str">
        <f>_xlfn.XLOOKUP(tbl_GL[[#This Row],[Account_key]],tbl_COA[Account_key],tbl_COA[Class],"Not Found")</f>
        <v>Assets</v>
      </c>
      <c r="H7073" t="str">
        <f>_xlfn.XLOOKUP(tbl_GL[[#This Row],[Account_key]],tbl_COA[Account_key],tbl_COA[SubClass],"Not Found")</f>
        <v>Assets</v>
      </c>
      <c r="I7073" t="str">
        <f>_xlfn.XLOOKUP(tbl_GL[[#This Row],[Account_key]],tbl_COA[Account_key],tbl_COA[SubClass2],"Not Found")</f>
        <v>Current Assets</v>
      </c>
      <c r="J7073" t="str">
        <f>_xlfn.XLOOKUP(tbl_GL[[#This Row],[Account_key]],tbl_COA[Account_key],tbl_COA[SubAccount],,0)</f>
        <v>Cash at Bank</v>
      </c>
      <c r="K7073">
        <f>YEAR(tbl_GL[[#This Row],[Date]])</f>
        <v>2019</v>
      </c>
    </row>
    <row r="7074" spans="1:11" x14ac:dyDescent="0.35">
      <c r="A7074">
        <v>951.1</v>
      </c>
      <c r="B7074" s="24">
        <v>43638</v>
      </c>
      <c r="C7074">
        <v>3</v>
      </c>
      <c r="D7074" s="13">
        <v>120</v>
      </c>
      <c r="E7074" s="13" t="s">
        <v>98</v>
      </c>
      <c r="F7074" s="17">
        <v>-2353</v>
      </c>
      <c r="G7074" t="str">
        <f>_xlfn.XLOOKUP(tbl_GL[[#This Row],[Account_key]],tbl_COA[Account_key],tbl_COA[Class],"Not Found")</f>
        <v>Liabilities and Owners Equity</v>
      </c>
      <c r="H7074" t="str">
        <f>_xlfn.XLOOKUP(tbl_GL[[#This Row],[Account_key]],tbl_COA[Account_key],tbl_COA[SubClass],"Not Found")</f>
        <v>Liabilities</v>
      </c>
      <c r="I7074" t="str">
        <f>_xlfn.XLOOKUP(tbl_GL[[#This Row],[Account_key]],tbl_COA[Account_key],tbl_COA[SubClass2],"Not Found")</f>
        <v>Current Liabilities</v>
      </c>
      <c r="J7074" t="str">
        <f>_xlfn.XLOOKUP(tbl_GL[[#This Row],[Account_key]],tbl_COA[Account_key],tbl_COA[SubAccount],,0)</f>
        <v>Accrued Expenses</v>
      </c>
      <c r="K7074">
        <f>YEAR(tbl_GL[[#This Row],[Date]])</f>
        <v>2019</v>
      </c>
    </row>
    <row r="7075" spans="1:11" x14ac:dyDescent="0.35">
      <c r="A7075">
        <v>951.2</v>
      </c>
      <c r="B7075" s="24">
        <v>43638</v>
      </c>
      <c r="C7075">
        <v>3</v>
      </c>
      <c r="D7075" s="13">
        <v>30</v>
      </c>
      <c r="E7075" s="13" t="s">
        <v>80</v>
      </c>
      <c r="F7075" s="17">
        <v>-11298</v>
      </c>
      <c r="G7075" t="str">
        <f>_xlfn.XLOOKUP(tbl_GL[[#This Row],[Account_key]],tbl_COA[Account_key],tbl_COA[Class],"Not Found")</f>
        <v>Assets</v>
      </c>
      <c r="H7075" t="str">
        <f>_xlfn.XLOOKUP(tbl_GL[[#This Row],[Account_key]],tbl_COA[Account_key],tbl_COA[SubClass],"Not Found")</f>
        <v>Assets</v>
      </c>
      <c r="I7075" t="str">
        <f>_xlfn.XLOOKUP(tbl_GL[[#This Row],[Account_key]],tbl_COA[Account_key],tbl_COA[SubClass2],"Not Found")</f>
        <v>Current Assets</v>
      </c>
      <c r="J7075" t="str">
        <f>_xlfn.XLOOKUP(tbl_GL[[#This Row],[Account_key]],tbl_COA[Account_key],tbl_COA[SubAccount],,0)</f>
        <v>Trade Receivables</v>
      </c>
      <c r="K7075">
        <f>YEAR(tbl_GL[[#This Row],[Date]])</f>
        <v>2019</v>
      </c>
    </row>
    <row r="7076" spans="1:11" x14ac:dyDescent="0.35">
      <c r="A7076">
        <v>952.1</v>
      </c>
      <c r="B7076" s="24">
        <v>43638</v>
      </c>
      <c r="C7076">
        <v>3</v>
      </c>
      <c r="D7076" s="13">
        <v>10</v>
      </c>
      <c r="E7076" s="13" t="s">
        <v>80</v>
      </c>
      <c r="F7076" s="17">
        <v>11298</v>
      </c>
      <c r="G7076" t="str">
        <f>_xlfn.XLOOKUP(tbl_GL[[#This Row],[Account_key]],tbl_COA[Account_key],tbl_COA[Class],"Not Found")</f>
        <v>Assets</v>
      </c>
      <c r="H7076" t="str">
        <f>_xlfn.XLOOKUP(tbl_GL[[#This Row],[Account_key]],tbl_COA[Account_key],tbl_COA[SubClass],"Not Found")</f>
        <v>Assets</v>
      </c>
      <c r="I7076" t="str">
        <f>_xlfn.XLOOKUP(tbl_GL[[#This Row],[Account_key]],tbl_COA[Account_key],tbl_COA[SubClass2],"Not Found")</f>
        <v>Current Assets</v>
      </c>
      <c r="J7076" t="str">
        <f>_xlfn.XLOOKUP(tbl_GL[[#This Row],[Account_key]],tbl_COA[Account_key],tbl_COA[SubAccount],,0)</f>
        <v>Cash at Bank</v>
      </c>
      <c r="K7076">
        <f>YEAR(tbl_GL[[#This Row],[Date]])</f>
        <v>2019</v>
      </c>
    </row>
    <row r="7077" spans="1:11" x14ac:dyDescent="0.35">
      <c r="A7077">
        <v>952.2</v>
      </c>
      <c r="B7077" s="24">
        <v>43640</v>
      </c>
      <c r="C7077">
        <v>3</v>
      </c>
      <c r="D7077" s="13">
        <v>330</v>
      </c>
      <c r="E7077" s="13" t="s">
        <v>99</v>
      </c>
      <c r="F7077" s="17">
        <v>-63</v>
      </c>
      <c r="G7077" t="str">
        <f>_xlfn.XLOOKUP(tbl_GL[[#This Row],[Account_key]],tbl_COA[Account_key],tbl_COA[Class],"Not Found")</f>
        <v>Operating account</v>
      </c>
      <c r="H7077" t="str">
        <f>_xlfn.XLOOKUP(tbl_GL[[#This Row],[Account_key]],tbl_COA[Account_key],tbl_COA[SubClass],"Not Found")</f>
        <v>Operating Expenses</v>
      </c>
      <c r="I7077" t="str">
        <f>_xlfn.XLOOKUP(tbl_GL[[#This Row],[Account_key]],tbl_COA[Account_key],tbl_COA[SubClass2],"Not Found")</f>
        <v>Administration</v>
      </c>
      <c r="J7077" t="str">
        <f>_xlfn.XLOOKUP(tbl_GL[[#This Row],[Account_key]],tbl_COA[Account_key],tbl_COA[SubAccount],,0)</f>
        <v>Telephone</v>
      </c>
      <c r="K7077">
        <f>YEAR(tbl_GL[[#This Row],[Date]])</f>
        <v>2019</v>
      </c>
    </row>
    <row r="7078" spans="1:11" x14ac:dyDescent="0.35">
      <c r="A7078">
        <v>953.1</v>
      </c>
      <c r="B7078" s="24">
        <v>43640</v>
      </c>
      <c r="C7078">
        <v>3</v>
      </c>
      <c r="D7078" s="13">
        <v>20</v>
      </c>
      <c r="E7078" s="13" t="s">
        <v>99</v>
      </c>
      <c r="F7078" s="17">
        <v>-63</v>
      </c>
      <c r="G7078" t="str">
        <f>_xlfn.XLOOKUP(tbl_GL[[#This Row],[Account_key]],tbl_COA[Account_key],tbl_COA[Class],"Not Found")</f>
        <v>Assets</v>
      </c>
      <c r="H7078" t="str">
        <f>_xlfn.XLOOKUP(tbl_GL[[#This Row],[Account_key]],tbl_COA[Account_key],tbl_COA[SubClass],"Not Found")</f>
        <v>Assets</v>
      </c>
      <c r="I7078" t="str">
        <f>_xlfn.XLOOKUP(tbl_GL[[#This Row],[Account_key]],tbl_COA[Account_key],tbl_COA[SubClass2],"Not Found")</f>
        <v>Current Assets</v>
      </c>
      <c r="J7078" t="str">
        <f>_xlfn.XLOOKUP(tbl_GL[[#This Row],[Account_key]],tbl_COA[Account_key],tbl_COA[SubAccount],,0)</f>
        <v>Cash in hand</v>
      </c>
      <c r="K7078">
        <f>YEAR(tbl_GL[[#This Row],[Date]])</f>
        <v>2019</v>
      </c>
    </row>
    <row r="7079" spans="1:11" x14ac:dyDescent="0.35">
      <c r="A7079">
        <v>953.2</v>
      </c>
      <c r="B7079" s="24">
        <v>43640</v>
      </c>
      <c r="C7079">
        <v>3</v>
      </c>
      <c r="D7079" s="13">
        <v>230</v>
      </c>
      <c r="E7079" s="13" t="s">
        <v>4</v>
      </c>
      <c r="F7079" s="17">
        <v>-820</v>
      </c>
      <c r="G7079" t="str">
        <f>_xlfn.XLOOKUP(tbl_GL[[#This Row],[Account_key]],tbl_COA[Account_key],tbl_COA[Class],"Not Found")</f>
        <v>Trading account</v>
      </c>
      <c r="H7079" t="str">
        <f>_xlfn.XLOOKUP(tbl_GL[[#This Row],[Account_key]],tbl_COA[Account_key],tbl_COA[SubClass],"Not Found")</f>
        <v>Cost of Sales</v>
      </c>
      <c r="I7079" t="str">
        <f>_xlfn.XLOOKUP(tbl_GL[[#This Row],[Account_key]],tbl_COA[Account_key],tbl_COA[SubClass2],"Not Found")</f>
        <v>Cost of Sales</v>
      </c>
      <c r="J7079" t="str">
        <f>_xlfn.XLOOKUP(tbl_GL[[#This Row],[Account_key]],tbl_COA[Account_key],tbl_COA[SubAccount],,0)</f>
        <v>Cost of Sales</v>
      </c>
      <c r="K7079">
        <f>YEAR(tbl_GL[[#This Row],[Date]])</f>
        <v>2019</v>
      </c>
    </row>
    <row r="7080" spans="1:11" x14ac:dyDescent="0.35">
      <c r="A7080">
        <v>954.1</v>
      </c>
      <c r="B7080" s="24">
        <v>43640</v>
      </c>
      <c r="C7080">
        <v>3</v>
      </c>
      <c r="D7080" s="13">
        <v>60</v>
      </c>
      <c r="E7080" s="13" t="s">
        <v>4</v>
      </c>
      <c r="F7080" s="17">
        <v>-820</v>
      </c>
      <c r="G7080" t="str">
        <f>_xlfn.XLOOKUP(tbl_GL[[#This Row],[Account_key]],tbl_COA[Account_key],tbl_COA[Class],"Not Found")</f>
        <v>Assets</v>
      </c>
      <c r="H7080" t="str">
        <f>_xlfn.XLOOKUP(tbl_GL[[#This Row],[Account_key]],tbl_COA[Account_key],tbl_COA[SubClass],"Not Found")</f>
        <v>Assets</v>
      </c>
      <c r="I7080" t="str">
        <f>_xlfn.XLOOKUP(tbl_GL[[#This Row],[Account_key]],tbl_COA[Account_key],tbl_COA[SubClass2],"Not Found")</f>
        <v>Current Assets</v>
      </c>
      <c r="J7080" t="str">
        <f>_xlfn.XLOOKUP(tbl_GL[[#This Row],[Account_key]],tbl_COA[Account_key],tbl_COA[SubAccount],,0)</f>
        <v>Inventory</v>
      </c>
      <c r="K7080">
        <f>YEAR(tbl_GL[[#This Row],[Date]])</f>
        <v>2019</v>
      </c>
    </row>
    <row r="7081" spans="1:11" x14ac:dyDescent="0.35">
      <c r="A7081">
        <v>954.2</v>
      </c>
      <c r="B7081" s="24">
        <v>43640</v>
      </c>
      <c r="C7081">
        <v>3</v>
      </c>
      <c r="D7081" s="13">
        <v>300</v>
      </c>
      <c r="E7081" s="13" t="s">
        <v>97</v>
      </c>
      <c r="F7081" s="17">
        <v>-1978</v>
      </c>
      <c r="G7081" t="str">
        <f>_xlfn.XLOOKUP(tbl_GL[[#This Row],[Account_key]],tbl_COA[Account_key],tbl_COA[Class],"Not Found")</f>
        <v>Operating account</v>
      </c>
      <c r="H7081" t="str">
        <f>_xlfn.XLOOKUP(tbl_GL[[#This Row],[Account_key]],tbl_COA[Account_key],tbl_COA[SubClass],"Not Found")</f>
        <v>Operating Expenses</v>
      </c>
      <c r="I7081" t="str">
        <f>_xlfn.XLOOKUP(tbl_GL[[#This Row],[Account_key]],tbl_COA[Account_key],tbl_COA[SubClass2],"Not Found")</f>
        <v>Administration</v>
      </c>
      <c r="J7081" t="str">
        <f>_xlfn.XLOOKUP(tbl_GL[[#This Row],[Account_key]],tbl_COA[Account_key],tbl_COA[SubAccount],,0)</f>
        <v>Entertainment</v>
      </c>
      <c r="K7081">
        <f>YEAR(tbl_GL[[#This Row],[Date]])</f>
        <v>2019</v>
      </c>
    </row>
    <row r="7082" spans="1:11" x14ac:dyDescent="0.35">
      <c r="A7082">
        <v>955.1</v>
      </c>
      <c r="B7082" s="24">
        <v>43640</v>
      </c>
      <c r="C7082">
        <v>3</v>
      </c>
      <c r="D7082" s="13">
        <v>120</v>
      </c>
      <c r="E7082" s="13" t="s">
        <v>97</v>
      </c>
      <c r="F7082" s="17">
        <v>1978</v>
      </c>
      <c r="G7082" t="str">
        <f>_xlfn.XLOOKUP(tbl_GL[[#This Row],[Account_key]],tbl_COA[Account_key],tbl_COA[Class],"Not Found")</f>
        <v>Liabilities and Owners Equity</v>
      </c>
      <c r="H7082" t="str">
        <f>_xlfn.XLOOKUP(tbl_GL[[#This Row],[Account_key]],tbl_COA[Account_key],tbl_COA[SubClass],"Not Found")</f>
        <v>Liabilities</v>
      </c>
      <c r="I7082" t="str">
        <f>_xlfn.XLOOKUP(tbl_GL[[#This Row],[Account_key]],tbl_COA[Account_key],tbl_COA[SubClass2],"Not Found")</f>
        <v>Current Liabilities</v>
      </c>
      <c r="J7082" t="str">
        <f>_xlfn.XLOOKUP(tbl_GL[[#This Row],[Account_key]],tbl_COA[Account_key],tbl_COA[SubAccount],,0)</f>
        <v>Accrued Expenses</v>
      </c>
      <c r="K7082">
        <f>YEAR(tbl_GL[[#This Row],[Date]])</f>
        <v>2019</v>
      </c>
    </row>
    <row r="7083" spans="1:11" x14ac:dyDescent="0.35">
      <c r="A7083">
        <v>955.2</v>
      </c>
      <c r="B7083" s="24">
        <v>43640</v>
      </c>
      <c r="C7083">
        <v>3</v>
      </c>
      <c r="D7083" s="13">
        <v>210</v>
      </c>
      <c r="E7083" s="13" t="s">
        <v>7</v>
      </c>
      <c r="F7083" s="17">
        <v>2911</v>
      </c>
      <c r="G7083" t="str">
        <f>_xlfn.XLOOKUP(tbl_GL[[#This Row],[Account_key]],tbl_COA[Account_key],tbl_COA[Class],"Not Found")</f>
        <v>Trading account</v>
      </c>
      <c r="H7083" t="str">
        <f>_xlfn.XLOOKUP(tbl_GL[[#This Row],[Account_key]],tbl_COA[Account_key],tbl_COA[SubClass],"Not Found")</f>
        <v>Sales</v>
      </c>
      <c r="I7083" t="str">
        <f>_xlfn.XLOOKUP(tbl_GL[[#This Row],[Account_key]],tbl_COA[Account_key],tbl_COA[SubClass2],"Not Found")</f>
        <v>Sales</v>
      </c>
      <c r="J7083" t="str">
        <f>_xlfn.XLOOKUP(tbl_GL[[#This Row],[Account_key]],tbl_COA[Account_key],tbl_COA[SubAccount],,0)</f>
        <v>Sales</v>
      </c>
      <c r="K7083">
        <f>YEAR(tbl_GL[[#This Row],[Date]])</f>
        <v>2019</v>
      </c>
    </row>
    <row r="7084" spans="1:11" x14ac:dyDescent="0.35">
      <c r="A7084">
        <v>956.1</v>
      </c>
      <c r="B7084" s="24">
        <v>43640</v>
      </c>
      <c r="C7084">
        <v>3</v>
      </c>
      <c r="D7084" s="13">
        <v>10</v>
      </c>
      <c r="E7084" s="13" t="s">
        <v>7</v>
      </c>
      <c r="F7084" s="17">
        <v>2911</v>
      </c>
      <c r="G7084" t="str">
        <f>_xlfn.XLOOKUP(tbl_GL[[#This Row],[Account_key]],tbl_COA[Account_key],tbl_COA[Class],"Not Found")</f>
        <v>Assets</v>
      </c>
      <c r="H7084" t="str">
        <f>_xlfn.XLOOKUP(tbl_GL[[#This Row],[Account_key]],tbl_COA[Account_key],tbl_COA[SubClass],"Not Found")</f>
        <v>Assets</v>
      </c>
      <c r="I7084" t="str">
        <f>_xlfn.XLOOKUP(tbl_GL[[#This Row],[Account_key]],tbl_COA[Account_key],tbl_COA[SubClass2],"Not Found")</f>
        <v>Current Assets</v>
      </c>
      <c r="J7084" t="str">
        <f>_xlfn.XLOOKUP(tbl_GL[[#This Row],[Account_key]],tbl_COA[Account_key],tbl_COA[SubAccount],,0)</f>
        <v>Cash at Bank</v>
      </c>
      <c r="K7084">
        <f>YEAR(tbl_GL[[#This Row],[Date]])</f>
        <v>2019</v>
      </c>
    </row>
    <row r="7085" spans="1:11" x14ac:dyDescent="0.35">
      <c r="A7085">
        <v>956.2</v>
      </c>
      <c r="B7085" s="24">
        <v>43640</v>
      </c>
      <c r="C7085">
        <v>3</v>
      </c>
      <c r="D7085" s="13">
        <v>230</v>
      </c>
      <c r="E7085" s="13" t="s">
        <v>4</v>
      </c>
      <c r="F7085" s="17">
        <v>-2833</v>
      </c>
      <c r="G7085" t="str">
        <f>_xlfn.XLOOKUP(tbl_GL[[#This Row],[Account_key]],tbl_COA[Account_key],tbl_COA[Class],"Not Found")</f>
        <v>Trading account</v>
      </c>
      <c r="H7085" t="str">
        <f>_xlfn.XLOOKUP(tbl_GL[[#This Row],[Account_key]],tbl_COA[Account_key],tbl_COA[SubClass],"Not Found")</f>
        <v>Cost of Sales</v>
      </c>
      <c r="I7085" t="str">
        <f>_xlfn.XLOOKUP(tbl_GL[[#This Row],[Account_key]],tbl_COA[Account_key],tbl_COA[SubClass2],"Not Found")</f>
        <v>Cost of Sales</v>
      </c>
      <c r="J7085" t="str">
        <f>_xlfn.XLOOKUP(tbl_GL[[#This Row],[Account_key]],tbl_COA[Account_key],tbl_COA[SubAccount],,0)</f>
        <v>Cost of Sales</v>
      </c>
      <c r="K7085">
        <f>YEAR(tbl_GL[[#This Row],[Date]])</f>
        <v>2019</v>
      </c>
    </row>
    <row r="7086" spans="1:11" x14ac:dyDescent="0.35">
      <c r="A7086">
        <v>957.1</v>
      </c>
      <c r="B7086" s="24">
        <v>43640</v>
      </c>
      <c r="C7086">
        <v>3</v>
      </c>
      <c r="D7086" s="13">
        <v>60</v>
      </c>
      <c r="E7086" s="13" t="s">
        <v>4</v>
      </c>
      <c r="F7086" s="17">
        <v>-2833</v>
      </c>
      <c r="G7086" t="str">
        <f>_xlfn.XLOOKUP(tbl_GL[[#This Row],[Account_key]],tbl_COA[Account_key],tbl_COA[Class],"Not Found")</f>
        <v>Assets</v>
      </c>
      <c r="H7086" t="str">
        <f>_xlfn.XLOOKUP(tbl_GL[[#This Row],[Account_key]],tbl_COA[Account_key],tbl_COA[SubClass],"Not Found")</f>
        <v>Assets</v>
      </c>
      <c r="I7086" t="str">
        <f>_xlfn.XLOOKUP(tbl_GL[[#This Row],[Account_key]],tbl_COA[Account_key],tbl_COA[SubClass2],"Not Found")</f>
        <v>Current Assets</v>
      </c>
      <c r="J7086" t="str">
        <f>_xlfn.XLOOKUP(tbl_GL[[#This Row],[Account_key]],tbl_COA[Account_key],tbl_COA[SubAccount],,0)</f>
        <v>Inventory</v>
      </c>
      <c r="K7086">
        <f>YEAR(tbl_GL[[#This Row],[Date]])</f>
        <v>2019</v>
      </c>
    </row>
    <row r="7087" spans="1:11" x14ac:dyDescent="0.35">
      <c r="A7087">
        <v>957.2</v>
      </c>
      <c r="B7087" s="24">
        <v>43640</v>
      </c>
      <c r="C7087">
        <v>3</v>
      </c>
      <c r="D7087" s="13">
        <v>210</v>
      </c>
      <c r="E7087" s="13" t="s">
        <v>8</v>
      </c>
      <c r="F7087" s="17">
        <v>11361</v>
      </c>
      <c r="G7087" t="str">
        <f>_xlfn.XLOOKUP(tbl_GL[[#This Row],[Account_key]],tbl_COA[Account_key],tbl_COA[Class],"Not Found")</f>
        <v>Trading account</v>
      </c>
      <c r="H7087" t="str">
        <f>_xlfn.XLOOKUP(tbl_GL[[#This Row],[Account_key]],tbl_COA[Account_key],tbl_COA[SubClass],"Not Found")</f>
        <v>Sales</v>
      </c>
      <c r="I7087" t="str">
        <f>_xlfn.XLOOKUP(tbl_GL[[#This Row],[Account_key]],tbl_COA[Account_key],tbl_COA[SubClass2],"Not Found")</f>
        <v>Sales</v>
      </c>
      <c r="J7087" t="str">
        <f>_xlfn.XLOOKUP(tbl_GL[[#This Row],[Account_key]],tbl_COA[Account_key],tbl_COA[SubAccount],,0)</f>
        <v>Sales</v>
      </c>
      <c r="K7087">
        <f>YEAR(tbl_GL[[#This Row],[Date]])</f>
        <v>2019</v>
      </c>
    </row>
    <row r="7088" spans="1:11" x14ac:dyDescent="0.35">
      <c r="A7088">
        <v>958.1</v>
      </c>
      <c r="B7088" s="24">
        <v>43640</v>
      </c>
      <c r="C7088">
        <v>3</v>
      </c>
      <c r="D7088" s="13">
        <v>30</v>
      </c>
      <c r="E7088" s="13" t="s">
        <v>8</v>
      </c>
      <c r="F7088" s="17">
        <v>11361</v>
      </c>
      <c r="G7088" t="str">
        <f>_xlfn.XLOOKUP(tbl_GL[[#This Row],[Account_key]],tbl_COA[Account_key],tbl_COA[Class],"Not Found")</f>
        <v>Assets</v>
      </c>
      <c r="H7088" t="str">
        <f>_xlfn.XLOOKUP(tbl_GL[[#This Row],[Account_key]],tbl_COA[Account_key],tbl_COA[SubClass],"Not Found")</f>
        <v>Assets</v>
      </c>
      <c r="I7088" t="str">
        <f>_xlfn.XLOOKUP(tbl_GL[[#This Row],[Account_key]],tbl_COA[Account_key],tbl_COA[SubClass2],"Not Found")</f>
        <v>Current Assets</v>
      </c>
      <c r="J7088" t="str">
        <f>_xlfn.XLOOKUP(tbl_GL[[#This Row],[Account_key]],tbl_COA[Account_key],tbl_COA[SubAccount],,0)</f>
        <v>Trade Receivables</v>
      </c>
      <c r="K7088">
        <f>YEAR(tbl_GL[[#This Row],[Date]])</f>
        <v>2019</v>
      </c>
    </row>
    <row r="7089" spans="1:11" x14ac:dyDescent="0.35">
      <c r="A7089">
        <v>958.2</v>
      </c>
      <c r="B7089" s="24">
        <v>43642</v>
      </c>
      <c r="C7089">
        <v>3</v>
      </c>
      <c r="D7089" s="13">
        <v>10</v>
      </c>
      <c r="E7089" s="13" t="s">
        <v>98</v>
      </c>
      <c r="F7089" s="17">
        <v>-2055</v>
      </c>
      <c r="G7089" t="str">
        <f>_xlfn.XLOOKUP(tbl_GL[[#This Row],[Account_key]],tbl_COA[Account_key],tbl_COA[Class],"Not Found")</f>
        <v>Assets</v>
      </c>
      <c r="H7089" t="str">
        <f>_xlfn.XLOOKUP(tbl_GL[[#This Row],[Account_key]],tbl_COA[Account_key],tbl_COA[SubClass],"Not Found")</f>
        <v>Assets</v>
      </c>
      <c r="I7089" t="str">
        <f>_xlfn.XLOOKUP(tbl_GL[[#This Row],[Account_key]],tbl_COA[Account_key],tbl_COA[SubClass2],"Not Found")</f>
        <v>Current Assets</v>
      </c>
      <c r="J7089" t="str">
        <f>_xlfn.XLOOKUP(tbl_GL[[#This Row],[Account_key]],tbl_COA[Account_key],tbl_COA[SubAccount],,0)</f>
        <v>Cash at Bank</v>
      </c>
      <c r="K7089">
        <f>YEAR(tbl_GL[[#This Row],[Date]])</f>
        <v>2019</v>
      </c>
    </row>
    <row r="7090" spans="1:11" x14ac:dyDescent="0.35">
      <c r="A7090">
        <v>959.1</v>
      </c>
      <c r="B7090" s="24">
        <v>43642</v>
      </c>
      <c r="C7090">
        <v>3</v>
      </c>
      <c r="D7090" s="13">
        <v>120</v>
      </c>
      <c r="E7090" s="13" t="s">
        <v>98</v>
      </c>
      <c r="F7090" s="17">
        <v>-2055</v>
      </c>
      <c r="G7090" t="str">
        <f>_xlfn.XLOOKUP(tbl_GL[[#This Row],[Account_key]],tbl_COA[Account_key],tbl_COA[Class],"Not Found")</f>
        <v>Liabilities and Owners Equity</v>
      </c>
      <c r="H7090" t="str">
        <f>_xlfn.XLOOKUP(tbl_GL[[#This Row],[Account_key]],tbl_COA[Account_key],tbl_COA[SubClass],"Not Found")</f>
        <v>Liabilities</v>
      </c>
      <c r="I7090" t="str">
        <f>_xlfn.XLOOKUP(tbl_GL[[#This Row],[Account_key]],tbl_COA[Account_key],tbl_COA[SubClass2],"Not Found")</f>
        <v>Current Liabilities</v>
      </c>
      <c r="J7090" t="str">
        <f>_xlfn.XLOOKUP(tbl_GL[[#This Row],[Account_key]],tbl_COA[Account_key],tbl_COA[SubAccount],,0)</f>
        <v>Accrued Expenses</v>
      </c>
      <c r="K7090">
        <f>YEAR(tbl_GL[[#This Row],[Date]])</f>
        <v>2019</v>
      </c>
    </row>
    <row r="7091" spans="1:11" x14ac:dyDescent="0.35">
      <c r="A7091">
        <v>959.2</v>
      </c>
      <c r="B7091" s="24">
        <v>43644</v>
      </c>
      <c r="C7091">
        <v>3</v>
      </c>
      <c r="D7091" s="13">
        <v>300</v>
      </c>
      <c r="E7091" s="13" t="s">
        <v>97</v>
      </c>
      <c r="F7091" s="17">
        <v>-2127</v>
      </c>
      <c r="G7091" t="str">
        <f>_xlfn.XLOOKUP(tbl_GL[[#This Row],[Account_key]],tbl_COA[Account_key],tbl_COA[Class],"Not Found")</f>
        <v>Operating account</v>
      </c>
      <c r="H7091" t="str">
        <f>_xlfn.XLOOKUP(tbl_GL[[#This Row],[Account_key]],tbl_COA[Account_key],tbl_COA[SubClass],"Not Found")</f>
        <v>Operating Expenses</v>
      </c>
      <c r="I7091" t="str">
        <f>_xlfn.XLOOKUP(tbl_GL[[#This Row],[Account_key]],tbl_COA[Account_key],tbl_COA[SubClass2],"Not Found")</f>
        <v>Administration</v>
      </c>
      <c r="J7091" t="str">
        <f>_xlfn.XLOOKUP(tbl_GL[[#This Row],[Account_key]],tbl_COA[Account_key],tbl_COA[SubAccount],,0)</f>
        <v>Entertainment</v>
      </c>
      <c r="K7091">
        <f>YEAR(tbl_GL[[#This Row],[Date]])</f>
        <v>2019</v>
      </c>
    </row>
    <row r="7092" spans="1:11" x14ac:dyDescent="0.35">
      <c r="A7092">
        <v>960.1</v>
      </c>
      <c r="B7092" s="24">
        <v>43644</v>
      </c>
      <c r="C7092">
        <v>3</v>
      </c>
      <c r="D7092" s="13">
        <v>120</v>
      </c>
      <c r="E7092" s="13" t="s">
        <v>97</v>
      </c>
      <c r="F7092" s="17">
        <v>2127</v>
      </c>
      <c r="G7092" t="str">
        <f>_xlfn.XLOOKUP(tbl_GL[[#This Row],[Account_key]],tbl_COA[Account_key],tbl_COA[Class],"Not Found")</f>
        <v>Liabilities and Owners Equity</v>
      </c>
      <c r="H7092" t="str">
        <f>_xlfn.XLOOKUP(tbl_GL[[#This Row],[Account_key]],tbl_COA[Account_key],tbl_COA[SubClass],"Not Found")</f>
        <v>Liabilities</v>
      </c>
      <c r="I7092" t="str">
        <f>_xlfn.XLOOKUP(tbl_GL[[#This Row],[Account_key]],tbl_COA[Account_key],tbl_COA[SubClass2],"Not Found")</f>
        <v>Current Liabilities</v>
      </c>
      <c r="J7092" t="str">
        <f>_xlfn.XLOOKUP(tbl_GL[[#This Row],[Account_key]],tbl_COA[Account_key],tbl_COA[SubAccount],,0)</f>
        <v>Accrued Expenses</v>
      </c>
      <c r="K7092">
        <f>YEAR(tbl_GL[[#This Row],[Date]])</f>
        <v>2019</v>
      </c>
    </row>
    <row r="7093" spans="1:11" x14ac:dyDescent="0.35">
      <c r="A7093">
        <v>960.2</v>
      </c>
      <c r="B7093" s="24">
        <v>43646</v>
      </c>
      <c r="C7093">
        <v>3</v>
      </c>
      <c r="D7093" s="13">
        <v>10</v>
      </c>
      <c r="E7093" s="13" t="s">
        <v>110</v>
      </c>
      <c r="F7093" s="17">
        <v>20</v>
      </c>
      <c r="G7093" t="str">
        <f>_xlfn.XLOOKUP(tbl_GL[[#This Row],[Account_key]],tbl_COA[Account_key],tbl_COA[Class],"Not Found")</f>
        <v>Assets</v>
      </c>
      <c r="H7093" t="str">
        <f>_xlfn.XLOOKUP(tbl_GL[[#This Row],[Account_key]],tbl_COA[Account_key],tbl_COA[SubClass],"Not Found")</f>
        <v>Assets</v>
      </c>
      <c r="I7093" t="str">
        <f>_xlfn.XLOOKUP(tbl_GL[[#This Row],[Account_key]],tbl_COA[Account_key],tbl_COA[SubClass2],"Not Found")</f>
        <v>Current Assets</v>
      </c>
      <c r="J7093" t="str">
        <f>_xlfn.XLOOKUP(tbl_GL[[#This Row],[Account_key]],tbl_COA[Account_key],tbl_COA[SubAccount],,0)</f>
        <v>Cash at Bank</v>
      </c>
      <c r="K7093">
        <f>YEAR(tbl_GL[[#This Row],[Date]])</f>
        <v>2019</v>
      </c>
    </row>
    <row r="7094" spans="1:11" x14ac:dyDescent="0.35">
      <c r="A7094">
        <v>961.1</v>
      </c>
      <c r="B7094" s="24">
        <v>43646</v>
      </c>
      <c r="C7094">
        <v>3</v>
      </c>
      <c r="D7094" s="13">
        <v>430</v>
      </c>
      <c r="E7094" s="13" t="s">
        <v>110</v>
      </c>
      <c r="F7094" s="17">
        <v>20</v>
      </c>
      <c r="G7094" t="str">
        <f>_xlfn.XLOOKUP(tbl_GL[[#This Row],[Account_key]],tbl_COA[Account_key],tbl_COA[Class],"Not Found")</f>
        <v>Non-operating</v>
      </c>
      <c r="H7094" t="str">
        <f>_xlfn.XLOOKUP(tbl_GL[[#This Row],[Account_key]],tbl_COA[Account_key],tbl_COA[SubClass],"Not Found")</f>
        <v>Exchange Loss/Gain</v>
      </c>
      <c r="I7094" t="str">
        <f>_xlfn.XLOOKUP(tbl_GL[[#This Row],[Account_key]],tbl_COA[Account_key],tbl_COA[SubClass2],"Not Found")</f>
        <v>Exchange Loss/Gain</v>
      </c>
      <c r="J7094" t="str">
        <f>_xlfn.XLOOKUP(tbl_GL[[#This Row],[Account_key]],tbl_COA[Account_key],tbl_COA[SubAccount],,0)</f>
        <v>Exchange Loss/Gain</v>
      </c>
      <c r="K7094">
        <f>YEAR(tbl_GL[[#This Row],[Date]])</f>
        <v>2019</v>
      </c>
    </row>
    <row r="7095" spans="1:11" x14ac:dyDescent="0.35">
      <c r="A7095">
        <v>961.2</v>
      </c>
      <c r="B7095" s="24">
        <v>43646</v>
      </c>
      <c r="C7095">
        <v>3</v>
      </c>
      <c r="D7095" s="13">
        <v>10</v>
      </c>
      <c r="E7095" s="13" t="s">
        <v>113</v>
      </c>
      <c r="F7095" s="17">
        <v>160</v>
      </c>
      <c r="G7095" t="str">
        <f>_xlfn.XLOOKUP(tbl_GL[[#This Row],[Account_key]],tbl_COA[Account_key],tbl_COA[Class],"Not Found")</f>
        <v>Assets</v>
      </c>
      <c r="H7095" t="str">
        <f>_xlfn.XLOOKUP(tbl_GL[[#This Row],[Account_key]],tbl_COA[Account_key],tbl_COA[SubClass],"Not Found")</f>
        <v>Assets</v>
      </c>
      <c r="I7095" t="str">
        <f>_xlfn.XLOOKUP(tbl_GL[[#This Row],[Account_key]],tbl_COA[Account_key],tbl_COA[SubClass2],"Not Found")</f>
        <v>Current Assets</v>
      </c>
      <c r="J7095" t="str">
        <f>_xlfn.XLOOKUP(tbl_GL[[#This Row],[Account_key]],tbl_COA[Account_key],tbl_COA[SubAccount],,0)</f>
        <v>Cash at Bank</v>
      </c>
      <c r="K7095">
        <f>YEAR(tbl_GL[[#This Row],[Date]])</f>
        <v>2019</v>
      </c>
    </row>
    <row r="7096" spans="1:11" x14ac:dyDescent="0.35">
      <c r="A7096">
        <v>962.1</v>
      </c>
      <c r="B7096" s="24">
        <v>43646</v>
      </c>
      <c r="C7096">
        <v>3</v>
      </c>
      <c r="D7096" s="13">
        <v>410</v>
      </c>
      <c r="E7096" s="13" t="s">
        <v>113</v>
      </c>
      <c r="F7096" s="17">
        <v>160</v>
      </c>
      <c r="G7096" t="str">
        <f>_xlfn.XLOOKUP(tbl_GL[[#This Row],[Account_key]],tbl_COA[Account_key],tbl_COA[Class],"Not Found")</f>
        <v>Non-operating</v>
      </c>
      <c r="H7096" t="str">
        <f>_xlfn.XLOOKUP(tbl_GL[[#This Row],[Account_key]],tbl_COA[Account_key],tbl_COA[SubClass],"Not Found")</f>
        <v>Interest Income</v>
      </c>
      <c r="I7096" t="str">
        <f>_xlfn.XLOOKUP(tbl_GL[[#This Row],[Account_key]],tbl_COA[Account_key],tbl_COA[SubClass2],"Not Found")</f>
        <v>Interest Income</v>
      </c>
      <c r="J7096" t="str">
        <f>_xlfn.XLOOKUP(tbl_GL[[#This Row],[Account_key]],tbl_COA[Account_key],tbl_COA[SubAccount],,0)</f>
        <v>Interest Income</v>
      </c>
      <c r="K7096">
        <f>YEAR(tbl_GL[[#This Row],[Date]])</f>
        <v>2019</v>
      </c>
    </row>
    <row r="7097" spans="1:11" x14ac:dyDescent="0.35">
      <c r="A7097">
        <v>962.2</v>
      </c>
      <c r="B7097" s="24">
        <v>43646</v>
      </c>
      <c r="C7097">
        <v>3</v>
      </c>
      <c r="D7097" s="13">
        <v>400</v>
      </c>
      <c r="E7097" s="13" t="s">
        <v>104</v>
      </c>
      <c r="F7097" s="17">
        <v>-125</v>
      </c>
      <c r="G7097" t="str">
        <f>_xlfn.XLOOKUP(tbl_GL[[#This Row],[Account_key]],tbl_COA[Account_key],tbl_COA[Class],"Not Found")</f>
        <v>Operating account</v>
      </c>
      <c r="H7097" t="str">
        <f>_xlfn.XLOOKUP(tbl_GL[[#This Row],[Account_key]],tbl_COA[Account_key],tbl_COA[SubClass],"Not Found")</f>
        <v>Depreciation &amp; Amortization</v>
      </c>
      <c r="I7097" t="str">
        <f>_xlfn.XLOOKUP(tbl_GL[[#This Row],[Account_key]],tbl_COA[Account_key],tbl_COA[SubClass2],"Not Found")</f>
        <v>Amortization</v>
      </c>
      <c r="J7097" t="str">
        <f>_xlfn.XLOOKUP(tbl_GL[[#This Row],[Account_key]],tbl_COA[Account_key],tbl_COA[SubAccount],,0)</f>
        <v>Amortization of Intangible Assets</v>
      </c>
      <c r="K7097">
        <f>YEAR(tbl_GL[[#This Row],[Date]])</f>
        <v>2019</v>
      </c>
    </row>
    <row r="7098" spans="1:11" x14ac:dyDescent="0.35">
      <c r="A7098">
        <v>963.1</v>
      </c>
      <c r="B7098" s="24">
        <v>43646</v>
      </c>
      <c r="C7098">
        <v>3</v>
      </c>
      <c r="D7098" s="13">
        <v>100</v>
      </c>
      <c r="E7098" s="13" t="s">
        <v>104</v>
      </c>
      <c r="F7098" s="17">
        <v>-125</v>
      </c>
      <c r="G7098" t="str">
        <f>_xlfn.XLOOKUP(tbl_GL[[#This Row],[Account_key]],tbl_COA[Account_key],tbl_COA[Class],"Not Found")</f>
        <v>Assets</v>
      </c>
      <c r="H7098" t="str">
        <f>_xlfn.XLOOKUP(tbl_GL[[#This Row],[Account_key]],tbl_COA[Account_key],tbl_COA[SubClass],"Not Found")</f>
        <v>Assets</v>
      </c>
      <c r="I7098" t="str">
        <f>_xlfn.XLOOKUP(tbl_GL[[#This Row],[Account_key]],tbl_COA[Account_key],tbl_COA[SubClass2],"Not Found")</f>
        <v>Non-Current Assets</v>
      </c>
      <c r="J7098" t="str">
        <f>_xlfn.XLOOKUP(tbl_GL[[#This Row],[Account_key]],tbl_COA[Account_key],tbl_COA[SubAccount],,0)</f>
        <v>Patents and trademarks</v>
      </c>
      <c r="K7098">
        <f>YEAR(tbl_GL[[#This Row],[Date]])</f>
        <v>2019</v>
      </c>
    </row>
    <row r="7099" spans="1:11" x14ac:dyDescent="0.35">
      <c r="A7099">
        <v>963.2</v>
      </c>
      <c r="B7099" s="24">
        <v>43646</v>
      </c>
      <c r="C7099">
        <v>3</v>
      </c>
      <c r="D7099" s="13">
        <v>440</v>
      </c>
      <c r="E7099" s="13" t="s">
        <v>112</v>
      </c>
      <c r="F7099" s="17">
        <v>-225</v>
      </c>
      <c r="G7099" t="str">
        <f>_xlfn.XLOOKUP(tbl_GL[[#This Row],[Account_key]],tbl_COA[Account_key],tbl_COA[Class],"Not Found")</f>
        <v>Interest &amp; Tax</v>
      </c>
      <c r="H7099" t="str">
        <f>_xlfn.XLOOKUP(tbl_GL[[#This Row],[Account_key]],tbl_COA[Account_key],tbl_COA[SubClass],"Not Found")</f>
        <v>Interest Expense</v>
      </c>
      <c r="I7099" t="str">
        <f>_xlfn.XLOOKUP(tbl_GL[[#This Row],[Account_key]],tbl_COA[Account_key],tbl_COA[SubClass2],"Not Found")</f>
        <v>Interest Expense</v>
      </c>
      <c r="J7099" t="str">
        <f>_xlfn.XLOOKUP(tbl_GL[[#This Row],[Account_key]],tbl_COA[Account_key],tbl_COA[SubAccount],,0)</f>
        <v>Interest Expense</v>
      </c>
      <c r="K7099">
        <f>YEAR(tbl_GL[[#This Row],[Date]])</f>
        <v>2019</v>
      </c>
    </row>
    <row r="7100" spans="1:11" x14ac:dyDescent="0.35">
      <c r="A7100">
        <v>964.1</v>
      </c>
      <c r="B7100" s="24">
        <v>43646</v>
      </c>
      <c r="C7100">
        <v>3</v>
      </c>
      <c r="D7100" s="13">
        <v>121</v>
      </c>
      <c r="E7100" s="13" t="s">
        <v>112</v>
      </c>
      <c r="F7100" s="17">
        <v>225</v>
      </c>
      <c r="G7100" t="str">
        <f>_xlfn.XLOOKUP(tbl_GL[[#This Row],[Account_key]],tbl_COA[Account_key],tbl_COA[Class],"Not Found")</f>
        <v>Liabilities and Owners Equity</v>
      </c>
      <c r="H7100" t="str">
        <f>_xlfn.XLOOKUP(tbl_GL[[#This Row],[Account_key]],tbl_COA[Account_key],tbl_COA[SubClass],"Not Found")</f>
        <v>Liabilities</v>
      </c>
      <c r="I7100" t="str">
        <f>_xlfn.XLOOKUP(tbl_GL[[#This Row],[Account_key]],tbl_COA[Account_key],tbl_COA[SubClass2],"Not Found")</f>
        <v>Current Liabilities</v>
      </c>
      <c r="J7100" t="str">
        <f>_xlfn.XLOOKUP(tbl_GL[[#This Row],[Account_key]],tbl_COA[Account_key],tbl_COA[SubAccount],,0)</f>
        <v>Interest Payable</v>
      </c>
      <c r="K7100">
        <f>YEAR(tbl_GL[[#This Row],[Date]])</f>
        <v>2019</v>
      </c>
    </row>
    <row r="7101" spans="1:11" x14ac:dyDescent="0.35">
      <c r="A7101">
        <v>964.2</v>
      </c>
      <c r="B7101" s="24">
        <v>43646</v>
      </c>
      <c r="C7101">
        <v>3</v>
      </c>
      <c r="D7101" s="13">
        <v>450</v>
      </c>
      <c r="E7101" s="23" t="s">
        <v>108</v>
      </c>
      <c r="F7101" s="17">
        <v>-302</v>
      </c>
      <c r="G7101" t="str">
        <f>_xlfn.XLOOKUP(tbl_GL[[#This Row],[Account_key]],tbl_COA[Account_key],tbl_COA[Class],"Not Found")</f>
        <v>Interest &amp; Tax</v>
      </c>
      <c r="H7101" t="str">
        <f>_xlfn.XLOOKUP(tbl_GL[[#This Row],[Account_key]],tbl_COA[Account_key],tbl_COA[SubClass],"Not Found")</f>
        <v>Taxation</v>
      </c>
      <c r="I7101" t="str">
        <f>_xlfn.XLOOKUP(tbl_GL[[#This Row],[Account_key]],tbl_COA[Account_key],tbl_COA[SubClass2],"Not Found")</f>
        <v>Taxation</v>
      </c>
      <c r="J7101" t="str">
        <f>_xlfn.XLOOKUP(tbl_GL[[#This Row],[Account_key]],tbl_COA[Account_key],tbl_COA[SubAccount],,0)</f>
        <v>Taxation</v>
      </c>
      <c r="K7101">
        <f>YEAR(tbl_GL[[#This Row],[Date]])</f>
        <v>2019</v>
      </c>
    </row>
    <row r="7102" spans="1:11" x14ac:dyDescent="0.35">
      <c r="A7102">
        <v>965.1</v>
      </c>
      <c r="B7102" s="24">
        <v>43646</v>
      </c>
      <c r="C7102">
        <v>3</v>
      </c>
      <c r="D7102" s="13">
        <v>122</v>
      </c>
      <c r="E7102" s="23" t="s">
        <v>108</v>
      </c>
      <c r="F7102" s="17">
        <v>302</v>
      </c>
      <c r="G7102" t="str">
        <f>_xlfn.XLOOKUP(tbl_GL[[#This Row],[Account_key]],tbl_COA[Account_key],tbl_COA[Class],"Not Found")</f>
        <v>Liabilities and Owners Equity</v>
      </c>
      <c r="H7102" t="str">
        <f>_xlfn.XLOOKUP(tbl_GL[[#This Row],[Account_key]],tbl_COA[Account_key],tbl_COA[SubClass],"Not Found")</f>
        <v>Liabilities</v>
      </c>
      <c r="I7102" t="str">
        <f>_xlfn.XLOOKUP(tbl_GL[[#This Row],[Account_key]],tbl_COA[Account_key],tbl_COA[SubClass2],"Not Found")</f>
        <v>Current Liabilities</v>
      </c>
      <c r="J7102" t="str">
        <f>_xlfn.XLOOKUP(tbl_GL[[#This Row],[Account_key]],tbl_COA[Account_key],tbl_COA[SubAccount],,0)</f>
        <v>Tax payable</v>
      </c>
      <c r="K7102">
        <f>YEAR(tbl_GL[[#This Row],[Date]])</f>
        <v>2019</v>
      </c>
    </row>
    <row r="7103" spans="1:11" x14ac:dyDescent="0.35">
      <c r="A7103">
        <v>965.2</v>
      </c>
      <c r="B7103" s="24">
        <v>43646</v>
      </c>
      <c r="C7103">
        <v>3</v>
      </c>
      <c r="D7103" s="13">
        <v>330</v>
      </c>
      <c r="E7103" s="13" t="s">
        <v>97</v>
      </c>
      <c r="F7103" s="17">
        <v>-1531</v>
      </c>
      <c r="G7103" t="str">
        <f>_xlfn.XLOOKUP(tbl_GL[[#This Row],[Account_key]],tbl_COA[Account_key],tbl_COA[Class],"Not Found")</f>
        <v>Operating account</v>
      </c>
      <c r="H7103" t="str">
        <f>_xlfn.XLOOKUP(tbl_GL[[#This Row],[Account_key]],tbl_COA[Account_key],tbl_COA[SubClass],"Not Found")</f>
        <v>Operating Expenses</v>
      </c>
      <c r="I7103" t="str">
        <f>_xlfn.XLOOKUP(tbl_GL[[#This Row],[Account_key]],tbl_COA[Account_key],tbl_COA[SubClass2],"Not Found")</f>
        <v>Administration</v>
      </c>
      <c r="J7103" t="str">
        <f>_xlfn.XLOOKUP(tbl_GL[[#This Row],[Account_key]],tbl_COA[Account_key],tbl_COA[SubAccount],,0)</f>
        <v>Telephone</v>
      </c>
      <c r="K7103">
        <f>YEAR(tbl_GL[[#This Row],[Date]])</f>
        <v>2019</v>
      </c>
    </row>
    <row r="7104" spans="1:11" x14ac:dyDescent="0.35">
      <c r="A7104">
        <v>966.1</v>
      </c>
      <c r="B7104" s="24">
        <v>43646</v>
      </c>
      <c r="C7104">
        <v>3</v>
      </c>
      <c r="D7104" s="13">
        <v>120</v>
      </c>
      <c r="E7104" s="13" t="s">
        <v>97</v>
      </c>
      <c r="F7104" s="17">
        <v>1531</v>
      </c>
      <c r="G7104" t="str">
        <f>_xlfn.XLOOKUP(tbl_GL[[#This Row],[Account_key]],tbl_COA[Account_key],tbl_COA[Class],"Not Found")</f>
        <v>Liabilities and Owners Equity</v>
      </c>
      <c r="H7104" t="str">
        <f>_xlfn.XLOOKUP(tbl_GL[[#This Row],[Account_key]],tbl_COA[Account_key],tbl_COA[SubClass],"Not Found")</f>
        <v>Liabilities</v>
      </c>
      <c r="I7104" t="str">
        <f>_xlfn.XLOOKUP(tbl_GL[[#This Row],[Account_key]],tbl_COA[Account_key],tbl_COA[SubClass2],"Not Found")</f>
        <v>Current Liabilities</v>
      </c>
      <c r="J7104" t="str">
        <f>_xlfn.XLOOKUP(tbl_GL[[#This Row],[Account_key]],tbl_COA[Account_key],tbl_COA[SubAccount],,0)</f>
        <v>Accrued Expenses</v>
      </c>
      <c r="K7104">
        <f>YEAR(tbl_GL[[#This Row],[Date]])</f>
        <v>2019</v>
      </c>
    </row>
    <row r="7105" spans="1:11" x14ac:dyDescent="0.35">
      <c r="A7105">
        <v>966.2</v>
      </c>
      <c r="B7105" s="24">
        <v>43646</v>
      </c>
      <c r="C7105">
        <v>3</v>
      </c>
      <c r="D7105" s="13">
        <v>240</v>
      </c>
      <c r="E7105" s="13" t="s">
        <v>56</v>
      </c>
      <c r="F7105" s="17">
        <v>-2813</v>
      </c>
      <c r="G7105" t="str">
        <f>_xlfn.XLOOKUP(tbl_GL[[#This Row],[Account_key]],tbl_COA[Account_key],tbl_COA[Class],"Not Found")</f>
        <v>Operating account</v>
      </c>
      <c r="H7105" t="str">
        <f>_xlfn.XLOOKUP(tbl_GL[[#This Row],[Account_key]],tbl_COA[Account_key],tbl_COA[SubClass],"Not Found")</f>
        <v>Operating Expenses</v>
      </c>
      <c r="I7105" t="str">
        <f>_xlfn.XLOOKUP(tbl_GL[[#This Row],[Account_key]],tbl_COA[Account_key],tbl_COA[SubClass2],"Not Found")</f>
        <v>Sales &amp; Distribution</v>
      </c>
      <c r="J7105" t="str">
        <f>_xlfn.XLOOKUP(tbl_GL[[#This Row],[Account_key]],tbl_COA[Account_key],tbl_COA[SubAccount],,0)</f>
        <v>Salaries</v>
      </c>
      <c r="K7105">
        <f>YEAR(tbl_GL[[#This Row],[Date]])</f>
        <v>2019</v>
      </c>
    </row>
    <row r="7106" spans="1:11" x14ac:dyDescent="0.35">
      <c r="A7106">
        <v>967.1</v>
      </c>
      <c r="B7106" s="24">
        <v>43646</v>
      </c>
      <c r="C7106">
        <v>3</v>
      </c>
      <c r="D7106" s="13">
        <v>10</v>
      </c>
      <c r="E7106" s="13" t="s">
        <v>56</v>
      </c>
      <c r="F7106" s="17">
        <v>-2813</v>
      </c>
      <c r="G7106" t="str">
        <f>_xlfn.XLOOKUP(tbl_GL[[#This Row],[Account_key]],tbl_COA[Account_key],tbl_COA[Class],"Not Found")</f>
        <v>Assets</v>
      </c>
      <c r="H7106" t="str">
        <f>_xlfn.XLOOKUP(tbl_GL[[#This Row],[Account_key]],tbl_COA[Account_key],tbl_COA[SubClass],"Not Found")</f>
        <v>Assets</v>
      </c>
      <c r="I7106" t="str">
        <f>_xlfn.XLOOKUP(tbl_GL[[#This Row],[Account_key]],tbl_COA[Account_key],tbl_COA[SubClass2],"Not Found")</f>
        <v>Current Assets</v>
      </c>
      <c r="J7106" t="str">
        <f>_xlfn.XLOOKUP(tbl_GL[[#This Row],[Account_key]],tbl_COA[Account_key],tbl_COA[SubAccount],,0)</f>
        <v>Cash at Bank</v>
      </c>
      <c r="K7106">
        <f>YEAR(tbl_GL[[#This Row],[Date]])</f>
        <v>2019</v>
      </c>
    </row>
    <row r="7107" spans="1:11" x14ac:dyDescent="0.35">
      <c r="A7107">
        <v>967.2</v>
      </c>
      <c r="B7107" s="24">
        <v>43646</v>
      </c>
      <c r="C7107">
        <v>3</v>
      </c>
      <c r="D7107" s="13">
        <v>380</v>
      </c>
      <c r="E7107" s="13" t="s">
        <v>101</v>
      </c>
      <c r="F7107" s="17">
        <v>-4900</v>
      </c>
      <c r="G7107" t="str">
        <f>_xlfn.XLOOKUP(tbl_GL[[#This Row],[Account_key]],tbl_COA[Account_key],tbl_COA[Class],"Not Found")</f>
        <v>Operating account</v>
      </c>
      <c r="H7107" t="str">
        <f>_xlfn.XLOOKUP(tbl_GL[[#This Row],[Account_key]],tbl_COA[Account_key],tbl_COA[SubClass],"Not Found")</f>
        <v>Depreciation &amp; Amortization</v>
      </c>
      <c r="I7107" t="str">
        <f>_xlfn.XLOOKUP(tbl_GL[[#This Row],[Account_key]],tbl_COA[Account_key],tbl_COA[SubClass2],"Not Found")</f>
        <v>Depreciation</v>
      </c>
      <c r="J7107" t="str">
        <f>_xlfn.XLOOKUP(tbl_GL[[#This Row],[Account_key]],tbl_COA[Account_key],tbl_COA[SubAccount],,0)</f>
        <v>Equipment</v>
      </c>
      <c r="K7107">
        <f>YEAR(tbl_GL[[#This Row],[Date]])</f>
        <v>2019</v>
      </c>
    </row>
    <row r="7108" spans="1:11" x14ac:dyDescent="0.35">
      <c r="A7108">
        <v>968.1</v>
      </c>
      <c r="B7108" s="24">
        <v>43646</v>
      </c>
      <c r="C7108">
        <v>3</v>
      </c>
      <c r="D7108" s="13">
        <v>90</v>
      </c>
      <c r="E7108" s="13" t="s">
        <v>101</v>
      </c>
      <c r="F7108" s="17">
        <v>-4900</v>
      </c>
      <c r="G7108" t="str">
        <f>_xlfn.XLOOKUP(tbl_GL[[#This Row],[Account_key]],tbl_COA[Account_key],tbl_COA[Class],"Not Found")</f>
        <v>Assets</v>
      </c>
      <c r="H7108" t="str">
        <f>_xlfn.XLOOKUP(tbl_GL[[#This Row],[Account_key]],tbl_COA[Account_key],tbl_COA[SubClass],"Not Found")</f>
        <v>Assets</v>
      </c>
      <c r="I7108" t="str">
        <f>_xlfn.XLOOKUP(tbl_GL[[#This Row],[Account_key]],tbl_COA[Account_key],tbl_COA[SubClass2],"Not Found")</f>
        <v>Non-Current Assets</v>
      </c>
      <c r="J7108" t="str">
        <f>_xlfn.XLOOKUP(tbl_GL[[#This Row],[Account_key]],tbl_COA[Account_key],tbl_COA[SubAccount],,0)</f>
        <v>Office Furniture &amp; Equipment</v>
      </c>
      <c r="K7108">
        <f>YEAR(tbl_GL[[#This Row],[Date]])</f>
        <v>2019</v>
      </c>
    </row>
    <row r="7109" spans="1:11" x14ac:dyDescent="0.35">
      <c r="A7109">
        <v>969.2</v>
      </c>
      <c r="B7109" s="24">
        <v>43646</v>
      </c>
      <c r="C7109">
        <v>3</v>
      </c>
      <c r="D7109" s="13">
        <v>30</v>
      </c>
      <c r="E7109" s="13" t="s">
        <v>80</v>
      </c>
      <c r="F7109" s="17">
        <v>-12908</v>
      </c>
      <c r="G7109" t="str">
        <f>_xlfn.XLOOKUP(tbl_GL[[#This Row],[Account_key]],tbl_COA[Account_key],tbl_COA[Class],"Not Found")</f>
        <v>Assets</v>
      </c>
      <c r="H7109" t="str">
        <f>_xlfn.XLOOKUP(tbl_GL[[#This Row],[Account_key]],tbl_COA[Account_key],tbl_COA[SubClass],"Not Found")</f>
        <v>Assets</v>
      </c>
      <c r="I7109" t="str">
        <f>_xlfn.XLOOKUP(tbl_GL[[#This Row],[Account_key]],tbl_COA[Account_key],tbl_COA[SubClass2],"Not Found")</f>
        <v>Current Assets</v>
      </c>
      <c r="J7109" t="str">
        <f>_xlfn.XLOOKUP(tbl_GL[[#This Row],[Account_key]],tbl_COA[Account_key],tbl_COA[SubAccount],,0)</f>
        <v>Trade Receivables</v>
      </c>
      <c r="K7109">
        <f>YEAR(tbl_GL[[#This Row],[Date]])</f>
        <v>2019</v>
      </c>
    </row>
    <row r="7110" spans="1:11" x14ac:dyDescent="0.35">
      <c r="A7110">
        <v>970.1</v>
      </c>
      <c r="B7110" s="24">
        <v>43646</v>
      </c>
      <c r="C7110">
        <v>3</v>
      </c>
      <c r="D7110" s="13">
        <v>10</v>
      </c>
      <c r="E7110" s="13" t="s">
        <v>80</v>
      </c>
      <c r="F7110" s="17">
        <v>12908</v>
      </c>
      <c r="G7110" t="str">
        <f>_xlfn.XLOOKUP(tbl_GL[[#This Row],[Account_key]],tbl_COA[Account_key],tbl_COA[Class],"Not Found")</f>
        <v>Assets</v>
      </c>
      <c r="H7110" t="str">
        <f>_xlfn.XLOOKUP(tbl_GL[[#This Row],[Account_key]],tbl_COA[Account_key],tbl_COA[SubClass],"Not Found")</f>
        <v>Assets</v>
      </c>
      <c r="I7110" t="str">
        <f>_xlfn.XLOOKUP(tbl_GL[[#This Row],[Account_key]],tbl_COA[Account_key],tbl_COA[SubClass2],"Not Found")</f>
        <v>Current Assets</v>
      </c>
      <c r="J7110" t="str">
        <f>_xlfn.XLOOKUP(tbl_GL[[#This Row],[Account_key]],tbl_COA[Account_key],tbl_COA[SubAccount],,0)</f>
        <v>Cash at Bank</v>
      </c>
      <c r="K7110">
        <f>YEAR(tbl_GL[[#This Row],[Date]])</f>
        <v>2019</v>
      </c>
    </row>
    <row r="7111" spans="1:11" x14ac:dyDescent="0.35">
      <c r="A7111">
        <v>970.1</v>
      </c>
      <c r="B7111" s="24">
        <v>43646</v>
      </c>
      <c r="C7111">
        <v>3</v>
      </c>
      <c r="D7111" s="13">
        <v>10</v>
      </c>
      <c r="E7111" s="13" t="s">
        <v>145</v>
      </c>
      <c r="F7111" s="17">
        <v>-20636</v>
      </c>
      <c r="G7111" t="str">
        <f>_xlfn.XLOOKUP(tbl_GL[[#This Row],[Account_key]],tbl_COA[Account_key],tbl_COA[Class],"Not Found")</f>
        <v>Assets</v>
      </c>
      <c r="H7111" t="str">
        <f>_xlfn.XLOOKUP(tbl_GL[[#This Row],[Account_key]],tbl_COA[Account_key],tbl_COA[SubClass],"Not Found")</f>
        <v>Assets</v>
      </c>
      <c r="I7111" t="str">
        <f>_xlfn.XLOOKUP(tbl_GL[[#This Row],[Account_key]],tbl_COA[Account_key],tbl_COA[SubClass2],"Not Found")</f>
        <v>Current Assets</v>
      </c>
      <c r="J7111" t="str">
        <f>_xlfn.XLOOKUP(tbl_GL[[#This Row],[Account_key]],tbl_COA[Account_key],tbl_COA[SubAccount],,0)</f>
        <v>Cash at Bank</v>
      </c>
      <c r="K7111">
        <f>YEAR(tbl_GL[[#This Row],[Date]])</f>
        <v>2019</v>
      </c>
    </row>
    <row r="7112" spans="1:11" x14ac:dyDescent="0.35">
      <c r="A7112">
        <v>970.2</v>
      </c>
      <c r="B7112" s="24">
        <v>43646</v>
      </c>
      <c r="C7112">
        <v>3</v>
      </c>
      <c r="D7112" s="13">
        <v>122</v>
      </c>
      <c r="E7112" s="13" t="s">
        <v>145</v>
      </c>
      <c r="F7112" s="17">
        <v>-20636</v>
      </c>
      <c r="G7112" t="str">
        <f>_xlfn.XLOOKUP(tbl_GL[[#This Row],[Account_key]],tbl_COA[Account_key],tbl_COA[Class],"Not Found")</f>
        <v>Liabilities and Owners Equity</v>
      </c>
      <c r="H7112" t="str">
        <f>_xlfn.XLOOKUP(tbl_GL[[#This Row],[Account_key]],tbl_COA[Account_key],tbl_COA[SubClass],"Not Found")</f>
        <v>Liabilities</v>
      </c>
      <c r="I7112" t="str">
        <f>_xlfn.XLOOKUP(tbl_GL[[#This Row],[Account_key]],tbl_COA[Account_key],tbl_COA[SubClass2],"Not Found")</f>
        <v>Current Liabilities</v>
      </c>
      <c r="J7112" t="str">
        <f>_xlfn.XLOOKUP(tbl_GL[[#This Row],[Account_key]],tbl_COA[Account_key],tbl_COA[SubAccount],,0)</f>
        <v>Tax payable</v>
      </c>
      <c r="K7112">
        <f>YEAR(tbl_GL[[#This Row],[Date]])</f>
        <v>2019</v>
      </c>
    </row>
    <row r="7113" spans="1:11" x14ac:dyDescent="0.35">
      <c r="A7113">
        <v>970.2</v>
      </c>
      <c r="B7113" s="24">
        <v>43647</v>
      </c>
      <c r="C7113">
        <v>3</v>
      </c>
      <c r="D7113" s="13">
        <v>10</v>
      </c>
      <c r="E7113" s="13" t="s">
        <v>98</v>
      </c>
      <c r="F7113" s="17">
        <v>-1894</v>
      </c>
      <c r="G7113" t="str">
        <f>_xlfn.XLOOKUP(tbl_GL[[#This Row],[Account_key]],tbl_COA[Account_key],tbl_COA[Class],"Not Found")</f>
        <v>Assets</v>
      </c>
      <c r="H7113" t="str">
        <f>_xlfn.XLOOKUP(tbl_GL[[#This Row],[Account_key]],tbl_COA[Account_key],tbl_COA[SubClass],"Not Found")</f>
        <v>Assets</v>
      </c>
      <c r="I7113" t="str">
        <f>_xlfn.XLOOKUP(tbl_GL[[#This Row],[Account_key]],tbl_COA[Account_key],tbl_COA[SubClass2],"Not Found")</f>
        <v>Current Assets</v>
      </c>
      <c r="J7113" t="str">
        <f>_xlfn.XLOOKUP(tbl_GL[[#This Row],[Account_key]],tbl_COA[Account_key],tbl_COA[SubAccount],,0)</f>
        <v>Cash at Bank</v>
      </c>
      <c r="K7113">
        <f>YEAR(tbl_GL[[#This Row],[Date]])</f>
        <v>2019</v>
      </c>
    </row>
    <row r="7114" spans="1:11" x14ac:dyDescent="0.35">
      <c r="A7114">
        <v>971.1</v>
      </c>
      <c r="B7114" s="24">
        <v>43647</v>
      </c>
      <c r="C7114">
        <v>3</v>
      </c>
      <c r="D7114" s="13">
        <v>120</v>
      </c>
      <c r="E7114" s="13" t="s">
        <v>98</v>
      </c>
      <c r="F7114" s="17">
        <v>-1894</v>
      </c>
      <c r="G7114" t="str">
        <f>_xlfn.XLOOKUP(tbl_GL[[#This Row],[Account_key]],tbl_COA[Account_key],tbl_COA[Class],"Not Found")</f>
        <v>Liabilities and Owners Equity</v>
      </c>
      <c r="H7114" t="str">
        <f>_xlfn.XLOOKUP(tbl_GL[[#This Row],[Account_key]],tbl_COA[Account_key],tbl_COA[SubClass],"Not Found")</f>
        <v>Liabilities</v>
      </c>
      <c r="I7114" t="str">
        <f>_xlfn.XLOOKUP(tbl_GL[[#This Row],[Account_key]],tbl_COA[Account_key],tbl_COA[SubClass2],"Not Found")</f>
        <v>Current Liabilities</v>
      </c>
      <c r="J7114" t="str">
        <f>_xlfn.XLOOKUP(tbl_GL[[#This Row],[Account_key]],tbl_COA[Account_key],tbl_COA[SubAccount],,0)</f>
        <v>Accrued Expenses</v>
      </c>
      <c r="K7114">
        <f>YEAR(tbl_GL[[#This Row],[Date]])</f>
        <v>2019</v>
      </c>
    </row>
    <row r="7115" spans="1:11" x14ac:dyDescent="0.35">
      <c r="A7115">
        <v>971.2</v>
      </c>
      <c r="B7115" s="24">
        <v>43647</v>
      </c>
      <c r="C7115">
        <v>3</v>
      </c>
      <c r="D7115" s="13">
        <v>20</v>
      </c>
      <c r="E7115" s="13" t="s">
        <v>124</v>
      </c>
      <c r="F7115" s="17">
        <v>25000</v>
      </c>
      <c r="G7115" t="str">
        <f>_xlfn.XLOOKUP(tbl_GL[[#This Row],[Account_key]],tbl_COA[Account_key],tbl_COA[Class],"Not Found")</f>
        <v>Assets</v>
      </c>
      <c r="H7115" t="str">
        <f>_xlfn.XLOOKUP(tbl_GL[[#This Row],[Account_key]],tbl_COA[Account_key],tbl_COA[SubClass],"Not Found")</f>
        <v>Assets</v>
      </c>
      <c r="I7115" t="str">
        <f>_xlfn.XLOOKUP(tbl_GL[[#This Row],[Account_key]],tbl_COA[Account_key],tbl_COA[SubClass2],"Not Found")</f>
        <v>Current Assets</v>
      </c>
      <c r="J7115" t="str">
        <f>_xlfn.XLOOKUP(tbl_GL[[#This Row],[Account_key]],tbl_COA[Account_key],tbl_COA[SubAccount],,0)</f>
        <v>Cash in hand</v>
      </c>
      <c r="K7115">
        <f>YEAR(tbl_GL[[#This Row],[Date]])</f>
        <v>2019</v>
      </c>
    </row>
    <row r="7116" spans="1:11" x14ac:dyDescent="0.35">
      <c r="A7116">
        <v>972.1</v>
      </c>
      <c r="B7116" s="24">
        <v>43647</v>
      </c>
      <c r="C7116">
        <v>3</v>
      </c>
      <c r="D7116" s="13">
        <v>10</v>
      </c>
      <c r="E7116" s="13" t="s">
        <v>124</v>
      </c>
      <c r="F7116" s="17">
        <v>-25000</v>
      </c>
      <c r="G7116" t="str">
        <f>_xlfn.XLOOKUP(tbl_GL[[#This Row],[Account_key]],tbl_COA[Account_key],tbl_COA[Class],"Not Found")</f>
        <v>Assets</v>
      </c>
      <c r="H7116" t="str">
        <f>_xlfn.XLOOKUP(tbl_GL[[#This Row],[Account_key]],tbl_COA[Account_key],tbl_COA[SubClass],"Not Found")</f>
        <v>Assets</v>
      </c>
      <c r="I7116" t="str">
        <f>_xlfn.XLOOKUP(tbl_GL[[#This Row],[Account_key]],tbl_COA[Account_key],tbl_COA[SubClass2],"Not Found")</f>
        <v>Current Assets</v>
      </c>
      <c r="J7116" t="str">
        <f>_xlfn.XLOOKUP(tbl_GL[[#This Row],[Account_key]],tbl_COA[Account_key],tbl_COA[SubAccount],,0)</f>
        <v>Cash at Bank</v>
      </c>
      <c r="K7116">
        <f>YEAR(tbl_GL[[#This Row],[Date]])</f>
        <v>2019</v>
      </c>
    </row>
    <row r="7117" spans="1:11" x14ac:dyDescent="0.35">
      <c r="A7117">
        <v>972.2</v>
      </c>
      <c r="B7117" s="24">
        <v>43647</v>
      </c>
      <c r="C7117">
        <v>3</v>
      </c>
      <c r="D7117" s="13">
        <v>60</v>
      </c>
      <c r="E7117" s="13" t="s">
        <v>84</v>
      </c>
      <c r="F7117" s="17">
        <v>28350</v>
      </c>
      <c r="G7117" t="str">
        <f>_xlfn.XLOOKUP(tbl_GL[[#This Row],[Account_key]],tbl_COA[Account_key],tbl_COA[Class],"Not Found")</f>
        <v>Assets</v>
      </c>
      <c r="H7117" t="str">
        <f>_xlfn.XLOOKUP(tbl_GL[[#This Row],[Account_key]],tbl_COA[Account_key],tbl_COA[SubClass],"Not Found")</f>
        <v>Assets</v>
      </c>
      <c r="I7117" t="str">
        <f>_xlfn.XLOOKUP(tbl_GL[[#This Row],[Account_key]],tbl_COA[Account_key],tbl_COA[SubClass2],"Not Found")</f>
        <v>Current Assets</v>
      </c>
      <c r="J7117" t="str">
        <f>_xlfn.XLOOKUP(tbl_GL[[#This Row],[Account_key]],tbl_COA[Account_key],tbl_COA[SubAccount],,0)</f>
        <v>Inventory</v>
      </c>
      <c r="K7117">
        <f>YEAR(tbl_GL[[#This Row],[Date]])</f>
        <v>2019</v>
      </c>
    </row>
    <row r="7118" spans="1:11" x14ac:dyDescent="0.35">
      <c r="A7118">
        <v>973.1</v>
      </c>
      <c r="B7118" s="24">
        <v>43647</v>
      </c>
      <c r="C7118">
        <v>3</v>
      </c>
      <c r="D7118" s="13">
        <v>110</v>
      </c>
      <c r="E7118" s="13" t="s">
        <v>84</v>
      </c>
      <c r="F7118" s="17">
        <v>28350</v>
      </c>
      <c r="G7118" t="str">
        <f>_xlfn.XLOOKUP(tbl_GL[[#This Row],[Account_key]],tbl_COA[Account_key],tbl_COA[Class],"Not Found")</f>
        <v>Liabilities and Owners Equity</v>
      </c>
      <c r="H7118" t="str">
        <f>_xlfn.XLOOKUP(tbl_GL[[#This Row],[Account_key]],tbl_COA[Account_key],tbl_COA[SubClass],"Not Found")</f>
        <v>Liabilities</v>
      </c>
      <c r="I7118" t="str">
        <f>_xlfn.XLOOKUP(tbl_GL[[#This Row],[Account_key]],tbl_COA[Account_key],tbl_COA[SubClass2],"Not Found")</f>
        <v>Current Liabilities</v>
      </c>
      <c r="J7118" t="str">
        <f>_xlfn.XLOOKUP(tbl_GL[[#This Row],[Account_key]],tbl_COA[Account_key],tbl_COA[SubAccount],,0)</f>
        <v>Trade Payables</v>
      </c>
      <c r="K7118">
        <f>YEAR(tbl_GL[[#This Row],[Date]])</f>
        <v>2019</v>
      </c>
    </row>
    <row r="7119" spans="1:11" x14ac:dyDescent="0.35">
      <c r="A7119">
        <v>973.2</v>
      </c>
      <c r="B7119" s="24">
        <v>43648</v>
      </c>
      <c r="C7119">
        <v>3</v>
      </c>
      <c r="D7119" s="13">
        <v>230</v>
      </c>
      <c r="E7119" s="13" t="s">
        <v>4</v>
      </c>
      <c r="F7119" s="17">
        <v>-923</v>
      </c>
      <c r="G7119" t="str">
        <f>_xlfn.XLOOKUP(tbl_GL[[#This Row],[Account_key]],tbl_COA[Account_key],tbl_COA[Class],"Not Found")</f>
        <v>Trading account</v>
      </c>
      <c r="H7119" t="str">
        <f>_xlfn.XLOOKUP(tbl_GL[[#This Row],[Account_key]],tbl_COA[Account_key],tbl_COA[SubClass],"Not Found")</f>
        <v>Cost of Sales</v>
      </c>
      <c r="I7119" t="str">
        <f>_xlfn.XLOOKUP(tbl_GL[[#This Row],[Account_key]],tbl_COA[Account_key],tbl_COA[SubClass2],"Not Found")</f>
        <v>Cost of Sales</v>
      </c>
      <c r="J7119" t="str">
        <f>_xlfn.XLOOKUP(tbl_GL[[#This Row],[Account_key]],tbl_COA[Account_key],tbl_COA[SubAccount],,0)</f>
        <v>Cost of Sales</v>
      </c>
      <c r="K7119">
        <f>YEAR(tbl_GL[[#This Row],[Date]])</f>
        <v>2019</v>
      </c>
    </row>
    <row r="7120" spans="1:11" x14ac:dyDescent="0.35">
      <c r="A7120">
        <v>974.1</v>
      </c>
      <c r="B7120" s="24">
        <v>43648</v>
      </c>
      <c r="C7120">
        <v>3</v>
      </c>
      <c r="D7120" s="13">
        <v>60</v>
      </c>
      <c r="E7120" s="13" t="s">
        <v>4</v>
      </c>
      <c r="F7120" s="17">
        <v>-923</v>
      </c>
      <c r="G7120" t="str">
        <f>_xlfn.XLOOKUP(tbl_GL[[#This Row],[Account_key]],tbl_COA[Account_key],tbl_COA[Class],"Not Found")</f>
        <v>Assets</v>
      </c>
      <c r="H7120" t="str">
        <f>_xlfn.XLOOKUP(tbl_GL[[#This Row],[Account_key]],tbl_COA[Account_key],tbl_COA[SubClass],"Not Found")</f>
        <v>Assets</v>
      </c>
      <c r="I7120" t="str">
        <f>_xlfn.XLOOKUP(tbl_GL[[#This Row],[Account_key]],tbl_COA[Account_key],tbl_COA[SubClass2],"Not Found")</f>
        <v>Current Assets</v>
      </c>
      <c r="J7120" t="str">
        <f>_xlfn.XLOOKUP(tbl_GL[[#This Row],[Account_key]],tbl_COA[Account_key],tbl_COA[SubAccount],,0)</f>
        <v>Inventory</v>
      </c>
      <c r="K7120">
        <f>YEAR(tbl_GL[[#This Row],[Date]])</f>
        <v>2019</v>
      </c>
    </row>
    <row r="7121" spans="1:11" x14ac:dyDescent="0.35">
      <c r="A7121">
        <v>974.2</v>
      </c>
      <c r="B7121" s="24">
        <v>43648</v>
      </c>
      <c r="C7121">
        <v>3</v>
      </c>
      <c r="D7121" s="13">
        <v>210</v>
      </c>
      <c r="E7121" s="13" t="s">
        <v>7</v>
      </c>
      <c r="F7121" s="17">
        <v>3277</v>
      </c>
      <c r="G7121" t="str">
        <f>_xlfn.XLOOKUP(tbl_GL[[#This Row],[Account_key]],tbl_COA[Account_key],tbl_COA[Class],"Not Found")</f>
        <v>Trading account</v>
      </c>
      <c r="H7121" t="str">
        <f>_xlfn.XLOOKUP(tbl_GL[[#This Row],[Account_key]],tbl_COA[Account_key],tbl_COA[SubClass],"Not Found")</f>
        <v>Sales</v>
      </c>
      <c r="I7121" t="str">
        <f>_xlfn.XLOOKUP(tbl_GL[[#This Row],[Account_key]],tbl_COA[Account_key],tbl_COA[SubClass2],"Not Found")</f>
        <v>Sales</v>
      </c>
      <c r="J7121" t="str">
        <f>_xlfn.XLOOKUP(tbl_GL[[#This Row],[Account_key]],tbl_COA[Account_key],tbl_COA[SubAccount],,0)</f>
        <v>Sales</v>
      </c>
      <c r="K7121">
        <f>YEAR(tbl_GL[[#This Row],[Date]])</f>
        <v>2019</v>
      </c>
    </row>
    <row r="7122" spans="1:11" x14ac:dyDescent="0.35">
      <c r="A7122">
        <v>975.1</v>
      </c>
      <c r="B7122" s="24">
        <v>43648</v>
      </c>
      <c r="C7122">
        <v>3</v>
      </c>
      <c r="D7122" s="13">
        <v>10</v>
      </c>
      <c r="E7122" s="13" t="s">
        <v>7</v>
      </c>
      <c r="F7122" s="17">
        <v>3277</v>
      </c>
      <c r="G7122" t="str">
        <f>_xlfn.XLOOKUP(tbl_GL[[#This Row],[Account_key]],tbl_COA[Account_key],tbl_COA[Class],"Not Found")</f>
        <v>Assets</v>
      </c>
      <c r="H7122" t="str">
        <f>_xlfn.XLOOKUP(tbl_GL[[#This Row],[Account_key]],tbl_COA[Account_key],tbl_COA[SubClass],"Not Found")</f>
        <v>Assets</v>
      </c>
      <c r="I7122" t="str">
        <f>_xlfn.XLOOKUP(tbl_GL[[#This Row],[Account_key]],tbl_COA[Account_key],tbl_COA[SubClass2],"Not Found")</f>
        <v>Current Assets</v>
      </c>
      <c r="J7122" t="str">
        <f>_xlfn.XLOOKUP(tbl_GL[[#This Row],[Account_key]],tbl_COA[Account_key],tbl_COA[SubAccount],,0)</f>
        <v>Cash at Bank</v>
      </c>
      <c r="K7122">
        <f>YEAR(tbl_GL[[#This Row],[Date]])</f>
        <v>2019</v>
      </c>
    </row>
    <row r="7123" spans="1:11" x14ac:dyDescent="0.35">
      <c r="A7123">
        <v>975.2</v>
      </c>
      <c r="B7123" s="24">
        <v>43648</v>
      </c>
      <c r="C7123">
        <v>3</v>
      </c>
      <c r="D7123" s="13">
        <v>230</v>
      </c>
      <c r="E7123" s="13" t="s">
        <v>4</v>
      </c>
      <c r="F7123" s="17">
        <v>-3561</v>
      </c>
      <c r="G7123" t="str">
        <f>_xlfn.XLOOKUP(tbl_GL[[#This Row],[Account_key]],tbl_COA[Account_key],tbl_COA[Class],"Not Found")</f>
        <v>Trading account</v>
      </c>
      <c r="H7123" t="str">
        <f>_xlfn.XLOOKUP(tbl_GL[[#This Row],[Account_key]],tbl_COA[Account_key],tbl_COA[SubClass],"Not Found")</f>
        <v>Cost of Sales</v>
      </c>
      <c r="I7123" t="str">
        <f>_xlfn.XLOOKUP(tbl_GL[[#This Row],[Account_key]],tbl_COA[Account_key],tbl_COA[SubClass2],"Not Found")</f>
        <v>Cost of Sales</v>
      </c>
      <c r="J7123" t="str">
        <f>_xlfn.XLOOKUP(tbl_GL[[#This Row],[Account_key]],tbl_COA[Account_key],tbl_COA[SubAccount],,0)</f>
        <v>Cost of Sales</v>
      </c>
      <c r="K7123">
        <f>YEAR(tbl_GL[[#This Row],[Date]])</f>
        <v>2019</v>
      </c>
    </row>
    <row r="7124" spans="1:11" x14ac:dyDescent="0.35">
      <c r="A7124">
        <v>976.1</v>
      </c>
      <c r="B7124" s="24">
        <v>43648</v>
      </c>
      <c r="C7124">
        <v>3</v>
      </c>
      <c r="D7124" s="13">
        <v>60</v>
      </c>
      <c r="E7124" s="13" t="s">
        <v>4</v>
      </c>
      <c r="F7124" s="17">
        <v>-3561</v>
      </c>
      <c r="G7124" t="str">
        <f>_xlfn.XLOOKUP(tbl_GL[[#This Row],[Account_key]],tbl_COA[Account_key],tbl_COA[Class],"Not Found")</f>
        <v>Assets</v>
      </c>
      <c r="H7124" t="str">
        <f>_xlfn.XLOOKUP(tbl_GL[[#This Row],[Account_key]],tbl_COA[Account_key],tbl_COA[SubClass],"Not Found")</f>
        <v>Assets</v>
      </c>
      <c r="I7124" t="str">
        <f>_xlfn.XLOOKUP(tbl_GL[[#This Row],[Account_key]],tbl_COA[Account_key],tbl_COA[SubClass2],"Not Found")</f>
        <v>Current Assets</v>
      </c>
      <c r="J7124" t="str">
        <f>_xlfn.XLOOKUP(tbl_GL[[#This Row],[Account_key]],tbl_COA[Account_key],tbl_COA[SubAccount],,0)</f>
        <v>Inventory</v>
      </c>
      <c r="K7124">
        <f>YEAR(tbl_GL[[#This Row],[Date]])</f>
        <v>2019</v>
      </c>
    </row>
    <row r="7125" spans="1:11" x14ac:dyDescent="0.35">
      <c r="A7125">
        <v>976.2</v>
      </c>
      <c r="B7125" s="24">
        <v>43648</v>
      </c>
      <c r="C7125">
        <v>3</v>
      </c>
      <c r="D7125" s="13">
        <v>210</v>
      </c>
      <c r="E7125" s="13" t="s">
        <v>8</v>
      </c>
      <c r="F7125" s="17">
        <v>14277</v>
      </c>
      <c r="G7125" t="str">
        <f>_xlfn.XLOOKUP(tbl_GL[[#This Row],[Account_key]],tbl_COA[Account_key],tbl_COA[Class],"Not Found")</f>
        <v>Trading account</v>
      </c>
      <c r="H7125" t="str">
        <f>_xlfn.XLOOKUP(tbl_GL[[#This Row],[Account_key]],tbl_COA[Account_key],tbl_COA[SubClass],"Not Found")</f>
        <v>Sales</v>
      </c>
      <c r="I7125" t="str">
        <f>_xlfn.XLOOKUP(tbl_GL[[#This Row],[Account_key]],tbl_COA[Account_key],tbl_COA[SubClass2],"Not Found")</f>
        <v>Sales</v>
      </c>
      <c r="J7125" t="str">
        <f>_xlfn.XLOOKUP(tbl_GL[[#This Row],[Account_key]],tbl_COA[Account_key],tbl_COA[SubAccount],,0)</f>
        <v>Sales</v>
      </c>
      <c r="K7125">
        <f>YEAR(tbl_GL[[#This Row],[Date]])</f>
        <v>2019</v>
      </c>
    </row>
    <row r="7126" spans="1:11" x14ac:dyDescent="0.35">
      <c r="A7126">
        <v>977.1</v>
      </c>
      <c r="B7126" s="24">
        <v>43648</v>
      </c>
      <c r="C7126">
        <v>3</v>
      </c>
      <c r="D7126" s="13">
        <v>30</v>
      </c>
      <c r="E7126" s="13" t="s">
        <v>8</v>
      </c>
      <c r="F7126" s="17">
        <v>14277</v>
      </c>
      <c r="G7126" t="str">
        <f>_xlfn.XLOOKUP(tbl_GL[[#This Row],[Account_key]],tbl_COA[Account_key],tbl_COA[Class],"Not Found")</f>
        <v>Assets</v>
      </c>
      <c r="H7126" t="str">
        <f>_xlfn.XLOOKUP(tbl_GL[[#This Row],[Account_key]],tbl_COA[Account_key],tbl_COA[SubClass],"Not Found")</f>
        <v>Assets</v>
      </c>
      <c r="I7126" t="str">
        <f>_xlfn.XLOOKUP(tbl_GL[[#This Row],[Account_key]],tbl_COA[Account_key],tbl_COA[SubClass2],"Not Found")</f>
        <v>Current Assets</v>
      </c>
      <c r="J7126" t="str">
        <f>_xlfn.XLOOKUP(tbl_GL[[#This Row],[Account_key]],tbl_COA[Account_key],tbl_COA[SubAccount],,0)</f>
        <v>Trade Receivables</v>
      </c>
      <c r="K7126">
        <f>YEAR(tbl_GL[[#This Row],[Date]])</f>
        <v>2019</v>
      </c>
    </row>
    <row r="7127" spans="1:11" x14ac:dyDescent="0.35">
      <c r="A7127">
        <v>977.2</v>
      </c>
      <c r="B7127" s="24">
        <v>43649</v>
      </c>
      <c r="C7127">
        <v>3</v>
      </c>
      <c r="D7127" s="13">
        <v>10</v>
      </c>
      <c r="E7127" s="13" t="s">
        <v>98</v>
      </c>
      <c r="F7127" s="17">
        <v>-1913</v>
      </c>
      <c r="G7127" t="str">
        <f>_xlfn.XLOOKUP(tbl_GL[[#This Row],[Account_key]],tbl_COA[Account_key],tbl_COA[Class],"Not Found")</f>
        <v>Assets</v>
      </c>
      <c r="H7127" t="str">
        <f>_xlfn.XLOOKUP(tbl_GL[[#This Row],[Account_key]],tbl_COA[Account_key],tbl_COA[SubClass],"Not Found")</f>
        <v>Assets</v>
      </c>
      <c r="I7127" t="str">
        <f>_xlfn.XLOOKUP(tbl_GL[[#This Row],[Account_key]],tbl_COA[Account_key],tbl_COA[SubClass2],"Not Found")</f>
        <v>Current Assets</v>
      </c>
      <c r="J7127" t="str">
        <f>_xlfn.XLOOKUP(tbl_GL[[#This Row],[Account_key]],tbl_COA[Account_key],tbl_COA[SubAccount],,0)</f>
        <v>Cash at Bank</v>
      </c>
      <c r="K7127">
        <f>YEAR(tbl_GL[[#This Row],[Date]])</f>
        <v>2019</v>
      </c>
    </row>
    <row r="7128" spans="1:11" x14ac:dyDescent="0.35">
      <c r="A7128">
        <v>978.1</v>
      </c>
      <c r="B7128" s="24">
        <v>43649</v>
      </c>
      <c r="C7128">
        <v>3</v>
      </c>
      <c r="D7128" s="13">
        <v>120</v>
      </c>
      <c r="E7128" s="13" t="s">
        <v>98</v>
      </c>
      <c r="F7128" s="17">
        <v>-1913</v>
      </c>
      <c r="G7128" t="str">
        <f>_xlfn.XLOOKUP(tbl_GL[[#This Row],[Account_key]],tbl_COA[Account_key],tbl_COA[Class],"Not Found")</f>
        <v>Liabilities and Owners Equity</v>
      </c>
      <c r="H7128" t="str">
        <f>_xlfn.XLOOKUP(tbl_GL[[#This Row],[Account_key]],tbl_COA[Account_key],tbl_COA[SubClass],"Not Found")</f>
        <v>Liabilities</v>
      </c>
      <c r="I7128" t="str">
        <f>_xlfn.XLOOKUP(tbl_GL[[#This Row],[Account_key]],tbl_COA[Account_key],tbl_COA[SubClass2],"Not Found")</f>
        <v>Current Liabilities</v>
      </c>
      <c r="J7128" t="str">
        <f>_xlfn.XLOOKUP(tbl_GL[[#This Row],[Account_key]],tbl_COA[Account_key],tbl_COA[SubAccount],,0)</f>
        <v>Accrued Expenses</v>
      </c>
      <c r="K7128">
        <f>YEAR(tbl_GL[[#This Row],[Date]])</f>
        <v>2019</v>
      </c>
    </row>
    <row r="7129" spans="1:11" x14ac:dyDescent="0.35">
      <c r="A7129">
        <v>978.2</v>
      </c>
      <c r="B7129" s="24">
        <v>43650</v>
      </c>
      <c r="C7129">
        <v>3</v>
      </c>
      <c r="D7129" s="13">
        <v>260</v>
      </c>
      <c r="E7129" s="13" t="s">
        <v>83</v>
      </c>
      <c r="F7129" s="17">
        <v>332</v>
      </c>
      <c r="G7129" t="str">
        <f>_xlfn.XLOOKUP(tbl_GL[[#This Row],[Account_key]],tbl_COA[Account_key],tbl_COA[Class],"Not Found")</f>
        <v>Operating account</v>
      </c>
      <c r="H7129" t="str">
        <f>_xlfn.XLOOKUP(tbl_GL[[#This Row],[Account_key]],tbl_COA[Account_key],tbl_COA[SubClass],"Not Found")</f>
        <v>Operating Expenses</v>
      </c>
      <c r="I7129" t="str">
        <f>_xlfn.XLOOKUP(tbl_GL[[#This Row],[Account_key]],tbl_COA[Account_key],tbl_COA[SubClass2],"Not Found")</f>
        <v>Marketing</v>
      </c>
      <c r="J7129" t="str">
        <f>_xlfn.XLOOKUP(tbl_GL[[#This Row],[Account_key]],tbl_COA[Account_key],tbl_COA[SubAccount],,0)</f>
        <v>Commissions</v>
      </c>
      <c r="K7129">
        <f>YEAR(tbl_GL[[#This Row],[Date]])</f>
        <v>2019</v>
      </c>
    </row>
    <row r="7130" spans="1:11" x14ac:dyDescent="0.35">
      <c r="A7130">
        <v>979.1</v>
      </c>
      <c r="B7130" s="24">
        <v>43650</v>
      </c>
      <c r="C7130">
        <v>3</v>
      </c>
      <c r="D7130" s="13">
        <v>20</v>
      </c>
      <c r="E7130" s="13" t="s">
        <v>83</v>
      </c>
      <c r="F7130" s="17">
        <v>332</v>
      </c>
      <c r="G7130" t="str">
        <f>_xlfn.XLOOKUP(tbl_GL[[#This Row],[Account_key]],tbl_COA[Account_key],tbl_COA[Class],"Not Found")</f>
        <v>Assets</v>
      </c>
      <c r="H7130" t="str">
        <f>_xlfn.XLOOKUP(tbl_GL[[#This Row],[Account_key]],tbl_COA[Account_key],tbl_COA[SubClass],"Not Found")</f>
        <v>Assets</v>
      </c>
      <c r="I7130" t="str">
        <f>_xlfn.XLOOKUP(tbl_GL[[#This Row],[Account_key]],tbl_COA[Account_key],tbl_COA[SubClass2],"Not Found")</f>
        <v>Current Assets</v>
      </c>
      <c r="J7130" t="str">
        <f>_xlfn.XLOOKUP(tbl_GL[[#This Row],[Account_key]],tbl_COA[Account_key],tbl_COA[SubAccount],,0)</f>
        <v>Cash in hand</v>
      </c>
      <c r="K7130">
        <f>YEAR(tbl_GL[[#This Row],[Date]])</f>
        <v>2019</v>
      </c>
    </row>
    <row r="7131" spans="1:11" x14ac:dyDescent="0.35">
      <c r="A7131">
        <v>979.2</v>
      </c>
      <c r="B7131" s="24">
        <v>43650</v>
      </c>
      <c r="C7131">
        <v>3</v>
      </c>
      <c r="D7131" s="13">
        <v>10</v>
      </c>
      <c r="E7131" s="13" t="s">
        <v>84</v>
      </c>
      <c r="F7131" s="17">
        <v>-16200</v>
      </c>
      <c r="G7131" t="str">
        <f>_xlfn.XLOOKUP(tbl_GL[[#This Row],[Account_key]],tbl_COA[Account_key],tbl_COA[Class],"Not Found")</f>
        <v>Assets</v>
      </c>
      <c r="H7131" t="str">
        <f>_xlfn.XLOOKUP(tbl_GL[[#This Row],[Account_key]],tbl_COA[Account_key],tbl_COA[SubClass],"Not Found")</f>
        <v>Assets</v>
      </c>
      <c r="I7131" t="str">
        <f>_xlfn.XLOOKUP(tbl_GL[[#This Row],[Account_key]],tbl_COA[Account_key],tbl_COA[SubClass2],"Not Found")</f>
        <v>Current Assets</v>
      </c>
      <c r="J7131" t="str">
        <f>_xlfn.XLOOKUP(tbl_GL[[#This Row],[Account_key]],tbl_COA[Account_key],tbl_COA[SubAccount],,0)</f>
        <v>Cash at Bank</v>
      </c>
      <c r="K7131">
        <f>YEAR(tbl_GL[[#This Row],[Date]])</f>
        <v>2019</v>
      </c>
    </row>
    <row r="7132" spans="1:11" x14ac:dyDescent="0.35">
      <c r="A7132">
        <v>980.1</v>
      </c>
      <c r="B7132" s="24">
        <v>43650</v>
      </c>
      <c r="C7132">
        <v>3</v>
      </c>
      <c r="D7132" s="13">
        <v>110</v>
      </c>
      <c r="E7132" s="13" t="s">
        <v>84</v>
      </c>
      <c r="F7132" s="17">
        <v>-16200</v>
      </c>
      <c r="G7132" t="str">
        <f>_xlfn.XLOOKUP(tbl_GL[[#This Row],[Account_key]],tbl_COA[Account_key],tbl_COA[Class],"Not Found")</f>
        <v>Liabilities and Owners Equity</v>
      </c>
      <c r="H7132" t="str">
        <f>_xlfn.XLOOKUP(tbl_GL[[#This Row],[Account_key]],tbl_COA[Account_key],tbl_COA[SubClass],"Not Found")</f>
        <v>Liabilities</v>
      </c>
      <c r="I7132" t="str">
        <f>_xlfn.XLOOKUP(tbl_GL[[#This Row],[Account_key]],tbl_COA[Account_key],tbl_COA[SubClass2],"Not Found")</f>
        <v>Current Liabilities</v>
      </c>
      <c r="J7132" t="str">
        <f>_xlfn.XLOOKUP(tbl_GL[[#This Row],[Account_key]],tbl_COA[Account_key],tbl_COA[SubAccount],,0)</f>
        <v>Trade Payables</v>
      </c>
      <c r="K7132">
        <f>YEAR(tbl_GL[[#This Row],[Date]])</f>
        <v>2019</v>
      </c>
    </row>
    <row r="7133" spans="1:11" x14ac:dyDescent="0.35">
      <c r="A7133">
        <v>980.2</v>
      </c>
      <c r="B7133" s="24">
        <v>43651</v>
      </c>
      <c r="C7133">
        <v>3</v>
      </c>
      <c r="D7133" s="13">
        <v>290</v>
      </c>
      <c r="E7133" s="13" t="s">
        <v>97</v>
      </c>
      <c r="F7133" s="17">
        <v>-1914</v>
      </c>
      <c r="G7133" t="str">
        <f>_xlfn.XLOOKUP(tbl_GL[[#This Row],[Account_key]],tbl_COA[Account_key],tbl_COA[Class],"Not Found")</f>
        <v>Operating account</v>
      </c>
      <c r="H7133" t="str">
        <f>_xlfn.XLOOKUP(tbl_GL[[#This Row],[Account_key]],tbl_COA[Account_key],tbl_COA[SubClass],"Not Found")</f>
        <v>Operating Expenses</v>
      </c>
      <c r="I7133" t="str">
        <f>_xlfn.XLOOKUP(tbl_GL[[#This Row],[Account_key]],tbl_COA[Account_key],tbl_COA[SubClass2],"Not Found")</f>
        <v>Administration</v>
      </c>
      <c r="J7133" t="str">
        <f>_xlfn.XLOOKUP(tbl_GL[[#This Row],[Account_key]],tbl_COA[Account_key],tbl_COA[SubAccount],,0)</f>
        <v>Travel</v>
      </c>
      <c r="K7133">
        <f>YEAR(tbl_GL[[#This Row],[Date]])</f>
        <v>2019</v>
      </c>
    </row>
    <row r="7134" spans="1:11" x14ac:dyDescent="0.35">
      <c r="A7134">
        <v>981.1</v>
      </c>
      <c r="B7134" s="24">
        <v>43651</v>
      </c>
      <c r="C7134">
        <v>3</v>
      </c>
      <c r="D7134" s="13">
        <v>120</v>
      </c>
      <c r="E7134" s="13" t="s">
        <v>97</v>
      </c>
      <c r="F7134" s="17">
        <v>1914</v>
      </c>
      <c r="G7134" t="str">
        <f>_xlfn.XLOOKUP(tbl_GL[[#This Row],[Account_key]],tbl_COA[Account_key],tbl_COA[Class],"Not Found")</f>
        <v>Liabilities and Owners Equity</v>
      </c>
      <c r="H7134" t="str">
        <f>_xlfn.XLOOKUP(tbl_GL[[#This Row],[Account_key]],tbl_COA[Account_key],tbl_COA[SubClass],"Not Found")</f>
        <v>Liabilities</v>
      </c>
      <c r="I7134" t="str">
        <f>_xlfn.XLOOKUP(tbl_GL[[#This Row],[Account_key]],tbl_COA[Account_key],tbl_COA[SubClass2],"Not Found")</f>
        <v>Current Liabilities</v>
      </c>
      <c r="J7134" t="str">
        <f>_xlfn.XLOOKUP(tbl_GL[[#This Row],[Account_key]],tbl_COA[Account_key],tbl_COA[SubAccount],,0)</f>
        <v>Accrued Expenses</v>
      </c>
      <c r="K7134">
        <f>YEAR(tbl_GL[[#This Row],[Date]])</f>
        <v>2019</v>
      </c>
    </row>
    <row r="7135" spans="1:11" x14ac:dyDescent="0.35">
      <c r="A7135">
        <v>981.2</v>
      </c>
      <c r="B7135" s="24">
        <v>43653</v>
      </c>
      <c r="C7135">
        <v>3</v>
      </c>
      <c r="D7135" s="13">
        <v>230</v>
      </c>
      <c r="E7135" s="13" t="s">
        <v>4</v>
      </c>
      <c r="F7135" s="17">
        <v>-502</v>
      </c>
      <c r="G7135" t="str">
        <f>_xlfn.XLOOKUP(tbl_GL[[#This Row],[Account_key]],tbl_COA[Account_key],tbl_COA[Class],"Not Found")</f>
        <v>Trading account</v>
      </c>
      <c r="H7135" t="str">
        <f>_xlfn.XLOOKUP(tbl_GL[[#This Row],[Account_key]],tbl_COA[Account_key],tbl_COA[SubClass],"Not Found")</f>
        <v>Cost of Sales</v>
      </c>
      <c r="I7135" t="str">
        <f>_xlfn.XLOOKUP(tbl_GL[[#This Row],[Account_key]],tbl_COA[Account_key],tbl_COA[SubClass2],"Not Found")</f>
        <v>Cost of Sales</v>
      </c>
      <c r="J7135" t="str">
        <f>_xlfn.XLOOKUP(tbl_GL[[#This Row],[Account_key]],tbl_COA[Account_key],tbl_COA[SubAccount],,0)</f>
        <v>Cost of Sales</v>
      </c>
      <c r="K7135">
        <f>YEAR(tbl_GL[[#This Row],[Date]])</f>
        <v>2019</v>
      </c>
    </row>
    <row r="7136" spans="1:11" x14ac:dyDescent="0.35">
      <c r="A7136">
        <v>982.1</v>
      </c>
      <c r="B7136" s="24">
        <v>43653</v>
      </c>
      <c r="C7136">
        <v>3</v>
      </c>
      <c r="D7136" s="13">
        <v>60</v>
      </c>
      <c r="E7136" s="13" t="s">
        <v>4</v>
      </c>
      <c r="F7136" s="17">
        <v>-502</v>
      </c>
      <c r="G7136" t="str">
        <f>_xlfn.XLOOKUP(tbl_GL[[#This Row],[Account_key]],tbl_COA[Account_key],tbl_COA[Class],"Not Found")</f>
        <v>Assets</v>
      </c>
      <c r="H7136" t="str">
        <f>_xlfn.XLOOKUP(tbl_GL[[#This Row],[Account_key]],tbl_COA[Account_key],tbl_COA[SubClass],"Not Found")</f>
        <v>Assets</v>
      </c>
      <c r="I7136" t="str">
        <f>_xlfn.XLOOKUP(tbl_GL[[#This Row],[Account_key]],tbl_COA[Account_key],tbl_COA[SubClass2],"Not Found")</f>
        <v>Current Assets</v>
      </c>
      <c r="J7136" t="str">
        <f>_xlfn.XLOOKUP(tbl_GL[[#This Row],[Account_key]],tbl_COA[Account_key],tbl_COA[SubAccount],,0)</f>
        <v>Inventory</v>
      </c>
      <c r="K7136">
        <f>YEAR(tbl_GL[[#This Row],[Date]])</f>
        <v>2019</v>
      </c>
    </row>
    <row r="7137" spans="1:11" x14ac:dyDescent="0.35">
      <c r="A7137">
        <v>982.2</v>
      </c>
      <c r="B7137" s="24">
        <v>43653</v>
      </c>
      <c r="C7137">
        <v>3</v>
      </c>
      <c r="D7137" s="13">
        <v>210</v>
      </c>
      <c r="E7137" s="13" t="s">
        <v>8</v>
      </c>
      <c r="F7137" s="17">
        <v>2012</v>
      </c>
      <c r="G7137" t="str">
        <f>_xlfn.XLOOKUP(tbl_GL[[#This Row],[Account_key]],tbl_COA[Account_key],tbl_COA[Class],"Not Found")</f>
        <v>Trading account</v>
      </c>
      <c r="H7137" t="str">
        <f>_xlfn.XLOOKUP(tbl_GL[[#This Row],[Account_key]],tbl_COA[Account_key],tbl_COA[SubClass],"Not Found")</f>
        <v>Sales</v>
      </c>
      <c r="I7137" t="str">
        <f>_xlfn.XLOOKUP(tbl_GL[[#This Row],[Account_key]],tbl_COA[Account_key],tbl_COA[SubClass2],"Not Found")</f>
        <v>Sales</v>
      </c>
      <c r="J7137" t="str">
        <f>_xlfn.XLOOKUP(tbl_GL[[#This Row],[Account_key]],tbl_COA[Account_key],tbl_COA[SubAccount],,0)</f>
        <v>Sales</v>
      </c>
      <c r="K7137">
        <f>YEAR(tbl_GL[[#This Row],[Date]])</f>
        <v>2019</v>
      </c>
    </row>
    <row r="7138" spans="1:11" x14ac:dyDescent="0.35">
      <c r="A7138">
        <v>983.1</v>
      </c>
      <c r="B7138" s="24">
        <v>43653</v>
      </c>
      <c r="C7138">
        <v>3</v>
      </c>
      <c r="D7138" s="13">
        <v>30</v>
      </c>
      <c r="E7138" s="13" t="s">
        <v>8</v>
      </c>
      <c r="F7138" s="17">
        <v>2012</v>
      </c>
      <c r="G7138" t="str">
        <f>_xlfn.XLOOKUP(tbl_GL[[#This Row],[Account_key]],tbl_COA[Account_key],tbl_COA[Class],"Not Found")</f>
        <v>Assets</v>
      </c>
      <c r="H7138" t="str">
        <f>_xlfn.XLOOKUP(tbl_GL[[#This Row],[Account_key]],tbl_COA[Account_key],tbl_COA[SubClass],"Not Found")</f>
        <v>Assets</v>
      </c>
      <c r="I7138" t="str">
        <f>_xlfn.XLOOKUP(tbl_GL[[#This Row],[Account_key]],tbl_COA[Account_key],tbl_COA[SubClass2],"Not Found")</f>
        <v>Current Assets</v>
      </c>
      <c r="J7138" t="str">
        <f>_xlfn.XLOOKUP(tbl_GL[[#This Row],[Account_key]],tbl_COA[Account_key],tbl_COA[SubAccount],,0)</f>
        <v>Trade Receivables</v>
      </c>
      <c r="K7138">
        <f>YEAR(tbl_GL[[#This Row],[Date]])</f>
        <v>2019</v>
      </c>
    </row>
    <row r="7139" spans="1:11" x14ac:dyDescent="0.35">
      <c r="A7139">
        <v>983.2</v>
      </c>
      <c r="B7139" s="24">
        <v>43655</v>
      </c>
      <c r="C7139">
        <v>3</v>
      </c>
      <c r="D7139" s="13">
        <v>310</v>
      </c>
      <c r="E7139" s="13" t="s">
        <v>99</v>
      </c>
      <c r="F7139" s="17">
        <v>-4</v>
      </c>
      <c r="G7139" t="str">
        <f>_xlfn.XLOOKUP(tbl_GL[[#This Row],[Account_key]],tbl_COA[Account_key],tbl_COA[Class],"Not Found")</f>
        <v>Operating account</v>
      </c>
      <c r="H7139" t="str">
        <f>_xlfn.XLOOKUP(tbl_GL[[#This Row],[Account_key]],tbl_COA[Account_key],tbl_COA[SubClass],"Not Found")</f>
        <v>Operating Expenses</v>
      </c>
      <c r="I7139" t="str">
        <f>_xlfn.XLOOKUP(tbl_GL[[#This Row],[Account_key]],tbl_COA[Account_key],tbl_COA[SubClass2],"Not Found")</f>
        <v>Administration</v>
      </c>
      <c r="J7139" t="str">
        <f>_xlfn.XLOOKUP(tbl_GL[[#This Row],[Account_key]],tbl_COA[Account_key],tbl_COA[SubAccount],,0)</f>
        <v>Office Supplies</v>
      </c>
      <c r="K7139">
        <f>YEAR(tbl_GL[[#This Row],[Date]])</f>
        <v>2019</v>
      </c>
    </row>
    <row r="7140" spans="1:11" x14ac:dyDescent="0.35">
      <c r="A7140">
        <v>984.1</v>
      </c>
      <c r="B7140" s="24">
        <v>43655</v>
      </c>
      <c r="C7140">
        <v>3</v>
      </c>
      <c r="D7140" s="13">
        <v>20</v>
      </c>
      <c r="E7140" s="13" t="s">
        <v>99</v>
      </c>
      <c r="F7140" s="17">
        <v>-4</v>
      </c>
      <c r="G7140" t="str">
        <f>_xlfn.XLOOKUP(tbl_GL[[#This Row],[Account_key]],tbl_COA[Account_key],tbl_COA[Class],"Not Found")</f>
        <v>Assets</v>
      </c>
      <c r="H7140" t="str">
        <f>_xlfn.XLOOKUP(tbl_GL[[#This Row],[Account_key]],tbl_COA[Account_key],tbl_COA[SubClass],"Not Found")</f>
        <v>Assets</v>
      </c>
      <c r="I7140" t="str">
        <f>_xlfn.XLOOKUP(tbl_GL[[#This Row],[Account_key]],tbl_COA[Account_key],tbl_COA[SubClass2],"Not Found")</f>
        <v>Current Assets</v>
      </c>
      <c r="J7140" t="str">
        <f>_xlfn.XLOOKUP(tbl_GL[[#This Row],[Account_key]],tbl_COA[Account_key],tbl_COA[SubAccount],,0)</f>
        <v>Cash in hand</v>
      </c>
      <c r="K7140">
        <f>YEAR(tbl_GL[[#This Row],[Date]])</f>
        <v>2019</v>
      </c>
    </row>
    <row r="7141" spans="1:11" x14ac:dyDescent="0.35">
      <c r="A7141">
        <v>984.2</v>
      </c>
      <c r="B7141" s="24">
        <v>43655</v>
      </c>
      <c r="C7141">
        <v>3</v>
      </c>
      <c r="D7141" s="13">
        <v>10</v>
      </c>
      <c r="E7141" s="13" t="s">
        <v>98</v>
      </c>
      <c r="F7141" s="17">
        <v>-1909</v>
      </c>
      <c r="G7141" t="str">
        <f>_xlfn.XLOOKUP(tbl_GL[[#This Row],[Account_key]],tbl_COA[Account_key],tbl_COA[Class],"Not Found")</f>
        <v>Assets</v>
      </c>
      <c r="H7141" t="str">
        <f>_xlfn.XLOOKUP(tbl_GL[[#This Row],[Account_key]],tbl_COA[Account_key],tbl_COA[SubClass],"Not Found")</f>
        <v>Assets</v>
      </c>
      <c r="I7141" t="str">
        <f>_xlfn.XLOOKUP(tbl_GL[[#This Row],[Account_key]],tbl_COA[Account_key],tbl_COA[SubClass2],"Not Found")</f>
        <v>Current Assets</v>
      </c>
      <c r="J7141" t="str">
        <f>_xlfn.XLOOKUP(tbl_GL[[#This Row],[Account_key]],tbl_COA[Account_key],tbl_COA[SubAccount],,0)</f>
        <v>Cash at Bank</v>
      </c>
      <c r="K7141">
        <f>YEAR(tbl_GL[[#This Row],[Date]])</f>
        <v>2019</v>
      </c>
    </row>
    <row r="7142" spans="1:11" x14ac:dyDescent="0.35">
      <c r="A7142">
        <v>985.1</v>
      </c>
      <c r="B7142" s="24">
        <v>43655</v>
      </c>
      <c r="C7142">
        <v>3</v>
      </c>
      <c r="D7142" s="13">
        <v>120</v>
      </c>
      <c r="E7142" s="13" t="s">
        <v>98</v>
      </c>
      <c r="F7142" s="17">
        <v>-1909</v>
      </c>
      <c r="G7142" t="str">
        <f>_xlfn.XLOOKUP(tbl_GL[[#This Row],[Account_key]],tbl_COA[Account_key],tbl_COA[Class],"Not Found")</f>
        <v>Liabilities and Owners Equity</v>
      </c>
      <c r="H7142" t="str">
        <f>_xlfn.XLOOKUP(tbl_GL[[#This Row],[Account_key]],tbl_COA[Account_key],tbl_COA[SubClass],"Not Found")</f>
        <v>Liabilities</v>
      </c>
      <c r="I7142" t="str">
        <f>_xlfn.XLOOKUP(tbl_GL[[#This Row],[Account_key]],tbl_COA[Account_key],tbl_COA[SubClass2],"Not Found")</f>
        <v>Current Liabilities</v>
      </c>
      <c r="J7142" t="str">
        <f>_xlfn.XLOOKUP(tbl_GL[[#This Row],[Account_key]],tbl_COA[Account_key],tbl_COA[SubAccount],,0)</f>
        <v>Accrued Expenses</v>
      </c>
      <c r="K7142">
        <f>YEAR(tbl_GL[[#This Row],[Date]])</f>
        <v>2019</v>
      </c>
    </row>
    <row r="7143" spans="1:11" x14ac:dyDescent="0.35">
      <c r="A7143">
        <v>985.2</v>
      </c>
      <c r="B7143" s="24">
        <v>43655</v>
      </c>
      <c r="C7143">
        <v>3</v>
      </c>
      <c r="D7143" s="13">
        <v>340</v>
      </c>
      <c r="E7143" s="13" t="s">
        <v>97</v>
      </c>
      <c r="F7143" s="17">
        <v>-2375</v>
      </c>
      <c r="G7143" t="str">
        <f>_xlfn.XLOOKUP(tbl_GL[[#This Row],[Account_key]],tbl_COA[Account_key],tbl_COA[Class],"Not Found")</f>
        <v>Operating account</v>
      </c>
      <c r="H7143" t="str">
        <f>_xlfn.XLOOKUP(tbl_GL[[#This Row],[Account_key]],tbl_COA[Account_key],tbl_COA[SubClass],"Not Found")</f>
        <v>Operating Expenses</v>
      </c>
      <c r="I7143" t="str">
        <f>_xlfn.XLOOKUP(tbl_GL[[#This Row],[Account_key]],tbl_COA[Account_key],tbl_COA[SubClass2],"Not Found")</f>
        <v>Administration</v>
      </c>
      <c r="J7143" t="str">
        <f>_xlfn.XLOOKUP(tbl_GL[[#This Row],[Account_key]],tbl_COA[Account_key],tbl_COA[SubAccount],,0)</f>
        <v>Utilities</v>
      </c>
      <c r="K7143">
        <f>YEAR(tbl_GL[[#This Row],[Date]])</f>
        <v>2019</v>
      </c>
    </row>
    <row r="7144" spans="1:11" x14ac:dyDescent="0.35">
      <c r="A7144">
        <v>986.1</v>
      </c>
      <c r="B7144" s="24">
        <v>43655</v>
      </c>
      <c r="C7144">
        <v>3</v>
      </c>
      <c r="D7144" s="13">
        <v>120</v>
      </c>
      <c r="E7144" s="13" t="s">
        <v>97</v>
      </c>
      <c r="F7144" s="17">
        <v>2375</v>
      </c>
      <c r="G7144" t="str">
        <f>_xlfn.XLOOKUP(tbl_GL[[#This Row],[Account_key]],tbl_COA[Account_key],tbl_COA[Class],"Not Found")</f>
        <v>Liabilities and Owners Equity</v>
      </c>
      <c r="H7144" t="str">
        <f>_xlfn.XLOOKUP(tbl_GL[[#This Row],[Account_key]],tbl_COA[Account_key],tbl_COA[SubClass],"Not Found")</f>
        <v>Liabilities</v>
      </c>
      <c r="I7144" t="str">
        <f>_xlfn.XLOOKUP(tbl_GL[[#This Row],[Account_key]],tbl_COA[Account_key],tbl_COA[SubClass2],"Not Found")</f>
        <v>Current Liabilities</v>
      </c>
      <c r="J7144" t="str">
        <f>_xlfn.XLOOKUP(tbl_GL[[#This Row],[Account_key]],tbl_COA[Account_key],tbl_COA[SubAccount],,0)</f>
        <v>Accrued Expenses</v>
      </c>
      <c r="K7144">
        <f>YEAR(tbl_GL[[#This Row],[Date]])</f>
        <v>2019</v>
      </c>
    </row>
    <row r="7145" spans="1:11" x14ac:dyDescent="0.35">
      <c r="A7145">
        <v>986.2</v>
      </c>
      <c r="B7145" s="24">
        <v>43655</v>
      </c>
      <c r="C7145">
        <v>3</v>
      </c>
      <c r="D7145" s="13">
        <v>30</v>
      </c>
      <c r="E7145" s="13" t="s">
        <v>80</v>
      </c>
      <c r="F7145" s="17">
        <v>-11361</v>
      </c>
      <c r="G7145" t="str">
        <f>_xlfn.XLOOKUP(tbl_GL[[#This Row],[Account_key]],tbl_COA[Account_key],tbl_COA[Class],"Not Found")</f>
        <v>Assets</v>
      </c>
      <c r="H7145" t="str">
        <f>_xlfn.XLOOKUP(tbl_GL[[#This Row],[Account_key]],tbl_COA[Account_key],tbl_COA[SubClass],"Not Found")</f>
        <v>Assets</v>
      </c>
      <c r="I7145" t="str">
        <f>_xlfn.XLOOKUP(tbl_GL[[#This Row],[Account_key]],tbl_COA[Account_key],tbl_COA[SubClass2],"Not Found")</f>
        <v>Current Assets</v>
      </c>
      <c r="J7145" t="str">
        <f>_xlfn.XLOOKUP(tbl_GL[[#This Row],[Account_key]],tbl_COA[Account_key],tbl_COA[SubAccount],,0)</f>
        <v>Trade Receivables</v>
      </c>
      <c r="K7145">
        <f>YEAR(tbl_GL[[#This Row],[Date]])</f>
        <v>2019</v>
      </c>
    </row>
    <row r="7146" spans="1:11" x14ac:dyDescent="0.35">
      <c r="A7146">
        <v>987.1</v>
      </c>
      <c r="B7146" s="24">
        <v>43655</v>
      </c>
      <c r="C7146">
        <v>3</v>
      </c>
      <c r="D7146" s="13">
        <v>10</v>
      </c>
      <c r="E7146" s="13" t="s">
        <v>80</v>
      </c>
      <c r="F7146" s="17">
        <v>11361</v>
      </c>
      <c r="G7146" t="str">
        <f>_xlfn.XLOOKUP(tbl_GL[[#This Row],[Account_key]],tbl_COA[Account_key],tbl_COA[Class],"Not Found")</f>
        <v>Assets</v>
      </c>
      <c r="H7146" t="str">
        <f>_xlfn.XLOOKUP(tbl_GL[[#This Row],[Account_key]],tbl_COA[Account_key],tbl_COA[SubClass],"Not Found")</f>
        <v>Assets</v>
      </c>
      <c r="I7146" t="str">
        <f>_xlfn.XLOOKUP(tbl_GL[[#This Row],[Account_key]],tbl_COA[Account_key],tbl_COA[SubClass2],"Not Found")</f>
        <v>Current Assets</v>
      </c>
      <c r="J7146" t="str">
        <f>_xlfn.XLOOKUP(tbl_GL[[#This Row],[Account_key]],tbl_COA[Account_key],tbl_COA[SubAccount],,0)</f>
        <v>Cash at Bank</v>
      </c>
      <c r="K7146">
        <f>YEAR(tbl_GL[[#This Row],[Date]])</f>
        <v>2019</v>
      </c>
    </row>
    <row r="7147" spans="1:11" x14ac:dyDescent="0.35">
      <c r="A7147">
        <v>987.2</v>
      </c>
      <c r="B7147" s="24">
        <v>43656</v>
      </c>
      <c r="C7147">
        <v>3</v>
      </c>
      <c r="D7147" s="13">
        <v>230</v>
      </c>
      <c r="E7147" s="13" t="s">
        <v>4</v>
      </c>
      <c r="F7147" s="17">
        <v>-935</v>
      </c>
      <c r="G7147" t="str">
        <f>_xlfn.XLOOKUP(tbl_GL[[#This Row],[Account_key]],tbl_COA[Account_key],tbl_COA[Class],"Not Found")</f>
        <v>Trading account</v>
      </c>
      <c r="H7147" t="str">
        <f>_xlfn.XLOOKUP(tbl_GL[[#This Row],[Account_key]],tbl_COA[Account_key],tbl_COA[SubClass],"Not Found")</f>
        <v>Cost of Sales</v>
      </c>
      <c r="I7147" t="str">
        <f>_xlfn.XLOOKUP(tbl_GL[[#This Row],[Account_key]],tbl_COA[Account_key],tbl_COA[SubClass2],"Not Found")</f>
        <v>Cost of Sales</v>
      </c>
      <c r="J7147" t="str">
        <f>_xlfn.XLOOKUP(tbl_GL[[#This Row],[Account_key]],tbl_COA[Account_key],tbl_COA[SubAccount],,0)</f>
        <v>Cost of Sales</v>
      </c>
      <c r="K7147">
        <f>YEAR(tbl_GL[[#This Row],[Date]])</f>
        <v>2019</v>
      </c>
    </row>
    <row r="7148" spans="1:11" x14ac:dyDescent="0.35">
      <c r="A7148">
        <v>988.1</v>
      </c>
      <c r="B7148" s="24">
        <v>43656</v>
      </c>
      <c r="C7148">
        <v>3</v>
      </c>
      <c r="D7148" s="13">
        <v>60</v>
      </c>
      <c r="E7148" s="13" t="s">
        <v>4</v>
      </c>
      <c r="F7148" s="17">
        <v>-935</v>
      </c>
      <c r="G7148" t="str">
        <f>_xlfn.XLOOKUP(tbl_GL[[#This Row],[Account_key]],tbl_COA[Account_key],tbl_COA[Class],"Not Found")</f>
        <v>Assets</v>
      </c>
      <c r="H7148" t="str">
        <f>_xlfn.XLOOKUP(tbl_GL[[#This Row],[Account_key]],tbl_COA[Account_key],tbl_COA[SubClass],"Not Found")</f>
        <v>Assets</v>
      </c>
      <c r="I7148" t="str">
        <f>_xlfn.XLOOKUP(tbl_GL[[#This Row],[Account_key]],tbl_COA[Account_key],tbl_COA[SubClass2],"Not Found")</f>
        <v>Current Assets</v>
      </c>
      <c r="J7148" t="str">
        <f>_xlfn.XLOOKUP(tbl_GL[[#This Row],[Account_key]],tbl_COA[Account_key],tbl_COA[SubAccount],,0)</f>
        <v>Inventory</v>
      </c>
      <c r="K7148">
        <f>YEAR(tbl_GL[[#This Row],[Date]])</f>
        <v>2019</v>
      </c>
    </row>
    <row r="7149" spans="1:11" x14ac:dyDescent="0.35">
      <c r="A7149">
        <v>988.2</v>
      </c>
      <c r="B7149" s="24">
        <v>43656</v>
      </c>
      <c r="C7149">
        <v>3</v>
      </c>
      <c r="D7149" s="13">
        <v>10</v>
      </c>
      <c r="E7149" s="13" t="s">
        <v>98</v>
      </c>
      <c r="F7149" s="17">
        <v>-2050</v>
      </c>
      <c r="G7149" t="str">
        <f>_xlfn.XLOOKUP(tbl_GL[[#This Row],[Account_key]],tbl_COA[Account_key],tbl_COA[Class],"Not Found")</f>
        <v>Assets</v>
      </c>
      <c r="H7149" t="str">
        <f>_xlfn.XLOOKUP(tbl_GL[[#This Row],[Account_key]],tbl_COA[Account_key],tbl_COA[SubClass],"Not Found")</f>
        <v>Assets</v>
      </c>
      <c r="I7149" t="str">
        <f>_xlfn.XLOOKUP(tbl_GL[[#This Row],[Account_key]],tbl_COA[Account_key],tbl_COA[SubClass2],"Not Found")</f>
        <v>Current Assets</v>
      </c>
      <c r="J7149" t="str">
        <f>_xlfn.XLOOKUP(tbl_GL[[#This Row],[Account_key]],tbl_COA[Account_key],tbl_COA[SubAccount],,0)</f>
        <v>Cash at Bank</v>
      </c>
      <c r="K7149">
        <f>YEAR(tbl_GL[[#This Row],[Date]])</f>
        <v>2019</v>
      </c>
    </row>
    <row r="7150" spans="1:11" x14ac:dyDescent="0.35">
      <c r="A7150">
        <v>989.1</v>
      </c>
      <c r="B7150" s="24">
        <v>43656</v>
      </c>
      <c r="C7150">
        <v>3</v>
      </c>
      <c r="D7150" s="13">
        <v>120</v>
      </c>
      <c r="E7150" s="13" t="s">
        <v>98</v>
      </c>
      <c r="F7150" s="17">
        <v>-2050</v>
      </c>
      <c r="G7150" t="str">
        <f>_xlfn.XLOOKUP(tbl_GL[[#This Row],[Account_key]],tbl_COA[Account_key],tbl_COA[Class],"Not Found")</f>
        <v>Liabilities and Owners Equity</v>
      </c>
      <c r="H7150" t="str">
        <f>_xlfn.XLOOKUP(tbl_GL[[#This Row],[Account_key]],tbl_COA[Account_key],tbl_COA[SubClass],"Not Found")</f>
        <v>Liabilities</v>
      </c>
      <c r="I7150" t="str">
        <f>_xlfn.XLOOKUP(tbl_GL[[#This Row],[Account_key]],tbl_COA[Account_key],tbl_COA[SubClass2],"Not Found")</f>
        <v>Current Liabilities</v>
      </c>
      <c r="J7150" t="str">
        <f>_xlfn.XLOOKUP(tbl_GL[[#This Row],[Account_key]],tbl_COA[Account_key],tbl_COA[SubAccount],,0)</f>
        <v>Accrued Expenses</v>
      </c>
      <c r="K7150">
        <f>YEAR(tbl_GL[[#This Row],[Date]])</f>
        <v>2019</v>
      </c>
    </row>
    <row r="7151" spans="1:11" x14ac:dyDescent="0.35">
      <c r="A7151">
        <v>989.2</v>
      </c>
      <c r="B7151" s="24">
        <v>43656</v>
      </c>
      <c r="C7151">
        <v>3</v>
      </c>
      <c r="D7151" s="13">
        <v>210</v>
      </c>
      <c r="E7151" s="13" t="s">
        <v>7</v>
      </c>
      <c r="F7151" s="17">
        <v>3321</v>
      </c>
      <c r="G7151" t="str">
        <f>_xlfn.XLOOKUP(tbl_GL[[#This Row],[Account_key]],tbl_COA[Account_key],tbl_COA[Class],"Not Found")</f>
        <v>Trading account</v>
      </c>
      <c r="H7151" t="str">
        <f>_xlfn.XLOOKUP(tbl_GL[[#This Row],[Account_key]],tbl_COA[Account_key],tbl_COA[SubClass],"Not Found")</f>
        <v>Sales</v>
      </c>
      <c r="I7151" t="str">
        <f>_xlfn.XLOOKUP(tbl_GL[[#This Row],[Account_key]],tbl_COA[Account_key],tbl_COA[SubClass2],"Not Found")</f>
        <v>Sales</v>
      </c>
      <c r="J7151" t="str">
        <f>_xlfn.XLOOKUP(tbl_GL[[#This Row],[Account_key]],tbl_COA[Account_key],tbl_COA[SubAccount],,0)</f>
        <v>Sales</v>
      </c>
      <c r="K7151">
        <f>YEAR(tbl_GL[[#This Row],[Date]])</f>
        <v>2019</v>
      </c>
    </row>
    <row r="7152" spans="1:11" x14ac:dyDescent="0.35">
      <c r="A7152">
        <v>990.1</v>
      </c>
      <c r="B7152" s="24">
        <v>43656</v>
      </c>
      <c r="C7152">
        <v>3</v>
      </c>
      <c r="D7152" s="13">
        <v>10</v>
      </c>
      <c r="E7152" s="13" t="s">
        <v>7</v>
      </c>
      <c r="F7152" s="17">
        <v>3321</v>
      </c>
      <c r="G7152" t="str">
        <f>_xlfn.XLOOKUP(tbl_GL[[#This Row],[Account_key]],tbl_COA[Account_key],tbl_COA[Class],"Not Found")</f>
        <v>Assets</v>
      </c>
      <c r="H7152" t="str">
        <f>_xlfn.XLOOKUP(tbl_GL[[#This Row],[Account_key]],tbl_COA[Account_key],tbl_COA[SubClass],"Not Found")</f>
        <v>Assets</v>
      </c>
      <c r="I7152" t="str">
        <f>_xlfn.XLOOKUP(tbl_GL[[#This Row],[Account_key]],tbl_COA[Account_key],tbl_COA[SubClass2],"Not Found")</f>
        <v>Current Assets</v>
      </c>
      <c r="J7152" t="str">
        <f>_xlfn.XLOOKUP(tbl_GL[[#This Row],[Account_key]],tbl_COA[Account_key],tbl_COA[SubAccount],,0)</f>
        <v>Cash at Bank</v>
      </c>
      <c r="K7152">
        <f>YEAR(tbl_GL[[#This Row],[Date]])</f>
        <v>2019</v>
      </c>
    </row>
    <row r="7153" spans="1:11" x14ac:dyDescent="0.35">
      <c r="A7153">
        <v>990.2</v>
      </c>
      <c r="B7153" s="24">
        <v>43656</v>
      </c>
      <c r="C7153">
        <v>3</v>
      </c>
      <c r="D7153" s="13">
        <v>230</v>
      </c>
      <c r="E7153" s="13" t="s">
        <v>4</v>
      </c>
      <c r="F7153" s="17">
        <v>-3590</v>
      </c>
      <c r="G7153" t="str">
        <f>_xlfn.XLOOKUP(tbl_GL[[#This Row],[Account_key]],tbl_COA[Account_key],tbl_COA[Class],"Not Found")</f>
        <v>Trading account</v>
      </c>
      <c r="H7153" t="str">
        <f>_xlfn.XLOOKUP(tbl_GL[[#This Row],[Account_key]],tbl_COA[Account_key],tbl_COA[SubClass],"Not Found")</f>
        <v>Cost of Sales</v>
      </c>
      <c r="I7153" t="str">
        <f>_xlfn.XLOOKUP(tbl_GL[[#This Row],[Account_key]],tbl_COA[Account_key],tbl_COA[SubClass2],"Not Found")</f>
        <v>Cost of Sales</v>
      </c>
      <c r="J7153" t="str">
        <f>_xlfn.XLOOKUP(tbl_GL[[#This Row],[Account_key]],tbl_COA[Account_key],tbl_COA[SubAccount],,0)</f>
        <v>Cost of Sales</v>
      </c>
      <c r="K7153">
        <f>YEAR(tbl_GL[[#This Row],[Date]])</f>
        <v>2019</v>
      </c>
    </row>
    <row r="7154" spans="1:11" x14ac:dyDescent="0.35">
      <c r="A7154">
        <v>991.1</v>
      </c>
      <c r="B7154" s="24">
        <v>43656</v>
      </c>
      <c r="C7154">
        <v>3</v>
      </c>
      <c r="D7154" s="13">
        <v>60</v>
      </c>
      <c r="E7154" s="13" t="s">
        <v>4</v>
      </c>
      <c r="F7154" s="17">
        <v>-3590</v>
      </c>
      <c r="G7154" t="str">
        <f>_xlfn.XLOOKUP(tbl_GL[[#This Row],[Account_key]],tbl_COA[Account_key],tbl_COA[Class],"Not Found")</f>
        <v>Assets</v>
      </c>
      <c r="H7154" t="str">
        <f>_xlfn.XLOOKUP(tbl_GL[[#This Row],[Account_key]],tbl_COA[Account_key],tbl_COA[SubClass],"Not Found")</f>
        <v>Assets</v>
      </c>
      <c r="I7154" t="str">
        <f>_xlfn.XLOOKUP(tbl_GL[[#This Row],[Account_key]],tbl_COA[Account_key],tbl_COA[SubClass2],"Not Found")</f>
        <v>Current Assets</v>
      </c>
      <c r="J7154" t="str">
        <f>_xlfn.XLOOKUP(tbl_GL[[#This Row],[Account_key]],tbl_COA[Account_key],tbl_COA[SubAccount],,0)</f>
        <v>Inventory</v>
      </c>
      <c r="K7154">
        <f>YEAR(tbl_GL[[#This Row],[Date]])</f>
        <v>2019</v>
      </c>
    </row>
    <row r="7155" spans="1:11" x14ac:dyDescent="0.35">
      <c r="A7155">
        <v>991.2</v>
      </c>
      <c r="B7155" s="24">
        <v>43656</v>
      </c>
      <c r="C7155">
        <v>3</v>
      </c>
      <c r="D7155" s="13">
        <v>210</v>
      </c>
      <c r="E7155" s="13" t="s">
        <v>8</v>
      </c>
      <c r="F7155" s="17">
        <v>14394</v>
      </c>
      <c r="G7155" t="str">
        <f>_xlfn.XLOOKUP(tbl_GL[[#This Row],[Account_key]],tbl_COA[Account_key],tbl_COA[Class],"Not Found")</f>
        <v>Trading account</v>
      </c>
      <c r="H7155" t="str">
        <f>_xlfn.XLOOKUP(tbl_GL[[#This Row],[Account_key]],tbl_COA[Account_key],tbl_COA[SubClass],"Not Found")</f>
        <v>Sales</v>
      </c>
      <c r="I7155" t="str">
        <f>_xlfn.XLOOKUP(tbl_GL[[#This Row],[Account_key]],tbl_COA[Account_key],tbl_COA[SubClass2],"Not Found")</f>
        <v>Sales</v>
      </c>
      <c r="J7155" t="str">
        <f>_xlfn.XLOOKUP(tbl_GL[[#This Row],[Account_key]],tbl_COA[Account_key],tbl_COA[SubAccount],,0)</f>
        <v>Sales</v>
      </c>
      <c r="K7155">
        <f>YEAR(tbl_GL[[#This Row],[Date]])</f>
        <v>2019</v>
      </c>
    </row>
    <row r="7156" spans="1:11" x14ac:dyDescent="0.35">
      <c r="A7156">
        <v>992.1</v>
      </c>
      <c r="B7156" s="24">
        <v>43656</v>
      </c>
      <c r="C7156">
        <v>3</v>
      </c>
      <c r="D7156" s="13">
        <v>30</v>
      </c>
      <c r="E7156" s="13" t="s">
        <v>8</v>
      </c>
      <c r="F7156" s="17">
        <v>14394</v>
      </c>
      <c r="G7156" t="str">
        <f>_xlfn.XLOOKUP(tbl_GL[[#This Row],[Account_key]],tbl_COA[Account_key],tbl_COA[Class],"Not Found")</f>
        <v>Assets</v>
      </c>
      <c r="H7156" t="str">
        <f>_xlfn.XLOOKUP(tbl_GL[[#This Row],[Account_key]],tbl_COA[Account_key],tbl_COA[SubClass],"Not Found")</f>
        <v>Assets</v>
      </c>
      <c r="I7156" t="str">
        <f>_xlfn.XLOOKUP(tbl_GL[[#This Row],[Account_key]],tbl_COA[Account_key],tbl_COA[SubClass2],"Not Found")</f>
        <v>Current Assets</v>
      </c>
      <c r="J7156" t="str">
        <f>_xlfn.XLOOKUP(tbl_GL[[#This Row],[Account_key]],tbl_COA[Account_key],tbl_COA[SubAccount],,0)</f>
        <v>Trade Receivables</v>
      </c>
      <c r="K7156">
        <f>YEAR(tbl_GL[[#This Row],[Date]])</f>
        <v>2019</v>
      </c>
    </row>
    <row r="7157" spans="1:11" x14ac:dyDescent="0.35">
      <c r="A7157">
        <v>992.2</v>
      </c>
      <c r="B7157" s="24">
        <v>43658</v>
      </c>
      <c r="C7157">
        <v>3</v>
      </c>
      <c r="D7157" s="13">
        <v>310</v>
      </c>
      <c r="E7157" s="13" t="s">
        <v>97</v>
      </c>
      <c r="F7157" s="17">
        <v>-1561</v>
      </c>
      <c r="G7157" t="str">
        <f>_xlfn.XLOOKUP(tbl_GL[[#This Row],[Account_key]],tbl_COA[Account_key],tbl_COA[Class],"Not Found")</f>
        <v>Operating account</v>
      </c>
      <c r="H7157" t="str">
        <f>_xlfn.XLOOKUP(tbl_GL[[#This Row],[Account_key]],tbl_COA[Account_key],tbl_COA[SubClass],"Not Found")</f>
        <v>Operating Expenses</v>
      </c>
      <c r="I7157" t="str">
        <f>_xlfn.XLOOKUP(tbl_GL[[#This Row],[Account_key]],tbl_COA[Account_key],tbl_COA[SubClass2],"Not Found")</f>
        <v>Administration</v>
      </c>
      <c r="J7157" t="str">
        <f>_xlfn.XLOOKUP(tbl_GL[[#This Row],[Account_key]],tbl_COA[Account_key],tbl_COA[SubAccount],,0)</f>
        <v>Office Supplies</v>
      </c>
      <c r="K7157">
        <f>YEAR(tbl_GL[[#This Row],[Date]])</f>
        <v>2019</v>
      </c>
    </row>
    <row r="7158" spans="1:11" x14ac:dyDescent="0.35">
      <c r="A7158">
        <v>993.1</v>
      </c>
      <c r="B7158" s="24">
        <v>43658</v>
      </c>
      <c r="C7158">
        <v>3</v>
      </c>
      <c r="D7158" s="13">
        <v>120</v>
      </c>
      <c r="E7158" s="13" t="s">
        <v>97</v>
      </c>
      <c r="F7158" s="17">
        <v>1561</v>
      </c>
      <c r="G7158" t="str">
        <f>_xlfn.XLOOKUP(tbl_GL[[#This Row],[Account_key]],tbl_COA[Account_key],tbl_COA[Class],"Not Found")</f>
        <v>Liabilities and Owners Equity</v>
      </c>
      <c r="H7158" t="str">
        <f>_xlfn.XLOOKUP(tbl_GL[[#This Row],[Account_key]],tbl_COA[Account_key],tbl_COA[SubClass],"Not Found")</f>
        <v>Liabilities</v>
      </c>
      <c r="I7158" t="str">
        <f>_xlfn.XLOOKUP(tbl_GL[[#This Row],[Account_key]],tbl_COA[Account_key],tbl_COA[SubClass2],"Not Found")</f>
        <v>Current Liabilities</v>
      </c>
      <c r="J7158" t="str">
        <f>_xlfn.XLOOKUP(tbl_GL[[#This Row],[Account_key]],tbl_COA[Account_key],tbl_COA[SubAccount],,0)</f>
        <v>Accrued Expenses</v>
      </c>
      <c r="K7158">
        <f>YEAR(tbl_GL[[#This Row],[Date]])</f>
        <v>2019</v>
      </c>
    </row>
    <row r="7159" spans="1:11" x14ac:dyDescent="0.35">
      <c r="A7159">
        <v>993.2</v>
      </c>
      <c r="B7159" s="24">
        <v>43660</v>
      </c>
      <c r="C7159">
        <v>3</v>
      </c>
      <c r="D7159" s="13">
        <v>10</v>
      </c>
      <c r="E7159" s="13" t="s">
        <v>98</v>
      </c>
      <c r="F7159" s="17">
        <v>-1978</v>
      </c>
      <c r="G7159" t="str">
        <f>_xlfn.XLOOKUP(tbl_GL[[#This Row],[Account_key]],tbl_COA[Account_key],tbl_COA[Class],"Not Found")</f>
        <v>Assets</v>
      </c>
      <c r="H7159" t="str">
        <f>_xlfn.XLOOKUP(tbl_GL[[#This Row],[Account_key]],tbl_COA[Account_key],tbl_COA[SubClass],"Not Found")</f>
        <v>Assets</v>
      </c>
      <c r="I7159" t="str">
        <f>_xlfn.XLOOKUP(tbl_GL[[#This Row],[Account_key]],tbl_COA[Account_key],tbl_COA[SubClass2],"Not Found")</f>
        <v>Current Assets</v>
      </c>
      <c r="J7159" t="str">
        <f>_xlfn.XLOOKUP(tbl_GL[[#This Row],[Account_key]],tbl_COA[Account_key],tbl_COA[SubAccount],,0)</f>
        <v>Cash at Bank</v>
      </c>
      <c r="K7159">
        <f>YEAR(tbl_GL[[#This Row],[Date]])</f>
        <v>2019</v>
      </c>
    </row>
    <row r="7160" spans="1:11" x14ac:dyDescent="0.35">
      <c r="A7160">
        <v>994.1</v>
      </c>
      <c r="B7160" s="24">
        <v>43660</v>
      </c>
      <c r="C7160">
        <v>3</v>
      </c>
      <c r="D7160" s="13">
        <v>120</v>
      </c>
      <c r="E7160" s="13" t="s">
        <v>98</v>
      </c>
      <c r="F7160" s="17">
        <v>-1978</v>
      </c>
      <c r="G7160" t="str">
        <f>_xlfn.XLOOKUP(tbl_GL[[#This Row],[Account_key]],tbl_COA[Account_key],tbl_COA[Class],"Not Found")</f>
        <v>Liabilities and Owners Equity</v>
      </c>
      <c r="H7160" t="str">
        <f>_xlfn.XLOOKUP(tbl_GL[[#This Row],[Account_key]],tbl_COA[Account_key],tbl_COA[SubClass],"Not Found")</f>
        <v>Liabilities</v>
      </c>
      <c r="I7160" t="str">
        <f>_xlfn.XLOOKUP(tbl_GL[[#This Row],[Account_key]],tbl_COA[Account_key],tbl_COA[SubClass2],"Not Found")</f>
        <v>Current Liabilities</v>
      </c>
      <c r="J7160" t="str">
        <f>_xlfn.XLOOKUP(tbl_GL[[#This Row],[Account_key]],tbl_COA[Account_key],tbl_COA[SubAccount],,0)</f>
        <v>Accrued Expenses</v>
      </c>
      <c r="K7160">
        <f>YEAR(tbl_GL[[#This Row],[Date]])</f>
        <v>2019</v>
      </c>
    </row>
    <row r="7161" spans="1:11" x14ac:dyDescent="0.35">
      <c r="A7161">
        <v>994.2</v>
      </c>
      <c r="B7161" s="24">
        <v>43661</v>
      </c>
      <c r="C7161">
        <v>3</v>
      </c>
      <c r="D7161" s="13">
        <v>10</v>
      </c>
      <c r="E7161" s="13" t="s">
        <v>112</v>
      </c>
      <c r="F7161" s="17">
        <v>-225</v>
      </c>
      <c r="G7161" t="str">
        <f>_xlfn.XLOOKUP(tbl_GL[[#This Row],[Account_key]],tbl_COA[Account_key],tbl_COA[Class],"Not Found")</f>
        <v>Assets</v>
      </c>
      <c r="H7161" t="str">
        <f>_xlfn.XLOOKUP(tbl_GL[[#This Row],[Account_key]],tbl_COA[Account_key],tbl_COA[SubClass],"Not Found")</f>
        <v>Assets</v>
      </c>
      <c r="I7161" t="str">
        <f>_xlfn.XLOOKUP(tbl_GL[[#This Row],[Account_key]],tbl_COA[Account_key],tbl_COA[SubClass2],"Not Found")</f>
        <v>Current Assets</v>
      </c>
      <c r="J7161" t="str">
        <f>_xlfn.XLOOKUP(tbl_GL[[#This Row],[Account_key]],tbl_COA[Account_key],tbl_COA[SubAccount],,0)</f>
        <v>Cash at Bank</v>
      </c>
      <c r="K7161">
        <f>YEAR(tbl_GL[[#This Row],[Date]])</f>
        <v>2019</v>
      </c>
    </row>
    <row r="7162" spans="1:11" x14ac:dyDescent="0.35">
      <c r="A7162">
        <v>995.1</v>
      </c>
      <c r="B7162" s="24">
        <v>43661</v>
      </c>
      <c r="C7162">
        <v>3</v>
      </c>
      <c r="D7162" s="13">
        <v>121</v>
      </c>
      <c r="E7162" s="13" t="s">
        <v>112</v>
      </c>
      <c r="F7162" s="17">
        <v>-225</v>
      </c>
      <c r="G7162" t="str">
        <f>_xlfn.XLOOKUP(tbl_GL[[#This Row],[Account_key]],tbl_COA[Account_key],tbl_COA[Class],"Not Found")</f>
        <v>Liabilities and Owners Equity</v>
      </c>
      <c r="H7162" t="str">
        <f>_xlfn.XLOOKUP(tbl_GL[[#This Row],[Account_key]],tbl_COA[Account_key],tbl_COA[SubClass],"Not Found")</f>
        <v>Liabilities</v>
      </c>
      <c r="I7162" t="str">
        <f>_xlfn.XLOOKUP(tbl_GL[[#This Row],[Account_key]],tbl_COA[Account_key],tbl_COA[SubClass2],"Not Found")</f>
        <v>Current Liabilities</v>
      </c>
      <c r="J7162" t="str">
        <f>_xlfn.XLOOKUP(tbl_GL[[#This Row],[Account_key]],tbl_COA[Account_key],tbl_COA[SubAccount],,0)</f>
        <v>Interest Payable</v>
      </c>
      <c r="K7162">
        <f>YEAR(tbl_GL[[#This Row],[Date]])</f>
        <v>2019</v>
      </c>
    </row>
    <row r="7163" spans="1:11" x14ac:dyDescent="0.35">
      <c r="A7163">
        <v>995.2</v>
      </c>
      <c r="B7163" s="24">
        <v>43661</v>
      </c>
      <c r="C7163">
        <v>3</v>
      </c>
      <c r="D7163" s="13">
        <v>300</v>
      </c>
      <c r="E7163" s="13" t="s">
        <v>97</v>
      </c>
      <c r="F7163" s="17">
        <v>-2129</v>
      </c>
      <c r="G7163" t="str">
        <f>_xlfn.XLOOKUP(tbl_GL[[#This Row],[Account_key]],tbl_COA[Account_key],tbl_COA[Class],"Not Found")</f>
        <v>Operating account</v>
      </c>
      <c r="H7163" t="str">
        <f>_xlfn.XLOOKUP(tbl_GL[[#This Row],[Account_key]],tbl_COA[Account_key],tbl_COA[SubClass],"Not Found")</f>
        <v>Operating Expenses</v>
      </c>
      <c r="I7163" t="str">
        <f>_xlfn.XLOOKUP(tbl_GL[[#This Row],[Account_key]],tbl_COA[Account_key],tbl_COA[SubClass2],"Not Found")</f>
        <v>Administration</v>
      </c>
      <c r="J7163" t="str">
        <f>_xlfn.XLOOKUP(tbl_GL[[#This Row],[Account_key]],tbl_COA[Account_key],tbl_COA[SubAccount],,0)</f>
        <v>Entertainment</v>
      </c>
      <c r="K7163">
        <f>YEAR(tbl_GL[[#This Row],[Date]])</f>
        <v>2019</v>
      </c>
    </row>
    <row r="7164" spans="1:11" x14ac:dyDescent="0.35">
      <c r="A7164">
        <v>996.1</v>
      </c>
      <c r="B7164" s="24">
        <v>43661</v>
      </c>
      <c r="C7164">
        <v>3</v>
      </c>
      <c r="D7164" s="13">
        <v>120</v>
      </c>
      <c r="E7164" s="13" t="s">
        <v>97</v>
      </c>
      <c r="F7164" s="17">
        <v>2129</v>
      </c>
      <c r="G7164" t="str">
        <f>_xlfn.XLOOKUP(tbl_GL[[#This Row],[Account_key]],tbl_COA[Account_key],tbl_COA[Class],"Not Found")</f>
        <v>Liabilities and Owners Equity</v>
      </c>
      <c r="H7164" t="str">
        <f>_xlfn.XLOOKUP(tbl_GL[[#This Row],[Account_key]],tbl_COA[Account_key],tbl_COA[SubClass],"Not Found")</f>
        <v>Liabilities</v>
      </c>
      <c r="I7164" t="str">
        <f>_xlfn.XLOOKUP(tbl_GL[[#This Row],[Account_key]],tbl_COA[Account_key],tbl_COA[SubClass2],"Not Found")</f>
        <v>Current Liabilities</v>
      </c>
      <c r="J7164" t="str">
        <f>_xlfn.XLOOKUP(tbl_GL[[#This Row],[Account_key]],tbl_COA[Account_key],tbl_COA[SubAccount],,0)</f>
        <v>Accrued Expenses</v>
      </c>
      <c r="K7164">
        <f>YEAR(tbl_GL[[#This Row],[Date]])</f>
        <v>2019</v>
      </c>
    </row>
    <row r="7165" spans="1:11" x14ac:dyDescent="0.35">
      <c r="A7165">
        <v>996.2</v>
      </c>
      <c r="B7165" s="24">
        <v>43662</v>
      </c>
      <c r="C7165">
        <v>3</v>
      </c>
      <c r="D7165" s="13">
        <v>10</v>
      </c>
      <c r="E7165" s="13" t="s">
        <v>98</v>
      </c>
      <c r="F7165" s="17">
        <v>-2371</v>
      </c>
      <c r="G7165" t="str">
        <f>_xlfn.XLOOKUP(tbl_GL[[#This Row],[Account_key]],tbl_COA[Account_key],tbl_COA[Class],"Not Found")</f>
        <v>Assets</v>
      </c>
      <c r="H7165" t="str">
        <f>_xlfn.XLOOKUP(tbl_GL[[#This Row],[Account_key]],tbl_COA[Account_key],tbl_COA[SubClass],"Not Found")</f>
        <v>Assets</v>
      </c>
      <c r="I7165" t="str">
        <f>_xlfn.XLOOKUP(tbl_GL[[#This Row],[Account_key]],tbl_COA[Account_key],tbl_COA[SubClass2],"Not Found")</f>
        <v>Current Assets</v>
      </c>
      <c r="J7165" t="str">
        <f>_xlfn.XLOOKUP(tbl_GL[[#This Row],[Account_key]],tbl_COA[Account_key],tbl_COA[SubAccount],,0)</f>
        <v>Cash at Bank</v>
      </c>
      <c r="K7165">
        <f>YEAR(tbl_GL[[#This Row],[Date]])</f>
        <v>2019</v>
      </c>
    </row>
    <row r="7166" spans="1:11" x14ac:dyDescent="0.35">
      <c r="A7166">
        <v>997.1</v>
      </c>
      <c r="B7166" s="24">
        <v>43662</v>
      </c>
      <c r="C7166">
        <v>3</v>
      </c>
      <c r="D7166" s="13">
        <v>120</v>
      </c>
      <c r="E7166" s="13" t="s">
        <v>98</v>
      </c>
      <c r="F7166" s="17">
        <v>-2371</v>
      </c>
      <c r="G7166" t="str">
        <f>_xlfn.XLOOKUP(tbl_GL[[#This Row],[Account_key]],tbl_COA[Account_key],tbl_COA[Class],"Not Found")</f>
        <v>Liabilities and Owners Equity</v>
      </c>
      <c r="H7166" t="str">
        <f>_xlfn.XLOOKUP(tbl_GL[[#This Row],[Account_key]],tbl_COA[Account_key],tbl_COA[SubClass],"Not Found")</f>
        <v>Liabilities</v>
      </c>
      <c r="I7166" t="str">
        <f>_xlfn.XLOOKUP(tbl_GL[[#This Row],[Account_key]],tbl_COA[Account_key],tbl_COA[SubClass2],"Not Found")</f>
        <v>Current Liabilities</v>
      </c>
      <c r="J7166" t="str">
        <f>_xlfn.XLOOKUP(tbl_GL[[#This Row],[Account_key]],tbl_COA[Account_key],tbl_COA[SubAccount],,0)</f>
        <v>Accrued Expenses</v>
      </c>
      <c r="K7166">
        <f>YEAR(tbl_GL[[#This Row],[Date]])</f>
        <v>2019</v>
      </c>
    </row>
    <row r="7167" spans="1:11" x14ac:dyDescent="0.35">
      <c r="A7167">
        <v>997.2</v>
      </c>
      <c r="B7167" s="24">
        <v>43663</v>
      </c>
      <c r="C7167">
        <v>3</v>
      </c>
      <c r="D7167" s="13">
        <v>10</v>
      </c>
      <c r="E7167" s="13" t="s">
        <v>98</v>
      </c>
      <c r="F7167" s="17">
        <v>-2006</v>
      </c>
      <c r="G7167" t="str">
        <f>_xlfn.XLOOKUP(tbl_GL[[#This Row],[Account_key]],tbl_COA[Account_key],tbl_COA[Class],"Not Found")</f>
        <v>Assets</v>
      </c>
      <c r="H7167" t="str">
        <f>_xlfn.XLOOKUP(tbl_GL[[#This Row],[Account_key]],tbl_COA[Account_key],tbl_COA[SubClass],"Not Found")</f>
        <v>Assets</v>
      </c>
      <c r="I7167" t="str">
        <f>_xlfn.XLOOKUP(tbl_GL[[#This Row],[Account_key]],tbl_COA[Account_key],tbl_COA[SubClass2],"Not Found")</f>
        <v>Current Assets</v>
      </c>
      <c r="J7167" t="str">
        <f>_xlfn.XLOOKUP(tbl_GL[[#This Row],[Account_key]],tbl_COA[Account_key],tbl_COA[SubAccount],,0)</f>
        <v>Cash at Bank</v>
      </c>
      <c r="K7167">
        <f>YEAR(tbl_GL[[#This Row],[Date]])</f>
        <v>2019</v>
      </c>
    </row>
    <row r="7168" spans="1:11" x14ac:dyDescent="0.35">
      <c r="A7168">
        <v>998.1</v>
      </c>
      <c r="B7168" s="24">
        <v>43663</v>
      </c>
      <c r="C7168">
        <v>3</v>
      </c>
      <c r="D7168" s="13">
        <v>120</v>
      </c>
      <c r="E7168" s="13" t="s">
        <v>98</v>
      </c>
      <c r="F7168" s="17">
        <v>-2006</v>
      </c>
      <c r="G7168" t="str">
        <f>_xlfn.XLOOKUP(tbl_GL[[#This Row],[Account_key]],tbl_COA[Account_key],tbl_COA[Class],"Not Found")</f>
        <v>Liabilities and Owners Equity</v>
      </c>
      <c r="H7168" t="str">
        <f>_xlfn.XLOOKUP(tbl_GL[[#This Row],[Account_key]],tbl_COA[Account_key],tbl_COA[SubClass],"Not Found")</f>
        <v>Liabilities</v>
      </c>
      <c r="I7168" t="str">
        <f>_xlfn.XLOOKUP(tbl_GL[[#This Row],[Account_key]],tbl_COA[Account_key],tbl_COA[SubClass2],"Not Found")</f>
        <v>Current Liabilities</v>
      </c>
      <c r="J7168" t="str">
        <f>_xlfn.XLOOKUP(tbl_GL[[#This Row],[Account_key]],tbl_COA[Account_key],tbl_COA[SubAccount],,0)</f>
        <v>Accrued Expenses</v>
      </c>
      <c r="K7168">
        <f>YEAR(tbl_GL[[#This Row],[Date]])</f>
        <v>2019</v>
      </c>
    </row>
    <row r="7169" spans="1:11" x14ac:dyDescent="0.35">
      <c r="A7169">
        <v>998.2</v>
      </c>
      <c r="B7169" s="24">
        <v>43664</v>
      </c>
      <c r="C7169">
        <v>3</v>
      </c>
      <c r="D7169" s="13">
        <v>230</v>
      </c>
      <c r="E7169" s="13" t="s">
        <v>4</v>
      </c>
      <c r="F7169" s="17">
        <v>-935</v>
      </c>
      <c r="G7169" t="str">
        <f>_xlfn.XLOOKUP(tbl_GL[[#This Row],[Account_key]],tbl_COA[Account_key],tbl_COA[Class],"Not Found")</f>
        <v>Trading account</v>
      </c>
      <c r="H7169" t="str">
        <f>_xlfn.XLOOKUP(tbl_GL[[#This Row],[Account_key]],tbl_COA[Account_key],tbl_COA[SubClass],"Not Found")</f>
        <v>Cost of Sales</v>
      </c>
      <c r="I7169" t="str">
        <f>_xlfn.XLOOKUP(tbl_GL[[#This Row],[Account_key]],tbl_COA[Account_key],tbl_COA[SubClass2],"Not Found")</f>
        <v>Cost of Sales</v>
      </c>
      <c r="J7169" t="str">
        <f>_xlfn.XLOOKUP(tbl_GL[[#This Row],[Account_key]],tbl_COA[Account_key],tbl_COA[SubAccount],,0)</f>
        <v>Cost of Sales</v>
      </c>
      <c r="K7169">
        <f>YEAR(tbl_GL[[#This Row],[Date]])</f>
        <v>2019</v>
      </c>
    </row>
    <row r="7170" spans="1:11" x14ac:dyDescent="0.35">
      <c r="A7170">
        <v>999.1</v>
      </c>
      <c r="B7170" s="24">
        <v>43664</v>
      </c>
      <c r="C7170">
        <v>3</v>
      </c>
      <c r="D7170" s="13">
        <v>60</v>
      </c>
      <c r="E7170" s="13" t="s">
        <v>4</v>
      </c>
      <c r="F7170" s="17">
        <v>-935</v>
      </c>
      <c r="G7170" t="str">
        <f>_xlfn.XLOOKUP(tbl_GL[[#This Row],[Account_key]],tbl_COA[Account_key],tbl_COA[Class],"Not Found")</f>
        <v>Assets</v>
      </c>
      <c r="H7170" t="str">
        <f>_xlfn.XLOOKUP(tbl_GL[[#This Row],[Account_key]],tbl_COA[Account_key],tbl_COA[SubClass],"Not Found")</f>
        <v>Assets</v>
      </c>
      <c r="I7170" t="str">
        <f>_xlfn.XLOOKUP(tbl_GL[[#This Row],[Account_key]],tbl_COA[Account_key],tbl_COA[SubClass2],"Not Found")</f>
        <v>Current Assets</v>
      </c>
      <c r="J7170" t="str">
        <f>_xlfn.XLOOKUP(tbl_GL[[#This Row],[Account_key]],tbl_COA[Account_key],tbl_COA[SubAccount],,0)</f>
        <v>Inventory</v>
      </c>
      <c r="K7170">
        <f>YEAR(tbl_GL[[#This Row],[Date]])</f>
        <v>2019</v>
      </c>
    </row>
    <row r="7171" spans="1:11" x14ac:dyDescent="0.35">
      <c r="A7171">
        <v>999.2</v>
      </c>
      <c r="B7171" s="24">
        <v>43664</v>
      </c>
      <c r="C7171">
        <v>3</v>
      </c>
      <c r="D7171" s="13">
        <v>320</v>
      </c>
      <c r="E7171" s="13" t="s">
        <v>97</v>
      </c>
      <c r="F7171" s="17">
        <v>-2419</v>
      </c>
      <c r="G7171" t="str">
        <f>_xlfn.XLOOKUP(tbl_GL[[#This Row],[Account_key]],tbl_COA[Account_key],tbl_COA[Class],"Not Found")</f>
        <v>Operating account</v>
      </c>
      <c r="H7171" t="str">
        <f>_xlfn.XLOOKUP(tbl_GL[[#This Row],[Account_key]],tbl_COA[Account_key],tbl_COA[SubClass],"Not Found")</f>
        <v>Operating Expenses</v>
      </c>
      <c r="I7171" t="str">
        <f>_xlfn.XLOOKUP(tbl_GL[[#This Row],[Account_key]],tbl_COA[Account_key],tbl_COA[SubClass2],"Not Found")</f>
        <v>Administration</v>
      </c>
      <c r="J7171" t="str">
        <f>_xlfn.XLOOKUP(tbl_GL[[#This Row],[Account_key]],tbl_COA[Account_key],tbl_COA[SubAccount],,0)</f>
        <v>Professional Services</v>
      </c>
      <c r="K7171">
        <f>YEAR(tbl_GL[[#This Row],[Date]])</f>
        <v>2019</v>
      </c>
    </row>
    <row r="7172" spans="1:11" x14ac:dyDescent="0.35">
      <c r="A7172">
        <v>1000.1</v>
      </c>
      <c r="B7172" s="24">
        <v>43664</v>
      </c>
      <c r="C7172">
        <v>3</v>
      </c>
      <c r="D7172" s="13">
        <v>120</v>
      </c>
      <c r="E7172" s="13" t="s">
        <v>97</v>
      </c>
      <c r="F7172" s="17">
        <v>2419</v>
      </c>
      <c r="G7172" t="str">
        <f>_xlfn.XLOOKUP(tbl_GL[[#This Row],[Account_key]],tbl_COA[Account_key],tbl_COA[Class],"Not Found")</f>
        <v>Liabilities and Owners Equity</v>
      </c>
      <c r="H7172" t="str">
        <f>_xlfn.XLOOKUP(tbl_GL[[#This Row],[Account_key]],tbl_COA[Account_key],tbl_COA[SubClass],"Not Found")</f>
        <v>Liabilities</v>
      </c>
      <c r="I7172" t="str">
        <f>_xlfn.XLOOKUP(tbl_GL[[#This Row],[Account_key]],tbl_COA[Account_key],tbl_COA[SubClass2],"Not Found")</f>
        <v>Current Liabilities</v>
      </c>
      <c r="J7172" t="str">
        <f>_xlfn.XLOOKUP(tbl_GL[[#This Row],[Account_key]],tbl_COA[Account_key],tbl_COA[SubAccount],,0)</f>
        <v>Accrued Expenses</v>
      </c>
      <c r="K7172">
        <f>YEAR(tbl_GL[[#This Row],[Date]])</f>
        <v>2019</v>
      </c>
    </row>
    <row r="7173" spans="1:11" x14ac:dyDescent="0.35">
      <c r="A7173">
        <v>1000.2</v>
      </c>
      <c r="B7173" s="24">
        <v>43664</v>
      </c>
      <c r="C7173">
        <v>3</v>
      </c>
      <c r="D7173" s="13">
        <v>210</v>
      </c>
      <c r="E7173" s="13" t="s">
        <v>7</v>
      </c>
      <c r="F7173" s="17">
        <v>3318</v>
      </c>
      <c r="G7173" t="str">
        <f>_xlfn.XLOOKUP(tbl_GL[[#This Row],[Account_key]],tbl_COA[Account_key],tbl_COA[Class],"Not Found")</f>
        <v>Trading account</v>
      </c>
      <c r="H7173" t="str">
        <f>_xlfn.XLOOKUP(tbl_GL[[#This Row],[Account_key]],tbl_COA[Account_key],tbl_COA[SubClass],"Not Found")</f>
        <v>Sales</v>
      </c>
      <c r="I7173" t="str">
        <f>_xlfn.XLOOKUP(tbl_GL[[#This Row],[Account_key]],tbl_COA[Account_key],tbl_COA[SubClass2],"Not Found")</f>
        <v>Sales</v>
      </c>
      <c r="J7173" t="str">
        <f>_xlfn.XLOOKUP(tbl_GL[[#This Row],[Account_key]],tbl_COA[Account_key],tbl_COA[SubAccount],,0)</f>
        <v>Sales</v>
      </c>
      <c r="K7173">
        <f>YEAR(tbl_GL[[#This Row],[Date]])</f>
        <v>2019</v>
      </c>
    </row>
    <row r="7174" spans="1:11" x14ac:dyDescent="0.35">
      <c r="A7174">
        <v>1001.1</v>
      </c>
      <c r="B7174" s="24">
        <v>43664</v>
      </c>
      <c r="C7174">
        <v>3</v>
      </c>
      <c r="D7174" s="13">
        <v>10</v>
      </c>
      <c r="E7174" s="13" t="s">
        <v>7</v>
      </c>
      <c r="F7174" s="17">
        <v>3318</v>
      </c>
      <c r="G7174" t="str">
        <f>_xlfn.XLOOKUP(tbl_GL[[#This Row],[Account_key]],tbl_COA[Account_key],tbl_COA[Class],"Not Found")</f>
        <v>Assets</v>
      </c>
      <c r="H7174" t="str">
        <f>_xlfn.XLOOKUP(tbl_GL[[#This Row],[Account_key]],tbl_COA[Account_key],tbl_COA[SubClass],"Not Found")</f>
        <v>Assets</v>
      </c>
      <c r="I7174" t="str">
        <f>_xlfn.XLOOKUP(tbl_GL[[#This Row],[Account_key]],tbl_COA[Account_key],tbl_COA[SubClass2],"Not Found")</f>
        <v>Current Assets</v>
      </c>
      <c r="J7174" t="str">
        <f>_xlfn.XLOOKUP(tbl_GL[[#This Row],[Account_key]],tbl_COA[Account_key],tbl_COA[SubAccount],,0)</f>
        <v>Cash at Bank</v>
      </c>
      <c r="K7174">
        <f>YEAR(tbl_GL[[#This Row],[Date]])</f>
        <v>2019</v>
      </c>
    </row>
    <row r="7175" spans="1:11" x14ac:dyDescent="0.35">
      <c r="A7175">
        <v>1001.2</v>
      </c>
      <c r="B7175" s="24">
        <v>43664</v>
      </c>
      <c r="C7175">
        <v>3</v>
      </c>
      <c r="D7175" s="13">
        <v>230</v>
      </c>
      <c r="E7175" s="13" t="s">
        <v>4</v>
      </c>
      <c r="F7175" s="17">
        <v>-3841</v>
      </c>
      <c r="G7175" t="str">
        <f>_xlfn.XLOOKUP(tbl_GL[[#This Row],[Account_key]],tbl_COA[Account_key],tbl_COA[Class],"Not Found")</f>
        <v>Trading account</v>
      </c>
      <c r="H7175" t="str">
        <f>_xlfn.XLOOKUP(tbl_GL[[#This Row],[Account_key]],tbl_COA[Account_key],tbl_COA[SubClass],"Not Found")</f>
        <v>Cost of Sales</v>
      </c>
      <c r="I7175" t="str">
        <f>_xlfn.XLOOKUP(tbl_GL[[#This Row],[Account_key]],tbl_COA[Account_key],tbl_COA[SubClass2],"Not Found")</f>
        <v>Cost of Sales</v>
      </c>
      <c r="J7175" t="str">
        <f>_xlfn.XLOOKUP(tbl_GL[[#This Row],[Account_key]],tbl_COA[Account_key],tbl_COA[SubAccount],,0)</f>
        <v>Cost of Sales</v>
      </c>
      <c r="K7175">
        <f>YEAR(tbl_GL[[#This Row],[Date]])</f>
        <v>2019</v>
      </c>
    </row>
    <row r="7176" spans="1:11" x14ac:dyDescent="0.35">
      <c r="A7176">
        <v>1002.1</v>
      </c>
      <c r="B7176" s="24">
        <v>43664</v>
      </c>
      <c r="C7176">
        <v>3</v>
      </c>
      <c r="D7176" s="13">
        <v>60</v>
      </c>
      <c r="E7176" s="13" t="s">
        <v>4</v>
      </c>
      <c r="F7176" s="17">
        <v>-3841</v>
      </c>
      <c r="G7176" t="str">
        <f>_xlfn.XLOOKUP(tbl_GL[[#This Row],[Account_key]],tbl_COA[Account_key],tbl_COA[Class],"Not Found")</f>
        <v>Assets</v>
      </c>
      <c r="H7176" t="str">
        <f>_xlfn.XLOOKUP(tbl_GL[[#This Row],[Account_key]],tbl_COA[Account_key],tbl_COA[SubClass],"Not Found")</f>
        <v>Assets</v>
      </c>
      <c r="I7176" t="str">
        <f>_xlfn.XLOOKUP(tbl_GL[[#This Row],[Account_key]],tbl_COA[Account_key],tbl_COA[SubClass2],"Not Found")</f>
        <v>Current Assets</v>
      </c>
      <c r="J7176" t="str">
        <f>_xlfn.XLOOKUP(tbl_GL[[#This Row],[Account_key]],tbl_COA[Account_key],tbl_COA[SubAccount],,0)</f>
        <v>Inventory</v>
      </c>
      <c r="K7176">
        <f>YEAR(tbl_GL[[#This Row],[Date]])</f>
        <v>2019</v>
      </c>
    </row>
    <row r="7177" spans="1:11" x14ac:dyDescent="0.35">
      <c r="A7177">
        <v>1002.2</v>
      </c>
      <c r="B7177" s="24">
        <v>43664</v>
      </c>
      <c r="C7177">
        <v>3</v>
      </c>
      <c r="D7177" s="13">
        <v>210</v>
      </c>
      <c r="E7177" s="13" t="s">
        <v>8</v>
      </c>
      <c r="F7177" s="17">
        <v>15400</v>
      </c>
      <c r="G7177" t="str">
        <f>_xlfn.XLOOKUP(tbl_GL[[#This Row],[Account_key]],tbl_COA[Account_key],tbl_COA[Class],"Not Found")</f>
        <v>Trading account</v>
      </c>
      <c r="H7177" t="str">
        <f>_xlfn.XLOOKUP(tbl_GL[[#This Row],[Account_key]],tbl_COA[Account_key],tbl_COA[SubClass],"Not Found")</f>
        <v>Sales</v>
      </c>
      <c r="I7177" t="str">
        <f>_xlfn.XLOOKUP(tbl_GL[[#This Row],[Account_key]],tbl_COA[Account_key],tbl_COA[SubClass2],"Not Found")</f>
        <v>Sales</v>
      </c>
      <c r="J7177" t="str">
        <f>_xlfn.XLOOKUP(tbl_GL[[#This Row],[Account_key]],tbl_COA[Account_key],tbl_COA[SubAccount],,0)</f>
        <v>Sales</v>
      </c>
      <c r="K7177">
        <f>YEAR(tbl_GL[[#This Row],[Date]])</f>
        <v>2019</v>
      </c>
    </row>
    <row r="7178" spans="1:11" x14ac:dyDescent="0.35">
      <c r="A7178">
        <v>1003.1</v>
      </c>
      <c r="B7178" s="24">
        <v>43664</v>
      </c>
      <c r="C7178">
        <v>3</v>
      </c>
      <c r="D7178" s="13">
        <v>30</v>
      </c>
      <c r="E7178" s="13" t="s">
        <v>8</v>
      </c>
      <c r="F7178" s="17">
        <v>15400</v>
      </c>
      <c r="G7178" t="str">
        <f>_xlfn.XLOOKUP(tbl_GL[[#This Row],[Account_key]],tbl_COA[Account_key],tbl_COA[Class],"Not Found")</f>
        <v>Assets</v>
      </c>
      <c r="H7178" t="str">
        <f>_xlfn.XLOOKUP(tbl_GL[[#This Row],[Account_key]],tbl_COA[Account_key],tbl_COA[SubClass],"Not Found")</f>
        <v>Assets</v>
      </c>
      <c r="I7178" t="str">
        <f>_xlfn.XLOOKUP(tbl_GL[[#This Row],[Account_key]],tbl_COA[Account_key],tbl_COA[SubClass2],"Not Found")</f>
        <v>Current Assets</v>
      </c>
      <c r="J7178" t="str">
        <f>_xlfn.XLOOKUP(tbl_GL[[#This Row],[Account_key]],tbl_COA[Account_key],tbl_COA[SubAccount],,0)</f>
        <v>Trade Receivables</v>
      </c>
      <c r="K7178">
        <f>YEAR(tbl_GL[[#This Row],[Date]])</f>
        <v>2019</v>
      </c>
    </row>
    <row r="7179" spans="1:11" x14ac:dyDescent="0.35">
      <c r="A7179">
        <v>1003.2</v>
      </c>
      <c r="B7179" s="24">
        <v>43666</v>
      </c>
      <c r="C7179">
        <v>3</v>
      </c>
      <c r="D7179" s="13">
        <v>230</v>
      </c>
      <c r="E7179" s="13" t="s">
        <v>4</v>
      </c>
      <c r="F7179" s="17">
        <v>-226</v>
      </c>
      <c r="G7179" t="str">
        <f>_xlfn.XLOOKUP(tbl_GL[[#This Row],[Account_key]],tbl_COA[Account_key],tbl_COA[Class],"Not Found")</f>
        <v>Trading account</v>
      </c>
      <c r="H7179" t="str">
        <f>_xlfn.XLOOKUP(tbl_GL[[#This Row],[Account_key]],tbl_COA[Account_key],tbl_COA[SubClass],"Not Found")</f>
        <v>Cost of Sales</v>
      </c>
      <c r="I7179" t="str">
        <f>_xlfn.XLOOKUP(tbl_GL[[#This Row],[Account_key]],tbl_COA[Account_key],tbl_COA[SubClass2],"Not Found")</f>
        <v>Cost of Sales</v>
      </c>
      <c r="J7179" t="str">
        <f>_xlfn.XLOOKUP(tbl_GL[[#This Row],[Account_key]],tbl_COA[Account_key],tbl_COA[SubAccount],,0)</f>
        <v>Cost of Sales</v>
      </c>
      <c r="K7179">
        <f>YEAR(tbl_GL[[#This Row],[Date]])</f>
        <v>2019</v>
      </c>
    </row>
    <row r="7180" spans="1:11" x14ac:dyDescent="0.35">
      <c r="A7180">
        <v>1004.1</v>
      </c>
      <c r="B7180" s="24">
        <v>43666</v>
      </c>
      <c r="C7180">
        <v>3</v>
      </c>
      <c r="D7180" s="13">
        <v>60</v>
      </c>
      <c r="E7180" s="13" t="s">
        <v>4</v>
      </c>
      <c r="F7180" s="17">
        <v>-226</v>
      </c>
      <c r="G7180" t="str">
        <f>_xlfn.XLOOKUP(tbl_GL[[#This Row],[Account_key]],tbl_COA[Account_key],tbl_COA[Class],"Not Found")</f>
        <v>Assets</v>
      </c>
      <c r="H7180" t="str">
        <f>_xlfn.XLOOKUP(tbl_GL[[#This Row],[Account_key]],tbl_COA[Account_key],tbl_COA[SubClass],"Not Found")</f>
        <v>Assets</v>
      </c>
      <c r="I7180" t="str">
        <f>_xlfn.XLOOKUP(tbl_GL[[#This Row],[Account_key]],tbl_COA[Account_key],tbl_COA[SubClass2],"Not Found")</f>
        <v>Current Assets</v>
      </c>
      <c r="J7180" t="str">
        <f>_xlfn.XLOOKUP(tbl_GL[[#This Row],[Account_key]],tbl_COA[Account_key],tbl_COA[SubAccount],,0)</f>
        <v>Inventory</v>
      </c>
      <c r="K7180">
        <f>YEAR(tbl_GL[[#This Row],[Date]])</f>
        <v>2019</v>
      </c>
    </row>
    <row r="7181" spans="1:11" x14ac:dyDescent="0.35">
      <c r="A7181">
        <v>1004.2</v>
      </c>
      <c r="B7181" s="24">
        <v>43666</v>
      </c>
      <c r="C7181">
        <v>3</v>
      </c>
      <c r="D7181" s="13">
        <v>210</v>
      </c>
      <c r="E7181" s="13" t="s">
        <v>8</v>
      </c>
      <c r="F7181" s="17">
        <v>907</v>
      </c>
      <c r="G7181" t="str">
        <f>_xlfn.XLOOKUP(tbl_GL[[#This Row],[Account_key]],tbl_COA[Account_key],tbl_COA[Class],"Not Found")</f>
        <v>Trading account</v>
      </c>
      <c r="H7181" t="str">
        <f>_xlfn.XLOOKUP(tbl_GL[[#This Row],[Account_key]],tbl_COA[Account_key],tbl_COA[SubClass],"Not Found")</f>
        <v>Sales</v>
      </c>
      <c r="I7181" t="str">
        <f>_xlfn.XLOOKUP(tbl_GL[[#This Row],[Account_key]],tbl_COA[Account_key],tbl_COA[SubClass2],"Not Found")</f>
        <v>Sales</v>
      </c>
      <c r="J7181" t="str">
        <f>_xlfn.XLOOKUP(tbl_GL[[#This Row],[Account_key]],tbl_COA[Account_key],tbl_COA[SubAccount],,0)</f>
        <v>Sales</v>
      </c>
      <c r="K7181">
        <f>YEAR(tbl_GL[[#This Row],[Date]])</f>
        <v>2019</v>
      </c>
    </row>
    <row r="7182" spans="1:11" x14ac:dyDescent="0.35">
      <c r="A7182">
        <v>1005.1</v>
      </c>
      <c r="B7182" s="24">
        <v>43666</v>
      </c>
      <c r="C7182">
        <v>3</v>
      </c>
      <c r="D7182" s="13">
        <v>30</v>
      </c>
      <c r="E7182" s="13" t="s">
        <v>8</v>
      </c>
      <c r="F7182" s="17">
        <v>907</v>
      </c>
      <c r="G7182" t="str">
        <f>_xlfn.XLOOKUP(tbl_GL[[#This Row],[Account_key]],tbl_COA[Account_key],tbl_COA[Class],"Not Found")</f>
        <v>Assets</v>
      </c>
      <c r="H7182" t="str">
        <f>_xlfn.XLOOKUP(tbl_GL[[#This Row],[Account_key]],tbl_COA[Account_key],tbl_COA[SubClass],"Not Found")</f>
        <v>Assets</v>
      </c>
      <c r="I7182" t="str">
        <f>_xlfn.XLOOKUP(tbl_GL[[#This Row],[Account_key]],tbl_COA[Account_key],tbl_COA[SubClass2],"Not Found")</f>
        <v>Current Assets</v>
      </c>
      <c r="J7182" t="str">
        <f>_xlfn.XLOOKUP(tbl_GL[[#This Row],[Account_key]],tbl_COA[Account_key],tbl_COA[SubAccount],,0)</f>
        <v>Trade Receivables</v>
      </c>
      <c r="K7182">
        <f>YEAR(tbl_GL[[#This Row],[Date]])</f>
        <v>2019</v>
      </c>
    </row>
    <row r="7183" spans="1:11" x14ac:dyDescent="0.35">
      <c r="A7183">
        <v>1005.2</v>
      </c>
      <c r="B7183" s="24">
        <v>43666</v>
      </c>
      <c r="C7183">
        <v>3</v>
      </c>
      <c r="D7183" s="13">
        <v>320</v>
      </c>
      <c r="E7183" s="13" t="s">
        <v>97</v>
      </c>
      <c r="F7183" s="17">
        <v>-2440</v>
      </c>
      <c r="G7183" t="str">
        <f>_xlfn.XLOOKUP(tbl_GL[[#This Row],[Account_key]],tbl_COA[Account_key],tbl_COA[Class],"Not Found")</f>
        <v>Operating account</v>
      </c>
      <c r="H7183" t="str">
        <f>_xlfn.XLOOKUP(tbl_GL[[#This Row],[Account_key]],tbl_COA[Account_key],tbl_COA[SubClass],"Not Found")</f>
        <v>Operating Expenses</v>
      </c>
      <c r="I7183" t="str">
        <f>_xlfn.XLOOKUP(tbl_GL[[#This Row],[Account_key]],tbl_COA[Account_key],tbl_COA[SubClass2],"Not Found")</f>
        <v>Administration</v>
      </c>
      <c r="J7183" t="str">
        <f>_xlfn.XLOOKUP(tbl_GL[[#This Row],[Account_key]],tbl_COA[Account_key],tbl_COA[SubAccount],,0)</f>
        <v>Professional Services</v>
      </c>
      <c r="K7183">
        <f>YEAR(tbl_GL[[#This Row],[Date]])</f>
        <v>2019</v>
      </c>
    </row>
    <row r="7184" spans="1:11" x14ac:dyDescent="0.35">
      <c r="A7184">
        <v>1006.1</v>
      </c>
      <c r="B7184" s="24">
        <v>43666</v>
      </c>
      <c r="C7184">
        <v>3</v>
      </c>
      <c r="D7184" s="13">
        <v>120</v>
      </c>
      <c r="E7184" s="13" t="s">
        <v>97</v>
      </c>
      <c r="F7184" s="17">
        <v>2440</v>
      </c>
      <c r="G7184" t="str">
        <f>_xlfn.XLOOKUP(tbl_GL[[#This Row],[Account_key]],tbl_COA[Account_key],tbl_COA[Class],"Not Found")</f>
        <v>Liabilities and Owners Equity</v>
      </c>
      <c r="H7184" t="str">
        <f>_xlfn.XLOOKUP(tbl_GL[[#This Row],[Account_key]],tbl_COA[Account_key],tbl_COA[SubClass],"Not Found")</f>
        <v>Liabilities</v>
      </c>
      <c r="I7184" t="str">
        <f>_xlfn.XLOOKUP(tbl_GL[[#This Row],[Account_key]],tbl_COA[Account_key],tbl_COA[SubClass2],"Not Found")</f>
        <v>Current Liabilities</v>
      </c>
      <c r="J7184" t="str">
        <f>_xlfn.XLOOKUP(tbl_GL[[#This Row],[Account_key]],tbl_COA[Account_key],tbl_COA[SubAccount],,0)</f>
        <v>Accrued Expenses</v>
      </c>
      <c r="K7184">
        <f>YEAR(tbl_GL[[#This Row],[Date]])</f>
        <v>2019</v>
      </c>
    </row>
    <row r="7185" spans="1:11" x14ac:dyDescent="0.35">
      <c r="A7185">
        <v>1006.2</v>
      </c>
      <c r="B7185" s="24">
        <v>43668</v>
      </c>
      <c r="C7185">
        <v>3</v>
      </c>
      <c r="D7185" s="13">
        <v>340</v>
      </c>
      <c r="E7185" s="13" t="s">
        <v>99</v>
      </c>
      <c r="F7185" s="17">
        <v>-112</v>
      </c>
      <c r="G7185" t="str">
        <f>_xlfn.XLOOKUP(tbl_GL[[#This Row],[Account_key]],tbl_COA[Account_key],tbl_COA[Class],"Not Found")</f>
        <v>Operating account</v>
      </c>
      <c r="H7185" t="str">
        <f>_xlfn.XLOOKUP(tbl_GL[[#This Row],[Account_key]],tbl_COA[Account_key],tbl_COA[SubClass],"Not Found")</f>
        <v>Operating Expenses</v>
      </c>
      <c r="I7185" t="str">
        <f>_xlfn.XLOOKUP(tbl_GL[[#This Row],[Account_key]],tbl_COA[Account_key],tbl_COA[SubClass2],"Not Found")</f>
        <v>Administration</v>
      </c>
      <c r="J7185" t="str">
        <f>_xlfn.XLOOKUP(tbl_GL[[#This Row],[Account_key]],tbl_COA[Account_key],tbl_COA[SubAccount],,0)</f>
        <v>Utilities</v>
      </c>
      <c r="K7185">
        <f>YEAR(tbl_GL[[#This Row],[Date]])</f>
        <v>2019</v>
      </c>
    </row>
    <row r="7186" spans="1:11" x14ac:dyDescent="0.35">
      <c r="A7186">
        <v>1007.1</v>
      </c>
      <c r="B7186" s="24">
        <v>43668</v>
      </c>
      <c r="C7186">
        <v>3</v>
      </c>
      <c r="D7186" s="13">
        <v>20</v>
      </c>
      <c r="E7186" s="13" t="s">
        <v>99</v>
      </c>
      <c r="F7186" s="17">
        <v>-112</v>
      </c>
      <c r="G7186" t="str">
        <f>_xlfn.XLOOKUP(tbl_GL[[#This Row],[Account_key]],tbl_COA[Account_key],tbl_COA[Class],"Not Found")</f>
        <v>Assets</v>
      </c>
      <c r="H7186" t="str">
        <f>_xlfn.XLOOKUP(tbl_GL[[#This Row],[Account_key]],tbl_COA[Account_key],tbl_COA[SubClass],"Not Found")</f>
        <v>Assets</v>
      </c>
      <c r="I7186" t="str">
        <f>_xlfn.XLOOKUP(tbl_GL[[#This Row],[Account_key]],tbl_COA[Account_key],tbl_COA[SubClass2],"Not Found")</f>
        <v>Current Assets</v>
      </c>
      <c r="J7186" t="str">
        <f>_xlfn.XLOOKUP(tbl_GL[[#This Row],[Account_key]],tbl_COA[Account_key],tbl_COA[SubAccount],,0)</f>
        <v>Cash in hand</v>
      </c>
      <c r="K7186">
        <f>YEAR(tbl_GL[[#This Row],[Date]])</f>
        <v>2019</v>
      </c>
    </row>
    <row r="7187" spans="1:11" x14ac:dyDescent="0.35">
      <c r="A7187">
        <v>1007.2</v>
      </c>
      <c r="B7187" s="24">
        <v>43668</v>
      </c>
      <c r="C7187">
        <v>3</v>
      </c>
      <c r="D7187" s="13">
        <v>320</v>
      </c>
      <c r="E7187" s="13" t="s">
        <v>97</v>
      </c>
      <c r="F7187" s="17">
        <v>-1644</v>
      </c>
      <c r="G7187" t="str">
        <f>_xlfn.XLOOKUP(tbl_GL[[#This Row],[Account_key]],tbl_COA[Account_key],tbl_COA[Class],"Not Found")</f>
        <v>Operating account</v>
      </c>
      <c r="H7187" t="str">
        <f>_xlfn.XLOOKUP(tbl_GL[[#This Row],[Account_key]],tbl_COA[Account_key],tbl_COA[SubClass],"Not Found")</f>
        <v>Operating Expenses</v>
      </c>
      <c r="I7187" t="str">
        <f>_xlfn.XLOOKUP(tbl_GL[[#This Row],[Account_key]],tbl_COA[Account_key],tbl_COA[SubClass2],"Not Found")</f>
        <v>Administration</v>
      </c>
      <c r="J7187" t="str">
        <f>_xlfn.XLOOKUP(tbl_GL[[#This Row],[Account_key]],tbl_COA[Account_key],tbl_COA[SubAccount],,0)</f>
        <v>Professional Services</v>
      </c>
      <c r="K7187">
        <f>YEAR(tbl_GL[[#This Row],[Date]])</f>
        <v>2019</v>
      </c>
    </row>
    <row r="7188" spans="1:11" x14ac:dyDescent="0.35">
      <c r="A7188">
        <v>1008.1</v>
      </c>
      <c r="B7188" s="24">
        <v>43668</v>
      </c>
      <c r="C7188">
        <v>3</v>
      </c>
      <c r="D7188" s="13">
        <v>120</v>
      </c>
      <c r="E7188" s="13" t="s">
        <v>97</v>
      </c>
      <c r="F7188" s="17">
        <v>1644</v>
      </c>
      <c r="G7188" t="str">
        <f>_xlfn.XLOOKUP(tbl_GL[[#This Row],[Account_key]],tbl_COA[Account_key],tbl_COA[Class],"Not Found")</f>
        <v>Liabilities and Owners Equity</v>
      </c>
      <c r="H7188" t="str">
        <f>_xlfn.XLOOKUP(tbl_GL[[#This Row],[Account_key]],tbl_COA[Account_key],tbl_COA[SubClass],"Not Found")</f>
        <v>Liabilities</v>
      </c>
      <c r="I7188" t="str">
        <f>_xlfn.XLOOKUP(tbl_GL[[#This Row],[Account_key]],tbl_COA[Account_key],tbl_COA[SubClass2],"Not Found")</f>
        <v>Current Liabilities</v>
      </c>
      <c r="J7188" t="str">
        <f>_xlfn.XLOOKUP(tbl_GL[[#This Row],[Account_key]],tbl_COA[Account_key],tbl_COA[SubAccount],,0)</f>
        <v>Accrued Expenses</v>
      </c>
      <c r="K7188">
        <f>YEAR(tbl_GL[[#This Row],[Date]])</f>
        <v>2019</v>
      </c>
    </row>
    <row r="7189" spans="1:11" x14ac:dyDescent="0.35">
      <c r="A7189">
        <v>1008.2</v>
      </c>
      <c r="B7189" s="24">
        <v>43669</v>
      </c>
      <c r="C7189">
        <v>3</v>
      </c>
      <c r="D7189" s="13">
        <v>10</v>
      </c>
      <c r="E7189" s="13" t="s">
        <v>98</v>
      </c>
      <c r="F7189" s="17">
        <v>-1531</v>
      </c>
      <c r="G7189" t="str">
        <f>_xlfn.XLOOKUP(tbl_GL[[#This Row],[Account_key]],tbl_COA[Account_key],tbl_COA[Class],"Not Found")</f>
        <v>Assets</v>
      </c>
      <c r="H7189" t="str">
        <f>_xlfn.XLOOKUP(tbl_GL[[#This Row],[Account_key]],tbl_COA[Account_key],tbl_COA[SubClass],"Not Found")</f>
        <v>Assets</v>
      </c>
      <c r="I7189" t="str">
        <f>_xlfn.XLOOKUP(tbl_GL[[#This Row],[Account_key]],tbl_COA[Account_key],tbl_COA[SubClass2],"Not Found")</f>
        <v>Current Assets</v>
      </c>
      <c r="J7189" t="str">
        <f>_xlfn.XLOOKUP(tbl_GL[[#This Row],[Account_key]],tbl_COA[Account_key],tbl_COA[SubAccount],,0)</f>
        <v>Cash at Bank</v>
      </c>
      <c r="K7189">
        <f>YEAR(tbl_GL[[#This Row],[Date]])</f>
        <v>2019</v>
      </c>
    </row>
    <row r="7190" spans="1:11" x14ac:dyDescent="0.35">
      <c r="A7190">
        <v>1009.1</v>
      </c>
      <c r="B7190" s="24">
        <v>43669</v>
      </c>
      <c r="C7190">
        <v>3</v>
      </c>
      <c r="D7190" s="13">
        <v>120</v>
      </c>
      <c r="E7190" s="13" t="s">
        <v>98</v>
      </c>
      <c r="F7190" s="17">
        <v>-1531</v>
      </c>
      <c r="G7190" t="str">
        <f>_xlfn.XLOOKUP(tbl_GL[[#This Row],[Account_key]],tbl_COA[Account_key],tbl_COA[Class],"Not Found")</f>
        <v>Liabilities and Owners Equity</v>
      </c>
      <c r="H7190" t="str">
        <f>_xlfn.XLOOKUP(tbl_GL[[#This Row],[Account_key]],tbl_COA[Account_key],tbl_COA[SubClass],"Not Found")</f>
        <v>Liabilities</v>
      </c>
      <c r="I7190" t="str">
        <f>_xlfn.XLOOKUP(tbl_GL[[#This Row],[Account_key]],tbl_COA[Account_key],tbl_COA[SubClass2],"Not Found")</f>
        <v>Current Liabilities</v>
      </c>
      <c r="J7190" t="str">
        <f>_xlfn.XLOOKUP(tbl_GL[[#This Row],[Account_key]],tbl_COA[Account_key],tbl_COA[SubAccount],,0)</f>
        <v>Accrued Expenses</v>
      </c>
      <c r="K7190">
        <f>YEAR(tbl_GL[[#This Row],[Date]])</f>
        <v>2019</v>
      </c>
    </row>
    <row r="7191" spans="1:11" x14ac:dyDescent="0.35">
      <c r="A7191">
        <v>1009.2</v>
      </c>
      <c r="B7191" s="24">
        <v>43669</v>
      </c>
      <c r="C7191">
        <v>3</v>
      </c>
      <c r="D7191" s="13">
        <v>10</v>
      </c>
      <c r="E7191" s="13" t="s">
        <v>98</v>
      </c>
      <c r="F7191" s="17">
        <v>-2127</v>
      </c>
      <c r="G7191" t="str">
        <f>_xlfn.XLOOKUP(tbl_GL[[#This Row],[Account_key]],tbl_COA[Account_key],tbl_COA[Class],"Not Found")</f>
        <v>Assets</v>
      </c>
      <c r="H7191" t="str">
        <f>_xlfn.XLOOKUP(tbl_GL[[#This Row],[Account_key]],tbl_COA[Account_key],tbl_COA[SubClass],"Not Found")</f>
        <v>Assets</v>
      </c>
      <c r="I7191" t="str">
        <f>_xlfn.XLOOKUP(tbl_GL[[#This Row],[Account_key]],tbl_COA[Account_key],tbl_COA[SubClass2],"Not Found")</f>
        <v>Current Assets</v>
      </c>
      <c r="J7191" t="str">
        <f>_xlfn.XLOOKUP(tbl_GL[[#This Row],[Account_key]],tbl_COA[Account_key],tbl_COA[SubAccount],,0)</f>
        <v>Cash at Bank</v>
      </c>
      <c r="K7191">
        <f>YEAR(tbl_GL[[#This Row],[Date]])</f>
        <v>2019</v>
      </c>
    </row>
    <row r="7192" spans="1:11" x14ac:dyDescent="0.35">
      <c r="A7192">
        <v>1010.1</v>
      </c>
      <c r="B7192" s="24">
        <v>43669</v>
      </c>
      <c r="C7192">
        <v>3</v>
      </c>
      <c r="D7192" s="13">
        <v>120</v>
      </c>
      <c r="E7192" s="13" t="s">
        <v>98</v>
      </c>
      <c r="F7192" s="17">
        <v>-2127</v>
      </c>
      <c r="G7192" t="str">
        <f>_xlfn.XLOOKUP(tbl_GL[[#This Row],[Account_key]],tbl_COA[Account_key],tbl_COA[Class],"Not Found")</f>
        <v>Liabilities and Owners Equity</v>
      </c>
      <c r="H7192" t="str">
        <f>_xlfn.XLOOKUP(tbl_GL[[#This Row],[Account_key]],tbl_COA[Account_key],tbl_COA[SubClass],"Not Found")</f>
        <v>Liabilities</v>
      </c>
      <c r="I7192" t="str">
        <f>_xlfn.XLOOKUP(tbl_GL[[#This Row],[Account_key]],tbl_COA[Account_key],tbl_COA[SubClass2],"Not Found")</f>
        <v>Current Liabilities</v>
      </c>
      <c r="J7192" t="str">
        <f>_xlfn.XLOOKUP(tbl_GL[[#This Row],[Account_key]],tbl_COA[Account_key],tbl_COA[SubAccount],,0)</f>
        <v>Accrued Expenses</v>
      </c>
      <c r="K7192">
        <f>YEAR(tbl_GL[[#This Row],[Date]])</f>
        <v>2019</v>
      </c>
    </row>
    <row r="7193" spans="1:11" x14ac:dyDescent="0.35">
      <c r="A7193">
        <v>1010.2</v>
      </c>
      <c r="B7193" s="24">
        <v>43672</v>
      </c>
      <c r="C7193">
        <v>3</v>
      </c>
      <c r="D7193" s="13">
        <v>230</v>
      </c>
      <c r="E7193" s="13" t="s">
        <v>4</v>
      </c>
      <c r="F7193" s="17">
        <v>-836</v>
      </c>
      <c r="G7193" t="str">
        <f>_xlfn.XLOOKUP(tbl_GL[[#This Row],[Account_key]],tbl_COA[Account_key],tbl_COA[Class],"Not Found")</f>
        <v>Trading account</v>
      </c>
      <c r="H7193" t="str">
        <f>_xlfn.XLOOKUP(tbl_GL[[#This Row],[Account_key]],tbl_COA[Account_key],tbl_COA[SubClass],"Not Found")</f>
        <v>Cost of Sales</v>
      </c>
      <c r="I7193" t="str">
        <f>_xlfn.XLOOKUP(tbl_GL[[#This Row],[Account_key]],tbl_COA[Account_key],tbl_COA[SubClass2],"Not Found")</f>
        <v>Cost of Sales</v>
      </c>
      <c r="J7193" t="str">
        <f>_xlfn.XLOOKUP(tbl_GL[[#This Row],[Account_key]],tbl_COA[Account_key],tbl_COA[SubAccount],,0)</f>
        <v>Cost of Sales</v>
      </c>
      <c r="K7193">
        <f>YEAR(tbl_GL[[#This Row],[Date]])</f>
        <v>2019</v>
      </c>
    </row>
    <row r="7194" spans="1:11" x14ac:dyDescent="0.35">
      <c r="A7194">
        <v>1011.1</v>
      </c>
      <c r="B7194" s="24">
        <v>43672</v>
      </c>
      <c r="C7194">
        <v>3</v>
      </c>
      <c r="D7194" s="13">
        <v>60</v>
      </c>
      <c r="E7194" s="13" t="s">
        <v>4</v>
      </c>
      <c r="F7194" s="17">
        <v>-836</v>
      </c>
      <c r="G7194" t="str">
        <f>_xlfn.XLOOKUP(tbl_GL[[#This Row],[Account_key]],tbl_COA[Account_key],tbl_COA[Class],"Not Found")</f>
        <v>Assets</v>
      </c>
      <c r="H7194" t="str">
        <f>_xlfn.XLOOKUP(tbl_GL[[#This Row],[Account_key]],tbl_COA[Account_key],tbl_COA[SubClass],"Not Found")</f>
        <v>Assets</v>
      </c>
      <c r="I7194" t="str">
        <f>_xlfn.XLOOKUP(tbl_GL[[#This Row],[Account_key]],tbl_COA[Account_key],tbl_COA[SubClass2],"Not Found")</f>
        <v>Current Assets</v>
      </c>
      <c r="J7194" t="str">
        <f>_xlfn.XLOOKUP(tbl_GL[[#This Row],[Account_key]],tbl_COA[Account_key],tbl_COA[SubAccount],,0)</f>
        <v>Inventory</v>
      </c>
      <c r="K7194">
        <f>YEAR(tbl_GL[[#This Row],[Date]])</f>
        <v>2019</v>
      </c>
    </row>
    <row r="7195" spans="1:11" x14ac:dyDescent="0.35">
      <c r="A7195">
        <v>1011.2</v>
      </c>
      <c r="B7195" s="24">
        <v>43672</v>
      </c>
      <c r="C7195">
        <v>3</v>
      </c>
      <c r="D7195" s="13">
        <v>210</v>
      </c>
      <c r="E7195" s="13" t="s">
        <v>7</v>
      </c>
      <c r="F7195" s="17">
        <v>2970</v>
      </c>
      <c r="G7195" t="str">
        <f>_xlfn.XLOOKUP(tbl_GL[[#This Row],[Account_key]],tbl_COA[Account_key],tbl_COA[Class],"Not Found")</f>
        <v>Trading account</v>
      </c>
      <c r="H7195" t="str">
        <f>_xlfn.XLOOKUP(tbl_GL[[#This Row],[Account_key]],tbl_COA[Account_key],tbl_COA[SubClass],"Not Found")</f>
        <v>Sales</v>
      </c>
      <c r="I7195" t="str">
        <f>_xlfn.XLOOKUP(tbl_GL[[#This Row],[Account_key]],tbl_COA[Account_key],tbl_COA[SubClass2],"Not Found")</f>
        <v>Sales</v>
      </c>
      <c r="J7195" t="str">
        <f>_xlfn.XLOOKUP(tbl_GL[[#This Row],[Account_key]],tbl_COA[Account_key],tbl_COA[SubAccount],,0)</f>
        <v>Sales</v>
      </c>
      <c r="K7195">
        <f>YEAR(tbl_GL[[#This Row],[Date]])</f>
        <v>2019</v>
      </c>
    </row>
    <row r="7196" spans="1:11" x14ac:dyDescent="0.35">
      <c r="A7196">
        <v>1012.1</v>
      </c>
      <c r="B7196" s="24">
        <v>43672</v>
      </c>
      <c r="C7196">
        <v>3</v>
      </c>
      <c r="D7196" s="13">
        <v>10</v>
      </c>
      <c r="E7196" s="13" t="s">
        <v>7</v>
      </c>
      <c r="F7196" s="17">
        <v>2970</v>
      </c>
      <c r="G7196" t="str">
        <f>_xlfn.XLOOKUP(tbl_GL[[#This Row],[Account_key]],tbl_COA[Account_key],tbl_COA[Class],"Not Found")</f>
        <v>Assets</v>
      </c>
      <c r="H7196" t="str">
        <f>_xlfn.XLOOKUP(tbl_GL[[#This Row],[Account_key]],tbl_COA[Account_key],tbl_COA[SubClass],"Not Found")</f>
        <v>Assets</v>
      </c>
      <c r="I7196" t="str">
        <f>_xlfn.XLOOKUP(tbl_GL[[#This Row],[Account_key]],tbl_COA[Account_key],tbl_COA[SubClass2],"Not Found")</f>
        <v>Current Assets</v>
      </c>
      <c r="J7196" t="str">
        <f>_xlfn.XLOOKUP(tbl_GL[[#This Row],[Account_key]],tbl_COA[Account_key],tbl_COA[SubAccount],,0)</f>
        <v>Cash at Bank</v>
      </c>
      <c r="K7196">
        <f>YEAR(tbl_GL[[#This Row],[Date]])</f>
        <v>2019</v>
      </c>
    </row>
    <row r="7197" spans="1:11" x14ac:dyDescent="0.35">
      <c r="A7197">
        <v>1012.2</v>
      </c>
      <c r="B7197" s="24">
        <v>43672</v>
      </c>
      <c r="C7197">
        <v>3</v>
      </c>
      <c r="D7197" s="13">
        <v>230</v>
      </c>
      <c r="E7197" s="13" t="s">
        <v>4</v>
      </c>
      <c r="F7197" s="17">
        <v>-3760</v>
      </c>
      <c r="G7197" t="str">
        <f>_xlfn.XLOOKUP(tbl_GL[[#This Row],[Account_key]],tbl_COA[Account_key],tbl_COA[Class],"Not Found")</f>
        <v>Trading account</v>
      </c>
      <c r="H7197" t="str">
        <f>_xlfn.XLOOKUP(tbl_GL[[#This Row],[Account_key]],tbl_COA[Account_key],tbl_COA[SubClass],"Not Found")</f>
        <v>Cost of Sales</v>
      </c>
      <c r="I7197" t="str">
        <f>_xlfn.XLOOKUP(tbl_GL[[#This Row],[Account_key]],tbl_COA[Account_key],tbl_COA[SubClass2],"Not Found")</f>
        <v>Cost of Sales</v>
      </c>
      <c r="J7197" t="str">
        <f>_xlfn.XLOOKUP(tbl_GL[[#This Row],[Account_key]],tbl_COA[Account_key],tbl_COA[SubAccount],,0)</f>
        <v>Cost of Sales</v>
      </c>
      <c r="K7197">
        <f>YEAR(tbl_GL[[#This Row],[Date]])</f>
        <v>2019</v>
      </c>
    </row>
    <row r="7198" spans="1:11" x14ac:dyDescent="0.35">
      <c r="A7198">
        <v>1013.1</v>
      </c>
      <c r="B7198" s="24">
        <v>43672</v>
      </c>
      <c r="C7198">
        <v>3</v>
      </c>
      <c r="D7198" s="13">
        <v>60</v>
      </c>
      <c r="E7198" s="13" t="s">
        <v>4</v>
      </c>
      <c r="F7198" s="17">
        <v>-3760</v>
      </c>
      <c r="G7198" t="str">
        <f>_xlfn.XLOOKUP(tbl_GL[[#This Row],[Account_key]],tbl_COA[Account_key],tbl_COA[Class],"Not Found")</f>
        <v>Assets</v>
      </c>
      <c r="H7198" t="str">
        <f>_xlfn.XLOOKUP(tbl_GL[[#This Row],[Account_key]],tbl_COA[Account_key],tbl_COA[SubClass],"Not Found")</f>
        <v>Assets</v>
      </c>
      <c r="I7198" t="str">
        <f>_xlfn.XLOOKUP(tbl_GL[[#This Row],[Account_key]],tbl_COA[Account_key],tbl_COA[SubClass2],"Not Found")</f>
        <v>Current Assets</v>
      </c>
      <c r="J7198" t="str">
        <f>_xlfn.XLOOKUP(tbl_GL[[#This Row],[Account_key]],tbl_COA[Account_key],tbl_COA[SubAccount],,0)</f>
        <v>Inventory</v>
      </c>
      <c r="K7198">
        <f>YEAR(tbl_GL[[#This Row],[Date]])</f>
        <v>2019</v>
      </c>
    </row>
    <row r="7199" spans="1:11" x14ac:dyDescent="0.35">
      <c r="A7199">
        <v>1013.2</v>
      </c>
      <c r="B7199" s="24">
        <v>43672</v>
      </c>
      <c r="C7199">
        <v>3</v>
      </c>
      <c r="D7199" s="13">
        <v>30</v>
      </c>
      <c r="E7199" s="13" t="s">
        <v>80</v>
      </c>
      <c r="F7199" s="17">
        <v>-14277</v>
      </c>
      <c r="G7199" t="str">
        <f>_xlfn.XLOOKUP(tbl_GL[[#This Row],[Account_key]],tbl_COA[Account_key],tbl_COA[Class],"Not Found")</f>
        <v>Assets</v>
      </c>
      <c r="H7199" t="str">
        <f>_xlfn.XLOOKUP(tbl_GL[[#This Row],[Account_key]],tbl_COA[Account_key],tbl_COA[SubClass],"Not Found")</f>
        <v>Assets</v>
      </c>
      <c r="I7199" t="str">
        <f>_xlfn.XLOOKUP(tbl_GL[[#This Row],[Account_key]],tbl_COA[Account_key],tbl_COA[SubClass2],"Not Found")</f>
        <v>Current Assets</v>
      </c>
      <c r="J7199" t="str">
        <f>_xlfn.XLOOKUP(tbl_GL[[#This Row],[Account_key]],tbl_COA[Account_key],tbl_COA[SubAccount],,0)</f>
        <v>Trade Receivables</v>
      </c>
      <c r="K7199">
        <f>YEAR(tbl_GL[[#This Row],[Date]])</f>
        <v>2019</v>
      </c>
    </row>
    <row r="7200" spans="1:11" x14ac:dyDescent="0.35">
      <c r="A7200">
        <v>1014.1</v>
      </c>
      <c r="B7200" s="24">
        <v>43672</v>
      </c>
      <c r="C7200">
        <v>3</v>
      </c>
      <c r="D7200" s="13">
        <v>10</v>
      </c>
      <c r="E7200" s="13" t="s">
        <v>80</v>
      </c>
      <c r="F7200" s="17">
        <v>14277</v>
      </c>
      <c r="G7200" t="str">
        <f>_xlfn.XLOOKUP(tbl_GL[[#This Row],[Account_key]],tbl_COA[Account_key],tbl_COA[Class],"Not Found")</f>
        <v>Assets</v>
      </c>
      <c r="H7200" t="str">
        <f>_xlfn.XLOOKUP(tbl_GL[[#This Row],[Account_key]],tbl_COA[Account_key],tbl_COA[SubClass],"Not Found")</f>
        <v>Assets</v>
      </c>
      <c r="I7200" t="str">
        <f>_xlfn.XLOOKUP(tbl_GL[[#This Row],[Account_key]],tbl_COA[Account_key],tbl_COA[SubClass2],"Not Found")</f>
        <v>Current Assets</v>
      </c>
      <c r="J7200" t="str">
        <f>_xlfn.XLOOKUP(tbl_GL[[#This Row],[Account_key]],tbl_COA[Account_key],tbl_COA[SubAccount],,0)</f>
        <v>Cash at Bank</v>
      </c>
      <c r="K7200">
        <f>YEAR(tbl_GL[[#This Row],[Date]])</f>
        <v>2019</v>
      </c>
    </row>
    <row r="7201" spans="1:11" x14ac:dyDescent="0.35">
      <c r="A7201">
        <v>1014.2</v>
      </c>
      <c r="B7201" s="24">
        <v>43672</v>
      </c>
      <c r="C7201">
        <v>3</v>
      </c>
      <c r="D7201" s="13">
        <v>210</v>
      </c>
      <c r="E7201" s="13" t="s">
        <v>8</v>
      </c>
      <c r="F7201" s="17">
        <v>15077</v>
      </c>
      <c r="G7201" t="str">
        <f>_xlfn.XLOOKUP(tbl_GL[[#This Row],[Account_key]],tbl_COA[Account_key],tbl_COA[Class],"Not Found")</f>
        <v>Trading account</v>
      </c>
      <c r="H7201" t="str">
        <f>_xlfn.XLOOKUP(tbl_GL[[#This Row],[Account_key]],tbl_COA[Account_key],tbl_COA[SubClass],"Not Found")</f>
        <v>Sales</v>
      </c>
      <c r="I7201" t="str">
        <f>_xlfn.XLOOKUP(tbl_GL[[#This Row],[Account_key]],tbl_COA[Account_key],tbl_COA[SubClass2],"Not Found")</f>
        <v>Sales</v>
      </c>
      <c r="J7201" t="str">
        <f>_xlfn.XLOOKUP(tbl_GL[[#This Row],[Account_key]],tbl_COA[Account_key],tbl_COA[SubAccount],,0)</f>
        <v>Sales</v>
      </c>
      <c r="K7201">
        <f>YEAR(tbl_GL[[#This Row],[Date]])</f>
        <v>2019</v>
      </c>
    </row>
    <row r="7202" spans="1:11" x14ac:dyDescent="0.35">
      <c r="A7202">
        <v>1015.1</v>
      </c>
      <c r="B7202" s="24">
        <v>43672</v>
      </c>
      <c r="C7202">
        <v>3</v>
      </c>
      <c r="D7202" s="13">
        <v>30</v>
      </c>
      <c r="E7202" s="13" t="s">
        <v>8</v>
      </c>
      <c r="F7202" s="17">
        <v>15077</v>
      </c>
      <c r="G7202" t="str">
        <f>_xlfn.XLOOKUP(tbl_GL[[#This Row],[Account_key]],tbl_COA[Account_key],tbl_COA[Class],"Not Found")</f>
        <v>Assets</v>
      </c>
      <c r="H7202" t="str">
        <f>_xlfn.XLOOKUP(tbl_GL[[#This Row],[Account_key]],tbl_COA[Account_key],tbl_COA[SubClass],"Not Found")</f>
        <v>Assets</v>
      </c>
      <c r="I7202" t="str">
        <f>_xlfn.XLOOKUP(tbl_GL[[#This Row],[Account_key]],tbl_COA[Account_key],tbl_COA[SubClass2],"Not Found")</f>
        <v>Current Assets</v>
      </c>
      <c r="J7202" t="str">
        <f>_xlfn.XLOOKUP(tbl_GL[[#This Row],[Account_key]],tbl_COA[Account_key],tbl_COA[SubAccount],,0)</f>
        <v>Trade Receivables</v>
      </c>
      <c r="K7202">
        <f>YEAR(tbl_GL[[#This Row],[Date]])</f>
        <v>2019</v>
      </c>
    </row>
    <row r="7203" spans="1:11" x14ac:dyDescent="0.35">
      <c r="A7203">
        <v>1015.2</v>
      </c>
      <c r="B7203" s="24">
        <v>43673</v>
      </c>
      <c r="C7203">
        <v>3</v>
      </c>
      <c r="D7203" s="13">
        <v>280</v>
      </c>
      <c r="E7203" s="13" t="s">
        <v>97</v>
      </c>
      <c r="F7203" s="17">
        <v>-2380</v>
      </c>
      <c r="G7203" t="str">
        <f>_xlfn.XLOOKUP(tbl_GL[[#This Row],[Account_key]],tbl_COA[Account_key],tbl_COA[Class],"Not Found")</f>
        <v>Operating account</v>
      </c>
      <c r="H7203" t="str">
        <f>_xlfn.XLOOKUP(tbl_GL[[#This Row],[Account_key]],tbl_COA[Account_key],tbl_COA[SubClass],"Not Found")</f>
        <v>Operating Expenses</v>
      </c>
      <c r="I7203" t="str">
        <f>_xlfn.XLOOKUP(tbl_GL[[#This Row],[Account_key]],tbl_COA[Account_key],tbl_COA[SubClass2],"Not Found")</f>
        <v>Marketing</v>
      </c>
      <c r="J7203" t="str">
        <f>_xlfn.XLOOKUP(tbl_GL[[#This Row],[Account_key]],tbl_COA[Account_key],tbl_COA[SubAccount],,0)</f>
        <v>Advertisements</v>
      </c>
      <c r="K7203">
        <f>YEAR(tbl_GL[[#This Row],[Date]])</f>
        <v>2019</v>
      </c>
    </row>
    <row r="7204" spans="1:11" x14ac:dyDescent="0.35">
      <c r="A7204">
        <v>1016.1</v>
      </c>
      <c r="B7204" s="24">
        <v>43673</v>
      </c>
      <c r="C7204">
        <v>3</v>
      </c>
      <c r="D7204" s="13">
        <v>120</v>
      </c>
      <c r="E7204" s="13" t="s">
        <v>97</v>
      </c>
      <c r="F7204" s="17">
        <v>2380</v>
      </c>
      <c r="G7204" t="str">
        <f>_xlfn.XLOOKUP(tbl_GL[[#This Row],[Account_key]],tbl_COA[Account_key],tbl_COA[Class],"Not Found")</f>
        <v>Liabilities and Owners Equity</v>
      </c>
      <c r="H7204" t="str">
        <f>_xlfn.XLOOKUP(tbl_GL[[#This Row],[Account_key]],tbl_COA[Account_key],tbl_COA[SubClass],"Not Found")</f>
        <v>Liabilities</v>
      </c>
      <c r="I7204" t="str">
        <f>_xlfn.XLOOKUP(tbl_GL[[#This Row],[Account_key]],tbl_COA[Account_key],tbl_COA[SubClass2],"Not Found")</f>
        <v>Current Liabilities</v>
      </c>
      <c r="J7204" t="str">
        <f>_xlfn.XLOOKUP(tbl_GL[[#This Row],[Account_key]],tbl_COA[Account_key],tbl_COA[SubAccount],,0)</f>
        <v>Accrued Expenses</v>
      </c>
      <c r="K7204">
        <f>YEAR(tbl_GL[[#This Row],[Date]])</f>
        <v>2019</v>
      </c>
    </row>
    <row r="7205" spans="1:11" x14ac:dyDescent="0.35">
      <c r="A7205">
        <v>1016.2</v>
      </c>
      <c r="B7205" s="24">
        <v>43675</v>
      </c>
      <c r="C7205">
        <v>3</v>
      </c>
      <c r="D7205" s="13">
        <v>220</v>
      </c>
      <c r="E7205" s="13" t="s">
        <v>81</v>
      </c>
      <c r="F7205" s="17">
        <v>-1365</v>
      </c>
      <c r="G7205" t="str">
        <f>_xlfn.XLOOKUP(tbl_GL[[#This Row],[Account_key]],tbl_COA[Account_key],tbl_COA[Class],"Not Found")</f>
        <v>Trading account</v>
      </c>
      <c r="H7205" t="str">
        <f>_xlfn.XLOOKUP(tbl_GL[[#This Row],[Account_key]],tbl_COA[Account_key],tbl_COA[SubClass],"Not Found")</f>
        <v>Sales</v>
      </c>
      <c r="I7205" t="str">
        <f>_xlfn.XLOOKUP(tbl_GL[[#This Row],[Account_key]],tbl_COA[Account_key],tbl_COA[SubClass2],"Not Found")</f>
        <v>Sales</v>
      </c>
      <c r="J7205" t="str">
        <f>_xlfn.XLOOKUP(tbl_GL[[#This Row],[Account_key]],tbl_COA[Account_key],tbl_COA[SubAccount],,0)</f>
        <v>Sales Return</v>
      </c>
      <c r="K7205">
        <f>YEAR(tbl_GL[[#This Row],[Date]])</f>
        <v>2019</v>
      </c>
    </row>
    <row r="7206" spans="1:11" x14ac:dyDescent="0.35">
      <c r="A7206">
        <v>1017.1</v>
      </c>
      <c r="B7206" s="24">
        <v>43675</v>
      </c>
      <c r="C7206">
        <v>3</v>
      </c>
      <c r="D7206" s="13">
        <v>20</v>
      </c>
      <c r="E7206" s="13" t="s">
        <v>81</v>
      </c>
      <c r="F7206" s="17">
        <v>-1365</v>
      </c>
      <c r="G7206" t="str">
        <f>_xlfn.XLOOKUP(tbl_GL[[#This Row],[Account_key]],tbl_COA[Account_key],tbl_COA[Class],"Not Found")</f>
        <v>Assets</v>
      </c>
      <c r="H7206" t="str">
        <f>_xlfn.XLOOKUP(tbl_GL[[#This Row],[Account_key]],tbl_COA[Account_key],tbl_COA[SubClass],"Not Found")</f>
        <v>Assets</v>
      </c>
      <c r="I7206" t="str">
        <f>_xlfn.XLOOKUP(tbl_GL[[#This Row],[Account_key]],tbl_COA[Account_key],tbl_COA[SubClass2],"Not Found")</f>
        <v>Current Assets</v>
      </c>
      <c r="J7206" t="str">
        <f>_xlfn.XLOOKUP(tbl_GL[[#This Row],[Account_key]],tbl_COA[Account_key],tbl_COA[SubAccount],,0)</f>
        <v>Cash in hand</v>
      </c>
      <c r="K7206">
        <f>YEAR(tbl_GL[[#This Row],[Date]])</f>
        <v>2019</v>
      </c>
    </row>
    <row r="7207" spans="1:11" x14ac:dyDescent="0.35">
      <c r="A7207">
        <v>1017.2</v>
      </c>
      <c r="B7207" s="24">
        <v>43675</v>
      </c>
      <c r="C7207">
        <v>3</v>
      </c>
      <c r="D7207" s="13">
        <v>10</v>
      </c>
      <c r="E7207" s="13" t="s">
        <v>98</v>
      </c>
      <c r="F7207" s="17">
        <v>-1914</v>
      </c>
      <c r="G7207" t="str">
        <f>_xlfn.XLOOKUP(tbl_GL[[#This Row],[Account_key]],tbl_COA[Account_key],tbl_COA[Class],"Not Found")</f>
        <v>Assets</v>
      </c>
      <c r="H7207" t="str">
        <f>_xlfn.XLOOKUP(tbl_GL[[#This Row],[Account_key]],tbl_COA[Account_key],tbl_COA[SubClass],"Not Found")</f>
        <v>Assets</v>
      </c>
      <c r="I7207" t="str">
        <f>_xlfn.XLOOKUP(tbl_GL[[#This Row],[Account_key]],tbl_COA[Account_key],tbl_COA[SubClass2],"Not Found")</f>
        <v>Current Assets</v>
      </c>
      <c r="J7207" t="str">
        <f>_xlfn.XLOOKUP(tbl_GL[[#This Row],[Account_key]],tbl_COA[Account_key],tbl_COA[SubAccount],,0)</f>
        <v>Cash at Bank</v>
      </c>
      <c r="K7207">
        <f>YEAR(tbl_GL[[#This Row],[Date]])</f>
        <v>2019</v>
      </c>
    </row>
    <row r="7208" spans="1:11" x14ac:dyDescent="0.35">
      <c r="A7208">
        <v>1018.1</v>
      </c>
      <c r="B7208" s="24">
        <v>43675</v>
      </c>
      <c r="C7208">
        <v>3</v>
      </c>
      <c r="D7208" s="13">
        <v>120</v>
      </c>
      <c r="E7208" s="13" t="s">
        <v>98</v>
      </c>
      <c r="F7208" s="17">
        <v>-1914</v>
      </c>
      <c r="G7208" t="str">
        <f>_xlfn.XLOOKUP(tbl_GL[[#This Row],[Account_key]],tbl_COA[Account_key],tbl_COA[Class],"Not Found")</f>
        <v>Liabilities and Owners Equity</v>
      </c>
      <c r="H7208" t="str">
        <f>_xlfn.XLOOKUP(tbl_GL[[#This Row],[Account_key]],tbl_COA[Account_key],tbl_COA[SubClass],"Not Found")</f>
        <v>Liabilities</v>
      </c>
      <c r="I7208" t="str">
        <f>_xlfn.XLOOKUP(tbl_GL[[#This Row],[Account_key]],tbl_COA[Account_key],tbl_COA[SubClass2],"Not Found")</f>
        <v>Current Liabilities</v>
      </c>
      <c r="J7208" t="str">
        <f>_xlfn.XLOOKUP(tbl_GL[[#This Row],[Account_key]],tbl_COA[Account_key],tbl_COA[SubAccount],,0)</f>
        <v>Accrued Expenses</v>
      </c>
      <c r="K7208">
        <f>YEAR(tbl_GL[[#This Row],[Date]])</f>
        <v>2019</v>
      </c>
    </row>
    <row r="7209" spans="1:11" x14ac:dyDescent="0.35">
      <c r="A7209">
        <v>1018.2</v>
      </c>
      <c r="B7209" s="24">
        <v>43675</v>
      </c>
      <c r="C7209">
        <v>3</v>
      </c>
      <c r="D7209" s="13">
        <v>30</v>
      </c>
      <c r="E7209" s="13" t="s">
        <v>80</v>
      </c>
      <c r="F7209" s="17">
        <v>-14394</v>
      </c>
      <c r="G7209" t="str">
        <f>_xlfn.XLOOKUP(tbl_GL[[#This Row],[Account_key]],tbl_COA[Account_key],tbl_COA[Class],"Not Found")</f>
        <v>Assets</v>
      </c>
      <c r="H7209" t="str">
        <f>_xlfn.XLOOKUP(tbl_GL[[#This Row],[Account_key]],tbl_COA[Account_key],tbl_COA[SubClass],"Not Found")</f>
        <v>Assets</v>
      </c>
      <c r="I7209" t="str">
        <f>_xlfn.XLOOKUP(tbl_GL[[#This Row],[Account_key]],tbl_COA[Account_key],tbl_COA[SubClass2],"Not Found")</f>
        <v>Current Assets</v>
      </c>
      <c r="J7209" t="str">
        <f>_xlfn.XLOOKUP(tbl_GL[[#This Row],[Account_key]],tbl_COA[Account_key],tbl_COA[SubAccount],,0)</f>
        <v>Trade Receivables</v>
      </c>
      <c r="K7209">
        <f>YEAR(tbl_GL[[#This Row],[Date]])</f>
        <v>2019</v>
      </c>
    </row>
    <row r="7210" spans="1:11" x14ac:dyDescent="0.35">
      <c r="A7210">
        <v>1019.1</v>
      </c>
      <c r="B7210" s="24">
        <v>43675</v>
      </c>
      <c r="C7210">
        <v>3</v>
      </c>
      <c r="D7210" s="13">
        <v>10</v>
      </c>
      <c r="E7210" s="13" t="s">
        <v>80</v>
      </c>
      <c r="F7210" s="17">
        <v>14394</v>
      </c>
      <c r="G7210" t="str">
        <f>_xlfn.XLOOKUP(tbl_GL[[#This Row],[Account_key]],tbl_COA[Account_key],tbl_COA[Class],"Not Found")</f>
        <v>Assets</v>
      </c>
      <c r="H7210" t="str">
        <f>_xlfn.XLOOKUP(tbl_GL[[#This Row],[Account_key]],tbl_COA[Account_key],tbl_COA[SubClass],"Not Found")</f>
        <v>Assets</v>
      </c>
      <c r="I7210" t="str">
        <f>_xlfn.XLOOKUP(tbl_GL[[#This Row],[Account_key]],tbl_COA[Account_key],tbl_COA[SubClass2],"Not Found")</f>
        <v>Current Assets</v>
      </c>
      <c r="J7210" t="str">
        <f>_xlfn.XLOOKUP(tbl_GL[[#This Row],[Account_key]],tbl_COA[Account_key],tbl_COA[SubAccount],,0)</f>
        <v>Cash at Bank</v>
      </c>
      <c r="K7210">
        <f>YEAR(tbl_GL[[#This Row],[Date]])</f>
        <v>2019</v>
      </c>
    </row>
    <row r="7211" spans="1:11" x14ac:dyDescent="0.35">
      <c r="A7211">
        <v>1019.2</v>
      </c>
      <c r="B7211" s="24">
        <v>43676</v>
      </c>
      <c r="C7211">
        <v>3</v>
      </c>
      <c r="D7211" s="13">
        <v>230</v>
      </c>
      <c r="E7211" s="13" t="s">
        <v>4</v>
      </c>
      <c r="F7211" s="17">
        <v>-506</v>
      </c>
      <c r="G7211" t="str">
        <f>_xlfn.XLOOKUP(tbl_GL[[#This Row],[Account_key]],tbl_COA[Account_key],tbl_COA[Class],"Not Found")</f>
        <v>Trading account</v>
      </c>
      <c r="H7211" t="str">
        <f>_xlfn.XLOOKUP(tbl_GL[[#This Row],[Account_key]],tbl_COA[Account_key],tbl_COA[SubClass],"Not Found")</f>
        <v>Cost of Sales</v>
      </c>
      <c r="I7211" t="str">
        <f>_xlfn.XLOOKUP(tbl_GL[[#This Row],[Account_key]],tbl_COA[Account_key],tbl_COA[SubClass2],"Not Found")</f>
        <v>Cost of Sales</v>
      </c>
      <c r="J7211" t="str">
        <f>_xlfn.XLOOKUP(tbl_GL[[#This Row],[Account_key]],tbl_COA[Account_key],tbl_COA[SubAccount],,0)</f>
        <v>Cost of Sales</v>
      </c>
      <c r="K7211">
        <f>YEAR(tbl_GL[[#This Row],[Date]])</f>
        <v>2019</v>
      </c>
    </row>
    <row r="7212" spans="1:11" x14ac:dyDescent="0.35">
      <c r="A7212">
        <v>1020.1</v>
      </c>
      <c r="B7212" s="24">
        <v>43676</v>
      </c>
      <c r="C7212">
        <v>3</v>
      </c>
      <c r="D7212" s="13">
        <v>60</v>
      </c>
      <c r="E7212" s="13" t="s">
        <v>4</v>
      </c>
      <c r="F7212" s="17">
        <v>-506</v>
      </c>
      <c r="G7212" t="str">
        <f>_xlfn.XLOOKUP(tbl_GL[[#This Row],[Account_key]],tbl_COA[Account_key],tbl_COA[Class],"Not Found")</f>
        <v>Assets</v>
      </c>
      <c r="H7212" t="str">
        <f>_xlfn.XLOOKUP(tbl_GL[[#This Row],[Account_key]],tbl_COA[Account_key],tbl_COA[SubClass],"Not Found")</f>
        <v>Assets</v>
      </c>
      <c r="I7212" t="str">
        <f>_xlfn.XLOOKUP(tbl_GL[[#This Row],[Account_key]],tbl_COA[Account_key],tbl_COA[SubClass2],"Not Found")</f>
        <v>Current Assets</v>
      </c>
      <c r="J7212" t="str">
        <f>_xlfn.XLOOKUP(tbl_GL[[#This Row],[Account_key]],tbl_COA[Account_key],tbl_COA[SubAccount],,0)</f>
        <v>Inventory</v>
      </c>
      <c r="K7212">
        <f>YEAR(tbl_GL[[#This Row],[Date]])</f>
        <v>2019</v>
      </c>
    </row>
    <row r="7213" spans="1:11" x14ac:dyDescent="0.35">
      <c r="A7213">
        <v>1020.2</v>
      </c>
      <c r="B7213" s="24">
        <v>43676</v>
      </c>
      <c r="C7213">
        <v>3</v>
      </c>
      <c r="D7213" s="13">
        <v>210</v>
      </c>
      <c r="E7213" s="13" t="s">
        <v>8</v>
      </c>
      <c r="F7213" s="17">
        <v>2030</v>
      </c>
      <c r="G7213" t="str">
        <f>_xlfn.XLOOKUP(tbl_GL[[#This Row],[Account_key]],tbl_COA[Account_key],tbl_COA[Class],"Not Found")</f>
        <v>Trading account</v>
      </c>
      <c r="H7213" t="str">
        <f>_xlfn.XLOOKUP(tbl_GL[[#This Row],[Account_key]],tbl_COA[Account_key],tbl_COA[SubClass],"Not Found")</f>
        <v>Sales</v>
      </c>
      <c r="I7213" t="str">
        <f>_xlfn.XLOOKUP(tbl_GL[[#This Row],[Account_key]],tbl_COA[Account_key],tbl_COA[SubClass2],"Not Found")</f>
        <v>Sales</v>
      </c>
      <c r="J7213" t="str">
        <f>_xlfn.XLOOKUP(tbl_GL[[#This Row],[Account_key]],tbl_COA[Account_key],tbl_COA[SubAccount],,0)</f>
        <v>Sales</v>
      </c>
      <c r="K7213">
        <f>YEAR(tbl_GL[[#This Row],[Date]])</f>
        <v>2019</v>
      </c>
    </row>
    <row r="7214" spans="1:11" x14ac:dyDescent="0.35">
      <c r="A7214">
        <v>1021.1</v>
      </c>
      <c r="B7214" s="24">
        <v>43676</v>
      </c>
      <c r="C7214">
        <v>3</v>
      </c>
      <c r="D7214" s="13">
        <v>30</v>
      </c>
      <c r="E7214" s="13" t="s">
        <v>8</v>
      </c>
      <c r="F7214" s="17">
        <v>2030</v>
      </c>
      <c r="G7214" t="str">
        <f>_xlfn.XLOOKUP(tbl_GL[[#This Row],[Account_key]],tbl_COA[Account_key],tbl_COA[Class],"Not Found")</f>
        <v>Assets</v>
      </c>
      <c r="H7214" t="str">
        <f>_xlfn.XLOOKUP(tbl_GL[[#This Row],[Account_key]],tbl_COA[Account_key],tbl_COA[SubClass],"Not Found")</f>
        <v>Assets</v>
      </c>
      <c r="I7214" t="str">
        <f>_xlfn.XLOOKUP(tbl_GL[[#This Row],[Account_key]],tbl_COA[Account_key],tbl_COA[SubClass2],"Not Found")</f>
        <v>Current Assets</v>
      </c>
      <c r="J7214" t="str">
        <f>_xlfn.XLOOKUP(tbl_GL[[#This Row],[Account_key]],tbl_COA[Account_key],tbl_COA[SubAccount],,0)</f>
        <v>Trade Receivables</v>
      </c>
      <c r="K7214">
        <f>YEAR(tbl_GL[[#This Row],[Date]])</f>
        <v>2019</v>
      </c>
    </row>
    <row r="7215" spans="1:11" x14ac:dyDescent="0.35">
      <c r="A7215">
        <v>1021.2</v>
      </c>
      <c r="B7215" s="24">
        <v>43676</v>
      </c>
      <c r="C7215">
        <v>3</v>
      </c>
      <c r="D7215" s="13">
        <v>330</v>
      </c>
      <c r="E7215" s="13" t="s">
        <v>97</v>
      </c>
      <c r="F7215" s="17">
        <v>-2295</v>
      </c>
      <c r="G7215" t="str">
        <f>_xlfn.XLOOKUP(tbl_GL[[#This Row],[Account_key]],tbl_COA[Account_key],tbl_COA[Class],"Not Found")</f>
        <v>Operating account</v>
      </c>
      <c r="H7215" t="str">
        <f>_xlfn.XLOOKUP(tbl_GL[[#This Row],[Account_key]],tbl_COA[Account_key],tbl_COA[SubClass],"Not Found")</f>
        <v>Operating Expenses</v>
      </c>
      <c r="I7215" t="str">
        <f>_xlfn.XLOOKUP(tbl_GL[[#This Row],[Account_key]],tbl_COA[Account_key],tbl_COA[SubClass2],"Not Found")</f>
        <v>Administration</v>
      </c>
      <c r="J7215" t="str">
        <f>_xlfn.XLOOKUP(tbl_GL[[#This Row],[Account_key]],tbl_COA[Account_key],tbl_COA[SubAccount],,0)</f>
        <v>Telephone</v>
      </c>
      <c r="K7215">
        <f>YEAR(tbl_GL[[#This Row],[Date]])</f>
        <v>2019</v>
      </c>
    </row>
    <row r="7216" spans="1:11" x14ac:dyDescent="0.35">
      <c r="A7216">
        <v>1022.1</v>
      </c>
      <c r="B7216" s="24">
        <v>43676</v>
      </c>
      <c r="C7216">
        <v>3</v>
      </c>
      <c r="D7216" s="13">
        <v>120</v>
      </c>
      <c r="E7216" s="13" t="s">
        <v>97</v>
      </c>
      <c r="F7216" s="17">
        <v>2295</v>
      </c>
      <c r="G7216" t="str">
        <f>_xlfn.XLOOKUP(tbl_GL[[#This Row],[Account_key]],tbl_COA[Account_key],tbl_COA[Class],"Not Found")</f>
        <v>Liabilities and Owners Equity</v>
      </c>
      <c r="H7216" t="str">
        <f>_xlfn.XLOOKUP(tbl_GL[[#This Row],[Account_key]],tbl_COA[Account_key],tbl_COA[SubClass],"Not Found")</f>
        <v>Liabilities</v>
      </c>
      <c r="I7216" t="str">
        <f>_xlfn.XLOOKUP(tbl_GL[[#This Row],[Account_key]],tbl_COA[Account_key],tbl_COA[SubClass2],"Not Found")</f>
        <v>Current Liabilities</v>
      </c>
      <c r="J7216" t="str">
        <f>_xlfn.XLOOKUP(tbl_GL[[#This Row],[Account_key]],tbl_COA[Account_key],tbl_COA[SubAccount],,0)</f>
        <v>Accrued Expenses</v>
      </c>
      <c r="K7216">
        <f>YEAR(tbl_GL[[#This Row],[Date]])</f>
        <v>2019</v>
      </c>
    </row>
    <row r="7217" spans="1:11" x14ac:dyDescent="0.35">
      <c r="A7217">
        <v>1022.2</v>
      </c>
      <c r="B7217" s="24">
        <v>43677</v>
      </c>
      <c r="C7217">
        <v>3</v>
      </c>
      <c r="D7217" s="13">
        <v>10</v>
      </c>
      <c r="E7217" s="13" t="s">
        <v>110</v>
      </c>
      <c r="F7217" s="17">
        <v>44</v>
      </c>
      <c r="G7217" t="str">
        <f>_xlfn.XLOOKUP(tbl_GL[[#This Row],[Account_key]],tbl_COA[Account_key],tbl_COA[Class],"Not Found")</f>
        <v>Assets</v>
      </c>
      <c r="H7217" t="str">
        <f>_xlfn.XLOOKUP(tbl_GL[[#This Row],[Account_key]],tbl_COA[Account_key],tbl_COA[SubClass],"Not Found")</f>
        <v>Assets</v>
      </c>
      <c r="I7217" t="str">
        <f>_xlfn.XLOOKUP(tbl_GL[[#This Row],[Account_key]],tbl_COA[Account_key],tbl_COA[SubClass2],"Not Found")</f>
        <v>Current Assets</v>
      </c>
      <c r="J7217" t="str">
        <f>_xlfn.XLOOKUP(tbl_GL[[#This Row],[Account_key]],tbl_COA[Account_key],tbl_COA[SubAccount],,0)</f>
        <v>Cash at Bank</v>
      </c>
      <c r="K7217">
        <f>YEAR(tbl_GL[[#This Row],[Date]])</f>
        <v>2019</v>
      </c>
    </row>
    <row r="7218" spans="1:11" x14ac:dyDescent="0.35">
      <c r="A7218">
        <v>1023.1</v>
      </c>
      <c r="B7218" s="24">
        <v>43677</v>
      </c>
      <c r="C7218">
        <v>3</v>
      </c>
      <c r="D7218" s="13">
        <v>430</v>
      </c>
      <c r="E7218" s="13" t="s">
        <v>110</v>
      </c>
      <c r="F7218" s="17">
        <v>44</v>
      </c>
      <c r="G7218" t="str">
        <f>_xlfn.XLOOKUP(tbl_GL[[#This Row],[Account_key]],tbl_COA[Account_key],tbl_COA[Class],"Not Found")</f>
        <v>Non-operating</v>
      </c>
      <c r="H7218" t="str">
        <f>_xlfn.XLOOKUP(tbl_GL[[#This Row],[Account_key]],tbl_COA[Account_key],tbl_COA[SubClass],"Not Found")</f>
        <v>Exchange Loss/Gain</v>
      </c>
      <c r="I7218" t="str">
        <f>_xlfn.XLOOKUP(tbl_GL[[#This Row],[Account_key]],tbl_COA[Account_key],tbl_COA[SubClass2],"Not Found")</f>
        <v>Exchange Loss/Gain</v>
      </c>
      <c r="J7218" t="str">
        <f>_xlfn.XLOOKUP(tbl_GL[[#This Row],[Account_key]],tbl_COA[Account_key],tbl_COA[SubAccount],,0)</f>
        <v>Exchange Loss/Gain</v>
      </c>
      <c r="K7218">
        <f>YEAR(tbl_GL[[#This Row],[Date]])</f>
        <v>2019</v>
      </c>
    </row>
    <row r="7219" spans="1:11" x14ac:dyDescent="0.35">
      <c r="A7219">
        <v>1023.2</v>
      </c>
      <c r="B7219" s="24">
        <v>43677</v>
      </c>
      <c r="C7219">
        <v>3</v>
      </c>
      <c r="D7219" s="13">
        <v>10</v>
      </c>
      <c r="E7219" s="13" t="s">
        <v>113</v>
      </c>
      <c r="F7219" s="17">
        <v>134</v>
      </c>
      <c r="G7219" t="str">
        <f>_xlfn.XLOOKUP(tbl_GL[[#This Row],[Account_key]],tbl_COA[Account_key],tbl_COA[Class],"Not Found")</f>
        <v>Assets</v>
      </c>
      <c r="H7219" t="str">
        <f>_xlfn.XLOOKUP(tbl_GL[[#This Row],[Account_key]],tbl_COA[Account_key],tbl_COA[SubClass],"Not Found")</f>
        <v>Assets</v>
      </c>
      <c r="I7219" t="str">
        <f>_xlfn.XLOOKUP(tbl_GL[[#This Row],[Account_key]],tbl_COA[Account_key],tbl_COA[SubClass2],"Not Found")</f>
        <v>Current Assets</v>
      </c>
      <c r="J7219" t="str">
        <f>_xlfn.XLOOKUP(tbl_GL[[#This Row],[Account_key]],tbl_COA[Account_key],tbl_COA[SubAccount],,0)</f>
        <v>Cash at Bank</v>
      </c>
      <c r="K7219">
        <f>YEAR(tbl_GL[[#This Row],[Date]])</f>
        <v>2019</v>
      </c>
    </row>
    <row r="7220" spans="1:11" x14ac:dyDescent="0.35">
      <c r="A7220">
        <v>1024.0999999999999</v>
      </c>
      <c r="B7220" s="24">
        <v>43677</v>
      </c>
      <c r="C7220">
        <v>3</v>
      </c>
      <c r="D7220" s="13">
        <v>410</v>
      </c>
      <c r="E7220" s="13" t="s">
        <v>113</v>
      </c>
      <c r="F7220" s="17">
        <v>134</v>
      </c>
      <c r="G7220" t="str">
        <f>_xlfn.XLOOKUP(tbl_GL[[#This Row],[Account_key]],tbl_COA[Account_key],tbl_COA[Class],"Not Found")</f>
        <v>Non-operating</v>
      </c>
      <c r="H7220" t="str">
        <f>_xlfn.XLOOKUP(tbl_GL[[#This Row],[Account_key]],tbl_COA[Account_key],tbl_COA[SubClass],"Not Found")</f>
        <v>Interest Income</v>
      </c>
      <c r="I7220" t="str">
        <f>_xlfn.XLOOKUP(tbl_GL[[#This Row],[Account_key]],tbl_COA[Account_key],tbl_COA[SubClass2],"Not Found")</f>
        <v>Interest Income</v>
      </c>
      <c r="J7220" t="str">
        <f>_xlfn.XLOOKUP(tbl_GL[[#This Row],[Account_key]],tbl_COA[Account_key],tbl_COA[SubAccount],,0)</f>
        <v>Interest Income</v>
      </c>
      <c r="K7220">
        <f>YEAR(tbl_GL[[#This Row],[Date]])</f>
        <v>2019</v>
      </c>
    </row>
    <row r="7221" spans="1:11" x14ac:dyDescent="0.35">
      <c r="A7221">
        <v>1024.2</v>
      </c>
      <c r="B7221" s="24">
        <v>43677</v>
      </c>
      <c r="C7221">
        <v>3</v>
      </c>
      <c r="D7221" s="13">
        <v>400</v>
      </c>
      <c r="E7221" s="13" t="s">
        <v>104</v>
      </c>
      <c r="F7221" s="17">
        <v>-125</v>
      </c>
      <c r="G7221" t="str">
        <f>_xlfn.XLOOKUP(tbl_GL[[#This Row],[Account_key]],tbl_COA[Account_key],tbl_COA[Class],"Not Found")</f>
        <v>Operating account</v>
      </c>
      <c r="H7221" t="str">
        <f>_xlfn.XLOOKUP(tbl_GL[[#This Row],[Account_key]],tbl_COA[Account_key],tbl_COA[SubClass],"Not Found")</f>
        <v>Depreciation &amp; Amortization</v>
      </c>
      <c r="I7221" t="str">
        <f>_xlfn.XLOOKUP(tbl_GL[[#This Row],[Account_key]],tbl_COA[Account_key],tbl_COA[SubClass2],"Not Found")</f>
        <v>Amortization</v>
      </c>
      <c r="J7221" t="str">
        <f>_xlfn.XLOOKUP(tbl_GL[[#This Row],[Account_key]],tbl_COA[Account_key],tbl_COA[SubAccount],,0)</f>
        <v>Amortization of Intangible Assets</v>
      </c>
      <c r="K7221">
        <f>YEAR(tbl_GL[[#This Row],[Date]])</f>
        <v>2019</v>
      </c>
    </row>
    <row r="7222" spans="1:11" x14ac:dyDescent="0.35">
      <c r="A7222">
        <v>1025.0999999999999</v>
      </c>
      <c r="B7222" s="24">
        <v>43677</v>
      </c>
      <c r="C7222">
        <v>3</v>
      </c>
      <c r="D7222" s="13">
        <v>100</v>
      </c>
      <c r="E7222" s="13" t="s">
        <v>104</v>
      </c>
      <c r="F7222" s="17">
        <v>-125</v>
      </c>
      <c r="G7222" t="str">
        <f>_xlfn.XLOOKUP(tbl_GL[[#This Row],[Account_key]],tbl_COA[Account_key],tbl_COA[Class],"Not Found")</f>
        <v>Assets</v>
      </c>
      <c r="H7222" t="str">
        <f>_xlfn.XLOOKUP(tbl_GL[[#This Row],[Account_key]],tbl_COA[Account_key],tbl_COA[SubClass],"Not Found")</f>
        <v>Assets</v>
      </c>
      <c r="I7222" t="str">
        <f>_xlfn.XLOOKUP(tbl_GL[[#This Row],[Account_key]],tbl_COA[Account_key],tbl_COA[SubClass2],"Not Found")</f>
        <v>Non-Current Assets</v>
      </c>
      <c r="J7222" t="str">
        <f>_xlfn.XLOOKUP(tbl_GL[[#This Row],[Account_key]],tbl_COA[Account_key],tbl_COA[SubAccount],,0)</f>
        <v>Patents and trademarks</v>
      </c>
      <c r="K7222">
        <f>YEAR(tbl_GL[[#This Row],[Date]])</f>
        <v>2019</v>
      </c>
    </row>
    <row r="7223" spans="1:11" x14ac:dyDescent="0.35">
      <c r="A7223">
        <v>1025.2</v>
      </c>
      <c r="B7223" s="24">
        <v>43677</v>
      </c>
      <c r="C7223">
        <v>3</v>
      </c>
      <c r="D7223" s="13">
        <v>440</v>
      </c>
      <c r="E7223" s="13" t="s">
        <v>112</v>
      </c>
      <c r="F7223" s="17">
        <v>-225</v>
      </c>
      <c r="G7223" t="str">
        <f>_xlfn.XLOOKUP(tbl_GL[[#This Row],[Account_key]],tbl_COA[Account_key],tbl_COA[Class],"Not Found")</f>
        <v>Interest &amp; Tax</v>
      </c>
      <c r="H7223" t="str">
        <f>_xlfn.XLOOKUP(tbl_GL[[#This Row],[Account_key]],tbl_COA[Account_key],tbl_COA[SubClass],"Not Found")</f>
        <v>Interest Expense</v>
      </c>
      <c r="I7223" t="str">
        <f>_xlfn.XLOOKUP(tbl_GL[[#This Row],[Account_key]],tbl_COA[Account_key],tbl_COA[SubClass2],"Not Found")</f>
        <v>Interest Expense</v>
      </c>
      <c r="J7223" t="str">
        <f>_xlfn.XLOOKUP(tbl_GL[[#This Row],[Account_key]],tbl_COA[Account_key],tbl_COA[SubAccount],,0)</f>
        <v>Interest Expense</v>
      </c>
      <c r="K7223">
        <f>YEAR(tbl_GL[[#This Row],[Date]])</f>
        <v>2019</v>
      </c>
    </row>
    <row r="7224" spans="1:11" x14ac:dyDescent="0.35">
      <c r="A7224">
        <v>1026.0999999999999</v>
      </c>
      <c r="B7224" s="24">
        <v>43677</v>
      </c>
      <c r="C7224">
        <v>3</v>
      </c>
      <c r="D7224" s="13">
        <v>121</v>
      </c>
      <c r="E7224" s="13" t="s">
        <v>112</v>
      </c>
      <c r="F7224" s="17">
        <v>225</v>
      </c>
      <c r="G7224" t="str">
        <f>_xlfn.XLOOKUP(tbl_GL[[#This Row],[Account_key]],tbl_COA[Account_key],tbl_COA[Class],"Not Found")</f>
        <v>Liabilities and Owners Equity</v>
      </c>
      <c r="H7224" t="str">
        <f>_xlfn.XLOOKUP(tbl_GL[[#This Row],[Account_key]],tbl_COA[Account_key],tbl_COA[SubClass],"Not Found")</f>
        <v>Liabilities</v>
      </c>
      <c r="I7224" t="str">
        <f>_xlfn.XLOOKUP(tbl_GL[[#This Row],[Account_key]],tbl_COA[Account_key],tbl_COA[SubClass2],"Not Found")</f>
        <v>Current Liabilities</v>
      </c>
      <c r="J7224" t="str">
        <f>_xlfn.XLOOKUP(tbl_GL[[#This Row],[Account_key]],tbl_COA[Account_key],tbl_COA[SubAccount],,0)</f>
        <v>Interest Payable</v>
      </c>
      <c r="K7224">
        <f>YEAR(tbl_GL[[#This Row],[Date]])</f>
        <v>2019</v>
      </c>
    </row>
    <row r="7225" spans="1:11" x14ac:dyDescent="0.35">
      <c r="A7225">
        <v>1026.2</v>
      </c>
      <c r="B7225" s="24">
        <v>43677</v>
      </c>
      <c r="C7225">
        <v>3</v>
      </c>
      <c r="D7225" s="13">
        <v>450</v>
      </c>
      <c r="E7225" s="23" t="s">
        <v>108</v>
      </c>
      <c r="F7225" s="17">
        <v>-3253</v>
      </c>
      <c r="G7225" t="str">
        <f>_xlfn.XLOOKUP(tbl_GL[[#This Row],[Account_key]],tbl_COA[Account_key],tbl_COA[Class],"Not Found")</f>
        <v>Interest &amp; Tax</v>
      </c>
      <c r="H7225" t="str">
        <f>_xlfn.XLOOKUP(tbl_GL[[#This Row],[Account_key]],tbl_COA[Account_key],tbl_COA[SubClass],"Not Found")</f>
        <v>Taxation</v>
      </c>
      <c r="I7225" t="str">
        <f>_xlfn.XLOOKUP(tbl_GL[[#This Row],[Account_key]],tbl_COA[Account_key],tbl_COA[SubClass2],"Not Found")</f>
        <v>Taxation</v>
      </c>
      <c r="J7225" t="str">
        <f>_xlfn.XLOOKUP(tbl_GL[[#This Row],[Account_key]],tbl_COA[Account_key],tbl_COA[SubAccount],,0)</f>
        <v>Taxation</v>
      </c>
      <c r="K7225">
        <f>YEAR(tbl_GL[[#This Row],[Date]])</f>
        <v>2019</v>
      </c>
    </row>
    <row r="7226" spans="1:11" x14ac:dyDescent="0.35">
      <c r="A7226">
        <v>1027.0999999999999</v>
      </c>
      <c r="B7226" s="24">
        <v>43677</v>
      </c>
      <c r="C7226">
        <v>3</v>
      </c>
      <c r="D7226" s="13">
        <v>122</v>
      </c>
      <c r="E7226" s="23" t="s">
        <v>108</v>
      </c>
      <c r="F7226" s="17">
        <v>3253</v>
      </c>
      <c r="G7226" t="str">
        <f>_xlfn.XLOOKUP(tbl_GL[[#This Row],[Account_key]],tbl_COA[Account_key],tbl_COA[Class],"Not Found")</f>
        <v>Liabilities and Owners Equity</v>
      </c>
      <c r="H7226" t="str">
        <f>_xlfn.XLOOKUP(tbl_GL[[#This Row],[Account_key]],tbl_COA[Account_key],tbl_COA[SubClass],"Not Found")</f>
        <v>Liabilities</v>
      </c>
      <c r="I7226" t="str">
        <f>_xlfn.XLOOKUP(tbl_GL[[#This Row],[Account_key]],tbl_COA[Account_key],tbl_COA[SubClass2],"Not Found")</f>
        <v>Current Liabilities</v>
      </c>
      <c r="J7226" t="str">
        <f>_xlfn.XLOOKUP(tbl_GL[[#This Row],[Account_key]],tbl_COA[Account_key],tbl_COA[SubAccount],,0)</f>
        <v>Tax payable</v>
      </c>
      <c r="K7226">
        <f>YEAR(tbl_GL[[#This Row],[Date]])</f>
        <v>2019</v>
      </c>
    </row>
    <row r="7227" spans="1:11" x14ac:dyDescent="0.35">
      <c r="A7227">
        <v>1027.2</v>
      </c>
      <c r="B7227" s="24">
        <v>43677</v>
      </c>
      <c r="C7227">
        <v>3</v>
      </c>
      <c r="D7227" s="13">
        <v>240</v>
      </c>
      <c r="E7227" s="13" t="s">
        <v>56</v>
      </c>
      <c r="F7227" s="17">
        <v>-4500</v>
      </c>
      <c r="G7227" t="str">
        <f>_xlfn.XLOOKUP(tbl_GL[[#This Row],[Account_key]],tbl_COA[Account_key],tbl_COA[Class],"Not Found")</f>
        <v>Operating account</v>
      </c>
      <c r="H7227" t="str">
        <f>_xlfn.XLOOKUP(tbl_GL[[#This Row],[Account_key]],tbl_COA[Account_key],tbl_COA[SubClass],"Not Found")</f>
        <v>Operating Expenses</v>
      </c>
      <c r="I7227" t="str">
        <f>_xlfn.XLOOKUP(tbl_GL[[#This Row],[Account_key]],tbl_COA[Account_key],tbl_COA[SubClass2],"Not Found")</f>
        <v>Sales &amp; Distribution</v>
      </c>
      <c r="J7227" t="str">
        <f>_xlfn.XLOOKUP(tbl_GL[[#This Row],[Account_key]],tbl_COA[Account_key],tbl_COA[SubAccount],,0)</f>
        <v>Salaries</v>
      </c>
      <c r="K7227">
        <f>YEAR(tbl_GL[[#This Row],[Date]])</f>
        <v>2019</v>
      </c>
    </row>
    <row r="7228" spans="1:11" x14ac:dyDescent="0.35">
      <c r="A7228">
        <v>1028.0999999999999</v>
      </c>
      <c r="B7228" s="24">
        <v>43677</v>
      </c>
      <c r="C7228">
        <v>3</v>
      </c>
      <c r="D7228" s="13">
        <v>10</v>
      </c>
      <c r="E7228" s="13" t="s">
        <v>56</v>
      </c>
      <c r="F7228" s="17">
        <v>-4500</v>
      </c>
      <c r="G7228" t="str">
        <f>_xlfn.XLOOKUP(tbl_GL[[#This Row],[Account_key]],tbl_COA[Account_key],tbl_COA[Class],"Not Found")</f>
        <v>Assets</v>
      </c>
      <c r="H7228" t="str">
        <f>_xlfn.XLOOKUP(tbl_GL[[#This Row],[Account_key]],tbl_COA[Account_key],tbl_COA[SubClass],"Not Found")</f>
        <v>Assets</v>
      </c>
      <c r="I7228" t="str">
        <f>_xlfn.XLOOKUP(tbl_GL[[#This Row],[Account_key]],tbl_COA[Account_key],tbl_COA[SubClass2],"Not Found")</f>
        <v>Current Assets</v>
      </c>
      <c r="J7228" t="str">
        <f>_xlfn.XLOOKUP(tbl_GL[[#This Row],[Account_key]],tbl_COA[Account_key],tbl_COA[SubAccount],,0)</f>
        <v>Cash at Bank</v>
      </c>
      <c r="K7228">
        <f>YEAR(tbl_GL[[#This Row],[Date]])</f>
        <v>2019</v>
      </c>
    </row>
    <row r="7229" spans="1:11" x14ac:dyDescent="0.35">
      <c r="A7229">
        <v>1028.2</v>
      </c>
      <c r="B7229" s="24">
        <v>43677</v>
      </c>
      <c r="C7229">
        <v>3</v>
      </c>
      <c r="D7229" s="13">
        <v>380</v>
      </c>
      <c r="E7229" s="13" t="s">
        <v>101</v>
      </c>
      <c r="F7229" s="17">
        <v>-4900</v>
      </c>
      <c r="G7229" t="str">
        <f>_xlfn.XLOOKUP(tbl_GL[[#This Row],[Account_key]],tbl_COA[Account_key],tbl_COA[Class],"Not Found")</f>
        <v>Operating account</v>
      </c>
      <c r="H7229" t="str">
        <f>_xlfn.XLOOKUP(tbl_GL[[#This Row],[Account_key]],tbl_COA[Account_key],tbl_COA[SubClass],"Not Found")</f>
        <v>Depreciation &amp; Amortization</v>
      </c>
      <c r="I7229" t="str">
        <f>_xlfn.XLOOKUP(tbl_GL[[#This Row],[Account_key]],tbl_COA[Account_key],tbl_COA[SubClass2],"Not Found")</f>
        <v>Depreciation</v>
      </c>
      <c r="J7229" t="str">
        <f>_xlfn.XLOOKUP(tbl_GL[[#This Row],[Account_key]],tbl_COA[Account_key],tbl_COA[SubAccount],,0)</f>
        <v>Equipment</v>
      </c>
      <c r="K7229">
        <f>YEAR(tbl_GL[[#This Row],[Date]])</f>
        <v>2019</v>
      </c>
    </row>
    <row r="7230" spans="1:11" x14ac:dyDescent="0.35">
      <c r="A7230">
        <v>1029.0999999999999</v>
      </c>
      <c r="B7230" s="24">
        <v>43677</v>
      </c>
      <c r="C7230">
        <v>3</v>
      </c>
      <c r="D7230" s="13">
        <v>90</v>
      </c>
      <c r="E7230" s="13" t="s">
        <v>101</v>
      </c>
      <c r="F7230" s="17">
        <v>-4900</v>
      </c>
      <c r="G7230" t="str">
        <f>_xlfn.XLOOKUP(tbl_GL[[#This Row],[Account_key]],tbl_COA[Account_key],tbl_COA[Class],"Not Found")</f>
        <v>Assets</v>
      </c>
      <c r="H7230" t="str">
        <f>_xlfn.XLOOKUP(tbl_GL[[#This Row],[Account_key]],tbl_COA[Account_key],tbl_COA[SubClass],"Not Found")</f>
        <v>Assets</v>
      </c>
      <c r="I7230" t="str">
        <f>_xlfn.XLOOKUP(tbl_GL[[#This Row],[Account_key]],tbl_COA[Account_key],tbl_COA[SubClass2],"Not Found")</f>
        <v>Non-Current Assets</v>
      </c>
      <c r="J7230" t="str">
        <f>_xlfn.XLOOKUP(tbl_GL[[#This Row],[Account_key]],tbl_COA[Account_key],tbl_COA[SubAccount],,0)</f>
        <v>Office Furniture &amp; Equipment</v>
      </c>
      <c r="K7230">
        <f>YEAR(tbl_GL[[#This Row],[Date]])</f>
        <v>2019</v>
      </c>
    </row>
    <row r="7231" spans="1:11" x14ac:dyDescent="0.35">
      <c r="A7231">
        <v>1030.2</v>
      </c>
      <c r="B7231" s="24">
        <v>43677</v>
      </c>
      <c r="C7231">
        <v>3</v>
      </c>
      <c r="D7231" s="13">
        <v>10</v>
      </c>
      <c r="E7231" s="13" t="s">
        <v>84</v>
      </c>
      <c r="F7231" s="17">
        <v>-28350</v>
      </c>
      <c r="G7231" t="str">
        <f>_xlfn.XLOOKUP(tbl_GL[[#This Row],[Account_key]],tbl_COA[Account_key],tbl_COA[Class],"Not Found")</f>
        <v>Assets</v>
      </c>
      <c r="H7231" t="str">
        <f>_xlfn.XLOOKUP(tbl_GL[[#This Row],[Account_key]],tbl_COA[Account_key],tbl_COA[SubClass],"Not Found")</f>
        <v>Assets</v>
      </c>
      <c r="I7231" t="str">
        <f>_xlfn.XLOOKUP(tbl_GL[[#This Row],[Account_key]],tbl_COA[Account_key],tbl_COA[SubClass2],"Not Found")</f>
        <v>Current Assets</v>
      </c>
      <c r="J7231" t="str">
        <f>_xlfn.XLOOKUP(tbl_GL[[#This Row],[Account_key]],tbl_COA[Account_key],tbl_COA[SubAccount],,0)</f>
        <v>Cash at Bank</v>
      </c>
      <c r="K7231">
        <f>YEAR(tbl_GL[[#This Row],[Date]])</f>
        <v>2019</v>
      </c>
    </row>
    <row r="7232" spans="1:11" x14ac:dyDescent="0.35">
      <c r="A7232">
        <v>1031.0999999999999</v>
      </c>
      <c r="B7232" s="24">
        <v>43677</v>
      </c>
      <c r="C7232">
        <v>3</v>
      </c>
      <c r="D7232" s="13">
        <v>110</v>
      </c>
      <c r="E7232" s="13" t="s">
        <v>84</v>
      </c>
      <c r="F7232" s="17">
        <v>-28350</v>
      </c>
      <c r="G7232" t="str">
        <f>_xlfn.XLOOKUP(tbl_GL[[#This Row],[Account_key]],tbl_COA[Account_key],tbl_COA[Class],"Not Found")</f>
        <v>Liabilities and Owners Equity</v>
      </c>
      <c r="H7232" t="str">
        <f>_xlfn.XLOOKUP(tbl_GL[[#This Row],[Account_key]],tbl_COA[Account_key],tbl_COA[SubClass],"Not Found")</f>
        <v>Liabilities</v>
      </c>
      <c r="I7232" t="str">
        <f>_xlfn.XLOOKUP(tbl_GL[[#This Row],[Account_key]],tbl_COA[Account_key],tbl_COA[SubClass2],"Not Found")</f>
        <v>Current Liabilities</v>
      </c>
      <c r="J7232" t="str">
        <f>_xlfn.XLOOKUP(tbl_GL[[#This Row],[Account_key]],tbl_COA[Account_key],tbl_COA[SubAccount],,0)</f>
        <v>Trade Payables</v>
      </c>
      <c r="K7232">
        <f>YEAR(tbl_GL[[#This Row],[Date]])</f>
        <v>2019</v>
      </c>
    </row>
    <row r="7233" spans="1:11" x14ac:dyDescent="0.35">
      <c r="A7233">
        <v>1031.2</v>
      </c>
      <c r="B7233" s="24">
        <v>43678</v>
      </c>
      <c r="C7233">
        <v>3</v>
      </c>
      <c r="D7233" s="13">
        <v>340</v>
      </c>
      <c r="E7233" s="13" t="s">
        <v>97</v>
      </c>
      <c r="F7233" s="17">
        <v>-2295</v>
      </c>
      <c r="G7233" t="str">
        <f>_xlfn.XLOOKUP(tbl_GL[[#This Row],[Account_key]],tbl_COA[Account_key],tbl_COA[Class],"Not Found")</f>
        <v>Operating account</v>
      </c>
      <c r="H7233" t="str">
        <f>_xlfn.XLOOKUP(tbl_GL[[#This Row],[Account_key]],tbl_COA[Account_key],tbl_COA[SubClass],"Not Found")</f>
        <v>Operating Expenses</v>
      </c>
      <c r="I7233" t="str">
        <f>_xlfn.XLOOKUP(tbl_GL[[#This Row],[Account_key]],tbl_COA[Account_key],tbl_COA[SubClass2],"Not Found")</f>
        <v>Administration</v>
      </c>
      <c r="J7233" t="str">
        <f>_xlfn.XLOOKUP(tbl_GL[[#This Row],[Account_key]],tbl_COA[Account_key],tbl_COA[SubAccount],,0)</f>
        <v>Utilities</v>
      </c>
      <c r="K7233">
        <f>YEAR(tbl_GL[[#This Row],[Date]])</f>
        <v>2019</v>
      </c>
    </row>
    <row r="7234" spans="1:11" x14ac:dyDescent="0.35">
      <c r="A7234">
        <v>1032.0999999999999</v>
      </c>
      <c r="B7234" s="24">
        <v>43678</v>
      </c>
      <c r="C7234">
        <v>3</v>
      </c>
      <c r="D7234" s="13">
        <v>120</v>
      </c>
      <c r="E7234" s="13" t="s">
        <v>97</v>
      </c>
      <c r="F7234" s="17">
        <v>2295</v>
      </c>
      <c r="G7234" t="str">
        <f>_xlfn.XLOOKUP(tbl_GL[[#This Row],[Account_key]],tbl_COA[Account_key],tbl_COA[Class],"Not Found")</f>
        <v>Liabilities and Owners Equity</v>
      </c>
      <c r="H7234" t="str">
        <f>_xlfn.XLOOKUP(tbl_GL[[#This Row],[Account_key]],tbl_COA[Account_key],tbl_COA[SubClass],"Not Found")</f>
        <v>Liabilities</v>
      </c>
      <c r="I7234" t="str">
        <f>_xlfn.XLOOKUP(tbl_GL[[#This Row],[Account_key]],tbl_COA[Account_key],tbl_COA[SubClass2],"Not Found")</f>
        <v>Current Liabilities</v>
      </c>
      <c r="J7234" t="str">
        <f>_xlfn.XLOOKUP(tbl_GL[[#This Row],[Account_key]],tbl_COA[Account_key],tbl_COA[SubAccount],,0)</f>
        <v>Accrued Expenses</v>
      </c>
      <c r="K7234">
        <f>YEAR(tbl_GL[[#This Row],[Date]])</f>
        <v>2019</v>
      </c>
    </row>
    <row r="7235" spans="1:11" x14ac:dyDescent="0.35">
      <c r="A7235">
        <v>1032.2</v>
      </c>
      <c r="B7235" s="24">
        <v>43678</v>
      </c>
      <c r="C7235">
        <v>3</v>
      </c>
      <c r="D7235" s="13">
        <v>60</v>
      </c>
      <c r="E7235" s="13" t="s">
        <v>84</v>
      </c>
      <c r="F7235" s="17">
        <v>28350</v>
      </c>
      <c r="G7235" t="str">
        <f>_xlfn.XLOOKUP(tbl_GL[[#This Row],[Account_key]],tbl_COA[Account_key],tbl_COA[Class],"Not Found")</f>
        <v>Assets</v>
      </c>
      <c r="H7235" t="str">
        <f>_xlfn.XLOOKUP(tbl_GL[[#This Row],[Account_key]],tbl_COA[Account_key],tbl_COA[SubClass],"Not Found")</f>
        <v>Assets</v>
      </c>
      <c r="I7235" t="str">
        <f>_xlfn.XLOOKUP(tbl_GL[[#This Row],[Account_key]],tbl_COA[Account_key],tbl_COA[SubClass2],"Not Found")</f>
        <v>Current Assets</v>
      </c>
      <c r="J7235" t="str">
        <f>_xlfn.XLOOKUP(tbl_GL[[#This Row],[Account_key]],tbl_COA[Account_key],tbl_COA[SubAccount],,0)</f>
        <v>Inventory</v>
      </c>
      <c r="K7235">
        <f>YEAR(tbl_GL[[#This Row],[Date]])</f>
        <v>2019</v>
      </c>
    </row>
    <row r="7236" spans="1:11" x14ac:dyDescent="0.35">
      <c r="A7236">
        <v>1033.0999999999999</v>
      </c>
      <c r="B7236" s="24">
        <v>43678</v>
      </c>
      <c r="C7236">
        <v>3</v>
      </c>
      <c r="D7236" s="13">
        <v>110</v>
      </c>
      <c r="E7236" s="13" t="s">
        <v>84</v>
      </c>
      <c r="F7236" s="17">
        <v>28350</v>
      </c>
      <c r="G7236" t="str">
        <f>_xlfn.XLOOKUP(tbl_GL[[#This Row],[Account_key]],tbl_COA[Account_key],tbl_COA[Class],"Not Found")</f>
        <v>Liabilities and Owners Equity</v>
      </c>
      <c r="H7236" t="str">
        <f>_xlfn.XLOOKUP(tbl_GL[[#This Row],[Account_key]],tbl_COA[Account_key],tbl_COA[SubClass],"Not Found")</f>
        <v>Liabilities</v>
      </c>
      <c r="I7236" t="str">
        <f>_xlfn.XLOOKUP(tbl_GL[[#This Row],[Account_key]],tbl_COA[Account_key],tbl_COA[SubClass2],"Not Found")</f>
        <v>Current Liabilities</v>
      </c>
      <c r="J7236" t="str">
        <f>_xlfn.XLOOKUP(tbl_GL[[#This Row],[Account_key]],tbl_COA[Account_key],tbl_COA[SubAccount],,0)</f>
        <v>Trade Payables</v>
      </c>
      <c r="K7236">
        <f>YEAR(tbl_GL[[#This Row],[Date]])</f>
        <v>2019</v>
      </c>
    </row>
    <row r="7237" spans="1:11" x14ac:dyDescent="0.35">
      <c r="A7237">
        <v>1033.2</v>
      </c>
      <c r="B7237" s="24">
        <v>43680</v>
      </c>
      <c r="C7237">
        <v>3</v>
      </c>
      <c r="D7237" s="13">
        <v>230</v>
      </c>
      <c r="E7237" s="13" t="s">
        <v>4</v>
      </c>
      <c r="F7237" s="17">
        <v>-874</v>
      </c>
      <c r="G7237" t="str">
        <f>_xlfn.XLOOKUP(tbl_GL[[#This Row],[Account_key]],tbl_COA[Account_key],tbl_COA[Class],"Not Found")</f>
        <v>Trading account</v>
      </c>
      <c r="H7237" t="str">
        <f>_xlfn.XLOOKUP(tbl_GL[[#This Row],[Account_key]],tbl_COA[Account_key],tbl_COA[SubClass],"Not Found")</f>
        <v>Cost of Sales</v>
      </c>
      <c r="I7237" t="str">
        <f>_xlfn.XLOOKUP(tbl_GL[[#This Row],[Account_key]],tbl_COA[Account_key],tbl_COA[SubClass2],"Not Found")</f>
        <v>Cost of Sales</v>
      </c>
      <c r="J7237" t="str">
        <f>_xlfn.XLOOKUP(tbl_GL[[#This Row],[Account_key]],tbl_COA[Account_key],tbl_COA[SubAccount],,0)</f>
        <v>Cost of Sales</v>
      </c>
      <c r="K7237">
        <f>YEAR(tbl_GL[[#This Row],[Date]])</f>
        <v>2019</v>
      </c>
    </row>
    <row r="7238" spans="1:11" x14ac:dyDescent="0.35">
      <c r="A7238">
        <v>1034.0999999999999</v>
      </c>
      <c r="B7238" s="24">
        <v>43680</v>
      </c>
      <c r="C7238">
        <v>3</v>
      </c>
      <c r="D7238" s="13">
        <v>60</v>
      </c>
      <c r="E7238" s="13" t="s">
        <v>4</v>
      </c>
      <c r="F7238" s="17">
        <v>-874</v>
      </c>
      <c r="G7238" t="str">
        <f>_xlfn.XLOOKUP(tbl_GL[[#This Row],[Account_key]],tbl_COA[Account_key],tbl_COA[Class],"Not Found")</f>
        <v>Assets</v>
      </c>
      <c r="H7238" t="str">
        <f>_xlfn.XLOOKUP(tbl_GL[[#This Row],[Account_key]],tbl_COA[Account_key],tbl_COA[SubClass],"Not Found")</f>
        <v>Assets</v>
      </c>
      <c r="I7238" t="str">
        <f>_xlfn.XLOOKUP(tbl_GL[[#This Row],[Account_key]],tbl_COA[Account_key],tbl_COA[SubClass2],"Not Found")</f>
        <v>Current Assets</v>
      </c>
      <c r="J7238" t="str">
        <f>_xlfn.XLOOKUP(tbl_GL[[#This Row],[Account_key]],tbl_COA[Account_key],tbl_COA[SubAccount],,0)</f>
        <v>Inventory</v>
      </c>
      <c r="K7238">
        <f>YEAR(tbl_GL[[#This Row],[Date]])</f>
        <v>2019</v>
      </c>
    </row>
    <row r="7239" spans="1:11" x14ac:dyDescent="0.35">
      <c r="A7239">
        <v>1034.2</v>
      </c>
      <c r="B7239" s="24">
        <v>43680</v>
      </c>
      <c r="C7239">
        <v>3</v>
      </c>
      <c r="D7239" s="13">
        <v>10</v>
      </c>
      <c r="E7239" s="13" t="s">
        <v>98</v>
      </c>
      <c r="F7239" s="17">
        <v>-1561</v>
      </c>
      <c r="G7239" t="str">
        <f>_xlfn.XLOOKUP(tbl_GL[[#This Row],[Account_key]],tbl_COA[Account_key],tbl_COA[Class],"Not Found")</f>
        <v>Assets</v>
      </c>
      <c r="H7239" t="str">
        <f>_xlfn.XLOOKUP(tbl_GL[[#This Row],[Account_key]],tbl_COA[Account_key],tbl_COA[SubClass],"Not Found")</f>
        <v>Assets</v>
      </c>
      <c r="I7239" t="str">
        <f>_xlfn.XLOOKUP(tbl_GL[[#This Row],[Account_key]],tbl_COA[Account_key],tbl_COA[SubClass2],"Not Found")</f>
        <v>Current Assets</v>
      </c>
      <c r="J7239" t="str">
        <f>_xlfn.XLOOKUP(tbl_GL[[#This Row],[Account_key]],tbl_COA[Account_key],tbl_COA[SubAccount],,0)</f>
        <v>Cash at Bank</v>
      </c>
      <c r="K7239">
        <f>YEAR(tbl_GL[[#This Row],[Date]])</f>
        <v>2019</v>
      </c>
    </row>
    <row r="7240" spans="1:11" x14ac:dyDescent="0.35">
      <c r="A7240">
        <v>1035.0999999999999</v>
      </c>
      <c r="B7240" s="24">
        <v>43680</v>
      </c>
      <c r="C7240">
        <v>3</v>
      </c>
      <c r="D7240" s="13">
        <v>120</v>
      </c>
      <c r="E7240" s="13" t="s">
        <v>98</v>
      </c>
      <c r="F7240" s="17">
        <v>-1561</v>
      </c>
      <c r="G7240" t="str">
        <f>_xlfn.XLOOKUP(tbl_GL[[#This Row],[Account_key]],tbl_COA[Account_key],tbl_COA[Class],"Not Found")</f>
        <v>Liabilities and Owners Equity</v>
      </c>
      <c r="H7240" t="str">
        <f>_xlfn.XLOOKUP(tbl_GL[[#This Row],[Account_key]],tbl_COA[Account_key],tbl_COA[SubClass],"Not Found")</f>
        <v>Liabilities</v>
      </c>
      <c r="I7240" t="str">
        <f>_xlfn.XLOOKUP(tbl_GL[[#This Row],[Account_key]],tbl_COA[Account_key],tbl_COA[SubClass2],"Not Found")</f>
        <v>Current Liabilities</v>
      </c>
      <c r="J7240" t="str">
        <f>_xlfn.XLOOKUP(tbl_GL[[#This Row],[Account_key]],tbl_COA[Account_key],tbl_COA[SubAccount],,0)</f>
        <v>Accrued Expenses</v>
      </c>
      <c r="K7240">
        <f>YEAR(tbl_GL[[#This Row],[Date]])</f>
        <v>2019</v>
      </c>
    </row>
    <row r="7241" spans="1:11" x14ac:dyDescent="0.35">
      <c r="A7241">
        <v>1035.2</v>
      </c>
      <c r="B7241" s="24">
        <v>43680</v>
      </c>
      <c r="C7241">
        <v>3</v>
      </c>
      <c r="D7241" s="13">
        <v>210</v>
      </c>
      <c r="E7241" s="13" t="s">
        <v>7</v>
      </c>
      <c r="F7241" s="17">
        <v>3105</v>
      </c>
      <c r="G7241" t="str">
        <f>_xlfn.XLOOKUP(tbl_GL[[#This Row],[Account_key]],tbl_COA[Account_key],tbl_COA[Class],"Not Found")</f>
        <v>Trading account</v>
      </c>
      <c r="H7241" t="str">
        <f>_xlfn.XLOOKUP(tbl_GL[[#This Row],[Account_key]],tbl_COA[Account_key],tbl_COA[SubClass],"Not Found")</f>
        <v>Sales</v>
      </c>
      <c r="I7241" t="str">
        <f>_xlfn.XLOOKUP(tbl_GL[[#This Row],[Account_key]],tbl_COA[Account_key],tbl_COA[SubClass2],"Not Found")</f>
        <v>Sales</v>
      </c>
      <c r="J7241" t="str">
        <f>_xlfn.XLOOKUP(tbl_GL[[#This Row],[Account_key]],tbl_COA[Account_key],tbl_COA[SubAccount],,0)</f>
        <v>Sales</v>
      </c>
      <c r="K7241">
        <f>YEAR(tbl_GL[[#This Row],[Date]])</f>
        <v>2019</v>
      </c>
    </row>
    <row r="7242" spans="1:11" x14ac:dyDescent="0.35">
      <c r="A7242">
        <v>1036.0999999999999</v>
      </c>
      <c r="B7242" s="24">
        <v>43680</v>
      </c>
      <c r="C7242">
        <v>3</v>
      </c>
      <c r="D7242" s="13">
        <v>10</v>
      </c>
      <c r="E7242" s="13" t="s">
        <v>7</v>
      </c>
      <c r="F7242" s="17">
        <v>3105</v>
      </c>
      <c r="G7242" t="str">
        <f>_xlfn.XLOOKUP(tbl_GL[[#This Row],[Account_key]],tbl_COA[Account_key],tbl_COA[Class],"Not Found")</f>
        <v>Assets</v>
      </c>
      <c r="H7242" t="str">
        <f>_xlfn.XLOOKUP(tbl_GL[[#This Row],[Account_key]],tbl_COA[Account_key],tbl_COA[SubClass],"Not Found")</f>
        <v>Assets</v>
      </c>
      <c r="I7242" t="str">
        <f>_xlfn.XLOOKUP(tbl_GL[[#This Row],[Account_key]],tbl_COA[Account_key],tbl_COA[SubClass2],"Not Found")</f>
        <v>Current Assets</v>
      </c>
      <c r="J7242" t="str">
        <f>_xlfn.XLOOKUP(tbl_GL[[#This Row],[Account_key]],tbl_COA[Account_key],tbl_COA[SubAccount],,0)</f>
        <v>Cash at Bank</v>
      </c>
      <c r="K7242">
        <f>YEAR(tbl_GL[[#This Row],[Date]])</f>
        <v>2019</v>
      </c>
    </row>
    <row r="7243" spans="1:11" x14ac:dyDescent="0.35">
      <c r="A7243">
        <v>1036.2</v>
      </c>
      <c r="B7243" s="24">
        <v>43680</v>
      </c>
      <c r="C7243">
        <v>3</v>
      </c>
      <c r="D7243" s="13">
        <v>230</v>
      </c>
      <c r="E7243" s="13" t="s">
        <v>4</v>
      </c>
      <c r="F7243" s="17">
        <v>-3710</v>
      </c>
      <c r="G7243" t="str">
        <f>_xlfn.XLOOKUP(tbl_GL[[#This Row],[Account_key]],tbl_COA[Account_key],tbl_COA[Class],"Not Found")</f>
        <v>Trading account</v>
      </c>
      <c r="H7243" t="str">
        <f>_xlfn.XLOOKUP(tbl_GL[[#This Row],[Account_key]],tbl_COA[Account_key],tbl_COA[SubClass],"Not Found")</f>
        <v>Cost of Sales</v>
      </c>
      <c r="I7243" t="str">
        <f>_xlfn.XLOOKUP(tbl_GL[[#This Row],[Account_key]],tbl_COA[Account_key],tbl_COA[SubClass2],"Not Found")</f>
        <v>Cost of Sales</v>
      </c>
      <c r="J7243" t="str">
        <f>_xlfn.XLOOKUP(tbl_GL[[#This Row],[Account_key]],tbl_COA[Account_key],tbl_COA[SubAccount],,0)</f>
        <v>Cost of Sales</v>
      </c>
      <c r="K7243">
        <f>YEAR(tbl_GL[[#This Row],[Date]])</f>
        <v>2019</v>
      </c>
    </row>
    <row r="7244" spans="1:11" x14ac:dyDescent="0.35">
      <c r="A7244">
        <v>1037.0999999999999</v>
      </c>
      <c r="B7244" s="24">
        <v>43680</v>
      </c>
      <c r="C7244">
        <v>3</v>
      </c>
      <c r="D7244" s="13">
        <v>60</v>
      </c>
      <c r="E7244" s="13" t="s">
        <v>4</v>
      </c>
      <c r="F7244" s="17">
        <v>-3710</v>
      </c>
      <c r="G7244" t="str">
        <f>_xlfn.XLOOKUP(tbl_GL[[#This Row],[Account_key]],tbl_COA[Account_key],tbl_COA[Class],"Not Found")</f>
        <v>Assets</v>
      </c>
      <c r="H7244" t="str">
        <f>_xlfn.XLOOKUP(tbl_GL[[#This Row],[Account_key]],tbl_COA[Account_key],tbl_COA[SubClass],"Not Found")</f>
        <v>Assets</v>
      </c>
      <c r="I7244" t="str">
        <f>_xlfn.XLOOKUP(tbl_GL[[#This Row],[Account_key]],tbl_COA[Account_key],tbl_COA[SubClass2],"Not Found")</f>
        <v>Current Assets</v>
      </c>
      <c r="J7244" t="str">
        <f>_xlfn.XLOOKUP(tbl_GL[[#This Row],[Account_key]],tbl_COA[Account_key],tbl_COA[SubAccount],,0)</f>
        <v>Inventory</v>
      </c>
      <c r="K7244">
        <f>YEAR(tbl_GL[[#This Row],[Date]])</f>
        <v>2019</v>
      </c>
    </row>
    <row r="7245" spans="1:11" x14ac:dyDescent="0.35">
      <c r="A7245">
        <v>1037.2</v>
      </c>
      <c r="B7245" s="24">
        <v>43680</v>
      </c>
      <c r="C7245">
        <v>3</v>
      </c>
      <c r="D7245" s="13">
        <v>210</v>
      </c>
      <c r="E7245" s="13" t="s">
        <v>8</v>
      </c>
      <c r="F7245" s="17">
        <v>14876</v>
      </c>
      <c r="G7245" t="str">
        <f>_xlfn.XLOOKUP(tbl_GL[[#This Row],[Account_key]],tbl_COA[Account_key],tbl_COA[Class],"Not Found")</f>
        <v>Trading account</v>
      </c>
      <c r="H7245" t="str">
        <f>_xlfn.XLOOKUP(tbl_GL[[#This Row],[Account_key]],tbl_COA[Account_key],tbl_COA[SubClass],"Not Found")</f>
        <v>Sales</v>
      </c>
      <c r="I7245" t="str">
        <f>_xlfn.XLOOKUP(tbl_GL[[#This Row],[Account_key]],tbl_COA[Account_key],tbl_COA[SubClass2],"Not Found")</f>
        <v>Sales</v>
      </c>
      <c r="J7245" t="str">
        <f>_xlfn.XLOOKUP(tbl_GL[[#This Row],[Account_key]],tbl_COA[Account_key],tbl_COA[SubAccount],,0)</f>
        <v>Sales</v>
      </c>
      <c r="K7245">
        <f>YEAR(tbl_GL[[#This Row],[Date]])</f>
        <v>2019</v>
      </c>
    </row>
    <row r="7246" spans="1:11" x14ac:dyDescent="0.35">
      <c r="A7246">
        <v>1038.0999999999999</v>
      </c>
      <c r="B7246" s="24">
        <v>43680</v>
      </c>
      <c r="C7246">
        <v>3</v>
      </c>
      <c r="D7246" s="13">
        <v>30</v>
      </c>
      <c r="E7246" s="13" t="s">
        <v>8</v>
      </c>
      <c r="F7246" s="17">
        <v>14876</v>
      </c>
      <c r="G7246" t="str">
        <f>_xlfn.XLOOKUP(tbl_GL[[#This Row],[Account_key]],tbl_COA[Account_key],tbl_COA[Class],"Not Found")</f>
        <v>Assets</v>
      </c>
      <c r="H7246" t="str">
        <f>_xlfn.XLOOKUP(tbl_GL[[#This Row],[Account_key]],tbl_COA[Account_key],tbl_COA[SubClass],"Not Found")</f>
        <v>Assets</v>
      </c>
      <c r="I7246" t="str">
        <f>_xlfn.XLOOKUP(tbl_GL[[#This Row],[Account_key]],tbl_COA[Account_key],tbl_COA[SubClass2],"Not Found")</f>
        <v>Current Assets</v>
      </c>
      <c r="J7246" t="str">
        <f>_xlfn.XLOOKUP(tbl_GL[[#This Row],[Account_key]],tbl_COA[Account_key],tbl_COA[SubAccount],,0)</f>
        <v>Trade Receivables</v>
      </c>
      <c r="K7246">
        <f>YEAR(tbl_GL[[#This Row],[Date]])</f>
        <v>2019</v>
      </c>
    </row>
    <row r="7247" spans="1:11" x14ac:dyDescent="0.35">
      <c r="A7247">
        <v>1038.2</v>
      </c>
      <c r="B7247" s="24">
        <v>43681</v>
      </c>
      <c r="C7247">
        <v>3</v>
      </c>
      <c r="D7247" s="13">
        <v>260</v>
      </c>
      <c r="E7247" s="13" t="s">
        <v>97</v>
      </c>
      <c r="F7247" s="17">
        <v>-2291</v>
      </c>
      <c r="G7247" t="str">
        <f>_xlfn.XLOOKUP(tbl_GL[[#This Row],[Account_key]],tbl_COA[Account_key],tbl_COA[Class],"Not Found")</f>
        <v>Operating account</v>
      </c>
      <c r="H7247" t="str">
        <f>_xlfn.XLOOKUP(tbl_GL[[#This Row],[Account_key]],tbl_COA[Account_key],tbl_COA[SubClass],"Not Found")</f>
        <v>Operating Expenses</v>
      </c>
      <c r="I7247" t="str">
        <f>_xlfn.XLOOKUP(tbl_GL[[#This Row],[Account_key]],tbl_COA[Account_key],tbl_COA[SubClass2],"Not Found")</f>
        <v>Marketing</v>
      </c>
      <c r="J7247" t="str">
        <f>_xlfn.XLOOKUP(tbl_GL[[#This Row],[Account_key]],tbl_COA[Account_key],tbl_COA[SubAccount],,0)</f>
        <v>Commissions</v>
      </c>
      <c r="K7247">
        <f>YEAR(tbl_GL[[#This Row],[Date]])</f>
        <v>2019</v>
      </c>
    </row>
    <row r="7248" spans="1:11" x14ac:dyDescent="0.35">
      <c r="A7248">
        <v>1039.0999999999999</v>
      </c>
      <c r="B7248" s="24">
        <v>43681</v>
      </c>
      <c r="C7248">
        <v>3</v>
      </c>
      <c r="D7248" s="13">
        <v>120</v>
      </c>
      <c r="E7248" s="13" t="s">
        <v>97</v>
      </c>
      <c r="F7248" s="17">
        <v>2291</v>
      </c>
      <c r="G7248" t="str">
        <f>_xlfn.XLOOKUP(tbl_GL[[#This Row],[Account_key]],tbl_COA[Account_key],tbl_COA[Class],"Not Found")</f>
        <v>Liabilities and Owners Equity</v>
      </c>
      <c r="H7248" t="str">
        <f>_xlfn.XLOOKUP(tbl_GL[[#This Row],[Account_key]],tbl_COA[Account_key],tbl_COA[SubClass],"Not Found")</f>
        <v>Liabilities</v>
      </c>
      <c r="I7248" t="str">
        <f>_xlfn.XLOOKUP(tbl_GL[[#This Row],[Account_key]],tbl_COA[Account_key],tbl_COA[SubClass2],"Not Found")</f>
        <v>Current Liabilities</v>
      </c>
      <c r="J7248" t="str">
        <f>_xlfn.XLOOKUP(tbl_GL[[#This Row],[Account_key]],tbl_COA[Account_key],tbl_COA[SubAccount],,0)</f>
        <v>Accrued Expenses</v>
      </c>
      <c r="K7248">
        <f>YEAR(tbl_GL[[#This Row],[Date]])</f>
        <v>2019</v>
      </c>
    </row>
    <row r="7249" spans="1:11" x14ac:dyDescent="0.35">
      <c r="A7249">
        <v>1039.2</v>
      </c>
      <c r="B7249" s="24">
        <v>43683</v>
      </c>
      <c r="C7249">
        <v>3</v>
      </c>
      <c r="D7249" s="13">
        <v>280</v>
      </c>
      <c r="E7249" s="13" t="s">
        <v>99</v>
      </c>
      <c r="F7249" s="17">
        <v>-142</v>
      </c>
      <c r="G7249" t="str">
        <f>_xlfn.XLOOKUP(tbl_GL[[#This Row],[Account_key]],tbl_COA[Account_key],tbl_COA[Class],"Not Found")</f>
        <v>Operating account</v>
      </c>
      <c r="H7249" t="str">
        <f>_xlfn.XLOOKUP(tbl_GL[[#This Row],[Account_key]],tbl_COA[Account_key],tbl_COA[SubClass],"Not Found")</f>
        <v>Operating Expenses</v>
      </c>
      <c r="I7249" t="str">
        <f>_xlfn.XLOOKUP(tbl_GL[[#This Row],[Account_key]],tbl_COA[Account_key],tbl_COA[SubClass2],"Not Found")</f>
        <v>Marketing</v>
      </c>
      <c r="J7249" t="str">
        <f>_xlfn.XLOOKUP(tbl_GL[[#This Row],[Account_key]],tbl_COA[Account_key],tbl_COA[SubAccount],,0)</f>
        <v>Advertisements</v>
      </c>
      <c r="K7249">
        <f>YEAR(tbl_GL[[#This Row],[Date]])</f>
        <v>2019</v>
      </c>
    </row>
    <row r="7250" spans="1:11" x14ac:dyDescent="0.35">
      <c r="A7250">
        <v>1040.0999999999999</v>
      </c>
      <c r="B7250" s="24">
        <v>43683</v>
      </c>
      <c r="C7250">
        <v>3</v>
      </c>
      <c r="D7250" s="13">
        <v>20</v>
      </c>
      <c r="E7250" s="13" t="s">
        <v>99</v>
      </c>
      <c r="F7250" s="17">
        <v>-142</v>
      </c>
      <c r="G7250" t="str">
        <f>_xlfn.XLOOKUP(tbl_GL[[#This Row],[Account_key]],tbl_COA[Account_key],tbl_COA[Class],"Not Found")</f>
        <v>Assets</v>
      </c>
      <c r="H7250" t="str">
        <f>_xlfn.XLOOKUP(tbl_GL[[#This Row],[Account_key]],tbl_COA[Account_key],tbl_COA[SubClass],"Not Found")</f>
        <v>Assets</v>
      </c>
      <c r="I7250" t="str">
        <f>_xlfn.XLOOKUP(tbl_GL[[#This Row],[Account_key]],tbl_COA[Account_key],tbl_COA[SubClass2],"Not Found")</f>
        <v>Current Assets</v>
      </c>
      <c r="J7250" t="str">
        <f>_xlfn.XLOOKUP(tbl_GL[[#This Row],[Account_key]],tbl_COA[Account_key],tbl_COA[SubAccount],,0)</f>
        <v>Cash in hand</v>
      </c>
      <c r="K7250">
        <f>YEAR(tbl_GL[[#This Row],[Date]])</f>
        <v>2019</v>
      </c>
    </row>
    <row r="7251" spans="1:11" x14ac:dyDescent="0.35">
      <c r="A7251">
        <v>1040.2</v>
      </c>
      <c r="B7251" s="24">
        <v>43684</v>
      </c>
      <c r="C7251">
        <v>3</v>
      </c>
      <c r="D7251" s="13">
        <v>260</v>
      </c>
      <c r="E7251" s="13" t="s">
        <v>97</v>
      </c>
      <c r="F7251" s="17">
        <v>-1589</v>
      </c>
      <c r="G7251" t="str">
        <f>_xlfn.XLOOKUP(tbl_GL[[#This Row],[Account_key]],tbl_COA[Account_key],tbl_COA[Class],"Not Found")</f>
        <v>Operating account</v>
      </c>
      <c r="H7251" t="str">
        <f>_xlfn.XLOOKUP(tbl_GL[[#This Row],[Account_key]],tbl_COA[Account_key],tbl_COA[SubClass],"Not Found")</f>
        <v>Operating Expenses</v>
      </c>
      <c r="I7251" t="str">
        <f>_xlfn.XLOOKUP(tbl_GL[[#This Row],[Account_key]],tbl_COA[Account_key],tbl_COA[SubClass2],"Not Found")</f>
        <v>Marketing</v>
      </c>
      <c r="J7251" t="str">
        <f>_xlfn.XLOOKUP(tbl_GL[[#This Row],[Account_key]],tbl_COA[Account_key],tbl_COA[SubAccount],,0)</f>
        <v>Commissions</v>
      </c>
      <c r="K7251">
        <f>YEAR(tbl_GL[[#This Row],[Date]])</f>
        <v>2019</v>
      </c>
    </row>
    <row r="7252" spans="1:11" x14ac:dyDescent="0.35">
      <c r="A7252">
        <v>1041.0999999999999</v>
      </c>
      <c r="B7252" s="24">
        <v>43684</v>
      </c>
      <c r="C7252">
        <v>3</v>
      </c>
      <c r="D7252" s="13">
        <v>120</v>
      </c>
      <c r="E7252" s="13" t="s">
        <v>97</v>
      </c>
      <c r="F7252" s="17">
        <v>1589</v>
      </c>
      <c r="G7252" t="str">
        <f>_xlfn.XLOOKUP(tbl_GL[[#This Row],[Account_key]],tbl_COA[Account_key],tbl_COA[Class],"Not Found")</f>
        <v>Liabilities and Owners Equity</v>
      </c>
      <c r="H7252" t="str">
        <f>_xlfn.XLOOKUP(tbl_GL[[#This Row],[Account_key]],tbl_COA[Account_key],tbl_COA[SubClass],"Not Found")</f>
        <v>Liabilities</v>
      </c>
      <c r="I7252" t="str">
        <f>_xlfn.XLOOKUP(tbl_GL[[#This Row],[Account_key]],tbl_COA[Account_key],tbl_COA[SubClass2],"Not Found")</f>
        <v>Current Liabilities</v>
      </c>
      <c r="J7252" t="str">
        <f>_xlfn.XLOOKUP(tbl_GL[[#This Row],[Account_key]],tbl_COA[Account_key],tbl_COA[SubAccount],,0)</f>
        <v>Accrued Expenses</v>
      </c>
      <c r="K7252">
        <f>YEAR(tbl_GL[[#This Row],[Date]])</f>
        <v>2019</v>
      </c>
    </row>
    <row r="7253" spans="1:11" x14ac:dyDescent="0.35">
      <c r="A7253">
        <v>1041.2</v>
      </c>
      <c r="B7253" s="24">
        <v>43684</v>
      </c>
      <c r="C7253">
        <v>3</v>
      </c>
      <c r="D7253" s="13">
        <v>10</v>
      </c>
      <c r="E7253" s="13" t="s">
        <v>98</v>
      </c>
      <c r="F7253" s="17">
        <v>-2375</v>
      </c>
      <c r="G7253" t="str">
        <f>_xlfn.XLOOKUP(tbl_GL[[#This Row],[Account_key]],tbl_COA[Account_key],tbl_COA[Class],"Not Found")</f>
        <v>Assets</v>
      </c>
      <c r="H7253" t="str">
        <f>_xlfn.XLOOKUP(tbl_GL[[#This Row],[Account_key]],tbl_COA[Account_key],tbl_COA[SubClass],"Not Found")</f>
        <v>Assets</v>
      </c>
      <c r="I7253" t="str">
        <f>_xlfn.XLOOKUP(tbl_GL[[#This Row],[Account_key]],tbl_COA[Account_key],tbl_COA[SubClass2],"Not Found")</f>
        <v>Current Assets</v>
      </c>
      <c r="J7253" t="str">
        <f>_xlfn.XLOOKUP(tbl_GL[[#This Row],[Account_key]],tbl_COA[Account_key],tbl_COA[SubAccount],,0)</f>
        <v>Cash at Bank</v>
      </c>
      <c r="K7253">
        <f>YEAR(tbl_GL[[#This Row],[Date]])</f>
        <v>2019</v>
      </c>
    </row>
    <row r="7254" spans="1:11" x14ac:dyDescent="0.35">
      <c r="A7254">
        <v>1042.0999999999999</v>
      </c>
      <c r="B7254" s="24">
        <v>43684</v>
      </c>
      <c r="C7254">
        <v>3</v>
      </c>
      <c r="D7254" s="13">
        <v>120</v>
      </c>
      <c r="E7254" s="13" t="s">
        <v>98</v>
      </c>
      <c r="F7254" s="17">
        <v>-2375</v>
      </c>
      <c r="G7254" t="str">
        <f>_xlfn.XLOOKUP(tbl_GL[[#This Row],[Account_key]],tbl_COA[Account_key],tbl_COA[Class],"Not Found")</f>
        <v>Liabilities and Owners Equity</v>
      </c>
      <c r="H7254" t="str">
        <f>_xlfn.XLOOKUP(tbl_GL[[#This Row],[Account_key]],tbl_COA[Account_key],tbl_COA[SubClass],"Not Found")</f>
        <v>Liabilities</v>
      </c>
      <c r="I7254" t="str">
        <f>_xlfn.XLOOKUP(tbl_GL[[#This Row],[Account_key]],tbl_COA[Account_key],tbl_COA[SubClass2],"Not Found")</f>
        <v>Current Liabilities</v>
      </c>
      <c r="J7254" t="str">
        <f>_xlfn.XLOOKUP(tbl_GL[[#This Row],[Account_key]],tbl_COA[Account_key],tbl_COA[SubAccount],,0)</f>
        <v>Accrued Expenses</v>
      </c>
      <c r="K7254">
        <f>YEAR(tbl_GL[[#This Row],[Date]])</f>
        <v>2019</v>
      </c>
    </row>
    <row r="7255" spans="1:11" x14ac:dyDescent="0.35">
      <c r="A7255">
        <v>1042.2</v>
      </c>
      <c r="B7255" s="24">
        <v>43685</v>
      </c>
      <c r="C7255">
        <v>3</v>
      </c>
      <c r="D7255" s="13">
        <v>10</v>
      </c>
      <c r="E7255" s="13" t="s">
        <v>98</v>
      </c>
      <c r="F7255" s="17">
        <v>-2419</v>
      </c>
      <c r="G7255" t="str">
        <f>_xlfn.XLOOKUP(tbl_GL[[#This Row],[Account_key]],tbl_COA[Account_key],tbl_COA[Class],"Not Found")</f>
        <v>Assets</v>
      </c>
      <c r="H7255" t="str">
        <f>_xlfn.XLOOKUP(tbl_GL[[#This Row],[Account_key]],tbl_COA[Account_key],tbl_COA[SubClass],"Not Found")</f>
        <v>Assets</v>
      </c>
      <c r="I7255" t="str">
        <f>_xlfn.XLOOKUP(tbl_GL[[#This Row],[Account_key]],tbl_COA[Account_key],tbl_COA[SubClass2],"Not Found")</f>
        <v>Current Assets</v>
      </c>
      <c r="J7255" t="str">
        <f>_xlfn.XLOOKUP(tbl_GL[[#This Row],[Account_key]],tbl_COA[Account_key],tbl_COA[SubAccount],,0)</f>
        <v>Cash at Bank</v>
      </c>
      <c r="K7255">
        <f>YEAR(tbl_GL[[#This Row],[Date]])</f>
        <v>2019</v>
      </c>
    </row>
    <row r="7256" spans="1:11" x14ac:dyDescent="0.35">
      <c r="A7256">
        <v>1043.0999999999999</v>
      </c>
      <c r="B7256" s="24">
        <v>43685</v>
      </c>
      <c r="C7256">
        <v>3</v>
      </c>
      <c r="D7256" s="13">
        <v>120</v>
      </c>
      <c r="E7256" s="13" t="s">
        <v>98</v>
      </c>
      <c r="F7256" s="17">
        <v>-2419</v>
      </c>
      <c r="G7256" t="str">
        <f>_xlfn.XLOOKUP(tbl_GL[[#This Row],[Account_key]],tbl_COA[Account_key],tbl_COA[Class],"Not Found")</f>
        <v>Liabilities and Owners Equity</v>
      </c>
      <c r="H7256" t="str">
        <f>_xlfn.XLOOKUP(tbl_GL[[#This Row],[Account_key]],tbl_COA[Account_key],tbl_COA[SubClass],"Not Found")</f>
        <v>Liabilities</v>
      </c>
      <c r="I7256" t="str">
        <f>_xlfn.XLOOKUP(tbl_GL[[#This Row],[Account_key]],tbl_COA[Account_key],tbl_COA[SubClass2],"Not Found")</f>
        <v>Current Liabilities</v>
      </c>
      <c r="J7256" t="str">
        <f>_xlfn.XLOOKUP(tbl_GL[[#This Row],[Account_key]],tbl_COA[Account_key],tbl_COA[SubAccount],,0)</f>
        <v>Accrued Expenses</v>
      </c>
      <c r="K7256">
        <f>YEAR(tbl_GL[[#This Row],[Date]])</f>
        <v>2019</v>
      </c>
    </row>
    <row r="7257" spans="1:11" x14ac:dyDescent="0.35">
      <c r="A7257">
        <v>1043.2</v>
      </c>
      <c r="B7257" s="24">
        <v>43685</v>
      </c>
      <c r="C7257">
        <v>3</v>
      </c>
      <c r="D7257" s="13">
        <v>30</v>
      </c>
      <c r="E7257" s="13" t="s">
        <v>80</v>
      </c>
      <c r="F7257" s="17">
        <v>-15400</v>
      </c>
      <c r="G7257" t="str">
        <f>_xlfn.XLOOKUP(tbl_GL[[#This Row],[Account_key]],tbl_COA[Account_key],tbl_COA[Class],"Not Found")</f>
        <v>Assets</v>
      </c>
      <c r="H7257" t="str">
        <f>_xlfn.XLOOKUP(tbl_GL[[#This Row],[Account_key]],tbl_COA[Account_key],tbl_COA[SubClass],"Not Found")</f>
        <v>Assets</v>
      </c>
      <c r="I7257" t="str">
        <f>_xlfn.XLOOKUP(tbl_GL[[#This Row],[Account_key]],tbl_COA[Account_key],tbl_COA[SubClass2],"Not Found")</f>
        <v>Current Assets</v>
      </c>
      <c r="J7257" t="str">
        <f>_xlfn.XLOOKUP(tbl_GL[[#This Row],[Account_key]],tbl_COA[Account_key],tbl_COA[SubAccount],,0)</f>
        <v>Trade Receivables</v>
      </c>
      <c r="K7257">
        <f>YEAR(tbl_GL[[#This Row],[Date]])</f>
        <v>2019</v>
      </c>
    </row>
    <row r="7258" spans="1:11" x14ac:dyDescent="0.35">
      <c r="A7258">
        <v>1044.0999999999999</v>
      </c>
      <c r="B7258" s="24">
        <v>43685</v>
      </c>
      <c r="C7258">
        <v>3</v>
      </c>
      <c r="D7258" s="13">
        <v>10</v>
      </c>
      <c r="E7258" s="13" t="s">
        <v>80</v>
      </c>
      <c r="F7258" s="17">
        <v>15400</v>
      </c>
      <c r="G7258" t="str">
        <f>_xlfn.XLOOKUP(tbl_GL[[#This Row],[Account_key]],tbl_COA[Account_key],tbl_COA[Class],"Not Found")</f>
        <v>Assets</v>
      </c>
      <c r="H7258" t="str">
        <f>_xlfn.XLOOKUP(tbl_GL[[#This Row],[Account_key]],tbl_COA[Account_key],tbl_COA[SubClass],"Not Found")</f>
        <v>Assets</v>
      </c>
      <c r="I7258" t="str">
        <f>_xlfn.XLOOKUP(tbl_GL[[#This Row],[Account_key]],tbl_COA[Account_key],tbl_COA[SubClass2],"Not Found")</f>
        <v>Current Assets</v>
      </c>
      <c r="J7258" t="str">
        <f>_xlfn.XLOOKUP(tbl_GL[[#This Row],[Account_key]],tbl_COA[Account_key],tbl_COA[SubAccount],,0)</f>
        <v>Cash at Bank</v>
      </c>
      <c r="K7258">
        <f>YEAR(tbl_GL[[#This Row],[Date]])</f>
        <v>2019</v>
      </c>
    </row>
    <row r="7259" spans="1:11" x14ac:dyDescent="0.35">
      <c r="A7259">
        <v>1044.2</v>
      </c>
      <c r="B7259" s="24">
        <v>43686</v>
      </c>
      <c r="C7259">
        <v>3</v>
      </c>
      <c r="D7259" s="13">
        <v>10</v>
      </c>
      <c r="E7259" s="13" t="s">
        <v>98</v>
      </c>
      <c r="F7259" s="17">
        <v>-2440</v>
      </c>
      <c r="G7259" t="str">
        <f>_xlfn.XLOOKUP(tbl_GL[[#This Row],[Account_key]],tbl_COA[Account_key],tbl_COA[Class],"Not Found")</f>
        <v>Assets</v>
      </c>
      <c r="H7259" t="str">
        <f>_xlfn.XLOOKUP(tbl_GL[[#This Row],[Account_key]],tbl_COA[Account_key],tbl_COA[SubClass],"Not Found")</f>
        <v>Assets</v>
      </c>
      <c r="I7259" t="str">
        <f>_xlfn.XLOOKUP(tbl_GL[[#This Row],[Account_key]],tbl_COA[Account_key],tbl_COA[SubClass2],"Not Found")</f>
        <v>Current Assets</v>
      </c>
      <c r="J7259" t="str">
        <f>_xlfn.XLOOKUP(tbl_GL[[#This Row],[Account_key]],tbl_COA[Account_key],tbl_COA[SubAccount],,0)</f>
        <v>Cash at Bank</v>
      </c>
      <c r="K7259">
        <f>YEAR(tbl_GL[[#This Row],[Date]])</f>
        <v>2019</v>
      </c>
    </row>
    <row r="7260" spans="1:11" x14ac:dyDescent="0.35">
      <c r="A7260">
        <v>1045.0999999999999</v>
      </c>
      <c r="B7260" s="24">
        <v>43686</v>
      </c>
      <c r="C7260">
        <v>3</v>
      </c>
      <c r="D7260" s="13">
        <v>120</v>
      </c>
      <c r="E7260" s="13" t="s">
        <v>98</v>
      </c>
      <c r="F7260" s="17">
        <v>-2440</v>
      </c>
      <c r="G7260" t="str">
        <f>_xlfn.XLOOKUP(tbl_GL[[#This Row],[Account_key]],tbl_COA[Account_key],tbl_COA[Class],"Not Found")</f>
        <v>Liabilities and Owners Equity</v>
      </c>
      <c r="H7260" t="str">
        <f>_xlfn.XLOOKUP(tbl_GL[[#This Row],[Account_key]],tbl_COA[Account_key],tbl_COA[SubClass],"Not Found")</f>
        <v>Liabilities</v>
      </c>
      <c r="I7260" t="str">
        <f>_xlfn.XLOOKUP(tbl_GL[[#This Row],[Account_key]],tbl_COA[Account_key],tbl_COA[SubClass2],"Not Found")</f>
        <v>Current Liabilities</v>
      </c>
      <c r="J7260" t="str">
        <f>_xlfn.XLOOKUP(tbl_GL[[#This Row],[Account_key]],tbl_COA[Account_key],tbl_COA[SubAccount],,0)</f>
        <v>Accrued Expenses</v>
      </c>
      <c r="K7260">
        <f>YEAR(tbl_GL[[#This Row],[Date]])</f>
        <v>2019</v>
      </c>
    </row>
    <row r="7261" spans="1:11" x14ac:dyDescent="0.35">
      <c r="A7261">
        <v>1045.2</v>
      </c>
      <c r="B7261" s="24">
        <v>43687</v>
      </c>
      <c r="C7261">
        <v>3</v>
      </c>
      <c r="D7261" s="13">
        <v>260</v>
      </c>
      <c r="E7261" s="13" t="s">
        <v>97</v>
      </c>
      <c r="F7261" s="17">
        <v>-2055</v>
      </c>
      <c r="G7261" t="str">
        <f>_xlfn.XLOOKUP(tbl_GL[[#This Row],[Account_key]],tbl_COA[Account_key],tbl_COA[Class],"Not Found")</f>
        <v>Operating account</v>
      </c>
      <c r="H7261" t="str">
        <f>_xlfn.XLOOKUP(tbl_GL[[#This Row],[Account_key]],tbl_COA[Account_key],tbl_COA[SubClass],"Not Found")</f>
        <v>Operating Expenses</v>
      </c>
      <c r="I7261" t="str">
        <f>_xlfn.XLOOKUP(tbl_GL[[#This Row],[Account_key]],tbl_COA[Account_key],tbl_COA[SubClass2],"Not Found")</f>
        <v>Marketing</v>
      </c>
      <c r="J7261" t="str">
        <f>_xlfn.XLOOKUP(tbl_GL[[#This Row],[Account_key]],tbl_COA[Account_key],tbl_COA[SubAccount],,0)</f>
        <v>Commissions</v>
      </c>
      <c r="K7261">
        <f>YEAR(tbl_GL[[#This Row],[Date]])</f>
        <v>2019</v>
      </c>
    </row>
    <row r="7262" spans="1:11" x14ac:dyDescent="0.35">
      <c r="A7262">
        <v>1046.0999999999999</v>
      </c>
      <c r="B7262" s="24">
        <v>43687</v>
      </c>
      <c r="C7262">
        <v>3</v>
      </c>
      <c r="D7262" s="13">
        <v>120</v>
      </c>
      <c r="E7262" s="13" t="s">
        <v>97</v>
      </c>
      <c r="F7262" s="17">
        <v>2055</v>
      </c>
      <c r="G7262" t="str">
        <f>_xlfn.XLOOKUP(tbl_GL[[#This Row],[Account_key]],tbl_COA[Account_key],tbl_COA[Class],"Not Found")</f>
        <v>Liabilities and Owners Equity</v>
      </c>
      <c r="H7262" t="str">
        <f>_xlfn.XLOOKUP(tbl_GL[[#This Row],[Account_key]],tbl_COA[Account_key],tbl_COA[SubClass],"Not Found")</f>
        <v>Liabilities</v>
      </c>
      <c r="I7262" t="str">
        <f>_xlfn.XLOOKUP(tbl_GL[[#This Row],[Account_key]],tbl_COA[Account_key],tbl_COA[SubClass2],"Not Found")</f>
        <v>Current Liabilities</v>
      </c>
      <c r="J7262" t="str">
        <f>_xlfn.XLOOKUP(tbl_GL[[#This Row],[Account_key]],tbl_COA[Account_key],tbl_COA[SubAccount],,0)</f>
        <v>Accrued Expenses</v>
      </c>
      <c r="K7262">
        <f>YEAR(tbl_GL[[#This Row],[Date]])</f>
        <v>2019</v>
      </c>
    </row>
    <row r="7263" spans="1:11" x14ac:dyDescent="0.35">
      <c r="A7263">
        <v>1046.2</v>
      </c>
      <c r="B7263" s="24">
        <v>43687</v>
      </c>
      <c r="C7263">
        <v>3</v>
      </c>
      <c r="D7263" s="13">
        <v>10</v>
      </c>
      <c r="E7263" s="13" t="s">
        <v>98</v>
      </c>
      <c r="F7263" s="17">
        <v>-2129</v>
      </c>
      <c r="G7263" t="str">
        <f>_xlfn.XLOOKUP(tbl_GL[[#This Row],[Account_key]],tbl_COA[Account_key],tbl_COA[Class],"Not Found")</f>
        <v>Assets</v>
      </c>
      <c r="H7263" t="str">
        <f>_xlfn.XLOOKUP(tbl_GL[[#This Row],[Account_key]],tbl_COA[Account_key],tbl_COA[SubClass],"Not Found")</f>
        <v>Assets</v>
      </c>
      <c r="I7263" t="str">
        <f>_xlfn.XLOOKUP(tbl_GL[[#This Row],[Account_key]],tbl_COA[Account_key],tbl_COA[SubClass2],"Not Found")</f>
        <v>Current Assets</v>
      </c>
      <c r="J7263" t="str">
        <f>_xlfn.XLOOKUP(tbl_GL[[#This Row],[Account_key]],tbl_COA[Account_key],tbl_COA[SubAccount],,0)</f>
        <v>Cash at Bank</v>
      </c>
      <c r="K7263">
        <f>YEAR(tbl_GL[[#This Row],[Date]])</f>
        <v>2019</v>
      </c>
    </row>
    <row r="7264" spans="1:11" x14ac:dyDescent="0.35">
      <c r="A7264">
        <v>1047.0999999999999</v>
      </c>
      <c r="B7264" s="24">
        <v>43687</v>
      </c>
      <c r="C7264">
        <v>3</v>
      </c>
      <c r="D7264" s="13">
        <v>120</v>
      </c>
      <c r="E7264" s="13" t="s">
        <v>98</v>
      </c>
      <c r="F7264" s="17">
        <v>-2129</v>
      </c>
      <c r="G7264" t="str">
        <f>_xlfn.XLOOKUP(tbl_GL[[#This Row],[Account_key]],tbl_COA[Account_key],tbl_COA[Class],"Not Found")</f>
        <v>Liabilities and Owners Equity</v>
      </c>
      <c r="H7264" t="str">
        <f>_xlfn.XLOOKUP(tbl_GL[[#This Row],[Account_key]],tbl_COA[Account_key],tbl_COA[SubClass],"Not Found")</f>
        <v>Liabilities</v>
      </c>
      <c r="I7264" t="str">
        <f>_xlfn.XLOOKUP(tbl_GL[[#This Row],[Account_key]],tbl_COA[Account_key],tbl_COA[SubClass2],"Not Found")</f>
        <v>Current Liabilities</v>
      </c>
      <c r="J7264" t="str">
        <f>_xlfn.XLOOKUP(tbl_GL[[#This Row],[Account_key]],tbl_COA[Account_key],tbl_COA[SubAccount],,0)</f>
        <v>Accrued Expenses</v>
      </c>
      <c r="K7264">
        <f>YEAR(tbl_GL[[#This Row],[Date]])</f>
        <v>2019</v>
      </c>
    </row>
    <row r="7265" spans="1:11" x14ac:dyDescent="0.35">
      <c r="A7265">
        <v>1047.2</v>
      </c>
      <c r="B7265" s="24">
        <v>43688</v>
      </c>
      <c r="C7265">
        <v>3</v>
      </c>
      <c r="D7265" s="13">
        <v>260</v>
      </c>
      <c r="E7265" s="13" t="s">
        <v>83</v>
      </c>
      <c r="F7265" s="17">
        <v>343</v>
      </c>
      <c r="G7265" t="str">
        <f>_xlfn.XLOOKUP(tbl_GL[[#This Row],[Account_key]],tbl_COA[Account_key],tbl_COA[Class],"Not Found")</f>
        <v>Operating account</v>
      </c>
      <c r="H7265" t="str">
        <f>_xlfn.XLOOKUP(tbl_GL[[#This Row],[Account_key]],tbl_COA[Account_key],tbl_COA[SubClass],"Not Found")</f>
        <v>Operating Expenses</v>
      </c>
      <c r="I7265" t="str">
        <f>_xlfn.XLOOKUP(tbl_GL[[#This Row],[Account_key]],tbl_COA[Account_key],tbl_COA[SubClass2],"Not Found")</f>
        <v>Marketing</v>
      </c>
      <c r="J7265" t="str">
        <f>_xlfn.XLOOKUP(tbl_GL[[#This Row],[Account_key]],tbl_COA[Account_key],tbl_COA[SubAccount],,0)</f>
        <v>Commissions</v>
      </c>
      <c r="K7265">
        <f>YEAR(tbl_GL[[#This Row],[Date]])</f>
        <v>2019</v>
      </c>
    </row>
    <row r="7266" spans="1:11" x14ac:dyDescent="0.35">
      <c r="A7266">
        <v>1048.0999999999999</v>
      </c>
      <c r="B7266" s="24">
        <v>43688</v>
      </c>
      <c r="C7266">
        <v>3</v>
      </c>
      <c r="D7266" s="13">
        <v>20</v>
      </c>
      <c r="E7266" s="13" t="s">
        <v>83</v>
      </c>
      <c r="F7266" s="17">
        <v>343</v>
      </c>
      <c r="G7266" t="str">
        <f>_xlfn.XLOOKUP(tbl_GL[[#This Row],[Account_key]],tbl_COA[Account_key],tbl_COA[Class],"Not Found")</f>
        <v>Assets</v>
      </c>
      <c r="H7266" t="str">
        <f>_xlfn.XLOOKUP(tbl_GL[[#This Row],[Account_key]],tbl_COA[Account_key],tbl_COA[SubClass],"Not Found")</f>
        <v>Assets</v>
      </c>
      <c r="I7266" t="str">
        <f>_xlfn.XLOOKUP(tbl_GL[[#This Row],[Account_key]],tbl_COA[Account_key],tbl_COA[SubClass2],"Not Found")</f>
        <v>Current Assets</v>
      </c>
      <c r="J7266" t="str">
        <f>_xlfn.XLOOKUP(tbl_GL[[#This Row],[Account_key]],tbl_COA[Account_key],tbl_COA[SubAccount],,0)</f>
        <v>Cash in hand</v>
      </c>
      <c r="K7266">
        <f>YEAR(tbl_GL[[#This Row],[Date]])</f>
        <v>2019</v>
      </c>
    </row>
    <row r="7267" spans="1:11" x14ac:dyDescent="0.35">
      <c r="A7267">
        <v>1048.2</v>
      </c>
      <c r="B7267" s="24">
        <v>43688</v>
      </c>
      <c r="C7267">
        <v>3</v>
      </c>
      <c r="D7267" s="13">
        <v>230</v>
      </c>
      <c r="E7267" s="13" t="s">
        <v>4</v>
      </c>
      <c r="F7267" s="17">
        <v>-875</v>
      </c>
      <c r="G7267" t="str">
        <f>_xlfn.XLOOKUP(tbl_GL[[#This Row],[Account_key]],tbl_COA[Account_key],tbl_COA[Class],"Not Found")</f>
        <v>Trading account</v>
      </c>
      <c r="H7267" t="str">
        <f>_xlfn.XLOOKUP(tbl_GL[[#This Row],[Account_key]],tbl_COA[Account_key],tbl_COA[SubClass],"Not Found")</f>
        <v>Cost of Sales</v>
      </c>
      <c r="I7267" t="str">
        <f>_xlfn.XLOOKUP(tbl_GL[[#This Row],[Account_key]],tbl_COA[Account_key],tbl_COA[SubClass2],"Not Found")</f>
        <v>Cost of Sales</v>
      </c>
      <c r="J7267" t="str">
        <f>_xlfn.XLOOKUP(tbl_GL[[#This Row],[Account_key]],tbl_COA[Account_key],tbl_COA[SubAccount],,0)</f>
        <v>Cost of Sales</v>
      </c>
      <c r="K7267">
        <f>YEAR(tbl_GL[[#This Row],[Date]])</f>
        <v>2019</v>
      </c>
    </row>
    <row r="7268" spans="1:11" x14ac:dyDescent="0.35">
      <c r="A7268">
        <v>1049.0999999999999</v>
      </c>
      <c r="B7268" s="24">
        <v>43688</v>
      </c>
      <c r="C7268">
        <v>3</v>
      </c>
      <c r="D7268" s="13">
        <v>60</v>
      </c>
      <c r="E7268" s="13" t="s">
        <v>4</v>
      </c>
      <c r="F7268" s="17">
        <v>-875</v>
      </c>
      <c r="G7268" t="str">
        <f>_xlfn.XLOOKUP(tbl_GL[[#This Row],[Account_key]],tbl_COA[Account_key],tbl_COA[Class],"Not Found")</f>
        <v>Assets</v>
      </c>
      <c r="H7268" t="str">
        <f>_xlfn.XLOOKUP(tbl_GL[[#This Row],[Account_key]],tbl_COA[Account_key],tbl_COA[SubClass],"Not Found")</f>
        <v>Assets</v>
      </c>
      <c r="I7268" t="str">
        <f>_xlfn.XLOOKUP(tbl_GL[[#This Row],[Account_key]],tbl_COA[Account_key],tbl_COA[SubClass2],"Not Found")</f>
        <v>Current Assets</v>
      </c>
      <c r="J7268" t="str">
        <f>_xlfn.XLOOKUP(tbl_GL[[#This Row],[Account_key]],tbl_COA[Account_key],tbl_COA[SubAccount],,0)</f>
        <v>Inventory</v>
      </c>
      <c r="K7268">
        <f>YEAR(tbl_GL[[#This Row],[Date]])</f>
        <v>2019</v>
      </c>
    </row>
    <row r="7269" spans="1:11" x14ac:dyDescent="0.35">
      <c r="A7269">
        <v>1049.2</v>
      </c>
      <c r="B7269" s="24">
        <v>43688</v>
      </c>
      <c r="C7269">
        <v>3</v>
      </c>
      <c r="D7269" s="13">
        <v>210</v>
      </c>
      <c r="E7269" s="13" t="s">
        <v>7</v>
      </c>
      <c r="F7269" s="17">
        <v>3109</v>
      </c>
      <c r="G7269" t="str">
        <f>_xlfn.XLOOKUP(tbl_GL[[#This Row],[Account_key]],tbl_COA[Account_key],tbl_COA[Class],"Not Found")</f>
        <v>Trading account</v>
      </c>
      <c r="H7269" t="str">
        <f>_xlfn.XLOOKUP(tbl_GL[[#This Row],[Account_key]],tbl_COA[Account_key],tbl_COA[SubClass],"Not Found")</f>
        <v>Sales</v>
      </c>
      <c r="I7269" t="str">
        <f>_xlfn.XLOOKUP(tbl_GL[[#This Row],[Account_key]],tbl_COA[Account_key],tbl_COA[SubClass2],"Not Found")</f>
        <v>Sales</v>
      </c>
      <c r="J7269" t="str">
        <f>_xlfn.XLOOKUP(tbl_GL[[#This Row],[Account_key]],tbl_COA[Account_key],tbl_COA[SubAccount],,0)</f>
        <v>Sales</v>
      </c>
      <c r="K7269">
        <f>YEAR(tbl_GL[[#This Row],[Date]])</f>
        <v>2019</v>
      </c>
    </row>
    <row r="7270" spans="1:11" x14ac:dyDescent="0.35">
      <c r="A7270">
        <v>1050.0999999999999</v>
      </c>
      <c r="B7270" s="24">
        <v>43688</v>
      </c>
      <c r="C7270">
        <v>3</v>
      </c>
      <c r="D7270" s="13">
        <v>10</v>
      </c>
      <c r="E7270" s="13" t="s">
        <v>7</v>
      </c>
      <c r="F7270" s="17">
        <v>3109</v>
      </c>
      <c r="G7270" t="str">
        <f>_xlfn.XLOOKUP(tbl_GL[[#This Row],[Account_key]],tbl_COA[Account_key],tbl_COA[Class],"Not Found")</f>
        <v>Assets</v>
      </c>
      <c r="H7270" t="str">
        <f>_xlfn.XLOOKUP(tbl_GL[[#This Row],[Account_key]],tbl_COA[Account_key],tbl_COA[SubClass],"Not Found")</f>
        <v>Assets</v>
      </c>
      <c r="I7270" t="str">
        <f>_xlfn.XLOOKUP(tbl_GL[[#This Row],[Account_key]],tbl_COA[Account_key],tbl_COA[SubClass2],"Not Found")</f>
        <v>Current Assets</v>
      </c>
      <c r="J7270" t="str">
        <f>_xlfn.XLOOKUP(tbl_GL[[#This Row],[Account_key]],tbl_COA[Account_key],tbl_COA[SubAccount],,0)</f>
        <v>Cash at Bank</v>
      </c>
      <c r="K7270">
        <f>YEAR(tbl_GL[[#This Row],[Date]])</f>
        <v>2019</v>
      </c>
    </row>
    <row r="7271" spans="1:11" x14ac:dyDescent="0.35">
      <c r="A7271">
        <v>1050.2</v>
      </c>
      <c r="B7271" s="24">
        <v>43688</v>
      </c>
      <c r="C7271">
        <v>3</v>
      </c>
      <c r="D7271" s="13">
        <v>230</v>
      </c>
      <c r="E7271" s="13" t="s">
        <v>4</v>
      </c>
      <c r="F7271" s="17">
        <v>-3615</v>
      </c>
      <c r="G7271" t="str">
        <f>_xlfn.XLOOKUP(tbl_GL[[#This Row],[Account_key]],tbl_COA[Account_key],tbl_COA[Class],"Not Found")</f>
        <v>Trading account</v>
      </c>
      <c r="H7271" t="str">
        <f>_xlfn.XLOOKUP(tbl_GL[[#This Row],[Account_key]],tbl_COA[Account_key],tbl_COA[SubClass],"Not Found")</f>
        <v>Cost of Sales</v>
      </c>
      <c r="I7271" t="str">
        <f>_xlfn.XLOOKUP(tbl_GL[[#This Row],[Account_key]],tbl_COA[Account_key],tbl_COA[SubClass2],"Not Found")</f>
        <v>Cost of Sales</v>
      </c>
      <c r="J7271" t="str">
        <f>_xlfn.XLOOKUP(tbl_GL[[#This Row],[Account_key]],tbl_COA[Account_key],tbl_COA[SubAccount],,0)</f>
        <v>Cost of Sales</v>
      </c>
      <c r="K7271">
        <f>YEAR(tbl_GL[[#This Row],[Date]])</f>
        <v>2019</v>
      </c>
    </row>
    <row r="7272" spans="1:11" x14ac:dyDescent="0.35">
      <c r="A7272">
        <v>1051.0999999999999</v>
      </c>
      <c r="B7272" s="24">
        <v>43688</v>
      </c>
      <c r="C7272">
        <v>3</v>
      </c>
      <c r="D7272" s="13">
        <v>60</v>
      </c>
      <c r="E7272" s="13" t="s">
        <v>4</v>
      </c>
      <c r="F7272" s="17">
        <v>-3615</v>
      </c>
      <c r="G7272" t="str">
        <f>_xlfn.XLOOKUP(tbl_GL[[#This Row],[Account_key]],tbl_COA[Account_key],tbl_COA[Class],"Not Found")</f>
        <v>Assets</v>
      </c>
      <c r="H7272" t="str">
        <f>_xlfn.XLOOKUP(tbl_GL[[#This Row],[Account_key]],tbl_COA[Account_key],tbl_COA[SubClass],"Not Found")</f>
        <v>Assets</v>
      </c>
      <c r="I7272" t="str">
        <f>_xlfn.XLOOKUP(tbl_GL[[#This Row],[Account_key]],tbl_COA[Account_key],tbl_COA[SubClass2],"Not Found")</f>
        <v>Current Assets</v>
      </c>
      <c r="J7272" t="str">
        <f>_xlfn.XLOOKUP(tbl_GL[[#This Row],[Account_key]],tbl_COA[Account_key],tbl_COA[SubAccount],,0)</f>
        <v>Inventory</v>
      </c>
      <c r="K7272">
        <f>YEAR(tbl_GL[[#This Row],[Date]])</f>
        <v>2019</v>
      </c>
    </row>
    <row r="7273" spans="1:11" x14ac:dyDescent="0.35">
      <c r="A7273">
        <v>1051.2</v>
      </c>
      <c r="B7273" s="24">
        <v>43688</v>
      </c>
      <c r="C7273">
        <v>3</v>
      </c>
      <c r="D7273" s="13">
        <v>210</v>
      </c>
      <c r="E7273" s="13" t="s">
        <v>8</v>
      </c>
      <c r="F7273" s="17">
        <v>14493</v>
      </c>
      <c r="G7273" t="str">
        <f>_xlfn.XLOOKUP(tbl_GL[[#This Row],[Account_key]],tbl_COA[Account_key],tbl_COA[Class],"Not Found")</f>
        <v>Trading account</v>
      </c>
      <c r="H7273" t="str">
        <f>_xlfn.XLOOKUP(tbl_GL[[#This Row],[Account_key]],tbl_COA[Account_key],tbl_COA[SubClass],"Not Found")</f>
        <v>Sales</v>
      </c>
      <c r="I7273" t="str">
        <f>_xlfn.XLOOKUP(tbl_GL[[#This Row],[Account_key]],tbl_COA[Account_key],tbl_COA[SubClass2],"Not Found")</f>
        <v>Sales</v>
      </c>
      <c r="J7273" t="str">
        <f>_xlfn.XLOOKUP(tbl_GL[[#This Row],[Account_key]],tbl_COA[Account_key],tbl_COA[SubAccount],,0)</f>
        <v>Sales</v>
      </c>
      <c r="K7273">
        <f>YEAR(tbl_GL[[#This Row],[Date]])</f>
        <v>2019</v>
      </c>
    </row>
    <row r="7274" spans="1:11" x14ac:dyDescent="0.35">
      <c r="A7274">
        <v>1052.0999999999999</v>
      </c>
      <c r="B7274" s="24">
        <v>43688</v>
      </c>
      <c r="C7274">
        <v>3</v>
      </c>
      <c r="D7274" s="13">
        <v>30</v>
      </c>
      <c r="E7274" s="13" t="s">
        <v>8</v>
      </c>
      <c r="F7274" s="17">
        <v>14493</v>
      </c>
      <c r="G7274" t="str">
        <f>_xlfn.XLOOKUP(tbl_GL[[#This Row],[Account_key]],tbl_COA[Account_key],tbl_COA[Class],"Not Found")</f>
        <v>Assets</v>
      </c>
      <c r="H7274" t="str">
        <f>_xlfn.XLOOKUP(tbl_GL[[#This Row],[Account_key]],tbl_COA[Account_key],tbl_COA[SubClass],"Not Found")</f>
        <v>Assets</v>
      </c>
      <c r="I7274" t="str">
        <f>_xlfn.XLOOKUP(tbl_GL[[#This Row],[Account_key]],tbl_COA[Account_key],tbl_COA[SubClass2],"Not Found")</f>
        <v>Current Assets</v>
      </c>
      <c r="J7274" t="str">
        <f>_xlfn.XLOOKUP(tbl_GL[[#This Row],[Account_key]],tbl_COA[Account_key],tbl_COA[SubAccount],,0)</f>
        <v>Trade Receivables</v>
      </c>
      <c r="K7274">
        <f>YEAR(tbl_GL[[#This Row],[Date]])</f>
        <v>2019</v>
      </c>
    </row>
    <row r="7275" spans="1:11" x14ac:dyDescent="0.35">
      <c r="A7275">
        <v>1052.2</v>
      </c>
      <c r="B7275" s="24">
        <v>43689</v>
      </c>
      <c r="C7275">
        <v>3</v>
      </c>
      <c r="D7275" s="13">
        <v>10</v>
      </c>
      <c r="E7275" s="13" t="s">
        <v>98</v>
      </c>
      <c r="F7275" s="17">
        <v>-1644</v>
      </c>
      <c r="G7275" t="str">
        <f>_xlfn.XLOOKUP(tbl_GL[[#This Row],[Account_key]],tbl_COA[Account_key],tbl_COA[Class],"Not Found")</f>
        <v>Assets</v>
      </c>
      <c r="H7275" t="str">
        <f>_xlfn.XLOOKUP(tbl_GL[[#This Row],[Account_key]],tbl_COA[Account_key],tbl_COA[SubClass],"Not Found")</f>
        <v>Assets</v>
      </c>
      <c r="I7275" t="str">
        <f>_xlfn.XLOOKUP(tbl_GL[[#This Row],[Account_key]],tbl_COA[Account_key],tbl_COA[SubClass2],"Not Found")</f>
        <v>Current Assets</v>
      </c>
      <c r="J7275" t="str">
        <f>_xlfn.XLOOKUP(tbl_GL[[#This Row],[Account_key]],tbl_COA[Account_key],tbl_COA[SubAccount],,0)</f>
        <v>Cash at Bank</v>
      </c>
      <c r="K7275">
        <f>YEAR(tbl_GL[[#This Row],[Date]])</f>
        <v>2019</v>
      </c>
    </row>
    <row r="7276" spans="1:11" x14ac:dyDescent="0.35">
      <c r="A7276">
        <v>1053.0999999999999</v>
      </c>
      <c r="B7276" s="24">
        <v>43689</v>
      </c>
      <c r="C7276">
        <v>3</v>
      </c>
      <c r="D7276" s="13">
        <v>120</v>
      </c>
      <c r="E7276" s="13" t="s">
        <v>98</v>
      </c>
      <c r="F7276" s="17">
        <v>-1644</v>
      </c>
      <c r="G7276" t="str">
        <f>_xlfn.XLOOKUP(tbl_GL[[#This Row],[Account_key]],tbl_COA[Account_key],tbl_COA[Class],"Not Found")</f>
        <v>Liabilities and Owners Equity</v>
      </c>
      <c r="H7276" t="str">
        <f>_xlfn.XLOOKUP(tbl_GL[[#This Row],[Account_key]],tbl_COA[Account_key],tbl_COA[SubClass],"Not Found")</f>
        <v>Liabilities</v>
      </c>
      <c r="I7276" t="str">
        <f>_xlfn.XLOOKUP(tbl_GL[[#This Row],[Account_key]],tbl_COA[Account_key],tbl_COA[SubClass2],"Not Found")</f>
        <v>Current Liabilities</v>
      </c>
      <c r="J7276" t="str">
        <f>_xlfn.XLOOKUP(tbl_GL[[#This Row],[Account_key]],tbl_COA[Account_key],tbl_COA[SubAccount],,0)</f>
        <v>Accrued Expenses</v>
      </c>
      <c r="K7276">
        <f>YEAR(tbl_GL[[#This Row],[Date]])</f>
        <v>2019</v>
      </c>
    </row>
    <row r="7277" spans="1:11" x14ac:dyDescent="0.35">
      <c r="A7277">
        <v>1053.2</v>
      </c>
      <c r="B7277" s="24">
        <v>43690</v>
      </c>
      <c r="C7277">
        <v>3</v>
      </c>
      <c r="D7277" s="13">
        <v>260</v>
      </c>
      <c r="E7277" s="13" t="s">
        <v>97</v>
      </c>
      <c r="F7277" s="17">
        <v>-1897</v>
      </c>
      <c r="G7277" t="str">
        <f>_xlfn.XLOOKUP(tbl_GL[[#This Row],[Account_key]],tbl_COA[Account_key],tbl_COA[Class],"Not Found")</f>
        <v>Operating account</v>
      </c>
      <c r="H7277" t="str">
        <f>_xlfn.XLOOKUP(tbl_GL[[#This Row],[Account_key]],tbl_COA[Account_key],tbl_COA[SubClass],"Not Found")</f>
        <v>Operating Expenses</v>
      </c>
      <c r="I7277" t="str">
        <f>_xlfn.XLOOKUP(tbl_GL[[#This Row],[Account_key]],tbl_COA[Account_key],tbl_COA[SubClass2],"Not Found")</f>
        <v>Marketing</v>
      </c>
      <c r="J7277" t="str">
        <f>_xlfn.XLOOKUP(tbl_GL[[#This Row],[Account_key]],tbl_COA[Account_key],tbl_COA[SubAccount],,0)</f>
        <v>Commissions</v>
      </c>
      <c r="K7277">
        <f>YEAR(tbl_GL[[#This Row],[Date]])</f>
        <v>2019</v>
      </c>
    </row>
    <row r="7278" spans="1:11" x14ac:dyDescent="0.35">
      <c r="A7278">
        <v>1054.0999999999999</v>
      </c>
      <c r="B7278" s="24">
        <v>43690</v>
      </c>
      <c r="C7278">
        <v>3</v>
      </c>
      <c r="D7278" s="13">
        <v>120</v>
      </c>
      <c r="E7278" s="13" t="s">
        <v>97</v>
      </c>
      <c r="F7278" s="17">
        <v>1897</v>
      </c>
      <c r="G7278" t="str">
        <f>_xlfn.XLOOKUP(tbl_GL[[#This Row],[Account_key]],tbl_COA[Account_key],tbl_COA[Class],"Not Found")</f>
        <v>Liabilities and Owners Equity</v>
      </c>
      <c r="H7278" t="str">
        <f>_xlfn.XLOOKUP(tbl_GL[[#This Row],[Account_key]],tbl_COA[Account_key],tbl_COA[SubClass],"Not Found")</f>
        <v>Liabilities</v>
      </c>
      <c r="I7278" t="str">
        <f>_xlfn.XLOOKUP(tbl_GL[[#This Row],[Account_key]],tbl_COA[Account_key],tbl_COA[SubClass2],"Not Found")</f>
        <v>Current Liabilities</v>
      </c>
      <c r="J7278" t="str">
        <f>_xlfn.XLOOKUP(tbl_GL[[#This Row],[Account_key]],tbl_COA[Account_key],tbl_COA[SubAccount],,0)</f>
        <v>Accrued Expenses</v>
      </c>
      <c r="K7278">
        <f>YEAR(tbl_GL[[#This Row],[Date]])</f>
        <v>2019</v>
      </c>
    </row>
    <row r="7279" spans="1:11" x14ac:dyDescent="0.35">
      <c r="A7279">
        <v>1054.2</v>
      </c>
      <c r="B7279" s="24">
        <v>43691</v>
      </c>
      <c r="C7279">
        <v>3</v>
      </c>
      <c r="D7279" s="13">
        <v>30</v>
      </c>
      <c r="E7279" s="13" t="s">
        <v>80</v>
      </c>
      <c r="F7279" s="17">
        <v>-15077</v>
      </c>
      <c r="G7279" t="str">
        <f>_xlfn.XLOOKUP(tbl_GL[[#This Row],[Account_key]],tbl_COA[Account_key],tbl_COA[Class],"Not Found")</f>
        <v>Assets</v>
      </c>
      <c r="H7279" t="str">
        <f>_xlfn.XLOOKUP(tbl_GL[[#This Row],[Account_key]],tbl_COA[Account_key],tbl_COA[SubClass],"Not Found")</f>
        <v>Assets</v>
      </c>
      <c r="I7279" t="str">
        <f>_xlfn.XLOOKUP(tbl_GL[[#This Row],[Account_key]],tbl_COA[Account_key],tbl_COA[SubClass2],"Not Found")</f>
        <v>Current Assets</v>
      </c>
      <c r="J7279" t="str">
        <f>_xlfn.XLOOKUP(tbl_GL[[#This Row],[Account_key]],tbl_COA[Account_key],tbl_COA[SubAccount],,0)</f>
        <v>Trade Receivables</v>
      </c>
      <c r="K7279">
        <f>YEAR(tbl_GL[[#This Row],[Date]])</f>
        <v>2019</v>
      </c>
    </row>
    <row r="7280" spans="1:11" x14ac:dyDescent="0.35">
      <c r="A7280">
        <v>1055.0999999999999</v>
      </c>
      <c r="B7280" s="24">
        <v>43691</v>
      </c>
      <c r="C7280">
        <v>3</v>
      </c>
      <c r="D7280" s="13">
        <v>10</v>
      </c>
      <c r="E7280" s="13" t="s">
        <v>80</v>
      </c>
      <c r="F7280" s="17">
        <v>15077</v>
      </c>
      <c r="G7280" t="str">
        <f>_xlfn.XLOOKUP(tbl_GL[[#This Row],[Account_key]],tbl_COA[Account_key],tbl_COA[Class],"Not Found")</f>
        <v>Assets</v>
      </c>
      <c r="H7280" t="str">
        <f>_xlfn.XLOOKUP(tbl_GL[[#This Row],[Account_key]],tbl_COA[Account_key],tbl_COA[SubClass],"Not Found")</f>
        <v>Assets</v>
      </c>
      <c r="I7280" t="str">
        <f>_xlfn.XLOOKUP(tbl_GL[[#This Row],[Account_key]],tbl_COA[Account_key],tbl_COA[SubClass2],"Not Found")</f>
        <v>Current Assets</v>
      </c>
      <c r="J7280" t="str">
        <f>_xlfn.XLOOKUP(tbl_GL[[#This Row],[Account_key]],tbl_COA[Account_key],tbl_COA[SubAccount],,0)</f>
        <v>Cash at Bank</v>
      </c>
      <c r="K7280">
        <f>YEAR(tbl_GL[[#This Row],[Date]])</f>
        <v>2019</v>
      </c>
    </row>
    <row r="7281" spans="1:11" x14ac:dyDescent="0.35">
      <c r="A7281">
        <v>1055.2</v>
      </c>
      <c r="B7281" s="24">
        <v>43692</v>
      </c>
      <c r="C7281">
        <v>3</v>
      </c>
      <c r="D7281" s="13">
        <v>10</v>
      </c>
      <c r="E7281" s="13" t="s">
        <v>112</v>
      </c>
      <c r="F7281" s="17">
        <v>-225</v>
      </c>
      <c r="G7281" t="str">
        <f>_xlfn.XLOOKUP(tbl_GL[[#This Row],[Account_key]],tbl_COA[Account_key],tbl_COA[Class],"Not Found")</f>
        <v>Assets</v>
      </c>
      <c r="H7281" t="str">
        <f>_xlfn.XLOOKUP(tbl_GL[[#This Row],[Account_key]],tbl_COA[Account_key],tbl_COA[SubClass],"Not Found")</f>
        <v>Assets</v>
      </c>
      <c r="I7281" t="str">
        <f>_xlfn.XLOOKUP(tbl_GL[[#This Row],[Account_key]],tbl_COA[Account_key],tbl_COA[SubClass2],"Not Found")</f>
        <v>Current Assets</v>
      </c>
      <c r="J7281" t="str">
        <f>_xlfn.XLOOKUP(tbl_GL[[#This Row],[Account_key]],tbl_COA[Account_key],tbl_COA[SubAccount],,0)</f>
        <v>Cash at Bank</v>
      </c>
      <c r="K7281">
        <f>YEAR(tbl_GL[[#This Row],[Date]])</f>
        <v>2019</v>
      </c>
    </row>
    <row r="7282" spans="1:11" x14ac:dyDescent="0.35">
      <c r="A7282">
        <v>1056.0999999999999</v>
      </c>
      <c r="B7282" s="24">
        <v>43692</v>
      </c>
      <c r="C7282">
        <v>3</v>
      </c>
      <c r="D7282" s="13">
        <v>121</v>
      </c>
      <c r="E7282" s="13" t="s">
        <v>112</v>
      </c>
      <c r="F7282" s="17">
        <v>-225</v>
      </c>
      <c r="G7282" t="str">
        <f>_xlfn.XLOOKUP(tbl_GL[[#This Row],[Account_key]],tbl_COA[Account_key],tbl_COA[Class],"Not Found")</f>
        <v>Liabilities and Owners Equity</v>
      </c>
      <c r="H7282" t="str">
        <f>_xlfn.XLOOKUP(tbl_GL[[#This Row],[Account_key]],tbl_COA[Account_key],tbl_COA[SubClass],"Not Found")</f>
        <v>Liabilities</v>
      </c>
      <c r="I7282" t="str">
        <f>_xlfn.XLOOKUP(tbl_GL[[#This Row],[Account_key]],tbl_COA[Account_key],tbl_COA[SubClass2],"Not Found")</f>
        <v>Current Liabilities</v>
      </c>
      <c r="J7282" t="str">
        <f>_xlfn.XLOOKUP(tbl_GL[[#This Row],[Account_key]],tbl_COA[Account_key],tbl_COA[SubAccount],,0)</f>
        <v>Interest Payable</v>
      </c>
      <c r="K7282">
        <f>YEAR(tbl_GL[[#This Row],[Date]])</f>
        <v>2019</v>
      </c>
    </row>
    <row r="7283" spans="1:11" x14ac:dyDescent="0.35">
      <c r="A7283">
        <v>1056.2</v>
      </c>
      <c r="B7283" s="24">
        <v>43694</v>
      </c>
      <c r="C7283">
        <v>3</v>
      </c>
      <c r="D7283" s="13">
        <v>350</v>
      </c>
      <c r="E7283" s="13" t="s">
        <v>99</v>
      </c>
      <c r="F7283" s="17">
        <v>-107</v>
      </c>
      <c r="G7283" t="str">
        <f>_xlfn.XLOOKUP(tbl_GL[[#This Row],[Account_key]],tbl_COA[Account_key],tbl_COA[Class],"Not Found")</f>
        <v>Operating account</v>
      </c>
      <c r="H7283" t="str">
        <f>_xlfn.XLOOKUP(tbl_GL[[#This Row],[Account_key]],tbl_COA[Account_key],tbl_COA[SubClass],"Not Found")</f>
        <v>Operating Expenses</v>
      </c>
      <c r="I7283" t="str">
        <f>_xlfn.XLOOKUP(tbl_GL[[#This Row],[Account_key]],tbl_COA[Account_key],tbl_COA[SubClass2],"Not Found")</f>
        <v>Administration</v>
      </c>
      <c r="J7283" t="str">
        <f>_xlfn.XLOOKUP(tbl_GL[[#This Row],[Account_key]],tbl_COA[Account_key],tbl_COA[SubAccount],,0)</f>
        <v>Other Expenses</v>
      </c>
      <c r="K7283">
        <f>YEAR(tbl_GL[[#This Row],[Date]])</f>
        <v>2019</v>
      </c>
    </row>
    <row r="7284" spans="1:11" x14ac:dyDescent="0.35">
      <c r="A7284">
        <v>1057.0999999999999</v>
      </c>
      <c r="B7284" s="24">
        <v>43694</v>
      </c>
      <c r="C7284">
        <v>3</v>
      </c>
      <c r="D7284" s="13">
        <v>20</v>
      </c>
      <c r="E7284" s="13" t="s">
        <v>99</v>
      </c>
      <c r="F7284" s="17">
        <v>-107</v>
      </c>
      <c r="G7284" t="str">
        <f>_xlfn.XLOOKUP(tbl_GL[[#This Row],[Account_key]],tbl_COA[Account_key],tbl_COA[Class],"Not Found")</f>
        <v>Assets</v>
      </c>
      <c r="H7284" t="str">
        <f>_xlfn.XLOOKUP(tbl_GL[[#This Row],[Account_key]],tbl_COA[Account_key],tbl_COA[SubClass],"Not Found")</f>
        <v>Assets</v>
      </c>
      <c r="I7284" t="str">
        <f>_xlfn.XLOOKUP(tbl_GL[[#This Row],[Account_key]],tbl_COA[Account_key],tbl_COA[SubClass2],"Not Found")</f>
        <v>Current Assets</v>
      </c>
      <c r="J7284" t="str">
        <f>_xlfn.XLOOKUP(tbl_GL[[#This Row],[Account_key]],tbl_COA[Account_key],tbl_COA[SubAccount],,0)</f>
        <v>Cash in hand</v>
      </c>
      <c r="K7284">
        <f>YEAR(tbl_GL[[#This Row],[Date]])</f>
        <v>2019</v>
      </c>
    </row>
    <row r="7285" spans="1:11" x14ac:dyDescent="0.35">
      <c r="A7285">
        <v>1057.2</v>
      </c>
      <c r="B7285" s="24">
        <v>43694</v>
      </c>
      <c r="C7285">
        <v>3</v>
      </c>
      <c r="D7285" s="13">
        <v>260</v>
      </c>
      <c r="E7285" s="13" t="s">
        <v>97</v>
      </c>
      <c r="F7285" s="17">
        <v>-1673</v>
      </c>
      <c r="G7285" t="str">
        <f>_xlfn.XLOOKUP(tbl_GL[[#This Row],[Account_key]],tbl_COA[Account_key],tbl_COA[Class],"Not Found")</f>
        <v>Operating account</v>
      </c>
      <c r="H7285" t="str">
        <f>_xlfn.XLOOKUP(tbl_GL[[#This Row],[Account_key]],tbl_COA[Account_key],tbl_COA[SubClass],"Not Found")</f>
        <v>Operating Expenses</v>
      </c>
      <c r="I7285" t="str">
        <f>_xlfn.XLOOKUP(tbl_GL[[#This Row],[Account_key]],tbl_COA[Account_key],tbl_COA[SubClass2],"Not Found")</f>
        <v>Marketing</v>
      </c>
      <c r="J7285" t="str">
        <f>_xlfn.XLOOKUP(tbl_GL[[#This Row],[Account_key]],tbl_COA[Account_key],tbl_COA[SubAccount],,0)</f>
        <v>Commissions</v>
      </c>
      <c r="K7285">
        <f>YEAR(tbl_GL[[#This Row],[Date]])</f>
        <v>2019</v>
      </c>
    </row>
    <row r="7286" spans="1:11" x14ac:dyDescent="0.35">
      <c r="A7286">
        <v>1058.0999999999999</v>
      </c>
      <c r="B7286" s="24">
        <v>43694</v>
      </c>
      <c r="C7286">
        <v>3</v>
      </c>
      <c r="D7286" s="13">
        <v>120</v>
      </c>
      <c r="E7286" s="13" t="s">
        <v>97</v>
      </c>
      <c r="F7286" s="17">
        <v>1673</v>
      </c>
      <c r="G7286" t="str">
        <f>_xlfn.XLOOKUP(tbl_GL[[#This Row],[Account_key]],tbl_COA[Account_key],tbl_COA[Class],"Not Found")</f>
        <v>Liabilities and Owners Equity</v>
      </c>
      <c r="H7286" t="str">
        <f>_xlfn.XLOOKUP(tbl_GL[[#This Row],[Account_key]],tbl_COA[Account_key],tbl_COA[SubClass],"Not Found")</f>
        <v>Liabilities</v>
      </c>
      <c r="I7286" t="str">
        <f>_xlfn.XLOOKUP(tbl_GL[[#This Row],[Account_key]],tbl_COA[Account_key],tbl_COA[SubClass2],"Not Found")</f>
        <v>Current Liabilities</v>
      </c>
      <c r="J7286" t="str">
        <f>_xlfn.XLOOKUP(tbl_GL[[#This Row],[Account_key]],tbl_COA[Account_key],tbl_COA[SubAccount],,0)</f>
        <v>Accrued Expenses</v>
      </c>
      <c r="K7286">
        <f>YEAR(tbl_GL[[#This Row],[Date]])</f>
        <v>2019</v>
      </c>
    </row>
    <row r="7287" spans="1:11" x14ac:dyDescent="0.35">
      <c r="A7287">
        <v>1058.2</v>
      </c>
      <c r="B7287" s="24">
        <v>43695</v>
      </c>
      <c r="C7287">
        <v>3</v>
      </c>
      <c r="D7287" s="13">
        <v>230</v>
      </c>
      <c r="E7287" s="13" t="s">
        <v>4</v>
      </c>
      <c r="F7287" s="17">
        <v>-291</v>
      </c>
      <c r="G7287" t="str">
        <f>_xlfn.XLOOKUP(tbl_GL[[#This Row],[Account_key]],tbl_COA[Account_key],tbl_COA[Class],"Not Found")</f>
        <v>Trading account</v>
      </c>
      <c r="H7287" t="str">
        <f>_xlfn.XLOOKUP(tbl_GL[[#This Row],[Account_key]],tbl_COA[Account_key],tbl_COA[SubClass],"Not Found")</f>
        <v>Cost of Sales</v>
      </c>
      <c r="I7287" t="str">
        <f>_xlfn.XLOOKUP(tbl_GL[[#This Row],[Account_key]],tbl_COA[Account_key],tbl_COA[SubClass2],"Not Found")</f>
        <v>Cost of Sales</v>
      </c>
      <c r="J7287" t="str">
        <f>_xlfn.XLOOKUP(tbl_GL[[#This Row],[Account_key]],tbl_COA[Account_key],tbl_COA[SubAccount],,0)</f>
        <v>Cost of Sales</v>
      </c>
      <c r="K7287">
        <f>YEAR(tbl_GL[[#This Row],[Date]])</f>
        <v>2019</v>
      </c>
    </row>
    <row r="7288" spans="1:11" x14ac:dyDescent="0.35">
      <c r="A7288">
        <v>1059.0999999999999</v>
      </c>
      <c r="B7288" s="24">
        <v>43695</v>
      </c>
      <c r="C7288">
        <v>3</v>
      </c>
      <c r="D7288" s="13">
        <v>60</v>
      </c>
      <c r="E7288" s="13" t="s">
        <v>4</v>
      </c>
      <c r="F7288" s="17">
        <v>-291</v>
      </c>
      <c r="G7288" t="str">
        <f>_xlfn.XLOOKUP(tbl_GL[[#This Row],[Account_key]],tbl_COA[Account_key],tbl_COA[Class],"Not Found")</f>
        <v>Assets</v>
      </c>
      <c r="H7288" t="str">
        <f>_xlfn.XLOOKUP(tbl_GL[[#This Row],[Account_key]],tbl_COA[Account_key],tbl_COA[SubClass],"Not Found")</f>
        <v>Assets</v>
      </c>
      <c r="I7288" t="str">
        <f>_xlfn.XLOOKUP(tbl_GL[[#This Row],[Account_key]],tbl_COA[Account_key],tbl_COA[SubClass2],"Not Found")</f>
        <v>Current Assets</v>
      </c>
      <c r="J7288" t="str">
        <f>_xlfn.XLOOKUP(tbl_GL[[#This Row],[Account_key]],tbl_COA[Account_key],tbl_COA[SubAccount],,0)</f>
        <v>Inventory</v>
      </c>
      <c r="K7288">
        <f>YEAR(tbl_GL[[#This Row],[Date]])</f>
        <v>2019</v>
      </c>
    </row>
    <row r="7289" spans="1:11" x14ac:dyDescent="0.35">
      <c r="A7289">
        <v>1059.2</v>
      </c>
      <c r="B7289" s="24">
        <v>43695</v>
      </c>
      <c r="C7289">
        <v>3</v>
      </c>
      <c r="D7289" s="13">
        <v>210</v>
      </c>
      <c r="E7289" s="13" t="s">
        <v>8</v>
      </c>
      <c r="F7289" s="17">
        <v>1168</v>
      </c>
      <c r="G7289" t="str">
        <f>_xlfn.XLOOKUP(tbl_GL[[#This Row],[Account_key]],tbl_COA[Account_key],tbl_COA[Class],"Not Found")</f>
        <v>Trading account</v>
      </c>
      <c r="H7289" t="str">
        <f>_xlfn.XLOOKUP(tbl_GL[[#This Row],[Account_key]],tbl_COA[Account_key],tbl_COA[SubClass],"Not Found")</f>
        <v>Sales</v>
      </c>
      <c r="I7289" t="str">
        <f>_xlfn.XLOOKUP(tbl_GL[[#This Row],[Account_key]],tbl_COA[Account_key],tbl_COA[SubClass2],"Not Found")</f>
        <v>Sales</v>
      </c>
      <c r="J7289" t="str">
        <f>_xlfn.XLOOKUP(tbl_GL[[#This Row],[Account_key]],tbl_COA[Account_key],tbl_COA[SubAccount],,0)</f>
        <v>Sales</v>
      </c>
      <c r="K7289">
        <f>YEAR(tbl_GL[[#This Row],[Date]])</f>
        <v>2019</v>
      </c>
    </row>
    <row r="7290" spans="1:11" x14ac:dyDescent="0.35">
      <c r="A7290">
        <v>1060.0999999999999</v>
      </c>
      <c r="B7290" s="24">
        <v>43695</v>
      </c>
      <c r="C7290">
        <v>3</v>
      </c>
      <c r="D7290" s="13">
        <v>30</v>
      </c>
      <c r="E7290" s="13" t="s">
        <v>8</v>
      </c>
      <c r="F7290" s="17">
        <v>1168</v>
      </c>
      <c r="G7290" t="str">
        <f>_xlfn.XLOOKUP(tbl_GL[[#This Row],[Account_key]],tbl_COA[Account_key],tbl_COA[Class],"Not Found")</f>
        <v>Assets</v>
      </c>
      <c r="H7290" t="str">
        <f>_xlfn.XLOOKUP(tbl_GL[[#This Row],[Account_key]],tbl_COA[Account_key],tbl_COA[SubClass],"Not Found")</f>
        <v>Assets</v>
      </c>
      <c r="I7290" t="str">
        <f>_xlfn.XLOOKUP(tbl_GL[[#This Row],[Account_key]],tbl_COA[Account_key],tbl_COA[SubClass2],"Not Found")</f>
        <v>Current Assets</v>
      </c>
      <c r="J7290" t="str">
        <f>_xlfn.XLOOKUP(tbl_GL[[#This Row],[Account_key]],tbl_COA[Account_key],tbl_COA[SubAccount],,0)</f>
        <v>Trade Receivables</v>
      </c>
      <c r="K7290">
        <f>YEAR(tbl_GL[[#This Row],[Date]])</f>
        <v>2019</v>
      </c>
    </row>
    <row r="7291" spans="1:11" x14ac:dyDescent="0.35">
      <c r="A7291">
        <v>1060.2</v>
      </c>
      <c r="B7291" s="24">
        <v>43696</v>
      </c>
      <c r="C7291">
        <v>3</v>
      </c>
      <c r="D7291" s="13">
        <v>230</v>
      </c>
      <c r="E7291" s="13" t="s">
        <v>4</v>
      </c>
      <c r="F7291" s="17">
        <v>-941</v>
      </c>
      <c r="G7291" t="str">
        <f>_xlfn.XLOOKUP(tbl_GL[[#This Row],[Account_key]],tbl_COA[Account_key],tbl_COA[Class],"Not Found")</f>
        <v>Trading account</v>
      </c>
      <c r="H7291" t="str">
        <f>_xlfn.XLOOKUP(tbl_GL[[#This Row],[Account_key]],tbl_COA[Account_key],tbl_COA[SubClass],"Not Found")</f>
        <v>Cost of Sales</v>
      </c>
      <c r="I7291" t="str">
        <f>_xlfn.XLOOKUP(tbl_GL[[#This Row],[Account_key]],tbl_COA[Account_key],tbl_COA[SubClass2],"Not Found")</f>
        <v>Cost of Sales</v>
      </c>
      <c r="J7291" t="str">
        <f>_xlfn.XLOOKUP(tbl_GL[[#This Row],[Account_key]],tbl_COA[Account_key],tbl_COA[SubAccount],,0)</f>
        <v>Cost of Sales</v>
      </c>
      <c r="K7291">
        <f>YEAR(tbl_GL[[#This Row],[Date]])</f>
        <v>2019</v>
      </c>
    </row>
    <row r="7292" spans="1:11" x14ac:dyDescent="0.35">
      <c r="A7292">
        <v>1061.0999999999999</v>
      </c>
      <c r="B7292" s="24">
        <v>43696</v>
      </c>
      <c r="C7292">
        <v>3</v>
      </c>
      <c r="D7292" s="13">
        <v>60</v>
      </c>
      <c r="E7292" s="13" t="s">
        <v>4</v>
      </c>
      <c r="F7292" s="17">
        <v>-941</v>
      </c>
      <c r="G7292" t="str">
        <f>_xlfn.XLOOKUP(tbl_GL[[#This Row],[Account_key]],tbl_COA[Account_key],tbl_COA[Class],"Not Found")</f>
        <v>Assets</v>
      </c>
      <c r="H7292" t="str">
        <f>_xlfn.XLOOKUP(tbl_GL[[#This Row],[Account_key]],tbl_COA[Account_key],tbl_COA[SubClass],"Not Found")</f>
        <v>Assets</v>
      </c>
      <c r="I7292" t="str">
        <f>_xlfn.XLOOKUP(tbl_GL[[#This Row],[Account_key]],tbl_COA[Account_key],tbl_COA[SubClass2],"Not Found")</f>
        <v>Current Assets</v>
      </c>
      <c r="J7292" t="str">
        <f>_xlfn.XLOOKUP(tbl_GL[[#This Row],[Account_key]],tbl_COA[Account_key],tbl_COA[SubAccount],,0)</f>
        <v>Inventory</v>
      </c>
      <c r="K7292">
        <f>YEAR(tbl_GL[[#This Row],[Date]])</f>
        <v>2019</v>
      </c>
    </row>
    <row r="7293" spans="1:11" x14ac:dyDescent="0.35">
      <c r="A7293">
        <v>1061.2</v>
      </c>
      <c r="B7293" s="24">
        <v>43696</v>
      </c>
      <c r="C7293">
        <v>3</v>
      </c>
      <c r="D7293" s="13">
        <v>210</v>
      </c>
      <c r="E7293" s="13" t="s">
        <v>7</v>
      </c>
      <c r="F7293" s="17">
        <v>3340</v>
      </c>
      <c r="G7293" t="str">
        <f>_xlfn.XLOOKUP(tbl_GL[[#This Row],[Account_key]],tbl_COA[Account_key],tbl_COA[Class],"Not Found")</f>
        <v>Trading account</v>
      </c>
      <c r="H7293" t="str">
        <f>_xlfn.XLOOKUP(tbl_GL[[#This Row],[Account_key]],tbl_COA[Account_key],tbl_COA[SubClass],"Not Found")</f>
        <v>Sales</v>
      </c>
      <c r="I7293" t="str">
        <f>_xlfn.XLOOKUP(tbl_GL[[#This Row],[Account_key]],tbl_COA[Account_key],tbl_COA[SubClass2],"Not Found")</f>
        <v>Sales</v>
      </c>
      <c r="J7293" t="str">
        <f>_xlfn.XLOOKUP(tbl_GL[[#This Row],[Account_key]],tbl_COA[Account_key],tbl_COA[SubAccount],,0)</f>
        <v>Sales</v>
      </c>
      <c r="K7293">
        <f>YEAR(tbl_GL[[#This Row],[Date]])</f>
        <v>2019</v>
      </c>
    </row>
    <row r="7294" spans="1:11" x14ac:dyDescent="0.35">
      <c r="A7294">
        <v>1062.0999999999999</v>
      </c>
      <c r="B7294" s="24">
        <v>43696</v>
      </c>
      <c r="C7294">
        <v>3</v>
      </c>
      <c r="D7294" s="13">
        <v>10</v>
      </c>
      <c r="E7294" s="13" t="s">
        <v>7</v>
      </c>
      <c r="F7294" s="17">
        <v>3340</v>
      </c>
      <c r="G7294" t="str">
        <f>_xlfn.XLOOKUP(tbl_GL[[#This Row],[Account_key]],tbl_COA[Account_key],tbl_COA[Class],"Not Found")</f>
        <v>Assets</v>
      </c>
      <c r="H7294" t="str">
        <f>_xlfn.XLOOKUP(tbl_GL[[#This Row],[Account_key]],tbl_COA[Account_key],tbl_COA[SubClass],"Not Found")</f>
        <v>Assets</v>
      </c>
      <c r="I7294" t="str">
        <f>_xlfn.XLOOKUP(tbl_GL[[#This Row],[Account_key]],tbl_COA[Account_key],tbl_COA[SubClass2],"Not Found")</f>
        <v>Current Assets</v>
      </c>
      <c r="J7294" t="str">
        <f>_xlfn.XLOOKUP(tbl_GL[[#This Row],[Account_key]],tbl_COA[Account_key],tbl_COA[SubAccount],,0)</f>
        <v>Cash at Bank</v>
      </c>
      <c r="K7294">
        <f>YEAR(tbl_GL[[#This Row],[Date]])</f>
        <v>2019</v>
      </c>
    </row>
    <row r="7295" spans="1:11" x14ac:dyDescent="0.35">
      <c r="A7295">
        <v>1062.2</v>
      </c>
      <c r="B7295" s="24">
        <v>43696</v>
      </c>
      <c r="C7295">
        <v>3</v>
      </c>
      <c r="D7295" s="13">
        <v>230</v>
      </c>
      <c r="E7295" s="13" t="s">
        <v>4</v>
      </c>
      <c r="F7295" s="17">
        <v>-3505</v>
      </c>
      <c r="G7295" t="str">
        <f>_xlfn.XLOOKUP(tbl_GL[[#This Row],[Account_key]],tbl_COA[Account_key],tbl_COA[Class],"Not Found")</f>
        <v>Trading account</v>
      </c>
      <c r="H7295" t="str">
        <f>_xlfn.XLOOKUP(tbl_GL[[#This Row],[Account_key]],tbl_COA[Account_key],tbl_COA[SubClass],"Not Found")</f>
        <v>Cost of Sales</v>
      </c>
      <c r="I7295" t="str">
        <f>_xlfn.XLOOKUP(tbl_GL[[#This Row],[Account_key]],tbl_COA[Account_key],tbl_COA[SubClass2],"Not Found")</f>
        <v>Cost of Sales</v>
      </c>
      <c r="J7295" t="str">
        <f>_xlfn.XLOOKUP(tbl_GL[[#This Row],[Account_key]],tbl_COA[Account_key],tbl_COA[SubAccount],,0)</f>
        <v>Cost of Sales</v>
      </c>
      <c r="K7295">
        <f>YEAR(tbl_GL[[#This Row],[Date]])</f>
        <v>2019</v>
      </c>
    </row>
    <row r="7296" spans="1:11" x14ac:dyDescent="0.35">
      <c r="A7296">
        <v>1063.0999999999999</v>
      </c>
      <c r="B7296" s="24">
        <v>43696</v>
      </c>
      <c r="C7296">
        <v>3</v>
      </c>
      <c r="D7296" s="13">
        <v>60</v>
      </c>
      <c r="E7296" s="13" t="s">
        <v>4</v>
      </c>
      <c r="F7296" s="17">
        <v>-3505</v>
      </c>
      <c r="G7296" t="str">
        <f>_xlfn.XLOOKUP(tbl_GL[[#This Row],[Account_key]],tbl_COA[Account_key],tbl_COA[Class],"Not Found")</f>
        <v>Assets</v>
      </c>
      <c r="H7296" t="str">
        <f>_xlfn.XLOOKUP(tbl_GL[[#This Row],[Account_key]],tbl_COA[Account_key],tbl_COA[SubClass],"Not Found")</f>
        <v>Assets</v>
      </c>
      <c r="I7296" t="str">
        <f>_xlfn.XLOOKUP(tbl_GL[[#This Row],[Account_key]],tbl_COA[Account_key],tbl_COA[SubClass2],"Not Found")</f>
        <v>Current Assets</v>
      </c>
      <c r="J7296" t="str">
        <f>_xlfn.XLOOKUP(tbl_GL[[#This Row],[Account_key]],tbl_COA[Account_key],tbl_COA[SubAccount],,0)</f>
        <v>Inventory</v>
      </c>
      <c r="K7296">
        <f>YEAR(tbl_GL[[#This Row],[Date]])</f>
        <v>2019</v>
      </c>
    </row>
    <row r="7297" spans="1:11" x14ac:dyDescent="0.35">
      <c r="A7297">
        <v>1063.2</v>
      </c>
      <c r="B7297" s="24">
        <v>43696</v>
      </c>
      <c r="C7297">
        <v>3</v>
      </c>
      <c r="D7297" s="13">
        <v>210</v>
      </c>
      <c r="E7297" s="13" t="s">
        <v>8</v>
      </c>
      <c r="F7297" s="17">
        <v>14053</v>
      </c>
      <c r="G7297" t="str">
        <f>_xlfn.XLOOKUP(tbl_GL[[#This Row],[Account_key]],tbl_COA[Account_key],tbl_COA[Class],"Not Found")</f>
        <v>Trading account</v>
      </c>
      <c r="H7297" t="str">
        <f>_xlfn.XLOOKUP(tbl_GL[[#This Row],[Account_key]],tbl_COA[Account_key],tbl_COA[SubClass],"Not Found")</f>
        <v>Sales</v>
      </c>
      <c r="I7297" t="str">
        <f>_xlfn.XLOOKUP(tbl_GL[[#This Row],[Account_key]],tbl_COA[Account_key],tbl_COA[SubClass2],"Not Found")</f>
        <v>Sales</v>
      </c>
      <c r="J7297" t="str">
        <f>_xlfn.XLOOKUP(tbl_GL[[#This Row],[Account_key]],tbl_COA[Account_key],tbl_COA[SubAccount],,0)</f>
        <v>Sales</v>
      </c>
      <c r="K7297">
        <f>YEAR(tbl_GL[[#This Row],[Date]])</f>
        <v>2019</v>
      </c>
    </row>
    <row r="7298" spans="1:11" x14ac:dyDescent="0.35">
      <c r="A7298">
        <v>1064.0999999999999</v>
      </c>
      <c r="B7298" s="24">
        <v>43696</v>
      </c>
      <c r="C7298">
        <v>3</v>
      </c>
      <c r="D7298" s="13">
        <v>30</v>
      </c>
      <c r="E7298" s="13" t="s">
        <v>8</v>
      </c>
      <c r="F7298" s="17">
        <v>14053</v>
      </c>
      <c r="G7298" t="str">
        <f>_xlfn.XLOOKUP(tbl_GL[[#This Row],[Account_key]],tbl_COA[Account_key],tbl_COA[Class],"Not Found")</f>
        <v>Assets</v>
      </c>
      <c r="H7298" t="str">
        <f>_xlfn.XLOOKUP(tbl_GL[[#This Row],[Account_key]],tbl_COA[Account_key],tbl_COA[SubClass],"Not Found")</f>
        <v>Assets</v>
      </c>
      <c r="I7298" t="str">
        <f>_xlfn.XLOOKUP(tbl_GL[[#This Row],[Account_key]],tbl_COA[Account_key],tbl_COA[SubClass2],"Not Found")</f>
        <v>Current Assets</v>
      </c>
      <c r="J7298" t="str">
        <f>_xlfn.XLOOKUP(tbl_GL[[#This Row],[Account_key]],tbl_COA[Account_key],tbl_COA[SubAccount],,0)</f>
        <v>Trade Receivables</v>
      </c>
      <c r="K7298">
        <f>YEAR(tbl_GL[[#This Row],[Date]])</f>
        <v>2019</v>
      </c>
    </row>
    <row r="7299" spans="1:11" x14ac:dyDescent="0.35">
      <c r="A7299">
        <v>1064.2</v>
      </c>
      <c r="B7299" s="24">
        <v>43696</v>
      </c>
      <c r="C7299">
        <v>3</v>
      </c>
      <c r="D7299" s="13">
        <v>30</v>
      </c>
      <c r="E7299" s="13" t="s">
        <v>80</v>
      </c>
      <c r="F7299" s="17">
        <v>-14876</v>
      </c>
      <c r="G7299" t="str">
        <f>_xlfn.XLOOKUP(tbl_GL[[#This Row],[Account_key]],tbl_COA[Account_key],tbl_COA[Class],"Not Found")</f>
        <v>Assets</v>
      </c>
      <c r="H7299" t="str">
        <f>_xlfn.XLOOKUP(tbl_GL[[#This Row],[Account_key]],tbl_COA[Account_key],tbl_COA[SubClass],"Not Found")</f>
        <v>Assets</v>
      </c>
      <c r="I7299" t="str">
        <f>_xlfn.XLOOKUP(tbl_GL[[#This Row],[Account_key]],tbl_COA[Account_key],tbl_COA[SubClass2],"Not Found")</f>
        <v>Current Assets</v>
      </c>
      <c r="J7299" t="str">
        <f>_xlfn.XLOOKUP(tbl_GL[[#This Row],[Account_key]],tbl_COA[Account_key],tbl_COA[SubAccount],,0)</f>
        <v>Trade Receivables</v>
      </c>
      <c r="K7299">
        <f>YEAR(tbl_GL[[#This Row],[Date]])</f>
        <v>2019</v>
      </c>
    </row>
    <row r="7300" spans="1:11" x14ac:dyDescent="0.35">
      <c r="A7300">
        <v>1065.0999999999999</v>
      </c>
      <c r="B7300" s="24">
        <v>43696</v>
      </c>
      <c r="C7300">
        <v>3</v>
      </c>
      <c r="D7300" s="13">
        <v>10</v>
      </c>
      <c r="E7300" s="13" t="s">
        <v>80</v>
      </c>
      <c r="F7300" s="17">
        <v>14876</v>
      </c>
      <c r="G7300" t="str">
        <f>_xlfn.XLOOKUP(tbl_GL[[#This Row],[Account_key]],tbl_COA[Account_key],tbl_COA[Class],"Not Found")</f>
        <v>Assets</v>
      </c>
      <c r="H7300" t="str">
        <f>_xlfn.XLOOKUP(tbl_GL[[#This Row],[Account_key]],tbl_COA[Account_key],tbl_COA[SubClass],"Not Found")</f>
        <v>Assets</v>
      </c>
      <c r="I7300" t="str">
        <f>_xlfn.XLOOKUP(tbl_GL[[#This Row],[Account_key]],tbl_COA[Account_key],tbl_COA[SubClass2],"Not Found")</f>
        <v>Current Assets</v>
      </c>
      <c r="J7300" t="str">
        <f>_xlfn.XLOOKUP(tbl_GL[[#This Row],[Account_key]],tbl_COA[Account_key],tbl_COA[SubAccount],,0)</f>
        <v>Cash at Bank</v>
      </c>
      <c r="K7300">
        <f>YEAR(tbl_GL[[#This Row],[Date]])</f>
        <v>2019</v>
      </c>
    </row>
    <row r="7301" spans="1:11" x14ac:dyDescent="0.35">
      <c r="A7301">
        <v>1065.2</v>
      </c>
      <c r="B7301" s="24">
        <v>43697</v>
      </c>
      <c r="C7301">
        <v>3</v>
      </c>
      <c r="D7301" s="13">
        <v>260</v>
      </c>
      <c r="E7301" s="13" t="s">
        <v>97</v>
      </c>
      <c r="F7301" s="17">
        <v>-2296</v>
      </c>
      <c r="G7301" t="str">
        <f>_xlfn.XLOOKUP(tbl_GL[[#This Row],[Account_key]],tbl_COA[Account_key],tbl_COA[Class],"Not Found")</f>
        <v>Operating account</v>
      </c>
      <c r="H7301" t="str">
        <f>_xlfn.XLOOKUP(tbl_GL[[#This Row],[Account_key]],tbl_COA[Account_key],tbl_COA[SubClass],"Not Found")</f>
        <v>Operating Expenses</v>
      </c>
      <c r="I7301" t="str">
        <f>_xlfn.XLOOKUP(tbl_GL[[#This Row],[Account_key]],tbl_COA[Account_key],tbl_COA[SubClass2],"Not Found")</f>
        <v>Marketing</v>
      </c>
      <c r="J7301" t="str">
        <f>_xlfn.XLOOKUP(tbl_GL[[#This Row],[Account_key]],tbl_COA[Account_key],tbl_COA[SubAccount],,0)</f>
        <v>Commissions</v>
      </c>
      <c r="K7301">
        <f>YEAR(tbl_GL[[#This Row],[Date]])</f>
        <v>2019</v>
      </c>
    </row>
    <row r="7302" spans="1:11" x14ac:dyDescent="0.35">
      <c r="A7302">
        <v>1066.0999999999999</v>
      </c>
      <c r="B7302" s="24">
        <v>43697</v>
      </c>
      <c r="C7302">
        <v>3</v>
      </c>
      <c r="D7302" s="13">
        <v>120</v>
      </c>
      <c r="E7302" s="13" t="s">
        <v>97</v>
      </c>
      <c r="F7302" s="17">
        <v>2296</v>
      </c>
      <c r="G7302" t="str">
        <f>_xlfn.XLOOKUP(tbl_GL[[#This Row],[Account_key]],tbl_COA[Account_key],tbl_COA[Class],"Not Found")</f>
        <v>Liabilities and Owners Equity</v>
      </c>
      <c r="H7302" t="str">
        <f>_xlfn.XLOOKUP(tbl_GL[[#This Row],[Account_key]],tbl_COA[Account_key],tbl_COA[SubClass],"Not Found")</f>
        <v>Liabilities</v>
      </c>
      <c r="I7302" t="str">
        <f>_xlfn.XLOOKUP(tbl_GL[[#This Row],[Account_key]],tbl_COA[Account_key],tbl_COA[SubClass2],"Not Found")</f>
        <v>Current Liabilities</v>
      </c>
      <c r="J7302" t="str">
        <f>_xlfn.XLOOKUP(tbl_GL[[#This Row],[Account_key]],tbl_COA[Account_key],tbl_COA[SubAccount],,0)</f>
        <v>Accrued Expenses</v>
      </c>
      <c r="K7302">
        <f>YEAR(tbl_GL[[#This Row],[Date]])</f>
        <v>2019</v>
      </c>
    </row>
    <row r="7303" spans="1:11" x14ac:dyDescent="0.35">
      <c r="A7303">
        <v>1066.2</v>
      </c>
      <c r="B7303" s="24">
        <v>43698</v>
      </c>
      <c r="C7303">
        <v>3</v>
      </c>
      <c r="D7303" s="13">
        <v>220</v>
      </c>
      <c r="E7303" s="13" t="s">
        <v>81</v>
      </c>
      <c r="F7303" s="17">
        <v>-1377</v>
      </c>
      <c r="G7303" t="str">
        <f>_xlfn.XLOOKUP(tbl_GL[[#This Row],[Account_key]],tbl_COA[Account_key],tbl_COA[Class],"Not Found")</f>
        <v>Trading account</v>
      </c>
      <c r="H7303" t="str">
        <f>_xlfn.XLOOKUP(tbl_GL[[#This Row],[Account_key]],tbl_COA[Account_key],tbl_COA[SubClass],"Not Found")</f>
        <v>Sales</v>
      </c>
      <c r="I7303" t="str">
        <f>_xlfn.XLOOKUP(tbl_GL[[#This Row],[Account_key]],tbl_COA[Account_key],tbl_COA[SubClass2],"Not Found")</f>
        <v>Sales</v>
      </c>
      <c r="J7303" t="str">
        <f>_xlfn.XLOOKUP(tbl_GL[[#This Row],[Account_key]],tbl_COA[Account_key],tbl_COA[SubAccount],,0)</f>
        <v>Sales Return</v>
      </c>
      <c r="K7303">
        <f>YEAR(tbl_GL[[#This Row],[Date]])</f>
        <v>2019</v>
      </c>
    </row>
    <row r="7304" spans="1:11" x14ac:dyDescent="0.35">
      <c r="A7304">
        <v>1067.0999999999999</v>
      </c>
      <c r="B7304" s="24">
        <v>43698</v>
      </c>
      <c r="C7304">
        <v>3</v>
      </c>
      <c r="D7304" s="13">
        <v>20</v>
      </c>
      <c r="E7304" s="13" t="s">
        <v>81</v>
      </c>
      <c r="F7304" s="17">
        <v>-1377</v>
      </c>
      <c r="G7304" t="str">
        <f>_xlfn.XLOOKUP(tbl_GL[[#This Row],[Account_key]],tbl_COA[Account_key],tbl_COA[Class],"Not Found")</f>
        <v>Assets</v>
      </c>
      <c r="H7304" t="str">
        <f>_xlfn.XLOOKUP(tbl_GL[[#This Row],[Account_key]],tbl_COA[Account_key],tbl_COA[SubClass],"Not Found")</f>
        <v>Assets</v>
      </c>
      <c r="I7304" t="str">
        <f>_xlfn.XLOOKUP(tbl_GL[[#This Row],[Account_key]],tbl_COA[Account_key],tbl_COA[SubClass2],"Not Found")</f>
        <v>Current Assets</v>
      </c>
      <c r="J7304" t="str">
        <f>_xlfn.XLOOKUP(tbl_GL[[#This Row],[Account_key]],tbl_COA[Account_key],tbl_COA[SubAccount],,0)</f>
        <v>Cash in hand</v>
      </c>
      <c r="K7304">
        <f>YEAR(tbl_GL[[#This Row],[Date]])</f>
        <v>2019</v>
      </c>
    </row>
    <row r="7305" spans="1:11" x14ac:dyDescent="0.35">
      <c r="A7305">
        <v>1067.2</v>
      </c>
      <c r="B7305" s="24">
        <v>43701</v>
      </c>
      <c r="C7305">
        <v>3</v>
      </c>
      <c r="D7305" s="13">
        <v>230</v>
      </c>
      <c r="E7305" s="13" t="s">
        <v>4</v>
      </c>
      <c r="F7305" s="17">
        <v>-652</v>
      </c>
      <c r="G7305" t="str">
        <f>_xlfn.XLOOKUP(tbl_GL[[#This Row],[Account_key]],tbl_COA[Account_key],tbl_COA[Class],"Not Found")</f>
        <v>Trading account</v>
      </c>
      <c r="H7305" t="str">
        <f>_xlfn.XLOOKUP(tbl_GL[[#This Row],[Account_key]],tbl_COA[Account_key],tbl_COA[SubClass],"Not Found")</f>
        <v>Cost of Sales</v>
      </c>
      <c r="I7305" t="str">
        <f>_xlfn.XLOOKUP(tbl_GL[[#This Row],[Account_key]],tbl_COA[Account_key],tbl_COA[SubClass2],"Not Found")</f>
        <v>Cost of Sales</v>
      </c>
      <c r="J7305" t="str">
        <f>_xlfn.XLOOKUP(tbl_GL[[#This Row],[Account_key]],tbl_COA[Account_key],tbl_COA[SubAccount],,0)</f>
        <v>Cost of Sales</v>
      </c>
      <c r="K7305">
        <f>YEAR(tbl_GL[[#This Row],[Date]])</f>
        <v>2019</v>
      </c>
    </row>
    <row r="7306" spans="1:11" x14ac:dyDescent="0.35">
      <c r="A7306">
        <v>1068.0999999999999</v>
      </c>
      <c r="B7306" s="24">
        <v>43701</v>
      </c>
      <c r="C7306">
        <v>3</v>
      </c>
      <c r="D7306" s="13">
        <v>60</v>
      </c>
      <c r="E7306" s="13" t="s">
        <v>4</v>
      </c>
      <c r="F7306" s="17">
        <v>-652</v>
      </c>
      <c r="G7306" t="str">
        <f>_xlfn.XLOOKUP(tbl_GL[[#This Row],[Account_key]],tbl_COA[Account_key],tbl_COA[Class],"Not Found")</f>
        <v>Assets</v>
      </c>
      <c r="H7306" t="str">
        <f>_xlfn.XLOOKUP(tbl_GL[[#This Row],[Account_key]],tbl_COA[Account_key],tbl_COA[SubClass],"Not Found")</f>
        <v>Assets</v>
      </c>
      <c r="I7306" t="str">
        <f>_xlfn.XLOOKUP(tbl_GL[[#This Row],[Account_key]],tbl_COA[Account_key],tbl_COA[SubClass2],"Not Found")</f>
        <v>Current Assets</v>
      </c>
      <c r="J7306" t="str">
        <f>_xlfn.XLOOKUP(tbl_GL[[#This Row],[Account_key]],tbl_COA[Account_key],tbl_COA[SubAccount],,0)</f>
        <v>Inventory</v>
      </c>
      <c r="K7306">
        <f>YEAR(tbl_GL[[#This Row],[Date]])</f>
        <v>2019</v>
      </c>
    </row>
    <row r="7307" spans="1:11" x14ac:dyDescent="0.35">
      <c r="A7307">
        <v>1068.2</v>
      </c>
      <c r="B7307" s="24">
        <v>43701</v>
      </c>
      <c r="C7307">
        <v>3</v>
      </c>
      <c r="D7307" s="13">
        <v>10</v>
      </c>
      <c r="E7307" s="13" t="s">
        <v>98</v>
      </c>
      <c r="F7307" s="17">
        <v>-2380</v>
      </c>
      <c r="G7307" t="str">
        <f>_xlfn.XLOOKUP(tbl_GL[[#This Row],[Account_key]],tbl_COA[Account_key],tbl_COA[Class],"Not Found")</f>
        <v>Assets</v>
      </c>
      <c r="H7307" t="str">
        <f>_xlfn.XLOOKUP(tbl_GL[[#This Row],[Account_key]],tbl_COA[Account_key],tbl_COA[SubClass],"Not Found")</f>
        <v>Assets</v>
      </c>
      <c r="I7307" t="str">
        <f>_xlfn.XLOOKUP(tbl_GL[[#This Row],[Account_key]],tbl_COA[Account_key],tbl_COA[SubClass2],"Not Found")</f>
        <v>Current Assets</v>
      </c>
      <c r="J7307" t="str">
        <f>_xlfn.XLOOKUP(tbl_GL[[#This Row],[Account_key]],tbl_COA[Account_key],tbl_COA[SubAccount],,0)</f>
        <v>Cash at Bank</v>
      </c>
      <c r="K7307">
        <f>YEAR(tbl_GL[[#This Row],[Date]])</f>
        <v>2019</v>
      </c>
    </row>
    <row r="7308" spans="1:11" x14ac:dyDescent="0.35">
      <c r="A7308">
        <v>1069.0999999999999</v>
      </c>
      <c r="B7308" s="24">
        <v>43701</v>
      </c>
      <c r="C7308">
        <v>3</v>
      </c>
      <c r="D7308" s="13">
        <v>120</v>
      </c>
      <c r="E7308" s="13" t="s">
        <v>98</v>
      </c>
      <c r="F7308" s="17">
        <v>-2380</v>
      </c>
      <c r="G7308" t="str">
        <f>_xlfn.XLOOKUP(tbl_GL[[#This Row],[Account_key]],tbl_COA[Account_key],tbl_COA[Class],"Not Found")</f>
        <v>Liabilities and Owners Equity</v>
      </c>
      <c r="H7308" t="str">
        <f>_xlfn.XLOOKUP(tbl_GL[[#This Row],[Account_key]],tbl_COA[Account_key],tbl_COA[SubClass],"Not Found")</f>
        <v>Liabilities</v>
      </c>
      <c r="I7308" t="str">
        <f>_xlfn.XLOOKUP(tbl_GL[[#This Row],[Account_key]],tbl_COA[Account_key],tbl_COA[SubClass2],"Not Found")</f>
        <v>Current Liabilities</v>
      </c>
      <c r="J7308" t="str">
        <f>_xlfn.XLOOKUP(tbl_GL[[#This Row],[Account_key]],tbl_COA[Account_key],tbl_COA[SubAccount],,0)</f>
        <v>Accrued Expenses</v>
      </c>
      <c r="K7308">
        <f>YEAR(tbl_GL[[#This Row],[Date]])</f>
        <v>2019</v>
      </c>
    </row>
    <row r="7309" spans="1:11" x14ac:dyDescent="0.35">
      <c r="A7309">
        <v>1069.2</v>
      </c>
      <c r="B7309" s="24">
        <v>43701</v>
      </c>
      <c r="C7309">
        <v>3</v>
      </c>
      <c r="D7309" s="13">
        <v>210</v>
      </c>
      <c r="E7309" s="13" t="s">
        <v>8</v>
      </c>
      <c r="F7309" s="17">
        <v>2613</v>
      </c>
      <c r="G7309" t="str">
        <f>_xlfn.XLOOKUP(tbl_GL[[#This Row],[Account_key]],tbl_COA[Account_key],tbl_COA[Class],"Not Found")</f>
        <v>Trading account</v>
      </c>
      <c r="H7309" t="str">
        <f>_xlfn.XLOOKUP(tbl_GL[[#This Row],[Account_key]],tbl_COA[Account_key],tbl_COA[SubClass],"Not Found")</f>
        <v>Sales</v>
      </c>
      <c r="I7309" t="str">
        <f>_xlfn.XLOOKUP(tbl_GL[[#This Row],[Account_key]],tbl_COA[Account_key],tbl_COA[SubClass2],"Not Found")</f>
        <v>Sales</v>
      </c>
      <c r="J7309" t="str">
        <f>_xlfn.XLOOKUP(tbl_GL[[#This Row],[Account_key]],tbl_COA[Account_key],tbl_COA[SubAccount],,0)</f>
        <v>Sales</v>
      </c>
      <c r="K7309">
        <f>YEAR(tbl_GL[[#This Row],[Date]])</f>
        <v>2019</v>
      </c>
    </row>
    <row r="7310" spans="1:11" x14ac:dyDescent="0.35">
      <c r="A7310">
        <v>1070.0999999999999</v>
      </c>
      <c r="B7310" s="24">
        <v>43701</v>
      </c>
      <c r="C7310">
        <v>3</v>
      </c>
      <c r="D7310" s="13">
        <v>30</v>
      </c>
      <c r="E7310" s="13" t="s">
        <v>8</v>
      </c>
      <c r="F7310" s="17">
        <v>2613</v>
      </c>
      <c r="G7310" t="str">
        <f>_xlfn.XLOOKUP(tbl_GL[[#This Row],[Account_key]],tbl_COA[Account_key],tbl_COA[Class],"Not Found")</f>
        <v>Assets</v>
      </c>
      <c r="H7310" t="str">
        <f>_xlfn.XLOOKUP(tbl_GL[[#This Row],[Account_key]],tbl_COA[Account_key],tbl_COA[SubClass],"Not Found")</f>
        <v>Assets</v>
      </c>
      <c r="I7310" t="str">
        <f>_xlfn.XLOOKUP(tbl_GL[[#This Row],[Account_key]],tbl_COA[Account_key],tbl_COA[SubClass2],"Not Found")</f>
        <v>Current Assets</v>
      </c>
      <c r="J7310" t="str">
        <f>_xlfn.XLOOKUP(tbl_GL[[#This Row],[Account_key]],tbl_COA[Account_key],tbl_COA[SubAccount],,0)</f>
        <v>Trade Receivables</v>
      </c>
      <c r="K7310">
        <f>YEAR(tbl_GL[[#This Row],[Date]])</f>
        <v>2019</v>
      </c>
    </row>
    <row r="7311" spans="1:11" x14ac:dyDescent="0.35">
      <c r="A7311">
        <v>1070.2</v>
      </c>
      <c r="B7311" s="24">
        <v>43702</v>
      </c>
      <c r="C7311">
        <v>3</v>
      </c>
      <c r="D7311" s="13">
        <v>350</v>
      </c>
      <c r="E7311" s="13" t="s">
        <v>97</v>
      </c>
      <c r="F7311" s="17">
        <v>-1916</v>
      </c>
      <c r="G7311" t="str">
        <f>_xlfn.XLOOKUP(tbl_GL[[#This Row],[Account_key]],tbl_COA[Account_key],tbl_COA[Class],"Not Found")</f>
        <v>Operating account</v>
      </c>
      <c r="H7311" t="str">
        <f>_xlfn.XLOOKUP(tbl_GL[[#This Row],[Account_key]],tbl_COA[Account_key],tbl_COA[SubClass],"Not Found")</f>
        <v>Operating Expenses</v>
      </c>
      <c r="I7311" t="str">
        <f>_xlfn.XLOOKUP(tbl_GL[[#This Row],[Account_key]],tbl_COA[Account_key],tbl_COA[SubClass2],"Not Found")</f>
        <v>Administration</v>
      </c>
      <c r="J7311" t="str">
        <f>_xlfn.XLOOKUP(tbl_GL[[#This Row],[Account_key]],tbl_COA[Account_key],tbl_COA[SubAccount],,0)</f>
        <v>Other Expenses</v>
      </c>
      <c r="K7311">
        <f>YEAR(tbl_GL[[#This Row],[Date]])</f>
        <v>2019</v>
      </c>
    </row>
    <row r="7312" spans="1:11" x14ac:dyDescent="0.35">
      <c r="A7312">
        <v>1071.0999999999999</v>
      </c>
      <c r="B7312" s="24">
        <v>43702</v>
      </c>
      <c r="C7312">
        <v>3</v>
      </c>
      <c r="D7312" s="13">
        <v>120</v>
      </c>
      <c r="E7312" s="13" t="s">
        <v>97</v>
      </c>
      <c r="F7312" s="17">
        <v>1916</v>
      </c>
      <c r="G7312" t="str">
        <f>_xlfn.XLOOKUP(tbl_GL[[#This Row],[Account_key]],tbl_COA[Account_key],tbl_COA[Class],"Not Found")</f>
        <v>Liabilities and Owners Equity</v>
      </c>
      <c r="H7312" t="str">
        <f>_xlfn.XLOOKUP(tbl_GL[[#This Row],[Account_key]],tbl_COA[Account_key],tbl_COA[SubClass],"Not Found")</f>
        <v>Liabilities</v>
      </c>
      <c r="I7312" t="str">
        <f>_xlfn.XLOOKUP(tbl_GL[[#This Row],[Account_key]],tbl_COA[Account_key],tbl_COA[SubClass2],"Not Found")</f>
        <v>Current Liabilities</v>
      </c>
      <c r="J7312" t="str">
        <f>_xlfn.XLOOKUP(tbl_GL[[#This Row],[Account_key]],tbl_COA[Account_key],tbl_COA[SubAccount],,0)</f>
        <v>Accrued Expenses</v>
      </c>
      <c r="K7312">
        <f>YEAR(tbl_GL[[#This Row],[Date]])</f>
        <v>2019</v>
      </c>
    </row>
    <row r="7313" spans="1:11" x14ac:dyDescent="0.35">
      <c r="A7313">
        <v>1071.2</v>
      </c>
      <c r="B7313" s="24">
        <v>43704</v>
      </c>
      <c r="C7313">
        <v>3</v>
      </c>
      <c r="D7313" s="13">
        <v>230</v>
      </c>
      <c r="E7313" s="13" t="s">
        <v>4</v>
      </c>
      <c r="F7313" s="17">
        <v>-855</v>
      </c>
      <c r="G7313" t="str">
        <f>_xlfn.XLOOKUP(tbl_GL[[#This Row],[Account_key]],tbl_COA[Account_key],tbl_COA[Class],"Not Found")</f>
        <v>Trading account</v>
      </c>
      <c r="H7313" t="str">
        <f>_xlfn.XLOOKUP(tbl_GL[[#This Row],[Account_key]],tbl_COA[Account_key],tbl_COA[SubClass],"Not Found")</f>
        <v>Cost of Sales</v>
      </c>
      <c r="I7313" t="str">
        <f>_xlfn.XLOOKUP(tbl_GL[[#This Row],[Account_key]],tbl_COA[Account_key],tbl_COA[SubClass2],"Not Found")</f>
        <v>Cost of Sales</v>
      </c>
      <c r="J7313" t="str">
        <f>_xlfn.XLOOKUP(tbl_GL[[#This Row],[Account_key]],tbl_COA[Account_key],tbl_COA[SubAccount],,0)</f>
        <v>Cost of Sales</v>
      </c>
      <c r="K7313">
        <f>YEAR(tbl_GL[[#This Row],[Date]])</f>
        <v>2019</v>
      </c>
    </row>
    <row r="7314" spans="1:11" x14ac:dyDescent="0.35">
      <c r="A7314">
        <v>1072.0999999999999</v>
      </c>
      <c r="B7314" s="24">
        <v>43704</v>
      </c>
      <c r="C7314">
        <v>3</v>
      </c>
      <c r="D7314" s="13">
        <v>60</v>
      </c>
      <c r="E7314" s="13" t="s">
        <v>4</v>
      </c>
      <c r="F7314" s="17">
        <v>-855</v>
      </c>
      <c r="G7314" t="str">
        <f>_xlfn.XLOOKUP(tbl_GL[[#This Row],[Account_key]],tbl_COA[Account_key],tbl_COA[Class],"Not Found")</f>
        <v>Assets</v>
      </c>
      <c r="H7314" t="str">
        <f>_xlfn.XLOOKUP(tbl_GL[[#This Row],[Account_key]],tbl_COA[Account_key],tbl_COA[SubClass],"Not Found")</f>
        <v>Assets</v>
      </c>
      <c r="I7314" t="str">
        <f>_xlfn.XLOOKUP(tbl_GL[[#This Row],[Account_key]],tbl_COA[Account_key],tbl_COA[SubClass2],"Not Found")</f>
        <v>Current Assets</v>
      </c>
      <c r="J7314" t="str">
        <f>_xlfn.XLOOKUP(tbl_GL[[#This Row],[Account_key]],tbl_COA[Account_key],tbl_COA[SubAccount],,0)</f>
        <v>Inventory</v>
      </c>
      <c r="K7314">
        <f>YEAR(tbl_GL[[#This Row],[Date]])</f>
        <v>2019</v>
      </c>
    </row>
    <row r="7315" spans="1:11" x14ac:dyDescent="0.35">
      <c r="A7315">
        <v>1072.2</v>
      </c>
      <c r="B7315" s="24">
        <v>43704</v>
      </c>
      <c r="C7315">
        <v>3</v>
      </c>
      <c r="D7315" s="13">
        <v>10</v>
      </c>
      <c r="E7315" s="13" t="s">
        <v>98</v>
      </c>
      <c r="F7315" s="17">
        <v>-2295</v>
      </c>
      <c r="G7315" t="str">
        <f>_xlfn.XLOOKUP(tbl_GL[[#This Row],[Account_key]],tbl_COA[Account_key],tbl_COA[Class],"Not Found")</f>
        <v>Assets</v>
      </c>
      <c r="H7315" t="str">
        <f>_xlfn.XLOOKUP(tbl_GL[[#This Row],[Account_key]],tbl_COA[Account_key],tbl_COA[SubClass],"Not Found")</f>
        <v>Assets</v>
      </c>
      <c r="I7315" t="str">
        <f>_xlfn.XLOOKUP(tbl_GL[[#This Row],[Account_key]],tbl_COA[Account_key],tbl_COA[SubClass2],"Not Found")</f>
        <v>Current Assets</v>
      </c>
      <c r="J7315" t="str">
        <f>_xlfn.XLOOKUP(tbl_GL[[#This Row],[Account_key]],tbl_COA[Account_key],tbl_COA[SubAccount],,0)</f>
        <v>Cash at Bank</v>
      </c>
      <c r="K7315">
        <f>YEAR(tbl_GL[[#This Row],[Date]])</f>
        <v>2019</v>
      </c>
    </row>
    <row r="7316" spans="1:11" x14ac:dyDescent="0.35">
      <c r="A7316">
        <v>1073.0999999999999</v>
      </c>
      <c r="B7316" s="24">
        <v>43704</v>
      </c>
      <c r="C7316">
        <v>3</v>
      </c>
      <c r="D7316" s="13">
        <v>120</v>
      </c>
      <c r="E7316" s="13" t="s">
        <v>98</v>
      </c>
      <c r="F7316" s="17">
        <v>-2295</v>
      </c>
      <c r="G7316" t="str">
        <f>_xlfn.XLOOKUP(tbl_GL[[#This Row],[Account_key]],tbl_COA[Account_key],tbl_COA[Class],"Not Found")</f>
        <v>Liabilities and Owners Equity</v>
      </c>
      <c r="H7316" t="str">
        <f>_xlfn.XLOOKUP(tbl_GL[[#This Row],[Account_key]],tbl_COA[Account_key],tbl_COA[SubClass],"Not Found")</f>
        <v>Liabilities</v>
      </c>
      <c r="I7316" t="str">
        <f>_xlfn.XLOOKUP(tbl_GL[[#This Row],[Account_key]],tbl_COA[Account_key],tbl_COA[SubClass2],"Not Found")</f>
        <v>Current Liabilities</v>
      </c>
      <c r="J7316" t="str">
        <f>_xlfn.XLOOKUP(tbl_GL[[#This Row],[Account_key]],tbl_COA[Account_key],tbl_COA[SubAccount],,0)</f>
        <v>Accrued Expenses</v>
      </c>
      <c r="K7316">
        <f>YEAR(tbl_GL[[#This Row],[Date]])</f>
        <v>2019</v>
      </c>
    </row>
    <row r="7317" spans="1:11" x14ac:dyDescent="0.35">
      <c r="A7317">
        <v>1073.2</v>
      </c>
      <c r="B7317" s="24">
        <v>43704</v>
      </c>
      <c r="C7317">
        <v>3</v>
      </c>
      <c r="D7317" s="13">
        <v>260</v>
      </c>
      <c r="E7317" s="13" t="s">
        <v>97</v>
      </c>
      <c r="F7317" s="17">
        <v>-2373</v>
      </c>
      <c r="G7317" t="str">
        <f>_xlfn.XLOOKUP(tbl_GL[[#This Row],[Account_key]],tbl_COA[Account_key],tbl_COA[Class],"Not Found")</f>
        <v>Operating account</v>
      </c>
      <c r="H7317" t="str">
        <f>_xlfn.XLOOKUP(tbl_GL[[#This Row],[Account_key]],tbl_COA[Account_key],tbl_COA[SubClass],"Not Found")</f>
        <v>Operating Expenses</v>
      </c>
      <c r="I7317" t="str">
        <f>_xlfn.XLOOKUP(tbl_GL[[#This Row],[Account_key]],tbl_COA[Account_key],tbl_COA[SubClass2],"Not Found")</f>
        <v>Marketing</v>
      </c>
      <c r="J7317" t="str">
        <f>_xlfn.XLOOKUP(tbl_GL[[#This Row],[Account_key]],tbl_COA[Account_key],tbl_COA[SubAccount],,0)</f>
        <v>Commissions</v>
      </c>
      <c r="K7317">
        <f>YEAR(tbl_GL[[#This Row],[Date]])</f>
        <v>2019</v>
      </c>
    </row>
    <row r="7318" spans="1:11" x14ac:dyDescent="0.35">
      <c r="A7318">
        <v>1074.0999999999999</v>
      </c>
      <c r="B7318" s="24">
        <v>43704</v>
      </c>
      <c r="C7318">
        <v>3</v>
      </c>
      <c r="D7318" s="13">
        <v>120</v>
      </c>
      <c r="E7318" s="13" t="s">
        <v>97</v>
      </c>
      <c r="F7318" s="17">
        <v>2373</v>
      </c>
      <c r="G7318" t="str">
        <f>_xlfn.XLOOKUP(tbl_GL[[#This Row],[Account_key]],tbl_COA[Account_key],tbl_COA[Class],"Not Found")</f>
        <v>Liabilities and Owners Equity</v>
      </c>
      <c r="H7318" t="str">
        <f>_xlfn.XLOOKUP(tbl_GL[[#This Row],[Account_key]],tbl_COA[Account_key],tbl_COA[SubClass],"Not Found")</f>
        <v>Liabilities</v>
      </c>
      <c r="I7318" t="str">
        <f>_xlfn.XLOOKUP(tbl_GL[[#This Row],[Account_key]],tbl_COA[Account_key],tbl_COA[SubClass2],"Not Found")</f>
        <v>Current Liabilities</v>
      </c>
      <c r="J7318" t="str">
        <f>_xlfn.XLOOKUP(tbl_GL[[#This Row],[Account_key]],tbl_COA[Account_key],tbl_COA[SubAccount],,0)</f>
        <v>Accrued Expenses</v>
      </c>
      <c r="K7318">
        <f>YEAR(tbl_GL[[#This Row],[Date]])</f>
        <v>2019</v>
      </c>
    </row>
    <row r="7319" spans="1:11" x14ac:dyDescent="0.35">
      <c r="A7319">
        <v>1074.2</v>
      </c>
      <c r="B7319" s="24">
        <v>43704</v>
      </c>
      <c r="C7319">
        <v>3</v>
      </c>
      <c r="D7319" s="13">
        <v>210</v>
      </c>
      <c r="E7319" s="13" t="s">
        <v>7</v>
      </c>
      <c r="F7319" s="17">
        <v>3038</v>
      </c>
      <c r="G7319" t="str">
        <f>_xlfn.XLOOKUP(tbl_GL[[#This Row],[Account_key]],tbl_COA[Account_key],tbl_COA[Class],"Not Found")</f>
        <v>Trading account</v>
      </c>
      <c r="H7319" t="str">
        <f>_xlfn.XLOOKUP(tbl_GL[[#This Row],[Account_key]],tbl_COA[Account_key],tbl_COA[SubClass],"Not Found")</f>
        <v>Sales</v>
      </c>
      <c r="I7319" t="str">
        <f>_xlfn.XLOOKUP(tbl_GL[[#This Row],[Account_key]],tbl_COA[Account_key],tbl_COA[SubClass2],"Not Found")</f>
        <v>Sales</v>
      </c>
      <c r="J7319" t="str">
        <f>_xlfn.XLOOKUP(tbl_GL[[#This Row],[Account_key]],tbl_COA[Account_key],tbl_COA[SubAccount],,0)</f>
        <v>Sales</v>
      </c>
      <c r="K7319">
        <f>YEAR(tbl_GL[[#This Row],[Date]])</f>
        <v>2019</v>
      </c>
    </row>
    <row r="7320" spans="1:11" x14ac:dyDescent="0.35">
      <c r="A7320">
        <v>1075.0999999999999</v>
      </c>
      <c r="B7320" s="24">
        <v>43704</v>
      </c>
      <c r="C7320">
        <v>3</v>
      </c>
      <c r="D7320" s="13">
        <v>10</v>
      </c>
      <c r="E7320" s="13" t="s">
        <v>7</v>
      </c>
      <c r="F7320" s="17">
        <v>3038</v>
      </c>
      <c r="G7320" t="str">
        <f>_xlfn.XLOOKUP(tbl_GL[[#This Row],[Account_key]],tbl_COA[Account_key],tbl_COA[Class],"Not Found")</f>
        <v>Assets</v>
      </c>
      <c r="H7320" t="str">
        <f>_xlfn.XLOOKUP(tbl_GL[[#This Row],[Account_key]],tbl_COA[Account_key],tbl_COA[SubClass],"Not Found")</f>
        <v>Assets</v>
      </c>
      <c r="I7320" t="str">
        <f>_xlfn.XLOOKUP(tbl_GL[[#This Row],[Account_key]],tbl_COA[Account_key],tbl_COA[SubClass2],"Not Found")</f>
        <v>Current Assets</v>
      </c>
      <c r="J7320" t="str">
        <f>_xlfn.XLOOKUP(tbl_GL[[#This Row],[Account_key]],tbl_COA[Account_key],tbl_COA[SubAccount],,0)</f>
        <v>Cash at Bank</v>
      </c>
      <c r="K7320">
        <f>YEAR(tbl_GL[[#This Row],[Date]])</f>
        <v>2019</v>
      </c>
    </row>
    <row r="7321" spans="1:11" x14ac:dyDescent="0.35">
      <c r="A7321">
        <v>1075.2</v>
      </c>
      <c r="B7321" s="24">
        <v>43704</v>
      </c>
      <c r="C7321">
        <v>3</v>
      </c>
      <c r="D7321" s="13">
        <v>230</v>
      </c>
      <c r="E7321" s="13" t="s">
        <v>4</v>
      </c>
      <c r="F7321" s="17">
        <v>-3607</v>
      </c>
      <c r="G7321" t="str">
        <f>_xlfn.XLOOKUP(tbl_GL[[#This Row],[Account_key]],tbl_COA[Account_key],tbl_COA[Class],"Not Found")</f>
        <v>Trading account</v>
      </c>
      <c r="H7321" t="str">
        <f>_xlfn.XLOOKUP(tbl_GL[[#This Row],[Account_key]],tbl_COA[Account_key],tbl_COA[SubClass],"Not Found")</f>
        <v>Cost of Sales</v>
      </c>
      <c r="I7321" t="str">
        <f>_xlfn.XLOOKUP(tbl_GL[[#This Row],[Account_key]],tbl_COA[Account_key],tbl_COA[SubClass2],"Not Found")</f>
        <v>Cost of Sales</v>
      </c>
      <c r="J7321" t="str">
        <f>_xlfn.XLOOKUP(tbl_GL[[#This Row],[Account_key]],tbl_COA[Account_key],tbl_COA[SubAccount],,0)</f>
        <v>Cost of Sales</v>
      </c>
      <c r="K7321">
        <f>YEAR(tbl_GL[[#This Row],[Date]])</f>
        <v>2019</v>
      </c>
    </row>
    <row r="7322" spans="1:11" x14ac:dyDescent="0.35">
      <c r="A7322">
        <v>1076.0999999999999</v>
      </c>
      <c r="B7322" s="24">
        <v>43704</v>
      </c>
      <c r="C7322">
        <v>3</v>
      </c>
      <c r="D7322" s="13">
        <v>60</v>
      </c>
      <c r="E7322" s="13" t="s">
        <v>4</v>
      </c>
      <c r="F7322" s="17">
        <v>-3607</v>
      </c>
      <c r="G7322" t="str">
        <f>_xlfn.XLOOKUP(tbl_GL[[#This Row],[Account_key]],tbl_COA[Account_key],tbl_COA[Class],"Not Found")</f>
        <v>Assets</v>
      </c>
      <c r="H7322" t="str">
        <f>_xlfn.XLOOKUP(tbl_GL[[#This Row],[Account_key]],tbl_COA[Account_key],tbl_COA[SubClass],"Not Found")</f>
        <v>Assets</v>
      </c>
      <c r="I7322" t="str">
        <f>_xlfn.XLOOKUP(tbl_GL[[#This Row],[Account_key]],tbl_COA[Account_key],tbl_COA[SubClass2],"Not Found")</f>
        <v>Current Assets</v>
      </c>
      <c r="J7322" t="str">
        <f>_xlfn.XLOOKUP(tbl_GL[[#This Row],[Account_key]],tbl_COA[Account_key],tbl_COA[SubAccount],,0)</f>
        <v>Inventory</v>
      </c>
      <c r="K7322">
        <f>YEAR(tbl_GL[[#This Row],[Date]])</f>
        <v>2019</v>
      </c>
    </row>
    <row r="7323" spans="1:11" x14ac:dyDescent="0.35">
      <c r="A7323">
        <v>1076.2</v>
      </c>
      <c r="B7323" s="24">
        <v>43704</v>
      </c>
      <c r="C7323">
        <v>3</v>
      </c>
      <c r="D7323" s="13">
        <v>210</v>
      </c>
      <c r="E7323" s="13" t="s">
        <v>8</v>
      </c>
      <c r="F7323" s="17">
        <v>14462</v>
      </c>
      <c r="G7323" t="str">
        <f>_xlfn.XLOOKUP(tbl_GL[[#This Row],[Account_key]],tbl_COA[Account_key],tbl_COA[Class],"Not Found")</f>
        <v>Trading account</v>
      </c>
      <c r="H7323" t="str">
        <f>_xlfn.XLOOKUP(tbl_GL[[#This Row],[Account_key]],tbl_COA[Account_key],tbl_COA[SubClass],"Not Found")</f>
        <v>Sales</v>
      </c>
      <c r="I7323" t="str">
        <f>_xlfn.XLOOKUP(tbl_GL[[#This Row],[Account_key]],tbl_COA[Account_key],tbl_COA[SubClass2],"Not Found")</f>
        <v>Sales</v>
      </c>
      <c r="J7323" t="str">
        <f>_xlfn.XLOOKUP(tbl_GL[[#This Row],[Account_key]],tbl_COA[Account_key],tbl_COA[SubAccount],,0)</f>
        <v>Sales</v>
      </c>
      <c r="K7323">
        <f>YEAR(tbl_GL[[#This Row],[Date]])</f>
        <v>2019</v>
      </c>
    </row>
    <row r="7324" spans="1:11" x14ac:dyDescent="0.35">
      <c r="A7324">
        <v>1077.0999999999999</v>
      </c>
      <c r="B7324" s="24">
        <v>43704</v>
      </c>
      <c r="C7324">
        <v>3</v>
      </c>
      <c r="D7324" s="13">
        <v>30</v>
      </c>
      <c r="E7324" s="13" t="s">
        <v>8</v>
      </c>
      <c r="F7324" s="17">
        <v>14462</v>
      </c>
      <c r="G7324" t="str">
        <f>_xlfn.XLOOKUP(tbl_GL[[#This Row],[Account_key]],tbl_COA[Account_key],tbl_COA[Class],"Not Found")</f>
        <v>Assets</v>
      </c>
      <c r="H7324" t="str">
        <f>_xlfn.XLOOKUP(tbl_GL[[#This Row],[Account_key]],tbl_COA[Account_key],tbl_COA[SubClass],"Not Found")</f>
        <v>Assets</v>
      </c>
      <c r="I7324" t="str">
        <f>_xlfn.XLOOKUP(tbl_GL[[#This Row],[Account_key]],tbl_COA[Account_key],tbl_COA[SubClass2],"Not Found")</f>
        <v>Current Assets</v>
      </c>
      <c r="J7324" t="str">
        <f>_xlfn.XLOOKUP(tbl_GL[[#This Row],[Account_key]],tbl_COA[Account_key],tbl_COA[SubAccount],,0)</f>
        <v>Trade Receivables</v>
      </c>
      <c r="K7324">
        <f>YEAR(tbl_GL[[#This Row],[Date]])</f>
        <v>2019</v>
      </c>
    </row>
    <row r="7325" spans="1:11" x14ac:dyDescent="0.35">
      <c r="A7325">
        <v>1077.2</v>
      </c>
      <c r="B7325" s="24">
        <v>43706</v>
      </c>
      <c r="C7325">
        <v>3</v>
      </c>
      <c r="D7325" s="13">
        <v>10</v>
      </c>
      <c r="E7325" s="13" t="s">
        <v>98</v>
      </c>
      <c r="F7325" s="17">
        <v>-2295</v>
      </c>
      <c r="G7325" t="str">
        <f>_xlfn.XLOOKUP(tbl_GL[[#This Row],[Account_key]],tbl_COA[Account_key],tbl_COA[Class],"Not Found")</f>
        <v>Assets</v>
      </c>
      <c r="H7325" t="str">
        <f>_xlfn.XLOOKUP(tbl_GL[[#This Row],[Account_key]],tbl_COA[Account_key],tbl_COA[SubClass],"Not Found")</f>
        <v>Assets</v>
      </c>
      <c r="I7325" t="str">
        <f>_xlfn.XLOOKUP(tbl_GL[[#This Row],[Account_key]],tbl_COA[Account_key],tbl_COA[SubClass2],"Not Found")</f>
        <v>Current Assets</v>
      </c>
      <c r="J7325" t="str">
        <f>_xlfn.XLOOKUP(tbl_GL[[#This Row],[Account_key]],tbl_COA[Account_key],tbl_COA[SubAccount],,0)</f>
        <v>Cash at Bank</v>
      </c>
      <c r="K7325">
        <f>YEAR(tbl_GL[[#This Row],[Date]])</f>
        <v>2019</v>
      </c>
    </row>
    <row r="7326" spans="1:11" x14ac:dyDescent="0.35">
      <c r="A7326">
        <v>1078.0999999999999</v>
      </c>
      <c r="B7326" s="24">
        <v>43706</v>
      </c>
      <c r="C7326">
        <v>3</v>
      </c>
      <c r="D7326" s="13">
        <v>120</v>
      </c>
      <c r="E7326" s="13" t="s">
        <v>98</v>
      </c>
      <c r="F7326" s="17">
        <v>-2295</v>
      </c>
      <c r="G7326" t="str">
        <f>_xlfn.XLOOKUP(tbl_GL[[#This Row],[Account_key]],tbl_COA[Account_key],tbl_COA[Class],"Not Found")</f>
        <v>Liabilities and Owners Equity</v>
      </c>
      <c r="H7326" t="str">
        <f>_xlfn.XLOOKUP(tbl_GL[[#This Row],[Account_key]],tbl_COA[Account_key],tbl_COA[SubClass],"Not Found")</f>
        <v>Liabilities</v>
      </c>
      <c r="I7326" t="str">
        <f>_xlfn.XLOOKUP(tbl_GL[[#This Row],[Account_key]],tbl_COA[Account_key],tbl_COA[SubClass2],"Not Found")</f>
        <v>Current Liabilities</v>
      </c>
      <c r="J7326" t="str">
        <f>_xlfn.XLOOKUP(tbl_GL[[#This Row],[Account_key]],tbl_COA[Account_key],tbl_COA[SubAccount],,0)</f>
        <v>Accrued Expenses</v>
      </c>
      <c r="K7326">
        <f>YEAR(tbl_GL[[#This Row],[Date]])</f>
        <v>2019</v>
      </c>
    </row>
    <row r="7327" spans="1:11" x14ac:dyDescent="0.35">
      <c r="A7327">
        <v>1078.2</v>
      </c>
      <c r="B7327" s="24">
        <v>43707</v>
      </c>
      <c r="C7327">
        <v>3</v>
      </c>
      <c r="D7327" s="13">
        <v>320</v>
      </c>
      <c r="E7327" s="13" t="s">
        <v>99</v>
      </c>
      <c r="F7327" s="17">
        <v>-125</v>
      </c>
      <c r="G7327" t="str">
        <f>_xlfn.XLOOKUP(tbl_GL[[#This Row],[Account_key]],tbl_COA[Account_key],tbl_COA[Class],"Not Found")</f>
        <v>Operating account</v>
      </c>
      <c r="H7327" t="str">
        <f>_xlfn.XLOOKUP(tbl_GL[[#This Row],[Account_key]],tbl_COA[Account_key],tbl_COA[SubClass],"Not Found")</f>
        <v>Operating Expenses</v>
      </c>
      <c r="I7327" t="str">
        <f>_xlfn.XLOOKUP(tbl_GL[[#This Row],[Account_key]],tbl_COA[Account_key],tbl_COA[SubClass2],"Not Found")</f>
        <v>Administration</v>
      </c>
      <c r="J7327" t="str">
        <f>_xlfn.XLOOKUP(tbl_GL[[#This Row],[Account_key]],tbl_COA[Account_key],tbl_COA[SubAccount],,0)</f>
        <v>Professional Services</v>
      </c>
      <c r="K7327">
        <f>YEAR(tbl_GL[[#This Row],[Date]])</f>
        <v>2019</v>
      </c>
    </row>
    <row r="7328" spans="1:11" x14ac:dyDescent="0.35">
      <c r="A7328">
        <v>1079.0999999999999</v>
      </c>
      <c r="B7328" s="24">
        <v>43707</v>
      </c>
      <c r="C7328">
        <v>3</v>
      </c>
      <c r="D7328" s="13">
        <v>20</v>
      </c>
      <c r="E7328" s="13" t="s">
        <v>99</v>
      </c>
      <c r="F7328" s="17">
        <v>-125</v>
      </c>
      <c r="G7328" t="str">
        <f>_xlfn.XLOOKUP(tbl_GL[[#This Row],[Account_key]],tbl_COA[Account_key],tbl_COA[Class],"Not Found")</f>
        <v>Assets</v>
      </c>
      <c r="H7328" t="str">
        <f>_xlfn.XLOOKUP(tbl_GL[[#This Row],[Account_key]],tbl_COA[Account_key],tbl_COA[SubClass],"Not Found")</f>
        <v>Assets</v>
      </c>
      <c r="I7328" t="str">
        <f>_xlfn.XLOOKUP(tbl_GL[[#This Row],[Account_key]],tbl_COA[Account_key],tbl_COA[SubClass2],"Not Found")</f>
        <v>Current Assets</v>
      </c>
      <c r="J7328" t="str">
        <f>_xlfn.XLOOKUP(tbl_GL[[#This Row],[Account_key]],tbl_COA[Account_key],tbl_COA[SubAccount],,0)</f>
        <v>Cash in hand</v>
      </c>
      <c r="K7328">
        <f>YEAR(tbl_GL[[#This Row],[Date]])</f>
        <v>2019</v>
      </c>
    </row>
    <row r="7329" spans="1:11" x14ac:dyDescent="0.35">
      <c r="A7329">
        <v>1079.2</v>
      </c>
      <c r="B7329" s="24">
        <v>43707</v>
      </c>
      <c r="C7329">
        <v>3</v>
      </c>
      <c r="D7329" s="13">
        <v>10</v>
      </c>
      <c r="E7329" s="13" t="s">
        <v>98</v>
      </c>
      <c r="F7329" s="17">
        <v>-2055</v>
      </c>
      <c r="G7329" t="str">
        <f>_xlfn.XLOOKUP(tbl_GL[[#This Row],[Account_key]],tbl_COA[Account_key],tbl_COA[Class],"Not Found")</f>
        <v>Assets</v>
      </c>
      <c r="H7329" t="str">
        <f>_xlfn.XLOOKUP(tbl_GL[[#This Row],[Account_key]],tbl_COA[Account_key],tbl_COA[SubClass],"Not Found")</f>
        <v>Assets</v>
      </c>
      <c r="I7329" t="str">
        <f>_xlfn.XLOOKUP(tbl_GL[[#This Row],[Account_key]],tbl_COA[Account_key],tbl_COA[SubClass2],"Not Found")</f>
        <v>Current Assets</v>
      </c>
      <c r="J7329" t="str">
        <f>_xlfn.XLOOKUP(tbl_GL[[#This Row],[Account_key]],tbl_COA[Account_key],tbl_COA[SubAccount],,0)</f>
        <v>Cash at Bank</v>
      </c>
      <c r="K7329">
        <f>YEAR(tbl_GL[[#This Row],[Date]])</f>
        <v>2019</v>
      </c>
    </row>
    <row r="7330" spans="1:11" x14ac:dyDescent="0.35">
      <c r="A7330">
        <v>1080.0999999999999</v>
      </c>
      <c r="B7330" s="24">
        <v>43707</v>
      </c>
      <c r="C7330">
        <v>3</v>
      </c>
      <c r="D7330" s="13">
        <v>120</v>
      </c>
      <c r="E7330" s="13" t="s">
        <v>98</v>
      </c>
      <c r="F7330" s="17">
        <v>-2055</v>
      </c>
      <c r="G7330" t="str">
        <f>_xlfn.XLOOKUP(tbl_GL[[#This Row],[Account_key]],tbl_COA[Account_key],tbl_COA[Class],"Not Found")</f>
        <v>Liabilities and Owners Equity</v>
      </c>
      <c r="H7330" t="str">
        <f>_xlfn.XLOOKUP(tbl_GL[[#This Row],[Account_key]],tbl_COA[Account_key],tbl_COA[SubClass],"Not Found")</f>
        <v>Liabilities</v>
      </c>
      <c r="I7330" t="str">
        <f>_xlfn.XLOOKUP(tbl_GL[[#This Row],[Account_key]],tbl_COA[Account_key],tbl_COA[SubClass2],"Not Found")</f>
        <v>Current Liabilities</v>
      </c>
      <c r="J7330" t="str">
        <f>_xlfn.XLOOKUP(tbl_GL[[#This Row],[Account_key]],tbl_COA[Account_key],tbl_COA[SubAccount],,0)</f>
        <v>Accrued Expenses</v>
      </c>
      <c r="K7330">
        <f>YEAR(tbl_GL[[#This Row],[Date]])</f>
        <v>2019</v>
      </c>
    </row>
    <row r="7331" spans="1:11" x14ac:dyDescent="0.35">
      <c r="A7331">
        <v>1080.2</v>
      </c>
      <c r="B7331" s="24">
        <v>43707</v>
      </c>
      <c r="C7331">
        <v>3</v>
      </c>
      <c r="D7331" s="13">
        <v>10</v>
      </c>
      <c r="E7331" s="13" t="s">
        <v>98</v>
      </c>
      <c r="F7331" s="17">
        <v>-2291</v>
      </c>
      <c r="G7331" t="str">
        <f>_xlfn.XLOOKUP(tbl_GL[[#This Row],[Account_key]],tbl_COA[Account_key],tbl_COA[Class],"Not Found")</f>
        <v>Assets</v>
      </c>
      <c r="H7331" t="str">
        <f>_xlfn.XLOOKUP(tbl_GL[[#This Row],[Account_key]],tbl_COA[Account_key],tbl_COA[SubClass],"Not Found")</f>
        <v>Assets</v>
      </c>
      <c r="I7331" t="str">
        <f>_xlfn.XLOOKUP(tbl_GL[[#This Row],[Account_key]],tbl_COA[Account_key],tbl_COA[SubClass2],"Not Found")</f>
        <v>Current Assets</v>
      </c>
      <c r="J7331" t="str">
        <f>_xlfn.XLOOKUP(tbl_GL[[#This Row],[Account_key]],tbl_COA[Account_key],tbl_COA[SubAccount],,0)</f>
        <v>Cash at Bank</v>
      </c>
      <c r="K7331">
        <f>YEAR(tbl_GL[[#This Row],[Date]])</f>
        <v>2019</v>
      </c>
    </row>
    <row r="7332" spans="1:11" x14ac:dyDescent="0.35">
      <c r="A7332">
        <v>1081.0999999999999</v>
      </c>
      <c r="B7332" s="24">
        <v>43707</v>
      </c>
      <c r="C7332">
        <v>3</v>
      </c>
      <c r="D7332" s="13">
        <v>120</v>
      </c>
      <c r="E7332" s="13" t="s">
        <v>98</v>
      </c>
      <c r="F7332" s="17">
        <v>-2291</v>
      </c>
      <c r="G7332" t="str">
        <f>_xlfn.XLOOKUP(tbl_GL[[#This Row],[Account_key]],tbl_COA[Account_key],tbl_COA[Class],"Not Found")</f>
        <v>Liabilities and Owners Equity</v>
      </c>
      <c r="H7332" t="str">
        <f>_xlfn.XLOOKUP(tbl_GL[[#This Row],[Account_key]],tbl_COA[Account_key],tbl_COA[SubClass],"Not Found")</f>
        <v>Liabilities</v>
      </c>
      <c r="I7332" t="str">
        <f>_xlfn.XLOOKUP(tbl_GL[[#This Row],[Account_key]],tbl_COA[Account_key],tbl_COA[SubClass2],"Not Found")</f>
        <v>Current Liabilities</v>
      </c>
      <c r="J7332" t="str">
        <f>_xlfn.XLOOKUP(tbl_GL[[#This Row],[Account_key]],tbl_COA[Account_key],tbl_COA[SubAccount],,0)</f>
        <v>Accrued Expenses</v>
      </c>
      <c r="K7332">
        <f>YEAR(tbl_GL[[#This Row],[Date]])</f>
        <v>2019</v>
      </c>
    </row>
    <row r="7333" spans="1:11" x14ac:dyDescent="0.35">
      <c r="A7333">
        <v>1081.2</v>
      </c>
      <c r="B7333" s="24">
        <v>43708</v>
      </c>
      <c r="C7333">
        <v>3</v>
      </c>
      <c r="D7333" s="13">
        <v>10</v>
      </c>
      <c r="E7333" s="13" t="s">
        <v>110</v>
      </c>
      <c r="F7333" s="17">
        <v>-14</v>
      </c>
      <c r="G7333" t="str">
        <f>_xlfn.XLOOKUP(tbl_GL[[#This Row],[Account_key]],tbl_COA[Account_key],tbl_COA[Class],"Not Found")</f>
        <v>Assets</v>
      </c>
      <c r="H7333" t="str">
        <f>_xlfn.XLOOKUP(tbl_GL[[#This Row],[Account_key]],tbl_COA[Account_key],tbl_COA[SubClass],"Not Found")</f>
        <v>Assets</v>
      </c>
      <c r="I7333" t="str">
        <f>_xlfn.XLOOKUP(tbl_GL[[#This Row],[Account_key]],tbl_COA[Account_key],tbl_COA[SubClass2],"Not Found")</f>
        <v>Current Assets</v>
      </c>
      <c r="J7333" t="str">
        <f>_xlfn.XLOOKUP(tbl_GL[[#This Row],[Account_key]],tbl_COA[Account_key],tbl_COA[SubAccount],,0)</f>
        <v>Cash at Bank</v>
      </c>
      <c r="K7333">
        <f>YEAR(tbl_GL[[#This Row],[Date]])</f>
        <v>2019</v>
      </c>
    </row>
    <row r="7334" spans="1:11" x14ac:dyDescent="0.35">
      <c r="A7334">
        <v>1082.0999999999999</v>
      </c>
      <c r="B7334" s="24">
        <v>43708</v>
      </c>
      <c r="C7334">
        <v>3</v>
      </c>
      <c r="D7334" s="13">
        <v>430</v>
      </c>
      <c r="E7334" s="13" t="s">
        <v>110</v>
      </c>
      <c r="F7334" s="17">
        <v>-14</v>
      </c>
      <c r="G7334" t="str">
        <f>_xlfn.XLOOKUP(tbl_GL[[#This Row],[Account_key]],tbl_COA[Account_key],tbl_COA[Class],"Not Found")</f>
        <v>Non-operating</v>
      </c>
      <c r="H7334" t="str">
        <f>_xlfn.XLOOKUP(tbl_GL[[#This Row],[Account_key]],tbl_COA[Account_key],tbl_COA[SubClass],"Not Found")</f>
        <v>Exchange Loss/Gain</v>
      </c>
      <c r="I7334" t="str">
        <f>_xlfn.XLOOKUP(tbl_GL[[#This Row],[Account_key]],tbl_COA[Account_key],tbl_COA[SubClass2],"Not Found")</f>
        <v>Exchange Loss/Gain</v>
      </c>
      <c r="J7334" t="str">
        <f>_xlfn.XLOOKUP(tbl_GL[[#This Row],[Account_key]],tbl_COA[Account_key],tbl_COA[SubAccount],,0)</f>
        <v>Exchange Loss/Gain</v>
      </c>
      <c r="K7334">
        <f>YEAR(tbl_GL[[#This Row],[Date]])</f>
        <v>2019</v>
      </c>
    </row>
    <row r="7335" spans="1:11" x14ac:dyDescent="0.35">
      <c r="A7335">
        <v>1082.2</v>
      </c>
      <c r="B7335" s="24">
        <v>43708</v>
      </c>
      <c r="C7335">
        <v>3</v>
      </c>
      <c r="D7335" s="13">
        <v>10</v>
      </c>
      <c r="E7335" s="13" t="s">
        <v>113</v>
      </c>
      <c r="F7335" s="17">
        <v>111</v>
      </c>
      <c r="G7335" t="str">
        <f>_xlfn.XLOOKUP(tbl_GL[[#This Row],[Account_key]],tbl_COA[Account_key],tbl_COA[Class],"Not Found")</f>
        <v>Assets</v>
      </c>
      <c r="H7335" t="str">
        <f>_xlfn.XLOOKUP(tbl_GL[[#This Row],[Account_key]],tbl_COA[Account_key],tbl_COA[SubClass],"Not Found")</f>
        <v>Assets</v>
      </c>
      <c r="I7335" t="str">
        <f>_xlfn.XLOOKUP(tbl_GL[[#This Row],[Account_key]],tbl_COA[Account_key],tbl_COA[SubClass2],"Not Found")</f>
        <v>Current Assets</v>
      </c>
      <c r="J7335" t="str">
        <f>_xlfn.XLOOKUP(tbl_GL[[#This Row],[Account_key]],tbl_COA[Account_key],tbl_COA[SubAccount],,0)</f>
        <v>Cash at Bank</v>
      </c>
      <c r="K7335">
        <f>YEAR(tbl_GL[[#This Row],[Date]])</f>
        <v>2019</v>
      </c>
    </row>
    <row r="7336" spans="1:11" x14ac:dyDescent="0.35">
      <c r="A7336">
        <v>1083.0999999999999</v>
      </c>
      <c r="B7336" s="24">
        <v>43708</v>
      </c>
      <c r="C7336">
        <v>3</v>
      </c>
      <c r="D7336" s="13">
        <v>410</v>
      </c>
      <c r="E7336" s="13" t="s">
        <v>113</v>
      </c>
      <c r="F7336" s="17">
        <v>111</v>
      </c>
      <c r="G7336" t="str">
        <f>_xlfn.XLOOKUP(tbl_GL[[#This Row],[Account_key]],tbl_COA[Account_key],tbl_COA[Class],"Not Found")</f>
        <v>Non-operating</v>
      </c>
      <c r="H7336" t="str">
        <f>_xlfn.XLOOKUP(tbl_GL[[#This Row],[Account_key]],tbl_COA[Account_key],tbl_COA[SubClass],"Not Found")</f>
        <v>Interest Income</v>
      </c>
      <c r="I7336" t="str">
        <f>_xlfn.XLOOKUP(tbl_GL[[#This Row],[Account_key]],tbl_COA[Account_key],tbl_COA[SubClass2],"Not Found")</f>
        <v>Interest Income</v>
      </c>
      <c r="J7336" t="str">
        <f>_xlfn.XLOOKUP(tbl_GL[[#This Row],[Account_key]],tbl_COA[Account_key],tbl_COA[SubAccount],,0)</f>
        <v>Interest Income</v>
      </c>
      <c r="K7336">
        <f>YEAR(tbl_GL[[#This Row],[Date]])</f>
        <v>2019</v>
      </c>
    </row>
    <row r="7337" spans="1:11" x14ac:dyDescent="0.35">
      <c r="A7337">
        <v>1083.2</v>
      </c>
      <c r="B7337" s="24">
        <v>43708</v>
      </c>
      <c r="C7337">
        <v>3</v>
      </c>
      <c r="D7337" s="13">
        <v>400</v>
      </c>
      <c r="E7337" s="13" t="s">
        <v>104</v>
      </c>
      <c r="F7337" s="17">
        <v>-125</v>
      </c>
      <c r="G7337" t="str">
        <f>_xlfn.XLOOKUP(tbl_GL[[#This Row],[Account_key]],tbl_COA[Account_key],tbl_COA[Class],"Not Found")</f>
        <v>Operating account</v>
      </c>
      <c r="H7337" t="str">
        <f>_xlfn.XLOOKUP(tbl_GL[[#This Row],[Account_key]],tbl_COA[Account_key],tbl_COA[SubClass],"Not Found")</f>
        <v>Depreciation &amp; Amortization</v>
      </c>
      <c r="I7337" t="str">
        <f>_xlfn.XLOOKUP(tbl_GL[[#This Row],[Account_key]],tbl_COA[Account_key],tbl_COA[SubClass2],"Not Found")</f>
        <v>Amortization</v>
      </c>
      <c r="J7337" t="str">
        <f>_xlfn.XLOOKUP(tbl_GL[[#This Row],[Account_key]],tbl_COA[Account_key],tbl_COA[SubAccount],,0)</f>
        <v>Amortization of Intangible Assets</v>
      </c>
      <c r="K7337">
        <f>YEAR(tbl_GL[[#This Row],[Date]])</f>
        <v>2019</v>
      </c>
    </row>
    <row r="7338" spans="1:11" x14ac:dyDescent="0.35">
      <c r="A7338">
        <v>1084.0999999999999</v>
      </c>
      <c r="B7338" s="24">
        <v>43708</v>
      </c>
      <c r="C7338">
        <v>3</v>
      </c>
      <c r="D7338" s="13">
        <v>100</v>
      </c>
      <c r="E7338" s="13" t="s">
        <v>104</v>
      </c>
      <c r="F7338" s="17">
        <v>-125</v>
      </c>
      <c r="G7338" t="str">
        <f>_xlfn.XLOOKUP(tbl_GL[[#This Row],[Account_key]],tbl_COA[Account_key],tbl_COA[Class],"Not Found")</f>
        <v>Assets</v>
      </c>
      <c r="H7338" t="str">
        <f>_xlfn.XLOOKUP(tbl_GL[[#This Row],[Account_key]],tbl_COA[Account_key],tbl_COA[SubClass],"Not Found")</f>
        <v>Assets</v>
      </c>
      <c r="I7338" t="str">
        <f>_xlfn.XLOOKUP(tbl_GL[[#This Row],[Account_key]],tbl_COA[Account_key],tbl_COA[SubClass2],"Not Found")</f>
        <v>Non-Current Assets</v>
      </c>
      <c r="J7338" t="str">
        <f>_xlfn.XLOOKUP(tbl_GL[[#This Row],[Account_key]],tbl_COA[Account_key],tbl_COA[SubAccount],,0)</f>
        <v>Patents and trademarks</v>
      </c>
      <c r="K7338">
        <f>YEAR(tbl_GL[[#This Row],[Date]])</f>
        <v>2019</v>
      </c>
    </row>
    <row r="7339" spans="1:11" x14ac:dyDescent="0.35">
      <c r="A7339">
        <v>1084.2</v>
      </c>
      <c r="B7339" s="24">
        <v>43708</v>
      </c>
      <c r="C7339">
        <v>3</v>
      </c>
      <c r="D7339" s="13">
        <v>440</v>
      </c>
      <c r="E7339" s="13" t="s">
        <v>112</v>
      </c>
      <c r="F7339" s="17">
        <v>-225</v>
      </c>
      <c r="G7339" t="str">
        <f>_xlfn.XLOOKUP(tbl_GL[[#This Row],[Account_key]],tbl_COA[Account_key],tbl_COA[Class],"Not Found")</f>
        <v>Interest &amp; Tax</v>
      </c>
      <c r="H7339" t="str">
        <f>_xlfn.XLOOKUP(tbl_GL[[#This Row],[Account_key]],tbl_COA[Account_key],tbl_COA[SubClass],"Not Found")</f>
        <v>Interest Expense</v>
      </c>
      <c r="I7339" t="str">
        <f>_xlfn.XLOOKUP(tbl_GL[[#This Row],[Account_key]],tbl_COA[Account_key],tbl_COA[SubClass2],"Not Found")</f>
        <v>Interest Expense</v>
      </c>
      <c r="J7339" t="str">
        <f>_xlfn.XLOOKUP(tbl_GL[[#This Row],[Account_key]],tbl_COA[Account_key],tbl_COA[SubAccount],,0)</f>
        <v>Interest Expense</v>
      </c>
      <c r="K7339">
        <f>YEAR(tbl_GL[[#This Row],[Date]])</f>
        <v>2019</v>
      </c>
    </row>
    <row r="7340" spans="1:11" x14ac:dyDescent="0.35">
      <c r="A7340">
        <v>1085.0999999999999</v>
      </c>
      <c r="B7340" s="24">
        <v>43708</v>
      </c>
      <c r="C7340">
        <v>3</v>
      </c>
      <c r="D7340" s="13">
        <v>121</v>
      </c>
      <c r="E7340" s="13" t="s">
        <v>112</v>
      </c>
      <c r="F7340" s="17">
        <v>225</v>
      </c>
      <c r="G7340" t="str">
        <f>_xlfn.XLOOKUP(tbl_GL[[#This Row],[Account_key]],tbl_COA[Account_key],tbl_COA[Class],"Not Found")</f>
        <v>Liabilities and Owners Equity</v>
      </c>
      <c r="H7340" t="str">
        <f>_xlfn.XLOOKUP(tbl_GL[[#This Row],[Account_key]],tbl_COA[Account_key],tbl_COA[SubClass],"Not Found")</f>
        <v>Liabilities</v>
      </c>
      <c r="I7340" t="str">
        <f>_xlfn.XLOOKUP(tbl_GL[[#This Row],[Account_key]],tbl_COA[Account_key],tbl_COA[SubClass2],"Not Found")</f>
        <v>Current Liabilities</v>
      </c>
      <c r="J7340" t="str">
        <f>_xlfn.XLOOKUP(tbl_GL[[#This Row],[Account_key]],tbl_COA[Account_key],tbl_COA[SubAccount],,0)</f>
        <v>Interest Payable</v>
      </c>
      <c r="K7340">
        <f>YEAR(tbl_GL[[#This Row],[Date]])</f>
        <v>2019</v>
      </c>
    </row>
    <row r="7341" spans="1:11" x14ac:dyDescent="0.35">
      <c r="A7341">
        <v>1085.2</v>
      </c>
      <c r="B7341" s="24">
        <v>43708</v>
      </c>
      <c r="C7341">
        <v>3</v>
      </c>
      <c r="D7341" s="13">
        <v>450</v>
      </c>
      <c r="E7341" s="23" t="s">
        <v>108</v>
      </c>
      <c r="F7341" s="17">
        <v>-3016</v>
      </c>
      <c r="G7341" t="str">
        <f>_xlfn.XLOOKUP(tbl_GL[[#This Row],[Account_key]],tbl_COA[Account_key],tbl_COA[Class],"Not Found")</f>
        <v>Interest &amp; Tax</v>
      </c>
      <c r="H7341" t="str">
        <f>_xlfn.XLOOKUP(tbl_GL[[#This Row],[Account_key]],tbl_COA[Account_key],tbl_COA[SubClass],"Not Found")</f>
        <v>Taxation</v>
      </c>
      <c r="I7341" t="str">
        <f>_xlfn.XLOOKUP(tbl_GL[[#This Row],[Account_key]],tbl_COA[Account_key],tbl_COA[SubClass2],"Not Found")</f>
        <v>Taxation</v>
      </c>
      <c r="J7341" t="str">
        <f>_xlfn.XLOOKUP(tbl_GL[[#This Row],[Account_key]],tbl_COA[Account_key],tbl_COA[SubAccount],,0)</f>
        <v>Taxation</v>
      </c>
      <c r="K7341">
        <f>YEAR(tbl_GL[[#This Row],[Date]])</f>
        <v>2019</v>
      </c>
    </row>
    <row r="7342" spans="1:11" x14ac:dyDescent="0.35">
      <c r="A7342">
        <v>1086.0999999999999</v>
      </c>
      <c r="B7342" s="24">
        <v>43708</v>
      </c>
      <c r="C7342">
        <v>3</v>
      </c>
      <c r="D7342" s="13">
        <v>122</v>
      </c>
      <c r="E7342" s="23" t="s">
        <v>108</v>
      </c>
      <c r="F7342" s="17">
        <v>3016</v>
      </c>
      <c r="G7342" t="str">
        <f>_xlfn.XLOOKUP(tbl_GL[[#This Row],[Account_key]],tbl_COA[Account_key],tbl_COA[Class],"Not Found")</f>
        <v>Liabilities and Owners Equity</v>
      </c>
      <c r="H7342" t="str">
        <f>_xlfn.XLOOKUP(tbl_GL[[#This Row],[Account_key]],tbl_COA[Account_key],tbl_COA[SubClass],"Not Found")</f>
        <v>Liabilities</v>
      </c>
      <c r="I7342" t="str">
        <f>_xlfn.XLOOKUP(tbl_GL[[#This Row],[Account_key]],tbl_COA[Account_key],tbl_COA[SubClass2],"Not Found")</f>
        <v>Current Liabilities</v>
      </c>
      <c r="J7342" t="str">
        <f>_xlfn.XLOOKUP(tbl_GL[[#This Row],[Account_key]],tbl_COA[Account_key],tbl_COA[SubAccount],,0)</f>
        <v>Tax payable</v>
      </c>
      <c r="K7342">
        <f>YEAR(tbl_GL[[#This Row],[Date]])</f>
        <v>2019</v>
      </c>
    </row>
    <row r="7343" spans="1:11" x14ac:dyDescent="0.35">
      <c r="A7343">
        <v>1086.2</v>
      </c>
      <c r="B7343" s="24">
        <v>43708</v>
      </c>
      <c r="C7343">
        <v>3</v>
      </c>
      <c r="D7343" s="13">
        <v>240</v>
      </c>
      <c r="E7343" s="13" t="s">
        <v>56</v>
      </c>
      <c r="F7343" s="17">
        <v>-4500</v>
      </c>
      <c r="G7343" t="str">
        <f>_xlfn.XLOOKUP(tbl_GL[[#This Row],[Account_key]],tbl_COA[Account_key],tbl_COA[Class],"Not Found")</f>
        <v>Operating account</v>
      </c>
      <c r="H7343" t="str">
        <f>_xlfn.XLOOKUP(tbl_GL[[#This Row],[Account_key]],tbl_COA[Account_key],tbl_COA[SubClass],"Not Found")</f>
        <v>Operating Expenses</v>
      </c>
      <c r="I7343" t="str">
        <f>_xlfn.XLOOKUP(tbl_GL[[#This Row],[Account_key]],tbl_COA[Account_key],tbl_COA[SubClass2],"Not Found")</f>
        <v>Sales &amp; Distribution</v>
      </c>
      <c r="J7343" t="str">
        <f>_xlfn.XLOOKUP(tbl_GL[[#This Row],[Account_key]],tbl_COA[Account_key],tbl_COA[SubAccount],,0)</f>
        <v>Salaries</v>
      </c>
      <c r="K7343">
        <f>YEAR(tbl_GL[[#This Row],[Date]])</f>
        <v>2019</v>
      </c>
    </row>
    <row r="7344" spans="1:11" x14ac:dyDescent="0.35">
      <c r="A7344">
        <v>1087.0999999999999</v>
      </c>
      <c r="B7344" s="24">
        <v>43708</v>
      </c>
      <c r="C7344">
        <v>3</v>
      </c>
      <c r="D7344" s="13">
        <v>10</v>
      </c>
      <c r="E7344" s="13" t="s">
        <v>56</v>
      </c>
      <c r="F7344" s="17">
        <v>-4500</v>
      </c>
      <c r="G7344" t="str">
        <f>_xlfn.XLOOKUP(tbl_GL[[#This Row],[Account_key]],tbl_COA[Account_key],tbl_COA[Class],"Not Found")</f>
        <v>Assets</v>
      </c>
      <c r="H7344" t="str">
        <f>_xlfn.XLOOKUP(tbl_GL[[#This Row],[Account_key]],tbl_COA[Account_key],tbl_COA[SubClass],"Not Found")</f>
        <v>Assets</v>
      </c>
      <c r="I7344" t="str">
        <f>_xlfn.XLOOKUP(tbl_GL[[#This Row],[Account_key]],tbl_COA[Account_key],tbl_COA[SubClass2],"Not Found")</f>
        <v>Current Assets</v>
      </c>
      <c r="J7344" t="str">
        <f>_xlfn.XLOOKUP(tbl_GL[[#This Row],[Account_key]],tbl_COA[Account_key],tbl_COA[SubAccount],,0)</f>
        <v>Cash at Bank</v>
      </c>
      <c r="K7344">
        <f>YEAR(tbl_GL[[#This Row],[Date]])</f>
        <v>2019</v>
      </c>
    </row>
    <row r="7345" spans="1:11" x14ac:dyDescent="0.35">
      <c r="A7345">
        <v>1087.2</v>
      </c>
      <c r="B7345" s="24">
        <v>43708</v>
      </c>
      <c r="C7345">
        <v>3</v>
      </c>
      <c r="D7345" s="13">
        <v>380</v>
      </c>
      <c r="E7345" s="13" t="s">
        <v>101</v>
      </c>
      <c r="F7345" s="17">
        <v>-4900</v>
      </c>
      <c r="G7345" t="str">
        <f>_xlfn.XLOOKUP(tbl_GL[[#This Row],[Account_key]],tbl_COA[Account_key],tbl_COA[Class],"Not Found")</f>
        <v>Operating account</v>
      </c>
      <c r="H7345" t="str">
        <f>_xlfn.XLOOKUP(tbl_GL[[#This Row],[Account_key]],tbl_COA[Account_key],tbl_COA[SubClass],"Not Found")</f>
        <v>Depreciation &amp; Amortization</v>
      </c>
      <c r="I7345" t="str">
        <f>_xlfn.XLOOKUP(tbl_GL[[#This Row],[Account_key]],tbl_COA[Account_key],tbl_COA[SubClass2],"Not Found")</f>
        <v>Depreciation</v>
      </c>
      <c r="J7345" t="str">
        <f>_xlfn.XLOOKUP(tbl_GL[[#This Row],[Account_key]],tbl_COA[Account_key],tbl_COA[SubAccount],,0)</f>
        <v>Equipment</v>
      </c>
      <c r="K7345">
        <f>YEAR(tbl_GL[[#This Row],[Date]])</f>
        <v>2019</v>
      </c>
    </row>
    <row r="7346" spans="1:11" x14ac:dyDescent="0.35">
      <c r="A7346">
        <v>1088.0999999999999</v>
      </c>
      <c r="B7346" s="24">
        <v>43708</v>
      </c>
      <c r="C7346">
        <v>3</v>
      </c>
      <c r="D7346" s="13">
        <v>90</v>
      </c>
      <c r="E7346" s="13" t="s">
        <v>101</v>
      </c>
      <c r="F7346" s="17">
        <v>-4900</v>
      </c>
      <c r="G7346" t="str">
        <f>_xlfn.XLOOKUP(tbl_GL[[#This Row],[Account_key]],tbl_COA[Account_key],tbl_COA[Class],"Not Found")</f>
        <v>Assets</v>
      </c>
      <c r="H7346" t="str">
        <f>_xlfn.XLOOKUP(tbl_GL[[#This Row],[Account_key]],tbl_COA[Account_key],tbl_COA[SubClass],"Not Found")</f>
        <v>Assets</v>
      </c>
      <c r="I7346" t="str">
        <f>_xlfn.XLOOKUP(tbl_GL[[#This Row],[Account_key]],tbl_COA[Account_key],tbl_COA[SubClass2],"Not Found")</f>
        <v>Non-Current Assets</v>
      </c>
      <c r="J7346" t="str">
        <f>_xlfn.XLOOKUP(tbl_GL[[#This Row],[Account_key]],tbl_COA[Account_key],tbl_COA[SubAccount],,0)</f>
        <v>Office Furniture &amp; Equipment</v>
      </c>
      <c r="K7346">
        <f>YEAR(tbl_GL[[#This Row],[Date]])</f>
        <v>2019</v>
      </c>
    </row>
    <row r="7347" spans="1:11" x14ac:dyDescent="0.35">
      <c r="A7347">
        <v>1089.2</v>
      </c>
      <c r="B7347" s="24">
        <v>43709</v>
      </c>
      <c r="C7347">
        <v>3</v>
      </c>
      <c r="D7347" s="13">
        <v>10</v>
      </c>
      <c r="E7347" s="13" t="s">
        <v>98</v>
      </c>
      <c r="F7347" s="17">
        <v>-1589</v>
      </c>
      <c r="G7347" t="str">
        <f>_xlfn.XLOOKUP(tbl_GL[[#This Row],[Account_key]],tbl_COA[Account_key],tbl_COA[Class],"Not Found")</f>
        <v>Assets</v>
      </c>
      <c r="H7347" t="str">
        <f>_xlfn.XLOOKUP(tbl_GL[[#This Row],[Account_key]],tbl_COA[Account_key],tbl_COA[SubClass],"Not Found")</f>
        <v>Assets</v>
      </c>
      <c r="I7347" t="str">
        <f>_xlfn.XLOOKUP(tbl_GL[[#This Row],[Account_key]],tbl_COA[Account_key],tbl_COA[SubClass2],"Not Found")</f>
        <v>Current Assets</v>
      </c>
      <c r="J7347" t="str">
        <f>_xlfn.XLOOKUP(tbl_GL[[#This Row],[Account_key]],tbl_COA[Account_key],tbl_COA[SubAccount],,0)</f>
        <v>Cash at Bank</v>
      </c>
      <c r="K7347">
        <f>YEAR(tbl_GL[[#This Row],[Date]])</f>
        <v>2019</v>
      </c>
    </row>
    <row r="7348" spans="1:11" x14ac:dyDescent="0.35">
      <c r="A7348">
        <v>1090.0999999999999</v>
      </c>
      <c r="B7348" s="24">
        <v>43709</v>
      </c>
      <c r="C7348">
        <v>3</v>
      </c>
      <c r="D7348" s="13">
        <v>120</v>
      </c>
      <c r="E7348" s="13" t="s">
        <v>98</v>
      </c>
      <c r="F7348" s="17">
        <v>-1589</v>
      </c>
      <c r="G7348" t="str">
        <f>_xlfn.XLOOKUP(tbl_GL[[#This Row],[Account_key]],tbl_COA[Account_key],tbl_COA[Class],"Not Found")</f>
        <v>Liabilities and Owners Equity</v>
      </c>
      <c r="H7348" t="str">
        <f>_xlfn.XLOOKUP(tbl_GL[[#This Row],[Account_key]],tbl_COA[Account_key],tbl_COA[SubClass],"Not Found")</f>
        <v>Liabilities</v>
      </c>
      <c r="I7348" t="str">
        <f>_xlfn.XLOOKUP(tbl_GL[[#This Row],[Account_key]],tbl_COA[Account_key],tbl_COA[SubClass2],"Not Found")</f>
        <v>Current Liabilities</v>
      </c>
      <c r="J7348" t="str">
        <f>_xlfn.XLOOKUP(tbl_GL[[#This Row],[Account_key]],tbl_COA[Account_key],tbl_COA[SubAccount],,0)</f>
        <v>Accrued Expenses</v>
      </c>
      <c r="K7348">
        <f>YEAR(tbl_GL[[#This Row],[Date]])</f>
        <v>2019</v>
      </c>
    </row>
    <row r="7349" spans="1:11" x14ac:dyDescent="0.35">
      <c r="A7349">
        <v>1090.2</v>
      </c>
      <c r="B7349" s="24">
        <v>43709</v>
      </c>
      <c r="C7349">
        <v>3</v>
      </c>
      <c r="D7349" s="13">
        <v>260</v>
      </c>
      <c r="E7349" s="13" t="s">
        <v>97</v>
      </c>
      <c r="F7349" s="17">
        <v>-2167</v>
      </c>
      <c r="G7349" t="str">
        <f>_xlfn.XLOOKUP(tbl_GL[[#This Row],[Account_key]],tbl_COA[Account_key],tbl_COA[Class],"Not Found")</f>
        <v>Operating account</v>
      </c>
      <c r="H7349" t="str">
        <f>_xlfn.XLOOKUP(tbl_GL[[#This Row],[Account_key]],tbl_COA[Account_key],tbl_COA[SubClass],"Not Found")</f>
        <v>Operating Expenses</v>
      </c>
      <c r="I7349" t="str">
        <f>_xlfn.XLOOKUP(tbl_GL[[#This Row],[Account_key]],tbl_COA[Account_key],tbl_COA[SubClass2],"Not Found")</f>
        <v>Marketing</v>
      </c>
      <c r="J7349" t="str">
        <f>_xlfn.XLOOKUP(tbl_GL[[#This Row],[Account_key]],tbl_COA[Account_key],tbl_COA[SubAccount],,0)</f>
        <v>Commissions</v>
      </c>
      <c r="K7349">
        <f>YEAR(tbl_GL[[#This Row],[Date]])</f>
        <v>2019</v>
      </c>
    </row>
    <row r="7350" spans="1:11" x14ac:dyDescent="0.35">
      <c r="A7350">
        <v>1091.0999999999999</v>
      </c>
      <c r="B7350" s="24">
        <v>43709</v>
      </c>
      <c r="C7350">
        <v>3</v>
      </c>
      <c r="D7350" s="13">
        <v>120</v>
      </c>
      <c r="E7350" s="13" t="s">
        <v>97</v>
      </c>
      <c r="F7350" s="17">
        <v>2167</v>
      </c>
      <c r="G7350" t="str">
        <f>_xlfn.XLOOKUP(tbl_GL[[#This Row],[Account_key]],tbl_COA[Account_key],tbl_COA[Class],"Not Found")</f>
        <v>Liabilities and Owners Equity</v>
      </c>
      <c r="H7350" t="str">
        <f>_xlfn.XLOOKUP(tbl_GL[[#This Row],[Account_key]],tbl_COA[Account_key],tbl_COA[SubClass],"Not Found")</f>
        <v>Liabilities</v>
      </c>
      <c r="I7350" t="str">
        <f>_xlfn.XLOOKUP(tbl_GL[[#This Row],[Account_key]],tbl_COA[Account_key],tbl_COA[SubClass2],"Not Found")</f>
        <v>Current Liabilities</v>
      </c>
      <c r="J7350" t="str">
        <f>_xlfn.XLOOKUP(tbl_GL[[#This Row],[Account_key]],tbl_COA[Account_key],tbl_COA[SubAccount],,0)</f>
        <v>Accrued Expenses</v>
      </c>
      <c r="K7350">
        <f>YEAR(tbl_GL[[#This Row],[Date]])</f>
        <v>2019</v>
      </c>
    </row>
    <row r="7351" spans="1:11" x14ac:dyDescent="0.35">
      <c r="A7351">
        <v>1091.2</v>
      </c>
      <c r="B7351" s="24">
        <v>43709</v>
      </c>
      <c r="C7351">
        <v>3</v>
      </c>
      <c r="D7351" s="13">
        <v>60</v>
      </c>
      <c r="E7351" s="13" t="s">
        <v>84</v>
      </c>
      <c r="F7351" s="17">
        <v>28350</v>
      </c>
      <c r="G7351" t="str">
        <f>_xlfn.XLOOKUP(tbl_GL[[#This Row],[Account_key]],tbl_COA[Account_key],tbl_COA[Class],"Not Found")</f>
        <v>Assets</v>
      </c>
      <c r="H7351" t="str">
        <f>_xlfn.XLOOKUP(tbl_GL[[#This Row],[Account_key]],tbl_COA[Account_key],tbl_COA[SubClass],"Not Found")</f>
        <v>Assets</v>
      </c>
      <c r="I7351" t="str">
        <f>_xlfn.XLOOKUP(tbl_GL[[#This Row],[Account_key]],tbl_COA[Account_key],tbl_COA[SubClass2],"Not Found")</f>
        <v>Current Assets</v>
      </c>
      <c r="J7351" t="str">
        <f>_xlfn.XLOOKUP(tbl_GL[[#This Row],[Account_key]],tbl_COA[Account_key],tbl_COA[SubAccount],,0)</f>
        <v>Inventory</v>
      </c>
      <c r="K7351">
        <f>YEAR(tbl_GL[[#This Row],[Date]])</f>
        <v>2019</v>
      </c>
    </row>
    <row r="7352" spans="1:11" x14ac:dyDescent="0.35">
      <c r="A7352">
        <v>1092.0999999999999</v>
      </c>
      <c r="B7352" s="24">
        <v>43709</v>
      </c>
      <c r="C7352">
        <v>3</v>
      </c>
      <c r="D7352" s="13">
        <v>110</v>
      </c>
      <c r="E7352" s="13" t="s">
        <v>84</v>
      </c>
      <c r="F7352" s="17">
        <v>28350</v>
      </c>
      <c r="G7352" t="str">
        <f>_xlfn.XLOOKUP(tbl_GL[[#This Row],[Account_key]],tbl_COA[Account_key],tbl_COA[Class],"Not Found")</f>
        <v>Liabilities and Owners Equity</v>
      </c>
      <c r="H7352" t="str">
        <f>_xlfn.XLOOKUP(tbl_GL[[#This Row],[Account_key]],tbl_COA[Account_key],tbl_COA[SubClass],"Not Found")</f>
        <v>Liabilities</v>
      </c>
      <c r="I7352" t="str">
        <f>_xlfn.XLOOKUP(tbl_GL[[#This Row],[Account_key]],tbl_COA[Account_key],tbl_COA[SubClass2],"Not Found")</f>
        <v>Current Liabilities</v>
      </c>
      <c r="J7352" t="str">
        <f>_xlfn.XLOOKUP(tbl_GL[[#This Row],[Account_key]],tbl_COA[Account_key],tbl_COA[SubAccount],,0)</f>
        <v>Trade Payables</v>
      </c>
      <c r="K7352">
        <f>YEAR(tbl_GL[[#This Row],[Date]])</f>
        <v>2019</v>
      </c>
    </row>
    <row r="7353" spans="1:11" x14ac:dyDescent="0.35">
      <c r="A7353">
        <v>1092.2</v>
      </c>
      <c r="B7353" s="24">
        <v>43711</v>
      </c>
      <c r="C7353">
        <v>3</v>
      </c>
      <c r="D7353" s="13">
        <v>30</v>
      </c>
      <c r="E7353" s="13" t="s">
        <v>80</v>
      </c>
      <c r="F7353" s="17">
        <v>-14493</v>
      </c>
      <c r="G7353" t="str">
        <f>_xlfn.XLOOKUP(tbl_GL[[#This Row],[Account_key]],tbl_COA[Account_key],tbl_COA[Class],"Not Found")</f>
        <v>Assets</v>
      </c>
      <c r="H7353" t="str">
        <f>_xlfn.XLOOKUP(tbl_GL[[#This Row],[Account_key]],tbl_COA[Account_key],tbl_COA[SubClass],"Not Found")</f>
        <v>Assets</v>
      </c>
      <c r="I7353" t="str">
        <f>_xlfn.XLOOKUP(tbl_GL[[#This Row],[Account_key]],tbl_COA[Account_key],tbl_COA[SubClass2],"Not Found")</f>
        <v>Current Assets</v>
      </c>
      <c r="J7353" t="str">
        <f>_xlfn.XLOOKUP(tbl_GL[[#This Row],[Account_key]],tbl_COA[Account_key],tbl_COA[SubAccount],,0)</f>
        <v>Trade Receivables</v>
      </c>
      <c r="K7353">
        <f>YEAR(tbl_GL[[#This Row],[Date]])</f>
        <v>2019</v>
      </c>
    </row>
    <row r="7354" spans="1:11" x14ac:dyDescent="0.35">
      <c r="A7354">
        <v>1093.0999999999999</v>
      </c>
      <c r="B7354" s="24">
        <v>43711</v>
      </c>
      <c r="C7354">
        <v>3</v>
      </c>
      <c r="D7354" s="13">
        <v>10</v>
      </c>
      <c r="E7354" s="13" t="s">
        <v>80</v>
      </c>
      <c r="F7354" s="17">
        <v>14493</v>
      </c>
      <c r="G7354" t="str">
        <f>_xlfn.XLOOKUP(tbl_GL[[#This Row],[Account_key]],tbl_COA[Account_key],tbl_COA[Class],"Not Found")</f>
        <v>Assets</v>
      </c>
      <c r="H7354" t="str">
        <f>_xlfn.XLOOKUP(tbl_GL[[#This Row],[Account_key]],tbl_COA[Account_key],tbl_COA[SubClass],"Not Found")</f>
        <v>Assets</v>
      </c>
      <c r="I7354" t="str">
        <f>_xlfn.XLOOKUP(tbl_GL[[#This Row],[Account_key]],tbl_COA[Account_key],tbl_COA[SubClass2],"Not Found")</f>
        <v>Current Assets</v>
      </c>
      <c r="J7354" t="str">
        <f>_xlfn.XLOOKUP(tbl_GL[[#This Row],[Account_key]],tbl_COA[Account_key],tbl_COA[SubAccount],,0)</f>
        <v>Cash at Bank</v>
      </c>
      <c r="K7354">
        <f>YEAR(tbl_GL[[#This Row],[Date]])</f>
        <v>2019</v>
      </c>
    </row>
    <row r="7355" spans="1:11" x14ac:dyDescent="0.35">
      <c r="A7355">
        <v>1093.2</v>
      </c>
      <c r="B7355" s="24">
        <v>43712</v>
      </c>
      <c r="C7355">
        <v>3</v>
      </c>
      <c r="D7355" s="13">
        <v>230</v>
      </c>
      <c r="E7355" s="13" t="s">
        <v>4</v>
      </c>
      <c r="F7355" s="17">
        <v>-906</v>
      </c>
      <c r="G7355" t="str">
        <f>_xlfn.XLOOKUP(tbl_GL[[#This Row],[Account_key]],tbl_COA[Account_key],tbl_COA[Class],"Not Found")</f>
        <v>Trading account</v>
      </c>
      <c r="H7355" t="str">
        <f>_xlfn.XLOOKUP(tbl_GL[[#This Row],[Account_key]],tbl_COA[Account_key],tbl_COA[SubClass],"Not Found")</f>
        <v>Cost of Sales</v>
      </c>
      <c r="I7355" t="str">
        <f>_xlfn.XLOOKUP(tbl_GL[[#This Row],[Account_key]],tbl_COA[Account_key],tbl_COA[SubClass2],"Not Found")</f>
        <v>Cost of Sales</v>
      </c>
      <c r="J7355" t="str">
        <f>_xlfn.XLOOKUP(tbl_GL[[#This Row],[Account_key]],tbl_COA[Account_key],tbl_COA[SubAccount],,0)</f>
        <v>Cost of Sales</v>
      </c>
      <c r="K7355">
        <f>YEAR(tbl_GL[[#This Row],[Date]])</f>
        <v>2019</v>
      </c>
    </row>
    <row r="7356" spans="1:11" x14ac:dyDescent="0.35">
      <c r="A7356">
        <v>1094.0999999999999</v>
      </c>
      <c r="B7356" s="24">
        <v>43712</v>
      </c>
      <c r="C7356">
        <v>3</v>
      </c>
      <c r="D7356" s="13">
        <v>60</v>
      </c>
      <c r="E7356" s="13" t="s">
        <v>4</v>
      </c>
      <c r="F7356" s="17">
        <v>-906</v>
      </c>
      <c r="G7356" t="str">
        <f>_xlfn.XLOOKUP(tbl_GL[[#This Row],[Account_key]],tbl_COA[Account_key],tbl_COA[Class],"Not Found")</f>
        <v>Assets</v>
      </c>
      <c r="H7356" t="str">
        <f>_xlfn.XLOOKUP(tbl_GL[[#This Row],[Account_key]],tbl_COA[Account_key],tbl_COA[SubClass],"Not Found")</f>
        <v>Assets</v>
      </c>
      <c r="I7356" t="str">
        <f>_xlfn.XLOOKUP(tbl_GL[[#This Row],[Account_key]],tbl_COA[Account_key],tbl_COA[SubClass2],"Not Found")</f>
        <v>Current Assets</v>
      </c>
      <c r="J7356" t="str">
        <f>_xlfn.XLOOKUP(tbl_GL[[#This Row],[Account_key]],tbl_COA[Account_key],tbl_COA[SubAccount],,0)</f>
        <v>Inventory</v>
      </c>
      <c r="K7356">
        <f>YEAR(tbl_GL[[#This Row],[Date]])</f>
        <v>2019</v>
      </c>
    </row>
    <row r="7357" spans="1:11" x14ac:dyDescent="0.35">
      <c r="A7357">
        <v>1094.2</v>
      </c>
      <c r="B7357" s="24">
        <v>43712</v>
      </c>
      <c r="C7357">
        <v>3</v>
      </c>
      <c r="D7357" s="13">
        <v>210</v>
      </c>
      <c r="E7357" s="13" t="s">
        <v>7</v>
      </c>
      <c r="F7357" s="17">
        <v>3217</v>
      </c>
      <c r="G7357" t="str">
        <f>_xlfn.XLOOKUP(tbl_GL[[#This Row],[Account_key]],tbl_COA[Account_key],tbl_COA[Class],"Not Found")</f>
        <v>Trading account</v>
      </c>
      <c r="H7357" t="str">
        <f>_xlfn.XLOOKUP(tbl_GL[[#This Row],[Account_key]],tbl_COA[Account_key],tbl_COA[SubClass],"Not Found")</f>
        <v>Sales</v>
      </c>
      <c r="I7357" t="str">
        <f>_xlfn.XLOOKUP(tbl_GL[[#This Row],[Account_key]],tbl_COA[Account_key],tbl_COA[SubClass2],"Not Found")</f>
        <v>Sales</v>
      </c>
      <c r="J7357" t="str">
        <f>_xlfn.XLOOKUP(tbl_GL[[#This Row],[Account_key]],tbl_COA[Account_key],tbl_COA[SubAccount],,0)</f>
        <v>Sales</v>
      </c>
      <c r="K7357">
        <f>YEAR(tbl_GL[[#This Row],[Date]])</f>
        <v>2019</v>
      </c>
    </row>
    <row r="7358" spans="1:11" x14ac:dyDescent="0.35">
      <c r="A7358">
        <v>1095.0999999999999</v>
      </c>
      <c r="B7358" s="24">
        <v>43712</v>
      </c>
      <c r="C7358">
        <v>3</v>
      </c>
      <c r="D7358" s="13">
        <v>10</v>
      </c>
      <c r="E7358" s="13" t="s">
        <v>7</v>
      </c>
      <c r="F7358" s="17">
        <v>3217</v>
      </c>
      <c r="G7358" t="str">
        <f>_xlfn.XLOOKUP(tbl_GL[[#This Row],[Account_key]],tbl_COA[Account_key],tbl_COA[Class],"Not Found")</f>
        <v>Assets</v>
      </c>
      <c r="H7358" t="str">
        <f>_xlfn.XLOOKUP(tbl_GL[[#This Row],[Account_key]],tbl_COA[Account_key],tbl_COA[SubClass],"Not Found")</f>
        <v>Assets</v>
      </c>
      <c r="I7358" t="str">
        <f>_xlfn.XLOOKUP(tbl_GL[[#This Row],[Account_key]],tbl_COA[Account_key],tbl_COA[SubClass2],"Not Found")</f>
        <v>Current Assets</v>
      </c>
      <c r="J7358" t="str">
        <f>_xlfn.XLOOKUP(tbl_GL[[#This Row],[Account_key]],tbl_COA[Account_key],tbl_COA[SubAccount],,0)</f>
        <v>Cash at Bank</v>
      </c>
      <c r="K7358">
        <f>YEAR(tbl_GL[[#This Row],[Date]])</f>
        <v>2019</v>
      </c>
    </row>
    <row r="7359" spans="1:11" x14ac:dyDescent="0.35">
      <c r="A7359">
        <v>1095.2</v>
      </c>
      <c r="B7359" s="24">
        <v>43712</v>
      </c>
      <c r="C7359">
        <v>3</v>
      </c>
      <c r="D7359" s="13">
        <v>230</v>
      </c>
      <c r="E7359" s="13" t="s">
        <v>4</v>
      </c>
      <c r="F7359" s="17">
        <v>-3355</v>
      </c>
      <c r="G7359" t="str">
        <f>_xlfn.XLOOKUP(tbl_GL[[#This Row],[Account_key]],tbl_COA[Account_key],tbl_COA[Class],"Not Found")</f>
        <v>Trading account</v>
      </c>
      <c r="H7359" t="str">
        <f>_xlfn.XLOOKUP(tbl_GL[[#This Row],[Account_key]],tbl_COA[Account_key],tbl_COA[SubClass],"Not Found")</f>
        <v>Cost of Sales</v>
      </c>
      <c r="I7359" t="str">
        <f>_xlfn.XLOOKUP(tbl_GL[[#This Row],[Account_key]],tbl_COA[Account_key],tbl_COA[SubClass2],"Not Found")</f>
        <v>Cost of Sales</v>
      </c>
      <c r="J7359" t="str">
        <f>_xlfn.XLOOKUP(tbl_GL[[#This Row],[Account_key]],tbl_COA[Account_key],tbl_COA[SubAccount],,0)</f>
        <v>Cost of Sales</v>
      </c>
      <c r="K7359">
        <f>YEAR(tbl_GL[[#This Row],[Date]])</f>
        <v>2019</v>
      </c>
    </row>
    <row r="7360" spans="1:11" x14ac:dyDescent="0.35">
      <c r="A7360">
        <v>1096.0999999999999</v>
      </c>
      <c r="B7360" s="24">
        <v>43712</v>
      </c>
      <c r="C7360">
        <v>3</v>
      </c>
      <c r="D7360" s="13">
        <v>60</v>
      </c>
      <c r="E7360" s="13" t="s">
        <v>4</v>
      </c>
      <c r="F7360" s="17">
        <v>-3355</v>
      </c>
      <c r="G7360" t="str">
        <f>_xlfn.XLOOKUP(tbl_GL[[#This Row],[Account_key]],tbl_COA[Account_key],tbl_COA[Class],"Not Found")</f>
        <v>Assets</v>
      </c>
      <c r="H7360" t="str">
        <f>_xlfn.XLOOKUP(tbl_GL[[#This Row],[Account_key]],tbl_COA[Account_key],tbl_COA[SubClass],"Not Found")</f>
        <v>Assets</v>
      </c>
      <c r="I7360" t="str">
        <f>_xlfn.XLOOKUP(tbl_GL[[#This Row],[Account_key]],tbl_COA[Account_key],tbl_COA[SubClass2],"Not Found")</f>
        <v>Current Assets</v>
      </c>
      <c r="J7360" t="str">
        <f>_xlfn.XLOOKUP(tbl_GL[[#This Row],[Account_key]],tbl_COA[Account_key],tbl_COA[SubAccount],,0)</f>
        <v>Inventory</v>
      </c>
      <c r="K7360">
        <f>YEAR(tbl_GL[[#This Row],[Date]])</f>
        <v>2019</v>
      </c>
    </row>
    <row r="7361" spans="1:11" x14ac:dyDescent="0.35">
      <c r="A7361">
        <v>1096.2</v>
      </c>
      <c r="B7361" s="24">
        <v>43712</v>
      </c>
      <c r="C7361">
        <v>3</v>
      </c>
      <c r="D7361" s="13">
        <v>210</v>
      </c>
      <c r="E7361" s="13" t="s">
        <v>8</v>
      </c>
      <c r="F7361" s="17">
        <v>13452</v>
      </c>
      <c r="G7361" t="str">
        <f>_xlfn.XLOOKUP(tbl_GL[[#This Row],[Account_key]],tbl_COA[Account_key],tbl_COA[Class],"Not Found")</f>
        <v>Trading account</v>
      </c>
      <c r="H7361" t="str">
        <f>_xlfn.XLOOKUP(tbl_GL[[#This Row],[Account_key]],tbl_COA[Account_key],tbl_COA[SubClass],"Not Found")</f>
        <v>Sales</v>
      </c>
      <c r="I7361" t="str">
        <f>_xlfn.XLOOKUP(tbl_GL[[#This Row],[Account_key]],tbl_COA[Account_key],tbl_COA[SubClass2],"Not Found")</f>
        <v>Sales</v>
      </c>
      <c r="J7361" t="str">
        <f>_xlfn.XLOOKUP(tbl_GL[[#This Row],[Account_key]],tbl_COA[Account_key],tbl_COA[SubAccount],,0)</f>
        <v>Sales</v>
      </c>
      <c r="K7361">
        <f>YEAR(tbl_GL[[#This Row],[Date]])</f>
        <v>2019</v>
      </c>
    </row>
    <row r="7362" spans="1:11" x14ac:dyDescent="0.35">
      <c r="A7362">
        <v>1097.0999999999999</v>
      </c>
      <c r="B7362" s="24">
        <v>43712</v>
      </c>
      <c r="C7362">
        <v>3</v>
      </c>
      <c r="D7362" s="13">
        <v>30</v>
      </c>
      <c r="E7362" s="13" t="s">
        <v>8</v>
      </c>
      <c r="F7362" s="17">
        <v>13452</v>
      </c>
      <c r="G7362" t="str">
        <f>_xlfn.XLOOKUP(tbl_GL[[#This Row],[Account_key]],tbl_COA[Account_key],tbl_COA[Class],"Not Found")</f>
        <v>Assets</v>
      </c>
      <c r="H7362" t="str">
        <f>_xlfn.XLOOKUP(tbl_GL[[#This Row],[Account_key]],tbl_COA[Account_key],tbl_COA[SubClass],"Not Found")</f>
        <v>Assets</v>
      </c>
      <c r="I7362" t="str">
        <f>_xlfn.XLOOKUP(tbl_GL[[#This Row],[Account_key]],tbl_COA[Account_key],tbl_COA[SubClass2],"Not Found")</f>
        <v>Current Assets</v>
      </c>
      <c r="J7362" t="str">
        <f>_xlfn.XLOOKUP(tbl_GL[[#This Row],[Account_key]],tbl_COA[Account_key],tbl_COA[SubAccount],,0)</f>
        <v>Trade Receivables</v>
      </c>
      <c r="K7362">
        <f>YEAR(tbl_GL[[#This Row],[Date]])</f>
        <v>2019</v>
      </c>
    </row>
    <row r="7363" spans="1:11" x14ac:dyDescent="0.35">
      <c r="A7363">
        <v>1097.2</v>
      </c>
      <c r="B7363" s="24">
        <v>43713</v>
      </c>
      <c r="C7363">
        <v>3</v>
      </c>
      <c r="D7363" s="13">
        <v>330</v>
      </c>
      <c r="E7363" s="13" t="s">
        <v>97</v>
      </c>
      <c r="F7363" s="17">
        <v>-1769</v>
      </c>
      <c r="G7363" t="str">
        <f>_xlfn.XLOOKUP(tbl_GL[[#This Row],[Account_key]],tbl_COA[Account_key],tbl_COA[Class],"Not Found")</f>
        <v>Operating account</v>
      </c>
      <c r="H7363" t="str">
        <f>_xlfn.XLOOKUP(tbl_GL[[#This Row],[Account_key]],tbl_COA[Account_key],tbl_COA[SubClass],"Not Found")</f>
        <v>Operating Expenses</v>
      </c>
      <c r="I7363" t="str">
        <f>_xlfn.XLOOKUP(tbl_GL[[#This Row],[Account_key]],tbl_COA[Account_key],tbl_COA[SubClass2],"Not Found")</f>
        <v>Administration</v>
      </c>
      <c r="J7363" t="str">
        <f>_xlfn.XLOOKUP(tbl_GL[[#This Row],[Account_key]],tbl_COA[Account_key],tbl_COA[SubAccount],,0)</f>
        <v>Telephone</v>
      </c>
      <c r="K7363">
        <f>YEAR(tbl_GL[[#This Row],[Date]])</f>
        <v>2019</v>
      </c>
    </row>
    <row r="7364" spans="1:11" x14ac:dyDescent="0.35">
      <c r="A7364">
        <v>1098.0999999999999</v>
      </c>
      <c r="B7364" s="24">
        <v>43713</v>
      </c>
      <c r="C7364">
        <v>3</v>
      </c>
      <c r="D7364" s="13">
        <v>120</v>
      </c>
      <c r="E7364" s="13" t="s">
        <v>97</v>
      </c>
      <c r="F7364" s="17">
        <v>1769</v>
      </c>
      <c r="G7364" t="str">
        <f>_xlfn.XLOOKUP(tbl_GL[[#This Row],[Account_key]],tbl_COA[Account_key],tbl_COA[Class],"Not Found")</f>
        <v>Liabilities and Owners Equity</v>
      </c>
      <c r="H7364" t="str">
        <f>_xlfn.XLOOKUP(tbl_GL[[#This Row],[Account_key]],tbl_COA[Account_key],tbl_COA[SubClass],"Not Found")</f>
        <v>Liabilities</v>
      </c>
      <c r="I7364" t="str">
        <f>_xlfn.XLOOKUP(tbl_GL[[#This Row],[Account_key]],tbl_COA[Account_key],tbl_COA[SubClass2],"Not Found")</f>
        <v>Current Liabilities</v>
      </c>
      <c r="J7364" t="str">
        <f>_xlfn.XLOOKUP(tbl_GL[[#This Row],[Account_key]],tbl_COA[Account_key],tbl_COA[SubAccount],,0)</f>
        <v>Accrued Expenses</v>
      </c>
      <c r="K7364">
        <f>YEAR(tbl_GL[[#This Row],[Date]])</f>
        <v>2019</v>
      </c>
    </row>
    <row r="7365" spans="1:11" x14ac:dyDescent="0.35">
      <c r="A7365">
        <v>1098.2</v>
      </c>
      <c r="B7365" s="24">
        <v>43716</v>
      </c>
      <c r="C7365">
        <v>3</v>
      </c>
      <c r="D7365" s="13">
        <v>260</v>
      </c>
      <c r="E7365" s="13" t="s">
        <v>83</v>
      </c>
      <c r="F7365" s="17">
        <v>346</v>
      </c>
      <c r="G7365" t="str">
        <f>_xlfn.XLOOKUP(tbl_GL[[#This Row],[Account_key]],tbl_COA[Account_key],tbl_COA[Class],"Not Found")</f>
        <v>Operating account</v>
      </c>
      <c r="H7365" t="str">
        <f>_xlfn.XLOOKUP(tbl_GL[[#This Row],[Account_key]],tbl_COA[Account_key],tbl_COA[SubClass],"Not Found")</f>
        <v>Operating Expenses</v>
      </c>
      <c r="I7365" t="str">
        <f>_xlfn.XLOOKUP(tbl_GL[[#This Row],[Account_key]],tbl_COA[Account_key],tbl_COA[SubClass2],"Not Found")</f>
        <v>Marketing</v>
      </c>
      <c r="J7365" t="str">
        <f>_xlfn.XLOOKUP(tbl_GL[[#This Row],[Account_key]],tbl_COA[Account_key],tbl_COA[SubAccount],,0)</f>
        <v>Commissions</v>
      </c>
      <c r="K7365">
        <f>YEAR(tbl_GL[[#This Row],[Date]])</f>
        <v>2019</v>
      </c>
    </row>
    <row r="7366" spans="1:11" x14ac:dyDescent="0.35">
      <c r="A7366">
        <v>1099.0999999999999</v>
      </c>
      <c r="B7366" s="24">
        <v>43716</v>
      </c>
      <c r="C7366">
        <v>3</v>
      </c>
      <c r="D7366" s="13">
        <v>20</v>
      </c>
      <c r="E7366" s="13" t="s">
        <v>83</v>
      </c>
      <c r="F7366" s="17">
        <v>346</v>
      </c>
      <c r="G7366" t="str">
        <f>_xlfn.XLOOKUP(tbl_GL[[#This Row],[Account_key]],tbl_COA[Account_key],tbl_COA[Class],"Not Found")</f>
        <v>Assets</v>
      </c>
      <c r="H7366" t="str">
        <f>_xlfn.XLOOKUP(tbl_GL[[#This Row],[Account_key]],tbl_COA[Account_key],tbl_COA[SubClass],"Not Found")</f>
        <v>Assets</v>
      </c>
      <c r="I7366" t="str">
        <f>_xlfn.XLOOKUP(tbl_GL[[#This Row],[Account_key]],tbl_COA[Account_key],tbl_COA[SubClass2],"Not Found")</f>
        <v>Current Assets</v>
      </c>
      <c r="J7366" t="str">
        <f>_xlfn.XLOOKUP(tbl_GL[[#This Row],[Account_key]],tbl_COA[Account_key],tbl_COA[SubAccount],,0)</f>
        <v>Cash in hand</v>
      </c>
      <c r="K7366">
        <f>YEAR(tbl_GL[[#This Row],[Date]])</f>
        <v>2019</v>
      </c>
    </row>
    <row r="7367" spans="1:11" x14ac:dyDescent="0.35">
      <c r="A7367">
        <v>1099.2</v>
      </c>
      <c r="B7367" s="24">
        <v>43716</v>
      </c>
      <c r="C7367">
        <v>3</v>
      </c>
      <c r="D7367" s="13">
        <v>350</v>
      </c>
      <c r="E7367" s="13" t="s">
        <v>97</v>
      </c>
      <c r="F7367" s="17">
        <v>-2104</v>
      </c>
      <c r="G7367" t="str">
        <f>_xlfn.XLOOKUP(tbl_GL[[#This Row],[Account_key]],tbl_COA[Account_key],tbl_COA[Class],"Not Found")</f>
        <v>Operating account</v>
      </c>
      <c r="H7367" t="str">
        <f>_xlfn.XLOOKUP(tbl_GL[[#This Row],[Account_key]],tbl_COA[Account_key],tbl_COA[SubClass],"Not Found")</f>
        <v>Operating Expenses</v>
      </c>
      <c r="I7367" t="str">
        <f>_xlfn.XLOOKUP(tbl_GL[[#This Row],[Account_key]],tbl_COA[Account_key],tbl_COA[SubClass2],"Not Found")</f>
        <v>Administration</v>
      </c>
      <c r="J7367" t="str">
        <f>_xlfn.XLOOKUP(tbl_GL[[#This Row],[Account_key]],tbl_COA[Account_key],tbl_COA[SubAccount],,0)</f>
        <v>Other Expenses</v>
      </c>
      <c r="K7367">
        <f>YEAR(tbl_GL[[#This Row],[Date]])</f>
        <v>2019</v>
      </c>
    </row>
    <row r="7368" spans="1:11" x14ac:dyDescent="0.35">
      <c r="A7368">
        <v>1100.0999999999999</v>
      </c>
      <c r="B7368" s="24">
        <v>43716</v>
      </c>
      <c r="C7368">
        <v>3</v>
      </c>
      <c r="D7368" s="13">
        <v>120</v>
      </c>
      <c r="E7368" s="13" t="s">
        <v>97</v>
      </c>
      <c r="F7368" s="17">
        <v>2104</v>
      </c>
      <c r="G7368" t="str">
        <f>_xlfn.XLOOKUP(tbl_GL[[#This Row],[Account_key]],tbl_COA[Account_key],tbl_COA[Class],"Not Found")</f>
        <v>Liabilities and Owners Equity</v>
      </c>
      <c r="H7368" t="str">
        <f>_xlfn.XLOOKUP(tbl_GL[[#This Row],[Account_key]],tbl_COA[Account_key],tbl_COA[SubClass],"Not Found")</f>
        <v>Liabilities</v>
      </c>
      <c r="I7368" t="str">
        <f>_xlfn.XLOOKUP(tbl_GL[[#This Row],[Account_key]],tbl_COA[Account_key],tbl_COA[SubClass2],"Not Found")</f>
        <v>Current Liabilities</v>
      </c>
      <c r="J7368" t="str">
        <f>_xlfn.XLOOKUP(tbl_GL[[#This Row],[Account_key]],tbl_COA[Account_key],tbl_COA[SubAccount],,0)</f>
        <v>Accrued Expenses</v>
      </c>
      <c r="K7368">
        <f>YEAR(tbl_GL[[#This Row],[Date]])</f>
        <v>2019</v>
      </c>
    </row>
    <row r="7369" spans="1:11" x14ac:dyDescent="0.35">
      <c r="A7369">
        <v>1100.2</v>
      </c>
      <c r="B7369" s="24">
        <v>43718</v>
      </c>
      <c r="C7369">
        <v>3</v>
      </c>
      <c r="D7369" s="13">
        <v>10</v>
      </c>
      <c r="E7369" s="13" t="s">
        <v>98</v>
      </c>
      <c r="F7369" s="17">
        <v>-1897</v>
      </c>
      <c r="G7369" t="str">
        <f>_xlfn.XLOOKUP(tbl_GL[[#This Row],[Account_key]],tbl_COA[Account_key],tbl_COA[Class],"Not Found")</f>
        <v>Assets</v>
      </c>
      <c r="H7369" t="str">
        <f>_xlfn.XLOOKUP(tbl_GL[[#This Row],[Account_key]],tbl_COA[Account_key],tbl_COA[SubClass],"Not Found")</f>
        <v>Assets</v>
      </c>
      <c r="I7369" t="str">
        <f>_xlfn.XLOOKUP(tbl_GL[[#This Row],[Account_key]],tbl_COA[Account_key],tbl_COA[SubClass2],"Not Found")</f>
        <v>Current Assets</v>
      </c>
      <c r="J7369" t="str">
        <f>_xlfn.XLOOKUP(tbl_GL[[#This Row],[Account_key]],tbl_COA[Account_key],tbl_COA[SubAccount],,0)</f>
        <v>Cash at Bank</v>
      </c>
      <c r="K7369">
        <f>YEAR(tbl_GL[[#This Row],[Date]])</f>
        <v>2019</v>
      </c>
    </row>
    <row r="7370" spans="1:11" x14ac:dyDescent="0.35">
      <c r="A7370">
        <v>1101.0999999999999</v>
      </c>
      <c r="B7370" s="24">
        <v>43718</v>
      </c>
      <c r="C7370">
        <v>3</v>
      </c>
      <c r="D7370" s="13">
        <v>120</v>
      </c>
      <c r="E7370" s="13" t="s">
        <v>98</v>
      </c>
      <c r="F7370" s="17">
        <v>-1897</v>
      </c>
      <c r="G7370" t="str">
        <f>_xlfn.XLOOKUP(tbl_GL[[#This Row],[Account_key]],tbl_COA[Account_key],tbl_COA[Class],"Not Found")</f>
        <v>Liabilities and Owners Equity</v>
      </c>
      <c r="H7370" t="str">
        <f>_xlfn.XLOOKUP(tbl_GL[[#This Row],[Account_key]],tbl_COA[Account_key],tbl_COA[SubClass],"Not Found")</f>
        <v>Liabilities</v>
      </c>
      <c r="I7370" t="str">
        <f>_xlfn.XLOOKUP(tbl_GL[[#This Row],[Account_key]],tbl_COA[Account_key],tbl_COA[SubClass2],"Not Found")</f>
        <v>Current Liabilities</v>
      </c>
      <c r="J7370" t="str">
        <f>_xlfn.XLOOKUP(tbl_GL[[#This Row],[Account_key]],tbl_COA[Account_key],tbl_COA[SubAccount],,0)</f>
        <v>Accrued Expenses</v>
      </c>
      <c r="K7370">
        <f>YEAR(tbl_GL[[#This Row],[Date]])</f>
        <v>2019</v>
      </c>
    </row>
    <row r="7371" spans="1:11" x14ac:dyDescent="0.35">
      <c r="A7371">
        <v>1101.2</v>
      </c>
      <c r="B7371" s="24">
        <v>43719</v>
      </c>
      <c r="C7371">
        <v>3</v>
      </c>
      <c r="D7371" s="13">
        <v>340</v>
      </c>
      <c r="E7371" s="13" t="s">
        <v>97</v>
      </c>
      <c r="F7371" s="17">
        <v>-1762</v>
      </c>
      <c r="G7371" t="str">
        <f>_xlfn.XLOOKUP(tbl_GL[[#This Row],[Account_key]],tbl_COA[Account_key],tbl_COA[Class],"Not Found")</f>
        <v>Operating account</v>
      </c>
      <c r="H7371" t="str">
        <f>_xlfn.XLOOKUP(tbl_GL[[#This Row],[Account_key]],tbl_COA[Account_key],tbl_COA[SubClass],"Not Found")</f>
        <v>Operating Expenses</v>
      </c>
      <c r="I7371" t="str">
        <f>_xlfn.XLOOKUP(tbl_GL[[#This Row],[Account_key]],tbl_COA[Account_key],tbl_COA[SubClass2],"Not Found")</f>
        <v>Administration</v>
      </c>
      <c r="J7371" t="str">
        <f>_xlfn.XLOOKUP(tbl_GL[[#This Row],[Account_key]],tbl_COA[Account_key],tbl_COA[SubAccount],,0)</f>
        <v>Utilities</v>
      </c>
      <c r="K7371">
        <f>YEAR(tbl_GL[[#This Row],[Date]])</f>
        <v>2019</v>
      </c>
    </row>
    <row r="7372" spans="1:11" x14ac:dyDescent="0.35">
      <c r="A7372">
        <v>1102.0999999999999</v>
      </c>
      <c r="B7372" s="24">
        <v>43719</v>
      </c>
      <c r="C7372">
        <v>3</v>
      </c>
      <c r="D7372" s="13">
        <v>120</v>
      </c>
      <c r="E7372" s="13" t="s">
        <v>97</v>
      </c>
      <c r="F7372" s="17">
        <v>1762</v>
      </c>
      <c r="G7372" t="str">
        <f>_xlfn.XLOOKUP(tbl_GL[[#This Row],[Account_key]],tbl_COA[Account_key],tbl_COA[Class],"Not Found")</f>
        <v>Liabilities and Owners Equity</v>
      </c>
      <c r="H7372" t="str">
        <f>_xlfn.XLOOKUP(tbl_GL[[#This Row],[Account_key]],tbl_COA[Account_key],tbl_COA[SubClass],"Not Found")</f>
        <v>Liabilities</v>
      </c>
      <c r="I7372" t="str">
        <f>_xlfn.XLOOKUP(tbl_GL[[#This Row],[Account_key]],tbl_COA[Account_key],tbl_COA[SubClass2],"Not Found")</f>
        <v>Current Liabilities</v>
      </c>
      <c r="J7372" t="str">
        <f>_xlfn.XLOOKUP(tbl_GL[[#This Row],[Account_key]],tbl_COA[Account_key],tbl_COA[SubAccount],,0)</f>
        <v>Accrued Expenses</v>
      </c>
      <c r="K7372">
        <f>YEAR(tbl_GL[[#This Row],[Date]])</f>
        <v>2019</v>
      </c>
    </row>
    <row r="7373" spans="1:11" x14ac:dyDescent="0.35">
      <c r="A7373">
        <v>1102.2</v>
      </c>
      <c r="B7373" s="24">
        <v>43720</v>
      </c>
      <c r="C7373">
        <v>3</v>
      </c>
      <c r="D7373" s="13">
        <v>230</v>
      </c>
      <c r="E7373" s="13" t="s">
        <v>4</v>
      </c>
      <c r="F7373" s="17">
        <v>-873</v>
      </c>
      <c r="G7373" t="str">
        <f>_xlfn.XLOOKUP(tbl_GL[[#This Row],[Account_key]],tbl_COA[Account_key],tbl_COA[Class],"Not Found")</f>
        <v>Trading account</v>
      </c>
      <c r="H7373" t="str">
        <f>_xlfn.XLOOKUP(tbl_GL[[#This Row],[Account_key]],tbl_COA[Account_key],tbl_COA[SubClass],"Not Found")</f>
        <v>Cost of Sales</v>
      </c>
      <c r="I7373" t="str">
        <f>_xlfn.XLOOKUP(tbl_GL[[#This Row],[Account_key]],tbl_COA[Account_key],tbl_COA[SubClass2],"Not Found")</f>
        <v>Cost of Sales</v>
      </c>
      <c r="J7373" t="str">
        <f>_xlfn.XLOOKUP(tbl_GL[[#This Row],[Account_key]],tbl_COA[Account_key],tbl_COA[SubAccount],,0)</f>
        <v>Cost of Sales</v>
      </c>
      <c r="K7373">
        <f>YEAR(tbl_GL[[#This Row],[Date]])</f>
        <v>2019</v>
      </c>
    </row>
    <row r="7374" spans="1:11" x14ac:dyDescent="0.35">
      <c r="A7374">
        <v>1103.0999999999999</v>
      </c>
      <c r="B7374" s="24">
        <v>43720</v>
      </c>
      <c r="C7374">
        <v>3</v>
      </c>
      <c r="D7374" s="13">
        <v>60</v>
      </c>
      <c r="E7374" s="13" t="s">
        <v>4</v>
      </c>
      <c r="F7374" s="17">
        <v>-873</v>
      </c>
      <c r="G7374" t="str">
        <f>_xlfn.XLOOKUP(tbl_GL[[#This Row],[Account_key]],tbl_COA[Account_key],tbl_COA[Class],"Not Found")</f>
        <v>Assets</v>
      </c>
      <c r="H7374" t="str">
        <f>_xlfn.XLOOKUP(tbl_GL[[#This Row],[Account_key]],tbl_COA[Account_key],tbl_COA[SubClass],"Not Found")</f>
        <v>Assets</v>
      </c>
      <c r="I7374" t="str">
        <f>_xlfn.XLOOKUP(tbl_GL[[#This Row],[Account_key]],tbl_COA[Account_key],tbl_COA[SubClass2],"Not Found")</f>
        <v>Current Assets</v>
      </c>
      <c r="J7374" t="str">
        <f>_xlfn.XLOOKUP(tbl_GL[[#This Row],[Account_key]],tbl_COA[Account_key],tbl_COA[SubAccount],,0)</f>
        <v>Inventory</v>
      </c>
      <c r="K7374">
        <f>YEAR(tbl_GL[[#This Row],[Date]])</f>
        <v>2019</v>
      </c>
    </row>
    <row r="7375" spans="1:11" x14ac:dyDescent="0.35">
      <c r="A7375">
        <v>1103.2</v>
      </c>
      <c r="B7375" s="24">
        <v>43720</v>
      </c>
      <c r="C7375">
        <v>3</v>
      </c>
      <c r="D7375" s="13">
        <v>210</v>
      </c>
      <c r="E7375" s="13" t="s">
        <v>7</v>
      </c>
      <c r="F7375" s="17">
        <v>3100</v>
      </c>
      <c r="G7375" t="str">
        <f>_xlfn.XLOOKUP(tbl_GL[[#This Row],[Account_key]],tbl_COA[Account_key],tbl_COA[Class],"Not Found")</f>
        <v>Trading account</v>
      </c>
      <c r="H7375" t="str">
        <f>_xlfn.XLOOKUP(tbl_GL[[#This Row],[Account_key]],tbl_COA[Account_key],tbl_COA[SubClass],"Not Found")</f>
        <v>Sales</v>
      </c>
      <c r="I7375" t="str">
        <f>_xlfn.XLOOKUP(tbl_GL[[#This Row],[Account_key]],tbl_COA[Account_key],tbl_COA[SubClass2],"Not Found")</f>
        <v>Sales</v>
      </c>
      <c r="J7375" t="str">
        <f>_xlfn.XLOOKUP(tbl_GL[[#This Row],[Account_key]],tbl_COA[Account_key],tbl_COA[SubAccount],,0)</f>
        <v>Sales</v>
      </c>
      <c r="K7375">
        <f>YEAR(tbl_GL[[#This Row],[Date]])</f>
        <v>2019</v>
      </c>
    </row>
    <row r="7376" spans="1:11" x14ac:dyDescent="0.35">
      <c r="A7376">
        <v>1104.0999999999999</v>
      </c>
      <c r="B7376" s="24">
        <v>43720</v>
      </c>
      <c r="C7376">
        <v>3</v>
      </c>
      <c r="D7376" s="13">
        <v>10</v>
      </c>
      <c r="E7376" s="13" t="s">
        <v>7</v>
      </c>
      <c r="F7376" s="17">
        <v>3100</v>
      </c>
      <c r="G7376" t="str">
        <f>_xlfn.XLOOKUP(tbl_GL[[#This Row],[Account_key]],tbl_COA[Account_key],tbl_COA[Class],"Not Found")</f>
        <v>Assets</v>
      </c>
      <c r="H7376" t="str">
        <f>_xlfn.XLOOKUP(tbl_GL[[#This Row],[Account_key]],tbl_COA[Account_key],tbl_COA[SubClass],"Not Found")</f>
        <v>Assets</v>
      </c>
      <c r="I7376" t="str">
        <f>_xlfn.XLOOKUP(tbl_GL[[#This Row],[Account_key]],tbl_COA[Account_key],tbl_COA[SubClass2],"Not Found")</f>
        <v>Current Assets</v>
      </c>
      <c r="J7376" t="str">
        <f>_xlfn.XLOOKUP(tbl_GL[[#This Row],[Account_key]],tbl_COA[Account_key],tbl_COA[SubAccount],,0)</f>
        <v>Cash at Bank</v>
      </c>
      <c r="K7376">
        <f>YEAR(tbl_GL[[#This Row],[Date]])</f>
        <v>2019</v>
      </c>
    </row>
    <row r="7377" spans="1:11" x14ac:dyDescent="0.35">
      <c r="A7377">
        <v>1104.2</v>
      </c>
      <c r="B7377" s="24">
        <v>43720</v>
      </c>
      <c r="C7377">
        <v>3</v>
      </c>
      <c r="D7377" s="13">
        <v>230</v>
      </c>
      <c r="E7377" s="13" t="s">
        <v>4</v>
      </c>
      <c r="F7377" s="17">
        <v>-3589</v>
      </c>
      <c r="G7377" t="str">
        <f>_xlfn.XLOOKUP(tbl_GL[[#This Row],[Account_key]],tbl_COA[Account_key],tbl_COA[Class],"Not Found")</f>
        <v>Trading account</v>
      </c>
      <c r="H7377" t="str">
        <f>_xlfn.XLOOKUP(tbl_GL[[#This Row],[Account_key]],tbl_COA[Account_key],tbl_COA[SubClass],"Not Found")</f>
        <v>Cost of Sales</v>
      </c>
      <c r="I7377" t="str">
        <f>_xlfn.XLOOKUP(tbl_GL[[#This Row],[Account_key]],tbl_COA[Account_key],tbl_COA[SubClass2],"Not Found")</f>
        <v>Cost of Sales</v>
      </c>
      <c r="J7377" t="str">
        <f>_xlfn.XLOOKUP(tbl_GL[[#This Row],[Account_key]],tbl_COA[Account_key],tbl_COA[SubAccount],,0)</f>
        <v>Cost of Sales</v>
      </c>
      <c r="K7377">
        <f>YEAR(tbl_GL[[#This Row],[Date]])</f>
        <v>2019</v>
      </c>
    </row>
    <row r="7378" spans="1:11" x14ac:dyDescent="0.35">
      <c r="A7378">
        <v>1105.0999999999999</v>
      </c>
      <c r="B7378" s="24">
        <v>43720</v>
      </c>
      <c r="C7378">
        <v>3</v>
      </c>
      <c r="D7378" s="13">
        <v>60</v>
      </c>
      <c r="E7378" s="13" t="s">
        <v>4</v>
      </c>
      <c r="F7378" s="17">
        <v>-3589</v>
      </c>
      <c r="G7378" t="str">
        <f>_xlfn.XLOOKUP(tbl_GL[[#This Row],[Account_key]],tbl_COA[Account_key],tbl_COA[Class],"Not Found")</f>
        <v>Assets</v>
      </c>
      <c r="H7378" t="str">
        <f>_xlfn.XLOOKUP(tbl_GL[[#This Row],[Account_key]],tbl_COA[Account_key],tbl_COA[SubClass],"Not Found")</f>
        <v>Assets</v>
      </c>
      <c r="I7378" t="str">
        <f>_xlfn.XLOOKUP(tbl_GL[[#This Row],[Account_key]],tbl_COA[Account_key],tbl_COA[SubClass2],"Not Found")</f>
        <v>Current Assets</v>
      </c>
      <c r="J7378" t="str">
        <f>_xlfn.XLOOKUP(tbl_GL[[#This Row],[Account_key]],tbl_COA[Account_key],tbl_COA[SubAccount],,0)</f>
        <v>Inventory</v>
      </c>
      <c r="K7378">
        <f>YEAR(tbl_GL[[#This Row],[Date]])</f>
        <v>2019</v>
      </c>
    </row>
    <row r="7379" spans="1:11" x14ac:dyDescent="0.35">
      <c r="A7379">
        <v>1105.2</v>
      </c>
      <c r="B7379" s="24">
        <v>43720</v>
      </c>
      <c r="C7379">
        <v>3</v>
      </c>
      <c r="D7379" s="13">
        <v>210</v>
      </c>
      <c r="E7379" s="13" t="s">
        <v>8</v>
      </c>
      <c r="F7379" s="17">
        <v>14389</v>
      </c>
      <c r="G7379" t="str">
        <f>_xlfn.XLOOKUP(tbl_GL[[#This Row],[Account_key]],tbl_COA[Account_key],tbl_COA[Class],"Not Found")</f>
        <v>Trading account</v>
      </c>
      <c r="H7379" t="str">
        <f>_xlfn.XLOOKUP(tbl_GL[[#This Row],[Account_key]],tbl_COA[Account_key],tbl_COA[SubClass],"Not Found")</f>
        <v>Sales</v>
      </c>
      <c r="I7379" t="str">
        <f>_xlfn.XLOOKUP(tbl_GL[[#This Row],[Account_key]],tbl_COA[Account_key],tbl_COA[SubClass2],"Not Found")</f>
        <v>Sales</v>
      </c>
      <c r="J7379" t="str">
        <f>_xlfn.XLOOKUP(tbl_GL[[#This Row],[Account_key]],tbl_COA[Account_key],tbl_COA[SubAccount],,0)</f>
        <v>Sales</v>
      </c>
      <c r="K7379">
        <f>YEAR(tbl_GL[[#This Row],[Date]])</f>
        <v>2019</v>
      </c>
    </row>
    <row r="7380" spans="1:11" x14ac:dyDescent="0.35">
      <c r="A7380">
        <v>1106.0999999999999</v>
      </c>
      <c r="B7380" s="24">
        <v>43720</v>
      </c>
      <c r="C7380">
        <v>3</v>
      </c>
      <c r="D7380" s="13">
        <v>30</v>
      </c>
      <c r="E7380" s="13" t="s">
        <v>8</v>
      </c>
      <c r="F7380" s="17">
        <v>14389</v>
      </c>
      <c r="G7380" t="str">
        <f>_xlfn.XLOOKUP(tbl_GL[[#This Row],[Account_key]],tbl_COA[Account_key],tbl_COA[Class],"Not Found")</f>
        <v>Assets</v>
      </c>
      <c r="H7380" t="str">
        <f>_xlfn.XLOOKUP(tbl_GL[[#This Row],[Account_key]],tbl_COA[Account_key],tbl_COA[SubClass],"Not Found")</f>
        <v>Assets</v>
      </c>
      <c r="I7380" t="str">
        <f>_xlfn.XLOOKUP(tbl_GL[[#This Row],[Account_key]],tbl_COA[Account_key],tbl_COA[SubClass2],"Not Found")</f>
        <v>Current Assets</v>
      </c>
      <c r="J7380" t="str">
        <f>_xlfn.XLOOKUP(tbl_GL[[#This Row],[Account_key]],tbl_COA[Account_key],tbl_COA[SubAccount],,0)</f>
        <v>Trade Receivables</v>
      </c>
      <c r="K7380">
        <f>YEAR(tbl_GL[[#This Row],[Date]])</f>
        <v>2019</v>
      </c>
    </row>
    <row r="7381" spans="1:11" x14ac:dyDescent="0.35">
      <c r="A7381">
        <v>1106.2</v>
      </c>
      <c r="B7381" s="24">
        <v>43721</v>
      </c>
      <c r="C7381">
        <v>3</v>
      </c>
      <c r="D7381" s="13">
        <v>230</v>
      </c>
      <c r="E7381" s="13" t="s">
        <v>4</v>
      </c>
      <c r="F7381" s="17">
        <v>-629</v>
      </c>
      <c r="G7381" t="str">
        <f>_xlfn.XLOOKUP(tbl_GL[[#This Row],[Account_key]],tbl_COA[Account_key],tbl_COA[Class],"Not Found")</f>
        <v>Trading account</v>
      </c>
      <c r="H7381" t="str">
        <f>_xlfn.XLOOKUP(tbl_GL[[#This Row],[Account_key]],tbl_COA[Account_key],tbl_COA[SubClass],"Not Found")</f>
        <v>Cost of Sales</v>
      </c>
      <c r="I7381" t="str">
        <f>_xlfn.XLOOKUP(tbl_GL[[#This Row],[Account_key]],tbl_COA[Account_key],tbl_COA[SubClass2],"Not Found")</f>
        <v>Cost of Sales</v>
      </c>
      <c r="J7381" t="str">
        <f>_xlfn.XLOOKUP(tbl_GL[[#This Row],[Account_key]],tbl_COA[Account_key],tbl_COA[SubAccount],,0)</f>
        <v>Cost of Sales</v>
      </c>
      <c r="K7381">
        <f>YEAR(tbl_GL[[#This Row],[Date]])</f>
        <v>2019</v>
      </c>
    </row>
    <row r="7382" spans="1:11" x14ac:dyDescent="0.35">
      <c r="A7382">
        <v>1107.0999999999999</v>
      </c>
      <c r="B7382" s="24">
        <v>43721</v>
      </c>
      <c r="C7382">
        <v>3</v>
      </c>
      <c r="D7382" s="13">
        <v>60</v>
      </c>
      <c r="E7382" s="13" t="s">
        <v>4</v>
      </c>
      <c r="F7382" s="17">
        <v>-629</v>
      </c>
      <c r="G7382" t="str">
        <f>_xlfn.XLOOKUP(tbl_GL[[#This Row],[Account_key]],tbl_COA[Account_key],tbl_COA[Class],"Not Found")</f>
        <v>Assets</v>
      </c>
      <c r="H7382" t="str">
        <f>_xlfn.XLOOKUP(tbl_GL[[#This Row],[Account_key]],tbl_COA[Account_key],tbl_COA[SubClass],"Not Found")</f>
        <v>Assets</v>
      </c>
      <c r="I7382" t="str">
        <f>_xlfn.XLOOKUP(tbl_GL[[#This Row],[Account_key]],tbl_COA[Account_key],tbl_COA[SubClass2],"Not Found")</f>
        <v>Current Assets</v>
      </c>
      <c r="J7382" t="str">
        <f>_xlfn.XLOOKUP(tbl_GL[[#This Row],[Account_key]],tbl_COA[Account_key],tbl_COA[SubAccount],,0)</f>
        <v>Inventory</v>
      </c>
      <c r="K7382">
        <f>YEAR(tbl_GL[[#This Row],[Date]])</f>
        <v>2019</v>
      </c>
    </row>
    <row r="7383" spans="1:11" x14ac:dyDescent="0.35">
      <c r="A7383">
        <v>1107.2</v>
      </c>
      <c r="B7383" s="24">
        <v>43721</v>
      </c>
      <c r="C7383">
        <v>3</v>
      </c>
      <c r="D7383" s="13">
        <v>350</v>
      </c>
      <c r="E7383" s="13" t="s">
        <v>97</v>
      </c>
      <c r="F7383" s="17">
        <v>-2132</v>
      </c>
      <c r="G7383" t="str">
        <f>_xlfn.XLOOKUP(tbl_GL[[#This Row],[Account_key]],tbl_COA[Account_key],tbl_COA[Class],"Not Found")</f>
        <v>Operating account</v>
      </c>
      <c r="H7383" t="str">
        <f>_xlfn.XLOOKUP(tbl_GL[[#This Row],[Account_key]],tbl_COA[Account_key],tbl_COA[SubClass],"Not Found")</f>
        <v>Operating Expenses</v>
      </c>
      <c r="I7383" t="str">
        <f>_xlfn.XLOOKUP(tbl_GL[[#This Row],[Account_key]],tbl_COA[Account_key],tbl_COA[SubClass2],"Not Found")</f>
        <v>Administration</v>
      </c>
      <c r="J7383" t="str">
        <f>_xlfn.XLOOKUP(tbl_GL[[#This Row],[Account_key]],tbl_COA[Account_key],tbl_COA[SubAccount],,0)</f>
        <v>Other Expenses</v>
      </c>
      <c r="K7383">
        <f>YEAR(tbl_GL[[#This Row],[Date]])</f>
        <v>2019</v>
      </c>
    </row>
    <row r="7384" spans="1:11" x14ac:dyDescent="0.35">
      <c r="A7384">
        <v>1108.0999999999999</v>
      </c>
      <c r="B7384" s="24">
        <v>43721</v>
      </c>
      <c r="C7384">
        <v>3</v>
      </c>
      <c r="D7384" s="13">
        <v>120</v>
      </c>
      <c r="E7384" s="13" t="s">
        <v>97</v>
      </c>
      <c r="F7384" s="17">
        <v>2132</v>
      </c>
      <c r="G7384" t="str">
        <f>_xlfn.XLOOKUP(tbl_GL[[#This Row],[Account_key]],tbl_COA[Account_key],tbl_COA[Class],"Not Found")</f>
        <v>Liabilities and Owners Equity</v>
      </c>
      <c r="H7384" t="str">
        <f>_xlfn.XLOOKUP(tbl_GL[[#This Row],[Account_key]],tbl_COA[Account_key],tbl_COA[SubClass],"Not Found")</f>
        <v>Liabilities</v>
      </c>
      <c r="I7384" t="str">
        <f>_xlfn.XLOOKUP(tbl_GL[[#This Row],[Account_key]],tbl_COA[Account_key],tbl_COA[SubClass2],"Not Found")</f>
        <v>Current Liabilities</v>
      </c>
      <c r="J7384" t="str">
        <f>_xlfn.XLOOKUP(tbl_GL[[#This Row],[Account_key]],tbl_COA[Account_key],tbl_COA[SubAccount],,0)</f>
        <v>Accrued Expenses</v>
      </c>
      <c r="K7384">
        <f>YEAR(tbl_GL[[#This Row],[Date]])</f>
        <v>2019</v>
      </c>
    </row>
    <row r="7385" spans="1:11" x14ac:dyDescent="0.35">
      <c r="A7385">
        <v>1108.2</v>
      </c>
      <c r="B7385" s="24">
        <v>43721</v>
      </c>
      <c r="C7385">
        <v>3</v>
      </c>
      <c r="D7385" s="13">
        <v>10</v>
      </c>
      <c r="E7385" s="13" t="s">
        <v>98</v>
      </c>
      <c r="F7385" s="17">
        <v>-2296</v>
      </c>
      <c r="G7385" t="str">
        <f>_xlfn.XLOOKUP(tbl_GL[[#This Row],[Account_key]],tbl_COA[Account_key],tbl_COA[Class],"Not Found")</f>
        <v>Assets</v>
      </c>
      <c r="H7385" t="str">
        <f>_xlfn.XLOOKUP(tbl_GL[[#This Row],[Account_key]],tbl_COA[Account_key],tbl_COA[SubClass],"Not Found")</f>
        <v>Assets</v>
      </c>
      <c r="I7385" t="str">
        <f>_xlfn.XLOOKUP(tbl_GL[[#This Row],[Account_key]],tbl_COA[Account_key],tbl_COA[SubClass2],"Not Found")</f>
        <v>Current Assets</v>
      </c>
      <c r="J7385" t="str">
        <f>_xlfn.XLOOKUP(tbl_GL[[#This Row],[Account_key]],tbl_COA[Account_key],tbl_COA[SubAccount],,0)</f>
        <v>Cash at Bank</v>
      </c>
      <c r="K7385">
        <f>YEAR(tbl_GL[[#This Row],[Date]])</f>
        <v>2019</v>
      </c>
    </row>
    <row r="7386" spans="1:11" x14ac:dyDescent="0.35">
      <c r="A7386">
        <v>1109.0999999999999</v>
      </c>
      <c r="B7386" s="24">
        <v>43721</v>
      </c>
      <c r="C7386">
        <v>3</v>
      </c>
      <c r="D7386" s="13">
        <v>120</v>
      </c>
      <c r="E7386" s="13" t="s">
        <v>98</v>
      </c>
      <c r="F7386" s="17">
        <v>-2296</v>
      </c>
      <c r="G7386" t="str">
        <f>_xlfn.XLOOKUP(tbl_GL[[#This Row],[Account_key]],tbl_COA[Account_key],tbl_COA[Class],"Not Found")</f>
        <v>Liabilities and Owners Equity</v>
      </c>
      <c r="H7386" t="str">
        <f>_xlfn.XLOOKUP(tbl_GL[[#This Row],[Account_key]],tbl_COA[Account_key],tbl_COA[SubClass],"Not Found")</f>
        <v>Liabilities</v>
      </c>
      <c r="I7386" t="str">
        <f>_xlfn.XLOOKUP(tbl_GL[[#This Row],[Account_key]],tbl_COA[Account_key],tbl_COA[SubClass2],"Not Found")</f>
        <v>Current Liabilities</v>
      </c>
      <c r="J7386" t="str">
        <f>_xlfn.XLOOKUP(tbl_GL[[#This Row],[Account_key]],tbl_COA[Account_key],tbl_COA[SubAccount],,0)</f>
        <v>Accrued Expenses</v>
      </c>
      <c r="K7386">
        <f>YEAR(tbl_GL[[#This Row],[Date]])</f>
        <v>2019</v>
      </c>
    </row>
    <row r="7387" spans="1:11" x14ac:dyDescent="0.35">
      <c r="A7387">
        <v>1109.2</v>
      </c>
      <c r="B7387" s="24">
        <v>43721</v>
      </c>
      <c r="C7387">
        <v>3</v>
      </c>
      <c r="D7387" s="13">
        <v>210</v>
      </c>
      <c r="E7387" s="13" t="s">
        <v>8</v>
      </c>
      <c r="F7387" s="17">
        <v>2523</v>
      </c>
      <c r="G7387" t="str">
        <f>_xlfn.XLOOKUP(tbl_GL[[#This Row],[Account_key]],tbl_COA[Account_key],tbl_COA[Class],"Not Found")</f>
        <v>Trading account</v>
      </c>
      <c r="H7387" t="str">
        <f>_xlfn.XLOOKUP(tbl_GL[[#This Row],[Account_key]],tbl_COA[Account_key],tbl_COA[SubClass],"Not Found")</f>
        <v>Sales</v>
      </c>
      <c r="I7387" t="str">
        <f>_xlfn.XLOOKUP(tbl_GL[[#This Row],[Account_key]],tbl_COA[Account_key],tbl_COA[SubClass2],"Not Found")</f>
        <v>Sales</v>
      </c>
      <c r="J7387" t="str">
        <f>_xlfn.XLOOKUP(tbl_GL[[#This Row],[Account_key]],tbl_COA[Account_key],tbl_COA[SubAccount],,0)</f>
        <v>Sales</v>
      </c>
      <c r="K7387">
        <f>YEAR(tbl_GL[[#This Row],[Date]])</f>
        <v>2019</v>
      </c>
    </row>
    <row r="7388" spans="1:11" x14ac:dyDescent="0.35">
      <c r="A7388">
        <v>1110.0999999999999</v>
      </c>
      <c r="B7388" s="24">
        <v>43721</v>
      </c>
      <c r="C7388">
        <v>3</v>
      </c>
      <c r="D7388" s="13">
        <v>30</v>
      </c>
      <c r="E7388" s="13" t="s">
        <v>8</v>
      </c>
      <c r="F7388" s="17">
        <v>2523</v>
      </c>
      <c r="G7388" t="str">
        <f>_xlfn.XLOOKUP(tbl_GL[[#This Row],[Account_key]],tbl_COA[Account_key],tbl_COA[Class],"Not Found")</f>
        <v>Assets</v>
      </c>
      <c r="H7388" t="str">
        <f>_xlfn.XLOOKUP(tbl_GL[[#This Row],[Account_key]],tbl_COA[Account_key],tbl_COA[SubClass],"Not Found")</f>
        <v>Assets</v>
      </c>
      <c r="I7388" t="str">
        <f>_xlfn.XLOOKUP(tbl_GL[[#This Row],[Account_key]],tbl_COA[Account_key],tbl_COA[SubClass2],"Not Found")</f>
        <v>Current Assets</v>
      </c>
      <c r="J7388" t="str">
        <f>_xlfn.XLOOKUP(tbl_GL[[#This Row],[Account_key]],tbl_COA[Account_key],tbl_COA[SubAccount],,0)</f>
        <v>Trade Receivables</v>
      </c>
      <c r="K7388">
        <f>YEAR(tbl_GL[[#This Row],[Date]])</f>
        <v>2019</v>
      </c>
    </row>
    <row r="7389" spans="1:11" x14ac:dyDescent="0.35">
      <c r="A7389">
        <v>1110.2</v>
      </c>
      <c r="B7389" s="24">
        <v>43721</v>
      </c>
      <c r="C7389">
        <v>3</v>
      </c>
      <c r="D7389" s="13">
        <v>30</v>
      </c>
      <c r="E7389" s="13" t="s">
        <v>80</v>
      </c>
      <c r="F7389" s="17">
        <v>-14053</v>
      </c>
      <c r="G7389" t="str">
        <f>_xlfn.XLOOKUP(tbl_GL[[#This Row],[Account_key]],tbl_COA[Account_key],tbl_COA[Class],"Not Found")</f>
        <v>Assets</v>
      </c>
      <c r="H7389" t="str">
        <f>_xlfn.XLOOKUP(tbl_GL[[#This Row],[Account_key]],tbl_COA[Account_key],tbl_COA[SubClass],"Not Found")</f>
        <v>Assets</v>
      </c>
      <c r="I7389" t="str">
        <f>_xlfn.XLOOKUP(tbl_GL[[#This Row],[Account_key]],tbl_COA[Account_key],tbl_COA[SubClass2],"Not Found")</f>
        <v>Current Assets</v>
      </c>
      <c r="J7389" t="str">
        <f>_xlfn.XLOOKUP(tbl_GL[[#This Row],[Account_key]],tbl_COA[Account_key],tbl_COA[SubAccount],,0)</f>
        <v>Trade Receivables</v>
      </c>
      <c r="K7389">
        <f>YEAR(tbl_GL[[#This Row],[Date]])</f>
        <v>2019</v>
      </c>
    </row>
    <row r="7390" spans="1:11" x14ac:dyDescent="0.35">
      <c r="A7390">
        <v>1111.0999999999999</v>
      </c>
      <c r="B7390" s="24">
        <v>43721</v>
      </c>
      <c r="C7390">
        <v>3</v>
      </c>
      <c r="D7390" s="13">
        <v>10</v>
      </c>
      <c r="E7390" s="13" t="s">
        <v>80</v>
      </c>
      <c r="F7390" s="17">
        <v>14053</v>
      </c>
      <c r="G7390" t="str">
        <f>_xlfn.XLOOKUP(tbl_GL[[#This Row],[Account_key]],tbl_COA[Account_key],tbl_COA[Class],"Not Found")</f>
        <v>Assets</v>
      </c>
      <c r="H7390" t="str">
        <f>_xlfn.XLOOKUP(tbl_GL[[#This Row],[Account_key]],tbl_COA[Account_key],tbl_COA[SubClass],"Not Found")</f>
        <v>Assets</v>
      </c>
      <c r="I7390" t="str">
        <f>_xlfn.XLOOKUP(tbl_GL[[#This Row],[Account_key]],tbl_COA[Account_key],tbl_COA[SubClass2],"Not Found")</f>
        <v>Current Assets</v>
      </c>
      <c r="J7390" t="str">
        <f>_xlfn.XLOOKUP(tbl_GL[[#This Row],[Account_key]],tbl_COA[Account_key],tbl_COA[SubAccount],,0)</f>
        <v>Cash at Bank</v>
      </c>
      <c r="K7390">
        <f>YEAR(tbl_GL[[#This Row],[Date]])</f>
        <v>2019</v>
      </c>
    </row>
    <row r="7391" spans="1:11" x14ac:dyDescent="0.35">
      <c r="A7391">
        <v>1111.2</v>
      </c>
      <c r="B7391" s="24">
        <v>43722</v>
      </c>
      <c r="C7391">
        <v>3</v>
      </c>
      <c r="D7391" s="13">
        <v>220</v>
      </c>
      <c r="E7391" s="13" t="s">
        <v>81</v>
      </c>
      <c r="F7391" s="17">
        <v>-1772</v>
      </c>
      <c r="G7391" t="str">
        <f>_xlfn.XLOOKUP(tbl_GL[[#This Row],[Account_key]],tbl_COA[Account_key],tbl_COA[Class],"Not Found")</f>
        <v>Trading account</v>
      </c>
      <c r="H7391" t="str">
        <f>_xlfn.XLOOKUP(tbl_GL[[#This Row],[Account_key]],tbl_COA[Account_key],tbl_COA[SubClass],"Not Found")</f>
        <v>Sales</v>
      </c>
      <c r="I7391" t="str">
        <f>_xlfn.XLOOKUP(tbl_GL[[#This Row],[Account_key]],tbl_COA[Account_key],tbl_COA[SubClass2],"Not Found")</f>
        <v>Sales</v>
      </c>
      <c r="J7391" t="str">
        <f>_xlfn.XLOOKUP(tbl_GL[[#This Row],[Account_key]],tbl_COA[Account_key],tbl_COA[SubAccount],,0)</f>
        <v>Sales Return</v>
      </c>
      <c r="K7391">
        <f>YEAR(tbl_GL[[#This Row],[Date]])</f>
        <v>2019</v>
      </c>
    </row>
    <row r="7392" spans="1:11" x14ac:dyDescent="0.35">
      <c r="A7392">
        <v>1112.0999999999999</v>
      </c>
      <c r="B7392" s="24">
        <v>43722</v>
      </c>
      <c r="C7392">
        <v>3</v>
      </c>
      <c r="D7392" s="13">
        <v>20</v>
      </c>
      <c r="E7392" s="13" t="s">
        <v>81</v>
      </c>
      <c r="F7392" s="17">
        <v>-1772</v>
      </c>
      <c r="G7392" t="str">
        <f>_xlfn.XLOOKUP(tbl_GL[[#This Row],[Account_key]],tbl_COA[Account_key],tbl_COA[Class],"Not Found")</f>
        <v>Assets</v>
      </c>
      <c r="H7392" t="str">
        <f>_xlfn.XLOOKUP(tbl_GL[[#This Row],[Account_key]],tbl_COA[Account_key],tbl_COA[SubClass],"Not Found")</f>
        <v>Assets</v>
      </c>
      <c r="I7392" t="str">
        <f>_xlfn.XLOOKUP(tbl_GL[[#This Row],[Account_key]],tbl_COA[Account_key],tbl_COA[SubClass2],"Not Found")</f>
        <v>Current Assets</v>
      </c>
      <c r="J7392" t="str">
        <f>_xlfn.XLOOKUP(tbl_GL[[#This Row],[Account_key]],tbl_COA[Account_key],tbl_COA[SubAccount],,0)</f>
        <v>Cash in hand</v>
      </c>
      <c r="K7392">
        <f>YEAR(tbl_GL[[#This Row],[Date]])</f>
        <v>2019</v>
      </c>
    </row>
    <row r="7393" spans="1:11" x14ac:dyDescent="0.35">
      <c r="A7393">
        <v>1112.2</v>
      </c>
      <c r="B7393" s="24">
        <v>43722</v>
      </c>
      <c r="C7393">
        <v>3</v>
      </c>
      <c r="D7393" s="13">
        <v>10</v>
      </c>
      <c r="E7393" s="13" t="s">
        <v>84</v>
      </c>
      <c r="F7393" s="17">
        <v>-28350</v>
      </c>
      <c r="G7393" t="str">
        <f>_xlfn.XLOOKUP(tbl_GL[[#This Row],[Account_key]],tbl_COA[Account_key],tbl_COA[Class],"Not Found")</f>
        <v>Assets</v>
      </c>
      <c r="H7393" t="str">
        <f>_xlfn.XLOOKUP(tbl_GL[[#This Row],[Account_key]],tbl_COA[Account_key],tbl_COA[SubClass],"Not Found")</f>
        <v>Assets</v>
      </c>
      <c r="I7393" t="str">
        <f>_xlfn.XLOOKUP(tbl_GL[[#This Row],[Account_key]],tbl_COA[Account_key],tbl_COA[SubClass2],"Not Found")</f>
        <v>Current Assets</v>
      </c>
      <c r="J7393" t="str">
        <f>_xlfn.XLOOKUP(tbl_GL[[#This Row],[Account_key]],tbl_COA[Account_key],tbl_COA[SubAccount],,0)</f>
        <v>Cash at Bank</v>
      </c>
      <c r="K7393">
        <f>YEAR(tbl_GL[[#This Row],[Date]])</f>
        <v>2019</v>
      </c>
    </row>
    <row r="7394" spans="1:11" x14ac:dyDescent="0.35">
      <c r="A7394">
        <v>1113.0999999999999</v>
      </c>
      <c r="B7394" s="24">
        <v>43722</v>
      </c>
      <c r="C7394">
        <v>3</v>
      </c>
      <c r="D7394" s="13">
        <v>110</v>
      </c>
      <c r="E7394" s="13" t="s">
        <v>84</v>
      </c>
      <c r="F7394" s="17">
        <v>-28350</v>
      </c>
      <c r="G7394" t="str">
        <f>_xlfn.XLOOKUP(tbl_GL[[#This Row],[Account_key]],tbl_COA[Account_key],tbl_COA[Class],"Not Found")</f>
        <v>Liabilities and Owners Equity</v>
      </c>
      <c r="H7394" t="str">
        <f>_xlfn.XLOOKUP(tbl_GL[[#This Row],[Account_key]],tbl_COA[Account_key],tbl_COA[SubClass],"Not Found")</f>
        <v>Liabilities</v>
      </c>
      <c r="I7394" t="str">
        <f>_xlfn.XLOOKUP(tbl_GL[[#This Row],[Account_key]],tbl_COA[Account_key],tbl_COA[SubClass2],"Not Found")</f>
        <v>Current Liabilities</v>
      </c>
      <c r="J7394" t="str">
        <f>_xlfn.XLOOKUP(tbl_GL[[#This Row],[Account_key]],tbl_COA[Account_key],tbl_COA[SubAccount],,0)</f>
        <v>Trade Payables</v>
      </c>
      <c r="K7394">
        <f>YEAR(tbl_GL[[#This Row],[Date]])</f>
        <v>2019</v>
      </c>
    </row>
    <row r="7395" spans="1:11" x14ac:dyDescent="0.35">
      <c r="A7395">
        <v>1113.2</v>
      </c>
      <c r="B7395" s="24">
        <v>43723</v>
      </c>
      <c r="C7395">
        <v>3</v>
      </c>
      <c r="D7395" s="13">
        <v>260</v>
      </c>
      <c r="E7395" s="13" t="s">
        <v>99</v>
      </c>
      <c r="F7395" s="17">
        <v>-105</v>
      </c>
      <c r="G7395" t="str">
        <f>_xlfn.XLOOKUP(tbl_GL[[#This Row],[Account_key]],tbl_COA[Account_key],tbl_COA[Class],"Not Found")</f>
        <v>Operating account</v>
      </c>
      <c r="H7395" t="str">
        <f>_xlfn.XLOOKUP(tbl_GL[[#This Row],[Account_key]],tbl_COA[Account_key],tbl_COA[SubClass],"Not Found")</f>
        <v>Operating Expenses</v>
      </c>
      <c r="I7395" t="str">
        <f>_xlfn.XLOOKUP(tbl_GL[[#This Row],[Account_key]],tbl_COA[Account_key],tbl_COA[SubClass2],"Not Found")</f>
        <v>Marketing</v>
      </c>
      <c r="J7395" t="str">
        <f>_xlfn.XLOOKUP(tbl_GL[[#This Row],[Account_key]],tbl_COA[Account_key],tbl_COA[SubAccount],,0)</f>
        <v>Commissions</v>
      </c>
      <c r="K7395">
        <f>YEAR(tbl_GL[[#This Row],[Date]])</f>
        <v>2019</v>
      </c>
    </row>
    <row r="7396" spans="1:11" x14ac:dyDescent="0.35">
      <c r="A7396">
        <v>1114.0999999999999</v>
      </c>
      <c r="B7396" s="24">
        <v>43723</v>
      </c>
      <c r="C7396">
        <v>3</v>
      </c>
      <c r="D7396" s="13">
        <v>20</v>
      </c>
      <c r="E7396" s="13" t="s">
        <v>99</v>
      </c>
      <c r="F7396" s="17">
        <v>-105</v>
      </c>
      <c r="G7396" t="str">
        <f>_xlfn.XLOOKUP(tbl_GL[[#This Row],[Account_key]],tbl_COA[Account_key],tbl_COA[Class],"Not Found")</f>
        <v>Assets</v>
      </c>
      <c r="H7396" t="str">
        <f>_xlfn.XLOOKUP(tbl_GL[[#This Row],[Account_key]],tbl_COA[Account_key],tbl_COA[SubClass],"Not Found")</f>
        <v>Assets</v>
      </c>
      <c r="I7396" t="str">
        <f>_xlfn.XLOOKUP(tbl_GL[[#This Row],[Account_key]],tbl_COA[Account_key],tbl_COA[SubClass2],"Not Found")</f>
        <v>Current Assets</v>
      </c>
      <c r="J7396" t="str">
        <f>_xlfn.XLOOKUP(tbl_GL[[#This Row],[Account_key]],tbl_COA[Account_key],tbl_COA[SubAccount],,0)</f>
        <v>Cash in hand</v>
      </c>
      <c r="K7396">
        <f>YEAR(tbl_GL[[#This Row],[Date]])</f>
        <v>2019</v>
      </c>
    </row>
    <row r="7397" spans="1:11" x14ac:dyDescent="0.35">
      <c r="A7397">
        <v>1114.2</v>
      </c>
      <c r="B7397" s="24">
        <v>43723</v>
      </c>
      <c r="C7397">
        <v>3</v>
      </c>
      <c r="D7397" s="13">
        <v>10</v>
      </c>
      <c r="E7397" s="13" t="s">
        <v>112</v>
      </c>
      <c r="F7397" s="17">
        <v>-225</v>
      </c>
      <c r="G7397" t="str">
        <f>_xlfn.XLOOKUP(tbl_GL[[#This Row],[Account_key]],tbl_COA[Account_key],tbl_COA[Class],"Not Found")</f>
        <v>Assets</v>
      </c>
      <c r="H7397" t="str">
        <f>_xlfn.XLOOKUP(tbl_GL[[#This Row],[Account_key]],tbl_COA[Account_key],tbl_COA[SubClass],"Not Found")</f>
        <v>Assets</v>
      </c>
      <c r="I7397" t="str">
        <f>_xlfn.XLOOKUP(tbl_GL[[#This Row],[Account_key]],tbl_COA[Account_key],tbl_COA[SubClass2],"Not Found")</f>
        <v>Current Assets</v>
      </c>
      <c r="J7397" t="str">
        <f>_xlfn.XLOOKUP(tbl_GL[[#This Row],[Account_key]],tbl_COA[Account_key],tbl_COA[SubAccount],,0)</f>
        <v>Cash at Bank</v>
      </c>
      <c r="K7397">
        <f>YEAR(tbl_GL[[#This Row],[Date]])</f>
        <v>2019</v>
      </c>
    </row>
    <row r="7398" spans="1:11" x14ac:dyDescent="0.35">
      <c r="A7398">
        <v>1115.0999999999999</v>
      </c>
      <c r="B7398" s="24">
        <v>43723</v>
      </c>
      <c r="C7398">
        <v>3</v>
      </c>
      <c r="D7398" s="13">
        <v>121</v>
      </c>
      <c r="E7398" s="13" t="s">
        <v>112</v>
      </c>
      <c r="F7398" s="17">
        <v>-225</v>
      </c>
      <c r="G7398" t="str">
        <f>_xlfn.XLOOKUP(tbl_GL[[#This Row],[Account_key]],tbl_COA[Account_key],tbl_COA[Class],"Not Found")</f>
        <v>Liabilities and Owners Equity</v>
      </c>
      <c r="H7398" t="str">
        <f>_xlfn.XLOOKUP(tbl_GL[[#This Row],[Account_key]],tbl_COA[Account_key],tbl_COA[SubClass],"Not Found")</f>
        <v>Liabilities</v>
      </c>
      <c r="I7398" t="str">
        <f>_xlfn.XLOOKUP(tbl_GL[[#This Row],[Account_key]],tbl_COA[Account_key],tbl_COA[SubClass2],"Not Found")</f>
        <v>Current Liabilities</v>
      </c>
      <c r="J7398" t="str">
        <f>_xlfn.XLOOKUP(tbl_GL[[#This Row],[Account_key]],tbl_COA[Account_key],tbl_COA[SubAccount],,0)</f>
        <v>Interest Payable</v>
      </c>
      <c r="K7398">
        <f>YEAR(tbl_GL[[#This Row],[Date]])</f>
        <v>2019</v>
      </c>
    </row>
    <row r="7399" spans="1:11" x14ac:dyDescent="0.35">
      <c r="A7399">
        <v>1115.2</v>
      </c>
      <c r="B7399" s="24">
        <v>43723</v>
      </c>
      <c r="C7399">
        <v>3</v>
      </c>
      <c r="D7399" s="13">
        <v>330</v>
      </c>
      <c r="E7399" s="13" t="s">
        <v>97</v>
      </c>
      <c r="F7399" s="17">
        <v>-1726</v>
      </c>
      <c r="G7399" t="str">
        <f>_xlfn.XLOOKUP(tbl_GL[[#This Row],[Account_key]],tbl_COA[Account_key],tbl_COA[Class],"Not Found")</f>
        <v>Operating account</v>
      </c>
      <c r="H7399" t="str">
        <f>_xlfn.XLOOKUP(tbl_GL[[#This Row],[Account_key]],tbl_COA[Account_key],tbl_COA[SubClass],"Not Found")</f>
        <v>Operating Expenses</v>
      </c>
      <c r="I7399" t="str">
        <f>_xlfn.XLOOKUP(tbl_GL[[#This Row],[Account_key]],tbl_COA[Account_key],tbl_COA[SubClass2],"Not Found")</f>
        <v>Administration</v>
      </c>
      <c r="J7399" t="str">
        <f>_xlfn.XLOOKUP(tbl_GL[[#This Row],[Account_key]],tbl_COA[Account_key],tbl_COA[SubAccount],,0)</f>
        <v>Telephone</v>
      </c>
      <c r="K7399">
        <f>YEAR(tbl_GL[[#This Row],[Date]])</f>
        <v>2019</v>
      </c>
    </row>
    <row r="7400" spans="1:11" x14ac:dyDescent="0.35">
      <c r="A7400">
        <v>1116.0999999999999</v>
      </c>
      <c r="B7400" s="24">
        <v>43723</v>
      </c>
      <c r="C7400">
        <v>3</v>
      </c>
      <c r="D7400" s="13">
        <v>120</v>
      </c>
      <c r="E7400" s="13" t="s">
        <v>97</v>
      </c>
      <c r="F7400" s="17">
        <v>1726</v>
      </c>
      <c r="G7400" t="str">
        <f>_xlfn.XLOOKUP(tbl_GL[[#This Row],[Account_key]],tbl_COA[Account_key],tbl_COA[Class],"Not Found")</f>
        <v>Liabilities and Owners Equity</v>
      </c>
      <c r="H7400" t="str">
        <f>_xlfn.XLOOKUP(tbl_GL[[#This Row],[Account_key]],tbl_COA[Account_key],tbl_COA[SubClass],"Not Found")</f>
        <v>Liabilities</v>
      </c>
      <c r="I7400" t="str">
        <f>_xlfn.XLOOKUP(tbl_GL[[#This Row],[Account_key]],tbl_COA[Account_key],tbl_COA[SubClass2],"Not Found")</f>
        <v>Current Liabilities</v>
      </c>
      <c r="J7400" t="str">
        <f>_xlfn.XLOOKUP(tbl_GL[[#This Row],[Account_key]],tbl_COA[Account_key],tbl_COA[SubAccount],,0)</f>
        <v>Accrued Expenses</v>
      </c>
      <c r="K7400">
        <f>YEAR(tbl_GL[[#This Row],[Date]])</f>
        <v>2019</v>
      </c>
    </row>
    <row r="7401" spans="1:11" x14ac:dyDescent="0.35">
      <c r="A7401">
        <v>1116.2</v>
      </c>
      <c r="B7401" s="24">
        <v>43723</v>
      </c>
      <c r="C7401">
        <v>3</v>
      </c>
      <c r="D7401" s="13">
        <v>30</v>
      </c>
      <c r="E7401" s="13" t="s">
        <v>80</v>
      </c>
      <c r="F7401" s="17">
        <v>-14462</v>
      </c>
      <c r="G7401" t="str">
        <f>_xlfn.XLOOKUP(tbl_GL[[#This Row],[Account_key]],tbl_COA[Account_key],tbl_COA[Class],"Not Found")</f>
        <v>Assets</v>
      </c>
      <c r="H7401" t="str">
        <f>_xlfn.XLOOKUP(tbl_GL[[#This Row],[Account_key]],tbl_COA[Account_key],tbl_COA[SubClass],"Not Found")</f>
        <v>Assets</v>
      </c>
      <c r="I7401" t="str">
        <f>_xlfn.XLOOKUP(tbl_GL[[#This Row],[Account_key]],tbl_COA[Account_key],tbl_COA[SubClass2],"Not Found")</f>
        <v>Current Assets</v>
      </c>
      <c r="J7401" t="str">
        <f>_xlfn.XLOOKUP(tbl_GL[[#This Row],[Account_key]],tbl_COA[Account_key],tbl_COA[SubAccount],,0)</f>
        <v>Trade Receivables</v>
      </c>
      <c r="K7401">
        <f>YEAR(tbl_GL[[#This Row],[Date]])</f>
        <v>2019</v>
      </c>
    </row>
    <row r="7402" spans="1:11" x14ac:dyDescent="0.35">
      <c r="A7402">
        <v>1117.0999999999999</v>
      </c>
      <c r="B7402" s="24">
        <v>43723</v>
      </c>
      <c r="C7402">
        <v>3</v>
      </c>
      <c r="D7402" s="13">
        <v>10</v>
      </c>
      <c r="E7402" s="13" t="s">
        <v>80</v>
      </c>
      <c r="F7402" s="17">
        <v>14462</v>
      </c>
      <c r="G7402" t="str">
        <f>_xlfn.XLOOKUP(tbl_GL[[#This Row],[Account_key]],tbl_COA[Account_key],tbl_COA[Class],"Not Found")</f>
        <v>Assets</v>
      </c>
      <c r="H7402" t="str">
        <f>_xlfn.XLOOKUP(tbl_GL[[#This Row],[Account_key]],tbl_COA[Account_key],tbl_COA[SubClass],"Not Found")</f>
        <v>Assets</v>
      </c>
      <c r="I7402" t="str">
        <f>_xlfn.XLOOKUP(tbl_GL[[#This Row],[Account_key]],tbl_COA[Account_key],tbl_COA[SubClass2],"Not Found")</f>
        <v>Current Assets</v>
      </c>
      <c r="J7402" t="str">
        <f>_xlfn.XLOOKUP(tbl_GL[[#This Row],[Account_key]],tbl_COA[Account_key],tbl_COA[SubAccount],,0)</f>
        <v>Cash at Bank</v>
      </c>
      <c r="K7402">
        <f>YEAR(tbl_GL[[#This Row],[Date]])</f>
        <v>2019</v>
      </c>
    </row>
    <row r="7403" spans="1:11" x14ac:dyDescent="0.35">
      <c r="A7403">
        <v>1117.2</v>
      </c>
      <c r="B7403" s="24">
        <v>43724</v>
      </c>
      <c r="C7403">
        <v>3</v>
      </c>
      <c r="D7403" s="13">
        <v>10</v>
      </c>
      <c r="E7403" s="13" t="s">
        <v>98</v>
      </c>
      <c r="F7403" s="17">
        <v>-1673</v>
      </c>
      <c r="G7403" t="str">
        <f>_xlfn.XLOOKUP(tbl_GL[[#This Row],[Account_key]],tbl_COA[Account_key],tbl_COA[Class],"Not Found")</f>
        <v>Assets</v>
      </c>
      <c r="H7403" t="str">
        <f>_xlfn.XLOOKUP(tbl_GL[[#This Row],[Account_key]],tbl_COA[Account_key],tbl_COA[SubClass],"Not Found")</f>
        <v>Assets</v>
      </c>
      <c r="I7403" t="str">
        <f>_xlfn.XLOOKUP(tbl_GL[[#This Row],[Account_key]],tbl_COA[Account_key],tbl_COA[SubClass2],"Not Found")</f>
        <v>Current Assets</v>
      </c>
      <c r="J7403" t="str">
        <f>_xlfn.XLOOKUP(tbl_GL[[#This Row],[Account_key]],tbl_COA[Account_key],tbl_COA[SubAccount],,0)</f>
        <v>Cash at Bank</v>
      </c>
      <c r="K7403">
        <f>YEAR(tbl_GL[[#This Row],[Date]])</f>
        <v>2019</v>
      </c>
    </row>
    <row r="7404" spans="1:11" x14ac:dyDescent="0.35">
      <c r="A7404">
        <v>1118.0999999999999</v>
      </c>
      <c r="B7404" s="24">
        <v>43724</v>
      </c>
      <c r="C7404">
        <v>3</v>
      </c>
      <c r="D7404" s="13">
        <v>120</v>
      </c>
      <c r="E7404" s="13" t="s">
        <v>98</v>
      </c>
      <c r="F7404" s="17">
        <v>-1673</v>
      </c>
      <c r="G7404" t="str">
        <f>_xlfn.XLOOKUP(tbl_GL[[#This Row],[Account_key]],tbl_COA[Account_key],tbl_COA[Class],"Not Found")</f>
        <v>Liabilities and Owners Equity</v>
      </c>
      <c r="H7404" t="str">
        <f>_xlfn.XLOOKUP(tbl_GL[[#This Row],[Account_key]],tbl_COA[Account_key],tbl_COA[SubClass],"Not Found")</f>
        <v>Liabilities</v>
      </c>
      <c r="I7404" t="str">
        <f>_xlfn.XLOOKUP(tbl_GL[[#This Row],[Account_key]],tbl_COA[Account_key],tbl_COA[SubClass2],"Not Found")</f>
        <v>Current Liabilities</v>
      </c>
      <c r="J7404" t="str">
        <f>_xlfn.XLOOKUP(tbl_GL[[#This Row],[Account_key]],tbl_COA[Account_key],tbl_COA[SubAccount],,0)</f>
        <v>Accrued Expenses</v>
      </c>
      <c r="K7404">
        <f>YEAR(tbl_GL[[#This Row],[Date]])</f>
        <v>2019</v>
      </c>
    </row>
    <row r="7405" spans="1:11" x14ac:dyDescent="0.35">
      <c r="A7405">
        <v>1118.2</v>
      </c>
      <c r="B7405" s="24">
        <v>43727</v>
      </c>
      <c r="C7405">
        <v>3</v>
      </c>
      <c r="D7405" s="13">
        <v>260</v>
      </c>
      <c r="E7405" s="13" t="s">
        <v>97</v>
      </c>
      <c r="F7405" s="17">
        <v>-2329</v>
      </c>
      <c r="G7405" t="str">
        <f>_xlfn.XLOOKUP(tbl_GL[[#This Row],[Account_key]],tbl_COA[Account_key],tbl_COA[Class],"Not Found")</f>
        <v>Operating account</v>
      </c>
      <c r="H7405" t="str">
        <f>_xlfn.XLOOKUP(tbl_GL[[#This Row],[Account_key]],tbl_COA[Account_key],tbl_COA[SubClass],"Not Found")</f>
        <v>Operating Expenses</v>
      </c>
      <c r="I7405" t="str">
        <f>_xlfn.XLOOKUP(tbl_GL[[#This Row],[Account_key]],tbl_COA[Account_key],tbl_COA[SubClass2],"Not Found")</f>
        <v>Marketing</v>
      </c>
      <c r="J7405" t="str">
        <f>_xlfn.XLOOKUP(tbl_GL[[#This Row],[Account_key]],tbl_COA[Account_key],tbl_COA[SubAccount],,0)</f>
        <v>Commissions</v>
      </c>
      <c r="K7405">
        <f>YEAR(tbl_GL[[#This Row],[Date]])</f>
        <v>2019</v>
      </c>
    </row>
    <row r="7406" spans="1:11" x14ac:dyDescent="0.35">
      <c r="A7406">
        <v>1119.0999999999999</v>
      </c>
      <c r="B7406" s="24">
        <v>43727</v>
      </c>
      <c r="C7406">
        <v>3</v>
      </c>
      <c r="D7406" s="13">
        <v>120</v>
      </c>
      <c r="E7406" s="13" t="s">
        <v>97</v>
      </c>
      <c r="F7406" s="17">
        <v>2329</v>
      </c>
      <c r="G7406" t="str">
        <f>_xlfn.XLOOKUP(tbl_GL[[#This Row],[Account_key]],tbl_COA[Account_key],tbl_COA[Class],"Not Found")</f>
        <v>Liabilities and Owners Equity</v>
      </c>
      <c r="H7406" t="str">
        <f>_xlfn.XLOOKUP(tbl_GL[[#This Row],[Account_key]],tbl_COA[Account_key],tbl_COA[SubClass],"Not Found")</f>
        <v>Liabilities</v>
      </c>
      <c r="I7406" t="str">
        <f>_xlfn.XLOOKUP(tbl_GL[[#This Row],[Account_key]],tbl_COA[Account_key],tbl_COA[SubClass2],"Not Found")</f>
        <v>Current Liabilities</v>
      </c>
      <c r="J7406" t="str">
        <f>_xlfn.XLOOKUP(tbl_GL[[#This Row],[Account_key]],tbl_COA[Account_key],tbl_COA[SubAccount],,0)</f>
        <v>Accrued Expenses</v>
      </c>
      <c r="K7406">
        <f>YEAR(tbl_GL[[#This Row],[Date]])</f>
        <v>2019</v>
      </c>
    </row>
    <row r="7407" spans="1:11" x14ac:dyDescent="0.35">
      <c r="A7407">
        <v>1119.2</v>
      </c>
      <c r="B7407" s="24">
        <v>43728</v>
      </c>
      <c r="C7407">
        <v>3</v>
      </c>
      <c r="D7407" s="13">
        <v>230</v>
      </c>
      <c r="E7407" s="13" t="s">
        <v>4</v>
      </c>
      <c r="F7407" s="17">
        <v>-282</v>
      </c>
      <c r="G7407" t="str">
        <f>_xlfn.XLOOKUP(tbl_GL[[#This Row],[Account_key]],tbl_COA[Account_key],tbl_COA[Class],"Not Found")</f>
        <v>Trading account</v>
      </c>
      <c r="H7407" t="str">
        <f>_xlfn.XLOOKUP(tbl_GL[[#This Row],[Account_key]],tbl_COA[Account_key],tbl_COA[SubClass],"Not Found")</f>
        <v>Cost of Sales</v>
      </c>
      <c r="I7407" t="str">
        <f>_xlfn.XLOOKUP(tbl_GL[[#This Row],[Account_key]],tbl_COA[Account_key],tbl_COA[SubClass2],"Not Found")</f>
        <v>Cost of Sales</v>
      </c>
      <c r="J7407" t="str">
        <f>_xlfn.XLOOKUP(tbl_GL[[#This Row],[Account_key]],tbl_COA[Account_key],tbl_COA[SubAccount],,0)</f>
        <v>Cost of Sales</v>
      </c>
      <c r="K7407">
        <f>YEAR(tbl_GL[[#This Row],[Date]])</f>
        <v>2019</v>
      </c>
    </row>
    <row r="7408" spans="1:11" x14ac:dyDescent="0.35">
      <c r="A7408">
        <v>1120.0999999999999</v>
      </c>
      <c r="B7408" s="24">
        <v>43728</v>
      </c>
      <c r="C7408">
        <v>3</v>
      </c>
      <c r="D7408" s="13">
        <v>60</v>
      </c>
      <c r="E7408" s="13" t="s">
        <v>4</v>
      </c>
      <c r="F7408" s="17">
        <v>-282</v>
      </c>
      <c r="G7408" t="str">
        <f>_xlfn.XLOOKUP(tbl_GL[[#This Row],[Account_key]],tbl_COA[Account_key],tbl_COA[Class],"Not Found")</f>
        <v>Assets</v>
      </c>
      <c r="H7408" t="str">
        <f>_xlfn.XLOOKUP(tbl_GL[[#This Row],[Account_key]],tbl_COA[Account_key],tbl_COA[SubClass],"Not Found")</f>
        <v>Assets</v>
      </c>
      <c r="I7408" t="str">
        <f>_xlfn.XLOOKUP(tbl_GL[[#This Row],[Account_key]],tbl_COA[Account_key],tbl_COA[SubClass2],"Not Found")</f>
        <v>Current Assets</v>
      </c>
      <c r="J7408" t="str">
        <f>_xlfn.XLOOKUP(tbl_GL[[#This Row],[Account_key]],tbl_COA[Account_key],tbl_COA[SubAccount],,0)</f>
        <v>Inventory</v>
      </c>
      <c r="K7408">
        <f>YEAR(tbl_GL[[#This Row],[Date]])</f>
        <v>2019</v>
      </c>
    </row>
    <row r="7409" spans="1:11" x14ac:dyDescent="0.35">
      <c r="A7409">
        <v>1120.2</v>
      </c>
      <c r="B7409" s="24">
        <v>43728</v>
      </c>
      <c r="C7409">
        <v>3</v>
      </c>
      <c r="D7409" s="13">
        <v>230</v>
      </c>
      <c r="E7409" s="13" t="s">
        <v>4</v>
      </c>
      <c r="F7409" s="17">
        <v>-906</v>
      </c>
      <c r="G7409" t="str">
        <f>_xlfn.XLOOKUP(tbl_GL[[#This Row],[Account_key]],tbl_COA[Account_key],tbl_COA[Class],"Not Found")</f>
        <v>Trading account</v>
      </c>
      <c r="H7409" t="str">
        <f>_xlfn.XLOOKUP(tbl_GL[[#This Row],[Account_key]],tbl_COA[Account_key],tbl_COA[SubClass],"Not Found")</f>
        <v>Cost of Sales</v>
      </c>
      <c r="I7409" t="str">
        <f>_xlfn.XLOOKUP(tbl_GL[[#This Row],[Account_key]],tbl_COA[Account_key],tbl_COA[SubClass2],"Not Found")</f>
        <v>Cost of Sales</v>
      </c>
      <c r="J7409" t="str">
        <f>_xlfn.XLOOKUP(tbl_GL[[#This Row],[Account_key]],tbl_COA[Account_key],tbl_COA[SubAccount],,0)</f>
        <v>Cost of Sales</v>
      </c>
      <c r="K7409">
        <f>YEAR(tbl_GL[[#This Row],[Date]])</f>
        <v>2019</v>
      </c>
    </row>
    <row r="7410" spans="1:11" x14ac:dyDescent="0.35">
      <c r="A7410">
        <v>1121.0999999999999</v>
      </c>
      <c r="B7410" s="24">
        <v>43728</v>
      </c>
      <c r="C7410">
        <v>3</v>
      </c>
      <c r="D7410" s="13">
        <v>60</v>
      </c>
      <c r="E7410" s="13" t="s">
        <v>4</v>
      </c>
      <c r="F7410" s="17">
        <v>-906</v>
      </c>
      <c r="G7410" t="str">
        <f>_xlfn.XLOOKUP(tbl_GL[[#This Row],[Account_key]],tbl_COA[Account_key],tbl_COA[Class],"Not Found")</f>
        <v>Assets</v>
      </c>
      <c r="H7410" t="str">
        <f>_xlfn.XLOOKUP(tbl_GL[[#This Row],[Account_key]],tbl_COA[Account_key],tbl_COA[SubClass],"Not Found")</f>
        <v>Assets</v>
      </c>
      <c r="I7410" t="str">
        <f>_xlfn.XLOOKUP(tbl_GL[[#This Row],[Account_key]],tbl_COA[Account_key],tbl_COA[SubClass2],"Not Found")</f>
        <v>Current Assets</v>
      </c>
      <c r="J7410" t="str">
        <f>_xlfn.XLOOKUP(tbl_GL[[#This Row],[Account_key]],tbl_COA[Account_key],tbl_COA[SubAccount],,0)</f>
        <v>Inventory</v>
      </c>
      <c r="K7410">
        <f>YEAR(tbl_GL[[#This Row],[Date]])</f>
        <v>2019</v>
      </c>
    </row>
    <row r="7411" spans="1:11" x14ac:dyDescent="0.35">
      <c r="A7411">
        <v>1121.2</v>
      </c>
      <c r="B7411" s="24">
        <v>43728</v>
      </c>
      <c r="C7411">
        <v>3</v>
      </c>
      <c r="D7411" s="13">
        <v>210</v>
      </c>
      <c r="E7411" s="13" t="s">
        <v>8</v>
      </c>
      <c r="F7411" s="17">
        <v>1129</v>
      </c>
      <c r="G7411" t="str">
        <f>_xlfn.XLOOKUP(tbl_GL[[#This Row],[Account_key]],tbl_COA[Account_key],tbl_COA[Class],"Not Found")</f>
        <v>Trading account</v>
      </c>
      <c r="H7411" t="str">
        <f>_xlfn.XLOOKUP(tbl_GL[[#This Row],[Account_key]],tbl_COA[Account_key],tbl_COA[SubClass],"Not Found")</f>
        <v>Sales</v>
      </c>
      <c r="I7411" t="str">
        <f>_xlfn.XLOOKUP(tbl_GL[[#This Row],[Account_key]],tbl_COA[Account_key],tbl_COA[SubClass2],"Not Found")</f>
        <v>Sales</v>
      </c>
      <c r="J7411" t="str">
        <f>_xlfn.XLOOKUP(tbl_GL[[#This Row],[Account_key]],tbl_COA[Account_key],tbl_COA[SubAccount],,0)</f>
        <v>Sales</v>
      </c>
      <c r="K7411">
        <f>YEAR(tbl_GL[[#This Row],[Date]])</f>
        <v>2019</v>
      </c>
    </row>
    <row r="7412" spans="1:11" x14ac:dyDescent="0.35">
      <c r="A7412">
        <v>1122.0999999999999</v>
      </c>
      <c r="B7412" s="24">
        <v>43728</v>
      </c>
      <c r="C7412">
        <v>3</v>
      </c>
      <c r="D7412" s="13">
        <v>30</v>
      </c>
      <c r="E7412" s="13" t="s">
        <v>8</v>
      </c>
      <c r="F7412" s="17">
        <v>1129</v>
      </c>
      <c r="G7412" t="str">
        <f>_xlfn.XLOOKUP(tbl_GL[[#This Row],[Account_key]],tbl_COA[Account_key],tbl_COA[Class],"Not Found")</f>
        <v>Assets</v>
      </c>
      <c r="H7412" t="str">
        <f>_xlfn.XLOOKUP(tbl_GL[[#This Row],[Account_key]],tbl_COA[Account_key],tbl_COA[SubClass],"Not Found")</f>
        <v>Assets</v>
      </c>
      <c r="I7412" t="str">
        <f>_xlfn.XLOOKUP(tbl_GL[[#This Row],[Account_key]],tbl_COA[Account_key],tbl_COA[SubClass2],"Not Found")</f>
        <v>Current Assets</v>
      </c>
      <c r="J7412" t="str">
        <f>_xlfn.XLOOKUP(tbl_GL[[#This Row],[Account_key]],tbl_COA[Account_key],tbl_COA[SubAccount],,0)</f>
        <v>Trade Receivables</v>
      </c>
      <c r="K7412">
        <f>YEAR(tbl_GL[[#This Row],[Date]])</f>
        <v>2019</v>
      </c>
    </row>
    <row r="7413" spans="1:11" x14ac:dyDescent="0.35">
      <c r="A7413">
        <v>1122.2</v>
      </c>
      <c r="B7413" s="24">
        <v>43728</v>
      </c>
      <c r="C7413">
        <v>3</v>
      </c>
      <c r="D7413" s="13">
        <v>210</v>
      </c>
      <c r="E7413" s="13" t="s">
        <v>7</v>
      </c>
      <c r="F7413" s="17">
        <v>3219</v>
      </c>
      <c r="G7413" t="str">
        <f>_xlfn.XLOOKUP(tbl_GL[[#This Row],[Account_key]],tbl_COA[Account_key],tbl_COA[Class],"Not Found")</f>
        <v>Trading account</v>
      </c>
      <c r="H7413" t="str">
        <f>_xlfn.XLOOKUP(tbl_GL[[#This Row],[Account_key]],tbl_COA[Account_key],tbl_COA[SubClass],"Not Found")</f>
        <v>Sales</v>
      </c>
      <c r="I7413" t="str">
        <f>_xlfn.XLOOKUP(tbl_GL[[#This Row],[Account_key]],tbl_COA[Account_key],tbl_COA[SubClass2],"Not Found")</f>
        <v>Sales</v>
      </c>
      <c r="J7413" t="str">
        <f>_xlfn.XLOOKUP(tbl_GL[[#This Row],[Account_key]],tbl_COA[Account_key],tbl_COA[SubAccount],,0)</f>
        <v>Sales</v>
      </c>
      <c r="K7413">
        <f>YEAR(tbl_GL[[#This Row],[Date]])</f>
        <v>2019</v>
      </c>
    </row>
    <row r="7414" spans="1:11" x14ac:dyDescent="0.35">
      <c r="A7414">
        <v>1123.0999999999999</v>
      </c>
      <c r="B7414" s="24">
        <v>43728</v>
      </c>
      <c r="C7414">
        <v>3</v>
      </c>
      <c r="D7414" s="13">
        <v>10</v>
      </c>
      <c r="E7414" s="13" t="s">
        <v>7</v>
      </c>
      <c r="F7414" s="17">
        <v>3219</v>
      </c>
      <c r="G7414" t="str">
        <f>_xlfn.XLOOKUP(tbl_GL[[#This Row],[Account_key]],tbl_COA[Account_key],tbl_COA[Class],"Not Found")</f>
        <v>Assets</v>
      </c>
      <c r="H7414" t="str">
        <f>_xlfn.XLOOKUP(tbl_GL[[#This Row],[Account_key]],tbl_COA[Account_key],tbl_COA[SubClass],"Not Found")</f>
        <v>Assets</v>
      </c>
      <c r="I7414" t="str">
        <f>_xlfn.XLOOKUP(tbl_GL[[#This Row],[Account_key]],tbl_COA[Account_key],tbl_COA[SubClass2],"Not Found")</f>
        <v>Current Assets</v>
      </c>
      <c r="J7414" t="str">
        <f>_xlfn.XLOOKUP(tbl_GL[[#This Row],[Account_key]],tbl_COA[Account_key],tbl_COA[SubAccount],,0)</f>
        <v>Cash at Bank</v>
      </c>
      <c r="K7414">
        <f>YEAR(tbl_GL[[#This Row],[Date]])</f>
        <v>2019</v>
      </c>
    </row>
    <row r="7415" spans="1:11" x14ac:dyDescent="0.35">
      <c r="A7415">
        <v>1123.2</v>
      </c>
      <c r="B7415" s="24">
        <v>43728</v>
      </c>
      <c r="C7415">
        <v>3</v>
      </c>
      <c r="D7415" s="13">
        <v>230</v>
      </c>
      <c r="E7415" s="13" t="s">
        <v>4</v>
      </c>
      <c r="F7415" s="17">
        <v>-3384</v>
      </c>
      <c r="G7415" t="str">
        <f>_xlfn.XLOOKUP(tbl_GL[[#This Row],[Account_key]],tbl_COA[Account_key],tbl_COA[Class],"Not Found")</f>
        <v>Trading account</v>
      </c>
      <c r="H7415" t="str">
        <f>_xlfn.XLOOKUP(tbl_GL[[#This Row],[Account_key]],tbl_COA[Account_key],tbl_COA[SubClass],"Not Found")</f>
        <v>Cost of Sales</v>
      </c>
      <c r="I7415" t="str">
        <f>_xlfn.XLOOKUP(tbl_GL[[#This Row],[Account_key]],tbl_COA[Account_key],tbl_COA[SubClass2],"Not Found")</f>
        <v>Cost of Sales</v>
      </c>
      <c r="J7415" t="str">
        <f>_xlfn.XLOOKUP(tbl_GL[[#This Row],[Account_key]],tbl_COA[Account_key],tbl_COA[SubAccount],,0)</f>
        <v>Cost of Sales</v>
      </c>
      <c r="K7415">
        <f>YEAR(tbl_GL[[#This Row],[Date]])</f>
        <v>2019</v>
      </c>
    </row>
    <row r="7416" spans="1:11" x14ac:dyDescent="0.35">
      <c r="A7416">
        <v>1124.0999999999999</v>
      </c>
      <c r="B7416" s="24">
        <v>43728</v>
      </c>
      <c r="C7416">
        <v>3</v>
      </c>
      <c r="D7416" s="13">
        <v>60</v>
      </c>
      <c r="E7416" s="13" t="s">
        <v>4</v>
      </c>
      <c r="F7416" s="17">
        <v>-3384</v>
      </c>
      <c r="G7416" t="str">
        <f>_xlfn.XLOOKUP(tbl_GL[[#This Row],[Account_key]],tbl_COA[Account_key],tbl_COA[Class],"Not Found")</f>
        <v>Assets</v>
      </c>
      <c r="H7416" t="str">
        <f>_xlfn.XLOOKUP(tbl_GL[[#This Row],[Account_key]],tbl_COA[Account_key],tbl_COA[SubClass],"Not Found")</f>
        <v>Assets</v>
      </c>
      <c r="I7416" t="str">
        <f>_xlfn.XLOOKUP(tbl_GL[[#This Row],[Account_key]],tbl_COA[Account_key],tbl_COA[SubClass2],"Not Found")</f>
        <v>Current Assets</v>
      </c>
      <c r="J7416" t="str">
        <f>_xlfn.XLOOKUP(tbl_GL[[#This Row],[Account_key]],tbl_COA[Account_key],tbl_COA[SubAccount],,0)</f>
        <v>Inventory</v>
      </c>
      <c r="K7416">
        <f>YEAR(tbl_GL[[#This Row],[Date]])</f>
        <v>2019</v>
      </c>
    </row>
    <row r="7417" spans="1:11" x14ac:dyDescent="0.35">
      <c r="A7417">
        <v>1124.2</v>
      </c>
      <c r="B7417" s="24">
        <v>43728</v>
      </c>
      <c r="C7417">
        <v>3</v>
      </c>
      <c r="D7417" s="13">
        <v>210</v>
      </c>
      <c r="E7417" s="13" t="s">
        <v>8</v>
      </c>
      <c r="F7417" s="17">
        <v>13568</v>
      </c>
      <c r="G7417" t="str">
        <f>_xlfn.XLOOKUP(tbl_GL[[#This Row],[Account_key]],tbl_COA[Account_key],tbl_COA[Class],"Not Found")</f>
        <v>Trading account</v>
      </c>
      <c r="H7417" t="str">
        <f>_xlfn.XLOOKUP(tbl_GL[[#This Row],[Account_key]],tbl_COA[Account_key],tbl_COA[SubClass],"Not Found")</f>
        <v>Sales</v>
      </c>
      <c r="I7417" t="str">
        <f>_xlfn.XLOOKUP(tbl_GL[[#This Row],[Account_key]],tbl_COA[Account_key],tbl_COA[SubClass2],"Not Found")</f>
        <v>Sales</v>
      </c>
      <c r="J7417" t="str">
        <f>_xlfn.XLOOKUP(tbl_GL[[#This Row],[Account_key]],tbl_COA[Account_key],tbl_COA[SubAccount],,0)</f>
        <v>Sales</v>
      </c>
      <c r="K7417">
        <f>YEAR(tbl_GL[[#This Row],[Date]])</f>
        <v>2019</v>
      </c>
    </row>
    <row r="7418" spans="1:11" x14ac:dyDescent="0.35">
      <c r="A7418">
        <v>1125.0999999999999</v>
      </c>
      <c r="B7418" s="24">
        <v>43728</v>
      </c>
      <c r="C7418">
        <v>3</v>
      </c>
      <c r="D7418" s="13">
        <v>30</v>
      </c>
      <c r="E7418" s="13" t="s">
        <v>8</v>
      </c>
      <c r="F7418" s="17">
        <v>13568</v>
      </c>
      <c r="G7418" t="str">
        <f>_xlfn.XLOOKUP(tbl_GL[[#This Row],[Account_key]],tbl_COA[Account_key],tbl_COA[Class],"Not Found")</f>
        <v>Assets</v>
      </c>
      <c r="H7418" t="str">
        <f>_xlfn.XLOOKUP(tbl_GL[[#This Row],[Account_key]],tbl_COA[Account_key],tbl_COA[SubClass],"Not Found")</f>
        <v>Assets</v>
      </c>
      <c r="I7418" t="str">
        <f>_xlfn.XLOOKUP(tbl_GL[[#This Row],[Account_key]],tbl_COA[Account_key],tbl_COA[SubClass2],"Not Found")</f>
        <v>Current Assets</v>
      </c>
      <c r="J7418" t="str">
        <f>_xlfn.XLOOKUP(tbl_GL[[#This Row],[Account_key]],tbl_COA[Account_key],tbl_COA[SubAccount],,0)</f>
        <v>Trade Receivables</v>
      </c>
      <c r="K7418">
        <f>YEAR(tbl_GL[[#This Row],[Date]])</f>
        <v>2019</v>
      </c>
    </row>
    <row r="7419" spans="1:11" x14ac:dyDescent="0.35">
      <c r="A7419">
        <v>1125.2</v>
      </c>
      <c r="B7419" s="24">
        <v>43730</v>
      </c>
      <c r="C7419">
        <v>3</v>
      </c>
      <c r="D7419" s="13">
        <v>10</v>
      </c>
      <c r="E7419" s="13" t="s">
        <v>98</v>
      </c>
      <c r="F7419" s="17">
        <v>-1916</v>
      </c>
      <c r="G7419" t="str">
        <f>_xlfn.XLOOKUP(tbl_GL[[#This Row],[Account_key]],tbl_COA[Account_key],tbl_COA[Class],"Not Found")</f>
        <v>Assets</v>
      </c>
      <c r="H7419" t="str">
        <f>_xlfn.XLOOKUP(tbl_GL[[#This Row],[Account_key]],tbl_COA[Account_key],tbl_COA[SubClass],"Not Found")</f>
        <v>Assets</v>
      </c>
      <c r="I7419" t="str">
        <f>_xlfn.XLOOKUP(tbl_GL[[#This Row],[Account_key]],tbl_COA[Account_key],tbl_COA[SubClass2],"Not Found")</f>
        <v>Current Assets</v>
      </c>
      <c r="J7419" t="str">
        <f>_xlfn.XLOOKUP(tbl_GL[[#This Row],[Account_key]],tbl_COA[Account_key],tbl_COA[SubAccount],,0)</f>
        <v>Cash at Bank</v>
      </c>
      <c r="K7419">
        <f>YEAR(tbl_GL[[#This Row],[Date]])</f>
        <v>2019</v>
      </c>
    </row>
    <row r="7420" spans="1:11" x14ac:dyDescent="0.35">
      <c r="A7420">
        <v>1126.0999999999999</v>
      </c>
      <c r="B7420" s="24">
        <v>43730</v>
      </c>
      <c r="C7420">
        <v>3</v>
      </c>
      <c r="D7420" s="13">
        <v>120</v>
      </c>
      <c r="E7420" s="13" t="s">
        <v>98</v>
      </c>
      <c r="F7420" s="17">
        <v>-1916</v>
      </c>
      <c r="G7420" t="str">
        <f>_xlfn.XLOOKUP(tbl_GL[[#This Row],[Account_key]],tbl_COA[Account_key],tbl_COA[Class],"Not Found")</f>
        <v>Liabilities and Owners Equity</v>
      </c>
      <c r="H7420" t="str">
        <f>_xlfn.XLOOKUP(tbl_GL[[#This Row],[Account_key]],tbl_COA[Account_key],tbl_COA[SubClass],"Not Found")</f>
        <v>Liabilities</v>
      </c>
      <c r="I7420" t="str">
        <f>_xlfn.XLOOKUP(tbl_GL[[#This Row],[Account_key]],tbl_COA[Account_key],tbl_COA[SubClass2],"Not Found")</f>
        <v>Current Liabilities</v>
      </c>
      <c r="J7420" t="str">
        <f>_xlfn.XLOOKUP(tbl_GL[[#This Row],[Account_key]],tbl_COA[Account_key],tbl_COA[SubAccount],,0)</f>
        <v>Accrued Expenses</v>
      </c>
      <c r="K7420">
        <f>YEAR(tbl_GL[[#This Row],[Date]])</f>
        <v>2019</v>
      </c>
    </row>
    <row r="7421" spans="1:11" x14ac:dyDescent="0.35">
      <c r="A7421">
        <v>1126.2</v>
      </c>
      <c r="B7421" s="24">
        <v>43731</v>
      </c>
      <c r="C7421">
        <v>3</v>
      </c>
      <c r="D7421" s="13">
        <v>300</v>
      </c>
      <c r="E7421" s="13" t="s">
        <v>97</v>
      </c>
      <c r="F7421" s="17">
        <v>-1695</v>
      </c>
      <c r="G7421" t="str">
        <f>_xlfn.XLOOKUP(tbl_GL[[#This Row],[Account_key]],tbl_COA[Account_key],tbl_COA[Class],"Not Found")</f>
        <v>Operating account</v>
      </c>
      <c r="H7421" t="str">
        <f>_xlfn.XLOOKUP(tbl_GL[[#This Row],[Account_key]],tbl_COA[Account_key],tbl_COA[SubClass],"Not Found")</f>
        <v>Operating Expenses</v>
      </c>
      <c r="I7421" t="str">
        <f>_xlfn.XLOOKUP(tbl_GL[[#This Row],[Account_key]],tbl_COA[Account_key],tbl_COA[SubClass2],"Not Found")</f>
        <v>Administration</v>
      </c>
      <c r="J7421" t="str">
        <f>_xlfn.XLOOKUP(tbl_GL[[#This Row],[Account_key]],tbl_COA[Account_key],tbl_COA[SubAccount],,0)</f>
        <v>Entertainment</v>
      </c>
      <c r="K7421">
        <f>YEAR(tbl_GL[[#This Row],[Date]])</f>
        <v>2019</v>
      </c>
    </row>
    <row r="7422" spans="1:11" x14ac:dyDescent="0.35">
      <c r="A7422">
        <v>1127.0999999999999</v>
      </c>
      <c r="B7422" s="24">
        <v>43731</v>
      </c>
      <c r="C7422">
        <v>3</v>
      </c>
      <c r="D7422" s="13">
        <v>120</v>
      </c>
      <c r="E7422" s="13" t="s">
        <v>97</v>
      </c>
      <c r="F7422" s="17">
        <v>1695</v>
      </c>
      <c r="G7422" t="str">
        <f>_xlfn.XLOOKUP(tbl_GL[[#This Row],[Account_key]],tbl_COA[Account_key],tbl_COA[Class],"Not Found")</f>
        <v>Liabilities and Owners Equity</v>
      </c>
      <c r="H7422" t="str">
        <f>_xlfn.XLOOKUP(tbl_GL[[#This Row],[Account_key]],tbl_COA[Account_key],tbl_COA[SubClass],"Not Found")</f>
        <v>Liabilities</v>
      </c>
      <c r="I7422" t="str">
        <f>_xlfn.XLOOKUP(tbl_GL[[#This Row],[Account_key]],tbl_COA[Account_key],tbl_COA[SubClass2],"Not Found")</f>
        <v>Current Liabilities</v>
      </c>
      <c r="J7422" t="str">
        <f>_xlfn.XLOOKUP(tbl_GL[[#This Row],[Account_key]],tbl_COA[Account_key],tbl_COA[SubAccount],,0)</f>
        <v>Accrued Expenses</v>
      </c>
      <c r="K7422">
        <f>YEAR(tbl_GL[[#This Row],[Date]])</f>
        <v>2019</v>
      </c>
    </row>
    <row r="7423" spans="1:11" x14ac:dyDescent="0.35">
      <c r="A7423">
        <v>1127.2</v>
      </c>
      <c r="B7423" s="24">
        <v>43733</v>
      </c>
      <c r="C7423">
        <v>3</v>
      </c>
      <c r="D7423" s="13">
        <v>10</v>
      </c>
      <c r="E7423" s="13" t="s">
        <v>98</v>
      </c>
      <c r="F7423" s="17">
        <v>-2167</v>
      </c>
      <c r="G7423" t="str">
        <f>_xlfn.XLOOKUP(tbl_GL[[#This Row],[Account_key]],tbl_COA[Account_key],tbl_COA[Class],"Not Found")</f>
        <v>Assets</v>
      </c>
      <c r="H7423" t="str">
        <f>_xlfn.XLOOKUP(tbl_GL[[#This Row],[Account_key]],tbl_COA[Account_key],tbl_COA[SubClass],"Not Found")</f>
        <v>Assets</v>
      </c>
      <c r="I7423" t="str">
        <f>_xlfn.XLOOKUP(tbl_GL[[#This Row],[Account_key]],tbl_COA[Account_key],tbl_COA[SubClass2],"Not Found")</f>
        <v>Current Assets</v>
      </c>
      <c r="J7423" t="str">
        <f>_xlfn.XLOOKUP(tbl_GL[[#This Row],[Account_key]],tbl_COA[Account_key],tbl_COA[SubAccount],,0)</f>
        <v>Cash at Bank</v>
      </c>
      <c r="K7423">
        <f>YEAR(tbl_GL[[#This Row],[Date]])</f>
        <v>2019</v>
      </c>
    </row>
    <row r="7424" spans="1:11" x14ac:dyDescent="0.35">
      <c r="A7424">
        <v>1128.0999999999999</v>
      </c>
      <c r="B7424" s="24">
        <v>43733</v>
      </c>
      <c r="C7424">
        <v>3</v>
      </c>
      <c r="D7424" s="13">
        <v>120</v>
      </c>
      <c r="E7424" s="13" t="s">
        <v>98</v>
      </c>
      <c r="F7424" s="17">
        <v>-2167</v>
      </c>
      <c r="G7424" t="str">
        <f>_xlfn.XLOOKUP(tbl_GL[[#This Row],[Account_key]],tbl_COA[Account_key],tbl_COA[Class],"Not Found")</f>
        <v>Liabilities and Owners Equity</v>
      </c>
      <c r="H7424" t="str">
        <f>_xlfn.XLOOKUP(tbl_GL[[#This Row],[Account_key]],tbl_COA[Account_key],tbl_COA[SubClass],"Not Found")</f>
        <v>Liabilities</v>
      </c>
      <c r="I7424" t="str">
        <f>_xlfn.XLOOKUP(tbl_GL[[#This Row],[Account_key]],tbl_COA[Account_key],tbl_COA[SubClass2],"Not Found")</f>
        <v>Current Liabilities</v>
      </c>
      <c r="J7424" t="str">
        <f>_xlfn.XLOOKUP(tbl_GL[[#This Row],[Account_key]],tbl_COA[Account_key],tbl_COA[SubAccount],,0)</f>
        <v>Accrued Expenses</v>
      </c>
      <c r="K7424">
        <f>YEAR(tbl_GL[[#This Row],[Date]])</f>
        <v>2019</v>
      </c>
    </row>
    <row r="7425" spans="1:11" x14ac:dyDescent="0.35">
      <c r="A7425">
        <v>1128.2</v>
      </c>
      <c r="B7425" s="24">
        <v>43733</v>
      </c>
      <c r="C7425">
        <v>3</v>
      </c>
      <c r="D7425" s="13">
        <v>10</v>
      </c>
      <c r="E7425" s="13" t="s">
        <v>98</v>
      </c>
      <c r="F7425" s="17">
        <v>-2373</v>
      </c>
      <c r="G7425" t="str">
        <f>_xlfn.XLOOKUP(tbl_GL[[#This Row],[Account_key]],tbl_COA[Account_key],tbl_COA[Class],"Not Found")</f>
        <v>Assets</v>
      </c>
      <c r="H7425" t="str">
        <f>_xlfn.XLOOKUP(tbl_GL[[#This Row],[Account_key]],tbl_COA[Account_key],tbl_COA[SubClass],"Not Found")</f>
        <v>Assets</v>
      </c>
      <c r="I7425" t="str">
        <f>_xlfn.XLOOKUP(tbl_GL[[#This Row],[Account_key]],tbl_COA[Account_key],tbl_COA[SubClass2],"Not Found")</f>
        <v>Current Assets</v>
      </c>
      <c r="J7425" t="str">
        <f>_xlfn.XLOOKUP(tbl_GL[[#This Row],[Account_key]],tbl_COA[Account_key],tbl_COA[SubAccount],,0)</f>
        <v>Cash at Bank</v>
      </c>
      <c r="K7425">
        <f>YEAR(tbl_GL[[#This Row],[Date]])</f>
        <v>2019</v>
      </c>
    </row>
    <row r="7426" spans="1:11" x14ac:dyDescent="0.35">
      <c r="A7426">
        <v>1129.0999999999999</v>
      </c>
      <c r="B7426" s="24">
        <v>43733</v>
      </c>
      <c r="C7426">
        <v>3</v>
      </c>
      <c r="D7426" s="13">
        <v>120</v>
      </c>
      <c r="E7426" s="13" t="s">
        <v>98</v>
      </c>
      <c r="F7426" s="17">
        <v>-2373</v>
      </c>
      <c r="G7426" t="str">
        <f>_xlfn.XLOOKUP(tbl_GL[[#This Row],[Account_key]],tbl_COA[Account_key],tbl_COA[Class],"Not Found")</f>
        <v>Liabilities and Owners Equity</v>
      </c>
      <c r="H7426" t="str">
        <f>_xlfn.XLOOKUP(tbl_GL[[#This Row],[Account_key]],tbl_COA[Account_key],tbl_COA[SubClass],"Not Found")</f>
        <v>Liabilities</v>
      </c>
      <c r="I7426" t="str">
        <f>_xlfn.XLOOKUP(tbl_GL[[#This Row],[Account_key]],tbl_COA[Account_key],tbl_COA[SubClass2],"Not Found")</f>
        <v>Current Liabilities</v>
      </c>
      <c r="J7426" t="str">
        <f>_xlfn.XLOOKUP(tbl_GL[[#This Row],[Account_key]],tbl_COA[Account_key],tbl_COA[SubAccount],,0)</f>
        <v>Accrued Expenses</v>
      </c>
      <c r="K7426">
        <f>YEAR(tbl_GL[[#This Row],[Date]])</f>
        <v>2019</v>
      </c>
    </row>
    <row r="7427" spans="1:11" x14ac:dyDescent="0.35">
      <c r="A7427">
        <v>1129.2</v>
      </c>
      <c r="B7427" s="24">
        <v>43733</v>
      </c>
      <c r="C7427">
        <v>3</v>
      </c>
      <c r="D7427" s="13">
        <v>30</v>
      </c>
      <c r="E7427" s="13" t="s">
        <v>80</v>
      </c>
      <c r="F7427" s="17">
        <v>-13452</v>
      </c>
      <c r="G7427" t="str">
        <f>_xlfn.XLOOKUP(tbl_GL[[#This Row],[Account_key]],tbl_COA[Account_key],tbl_COA[Class],"Not Found")</f>
        <v>Assets</v>
      </c>
      <c r="H7427" t="str">
        <f>_xlfn.XLOOKUP(tbl_GL[[#This Row],[Account_key]],tbl_COA[Account_key],tbl_COA[SubClass],"Not Found")</f>
        <v>Assets</v>
      </c>
      <c r="I7427" t="str">
        <f>_xlfn.XLOOKUP(tbl_GL[[#This Row],[Account_key]],tbl_COA[Account_key],tbl_COA[SubClass2],"Not Found")</f>
        <v>Current Assets</v>
      </c>
      <c r="J7427" t="str">
        <f>_xlfn.XLOOKUP(tbl_GL[[#This Row],[Account_key]],tbl_COA[Account_key],tbl_COA[SubAccount],,0)</f>
        <v>Trade Receivables</v>
      </c>
      <c r="K7427">
        <f>YEAR(tbl_GL[[#This Row],[Date]])</f>
        <v>2019</v>
      </c>
    </row>
    <row r="7428" spans="1:11" x14ac:dyDescent="0.35">
      <c r="A7428">
        <v>1130.0999999999999</v>
      </c>
      <c r="B7428" s="24">
        <v>43733</v>
      </c>
      <c r="C7428">
        <v>3</v>
      </c>
      <c r="D7428" s="13">
        <v>10</v>
      </c>
      <c r="E7428" s="13" t="s">
        <v>80</v>
      </c>
      <c r="F7428" s="17">
        <v>13452</v>
      </c>
      <c r="G7428" t="str">
        <f>_xlfn.XLOOKUP(tbl_GL[[#This Row],[Account_key]],tbl_COA[Account_key],tbl_COA[Class],"Not Found")</f>
        <v>Assets</v>
      </c>
      <c r="H7428" t="str">
        <f>_xlfn.XLOOKUP(tbl_GL[[#This Row],[Account_key]],tbl_COA[Account_key],tbl_COA[SubClass],"Not Found")</f>
        <v>Assets</v>
      </c>
      <c r="I7428" t="str">
        <f>_xlfn.XLOOKUP(tbl_GL[[#This Row],[Account_key]],tbl_COA[Account_key],tbl_COA[SubClass2],"Not Found")</f>
        <v>Current Assets</v>
      </c>
      <c r="J7428" t="str">
        <f>_xlfn.XLOOKUP(tbl_GL[[#This Row],[Account_key]],tbl_COA[Account_key],tbl_COA[SubAccount],,0)</f>
        <v>Cash at Bank</v>
      </c>
      <c r="K7428">
        <f>YEAR(tbl_GL[[#This Row],[Date]])</f>
        <v>2019</v>
      </c>
    </row>
    <row r="7429" spans="1:11" x14ac:dyDescent="0.35">
      <c r="A7429">
        <v>1130.2</v>
      </c>
      <c r="B7429" s="24">
        <v>43735</v>
      </c>
      <c r="C7429">
        <v>3</v>
      </c>
      <c r="D7429" s="13">
        <v>260</v>
      </c>
      <c r="E7429" s="13" t="s">
        <v>97</v>
      </c>
      <c r="F7429" s="17">
        <v>-1580</v>
      </c>
      <c r="G7429" t="str">
        <f>_xlfn.XLOOKUP(tbl_GL[[#This Row],[Account_key]],tbl_COA[Account_key],tbl_COA[Class],"Not Found")</f>
        <v>Operating account</v>
      </c>
      <c r="H7429" t="str">
        <f>_xlfn.XLOOKUP(tbl_GL[[#This Row],[Account_key]],tbl_COA[Account_key],tbl_COA[SubClass],"Not Found")</f>
        <v>Operating Expenses</v>
      </c>
      <c r="I7429" t="str">
        <f>_xlfn.XLOOKUP(tbl_GL[[#This Row],[Account_key]],tbl_COA[Account_key],tbl_COA[SubClass2],"Not Found")</f>
        <v>Marketing</v>
      </c>
      <c r="J7429" t="str">
        <f>_xlfn.XLOOKUP(tbl_GL[[#This Row],[Account_key]],tbl_COA[Account_key],tbl_COA[SubAccount],,0)</f>
        <v>Commissions</v>
      </c>
      <c r="K7429">
        <f>YEAR(tbl_GL[[#This Row],[Date]])</f>
        <v>2019</v>
      </c>
    </row>
    <row r="7430" spans="1:11" x14ac:dyDescent="0.35">
      <c r="A7430">
        <v>1131.0999999999999</v>
      </c>
      <c r="B7430" s="24">
        <v>43735</v>
      </c>
      <c r="C7430">
        <v>3</v>
      </c>
      <c r="D7430" s="13">
        <v>120</v>
      </c>
      <c r="E7430" s="13" t="s">
        <v>97</v>
      </c>
      <c r="F7430" s="17">
        <v>1580</v>
      </c>
      <c r="G7430" t="str">
        <f>_xlfn.XLOOKUP(tbl_GL[[#This Row],[Account_key]],tbl_COA[Account_key],tbl_COA[Class],"Not Found")</f>
        <v>Liabilities and Owners Equity</v>
      </c>
      <c r="H7430" t="str">
        <f>_xlfn.XLOOKUP(tbl_GL[[#This Row],[Account_key]],tbl_COA[Account_key],tbl_COA[SubClass],"Not Found")</f>
        <v>Liabilities</v>
      </c>
      <c r="I7430" t="str">
        <f>_xlfn.XLOOKUP(tbl_GL[[#This Row],[Account_key]],tbl_COA[Account_key],tbl_COA[SubClass2],"Not Found")</f>
        <v>Current Liabilities</v>
      </c>
      <c r="J7430" t="str">
        <f>_xlfn.XLOOKUP(tbl_GL[[#This Row],[Account_key]],tbl_COA[Account_key],tbl_COA[SubAccount],,0)</f>
        <v>Accrued Expenses</v>
      </c>
      <c r="K7430">
        <f>YEAR(tbl_GL[[#This Row],[Date]])</f>
        <v>2019</v>
      </c>
    </row>
    <row r="7431" spans="1:11" x14ac:dyDescent="0.35">
      <c r="A7431">
        <v>1131.2</v>
      </c>
      <c r="B7431" s="24">
        <v>43736</v>
      </c>
      <c r="C7431">
        <v>3</v>
      </c>
      <c r="D7431" s="13">
        <v>230</v>
      </c>
      <c r="E7431" s="13" t="s">
        <v>4</v>
      </c>
      <c r="F7431" s="17">
        <v>-866</v>
      </c>
      <c r="G7431" t="str">
        <f>_xlfn.XLOOKUP(tbl_GL[[#This Row],[Account_key]],tbl_COA[Account_key],tbl_COA[Class],"Not Found")</f>
        <v>Trading account</v>
      </c>
      <c r="H7431" t="str">
        <f>_xlfn.XLOOKUP(tbl_GL[[#This Row],[Account_key]],tbl_COA[Account_key],tbl_COA[SubClass],"Not Found")</f>
        <v>Cost of Sales</v>
      </c>
      <c r="I7431" t="str">
        <f>_xlfn.XLOOKUP(tbl_GL[[#This Row],[Account_key]],tbl_COA[Account_key],tbl_COA[SubClass2],"Not Found")</f>
        <v>Cost of Sales</v>
      </c>
      <c r="J7431" t="str">
        <f>_xlfn.XLOOKUP(tbl_GL[[#This Row],[Account_key]],tbl_COA[Account_key],tbl_COA[SubAccount],,0)</f>
        <v>Cost of Sales</v>
      </c>
      <c r="K7431">
        <f>YEAR(tbl_GL[[#This Row],[Date]])</f>
        <v>2019</v>
      </c>
    </row>
    <row r="7432" spans="1:11" x14ac:dyDescent="0.35">
      <c r="A7432">
        <v>1132.0999999999999</v>
      </c>
      <c r="B7432" s="24">
        <v>43736</v>
      </c>
      <c r="C7432">
        <v>3</v>
      </c>
      <c r="D7432" s="13">
        <v>60</v>
      </c>
      <c r="E7432" s="13" t="s">
        <v>4</v>
      </c>
      <c r="F7432" s="17">
        <v>-866</v>
      </c>
      <c r="G7432" t="str">
        <f>_xlfn.XLOOKUP(tbl_GL[[#This Row],[Account_key]],tbl_COA[Account_key],tbl_COA[Class],"Not Found")</f>
        <v>Assets</v>
      </c>
      <c r="H7432" t="str">
        <f>_xlfn.XLOOKUP(tbl_GL[[#This Row],[Account_key]],tbl_COA[Account_key],tbl_COA[SubClass],"Not Found")</f>
        <v>Assets</v>
      </c>
      <c r="I7432" t="str">
        <f>_xlfn.XLOOKUP(tbl_GL[[#This Row],[Account_key]],tbl_COA[Account_key],tbl_COA[SubClass2],"Not Found")</f>
        <v>Current Assets</v>
      </c>
      <c r="J7432" t="str">
        <f>_xlfn.XLOOKUP(tbl_GL[[#This Row],[Account_key]],tbl_COA[Account_key],tbl_COA[SubAccount],,0)</f>
        <v>Inventory</v>
      </c>
      <c r="K7432">
        <f>YEAR(tbl_GL[[#This Row],[Date]])</f>
        <v>2019</v>
      </c>
    </row>
    <row r="7433" spans="1:11" x14ac:dyDescent="0.35">
      <c r="A7433">
        <v>1132.2</v>
      </c>
      <c r="B7433" s="24">
        <v>43736</v>
      </c>
      <c r="C7433">
        <v>3</v>
      </c>
      <c r="D7433" s="13">
        <v>210</v>
      </c>
      <c r="E7433" s="13" t="s">
        <v>7</v>
      </c>
      <c r="F7433" s="17">
        <v>3073</v>
      </c>
      <c r="G7433" t="str">
        <f>_xlfn.XLOOKUP(tbl_GL[[#This Row],[Account_key]],tbl_COA[Account_key],tbl_COA[Class],"Not Found")</f>
        <v>Trading account</v>
      </c>
      <c r="H7433" t="str">
        <f>_xlfn.XLOOKUP(tbl_GL[[#This Row],[Account_key]],tbl_COA[Account_key],tbl_COA[SubClass],"Not Found")</f>
        <v>Sales</v>
      </c>
      <c r="I7433" t="str">
        <f>_xlfn.XLOOKUP(tbl_GL[[#This Row],[Account_key]],tbl_COA[Account_key],tbl_COA[SubClass2],"Not Found")</f>
        <v>Sales</v>
      </c>
      <c r="J7433" t="str">
        <f>_xlfn.XLOOKUP(tbl_GL[[#This Row],[Account_key]],tbl_COA[Account_key],tbl_COA[SubAccount],,0)</f>
        <v>Sales</v>
      </c>
      <c r="K7433">
        <f>YEAR(tbl_GL[[#This Row],[Date]])</f>
        <v>2019</v>
      </c>
    </row>
    <row r="7434" spans="1:11" x14ac:dyDescent="0.35">
      <c r="A7434">
        <v>1133.0999999999999</v>
      </c>
      <c r="B7434" s="24">
        <v>43736</v>
      </c>
      <c r="C7434">
        <v>3</v>
      </c>
      <c r="D7434" s="13">
        <v>10</v>
      </c>
      <c r="E7434" s="13" t="s">
        <v>7</v>
      </c>
      <c r="F7434" s="17">
        <v>3073</v>
      </c>
      <c r="G7434" t="str">
        <f>_xlfn.XLOOKUP(tbl_GL[[#This Row],[Account_key]],tbl_COA[Account_key],tbl_COA[Class],"Not Found")</f>
        <v>Assets</v>
      </c>
      <c r="H7434" t="str">
        <f>_xlfn.XLOOKUP(tbl_GL[[#This Row],[Account_key]],tbl_COA[Account_key],tbl_COA[SubClass],"Not Found")</f>
        <v>Assets</v>
      </c>
      <c r="I7434" t="str">
        <f>_xlfn.XLOOKUP(tbl_GL[[#This Row],[Account_key]],tbl_COA[Account_key],tbl_COA[SubClass2],"Not Found")</f>
        <v>Current Assets</v>
      </c>
      <c r="J7434" t="str">
        <f>_xlfn.XLOOKUP(tbl_GL[[#This Row],[Account_key]],tbl_COA[Account_key],tbl_COA[SubAccount],,0)</f>
        <v>Cash at Bank</v>
      </c>
      <c r="K7434">
        <f>YEAR(tbl_GL[[#This Row],[Date]])</f>
        <v>2019</v>
      </c>
    </row>
    <row r="7435" spans="1:11" x14ac:dyDescent="0.35">
      <c r="A7435">
        <v>1133.2</v>
      </c>
      <c r="B7435" s="24">
        <v>43736</v>
      </c>
      <c r="C7435">
        <v>3</v>
      </c>
      <c r="D7435" s="13">
        <v>230</v>
      </c>
      <c r="E7435" s="13" t="s">
        <v>4</v>
      </c>
      <c r="F7435" s="17">
        <v>-3551</v>
      </c>
      <c r="G7435" t="str">
        <f>_xlfn.XLOOKUP(tbl_GL[[#This Row],[Account_key]],tbl_COA[Account_key],tbl_COA[Class],"Not Found")</f>
        <v>Trading account</v>
      </c>
      <c r="H7435" t="str">
        <f>_xlfn.XLOOKUP(tbl_GL[[#This Row],[Account_key]],tbl_COA[Account_key],tbl_COA[SubClass],"Not Found")</f>
        <v>Cost of Sales</v>
      </c>
      <c r="I7435" t="str">
        <f>_xlfn.XLOOKUP(tbl_GL[[#This Row],[Account_key]],tbl_COA[Account_key],tbl_COA[SubClass2],"Not Found")</f>
        <v>Cost of Sales</v>
      </c>
      <c r="J7435" t="str">
        <f>_xlfn.XLOOKUP(tbl_GL[[#This Row],[Account_key]],tbl_COA[Account_key],tbl_COA[SubAccount],,0)</f>
        <v>Cost of Sales</v>
      </c>
      <c r="K7435">
        <f>YEAR(tbl_GL[[#This Row],[Date]])</f>
        <v>2019</v>
      </c>
    </row>
    <row r="7436" spans="1:11" x14ac:dyDescent="0.35">
      <c r="A7436">
        <v>1134.0999999999999</v>
      </c>
      <c r="B7436" s="24">
        <v>43736</v>
      </c>
      <c r="C7436">
        <v>3</v>
      </c>
      <c r="D7436" s="13">
        <v>60</v>
      </c>
      <c r="E7436" s="13" t="s">
        <v>4</v>
      </c>
      <c r="F7436" s="17">
        <v>-3551</v>
      </c>
      <c r="G7436" t="str">
        <f>_xlfn.XLOOKUP(tbl_GL[[#This Row],[Account_key]],tbl_COA[Account_key],tbl_COA[Class],"Not Found")</f>
        <v>Assets</v>
      </c>
      <c r="H7436" t="str">
        <f>_xlfn.XLOOKUP(tbl_GL[[#This Row],[Account_key]],tbl_COA[Account_key],tbl_COA[SubClass],"Not Found")</f>
        <v>Assets</v>
      </c>
      <c r="I7436" t="str">
        <f>_xlfn.XLOOKUP(tbl_GL[[#This Row],[Account_key]],tbl_COA[Account_key],tbl_COA[SubClass2],"Not Found")</f>
        <v>Current Assets</v>
      </c>
      <c r="J7436" t="str">
        <f>_xlfn.XLOOKUP(tbl_GL[[#This Row],[Account_key]],tbl_COA[Account_key],tbl_COA[SubAccount],,0)</f>
        <v>Inventory</v>
      </c>
      <c r="K7436">
        <f>YEAR(tbl_GL[[#This Row],[Date]])</f>
        <v>2019</v>
      </c>
    </row>
    <row r="7437" spans="1:11" x14ac:dyDescent="0.35">
      <c r="A7437">
        <v>1134.2</v>
      </c>
      <c r="B7437" s="24">
        <v>43736</v>
      </c>
      <c r="C7437">
        <v>3</v>
      </c>
      <c r="D7437" s="13">
        <v>210</v>
      </c>
      <c r="E7437" s="13" t="s">
        <v>8</v>
      </c>
      <c r="F7437" s="17">
        <v>14241</v>
      </c>
      <c r="G7437" t="str">
        <f>_xlfn.XLOOKUP(tbl_GL[[#This Row],[Account_key]],tbl_COA[Account_key],tbl_COA[Class],"Not Found")</f>
        <v>Trading account</v>
      </c>
      <c r="H7437" t="str">
        <f>_xlfn.XLOOKUP(tbl_GL[[#This Row],[Account_key]],tbl_COA[Account_key],tbl_COA[SubClass],"Not Found")</f>
        <v>Sales</v>
      </c>
      <c r="I7437" t="str">
        <f>_xlfn.XLOOKUP(tbl_GL[[#This Row],[Account_key]],tbl_COA[Account_key],tbl_COA[SubClass2],"Not Found")</f>
        <v>Sales</v>
      </c>
      <c r="J7437" t="str">
        <f>_xlfn.XLOOKUP(tbl_GL[[#This Row],[Account_key]],tbl_COA[Account_key],tbl_COA[SubAccount],,0)</f>
        <v>Sales</v>
      </c>
      <c r="K7437">
        <f>YEAR(tbl_GL[[#This Row],[Date]])</f>
        <v>2019</v>
      </c>
    </row>
    <row r="7438" spans="1:11" x14ac:dyDescent="0.35">
      <c r="A7438">
        <v>1135.0999999999999</v>
      </c>
      <c r="B7438" s="24">
        <v>43736</v>
      </c>
      <c r="C7438">
        <v>3</v>
      </c>
      <c r="D7438" s="13">
        <v>30</v>
      </c>
      <c r="E7438" s="13" t="s">
        <v>8</v>
      </c>
      <c r="F7438" s="17">
        <v>14241</v>
      </c>
      <c r="G7438" t="str">
        <f>_xlfn.XLOOKUP(tbl_GL[[#This Row],[Account_key]],tbl_COA[Account_key],tbl_COA[Class],"Not Found")</f>
        <v>Assets</v>
      </c>
      <c r="H7438" t="str">
        <f>_xlfn.XLOOKUP(tbl_GL[[#This Row],[Account_key]],tbl_COA[Account_key],tbl_COA[SubClass],"Not Found")</f>
        <v>Assets</v>
      </c>
      <c r="I7438" t="str">
        <f>_xlfn.XLOOKUP(tbl_GL[[#This Row],[Account_key]],tbl_COA[Account_key],tbl_COA[SubClass2],"Not Found")</f>
        <v>Current Assets</v>
      </c>
      <c r="J7438" t="str">
        <f>_xlfn.XLOOKUP(tbl_GL[[#This Row],[Account_key]],tbl_COA[Account_key],tbl_COA[SubAccount],,0)</f>
        <v>Trade Receivables</v>
      </c>
      <c r="K7438">
        <f>YEAR(tbl_GL[[#This Row],[Date]])</f>
        <v>2019</v>
      </c>
    </row>
    <row r="7439" spans="1:11" x14ac:dyDescent="0.35">
      <c r="A7439">
        <v>1135.2</v>
      </c>
      <c r="B7439" s="24">
        <v>43737</v>
      </c>
      <c r="C7439">
        <v>3</v>
      </c>
      <c r="D7439" s="13">
        <v>340</v>
      </c>
      <c r="E7439" s="13" t="s">
        <v>97</v>
      </c>
      <c r="F7439" s="17">
        <v>-1883</v>
      </c>
      <c r="G7439" t="str">
        <f>_xlfn.XLOOKUP(tbl_GL[[#This Row],[Account_key]],tbl_COA[Account_key],tbl_COA[Class],"Not Found")</f>
        <v>Operating account</v>
      </c>
      <c r="H7439" t="str">
        <f>_xlfn.XLOOKUP(tbl_GL[[#This Row],[Account_key]],tbl_COA[Account_key],tbl_COA[SubClass],"Not Found")</f>
        <v>Operating Expenses</v>
      </c>
      <c r="I7439" t="str">
        <f>_xlfn.XLOOKUP(tbl_GL[[#This Row],[Account_key]],tbl_COA[Account_key],tbl_COA[SubClass2],"Not Found")</f>
        <v>Administration</v>
      </c>
      <c r="J7439" t="str">
        <f>_xlfn.XLOOKUP(tbl_GL[[#This Row],[Account_key]],tbl_COA[Account_key],tbl_COA[SubAccount],,0)</f>
        <v>Utilities</v>
      </c>
      <c r="K7439">
        <f>YEAR(tbl_GL[[#This Row],[Date]])</f>
        <v>2019</v>
      </c>
    </row>
    <row r="7440" spans="1:11" x14ac:dyDescent="0.35">
      <c r="A7440">
        <v>1136.0999999999999</v>
      </c>
      <c r="B7440" s="24">
        <v>43737</v>
      </c>
      <c r="C7440">
        <v>3</v>
      </c>
      <c r="D7440" s="13">
        <v>120</v>
      </c>
      <c r="E7440" s="13" t="s">
        <v>97</v>
      </c>
      <c r="F7440" s="17">
        <v>1883</v>
      </c>
      <c r="G7440" t="str">
        <f>_xlfn.XLOOKUP(tbl_GL[[#This Row],[Account_key]],tbl_COA[Account_key],tbl_COA[Class],"Not Found")</f>
        <v>Liabilities and Owners Equity</v>
      </c>
      <c r="H7440" t="str">
        <f>_xlfn.XLOOKUP(tbl_GL[[#This Row],[Account_key]],tbl_COA[Account_key],tbl_COA[SubClass],"Not Found")</f>
        <v>Liabilities</v>
      </c>
      <c r="I7440" t="str">
        <f>_xlfn.XLOOKUP(tbl_GL[[#This Row],[Account_key]],tbl_COA[Account_key],tbl_COA[SubClass2],"Not Found")</f>
        <v>Current Liabilities</v>
      </c>
      <c r="J7440" t="str">
        <f>_xlfn.XLOOKUP(tbl_GL[[#This Row],[Account_key]],tbl_COA[Account_key],tbl_COA[SubAccount],,0)</f>
        <v>Accrued Expenses</v>
      </c>
      <c r="K7440">
        <f>YEAR(tbl_GL[[#This Row],[Date]])</f>
        <v>2019</v>
      </c>
    </row>
    <row r="7441" spans="1:11" x14ac:dyDescent="0.35">
      <c r="A7441">
        <v>1136.2</v>
      </c>
      <c r="B7441" s="24">
        <v>43737</v>
      </c>
      <c r="C7441">
        <v>3</v>
      </c>
      <c r="D7441" s="13">
        <v>30</v>
      </c>
      <c r="E7441" s="13" t="s">
        <v>80</v>
      </c>
      <c r="F7441" s="17">
        <v>-14389</v>
      </c>
      <c r="G7441" t="str">
        <f>_xlfn.XLOOKUP(tbl_GL[[#This Row],[Account_key]],tbl_COA[Account_key],tbl_COA[Class],"Not Found")</f>
        <v>Assets</v>
      </c>
      <c r="H7441" t="str">
        <f>_xlfn.XLOOKUP(tbl_GL[[#This Row],[Account_key]],tbl_COA[Account_key],tbl_COA[SubClass],"Not Found")</f>
        <v>Assets</v>
      </c>
      <c r="I7441" t="str">
        <f>_xlfn.XLOOKUP(tbl_GL[[#This Row],[Account_key]],tbl_COA[Account_key],tbl_COA[SubClass2],"Not Found")</f>
        <v>Current Assets</v>
      </c>
      <c r="J7441" t="str">
        <f>_xlfn.XLOOKUP(tbl_GL[[#This Row],[Account_key]],tbl_COA[Account_key],tbl_COA[SubAccount],,0)</f>
        <v>Trade Receivables</v>
      </c>
      <c r="K7441">
        <f>YEAR(tbl_GL[[#This Row],[Date]])</f>
        <v>2019</v>
      </c>
    </row>
    <row r="7442" spans="1:11" x14ac:dyDescent="0.35">
      <c r="A7442">
        <v>1137.0999999999999</v>
      </c>
      <c r="B7442" s="24">
        <v>43737</v>
      </c>
      <c r="C7442">
        <v>3</v>
      </c>
      <c r="D7442" s="13">
        <v>10</v>
      </c>
      <c r="E7442" s="13" t="s">
        <v>80</v>
      </c>
      <c r="F7442" s="17">
        <v>14389</v>
      </c>
      <c r="G7442" t="str">
        <f>_xlfn.XLOOKUP(tbl_GL[[#This Row],[Account_key]],tbl_COA[Account_key],tbl_COA[Class],"Not Found")</f>
        <v>Assets</v>
      </c>
      <c r="H7442" t="str">
        <f>_xlfn.XLOOKUP(tbl_GL[[#This Row],[Account_key]],tbl_COA[Account_key],tbl_COA[SubClass],"Not Found")</f>
        <v>Assets</v>
      </c>
      <c r="I7442" t="str">
        <f>_xlfn.XLOOKUP(tbl_GL[[#This Row],[Account_key]],tbl_COA[Account_key],tbl_COA[SubClass2],"Not Found")</f>
        <v>Current Assets</v>
      </c>
      <c r="J7442" t="str">
        <f>_xlfn.XLOOKUP(tbl_GL[[#This Row],[Account_key]],tbl_COA[Account_key],tbl_COA[SubAccount],,0)</f>
        <v>Cash at Bank</v>
      </c>
      <c r="K7442">
        <f>YEAR(tbl_GL[[#This Row],[Date]])</f>
        <v>2019</v>
      </c>
    </row>
    <row r="7443" spans="1:11" x14ac:dyDescent="0.35">
      <c r="A7443">
        <v>1137.2</v>
      </c>
      <c r="B7443" s="24">
        <v>43738</v>
      </c>
      <c r="C7443">
        <v>3</v>
      </c>
      <c r="D7443" s="13">
        <v>10</v>
      </c>
      <c r="E7443" s="13" t="s">
        <v>110</v>
      </c>
      <c r="F7443" s="17">
        <v>17</v>
      </c>
      <c r="G7443" t="str">
        <f>_xlfn.XLOOKUP(tbl_GL[[#This Row],[Account_key]],tbl_COA[Account_key],tbl_COA[Class],"Not Found")</f>
        <v>Assets</v>
      </c>
      <c r="H7443" t="str">
        <f>_xlfn.XLOOKUP(tbl_GL[[#This Row],[Account_key]],tbl_COA[Account_key],tbl_COA[SubClass],"Not Found")</f>
        <v>Assets</v>
      </c>
      <c r="I7443" t="str">
        <f>_xlfn.XLOOKUP(tbl_GL[[#This Row],[Account_key]],tbl_COA[Account_key],tbl_COA[SubClass2],"Not Found")</f>
        <v>Current Assets</v>
      </c>
      <c r="J7443" t="str">
        <f>_xlfn.XLOOKUP(tbl_GL[[#This Row],[Account_key]],tbl_COA[Account_key],tbl_COA[SubAccount],,0)</f>
        <v>Cash at Bank</v>
      </c>
      <c r="K7443">
        <f>YEAR(tbl_GL[[#This Row],[Date]])</f>
        <v>2019</v>
      </c>
    </row>
    <row r="7444" spans="1:11" x14ac:dyDescent="0.35">
      <c r="A7444">
        <v>1138.0999999999999</v>
      </c>
      <c r="B7444" s="24">
        <v>43738</v>
      </c>
      <c r="C7444">
        <v>3</v>
      </c>
      <c r="D7444" s="13">
        <v>430</v>
      </c>
      <c r="E7444" s="13" t="s">
        <v>110</v>
      </c>
      <c r="F7444" s="17">
        <v>17</v>
      </c>
      <c r="G7444" t="str">
        <f>_xlfn.XLOOKUP(tbl_GL[[#This Row],[Account_key]],tbl_COA[Account_key],tbl_COA[Class],"Not Found")</f>
        <v>Non-operating</v>
      </c>
      <c r="H7444" t="str">
        <f>_xlfn.XLOOKUP(tbl_GL[[#This Row],[Account_key]],tbl_COA[Account_key],tbl_COA[SubClass],"Not Found")</f>
        <v>Exchange Loss/Gain</v>
      </c>
      <c r="I7444" t="str">
        <f>_xlfn.XLOOKUP(tbl_GL[[#This Row],[Account_key]],tbl_COA[Account_key],tbl_COA[SubClass2],"Not Found")</f>
        <v>Exchange Loss/Gain</v>
      </c>
      <c r="J7444" t="str">
        <f>_xlfn.XLOOKUP(tbl_GL[[#This Row],[Account_key]],tbl_COA[Account_key],tbl_COA[SubAccount],,0)</f>
        <v>Exchange Loss/Gain</v>
      </c>
      <c r="K7444">
        <f>YEAR(tbl_GL[[#This Row],[Date]])</f>
        <v>2019</v>
      </c>
    </row>
    <row r="7445" spans="1:11" x14ac:dyDescent="0.35">
      <c r="A7445">
        <v>1138.2</v>
      </c>
      <c r="B7445" s="24">
        <v>43738</v>
      </c>
      <c r="C7445">
        <v>3</v>
      </c>
      <c r="D7445" s="13">
        <v>10</v>
      </c>
      <c r="E7445" s="13" t="s">
        <v>113</v>
      </c>
      <c r="F7445" s="17">
        <v>132</v>
      </c>
      <c r="G7445" t="str">
        <f>_xlfn.XLOOKUP(tbl_GL[[#This Row],[Account_key]],tbl_COA[Account_key],tbl_COA[Class],"Not Found")</f>
        <v>Assets</v>
      </c>
      <c r="H7445" t="str">
        <f>_xlfn.XLOOKUP(tbl_GL[[#This Row],[Account_key]],tbl_COA[Account_key],tbl_COA[SubClass],"Not Found")</f>
        <v>Assets</v>
      </c>
      <c r="I7445" t="str">
        <f>_xlfn.XLOOKUP(tbl_GL[[#This Row],[Account_key]],tbl_COA[Account_key],tbl_COA[SubClass2],"Not Found")</f>
        <v>Current Assets</v>
      </c>
      <c r="J7445" t="str">
        <f>_xlfn.XLOOKUP(tbl_GL[[#This Row],[Account_key]],tbl_COA[Account_key],tbl_COA[SubAccount],,0)</f>
        <v>Cash at Bank</v>
      </c>
      <c r="K7445">
        <f>YEAR(tbl_GL[[#This Row],[Date]])</f>
        <v>2019</v>
      </c>
    </row>
    <row r="7446" spans="1:11" x14ac:dyDescent="0.35">
      <c r="A7446">
        <v>1139.0999999999999</v>
      </c>
      <c r="B7446" s="24">
        <v>43738</v>
      </c>
      <c r="C7446">
        <v>3</v>
      </c>
      <c r="D7446" s="13">
        <v>410</v>
      </c>
      <c r="E7446" s="13" t="s">
        <v>113</v>
      </c>
      <c r="F7446" s="17">
        <v>132</v>
      </c>
      <c r="G7446" t="str">
        <f>_xlfn.XLOOKUP(tbl_GL[[#This Row],[Account_key]],tbl_COA[Account_key],tbl_COA[Class],"Not Found")</f>
        <v>Non-operating</v>
      </c>
      <c r="H7446" t="str">
        <f>_xlfn.XLOOKUP(tbl_GL[[#This Row],[Account_key]],tbl_COA[Account_key],tbl_COA[SubClass],"Not Found")</f>
        <v>Interest Income</v>
      </c>
      <c r="I7446" t="str">
        <f>_xlfn.XLOOKUP(tbl_GL[[#This Row],[Account_key]],tbl_COA[Account_key],tbl_COA[SubClass2],"Not Found")</f>
        <v>Interest Income</v>
      </c>
      <c r="J7446" t="str">
        <f>_xlfn.XLOOKUP(tbl_GL[[#This Row],[Account_key]],tbl_COA[Account_key],tbl_COA[SubAccount],,0)</f>
        <v>Interest Income</v>
      </c>
      <c r="K7446">
        <f>YEAR(tbl_GL[[#This Row],[Date]])</f>
        <v>2019</v>
      </c>
    </row>
    <row r="7447" spans="1:11" x14ac:dyDescent="0.35">
      <c r="A7447">
        <v>1139.2</v>
      </c>
      <c r="B7447" s="24">
        <v>43738</v>
      </c>
      <c r="C7447">
        <v>3</v>
      </c>
      <c r="D7447" s="13">
        <v>400</v>
      </c>
      <c r="E7447" s="13" t="s">
        <v>104</v>
      </c>
      <c r="F7447" s="17">
        <v>-125</v>
      </c>
      <c r="G7447" t="str">
        <f>_xlfn.XLOOKUP(tbl_GL[[#This Row],[Account_key]],tbl_COA[Account_key],tbl_COA[Class],"Not Found")</f>
        <v>Operating account</v>
      </c>
      <c r="H7447" t="str">
        <f>_xlfn.XLOOKUP(tbl_GL[[#This Row],[Account_key]],tbl_COA[Account_key],tbl_COA[SubClass],"Not Found")</f>
        <v>Depreciation &amp; Amortization</v>
      </c>
      <c r="I7447" t="str">
        <f>_xlfn.XLOOKUP(tbl_GL[[#This Row],[Account_key]],tbl_COA[Account_key],tbl_COA[SubClass2],"Not Found")</f>
        <v>Amortization</v>
      </c>
      <c r="J7447" t="str">
        <f>_xlfn.XLOOKUP(tbl_GL[[#This Row],[Account_key]],tbl_COA[Account_key],tbl_COA[SubAccount],,0)</f>
        <v>Amortization of Intangible Assets</v>
      </c>
      <c r="K7447">
        <f>YEAR(tbl_GL[[#This Row],[Date]])</f>
        <v>2019</v>
      </c>
    </row>
    <row r="7448" spans="1:11" x14ac:dyDescent="0.35">
      <c r="A7448">
        <v>1140.0999999999999</v>
      </c>
      <c r="B7448" s="24">
        <v>43738</v>
      </c>
      <c r="C7448">
        <v>3</v>
      </c>
      <c r="D7448" s="13">
        <v>100</v>
      </c>
      <c r="E7448" s="13" t="s">
        <v>104</v>
      </c>
      <c r="F7448" s="17">
        <v>-125</v>
      </c>
      <c r="G7448" t="str">
        <f>_xlfn.XLOOKUP(tbl_GL[[#This Row],[Account_key]],tbl_COA[Account_key],tbl_COA[Class],"Not Found")</f>
        <v>Assets</v>
      </c>
      <c r="H7448" t="str">
        <f>_xlfn.XLOOKUP(tbl_GL[[#This Row],[Account_key]],tbl_COA[Account_key],tbl_COA[SubClass],"Not Found")</f>
        <v>Assets</v>
      </c>
      <c r="I7448" t="str">
        <f>_xlfn.XLOOKUP(tbl_GL[[#This Row],[Account_key]],tbl_COA[Account_key],tbl_COA[SubClass2],"Not Found")</f>
        <v>Non-Current Assets</v>
      </c>
      <c r="J7448" t="str">
        <f>_xlfn.XLOOKUP(tbl_GL[[#This Row],[Account_key]],tbl_COA[Account_key],tbl_COA[SubAccount],,0)</f>
        <v>Patents and trademarks</v>
      </c>
      <c r="K7448">
        <f>YEAR(tbl_GL[[#This Row],[Date]])</f>
        <v>2019</v>
      </c>
    </row>
    <row r="7449" spans="1:11" x14ac:dyDescent="0.35">
      <c r="A7449">
        <v>1140.2</v>
      </c>
      <c r="B7449" s="24">
        <v>43738</v>
      </c>
      <c r="C7449">
        <v>3</v>
      </c>
      <c r="D7449" s="13">
        <v>440</v>
      </c>
      <c r="E7449" s="13" t="s">
        <v>112</v>
      </c>
      <c r="F7449" s="17">
        <v>-225</v>
      </c>
      <c r="G7449" t="str">
        <f>_xlfn.XLOOKUP(tbl_GL[[#This Row],[Account_key]],tbl_COA[Account_key],tbl_COA[Class],"Not Found")</f>
        <v>Interest &amp; Tax</v>
      </c>
      <c r="H7449" t="str">
        <f>_xlfn.XLOOKUP(tbl_GL[[#This Row],[Account_key]],tbl_COA[Account_key],tbl_COA[SubClass],"Not Found")</f>
        <v>Interest Expense</v>
      </c>
      <c r="I7449" t="str">
        <f>_xlfn.XLOOKUP(tbl_GL[[#This Row],[Account_key]],tbl_COA[Account_key],tbl_COA[SubClass2],"Not Found")</f>
        <v>Interest Expense</v>
      </c>
      <c r="J7449" t="str">
        <f>_xlfn.XLOOKUP(tbl_GL[[#This Row],[Account_key]],tbl_COA[Account_key],tbl_COA[SubAccount],,0)</f>
        <v>Interest Expense</v>
      </c>
      <c r="K7449">
        <f>YEAR(tbl_GL[[#This Row],[Date]])</f>
        <v>2019</v>
      </c>
    </row>
    <row r="7450" spans="1:11" x14ac:dyDescent="0.35">
      <c r="A7450">
        <v>1141.0999999999999</v>
      </c>
      <c r="B7450" s="24">
        <v>43738</v>
      </c>
      <c r="C7450">
        <v>3</v>
      </c>
      <c r="D7450" s="13">
        <v>121</v>
      </c>
      <c r="E7450" s="13" t="s">
        <v>112</v>
      </c>
      <c r="F7450" s="17">
        <v>225</v>
      </c>
      <c r="G7450" t="str">
        <f>_xlfn.XLOOKUP(tbl_GL[[#This Row],[Account_key]],tbl_COA[Account_key],tbl_COA[Class],"Not Found")</f>
        <v>Liabilities and Owners Equity</v>
      </c>
      <c r="H7450" t="str">
        <f>_xlfn.XLOOKUP(tbl_GL[[#This Row],[Account_key]],tbl_COA[Account_key],tbl_COA[SubClass],"Not Found")</f>
        <v>Liabilities</v>
      </c>
      <c r="I7450" t="str">
        <f>_xlfn.XLOOKUP(tbl_GL[[#This Row],[Account_key]],tbl_COA[Account_key],tbl_COA[SubClass2],"Not Found")</f>
        <v>Current Liabilities</v>
      </c>
      <c r="J7450" t="str">
        <f>_xlfn.XLOOKUP(tbl_GL[[#This Row],[Account_key]],tbl_COA[Account_key],tbl_COA[SubAccount],,0)</f>
        <v>Interest Payable</v>
      </c>
      <c r="K7450">
        <f>YEAR(tbl_GL[[#This Row],[Date]])</f>
        <v>2019</v>
      </c>
    </row>
    <row r="7451" spans="1:11" x14ac:dyDescent="0.35">
      <c r="A7451">
        <v>1141.2</v>
      </c>
      <c r="B7451" s="24">
        <v>43738</v>
      </c>
      <c r="C7451">
        <v>3</v>
      </c>
      <c r="D7451" s="13">
        <v>450</v>
      </c>
      <c r="E7451" s="23" t="s">
        <v>108</v>
      </c>
      <c r="F7451" s="17">
        <v>-2579</v>
      </c>
      <c r="G7451" t="str">
        <f>_xlfn.XLOOKUP(tbl_GL[[#This Row],[Account_key]],tbl_COA[Account_key],tbl_COA[Class],"Not Found")</f>
        <v>Interest &amp; Tax</v>
      </c>
      <c r="H7451" t="str">
        <f>_xlfn.XLOOKUP(tbl_GL[[#This Row],[Account_key]],tbl_COA[Account_key],tbl_COA[SubClass],"Not Found")</f>
        <v>Taxation</v>
      </c>
      <c r="I7451" t="str">
        <f>_xlfn.XLOOKUP(tbl_GL[[#This Row],[Account_key]],tbl_COA[Account_key],tbl_COA[SubClass2],"Not Found")</f>
        <v>Taxation</v>
      </c>
      <c r="J7451" t="str">
        <f>_xlfn.XLOOKUP(tbl_GL[[#This Row],[Account_key]],tbl_COA[Account_key],tbl_COA[SubAccount],,0)</f>
        <v>Taxation</v>
      </c>
      <c r="K7451">
        <f>YEAR(tbl_GL[[#This Row],[Date]])</f>
        <v>2019</v>
      </c>
    </row>
    <row r="7452" spans="1:11" x14ac:dyDescent="0.35">
      <c r="A7452">
        <v>1142.0999999999999</v>
      </c>
      <c r="B7452" s="24">
        <v>43738</v>
      </c>
      <c r="C7452">
        <v>3</v>
      </c>
      <c r="D7452" s="13">
        <v>122</v>
      </c>
      <c r="E7452" s="23" t="s">
        <v>108</v>
      </c>
      <c r="F7452" s="17">
        <v>2579</v>
      </c>
      <c r="G7452" t="str">
        <f>_xlfn.XLOOKUP(tbl_GL[[#This Row],[Account_key]],tbl_COA[Account_key],tbl_COA[Class],"Not Found")</f>
        <v>Liabilities and Owners Equity</v>
      </c>
      <c r="H7452" t="str">
        <f>_xlfn.XLOOKUP(tbl_GL[[#This Row],[Account_key]],tbl_COA[Account_key],tbl_COA[SubClass],"Not Found")</f>
        <v>Liabilities</v>
      </c>
      <c r="I7452" t="str">
        <f>_xlfn.XLOOKUP(tbl_GL[[#This Row],[Account_key]],tbl_COA[Account_key],tbl_COA[SubClass2],"Not Found")</f>
        <v>Current Liabilities</v>
      </c>
      <c r="J7452" t="str">
        <f>_xlfn.XLOOKUP(tbl_GL[[#This Row],[Account_key]],tbl_COA[Account_key],tbl_COA[SubAccount],,0)</f>
        <v>Tax payable</v>
      </c>
      <c r="K7452">
        <f>YEAR(tbl_GL[[#This Row],[Date]])</f>
        <v>2019</v>
      </c>
    </row>
    <row r="7453" spans="1:11" x14ac:dyDescent="0.35">
      <c r="A7453">
        <v>1142.2</v>
      </c>
      <c r="B7453" s="24">
        <v>43738</v>
      </c>
      <c r="C7453">
        <v>3</v>
      </c>
      <c r="D7453" s="13">
        <v>240</v>
      </c>
      <c r="E7453" s="13" t="s">
        <v>56</v>
      </c>
      <c r="F7453" s="17">
        <v>-4500</v>
      </c>
      <c r="G7453" t="str">
        <f>_xlfn.XLOOKUP(tbl_GL[[#This Row],[Account_key]],tbl_COA[Account_key],tbl_COA[Class],"Not Found")</f>
        <v>Operating account</v>
      </c>
      <c r="H7453" t="str">
        <f>_xlfn.XLOOKUP(tbl_GL[[#This Row],[Account_key]],tbl_COA[Account_key],tbl_COA[SubClass],"Not Found")</f>
        <v>Operating Expenses</v>
      </c>
      <c r="I7453" t="str">
        <f>_xlfn.XLOOKUP(tbl_GL[[#This Row],[Account_key]],tbl_COA[Account_key],tbl_COA[SubClass2],"Not Found")</f>
        <v>Sales &amp; Distribution</v>
      </c>
      <c r="J7453" t="str">
        <f>_xlfn.XLOOKUP(tbl_GL[[#This Row],[Account_key]],tbl_COA[Account_key],tbl_COA[SubAccount],,0)</f>
        <v>Salaries</v>
      </c>
      <c r="K7453">
        <f>YEAR(tbl_GL[[#This Row],[Date]])</f>
        <v>2019</v>
      </c>
    </row>
    <row r="7454" spans="1:11" x14ac:dyDescent="0.35">
      <c r="A7454">
        <v>1143.0999999999999</v>
      </c>
      <c r="B7454" s="24">
        <v>43738</v>
      </c>
      <c r="C7454">
        <v>3</v>
      </c>
      <c r="D7454" s="13">
        <v>10</v>
      </c>
      <c r="E7454" s="13" t="s">
        <v>56</v>
      </c>
      <c r="F7454" s="17">
        <v>-4500</v>
      </c>
      <c r="G7454" t="str">
        <f>_xlfn.XLOOKUP(tbl_GL[[#This Row],[Account_key]],tbl_COA[Account_key],tbl_COA[Class],"Not Found")</f>
        <v>Assets</v>
      </c>
      <c r="H7454" t="str">
        <f>_xlfn.XLOOKUP(tbl_GL[[#This Row],[Account_key]],tbl_COA[Account_key],tbl_COA[SubClass],"Not Found")</f>
        <v>Assets</v>
      </c>
      <c r="I7454" t="str">
        <f>_xlfn.XLOOKUP(tbl_GL[[#This Row],[Account_key]],tbl_COA[Account_key],tbl_COA[SubClass2],"Not Found")</f>
        <v>Current Assets</v>
      </c>
      <c r="J7454" t="str">
        <f>_xlfn.XLOOKUP(tbl_GL[[#This Row],[Account_key]],tbl_COA[Account_key],tbl_COA[SubAccount],,0)</f>
        <v>Cash at Bank</v>
      </c>
      <c r="K7454">
        <f>YEAR(tbl_GL[[#This Row],[Date]])</f>
        <v>2019</v>
      </c>
    </row>
    <row r="7455" spans="1:11" x14ac:dyDescent="0.35">
      <c r="A7455">
        <v>1143.2</v>
      </c>
      <c r="B7455" s="24">
        <v>43738</v>
      </c>
      <c r="C7455">
        <v>3</v>
      </c>
      <c r="D7455" s="13">
        <v>380</v>
      </c>
      <c r="E7455" s="13" t="s">
        <v>101</v>
      </c>
      <c r="F7455" s="17">
        <v>-4900</v>
      </c>
      <c r="G7455" t="str">
        <f>_xlfn.XLOOKUP(tbl_GL[[#This Row],[Account_key]],tbl_COA[Account_key],tbl_COA[Class],"Not Found")</f>
        <v>Operating account</v>
      </c>
      <c r="H7455" t="str">
        <f>_xlfn.XLOOKUP(tbl_GL[[#This Row],[Account_key]],tbl_COA[Account_key],tbl_COA[SubClass],"Not Found")</f>
        <v>Depreciation &amp; Amortization</v>
      </c>
      <c r="I7455" t="str">
        <f>_xlfn.XLOOKUP(tbl_GL[[#This Row],[Account_key]],tbl_COA[Account_key],tbl_COA[SubClass2],"Not Found")</f>
        <v>Depreciation</v>
      </c>
      <c r="J7455" t="str">
        <f>_xlfn.XLOOKUP(tbl_GL[[#This Row],[Account_key]],tbl_COA[Account_key],tbl_COA[SubAccount],,0)</f>
        <v>Equipment</v>
      </c>
      <c r="K7455">
        <f>YEAR(tbl_GL[[#This Row],[Date]])</f>
        <v>2019</v>
      </c>
    </row>
    <row r="7456" spans="1:11" x14ac:dyDescent="0.35">
      <c r="A7456">
        <v>1144.0999999999999</v>
      </c>
      <c r="B7456" s="24">
        <v>43738</v>
      </c>
      <c r="C7456">
        <v>3</v>
      </c>
      <c r="D7456" s="13">
        <v>90</v>
      </c>
      <c r="E7456" s="13" t="s">
        <v>101</v>
      </c>
      <c r="F7456" s="17">
        <v>-4900</v>
      </c>
      <c r="G7456" t="str">
        <f>_xlfn.XLOOKUP(tbl_GL[[#This Row],[Account_key]],tbl_COA[Account_key],tbl_COA[Class],"Not Found")</f>
        <v>Assets</v>
      </c>
      <c r="H7456" t="str">
        <f>_xlfn.XLOOKUP(tbl_GL[[#This Row],[Account_key]],tbl_COA[Account_key],tbl_COA[SubClass],"Not Found")</f>
        <v>Assets</v>
      </c>
      <c r="I7456" t="str">
        <f>_xlfn.XLOOKUP(tbl_GL[[#This Row],[Account_key]],tbl_COA[Account_key],tbl_COA[SubClass2],"Not Found")</f>
        <v>Non-Current Assets</v>
      </c>
      <c r="J7456" t="str">
        <f>_xlfn.XLOOKUP(tbl_GL[[#This Row],[Account_key]],tbl_COA[Account_key],tbl_COA[SubAccount],,0)</f>
        <v>Office Furniture &amp; Equipment</v>
      </c>
      <c r="K7456">
        <f>YEAR(tbl_GL[[#This Row],[Date]])</f>
        <v>2019</v>
      </c>
    </row>
    <row r="7457" spans="1:11" x14ac:dyDescent="0.35">
      <c r="A7457">
        <v>1144.2</v>
      </c>
      <c r="B7457" s="24">
        <v>43738</v>
      </c>
      <c r="C7457">
        <v>3</v>
      </c>
      <c r="D7457" s="13">
        <v>201</v>
      </c>
      <c r="E7457" s="13" t="s">
        <v>126</v>
      </c>
      <c r="F7457" s="17">
        <v>-12675</v>
      </c>
      <c r="G7457" t="str">
        <f>_xlfn.XLOOKUP(tbl_GL[[#This Row],[Account_key]],tbl_COA[Account_key],tbl_COA[Class],"Not Found")</f>
        <v>Liabilities and Owners Equity</v>
      </c>
      <c r="H7457" t="str">
        <f>_xlfn.XLOOKUP(tbl_GL[[#This Row],[Account_key]],tbl_COA[Account_key],tbl_COA[SubClass],"Not Found")</f>
        <v>Owners Equity</v>
      </c>
      <c r="I7457" t="str">
        <f>_xlfn.XLOOKUP(tbl_GL[[#This Row],[Account_key]],tbl_COA[Account_key],tbl_COA[SubClass2],"Not Found")</f>
        <v>Retained Earnings</v>
      </c>
      <c r="J7457" t="str">
        <f>_xlfn.XLOOKUP(tbl_GL[[#This Row],[Account_key]],tbl_COA[Account_key],tbl_COA[SubAccount],,0)</f>
        <v>Dividends paid</v>
      </c>
      <c r="K7457">
        <f>YEAR(tbl_GL[[#This Row],[Date]])</f>
        <v>2019</v>
      </c>
    </row>
    <row r="7458" spans="1:11" x14ac:dyDescent="0.35">
      <c r="A7458">
        <v>1145.0999999999999</v>
      </c>
      <c r="B7458" s="24">
        <v>43738</v>
      </c>
      <c r="C7458">
        <v>3</v>
      </c>
      <c r="D7458" s="13">
        <v>135</v>
      </c>
      <c r="E7458" s="13" t="s">
        <v>126</v>
      </c>
      <c r="F7458" s="17">
        <v>12675</v>
      </c>
      <c r="G7458" t="str">
        <f>_xlfn.XLOOKUP(tbl_GL[[#This Row],[Account_key]],tbl_COA[Account_key],tbl_COA[Class],"Not Found")</f>
        <v>Liabilities and Owners Equity</v>
      </c>
      <c r="H7458" t="str">
        <f>_xlfn.XLOOKUP(tbl_GL[[#This Row],[Account_key]],tbl_COA[Account_key],tbl_COA[SubClass],"Not Found")</f>
        <v>Liabilities</v>
      </c>
      <c r="I7458" t="str">
        <f>_xlfn.XLOOKUP(tbl_GL[[#This Row],[Account_key]],tbl_COA[Account_key],tbl_COA[SubClass2],"Not Found")</f>
        <v>Current Liabilities</v>
      </c>
      <c r="J7458" t="str">
        <f>_xlfn.XLOOKUP(tbl_GL[[#This Row],[Account_key]],tbl_COA[Account_key],tbl_COA[SubAccount],,0)</f>
        <v>Dividends payable</v>
      </c>
      <c r="K7458">
        <f>YEAR(tbl_GL[[#This Row],[Date]])</f>
        <v>2019</v>
      </c>
    </row>
    <row r="7459" spans="1:11" x14ac:dyDescent="0.35">
      <c r="A7459">
        <v>1146.2</v>
      </c>
      <c r="B7459" s="24">
        <v>43739</v>
      </c>
      <c r="C7459">
        <v>3</v>
      </c>
      <c r="D7459" s="13">
        <v>260</v>
      </c>
      <c r="E7459" s="13" t="s">
        <v>99</v>
      </c>
      <c r="F7459" s="17">
        <v>-57</v>
      </c>
      <c r="G7459" t="str">
        <f>_xlfn.XLOOKUP(tbl_GL[[#This Row],[Account_key]],tbl_COA[Account_key],tbl_COA[Class],"Not Found")</f>
        <v>Operating account</v>
      </c>
      <c r="H7459" t="str">
        <f>_xlfn.XLOOKUP(tbl_GL[[#This Row],[Account_key]],tbl_COA[Account_key],tbl_COA[SubClass],"Not Found")</f>
        <v>Operating Expenses</v>
      </c>
      <c r="I7459" t="str">
        <f>_xlfn.XLOOKUP(tbl_GL[[#This Row],[Account_key]],tbl_COA[Account_key],tbl_COA[SubClass2],"Not Found")</f>
        <v>Marketing</v>
      </c>
      <c r="J7459" t="str">
        <f>_xlfn.XLOOKUP(tbl_GL[[#This Row],[Account_key]],tbl_COA[Account_key],tbl_COA[SubAccount],,0)</f>
        <v>Commissions</v>
      </c>
      <c r="K7459">
        <f>YEAR(tbl_GL[[#This Row],[Date]])</f>
        <v>2019</v>
      </c>
    </row>
    <row r="7460" spans="1:11" x14ac:dyDescent="0.35">
      <c r="A7460">
        <v>1147.0999999999999</v>
      </c>
      <c r="B7460" s="24">
        <v>43739</v>
      </c>
      <c r="C7460">
        <v>3</v>
      </c>
      <c r="D7460" s="13">
        <v>20</v>
      </c>
      <c r="E7460" s="13" t="s">
        <v>99</v>
      </c>
      <c r="F7460" s="17">
        <v>-57</v>
      </c>
      <c r="G7460" t="str">
        <f>_xlfn.XLOOKUP(tbl_GL[[#This Row],[Account_key]],tbl_COA[Account_key],tbl_COA[Class],"Not Found")</f>
        <v>Assets</v>
      </c>
      <c r="H7460" t="str">
        <f>_xlfn.XLOOKUP(tbl_GL[[#This Row],[Account_key]],tbl_COA[Account_key],tbl_COA[SubClass],"Not Found")</f>
        <v>Assets</v>
      </c>
      <c r="I7460" t="str">
        <f>_xlfn.XLOOKUP(tbl_GL[[#This Row],[Account_key]],tbl_COA[Account_key],tbl_COA[SubClass2],"Not Found")</f>
        <v>Current Assets</v>
      </c>
      <c r="J7460" t="str">
        <f>_xlfn.XLOOKUP(tbl_GL[[#This Row],[Account_key]],tbl_COA[Account_key],tbl_COA[SubAccount],,0)</f>
        <v>Cash in hand</v>
      </c>
      <c r="K7460">
        <f>YEAR(tbl_GL[[#This Row],[Date]])</f>
        <v>2019</v>
      </c>
    </row>
    <row r="7461" spans="1:11" x14ac:dyDescent="0.35">
      <c r="A7461">
        <v>1147.2</v>
      </c>
      <c r="B7461" s="24">
        <v>43739</v>
      </c>
      <c r="C7461">
        <v>3</v>
      </c>
      <c r="D7461" s="13">
        <v>10</v>
      </c>
      <c r="E7461" s="13" t="s">
        <v>98</v>
      </c>
      <c r="F7461" s="17">
        <v>-1762</v>
      </c>
      <c r="G7461" t="str">
        <f>_xlfn.XLOOKUP(tbl_GL[[#This Row],[Account_key]],tbl_COA[Account_key],tbl_COA[Class],"Not Found")</f>
        <v>Assets</v>
      </c>
      <c r="H7461" t="str">
        <f>_xlfn.XLOOKUP(tbl_GL[[#This Row],[Account_key]],tbl_COA[Account_key],tbl_COA[SubClass],"Not Found")</f>
        <v>Assets</v>
      </c>
      <c r="I7461" t="str">
        <f>_xlfn.XLOOKUP(tbl_GL[[#This Row],[Account_key]],tbl_COA[Account_key],tbl_COA[SubClass2],"Not Found")</f>
        <v>Current Assets</v>
      </c>
      <c r="J7461" t="str">
        <f>_xlfn.XLOOKUP(tbl_GL[[#This Row],[Account_key]],tbl_COA[Account_key],tbl_COA[SubAccount],,0)</f>
        <v>Cash at Bank</v>
      </c>
      <c r="K7461">
        <f>YEAR(tbl_GL[[#This Row],[Date]])</f>
        <v>2019</v>
      </c>
    </row>
    <row r="7462" spans="1:11" x14ac:dyDescent="0.35">
      <c r="A7462">
        <v>1148.0999999999999</v>
      </c>
      <c r="B7462" s="24">
        <v>43739</v>
      </c>
      <c r="C7462">
        <v>3</v>
      </c>
      <c r="D7462" s="13">
        <v>120</v>
      </c>
      <c r="E7462" s="13" t="s">
        <v>98</v>
      </c>
      <c r="F7462" s="17">
        <v>-1762</v>
      </c>
      <c r="G7462" t="str">
        <f>_xlfn.XLOOKUP(tbl_GL[[#This Row],[Account_key]],tbl_COA[Account_key],tbl_COA[Class],"Not Found")</f>
        <v>Liabilities and Owners Equity</v>
      </c>
      <c r="H7462" t="str">
        <f>_xlfn.XLOOKUP(tbl_GL[[#This Row],[Account_key]],tbl_COA[Account_key],tbl_COA[SubClass],"Not Found")</f>
        <v>Liabilities</v>
      </c>
      <c r="I7462" t="str">
        <f>_xlfn.XLOOKUP(tbl_GL[[#This Row],[Account_key]],tbl_COA[Account_key],tbl_COA[SubClass2],"Not Found")</f>
        <v>Current Liabilities</v>
      </c>
      <c r="J7462" t="str">
        <f>_xlfn.XLOOKUP(tbl_GL[[#This Row],[Account_key]],tbl_COA[Account_key],tbl_COA[SubAccount],,0)</f>
        <v>Accrued Expenses</v>
      </c>
      <c r="K7462">
        <f>YEAR(tbl_GL[[#This Row],[Date]])</f>
        <v>2019</v>
      </c>
    </row>
    <row r="7463" spans="1:11" x14ac:dyDescent="0.35">
      <c r="A7463">
        <v>1148.2</v>
      </c>
      <c r="B7463" s="24">
        <v>43739</v>
      </c>
      <c r="C7463">
        <v>3</v>
      </c>
      <c r="D7463" s="13">
        <v>10</v>
      </c>
      <c r="E7463" s="13" t="s">
        <v>98</v>
      </c>
      <c r="F7463" s="17">
        <v>-1769</v>
      </c>
      <c r="G7463" t="str">
        <f>_xlfn.XLOOKUP(tbl_GL[[#This Row],[Account_key]],tbl_COA[Account_key],tbl_COA[Class],"Not Found")</f>
        <v>Assets</v>
      </c>
      <c r="H7463" t="str">
        <f>_xlfn.XLOOKUP(tbl_GL[[#This Row],[Account_key]],tbl_COA[Account_key],tbl_COA[SubClass],"Not Found")</f>
        <v>Assets</v>
      </c>
      <c r="I7463" t="str">
        <f>_xlfn.XLOOKUP(tbl_GL[[#This Row],[Account_key]],tbl_COA[Account_key],tbl_COA[SubClass2],"Not Found")</f>
        <v>Current Assets</v>
      </c>
      <c r="J7463" t="str">
        <f>_xlfn.XLOOKUP(tbl_GL[[#This Row],[Account_key]],tbl_COA[Account_key],tbl_COA[SubAccount],,0)</f>
        <v>Cash at Bank</v>
      </c>
      <c r="K7463">
        <f>YEAR(tbl_GL[[#This Row],[Date]])</f>
        <v>2019</v>
      </c>
    </row>
    <row r="7464" spans="1:11" x14ac:dyDescent="0.35">
      <c r="A7464">
        <v>1149.0999999999999</v>
      </c>
      <c r="B7464" s="24">
        <v>43739</v>
      </c>
      <c r="C7464">
        <v>3</v>
      </c>
      <c r="D7464" s="13">
        <v>120</v>
      </c>
      <c r="E7464" s="13" t="s">
        <v>98</v>
      </c>
      <c r="F7464" s="17">
        <v>-1769</v>
      </c>
      <c r="G7464" t="str">
        <f>_xlfn.XLOOKUP(tbl_GL[[#This Row],[Account_key]],tbl_COA[Account_key],tbl_COA[Class],"Not Found")</f>
        <v>Liabilities and Owners Equity</v>
      </c>
      <c r="H7464" t="str">
        <f>_xlfn.XLOOKUP(tbl_GL[[#This Row],[Account_key]],tbl_COA[Account_key],tbl_COA[SubClass],"Not Found")</f>
        <v>Liabilities</v>
      </c>
      <c r="I7464" t="str">
        <f>_xlfn.XLOOKUP(tbl_GL[[#This Row],[Account_key]],tbl_COA[Account_key],tbl_COA[SubClass2],"Not Found")</f>
        <v>Current Liabilities</v>
      </c>
      <c r="J7464" t="str">
        <f>_xlfn.XLOOKUP(tbl_GL[[#This Row],[Account_key]],tbl_COA[Account_key],tbl_COA[SubAccount],,0)</f>
        <v>Accrued Expenses</v>
      </c>
      <c r="K7464">
        <f>YEAR(tbl_GL[[#This Row],[Date]])</f>
        <v>2019</v>
      </c>
    </row>
    <row r="7465" spans="1:11" x14ac:dyDescent="0.35">
      <c r="A7465">
        <v>1149.2</v>
      </c>
      <c r="B7465" s="24">
        <v>43739</v>
      </c>
      <c r="C7465">
        <v>3</v>
      </c>
      <c r="D7465" s="13">
        <v>60</v>
      </c>
      <c r="E7465" s="13" t="s">
        <v>84</v>
      </c>
      <c r="F7465" s="17">
        <v>28350</v>
      </c>
      <c r="G7465" t="str">
        <f>_xlfn.XLOOKUP(tbl_GL[[#This Row],[Account_key]],tbl_COA[Account_key],tbl_COA[Class],"Not Found")</f>
        <v>Assets</v>
      </c>
      <c r="H7465" t="str">
        <f>_xlfn.XLOOKUP(tbl_GL[[#This Row],[Account_key]],tbl_COA[Account_key],tbl_COA[SubClass],"Not Found")</f>
        <v>Assets</v>
      </c>
      <c r="I7465" t="str">
        <f>_xlfn.XLOOKUP(tbl_GL[[#This Row],[Account_key]],tbl_COA[Account_key],tbl_COA[SubClass2],"Not Found")</f>
        <v>Current Assets</v>
      </c>
      <c r="J7465" t="str">
        <f>_xlfn.XLOOKUP(tbl_GL[[#This Row],[Account_key]],tbl_COA[Account_key],tbl_COA[SubAccount],,0)</f>
        <v>Inventory</v>
      </c>
      <c r="K7465">
        <f>YEAR(tbl_GL[[#This Row],[Date]])</f>
        <v>2019</v>
      </c>
    </row>
    <row r="7466" spans="1:11" x14ac:dyDescent="0.35">
      <c r="A7466">
        <v>1150.0999999999999</v>
      </c>
      <c r="B7466" s="24">
        <v>43739</v>
      </c>
      <c r="C7466">
        <v>3</v>
      </c>
      <c r="D7466" s="13">
        <v>110</v>
      </c>
      <c r="E7466" s="13" t="s">
        <v>84</v>
      </c>
      <c r="F7466" s="17">
        <v>28350</v>
      </c>
      <c r="G7466" t="str">
        <f>_xlfn.XLOOKUP(tbl_GL[[#This Row],[Account_key]],tbl_COA[Account_key],tbl_COA[Class],"Not Found")</f>
        <v>Liabilities and Owners Equity</v>
      </c>
      <c r="H7466" t="str">
        <f>_xlfn.XLOOKUP(tbl_GL[[#This Row],[Account_key]],tbl_COA[Account_key],tbl_COA[SubClass],"Not Found")</f>
        <v>Liabilities</v>
      </c>
      <c r="I7466" t="str">
        <f>_xlfn.XLOOKUP(tbl_GL[[#This Row],[Account_key]],tbl_COA[Account_key],tbl_COA[SubClass2],"Not Found")</f>
        <v>Current Liabilities</v>
      </c>
      <c r="J7466" t="str">
        <f>_xlfn.XLOOKUP(tbl_GL[[#This Row],[Account_key]],tbl_COA[Account_key],tbl_COA[SubAccount],,0)</f>
        <v>Trade Payables</v>
      </c>
      <c r="K7466">
        <f>YEAR(tbl_GL[[#This Row],[Date]])</f>
        <v>2019</v>
      </c>
    </row>
    <row r="7467" spans="1:11" x14ac:dyDescent="0.35">
      <c r="A7467">
        <v>1150.2</v>
      </c>
      <c r="B7467" s="24">
        <v>43740</v>
      </c>
      <c r="C7467">
        <v>3</v>
      </c>
      <c r="D7467" s="13">
        <v>10</v>
      </c>
      <c r="E7467" s="13" t="s">
        <v>98</v>
      </c>
      <c r="F7467" s="17">
        <v>-2104</v>
      </c>
      <c r="G7467" t="str">
        <f>_xlfn.XLOOKUP(tbl_GL[[#This Row],[Account_key]],tbl_COA[Account_key],tbl_COA[Class],"Not Found")</f>
        <v>Assets</v>
      </c>
      <c r="H7467" t="str">
        <f>_xlfn.XLOOKUP(tbl_GL[[#This Row],[Account_key]],tbl_COA[Account_key],tbl_COA[SubClass],"Not Found")</f>
        <v>Assets</v>
      </c>
      <c r="I7467" t="str">
        <f>_xlfn.XLOOKUP(tbl_GL[[#This Row],[Account_key]],tbl_COA[Account_key],tbl_COA[SubClass2],"Not Found")</f>
        <v>Current Assets</v>
      </c>
      <c r="J7467" t="str">
        <f>_xlfn.XLOOKUP(tbl_GL[[#This Row],[Account_key]],tbl_COA[Account_key],tbl_COA[SubAccount],,0)</f>
        <v>Cash at Bank</v>
      </c>
      <c r="K7467">
        <f>YEAR(tbl_GL[[#This Row],[Date]])</f>
        <v>2019</v>
      </c>
    </row>
    <row r="7468" spans="1:11" x14ac:dyDescent="0.35">
      <c r="A7468">
        <v>1151.0999999999999</v>
      </c>
      <c r="B7468" s="24">
        <v>43740</v>
      </c>
      <c r="C7468">
        <v>3</v>
      </c>
      <c r="D7468" s="13">
        <v>120</v>
      </c>
      <c r="E7468" s="13" t="s">
        <v>98</v>
      </c>
      <c r="F7468" s="17">
        <v>-2104</v>
      </c>
      <c r="G7468" t="str">
        <f>_xlfn.XLOOKUP(tbl_GL[[#This Row],[Account_key]],tbl_COA[Account_key],tbl_COA[Class],"Not Found")</f>
        <v>Liabilities and Owners Equity</v>
      </c>
      <c r="H7468" t="str">
        <f>_xlfn.XLOOKUP(tbl_GL[[#This Row],[Account_key]],tbl_COA[Account_key],tbl_COA[SubClass],"Not Found")</f>
        <v>Liabilities</v>
      </c>
      <c r="I7468" t="str">
        <f>_xlfn.XLOOKUP(tbl_GL[[#This Row],[Account_key]],tbl_COA[Account_key],tbl_COA[SubClass2],"Not Found")</f>
        <v>Current Liabilities</v>
      </c>
      <c r="J7468" t="str">
        <f>_xlfn.XLOOKUP(tbl_GL[[#This Row],[Account_key]],tbl_COA[Account_key],tbl_COA[SubAccount],,0)</f>
        <v>Accrued Expenses</v>
      </c>
      <c r="K7468">
        <f>YEAR(tbl_GL[[#This Row],[Date]])</f>
        <v>2019</v>
      </c>
    </row>
    <row r="7469" spans="1:11" x14ac:dyDescent="0.35">
      <c r="A7469">
        <v>1151.2</v>
      </c>
      <c r="B7469" s="24">
        <v>43741</v>
      </c>
      <c r="C7469">
        <v>3</v>
      </c>
      <c r="D7469" s="13">
        <v>220</v>
      </c>
      <c r="E7469" s="13" t="s">
        <v>81</v>
      </c>
      <c r="F7469" s="17">
        <v>-1711</v>
      </c>
      <c r="G7469" t="str">
        <f>_xlfn.XLOOKUP(tbl_GL[[#This Row],[Account_key]],tbl_COA[Account_key],tbl_COA[Class],"Not Found")</f>
        <v>Trading account</v>
      </c>
      <c r="H7469" t="str">
        <f>_xlfn.XLOOKUP(tbl_GL[[#This Row],[Account_key]],tbl_COA[Account_key],tbl_COA[SubClass],"Not Found")</f>
        <v>Sales</v>
      </c>
      <c r="I7469" t="str">
        <f>_xlfn.XLOOKUP(tbl_GL[[#This Row],[Account_key]],tbl_COA[Account_key],tbl_COA[SubClass2],"Not Found")</f>
        <v>Sales</v>
      </c>
      <c r="J7469" t="str">
        <f>_xlfn.XLOOKUP(tbl_GL[[#This Row],[Account_key]],tbl_COA[Account_key],tbl_COA[SubAccount],,0)</f>
        <v>Sales Return</v>
      </c>
      <c r="K7469">
        <f>YEAR(tbl_GL[[#This Row],[Date]])</f>
        <v>2019</v>
      </c>
    </row>
    <row r="7470" spans="1:11" x14ac:dyDescent="0.35">
      <c r="A7470">
        <v>1152.0999999999999</v>
      </c>
      <c r="B7470" s="24">
        <v>43741</v>
      </c>
      <c r="C7470">
        <v>3</v>
      </c>
      <c r="D7470" s="13">
        <v>20</v>
      </c>
      <c r="E7470" s="13" t="s">
        <v>81</v>
      </c>
      <c r="F7470" s="17">
        <v>-1711</v>
      </c>
      <c r="G7470" t="str">
        <f>_xlfn.XLOOKUP(tbl_GL[[#This Row],[Account_key]],tbl_COA[Account_key],tbl_COA[Class],"Not Found")</f>
        <v>Assets</v>
      </c>
      <c r="H7470" t="str">
        <f>_xlfn.XLOOKUP(tbl_GL[[#This Row],[Account_key]],tbl_COA[Account_key],tbl_COA[SubClass],"Not Found")</f>
        <v>Assets</v>
      </c>
      <c r="I7470" t="str">
        <f>_xlfn.XLOOKUP(tbl_GL[[#This Row],[Account_key]],tbl_COA[Account_key],tbl_COA[SubClass2],"Not Found")</f>
        <v>Current Assets</v>
      </c>
      <c r="J7470" t="str">
        <f>_xlfn.XLOOKUP(tbl_GL[[#This Row],[Account_key]],tbl_COA[Account_key],tbl_COA[SubAccount],,0)</f>
        <v>Cash in hand</v>
      </c>
      <c r="K7470">
        <f>YEAR(tbl_GL[[#This Row],[Date]])</f>
        <v>2019</v>
      </c>
    </row>
    <row r="7471" spans="1:11" x14ac:dyDescent="0.35">
      <c r="A7471">
        <v>1152.2</v>
      </c>
      <c r="B7471" s="24">
        <v>43742</v>
      </c>
      <c r="C7471">
        <v>3</v>
      </c>
      <c r="D7471" s="13">
        <v>320</v>
      </c>
      <c r="E7471" s="13" t="s">
        <v>97</v>
      </c>
      <c r="F7471" s="17">
        <v>-1988</v>
      </c>
      <c r="G7471" t="str">
        <f>_xlfn.XLOOKUP(tbl_GL[[#This Row],[Account_key]],tbl_COA[Account_key],tbl_COA[Class],"Not Found")</f>
        <v>Operating account</v>
      </c>
      <c r="H7471" t="str">
        <f>_xlfn.XLOOKUP(tbl_GL[[#This Row],[Account_key]],tbl_COA[Account_key],tbl_COA[SubClass],"Not Found")</f>
        <v>Operating Expenses</v>
      </c>
      <c r="I7471" t="str">
        <f>_xlfn.XLOOKUP(tbl_GL[[#This Row],[Account_key]],tbl_COA[Account_key],tbl_COA[SubClass2],"Not Found")</f>
        <v>Administration</v>
      </c>
      <c r="J7471" t="str">
        <f>_xlfn.XLOOKUP(tbl_GL[[#This Row],[Account_key]],tbl_COA[Account_key],tbl_COA[SubAccount],,0)</f>
        <v>Professional Services</v>
      </c>
      <c r="K7471">
        <f>YEAR(tbl_GL[[#This Row],[Date]])</f>
        <v>2019</v>
      </c>
    </row>
    <row r="7472" spans="1:11" x14ac:dyDescent="0.35">
      <c r="A7472">
        <v>1153.0999999999999</v>
      </c>
      <c r="B7472" s="24">
        <v>43742</v>
      </c>
      <c r="C7472">
        <v>3</v>
      </c>
      <c r="D7472" s="13">
        <v>120</v>
      </c>
      <c r="E7472" s="13" t="s">
        <v>97</v>
      </c>
      <c r="F7472" s="17">
        <v>1988</v>
      </c>
      <c r="G7472" t="str">
        <f>_xlfn.XLOOKUP(tbl_GL[[#This Row],[Account_key]],tbl_COA[Account_key],tbl_COA[Class],"Not Found")</f>
        <v>Liabilities and Owners Equity</v>
      </c>
      <c r="H7472" t="str">
        <f>_xlfn.XLOOKUP(tbl_GL[[#This Row],[Account_key]],tbl_COA[Account_key],tbl_COA[SubClass],"Not Found")</f>
        <v>Liabilities</v>
      </c>
      <c r="I7472" t="str">
        <f>_xlfn.XLOOKUP(tbl_GL[[#This Row],[Account_key]],tbl_COA[Account_key],tbl_COA[SubClass2],"Not Found")</f>
        <v>Current Liabilities</v>
      </c>
      <c r="J7472" t="str">
        <f>_xlfn.XLOOKUP(tbl_GL[[#This Row],[Account_key]],tbl_COA[Account_key],tbl_COA[SubAccount],,0)</f>
        <v>Accrued Expenses</v>
      </c>
      <c r="K7472">
        <f>YEAR(tbl_GL[[#This Row],[Date]])</f>
        <v>2019</v>
      </c>
    </row>
    <row r="7473" spans="1:11" x14ac:dyDescent="0.35">
      <c r="A7473">
        <v>1153.2</v>
      </c>
      <c r="B7473" s="24">
        <v>43743</v>
      </c>
      <c r="C7473">
        <v>3</v>
      </c>
      <c r="D7473" s="13">
        <v>230</v>
      </c>
      <c r="E7473" s="13" t="s">
        <v>4</v>
      </c>
      <c r="F7473" s="17">
        <v>-978</v>
      </c>
      <c r="G7473" t="str">
        <f>_xlfn.XLOOKUP(tbl_GL[[#This Row],[Account_key]],tbl_COA[Account_key],tbl_COA[Class],"Not Found")</f>
        <v>Trading account</v>
      </c>
      <c r="H7473" t="str">
        <f>_xlfn.XLOOKUP(tbl_GL[[#This Row],[Account_key]],tbl_COA[Account_key],tbl_COA[SubClass],"Not Found")</f>
        <v>Cost of Sales</v>
      </c>
      <c r="I7473" t="str">
        <f>_xlfn.XLOOKUP(tbl_GL[[#This Row],[Account_key]],tbl_COA[Account_key],tbl_COA[SubClass2],"Not Found")</f>
        <v>Cost of Sales</v>
      </c>
      <c r="J7473" t="str">
        <f>_xlfn.XLOOKUP(tbl_GL[[#This Row],[Account_key]],tbl_COA[Account_key],tbl_COA[SubAccount],,0)</f>
        <v>Cost of Sales</v>
      </c>
      <c r="K7473">
        <f>YEAR(tbl_GL[[#This Row],[Date]])</f>
        <v>2019</v>
      </c>
    </row>
    <row r="7474" spans="1:11" x14ac:dyDescent="0.35">
      <c r="A7474">
        <v>1154.0999999999999</v>
      </c>
      <c r="B7474" s="24">
        <v>43743</v>
      </c>
      <c r="C7474">
        <v>3</v>
      </c>
      <c r="D7474" s="13">
        <v>60</v>
      </c>
      <c r="E7474" s="13" t="s">
        <v>4</v>
      </c>
      <c r="F7474" s="17">
        <v>-978</v>
      </c>
      <c r="G7474" t="str">
        <f>_xlfn.XLOOKUP(tbl_GL[[#This Row],[Account_key]],tbl_COA[Account_key],tbl_COA[Class],"Not Found")</f>
        <v>Assets</v>
      </c>
      <c r="H7474" t="str">
        <f>_xlfn.XLOOKUP(tbl_GL[[#This Row],[Account_key]],tbl_COA[Account_key],tbl_COA[SubClass],"Not Found")</f>
        <v>Assets</v>
      </c>
      <c r="I7474" t="str">
        <f>_xlfn.XLOOKUP(tbl_GL[[#This Row],[Account_key]],tbl_COA[Account_key],tbl_COA[SubClass2],"Not Found")</f>
        <v>Current Assets</v>
      </c>
      <c r="J7474" t="str">
        <f>_xlfn.XLOOKUP(tbl_GL[[#This Row],[Account_key]],tbl_COA[Account_key],tbl_COA[SubAccount],,0)</f>
        <v>Inventory</v>
      </c>
      <c r="K7474">
        <f>YEAR(tbl_GL[[#This Row],[Date]])</f>
        <v>2019</v>
      </c>
    </row>
    <row r="7475" spans="1:11" x14ac:dyDescent="0.35">
      <c r="A7475">
        <v>1154.2</v>
      </c>
      <c r="B7475" s="24">
        <v>43743</v>
      </c>
      <c r="C7475">
        <v>3</v>
      </c>
      <c r="D7475" s="13">
        <v>210</v>
      </c>
      <c r="E7475" s="13" t="s">
        <v>7</v>
      </c>
      <c r="F7475" s="17">
        <v>3474</v>
      </c>
      <c r="G7475" t="str">
        <f>_xlfn.XLOOKUP(tbl_GL[[#This Row],[Account_key]],tbl_COA[Account_key],tbl_COA[Class],"Not Found")</f>
        <v>Trading account</v>
      </c>
      <c r="H7475" t="str">
        <f>_xlfn.XLOOKUP(tbl_GL[[#This Row],[Account_key]],tbl_COA[Account_key],tbl_COA[SubClass],"Not Found")</f>
        <v>Sales</v>
      </c>
      <c r="I7475" t="str">
        <f>_xlfn.XLOOKUP(tbl_GL[[#This Row],[Account_key]],tbl_COA[Account_key],tbl_COA[SubClass2],"Not Found")</f>
        <v>Sales</v>
      </c>
      <c r="J7475" t="str">
        <f>_xlfn.XLOOKUP(tbl_GL[[#This Row],[Account_key]],tbl_COA[Account_key],tbl_COA[SubAccount],,0)</f>
        <v>Sales</v>
      </c>
      <c r="K7475">
        <f>YEAR(tbl_GL[[#This Row],[Date]])</f>
        <v>2019</v>
      </c>
    </row>
    <row r="7476" spans="1:11" x14ac:dyDescent="0.35">
      <c r="A7476">
        <v>1155.0999999999999</v>
      </c>
      <c r="B7476" s="24">
        <v>43743</v>
      </c>
      <c r="C7476">
        <v>3</v>
      </c>
      <c r="D7476" s="13">
        <v>10</v>
      </c>
      <c r="E7476" s="13" t="s">
        <v>7</v>
      </c>
      <c r="F7476" s="17">
        <v>3474</v>
      </c>
      <c r="G7476" t="str">
        <f>_xlfn.XLOOKUP(tbl_GL[[#This Row],[Account_key]],tbl_COA[Account_key],tbl_COA[Class],"Not Found")</f>
        <v>Assets</v>
      </c>
      <c r="H7476" t="str">
        <f>_xlfn.XLOOKUP(tbl_GL[[#This Row],[Account_key]],tbl_COA[Account_key],tbl_COA[SubClass],"Not Found")</f>
        <v>Assets</v>
      </c>
      <c r="I7476" t="str">
        <f>_xlfn.XLOOKUP(tbl_GL[[#This Row],[Account_key]],tbl_COA[Account_key],tbl_COA[SubClass2],"Not Found")</f>
        <v>Current Assets</v>
      </c>
      <c r="J7476" t="str">
        <f>_xlfn.XLOOKUP(tbl_GL[[#This Row],[Account_key]],tbl_COA[Account_key],tbl_COA[SubAccount],,0)</f>
        <v>Cash at Bank</v>
      </c>
      <c r="K7476">
        <f>YEAR(tbl_GL[[#This Row],[Date]])</f>
        <v>2019</v>
      </c>
    </row>
    <row r="7477" spans="1:11" x14ac:dyDescent="0.35">
      <c r="A7477">
        <v>1155.2</v>
      </c>
      <c r="B7477" s="24">
        <v>43743</v>
      </c>
      <c r="C7477">
        <v>3</v>
      </c>
      <c r="D7477" s="13">
        <v>230</v>
      </c>
      <c r="E7477" s="13" t="s">
        <v>4</v>
      </c>
      <c r="F7477" s="17">
        <v>-4162</v>
      </c>
      <c r="G7477" t="str">
        <f>_xlfn.XLOOKUP(tbl_GL[[#This Row],[Account_key]],tbl_COA[Account_key],tbl_COA[Class],"Not Found")</f>
        <v>Trading account</v>
      </c>
      <c r="H7477" t="str">
        <f>_xlfn.XLOOKUP(tbl_GL[[#This Row],[Account_key]],tbl_COA[Account_key],tbl_COA[SubClass],"Not Found")</f>
        <v>Cost of Sales</v>
      </c>
      <c r="I7477" t="str">
        <f>_xlfn.XLOOKUP(tbl_GL[[#This Row],[Account_key]],tbl_COA[Account_key],tbl_COA[SubClass2],"Not Found")</f>
        <v>Cost of Sales</v>
      </c>
      <c r="J7477" t="str">
        <f>_xlfn.XLOOKUP(tbl_GL[[#This Row],[Account_key]],tbl_COA[Account_key],tbl_COA[SubAccount],,0)</f>
        <v>Cost of Sales</v>
      </c>
      <c r="K7477">
        <f>YEAR(tbl_GL[[#This Row],[Date]])</f>
        <v>2019</v>
      </c>
    </row>
    <row r="7478" spans="1:11" x14ac:dyDescent="0.35">
      <c r="A7478">
        <v>1156.0999999999999</v>
      </c>
      <c r="B7478" s="24">
        <v>43743</v>
      </c>
      <c r="C7478">
        <v>3</v>
      </c>
      <c r="D7478" s="13">
        <v>60</v>
      </c>
      <c r="E7478" s="13" t="s">
        <v>4</v>
      </c>
      <c r="F7478" s="17">
        <v>-4162</v>
      </c>
      <c r="G7478" t="str">
        <f>_xlfn.XLOOKUP(tbl_GL[[#This Row],[Account_key]],tbl_COA[Account_key],tbl_COA[Class],"Not Found")</f>
        <v>Assets</v>
      </c>
      <c r="H7478" t="str">
        <f>_xlfn.XLOOKUP(tbl_GL[[#This Row],[Account_key]],tbl_COA[Account_key],tbl_COA[SubClass],"Not Found")</f>
        <v>Assets</v>
      </c>
      <c r="I7478" t="str">
        <f>_xlfn.XLOOKUP(tbl_GL[[#This Row],[Account_key]],tbl_COA[Account_key],tbl_COA[SubClass2],"Not Found")</f>
        <v>Current Assets</v>
      </c>
      <c r="J7478" t="str">
        <f>_xlfn.XLOOKUP(tbl_GL[[#This Row],[Account_key]],tbl_COA[Account_key],tbl_COA[SubAccount],,0)</f>
        <v>Inventory</v>
      </c>
      <c r="K7478">
        <f>YEAR(tbl_GL[[#This Row],[Date]])</f>
        <v>2019</v>
      </c>
    </row>
    <row r="7479" spans="1:11" x14ac:dyDescent="0.35">
      <c r="A7479">
        <v>1156.2</v>
      </c>
      <c r="B7479" s="24">
        <v>43743</v>
      </c>
      <c r="C7479">
        <v>3</v>
      </c>
      <c r="D7479" s="13">
        <v>210</v>
      </c>
      <c r="E7479" s="13" t="s">
        <v>8</v>
      </c>
      <c r="F7479" s="17">
        <v>16690</v>
      </c>
      <c r="G7479" t="str">
        <f>_xlfn.XLOOKUP(tbl_GL[[#This Row],[Account_key]],tbl_COA[Account_key],tbl_COA[Class],"Not Found")</f>
        <v>Trading account</v>
      </c>
      <c r="H7479" t="str">
        <f>_xlfn.XLOOKUP(tbl_GL[[#This Row],[Account_key]],tbl_COA[Account_key],tbl_COA[SubClass],"Not Found")</f>
        <v>Sales</v>
      </c>
      <c r="I7479" t="str">
        <f>_xlfn.XLOOKUP(tbl_GL[[#This Row],[Account_key]],tbl_COA[Account_key],tbl_COA[SubClass2],"Not Found")</f>
        <v>Sales</v>
      </c>
      <c r="J7479" t="str">
        <f>_xlfn.XLOOKUP(tbl_GL[[#This Row],[Account_key]],tbl_COA[Account_key],tbl_COA[SubAccount],,0)</f>
        <v>Sales</v>
      </c>
      <c r="K7479">
        <f>YEAR(tbl_GL[[#This Row],[Date]])</f>
        <v>2019</v>
      </c>
    </row>
    <row r="7480" spans="1:11" x14ac:dyDescent="0.35">
      <c r="A7480">
        <v>1157.0999999999999</v>
      </c>
      <c r="B7480" s="24">
        <v>43743</v>
      </c>
      <c r="C7480">
        <v>3</v>
      </c>
      <c r="D7480" s="13">
        <v>30</v>
      </c>
      <c r="E7480" s="13" t="s">
        <v>8</v>
      </c>
      <c r="F7480" s="17">
        <v>16690</v>
      </c>
      <c r="G7480" t="str">
        <f>_xlfn.XLOOKUP(tbl_GL[[#This Row],[Account_key]],tbl_COA[Account_key],tbl_COA[Class],"Not Found")</f>
        <v>Assets</v>
      </c>
      <c r="H7480" t="str">
        <f>_xlfn.XLOOKUP(tbl_GL[[#This Row],[Account_key]],tbl_COA[Account_key],tbl_COA[SubClass],"Not Found")</f>
        <v>Assets</v>
      </c>
      <c r="I7480" t="str">
        <f>_xlfn.XLOOKUP(tbl_GL[[#This Row],[Account_key]],tbl_COA[Account_key],tbl_COA[SubClass2],"Not Found")</f>
        <v>Current Assets</v>
      </c>
      <c r="J7480" t="str">
        <f>_xlfn.XLOOKUP(tbl_GL[[#This Row],[Account_key]],tbl_COA[Account_key],tbl_COA[SubAccount],,0)</f>
        <v>Trade Receivables</v>
      </c>
      <c r="K7480">
        <f>YEAR(tbl_GL[[#This Row],[Date]])</f>
        <v>2019</v>
      </c>
    </row>
    <row r="7481" spans="1:11" x14ac:dyDescent="0.35">
      <c r="A7481">
        <v>1157.2</v>
      </c>
      <c r="B7481" s="24">
        <v>43745</v>
      </c>
      <c r="C7481">
        <v>3</v>
      </c>
      <c r="D7481" s="13">
        <v>260</v>
      </c>
      <c r="E7481" s="13" t="s">
        <v>83</v>
      </c>
      <c r="F7481" s="17">
        <v>445</v>
      </c>
      <c r="G7481" t="str">
        <f>_xlfn.XLOOKUP(tbl_GL[[#This Row],[Account_key]],tbl_COA[Account_key],tbl_COA[Class],"Not Found")</f>
        <v>Operating account</v>
      </c>
      <c r="H7481" t="str">
        <f>_xlfn.XLOOKUP(tbl_GL[[#This Row],[Account_key]],tbl_COA[Account_key],tbl_COA[SubClass],"Not Found")</f>
        <v>Operating Expenses</v>
      </c>
      <c r="I7481" t="str">
        <f>_xlfn.XLOOKUP(tbl_GL[[#This Row],[Account_key]],tbl_COA[Account_key],tbl_COA[SubClass2],"Not Found")</f>
        <v>Marketing</v>
      </c>
      <c r="J7481" t="str">
        <f>_xlfn.XLOOKUP(tbl_GL[[#This Row],[Account_key]],tbl_COA[Account_key],tbl_COA[SubAccount],,0)</f>
        <v>Commissions</v>
      </c>
      <c r="K7481">
        <f>YEAR(tbl_GL[[#This Row],[Date]])</f>
        <v>2019</v>
      </c>
    </row>
    <row r="7482" spans="1:11" x14ac:dyDescent="0.35">
      <c r="A7482">
        <v>1158.0999999999999</v>
      </c>
      <c r="B7482" s="24">
        <v>43745</v>
      </c>
      <c r="C7482">
        <v>3</v>
      </c>
      <c r="D7482" s="13">
        <v>20</v>
      </c>
      <c r="E7482" s="13" t="s">
        <v>83</v>
      </c>
      <c r="F7482" s="17">
        <v>445</v>
      </c>
      <c r="G7482" t="str">
        <f>_xlfn.XLOOKUP(tbl_GL[[#This Row],[Account_key]],tbl_COA[Account_key],tbl_COA[Class],"Not Found")</f>
        <v>Assets</v>
      </c>
      <c r="H7482" t="str">
        <f>_xlfn.XLOOKUP(tbl_GL[[#This Row],[Account_key]],tbl_COA[Account_key],tbl_COA[SubClass],"Not Found")</f>
        <v>Assets</v>
      </c>
      <c r="I7482" t="str">
        <f>_xlfn.XLOOKUP(tbl_GL[[#This Row],[Account_key]],tbl_COA[Account_key],tbl_COA[SubClass2],"Not Found")</f>
        <v>Current Assets</v>
      </c>
      <c r="J7482" t="str">
        <f>_xlfn.XLOOKUP(tbl_GL[[#This Row],[Account_key]],tbl_COA[Account_key],tbl_COA[SubAccount],,0)</f>
        <v>Cash in hand</v>
      </c>
      <c r="K7482">
        <f>YEAR(tbl_GL[[#This Row],[Date]])</f>
        <v>2019</v>
      </c>
    </row>
    <row r="7483" spans="1:11" x14ac:dyDescent="0.35">
      <c r="A7483">
        <v>1158.2</v>
      </c>
      <c r="B7483" s="24">
        <v>43747</v>
      </c>
      <c r="C7483">
        <v>3</v>
      </c>
      <c r="D7483" s="13">
        <v>260</v>
      </c>
      <c r="E7483" s="13" t="s">
        <v>97</v>
      </c>
      <c r="F7483" s="17">
        <v>-2031</v>
      </c>
      <c r="G7483" t="str">
        <f>_xlfn.XLOOKUP(tbl_GL[[#This Row],[Account_key]],tbl_COA[Account_key],tbl_COA[Class],"Not Found")</f>
        <v>Operating account</v>
      </c>
      <c r="H7483" t="str">
        <f>_xlfn.XLOOKUP(tbl_GL[[#This Row],[Account_key]],tbl_COA[Account_key],tbl_COA[SubClass],"Not Found")</f>
        <v>Operating Expenses</v>
      </c>
      <c r="I7483" t="str">
        <f>_xlfn.XLOOKUP(tbl_GL[[#This Row],[Account_key]],tbl_COA[Account_key],tbl_COA[SubClass2],"Not Found")</f>
        <v>Marketing</v>
      </c>
      <c r="J7483" t="str">
        <f>_xlfn.XLOOKUP(tbl_GL[[#This Row],[Account_key]],tbl_COA[Account_key],tbl_COA[SubAccount],,0)</f>
        <v>Commissions</v>
      </c>
      <c r="K7483">
        <f>YEAR(tbl_GL[[#This Row],[Date]])</f>
        <v>2019</v>
      </c>
    </row>
    <row r="7484" spans="1:11" x14ac:dyDescent="0.35">
      <c r="A7484">
        <v>1159.0999999999999</v>
      </c>
      <c r="B7484" s="24">
        <v>43747</v>
      </c>
      <c r="C7484">
        <v>3</v>
      </c>
      <c r="D7484" s="13">
        <v>120</v>
      </c>
      <c r="E7484" s="13" t="s">
        <v>97</v>
      </c>
      <c r="F7484" s="17">
        <v>2031</v>
      </c>
      <c r="G7484" t="str">
        <f>_xlfn.XLOOKUP(tbl_GL[[#This Row],[Account_key]],tbl_COA[Account_key],tbl_COA[Class],"Not Found")</f>
        <v>Liabilities and Owners Equity</v>
      </c>
      <c r="H7484" t="str">
        <f>_xlfn.XLOOKUP(tbl_GL[[#This Row],[Account_key]],tbl_COA[Account_key],tbl_COA[SubClass],"Not Found")</f>
        <v>Liabilities</v>
      </c>
      <c r="I7484" t="str">
        <f>_xlfn.XLOOKUP(tbl_GL[[#This Row],[Account_key]],tbl_COA[Account_key],tbl_COA[SubClass2],"Not Found")</f>
        <v>Current Liabilities</v>
      </c>
      <c r="J7484" t="str">
        <f>_xlfn.XLOOKUP(tbl_GL[[#This Row],[Account_key]],tbl_COA[Account_key],tbl_COA[SubAccount],,0)</f>
        <v>Accrued Expenses</v>
      </c>
      <c r="K7484">
        <f>YEAR(tbl_GL[[#This Row],[Date]])</f>
        <v>2019</v>
      </c>
    </row>
    <row r="7485" spans="1:11" x14ac:dyDescent="0.35">
      <c r="A7485">
        <v>1159.2</v>
      </c>
      <c r="B7485" s="24">
        <v>43748</v>
      </c>
      <c r="C7485">
        <v>3</v>
      </c>
      <c r="D7485" s="13">
        <v>10</v>
      </c>
      <c r="E7485" s="13" t="s">
        <v>98</v>
      </c>
      <c r="F7485" s="17">
        <v>-2132</v>
      </c>
      <c r="G7485" t="str">
        <f>_xlfn.XLOOKUP(tbl_GL[[#This Row],[Account_key]],tbl_COA[Account_key],tbl_COA[Class],"Not Found")</f>
        <v>Assets</v>
      </c>
      <c r="H7485" t="str">
        <f>_xlfn.XLOOKUP(tbl_GL[[#This Row],[Account_key]],tbl_COA[Account_key],tbl_COA[SubClass],"Not Found")</f>
        <v>Assets</v>
      </c>
      <c r="I7485" t="str">
        <f>_xlfn.XLOOKUP(tbl_GL[[#This Row],[Account_key]],tbl_COA[Account_key],tbl_COA[SubClass2],"Not Found")</f>
        <v>Current Assets</v>
      </c>
      <c r="J7485" t="str">
        <f>_xlfn.XLOOKUP(tbl_GL[[#This Row],[Account_key]],tbl_COA[Account_key],tbl_COA[SubAccount],,0)</f>
        <v>Cash at Bank</v>
      </c>
      <c r="K7485">
        <f>YEAR(tbl_GL[[#This Row],[Date]])</f>
        <v>2019</v>
      </c>
    </row>
    <row r="7486" spans="1:11" x14ac:dyDescent="0.35">
      <c r="A7486">
        <v>1160.0999999999999</v>
      </c>
      <c r="B7486" s="24">
        <v>43748</v>
      </c>
      <c r="C7486">
        <v>3</v>
      </c>
      <c r="D7486" s="13">
        <v>120</v>
      </c>
      <c r="E7486" s="13" t="s">
        <v>98</v>
      </c>
      <c r="F7486" s="17">
        <v>-2132</v>
      </c>
      <c r="G7486" t="str">
        <f>_xlfn.XLOOKUP(tbl_GL[[#This Row],[Account_key]],tbl_COA[Account_key],tbl_COA[Class],"Not Found")</f>
        <v>Liabilities and Owners Equity</v>
      </c>
      <c r="H7486" t="str">
        <f>_xlfn.XLOOKUP(tbl_GL[[#This Row],[Account_key]],tbl_COA[Account_key],tbl_COA[SubClass],"Not Found")</f>
        <v>Liabilities</v>
      </c>
      <c r="I7486" t="str">
        <f>_xlfn.XLOOKUP(tbl_GL[[#This Row],[Account_key]],tbl_COA[Account_key],tbl_COA[SubClass2],"Not Found")</f>
        <v>Current Liabilities</v>
      </c>
      <c r="J7486" t="str">
        <f>_xlfn.XLOOKUP(tbl_GL[[#This Row],[Account_key]],tbl_COA[Account_key],tbl_COA[SubAccount],,0)</f>
        <v>Accrued Expenses</v>
      </c>
      <c r="K7486">
        <f>YEAR(tbl_GL[[#This Row],[Date]])</f>
        <v>2019</v>
      </c>
    </row>
    <row r="7487" spans="1:11" x14ac:dyDescent="0.35">
      <c r="A7487">
        <v>1160.2</v>
      </c>
      <c r="B7487" s="24">
        <v>43748</v>
      </c>
      <c r="C7487">
        <v>3</v>
      </c>
      <c r="D7487" s="13">
        <v>30</v>
      </c>
      <c r="E7487" s="13" t="s">
        <v>80</v>
      </c>
      <c r="F7487" s="17">
        <v>-13568</v>
      </c>
      <c r="G7487" t="str">
        <f>_xlfn.XLOOKUP(tbl_GL[[#This Row],[Account_key]],tbl_COA[Account_key],tbl_COA[Class],"Not Found")</f>
        <v>Assets</v>
      </c>
      <c r="H7487" t="str">
        <f>_xlfn.XLOOKUP(tbl_GL[[#This Row],[Account_key]],tbl_COA[Account_key],tbl_COA[SubClass],"Not Found")</f>
        <v>Assets</v>
      </c>
      <c r="I7487" t="str">
        <f>_xlfn.XLOOKUP(tbl_GL[[#This Row],[Account_key]],tbl_COA[Account_key],tbl_COA[SubClass2],"Not Found")</f>
        <v>Current Assets</v>
      </c>
      <c r="J7487" t="str">
        <f>_xlfn.XLOOKUP(tbl_GL[[#This Row],[Account_key]],tbl_COA[Account_key],tbl_COA[SubAccount],,0)</f>
        <v>Trade Receivables</v>
      </c>
      <c r="K7487">
        <f>YEAR(tbl_GL[[#This Row],[Date]])</f>
        <v>2019</v>
      </c>
    </row>
    <row r="7488" spans="1:11" x14ac:dyDescent="0.35">
      <c r="A7488">
        <v>1161.0999999999999</v>
      </c>
      <c r="B7488" s="24">
        <v>43748</v>
      </c>
      <c r="C7488">
        <v>3</v>
      </c>
      <c r="D7488" s="13">
        <v>10</v>
      </c>
      <c r="E7488" s="13" t="s">
        <v>80</v>
      </c>
      <c r="F7488" s="17">
        <v>13568</v>
      </c>
      <c r="G7488" t="str">
        <f>_xlfn.XLOOKUP(tbl_GL[[#This Row],[Account_key]],tbl_COA[Account_key],tbl_COA[Class],"Not Found")</f>
        <v>Assets</v>
      </c>
      <c r="H7488" t="str">
        <f>_xlfn.XLOOKUP(tbl_GL[[#This Row],[Account_key]],tbl_COA[Account_key],tbl_COA[SubClass],"Not Found")</f>
        <v>Assets</v>
      </c>
      <c r="I7488" t="str">
        <f>_xlfn.XLOOKUP(tbl_GL[[#This Row],[Account_key]],tbl_COA[Account_key],tbl_COA[SubClass2],"Not Found")</f>
        <v>Current Assets</v>
      </c>
      <c r="J7488" t="str">
        <f>_xlfn.XLOOKUP(tbl_GL[[#This Row],[Account_key]],tbl_COA[Account_key],tbl_COA[SubAccount],,0)</f>
        <v>Cash at Bank</v>
      </c>
      <c r="K7488">
        <f>YEAR(tbl_GL[[#This Row],[Date]])</f>
        <v>2019</v>
      </c>
    </row>
    <row r="7489" spans="1:11" x14ac:dyDescent="0.35">
      <c r="A7489">
        <v>1161.2</v>
      </c>
      <c r="B7489" s="24">
        <v>43749</v>
      </c>
      <c r="C7489">
        <v>3</v>
      </c>
      <c r="D7489" s="13">
        <v>340</v>
      </c>
      <c r="E7489" s="13" t="s">
        <v>97</v>
      </c>
      <c r="F7489" s="17">
        <v>-1906</v>
      </c>
      <c r="G7489" t="str">
        <f>_xlfn.XLOOKUP(tbl_GL[[#This Row],[Account_key]],tbl_COA[Account_key],tbl_COA[Class],"Not Found")</f>
        <v>Operating account</v>
      </c>
      <c r="H7489" t="str">
        <f>_xlfn.XLOOKUP(tbl_GL[[#This Row],[Account_key]],tbl_COA[Account_key],tbl_COA[SubClass],"Not Found")</f>
        <v>Operating Expenses</v>
      </c>
      <c r="I7489" t="str">
        <f>_xlfn.XLOOKUP(tbl_GL[[#This Row],[Account_key]],tbl_COA[Account_key],tbl_COA[SubClass2],"Not Found")</f>
        <v>Administration</v>
      </c>
      <c r="J7489" t="str">
        <f>_xlfn.XLOOKUP(tbl_GL[[#This Row],[Account_key]],tbl_COA[Account_key],tbl_COA[SubAccount],,0)</f>
        <v>Utilities</v>
      </c>
      <c r="K7489">
        <f>YEAR(tbl_GL[[#This Row],[Date]])</f>
        <v>2019</v>
      </c>
    </row>
    <row r="7490" spans="1:11" x14ac:dyDescent="0.35">
      <c r="A7490">
        <v>1162.0999999999999</v>
      </c>
      <c r="B7490" s="24">
        <v>43749</v>
      </c>
      <c r="C7490">
        <v>3</v>
      </c>
      <c r="D7490" s="13">
        <v>120</v>
      </c>
      <c r="E7490" s="13" t="s">
        <v>97</v>
      </c>
      <c r="F7490" s="17">
        <v>1906</v>
      </c>
      <c r="G7490" t="str">
        <f>_xlfn.XLOOKUP(tbl_GL[[#This Row],[Account_key]],tbl_COA[Account_key],tbl_COA[Class],"Not Found")</f>
        <v>Liabilities and Owners Equity</v>
      </c>
      <c r="H7490" t="str">
        <f>_xlfn.XLOOKUP(tbl_GL[[#This Row],[Account_key]],tbl_COA[Account_key],tbl_COA[SubClass],"Not Found")</f>
        <v>Liabilities</v>
      </c>
      <c r="I7490" t="str">
        <f>_xlfn.XLOOKUP(tbl_GL[[#This Row],[Account_key]],tbl_COA[Account_key],tbl_COA[SubClass2],"Not Found")</f>
        <v>Current Liabilities</v>
      </c>
      <c r="J7490" t="str">
        <f>_xlfn.XLOOKUP(tbl_GL[[#This Row],[Account_key]],tbl_COA[Account_key],tbl_COA[SubAccount],,0)</f>
        <v>Accrued Expenses</v>
      </c>
      <c r="K7490">
        <f>YEAR(tbl_GL[[#This Row],[Date]])</f>
        <v>2019</v>
      </c>
    </row>
    <row r="7491" spans="1:11" x14ac:dyDescent="0.35">
      <c r="A7491">
        <v>1162.2</v>
      </c>
      <c r="B7491" s="24">
        <v>43750</v>
      </c>
      <c r="C7491">
        <v>3</v>
      </c>
      <c r="D7491" s="13">
        <v>290</v>
      </c>
      <c r="E7491" s="13" t="s">
        <v>99</v>
      </c>
      <c r="F7491" s="17">
        <v>-89</v>
      </c>
      <c r="G7491" t="str">
        <f>_xlfn.XLOOKUP(tbl_GL[[#This Row],[Account_key]],tbl_COA[Account_key],tbl_COA[Class],"Not Found")</f>
        <v>Operating account</v>
      </c>
      <c r="H7491" t="str">
        <f>_xlfn.XLOOKUP(tbl_GL[[#This Row],[Account_key]],tbl_COA[Account_key],tbl_COA[SubClass],"Not Found")</f>
        <v>Operating Expenses</v>
      </c>
      <c r="I7491" t="str">
        <f>_xlfn.XLOOKUP(tbl_GL[[#This Row],[Account_key]],tbl_COA[Account_key],tbl_COA[SubClass2],"Not Found")</f>
        <v>Administration</v>
      </c>
      <c r="J7491" t="str">
        <f>_xlfn.XLOOKUP(tbl_GL[[#This Row],[Account_key]],tbl_COA[Account_key],tbl_COA[SubAccount],,0)</f>
        <v>Travel</v>
      </c>
      <c r="K7491">
        <f>YEAR(tbl_GL[[#This Row],[Date]])</f>
        <v>2019</v>
      </c>
    </row>
    <row r="7492" spans="1:11" x14ac:dyDescent="0.35">
      <c r="A7492">
        <v>1163.0999999999999</v>
      </c>
      <c r="B7492" s="24">
        <v>43750</v>
      </c>
      <c r="C7492">
        <v>3</v>
      </c>
      <c r="D7492" s="13">
        <v>20</v>
      </c>
      <c r="E7492" s="13" t="s">
        <v>99</v>
      </c>
      <c r="F7492" s="17">
        <v>-89</v>
      </c>
      <c r="G7492" t="str">
        <f>_xlfn.XLOOKUP(tbl_GL[[#This Row],[Account_key]],tbl_COA[Account_key],tbl_COA[Class],"Not Found")</f>
        <v>Assets</v>
      </c>
      <c r="H7492" t="str">
        <f>_xlfn.XLOOKUP(tbl_GL[[#This Row],[Account_key]],tbl_COA[Account_key],tbl_COA[SubClass],"Not Found")</f>
        <v>Assets</v>
      </c>
      <c r="I7492" t="str">
        <f>_xlfn.XLOOKUP(tbl_GL[[#This Row],[Account_key]],tbl_COA[Account_key],tbl_COA[SubClass2],"Not Found")</f>
        <v>Current Assets</v>
      </c>
      <c r="J7492" t="str">
        <f>_xlfn.XLOOKUP(tbl_GL[[#This Row],[Account_key]],tbl_COA[Account_key],tbl_COA[SubAccount],,0)</f>
        <v>Cash in hand</v>
      </c>
      <c r="K7492">
        <f>YEAR(tbl_GL[[#This Row],[Date]])</f>
        <v>2019</v>
      </c>
    </row>
    <row r="7493" spans="1:11" x14ac:dyDescent="0.35">
      <c r="A7493">
        <v>1163.2</v>
      </c>
      <c r="B7493" s="24">
        <v>43750</v>
      </c>
      <c r="C7493">
        <v>3</v>
      </c>
      <c r="D7493" s="13">
        <v>230</v>
      </c>
      <c r="E7493" s="13" t="s">
        <v>4</v>
      </c>
      <c r="F7493" s="17">
        <v>-981</v>
      </c>
      <c r="G7493" t="str">
        <f>_xlfn.XLOOKUP(tbl_GL[[#This Row],[Account_key]],tbl_COA[Account_key],tbl_COA[Class],"Not Found")</f>
        <v>Trading account</v>
      </c>
      <c r="H7493" t="str">
        <f>_xlfn.XLOOKUP(tbl_GL[[#This Row],[Account_key]],tbl_COA[Account_key],tbl_COA[SubClass],"Not Found")</f>
        <v>Cost of Sales</v>
      </c>
      <c r="I7493" t="str">
        <f>_xlfn.XLOOKUP(tbl_GL[[#This Row],[Account_key]],tbl_COA[Account_key],tbl_COA[SubClass2],"Not Found")</f>
        <v>Cost of Sales</v>
      </c>
      <c r="J7493" t="str">
        <f>_xlfn.XLOOKUP(tbl_GL[[#This Row],[Account_key]],tbl_COA[Account_key],tbl_COA[SubAccount],,0)</f>
        <v>Cost of Sales</v>
      </c>
      <c r="K7493">
        <f>YEAR(tbl_GL[[#This Row],[Date]])</f>
        <v>2019</v>
      </c>
    </row>
    <row r="7494" spans="1:11" x14ac:dyDescent="0.35">
      <c r="A7494">
        <v>1164.0999999999999</v>
      </c>
      <c r="B7494" s="24">
        <v>43750</v>
      </c>
      <c r="C7494">
        <v>3</v>
      </c>
      <c r="D7494" s="13">
        <v>60</v>
      </c>
      <c r="E7494" s="13" t="s">
        <v>4</v>
      </c>
      <c r="F7494" s="17">
        <v>-981</v>
      </c>
      <c r="G7494" t="str">
        <f>_xlfn.XLOOKUP(tbl_GL[[#This Row],[Account_key]],tbl_COA[Account_key],tbl_COA[Class],"Not Found")</f>
        <v>Assets</v>
      </c>
      <c r="H7494" t="str">
        <f>_xlfn.XLOOKUP(tbl_GL[[#This Row],[Account_key]],tbl_COA[Account_key],tbl_COA[SubClass],"Not Found")</f>
        <v>Assets</v>
      </c>
      <c r="I7494" t="str">
        <f>_xlfn.XLOOKUP(tbl_GL[[#This Row],[Account_key]],tbl_COA[Account_key],tbl_COA[SubClass2],"Not Found")</f>
        <v>Current Assets</v>
      </c>
      <c r="J7494" t="str">
        <f>_xlfn.XLOOKUP(tbl_GL[[#This Row],[Account_key]],tbl_COA[Account_key],tbl_COA[SubAccount],,0)</f>
        <v>Inventory</v>
      </c>
      <c r="K7494">
        <f>YEAR(tbl_GL[[#This Row],[Date]])</f>
        <v>2019</v>
      </c>
    </row>
    <row r="7495" spans="1:11" x14ac:dyDescent="0.35">
      <c r="A7495">
        <v>1164.2</v>
      </c>
      <c r="B7495" s="24">
        <v>43750</v>
      </c>
      <c r="C7495">
        <v>3</v>
      </c>
      <c r="D7495" s="13">
        <v>210</v>
      </c>
      <c r="E7495" s="13" t="s">
        <v>7</v>
      </c>
      <c r="F7495" s="17">
        <v>3487</v>
      </c>
      <c r="G7495" t="str">
        <f>_xlfn.XLOOKUP(tbl_GL[[#This Row],[Account_key]],tbl_COA[Account_key],tbl_COA[Class],"Not Found")</f>
        <v>Trading account</v>
      </c>
      <c r="H7495" t="str">
        <f>_xlfn.XLOOKUP(tbl_GL[[#This Row],[Account_key]],tbl_COA[Account_key],tbl_COA[SubClass],"Not Found")</f>
        <v>Sales</v>
      </c>
      <c r="I7495" t="str">
        <f>_xlfn.XLOOKUP(tbl_GL[[#This Row],[Account_key]],tbl_COA[Account_key],tbl_COA[SubClass2],"Not Found")</f>
        <v>Sales</v>
      </c>
      <c r="J7495" t="str">
        <f>_xlfn.XLOOKUP(tbl_GL[[#This Row],[Account_key]],tbl_COA[Account_key],tbl_COA[SubAccount],,0)</f>
        <v>Sales</v>
      </c>
      <c r="K7495">
        <f>YEAR(tbl_GL[[#This Row],[Date]])</f>
        <v>2019</v>
      </c>
    </row>
    <row r="7496" spans="1:11" x14ac:dyDescent="0.35">
      <c r="A7496">
        <v>1165.0999999999999</v>
      </c>
      <c r="B7496" s="24">
        <v>43750</v>
      </c>
      <c r="C7496">
        <v>3</v>
      </c>
      <c r="D7496" s="13">
        <v>10</v>
      </c>
      <c r="E7496" s="13" t="s">
        <v>7</v>
      </c>
      <c r="F7496" s="17">
        <v>3487</v>
      </c>
      <c r="G7496" t="str">
        <f>_xlfn.XLOOKUP(tbl_GL[[#This Row],[Account_key]],tbl_COA[Account_key],tbl_COA[Class],"Not Found")</f>
        <v>Assets</v>
      </c>
      <c r="H7496" t="str">
        <f>_xlfn.XLOOKUP(tbl_GL[[#This Row],[Account_key]],tbl_COA[Account_key],tbl_COA[SubClass],"Not Found")</f>
        <v>Assets</v>
      </c>
      <c r="I7496" t="str">
        <f>_xlfn.XLOOKUP(tbl_GL[[#This Row],[Account_key]],tbl_COA[Account_key],tbl_COA[SubClass2],"Not Found")</f>
        <v>Current Assets</v>
      </c>
      <c r="J7496" t="str">
        <f>_xlfn.XLOOKUP(tbl_GL[[#This Row],[Account_key]],tbl_COA[Account_key],tbl_COA[SubAccount],,0)</f>
        <v>Cash at Bank</v>
      </c>
      <c r="K7496">
        <f>YEAR(tbl_GL[[#This Row],[Date]])</f>
        <v>2019</v>
      </c>
    </row>
    <row r="7497" spans="1:11" x14ac:dyDescent="0.35">
      <c r="A7497">
        <v>1165.2</v>
      </c>
      <c r="B7497" s="24">
        <v>43750</v>
      </c>
      <c r="C7497">
        <v>3</v>
      </c>
      <c r="D7497" s="13">
        <v>230</v>
      </c>
      <c r="E7497" s="13" t="s">
        <v>4</v>
      </c>
      <c r="F7497" s="17">
        <v>-3893</v>
      </c>
      <c r="G7497" t="str">
        <f>_xlfn.XLOOKUP(tbl_GL[[#This Row],[Account_key]],tbl_COA[Account_key],tbl_COA[Class],"Not Found")</f>
        <v>Trading account</v>
      </c>
      <c r="H7497" t="str">
        <f>_xlfn.XLOOKUP(tbl_GL[[#This Row],[Account_key]],tbl_COA[Account_key],tbl_COA[SubClass],"Not Found")</f>
        <v>Cost of Sales</v>
      </c>
      <c r="I7497" t="str">
        <f>_xlfn.XLOOKUP(tbl_GL[[#This Row],[Account_key]],tbl_COA[Account_key],tbl_COA[SubClass2],"Not Found")</f>
        <v>Cost of Sales</v>
      </c>
      <c r="J7497" t="str">
        <f>_xlfn.XLOOKUP(tbl_GL[[#This Row],[Account_key]],tbl_COA[Account_key],tbl_COA[SubAccount],,0)</f>
        <v>Cost of Sales</v>
      </c>
      <c r="K7497">
        <f>YEAR(tbl_GL[[#This Row],[Date]])</f>
        <v>2019</v>
      </c>
    </row>
    <row r="7498" spans="1:11" x14ac:dyDescent="0.35">
      <c r="A7498">
        <v>1166.0999999999999</v>
      </c>
      <c r="B7498" s="24">
        <v>43750</v>
      </c>
      <c r="C7498">
        <v>3</v>
      </c>
      <c r="D7498" s="13">
        <v>60</v>
      </c>
      <c r="E7498" s="13" t="s">
        <v>4</v>
      </c>
      <c r="F7498" s="17">
        <v>-3893</v>
      </c>
      <c r="G7498" t="str">
        <f>_xlfn.XLOOKUP(tbl_GL[[#This Row],[Account_key]],tbl_COA[Account_key],tbl_COA[Class],"Not Found")</f>
        <v>Assets</v>
      </c>
      <c r="H7498" t="str">
        <f>_xlfn.XLOOKUP(tbl_GL[[#This Row],[Account_key]],tbl_COA[Account_key],tbl_COA[SubClass],"Not Found")</f>
        <v>Assets</v>
      </c>
      <c r="I7498" t="str">
        <f>_xlfn.XLOOKUP(tbl_GL[[#This Row],[Account_key]],tbl_COA[Account_key],tbl_COA[SubClass2],"Not Found")</f>
        <v>Current Assets</v>
      </c>
      <c r="J7498" t="str">
        <f>_xlfn.XLOOKUP(tbl_GL[[#This Row],[Account_key]],tbl_COA[Account_key],tbl_COA[SubAccount],,0)</f>
        <v>Inventory</v>
      </c>
      <c r="K7498">
        <f>YEAR(tbl_GL[[#This Row],[Date]])</f>
        <v>2019</v>
      </c>
    </row>
    <row r="7499" spans="1:11" x14ac:dyDescent="0.35">
      <c r="A7499">
        <v>1166.2</v>
      </c>
      <c r="B7499" s="24">
        <v>43750</v>
      </c>
      <c r="C7499">
        <v>3</v>
      </c>
      <c r="D7499" s="13">
        <v>210</v>
      </c>
      <c r="E7499" s="13" t="s">
        <v>8</v>
      </c>
      <c r="F7499" s="17">
        <v>15610</v>
      </c>
      <c r="G7499" t="str">
        <f>_xlfn.XLOOKUP(tbl_GL[[#This Row],[Account_key]],tbl_COA[Account_key],tbl_COA[Class],"Not Found")</f>
        <v>Trading account</v>
      </c>
      <c r="H7499" t="str">
        <f>_xlfn.XLOOKUP(tbl_GL[[#This Row],[Account_key]],tbl_COA[Account_key],tbl_COA[SubClass],"Not Found")</f>
        <v>Sales</v>
      </c>
      <c r="I7499" t="str">
        <f>_xlfn.XLOOKUP(tbl_GL[[#This Row],[Account_key]],tbl_COA[Account_key],tbl_COA[SubClass2],"Not Found")</f>
        <v>Sales</v>
      </c>
      <c r="J7499" t="str">
        <f>_xlfn.XLOOKUP(tbl_GL[[#This Row],[Account_key]],tbl_COA[Account_key],tbl_COA[SubAccount],,0)</f>
        <v>Sales</v>
      </c>
      <c r="K7499">
        <f>YEAR(tbl_GL[[#This Row],[Date]])</f>
        <v>2019</v>
      </c>
    </row>
    <row r="7500" spans="1:11" x14ac:dyDescent="0.35">
      <c r="A7500">
        <v>1167.0999999999999</v>
      </c>
      <c r="B7500" s="24">
        <v>43750</v>
      </c>
      <c r="C7500">
        <v>3</v>
      </c>
      <c r="D7500" s="13">
        <v>30</v>
      </c>
      <c r="E7500" s="13" t="s">
        <v>8</v>
      </c>
      <c r="F7500" s="17">
        <v>15610</v>
      </c>
      <c r="G7500" t="str">
        <f>_xlfn.XLOOKUP(tbl_GL[[#This Row],[Account_key]],tbl_COA[Account_key],tbl_COA[Class],"Not Found")</f>
        <v>Assets</v>
      </c>
      <c r="H7500" t="str">
        <f>_xlfn.XLOOKUP(tbl_GL[[#This Row],[Account_key]],tbl_COA[Account_key],tbl_COA[SubClass],"Not Found")</f>
        <v>Assets</v>
      </c>
      <c r="I7500" t="str">
        <f>_xlfn.XLOOKUP(tbl_GL[[#This Row],[Account_key]],tbl_COA[Account_key],tbl_COA[SubClass2],"Not Found")</f>
        <v>Current Assets</v>
      </c>
      <c r="J7500" t="str">
        <f>_xlfn.XLOOKUP(tbl_GL[[#This Row],[Account_key]],tbl_COA[Account_key],tbl_COA[SubAccount],,0)</f>
        <v>Trade Receivables</v>
      </c>
      <c r="K7500">
        <f>YEAR(tbl_GL[[#This Row],[Date]])</f>
        <v>2019</v>
      </c>
    </row>
    <row r="7501" spans="1:11" x14ac:dyDescent="0.35">
      <c r="A7501">
        <v>1167.2</v>
      </c>
      <c r="B7501" s="24">
        <v>43751</v>
      </c>
      <c r="C7501">
        <v>3</v>
      </c>
      <c r="D7501" s="13">
        <v>350</v>
      </c>
      <c r="E7501" s="13" t="s">
        <v>97</v>
      </c>
      <c r="F7501" s="17">
        <v>-2088</v>
      </c>
      <c r="G7501" t="str">
        <f>_xlfn.XLOOKUP(tbl_GL[[#This Row],[Account_key]],tbl_COA[Account_key],tbl_COA[Class],"Not Found")</f>
        <v>Operating account</v>
      </c>
      <c r="H7501" t="str">
        <f>_xlfn.XLOOKUP(tbl_GL[[#This Row],[Account_key]],tbl_COA[Account_key],tbl_COA[SubClass],"Not Found")</f>
        <v>Operating Expenses</v>
      </c>
      <c r="I7501" t="str">
        <f>_xlfn.XLOOKUP(tbl_GL[[#This Row],[Account_key]],tbl_COA[Account_key],tbl_COA[SubClass2],"Not Found")</f>
        <v>Administration</v>
      </c>
      <c r="J7501" t="str">
        <f>_xlfn.XLOOKUP(tbl_GL[[#This Row],[Account_key]],tbl_COA[Account_key],tbl_COA[SubAccount],,0)</f>
        <v>Other Expenses</v>
      </c>
      <c r="K7501">
        <f>YEAR(tbl_GL[[#This Row],[Date]])</f>
        <v>2019</v>
      </c>
    </row>
    <row r="7502" spans="1:11" x14ac:dyDescent="0.35">
      <c r="A7502">
        <v>1168.0999999999999</v>
      </c>
      <c r="B7502" s="24">
        <v>43751</v>
      </c>
      <c r="C7502">
        <v>3</v>
      </c>
      <c r="D7502" s="13">
        <v>120</v>
      </c>
      <c r="E7502" s="13" t="s">
        <v>97</v>
      </c>
      <c r="F7502" s="17">
        <v>2088</v>
      </c>
      <c r="G7502" t="str">
        <f>_xlfn.XLOOKUP(tbl_GL[[#This Row],[Account_key]],tbl_COA[Account_key],tbl_COA[Class],"Not Found")</f>
        <v>Liabilities and Owners Equity</v>
      </c>
      <c r="H7502" t="str">
        <f>_xlfn.XLOOKUP(tbl_GL[[#This Row],[Account_key]],tbl_COA[Account_key],tbl_COA[SubClass],"Not Found")</f>
        <v>Liabilities</v>
      </c>
      <c r="I7502" t="str">
        <f>_xlfn.XLOOKUP(tbl_GL[[#This Row],[Account_key]],tbl_COA[Account_key],tbl_COA[SubClass2],"Not Found")</f>
        <v>Current Liabilities</v>
      </c>
      <c r="J7502" t="str">
        <f>_xlfn.XLOOKUP(tbl_GL[[#This Row],[Account_key]],tbl_COA[Account_key],tbl_COA[SubAccount],,0)</f>
        <v>Accrued Expenses</v>
      </c>
      <c r="K7502">
        <f>YEAR(tbl_GL[[#This Row],[Date]])</f>
        <v>2019</v>
      </c>
    </row>
    <row r="7503" spans="1:11" x14ac:dyDescent="0.35">
      <c r="A7503">
        <v>1168.2</v>
      </c>
      <c r="B7503" s="24">
        <v>43752</v>
      </c>
      <c r="C7503">
        <v>3</v>
      </c>
      <c r="D7503" s="13">
        <v>230</v>
      </c>
      <c r="E7503" s="13" t="s">
        <v>4</v>
      </c>
      <c r="F7503" s="17">
        <v>-627</v>
      </c>
      <c r="G7503" t="str">
        <f>_xlfn.XLOOKUP(tbl_GL[[#This Row],[Account_key]],tbl_COA[Account_key],tbl_COA[Class],"Not Found")</f>
        <v>Trading account</v>
      </c>
      <c r="H7503" t="str">
        <f>_xlfn.XLOOKUP(tbl_GL[[#This Row],[Account_key]],tbl_COA[Account_key],tbl_COA[SubClass],"Not Found")</f>
        <v>Cost of Sales</v>
      </c>
      <c r="I7503" t="str">
        <f>_xlfn.XLOOKUP(tbl_GL[[#This Row],[Account_key]],tbl_COA[Account_key],tbl_COA[SubClass2],"Not Found")</f>
        <v>Cost of Sales</v>
      </c>
      <c r="J7503" t="str">
        <f>_xlfn.XLOOKUP(tbl_GL[[#This Row],[Account_key]],tbl_COA[Account_key],tbl_COA[SubAccount],,0)</f>
        <v>Cost of Sales</v>
      </c>
      <c r="K7503">
        <f>YEAR(tbl_GL[[#This Row],[Date]])</f>
        <v>2019</v>
      </c>
    </row>
    <row r="7504" spans="1:11" x14ac:dyDescent="0.35">
      <c r="A7504">
        <v>1169.0999999999999</v>
      </c>
      <c r="B7504" s="24">
        <v>43752</v>
      </c>
      <c r="C7504">
        <v>3</v>
      </c>
      <c r="D7504" s="13">
        <v>60</v>
      </c>
      <c r="E7504" s="13" t="s">
        <v>4</v>
      </c>
      <c r="F7504" s="17">
        <v>-627</v>
      </c>
      <c r="G7504" t="str">
        <f>_xlfn.XLOOKUP(tbl_GL[[#This Row],[Account_key]],tbl_COA[Account_key],tbl_COA[Class],"Not Found")</f>
        <v>Assets</v>
      </c>
      <c r="H7504" t="str">
        <f>_xlfn.XLOOKUP(tbl_GL[[#This Row],[Account_key]],tbl_COA[Account_key],tbl_COA[SubClass],"Not Found")</f>
        <v>Assets</v>
      </c>
      <c r="I7504" t="str">
        <f>_xlfn.XLOOKUP(tbl_GL[[#This Row],[Account_key]],tbl_COA[Account_key],tbl_COA[SubClass2],"Not Found")</f>
        <v>Current Assets</v>
      </c>
      <c r="J7504" t="str">
        <f>_xlfn.XLOOKUP(tbl_GL[[#This Row],[Account_key]],tbl_COA[Account_key],tbl_COA[SubAccount],,0)</f>
        <v>Inventory</v>
      </c>
      <c r="K7504">
        <f>YEAR(tbl_GL[[#This Row],[Date]])</f>
        <v>2019</v>
      </c>
    </row>
    <row r="7505" spans="1:11" x14ac:dyDescent="0.35">
      <c r="A7505">
        <v>1169.2</v>
      </c>
      <c r="B7505" s="24">
        <v>43752</v>
      </c>
      <c r="C7505">
        <v>3</v>
      </c>
      <c r="D7505" s="13">
        <v>210</v>
      </c>
      <c r="E7505" s="13" t="s">
        <v>8</v>
      </c>
      <c r="F7505" s="17">
        <v>2514</v>
      </c>
      <c r="G7505" t="str">
        <f>_xlfn.XLOOKUP(tbl_GL[[#This Row],[Account_key]],tbl_COA[Account_key],tbl_COA[Class],"Not Found")</f>
        <v>Trading account</v>
      </c>
      <c r="H7505" t="str">
        <f>_xlfn.XLOOKUP(tbl_GL[[#This Row],[Account_key]],tbl_COA[Account_key],tbl_COA[SubClass],"Not Found")</f>
        <v>Sales</v>
      </c>
      <c r="I7505" t="str">
        <f>_xlfn.XLOOKUP(tbl_GL[[#This Row],[Account_key]],tbl_COA[Account_key],tbl_COA[SubClass2],"Not Found")</f>
        <v>Sales</v>
      </c>
      <c r="J7505" t="str">
        <f>_xlfn.XLOOKUP(tbl_GL[[#This Row],[Account_key]],tbl_COA[Account_key],tbl_COA[SubAccount],,0)</f>
        <v>Sales</v>
      </c>
      <c r="K7505">
        <f>YEAR(tbl_GL[[#This Row],[Date]])</f>
        <v>2019</v>
      </c>
    </row>
    <row r="7506" spans="1:11" x14ac:dyDescent="0.35">
      <c r="A7506">
        <v>1170.0999999999999</v>
      </c>
      <c r="B7506" s="24">
        <v>43752</v>
      </c>
      <c r="C7506">
        <v>3</v>
      </c>
      <c r="D7506" s="13">
        <v>30</v>
      </c>
      <c r="E7506" s="13" t="s">
        <v>8</v>
      </c>
      <c r="F7506" s="17">
        <v>2514</v>
      </c>
      <c r="G7506" t="str">
        <f>_xlfn.XLOOKUP(tbl_GL[[#This Row],[Account_key]],tbl_COA[Account_key],tbl_COA[Class],"Not Found")</f>
        <v>Assets</v>
      </c>
      <c r="H7506" t="str">
        <f>_xlfn.XLOOKUP(tbl_GL[[#This Row],[Account_key]],tbl_COA[Account_key],tbl_COA[SubClass],"Not Found")</f>
        <v>Assets</v>
      </c>
      <c r="I7506" t="str">
        <f>_xlfn.XLOOKUP(tbl_GL[[#This Row],[Account_key]],tbl_COA[Account_key],tbl_COA[SubClass2],"Not Found")</f>
        <v>Current Assets</v>
      </c>
      <c r="J7506" t="str">
        <f>_xlfn.XLOOKUP(tbl_GL[[#This Row],[Account_key]],tbl_COA[Account_key],tbl_COA[SubAccount],,0)</f>
        <v>Trade Receivables</v>
      </c>
      <c r="K7506">
        <f>YEAR(tbl_GL[[#This Row],[Date]])</f>
        <v>2019</v>
      </c>
    </row>
    <row r="7507" spans="1:11" x14ac:dyDescent="0.35">
      <c r="A7507">
        <v>1170.2</v>
      </c>
      <c r="B7507" s="24">
        <v>43752</v>
      </c>
      <c r="C7507">
        <v>3</v>
      </c>
      <c r="D7507" s="13">
        <v>30</v>
      </c>
      <c r="E7507" s="13" t="s">
        <v>80</v>
      </c>
      <c r="F7507" s="17">
        <v>-14241</v>
      </c>
      <c r="G7507" t="str">
        <f>_xlfn.XLOOKUP(tbl_GL[[#This Row],[Account_key]],tbl_COA[Account_key],tbl_COA[Class],"Not Found")</f>
        <v>Assets</v>
      </c>
      <c r="H7507" t="str">
        <f>_xlfn.XLOOKUP(tbl_GL[[#This Row],[Account_key]],tbl_COA[Account_key],tbl_COA[SubClass],"Not Found")</f>
        <v>Assets</v>
      </c>
      <c r="I7507" t="str">
        <f>_xlfn.XLOOKUP(tbl_GL[[#This Row],[Account_key]],tbl_COA[Account_key],tbl_COA[SubClass2],"Not Found")</f>
        <v>Current Assets</v>
      </c>
      <c r="J7507" t="str">
        <f>_xlfn.XLOOKUP(tbl_GL[[#This Row],[Account_key]],tbl_COA[Account_key],tbl_COA[SubAccount],,0)</f>
        <v>Trade Receivables</v>
      </c>
      <c r="K7507">
        <f>YEAR(tbl_GL[[#This Row],[Date]])</f>
        <v>2019</v>
      </c>
    </row>
    <row r="7508" spans="1:11" x14ac:dyDescent="0.35">
      <c r="A7508">
        <v>1171.0999999999999</v>
      </c>
      <c r="B7508" s="24">
        <v>43752</v>
      </c>
      <c r="C7508">
        <v>3</v>
      </c>
      <c r="D7508" s="13">
        <v>10</v>
      </c>
      <c r="E7508" s="13" t="s">
        <v>80</v>
      </c>
      <c r="F7508" s="17">
        <v>14241</v>
      </c>
      <c r="G7508" t="str">
        <f>_xlfn.XLOOKUP(tbl_GL[[#This Row],[Account_key]],tbl_COA[Account_key],tbl_COA[Class],"Not Found")</f>
        <v>Assets</v>
      </c>
      <c r="H7508" t="str">
        <f>_xlfn.XLOOKUP(tbl_GL[[#This Row],[Account_key]],tbl_COA[Account_key],tbl_COA[SubClass],"Not Found")</f>
        <v>Assets</v>
      </c>
      <c r="I7508" t="str">
        <f>_xlfn.XLOOKUP(tbl_GL[[#This Row],[Account_key]],tbl_COA[Account_key],tbl_COA[SubClass2],"Not Found")</f>
        <v>Current Assets</v>
      </c>
      <c r="J7508" t="str">
        <f>_xlfn.XLOOKUP(tbl_GL[[#This Row],[Account_key]],tbl_COA[Account_key],tbl_COA[SubAccount],,0)</f>
        <v>Cash at Bank</v>
      </c>
      <c r="K7508">
        <f>YEAR(tbl_GL[[#This Row],[Date]])</f>
        <v>2019</v>
      </c>
    </row>
    <row r="7509" spans="1:11" x14ac:dyDescent="0.35">
      <c r="A7509">
        <v>1171.2</v>
      </c>
      <c r="B7509" s="24">
        <v>43753</v>
      </c>
      <c r="C7509">
        <v>3</v>
      </c>
      <c r="D7509" s="13">
        <v>10</v>
      </c>
      <c r="E7509" s="13" t="s">
        <v>112</v>
      </c>
      <c r="F7509" s="17">
        <v>-225</v>
      </c>
      <c r="G7509" t="str">
        <f>_xlfn.XLOOKUP(tbl_GL[[#This Row],[Account_key]],tbl_COA[Account_key],tbl_COA[Class],"Not Found")</f>
        <v>Assets</v>
      </c>
      <c r="H7509" t="str">
        <f>_xlfn.XLOOKUP(tbl_GL[[#This Row],[Account_key]],tbl_COA[Account_key],tbl_COA[SubClass],"Not Found")</f>
        <v>Assets</v>
      </c>
      <c r="I7509" t="str">
        <f>_xlfn.XLOOKUP(tbl_GL[[#This Row],[Account_key]],tbl_COA[Account_key],tbl_COA[SubClass2],"Not Found")</f>
        <v>Current Assets</v>
      </c>
      <c r="J7509" t="str">
        <f>_xlfn.XLOOKUP(tbl_GL[[#This Row],[Account_key]],tbl_COA[Account_key],tbl_COA[SubAccount],,0)</f>
        <v>Cash at Bank</v>
      </c>
      <c r="K7509">
        <f>YEAR(tbl_GL[[#This Row],[Date]])</f>
        <v>2019</v>
      </c>
    </row>
    <row r="7510" spans="1:11" x14ac:dyDescent="0.35">
      <c r="A7510">
        <v>1172.0999999999999</v>
      </c>
      <c r="B7510" s="24">
        <v>43753</v>
      </c>
      <c r="C7510">
        <v>3</v>
      </c>
      <c r="D7510" s="13">
        <v>121</v>
      </c>
      <c r="E7510" s="13" t="s">
        <v>112</v>
      </c>
      <c r="F7510" s="17">
        <v>-225</v>
      </c>
      <c r="G7510" t="str">
        <f>_xlfn.XLOOKUP(tbl_GL[[#This Row],[Account_key]],tbl_COA[Account_key],tbl_COA[Class],"Not Found")</f>
        <v>Liabilities and Owners Equity</v>
      </c>
      <c r="H7510" t="str">
        <f>_xlfn.XLOOKUP(tbl_GL[[#This Row],[Account_key]],tbl_COA[Account_key],tbl_COA[SubClass],"Not Found")</f>
        <v>Liabilities</v>
      </c>
      <c r="I7510" t="str">
        <f>_xlfn.XLOOKUP(tbl_GL[[#This Row],[Account_key]],tbl_COA[Account_key],tbl_COA[SubClass2],"Not Found")</f>
        <v>Current Liabilities</v>
      </c>
      <c r="J7510" t="str">
        <f>_xlfn.XLOOKUP(tbl_GL[[#This Row],[Account_key]],tbl_COA[Account_key],tbl_COA[SubAccount],,0)</f>
        <v>Interest Payable</v>
      </c>
      <c r="K7510">
        <f>YEAR(tbl_GL[[#This Row],[Date]])</f>
        <v>2019</v>
      </c>
    </row>
    <row r="7511" spans="1:11" x14ac:dyDescent="0.35">
      <c r="A7511">
        <v>1172.2</v>
      </c>
      <c r="B7511" s="24">
        <v>43753</v>
      </c>
      <c r="C7511">
        <v>3</v>
      </c>
      <c r="D7511" s="13">
        <v>10</v>
      </c>
      <c r="E7511" s="13" t="s">
        <v>98</v>
      </c>
      <c r="F7511" s="17">
        <v>-1695</v>
      </c>
      <c r="G7511" t="str">
        <f>_xlfn.XLOOKUP(tbl_GL[[#This Row],[Account_key]],tbl_COA[Account_key],tbl_COA[Class],"Not Found")</f>
        <v>Assets</v>
      </c>
      <c r="H7511" t="str">
        <f>_xlfn.XLOOKUP(tbl_GL[[#This Row],[Account_key]],tbl_COA[Account_key],tbl_COA[SubClass],"Not Found")</f>
        <v>Assets</v>
      </c>
      <c r="I7511" t="str">
        <f>_xlfn.XLOOKUP(tbl_GL[[#This Row],[Account_key]],tbl_COA[Account_key],tbl_COA[SubClass2],"Not Found")</f>
        <v>Current Assets</v>
      </c>
      <c r="J7511" t="str">
        <f>_xlfn.XLOOKUP(tbl_GL[[#This Row],[Account_key]],tbl_COA[Account_key],tbl_COA[SubAccount],,0)</f>
        <v>Cash at Bank</v>
      </c>
      <c r="K7511">
        <f>YEAR(tbl_GL[[#This Row],[Date]])</f>
        <v>2019</v>
      </c>
    </row>
    <row r="7512" spans="1:11" x14ac:dyDescent="0.35">
      <c r="A7512">
        <v>1173.0999999999999</v>
      </c>
      <c r="B7512" s="24">
        <v>43753</v>
      </c>
      <c r="C7512">
        <v>3</v>
      </c>
      <c r="D7512" s="13">
        <v>120</v>
      </c>
      <c r="E7512" s="13" t="s">
        <v>98</v>
      </c>
      <c r="F7512" s="17">
        <v>-1695</v>
      </c>
      <c r="G7512" t="str">
        <f>_xlfn.XLOOKUP(tbl_GL[[#This Row],[Account_key]],tbl_COA[Account_key],tbl_COA[Class],"Not Found")</f>
        <v>Liabilities and Owners Equity</v>
      </c>
      <c r="H7512" t="str">
        <f>_xlfn.XLOOKUP(tbl_GL[[#This Row],[Account_key]],tbl_COA[Account_key],tbl_COA[SubClass],"Not Found")</f>
        <v>Liabilities</v>
      </c>
      <c r="I7512" t="str">
        <f>_xlfn.XLOOKUP(tbl_GL[[#This Row],[Account_key]],tbl_COA[Account_key],tbl_COA[SubClass2],"Not Found")</f>
        <v>Current Liabilities</v>
      </c>
      <c r="J7512" t="str">
        <f>_xlfn.XLOOKUP(tbl_GL[[#This Row],[Account_key]],tbl_COA[Account_key],tbl_COA[SubAccount],,0)</f>
        <v>Accrued Expenses</v>
      </c>
      <c r="K7512">
        <f>YEAR(tbl_GL[[#This Row],[Date]])</f>
        <v>2019</v>
      </c>
    </row>
    <row r="7513" spans="1:11" x14ac:dyDescent="0.35">
      <c r="A7513">
        <v>1173.2</v>
      </c>
      <c r="B7513" s="24">
        <v>43753</v>
      </c>
      <c r="C7513">
        <v>3</v>
      </c>
      <c r="D7513" s="13">
        <v>10</v>
      </c>
      <c r="E7513" s="13" t="s">
        <v>98</v>
      </c>
      <c r="F7513" s="17">
        <v>-1726</v>
      </c>
      <c r="G7513" t="str">
        <f>_xlfn.XLOOKUP(tbl_GL[[#This Row],[Account_key]],tbl_COA[Account_key],tbl_COA[Class],"Not Found")</f>
        <v>Assets</v>
      </c>
      <c r="H7513" t="str">
        <f>_xlfn.XLOOKUP(tbl_GL[[#This Row],[Account_key]],tbl_COA[Account_key],tbl_COA[SubClass],"Not Found")</f>
        <v>Assets</v>
      </c>
      <c r="I7513" t="str">
        <f>_xlfn.XLOOKUP(tbl_GL[[#This Row],[Account_key]],tbl_COA[Account_key],tbl_COA[SubClass2],"Not Found")</f>
        <v>Current Assets</v>
      </c>
      <c r="J7513" t="str">
        <f>_xlfn.XLOOKUP(tbl_GL[[#This Row],[Account_key]],tbl_COA[Account_key],tbl_COA[SubAccount],,0)</f>
        <v>Cash at Bank</v>
      </c>
      <c r="K7513">
        <f>YEAR(tbl_GL[[#This Row],[Date]])</f>
        <v>2019</v>
      </c>
    </row>
    <row r="7514" spans="1:11" x14ac:dyDescent="0.35">
      <c r="A7514">
        <v>1174.0999999999999</v>
      </c>
      <c r="B7514" s="24">
        <v>43753</v>
      </c>
      <c r="C7514">
        <v>3</v>
      </c>
      <c r="D7514" s="13">
        <v>120</v>
      </c>
      <c r="E7514" s="13" t="s">
        <v>98</v>
      </c>
      <c r="F7514" s="17">
        <v>-1726</v>
      </c>
      <c r="G7514" t="str">
        <f>_xlfn.XLOOKUP(tbl_GL[[#This Row],[Account_key]],tbl_COA[Account_key],tbl_COA[Class],"Not Found")</f>
        <v>Liabilities and Owners Equity</v>
      </c>
      <c r="H7514" t="str">
        <f>_xlfn.XLOOKUP(tbl_GL[[#This Row],[Account_key]],tbl_COA[Account_key],tbl_COA[SubClass],"Not Found")</f>
        <v>Liabilities</v>
      </c>
      <c r="I7514" t="str">
        <f>_xlfn.XLOOKUP(tbl_GL[[#This Row],[Account_key]],tbl_COA[Account_key],tbl_COA[SubClass2],"Not Found")</f>
        <v>Current Liabilities</v>
      </c>
      <c r="J7514" t="str">
        <f>_xlfn.XLOOKUP(tbl_GL[[#This Row],[Account_key]],tbl_COA[Account_key],tbl_COA[SubAccount],,0)</f>
        <v>Accrued Expenses</v>
      </c>
      <c r="K7514">
        <f>YEAR(tbl_GL[[#This Row],[Date]])</f>
        <v>2019</v>
      </c>
    </row>
    <row r="7515" spans="1:11" x14ac:dyDescent="0.35">
      <c r="A7515">
        <v>1174.2</v>
      </c>
      <c r="B7515" s="24">
        <v>43753</v>
      </c>
      <c r="C7515">
        <v>3</v>
      </c>
      <c r="D7515" s="13">
        <v>135</v>
      </c>
      <c r="E7515" s="13" t="s">
        <v>127</v>
      </c>
      <c r="F7515" s="17">
        <v>-12675</v>
      </c>
      <c r="G7515" t="str">
        <f>_xlfn.XLOOKUP(tbl_GL[[#This Row],[Account_key]],tbl_COA[Account_key],tbl_COA[Class],"Not Found")</f>
        <v>Liabilities and Owners Equity</v>
      </c>
      <c r="H7515" t="str">
        <f>_xlfn.XLOOKUP(tbl_GL[[#This Row],[Account_key]],tbl_COA[Account_key],tbl_COA[SubClass],"Not Found")</f>
        <v>Liabilities</v>
      </c>
      <c r="I7515" t="str">
        <f>_xlfn.XLOOKUP(tbl_GL[[#This Row],[Account_key]],tbl_COA[Account_key],tbl_COA[SubClass2],"Not Found")</f>
        <v>Current Liabilities</v>
      </c>
      <c r="J7515" t="str">
        <f>_xlfn.XLOOKUP(tbl_GL[[#This Row],[Account_key]],tbl_COA[Account_key],tbl_COA[SubAccount],,0)</f>
        <v>Dividends payable</v>
      </c>
      <c r="K7515">
        <f>YEAR(tbl_GL[[#This Row],[Date]])</f>
        <v>2019</v>
      </c>
    </row>
    <row r="7516" spans="1:11" x14ac:dyDescent="0.35">
      <c r="A7516">
        <v>1175.0999999999999</v>
      </c>
      <c r="B7516" s="24">
        <v>43753</v>
      </c>
      <c r="C7516">
        <v>3</v>
      </c>
      <c r="D7516" s="13">
        <v>10</v>
      </c>
      <c r="E7516" s="13" t="s">
        <v>127</v>
      </c>
      <c r="F7516" s="17">
        <v>-12675</v>
      </c>
      <c r="G7516" t="str">
        <f>_xlfn.XLOOKUP(tbl_GL[[#This Row],[Account_key]],tbl_COA[Account_key],tbl_COA[Class],"Not Found")</f>
        <v>Assets</v>
      </c>
      <c r="H7516" t="str">
        <f>_xlfn.XLOOKUP(tbl_GL[[#This Row],[Account_key]],tbl_COA[Account_key],tbl_COA[SubClass],"Not Found")</f>
        <v>Assets</v>
      </c>
      <c r="I7516" t="str">
        <f>_xlfn.XLOOKUP(tbl_GL[[#This Row],[Account_key]],tbl_COA[Account_key],tbl_COA[SubClass2],"Not Found")</f>
        <v>Current Assets</v>
      </c>
      <c r="J7516" t="str">
        <f>_xlfn.XLOOKUP(tbl_GL[[#This Row],[Account_key]],tbl_COA[Account_key],tbl_COA[SubAccount],,0)</f>
        <v>Cash at Bank</v>
      </c>
      <c r="K7516">
        <f>YEAR(tbl_GL[[#This Row],[Date]])</f>
        <v>2019</v>
      </c>
    </row>
    <row r="7517" spans="1:11" x14ac:dyDescent="0.35">
      <c r="A7517">
        <v>1175.2</v>
      </c>
      <c r="B7517" s="24">
        <v>43753</v>
      </c>
      <c r="C7517">
        <v>3</v>
      </c>
      <c r="D7517" s="13">
        <v>10</v>
      </c>
      <c r="E7517" s="13" t="s">
        <v>84</v>
      </c>
      <c r="F7517" s="17">
        <v>-28350</v>
      </c>
      <c r="G7517" t="str">
        <f>_xlfn.XLOOKUP(tbl_GL[[#This Row],[Account_key]],tbl_COA[Account_key],tbl_COA[Class],"Not Found")</f>
        <v>Assets</v>
      </c>
      <c r="H7517" t="str">
        <f>_xlfn.XLOOKUP(tbl_GL[[#This Row],[Account_key]],tbl_COA[Account_key],tbl_COA[SubClass],"Not Found")</f>
        <v>Assets</v>
      </c>
      <c r="I7517" t="str">
        <f>_xlfn.XLOOKUP(tbl_GL[[#This Row],[Account_key]],tbl_COA[Account_key],tbl_COA[SubClass2],"Not Found")</f>
        <v>Current Assets</v>
      </c>
      <c r="J7517" t="str">
        <f>_xlfn.XLOOKUP(tbl_GL[[#This Row],[Account_key]],tbl_COA[Account_key],tbl_COA[SubAccount],,0)</f>
        <v>Cash at Bank</v>
      </c>
      <c r="K7517">
        <f>YEAR(tbl_GL[[#This Row],[Date]])</f>
        <v>2019</v>
      </c>
    </row>
    <row r="7518" spans="1:11" x14ac:dyDescent="0.35">
      <c r="A7518">
        <v>1176.0999999999999</v>
      </c>
      <c r="B7518" s="24">
        <v>43753</v>
      </c>
      <c r="C7518">
        <v>3</v>
      </c>
      <c r="D7518" s="13">
        <v>110</v>
      </c>
      <c r="E7518" s="13" t="s">
        <v>84</v>
      </c>
      <c r="F7518" s="17">
        <v>-28350</v>
      </c>
      <c r="G7518" t="str">
        <f>_xlfn.XLOOKUP(tbl_GL[[#This Row],[Account_key]],tbl_COA[Account_key],tbl_COA[Class],"Not Found")</f>
        <v>Liabilities and Owners Equity</v>
      </c>
      <c r="H7518" t="str">
        <f>_xlfn.XLOOKUP(tbl_GL[[#This Row],[Account_key]],tbl_COA[Account_key],tbl_COA[SubClass],"Not Found")</f>
        <v>Liabilities</v>
      </c>
      <c r="I7518" t="str">
        <f>_xlfn.XLOOKUP(tbl_GL[[#This Row],[Account_key]],tbl_COA[Account_key],tbl_COA[SubClass2],"Not Found")</f>
        <v>Current Liabilities</v>
      </c>
      <c r="J7518" t="str">
        <f>_xlfn.XLOOKUP(tbl_GL[[#This Row],[Account_key]],tbl_COA[Account_key],tbl_COA[SubAccount],,0)</f>
        <v>Trade Payables</v>
      </c>
      <c r="K7518">
        <f>YEAR(tbl_GL[[#This Row],[Date]])</f>
        <v>2019</v>
      </c>
    </row>
    <row r="7519" spans="1:11" x14ac:dyDescent="0.35">
      <c r="A7519">
        <v>1176.2</v>
      </c>
      <c r="B7519" s="24">
        <v>43755</v>
      </c>
      <c r="C7519">
        <v>3</v>
      </c>
      <c r="D7519" s="13">
        <v>260</v>
      </c>
      <c r="E7519" s="13" t="s">
        <v>97</v>
      </c>
      <c r="F7519" s="17">
        <v>-1642</v>
      </c>
      <c r="G7519" t="str">
        <f>_xlfn.XLOOKUP(tbl_GL[[#This Row],[Account_key]],tbl_COA[Account_key],tbl_COA[Class],"Not Found")</f>
        <v>Operating account</v>
      </c>
      <c r="H7519" t="str">
        <f>_xlfn.XLOOKUP(tbl_GL[[#This Row],[Account_key]],tbl_COA[Account_key],tbl_COA[SubClass],"Not Found")</f>
        <v>Operating Expenses</v>
      </c>
      <c r="I7519" t="str">
        <f>_xlfn.XLOOKUP(tbl_GL[[#This Row],[Account_key]],tbl_COA[Account_key],tbl_COA[SubClass2],"Not Found")</f>
        <v>Marketing</v>
      </c>
      <c r="J7519" t="str">
        <f>_xlfn.XLOOKUP(tbl_GL[[#This Row],[Account_key]],tbl_COA[Account_key],tbl_COA[SubAccount],,0)</f>
        <v>Commissions</v>
      </c>
      <c r="K7519">
        <f>YEAR(tbl_GL[[#This Row],[Date]])</f>
        <v>2019</v>
      </c>
    </row>
    <row r="7520" spans="1:11" x14ac:dyDescent="0.35">
      <c r="A7520">
        <v>1177.0999999999999</v>
      </c>
      <c r="B7520" s="24">
        <v>43755</v>
      </c>
      <c r="C7520">
        <v>3</v>
      </c>
      <c r="D7520" s="13">
        <v>120</v>
      </c>
      <c r="E7520" s="13" t="s">
        <v>97</v>
      </c>
      <c r="F7520" s="17">
        <v>1642</v>
      </c>
      <c r="G7520" t="str">
        <f>_xlfn.XLOOKUP(tbl_GL[[#This Row],[Account_key]],tbl_COA[Account_key],tbl_COA[Class],"Not Found")</f>
        <v>Liabilities and Owners Equity</v>
      </c>
      <c r="H7520" t="str">
        <f>_xlfn.XLOOKUP(tbl_GL[[#This Row],[Account_key]],tbl_COA[Account_key],tbl_COA[SubClass],"Not Found")</f>
        <v>Liabilities</v>
      </c>
      <c r="I7520" t="str">
        <f>_xlfn.XLOOKUP(tbl_GL[[#This Row],[Account_key]],tbl_COA[Account_key],tbl_COA[SubClass2],"Not Found")</f>
        <v>Current Liabilities</v>
      </c>
      <c r="J7520" t="str">
        <f>_xlfn.XLOOKUP(tbl_GL[[#This Row],[Account_key]],tbl_COA[Account_key],tbl_COA[SubAccount],,0)</f>
        <v>Accrued Expenses</v>
      </c>
      <c r="K7520">
        <f>YEAR(tbl_GL[[#This Row],[Date]])</f>
        <v>2019</v>
      </c>
    </row>
    <row r="7521" spans="1:11" x14ac:dyDescent="0.35">
      <c r="A7521">
        <v>1177.2</v>
      </c>
      <c r="B7521" s="24">
        <v>43755</v>
      </c>
      <c r="C7521">
        <v>3</v>
      </c>
      <c r="D7521" s="13">
        <v>10</v>
      </c>
      <c r="E7521" s="13" t="s">
        <v>98</v>
      </c>
      <c r="F7521" s="17">
        <v>-2329</v>
      </c>
      <c r="G7521" t="str">
        <f>_xlfn.XLOOKUP(tbl_GL[[#This Row],[Account_key]],tbl_COA[Account_key],tbl_COA[Class],"Not Found")</f>
        <v>Assets</v>
      </c>
      <c r="H7521" t="str">
        <f>_xlfn.XLOOKUP(tbl_GL[[#This Row],[Account_key]],tbl_COA[Account_key],tbl_COA[SubClass],"Not Found")</f>
        <v>Assets</v>
      </c>
      <c r="I7521" t="str">
        <f>_xlfn.XLOOKUP(tbl_GL[[#This Row],[Account_key]],tbl_COA[Account_key],tbl_COA[SubClass2],"Not Found")</f>
        <v>Current Assets</v>
      </c>
      <c r="J7521" t="str">
        <f>_xlfn.XLOOKUP(tbl_GL[[#This Row],[Account_key]],tbl_COA[Account_key],tbl_COA[SubAccount],,0)</f>
        <v>Cash at Bank</v>
      </c>
      <c r="K7521">
        <f>YEAR(tbl_GL[[#This Row],[Date]])</f>
        <v>2019</v>
      </c>
    </row>
    <row r="7522" spans="1:11" x14ac:dyDescent="0.35">
      <c r="A7522">
        <v>1178.0999999999999</v>
      </c>
      <c r="B7522" s="24">
        <v>43755</v>
      </c>
      <c r="C7522">
        <v>3</v>
      </c>
      <c r="D7522" s="13">
        <v>120</v>
      </c>
      <c r="E7522" s="13" t="s">
        <v>98</v>
      </c>
      <c r="F7522" s="17">
        <v>-2329</v>
      </c>
      <c r="G7522" t="str">
        <f>_xlfn.XLOOKUP(tbl_GL[[#This Row],[Account_key]],tbl_COA[Account_key],tbl_COA[Class],"Not Found")</f>
        <v>Liabilities and Owners Equity</v>
      </c>
      <c r="H7522" t="str">
        <f>_xlfn.XLOOKUP(tbl_GL[[#This Row],[Account_key]],tbl_COA[Account_key],tbl_COA[SubClass],"Not Found")</f>
        <v>Liabilities</v>
      </c>
      <c r="I7522" t="str">
        <f>_xlfn.XLOOKUP(tbl_GL[[#This Row],[Account_key]],tbl_COA[Account_key],tbl_COA[SubClass2],"Not Found")</f>
        <v>Current Liabilities</v>
      </c>
      <c r="J7522" t="str">
        <f>_xlfn.XLOOKUP(tbl_GL[[#This Row],[Account_key]],tbl_COA[Account_key],tbl_COA[SubAccount],,0)</f>
        <v>Accrued Expenses</v>
      </c>
      <c r="K7522">
        <f>YEAR(tbl_GL[[#This Row],[Date]])</f>
        <v>2019</v>
      </c>
    </row>
    <row r="7523" spans="1:11" x14ac:dyDescent="0.35">
      <c r="A7523">
        <v>1178.2</v>
      </c>
      <c r="B7523" s="24">
        <v>43757</v>
      </c>
      <c r="C7523">
        <v>3</v>
      </c>
      <c r="D7523" s="13">
        <v>230</v>
      </c>
      <c r="E7523" s="13" t="s">
        <v>4</v>
      </c>
      <c r="F7523" s="17">
        <v>-1013</v>
      </c>
      <c r="G7523" t="str">
        <f>_xlfn.XLOOKUP(tbl_GL[[#This Row],[Account_key]],tbl_COA[Account_key],tbl_COA[Class],"Not Found")</f>
        <v>Trading account</v>
      </c>
      <c r="H7523" t="str">
        <f>_xlfn.XLOOKUP(tbl_GL[[#This Row],[Account_key]],tbl_COA[Account_key],tbl_COA[SubClass],"Not Found")</f>
        <v>Cost of Sales</v>
      </c>
      <c r="I7523" t="str">
        <f>_xlfn.XLOOKUP(tbl_GL[[#This Row],[Account_key]],tbl_COA[Account_key],tbl_COA[SubClass2],"Not Found")</f>
        <v>Cost of Sales</v>
      </c>
      <c r="J7523" t="str">
        <f>_xlfn.XLOOKUP(tbl_GL[[#This Row],[Account_key]],tbl_COA[Account_key],tbl_COA[SubAccount],,0)</f>
        <v>Cost of Sales</v>
      </c>
      <c r="K7523">
        <f>YEAR(tbl_GL[[#This Row],[Date]])</f>
        <v>2019</v>
      </c>
    </row>
    <row r="7524" spans="1:11" x14ac:dyDescent="0.35">
      <c r="A7524">
        <v>1179.0999999999999</v>
      </c>
      <c r="B7524" s="24">
        <v>43757</v>
      </c>
      <c r="C7524">
        <v>3</v>
      </c>
      <c r="D7524" s="13">
        <v>60</v>
      </c>
      <c r="E7524" s="13" t="s">
        <v>4</v>
      </c>
      <c r="F7524" s="17">
        <v>-1013</v>
      </c>
      <c r="G7524" t="str">
        <f>_xlfn.XLOOKUP(tbl_GL[[#This Row],[Account_key]],tbl_COA[Account_key],tbl_COA[Class],"Not Found")</f>
        <v>Assets</v>
      </c>
      <c r="H7524" t="str">
        <f>_xlfn.XLOOKUP(tbl_GL[[#This Row],[Account_key]],tbl_COA[Account_key],tbl_COA[SubClass],"Not Found")</f>
        <v>Assets</v>
      </c>
      <c r="I7524" t="str">
        <f>_xlfn.XLOOKUP(tbl_GL[[#This Row],[Account_key]],tbl_COA[Account_key],tbl_COA[SubClass2],"Not Found")</f>
        <v>Current Assets</v>
      </c>
      <c r="J7524" t="str">
        <f>_xlfn.XLOOKUP(tbl_GL[[#This Row],[Account_key]],tbl_COA[Account_key],tbl_COA[SubAccount],,0)</f>
        <v>Inventory</v>
      </c>
      <c r="K7524">
        <f>YEAR(tbl_GL[[#This Row],[Date]])</f>
        <v>2019</v>
      </c>
    </row>
    <row r="7525" spans="1:11" x14ac:dyDescent="0.35">
      <c r="A7525">
        <v>1179.2</v>
      </c>
      <c r="B7525" s="24">
        <v>43757</v>
      </c>
      <c r="C7525">
        <v>3</v>
      </c>
      <c r="D7525" s="13">
        <v>210</v>
      </c>
      <c r="E7525" s="13" t="s">
        <v>7</v>
      </c>
      <c r="F7525" s="17">
        <v>3598</v>
      </c>
      <c r="G7525" t="str">
        <f>_xlfn.XLOOKUP(tbl_GL[[#This Row],[Account_key]],tbl_COA[Account_key],tbl_COA[Class],"Not Found")</f>
        <v>Trading account</v>
      </c>
      <c r="H7525" t="str">
        <f>_xlfn.XLOOKUP(tbl_GL[[#This Row],[Account_key]],tbl_COA[Account_key],tbl_COA[SubClass],"Not Found")</f>
        <v>Sales</v>
      </c>
      <c r="I7525" t="str">
        <f>_xlfn.XLOOKUP(tbl_GL[[#This Row],[Account_key]],tbl_COA[Account_key],tbl_COA[SubClass2],"Not Found")</f>
        <v>Sales</v>
      </c>
      <c r="J7525" t="str">
        <f>_xlfn.XLOOKUP(tbl_GL[[#This Row],[Account_key]],tbl_COA[Account_key],tbl_COA[SubAccount],,0)</f>
        <v>Sales</v>
      </c>
      <c r="K7525">
        <f>YEAR(tbl_GL[[#This Row],[Date]])</f>
        <v>2019</v>
      </c>
    </row>
    <row r="7526" spans="1:11" x14ac:dyDescent="0.35">
      <c r="A7526">
        <v>1180.0999999999999</v>
      </c>
      <c r="B7526" s="24">
        <v>43757</v>
      </c>
      <c r="C7526">
        <v>3</v>
      </c>
      <c r="D7526" s="13">
        <v>10</v>
      </c>
      <c r="E7526" s="13" t="s">
        <v>7</v>
      </c>
      <c r="F7526" s="17">
        <v>3598</v>
      </c>
      <c r="G7526" t="str">
        <f>_xlfn.XLOOKUP(tbl_GL[[#This Row],[Account_key]],tbl_COA[Account_key],tbl_COA[Class],"Not Found")</f>
        <v>Assets</v>
      </c>
      <c r="H7526" t="str">
        <f>_xlfn.XLOOKUP(tbl_GL[[#This Row],[Account_key]],tbl_COA[Account_key],tbl_COA[SubClass],"Not Found")</f>
        <v>Assets</v>
      </c>
      <c r="I7526" t="str">
        <f>_xlfn.XLOOKUP(tbl_GL[[#This Row],[Account_key]],tbl_COA[Account_key],tbl_COA[SubClass2],"Not Found")</f>
        <v>Current Assets</v>
      </c>
      <c r="J7526" t="str">
        <f>_xlfn.XLOOKUP(tbl_GL[[#This Row],[Account_key]],tbl_COA[Account_key],tbl_COA[SubAccount],,0)</f>
        <v>Cash at Bank</v>
      </c>
      <c r="K7526">
        <f>YEAR(tbl_GL[[#This Row],[Date]])</f>
        <v>2019</v>
      </c>
    </row>
    <row r="7527" spans="1:11" x14ac:dyDescent="0.35">
      <c r="A7527">
        <v>1180.2</v>
      </c>
      <c r="B7527" s="24">
        <v>43757</v>
      </c>
      <c r="C7527">
        <v>3</v>
      </c>
      <c r="D7527" s="13">
        <v>230</v>
      </c>
      <c r="E7527" s="13" t="s">
        <v>4</v>
      </c>
      <c r="F7527" s="17">
        <v>-3884</v>
      </c>
      <c r="G7527" t="str">
        <f>_xlfn.XLOOKUP(tbl_GL[[#This Row],[Account_key]],tbl_COA[Account_key],tbl_COA[Class],"Not Found")</f>
        <v>Trading account</v>
      </c>
      <c r="H7527" t="str">
        <f>_xlfn.XLOOKUP(tbl_GL[[#This Row],[Account_key]],tbl_COA[Account_key],tbl_COA[SubClass],"Not Found")</f>
        <v>Cost of Sales</v>
      </c>
      <c r="I7527" t="str">
        <f>_xlfn.XLOOKUP(tbl_GL[[#This Row],[Account_key]],tbl_COA[Account_key],tbl_COA[SubClass2],"Not Found")</f>
        <v>Cost of Sales</v>
      </c>
      <c r="J7527" t="str">
        <f>_xlfn.XLOOKUP(tbl_GL[[#This Row],[Account_key]],tbl_COA[Account_key],tbl_COA[SubAccount],,0)</f>
        <v>Cost of Sales</v>
      </c>
      <c r="K7527">
        <f>YEAR(tbl_GL[[#This Row],[Date]])</f>
        <v>2019</v>
      </c>
    </row>
    <row r="7528" spans="1:11" x14ac:dyDescent="0.35">
      <c r="A7528">
        <v>1181.0999999999999</v>
      </c>
      <c r="B7528" s="24">
        <v>43757</v>
      </c>
      <c r="C7528">
        <v>3</v>
      </c>
      <c r="D7528" s="13">
        <v>60</v>
      </c>
      <c r="E7528" s="13" t="s">
        <v>4</v>
      </c>
      <c r="F7528" s="17">
        <v>-3884</v>
      </c>
      <c r="G7528" t="str">
        <f>_xlfn.XLOOKUP(tbl_GL[[#This Row],[Account_key]],tbl_COA[Account_key],tbl_COA[Class],"Not Found")</f>
        <v>Assets</v>
      </c>
      <c r="H7528" t="str">
        <f>_xlfn.XLOOKUP(tbl_GL[[#This Row],[Account_key]],tbl_COA[Account_key],tbl_COA[SubClass],"Not Found")</f>
        <v>Assets</v>
      </c>
      <c r="I7528" t="str">
        <f>_xlfn.XLOOKUP(tbl_GL[[#This Row],[Account_key]],tbl_COA[Account_key],tbl_COA[SubClass2],"Not Found")</f>
        <v>Current Assets</v>
      </c>
      <c r="J7528" t="str">
        <f>_xlfn.XLOOKUP(tbl_GL[[#This Row],[Account_key]],tbl_COA[Account_key],tbl_COA[SubAccount],,0)</f>
        <v>Inventory</v>
      </c>
      <c r="K7528">
        <f>YEAR(tbl_GL[[#This Row],[Date]])</f>
        <v>2019</v>
      </c>
    </row>
    <row r="7529" spans="1:11" x14ac:dyDescent="0.35">
      <c r="A7529">
        <v>1181.2</v>
      </c>
      <c r="B7529" s="24">
        <v>43757</v>
      </c>
      <c r="C7529">
        <v>3</v>
      </c>
      <c r="D7529" s="13">
        <v>210</v>
      </c>
      <c r="E7529" s="13" t="s">
        <v>8</v>
      </c>
      <c r="F7529" s="17">
        <v>15575</v>
      </c>
      <c r="G7529" t="str">
        <f>_xlfn.XLOOKUP(tbl_GL[[#This Row],[Account_key]],tbl_COA[Account_key],tbl_COA[Class],"Not Found")</f>
        <v>Trading account</v>
      </c>
      <c r="H7529" t="str">
        <f>_xlfn.XLOOKUP(tbl_GL[[#This Row],[Account_key]],tbl_COA[Account_key],tbl_COA[SubClass],"Not Found")</f>
        <v>Sales</v>
      </c>
      <c r="I7529" t="str">
        <f>_xlfn.XLOOKUP(tbl_GL[[#This Row],[Account_key]],tbl_COA[Account_key],tbl_COA[SubClass2],"Not Found")</f>
        <v>Sales</v>
      </c>
      <c r="J7529" t="str">
        <f>_xlfn.XLOOKUP(tbl_GL[[#This Row],[Account_key]],tbl_COA[Account_key],tbl_COA[SubAccount],,0)</f>
        <v>Sales</v>
      </c>
      <c r="K7529">
        <f>YEAR(tbl_GL[[#This Row],[Date]])</f>
        <v>2019</v>
      </c>
    </row>
    <row r="7530" spans="1:11" x14ac:dyDescent="0.35">
      <c r="A7530">
        <v>1182.0999999999999</v>
      </c>
      <c r="B7530" s="24">
        <v>43757</v>
      </c>
      <c r="C7530">
        <v>3</v>
      </c>
      <c r="D7530" s="13">
        <v>30</v>
      </c>
      <c r="E7530" s="13" t="s">
        <v>8</v>
      </c>
      <c r="F7530" s="17">
        <v>15575</v>
      </c>
      <c r="G7530" t="str">
        <f>_xlfn.XLOOKUP(tbl_GL[[#This Row],[Account_key]],tbl_COA[Account_key],tbl_COA[Class],"Not Found")</f>
        <v>Assets</v>
      </c>
      <c r="H7530" t="str">
        <f>_xlfn.XLOOKUP(tbl_GL[[#This Row],[Account_key]],tbl_COA[Account_key],tbl_COA[SubClass],"Not Found")</f>
        <v>Assets</v>
      </c>
      <c r="I7530" t="str">
        <f>_xlfn.XLOOKUP(tbl_GL[[#This Row],[Account_key]],tbl_COA[Account_key],tbl_COA[SubClass2],"Not Found")</f>
        <v>Current Assets</v>
      </c>
      <c r="J7530" t="str">
        <f>_xlfn.XLOOKUP(tbl_GL[[#This Row],[Account_key]],tbl_COA[Account_key],tbl_COA[SubAccount],,0)</f>
        <v>Trade Receivables</v>
      </c>
      <c r="K7530">
        <f>YEAR(tbl_GL[[#This Row],[Date]])</f>
        <v>2019</v>
      </c>
    </row>
    <row r="7531" spans="1:11" x14ac:dyDescent="0.35">
      <c r="A7531">
        <v>1182.2</v>
      </c>
      <c r="B7531" s="24">
        <v>43760</v>
      </c>
      <c r="C7531">
        <v>3</v>
      </c>
      <c r="D7531" s="13">
        <v>320</v>
      </c>
      <c r="E7531" s="13" t="s">
        <v>99</v>
      </c>
      <c r="F7531" s="17">
        <v>-53</v>
      </c>
      <c r="G7531" t="str">
        <f>_xlfn.XLOOKUP(tbl_GL[[#This Row],[Account_key]],tbl_COA[Account_key],tbl_COA[Class],"Not Found")</f>
        <v>Operating account</v>
      </c>
      <c r="H7531" t="str">
        <f>_xlfn.XLOOKUP(tbl_GL[[#This Row],[Account_key]],tbl_COA[Account_key],tbl_COA[SubClass],"Not Found")</f>
        <v>Operating Expenses</v>
      </c>
      <c r="I7531" t="str">
        <f>_xlfn.XLOOKUP(tbl_GL[[#This Row],[Account_key]],tbl_COA[Account_key],tbl_COA[SubClass2],"Not Found")</f>
        <v>Administration</v>
      </c>
      <c r="J7531" t="str">
        <f>_xlfn.XLOOKUP(tbl_GL[[#This Row],[Account_key]],tbl_COA[Account_key],tbl_COA[SubAccount],,0)</f>
        <v>Professional Services</v>
      </c>
      <c r="K7531">
        <f>YEAR(tbl_GL[[#This Row],[Date]])</f>
        <v>2019</v>
      </c>
    </row>
    <row r="7532" spans="1:11" x14ac:dyDescent="0.35">
      <c r="A7532">
        <v>1183.0999999999999</v>
      </c>
      <c r="B7532" s="24">
        <v>43760</v>
      </c>
      <c r="C7532">
        <v>3</v>
      </c>
      <c r="D7532" s="13">
        <v>20</v>
      </c>
      <c r="E7532" s="13" t="s">
        <v>99</v>
      </c>
      <c r="F7532" s="17">
        <v>-53</v>
      </c>
      <c r="G7532" t="str">
        <f>_xlfn.XLOOKUP(tbl_GL[[#This Row],[Account_key]],tbl_COA[Account_key],tbl_COA[Class],"Not Found")</f>
        <v>Assets</v>
      </c>
      <c r="H7532" t="str">
        <f>_xlfn.XLOOKUP(tbl_GL[[#This Row],[Account_key]],tbl_COA[Account_key],tbl_COA[SubClass],"Not Found")</f>
        <v>Assets</v>
      </c>
      <c r="I7532" t="str">
        <f>_xlfn.XLOOKUP(tbl_GL[[#This Row],[Account_key]],tbl_COA[Account_key],tbl_COA[SubClass2],"Not Found")</f>
        <v>Current Assets</v>
      </c>
      <c r="J7532" t="str">
        <f>_xlfn.XLOOKUP(tbl_GL[[#This Row],[Account_key]],tbl_COA[Account_key],tbl_COA[SubAccount],,0)</f>
        <v>Cash in hand</v>
      </c>
      <c r="K7532">
        <f>YEAR(tbl_GL[[#This Row],[Date]])</f>
        <v>2019</v>
      </c>
    </row>
    <row r="7533" spans="1:11" x14ac:dyDescent="0.35">
      <c r="A7533">
        <v>1183.2</v>
      </c>
      <c r="B7533" s="24">
        <v>43760</v>
      </c>
      <c r="C7533">
        <v>3</v>
      </c>
      <c r="D7533" s="13">
        <v>260</v>
      </c>
      <c r="E7533" s="13" t="s">
        <v>97</v>
      </c>
      <c r="F7533" s="17">
        <v>-1792</v>
      </c>
      <c r="G7533" t="str">
        <f>_xlfn.XLOOKUP(tbl_GL[[#This Row],[Account_key]],tbl_COA[Account_key],tbl_COA[Class],"Not Found")</f>
        <v>Operating account</v>
      </c>
      <c r="H7533" t="str">
        <f>_xlfn.XLOOKUP(tbl_GL[[#This Row],[Account_key]],tbl_COA[Account_key],tbl_COA[SubClass],"Not Found")</f>
        <v>Operating Expenses</v>
      </c>
      <c r="I7533" t="str">
        <f>_xlfn.XLOOKUP(tbl_GL[[#This Row],[Account_key]],tbl_COA[Account_key],tbl_COA[SubClass2],"Not Found")</f>
        <v>Marketing</v>
      </c>
      <c r="J7533" t="str">
        <f>_xlfn.XLOOKUP(tbl_GL[[#This Row],[Account_key]],tbl_COA[Account_key],tbl_COA[SubAccount],,0)</f>
        <v>Commissions</v>
      </c>
      <c r="K7533">
        <f>YEAR(tbl_GL[[#This Row],[Date]])</f>
        <v>2019</v>
      </c>
    </row>
    <row r="7534" spans="1:11" x14ac:dyDescent="0.35">
      <c r="A7534">
        <v>1184.0999999999999</v>
      </c>
      <c r="B7534" s="24">
        <v>43760</v>
      </c>
      <c r="C7534">
        <v>3</v>
      </c>
      <c r="D7534" s="13">
        <v>120</v>
      </c>
      <c r="E7534" s="13" t="s">
        <v>97</v>
      </c>
      <c r="F7534" s="17">
        <v>1792</v>
      </c>
      <c r="G7534" t="str">
        <f>_xlfn.XLOOKUP(tbl_GL[[#This Row],[Account_key]],tbl_COA[Account_key],tbl_COA[Class],"Not Found")</f>
        <v>Liabilities and Owners Equity</v>
      </c>
      <c r="H7534" t="str">
        <f>_xlfn.XLOOKUP(tbl_GL[[#This Row],[Account_key]],tbl_COA[Account_key],tbl_COA[SubClass],"Not Found")</f>
        <v>Liabilities</v>
      </c>
      <c r="I7534" t="str">
        <f>_xlfn.XLOOKUP(tbl_GL[[#This Row],[Account_key]],tbl_COA[Account_key],tbl_COA[SubClass2],"Not Found")</f>
        <v>Current Liabilities</v>
      </c>
      <c r="J7534" t="str">
        <f>_xlfn.XLOOKUP(tbl_GL[[#This Row],[Account_key]],tbl_COA[Account_key],tbl_COA[SubAccount],,0)</f>
        <v>Accrued Expenses</v>
      </c>
      <c r="K7534">
        <f>YEAR(tbl_GL[[#This Row],[Date]])</f>
        <v>2019</v>
      </c>
    </row>
    <row r="7535" spans="1:11" x14ac:dyDescent="0.35">
      <c r="A7535">
        <v>1184.2</v>
      </c>
      <c r="B7535" s="24">
        <v>43760</v>
      </c>
      <c r="C7535">
        <v>3</v>
      </c>
      <c r="D7535" s="13">
        <v>30</v>
      </c>
      <c r="E7535" s="13" t="s">
        <v>80</v>
      </c>
      <c r="F7535" s="17">
        <v>-16690</v>
      </c>
      <c r="G7535" t="str">
        <f>_xlfn.XLOOKUP(tbl_GL[[#This Row],[Account_key]],tbl_COA[Account_key],tbl_COA[Class],"Not Found")</f>
        <v>Assets</v>
      </c>
      <c r="H7535" t="str">
        <f>_xlfn.XLOOKUP(tbl_GL[[#This Row],[Account_key]],tbl_COA[Account_key],tbl_COA[SubClass],"Not Found")</f>
        <v>Assets</v>
      </c>
      <c r="I7535" t="str">
        <f>_xlfn.XLOOKUP(tbl_GL[[#This Row],[Account_key]],tbl_COA[Account_key],tbl_COA[SubClass2],"Not Found")</f>
        <v>Current Assets</v>
      </c>
      <c r="J7535" t="str">
        <f>_xlfn.XLOOKUP(tbl_GL[[#This Row],[Account_key]],tbl_COA[Account_key],tbl_COA[SubAccount],,0)</f>
        <v>Trade Receivables</v>
      </c>
      <c r="K7535">
        <f>YEAR(tbl_GL[[#This Row],[Date]])</f>
        <v>2019</v>
      </c>
    </row>
    <row r="7536" spans="1:11" x14ac:dyDescent="0.35">
      <c r="A7536">
        <v>1185.0999999999999</v>
      </c>
      <c r="B7536" s="24">
        <v>43760</v>
      </c>
      <c r="C7536">
        <v>3</v>
      </c>
      <c r="D7536" s="13">
        <v>10</v>
      </c>
      <c r="E7536" s="13" t="s">
        <v>80</v>
      </c>
      <c r="F7536" s="17">
        <v>16690</v>
      </c>
      <c r="G7536" t="str">
        <f>_xlfn.XLOOKUP(tbl_GL[[#This Row],[Account_key]],tbl_COA[Account_key],tbl_COA[Class],"Not Found")</f>
        <v>Assets</v>
      </c>
      <c r="H7536" t="str">
        <f>_xlfn.XLOOKUP(tbl_GL[[#This Row],[Account_key]],tbl_COA[Account_key],tbl_COA[SubClass],"Not Found")</f>
        <v>Assets</v>
      </c>
      <c r="I7536" t="str">
        <f>_xlfn.XLOOKUP(tbl_GL[[#This Row],[Account_key]],tbl_COA[Account_key],tbl_COA[SubClass2],"Not Found")</f>
        <v>Current Assets</v>
      </c>
      <c r="J7536" t="str">
        <f>_xlfn.XLOOKUP(tbl_GL[[#This Row],[Account_key]],tbl_COA[Account_key],tbl_COA[SubAccount],,0)</f>
        <v>Cash at Bank</v>
      </c>
      <c r="K7536">
        <f>YEAR(tbl_GL[[#This Row],[Date]])</f>
        <v>2019</v>
      </c>
    </row>
    <row r="7537" spans="1:11" x14ac:dyDescent="0.35">
      <c r="A7537">
        <v>1185.2</v>
      </c>
      <c r="B7537" s="24">
        <v>43762</v>
      </c>
      <c r="C7537">
        <v>3</v>
      </c>
      <c r="D7537" s="13">
        <v>310</v>
      </c>
      <c r="E7537" s="13" t="s">
        <v>97</v>
      </c>
      <c r="F7537" s="17">
        <v>-1861</v>
      </c>
      <c r="G7537" t="str">
        <f>_xlfn.XLOOKUP(tbl_GL[[#This Row],[Account_key]],tbl_COA[Account_key],tbl_COA[Class],"Not Found")</f>
        <v>Operating account</v>
      </c>
      <c r="H7537" t="str">
        <f>_xlfn.XLOOKUP(tbl_GL[[#This Row],[Account_key]],tbl_COA[Account_key],tbl_COA[SubClass],"Not Found")</f>
        <v>Operating Expenses</v>
      </c>
      <c r="I7537" t="str">
        <f>_xlfn.XLOOKUP(tbl_GL[[#This Row],[Account_key]],tbl_COA[Account_key],tbl_COA[SubClass2],"Not Found")</f>
        <v>Administration</v>
      </c>
      <c r="J7537" t="str">
        <f>_xlfn.XLOOKUP(tbl_GL[[#This Row],[Account_key]],tbl_COA[Account_key],tbl_COA[SubAccount],,0)</f>
        <v>Office Supplies</v>
      </c>
      <c r="K7537">
        <f>YEAR(tbl_GL[[#This Row],[Date]])</f>
        <v>2019</v>
      </c>
    </row>
    <row r="7538" spans="1:11" x14ac:dyDescent="0.35">
      <c r="A7538">
        <v>1186.0999999999999</v>
      </c>
      <c r="B7538" s="24">
        <v>43762</v>
      </c>
      <c r="C7538">
        <v>3</v>
      </c>
      <c r="D7538" s="13">
        <v>120</v>
      </c>
      <c r="E7538" s="13" t="s">
        <v>97</v>
      </c>
      <c r="F7538" s="17">
        <v>1861</v>
      </c>
      <c r="G7538" t="str">
        <f>_xlfn.XLOOKUP(tbl_GL[[#This Row],[Account_key]],tbl_COA[Account_key],tbl_COA[Class],"Not Found")</f>
        <v>Liabilities and Owners Equity</v>
      </c>
      <c r="H7538" t="str">
        <f>_xlfn.XLOOKUP(tbl_GL[[#This Row],[Account_key]],tbl_COA[Account_key],tbl_COA[SubClass],"Not Found")</f>
        <v>Liabilities</v>
      </c>
      <c r="I7538" t="str">
        <f>_xlfn.XLOOKUP(tbl_GL[[#This Row],[Account_key]],tbl_COA[Account_key],tbl_COA[SubClass2],"Not Found")</f>
        <v>Current Liabilities</v>
      </c>
      <c r="J7538" t="str">
        <f>_xlfn.XLOOKUP(tbl_GL[[#This Row],[Account_key]],tbl_COA[Account_key],tbl_COA[SubAccount],,0)</f>
        <v>Accrued Expenses</v>
      </c>
      <c r="K7538">
        <f>YEAR(tbl_GL[[#This Row],[Date]])</f>
        <v>2019</v>
      </c>
    </row>
    <row r="7539" spans="1:11" x14ac:dyDescent="0.35">
      <c r="A7539">
        <v>1186.2</v>
      </c>
      <c r="B7539" s="24">
        <v>43762</v>
      </c>
      <c r="C7539">
        <v>3</v>
      </c>
      <c r="D7539" s="13">
        <v>10</v>
      </c>
      <c r="E7539" s="13" t="s">
        <v>98</v>
      </c>
      <c r="F7539" s="17">
        <v>-1988</v>
      </c>
      <c r="G7539" t="str">
        <f>_xlfn.XLOOKUP(tbl_GL[[#This Row],[Account_key]],tbl_COA[Account_key],tbl_COA[Class],"Not Found")</f>
        <v>Assets</v>
      </c>
      <c r="H7539" t="str">
        <f>_xlfn.XLOOKUP(tbl_GL[[#This Row],[Account_key]],tbl_COA[Account_key],tbl_COA[SubClass],"Not Found")</f>
        <v>Assets</v>
      </c>
      <c r="I7539" t="str">
        <f>_xlfn.XLOOKUP(tbl_GL[[#This Row],[Account_key]],tbl_COA[Account_key],tbl_COA[SubClass2],"Not Found")</f>
        <v>Current Assets</v>
      </c>
      <c r="J7539" t="str">
        <f>_xlfn.XLOOKUP(tbl_GL[[#This Row],[Account_key]],tbl_COA[Account_key],tbl_COA[SubAccount],,0)</f>
        <v>Cash at Bank</v>
      </c>
      <c r="K7539">
        <f>YEAR(tbl_GL[[#This Row],[Date]])</f>
        <v>2019</v>
      </c>
    </row>
    <row r="7540" spans="1:11" x14ac:dyDescent="0.35">
      <c r="A7540">
        <v>1187.0999999999999</v>
      </c>
      <c r="B7540" s="24">
        <v>43762</v>
      </c>
      <c r="C7540">
        <v>3</v>
      </c>
      <c r="D7540" s="13">
        <v>120</v>
      </c>
      <c r="E7540" s="13" t="s">
        <v>98</v>
      </c>
      <c r="F7540" s="17">
        <v>-1988</v>
      </c>
      <c r="G7540" t="str">
        <f>_xlfn.XLOOKUP(tbl_GL[[#This Row],[Account_key]],tbl_COA[Account_key],tbl_COA[Class],"Not Found")</f>
        <v>Liabilities and Owners Equity</v>
      </c>
      <c r="H7540" t="str">
        <f>_xlfn.XLOOKUP(tbl_GL[[#This Row],[Account_key]],tbl_COA[Account_key],tbl_COA[SubClass],"Not Found")</f>
        <v>Liabilities</v>
      </c>
      <c r="I7540" t="str">
        <f>_xlfn.XLOOKUP(tbl_GL[[#This Row],[Account_key]],tbl_COA[Account_key],tbl_COA[SubClass2],"Not Found")</f>
        <v>Current Liabilities</v>
      </c>
      <c r="J7540" t="str">
        <f>_xlfn.XLOOKUP(tbl_GL[[#This Row],[Account_key]],tbl_COA[Account_key],tbl_COA[SubAccount],,0)</f>
        <v>Accrued Expenses</v>
      </c>
      <c r="K7540">
        <f>YEAR(tbl_GL[[#This Row],[Date]])</f>
        <v>2019</v>
      </c>
    </row>
    <row r="7541" spans="1:11" x14ac:dyDescent="0.35">
      <c r="A7541">
        <v>1187.2</v>
      </c>
      <c r="B7541" s="24">
        <v>43764</v>
      </c>
      <c r="C7541">
        <v>3</v>
      </c>
      <c r="D7541" s="13">
        <v>230</v>
      </c>
      <c r="E7541" s="13" t="s">
        <v>4</v>
      </c>
      <c r="F7541" s="17">
        <v>-1048</v>
      </c>
      <c r="G7541" t="str">
        <f>_xlfn.XLOOKUP(tbl_GL[[#This Row],[Account_key]],tbl_COA[Account_key],tbl_COA[Class],"Not Found")</f>
        <v>Trading account</v>
      </c>
      <c r="H7541" t="str">
        <f>_xlfn.XLOOKUP(tbl_GL[[#This Row],[Account_key]],tbl_COA[Account_key],tbl_COA[SubClass],"Not Found")</f>
        <v>Cost of Sales</v>
      </c>
      <c r="I7541" t="str">
        <f>_xlfn.XLOOKUP(tbl_GL[[#This Row],[Account_key]],tbl_COA[Account_key],tbl_COA[SubClass2],"Not Found")</f>
        <v>Cost of Sales</v>
      </c>
      <c r="J7541" t="str">
        <f>_xlfn.XLOOKUP(tbl_GL[[#This Row],[Account_key]],tbl_COA[Account_key],tbl_COA[SubAccount],,0)</f>
        <v>Cost of Sales</v>
      </c>
      <c r="K7541">
        <f>YEAR(tbl_GL[[#This Row],[Date]])</f>
        <v>2019</v>
      </c>
    </row>
    <row r="7542" spans="1:11" x14ac:dyDescent="0.35">
      <c r="A7542">
        <v>1188.0999999999999</v>
      </c>
      <c r="B7542" s="24">
        <v>43764</v>
      </c>
      <c r="C7542">
        <v>3</v>
      </c>
      <c r="D7542" s="13">
        <v>60</v>
      </c>
      <c r="E7542" s="13" t="s">
        <v>4</v>
      </c>
      <c r="F7542" s="17">
        <v>-1048</v>
      </c>
      <c r="G7542" t="str">
        <f>_xlfn.XLOOKUP(tbl_GL[[#This Row],[Account_key]],tbl_COA[Account_key],tbl_COA[Class],"Not Found")</f>
        <v>Assets</v>
      </c>
      <c r="H7542" t="str">
        <f>_xlfn.XLOOKUP(tbl_GL[[#This Row],[Account_key]],tbl_COA[Account_key],tbl_COA[SubClass],"Not Found")</f>
        <v>Assets</v>
      </c>
      <c r="I7542" t="str">
        <f>_xlfn.XLOOKUP(tbl_GL[[#This Row],[Account_key]],tbl_COA[Account_key],tbl_COA[SubClass2],"Not Found")</f>
        <v>Current Assets</v>
      </c>
      <c r="J7542" t="str">
        <f>_xlfn.XLOOKUP(tbl_GL[[#This Row],[Account_key]],tbl_COA[Account_key],tbl_COA[SubAccount],,0)</f>
        <v>Inventory</v>
      </c>
      <c r="K7542">
        <f>YEAR(tbl_GL[[#This Row],[Date]])</f>
        <v>2019</v>
      </c>
    </row>
    <row r="7543" spans="1:11" x14ac:dyDescent="0.35">
      <c r="A7543">
        <v>1188.2</v>
      </c>
      <c r="B7543" s="24">
        <v>43764</v>
      </c>
      <c r="C7543">
        <v>3</v>
      </c>
      <c r="D7543" s="13">
        <v>280</v>
      </c>
      <c r="E7543" s="13" t="s">
        <v>97</v>
      </c>
      <c r="F7543" s="17">
        <v>-1939</v>
      </c>
      <c r="G7543" t="str">
        <f>_xlfn.XLOOKUP(tbl_GL[[#This Row],[Account_key]],tbl_COA[Account_key],tbl_COA[Class],"Not Found")</f>
        <v>Operating account</v>
      </c>
      <c r="H7543" t="str">
        <f>_xlfn.XLOOKUP(tbl_GL[[#This Row],[Account_key]],tbl_COA[Account_key],tbl_COA[SubClass],"Not Found")</f>
        <v>Operating Expenses</v>
      </c>
      <c r="I7543" t="str">
        <f>_xlfn.XLOOKUP(tbl_GL[[#This Row],[Account_key]],tbl_COA[Account_key],tbl_COA[SubClass2],"Not Found")</f>
        <v>Marketing</v>
      </c>
      <c r="J7543" t="str">
        <f>_xlfn.XLOOKUP(tbl_GL[[#This Row],[Account_key]],tbl_COA[Account_key],tbl_COA[SubAccount],,0)</f>
        <v>Advertisements</v>
      </c>
      <c r="K7543">
        <f>YEAR(tbl_GL[[#This Row],[Date]])</f>
        <v>2019</v>
      </c>
    </row>
    <row r="7544" spans="1:11" x14ac:dyDescent="0.35">
      <c r="A7544">
        <v>1189.0999999999999</v>
      </c>
      <c r="B7544" s="24">
        <v>43764</v>
      </c>
      <c r="C7544">
        <v>3</v>
      </c>
      <c r="D7544" s="13">
        <v>120</v>
      </c>
      <c r="E7544" s="13" t="s">
        <v>97</v>
      </c>
      <c r="F7544" s="17">
        <v>1939</v>
      </c>
      <c r="G7544" t="str">
        <f>_xlfn.XLOOKUP(tbl_GL[[#This Row],[Account_key]],tbl_COA[Account_key],tbl_COA[Class],"Not Found")</f>
        <v>Liabilities and Owners Equity</v>
      </c>
      <c r="H7544" t="str">
        <f>_xlfn.XLOOKUP(tbl_GL[[#This Row],[Account_key]],tbl_COA[Account_key],tbl_COA[SubClass],"Not Found")</f>
        <v>Liabilities</v>
      </c>
      <c r="I7544" t="str">
        <f>_xlfn.XLOOKUP(tbl_GL[[#This Row],[Account_key]],tbl_COA[Account_key],tbl_COA[SubClass2],"Not Found")</f>
        <v>Current Liabilities</v>
      </c>
      <c r="J7544" t="str">
        <f>_xlfn.XLOOKUP(tbl_GL[[#This Row],[Account_key]],tbl_COA[Account_key],tbl_COA[SubAccount],,0)</f>
        <v>Accrued Expenses</v>
      </c>
      <c r="K7544">
        <f>YEAR(tbl_GL[[#This Row],[Date]])</f>
        <v>2019</v>
      </c>
    </row>
    <row r="7545" spans="1:11" x14ac:dyDescent="0.35">
      <c r="A7545">
        <v>1189.2</v>
      </c>
      <c r="B7545" s="24">
        <v>43764</v>
      </c>
      <c r="C7545">
        <v>3</v>
      </c>
      <c r="D7545" s="13">
        <v>210</v>
      </c>
      <c r="E7545" s="13" t="s">
        <v>7</v>
      </c>
      <c r="F7545" s="17">
        <v>3722</v>
      </c>
      <c r="G7545" t="str">
        <f>_xlfn.XLOOKUP(tbl_GL[[#This Row],[Account_key]],tbl_COA[Account_key],tbl_COA[Class],"Not Found")</f>
        <v>Trading account</v>
      </c>
      <c r="H7545" t="str">
        <f>_xlfn.XLOOKUP(tbl_GL[[#This Row],[Account_key]],tbl_COA[Account_key],tbl_COA[SubClass],"Not Found")</f>
        <v>Sales</v>
      </c>
      <c r="I7545" t="str">
        <f>_xlfn.XLOOKUP(tbl_GL[[#This Row],[Account_key]],tbl_COA[Account_key],tbl_COA[SubClass2],"Not Found")</f>
        <v>Sales</v>
      </c>
      <c r="J7545" t="str">
        <f>_xlfn.XLOOKUP(tbl_GL[[#This Row],[Account_key]],tbl_COA[Account_key],tbl_COA[SubAccount],,0)</f>
        <v>Sales</v>
      </c>
      <c r="K7545">
        <f>YEAR(tbl_GL[[#This Row],[Date]])</f>
        <v>2019</v>
      </c>
    </row>
    <row r="7546" spans="1:11" x14ac:dyDescent="0.35">
      <c r="A7546">
        <v>1190.0999999999999</v>
      </c>
      <c r="B7546" s="24">
        <v>43764</v>
      </c>
      <c r="C7546">
        <v>3</v>
      </c>
      <c r="D7546" s="13">
        <v>10</v>
      </c>
      <c r="E7546" s="13" t="s">
        <v>7</v>
      </c>
      <c r="F7546" s="17">
        <v>3722</v>
      </c>
      <c r="G7546" t="str">
        <f>_xlfn.XLOOKUP(tbl_GL[[#This Row],[Account_key]],tbl_COA[Account_key],tbl_COA[Class],"Not Found")</f>
        <v>Assets</v>
      </c>
      <c r="H7546" t="str">
        <f>_xlfn.XLOOKUP(tbl_GL[[#This Row],[Account_key]],tbl_COA[Account_key],tbl_COA[SubClass],"Not Found")</f>
        <v>Assets</v>
      </c>
      <c r="I7546" t="str">
        <f>_xlfn.XLOOKUP(tbl_GL[[#This Row],[Account_key]],tbl_COA[Account_key],tbl_COA[SubClass2],"Not Found")</f>
        <v>Current Assets</v>
      </c>
      <c r="J7546" t="str">
        <f>_xlfn.XLOOKUP(tbl_GL[[#This Row],[Account_key]],tbl_COA[Account_key],tbl_COA[SubAccount],,0)</f>
        <v>Cash at Bank</v>
      </c>
      <c r="K7546">
        <f>YEAR(tbl_GL[[#This Row],[Date]])</f>
        <v>2019</v>
      </c>
    </row>
    <row r="7547" spans="1:11" x14ac:dyDescent="0.35">
      <c r="A7547">
        <v>1190.2</v>
      </c>
      <c r="B7547" s="24">
        <v>43764</v>
      </c>
      <c r="C7547">
        <v>3</v>
      </c>
      <c r="D7547" s="13">
        <v>230</v>
      </c>
      <c r="E7547" s="13" t="s">
        <v>4</v>
      </c>
      <c r="F7547" s="17">
        <v>-3879</v>
      </c>
      <c r="G7547" t="str">
        <f>_xlfn.XLOOKUP(tbl_GL[[#This Row],[Account_key]],tbl_COA[Account_key],tbl_COA[Class],"Not Found")</f>
        <v>Trading account</v>
      </c>
      <c r="H7547" t="str">
        <f>_xlfn.XLOOKUP(tbl_GL[[#This Row],[Account_key]],tbl_COA[Account_key],tbl_COA[SubClass],"Not Found")</f>
        <v>Cost of Sales</v>
      </c>
      <c r="I7547" t="str">
        <f>_xlfn.XLOOKUP(tbl_GL[[#This Row],[Account_key]],tbl_COA[Account_key],tbl_COA[SubClass2],"Not Found")</f>
        <v>Cost of Sales</v>
      </c>
      <c r="J7547" t="str">
        <f>_xlfn.XLOOKUP(tbl_GL[[#This Row],[Account_key]],tbl_COA[Account_key],tbl_COA[SubAccount],,0)</f>
        <v>Cost of Sales</v>
      </c>
      <c r="K7547">
        <f>YEAR(tbl_GL[[#This Row],[Date]])</f>
        <v>2019</v>
      </c>
    </row>
    <row r="7548" spans="1:11" x14ac:dyDescent="0.35">
      <c r="A7548">
        <v>1191.0999999999999</v>
      </c>
      <c r="B7548" s="24">
        <v>43764</v>
      </c>
      <c r="C7548">
        <v>3</v>
      </c>
      <c r="D7548" s="13">
        <v>60</v>
      </c>
      <c r="E7548" s="13" t="s">
        <v>4</v>
      </c>
      <c r="F7548" s="17">
        <v>-3879</v>
      </c>
      <c r="G7548" t="str">
        <f>_xlfn.XLOOKUP(tbl_GL[[#This Row],[Account_key]],tbl_COA[Account_key],tbl_COA[Class],"Not Found")</f>
        <v>Assets</v>
      </c>
      <c r="H7548" t="str">
        <f>_xlfn.XLOOKUP(tbl_GL[[#This Row],[Account_key]],tbl_COA[Account_key],tbl_COA[SubClass],"Not Found")</f>
        <v>Assets</v>
      </c>
      <c r="I7548" t="str">
        <f>_xlfn.XLOOKUP(tbl_GL[[#This Row],[Account_key]],tbl_COA[Account_key],tbl_COA[SubClass2],"Not Found")</f>
        <v>Current Assets</v>
      </c>
      <c r="J7548" t="str">
        <f>_xlfn.XLOOKUP(tbl_GL[[#This Row],[Account_key]],tbl_COA[Account_key],tbl_COA[SubAccount],,0)</f>
        <v>Inventory</v>
      </c>
      <c r="K7548">
        <f>YEAR(tbl_GL[[#This Row],[Date]])</f>
        <v>2019</v>
      </c>
    </row>
    <row r="7549" spans="1:11" x14ac:dyDescent="0.35">
      <c r="A7549">
        <v>1191.2</v>
      </c>
      <c r="B7549" s="24">
        <v>43764</v>
      </c>
      <c r="C7549">
        <v>3</v>
      </c>
      <c r="D7549" s="13">
        <v>210</v>
      </c>
      <c r="E7549" s="13" t="s">
        <v>8</v>
      </c>
      <c r="F7549" s="17">
        <v>15555</v>
      </c>
      <c r="G7549" t="str">
        <f>_xlfn.XLOOKUP(tbl_GL[[#This Row],[Account_key]],tbl_COA[Account_key],tbl_COA[Class],"Not Found")</f>
        <v>Trading account</v>
      </c>
      <c r="H7549" t="str">
        <f>_xlfn.XLOOKUP(tbl_GL[[#This Row],[Account_key]],tbl_COA[Account_key],tbl_COA[SubClass],"Not Found")</f>
        <v>Sales</v>
      </c>
      <c r="I7549" t="str">
        <f>_xlfn.XLOOKUP(tbl_GL[[#This Row],[Account_key]],tbl_COA[Account_key],tbl_COA[SubClass2],"Not Found")</f>
        <v>Sales</v>
      </c>
      <c r="J7549" t="str">
        <f>_xlfn.XLOOKUP(tbl_GL[[#This Row],[Account_key]],tbl_COA[Account_key],tbl_COA[SubAccount],,0)</f>
        <v>Sales</v>
      </c>
      <c r="K7549">
        <f>YEAR(tbl_GL[[#This Row],[Date]])</f>
        <v>2019</v>
      </c>
    </row>
    <row r="7550" spans="1:11" x14ac:dyDescent="0.35">
      <c r="A7550">
        <v>1192.0999999999999</v>
      </c>
      <c r="B7550" s="24">
        <v>43764</v>
      </c>
      <c r="C7550">
        <v>3</v>
      </c>
      <c r="D7550" s="13">
        <v>30</v>
      </c>
      <c r="E7550" s="13" t="s">
        <v>8</v>
      </c>
      <c r="F7550" s="17">
        <v>15555</v>
      </c>
      <c r="G7550" t="str">
        <f>_xlfn.XLOOKUP(tbl_GL[[#This Row],[Account_key]],tbl_COA[Account_key],tbl_COA[Class],"Not Found")</f>
        <v>Assets</v>
      </c>
      <c r="H7550" t="str">
        <f>_xlfn.XLOOKUP(tbl_GL[[#This Row],[Account_key]],tbl_COA[Account_key],tbl_COA[SubClass],"Not Found")</f>
        <v>Assets</v>
      </c>
      <c r="I7550" t="str">
        <f>_xlfn.XLOOKUP(tbl_GL[[#This Row],[Account_key]],tbl_COA[Account_key],tbl_COA[SubClass2],"Not Found")</f>
        <v>Current Assets</v>
      </c>
      <c r="J7550" t="str">
        <f>_xlfn.XLOOKUP(tbl_GL[[#This Row],[Account_key]],tbl_COA[Account_key],tbl_COA[SubAccount],,0)</f>
        <v>Trade Receivables</v>
      </c>
      <c r="K7550">
        <f>YEAR(tbl_GL[[#This Row],[Date]])</f>
        <v>2019</v>
      </c>
    </row>
    <row r="7551" spans="1:11" x14ac:dyDescent="0.35">
      <c r="A7551">
        <v>1192.2</v>
      </c>
      <c r="B7551" s="24">
        <v>43765</v>
      </c>
      <c r="C7551">
        <v>3</v>
      </c>
      <c r="D7551" s="13">
        <v>10</v>
      </c>
      <c r="E7551" s="13" t="s">
        <v>98</v>
      </c>
      <c r="F7551" s="17">
        <v>-1580</v>
      </c>
      <c r="G7551" t="str">
        <f>_xlfn.XLOOKUP(tbl_GL[[#This Row],[Account_key]],tbl_COA[Account_key],tbl_COA[Class],"Not Found")</f>
        <v>Assets</v>
      </c>
      <c r="H7551" t="str">
        <f>_xlfn.XLOOKUP(tbl_GL[[#This Row],[Account_key]],tbl_COA[Account_key],tbl_COA[SubClass],"Not Found")</f>
        <v>Assets</v>
      </c>
      <c r="I7551" t="str">
        <f>_xlfn.XLOOKUP(tbl_GL[[#This Row],[Account_key]],tbl_COA[Account_key],tbl_COA[SubClass2],"Not Found")</f>
        <v>Current Assets</v>
      </c>
      <c r="J7551" t="str">
        <f>_xlfn.XLOOKUP(tbl_GL[[#This Row],[Account_key]],tbl_COA[Account_key],tbl_COA[SubAccount],,0)</f>
        <v>Cash at Bank</v>
      </c>
      <c r="K7551">
        <f>YEAR(tbl_GL[[#This Row],[Date]])</f>
        <v>2019</v>
      </c>
    </row>
    <row r="7552" spans="1:11" x14ac:dyDescent="0.35">
      <c r="A7552">
        <v>1193.0999999999999</v>
      </c>
      <c r="B7552" s="24">
        <v>43765</v>
      </c>
      <c r="C7552">
        <v>3</v>
      </c>
      <c r="D7552" s="13">
        <v>120</v>
      </c>
      <c r="E7552" s="13" t="s">
        <v>98</v>
      </c>
      <c r="F7552" s="17">
        <v>-1580</v>
      </c>
      <c r="G7552" t="str">
        <f>_xlfn.XLOOKUP(tbl_GL[[#This Row],[Account_key]],tbl_COA[Account_key],tbl_COA[Class],"Not Found")</f>
        <v>Liabilities and Owners Equity</v>
      </c>
      <c r="H7552" t="str">
        <f>_xlfn.XLOOKUP(tbl_GL[[#This Row],[Account_key]],tbl_COA[Account_key],tbl_COA[SubClass],"Not Found")</f>
        <v>Liabilities</v>
      </c>
      <c r="I7552" t="str">
        <f>_xlfn.XLOOKUP(tbl_GL[[#This Row],[Account_key]],tbl_COA[Account_key],tbl_COA[SubClass2],"Not Found")</f>
        <v>Current Liabilities</v>
      </c>
      <c r="J7552" t="str">
        <f>_xlfn.XLOOKUP(tbl_GL[[#This Row],[Account_key]],tbl_COA[Account_key],tbl_COA[SubAccount],,0)</f>
        <v>Accrued Expenses</v>
      </c>
      <c r="K7552">
        <f>YEAR(tbl_GL[[#This Row],[Date]])</f>
        <v>2019</v>
      </c>
    </row>
    <row r="7553" spans="1:11" x14ac:dyDescent="0.35">
      <c r="A7553">
        <v>1193.2</v>
      </c>
      <c r="B7553" s="24">
        <v>43765</v>
      </c>
      <c r="C7553">
        <v>3</v>
      </c>
      <c r="D7553" s="13">
        <v>10</v>
      </c>
      <c r="E7553" s="13" t="s">
        <v>98</v>
      </c>
      <c r="F7553" s="17">
        <v>-1883</v>
      </c>
      <c r="G7553" t="str">
        <f>_xlfn.XLOOKUP(tbl_GL[[#This Row],[Account_key]],tbl_COA[Account_key],tbl_COA[Class],"Not Found")</f>
        <v>Assets</v>
      </c>
      <c r="H7553" t="str">
        <f>_xlfn.XLOOKUP(tbl_GL[[#This Row],[Account_key]],tbl_COA[Account_key],tbl_COA[SubClass],"Not Found")</f>
        <v>Assets</v>
      </c>
      <c r="I7553" t="str">
        <f>_xlfn.XLOOKUP(tbl_GL[[#This Row],[Account_key]],tbl_COA[Account_key],tbl_COA[SubClass2],"Not Found")</f>
        <v>Current Assets</v>
      </c>
      <c r="J7553" t="str">
        <f>_xlfn.XLOOKUP(tbl_GL[[#This Row],[Account_key]],tbl_COA[Account_key],tbl_COA[SubAccount],,0)</f>
        <v>Cash at Bank</v>
      </c>
      <c r="K7553">
        <f>YEAR(tbl_GL[[#This Row],[Date]])</f>
        <v>2019</v>
      </c>
    </row>
    <row r="7554" spans="1:11" x14ac:dyDescent="0.35">
      <c r="A7554">
        <v>1194.0999999999999</v>
      </c>
      <c r="B7554" s="24">
        <v>43765</v>
      </c>
      <c r="C7554">
        <v>3</v>
      </c>
      <c r="D7554" s="13">
        <v>120</v>
      </c>
      <c r="E7554" s="13" t="s">
        <v>98</v>
      </c>
      <c r="F7554" s="17">
        <v>-1883</v>
      </c>
      <c r="G7554" t="str">
        <f>_xlfn.XLOOKUP(tbl_GL[[#This Row],[Account_key]],tbl_COA[Account_key],tbl_COA[Class],"Not Found")</f>
        <v>Liabilities and Owners Equity</v>
      </c>
      <c r="H7554" t="str">
        <f>_xlfn.XLOOKUP(tbl_GL[[#This Row],[Account_key]],tbl_COA[Account_key],tbl_COA[SubClass],"Not Found")</f>
        <v>Liabilities</v>
      </c>
      <c r="I7554" t="str">
        <f>_xlfn.XLOOKUP(tbl_GL[[#This Row],[Account_key]],tbl_COA[Account_key],tbl_COA[SubClass2],"Not Found")</f>
        <v>Current Liabilities</v>
      </c>
      <c r="J7554" t="str">
        <f>_xlfn.XLOOKUP(tbl_GL[[#This Row],[Account_key]],tbl_COA[Account_key],tbl_COA[SubAccount],,0)</f>
        <v>Accrued Expenses</v>
      </c>
      <c r="K7554">
        <f>YEAR(tbl_GL[[#This Row],[Date]])</f>
        <v>2019</v>
      </c>
    </row>
    <row r="7555" spans="1:11" x14ac:dyDescent="0.35">
      <c r="A7555">
        <v>1194.2</v>
      </c>
      <c r="B7555" s="24">
        <v>43767</v>
      </c>
      <c r="C7555">
        <v>3</v>
      </c>
      <c r="D7555" s="13">
        <v>230</v>
      </c>
      <c r="E7555" s="13" t="s">
        <v>4</v>
      </c>
      <c r="F7555" s="17">
        <v>-280</v>
      </c>
      <c r="G7555" t="str">
        <f>_xlfn.XLOOKUP(tbl_GL[[#This Row],[Account_key]],tbl_COA[Account_key],tbl_COA[Class],"Not Found")</f>
        <v>Trading account</v>
      </c>
      <c r="H7555" t="str">
        <f>_xlfn.XLOOKUP(tbl_GL[[#This Row],[Account_key]],tbl_COA[Account_key],tbl_COA[SubClass],"Not Found")</f>
        <v>Cost of Sales</v>
      </c>
      <c r="I7555" t="str">
        <f>_xlfn.XLOOKUP(tbl_GL[[#This Row],[Account_key]],tbl_COA[Account_key],tbl_COA[SubClass2],"Not Found")</f>
        <v>Cost of Sales</v>
      </c>
      <c r="J7555" t="str">
        <f>_xlfn.XLOOKUP(tbl_GL[[#This Row],[Account_key]],tbl_COA[Account_key],tbl_COA[SubAccount],,0)</f>
        <v>Cost of Sales</v>
      </c>
      <c r="K7555">
        <f>YEAR(tbl_GL[[#This Row],[Date]])</f>
        <v>2019</v>
      </c>
    </row>
    <row r="7556" spans="1:11" x14ac:dyDescent="0.35">
      <c r="A7556">
        <v>1195.0999999999999</v>
      </c>
      <c r="B7556" s="24">
        <v>43767</v>
      </c>
      <c r="C7556">
        <v>3</v>
      </c>
      <c r="D7556" s="13">
        <v>60</v>
      </c>
      <c r="E7556" s="13" t="s">
        <v>4</v>
      </c>
      <c r="F7556" s="17">
        <v>-280</v>
      </c>
      <c r="G7556" t="str">
        <f>_xlfn.XLOOKUP(tbl_GL[[#This Row],[Account_key]],tbl_COA[Account_key],tbl_COA[Class],"Not Found")</f>
        <v>Assets</v>
      </c>
      <c r="H7556" t="str">
        <f>_xlfn.XLOOKUP(tbl_GL[[#This Row],[Account_key]],tbl_COA[Account_key],tbl_COA[SubClass],"Not Found")</f>
        <v>Assets</v>
      </c>
      <c r="I7556" t="str">
        <f>_xlfn.XLOOKUP(tbl_GL[[#This Row],[Account_key]],tbl_COA[Account_key],tbl_COA[SubClass2],"Not Found")</f>
        <v>Current Assets</v>
      </c>
      <c r="J7556" t="str">
        <f>_xlfn.XLOOKUP(tbl_GL[[#This Row],[Account_key]],tbl_COA[Account_key],tbl_COA[SubAccount],,0)</f>
        <v>Inventory</v>
      </c>
      <c r="K7556">
        <f>YEAR(tbl_GL[[#This Row],[Date]])</f>
        <v>2019</v>
      </c>
    </row>
    <row r="7557" spans="1:11" x14ac:dyDescent="0.35">
      <c r="A7557">
        <v>1195.2</v>
      </c>
      <c r="B7557" s="24">
        <v>43767</v>
      </c>
      <c r="C7557">
        <v>3</v>
      </c>
      <c r="D7557" s="13">
        <v>210</v>
      </c>
      <c r="E7557" s="13" t="s">
        <v>8</v>
      </c>
      <c r="F7557" s="17">
        <v>1124</v>
      </c>
      <c r="G7557" t="str">
        <f>_xlfn.XLOOKUP(tbl_GL[[#This Row],[Account_key]],tbl_COA[Account_key],tbl_COA[Class],"Not Found")</f>
        <v>Trading account</v>
      </c>
      <c r="H7557" t="str">
        <f>_xlfn.XLOOKUP(tbl_GL[[#This Row],[Account_key]],tbl_COA[Account_key],tbl_COA[SubClass],"Not Found")</f>
        <v>Sales</v>
      </c>
      <c r="I7557" t="str">
        <f>_xlfn.XLOOKUP(tbl_GL[[#This Row],[Account_key]],tbl_COA[Account_key],tbl_COA[SubClass2],"Not Found")</f>
        <v>Sales</v>
      </c>
      <c r="J7557" t="str">
        <f>_xlfn.XLOOKUP(tbl_GL[[#This Row],[Account_key]],tbl_COA[Account_key],tbl_COA[SubAccount],,0)</f>
        <v>Sales</v>
      </c>
      <c r="K7557">
        <f>YEAR(tbl_GL[[#This Row],[Date]])</f>
        <v>2019</v>
      </c>
    </row>
    <row r="7558" spans="1:11" x14ac:dyDescent="0.35">
      <c r="A7558">
        <v>1196.0999999999999</v>
      </c>
      <c r="B7558" s="24">
        <v>43767</v>
      </c>
      <c r="C7558">
        <v>3</v>
      </c>
      <c r="D7558" s="13">
        <v>30</v>
      </c>
      <c r="E7558" s="13" t="s">
        <v>8</v>
      </c>
      <c r="F7558" s="17">
        <v>1124</v>
      </c>
      <c r="G7558" t="str">
        <f>_xlfn.XLOOKUP(tbl_GL[[#This Row],[Account_key]],tbl_COA[Account_key],tbl_COA[Class],"Not Found")</f>
        <v>Assets</v>
      </c>
      <c r="H7558" t="str">
        <f>_xlfn.XLOOKUP(tbl_GL[[#This Row],[Account_key]],tbl_COA[Account_key],tbl_COA[SubClass],"Not Found")</f>
        <v>Assets</v>
      </c>
      <c r="I7558" t="str">
        <f>_xlfn.XLOOKUP(tbl_GL[[#This Row],[Account_key]],tbl_COA[Account_key],tbl_COA[SubClass2],"Not Found")</f>
        <v>Current Assets</v>
      </c>
      <c r="J7558" t="str">
        <f>_xlfn.XLOOKUP(tbl_GL[[#This Row],[Account_key]],tbl_COA[Account_key],tbl_COA[SubAccount],,0)</f>
        <v>Trade Receivables</v>
      </c>
      <c r="K7558">
        <f>YEAR(tbl_GL[[#This Row],[Date]])</f>
        <v>2019</v>
      </c>
    </row>
    <row r="7559" spans="1:11" x14ac:dyDescent="0.35">
      <c r="A7559">
        <v>1196.2</v>
      </c>
      <c r="B7559" s="24">
        <v>43767</v>
      </c>
      <c r="C7559">
        <v>3</v>
      </c>
      <c r="D7559" s="13">
        <v>300</v>
      </c>
      <c r="E7559" s="13" t="s">
        <v>97</v>
      </c>
      <c r="F7559" s="17">
        <v>-1768</v>
      </c>
      <c r="G7559" t="str">
        <f>_xlfn.XLOOKUP(tbl_GL[[#This Row],[Account_key]],tbl_COA[Account_key],tbl_COA[Class],"Not Found")</f>
        <v>Operating account</v>
      </c>
      <c r="H7559" t="str">
        <f>_xlfn.XLOOKUP(tbl_GL[[#This Row],[Account_key]],tbl_COA[Account_key],tbl_COA[SubClass],"Not Found")</f>
        <v>Operating Expenses</v>
      </c>
      <c r="I7559" t="str">
        <f>_xlfn.XLOOKUP(tbl_GL[[#This Row],[Account_key]],tbl_COA[Account_key],tbl_COA[SubClass2],"Not Found")</f>
        <v>Administration</v>
      </c>
      <c r="J7559" t="str">
        <f>_xlfn.XLOOKUP(tbl_GL[[#This Row],[Account_key]],tbl_COA[Account_key],tbl_COA[SubAccount],,0)</f>
        <v>Entertainment</v>
      </c>
      <c r="K7559">
        <f>YEAR(tbl_GL[[#This Row],[Date]])</f>
        <v>2019</v>
      </c>
    </row>
    <row r="7560" spans="1:11" x14ac:dyDescent="0.35">
      <c r="A7560">
        <v>1197.0999999999999</v>
      </c>
      <c r="B7560" s="24">
        <v>43767</v>
      </c>
      <c r="C7560">
        <v>3</v>
      </c>
      <c r="D7560" s="13">
        <v>120</v>
      </c>
      <c r="E7560" s="13" t="s">
        <v>97</v>
      </c>
      <c r="F7560" s="17">
        <v>1768</v>
      </c>
      <c r="G7560" t="str">
        <f>_xlfn.XLOOKUP(tbl_GL[[#This Row],[Account_key]],tbl_COA[Account_key],tbl_COA[Class],"Not Found")</f>
        <v>Liabilities and Owners Equity</v>
      </c>
      <c r="H7560" t="str">
        <f>_xlfn.XLOOKUP(tbl_GL[[#This Row],[Account_key]],tbl_COA[Account_key],tbl_COA[SubClass],"Not Found")</f>
        <v>Liabilities</v>
      </c>
      <c r="I7560" t="str">
        <f>_xlfn.XLOOKUP(tbl_GL[[#This Row],[Account_key]],tbl_COA[Account_key],tbl_COA[SubClass2],"Not Found")</f>
        <v>Current Liabilities</v>
      </c>
      <c r="J7560" t="str">
        <f>_xlfn.XLOOKUP(tbl_GL[[#This Row],[Account_key]],tbl_COA[Account_key],tbl_COA[SubAccount],,0)</f>
        <v>Accrued Expenses</v>
      </c>
      <c r="K7560">
        <f>YEAR(tbl_GL[[#This Row],[Date]])</f>
        <v>2019</v>
      </c>
    </row>
    <row r="7561" spans="1:11" x14ac:dyDescent="0.35">
      <c r="A7561">
        <v>1197.2</v>
      </c>
      <c r="B7561" s="24">
        <v>43768</v>
      </c>
      <c r="C7561">
        <v>3</v>
      </c>
      <c r="D7561" s="13">
        <v>220</v>
      </c>
      <c r="E7561" s="13" t="s">
        <v>81</v>
      </c>
      <c r="F7561" s="17">
        <v>-1705</v>
      </c>
      <c r="G7561" t="str">
        <f>_xlfn.XLOOKUP(tbl_GL[[#This Row],[Account_key]],tbl_COA[Account_key],tbl_COA[Class],"Not Found")</f>
        <v>Trading account</v>
      </c>
      <c r="H7561" t="str">
        <f>_xlfn.XLOOKUP(tbl_GL[[#This Row],[Account_key]],tbl_COA[Account_key],tbl_COA[SubClass],"Not Found")</f>
        <v>Sales</v>
      </c>
      <c r="I7561" t="str">
        <f>_xlfn.XLOOKUP(tbl_GL[[#This Row],[Account_key]],tbl_COA[Account_key],tbl_COA[SubClass2],"Not Found")</f>
        <v>Sales</v>
      </c>
      <c r="J7561" t="str">
        <f>_xlfn.XLOOKUP(tbl_GL[[#This Row],[Account_key]],tbl_COA[Account_key],tbl_COA[SubAccount],,0)</f>
        <v>Sales Return</v>
      </c>
      <c r="K7561">
        <f>YEAR(tbl_GL[[#This Row],[Date]])</f>
        <v>2019</v>
      </c>
    </row>
    <row r="7562" spans="1:11" x14ac:dyDescent="0.35">
      <c r="A7562">
        <v>1198.0999999999999</v>
      </c>
      <c r="B7562" s="24">
        <v>43768</v>
      </c>
      <c r="C7562">
        <v>3</v>
      </c>
      <c r="D7562" s="13">
        <v>20</v>
      </c>
      <c r="E7562" s="13" t="s">
        <v>81</v>
      </c>
      <c r="F7562" s="17">
        <v>-1705</v>
      </c>
      <c r="G7562" t="str">
        <f>_xlfn.XLOOKUP(tbl_GL[[#This Row],[Account_key]],tbl_COA[Account_key],tbl_COA[Class],"Not Found")</f>
        <v>Assets</v>
      </c>
      <c r="H7562" t="str">
        <f>_xlfn.XLOOKUP(tbl_GL[[#This Row],[Account_key]],tbl_COA[Account_key],tbl_COA[SubClass],"Not Found")</f>
        <v>Assets</v>
      </c>
      <c r="I7562" t="str">
        <f>_xlfn.XLOOKUP(tbl_GL[[#This Row],[Account_key]],tbl_COA[Account_key],tbl_COA[SubClass2],"Not Found")</f>
        <v>Current Assets</v>
      </c>
      <c r="J7562" t="str">
        <f>_xlfn.XLOOKUP(tbl_GL[[#This Row],[Account_key]],tbl_COA[Account_key],tbl_COA[SubAccount],,0)</f>
        <v>Cash in hand</v>
      </c>
      <c r="K7562">
        <f>YEAR(tbl_GL[[#This Row],[Date]])</f>
        <v>2019</v>
      </c>
    </row>
    <row r="7563" spans="1:11" x14ac:dyDescent="0.35">
      <c r="A7563">
        <v>1198.2</v>
      </c>
      <c r="B7563" s="24">
        <v>43769</v>
      </c>
      <c r="C7563">
        <v>3</v>
      </c>
      <c r="D7563" s="13">
        <v>10</v>
      </c>
      <c r="E7563" s="13" t="s">
        <v>110</v>
      </c>
      <c r="F7563" s="17">
        <v>72</v>
      </c>
      <c r="G7563" t="str">
        <f>_xlfn.XLOOKUP(tbl_GL[[#This Row],[Account_key]],tbl_COA[Account_key],tbl_COA[Class],"Not Found")</f>
        <v>Assets</v>
      </c>
      <c r="H7563" t="str">
        <f>_xlfn.XLOOKUP(tbl_GL[[#This Row],[Account_key]],tbl_COA[Account_key],tbl_COA[SubClass],"Not Found")</f>
        <v>Assets</v>
      </c>
      <c r="I7563" t="str">
        <f>_xlfn.XLOOKUP(tbl_GL[[#This Row],[Account_key]],tbl_COA[Account_key],tbl_COA[SubClass2],"Not Found")</f>
        <v>Current Assets</v>
      </c>
      <c r="J7563" t="str">
        <f>_xlfn.XLOOKUP(tbl_GL[[#This Row],[Account_key]],tbl_COA[Account_key],tbl_COA[SubAccount],,0)</f>
        <v>Cash at Bank</v>
      </c>
      <c r="K7563">
        <f>YEAR(tbl_GL[[#This Row],[Date]])</f>
        <v>2019</v>
      </c>
    </row>
    <row r="7564" spans="1:11" x14ac:dyDescent="0.35">
      <c r="A7564">
        <v>1199.0999999999999</v>
      </c>
      <c r="B7564" s="24">
        <v>43769</v>
      </c>
      <c r="C7564">
        <v>3</v>
      </c>
      <c r="D7564" s="13">
        <v>430</v>
      </c>
      <c r="E7564" s="13" t="s">
        <v>110</v>
      </c>
      <c r="F7564" s="17">
        <v>72</v>
      </c>
      <c r="G7564" t="str">
        <f>_xlfn.XLOOKUP(tbl_GL[[#This Row],[Account_key]],tbl_COA[Account_key],tbl_COA[Class],"Not Found")</f>
        <v>Non-operating</v>
      </c>
      <c r="H7564" t="str">
        <f>_xlfn.XLOOKUP(tbl_GL[[#This Row],[Account_key]],tbl_COA[Account_key],tbl_COA[SubClass],"Not Found")</f>
        <v>Exchange Loss/Gain</v>
      </c>
      <c r="I7564" t="str">
        <f>_xlfn.XLOOKUP(tbl_GL[[#This Row],[Account_key]],tbl_COA[Account_key],tbl_COA[SubClass2],"Not Found")</f>
        <v>Exchange Loss/Gain</v>
      </c>
      <c r="J7564" t="str">
        <f>_xlfn.XLOOKUP(tbl_GL[[#This Row],[Account_key]],tbl_COA[Account_key],tbl_COA[SubAccount],,0)</f>
        <v>Exchange Loss/Gain</v>
      </c>
      <c r="K7564">
        <f>YEAR(tbl_GL[[#This Row],[Date]])</f>
        <v>2019</v>
      </c>
    </row>
    <row r="7565" spans="1:11" x14ac:dyDescent="0.35">
      <c r="A7565">
        <v>1199.2</v>
      </c>
      <c r="B7565" s="24">
        <v>43769</v>
      </c>
      <c r="C7565">
        <v>3</v>
      </c>
      <c r="D7565" s="13">
        <v>10</v>
      </c>
      <c r="E7565" s="13" t="s">
        <v>113</v>
      </c>
      <c r="F7565" s="17">
        <v>135</v>
      </c>
      <c r="G7565" t="str">
        <f>_xlfn.XLOOKUP(tbl_GL[[#This Row],[Account_key]],tbl_COA[Account_key],tbl_COA[Class],"Not Found")</f>
        <v>Assets</v>
      </c>
      <c r="H7565" t="str">
        <f>_xlfn.XLOOKUP(tbl_GL[[#This Row],[Account_key]],tbl_COA[Account_key],tbl_COA[SubClass],"Not Found")</f>
        <v>Assets</v>
      </c>
      <c r="I7565" t="str">
        <f>_xlfn.XLOOKUP(tbl_GL[[#This Row],[Account_key]],tbl_COA[Account_key],tbl_COA[SubClass2],"Not Found")</f>
        <v>Current Assets</v>
      </c>
      <c r="J7565" t="str">
        <f>_xlfn.XLOOKUP(tbl_GL[[#This Row],[Account_key]],tbl_COA[Account_key],tbl_COA[SubAccount],,0)</f>
        <v>Cash at Bank</v>
      </c>
      <c r="K7565">
        <f>YEAR(tbl_GL[[#This Row],[Date]])</f>
        <v>2019</v>
      </c>
    </row>
    <row r="7566" spans="1:11" x14ac:dyDescent="0.35">
      <c r="A7566">
        <v>1200.0999999999999</v>
      </c>
      <c r="B7566" s="24">
        <v>43769</v>
      </c>
      <c r="C7566">
        <v>3</v>
      </c>
      <c r="D7566" s="13">
        <v>410</v>
      </c>
      <c r="E7566" s="13" t="s">
        <v>113</v>
      </c>
      <c r="F7566" s="17">
        <v>135</v>
      </c>
      <c r="G7566" t="str">
        <f>_xlfn.XLOOKUP(tbl_GL[[#This Row],[Account_key]],tbl_COA[Account_key],tbl_COA[Class],"Not Found")</f>
        <v>Non-operating</v>
      </c>
      <c r="H7566" t="str">
        <f>_xlfn.XLOOKUP(tbl_GL[[#This Row],[Account_key]],tbl_COA[Account_key],tbl_COA[SubClass],"Not Found")</f>
        <v>Interest Income</v>
      </c>
      <c r="I7566" t="str">
        <f>_xlfn.XLOOKUP(tbl_GL[[#This Row],[Account_key]],tbl_COA[Account_key],tbl_COA[SubClass2],"Not Found")</f>
        <v>Interest Income</v>
      </c>
      <c r="J7566" t="str">
        <f>_xlfn.XLOOKUP(tbl_GL[[#This Row],[Account_key]],tbl_COA[Account_key],tbl_COA[SubAccount],,0)</f>
        <v>Interest Income</v>
      </c>
      <c r="K7566">
        <f>YEAR(tbl_GL[[#This Row],[Date]])</f>
        <v>2019</v>
      </c>
    </row>
    <row r="7567" spans="1:11" x14ac:dyDescent="0.35">
      <c r="A7567">
        <v>1200.2</v>
      </c>
      <c r="B7567" s="24">
        <v>43769</v>
      </c>
      <c r="C7567">
        <v>3</v>
      </c>
      <c r="D7567" s="13">
        <v>400</v>
      </c>
      <c r="E7567" s="13" t="s">
        <v>104</v>
      </c>
      <c r="F7567" s="17">
        <v>-125</v>
      </c>
      <c r="G7567" t="str">
        <f>_xlfn.XLOOKUP(tbl_GL[[#This Row],[Account_key]],tbl_COA[Account_key],tbl_COA[Class],"Not Found")</f>
        <v>Operating account</v>
      </c>
      <c r="H7567" t="str">
        <f>_xlfn.XLOOKUP(tbl_GL[[#This Row],[Account_key]],tbl_COA[Account_key],tbl_COA[SubClass],"Not Found")</f>
        <v>Depreciation &amp; Amortization</v>
      </c>
      <c r="I7567" t="str">
        <f>_xlfn.XLOOKUP(tbl_GL[[#This Row],[Account_key]],tbl_COA[Account_key],tbl_COA[SubClass2],"Not Found")</f>
        <v>Amortization</v>
      </c>
      <c r="J7567" t="str">
        <f>_xlfn.XLOOKUP(tbl_GL[[#This Row],[Account_key]],tbl_COA[Account_key],tbl_COA[SubAccount],,0)</f>
        <v>Amortization of Intangible Assets</v>
      </c>
      <c r="K7567">
        <f>YEAR(tbl_GL[[#This Row],[Date]])</f>
        <v>2019</v>
      </c>
    </row>
    <row r="7568" spans="1:11" x14ac:dyDescent="0.35">
      <c r="A7568">
        <v>1201.0999999999999</v>
      </c>
      <c r="B7568" s="24">
        <v>43769</v>
      </c>
      <c r="C7568">
        <v>3</v>
      </c>
      <c r="D7568" s="13">
        <v>100</v>
      </c>
      <c r="E7568" s="13" t="s">
        <v>104</v>
      </c>
      <c r="F7568" s="17">
        <v>-125</v>
      </c>
      <c r="G7568" t="str">
        <f>_xlfn.XLOOKUP(tbl_GL[[#This Row],[Account_key]],tbl_COA[Account_key],tbl_COA[Class],"Not Found")</f>
        <v>Assets</v>
      </c>
      <c r="H7568" t="str">
        <f>_xlfn.XLOOKUP(tbl_GL[[#This Row],[Account_key]],tbl_COA[Account_key],tbl_COA[SubClass],"Not Found")</f>
        <v>Assets</v>
      </c>
      <c r="I7568" t="str">
        <f>_xlfn.XLOOKUP(tbl_GL[[#This Row],[Account_key]],tbl_COA[Account_key],tbl_COA[SubClass2],"Not Found")</f>
        <v>Non-Current Assets</v>
      </c>
      <c r="J7568" t="str">
        <f>_xlfn.XLOOKUP(tbl_GL[[#This Row],[Account_key]],tbl_COA[Account_key],tbl_COA[SubAccount],,0)</f>
        <v>Patents and trademarks</v>
      </c>
      <c r="K7568">
        <f>YEAR(tbl_GL[[#This Row],[Date]])</f>
        <v>2019</v>
      </c>
    </row>
    <row r="7569" spans="1:11" x14ac:dyDescent="0.35">
      <c r="A7569">
        <v>1201.2</v>
      </c>
      <c r="B7569" s="24">
        <v>43769</v>
      </c>
      <c r="C7569">
        <v>3</v>
      </c>
      <c r="D7569" s="13">
        <v>440</v>
      </c>
      <c r="E7569" s="13" t="s">
        <v>112</v>
      </c>
      <c r="F7569" s="17">
        <v>-225</v>
      </c>
      <c r="G7569" t="str">
        <f>_xlfn.XLOOKUP(tbl_GL[[#This Row],[Account_key]],tbl_COA[Account_key],tbl_COA[Class],"Not Found")</f>
        <v>Interest &amp; Tax</v>
      </c>
      <c r="H7569" t="str">
        <f>_xlfn.XLOOKUP(tbl_GL[[#This Row],[Account_key]],tbl_COA[Account_key],tbl_COA[SubClass],"Not Found")</f>
        <v>Interest Expense</v>
      </c>
      <c r="I7569" t="str">
        <f>_xlfn.XLOOKUP(tbl_GL[[#This Row],[Account_key]],tbl_COA[Account_key],tbl_COA[SubClass2],"Not Found")</f>
        <v>Interest Expense</v>
      </c>
      <c r="J7569" t="str">
        <f>_xlfn.XLOOKUP(tbl_GL[[#This Row],[Account_key]],tbl_COA[Account_key],tbl_COA[SubAccount],,0)</f>
        <v>Interest Expense</v>
      </c>
      <c r="K7569">
        <f>YEAR(tbl_GL[[#This Row],[Date]])</f>
        <v>2019</v>
      </c>
    </row>
    <row r="7570" spans="1:11" x14ac:dyDescent="0.35">
      <c r="A7570">
        <v>1202.0999999999999</v>
      </c>
      <c r="B7570" s="24">
        <v>43769</v>
      </c>
      <c r="C7570">
        <v>3</v>
      </c>
      <c r="D7570" s="13">
        <v>121</v>
      </c>
      <c r="E7570" s="13" t="s">
        <v>112</v>
      </c>
      <c r="F7570" s="17">
        <v>225</v>
      </c>
      <c r="G7570" t="str">
        <f>_xlfn.XLOOKUP(tbl_GL[[#This Row],[Account_key]],tbl_COA[Account_key],tbl_COA[Class],"Not Found")</f>
        <v>Liabilities and Owners Equity</v>
      </c>
      <c r="H7570" t="str">
        <f>_xlfn.XLOOKUP(tbl_GL[[#This Row],[Account_key]],tbl_COA[Account_key],tbl_COA[SubClass],"Not Found")</f>
        <v>Liabilities</v>
      </c>
      <c r="I7570" t="str">
        <f>_xlfn.XLOOKUP(tbl_GL[[#This Row],[Account_key]],tbl_COA[Account_key],tbl_COA[SubClass2],"Not Found")</f>
        <v>Current Liabilities</v>
      </c>
      <c r="J7570" t="str">
        <f>_xlfn.XLOOKUP(tbl_GL[[#This Row],[Account_key]],tbl_COA[Account_key],tbl_COA[SubAccount],,0)</f>
        <v>Interest Payable</v>
      </c>
      <c r="K7570">
        <f>YEAR(tbl_GL[[#This Row],[Date]])</f>
        <v>2019</v>
      </c>
    </row>
    <row r="7571" spans="1:11" x14ac:dyDescent="0.35">
      <c r="A7571">
        <v>1202.2</v>
      </c>
      <c r="B7571" s="24">
        <v>43769</v>
      </c>
      <c r="C7571">
        <v>3</v>
      </c>
      <c r="D7571" s="13">
        <v>450</v>
      </c>
      <c r="E7571" s="23" t="s">
        <v>108</v>
      </c>
      <c r="F7571" s="17">
        <v>-3644</v>
      </c>
      <c r="G7571" t="str">
        <f>_xlfn.XLOOKUP(tbl_GL[[#This Row],[Account_key]],tbl_COA[Account_key],tbl_COA[Class],"Not Found")</f>
        <v>Interest &amp; Tax</v>
      </c>
      <c r="H7571" t="str">
        <f>_xlfn.XLOOKUP(tbl_GL[[#This Row],[Account_key]],tbl_COA[Account_key],tbl_COA[SubClass],"Not Found")</f>
        <v>Taxation</v>
      </c>
      <c r="I7571" t="str">
        <f>_xlfn.XLOOKUP(tbl_GL[[#This Row],[Account_key]],tbl_COA[Account_key],tbl_COA[SubClass2],"Not Found")</f>
        <v>Taxation</v>
      </c>
      <c r="J7571" t="str">
        <f>_xlfn.XLOOKUP(tbl_GL[[#This Row],[Account_key]],tbl_COA[Account_key],tbl_COA[SubAccount],,0)</f>
        <v>Taxation</v>
      </c>
      <c r="K7571">
        <f>YEAR(tbl_GL[[#This Row],[Date]])</f>
        <v>2019</v>
      </c>
    </row>
    <row r="7572" spans="1:11" x14ac:dyDescent="0.35">
      <c r="A7572">
        <v>1203.0999999999999</v>
      </c>
      <c r="B7572" s="24">
        <v>43769</v>
      </c>
      <c r="C7572">
        <v>3</v>
      </c>
      <c r="D7572" s="13">
        <v>122</v>
      </c>
      <c r="E7572" s="23" t="s">
        <v>108</v>
      </c>
      <c r="F7572" s="17">
        <v>3644</v>
      </c>
      <c r="G7572" t="str">
        <f>_xlfn.XLOOKUP(tbl_GL[[#This Row],[Account_key]],tbl_COA[Account_key],tbl_COA[Class],"Not Found")</f>
        <v>Liabilities and Owners Equity</v>
      </c>
      <c r="H7572" t="str">
        <f>_xlfn.XLOOKUP(tbl_GL[[#This Row],[Account_key]],tbl_COA[Account_key],tbl_COA[SubClass],"Not Found")</f>
        <v>Liabilities</v>
      </c>
      <c r="I7572" t="str">
        <f>_xlfn.XLOOKUP(tbl_GL[[#This Row],[Account_key]],tbl_COA[Account_key],tbl_COA[SubClass2],"Not Found")</f>
        <v>Current Liabilities</v>
      </c>
      <c r="J7572" t="str">
        <f>_xlfn.XLOOKUP(tbl_GL[[#This Row],[Account_key]],tbl_COA[Account_key],tbl_COA[SubAccount],,0)</f>
        <v>Tax payable</v>
      </c>
      <c r="K7572">
        <f>YEAR(tbl_GL[[#This Row],[Date]])</f>
        <v>2019</v>
      </c>
    </row>
    <row r="7573" spans="1:11" x14ac:dyDescent="0.35">
      <c r="A7573">
        <v>1203.2</v>
      </c>
      <c r="B7573" s="24">
        <v>43769</v>
      </c>
      <c r="C7573">
        <v>3</v>
      </c>
      <c r="D7573" s="13">
        <v>240</v>
      </c>
      <c r="E7573" s="13" t="s">
        <v>56</v>
      </c>
      <c r="F7573" s="17">
        <v>-4500</v>
      </c>
      <c r="G7573" t="str">
        <f>_xlfn.XLOOKUP(tbl_GL[[#This Row],[Account_key]],tbl_COA[Account_key],tbl_COA[Class],"Not Found")</f>
        <v>Operating account</v>
      </c>
      <c r="H7573" t="str">
        <f>_xlfn.XLOOKUP(tbl_GL[[#This Row],[Account_key]],tbl_COA[Account_key],tbl_COA[SubClass],"Not Found")</f>
        <v>Operating Expenses</v>
      </c>
      <c r="I7573" t="str">
        <f>_xlfn.XLOOKUP(tbl_GL[[#This Row],[Account_key]],tbl_COA[Account_key],tbl_COA[SubClass2],"Not Found")</f>
        <v>Sales &amp; Distribution</v>
      </c>
      <c r="J7573" t="str">
        <f>_xlfn.XLOOKUP(tbl_GL[[#This Row],[Account_key]],tbl_COA[Account_key],tbl_COA[SubAccount],,0)</f>
        <v>Salaries</v>
      </c>
      <c r="K7573">
        <f>YEAR(tbl_GL[[#This Row],[Date]])</f>
        <v>2019</v>
      </c>
    </row>
    <row r="7574" spans="1:11" x14ac:dyDescent="0.35">
      <c r="A7574">
        <v>1204.0999999999999</v>
      </c>
      <c r="B7574" s="24">
        <v>43769</v>
      </c>
      <c r="C7574">
        <v>3</v>
      </c>
      <c r="D7574" s="13">
        <v>10</v>
      </c>
      <c r="E7574" s="13" t="s">
        <v>56</v>
      </c>
      <c r="F7574" s="17">
        <v>-4500</v>
      </c>
      <c r="G7574" t="str">
        <f>_xlfn.XLOOKUP(tbl_GL[[#This Row],[Account_key]],tbl_COA[Account_key],tbl_COA[Class],"Not Found")</f>
        <v>Assets</v>
      </c>
      <c r="H7574" t="str">
        <f>_xlfn.XLOOKUP(tbl_GL[[#This Row],[Account_key]],tbl_COA[Account_key],tbl_COA[SubClass],"Not Found")</f>
        <v>Assets</v>
      </c>
      <c r="I7574" t="str">
        <f>_xlfn.XLOOKUP(tbl_GL[[#This Row],[Account_key]],tbl_COA[Account_key],tbl_COA[SubClass2],"Not Found")</f>
        <v>Current Assets</v>
      </c>
      <c r="J7574" t="str">
        <f>_xlfn.XLOOKUP(tbl_GL[[#This Row],[Account_key]],tbl_COA[Account_key],tbl_COA[SubAccount],,0)</f>
        <v>Cash at Bank</v>
      </c>
      <c r="K7574">
        <f>YEAR(tbl_GL[[#This Row],[Date]])</f>
        <v>2019</v>
      </c>
    </row>
    <row r="7575" spans="1:11" x14ac:dyDescent="0.35">
      <c r="A7575">
        <v>1204.2</v>
      </c>
      <c r="B7575" s="24">
        <v>43769</v>
      </c>
      <c r="C7575">
        <v>3</v>
      </c>
      <c r="D7575" s="13">
        <v>380</v>
      </c>
      <c r="E7575" s="13" t="s">
        <v>101</v>
      </c>
      <c r="F7575" s="17">
        <v>-4900</v>
      </c>
      <c r="G7575" t="str">
        <f>_xlfn.XLOOKUP(tbl_GL[[#This Row],[Account_key]],tbl_COA[Account_key],tbl_COA[Class],"Not Found")</f>
        <v>Operating account</v>
      </c>
      <c r="H7575" t="str">
        <f>_xlfn.XLOOKUP(tbl_GL[[#This Row],[Account_key]],tbl_COA[Account_key],tbl_COA[SubClass],"Not Found")</f>
        <v>Depreciation &amp; Amortization</v>
      </c>
      <c r="I7575" t="str">
        <f>_xlfn.XLOOKUP(tbl_GL[[#This Row],[Account_key]],tbl_COA[Account_key],tbl_COA[SubClass2],"Not Found")</f>
        <v>Depreciation</v>
      </c>
      <c r="J7575" t="str">
        <f>_xlfn.XLOOKUP(tbl_GL[[#This Row],[Account_key]],tbl_COA[Account_key],tbl_COA[SubAccount],,0)</f>
        <v>Equipment</v>
      </c>
      <c r="K7575">
        <f>YEAR(tbl_GL[[#This Row],[Date]])</f>
        <v>2019</v>
      </c>
    </row>
    <row r="7576" spans="1:11" x14ac:dyDescent="0.35">
      <c r="A7576">
        <v>1205.0999999999999</v>
      </c>
      <c r="B7576" s="24">
        <v>43769</v>
      </c>
      <c r="C7576">
        <v>3</v>
      </c>
      <c r="D7576" s="13">
        <v>90</v>
      </c>
      <c r="E7576" s="13" t="s">
        <v>101</v>
      </c>
      <c r="F7576" s="17">
        <v>-4900</v>
      </c>
      <c r="G7576" t="str">
        <f>_xlfn.XLOOKUP(tbl_GL[[#This Row],[Account_key]],tbl_COA[Account_key],tbl_COA[Class],"Not Found")</f>
        <v>Assets</v>
      </c>
      <c r="H7576" t="str">
        <f>_xlfn.XLOOKUP(tbl_GL[[#This Row],[Account_key]],tbl_COA[Account_key],tbl_COA[SubClass],"Not Found")</f>
        <v>Assets</v>
      </c>
      <c r="I7576" t="str">
        <f>_xlfn.XLOOKUP(tbl_GL[[#This Row],[Account_key]],tbl_COA[Account_key],tbl_COA[SubClass2],"Not Found")</f>
        <v>Non-Current Assets</v>
      </c>
      <c r="J7576" t="str">
        <f>_xlfn.XLOOKUP(tbl_GL[[#This Row],[Account_key]],tbl_COA[Account_key],tbl_COA[SubAccount],,0)</f>
        <v>Office Furniture &amp; Equipment</v>
      </c>
      <c r="K7576">
        <f>YEAR(tbl_GL[[#This Row],[Date]])</f>
        <v>2019</v>
      </c>
    </row>
    <row r="7577" spans="1:11" x14ac:dyDescent="0.35">
      <c r="A7577">
        <v>1206.2</v>
      </c>
      <c r="B7577" s="24">
        <v>43770</v>
      </c>
      <c r="C7577">
        <v>3</v>
      </c>
      <c r="D7577" s="13">
        <v>320</v>
      </c>
      <c r="E7577" s="13" t="s">
        <v>97</v>
      </c>
      <c r="F7577" s="17">
        <v>-1583</v>
      </c>
      <c r="G7577" t="str">
        <f>_xlfn.XLOOKUP(tbl_GL[[#This Row],[Account_key]],tbl_COA[Account_key],tbl_COA[Class],"Not Found")</f>
        <v>Operating account</v>
      </c>
      <c r="H7577" t="str">
        <f>_xlfn.XLOOKUP(tbl_GL[[#This Row],[Account_key]],tbl_COA[Account_key],tbl_COA[SubClass],"Not Found")</f>
        <v>Operating Expenses</v>
      </c>
      <c r="I7577" t="str">
        <f>_xlfn.XLOOKUP(tbl_GL[[#This Row],[Account_key]],tbl_COA[Account_key],tbl_COA[SubClass2],"Not Found")</f>
        <v>Administration</v>
      </c>
      <c r="J7577" t="str">
        <f>_xlfn.XLOOKUP(tbl_GL[[#This Row],[Account_key]],tbl_COA[Account_key],tbl_COA[SubAccount],,0)</f>
        <v>Professional Services</v>
      </c>
      <c r="K7577">
        <f>YEAR(tbl_GL[[#This Row],[Date]])</f>
        <v>2019</v>
      </c>
    </row>
    <row r="7578" spans="1:11" x14ac:dyDescent="0.35">
      <c r="A7578">
        <v>1207.0999999999999</v>
      </c>
      <c r="B7578" s="24">
        <v>43770</v>
      </c>
      <c r="C7578">
        <v>3</v>
      </c>
      <c r="D7578" s="13">
        <v>120</v>
      </c>
      <c r="E7578" s="13" t="s">
        <v>97</v>
      </c>
      <c r="F7578" s="17">
        <v>1583</v>
      </c>
      <c r="G7578" t="str">
        <f>_xlfn.XLOOKUP(tbl_GL[[#This Row],[Account_key]],tbl_COA[Account_key],tbl_COA[Class],"Not Found")</f>
        <v>Liabilities and Owners Equity</v>
      </c>
      <c r="H7578" t="str">
        <f>_xlfn.XLOOKUP(tbl_GL[[#This Row],[Account_key]],tbl_COA[Account_key],tbl_COA[SubClass],"Not Found")</f>
        <v>Liabilities</v>
      </c>
      <c r="I7578" t="str">
        <f>_xlfn.XLOOKUP(tbl_GL[[#This Row],[Account_key]],tbl_COA[Account_key],tbl_COA[SubClass2],"Not Found")</f>
        <v>Current Liabilities</v>
      </c>
      <c r="J7578" t="str">
        <f>_xlfn.XLOOKUP(tbl_GL[[#This Row],[Account_key]],tbl_COA[Account_key],tbl_COA[SubAccount],,0)</f>
        <v>Accrued Expenses</v>
      </c>
      <c r="K7578">
        <f>YEAR(tbl_GL[[#This Row],[Date]])</f>
        <v>2019</v>
      </c>
    </row>
    <row r="7579" spans="1:11" x14ac:dyDescent="0.35">
      <c r="A7579">
        <v>1207.2</v>
      </c>
      <c r="B7579" s="24">
        <v>43770</v>
      </c>
      <c r="C7579">
        <v>3</v>
      </c>
      <c r="D7579" s="13">
        <v>60</v>
      </c>
      <c r="E7579" s="13" t="s">
        <v>84</v>
      </c>
      <c r="F7579" s="17">
        <v>28350</v>
      </c>
      <c r="G7579" t="str">
        <f>_xlfn.XLOOKUP(tbl_GL[[#This Row],[Account_key]],tbl_COA[Account_key],tbl_COA[Class],"Not Found")</f>
        <v>Assets</v>
      </c>
      <c r="H7579" t="str">
        <f>_xlfn.XLOOKUP(tbl_GL[[#This Row],[Account_key]],tbl_COA[Account_key],tbl_COA[SubClass],"Not Found")</f>
        <v>Assets</v>
      </c>
      <c r="I7579" t="str">
        <f>_xlfn.XLOOKUP(tbl_GL[[#This Row],[Account_key]],tbl_COA[Account_key],tbl_COA[SubClass2],"Not Found")</f>
        <v>Current Assets</v>
      </c>
      <c r="J7579" t="str">
        <f>_xlfn.XLOOKUP(tbl_GL[[#This Row],[Account_key]],tbl_COA[Account_key],tbl_COA[SubAccount],,0)</f>
        <v>Inventory</v>
      </c>
      <c r="K7579">
        <f>YEAR(tbl_GL[[#This Row],[Date]])</f>
        <v>2019</v>
      </c>
    </row>
    <row r="7580" spans="1:11" x14ac:dyDescent="0.35">
      <c r="A7580">
        <v>1208.0999999999999</v>
      </c>
      <c r="B7580" s="24">
        <v>43770</v>
      </c>
      <c r="C7580">
        <v>3</v>
      </c>
      <c r="D7580" s="13">
        <v>110</v>
      </c>
      <c r="E7580" s="13" t="s">
        <v>84</v>
      </c>
      <c r="F7580" s="17">
        <v>28350</v>
      </c>
      <c r="G7580" t="str">
        <f>_xlfn.XLOOKUP(tbl_GL[[#This Row],[Account_key]],tbl_COA[Account_key],tbl_COA[Class],"Not Found")</f>
        <v>Liabilities and Owners Equity</v>
      </c>
      <c r="H7580" t="str">
        <f>_xlfn.XLOOKUP(tbl_GL[[#This Row],[Account_key]],tbl_COA[Account_key],tbl_COA[SubClass],"Not Found")</f>
        <v>Liabilities</v>
      </c>
      <c r="I7580" t="str">
        <f>_xlfn.XLOOKUP(tbl_GL[[#This Row],[Account_key]],tbl_COA[Account_key],tbl_COA[SubClass2],"Not Found")</f>
        <v>Current Liabilities</v>
      </c>
      <c r="J7580" t="str">
        <f>_xlfn.XLOOKUP(tbl_GL[[#This Row],[Account_key]],tbl_COA[Account_key],tbl_COA[SubAccount],,0)</f>
        <v>Trade Payables</v>
      </c>
      <c r="K7580">
        <f>YEAR(tbl_GL[[#This Row],[Date]])</f>
        <v>2019</v>
      </c>
    </row>
    <row r="7581" spans="1:11" x14ac:dyDescent="0.35">
      <c r="A7581">
        <v>1208.2</v>
      </c>
      <c r="B7581" s="24">
        <v>43771</v>
      </c>
      <c r="C7581">
        <v>3</v>
      </c>
      <c r="D7581" s="13">
        <v>230</v>
      </c>
      <c r="E7581" s="13" t="s">
        <v>4</v>
      </c>
      <c r="F7581" s="17">
        <v>-1028</v>
      </c>
      <c r="G7581" t="str">
        <f>_xlfn.XLOOKUP(tbl_GL[[#This Row],[Account_key]],tbl_COA[Account_key],tbl_COA[Class],"Not Found")</f>
        <v>Trading account</v>
      </c>
      <c r="H7581" t="str">
        <f>_xlfn.XLOOKUP(tbl_GL[[#This Row],[Account_key]],tbl_COA[Account_key],tbl_COA[SubClass],"Not Found")</f>
        <v>Cost of Sales</v>
      </c>
      <c r="I7581" t="str">
        <f>_xlfn.XLOOKUP(tbl_GL[[#This Row],[Account_key]],tbl_COA[Account_key],tbl_COA[SubClass2],"Not Found")</f>
        <v>Cost of Sales</v>
      </c>
      <c r="J7581" t="str">
        <f>_xlfn.XLOOKUP(tbl_GL[[#This Row],[Account_key]],tbl_COA[Account_key],tbl_COA[SubAccount],,0)</f>
        <v>Cost of Sales</v>
      </c>
      <c r="K7581">
        <f>YEAR(tbl_GL[[#This Row],[Date]])</f>
        <v>2019</v>
      </c>
    </row>
    <row r="7582" spans="1:11" x14ac:dyDescent="0.35">
      <c r="A7582">
        <v>1209.0999999999999</v>
      </c>
      <c r="B7582" s="24">
        <v>43771</v>
      </c>
      <c r="C7582">
        <v>3</v>
      </c>
      <c r="D7582" s="13">
        <v>60</v>
      </c>
      <c r="E7582" s="13" t="s">
        <v>4</v>
      </c>
      <c r="F7582" s="17">
        <v>-1028</v>
      </c>
      <c r="G7582" t="str">
        <f>_xlfn.XLOOKUP(tbl_GL[[#This Row],[Account_key]],tbl_COA[Account_key],tbl_COA[Class],"Not Found")</f>
        <v>Assets</v>
      </c>
      <c r="H7582" t="str">
        <f>_xlfn.XLOOKUP(tbl_GL[[#This Row],[Account_key]],tbl_COA[Account_key],tbl_COA[SubClass],"Not Found")</f>
        <v>Assets</v>
      </c>
      <c r="I7582" t="str">
        <f>_xlfn.XLOOKUP(tbl_GL[[#This Row],[Account_key]],tbl_COA[Account_key],tbl_COA[SubClass2],"Not Found")</f>
        <v>Current Assets</v>
      </c>
      <c r="J7582" t="str">
        <f>_xlfn.XLOOKUP(tbl_GL[[#This Row],[Account_key]],tbl_COA[Account_key],tbl_COA[SubAccount],,0)</f>
        <v>Inventory</v>
      </c>
      <c r="K7582">
        <f>YEAR(tbl_GL[[#This Row],[Date]])</f>
        <v>2019</v>
      </c>
    </row>
    <row r="7583" spans="1:11" x14ac:dyDescent="0.35">
      <c r="A7583">
        <v>1209.2</v>
      </c>
      <c r="B7583" s="24">
        <v>43771</v>
      </c>
      <c r="C7583">
        <v>3</v>
      </c>
      <c r="D7583" s="13">
        <v>210</v>
      </c>
      <c r="E7583" s="13" t="s">
        <v>7</v>
      </c>
      <c r="F7583" s="17">
        <v>3651</v>
      </c>
      <c r="G7583" t="str">
        <f>_xlfn.XLOOKUP(tbl_GL[[#This Row],[Account_key]],tbl_COA[Account_key],tbl_COA[Class],"Not Found")</f>
        <v>Trading account</v>
      </c>
      <c r="H7583" t="str">
        <f>_xlfn.XLOOKUP(tbl_GL[[#This Row],[Account_key]],tbl_COA[Account_key],tbl_COA[SubClass],"Not Found")</f>
        <v>Sales</v>
      </c>
      <c r="I7583" t="str">
        <f>_xlfn.XLOOKUP(tbl_GL[[#This Row],[Account_key]],tbl_COA[Account_key],tbl_COA[SubClass2],"Not Found")</f>
        <v>Sales</v>
      </c>
      <c r="J7583" t="str">
        <f>_xlfn.XLOOKUP(tbl_GL[[#This Row],[Account_key]],tbl_COA[Account_key],tbl_COA[SubAccount],,0)</f>
        <v>Sales</v>
      </c>
      <c r="K7583">
        <f>YEAR(tbl_GL[[#This Row],[Date]])</f>
        <v>2019</v>
      </c>
    </row>
    <row r="7584" spans="1:11" x14ac:dyDescent="0.35">
      <c r="A7584">
        <v>1210.0999999999999</v>
      </c>
      <c r="B7584" s="24">
        <v>43771</v>
      </c>
      <c r="C7584">
        <v>3</v>
      </c>
      <c r="D7584" s="13">
        <v>10</v>
      </c>
      <c r="E7584" s="13" t="s">
        <v>7</v>
      </c>
      <c r="F7584" s="17">
        <v>3651</v>
      </c>
      <c r="G7584" t="str">
        <f>_xlfn.XLOOKUP(tbl_GL[[#This Row],[Account_key]],tbl_COA[Account_key],tbl_COA[Class],"Not Found")</f>
        <v>Assets</v>
      </c>
      <c r="H7584" t="str">
        <f>_xlfn.XLOOKUP(tbl_GL[[#This Row],[Account_key]],tbl_COA[Account_key],tbl_COA[SubClass],"Not Found")</f>
        <v>Assets</v>
      </c>
      <c r="I7584" t="str">
        <f>_xlfn.XLOOKUP(tbl_GL[[#This Row],[Account_key]],tbl_COA[Account_key],tbl_COA[SubClass2],"Not Found")</f>
        <v>Current Assets</v>
      </c>
      <c r="J7584" t="str">
        <f>_xlfn.XLOOKUP(tbl_GL[[#This Row],[Account_key]],tbl_COA[Account_key],tbl_COA[SubAccount],,0)</f>
        <v>Cash at Bank</v>
      </c>
      <c r="K7584">
        <f>YEAR(tbl_GL[[#This Row],[Date]])</f>
        <v>2019</v>
      </c>
    </row>
    <row r="7585" spans="1:11" x14ac:dyDescent="0.35">
      <c r="A7585">
        <v>1210.2</v>
      </c>
      <c r="B7585" s="24">
        <v>43771</v>
      </c>
      <c r="C7585">
        <v>3</v>
      </c>
      <c r="D7585" s="13">
        <v>230</v>
      </c>
      <c r="E7585" s="13" t="s">
        <v>4</v>
      </c>
      <c r="F7585" s="17">
        <v>-4149</v>
      </c>
      <c r="G7585" t="str">
        <f>_xlfn.XLOOKUP(tbl_GL[[#This Row],[Account_key]],tbl_COA[Account_key],tbl_COA[Class],"Not Found")</f>
        <v>Trading account</v>
      </c>
      <c r="H7585" t="str">
        <f>_xlfn.XLOOKUP(tbl_GL[[#This Row],[Account_key]],tbl_COA[Account_key],tbl_COA[SubClass],"Not Found")</f>
        <v>Cost of Sales</v>
      </c>
      <c r="I7585" t="str">
        <f>_xlfn.XLOOKUP(tbl_GL[[#This Row],[Account_key]],tbl_COA[Account_key],tbl_COA[SubClass2],"Not Found")</f>
        <v>Cost of Sales</v>
      </c>
      <c r="J7585" t="str">
        <f>_xlfn.XLOOKUP(tbl_GL[[#This Row],[Account_key]],tbl_COA[Account_key],tbl_COA[SubAccount],,0)</f>
        <v>Cost of Sales</v>
      </c>
      <c r="K7585">
        <f>YEAR(tbl_GL[[#This Row],[Date]])</f>
        <v>2019</v>
      </c>
    </row>
    <row r="7586" spans="1:11" x14ac:dyDescent="0.35">
      <c r="A7586">
        <v>1211.0999999999999</v>
      </c>
      <c r="B7586" s="24">
        <v>43771</v>
      </c>
      <c r="C7586">
        <v>3</v>
      </c>
      <c r="D7586" s="13">
        <v>60</v>
      </c>
      <c r="E7586" s="13" t="s">
        <v>4</v>
      </c>
      <c r="F7586" s="17">
        <v>-4149</v>
      </c>
      <c r="G7586" t="str">
        <f>_xlfn.XLOOKUP(tbl_GL[[#This Row],[Account_key]],tbl_COA[Account_key],tbl_COA[Class],"Not Found")</f>
        <v>Assets</v>
      </c>
      <c r="H7586" t="str">
        <f>_xlfn.XLOOKUP(tbl_GL[[#This Row],[Account_key]],tbl_COA[Account_key],tbl_COA[SubClass],"Not Found")</f>
        <v>Assets</v>
      </c>
      <c r="I7586" t="str">
        <f>_xlfn.XLOOKUP(tbl_GL[[#This Row],[Account_key]],tbl_COA[Account_key],tbl_COA[SubClass2],"Not Found")</f>
        <v>Current Assets</v>
      </c>
      <c r="J7586" t="str">
        <f>_xlfn.XLOOKUP(tbl_GL[[#This Row],[Account_key]],tbl_COA[Account_key],tbl_COA[SubAccount],,0)</f>
        <v>Inventory</v>
      </c>
      <c r="K7586">
        <f>YEAR(tbl_GL[[#This Row],[Date]])</f>
        <v>2019</v>
      </c>
    </row>
    <row r="7587" spans="1:11" x14ac:dyDescent="0.35">
      <c r="A7587">
        <v>1211.2</v>
      </c>
      <c r="B7587" s="24">
        <v>43771</v>
      </c>
      <c r="C7587">
        <v>3</v>
      </c>
      <c r="D7587" s="13">
        <v>30</v>
      </c>
      <c r="E7587" s="13" t="s">
        <v>80</v>
      </c>
      <c r="F7587" s="17">
        <v>-15610</v>
      </c>
      <c r="G7587" t="str">
        <f>_xlfn.XLOOKUP(tbl_GL[[#This Row],[Account_key]],tbl_COA[Account_key],tbl_COA[Class],"Not Found")</f>
        <v>Assets</v>
      </c>
      <c r="H7587" t="str">
        <f>_xlfn.XLOOKUP(tbl_GL[[#This Row],[Account_key]],tbl_COA[Account_key],tbl_COA[SubClass],"Not Found")</f>
        <v>Assets</v>
      </c>
      <c r="I7587" t="str">
        <f>_xlfn.XLOOKUP(tbl_GL[[#This Row],[Account_key]],tbl_COA[Account_key],tbl_COA[SubClass2],"Not Found")</f>
        <v>Current Assets</v>
      </c>
      <c r="J7587" t="str">
        <f>_xlfn.XLOOKUP(tbl_GL[[#This Row],[Account_key]],tbl_COA[Account_key],tbl_COA[SubAccount],,0)</f>
        <v>Trade Receivables</v>
      </c>
      <c r="K7587">
        <f>YEAR(tbl_GL[[#This Row],[Date]])</f>
        <v>2019</v>
      </c>
    </row>
    <row r="7588" spans="1:11" x14ac:dyDescent="0.35">
      <c r="A7588">
        <v>1212.0999999999999</v>
      </c>
      <c r="B7588" s="24">
        <v>43771</v>
      </c>
      <c r="C7588">
        <v>3</v>
      </c>
      <c r="D7588" s="13">
        <v>10</v>
      </c>
      <c r="E7588" s="13" t="s">
        <v>80</v>
      </c>
      <c r="F7588" s="17">
        <v>15610</v>
      </c>
      <c r="G7588" t="str">
        <f>_xlfn.XLOOKUP(tbl_GL[[#This Row],[Account_key]],tbl_COA[Account_key],tbl_COA[Class],"Not Found")</f>
        <v>Assets</v>
      </c>
      <c r="H7588" t="str">
        <f>_xlfn.XLOOKUP(tbl_GL[[#This Row],[Account_key]],tbl_COA[Account_key],tbl_COA[SubClass],"Not Found")</f>
        <v>Assets</v>
      </c>
      <c r="I7588" t="str">
        <f>_xlfn.XLOOKUP(tbl_GL[[#This Row],[Account_key]],tbl_COA[Account_key],tbl_COA[SubClass2],"Not Found")</f>
        <v>Current Assets</v>
      </c>
      <c r="J7588" t="str">
        <f>_xlfn.XLOOKUP(tbl_GL[[#This Row],[Account_key]],tbl_COA[Account_key],tbl_COA[SubAccount],,0)</f>
        <v>Cash at Bank</v>
      </c>
      <c r="K7588">
        <f>YEAR(tbl_GL[[#This Row],[Date]])</f>
        <v>2019</v>
      </c>
    </row>
    <row r="7589" spans="1:11" x14ac:dyDescent="0.35">
      <c r="A7589">
        <v>1212.2</v>
      </c>
      <c r="B7589" s="24">
        <v>43771</v>
      </c>
      <c r="C7589">
        <v>3</v>
      </c>
      <c r="D7589" s="13">
        <v>210</v>
      </c>
      <c r="E7589" s="13" t="s">
        <v>8</v>
      </c>
      <c r="F7589" s="17">
        <v>16637</v>
      </c>
      <c r="G7589" t="str">
        <f>_xlfn.XLOOKUP(tbl_GL[[#This Row],[Account_key]],tbl_COA[Account_key],tbl_COA[Class],"Not Found")</f>
        <v>Trading account</v>
      </c>
      <c r="H7589" t="str">
        <f>_xlfn.XLOOKUP(tbl_GL[[#This Row],[Account_key]],tbl_COA[Account_key],tbl_COA[SubClass],"Not Found")</f>
        <v>Sales</v>
      </c>
      <c r="I7589" t="str">
        <f>_xlfn.XLOOKUP(tbl_GL[[#This Row],[Account_key]],tbl_COA[Account_key],tbl_COA[SubClass2],"Not Found")</f>
        <v>Sales</v>
      </c>
      <c r="J7589" t="str">
        <f>_xlfn.XLOOKUP(tbl_GL[[#This Row],[Account_key]],tbl_COA[Account_key],tbl_COA[SubAccount],,0)</f>
        <v>Sales</v>
      </c>
      <c r="K7589">
        <f>YEAR(tbl_GL[[#This Row],[Date]])</f>
        <v>2019</v>
      </c>
    </row>
    <row r="7590" spans="1:11" x14ac:dyDescent="0.35">
      <c r="A7590">
        <v>1213.0999999999999</v>
      </c>
      <c r="B7590" s="24">
        <v>43771</v>
      </c>
      <c r="C7590">
        <v>3</v>
      </c>
      <c r="D7590" s="13">
        <v>30</v>
      </c>
      <c r="E7590" s="13" t="s">
        <v>8</v>
      </c>
      <c r="F7590" s="17">
        <v>16637</v>
      </c>
      <c r="G7590" t="str">
        <f>_xlfn.XLOOKUP(tbl_GL[[#This Row],[Account_key]],tbl_COA[Account_key],tbl_COA[Class],"Not Found")</f>
        <v>Assets</v>
      </c>
      <c r="H7590" t="str">
        <f>_xlfn.XLOOKUP(tbl_GL[[#This Row],[Account_key]],tbl_COA[Account_key],tbl_COA[SubClass],"Not Found")</f>
        <v>Assets</v>
      </c>
      <c r="I7590" t="str">
        <f>_xlfn.XLOOKUP(tbl_GL[[#This Row],[Account_key]],tbl_COA[Account_key],tbl_COA[SubClass2],"Not Found")</f>
        <v>Current Assets</v>
      </c>
      <c r="J7590" t="str">
        <f>_xlfn.XLOOKUP(tbl_GL[[#This Row],[Account_key]],tbl_COA[Account_key],tbl_COA[SubAccount],,0)</f>
        <v>Trade Receivables</v>
      </c>
      <c r="K7590">
        <f>YEAR(tbl_GL[[#This Row],[Date]])</f>
        <v>2019</v>
      </c>
    </row>
    <row r="7591" spans="1:11" x14ac:dyDescent="0.35">
      <c r="A7591">
        <v>1213.2</v>
      </c>
      <c r="B7591" s="24">
        <v>43772</v>
      </c>
      <c r="C7591">
        <v>3</v>
      </c>
      <c r="D7591" s="13">
        <v>350</v>
      </c>
      <c r="E7591" s="13" t="s">
        <v>97</v>
      </c>
      <c r="F7591" s="17">
        <v>-2357</v>
      </c>
      <c r="G7591" t="str">
        <f>_xlfn.XLOOKUP(tbl_GL[[#This Row],[Account_key]],tbl_COA[Account_key],tbl_COA[Class],"Not Found")</f>
        <v>Operating account</v>
      </c>
      <c r="H7591" t="str">
        <f>_xlfn.XLOOKUP(tbl_GL[[#This Row],[Account_key]],tbl_COA[Account_key],tbl_COA[SubClass],"Not Found")</f>
        <v>Operating Expenses</v>
      </c>
      <c r="I7591" t="str">
        <f>_xlfn.XLOOKUP(tbl_GL[[#This Row],[Account_key]],tbl_COA[Account_key],tbl_COA[SubClass2],"Not Found")</f>
        <v>Administration</v>
      </c>
      <c r="J7591" t="str">
        <f>_xlfn.XLOOKUP(tbl_GL[[#This Row],[Account_key]],tbl_COA[Account_key],tbl_COA[SubAccount],,0)</f>
        <v>Other Expenses</v>
      </c>
      <c r="K7591">
        <f>YEAR(tbl_GL[[#This Row],[Date]])</f>
        <v>2019</v>
      </c>
    </row>
    <row r="7592" spans="1:11" x14ac:dyDescent="0.35">
      <c r="A7592">
        <v>1214.0999999999999</v>
      </c>
      <c r="B7592" s="24">
        <v>43772</v>
      </c>
      <c r="C7592">
        <v>3</v>
      </c>
      <c r="D7592" s="13">
        <v>120</v>
      </c>
      <c r="E7592" s="13" t="s">
        <v>97</v>
      </c>
      <c r="F7592" s="17">
        <v>2357</v>
      </c>
      <c r="G7592" t="str">
        <f>_xlfn.XLOOKUP(tbl_GL[[#This Row],[Account_key]],tbl_COA[Account_key],tbl_COA[Class],"Not Found")</f>
        <v>Liabilities and Owners Equity</v>
      </c>
      <c r="H7592" t="str">
        <f>_xlfn.XLOOKUP(tbl_GL[[#This Row],[Account_key]],tbl_COA[Account_key],tbl_COA[SubClass],"Not Found")</f>
        <v>Liabilities</v>
      </c>
      <c r="I7592" t="str">
        <f>_xlfn.XLOOKUP(tbl_GL[[#This Row],[Account_key]],tbl_COA[Account_key],tbl_COA[SubClass2],"Not Found")</f>
        <v>Current Liabilities</v>
      </c>
      <c r="J7592" t="str">
        <f>_xlfn.XLOOKUP(tbl_GL[[#This Row],[Account_key]],tbl_COA[Account_key],tbl_COA[SubAccount],,0)</f>
        <v>Accrued Expenses</v>
      </c>
      <c r="K7592">
        <f>YEAR(tbl_GL[[#This Row],[Date]])</f>
        <v>2019</v>
      </c>
    </row>
    <row r="7593" spans="1:11" x14ac:dyDescent="0.35">
      <c r="A7593">
        <v>1214.2</v>
      </c>
      <c r="B7593" s="24">
        <v>43774</v>
      </c>
      <c r="C7593">
        <v>3</v>
      </c>
      <c r="D7593" s="13">
        <v>10</v>
      </c>
      <c r="E7593" s="13" t="s">
        <v>98</v>
      </c>
      <c r="F7593" s="17">
        <v>-1906</v>
      </c>
      <c r="G7593" t="str">
        <f>_xlfn.XLOOKUP(tbl_GL[[#This Row],[Account_key]],tbl_COA[Account_key],tbl_COA[Class],"Not Found")</f>
        <v>Assets</v>
      </c>
      <c r="H7593" t="str">
        <f>_xlfn.XLOOKUP(tbl_GL[[#This Row],[Account_key]],tbl_COA[Account_key],tbl_COA[SubClass],"Not Found")</f>
        <v>Assets</v>
      </c>
      <c r="I7593" t="str">
        <f>_xlfn.XLOOKUP(tbl_GL[[#This Row],[Account_key]],tbl_COA[Account_key],tbl_COA[SubClass2],"Not Found")</f>
        <v>Current Assets</v>
      </c>
      <c r="J7593" t="str">
        <f>_xlfn.XLOOKUP(tbl_GL[[#This Row],[Account_key]],tbl_COA[Account_key],tbl_COA[SubAccount],,0)</f>
        <v>Cash at Bank</v>
      </c>
      <c r="K7593">
        <f>YEAR(tbl_GL[[#This Row],[Date]])</f>
        <v>2019</v>
      </c>
    </row>
    <row r="7594" spans="1:11" x14ac:dyDescent="0.35">
      <c r="A7594">
        <v>1215.0999999999999</v>
      </c>
      <c r="B7594" s="24">
        <v>43774</v>
      </c>
      <c r="C7594">
        <v>3</v>
      </c>
      <c r="D7594" s="13">
        <v>120</v>
      </c>
      <c r="E7594" s="13" t="s">
        <v>98</v>
      </c>
      <c r="F7594" s="17">
        <v>-1906</v>
      </c>
      <c r="G7594" t="str">
        <f>_xlfn.XLOOKUP(tbl_GL[[#This Row],[Account_key]],tbl_COA[Account_key],tbl_COA[Class],"Not Found")</f>
        <v>Liabilities and Owners Equity</v>
      </c>
      <c r="H7594" t="str">
        <f>_xlfn.XLOOKUP(tbl_GL[[#This Row],[Account_key]],tbl_COA[Account_key],tbl_COA[SubClass],"Not Found")</f>
        <v>Liabilities</v>
      </c>
      <c r="I7594" t="str">
        <f>_xlfn.XLOOKUP(tbl_GL[[#This Row],[Account_key]],tbl_COA[Account_key],tbl_COA[SubClass2],"Not Found")</f>
        <v>Current Liabilities</v>
      </c>
      <c r="J7594" t="str">
        <f>_xlfn.XLOOKUP(tbl_GL[[#This Row],[Account_key]],tbl_COA[Account_key],tbl_COA[SubAccount],,0)</f>
        <v>Accrued Expenses</v>
      </c>
      <c r="K7594">
        <f>YEAR(tbl_GL[[#This Row],[Date]])</f>
        <v>2019</v>
      </c>
    </row>
    <row r="7595" spans="1:11" x14ac:dyDescent="0.35">
      <c r="A7595">
        <v>1215.2</v>
      </c>
      <c r="B7595" s="24">
        <v>43774</v>
      </c>
      <c r="C7595">
        <v>3</v>
      </c>
      <c r="D7595" s="13">
        <v>320</v>
      </c>
      <c r="E7595" s="13" t="s">
        <v>97</v>
      </c>
      <c r="F7595" s="17">
        <v>-2321</v>
      </c>
      <c r="G7595" t="str">
        <f>_xlfn.XLOOKUP(tbl_GL[[#This Row],[Account_key]],tbl_COA[Account_key],tbl_COA[Class],"Not Found")</f>
        <v>Operating account</v>
      </c>
      <c r="H7595" t="str">
        <f>_xlfn.XLOOKUP(tbl_GL[[#This Row],[Account_key]],tbl_COA[Account_key],tbl_COA[SubClass],"Not Found")</f>
        <v>Operating Expenses</v>
      </c>
      <c r="I7595" t="str">
        <f>_xlfn.XLOOKUP(tbl_GL[[#This Row],[Account_key]],tbl_COA[Account_key],tbl_COA[SubClass2],"Not Found")</f>
        <v>Administration</v>
      </c>
      <c r="J7595" t="str">
        <f>_xlfn.XLOOKUP(tbl_GL[[#This Row],[Account_key]],tbl_COA[Account_key],tbl_COA[SubAccount],,0)</f>
        <v>Professional Services</v>
      </c>
      <c r="K7595">
        <f>YEAR(tbl_GL[[#This Row],[Date]])</f>
        <v>2019</v>
      </c>
    </row>
    <row r="7596" spans="1:11" x14ac:dyDescent="0.35">
      <c r="A7596">
        <v>1216.0999999999999</v>
      </c>
      <c r="B7596" s="24">
        <v>43774</v>
      </c>
      <c r="C7596">
        <v>3</v>
      </c>
      <c r="D7596" s="13">
        <v>120</v>
      </c>
      <c r="E7596" s="13" t="s">
        <v>97</v>
      </c>
      <c r="F7596" s="17">
        <v>2321</v>
      </c>
      <c r="G7596" t="str">
        <f>_xlfn.XLOOKUP(tbl_GL[[#This Row],[Account_key]],tbl_COA[Account_key],tbl_COA[Class],"Not Found")</f>
        <v>Liabilities and Owners Equity</v>
      </c>
      <c r="H7596" t="str">
        <f>_xlfn.XLOOKUP(tbl_GL[[#This Row],[Account_key]],tbl_COA[Account_key],tbl_COA[SubClass],"Not Found")</f>
        <v>Liabilities</v>
      </c>
      <c r="I7596" t="str">
        <f>_xlfn.XLOOKUP(tbl_GL[[#This Row],[Account_key]],tbl_COA[Account_key],tbl_COA[SubClass2],"Not Found")</f>
        <v>Current Liabilities</v>
      </c>
      <c r="J7596" t="str">
        <f>_xlfn.XLOOKUP(tbl_GL[[#This Row],[Account_key]],tbl_COA[Account_key],tbl_COA[SubAccount],,0)</f>
        <v>Accrued Expenses</v>
      </c>
      <c r="K7596">
        <f>YEAR(tbl_GL[[#This Row],[Date]])</f>
        <v>2019</v>
      </c>
    </row>
    <row r="7597" spans="1:11" x14ac:dyDescent="0.35">
      <c r="A7597">
        <v>1216.2</v>
      </c>
      <c r="B7597" s="24">
        <v>43774</v>
      </c>
      <c r="C7597">
        <v>3</v>
      </c>
      <c r="D7597" s="13">
        <v>10</v>
      </c>
      <c r="E7597" s="13" t="s">
        <v>118</v>
      </c>
      <c r="F7597" s="17">
        <v>2813</v>
      </c>
      <c r="G7597" t="str">
        <f>_xlfn.XLOOKUP(tbl_GL[[#This Row],[Account_key]],tbl_COA[Account_key],tbl_COA[Class],"Not Found")</f>
        <v>Assets</v>
      </c>
      <c r="H7597" t="str">
        <f>_xlfn.XLOOKUP(tbl_GL[[#This Row],[Account_key]],tbl_COA[Account_key],tbl_COA[SubClass],"Not Found")</f>
        <v>Assets</v>
      </c>
      <c r="I7597" t="str">
        <f>_xlfn.XLOOKUP(tbl_GL[[#This Row],[Account_key]],tbl_COA[Account_key],tbl_COA[SubClass2],"Not Found")</f>
        <v>Current Assets</v>
      </c>
      <c r="J7597" t="str">
        <f>_xlfn.XLOOKUP(tbl_GL[[#This Row],[Account_key]],tbl_COA[Account_key],tbl_COA[SubAccount],,0)</f>
        <v>Cash at Bank</v>
      </c>
      <c r="K7597">
        <f>YEAR(tbl_GL[[#This Row],[Date]])</f>
        <v>2019</v>
      </c>
    </row>
    <row r="7598" spans="1:11" x14ac:dyDescent="0.35">
      <c r="A7598">
        <v>1217.0999999999999</v>
      </c>
      <c r="B7598" s="24">
        <v>43774</v>
      </c>
      <c r="C7598">
        <v>3</v>
      </c>
      <c r="D7598" s="13">
        <v>431</v>
      </c>
      <c r="E7598" s="13" t="s">
        <v>118</v>
      </c>
      <c r="F7598" s="17">
        <v>2813</v>
      </c>
      <c r="G7598" t="str">
        <f>_xlfn.XLOOKUP(tbl_GL[[#This Row],[Account_key]],tbl_COA[Account_key],tbl_COA[Class],"Not Found")</f>
        <v>Non-operating</v>
      </c>
      <c r="H7598" t="str">
        <f>_xlfn.XLOOKUP(tbl_GL[[#This Row],[Account_key]],tbl_COA[Account_key],tbl_COA[SubClass],"Not Found")</f>
        <v>Dividend Income</v>
      </c>
      <c r="I7598" t="str">
        <f>_xlfn.XLOOKUP(tbl_GL[[#This Row],[Account_key]],tbl_COA[Account_key],tbl_COA[SubClass2],"Not Found")</f>
        <v>Dividend Income</v>
      </c>
      <c r="J7598" t="str">
        <f>_xlfn.XLOOKUP(tbl_GL[[#This Row],[Account_key]],tbl_COA[Account_key],tbl_COA[SubAccount],,0)</f>
        <v>Dividend Income</v>
      </c>
      <c r="K7598">
        <f>YEAR(tbl_GL[[#This Row],[Date]])</f>
        <v>2019</v>
      </c>
    </row>
    <row r="7599" spans="1:11" x14ac:dyDescent="0.35">
      <c r="A7599">
        <v>1217.2</v>
      </c>
      <c r="B7599" s="24">
        <v>43776</v>
      </c>
      <c r="C7599">
        <v>3</v>
      </c>
      <c r="D7599" s="13">
        <v>340</v>
      </c>
      <c r="E7599" s="13" t="s">
        <v>99</v>
      </c>
      <c r="F7599" s="17">
        <v>-142</v>
      </c>
      <c r="G7599" t="str">
        <f>_xlfn.XLOOKUP(tbl_GL[[#This Row],[Account_key]],tbl_COA[Account_key],tbl_COA[Class],"Not Found")</f>
        <v>Operating account</v>
      </c>
      <c r="H7599" t="str">
        <f>_xlfn.XLOOKUP(tbl_GL[[#This Row],[Account_key]],tbl_COA[Account_key],tbl_COA[SubClass],"Not Found")</f>
        <v>Operating Expenses</v>
      </c>
      <c r="I7599" t="str">
        <f>_xlfn.XLOOKUP(tbl_GL[[#This Row],[Account_key]],tbl_COA[Account_key],tbl_COA[SubClass2],"Not Found")</f>
        <v>Administration</v>
      </c>
      <c r="J7599" t="str">
        <f>_xlfn.XLOOKUP(tbl_GL[[#This Row],[Account_key]],tbl_COA[Account_key],tbl_COA[SubAccount],,0)</f>
        <v>Utilities</v>
      </c>
      <c r="K7599">
        <f>YEAR(tbl_GL[[#This Row],[Date]])</f>
        <v>2019</v>
      </c>
    </row>
    <row r="7600" spans="1:11" x14ac:dyDescent="0.35">
      <c r="A7600">
        <v>1218.0999999999999</v>
      </c>
      <c r="B7600" s="24">
        <v>43776</v>
      </c>
      <c r="C7600">
        <v>3</v>
      </c>
      <c r="D7600" s="13">
        <v>20</v>
      </c>
      <c r="E7600" s="13" t="s">
        <v>99</v>
      </c>
      <c r="F7600" s="17">
        <v>-142</v>
      </c>
      <c r="G7600" t="str">
        <f>_xlfn.XLOOKUP(tbl_GL[[#This Row],[Account_key]],tbl_COA[Account_key],tbl_COA[Class],"Not Found")</f>
        <v>Assets</v>
      </c>
      <c r="H7600" t="str">
        <f>_xlfn.XLOOKUP(tbl_GL[[#This Row],[Account_key]],tbl_COA[Account_key],tbl_COA[SubClass],"Not Found")</f>
        <v>Assets</v>
      </c>
      <c r="I7600" t="str">
        <f>_xlfn.XLOOKUP(tbl_GL[[#This Row],[Account_key]],tbl_COA[Account_key],tbl_COA[SubClass2],"Not Found")</f>
        <v>Current Assets</v>
      </c>
      <c r="J7600" t="str">
        <f>_xlfn.XLOOKUP(tbl_GL[[#This Row],[Account_key]],tbl_COA[Account_key],tbl_COA[SubAccount],,0)</f>
        <v>Cash in hand</v>
      </c>
      <c r="K7600">
        <f>YEAR(tbl_GL[[#This Row],[Date]])</f>
        <v>2019</v>
      </c>
    </row>
    <row r="7601" spans="1:11" x14ac:dyDescent="0.35">
      <c r="A7601">
        <v>1218.2</v>
      </c>
      <c r="B7601" s="24">
        <v>43776</v>
      </c>
      <c r="C7601">
        <v>3</v>
      </c>
      <c r="D7601" s="13">
        <v>10</v>
      </c>
      <c r="E7601" s="13" t="s">
        <v>98</v>
      </c>
      <c r="F7601" s="17">
        <v>-2088</v>
      </c>
      <c r="G7601" t="str">
        <f>_xlfn.XLOOKUP(tbl_GL[[#This Row],[Account_key]],tbl_COA[Account_key],tbl_COA[Class],"Not Found")</f>
        <v>Assets</v>
      </c>
      <c r="H7601" t="str">
        <f>_xlfn.XLOOKUP(tbl_GL[[#This Row],[Account_key]],tbl_COA[Account_key],tbl_COA[SubClass],"Not Found")</f>
        <v>Assets</v>
      </c>
      <c r="I7601" t="str">
        <f>_xlfn.XLOOKUP(tbl_GL[[#This Row],[Account_key]],tbl_COA[Account_key],tbl_COA[SubClass2],"Not Found")</f>
        <v>Current Assets</v>
      </c>
      <c r="J7601" t="str">
        <f>_xlfn.XLOOKUP(tbl_GL[[#This Row],[Account_key]],tbl_COA[Account_key],tbl_COA[SubAccount],,0)</f>
        <v>Cash at Bank</v>
      </c>
      <c r="K7601">
        <f>YEAR(tbl_GL[[#This Row],[Date]])</f>
        <v>2019</v>
      </c>
    </row>
    <row r="7602" spans="1:11" x14ac:dyDescent="0.35">
      <c r="A7602">
        <v>1219.0999999999999</v>
      </c>
      <c r="B7602" s="24">
        <v>43776</v>
      </c>
      <c r="C7602">
        <v>3</v>
      </c>
      <c r="D7602" s="13">
        <v>120</v>
      </c>
      <c r="E7602" s="13" t="s">
        <v>98</v>
      </c>
      <c r="F7602" s="17">
        <v>-2088</v>
      </c>
      <c r="G7602" t="str">
        <f>_xlfn.XLOOKUP(tbl_GL[[#This Row],[Account_key]],tbl_COA[Account_key],tbl_COA[Class],"Not Found")</f>
        <v>Liabilities and Owners Equity</v>
      </c>
      <c r="H7602" t="str">
        <f>_xlfn.XLOOKUP(tbl_GL[[#This Row],[Account_key]],tbl_COA[Account_key],tbl_COA[SubClass],"Not Found")</f>
        <v>Liabilities</v>
      </c>
      <c r="I7602" t="str">
        <f>_xlfn.XLOOKUP(tbl_GL[[#This Row],[Account_key]],tbl_COA[Account_key],tbl_COA[SubClass2],"Not Found")</f>
        <v>Current Liabilities</v>
      </c>
      <c r="J7602" t="str">
        <f>_xlfn.XLOOKUP(tbl_GL[[#This Row],[Account_key]],tbl_COA[Account_key],tbl_COA[SubAccount],,0)</f>
        <v>Accrued Expenses</v>
      </c>
      <c r="K7602">
        <f>YEAR(tbl_GL[[#This Row],[Date]])</f>
        <v>2019</v>
      </c>
    </row>
    <row r="7603" spans="1:11" x14ac:dyDescent="0.35">
      <c r="A7603">
        <v>1219.2</v>
      </c>
      <c r="B7603" s="24">
        <v>43776</v>
      </c>
      <c r="C7603">
        <v>3</v>
      </c>
      <c r="D7603" s="13">
        <v>10</v>
      </c>
      <c r="E7603" s="13" t="s">
        <v>84</v>
      </c>
      <c r="F7603" s="17">
        <v>-28350</v>
      </c>
      <c r="G7603" t="str">
        <f>_xlfn.XLOOKUP(tbl_GL[[#This Row],[Account_key]],tbl_COA[Account_key],tbl_COA[Class],"Not Found")</f>
        <v>Assets</v>
      </c>
      <c r="H7603" t="str">
        <f>_xlfn.XLOOKUP(tbl_GL[[#This Row],[Account_key]],tbl_COA[Account_key],tbl_COA[SubClass],"Not Found")</f>
        <v>Assets</v>
      </c>
      <c r="I7603" t="str">
        <f>_xlfn.XLOOKUP(tbl_GL[[#This Row],[Account_key]],tbl_COA[Account_key],tbl_COA[SubClass2],"Not Found")</f>
        <v>Current Assets</v>
      </c>
      <c r="J7603" t="str">
        <f>_xlfn.XLOOKUP(tbl_GL[[#This Row],[Account_key]],tbl_COA[Account_key],tbl_COA[SubAccount],,0)</f>
        <v>Cash at Bank</v>
      </c>
      <c r="K7603">
        <f>YEAR(tbl_GL[[#This Row],[Date]])</f>
        <v>2019</v>
      </c>
    </row>
    <row r="7604" spans="1:11" x14ac:dyDescent="0.35">
      <c r="A7604">
        <v>1220.0999999999999</v>
      </c>
      <c r="B7604" s="24">
        <v>43776</v>
      </c>
      <c r="C7604">
        <v>3</v>
      </c>
      <c r="D7604" s="13">
        <v>110</v>
      </c>
      <c r="E7604" s="13" t="s">
        <v>84</v>
      </c>
      <c r="F7604" s="17">
        <v>-28350</v>
      </c>
      <c r="G7604" t="str">
        <f>_xlfn.XLOOKUP(tbl_GL[[#This Row],[Account_key]],tbl_COA[Account_key],tbl_COA[Class],"Not Found")</f>
        <v>Liabilities and Owners Equity</v>
      </c>
      <c r="H7604" t="str">
        <f>_xlfn.XLOOKUP(tbl_GL[[#This Row],[Account_key]],tbl_COA[Account_key],tbl_COA[SubClass],"Not Found")</f>
        <v>Liabilities</v>
      </c>
      <c r="I7604" t="str">
        <f>_xlfn.XLOOKUP(tbl_GL[[#This Row],[Account_key]],tbl_COA[Account_key],tbl_COA[SubClass2],"Not Found")</f>
        <v>Current Liabilities</v>
      </c>
      <c r="J7604" t="str">
        <f>_xlfn.XLOOKUP(tbl_GL[[#This Row],[Account_key]],tbl_COA[Account_key],tbl_COA[SubAccount],,0)</f>
        <v>Trade Payables</v>
      </c>
      <c r="K7604">
        <f>YEAR(tbl_GL[[#This Row],[Date]])</f>
        <v>2019</v>
      </c>
    </row>
    <row r="7605" spans="1:11" x14ac:dyDescent="0.35">
      <c r="A7605">
        <v>1220.2</v>
      </c>
      <c r="B7605" s="24">
        <v>43777</v>
      </c>
      <c r="C7605">
        <v>3</v>
      </c>
      <c r="D7605" s="13">
        <v>350</v>
      </c>
      <c r="E7605" s="13" t="s">
        <v>97</v>
      </c>
      <c r="F7605" s="17">
        <v>-1895</v>
      </c>
      <c r="G7605" t="str">
        <f>_xlfn.XLOOKUP(tbl_GL[[#This Row],[Account_key]],tbl_COA[Account_key],tbl_COA[Class],"Not Found")</f>
        <v>Operating account</v>
      </c>
      <c r="H7605" t="str">
        <f>_xlfn.XLOOKUP(tbl_GL[[#This Row],[Account_key]],tbl_COA[Account_key],tbl_COA[SubClass],"Not Found")</f>
        <v>Operating Expenses</v>
      </c>
      <c r="I7605" t="str">
        <f>_xlfn.XLOOKUP(tbl_GL[[#This Row],[Account_key]],tbl_COA[Account_key],tbl_COA[SubClass2],"Not Found")</f>
        <v>Administration</v>
      </c>
      <c r="J7605" t="str">
        <f>_xlfn.XLOOKUP(tbl_GL[[#This Row],[Account_key]],tbl_COA[Account_key],tbl_COA[SubAccount],,0)</f>
        <v>Other Expenses</v>
      </c>
      <c r="K7605">
        <f>YEAR(tbl_GL[[#This Row],[Date]])</f>
        <v>2019</v>
      </c>
    </row>
    <row r="7606" spans="1:11" x14ac:dyDescent="0.35">
      <c r="A7606">
        <v>1221.0999999999999</v>
      </c>
      <c r="B7606" s="24">
        <v>43777</v>
      </c>
      <c r="C7606">
        <v>3</v>
      </c>
      <c r="D7606" s="13">
        <v>120</v>
      </c>
      <c r="E7606" s="13" t="s">
        <v>97</v>
      </c>
      <c r="F7606" s="17">
        <v>1895</v>
      </c>
      <c r="G7606" t="str">
        <f>_xlfn.XLOOKUP(tbl_GL[[#This Row],[Account_key]],tbl_COA[Account_key],tbl_COA[Class],"Not Found")</f>
        <v>Liabilities and Owners Equity</v>
      </c>
      <c r="H7606" t="str">
        <f>_xlfn.XLOOKUP(tbl_GL[[#This Row],[Account_key]],tbl_COA[Account_key],tbl_COA[SubClass],"Not Found")</f>
        <v>Liabilities</v>
      </c>
      <c r="I7606" t="str">
        <f>_xlfn.XLOOKUP(tbl_GL[[#This Row],[Account_key]],tbl_COA[Account_key],tbl_COA[SubClass2],"Not Found")</f>
        <v>Current Liabilities</v>
      </c>
      <c r="J7606" t="str">
        <f>_xlfn.XLOOKUP(tbl_GL[[#This Row],[Account_key]],tbl_COA[Account_key],tbl_COA[SubAccount],,0)</f>
        <v>Accrued Expenses</v>
      </c>
      <c r="K7606">
        <f>YEAR(tbl_GL[[#This Row],[Date]])</f>
        <v>2019</v>
      </c>
    </row>
    <row r="7607" spans="1:11" x14ac:dyDescent="0.35">
      <c r="A7607">
        <v>1221.2</v>
      </c>
      <c r="B7607" s="24">
        <v>43777</v>
      </c>
      <c r="C7607">
        <v>3</v>
      </c>
      <c r="D7607" s="13">
        <v>10</v>
      </c>
      <c r="E7607" s="13" t="s">
        <v>98</v>
      </c>
      <c r="F7607" s="17">
        <v>-2031</v>
      </c>
      <c r="G7607" t="str">
        <f>_xlfn.XLOOKUP(tbl_GL[[#This Row],[Account_key]],tbl_COA[Account_key],tbl_COA[Class],"Not Found")</f>
        <v>Assets</v>
      </c>
      <c r="H7607" t="str">
        <f>_xlfn.XLOOKUP(tbl_GL[[#This Row],[Account_key]],tbl_COA[Account_key],tbl_COA[SubClass],"Not Found")</f>
        <v>Assets</v>
      </c>
      <c r="I7607" t="str">
        <f>_xlfn.XLOOKUP(tbl_GL[[#This Row],[Account_key]],tbl_COA[Account_key],tbl_COA[SubClass2],"Not Found")</f>
        <v>Current Assets</v>
      </c>
      <c r="J7607" t="str">
        <f>_xlfn.XLOOKUP(tbl_GL[[#This Row],[Account_key]],tbl_COA[Account_key],tbl_COA[SubAccount],,0)</f>
        <v>Cash at Bank</v>
      </c>
      <c r="K7607">
        <f>YEAR(tbl_GL[[#This Row],[Date]])</f>
        <v>2019</v>
      </c>
    </row>
    <row r="7608" spans="1:11" x14ac:dyDescent="0.35">
      <c r="A7608">
        <v>1222.0999999999999</v>
      </c>
      <c r="B7608" s="24">
        <v>43777</v>
      </c>
      <c r="C7608">
        <v>3</v>
      </c>
      <c r="D7608" s="13">
        <v>120</v>
      </c>
      <c r="E7608" s="13" t="s">
        <v>98</v>
      </c>
      <c r="F7608" s="17">
        <v>-2031</v>
      </c>
      <c r="G7608" t="str">
        <f>_xlfn.XLOOKUP(tbl_GL[[#This Row],[Account_key]],tbl_COA[Account_key],tbl_COA[Class],"Not Found")</f>
        <v>Liabilities and Owners Equity</v>
      </c>
      <c r="H7608" t="str">
        <f>_xlfn.XLOOKUP(tbl_GL[[#This Row],[Account_key]],tbl_COA[Account_key],tbl_COA[SubClass],"Not Found")</f>
        <v>Liabilities</v>
      </c>
      <c r="I7608" t="str">
        <f>_xlfn.XLOOKUP(tbl_GL[[#This Row],[Account_key]],tbl_COA[Account_key],tbl_COA[SubClass2],"Not Found")</f>
        <v>Current Liabilities</v>
      </c>
      <c r="J7608" t="str">
        <f>_xlfn.XLOOKUP(tbl_GL[[#This Row],[Account_key]],tbl_COA[Account_key],tbl_COA[SubAccount],,0)</f>
        <v>Accrued Expenses</v>
      </c>
      <c r="K7608">
        <f>YEAR(tbl_GL[[#This Row],[Date]])</f>
        <v>2019</v>
      </c>
    </row>
    <row r="7609" spans="1:11" x14ac:dyDescent="0.35">
      <c r="A7609">
        <v>1222.2</v>
      </c>
      <c r="B7609" s="24">
        <v>43778</v>
      </c>
      <c r="C7609">
        <v>3</v>
      </c>
      <c r="D7609" s="13">
        <v>260</v>
      </c>
      <c r="E7609" s="13" t="s">
        <v>83</v>
      </c>
      <c r="F7609" s="17">
        <v>431</v>
      </c>
      <c r="G7609" t="str">
        <f>_xlfn.XLOOKUP(tbl_GL[[#This Row],[Account_key]],tbl_COA[Account_key],tbl_COA[Class],"Not Found")</f>
        <v>Operating account</v>
      </c>
      <c r="H7609" t="str">
        <f>_xlfn.XLOOKUP(tbl_GL[[#This Row],[Account_key]],tbl_COA[Account_key],tbl_COA[SubClass],"Not Found")</f>
        <v>Operating Expenses</v>
      </c>
      <c r="I7609" t="str">
        <f>_xlfn.XLOOKUP(tbl_GL[[#This Row],[Account_key]],tbl_COA[Account_key],tbl_COA[SubClass2],"Not Found")</f>
        <v>Marketing</v>
      </c>
      <c r="J7609" t="str">
        <f>_xlfn.XLOOKUP(tbl_GL[[#This Row],[Account_key]],tbl_COA[Account_key],tbl_COA[SubAccount],,0)</f>
        <v>Commissions</v>
      </c>
      <c r="K7609">
        <f>YEAR(tbl_GL[[#This Row],[Date]])</f>
        <v>2019</v>
      </c>
    </row>
    <row r="7610" spans="1:11" x14ac:dyDescent="0.35">
      <c r="A7610">
        <v>1223.0999999999999</v>
      </c>
      <c r="B7610" s="24">
        <v>43778</v>
      </c>
      <c r="C7610">
        <v>3</v>
      </c>
      <c r="D7610" s="13">
        <v>20</v>
      </c>
      <c r="E7610" s="13" t="s">
        <v>83</v>
      </c>
      <c r="F7610" s="17">
        <v>431</v>
      </c>
      <c r="G7610" t="str">
        <f>_xlfn.XLOOKUP(tbl_GL[[#This Row],[Account_key]],tbl_COA[Account_key],tbl_COA[Class],"Not Found")</f>
        <v>Assets</v>
      </c>
      <c r="H7610" t="str">
        <f>_xlfn.XLOOKUP(tbl_GL[[#This Row],[Account_key]],tbl_COA[Account_key],tbl_COA[SubClass],"Not Found")</f>
        <v>Assets</v>
      </c>
      <c r="I7610" t="str">
        <f>_xlfn.XLOOKUP(tbl_GL[[#This Row],[Account_key]],tbl_COA[Account_key],tbl_COA[SubClass2],"Not Found")</f>
        <v>Current Assets</v>
      </c>
      <c r="J7610" t="str">
        <f>_xlfn.XLOOKUP(tbl_GL[[#This Row],[Account_key]],tbl_COA[Account_key],tbl_COA[SubAccount],,0)</f>
        <v>Cash in hand</v>
      </c>
      <c r="K7610">
        <f>YEAR(tbl_GL[[#This Row],[Date]])</f>
        <v>2019</v>
      </c>
    </row>
    <row r="7611" spans="1:11" x14ac:dyDescent="0.35">
      <c r="A7611">
        <v>1223.2</v>
      </c>
      <c r="B7611" s="24">
        <v>43778</v>
      </c>
      <c r="C7611">
        <v>3</v>
      </c>
      <c r="D7611" s="13">
        <v>230</v>
      </c>
      <c r="E7611" s="13" t="s">
        <v>4</v>
      </c>
      <c r="F7611" s="17">
        <v>-967</v>
      </c>
      <c r="G7611" t="str">
        <f>_xlfn.XLOOKUP(tbl_GL[[#This Row],[Account_key]],tbl_COA[Account_key],tbl_COA[Class],"Not Found")</f>
        <v>Trading account</v>
      </c>
      <c r="H7611" t="str">
        <f>_xlfn.XLOOKUP(tbl_GL[[#This Row],[Account_key]],tbl_COA[Account_key],tbl_COA[SubClass],"Not Found")</f>
        <v>Cost of Sales</v>
      </c>
      <c r="I7611" t="str">
        <f>_xlfn.XLOOKUP(tbl_GL[[#This Row],[Account_key]],tbl_COA[Account_key],tbl_COA[SubClass2],"Not Found")</f>
        <v>Cost of Sales</v>
      </c>
      <c r="J7611" t="str">
        <f>_xlfn.XLOOKUP(tbl_GL[[#This Row],[Account_key]],tbl_COA[Account_key],tbl_COA[SubAccount],,0)</f>
        <v>Cost of Sales</v>
      </c>
      <c r="K7611">
        <f>YEAR(tbl_GL[[#This Row],[Date]])</f>
        <v>2019</v>
      </c>
    </row>
    <row r="7612" spans="1:11" x14ac:dyDescent="0.35">
      <c r="A7612">
        <v>1224.0999999999999</v>
      </c>
      <c r="B7612" s="24">
        <v>43778</v>
      </c>
      <c r="C7612">
        <v>3</v>
      </c>
      <c r="D7612" s="13">
        <v>60</v>
      </c>
      <c r="E7612" s="13" t="s">
        <v>4</v>
      </c>
      <c r="F7612" s="17">
        <v>-967</v>
      </c>
      <c r="G7612" t="str">
        <f>_xlfn.XLOOKUP(tbl_GL[[#This Row],[Account_key]],tbl_COA[Account_key],tbl_COA[Class],"Not Found")</f>
        <v>Assets</v>
      </c>
      <c r="H7612" t="str">
        <f>_xlfn.XLOOKUP(tbl_GL[[#This Row],[Account_key]],tbl_COA[Account_key],tbl_COA[SubClass],"Not Found")</f>
        <v>Assets</v>
      </c>
      <c r="I7612" t="str">
        <f>_xlfn.XLOOKUP(tbl_GL[[#This Row],[Account_key]],tbl_COA[Account_key],tbl_COA[SubClass2],"Not Found")</f>
        <v>Current Assets</v>
      </c>
      <c r="J7612" t="str">
        <f>_xlfn.XLOOKUP(tbl_GL[[#This Row],[Account_key]],tbl_COA[Account_key],tbl_COA[SubAccount],,0)</f>
        <v>Inventory</v>
      </c>
      <c r="K7612">
        <f>YEAR(tbl_GL[[#This Row],[Date]])</f>
        <v>2019</v>
      </c>
    </row>
    <row r="7613" spans="1:11" x14ac:dyDescent="0.35">
      <c r="A7613">
        <v>1224.2</v>
      </c>
      <c r="B7613" s="24">
        <v>43778</v>
      </c>
      <c r="C7613">
        <v>3</v>
      </c>
      <c r="D7613" s="13">
        <v>210</v>
      </c>
      <c r="E7613" s="13" t="s">
        <v>7</v>
      </c>
      <c r="F7613" s="17">
        <v>3434</v>
      </c>
      <c r="G7613" t="str">
        <f>_xlfn.XLOOKUP(tbl_GL[[#This Row],[Account_key]],tbl_COA[Account_key],tbl_COA[Class],"Not Found")</f>
        <v>Trading account</v>
      </c>
      <c r="H7613" t="str">
        <f>_xlfn.XLOOKUP(tbl_GL[[#This Row],[Account_key]],tbl_COA[Account_key],tbl_COA[SubClass],"Not Found")</f>
        <v>Sales</v>
      </c>
      <c r="I7613" t="str">
        <f>_xlfn.XLOOKUP(tbl_GL[[#This Row],[Account_key]],tbl_COA[Account_key],tbl_COA[SubClass2],"Not Found")</f>
        <v>Sales</v>
      </c>
      <c r="J7613" t="str">
        <f>_xlfn.XLOOKUP(tbl_GL[[#This Row],[Account_key]],tbl_COA[Account_key],tbl_COA[SubAccount],,0)</f>
        <v>Sales</v>
      </c>
      <c r="K7613">
        <f>YEAR(tbl_GL[[#This Row],[Date]])</f>
        <v>2019</v>
      </c>
    </row>
    <row r="7614" spans="1:11" x14ac:dyDescent="0.35">
      <c r="A7614">
        <v>1225.0999999999999</v>
      </c>
      <c r="B7614" s="24">
        <v>43778</v>
      </c>
      <c r="C7614">
        <v>3</v>
      </c>
      <c r="D7614" s="13">
        <v>10</v>
      </c>
      <c r="E7614" s="13" t="s">
        <v>7</v>
      </c>
      <c r="F7614" s="17">
        <v>3434</v>
      </c>
      <c r="G7614" t="str">
        <f>_xlfn.XLOOKUP(tbl_GL[[#This Row],[Account_key]],tbl_COA[Account_key],tbl_COA[Class],"Not Found")</f>
        <v>Assets</v>
      </c>
      <c r="H7614" t="str">
        <f>_xlfn.XLOOKUP(tbl_GL[[#This Row],[Account_key]],tbl_COA[Account_key],tbl_COA[SubClass],"Not Found")</f>
        <v>Assets</v>
      </c>
      <c r="I7614" t="str">
        <f>_xlfn.XLOOKUP(tbl_GL[[#This Row],[Account_key]],tbl_COA[Account_key],tbl_COA[SubClass2],"Not Found")</f>
        <v>Current Assets</v>
      </c>
      <c r="J7614" t="str">
        <f>_xlfn.XLOOKUP(tbl_GL[[#This Row],[Account_key]],tbl_COA[Account_key],tbl_COA[SubAccount],,0)</f>
        <v>Cash at Bank</v>
      </c>
      <c r="K7614">
        <f>YEAR(tbl_GL[[#This Row],[Date]])</f>
        <v>2019</v>
      </c>
    </row>
    <row r="7615" spans="1:11" x14ac:dyDescent="0.35">
      <c r="A7615">
        <v>1225.2</v>
      </c>
      <c r="B7615" s="24">
        <v>43778</v>
      </c>
      <c r="C7615">
        <v>3</v>
      </c>
      <c r="D7615" s="13">
        <v>230</v>
      </c>
      <c r="E7615" s="13" t="s">
        <v>4</v>
      </c>
      <c r="F7615" s="17">
        <v>-4036</v>
      </c>
      <c r="G7615" t="str">
        <f>_xlfn.XLOOKUP(tbl_GL[[#This Row],[Account_key]],tbl_COA[Account_key],tbl_COA[Class],"Not Found")</f>
        <v>Trading account</v>
      </c>
      <c r="H7615" t="str">
        <f>_xlfn.XLOOKUP(tbl_GL[[#This Row],[Account_key]],tbl_COA[Account_key],tbl_COA[SubClass],"Not Found")</f>
        <v>Cost of Sales</v>
      </c>
      <c r="I7615" t="str">
        <f>_xlfn.XLOOKUP(tbl_GL[[#This Row],[Account_key]],tbl_COA[Account_key],tbl_COA[SubClass2],"Not Found")</f>
        <v>Cost of Sales</v>
      </c>
      <c r="J7615" t="str">
        <f>_xlfn.XLOOKUP(tbl_GL[[#This Row],[Account_key]],tbl_COA[Account_key],tbl_COA[SubAccount],,0)</f>
        <v>Cost of Sales</v>
      </c>
      <c r="K7615">
        <f>YEAR(tbl_GL[[#This Row],[Date]])</f>
        <v>2019</v>
      </c>
    </row>
    <row r="7616" spans="1:11" x14ac:dyDescent="0.35">
      <c r="A7616">
        <v>1226.0999999999999</v>
      </c>
      <c r="B7616" s="24">
        <v>43778</v>
      </c>
      <c r="C7616">
        <v>3</v>
      </c>
      <c r="D7616" s="13">
        <v>60</v>
      </c>
      <c r="E7616" s="13" t="s">
        <v>4</v>
      </c>
      <c r="F7616" s="17">
        <v>-4036</v>
      </c>
      <c r="G7616" t="str">
        <f>_xlfn.XLOOKUP(tbl_GL[[#This Row],[Account_key]],tbl_COA[Account_key],tbl_COA[Class],"Not Found")</f>
        <v>Assets</v>
      </c>
      <c r="H7616" t="str">
        <f>_xlfn.XLOOKUP(tbl_GL[[#This Row],[Account_key]],tbl_COA[Account_key],tbl_COA[SubClass],"Not Found")</f>
        <v>Assets</v>
      </c>
      <c r="I7616" t="str">
        <f>_xlfn.XLOOKUP(tbl_GL[[#This Row],[Account_key]],tbl_COA[Account_key],tbl_COA[SubClass2],"Not Found")</f>
        <v>Current Assets</v>
      </c>
      <c r="J7616" t="str">
        <f>_xlfn.XLOOKUP(tbl_GL[[#This Row],[Account_key]],tbl_COA[Account_key],tbl_COA[SubAccount],,0)</f>
        <v>Inventory</v>
      </c>
      <c r="K7616">
        <f>YEAR(tbl_GL[[#This Row],[Date]])</f>
        <v>2019</v>
      </c>
    </row>
    <row r="7617" spans="1:11" x14ac:dyDescent="0.35">
      <c r="A7617">
        <v>1226.2</v>
      </c>
      <c r="B7617" s="24">
        <v>43778</v>
      </c>
      <c r="C7617">
        <v>3</v>
      </c>
      <c r="D7617" s="13">
        <v>30</v>
      </c>
      <c r="E7617" s="13" t="s">
        <v>80</v>
      </c>
      <c r="F7617" s="17">
        <v>-15575</v>
      </c>
      <c r="G7617" t="str">
        <f>_xlfn.XLOOKUP(tbl_GL[[#This Row],[Account_key]],tbl_COA[Account_key],tbl_COA[Class],"Not Found")</f>
        <v>Assets</v>
      </c>
      <c r="H7617" t="str">
        <f>_xlfn.XLOOKUP(tbl_GL[[#This Row],[Account_key]],tbl_COA[Account_key],tbl_COA[SubClass],"Not Found")</f>
        <v>Assets</v>
      </c>
      <c r="I7617" t="str">
        <f>_xlfn.XLOOKUP(tbl_GL[[#This Row],[Account_key]],tbl_COA[Account_key],tbl_COA[SubClass2],"Not Found")</f>
        <v>Current Assets</v>
      </c>
      <c r="J7617" t="str">
        <f>_xlfn.XLOOKUP(tbl_GL[[#This Row],[Account_key]],tbl_COA[Account_key],tbl_COA[SubAccount],,0)</f>
        <v>Trade Receivables</v>
      </c>
      <c r="K7617">
        <f>YEAR(tbl_GL[[#This Row],[Date]])</f>
        <v>2019</v>
      </c>
    </row>
    <row r="7618" spans="1:11" x14ac:dyDescent="0.35">
      <c r="A7618">
        <v>1227.0999999999999</v>
      </c>
      <c r="B7618" s="24">
        <v>43778</v>
      </c>
      <c r="C7618">
        <v>3</v>
      </c>
      <c r="D7618" s="13">
        <v>10</v>
      </c>
      <c r="E7618" s="13" t="s">
        <v>80</v>
      </c>
      <c r="F7618" s="17">
        <v>15575</v>
      </c>
      <c r="G7618" t="str">
        <f>_xlfn.XLOOKUP(tbl_GL[[#This Row],[Account_key]],tbl_COA[Account_key],tbl_COA[Class],"Not Found")</f>
        <v>Assets</v>
      </c>
      <c r="H7618" t="str">
        <f>_xlfn.XLOOKUP(tbl_GL[[#This Row],[Account_key]],tbl_COA[Account_key],tbl_COA[SubClass],"Not Found")</f>
        <v>Assets</v>
      </c>
      <c r="I7618" t="str">
        <f>_xlfn.XLOOKUP(tbl_GL[[#This Row],[Account_key]],tbl_COA[Account_key],tbl_COA[SubClass2],"Not Found")</f>
        <v>Current Assets</v>
      </c>
      <c r="J7618" t="str">
        <f>_xlfn.XLOOKUP(tbl_GL[[#This Row],[Account_key]],tbl_COA[Account_key],tbl_COA[SubAccount],,0)</f>
        <v>Cash at Bank</v>
      </c>
      <c r="K7618">
        <f>YEAR(tbl_GL[[#This Row],[Date]])</f>
        <v>2019</v>
      </c>
    </row>
    <row r="7619" spans="1:11" x14ac:dyDescent="0.35">
      <c r="A7619">
        <v>1227.2</v>
      </c>
      <c r="B7619" s="24">
        <v>43778</v>
      </c>
      <c r="C7619">
        <v>3</v>
      </c>
      <c r="D7619" s="13">
        <v>210</v>
      </c>
      <c r="E7619" s="13" t="s">
        <v>8</v>
      </c>
      <c r="F7619" s="17">
        <v>16184</v>
      </c>
      <c r="G7619" t="str">
        <f>_xlfn.XLOOKUP(tbl_GL[[#This Row],[Account_key]],tbl_COA[Account_key],tbl_COA[Class],"Not Found")</f>
        <v>Trading account</v>
      </c>
      <c r="H7619" t="str">
        <f>_xlfn.XLOOKUP(tbl_GL[[#This Row],[Account_key]],tbl_COA[Account_key],tbl_COA[SubClass],"Not Found")</f>
        <v>Sales</v>
      </c>
      <c r="I7619" t="str">
        <f>_xlfn.XLOOKUP(tbl_GL[[#This Row],[Account_key]],tbl_COA[Account_key],tbl_COA[SubClass2],"Not Found")</f>
        <v>Sales</v>
      </c>
      <c r="J7619" t="str">
        <f>_xlfn.XLOOKUP(tbl_GL[[#This Row],[Account_key]],tbl_COA[Account_key],tbl_COA[SubAccount],,0)</f>
        <v>Sales</v>
      </c>
      <c r="K7619">
        <f>YEAR(tbl_GL[[#This Row],[Date]])</f>
        <v>2019</v>
      </c>
    </row>
    <row r="7620" spans="1:11" x14ac:dyDescent="0.35">
      <c r="A7620">
        <v>1228.0999999999999</v>
      </c>
      <c r="B7620" s="24">
        <v>43778</v>
      </c>
      <c r="C7620">
        <v>3</v>
      </c>
      <c r="D7620" s="13">
        <v>30</v>
      </c>
      <c r="E7620" s="13" t="s">
        <v>8</v>
      </c>
      <c r="F7620" s="17">
        <v>16184</v>
      </c>
      <c r="G7620" t="str">
        <f>_xlfn.XLOOKUP(tbl_GL[[#This Row],[Account_key]],tbl_COA[Account_key],tbl_COA[Class],"Not Found")</f>
        <v>Assets</v>
      </c>
      <c r="H7620" t="str">
        <f>_xlfn.XLOOKUP(tbl_GL[[#This Row],[Account_key]],tbl_COA[Account_key],tbl_COA[SubClass],"Not Found")</f>
        <v>Assets</v>
      </c>
      <c r="I7620" t="str">
        <f>_xlfn.XLOOKUP(tbl_GL[[#This Row],[Account_key]],tbl_COA[Account_key],tbl_COA[SubClass2],"Not Found")</f>
        <v>Current Assets</v>
      </c>
      <c r="J7620" t="str">
        <f>_xlfn.XLOOKUP(tbl_GL[[#This Row],[Account_key]],tbl_COA[Account_key],tbl_COA[SubAccount],,0)</f>
        <v>Trade Receivables</v>
      </c>
      <c r="K7620">
        <f>YEAR(tbl_GL[[#This Row],[Date]])</f>
        <v>2019</v>
      </c>
    </row>
    <row r="7621" spans="1:11" x14ac:dyDescent="0.35">
      <c r="A7621">
        <v>1228.2</v>
      </c>
      <c r="B7621" s="24">
        <v>43780</v>
      </c>
      <c r="C7621">
        <v>3</v>
      </c>
      <c r="D7621" s="13">
        <v>30</v>
      </c>
      <c r="E7621" s="13" t="s">
        <v>80</v>
      </c>
      <c r="F7621" s="17">
        <v>-15555</v>
      </c>
      <c r="G7621" t="str">
        <f>_xlfn.XLOOKUP(tbl_GL[[#This Row],[Account_key]],tbl_COA[Account_key],tbl_COA[Class],"Not Found")</f>
        <v>Assets</v>
      </c>
      <c r="H7621" t="str">
        <f>_xlfn.XLOOKUP(tbl_GL[[#This Row],[Account_key]],tbl_COA[Account_key],tbl_COA[SubClass],"Not Found")</f>
        <v>Assets</v>
      </c>
      <c r="I7621" t="str">
        <f>_xlfn.XLOOKUP(tbl_GL[[#This Row],[Account_key]],tbl_COA[Account_key],tbl_COA[SubClass2],"Not Found")</f>
        <v>Current Assets</v>
      </c>
      <c r="J7621" t="str">
        <f>_xlfn.XLOOKUP(tbl_GL[[#This Row],[Account_key]],tbl_COA[Account_key],tbl_COA[SubAccount],,0)</f>
        <v>Trade Receivables</v>
      </c>
      <c r="K7621">
        <f>YEAR(tbl_GL[[#This Row],[Date]])</f>
        <v>2019</v>
      </c>
    </row>
    <row r="7622" spans="1:11" x14ac:dyDescent="0.35">
      <c r="A7622">
        <v>1229.0999999999999</v>
      </c>
      <c r="B7622" s="24">
        <v>43780</v>
      </c>
      <c r="C7622">
        <v>3</v>
      </c>
      <c r="D7622" s="13">
        <v>10</v>
      </c>
      <c r="E7622" s="13" t="s">
        <v>80</v>
      </c>
      <c r="F7622" s="17">
        <v>15555</v>
      </c>
      <c r="G7622" t="str">
        <f>_xlfn.XLOOKUP(tbl_GL[[#This Row],[Account_key]],tbl_COA[Account_key],tbl_COA[Class],"Not Found")</f>
        <v>Assets</v>
      </c>
      <c r="H7622" t="str">
        <f>_xlfn.XLOOKUP(tbl_GL[[#This Row],[Account_key]],tbl_COA[Account_key],tbl_COA[SubClass],"Not Found")</f>
        <v>Assets</v>
      </c>
      <c r="I7622" t="str">
        <f>_xlfn.XLOOKUP(tbl_GL[[#This Row],[Account_key]],tbl_COA[Account_key],tbl_COA[SubClass2],"Not Found")</f>
        <v>Current Assets</v>
      </c>
      <c r="J7622" t="str">
        <f>_xlfn.XLOOKUP(tbl_GL[[#This Row],[Account_key]],tbl_COA[Account_key],tbl_COA[SubAccount],,0)</f>
        <v>Cash at Bank</v>
      </c>
      <c r="K7622">
        <f>YEAR(tbl_GL[[#This Row],[Date]])</f>
        <v>2019</v>
      </c>
    </row>
    <row r="7623" spans="1:11" x14ac:dyDescent="0.35">
      <c r="A7623">
        <v>1229.2</v>
      </c>
      <c r="B7623" s="24">
        <v>43781</v>
      </c>
      <c r="C7623">
        <v>3</v>
      </c>
      <c r="D7623" s="13">
        <v>10</v>
      </c>
      <c r="E7623" s="13" t="s">
        <v>98</v>
      </c>
      <c r="F7623" s="17">
        <v>-1642</v>
      </c>
      <c r="G7623" t="str">
        <f>_xlfn.XLOOKUP(tbl_GL[[#This Row],[Account_key]],tbl_COA[Account_key],tbl_COA[Class],"Not Found")</f>
        <v>Assets</v>
      </c>
      <c r="H7623" t="str">
        <f>_xlfn.XLOOKUP(tbl_GL[[#This Row],[Account_key]],tbl_COA[Account_key],tbl_COA[SubClass],"Not Found")</f>
        <v>Assets</v>
      </c>
      <c r="I7623" t="str">
        <f>_xlfn.XLOOKUP(tbl_GL[[#This Row],[Account_key]],tbl_COA[Account_key],tbl_COA[SubClass2],"Not Found")</f>
        <v>Current Assets</v>
      </c>
      <c r="J7623" t="str">
        <f>_xlfn.XLOOKUP(tbl_GL[[#This Row],[Account_key]],tbl_COA[Account_key],tbl_COA[SubAccount],,0)</f>
        <v>Cash at Bank</v>
      </c>
      <c r="K7623">
        <f>YEAR(tbl_GL[[#This Row],[Date]])</f>
        <v>2019</v>
      </c>
    </row>
    <row r="7624" spans="1:11" x14ac:dyDescent="0.35">
      <c r="A7624">
        <v>1230.0999999999999</v>
      </c>
      <c r="B7624" s="24">
        <v>43781</v>
      </c>
      <c r="C7624">
        <v>3</v>
      </c>
      <c r="D7624" s="13">
        <v>120</v>
      </c>
      <c r="E7624" s="13" t="s">
        <v>98</v>
      </c>
      <c r="F7624" s="17">
        <v>-1642</v>
      </c>
      <c r="G7624" t="str">
        <f>_xlfn.XLOOKUP(tbl_GL[[#This Row],[Account_key]],tbl_COA[Account_key],tbl_COA[Class],"Not Found")</f>
        <v>Liabilities and Owners Equity</v>
      </c>
      <c r="H7624" t="str">
        <f>_xlfn.XLOOKUP(tbl_GL[[#This Row],[Account_key]],tbl_COA[Account_key],tbl_COA[SubClass],"Not Found")</f>
        <v>Liabilities</v>
      </c>
      <c r="I7624" t="str">
        <f>_xlfn.XLOOKUP(tbl_GL[[#This Row],[Account_key]],tbl_COA[Account_key],tbl_COA[SubClass2],"Not Found")</f>
        <v>Current Liabilities</v>
      </c>
      <c r="J7624" t="str">
        <f>_xlfn.XLOOKUP(tbl_GL[[#This Row],[Account_key]],tbl_COA[Account_key],tbl_COA[SubAccount],,0)</f>
        <v>Accrued Expenses</v>
      </c>
      <c r="K7624">
        <f>YEAR(tbl_GL[[#This Row],[Date]])</f>
        <v>2019</v>
      </c>
    </row>
    <row r="7625" spans="1:11" x14ac:dyDescent="0.35">
      <c r="A7625">
        <v>1230.2</v>
      </c>
      <c r="B7625" s="24">
        <v>43781</v>
      </c>
      <c r="C7625">
        <v>3</v>
      </c>
      <c r="D7625" s="13">
        <v>10</v>
      </c>
      <c r="E7625" s="13" t="s">
        <v>98</v>
      </c>
      <c r="F7625" s="17">
        <v>-1792</v>
      </c>
      <c r="G7625" t="str">
        <f>_xlfn.XLOOKUP(tbl_GL[[#This Row],[Account_key]],tbl_COA[Account_key],tbl_COA[Class],"Not Found")</f>
        <v>Assets</v>
      </c>
      <c r="H7625" t="str">
        <f>_xlfn.XLOOKUP(tbl_GL[[#This Row],[Account_key]],tbl_COA[Account_key],tbl_COA[SubClass],"Not Found")</f>
        <v>Assets</v>
      </c>
      <c r="I7625" t="str">
        <f>_xlfn.XLOOKUP(tbl_GL[[#This Row],[Account_key]],tbl_COA[Account_key],tbl_COA[SubClass2],"Not Found")</f>
        <v>Current Assets</v>
      </c>
      <c r="J7625" t="str">
        <f>_xlfn.XLOOKUP(tbl_GL[[#This Row],[Account_key]],tbl_COA[Account_key],tbl_COA[SubAccount],,0)</f>
        <v>Cash at Bank</v>
      </c>
      <c r="K7625">
        <f>YEAR(tbl_GL[[#This Row],[Date]])</f>
        <v>2019</v>
      </c>
    </row>
    <row r="7626" spans="1:11" x14ac:dyDescent="0.35">
      <c r="A7626">
        <v>1231.0999999999999</v>
      </c>
      <c r="B7626" s="24">
        <v>43781</v>
      </c>
      <c r="C7626">
        <v>3</v>
      </c>
      <c r="D7626" s="13">
        <v>120</v>
      </c>
      <c r="E7626" s="13" t="s">
        <v>98</v>
      </c>
      <c r="F7626" s="17">
        <v>-1792</v>
      </c>
      <c r="G7626" t="str">
        <f>_xlfn.XLOOKUP(tbl_GL[[#This Row],[Account_key]],tbl_COA[Account_key],tbl_COA[Class],"Not Found")</f>
        <v>Liabilities and Owners Equity</v>
      </c>
      <c r="H7626" t="str">
        <f>_xlfn.XLOOKUP(tbl_GL[[#This Row],[Account_key]],tbl_COA[Account_key],tbl_COA[SubClass],"Not Found")</f>
        <v>Liabilities</v>
      </c>
      <c r="I7626" t="str">
        <f>_xlfn.XLOOKUP(tbl_GL[[#This Row],[Account_key]],tbl_COA[Account_key],tbl_COA[SubClass2],"Not Found")</f>
        <v>Current Liabilities</v>
      </c>
      <c r="J7626" t="str">
        <f>_xlfn.XLOOKUP(tbl_GL[[#This Row],[Account_key]],tbl_COA[Account_key],tbl_COA[SubAccount],,0)</f>
        <v>Accrued Expenses</v>
      </c>
      <c r="K7626">
        <f>YEAR(tbl_GL[[#This Row],[Date]])</f>
        <v>2019</v>
      </c>
    </row>
    <row r="7627" spans="1:11" x14ac:dyDescent="0.35">
      <c r="A7627">
        <v>1231.2</v>
      </c>
      <c r="B7627" s="24">
        <v>43782</v>
      </c>
      <c r="C7627">
        <v>3</v>
      </c>
      <c r="D7627" s="13">
        <v>10</v>
      </c>
      <c r="E7627" s="13" t="s">
        <v>98</v>
      </c>
      <c r="F7627" s="17">
        <v>-1861</v>
      </c>
      <c r="G7627" t="str">
        <f>_xlfn.XLOOKUP(tbl_GL[[#This Row],[Account_key]],tbl_COA[Account_key],tbl_COA[Class],"Not Found")</f>
        <v>Assets</v>
      </c>
      <c r="H7627" t="str">
        <f>_xlfn.XLOOKUP(tbl_GL[[#This Row],[Account_key]],tbl_COA[Account_key],tbl_COA[SubClass],"Not Found")</f>
        <v>Assets</v>
      </c>
      <c r="I7627" t="str">
        <f>_xlfn.XLOOKUP(tbl_GL[[#This Row],[Account_key]],tbl_COA[Account_key],tbl_COA[SubClass2],"Not Found")</f>
        <v>Current Assets</v>
      </c>
      <c r="J7627" t="str">
        <f>_xlfn.XLOOKUP(tbl_GL[[#This Row],[Account_key]],tbl_COA[Account_key],tbl_COA[SubAccount],,0)</f>
        <v>Cash at Bank</v>
      </c>
      <c r="K7627">
        <f>YEAR(tbl_GL[[#This Row],[Date]])</f>
        <v>2019</v>
      </c>
    </row>
    <row r="7628" spans="1:11" x14ac:dyDescent="0.35">
      <c r="A7628">
        <v>1232.0999999999999</v>
      </c>
      <c r="B7628" s="24">
        <v>43782</v>
      </c>
      <c r="C7628">
        <v>3</v>
      </c>
      <c r="D7628" s="13">
        <v>120</v>
      </c>
      <c r="E7628" s="13" t="s">
        <v>98</v>
      </c>
      <c r="F7628" s="17">
        <v>-1861</v>
      </c>
      <c r="G7628" t="str">
        <f>_xlfn.XLOOKUP(tbl_GL[[#This Row],[Account_key]],tbl_COA[Account_key],tbl_COA[Class],"Not Found")</f>
        <v>Liabilities and Owners Equity</v>
      </c>
      <c r="H7628" t="str">
        <f>_xlfn.XLOOKUP(tbl_GL[[#This Row],[Account_key]],tbl_COA[Account_key],tbl_COA[SubClass],"Not Found")</f>
        <v>Liabilities</v>
      </c>
      <c r="I7628" t="str">
        <f>_xlfn.XLOOKUP(tbl_GL[[#This Row],[Account_key]],tbl_COA[Account_key],tbl_COA[SubClass2],"Not Found")</f>
        <v>Current Liabilities</v>
      </c>
      <c r="J7628" t="str">
        <f>_xlfn.XLOOKUP(tbl_GL[[#This Row],[Account_key]],tbl_COA[Account_key],tbl_COA[SubAccount],,0)</f>
        <v>Accrued Expenses</v>
      </c>
      <c r="K7628">
        <f>YEAR(tbl_GL[[#This Row],[Date]])</f>
        <v>2019</v>
      </c>
    </row>
    <row r="7629" spans="1:11" x14ac:dyDescent="0.35">
      <c r="A7629">
        <v>1232.2</v>
      </c>
      <c r="B7629" s="24">
        <v>43782</v>
      </c>
      <c r="C7629">
        <v>3</v>
      </c>
      <c r="D7629" s="13">
        <v>300</v>
      </c>
      <c r="E7629" s="13" t="s">
        <v>97</v>
      </c>
      <c r="F7629" s="17">
        <v>-1987</v>
      </c>
      <c r="G7629" t="str">
        <f>_xlfn.XLOOKUP(tbl_GL[[#This Row],[Account_key]],tbl_COA[Account_key],tbl_COA[Class],"Not Found")</f>
        <v>Operating account</v>
      </c>
      <c r="H7629" t="str">
        <f>_xlfn.XLOOKUP(tbl_GL[[#This Row],[Account_key]],tbl_COA[Account_key],tbl_COA[SubClass],"Not Found")</f>
        <v>Operating Expenses</v>
      </c>
      <c r="I7629" t="str">
        <f>_xlfn.XLOOKUP(tbl_GL[[#This Row],[Account_key]],tbl_COA[Account_key],tbl_COA[SubClass2],"Not Found")</f>
        <v>Administration</v>
      </c>
      <c r="J7629" t="str">
        <f>_xlfn.XLOOKUP(tbl_GL[[#This Row],[Account_key]],tbl_COA[Account_key],tbl_COA[SubAccount],,0)</f>
        <v>Entertainment</v>
      </c>
      <c r="K7629">
        <f>YEAR(tbl_GL[[#This Row],[Date]])</f>
        <v>2019</v>
      </c>
    </row>
    <row r="7630" spans="1:11" x14ac:dyDescent="0.35">
      <c r="A7630">
        <v>1233.0999999999999</v>
      </c>
      <c r="B7630" s="24">
        <v>43782</v>
      </c>
      <c r="C7630">
        <v>3</v>
      </c>
      <c r="D7630" s="13">
        <v>120</v>
      </c>
      <c r="E7630" s="13" t="s">
        <v>97</v>
      </c>
      <c r="F7630" s="17">
        <v>1987</v>
      </c>
      <c r="G7630" t="str">
        <f>_xlfn.XLOOKUP(tbl_GL[[#This Row],[Account_key]],tbl_COA[Account_key],tbl_COA[Class],"Not Found")</f>
        <v>Liabilities and Owners Equity</v>
      </c>
      <c r="H7630" t="str">
        <f>_xlfn.XLOOKUP(tbl_GL[[#This Row],[Account_key]],tbl_COA[Account_key],tbl_COA[SubClass],"Not Found")</f>
        <v>Liabilities</v>
      </c>
      <c r="I7630" t="str">
        <f>_xlfn.XLOOKUP(tbl_GL[[#This Row],[Account_key]],tbl_COA[Account_key],tbl_COA[SubClass2],"Not Found")</f>
        <v>Current Liabilities</v>
      </c>
      <c r="J7630" t="str">
        <f>_xlfn.XLOOKUP(tbl_GL[[#This Row],[Account_key]],tbl_COA[Account_key],tbl_COA[SubAccount],,0)</f>
        <v>Accrued Expenses</v>
      </c>
      <c r="K7630">
        <f>YEAR(tbl_GL[[#This Row],[Date]])</f>
        <v>2019</v>
      </c>
    </row>
    <row r="7631" spans="1:11" x14ac:dyDescent="0.35">
      <c r="A7631">
        <v>1233.2</v>
      </c>
      <c r="B7631" s="24">
        <v>43784</v>
      </c>
      <c r="C7631">
        <v>3</v>
      </c>
      <c r="D7631" s="13">
        <v>10</v>
      </c>
      <c r="E7631" s="13" t="s">
        <v>112</v>
      </c>
      <c r="F7631" s="17">
        <v>-225</v>
      </c>
      <c r="G7631" t="str">
        <f>_xlfn.XLOOKUP(tbl_GL[[#This Row],[Account_key]],tbl_COA[Account_key],tbl_COA[Class],"Not Found")</f>
        <v>Assets</v>
      </c>
      <c r="H7631" t="str">
        <f>_xlfn.XLOOKUP(tbl_GL[[#This Row],[Account_key]],tbl_COA[Account_key],tbl_COA[SubClass],"Not Found")</f>
        <v>Assets</v>
      </c>
      <c r="I7631" t="str">
        <f>_xlfn.XLOOKUP(tbl_GL[[#This Row],[Account_key]],tbl_COA[Account_key],tbl_COA[SubClass2],"Not Found")</f>
        <v>Current Assets</v>
      </c>
      <c r="J7631" t="str">
        <f>_xlfn.XLOOKUP(tbl_GL[[#This Row],[Account_key]],tbl_COA[Account_key],tbl_COA[SubAccount],,0)</f>
        <v>Cash at Bank</v>
      </c>
      <c r="K7631">
        <f>YEAR(tbl_GL[[#This Row],[Date]])</f>
        <v>2019</v>
      </c>
    </row>
    <row r="7632" spans="1:11" x14ac:dyDescent="0.35">
      <c r="A7632">
        <v>1234.0999999999999</v>
      </c>
      <c r="B7632" s="24">
        <v>43784</v>
      </c>
      <c r="C7632">
        <v>3</v>
      </c>
      <c r="D7632" s="13">
        <v>121</v>
      </c>
      <c r="E7632" s="13" t="s">
        <v>112</v>
      </c>
      <c r="F7632" s="17">
        <v>-225</v>
      </c>
      <c r="G7632" t="str">
        <f>_xlfn.XLOOKUP(tbl_GL[[#This Row],[Account_key]],tbl_COA[Account_key],tbl_COA[Class],"Not Found")</f>
        <v>Liabilities and Owners Equity</v>
      </c>
      <c r="H7632" t="str">
        <f>_xlfn.XLOOKUP(tbl_GL[[#This Row],[Account_key]],tbl_COA[Account_key],tbl_COA[SubClass],"Not Found")</f>
        <v>Liabilities</v>
      </c>
      <c r="I7632" t="str">
        <f>_xlfn.XLOOKUP(tbl_GL[[#This Row],[Account_key]],tbl_COA[Account_key],tbl_COA[SubClass2],"Not Found")</f>
        <v>Current Liabilities</v>
      </c>
      <c r="J7632" t="str">
        <f>_xlfn.XLOOKUP(tbl_GL[[#This Row],[Account_key]],tbl_COA[Account_key],tbl_COA[SubAccount],,0)</f>
        <v>Interest Payable</v>
      </c>
      <c r="K7632">
        <f>YEAR(tbl_GL[[#This Row],[Date]])</f>
        <v>2019</v>
      </c>
    </row>
    <row r="7633" spans="1:11" x14ac:dyDescent="0.35">
      <c r="A7633">
        <v>1234.2</v>
      </c>
      <c r="B7633" s="24">
        <v>43784</v>
      </c>
      <c r="C7633">
        <v>3</v>
      </c>
      <c r="D7633" s="13">
        <v>300</v>
      </c>
      <c r="E7633" s="13" t="s">
        <v>97</v>
      </c>
      <c r="F7633" s="17">
        <v>-2103</v>
      </c>
      <c r="G7633" t="str">
        <f>_xlfn.XLOOKUP(tbl_GL[[#This Row],[Account_key]],tbl_COA[Account_key],tbl_COA[Class],"Not Found")</f>
        <v>Operating account</v>
      </c>
      <c r="H7633" t="str">
        <f>_xlfn.XLOOKUP(tbl_GL[[#This Row],[Account_key]],tbl_COA[Account_key],tbl_COA[SubClass],"Not Found")</f>
        <v>Operating Expenses</v>
      </c>
      <c r="I7633" t="str">
        <f>_xlfn.XLOOKUP(tbl_GL[[#This Row],[Account_key]],tbl_COA[Account_key],tbl_COA[SubClass2],"Not Found")</f>
        <v>Administration</v>
      </c>
      <c r="J7633" t="str">
        <f>_xlfn.XLOOKUP(tbl_GL[[#This Row],[Account_key]],tbl_COA[Account_key],tbl_COA[SubAccount],,0)</f>
        <v>Entertainment</v>
      </c>
      <c r="K7633">
        <f>YEAR(tbl_GL[[#This Row],[Date]])</f>
        <v>2019</v>
      </c>
    </row>
    <row r="7634" spans="1:11" x14ac:dyDescent="0.35">
      <c r="A7634">
        <v>1235.0999999999999</v>
      </c>
      <c r="B7634" s="24">
        <v>43784</v>
      </c>
      <c r="C7634">
        <v>3</v>
      </c>
      <c r="D7634" s="13">
        <v>120</v>
      </c>
      <c r="E7634" s="13" t="s">
        <v>97</v>
      </c>
      <c r="F7634" s="17">
        <v>2103</v>
      </c>
      <c r="G7634" t="str">
        <f>_xlfn.XLOOKUP(tbl_GL[[#This Row],[Account_key]],tbl_COA[Account_key],tbl_COA[Class],"Not Found")</f>
        <v>Liabilities and Owners Equity</v>
      </c>
      <c r="H7634" t="str">
        <f>_xlfn.XLOOKUP(tbl_GL[[#This Row],[Account_key]],tbl_COA[Account_key],tbl_COA[SubClass],"Not Found")</f>
        <v>Liabilities</v>
      </c>
      <c r="I7634" t="str">
        <f>_xlfn.XLOOKUP(tbl_GL[[#This Row],[Account_key]],tbl_COA[Account_key],tbl_COA[SubClass2],"Not Found")</f>
        <v>Current Liabilities</v>
      </c>
      <c r="J7634" t="str">
        <f>_xlfn.XLOOKUP(tbl_GL[[#This Row],[Account_key]],tbl_COA[Account_key],tbl_COA[SubAccount],,0)</f>
        <v>Accrued Expenses</v>
      </c>
      <c r="K7634">
        <f>YEAR(tbl_GL[[#This Row],[Date]])</f>
        <v>2019</v>
      </c>
    </row>
    <row r="7635" spans="1:11" x14ac:dyDescent="0.35">
      <c r="A7635">
        <v>1235.2</v>
      </c>
      <c r="B7635" s="24">
        <v>43785</v>
      </c>
      <c r="C7635">
        <v>3</v>
      </c>
      <c r="D7635" s="13">
        <v>230</v>
      </c>
      <c r="E7635" s="13" t="s">
        <v>4</v>
      </c>
      <c r="F7635" s="17">
        <v>-1034</v>
      </c>
      <c r="G7635" t="str">
        <f>_xlfn.XLOOKUP(tbl_GL[[#This Row],[Account_key]],tbl_COA[Account_key],tbl_COA[Class],"Not Found")</f>
        <v>Trading account</v>
      </c>
      <c r="H7635" t="str">
        <f>_xlfn.XLOOKUP(tbl_GL[[#This Row],[Account_key]],tbl_COA[Account_key],tbl_COA[SubClass],"Not Found")</f>
        <v>Cost of Sales</v>
      </c>
      <c r="I7635" t="str">
        <f>_xlfn.XLOOKUP(tbl_GL[[#This Row],[Account_key]],tbl_COA[Account_key],tbl_COA[SubClass2],"Not Found")</f>
        <v>Cost of Sales</v>
      </c>
      <c r="J7635" t="str">
        <f>_xlfn.XLOOKUP(tbl_GL[[#This Row],[Account_key]],tbl_COA[Account_key],tbl_COA[SubAccount],,0)</f>
        <v>Cost of Sales</v>
      </c>
      <c r="K7635">
        <f>YEAR(tbl_GL[[#This Row],[Date]])</f>
        <v>2019</v>
      </c>
    </row>
    <row r="7636" spans="1:11" x14ac:dyDescent="0.35">
      <c r="A7636">
        <v>1236.0999999999999</v>
      </c>
      <c r="B7636" s="24">
        <v>43785</v>
      </c>
      <c r="C7636">
        <v>3</v>
      </c>
      <c r="D7636" s="13">
        <v>60</v>
      </c>
      <c r="E7636" s="13" t="s">
        <v>4</v>
      </c>
      <c r="F7636" s="17">
        <v>-1034</v>
      </c>
      <c r="G7636" t="str">
        <f>_xlfn.XLOOKUP(tbl_GL[[#This Row],[Account_key]],tbl_COA[Account_key],tbl_COA[Class],"Not Found")</f>
        <v>Assets</v>
      </c>
      <c r="H7636" t="str">
        <f>_xlfn.XLOOKUP(tbl_GL[[#This Row],[Account_key]],tbl_COA[Account_key],tbl_COA[SubClass],"Not Found")</f>
        <v>Assets</v>
      </c>
      <c r="I7636" t="str">
        <f>_xlfn.XLOOKUP(tbl_GL[[#This Row],[Account_key]],tbl_COA[Account_key],tbl_COA[SubClass2],"Not Found")</f>
        <v>Current Assets</v>
      </c>
      <c r="J7636" t="str">
        <f>_xlfn.XLOOKUP(tbl_GL[[#This Row],[Account_key]],tbl_COA[Account_key],tbl_COA[SubAccount],,0)</f>
        <v>Inventory</v>
      </c>
      <c r="K7636">
        <f>YEAR(tbl_GL[[#This Row],[Date]])</f>
        <v>2019</v>
      </c>
    </row>
    <row r="7637" spans="1:11" x14ac:dyDescent="0.35">
      <c r="A7637">
        <v>1236.2</v>
      </c>
      <c r="B7637" s="24">
        <v>43785</v>
      </c>
      <c r="C7637">
        <v>3</v>
      </c>
      <c r="D7637" s="13">
        <v>210</v>
      </c>
      <c r="E7637" s="13" t="s">
        <v>7</v>
      </c>
      <c r="F7637" s="17">
        <v>3670</v>
      </c>
      <c r="G7637" t="str">
        <f>_xlfn.XLOOKUP(tbl_GL[[#This Row],[Account_key]],tbl_COA[Account_key],tbl_COA[Class],"Not Found")</f>
        <v>Trading account</v>
      </c>
      <c r="H7637" t="str">
        <f>_xlfn.XLOOKUP(tbl_GL[[#This Row],[Account_key]],tbl_COA[Account_key],tbl_COA[SubClass],"Not Found")</f>
        <v>Sales</v>
      </c>
      <c r="I7637" t="str">
        <f>_xlfn.XLOOKUP(tbl_GL[[#This Row],[Account_key]],tbl_COA[Account_key],tbl_COA[SubClass2],"Not Found")</f>
        <v>Sales</v>
      </c>
      <c r="J7637" t="str">
        <f>_xlfn.XLOOKUP(tbl_GL[[#This Row],[Account_key]],tbl_COA[Account_key],tbl_COA[SubAccount],,0)</f>
        <v>Sales</v>
      </c>
      <c r="K7637">
        <f>YEAR(tbl_GL[[#This Row],[Date]])</f>
        <v>2019</v>
      </c>
    </row>
    <row r="7638" spans="1:11" x14ac:dyDescent="0.35">
      <c r="A7638">
        <v>1237.0999999999999</v>
      </c>
      <c r="B7638" s="24">
        <v>43785</v>
      </c>
      <c r="C7638">
        <v>3</v>
      </c>
      <c r="D7638" s="13">
        <v>10</v>
      </c>
      <c r="E7638" s="13" t="s">
        <v>7</v>
      </c>
      <c r="F7638" s="17">
        <v>3670</v>
      </c>
      <c r="G7638" t="str">
        <f>_xlfn.XLOOKUP(tbl_GL[[#This Row],[Account_key]],tbl_COA[Account_key],tbl_COA[Class],"Not Found")</f>
        <v>Assets</v>
      </c>
      <c r="H7638" t="str">
        <f>_xlfn.XLOOKUP(tbl_GL[[#This Row],[Account_key]],tbl_COA[Account_key],tbl_COA[SubClass],"Not Found")</f>
        <v>Assets</v>
      </c>
      <c r="I7638" t="str">
        <f>_xlfn.XLOOKUP(tbl_GL[[#This Row],[Account_key]],tbl_COA[Account_key],tbl_COA[SubClass2],"Not Found")</f>
        <v>Current Assets</v>
      </c>
      <c r="J7638" t="str">
        <f>_xlfn.XLOOKUP(tbl_GL[[#This Row],[Account_key]],tbl_COA[Account_key],tbl_COA[SubAccount],,0)</f>
        <v>Cash at Bank</v>
      </c>
      <c r="K7638">
        <f>YEAR(tbl_GL[[#This Row],[Date]])</f>
        <v>2019</v>
      </c>
    </row>
    <row r="7639" spans="1:11" x14ac:dyDescent="0.35">
      <c r="A7639">
        <v>1237.2</v>
      </c>
      <c r="B7639" s="24">
        <v>43785</v>
      </c>
      <c r="C7639">
        <v>3</v>
      </c>
      <c r="D7639" s="13">
        <v>230</v>
      </c>
      <c r="E7639" s="13" t="s">
        <v>4</v>
      </c>
      <c r="F7639" s="17">
        <v>-4117</v>
      </c>
      <c r="G7639" t="str">
        <f>_xlfn.XLOOKUP(tbl_GL[[#This Row],[Account_key]],tbl_COA[Account_key],tbl_COA[Class],"Not Found")</f>
        <v>Trading account</v>
      </c>
      <c r="H7639" t="str">
        <f>_xlfn.XLOOKUP(tbl_GL[[#This Row],[Account_key]],tbl_COA[Account_key],tbl_COA[SubClass],"Not Found")</f>
        <v>Cost of Sales</v>
      </c>
      <c r="I7639" t="str">
        <f>_xlfn.XLOOKUP(tbl_GL[[#This Row],[Account_key]],tbl_COA[Account_key],tbl_COA[SubClass2],"Not Found")</f>
        <v>Cost of Sales</v>
      </c>
      <c r="J7639" t="str">
        <f>_xlfn.XLOOKUP(tbl_GL[[#This Row],[Account_key]],tbl_COA[Account_key],tbl_COA[SubAccount],,0)</f>
        <v>Cost of Sales</v>
      </c>
      <c r="K7639">
        <f>YEAR(tbl_GL[[#This Row],[Date]])</f>
        <v>2019</v>
      </c>
    </row>
    <row r="7640" spans="1:11" x14ac:dyDescent="0.35">
      <c r="A7640">
        <v>1238.0999999999999</v>
      </c>
      <c r="B7640" s="24">
        <v>43785</v>
      </c>
      <c r="C7640">
        <v>3</v>
      </c>
      <c r="D7640" s="13">
        <v>60</v>
      </c>
      <c r="E7640" s="13" t="s">
        <v>4</v>
      </c>
      <c r="F7640" s="17">
        <v>-4117</v>
      </c>
      <c r="G7640" t="str">
        <f>_xlfn.XLOOKUP(tbl_GL[[#This Row],[Account_key]],tbl_COA[Account_key],tbl_COA[Class],"Not Found")</f>
        <v>Assets</v>
      </c>
      <c r="H7640" t="str">
        <f>_xlfn.XLOOKUP(tbl_GL[[#This Row],[Account_key]],tbl_COA[Account_key],tbl_COA[SubClass],"Not Found")</f>
        <v>Assets</v>
      </c>
      <c r="I7640" t="str">
        <f>_xlfn.XLOOKUP(tbl_GL[[#This Row],[Account_key]],tbl_COA[Account_key],tbl_COA[SubClass2],"Not Found")</f>
        <v>Current Assets</v>
      </c>
      <c r="J7640" t="str">
        <f>_xlfn.XLOOKUP(tbl_GL[[#This Row],[Account_key]],tbl_COA[Account_key],tbl_COA[SubAccount],,0)</f>
        <v>Inventory</v>
      </c>
      <c r="K7640">
        <f>YEAR(tbl_GL[[#This Row],[Date]])</f>
        <v>2019</v>
      </c>
    </row>
    <row r="7641" spans="1:11" x14ac:dyDescent="0.35">
      <c r="A7641">
        <v>1238.2</v>
      </c>
      <c r="B7641" s="24">
        <v>43785</v>
      </c>
      <c r="C7641">
        <v>3</v>
      </c>
      <c r="D7641" s="13">
        <v>210</v>
      </c>
      <c r="E7641" s="13" t="s">
        <v>8</v>
      </c>
      <c r="F7641" s="17">
        <v>16509</v>
      </c>
      <c r="G7641" t="str">
        <f>_xlfn.XLOOKUP(tbl_GL[[#This Row],[Account_key]],tbl_COA[Account_key],tbl_COA[Class],"Not Found")</f>
        <v>Trading account</v>
      </c>
      <c r="H7641" t="str">
        <f>_xlfn.XLOOKUP(tbl_GL[[#This Row],[Account_key]],tbl_COA[Account_key],tbl_COA[SubClass],"Not Found")</f>
        <v>Sales</v>
      </c>
      <c r="I7641" t="str">
        <f>_xlfn.XLOOKUP(tbl_GL[[#This Row],[Account_key]],tbl_COA[Account_key],tbl_COA[SubClass2],"Not Found")</f>
        <v>Sales</v>
      </c>
      <c r="J7641" t="str">
        <f>_xlfn.XLOOKUP(tbl_GL[[#This Row],[Account_key]],tbl_COA[Account_key],tbl_COA[SubAccount],,0)</f>
        <v>Sales</v>
      </c>
      <c r="K7641">
        <f>YEAR(tbl_GL[[#This Row],[Date]])</f>
        <v>2019</v>
      </c>
    </row>
    <row r="7642" spans="1:11" x14ac:dyDescent="0.35">
      <c r="A7642">
        <v>1239.0999999999999</v>
      </c>
      <c r="B7642" s="24">
        <v>43785</v>
      </c>
      <c r="C7642">
        <v>3</v>
      </c>
      <c r="D7642" s="13">
        <v>30</v>
      </c>
      <c r="E7642" s="13" t="s">
        <v>8</v>
      </c>
      <c r="F7642" s="17">
        <v>16509</v>
      </c>
      <c r="G7642" t="str">
        <f>_xlfn.XLOOKUP(tbl_GL[[#This Row],[Account_key]],tbl_COA[Account_key],tbl_COA[Class],"Not Found")</f>
        <v>Assets</v>
      </c>
      <c r="H7642" t="str">
        <f>_xlfn.XLOOKUP(tbl_GL[[#This Row],[Account_key]],tbl_COA[Account_key],tbl_COA[SubClass],"Not Found")</f>
        <v>Assets</v>
      </c>
      <c r="I7642" t="str">
        <f>_xlfn.XLOOKUP(tbl_GL[[#This Row],[Account_key]],tbl_COA[Account_key],tbl_COA[SubClass2],"Not Found")</f>
        <v>Current Assets</v>
      </c>
      <c r="J7642" t="str">
        <f>_xlfn.XLOOKUP(tbl_GL[[#This Row],[Account_key]],tbl_COA[Account_key],tbl_COA[SubAccount],,0)</f>
        <v>Trade Receivables</v>
      </c>
      <c r="K7642">
        <f>YEAR(tbl_GL[[#This Row],[Date]])</f>
        <v>2019</v>
      </c>
    </row>
    <row r="7643" spans="1:11" x14ac:dyDescent="0.35">
      <c r="A7643">
        <v>1239.2</v>
      </c>
      <c r="B7643" s="24">
        <v>43788</v>
      </c>
      <c r="C7643">
        <v>3</v>
      </c>
      <c r="D7643" s="13">
        <v>260</v>
      </c>
      <c r="E7643" s="13" t="s">
        <v>97</v>
      </c>
      <c r="F7643" s="17">
        <v>-1978</v>
      </c>
      <c r="G7643" t="str">
        <f>_xlfn.XLOOKUP(tbl_GL[[#This Row],[Account_key]],tbl_COA[Account_key],tbl_COA[Class],"Not Found")</f>
        <v>Operating account</v>
      </c>
      <c r="H7643" t="str">
        <f>_xlfn.XLOOKUP(tbl_GL[[#This Row],[Account_key]],tbl_COA[Account_key],tbl_COA[SubClass],"Not Found")</f>
        <v>Operating Expenses</v>
      </c>
      <c r="I7643" t="str">
        <f>_xlfn.XLOOKUP(tbl_GL[[#This Row],[Account_key]],tbl_COA[Account_key],tbl_COA[SubClass2],"Not Found")</f>
        <v>Marketing</v>
      </c>
      <c r="J7643" t="str">
        <f>_xlfn.XLOOKUP(tbl_GL[[#This Row],[Account_key]],tbl_COA[Account_key],tbl_COA[SubAccount],,0)</f>
        <v>Commissions</v>
      </c>
      <c r="K7643">
        <f>YEAR(tbl_GL[[#This Row],[Date]])</f>
        <v>2019</v>
      </c>
    </row>
    <row r="7644" spans="1:11" x14ac:dyDescent="0.35">
      <c r="A7644">
        <v>1240.0999999999999</v>
      </c>
      <c r="B7644" s="24">
        <v>43788</v>
      </c>
      <c r="C7644">
        <v>3</v>
      </c>
      <c r="D7644" s="13">
        <v>120</v>
      </c>
      <c r="E7644" s="13" t="s">
        <v>97</v>
      </c>
      <c r="F7644" s="17">
        <v>1978</v>
      </c>
      <c r="G7644" t="str">
        <f>_xlfn.XLOOKUP(tbl_GL[[#This Row],[Account_key]],tbl_COA[Account_key],tbl_COA[Class],"Not Found")</f>
        <v>Liabilities and Owners Equity</v>
      </c>
      <c r="H7644" t="str">
        <f>_xlfn.XLOOKUP(tbl_GL[[#This Row],[Account_key]],tbl_COA[Account_key],tbl_COA[SubClass],"Not Found")</f>
        <v>Liabilities</v>
      </c>
      <c r="I7644" t="str">
        <f>_xlfn.XLOOKUP(tbl_GL[[#This Row],[Account_key]],tbl_COA[Account_key],tbl_COA[SubClass2],"Not Found")</f>
        <v>Current Liabilities</v>
      </c>
      <c r="J7644" t="str">
        <f>_xlfn.XLOOKUP(tbl_GL[[#This Row],[Account_key]],tbl_COA[Account_key],tbl_COA[SubAccount],,0)</f>
        <v>Accrued Expenses</v>
      </c>
      <c r="K7644">
        <f>YEAR(tbl_GL[[#This Row],[Date]])</f>
        <v>2019</v>
      </c>
    </row>
    <row r="7645" spans="1:11" x14ac:dyDescent="0.35">
      <c r="A7645">
        <v>1240.2</v>
      </c>
      <c r="B7645" s="24">
        <v>43789</v>
      </c>
      <c r="C7645">
        <v>3</v>
      </c>
      <c r="D7645" s="13">
        <v>230</v>
      </c>
      <c r="E7645" s="13" t="s">
        <v>4</v>
      </c>
      <c r="F7645" s="17">
        <v>-582</v>
      </c>
      <c r="G7645" t="str">
        <f>_xlfn.XLOOKUP(tbl_GL[[#This Row],[Account_key]],tbl_COA[Account_key],tbl_COA[Class],"Not Found")</f>
        <v>Trading account</v>
      </c>
      <c r="H7645" t="str">
        <f>_xlfn.XLOOKUP(tbl_GL[[#This Row],[Account_key]],tbl_COA[Account_key],tbl_COA[SubClass],"Not Found")</f>
        <v>Cost of Sales</v>
      </c>
      <c r="I7645" t="str">
        <f>_xlfn.XLOOKUP(tbl_GL[[#This Row],[Account_key]],tbl_COA[Account_key],tbl_COA[SubClass2],"Not Found")</f>
        <v>Cost of Sales</v>
      </c>
      <c r="J7645" t="str">
        <f>_xlfn.XLOOKUP(tbl_GL[[#This Row],[Account_key]],tbl_COA[Account_key],tbl_COA[SubAccount],,0)</f>
        <v>Cost of Sales</v>
      </c>
      <c r="K7645">
        <f>YEAR(tbl_GL[[#This Row],[Date]])</f>
        <v>2019</v>
      </c>
    </row>
    <row r="7646" spans="1:11" x14ac:dyDescent="0.35">
      <c r="A7646">
        <v>1241.0999999999999</v>
      </c>
      <c r="B7646" s="24">
        <v>43789</v>
      </c>
      <c r="C7646">
        <v>3</v>
      </c>
      <c r="D7646" s="13">
        <v>60</v>
      </c>
      <c r="E7646" s="13" t="s">
        <v>4</v>
      </c>
      <c r="F7646" s="17">
        <v>-582</v>
      </c>
      <c r="G7646" t="str">
        <f>_xlfn.XLOOKUP(tbl_GL[[#This Row],[Account_key]],tbl_COA[Account_key],tbl_COA[Class],"Not Found")</f>
        <v>Assets</v>
      </c>
      <c r="H7646" t="str">
        <f>_xlfn.XLOOKUP(tbl_GL[[#This Row],[Account_key]],tbl_COA[Account_key],tbl_COA[SubClass],"Not Found")</f>
        <v>Assets</v>
      </c>
      <c r="I7646" t="str">
        <f>_xlfn.XLOOKUP(tbl_GL[[#This Row],[Account_key]],tbl_COA[Account_key],tbl_COA[SubClass2],"Not Found")</f>
        <v>Current Assets</v>
      </c>
      <c r="J7646" t="str">
        <f>_xlfn.XLOOKUP(tbl_GL[[#This Row],[Account_key]],tbl_COA[Account_key],tbl_COA[SubAccount],,0)</f>
        <v>Inventory</v>
      </c>
      <c r="K7646">
        <f>YEAR(tbl_GL[[#This Row],[Date]])</f>
        <v>2019</v>
      </c>
    </row>
    <row r="7647" spans="1:11" x14ac:dyDescent="0.35">
      <c r="A7647">
        <v>1241.2</v>
      </c>
      <c r="B7647" s="24">
        <v>43789</v>
      </c>
      <c r="C7647">
        <v>3</v>
      </c>
      <c r="D7647" s="13">
        <v>210</v>
      </c>
      <c r="E7647" s="13" t="s">
        <v>8</v>
      </c>
      <c r="F7647" s="17">
        <v>2334</v>
      </c>
      <c r="G7647" t="str">
        <f>_xlfn.XLOOKUP(tbl_GL[[#This Row],[Account_key]],tbl_COA[Account_key],tbl_COA[Class],"Not Found")</f>
        <v>Trading account</v>
      </c>
      <c r="H7647" t="str">
        <f>_xlfn.XLOOKUP(tbl_GL[[#This Row],[Account_key]],tbl_COA[Account_key],tbl_COA[SubClass],"Not Found")</f>
        <v>Sales</v>
      </c>
      <c r="I7647" t="str">
        <f>_xlfn.XLOOKUP(tbl_GL[[#This Row],[Account_key]],tbl_COA[Account_key],tbl_COA[SubClass2],"Not Found")</f>
        <v>Sales</v>
      </c>
      <c r="J7647" t="str">
        <f>_xlfn.XLOOKUP(tbl_GL[[#This Row],[Account_key]],tbl_COA[Account_key],tbl_COA[SubAccount],,0)</f>
        <v>Sales</v>
      </c>
      <c r="K7647">
        <f>YEAR(tbl_GL[[#This Row],[Date]])</f>
        <v>2019</v>
      </c>
    </row>
    <row r="7648" spans="1:11" x14ac:dyDescent="0.35">
      <c r="A7648">
        <v>1242.0999999999999</v>
      </c>
      <c r="B7648" s="24">
        <v>43789</v>
      </c>
      <c r="C7648">
        <v>3</v>
      </c>
      <c r="D7648" s="13">
        <v>30</v>
      </c>
      <c r="E7648" s="13" t="s">
        <v>8</v>
      </c>
      <c r="F7648" s="17">
        <v>2334</v>
      </c>
      <c r="G7648" t="str">
        <f>_xlfn.XLOOKUP(tbl_GL[[#This Row],[Account_key]],tbl_COA[Account_key],tbl_COA[Class],"Not Found")</f>
        <v>Assets</v>
      </c>
      <c r="H7648" t="str">
        <f>_xlfn.XLOOKUP(tbl_GL[[#This Row],[Account_key]],tbl_COA[Account_key],tbl_COA[SubClass],"Not Found")</f>
        <v>Assets</v>
      </c>
      <c r="I7648" t="str">
        <f>_xlfn.XLOOKUP(tbl_GL[[#This Row],[Account_key]],tbl_COA[Account_key],tbl_COA[SubClass2],"Not Found")</f>
        <v>Current Assets</v>
      </c>
      <c r="J7648" t="str">
        <f>_xlfn.XLOOKUP(tbl_GL[[#This Row],[Account_key]],tbl_COA[Account_key],tbl_COA[SubAccount],,0)</f>
        <v>Trade Receivables</v>
      </c>
      <c r="K7648">
        <f>YEAR(tbl_GL[[#This Row],[Date]])</f>
        <v>2019</v>
      </c>
    </row>
    <row r="7649" spans="1:11" x14ac:dyDescent="0.35">
      <c r="A7649">
        <v>1242.2</v>
      </c>
      <c r="B7649" s="24">
        <v>43789</v>
      </c>
      <c r="C7649">
        <v>3</v>
      </c>
      <c r="D7649" s="13">
        <v>30</v>
      </c>
      <c r="E7649" s="13" t="s">
        <v>80</v>
      </c>
      <c r="F7649" s="17">
        <v>-16637</v>
      </c>
      <c r="G7649" t="str">
        <f>_xlfn.XLOOKUP(tbl_GL[[#This Row],[Account_key]],tbl_COA[Account_key],tbl_COA[Class],"Not Found")</f>
        <v>Assets</v>
      </c>
      <c r="H7649" t="str">
        <f>_xlfn.XLOOKUP(tbl_GL[[#This Row],[Account_key]],tbl_COA[Account_key],tbl_COA[SubClass],"Not Found")</f>
        <v>Assets</v>
      </c>
      <c r="I7649" t="str">
        <f>_xlfn.XLOOKUP(tbl_GL[[#This Row],[Account_key]],tbl_COA[Account_key],tbl_COA[SubClass2],"Not Found")</f>
        <v>Current Assets</v>
      </c>
      <c r="J7649" t="str">
        <f>_xlfn.XLOOKUP(tbl_GL[[#This Row],[Account_key]],tbl_COA[Account_key],tbl_COA[SubAccount],,0)</f>
        <v>Trade Receivables</v>
      </c>
      <c r="K7649">
        <f>YEAR(tbl_GL[[#This Row],[Date]])</f>
        <v>2019</v>
      </c>
    </row>
    <row r="7650" spans="1:11" x14ac:dyDescent="0.35">
      <c r="A7650">
        <v>1243.0999999999999</v>
      </c>
      <c r="B7650" s="24">
        <v>43789</v>
      </c>
      <c r="C7650">
        <v>3</v>
      </c>
      <c r="D7650" s="13">
        <v>10</v>
      </c>
      <c r="E7650" s="13" t="s">
        <v>80</v>
      </c>
      <c r="F7650" s="17">
        <v>16637</v>
      </c>
      <c r="G7650" t="str">
        <f>_xlfn.XLOOKUP(tbl_GL[[#This Row],[Account_key]],tbl_COA[Account_key],tbl_COA[Class],"Not Found")</f>
        <v>Assets</v>
      </c>
      <c r="H7650" t="str">
        <f>_xlfn.XLOOKUP(tbl_GL[[#This Row],[Account_key]],tbl_COA[Account_key],tbl_COA[SubClass],"Not Found")</f>
        <v>Assets</v>
      </c>
      <c r="I7650" t="str">
        <f>_xlfn.XLOOKUP(tbl_GL[[#This Row],[Account_key]],tbl_COA[Account_key],tbl_COA[SubClass2],"Not Found")</f>
        <v>Current Assets</v>
      </c>
      <c r="J7650" t="str">
        <f>_xlfn.XLOOKUP(tbl_GL[[#This Row],[Account_key]],tbl_COA[Account_key],tbl_COA[SubAccount],,0)</f>
        <v>Cash at Bank</v>
      </c>
      <c r="K7650">
        <f>YEAR(tbl_GL[[#This Row],[Date]])</f>
        <v>2019</v>
      </c>
    </row>
    <row r="7651" spans="1:11" x14ac:dyDescent="0.35">
      <c r="A7651">
        <v>1243.2</v>
      </c>
      <c r="B7651" s="24">
        <v>43790</v>
      </c>
      <c r="C7651">
        <v>3</v>
      </c>
      <c r="D7651" s="13">
        <v>310</v>
      </c>
      <c r="E7651" s="13" t="s">
        <v>97</v>
      </c>
      <c r="F7651" s="17">
        <v>-1534</v>
      </c>
      <c r="G7651" t="str">
        <f>_xlfn.XLOOKUP(tbl_GL[[#This Row],[Account_key]],tbl_COA[Account_key],tbl_COA[Class],"Not Found")</f>
        <v>Operating account</v>
      </c>
      <c r="H7651" t="str">
        <f>_xlfn.XLOOKUP(tbl_GL[[#This Row],[Account_key]],tbl_COA[Account_key],tbl_COA[SubClass],"Not Found")</f>
        <v>Operating Expenses</v>
      </c>
      <c r="I7651" t="str">
        <f>_xlfn.XLOOKUP(tbl_GL[[#This Row],[Account_key]],tbl_COA[Account_key],tbl_COA[SubClass2],"Not Found")</f>
        <v>Administration</v>
      </c>
      <c r="J7651" t="str">
        <f>_xlfn.XLOOKUP(tbl_GL[[#This Row],[Account_key]],tbl_COA[Account_key],tbl_COA[SubAccount],,0)</f>
        <v>Office Supplies</v>
      </c>
      <c r="K7651">
        <f>YEAR(tbl_GL[[#This Row],[Date]])</f>
        <v>2019</v>
      </c>
    </row>
    <row r="7652" spans="1:11" x14ac:dyDescent="0.35">
      <c r="A7652">
        <v>1244.0999999999999</v>
      </c>
      <c r="B7652" s="24">
        <v>43790</v>
      </c>
      <c r="C7652">
        <v>3</v>
      </c>
      <c r="D7652" s="13">
        <v>120</v>
      </c>
      <c r="E7652" s="13" t="s">
        <v>97</v>
      </c>
      <c r="F7652" s="17">
        <v>1534</v>
      </c>
      <c r="G7652" t="str">
        <f>_xlfn.XLOOKUP(tbl_GL[[#This Row],[Account_key]],tbl_COA[Account_key],tbl_COA[Class],"Not Found")</f>
        <v>Liabilities and Owners Equity</v>
      </c>
      <c r="H7652" t="str">
        <f>_xlfn.XLOOKUP(tbl_GL[[#This Row],[Account_key]],tbl_COA[Account_key],tbl_COA[SubClass],"Not Found")</f>
        <v>Liabilities</v>
      </c>
      <c r="I7652" t="str">
        <f>_xlfn.XLOOKUP(tbl_GL[[#This Row],[Account_key]],tbl_COA[Account_key],tbl_COA[SubClass2],"Not Found")</f>
        <v>Current Liabilities</v>
      </c>
      <c r="J7652" t="str">
        <f>_xlfn.XLOOKUP(tbl_GL[[#This Row],[Account_key]],tbl_COA[Account_key],tbl_COA[SubAccount],,0)</f>
        <v>Accrued Expenses</v>
      </c>
      <c r="K7652">
        <f>YEAR(tbl_GL[[#This Row],[Date]])</f>
        <v>2019</v>
      </c>
    </row>
    <row r="7653" spans="1:11" x14ac:dyDescent="0.35">
      <c r="A7653">
        <v>1244.2</v>
      </c>
      <c r="B7653" s="24">
        <v>43790</v>
      </c>
      <c r="C7653">
        <v>3</v>
      </c>
      <c r="D7653" s="13">
        <v>10</v>
      </c>
      <c r="E7653" s="13" t="s">
        <v>98</v>
      </c>
      <c r="F7653" s="17">
        <v>-1939</v>
      </c>
      <c r="G7653" t="str">
        <f>_xlfn.XLOOKUP(tbl_GL[[#This Row],[Account_key]],tbl_COA[Account_key],tbl_COA[Class],"Not Found")</f>
        <v>Assets</v>
      </c>
      <c r="H7653" t="str">
        <f>_xlfn.XLOOKUP(tbl_GL[[#This Row],[Account_key]],tbl_COA[Account_key],tbl_COA[SubClass],"Not Found")</f>
        <v>Assets</v>
      </c>
      <c r="I7653" t="str">
        <f>_xlfn.XLOOKUP(tbl_GL[[#This Row],[Account_key]],tbl_COA[Account_key],tbl_COA[SubClass2],"Not Found")</f>
        <v>Current Assets</v>
      </c>
      <c r="J7653" t="str">
        <f>_xlfn.XLOOKUP(tbl_GL[[#This Row],[Account_key]],tbl_COA[Account_key],tbl_COA[SubAccount],,0)</f>
        <v>Cash at Bank</v>
      </c>
      <c r="K7653">
        <f>YEAR(tbl_GL[[#This Row],[Date]])</f>
        <v>2019</v>
      </c>
    </row>
    <row r="7654" spans="1:11" x14ac:dyDescent="0.35">
      <c r="A7654">
        <v>1245.0999999999999</v>
      </c>
      <c r="B7654" s="24">
        <v>43790</v>
      </c>
      <c r="C7654">
        <v>3</v>
      </c>
      <c r="D7654" s="13">
        <v>120</v>
      </c>
      <c r="E7654" s="13" t="s">
        <v>98</v>
      </c>
      <c r="F7654" s="17">
        <v>-1939</v>
      </c>
      <c r="G7654" t="str">
        <f>_xlfn.XLOOKUP(tbl_GL[[#This Row],[Account_key]],tbl_COA[Account_key],tbl_COA[Class],"Not Found")</f>
        <v>Liabilities and Owners Equity</v>
      </c>
      <c r="H7654" t="str">
        <f>_xlfn.XLOOKUP(tbl_GL[[#This Row],[Account_key]],tbl_COA[Account_key],tbl_COA[SubClass],"Not Found")</f>
        <v>Liabilities</v>
      </c>
      <c r="I7654" t="str">
        <f>_xlfn.XLOOKUP(tbl_GL[[#This Row],[Account_key]],tbl_COA[Account_key],tbl_COA[SubClass2],"Not Found")</f>
        <v>Current Liabilities</v>
      </c>
      <c r="J7654" t="str">
        <f>_xlfn.XLOOKUP(tbl_GL[[#This Row],[Account_key]],tbl_COA[Account_key],tbl_COA[SubAccount],,0)</f>
        <v>Accrued Expenses</v>
      </c>
      <c r="K7654">
        <f>YEAR(tbl_GL[[#This Row],[Date]])</f>
        <v>2019</v>
      </c>
    </row>
    <row r="7655" spans="1:11" x14ac:dyDescent="0.35">
      <c r="A7655">
        <v>1245.2</v>
      </c>
      <c r="B7655" s="24">
        <v>43791</v>
      </c>
      <c r="C7655">
        <v>3</v>
      </c>
      <c r="D7655" s="13">
        <v>320</v>
      </c>
      <c r="E7655" s="13" t="s">
        <v>99</v>
      </c>
      <c r="F7655" s="17">
        <v>-28</v>
      </c>
      <c r="G7655" t="str">
        <f>_xlfn.XLOOKUP(tbl_GL[[#This Row],[Account_key]],tbl_COA[Account_key],tbl_COA[Class],"Not Found")</f>
        <v>Operating account</v>
      </c>
      <c r="H7655" t="str">
        <f>_xlfn.XLOOKUP(tbl_GL[[#This Row],[Account_key]],tbl_COA[Account_key],tbl_COA[SubClass],"Not Found")</f>
        <v>Operating Expenses</v>
      </c>
      <c r="I7655" t="str">
        <f>_xlfn.XLOOKUP(tbl_GL[[#This Row],[Account_key]],tbl_COA[Account_key],tbl_COA[SubClass2],"Not Found")</f>
        <v>Administration</v>
      </c>
      <c r="J7655" t="str">
        <f>_xlfn.XLOOKUP(tbl_GL[[#This Row],[Account_key]],tbl_COA[Account_key],tbl_COA[SubAccount],,0)</f>
        <v>Professional Services</v>
      </c>
      <c r="K7655">
        <f>YEAR(tbl_GL[[#This Row],[Date]])</f>
        <v>2019</v>
      </c>
    </row>
    <row r="7656" spans="1:11" x14ac:dyDescent="0.35">
      <c r="A7656">
        <v>1246.0999999999999</v>
      </c>
      <c r="B7656" s="24">
        <v>43791</v>
      </c>
      <c r="C7656">
        <v>3</v>
      </c>
      <c r="D7656" s="13">
        <v>20</v>
      </c>
      <c r="E7656" s="13" t="s">
        <v>99</v>
      </c>
      <c r="F7656" s="17">
        <v>-28</v>
      </c>
      <c r="G7656" t="str">
        <f>_xlfn.XLOOKUP(tbl_GL[[#This Row],[Account_key]],tbl_COA[Account_key],tbl_COA[Class],"Not Found")</f>
        <v>Assets</v>
      </c>
      <c r="H7656" t="str">
        <f>_xlfn.XLOOKUP(tbl_GL[[#This Row],[Account_key]],tbl_COA[Account_key],tbl_COA[SubClass],"Not Found")</f>
        <v>Assets</v>
      </c>
      <c r="I7656" t="str">
        <f>_xlfn.XLOOKUP(tbl_GL[[#This Row],[Account_key]],tbl_COA[Account_key],tbl_COA[SubClass2],"Not Found")</f>
        <v>Current Assets</v>
      </c>
      <c r="J7656" t="str">
        <f>_xlfn.XLOOKUP(tbl_GL[[#This Row],[Account_key]],tbl_COA[Account_key],tbl_COA[SubAccount],,0)</f>
        <v>Cash in hand</v>
      </c>
      <c r="K7656">
        <f>YEAR(tbl_GL[[#This Row],[Date]])</f>
        <v>2019</v>
      </c>
    </row>
    <row r="7657" spans="1:11" x14ac:dyDescent="0.35">
      <c r="A7657">
        <v>1246.2</v>
      </c>
      <c r="B7657" s="24">
        <v>43792</v>
      </c>
      <c r="C7657">
        <v>3</v>
      </c>
      <c r="D7657" s="13">
        <v>230</v>
      </c>
      <c r="E7657" s="13" t="s">
        <v>4</v>
      </c>
      <c r="F7657" s="17">
        <v>-982</v>
      </c>
      <c r="G7657" t="str">
        <f>_xlfn.XLOOKUP(tbl_GL[[#This Row],[Account_key]],tbl_COA[Account_key],tbl_COA[Class],"Not Found")</f>
        <v>Trading account</v>
      </c>
      <c r="H7657" t="str">
        <f>_xlfn.XLOOKUP(tbl_GL[[#This Row],[Account_key]],tbl_COA[Account_key],tbl_COA[SubClass],"Not Found")</f>
        <v>Cost of Sales</v>
      </c>
      <c r="I7657" t="str">
        <f>_xlfn.XLOOKUP(tbl_GL[[#This Row],[Account_key]],tbl_COA[Account_key],tbl_COA[SubClass2],"Not Found")</f>
        <v>Cost of Sales</v>
      </c>
      <c r="J7657" t="str">
        <f>_xlfn.XLOOKUP(tbl_GL[[#This Row],[Account_key]],tbl_COA[Account_key],tbl_COA[SubAccount],,0)</f>
        <v>Cost of Sales</v>
      </c>
      <c r="K7657">
        <f>YEAR(tbl_GL[[#This Row],[Date]])</f>
        <v>2019</v>
      </c>
    </row>
    <row r="7658" spans="1:11" x14ac:dyDescent="0.35">
      <c r="A7658">
        <v>1247.0999999999999</v>
      </c>
      <c r="B7658" s="24">
        <v>43792</v>
      </c>
      <c r="C7658">
        <v>3</v>
      </c>
      <c r="D7658" s="13">
        <v>60</v>
      </c>
      <c r="E7658" s="13" t="s">
        <v>4</v>
      </c>
      <c r="F7658" s="17">
        <v>-982</v>
      </c>
      <c r="G7658" t="str">
        <f>_xlfn.XLOOKUP(tbl_GL[[#This Row],[Account_key]],tbl_COA[Account_key],tbl_COA[Class],"Not Found")</f>
        <v>Assets</v>
      </c>
      <c r="H7658" t="str">
        <f>_xlfn.XLOOKUP(tbl_GL[[#This Row],[Account_key]],tbl_COA[Account_key],tbl_COA[SubClass],"Not Found")</f>
        <v>Assets</v>
      </c>
      <c r="I7658" t="str">
        <f>_xlfn.XLOOKUP(tbl_GL[[#This Row],[Account_key]],tbl_COA[Account_key],tbl_COA[SubClass2],"Not Found")</f>
        <v>Current Assets</v>
      </c>
      <c r="J7658" t="str">
        <f>_xlfn.XLOOKUP(tbl_GL[[#This Row],[Account_key]],tbl_COA[Account_key],tbl_COA[SubAccount],,0)</f>
        <v>Inventory</v>
      </c>
      <c r="K7658">
        <f>YEAR(tbl_GL[[#This Row],[Date]])</f>
        <v>2019</v>
      </c>
    </row>
    <row r="7659" spans="1:11" x14ac:dyDescent="0.35">
      <c r="A7659">
        <v>1247.2</v>
      </c>
      <c r="B7659" s="24">
        <v>43792</v>
      </c>
      <c r="C7659">
        <v>3</v>
      </c>
      <c r="D7659" s="13">
        <v>310</v>
      </c>
      <c r="E7659" s="13" t="s">
        <v>97</v>
      </c>
      <c r="F7659" s="17">
        <v>-2256</v>
      </c>
      <c r="G7659" t="str">
        <f>_xlfn.XLOOKUP(tbl_GL[[#This Row],[Account_key]],tbl_COA[Account_key],tbl_COA[Class],"Not Found")</f>
        <v>Operating account</v>
      </c>
      <c r="H7659" t="str">
        <f>_xlfn.XLOOKUP(tbl_GL[[#This Row],[Account_key]],tbl_COA[Account_key],tbl_COA[SubClass],"Not Found")</f>
        <v>Operating Expenses</v>
      </c>
      <c r="I7659" t="str">
        <f>_xlfn.XLOOKUP(tbl_GL[[#This Row],[Account_key]],tbl_COA[Account_key],tbl_COA[SubClass2],"Not Found")</f>
        <v>Administration</v>
      </c>
      <c r="J7659" t="str">
        <f>_xlfn.XLOOKUP(tbl_GL[[#This Row],[Account_key]],tbl_COA[Account_key],tbl_COA[SubAccount],,0)</f>
        <v>Office Supplies</v>
      </c>
      <c r="K7659">
        <f>YEAR(tbl_GL[[#This Row],[Date]])</f>
        <v>2019</v>
      </c>
    </row>
    <row r="7660" spans="1:11" x14ac:dyDescent="0.35">
      <c r="A7660">
        <v>1248.0999999999999</v>
      </c>
      <c r="B7660" s="24">
        <v>43792</v>
      </c>
      <c r="C7660">
        <v>3</v>
      </c>
      <c r="D7660" s="13">
        <v>120</v>
      </c>
      <c r="E7660" s="13" t="s">
        <v>97</v>
      </c>
      <c r="F7660" s="17">
        <v>2256</v>
      </c>
      <c r="G7660" t="str">
        <f>_xlfn.XLOOKUP(tbl_GL[[#This Row],[Account_key]],tbl_COA[Account_key],tbl_COA[Class],"Not Found")</f>
        <v>Liabilities and Owners Equity</v>
      </c>
      <c r="H7660" t="str">
        <f>_xlfn.XLOOKUP(tbl_GL[[#This Row],[Account_key]],tbl_COA[Account_key],tbl_COA[SubClass],"Not Found")</f>
        <v>Liabilities</v>
      </c>
      <c r="I7660" t="str">
        <f>_xlfn.XLOOKUP(tbl_GL[[#This Row],[Account_key]],tbl_COA[Account_key],tbl_COA[SubClass2],"Not Found")</f>
        <v>Current Liabilities</v>
      </c>
      <c r="J7660" t="str">
        <f>_xlfn.XLOOKUP(tbl_GL[[#This Row],[Account_key]],tbl_COA[Account_key],tbl_COA[SubAccount],,0)</f>
        <v>Accrued Expenses</v>
      </c>
      <c r="K7660">
        <f>YEAR(tbl_GL[[#This Row],[Date]])</f>
        <v>2019</v>
      </c>
    </row>
    <row r="7661" spans="1:11" x14ac:dyDescent="0.35">
      <c r="A7661">
        <v>1248.2</v>
      </c>
      <c r="B7661" s="24">
        <v>43792</v>
      </c>
      <c r="C7661">
        <v>3</v>
      </c>
      <c r="D7661" s="13">
        <v>210</v>
      </c>
      <c r="E7661" s="13" t="s">
        <v>7</v>
      </c>
      <c r="F7661" s="17">
        <v>3487</v>
      </c>
      <c r="G7661" t="str">
        <f>_xlfn.XLOOKUP(tbl_GL[[#This Row],[Account_key]],tbl_COA[Account_key],tbl_COA[Class],"Not Found")</f>
        <v>Trading account</v>
      </c>
      <c r="H7661" t="str">
        <f>_xlfn.XLOOKUP(tbl_GL[[#This Row],[Account_key]],tbl_COA[Account_key],tbl_COA[SubClass],"Not Found")</f>
        <v>Sales</v>
      </c>
      <c r="I7661" t="str">
        <f>_xlfn.XLOOKUP(tbl_GL[[#This Row],[Account_key]],tbl_COA[Account_key],tbl_COA[SubClass2],"Not Found")</f>
        <v>Sales</v>
      </c>
      <c r="J7661" t="str">
        <f>_xlfn.XLOOKUP(tbl_GL[[#This Row],[Account_key]],tbl_COA[Account_key],tbl_COA[SubAccount],,0)</f>
        <v>Sales</v>
      </c>
      <c r="K7661">
        <f>YEAR(tbl_GL[[#This Row],[Date]])</f>
        <v>2019</v>
      </c>
    </row>
    <row r="7662" spans="1:11" x14ac:dyDescent="0.35">
      <c r="A7662">
        <v>1249.0999999999999</v>
      </c>
      <c r="B7662" s="24">
        <v>43792</v>
      </c>
      <c r="C7662">
        <v>3</v>
      </c>
      <c r="D7662" s="13">
        <v>10</v>
      </c>
      <c r="E7662" s="13" t="s">
        <v>7</v>
      </c>
      <c r="F7662" s="17">
        <v>3487</v>
      </c>
      <c r="G7662" t="str">
        <f>_xlfn.XLOOKUP(tbl_GL[[#This Row],[Account_key]],tbl_COA[Account_key],tbl_COA[Class],"Not Found")</f>
        <v>Assets</v>
      </c>
      <c r="H7662" t="str">
        <f>_xlfn.XLOOKUP(tbl_GL[[#This Row],[Account_key]],tbl_COA[Account_key],tbl_COA[SubClass],"Not Found")</f>
        <v>Assets</v>
      </c>
      <c r="I7662" t="str">
        <f>_xlfn.XLOOKUP(tbl_GL[[#This Row],[Account_key]],tbl_COA[Account_key],tbl_COA[SubClass2],"Not Found")</f>
        <v>Current Assets</v>
      </c>
      <c r="J7662" t="str">
        <f>_xlfn.XLOOKUP(tbl_GL[[#This Row],[Account_key]],tbl_COA[Account_key],tbl_COA[SubAccount],,0)</f>
        <v>Cash at Bank</v>
      </c>
      <c r="K7662">
        <f>YEAR(tbl_GL[[#This Row],[Date]])</f>
        <v>2019</v>
      </c>
    </row>
    <row r="7663" spans="1:11" x14ac:dyDescent="0.35">
      <c r="A7663">
        <v>1249.2</v>
      </c>
      <c r="B7663" s="24">
        <v>43792</v>
      </c>
      <c r="C7663">
        <v>3</v>
      </c>
      <c r="D7663" s="13">
        <v>230</v>
      </c>
      <c r="E7663" s="13" t="s">
        <v>4</v>
      </c>
      <c r="F7663" s="17">
        <v>-3930</v>
      </c>
      <c r="G7663" t="str">
        <f>_xlfn.XLOOKUP(tbl_GL[[#This Row],[Account_key]],tbl_COA[Account_key],tbl_COA[Class],"Not Found")</f>
        <v>Trading account</v>
      </c>
      <c r="H7663" t="str">
        <f>_xlfn.XLOOKUP(tbl_GL[[#This Row],[Account_key]],tbl_COA[Account_key],tbl_COA[SubClass],"Not Found")</f>
        <v>Cost of Sales</v>
      </c>
      <c r="I7663" t="str">
        <f>_xlfn.XLOOKUP(tbl_GL[[#This Row],[Account_key]],tbl_COA[Account_key],tbl_COA[SubClass2],"Not Found")</f>
        <v>Cost of Sales</v>
      </c>
      <c r="J7663" t="str">
        <f>_xlfn.XLOOKUP(tbl_GL[[#This Row],[Account_key]],tbl_COA[Account_key],tbl_COA[SubAccount],,0)</f>
        <v>Cost of Sales</v>
      </c>
      <c r="K7663">
        <f>YEAR(tbl_GL[[#This Row],[Date]])</f>
        <v>2019</v>
      </c>
    </row>
    <row r="7664" spans="1:11" x14ac:dyDescent="0.35">
      <c r="A7664">
        <v>1250.0999999999999</v>
      </c>
      <c r="B7664" s="24">
        <v>43792</v>
      </c>
      <c r="C7664">
        <v>3</v>
      </c>
      <c r="D7664" s="13">
        <v>60</v>
      </c>
      <c r="E7664" s="13" t="s">
        <v>4</v>
      </c>
      <c r="F7664" s="17">
        <v>-3930</v>
      </c>
      <c r="G7664" t="str">
        <f>_xlfn.XLOOKUP(tbl_GL[[#This Row],[Account_key]],tbl_COA[Account_key],tbl_COA[Class],"Not Found")</f>
        <v>Assets</v>
      </c>
      <c r="H7664" t="str">
        <f>_xlfn.XLOOKUP(tbl_GL[[#This Row],[Account_key]],tbl_COA[Account_key],tbl_COA[SubClass],"Not Found")</f>
        <v>Assets</v>
      </c>
      <c r="I7664" t="str">
        <f>_xlfn.XLOOKUP(tbl_GL[[#This Row],[Account_key]],tbl_COA[Account_key],tbl_COA[SubClass2],"Not Found")</f>
        <v>Current Assets</v>
      </c>
      <c r="J7664" t="str">
        <f>_xlfn.XLOOKUP(tbl_GL[[#This Row],[Account_key]],tbl_COA[Account_key],tbl_COA[SubAccount],,0)</f>
        <v>Inventory</v>
      </c>
      <c r="K7664">
        <f>YEAR(tbl_GL[[#This Row],[Date]])</f>
        <v>2019</v>
      </c>
    </row>
    <row r="7665" spans="1:11" x14ac:dyDescent="0.35">
      <c r="A7665">
        <v>1250.2</v>
      </c>
      <c r="B7665" s="24">
        <v>43792</v>
      </c>
      <c r="C7665">
        <v>3</v>
      </c>
      <c r="D7665" s="13">
        <v>210</v>
      </c>
      <c r="E7665" s="13" t="s">
        <v>8</v>
      </c>
      <c r="F7665" s="17">
        <v>15757</v>
      </c>
      <c r="G7665" t="str">
        <f>_xlfn.XLOOKUP(tbl_GL[[#This Row],[Account_key]],tbl_COA[Account_key],tbl_COA[Class],"Not Found")</f>
        <v>Trading account</v>
      </c>
      <c r="H7665" t="str">
        <f>_xlfn.XLOOKUP(tbl_GL[[#This Row],[Account_key]],tbl_COA[Account_key],tbl_COA[SubClass],"Not Found")</f>
        <v>Sales</v>
      </c>
      <c r="I7665" t="str">
        <f>_xlfn.XLOOKUP(tbl_GL[[#This Row],[Account_key]],tbl_COA[Account_key],tbl_COA[SubClass2],"Not Found")</f>
        <v>Sales</v>
      </c>
      <c r="J7665" t="str">
        <f>_xlfn.XLOOKUP(tbl_GL[[#This Row],[Account_key]],tbl_COA[Account_key],tbl_COA[SubAccount],,0)</f>
        <v>Sales</v>
      </c>
      <c r="K7665">
        <f>YEAR(tbl_GL[[#This Row],[Date]])</f>
        <v>2019</v>
      </c>
    </row>
    <row r="7666" spans="1:11" x14ac:dyDescent="0.35">
      <c r="A7666">
        <v>1251.0999999999999</v>
      </c>
      <c r="B7666" s="24">
        <v>43792</v>
      </c>
      <c r="C7666">
        <v>3</v>
      </c>
      <c r="D7666" s="13">
        <v>30</v>
      </c>
      <c r="E7666" s="13" t="s">
        <v>8</v>
      </c>
      <c r="F7666" s="17">
        <v>15757</v>
      </c>
      <c r="G7666" t="str">
        <f>_xlfn.XLOOKUP(tbl_GL[[#This Row],[Account_key]],tbl_COA[Account_key],tbl_COA[Class],"Not Found")</f>
        <v>Assets</v>
      </c>
      <c r="H7666" t="str">
        <f>_xlfn.XLOOKUP(tbl_GL[[#This Row],[Account_key]],tbl_COA[Account_key],tbl_COA[SubClass],"Not Found")</f>
        <v>Assets</v>
      </c>
      <c r="I7666" t="str">
        <f>_xlfn.XLOOKUP(tbl_GL[[#This Row],[Account_key]],tbl_COA[Account_key],tbl_COA[SubClass2],"Not Found")</f>
        <v>Current Assets</v>
      </c>
      <c r="J7666" t="str">
        <f>_xlfn.XLOOKUP(tbl_GL[[#This Row],[Account_key]],tbl_COA[Account_key],tbl_COA[SubAccount],,0)</f>
        <v>Trade Receivables</v>
      </c>
      <c r="K7666">
        <f>YEAR(tbl_GL[[#This Row],[Date]])</f>
        <v>2019</v>
      </c>
    </row>
    <row r="7667" spans="1:11" x14ac:dyDescent="0.35">
      <c r="A7667">
        <v>1251.2</v>
      </c>
      <c r="B7667" s="24">
        <v>43793</v>
      </c>
      <c r="C7667">
        <v>3</v>
      </c>
      <c r="D7667" s="13">
        <v>10</v>
      </c>
      <c r="E7667" s="13" t="s">
        <v>98</v>
      </c>
      <c r="F7667" s="17">
        <v>-2357</v>
      </c>
      <c r="G7667" t="str">
        <f>_xlfn.XLOOKUP(tbl_GL[[#This Row],[Account_key]],tbl_COA[Account_key],tbl_COA[Class],"Not Found")</f>
        <v>Assets</v>
      </c>
      <c r="H7667" t="str">
        <f>_xlfn.XLOOKUP(tbl_GL[[#This Row],[Account_key]],tbl_COA[Account_key],tbl_COA[SubClass],"Not Found")</f>
        <v>Assets</v>
      </c>
      <c r="I7667" t="str">
        <f>_xlfn.XLOOKUP(tbl_GL[[#This Row],[Account_key]],tbl_COA[Account_key],tbl_COA[SubClass2],"Not Found")</f>
        <v>Current Assets</v>
      </c>
      <c r="J7667" t="str">
        <f>_xlfn.XLOOKUP(tbl_GL[[#This Row],[Account_key]],tbl_COA[Account_key],tbl_COA[SubAccount],,0)</f>
        <v>Cash at Bank</v>
      </c>
      <c r="K7667">
        <f>YEAR(tbl_GL[[#This Row],[Date]])</f>
        <v>2019</v>
      </c>
    </row>
    <row r="7668" spans="1:11" x14ac:dyDescent="0.35">
      <c r="A7668">
        <v>1252.0999999999999</v>
      </c>
      <c r="B7668" s="24">
        <v>43793</v>
      </c>
      <c r="C7668">
        <v>3</v>
      </c>
      <c r="D7668" s="13">
        <v>120</v>
      </c>
      <c r="E7668" s="13" t="s">
        <v>98</v>
      </c>
      <c r="F7668" s="17">
        <v>-2357</v>
      </c>
      <c r="G7668" t="str">
        <f>_xlfn.XLOOKUP(tbl_GL[[#This Row],[Account_key]],tbl_COA[Account_key],tbl_COA[Class],"Not Found")</f>
        <v>Liabilities and Owners Equity</v>
      </c>
      <c r="H7668" t="str">
        <f>_xlfn.XLOOKUP(tbl_GL[[#This Row],[Account_key]],tbl_COA[Account_key],tbl_COA[SubClass],"Not Found")</f>
        <v>Liabilities</v>
      </c>
      <c r="I7668" t="str">
        <f>_xlfn.XLOOKUP(tbl_GL[[#This Row],[Account_key]],tbl_COA[Account_key],tbl_COA[SubClass2],"Not Found")</f>
        <v>Current Liabilities</v>
      </c>
      <c r="J7668" t="str">
        <f>_xlfn.XLOOKUP(tbl_GL[[#This Row],[Account_key]],tbl_COA[Account_key],tbl_COA[SubAccount],,0)</f>
        <v>Accrued Expenses</v>
      </c>
      <c r="K7668">
        <f>YEAR(tbl_GL[[#This Row],[Date]])</f>
        <v>2019</v>
      </c>
    </row>
    <row r="7669" spans="1:11" x14ac:dyDescent="0.35">
      <c r="A7669">
        <v>1252.2</v>
      </c>
      <c r="B7669" s="24">
        <v>43794</v>
      </c>
      <c r="C7669">
        <v>3</v>
      </c>
      <c r="D7669" s="13">
        <v>10</v>
      </c>
      <c r="E7669" s="13" t="s">
        <v>98</v>
      </c>
      <c r="F7669" s="17">
        <v>-1583</v>
      </c>
      <c r="G7669" t="str">
        <f>_xlfn.XLOOKUP(tbl_GL[[#This Row],[Account_key]],tbl_COA[Account_key],tbl_COA[Class],"Not Found")</f>
        <v>Assets</v>
      </c>
      <c r="H7669" t="str">
        <f>_xlfn.XLOOKUP(tbl_GL[[#This Row],[Account_key]],tbl_COA[Account_key],tbl_COA[SubClass],"Not Found")</f>
        <v>Assets</v>
      </c>
      <c r="I7669" t="str">
        <f>_xlfn.XLOOKUP(tbl_GL[[#This Row],[Account_key]],tbl_COA[Account_key],tbl_COA[SubClass2],"Not Found")</f>
        <v>Current Assets</v>
      </c>
      <c r="J7669" t="str">
        <f>_xlfn.XLOOKUP(tbl_GL[[#This Row],[Account_key]],tbl_COA[Account_key],tbl_COA[SubAccount],,0)</f>
        <v>Cash at Bank</v>
      </c>
      <c r="K7669">
        <f>YEAR(tbl_GL[[#This Row],[Date]])</f>
        <v>2019</v>
      </c>
    </row>
    <row r="7670" spans="1:11" x14ac:dyDescent="0.35">
      <c r="A7670">
        <v>1253.0999999999999</v>
      </c>
      <c r="B7670" s="24">
        <v>43794</v>
      </c>
      <c r="C7670">
        <v>3</v>
      </c>
      <c r="D7670" s="13">
        <v>120</v>
      </c>
      <c r="E7670" s="13" t="s">
        <v>98</v>
      </c>
      <c r="F7670" s="17">
        <v>-1583</v>
      </c>
      <c r="G7670" t="str">
        <f>_xlfn.XLOOKUP(tbl_GL[[#This Row],[Account_key]],tbl_COA[Account_key],tbl_COA[Class],"Not Found")</f>
        <v>Liabilities and Owners Equity</v>
      </c>
      <c r="H7670" t="str">
        <f>_xlfn.XLOOKUP(tbl_GL[[#This Row],[Account_key]],tbl_COA[Account_key],tbl_COA[SubClass],"Not Found")</f>
        <v>Liabilities</v>
      </c>
      <c r="I7670" t="str">
        <f>_xlfn.XLOOKUP(tbl_GL[[#This Row],[Account_key]],tbl_COA[Account_key],tbl_COA[SubClass2],"Not Found")</f>
        <v>Current Liabilities</v>
      </c>
      <c r="J7670" t="str">
        <f>_xlfn.XLOOKUP(tbl_GL[[#This Row],[Account_key]],tbl_COA[Account_key],tbl_COA[SubAccount],,0)</f>
        <v>Accrued Expenses</v>
      </c>
      <c r="K7670">
        <f>YEAR(tbl_GL[[#This Row],[Date]])</f>
        <v>2019</v>
      </c>
    </row>
    <row r="7671" spans="1:11" x14ac:dyDescent="0.35">
      <c r="A7671">
        <v>1253.2</v>
      </c>
      <c r="B7671" s="24">
        <v>43794</v>
      </c>
      <c r="C7671">
        <v>3</v>
      </c>
      <c r="D7671" s="13">
        <v>10</v>
      </c>
      <c r="E7671" s="13" t="s">
        <v>98</v>
      </c>
      <c r="F7671" s="17">
        <v>-1768</v>
      </c>
      <c r="G7671" t="str">
        <f>_xlfn.XLOOKUP(tbl_GL[[#This Row],[Account_key]],tbl_COA[Account_key],tbl_COA[Class],"Not Found")</f>
        <v>Assets</v>
      </c>
      <c r="H7671" t="str">
        <f>_xlfn.XLOOKUP(tbl_GL[[#This Row],[Account_key]],tbl_COA[Account_key],tbl_COA[SubClass],"Not Found")</f>
        <v>Assets</v>
      </c>
      <c r="I7671" t="str">
        <f>_xlfn.XLOOKUP(tbl_GL[[#This Row],[Account_key]],tbl_COA[Account_key],tbl_COA[SubClass2],"Not Found")</f>
        <v>Current Assets</v>
      </c>
      <c r="J7671" t="str">
        <f>_xlfn.XLOOKUP(tbl_GL[[#This Row],[Account_key]],tbl_COA[Account_key],tbl_COA[SubAccount],,0)</f>
        <v>Cash at Bank</v>
      </c>
      <c r="K7671">
        <f>YEAR(tbl_GL[[#This Row],[Date]])</f>
        <v>2019</v>
      </c>
    </row>
    <row r="7672" spans="1:11" x14ac:dyDescent="0.35">
      <c r="A7672">
        <v>1254.0999999999999</v>
      </c>
      <c r="B7672" s="24">
        <v>43794</v>
      </c>
      <c r="C7672">
        <v>3</v>
      </c>
      <c r="D7672" s="13">
        <v>120</v>
      </c>
      <c r="E7672" s="13" t="s">
        <v>98</v>
      </c>
      <c r="F7672" s="17">
        <v>-1768</v>
      </c>
      <c r="G7672" t="str">
        <f>_xlfn.XLOOKUP(tbl_GL[[#This Row],[Account_key]],tbl_COA[Account_key],tbl_COA[Class],"Not Found")</f>
        <v>Liabilities and Owners Equity</v>
      </c>
      <c r="H7672" t="str">
        <f>_xlfn.XLOOKUP(tbl_GL[[#This Row],[Account_key]],tbl_COA[Account_key],tbl_COA[SubClass],"Not Found")</f>
        <v>Liabilities</v>
      </c>
      <c r="I7672" t="str">
        <f>_xlfn.XLOOKUP(tbl_GL[[#This Row],[Account_key]],tbl_COA[Account_key],tbl_COA[SubClass2],"Not Found")</f>
        <v>Current Liabilities</v>
      </c>
      <c r="J7672" t="str">
        <f>_xlfn.XLOOKUP(tbl_GL[[#This Row],[Account_key]],tbl_COA[Account_key],tbl_COA[SubAccount],,0)</f>
        <v>Accrued Expenses</v>
      </c>
      <c r="K7672">
        <f>YEAR(tbl_GL[[#This Row],[Date]])</f>
        <v>2019</v>
      </c>
    </row>
    <row r="7673" spans="1:11" x14ac:dyDescent="0.35">
      <c r="A7673">
        <v>1254.2</v>
      </c>
      <c r="B7673" s="24">
        <v>43797</v>
      </c>
      <c r="C7673">
        <v>3</v>
      </c>
      <c r="D7673" s="13">
        <v>330</v>
      </c>
      <c r="E7673" s="13" t="s">
        <v>97</v>
      </c>
      <c r="F7673" s="17">
        <v>-2007</v>
      </c>
      <c r="G7673" t="str">
        <f>_xlfn.XLOOKUP(tbl_GL[[#This Row],[Account_key]],tbl_COA[Account_key],tbl_COA[Class],"Not Found")</f>
        <v>Operating account</v>
      </c>
      <c r="H7673" t="str">
        <f>_xlfn.XLOOKUP(tbl_GL[[#This Row],[Account_key]],tbl_COA[Account_key],tbl_COA[SubClass],"Not Found")</f>
        <v>Operating Expenses</v>
      </c>
      <c r="I7673" t="str">
        <f>_xlfn.XLOOKUP(tbl_GL[[#This Row],[Account_key]],tbl_COA[Account_key],tbl_COA[SubClass2],"Not Found")</f>
        <v>Administration</v>
      </c>
      <c r="J7673" t="str">
        <f>_xlfn.XLOOKUP(tbl_GL[[#This Row],[Account_key]],tbl_COA[Account_key],tbl_COA[SubAccount],,0)</f>
        <v>Telephone</v>
      </c>
      <c r="K7673">
        <f>YEAR(tbl_GL[[#This Row],[Date]])</f>
        <v>2019</v>
      </c>
    </row>
    <row r="7674" spans="1:11" x14ac:dyDescent="0.35">
      <c r="A7674">
        <v>1255.0999999999999</v>
      </c>
      <c r="B7674" s="24">
        <v>43797</v>
      </c>
      <c r="C7674">
        <v>3</v>
      </c>
      <c r="D7674" s="13">
        <v>120</v>
      </c>
      <c r="E7674" s="13" t="s">
        <v>97</v>
      </c>
      <c r="F7674" s="17">
        <v>2007</v>
      </c>
      <c r="G7674" t="str">
        <f>_xlfn.XLOOKUP(tbl_GL[[#This Row],[Account_key]],tbl_COA[Account_key],tbl_COA[Class],"Not Found")</f>
        <v>Liabilities and Owners Equity</v>
      </c>
      <c r="H7674" t="str">
        <f>_xlfn.XLOOKUP(tbl_GL[[#This Row],[Account_key]],tbl_COA[Account_key],tbl_COA[SubClass],"Not Found")</f>
        <v>Liabilities</v>
      </c>
      <c r="I7674" t="str">
        <f>_xlfn.XLOOKUP(tbl_GL[[#This Row],[Account_key]],tbl_COA[Account_key],tbl_COA[SubClass2],"Not Found")</f>
        <v>Current Liabilities</v>
      </c>
      <c r="J7674" t="str">
        <f>_xlfn.XLOOKUP(tbl_GL[[#This Row],[Account_key]],tbl_COA[Account_key],tbl_COA[SubAccount],,0)</f>
        <v>Accrued Expenses</v>
      </c>
      <c r="K7674">
        <f>YEAR(tbl_GL[[#This Row],[Date]])</f>
        <v>2019</v>
      </c>
    </row>
    <row r="7675" spans="1:11" x14ac:dyDescent="0.35">
      <c r="A7675">
        <v>1255.2</v>
      </c>
      <c r="B7675" s="24">
        <v>43799</v>
      </c>
      <c r="C7675">
        <v>3</v>
      </c>
      <c r="D7675" s="13">
        <v>10</v>
      </c>
      <c r="E7675" s="13" t="s">
        <v>110</v>
      </c>
      <c r="F7675" s="17">
        <v>63</v>
      </c>
      <c r="G7675" t="str">
        <f>_xlfn.XLOOKUP(tbl_GL[[#This Row],[Account_key]],tbl_COA[Account_key],tbl_COA[Class],"Not Found")</f>
        <v>Assets</v>
      </c>
      <c r="H7675" t="str">
        <f>_xlfn.XLOOKUP(tbl_GL[[#This Row],[Account_key]],tbl_COA[Account_key],tbl_COA[SubClass],"Not Found")</f>
        <v>Assets</v>
      </c>
      <c r="I7675" t="str">
        <f>_xlfn.XLOOKUP(tbl_GL[[#This Row],[Account_key]],tbl_COA[Account_key],tbl_COA[SubClass2],"Not Found")</f>
        <v>Current Assets</v>
      </c>
      <c r="J7675" t="str">
        <f>_xlfn.XLOOKUP(tbl_GL[[#This Row],[Account_key]],tbl_COA[Account_key],tbl_COA[SubAccount],,0)</f>
        <v>Cash at Bank</v>
      </c>
      <c r="K7675">
        <f>YEAR(tbl_GL[[#This Row],[Date]])</f>
        <v>2019</v>
      </c>
    </row>
    <row r="7676" spans="1:11" x14ac:dyDescent="0.35">
      <c r="A7676">
        <v>1256.0999999999999</v>
      </c>
      <c r="B7676" s="24">
        <v>43799</v>
      </c>
      <c r="C7676">
        <v>3</v>
      </c>
      <c r="D7676" s="13">
        <v>430</v>
      </c>
      <c r="E7676" s="13" t="s">
        <v>110</v>
      </c>
      <c r="F7676" s="17">
        <v>63</v>
      </c>
      <c r="G7676" t="str">
        <f>_xlfn.XLOOKUP(tbl_GL[[#This Row],[Account_key]],tbl_COA[Account_key],tbl_COA[Class],"Not Found")</f>
        <v>Non-operating</v>
      </c>
      <c r="H7676" t="str">
        <f>_xlfn.XLOOKUP(tbl_GL[[#This Row],[Account_key]],tbl_COA[Account_key],tbl_COA[SubClass],"Not Found")</f>
        <v>Exchange Loss/Gain</v>
      </c>
      <c r="I7676" t="str">
        <f>_xlfn.XLOOKUP(tbl_GL[[#This Row],[Account_key]],tbl_COA[Account_key],tbl_COA[SubClass2],"Not Found")</f>
        <v>Exchange Loss/Gain</v>
      </c>
      <c r="J7676" t="str">
        <f>_xlfn.XLOOKUP(tbl_GL[[#This Row],[Account_key]],tbl_COA[Account_key],tbl_COA[SubAccount],,0)</f>
        <v>Exchange Loss/Gain</v>
      </c>
      <c r="K7676">
        <f>YEAR(tbl_GL[[#This Row],[Date]])</f>
        <v>2019</v>
      </c>
    </row>
    <row r="7677" spans="1:11" x14ac:dyDescent="0.35">
      <c r="A7677">
        <v>1256.2</v>
      </c>
      <c r="B7677" s="24">
        <v>43799</v>
      </c>
      <c r="C7677">
        <v>3</v>
      </c>
      <c r="D7677" s="13">
        <v>10</v>
      </c>
      <c r="E7677" s="13" t="s">
        <v>113</v>
      </c>
      <c r="F7677" s="17">
        <v>147</v>
      </c>
      <c r="G7677" t="str">
        <f>_xlfn.XLOOKUP(tbl_GL[[#This Row],[Account_key]],tbl_COA[Account_key],tbl_COA[Class],"Not Found")</f>
        <v>Assets</v>
      </c>
      <c r="H7677" t="str">
        <f>_xlfn.XLOOKUP(tbl_GL[[#This Row],[Account_key]],tbl_COA[Account_key],tbl_COA[SubClass],"Not Found")</f>
        <v>Assets</v>
      </c>
      <c r="I7677" t="str">
        <f>_xlfn.XLOOKUP(tbl_GL[[#This Row],[Account_key]],tbl_COA[Account_key],tbl_COA[SubClass2],"Not Found")</f>
        <v>Current Assets</v>
      </c>
      <c r="J7677" t="str">
        <f>_xlfn.XLOOKUP(tbl_GL[[#This Row],[Account_key]],tbl_COA[Account_key],tbl_COA[SubAccount],,0)</f>
        <v>Cash at Bank</v>
      </c>
      <c r="K7677">
        <f>YEAR(tbl_GL[[#This Row],[Date]])</f>
        <v>2019</v>
      </c>
    </row>
    <row r="7678" spans="1:11" x14ac:dyDescent="0.35">
      <c r="A7678">
        <v>1257.0999999999999</v>
      </c>
      <c r="B7678" s="24">
        <v>43799</v>
      </c>
      <c r="C7678">
        <v>3</v>
      </c>
      <c r="D7678" s="13">
        <v>410</v>
      </c>
      <c r="E7678" s="13" t="s">
        <v>113</v>
      </c>
      <c r="F7678" s="17">
        <v>147</v>
      </c>
      <c r="G7678" t="str">
        <f>_xlfn.XLOOKUP(tbl_GL[[#This Row],[Account_key]],tbl_COA[Account_key],tbl_COA[Class],"Not Found")</f>
        <v>Non-operating</v>
      </c>
      <c r="H7678" t="str">
        <f>_xlfn.XLOOKUP(tbl_GL[[#This Row],[Account_key]],tbl_COA[Account_key],tbl_COA[SubClass],"Not Found")</f>
        <v>Interest Income</v>
      </c>
      <c r="I7678" t="str">
        <f>_xlfn.XLOOKUP(tbl_GL[[#This Row],[Account_key]],tbl_COA[Account_key],tbl_COA[SubClass2],"Not Found")</f>
        <v>Interest Income</v>
      </c>
      <c r="J7678" t="str">
        <f>_xlfn.XLOOKUP(tbl_GL[[#This Row],[Account_key]],tbl_COA[Account_key],tbl_COA[SubAccount],,0)</f>
        <v>Interest Income</v>
      </c>
      <c r="K7678">
        <f>YEAR(tbl_GL[[#This Row],[Date]])</f>
        <v>2019</v>
      </c>
    </row>
    <row r="7679" spans="1:11" x14ac:dyDescent="0.35">
      <c r="A7679">
        <v>1257.2</v>
      </c>
      <c r="B7679" s="24">
        <v>43799</v>
      </c>
      <c r="C7679">
        <v>3</v>
      </c>
      <c r="D7679" s="13">
        <v>400</v>
      </c>
      <c r="E7679" s="13" t="s">
        <v>104</v>
      </c>
      <c r="F7679" s="17">
        <v>-125</v>
      </c>
      <c r="G7679" t="str">
        <f>_xlfn.XLOOKUP(tbl_GL[[#This Row],[Account_key]],tbl_COA[Account_key],tbl_COA[Class],"Not Found")</f>
        <v>Operating account</v>
      </c>
      <c r="H7679" t="str">
        <f>_xlfn.XLOOKUP(tbl_GL[[#This Row],[Account_key]],tbl_COA[Account_key],tbl_COA[SubClass],"Not Found")</f>
        <v>Depreciation &amp; Amortization</v>
      </c>
      <c r="I7679" t="str">
        <f>_xlfn.XLOOKUP(tbl_GL[[#This Row],[Account_key]],tbl_COA[Account_key],tbl_COA[SubClass2],"Not Found")</f>
        <v>Amortization</v>
      </c>
      <c r="J7679" t="str">
        <f>_xlfn.XLOOKUP(tbl_GL[[#This Row],[Account_key]],tbl_COA[Account_key],tbl_COA[SubAccount],,0)</f>
        <v>Amortization of Intangible Assets</v>
      </c>
      <c r="K7679">
        <f>YEAR(tbl_GL[[#This Row],[Date]])</f>
        <v>2019</v>
      </c>
    </row>
    <row r="7680" spans="1:11" x14ac:dyDescent="0.35">
      <c r="A7680">
        <v>1258.0999999999999</v>
      </c>
      <c r="B7680" s="24">
        <v>43799</v>
      </c>
      <c r="C7680">
        <v>3</v>
      </c>
      <c r="D7680" s="13">
        <v>100</v>
      </c>
      <c r="E7680" s="13" t="s">
        <v>104</v>
      </c>
      <c r="F7680" s="17">
        <v>-125</v>
      </c>
      <c r="G7680" t="str">
        <f>_xlfn.XLOOKUP(tbl_GL[[#This Row],[Account_key]],tbl_COA[Account_key],tbl_COA[Class],"Not Found")</f>
        <v>Assets</v>
      </c>
      <c r="H7680" t="str">
        <f>_xlfn.XLOOKUP(tbl_GL[[#This Row],[Account_key]],tbl_COA[Account_key],tbl_COA[SubClass],"Not Found")</f>
        <v>Assets</v>
      </c>
      <c r="I7680" t="str">
        <f>_xlfn.XLOOKUP(tbl_GL[[#This Row],[Account_key]],tbl_COA[Account_key],tbl_COA[SubClass2],"Not Found")</f>
        <v>Non-Current Assets</v>
      </c>
      <c r="J7680" t="str">
        <f>_xlfn.XLOOKUP(tbl_GL[[#This Row],[Account_key]],tbl_COA[Account_key],tbl_COA[SubAccount],,0)</f>
        <v>Patents and trademarks</v>
      </c>
      <c r="K7680">
        <f>YEAR(tbl_GL[[#This Row],[Date]])</f>
        <v>2019</v>
      </c>
    </row>
    <row r="7681" spans="1:11" x14ac:dyDescent="0.35">
      <c r="A7681">
        <v>1258.2</v>
      </c>
      <c r="B7681" s="24">
        <v>43799</v>
      </c>
      <c r="C7681">
        <v>3</v>
      </c>
      <c r="D7681" s="13">
        <v>440</v>
      </c>
      <c r="E7681" s="13" t="s">
        <v>112</v>
      </c>
      <c r="F7681" s="17">
        <v>-225</v>
      </c>
      <c r="G7681" t="str">
        <f>_xlfn.XLOOKUP(tbl_GL[[#This Row],[Account_key]],tbl_COA[Account_key],tbl_COA[Class],"Not Found")</f>
        <v>Interest &amp; Tax</v>
      </c>
      <c r="H7681" t="str">
        <f>_xlfn.XLOOKUP(tbl_GL[[#This Row],[Account_key]],tbl_COA[Account_key],tbl_COA[SubClass],"Not Found")</f>
        <v>Interest Expense</v>
      </c>
      <c r="I7681" t="str">
        <f>_xlfn.XLOOKUP(tbl_GL[[#This Row],[Account_key]],tbl_COA[Account_key],tbl_COA[SubClass2],"Not Found")</f>
        <v>Interest Expense</v>
      </c>
      <c r="J7681" t="str">
        <f>_xlfn.XLOOKUP(tbl_GL[[#This Row],[Account_key]],tbl_COA[Account_key],tbl_COA[SubAccount],,0)</f>
        <v>Interest Expense</v>
      </c>
      <c r="K7681">
        <f>YEAR(tbl_GL[[#This Row],[Date]])</f>
        <v>2019</v>
      </c>
    </row>
    <row r="7682" spans="1:11" x14ac:dyDescent="0.35">
      <c r="A7682">
        <v>1259.0999999999999</v>
      </c>
      <c r="B7682" s="24">
        <v>43799</v>
      </c>
      <c r="C7682">
        <v>3</v>
      </c>
      <c r="D7682" s="13">
        <v>121</v>
      </c>
      <c r="E7682" s="13" t="s">
        <v>112</v>
      </c>
      <c r="F7682" s="17">
        <v>225</v>
      </c>
      <c r="G7682" t="str">
        <f>_xlfn.XLOOKUP(tbl_GL[[#This Row],[Account_key]],tbl_COA[Account_key],tbl_COA[Class],"Not Found")</f>
        <v>Liabilities and Owners Equity</v>
      </c>
      <c r="H7682" t="str">
        <f>_xlfn.XLOOKUP(tbl_GL[[#This Row],[Account_key]],tbl_COA[Account_key],tbl_COA[SubClass],"Not Found")</f>
        <v>Liabilities</v>
      </c>
      <c r="I7682" t="str">
        <f>_xlfn.XLOOKUP(tbl_GL[[#This Row],[Account_key]],tbl_COA[Account_key],tbl_COA[SubClass2],"Not Found")</f>
        <v>Current Liabilities</v>
      </c>
      <c r="J7682" t="str">
        <f>_xlfn.XLOOKUP(tbl_GL[[#This Row],[Account_key]],tbl_COA[Account_key],tbl_COA[SubAccount],,0)</f>
        <v>Interest Payable</v>
      </c>
      <c r="K7682">
        <f>YEAR(tbl_GL[[#This Row],[Date]])</f>
        <v>2019</v>
      </c>
    </row>
    <row r="7683" spans="1:11" x14ac:dyDescent="0.35">
      <c r="A7683">
        <v>1259.2</v>
      </c>
      <c r="B7683" s="24">
        <v>43799</v>
      </c>
      <c r="C7683">
        <v>3</v>
      </c>
      <c r="D7683" s="13">
        <v>230</v>
      </c>
      <c r="E7683" s="13" t="s">
        <v>4</v>
      </c>
      <c r="F7683" s="17">
        <v>-1010</v>
      </c>
      <c r="G7683" t="str">
        <f>_xlfn.XLOOKUP(tbl_GL[[#This Row],[Account_key]],tbl_COA[Account_key],tbl_COA[Class],"Not Found")</f>
        <v>Trading account</v>
      </c>
      <c r="H7683" t="str">
        <f>_xlfn.XLOOKUP(tbl_GL[[#This Row],[Account_key]],tbl_COA[Account_key],tbl_COA[SubClass],"Not Found")</f>
        <v>Cost of Sales</v>
      </c>
      <c r="I7683" t="str">
        <f>_xlfn.XLOOKUP(tbl_GL[[#This Row],[Account_key]],tbl_COA[Account_key],tbl_COA[SubClass2],"Not Found")</f>
        <v>Cost of Sales</v>
      </c>
      <c r="J7683" t="str">
        <f>_xlfn.XLOOKUP(tbl_GL[[#This Row],[Account_key]],tbl_COA[Account_key],tbl_COA[SubAccount],,0)</f>
        <v>Cost of Sales</v>
      </c>
      <c r="K7683">
        <f>YEAR(tbl_GL[[#This Row],[Date]])</f>
        <v>2019</v>
      </c>
    </row>
    <row r="7684" spans="1:11" x14ac:dyDescent="0.35">
      <c r="A7684">
        <v>1260.0999999999999</v>
      </c>
      <c r="B7684" s="24">
        <v>43799</v>
      </c>
      <c r="C7684">
        <v>3</v>
      </c>
      <c r="D7684" s="13">
        <v>60</v>
      </c>
      <c r="E7684" s="13" t="s">
        <v>4</v>
      </c>
      <c r="F7684" s="17">
        <v>-1010</v>
      </c>
      <c r="G7684" t="str">
        <f>_xlfn.XLOOKUP(tbl_GL[[#This Row],[Account_key]],tbl_COA[Account_key],tbl_COA[Class],"Not Found")</f>
        <v>Assets</v>
      </c>
      <c r="H7684" t="str">
        <f>_xlfn.XLOOKUP(tbl_GL[[#This Row],[Account_key]],tbl_COA[Account_key],tbl_COA[SubClass],"Not Found")</f>
        <v>Assets</v>
      </c>
      <c r="I7684" t="str">
        <f>_xlfn.XLOOKUP(tbl_GL[[#This Row],[Account_key]],tbl_COA[Account_key],tbl_COA[SubClass2],"Not Found")</f>
        <v>Current Assets</v>
      </c>
      <c r="J7684" t="str">
        <f>_xlfn.XLOOKUP(tbl_GL[[#This Row],[Account_key]],tbl_COA[Account_key],tbl_COA[SubAccount],,0)</f>
        <v>Inventory</v>
      </c>
      <c r="K7684">
        <f>YEAR(tbl_GL[[#This Row],[Date]])</f>
        <v>2019</v>
      </c>
    </row>
    <row r="7685" spans="1:11" x14ac:dyDescent="0.35">
      <c r="A7685">
        <v>1260.2</v>
      </c>
      <c r="B7685" s="24">
        <v>43799</v>
      </c>
      <c r="C7685">
        <v>3</v>
      </c>
      <c r="D7685" s="13">
        <v>210</v>
      </c>
      <c r="E7685" s="13" t="s">
        <v>7</v>
      </c>
      <c r="F7685" s="17">
        <v>3587</v>
      </c>
      <c r="G7685" t="str">
        <f>_xlfn.XLOOKUP(tbl_GL[[#This Row],[Account_key]],tbl_COA[Account_key],tbl_COA[Class],"Not Found")</f>
        <v>Trading account</v>
      </c>
      <c r="H7685" t="str">
        <f>_xlfn.XLOOKUP(tbl_GL[[#This Row],[Account_key]],tbl_COA[Account_key],tbl_COA[SubClass],"Not Found")</f>
        <v>Sales</v>
      </c>
      <c r="I7685" t="str">
        <f>_xlfn.XLOOKUP(tbl_GL[[#This Row],[Account_key]],tbl_COA[Account_key],tbl_COA[SubClass2],"Not Found")</f>
        <v>Sales</v>
      </c>
      <c r="J7685" t="str">
        <f>_xlfn.XLOOKUP(tbl_GL[[#This Row],[Account_key]],tbl_COA[Account_key],tbl_COA[SubAccount],,0)</f>
        <v>Sales</v>
      </c>
      <c r="K7685">
        <f>YEAR(tbl_GL[[#This Row],[Date]])</f>
        <v>2019</v>
      </c>
    </row>
    <row r="7686" spans="1:11" x14ac:dyDescent="0.35">
      <c r="A7686">
        <v>1261.0999999999999</v>
      </c>
      <c r="B7686" s="24">
        <v>43799</v>
      </c>
      <c r="C7686">
        <v>3</v>
      </c>
      <c r="D7686" s="13">
        <v>10</v>
      </c>
      <c r="E7686" s="13" t="s">
        <v>7</v>
      </c>
      <c r="F7686" s="17">
        <v>3587</v>
      </c>
      <c r="G7686" t="str">
        <f>_xlfn.XLOOKUP(tbl_GL[[#This Row],[Account_key]],tbl_COA[Account_key],tbl_COA[Class],"Not Found")</f>
        <v>Assets</v>
      </c>
      <c r="H7686" t="str">
        <f>_xlfn.XLOOKUP(tbl_GL[[#This Row],[Account_key]],tbl_COA[Account_key],tbl_COA[SubClass],"Not Found")</f>
        <v>Assets</v>
      </c>
      <c r="I7686" t="str">
        <f>_xlfn.XLOOKUP(tbl_GL[[#This Row],[Account_key]],tbl_COA[Account_key],tbl_COA[SubClass2],"Not Found")</f>
        <v>Current Assets</v>
      </c>
      <c r="J7686" t="str">
        <f>_xlfn.XLOOKUP(tbl_GL[[#This Row],[Account_key]],tbl_COA[Account_key],tbl_COA[SubAccount],,0)</f>
        <v>Cash at Bank</v>
      </c>
      <c r="K7686">
        <f>YEAR(tbl_GL[[#This Row],[Date]])</f>
        <v>2019</v>
      </c>
    </row>
    <row r="7687" spans="1:11" x14ac:dyDescent="0.35">
      <c r="A7687">
        <v>1261.2</v>
      </c>
      <c r="B7687" s="24">
        <v>43799</v>
      </c>
      <c r="C7687">
        <v>3</v>
      </c>
      <c r="D7687" s="13">
        <v>230</v>
      </c>
      <c r="E7687" s="13" t="s">
        <v>4</v>
      </c>
      <c r="F7687" s="17">
        <v>-3988</v>
      </c>
      <c r="G7687" t="str">
        <f>_xlfn.XLOOKUP(tbl_GL[[#This Row],[Account_key]],tbl_COA[Account_key],tbl_COA[Class],"Not Found")</f>
        <v>Trading account</v>
      </c>
      <c r="H7687" t="str">
        <f>_xlfn.XLOOKUP(tbl_GL[[#This Row],[Account_key]],tbl_COA[Account_key],tbl_COA[SubClass],"Not Found")</f>
        <v>Cost of Sales</v>
      </c>
      <c r="I7687" t="str">
        <f>_xlfn.XLOOKUP(tbl_GL[[#This Row],[Account_key]],tbl_COA[Account_key],tbl_COA[SubClass2],"Not Found")</f>
        <v>Cost of Sales</v>
      </c>
      <c r="J7687" t="str">
        <f>_xlfn.XLOOKUP(tbl_GL[[#This Row],[Account_key]],tbl_COA[Account_key],tbl_COA[SubAccount],,0)</f>
        <v>Cost of Sales</v>
      </c>
      <c r="K7687">
        <f>YEAR(tbl_GL[[#This Row],[Date]])</f>
        <v>2019</v>
      </c>
    </row>
    <row r="7688" spans="1:11" x14ac:dyDescent="0.35">
      <c r="A7688">
        <v>1262.0999999999999</v>
      </c>
      <c r="B7688" s="24">
        <v>43799</v>
      </c>
      <c r="C7688">
        <v>3</v>
      </c>
      <c r="D7688" s="13">
        <v>60</v>
      </c>
      <c r="E7688" s="13" t="s">
        <v>4</v>
      </c>
      <c r="F7688" s="17">
        <v>-3988</v>
      </c>
      <c r="G7688" t="str">
        <f>_xlfn.XLOOKUP(tbl_GL[[#This Row],[Account_key]],tbl_COA[Account_key],tbl_COA[Class],"Not Found")</f>
        <v>Assets</v>
      </c>
      <c r="H7688" t="str">
        <f>_xlfn.XLOOKUP(tbl_GL[[#This Row],[Account_key]],tbl_COA[Account_key],tbl_COA[SubClass],"Not Found")</f>
        <v>Assets</v>
      </c>
      <c r="I7688" t="str">
        <f>_xlfn.XLOOKUP(tbl_GL[[#This Row],[Account_key]],tbl_COA[Account_key],tbl_COA[SubClass2],"Not Found")</f>
        <v>Current Assets</v>
      </c>
      <c r="J7688" t="str">
        <f>_xlfn.XLOOKUP(tbl_GL[[#This Row],[Account_key]],tbl_COA[Account_key],tbl_COA[SubAccount],,0)</f>
        <v>Inventory</v>
      </c>
      <c r="K7688">
        <f>YEAR(tbl_GL[[#This Row],[Date]])</f>
        <v>2019</v>
      </c>
    </row>
    <row r="7689" spans="1:11" x14ac:dyDescent="0.35">
      <c r="A7689">
        <v>1262.2</v>
      </c>
      <c r="B7689" s="24">
        <v>43799</v>
      </c>
      <c r="C7689">
        <v>3</v>
      </c>
      <c r="D7689" s="13">
        <v>240</v>
      </c>
      <c r="E7689" s="13" t="s">
        <v>56</v>
      </c>
      <c r="F7689" s="17">
        <v>-4500</v>
      </c>
      <c r="G7689" t="str">
        <f>_xlfn.XLOOKUP(tbl_GL[[#This Row],[Account_key]],tbl_COA[Account_key],tbl_COA[Class],"Not Found")</f>
        <v>Operating account</v>
      </c>
      <c r="H7689" t="str">
        <f>_xlfn.XLOOKUP(tbl_GL[[#This Row],[Account_key]],tbl_COA[Account_key],tbl_COA[SubClass],"Not Found")</f>
        <v>Operating Expenses</v>
      </c>
      <c r="I7689" t="str">
        <f>_xlfn.XLOOKUP(tbl_GL[[#This Row],[Account_key]],tbl_COA[Account_key],tbl_COA[SubClass2],"Not Found")</f>
        <v>Sales &amp; Distribution</v>
      </c>
      <c r="J7689" t="str">
        <f>_xlfn.XLOOKUP(tbl_GL[[#This Row],[Account_key]],tbl_COA[Account_key],tbl_COA[SubAccount],,0)</f>
        <v>Salaries</v>
      </c>
      <c r="K7689">
        <f>YEAR(tbl_GL[[#This Row],[Date]])</f>
        <v>2019</v>
      </c>
    </row>
    <row r="7690" spans="1:11" x14ac:dyDescent="0.35">
      <c r="A7690">
        <v>1263.0999999999999</v>
      </c>
      <c r="B7690" s="24">
        <v>43799</v>
      </c>
      <c r="C7690">
        <v>3</v>
      </c>
      <c r="D7690" s="13">
        <v>10</v>
      </c>
      <c r="E7690" s="13" t="s">
        <v>56</v>
      </c>
      <c r="F7690" s="17">
        <v>-4500</v>
      </c>
      <c r="G7690" t="str">
        <f>_xlfn.XLOOKUP(tbl_GL[[#This Row],[Account_key]],tbl_COA[Account_key],tbl_COA[Class],"Not Found")</f>
        <v>Assets</v>
      </c>
      <c r="H7690" t="str">
        <f>_xlfn.XLOOKUP(tbl_GL[[#This Row],[Account_key]],tbl_COA[Account_key],tbl_COA[SubClass],"Not Found")</f>
        <v>Assets</v>
      </c>
      <c r="I7690" t="str">
        <f>_xlfn.XLOOKUP(tbl_GL[[#This Row],[Account_key]],tbl_COA[Account_key],tbl_COA[SubClass2],"Not Found")</f>
        <v>Current Assets</v>
      </c>
      <c r="J7690" t="str">
        <f>_xlfn.XLOOKUP(tbl_GL[[#This Row],[Account_key]],tbl_COA[Account_key],tbl_COA[SubAccount],,0)</f>
        <v>Cash at Bank</v>
      </c>
      <c r="K7690">
        <f>YEAR(tbl_GL[[#This Row],[Date]])</f>
        <v>2019</v>
      </c>
    </row>
    <row r="7691" spans="1:11" x14ac:dyDescent="0.35">
      <c r="A7691">
        <v>1263.2</v>
      </c>
      <c r="B7691" s="24">
        <v>43799</v>
      </c>
      <c r="C7691">
        <v>3</v>
      </c>
      <c r="D7691" s="13">
        <v>380</v>
      </c>
      <c r="E7691" s="13" t="s">
        <v>101</v>
      </c>
      <c r="F7691" s="17">
        <v>-4900</v>
      </c>
      <c r="G7691" t="str">
        <f>_xlfn.XLOOKUP(tbl_GL[[#This Row],[Account_key]],tbl_COA[Account_key],tbl_COA[Class],"Not Found")</f>
        <v>Operating account</v>
      </c>
      <c r="H7691" t="str">
        <f>_xlfn.XLOOKUP(tbl_GL[[#This Row],[Account_key]],tbl_COA[Account_key],tbl_COA[SubClass],"Not Found")</f>
        <v>Depreciation &amp; Amortization</v>
      </c>
      <c r="I7691" t="str">
        <f>_xlfn.XLOOKUP(tbl_GL[[#This Row],[Account_key]],tbl_COA[Account_key],tbl_COA[SubClass2],"Not Found")</f>
        <v>Depreciation</v>
      </c>
      <c r="J7691" t="str">
        <f>_xlfn.XLOOKUP(tbl_GL[[#This Row],[Account_key]],tbl_COA[Account_key],tbl_COA[SubAccount],,0)</f>
        <v>Equipment</v>
      </c>
      <c r="K7691">
        <f>YEAR(tbl_GL[[#This Row],[Date]])</f>
        <v>2019</v>
      </c>
    </row>
    <row r="7692" spans="1:11" x14ac:dyDescent="0.35">
      <c r="A7692">
        <v>1264.0999999999999</v>
      </c>
      <c r="B7692" s="24">
        <v>43799</v>
      </c>
      <c r="C7692">
        <v>3</v>
      </c>
      <c r="D7692" s="13">
        <v>90</v>
      </c>
      <c r="E7692" s="13" t="s">
        <v>101</v>
      </c>
      <c r="F7692" s="17">
        <v>-4900</v>
      </c>
      <c r="G7692" t="str">
        <f>_xlfn.XLOOKUP(tbl_GL[[#This Row],[Account_key]],tbl_COA[Account_key],tbl_COA[Class],"Not Found")</f>
        <v>Assets</v>
      </c>
      <c r="H7692" t="str">
        <f>_xlfn.XLOOKUP(tbl_GL[[#This Row],[Account_key]],tbl_COA[Account_key],tbl_COA[SubClass],"Not Found")</f>
        <v>Assets</v>
      </c>
      <c r="I7692" t="str">
        <f>_xlfn.XLOOKUP(tbl_GL[[#This Row],[Account_key]],tbl_COA[Account_key],tbl_COA[SubClass2],"Not Found")</f>
        <v>Non-Current Assets</v>
      </c>
      <c r="J7692" t="str">
        <f>_xlfn.XLOOKUP(tbl_GL[[#This Row],[Account_key]],tbl_COA[Account_key],tbl_COA[SubAccount],,0)</f>
        <v>Office Furniture &amp; Equipment</v>
      </c>
      <c r="K7692">
        <f>YEAR(tbl_GL[[#This Row],[Date]])</f>
        <v>2019</v>
      </c>
    </row>
    <row r="7693" spans="1:11" x14ac:dyDescent="0.35">
      <c r="A7693">
        <v>1264.2</v>
      </c>
      <c r="B7693" s="24">
        <v>43799</v>
      </c>
      <c r="C7693">
        <v>3</v>
      </c>
      <c r="D7693" s="13">
        <v>450</v>
      </c>
      <c r="E7693" s="23" t="s">
        <v>108</v>
      </c>
      <c r="F7693" s="17">
        <v>-6331</v>
      </c>
      <c r="G7693" t="str">
        <f>_xlfn.XLOOKUP(tbl_GL[[#This Row],[Account_key]],tbl_COA[Account_key],tbl_COA[Class],"Not Found")</f>
        <v>Interest &amp; Tax</v>
      </c>
      <c r="H7693" t="str">
        <f>_xlfn.XLOOKUP(tbl_GL[[#This Row],[Account_key]],tbl_COA[Account_key],tbl_COA[SubClass],"Not Found")</f>
        <v>Taxation</v>
      </c>
      <c r="I7693" t="str">
        <f>_xlfn.XLOOKUP(tbl_GL[[#This Row],[Account_key]],tbl_COA[Account_key],tbl_COA[SubClass2],"Not Found")</f>
        <v>Taxation</v>
      </c>
      <c r="J7693" t="str">
        <f>_xlfn.XLOOKUP(tbl_GL[[#This Row],[Account_key]],tbl_COA[Account_key],tbl_COA[SubAccount],,0)</f>
        <v>Taxation</v>
      </c>
      <c r="K7693">
        <f>YEAR(tbl_GL[[#This Row],[Date]])</f>
        <v>2019</v>
      </c>
    </row>
    <row r="7694" spans="1:11" x14ac:dyDescent="0.35">
      <c r="A7694">
        <v>1265.0999999999999</v>
      </c>
      <c r="B7694" s="24">
        <v>43799</v>
      </c>
      <c r="C7694">
        <v>3</v>
      </c>
      <c r="D7694" s="13">
        <v>122</v>
      </c>
      <c r="E7694" s="23" t="s">
        <v>108</v>
      </c>
      <c r="F7694" s="17">
        <v>6331</v>
      </c>
      <c r="G7694" t="str">
        <f>_xlfn.XLOOKUP(tbl_GL[[#This Row],[Account_key]],tbl_COA[Account_key],tbl_COA[Class],"Not Found")</f>
        <v>Liabilities and Owners Equity</v>
      </c>
      <c r="H7694" t="str">
        <f>_xlfn.XLOOKUP(tbl_GL[[#This Row],[Account_key]],tbl_COA[Account_key],tbl_COA[SubClass],"Not Found")</f>
        <v>Liabilities</v>
      </c>
      <c r="I7694" t="str">
        <f>_xlfn.XLOOKUP(tbl_GL[[#This Row],[Account_key]],tbl_COA[Account_key],tbl_COA[SubClass2],"Not Found")</f>
        <v>Current Liabilities</v>
      </c>
      <c r="J7694" t="str">
        <f>_xlfn.XLOOKUP(tbl_GL[[#This Row],[Account_key]],tbl_COA[Account_key],tbl_COA[SubAccount],,0)</f>
        <v>Tax payable</v>
      </c>
      <c r="K7694">
        <f>YEAR(tbl_GL[[#This Row],[Date]])</f>
        <v>2019</v>
      </c>
    </row>
    <row r="7695" spans="1:11" x14ac:dyDescent="0.35">
      <c r="A7695">
        <v>1265.2</v>
      </c>
      <c r="B7695" s="24">
        <v>43799</v>
      </c>
      <c r="C7695">
        <v>3</v>
      </c>
      <c r="D7695" s="13">
        <v>210</v>
      </c>
      <c r="E7695" s="13" t="s">
        <v>8</v>
      </c>
      <c r="F7695" s="17">
        <v>15990</v>
      </c>
      <c r="G7695" t="str">
        <f>_xlfn.XLOOKUP(tbl_GL[[#This Row],[Account_key]],tbl_COA[Account_key],tbl_COA[Class],"Not Found")</f>
        <v>Trading account</v>
      </c>
      <c r="H7695" t="str">
        <f>_xlfn.XLOOKUP(tbl_GL[[#This Row],[Account_key]],tbl_COA[Account_key],tbl_COA[SubClass],"Not Found")</f>
        <v>Sales</v>
      </c>
      <c r="I7695" t="str">
        <f>_xlfn.XLOOKUP(tbl_GL[[#This Row],[Account_key]],tbl_COA[Account_key],tbl_COA[SubClass2],"Not Found")</f>
        <v>Sales</v>
      </c>
      <c r="J7695" t="str">
        <f>_xlfn.XLOOKUP(tbl_GL[[#This Row],[Account_key]],tbl_COA[Account_key],tbl_COA[SubAccount],,0)</f>
        <v>Sales</v>
      </c>
      <c r="K7695">
        <f>YEAR(tbl_GL[[#This Row],[Date]])</f>
        <v>2019</v>
      </c>
    </row>
    <row r="7696" spans="1:11" x14ac:dyDescent="0.35">
      <c r="A7696">
        <v>1266.0999999999999</v>
      </c>
      <c r="B7696" s="24">
        <v>43799</v>
      </c>
      <c r="C7696">
        <v>3</v>
      </c>
      <c r="D7696" s="13">
        <v>30</v>
      </c>
      <c r="E7696" s="13" t="s">
        <v>8</v>
      </c>
      <c r="F7696" s="17">
        <v>15990</v>
      </c>
      <c r="G7696" t="str">
        <f>_xlfn.XLOOKUP(tbl_GL[[#This Row],[Account_key]],tbl_COA[Account_key],tbl_COA[Class],"Not Found")</f>
        <v>Assets</v>
      </c>
      <c r="H7696" t="str">
        <f>_xlfn.XLOOKUP(tbl_GL[[#This Row],[Account_key]],tbl_COA[Account_key],tbl_COA[SubClass],"Not Found")</f>
        <v>Assets</v>
      </c>
      <c r="I7696" t="str">
        <f>_xlfn.XLOOKUP(tbl_GL[[#This Row],[Account_key]],tbl_COA[Account_key],tbl_COA[SubClass2],"Not Found")</f>
        <v>Current Assets</v>
      </c>
      <c r="J7696" t="str">
        <f>_xlfn.XLOOKUP(tbl_GL[[#This Row],[Account_key]],tbl_COA[Account_key],tbl_COA[SubAccount],,0)</f>
        <v>Trade Receivables</v>
      </c>
      <c r="K7696">
        <f>YEAR(tbl_GL[[#This Row],[Date]])</f>
        <v>2019</v>
      </c>
    </row>
    <row r="7697" spans="1:11" x14ac:dyDescent="0.35">
      <c r="A7697">
        <v>1266.2</v>
      </c>
      <c r="B7697" s="24">
        <v>43799</v>
      </c>
      <c r="C7697">
        <v>3</v>
      </c>
      <c r="D7697" s="13">
        <v>30</v>
      </c>
      <c r="E7697" s="13" t="s">
        <v>80</v>
      </c>
      <c r="F7697" s="17">
        <v>-16184</v>
      </c>
      <c r="G7697" t="str">
        <f>_xlfn.XLOOKUP(tbl_GL[[#This Row],[Account_key]],tbl_COA[Account_key],tbl_COA[Class],"Not Found")</f>
        <v>Assets</v>
      </c>
      <c r="H7697" t="str">
        <f>_xlfn.XLOOKUP(tbl_GL[[#This Row],[Account_key]],tbl_COA[Account_key],tbl_COA[SubClass],"Not Found")</f>
        <v>Assets</v>
      </c>
      <c r="I7697" t="str">
        <f>_xlfn.XLOOKUP(tbl_GL[[#This Row],[Account_key]],tbl_COA[Account_key],tbl_COA[SubClass2],"Not Found")</f>
        <v>Current Assets</v>
      </c>
      <c r="J7697" t="str">
        <f>_xlfn.XLOOKUP(tbl_GL[[#This Row],[Account_key]],tbl_COA[Account_key],tbl_COA[SubAccount],,0)</f>
        <v>Trade Receivables</v>
      </c>
      <c r="K7697">
        <f>YEAR(tbl_GL[[#This Row],[Date]])</f>
        <v>2019</v>
      </c>
    </row>
    <row r="7698" spans="1:11" x14ac:dyDescent="0.35">
      <c r="A7698">
        <v>1267.0999999999999</v>
      </c>
      <c r="B7698" s="24">
        <v>43799</v>
      </c>
      <c r="C7698">
        <v>3</v>
      </c>
      <c r="D7698" s="13">
        <v>10</v>
      </c>
      <c r="E7698" s="13" t="s">
        <v>80</v>
      </c>
      <c r="F7698" s="17">
        <v>16184</v>
      </c>
      <c r="G7698" t="str">
        <f>_xlfn.XLOOKUP(tbl_GL[[#This Row],[Account_key]],tbl_COA[Account_key],tbl_COA[Class],"Not Found")</f>
        <v>Assets</v>
      </c>
      <c r="H7698" t="str">
        <f>_xlfn.XLOOKUP(tbl_GL[[#This Row],[Account_key]],tbl_COA[Account_key],tbl_COA[SubClass],"Not Found")</f>
        <v>Assets</v>
      </c>
      <c r="I7698" t="str">
        <f>_xlfn.XLOOKUP(tbl_GL[[#This Row],[Account_key]],tbl_COA[Account_key],tbl_COA[SubClass2],"Not Found")</f>
        <v>Current Assets</v>
      </c>
      <c r="J7698" t="str">
        <f>_xlfn.XLOOKUP(tbl_GL[[#This Row],[Account_key]],tbl_COA[Account_key],tbl_COA[SubAccount],,0)</f>
        <v>Cash at Bank</v>
      </c>
      <c r="K7698">
        <f>YEAR(tbl_GL[[#This Row],[Date]])</f>
        <v>2019</v>
      </c>
    </row>
    <row r="7699" spans="1:11" x14ac:dyDescent="0.35">
      <c r="A7699">
        <v>1268.2</v>
      </c>
      <c r="B7699" s="24">
        <v>43800</v>
      </c>
      <c r="C7699">
        <v>3</v>
      </c>
      <c r="D7699" s="13">
        <v>60</v>
      </c>
      <c r="E7699" s="13" t="s">
        <v>84</v>
      </c>
      <c r="F7699" s="17">
        <v>28350</v>
      </c>
      <c r="G7699" t="str">
        <f>_xlfn.XLOOKUP(tbl_GL[[#This Row],[Account_key]],tbl_COA[Account_key],tbl_COA[Class],"Not Found")</f>
        <v>Assets</v>
      </c>
      <c r="H7699" t="str">
        <f>_xlfn.XLOOKUP(tbl_GL[[#This Row],[Account_key]],tbl_COA[Account_key],tbl_COA[SubClass],"Not Found")</f>
        <v>Assets</v>
      </c>
      <c r="I7699" t="str">
        <f>_xlfn.XLOOKUP(tbl_GL[[#This Row],[Account_key]],tbl_COA[Account_key],tbl_COA[SubClass2],"Not Found")</f>
        <v>Current Assets</v>
      </c>
      <c r="J7699" t="str">
        <f>_xlfn.XLOOKUP(tbl_GL[[#This Row],[Account_key]],tbl_COA[Account_key],tbl_COA[SubAccount],,0)</f>
        <v>Inventory</v>
      </c>
      <c r="K7699">
        <f>YEAR(tbl_GL[[#This Row],[Date]])</f>
        <v>2019</v>
      </c>
    </row>
    <row r="7700" spans="1:11" x14ac:dyDescent="0.35">
      <c r="A7700">
        <v>1269.0999999999999</v>
      </c>
      <c r="B7700" s="24">
        <v>43800</v>
      </c>
      <c r="C7700">
        <v>3</v>
      </c>
      <c r="D7700" s="13">
        <v>110</v>
      </c>
      <c r="E7700" s="13" t="s">
        <v>84</v>
      </c>
      <c r="F7700" s="17">
        <v>28350</v>
      </c>
      <c r="G7700" t="str">
        <f>_xlfn.XLOOKUP(tbl_GL[[#This Row],[Account_key]],tbl_COA[Account_key],tbl_COA[Class],"Not Found")</f>
        <v>Liabilities and Owners Equity</v>
      </c>
      <c r="H7700" t="str">
        <f>_xlfn.XLOOKUP(tbl_GL[[#This Row],[Account_key]],tbl_COA[Account_key],tbl_COA[SubClass],"Not Found")</f>
        <v>Liabilities</v>
      </c>
      <c r="I7700" t="str">
        <f>_xlfn.XLOOKUP(tbl_GL[[#This Row],[Account_key]],tbl_COA[Account_key],tbl_COA[SubClass2],"Not Found")</f>
        <v>Current Liabilities</v>
      </c>
      <c r="J7700" t="str">
        <f>_xlfn.XLOOKUP(tbl_GL[[#This Row],[Account_key]],tbl_COA[Account_key],tbl_COA[SubAccount],,0)</f>
        <v>Trade Payables</v>
      </c>
      <c r="K7700">
        <f>YEAR(tbl_GL[[#This Row],[Date]])</f>
        <v>2019</v>
      </c>
    </row>
    <row r="7701" spans="1:11" x14ac:dyDescent="0.35">
      <c r="A7701">
        <v>1269.2</v>
      </c>
      <c r="B7701" s="24">
        <v>43801</v>
      </c>
      <c r="C7701">
        <v>3</v>
      </c>
      <c r="D7701" s="13">
        <v>320</v>
      </c>
      <c r="E7701" s="13" t="s">
        <v>97</v>
      </c>
      <c r="F7701" s="17">
        <v>-1846</v>
      </c>
      <c r="G7701" t="str">
        <f>_xlfn.XLOOKUP(tbl_GL[[#This Row],[Account_key]],tbl_COA[Account_key],tbl_COA[Class],"Not Found")</f>
        <v>Operating account</v>
      </c>
      <c r="H7701" t="str">
        <f>_xlfn.XLOOKUP(tbl_GL[[#This Row],[Account_key]],tbl_COA[Account_key],tbl_COA[SubClass],"Not Found")</f>
        <v>Operating Expenses</v>
      </c>
      <c r="I7701" t="str">
        <f>_xlfn.XLOOKUP(tbl_GL[[#This Row],[Account_key]],tbl_COA[Account_key],tbl_COA[SubClass2],"Not Found")</f>
        <v>Administration</v>
      </c>
      <c r="J7701" t="str">
        <f>_xlfn.XLOOKUP(tbl_GL[[#This Row],[Account_key]],tbl_COA[Account_key],tbl_COA[SubAccount],,0)</f>
        <v>Professional Services</v>
      </c>
      <c r="K7701">
        <f>YEAR(tbl_GL[[#This Row],[Date]])</f>
        <v>2019</v>
      </c>
    </row>
    <row r="7702" spans="1:11" x14ac:dyDescent="0.35">
      <c r="A7702">
        <v>1270.0999999999999</v>
      </c>
      <c r="B7702" s="24">
        <v>43801</v>
      </c>
      <c r="C7702">
        <v>3</v>
      </c>
      <c r="D7702" s="13">
        <v>120</v>
      </c>
      <c r="E7702" s="13" t="s">
        <v>97</v>
      </c>
      <c r="F7702" s="17">
        <v>1846</v>
      </c>
      <c r="G7702" t="str">
        <f>_xlfn.XLOOKUP(tbl_GL[[#This Row],[Account_key]],tbl_COA[Account_key],tbl_COA[Class],"Not Found")</f>
        <v>Liabilities and Owners Equity</v>
      </c>
      <c r="H7702" t="str">
        <f>_xlfn.XLOOKUP(tbl_GL[[#This Row],[Account_key]],tbl_COA[Account_key],tbl_COA[SubClass],"Not Found")</f>
        <v>Liabilities</v>
      </c>
      <c r="I7702" t="str">
        <f>_xlfn.XLOOKUP(tbl_GL[[#This Row],[Account_key]],tbl_COA[Account_key],tbl_COA[SubClass2],"Not Found")</f>
        <v>Current Liabilities</v>
      </c>
      <c r="J7702" t="str">
        <f>_xlfn.XLOOKUP(tbl_GL[[#This Row],[Account_key]],tbl_COA[Account_key],tbl_COA[SubAccount],,0)</f>
        <v>Accrued Expenses</v>
      </c>
      <c r="K7702">
        <f>YEAR(tbl_GL[[#This Row],[Date]])</f>
        <v>2019</v>
      </c>
    </row>
    <row r="7703" spans="1:11" x14ac:dyDescent="0.35">
      <c r="A7703">
        <v>1270.2</v>
      </c>
      <c r="B7703" s="24">
        <v>43801</v>
      </c>
      <c r="C7703">
        <v>3</v>
      </c>
      <c r="D7703" s="13">
        <v>10</v>
      </c>
      <c r="E7703" s="13" t="s">
        <v>98</v>
      </c>
      <c r="F7703" s="17">
        <v>-2321</v>
      </c>
      <c r="G7703" t="str">
        <f>_xlfn.XLOOKUP(tbl_GL[[#This Row],[Account_key]],tbl_COA[Account_key],tbl_COA[Class],"Not Found")</f>
        <v>Assets</v>
      </c>
      <c r="H7703" t="str">
        <f>_xlfn.XLOOKUP(tbl_GL[[#This Row],[Account_key]],tbl_COA[Account_key],tbl_COA[SubClass],"Not Found")</f>
        <v>Assets</v>
      </c>
      <c r="I7703" t="str">
        <f>_xlfn.XLOOKUP(tbl_GL[[#This Row],[Account_key]],tbl_COA[Account_key],tbl_COA[SubClass2],"Not Found")</f>
        <v>Current Assets</v>
      </c>
      <c r="J7703" t="str">
        <f>_xlfn.XLOOKUP(tbl_GL[[#This Row],[Account_key]],tbl_COA[Account_key],tbl_COA[SubAccount],,0)</f>
        <v>Cash at Bank</v>
      </c>
      <c r="K7703">
        <f>YEAR(tbl_GL[[#This Row],[Date]])</f>
        <v>2019</v>
      </c>
    </row>
    <row r="7704" spans="1:11" x14ac:dyDescent="0.35">
      <c r="A7704">
        <v>1271.0999999999999</v>
      </c>
      <c r="B7704" s="24">
        <v>43801</v>
      </c>
      <c r="C7704">
        <v>3</v>
      </c>
      <c r="D7704" s="13">
        <v>120</v>
      </c>
      <c r="E7704" s="13" t="s">
        <v>98</v>
      </c>
      <c r="F7704" s="17">
        <v>-2321</v>
      </c>
      <c r="G7704" t="str">
        <f>_xlfn.XLOOKUP(tbl_GL[[#This Row],[Account_key]],tbl_COA[Account_key],tbl_COA[Class],"Not Found")</f>
        <v>Liabilities and Owners Equity</v>
      </c>
      <c r="H7704" t="str">
        <f>_xlfn.XLOOKUP(tbl_GL[[#This Row],[Account_key]],tbl_COA[Account_key],tbl_COA[SubClass],"Not Found")</f>
        <v>Liabilities</v>
      </c>
      <c r="I7704" t="str">
        <f>_xlfn.XLOOKUP(tbl_GL[[#This Row],[Account_key]],tbl_COA[Account_key],tbl_COA[SubClass2],"Not Found")</f>
        <v>Current Liabilities</v>
      </c>
      <c r="J7704" t="str">
        <f>_xlfn.XLOOKUP(tbl_GL[[#This Row],[Account_key]],tbl_COA[Account_key],tbl_COA[SubAccount],,0)</f>
        <v>Accrued Expenses</v>
      </c>
      <c r="K7704">
        <f>YEAR(tbl_GL[[#This Row],[Date]])</f>
        <v>2019</v>
      </c>
    </row>
    <row r="7705" spans="1:11" x14ac:dyDescent="0.35">
      <c r="A7705">
        <v>1271.2</v>
      </c>
      <c r="B7705" s="24">
        <v>43802</v>
      </c>
      <c r="C7705">
        <v>3</v>
      </c>
      <c r="D7705" s="13">
        <v>10</v>
      </c>
      <c r="E7705" s="13" t="s">
        <v>98</v>
      </c>
      <c r="F7705" s="17">
        <v>-1895</v>
      </c>
      <c r="G7705" t="str">
        <f>_xlfn.XLOOKUP(tbl_GL[[#This Row],[Account_key]],tbl_COA[Account_key],tbl_COA[Class],"Not Found")</f>
        <v>Assets</v>
      </c>
      <c r="H7705" t="str">
        <f>_xlfn.XLOOKUP(tbl_GL[[#This Row],[Account_key]],tbl_COA[Account_key],tbl_COA[SubClass],"Not Found")</f>
        <v>Assets</v>
      </c>
      <c r="I7705" t="str">
        <f>_xlfn.XLOOKUP(tbl_GL[[#This Row],[Account_key]],tbl_COA[Account_key],tbl_COA[SubClass2],"Not Found")</f>
        <v>Current Assets</v>
      </c>
      <c r="J7705" t="str">
        <f>_xlfn.XLOOKUP(tbl_GL[[#This Row],[Account_key]],tbl_COA[Account_key],tbl_COA[SubAccount],,0)</f>
        <v>Cash at Bank</v>
      </c>
      <c r="K7705">
        <f>YEAR(tbl_GL[[#This Row],[Date]])</f>
        <v>2019</v>
      </c>
    </row>
    <row r="7706" spans="1:11" x14ac:dyDescent="0.35">
      <c r="A7706">
        <v>1272.0999999999999</v>
      </c>
      <c r="B7706" s="24">
        <v>43802</v>
      </c>
      <c r="C7706">
        <v>3</v>
      </c>
      <c r="D7706" s="13">
        <v>120</v>
      </c>
      <c r="E7706" s="13" t="s">
        <v>98</v>
      </c>
      <c r="F7706" s="17">
        <v>-1895</v>
      </c>
      <c r="G7706" t="str">
        <f>_xlfn.XLOOKUP(tbl_GL[[#This Row],[Account_key]],tbl_COA[Account_key],tbl_COA[Class],"Not Found")</f>
        <v>Liabilities and Owners Equity</v>
      </c>
      <c r="H7706" t="str">
        <f>_xlfn.XLOOKUP(tbl_GL[[#This Row],[Account_key]],tbl_COA[Account_key],tbl_COA[SubClass],"Not Found")</f>
        <v>Liabilities</v>
      </c>
      <c r="I7706" t="str">
        <f>_xlfn.XLOOKUP(tbl_GL[[#This Row],[Account_key]],tbl_COA[Account_key],tbl_COA[SubClass2],"Not Found")</f>
        <v>Current Liabilities</v>
      </c>
      <c r="J7706" t="str">
        <f>_xlfn.XLOOKUP(tbl_GL[[#This Row],[Account_key]],tbl_COA[Account_key],tbl_COA[SubAccount],,0)</f>
        <v>Accrued Expenses</v>
      </c>
      <c r="K7706">
        <f>YEAR(tbl_GL[[#This Row],[Date]])</f>
        <v>2019</v>
      </c>
    </row>
    <row r="7707" spans="1:11" x14ac:dyDescent="0.35">
      <c r="A7707">
        <v>1272.2</v>
      </c>
      <c r="B7707" s="24">
        <v>43802</v>
      </c>
      <c r="C7707">
        <v>3</v>
      </c>
      <c r="D7707" s="13">
        <v>10</v>
      </c>
      <c r="E7707" s="13" t="s">
        <v>84</v>
      </c>
      <c r="F7707" s="17">
        <v>-28350</v>
      </c>
      <c r="G7707" t="str">
        <f>_xlfn.XLOOKUP(tbl_GL[[#This Row],[Account_key]],tbl_COA[Account_key],tbl_COA[Class],"Not Found")</f>
        <v>Assets</v>
      </c>
      <c r="H7707" t="str">
        <f>_xlfn.XLOOKUP(tbl_GL[[#This Row],[Account_key]],tbl_COA[Account_key],tbl_COA[SubClass],"Not Found")</f>
        <v>Assets</v>
      </c>
      <c r="I7707" t="str">
        <f>_xlfn.XLOOKUP(tbl_GL[[#This Row],[Account_key]],tbl_COA[Account_key],tbl_COA[SubClass2],"Not Found")</f>
        <v>Current Assets</v>
      </c>
      <c r="J7707" t="str">
        <f>_xlfn.XLOOKUP(tbl_GL[[#This Row],[Account_key]],tbl_COA[Account_key],tbl_COA[SubAccount],,0)</f>
        <v>Cash at Bank</v>
      </c>
      <c r="K7707">
        <f>YEAR(tbl_GL[[#This Row],[Date]])</f>
        <v>2019</v>
      </c>
    </row>
    <row r="7708" spans="1:11" x14ac:dyDescent="0.35">
      <c r="A7708">
        <v>1273.0999999999999</v>
      </c>
      <c r="B7708" s="24">
        <v>43802</v>
      </c>
      <c r="C7708">
        <v>3</v>
      </c>
      <c r="D7708" s="13">
        <v>110</v>
      </c>
      <c r="E7708" s="13" t="s">
        <v>84</v>
      </c>
      <c r="F7708" s="17">
        <v>-28350</v>
      </c>
      <c r="G7708" t="str">
        <f>_xlfn.XLOOKUP(tbl_GL[[#This Row],[Account_key]],tbl_COA[Account_key],tbl_COA[Class],"Not Found")</f>
        <v>Liabilities and Owners Equity</v>
      </c>
      <c r="H7708" t="str">
        <f>_xlfn.XLOOKUP(tbl_GL[[#This Row],[Account_key]],tbl_COA[Account_key],tbl_COA[SubClass],"Not Found")</f>
        <v>Liabilities</v>
      </c>
      <c r="I7708" t="str">
        <f>_xlfn.XLOOKUP(tbl_GL[[#This Row],[Account_key]],tbl_COA[Account_key],tbl_COA[SubClass2],"Not Found")</f>
        <v>Current Liabilities</v>
      </c>
      <c r="J7708" t="str">
        <f>_xlfn.XLOOKUP(tbl_GL[[#This Row],[Account_key]],tbl_COA[Account_key],tbl_COA[SubAccount],,0)</f>
        <v>Trade Payables</v>
      </c>
      <c r="K7708">
        <f>YEAR(tbl_GL[[#This Row],[Date]])</f>
        <v>2019</v>
      </c>
    </row>
    <row r="7709" spans="1:11" x14ac:dyDescent="0.35">
      <c r="A7709">
        <v>1273.2</v>
      </c>
      <c r="B7709" s="24">
        <v>43804</v>
      </c>
      <c r="C7709">
        <v>3</v>
      </c>
      <c r="D7709" s="13">
        <v>260</v>
      </c>
      <c r="E7709" s="13" t="s">
        <v>97</v>
      </c>
      <c r="F7709" s="17">
        <v>-1576</v>
      </c>
      <c r="G7709" t="str">
        <f>_xlfn.XLOOKUP(tbl_GL[[#This Row],[Account_key]],tbl_COA[Account_key],tbl_COA[Class],"Not Found")</f>
        <v>Operating account</v>
      </c>
      <c r="H7709" t="str">
        <f>_xlfn.XLOOKUP(tbl_GL[[#This Row],[Account_key]],tbl_COA[Account_key],tbl_COA[SubClass],"Not Found")</f>
        <v>Operating Expenses</v>
      </c>
      <c r="I7709" t="str">
        <f>_xlfn.XLOOKUP(tbl_GL[[#This Row],[Account_key]],tbl_COA[Account_key],tbl_COA[SubClass2],"Not Found")</f>
        <v>Marketing</v>
      </c>
      <c r="J7709" t="str">
        <f>_xlfn.XLOOKUP(tbl_GL[[#This Row],[Account_key]],tbl_COA[Account_key],tbl_COA[SubAccount],,0)</f>
        <v>Commissions</v>
      </c>
      <c r="K7709">
        <f>YEAR(tbl_GL[[#This Row],[Date]])</f>
        <v>2019</v>
      </c>
    </row>
    <row r="7710" spans="1:11" x14ac:dyDescent="0.35">
      <c r="A7710">
        <v>1274.0999999999999</v>
      </c>
      <c r="B7710" s="24">
        <v>43804</v>
      </c>
      <c r="C7710">
        <v>3</v>
      </c>
      <c r="D7710" s="13">
        <v>120</v>
      </c>
      <c r="E7710" s="13" t="s">
        <v>97</v>
      </c>
      <c r="F7710" s="17">
        <v>1576</v>
      </c>
      <c r="G7710" t="str">
        <f>_xlfn.XLOOKUP(tbl_GL[[#This Row],[Account_key]],tbl_COA[Account_key],tbl_COA[Class],"Not Found")</f>
        <v>Liabilities and Owners Equity</v>
      </c>
      <c r="H7710" t="str">
        <f>_xlfn.XLOOKUP(tbl_GL[[#This Row],[Account_key]],tbl_COA[Account_key],tbl_COA[SubClass],"Not Found")</f>
        <v>Liabilities</v>
      </c>
      <c r="I7710" t="str">
        <f>_xlfn.XLOOKUP(tbl_GL[[#This Row],[Account_key]],tbl_COA[Account_key],tbl_COA[SubClass2],"Not Found")</f>
        <v>Current Liabilities</v>
      </c>
      <c r="J7710" t="str">
        <f>_xlfn.XLOOKUP(tbl_GL[[#This Row],[Account_key]],tbl_COA[Account_key],tbl_COA[SubAccount],,0)</f>
        <v>Accrued Expenses</v>
      </c>
      <c r="K7710">
        <f>YEAR(tbl_GL[[#This Row],[Date]])</f>
        <v>2019</v>
      </c>
    </row>
    <row r="7711" spans="1:11" x14ac:dyDescent="0.35">
      <c r="A7711">
        <v>1274.2</v>
      </c>
      <c r="B7711" s="24">
        <v>43805</v>
      </c>
      <c r="C7711">
        <v>3</v>
      </c>
      <c r="D7711" s="13">
        <v>340</v>
      </c>
      <c r="E7711" s="13" t="s">
        <v>99</v>
      </c>
      <c r="F7711" s="17">
        <v>-17</v>
      </c>
      <c r="G7711" t="str">
        <f>_xlfn.XLOOKUP(tbl_GL[[#This Row],[Account_key]],tbl_COA[Account_key],tbl_COA[Class],"Not Found")</f>
        <v>Operating account</v>
      </c>
      <c r="H7711" t="str">
        <f>_xlfn.XLOOKUP(tbl_GL[[#This Row],[Account_key]],tbl_COA[Account_key],tbl_COA[SubClass],"Not Found")</f>
        <v>Operating Expenses</v>
      </c>
      <c r="I7711" t="str">
        <f>_xlfn.XLOOKUP(tbl_GL[[#This Row],[Account_key]],tbl_COA[Account_key],tbl_COA[SubClass2],"Not Found")</f>
        <v>Administration</v>
      </c>
      <c r="J7711" t="str">
        <f>_xlfn.XLOOKUP(tbl_GL[[#This Row],[Account_key]],tbl_COA[Account_key],tbl_COA[SubAccount],,0)</f>
        <v>Utilities</v>
      </c>
      <c r="K7711">
        <f>YEAR(tbl_GL[[#This Row],[Date]])</f>
        <v>2019</v>
      </c>
    </row>
    <row r="7712" spans="1:11" x14ac:dyDescent="0.35">
      <c r="A7712">
        <v>1275.0999999999999</v>
      </c>
      <c r="B7712" s="24">
        <v>43805</v>
      </c>
      <c r="C7712">
        <v>3</v>
      </c>
      <c r="D7712" s="13">
        <v>20</v>
      </c>
      <c r="E7712" s="13" t="s">
        <v>99</v>
      </c>
      <c r="F7712" s="17">
        <v>-17</v>
      </c>
      <c r="G7712" t="str">
        <f>_xlfn.XLOOKUP(tbl_GL[[#This Row],[Account_key]],tbl_COA[Account_key],tbl_COA[Class],"Not Found")</f>
        <v>Assets</v>
      </c>
      <c r="H7712" t="str">
        <f>_xlfn.XLOOKUP(tbl_GL[[#This Row],[Account_key]],tbl_COA[Account_key],tbl_COA[SubClass],"Not Found")</f>
        <v>Assets</v>
      </c>
      <c r="I7712" t="str">
        <f>_xlfn.XLOOKUP(tbl_GL[[#This Row],[Account_key]],tbl_COA[Account_key],tbl_COA[SubClass2],"Not Found")</f>
        <v>Current Assets</v>
      </c>
      <c r="J7712" t="str">
        <f>_xlfn.XLOOKUP(tbl_GL[[#This Row],[Account_key]],tbl_COA[Account_key],tbl_COA[SubAccount],,0)</f>
        <v>Cash in hand</v>
      </c>
      <c r="K7712">
        <f>YEAR(tbl_GL[[#This Row],[Date]])</f>
        <v>2019</v>
      </c>
    </row>
    <row r="7713" spans="1:11" x14ac:dyDescent="0.35">
      <c r="A7713">
        <v>1275.2</v>
      </c>
      <c r="B7713" s="24">
        <v>43805</v>
      </c>
      <c r="C7713">
        <v>3</v>
      </c>
      <c r="D7713" s="13">
        <v>10</v>
      </c>
      <c r="E7713" s="13" t="s">
        <v>98</v>
      </c>
      <c r="F7713" s="17">
        <v>-2103</v>
      </c>
      <c r="G7713" t="str">
        <f>_xlfn.XLOOKUP(tbl_GL[[#This Row],[Account_key]],tbl_COA[Account_key],tbl_COA[Class],"Not Found")</f>
        <v>Assets</v>
      </c>
      <c r="H7713" t="str">
        <f>_xlfn.XLOOKUP(tbl_GL[[#This Row],[Account_key]],tbl_COA[Account_key],tbl_COA[SubClass],"Not Found")</f>
        <v>Assets</v>
      </c>
      <c r="I7713" t="str">
        <f>_xlfn.XLOOKUP(tbl_GL[[#This Row],[Account_key]],tbl_COA[Account_key],tbl_COA[SubClass2],"Not Found")</f>
        <v>Current Assets</v>
      </c>
      <c r="J7713" t="str">
        <f>_xlfn.XLOOKUP(tbl_GL[[#This Row],[Account_key]],tbl_COA[Account_key],tbl_COA[SubAccount],,0)</f>
        <v>Cash at Bank</v>
      </c>
      <c r="K7713">
        <f>YEAR(tbl_GL[[#This Row],[Date]])</f>
        <v>2019</v>
      </c>
    </row>
    <row r="7714" spans="1:11" x14ac:dyDescent="0.35">
      <c r="A7714">
        <v>1276.0999999999999</v>
      </c>
      <c r="B7714" s="24">
        <v>43805</v>
      </c>
      <c r="C7714">
        <v>3</v>
      </c>
      <c r="D7714" s="13">
        <v>120</v>
      </c>
      <c r="E7714" s="13" t="s">
        <v>98</v>
      </c>
      <c r="F7714" s="17">
        <v>-2103</v>
      </c>
      <c r="G7714" t="str">
        <f>_xlfn.XLOOKUP(tbl_GL[[#This Row],[Account_key]],tbl_COA[Account_key],tbl_COA[Class],"Not Found")</f>
        <v>Liabilities and Owners Equity</v>
      </c>
      <c r="H7714" t="str">
        <f>_xlfn.XLOOKUP(tbl_GL[[#This Row],[Account_key]],tbl_COA[Account_key],tbl_COA[SubClass],"Not Found")</f>
        <v>Liabilities</v>
      </c>
      <c r="I7714" t="str">
        <f>_xlfn.XLOOKUP(tbl_GL[[#This Row],[Account_key]],tbl_COA[Account_key],tbl_COA[SubClass2],"Not Found")</f>
        <v>Current Liabilities</v>
      </c>
      <c r="J7714" t="str">
        <f>_xlfn.XLOOKUP(tbl_GL[[#This Row],[Account_key]],tbl_COA[Account_key],tbl_COA[SubAccount],,0)</f>
        <v>Accrued Expenses</v>
      </c>
      <c r="K7714">
        <f>YEAR(tbl_GL[[#This Row],[Date]])</f>
        <v>2019</v>
      </c>
    </row>
    <row r="7715" spans="1:11" x14ac:dyDescent="0.35">
      <c r="A7715">
        <v>1276.2</v>
      </c>
      <c r="B7715" s="24">
        <v>43805</v>
      </c>
      <c r="C7715">
        <v>3</v>
      </c>
      <c r="D7715" s="13">
        <v>30</v>
      </c>
      <c r="E7715" s="13" t="s">
        <v>80</v>
      </c>
      <c r="F7715" s="17">
        <v>-16509</v>
      </c>
      <c r="G7715" t="str">
        <f>_xlfn.XLOOKUP(tbl_GL[[#This Row],[Account_key]],tbl_COA[Account_key],tbl_COA[Class],"Not Found")</f>
        <v>Assets</v>
      </c>
      <c r="H7715" t="str">
        <f>_xlfn.XLOOKUP(tbl_GL[[#This Row],[Account_key]],tbl_COA[Account_key],tbl_COA[SubClass],"Not Found")</f>
        <v>Assets</v>
      </c>
      <c r="I7715" t="str">
        <f>_xlfn.XLOOKUP(tbl_GL[[#This Row],[Account_key]],tbl_COA[Account_key],tbl_COA[SubClass2],"Not Found")</f>
        <v>Current Assets</v>
      </c>
      <c r="J7715" t="str">
        <f>_xlfn.XLOOKUP(tbl_GL[[#This Row],[Account_key]],tbl_COA[Account_key],tbl_COA[SubAccount],,0)</f>
        <v>Trade Receivables</v>
      </c>
      <c r="K7715">
        <f>YEAR(tbl_GL[[#This Row],[Date]])</f>
        <v>2019</v>
      </c>
    </row>
    <row r="7716" spans="1:11" x14ac:dyDescent="0.35">
      <c r="A7716">
        <v>1277.0999999999999</v>
      </c>
      <c r="B7716" s="24">
        <v>43805</v>
      </c>
      <c r="C7716">
        <v>3</v>
      </c>
      <c r="D7716" s="13">
        <v>10</v>
      </c>
      <c r="E7716" s="13" t="s">
        <v>80</v>
      </c>
      <c r="F7716" s="17">
        <v>16509</v>
      </c>
      <c r="G7716" t="str">
        <f>_xlfn.XLOOKUP(tbl_GL[[#This Row],[Account_key]],tbl_COA[Account_key],tbl_COA[Class],"Not Found")</f>
        <v>Assets</v>
      </c>
      <c r="H7716" t="str">
        <f>_xlfn.XLOOKUP(tbl_GL[[#This Row],[Account_key]],tbl_COA[Account_key],tbl_COA[SubClass],"Not Found")</f>
        <v>Assets</v>
      </c>
      <c r="I7716" t="str">
        <f>_xlfn.XLOOKUP(tbl_GL[[#This Row],[Account_key]],tbl_COA[Account_key],tbl_COA[SubClass2],"Not Found")</f>
        <v>Current Assets</v>
      </c>
      <c r="J7716" t="str">
        <f>_xlfn.XLOOKUP(tbl_GL[[#This Row],[Account_key]],tbl_COA[Account_key],tbl_COA[SubAccount],,0)</f>
        <v>Cash at Bank</v>
      </c>
      <c r="K7716">
        <f>YEAR(tbl_GL[[#This Row],[Date]])</f>
        <v>2019</v>
      </c>
    </row>
    <row r="7717" spans="1:11" x14ac:dyDescent="0.35">
      <c r="A7717">
        <v>1277.2</v>
      </c>
      <c r="B7717" s="24">
        <v>43806</v>
      </c>
      <c r="C7717">
        <v>3</v>
      </c>
      <c r="D7717" s="13">
        <v>230</v>
      </c>
      <c r="E7717" s="13" t="s">
        <v>4</v>
      </c>
      <c r="F7717" s="17">
        <v>-1044</v>
      </c>
      <c r="G7717" t="str">
        <f>_xlfn.XLOOKUP(tbl_GL[[#This Row],[Account_key]],tbl_COA[Account_key],tbl_COA[Class],"Not Found")</f>
        <v>Trading account</v>
      </c>
      <c r="H7717" t="str">
        <f>_xlfn.XLOOKUP(tbl_GL[[#This Row],[Account_key]],tbl_COA[Account_key],tbl_COA[SubClass],"Not Found")</f>
        <v>Cost of Sales</v>
      </c>
      <c r="I7717" t="str">
        <f>_xlfn.XLOOKUP(tbl_GL[[#This Row],[Account_key]],tbl_COA[Account_key],tbl_COA[SubClass2],"Not Found")</f>
        <v>Cost of Sales</v>
      </c>
      <c r="J7717" t="str">
        <f>_xlfn.XLOOKUP(tbl_GL[[#This Row],[Account_key]],tbl_COA[Account_key],tbl_COA[SubAccount],,0)</f>
        <v>Cost of Sales</v>
      </c>
      <c r="K7717">
        <f>YEAR(tbl_GL[[#This Row],[Date]])</f>
        <v>2019</v>
      </c>
    </row>
    <row r="7718" spans="1:11" x14ac:dyDescent="0.35">
      <c r="A7718">
        <v>1278.0999999999999</v>
      </c>
      <c r="B7718" s="24">
        <v>43806</v>
      </c>
      <c r="C7718">
        <v>3</v>
      </c>
      <c r="D7718" s="13">
        <v>60</v>
      </c>
      <c r="E7718" s="13" t="s">
        <v>4</v>
      </c>
      <c r="F7718" s="17">
        <v>-1044</v>
      </c>
      <c r="G7718" t="str">
        <f>_xlfn.XLOOKUP(tbl_GL[[#This Row],[Account_key]],tbl_COA[Account_key],tbl_COA[Class],"Not Found")</f>
        <v>Assets</v>
      </c>
      <c r="H7718" t="str">
        <f>_xlfn.XLOOKUP(tbl_GL[[#This Row],[Account_key]],tbl_COA[Account_key],tbl_COA[SubClass],"Not Found")</f>
        <v>Assets</v>
      </c>
      <c r="I7718" t="str">
        <f>_xlfn.XLOOKUP(tbl_GL[[#This Row],[Account_key]],tbl_COA[Account_key],tbl_COA[SubClass2],"Not Found")</f>
        <v>Current Assets</v>
      </c>
      <c r="J7718" t="str">
        <f>_xlfn.XLOOKUP(tbl_GL[[#This Row],[Account_key]],tbl_COA[Account_key],tbl_COA[SubAccount],,0)</f>
        <v>Inventory</v>
      </c>
      <c r="K7718">
        <f>YEAR(tbl_GL[[#This Row],[Date]])</f>
        <v>2019</v>
      </c>
    </row>
    <row r="7719" spans="1:11" x14ac:dyDescent="0.35">
      <c r="A7719">
        <v>1278.2</v>
      </c>
      <c r="B7719" s="24">
        <v>43806</v>
      </c>
      <c r="C7719">
        <v>3</v>
      </c>
      <c r="D7719" s="13">
        <v>220</v>
      </c>
      <c r="E7719" s="13" t="s">
        <v>81</v>
      </c>
      <c r="F7719" s="17">
        <v>-1583</v>
      </c>
      <c r="G7719" t="str">
        <f>_xlfn.XLOOKUP(tbl_GL[[#This Row],[Account_key]],tbl_COA[Account_key],tbl_COA[Class],"Not Found")</f>
        <v>Trading account</v>
      </c>
      <c r="H7719" t="str">
        <f>_xlfn.XLOOKUP(tbl_GL[[#This Row],[Account_key]],tbl_COA[Account_key],tbl_COA[SubClass],"Not Found")</f>
        <v>Sales</v>
      </c>
      <c r="I7719" t="str">
        <f>_xlfn.XLOOKUP(tbl_GL[[#This Row],[Account_key]],tbl_COA[Account_key],tbl_COA[SubClass2],"Not Found")</f>
        <v>Sales</v>
      </c>
      <c r="J7719" t="str">
        <f>_xlfn.XLOOKUP(tbl_GL[[#This Row],[Account_key]],tbl_COA[Account_key],tbl_COA[SubAccount],,0)</f>
        <v>Sales Return</v>
      </c>
      <c r="K7719">
        <f>YEAR(tbl_GL[[#This Row],[Date]])</f>
        <v>2019</v>
      </c>
    </row>
    <row r="7720" spans="1:11" x14ac:dyDescent="0.35">
      <c r="A7720">
        <v>1279.0999999999999</v>
      </c>
      <c r="B7720" s="24">
        <v>43806</v>
      </c>
      <c r="C7720">
        <v>3</v>
      </c>
      <c r="D7720" s="13">
        <v>20</v>
      </c>
      <c r="E7720" s="13" t="s">
        <v>81</v>
      </c>
      <c r="F7720" s="17">
        <v>-1583</v>
      </c>
      <c r="G7720" t="str">
        <f>_xlfn.XLOOKUP(tbl_GL[[#This Row],[Account_key]],tbl_COA[Account_key],tbl_COA[Class],"Not Found")</f>
        <v>Assets</v>
      </c>
      <c r="H7720" t="str">
        <f>_xlfn.XLOOKUP(tbl_GL[[#This Row],[Account_key]],tbl_COA[Account_key],tbl_COA[SubClass],"Not Found")</f>
        <v>Assets</v>
      </c>
      <c r="I7720" t="str">
        <f>_xlfn.XLOOKUP(tbl_GL[[#This Row],[Account_key]],tbl_COA[Account_key],tbl_COA[SubClass2],"Not Found")</f>
        <v>Current Assets</v>
      </c>
      <c r="J7720" t="str">
        <f>_xlfn.XLOOKUP(tbl_GL[[#This Row],[Account_key]],tbl_COA[Account_key],tbl_COA[SubAccount],,0)</f>
        <v>Cash in hand</v>
      </c>
      <c r="K7720">
        <f>YEAR(tbl_GL[[#This Row],[Date]])</f>
        <v>2019</v>
      </c>
    </row>
    <row r="7721" spans="1:11" x14ac:dyDescent="0.35">
      <c r="A7721">
        <v>1279.2</v>
      </c>
      <c r="B7721" s="24">
        <v>43806</v>
      </c>
      <c r="C7721">
        <v>3</v>
      </c>
      <c r="D7721" s="13">
        <v>260</v>
      </c>
      <c r="E7721" s="13" t="s">
        <v>97</v>
      </c>
      <c r="F7721" s="17">
        <v>-2341</v>
      </c>
      <c r="G7721" t="str">
        <f>_xlfn.XLOOKUP(tbl_GL[[#This Row],[Account_key]],tbl_COA[Account_key],tbl_COA[Class],"Not Found")</f>
        <v>Operating account</v>
      </c>
      <c r="H7721" t="str">
        <f>_xlfn.XLOOKUP(tbl_GL[[#This Row],[Account_key]],tbl_COA[Account_key],tbl_COA[SubClass],"Not Found")</f>
        <v>Operating Expenses</v>
      </c>
      <c r="I7721" t="str">
        <f>_xlfn.XLOOKUP(tbl_GL[[#This Row],[Account_key]],tbl_COA[Account_key],tbl_COA[SubClass2],"Not Found")</f>
        <v>Marketing</v>
      </c>
      <c r="J7721" t="str">
        <f>_xlfn.XLOOKUP(tbl_GL[[#This Row],[Account_key]],tbl_COA[Account_key],tbl_COA[SubAccount],,0)</f>
        <v>Commissions</v>
      </c>
      <c r="K7721">
        <f>YEAR(tbl_GL[[#This Row],[Date]])</f>
        <v>2019</v>
      </c>
    </row>
    <row r="7722" spans="1:11" x14ac:dyDescent="0.35">
      <c r="A7722">
        <v>1280.0999999999999</v>
      </c>
      <c r="B7722" s="24">
        <v>43806</v>
      </c>
      <c r="C7722">
        <v>3</v>
      </c>
      <c r="D7722" s="13">
        <v>120</v>
      </c>
      <c r="E7722" s="13" t="s">
        <v>97</v>
      </c>
      <c r="F7722" s="17">
        <v>2341</v>
      </c>
      <c r="G7722" t="str">
        <f>_xlfn.XLOOKUP(tbl_GL[[#This Row],[Account_key]],tbl_COA[Account_key],tbl_COA[Class],"Not Found")</f>
        <v>Liabilities and Owners Equity</v>
      </c>
      <c r="H7722" t="str">
        <f>_xlfn.XLOOKUP(tbl_GL[[#This Row],[Account_key]],tbl_COA[Account_key],tbl_COA[SubClass],"Not Found")</f>
        <v>Liabilities</v>
      </c>
      <c r="I7722" t="str">
        <f>_xlfn.XLOOKUP(tbl_GL[[#This Row],[Account_key]],tbl_COA[Account_key],tbl_COA[SubClass2],"Not Found")</f>
        <v>Current Liabilities</v>
      </c>
      <c r="J7722" t="str">
        <f>_xlfn.XLOOKUP(tbl_GL[[#This Row],[Account_key]],tbl_COA[Account_key],tbl_COA[SubAccount],,0)</f>
        <v>Accrued Expenses</v>
      </c>
      <c r="K7722">
        <f>YEAR(tbl_GL[[#This Row],[Date]])</f>
        <v>2019</v>
      </c>
    </row>
    <row r="7723" spans="1:11" x14ac:dyDescent="0.35">
      <c r="A7723">
        <v>1280.2</v>
      </c>
      <c r="B7723" s="24">
        <v>43806</v>
      </c>
      <c r="C7723">
        <v>3</v>
      </c>
      <c r="D7723" s="13">
        <v>210</v>
      </c>
      <c r="E7723" s="13" t="s">
        <v>7</v>
      </c>
      <c r="F7723" s="17">
        <v>3707</v>
      </c>
      <c r="G7723" t="str">
        <f>_xlfn.XLOOKUP(tbl_GL[[#This Row],[Account_key]],tbl_COA[Account_key],tbl_COA[Class],"Not Found")</f>
        <v>Trading account</v>
      </c>
      <c r="H7723" t="str">
        <f>_xlfn.XLOOKUP(tbl_GL[[#This Row],[Account_key]],tbl_COA[Account_key],tbl_COA[SubClass],"Not Found")</f>
        <v>Sales</v>
      </c>
      <c r="I7723" t="str">
        <f>_xlfn.XLOOKUP(tbl_GL[[#This Row],[Account_key]],tbl_COA[Account_key],tbl_COA[SubClass2],"Not Found")</f>
        <v>Sales</v>
      </c>
      <c r="J7723" t="str">
        <f>_xlfn.XLOOKUP(tbl_GL[[#This Row],[Account_key]],tbl_COA[Account_key],tbl_COA[SubAccount],,0)</f>
        <v>Sales</v>
      </c>
      <c r="K7723">
        <f>YEAR(tbl_GL[[#This Row],[Date]])</f>
        <v>2019</v>
      </c>
    </row>
    <row r="7724" spans="1:11" x14ac:dyDescent="0.35">
      <c r="A7724">
        <v>1281.0999999999999</v>
      </c>
      <c r="B7724" s="24">
        <v>43806</v>
      </c>
      <c r="C7724">
        <v>3</v>
      </c>
      <c r="D7724" s="13">
        <v>10</v>
      </c>
      <c r="E7724" s="13" t="s">
        <v>7</v>
      </c>
      <c r="F7724" s="17">
        <v>3707</v>
      </c>
      <c r="G7724" t="str">
        <f>_xlfn.XLOOKUP(tbl_GL[[#This Row],[Account_key]],tbl_COA[Account_key],tbl_COA[Class],"Not Found")</f>
        <v>Assets</v>
      </c>
      <c r="H7724" t="str">
        <f>_xlfn.XLOOKUP(tbl_GL[[#This Row],[Account_key]],tbl_COA[Account_key],tbl_COA[SubClass],"Not Found")</f>
        <v>Assets</v>
      </c>
      <c r="I7724" t="str">
        <f>_xlfn.XLOOKUP(tbl_GL[[#This Row],[Account_key]],tbl_COA[Account_key],tbl_COA[SubClass2],"Not Found")</f>
        <v>Current Assets</v>
      </c>
      <c r="J7724" t="str">
        <f>_xlfn.XLOOKUP(tbl_GL[[#This Row],[Account_key]],tbl_COA[Account_key],tbl_COA[SubAccount],,0)</f>
        <v>Cash at Bank</v>
      </c>
      <c r="K7724">
        <f>YEAR(tbl_GL[[#This Row],[Date]])</f>
        <v>2019</v>
      </c>
    </row>
    <row r="7725" spans="1:11" x14ac:dyDescent="0.35">
      <c r="A7725">
        <v>1281.2</v>
      </c>
      <c r="B7725" s="24">
        <v>43806</v>
      </c>
      <c r="C7725">
        <v>3</v>
      </c>
      <c r="D7725" s="13">
        <v>230</v>
      </c>
      <c r="E7725" s="13" t="s">
        <v>4</v>
      </c>
      <c r="F7725" s="17">
        <v>-4082</v>
      </c>
      <c r="G7725" t="str">
        <f>_xlfn.XLOOKUP(tbl_GL[[#This Row],[Account_key]],tbl_COA[Account_key],tbl_COA[Class],"Not Found")</f>
        <v>Trading account</v>
      </c>
      <c r="H7725" t="str">
        <f>_xlfn.XLOOKUP(tbl_GL[[#This Row],[Account_key]],tbl_COA[Account_key],tbl_COA[SubClass],"Not Found")</f>
        <v>Cost of Sales</v>
      </c>
      <c r="I7725" t="str">
        <f>_xlfn.XLOOKUP(tbl_GL[[#This Row],[Account_key]],tbl_COA[Account_key],tbl_COA[SubClass2],"Not Found")</f>
        <v>Cost of Sales</v>
      </c>
      <c r="J7725" t="str">
        <f>_xlfn.XLOOKUP(tbl_GL[[#This Row],[Account_key]],tbl_COA[Account_key],tbl_COA[SubAccount],,0)</f>
        <v>Cost of Sales</v>
      </c>
      <c r="K7725">
        <f>YEAR(tbl_GL[[#This Row],[Date]])</f>
        <v>2019</v>
      </c>
    </row>
    <row r="7726" spans="1:11" x14ac:dyDescent="0.35">
      <c r="A7726">
        <v>1282.0999999999999</v>
      </c>
      <c r="B7726" s="24">
        <v>43806</v>
      </c>
      <c r="C7726">
        <v>3</v>
      </c>
      <c r="D7726" s="13">
        <v>60</v>
      </c>
      <c r="E7726" s="13" t="s">
        <v>4</v>
      </c>
      <c r="F7726" s="17">
        <v>-4082</v>
      </c>
      <c r="G7726" t="str">
        <f>_xlfn.XLOOKUP(tbl_GL[[#This Row],[Account_key]],tbl_COA[Account_key],tbl_COA[Class],"Not Found")</f>
        <v>Assets</v>
      </c>
      <c r="H7726" t="str">
        <f>_xlfn.XLOOKUP(tbl_GL[[#This Row],[Account_key]],tbl_COA[Account_key],tbl_COA[SubClass],"Not Found")</f>
        <v>Assets</v>
      </c>
      <c r="I7726" t="str">
        <f>_xlfn.XLOOKUP(tbl_GL[[#This Row],[Account_key]],tbl_COA[Account_key],tbl_COA[SubClass2],"Not Found")</f>
        <v>Current Assets</v>
      </c>
      <c r="J7726" t="str">
        <f>_xlfn.XLOOKUP(tbl_GL[[#This Row],[Account_key]],tbl_COA[Account_key],tbl_COA[SubAccount],,0)</f>
        <v>Inventory</v>
      </c>
      <c r="K7726">
        <f>YEAR(tbl_GL[[#This Row],[Date]])</f>
        <v>2019</v>
      </c>
    </row>
    <row r="7727" spans="1:11" x14ac:dyDescent="0.35">
      <c r="A7727">
        <v>1282.2</v>
      </c>
      <c r="B7727" s="24">
        <v>43806</v>
      </c>
      <c r="C7727">
        <v>3</v>
      </c>
      <c r="D7727" s="13">
        <v>210</v>
      </c>
      <c r="E7727" s="13" t="s">
        <v>8</v>
      </c>
      <c r="F7727" s="17">
        <v>16368</v>
      </c>
      <c r="G7727" t="str">
        <f>_xlfn.XLOOKUP(tbl_GL[[#This Row],[Account_key]],tbl_COA[Account_key],tbl_COA[Class],"Not Found")</f>
        <v>Trading account</v>
      </c>
      <c r="H7727" t="str">
        <f>_xlfn.XLOOKUP(tbl_GL[[#This Row],[Account_key]],tbl_COA[Account_key],tbl_COA[SubClass],"Not Found")</f>
        <v>Sales</v>
      </c>
      <c r="I7727" t="str">
        <f>_xlfn.XLOOKUP(tbl_GL[[#This Row],[Account_key]],tbl_COA[Account_key],tbl_COA[SubClass2],"Not Found")</f>
        <v>Sales</v>
      </c>
      <c r="J7727" t="str">
        <f>_xlfn.XLOOKUP(tbl_GL[[#This Row],[Account_key]],tbl_COA[Account_key],tbl_COA[SubAccount],,0)</f>
        <v>Sales</v>
      </c>
      <c r="K7727">
        <f>YEAR(tbl_GL[[#This Row],[Date]])</f>
        <v>2019</v>
      </c>
    </row>
    <row r="7728" spans="1:11" x14ac:dyDescent="0.35">
      <c r="A7728">
        <v>1283.0999999999999</v>
      </c>
      <c r="B7728" s="24">
        <v>43806</v>
      </c>
      <c r="C7728">
        <v>3</v>
      </c>
      <c r="D7728" s="13">
        <v>30</v>
      </c>
      <c r="E7728" s="13" t="s">
        <v>8</v>
      </c>
      <c r="F7728" s="17">
        <v>16368</v>
      </c>
      <c r="G7728" t="str">
        <f>_xlfn.XLOOKUP(tbl_GL[[#This Row],[Account_key]],tbl_COA[Account_key],tbl_COA[Class],"Not Found")</f>
        <v>Assets</v>
      </c>
      <c r="H7728" t="str">
        <f>_xlfn.XLOOKUP(tbl_GL[[#This Row],[Account_key]],tbl_COA[Account_key],tbl_COA[SubClass],"Not Found")</f>
        <v>Assets</v>
      </c>
      <c r="I7728" t="str">
        <f>_xlfn.XLOOKUP(tbl_GL[[#This Row],[Account_key]],tbl_COA[Account_key],tbl_COA[SubClass2],"Not Found")</f>
        <v>Current Assets</v>
      </c>
      <c r="J7728" t="str">
        <f>_xlfn.XLOOKUP(tbl_GL[[#This Row],[Account_key]],tbl_COA[Account_key],tbl_COA[SubAccount],,0)</f>
        <v>Trade Receivables</v>
      </c>
      <c r="K7728">
        <f>YEAR(tbl_GL[[#This Row],[Date]])</f>
        <v>2019</v>
      </c>
    </row>
    <row r="7729" spans="1:11" x14ac:dyDescent="0.35">
      <c r="A7729">
        <v>1283.2</v>
      </c>
      <c r="B7729" s="24">
        <v>43809</v>
      </c>
      <c r="C7729">
        <v>3</v>
      </c>
      <c r="D7729" s="13">
        <v>10</v>
      </c>
      <c r="E7729" s="13" t="s">
        <v>98</v>
      </c>
      <c r="F7729" s="17">
        <v>-1987</v>
      </c>
      <c r="G7729" t="str">
        <f>_xlfn.XLOOKUP(tbl_GL[[#This Row],[Account_key]],tbl_COA[Account_key],tbl_COA[Class],"Not Found")</f>
        <v>Assets</v>
      </c>
      <c r="H7729" t="str">
        <f>_xlfn.XLOOKUP(tbl_GL[[#This Row],[Account_key]],tbl_COA[Account_key],tbl_COA[SubClass],"Not Found")</f>
        <v>Assets</v>
      </c>
      <c r="I7729" t="str">
        <f>_xlfn.XLOOKUP(tbl_GL[[#This Row],[Account_key]],tbl_COA[Account_key],tbl_COA[SubClass2],"Not Found")</f>
        <v>Current Assets</v>
      </c>
      <c r="J7729" t="str">
        <f>_xlfn.XLOOKUP(tbl_GL[[#This Row],[Account_key]],tbl_COA[Account_key],tbl_COA[SubAccount],,0)</f>
        <v>Cash at Bank</v>
      </c>
      <c r="K7729">
        <f>YEAR(tbl_GL[[#This Row],[Date]])</f>
        <v>2019</v>
      </c>
    </row>
    <row r="7730" spans="1:11" x14ac:dyDescent="0.35">
      <c r="A7730">
        <v>1284.0999999999999</v>
      </c>
      <c r="B7730" s="24">
        <v>43809</v>
      </c>
      <c r="C7730">
        <v>3</v>
      </c>
      <c r="D7730" s="13">
        <v>120</v>
      </c>
      <c r="E7730" s="13" t="s">
        <v>98</v>
      </c>
      <c r="F7730" s="17">
        <v>-1987</v>
      </c>
      <c r="G7730" t="str">
        <f>_xlfn.XLOOKUP(tbl_GL[[#This Row],[Account_key]],tbl_COA[Account_key],tbl_COA[Class],"Not Found")</f>
        <v>Liabilities and Owners Equity</v>
      </c>
      <c r="H7730" t="str">
        <f>_xlfn.XLOOKUP(tbl_GL[[#This Row],[Account_key]],tbl_COA[Account_key],tbl_COA[SubClass],"Not Found")</f>
        <v>Liabilities</v>
      </c>
      <c r="I7730" t="str">
        <f>_xlfn.XLOOKUP(tbl_GL[[#This Row],[Account_key]],tbl_COA[Account_key],tbl_COA[SubClass2],"Not Found")</f>
        <v>Current Liabilities</v>
      </c>
      <c r="J7730" t="str">
        <f>_xlfn.XLOOKUP(tbl_GL[[#This Row],[Account_key]],tbl_COA[Account_key],tbl_COA[SubAccount],,0)</f>
        <v>Accrued Expenses</v>
      </c>
      <c r="K7730">
        <f>YEAR(tbl_GL[[#This Row],[Date]])</f>
        <v>2019</v>
      </c>
    </row>
    <row r="7731" spans="1:11" x14ac:dyDescent="0.35">
      <c r="A7731">
        <v>1284.2</v>
      </c>
      <c r="B7731" s="24">
        <v>43810</v>
      </c>
      <c r="C7731">
        <v>3</v>
      </c>
      <c r="D7731" s="13">
        <v>10</v>
      </c>
      <c r="E7731" s="13" t="s">
        <v>98</v>
      </c>
      <c r="F7731" s="17">
        <v>-1978</v>
      </c>
      <c r="G7731" t="str">
        <f>_xlfn.XLOOKUP(tbl_GL[[#This Row],[Account_key]],tbl_COA[Account_key],tbl_COA[Class],"Not Found")</f>
        <v>Assets</v>
      </c>
      <c r="H7731" t="str">
        <f>_xlfn.XLOOKUP(tbl_GL[[#This Row],[Account_key]],tbl_COA[Account_key],tbl_COA[SubClass],"Not Found")</f>
        <v>Assets</v>
      </c>
      <c r="I7731" t="str">
        <f>_xlfn.XLOOKUP(tbl_GL[[#This Row],[Account_key]],tbl_COA[Account_key],tbl_COA[SubClass2],"Not Found")</f>
        <v>Current Assets</v>
      </c>
      <c r="J7731" t="str">
        <f>_xlfn.XLOOKUP(tbl_GL[[#This Row],[Account_key]],tbl_COA[Account_key],tbl_COA[SubAccount],,0)</f>
        <v>Cash at Bank</v>
      </c>
      <c r="K7731">
        <f>YEAR(tbl_GL[[#This Row],[Date]])</f>
        <v>2019</v>
      </c>
    </row>
    <row r="7732" spans="1:11" x14ac:dyDescent="0.35">
      <c r="A7732">
        <v>1285.0999999999999</v>
      </c>
      <c r="B7732" s="24">
        <v>43810</v>
      </c>
      <c r="C7732">
        <v>3</v>
      </c>
      <c r="D7732" s="13">
        <v>120</v>
      </c>
      <c r="E7732" s="13" t="s">
        <v>98</v>
      </c>
      <c r="F7732" s="17">
        <v>-1978</v>
      </c>
      <c r="G7732" t="str">
        <f>_xlfn.XLOOKUP(tbl_GL[[#This Row],[Account_key]],tbl_COA[Account_key],tbl_COA[Class],"Not Found")</f>
        <v>Liabilities and Owners Equity</v>
      </c>
      <c r="H7732" t="str">
        <f>_xlfn.XLOOKUP(tbl_GL[[#This Row],[Account_key]],tbl_COA[Account_key],tbl_COA[SubClass],"Not Found")</f>
        <v>Liabilities</v>
      </c>
      <c r="I7732" t="str">
        <f>_xlfn.XLOOKUP(tbl_GL[[#This Row],[Account_key]],tbl_COA[Account_key],tbl_COA[SubClass2],"Not Found")</f>
        <v>Current Liabilities</v>
      </c>
      <c r="J7732" t="str">
        <f>_xlfn.XLOOKUP(tbl_GL[[#This Row],[Account_key]],tbl_COA[Account_key],tbl_COA[SubAccount],,0)</f>
        <v>Accrued Expenses</v>
      </c>
      <c r="K7732">
        <f>YEAR(tbl_GL[[#This Row],[Date]])</f>
        <v>2019</v>
      </c>
    </row>
    <row r="7733" spans="1:11" x14ac:dyDescent="0.35">
      <c r="A7733">
        <v>1285.2</v>
      </c>
      <c r="B7733" s="24">
        <v>43810</v>
      </c>
      <c r="C7733">
        <v>3</v>
      </c>
      <c r="D7733" s="13">
        <v>290</v>
      </c>
      <c r="E7733" s="13" t="s">
        <v>97</v>
      </c>
      <c r="F7733" s="17">
        <v>-2441</v>
      </c>
      <c r="G7733" t="str">
        <f>_xlfn.XLOOKUP(tbl_GL[[#This Row],[Account_key]],tbl_COA[Account_key],tbl_COA[Class],"Not Found")</f>
        <v>Operating account</v>
      </c>
      <c r="H7733" t="str">
        <f>_xlfn.XLOOKUP(tbl_GL[[#This Row],[Account_key]],tbl_COA[Account_key],tbl_COA[SubClass],"Not Found")</f>
        <v>Operating Expenses</v>
      </c>
      <c r="I7733" t="str">
        <f>_xlfn.XLOOKUP(tbl_GL[[#This Row],[Account_key]],tbl_COA[Account_key],tbl_COA[SubClass2],"Not Found")</f>
        <v>Administration</v>
      </c>
      <c r="J7733" t="str">
        <f>_xlfn.XLOOKUP(tbl_GL[[#This Row],[Account_key]],tbl_COA[Account_key],tbl_COA[SubAccount],,0)</f>
        <v>Travel</v>
      </c>
      <c r="K7733">
        <f>YEAR(tbl_GL[[#This Row],[Date]])</f>
        <v>2019</v>
      </c>
    </row>
    <row r="7734" spans="1:11" x14ac:dyDescent="0.35">
      <c r="A7734">
        <v>1286.0999999999999</v>
      </c>
      <c r="B7734" s="24">
        <v>43810</v>
      </c>
      <c r="C7734">
        <v>3</v>
      </c>
      <c r="D7734" s="13">
        <v>120</v>
      </c>
      <c r="E7734" s="13" t="s">
        <v>97</v>
      </c>
      <c r="F7734" s="17">
        <v>2441</v>
      </c>
      <c r="G7734" t="str">
        <f>_xlfn.XLOOKUP(tbl_GL[[#This Row],[Account_key]],tbl_COA[Account_key],tbl_COA[Class],"Not Found")</f>
        <v>Liabilities and Owners Equity</v>
      </c>
      <c r="H7734" t="str">
        <f>_xlfn.XLOOKUP(tbl_GL[[#This Row],[Account_key]],tbl_COA[Account_key],tbl_COA[SubClass],"Not Found")</f>
        <v>Liabilities</v>
      </c>
      <c r="I7734" t="str">
        <f>_xlfn.XLOOKUP(tbl_GL[[#This Row],[Account_key]],tbl_COA[Account_key],tbl_COA[SubClass2],"Not Found")</f>
        <v>Current Liabilities</v>
      </c>
      <c r="J7734" t="str">
        <f>_xlfn.XLOOKUP(tbl_GL[[#This Row],[Account_key]],tbl_COA[Account_key],tbl_COA[SubAccount],,0)</f>
        <v>Accrued Expenses</v>
      </c>
      <c r="K7734">
        <f>YEAR(tbl_GL[[#This Row],[Date]])</f>
        <v>2019</v>
      </c>
    </row>
    <row r="7735" spans="1:11" x14ac:dyDescent="0.35">
      <c r="A7735">
        <v>1286.2</v>
      </c>
      <c r="B7735" s="24">
        <v>43813</v>
      </c>
      <c r="C7735">
        <v>3</v>
      </c>
      <c r="D7735" s="13">
        <v>230</v>
      </c>
      <c r="E7735" s="13" t="s">
        <v>4</v>
      </c>
      <c r="F7735" s="17">
        <v>-973</v>
      </c>
      <c r="G7735" t="str">
        <f>_xlfn.XLOOKUP(tbl_GL[[#This Row],[Account_key]],tbl_COA[Account_key],tbl_COA[Class],"Not Found")</f>
        <v>Trading account</v>
      </c>
      <c r="H7735" t="str">
        <f>_xlfn.XLOOKUP(tbl_GL[[#This Row],[Account_key]],tbl_COA[Account_key],tbl_COA[SubClass],"Not Found")</f>
        <v>Cost of Sales</v>
      </c>
      <c r="I7735" t="str">
        <f>_xlfn.XLOOKUP(tbl_GL[[#This Row],[Account_key]],tbl_COA[Account_key],tbl_COA[SubClass2],"Not Found")</f>
        <v>Cost of Sales</v>
      </c>
      <c r="J7735" t="str">
        <f>_xlfn.XLOOKUP(tbl_GL[[#This Row],[Account_key]],tbl_COA[Account_key],tbl_COA[SubAccount],,0)</f>
        <v>Cost of Sales</v>
      </c>
      <c r="K7735">
        <f>YEAR(tbl_GL[[#This Row],[Date]])</f>
        <v>2019</v>
      </c>
    </row>
    <row r="7736" spans="1:11" x14ac:dyDescent="0.35">
      <c r="A7736">
        <v>1287.0999999999999</v>
      </c>
      <c r="B7736" s="24">
        <v>43813</v>
      </c>
      <c r="C7736">
        <v>3</v>
      </c>
      <c r="D7736" s="13">
        <v>60</v>
      </c>
      <c r="E7736" s="13" t="s">
        <v>4</v>
      </c>
      <c r="F7736" s="17">
        <v>-973</v>
      </c>
      <c r="G7736" t="str">
        <f>_xlfn.XLOOKUP(tbl_GL[[#This Row],[Account_key]],tbl_COA[Account_key],tbl_COA[Class],"Not Found")</f>
        <v>Assets</v>
      </c>
      <c r="H7736" t="str">
        <f>_xlfn.XLOOKUP(tbl_GL[[#This Row],[Account_key]],tbl_COA[Account_key],tbl_COA[SubClass],"Not Found")</f>
        <v>Assets</v>
      </c>
      <c r="I7736" t="str">
        <f>_xlfn.XLOOKUP(tbl_GL[[#This Row],[Account_key]],tbl_COA[Account_key],tbl_COA[SubClass2],"Not Found")</f>
        <v>Current Assets</v>
      </c>
      <c r="J7736" t="str">
        <f>_xlfn.XLOOKUP(tbl_GL[[#This Row],[Account_key]],tbl_COA[Account_key],tbl_COA[SubAccount],,0)</f>
        <v>Inventory</v>
      </c>
      <c r="K7736">
        <f>YEAR(tbl_GL[[#This Row],[Date]])</f>
        <v>2019</v>
      </c>
    </row>
    <row r="7737" spans="1:11" x14ac:dyDescent="0.35">
      <c r="A7737">
        <v>1287.2</v>
      </c>
      <c r="B7737" s="24">
        <v>43813</v>
      </c>
      <c r="C7737">
        <v>3</v>
      </c>
      <c r="D7737" s="13">
        <v>10</v>
      </c>
      <c r="E7737" s="13" t="s">
        <v>98</v>
      </c>
      <c r="F7737" s="17">
        <v>-2256</v>
      </c>
      <c r="G7737" t="str">
        <f>_xlfn.XLOOKUP(tbl_GL[[#This Row],[Account_key]],tbl_COA[Account_key],tbl_COA[Class],"Not Found")</f>
        <v>Assets</v>
      </c>
      <c r="H7737" t="str">
        <f>_xlfn.XLOOKUP(tbl_GL[[#This Row],[Account_key]],tbl_COA[Account_key],tbl_COA[SubClass],"Not Found")</f>
        <v>Assets</v>
      </c>
      <c r="I7737" t="str">
        <f>_xlfn.XLOOKUP(tbl_GL[[#This Row],[Account_key]],tbl_COA[Account_key],tbl_COA[SubClass2],"Not Found")</f>
        <v>Current Assets</v>
      </c>
      <c r="J7737" t="str">
        <f>_xlfn.XLOOKUP(tbl_GL[[#This Row],[Account_key]],tbl_COA[Account_key],tbl_COA[SubAccount],,0)</f>
        <v>Cash at Bank</v>
      </c>
      <c r="K7737">
        <f>YEAR(tbl_GL[[#This Row],[Date]])</f>
        <v>2019</v>
      </c>
    </row>
    <row r="7738" spans="1:11" x14ac:dyDescent="0.35">
      <c r="A7738">
        <v>1288.0999999999999</v>
      </c>
      <c r="B7738" s="24">
        <v>43813</v>
      </c>
      <c r="C7738">
        <v>3</v>
      </c>
      <c r="D7738" s="13">
        <v>120</v>
      </c>
      <c r="E7738" s="13" t="s">
        <v>98</v>
      </c>
      <c r="F7738" s="17">
        <v>-2256</v>
      </c>
      <c r="G7738" t="str">
        <f>_xlfn.XLOOKUP(tbl_GL[[#This Row],[Account_key]],tbl_COA[Account_key],tbl_COA[Class],"Not Found")</f>
        <v>Liabilities and Owners Equity</v>
      </c>
      <c r="H7738" t="str">
        <f>_xlfn.XLOOKUP(tbl_GL[[#This Row],[Account_key]],tbl_COA[Account_key],tbl_COA[SubClass],"Not Found")</f>
        <v>Liabilities</v>
      </c>
      <c r="I7738" t="str">
        <f>_xlfn.XLOOKUP(tbl_GL[[#This Row],[Account_key]],tbl_COA[Account_key],tbl_COA[SubClass2],"Not Found")</f>
        <v>Current Liabilities</v>
      </c>
      <c r="J7738" t="str">
        <f>_xlfn.XLOOKUP(tbl_GL[[#This Row],[Account_key]],tbl_COA[Account_key],tbl_COA[SubAccount],,0)</f>
        <v>Accrued Expenses</v>
      </c>
      <c r="K7738">
        <f>YEAR(tbl_GL[[#This Row],[Date]])</f>
        <v>2019</v>
      </c>
    </row>
    <row r="7739" spans="1:11" x14ac:dyDescent="0.35">
      <c r="A7739">
        <v>1288.2</v>
      </c>
      <c r="B7739" s="24">
        <v>43813</v>
      </c>
      <c r="C7739">
        <v>3</v>
      </c>
      <c r="D7739" s="13">
        <v>210</v>
      </c>
      <c r="E7739" s="13" t="s">
        <v>7</v>
      </c>
      <c r="F7739" s="17">
        <v>3457</v>
      </c>
      <c r="G7739" t="str">
        <f>_xlfn.XLOOKUP(tbl_GL[[#This Row],[Account_key]],tbl_COA[Account_key],tbl_COA[Class],"Not Found")</f>
        <v>Trading account</v>
      </c>
      <c r="H7739" t="str">
        <f>_xlfn.XLOOKUP(tbl_GL[[#This Row],[Account_key]],tbl_COA[Account_key],tbl_COA[SubClass],"Not Found")</f>
        <v>Sales</v>
      </c>
      <c r="I7739" t="str">
        <f>_xlfn.XLOOKUP(tbl_GL[[#This Row],[Account_key]],tbl_COA[Account_key],tbl_COA[SubClass2],"Not Found")</f>
        <v>Sales</v>
      </c>
      <c r="J7739" t="str">
        <f>_xlfn.XLOOKUP(tbl_GL[[#This Row],[Account_key]],tbl_COA[Account_key],tbl_COA[SubAccount],,0)</f>
        <v>Sales</v>
      </c>
      <c r="K7739">
        <f>YEAR(tbl_GL[[#This Row],[Date]])</f>
        <v>2019</v>
      </c>
    </row>
    <row r="7740" spans="1:11" x14ac:dyDescent="0.35">
      <c r="A7740">
        <v>1289.0999999999999</v>
      </c>
      <c r="B7740" s="24">
        <v>43813</v>
      </c>
      <c r="C7740">
        <v>3</v>
      </c>
      <c r="D7740" s="13">
        <v>10</v>
      </c>
      <c r="E7740" s="13" t="s">
        <v>7</v>
      </c>
      <c r="F7740" s="17">
        <v>3457</v>
      </c>
      <c r="G7740" t="str">
        <f>_xlfn.XLOOKUP(tbl_GL[[#This Row],[Account_key]],tbl_COA[Account_key],tbl_COA[Class],"Not Found")</f>
        <v>Assets</v>
      </c>
      <c r="H7740" t="str">
        <f>_xlfn.XLOOKUP(tbl_GL[[#This Row],[Account_key]],tbl_COA[Account_key],tbl_COA[SubClass],"Not Found")</f>
        <v>Assets</v>
      </c>
      <c r="I7740" t="str">
        <f>_xlfn.XLOOKUP(tbl_GL[[#This Row],[Account_key]],tbl_COA[Account_key],tbl_COA[SubClass2],"Not Found")</f>
        <v>Current Assets</v>
      </c>
      <c r="J7740" t="str">
        <f>_xlfn.XLOOKUP(tbl_GL[[#This Row],[Account_key]],tbl_COA[Account_key],tbl_COA[SubAccount],,0)</f>
        <v>Cash at Bank</v>
      </c>
      <c r="K7740">
        <f>YEAR(tbl_GL[[#This Row],[Date]])</f>
        <v>2019</v>
      </c>
    </row>
    <row r="7741" spans="1:11" x14ac:dyDescent="0.35">
      <c r="A7741">
        <v>1289.2</v>
      </c>
      <c r="B7741" s="24">
        <v>43813</v>
      </c>
      <c r="C7741">
        <v>3</v>
      </c>
      <c r="D7741" s="13">
        <v>230</v>
      </c>
      <c r="E7741" s="13" t="s">
        <v>4</v>
      </c>
      <c r="F7741" s="17">
        <v>-3994</v>
      </c>
      <c r="G7741" t="str">
        <f>_xlfn.XLOOKUP(tbl_GL[[#This Row],[Account_key]],tbl_COA[Account_key],tbl_COA[Class],"Not Found")</f>
        <v>Trading account</v>
      </c>
      <c r="H7741" t="str">
        <f>_xlfn.XLOOKUP(tbl_GL[[#This Row],[Account_key]],tbl_COA[Account_key],tbl_COA[SubClass],"Not Found")</f>
        <v>Cost of Sales</v>
      </c>
      <c r="I7741" t="str">
        <f>_xlfn.XLOOKUP(tbl_GL[[#This Row],[Account_key]],tbl_COA[Account_key],tbl_COA[SubClass2],"Not Found")</f>
        <v>Cost of Sales</v>
      </c>
      <c r="J7741" t="str">
        <f>_xlfn.XLOOKUP(tbl_GL[[#This Row],[Account_key]],tbl_COA[Account_key],tbl_COA[SubAccount],,0)</f>
        <v>Cost of Sales</v>
      </c>
      <c r="K7741">
        <f>YEAR(tbl_GL[[#This Row],[Date]])</f>
        <v>2019</v>
      </c>
    </row>
    <row r="7742" spans="1:11" x14ac:dyDescent="0.35">
      <c r="A7742">
        <v>1290.0999999999999</v>
      </c>
      <c r="B7742" s="24">
        <v>43813</v>
      </c>
      <c r="C7742">
        <v>3</v>
      </c>
      <c r="D7742" s="13">
        <v>60</v>
      </c>
      <c r="E7742" s="13" t="s">
        <v>4</v>
      </c>
      <c r="F7742" s="17">
        <v>-3994</v>
      </c>
      <c r="G7742" t="str">
        <f>_xlfn.XLOOKUP(tbl_GL[[#This Row],[Account_key]],tbl_COA[Account_key],tbl_COA[Class],"Not Found")</f>
        <v>Assets</v>
      </c>
      <c r="H7742" t="str">
        <f>_xlfn.XLOOKUP(tbl_GL[[#This Row],[Account_key]],tbl_COA[Account_key],tbl_COA[SubClass],"Not Found")</f>
        <v>Assets</v>
      </c>
      <c r="I7742" t="str">
        <f>_xlfn.XLOOKUP(tbl_GL[[#This Row],[Account_key]],tbl_COA[Account_key],tbl_COA[SubClass2],"Not Found")</f>
        <v>Current Assets</v>
      </c>
      <c r="J7742" t="str">
        <f>_xlfn.XLOOKUP(tbl_GL[[#This Row],[Account_key]],tbl_COA[Account_key],tbl_COA[SubAccount],,0)</f>
        <v>Inventory</v>
      </c>
      <c r="K7742">
        <f>YEAR(tbl_GL[[#This Row],[Date]])</f>
        <v>2019</v>
      </c>
    </row>
    <row r="7743" spans="1:11" x14ac:dyDescent="0.35">
      <c r="A7743">
        <v>1290.2</v>
      </c>
      <c r="B7743" s="24">
        <v>43813</v>
      </c>
      <c r="C7743">
        <v>3</v>
      </c>
      <c r="D7743" s="13">
        <v>210</v>
      </c>
      <c r="E7743" s="13" t="s">
        <v>8</v>
      </c>
      <c r="F7743" s="17">
        <v>16013</v>
      </c>
      <c r="G7743" t="str">
        <f>_xlfn.XLOOKUP(tbl_GL[[#This Row],[Account_key]],tbl_COA[Account_key],tbl_COA[Class],"Not Found")</f>
        <v>Trading account</v>
      </c>
      <c r="H7743" t="str">
        <f>_xlfn.XLOOKUP(tbl_GL[[#This Row],[Account_key]],tbl_COA[Account_key],tbl_COA[SubClass],"Not Found")</f>
        <v>Sales</v>
      </c>
      <c r="I7743" t="str">
        <f>_xlfn.XLOOKUP(tbl_GL[[#This Row],[Account_key]],tbl_COA[Account_key],tbl_COA[SubClass2],"Not Found")</f>
        <v>Sales</v>
      </c>
      <c r="J7743" t="str">
        <f>_xlfn.XLOOKUP(tbl_GL[[#This Row],[Account_key]],tbl_COA[Account_key],tbl_COA[SubAccount],,0)</f>
        <v>Sales</v>
      </c>
      <c r="K7743">
        <f>YEAR(tbl_GL[[#This Row],[Date]])</f>
        <v>2019</v>
      </c>
    </row>
    <row r="7744" spans="1:11" x14ac:dyDescent="0.35">
      <c r="A7744">
        <v>1291.0999999999999</v>
      </c>
      <c r="B7744" s="24">
        <v>43813</v>
      </c>
      <c r="C7744">
        <v>3</v>
      </c>
      <c r="D7744" s="13">
        <v>30</v>
      </c>
      <c r="E7744" s="13" t="s">
        <v>8</v>
      </c>
      <c r="F7744" s="17">
        <v>16013</v>
      </c>
      <c r="G7744" t="str">
        <f>_xlfn.XLOOKUP(tbl_GL[[#This Row],[Account_key]],tbl_COA[Account_key],tbl_COA[Class],"Not Found")</f>
        <v>Assets</v>
      </c>
      <c r="H7744" t="str">
        <f>_xlfn.XLOOKUP(tbl_GL[[#This Row],[Account_key]],tbl_COA[Account_key],tbl_COA[SubClass],"Not Found")</f>
        <v>Assets</v>
      </c>
      <c r="I7744" t="str">
        <f>_xlfn.XLOOKUP(tbl_GL[[#This Row],[Account_key]],tbl_COA[Account_key],tbl_COA[SubClass2],"Not Found")</f>
        <v>Current Assets</v>
      </c>
      <c r="J7744" t="str">
        <f>_xlfn.XLOOKUP(tbl_GL[[#This Row],[Account_key]],tbl_COA[Account_key],tbl_COA[SubAccount],,0)</f>
        <v>Trade Receivables</v>
      </c>
      <c r="K7744">
        <f>YEAR(tbl_GL[[#This Row],[Date]])</f>
        <v>2019</v>
      </c>
    </row>
    <row r="7745" spans="1:11" x14ac:dyDescent="0.35">
      <c r="A7745">
        <v>1291.2</v>
      </c>
      <c r="B7745" s="24">
        <v>43814</v>
      </c>
      <c r="C7745">
        <v>3</v>
      </c>
      <c r="D7745" s="13">
        <v>10</v>
      </c>
      <c r="E7745" s="13" t="s">
        <v>112</v>
      </c>
      <c r="F7745" s="17">
        <v>-225</v>
      </c>
      <c r="G7745" t="str">
        <f>_xlfn.XLOOKUP(tbl_GL[[#This Row],[Account_key]],tbl_COA[Account_key],tbl_COA[Class],"Not Found")</f>
        <v>Assets</v>
      </c>
      <c r="H7745" t="str">
        <f>_xlfn.XLOOKUP(tbl_GL[[#This Row],[Account_key]],tbl_COA[Account_key],tbl_COA[SubClass],"Not Found")</f>
        <v>Assets</v>
      </c>
      <c r="I7745" t="str">
        <f>_xlfn.XLOOKUP(tbl_GL[[#This Row],[Account_key]],tbl_COA[Account_key],tbl_COA[SubClass2],"Not Found")</f>
        <v>Current Assets</v>
      </c>
      <c r="J7745" t="str">
        <f>_xlfn.XLOOKUP(tbl_GL[[#This Row],[Account_key]],tbl_COA[Account_key],tbl_COA[SubAccount],,0)</f>
        <v>Cash at Bank</v>
      </c>
      <c r="K7745">
        <f>YEAR(tbl_GL[[#This Row],[Date]])</f>
        <v>2019</v>
      </c>
    </row>
    <row r="7746" spans="1:11" x14ac:dyDescent="0.35">
      <c r="A7746">
        <v>1292.0999999999999</v>
      </c>
      <c r="B7746" s="24">
        <v>43814</v>
      </c>
      <c r="C7746">
        <v>3</v>
      </c>
      <c r="D7746" s="13">
        <v>121</v>
      </c>
      <c r="E7746" s="13" t="s">
        <v>112</v>
      </c>
      <c r="F7746" s="17">
        <v>-225</v>
      </c>
      <c r="G7746" t="str">
        <f>_xlfn.XLOOKUP(tbl_GL[[#This Row],[Account_key]],tbl_COA[Account_key],tbl_COA[Class],"Not Found")</f>
        <v>Liabilities and Owners Equity</v>
      </c>
      <c r="H7746" t="str">
        <f>_xlfn.XLOOKUP(tbl_GL[[#This Row],[Account_key]],tbl_COA[Account_key],tbl_COA[SubClass],"Not Found")</f>
        <v>Liabilities</v>
      </c>
      <c r="I7746" t="str">
        <f>_xlfn.XLOOKUP(tbl_GL[[#This Row],[Account_key]],tbl_COA[Account_key],tbl_COA[SubClass2],"Not Found")</f>
        <v>Current Liabilities</v>
      </c>
      <c r="J7746" t="str">
        <f>_xlfn.XLOOKUP(tbl_GL[[#This Row],[Account_key]],tbl_COA[Account_key],tbl_COA[SubAccount],,0)</f>
        <v>Interest Payable</v>
      </c>
      <c r="K7746">
        <f>YEAR(tbl_GL[[#This Row],[Date]])</f>
        <v>2019</v>
      </c>
    </row>
    <row r="7747" spans="1:11" x14ac:dyDescent="0.35">
      <c r="A7747">
        <v>1292.2</v>
      </c>
      <c r="B7747" s="24">
        <v>43815</v>
      </c>
      <c r="C7747">
        <v>3</v>
      </c>
      <c r="D7747" s="13">
        <v>290</v>
      </c>
      <c r="E7747" s="13" t="s">
        <v>97</v>
      </c>
      <c r="F7747" s="17">
        <v>-1544</v>
      </c>
      <c r="G7747" t="str">
        <f>_xlfn.XLOOKUP(tbl_GL[[#This Row],[Account_key]],tbl_COA[Account_key],tbl_COA[Class],"Not Found")</f>
        <v>Operating account</v>
      </c>
      <c r="H7747" t="str">
        <f>_xlfn.XLOOKUP(tbl_GL[[#This Row],[Account_key]],tbl_COA[Account_key],tbl_COA[SubClass],"Not Found")</f>
        <v>Operating Expenses</v>
      </c>
      <c r="I7747" t="str">
        <f>_xlfn.XLOOKUP(tbl_GL[[#This Row],[Account_key]],tbl_COA[Account_key],tbl_COA[SubClass2],"Not Found")</f>
        <v>Administration</v>
      </c>
      <c r="J7747" t="str">
        <f>_xlfn.XLOOKUP(tbl_GL[[#This Row],[Account_key]],tbl_COA[Account_key],tbl_COA[SubAccount],,0)</f>
        <v>Travel</v>
      </c>
      <c r="K7747">
        <f>YEAR(tbl_GL[[#This Row],[Date]])</f>
        <v>2019</v>
      </c>
    </row>
    <row r="7748" spans="1:11" x14ac:dyDescent="0.35">
      <c r="A7748">
        <v>1293.0999999999999</v>
      </c>
      <c r="B7748" s="24">
        <v>43815</v>
      </c>
      <c r="C7748">
        <v>3</v>
      </c>
      <c r="D7748" s="13">
        <v>120</v>
      </c>
      <c r="E7748" s="13" t="s">
        <v>97</v>
      </c>
      <c r="F7748" s="17">
        <v>1544</v>
      </c>
      <c r="G7748" t="str">
        <f>_xlfn.XLOOKUP(tbl_GL[[#This Row],[Account_key]],tbl_COA[Account_key],tbl_COA[Class],"Not Found")</f>
        <v>Liabilities and Owners Equity</v>
      </c>
      <c r="H7748" t="str">
        <f>_xlfn.XLOOKUP(tbl_GL[[#This Row],[Account_key]],tbl_COA[Account_key],tbl_COA[SubClass],"Not Found")</f>
        <v>Liabilities</v>
      </c>
      <c r="I7748" t="str">
        <f>_xlfn.XLOOKUP(tbl_GL[[#This Row],[Account_key]],tbl_COA[Account_key],tbl_COA[SubClass2],"Not Found")</f>
        <v>Current Liabilities</v>
      </c>
      <c r="J7748" t="str">
        <f>_xlfn.XLOOKUP(tbl_GL[[#This Row],[Account_key]],tbl_COA[Account_key],tbl_COA[SubAccount],,0)</f>
        <v>Accrued Expenses</v>
      </c>
      <c r="K7748">
        <f>YEAR(tbl_GL[[#This Row],[Date]])</f>
        <v>2019</v>
      </c>
    </row>
    <row r="7749" spans="1:11" x14ac:dyDescent="0.35">
      <c r="A7749">
        <v>1293.2</v>
      </c>
      <c r="B7749" s="24">
        <v>43816</v>
      </c>
      <c r="C7749">
        <v>3</v>
      </c>
      <c r="D7749" s="13">
        <v>30</v>
      </c>
      <c r="E7749" s="13" t="s">
        <v>80</v>
      </c>
      <c r="F7749" s="17">
        <v>-15757</v>
      </c>
      <c r="G7749" t="str">
        <f>_xlfn.XLOOKUP(tbl_GL[[#This Row],[Account_key]],tbl_COA[Account_key],tbl_COA[Class],"Not Found")</f>
        <v>Assets</v>
      </c>
      <c r="H7749" t="str">
        <f>_xlfn.XLOOKUP(tbl_GL[[#This Row],[Account_key]],tbl_COA[Account_key],tbl_COA[SubClass],"Not Found")</f>
        <v>Assets</v>
      </c>
      <c r="I7749" t="str">
        <f>_xlfn.XLOOKUP(tbl_GL[[#This Row],[Account_key]],tbl_COA[Account_key],tbl_COA[SubClass2],"Not Found")</f>
        <v>Current Assets</v>
      </c>
      <c r="J7749" t="str">
        <f>_xlfn.XLOOKUP(tbl_GL[[#This Row],[Account_key]],tbl_COA[Account_key],tbl_COA[SubAccount],,0)</f>
        <v>Trade Receivables</v>
      </c>
      <c r="K7749">
        <f>YEAR(tbl_GL[[#This Row],[Date]])</f>
        <v>2019</v>
      </c>
    </row>
    <row r="7750" spans="1:11" x14ac:dyDescent="0.35">
      <c r="A7750">
        <v>1294.0999999999999</v>
      </c>
      <c r="B7750" s="24">
        <v>43816</v>
      </c>
      <c r="C7750">
        <v>3</v>
      </c>
      <c r="D7750" s="13">
        <v>10</v>
      </c>
      <c r="E7750" s="13" t="s">
        <v>80</v>
      </c>
      <c r="F7750" s="17">
        <v>15757</v>
      </c>
      <c r="G7750" t="str">
        <f>_xlfn.XLOOKUP(tbl_GL[[#This Row],[Account_key]],tbl_COA[Account_key],tbl_COA[Class],"Not Found")</f>
        <v>Assets</v>
      </c>
      <c r="H7750" t="str">
        <f>_xlfn.XLOOKUP(tbl_GL[[#This Row],[Account_key]],tbl_COA[Account_key],tbl_COA[SubClass],"Not Found")</f>
        <v>Assets</v>
      </c>
      <c r="I7750" t="str">
        <f>_xlfn.XLOOKUP(tbl_GL[[#This Row],[Account_key]],tbl_COA[Account_key],tbl_COA[SubClass2],"Not Found")</f>
        <v>Current Assets</v>
      </c>
      <c r="J7750" t="str">
        <f>_xlfn.XLOOKUP(tbl_GL[[#This Row],[Account_key]],tbl_COA[Account_key],tbl_COA[SubAccount],,0)</f>
        <v>Cash at Bank</v>
      </c>
      <c r="K7750">
        <f>YEAR(tbl_GL[[#This Row],[Date]])</f>
        <v>2019</v>
      </c>
    </row>
    <row r="7751" spans="1:11" x14ac:dyDescent="0.35">
      <c r="A7751">
        <v>1294.2</v>
      </c>
      <c r="B7751" s="24">
        <v>43817</v>
      </c>
      <c r="C7751">
        <v>3</v>
      </c>
      <c r="D7751" s="13">
        <v>320</v>
      </c>
      <c r="E7751" s="13" t="s">
        <v>99</v>
      </c>
      <c r="F7751" s="17">
        <v>-17</v>
      </c>
      <c r="G7751" t="str">
        <f>_xlfn.XLOOKUP(tbl_GL[[#This Row],[Account_key]],tbl_COA[Account_key],tbl_COA[Class],"Not Found")</f>
        <v>Operating account</v>
      </c>
      <c r="H7751" t="str">
        <f>_xlfn.XLOOKUP(tbl_GL[[#This Row],[Account_key]],tbl_COA[Account_key],tbl_COA[SubClass],"Not Found")</f>
        <v>Operating Expenses</v>
      </c>
      <c r="I7751" t="str">
        <f>_xlfn.XLOOKUP(tbl_GL[[#This Row],[Account_key]],tbl_COA[Account_key],tbl_COA[SubClass2],"Not Found")</f>
        <v>Administration</v>
      </c>
      <c r="J7751" t="str">
        <f>_xlfn.XLOOKUP(tbl_GL[[#This Row],[Account_key]],tbl_COA[Account_key],tbl_COA[SubAccount],,0)</f>
        <v>Professional Services</v>
      </c>
      <c r="K7751">
        <f>YEAR(tbl_GL[[#This Row],[Date]])</f>
        <v>2019</v>
      </c>
    </row>
    <row r="7752" spans="1:11" x14ac:dyDescent="0.35">
      <c r="A7752">
        <v>1295.0999999999999</v>
      </c>
      <c r="B7752" s="24">
        <v>43817</v>
      </c>
      <c r="C7752">
        <v>3</v>
      </c>
      <c r="D7752" s="13">
        <v>20</v>
      </c>
      <c r="E7752" s="13" t="s">
        <v>99</v>
      </c>
      <c r="F7752" s="17">
        <v>-17</v>
      </c>
      <c r="G7752" t="str">
        <f>_xlfn.XLOOKUP(tbl_GL[[#This Row],[Account_key]],tbl_COA[Account_key],tbl_COA[Class],"Not Found")</f>
        <v>Assets</v>
      </c>
      <c r="H7752" t="str">
        <f>_xlfn.XLOOKUP(tbl_GL[[#This Row],[Account_key]],tbl_COA[Account_key],tbl_COA[SubClass],"Not Found")</f>
        <v>Assets</v>
      </c>
      <c r="I7752" t="str">
        <f>_xlfn.XLOOKUP(tbl_GL[[#This Row],[Account_key]],tbl_COA[Account_key],tbl_COA[SubClass2],"Not Found")</f>
        <v>Current Assets</v>
      </c>
      <c r="J7752" t="str">
        <f>_xlfn.XLOOKUP(tbl_GL[[#This Row],[Account_key]],tbl_COA[Account_key],tbl_COA[SubAccount],,0)</f>
        <v>Cash in hand</v>
      </c>
      <c r="K7752">
        <f>YEAR(tbl_GL[[#This Row],[Date]])</f>
        <v>2019</v>
      </c>
    </row>
    <row r="7753" spans="1:11" x14ac:dyDescent="0.35">
      <c r="A7753">
        <v>1295.2</v>
      </c>
      <c r="B7753" s="24">
        <v>43817</v>
      </c>
      <c r="C7753">
        <v>3</v>
      </c>
      <c r="D7753" s="13">
        <v>260</v>
      </c>
      <c r="E7753" s="13" t="s">
        <v>83</v>
      </c>
      <c r="F7753" s="17">
        <v>429</v>
      </c>
      <c r="G7753" t="str">
        <f>_xlfn.XLOOKUP(tbl_GL[[#This Row],[Account_key]],tbl_COA[Account_key],tbl_COA[Class],"Not Found")</f>
        <v>Operating account</v>
      </c>
      <c r="H7753" t="str">
        <f>_xlfn.XLOOKUP(tbl_GL[[#This Row],[Account_key]],tbl_COA[Account_key],tbl_COA[SubClass],"Not Found")</f>
        <v>Operating Expenses</v>
      </c>
      <c r="I7753" t="str">
        <f>_xlfn.XLOOKUP(tbl_GL[[#This Row],[Account_key]],tbl_COA[Account_key],tbl_COA[SubClass2],"Not Found")</f>
        <v>Marketing</v>
      </c>
      <c r="J7753" t="str">
        <f>_xlfn.XLOOKUP(tbl_GL[[#This Row],[Account_key]],tbl_COA[Account_key],tbl_COA[SubAccount],,0)</f>
        <v>Commissions</v>
      </c>
      <c r="K7753">
        <f>YEAR(tbl_GL[[#This Row],[Date]])</f>
        <v>2019</v>
      </c>
    </row>
    <row r="7754" spans="1:11" x14ac:dyDescent="0.35">
      <c r="A7754">
        <v>1296.0999999999999</v>
      </c>
      <c r="B7754" s="24">
        <v>43817</v>
      </c>
      <c r="C7754">
        <v>3</v>
      </c>
      <c r="D7754" s="13">
        <v>20</v>
      </c>
      <c r="E7754" s="13" t="s">
        <v>83</v>
      </c>
      <c r="F7754" s="17">
        <v>429</v>
      </c>
      <c r="G7754" t="str">
        <f>_xlfn.XLOOKUP(tbl_GL[[#This Row],[Account_key]],tbl_COA[Account_key],tbl_COA[Class],"Not Found")</f>
        <v>Assets</v>
      </c>
      <c r="H7754" t="str">
        <f>_xlfn.XLOOKUP(tbl_GL[[#This Row],[Account_key]],tbl_COA[Account_key],tbl_COA[SubClass],"Not Found")</f>
        <v>Assets</v>
      </c>
      <c r="I7754" t="str">
        <f>_xlfn.XLOOKUP(tbl_GL[[#This Row],[Account_key]],tbl_COA[Account_key],tbl_COA[SubClass2],"Not Found")</f>
        <v>Current Assets</v>
      </c>
      <c r="J7754" t="str">
        <f>_xlfn.XLOOKUP(tbl_GL[[#This Row],[Account_key]],tbl_COA[Account_key],tbl_COA[SubAccount],,0)</f>
        <v>Cash in hand</v>
      </c>
      <c r="K7754">
        <f>YEAR(tbl_GL[[#This Row],[Date]])</f>
        <v>2019</v>
      </c>
    </row>
    <row r="7755" spans="1:11" x14ac:dyDescent="0.35">
      <c r="A7755">
        <v>1296.2</v>
      </c>
      <c r="B7755" s="24">
        <v>43817</v>
      </c>
      <c r="C7755">
        <v>3</v>
      </c>
      <c r="D7755" s="13">
        <v>350</v>
      </c>
      <c r="E7755" s="13" t="s">
        <v>97</v>
      </c>
      <c r="F7755" s="17">
        <v>-1815</v>
      </c>
      <c r="G7755" t="str">
        <f>_xlfn.XLOOKUP(tbl_GL[[#This Row],[Account_key]],tbl_COA[Account_key],tbl_COA[Class],"Not Found")</f>
        <v>Operating account</v>
      </c>
      <c r="H7755" t="str">
        <f>_xlfn.XLOOKUP(tbl_GL[[#This Row],[Account_key]],tbl_COA[Account_key],tbl_COA[SubClass],"Not Found")</f>
        <v>Operating Expenses</v>
      </c>
      <c r="I7755" t="str">
        <f>_xlfn.XLOOKUP(tbl_GL[[#This Row],[Account_key]],tbl_COA[Account_key],tbl_COA[SubClass2],"Not Found")</f>
        <v>Administration</v>
      </c>
      <c r="J7755" t="str">
        <f>_xlfn.XLOOKUP(tbl_GL[[#This Row],[Account_key]],tbl_COA[Account_key],tbl_COA[SubAccount],,0)</f>
        <v>Other Expenses</v>
      </c>
      <c r="K7755">
        <f>YEAR(tbl_GL[[#This Row],[Date]])</f>
        <v>2019</v>
      </c>
    </row>
    <row r="7756" spans="1:11" x14ac:dyDescent="0.35">
      <c r="A7756">
        <v>1297.0999999999999</v>
      </c>
      <c r="B7756" s="24">
        <v>43817</v>
      </c>
      <c r="C7756">
        <v>3</v>
      </c>
      <c r="D7756" s="13">
        <v>120</v>
      </c>
      <c r="E7756" s="13" t="s">
        <v>97</v>
      </c>
      <c r="F7756" s="17">
        <v>1815</v>
      </c>
      <c r="G7756" t="str">
        <f>_xlfn.XLOOKUP(tbl_GL[[#This Row],[Account_key]],tbl_COA[Account_key],tbl_COA[Class],"Not Found")</f>
        <v>Liabilities and Owners Equity</v>
      </c>
      <c r="H7756" t="str">
        <f>_xlfn.XLOOKUP(tbl_GL[[#This Row],[Account_key]],tbl_COA[Account_key],tbl_COA[SubClass],"Not Found")</f>
        <v>Liabilities</v>
      </c>
      <c r="I7756" t="str">
        <f>_xlfn.XLOOKUP(tbl_GL[[#This Row],[Account_key]],tbl_COA[Account_key],tbl_COA[SubClass2],"Not Found")</f>
        <v>Current Liabilities</v>
      </c>
      <c r="J7756" t="str">
        <f>_xlfn.XLOOKUP(tbl_GL[[#This Row],[Account_key]],tbl_COA[Account_key],tbl_COA[SubAccount],,0)</f>
        <v>Accrued Expenses</v>
      </c>
      <c r="K7756">
        <f>YEAR(tbl_GL[[#This Row],[Date]])</f>
        <v>2019</v>
      </c>
    </row>
    <row r="7757" spans="1:11" x14ac:dyDescent="0.35">
      <c r="A7757">
        <v>1297.2</v>
      </c>
      <c r="B7757" s="24">
        <v>43820</v>
      </c>
      <c r="C7757">
        <v>3</v>
      </c>
      <c r="D7757" s="13">
        <v>230</v>
      </c>
      <c r="E7757" s="13" t="s">
        <v>4</v>
      </c>
      <c r="F7757" s="17">
        <v>-579</v>
      </c>
      <c r="G7757" t="str">
        <f>_xlfn.XLOOKUP(tbl_GL[[#This Row],[Account_key]],tbl_COA[Account_key],tbl_COA[Class],"Not Found")</f>
        <v>Trading account</v>
      </c>
      <c r="H7757" t="str">
        <f>_xlfn.XLOOKUP(tbl_GL[[#This Row],[Account_key]],tbl_COA[Account_key],tbl_COA[SubClass],"Not Found")</f>
        <v>Cost of Sales</v>
      </c>
      <c r="I7757" t="str">
        <f>_xlfn.XLOOKUP(tbl_GL[[#This Row],[Account_key]],tbl_COA[Account_key],tbl_COA[SubClass2],"Not Found")</f>
        <v>Cost of Sales</v>
      </c>
      <c r="J7757" t="str">
        <f>_xlfn.XLOOKUP(tbl_GL[[#This Row],[Account_key]],tbl_COA[Account_key],tbl_COA[SubAccount],,0)</f>
        <v>Cost of Sales</v>
      </c>
      <c r="K7757">
        <f>YEAR(tbl_GL[[#This Row],[Date]])</f>
        <v>2019</v>
      </c>
    </row>
    <row r="7758" spans="1:11" x14ac:dyDescent="0.35">
      <c r="A7758">
        <v>1298.0999999999999</v>
      </c>
      <c r="B7758" s="24">
        <v>43820</v>
      </c>
      <c r="C7758">
        <v>3</v>
      </c>
      <c r="D7758" s="13">
        <v>60</v>
      </c>
      <c r="E7758" s="13" t="s">
        <v>4</v>
      </c>
      <c r="F7758" s="17">
        <v>-579</v>
      </c>
      <c r="G7758" t="str">
        <f>_xlfn.XLOOKUP(tbl_GL[[#This Row],[Account_key]],tbl_COA[Account_key],tbl_COA[Class],"Not Found")</f>
        <v>Assets</v>
      </c>
      <c r="H7758" t="str">
        <f>_xlfn.XLOOKUP(tbl_GL[[#This Row],[Account_key]],tbl_COA[Account_key],tbl_COA[SubClass],"Not Found")</f>
        <v>Assets</v>
      </c>
      <c r="I7758" t="str">
        <f>_xlfn.XLOOKUP(tbl_GL[[#This Row],[Account_key]],tbl_COA[Account_key],tbl_COA[SubClass2],"Not Found")</f>
        <v>Current Assets</v>
      </c>
      <c r="J7758" t="str">
        <f>_xlfn.XLOOKUP(tbl_GL[[#This Row],[Account_key]],tbl_COA[Account_key],tbl_COA[SubAccount],,0)</f>
        <v>Inventory</v>
      </c>
      <c r="K7758">
        <f>YEAR(tbl_GL[[#This Row],[Date]])</f>
        <v>2019</v>
      </c>
    </row>
    <row r="7759" spans="1:11" x14ac:dyDescent="0.35">
      <c r="A7759">
        <v>1298.2</v>
      </c>
      <c r="B7759" s="24">
        <v>43820</v>
      </c>
      <c r="C7759">
        <v>3</v>
      </c>
      <c r="D7759" s="13">
        <v>230</v>
      </c>
      <c r="E7759" s="13" t="s">
        <v>4</v>
      </c>
      <c r="F7759" s="17">
        <v>-1012</v>
      </c>
      <c r="G7759" t="str">
        <f>_xlfn.XLOOKUP(tbl_GL[[#This Row],[Account_key]],tbl_COA[Account_key],tbl_COA[Class],"Not Found")</f>
        <v>Trading account</v>
      </c>
      <c r="H7759" t="str">
        <f>_xlfn.XLOOKUP(tbl_GL[[#This Row],[Account_key]],tbl_COA[Account_key],tbl_COA[SubClass],"Not Found")</f>
        <v>Cost of Sales</v>
      </c>
      <c r="I7759" t="str">
        <f>_xlfn.XLOOKUP(tbl_GL[[#This Row],[Account_key]],tbl_COA[Account_key],tbl_COA[SubClass2],"Not Found")</f>
        <v>Cost of Sales</v>
      </c>
      <c r="J7759" t="str">
        <f>_xlfn.XLOOKUP(tbl_GL[[#This Row],[Account_key]],tbl_COA[Account_key],tbl_COA[SubAccount],,0)</f>
        <v>Cost of Sales</v>
      </c>
      <c r="K7759">
        <f>YEAR(tbl_GL[[#This Row],[Date]])</f>
        <v>2019</v>
      </c>
    </row>
    <row r="7760" spans="1:11" x14ac:dyDescent="0.35">
      <c r="A7760">
        <v>1299.0999999999999</v>
      </c>
      <c r="B7760" s="24">
        <v>43820</v>
      </c>
      <c r="C7760">
        <v>3</v>
      </c>
      <c r="D7760" s="13">
        <v>60</v>
      </c>
      <c r="E7760" s="13" t="s">
        <v>4</v>
      </c>
      <c r="F7760" s="17">
        <v>-1012</v>
      </c>
      <c r="G7760" t="str">
        <f>_xlfn.XLOOKUP(tbl_GL[[#This Row],[Account_key]],tbl_COA[Account_key],tbl_COA[Class],"Not Found")</f>
        <v>Assets</v>
      </c>
      <c r="H7760" t="str">
        <f>_xlfn.XLOOKUP(tbl_GL[[#This Row],[Account_key]],tbl_COA[Account_key],tbl_COA[SubClass],"Not Found")</f>
        <v>Assets</v>
      </c>
      <c r="I7760" t="str">
        <f>_xlfn.XLOOKUP(tbl_GL[[#This Row],[Account_key]],tbl_COA[Account_key],tbl_COA[SubClass2],"Not Found")</f>
        <v>Current Assets</v>
      </c>
      <c r="J7760" t="str">
        <f>_xlfn.XLOOKUP(tbl_GL[[#This Row],[Account_key]],tbl_COA[Account_key],tbl_COA[SubAccount],,0)</f>
        <v>Inventory</v>
      </c>
      <c r="K7760">
        <f>YEAR(tbl_GL[[#This Row],[Date]])</f>
        <v>2019</v>
      </c>
    </row>
    <row r="7761" spans="1:11" x14ac:dyDescent="0.35">
      <c r="A7761">
        <v>1299.2</v>
      </c>
      <c r="B7761" s="24">
        <v>43820</v>
      </c>
      <c r="C7761">
        <v>3</v>
      </c>
      <c r="D7761" s="13">
        <v>10</v>
      </c>
      <c r="E7761" s="13" t="s">
        <v>98</v>
      </c>
      <c r="F7761" s="17">
        <v>-1534</v>
      </c>
      <c r="G7761" t="str">
        <f>_xlfn.XLOOKUP(tbl_GL[[#This Row],[Account_key]],tbl_COA[Account_key],tbl_COA[Class],"Not Found")</f>
        <v>Assets</v>
      </c>
      <c r="H7761" t="str">
        <f>_xlfn.XLOOKUP(tbl_GL[[#This Row],[Account_key]],tbl_COA[Account_key],tbl_COA[SubClass],"Not Found")</f>
        <v>Assets</v>
      </c>
      <c r="I7761" t="str">
        <f>_xlfn.XLOOKUP(tbl_GL[[#This Row],[Account_key]],tbl_COA[Account_key],tbl_COA[SubClass2],"Not Found")</f>
        <v>Current Assets</v>
      </c>
      <c r="J7761" t="str">
        <f>_xlfn.XLOOKUP(tbl_GL[[#This Row],[Account_key]],tbl_COA[Account_key],tbl_COA[SubAccount],,0)</f>
        <v>Cash at Bank</v>
      </c>
      <c r="K7761">
        <f>YEAR(tbl_GL[[#This Row],[Date]])</f>
        <v>2019</v>
      </c>
    </row>
    <row r="7762" spans="1:11" x14ac:dyDescent="0.35">
      <c r="A7762">
        <v>1300.0999999999999</v>
      </c>
      <c r="B7762" s="24">
        <v>43820</v>
      </c>
      <c r="C7762">
        <v>3</v>
      </c>
      <c r="D7762" s="13">
        <v>120</v>
      </c>
      <c r="E7762" s="13" t="s">
        <v>98</v>
      </c>
      <c r="F7762" s="17">
        <v>-1534</v>
      </c>
      <c r="G7762" t="str">
        <f>_xlfn.XLOOKUP(tbl_GL[[#This Row],[Account_key]],tbl_COA[Account_key],tbl_COA[Class],"Not Found")</f>
        <v>Liabilities and Owners Equity</v>
      </c>
      <c r="H7762" t="str">
        <f>_xlfn.XLOOKUP(tbl_GL[[#This Row],[Account_key]],tbl_COA[Account_key],tbl_COA[SubClass],"Not Found")</f>
        <v>Liabilities</v>
      </c>
      <c r="I7762" t="str">
        <f>_xlfn.XLOOKUP(tbl_GL[[#This Row],[Account_key]],tbl_COA[Account_key],tbl_COA[SubClass2],"Not Found")</f>
        <v>Current Liabilities</v>
      </c>
      <c r="J7762" t="str">
        <f>_xlfn.XLOOKUP(tbl_GL[[#This Row],[Account_key]],tbl_COA[Account_key],tbl_COA[SubAccount],,0)</f>
        <v>Accrued Expenses</v>
      </c>
      <c r="K7762">
        <f>YEAR(tbl_GL[[#This Row],[Date]])</f>
        <v>2019</v>
      </c>
    </row>
    <row r="7763" spans="1:11" x14ac:dyDescent="0.35">
      <c r="A7763">
        <v>1300.2</v>
      </c>
      <c r="B7763" s="24">
        <v>43820</v>
      </c>
      <c r="C7763">
        <v>3</v>
      </c>
      <c r="D7763" s="13">
        <v>210</v>
      </c>
      <c r="E7763" s="13" t="s">
        <v>8</v>
      </c>
      <c r="F7763" s="17">
        <v>2322</v>
      </c>
      <c r="G7763" t="str">
        <f>_xlfn.XLOOKUP(tbl_GL[[#This Row],[Account_key]],tbl_COA[Account_key],tbl_COA[Class],"Not Found")</f>
        <v>Trading account</v>
      </c>
      <c r="H7763" t="str">
        <f>_xlfn.XLOOKUP(tbl_GL[[#This Row],[Account_key]],tbl_COA[Account_key],tbl_COA[SubClass],"Not Found")</f>
        <v>Sales</v>
      </c>
      <c r="I7763" t="str">
        <f>_xlfn.XLOOKUP(tbl_GL[[#This Row],[Account_key]],tbl_COA[Account_key],tbl_COA[SubClass2],"Not Found")</f>
        <v>Sales</v>
      </c>
      <c r="J7763" t="str">
        <f>_xlfn.XLOOKUP(tbl_GL[[#This Row],[Account_key]],tbl_COA[Account_key],tbl_COA[SubAccount],,0)</f>
        <v>Sales</v>
      </c>
      <c r="K7763">
        <f>YEAR(tbl_GL[[#This Row],[Date]])</f>
        <v>2019</v>
      </c>
    </row>
    <row r="7764" spans="1:11" x14ac:dyDescent="0.35">
      <c r="A7764">
        <v>1301.0999999999999</v>
      </c>
      <c r="B7764" s="24">
        <v>43820</v>
      </c>
      <c r="C7764">
        <v>3</v>
      </c>
      <c r="D7764" s="13">
        <v>30</v>
      </c>
      <c r="E7764" s="13" t="s">
        <v>8</v>
      </c>
      <c r="F7764" s="17">
        <v>2322</v>
      </c>
      <c r="G7764" t="str">
        <f>_xlfn.XLOOKUP(tbl_GL[[#This Row],[Account_key]],tbl_COA[Account_key],tbl_COA[Class],"Not Found")</f>
        <v>Assets</v>
      </c>
      <c r="H7764" t="str">
        <f>_xlfn.XLOOKUP(tbl_GL[[#This Row],[Account_key]],tbl_COA[Account_key],tbl_COA[SubClass],"Not Found")</f>
        <v>Assets</v>
      </c>
      <c r="I7764" t="str">
        <f>_xlfn.XLOOKUP(tbl_GL[[#This Row],[Account_key]],tbl_COA[Account_key],tbl_COA[SubClass2],"Not Found")</f>
        <v>Current Assets</v>
      </c>
      <c r="J7764" t="str">
        <f>_xlfn.XLOOKUP(tbl_GL[[#This Row],[Account_key]],tbl_COA[Account_key],tbl_COA[SubAccount],,0)</f>
        <v>Trade Receivables</v>
      </c>
      <c r="K7764">
        <f>YEAR(tbl_GL[[#This Row],[Date]])</f>
        <v>2019</v>
      </c>
    </row>
    <row r="7765" spans="1:11" x14ac:dyDescent="0.35">
      <c r="A7765">
        <v>1301.2</v>
      </c>
      <c r="B7765" s="24">
        <v>43820</v>
      </c>
      <c r="C7765">
        <v>3</v>
      </c>
      <c r="D7765" s="13">
        <v>210</v>
      </c>
      <c r="E7765" s="13" t="s">
        <v>7</v>
      </c>
      <c r="F7765" s="17">
        <v>3596</v>
      </c>
      <c r="G7765" t="str">
        <f>_xlfn.XLOOKUP(tbl_GL[[#This Row],[Account_key]],tbl_COA[Account_key],tbl_COA[Class],"Not Found")</f>
        <v>Trading account</v>
      </c>
      <c r="H7765" t="str">
        <f>_xlfn.XLOOKUP(tbl_GL[[#This Row],[Account_key]],tbl_COA[Account_key],tbl_COA[SubClass],"Not Found")</f>
        <v>Sales</v>
      </c>
      <c r="I7765" t="str">
        <f>_xlfn.XLOOKUP(tbl_GL[[#This Row],[Account_key]],tbl_COA[Account_key],tbl_COA[SubClass2],"Not Found")</f>
        <v>Sales</v>
      </c>
      <c r="J7765" t="str">
        <f>_xlfn.XLOOKUP(tbl_GL[[#This Row],[Account_key]],tbl_COA[Account_key],tbl_COA[SubAccount],,0)</f>
        <v>Sales</v>
      </c>
      <c r="K7765">
        <f>YEAR(tbl_GL[[#This Row],[Date]])</f>
        <v>2019</v>
      </c>
    </row>
    <row r="7766" spans="1:11" x14ac:dyDescent="0.35">
      <c r="A7766">
        <v>1302.0999999999999</v>
      </c>
      <c r="B7766" s="24">
        <v>43820</v>
      </c>
      <c r="C7766">
        <v>3</v>
      </c>
      <c r="D7766" s="13">
        <v>10</v>
      </c>
      <c r="E7766" s="13" t="s">
        <v>7</v>
      </c>
      <c r="F7766" s="17">
        <v>3596</v>
      </c>
      <c r="G7766" t="str">
        <f>_xlfn.XLOOKUP(tbl_GL[[#This Row],[Account_key]],tbl_COA[Account_key],tbl_COA[Class],"Not Found")</f>
        <v>Assets</v>
      </c>
      <c r="H7766" t="str">
        <f>_xlfn.XLOOKUP(tbl_GL[[#This Row],[Account_key]],tbl_COA[Account_key],tbl_COA[SubClass],"Not Found")</f>
        <v>Assets</v>
      </c>
      <c r="I7766" t="str">
        <f>_xlfn.XLOOKUP(tbl_GL[[#This Row],[Account_key]],tbl_COA[Account_key],tbl_COA[SubClass2],"Not Found")</f>
        <v>Current Assets</v>
      </c>
      <c r="J7766" t="str">
        <f>_xlfn.XLOOKUP(tbl_GL[[#This Row],[Account_key]],tbl_COA[Account_key],tbl_COA[SubAccount],,0)</f>
        <v>Cash at Bank</v>
      </c>
      <c r="K7766">
        <f>YEAR(tbl_GL[[#This Row],[Date]])</f>
        <v>2019</v>
      </c>
    </row>
    <row r="7767" spans="1:11" x14ac:dyDescent="0.35">
      <c r="A7767">
        <v>1302.2</v>
      </c>
      <c r="B7767" s="24">
        <v>43820</v>
      </c>
      <c r="C7767">
        <v>3</v>
      </c>
      <c r="D7767" s="13">
        <v>230</v>
      </c>
      <c r="E7767" s="13" t="s">
        <v>4</v>
      </c>
      <c r="F7767" s="17">
        <v>-4066</v>
      </c>
      <c r="G7767" t="str">
        <f>_xlfn.XLOOKUP(tbl_GL[[#This Row],[Account_key]],tbl_COA[Account_key],tbl_COA[Class],"Not Found")</f>
        <v>Trading account</v>
      </c>
      <c r="H7767" t="str">
        <f>_xlfn.XLOOKUP(tbl_GL[[#This Row],[Account_key]],tbl_COA[Account_key],tbl_COA[SubClass],"Not Found")</f>
        <v>Cost of Sales</v>
      </c>
      <c r="I7767" t="str">
        <f>_xlfn.XLOOKUP(tbl_GL[[#This Row],[Account_key]],tbl_COA[Account_key],tbl_COA[SubClass2],"Not Found")</f>
        <v>Cost of Sales</v>
      </c>
      <c r="J7767" t="str">
        <f>_xlfn.XLOOKUP(tbl_GL[[#This Row],[Account_key]],tbl_COA[Account_key],tbl_COA[SubAccount],,0)</f>
        <v>Cost of Sales</v>
      </c>
      <c r="K7767">
        <f>YEAR(tbl_GL[[#This Row],[Date]])</f>
        <v>2019</v>
      </c>
    </row>
    <row r="7768" spans="1:11" x14ac:dyDescent="0.35">
      <c r="A7768">
        <v>1303.0999999999999</v>
      </c>
      <c r="B7768" s="24">
        <v>43820</v>
      </c>
      <c r="C7768">
        <v>3</v>
      </c>
      <c r="D7768" s="13">
        <v>60</v>
      </c>
      <c r="E7768" s="13" t="s">
        <v>4</v>
      </c>
      <c r="F7768" s="17">
        <v>-4066</v>
      </c>
      <c r="G7768" t="str">
        <f>_xlfn.XLOOKUP(tbl_GL[[#This Row],[Account_key]],tbl_COA[Account_key],tbl_COA[Class],"Not Found")</f>
        <v>Assets</v>
      </c>
      <c r="H7768" t="str">
        <f>_xlfn.XLOOKUP(tbl_GL[[#This Row],[Account_key]],tbl_COA[Account_key],tbl_COA[SubClass],"Not Found")</f>
        <v>Assets</v>
      </c>
      <c r="I7768" t="str">
        <f>_xlfn.XLOOKUP(tbl_GL[[#This Row],[Account_key]],tbl_COA[Account_key],tbl_COA[SubClass2],"Not Found")</f>
        <v>Current Assets</v>
      </c>
      <c r="J7768" t="str">
        <f>_xlfn.XLOOKUP(tbl_GL[[#This Row],[Account_key]],tbl_COA[Account_key],tbl_COA[SubAccount],,0)</f>
        <v>Inventory</v>
      </c>
      <c r="K7768">
        <f>YEAR(tbl_GL[[#This Row],[Date]])</f>
        <v>2019</v>
      </c>
    </row>
    <row r="7769" spans="1:11" x14ac:dyDescent="0.35">
      <c r="A7769">
        <v>1303.2</v>
      </c>
      <c r="B7769" s="24">
        <v>43820</v>
      </c>
      <c r="C7769">
        <v>3</v>
      </c>
      <c r="D7769" s="13">
        <v>210</v>
      </c>
      <c r="E7769" s="13" t="s">
        <v>8</v>
      </c>
      <c r="F7769" s="17">
        <v>16302</v>
      </c>
      <c r="G7769" t="str">
        <f>_xlfn.XLOOKUP(tbl_GL[[#This Row],[Account_key]],tbl_COA[Account_key],tbl_COA[Class],"Not Found")</f>
        <v>Trading account</v>
      </c>
      <c r="H7769" t="str">
        <f>_xlfn.XLOOKUP(tbl_GL[[#This Row],[Account_key]],tbl_COA[Account_key],tbl_COA[SubClass],"Not Found")</f>
        <v>Sales</v>
      </c>
      <c r="I7769" t="str">
        <f>_xlfn.XLOOKUP(tbl_GL[[#This Row],[Account_key]],tbl_COA[Account_key],tbl_COA[SubClass2],"Not Found")</f>
        <v>Sales</v>
      </c>
      <c r="J7769" t="str">
        <f>_xlfn.XLOOKUP(tbl_GL[[#This Row],[Account_key]],tbl_COA[Account_key],tbl_COA[SubAccount],,0)</f>
        <v>Sales</v>
      </c>
      <c r="K7769">
        <f>YEAR(tbl_GL[[#This Row],[Date]])</f>
        <v>2019</v>
      </c>
    </row>
    <row r="7770" spans="1:11" x14ac:dyDescent="0.35">
      <c r="A7770">
        <v>1304.0999999999999</v>
      </c>
      <c r="B7770" s="24">
        <v>43820</v>
      </c>
      <c r="C7770">
        <v>3</v>
      </c>
      <c r="D7770" s="13">
        <v>30</v>
      </c>
      <c r="E7770" s="13" t="s">
        <v>8</v>
      </c>
      <c r="F7770" s="17">
        <v>16302</v>
      </c>
      <c r="G7770" t="str">
        <f>_xlfn.XLOOKUP(tbl_GL[[#This Row],[Account_key]],tbl_COA[Account_key],tbl_COA[Class],"Not Found")</f>
        <v>Assets</v>
      </c>
      <c r="H7770" t="str">
        <f>_xlfn.XLOOKUP(tbl_GL[[#This Row],[Account_key]],tbl_COA[Account_key],tbl_COA[SubClass],"Not Found")</f>
        <v>Assets</v>
      </c>
      <c r="I7770" t="str">
        <f>_xlfn.XLOOKUP(tbl_GL[[#This Row],[Account_key]],tbl_COA[Account_key],tbl_COA[SubClass2],"Not Found")</f>
        <v>Current Assets</v>
      </c>
      <c r="J7770" t="str">
        <f>_xlfn.XLOOKUP(tbl_GL[[#This Row],[Account_key]],tbl_COA[Account_key],tbl_COA[SubAccount],,0)</f>
        <v>Trade Receivables</v>
      </c>
      <c r="K7770">
        <f>YEAR(tbl_GL[[#This Row],[Date]])</f>
        <v>2019</v>
      </c>
    </row>
    <row r="7771" spans="1:11" x14ac:dyDescent="0.35">
      <c r="A7771">
        <v>1304.2</v>
      </c>
      <c r="B7771" s="24">
        <v>43821</v>
      </c>
      <c r="C7771">
        <v>3</v>
      </c>
      <c r="D7771" s="13">
        <v>30</v>
      </c>
      <c r="E7771" s="13" t="s">
        <v>80</v>
      </c>
      <c r="F7771" s="17">
        <v>-15990</v>
      </c>
      <c r="G7771" t="str">
        <f>_xlfn.XLOOKUP(tbl_GL[[#This Row],[Account_key]],tbl_COA[Account_key],tbl_COA[Class],"Not Found")</f>
        <v>Assets</v>
      </c>
      <c r="H7771" t="str">
        <f>_xlfn.XLOOKUP(tbl_GL[[#This Row],[Account_key]],tbl_COA[Account_key],tbl_COA[SubClass],"Not Found")</f>
        <v>Assets</v>
      </c>
      <c r="I7771" t="str">
        <f>_xlfn.XLOOKUP(tbl_GL[[#This Row],[Account_key]],tbl_COA[Account_key],tbl_COA[SubClass2],"Not Found")</f>
        <v>Current Assets</v>
      </c>
      <c r="J7771" t="str">
        <f>_xlfn.XLOOKUP(tbl_GL[[#This Row],[Account_key]],tbl_COA[Account_key],tbl_COA[SubAccount],,0)</f>
        <v>Trade Receivables</v>
      </c>
      <c r="K7771">
        <f>YEAR(tbl_GL[[#This Row],[Date]])</f>
        <v>2019</v>
      </c>
    </row>
    <row r="7772" spans="1:11" x14ac:dyDescent="0.35">
      <c r="A7772">
        <v>1305.0999999999999</v>
      </c>
      <c r="B7772" s="24">
        <v>43821</v>
      </c>
      <c r="C7772">
        <v>3</v>
      </c>
      <c r="D7772" s="13">
        <v>10</v>
      </c>
      <c r="E7772" s="13" t="s">
        <v>80</v>
      </c>
      <c r="F7772" s="17">
        <v>15990</v>
      </c>
      <c r="G7772" t="str">
        <f>_xlfn.XLOOKUP(tbl_GL[[#This Row],[Account_key]],tbl_COA[Account_key],tbl_COA[Class],"Not Found")</f>
        <v>Assets</v>
      </c>
      <c r="H7772" t="str">
        <f>_xlfn.XLOOKUP(tbl_GL[[#This Row],[Account_key]],tbl_COA[Account_key],tbl_COA[SubClass],"Not Found")</f>
        <v>Assets</v>
      </c>
      <c r="I7772" t="str">
        <f>_xlfn.XLOOKUP(tbl_GL[[#This Row],[Account_key]],tbl_COA[Account_key],tbl_COA[SubClass2],"Not Found")</f>
        <v>Current Assets</v>
      </c>
      <c r="J7772" t="str">
        <f>_xlfn.XLOOKUP(tbl_GL[[#This Row],[Account_key]],tbl_COA[Account_key],tbl_COA[SubAccount],,0)</f>
        <v>Cash at Bank</v>
      </c>
      <c r="K7772">
        <f>YEAR(tbl_GL[[#This Row],[Date]])</f>
        <v>2019</v>
      </c>
    </row>
    <row r="7773" spans="1:11" x14ac:dyDescent="0.35">
      <c r="A7773">
        <v>1305.2</v>
      </c>
      <c r="B7773" s="24">
        <v>43824</v>
      </c>
      <c r="C7773">
        <v>3</v>
      </c>
      <c r="D7773" s="13">
        <v>10</v>
      </c>
      <c r="E7773" s="13" t="s">
        <v>98</v>
      </c>
      <c r="F7773" s="17">
        <v>-1846</v>
      </c>
      <c r="G7773" t="str">
        <f>_xlfn.XLOOKUP(tbl_GL[[#This Row],[Account_key]],tbl_COA[Account_key],tbl_COA[Class],"Not Found")</f>
        <v>Assets</v>
      </c>
      <c r="H7773" t="str">
        <f>_xlfn.XLOOKUP(tbl_GL[[#This Row],[Account_key]],tbl_COA[Account_key],tbl_COA[SubClass],"Not Found")</f>
        <v>Assets</v>
      </c>
      <c r="I7773" t="str">
        <f>_xlfn.XLOOKUP(tbl_GL[[#This Row],[Account_key]],tbl_COA[Account_key],tbl_COA[SubClass2],"Not Found")</f>
        <v>Current Assets</v>
      </c>
      <c r="J7773" t="str">
        <f>_xlfn.XLOOKUP(tbl_GL[[#This Row],[Account_key]],tbl_COA[Account_key],tbl_COA[SubAccount],,0)</f>
        <v>Cash at Bank</v>
      </c>
      <c r="K7773">
        <f>YEAR(tbl_GL[[#This Row],[Date]])</f>
        <v>2019</v>
      </c>
    </row>
    <row r="7774" spans="1:11" x14ac:dyDescent="0.35">
      <c r="A7774">
        <v>1306.0999999999999</v>
      </c>
      <c r="B7774" s="24">
        <v>43824</v>
      </c>
      <c r="C7774">
        <v>3</v>
      </c>
      <c r="D7774" s="13">
        <v>120</v>
      </c>
      <c r="E7774" s="13" t="s">
        <v>98</v>
      </c>
      <c r="F7774" s="17">
        <v>-1846</v>
      </c>
      <c r="G7774" t="str">
        <f>_xlfn.XLOOKUP(tbl_GL[[#This Row],[Account_key]],tbl_COA[Account_key],tbl_COA[Class],"Not Found")</f>
        <v>Liabilities and Owners Equity</v>
      </c>
      <c r="H7774" t="str">
        <f>_xlfn.XLOOKUP(tbl_GL[[#This Row],[Account_key]],tbl_COA[Account_key],tbl_COA[SubClass],"Not Found")</f>
        <v>Liabilities</v>
      </c>
      <c r="I7774" t="str">
        <f>_xlfn.XLOOKUP(tbl_GL[[#This Row],[Account_key]],tbl_COA[Account_key],tbl_COA[SubClass2],"Not Found")</f>
        <v>Current Liabilities</v>
      </c>
      <c r="J7774" t="str">
        <f>_xlfn.XLOOKUP(tbl_GL[[#This Row],[Account_key]],tbl_COA[Account_key],tbl_COA[SubAccount],,0)</f>
        <v>Accrued Expenses</v>
      </c>
      <c r="K7774">
        <f>YEAR(tbl_GL[[#This Row],[Date]])</f>
        <v>2019</v>
      </c>
    </row>
    <row r="7775" spans="1:11" x14ac:dyDescent="0.35">
      <c r="A7775">
        <v>1306.2</v>
      </c>
      <c r="B7775" s="24">
        <v>43824</v>
      </c>
      <c r="C7775">
        <v>3</v>
      </c>
      <c r="D7775" s="13">
        <v>30</v>
      </c>
      <c r="E7775" s="13" t="s">
        <v>80</v>
      </c>
      <c r="F7775" s="17">
        <v>-16368</v>
      </c>
      <c r="G7775" t="str">
        <f>_xlfn.XLOOKUP(tbl_GL[[#This Row],[Account_key]],tbl_COA[Account_key],tbl_COA[Class],"Not Found")</f>
        <v>Assets</v>
      </c>
      <c r="H7775" t="str">
        <f>_xlfn.XLOOKUP(tbl_GL[[#This Row],[Account_key]],tbl_COA[Account_key],tbl_COA[SubClass],"Not Found")</f>
        <v>Assets</v>
      </c>
      <c r="I7775" t="str">
        <f>_xlfn.XLOOKUP(tbl_GL[[#This Row],[Account_key]],tbl_COA[Account_key],tbl_COA[SubClass2],"Not Found")</f>
        <v>Current Assets</v>
      </c>
      <c r="J7775" t="str">
        <f>_xlfn.XLOOKUP(tbl_GL[[#This Row],[Account_key]],tbl_COA[Account_key],tbl_COA[SubAccount],,0)</f>
        <v>Trade Receivables</v>
      </c>
      <c r="K7775">
        <f>YEAR(tbl_GL[[#This Row],[Date]])</f>
        <v>2019</v>
      </c>
    </row>
    <row r="7776" spans="1:11" x14ac:dyDescent="0.35">
      <c r="A7776">
        <v>1307.0999999999999</v>
      </c>
      <c r="B7776" s="24">
        <v>43824</v>
      </c>
      <c r="C7776">
        <v>3</v>
      </c>
      <c r="D7776" s="13">
        <v>10</v>
      </c>
      <c r="E7776" s="13" t="s">
        <v>80</v>
      </c>
      <c r="F7776" s="17">
        <v>16368</v>
      </c>
      <c r="G7776" t="str">
        <f>_xlfn.XLOOKUP(tbl_GL[[#This Row],[Account_key]],tbl_COA[Account_key],tbl_COA[Class],"Not Found")</f>
        <v>Assets</v>
      </c>
      <c r="H7776" t="str">
        <f>_xlfn.XLOOKUP(tbl_GL[[#This Row],[Account_key]],tbl_COA[Account_key],tbl_COA[SubClass],"Not Found")</f>
        <v>Assets</v>
      </c>
      <c r="I7776" t="str">
        <f>_xlfn.XLOOKUP(tbl_GL[[#This Row],[Account_key]],tbl_COA[Account_key],tbl_COA[SubClass2],"Not Found")</f>
        <v>Current Assets</v>
      </c>
      <c r="J7776" t="str">
        <f>_xlfn.XLOOKUP(tbl_GL[[#This Row],[Account_key]],tbl_COA[Account_key],tbl_COA[SubAccount],,0)</f>
        <v>Cash at Bank</v>
      </c>
      <c r="K7776">
        <f>YEAR(tbl_GL[[#This Row],[Date]])</f>
        <v>2019</v>
      </c>
    </row>
    <row r="7777" spans="1:11" x14ac:dyDescent="0.35">
      <c r="A7777">
        <v>1307.2</v>
      </c>
      <c r="B7777" s="24">
        <v>43827</v>
      </c>
      <c r="C7777">
        <v>3</v>
      </c>
      <c r="D7777" s="13">
        <v>260</v>
      </c>
      <c r="E7777" s="13" t="s">
        <v>99</v>
      </c>
      <c r="F7777" s="17">
        <v>-131</v>
      </c>
      <c r="G7777" t="str">
        <f>_xlfn.XLOOKUP(tbl_GL[[#This Row],[Account_key]],tbl_COA[Account_key],tbl_COA[Class],"Not Found")</f>
        <v>Operating account</v>
      </c>
      <c r="H7777" t="str">
        <f>_xlfn.XLOOKUP(tbl_GL[[#This Row],[Account_key]],tbl_COA[Account_key],tbl_COA[SubClass],"Not Found")</f>
        <v>Operating Expenses</v>
      </c>
      <c r="I7777" t="str">
        <f>_xlfn.XLOOKUP(tbl_GL[[#This Row],[Account_key]],tbl_COA[Account_key],tbl_COA[SubClass2],"Not Found")</f>
        <v>Marketing</v>
      </c>
      <c r="J7777" t="str">
        <f>_xlfn.XLOOKUP(tbl_GL[[#This Row],[Account_key]],tbl_COA[Account_key],tbl_COA[SubAccount],,0)</f>
        <v>Commissions</v>
      </c>
      <c r="K7777">
        <f>YEAR(tbl_GL[[#This Row],[Date]])</f>
        <v>2019</v>
      </c>
    </row>
    <row r="7778" spans="1:11" x14ac:dyDescent="0.35">
      <c r="A7778">
        <v>1308.0999999999999</v>
      </c>
      <c r="B7778" s="24">
        <v>43827</v>
      </c>
      <c r="C7778">
        <v>3</v>
      </c>
      <c r="D7778" s="13">
        <v>20</v>
      </c>
      <c r="E7778" s="13" t="s">
        <v>99</v>
      </c>
      <c r="F7778" s="17">
        <v>-131</v>
      </c>
      <c r="G7778" t="str">
        <f>_xlfn.XLOOKUP(tbl_GL[[#This Row],[Account_key]],tbl_COA[Account_key],tbl_COA[Class],"Not Found")</f>
        <v>Assets</v>
      </c>
      <c r="H7778" t="str">
        <f>_xlfn.XLOOKUP(tbl_GL[[#This Row],[Account_key]],tbl_COA[Account_key],tbl_COA[SubClass],"Not Found")</f>
        <v>Assets</v>
      </c>
      <c r="I7778" t="str">
        <f>_xlfn.XLOOKUP(tbl_GL[[#This Row],[Account_key]],tbl_COA[Account_key],tbl_COA[SubClass2],"Not Found")</f>
        <v>Current Assets</v>
      </c>
      <c r="J7778" t="str">
        <f>_xlfn.XLOOKUP(tbl_GL[[#This Row],[Account_key]],tbl_COA[Account_key],tbl_COA[SubAccount],,0)</f>
        <v>Cash in hand</v>
      </c>
      <c r="K7778">
        <f>YEAR(tbl_GL[[#This Row],[Date]])</f>
        <v>2019</v>
      </c>
    </row>
    <row r="7779" spans="1:11" x14ac:dyDescent="0.35">
      <c r="A7779">
        <v>1308.2</v>
      </c>
      <c r="B7779" s="24">
        <v>43827</v>
      </c>
      <c r="C7779">
        <v>3</v>
      </c>
      <c r="D7779" s="13">
        <v>230</v>
      </c>
      <c r="E7779" s="13" t="s">
        <v>4</v>
      </c>
      <c r="F7779" s="17">
        <v>-972</v>
      </c>
      <c r="G7779" t="str">
        <f>_xlfn.XLOOKUP(tbl_GL[[#This Row],[Account_key]],tbl_COA[Account_key],tbl_COA[Class],"Not Found")</f>
        <v>Trading account</v>
      </c>
      <c r="H7779" t="str">
        <f>_xlfn.XLOOKUP(tbl_GL[[#This Row],[Account_key]],tbl_COA[Account_key],tbl_COA[SubClass],"Not Found")</f>
        <v>Cost of Sales</v>
      </c>
      <c r="I7779" t="str">
        <f>_xlfn.XLOOKUP(tbl_GL[[#This Row],[Account_key]],tbl_COA[Account_key],tbl_COA[SubClass2],"Not Found")</f>
        <v>Cost of Sales</v>
      </c>
      <c r="J7779" t="str">
        <f>_xlfn.XLOOKUP(tbl_GL[[#This Row],[Account_key]],tbl_COA[Account_key],tbl_COA[SubAccount],,0)</f>
        <v>Cost of Sales</v>
      </c>
      <c r="K7779">
        <f>YEAR(tbl_GL[[#This Row],[Date]])</f>
        <v>2019</v>
      </c>
    </row>
    <row r="7780" spans="1:11" x14ac:dyDescent="0.35">
      <c r="A7780">
        <v>1309.0999999999999</v>
      </c>
      <c r="B7780" s="24">
        <v>43827</v>
      </c>
      <c r="C7780">
        <v>3</v>
      </c>
      <c r="D7780" s="13">
        <v>60</v>
      </c>
      <c r="E7780" s="13" t="s">
        <v>4</v>
      </c>
      <c r="F7780" s="17">
        <v>-972</v>
      </c>
      <c r="G7780" t="str">
        <f>_xlfn.XLOOKUP(tbl_GL[[#This Row],[Account_key]],tbl_COA[Account_key],tbl_COA[Class],"Not Found")</f>
        <v>Assets</v>
      </c>
      <c r="H7780" t="str">
        <f>_xlfn.XLOOKUP(tbl_GL[[#This Row],[Account_key]],tbl_COA[Account_key],tbl_COA[SubClass],"Not Found")</f>
        <v>Assets</v>
      </c>
      <c r="I7780" t="str">
        <f>_xlfn.XLOOKUP(tbl_GL[[#This Row],[Account_key]],tbl_COA[Account_key],tbl_COA[SubClass2],"Not Found")</f>
        <v>Current Assets</v>
      </c>
      <c r="J7780" t="str">
        <f>_xlfn.XLOOKUP(tbl_GL[[#This Row],[Account_key]],tbl_COA[Account_key],tbl_COA[SubAccount],,0)</f>
        <v>Inventory</v>
      </c>
      <c r="K7780">
        <f>YEAR(tbl_GL[[#This Row],[Date]])</f>
        <v>2019</v>
      </c>
    </row>
    <row r="7781" spans="1:11" x14ac:dyDescent="0.35">
      <c r="A7781">
        <v>1309.2</v>
      </c>
      <c r="B7781" s="24">
        <v>43827</v>
      </c>
      <c r="C7781">
        <v>3</v>
      </c>
      <c r="D7781" s="13">
        <v>10</v>
      </c>
      <c r="E7781" s="13" t="s">
        <v>98</v>
      </c>
      <c r="F7781" s="17">
        <v>-2007</v>
      </c>
      <c r="G7781" t="str">
        <f>_xlfn.XLOOKUP(tbl_GL[[#This Row],[Account_key]],tbl_COA[Account_key],tbl_COA[Class],"Not Found")</f>
        <v>Assets</v>
      </c>
      <c r="H7781" t="str">
        <f>_xlfn.XLOOKUP(tbl_GL[[#This Row],[Account_key]],tbl_COA[Account_key],tbl_COA[SubClass],"Not Found")</f>
        <v>Assets</v>
      </c>
      <c r="I7781" t="str">
        <f>_xlfn.XLOOKUP(tbl_GL[[#This Row],[Account_key]],tbl_COA[Account_key],tbl_COA[SubClass2],"Not Found")</f>
        <v>Current Assets</v>
      </c>
      <c r="J7781" t="str">
        <f>_xlfn.XLOOKUP(tbl_GL[[#This Row],[Account_key]],tbl_COA[Account_key],tbl_COA[SubAccount],,0)</f>
        <v>Cash at Bank</v>
      </c>
      <c r="K7781">
        <f>YEAR(tbl_GL[[#This Row],[Date]])</f>
        <v>2019</v>
      </c>
    </row>
    <row r="7782" spans="1:11" x14ac:dyDescent="0.35">
      <c r="A7782">
        <v>1310.0999999999999</v>
      </c>
      <c r="B7782" s="24">
        <v>43827</v>
      </c>
      <c r="C7782">
        <v>3</v>
      </c>
      <c r="D7782" s="13">
        <v>120</v>
      </c>
      <c r="E7782" s="13" t="s">
        <v>98</v>
      </c>
      <c r="F7782" s="17">
        <v>-2007</v>
      </c>
      <c r="G7782" t="str">
        <f>_xlfn.XLOOKUP(tbl_GL[[#This Row],[Account_key]],tbl_COA[Account_key],tbl_COA[Class],"Not Found")</f>
        <v>Liabilities and Owners Equity</v>
      </c>
      <c r="H7782" t="str">
        <f>_xlfn.XLOOKUP(tbl_GL[[#This Row],[Account_key]],tbl_COA[Account_key],tbl_COA[SubClass],"Not Found")</f>
        <v>Liabilities</v>
      </c>
      <c r="I7782" t="str">
        <f>_xlfn.XLOOKUP(tbl_GL[[#This Row],[Account_key]],tbl_COA[Account_key],tbl_COA[SubClass2],"Not Found")</f>
        <v>Current Liabilities</v>
      </c>
      <c r="J7782" t="str">
        <f>_xlfn.XLOOKUP(tbl_GL[[#This Row],[Account_key]],tbl_COA[Account_key],tbl_COA[SubAccount],,0)</f>
        <v>Accrued Expenses</v>
      </c>
      <c r="K7782">
        <f>YEAR(tbl_GL[[#This Row],[Date]])</f>
        <v>2019</v>
      </c>
    </row>
    <row r="7783" spans="1:11" x14ac:dyDescent="0.35">
      <c r="A7783">
        <v>1310.2</v>
      </c>
      <c r="B7783" s="24">
        <v>43827</v>
      </c>
      <c r="C7783">
        <v>3</v>
      </c>
      <c r="D7783" s="13">
        <v>210</v>
      </c>
      <c r="E7783" s="13" t="s">
        <v>7</v>
      </c>
      <c r="F7783" s="17">
        <v>3452</v>
      </c>
      <c r="G7783" t="str">
        <f>_xlfn.XLOOKUP(tbl_GL[[#This Row],[Account_key]],tbl_COA[Account_key],tbl_COA[Class],"Not Found")</f>
        <v>Trading account</v>
      </c>
      <c r="H7783" t="str">
        <f>_xlfn.XLOOKUP(tbl_GL[[#This Row],[Account_key]],tbl_COA[Account_key],tbl_COA[SubClass],"Not Found")</f>
        <v>Sales</v>
      </c>
      <c r="I7783" t="str">
        <f>_xlfn.XLOOKUP(tbl_GL[[#This Row],[Account_key]],tbl_COA[Account_key],tbl_COA[SubClass2],"Not Found")</f>
        <v>Sales</v>
      </c>
      <c r="J7783" t="str">
        <f>_xlfn.XLOOKUP(tbl_GL[[#This Row],[Account_key]],tbl_COA[Account_key],tbl_COA[SubAccount],,0)</f>
        <v>Sales</v>
      </c>
      <c r="K7783">
        <f>YEAR(tbl_GL[[#This Row],[Date]])</f>
        <v>2019</v>
      </c>
    </row>
    <row r="7784" spans="1:11" x14ac:dyDescent="0.35">
      <c r="A7784">
        <v>1311.1</v>
      </c>
      <c r="B7784" s="24">
        <v>43827</v>
      </c>
      <c r="C7784">
        <v>3</v>
      </c>
      <c r="D7784" s="13">
        <v>10</v>
      </c>
      <c r="E7784" s="13" t="s">
        <v>7</v>
      </c>
      <c r="F7784" s="17">
        <v>3452</v>
      </c>
      <c r="G7784" t="str">
        <f>_xlfn.XLOOKUP(tbl_GL[[#This Row],[Account_key]],tbl_COA[Account_key],tbl_COA[Class],"Not Found")</f>
        <v>Assets</v>
      </c>
      <c r="H7784" t="str">
        <f>_xlfn.XLOOKUP(tbl_GL[[#This Row],[Account_key]],tbl_COA[Account_key],tbl_COA[SubClass],"Not Found")</f>
        <v>Assets</v>
      </c>
      <c r="I7784" t="str">
        <f>_xlfn.XLOOKUP(tbl_GL[[#This Row],[Account_key]],tbl_COA[Account_key],tbl_COA[SubClass2],"Not Found")</f>
        <v>Current Assets</v>
      </c>
      <c r="J7784" t="str">
        <f>_xlfn.XLOOKUP(tbl_GL[[#This Row],[Account_key]],tbl_COA[Account_key],tbl_COA[SubAccount],,0)</f>
        <v>Cash at Bank</v>
      </c>
      <c r="K7784">
        <f>YEAR(tbl_GL[[#This Row],[Date]])</f>
        <v>2019</v>
      </c>
    </row>
    <row r="7785" spans="1:11" x14ac:dyDescent="0.35">
      <c r="A7785">
        <v>1311.2</v>
      </c>
      <c r="B7785" s="24">
        <v>43827</v>
      </c>
      <c r="C7785">
        <v>3</v>
      </c>
      <c r="D7785" s="13">
        <v>230</v>
      </c>
      <c r="E7785" s="13" t="s">
        <v>4</v>
      </c>
      <c r="F7785" s="17">
        <v>-3926</v>
      </c>
      <c r="G7785" t="str">
        <f>_xlfn.XLOOKUP(tbl_GL[[#This Row],[Account_key]],tbl_COA[Account_key],tbl_COA[Class],"Not Found")</f>
        <v>Trading account</v>
      </c>
      <c r="H7785" t="str">
        <f>_xlfn.XLOOKUP(tbl_GL[[#This Row],[Account_key]],tbl_COA[Account_key],tbl_COA[SubClass],"Not Found")</f>
        <v>Cost of Sales</v>
      </c>
      <c r="I7785" t="str">
        <f>_xlfn.XLOOKUP(tbl_GL[[#This Row],[Account_key]],tbl_COA[Account_key],tbl_COA[SubClass2],"Not Found")</f>
        <v>Cost of Sales</v>
      </c>
      <c r="J7785" t="str">
        <f>_xlfn.XLOOKUP(tbl_GL[[#This Row],[Account_key]],tbl_COA[Account_key],tbl_COA[SubAccount],,0)</f>
        <v>Cost of Sales</v>
      </c>
      <c r="K7785">
        <f>YEAR(tbl_GL[[#This Row],[Date]])</f>
        <v>2019</v>
      </c>
    </row>
    <row r="7786" spans="1:11" x14ac:dyDescent="0.35">
      <c r="A7786">
        <v>1312.1</v>
      </c>
      <c r="B7786" s="24">
        <v>43827</v>
      </c>
      <c r="C7786">
        <v>3</v>
      </c>
      <c r="D7786" s="13">
        <v>60</v>
      </c>
      <c r="E7786" s="13" t="s">
        <v>4</v>
      </c>
      <c r="F7786" s="17">
        <v>-3926</v>
      </c>
      <c r="G7786" t="str">
        <f>_xlfn.XLOOKUP(tbl_GL[[#This Row],[Account_key]],tbl_COA[Account_key],tbl_COA[Class],"Not Found")</f>
        <v>Assets</v>
      </c>
      <c r="H7786" t="str">
        <f>_xlfn.XLOOKUP(tbl_GL[[#This Row],[Account_key]],tbl_COA[Account_key],tbl_COA[SubClass],"Not Found")</f>
        <v>Assets</v>
      </c>
      <c r="I7786" t="str">
        <f>_xlfn.XLOOKUP(tbl_GL[[#This Row],[Account_key]],tbl_COA[Account_key],tbl_COA[SubClass2],"Not Found")</f>
        <v>Current Assets</v>
      </c>
      <c r="J7786" t="str">
        <f>_xlfn.XLOOKUP(tbl_GL[[#This Row],[Account_key]],tbl_COA[Account_key],tbl_COA[SubAccount],,0)</f>
        <v>Inventory</v>
      </c>
      <c r="K7786">
        <f>YEAR(tbl_GL[[#This Row],[Date]])</f>
        <v>2019</v>
      </c>
    </row>
    <row r="7787" spans="1:11" x14ac:dyDescent="0.35">
      <c r="A7787">
        <v>1312.2</v>
      </c>
      <c r="B7787" s="24">
        <v>43827</v>
      </c>
      <c r="C7787">
        <v>3</v>
      </c>
      <c r="D7787" s="13">
        <v>210</v>
      </c>
      <c r="E7787" s="13" t="s">
        <v>8</v>
      </c>
      <c r="F7787" s="17">
        <v>15741</v>
      </c>
      <c r="G7787" t="str">
        <f>_xlfn.XLOOKUP(tbl_GL[[#This Row],[Account_key]],tbl_COA[Account_key],tbl_COA[Class],"Not Found")</f>
        <v>Trading account</v>
      </c>
      <c r="H7787" t="str">
        <f>_xlfn.XLOOKUP(tbl_GL[[#This Row],[Account_key]],tbl_COA[Account_key],tbl_COA[SubClass],"Not Found")</f>
        <v>Sales</v>
      </c>
      <c r="I7787" t="str">
        <f>_xlfn.XLOOKUP(tbl_GL[[#This Row],[Account_key]],tbl_COA[Account_key],tbl_COA[SubClass2],"Not Found")</f>
        <v>Sales</v>
      </c>
      <c r="J7787" t="str">
        <f>_xlfn.XLOOKUP(tbl_GL[[#This Row],[Account_key]],tbl_COA[Account_key],tbl_COA[SubAccount],,0)</f>
        <v>Sales</v>
      </c>
      <c r="K7787">
        <f>YEAR(tbl_GL[[#This Row],[Date]])</f>
        <v>2019</v>
      </c>
    </row>
    <row r="7788" spans="1:11" x14ac:dyDescent="0.35">
      <c r="A7788">
        <v>1313.1</v>
      </c>
      <c r="B7788" s="24">
        <v>43827</v>
      </c>
      <c r="C7788">
        <v>3</v>
      </c>
      <c r="D7788" s="13">
        <v>30</v>
      </c>
      <c r="E7788" s="13" t="s">
        <v>8</v>
      </c>
      <c r="F7788" s="17">
        <v>15741</v>
      </c>
      <c r="G7788" t="str">
        <f>_xlfn.XLOOKUP(tbl_GL[[#This Row],[Account_key]],tbl_COA[Account_key],tbl_COA[Class],"Not Found")</f>
        <v>Assets</v>
      </c>
      <c r="H7788" t="str">
        <f>_xlfn.XLOOKUP(tbl_GL[[#This Row],[Account_key]],tbl_COA[Account_key],tbl_COA[SubClass],"Not Found")</f>
        <v>Assets</v>
      </c>
      <c r="I7788" t="str">
        <f>_xlfn.XLOOKUP(tbl_GL[[#This Row],[Account_key]],tbl_COA[Account_key],tbl_COA[SubClass2],"Not Found")</f>
        <v>Current Assets</v>
      </c>
      <c r="J7788" t="str">
        <f>_xlfn.XLOOKUP(tbl_GL[[#This Row],[Account_key]],tbl_COA[Account_key],tbl_COA[SubAccount],,0)</f>
        <v>Trade Receivables</v>
      </c>
      <c r="K7788">
        <f>YEAR(tbl_GL[[#This Row],[Date]])</f>
        <v>2019</v>
      </c>
    </row>
    <row r="7789" spans="1:11" x14ac:dyDescent="0.35">
      <c r="A7789">
        <v>1313.2</v>
      </c>
      <c r="B7789" s="24">
        <v>43830</v>
      </c>
      <c r="C7789">
        <v>3</v>
      </c>
      <c r="D7789" s="13">
        <v>10</v>
      </c>
      <c r="E7789" s="13" t="s">
        <v>110</v>
      </c>
      <c r="F7789" s="17">
        <v>19</v>
      </c>
      <c r="G7789" t="str">
        <f>_xlfn.XLOOKUP(tbl_GL[[#This Row],[Account_key]],tbl_COA[Account_key],tbl_COA[Class],"Not Found")</f>
        <v>Assets</v>
      </c>
      <c r="H7789" t="str">
        <f>_xlfn.XLOOKUP(tbl_GL[[#This Row],[Account_key]],tbl_COA[Account_key],tbl_COA[SubClass],"Not Found")</f>
        <v>Assets</v>
      </c>
      <c r="I7789" t="str">
        <f>_xlfn.XLOOKUP(tbl_GL[[#This Row],[Account_key]],tbl_COA[Account_key],tbl_COA[SubClass2],"Not Found")</f>
        <v>Current Assets</v>
      </c>
      <c r="J7789" t="str">
        <f>_xlfn.XLOOKUP(tbl_GL[[#This Row],[Account_key]],tbl_COA[Account_key],tbl_COA[SubAccount],,0)</f>
        <v>Cash at Bank</v>
      </c>
      <c r="K7789">
        <f>YEAR(tbl_GL[[#This Row],[Date]])</f>
        <v>2019</v>
      </c>
    </row>
    <row r="7790" spans="1:11" x14ac:dyDescent="0.35">
      <c r="A7790">
        <v>1314.1</v>
      </c>
      <c r="B7790" s="24">
        <v>43830</v>
      </c>
      <c r="C7790">
        <v>3</v>
      </c>
      <c r="D7790" s="13">
        <v>430</v>
      </c>
      <c r="E7790" s="13" t="s">
        <v>110</v>
      </c>
      <c r="F7790" s="17">
        <v>19</v>
      </c>
      <c r="G7790" t="str">
        <f>_xlfn.XLOOKUP(tbl_GL[[#This Row],[Account_key]],tbl_COA[Account_key],tbl_COA[Class],"Not Found")</f>
        <v>Non-operating</v>
      </c>
      <c r="H7790" t="str">
        <f>_xlfn.XLOOKUP(tbl_GL[[#This Row],[Account_key]],tbl_COA[Account_key],tbl_COA[SubClass],"Not Found")</f>
        <v>Exchange Loss/Gain</v>
      </c>
      <c r="I7790" t="str">
        <f>_xlfn.XLOOKUP(tbl_GL[[#This Row],[Account_key]],tbl_COA[Account_key],tbl_COA[SubClass2],"Not Found")</f>
        <v>Exchange Loss/Gain</v>
      </c>
      <c r="J7790" t="str">
        <f>_xlfn.XLOOKUP(tbl_GL[[#This Row],[Account_key]],tbl_COA[Account_key],tbl_COA[SubAccount],,0)</f>
        <v>Exchange Loss/Gain</v>
      </c>
      <c r="K7790">
        <f>YEAR(tbl_GL[[#This Row],[Date]])</f>
        <v>2019</v>
      </c>
    </row>
    <row r="7791" spans="1:11" x14ac:dyDescent="0.35">
      <c r="A7791">
        <v>1314.2</v>
      </c>
      <c r="B7791" s="24">
        <v>43830</v>
      </c>
      <c r="C7791">
        <v>3</v>
      </c>
      <c r="D7791" s="13">
        <v>400</v>
      </c>
      <c r="E7791" s="13" t="s">
        <v>104</v>
      </c>
      <c r="F7791" s="17">
        <v>-125</v>
      </c>
      <c r="G7791" t="str">
        <f>_xlfn.XLOOKUP(tbl_GL[[#This Row],[Account_key]],tbl_COA[Account_key],tbl_COA[Class],"Not Found")</f>
        <v>Operating account</v>
      </c>
      <c r="H7791" t="str">
        <f>_xlfn.XLOOKUP(tbl_GL[[#This Row],[Account_key]],tbl_COA[Account_key],tbl_COA[SubClass],"Not Found")</f>
        <v>Depreciation &amp; Amortization</v>
      </c>
      <c r="I7791" t="str">
        <f>_xlfn.XLOOKUP(tbl_GL[[#This Row],[Account_key]],tbl_COA[Account_key],tbl_COA[SubClass2],"Not Found")</f>
        <v>Amortization</v>
      </c>
      <c r="J7791" t="str">
        <f>_xlfn.XLOOKUP(tbl_GL[[#This Row],[Account_key]],tbl_COA[Account_key],tbl_COA[SubAccount],,0)</f>
        <v>Amortization of Intangible Assets</v>
      </c>
      <c r="K7791">
        <f>YEAR(tbl_GL[[#This Row],[Date]])</f>
        <v>2019</v>
      </c>
    </row>
    <row r="7792" spans="1:11" x14ac:dyDescent="0.35">
      <c r="A7792">
        <v>1315.1</v>
      </c>
      <c r="B7792" s="24">
        <v>43830</v>
      </c>
      <c r="C7792">
        <v>3</v>
      </c>
      <c r="D7792" s="13">
        <v>100</v>
      </c>
      <c r="E7792" s="13" t="s">
        <v>104</v>
      </c>
      <c r="F7792" s="17">
        <v>-125</v>
      </c>
      <c r="G7792" t="str">
        <f>_xlfn.XLOOKUP(tbl_GL[[#This Row],[Account_key]],tbl_COA[Account_key],tbl_COA[Class],"Not Found")</f>
        <v>Assets</v>
      </c>
      <c r="H7792" t="str">
        <f>_xlfn.XLOOKUP(tbl_GL[[#This Row],[Account_key]],tbl_COA[Account_key],tbl_COA[SubClass],"Not Found")</f>
        <v>Assets</v>
      </c>
      <c r="I7792" t="str">
        <f>_xlfn.XLOOKUP(tbl_GL[[#This Row],[Account_key]],tbl_COA[Account_key],tbl_COA[SubClass2],"Not Found")</f>
        <v>Non-Current Assets</v>
      </c>
      <c r="J7792" t="str">
        <f>_xlfn.XLOOKUP(tbl_GL[[#This Row],[Account_key]],tbl_COA[Account_key],tbl_COA[SubAccount],,0)</f>
        <v>Patents and trademarks</v>
      </c>
      <c r="K7792">
        <f>YEAR(tbl_GL[[#This Row],[Date]])</f>
        <v>2019</v>
      </c>
    </row>
    <row r="7793" spans="1:11" x14ac:dyDescent="0.35">
      <c r="A7793">
        <v>1315.2</v>
      </c>
      <c r="B7793" s="24">
        <v>43830</v>
      </c>
      <c r="C7793">
        <v>3</v>
      </c>
      <c r="D7793" s="13">
        <v>10</v>
      </c>
      <c r="E7793" s="13" t="s">
        <v>113</v>
      </c>
      <c r="F7793" s="17">
        <v>177</v>
      </c>
      <c r="G7793" t="str">
        <f>_xlfn.XLOOKUP(tbl_GL[[#This Row],[Account_key]],tbl_COA[Account_key],tbl_COA[Class],"Not Found")</f>
        <v>Assets</v>
      </c>
      <c r="H7793" t="str">
        <f>_xlfn.XLOOKUP(tbl_GL[[#This Row],[Account_key]],tbl_COA[Account_key],tbl_COA[SubClass],"Not Found")</f>
        <v>Assets</v>
      </c>
      <c r="I7793" t="str">
        <f>_xlfn.XLOOKUP(tbl_GL[[#This Row],[Account_key]],tbl_COA[Account_key],tbl_COA[SubClass2],"Not Found")</f>
        <v>Current Assets</v>
      </c>
      <c r="J7793" t="str">
        <f>_xlfn.XLOOKUP(tbl_GL[[#This Row],[Account_key]],tbl_COA[Account_key],tbl_COA[SubAccount],,0)</f>
        <v>Cash at Bank</v>
      </c>
      <c r="K7793">
        <f>YEAR(tbl_GL[[#This Row],[Date]])</f>
        <v>2019</v>
      </c>
    </row>
    <row r="7794" spans="1:11" x14ac:dyDescent="0.35">
      <c r="A7794">
        <v>1316.1</v>
      </c>
      <c r="B7794" s="24">
        <v>43830</v>
      </c>
      <c r="C7794">
        <v>3</v>
      </c>
      <c r="D7794" s="13">
        <v>410</v>
      </c>
      <c r="E7794" s="13" t="s">
        <v>113</v>
      </c>
      <c r="F7794" s="17">
        <v>177</v>
      </c>
      <c r="G7794" t="str">
        <f>_xlfn.XLOOKUP(tbl_GL[[#This Row],[Account_key]],tbl_COA[Account_key],tbl_COA[Class],"Not Found")</f>
        <v>Non-operating</v>
      </c>
      <c r="H7794" t="str">
        <f>_xlfn.XLOOKUP(tbl_GL[[#This Row],[Account_key]],tbl_COA[Account_key],tbl_COA[SubClass],"Not Found")</f>
        <v>Interest Income</v>
      </c>
      <c r="I7794" t="str">
        <f>_xlfn.XLOOKUP(tbl_GL[[#This Row],[Account_key]],tbl_COA[Account_key],tbl_COA[SubClass2],"Not Found")</f>
        <v>Interest Income</v>
      </c>
      <c r="J7794" t="str">
        <f>_xlfn.XLOOKUP(tbl_GL[[#This Row],[Account_key]],tbl_COA[Account_key],tbl_COA[SubAccount],,0)</f>
        <v>Interest Income</v>
      </c>
      <c r="K7794">
        <f>YEAR(tbl_GL[[#This Row],[Date]])</f>
        <v>2019</v>
      </c>
    </row>
    <row r="7795" spans="1:11" x14ac:dyDescent="0.35">
      <c r="A7795">
        <v>1316.2</v>
      </c>
      <c r="B7795" s="24">
        <v>43830</v>
      </c>
      <c r="C7795">
        <v>3</v>
      </c>
      <c r="D7795" s="13">
        <v>440</v>
      </c>
      <c r="E7795" s="13" t="s">
        <v>112</v>
      </c>
      <c r="F7795" s="17">
        <v>-225</v>
      </c>
      <c r="G7795" t="str">
        <f>_xlfn.XLOOKUP(tbl_GL[[#This Row],[Account_key]],tbl_COA[Account_key],tbl_COA[Class],"Not Found")</f>
        <v>Interest &amp; Tax</v>
      </c>
      <c r="H7795" t="str">
        <f>_xlfn.XLOOKUP(tbl_GL[[#This Row],[Account_key]],tbl_COA[Account_key],tbl_COA[SubClass],"Not Found")</f>
        <v>Interest Expense</v>
      </c>
      <c r="I7795" t="str">
        <f>_xlfn.XLOOKUP(tbl_GL[[#This Row],[Account_key]],tbl_COA[Account_key],tbl_COA[SubClass2],"Not Found")</f>
        <v>Interest Expense</v>
      </c>
      <c r="J7795" t="str">
        <f>_xlfn.XLOOKUP(tbl_GL[[#This Row],[Account_key]],tbl_COA[Account_key],tbl_COA[SubAccount],,0)</f>
        <v>Interest Expense</v>
      </c>
      <c r="K7795">
        <f>YEAR(tbl_GL[[#This Row],[Date]])</f>
        <v>2019</v>
      </c>
    </row>
    <row r="7796" spans="1:11" x14ac:dyDescent="0.35">
      <c r="A7796">
        <v>1317.1</v>
      </c>
      <c r="B7796" s="24">
        <v>43830</v>
      </c>
      <c r="C7796">
        <v>3</v>
      </c>
      <c r="D7796" s="13">
        <v>121</v>
      </c>
      <c r="E7796" s="13" t="s">
        <v>112</v>
      </c>
      <c r="F7796" s="17">
        <v>225</v>
      </c>
      <c r="G7796" t="str">
        <f>_xlfn.XLOOKUP(tbl_GL[[#This Row],[Account_key]],tbl_COA[Account_key],tbl_COA[Class],"Not Found")</f>
        <v>Liabilities and Owners Equity</v>
      </c>
      <c r="H7796" t="str">
        <f>_xlfn.XLOOKUP(tbl_GL[[#This Row],[Account_key]],tbl_COA[Account_key],tbl_COA[SubClass],"Not Found")</f>
        <v>Liabilities</v>
      </c>
      <c r="I7796" t="str">
        <f>_xlfn.XLOOKUP(tbl_GL[[#This Row],[Account_key]],tbl_COA[Account_key],tbl_COA[SubClass2],"Not Found")</f>
        <v>Current Liabilities</v>
      </c>
      <c r="J7796" t="str">
        <f>_xlfn.XLOOKUP(tbl_GL[[#This Row],[Account_key]],tbl_COA[Account_key],tbl_COA[SubAccount],,0)</f>
        <v>Interest Payable</v>
      </c>
      <c r="K7796">
        <f>YEAR(tbl_GL[[#This Row],[Date]])</f>
        <v>2019</v>
      </c>
    </row>
    <row r="7797" spans="1:11" x14ac:dyDescent="0.35">
      <c r="A7797">
        <v>1317.1</v>
      </c>
      <c r="B7797" s="24">
        <v>43830</v>
      </c>
      <c r="C7797">
        <v>3</v>
      </c>
      <c r="D7797" s="13">
        <v>240</v>
      </c>
      <c r="E7797" s="13" t="s">
        <v>56</v>
      </c>
      <c r="F7797" s="17">
        <v>-4500</v>
      </c>
      <c r="G7797" t="str">
        <f>_xlfn.XLOOKUP(tbl_GL[[#This Row],[Account_key]],tbl_COA[Account_key],tbl_COA[Class],"Not Found")</f>
        <v>Operating account</v>
      </c>
      <c r="H7797" t="str">
        <f>_xlfn.XLOOKUP(tbl_GL[[#This Row],[Account_key]],tbl_COA[Account_key],tbl_COA[SubClass],"Not Found")</f>
        <v>Operating Expenses</v>
      </c>
      <c r="I7797" t="str">
        <f>_xlfn.XLOOKUP(tbl_GL[[#This Row],[Account_key]],tbl_COA[Account_key],tbl_COA[SubClass2],"Not Found")</f>
        <v>Sales &amp; Distribution</v>
      </c>
      <c r="J7797" t="str">
        <f>_xlfn.XLOOKUP(tbl_GL[[#This Row],[Account_key]],tbl_COA[Account_key],tbl_COA[SubAccount],,0)</f>
        <v>Salaries</v>
      </c>
      <c r="K7797">
        <f>YEAR(tbl_GL[[#This Row],[Date]])</f>
        <v>2019</v>
      </c>
    </row>
    <row r="7798" spans="1:11" x14ac:dyDescent="0.35">
      <c r="A7798">
        <v>1317.2</v>
      </c>
      <c r="B7798" s="24">
        <v>43830</v>
      </c>
      <c r="C7798">
        <v>3</v>
      </c>
      <c r="D7798" s="13">
        <v>10</v>
      </c>
      <c r="E7798" s="13" t="s">
        <v>56</v>
      </c>
      <c r="F7798" s="17">
        <v>-4500</v>
      </c>
      <c r="G7798" t="str">
        <f>_xlfn.XLOOKUP(tbl_GL[[#This Row],[Account_key]],tbl_COA[Account_key],tbl_COA[Class],"Not Found")</f>
        <v>Assets</v>
      </c>
      <c r="H7798" t="str">
        <f>_xlfn.XLOOKUP(tbl_GL[[#This Row],[Account_key]],tbl_COA[Account_key],tbl_COA[SubClass],"Not Found")</f>
        <v>Assets</v>
      </c>
      <c r="I7798" t="str">
        <f>_xlfn.XLOOKUP(tbl_GL[[#This Row],[Account_key]],tbl_COA[Account_key],tbl_COA[SubClass2],"Not Found")</f>
        <v>Current Assets</v>
      </c>
      <c r="J7798" t="str">
        <f>_xlfn.XLOOKUP(tbl_GL[[#This Row],[Account_key]],tbl_COA[Account_key],tbl_COA[SubAccount],,0)</f>
        <v>Cash at Bank</v>
      </c>
      <c r="K7798">
        <f>YEAR(tbl_GL[[#This Row],[Date]])</f>
        <v>2019</v>
      </c>
    </row>
    <row r="7799" spans="1:11" x14ac:dyDescent="0.35">
      <c r="A7799">
        <v>1318.1</v>
      </c>
      <c r="B7799" s="24">
        <v>43830</v>
      </c>
      <c r="C7799">
        <v>3</v>
      </c>
      <c r="D7799" s="13">
        <v>450</v>
      </c>
      <c r="E7799" s="23" t="s">
        <v>108</v>
      </c>
      <c r="F7799" s="17">
        <v>-4880</v>
      </c>
      <c r="G7799" t="str">
        <f>_xlfn.XLOOKUP(tbl_GL[[#This Row],[Account_key]],tbl_COA[Account_key],tbl_COA[Class],"Not Found")</f>
        <v>Interest &amp; Tax</v>
      </c>
      <c r="H7799" t="str">
        <f>_xlfn.XLOOKUP(tbl_GL[[#This Row],[Account_key]],tbl_COA[Account_key],tbl_COA[SubClass],"Not Found")</f>
        <v>Taxation</v>
      </c>
      <c r="I7799" t="str">
        <f>_xlfn.XLOOKUP(tbl_GL[[#This Row],[Account_key]],tbl_COA[Account_key],tbl_COA[SubClass2],"Not Found")</f>
        <v>Taxation</v>
      </c>
      <c r="J7799" t="str">
        <f>_xlfn.XLOOKUP(tbl_GL[[#This Row],[Account_key]],tbl_COA[Account_key],tbl_COA[SubAccount],,0)</f>
        <v>Taxation</v>
      </c>
      <c r="K7799">
        <f>YEAR(tbl_GL[[#This Row],[Date]])</f>
        <v>2019</v>
      </c>
    </row>
    <row r="7800" spans="1:11" x14ac:dyDescent="0.35">
      <c r="A7800">
        <v>1318.2</v>
      </c>
      <c r="B7800" s="24">
        <v>43830</v>
      </c>
      <c r="C7800">
        <v>3</v>
      </c>
      <c r="D7800" s="13">
        <v>122</v>
      </c>
      <c r="E7800" s="23" t="s">
        <v>108</v>
      </c>
      <c r="F7800" s="17">
        <v>4880</v>
      </c>
      <c r="G7800" t="str">
        <f>_xlfn.XLOOKUP(tbl_GL[[#This Row],[Account_key]],tbl_COA[Account_key],tbl_COA[Class],"Not Found")</f>
        <v>Liabilities and Owners Equity</v>
      </c>
      <c r="H7800" t="str">
        <f>_xlfn.XLOOKUP(tbl_GL[[#This Row],[Account_key]],tbl_COA[Account_key],tbl_COA[SubClass],"Not Found")</f>
        <v>Liabilities</v>
      </c>
      <c r="I7800" t="str">
        <f>_xlfn.XLOOKUP(tbl_GL[[#This Row],[Account_key]],tbl_COA[Account_key],tbl_COA[SubClass2],"Not Found")</f>
        <v>Current Liabilities</v>
      </c>
      <c r="J7800" t="str">
        <f>_xlfn.XLOOKUP(tbl_GL[[#This Row],[Account_key]],tbl_COA[Account_key],tbl_COA[SubAccount],,0)</f>
        <v>Tax payable</v>
      </c>
      <c r="K7800">
        <f>YEAR(tbl_GL[[#This Row],[Date]])</f>
        <v>2019</v>
      </c>
    </row>
    <row r="7801" spans="1:11" x14ac:dyDescent="0.35">
      <c r="A7801">
        <v>1319.1</v>
      </c>
      <c r="B7801" s="24">
        <v>43830</v>
      </c>
      <c r="C7801">
        <v>3</v>
      </c>
      <c r="D7801" s="13">
        <v>380</v>
      </c>
      <c r="E7801" s="13" t="s">
        <v>101</v>
      </c>
      <c r="F7801" s="17">
        <v>-4900</v>
      </c>
      <c r="G7801" t="str">
        <f>_xlfn.XLOOKUP(tbl_GL[[#This Row],[Account_key]],tbl_COA[Account_key],tbl_COA[Class],"Not Found")</f>
        <v>Operating account</v>
      </c>
      <c r="H7801" t="str">
        <f>_xlfn.XLOOKUP(tbl_GL[[#This Row],[Account_key]],tbl_COA[Account_key],tbl_COA[SubClass],"Not Found")</f>
        <v>Depreciation &amp; Amortization</v>
      </c>
      <c r="I7801" t="str">
        <f>_xlfn.XLOOKUP(tbl_GL[[#This Row],[Account_key]],tbl_COA[Account_key],tbl_COA[SubClass2],"Not Found")</f>
        <v>Depreciation</v>
      </c>
      <c r="J7801" t="str">
        <f>_xlfn.XLOOKUP(tbl_GL[[#This Row],[Account_key]],tbl_COA[Account_key],tbl_COA[SubAccount],,0)</f>
        <v>Equipment</v>
      </c>
      <c r="K7801">
        <f>YEAR(tbl_GL[[#This Row],[Date]])</f>
        <v>2019</v>
      </c>
    </row>
    <row r="7802" spans="1:11" x14ac:dyDescent="0.35">
      <c r="A7802">
        <v>1319.2</v>
      </c>
      <c r="B7802" s="24">
        <v>43830</v>
      </c>
      <c r="C7802">
        <v>3</v>
      </c>
      <c r="D7802" s="13">
        <v>90</v>
      </c>
      <c r="E7802" s="13" t="s">
        <v>101</v>
      </c>
      <c r="F7802" s="17">
        <v>-4900</v>
      </c>
      <c r="G7802" t="str">
        <f>_xlfn.XLOOKUP(tbl_GL[[#This Row],[Account_key]],tbl_COA[Account_key],tbl_COA[Class],"Not Found")</f>
        <v>Assets</v>
      </c>
      <c r="H7802" t="str">
        <f>_xlfn.XLOOKUP(tbl_GL[[#This Row],[Account_key]],tbl_COA[Account_key],tbl_COA[SubClass],"Not Found")</f>
        <v>Assets</v>
      </c>
      <c r="I7802" t="str">
        <f>_xlfn.XLOOKUP(tbl_GL[[#This Row],[Account_key]],tbl_COA[Account_key],tbl_COA[SubClass2],"Not Found")</f>
        <v>Non-Current Assets</v>
      </c>
      <c r="J7802" t="str">
        <f>_xlfn.XLOOKUP(tbl_GL[[#This Row],[Account_key]],tbl_COA[Account_key],tbl_COA[SubAccount],,0)</f>
        <v>Office Furniture &amp; Equipment</v>
      </c>
      <c r="K7802">
        <f>YEAR(tbl_GL[[#This Row],[Date]])</f>
        <v>2019</v>
      </c>
    </row>
    <row r="7803" spans="1:11" x14ac:dyDescent="0.35">
      <c r="A7803">
        <v>1320.1</v>
      </c>
      <c r="B7803" s="24">
        <v>43830</v>
      </c>
      <c r="C7803">
        <v>3</v>
      </c>
      <c r="D7803" s="13">
        <v>201</v>
      </c>
      <c r="E7803" s="13" t="s">
        <v>128</v>
      </c>
      <c r="F7803" s="17">
        <v>-21125</v>
      </c>
      <c r="G7803" t="str">
        <f>_xlfn.XLOOKUP(tbl_GL[[#This Row],[Account_key]],tbl_COA[Account_key],tbl_COA[Class],"Not Found")</f>
        <v>Liabilities and Owners Equity</v>
      </c>
      <c r="H7803" t="str">
        <f>_xlfn.XLOOKUP(tbl_GL[[#This Row],[Account_key]],tbl_COA[Account_key],tbl_COA[SubClass],"Not Found")</f>
        <v>Owners Equity</v>
      </c>
      <c r="I7803" t="str">
        <f>_xlfn.XLOOKUP(tbl_GL[[#This Row],[Account_key]],tbl_COA[Account_key],tbl_COA[SubClass2],"Not Found")</f>
        <v>Retained Earnings</v>
      </c>
      <c r="J7803" t="str">
        <f>_xlfn.XLOOKUP(tbl_GL[[#This Row],[Account_key]],tbl_COA[Account_key],tbl_COA[SubAccount],,0)</f>
        <v>Dividends paid</v>
      </c>
      <c r="K7803">
        <f>YEAR(tbl_GL[[#This Row],[Date]])</f>
        <v>2019</v>
      </c>
    </row>
    <row r="7804" spans="1:11" x14ac:dyDescent="0.35">
      <c r="A7804">
        <v>1320.2</v>
      </c>
      <c r="B7804" s="24">
        <v>43830</v>
      </c>
      <c r="C7804">
        <v>3</v>
      </c>
      <c r="D7804" s="13">
        <v>135</v>
      </c>
      <c r="E7804" s="13" t="s">
        <v>128</v>
      </c>
      <c r="F7804" s="17">
        <v>21125</v>
      </c>
      <c r="G7804" t="str">
        <f>_xlfn.XLOOKUP(tbl_GL[[#This Row],[Account_key]],tbl_COA[Account_key],tbl_COA[Class],"Not Found")</f>
        <v>Liabilities and Owners Equity</v>
      </c>
      <c r="H7804" t="str">
        <f>_xlfn.XLOOKUP(tbl_GL[[#This Row],[Account_key]],tbl_COA[Account_key],tbl_COA[SubClass],"Not Found")</f>
        <v>Liabilities</v>
      </c>
      <c r="I7804" t="str">
        <f>_xlfn.XLOOKUP(tbl_GL[[#This Row],[Account_key]],tbl_COA[Account_key],tbl_COA[SubClass2],"Not Found")</f>
        <v>Current Liabilities</v>
      </c>
      <c r="J7804" t="str">
        <f>_xlfn.XLOOKUP(tbl_GL[[#This Row],[Account_key]],tbl_COA[Account_key],tbl_COA[SubAccount],,0)</f>
        <v>Dividends payable</v>
      </c>
      <c r="K7804">
        <f>YEAR(tbl_GL[[#This Row],[Date]])</f>
        <v>2019</v>
      </c>
    </row>
    <row r="7805" spans="1:11" x14ac:dyDescent="0.35">
      <c r="A7805">
        <v>1322.1</v>
      </c>
      <c r="B7805" s="24">
        <v>43830</v>
      </c>
      <c r="C7805">
        <v>3</v>
      </c>
      <c r="D7805" s="13">
        <v>90</v>
      </c>
      <c r="E7805" s="13" t="s">
        <v>111</v>
      </c>
      <c r="F7805" s="17">
        <v>-86400</v>
      </c>
      <c r="G7805" t="str">
        <f>_xlfn.XLOOKUP(tbl_GL[[#This Row],[Account_key]],tbl_COA[Account_key],tbl_COA[Class],"Not Found")</f>
        <v>Assets</v>
      </c>
      <c r="H7805" t="str">
        <f>_xlfn.XLOOKUP(tbl_GL[[#This Row],[Account_key]],tbl_COA[Account_key],tbl_COA[SubClass],"Not Found")</f>
        <v>Assets</v>
      </c>
      <c r="I7805" t="str">
        <f>_xlfn.XLOOKUP(tbl_GL[[#This Row],[Account_key]],tbl_COA[Account_key],tbl_COA[SubClass2],"Not Found")</f>
        <v>Non-Current Assets</v>
      </c>
      <c r="J7805" t="str">
        <f>_xlfn.XLOOKUP(tbl_GL[[#This Row],[Account_key]],tbl_COA[Account_key],tbl_COA[SubAccount],,0)</f>
        <v>Office Furniture &amp; Equipment</v>
      </c>
      <c r="K7805">
        <f>YEAR(tbl_GL[[#This Row],[Date]])</f>
        <v>2019</v>
      </c>
    </row>
    <row r="7806" spans="1:11" x14ac:dyDescent="0.35">
      <c r="A7806">
        <v>1322.2</v>
      </c>
      <c r="B7806" s="24">
        <v>43830</v>
      </c>
      <c r="C7806">
        <v>3</v>
      </c>
      <c r="D7806" s="13">
        <v>10</v>
      </c>
      <c r="E7806" s="13" t="s">
        <v>111</v>
      </c>
      <c r="F7806" s="17">
        <v>86940</v>
      </c>
      <c r="G7806" t="str">
        <f>_xlfn.XLOOKUP(tbl_GL[[#This Row],[Account_key]],tbl_COA[Account_key],tbl_COA[Class],"Not Found")</f>
        <v>Assets</v>
      </c>
      <c r="H7806" t="str">
        <f>_xlfn.XLOOKUP(tbl_GL[[#This Row],[Account_key]],tbl_COA[Account_key],tbl_COA[SubClass],"Not Found")</f>
        <v>Assets</v>
      </c>
      <c r="I7806" t="str">
        <f>_xlfn.XLOOKUP(tbl_GL[[#This Row],[Account_key]],tbl_COA[Account_key],tbl_COA[SubClass2],"Not Found")</f>
        <v>Current Assets</v>
      </c>
      <c r="J7806" t="str">
        <f>_xlfn.XLOOKUP(tbl_GL[[#This Row],[Account_key]],tbl_COA[Account_key],tbl_COA[SubAccount],,0)</f>
        <v>Cash at Bank</v>
      </c>
      <c r="K7806">
        <f>YEAR(tbl_GL[[#This Row],[Date]])</f>
        <v>2019</v>
      </c>
    </row>
    <row r="7807" spans="1:11" x14ac:dyDescent="0.35">
      <c r="A7807">
        <v>1322.3</v>
      </c>
      <c r="B7807" s="24">
        <v>43830</v>
      </c>
      <c r="C7807">
        <v>3</v>
      </c>
      <c r="D7807" s="13">
        <v>420</v>
      </c>
      <c r="E7807" s="13" t="s">
        <v>111</v>
      </c>
      <c r="F7807" s="17">
        <v>540</v>
      </c>
      <c r="G7807" t="str">
        <f>_xlfn.XLOOKUP(tbl_GL[[#This Row],[Account_key]],tbl_COA[Account_key],tbl_COA[Class],"Not Found")</f>
        <v>Non-operating</v>
      </c>
      <c r="H7807" t="str">
        <f>_xlfn.XLOOKUP(tbl_GL[[#This Row],[Account_key]],tbl_COA[Account_key],tbl_COA[SubClass],"Not Found")</f>
        <v>Gain/Loss on Sales of Asset</v>
      </c>
      <c r="I7807" t="str">
        <f>_xlfn.XLOOKUP(tbl_GL[[#This Row],[Account_key]],tbl_COA[Account_key],tbl_COA[SubClass2],"Not Found")</f>
        <v>Gain/Loss on Sales of Asset</v>
      </c>
      <c r="J7807" t="str">
        <f>_xlfn.XLOOKUP(tbl_GL[[#This Row],[Account_key]],tbl_COA[Account_key],tbl_COA[SubAccount],,0)</f>
        <v>Gain/Loss on Sales of Asset</v>
      </c>
      <c r="K7807">
        <f>YEAR(tbl_GL[[#This Row],[Date]])</f>
        <v>2019</v>
      </c>
    </row>
    <row r="7808" spans="1:11" hidden="1" x14ac:dyDescent="0.35">
      <c r="A7808">
        <v>1.1000000000000001</v>
      </c>
      <c r="B7808" s="24">
        <v>43101</v>
      </c>
      <c r="C7808">
        <v>4</v>
      </c>
      <c r="D7808" s="13">
        <v>230</v>
      </c>
      <c r="E7808" s="13" t="s">
        <v>4</v>
      </c>
      <c r="F7808" s="17">
        <v>-560</v>
      </c>
      <c r="G7808" t="str">
        <f>_xlfn.XLOOKUP(tbl_GL[[#This Row],[Account_key]],tbl_COA[Account_key],tbl_COA[Class],"Not Found")</f>
        <v>Trading account</v>
      </c>
      <c r="H7808" t="str">
        <f>_xlfn.XLOOKUP(tbl_GL[[#This Row],[Account_key]],tbl_COA[Account_key],tbl_COA[SubClass],"Not Found")</f>
        <v>Cost of Sales</v>
      </c>
      <c r="I7808" t="str">
        <f>_xlfn.XLOOKUP(tbl_GL[[#This Row],[Account_key]],tbl_COA[Account_key],tbl_COA[SubClass2],"Not Found")</f>
        <v>Cost of Sales</v>
      </c>
      <c r="J7808" t="str">
        <f>_xlfn.XLOOKUP(tbl_GL[[#This Row],[Account_key]],tbl_COA[Account_key],tbl_COA[SubAccount],,0)</f>
        <v>Cost of Sales</v>
      </c>
      <c r="K7808">
        <f>YEAR(tbl_GL[[#This Row],[Date]])</f>
        <v>2018</v>
      </c>
    </row>
    <row r="7809" spans="1:11" hidden="1" x14ac:dyDescent="0.35">
      <c r="A7809">
        <v>1.2</v>
      </c>
      <c r="B7809" s="24">
        <v>43101</v>
      </c>
      <c r="C7809">
        <v>4</v>
      </c>
      <c r="D7809" s="13">
        <v>60</v>
      </c>
      <c r="E7809" s="13" t="s">
        <v>4</v>
      </c>
      <c r="F7809" s="17">
        <v>-560</v>
      </c>
      <c r="G7809" t="str">
        <f>_xlfn.XLOOKUP(tbl_GL[[#This Row],[Account_key]],tbl_COA[Account_key],tbl_COA[Class],"Not Found")</f>
        <v>Assets</v>
      </c>
      <c r="H7809" t="str">
        <f>_xlfn.XLOOKUP(tbl_GL[[#This Row],[Account_key]],tbl_COA[Account_key],tbl_COA[SubClass],"Not Found")</f>
        <v>Assets</v>
      </c>
      <c r="I7809" t="str">
        <f>_xlfn.XLOOKUP(tbl_GL[[#This Row],[Account_key]],tbl_COA[Account_key],tbl_COA[SubClass2],"Not Found")</f>
        <v>Current Assets</v>
      </c>
      <c r="J7809" t="str">
        <f>_xlfn.XLOOKUP(tbl_GL[[#This Row],[Account_key]],tbl_COA[Account_key],tbl_COA[SubAccount],,0)</f>
        <v>Inventory</v>
      </c>
      <c r="K7809">
        <f>YEAR(tbl_GL[[#This Row],[Date]])</f>
        <v>2018</v>
      </c>
    </row>
    <row r="7810" spans="1:11" hidden="1" x14ac:dyDescent="0.35">
      <c r="A7810">
        <v>2.1</v>
      </c>
      <c r="B7810" s="24">
        <v>43101</v>
      </c>
      <c r="C7810">
        <v>4</v>
      </c>
      <c r="D7810" s="13">
        <v>230</v>
      </c>
      <c r="E7810" s="13" t="s">
        <v>4</v>
      </c>
      <c r="F7810" s="17">
        <v>-709</v>
      </c>
      <c r="G7810" t="str">
        <f>_xlfn.XLOOKUP(tbl_GL[[#This Row],[Account_key]],tbl_COA[Account_key],tbl_COA[Class],"Not Found")</f>
        <v>Trading account</v>
      </c>
      <c r="H7810" t="str">
        <f>_xlfn.XLOOKUP(tbl_GL[[#This Row],[Account_key]],tbl_COA[Account_key],tbl_COA[SubClass],"Not Found")</f>
        <v>Cost of Sales</v>
      </c>
      <c r="I7810" t="str">
        <f>_xlfn.XLOOKUP(tbl_GL[[#This Row],[Account_key]],tbl_COA[Account_key],tbl_COA[SubClass2],"Not Found")</f>
        <v>Cost of Sales</v>
      </c>
      <c r="J7810" t="str">
        <f>_xlfn.XLOOKUP(tbl_GL[[#This Row],[Account_key]],tbl_COA[Account_key],tbl_COA[SubAccount],,0)</f>
        <v>Cost of Sales</v>
      </c>
      <c r="K7810">
        <f>YEAR(tbl_GL[[#This Row],[Date]])</f>
        <v>2018</v>
      </c>
    </row>
    <row r="7811" spans="1:11" hidden="1" x14ac:dyDescent="0.35">
      <c r="A7811">
        <v>2.2000000000000002</v>
      </c>
      <c r="B7811" s="24">
        <v>43101</v>
      </c>
      <c r="C7811">
        <v>4</v>
      </c>
      <c r="D7811" s="13">
        <v>60</v>
      </c>
      <c r="E7811" s="13" t="s">
        <v>4</v>
      </c>
      <c r="F7811" s="17">
        <v>-709</v>
      </c>
      <c r="G7811" t="str">
        <f>_xlfn.XLOOKUP(tbl_GL[[#This Row],[Account_key]],tbl_COA[Account_key],tbl_COA[Class],"Not Found")</f>
        <v>Assets</v>
      </c>
      <c r="H7811" t="str">
        <f>_xlfn.XLOOKUP(tbl_GL[[#This Row],[Account_key]],tbl_COA[Account_key],tbl_COA[SubClass],"Not Found")</f>
        <v>Assets</v>
      </c>
      <c r="I7811" t="str">
        <f>_xlfn.XLOOKUP(tbl_GL[[#This Row],[Account_key]],tbl_COA[Account_key],tbl_COA[SubClass2],"Not Found")</f>
        <v>Current Assets</v>
      </c>
      <c r="J7811" t="str">
        <f>_xlfn.XLOOKUP(tbl_GL[[#This Row],[Account_key]],tbl_COA[Account_key],tbl_COA[SubAccount],,0)</f>
        <v>Inventory</v>
      </c>
      <c r="K7811">
        <f>YEAR(tbl_GL[[#This Row],[Date]])</f>
        <v>2018</v>
      </c>
    </row>
    <row r="7812" spans="1:11" hidden="1" x14ac:dyDescent="0.35">
      <c r="A7812">
        <v>3.1</v>
      </c>
      <c r="B7812" s="24">
        <v>43101</v>
      </c>
      <c r="C7812">
        <v>4</v>
      </c>
      <c r="D7812" s="13">
        <v>280</v>
      </c>
      <c r="E7812" s="13" t="s">
        <v>97</v>
      </c>
      <c r="F7812" s="17">
        <v>-1436</v>
      </c>
      <c r="G7812" t="str">
        <f>_xlfn.XLOOKUP(tbl_GL[[#This Row],[Account_key]],tbl_COA[Account_key],tbl_COA[Class],"Not Found")</f>
        <v>Operating account</v>
      </c>
      <c r="H7812" t="str">
        <f>_xlfn.XLOOKUP(tbl_GL[[#This Row],[Account_key]],tbl_COA[Account_key],tbl_COA[SubClass],"Not Found")</f>
        <v>Operating Expenses</v>
      </c>
      <c r="I7812" t="str">
        <f>_xlfn.XLOOKUP(tbl_GL[[#This Row],[Account_key]],tbl_COA[Account_key],tbl_COA[SubClass2],"Not Found")</f>
        <v>Marketing</v>
      </c>
      <c r="J7812" t="str">
        <f>_xlfn.XLOOKUP(tbl_GL[[#This Row],[Account_key]],tbl_COA[Account_key],tbl_COA[SubAccount],,0)</f>
        <v>Advertisements</v>
      </c>
      <c r="K7812">
        <f>YEAR(tbl_GL[[#This Row],[Date]])</f>
        <v>2018</v>
      </c>
    </row>
    <row r="7813" spans="1:11" hidden="1" x14ac:dyDescent="0.35">
      <c r="A7813">
        <v>3.2</v>
      </c>
      <c r="B7813" s="24">
        <v>43101</v>
      </c>
      <c r="C7813">
        <v>4</v>
      </c>
      <c r="D7813" s="13">
        <v>120</v>
      </c>
      <c r="E7813" s="13" t="s">
        <v>97</v>
      </c>
      <c r="F7813" s="17">
        <v>1436</v>
      </c>
      <c r="G7813" t="str">
        <f>_xlfn.XLOOKUP(tbl_GL[[#This Row],[Account_key]],tbl_COA[Account_key],tbl_COA[Class],"Not Found")</f>
        <v>Liabilities and Owners Equity</v>
      </c>
      <c r="H7813" t="str">
        <f>_xlfn.XLOOKUP(tbl_GL[[#This Row],[Account_key]],tbl_COA[Account_key],tbl_COA[SubClass],"Not Found")</f>
        <v>Liabilities</v>
      </c>
      <c r="I7813" t="str">
        <f>_xlfn.XLOOKUP(tbl_GL[[#This Row],[Account_key]],tbl_COA[Account_key],tbl_COA[SubClass2],"Not Found")</f>
        <v>Current Liabilities</v>
      </c>
      <c r="J7813" t="str">
        <f>_xlfn.XLOOKUP(tbl_GL[[#This Row],[Account_key]],tbl_COA[Account_key],tbl_COA[SubAccount],,0)</f>
        <v>Accrued Expenses</v>
      </c>
      <c r="K7813">
        <f>YEAR(tbl_GL[[#This Row],[Date]])</f>
        <v>2018</v>
      </c>
    </row>
    <row r="7814" spans="1:11" hidden="1" x14ac:dyDescent="0.35">
      <c r="A7814">
        <v>4.0999999999999996</v>
      </c>
      <c r="B7814" s="24">
        <v>43101</v>
      </c>
      <c r="C7814">
        <v>4</v>
      </c>
      <c r="D7814" s="13">
        <v>210</v>
      </c>
      <c r="E7814" s="13" t="s">
        <v>8</v>
      </c>
      <c r="F7814" s="17">
        <v>1474</v>
      </c>
      <c r="G7814" t="str">
        <f>_xlfn.XLOOKUP(tbl_GL[[#This Row],[Account_key]],tbl_COA[Account_key],tbl_COA[Class],"Not Found")</f>
        <v>Trading account</v>
      </c>
      <c r="H7814" t="str">
        <f>_xlfn.XLOOKUP(tbl_GL[[#This Row],[Account_key]],tbl_COA[Account_key],tbl_COA[SubClass],"Not Found")</f>
        <v>Sales</v>
      </c>
      <c r="I7814" t="str">
        <f>_xlfn.XLOOKUP(tbl_GL[[#This Row],[Account_key]],tbl_COA[Account_key],tbl_COA[SubClass2],"Not Found")</f>
        <v>Sales</v>
      </c>
      <c r="J7814" t="str">
        <f>_xlfn.XLOOKUP(tbl_GL[[#This Row],[Account_key]],tbl_COA[Account_key],tbl_COA[SubAccount],,0)</f>
        <v>Sales</v>
      </c>
      <c r="K7814">
        <f>YEAR(tbl_GL[[#This Row],[Date]])</f>
        <v>2018</v>
      </c>
    </row>
    <row r="7815" spans="1:11" hidden="1" x14ac:dyDescent="0.35">
      <c r="A7815">
        <v>4.2</v>
      </c>
      <c r="B7815" s="24">
        <v>43101</v>
      </c>
      <c r="C7815">
        <v>4</v>
      </c>
      <c r="D7815" s="13">
        <v>30</v>
      </c>
      <c r="E7815" s="13" t="s">
        <v>8</v>
      </c>
      <c r="F7815" s="17">
        <v>1474</v>
      </c>
      <c r="G7815" t="str">
        <f>_xlfn.XLOOKUP(tbl_GL[[#This Row],[Account_key]],tbl_COA[Account_key],tbl_COA[Class],"Not Found")</f>
        <v>Assets</v>
      </c>
      <c r="H7815" t="str">
        <f>_xlfn.XLOOKUP(tbl_GL[[#This Row],[Account_key]],tbl_COA[Account_key],tbl_COA[SubClass],"Not Found")</f>
        <v>Assets</v>
      </c>
      <c r="I7815" t="str">
        <f>_xlfn.XLOOKUP(tbl_GL[[#This Row],[Account_key]],tbl_COA[Account_key],tbl_COA[SubClass2],"Not Found")</f>
        <v>Current Assets</v>
      </c>
      <c r="J7815" t="str">
        <f>_xlfn.XLOOKUP(tbl_GL[[#This Row],[Account_key]],tbl_COA[Account_key],tbl_COA[SubAccount],,0)</f>
        <v>Trade Receivables</v>
      </c>
      <c r="K7815">
        <f>YEAR(tbl_GL[[#This Row],[Date]])</f>
        <v>2018</v>
      </c>
    </row>
    <row r="7816" spans="1:11" hidden="1" x14ac:dyDescent="0.35">
      <c r="A7816">
        <v>5.0999999999999996</v>
      </c>
      <c r="B7816" s="24">
        <v>43101</v>
      </c>
      <c r="C7816">
        <v>4</v>
      </c>
      <c r="D7816" s="13">
        <v>210</v>
      </c>
      <c r="E7816" s="13" t="s">
        <v>7</v>
      </c>
      <c r="F7816" s="17">
        <v>1743</v>
      </c>
      <c r="G7816" t="str">
        <f>_xlfn.XLOOKUP(tbl_GL[[#This Row],[Account_key]],tbl_COA[Account_key],tbl_COA[Class],"Not Found")</f>
        <v>Trading account</v>
      </c>
      <c r="H7816" t="str">
        <f>_xlfn.XLOOKUP(tbl_GL[[#This Row],[Account_key]],tbl_COA[Account_key],tbl_COA[SubClass],"Not Found")</f>
        <v>Sales</v>
      </c>
      <c r="I7816" t="str">
        <f>_xlfn.XLOOKUP(tbl_GL[[#This Row],[Account_key]],tbl_COA[Account_key],tbl_COA[SubClass2],"Not Found")</f>
        <v>Sales</v>
      </c>
      <c r="J7816" t="str">
        <f>_xlfn.XLOOKUP(tbl_GL[[#This Row],[Account_key]],tbl_COA[Account_key],tbl_COA[SubAccount],,0)</f>
        <v>Sales</v>
      </c>
      <c r="K7816">
        <f>YEAR(tbl_GL[[#This Row],[Date]])</f>
        <v>2018</v>
      </c>
    </row>
    <row r="7817" spans="1:11" hidden="1" x14ac:dyDescent="0.35">
      <c r="A7817">
        <v>5.2</v>
      </c>
      <c r="B7817" s="24">
        <v>43101</v>
      </c>
      <c r="C7817">
        <v>4</v>
      </c>
      <c r="D7817" s="13">
        <v>10</v>
      </c>
      <c r="E7817" s="13" t="s">
        <v>7</v>
      </c>
      <c r="F7817" s="17">
        <v>1743</v>
      </c>
      <c r="G7817" t="str">
        <f>_xlfn.XLOOKUP(tbl_GL[[#This Row],[Account_key]],tbl_COA[Account_key],tbl_COA[Class],"Not Found")</f>
        <v>Assets</v>
      </c>
      <c r="H7817" t="str">
        <f>_xlfn.XLOOKUP(tbl_GL[[#This Row],[Account_key]],tbl_COA[Account_key],tbl_COA[SubClass],"Not Found")</f>
        <v>Assets</v>
      </c>
      <c r="I7817" t="str">
        <f>_xlfn.XLOOKUP(tbl_GL[[#This Row],[Account_key]],tbl_COA[Account_key],tbl_COA[SubClass2],"Not Found")</f>
        <v>Current Assets</v>
      </c>
      <c r="J7817" t="str">
        <f>_xlfn.XLOOKUP(tbl_GL[[#This Row],[Account_key]],tbl_COA[Account_key],tbl_COA[SubAccount],,0)</f>
        <v>Cash at Bank</v>
      </c>
      <c r="K7817">
        <f>YEAR(tbl_GL[[#This Row],[Date]])</f>
        <v>2018</v>
      </c>
    </row>
    <row r="7818" spans="1:11" hidden="1" x14ac:dyDescent="0.35">
      <c r="A7818">
        <v>6.1</v>
      </c>
      <c r="B7818" s="24">
        <v>43101</v>
      </c>
      <c r="C7818">
        <v>4</v>
      </c>
      <c r="D7818" s="13">
        <v>230</v>
      </c>
      <c r="E7818" s="13" t="s">
        <v>4</v>
      </c>
      <c r="F7818" s="17">
        <v>-2768</v>
      </c>
      <c r="G7818" t="str">
        <f>_xlfn.XLOOKUP(tbl_GL[[#This Row],[Account_key]],tbl_COA[Account_key],tbl_COA[Class],"Not Found")</f>
        <v>Trading account</v>
      </c>
      <c r="H7818" t="str">
        <f>_xlfn.XLOOKUP(tbl_GL[[#This Row],[Account_key]],tbl_COA[Account_key],tbl_COA[SubClass],"Not Found")</f>
        <v>Cost of Sales</v>
      </c>
      <c r="I7818" t="str">
        <f>_xlfn.XLOOKUP(tbl_GL[[#This Row],[Account_key]],tbl_COA[Account_key],tbl_COA[SubClass2],"Not Found")</f>
        <v>Cost of Sales</v>
      </c>
      <c r="J7818" t="str">
        <f>_xlfn.XLOOKUP(tbl_GL[[#This Row],[Account_key]],tbl_COA[Account_key],tbl_COA[SubAccount],,0)</f>
        <v>Cost of Sales</v>
      </c>
      <c r="K7818">
        <f>YEAR(tbl_GL[[#This Row],[Date]])</f>
        <v>2018</v>
      </c>
    </row>
    <row r="7819" spans="1:11" hidden="1" x14ac:dyDescent="0.35">
      <c r="A7819">
        <v>6.2</v>
      </c>
      <c r="B7819" s="24">
        <v>43101</v>
      </c>
      <c r="C7819">
        <v>4</v>
      </c>
      <c r="D7819" s="13">
        <v>60</v>
      </c>
      <c r="E7819" s="13" t="s">
        <v>4</v>
      </c>
      <c r="F7819" s="17">
        <v>-2768</v>
      </c>
      <c r="G7819" t="str">
        <f>_xlfn.XLOOKUP(tbl_GL[[#This Row],[Account_key]],tbl_COA[Account_key],tbl_COA[Class],"Not Found")</f>
        <v>Assets</v>
      </c>
      <c r="H7819" t="str">
        <f>_xlfn.XLOOKUP(tbl_GL[[#This Row],[Account_key]],tbl_COA[Account_key],tbl_COA[SubClass],"Not Found")</f>
        <v>Assets</v>
      </c>
      <c r="I7819" t="str">
        <f>_xlfn.XLOOKUP(tbl_GL[[#This Row],[Account_key]],tbl_COA[Account_key],tbl_COA[SubClass2],"Not Found")</f>
        <v>Current Assets</v>
      </c>
      <c r="J7819" t="str">
        <f>_xlfn.XLOOKUP(tbl_GL[[#This Row],[Account_key]],tbl_COA[Account_key],tbl_COA[SubAccount],,0)</f>
        <v>Inventory</v>
      </c>
      <c r="K7819">
        <f>YEAR(tbl_GL[[#This Row],[Date]])</f>
        <v>2018</v>
      </c>
    </row>
    <row r="7820" spans="1:11" hidden="1" x14ac:dyDescent="0.35">
      <c r="A7820">
        <v>7.1</v>
      </c>
      <c r="B7820" s="24">
        <v>43101</v>
      </c>
      <c r="C7820">
        <v>4</v>
      </c>
      <c r="D7820" s="13">
        <v>210</v>
      </c>
      <c r="E7820" s="13" t="s">
        <v>8</v>
      </c>
      <c r="F7820" s="17">
        <v>7285</v>
      </c>
      <c r="G7820" t="str">
        <f>_xlfn.XLOOKUP(tbl_GL[[#This Row],[Account_key]],tbl_COA[Account_key],tbl_COA[Class],"Not Found")</f>
        <v>Trading account</v>
      </c>
      <c r="H7820" t="str">
        <f>_xlfn.XLOOKUP(tbl_GL[[#This Row],[Account_key]],tbl_COA[Account_key],tbl_COA[SubClass],"Not Found")</f>
        <v>Sales</v>
      </c>
      <c r="I7820" t="str">
        <f>_xlfn.XLOOKUP(tbl_GL[[#This Row],[Account_key]],tbl_COA[Account_key],tbl_COA[SubClass2],"Not Found")</f>
        <v>Sales</v>
      </c>
      <c r="J7820" t="str">
        <f>_xlfn.XLOOKUP(tbl_GL[[#This Row],[Account_key]],tbl_COA[Account_key],tbl_COA[SubAccount],,0)</f>
        <v>Sales</v>
      </c>
      <c r="K7820">
        <f>YEAR(tbl_GL[[#This Row],[Date]])</f>
        <v>2018</v>
      </c>
    </row>
    <row r="7821" spans="1:11" hidden="1" x14ac:dyDescent="0.35">
      <c r="A7821">
        <v>7.2</v>
      </c>
      <c r="B7821" s="24">
        <v>43101</v>
      </c>
      <c r="C7821">
        <v>4</v>
      </c>
      <c r="D7821" s="13">
        <v>30</v>
      </c>
      <c r="E7821" s="13" t="s">
        <v>8</v>
      </c>
      <c r="F7821" s="17">
        <v>7285</v>
      </c>
      <c r="G7821" t="str">
        <f>_xlfn.XLOOKUP(tbl_GL[[#This Row],[Account_key]],tbl_COA[Account_key],tbl_COA[Class],"Not Found")</f>
        <v>Assets</v>
      </c>
      <c r="H7821" t="str">
        <f>_xlfn.XLOOKUP(tbl_GL[[#This Row],[Account_key]],tbl_COA[Account_key],tbl_COA[SubClass],"Not Found")</f>
        <v>Assets</v>
      </c>
      <c r="I7821" t="str">
        <f>_xlfn.XLOOKUP(tbl_GL[[#This Row],[Account_key]],tbl_COA[Account_key],tbl_COA[SubClass2],"Not Found")</f>
        <v>Current Assets</v>
      </c>
      <c r="J7821" t="str">
        <f>_xlfn.XLOOKUP(tbl_GL[[#This Row],[Account_key]],tbl_COA[Account_key],tbl_COA[SubAccount],,0)</f>
        <v>Trade Receivables</v>
      </c>
      <c r="K7821">
        <f>YEAR(tbl_GL[[#This Row],[Date]])</f>
        <v>2018</v>
      </c>
    </row>
    <row r="7822" spans="1:11" hidden="1" x14ac:dyDescent="0.35">
      <c r="A7822">
        <v>8.1</v>
      </c>
      <c r="B7822" s="24">
        <v>43101</v>
      </c>
      <c r="C7822">
        <v>4</v>
      </c>
      <c r="D7822" s="13">
        <v>20</v>
      </c>
      <c r="E7822" s="13" t="s">
        <v>124</v>
      </c>
      <c r="F7822" s="17">
        <v>6750</v>
      </c>
      <c r="G7822" t="str">
        <f>_xlfn.XLOOKUP(tbl_GL[[#This Row],[Account_key]],tbl_COA[Account_key],tbl_COA[Class],"Not Found")</f>
        <v>Assets</v>
      </c>
      <c r="H7822" t="str">
        <f>_xlfn.XLOOKUP(tbl_GL[[#This Row],[Account_key]],tbl_COA[Account_key],tbl_COA[SubClass],"Not Found")</f>
        <v>Assets</v>
      </c>
      <c r="I7822" t="str">
        <f>_xlfn.XLOOKUP(tbl_GL[[#This Row],[Account_key]],tbl_COA[Account_key],tbl_COA[SubClass2],"Not Found")</f>
        <v>Current Assets</v>
      </c>
      <c r="J7822" t="str">
        <f>_xlfn.XLOOKUP(tbl_GL[[#This Row],[Account_key]],tbl_COA[Account_key],tbl_COA[SubAccount],,0)</f>
        <v>Cash in hand</v>
      </c>
      <c r="K7822">
        <f>YEAR(tbl_GL[[#This Row],[Date]])</f>
        <v>2018</v>
      </c>
    </row>
    <row r="7823" spans="1:11" hidden="1" x14ac:dyDescent="0.35">
      <c r="A7823">
        <v>8.1999999999999993</v>
      </c>
      <c r="B7823" s="24">
        <v>43101</v>
      </c>
      <c r="C7823">
        <v>4</v>
      </c>
      <c r="D7823" s="13">
        <v>10</v>
      </c>
      <c r="E7823" s="13" t="s">
        <v>124</v>
      </c>
      <c r="F7823" s="17">
        <v>-6750</v>
      </c>
      <c r="G7823" t="str">
        <f>_xlfn.XLOOKUP(tbl_GL[[#This Row],[Account_key]],tbl_COA[Account_key],tbl_COA[Class],"Not Found")</f>
        <v>Assets</v>
      </c>
      <c r="H7823" t="str">
        <f>_xlfn.XLOOKUP(tbl_GL[[#This Row],[Account_key]],tbl_COA[Account_key],tbl_COA[SubClass],"Not Found")</f>
        <v>Assets</v>
      </c>
      <c r="I7823" t="str">
        <f>_xlfn.XLOOKUP(tbl_GL[[#This Row],[Account_key]],tbl_COA[Account_key],tbl_COA[SubClass2],"Not Found")</f>
        <v>Current Assets</v>
      </c>
      <c r="J7823" t="str">
        <f>_xlfn.XLOOKUP(tbl_GL[[#This Row],[Account_key]],tbl_COA[Account_key],tbl_COA[SubAccount],,0)</f>
        <v>Cash at Bank</v>
      </c>
      <c r="K7823">
        <f>YEAR(tbl_GL[[#This Row],[Date]])</f>
        <v>2018</v>
      </c>
    </row>
    <row r="7824" spans="1:11" hidden="1" x14ac:dyDescent="0.35">
      <c r="A7824">
        <v>9.1</v>
      </c>
      <c r="B7824" s="24">
        <v>43101</v>
      </c>
      <c r="C7824">
        <v>4</v>
      </c>
      <c r="D7824" s="13">
        <v>60</v>
      </c>
      <c r="E7824" s="13" t="s">
        <v>84</v>
      </c>
      <c r="F7824" s="17">
        <v>12667</v>
      </c>
      <c r="G7824" t="str">
        <f>_xlfn.XLOOKUP(tbl_GL[[#This Row],[Account_key]],tbl_COA[Account_key],tbl_COA[Class],"Not Found")</f>
        <v>Assets</v>
      </c>
      <c r="H7824" t="str">
        <f>_xlfn.XLOOKUP(tbl_GL[[#This Row],[Account_key]],tbl_COA[Account_key],tbl_COA[SubClass],"Not Found")</f>
        <v>Assets</v>
      </c>
      <c r="I7824" t="str">
        <f>_xlfn.XLOOKUP(tbl_GL[[#This Row],[Account_key]],tbl_COA[Account_key],tbl_COA[SubClass2],"Not Found")</f>
        <v>Current Assets</v>
      </c>
      <c r="J7824" t="str">
        <f>_xlfn.XLOOKUP(tbl_GL[[#This Row],[Account_key]],tbl_COA[Account_key],tbl_COA[SubAccount],,0)</f>
        <v>Inventory</v>
      </c>
      <c r="K7824">
        <f>YEAR(tbl_GL[[#This Row],[Date]])</f>
        <v>2018</v>
      </c>
    </row>
    <row r="7825" spans="1:11" hidden="1" x14ac:dyDescent="0.35">
      <c r="A7825">
        <v>9.1999999999999993</v>
      </c>
      <c r="B7825" s="24">
        <v>43101</v>
      </c>
      <c r="C7825">
        <v>4</v>
      </c>
      <c r="D7825" s="13">
        <v>110</v>
      </c>
      <c r="E7825" s="13" t="s">
        <v>84</v>
      </c>
      <c r="F7825" s="17">
        <v>12667</v>
      </c>
      <c r="G7825" t="str">
        <f>_xlfn.XLOOKUP(tbl_GL[[#This Row],[Account_key]],tbl_COA[Account_key],tbl_COA[Class],"Not Found")</f>
        <v>Liabilities and Owners Equity</v>
      </c>
      <c r="H7825" t="str">
        <f>_xlfn.XLOOKUP(tbl_GL[[#This Row],[Account_key]],tbl_COA[Account_key],tbl_COA[SubClass],"Not Found")</f>
        <v>Liabilities</v>
      </c>
      <c r="I7825" t="str">
        <f>_xlfn.XLOOKUP(tbl_GL[[#This Row],[Account_key]],tbl_COA[Account_key],tbl_COA[SubClass2],"Not Found")</f>
        <v>Current Liabilities</v>
      </c>
      <c r="J7825" t="str">
        <f>_xlfn.XLOOKUP(tbl_GL[[#This Row],[Account_key]],tbl_COA[Account_key],tbl_COA[SubAccount],,0)</f>
        <v>Trade Payables</v>
      </c>
      <c r="K7825">
        <f>YEAR(tbl_GL[[#This Row],[Date]])</f>
        <v>2018</v>
      </c>
    </row>
    <row r="7826" spans="1:11" hidden="1" x14ac:dyDescent="0.35">
      <c r="A7826">
        <v>10.1</v>
      </c>
      <c r="B7826" s="24">
        <v>43101</v>
      </c>
      <c r="C7826">
        <v>4</v>
      </c>
      <c r="D7826" s="13">
        <v>100</v>
      </c>
      <c r="E7826" s="13" t="s">
        <v>103</v>
      </c>
      <c r="F7826" s="17">
        <v>13500</v>
      </c>
      <c r="G7826" t="str">
        <f>_xlfn.XLOOKUP(tbl_GL[[#This Row],[Account_key]],tbl_COA[Account_key],tbl_COA[Class],"Not Found")</f>
        <v>Assets</v>
      </c>
      <c r="H7826" t="str">
        <f>_xlfn.XLOOKUP(tbl_GL[[#This Row],[Account_key]],tbl_COA[Account_key],tbl_COA[SubClass],"Not Found")</f>
        <v>Assets</v>
      </c>
      <c r="I7826" t="str">
        <f>_xlfn.XLOOKUP(tbl_GL[[#This Row],[Account_key]],tbl_COA[Account_key],tbl_COA[SubClass2],"Not Found")</f>
        <v>Non-Current Assets</v>
      </c>
      <c r="J7826" t="str">
        <f>_xlfn.XLOOKUP(tbl_GL[[#This Row],[Account_key]],tbl_COA[Account_key],tbl_COA[SubAccount],,0)</f>
        <v>Patents and trademarks</v>
      </c>
      <c r="K7826">
        <f>YEAR(tbl_GL[[#This Row],[Date]])</f>
        <v>2018</v>
      </c>
    </row>
    <row r="7827" spans="1:11" hidden="1" x14ac:dyDescent="0.35">
      <c r="A7827">
        <v>10.199999999999999</v>
      </c>
      <c r="B7827" s="24">
        <v>43101</v>
      </c>
      <c r="C7827">
        <v>4</v>
      </c>
      <c r="D7827" s="13">
        <v>160</v>
      </c>
      <c r="E7827" s="13" t="s">
        <v>103</v>
      </c>
      <c r="F7827" s="17">
        <v>13500</v>
      </c>
      <c r="G7827" t="str">
        <f>_xlfn.XLOOKUP(tbl_GL[[#This Row],[Account_key]],tbl_COA[Account_key],tbl_COA[Class],"Not Found")</f>
        <v>Liabilities and Owners Equity</v>
      </c>
      <c r="H7827" t="str">
        <f>_xlfn.XLOOKUP(tbl_GL[[#This Row],[Account_key]],tbl_COA[Account_key],tbl_COA[SubClass],"Not Found")</f>
        <v>Liabilities</v>
      </c>
      <c r="I7827" t="str">
        <f>_xlfn.XLOOKUP(tbl_GL[[#This Row],[Account_key]],tbl_COA[Account_key],tbl_COA[SubClass2],"Not Found")</f>
        <v>Long Term Liabilities</v>
      </c>
      <c r="J7827" t="str">
        <f>_xlfn.XLOOKUP(tbl_GL[[#This Row],[Account_key]],tbl_COA[Account_key],tbl_COA[SubAccount],,0)</f>
        <v>Long Term Obligations</v>
      </c>
      <c r="K7827">
        <f>YEAR(tbl_GL[[#This Row],[Date]])</f>
        <v>2018</v>
      </c>
    </row>
    <row r="7828" spans="1:11" hidden="1" x14ac:dyDescent="0.35">
      <c r="A7828">
        <v>11.1</v>
      </c>
      <c r="B7828" s="24">
        <v>43101</v>
      </c>
      <c r="C7828">
        <v>4</v>
      </c>
      <c r="D7828" s="13">
        <v>90</v>
      </c>
      <c r="E7828" s="13" t="s">
        <v>102</v>
      </c>
      <c r="F7828" s="17">
        <v>270000</v>
      </c>
      <c r="G7828" t="str">
        <f>_xlfn.XLOOKUP(tbl_GL[[#This Row],[Account_key]],tbl_COA[Account_key],tbl_COA[Class],"Not Found")</f>
        <v>Assets</v>
      </c>
      <c r="H7828" t="str">
        <f>_xlfn.XLOOKUP(tbl_GL[[#This Row],[Account_key]],tbl_COA[Account_key],tbl_COA[SubClass],"Not Found")</f>
        <v>Assets</v>
      </c>
      <c r="I7828" t="str">
        <f>_xlfn.XLOOKUP(tbl_GL[[#This Row],[Account_key]],tbl_COA[Account_key],tbl_COA[SubClass2],"Not Found")</f>
        <v>Non-Current Assets</v>
      </c>
      <c r="J7828" t="str">
        <f>_xlfn.XLOOKUP(tbl_GL[[#This Row],[Account_key]],tbl_COA[Account_key],tbl_COA[SubAccount],,0)</f>
        <v>Office Furniture &amp; Equipment</v>
      </c>
      <c r="K7828">
        <f>YEAR(tbl_GL[[#This Row],[Date]])</f>
        <v>2018</v>
      </c>
    </row>
    <row r="7829" spans="1:11" hidden="1" x14ac:dyDescent="0.35">
      <c r="A7829">
        <v>11.2</v>
      </c>
      <c r="B7829" s="24">
        <v>43101</v>
      </c>
      <c r="C7829">
        <v>4</v>
      </c>
      <c r="D7829" s="13">
        <v>10</v>
      </c>
      <c r="E7829" s="13" t="s">
        <v>102</v>
      </c>
      <c r="F7829" s="17">
        <v>-270000</v>
      </c>
      <c r="G7829" t="str">
        <f>_xlfn.XLOOKUP(tbl_GL[[#This Row],[Account_key]],tbl_COA[Account_key],tbl_COA[Class],"Not Found")</f>
        <v>Assets</v>
      </c>
      <c r="H7829" t="str">
        <f>_xlfn.XLOOKUP(tbl_GL[[#This Row],[Account_key]],tbl_COA[Account_key],tbl_COA[SubClass],"Not Found")</f>
        <v>Assets</v>
      </c>
      <c r="I7829" t="str">
        <f>_xlfn.XLOOKUP(tbl_GL[[#This Row],[Account_key]],tbl_COA[Account_key],tbl_COA[SubClass2],"Not Found")</f>
        <v>Current Assets</v>
      </c>
      <c r="J7829" t="str">
        <f>_xlfn.XLOOKUP(tbl_GL[[#This Row],[Account_key]],tbl_COA[Account_key],tbl_COA[SubAccount],,0)</f>
        <v>Cash at Bank</v>
      </c>
      <c r="K7829">
        <f>YEAR(tbl_GL[[#This Row],[Date]])</f>
        <v>2018</v>
      </c>
    </row>
    <row r="7830" spans="1:11" hidden="1" x14ac:dyDescent="0.35">
      <c r="A7830">
        <v>12.1</v>
      </c>
      <c r="B7830" s="24">
        <v>43101</v>
      </c>
      <c r="C7830">
        <v>4</v>
      </c>
      <c r="D7830" s="13">
        <v>10</v>
      </c>
      <c r="E7830" s="13" t="s">
        <v>106</v>
      </c>
      <c r="F7830" s="17">
        <v>360000</v>
      </c>
      <c r="G7830" t="str">
        <f>_xlfn.XLOOKUP(tbl_GL[[#This Row],[Account_key]],tbl_COA[Account_key],tbl_COA[Class],"Not Found")</f>
        <v>Assets</v>
      </c>
      <c r="H7830" t="str">
        <f>_xlfn.XLOOKUP(tbl_GL[[#This Row],[Account_key]],tbl_COA[Account_key],tbl_COA[SubClass],"Not Found")</f>
        <v>Assets</v>
      </c>
      <c r="I7830" t="str">
        <f>_xlfn.XLOOKUP(tbl_GL[[#This Row],[Account_key]],tbl_COA[Account_key],tbl_COA[SubClass2],"Not Found")</f>
        <v>Current Assets</v>
      </c>
      <c r="J7830" t="str">
        <f>_xlfn.XLOOKUP(tbl_GL[[#This Row],[Account_key]],tbl_COA[Account_key],tbl_COA[SubAccount],,0)</f>
        <v>Cash at Bank</v>
      </c>
      <c r="K7830">
        <f>YEAR(tbl_GL[[#This Row],[Date]])</f>
        <v>2018</v>
      </c>
    </row>
    <row r="7831" spans="1:11" hidden="1" x14ac:dyDescent="0.35">
      <c r="A7831">
        <v>12.2</v>
      </c>
      <c r="B7831" s="24">
        <v>43101</v>
      </c>
      <c r="C7831">
        <v>4</v>
      </c>
      <c r="D7831" s="13">
        <v>180</v>
      </c>
      <c r="E7831" s="13" t="s">
        <v>106</v>
      </c>
      <c r="F7831" s="17">
        <v>360000</v>
      </c>
      <c r="G7831" t="str">
        <f>_xlfn.XLOOKUP(tbl_GL[[#This Row],[Account_key]],tbl_COA[Account_key],tbl_COA[Class],"Not Found")</f>
        <v>Liabilities and Owners Equity</v>
      </c>
      <c r="H7831" t="str">
        <f>_xlfn.XLOOKUP(tbl_GL[[#This Row],[Account_key]],tbl_COA[Account_key],tbl_COA[SubClass],"Not Found")</f>
        <v>Owners Equity</v>
      </c>
      <c r="I7831" t="str">
        <f>_xlfn.XLOOKUP(tbl_GL[[#This Row],[Account_key]],tbl_COA[Account_key],tbl_COA[SubClass2],"Not Found")</f>
        <v>Share Capital</v>
      </c>
      <c r="J7831" t="str">
        <f>_xlfn.XLOOKUP(tbl_GL[[#This Row],[Account_key]],tbl_COA[Account_key],tbl_COA[SubAccount],,0)</f>
        <v>Share Capital</v>
      </c>
      <c r="K7831">
        <f>YEAR(tbl_GL[[#This Row],[Date]])</f>
        <v>2018</v>
      </c>
    </row>
    <row r="7832" spans="1:11" hidden="1" x14ac:dyDescent="0.35">
      <c r="A7832">
        <v>13.1</v>
      </c>
      <c r="B7832" s="24">
        <v>43103</v>
      </c>
      <c r="C7832">
        <v>4</v>
      </c>
      <c r="D7832" s="13">
        <v>310</v>
      </c>
      <c r="E7832" s="13" t="s">
        <v>99</v>
      </c>
      <c r="F7832" s="17">
        <v>-22</v>
      </c>
      <c r="G7832" t="str">
        <f>_xlfn.XLOOKUP(tbl_GL[[#This Row],[Account_key]],tbl_COA[Account_key],tbl_COA[Class],"Not Found")</f>
        <v>Operating account</v>
      </c>
      <c r="H7832" t="str">
        <f>_xlfn.XLOOKUP(tbl_GL[[#This Row],[Account_key]],tbl_COA[Account_key],tbl_COA[SubClass],"Not Found")</f>
        <v>Operating Expenses</v>
      </c>
      <c r="I7832" t="str">
        <f>_xlfn.XLOOKUP(tbl_GL[[#This Row],[Account_key]],tbl_COA[Account_key],tbl_COA[SubClass2],"Not Found")</f>
        <v>Administration</v>
      </c>
      <c r="J7832" t="str">
        <f>_xlfn.XLOOKUP(tbl_GL[[#This Row],[Account_key]],tbl_COA[Account_key],tbl_COA[SubAccount],,0)</f>
        <v>Office Supplies</v>
      </c>
      <c r="K7832">
        <f>YEAR(tbl_GL[[#This Row],[Date]])</f>
        <v>2018</v>
      </c>
    </row>
    <row r="7833" spans="1:11" hidden="1" x14ac:dyDescent="0.35">
      <c r="A7833">
        <v>13.2</v>
      </c>
      <c r="B7833" s="24">
        <v>43103</v>
      </c>
      <c r="C7833">
        <v>4</v>
      </c>
      <c r="D7833" s="13">
        <v>20</v>
      </c>
      <c r="E7833" s="13" t="s">
        <v>99</v>
      </c>
      <c r="F7833" s="17">
        <v>-22</v>
      </c>
      <c r="G7833" t="str">
        <f>_xlfn.XLOOKUP(tbl_GL[[#This Row],[Account_key]],tbl_COA[Account_key],tbl_COA[Class],"Not Found")</f>
        <v>Assets</v>
      </c>
      <c r="H7833" t="str">
        <f>_xlfn.XLOOKUP(tbl_GL[[#This Row],[Account_key]],tbl_COA[Account_key],tbl_COA[SubClass],"Not Found")</f>
        <v>Assets</v>
      </c>
      <c r="I7833" t="str">
        <f>_xlfn.XLOOKUP(tbl_GL[[#This Row],[Account_key]],tbl_COA[Account_key],tbl_COA[SubClass2],"Not Found")</f>
        <v>Current Assets</v>
      </c>
      <c r="J7833" t="str">
        <f>_xlfn.XLOOKUP(tbl_GL[[#This Row],[Account_key]],tbl_COA[Account_key],tbl_COA[SubAccount],,0)</f>
        <v>Cash in hand</v>
      </c>
      <c r="K7833">
        <f>YEAR(tbl_GL[[#This Row],[Date]])</f>
        <v>2018</v>
      </c>
    </row>
    <row r="7834" spans="1:11" hidden="1" x14ac:dyDescent="0.35">
      <c r="A7834">
        <v>14.1</v>
      </c>
      <c r="B7834" s="24">
        <v>43105</v>
      </c>
      <c r="C7834">
        <v>4</v>
      </c>
      <c r="D7834" s="13">
        <v>230</v>
      </c>
      <c r="E7834" s="13" t="s">
        <v>4</v>
      </c>
      <c r="F7834" s="17">
        <v>-250</v>
      </c>
      <c r="G7834" t="str">
        <f>_xlfn.XLOOKUP(tbl_GL[[#This Row],[Account_key]],tbl_COA[Account_key],tbl_COA[Class],"Not Found")</f>
        <v>Trading account</v>
      </c>
      <c r="H7834" t="str">
        <f>_xlfn.XLOOKUP(tbl_GL[[#This Row],[Account_key]],tbl_COA[Account_key],tbl_COA[SubClass],"Not Found")</f>
        <v>Cost of Sales</v>
      </c>
      <c r="I7834" t="str">
        <f>_xlfn.XLOOKUP(tbl_GL[[#This Row],[Account_key]],tbl_COA[Account_key],tbl_COA[SubClass2],"Not Found")</f>
        <v>Cost of Sales</v>
      </c>
      <c r="J7834" t="str">
        <f>_xlfn.XLOOKUP(tbl_GL[[#This Row],[Account_key]],tbl_COA[Account_key],tbl_COA[SubAccount],,0)</f>
        <v>Cost of Sales</v>
      </c>
      <c r="K7834">
        <f>YEAR(tbl_GL[[#This Row],[Date]])</f>
        <v>2018</v>
      </c>
    </row>
    <row r="7835" spans="1:11" hidden="1" x14ac:dyDescent="0.35">
      <c r="A7835">
        <v>14.2</v>
      </c>
      <c r="B7835" s="24">
        <v>43105</v>
      </c>
      <c r="C7835">
        <v>4</v>
      </c>
      <c r="D7835" s="13">
        <v>60</v>
      </c>
      <c r="E7835" s="13" t="s">
        <v>4</v>
      </c>
      <c r="F7835" s="17">
        <v>-250</v>
      </c>
      <c r="G7835" t="str">
        <f>_xlfn.XLOOKUP(tbl_GL[[#This Row],[Account_key]],tbl_COA[Account_key],tbl_COA[Class],"Not Found")</f>
        <v>Assets</v>
      </c>
      <c r="H7835" t="str">
        <f>_xlfn.XLOOKUP(tbl_GL[[#This Row],[Account_key]],tbl_COA[Account_key],tbl_COA[SubClass],"Not Found")</f>
        <v>Assets</v>
      </c>
      <c r="I7835" t="str">
        <f>_xlfn.XLOOKUP(tbl_GL[[#This Row],[Account_key]],tbl_COA[Account_key],tbl_COA[SubClass2],"Not Found")</f>
        <v>Current Assets</v>
      </c>
      <c r="J7835" t="str">
        <f>_xlfn.XLOOKUP(tbl_GL[[#This Row],[Account_key]],tbl_COA[Account_key],tbl_COA[SubAccount],,0)</f>
        <v>Inventory</v>
      </c>
      <c r="K7835">
        <f>YEAR(tbl_GL[[#This Row],[Date]])</f>
        <v>2018</v>
      </c>
    </row>
    <row r="7836" spans="1:11" hidden="1" x14ac:dyDescent="0.35">
      <c r="A7836">
        <v>15.1</v>
      </c>
      <c r="B7836" s="24">
        <v>43105</v>
      </c>
      <c r="C7836">
        <v>4</v>
      </c>
      <c r="D7836" s="13">
        <v>210</v>
      </c>
      <c r="E7836" s="13" t="s">
        <v>8</v>
      </c>
      <c r="F7836" s="17">
        <v>659</v>
      </c>
      <c r="G7836" t="str">
        <f>_xlfn.XLOOKUP(tbl_GL[[#This Row],[Account_key]],tbl_COA[Account_key],tbl_COA[Class],"Not Found")</f>
        <v>Trading account</v>
      </c>
      <c r="H7836" t="str">
        <f>_xlfn.XLOOKUP(tbl_GL[[#This Row],[Account_key]],tbl_COA[Account_key],tbl_COA[SubClass],"Not Found")</f>
        <v>Sales</v>
      </c>
      <c r="I7836" t="str">
        <f>_xlfn.XLOOKUP(tbl_GL[[#This Row],[Account_key]],tbl_COA[Account_key],tbl_COA[SubClass2],"Not Found")</f>
        <v>Sales</v>
      </c>
      <c r="J7836" t="str">
        <f>_xlfn.XLOOKUP(tbl_GL[[#This Row],[Account_key]],tbl_COA[Account_key],tbl_COA[SubAccount],,0)</f>
        <v>Sales</v>
      </c>
      <c r="K7836">
        <f>YEAR(tbl_GL[[#This Row],[Date]])</f>
        <v>2018</v>
      </c>
    </row>
    <row r="7837" spans="1:11" hidden="1" x14ac:dyDescent="0.35">
      <c r="A7837">
        <v>15.2</v>
      </c>
      <c r="B7837" s="24">
        <v>43105</v>
      </c>
      <c r="C7837">
        <v>4</v>
      </c>
      <c r="D7837" s="13">
        <v>30</v>
      </c>
      <c r="E7837" s="13" t="s">
        <v>8</v>
      </c>
      <c r="F7837" s="17">
        <v>659</v>
      </c>
      <c r="G7837" t="str">
        <f>_xlfn.XLOOKUP(tbl_GL[[#This Row],[Account_key]],tbl_COA[Account_key],tbl_COA[Class],"Not Found")</f>
        <v>Assets</v>
      </c>
      <c r="H7837" t="str">
        <f>_xlfn.XLOOKUP(tbl_GL[[#This Row],[Account_key]],tbl_COA[Account_key],tbl_COA[SubClass],"Not Found")</f>
        <v>Assets</v>
      </c>
      <c r="I7837" t="str">
        <f>_xlfn.XLOOKUP(tbl_GL[[#This Row],[Account_key]],tbl_COA[Account_key],tbl_COA[SubClass2],"Not Found")</f>
        <v>Current Assets</v>
      </c>
      <c r="J7837" t="str">
        <f>_xlfn.XLOOKUP(tbl_GL[[#This Row],[Account_key]],tbl_COA[Account_key],tbl_COA[SubAccount],,0)</f>
        <v>Trade Receivables</v>
      </c>
      <c r="K7837">
        <f>YEAR(tbl_GL[[#This Row],[Date]])</f>
        <v>2018</v>
      </c>
    </row>
    <row r="7838" spans="1:11" hidden="1" x14ac:dyDescent="0.35">
      <c r="A7838">
        <v>16.100000000000001</v>
      </c>
      <c r="B7838" s="24">
        <v>43105</v>
      </c>
      <c r="C7838">
        <v>4</v>
      </c>
      <c r="D7838" s="13">
        <v>260</v>
      </c>
      <c r="E7838" s="13" t="s">
        <v>97</v>
      </c>
      <c r="F7838" s="17">
        <v>-1697</v>
      </c>
      <c r="G7838" t="str">
        <f>_xlfn.XLOOKUP(tbl_GL[[#This Row],[Account_key]],tbl_COA[Account_key],tbl_COA[Class],"Not Found")</f>
        <v>Operating account</v>
      </c>
      <c r="H7838" t="str">
        <f>_xlfn.XLOOKUP(tbl_GL[[#This Row],[Account_key]],tbl_COA[Account_key],tbl_COA[SubClass],"Not Found")</f>
        <v>Operating Expenses</v>
      </c>
      <c r="I7838" t="str">
        <f>_xlfn.XLOOKUP(tbl_GL[[#This Row],[Account_key]],tbl_COA[Account_key],tbl_COA[SubClass2],"Not Found")</f>
        <v>Marketing</v>
      </c>
      <c r="J7838" t="str">
        <f>_xlfn.XLOOKUP(tbl_GL[[#This Row],[Account_key]],tbl_COA[Account_key],tbl_COA[SubAccount],,0)</f>
        <v>Commissions</v>
      </c>
      <c r="K7838">
        <f>YEAR(tbl_GL[[#This Row],[Date]])</f>
        <v>2018</v>
      </c>
    </row>
    <row r="7839" spans="1:11" hidden="1" x14ac:dyDescent="0.35">
      <c r="A7839">
        <v>16.2</v>
      </c>
      <c r="B7839" s="24">
        <v>43105</v>
      </c>
      <c r="C7839">
        <v>4</v>
      </c>
      <c r="D7839" s="13">
        <v>120</v>
      </c>
      <c r="E7839" s="13" t="s">
        <v>97</v>
      </c>
      <c r="F7839" s="17">
        <v>1697</v>
      </c>
      <c r="G7839" t="str">
        <f>_xlfn.XLOOKUP(tbl_GL[[#This Row],[Account_key]],tbl_COA[Account_key],tbl_COA[Class],"Not Found")</f>
        <v>Liabilities and Owners Equity</v>
      </c>
      <c r="H7839" t="str">
        <f>_xlfn.XLOOKUP(tbl_GL[[#This Row],[Account_key]],tbl_COA[Account_key],tbl_COA[SubClass],"Not Found")</f>
        <v>Liabilities</v>
      </c>
      <c r="I7839" t="str">
        <f>_xlfn.XLOOKUP(tbl_GL[[#This Row],[Account_key]],tbl_COA[Account_key],tbl_COA[SubClass2],"Not Found")</f>
        <v>Current Liabilities</v>
      </c>
      <c r="J7839" t="str">
        <f>_xlfn.XLOOKUP(tbl_GL[[#This Row],[Account_key]],tbl_COA[Account_key],tbl_COA[SubAccount],,0)</f>
        <v>Accrued Expenses</v>
      </c>
      <c r="K7839">
        <f>YEAR(tbl_GL[[#This Row],[Date]])</f>
        <v>2018</v>
      </c>
    </row>
    <row r="7840" spans="1:11" hidden="1" x14ac:dyDescent="0.35">
      <c r="A7840">
        <v>17.100000000000001</v>
      </c>
      <c r="B7840" s="24">
        <v>43105</v>
      </c>
      <c r="C7840">
        <v>4</v>
      </c>
      <c r="D7840" s="13">
        <v>10</v>
      </c>
      <c r="E7840" s="13" t="s">
        <v>107</v>
      </c>
      <c r="F7840" s="17">
        <v>22500</v>
      </c>
      <c r="G7840" t="str">
        <f>_xlfn.XLOOKUP(tbl_GL[[#This Row],[Account_key]],tbl_COA[Account_key],tbl_COA[Class],"Not Found")</f>
        <v>Assets</v>
      </c>
      <c r="H7840" t="str">
        <f>_xlfn.XLOOKUP(tbl_GL[[#This Row],[Account_key]],tbl_COA[Account_key],tbl_COA[SubClass],"Not Found")</f>
        <v>Assets</v>
      </c>
      <c r="I7840" t="str">
        <f>_xlfn.XLOOKUP(tbl_GL[[#This Row],[Account_key]],tbl_COA[Account_key],tbl_COA[SubClass2],"Not Found")</f>
        <v>Current Assets</v>
      </c>
      <c r="J7840" t="str">
        <f>_xlfn.XLOOKUP(tbl_GL[[#This Row],[Account_key]],tbl_COA[Account_key],tbl_COA[SubAccount],,0)</f>
        <v>Cash at Bank</v>
      </c>
      <c r="K7840">
        <f>YEAR(tbl_GL[[#This Row],[Date]])</f>
        <v>2018</v>
      </c>
    </row>
    <row r="7841" spans="1:11" hidden="1" x14ac:dyDescent="0.35">
      <c r="A7841">
        <v>17.2</v>
      </c>
      <c r="B7841" s="24">
        <v>43105</v>
      </c>
      <c r="C7841">
        <v>4</v>
      </c>
      <c r="D7841" s="13">
        <v>160</v>
      </c>
      <c r="E7841" s="13" t="s">
        <v>107</v>
      </c>
      <c r="F7841" s="17">
        <v>22500</v>
      </c>
      <c r="G7841" t="str">
        <f>_xlfn.XLOOKUP(tbl_GL[[#This Row],[Account_key]],tbl_COA[Account_key],tbl_COA[Class],"Not Found")</f>
        <v>Liabilities and Owners Equity</v>
      </c>
      <c r="H7841" t="str">
        <f>_xlfn.XLOOKUP(tbl_GL[[#This Row],[Account_key]],tbl_COA[Account_key],tbl_COA[SubClass],"Not Found")</f>
        <v>Liabilities</v>
      </c>
      <c r="I7841" t="str">
        <f>_xlfn.XLOOKUP(tbl_GL[[#This Row],[Account_key]],tbl_COA[Account_key],tbl_COA[SubClass2],"Not Found")</f>
        <v>Long Term Liabilities</v>
      </c>
      <c r="J7841" t="str">
        <f>_xlfn.XLOOKUP(tbl_GL[[#This Row],[Account_key]],tbl_COA[Account_key],tbl_COA[SubAccount],,0)</f>
        <v>Long Term Obligations</v>
      </c>
      <c r="K7841">
        <f>YEAR(tbl_GL[[#This Row],[Date]])</f>
        <v>2018</v>
      </c>
    </row>
    <row r="7842" spans="1:11" hidden="1" x14ac:dyDescent="0.35">
      <c r="A7842">
        <v>18.100000000000001</v>
      </c>
      <c r="B7842" s="24">
        <v>43109</v>
      </c>
      <c r="C7842">
        <v>4</v>
      </c>
      <c r="D7842" s="13">
        <v>300</v>
      </c>
      <c r="E7842" s="13" t="s">
        <v>97</v>
      </c>
      <c r="F7842" s="17">
        <v>-1433</v>
      </c>
      <c r="G7842" t="str">
        <f>_xlfn.XLOOKUP(tbl_GL[[#This Row],[Account_key]],tbl_COA[Account_key],tbl_COA[Class],"Not Found")</f>
        <v>Operating account</v>
      </c>
      <c r="H7842" t="str">
        <f>_xlfn.XLOOKUP(tbl_GL[[#This Row],[Account_key]],tbl_COA[Account_key],tbl_COA[SubClass],"Not Found")</f>
        <v>Operating Expenses</v>
      </c>
      <c r="I7842" t="str">
        <f>_xlfn.XLOOKUP(tbl_GL[[#This Row],[Account_key]],tbl_COA[Account_key],tbl_COA[SubClass2],"Not Found")</f>
        <v>Administration</v>
      </c>
      <c r="J7842" t="str">
        <f>_xlfn.XLOOKUP(tbl_GL[[#This Row],[Account_key]],tbl_COA[Account_key],tbl_COA[SubAccount],,0)</f>
        <v>Entertainment</v>
      </c>
      <c r="K7842">
        <f>YEAR(tbl_GL[[#This Row],[Date]])</f>
        <v>2018</v>
      </c>
    </row>
    <row r="7843" spans="1:11" hidden="1" x14ac:dyDescent="0.35">
      <c r="A7843">
        <v>18.2</v>
      </c>
      <c r="B7843" s="24">
        <v>43109</v>
      </c>
      <c r="C7843">
        <v>4</v>
      </c>
      <c r="D7843" s="13">
        <v>120</v>
      </c>
      <c r="E7843" s="13" t="s">
        <v>97</v>
      </c>
      <c r="F7843" s="17">
        <v>1433</v>
      </c>
      <c r="G7843" t="str">
        <f>_xlfn.XLOOKUP(tbl_GL[[#This Row],[Account_key]],tbl_COA[Account_key],tbl_COA[Class],"Not Found")</f>
        <v>Liabilities and Owners Equity</v>
      </c>
      <c r="H7843" t="str">
        <f>_xlfn.XLOOKUP(tbl_GL[[#This Row],[Account_key]],tbl_COA[Account_key],tbl_COA[SubClass],"Not Found")</f>
        <v>Liabilities</v>
      </c>
      <c r="I7843" t="str">
        <f>_xlfn.XLOOKUP(tbl_GL[[#This Row],[Account_key]],tbl_COA[Account_key],tbl_COA[SubClass2],"Not Found")</f>
        <v>Current Liabilities</v>
      </c>
      <c r="J7843" t="str">
        <f>_xlfn.XLOOKUP(tbl_GL[[#This Row],[Account_key]],tbl_COA[Account_key],tbl_COA[SubAccount],,0)</f>
        <v>Accrued Expenses</v>
      </c>
      <c r="K7843">
        <f>YEAR(tbl_GL[[#This Row],[Date]])</f>
        <v>2018</v>
      </c>
    </row>
    <row r="7844" spans="1:11" hidden="1" x14ac:dyDescent="0.35">
      <c r="A7844">
        <v>19.100000000000001</v>
      </c>
      <c r="B7844" s="24">
        <v>43113</v>
      </c>
      <c r="C7844">
        <v>4</v>
      </c>
      <c r="D7844" s="13">
        <v>230</v>
      </c>
      <c r="E7844" s="13" t="s">
        <v>4</v>
      </c>
      <c r="F7844" s="17">
        <v>-738</v>
      </c>
      <c r="G7844" t="str">
        <f>_xlfn.XLOOKUP(tbl_GL[[#This Row],[Account_key]],tbl_COA[Account_key],tbl_COA[Class],"Not Found")</f>
        <v>Trading account</v>
      </c>
      <c r="H7844" t="str">
        <f>_xlfn.XLOOKUP(tbl_GL[[#This Row],[Account_key]],tbl_COA[Account_key],tbl_COA[SubClass],"Not Found")</f>
        <v>Cost of Sales</v>
      </c>
      <c r="I7844" t="str">
        <f>_xlfn.XLOOKUP(tbl_GL[[#This Row],[Account_key]],tbl_COA[Account_key],tbl_COA[SubClass2],"Not Found")</f>
        <v>Cost of Sales</v>
      </c>
      <c r="J7844" t="str">
        <f>_xlfn.XLOOKUP(tbl_GL[[#This Row],[Account_key]],tbl_COA[Account_key],tbl_COA[SubAccount],,0)</f>
        <v>Cost of Sales</v>
      </c>
      <c r="K7844">
        <f>YEAR(tbl_GL[[#This Row],[Date]])</f>
        <v>2018</v>
      </c>
    </row>
    <row r="7845" spans="1:11" hidden="1" x14ac:dyDescent="0.35">
      <c r="A7845">
        <v>19.2</v>
      </c>
      <c r="B7845" s="24">
        <v>43113</v>
      </c>
      <c r="C7845">
        <v>4</v>
      </c>
      <c r="D7845" s="13">
        <v>60</v>
      </c>
      <c r="E7845" s="13" t="s">
        <v>4</v>
      </c>
      <c r="F7845" s="17">
        <v>-738</v>
      </c>
      <c r="G7845" t="str">
        <f>_xlfn.XLOOKUP(tbl_GL[[#This Row],[Account_key]],tbl_COA[Account_key],tbl_COA[Class],"Not Found")</f>
        <v>Assets</v>
      </c>
      <c r="H7845" t="str">
        <f>_xlfn.XLOOKUP(tbl_GL[[#This Row],[Account_key]],tbl_COA[Account_key],tbl_COA[SubClass],"Not Found")</f>
        <v>Assets</v>
      </c>
      <c r="I7845" t="str">
        <f>_xlfn.XLOOKUP(tbl_GL[[#This Row],[Account_key]],tbl_COA[Account_key],tbl_COA[SubClass2],"Not Found")</f>
        <v>Current Assets</v>
      </c>
      <c r="J7845" t="str">
        <f>_xlfn.XLOOKUP(tbl_GL[[#This Row],[Account_key]],tbl_COA[Account_key],tbl_COA[SubAccount],,0)</f>
        <v>Inventory</v>
      </c>
      <c r="K7845">
        <f>YEAR(tbl_GL[[#This Row],[Date]])</f>
        <v>2018</v>
      </c>
    </row>
    <row r="7846" spans="1:11" hidden="1" x14ac:dyDescent="0.35">
      <c r="A7846">
        <v>20.100000000000001</v>
      </c>
      <c r="B7846" s="24">
        <v>43113</v>
      </c>
      <c r="C7846">
        <v>4</v>
      </c>
      <c r="D7846" s="13">
        <v>260</v>
      </c>
      <c r="E7846" s="13" t="s">
        <v>97</v>
      </c>
      <c r="F7846" s="17">
        <v>-1800</v>
      </c>
      <c r="G7846" t="str">
        <f>_xlfn.XLOOKUP(tbl_GL[[#This Row],[Account_key]],tbl_COA[Account_key],tbl_COA[Class],"Not Found")</f>
        <v>Operating account</v>
      </c>
      <c r="H7846" t="str">
        <f>_xlfn.XLOOKUP(tbl_GL[[#This Row],[Account_key]],tbl_COA[Account_key],tbl_COA[SubClass],"Not Found")</f>
        <v>Operating Expenses</v>
      </c>
      <c r="I7846" t="str">
        <f>_xlfn.XLOOKUP(tbl_GL[[#This Row],[Account_key]],tbl_COA[Account_key],tbl_COA[SubClass2],"Not Found")</f>
        <v>Marketing</v>
      </c>
      <c r="J7846" t="str">
        <f>_xlfn.XLOOKUP(tbl_GL[[#This Row],[Account_key]],tbl_COA[Account_key],tbl_COA[SubAccount],,0)</f>
        <v>Commissions</v>
      </c>
      <c r="K7846">
        <f>YEAR(tbl_GL[[#This Row],[Date]])</f>
        <v>2018</v>
      </c>
    </row>
    <row r="7847" spans="1:11" hidden="1" x14ac:dyDescent="0.35">
      <c r="A7847">
        <v>20.2</v>
      </c>
      <c r="B7847" s="24">
        <v>43113</v>
      </c>
      <c r="C7847">
        <v>4</v>
      </c>
      <c r="D7847" s="13">
        <v>120</v>
      </c>
      <c r="E7847" s="13" t="s">
        <v>97</v>
      </c>
      <c r="F7847" s="17">
        <v>1800</v>
      </c>
      <c r="G7847" t="str">
        <f>_xlfn.XLOOKUP(tbl_GL[[#This Row],[Account_key]],tbl_COA[Account_key],tbl_COA[Class],"Not Found")</f>
        <v>Liabilities and Owners Equity</v>
      </c>
      <c r="H7847" t="str">
        <f>_xlfn.XLOOKUP(tbl_GL[[#This Row],[Account_key]],tbl_COA[Account_key],tbl_COA[SubClass],"Not Found")</f>
        <v>Liabilities</v>
      </c>
      <c r="I7847" t="str">
        <f>_xlfn.XLOOKUP(tbl_GL[[#This Row],[Account_key]],tbl_COA[Account_key],tbl_COA[SubClass2],"Not Found")</f>
        <v>Current Liabilities</v>
      </c>
      <c r="J7847" t="str">
        <f>_xlfn.XLOOKUP(tbl_GL[[#This Row],[Account_key]],tbl_COA[Account_key],tbl_COA[SubAccount],,0)</f>
        <v>Accrued Expenses</v>
      </c>
      <c r="K7847">
        <f>YEAR(tbl_GL[[#This Row],[Date]])</f>
        <v>2018</v>
      </c>
    </row>
    <row r="7848" spans="1:11" hidden="1" x14ac:dyDescent="0.35">
      <c r="A7848">
        <v>21.1</v>
      </c>
      <c r="B7848" s="24">
        <v>43113</v>
      </c>
      <c r="C7848">
        <v>4</v>
      </c>
      <c r="D7848" s="13">
        <v>210</v>
      </c>
      <c r="E7848" s="13" t="s">
        <v>7</v>
      </c>
      <c r="F7848" s="17">
        <v>1812</v>
      </c>
      <c r="G7848" t="str">
        <f>_xlfn.XLOOKUP(tbl_GL[[#This Row],[Account_key]],tbl_COA[Account_key],tbl_COA[Class],"Not Found")</f>
        <v>Trading account</v>
      </c>
      <c r="H7848" t="str">
        <f>_xlfn.XLOOKUP(tbl_GL[[#This Row],[Account_key]],tbl_COA[Account_key],tbl_COA[SubClass],"Not Found")</f>
        <v>Sales</v>
      </c>
      <c r="I7848" t="str">
        <f>_xlfn.XLOOKUP(tbl_GL[[#This Row],[Account_key]],tbl_COA[Account_key],tbl_COA[SubClass2],"Not Found")</f>
        <v>Sales</v>
      </c>
      <c r="J7848" t="str">
        <f>_xlfn.XLOOKUP(tbl_GL[[#This Row],[Account_key]],tbl_COA[Account_key],tbl_COA[SubAccount],,0)</f>
        <v>Sales</v>
      </c>
      <c r="K7848">
        <f>YEAR(tbl_GL[[#This Row],[Date]])</f>
        <v>2018</v>
      </c>
    </row>
    <row r="7849" spans="1:11" hidden="1" x14ac:dyDescent="0.35">
      <c r="A7849">
        <v>21.2</v>
      </c>
      <c r="B7849" s="24">
        <v>43113</v>
      </c>
      <c r="C7849">
        <v>4</v>
      </c>
      <c r="D7849" s="13">
        <v>10</v>
      </c>
      <c r="E7849" s="13" t="s">
        <v>7</v>
      </c>
      <c r="F7849" s="17">
        <v>1812</v>
      </c>
      <c r="G7849" t="str">
        <f>_xlfn.XLOOKUP(tbl_GL[[#This Row],[Account_key]],tbl_COA[Account_key],tbl_COA[Class],"Not Found")</f>
        <v>Assets</v>
      </c>
      <c r="H7849" t="str">
        <f>_xlfn.XLOOKUP(tbl_GL[[#This Row],[Account_key]],tbl_COA[Account_key],tbl_COA[SubClass],"Not Found")</f>
        <v>Assets</v>
      </c>
      <c r="I7849" t="str">
        <f>_xlfn.XLOOKUP(tbl_GL[[#This Row],[Account_key]],tbl_COA[Account_key],tbl_COA[SubClass2],"Not Found")</f>
        <v>Current Assets</v>
      </c>
      <c r="J7849" t="str">
        <f>_xlfn.XLOOKUP(tbl_GL[[#This Row],[Account_key]],tbl_COA[Account_key],tbl_COA[SubAccount],,0)</f>
        <v>Cash at Bank</v>
      </c>
      <c r="K7849">
        <f>YEAR(tbl_GL[[#This Row],[Date]])</f>
        <v>2018</v>
      </c>
    </row>
    <row r="7850" spans="1:11" hidden="1" x14ac:dyDescent="0.35">
      <c r="A7850">
        <v>22.1</v>
      </c>
      <c r="B7850" s="24">
        <v>43113</v>
      </c>
      <c r="C7850">
        <v>4</v>
      </c>
      <c r="D7850" s="13">
        <v>230</v>
      </c>
      <c r="E7850" s="13" t="s">
        <v>4</v>
      </c>
      <c r="F7850" s="17">
        <v>-2925</v>
      </c>
      <c r="G7850" t="str">
        <f>_xlfn.XLOOKUP(tbl_GL[[#This Row],[Account_key]],tbl_COA[Account_key],tbl_COA[Class],"Not Found")</f>
        <v>Trading account</v>
      </c>
      <c r="H7850" t="str">
        <f>_xlfn.XLOOKUP(tbl_GL[[#This Row],[Account_key]],tbl_COA[Account_key],tbl_COA[SubClass],"Not Found")</f>
        <v>Cost of Sales</v>
      </c>
      <c r="I7850" t="str">
        <f>_xlfn.XLOOKUP(tbl_GL[[#This Row],[Account_key]],tbl_COA[Account_key],tbl_COA[SubClass2],"Not Found")</f>
        <v>Cost of Sales</v>
      </c>
      <c r="J7850" t="str">
        <f>_xlfn.XLOOKUP(tbl_GL[[#This Row],[Account_key]],tbl_COA[Account_key],tbl_COA[SubAccount],,0)</f>
        <v>Cost of Sales</v>
      </c>
      <c r="K7850">
        <f>YEAR(tbl_GL[[#This Row],[Date]])</f>
        <v>2018</v>
      </c>
    </row>
    <row r="7851" spans="1:11" hidden="1" x14ac:dyDescent="0.35">
      <c r="A7851">
        <v>22.2</v>
      </c>
      <c r="B7851" s="24">
        <v>43113</v>
      </c>
      <c r="C7851">
        <v>4</v>
      </c>
      <c r="D7851" s="13">
        <v>60</v>
      </c>
      <c r="E7851" s="13" t="s">
        <v>4</v>
      </c>
      <c r="F7851" s="17">
        <v>-2925</v>
      </c>
      <c r="G7851" t="str">
        <f>_xlfn.XLOOKUP(tbl_GL[[#This Row],[Account_key]],tbl_COA[Account_key],tbl_COA[Class],"Not Found")</f>
        <v>Assets</v>
      </c>
      <c r="H7851" t="str">
        <f>_xlfn.XLOOKUP(tbl_GL[[#This Row],[Account_key]],tbl_COA[Account_key],tbl_COA[SubClass],"Not Found")</f>
        <v>Assets</v>
      </c>
      <c r="I7851" t="str">
        <f>_xlfn.XLOOKUP(tbl_GL[[#This Row],[Account_key]],tbl_COA[Account_key],tbl_COA[SubClass2],"Not Found")</f>
        <v>Current Assets</v>
      </c>
      <c r="J7851" t="str">
        <f>_xlfn.XLOOKUP(tbl_GL[[#This Row],[Account_key]],tbl_COA[Account_key],tbl_COA[SubAccount],,0)</f>
        <v>Inventory</v>
      </c>
      <c r="K7851">
        <f>YEAR(tbl_GL[[#This Row],[Date]])</f>
        <v>2018</v>
      </c>
    </row>
    <row r="7852" spans="1:11" hidden="1" x14ac:dyDescent="0.35">
      <c r="A7852">
        <v>23.1</v>
      </c>
      <c r="B7852" s="24">
        <v>43113</v>
      </c>
      <c r="C7852">
        <v>4</v>
      </c>
      <c r="D7852" s="13">
        <v>210</v>
      </c>
      <c r="E7852" s="13" t="s">
        <v>8</v>
      </c>
      <c r="F7852" s="17">
        <v>7697</v>
      </c>
      <c r="G7852" t="str">
        <f>_xlfn.XLOOKUP(tbl_GL[[#This Row],[Account_key]],tbl_COA[Account_key],tbl_COA[Class],"Not Found")</f>
        <v>Trading account</v>
      </c>
      <c r="H7852" t="str">
        <f>_xlfn.XLOOKUP(tbl_GL[[#This Row],[Account_key]],tbl_COA[Account_key],tbl_COA[SubClass],"Not Found")</f>
        <v>Sales</v>
      </c>
      <c r="I7852" t="str">
        <f>_xlfn.XLOOKUP(tbl_GL[[#This Row],[Account_key]],tbl_COA[Account_key],tbl_COA[SubClass2],"Not Found")</f>
        <v>Sales</v>
      </c>
      <c r="J7852" t="str">
        <f>_xlfn.XLOOKUP(tbl_GL[[#This Row],[Account_key]],tbl_COA[Account_key],tbl_COA[SubAccount],,0)</f>
        <v>Sales</v>
      </c>
      <c r="K7852">
        <f>YEAR(tbl_GL[[#This Row],[Date]])</f>
        <v>2018</v>
      </c>
    </row>
    <row r="7853" spans="1:11" hidden="1" x14ac:dyDescent="0.35">
      <c r="A7853">
        <v>23.2</v>
      </c>
      <c r="B7853" s="24">
        <v>43113</v>
      </c>
      <c r="C7853">
        <v>4</v>
      </c>
      <c r="D7853" s="13">
        <v>30</v>
      </c>
      <c r="E7853" s="13" t="s">
        <v>8</v>
      </c>
      <c r="F7853" s="17">
        <v>7697</v>
      </c>
      <c r="G7853" t="str">
        <f>_xlfn.XLOOKUP(tbl_GL[[#This Row],[Account_key]],tbl_COA[Account_key],tbl_COA[Class],"Not Found")</f>
        <v>Assets</v>
      </c>
      <c r="H7853" t="str">
        <f>_xlfn.XLOOKUP(tbl_GL[[#This Row],[Account_key]],tbl_COA[Account_key],tbl_COA[SubClass],"Not Found")</f>
        <v>Assets</v>
      </c>
      <c r="I7853" t="str">
        <f>_xlfn.XLOOKUP(tbl_GL[[#This Row],[Account_key]],tbl_COA[Account_key],tbl_COA[SubClass2],"Not Found")</f>
        <v>Current Assets</v>
      </c>
      <c r="J7853" t="str">
        <f>_xlfn.XLOOKUP(tbl_GL[[#This Row],[Account_key]],tbl_COA[Account_key],tbl_COA[SubAccount],,0)</f>
        <v>Trade Receivables</v>
      </c>
      <c r="K7853">
        <f>YEAR(tbl_GL[[#This Row],[Date]])</f>
        <v>2018</v>
      </c>
    </row>
    <row r="7854" spans="1:11" hidden="1" x14ac:dyDescent="0.35">
      <c r="A7854">
        <v>24.1</v>
      </c>
      <c r="B7854" s="24">
        <v>43116</v>
      </c>
      <c r="C7854">
        <v>4</v>
      </c>
      <c r="D7854" s="13">
        <v>280</v>
      </c>
      <c r="E7854" s="13" t="s">
        <v>97</v>
      </c>
      <c r="F7854" s="17">
        <v>-1752</v>
      </c>
      <c r="G7854" t="str">
        <f>_xlfn.XLOOKUP(tbl_GL[[#This Row],[Account_key]],tbl_COA[Account_key],tbl_COA[Class],"Not Found")</f>
        <v>Operating account</v>
      </c>
      <c r="H7854" t="str">
        <f>_xlfn.XLOOKUP(tbl_GL[[#This Row],[Account_key]],tbl_COA[Account_key],tbl_COA[SubClass],"Not Found")</f>
        <v>Operating Expenses</v>
      </c>
      <c r="I7854" t="str">
        <f>_xlfn.XLOOKUP(tbl_GL[[#This Row],[Account_key]],tbl_COA[Account_key],tbl_COA[SubClass2],"Not Found")</f>
        <v>Marketing</v>
      </c>
      <c r="J7854" t="str">
        <f>_xlfn.XLOOKUP(tbl_GL[[#This Row],[Account_key]],tbl_COA[Account_key],tbl_COA[SubAccount],,0)</f>
        <v>Advertisements</v>
      </c>
      <c r="K7854">
        <f>YEAR(tbl_GL[[#This Row],[Date]])</f>
        <v>2018</v>
      </c>
    </row>
    <row r="7855" spans="1:11" hidden="1" x14ac:dyDescent="0.35">
      <c r="A7855">
        <v>24.2</v>
      </c>
      <c r="B7855" s="24">
        <v>43116</v>
      </c>
      <c r="C7855">
        <v>4</v>
      </c>
      <c r="D7855" s="13">
        <v>120</v>
      </c>
      <c r="E7855" s="13" t="s">
        <v>97</v>
      </c>
      <c r="F7855" s="17">
        <v>1752</v>
      </c>
      <c r="G7855" t="str">
        <f>_xlfn.XLOOKUP(tbl_GL[[#This Row],[Account_key]],tbl_COA[Account_key],tbl_COA[Class],"Not Found")</f>
        <v>Liabilities and Owners Equity</v>
      </c>
      <c r="H7855" t="str">
        <f>_xlfn.XLOOKUP(tbl_GL[[#This Row],[Account_key]],tbl_COA[Account_key],tbl_COA[SubClass],"Not Found")</f>
        <v>Liabilities</v>
      </c>
      <c r="I7855" t="str">
        <f>_xlfn.XLOOKUP(tbl_GL[[#This Row],[Account_key]],tbl_COA[Account_key],tbl_COA[SubClass2],"Not Found")</f>
        <v>Current Liabilities</v>
      </c>
      <c r="J7855" t="str">
        <f>_xlfn.XLOOKUP(tbl_GL[[#This Row],[Account_key]],tbl_COA[Account_key],tbl_COA[SubAccount],,0)</f>
        <v>Accrued Expenses</v>
      </c>
      <c r="K7855">
        <f>YEAR(tbl_GL[[#This Row],[Date]])</f>
        <v>2018</v>
      </c>
    </row>
    <row r="7856" spans="1:11" hidden="1" x14ac:dyDescent="0.35">
      <c r="A7856">
        <v>25.1</v>
      </c>
      <c r="B7856" s="24">
        <v>43119</v>
      </c>
      <c r="C7856">
        <v>4</v>
      </c>
      <c r="D7856" s="13">
        <v>290</v>
      </c>
      <c r="E7856" s="13" t="s">
        <v>99</v>
      </c>
      <c r="F7856" s="17">
        <v>-7</v>
      </c>
      <c r="G7856" t="str">
        <f>_xlfn.XLOOKUP(tbl_GL[[#This Row],[Account_key]],tbl_COA[Account_key],tbl_COA[Class],"Not Found")</f>
        <v>Operating account</v>
      </c>
      <c r="H7856" t="str">
        <f>_xlfn.XLOOKUP(tbl_GL[[#This Row],[Account_key]],tbl_COA[Account_key],tbl_COA[SubClass],"Not Found")</f>
        <v>Operating Expenses</v>
      </c>
      <c r="I7856" t="str">
        <f>_xlfn.XLOOKUP(tbl_GL[[#This Row],[Account_key]],tbl_COA[Account_key],tbl_COA[SubClass2],"Not Found")</f>
        <v>Administration</v>
      </c>
      <c r="J7856" t="str">
        <f>_xlfn.XLOOKUP(tbl_GL[[#This Row],[Account_key]],tbl_COA[Account_key],tbl_COA[SubAccount],,0)</f>
        <v>Travel</v>
      </c>
      <c r="K7856">
        <f>YEAR(tbl_GL[[#This Row],[Date]])</f>
        <v>2018</v>
      </c>
    </row>
    <row r="7857" spans="1:11" hidden="1" x14ac:dyDescent="0.35">
      <c r="A7857">
        <v>25.2</v>
      </c>
      <c r="B7857" s="24">
        <v>43119</v>
      </c>
      <c r="C7857">
        <v>4</v>
      </c>
      <c r="D7857" s="13">
        <v>20</v>
      </c>
      <c r="E7857" s="13" t="s">
        <v>99</v>
      </c>
      <c r="F7857" s="17">
        <v>-7</v>
      </c>
      <c r="G7857" t="str">
        <f>_xlfn.XLOOKUP(tbl_GL[[#This Row],[Account_key]],tbl_COA[Account_key],tbl_COA[Class],"Not Found")</f>
        <v>Assets</v>
      </c>
      <c r="H7857" t="str">
        <f>_xlfn.XLOOKUP(tbl_GL[[#This Row],[Account_key]],tbl_COA[Account_key],tbl_COA[SubClass],"Not Found")</f>
        <v>Assets</v>
      </c>
      <c r="I7857" t="str">
        <f>_xlfn.XLOOKUP(tbl_GL[[#This Row],[Account_key]],tbl_COA[Account_key],tbl_COA[SubClass2],"Not Found")</f>
        <v>Current Assets</v>
      </c>
      <c r="J7857" t="str">
        <f>_xlfn.XLOOKUP(tbl_GL[[#This Row],[Account_key]],tbl_COA[Account_key],tbl_COA[SubAccount],,0)</f>
        <v>Cash in hand</v>
      </c>
      <c r="K7857">
        <f>YEAR(tbl_GL[[#This Row],[Date]])</f>
        <v>2018</v>
      </c>
    </row>
    <row r="7858" spans="1:11" hidden="1" x14ac:dyDescent="0.35">
      <c r="A7858">
        <v>26.1</v>
      </c>
      <c r="B7858" s="24">
        <v>43120</v>
      </c>
      <c r="C7858">
        <v>4</v>
      </c>
      <c r="D7858" s="13">
        <v>75</v>
      </c>
      <c r="E7858" s="13" t="s">
        <v>131</v>
      </c>
      <c r="F7858" s="17">
        <v>36000</v>
      </c>
      <c r="G7858" t="str">
        <f>_xlfn.XLOOKUP(tbl_GL[[#This Row],[Account_key]],tbl_COA[Account_key],tbl_COA[Class],"Not Found")</f>
        <v>Assets</v>
      </c>
      <c r="H7858" t="str">
        <f>_xlfn.XLOOKUP(tbl_GL[[#This Row],[Account_key]],tbl_COA[Account_key],tbl_COA[SubClass],"Not Found")</f>
        <v>Assets</v>
      </c>
      <c r="I7858" t="str">
        <f>_xlfn.XLOOKUP(tbl_GL[[#This Row],[Account_key]],tbl_COA[Account_key],tbl_COA[SubClass2],"Not Found")</f>
        <v>Current Assets</v>
      </c>
      <c r="J7858" t="str">
        <f>_xlfn.XLOOKUP(tbl_GL[[#This Row],[Account_key]],tbl_COA[Account_key],tbl_COA[SubAccount],,0)</f>
        <v>Securities</v>
      </c>
      <c r="K7858">
        <f>YEAR(tbl_GL[[#This Row],[Date]])</f>
        <v>2018</v>
      </c>
    </row>
    <row r="7859" spans="1:11" hidden="1" x14ac:dyDescent="0.35">
      <c r="A7859">
        <v>26.2</v>
      </c>
      <c r="B7859" s="24">
        <v>43120</v>
      </c>
      <c r="C7859">
        <v>4</v>
      </c>
      <c r="D7859" s="13">
        <v>10</v>
      </c>
      <c r="E7859" s="13" t="s">
        <v>131</v>
      </c>
      <c r="F7859" s="17">
        <v>-36000</v>
      </c>
      <c r="G7859" t="str">
        <f>_xlfn.XLOOKUP(tbl_GL[[#This Row],[Account_key]],tbl_COA[Account_key],tbl_COA[Class],"Not Found")</f>
        <v>Assets</v>
      </c>
      <c r="H7859" t="str">
        <f>_xlfn.XLOOKUP(tbl_GL[[#This Row],[Account_key]],tbl_COA[Account_key],tbl_COA[SubClass],"Not Found")</f>
        <v>Assets</v>
      </c>
      <c r="I7859" t="str">
        <f>_xlfn.XLOOKUP(tbl_GL[[#This Row],[Account_key]],tbl_COA[Account_key],tbl_COA[SubClass2],"Not Found")</f>
        <v>Current Assets</v>
      </c>
      <c r="J7859" t="str">
        <f>_xlfn.XLOOKUP(tbl_GL[[#This Row],[Account_key]],tbl_COA[Account_key],tbl_COA[SubAccount],,0)</f>
        <v>Cash at Bank</v>
      </c>
      <c r="K7859">
        <f>YEAR(tbl_GL[[#This Row],[Date]])</f>
        <v>2018</v>
      </c>
    </row>
    <row r="7860" spans="1:11" hidden="1" x14ac:dyDescent="0.35">
      <c r="A7860">
        <v>27.1</v>
      </c>
      <c r="B7860" s="24">
        <v>43121</v>
      </c>
      <c r="C7860">
        <v>4</v>
      </c>
      <c r="D7860" s="13">
        <v>290</v>
      </c>
      <c r="E7860" s="13" t="s">
        <v>97</v>
      </c>
      <c r="F7860" s="17">
        <v>-1260</v>
      </c>
      <c r="G7860" t="str">
        <f>_xlfn.XLOOKUP(tbl_GL[[#This Row],[Account_key]],tbl_COA[Account_key],tbl_COA[Class],"Not Found")</f>
        <v>Operating account</v>
      </c>
      <c r="H7860" t="str">
        <f>_xlfn.XLOOKUP(tbl_GL[[#This Row],[Account_key]],tbl_COA[Account_key],tbl_COA[SubClass],"Not Found")</f>
        <v>Operating Expenses</v>
      </c>
      <c r="I7860" t="str">
        <f>_xlfn.XLOOKUP(tbl_GL[[#This Row],[Account_key]],tbl_COA[Account_key],tbl_COA[SubClass2],"Not Found")</f>
        <v>Administration</v>
      </c>
      <c r="J7860" t="str">
        <f>_xlfn.XLOOKUP(tbl_GL[[#This Row],[Account_key]],tbl_COA[Account_key],tbl_COA[SubAccount],,0)</f>
        <v>Travel</v>
      </c>
      <c r="K7860">
        <f>YEAR(tbl_GL[[#This Row],[Date]])</f>
        <v>2018</v>
      </c>
    </row>
    <row r="7861" spans="1:11" hidden="1" x14ac:dyDescent="0.35">
      <c r="A7861">
        <v>27.2</v>
      </c>
      <c r="B7861" s="24">
        <v>43121</v>
      </c>
      <c r="C7861">
        <v>4</v>
      </c>
      <c r="D7861" s="13">
        <v>120</v>
      </c>
      <c r="E7861" s="13" t="s">
        <v>97</v>
      </c>
      <c r="F7861" s="17">
        <v>1260</v>
      </c>
      <c r="G7861" t="str">
        <f>_xlfn.XLOOKUP(tbl_GL[[#This Row],[Account_key]],tbl_COA[Account_key],tbl_COA[Class],"Not Found")</f>
        <v>Liabilities and Owners Equity</v>
      </c>
      <c r="H7861" t="str">
        <f>_xlfn.XLOOKUP(tbl_GL[[#This Row],[Account_key]],tbl_COA[Account_key],tbl_COA[SubClass],"Not Found")</f>
        <v>Liabilities</v>
      </c>
      <c r="I7861" t="str">
        <f>_xlfn.XLOOKUP(tbl_GL[[#This Row],[Account_key]],tbl_COA[Account_key],tbl_COA[SubClass2],"Not Found")</f>
        <v>Current Liabilities</v>
      </c>
      <c r="J7861" t="str">
        <f>_xlfn.XLOOKUP(tbl_GL[[#This Row],[Account_key]],tbl_COA[Account_key],tbl_COA[SubAccount],,0)</f>
        <v>Accrued Expenses</v>
      </c>
      <c r="K7861">
        <f>YEAR(tbl_GL[[#This Row],[Date]])</f>
        <v>2018</v>
      </c>
    </row>
    <row r="7862" spans="1:11" hidden="1" x14ac:dyDescent="0.35">
      <c r="A7862">
        <v>28.1</v>
      </c>
      <c r="B7862" s="24">
        <v>43121</v>
      </c>
      <c r="C7862">
        <v>4</v>
      </c>
      <c r="D7862" s="13">
        <v>30</v>
      </c>
      <c r="E7862" s="13" t="s">
        <v>80</v>
      </c>
      <c r="F7862" s="17">
        <v>-6557</v>
      </c>
      <c r="G7862" t="str">
        <f>_xlfn.XLOOKUP(tbl_GL[[#This Row],[Account_key]],tbl_COA[Account_key],tbl_COA[Class],"Not Found")</f>
        <v>Assets</v>
      </c>
      <c r="H7862" t="str">
        <f>_xlfn.XLOOKUP(tbl_GL[[#This Row],[Account_key]],tbl_COA[Account_key],tbl_COA[SubClass],"Not Found")</f>
        <v>Assets</v>
      </c>
      <c r="I7862" t="str">
        <f>_xlfn.XLOOKUP(tbl_GL[[#This Row],[Account_key]],tbl_COA[Account_key],tbl_COA[SubClass2],"Not Found")</f>
        <v>Current Assets</v>
      </c>
      <c r="J7862" t="str">
        <f>_xlfn.XLOOKUP(tbl_GL[[#This Row],[Account_key]],tbl_COA[Account_key],tbl_COA[SubAccount],,0)</f>
        <v>Trade Receivables</v>
      </c>
      <c r="K7862">
        <f>YEAR(tbl_GL[[#This Row],[Date]])</f>
        <v>2018</v>
      </c>
    </row>
    <row r="7863" spans="1:11" hidden="1" x14ac:dyDescent="0.35">
      <c r="A7863">
        <v>28.2</v>
      </c>
      <c r="B7863" s="24">
        <v>43121</v>
      </c>
      <c r="C7863">
        <v>4</v>
      </c>
      <c r="D7863" s="13">
        <v>10</v>
      </c>
      <c r="E7863" s="13" t="s">
        <v>80</v>
      </c>
      <c r="F7863" s="17">
        <v>6557</v>
      </c>
      <c r="G7863" t="str">
        <f>_xlfn.XLOOKUP(tbl_GL[[#This Row],[Account_key]],tbl_COA[Account_key],tbl_COA[Class],"Not Found")</f>
        <v>Assets</v>
      </c>
      <c r="H7863" t="str">
        <f>_xlfn.XLOOKUP(tbl_GL[[#This Row],[Account_key]],tbl_COA[Account_key],tbl_COA[SubClass],"Not Found")</f>
        <v>Assets</v>
      </c>
      <c r="I7863" t="str">
        <f>_xlfn.XLOOKUP(tbl_GL[[#This Row],[Account_key]],tbl_COA[Account_key],tbl_COA[SubClass2],"Not Found")</f>
        <v>Current Assets</v>
      </c>
      <c r="J7863" t="str">
        <f>_xlfn.XLOOKUP(tbl_GL[[#This Row],[Account_key]],tbl_COA[Account_key],tbl_COA[SubAccount],,0)</f>
        <v>Cash at Bank</v>
      </c>
      <c r="K7863">
        <f>YEAR(tbl_GL[[#This Row],[Date]])</f>
        <v>2018</v>
      </c>
    </row>
    <row r="7864" spans="1:11" hidden="1" x14ac:dyDescent="0.35">
      <c r="A7864">
        <v>29.1</v>
      </c>
      <c r="B7864" s="24">
        <v>43122</v>
      </c>
      <c r="C7864">
        <v>4</v>
      </c>
      <c r="D7864" s="13">
        <v>10</v>
      </c>
      <c r="E7864" s="13" t="s">
        <v>98</v>
      </c>
      <c r="F7864" s="17">
        <v>-1077</v>
      </c>
      <c r="G7864" t="str">
        <f>_xlfn.XLOOKUP(tbl_GL[[#This Row],[Account_key]],tbl_COA[Account_key],tbl_COA[Class],"Not Found")</f>
        <v>Assets</v>
      </c>
      <c r="H7864" t="str">
        <f>_xlfn.XLOOKUP(tbl_GL[[#This Row],[Account_key]],tbl_COA[Account_key],tbl_COA[SubClass],"Not Found")</f>
        <v>Assets</v>
      </c>
      <c r="I7864" t="str">
        <f>_xlfn.XLOOKUP(tbl_GL[[#This Row],[Account_key]],tbl_COA[Account_key],tbl_COA[SubClass2],"Not Found")</f>
        <v>Current Assets</v>
      </c>
      <c r="J7864" t="str">
        <f>_xlfn.XLOOKUP(tbl_GL[[#This Row],[Account_key]],tbl_COA[Account_key],tbl_COA[SubAccount],,0)</f>
        <v>Cash at Bank</v>
      </c>
      <c r="K7864">
        <f>YEAR(tbl_GL[[#This Row],[Date]])</f>
        <v>2018</v>
      </c>
    </row>
    <row r="7865" spans="1:11" hidden="1" x14ac:dyDescent="0.35">
      <c r="A7865">
        <v>29.2</v>
      </c>
      <c r="B7865" s="24">
        <v>43122</v>
      </c>
      <c r="C7865">
        <v>4</v>
      </c>
      <c r="D7865" s="13">
        <v>120</v>
      </c>
      <c r="E7865" s="13" t="s">
        <v>98</v>
      </c>
      <c r="F7865" s="17">
        <v>-1077</v>
      </c>
      <c r="G7865" t="str">
        <f>_xlfn.XLOOKUP(tbl_GL[[#This Row],[Account_key]],tbl_COA[Account_key],tbl_COA[Class],"Not Found")</f>
        <v>Liabilities and Owners Equity</v>
      </c>
      <c r="H7865" t="str">
        <f>_xlfn.XLOOKUP(tbl_GL[[#This Row],[Account_key]],tbl_COA[Account_key],tbl_COA[SubClass],"Not Found")</f>
        <v>Liabilities</v>
      </c>
      <c r="I7865" t="str">
        <f>_xlfn.XLOOKUP(tbl_GL[[#This Row],[Account_key]],tbl_COA[Account_key],tbl_COA[SubClass2],"Not Found")</f>
        <v>Current Liabilities</v>
      </c>
      <c r="J7865" t="str">
        <f>_xlfn.XLOOKUP(tbl_GL[[#This Row],[Account_key]],tbl_COA[Account_key],tbl_COA[SubAccount],,0)</f>
        <v>Accrued Expenses</v>
      </c>
      <c r="K7865">
        <f>YEAR(tbl_GL[[#This Row],[Date]])</f>
        <v>2018</v>
      </c>
    </row>
    <row r="7866" spans="1:11" hidden="1" x14ac:dyDescent="0.35">
      <c r="A7866">
        <v>30.1</v>
      </c>
      <c r="B7866" s="24">
        <v>43125</v>
      </c>
      <c r="C7866">
        <v>4</v>
      </c>
      <c r="D7866" s="13">
        <v>230</v>
      </c>
      <c r="E7866" s="13" t="s">
        <v>4</v>
      </c>
      <c r="F7866" s="17">
        <v>-692</v>
      </c>
      <c r="G7866" t="str">
        <f>_xlfn.XLOOKUP(tbl_GL[[#This Row],[Account_key]],tbl_COA[Account_key],tbl_COA[Class],"Not Found")</f>
        <v>Trading account</v>
      </c>
      <c r="H7866" t="str">
        <f>_xlfn.XLOOKUP(tbl_GL[[#This Row],[Account_key]],tbl_COA[Account_key],tbl_COA[SubClass],"Not Found")</f>
        <v>Cost of Sales</v>
      </c>
      <c r="I7866" t="str">
        <f>_xlfn.XLOOKUP(tbl_GL[[#This Row],[Account_key]],tbl_COA[Account_key],tbl_COA[SubClass2],"Not Found")</f>
        <v>Cost of Sales</v>
      </c>
      <c r="J7866" t="str">
        <f>_xlfn.XLOOKUP(tbl_GL[[#This Row],[Account_key]],tbl_COA[Account_key],tbl_COA[SubAccount],,0)</f>
        <v>Cost of Sales</v>
      </c>
      <c r="K7866">
        <f>YEAR(tbl_GL[[#This Row],[Date]])</f>
        <v>2018</v>
      </c>
    </row>
    <row r="7867" spans="1:11" hidden="1" x14ac:dyDescent="0.35">
      <c r="A7867">
        <v>30.2</v>
      </c>
      <c r="B7867" s="24">
        <v>43125</v>
      </c>
      <c r="C7867">
        <v>4</v>
      </c>
      <c r="D7867" s="13">
        <v>60</v>
      </c>
      <c r="E7867" s="13" t="s">
        <v>4</v>
      </c>
      <c r="F7867" s="17">
        <v>-692</v>
      </c>
      <c r="G7867" t="str">
        <f>_xlfn.XLOOKUP(tbl_GL[[#This Row],[Account_key]],tbl_COA[Account_key],tbl_COA[Class],"Not Found")</f>
        <v>Assets</v>
      </c>
      <c r="H7867" t="str">
        <f>_xlfn.XLOOKUP(tbl_GL[[#This Row],[Account_key]],tbl_COA[Account_key],tbl_COA[SubClass],"Not Found")</f>
        <v>Assets</v>
      </c>
      <c r="I7867" t="str">
        <f>_xlfn.XLOOKUP(tbl_GL[[#This Row],[Account_key]],tbl_COA[Account_key],tbl_COA[SubClass2],"Not Found")</f>
        <v>Current Assets</v>
      </c>
      <c r="J7867" t="str">
        <f>_xlfn.XLOOKUP(tbl_GL[[#This Row],[Account_key]],tbl_COA[Account_key],tbl_COA[SubAccount],,0)</f>
        <v>Inventory</v>
      </c>
      <c r="K7867">
        <f>YEAR(tbl_GL[[#This Row],[Date]])</f>
        <v>2018</v>
      </c>
    </row>
    <row r="7868" spans="1:11" hidden="1" x14ac:dyDescent="0.35">
      <c r="A7868">
        <v>31.1</v>
      </c>
      <c r="B7868" s="24">
        <v>43125</v>
      </c>
      <c r="C7868">
        <v>4</v>
      </c>
      <c r="D7868" s="13">
        <v>290</v>
      </c>
      <c r="E7868" s="13" t="s">
        <v>97</v>
      </c>
      <c r="F7868" s="17">
        <v>-1324</v>
      </c>
      <c r="G7868" t="str">
        <f>_xlfn.XLOOKUP(tbl_GL[[#This Row],[Account_key]],tbl_COA[Account_key],tbl_COA[Class],"Not Found")</f>
        <v>Operating account</v>
      </c>
      <c r="H7868" t="str">
        <f>_xlfn.XLOOKUP(tbl_GL[[#This Row],[Account_key]],tbl_COA[Account_key],tbl_COA[SubClass],"Not Found")</f>
        <v>Operating Expenses</v>
      </c>
      <c r="I7868" t="str">
        <f>_xlfn.XLOOKUP(tbl_GL[[#This Row],[Account_key]],tbl_COA[Account_key],tbl_COA[SubClass2],"Not Found")</f>
        <v>Administration</v>
      </c>
      <c r="J7868" t="str">
        <f>_xlfn.XLOOKUP(tbl_GL[[#This Row],[Account_key]],tbl_COA[Account_key],tbl_COA[SubAccount],,0)</f>
        <v>Travel</v>
      </c>
      <c r="K7868">
        <f>YEAR(tbl_GL[[#This Row],[Date]])</f>
        <v>2018</v>
      </c>
    </row>
    <row r="7869" spans="1:11" hidden="1" x14ac:dyDescent="0.35">
      <c r="A7869">
        <v>31.2</v>
      </c>
      <c r="B7869" s="24">
        <v>43125</v>
      </c>
      <c r="C7869">
        <v>4</v>
      </c>
      <c r="D7869" s="13">
        <v>120</v>
      </c>
      <c r="E7869" s="13" t="s">
        <v>97</v>
      </c>
      <c r="F7869" s="17">
        <v>1324</v>
      </c>
      <c r="G7869" t="str">
        <f>_xlfn.XLOOKUP(tbl_GL[[#This Row],[Account_key]],tbl_COA[Account_key],tbl_COA[Class],"Not Found")</f>
        <v>Liabilities and Owners Equity</v>
      </c>
      <c r="H7869" t="str">
        <f>_xlfn.XLOOKUP(tbl_GL[[#This Row],[Account_key]],tbl_COA[Account_key],tbl_COA[SubClass],"Not Found")</f>
        <v>Liabilities</v>
      </c>
      <c r="I7869" t="str">
        <f>_xlfn.XLOOKUP(tbl_GL[[#This Row],[Account_key]],tbl_COA[Account_key],tbl_COA[SubClass2],"Not Found")</f>
        <v>Current Liabilities</v>
      </c>
      <c r="J7869" t="str">
        <f>_xlfn.XLOOKUP(tbl_GL[[#This Row],[Account_key]],tbl_COA[Account_key],tbl_COA[SubAccount],,0)</f>
        <v>Accrued Expenses</v>
      </c>
      <c r="K7869">
        <f>YEAR(tbl_GL[[#This Row],[Date]])</f>
        <v>2018</v>
      </c>
    </row>
    <row r="7870" spans="1:11" hidden="1" x14ac:dyDescent="0.35">
      <c r="A7870">
        <v>32.1</v>
      </c>
      <c r="B7870" s="24">
        <v>43125</v>
      </c>
      <c r="C7870">
        <v>4</v>
      </c>
      <c r="D7870" s="13">
        <v>210</v>
      </c>
      <c r="E7870" s="13" t="s">
        <v>7</v>
      </c>
      <c r="F7870" s="17">
        <v>1698</v>
      </c>
      <c r="G7870" t="str">
        <f>_xlfn.XLOOKUP(tbl_GL[[#This Row],[Account_key]],tbl_COA[Account_key],tbl_COA[Class],"Not Found")</f>
        <v>Trading account</v>
      </c>
      <c r="H7870" t="str">
        <f>_xlfn.XLOOKUP(tbl_GL[[#This Row],[Account_key]],tbl_COA[Account_key],tbl_COA[SubClass],"Not Found")</f>
        <v>Sales</v>
      </c>
      <c r="I7870" t="str">
        <f>_xlfn.XLOOKUP(tbl_GL[[#This Row],[Account_key]],tbl_COA[Account_key],tbl_COA[SubClass2],"Not Found")</f>
        <v>Sales</v>
      </c>
      <c r="J7870" t="str">
        <f>_xlfn.XLOOKUP(tbl_GL[[#This Row],[Account_key]],tbl_COA[Account_key],tbl_COA[SubAccount],,0)</f>
        <v>Sales</v>
      </c>
      <c r="K7870">
        <f>YEAR(tbl_GL[[#This Row],[Date]])</f>
        <v>2018</v>
      </c>
    </row>
    <row r="7871" spans="1:11" hidden="1" x14ac:dyDescent="0.35">
      <c r="A7871">
        <v>32.200000000000003</v>
      </c>
      <c r="B7871" s="24">
        <v>43125</v>
      </c>
      <c r="C7871">
        <v>4</v>
      </c>
      <c r="D7871" s="13">
        <v>10</v>
      </c>
      <c r="E7871" s="13" t="s">
        <v>7</v>
      </c>
      <c r="F7871" s="17">
        <v>1698</v>
      </c>
      <c r="G7871" t="str">
        <f>_xlfn.XLOOKUP(tbl_GL[[#This Row],[Account_key]],tbl_COA[Account_key],tbl_COA[Class],"Not Found")</f>
        <v>Assets</v>
      </c>
      <c r="H7871" t="str">
        <f>_xlfn.XLOOKUP(tbl_GL[[#This Row],[Account_key]],tbl_COA[Account_key],tbl_COA[SubClass],"Not Found")</f>
        <v>Assets</v>
      </c>
      <c r="I7871" t="str">
        <f>_xlfn.XLOOKUP(tbl_GL[[#This Row],[Account_key]],tbl_COA[Account_key],tbl_COA[SubClass2],"Not Found")</f>
        <v>Current Assets</v>
      </c>
      <c r="J7871" t="str">
        <f>_xlfn.XLOOKUP(tbl_GL[[#This Row],[Account_key]],tbl_COA[Account_key],tbl_COA[SubAccount],,0)</f>
        <v>Cash at Bank</v>
      </c>
      <c r="K7871">
        <f>YEAR(tbl_GL[[#This Row],[Date]])</f>
        <v>2018</v>
      </c>
    </row>
    <row r="7872" spans="1:11" hidden="1" x14ac:dyDescent="0.35">
      <c r="A7872">
        <v>33.1</v>
      </c>
      <c r="B7872" s="24">
        <v>43125</v>
      </c>
      <c r="C7872">
        <v>4</v>
      </c>
      <c r="D7872" s="13">
        <v>230</v>
      </c>
      <c r="E7872" s="13" t="s">
        <v>4</v>
      </c>
      <c r="F7872" s="17">
        <v>-2872</v>
      </c>
      <c r="G7872" t="str">
        <f>_xlfn.XLOOKUP(tbl_GL[[#This Row],[Account_key]],tbl_COA[Account_key],tbl_COA[Class],"Not Found")</f>
        <v>Trading account</v>
      </c>
      <c r="H7872" t="str">
        <f>_xlfn.XLOOKUP(tbl_GL[[#This Row],[Account_key]],tbl_COA[Account_key],tbl_COA[SubClass],"Not Found")</f>
        <v>Cost of Sales</v>
      </c>
      <c r="I7872" t="str">
        <f>_xlfn.XLOOKUP(tbl_GL[[#This Row],[Account_key]],tbl_COA[Account_key],tbl_COA[SubClass2],"Not Found")</f>
        <v>Cost of Sales</v>
      </c>
      <c r="J7872" t="str">
        <f>_xlfn.XLOOKUP(tbl_GL[[#This Row],[Account_key]],tbl_COA[Account_key],tbl_COA[SubAccount],,0)</f>
        <v>Cost of Sales</v>
      </c>
      <c r="K7872">
        <f>YEAR(tbl_GL[[#This Row],[Date]])</f>
        <v>2018</v>
      </c>
    </row>
    <row r="7873" spans="1:11" hidden="1" x14ac:dyDescent="0.35">
      <c r="A7873">
        <v>33.200000000000003</v>
      </c>
      <c r="B7873" s="24">
        <v>43125</v>
      </c>
      <c r="C7873">
        <v>4</v>
      </c>
      <c r="D7873" s="13">
        <v>60</v>
      </c>
      <c r="E7873" s="13" t="s">
        <v>4</v>
      </c>
      <c r="F7873" s="17">
        <v>-2872</v>
      </c>
      <c r="G7873" t="str">
        <f>_xlfn.XLOOKUP(tbl_GL[[#This Row],[Account_key]],tbl_COA[Account_key],tbl_COA[Class],"Not Found")</f>
        <v>Assets</v>
      </c>
      <c r="H7873" t="str">
        <f>_xlfn.XLOOKUP(tbl_GL[[#This Row],[Account_key]],tbl_COA[Account_key],tbl_COA[SubClass],"Not Found")</f>
        <v>Assets</v>
      </c>
      <c r="I7873" t="str">
        <f>_xlfn.XLOOKUP(tbl_GL[[#This Row],[Account_key]],tbl_COA[Account_key],tbl_COA[SubClass2],"Not Found")</f>
        <v>Current Assets</v>
      </c>
      <c r="J7873" t="str">
        <f>_xlfn.XLOOKUP(tbl_GL[[#This Row],[Account_key]],tbl_COA[Account_key],tbl_COA[SubAccount],,0)</f>
        <v>Inventory</v>
      </c>
      <c r="K7873">
        <f>YEAR(tbl_GL[[#This Row],[Date]])</f>
        <v>2018</v>
      </c>
    </row>
    <row r="7874" spans="1:11" hidden="1" x14ac:dyDescent="0.35">
      <c r="A7874">
        <v>34.1</v>
      </c>
      <c r="B7874" s="24">
        <v>43125</v>
      </c>
      <c r="C7874">
        <v>4</v>
      </c>
      <c r="D7874" s="13">
        <v>210</v>
      </c>
      <c r="E7874" s="13" t="s">
        <v>8</v>
      </c>
      <c r="F7874" s="17">
        <v>7559</v>
      </c>
      <c r="G7874" t="str">
        <f>_xlfn.XLOOKUP(tbl_GL[[#This Row],[Account_key]],tbl_COA[Account_key],tbl_COA[Class],"Not Found")</f>
        <v>Trading account</v>
      </c>
      <c r="H7874" t="str">
        <f>_xlfn.XLOOKUP(tbl_GL[[#This Row],[Account_key]],tbl_COA[Account_key],tbl_COA[SubClass],"Not Found")</f>
        <v>Sales</v>
      </c>
      <c r="I7874" t="str">
        <f>_xlfn.XLOOKUP(tbl_GL[[#This Row],[Account_key]],tbl_COA[Account_key],tbl_COA[SubClass2],"Not Found")</f>
        <v>Sales</v>
      </c>
      <c r="J7874" t="str">
        <f>_xlfn.XLOOKUP(tbl_GL[[#This Row],[Account_key]],tbl_COA[Account_key],tbl_COA[SubAccount],,0)</f>
        <v>Sales</v>
      </c>
      <c r="K7874">
        <f>YEAR(tbl_GL[[#This Row],[Date]])</f>
        <v>2018</v>
      </c>
    </row>
    <row r="7875" spans="1:11" hidden="1" x14ac:dyDescent="0.35">
      <c r="A7875">
        <v>34.200000000000003</v>
      </c>
      <c r="B7875" s="24">
        <v>43125</v>
      </c>
      <c r="C7875">
        <v>4</v>
      </c>
      <c r="D7875" s="13">
        <v>30</v>
      </c>
      <c r="E7875" s="13" t="s">
        <v>8</v>
      </c>
      <c r="F7875" s="17">
        <v>7559</v>
      </c>
      <c r="G7875" t="str">
        <f>_xlfn.XLOOKUP(tbl_GL[[#This Row],[Account_key]],tbl_COA[Account_key],tbl_COA[Class],"Not Found")</f>
        <v>Assets</v>
      </c>
      <c r="H7875" t="str">
        <f>_xlfn.XLOOKUP(tbl_GL[[#This Row],[Account_key]],tbl_COA[Account_key],tbl_COA[SubClass],"Not Found")</f>
        <v>Assets</v>
      </c>
      <c r="I7875" t="str">
        <f>_xlfn.XLOOKUP(tbl_GL[[#This Row],[Account_key]],tbl_COA[Account_key],tbl_COA[SubClass2],"Not Found")</f>
        <v>Current Assets</v>
      </c>
      <c r="J7875" t="str">
        <f>_xlfn.XLOOKUP(tbl_GL[[#This Row],[Account_key]],tbl_COA[Account_key],tbl_COA[SubAccount],,0)</f>
        <v>Trade Receivables</v>
      </c>
      <c r="K7875">
        <f>YEAR(tbl_GL[[#This Row],[Date]])</f>
        <v>2018</v>
      </c>
    </row>
    <row r="7876" spans="1:11" hidden="1" x14ac:dyDescent="0.35">
      <c r="A7876">
        <v>35.1</v>
      </c>
      <c r="B7876" s="24">
        <v>43126</v>
      </c>
      <c r="C7876">
        <v>4</v>
      </c>
      <c r="D7876" s="13">
        <v>230</v>
      </c>
      <c r="E7876" s="13" t="s">
        <v>4</v>
      </c>
      <c r="F7876" s="17">
        <v>-582</v>
      </c>
      <c r="G7876" t="str">
        <f>_xlfn.XLOOKUP(tbl_GL[[#This Row],[Account_key]],tbl_COA[Account_key],tbl_COA[Class],"Not Found")</f>
        <v>Trading account</v>
      </c>
      <c r="H7876" t="str">
        <f>_xlfn.XLOOKUP(tbl_GL[[#This Row],[Account_key]],tbl_COA[Account_key],tbl_COA[SubClass],"Not Found")</f>
        <v>Cost of Sales</v>
      </c>
      <c r="I7876" t="str">
        <f>_xlfn.XLOOKUP(tbl_GL[[#This Row],[Account_key]],tbl_COA[Account_key],tbl_COA[SubClass2],"Not Found")</f>
        <v>Cost of Sales</v>
      </c>
      <c r="J7876" t="str">
        <f>_xlfn.XLOOKUP(tbl_GL[[#This Row],[Account_key]],tbl_COA[Account_key],tbl_COA[SubAccount],,0)</f>
        <v>Cost of Sales</v>
      </c>
      <c r="K7876">
        <f>YEAR(tbl_GL[[#This Row],[Date]])</f>
        <v>2018</v>
      </c>
    </row>
    <row r="7877" spans="1:11" hidden="1" x14ac:dyDescent="0.35">
      <c r="A7877">
        <v>35.200000000000003</v>
      </c>
      <c r="B7877" s="24">
        <v>43126</v>
      </c>
      <c r="C7877">
        <v>4</v>
      </c>
      <c r="D7877" s="13">
        <v>60</v>
      </c>
      <c r="E7877" s="13" t="s">
        <v>4</v>
      </c>
      <c r="F7877" s="17">
        <v>-582</v>
      </c>
      <c r="G7877" t="str">
        <f>_xlfn.XLOOKUP(tbl_GL[[#This Row],[Account_key]],tbl_COA[Account_key],tbl_COA[Class],"Not Found")</f>
        <v>Assets</v>
      </c>
      <c r="H7877" t="str">
        <f>_xlfn.XLOOKUP(tbl_GL[[#This Row],[Account_key]],tbl_COA[Account_key],tbl_COA[SubClass],"Not Found")</f>
        <v>Assets</v>
      </c>
      <c r="I7877" t="str">
        <f>_xlfn.XLOOKUP(tbl_GL[[#This Row],[Account_key]],tbl_COA[Account_key],tbl_COA[SubClass2],"Not Found")</f>
        <v>Current Assets</v>
      </c>
      <c r="J7877" t="str">
        <f>_xlfn.XLOOKUP(tbl_GL[[#This Row],[Account_key]],tbl_COA[Account_key],tbl_COA[SubAccount],,0)</f>
        <v>Inventory</v>
      </c>
      <c r="K7877">
        <f>YEAR(tbl_GL[[#This Row],[Date]])</f>
        <v>2018</v>
      </c>
    </row>
    <row r="7878" spans="1:11" hidden="1" x14ac:dyDescent="0.35">
      <c r="A7878">
        <v>36.1</v>
      </c>
      <c r="B7878" s="24">
        <v>43126</v>
      </c>
      <c r="C7878">
        <v>4</v>
      </c>
      <c r="D7878" s="13">
        <v>220</v>
      </c>
      <c r="E7878" s="13" t="s">
        <v>81</v>
      </c>
      <c r="F7878" s="17">
        <v>-1327</v>
      </c>
      <c r="G7878" t="str">
        <f>_xlfn.XLOOKUP(tbl_GL[[#This Row],[Account_key]],tbl_COA[Account_key],tbl_COA[Class],"Not Found")</f>
        <v>Trading account</v>
      </c>
      <c r="H7878" t="str">
        <f>_xlfn.XLOOKUP(tbl_GL[[#This Row],[Account_key]],tbl_COA[Account_key],tbl_COA[SubClass],"Not Found")</f>
        <v>Sales</v>
      </c>
      <c r="I7878" t="str">
        <f>_xlfn.XLOOKUP(tbl_GL[[#This Row],[Account_key]],tbl_COA[Account_key],tbl_COA[SubClass2],"Not Found")</f>
        <v>Sales</v>
      </c>
      <c r="J7878" t="str">
        <f>_xlfn.XLOOKUP(tbl_GL[[#This Row],[Account_key]],tbl_COA[Account_key],tbl_COA[SubAccount],,0)</f>
        <v>Sales Return</v>
      </c>
      <c r="K7878">
        <f>YEAR(tbl_GL[[#This Row],[Date]])</f>
        <v>2018</v>
      </c>
    </row>
    <row r="7879" spans="1:11" hidden="1" x14ac:dyDescent="0.35">
      <c r="A7879">
        <v>36.200000000000003</v>
      </c>
      <c r="B7879" s="24">
        <v>43126</v>
      </c>
      <c r="C7879">
        <v>4</v>
      </c>
      <c r="D7879" s="13">
        <v>20</v>
      </c>
      <c r="E7879" s="13" t="s">
        <v>81</v>
      </c>
      <c r="F7879" s="17">
        <v>-1327</v>
      </c>
      <c r="G7879" t="str">
        <f>_xlfn.XLOOKUP(tbl_GL[[#This Row],[Account_key]],tbl_COA[Account_key],tbl_COA[Class],"Not Found")</f>
        <v>Assets</v>
      </c>
      <c r="H7879" t="str">
        <f>_xlfn.XLOOKUP(tbl_GL[[#This Row],[Account_key]],tbl_COA[Account_key],tbl_COA[SubClass],"Not Found")</f>
        <v>Assets</v>
      </c>
      <c r="I7879" t="str">
        <f>_xlfn.XLOOKUP(tbl_GL[[#This Row],[Account_key]],tbl_COA[Account_key],tbl_COA[SubClass2],"Not Found")</f>
        <v>Current Assets</v>
      </c>
      <c r="J7879" t="str">
        <f>_xlfn.XLOOKUP(tbl_GL[[#This Row],[Account_key]],tbl_COA[Account_key],tbl_COA[SubAccount],,0)</f>
        <v>Cash in hand</v>
      </c>
      <c r="K7879">
        <f>YEAR(tbl_GL[[#This Row],[Date]])</f>
        <v>2018</v>
      </c>
    </row>
    <row r="7880" spans="1:11" hidden="1" x14ac:dyDescent="0.35">
      <c r="A7880">
        <v>37.1</v>
      </c>
      <c r="B7880" s="24">
        <v>43126</v>
      </c>
      <c r="C7880">
        <v>4</v>
      </c>
      <c r="D7880" s="13">
        <v>210</v>
      </c>
      <c r="E7880" s="13" t="s">
        <v>8</v>
      </c>
      <c r="F7880" s="17">
        <v>1532</v>
      </c>
      <c r="G7880" t="str">
        <f>_xlfn.XLOOKUP(tbl_GL[[#This Row],[Account_key]],tbl_COA[Account_key],tbl_COA[Class],"Not Found")</f>
        <v>Trading account</v>
      </c>
      <c r="H7880" t="str">
        <f>_xlfn.XLOOKUP(tbl_GL[[#This Row],[Account_key]],tbl_COA[Account_key],tbl_COA[SubClass],"Not Found")</f>
        <v>Sales</v>
      </c>
      <c r="I7880" t="str">
        <f>_xlfn.XLOOKUP(tbl_GL[[#This Row],[Account_key]],tbl_COA[Account_key],tbl_COA[SubClass2],"Not Found")</f>
        <v>Sales</v>
      </c>
      <c r="J7880" t="str">
        <f>_xlfn.XLOOKUP(tbl_GL[[#This Row],[Account_key]],tbl_COA[Account_key],tbl_COA[SubAccount],,0)</f>
        <v>Sales</v>
      </c>
      <c r="K7880">
        <f>YEAR(tbl_GL[[#This Row],[Date]])</f>
        <v>2018</v>
      </c>
    </row>
    <row r="7881" spans="1:11" hidden="1" x14ac:dyDescent="0.35">
      <c r="A7881">
        <v>37.200000000000003</v>
      </c>
      <c r="B7881" s="24">
        <v>43126</v>
      </c>
      <c r="C7881">
        <v>4</v>
      </c>
      <c r="D7881" s="13">
        <v>30</v>
      </c>
      <c r="E7881" s="13" t="s">
        <v>8</v>
      </c>
      <c r="F7881" s="17">
        <v>1532</v>
      </c>
      <c r="G7881" t="str">
        <f>_xlfn.XLOOKUP(tbl_GL[[#This Row],[Account_key]],tbl_COA[Account_key],tbl_COA[Class],"Not Found")</f>
        <v>Assets</v>
      </c>
      <c r="H7881" t="str">
        <f>_xlfn.XLOOKUP(tbl_GL[[#This Row],[Account_key]],tbl_COA[Account_key],tbl_COA[SubClass],"Not Found")</f>
        <v>Assets</v>
      </c>
      <c r="I7881" t="str">
        <f>_xlfn.XLOOKUP(tbl_GL[[#This Row],[Account_key]],tbl_COA[Account_key],tbl_COA[SubClass2],"Not Found")</f>
        <v>Current Assets</v>
      </c>
      <c r="J7881" t="str">
        <f>_xlfn.XLOOKUP(tbl_GL[[#This Row],[Account_key]],tbl_COA[Account_key],tbl_COA[SubAccount],,0)</f>
        <v>Trade Receivables</v>
      </c>
      <c r="K7881">
        <f>YEAR(tbl_GL[[#This Row],[Date]])</f>
        <v>2018</v>
      </c>
    </row>
    <row r="7882" spans="1:11" hidden="1" x14ac:dyDescent="0.35">
      <c r="A7882">
        <v>38.1</v>
      </c>
      <c r="B7882" s="24">
        <v>43129</v>
      </c>
      <c r="C7882">
        <v>4</v>
      </c>
      <c r="D7882" s="13">
        <v>230</v>
      </c>
      <c r="E7882" s="13" t="s">
        <v>4</v>
      </c>
      <c r="F7882" s="17">
        <v>-260</v>
      </c>
      <c r="G7882" t="str">
        <f>_xlfn.XLOOKUP(tbl_GL[[#This Row],[Account_key]],tbl_COA[Account_key],tbl_COA[Class],"Not Found")</f>
        <v>Trading account</v>
      </c>
      <c r="H7882" t="str">
        <f>_xlfn.XLOOKUP(tbl_GL[[#This Row],[Account_key]],tbl_COA[Account_key],tbl_COA[SubClass],"Not Found")</f>
        <v>Cost of Sales</v>
      </c>
      <c r="I7882" t="str">
        <f>_xlfn.XLOOKUP(tbl_GL[[#This Row],[Account_key]],tbl_COA[Account_key],tbl_COA[SubClass2],"Not Found")</f>
        <v>Cost of Sales</v>
      </c>
      <c r="J7882" t="str">
        <f>_xlfn.XLOOKUP(tbl_GL[[#This Row],[Account_key]],tbl_COA[Account_key],tbl_COA[SubAccount],,0)</f>
        <v>Cost of Sales</v>
      </c>
      <c r="K7882">
        <f>YEAR(tbl_GL[[#This Row],[Date]])</f>
        <v>2018</v>
      </c>
    </row>
    <row r="7883" spans="1:11" hidden="1" x14ac:dyDescent="0.35">
      <c r="A7883">
        <v>38.200000000000003</v>
      </c>
      <c r="B7883" s="24">
        <v>43129</v>
      </c>
      <c r="C7883">
        <v>4</v>
      </c>
      <c r="D7883" s="13">
        <v>60</v>
      </c>
      <c r="E7883" s="13" t="s">
        <v>4</v>
      </c>
      <c r="F7883" s="17">
        <v>-260</v>
      </c>
      <c r="G7883" t="str">
        <f>_xlfn.XLOOKUP(tbl_GL[[#This Row],[Account_key]],tbl_COA[Account_key],tbl_COA[Class],"Not Found")</f>
        <v>Assets</v>
      </c>
      <c r="H7883" t="str">
        <f>_xlfn.XLOOKUP(tbl_GL[[#This Row],[Account_key]],tbl_COA[Account_key],tbl_COA[SubClass],"Not Found")</f>
        <v>Assets</v>
      </c>
      <c r="I7883" t="str">
        <f>_xlfn.XLOOKUP(tbl_GL[[#This Row],[Account_key]],tbl_COA[Account_key],tbl_COA[SubClass2],"Not Found")</f>
        <v>Current Assets</v>
      </c>
      <c r="J7883" t="str">
        <f>_xlfn.XLOOKUP(tbl_GL[[#This Row],[Account_key]],tbl_COA[Account_key],tbl_COA[SubAccount],,0)</f>
        <v>Inventory</v>
      </c>
      <c r="K7883">
        <f>YEAR(tbl_GL[[#This Row],[Date]])</f>
        <v>2018</v>
      </c>
    </row>
    <row r="7884" spans="1:11" hidden="1" x14ac:dyDescent="0.35">
      <c r="A7884">
        <v>39.1</v>
      </c>
      <c r="B7884" s="24">
        <v>43129</v>
      </c>
      <c r="C7884">
        <v>4</v>
      </c>
      <c r="D7884" s="13">
        <v>210</v>
      </c>
      <c r="E7884" s="13" t="s">
        <v>8</v>
      </c>
      <c r="F7884" s="17">
        <v>685</v>
      </c>
      <c r="G7884" t="str">
        <f>_xlfn.XLOOKUP(tbl_GL[[#This Row],[Account_key]],tbl_COA[Account_key],tbl_COA[Class],"Not Found")</f>
        <v>Trading account</v>
      </c>
      <c r="H7884" t="str">
        <f>_xlfn.XLOOKUP(tbl_GL[[#This Row],[Account_key]],tbl_COA[Account_key],tbl_COA[SubClass],"Not Found")</f>
        <v>Sales</v>
      </c>
      <c r="I7884" t="str">
        <f>_xlfn.XLOOKUP(tbl_GL[[#This Row],[Account_key]],tbl_COA[Account_key],tbl_COA[SubClass2],"Not Found")</f>
        <v>Sales</v>
      </c>
      <c r="J7884" t="str">
        <f>_xlfn.XLOOKUP(tbl_GL[[#This Row],[Account_key]],tbl_COA[Account_key],tbl_COA[SubAccount],,0)</f>
        <v>Sales</v>
      </c>
      <c r="K7884">
        <f>YEAR(tbl_GL[[#This Row],[Date]])</f>
        <v>2018</v>
      </c>
    </row>
    <row r="7885" spans="1:11" hidden="1" x14ac:dyDescent="0.35">
      <c r="A7885">
        <v>39.200000000000003</v>
      </c>
      <c r="B7885" s="24">
        <v>43129</v>
      </c>
      <c r="C7885">
        <v>4</v>
      </c>
      <c r="D7885" s="13">
        <v>30</v>
      </c>
      <c r="E7885" s="13" t="s">
        <v>8</v>
      </c>
      <c r="F7885" s="17">
        <v>685</v>
      </c>
      <c r="G7885" t="str">
        <f>_xlfn.XLOOKUP(tbl_GL[[#This Row],[Account_key]],tbl_COA[Account_key],tbl_COA[Class],"Not Found")</f>
        <v>Assets</v>
      </c>
      <c r="H7885" t="str">
        <f>_xlfn.XLOOKUP(tbl_GL[[#This Row],[Account_key]],tbl_COA[Account_key],tbl_COA[SubClass],"Not Found")</f>
        <v>Assets</v>
      </c>
      <c r="I7885" t="str">
        <f>_xlfn.XLOOKUP(tbl_GL[[#This Row],[Account_key]],tbl_COA[Account_key],tbl_COA[SubClass2],"Not Found")</f>
        <v>Current Assets</v>
      </c>
      <c r="J7885" t="str">
        <f>_xlfn.XLOOKUP(tbl_GL[[#This Row],[Account_key]],tbl_COA[Account_key],tbl_COA[SubAccount],,0)</f>
        <v>Trade Receivables</v>
      </c>
      <c r="K7885">
        <f>YEAR(tbl_GL[[#This Row],[Date]])</f>
        <v>2018</v>
      </c>
    </row>
    <row r="7886" spans="1:11" hidden="1" x14ac:dyDescent="0.35">
      <c r="A7886">
        <v>40.1</v>
      </c>
      <c r="B7886" s="24">
        <v>43129</v>
      </c>
      <c r="C7886">
        <v>4</v>
      </c>
      <c r="D7886" s="13">
        <v>30</v>
      </c>
      <c r="E7886" s="13" t="s">
        <v>80</v>
      </c>
      <c r="F7886" s="17">
        <v>-6927</v>
      </c>
      <c r="G7886" t="str">
        <f>_xlfn.XLOOKUP(tbl_GL[[#This Row],[Account_key]],tbl_COA[Account_key],tbl_COA[Class],"Not Found")</f>
        <v>Assets</v>
      </c>
      <c r="H7886" t="str">
        <f>_xlfn.XLOOKUP(tbl_GL[[#This Row],[Account_key]],tbl_COA[Account_key],tbl_COA[SubClass],"Not Found")</f>
        <v>Assets</v>
      </c>
      <c r="I7886" t="str">
        <f>_xlfn.XLOOKUP(tbl_GL[[#This Row],[Account_key]],tbl_COA[Account_key],tbl_COA[SubClass2],"Not Found")</f>
        <v>Current Assets</v>
      </c>
      <c r="J7886" t="str">
        <f>_xlfn.XLOOKUP(tbl_GL[[#This Row],[Account_key]],tbl_COA[Account_key],tbl_COA[SubAccount],,0)</f>
        <v>Trade Receivables</v>
      </c>
      <c r="K7886">
        <f>YEAR(tbl_GL[[#This Row],[Date]])</f>
        <v>2018</v>
      </c>
    </row>
    <row r="7887" spans="1:11" hidden="1" x14ac:dyDescent="0.35">
      <c r="A7887">
        <v>40.200000000000003</v>
      </c>
      <c r="B7887" s="24">
        <v>43129</v>
      </c>
      <c r="C7887">
        <v>4</v>
      </c>
      <c r="D7887" s="13">
        <v>10</v>
      </c>
      <c r="E7887" s="13" t="s">
        <v>80</v>
      </c>
      <c r="F7887" s="17">
        <v>6927</v>
      </c>
      <c r="G7887" t="str">
        <f>_xlfn.XLOOKUP(tbl_GL[[#This Row],[Account_key]],tbl_COA[Account_key],tbl_COA[Class],"Not Found")</f>
        <v>Assets</v>
      </c>
      <c r="H7887" t="str">
        <f>_xlfn.XLOOKUP(tbl_GL[[#This Row],[Account_key]],tbl_COA[Account_key],tbl_COA[SubClass],"Not Found")</f>
        <v>Assets</v>
      </c>
      <c r="I7887" t="str">
        <f>_xlfn.XLOOKUP(tbl_GL[[#This Row],[Account_key]],tbl_COA[Account_key],tbl_COA[SubClass2],"Not Found")</f>
        <v>Current Assets</v>
      </c>
      <c r="J7887" t="str">
        <f>_xlfn.XLOOKUP(tbl_GL[[#This Row],[Account_key]],tbl_COA[Account_key],tbl_COA[SubAccount],,0)</f>
        <v>Cash at Bank</v>
      </c>
      <c r="K7887">
        <f>YEAR(tbl_GL[[#This Row],[Date]])</f>
        <v>2018</v>
      </c>
    </row>
    <row r="7888" spans="1:11" hidden="1" x14ac:dyDescent="0.35">
      <c r="A7888">
        <v>41.1</v>
      </c>
      <c r="B7888" s="24">
        <v>43130</v>
      </c>
      <c r="C7888">
        <v>4</v>
      </c>
      <c r="D7888" s="13">
        <v>310</v>
      </c>
      <c r="E7888" s="13" t="s">
        <v>97</v>
      </c>
      <c r="F7888" s="17">
        <v>-1583</v>
      </c>
      <c r="G7888" t="str">
        <f>_xlfn.XLOOKUP(tbl_GL[[#This Row],[Account_key]],tbl_COA[Account_key],tbl_COA[Class],"Not Found")</f>
        <v>Operating account</v>
      </c>
      <c r="H7888" t="str">
        <f>_xlfn.XLOOKUP(tbl_GL[[#This Row],[Account_key]],tbl_COA[Account_key],tbl_COA[SubClass],"Not Found")</f>
        <v>Operating Expenses</v>
      </c>
      <c r="I7888" t="str">
        <f>_xlfn.XLOOKUP(tbl_GL[[#This Row],[Account_key]],tbl_COA[Account_key],tbl_COA[SubClass2],"Not Found")</f>
        <v>Administration</v>
      </c>
      <c r="J7888" t="str">
        <f>_xlfn.XLOOKUP(tbl_GL[[#This Row],[Account_key]],tbl_COA[Account_key],tbl_COA[SubAccount],,0)</f>
        <v>Office Supplies</v>
      </c>
      <c r="K7888">
        <f>YEAR(tbl_GL[[#This Row],[Date]])</f>
        <v>2018</v>
      </c>
    </row>
    <row r="7889" spans="1:11" hidden="1" x14ac:dyDescent="0.35">
      <c r="A7889">
        <v>41.2</v>
      </c>
      <c r="B7889" s="24">
        <v>43130</v>
      </c>
      <c r="C7889">
        <v>4</v>
      </c>
      <c r="D7889" s="13">
        <v>120</v>
      </c>
      <c r="E7889" s="13" t="s">
        <v>97</v>
      </c>
      <c r="F7889" s="17">
        <v>1583</v>
      </c>
      <c r="G7889" t="str">
        <f>_xlfn.XLOOKUP(tbl_GL[[#This Row],[Account_key]],tbl_COA[Account_key],tbl_COA[Class],"Not Found")</f>
        <v>Liabilities and Owners Equity</v>
      </c>
      <c r="H7889" t="str">
        <f>_xlfn.XLOOKUP(tbl_GL[[#This Row],[Account_key]],tbl_COA[Account_key],tbl_COA[SubClass],"Not Found")</f>
        <v>Liabilities</v>
      </c>
      <c r="I7889" t="str">
        <f>_xlfn.XLOOKUP(tbl_GL[[#This Row],[Account_key]],tbl_COA[Account_key],tbl_COA[SubClass2],"Not Found")</f>
        <v>Current Liabilities</v>
      </c>
      <c r="J7889" t="str">
        <f>_xlfn.XLOOKUP(tbl_GL[[#This Row],[Account_key]],tbl_COA[Account_key],tbl_COA[SubAccount],,0)</f>
        <v>Accrued Expenses</v>
      </c>
      <c r="K7889">
        <f>YEAR(tbl_GL[[#This Row],[Date]])</f>
        <v>2018</v>
      </c>
    </row>
    <row r="7890" spans="1:11" hidden="1" x14ac:dyDescent="0.35">
      <c r="A7890">
        <v>42.1</v>
      </c>
      <c r="B7890" s="24">
        <v>43130</v>
      </c>
      <c r="C7890">
        <v>4</v>
      </c>
      <c r="D7890" s="13">
        <v>10</v>
      </c>
      <c r="E7890" s="13" t="s">
        <v>98</v>
      </c>
      <c r="F7890" s="17">
        <v>-1273</v>
      </c>
      <c r="G7890" t="str">
        <f>_xlfn.XLOOKUP(tbl_GL[[#This Row],[Account_key]],tbl_COA[Account_key],tbl_COA[Class],"Not Found")</f>
        <v>Assets</v>
      </c>
      <c r="H7890" t="str">
        <f>_xlfn.XLOOKUP(tbl_GL[[#This Row],[Account_key]],tbl_COA[Account_key],tbl_COA[SubClass],"Not Found")</f>
        <v>Assets</v>
      </c>
      <c r="I7890" t="str">
        <f>_xlfn.XLOOKUP(tbl_GL[[#This Row],[Account_key]],tbl_COA[Account_key],tbl_COA[SubClass2],"Not Found")</f>
        <v>Current Assets</v>
      </c>
      <c r="J7890" t="str">
        <f>_xlfn.XLOOKUP(tbl_GL[[#This Row],[Account_key]],tbl_COA[Account_key],tbl_COA[SubAccount],,0)</f>
        <v>Cash at Bank</v>
      </c>
      <c r="K7890">
        <f>YEAR(tbl_GL[[#This Row],[Date]])</f>
        <v>2018</v>
      </c>
    </row>
    <row r="7891" spans="1:11" hidden="1" x14ac:dyDescent="0.35">
      <c r="A7891">
        <v>42.2</v>
      </c>
      <c r="B7891" s="24">
        <v>43130</v>
      </c>
      <c r="C7891">
        <v>4</v>
      </c>
      <c r="D7891" s="13">
        <v>120</v>
      </c>
      <c r="E7891" s="13" t="s">
        <v>98</v>
      </c>
      <c r="F7891" s="17">
        <v>-1273</v>
      </c>
      <c r="G7891" t="str">
        <f>_xlfn.XLOOKUP(tbl_GL[[#This Row],[Account_key]],tbl_COA[Account_key],tbl_COA[Class],"Not Found")</f>
        <v>Liabilities and Owners Equity</v>
      </c>
      <c r="H7891" t="str">
        <f>_xlfn.XLOOKUP(tbl_GL[[#This Row],[Account_key]],tbl_COA[Account_key],tbl_COA[SubClass],"Not Found")</f>
        <v>Liabilities</v>
      </c>
      <c r="I7891" t="str">
        <f>_xlfn.XLOOKUP(tbl_GL[[#This Row],[Account_key]],tbl_COA[Account_key],tbl_COA[SubClass2],"Not Found")</f>
        <v>Current Liabilities</v>
      </c>
      <c r="J7891" t="str">
        <f>_xlfn.XLOOKUP(tbl_GL[[#This Row],[Account_key]],tbl_COA[Account_key],tbl_COA[SubAccount],,0)</f>
        <v>Accrued Expenses</v>
      </c>
      <c r="K7891">
        <f>YEAR(tbl_GL[[#This Row],[Date]])</f>
        <v>2018</v>
      </c>
    </row>
    <row r="7892" spans="1:11" hidden="1" x14ac:dyDescent="0.35">
      <c r="A7892">
        <v>43.1</v>
      </c>
      <c r="B7892" s="24">
        <v>43131</v>
      </c>
      <c r="C7892">
        <v>4</v>
      </c>
      <c r="D7892" s="13">
        <v>10</v>
      </c>
      <c r="E7892" s="13" t="s">
        <v>110</v>
      </c>
      <c r="F7892" s="17">
        <v>28</v>
      </c>
      <c r="G7892" t="str">
        <f>_xlfn.XLOOKUP(tbl_GL[[#This Row],[Account_key]],tbl_COA[Account_key],tbl_COA[Class],"Not Found")</f>
        <v>Assets</v>
      </c>
      <c r="H7892" t="str">
        <f>_xlfn.XLOOKUP(tbl_GL[[#This Row],[Account_key]],tbl_COA[Account_key],tbl_COA[SubClass],"Not Found")</f>
        <v>Assets</v>
      </c>
      <c r="I7892" t="str">
        <f>_xlfn.XLOOKUP(tbl_GL[[#This Row],[Account_key]],tbl_COA[Account_key],tbl_COA[SubClass2],"Not Found")</f>
        <v>Current Assets</v>
      </c>
      <c r="J7892" t="str">
        <f>_xlfn.XLOOKUP(tbl_GL[[#This Row],[Account_key]],tbl_COA[Account_key],tbl_COA[SubAccount],,0)</f>
        <v>Cash at Bank</v>
      </c>
      <c r="K7892">
        <f>YEAR(tbl_GL[[#This Row],[Date]])</f>
        <v>2018</v>
      </c>
    </row>
    <row r="7893" spans="1:11" hidden="1" x14ac:dyDescent="0.35">
      <c r="A7893">
        <v>43.2</v>
      </c>
      <c r="B7893" s="24">
        <v>43131</v>
      </c>
      <c r="C7893">
        <v>4</v>
      </c>
      <c r="D7893" s="13">
        <v>430</v>
      </c>
      <c r="E7893" s="13" t="s">
        <v>110</v>
      </c>
      <c r="F7893" s="17">
        <v>28</v>
      </c>
      <c r="G7893" t="str">
        <f>_xlfn.XLOOKUP(tbl_GL[[#This Row],[Account_key]],tbl_COA[Account_key],tbl_COA[Class],"Not Found")</f>
        <v>Non-operating</v>
      </c>
      <c r="H7893" t="str">
        <f>_xlfn.XLOOKUP(tbl_GL[[#This Row],[Account_key]],tbl_COA[Account_key],tbl_COA[SubClass],"Not Found")</f>
        <v>Exchange Loss/Gain</v>
      </c>
      <c r="I7893" t="str">
        <f>_xlfn.XLOOKUP(tbl_GL[[#This Row],[Account_key]],tbl_COA[Account_key],tbl_COA[SubClass2],"Not Found")</f>
        <v>Exchange Loss/Gain</v>
      </c>
      <c r="J7893" t="str">
        <f>_xlfn.XLOOKUP(tbl_GL[[#This Row],[Account_key]],tbl_COA[Account_key],tbl_COA[SubAccount],,0)</f>
        <v>Exchange Loss/Gain</v>
      </c>
      <c r="K7893">
        <f>YEAR(tbl_GL[[#This Row],[Date]])</f>
        <v>2018</v>
      </c>
    </row>
    <row r="7894" spans="1:11" hidden="1" x14ac:dyDescent="0.35">
      <c r="A7894">
        <v>44.1</v>
      </c>
      <c r="B7894" s="24">
        <v>43131</v>
      </c>
      <c r="C7894">
        <v>4</v>
      </c>
      <c r="D7894" s="13">
        <v>10</v>
      </c>
      <c r="E7894" s="13" t="s">
        <v>113</v>
      </c>
      <c r="F7894" s="17">
        <v>140</v>
      </c>
      <c r="G7894" t="str">
        <f>_xlfn.XLOOKUP(tbl_GL[[#This Row],[Account_key]],tbl_COA[Account_key],tbl_COA[Class],"Not Found")</f>
        <v>Assets</v>
      </c>
      <c r="H7894" t="str">
        <f>_xlfn.XLOOKUP(tbl_GL[[#This Row],[Account_key]],tbl_COA[Account_key],tbl_COA[SubClass],"Not Found")</f>
        <v>Assets</v>
      </c>
      <c r="I7894" t="str">
        <f>_xlfn.XLOOKUP(tbl_GL[[#This Row],[Account_key]],tbl_COA[Account_key],tbl_COA[SubClass2],"Not Found")</f>
        <v>Current Assets</v>
      </c>
      <c r="J7894" t="str">
        <f>_xlfn.XLOOKUP(tbl_GL[[#This Row],[Account_key]],tbl_COA[Account_key],tbl_COA[SubAccount],,0)</f>
        <v>Cash at Bank</v>
      </c>
      <c r="K7894">
        <f>YEAR(tbl_GL[[#This Row],[Date]])</f>
        <v>2018</v>
      </c>
    </row>
    <row r="7895" spans="1:11" hidden="1" x14ac:dyDescent="0.35">
      <c r="A7895">
        <v>44.2</v>
      </c>
      <c r="B7895" s="24">
        <v>43131</v>
      </c>
      <c r="C7895">
        <v>4</v>
      </c>
      <c r="D7895" s="13">
        <v>410</v>
      </c>
      <c r="E7895" s="13" t="s">
        <v>113</v>
      </c>
      <c r="F7895" s="17">
        <v>140</v>
      </c>
      <c r="G7895" t="str">
        <f>_xlfn.XLOOKUP(tbl_GL[[#This Row],[Account_key]],tbl_COA[Account_key],tbl_COA[Class],"Not Found")</f>
        <v>Non-operating</v>
      </c>
      <c r="H7895" t="str">
        <f>_xlfn.XLOOKUP(tbl_GL[[#This Row],[Account_key]],tbl_COA[Account_key],tbl_COA[SubClass],"Not Found")</f>
        <v>Interest Income</v>
      </c>
      <c r="I7895" t="str">
        <f>_xlfn.XLOOKUP(tbl_GL[[#This Row],[Account_key]],tbl_COA[Account_key],tbl_COA[SubClass2],"Not Found")</f>
        <v>Interest Income</v>
      </c>
      <c r="J7895" t="str">
        <f>_xlfn.XLOOKUP(tbl_GL[[#This Row],[Account_key]],tbl_COA[Account_key],tbl_COA[SubAccount],,0)</f>
        <v>Interest Income</v>
      </c>
      <c r="K7895">
        <f>YEAR(tbl_GL[[#This Row],[Date]])</f>
        <v>2018</v>
      </c>
    </row>
    <row r="7896" spans="1:11" hidden="1" x14ac:dyDescent="0.35">
      <c r="A7896">
        <v>45.1</v>
      </c>
      <c r="B7896" s="24">
        <v>43131</v>
      </c>
      <c r="C7896">
        <v>4</v>
      </c>
      <c r="D7896" s="13">
        <v>440</v>
      </c>
      <c r="E7896" s="13" t="s">
        <v>112</v>
      </c>
      <c r="F7896" s="17">
        <v>-180</v>
      </c>
      <c r="G7896" t="str">
        <f>_xlfn.XLOOKUP(tbl_GL[[#This Row],[Account_key]],tbl_COA[Account_key],tbl_COA[Class],"Not Found")</f>
        <v>Interest &amp; Tax</v>
      </c>
      <c r="H7896" t="str">
        <f>_xlfn.XLOOKUP(tbl_GL[[#This Row],[Account_key]],tbl_COA[Account_key],tbl_COA[SubClass],"Not Found")</f>
        <v>Interest Expense</v>
      </c>
      <c r="I7896" t="str">
        <f>_xlfn.XLOOKUP(tbl_GL[[#This Row],[Account_key]],tbl_COA[Account_key],tbl_COA[SubClass2],"Not Found")</f>
        <v>Interest Expense</v>
      </c>
      <c r="J7896" t="str">
        <f>_xlfn.XLOOKUP(tbl_GL[[#This Row],[Account_key]],tbl_COA[Account_key],tbl_COA[SubAccount],,0)</f>
        <v>Interest Expense</v>
      </c>
      <c r="K7896">
        <f>YEAR(tbl_GL[[#This Row],[Date]])</f>
        <v>2018</v>
      </c>
    </row>
    <row r="7897" spans="1:11" hidden="1" x14ac:dyDescent="0.35">
      <c r="A7897">
        <v>45.2</v>
      </c>
      <c r="B7897" s="24">
        <v>43131</v>
      </c>
      <c r="C7897">
        <v>4</v>
      </c>
      <c r="D7897" s="13">
        <v>121</v>
      </c>
      <c r="E7897" s="13" t="s">
        <v>112</v>
      </c>
      <c r="F7897" s="17">
        <v>180</v>
      </c>
      <c r="G7897" t="str">
        <f>_xlfn.XLOOKUP(tbl_GL[[#This Row],[Account_key]],tbl_COA[Account_key],tbl_COA[Class],"Not Found")</f>
        <v>Liabilities and Owners Equity</v>
      </c>
      <c r="H7897" t="str">
        <f>_xlfn.XLOOKUP(tbl_GL[[#This Row],[Account_key]],tbl_COA[Account_key],tbl_COA[SubClass],"Not Found")</f>
        <v>Liabilities</v>
      </c>
      <c r="I7897" t="str">
        <f>_xlfn.XLOOKUP(tbl_GL[[#This Row],[Account_key]],tbl_COA[Account_key],tbl_COA[SubClass2],"Not Found")</f>
        <v>Current Liabilities</v>
      </c>
      <c r="J7897" t="str">
        <f>_xlfn.XLOOKUP(tbl_GL[[#This Row],[Account_key]],tbl_COA[Account_key],tbl_COA[SubAccount],,0)</f>
        <v>Interest Payable</v>
      </c>
      <c r="K7897">
        <f>YEAR(tbl_GL[[#This Row],[Date]])</f>
        <v>2018</v>
      </c>
    </row>
    <row r="7898" spans="1:11" hidden="1" x14ac:dyDescent="0.35">
      <c r="A7898">
        <v>46.1</v>
      </c>
      <c r="B7898" s="24">
        <v>43131</v>
      </c>
      <c r="C7898">
        <v>4</v>
      </c>
      <c r="D7898" s="13">
        <v>400</v>
      </c>
      <c r="E7898" s="13" t="s">
        <v>104</v>
      </c>
      <c r="F7898" s="17">
        <v>-225</v>
      </c>
      <c r="G7898" t="str">
        <f>_xlfn.XLOOKUP(tbl_GL[[#This Row],[Account_key]],tbl_COA[Account_key],tbl_COA[Class],"Not Found")</f>
        <v>Operating account</v>
      </c>
      <c r="H7898" t="str">
        <f>_xlfn.XLOOKUP(tbl_GL[[#This Row],[Account_key]],tbl_COA[Account_key],tbl_COA[SubClass],"Not Found")</f>
        <v>Depreciation &amp; Amortization</v>
      </c>
      <c r="I7898" t="str">
        <f>_xlfn.XLOOKUP(tbl_GL[[#This Row],[Account_key]],tbl_COA[Account_key],tbl_COA[SubClass2],"Not Found")</f>
        <v>Amortization</v>
      </c>
      <c r="J7898" t="str">
        <f>_xlfn.XLOOKUP(tbl_GL[[#This Row],[Account_key]],tbl_COA[Account_key],tbl_COA[SubAccount],,0)</f>
        <v>Amortization of Intangible Assets</v>
      </c>
      <c r="K7898">
        <f>YEAR(tbl_GL[[#This Row],[Date]])</f>
        <v>2018</v>
      </c>
    </row>
    <row r="7899" spans="1:11" hidden="1" x14ac:dyDescent="0.35">
      <c r="A7899">
        <v>46.2</v>
      </c>
      <c r="B7899" s="24">
        <v>43131</v>
      </c>
      <c r="C7899">
        <v>4</v>
      </c>
      <c r="D7899" s="13">
        <v>100</v>
      </c>
      <c r="E7899" s="13" t="s">
        <v>104</v>
      </c>
      <c r="F7899" s="17">
        <v>-225</v>
      </c>
      <c r="G7899" t="str">
        <f>_xlfn.XLOOKUP(tbl_GL[[#This Row],[Account_key]],tbl_COA[Account_key],tbl_COA[Class],"Not Found")</f>
        <v>Assets</v>
      </c>
      <c r="H7899" t="str">
        <f>_xlfn.XLOOKUP(tbl_GL[[#This Row],[Account_key]],tbl_COA[Account_key],tbl_COA[SubClass],"Not Found")</f>
        <v>Assets</v>
      </c>
      <c r="I7899" t="str">
        <f>_xlfn.XLOOKUP(tbl_GL[[#This Row],[Account_key]],tbl_COA[Account_key],tbl_COA[SubClass2],"Not Found")</f>
        <v>Non-Current Assets</v>
      </c>
      <c r="J7899" t="str">
        <f>_xlfn.XLOOKUP(tbl_GL[[#This Row],[Account_key]],tbl_COA[Account_key],tbl_COA[SubAccount],,0)</f>
        <v>Patents and trademarks</v>
      </c>
      <c r="K7899">
        <f>YEAR(tbl_GL[[#This Row],[Date]])</f>
        <v>2018</v>
      </c>
    </row>
    <row r="7900" spans="1:11" hidden="1" x14ac:dyDescent="0.35">
      <c r="A7900">
        <v>47.1</v>
      </c>
      <c r="B7900" s="24">
        <v>43131</v>
      </c>
      <c r="C7900">
        <v>4</v>
      </c>
      <c r="D7900" s="13">
        <v>450</v>
      </c>
      <c r="E7900" s="23" t="s">
        <v>108</v>
      </c>
      <c r="F7900" s="17">
        <v>-297</v>
      </c>
      <c r="G7900" t="str">
        <f>_xlfn.XLOOKUP(tbl_GL[[#This Row],[Account_key]],tbl_COA[Account_key],tbl_COA[Class],"Not Found")</f>
        <v>Interest &amp; Tax</v>
      </c>
      <c r="H7900" t="str">
        <f>_xlfn.XLOOKUP(tbl_GL[[#This Row],[Account_key]],tbl_COA[Account_key],tbl_COA[SubClass],"Not Found")</f>
        <v>Taxation</v>
      </c>
      <c r="I7900" t="str">
        <f>_xlfn.XLOOKUP(tbl_GL[[#This Row],[Account_key]],tbl_COA[Account_key],tbl_COA[SubClass2],"Not Found")</f>
        <v>Taxation</v>
      </c>
      <c r="J7900" t="str">
        <f>_xlfn.XLOOKUP(tbl_GL[[#This Row],[Account_key]],tbl_COA[Account_key],tbl_COA[SubAccount],,0)</f>
        <v>Taxation</v>
      </c>
      <c r="K7900">
        <f>YEAR(tbl_GL[[#This Row],[Date]])</f>
        <v>2018</v>
      </c>
    </row>
    <row r="7901" spans="1:11" hidden="1" x14ac:dyDescent="0.35">
      <c r="A7901">
        <v>47.2</v>
      </c>
      <c r="B7901" s="24">
        <v>43131</v>
      </c>
      <c r="C7901">
        <v>4</v>
      </c>
      <c r="D7901" s="13">
        <v>122</v>
      </c>
      <c r="E7901" s="23" t="s">
        <v>108</v>
      </c>
      <c r="F7901" s="17">
        <v>297</v>
      </c>
      <c r="G7901" t="str">
        <f>_xlfn.XLOOKUP(tbl_GL[[#This Row],[Account_key]],tbl_COA[Account_key],tbl_COA[Class],"Not Found")</f>
        <v>Liabilities and Owners Equity</v>
      </c>
      <c r="H7901" t="str">
        <f>_xlfn.XLOOKUP(tbl_GL[[#This Row],[Account_key]],tbl_COA[Account_key],tbl_COA[SubClass],"Not Found")</f>
        <v>Liabilities</v>
      </c>
      <c r="I7901" t="str">
        <f>_xlfn.XLOOKUP(tbl_GL[[#This Row],[Account_key]],tbl_COA[Account_key],tbl_COA[SubClass2],"Not Found")</f>
        <v>Current Liabilities</v>
      </c>
      <c r="J7901" t="str">
        <f>_xlfn.XLOOKUP(tbl_GL[[#This Row],[Account_key]],tbl_COA[Account_key],tbl_COA[SubAccount],,0)</f>
        <v>Tax payable</v>
      </c>
      <c r="K7901">
        <f>YEAR(tbl_GL[[#This Row],[Date]])</f>
        <v>2018</v>
      </c>
    </row>
    <row r="7902" spans="1:11" hidden="1" x14ac:dyDescent="0.35">
      <c r="A7902">
        <v>48.1</v>
      </c>
      <c r="B7902" s="24">
        <v>43131</v>
      </c>
      <c r="C7902">
        <v>4</v>
      </c>
      <c r="D7902" s="13">
        <v>240</v>
      </c>
      <c r="E7902" s="13" t="s">
        <v>56</v>
      </c>
      <c r="F7902" s="17">
        <v>-2250</v>
      </c>
      <c r="G7902" t="str">
        <f>_xlfn.XLOOKUP(tbl_GL[[#This Row],[Account_key]],tbl_COA[Account_key],tbl_COA[Class],"Not Found")</f>
        <v>Operating account</v>
      </c>
      <c r="H7902" t="str">
        <f>_xlfn.XLOOKUP(tbl_GL[[#This Row],[Account_key]],tbl_COA[Account_key],tbl_COA[SubClass],"Not Found")</f>
        <v>Operating Expenses</v>
      </c>
      <c r="I7902" t="str">
        <f>_xlfn.XLOOKUP(tbl_GL[[#This Row],[Account_key]],tbl_COA[Account_key],tbl_COA[SubClass2],"Not Found")</f>
        <v>Sales &amp; Distribution</v>
      </c>
      <c r="J7902" t="str">
        <f>_xlfn.XLOOKUP(tbl_GL[[#This Row],[Account_key]],tbl_COA[Account_key],tbl_COA[SubAccount],,0)</f>
        <v>Salaries</v>
      </c>
      <c r="K7902">
        <f>YEAR(tbl_GL[[#This Row],[Date]])</f>
        <v>2018</v>
      </c>
    </row>
    <row r="7903" spans="1:11" hidden="1" x14ac:dyDescent="0.35">
      <c r="A7903">
        <v>48.2</v>
      </c>
      <c r="B7903" s="24">
        <v>43131</v>
      </c>
      <c r="C7903">
        <v>4</v>
      </c>
      <c r="D7903" s="13">
        <v>10</v>
      </c>
      <c r="E7903" s="13" t="s">
        <v>56</v>
      </c>
      <c r="F7903" s="17">
        <v>-2250</v>
      </c>
      <c r="G7903" t="str">
        <f>_xlfn.XLOOKUP(tbl_GL[[#This Row],[Account_key]],tbl_COA[Account_key],tbl_COA[Class],"Not Found")</f>
        <v>Assets</v>
      </c>
      <c r="H7903" t="str">
        <f>_xlfn.XLOOKUP(tbl_GL[[#This Row],[Account_key]],tbl_COA[Account_key],tbl_COA[SubClass],"Not Found")</f>
        <v>Assets</v>
      </c>
      <c r="I7903" t="str">
        <f>_xlfn.XLOOKUP(tbl_GL[[#This Row],[Account_key]],tbl_COA[Account_key],tbl_COA[SubClass2],"Not Found")</f>
        <v>Current Assets</v>
      </c>
      <c r="J7903" t="str">
        <f>_xlfn.XLOOKUP(tbl_GL[[#This Row],[Account_key]],tbl_COA[Account_key],tbl_COA[SubAccount],,0)</f>
        <v>Cash at Bank</v>
      </c>
      <c r="K7903">
        <f>YEAR(tbl_GL[[#This Row],[Date]])</f>
        <v>2018</v>
      </c>
    </row>
    <row r="7904" spans="1:11" hidden="1" x14ac:dyDescent="0.35">
      <c r="A7904">
        <v>50.1</v>
      </c>
      <c r="B7904" s="24">
        <v>43131</v>
      </c>
      <c r="C7904">
        <v>4</v>
      </c>
      <c r="D7904" s="13">
        <v>380</v>
      </c>
      <c r="E7904" s="13" t="s">
        <v>101</v>
      </c>
      <c r="F7904" s="17">
        <v>-4500</v>
      </c>
      <c r="G7904" t="str">
        <f>_xlfn.XLOOKUP(tbl_GL[[#This Row],[Account_key]],tbl_COA[Account_key],tbl_COA[Class],"Not Found")</f>
        <v>Operating account</v>
      </c>
      <c r="H7904" t="str">
        <f>_xlfn.XLOOKUP(tbl_GL[[#This Row],[Account_key]],tbl_COA[Account_key],tbl_COA[SubClass],"Not Found")</f>
        <v>Depreciation &amp; Amortization</v>
      </c>
      <c r="I7904" t="str">
        <f>_xlfn.XLOOKUP(tbl_GL[[#This Row],[Account_key]],tbl_COA[Account_key],tbl_COA[SubClass2],"Not Found")</f>
        <v>Depreciation</v>
      </c>
      <c r="J7904" t="str">
        <f>_xlfn.XLOOKUP(tbl_GL[[#This Row],[Account_key]],tbl_COA[Account_key],tbl_COA[SubAccount],,0)</f>
        <v>Equipment</v>
      </c>
      <c r="K7904">
        <f>YEAR(tbl_GL[[#This Row],[Date]])</f>
        <v>2018</v>
      </c>
    </row>
    <row r="7905" spans="1:11" hidden="1" x14ac:dyDescent="0.35">
      <c r="A7905">
        <v>50.2</v>
      </c>
      <c r="B7905" s="24">
        <v>43131</v>
      </c>
      <c r="C7905">
        <v>4</v>
      </c>
      <c r="D7905" s="13">
        <v>90</v>
      </c>
      <c r="E7905" s="13" t="s">
        <v>101</v>
      </c>
      <c r="F7905" s="17">
        <v>-4500</v>
      </c>
      <c r="G7905" t="str">
        <f>_xlfn.XLOOKUP(tbl_GL[[#This Row],[Account_key]],tbl_COA[Account_key],tbl_COA[Class],"Not Found")</f>
        <v>Assets</v>
      </c>
      <c r="H7905" t="str">
        <f>_xlfn.XLOOKUP(tbl_GL[[#This Row],[Account_key]],tbl_COA[Account_key],tbl_COA[SubClass],"Not Found")</f>
        <v>Assets</v>
      </c>
      <c r="I7905" t="str">
        <f>_xlfn.XLOOKUP(tbl_GL[[#This Row],[Account_key]],tbl_COA[Account_key],tbl_COA[SubClass2],"Not Found")</f>
        <v>Non-Current Assets</v>
      </c>
      <c r="J7905" t="str">
        <f>_xlfn.XLOOKUP(tbl_GL[[#This Row],[Account_key]],tbl_COA[Account_key],tbl_COA[SubAccount],,0)</f>
        <v>Office Furniture &amp; Equipment</v>
      </c>
      <c r="K7905">
        <f>YEAR(tbl_GL[[#This Row],[Date]])</f>
        <v>2018</v>
      </c>
    </row>
    <row r="7906" spans="1:11" hidden="1" x14ac:dyDescent="0.35">
      <c r="A7906">
        <v>51.1</v>
      </c>
      <c r="B7906" s="24">
        <v>43132</v>
      </c>
      <c r="C7906">
        <v>4</v>
      </c>
      <c r="D7906" s="13">
        <v>300</v>
      </c>
      <c r="E7906" s="13" t="s">
        <v>99</v>
      </c>
      <c r="F7906" s="17">
        <v>-66</v>
      </c>
      <c r="G7906" t="str">
        <f>_xlfn.XLOOKUP(tbl_GL[[#This Row],[Account_key]],tbl_COA[Account_key],tbl_COA[Class],"Not Found")</f>
        <v>Operating account</v>
      </c>
      <c r="H7906" t="str">
        <f>_xlfn.XLOOKUP(tbl_GL[[#This Row],[Account_key]],tbl_COA[Account_key],tbl_COA[SubClass],"Not Found")</f>
        <v>Operating Expenses</v>
      </c>
      <c r="I7906" t="str">
        <f>_xlfn.XLOOKUP(tbl_GL[[#This Row],[Account_key]],tbl_COA[Account_key],tbl_COA[SubClass2],"Not Found")</f>
        <v>Administration</v>
      </c>
      <c r="J7906" t="str">
        <f>_xlfn.XLOOKUP(tbl_GL[[#This Row],[Account_key]],tbl_COA[Account_key],tbl_COA[SubAccount],,0)</f>
        <v>Entertainment</v>
      </c>
      <c r="K7906">
        <f>YEAR(tbl_GL[[#This Row],[Date]])</f>
        <v>2018</v>
      </c>
    </row>
    <row r="7907" spans="1:11" hidden="1" x14ac:dyDescent="0.35">
      <c r="A7907">
        <v>51.2</v>
      </c>
      <c r="B7907" s="24">
        <v>43132</v>
      </c>
      <c r="C7907">
        <v>4</v>
      </c>
      <c r="D7907" s="13">
        <v>20</v>
      </c>
      <c r="E7907" s="13" t="s">
        <v>99</v>
      </c>
      <c r="F7907" s="17">
        <v>-66</v>
      </c>
      <c r="G7907" t="str">
        <f>_xlfn.XLOOKUP(tbl_GL[[#This Row],[Account_key]],tbl_COA[Account_key],tbl_COA[Class],"Not Found")</f>
        <v>Assets</v>
      </c>
      <c r="H7907" t="str">
        <f>_xlfn.XLOOKUP(tbl_GL[[#This Row],[Account_key]],tbl_COA[Account_key],tbl_COA[SubClass],"Not Found")</f>
        <v>Assets</v>
      </c>
      <c r="I7907" t="str">
        <f>_xlfn.XLOOKUP(tbl_GL[[#This Row],[Account_key]],tbl_COA[Account_key],tbl_COA[SubClass2],"Not Found")</f>
        <v>Current Assets</v>
      </c>
      <c r="J7907" t="str">
        <f>_xlfn.XLOOKUP(tbl_GL[[#This Row],[Account_key]],tbl_COA[Account_key],tbl_COA[SubAccount],,0)</f>
        <v>Cash in hand</v>
      </c>
      <c r="K7907">
        <f>YEAR(tbl_GL[[#This Row],[Date]])</f>
        <v>2018</v>
      </c>
    </row>
    <row r="7908" spans="1:11" hidden="1" x14ac:dyDescent="0.35">
      <c r="A7908">
        <v>52.1</v>
      </c>
      <c r="B7908" s="24">
        <v>43132</v>
      </c>
      <c r="C7908">
        <v>4</v>
      </c>
      <c r="D7908" s="13">
        <v>60</v>
      </c>
      <c r="E7908" s="13" t="s">
        <v>84</v>
      </c>
      <c r="F7908" s="17">
        <v>12667</v>
      </c>
      <c r="G7908" t="str">
        <f>_xlfn.XLOOKUP(tbl_GL[[#This Row],[Account_key]],tbl_COA[Account_key],tbl_COA[Class],"Not Found")</f>
        <v>Assets</v>
      </c>
      <c r="H7908" t="str">
        <f>_xlfn.XLOOKUP(tbl_GL[[#This Row],[Account_key]],tbl_COA[Account_key],tbl_COA[SubClass],"Not Found")</f>
        <v>Assets</v>
      </c>
      <c r="I7908" t="str">
        <f>_xlfn.XLOOKUP(tbl_GL[[#This Row],[Account_key]],tbl_COA[Account_key],tbl_COA[SubClass2],"Not Found")</f>
        <v>Current Assets</v>
      </c>
      <c r="J7908" t="str">
        <f>_xlfn.XLOOKUP(tbl_GL[[#This Row],[Account_key]],tbl_COA[Account_key],tbl_COA[SubAccount],,0)</f>
        <v>Inventory</v>
      </c>
      <c r="K7908">
        <f>YEAR(tbl_GL[[#This Row],[Date]])</f>
        <v>2018</v>
      </c>
    </row>
    <row r="7909" spans="1:11" hidden="1" x14ac:dyDescent="0.35">
      <c r="A7909">
        <v>52.2</v>
      </c>
      <c r="B7909" s="24">
        <v>43132</v>
      </c>
      <c r="C7909">
        <v>4</v>
      </c>
      <c r="D7909" s="13">
        <v>110</v>
      </c>
      <c r="E7909" s="13" t="s">
        <v>84</v>
      </c>
      <c r="F7909" s="17">
        <v>12667</v>
      </c>
      <c r="G7909" t="str">
        <f>_xlfn.XLOOKUP(tbl_GL[[#This Row],[Account_key]],tbl_COA[Account_key],tbl_COA[Class],"Not Found")</f>
        <v>Liabilities and Owners Equity</v>
      </c>
      <c r="H7909" t="str">
        <f>_xlfn.XLOOKUP(tbl_GL[[#This Row],[Account_key]],tbl_COA[Account_key],tbl_COA[SubClass],"Not Found")</f>
        <v>Liabilities</v>
      </c>
      <c r="I7909" t="str">
        <f>_xlfn.XLOOKUP(tbl_GL[[#This Row],[Account_key]],tbl_COA[Account_key],tbl_COA[SubClass2],"Not Found")</f>
        <v>Current Liabilities</v>
      </c>
      <c r="J7909" t="str">
        <f>_xlfn.XLOOKUP(tbl_GL[[#This Row],[Account_key]],tbl_COA[Account_key],tbl_COA[SubAccount],,0)</f>
        <v>Trade Payables</v>
      </c>
      <c r="K7909">
        <f>YEAR(tbl_GL[[#This Row],[Date]])</f>
        <v>2018</v>
      </c>
    </row>
    <row r="7910" spans="1:11" hidden="1" x14ac:dyDescent="0.35">
      <c r="A7910">
        <v>53.1</v>
      </c>
      <c r="B7910" s="24">
        <v>43134</v>
      </c>
      <c r="C7910">
        <v>4</v>
      </c>
      <c r="D7910" s="13">
        <v>290</v>
      </c>
      <c r="E7910" s="13" t="s">
        <v>97</v>
      </c>
      <c r="F7910" s="17">
        <v>-1438</v>
      </c>
      <c r="G7910" t="str">
        <f>_xlfn.XLOOKUP(tbl_GL[[#This Row],[Account_key]],tbl_COA[Account_key],tbl_COA[Class],"Not Found")</f>
        <v>Operating account</v>
      </c>
      <c r="H7910" t="str">
        <f>_xlfn.XLOOKUP(tbl_GL[[#This Row],[Account_key]],tbl_COA[Account_key],tbl_COA[SubClass],"Not Found")</f>
        <v>Operating Expenses</v>
      </c>
      <c r="I7910" t="str">
        <f>_xlfn.XLOOKUP(tbl_GL[[#This Row],[Account_key]],tbl_COA[Account_key],tbl_COA[SubClass2],"Not Found")</f>
        <v>Administration</v>
      </c>
      <c r="J7910" t="str">
        <f>_xlfn.XLOOKUP(tbl_GL[[#This Row],[Account_key]],tbl_COA[Account_key],tbl_COA[SubAccount],,0)</f>
        <v>Travel</v>
      </c>
      <c r="K7910">
        <f>YEAR(tbl_GL[[#This Row],[Date]])</f>
        <v>2018</v>
      </c>
    </row>
    <row r="7911" spans="1:11" hidden="1" x14ac:dyDescent="0.35">
      <c r="A7911">
        <v>53.2</v>
      </c>
      <c r="B7911" s="24">
        <v>43134</v>
      </c>
      <c r="C7911">
        <v>4</v>
      </c>
      <c r="D7911" s="13">
        <v>120</v>
      </c>
      <c r="E7911" s="13" t="s">
        <v>97</v>
      </c>
      <c r="F7911" s="17">
        <v>1438</v>
      </c>
      <c r="G7911" t="str">
        <f>_xlfn.XLOOKUP(tbl_GL[[#This Row],[Account_key]],tbl_COA[Account_key],tbl_COA[Class],"Not Found")</f>
        <v>Liabilities and Owners Equity</v>
      </c>
      <c r="H7911" t="str">
        <f>_xlfn.XLOOKUP(tbl_GL[[#This Row],[Account_key]],tbl_COA[Account_key],tbl_COA[SubClass],"Not Found")</f>
        <v>Liabilities</v>
      </c>
      <c r="I7911" t="str">
        <f>_xlfn.XLOOKUP(tbl_GL[[#This Row],[Account_key]],tbl_COA[Account_key],tbl_COA[SubClass2],"Not Found")</f>
        <v>Current Liabilities</v>
      </c>
      <c r="J7911" t="str">
        <f>_xlfn.XLOOKUP(tbl_GL[[#This Row],[Account_key]],tbl_COA[Account_key],tbl_COA[SubAccount],,0)</f>
        <v>Accrued Expenses</v>
      </c>
      <c r="K7911">
        <f>YEAR(tbl_GL[[#This Row],[Date]])</f>
        <v>2018</v>
      </c>
    </row>
    <row r="7912" spans="1:11" hidden="1" x14ac:dyDescent="0.35">
      <c r="A7912">
        <v>54.1</v>
      </c>
      <c r="B7912" s="24">
        <v>43137</v>
      </c>
      <c r="C7912">
        <v>4</v>
      </c>
      <c r="D7912" s="13">
        <v>230</v>
      </c>
      <c r="E7912" s="13" t="s">
        <v>4</v>
      </c>
      <c r="F7912" s="17">
        <v>-680</v>
      </c>
      <c r="G7912" t="str">
        <f>_xlfn.XLOOKUP(tbl_GL[[#This Row],[Account_key]],tbl_COA[Account_key],tbl_COA[Class],"Not Found")</f>
        <v>Trading account</v>
      </c>
      <c r="H7912" t="str">
        <f>_xlfn.XLOOKUP(tbl_GL[[#This Row],[Account_key]],tbl_COA[Account_key],tbl_COA[SubClass],"Not Found")</f>
        <v>Cost of Sales</v>
      </c>
      <c r="I7912" t="str">
        <f>_xlfn.XLOOKUP(tbl_GL[[#This Row],[Account_key]],tbl_COA[Account_key],tbl_COA[SubClass2],"Not Found")</f>
        <v>Cost of Sales</v>
      </c>
      <c r="J7912" t="str">
        <f>_xlfn.XLOOKUP(tbl_GL[[#This Row],[Account_key]],tbl_COA[Account_key],tbl_COA[SubAccount],,0)</f>
        <v>Cost of Sales</v>
      </c>
      <c r="K7912">
        <f>YEAR(tbl_GL[[#This Row],[Date]])</f>
        <v>2018</v>
      </c>
    </row>
    <row r="7913" spans="1:11" hidden="1" x14ac:dyDescent="0.35">
      <c r="A7913">
        <v>54.2</v>
      </c>
      <c r="B7913" s="24">
        <v>43137</v>
      </c>
      <c r="C7913">
        <v>4</v>
      </c>
      <c r="D7913" s="13">
        <v>60</v>
      </c>
      <c r="E7913" s="13" t="s">
        <v>4</v>
      </c>
      <c r="F7913" s="17">
        <v>-680</v>
      </c>
      <c r="G7913" t="str">
        <f>_xlfn.XLOOKUP(tbl_GL[[#This Row],[Account_key]],tbl_COA[Account_key],tbl_COA[Class],"Not Found")</f>
        <v>Assets</v>
      </c>
      <c r="H7913" t="str">
        <f>_xlfn.XLOOKUP(tbl_GL[[#This Row],[Account_key]],tbl_COA[Account_key],tbl_COA[SubClass],"Not Found")</f>
        <v>Assets</v>
      </c>
      <c r="I7913" t="str">
        <f>_xlfn.XLOOKUP(tbl_GL[[#This Row],[Account_key]],tbl_COA[Account_key],tbl_COA[SubClass2],"Not Found")</f>
        <v>Current Assets</v>
      </c>
      <c r="J7913" t="str">
        <f>_xlfn.XLOOKUP(tbl_GL[[#This Row],[Account_key]],tbl_COA[Account_key],tbl_COA[SubAccount],,0)</f>
        <v>Inventory</v>
      </c>
      <c r="K7913">
        <f>YEAR(tbl_GL[[#This Row],[Date]])</f>
        <v>2018</v>
      </c>
    </row>
    <row r="7914" spans="1:11" hidden="1" x14ac:dyDescent="0.35">
      <c r="A7914">
        <v>55.1</v>
      </c>
      <c r="B7914" s="24">
        <v>43137</v>
      </c>
      <c r="C7914">
        <v>4</v>
      </c>
      <c r="D7914" s="13">
        <v>350</v>
      </c>
      <c r="E7914" s="13" t="s">
        <v>97</v>
      </c>
      <c r="F7914" s="17">
        <v>-1367</v>
      </c>
      <c r="G7914" t="str">
        <f>_xlfn.XLOOKUP(tbl_GL[[#This Row],[Account_key]],tbl_COA[Account_key],tbl_COA[Class],"Not Found")</f>
        <v>Operating account</v>
      </c>
      <c r="H7914" t="str">
        <f>_xlfn.XLOOKUP(tbl_GL[[#This Row],[Account_key]],tbl_COA[Account_key],tbl_COA[SubClass],"Not Found")</f>
        <v>Operating Expenses</v>
      </c>
      <c r="I7914" t="str">
        <f>_xlfn.XLOOKUP(tbl_GL[[#This Row],[Account_key]],tbl_COA[Account_key],tbl_COA[SubClass2],"Not Found")</f>
        <v>Administration</v>
      </c>
      <c r="J7914" t="str">
        <f>_xlfn.XLOOKUP(tbl_GL[[#This Row],[Account_key]],tbl_COA[Account_key],tbl_COA[SubAccount],,0)</f>
        <v>Other Expenses</v>
      </c>
      <c r="K7914">
        <f>YEAR(tbl_GL[[#This Row],[Date]])</f>
        <v>2018</v>
      </c>
    </row>
    <row r="7915" spans="1:11" hidden="1" x14ac:dyDescent="0.35">
      <c r="A7915">
        <v>55.2</v>
      </c>
      <c r="B7915" s="24">
        <v>43137</v>
      </c>
      <c r="C7915">
        <v>4</v>
      </c>
      <c r="D7915" s="13">
        <v>120</v>
      </c>
      <c r="E7915" s="13" t="s">
        <v>97</v>
      </c>
      <c r="F7915" s="17">
        <v>1367</v>
      </c>
      <c r="G7915" t="str">
        <f>_xlfn.XLOOKUP(tbl_GL[[#This Row],[Account_key]],tbl_COA[Account_key],tbl_COA[Class],"Not Found")</f>
        <v>Liabilities and Owners Equity</v>
      </c>
      <c r="H7915" t="str">
        <f>_xlfn.XLOOKUP(tbl_GL[[#This Row],[Account_key]],tbl_COA[Account_key],tbl_COA[SubClass],"Not Found")</f>
        <v>Liabilities</v>
      </c>
      <c r="I7915" t="str">
        <f>_xlfn.XLOOKUP(tbl_GL[[#This Row],[Account_key]],tbl_COA[Account_key],tbl_COA[SubClass2],"Not Found")</f>
        <v>Current Liabilities</v>
      </c>
      <c r="J7915" t="str">
        <f>_xlfn.XLOOKUP(tbl_GL[[#This Row],[Account_key]],tbl_COA[Account_key],tbl_COA[SubAccount],,0)</f>
        <v>Accrued Expenses</v>
      </c>
      <c r="K7915">
        <f>YEAR(tbl_GL[[#This Row],[Date]])</f>
        <v>2018</v>
      </c>
    </row>
    <row r="7916" spans="1:11" hidden="1" x14ac:dyDescent="0.35">
      <c r="A7916">
        <v>56.1</v>
      </c>
      <c r="B7916" s="24">
        <v>43137</v>
      </c>
      <c r="C7916">
        <v>4</v>
      </c>
      <c r="D7916" s="13">
        <v>210</v>
      </c>
      <c r="E7916" s="13" t="s">
        <v>7</v>
      </c>
      <c r="F7916" s="17">
        <v>1671</v>
      </c>
      <c r="G7916" t="str">
        <f>_xlfn.XLOOKUP(tbl_GL[[#This Row],[Account_key]],tbl_COA[Account_key],tbl_COA[Class],"Not Found")</f>
        <v>Trading account</v>
      </c>
      <c r="H7916" t="str">
        <f>_xlfn.XLOOKUP(tbl_GL[[#This Row],[Account_key]],tbl_COA[Account_key],tbl_COA[SubClass],"Not Found")</f>
        <v>Sales</v>
      </c>
      <c r="I7916" t="str">
        <f>_xlfn.XLOOKUP(tbl_GL[[#This Row],[Account_key]],tbl_COA[Account_key],tbl_COA[SubClass2],"Not Found")</f>
        <v>Sales</v>
      </c>
      <c r="J7916" t="str">
        <f>_xlfn.XLOOKUP(tbl_GL[[#This Row],[Account_key]],tbl_COA[Account_key],tbl_COA[SubAccount],,0)</f>
        <v>Sales</v>
      </c>
      <c r="K7916">
        <f>YEAR(tbl_GL[[#This Row],[Date]])</f>
        <v>2018</v>
      </c>
    </row>
    <row r="7917" spans="1:11" hidden="1" x14ac:dyDescent="0.35">
      <c r="A7917">
        <v>56.2</v>
      </c>
      <c r="B7917" s="24">
        <v>43137</v>
      </c>
      <c r="C7917">
        <v>4</v>
      </c>
      <c r="D7917" s="13">
        <v>10</v>
      </c>
      <c r="E7917" s="13" t="s">
        <v>7</v>
      </c>
      <c r="F7917" s="17">
        <v>1671</v>
      </c>
      <c r="G7917" t="str">
        <f>_xlfn.XLOOKUP(tbl_GL[[#This Row],[Account_key]],tbl_COA[Account_key],tbl_COA[Class],"Not Found")</f>
        <v>Assets</v>
      </c>
      <c r="H7917" t="str">
        <f>_xlfn.XLOOKUP(tbl_GL[[#This Row],[Account_key]],tbl_COA[Account_key],tbl_COA[SubClass],"Not Found")</f>
        <v>Assets</v>
      </c>
      <c r="I7917" t="str">
        <f>_xlfn.XLOOKUP(tbl_GL[[#This Row],[Account_key]],tbl_COA[Account_key],tbl_COA[SubClass2],"Not Found")</f>
        <v>Current Assets</v>
      </c>
      <c r="J7917" t="str">
        <f>_xlfn.XLOOKUP(tbl_GL[[#This Row],[Account_key]],tbl_COA[Account_key],tbl_COA[SubAccount],,0)</f>
        <v>Cash at Bank</v>
      </c>
      <c r="K7917">
        <f>YEAR(tbl_GL[[#This Row],[Date]])</f>
        <v>2018</v>
      </c>
    </row>
    <row r="7918" spans="1:11" hidden="1" x14ac:dyDescent="0.35">
      <c r="A7918">
        <v>57.1</v>
      </c>
      <c r="B7918" s="24">
        <v>43137</v>
      </c>
      <c r="C7918">
        <v>4</v>
      </c>
      <c r="D7918" s="13">
        <v>230</v>
      </c>
      <c r="E7918" s="13" t="s">
        <v>4</v>
      </c>
      <c r="F7918" s="17">
        <v>-2726</v>
      </c>
      <c r="G7918" t="str">
        <f>_xlfn.XLOOKUP(tbl_GL[[#This Row],[Account_key]],tbl_COA[Account_key],tbl_COA[Class],"Not Found")</f>
        <v>Trading account</v>
      </c>
      <c r="H7918" t="str">
        <f>_xlfn.XLOOKUP(tbl_GL[[#This Row],[Account_key]],tbl_COA[Account_key],tbl_COA[SubClass],"Not Found")</f>
        <v>Cost of Sales</v>
      </c>
      <c r="I7918" t="str">
        <f>_xlfn.XLOOKUP(tbl_GL[[#This Row],[Account_key]],tbl_COA[Account_key],tbl_COA[SubClass2],"Not Found")</f>
        <v>Cost of Sales</v>
      </c>
      <c r="J7918" t="str">
        <f>_xlfn.XLOOKUP(tbl_GL[[#This Row],[Account_key]],tbl_COA[Account_key],tbl_COA[SubAccount],,0)</f>
        <v>Cost of Sales</v>
      </c>
      <c r="K7918">
        <f>YEAR(tbl_GL[[#This Row],[Date]])</f>
        <v>2018</v>
      </c>
    </row>
    <row r="7919" spans="1:11" hidden="1" x14ac:dyDescent="0.35">
      <c r="A7919">
        <v>57.2</v>
      </c>
      <c r="B7919" s="24">
        <v>43137</v>
      </c>
      <c r="C7919">
        <v>4</v>
      </c>
      <c r="D7919" s="13">
        <v>60</v>
      </c>
      <c r="E7919" s="13" t="s">
        <v>4</v>
      </c>
      <c r="F7919" s="17">
        <v>-2726</v>
      </c>
      <c r="G7919" t="str">
        <f>_xlfn.XLOOKUP(tbl_GL[[#This Row],[Account_key]],tbl_COA[Account_key],tbl_COA[Class],"Not Found")</f>
        <v>Assets</v>
      </c>
      <c r="H7919" t="str">
        <f>_xlfn.XLOOKUP(tbl_GL[[#This Row],[Account_key]],tbl_COA[Account_key],tbl_COA[SubClass],"Not Found")</f>
        <v>Assets</v>
      </c>
      <c r="I7919" t="str">
        <f>_xlfn.XLOOKUP(tbl_GL[[#This Row],[Account_key]],tbl_COA[Account_key],tbl_COA[SubClass2],"Not Found")</f>
        <v>Current Assets</v>
      </c>
      <c r="J7919" t="str">
        <f>_xlfn.XLOOKUP(tbl_GL[[#This Row],[Account_key]],tbl_COA[Account_key],tbl_COA[SubAccount],,0)</f>
        <v>Inventory</v>
      </c>
      <c r="K7919">
        <f>YEAR(tbl_GL[[#This Row],[Date]])</f>
        <v>2018</v>
      </c>
    </row>
    <row r="7920" spans="1:11" hidden="1" x14ac:dyDescent="0.35">
      <c r="A7920">
        <v>58.1</v>
      </c>
      <c r="B7920" s="24">
        <v>43137</v>
      </c>
      <c r="C7920">
        <v>4</v>
      </c>
      <c r="D7920" s="13">
        <v>210</v>
      </c>
      <c r="E7920" s="13" t="s">
        <v>8</v>
      </c>
      <c r="F7920" s="17">
        <v>7174</v>
      </c>
      <c r="G7920" t="str">
        <f>_xlfn.XLOOKUP(tbl_GL[[#This Row],[Account_key]],tbl_COA[Account_key],tbl_COA[Class],"Not Found")</f>
        <v>Trading account</v>
      </c>
      <c r="H7920" t="str">
        <f>_xlfn.XLOOKUP(tbl_GL[[#This Row],[Account_key]],tbl_COA[Account_key],tbl_COA[SubClass],"Not Found")</f>
        <v>Sales</v>
      </c>
      <c r="I7920" t="str">
        <f>_xlfn.XLOOKUP(tbl_GL[[#This Row],[Account_key]],tbl_COA[Account_key],tbl_COA[SubClass2],"Not Found")</f>
        <v>Sales</v>
      </c>
      <c r="J7920" t="str">
        <f>_xlfn.XLOOKUP(tbl_GL[[#This Row],[Account_key]],tbl_COA[Account_key],tbl_COA[SubAccount],,0)</f>
        <v>Sales</v>
      </c>
      <c r="K7920">
        <f>YEAR(tbl_GL[[#This Row],[Date]])</f>
        <v>2018</v>
      </c>
    </row>
    <row r="7921" spans="1:11" hidden="1" x14ac:dyDescent="0.35">
      <c r="A7921">
        <v>58.2</v>
      </c>
      <c r="B7921" s="24">
        <v>43137</v>
      </c>
      <c r="C7921">
        <v>4</v>
      </c>
      <c r="D7921" s="13">
        <v>30</v>
      </c>
      <c r="E7921" s="13" t="s">
        <v>8</v>
      </c>
      <c r="F7921" s="17">
        <v>7174</v>
      </c>
      <c r="G7921" t="str">
        <f>_xlfn.XLOOKUP(tbl_GL[[#This Row],[Account_key]],tbl_COA[Account_key],tbl_COA[Class],"Not Found")</f>
        <v>Assets</v>
      </c>
      <c r="H7921" t="str">
        <f>_xlfn.XLOOKUP(tbl_GL[[#This Row],[Account_key]],tbl_COA[Account_key],tbl_COA[SubClass],"Not Found")</f>
        <v>Assets</v>
      </c>
      <c r="I7921" t="str">
        <f>_xlfn.XLOOKUP(tbl_GL[[#This Row],[Account_key]],tbl_COA[Account_key],tbl_COA[SubClass2],"Not Found")</f>
        <v>Current Assets</v>
      </c>
      <c r="J7921" t="str">
        <f>_xlfn.XLOOKUP(tbl_GL[[#This Row],[Account_key]],tbl_COA[Account_key],tbl_COA[SubAccount],,0)</f>
        <v>Trade Receivables</v>
      </c>
      <c r="K7921">
        <f>YEAR(tbl_GL[[#This Row],[Date]])</f>
        <v>2018</v>
      </c>
    </row>
    <row r="7922" spans="1:11" hidden="1" x14ac:dyDescent="0.35">
      <c r="A7922">
        <v>59.1</v>
      </c>
      <c r="B7922" s="24">
        <v>43138</v>
      </c>
      <c r="C7922">
        <v>4</v>
      </c>
      <c r="D7922" s="13">
        <v>10</v>
      </c>
      <c r="E7922" s="13" t="s">
        <v>98</v>
      </c>
      <c r="F7922" s="17">
        <v>-1075</v>
      </c>
      <c r="G7922" t="str">
        <f>_xlfn.XLOOKUP(tbl_GL[[#This Row],[Account_key]],tbl_COA[Account_key],tbl_COA[Class],"Not Found")</f>
        <v>Assets</v>
      </c>
      <c r="H7922" t="str">
        <f>_xlfn.XLOOKUP(tbl_GL[[#This Row],[Account_key]],tbl_COA[Account_key],tbl_COA[SubClass],"Not Found")</f>
        <v>Assets</v>
      </c>
      <c r="I7922" t="str">
        <f>_xlfn.XLOOKUP(tbl_GL[[#This Row],[Account_key]],tbl_COA[Account_key],tbl_COA[SubClass2],"Not Found")</f>
        <v>Current Assets</v>
      </c>
      <c r="J7922" t="str">
        <f>_xlfn.XLOOKUP(tbl_GL[[#This Row],[Account_key]],tbl_COA[Account_key],tbl_COA[SubAccount],,0)</f>
        <v>Cash at Bank</v>
      </c>
      <c r="K7922">
        <f>YEAR(tbl_GL[[#This Row],[Date]])</f>
        <v>2018</v>
      </c>
    </row>
    <row r="7923" spans="1:11" hidden="1" x14ac:dyDescent="0.35">
      <c r="A7923">
        <v>59.2</v>
      </c>
      <c r="B7923" s="24">
        <v>43138</v>
      </c>
      <c r="C7923">
        <v>4</v>
      </c>
      <c r="D7923" s="13">
        <v>120</v>
      </c>
      <c r="E7923" s="13" t="s">
        <v>98</v>
      </c>
      <c r="F7923" s="17">
        <v>-1075</v>
      </c>
      <c r="G7923" t="str">
        <f>_xlfn.XLOOKUP(tbl_GL[[#This Row],[Account_key]],tbl_COA[Account_key],tbl_COA[Class],"Not Found")</f>
        <v>Liabilities and Owners Equity</v>
      </c>
      <c r="H7923" t="str">
        <f>_xlfn.XLOOKUP(tbl_GL[[#This Row],[Account_key]],tbl_COA[Account_key],tbl_COA[SubClass],"Not Found")</f>
        <v>Liabilities</v>
      </c>
      <c r="I7923" t="str">
        <f>_xlfn.XLOOKUP(tbl_GL[[#This Row],[Account_key]],tbl_COA[Account_key],tbl_COA[SubClass2],"Not Found")</f>
        <v>Current Liabilities</v>
      </c>
      <c r="J7923" t="str">
        <f>_xlfn.XLOOKUP(tbl_GL[[#This Row],[Account_key]],tbl_COA[Account_key],tbl_COA[SubAccount],,0)</f>
        <v>Accrued Expenses</v>
      </c>
      <c r="K7923">
        <f>YEAR(tbl_GL[[#This Row],[Date]])</f>
        <v>2018</v>
      </c>
    </row>
    <row r="7924" spans="1:11" hidden="1" x14ac:dyDescent="0.35">
      <c r="A7924">
        <v>60.1</v>
      </c>
      <c r="B7924" s="24">
        <v>43138</v>
      </c>
      <c r="C7924">
        <v>4</v>
      </c>
      <c r="D7924" s="13">
        <v>10</v>
      </c>
      <c r="E7924" s="13" t="s">
        <v>98</v>
      </c>
      <c r="F7924" s="17">
        <v>-1350</v>
      </c>
      <c r="G7924" t="str">
        <f>_xlfn.XLOOKUP(tbl_GL[[#This Row],[Account_key]],tbl_COA[Account_key],tbl_COA[Class],"Not Found")</f>
        <v>Assets</v>
      </c>
      <c r="H7924" t="str">
        <f>_xlfn.XLOOKUP(tbl_GL[[#This Row],[Account_key]],tbl_COA[Account_key],tbl_COA[SubClass],"Not Found")</f>
        <v>Assets</v>
      </c>
      <c r="I7924" t="str">
        <f>_xlfn.XLOOKUP(tbl_GL[[#This Row],[Account_key]],tbl_COA[Account_key],tbl_COA[SubClass2],"Not Found")</f>
        <v>Current Assets</v>
      </c>
      <c r="J7924" t="str">
        <f>_xlfn.XLOOKUP(tbl_GL[[#This Row],[Account_key]],tbl_COA[Account_key],tbl_COA[SubAccount],,0)</f>
        <v>Cash at Bank</v>
      </c>
      <c r="K7924">
        <f>YEAR(tbl_GL[[#This Row],[Date]])</f>
        <v>2018</v>
      </c>
    </row>
    <row r="7925" spans="1:11" hidden="1" x14ac:dyDescent="0.35">
      <c r="A7925">
        <v>60.2</v>
      </c>
      <c r="B7925" s="24">
        <v>43138</v>
      </c>
      <c r="C7925">
        <v>4</v>
      </c>
      <c r="D7925" s="13">
        <v>120</v>
      </c>
      <c r="E7925" s="13" t="s">
        <v>98</v>
      </c>
      <c r="F7925" s="17">
        <v>-1350</v>
      </c>
      <c r="G7925" t="str">
        <f>_xlfn.XLOOKUP(tbl_GL[[#This Row],[Account_key]],tbl_COA[Account_key],tbl_COA[Class],"Not Found")</f>
        <v>Liabilities and Owners Equity</v>
      </c>
      <c r="H7925" t="str">
        <f>_xlfn.XLOOKUP(tbl_GL[[#This Row],[Account_key]],tbl_COA[Account_key],tbl_COA[SubClass],"Not Found")</f>
        <v>Liabilities</v>
      </c>
      <c r="I7925" t="str">
        <f>_xlfn.XLOOKUP(tbl_GL[[#This Row],[Account_key]],tbl_COA[Account_key],tbl_COA[SubClass2],"Not Found")</f>
        <v>Current Liabilities</v>
      </c>
      <c r="J7925" t="str">
        <f>_xlfn.XLOOKUP(tbl_GL[[#This Row],[Account_key]],tbl_COA[Account_key],tbl_COA[SubAccount],,0)</f>
        <v>Accrued Expenses</v>
      </c>
      <c r="K7925">
        <f>YEAR(tbl_GL[[#This Row],[Date]])</f>
        <v>2018</v>
      </c>
    </row>
    <row r="7926" spans="1:11" hidden="1" x14ac:dyDescent="0.35">
      <c r="A7926">
        <v>61.1</v>
      </c>
      <c r="B7926" s="24">
        <v>43139</v>
      </c>
      <c r="C7926">
        <v>4</v>
      </c>
      <c r="D7926" s="13">
        <v>260</v>
      </c>
      <c r="E7926" s="13" t="s">
        <v>97</v>
      </c>
      <c r="F7926" s="17">
        <v>-1269</v>
      </c>
      <c r="G7926" t="str">
        <f>_xlfn.XLOOKUP(tbl_GL[[#This Row],[Account_key]],tbl_COA[Account_key],tbl_COA[Class],"Not Found")</f>
        <v>Operating account</v>
      </c>
      <c r="H7926" t="str">
        <f>_xlfn.XLOOKUP(tbl_GL[[#This Row],[Account_key]],tbl_COA[Account_key],tbl_COA[SubClass],"Not Found")</f>
        <v>Operating Expenses</v>
      </c>
      <c r="I7926" t="str">
        <f>_xlfn.XLOOKUP(tbl_GL[[#This Row],[Account_key]],tbl_COA[Account_key],tbl_COA[SubClass2],"Not Found")</f>
        <v>Marketing</v>
      </c>
      <c r="J7926" t="str">
        <f>_xlfn.XLOOKUP(tbl_GL[[#This Row],[Account_key]],tbl_COA[Account_key],tbl_COA[SubAccount],,0)</f>
        <v>Commissions</v>
      </c>
      <c r="K7926">
        <f>YEAR(tbl_GL[[#This Row],[Date]])</f>
        <v>2018</v>
      </c>
    </row>
    <row r="7927" spans="1:11" hidden="1" x14ac:dyDescent="0.35">
      <c r="A7927">
        <v>61.2</v>
      </c>
      <c r="B7927" s="24">
        <v>43139</v>
      </c>
      <c r="C7927">
        <v>4</v>
      </c>
      <c r="D7927" s="13">
        <v>120</v>
      </c>
      <c r="E7927" s="13" t="s">
        <v>97</v>
      </c>
      <c r="F7927" s="17">
        <v>1269</v>
      </c>
      <c r="G7927" t="str">
        <f>_xlfn.XLOOKUP(tbl_GL[[#This Row],[Account_key]],tbl_COA[Account_key],tbl_COA[Class],"Not Found")</f>
        <v>Liabilities and Owners Equity</v>
      </c>
      <c r="H7927" t="str">
        <f>_xlfn.XLOOKUP(tbl_GL[[#This Row],[Account_key]],tbl_COA[Account_key],tbl_COA[SubClass],"Not Found")</f>
        <v>Liabilities</v>
      </c>
      <c r="I7927" t="str">
        <f>_xlfn.XLOOKUP(tbl_GL[[#This Row],[Account_key]],tbl_COA[Account_key],tbl_COA[SubClass2],"Not Found")</f>
        <v>Current Liabilities</v>
      </c>
      <c r="J7927" t="str">
        <f>_xlfn.XLOOKUP(tbl_GL[[#This Row],[Account_key]],tbl_COA[Account_key],tbl_COA[SubAccount],,0)</f>
        <v>Accrued Expenses</v>
      </c>
      <c r="K7927">
        <f>YEAR(tbl_GL[[#This Row],[Date]])</f>
        <v>2018</v>
      </c>
    </row>
    <row r="7928" spans="1:11" hidden="1" x14ac:dyDescent="0.35">
      <c r="A7928">
        <v>62.1</v>
      </c>
      <c r="B7928" s="24">
        <v>43142</v>
      </c>
      <c r="C7928">
        <v>4</v>
      </c>
      <c r="D7928" s="13">
        <v>260</v>
      </c>
      <c r="E7928" s="13" t="s">
        <v>97</v>
      </c>
      <c r="F7928" s="17">
        <v>-1325</v>
      </c>
      <c r="G7928" t="str">
        <f>_xlfn.XLOOKUP(tbl_GL[[#This Row],[Account_key]],tbl_COA[Account_key],tbl_COA[Class],"Not Found")</f>
        <v>Operating account</v>
      </c>
      <c r="H7928" t="str">
        <f>_xlfn.XLOOKUP(tbl_GL[[#This Row],[Account_key]],tbl_COA[Account_key],tbl_COA[SubClass],"Not Found")</f>
        <v>Operating Expenses</v>
      </c>
      <c r="I7928" t="str">
        <f>_xlfn.XLOOKUP(tbl_GL[[#This Row],[Account_key]],tbl_COA[Account_key],tbl_COA[SubClass2],"Not Found")</f>
        <v>Marketing</v>
      </c>
      <c r="J7928" t="str">
        <f>_xlfn.XLOOKUP(tbl_GL[[#This Row],[Account_key]],tbl_COA[Account_key],tbl_COA[SubAccount],,0)</f>
        <v>Commissions</v>
      </c>
      <c r="K7928">
        <f>YEAR(tbl_GL[[#This Row],[Date]])</f>
        <v>2018</v>
      </c>
    </row>
    <row r="7929" spans="1:11" hidden="1" x14ac:dyDescent="0.35">
      <c r="A7929">
        <v>62.2</v>
      </c>
      <c r="B7929" s="24">
        <v>43142</v>
      </c>
      <c r="C7929">
        <v>4</v>
      </c>
      <c r="D7929" s="13">
        <v>120</v>
      </c>
      <c r="E7929" s="13" t="s">
        <v>97</v>
      </c>
      <c r="F7929" s="17">
        <v>1325</v>
      </c>
      <c r="G7929" t="str">
        <f>_xlfn.XLOOKUP(tbl_GL[[#This Row],[Account_key]],tbl_COA[Account_key],tbl_COA[Class],"Not Found")</f>
        <v>Liabilities and Owners Equity</v>
      </c>
      <c r="H7929" t="str">
        <f>_xlfn.XLOOKUP(tbl_GL[[#This Row],[Account_key]],tbl_COA[Account_key],tbl_COA[SubClass],"Not Found")</f>
        <v>Liabilities</v>
      </c>
      <c r="I7929" t="str">
        <f>_xlfn.XLOOKUP(tbl_GL[[#This Row],[Account_key]],tbl_COA[Account_key],tbl_COA[SubClass2],"Not Found")</f>
        <v>Current Liabilities</v>
      </c>
      <c r="J7929" t="str">
        <f>_xlfn.XLOOKUP(tbl_GL[[#This Row],[Account_key]],tbl_COA[Account_key],tbl_COA[SubAccount],,0)</f>
        <v>Accrued Expenses</v>
      </c>
      <c r="K7929">
        <f>YEAR(tbl_GL[[#This Row],[Date]])</f>
        <v>2018</v>
      </c>
    </row>
    <row r="7930" spans="1:11" hidden="1" x14ac:dyDescent="0.35">
      <c r="A7930">
        <v>63.1</v>
      </c>
      <c r="B7930" s="24">
        <v>43143</v>
      </c>
      <c r="C7930">
        <v>4</v>
      </c>
      <c r="D7930" s="13">
        <v>10</v>
      </c>
      <c r="E7930" s="13" t="s">
        <v>98</v>
      </c>
      <c r="F7930" s="17">
        <v>-945</v>
      </c>
      <c r="G7930" t="str">
        <f>_xlfn.XLOOKUP(tbl_GL[[#This Row],[Account_key]],tbl_COA[Account_key],tbl_COA[Class],"Not Found")</f>
        <v>Assets</v>
      </c>
      <c r="H7930" t="str">
        <f>_xlfn.XLOOKUP(tbl_GL[[#This Row],[Account_key]],tbl_COA[Account_key],tbl_COA[SubClass],"Not Found")</f>
        <v>Assets</v>
      </c>
      <c r="I7930" t="str">
        <f>_xlfn.XLOOKUP(tbl_GL[[#This Row],[Account_key]],tbl_COA[Account_key],tbl_COA[SubClass2],"Not Found")</f>
        <v>Current Assets</v>
      </c>
      <c r="J7930" t="str">
        <f>_xlfn.XLOOKUP(tbl_GL[[#This Row],[Account_key]],tbl_COA[Account_key],tbl_COA[SubAccount],,0)</f>
        <v>Cash at Bank</v>
      </c>
      <c r="K7930">
        <f>YEAR(tbl_GL[[#This Row],[Date]])</f>
        <v>2018</v>
      </c>
    </row>
    <row r="7931" spans="1:11" hidden="1" x14ac:dyDescent="0.35">
      <c r="A7931">
        <v>63.2</v>
      </c>
      <c r="B7931" s="24">
        <v>43143</v>
      </c>
      <c r="C7931">
        <v>4</v>
      </c>
      <c r="D7931" s="13">
        <v>120</v>
      </c>
      <c r="E7931" s="13" t="s">
        <v>98</v>
      </c>
      <c r="F7931" s="17">
        <v>-945</v>
      </c>
      <c r="G7931" t="str">
        <f>_xlfn.XLOOKUP(tbl_GL[[#This Row],[Account_key]],tbl_COA[Account_key],tbl_COA[Class],"Not Found")</f>
        <v>Liabilities and Owners Equity</v>
      </c>
      <c r="H7931" t="str">
        <f>_xlfn.XLOOKUP(tbl_GL[[#This Row],[Account_key]],tbl_COA[Account_key],tbl_COA[SubClass],"Not Found")</f>
        <v>Liabilities</v>
      </c>
      <c r="I7931" t="str">
        <f>_xlfn.XLOOKUP(tbl_GL[[#This Row],[Account_key]],tbl_COA[Account_key],tbl_COA[SubClass2],"Not Found")</f>
        <v>Current Liabilities</v>
      </c>
      <c r="J7931" t="str">
        <f>_xlfn.XLOOKUP(tbl_GL[[#This Row],[Account_key]],tbl_COA[Account_key],tbl_COA[SubAccount],,0)</f>
        <v>Accrued Expenses</v>
      </c>
      <c r="K7931">
        <f>YEAR(tbl_GL[[#This Row],[Date]])</f>
        <v>2018</v>
      </c>
    </row>
    <row r="7932" spans="1:11" hidden="1" x14ac:dyDescent="0.35">
      <c r="A7932">
        <v>64.099999999999994</v>
      </c>
      <c r="B7932" s="24">
        <v>43145</v>
      </c>
      <c r="C7932">
        <v>4</v>
      </c>
      <c r="D7932" s="13">
        <v>260</v>
      </c>
      <c r="E7932" s="13" t="s">
        <v>99</v>
      </c>
      <c r="F7932" s="17">
        <v>-67</v>
      </c>
      <c r="G7932" t="str">
        <f>_xlfn.XLOOKUP(tbl_GL[[#This Row],[Account_key]],tbl_COA[Account_key],tbl_COA[Class],"Not Found")</f>
        <v>Operating account</v>
      </c>
      <c r="H7932" t="str">
        <f>_xlfn.XLOOKUP(tbl_GL[[#This Row],[Account_key]],tbl_COA[Account_key],tbl_COA[SubClass],"Not Found")</f>
        <v>Operating Expenses</v>
      </c>
      <c r="I7932" t="str">
        <f>_xlfn.XLOOKUP(tbl_GL[[#This Row],[Account_key]],tbl_COA[Account_key],tbl_COA[SubClass2],"Not Found")</f>
        <v>Marketing</v>
      </c>
      <c r="J7932" t="str">
        <f>_xlfn.XLOOKUP(tbl_GL[[#This Row],[Account_key]],tbl_COA[Account_key],tbl_COA[SubAccount],,0)</f>
        <v>Commissions</v>
      </c>
      <c r="K7932">
        <f>YEAR(tbl_GL[[#This Row],[Date]])</f>
        <v>2018</v>
      </c>
    </row>
    <row r="7933" spans="1:11" hidden="1" x14ac:dyDescent="0.35">
      <c r="A7933">
        <v>64.2</v>
      </c>
      <c r="B7933" s="24">
        <v>43145</v>
      </c>
      <c r="C7933">
        <v>4</v>
      </c>
      <c r="D7933" s="13">
        <v>20</v>
      </c>
      <c r="E7933" s="13" t="s">
        <v>99</v>
      </c>
      <c r="F7933" s="17">
        <v>-67</v>
      </c>
      <c r="G7933" t="str">
        <f>_xlfn.XLOOKUP(tbl_GL[[#This Row],[Account_key]],tbl_COA[Account_key],tbl_COA[Class],"Not Found")</f>
        <v>Assets</v>
      </c>
      <c r="H7933" t="str">
        <f>_xlfn.XLOOKUP(tbl_GL[[#This Row],[Account_key]],tbl_COA[Account_key],tbl_COA[SubClass],"Not Found")</f>
        <v>Assets</v>
      </c>
      <c r="I7933" t="str">
        <f>_xlfn.XLOOKUP(tbl_GL[[#This Row],[Account_key]],tbl_COA[Account_key],tbl_COA[SubClass2],"Not Found")</f>
        <v>Current Assets</v>
      </c>
      <c r="J7933" t="str">
        <f>_xlfn.XLOOKUP(tbl_GL[[#This Row],[Account_key]],tbl_COA[Account_key],tbl_COA[SubAccount],,0)</f>
        <v>Cash in hand</v>
      </c>
      <c r="K7933">
        <f>YEAR(tbl_GL[[#This Row],[Date]])</f>
        <v>2018</v>
      </c>
    </row>
    <row r="7934" spans="1:11" hidden="1" x14ac:dyDescent="0.35">
      <c r="A7934">
        <v>65.099999999999994</v>
      </c>
      <c r="B7934" s="24">
        <v>43145</v>
      </c>
      <c r="C7934">
        <v>4</v>
      </c>
      <c r="D7934" s="13">
        <v>310</v>
      </c>
      <c r="E7934" s="13" t="s">
        <v>97</v>
      </c>
      <c r="F7934" s="17">
        <v>-1301</v>
      </c>
      <c r="G7934" t="str">
        <f>_xlfn.XLOOKUP(tbl_GL[[#This Row],[Account_key]],tbl_COA[Account_key],tbl_COA[Class],"Not Found")</f>
        <v>Operating account</v>
      </c>
      <c r="H7934" t="str">
        <f>_xlfn.XLOOKUP(tbl_GL[[#This Row],[Account_key]],tbl_COA[Account_key],tbl_COA[SubClass],"Not Found")</f>
        <v>Operating Expenses</v>
      </c>
      <c r="I7934" t="str">
        <f>_xlfn.XLOOKUP(tbl_GL[[#This Row],[Account_key]],tbl_COA[Account_key],tbl_COA[SubClass2],"Not Found")</f>
        <v>Administration</v>
      </c>
      <c r="J7934" t="str">
        <f>_xlfn.XLOOKUP(tbl_GL[[#This Row],[Account_key]],tbl_COA[Account_key],tbl_COA[SubAccount],,0)</f>
        <v>Office Supplies</v>
      </c>
      <c r="K7934">
        <f>YEAR(tbl_GL[[#This Row],[Date]])</f>
        <v>2018</v>
      </c>
    </row>
    <row r="7935" spans="1:11" hidden="1" x14ac:dyDescent="0.35">
      <c r="A7935">
        <v>65.2</v>
      </c>
      <c r="B7935" s="24">
        <v>43145</v>
      </c>
      <c r="C7935">
        <v>4</v>
      </c>
      <c r="D7935" s="13">
        <v>120</v>
      </c>
      <c r="E7935" s="13" t="s">
        <v>97</v>
      </c>
      <c r="F7935" s="17">
        <v>1301</v>
      </c>
      <c r="G7935" t="str">
        <f>_xlfn.XLOOKUP(tbl_GL[[#This Row],[Account_key]],tbl_COA[Account_key],tbl_COA[Class],"Not Found")</f>
        <v>Liabilities and Owners Equity</v>
      </c>
      <c r="H7935" t="str">
        <f>_xlfn.XLOOKUP(tbl_GL[[#This Row],[Account_key]],tbl_COA[Account_key],tbl_COA[SubClass],"Not Found")</f>
        <v>Liabilities</v>
      </c>
      <c r="I7935" t="str">
        <f>_xlfn.XLOOKUP(tbl_GL[[#This Row],[Account_key]],tbl_COA[Account_key],tbl_COA[SubClass2],"Not Found")</f>
        <v>Current Liabilities</v>
      </c>
      <c r="J7935" t="str">
        <f>_xlfn.XLOOKUP(tbl_GL[[#This Row],[Account_key]],tbl_COA[Account_key],tbl_COA[SubAccount],,0)</f>
        <v>Accrued Expenses</v>
      </c>
      <c r="K7935">
        <f>YEAR(tbl_GL[[#This Row],[Date]])</f>
        <v>2018</v>
      </c>
    </row>
    <row r="7936" spans="1:11" hidden="1" x14ac:dyDescent="0.35">
      <c r="A7936">
        <v>66.099999999999994</v>
      </c>
      <c r="B7936" s="24">
        <v>43145</v>
      </c>
      <c r="C7936">
        <v>4</v>
      </c>
      <c r="D7936" s="13">
        <v>10</v>
      </c>
      <c r="E7936" s="13" t="s">
        <v>98</v>
      </c>
      <c r="F7936" s="17">
        <v>-1314</v>
      </c>
      <c r="G7936" t="str">
        <f>_xlfn.XLOOKUP(tbl_GL[[#This Row],[Account_key]],tbl_COA[Account_key],tbl_COA[Class],"Not Found")</f>
        <v>Assets</v>
      </c>
      <c r="H7936" t="str">
        <f>_xlfn.XLOOKUP(tbl_GL[[#This Row],[Account_key]],tbl_COA[Account_key],tbl_COA[SubClass],"Not Found")</f>
        <v>Assets</v>
      </c>
      <c r="I7936" t="str">
        <f>_xlfn.XLOOKUP(tbl_GL[[#This Row],[Account_key]],tbl_COA[Account_key],tbl_COA[SubClass2],"Not Found")</f>
        <v>Current Assets</v>
      </c>
      <c r="J7936" t="str">
        <f>_xlfn.XLOOKUP(tbl_GL[[#This Row],[Account_key]],tbl_COA[Account_key],tbl_COA[SubAccount],,0)</f>
        <v>Cash at Bank</v>
      </c>
      <c r="K7936">
        <f>YEAR(tbl_GL[[#This Row],[Date]])</f>
        <v>2018</v>
      </c>
    </row>
    <row r="7937" spans="1:11" hidden="1" x14ac:dyDescent="0.35">
      <c r="A7937">
        <v>66.2</v>
      </c>
      <c r="B7937" s="24">
        <v>43145</v>
      </c>
      <c r="C7937">
        <v>4</v>
      </c>
      <c r="D7937" s="13">
        <v>120</v>
      </c>
      <c r="E7937" s="13" t="s">
        <v>98</v>
      </c>
      <c r="F7937" s="17">
        <v>-1314</v>
      </c>
      <c r="G7937" t="str">
        <f>_xlfn.XLOOKUP(tbl_GL[[#This Row],[Account_key]],tbl_COA[Account_key],tbl_COA[Class],"Not Found")</f>
        <v>Liabilities and Owners Equity</v>
      </c>
      <c r="H7937" t="str">
        <f>_xlfn.XLOOKUP(tbl_GL[[#This Row],[Account_key]],tbl_COA[Account_key],tbl_COA[SubClass],"Not Found")</f>
        <v>Liabilities</v>
      </c>
      <c r="I7937" t="str">
        <f>_xlfn.XLOOKUP(tbl_GL[[#This Row],[Account_key]],tbl_COA[Account_key],tbl_COA[SubClass2],"Not Found")</f>
        <v>Current Liabilities</v>
      </c>
      <c r="J7937" t="str">
        <f>_xlfn.XLOOKUP(tbl_GL[[#This Row],[Account_key]],tbl_COA[Account_key],tbl_COA[SubAccount],,0)</f>
        <v>Accrued Expenses</v>
      </c>
      <c r="K7937">
        <f>YEAR(tbl_GL[[#This Row],[Date]])</f>
        <v>2018</v>
      </c>
    </row>
    <row r="7938" spans="1:11" hidden="1" x14ac:dyDescent="0.35">
      <c r="A7938">
        <v>67.099999999999994</v>
      </c>
      <c r="B7938" s="24">
        <v>43146</v>
      </c>
      <c r="C7938">
        <v>4</v>
      </c>
      <c r="D7938" s="13">
        <v>10</v>
      </c>
      <c r="E7938" s="13" t="s">
        <v>112</v>
      </c>
      <c r="F7938" s="17">
        <v>-180</v>
      </c>
      <c r="G7938" t="str">
        <f>_xlfn.XLOOKUP(tbl_GL[[#This Row],[Account_key]],tbl_COA[Account_key],tbl_COA[Class],"Not Found")</f>
        <v>Assets</v>
      </c>
      <c r="H7938" t="str">
        <f>_xlfn.XLOOKUP(tbl_GL[[#This Row],[Account_key]],tbl_COA[Account_key],tbl_COA[SubClass],"Not Found")</f>
        <v>Assets</v>
      </c>
      <c r="I7938" t="str">
        <f>_xlfn.XLOOKUP(tbl_GL[[#This Row],[Account_key]],tbl_COA[Account_key],tbl_COA[SubClass2],"Not Found")</f>
        <v>Current Assets</v>
      </c>
      <c r="J7938" t="str">
        <f>_xlfn.XLOOKUP(tbl_GL[[#This Row],[Account_key]],tbl_COA[Account_key],tbl_COA[SubAccount],,0)</f>
        <v>Cash at Bank</v>
      </c>
      <c r="K7938">
        <f>YEAR(tbl_GL[[#This Row],[Date]])</f>
        <v>2018</v>
      </c>
    </row>
    <row r="7939" spans="1:11" hidden="1" x14ac:dyDescent="0.35">
      <c r="A7939">
        <v>67.2</v>
      </c>
      <c r="B7939" s="24">
        <v>43146</v>
      </c>
      <c r="C7939">
        <v>4</v>
      </c>
      <c r="D7939" s="13">
        <v>121</v>
      </c>
      <c r="E7939" s="13" t="s">
        <v>112</v>
      </c>
      <c r="F7939" s="17">
        <v>-180</v>
      </c>
      <c r="G7939" t="str">
        <f>_xlfn.XLOOKUP(tbl_GL[[#This Row],[Account_key]],tbl_COA[Account_key],tbl_COA[Class],"Not Found")</f>
        <v>Liabilities and Owners Equity</v>
      </c>
      <c r="H7939" t="str">
        <f>_xlfn.XLOOKUP(tbl_GL[[#This Row],[Account_key]],tbl_COA[Account_key],tbl_COA[SubClass],"Not Found")</f>
        <v>Liabilities</v>
      </c>
      <c r="I7939" t="str">
        <f>_xlfn.XLOOKUP(tbl_GL[[#This Row],[Account_key]],tbl_COA[Account_key],tbl_COA[SubClass2],"Not Found")</f>
        <v>Current Liabilities</v>
      </c>
      <c r="J7939" t="str">
        <f>_xlfn.XLOOKUP(tbl_GL[[#This Row],[Account_key]],tbl_COA[Account_key],tbl_COA[SubAccount],,0)</f>
        <v>Interest Payable</v>
      </c>
      <c r="K7939">
        <f>YEAR(tbl_GL[[#This Row],[Date]])</f>
        <v>2018</v>
      </c>
    </row>
    <row r="7940" spans="1:11" hidden="1" x14ac:dyDescent="0.35">
      <c r="A7940">
        <v>68.099999999999994</v>
      </c>
      <c r="B7940" s="24">
        <v>43146</v>
      </c>
      <c r="C7940">
        <v>4</v>
      </c>
      <c r="D7940" s="13">
        <v>30</v>
      </c>
      <c r="E7940" s="13" t="s">
        <v>80</v>
      </c>
      <c r="F7940" s="17">
        <v>-6803</v>
      </c>
      <c r="G7940" t="str">
        <f>_xlfn.XLOOKUP(tbl_GL[[#This Row],[Account_key]],tbl_COA[Account_key],tbl_COA[Class],"Not Found")</f>
        <v>Assets</v>
      </c>
      <c r="H7940" t="str">
        <f>_xlfn.XLOOKUP(tbl_GL[[#This Row],[Account_key]],tbl_COA[Account_key],tbl_COA[SubClass],"Not Found")</f>
        <v>Assets</v>
      </c>
      <c r="I7940" t="str">
        <f>_xlfn.XLOOKUP(tbl_GL[[#This Row],[Account_key]],tbl_COA[Account_key],tbl_COA[SubClass2],"Not Found")</f>
        <v>Current Assets</v>
      </c>
      <c r="J7940" t="str">
        <f>_xlfn.XLOOKUP(tbl_GL[[#This Row],[Account_key]],tbl_COA[Account_key],tbl_COA[SubAccount],,0)</f>
        <v>Trade Receivables</v>
      </c>
      <c r="K7940">
        <f>YEAR(tbl_GL[[#This Row],[Date]])</f>
        <v>2018</v>
      </c>
    </row>
    <row r="7941" spans="1:11" hidden="1" x14ac:dyDescent="0.35">
      <c r="A7941">
        <v>68.2</v>
      </c>
      <c r="B7941" s="24">
        <v>43146</v>
      </c>
      <c r="C7941">
        <v>4</v>
      </c>
      <c r="D7941" s="13">
        <v>10</v>
      </c>
      <c r="E7941" s="13" t="s">
        <v>80</v>
      </c>
      <c r="F7941" s="17">
        <v>6803</v>
      </c>
      <c r="G7941" t="str">
        <f>_xlfn.XLOOKUP(tbl_GL[[#This Row],[Account_key]],tbl_COA[Account_key],tbl_COA[Class],"Not Found")</f>
        <v>Assets</v>
      </c>
      <c r="H7941" t="str">
        <f>_xlfn.XLOOKUP(tbl_GL[[#This Row],[Account_key]],tbl_COA[Account_key],tbl_COA[SubClass],"Not Found")</f>
        <v>Assets</v>
      </c>
      <c r="I7941" t="str">
        <f>_xlfn.XLOOKUP(tbl_GL[[#This Row],[Account_key]],tbl_COA[Account_key],tbl_COA[SubClass2],"Not Found")</f>
        <v>Current Assets</v>
      </c>
      <c r="J7941" t="str">
        <f>_xlfn.XLOOKUP(tbl_GL[[#This Row],[Account_key]],tbl_COA[Account_key],tbl_COA[SubAccount],,0)</f>
        <v>Cash at Bank</v>
      </c>
      <c r="K7941">
        <f>YEAR(tbl_GL[[#This Row],[Date]])</f>
        <v>2018</v>
      </c>
    </row>
    <row r="7942" spans="1:11" hidden="1" x14ac:dyDescent="0.35">
      <c r="A7942">
        <v>69.099999999999994</v>
      </c>
      <c r="B7942" s="24">
        <v>43146</v>
      </c>
      <c r="C7942">
        <v>4</v>
      </c>
      <c r="D7942" s="13">
        <v>10</v>
      </c>
      <c r="E7942" s="13" t="s">
        <v>84</v>
      </c>
      <c r="F7942" s="17">
        <v>-12667</v>
      </c>
      <c r="G7942" t="str">
        <f>_xlfn.XLOOKUP(tbl_GL[[#This Row],[Account_key]],tbl_COA[Account_key],tbl_COA[Class],"Not Found")</f>
        <v>Assets</v>
      </c>
      <c r="H7942" t="str">
        <f>_xlfn.XLOOKUP(tbl_GL[[#This Row],[Account_key]],tbl_COA[Account_key],tbl_COA[SubClass],"Not Found")</f>
        <v>Assets</v>
      </c>
      <c r="I7942" t="str">
        <f>_xlfn.XLOOKUP(tbl_GL[[#This Row],[Account_key]],tbl_COA[Account_key],tbl_COA[SubClass2],"Not Found")</f>
        <v>Current Assets</v>
      </c>
      <c r="J7942" t="str">
        <f>_xlfn.XLOOKUP(tbl_GL[[#This Row],[Account_key]],tbl_COA[Account_key],tbl_COA[SubAccount],,0)</f>
        <v>Cash at Bank</v>
      </c>
      <c r="K7942">
        <f>YEAR(tbl_GL[[#This Row],[Date]])</f>
        <v>2018</v>
      </c>
    </row>
    <row r="7943" spans="1:11" hidden="1" x14ac:dyDescent="0.35">
      <c r="A7943">
        <v>69.2</v>
      </c>
      <c r="B7943" s="24">
        <v>43146</v>
      </c>
      <c r="C7943">
        <v>4</v>
      </c>
      <c r="D7943" s="13">
        <v>110</v>
      </c>
      <c r="E7943" s="13" t="s">
        <v>84</v>
      </c>
      <c r="F7943" s="17">
        <v>-12667</v>
      </c>
      <c r="G7943" t="str">
        <f>_xlfn.XLOOKUP(tbl_GL[[#This Row],[Account_key]],tbl_COA[Account_key],tbl_COA[Class],"Not Found")</f>
        <v>Liabilities and Owners Equity</v>
      </c>
      <c r="H7943" t="str">
        <f>_xlfn.XLOOKUP(tbl_GL[[#This Row],[Account_key]],tbl_COA[Account_key],tbl_COA[SubClass],"Not Found")</f>
        <v>Liabilities</v>
      </c>
      <c r="I7943" t="str">
        <f>_xlfn.XLOOKUP(tbl_GL[[#This Row],[Account_key]],tbl_COA[Account_key],tbl_COA[SubClass2],"Not Found")</f>
        <v>Current Liabilities</v>
      </c>
      <c r="J7943" t="str">
        <f>_xlfn.XLOOKUP(tbl_GL[[#This Row],[Account_key]],tbl_COA[Account_key],tbl_COA[SubAccount],,0)</f>
        <v>Trade Payables</v>
      </c>
      <c r="K7943">
        <f>YEAR(tbl_GL[[#This Row],[Date]])</f>
        <v>2018</v>
      </c>
    </row>
    <row r="7944" spans="1:11" hidden="1" x14ac:dyDescent="0.35">
      <c r="A7944">
        <v>70.099999999999994</v>
      </c>
      <c r="B7944" s="24">
        <v>43147</v>
      </c>
      <c r="C7944">
        <v>4</v>
      </c>
      <c r="D7944" s="13">
        <v>10</v>
      </c>
      <c r="E7944" s="13" t="s">
        <v>98</v>
      </c>
      <c r="F7944" s="17">
        <v>-993</v>
      </c>
      <c r="G7944" t="str">
        <f>_xlfn.XLOOKUP(tbl_GL[[#This Row],[Account_key]],tbl_COA[Account_key],tbl_COA[Class],"Not Found")</f>
        <v>Assets</v>
      </c>
      <c r="H7944" t="str">
        <f>_xlfn.XLOOKUP(tbl_GL[[#This Row],[Account_key]],tbl_COA[Account_key],tbl_COA[SubClass],"Not Found")</f>
        <v>Assets</v>
      </c>
      <c r="I7944" t="str">
        <f>_xlfn.XLOOKUP(tbl_GL[[#This Row],[Account_key]],tbl_COA[Account_key],tbl_COA[SubClass2],"Not Found")</f>
        <v>Current Assets</v>
      </c>
      <c r="J7944" t="str">
        <f>_xlfn.XLOOKUP(tbl_GL[[#This Row],[Account_key]],tbl_COA[Account_key],tbl_COA[SubAccount],,0)</f>
        <v>Cash at Bank</v>
      </c>
      <c r="K7944">
        <f>YEAR(tbl_GL[[#This Row],[Date]])</f>
        <v>2018</v>
      </c>
    </row>
    <row r="7945" spans="1:11" hidden="1" x14ac:dyDescent="0.35">
      <c r="A7945">
        <v>70.2</v>
      </c>
      <c r="B7945" s="24">
        <v>43147</v>
      </c>
      <c r="C7945">
        <v>4</v>
      </c>
      <c r="D7945" s="13">
        <v>120</v>
      </c>
      <c r="E7945" s="13" t="s">
        <v>98</v>
      </c>
      <c r="F7945" s="17">
        <v>-993</v>
      </c>
      <c r="G7945" t="str">
        <f>_xlfn.XLOOKUP(tbl_GL[[#This Row],[Account_key]],tbl_COA[Account_key],tbl_COA[Class],"Not Found")</f>
        <v>Liabilities and Owners Equity</v>
      </c>
      <c r="H7945" t="str">
        <f>_xlfn.XLOOKUP(tbl_GL[[#This Row],[Account_key]],tbl_COA[Account_key],tbl_COA[SubClass],"Not Found")</f>
        <v>Liabilities</v>
      </c>
      <c r="I7945" t="str">
        <f>_xlfn.XLOOKUP(tbl_GL[[#This Row],[Account_key]],tbl_COA[Account_key],tbl_COA[SubClass2],"Not Found")</f>
        <v>Current Liabilities</v>
      </c>
      <c r="J7945" t="str">
        <f>_xlfn.XLOOKUP(tbl_GL[[#This Row],[Account_key]],tbl_COA[Account_key],tbl_COA[SubAccount],,0)</f>
        <v>Accrued Expenses</v>
      </c>
      <c r="K7945">
        <f>YEAR(tbl_GL[[#This Row],[Date]])</f>
        <v>2018</v>
      </c>
    </row>
    <row r="7946" spans="1:11" hidden="1" x14ac:dyDescent="0.35">
      <c r="A7946">
        <v>71.099999999999994</v>
      </c>
      <c r="B7946" s="24">
        <v>43147</v>
      </c>
      <c r="C7946">
        <v>4</v>
      </c>
      <c r="D7946" s="13">
        <v>350</v>
      </c>
      <c r="E7946" s="13" t="s">
        <v>97</v>
      </c>
      <c r="F7946" s="17">
        <v>-1360</v>
      </c>
      <c r="G7946" t="str">
        <f>_xlfn.XLOOKUP(tbl_GL[[#This Row],[Account_key]],tbl_COA[Account_key],tbl_COA[Class],"Not Found")</f>
        <v>Operating account</v>
      </c>
      <c r="H7946" t="str">
        <f>_xlfn.XLOOKUP(tbl_GL[[#This Row],[Account_key]],tbl_COA[Account_key],tbl_COA[SubClass],"Not Found")</f>
        <v>Operating Expenses</v>
      </c>
      <c r="I7946" t="str">
        <f>_xlfn.XLOOKUP(tbl_GL[[#This Row],[Account_key]],tbl_COA[Account_key],tbl_COA[SubClass2],"Not Found")</f>
        <v>Administration</v>
      </c>
      <c r="J7946" t="str">
        <f>_xlfn.XLOOKUP(tbl_GL[[#This Row],[Account_key]],tbl_COA[Account_key],tbl_COA[SubAccount],,0)</f>
        <v>Other Expenses</v>
      </c>
      <c r="K7946">
        <f>YEAR(tbl_GL[[#This Row],[Date]])</f>
        <v>2018</v>
      </c>
    </row>
    <row r="7947" spans="1:11" hidden="1" x14ac:dyDescent="0.35">
      <c r="A7947">
        <v>71.2</v>
      </c>
      <c r="B7947" s="24">
        <v>43147</v>
      </c>
      <c r="C7947">
        <v>4</v>
      </c>
      <c r="D7947" s="13">
        <v>120</v>
      </c>
      <c r="E7947" s="13" t="s">
        <v>97</v>
      </c>
      <c r="F7947" s="17">
        <v>1360</v>
      </c>
      <c r="G7947" t="str">
        <f>_xlfn.XLOOKUP(tbl_GL[[#This Row],[Account_key]],tbl_COA[Account_key],tbl_COA[Class],"Not Found")</f>
        <v>Liabilities and Owners Equity</v>
      </c>
      <c r="H7947" t="str">
        <f>_xlfn.XLOOKUP(tbl_GL[[#This Row],[Account_key]],tbl_COA[Account_key],tbl_COA[SubClass],"Not Found")</f>
        <v>Liabilities</v>
      </c>
      <c r="I7947" t="str">
        <f>_xlfn.XLOOKUP(tbl_GL[[#This Row],[Account_key]],tbl_COA[Account_key],tbl_COA[SubClass2],"Not Found")</f>
        <v>Current Liabilities</v>
      </c>
      <c r="J7947" t="str">
        <f>_xlfn.XLOOKUP(tbl_GL[[#This Row],[Account_key]],tbl_COA[Account_key],tbl_COA[SubAccount],,0)</f>
        <v>Accrued Expenses</v>
      </c>
      <c r="K7947">
        <f>YEAR(tbl_GL[[#This Row],[Date]])</f>
        <v>2018</v>
      </c>
    </row>
    <row r="7948" spans="1:11" hidden="1" x14ac:dyDescent="0.35">
      <c r="A7948">
        <v>72.099999999999994</v>
      </c>
      <c r="B7948" s="24">
        <v>43149</v>
      </c>
      <c r="C7948">
        <v>4</v>
      </c>
      <c r="D7948" s="13">
        <v>230</v>
      </c>
      <c r="E7948" s="13" t="s">
        <v>4</v>
      </c>
      <c r="F7948" s="17">
        <v>-714</v>
      </c>
      <c r="G7948" t="str">
        <f>_xlfn.XLOOKUP(tbl_GL[[#This Row],[Account_key]],tbl_COA[Account_key],tbl_COA[Class],"Not Found")</f>
        <v>Trading account</v>
      </c>
      <c r="H7948" t="str">
        <f>_xlfn.XLOOKUP(tbl_GL[[#This Row],[Account_key]],tbl_COA[Account_key],tbl_COA[SubClass],"Not Found")</f>
        <v>Cost of Sales</v>
      </c>
      <c r="I7948" t="str">
        <f>_xlfn.XLOOKUP(tbl_GL[[#This Row],[Account_key]],tbl_COA[Account_key],tbl_COA[SubClass2],"Not Found")</f>
        <v>Cost of Sales</v>
      </c>
      <c r="J7948" t="str">
        <f>_xlfn.XLOOKUP(tbl_GL[[#This Row],[Account_key]],tbl_COA[Account_key],tbl_COA[SubAccount],,0)</f>
        <v>Cost of Sales</v>
      </c>
      <c r="K7948">
        <f>YEAR(tbl_GL[[#This Row],[Date]])</f>
        <v>2018</v>
      </c>
    </row>
    <row r="7949" spans="1:11" hidden="1" x14ac:dyDescent="0.35">
      <c r="A7949">
        <v>72.2</v>
      </c>
      <c r="B7949" s="24">
        <v>43149</v>
      </c>
      <c r="C7949">
        <v>4</v>
      </c>
      <c r="D7949" s="13">
        <v>60</v>
      </c>
      <c r="E7949" s="13" t="s">
        <v>4</v>
      </c>
      <c r="F7949" s="17">
        <v>-714</v>
      </c>
      <c r="G7949" t="str">
        <f>_xlfn.XLOOKUP(tbl_GL[[#This Row],[Account_key]],tbl_COA[Account_key],tbl_COA[Class],"Not Found")</f>
        <v>Assets</v>
      </c>
      <c r="H7949" t="str">
        <f>_xlfn.XLOOKUP(tbl_GL[[#This Row],[Account_key]],tbl_COA[Account_key],tbl_COA[SubClass],"Not Found")</f>
        <v>Assets</v>
      </c>
      <c r="I7949" t="str">
        <f>_xlfn.XLOOKUP(tbl_GL[[#This Row],[Account_key]],tbl_COA[Account_key],tbl_COA[SubClass2],"Not Found")</f>
        <v>Current Assets</v>
      </c>
      <c r="J7949" t="str">
        <f>_xlfn.XLOOKUP(tbl_GL[[#This Row],[Account_key]],tbl_COA[Account_key],tbl_COA[SubAccount],,0)</f>
        <v>Inventory</v>
      </c>
      <c r="K7949">
        <f>YEAR(tbl_GL[[#This Row],[Date]])</f>
        <v>2018</v>
      </c>
    </row>
    <row r="7950" spans="1:11" hidden="1" x14ac:dyDescent="0.35">
      <c r="A7950">
        <v>73.099999999999994</v>
      </c>
      <c r="B7950" s="24">
        <v>43149</v>
      </c>
      <c r="C7950">
        <v>4</v>
      </c>
      <c r="D7950" s="13">
        <v>210</v>
      </c>
      <c r="E7950" s="13" t="s">
        <v>7</v>
      </c>
      <c r="F7950" s="17">
        <v>1755</v>
      </c>
      <c r="G7950" t="str">
        <f>_xlfn.XLOOKUP(tbl_GL[[#This Row],[Account_key]],tbl_COA[Account_key],tbl_COA[Class],"Not Found")</f>
        <v>Trading account</v>
      </c>
      <c r="H7950" t="str">
        <f>_xlfn.XLOOKUP(tbl_GL[[#This Row],[Account_key]],tbl_COA[Account_key],tbl_COA[SubClass],"Not Found")</f>
        <v>Sales</v>
      </c>
      <c r="I7950" t="str">
        <f>_xlfn.XLOOKUP(tbl_GL[[#This Row],[Account_key]],tbl_COA[Account_key],tbl_COA[SubClass2],"Not Found")</f>
        <v>Sales</v>
      </c>
      <c r="J7950" t="str">
        <f>_xlfn.XLOOKUP(tbl_GL[[#This Row],[Account_key]],tbl_COA[Account_key],tbl_COA[SubAccount],,0)</f>
        <v>Sales</v>
      </c>
      <c r="K7950">
        <f>YEAR(tbl_GL[[#This Row],[Date]])</f>
        <v>2018</v>
      </c>
    </row>
    <row r="7951" spans="1:11" hidden="1" x14ac:dyDescent="0.35">
      <c r="A7951">
        <v>73.2</v>
      </c>
      <c r="B7951" s="24">
        <v>43149</v>
      </c>
      <c r="C7951">
        <v>4</v>
      </c>
      <c r="D7951" s="13">
        <v>10</v>
      </c>
      <c r="E7951" s="13" t="s">
        <v>7</v>
      </c>
      <c r="F7951" s="17">
        <v>1755</v>
      </c>
      <c r="G7951" t="str">
        <f>_xlfn.XLOOKUP(tbl_GL[[#This Row],[Account_key]],tbl_COA[Account_key],tbl_COA[Class],"Not Found")</f>
        <v>Assets</v>
      </c>
      <c r="H7951" t="str">
        <f>_xlfn.XLOOKUP(tbl_GL[[#This Row],[Account_key]],tbl_COA[Account_key],tbl_COA[SubClass],"Not Found")</f>
        <v>Assets</v>
      </c>
      <c r="I7951" t="str">
        <f>_xlfn.XLOOKUP(tbl_GL[[#This Row],[Account_key]],tbl_COA[Account_key],tbl_COA[SubClass2],"Not Found")</f>
        <v>Current Assets</v>
      </c>
      <c r="J7951" t="str">
        <f>_xlfn.XLOOKUP(tbl_GL[[#This Row],[Account_key]],tbl_COA[Account_key],tbl_COA[SubAccount],,0)</f>
        <v>Cash at Bank</v>
      </c>
      <c r="K7951">
        <f>YEAR(tbl_GL[[#This Row],[Date]])</f>
        <v>2018</v>
      </c>
    </row>
    <row r="7952" spans="1:11" hidden="1" x14ac:dyDescent="0.35">
      <c r="A7952">
        <v>74.099999999999994</v>
      </c>
      <c r="B7952" s="24">
        <v>43149</v>
      </c>
      <c r="C7952">
        <v>4</v>
      </c>
      <c r="D7952" s="13">
        <v>230</v>
      </c>
      <c r="E7952" s="13" t="s">
        <v>4</v>
      </c>
      <c r="F7952" s="17">
        <v>-2949</v>
      </c>
      <c r="G7952" t="str">
        <f>_xlfn.XLOOKUP(tbl_GL[[#This Row],[Account_key]],tbl_COA[Account_key],tbl_COA[Class],"Not Found")</f>
        <v>Trading account</v>
      </c>
      <c r="H7952" t="str">
        <f>_xlfn.XLOOKUP(tbl_GL[[#This Row],[Account_key]],tbl_COA[Account_key],tbl_COA[SubClass],"Not Found")</f>
        <v>Cost of Sales</v>
      </c>
      <c r="I7952" t="str">
        <f>_xlfn.XLOOKUP(tbl_GL[[#This Row],[Account_key]],tbl_COA[Account_key],tbl_COA[SubClass2],"Not Found")</f>
        <v>Cost of Sales</v>
      </c>
      <c r="J7952" t="str">
        <f>_xlfn.XLOOKUP(tbl_GL[[#This Row],[Account_key]],tbl_COA[Account_key],tbl_COA[SubAccount],,0)</f>
        <v>Cost of Sales</v>
      </c>
      <c r="K7952">
        <f>YEAR(tbl_GL[[#This Row],[Date]])</f>
        <v>2018</v>
      </c>
    </row>
    <row r="7953" spans="1:11" hidden="1" x14ac:dyDescent="0.35">
      <c r="A7953">
        <v>74.2</v>
      </c>
      <c r="B7953" s="24">
        <v>43149</v>
      </c>
      <c r="C7953">
        <v>4</v>
      </c>
      <c r="D7953" s="13">
        <v>60</v>
      </c>
      <c r="E7953" s="13" t="s">
        <v>4</v>
      </c>
      <c r="F7953" s="17">
        <v>-2949</v>
      </c>
      <c r="G7953" t="str">
        <f>_xlfn.XLOOKUP(tbl_GL[[#This Row],[Account_key]],tbl_COA[Account_key],tbl_COA[Class],"Not Found")</f>
        <v>Assets</v>
      </c>
      <c r="H7953" t="str">
        <f>_xlfn.XLOOKUP(tbl_GL[[#This Row],[Account_key]],tbl_COA[Account_key],tbl_COA[SubClass],"Not Found")</f>
        <v>Assets</v>
      </c>
      <c r="I7953" t="str">
        <f>_xlfn.XLOOKUP(tbl_GL[[#This Row],[Account_key]],tbl_COA[Account_key],tbl_COA[SubClass2],"Not Found")</f>
        <v>Current Assets</v>
      </c>
      <c r="J7953" t="str">
        <f>_xlfn.XLOOKUP(tbl_GL[[#This Row],[Account_key]],tbl_COA[Account_key],tbl_COA[SubAccount],,0)</f>
        <v>Inventory</v>
      </c>
      <c r="K7953">
        <f>YEAR(tbl_GL[[#This Row],[Date]])</f>
        <v>2018</v>
      </c>
    </row>
    <row r="7954" spans="1:11" hidden="1" x14ac:dyDescent="0.35">
      <c r="A7954">
        <v>75.099999999999994</v>
      </c>
      <c r="B7954" s="24">
        <v>43149</v>
      </c>
      <c r="C7954">
        <v>4</v>
      </c>
      <c r="D7954" s="13">
        <v>210</v>
      </c>
      <c r="E7954" s="13" t="s">
        <v>8</v>
      </c>
      <c r="F7954" s="17">
        <v>7762</v>
      </c>
      <c r="G7954" t="str">
        <f>_xlfn.XLOOKUP(tbl_GL[[#This Row],[Account_key]],tbl_COA[Account_key],tbl_COA[Class],"Not Found")</f>
        <v>Trading account</v>
      </c>
      <c r="H7954" t="str">
        <f>_xlfn.XLOOKUP(tbl_GL[[#This Row],[Account_key]],tbl_COA[Account_key],tbl_COA[SubClass],"Not Found")</f>
        <v>Sales</v>
      </c>
      <c r="I7954" t="str">
        <f>_xlfn.XLOOKUP(tbl_GL[[#This Row],[Account_key]],tbl_COA[Account_key],tbl_COA[SubClass2],"Not Found")</f>
        <v>Sales</v>
      </c>
      <c r="J7954" t="str">
        <f>_xlfn.XLOOKUP(tbl_GL[[#This Row],[Account_key]],tbl_COA[Account_key],tbl_COA[SubAccount],,0)</f>
        <v>Sales</v>
      </c>
      <c r="K7954">
        <f>YEAR(tbl_GL[[#This Row],[Date]])</f>
        <v>2018</v>
      </c>
    </row>
    <row r="7955" spans="1:11" hidden="1" x14ac:dyDescent="0.35">
      <c r="A7955">
        <v>75.2</v>
      </c>
      <c r="B7955" s="24">
        <v>43149</v>
      </c>
      <c r="C7955">
        <v>4</v>
      </c>
      <c r="D7955" s="13">
        <v>30</v>
      </c>
      <c r="E7955" s="13" t="s">
        <v>8</v>
      </c>
      <c r="F7955" s="17">
        <v>7762</v>
      </c>
      <c r="G7955" t="str">
        <f>_xlfn.XLOOKUP(tbl_GL[[#This Row],[Account_key]],tbl_COA[Account_key],tbl_COA[Class],"Not Found")</f>
        <v>Assets</v>
      </c>
      <c r="H7955" t="str">
        <f>_xlfn.XLOOKUP(tbl_GL[[#This Row],[Account_key]],tbl_COA[Account_key],tbl_COA[SubClass],"Not Found")</f>
        <v>Assets</v>
      </c>
      <c r="I7955" t="str">
        <f>_xlfn.XLOOKUP(tbl_GL[[#This Row],[Account_key]],tbl_COA[Account_key],tbl_COA[SubClass2],"Not Found")</f>
        <v>Current Assets</v>
      </c>
      <c r="J7955" t="str">
        <f>_xlfn.XLOOKUP(tbl_GL[[#This Row],[Account_key]],tbl_COA[Account_key],tbl_COA[SubAccount],,0)</f>
        <v>Trade Receivables</v>
      </c>
      <c r="K7955">
        <f>YEAR(tbl_GL[[#This Row],[Date]])</f>
        <v>2018</v>
      </c>
    </row>
    <row r="7956" spans="1:11" hidden="1" x14ac:dyDescent="0.35">
      <c r="A7956">
        <v>76.099999999999994</v>
      </c>
      <c r="B7956" s="24">
        <v>43150</v>
      </c>
      <c r="C7956">
        <v>4</v>
      </c>
      <c r="D7956" s="13">
        <v>230</v>
      </c>
      <c r="E7956" s="13" t="s">
        <v>4</v>
      </c>
      <c r="F7956" s="17">
        <v>-244</v>
      </c>
      <c r="G7956" t="str">
        <f>_xlfn.XLOOKUP(tbl_GL[[#This Row],[Account_key]],tbl_COA[Account_key],tbl_COA[Class],"Not Found")</f>
        <v>Trading account</v>
      </c>
      <c r="H7956" t="str">
        <f>_xlfn.XLOOKUP(tbl_GL[[#This Row],[Account_key]],tbl_COA[Account_key],tbl_COA[SubClass],"Not Found")</f>
        <v>Cost of Sales</v>
      </c>
      <c r="I7956" t="str">
        <f>_xlfn.XLOOKUP(tbl_GL[[#This Row],[Account_key]],tbl_COA[Account_key],tbl_COA[SubClass2],"Not Found")</f>
        <v>Cost of Sales</v>
      </c>
      <c r="J7956" t="str">
        <f>_xlfn.XLOOKUP(tbl_GL[[#This Row],[Account_key]],tbl_COA[Account_key],tbl_COA[SubAccount],,0)</f>
        <v>Cost of Sales</v>
      </c>
      <c r="K7956">
        <f>YEAR(tbl_GL[[#This Row],[Date]])</f>
        <v>2018</v>
      </c>
    </row>
    <row r="7957" spans="1:11" hidden="1" x14ac:dyDescent="0.35">
      <c r="A7957">
        <v>76.2</v>
      </c>
      <c r="B7957" s="24">
        <v>43150</v>
      </c>
      <c r="C7957">
        <v>4</v>
      </c>
      <c r="D7957" s="13">
        <v>60</v>
      </c>
      <c r="E7957" s="13" t="s">
        <v>4</v>
      </c>
      <c r="F7957" s="17">
        <v>-244</v>
      </c>
      <c r="G7957" t="str">
        <f>_xlfn.XLOOKUP(tbl_GL[[#This Row],[Account_key]],tbl_COA[Account_key],tbl_COA[Class],"Not Found")</f>
        <v>Assets</v>
      </c>
      <c r="H7957" t="str">
        <f>_xlfn.XLOOKUP(tbl_GL[[#This Row],[Account_key]],tbl_COA[Account_key],tbl_COA[SubClass],"Not Found")</f>
        <v>Assets</v>
      </c>
      <c r="I7957" t="str">
        <f>_xlfn.XLOOKUP(tbl_GL[[#This Row],[Account_key]],tbl_COA[Account_key],tbl_COA[SubClass2],"Not Found")</f>
        <v>Current Assets</v>
      </c>
      <c r="J7957" t="str">
        <f>_xlfn.XLOOKUP(tbl_GL[[#This Row],[Account_key]],tbl_COA[Account_key],tbl_COA[SubAccount],,0)</f>
        <v>Inventory</v>
      </c>
      <c r="K7957">
        <f>YEAR(tbl_GL[[#This Row],[Date]])</f>
        <v>2018</v>
      </c>
    </row>
    <row r="7958" spans="1:11" hidden="1" x14ac:dyDescent="0.35">
      <c r="A7958">
        <v>77.099999999999994</v>
      </c>
      <c r="B7958" s="24">
        <v>43150</v>
      </c>
      <c r="C7958">
        <v>4</v>
      </c>
      <c r="D7958" s="13">
        <v>210</v>
      </c>
      <c r="E7958" s="13" t="s">
        <v>8</v>
      </c>
      <c r="F7958" s="17">
        <v>642</v>
      </c>
      <c r="G7958" t="str">
        <f>_xlfn.XLOOKUP(tbl_GL[[#This Row],[Account_key]],tbl_COA[Account_key],tbl_COA[Class],"Not Found")</f>
        <v>Trading account</v>
      </c>
      <c r="H7958" t="str">
        <f>_xlfn.XLOOKUP(tbl_GL[[#This Row],[Account_key]],tbl_COA[Account_key],tbl_COA[SubClass],"Not Found")</f>
        <v>Sales</v>
      </c>
      <c r="I7958" t="str">
        <f>_xlfn.XLOOKUP(tbl_GL[[#This Row],[Account_key]],tbl_COA[Account_key],tbl_COA[SubClass2],"Not Found")</f>
        <v>Sales</v>
      </c>
      <c r="J7958" t="str">
        <f>_xlfn.XLOOKUP(tbl_GL[[#This Row],[Account_key]],tbl_COA[Account_key],tbl_COA[SubAccount],,0)</f>
        <v>Sales</v>
      </c>
      <c r="K7958">
        <f>YEAR(tbl_GL[[#This Row],[Date]])</f>
        <v>2018</v>
      </c>
    </row>
    <row r="7959" spans="1:11" hidden="1" x14ac:dyDescent="0.35">
      <c r="A7959">
        <v>77.2</v>
      </c>
      <c r="B7959" s="24">
        <v>43150</v>
      </c>
      <c r="C7959">
        <v>4</v>
      </c>
      <c r="D7959" s="13">
        <v>30</v>
      </c>
      <c r="E7959" s="13" t="s">
        <v>8</v>
      </c>
      <c r="F7959" s="17">
        <v>642</v>
      </c>
      <c r="G7959" t="str">
        <f>_xlfn.XLOOKUP(tbl_GL[[#This Row],[Account_key]],tbl_COA[Account_key],tbl_COA[Class],"Not Found")</f>
        <v>Assets</v>
      </c>
      <c r="H7959" t="str">
        <f>_xlfn.XLOOKUP(tbl_GL[[#This Row],[Account_key]],tbl_COA[Account_key],tbl_COA[SubClass],"Not Found")</f>
        <v>Assets</v>
      </c>
      <c r="I7959" t="str">
        <f>_xlfn.XLOOKUP(tbl_GL[[#This Row],[Account_key]],tbl_COA[Account_key],tbl_COA[SubClass2],"Not Found")</f>
        <v>Current Assets</v>
      </c>
      <c r="J7959" t="str">
        <f>_xlfn.XLOOKUP(tbl_GL[[#This Row],[Account_key]],tbl_COA[Account_key],tbl_COA[SubAccount],,0)</f>
        <v>Trade Receivables</v>
      </c>
      <c r="K7959">
        <f>YEAR(tbl_GL[[#This Row],[Date]])</f>
        <v>2018</v>
      </c>
    </row>
    <row r="7960" spans="1:11" hidden="1" x14ac:dyDescent="0.35">
      <c r="A7960">
        <v>78.099999999999994</v>
      </c>
      <c r="B7960" s="24">
        <v>43151</v>
      </c>
      <c r="C7960">
        <v>4</v>
      </c>
      <c r="D7960" s="13">
        <v>10</v>
      </c>
      <c r="E7960" s="13" t="s">
        <v>98</v>
      </c>
      <c r="F7960" s="17">
        <v>-1187</v>
      </c>
      <c r="G7960" t="str">
        <f>_xlfn.XLOOKUP(tbl_GL[[#This Row],[Account_key]],tbl_COA[Account_key],tbl_COA[Class],"Not Found")</f>
        <v>Assets</v>
      </c>
      <c r="H7960" t="str">
        <f>_xlfn.XLOOKUP(tbl_GL[[#This Row],[Account_key]],tbl_COA[Account_key],tbl_COA[SubClass],"Not Found")</f>
        <v>Assets</v>
      </c>
      <c r="I7960" t="str">
        <f>_xlfn.XLOOKUP(tbl_GL[[#This Row],[Account_key]],tbl_COA[Account_key],tbl_COA[SubClass2],"Not Found")</f>
        <v>Current Assets</v>
      </c>
      <c r="J7960" t="str">
        <f>_xlfn.XLOOKUP(tbl_GL[[#This Row],[Account_key]],tbl_COA[Account_key],tbl_COA[SubAccount],,0)</f>
        <v>Cash at Bank</v>
      </c>
      <c r="K7960">
        <f>YEAR(tbl_GL[[#This Row],[Date]])</f>
        <v>2018</v>
      </c>
    </row>
    <row r="7961" spans="1:11" hidden="1" x14ac:dyDescent="0.35">
      <c r="A7961">
        <v>78.2</v>
      </c>
      <c r="B7961" s="24">
        <v>43151</v>
      </c>
      <c r="C7961">
        <v>4</v>
      </c>
      <c r="D7961" s="13">
        <v>120</v>
      </c>
      <c r="E7961" s="13" t="s">
        <v>98</v>
      </c>
      <c r="F7961" s="17">
        <v>-1187</v>
      </c>
      <c r="G7961" t="str">
        <f>_xlfn.XLOOKUP(tbl_GL[[#This Row],[Account_key]],tbl_COA[Account_key],tbl_COA[Class],"Not Found")</f>
        <v>Liabilities and Owners Equity</v>
      </c>
      <c r="H7961" t="str">
        <f>_xlfn.XLOOKUP(tbl_GL[[#This Row],[Account_key]],tbl_COA[Account_key],tbl_COA[SubClass],"Not Found")</f>
        <v>Liabilities</v>
      </c>
      <c r="I7961" t="str">
        <f>_xlfn.XLOOKUP(tbl_GL[[#This Row],[Account_key]],tbl_COA[Account_key],tbl_COA[SubClass2],"Not Found")</f>
        <v>Current Liabilities</v>
      </c>
      <c r="J7961" t="str">
        <f>_xlfn.XLOOKUP(tbl_GL[[#This Row],[Account_key]],tbl_COA[Account_key],tbl_COA[SubAccount],,0)</f>
        <v>Accrued Expenses</v>
      </c>
      <c r="K7961">
        <f>YEAR(tbl_GL[[#This Row],[Date]])</f>
        <v>2018</v>
      </c>
    </row>
    <row r="7962" spans="1:11" hidden="1" x14ac:dyDescent="0.35">
      <c r="A7962">
        <v>79.099999999999994</v>
      </c>
      <c r="B7962" s="24">
        <v>43151</v>
      </c>
      <c r="C7962">
        <v>4</v>
      </c>
      <c r="D7962" s="13">
        <v>220</v>
      </c>
      <c r="E7962" s="13" t="s">
        <v>81</v>
      </c>
      <c r="F7962" s="17">
        <v>-1379</v>
      </c>
      <c r="G7962" t="str">
        <f>_xlfn.XLOOKUP(tbl_GL[[#This Row],[Account_key]],tbl_COA[Account_key],tbl_COA[Class],"Not Found")</f>
        <v>Trading account</v>
      </c>
      <c r="H7962" t="str">
        <f>_xlfn.XLOOKUP(tbl_GL[[#This Row],[Account_key]],tbl_COA[Account_key],tbl_COA[SubClass],"Not Found")</f>
        <v>Sales</v>
      </c>
      <c r="I7962" t="str">
        <f>_xlfn.XLOOKUP(tbl_GL[[#This Row],[Account_key]],tbl_COA[Account_key],tbl_COA[SubClass2],"Not Found")</f>
        <v>Sales</v>
      </c>
      <c r="J7962" t="str">
        <f>_xlfn.XLOOKUP(tbl_GL[[#This Row],[Account_key]],tbl_COA[Account_key],tbl_COA[SubAccount],,0)</f>
        <v>Sales Return</v>
      </c>
      <c r="K7962">
        <f>YEAR(tbl_GL[[#This Row],[Date]])</f>
        <v>2018</v>
      </c>
    </row>
    <row r="7963" spans="1:11" hidden="1" x14ac:dyDescent="0.35">
      <c r="A7963">
        <v>79.2</v>
      </c>
      <c r="B7963" s="24">
        <v>43151</v>
      </c>
      <c r="C7963">
        <v>4</v>
      </c>
      <c r="D7963" s="13">
        <v>20</v>
      </c>
      <c r="E7963" s="13" t="s">
        <v>81</v>
      </c>
      <c r="F7963" s="17">
        <v>-1379</v>
      </c>
      <c r="G7963" t="str">
        <f>_xlfn.XLOOKUP(tbl_GL[[#This Row],[Account_key]],tbl_COA[Account_key],tbl_COA[Class],"Not Found")</f>
        <v>Assets</v>
      </c>
      <c r="H7963" t="str">
        <f>_xlfn.XLOOKUP(tbl_GL[[#This Row],[Account_key]],tbl_COA[Account_key],tbl_COA[SubClass],"Not Found")</f>
        <v>Assets</v>
      </c>
      <c r="I7963" t="str">
        <f>_xlfn.XLOOKUP(tbl_GL[[#This Row],[Account_key]],tbl_COA[Account_key],tbl_COA[SubClass2],"Not Found")</f>
        <v>Current Assets</v>
      </c>
      <c r="J7963" t="str">
        <f>_xlfn.XLOOKUP(tbl_GL[[#This Row],[Account_key]],tbl_COA[Account_key],tbl_COA[SubAccount],,0)</f>
        <v>Cash in hand</v>
      </c>
      <c r="K7963">
        <f>YEAR(tbl_GL[[#This Row],[Date]])</f>
        <v>2018</v>
      </c>
    </row>
    <row r="7964" spans="1:11" hidden="1" x14ac:dyDescent="0.35">
      <c r="A7964">
        <v>80.099999999999994</v>
      </c>
      <c r="B7964" s="24">
        <v>43152</v>
      </c>
      <c r="C7964">
        <v>4</v>
      </c>
      <c r="D7964" s="13">
        <v>330</v>
      </c>
      <c r="E7964" s="13" t="s">
        <v>97</v>
      </c>
      <c r="F7964" s="17">
        <v>-1561</v>
      </c>
      <c r="G7964" t="str">
        <f>_xlfn.XLOOKUP(tbl_GL[[#This Row],[Account_key]],tbl_COA[Account_key],tbl_COA[Class],"Not Found")</f>
        <v>Operating account</v>
      </c>
      <c r="H7964" t="str">
        <f>_xlfn.XLOOKUP(tbl_GL[[#This Row],[Account_key]],tbl_COA[Account_key],tbl_COA[SubClass],"Not Found")</f>
        <v>Operating Expenses</v>
      </c>
      <c r="I7964" t="str">
        <f>_xlfn.XLOOKUP(tbl_GL[[#This Row],[Account_key]],tbl_COA[Account_key],tbl_COA[SubClass2],"Not Found")</f>
        <v>Administration</v>
      </c>
      <c r="J7964" t="str">
        <f>_xlfn.XLOOKUP(tbl_GL[[#This Row],[Account_key]],tbl_COA[Account_key],tbl_COA[SubAccount],,0)</f>
        <v>Telephone</v>
      </c>
      <c r="K7964">
        <f>YEAR(tbl_GL[[#This Row],[Date]])</f>
        <v>2018</v>
      </c>
    </row>
    <row r="7965" spans="1:11" hidden="1" x14ac:dyDescent="0.35">
      <c r="A7965">
        <v>80.2</v>
      </c>
      <c r="B7965" s="24">
        <v>43152</v>
      </c>
      <c r="C7965">
        <v>4</v>
      </c>
      <c r="D7965" s="13">
        <v>120</v>
      </c>
      <c r="E7965" s="13" t="s">
        <v>97</v>
      </c>
      <c r="F7965" s="17">
        <v>1561</v>
      </c>
      <c r="G7965" t="str">
        <f>_xlfn.XLOOKUP(tbl_GL[[#This Row],[Account_key]],tbl_COA[Account_key],tbl_COA[Class],"Not Found")</f>
        <v>Liabilities and Owners Equity</v>
      </c>
      <c r="H7965" t="str">
        <f>_xlfn.XLOOKUP(tbl_GL[[#This Row],[Account_key]],tbl_COA[Account_key],tbl_COA[SubClass],"Not Found")</f>
        <v>Liabilities</v>
      </c>
      <c r="I7965" t="str">
        <f>_xlfn.XLOOKUP(tbl_GL[[#This Row],[Account_key]],tbl_COA[Account_key],tbl_COA[SubClass2],"Not Found")</f>
        <v>Current Liabilities</v>
      </c>
      <c r="J7965" t="str">
        <f>_xlfn.XLOOKUP(tbl_GL[[#This Row],[Account_key]],tbl_COA[Account_key],tbl_COA[SubAccount],,0)</f>
        <v>Accrued Expenses</v>
      </c>
      <c r="K7965">
        <f>YEAR(tbl_GL[[#This Row],[Date]])</f>
        <v>2018</v>
      </c>
    </row>
    <row r="7966" spans="1:11" hidden="1" x14ac:dyDescent="0.35">
      <c r="A7966">
        <v>81.099999999999994</v>
      </c>
      <c r="B7966" s="24">
        <v>43155</v>
      </c>
      <c r="C7966">
        <v>4</v>
      </c>
      <c r="D7966" s="13">
        <v>260</v>
      </c>
      <c r="E7966" s="13" t="s">
        <v>83</v>
      </c>
      <c r="F7966" s="17">
        <v>593</v>
      </c>
      <c r="G7966" t="str">
        <f>_xlfn.XLOOKUP(tbl_GL[[#This Row],[Account_key]],tbl_COA[Account_key],tbl_COA[Class],"Not Found")</f>
        <v>Operating account</v>
      </c>
      <c r="H7966" t="str">
        <f>_xlfn.XLOOKUP(tbl_GL[[#This Row],[Account_key]],tbl_COA[Account_key],tbl_COA[SubClass],"Not Found")</f>
        <v>Operating Expenses</v>
      </c>
      <c r="I7966" t="str">
        <f>_xlfn.XLOOKUP(tbl_GL[[#This Row],[Account_key]],tbl_COA[Account_key],tbl_COA[SubClass2],"Not Found")</f>
        <v>Marketing</v>
      </c>
      <c r="J7966" t="str">
        <f>_xlfn.XLOOKUP(tbl_GL[[#This Row],[Account_key]],tbl_COA[Account_key],tbl_COA[SubAccount],,0)</f>
        <v>Commissions</v>
      </c>
      <c r="K7966">
        <f>YEAR(tbl_GL[[#This Row],[Date]])</f>
        <v>2018</v>
      </c>
    </row>
    <row r="7967" spans="1:11" hidden="1" x14ac:dyDescent="0.35">
      <c r="A7967">
        <v>81.2</v>
      </c>
      <c r="B7967" s="24">
        <v>43155</v>
      </c>
      <c r="C7967">
        <v>4</v>
      </c>
      <c r="D7967" s="13">
        <v>20</v>
      </c>
      <c r="E7967" s="13" t="s">
        <v>83</v>
      </c>
      <c r="F7967" s="17">
        <v>593</v>
      </c>
      <c r="G7967" t="str">
        <f>_xlfn.XLOOKUP(tbl_GL[[#This Row],[Account_key]],tbl_COA[Account_key],tbl_COA[Class],"Not Found")</f>
        <v>Assets</v>
      </c>
      <c r="H7967" t="str">
        <f>_xlfn.XLOOKUP(tbl_GL[[#This Row],[Account_key]],tbl_COA[Account_key],tbl_COA[SubClass],"Not Found")</f>
        <v>Assets</v>
      </c>
      <c r="I7967" t="str">
        <f>_xlfn.XLOOKUP(tbl_GL[[#This Row],[Account_key]],tbl_COA[Account_key],tbl_COA[SubClass2],"Not Found")</f>
        <v>Current Assets</v>
      </c>
      <c r="J7967" t="str">
        <f>_xlfn.XLOOKUP(tbl_GL[[#This Row],[Account_key]],tbl_COA[Account_key],tbl_COA[SubAccount],,0)</f>
        <v>Cash in hand</v>
      </c>
      <c r="K7967">
        <f>YEAR(tbl_GL[[#This Row],[Date]])</f>
        <v>2018</v>
      </c>
    </row>
    <row r="7968" spans="1:11" hidden="1" x14ac:dyDescent="0.35">
      <c r="A7968">
        <v>82.1</v>
      </c>
      <c r="B7968" s="24">
        <v>43156</v>
      </c>
      <c r="C7968">
        <v>4</v>
      </c>
      <c r="D7968" s="13">
        <v>260</v>
      </c>
      <c r="E7968" s="13" t="s">
        <v>97</v>
      </c>
      <c r="F7968" s="17">
        <v>-1516</v>
      </c>
      <c r="G7968" t="str">
        <f>_xlfn.XLOOKUP(tbl_GL[[#This Row],[Account_key]],tbl_COA[Account_key],tbl_COA[Class],"Not Found")</f>
        <v>Operating account</v>
      </c>
      <c r="H7968" t="str">
        <f>_xlfn.XLOOKUP(tbl_GL[[#This Row],[Account_key]],tbl_COA[Account_key],tbl_COA[SubClass],"Not Found")</f>
        <v>Operating Expenses</v>
      </c>
      <c r="I7968" t="str">
        <f>_xlfn.XLOOKUP(tbl_GL[[#This Row],[Account_key]],tbl_COA[Account_key],tbl_COA[SubClass2],"Not Found")</f>
        <v>Marketing</v>
      </c>
      <c r="J7968" t="str">
        <f>_xlfn.XLOOKUP(tbl_GL[[#This Row],[Account_key]],tbl_COA[Account_key],tbl_COA[SubAccount],,0)</f>
        <v>Commissions</v>
      </c>
      <c r="K7968">
        <f>YEAR(tbl_GL[[#This Row],[Date]])</f>
        <v>2018</v>
      </c>
    </row>
    <row r="7969" spans="1:11" hidden="1" x14ac:dyDescent="0.35">
      <c r="A7969">
        <v>82.2</v>
      </c>
      <c r="B7969" s="24">
        <v>43156</v>
      </c>
      <c r="C7969">
        <v>4</v>
      </c>
      <c r="D7969" s="13">
        <v>120</v>
      </c>
      <c r="E7969" s="13" t="s">
        <v>97</v>
      </c>
      <c r="F7969" s="17">
        <v>1516</v>
      </c>
      <c r="G7969" t="str">
        <f>_xlfn.XLOOKUP(tbl_GL[[#This Row],[Account_key]],tbl_COA[Account_key],tbl_COA[Class],"Not Found")</f>
        <v>Liabilities and Owners Equity</v>
      </c>
      <c r="H7969" t="str">
        <f>_xlfn.XLOOKUP(tbl_GL[[#This Row],[Account_key]],tbl_COA[Account_key],tbl_COA[SubClass],"Not Found")</f>
        <v>Liabilities</v>
      </c>
      <c r="I7969" t="str">
        <f>_xlfn.XLOOKUP(tbl_GL[[#This Row],[Account_key]],tbl_COA[Account_key],tbl_COA[SubClass2],"Not Found")</f>
        <v>Current Liabilities</v>
      </c>
      <c r="J7969" t="str">
        <f>_xlfn.XLOOKUP(tbl_GL[[#This Row],[Account_key]],tbl_COA[Account_key],tbl_COA[SubAccount],,0)</f>
        <v>Accrued Expenses</v>
      </c>
      <c r="K7969">
        <f>YEAR(tbl_GL[[#This Row],[Date]])</f>
        <v>2018</v>
      </c>
    </row>
    <row r="7970" spans="1:11" hidden="1" x14ac:dyDescent="0.35">
      <c r="A7970">
        <v>83.1</v>
      </c>
      <c r="B7970" s="24">
        <v>43157</v>
      </c>
      <c r="C7970">
        <v>4</v>
      </c>
      <c r="D7970" s="13">
        <v>260</v>
      </c>
      <c r="E7970" s="13" t="s">
        <v>99</v>
      </c>
      <c r="F7970" s="17">
        <v>-42</v>
      </c>
      <c r="G7970" t="str">
        <f>_xlfn.XLOOKUP(tbl_GL[[#This Row],[Account_key]],tbl_COA[Account_key],tbl_COA[Class],"Not Found")</f>
        <v>Operating account</v>
      </c>
      <c r="H7970" t="str">
        <f>_xlfn.XLOOKUP(tbl_GL[[#This Row],[Account_key]],tbl_COA[Account_key],tbl_COA[SubClass],"Not Found")</f>
        <v>Operating Expenses</v>
      </c>
      <c r="I7970" t="str">
        <f>_xlfn.XLOOKUP(tbl_GL[[#This Row],[Account_key]],tbl_COA[Account_key],tbl_COA[SubClass2],"Not Found")</f>
        <v>Marketing</v>
      </c>
      <c r="J7970" t="str">
        <f>_xlfn.XLOOKUP(tbl_GL[[#This Row],[Account_key]],tbl_COA[Account_key],tbl_COA[SubAccount],,0)</f>
        <v>Commissions</v>
      </c>
      <c r="K7970">
        <f>YEAR(tbl_GL[[#This Row],[Date]])</f>
        <v>2018</v>
      </c>
    </row>
    <row r="7971" spans="1:11" hidden="1" x14ac:dyDescent="0.35">
      <c r="A7971">
        <v>83.2</v>
      </c>
      <c r="B7971" s="24">
        <v>43157</v>
      </c>
      <c r="C7971">
        <v>4</v>
      </c>
      <c r="D7971" s="13">
        <v>20</v>
      </c>
      <c r="E7971" s="13" t="s">
        <v>99</v>
      </c>
      <c r="F7971" s="17">
        <v>-42</v>
      </c>
      <c r="G7971" t="str">
        <f>_xlfn.XLOOKUP(tbl_GL[[#This Row],[Account_key]],tbl_COA[Account_key],tbl_COA[Class],"Not Found")</f>
        <v>Assets</v>
      </c>
      <c r="H7971" t="str">
        <f>_xlfn.XLOOKUP(tbl_GL[[#This Row],[Account_key]],tbl_COA[Account_key],tbl_COA[SubClass],"Not Found")</f>
        <v>Assets</v>
      </c>
      <c r="I7971" t="str">
        <f>_xlfn.XLOOKUP(tbl_GL[[#This Row],[Account_key]],tbl_COA[Account_key],tbl_COA[SubClass2],"Not Found")</f>
        <v>Current Assets</v>
      </c>
      <c r="J7971" t="str">
        <f>_xlfn.XLOOKUP(tbl_GL[[#This Row],[Account_key]],tbl_COA[Account_key],tbl_COA[SubAccount],,0)</f>
        <v>Cash in hand</v>
      </c>
      <c r="K7971">
        <f>YEAR(tbl_GL[[#This Row],[Date]])</f>
        <v>2018</v>
      </c>
    </row>
    <row r="7972" spans="1:11" hidden="1" x14ac:dyDescent="0.35">
      <c r="A7972">
        <v>84.1</v>
      </c>
      <c r="B7972" s="24">
        <v>43157</v>
      </c>
      <c r="C7972">
        <v>4</v>
      </c>
      <c r="D7972" s="13">
        <v>10</v>
      </c>
      <c r="E7972" s="13" t="s">
        <v>98</v>
      </c>
      <c r="F7972" s="17">
        <v>-1078</v>
      </c>
      <c r="G7972" t="str">
        <f>_xlfn.XLOOKUP(tbl_GL[[#This Row],[Account_key]],tbl_COA[Account_key],tbl_COA[Class],"Not Found")</f>
        <v>Assets</v>
      </c>
      <c r="H7972" t="str">
        <f>_xlfn.XLOOKUP(tbl_GL[[#This Row],[Account_key]],tbl_COA[Account_key],tbl_COA[SubClass],"Not Found")</f>
        <v>Assets</v>
      </c>
      <c r="I7972" t="str">
        <f>_xlfn.XLOOKUP(tbl_GL[[#This Row],[Account_key]],tbl_COA[Account_key],tbl_COA[SubClass2],"Not Found")</f>
        <v>Current Assets</v>
      </c>
      <c r="J7972" t="str">
        <f>_xlfn.XLOOKUP(tbl_GL[[#This Row],[Account_key]],tbl_COA[Account_key],tbl_COA[SubAccount],,0)</f>
        <v>Cash at Bank</v>
      </c>
      <c r="K7972">
        <f>YEAR(tbl_GL[[#This Row],[Date]])</f>
        <v>2018</v>
      </c>
    </row>
    <row r="7973" spans="1:11" hidden="1" x14ac:dyDescent="0.35">
      <c r="A7973">
        <v>84.2</v>
      </c>
      <c r="B7973" s="24">
        <v>43157</v>
      </c>
      <c r="C7973">
        <v>4</v>
      </c>
      <c r="D7973" s="13">
        <v>120</v>
      </c>
      <c r="E7973" s="13" t="s">
        <v>98</v>
      </c>
      <c r="F7973" s="17">
        <v>-1078</v>
      </c>
      <c r="G7973" t="str">
        <f>_xlfn.XLOOKUP(tbl_GL[[#This Row],[Account_key]],tbl_COA[Account_key],tbl_COA[Class],"Not Found")</f>
        <v>Liabilities and Owners Equity</v>
      </c>
      <c r="H7973" t="str">
        <f>_xlfn.XLOOKUP(tbl_GL[[#This Row],[Account_key]],tbl_COA[Account_key],tbl_COA[SubClass],"Not Found")</f>
        <v>Liabilities</v>
      </c>
      <c r="I7973" t="str">
        <f>_xlfn.XLOOKUP(tbl_GL[[#This Row],[Account_key]],tbl_COA[Account_key],tbl_COA[SubClass2],"Not Found")</f>
        <v>Current Liabilities</v>
      </c>
      <c r="J7973" t="str">
        <f>_xlfn.XLOOKUP(tbl_GL[[#This Row],[Account_key]],tbl_COA[Account_key],tbl_COA[SubAccount],,0)</f>
        <v>Accrued Expenses</v>
      </c>
      <c r="K7973">
        <f>YEAR(tbl_GL[[#This Row],[Date]])</f>
        <v>2018</v>
      </c>
    </row>
    <row r="7974" spans="1:11" hidden="1" x14ac:dyDescent="0.35">
      <c r="A7974">
        <v>85.1</v>
      </c>
      <c r="B7974" s="24">
        <v>43158</v>
      </c>
      <c r="C7974">
        <v>4</v>
      </c>
      <c r="D7974" s="13">
        <v>230</v>
      </c>
      <c r="E7974" s="13" t="s">
        <v>4</v>
      </c>
      <c r="F7974" s="17">
        <v>-546</v>
      </c>
      <c r="G7974" t="str">
        <f>_xlfn.XLOOKUP(tbl_GL[[#This Row],[Account_key]],tbl_COA[Account_key],tbl_COA[Class],"Not Found")</f>
        <v>Trading account</v>
      </c>
      <c r="H7974" t="str">
        <f>_xlfn.XLOOKUP(tbl_GL[[#This Row],[Account_key]],tbl_COA[Account_key],tbl_COA[SubClass],"Not Found")</f>
        <v>Cost of Sales</v>
      </c>
      <c r="I7974" t="str">
        <f>_xlfn.XLOOKUP(tbl_GL[[#This Row],[Account_key]],tbl_COA[Account_key],tbl_COA[SubClass2],"Not Found")</f>
        <v>Cost of Sales</v>
      </c>
      <c r="J7974" t="str">
        <f>_xlfn.XLOOKUP(tbl_GL[[#This Row],[Account_key]],tbl_COA[Account_key],tbl_COA[SubAccount],,0)</f>
        <v>Cost of Sales</v>
      </c>
      <c r="K7974">
        <f>YEAR(tbl_GL[[#This Row],[Date]])</f>
        <v>2018</v>
      </c>
    </row>
    <row r="7975" spans="1:11" hidden="1" x14ac:dyDescent="0.35">
      <c r="A7975">
        <v>85.2</v>
      </c>
      <c r="B7975" s="24">
        <v>43158</v>
      </c>
      <c r="C7975">
        <v>4</v>
      </c>
      <c r="D7975" s="13">
        <v>60</v>
      </c>
      <c r="E7975" s="13" t="s">
        <v>4</v>
      </c>
      <c r="F7975" s="17">
        <v>-546</v>
      </c>
      <c r="G7975" t="str">
        <f>_xlfn.XLOOKUP(tbl_GL[[#This Row],[Account_key]],tbl_COA[Account_key],tbl_COA[Class],"Not Found")</f>
        <v>Assets</v>
      </c>
      <c r="H7975" t="str">
        <f>_xlfn.XLOOKUP(tbl_GL[[#This Row],[Account_key]],tbl_COA[Account_key],tbl_COA[SubClass],"Not Found")</f>
        <v>Assets</v>
      </c>
      <c r="I7975" t="str">
        <f>_xlfn.XLOOKUP(tbl_GL[[#This Row],[Account_key]],tbl_COA[Account_key],tbl_COA[SubClass2],"Not Found")</f>
        <v>Current Assets</v>
      </c>
      <c r="J7975" t="str">
        <f>_xlfn.XLOOKUP(tbl_GL[[#This Row],[Account_key]],tbl_COA[Account_key],tbl_COA[SubAccount],,0)</f>
        <v>Inventory</v>
      </c>
      <c r="K7975">
        <f>YEAR(tbl_GL[[#This Row],[Date]])</f>
        <v>2018</v>
      </c>
    </row>
    <row r="7976" spans="1:11" hidden="1" x14ac:dyDescent="0.35">
      <c r="A7976">
        <v>86.1</v>
      </c>
      <c r="B7976" s="24">
        <v>43158</v>
      </c>
      <c r="C7976">
        <v>4</v>
      </c>
      <c r="D7976" s="13">
        <v>210</v>
      </c>
      <c r="E7976" s="13" t="s">
        <v>8</v>
      </c>
      <c r="F7976" s="17">
        <v>1436</v>
      </c>
      <c r="G7976" t="str">
        <f>_xlfn.XLOOKUP(tbl_GL[[#This Row],[Account_key]],tbl_COA[Account_key],tbl_COA[Class],"Not Found")</f>
        <v>Trading account</v>
      </c>
      <c r="H7976" t="str">
        <f>_xlfn.XLOOKUP(tbl_GL[[#This Row],[Account_key]],tbl_COA[Account_key],tbl_COA[SubClass],"Not Found")</f>
        <v>Sales</v>
      </c>
      <c r="I7976" t="str">
        <f>_xlfn.XLOOKUP(tbl_GL[[#This Row],[Account_key]],tbl_COA[Account_key],tbl_COA[SubClass2],"Not Found")</f>
        <v>Sales</v>
      </c>
      <c r="J7976" t="str">
        <f>_xlfn.XLOOKUP(tbl_GL[[#This Row],[Account_key]],tbl_COA[Account_key],tbl_COA[SubAccount],,0)</f>
        <v>Sales</v>
      </c>
      <c r="K7976">
        <f>YEAR(tbl_GL[[#This Row],[Date]])</f>
        <v>2018</v>
      </c>
    </row>
    <row r="7977" spans="1:11" hidden="1" x14ac:dyDescent="0.35">
      <c r="A7977">
        <v>86.2</v>
      </c>
      <c r="B7977" s="24">
        <v>43158</v>
      </c>
      <c r="C7977">
        <v>4</v>
      </c>
      <c r="D7977" s="13">
        <v>30</v>
      </c>
      <c r="E7977" s="13" t="s">
        <v>8</v>
      </c>
      <c r="F7977" s="17">
        <v>1436</v>
      </c>
      <c r="G7977" t="str">
        <f>_xlfn.XLOOKUP(tbl_GL[[#This Row],[Account_key]],tbl_COA[Account_key],tbl_COA[Class],"Not Found")</f>
        <v>Assets</v>
      </c>
      <c r="H7977" t="str">
        <f>_xlfn.XLOOKUP(tbl_GL[[#This Row],[Account_key]],tbl_COA[Account_key],tbl_COA[SubClass],"Not Found")</f>
        <v>Assets</v>
      </c>
      <c r="I7977" t="str">
        <f>_xlfn.XLOOKUP(tbl_GL[[#This Row],[Account_key]],tbl_COA[Account_key],tbl_COA[SubClass2],"Not Found")</f>
        <v>Current Assets</v>
      </c>
      <c r="J7977" t="str">
        <f>_xlfn.XLOOKUP(tbl_GL[[#This Row],[Account_key]],tbl_COA[Account_key],tbl_COA[SubAccount],,0)</f>
        <v>Trade Receivables</v>
      </c>
      <c r="K7977">
        <f>YEAR(tbl_GL[[#This Row],[Date]])</f>
        <v>2018</v>
      </c>
    </row>
    <row r="7978" spans="1:11" hidden="1" x14ac:dyDescent="0.35">
      <c r="A7978">
        <v>87.1</v>
      </c>
      <c r="B7978" s="24">
        <v>43158</v>
      </c>
      <c r="C7978">
        <v>4</v>
      </c>
      <c r="D7978" s="13">
        <v>30</v>
      </c>
      <c r="E7978" s="13" t="s">
        <v>80</v>
      </c>
      <c r="F7978" s="17">
        <v>-6457</v>
      </c>
      <c r="G7978" t="str">
        <f>_xlfn.XLOOKUP(tbl_GL[[#This Row],[Account_key]],tbl_COA[Account_key],tbl_COA[Class],"Not Found")</f>
        <v>Assets</v>
      </c>
      <c r="H7978" t="str">
        <f>_xlfn.XLOOKUP(tbl_GL[[#This Row],[Account_key]],tbl_COA[Account_key],tbl_COA[SubClass],"Not Found")</f>
        <v>Assets</v>
      </c>
      <c r="I7978" t="str">
        <f>_xlfn.XLOOKUP(tbl_GL[[#This Row],[Account_key]],tbl_COA[Account_key],tbl_COA[SubClass2],"Not Found")</f>
        <v>Current Assets</v>
      </c>
      <c r="J7978" t="str">
        <f>_xlfn.XLOOKUP(tbl_GL[[#This Row],[Account_key]],tbl_COA[Account_key],tbl_COA[SubAccount],,0)</f>
        <v>Trade Receivables</v>
      </c>
      <c r="K7978">
        <f>YEAR(tbl_GL[[#This Row],[Date]])</f>
        <v>2018</v>
      </c>
    </row>
    <row r="7979" spans="1:11" hidden="1" x14ac:dyDescent="0.35">
      <c r="A7979">
        <v>87.2</v>
      </c>
      <c r="B7979" s="24">
        <v>43158</v>
      </c>
      <c r="C7979">
        <v>4</v>
      </c>
      <c r="D7979" s="13">
        <v>10</v>
      </c>
      <c r="E7979" s="13" t="s">
        <v>80</v>
      </c>
      <c r="F7979" s="17">
        <v>6457</v>
      </c>
      <c r="G7979" t="str">
        <f>_xlfn.XLOOKUP(tbl_GL[[#This Row],[Account_key]],tbl_COA[Account_key],tbl_COA[Class],"Not Found")</f>
        <v>Assets</v>
      </c>
      <c r="H7979" t="str">
        <f>_xlfn.XLOOKUP(tbl_GL[[#This Row],[Account_key]],tbl_COA[Account_key],tbl_COA[SubClass],"Not Found")</f>
        <v>Assets</v>
      </c>
      <c r="I7979" t="str">
        <f>_xlfn.XLOOKUP(tbl_GL[[#This Row],[Account_key]],tbl_COA[Account_key],tbl_COA[SubClass2],"Not Found")</f>
        <v>Current Assets</v>
      </c>
      <c r="J7979" t="str">
        <f>_xlfn.XLOOKUP(tbl_GL[[#This Row],[Account_key]],tbl_COA[Account_key],tbl_COA[SubAccount],,0)</f>
        <v>Cash at Bank</v>
      </c>
      <c r="K7979">
        <f>YEAR(tbl_GL[[#This Row],[Date]])</f>
        <v>2018</v>
      </c>
    </row>
    <row r="7980" spans="1:11" hidden="1" x14ac:dyDescent="0.35">
      <c r="A7980">
        <v>88.1</v>
      </c>
      <c r="B7980" s="24">
        <v>43159</v>
      </c>
      <c r="C7980">
        <v>4</v>
      </c>
      <c r="D7980" s="13">
        <v>10</v>
      </c>
      <c r="E7980" s="13" t="s">
        <v>110</v>
      </c>
      <c r="F7980" s="17">
        <v>9</v>
      </c>
      <c r="G7980" t="str">
        <f>_xlfn.XLOOKUP(tbl_GL[[#This Row],[Account_key]],tbl_COA[Account_key],tbl_COA[Class],"Not Found")</f>
        <v>Assets</v>
      </c>
      <c r="H7980" t="str">
        <f>_xlfn.XLOOKUP(tbl_GL[[#This Row],[Account_key]],tbl_COA[Account_key],tbl_COA[SubClass],"Not Found")</f>
        <v>Assets</v>
      </c>
      <c r="I7980" t="str">
        <f>_xlfn.XLOOKUP(tbl_GL[[#This Row],[Account_key]],tbl_COA[Account_key],tbl_COA[SubClass2],"Not Found")</f>
        <v>Current Assets</v>
      </c>
      <c r="J7980" t="str">
        <f>_xlfn.XLOOKUP(tbl_GL[[#This Row],[Account_key]],tbl_COA[Account_key],tbl_COA[SubAccount],,0)</f>
        <v>Cash at Bank</v>
      </c>
      <c r="K7980">
        <f>YEAR(tbl_GL[[#This Row],[Date]])</f>
        <v>2018</v>
      </c>
    </row>
    <row r="7981" spans="1:11" hidden="1" x14ac:dyDescent="0.35">
      <c r="A7981">
        <v>88.2</v>
      </c>
      <c r="B7981" s="24">
        <v>43159</v>
      </c>
      <c r="C7981">
        <v>4</v>
      </c>
      <c r="D7981" s="13">
        <v>430</v>
      </c>
      <c r="E7981" s="13" t="s">
        <v>110</v>
      </c>
      <c r="F7981" s="17">
        <v>9</v>
      </c>
      <c r="G7981" t="str">
        <f>_xlfn.XLOOKUP(tbl_GL[[#This Row],[Account_key]],tbl_COA[Account_key],tbl_COA[Class],"Not Found")</f>
        <v>Non-operating</v>
      </c>
      <c r="H7981" t="str">
        <f>_xlfn.XLOOKUP(tbl_GL[[#This Row],[Account_key]],tbl_COA[Account_key],tbl_COA[SubClass],"Not Found")</f>
        <v>Exchange Loss/Gain</v>
      </c>
      <c r="I7981" t="str">
        <f>_xlfn.XLOOKUP(tbl_GL[[#This Row],[Account_key]],tbl_COA[Account_key],tbl_COA[SubClass2],"Not Found")</f>
        <v>Exchange Loss/Gain</v>
      </c>
      <c r="J7981" t="str">
        <f>_xlfn.XLOOKUP(tbl_GL[[#This Row],[Account_key]],tbl_COA[Account_key],tbl_COA[SubAccount],,0)</f>
        <v>Exchange Loss/Gain</v>
      </c>
      <c r="K7981">
        <f>YEAR(tbl_GL[[#This Row],[Date]])</f>
        <v>2018</v>
      </c>
    </row>
    <row r="7982" spans="1:11" hidden="1" x14ac:dyDescent="0.35">
      <c r="A7982">
        <v>89.1</v>
      </c>
      <c r="B7982" s="24">
        <v>43159</v>
      </c>
      <c r="C7982">
        <v>4</v>
      </c>
      <c r="D7982" s="13">
        <v>440</v>
      </c>
      <c r="E7982" s="13" t="s">
        <v>112</v>
      </c>
      <c r="F7982" s="17">
        <v>-180</v>
      </c>
      <c r="G7982" t="str">
        <f>_xlfn.XLOOKUP(tbl_GL[[#This Row],[Account_key]],tbl_COA[Account_key],tbl_COA[Class],"Not Found")</f>
        <v>Interest &amp; Tax</v>
      </c>
      <c r="H7982" t="str">
        <f>_xlfn.XLOOKUP(tbl_GL[[#This Row],[Account_key]],tbl_COA[Account_key],tbl_COA[SubClass],"Not Found")</f>
        <v>Interest Expense</v>
      </c>
      <c r="I7982" t="str">
        <f>_xlfn.XLOOKUP(tbl_GL[[#This Row],[Account_key]],tbl_COA[Account_key],tbl_COA[SubClass2],"Not Found")</f>
        <v>Interest Expense</v>
      </c>
      <c r="J7982" t="str">
        <f>_xlfn.XLOOKUP(tbl_GL[[#This Row],[Account_key]],tbl_COA[Account_key],tbl_COA[SubAccount],,0)</f>
        <v>Interest Expense</v>
      </c>
      <c r="K7982">
        <f>YEAR(tbl_GL[[#This Row],[Date]])</f>
        <v>2018</v>
      </c>
    </row>
    <row r="7983" spans="1:11" hidden="1" x14ac:dyDescent="0.35">
      <c r="A7983">
        <v>89.2</v>
      </c>
      <c r="B7983" s="24">
        <v>43159</v>
      </c>
      <c r="C7983">
        <v>4</v>
      </c>
      <c r="D7983" s="13">
        <v>121</v>
      </c>
      <c r="E7983" s="13" t="s">
        <v>112</v>
      </c>
      <c r="F7983" s="17">
        <v>180</v>
      </c>
      <c r="G7983" t="str">
        <f>_xlfn.XLOOKUP(tbl_GL[[#This Row],[Account_key]],tbl_COA[Account_key],tbl_COA[Class],"Not Found")</f>
        <v>Liabilities and Owners Equity</v>
      </c>
      <c r="H7983" t="str">
        <f>_xlfn.XLOOKUP(tbl_GL[[#This Row],[Account_key]],tbl_COA[Account_key],tbl_COA[SubClass],"Not Found")</f>
        <v>Liabilities</v>
      </c>
      <c r="I7983" t="str">
        <f>_xlfn.XLOOKUP(tbl_GL[[#This Row],[Account_key]],tbl_COA[Account_key],tbl_COA[SubClass2],"Not Found")</f>
        <v>Current Liabilities</v>
      </c>
      <c r="J7983" t="str">
        <f>_xlfn.XLOOKUP(tbl_GL[[#This Row],[Account_key]],tbl_COA[Account_key],tbl_COA[SubAccount],,0)</f>
        <v>Interest Payable</v>
      </c>
      <c r="K7983">
        <f>YEAR(tbl_GL[[#This Row],[Date]])</f>
        <v>2018</v>
      </c>
    </row>
    <row r="7984" spans="1:11" hidden="1" x14ac:dyDescent="0.35">
      <c r="A7984">
        <v>90.1</v>
      </c>
      <c r="B7984" s="24">
        <v>43159</v>
      </c>
      <c r="C7984">
        <v>4</v>
      </c>
      <c r="D7984" s="13">
        <v>400</v>
      </c>
      <c r="E7984" s="13" t="s">
        <v>104</v>
      </c>
      <c r="F7984" s="17">
        <v>-225</v>
      </c>
      <c r="G7984" t="str">
        <f>_xlfn.XLOOKUP(tbl_GL[[#This Row],[Account_key]],tbl_COA[Account_key],tbl_COA[Class],"Not Found")</f>
        <v>Operating account</v>
      </c>
      <c r="H7984" t="str">
        <f>_xlfn.XLOOKUP(tbl_GL[[#This Row],[Account_key]],tbl_COA[Account_key],tbl_COA[SubClass],"Not Found")</f>
        <v>Depreciation &amp; Amortization</v>
      </c>
      <c r="I7984" t="str">
        <f>_xlfn.XLOOKUP(tbl_GL[[#This Row],[Account_key]],tbl_COA[Account_key],tbl_COA[SubClass2],"Not Found")</f>
        <v>Amortization</v>
      </c>
      <c r="J7984" t="str">
        <f>_xlfn.XLOOKUP(tbl_GL[[#This Row],[Account_key]],tbl_COA[Account_key],tbl_COA[SubAccount],,0)</f>
        <v>Amortization of Intangible Assets</v>
      </c>
      <c r="K7984">
        <f>YEAR(tbl_GL[[#This Row],[Date]])</f>
        <v>2018</v>
      </c>
    </row>
    <row r="7985" spans="1:11" hidden="1" x14ac:dyDescent="0.35">
      <c r="A7985">
        <v>90.2</v>
      </c>
      <c r="B7985" s="24">
        <v>43159</v>
      </c>
      <c r="C7985">
        <v>4</v>
      </c>
      <c r="D7985" s="13">
        <v>100</v>
      </c>
      <c r="E7985" s="13" t="s">
        <v>104</v>
      </c>
      <c r="F7985" s="17">
        <v>-225</v>
      </c>
      <c r="G7985" t="str">
        <f>_xlfn.XLOOKUP(tbl_GL[[#This Row],[Account_key]],tbl_COA[Account_key],tbl_COA[Class],"Not Found")</f>
        <v>Assets</v>
      </c>
      <c r="H7985" t="str">
        <f>_xlfn.XLOOKUP(tbl_GL[[#This Row],[Account_key]],tbl_COA[Account_key],tbl_COA[SubClass],"Not Found")</f>
        <v>Assets</v>
      </c>
      <c r="I7985" t="str">
        <f>_xlfn.XLOOKUP(tbl_GL[[#This Row],[Account_key]],tbl_COA[Account_key],tbl_COA[SubClass2],"Not Found")</f>
        <v>Non-Current Assets</v>
      </c>
      <c r="J7985" t="str">
        <f>_xlfn.XLOOKUP(tbl_GL[[#This Row],[Account_key]],tbl_COA[Account_key],tbl_COA[SubAccount],,0)</f>
        <v>Patents and trademarks</v>
      </c>
      <c r="K7985">
        <f>YEAR(tbl_GL[[#This Row],[Date]])</f>
        <v>2018</v>
      </c>
    </row>
    <row r="7986" spans="1:11" hidden="1" x14ac:dyDescent="0.35">
      <c r="A7986">
        <v>91.1</v>
      </c>
      <c r="B7986" s="24">
        <v>43159</v>
      </c>
      <c r="C7986">
        <v>4</v>
      </c>
      <c r="D7986" s="13">
        <v>10</v>
      </c>
      <c r="E7986" s="13" t="s">
        <v>113</v>
      </c>
      <c r="F7986" s="17">
        <v>257</v>
      </c>
      <c r="G7986" t="str">
        <f>_xlfn.XLOOKUP(tbl_GL[[#This Row],[Account_key]],tbl_COA[Account_key],tbl_COA[Class],"Not Found")</f>
        <v>Assets</v>
      </c>
      <c r="H7986" t="str">
        <f>_xlfn.XLOOKUP(tbl_GL[[#This Row],[Account_key]],tbl_COA[Account_key],tbl_COA[SubClass],"Not Found")</f>
        <v>Assets</v>
      </c>
      <c r="I7986" t="str">
        <f>_xlfn.XLOOKUP(tbl_GL[[#This Row],[Account_key]],tbl_COA[Account_key],tbl_COA[SubClass2],"Not Found")</f>
        <v>Current Assets</v>
      </c>
      <c r="J7986" t="str">
        <f>_xlfn.XLOOKUP(tbl_GL[[#This Row],[Account_key]],tbl_COA[Account_key],tbl_COA[SubAccount],,0)</f>
        <v>Cash at Bank</v>
      </c>
      <c r="K7986">
        <f>YEAR(tbl_GL[[#This Row],[Date]])</f>
        <v>2018</v>
      </c>
    </row>
    <row r="7987" spans="1:11" hidden="1" x14ac:dyDescent="0.35">
      <c r="A7987">
        <v>91.2</v>
      </c>
      <c r="B7987" s="24">
        <v>43159</v>
      </c>
      <c r="C7987">
        <v>4</v>
      </c>
      <c r="D7987" s="13">
        <v>410</v>
      </c>
      <c r="E7987" s="13" t="s">
        <v>113</v>
      </c>
      <c r="F7987" s="17">
        <v>257</v>
      </c>
      <c r="G7987" t="str">
        <f>_xlfn.XLOOKUP(tbl_GL[[#This Row],[Account_key]],tbl_COA[Account_key],tbl_COA[Class],"Not Found")</f>
        <v>Non-operating</v>
      </c>
      <c r="H7987" t="str">
        <f>_xlfn.XLOOKUP(tbl_GL[[#This Row],[Account_key]],tbl_COA[Account_key],tbl_COA[SubClass],"Not Found")</f>
        <v>Interest Income</v>
      </c>
      <c r="I7987" t="str">
        <f>_xlfn.XLOOKUP(tbl_GL[[#This Row],[Account_key]],tbl_COA[Account_key],tbl_COA[SubClass2],"Not Found")</f>
        <v>Interest Income</v>
      </c>
      <c r="J7987" t="str">
        <f>_xlfn.XLOOKUP(tbl_GL[[#This Row],[Account_key]],tbl_COA[Account_key],tbl_COA[SubAccount],,0)</f>
        <v>Interest Income</v>
      </c>
      <c r="K7987">
        <f>YEAR(tbl_GL[[#This Row],[Date]])</f>
        <v>2018</v>
      </c>
    </row>
    <row r="7988" spans="1:11" hidden="1" x14ac:dyDescent="0.35">
      <c r="A7988">
        <v>92.1</v>
      </c>
      <c r="B7988" s="24">
        <v>43159</v>
      </c>
      <c r="C7988">
        <v>4</v>
      </c>
      <c r="D7988" s="13">
        <v>450</v>
      </c>
      <c r="E7988" s="23" t="s">
        <v>108</v>
      </c>
      <c r="F7988" s="17">
        <v>1002</v>
      </c>
      <c r="G7988" t="str">
        <f>_xlfn.XLOOKUP(tbl_GL[[#This Row],[Account_key]],tbl_COA[Account_key],tbl_COA[Class],"Not Found")</f>
        <v>Interest &amp; Tax</v>
      </c>
      <c r="H7988" t="str">
        <f>_xlfn.XLOOKUP(tbl_GL[[#This Row],[Account_key]],tbl_COA[Account_key],tbl_COA[SubClass],"Not Found")</f>
        <v>Taxation</v>
      </c>
      <c r="I7988" t="str">
        <f>_xlfn.XLOOKUP(tbl_GL[[#This Row],[Account_key]],tbl_COA[Account_key],tbl_COA[SubClass2],"Not Found")</f>
        <v>Taxation</v>
      </c>
      <c r="J7988" t="str">
        <f>_xlfn.XLOOKUP(tbl_GL[[#This Row],[Account_key]],tbl_COA[Account_key],tbl_COA[SubAccount],,0)</f>
        <v>Taxation</v>
      </c>
      <c r="K7988">
        <f>YEAR(tbl_GL[[#This Row],[Date]])</f>
        <v>2018</v>
      </c>
    </row>
    <row r="7989" spans="1:11" hidden="1" x14ac:dyDescent="0.35">
      <c r="A7989">
        <v>92.2</v>
      </c>
      <c r="B7989" s="24">
        <v>43159</v>
      </c>
      <c r="C7989">
        <v>4</v>
      </c>
      <c r="D7989" s="13">
        <v>122</v>
      </c>
      <c r="E7989" s="23" t="s">
        <v>108</v>
      </c>
      <c r="F7989" s="17">
        <v>-1002</v>
      </c>
      <c r="G7989" t="str">
        <f>_xlfn.XLOOKUP(tbl_GL[[#This Row],[Account_key]],tbl_COA[Account_key],tbl_COA[Class],"Not Found")</f>
        <v>Liabilities and Owners Equity</v>
      </c>
      <c r="H7989" t="str">
        <f>_xlfn.XLOOKUP(tbl_GL[[#This Row],[Account_key]],tbl_COA[Account_key],tbl_COA[SubClass],"Not Found")</f>
        <v>Liabilities</v>
      </c>
      <c r="I7989" t="str">
        <f>_xlfn.XLOOKUP(tbl_GL[[#This Row],[Account_key]],tbl_COA[Account_key],tbl_COA[SubClass2],"Not Found")</f>
        <v>Current Liabilities</v>
      </c>
      <c r="J7989" t="str">
        <f>_xlfn.XLOOKUP(tbl_GL[[#This Row],[Account_key]],tbl_COA[Account_key],tbl_COA[SubAccount],,0)</f>
        <v>Tax payable</v>
      </c>
      <c r="K7989">
        <f>YEAR(tbl_GL[[#This Row],[Date]])</f>
        <v>2018</v>
      </c>
    </row>
    <row r="7990" spans="1:11" hidden="1" x14ac:dyDescent="0.35">
      <c r="A7990">
        <v>94.1</v>
      </c>
      <c r="B7990" s="24">
        <v>43159</v>
      </c>
      <c r="C7990">
        <v>4</v>
      </c>
      <c r="D7990" s="13">
        <v>240</v>
      </c>
      <c r="E7990" s="13" t="s">
        <v>56</v>
      </c>
      <c r="F7990" s="17">
        <v>-2250</v>
      </c>
      <c r="G7990" t="str">
        <f>_xlfn.XLOOKUP(tbl_GL[[#This Row],[Account_key]],tbl_COA[Account_key],tbl_COA[Class],"Not Found")</f>
        <v>Operating account</v>
      </c>
      <c r="H7990" t="str">
        <f>_xlfn.XLOOKUP(tbl_GL[[#This Row],[Account_key]],tbl_COA[Account_key],tbl_COA[SubClass],"Not Found")</f>
        <v>Operating Expenses</v>
      </c>
      <c r="I7990" t="str">
        <f>_xlfn.XLOOKUP(tbl_GL[[#This Row],[Account_key]],tbl_COA[Account_key],tbl_COA[SubClass2],"Not Found")</f>
        <v>Sales &amp; Distribution</v>
      </c>
      <c r="J7990" t="str">
        <f>_xlfn.XLOOKUP(tbl_GL[[#This Row],[Account_key]],tbl_COA[Account_key],tbl_COA[SubAccount],,0)</f>
        <v>Salaries</v>
      </c>
      <c r="K7990">
        <f>YEAR(tbl_GL[[#This Row],[Date]])</f>
        <v>2018</v>
      </c>
    </row>
    <row r="7991" spans="1:11" hidden="1" x14ac:dyDescent="0.35">
      <c r="A7991">
        <v>94.2</v>
      </c>
      <c r="B7991" s="24">
        <v>43159</v>
      </c>
      <c r="C7991">
        <v>4</v>
      </c>
      <c r="D7991" s="13">
        <v>10</v>
      </c>
      <c r="E7991" s="13" t="s">
        <v>56</v>
      </c>
      <c r="F7991" s="17">
        <v>-2250</v>
      </c>
      <c r="G7991" t="str">
        <f>_xlfn.XLOOKUP(tbl_GL[[#This Row],[Account_key]],tbl_COA[Account_key],tbl_COA[Class],"Not Found")</f>
        <v>Assets</v>
      </c>
      <c r="H7991" t="str">
        <f>_xlfn.XLOOKUP(tbl_GL[[#This Row],[Account_key]],tbl_COA[Account_key],tbl_COA[SubClass],"Not Found")</f>
        <v>Assets</v>
      </c>
      <c r="I7991" t="str">
        <f>_xlfn.XLOOKUP(tbl_GL[[#This Row],[Account_key]],tbl_COA[Account_key],tbl_COA[SubClass2],"Not Found")</f>
        <v>Current Assets</v>
      </c>
      <c r="J7991" t="str">
        <f>_xlfn.XLOOKUP(tbl_GL[[#This Row],[Account_key]],tbl_COA[Account_key],tbl_COA[SubAccount],,0)</f>
        <v>Cash at Bank</v>
      </c>
      <c r="K7991">
        <f>YEAR(tbl_GL[[#This Row],[Date]])</f>
        <v>2018</v>
      </c>
    </row>
    <row r="7992" spans="1:11" hidden="1" x14ac:dyDescent="0.35">
      <c r="A7992">
        <v>95.1</v>
      </c>
      <c r="B7992" s="24">
        <v>43159</v>
      </c>
      <c r="C7992">
        <v>4</v>
      </c>
      <c r="D7992" s="13">
        <v>380</v>
      </c>
      <c r="E7992" s="13" t="s">
        <v>101</v>
      </c>
      <c r="F7992" s="17">
        <v>-4500</v>
      </c>
      <c r="G7992" t="str">
        <f>_xlfn.XLOOKUP(tbl_GL[[#This Row],[Account_key]],tbl_COA[Account_key],tbl_COA[Class],"Not Found")</f>
        <v>Operating account</v>
      </c>
      <c r="H7992" t="str">
        <f>_xlfn.XLOOKUP(tbl_GL[[#This Row],[Account_key]],tbl_COA[Account_key],tbl_COA[SubClass],"Not Found")</f>
        <v>Depreciation &amp; Amortization</v>
      </c>
      <c r="I7992" t="str">
        <f>_xlfn.XLOOKUP(tbl_GL[[#This Row],[Account_key]],tbl_COA[Account_key],tbl_COA[SubClass2],"Not Found")</f>
        <v>Depreciation</v>
      </c>
      <c r="J7992" t="str">
        <f>_xlfn.XLOOKUP(tbl_GL[[#This Row],[Account_key]],tbl_COA[Account_key],tbl_COA[SubAccount],,0)</f>
        <v>Equipment</v>
      </c>
      <c r="K7992">
        <f>YEAR(tbl_GL[[#This Row],[Date]])</f>
        <v>2018</v>
      </c>
    </row>
    <row r="7993" spans="1:11" hidden="1" x14ac:dyDescent="0.35">
      <c r="A7993">
        <v>95.2</v>
      </c>
      <c r="B7993" s="24">
        <v>43159</v>
      </c>
      <c r="C7993">
        <v>4</v>
      </c>
      <c r="D7993" s="13">
        <v>90</v>
      </c>
      <c r="E7993" s="13" t="s">
        <v>101</v>
      </c>
      <c r="F7993" s="17">
        <v>-4500</v>
      </c>
      <c r="G7993" t="str">
        <f>_xlfn.XLOOKUP(tbl_GL[[#This Row],[Account_key]],tbl_COA[Account_key],tbl_COA[Class],"Not Found")</f>
        <v>Assets</v>
      </c>
      <c r="H7993" t="str">
        <f>_xlfn.XLOOKUP(tbl_GL[[#This Row],[Account_key]],tbl_COA[Account_key],tbl_COA[SubClass],"Not Found")</f>
        <v>Assets</v>
      </c>
      <c r="I7993" t="str">
        <f>_xlfn.XLOOKUP(tbl_GL[[#This Row],[Account_key]],tbl_COA[Account_key],tbl_COA[SubClass2],"Not Found")</f>
        <v>Non-Current Assets</v>
      </c>
      <c r="J7993" t="str">
        <f>_xlfn.XLOOKUP(tbl_GL[[#This Row],[Account_key]],tbl_COA[Account_key],tbl_COA[SubAccount],,0)</f>
        <v>Office Furniture &amp; Equipment</v>
      </c>
      <c r="K7993">
        <f>YEAR(tbl_GL[[#This Row],[Date]])</f>
        <v>2018</v>
      </c>
    </row>
    <row r="7994" spans="1:11" hidden="1" x14ac:dyDescent="0.35">
      <c r="A7994">
        <v>96.1</v>
      </c>
      <c r="B7994" s="24">
        <v>43160</v>
      </c>
      <c r="C7994">
        <v>4</v>
      </c>
      <c r="D7994" s="13">
        <v>350</v>
      </c>
      <c r="E7994" s="13" t="s">
        <v>97</v>
      </c>
      <c r="F7994" s="17">
        <v>-1255</v>
      </c>
      <c r="G7994" t="str">
        <f>_xlfn.XLOOKUP(tbl_GL[[#This Row],[Account_key]],tbl_COA[Account_key],tbl_COA[Class],"Not Found")</f>
        <v>Operating account</v>
      </c>
      <c r="H7994" t="str">
        <f>_xlfn.XLOOKUP(tbl_GL[[#This Row],[Account_key]],tbl_COA[Account_key],tbl_COA[SubClass],"Not Found")</f>
        <v>Operating Expenses</v>
      </c>
      <c r="I7994" t="str">
        <f>_xlfn.XLOOKUP(tbl_GL[[#This Row],[Account_key]],tbl_COA[Account_key],tbl_COA[SubClass2],"Not Found")</f>
        <v>Administration</v>
      </c>
      <c r="J7994" t="str">
        <f>_xlfn.XLOOKUP(tbl_GL[[#This Row],[Account_key]],tbl_COA[Account_key],tbl_COA[SubAccount],,0)</f>
        <v>Other Expenses</v>
      </c>
      <c r="K7994">
        <f>YEAR(tbl_GL[[#This Row],[Date]])</f>
        <v>2018</v>
      </c>
    </row>
    <row r="7995" spans="1:11" hidden="1" x14ac:dyDescent="0.35">
      <c r="A7995">
        <v>96.2</v>
      </c>
      <c r="B7995" s="24">
        <v>43160</v>
      </c>
      <c r="C7995">
        <v>4</v>
      </c>
      <c r="D7995" s="13">
        <v>120</v>
      </c>
      <c r="E7995" s="13" t="s">
        <v>97</v>
      </c>
      <c r="F7995" s="17">
        <v>1255</v>
      </c>
      <c r="G7995" t="str">
        <f>_xlfn.XLOOKUP(tbl_GL[[#This Row],[Account_key]],tbl_COA[Account_key],tbl_COA[Class],"Not Found")</f>
        <v>Liabilities and Owners Equity</v>
      </c>
      <c r="H7995" t="str">
        <f>_xlfn.XLOOKUP(tbl_GL[[#This Row],[Account_key]],tbl_COA[Account_key],tbl_COA[SubClass],"Not Found")</f>
        <v>Liabilities</v>
      </c>
      <c r="I7995" t="str">
        <f>_xlfn.XLOOKUP(tbl_GL[[#This Row],[Account_key]],tbl_COA[Account_key],tbl_COA[SubClass2],"Not Found")</f>
        <v>Current Liabilities</v>
      </c>
      <c r="J7995" t="str">
        <f>_xlfn.XLOOKUP(tbl_GL[[#This Row],[Account_key]],tbl_COA[Account_key],tbl_COA[SubAccount],,0)</f>
        <v>Accrued Expenses</v>
      </c>
      <c r="K7995">
        <f>YEAR(tbl_GL[[#This Row],[Date]])</f>
        <v>2018</v>
      </c>
    </row>
    <row r="7996" spans="1:11" hidden="1" x14ac:dyDescent="0.35">
      <c r="A7996">
        <v>97.1</v>
      </c>
      <c r="B7996" s="24">
        <v>43160</v>
      </c>
      <c r="C7996">
        <v>4</v>
      </c>
      <c r="D7996" s="13">
        <v>60</v>
      </c>
      <c r="E7996" s="13" t="s">
        <v>84</v>
      </c>
      <c r="F7996" s="17">
        <v>12667</v>
      </c>
      <c r="G7996" t="str">
        <f>_xlfn.XLOOKUP(tbl_GL[[#This Row],[Account_key]],tbl_COA[Account_key],tbl_COA[Class],"Not Found")</f>
        <v>Assets</v>
      </c>
      <c r="H7996" t="str">
        <f>_xlfn.XLOOKUP(tbl_GL[[#This Row],[Account_key]],tbl_COA[Account_key],tbl_COA[SubClass],"Not Found")</f>
        <v>Assets</v>
      </c>
      <c r="I7996" t="str">
        <f>_xlfn.XLOOKUP(tbl_GL[[#This Row],[Account_key]],tbl_COA[Account_key],tbl_COA[SubClass2],"Not Found")</f>
        <v>Current Assets</v>
      </c>
      <c r="J7996" t="str">
        <f>_xlfn.XLOOKUP(tbl_GL[[#This Row],[Account_key]],tbl_COA[Account_key],tbl_COA[SubAccount],,0)</f>
        <v>Inventory</v>
      </c>
      <c r="K7996">
        <f>YEAR(tbl_GL[[#This Row],[Date]])</f>
        <v>2018</v>
      </c>
    </row>
    <row r="7997" spans="1:11" hidden="1" x14ac:dyDescent="0.35">
      <c r="A7997">
        <v>97.2</v>
      </c>
      <c r="B7997" s="24">
        <v>43160</v>
      </c>
      <c r="C7997">
        <v>4</v>
      </c>
      <c r="D7997" s="13">
        <v>110</v>
      </c>
      <c r="E7997" s="13" t="s">
        <v>84</v>
      </c>
      <c r="F7997" s="17">
        <v>12667</v>
      </c>
      <c r="G7997" t="str">
        <f>_xlfn.XLOOKUP(tbl_GL[[#This Row],[Account_key]],tbl_COA[Account_key],tbl_COA[Class],"Not Found")</f>
        <v>Liabilities and Owners Equity</v>
      </c>
      <c r="H7997" t="str">
        <f>_xlfn.XLOOKUP(tbl_GL[[#This Row],[Account_key]],tbl_COA[Account_key],tbl_COA[SubClass],"Not Found")</f>
        <v>Liabilities</v>
      </c>
      <c r="I7997" t="str">
        <f>_xlfn.XLOOKUP(tbl_GL[[#This Row],[Account_key]],tbl_COA[Account_key],tbl_COA[SubClass2],"Not Found")</f>
        <v>Current Liabilities</v>
      </c>
      <c r="J7997" t="str">
        <f>_xlfn.XLOOKUP(tbl_GL[[#This Row],[Account_key]],tbl_COA[Account_key],tbl_COA[SubAccount],,0)</f>
        <v>Trade Payables</v>
      </c>
      <c r="K7997">
        <f>YEAR(tbl_GL[[#This Row],[Date]])</f>
        <v>2018</v>
      </c>
    </row>
    <row r="7998" spans="1:11" hidden="1" x14ac:dyDescent="0.35">
      <c r="A7998">
        <v>98.1</v>
      </c>
      <c r="B7998" s="24">
        <v>43161</v>
      </c>
      <c r="C7998">
        <v>4</v>
      </c>
      <c r="D7998" s="13">
        <v>230</v>
      </c>
      <c r="E7998" s="13" t="s">
        <v>4</v>
      </c>
      <c r="F7998" s="17">
        <v>-649</v>
      </c>
      <c r="G7998" t="str">
        <f>_xlfn.XLOOKUP(tbl_GL[[#This Row],[Account_key]],tbl_COA[Account_key],tbl_COA[Class],"Not Found")</f>
        <v>Trading account</v>
      </c>
      <c r="H7998" t="str">
        <f>_xlfn.XLOOKUP(tbl_GL[[#This Row],[Account_key]],tbl_COA[Account_key],tbl_COA[SubClass],"Not Found")</f>
        <v>Cost of Sales</v>
      </c>
      <c r="I7998" t="str">
        <f>_xlfn.XLOOKUP(tbl_GL[[#This Row],[Account_key]],tbl_COA[Account_key],tbl_COA[SubClass2],"Not Found")</f>
        <v>Cost of Sales</v>
      </c>
      <c r="J7998" t="str">
        <f>_xlfn.XLOOKUP(tbl_GL[[#This Row],[Account_key]],tbl_COA[Account_key],tbl_COA[SubAccount],,0)</f>
        <v>Cost of Sales</v>
      </c>
      <c r="K7998">
        <f>YEAR(tbl_GL[[#This Row],[Date]])</f>
        <v>2018</v>
      </c>
    </row>
    <row r="7999" spans="1:11" hidden="1" x14ac:dyDescent="0.35">
      <c r="A7999">
        <v>98.2</v>
      </c>
      <c r="B7999" s="24">
        <v>43161</v>
      </c>
      <c r="C7999">
        <v>4</v>
      </c>
      <c r="D7999" s="13">
        <v>60</v>
      </c>
      <c r="E7999" s="13" t="s">
        <v>4</v>
      </c>
      <c r="F7999" s="17">
        <v>-649</v>
      </c>
      <c r="G7999" t="str">
        <f>_xlfn.XLOOKUP(tbl_GL[[#This Row],[Account_key]],tbl_COA[Account_key],tbl_COA[Class],"Not Found")</f>
        <v>Assets</v>
      </c>
      <c r="H7999" t="str">
        <f>_xlfn.XLOOKUP(tbl_GL[[#This Row],[Account_key]],tbl_COA[Account_key],tbl_COA[SubClass],"Not Found")</f>
        <v>Assets</v>
      </c>
      <c r="I7999" t="str">
        <f>_xlfn.XLOOKUP(tbl_GL[[#This Row],[Account_key]],tbl_COA[Account_key],tbl_COA[SubClass2],"Not Found")</f>
        <v>Current Assets</v>
      </c>
      <c r="J7999" t="str">
        <f>_xlfn.XLOOKUP(tbl_GL[[#This Row],[Account_key]],tbl_COA[Account_key],tbl_COA[SubAccount],,0)</f>
        <v>Inventory</v>
      </c>
      <c r="K7999">
        <f>YEAR(tbl_GL[[#This Row],[Date]])</f>
        <v>2018</v>
      </c>
    </row>
    <row r="8000" spans="1:11" hidden="1" x14ac:dyDescent="0.35">
      <c r="A8000">
        <v>99.1</v>
      </c>
      <c r="B8000" s="24">
        <v>43161</v>
      </c>
      <c r="C8000">
        <v>4</v>
      </c>
      <c r="D8000" s="13">
        <v>210</v>
      </c>
      <c r="E8000" s="13" t="s">
        <v>7</v>
      </c>
      <c r="F8000" s="17">
        <v>1593</v>
      </c>
      <c r="G8000" t="str">
        <f>_xlfn.XLOOKUP(tbl_GL[[#This Row],[Account_key]],tbl_COA[Account_key],tbl_COA[Class],"Not Found")</f>
        <v>Trading account</v>
      </c>
      <c r="H8000" t="str">
        <f>_xlfn.XLOOKUP(tbl_GL[[#This Row],[Account_key]],tbl_COA[Account_key],tbl_COA[SubClass],"Not Found")</f>
        <v>Sales</v>
      </c>
      <c r="I8000" t="str">
        <f>_xlfn.XLOOKUP(tbl_GL[[#This Row],[Account_key]],tbl_COA[Account_key],tbl_COA[SubClass2],"Not Found")</f>
        <v>Sales</v>
      </c>
      <c r="J8000" t="str">
        <f>_xlfn.XLOOKUP(tbl_GL[[#This Row],[Account_key]],tbl_COA[Account_key],tbl_COA[SubAccount],,0)</f>
        <v>Sales</v>
      </c>
      <c r="K8000">
        <f>YEAR(tbl_GL[[#This Row],[Date]])</f>
        <v>2018</v>
      </c>
    </row>
    <row r="8001" spans="1:11" hidden="1" x14ac:dyDescent="0.35">
      <c r="A8001">
        <v>99.2</v>
      </c>
      <c r="B8001" s="24">
        <v>43161</v>
      </c>
      <c r="C8001">
        <v>4</v>
      </c>
      <c r="D8001" s="13">
        <v>10</v>
      </c>
      <c r="E8001" s="13" t="s">
        <v>7</v>
      </c>
      <c r="F8001" s="17">
        <v>1593</v>
      </c>
      <c r="G8001" t="str">
        <f>_xlfn.XLOOKUP(tbl_GL[[#This Row],[Account_key]],tbl_COA[Account_key],tbl_COA[Class],"Not Found")</f>
        <v>Assets</v>
      </c>
      <c r="H8001" t="str">
        <f>_xlfn.XLOOKUP(tbl_GL[[#This Row],[Account_key]],tbl_COA[Account_key],tbl_COA[SubClass],"Not Found")</f>
        <v>Assets</v>
      </c>
      <c r="I8001" t="str">
        <f>_xlfn.XLOOKUP(tbl_GL[[#This Row],[Account_key]],tbl_COA[Account_key],tbl_COA[SubClass2],"Not Found")</f>
        <v>Current Assets</v>
      </c>
      <c r="J8001" t="str">
        <f>_xlfn.XLOOKUP(tbl_GL[[#This Row],[Account_key]],tbl_COA[Account_key],tbl_COA[SubAccount],,0)</f>
        <v>Cash at Bank</v>
      </c>
      <c r="K8001">
        <f>YEAR(tbl_GL[[#This Row],[Date]])</f>
        <v>2018</v>
      </c>
    </row>
    <row r="8002" spans="1:11" hidden="1" x14ac:dyDescent="0.35">
      <c r="A8002">
        <v>100.1</v>
      </c>
      <c r="B8002" s="24">
        <v>43161</v>
      </c>
      <c r="C8002">
        <v>4</v>
      </c>
      <c r="D8002" s="13">
        <v>230</v>
      </c>
      <c r="E8002" s="13" t="s">
        <v>4</v>
      </c>
      <c r="F8002" s="17">
        <v>-2771</v>
      </c>
      <c r="G8002" t="str">
        <f>_xlfn.XLOOKUP(tbl_GL[[#This Row],[Account_key]],tbl_COA[Account_key],tbl_COA[Class],"Not Found")</f>
        <v>Trading account</v>
      </c>
      <c r="H8002" t="str">
        <f>_xlfn.XLOOKUP(tbl_GL[[#This Row],[Account_key]],tbl_COA[Account_key],tbl_COA[SubClass],"Not Found")</f>
        <v>Cost of Sales</v>
      </c>
      <c r="I8002" t="str">
        <f>_xlfn.XLOOKUP(tbl_GL[[#This Row],[Account_key]],tbl_COA[Account_key],tbl_COA[SubClass2],"Not Found")</f>
        <v>Cost of Sales</v>
      </c>
      <c r="J8002" t="str">
        <f>_xlfn.XLOOKUP(tbl_GL[[#This Row],[Account_key]],tbl_COA[Account_key],tbl_COA[SubAccount],,0)</f>
        <v>Cost of Sales</v>
      </c>
      <c r="K8002">
        <f>YEAR(tbl_GL[[#This Row],[Date]])</f>
        <v>2018</v>
      </c>
    </row>
    <row r="8003" spans="1:11" hidden="1" x14ac:dyDescent="0.35">
      <c r="A8003">
        <v>100.2</v>
      </c>
      <c r="B8003" s="24">
        <v>43161</v>
      </c>
      <c r="C8003">
        <v>4</v>
      </c>
      <c r="D8003" s="13">
        <v>60</v>
      </c>
      <c r="E8003" s="13" t="s">
        <v>4</v>
      </c>
      <c r="F8003" s="17">
        <v>-2771</v>
      </c>
      <c r="G8003" t="str">
        <f>_xlfn.XLOOKUP(tbl_GL[[#This Row],[Account_key]],tbl_COA[Account_key],tbl_COA[Class],"Not Found")</f>
        <v>Assets</v>
      </c>
      <c r="H8003" t="str">
        <f>_xlfn.XLOOKUP(tbl_GL[[#This Row],[Account_key]],tbl_COA[Account_key],tbl_COA[SubClass],"Not Found")</f>
        <v>Assets</v>
      </c>
      <c r="I8003" t="str">
        <f>_xlfn.XLOOKUP(tbl_GL[[#This Row],[Account_key]],tbl_COA[Account_key],tbl_COA[SubClass2],"Not Found")</f>
        <v>Current Assets</v>
      </c>
      <c r="J8003" t="str">
        <f>_xlfn.XLOOKUP(tbl_GL[[#This Row],[Account_key]],tbl_COA[Account_key],tbl_COA[SubAccount],,0)</f>
        <v>Inventory</v>
      </c>
      <c r="K8003">
        <f>YEAR(tbl_GL[[#This Row],[Date]])</f>
        <v>2018</v>
      </c>
    </row>
    <row r="8004" spans="1:11" hidden="1" x14ac:dyDescent="0.35">
      <c r="A8004">
        <v>101.1</v>
      </c>
      <c r="B8004" s="24">
        <v>43161</v>
      </c>
      <c r="C8004">
        <v>4</v>
      </c>
      <c r="D8004" s="13">
        <v>210</v>
      </c>
      <c r="E8004" s="13" t="s">
        <v>8</v>
      </c>
      <c r="F8004" s="17">
        <v>7291</v>
      </c>
      <c r="G8004" t="str">
        <f>_xlfn.XLOOKUP(tbl_GL[[#This Row],[Account_key]],tbl_COA[Account_key],tbl_COA[Class],"Not Found")</f>
        <v>Trading account</v>
      </c>
      <c r="H8004" t="str">
        <f>_xlfn.XLOOKUP(tbl_GL[[#This Row],[Account_key]],tbl_COA[Account_key],tbl_COA[SubClass],"Not Found")</f>
        <v>Sales</v>
      </c>
      <c r="I8004" t="str">
        <f>_xlfn.XLOOKUP(tbl_GL[[#This Row],[Account_key]],tbl_COA[Account_key],tbl_COA[SubClass2],"Not Found")</f>
        <v>Sales</v>
      </c>
      <c r="J8004" t="str">
        <f>_xlfn.XLOOKUP(tbl_GL[[#This Row],[Account_key]],tbl_COA[Account_key],tbl_COA[SubAccount],,0)</f>
        <v>Sales</v>
      </c>
      <c r="K8004">
        <f>YEAR(tbl_GL[[#This Row],[Date]])</f>
        <v>2018</v>
      </c>
    </row>
    <row r="8005" spans="1:11" hidden="1" x14ac:dyDescent="0.35">
      <c r="A8005">
        <v>101.2</v>
      </c>
      <c r="B8005" s="24">
        <v>43161</v>
      </c>
      <c r="C8005">
        <v>4</v>
      </c>
      <c r="D8005" s="13">
        <v>30</v>
      </c>
      <c r="E8005" s="13" t="s">
        <v>8</v>
      </c>
      <c r="F8005" s="17">
        <v>7291</v>
      </c>
      <c r="G8005" t="str">
        <f>_xlfn.XLOOKUP(tbl_GL[[#This Row],[Account_key]],tbl_COA[Account_key],tbl_COA[Class],"Not Found")</f>
        <v>Assets</v>
      </c>
      <c r="H8005" t="str">
        <f>_xlfn.XLOOKUP(tbl_GL[[#This Row],[Account_key]],tbl_COA[Account_key],tbl_COA[SubClass],"Not Found")</f>
        <v>Assets</v>
      </c>
      <c r="I8005" t="str">
        <f>_xlfn.XLOOKUP(tbl_GL[[#This Row],[Account_key]],tbl_COA[Account_key],tbl_COA[SubClass2],"Not Found")</f>
        <v>Current Assets</v>
      </c>
      <c r="J8005" t="str">
        <f>_xlfn.XLOOKUP(tbl_GL[[#This Row],[Account_key]],tbl_COA[Account_key],tbl_COA[SubAccount],,0)</f>
        <v>Trade Receivables</v>
      </c>
      <c r="K8005">
        <f>YEAR(tbl_GL[[#This Row],[Date]])</f>
        <v>2018</v>
      </c>
    </row>
    <row r="8006" spans="1:11" hidden="1" x14ac:dyDescent="0.35">
      <c r="A8006">
        <v>102.1</v>
      </c>
      <c r="B8006" s="24">
        <v>43163</v>
      </c>
      <c r="C8006">
        <v>4</v>
      </c>
      <c r="D8006" s="13">
        <v>10</v>
      </c>
      <c r="E8006" s="13" t="s">
        <v>98</v>
      </c>
      <c r="F8006" s="17">
        <v>-994</v>
      </c>
      <c r="G8006" t="str">
        <f>_xlfn.XLOOKUP(tbl_GL[[#This Row],[Account_key]],tbl_COA[Account_key],tbl_COA[Class],"Not Found")</f>
        <v>Assets</v>
      </c>
      <c r="H8006" t="str">
        <f>_xlfn.XLOOKUP(tbl_GL[[#This Row],[Account_key]],tbl_COA[Account_key],tbl_COA[SubClass],"Not Found")</f>
        <v>Assets</v>
      </c>
      <c r="I8006" t="str">
        <f>_xlfn.XLOOKUP(tbl_GL[[#This Row],[Account_key]],tbl_COA[Account_key],tbl_COA[SubClass2],"Not Found")</f>
        <v>Current Assets</v>
      </c>
      <c r="J8006" t="str">
        <f>_xlfn.XLOOKUP(tbl_GL[[#This Row],[Account_key]],tbl_COA[Account_key],tbl_COA[SubAccount],,0)</f>
        <v>Cash at Bank</v>
      </c>
      <c r="K8006">
        <f>YEAR(tbl_GL[[#This Row],[Date]])</f>
        <v>2018</v>
      </c>
    </row>
    <row r="8007" spans="1:11" hidden="1" x14ac:dyDescent="0.35">
      <c r="A8007">
        <v>102.2</v>
      </c>
      <c r="B8007" s="24">
        <v>43163</v>
      </c>
      <c r="C8007">
        <v>4</v>
      </c>
      <c r="D8007" s="13">
        <v>120</v>
      </c>
      <c r="E8007" s="13" t="s">
        <v>98</v>
      </c>
      <c r="F8007" s="17">
        <v>-994</v>
      </c>
      <c r="G8007" t="str">
        <f>_xlfn.XLOOKUP(tbl_GL[[#This Row],[Account_key]],tbl_COA[Account_key],tbl_COA[Class],"Not Found")</f>
        <v>Liabilities and Owners Equity</v>
      </c>
      <c r="H8007" t="str">
        <f>_xlfn.XLOOKUP(tbl_GL[[#This Row],[Account_key]],tbl_COA[Account_key],tbl_COA[SubClass],"Not Found")</f>
        <v>Liabilities</v>
      </c>
      <c r="I8007" t="str">
        <f>_xlfn.XLOOKUP(tbl_GL[[#This Row],[Account_key]],tbl_COA[Account_key],tbl_COA[SubClass2],"Not Found")</f>
        <v>Current Liabilities</v>
      </c>
      <c r="J8007" t="str">
        <f>_xlfn.XLOOKUP(tbl_GL[[#This Row],[Account_key]],tbl_COA[Account_key],tbl_COA[SubAccount],,0)</f>
        <v>Accrued Expenses</v>
      </c>
      <c r="K8007">
        <f>YEAR(tbl_GL[[#This Row],[Date]])</f>
        <v>2018</v>
      </c>
    </row>
    <row r="8008" spans="1:11" hidden="1" x14ac:dyDescent="0.35">
      <c r="A8008">
        <v>103.1</v>
      </c>
      <c r="B8008" s="24">
        <v>43164</v>
      </c>
      <c r="C8008">
        <v>4</v>
      </c>
      <c r="D8008" s="13">
        <v>290</v>
      </c>
      <c r="E8008" s="13" t="s">
        <v>97</v>
      </c>
      <c r="F8008" s="17">
        <v>-1294</v>
      </c>
      <c r="G8008" t="str">
        <f>_xlfn.XLOOKUP(tbl_GL[[#This Row],[Account_key]],tbl_COA[Account_key],tbl_COA[Class],"Not Found")</f>
        <v>Operating account</v>
      </c>
      <c r="H8008" t="str">
        <f>_xlfn.XLOOKUP(tbl_GL[[#This Row],[Account_key]],tbl_COA[Account_key],tbl_COA[SubClass],"Not Found")</f>
        <v>Operating Expenses</v>
      </c>
      <c r="I8008" t="str">
        <f>_xlfn.XLOOKUP(tbl_GL[[#This Row],[Account_key]],tbl_COA[Account_key],tbl_COA[SubClass2],"Not Found")</f>
        <v>Administration</v>
      </c>
      <c r="J8008" t="str">
        <f>_xlfn.XLOOKUP(tbl_GL[[#This Row],[Account_key]],tbl_COA[Account_key],tbl_COA[SubAccount],,0)</f>
        <v>Travel</v>
      </c>
      <c r="K8008">
        <f>YEAR(tbl_GL[[#This Row],[Date]])</f>
        <v>2018</v>
      </c>
    </row>
    <row r="8009" spans="1:11" hidden="1" x14ac:dyDescent="0.35">
      <c r="A8009">
        <v>103.2</v>
      </c>
      <c r="B8009" s="24">
        <v>43164</v>
      </c>
      <c r="C8009">
        <v>4</v>
      </c>
      <c r="D8009" s="13">
        <v>120</v>
      </c>
      <c r="E8009" s="13" t="s">
        <v>97</v>
      </c>
      <c r="F8009" s="17">
        <v>1294</v>
      </c>
      <c r="G8009" t="str">
        <f>_xlfn.XLOOKUP(tbl_GL[[#This Row],[Account_key]],tbl_COA[Account_key],tbl_COA[Class],"Not Found")</f>
        <v>Liabilities and Owners Equity</v>
      </c>
      <c r="H8009" t="str">
        <f>_xlfn.XLOOKUP(tbl_GL[[#This Row],[Account_key]],tbl_COA[Account_key],tbl_COA[SubClass],"Not Found")</f>
        <v>Liabilities</v>
      </c>
      <c r="I8009" t="str">
        <f>_xlfn.XLOOKUP(tbl_GL[[#This Row],[Account_key]],tbl_COA[Account_key],tbl_COA[SubClass2],"Not Found")</f>
        <v>Current Liabilities</v>
      </c>
      <c r="J8009" t="str">
        <f>_xlfn.XLOOKUP(tbl_GL[[#This Row],[Account_key]],tbl_COA[Account_key],tbl_COA[SubAccount],,0)</f>
        <v>Accrued Expenses</v>
      </c>
      <c r="K8009">
        <f>YEAR(tbl_GL[[#This Row],[Date]])</f>
        <v>2018</v>
      </c>
    </row>
    <row r="8010" spans="1:11" hidden="1" x14ac:dyDescent="0.35">
      <c r="A8010">
        <v>104.1</v>
      </c>
      <c r="B8010" s="24">
        <v>43164</v>
      </c>
      <c r="C8010">
        <v>4</v>
      </c>
      <c r="D8010" s="13">
        <v>10</v>
      </c>
      <c r="E8010" s="13" t="s">
        <v>84</v>
      </c>
      <c r="F8010" s="17">
        <v>-12667</v>
      </c>
      <c r="G8010" t="str">
        <f>_xlfn.XLOOKUP(tbl_GL[[#This Row],[Account_key]],tbl_COA[Account_key],tbl_COA[Class],"Not Found")</f>
        <v>Assets</v>
      </c>
      <c r="H8010" t="str">
        <f>_xlfn.XLOOKUP(tbl_GL[[#This Row],[Account_key]],tbl_COA[Account_key],tbl_COA[SubClass],"Not Found")</f>
        <v>Assets</v>
      </c>
      <c r="I8010" t="str">
        <f>_xlfn.XLOOKUP(tbl_GL[[#This Row],[Account_key]],tbl_COA[Account_key],tbl_COA[SubClass2],"Not Found")</f>
        <v>Current Assets</v>
      </c>
      <c r="J8010" t="str">
        <f>_xlfn.XLOOKUP(tbl_GL[[#This Row],[Account_key]],tbl_COA[Account_key],tbl_COA[SubAccount],,0)</f>
        <v>Cash at Bank</v>
      </c>
      <c r="K8010">
        <f>YEAR(tbl_GL[[#This Row],[Date]])</f>
        <v>2018</v>
      </c>
    </row>
    <row r="8011" spans="1:11" hidden="1" x14ac:dyDescent="0.35">
      <c r="A8011">
        <v>104.2</v>
      </c>
      <c r="B8011" s="24">
        <v>43164</v>
      </c>
      <c r="C8011">
        <v>4</v>
      </c>
      <c r="D8011" s="13">
        <v>110</v>
      </c>
      <c r="E8011" s="13" t="s">
        <v>84</v>
      </c>
      <c r="F8011" s="17">
        <v>-12667</v>
      </c>
      <c r="G8011" t="str">
        <f>_xlfn.XLOOKUP(tbl_GL[[#This Row],[Account_key]],tbl_COA[Account_key],tbl_COA[Class],"Not Found")</f>
        <v>Liabilities and Owners Equity</v>
      </c>
      <c r="H8011" t="str">
        <f>_xlfn.XLOOKUP(tbl_GL[[#This Row],[Account_key]],tbl_COA[Account_key],tbl_COA[SubClass],"Not Found")</f>
        <v>Liabilities</v>
      </c>
      <c r="I8011" t="str">
        <f>_xlfn.XLOOKUP(tbl_GL[[#This Row],[Account_key]],tbl_COA[Account_key],tbl_COA[SubClass2],"Not Found")</f>
        <v>Current Liabilities</v>
      </c>
      <c r="J8011" t="str">
        <f>_xlfn.XLOOKUP(tbl_GL[[#This Row],[Account_key]],tbl_COA[Account_key],tbl_COA[SubAccount],,0)</f>
        <v>Trade Payables</v>
      </c>
      <c r="K8011">
        <f>YEAR(tbl_GL[[#This Row],[Date]])</f>
        <v>2018</v>
      </c>
    </row>
    <row r="8012" spans="1:11" hidden="1" x14ac:dyDescent="0.35">
      <c r="A8012">
        <v>105.1</v>
      </c>
      <c r="B8012" s="24">
        <v>43166</v>
      </c>
      <c r="C8012">
        <v>4</v>
      </c>
      <c r="D8012" s="13">
        <v>260</v>
      </c>
      <c r="E8012" s="13" t="s">
        <v>97</v>
      </c>
      <c r="F8012" s="17">
        <v>-1513</v>
      </c>
      <c r="G8012" t="str">
        <f>_xlfn.XLOOKUP(tbl_GL[[#This Row],[Account_key]],tbl_COA[Account_key],tbl_COA[Class],"Not Found")</f>
        <v>Operating account</v>
      </c>
      <c r="H8012" t="str">
        <f>_xlfn.XLOOKUP(tbl_GL[[#This Row],[Account_key]],tbl_COA[Account_key],tbl_COA[SubClass],"Not Found")</f>
        <v>Operating Expenses</v>
      </c>
      <c r="I8012" t="str">
        <f>_xlfn.XLOOKUP(tbl_GL[[#This Row],[Account_key]],tbl_COA[Account_key],tbl_COA[SubClass2],"Not Found")</f>
        <v>Marketing</v>
      </c>
      <c r="J8012" t="str">
        <f>_xlfn.XLOOKUP(tbl_GL[[#This Row],[Account_key]],tbl_COA[Account_key],tbl_COA[SubAccount],,0)</f>
        <v>Commissions</v>
      </c>
      <c r="K8012">
        <f>YEAR(tbl_GL[[#This Row],[Date]])</f>
        <v>2018</v>
      </c>
    </row>
    <row r="8013" spans="1:11" hidden="1" x14ac:dyDescent="0.35">
      <c r="A8013">
        <v>105.2</v>
      </c>
      <c r="B8013" s="24">
        <v>43166</v>
      </c>
      <c r="C8013">
        <v>4</v>
      </c>
      <c r="D8013" s="13">
        <v>120</v>
      </c>
      <c r="E8013" s="13" t="s">
        <v>97</v>
      </c>
      <c r="F8013" s="17">
        <v>1513</v>
      </c>
      <c r="G8013" t="str">
        <f>_xlfn.XLOOKUP(tbl_GL[[#This Row],[Account_key]],tbl_COA[Account_key],tbl_COA[Class],"Not Found")</f>
        <v>Liabilities and Owners Equity</v>
      </c>
      <c r="H8013" t="str">
        <f>_xlfn.XLOOKUP(tbl_GL[[#This Row],[Account_key]],tbl_COA[Account_key],tbl_COA[SubClass],"Not Found")</f>
        <v>Liabilities</v>
      </c>
      <c r="I8013" t="str">
        <f>_xlfn.XLOOKUP(tbl_GL[[#This Row],[Account_key]],tbl_COA[Account_key],tbl_COA[SubClass2],"Not Found")</f>
        <v>Current Liabilities</v>
      </c>
      <c r="J8013" t="str">
        <f>_xlfn.XLOOKUP(tbl_GL[[#This Row],[Account_key]],tbl_COA[Account_key],tbl_COA[SubAccount],,0)</f>
        <v>Accrued Expenses</v>
      </c>
      <c r="K8013">
        <f>YEAR(tbl_GL[[#This Row],[Date]])</f>
        <v>2018</v>
      </c>
    </row>
    <row r="8014" spans="1:11" hidden="1" x14ac:dyDescent="0.35">
      <c r="A8014">
        <v>106.1</v>
      </c>
      <c r="B8014" s="24">
        <v>43166</v>
      </c>
      <c r="C8014">
        <v>4</v>
      </c>
      <c r="D8014" s="13">
        <v>30</v>
      </c>
      <c r="E8014" s="13" t="s">
        <v>80</v>
      </c>
      <c r="F8014" s="17">
        <v>-6985</v>
      </c>
      <c r="G8014" t="str">
        <f>_xlfn.XLOOKUP(tbl_GL[[#This Row],[Account_key]],tbl_COA[Account_key],tbl_COA[Class],"Not Found")</f>
        <v>Assets</v>
      </c>
      <c r="H8014" t="str">
        <f>_xlfn.XLOOKUP(tbl_GL[[#This Row],[Account_key]],tbl_COA[Account_key],tbl_COA[SubClass],"Not Found")</f>
        <v>Assets</v>
      </c>
      <c r="I8014" t="str">
        <f>_xlfn.XLOOKUP(tbl_GL[[#This Row],[Account_key]],tbl_COA[Account_key],tbl_COA[SubClass2],"Not Found")</f>
        <v>Current Assets</v>
      </c>
      <c r="J8014" t="str">
        <f>_xlfn.XLOOKUP(tbl_GL[[#This Row],[Account_key]],tbl_COA[Account_key],tbl_COA[SubAccount],,0)</f>
        <v>Trade Receivables</v>
      </c>
      <c r="K8014">
        <f>YEAR(tbl_GL[[#This Row],[Date]])</f>
        <v>2018</v>
      </c>
    </row>
    <row r="8015" spans="1:11" hidden="1" x14ac:dyDescent="0.35">
      <c r="A8015">
        <v>106.2</v>
      </c>
      <c r="B8015" s="24">
        <v>43166</v>
      </c>
      <c r="C8015">
        <v>4</v>
      </c>
      <c r="D8015" s="13">
        <v>10</v>
      </c>
      <c r="E8015" s="13" t="s">
        <v>80</v>
      </c>
      <c r="F8015" s="17">
        <v>6985</v>
      </c>
      <c r="G8015" t="str">
        <f>_xlfn.XLOOKUP(tbl_GL[[#This Row],[Account_key]],tbl_COA[Account_key],tbl_COA[Class],"Not Found")</f>
        <v>Assets</v>
      </c>
      <c r="H8015" t="str">
        <f>_xlfn.XLOOKUP(tbl_GL[[#This Row],[Account_key]],tbl_COA[Account_key],tbl_COA[SubClass],"Not Found")</f>
        <v>Assets</v>
      </c>
      <c r="I8015" t="str">
        <f>_xlfn.XLOOKUP(tbl_GL[[#This Row],[Account_key]],tbl_COA[Account_key],tbl_COA[SubClass2],"Not Found")</f>
        <v>Current Assets</v>
      </c>
      <c r="J8015" t="str">
        <f>_xlfn.XLOOKUP(tbl_GL[[#This Row],[Account_key]],tbl_COA[Account_key],tbl_COA[SubAccount],,0)</f>
        <v>Cash at Bank</v>
      </c>
      <c r="K8015">
        <f>YEAR(tbl_GL[[#This Row],[Date]])</f>
        <v>2018</v>
      </c>
    </row>
    <row r="8016" spans="1:11" hidden="1" x14ac:dyDescent="0.35">
      <c r="A8016">
        <v>107.1</v>
      </c>
      <c r="B8016" s="24">
        <v>43167</v>
      </c>
      <c r="C8016">
        <v>4</v>
      </c>
      <c r="D8016" s="13">
        <v>10</v>
      </c>
      <c r="E8016" s="13" t="s">
        <v>98</v>
      </c>
      <c r="F8016" s="17">
        <v>-976</v>
      </c>
      <c r="G8016" t="str">
        <f>_xlfn.XLOOKUP(tbl_GL[[#This Row],[Account_key]],tbl_COA[Account_key],tbl_COA[Class],"Not Found")</f>
        <v>Assets</v>
      </c>
      <c r="H8016" t="str">
        <f>_xlfn.XLOOKUP(tbl_GL[[#This Row],[Account_key]],tbl_COA[Account_key],tbl_COA[SubClass],"Not Found")</f>
        <v>Assets</v>
      </c>
      <c r="I8016" t="str">
        <f>_xlfn.XLOOKUP(tbl_GL[[#This Row],[Account_key]],tbl_COA[Account_key],tbl_COA[SubClass2],"Not Found")</f>
        <v>Current Assets</v>
      </c>
      <c r="J8016" t="str">
        <f>_xlfn.XLOOKUP(tbl_GL[[#This Row],[Account_key]],tbl_COA[Account_key],tbl_COA[SubAccount],,0)</f>
        <v>Cash at Bank</v>
      </c>
      <c r="K8016">
        <f>YEAR(tbl_GL[[#This Row],[Date]])</f>
        <v>2018</v>
      </c>
    </row>
    <row r="8017" spans="1:11" hidden="1" x14ac:dyDescent="0.35">
      <c r="A8017">
        <v>107.2</v>
      </c>
      <c r="B8017" s="24">
        <v>43167</v>
      </c>
      <c r="C8017">
        <v>4</v>
      </c>
      <c r="D8017" s="13">
        <v>120</v>
      </c>
      <c r="E8017" s="13" t="s">
        <v>98</v>
      </c>
      <c r="F8017" s="17">
        <v>-976</v>
      </c>
      <c r="G8017" t="str">
        <f>_xlfn.XLOOKUP(tbl_GL[[#This Row],[Account_key]],tbl_COA[Account_key],tbl_COA[Class],"Not Found")</f>
        <v>Liabilities and Owners Equity</v>
      </c>
      <c r="H8017" t="str">
        <f>_xlfn.XLOOKUP(tbl_GL[[#This Row],[Account_key]],tbl_COA[Account_key],tbl_COA[SubClass],"Not Found")</f>
        <v>Liabilities</v>
      </c>
      <c r="I8017" t="str">
        <f>_xlfn.XLOOKUP(tbl_GL[[#This Row],[Account_key]],tbl_COA[Account_key],tbl_COA[SubClass2],"Not Found")</f>
        <v>Current Liabilities</v>
      </c>
      <c r="J8017" t="str">
        <f>_xlfn.XLOOKUP(tbl_GL[[#This Row],[Account_key]],tbl_COA[Account_key],tbl_COA[SubAccount],,0)</f>
        <v>Accrued Expenses</v>
      </c>
      <c r="K8017">
        <f>YEAR(tbl_GL[[#This Row],[Date]])</f>
        <v>2018</v>
      </c>
    </row>
    <row r="8018" spans="1:11" hidden="1" x14ac:dyDescent="0.35">
      <c r="A8018">
        <v>108.1</v>
      </c>
      <c r="B8018" s="24">
        <v>43167</v>
      </c>
      <c r="C8018">
        <v>4</v>
      </c>
      <c r="D8018" s="13">
        <v>10</v>
      </c>
      <c r="E8018" s="13" t="s">
        <v>98</v>
      </c>
      <c r="F8018" s="17">
        <v>-1025</v>
      </c>
      <c r="G8018" t="str">
        <f>_xlfn.XLOOKUP(tbl_GL[[#This Row],[Account_key]],tbl_COA[Account_key],tbl_COA[Class],"Not Found")</f>
        <v>Assets</v>
      </c>
      <c r="H8018" t="str">
        <f>_xlfn.XLOOKUP(tbl_GL[[#This Row],[Account_key]],tbl_COA[Account_key],tbl_COA[SubClass],"Not Found")</f>
        <v>Assets</v>
      </c>
      <c r="I8018" t="str">
        <f>_xlfn.XLOOKUP(tbl_GL[[#This Row],[Account_key]],tbl_COA[Account_key],tbl_COA[SubClass2],"Not Found")</f>
        <v>Current Assets</v>
      </c>
      <c r="J8018" t="str">
        <f>_xlfn.XLOOKUP(tbl_GL[[#This Row],[Account_key]],tbl_COA[Account_key],tbl_COA[SubAccount],,0)</f>
        <v>Cash at Bank</v>
      </c>
      <c r="K8018">
        <f>YEAR(tbl_GL[[#This Row],[Date]])</f>
        <v>2018</v>
      </c>
    </row>
    <row r="8019" spans="1:11" hidden="1" x14ac:dyDescent="0.35">
      <c r="A8019">
        <v>108.2</v>
      </c>
      <c r="B8019" s="24">
        <v>43167</v>
      </c>
      <c r="C8019">
        <v>4</v>
      </c>
      <c r="D8019" s="13">
        <v>120</v>
      </c>
      <c r="E8019" s="13" t="s">
        <v>98</v>
      </c>
      <c r="F8019" s="17">
        <v>-1025</v>
      </c>
      <c r="G8019" t="str">
        <f>_xlfn.XLOOKUP(tbl_GL[[#This Row],[Account_key]],tbl_COA[Account_key],tbl_COA[Class],"Not Found")</f>
        <v>Liabilities and Owners Equity</v>
      </c>
      <c r="H8019" t="str">
        <f>_xlfn.XLOOKUP(tbl_GL[[#This Row],[Account_key]],tbl_COA[Account_key],tbl_COA[SubClass],"Not Found")</f>
        <v>Liabilities</v>
      </c>
      <c r="I8019" t="str">
        <f>_xlfn.XLOOKUP(tbl_GL[[#This Row],[Account_key]],tbl_COA[Account_key],tbl_COA[SubClass2],"Not Found")</f>
        <v>Current Liabilities</v>
      </c>
      <c r="J8019" t="str">
        <f>_xlfn.XLOOKUP(tbl_GL[[#This Row],[Account_key]],tbl_COA[Account_key],tbl_COA[SubAccount],,0)</f>
        <v>Accrued Expenses</v>
      </c>
      <c r="K8019">
        <f>YEAR(tbl_GL[[#This Row],[Date]])</f>
        <v>2018</v>
      </c>
    </row>
    <row r="8020" spans="1:11" hidden="1" x14ac:dyDescent="0.35">
      <c r="A8020">
        <v>109.1</v>
      </c>
      <c r="B8020" s="24">
        <v>43168</v>
      </c>
      <c r="C8020">
        <v>4</v>
      </c>
      <c r="D8020" s="13">
        <v>10</v>
      </c>
      <c r="E8020" s="13" t="s">
        <v>98</v>
      </c>
      <c r="F8020" s="17">
        <v>-952</v>
      </c>
      <c r="G8020" t="str">
        <f>_xlfn.XLOOKUP(tbl_GL[[#This Row],[Account_key]],tbl_COA[Account_key],tbl_COA[Class],"Not Found")</f>
        <v>Assets</v>
      </c>
      <c r="H8020" t="str">
        <f>_xlfn.XLOOKUP(tbl_GL[[#This Row],[Account_key]],tbl_COA[Account_key],tbl_COA[SubClass],"Not Found")</f>
        <v>Assets</v>
      </c>
      <c r="I8020" t="str">
        <f>_xlfn.XLOOKUP(tbl_GL[[#This Row],[Account_key]],tbl_COA[Account_key],tbl_COA[SubClass2],"Not Found")</f>
        <v>Current Assets</v>
      </c>
      <c r="J8020" t="str">
        <f>_xlfn.XLOOKUP(tbl_GL[[#This Row],[Account_key]],tbl_COA[Account_key],tbl_COA[SubAccount],,0)</f>
        <v>Cash at Bank</v>
      </c>
      <c r="K8020">
        <f>YEAR(tbl_GL[[#This Row],[Date]])</f>
        <v>2018</v>
      </c>
    </row>
    <row r="8021" spans="1:11" hidden="1" x14ac:dyDescent="0.35">
      <c r="A8021">
        <v>109.2</v>
      </c>
      <c r="B8021" s="24">
        <v>43168</v>
      </c>
      <c r="C8021">
        <v>4</v>
      </c>
      <c r="D8021" s="13">
        <v>120</v>
      </c>
      <c r="E8021" s="13" t="s">
        <v>98</v>
      </c>
      <c r="F8021" s="17">
        <v>-952</v>
      </c>
      <c r="G8021" t="str">
        <f>_xlfn.XLOOKUP(tbl_GL[[#This Row],[Account_key]],tbl_COA[Account_key],tbl_COA[Class],"Not Found")</f>
        <v>Liabilities and Owners Equity</v>
      </c>
      <c r="H8021" t="str">
        <f>_xlfn.XLOOKUP(tbl_GL[[#This Row],[Account_key]],tbl_COA[Account_key],tbl_COA[SubClass],"Not Found")</f>
        <v>Liabilities</v>
      </c>
      <c r="I8021" t="str">
        <f>_xlfn.XLOOKUP(tbl_GL[[#This Row],[Account_key]],tbl_COA[Account_key],tbl_COA[SubClass2],"Not Found")</f>
        <v>Current Liabilities</v>
      </c>
      <c r="J8021" t="str">
        <f>_xlfn.XLOOKUP(tbl_GL[[#This Row],[Account_key]],tbl_COA[Account_key],tbl_COA[SubAccount],,0)</f>
        <v>Accrued Expenses</v>
      </c>
      <c r="K8021">
        <f>YEAR(tbl_GL[[#This Row],[Date]])</f>
        <v>2018</v>
      </c>
    </row>
    <row r="8022" spans="1:11" hidden="1" x14ac:dyDescent="0.35">
      <c r="A8022">
        <v>110.1</v>
      </c>
      <c r="B8022" s="24">
        <v>43169</v>
      </c>
      <c r="C8022">
        <v>4</v>
      </c>
      <c r="D8022" s="13">
        <v>320</v>
      </c>
      <c r="E8022" s="13" t="s">
        <v>99</v>
      </c>
      <c r="F8022" s="17">
        <v>-90</v>
      </c>
      <c r="G8022" t="str">
        <f>_xlfn.XLOOKUP(tbl_GL[[#This Row],[Account_key]],tbl_COA[Account_key],tbl_COA[Class],"Not Found")</f>
        <v>Operating account</v>
      </c>
      <c r="H8022" t="str">
        <f>_xlfn.XLOOKUP(tbl_GL[[#This Row],[Account_key]],tbl_COA[Account_key],tbl_COA[SubClass],"Not Found")</f>
        <v>Operating Expenses</v>
      </c>
      <c r="I8022" t="str">
        <f>_xlfn.XLOOKUP(tbl_GL[[#This Row],[Account_key]],tbl_COA[Account_key],tbl_COA[SubClass2],"Not Found")</f>
        <v>Administration</v>
      </c>
      <c r="J8022" t="str">
        <f>_xlfn.XLOOKUP(tbl_GL[[#This Row],[Account_key]],tbl_COA[Account_key],tbl_COA[SubAccount],,0)</f>
        <v>Professional Services</v>
      </c>
      <c r="K8022">
        <f>YEAR(tbl_GL[[#This Row],[Date]])</f>
        <v>2018</v>
      </c>
    </row>
    <row r="8023" spans="1:11" hidden="1" x14ac:dyDescent="0.35">
      <c r="A8023">
        <v>110.2</v>
      </c>
      <c r="B8023" s="24">
        <v>43169</v>
      </c>
      <c r="C8023">
        <v>4</v>
      </c>
      <c r="D8023" s="13">
        <v>20</v>
      </c>
      <c r="E8023" s="13" t="s">
        <v>99</v>
      </c>
      <c r="F8023" s="17">
        <v>-90</v>
      </c>
      <c r="G8023" t="str">
        <f>_xlfn.XLOOKUP(tbl_GL[[#This Row],[Account_key]],tbl_COA[Account_key],tbl_COA[Class],"Not Found")</f>
        <v>Assets</v>
      </c>
      <c r="H8023" t="str">
        <f>_xlfn.XLOOKUP(tbl_GL[[#This Row],[Account_key]],tbl_COA[Account_key],tbl_COA[SubClass],"Not Found")</f>
        <v>Assets</v>
      </c>
      <c r="I8023" t="str">
        <f>_xlfn.XLOOKUP(tbl_GL[[#This Row],[Account_key]],tbl_COA[Account_key],tbl_COA[SubClass2],"Not Found")</f>
        <v>Current Assets</v>
      </c>
      <c r="J8023" t="str">
        <f>_xlfn.XLOOKUP(tbl_GL[[#This Row],[Account_key]],tbl_COA[Account_key],tbl_COA[SubAccount],,0)</f>
        <v>Cash in hand</v>
      </c>
      <c r="K8023">
        <f>YEAR(tbl_GL[[#This Row],[Date]])</f>
        <v>2018</v>
      </c>
    </row>
    <row r="8024" spans="1:11" hidden="1" x14ac:dyDescent="0.35">
      <c r="A8024">
        <v>111.1</v>
      </c>
      <c r="B8024" s="24">
        <v>43170</v>
      </c>
      <c r="C8024">
        <v>4</v>
      </c>
      <c r="D8024" s="13">
        <v>260</v>
      </c>
      <c r="E8024" s="13" t="s">
        <v>97</v>
      </c>
      <c r="F8024" s="17">
        <v>-1318</v>
      </c>
      <c r="G8024" t="str">
        <f>_xlfn.XLOOKUP(tbl_GL[[#This Row],[Account_key]],tbl_COA[Account_key],tbl_COA[Class],"Not Found")</f>
        <v>Operating account</v>
      </c>
      <c r="H8024" t="str">
        <f>_xlfn.XLOOKUP(tbl_GL[[#This Row],[Account_key]],tbl_COA[Account_key],tbl_COA[SubClass],"Not Found")</f>
        <v>Operating Expenses</v>
      </c>
      <c r="I8024" t="str">
        <f>_xlfn.XLOOKUP(tbl_GL[[#This Row],[Account_key]],tbl_COA[Account_key],tbl_COA[SubClass2],"Not Found")</f>
        <v>Marketing</v>
      </c>
      <c r="J8024" t="str">
        <f>_xlfn.XLOOKUP(tbl_GL[[#This Row],[Account_key]],tbl_COA[Account_key],tbl_COA[SubAccount],,0)</f>
        <v>Commissions</v>
      </c>
      <c r="K8024">
        <f>YEAR(tbl_GL[[#This Row],[Date]])</f>
        <v>2018</v>
      </c>
    </row>
    <row r="8025" spans="1:11" hidden="1" x14ac:dyDescent="0.35">
      <c r="A8025">
        <v>111.2</v>
      </c>
      <c r="B8025" s="24">
        <v>43170</v>
      </c>
      <c r="C8025">
        <v>4</v>
      </c>
      <c r="D8025" s="13">
        <v>120</v>
      </c>
      <c r="E8025" s="13" t="s">
        <v>97</v>
      </c>
      <c r="F8025" s="17">
        <v>1318</v>
      </c>
      <c r="G8025" t="str">
        <f>_xlfn.XLOOKUP(tbl_GL[[#This Row],[Account_key]],tbl_COA[Account_key],tbl_COA[Class],"Not Found")</f>
        <v>Liabilities and Owners Equity</v>
      </c>
      <c r="H8025" t="str">
        <f>_xlfn.XLOOKUP(tbl_GL[[#This Row],[Account_key]],tbl_COA[Account_key],tbl_COA[SubClass],"Not Found")</f>
        <v>Liabilities</v>
      </c>
      <c r="I8025" t="str">
        <f>_xlfn.XLOOKUP(tbl_GL[[#This Row],[Account_key]],tbl_COA[Account_key],tbl_COA[SubClass2],"Not Found")</f>
        <v>Current Liabilities</v>
      </c>
      <c r="J8025" t="str">
        <f>_xlfn.XLOOKUP(tbl_GL[[#This Row],[Account_key]],tbl_COA[Account_key],tbl_COA[SubAccount],,0)</f>
        <v>Accrued Expenses</v>
      </c>
      <c r="K8025">
        <f>YEAR(tbl_GL[[#This Row],[Date]])</f>
        <v>2018</v>
      </c>
    </row>
    <row r="8026" spans="1:11" hidden="1" x14ac:dyDescent="0.35">
      <c r="A8026">
        <v>112.1</v>
      </c>
      <c r="B8026" s="24">
        <v>43171</v>
      </c>
      <c r="C8026">
        <v>4</v>
      </c>
      <c r="D8026" s="13">
        <v>230</v>
      </c>
      <c r="E8026" s="13" t="s">
        <v>4</v>
      </c>
      <c r="F8026" s="17">
        <v>-240</v>
      </c>
      <c r="G8026" t="str">
        <f>_xlfn.XLOOKUP(tbl_GL[[#This Row],[Account_key]],tbl_COA[Account_key],tbl_COA[Class],"Not Found")</f>
        <v>Trading account</v>
      </c>
      <c r="H8026" t="str">
        <f>_xlfn.XLOOKUP(tbl_GL[[#This Row],[Account_key]],tbl_COA[Account_key],tbl_COA[SubClass],"Not Found")</f>
        <v>Cost of Sales</v>
      </c>
      <c r="I8026" t="str">
        <f>_xlfn.XLOOKUP(tbl_GL[[#This Row],[Account_key]],tbl_COA[Account_key],tbl_COA[SubClass2],"Not Found")</f>
        <v>Cost of Sales</v>
      </c>
      <c r="J8026" t="str">
        <f>_xlfn.XLOOKUP(tbl_GL[[#This Row],[Account_key]],tbl_COA[Account_key],tbl_COA[SubAccount],,0)</f>
        <v>Cost of Sales</v>
      </c>
      <c r="K8026">
        <f>YEAR(tbl_GL[[#This Row],[Date]])</f>
        <v>2018</v>
      </c>
    </row>
    <row r="8027" spans="1:11" hidden="1" x14ac:dyDescent="0.35">
      <c r="A8027">
        <v>112.2</v>
      </c>
      <c r="B8027" s="24">
        <v>43171</v>
      </c>
      <c r="C8027">
        <v>4</v>
      </c>
      <c r="D8027" s="13">
        <v>60</v>
      </c>
      <c r="E8027" s="13" t="s">
        <v>4</v>
      </c>
      <c r="F8027" s="17">
        <v>-240</v>
      </c>
      <c r="G8027" t="str">
        <f>_xlfn.XLOOKUP(tbl_GL[[#This Row],[Account_key]],tbl_COA[Account_key],tbl_COA[Class],"Not Found")</f>
        <v>Assets</v>
      </c>
      <c r="H8027" t="str">
        <f>_xlfn.XLOOKUP(tbl_GL[[#This Row],[Account_key]],tbl_COA[Account_key],tbl_COA[SubClass],"Not Found")</f>
        <v>Assets</v>
      </c>
      <c r="I8027" t="str">
        <f>_xlfn.XLOOKUP(tbl_GL[[#This Row],[Account_key]],tbl_COA[Account_key],tbl_COA[SubClass2],"Not Found")</f>
        <v>Current Assets</v>
      </c>
      <c r="J8027" t="str">
        <f>_xlfn.XLOOKUP(tbl_GL[[#This Row],[Account_key]],tbl_COA[Account_key],tbl_COA[SubAccount],,0)</f>
        <v>Inventory</v>
      </c>
      <c r="K8027">
        <f>YEAR(tbl_GL[[#This Row],[Date]])</f>
        <v>2018</v>
      </c>
    </row>
    <row r="8028" spans="1:11" hidden="1" x14ac:dyDescent="0.35">
      <c r="A8028">
        <v>113.1</v>
      </c>
      <c r="B8028" s="24">
        <v>43171</v>
      </c>
      <c r="C8028">
        <v>4</v>
      </c>
      <c r="D8028" s="13">
        <v>210</v>
      </c>
      <c r="E8028" s="13" t="s">
        <v>8</v>
      </c>
      <c r="F8028" s="17">
        <v>632</v>
      </c>
      <c r="G8028" t="str">
        <f>_xlfn.XLOOKUP(tbl_GL[[#This Row],[Account_key]],tbl_COA[Account_key],tbl_COA[Class],"Not Found")</f>
        <v>Trading account</v>
      </c>
      <c r="H8028" t="str">
        <f>_xlfn.XLOOKUP(tbl_GL[[#This Row],[Account_key]],tbl_COA[Account_key],tbl_COA[SubClass],"Not Found")</f>
        <v>Sales</v>
      </c>
      <c r="I8028" t="str">
        <f>_xlfn.XLOOKUP(tbl_GL[[#This Row],[Account_key]],tbl_COA[Account_key],tbl_COA[SubClass2],"Not Found")</f>
        <v>Sales</v>
      </c>
      <c r="J8028" t="str">
        <f>_xlfn.XLOOKUP(tbl_GL[[#This Row],[Account_key]],tbl_COA[Account_key],tbl_COA[SubAccount],,0)</f>
        <v>Sales</v>
      </c>
      <c r="K8028">
        <f>YEAR(tbl_GL[[#This Row],[Date]])</f>
        <v>2018</v>
      </c>
    </row>
    <row r="8029" spans="1:11" hidden="1" x14ac:dyDescent="0.35">
      <c r="A8029">
        <v>113.2</v>
      </c>
      <c r="B8029" s="24">
        <v>43171</v>
      </c>
      <c r="C8029">
        <v>4</v>
      </c>
      <c r="D8029" s="13">
        <v>30</v>
      </c>
      <c r="E8029" s="13" t="s">
        <v>8</v>
      </c>
      <c r="F8029" s="17">
        <v>632</v>
      </c>
      <c r="G8029" t="str">
        <f>_xlfn.XLOOKUP(tbl_GL[[#This Row],[Account_key]],tbl_COA[Account_key],tbl_COA[Class],"Not Found")</f>
        <v>Assets</v>
      </c>
      <c r="H8029" t="str">
        <f>_xlfn.XLOOKUP(tbl_GL[[#This Row],[Account_key]],tbl_COA[Account_key],tbl_COA[SubClass],"Not Found")</f>
        <v>Assets</v>
      </c>
      <c r="I8029" t="str">
        <f>_xlfn.XLOOKUP(tbl_GL[[#This Row],[Account_key]],tbl_COA[Account_key],tbl_COA[SubClass2],"Not Found")</f>
        <v>Current Assets</v>
      </c>
      <c r="J8029" t="str">
        <f>_xlfn.XLOOKUP(tbl_GL[[#This Row],[Account_key]],tbl_COA[Account_key],tbl_COA[SubAccount],,0)</f>
        <v>Trade Receivables</v>
      </c>
      <c r="K8029">
        <f>YEAR(tbl_GL[[#This Row],[Date]])</f>
        <v>2018</v>
      </c>
    </row>
    <row r="8030" spans="1:11" hidden="1" x14ac:dyDescent="0.35">
      <c r="A8030">
        <v>114.1</v>
      </c>
      <c r="B8030" s="24">
        <v>43171</v>
      </c>
      <c r="C8030">
        <v>4</v>
      </c>
      <c r="D8030" s="13">
        <v>10</v>
      </c>
      <c r="E8030" s="13" t="s">
        <v>98</v>
      </c>
      <c r="F8030" s="17">
        <v>-1020</v>
      </c>
      <c r="G8030" t="str">
        <f>_xlfn.XLOOKUP(tbl_GL[[#This Row],[Account_key]],tbl_COA[Account_key],tbl_COA[Class],"Not Found")</f>
        <v>Assets</v>
      </c>
      <c r="H8030" t="str">
        <f>_xlfn.XLOOKUP(tbl_GL[[#This Row],[Account_key]],tbl_COA[Account_key],tbl_COA[SubClass],"Not Found")</f>
        <v>Assets</v>
      </c>
      <c r="I8030" t="str">
        <f>_xlfn.XLOOKUP(tbl_GL[[#This Row],[Account_key]],tbl_COA[Account_key],tbl_COA[SubClass2],"Not Found")</f>
        <v>Current Assets</v>
      </c>
      <c r="J8030" t="str">
        <f>_xlfn.XLOOKUP(tbl_GL[[#This Row],[Account_key]],tbl_COA[Account_key],tbl_COA[SubAccount],,0)</f>
        <v>Cash at Bank</v>
      </c>
      <c r="K8030">
        <f>YEAR(tbl_GL[[#This Row],[Date]])</f>
        <v>2018</v>
      </c>
    </row>
    <row r="8031" spans="1:11" hidden="1" x14ac:dyDescent="0.35">
      <c r="A8031">
        <v>114.2</v>
      </c>
      <c r="B8031" s="24">
        <v>43171</v>
      </c>
      <c r="C8031">
        <v>4</v>
      </c>
      <c r="D8031" s="13">
        <v>120</v>
      </c>
      <c r="E8031" s="13" t="s">
        <v>98</v>
      </c>
      <c r="F8031" s="17">
        <v>-1020</v>
      </c>
      <c r="G8031" t="str">
        <f>_xlfn.XLOOKUP(tbl_GL[[#This Row],[Account_key]],tbl_COA[Account_key],tbl_COA[Class],"Not Found")</f>
        <v>Liabilities and Owners Equity</v>
      </c>
      <c r="H8031" t="str">
        <f>_xlfn.XLOOKUP(tbl_GL[[#This Row],[Account_key]],tbl_COA[Account_key],tbl_COA[SubClass],"Not Found")</f>
        <v>Liabilities</v>
      </c>
      <c r="I8031" t="str">
        <f>_xlfn.XLOOKUP(tbl_GL[[#This Row],[Account_key]],tbl_COA[Account_key],tbl_COA[SubClass2],"Not Found")</f>
        <v>Current Liabilities</v>
      </c>
      <c r="J8031" t="str">
        <f>_xlfn.XLOOKUP(tbl_GL[[#This Row],[Account_key]],tbl_COA[Account_key],tbl_COA[SubAccount],,0)</f>
        <v>Accrued Expenses</v>
      </c>
      <c r="K8031">
        <f>YEAR(tbl_GL[[#This Row],[Date]])</f>
        <v>2018</v>
      </c>
    </row>
    <row r="8032" spans="1:11" hidden="1" x14ac:dyDescent="0.35">
      <c r="A8032">
        <v>115.1</v>
      </c>
      <c r="B8032" s="24">
        <v>43172</v>
      </c>
      <c r="C8032">
        <v>4</v>
      </c>
      <c r="D8032" s="13">
        <v>350</v>
      </c>
      <c r="E8032" s="13" t="s">
        <v>97</v>
      </c>
      <c r="F8032" s="17">
        <v>-1623</v>
      </c>
      <c r="G8032" t="str">
        <f>_xlfn.XLOOKUP(tbl_GL[[#This Row],[Account_key]],tbl_COA[Account_key],tbl_COA[Class],"Not Found")</f>
        <v>Operating account</v>
      </c>
      <c r="H8032" t="str">
        <f>_xlfn.XLOOKUP(tbl_GL[[#This Row],[Account_key]],tbl_COA[Account_key],tbl_COA[SubClass],"Not Found")</f>
        <v>Operating Expenses</v>
      </c>
      <c r="I8032" t="str">
        <f>_xlfn.XLOOKUP(tbl_GL[[#This Row],[Account_key]],tbl_COA[Account_key],tbl_COA[SubClass2],"Not Found")</f>
        <v>Administration</v>
      </c>
      <c r="J8032" t="str">
        <f>_xlfn.XLOOKUP(tbl_GL[[#This Row],[Account_key]],tbl_COA[Account_key],tbl_COA[SubAccount],,0)</f>
        <v>Other Expenses</v>
      </c>
      <c r="K8032">
        <f>YEAR(tbl_GL[[#This Row],[Date]])</f>
        <v>2018</v>
      </c>
    </row>
    <row r="8033" spans="1:11" hidden="1" x14ac:dyDescent="0.35">
      <c r="A8033">
        <v>115.2</v>
      </c>
      <c r="B8033" s="24">
        <v>43172</v>
      </c>
      <c r="C8033">
        <v>4</v>
      </c>
      <c r="D8033" s="13">
        <v>120</v>
      </c>
      <c r="E8033" s="13" t="s">
        <v>97</v>
      </c>
      <c r="F8033" s="17">
        <v>1623</v>
      </c>
      <c r="G8033" t="str">
        <f>_xlfn.XLOOKUP(tbl_GL[[#This Row],[Account_key]],tbl_COA[Account_key],tbl_COA[Class],"Not Found")</f>
        <v>Liabilities and Owners Equity</v>
      </c>
      <c r="H8033" t="str">
        <f>_xlfn.XLOOKUP(tbl_GL[[#This Row],[Account_key]],tbl_COA[Account_key],tbl_COA[SubClass],"Not Found")</f>
        <v>Liabilities</v>
      </c>
      <c r="I8033" t="str">
        <f>_xlfn.XLOOKUP(tbl_GL[[#This Row],[Account_key]],tbl_COA[Account_key],tbl_COA[SubClass2],"Not Found")</f>
        <v>Current Liabilities</v>
      </c>
      <c r="J8033" t="str">
        <f>_xlfn.XLOOKUP(tbl_GL[[#This Row],[Account_key]],tbl_COA[Account_key],tbl_COA[SubAccount],,0)</f>
        <v>Accrued Expenses</v>
      </c>
      <c r="K8033">
        <f>YEAR(tbl_GL[[#This Row],[Date]])</f>
        <v>2018</v>
      </c>
    </row>
    <row r="8034" spans="1:11" hidden="1" x14ac:dyDescent="0.35">
      <c r="A8034">
        <v>116.1</v>
      </c>
      <c r="B8034" s="24">
        <v>43173</v>
      </c>
      <c r="C8034">
        <v>4</v>
      </c>
      <c r="D8034" s="13">
        <v>230</v>
      </c>
      <c r="E8034" s="13" t="s">
        <v>4</v>
      </c>
      <c r="F8034" s="17">
        <v>-671</v>
      </c>
      <c r="G8034" t="str">
        <f>_xlfn.XLOOKUP(tbl_GL[[#This Row],[Account_key]],tbl_COA[Account_key],tbl_COA[Class],"Not Found")</f>
        <v>Trading account</v>
      </c>
      <c r="H8034" t="str">
        <f>_xlfn.XLOOKUP(tbl_GL[[#This Row],[Account_key]],tbl_COA[Account_key],tbl_COA[SubClass],"Not Found")</f>
        <v>Cost of Sales</v>
      </c>
      <c r="I8034" t="str">
        <f>_xlfn.XLOOKUP(tbl_GL[[#This Row],[Account_key]],tbl_COA[Account_key],tbl_COA[SubClass2],"Not Found")</f>
        <v>Cost of Sales</v>
      </c>
      <c r="J8034" t="str">
        <f>_xlfn.XLOOKUP(tbl_GL[[#This Row],[Account_key]],tbl_COA[Account_key],tbl_COA[SubAccount],,0)</f>
        <v>Cost of Sales</v>
      </c>
      <c r="K8034">
        <f>YEAR(tbl_GL[[#This Row],[Date]])</f>
        <v>2018</v>
      </c>
    </row>
    <row r="8035" spans="1:11" hidden="1" x14ac:dyDescent="0.35">
      <c r="A8035">
        <v>116.2</v>
      </c>
      <c r="B8035" s="24">
        <v>43173</v>
      </c>
      <c r="C8035">
        <v>4</v>
      </c>
      <c r="D8035" s="13">
        <v>60</v>
      </c>
      <c r="E8035" s="13" t="s">
        <v>4</v>
      </c>
      <c r="F8035" s="17">
        <v>-671</v>
      </c>
      <c r="G8035" t="str">
        <f>_xlfn.XLOOKUP(tbl_GL[[#This Row],[Account_key]],tbl_COA[Account_key],tbl_COA[Class],"Not Found")</f>
        <v>Assets</v>
      </c>
      <c r="H8035" t="str">
        <f>_xlfn.XLOOKUP(tbl_GL[[#This Row],[Account_key]],tbl_COA[Account_key],tbl_COA[SubClass],"Not Found")</f>
        <v>Assets</v>
      </c>
      <c r="I8035" t="str">
        <f>_xlfn.XLOOKUP(tbl_GL[[#This Row],[Account_key]],tbl_COA[Account_key],tbl_COA[SubClass2],"Not Found")</f>
        <v>Current Assets</v>
      </c>
      <c r="J8035" t="str">
        <f>_xlfn.XLOOKUP(tbl_GL[[#This Row],[Account_key]],tbl_COA[Account_key],tbl_COA[SubAccount],,0)</f>
        <v>Inventory</v>
      </c>
      <c r="K8035">
        <f>YEAR(tbl_GL[[#This Row],[Date]])</f>
        <v>2018</v>
      </c>
    </row>
    <row r="8036" spans="1:11" hidden="1" x14ac:dyDescent="0.35">
      <c r="A8036">
        <v>117.1</v>
      </c>
      <c r="B8036" s="24">
        <v>43173</v>
      </c>
      <c r="C8036">
        <v>4</v>
      </c>
      <c r="D8036" s="13">
        <v>210</v>
      </c>
      <c r="E8036" s="13" t="s">
        <v>7</v>
      </c>
      <c r="F8036" s="17">
        <v>1647</v>
      </c>
      <c r="G8036" t="str">
        <f>_xlfn.XLOOKUP(tbl_GL[[#This Row],[Account_key]],tbl_COA[Account_key],tbl_COA[Class],"Not Found")</f>
        <v>Trading account</v>
      </c>
      <c r="H8036" t="str">
        <f>_xlfn.XLOOKUP(tbl_GL[[#This Row],[Account_key]],tbl_COA[Account_key],tbl_COA[SubClass],"Not Found")</f>
        <v>Sales</v>
      </c>
      <c r="I8036" t="str">
        <f>_xlfn.XLOOKUP(tbl_GL[[#This Row],[Account_key]],tbl_COA[Account_key],tbl_COA[SubClass2],"Not Found")</f>
        <v>Sales</v>
      </c>
      <c r="J8036" t="str">
        <f>_xlfn.XLOOKUP(tbl_GL[[#This Row],[Account_key]],tbl_COA[Account_key],tbl_COA[SubAccount],,0)</f>
        <v>Sales</v>
      </c>
      <c r="K8036">
        <f>YEAR(tbl_GL[[#This Row],[Date]])</f>
        <v>2018</v>
      </c>
    </row>
    <row r="8037" spans="1:11" hidden="1" x14ac:dyDescent="0.35">
      <c r="A8037">
        <v>117.2</v>
      </c>
      <c r="B8037" s="24">
        <v>43173</v>
      </c>
      <c r="C8037">
        <v>4</v>
      </c>
      <c r="D8037" s="13">
        <v>10</v>
      </c>
      <c r="E8037" s="13" t="s">
        <v>7</v>
      </c>
      <c r="F8037" s="17">
        <v>1647</v>
      </c>
      <c r="G8037" t="str">
        <f>_xlfn.XLOOKUP(tbl_GL[[#This Row],[Account_key]],tbl_COA[Account_key],tbl_COA[Class],"Not Found")</f>
        <v>Assets</v>
      </c>
      <c r="H8037" t="str">
        <f>_xlfn.XLOOKUP(tbl_GL[[#This Row],[Account_key]],tbl_COA[Account_key],tbl_COA[SubClass],"Not Found")</f>
        <v>Assets</v>
      </c>
      <c r="I8037" t="str">
        <f>_xlfn.XLOOKUP(tbl_GL[[#This Row],[Account_key]],tbl_COA[Account_key],tbl_COA[SubClass2],"Not Found")</f>
        <v>Current Assets</v>
      </c>
      <c r="J8037" t="str">
        <f>_xlfn.XLOOKUP(tbl_GL[[#This Row],[Account_key]],tbl_COA[Account_key],tbl_COA[SubAccount],,0)</f>
        <v>Cash at Bank</v>
      </c>
      <c r="K8037">
        <f>YEAR(tbl_GL[[#This Row],[Date]])</f>
        <v>2018</v>
      </c>
    </row>
    <row r="8038" spans="1:11" hidden="1" x14ac:dyDescent="0.35">
      <c r="A8038">
        <v>118.1</v>
      </c>
      <c r="B8038" s="24">
        <v>43173</v>
      </c>
      <c r="C8038">
        <v>4</v>
      </c>
      <c r="D8038" s="13">
        <v>230</v>
      </c>
      <c r="E8038" s="13" t="s">
        <v>4</v>
      </c>
      <c r="F8038" s="17">
        <v>-2706</v>
      </c>
      <c r="G8038" t="str">
        <f>_xlfn.XLOOKUP(tbl_GL[[#This Row],[Account_key]],tbl_COA[Account_key],tbl_COA[Class],"Not Found")</f>
        <v>Trading account</v>
      </c>
      <c r="H8038" t="str">
        <f>_xlfn.XLOOKUP(tbl_GL[[#This Row],[Account_key]],tbl_COA[Account_key],tbl_COA[SubClass],"Not Found")</f>
        <v>Cost of Sales</v>
      </c>
      <c r="I8038" t="str">
        <f>_xlfn.XLOOKUP(tbl_GL[[#This Row],[Account_key]],tbl_COA[Account_key],tbl_COA[SubClass2],"Not Found")</f>
        <v>Cost of Sales</v>
      </c>
      <c r="J8038" t="str">
        <f>_xlfn.XLOOKUP(tbl_GL[[#This Row],[Account_key]],tbl_COA[Account_key],tbl_COA[SubAccount],,0)</f>
        <v>Cost of Sales</v>
      </c>
      <c r="K8038">
        <f>YEAR(tbl_GL[[#This Row],[Date]])</f>
        <v>2018</v>
      </c>
    </row>
    <row r="8039" spans="1:11" hidden="1" x14ac:dyDescent="0.35">
      <c r="A8039">
        <v>118.2</v>
      </c>
      <c r="B8039" s="24">
        <v>43173</v>
      </c>
      <c r="C8039">
        <v>4</v>
      </c>
      <c r="D8039" s="13">
        <v>60</v>
      </c>
      <c r="E8039" s="13" t="s">
        <v>4</v>
      </c>
      <c r="F8039" s="17">
        <v>-2706</v>
      </c>
      <c r="G8039" t="str">
        <f>_xlfn.XLOOKUP(tbl_GL[[#This Row],[Account_key]],tbl_COA[Account_key],tbl_COA[Class],"Not Found")</f>
        <v>Assets</v>
      </c>
      <c r="H8039" t="str">
        <f>_xlfn.XLOOKUP(tbl_GL[[#This Row],[Account_key]],tbl_COA[Account_key],tbl_COA[SubClass],"Not Found")</f>
        <v>Assets</v>
      </c>
      <c r="I8039" t="str">
        <f>_xlfn.XLOOKUP(tbl_GL[[#This Row],[Account_key]],tbl_COA[Account_key],tbl_COA[SubClass2],"Not Found")</f>
        <v>Current Assets</v>
      </c>
      <c r="J8039" t="str">
        <f>_xlfn.XLOOKUP(tbl_GL[[#This Row],[Account_key]],tbl_COA[Account_key],tbl_COA[SubAccount],,0)</f>
        <v>Inventory</v>
      </c>
      <c r="K8039">
        <f>YEAR(tbl_GL[[#This Row],[Date]])</f>
        <v>2018</v>
      </c>
    </row>
    <row r="8040" spans="1:11" hidden="1" x14ac:dyDescent="0.35">
      <c r="A8040">
        <v>119.1</v>
      </c>
      <c r="B8040" s="24">
        <v>43173</v>
      </c>
      <c r="C8040">
        <v>4</v>
      </c>
      <c r="D8040" s="13">
        <v>210</v>
      </c>
      <c r="E8040" s="13" t="s">
        <v>8</v>
      </c>
      <c r="F8040" s="17">
        <v>7122</v>
      </c>
      <c r="G8040" t="str">
        <f>_xlfn.XLOOKUP(tbl_GL[[#This Row],[Account_key]],tbl_COA[Account_key],tbl_COA[Class],"Not Found")</f>
        <v>Trading account</v>
      </c>
      <c r="H8040" t="str">
        <f>_xlfn.XLOOKUP(tbl_GL[[#This Row],[Account_key]],tbl_COA[Account_key],tbl_COA[SubClass],"Not Found")</f>
        <v>Sales</v>
      </c>
      <c r="I8040" t="str">
        <f>_xlfn.XLOOKUP(tbl_GL[[#This Row],[Account_key]],tbl_COA[Account_key],tbl_COA[SubClass2],"Not Found")</f>
        <v>Sales</v>
      </c>
      <c r="J8040" t="str">
        <f>_xlfn.XLOOKUP(tbl_GL[[#This Row],[Account_key]],tbl_COA[Account_key],tbl_COA[SubAccount],,0)</f>
        <v>Sales</v>
      </c>
      <c r="K8040">
        <f>YEAR(tbl_GL[[#This Row],[Date]])</f>
        <v>2018</v>
      </c>
    </row>
    <row r="8041" spans="1:11" hidden="1" x14ac:dyDescent="0.35">
      <c r="A8041">
        <v>119.2</v>
      </c>
      <c r="B8041" s="24">
        <v>43173</v>
      </c>
      <c r="C8041">
        <v>4</v>
      </c>
      <c r="D8041" s="13">
        <v>30</v>
      </c>
      <c r="E8041" s="13" t="s">
        <v>8</v>
      </c>
      <c r="F8041" s="17">
        <v>7122</v>
      </c>
      <c r="G8041" t="str">
        <f>_xlfn.XLOOKUP(tbl_GL[[#This Row],[Account_key]],tbl_COA[Account_key],tbl_COA[Class],"Not Found")</f>
        <v>Assets</v>
      </c>
      <c r="H8041" t="str">
        <f>_xlfn.XLOOKUP(tbl_GL[[#This Row],[Account_key]],tbl_COA[Account_key],tbl_COA[SubClass],"Not Found")</f>
        <v>Assets</v>
      </c>
      <c r="I8041" t="str">
        <f>_xlfn.XLOOKUP(tbl_GL[[#This Row],[Account_key]],tbl_COA[Account_key],tbl_COA[SubClass2],"Not Found")</f>
        <v>Current Assets</v>
      </c>
      <c r="J8041" t="str">
        <f>_xlfn.XLOOKUP(tbl_GL[[#This Row],[Account_key]],tbl_COA[Account_key],tbl_COA[SubAccount],,0)</f>
        <v>Trade Receivables</v>
      </c>
      <c r="K8041">
        <f>YEAR(tbl_GL[[#This Row],[Date]])</f>
        <v>2018</v>
      </c>
    </row>
    <row r="8042" spans="1:11" hidden="1" x14ac:dyDescent="0.35">
      <c r="A8042">
        <v>120.1</v>
      </c>
      <c r="B8042" s="24">
        <v>43174</v>
      </c>
      <c r="C8042">
        <v>4</v>
      </c>
      <c r="D8042" s="13">
        <v>10</v>
      </c>
      <c r="E8042" s="13" t="s">
        <v>112</v>
      </c>
      <c r="F8042" s="17">
        <v>-180</v>
      </c>
      <c r="G8042" t="str">
        <f>_xlfn.XLOOKUP(tbl_GL[[#This Row],[Account_key]],tbl_COA[Account_key],tbl_COA[Class],"Not Found")</f>
        <v>Assets</v>
      </c>
      <c r="H8042" t="str">
        <f>_xlfn.XLOOKUP(tbl_GL[[#This Row],[Account_key]],tbl_COA[Account_key],tbl_COA[SubClass],"Not Found")</f>
        <v>Assets</v>
      </c>
      <c r="I8042" t="str">
        <f>_xlfn.XLOOKUP(tbl_GL[[#This Row],[Account_key]],tbl_COA[Account_key],tbl_COA[SubClass2],"Not Found")</f>
        <v>Current Assets</v>
      </c>
      <c r="J8042" t="str">
        <f>_xlfn.XLOOKUP(tbl_GL[[#This Row],[Account_key]],tbl_COA[Account_key],tbl_COA[SubAccount],,0)</f>
        <v>Cash at Bank</v>
      </c>
      <c r="K8042">
        <f>YEAR(tbl_GL[[#This Row],[Date]])</f>
        <v>2018</v>
      </c>
    </row>
    <row r="8043" spans="1:11" hidden="1" x14ac:dyDescent="0.35">
      <c r="A8043">
        <v>120.2</v>
      </c>
      <c r="B8043" s="24">
        <v>43174</v>
      </c>
      <c r="C8043">
        <v>4</v>
      </c>
      <c r="D8043" s="13">
        <v>121</v>
      </c>
      <c r="E8043" s="13" t="s">
        <v>112</v>
      </c>
      <c r="F8043" s="17">
        <v>-180</v>
      </c>
      <c r="G8043" t="str">
        <f>_xlfn.XLOOKUP(tbl_GL[[#This Row],[Account_key]],tbl_COA[Account_key],tbl_COA[Class],"Not Found")</f>
        <v>Liabilities and Owners Equity</v>
      </c>
      <c r="H8043" t="str">
        <f>_xlfn.XLOOKUP(tbl_GL[[#This Row],[Account_key]],tbl_COA[Account_key],tbl_COA[SubClass],"Not Found")</f>
        <v>Liabilities</v>
      </c>
      <c r="I8043" t="str">
        <f>_xlfn.XLOOKUP(tbl_GL[[#This Row],[Account_key]],tbl_COA[Account_key],tbl_COA[SubClass2],"Not Found")</f>
        <v>Current Liabilities</v>
      </c>
      <c r="J8043" t="str">
        <f>_xlfn.XLOOKUP(tbl_GL[[#This Row],[Account_key]],tbl_COA[Account_key],tbl_COA[SubAccount],,0)</f>
        <v>Interest Payable</v>
      </c>
      <c r="K8043">
        <f>YEAR(tbl_GL[[#This Row],[Date]])</f>
        <v>2018</v>
      </c>
    </row>
    <row r="8044" spans="1:11" hidden="1" x14ac:dyDescent="0.35">
      <c r="A8044">
        <v>121.1</v>
      </c>
      <c r="B8044" s="24">
        <v>43174</v>
      </c>
      <c r="C8044">
        <v>4</v>
      </c>
      <c r="D8044" s="13">
        <v>260</v>
      </c>
      <c r="E8044" s="13" t="s">
        <v>97</v>
      </c>
      <c r="F8044" s="17">
        <v>-1684</v>
      </c>
      <c r="G8044" t="str">
        <f>_xlfn.XLOOKUP(tbl_GL[[#This Row],[Account_key]],tbl_COA[Account_key],tbl_COA[Class],"Not Found")</f>
        <v>Operating account</v>
      </c>
      <c r="H8044" t="str">
        <f>_xlfn.XLOOKUP(tbl_GL[[#This Row],[Account_key]],tbl_COA[Account_key],tbl_COA[SubClass],"Not Found")</f>
        <v>Operating Expenses</v>
      </c>
      <c r="I8044" t="str">
        <f>_xlfn.XLOOKUP(tbl_GL[[#This Row],[Account_key]],tbl_COA[Account_key],tbl_COA[SubClass2],"Not Found")</f>
        <v>Marketing</v>
      </c>
      <c r="J8044" t="str">
        <f>_xlfn.XLOOKUP(tbl_GL[[#This Row],[Account_key]],tbl_COA[Account_key],tbl_COA[SubAccount],,0)</f>
        <v>Commissions</v>
      </c>
      <c r="K8044">
        <f>YEAR(tbl_GL[[#This Row],[Date]])</f>
        <v>2018</v>
      </c>
    </row>
    <row r="8045" spans="1:11" hidden="1" x14ac:dyDescent="0.35">
      <c r="A8045">
        <v>121.2</v>
      </c>
      <c r="B8045" s="24">
        <v>43174</v>
      </c>
      <c r="C8045">
        <v>4</v>
      </c>
      <c r="D8045" s="13">
        <v>120</v>
      </c>
      <c r="E8045" s="13" t="s">
        <v>97</v>
      </c>
      <c r="F8045" s="17">
        <v>1684</v>
      </c>
      <c r="G8045" t="str">
        <f>_xlfn.XLOOKUP(tbl_GL[[#This Row],[Account_key]],tbl_COA[Account_key],tbl_COA[Class],"Not Found")</f>
        <v>Liabilities and Owners Equity</v>
      </c>
      <c r="H8045" t="str">
        <f>_xlfn.XLOOKUP(tbl_GL[[#This Row],[Account_key]],tbl_COA[Account_key],tbl_COA[SubClass],"Not Found")</f>
        <v>Liabilities</v>
      </c>
      <c r="I8045" t="str">
        <f>_xlfn.XLOOKUP(tbl_GL[[#This Row],[Account_key]],tbl_COA[Account_key],tbl_COA[SubClass2],"Not Found")</f>
        <v>Current Liabilities</v>
      </c>
      <c r="J8045" t="str">
        <f>_xlfn.XLOOKUP(tbl_GL[[#This Row],[Account_key]],tbl_COA[Account_key],tbl_COA[SubAccount],,0)</f>
        <v>Accrued Expenses</v>
      </c>
      <c r="K8045">
        <f>YEAR(tbl_GL[[#This Row],[Date]])</f>
        <v>2018</v>
      </c>
    </row>
    <row r="8046" spans="1:11" hidden="1" x14ac:dyDescent="0.35">
      <c r="A8046">
        <v>122.1</v>
      </c>
      <c r="B8046" s="24">
        <v>43174</v>
      </c>
      <c r="C8046">
        <v>4</v>
      </c>
      <c r="D8046" s="13">
        <v>220</v>
      </c>
      <c r="E8046" s="13" t="s">
        <v>81</v>
      </c>
      <c r="F8046" s="17">
        <v>-1292</v>
      </c>
      <c r="G8046" t="str">
        <f>_xlfn.XLOOKUP(tbl_GL[[#This Row],[Account_key]],tbl_COA[Account_key],tbl_COA[Class],"Not Found")</f>
        <v>Trading account</v>
      </c>
      <c r="H8046" t="str">
        <f>_xlfn.XLOOKUP(tbl_GL[[#This Row],[Account_key]],tbl_COA[Account_key],tbl_COA[SubClass],"Not Found")</f>
        <v>Sales</v>
      </c>
      <c r="I8046" t="str">
        <f>_xlfn.XLOOKUP(tbl_GL[[#This Row],[Account_key]],tbl_COA[Account_key],tbl_COA[SubClass2],"Not Found")</f>
        <v>Sales</v>
      </c>
      <c r="J8046" t="str">
        <f>_xlfn.XLOOKUP(tbl_GL[[#This Row],[Account_key]],tbl_COA[Account_key],tbl_COA[SubAccount],,0)</f>
        <v>Sales Return</v>
      </c>
      <c r="K8046">
        <f>YEAR(tbl_GL[[#This Row],[Date]])</f>
        <v>2018</v>
      </c>
    </row>
    <row r="8047" spans="1:11" hidden="1" x14ac:dyDescent="0.35">
      <c r="A8047">
        <v>122.2</v>
      </c>
      <c r="B8047" s="24">
        <v>43174</v>
      </c>
      <c r="C8047">
        <v>4</v>
      </c>
      <c r="D8047" s="13">
        <v>20</v>
      </c>
      <c r="E8047" s="13" t="s">
        <v>81</v>
      </c>
      <c r="F8047" s="17">
        <v>-1292</v>
      </c>
      <c r="G8047" t="str">
        <f>_xlfn.XLOOKUP(tbl_GL[[#This Row],[Account_key]],tbl_COA[Account_key],tbl_COA[Class],"Not Found")</f>
        <v>Assets</v>
      </c>
      <c r="H8047" t="str">
        <f>_xlfn.XLOOKUP(tbl_GL[[#This Row],[Account_key]],tbl_COA[Account_key],tbl_COA[SubClass],"Not Found")</f>
        <v>Assets</v>
      </c>
      <c r="I8047" t="str">
        <f>_xlfn.XLOOKUP(tbl_GL[[#This Row],[Account_key]],tbl_COA[Account_key],tbl_COA[SubClass2],"Not Found")</f>
        <v>Current Assets</v>
      </c>
      <c r="J8047" t="str">
        <f>_xlfn.XLOOKUP(tbl_GL[[#This Row],[Account_key]],tbl_COA[Account_key],tbl_COA[SubAccount],,0)</f>
        <v>Cash in hand</v>
      </c>
      <c r="K8047">
        <f>YEAR(tbl_GL[[#This Row],[Date]])</f>
        <v>2018</v>
      </c>
    </row>
    <row r="8048" spans="1:11" hidden="1" x14ac:dyDescent="0.35">
      <c r="A8048">
        <v>123.1</v>
      </c>
      <c r="B8048" s="24">
        <v>43176</v>
      </c>
      <c r="C8048">
        <v>4</v>
      </c>
      <c r="D8048" s="13">
        <v>10</v>
      </c>
      <c r="E8048" s="13" t="s">
        <v>98</v>
      </c>
      <c r="F8048" s="17">
        <v>-1171</v>
      </c>
      <c r="G8048" t="str">
        <f>_xlfn.XLOOKUP(tbl_GL[[#This Row],[Account_key]],tbl_COA[Account_key],tbl_COA[Class],"Not Found")</f>
        <v>Assets</v>
      </c>
      <c r="H8048" t="str">
        <f>_xlfn.XLOOKUP(tbl_GL[[#This Row],[Account_key]],tbl_COA[Account_key],tbl_COA[SubClass],"Not Found")</f>
        <v>Assets</v>
      </c>
      <c r="I8048" t="str">
        <f>_xlfn.XLOOKUP(tbl_GL[[#This Row],[Account_key]],tbl_COA[Account_key],tbl_COA[SubClass2],"Not Found")</f>
        <v>Current Assets</v>
      </c>
      <c r="J8048" t="str">
        <f>_xlfn.XLOOKUP(tbl_GL[[#This Row],[Account_key]],tbl_COA[Account_key],tbl_COA[SubAccount],,0)</f>
        <v>Cash at Bank</v>
      </c>
      <c r="K8048">
        <f>YEAR(tbl_GL[[#This Row],[Date]])</f>
        <v>2018</v>
      </c>
    </row>
    <row r="8049" spans="1:11" hidden="1" x14ac:dyDescent="0.35">
      <c r="A8049">
        <v>123.2</v>
      </c>
      <c r="B8049" s="24">
        <v>43176</v>
      </c>
      <c r="C8049">
        <v>4</v>
      </c>
      <c r="D8049" s="13">
        <v>120</v>
      </c>
      <c r="E8049" s="13" t="s">
        <v>98</v>
      </c>
      <c r="F8049" s="17">
        <v>-1171</v>
      </c>
      <c r="G8049" t="str">
        <f>_xlfn.XLOOKUP(tbl_GL[[#This Row],[Account_key]],tbl_COA[Account_key],tbl_COA[Class],"Not Found")</f>
        <v>Liabilities and Owners Equity</v>
      </c>
      <c r="H8049" t="str">
        <f>_xlfn.XLOOKUP(tbl_GL[[#This Row],[Account_key]],tbl_COA[Account_key],tbl_COA[SubClass],"Not Found")</f>
        <v>Liabilities</v>
      </c>
      <c r="I8049" t="str">
        <f>_xlfn.XLOOKUP(tbl_GL[[#This Row],[Account_key]],tbl_COA[Account_key],tbl_COA[SubClass2],"Not Found")</f>
        <v>Current Liabilities</v>
      </c>
      <c r="J8049" t="str">
        <f>_xlfn.XLOOKUP(tbl_GL[[#This Row],[Account_key]],tbl_COA[Account_key],tbl_COA[SubAccount],,0)</f>
        <v>Accrued Expenses</v>
      </c>
      <c r="K8049">
        <f>YEAR(tbl_GL[[#This Row],[Date]])</f>
        <v>2018</v>
      </c>
    </row>
    <row r="8050" spans="1:11" hidden="1" x14ac:dyDescent="0.35">
      <c r="A8050">
        <v>124.1</v>
      </c>
      <c r="B8050" s="24">
        <v>43177</v>
      </c>
      <c r="C8050">
        <v>4</v>
      </c>
      <c r="D8050" s="13">
        <v>260</v>
      </c>
      <c r="E8050" s="13" t="s">
        <v>97</v>
      </c>
      <c r="F8050" s="17">
        <v>-1421</v>
      </c>
      <c r="G8050" t="str">
        <f>_xlfn.XLOOKUP(tbl_GL[[#This Row],[Account_key]],tbl_COA[Account_key],tbl_COA[Class],"Not Found")</f>
        <v>Operating account</v>
      </c>
      <c r="H8050" t="str">
        <f>_xlfn.XLOOKUP(tbl_GL[[#This Row],[Account_key]],tbl_COA[Account_key],tbl_COA[SubClass],"Not Found")</f>
        <v>Operating Expenses</v>
      </c>
      <c r="I8050" t="str">
        <f>_xlfn.XLOOKUP(tbl_GL[[#This Row],[Account_key]],tbl_COA[Account_key],tbl_COA[SubClass2],"Not Found")</f>
        <v>Marketing</v>
      </c>
      <c r="J8050" t="str">
        <f>_xlfn.XLOOKUP(tbl_GL[[#This Row],[Account_key]],tbl_COA[Account_key],tbl_COA[SubAccount],,0)</f>
        <v>Commissions</v>
      </c>
      <c r="K8050">
        <f>YEAR(tbl_GL[[#This Row],[Date]])</f>
        <v>2018</v>
      </c>
    </row>
    <row r="8051" spans="1:11" hidden="1" x14ac:dyDescent="0.35">
      <c r="A8051">
        <v>124.2</v>
      </c>
      <c r="B8051" s="24">
        <v>43177</v>
      </c>
      <c r="C8051">
        <v>4</v>
      </c>
      <c r="D8051" s="13">
        <v>120</v>
      </c>
      <c r="E8051" s="13" t="s">
        <v>97</v>
      </c>
      <c r="F8051" s="17">
        <v>1421</v>
      </c>
      <c r="G8051" t="str">
        <f>_xlfn.XLOOKUP(tbl_GL[[#This Row],[Account_key]],tbl_COA[Account_key],tbl_COA[Class],"Not Found")</f>
        <v>Liabilities and Owners Equity</v>
      </c>
      <c r="H8051" t="str">
        <f>_xlfn.XLOOKUP(tbl_GL[[#This Row],[Account_key]],tbl_COA[Account_key],tbl_COA[SubClass],"Not Found")</f>
        <v>Liabilities</v>
      </c>
      <c r="I8051" t="str">
        <f>_xlfn.XLOOKUP(tbl_GL[[#This Row],[Account_key]],tbl_COA[Account_key],tbl_COA[SubClass2],"Not Found")</f>
        <v>Current Liabilities</v>
      </c>
      <c r="J8051" t="str">
        <f>_xlfn.XLOOKUP(tbl_GL[[#This Row],[Account_key]],tbl_COA[Account_key],tbl_COA[SubAccount],,0)</f>
        <v>Accrued Expenses</v>
      </c>
      <c r="K8051">
        <f>YEAR(tbl_GL[[#This Row],[Date]])</f>
        <v>2018</v>
      </c>
    </row>
    <row r="8052" spans="1:11" hidden="1" x14ac:dyDescent="0.35">
      <c r="A8052">
        <v>125.1</v>
      </c>
      <c r="B8052" s="24">
        <v>43177</v>
      </c>
      <c r="C8052">
        <v>4</v>
      </c>
      <c r="D8052" s="13">
        <v>10</v>
      </c>
      <c r="E8052" s="13" t="s">
        <v>98</v>
      </c>
      <c r="F8052" s="17">
        <v>-1137</v>
      </c>
      <c r="G8052" t="str">
        <f>_xlfn.XLOOKUP(tbl_GL[[#This Row],[Account_key]],tbl_COA[Account_key],tbl_COA[Class],"Not Found")</f>
        <v>Assets</v>
      </c>
      <c r="H8052" t="str">
        <f>_xlfn.XLOOKUP(tbl_GL[[#This Row],[Account_key]],tbl_COA[Account_key],tbl_COA[SubClass],"Not Found")</f>
        <v>Assets</v>
      </c>
      <c r="I8052" t="str">
        <f>_xlfn.XLOOKUP(tbl_GL[[#This Row],[Account_key]],tbl_COA[Account_key],tbl_COA[SubClass2],"Not Found")</f>
        <v>Current Assets</v>
      </c>
      <c r="J8052" t="str">
        <f>_xlfn.XLOOKUP(tbl_GL[[#This Row],[Account_key]],tbl_COA[Account_key],tbl_COA[SubAccount],,0)</f>
        <v>Cash at Bank</v>
      </c>
      <c r="K8052">
        <f>YEAR(tbl_GL[[#This Row],[Date]])</f>
        <v>2018</v>
      </c>
    </row>
    <row r="8053" spans="1:11" hidden="1" x14ac:dyDescent="0.35">
      <c r="A8053">
        <v>125.2</v>
      </c>
      <c r="B8053" s="24">
        <v>43177</v>
      </c>
      <c r="C8053">
        <v>4</v>
      </c>
      <c r="D8053" s="13">
        <v>120</v>
      </c>
      <c r="E8053" s="13" t="s">
        <v>98</v>
      </c>
      <c r="F8053" s="17">
        <v>-1137</v>
      </c>
      <c r="G8053" t="str">
        <f>_xlfn.XLOOKUP(tbl_GL[[#This Row],[Account_key]],tbl_COA[Account_key],tbl_COA[Class],"Not Found")</f>
        <v>Liabilities and Owners Equity</v>
      </c>
      <c r="H8053" t="str">
        <f>_xlfn.XLOOKUP(tbl_GL[[#This Row],[Account_key]],tbl_COA[Account_key],tbl_COA[SubClass],"Not Found")</f>
        <v>Liabilities</v>
      </c>
      <c r="I8053" t="str">
        <f>_xlfn.XLOOKUP(tbl_GL[[#This Row],[Account_key]],tbl_COA[Account_key],tbl_COA[SubClass2],"Not Found")</f>
        <v>Current Liabilities</v>
      </c>
      <c r="J8053" t="str">
        <f>_xlfn.XLOOKUP(tbl_GL[[#This Row],[Account_key]],tbl_COA[Account_key],tbl_COA[SubAccount],,0)</f>
        <v>Accrued Expenses</v>
      </c>
      <c r="K8053">
        <f>YEAR(tbl_GL[[#This Row],[Date]])</f>
        <v>2018</v>
      </c>
    </row>
    <row r="8054" spans="1:11" hidden="1" x14ac:dyDescent="0.35">
      <c r="A8054">
        <v>126.1</v>
      </c>
      <c r="B8054" s="24">
        <v>43179</v>
      </c>
      <c r="C8054">
        <v>4</v>
      </c>
      <c r="D8054" s="13">
        <v>260</v>
      </c>
      <c r="E8054" s="13" t="s">
        <v>83</v>
      </c>
      <c r="F8054" s="17">
        <v>617</v>
      </c>
      <c r="G8054" t="str">
        <f>_xlfn.XLOOKUP(tbl_GL[[#This Row],[Account_key]],tbl_COA[Account_key],tbl_COA[Class],"Not Found")</f>
        <v>Operating account</v>
      </c>
      <c r="H8054" t="str">
        <f>_xlfn.XLOOKUP(tbl_GL[[#This Row],[Account_key]],tbl_COA[Account_key],tbl_COA[SubClass],"Not Found")</f>
        <v>Operating Expenses</v>
      </c>
      <c r="I8054" t="str">
        <f>_xlfn.XLOOKUP(tbl_GL[[#This Row],[Account_key]],tbl_COA[Account_key],tbl_COA[SubClass2],"Not Found")</f>
        <v>Marketing</v>
      </c>
      <c r="J8054" t="str">
        <f>_xlfn.XLOOKUP(tbl_GL[[#This Row],[Account_key]],tbl_COA[Account_key],tbl_COA[SubAccount],,0)</f>
        <v>Commissions</v>
      </c>
      <c r="K8054">
        <f>YEAR(tbl_GL[[#This Row],[Date]])</f>
        <v>2018</v>
      </c>
    </row>
    <row r="8055" spans="1:11" hidden="1" x14ac:dyDescent="0.35">
      <c r="A8055">
        <v>126.2</v>
      </c>
      <c r="B8055" s="24">
        <v>43179</v>
      </c>
      <c r="C8055">
        <v>4</v>
      </c>
      <c r="D8055" s="13">
        <v>20</v>
      </c>
      <c r="E8055" s="13" t="s">
        <v>83</v>
      </c>
      <c r="F8055" s="17">
        <v>617</v>
      </c>
      <c r="G8055" t="str">
        <f>_xlfn.XLOOKUP(tbl_GL[[#This Row],[Account_key]],tbl_COA[Account_key],tbl_COA[Class],"Not Found")</f>
        <v>Assets</v>
      </c>
      <c r="H8055" t="str">
        <f>_xlfn.XLOOKUP(tbl_GL[[#This Row],[Account_key]],tbl_COA[Account_key],tbl_COA[SubClass],"Not Found")</f>
        <v>Assets</v>
      </c>
      <c r="I8055" t="str">
        <f>_xlfn.XLOOKUP(tbl_GL[[#This Row],[Account_key]],tbl_COA[Account_key],tbl_COA[SubClass2],"Not Found")</f>
        <v>Current Assets</v>
      </c>
      <c r="J8055" t="str">
        <f>_xlfn.XLOOKUP(tbl_GL[[#This Row],[Account_key]],tbl_COA[Account_key],tbl_COA[SubAccount],,0)</f>
        <v>Cash in hand</v>
      </c>
      <c r="K8055">
        <f>YEAR(tbl_GL[[#This Row],[Date]])</f>
        <v>2018</v>
      </c>
    </row>
    <row r="8056" spans="1:11" hidden="1" x14ac:dyDescent="0.35">
      <c r="A8056">
        <v>127.1</v>
      </c>
      <c r="B8056" s="24">
        <v>43180</v>
      </c>
      <c r="C8056">
        <v>4</v>
      </c>
      <c r="D8056" s="13">
        <v>30</v>
      </c>
      <c r="E8056" s="13" t="s">
        <v>80</v>
      </c>
      <c r="F8056" s="17">
        <v>-6562</v>
      </c>
      <c r="G8056" t="str">
        <f>_xlfn.XLOOKUP(tbl_GL[[#This Row],[Account_key]],tbl_COA[Account_key],tbl_COA[Class],"Not Found")</f>
        <v>Assets</v>
      </c>
      <c r="H8056" t="str">
        <f>_xlfn.XLOOKUP(tbl_GL[[#This Row],[Account_key]],tbl_COA[Account_key],tbl_COA[SubClass],"Not Found")</f>
        <v>Assets</v>
      </c>
      <c r="I8056" t="str">
        <f>_xlfn.XLOOKUP(tbl_GL[[#This Row],[Account_key]],tbl_COA[Account_key],tbl_COA[SubClass2],"Not Found")</f>
        <v>Current Assets</v>
      </c>
      <c r="J8056" t="str">
        <f>_xlfn.XLOOKUP(tbl_GL[[#This Row],[Account_key]],tbl_COA[Account_key],tbl_COA[SubAccount],,0)</f>
        <v>Trade Receivables</v>
      </c>
      <c r="K8056">
        <f>YEAR(tbl_GL[[#This Row],[Date]])</f>
        <v>2018</v>
      </c>
    </row>
    <row r="8057" spans="1:11" hidden="1" x14ac:dyDescent="0.35">
      <c r="A8057">
        <v>127.2</v>
      </c>
      <c r="B8057" s="24">
        <v>43180</v>
      </c>
      <c r="C8057">
        <v>4</v>
      </c>
      <c r="D8057" s="13">
        <v>10</v>
      </c>
      <c r="E8057" s="13" t="s">
        <v>80</v>
      </c>
      <c r="F8057" s="17">
        <v>6562</v>
      </c>
      <c r="G8057" t="str">
        <f>_xlfn.XLOOKUP(tbl_GL[[#This Row],[Account_key]],tbl_COA[Account_key],tbl_COA[Class],"Not Found")</f>
        <v>Assets</v>
      </c>
      <c r="H8057" t="str">
        <f>_xlfn.XLOOKUP(tbl_GL[[#This Row],[Account_key]],tbl_COA[Account_key],tbl_COA[SubClass],"Not Found")</f>
        <v>Assets</v>
      </c>
      <c r="I8057" t="str">
        <f>_xlfn.XLOOKUP(tbl_GL[[#This Row],[Account_key]],tbl_COA[Account_key],tbl_COA[SubClass2],"Not Found")</f>
        <v>Current Assets</v>
      </c>
      <c r="J8057" t="str">
        <f>_xlfn.XLOOKUP(tbl_GL[[#This Row],[Account_key]],tbl_COA[Account_key],tbl_COA[SubAccount],,0)</f>
        <v>Cash at Bank</v>
      </c>
      <c r="K8057">
        <f>YEAR(tbl_GL[[#This Row],[Date]])</f>
        <v>2018</v>
      </c>
    </row>
    <row r="8058" spans="1:11" hidden="1" x14ac:dyDescent="0.35">
      <c r="A8058">
        <v>128.1</v>
      </c>
      <c r="B8058" s="24">
        <v>43181</v>
      </c>
      <c r="C8058">
        <v>4</v>
      </c>
      <c r="D8058" s="13">
        <v>310</v>
      </c>
      <c r="E8058" s="13" t="s">
        <v>99</v>
      </c>
      <c r="F8058" s="17">
        <v>-65</v>
      </c>
      <c r="G8058" t="str">
        <f>_xlfn.XLOOKUP(tbl_GL[[#This Row],[Account_key]],tbl_COA[Account_key],tbl_COA[Class],"Not Found")</f>
        <v>Operating account</v>
      </c>
      <c r="H8058" t="str">
        <f>_xlfn.XLOOKUP(tbl_GL[[#This Row],[Account_key]],tbl_COA[Account_key],tbl_COA[SubClass],"Not Found")</f>
        <v>Operating Expenses</v>
      </c>
      <c r="I8058" t="str">
        <f>_xlfn.XLOOKUP(tbl_GL[[#This Row],[Account_key]],tbl_COA[Account_key],tbl_COA[SubClass2],"Not Found")</f>
        <v>Administration</v>
      </c>
      <c r="J8058" t="str">
        <f>_xlfn.XLOOKUP(tbl_GL[[#This Row],[Account_key]],tbl_COA[Account_key],tbl_COA[SubAccount],,0)</f>
        <v>Office Supplies</v>
      </c>
      <c r="K8058">
        <f>YEAR(tbl_GL[[#This Row],[Date]])</f>
        <v>2018</v>
      </c>
    </row>
    <row r="8059" spans="1:11" hidden="1" x14ac:dyDescent="0.35">
      <c r="A8059">
        <v>128.19999999999999</v>
      </c>
      <c r="B8059" s="24">
        <v>43181</v>
      </c>
      <c r="C8059">
        <v>4</v>
      </c>
      <c r="D8059" s="13">
        <v>20</v>
      </c>
      <c r="E8059" s="13" t="s">
        <v>99</v>
      </c>
      <c r="F8059" s="17">
        <v>-65</v>
      </c>
      <c r="G8059" t="str">
        <f>_xlfn.XLOOKUP(tbl_GL[[#This Row],[Account_key]],tbl_COA[Account_key],tbl_COA[Class],"Not Found")</f>
        <v>Assets</v>
      </c>
      <c r="H8059" t="str">
        <f>_xlfn.XLOOKUP(tbl_GL[[#This Row],[Account_key]],tbl_COA[Account_key],tbl_COA[SubClass],"Not Found")</f>
        <v>Assets</v>
      </c>
      <c r="I8059" t="str">
        <f>_xlfn.XLOOKUP(tbl_GL[[#This Row],[Account_key]],tbl_COA[Account_key],tbl_COA[SubClass2],"Not Found")</f>
        <v>Current Assets</v>
      </c>
      <c r="J8059" t="str">
        <f>_xlfn.XLOOKUP(tbl_GL[[#This Row],[Account_key]],tbl_COA[Account_key],tbl_COA[SubAccount],,0)</f>
        <v>Cash in hand</v>
      </c>
      <c r="K8059">
        <f>YEAR(tbl_GL[[#This Row],[Date]])</f>
        <v>2018</v>
      </c>
    </row>
    <row r="8060" spans="1:11" hidden="1" x14ac:dyDescent="0.35">
      <c r="A8060">
        <v>129.1</v>
      </c>
      <c r="B8060" s="24">
        <v>43181</v>
      </c>
      <c r="C8060">
        <v>4</v>
      </c>
      <c r="D8060" s="13">
        <v>10</v>
      </c>
      <c r="E8060" s="13" t="s">
        <v>98</v>
      </c>
      <c r="F8060" s="17">
        <v>-941</v>
      </c>
      <c r="G8060" t="str">
        <f>_xlfn.XLOOKUP(tbl_GL[[#This Row],[Account_key]],tbl_COA[Account_key],tbl_COA[Class],"Not Found")</f>
        <v>Assets</v>
      </c>
      <c r="H8060" t="str">
        <f>_xlfn.XLOOKUP(tbl_GL[[#This Row],[Account_key]],tbl_COA[Account_key],tbl_COA[SubClass],"Not Found")</f>
        <v>Assets</v>
      </c>
      <c r="I8060" t="str">
        <f>_xlfn.XLOOKUP(tbl_GL[[#This Row],[Account_key]],tbl_COA[Account_key],tbl_COA[SubClass2],"Not Found")</f>
        <v>Current Assets</v>
      </c>
      <c r="J8060" t="str">
        <f>_xlfn.XLOOKUP(tbl_GL[[#This Row],[Account_key]],tbl_COA[Account_key],tbl_COA[SubAccount],,0)</f>
        <v>Cash at Bank</v>
      </c>
      <c r="K8060">
        <f>YEAR(tbl_GL[[#This Row],[Date]])</f>
        <v>2018</v>
      </c>
    </row>
    <row r="8061" spans="1:11" hidden="1" x14ac:dyDescent="0.35">
      <c r="A8061">
        <v>129.19999999999999</v>
      </c>
      <c r="B8061" s="24">
        <v>43181</v>
      </c>
      <c r="C8061">
        <v>4</v>
      </c>
      <c r="D8061" s="13">
        <v>120</v>
      </c>
      <c r="E8061" s="13" t="s">
        <v>98</v>
      </c>
      <c r="F8061" s="17">
        <v>-941</v>
      </c>
      <c r="G8061" t="str">
        <f>_xlfn.XLOOKUP(tbl_GL[[#This Row],[Account_key]],tbl_COA[Account_key],tbl_COA[Class],"Not Found")</f>
        <v>Liabilities and Owners Equity</v>
      </c>
      <c r="H8061" t="str">
        <f>_xlfn.XLOOKUP(tbl_GL[[#This Row],[Account_key]],tbl_COA[Account_key],tbl_COA[SubClass],"Not Found")</f>
        <v>Liabilities</v>
      </c>
      <c r="I8061" t="str">
        <f>_xlfn.XLOOKUP(tbl_GL[[#This Row],[Account_key]],tbl_COA[Account_key],tbl_COA[SubClass2],"Not Found")</f>
        <v>Current Liabilities</v>
      </c>
      <c r="J8061" t="str">
        <f>_xlfn.XLOOKUP(tbl_GL[[#This Row],[Account_key]],tbl_COA[Account_key],tbl_COA[SubAccount],,0)</f>
        <v>Accrued Expenses</v>
      </c>
      <c r="K8061">
        <f>YEAR(tbl_GL[[#This Row],[Date]])</f>
        <v>2018</v>
      </c>
    </row>
    <row r="8062" spans="1:11" hidden="1" x14ac:dyDescent="0.35">
      <c r="A8062">
        <v>130.1</v>
      </c>
      <c r="B8062" s="24">
        <v>43182</v>
      </c>
      <c r="C8062">
        <v>4</v>
      </c>
      <c r="D8062" s="13">
        <v>330</v>
      </c>
      <c r="E8062" s="13" t="s">
        <v>97</v>
      </c>
      <c r="F8062" s="17">
        <v>-1725</v>
      </c>
      <c r="G8062" t="str">
        <f>_xlfn.XLOOKUP(tbl_GL[[#This Row],[Account_key]],tbl_COA[Account_key],tbl_COA[Class],"Not Found")</f>
        <v>Operating account</v>
      </c>
      <c r="H8062" t="str">
        <f>_xlfn.XLOOKUP(tbl_GL[[#This Row],[Account_key]],tbl_COA[Account_key],tbl_COA[SubClass],"Not Found")</f>
        <v>Operating Expenses</v>
      </c>
      <c r="I8062" t="str">
        <f>_xlfn.XLOOKUP(tbl_GL[[#This Row],[Account_key]],tbl_COA[Account_key],tbl_COA[SubClass2],"Not Found")</f>
        <v>Administration</v>
      </c>
      <c r="J8062" t="str">
        <f>_xlfn.XLOOKUP(tbl_GL[[#This Row],[Account_key]],tbl_COA[Account_key],tbl_COA[SubAccount],,0)</f>
        <v>Telephone</v>
      </c>
      <c r="K8062">
        <f>YEAR(tbl_GL[[#This Row],[Date]])</f>
        <v>2018</v>
      </c>
    </row>
    <row r="8063" spans="1:11" hidden="1" x14ac:dyDescent="0.35">
      <c r="A8063">
        <v>130.19999999999999</v>
      </c>
      <c r="B8063" s="24">
        <v>43182</v>
      </c>
      <c r="C8063">
        <v>4</v>
      </c>
      <c r="D8063" s="13">
        <v>120</v>
      </c>
      <c r="E8063" s="13" t="s">
        <v>97</v>
      </c>
      <c r="F8063" s="17">
        <v>1725</v>
      </c>
      <c r="G8063" t="str">
        <f>_xlfn.XLOOKUP(tbl_GL[[#This Row],[Account_key]],tbl_COA[Account_key],tbl_COA[Class],"Not Found")</f>
        <v>Liabilities and Owners Equity</v>
      </c>
      <c r="H8063" t="str">
        <f>_xlfn.XLOOKUP(tbl_GL[[#This Row],[Account_key]],tbl_COA[Account_key],tbl_COA[SubClass],"Not Found")</f>
        <v>Liabilities</v>
      </c>
      <c r="I8063" t="str">
        <f>_xlfn.XLOOKUP(tbl_GL[[#This Row],[Account_key]],tbl_COA[Account_key],tbl_COA[SubClass2],"Not Found")</f>
        <v>Current Liabilities</v>
      </c>
      <c r="J8063" t="str">
        <f>_xlfn.XLOOKUP(tbl_GL[[#This Row],[Account_key]],tbl_COA[Account_key],tbl_COA[SubAccount],,0)</f>
        <v>Accrued Expenses</v>
      </c>
      <c r="K8063">
        <f>YEAR(tbl_GL[[#This Row],[Date]])</f>
        <v>2018</v>
      </c>
    </row>
    <row r="8064" spans="1:11" hidden="1" x14ac:dyDescent="0.35">
      <c r="A8064">
        <v>131.1</v>
      </c>
      <c r="B8064" s="24">
        <v>43185</v>
      </c>
      <c r="C8064">
        <v>4</v>
      </c>
      <c r="D8064" s="13">
        <v>230</v>
      </c>
      <c r="E8064" s="13" t="s">
        <v>4</v>
      </c>
      <c r="F8064" s="17">
        <v>-676</v>
      </c>
      <c r="G8064" t="str">
        <f>_xlfn.XLOOKUP(tbl_GL[[#This Row],[Account_key]],tbl_COA[Account_key],tbl_COA[Class],"Not Found")</f>
        <v>Trading account</v>
      </c>
      <c r="H8064" t="str">
        <f>_xlfn.XLOOKUP(tbl_GL[[#This Row],[Account_key]],tbl_COA[Account_key],tbl_COA[SubClass],"Not Found")</f>
        <v>Cost of Sales</v>
      </c>
      <c r="I8064" t="str">
        <f>_xlfn.XLOOKUP(tbl_GL[[#This Row],[Account_key]],tbl_COA[Account_key],tbl_COA[SubClass2],"Not Found")</f>
        <v>Cost of Sales</v>
      </c>
      <c r="J8064" t="str">
        <f>_xlfn.XLOOKUP(tbl_GL[[#This Row],[Account_key]],tbl_COA[Account_key],tbl_COA[SubAccount],,0)</f>
        <v>Cost of Sales</v>
      </c>
      <c r="K8064">
        <f>YEAR(tbl_GL[[#This Row],[Date]])</f>
        <v>2018</v>
      </c>
    </row>
    <row r="8065" spans="1:11" hidden="1" x14ac:dyDescent="0.35">
      <c r="A8065">
        <v>131.19999999999999</v>
      </c>
      <c r="B8065" s="24">
        <v>43185</v>
      </c>
      <c r="C8065">
        <v>4</v>
      </c>
      <c r="D8065" s="13">
        <v>60</v>
      </c>
      <c r="E8065" s="13" t="s">
        <v>4</v>
      </c>
      <c r="F8065" s="17">
        <v>-676</v>
      </c>
      <c r="G8065" t="str">
        <f>_xlfn.XLOOKUP(tbl_GL[[#This Row],[Account_key]],tbl_COA[Account_key],tbl_COA[Class],"Not Found")</f>
        <v>Assets</v>
      </c>
      <c r="H8065" t="str">
        <f>_xlfn.XLOOKUP(tbl_GL[[#This Row],[Account_key]],tbl_COA[Account_key],tbl_COA[SubClass],"Not Found")</f>
        <v>Assets</v>
      </c>
      <c r="I8065" t="str">
        <f>_xlfn.XLOOKUP(tbl_GL[[#This Row],[Account_key]],tbl_COA[Account_key],tbl_COA[SubClass2],"Not Found")</f>
        <v>Current Assets</v>
      </c>
      <c r="J8065" t="str">
        <f>_xlfn.XLOOKUP(tbl_GL[[#This Row],[Account_key]],tbl_COA[Account_key],tbl_COA[SubAccount],,0)</f>
        <v>Inventory</v>
      </c>
      <c r="K8065">
        <f>YEAR(tbl_GL[[#This Row],[Date]])</f>
        <v>2018</v>
      </c>
    </row>
    <row r="8066" spans="1:11" hidden="1" x14ac:dyDescent="0.35">
      <c r="A8066">
        <v>132.1</v>
      </c>
      <c r="B8066" s="24">
        <v>43185</v>
      </c>
      <c r="C8066">
        <v>4</v>
      </c>
      <c r="D8066" s="13">
        <v>210</v>
      </c>
      <c r="E8066" s="13" t="s">
        <v>7</v>
      </c>
      <c r="F8066" s="17">
        <v>1662</v>
      </c>
      <c r="G8066" t="str">
        <f>_xlfn.XLOOKUP(tbl_GL[[#This Row],[Account_key]],tbl_COA[Account_key],tbl_COA[Class],"Not Found")</f>
        <v>Trading account</v>
      </c>
      <c r="H8066" t="str">
        <f>_xlfn.XLOOKUP(tbl_GL[[#This Row],[Account_key]],tbl_COA[Account_key],tbl_COA[SubClass],"Not Found")</f>
        <v>Sales</v>
      </c>
      <c r="I8066" t="str">
        <f>_xlfn.XLOOKUP(tbl_GL[[#This Row],[Account_key]],tbl_COA[Account_key],tbl_COA[SubClass2],"Not Found")</f>
        <v>Sales</v>
      </c>
      <c r="J8066" t="str">
        <f>_xlfn.XLOOKUP(tbl_GL[[#This Row],[Account_key]],tbl_COA[Account_key],tbl_COA[SubAccount],,0)</f>
        <v>Sales</v>
      </c>
      <c r="K8066">
        <f>YEAR(tbl_GL[[#This Row],[Date]])</f>
        <v>2018</v>
      </c>
    </row>
    <row r="8067" spans="1:11" hidden="1" x14ac:dyDescent="0.35">
      <c r="A8067">
        <v>132.19999999999999</v>
      </c>
      <c r="B8067" s="24">
        <v>43185</v>
      </c>
      <c r="C8067">
        <v>4</v>
      </c>
      <c r="D8067" s="13">
        <v>10</v>
      </c>
      <c r="E8067" s="13" t="s">
        <v>7</v>
      </c>
      <c r="F8067" s="17">
        <v>1662</v>
      </c>
      <c r="G8067" t="str">
        <f>_xlfn.XLOOKUP(tbl_GL[[#This Row],[Account_key]],tbl_COA[Account_key],tbl_COA[Class],"Not Found")</f>
        <v>Assets</v>
      </c>
      <c r="H8067" t="str">
        <f>_xlfn.XLOOKUP(tbl_GL[[#This Row],[Account_key]],tbl_COA[Account_key],tbl_COA[SubClass],"Not Found")</f>
        <v>Assets</v>
      </c>
      <c r="I8067" t="str">
        <f>_xlfn.XLOOKUP(tbl_GL[[#This Row],[Account_key]],tbl_COA[Account_key],tbl_COA[SubClass2],"Not Found")</f>
        <v>Current Assets</v>
      </c>
      <c r="J8067" t="str">
        <f>_xlfn.XLOOKUP(tbl_GL[[#This Row],[Account_key]],tbl_COA[Account_key],tbl_COA[SubAccount],,0)</f>
        <v>Cash at Bank</v>
      </c>
      <c r="K8067">
        <f>YEAR(tbl_GL[[#This Row],[Date]])</f>
        <v>2018</v>
      </c>
    </row>
    <row r="8068" spans="1:11" hidden="1" x14ac:dyDescent="0.35">
      <c r="A8068">
        <v>133.1</v>
      </c>
      <c r="B8068" s="24">
        <v>43185</v>
      </c>
      <c r="C8068">
        <v>4</v>
      </c>
      <c r="D8068" s="13">
        <v>230</v>
      </c>
      <c r="E8068" s="13" t="s">
        <v>4</v>
      </c>
      <c r="F8068" s="17">
        <v>-2655</v>
      </c>
      <c r="G8068" t="str">
        <f>_xlfn.XLOOKUP(tbl_GL[[#This Row],[Account_key]],tbl_COA[Account_key],tbl_COA[Class],"Not Found")</f>
        <v>Trading account</v>
      </c>
      <c r="H8068" t="str">
        <f>_xlfn.XLOOKUP(tbl_GL[[#This Row],[Account_key]],tbl_COA[Account_key],tbl_COA[SubClass],"Not Found")</f>
        <v>Cost of Sales</v>
      </c>
      <c r="I8068" t="str">
        <f>_xlfn.XLOOKUP(tbl_GL[[#This Row],[Account_key]],tbl_COA[Account_key],tbl_COA[SubClass2],"Not Found")</f>
        <v>Cost of Sales</v>
      </c>
      <c r="J8068" t="str">
        <f>_xlfn.XLOOKUP(tbl_GL[[#This Row],[Account_key]],tbl_COA[Account_key],tbl_COA[SubAccount],,0)</f>
        <v>Cost of Sales</v>
      </c>
      <c r="K8068">
        <f>YEAR(tbl_GL[[#This Row],[Date]])</f>
        <v>2018</v>
      </c>
    </row>
    <row r="8069" spans="1:11" hidden="1" x14ac:dyDescent="0.35">
      <c r="A8069">
        <v>133.19999999999999</v>
      </c>
      <c r="B8069" s="24">
        <v>43185</v>
      </c>
      <c r="C8069">
        <v>4</v>
      </c>
      <c r="D8069" s="13">
        <v>60</v>
      </c>
      <c r="E8069" s="13" t="s">
        <v>4</v>
      </c>
      <c r="F8069" s="17">
        <v>-2655</v>
      </c>
      <c r="G8069" t="str">
        <f>_xlfn.XLOOKUP(tbl_GL[[#This Row],[Account_key]],tbl_COA[Account_key],tbl_COA[Class],"Not Found")</f>
        <v>Assets</v>
      </c>
      <c r="H8069" t="str">
        <f>_xlfn.XLOOKUP(tbl_GL[[#This Row],[Account_key]],tbl_COA[Account_key],tbl_COA[SubClass],"Not Found")</f>
        <v>Assets</v>
      </c>
      <c r="I8069" t="str">
        <f>_xlfn.XLOOKUP(tbl_GL[[#This Row],[Account_key]],tbl_COA[Account_key],tbl_COA[SubClass2],"Not Found")</f>
        <v>Current Assets</v>
      </c>
      <c r="J8069" t="str">
        <f>_xlfn.XLOOKUP(tbl_GL[[#This Row],[Account_key]],tbl_COA[Account_key],tbl_COA[SubAccount],,0)</f>
        <v>Inventory</v>
      </c>
      <c r="K8069">
        <f>YEAR(tbl_GL[[#This Row],[Date]])</f>
        <v>2018</v>
      </c>
    </row>
    <row r="8070" spans="1:11" hidden="1" x14ac:dyDescent="0.35">
      <c r="A8070">
        <v>134.1</v>
      </c>
      <c r="B8070" s="24">
        <v>43185</v>
      </c>
      <c r="C8070">
        <v>4</v>
      </c>
      <c r="D8070" s="13">
        <v>210</v>
      </c>
      <c r="E8070" s="13" t="s">
        <v>8</v>
      </c>
      <c r="F8070" s="17">
        <v>6986</v>
      </c>
      <c r="G8070" t="str">
        <f>_xlfn.XLOOKUP(tbl_GL[[#This Row],[Account_key]],tbl_COA[Account_key],tbl_COA[Class],"Not Found")</f>
        <v>Trading account</v>
      </c>
      <c r="H8070" t="str">
        <f>_xlfn.XLOOKUP(tbl_GL[[#This Row],[Account_key]],tbl_COA[Account_key],tbl_COA[SubClass],"Not Found")</f>
        <v>Sales</v>
      </c>
      <c r="I8070" t="str">
        <f>_xlfn.XLOOKUP(tbl_GL[[#This Row],[Account_key]],tbl_COA[Account_key],tbl_COA[SubClass2],"Not Found")</f>
        <v>Sales</v>
      </c>
      <c r="J8070" t="str">
        <f>_xlfn.XLOOKUP(tbl_GL[[#This Row],[Account_key]],tbl_COA[Account_key],tbl_COA[SubAccount],,0)</f>
        <v>Sales</v>
      </c>
      <c r="K8070">
        <f>YEAR(tbl_GL[[#This Row],[Date]])</f>
        <v>2018</v>
      </c>
    </row>
    <row r="8071" spans="1:11" hidden="1" x14ac:dyDescent="0.35">
      <c r="A8071">
        <v>134.19999999999999</v>
      </c>
      <c r="B8071" s="24">
        <v>43185</v>
      </c>
      <c r="C8071">
        <v>4</v>
      </c>
      <c r="D8071" s="13">
        <v>30</v>
      </c>
      <c r="E8071" s="13" t="s">
        <v>8</v>
      </c>
      <c r="F8071" s="17">
        <v>6986</v>
      </c>
      <c r="G8071" t="str">
        <f>_xlfn.XLOOKUP(tbl_GL[[#This Row],[Account_key]],tbl_COA[Account_key],tbl_COA[Class],"Not Found")</f>
        <v>Assets</v>
      </c>
      <c r="H8071" t="str">
        <f>_xlfn.XLOOKUP(tbl_GL[[#This Row],[Account_key]],tbl_COA[Account_key],tbl_COA[SubClass],"Not Found")</f>
        <v>Assets</v>
      </c>
      <c r="I8071" t="str">
        <f>_xlfn.XLOOKUP(tbl_GL[[#This Row],[Account_key]],tbl_COA[Account_key],tbl_COA[SubClass2],"Not Found")</f>
        <v>Current Assets</v>
      </c>
      <c r="J8071" t="str">
        <f>_xlfn.XLOOKUP(tbl_GL[[#This Row],[Account_key]],tbl_COA[Account_key],tbl_COA[SubAccount],,0)</f>
        <v>Trade Receivables</v>
      </c>
      <c r="K8071">
        <f>YEAR(tbl_GL[[#This Row],[Date]])</f>
        <v>2018</v>
      </c>
    </row>
    <row r="8072" spans="1:11" hidden="1" x14ac:dyDescent="0.35">
      <c r="A8072">
        <v>135.1</v>
      </c>
      <c r="B8072" s="24">
        <v>43186</v>
      </c>
      <c r="C8072">
        <v>4</v>
      </c>
      <c r="D8072" s="13">
        <v>300</v>
      </c>
      <c r="E8072" s="13" t="s">
        <v>97</v>
      </c>
      <c r="F8072" s="17">
        <v>-1676</v>
      </c>
      <c r="G8072" t="str">
        <f>_xlfn.XLOOKUP(tbl_GL[[#This Row],[Account_key]],tbl_COA[Account_key],tbl_COA[Class],"Not Found")</f>
        <v>Operating account</v>
      </c>
      <c r="H8072" t="str">
        <f>_xlfn.XLOOKUP(tbl_GL[[#This Row],[Account_key]],tbl_COA[Account_key],tbl_COA[SubClass],"Not Found")</f>
        <v>Operating Expenses</v>
      </c>
      <c r="I8072" t="str">
        <f>_xlfn.XLOOKUP(tbl_GL[[#This Row],[Account_key]],tbl_COA[Account_key],tbl_COA[SubClass2],"Not Found")</f>
        <v>Administration</v>
      </c>
      <c r="J8072" t="str">
        <f>_xlfn.XLOOKUP(tbl_GL[[#This Row],[Account_key]],tbl_COA[Account_key],tbl_COA[SubAccount],,0)</f>
        <v>Entertainment</v>
      </c>
      <c r="K8072">
        <f>YEAR(tbl_GL[[#This Row],[Date]])</f>
        <v>2018</v>
      </c>
    </row>
    <row r="8073" spans="1:11" hidden="1" x14ac:dyDescent="0.35">
      <c r="A8073">
        <v>135.19999999999999</v>
      </c>
      <c r="B8073" s="24">
        <v>43186</v>
      </c>
      <c r="C8073">
        <v>4</v>
      </c>
      <c r="D8073" s="13">
        <v>120</v>
      </c>
      <c r="E8073" s="13" t="s">
        <v>97</v>
      </c>
      <c r="F8073" s="17">
        <v>1676</v>
      </c>
      <c r="G8073" t="str">
        <f>_xlfn.XLOOKUP(tbl_GL[[#This Row],[Account_key]],tbl_COA[Account_key],tbl_COA[Class],"Not Found")</f>
        <v>Liabilities and Owners Equity</v>
      </c>
      <c r="H8073" t="str">
        <f>_xlfn.XLOOKUP(tbl_GL[[#This Row],[Account_key]],tbl_COA[Account_key],tbl_COA[SubClass],"Not Found")</f>
        <v>Liabilities</v>
      </c>
      <c r="I8073" t="str">
        <f>_xlfn.XLOOKUP(tbl_GL[[#This Row],[Account_key]],tbl_COA[Account_key],tbl_COA[SubClass2],"Not Found")</f>
        <v>Current Liabilities</v>
      </c>
      <c r="J8073" t="str">
        <f>_xlfn.XLOOKUP(tbl_GL[[#This Row],[Account_key]],tbl_COA[Account_key],tbl_COA[SubAccount],,0)</f>
        <v>Accrued Expenses</v>
      </c>
      <c r="K8073">
        <f>YEAR(tbl_GL[[#This Row],[Date]])</f>
        <v>2018</v>
      </c>
    </row>
    <row r="8074" spans="1:11" hidden="1" x14ac:dyDescent="0.35">
      <c r="A8074">
        <v>136.1</v>
      </c>
      <c r="B8074" s="24">
        <v>43189</v>
      </c>
      <c r="C8074">
        <v>4</v>
      </c>
      <c r="D8074" s="13">
        <v>350</v>
      </c>
      <c r="E8074" s="13" t="s">
        <v>97</v>
      </c>
      <c r="F8074" s="17">
        <v>-1371</v>
      </c>
      <c r="G8074" t="str">
        <f>_xlfn.XLOOKUP(tbl_GL[[#This Row],[Account_key]],tbl_COA[Account_key],tbl_COA[Class],"Not Found")</f>
        <v>Operating account</v>
      </c>
      <c r="H8074" t="str">
        <f>_xlfn.XLOOKUP(tbl_GL[[#This Row],[Account_key]],tbl_COA[Account_key],tbl_COA[SubClass],"Not Found")</f>
        <v>Operating Expenses</v>
      </c>
      <c r="I8074" t="str">
        <f>_xlfn.XLOOKUP(tbl_GL[[#This Row],[Account_key]],tbl_COA[Account_key],tbl_COA[SubClass2],"Not Found")</f>
        <v>Administration</v>
      </c>
      <c r="J8074" t="str">
        <f>_xlfn.XLOOKUP(tbl_GL[[#This Row],[Account_key]],tbl_COA[Account_key],tbl_COA[SubAccount],,0)</f>
        <v>Other Expenses</v>
      </c>
      <c r="K8074">
        <f>YEAR(tbl_GL[[#This Row],[Date]])</f>
        <v>2018</v>
      </c>
    </row>
    <row r="8075" spans="1:11" hidden="1" x14ac:dyDescent="0.35">
      <c r="A8075">
        <v>136.19999999999999</v>
      </c>
      <c r="B8075" s="24">
        <v>43189</v>
      </c>
      <c r="C8075">
        <v>4</v>
      </c>
      <c r="D8075" s="13">
        <v>120</v>
      </c>
      <c r="E8075" s="13" t="s">
        <v>97</v>
      </c>
      <c r="F8075" s="17">
        <v>1371</v>
      </c>
      <c r="G8075" t="str">
        <f>_xlfn.XLOOKUP(tbl_GL[[#This Row],[Account_key]],tbl_COA[Account_key],tbl_COA[Class],"Not Found")</f>
        <v>Liabilities and Owners Equity</v>
      </c>
      <c r="H8075" t="str">
        <f>_xlfn.XLOOKUP(tbl_GL[[#This Row],[Account_key]],tbl_COA[Account_key],tbl_COA[SubClass],"Not Found")</f>
        <v>Liabilities</v>
      </c>
      <c r="I8075" t="str">
        <f>_xlfn.XLOOKUP(tbl_GL[[#This Row],[Account_key]],tbl_COA[Account_key],tbl_COA[SubClass2],"Not Found")</f>
        <v>Current Liabilities</v>
      </c>
      <c r="J8075" t="str">
        <f>_xlfn.XLOOKUP(tbl_GL[[#This Row],[Account_key]],tbl_COA[Account_key],tbl_COA[SubAccount],,0)</f>
        <v>Accrued Expenses</v>
      </c>
      <c r="K8075">
        <f>YEAR(tbl_GL[[#This Row],[Date]])</f>
        <v>2018</v>
      </c>
    </row>
    <row r="8076" spans="1:11" hidden="1" x14ac:dyDescent="0.35">
      <c r="A8076">
        <v>137.1</v>
      </c>
      <c r="B8076" s="24">
        <v>43190</v>
      </c>
      <c r="C8076">
        <v>4</v>
      </c>
      <c r="D8076" s="13">
        <v>10</v>
      </c>
      <c r="E8076" s="13" t="s">
        <v>110</v>
      </c>
      <c r="F8076" s="17">
        <v>49</v>
      </c>
      <c r="G8076" t="str">
        <f>_xlfn.XLOOKUP(tbl_GL[[#This Row],[Account_key]],tbl_COA[Account_key],tbl_COA[Class],"Not Found")</f>
        <v>Assets</v>
      </c>
      <c r="H8076" t="str">
        <f>_xlfn.XLOOKUP(tbl_GL[[#This Row],[Account_key]],tbl_COA[Account_key],tbl_COA[SubClass],"Not Found")</f>
        <v>Assets</v>
      </c>
      <c r="I8076" t="str">
        <f>_xlfn.XLOOKUP(tbl_GL[[#This Row],[Account_key]],tbl_COA[Account_key],tbl_COA[SubClass2],"Not Found")</f>
        <v>Current Assets</v>
      </c>
      <c r="J8076" t="str">
        <f>_xlfn.XLOOKUP(tbl_GL[[#This Row],[Account_key]],tbl_COA[Account_key],tbl_COA[SubAccount],,0)</f>
        <v>Cash at Bank</v>
      </c>
      <c r="K8076">
        <f>YEAR(tbl_GL[[#This Row],[Date]])</f>
        <v>2018</v>
      </c>
    </row>
    <row r="8077" spans="1:11" hidden="1" x14ac:dyDescent="0.35">
      <c r="A8077">
        <v>137.19999999999999</v>
      </c>
      <c r="B8077" s="24">
        <v>43190</v>
      </c>
      <c r="C8077">
        <v>4</v>
      </c>
      <c r="D8077" s="13">
        <v>430</v>
      </c>
      <c r="E8077" s="13" t="s">
        <v>110</v>
      </c>
      <c r="F8077" s="17">
        <v>49</v>
      </c>
      <c r="G8077" t="str">
        <f>_xlfn.XLOOKUP(tbl_GL[[#This Row],[Account_key]],tbl_COA[Account_key],tbl_COA[Class],"Not Found")</f>
        <v>Non-operating</v>
      </c>
      <c r="H8077" t="str">
        <f>_xlfn.XLOOKUP(tbl_GL[[#This Row],[Account_key]],tbl_COA[Account_key],tbl_COA[SubClass],"Not Found")</f>
        <v>Exchange Loss/Gain</v>
      </c>
      <c r="I8077" t="str">
        <f>_xlfn.XLOOKUP(tbl_GL[[#This Row],[Account_key]],tbl_COA[Account_key],tbl_COA[SubClass2],"Not Found")</f>
        <v>Exchange Loss/Gain</v>
      </c>
      <c r="J8077" t="str">
        <f>_xlfn.XLOOKUP(tbl_GL[[#This Row],[Account_key]],tbl_COA[Account_key],tbl_COA[SubAccount],,0)</f>
        <v>Exchange Loss/Gain</v>
      </c>
      <c r="K8077">
        <f>YEAR(tbl_GL[[#This Row],[Date]])</f>
        <v>2018</v>
      </c>
    </row>
    <row r="8078" spans="1:11" hidden="1" x14ac:dyDescent="0.35">
      <c r="A8078">
        <v>138.1</v>
      </c>
      <c r="B8078" s="24">
        <v>43190</v>
      </c>
      <c r="C8078">
        <v>4</v>
      </c>
      <c r="D8078" s="13">
        <v>440</v>
      </c>
      <c r="E8078" s="13" t="s">
        <v>112</v>
      </c>
      <c r="F8078" s="17">
        <v>-180</v>
      </c>
      <c r="G8078" t="str">
        <f>_xlfn.XLOOKUP(tbl_GL[[#This Row],[Account_key]],tbl_COA[Account_key],tbl_COA[Class],"Not Found")</f>
        <v>Interest &amp; Tax</v>
      </c>
      <c r="H8078" t="str">
        <f>_xlfn.XLOOKUP(tbl_GL[[#This Row],[Account_key]],tbl_COA[Account_key],tbl_COA[SubClass],"Not Found")</f>
        <v>Interest Expense</v>
      </c>
      <c r="I8078" t="str">
        <f>_xlfn.XLOOKUP(tbl_GL[[#This Row],[Account_key]],tbl_COA[Account_key],tbl_COA[SubClass2],"Not Found")</f>
        <v>Interest Expense</v>
      </c>
      <c r="J8078" t="str">
        <f>_xlfn.XLOOKUP(tbl_GL[[#This Row],[Account_key]],tbl_COA[Account_key],tbl_COA[SubAccount],,0)</f>
        <v>Interest Expense</v>
      </c>
      <c r="K8078">
        <f>YEAR(tbl_GL[[#This Row],[Date]])</f>
        <v>2018</v>
      </c>
    </row>
    <row r="8079" spans="1:11" hidden="1" x14ac:dyDescent="0.35">
      <c r="A8079">
        <v>138.19999999999999</v>
      </c>
      <c r="B8079" s="24">
        <v>43190</v>
      </c>
      <c r="C8079">
        <v>4</v>
      </c>
      <c r="D8079" s="13">
        <v>121</v>
      </c>
      <c r="E8079" s="13" t="s">
        <v>112</v>
      </c>
      <c r="F8079" s="17">
        <v>180</v>
      </c>
      <c r="G8079" t="str">
        <f>_xlfn.XLOOKUP(tbl_GL[[#This Row],[Account_key]],tbl_COA[Account_key],tbl_COA[Class],"Not Found")</f>
        <v>Liabilities and Owners Equity</v>
      </c>
      <c r="H8079" t="str">
        <f>_xlfn.XLOOKUP(tbl_GL[[#This Row],[Account_key]],tbl_COA[Account_key],tbl_COA[SubClass],"Not Found")</f>
        <v>Liabilities</v>
      </c>
      <c r="I8079" t="str">
        <f>_xlfn.XLOOKUP(tbl_GL[[#This Row],[Account_key]],tbl_COA[Account_key],tbl_COA[SubClass2],"Not Found")</f>
        <v>Current Liabilities</v>
      </c>
      <c r="J8079" t="str">
        <f>_xlfn.XLOOKUP(tbl_GL[[#This Row],[Account_key]],tbl_COA[Account_key],tbl_COA[SubAccount],,0)</f>
        <v>Interest Payable</v>
      </c>
      <c r="K8079">
        <f>YEAR(tbl_GL[[#This Row],[Date]])</f>
        <v>2018</v>
      </c>
    </row>
    <row r="8080" spans="1:11" hidden="1" x14ac:dyDescent="0.35">
      <c r="A8080">
        <v>139.1</v>
      </c>
      <c r="B8080" s="24">
        <v>43190</v>
      </c>
      <c r="C8080">
        <v>4</v>
      </c>
      <c r="D8080" s="13">
        <v>10</v>
      </c>
      <c r="E8080" s="13" t="s">
        <v>113</v>
      </c>
      <c r="F8080" s="17">
        <v>214</v>
      </c>
      <c r="G8080" t="str">
        <f>_xlfn.XLOOKUP(tbl_GL[[#This Row],[Account_key]],tbl_COA[Account_key],tbl_COA[Class],"Not Found")</f>
        <v>Assets</v>
      </c>
      <c r="H8080" t="str">
        <f>_xlfn.XLOOKUP(tbl_GL[[#This Row],[Account_key]],tbl_COA[Account_key],tbl_COA[SubClass],"Not Found")</f>
        <v>Assets</v>
      </c>
      <c r="I8080" t="str">
        <f>_xlfn.XLOOKUP(tbl_GL[[#This Row],[Account_key]],tbl_COA[Account_key],tbl_COA[SubClass2],"Not Found")</f>
        <v>Current Assets</v>
      </c>
      <c r="J8080" t="str">
        <f>_xlfn.XLOOKUP(tbl_GL[[#This Row],[Account_key]],tbl_COA[Account_key],tbl_COA[SubAccount],,0)</f>
        <v>Cash at Bank</v>
      </c>
      <c r="K8080">
        <f>YEAR(tbl_GL[[#This Row],[Date]])</f>
        <v>2018</v>
      </c>
    </row>
    <row r="8081" spans="1:11" hidden="1" x14ac:dyDescent="0.35">
      <c r="A8081">
        <v>139.19999999999999</v>
      </c>
      <c r="B8081" s="24">
        <v>43190</v>
      </c>
      <c r="C8081">
        <v>4</v>
      </c>
      <c r="D8081" s="13">
        <v>410</v>
      </c>
      <c r="E8081" s="13" t="s">
        <v>113</v>
      </c>
      <c r="F8081" s="17">
        <v>214</v>
      </c>
      <c r="G8081" t="str">
        <f>_xlfn.XLOOKUP(tbl_GL[[#This Row],[Account_key]],tbl_COA[Account_key],tbl_COA[Class],"Not Found")</f>
        <v>Non-operating</v>
      </c>
      <c r="H8081" t="str">
        <f>_xlfn.XLOOKUP(tbl_GL[[#This Row],[Account_key]],tbl_COA[Account_key],tbl_COA[SubClass],"Not Found")</f>
        <v>Interest Income</v>
      </c>
      <c r="I8081" t="str">
        <f>_xlfn.XLOOKUP(tbl_GL[[#This Row],[Account_key]],tbl_COA[Account_key],tbl_COA[SubClass2],"Not Found")</f>
        <v>Interest Income</v>
      </c>
      <c r="J8081" t="str">
        <f>_xlfn.XLOOKUP(tbl_GL[[#This Row],[Account_key]],tbl_COA[Account_key],tbl_COA[SubAccount],,0)</f>
        <v>Interest Income</v>
      </c>
      <c r="K8081">
        <f>YEAR(tbl_GL[[#This Row],[Date]])</f>
        <v>2018</v>
      </c>
    </row>
    <row r="8082" spans="1:11" hidden="1" x14ac:dyDescent="0.35">
      <c r="A8082">
        <v>140.1</v>
      </c>
      <c r="B8082" s="24">
        <v>43190</v>
      </c>
      <c r="C8082">
        <v>4</v>
      </c>
      <c r="D8082" s="13">
        <v>400</v>
      </c>
      <c r="E8082" s="13" t="s">
        <v>104</v>
      </c>
      <c r="F8082" s="17">
        <v>-225</v>
      </c>
      <c r="G8082" t="str">
        <f>_xlfn.XLOOKUP(tbl_GL[[#This Row],[Account_key]],tbl_COA[Account_key],tbl_COA[Class],"Not Found")</f>
        <v>Operating account</v>
      </c>
      <c r="H8082" t="str">
        <f>_xlfn.XLOOKUP(tbl_GL[[#This Row],[Account_key]],tbl_COA[Account_key],tbl_COA[SubClass],"Not Found")</f>
        <v>Depreciation &amp; Amortization</v>
      </c>
      <c r="I8082" t="str">
        <f>_xlfn.XLOOKUP(tbl_GL[[#This Row],[Account_key]],tbl_COA[Account_key],tbl_COA[SubClass2],"Not Found")</f>
        <v>Amortization</v>
      </c>
      <c r="J8082" t="str">
        <f>_xlfn.XLOOKUP(tbl_GL[[#This Row],[Account_key]],tbl_COA[Account_key],tbl_COA[SubAccount],,0)</f>
        <v>Amortization of Intangible Assets</v>
      </c>
      <c r="K8082">
        <f>YEAR(tbl_GL[[#This Row],[Date]])</f>
        <v>2018</v>
      </c>
    </row>
    <row r="8083" spans="1:11" hidden="1" x14ac:dyDescent="0.35">
      <c r="A8083">
        <v>140.19999999999999</v>
      </c>
      <c r="B8083" s="24">
        <v>43190</v>
      </c>
      <c r="C8083">
        <v>4</v>
      </c>
      <c r="D8083" s="13">
        <v>100</v>
      </c>
      <c r="E8083" s="13" t="s">
        <v>104</v>
      </c>
      <c r="F8083" s="17">
        <v>-225</v>
      </c>
      <c r="G8083" t="str">
        <f>_xlfn.XLOOKUP(tbl_GL[[#This Row],[Account_key]],tbl_COA[Account_key],tbl_COA[Class],"Not Found")</f>
        <v>Assets</v>
      </c>
      <c r="H8083" t="str">
        <f>_xlfn.XLOOKUP(tbl_GL[[#This Row],[Account_key]],tbl_COA[Account_key],tbl_COA[SubClass],"Not Found")</f>
        <v>Assets</v>
      </c>
      <c r="I8083" t="str">
        <f>_xlfn.XLOOKUP(tbl_GL[[#This Row],[Account_key]],tbl_COA[Account_key],tbl_COA[SubClass2],"Not Found")</f>
        <v>Non-Current Assets</v>
      </c>
      <c r="J8083" t="str">
        <f>_xlfn.XLOOKUP(tbl_GL[[#This Row],[Account_key]],tbl_COA[Account_key],tbl_COA[SubAccount],,0)</f>
        <v>Patents and trademarks</v>
      </c>
      <c r="K8083">
        <f>YEAR(tbl_GL[[#This Row],[Date]])</f>
        <v>2018</v>
      </c>
    </row>
    <row r="8084" spans="1:11" hidden="1" x14ac:dyDescent="0.35">
      <c r="A8084">
        <v>141.1</v>
      </c>
      <c r="B8084" s="24">
        <v>43190</v>
      </c>
      <c r="C8084">
        <v>4</v>
      </c>
      <c r="D8084" s="13">
        <v>450</v>
      </c>
      <c r="E8084" s="23" t="s">
        <v>108</v>
      </c>
      <c r="F8084" s="17">
        <v>692</v>
      </c>
      <c r="G8084" t="str">
        <f>_xlfn.XLOOKUP(tbl_GL[[#This Row],[Account_key]],tbl_COA[Account_key],tbl_COA[Class],"Not Found")</f>
        <v>Interest &amp; Tax</v>
      </c>
      <c r="H8084" t="str">
        <f>_xlfn.XLOOKUP(tbl_GL[[#This Row],[Account_key]],tbl_COA[Account_key],tbl_COA[SubClass],"Not Found")</f>
        <v>Taxation</v>
      </c>
      <c r="I8084" t="str">
        <f>_xlfn.XLOOKUP(tbl_GL[[#This Row],[Account_key]],tbl_COA[Account_key],tbl_COA[SubClass2],"Not Found")</f>
        <v>Taxation</v>
      </c>
      <c r="J8084" t="str">
        <f>_xlfn.XLOOKUP(tbl_GL[[#This Row],[Account_key]],tbl_COA[Account_key],tbl_COA[SubAccount],,0)</f>
        <v>Taxation</v>
      </c>
      <c r="K8084">
        <f>YEAR(tbl_GL[[#This Row],[Date]])</f>
        <v>2018</v>
      </c>
    </row>
    <row r="8085" spans="1:11" hidden="1" x14ac:dyDescent="0.35">
      <c r="A8085">
        <v>141.19999999999999</v>
      </c>
      <c r="B8085" s="24">
        <v>43190</v>
      </c>
      <c r="C8085">
        <v>4</v>
      </c>
      <c r="D8085" s="13">
        <v>122</v>
      </c>
      <c r="E8085" s="23" t="s">
        <v>108</v>
      </c>
      <c r="F8085" s="17">
        <v>-692</v>
      </c>
      <c r="G8085" t="str">
        <f>_xlfn.XLOOKUP(tbl_GL[[#This Row],[Account_key]],tbl_COA[Account_key],tbl_COA[Class],"Not Found")</f>
        <v>Liabilities and Owners Equity</v>
      </c>
      <c r="H8085" t="str">
        <f>_xlfn.XLOOKUP(tbl_GL[[#This Row],[Account_key]],tbl_COA[Account_key],tbl_COA[SubClass],"Not Found")</f>
        <v>Liabilities</v>
      </c>
      <c r="I8085" t="str">
        <f>_xlfn.XLOOKUP(tbl_GL[[#This Row],[Account_key]],tbl_COA[Account_key],tbl_COA[SubClass2],"Not Found")</f>
        <v>Current Liabilities</v>
      </c>
      <c r="J8085" t="str">
        <f>_xlfn.XLOOKUP(tbl_GL[[#This Row],[Account_key]],tbl_COA[Account_key],tbl_COA[SubAccount],,0)</f>
        <v>Tax payable</v>
      </c>
      <c r="K8085">
        <f>YEAR(tbl_GL[[#This Row],[Date]])</f>
        <v>2018</v>
      </c>
    </row>
    <row r="8086" spans="1:11" hidden="1" x14ac:dyDescent="0.35">
      <c r="A8086">
        <v>143.1</v>
      </c>
      <c r="B8086" s="24">
        <v>43190</v>
      </c>
      <c r="C8086">
        <v>4</v>
      </c>
      <c r="D8086" s="13">
        <v>240</v>
      </c>
      <c r="E8086" s="13" t="s">
        <v>56</v>
      </c>
      <c r="F8086" s="17">
        <v>-2250</v>
      </c>
      <c r="G8086" t="str">
        <f>_xlfn.XLOOKUP(tbl_GL[[#This Row],[Account_key]],tbl_COA[Account_key],tbl_COA[Class],"Not Found")</f>
        <v>Operating account</v>
      </c>
      <c r="H8086" t="str">
        <f>_xlfn.XLOOKUP(tbl_GL[[#This Row],[Account_key]],tbl_COA[Account_key],tbl_COA[SubClass],"Not Found")</f>
        <v>Operating Expenses</v>
      </c>
      <c r="I8086" t="str">
        <f>_xlfn.XLOOKUP(tbl_GL[[#This Row],[Account_key]],tbl_COA[Account_key],tbl_COA[SubClass2],"Not Found")</f>
        <v>Sales &amp; Distribution</v>
      </c>
      <c r="J8086" t="str">
        <f>_xlfn.XLOOKUP(tbl_GL[[#This Row],[Account_key]],tbl_COA[Account_key],tbl_COA[SubAccount],,0)</f>
        <v>Salaries</v>
      </c>
      <c r="K8086">
        <f>YEAR(tbl_GL[[#This Row],[Date]])</f>
        <v>2018</v>
      </c>
    </row>
    <row r="8087" spans="1:11" hidden="1" x14ac:dyDescent="0.35">
      <c r="A8087">
        <v>143.19999999999999</v>
      </c>
      <c r="B8087" s="24">
        <v>43190</v>
      </c>
      <c r="C8087">
        <v>4</v>
      </c>
      <c r="D8087" s="13">
        <v>10</v>
      </c>
      <c r="E8087" s="13" t="s">
        <v>56</v>
      </c>
      <c r="F8087" s="17">
        <v>-2250</v>
      </c>
      <c r="G8087" t="str">
        <f>_xlfn.XLOOKUP(tbl_GL[[#This Row],[Account_key]],tbl_COA[Account_key],tbl_COA[Class],"Not Found")</f>
        <v>Assets</v>
      </c>
      <c r="H8087" t="str">
        <f>_xlfn.XLOOKUP(tbl_GL[[#This Row],[Account_key]],tbl_COA[Account_key],tbl_COA[SubClass],"Not Found")</f>
        <v>Assets</v>
      </c>
      <c r="I8087" t="str">
        <f>_xlfn.XLOOKUP(tbl_GL[[#This Row],[Account_key]],tbl_COA[Account_key],tbl_COA[SubClass2],"Not Found")</f>
        <v>Current Assets</v>
      </c>
      <c r="J8087" t="str">
        <f>_xlfn.XLOOKUP(tbl_GL[[#This Row],[Account_key]],tbl_COA[Account_key],tbl_COA[SubAccount],,0)</f>
        <v>Cash at Bank</v>
      </c>
      <c r="K8087">
        <f>YEAR(tbl_GL[[#This Row],[Date]])</f>
        <v>2018</v>
      </c>
    </row>
    <row r="8088" spans="1:11" hidden="1" x14ac:dyDescent="0.35">
      <c r="A8088">
        <v>144.1</v>
      </c>
      <c r="B8088" s="24">
        <v>43190</v>
      </c>
      <c r="C8088">
        <v>4</v>
      </c>
      <c r="D8088" s="13">
        <v>380</v>
      </c>
      <c r="E8088" s="13" t="s">
        <v>101</v>
      </c>
      <c r="F8088" s="17">
        <v>-4500</v>
      </c>
      <c r="G8088" t="str">
        <f>_xlfn.XLOOKUP(tbl_GL[[#This Row],[Account_key]],tbl_COA[Account_key],tbl_COA[Class],"Not Found")</f>
        <v>Operating account</v>
      </c>
      <c r="H8088" t="str">
        <f>_xlfn.XLOOKUP(tbl_GL[[#This Row],[Account_key]],tbl_COA[Account_key],tbl_COA[SubClass],"Not Found")</f>
        <v>Depreciation &amp; Amortization</v>
      </c>
      <c r="I8088" t="str">
        <f>_xlfn.XLOOKUP(tbl_GL[[#This Row],[Account_key]],tbl_COA[Account_key],tbl_COA[SubClass2],"Not Found")</f>
        <v>Depreciation</v>
      </c>
      <c r="J8088" t="str">
        <f>_xlfn.XLOOKUP(tbl_GL[[#This Row],[Account_key]],tbl_COA[Account_key],tbl_COA[SubAccount],,0)</f>
        <v>Equipment</v>
      </c>
      <c r="K8088">
        <f>YEAR(tbl_GL[[#This Row],[Date]])</f>
        <v>2018</v>
      </c>
    </row>
    <row r="8089" spans="1:11" hidden="1" x14ac:dyDescent="0.35">
      <c r="A8089">
        <v>144.19999999999999</v>
      </c>
      <c r="B8089" s="24">
        <v>43190</v>
      </c>
      <c r="C8089">
        <v>4</v>
      </c>
      <c r="D8089" s="13">
        <v>90</v>
      </c>
      <c r="E8089" s="13" t="s">
        <v>101</v>
      </c>
      <c r="F8089" s="17">
        <v>-4500</v>
      </c>
      <c r="G8089" t="str">
        <f>_xlfn.XLOOKUP(tbl_GL[[#This Row],[Account_key]],tbl_COA[Account_key],tbl_COA[Class],"Not Found")</f>
        <v>Assets</v>
      </c>
      <c r="H8089" t="str">
        <f>_xlfn.XLOOKUP(tbl_GL[[#This Row],[Account_key]],tbl_COA[Account_key],tbl_COA[SubClass],"Not Found")</f>
        <v>Assets</v>
      </c>
      <c r="I8089" t="str">
        <f>_xlfn.XLOOKUP(tbl_GL[[#This Row],[Account_key]],tbl_COA[Account_key],tbl_COA[SubClass2],"Not Found")</f>
        <v>Non-Current Assets</v>
      </c>
      <c r="J8089" t="str">
        <f>_xlfn.XLOOKUP(tbl_GL[[#This Row],[Account_key]],tbl_COA[Account_key],tbl_COA[SubAccount],,0)</f>
        <v>Office Furniture &amp; Equipment</v>
      </c>
      <c r="K8089">
        <f>YEAR(tbl_GL[[#This Row],[Date]])</f>
        <v>2018</v>
      </c>
    </row>
    <row r="8090" spans="1:11" hidden="1" x14ac:dyDescent="0.35">
      <c r="A8090">
        <v>145.1</v>
      </c>
      <c r="B8090" s="24">
        <v>43191</v>
      </c>
      <c r="C8090">
        <v>4</v>
      </c>
      <c r="D8090" s="13">
        <v>230</v>
      </c>
      <c r="E8090" s="13" t="s">
        <v>4</v>
      </c>
      <c r="F8090" s="17">
        <v>-537</v>
      </c>
      <c r="G8090" t="str">
        <f>_xlfn.XLOOKUP(tbl_GL[[#This Row],[Account_key]],tbl_COA[Account_key],tbl_COA[Class],"Not Found")</f>
        <v>Trading account</v>
      </c>
      <c r="H8090" t="str">
        <f>_xlfn.XLOOKUP(tbl_GL[[#This Row],[Account_key]],tbl_COA[Account_key],tbl_COA[SubClass],"Not Found")</f>
        <v>Cost of Sales</v>
      </c>
      <c r="I8090" t="str">
        <f>_xlfn.XLOOKUP(tbl_GL[[#This Row],[Account_key]],tbl_COA[Account_key],tbl_COA[SubClass2],"Not Found")</f>
        <v>Cost of Sales</v>
      </c>
      <c r="J8090" t="str">
        <f>_xlfn.XLOOKUP(tbl_GL[[#This Row],[Account_key]],tbl_COA[Account_key],tbl_COA[SubAccount],,0)</f>
        <v>Cost of Sales</v>
      </c>
      <c r="K8090">
        <f>YEAR(tbl_GL[[#This Row],[Date]])</f>
        <v>2018</v>
      </c>
    </row>
    <row r="8091" spans="1:11" hidden="1" x14ac:dyDescent="0.35">
      <c r="A8091">
        <v>145.19999999999999</v>
      </c>
      <c r="B8091" s="24">
        <v>43191</v>
      </c>
      <c r="C8091">
        <v>4</v>
      </c>
      <c r="D8091" s="13">
        <v>60</v>
      </c>
      <c r="E8091" s="13" t="s">
        <v>4</v>
      </c>
      <c r="F8091" s="17">
        <v>-537</v>
      </c>
      <c r="G8091" t="str">
        <f>_xlfn.XLOOKUP(tbl_GL[[#This Row],[Account_key]],tbl_COA[Account_key],tbl_COA[Class],"Not Found")</f>
        <v>Assets</v>
      </c>
      <c r="H8091" t="str">
        <f>_xlfn.XLOOKUP(tbl_GL[[#This Row],[Account_key]],tbl_COA[Account_key],tbl_COA[SubClass],"Not Found")</f>
        <v>Assets</v>
      </c>
      <c r="I8091" t="str">
        <f>_xlfn.XLOOKUP(tbl_GL[[#This Row],[Account_key]],tbl_COA[Account_key],tbl_COA[SubClass2],"Not Found")</f>
        <v>Current Assets</v>
      </c>
      <c r="J8091" t="str">
        <f>_xlfn.XLOOKUP(tbl_GL[[#This Row],[Account_key]],tbl_COA[Account_key],tbl_COA[SubAccount],,0)</f>
        <v>Inventory</v>
      </c>
      <c r="K8091">
        <f>YEAR(tbl_GL[[#This Row],[Date]])</f>
        <v>2018</v>
      </c>
    </row>
    <row r="8092" spans="1:11" hidden="1" x14ac:dyDescent="0.35">
      <c r="A8092">
        <v>146.1</v>
      </c>
      <c r="B8092" s="24">
        <v>43191</v>
      </c>
      <c r="C8092">
        <v>4</v>
      </c>
      <c r="D8092" s="13">
        <v>210</v>
      </c>
      <c r="E8092" s="13" t="s">
        <v>8</v>
      </c>
      <c r="F8092" s="17">
        <v>1413</v>
      </c>
      <c r="G8092" t="str">
        <f>_xlfn.XLOOKUP(tbl_GL[[#This Row],[Account_key]],tbl_COA[Account_key],tbl_COA[Class],"Not Found")</f>
        <v>Trading account</v>
      </c>
      <c r="H8092" t="str">
        <f>_xlfn.XLOOKUP(tbl_GL[[#This Row],[Account_key]],tbl_COA[Account_key],tbl_COA[SubClass],"Not Found")</f>
        <v>Sales</v>
      </c>
      <c r="I8092" t="str">
        <f>_xlfn.XLOOKUP(tbl_GL[[#This Row],[Account_key]],tbl_COA[Account_key],tbl_COA[SubClass2],"Not Found")</f>
        <v>Sales</v>
      </c>
      <c r="J8092" t="str">
        <f>_xlfn.XLOOKUP(tbl_GL[[#This Row],[Account_key]],tbl_COA[Account_key],tbl_COA[SubAccount],,0)</f>
        <v>Sales</v>
      </c>
      <c r="K8092">
        <f>YEAR(tbl_GL[[#This Row],[Date]])</f>
        <v>2018</v>
      </c>
    </row>
    <row r="8093" spans="1:11" hidden="1" x14ac:dyDescent="0.35">
      <c r="A8093">
        <v>146.19999999999999</v>
      </c>
      <c r="B8093" s="24">
        <v>43191</v>
      </c>
      <c r="C8093">
        <v>4</v>
      </c>
      <c r="D8093" s="13">
        <v>30</v>
      </c>
      <c r="E8093" s="13" t="s">
        <v>8</v>
      </c>
      <c r="F8093" s="17">
        <v>1413</v>
      </c>
      <c r="G8093" t="str">
        <f>_xlfn.XLOOKUP(tbl_GL[[#This Row],[Account_key]],tbl_COA[Account_key],tbl_COA[Class],"Not Found")</f>
        <v>Assets</v>
      </c>
      <c r="H8093" t="str">
        <f>_xlfn.XLOOKUP(tbl_GL[[#This Row],[Account_key]],tbl_COA[Account_key],tbl_COA[SubClass],"Not Found")</f>
        <v>Assets</v>
      </c>
      <c r="I8093" t="str">
        <f>_xlfn.XLOOKUP(tbl_GL[[#This Row],[Account_key]],tbl_COA[Account_key],tbl_COA[SubClass2],"Not Found")</f>
        <v>Current Assets</v>
      </c>
      <c r="J8093" t="str">
        <f>_xlfn.XLOOKUP(tbl_GL[[#This Row],[Account_key]],tbl_COA[Account_key],tbl_COA[SubAccount],,0)</f>
        <v>Trade Receivables</v>
      </c>
      <c r="K8093">
        <f>YEAR(tbl_GL[[#This Row],[Date]])</f>
        <v>2018</v>
      </c>
    </row>
    <row r="8094" spans="1:11" hidden="1" x14ac:dyDescent="0.35">
      <c r="A8094">
        <v>147.1</v>
      </c>
      <c r="B8094" s="24">
        <v>43191</v>
      </c>
      <c r="C8094">
        <v>4</v>
      </c>
      <c r="D8094" s="13">
        <v>30</v>
      </c>
      <c r="E8094" s="13" t="s">
        <v>80</v>
      </c>
      <c r="F8094" s="17">
        <v>-6409</v>
      </c>
      <c r="G8094" t="str">
        <f>_xlfn.XLOOKUP(tbl_GL[[#This Row],[Account_key]],tbl_COA[Account_key],tbl_COA[Class],"Not Found")</f>
        <v>Assets</v>
      </c>
      <c r="H8094" t="str">
        <f>_xlfn.XLOOKUP(tbl_GL[[#This Row],[Account_key]],tbl_COA[Account_key],tbl_COA[SubClass],"Not Found")</f>
        <v>Assets</v>
      </c>
      <c r="I8094" t="str">
        <f>_xlfn.XLOOKUP(tbl_GL[[#This Row],[Account_key]],tbl_COA[Account_key],tbl_COA[SubClass2],"Not Found")</f>
        <v>Current Assets</v>
      </c>
      <c r="J8094" t="str">
        <f>_xlfn.XLOOKUP(tbl_GL[[#This Row],[Account_key]],tbl_COA[Account_key],tbl_COA[SubAccount],,0)</f>
        <v>Trade Receivables</v>
      </c>
      <c r="K8094">
        <f>YEAR(tbl_GL[[#This Row],[Date]])</f>
        <v>2018</v>
      </c>
    </row>
    <row r="8095" spans="1:11" hidden="1" x14ac:dyDescent="0.35">
      <c r="A8095">
        <v>147.19999999999999</v>
      </c>
      <c r="B8095" s="24">
        <v>43191</v>
      </c>
      <c r="C8095">
        <v>4</v>
      </c>
      <c r="D8095" s="13">
        <v>10</v>
      </c>
      <c r="E8095" s="13" t="s">
        <v>80</v>
      </c>
      <c r="F8095" s="17">
        <v>6409</v>
      </c>
      <c r="G8095" t="str">
        <f>_xlfn.XLOOKUP(tbl_GL[[#This Row],[Account_key]],tbl_COA[Account_key],tbl_COA[Class],"Not Found")</f>
        <v>Assets</v>
      </c>
      <c r="H8095" t="str">
        <f>_xlfn.XLOOKUP(tbl_GL[[#This Row],[Account_key]],tbl_COA[Account_key],tbl_COA[SubClass],"Not Found")</f>
        <v>Assets</v>
      </c>
      <c r="I8095" t="str">
        <f>_xlfn.XLOOKUP(tbl_GL[[#This Row],[Account_key]],tbl_COA[Account_key],tbl_COA[SubClass2],"Not Found")</f>
        <v>Current Assets</v>
      </c>
      <c r="J8095" t="str">
        <f>_xlfn.XLOOKUP(tbl_GL[[#This Row],[Account_key]],tbl_COA[Account_key],tbl_COA[SubAccount],,0)</f>
        <v>Cash at Bank</v>
      </c>
      <c r="K8095">
        <f>YEAR(tbl_GL[[#This Row],[Date]])</f>
        <v>2018</v>
      </c>
    </row>
    <row r="8096" spans="1:11" hidden="1" x14ac:dyDescent="0.35">
      <c r="A8096">
        <v>148.1</v>
      </c>
      <c r="B8096" s="24">
        <v>43191</v>
      </c>
      <c r="C8096">
        <v>4</v>
      </c>
      <c r="D8096" s="13">
        <v>60</v>
      </c>
      <c r="E8096" s="13" t="s">
        <v>84</v>
      </c>
      <c r="F8096" s="17">
        <v>12667</v>
      </c>
      <c r="G8096" t="str">
        <f>_xlfn.XLOOKUP(tbl_GL[[#This Row],[Account_key]],tbl_COA[Account_key],tbl_COA[Class],"Not Found")</f>
        <v>Assets</v>
      </c>
      <c r="H8096" t="str">
        <f>_xlfn.XLOOKUP(tbl_GL[[#This Row],[Account_key]],tbl_COA[Account_key],tbl_COA[SubClass],"Not Found")</f>
        <v>Assets</v>
      </c>
      <c r="I8096" t="str">
        <f>_xlfn.XLOOKUP(tbl_GL[[#This Row],[Account_key]],tbl_COA[Account_key],tbl_COA[SubClass2],"Not Found")</f>
        <v>Current Assets</v>
      </c>
      <c r="J8096" t="str">
        <f>_xlfn.XLOOKUP(tbl_GL[[#This Row],[Account_key]],tbl_COA[Account_key],tbl_COA[SubAccount],,0)</f>
        <v>Inventory</v>
      </c>
      <c r="K8096">
        <f>YEAR(tbl_GL[[#This Row],[Date]])</f>
        <v>2018</v>
      </c>
    </row>
    <row r="8097" spans="1:11" hidden="1" x14ac:dyDescent="0.35">
      <c r="A8097">
        <v>148.19999999999999</v>
      </c>
      <c r="B8097" s="24">
        <v>43191</v>
      </c>
      <c r="C8097">
        <v>4</v>
      </c>
      <c r="D8097" s="13">
        <v>110</v>
      </c>
      <c r="E8097" s="13" t="s">
        <v>84</v>
      </c>
      <c r="F8097" s="17">
        <v>12667</v>
      </c>
      <c r="G8097" t="str">
        <f>_xlfn.XLOOKUP(tbl_GL[[#This Row],[Account_key]],tbl_COA[Account_key],tbl_COA[Class],"Not Found")</f>
        <v>Liabilities and Owners Equity</v>
      </c>
      <c r="H8097" t="str">
        <f>_xlfn.XLOOKUP(tbl_GL[[#This Row],[Account_key]],tbl_COA[Account_key],tbl_COA[SubClass],"Not Found")</f>
        <v>Liabilities</v>
      </c>
      <c r="I8097" t="str">
        <f>_xlfn.XLOOKUP(tbl_GL[[#This Row],[Account_key]],tbl_COA[Account_key],tbl_COA[SubClass2],"Not Found")</f>
        <v>Current Liabilities</v>
      </c>
      <c r="J8097" t="str">
        <f>_xlfn.XLOOKUP(tbl_GL[[#This Row],[Account_key]],tbl_COA[Account_key],tbl_COA[SubAccount],,0)</f>
        <v>Trade Payables</v>
      </c>
      <c r="K8097">
        <f>YEAR(tbl_GL[[#This Row],[Date]])</f>
        <v>2018</v>
      </c>
    </row>
    <row r="8098" spans="1:11" hidden="1" x14ac:dyDescent="0.35">
      <c r="A8098">
        <v>149.1</v>
      </c>
      <c r="B8098" s="24">
        <v>43192</v>
      </c>
      <c r="C8098">
        <v>4</v>
      </c>
      <c r="D8098" s="13">
        <v>320</v>
      </c>
      <c r="E8098" s="13" t="s">
        <v>97</v>
      </c>
      <c r="F8098" s="17">
        <v>-1203</v>
      </c>
      <c r="G8098" t="str">
        <f>_xlfn.XLOOKUP(tbl_GL[[#This Row],[Account_key]],tbl_COA[Account_key],tbl_COA[Class],"Not Found")</f>
        <v>Operating account</v>
      </c>
      <c r="H8098" t="str">
        <f>_xlfn.XLOOKUP(tbl_GL[[#This Row],[Account_key]],tbl_COA[Account_key],tbl_COA[SubClass],"Not Found")</f>
        <v>Operating Expenses</v>
      </c>
      <c r="I8098" t="str">
        <f>_xlfn.XLOOKUP(tbl_GL[[#This Row],[Account_key]],tbl_COA[Account_key],tbl_COA[SubClass2],"Not Found")</f>
        <v>Administration</v>
      </c>
      <c r="J8098" t="str">
        <f>_xlfn.XLOOKUP(tbl_GL[[#This Row],[Account_key]],tbl_COA[Account_key],tbl_COA[SubAccount],,0)</f>
        <v>Professional Services</v>
      </c>
      <c r="K8098">
        <f>YEAR(tbl_GL[[#This Row],[Date]])</f>
        <v>2018</v>
      </c>
    </row>
    <row r="8099" spans="1:11" hidden="1" x14ac:dyDescent="0.35">
      <c r="A8099">
        <v>149.19999999999999</v>
      </c>
      <c r="B8099" s="24">
        <v>43192</v>
      </c>
      <c r="C8099">
        <v>4</v>
      </c>
      <c r="D8099" s="13">
        <v>120</v>
      </c>
      <c r="E8099" s="13" t="s">
        <v>97</v>
      </c>
      <c r="F8099" s="17">
        <v>1203</v>
      </c>
      <c r="G8099" t="str">
        <f>_xlfn.XLOOKUP(tbl_GL[[#This Row],[Account_key]],tbl_COA[Account_key],tbl_COA[Class],"Not Found")</f>
        <v>Liabilities and Owners Equity</v>
      </c>
      <c r="H8099" t="str">
        <f>_xlfn.XLOOKUP(tbl_GL[[#This Row],[Account_key]],tbl_COA[Account_key],tbl_COA[SubClass],"Not Found")</f>
        <v>Liabilities</v>
      </c>
      <c r="I8099" t="str">
        <f>_xlfn.XLOOKUP(tbl_GL[[#This Row],[Account_key]],tbl_COA[Account_key],tbl_COA[SubClass2],"Not Found")</f>
        <v>Current Liabilities</v>
      </c>
      <c r="J8099" t="str">
        <f>_xlfn.XLOOKUP(tbl_GL[[#This Row],[Account_key]],tbl_COA[Account_key],tbl_COA[SubAccount],,0)</f>
        <v>Accrued Expenses</v>
      </c>
      <c r="K8099">
        <f>YEAR(tbl_GL[[#This Row],[Date]])</f>
        <v>2018</v>
      </c>
    </row>
    <row r="8100" spans="1:11" hidden="1" x14ac:dyDescent="0.35">
      <c r="A8100">
        <v>150.1</v>
      </c>
      <c r="B8100" s="24">
        <v>43192</v>
      </c>
      <c r="C8100">
        <v>4</v>
      </c>
      <c r="D8100" s="13">
        <v>10</v>
      </c>
      <c r="E8100" s="13" t="s">
        <v>98</v>
      </c>
      <c r="F8100" s="17">
        <v>-1135</v>
      </c>
      <c r="G8100" t="str">
        <f>_xlfn.XLOOKUP(tbl_GL[[#This Row],[Account_key]],tbl_COA[Account_key],tbl_COA[Class],"Not Found")</f>
        <v>Assets</v>
      </c>
      <c r="H8100" t="str">
        <f>_xlfn.XLOOKUP(tbl_GL[[#This Row],[Account_key]],tbl_COA[Account_key],tbl_COA[SubClass],"Not Found")</f>
        <v>Assets</v>
      </c>
      <c r="I8100" t="str">
        <f>_xlfn.XLOOKUP(tbl_GL[[#This Row],[Account_key]],tbl_COA[Account_key],tbl_COA[SubClass2],"Not Found")</f>
        <v>Current Assets</v>
      </c>
      <c r="J8100" t="str">
        <f>_xlfn.XLOOKUP(tbl_GL[[#This Row],[Account_key]],tbl_COA[Account_key],tbl_COA[SubAccount],,0)</f>
        <v>Cash at Bank</v>
      </c>
      <c r="K8100">
        <f>YEAR(tbl_GL[[#This Row],[Date]])</f>
        <v>2018</v>
      </c>
    </row>
    <row r="8101" spans="1:11" hidden="1" x14ac:dyDescent="0.35">
      <c r="A8101">
        <v>150.19999999999999</v>
      </c>
      <c r="B8101" s="24">
        <v>43192</v>
      </c>
      <c r="C8101">
        <v>4</v>
      </c>
      <c r="D8101" s="13">
        <v>120</v>
      </c>
      <c r="E8101" s="13" t="s">
        <v>98</v>
      </c>
      <c r="F8101" s="17">
        <v>-1135</v>
      </c>
      <c r="G8101" t="str">
        <f>_xlfn.XLOOKUP(tbl_GL[[#This Row],[Account_key]],tbl_COA[Account_key],tbl_COA[Class],"Not Found")</f>
        <v>Liabilities and Owners Equity</v>
      </c>
      <c r="H8101" t="str">
        <f>_xlfn.XLOOKUP(tbl_GL[[#This Row],[Account_key]],tbl_COA[Account_key],tbl_COA[SubClass],"Not Found")</f>
        <v>Liabilities</v>
      </c>
      <c r="I8101" t="str">
        <f>_xlfn.XLOOKUP(tbl_GL[[#This Row],[Account_key]],tbl_COA[Account_key],tbl_COA[SubClass2],"Not Found")</f>
        <v>Current Liabilities</v>
      </c>
      <c r="J8101" t="str">
        <f>_xlfn.XLOOKUP(tbl_GL[[#This Row],[Account_key]],tbl_COA[Account_key],tbl_COA[SubAccount],,0)</f>
        <v>Accrued Expenses</v>
      </c>
      <c r="K8101">
        <f>YEAR(tbl_GL[[#This Row],[Date]])</f>
        <v>2018</v>
      </c>
    </row>
    <row r="8102" spans="1:11" hidden="1" x14ac:dyDescent="0.35">
      <c r="A8102">
        <v>151.1</v>
      </c>
      <c r="B8102" s="24">
        <v>43193</v>
      </c>
      <c r="C8102">
        <v>4</v>
      </c>
      <c r="D8102" s="13">
        <v>290</v>
      </c>
      <c r="E8102" s="13" t="s">
        <v>99</v>
      </c>
      <c r="F8102" s="17">
        <v>-89</v>
      </c>
      <c r="G8102" t="str">
        <f>_xlfn.XLOOKUP(tbl_GL[[#This Row],[Account_key]],tbl_COA[Account_key],tbl_COA[Class],"Not Found")</f>
        <v>Operating account</v>
      </c>
      <c r="H8102" t="str">
        <f>_xlfn.XLOOKUP(tbl_GL[[#This Row],[Account_key]],tbl_COA[Account_key],tbl_COA[SubClass],"Not Found")</f>
        <v>Operating Expenses</v>
      </c>
      <c r="I8102" t="str">
        <f>_xlfn.XLOOKUP(tbl_GL[[#This Row],[Account_key]],tbl_COA[Account_key],tbl_COA[SubClass2],"Not Found")</f>
        <v>Administration</v>
      </c>
      <c r="J8102" t="str">
        <f>_xlfn.XLOOKUP(tbl_GL[[#This Row],[Account_key]],tbl_COA[Account_key],tbl_COA[SubAccount],,0)</f>
        <v>Travel</v>
      </c>
      <c r="K8102">
        <f>YEAR(tbl_GL[[#This Row],[Date]])</f>
        <v>2018</v>
      </c>
    </row>
    <row r="8103" spans="1:11" hidden="1" x14ac:dyDescent="0.35">
      <c r="A8103">
        <v>151.19999999999999</v>
      </c>
      <c r="B8103" s="24">
        <v>43193</v>
      </c>
      <c r="C8103">
        <v>4</v>
      </c>
      <c r="D8103" s="13">
        <v>20</v>
      </c>
      <c r="E8103" s="13" t="s">
        <v>99</v>
      </c>
      <c r="F8103" s="17">
        <v>-89</v>
      </c>
      <c r="G8103" t="str">
        <f>_xlfn.XLOOKUP(tbl_GL[[#This Row],[Account_key]],tbl_COA[Account_key],tbl_COA[Class],"Not Found")</f>
        <v>Assets</v>
      </c>
      <c r="H8103" t="str">
        <f>_xlfn.XLOOKUP(tbl_GL[[#This Row],[Account_key]],tbl_COA[Account_key],tbl_COA[SubClass],"Not Found")</f>
        <v>Assets</v>
      </c>
      <c r="I8103" t="str">
        <f>_xlfn.XLOOKUP(tbl_GL[[#This Row],[Account_key]],tbl_COA[Account_key],tbl_COA[SubClass2],"Not Found")</f>
        <v>Current Assets</v>
      </c>
      <c r="J8103" t="str">
        <f>_xlfn.XLOOKUP(tbl_GL[[#This Row],[Account_key]],tbl_COA[Account_key],tbl_COA[SubAccount],,0)</f>
        <v>Cash in hand</v>
      </c>
      <c r="K8103">
        <f>YEAR(tbl_GL[[#This Row],[Date]])</f>
        <v>2018</v>
      </c>
    </row>
    <row r="8104" spans="1:11" hidden="1" x14ac:dyDescent="0.35">
      <c r="A8104">
        <v>152.1</v>
      </c>
      <c r="B8104" s="24">
        <v>43194</v>
      </c>
      <c r="C8104">
        <v>4</v>
      </c>
      <c r="D8104" s="13">
        <v>10</v>
      </c>
      <c r="E8104" s="13" t="s">
        <v>98</v>
      </c>
      <c r="F8104" s="17">
        <v>-971</v>
      </c>
      <c r="G8104" t="str">
        <f>_xlfn.XLOOKUP(tbl_GL[[#This Row],[Account_key]],tbl_COA[Account_key],tbl_COA[Class],"Not Found")</f>
        <v>Assets</v>
      </c>
      <c r="H8104" t="str">
        <f>_xlfn.XLOOKUP(tbl_GL[[#This Row],[Account_key]],tbl_COA[Account_key],tbl_COA[SubClass],"Not Found")</f>
        <v>Assets</v>
      </c>
      <c r="I8104" t="str">
        <f>_xlfn.XLOOKUP(tbl_GL[[#This Row],[Account_key]],tbl_COA[Account_key],tbl_COA[SubClass2],"Not Found")</f>
        <v>Current Assets</v>
      </c>
      <c r="J8104" t="str">
        <f>_xlfn.XLOOKUP(tbl_GL[[#This Row],[Account_key]],tbl_COA[Account_key],tbl_COA[SubAccount],,0)</f>
        <v>Cash at Bank</v>
      </c>
      <c r="K8104">
        <f>YEAR(tbl_GL[[#This Row],[Date]])</f>
        <v>2018</v>
      </c>
    </row>
    <row r="8105" spans="1:11" hidden="1" x14ac:dyDescent="0.35">
      <c r="A8105">
        <v>152.19999999999999</v>
      </c>
      <c r="B8105" s="24">
        <v>43194</v>
      </c>
      <c r="C8105">
        <v>4</v>
      </c>
      <c r="D8105" s="13">
        <v>120</v>
      </c>
      <c r="E8105" s="13" t="s">
        <v>98</v>
      </c>
      <c r="F8105" s="17">
        <v>-971</v>
      </c>
      <c r="G8105" t="str">
        <f>_xlfn.XLOOKUP(tbl_GL[[#This Row],[Account_key]],tbl_COA[Account_key],tbl_COA[Class],"Not Found")</f>
        <v>Liabilities and Owners Equity</v>
      </c>
      <c r="H8105" t="str">
        <f>_xlfn.XLOOKUP(tbl_GL[[#This Row],[Account_key]],tbl_COA[Account_key],tbl_COA[SubClass],"Not Found")</f>
        <v>Liabilities</v>
      </c>
      <c r="I8105" t="str">
        <f>_xlfn.XLOOKUP(tbl_GL[[#This Row],[Account_key]],tbl_COA[Account_key],tbl_COA[SubClass2],"Not Found")</f>
        <v>Current Liabilities</v>
      </c>
      <c r="J8105" t="str">
        <f>_xlfn.XLOOKUP(tbl_GL[[#This Row],[Account_key]],tbl_COA[Account_key],tbl_COA[SubAccount],,0)</f>
        <v>Accrued Expenses</v>
      </c>
      <c r="K8105">
        <f>YEAR(tbl_GL[[#This Row],[Date]])</f>
        <v>2018</v>
      </c>
    </row>
    <row r="8106" spans="1:11" hidden="1" x14ac:dyDescent="0.35">
      <c r="A8106">
        <v>153.1</v>
      </c>
      <c r="B8106" s="24">
        <v>43195</v>
      </c>
      <c r="C8106">
        <v>4</v>
      </c>
      <c r="D8106" s="13">
        <v>230</v>
      </c>
      <c r="E8106" s="13" t="s">
        <v>4</v>
      </c>
      <c r="F8106" s="17">
        <v>-871</v>
      </c>
      <c r="G8106" t="str">
        <f>_xlfn.XLOOKUP(tbl_GL[[#This Row],[Account_key]],tbl_COA[Account_key],tbl_COA[Class],"Not Found")</f>
        <v>Trading account</v>
      </c>
      <c r="H8106" t="str">
        <f>_xlfn.XLOOKUP(tbl_GL[[#This Row],[Account_key]],tbl_COA[Account_key],tbl_COA[SubClass],"Not Found")</f>
        <v>Cost of Sales</v>
      </c>
      <c r="I8106" t="str">
        <f>_xlfn.XLOOKUP(tbl_GL[[#This Row],[Account_key]],tbl_COA[Account_key],tbl_COA[SubClass2],"Not Found")</f>
        <v>Cost of Sales</v>
      </c>
      <c r="J8106" t="str">
        <f>_xlfn.XLOOKUP(tbl_GL[[#This Row],[Account_key]],tbl_COA[Account_key],tbl_COA[SubAccount],,0)</f>
        <v>Cost of Sales</v>
      </c>
      <c r="K8106">
        <f>YEAR(tbl_GL[[#This Row],[Date]])</f>
        <v>2018</v>
      </c>
    </row>
    <row r="8107" spans="1:11" hidden="1" x14ac:dyDescent="0.35">
      <c r="A8107">
        <v>153.19999999999999</v>
      </c>
      <c r="B8107" s="24">
        <v>43195</v>
      </c>
      <c r="C8107">
        <v>4</v>
      </c>
      <c r="D8107" s="13">
        <v>60</v>
      </c>
      <c r="E8107" s="13" t="s">
        <v>4</v>
      </c>
      <c r="F8107" s="17">
        <v>-871</v>
      </c>
      <c r="G8107" t="str">
        <f>_xlfn.XLOOKUP(tbl_GL[[#This Row],[Account_key]],tbl_COA[Account_key],tbl_COA[Class],"Not Found")</f>
        <v>Assets</v>
      </c>
      <c r="H8107" t="str">
        <f>_xlfn.XLOOKUP(tbl_GL[[#This Row],[Account_key]],tbl_COA[Account_key],tbl_COA[SubClass],"Not Found")</f>
        <v>Assets</v>
      </c>
      <c r="I8107" t="str">
        <f>_xlfn.XLOOKUP(tbl_GL[[#This Row],[Account_key]],tbl_COA[Account_key],tbl_COA[SubClass2],"Not Found")</f>
        <v>Current Assets</v>
      </c>
      <c r="J8107" t="str">
        <f>_xlfn.XLOOKUP(tbl_GL[[#This Row],[Account_key]],tbl_COA[Account_key],tbl_COA[SubAccount],,0)</f>
        <v>Inventory</v>
      </c>
      <c r="K8107">
        <f>YEAR(tbl_GL[[#This Row],[Date]])</f>
        <v>2018</v>
      </c>
    </row>
    <row r="8108" spans="1:11" hidden="1" x14ac:dyDescent="0.35">
      <c r="A8108">
        <v>154.1</v>
      </c>
      <c r="B8108" s="24">
        <v>43195</v>
      </c>
      <c r="C8108">
        <v>4</v>
      </c>
      <c r="D8108" s="13">
        <v>330</v>
      </c>
      <c r="E8108" s="13" t="s">
        <v>97</v>
      </c>
      <c r="F8108" s="17">
        <v>-1552</v>
      </c>
      <c r="G8108" t="str">
        <f>_xlfn.XLOOKUP(tbl_GL[[#This Row],[Account_key]],tbl_COA[Account_key],tbl_COA[Class],"Not Found")</f>
        <v>Operating account</v>
      </c>
      <c r="H8108" t="str">
        <f>_xlfn.XLOOKUP(tbl_GL[[#This Row],[Account_key]],tbl_COA[Account_key],tbl_COA[SubClass],"Not Found")</f>
        <v>Operating Expenses</v>
      </c>
      <c r="I8108" t="str">
        <f>_xlfn.XLOOKUP(tbl_GL[[#This Row],[Account_key]],tbl_COA[Account_key],tbl_COA[SubClass2],"Not Found")</f>
        <v>Administration</v>
      </c>
      <c r="J8108" t="str">
        <f>_xlfn.XLOOKUP(tbl_GL[[#This Row],[Account_key]],tbl_COA[Account_key],tbl_COA[SubAccount],,0)</f>
        <v>Telephone</v>
      </c>
      <c r="K8108">
        <f>YEAR(tbl_GL[[#This Row],[Date]])</f>
        <v>2018</v>
      </c>
    </row>
    <row r="8109" spans="1:11" hidden="1" x14ac:dyDescent="0.35">
      <c r="A8109">
        <v>154.19999999999999</v>
      </c>
      <c r="B8109" s="24">
        <v>43195</v>
      </c>
      <c r="C8109">
        <v>4</v>
      </c>
      <c r="D8109" s="13">
        <v>120</v>
      </c>
      <c r="E8109" s="13" t="s">
        <v>97</v>
      </c>
      <c r="F8109" s="17">
        <v>1552</v>
      </c>
      <c r="G8109" t="str">
        <f>_xlfn.XLOOKUP(tbl_GL[[#This Row],[Account_key]],tbl_COA[Account_key],tbl_COA[Class],"Not Found")</f>
        <v>Liabilities and Owners Equity</v>
      </c>
      <c r="H8109" t="str">
        <f>_xlfn.XLOOKUP(tbl_GL[[#This Row],[Account_key]],tbl_COA[Account_key],tbl_COA[SubClass],"Not Found")</f>
        <v>Liabilities</v>
      </c>
      <c r="I8109" t="str">
        <f>_xlfn.XLOOKUP(tbl_GL[[#This Row],[Account_key]],tbl_COA[Account_key],tbl_COA[SubClass2],"Not Found")</f>
        <v>Current Liabilities</v>
      </c>
      <c r="J8109" t="str">
        <f>_xlfn.XLOOKUP(tbl_GL[[#This Row],[Account_key]],tbl_COA[Account_key],tbl_COA[SubAccount],,0)</f>
        <v>Accrued Expenses</v>
      </c>
      <c r="K8109">
        <f>YEAR(tbl_GL[[#This Row],[Date]])</f>
        <v>2018</v>
      </c>
    </row>
    <row r="8110" spans="1:11" hidden="1" x14ac:dyDescent="0.35">
      <c r="A8110">
        <v>155.1</v>
      </c>
      <c r="B8110" s="24">
        <v>43195</v>
      </c>
      <c r="C8110">
        <v>4</v>
      </c>
      <c r="D8110" s="13">
        <v>210</v>
      </c>
      <c r="E8110" s="13" t="s">
        <v>7</v>
      </c>
      <c r="F8110" s="17">
        <v>2139</v>
      </c>
      <c r="G8110" t="str">
        <f>_xlfn.XLOOKUP(tbl_GL[[#This Row],[Account_key]],tbl_COA[Account_key],tbl_COA[Class],"Not Found")</f>
        <v>Trading account</v>
      </c>
      <c r="H8110" t="str">
        <f>_xlfn.XLOOKUP(tbl_GL[[#This Row],[Account_key]],tbl_COA[Account_key],tbl_COA[SubClass],"Not Found")</f>
        <v>Sales</v>
      </c>
      <c r="I8110" t="str">
        <f>_xlfn.XLOOKUP(tbl_GL[[#This Row],[Account_key]],tbl_COA[Account_key],tbl_COA[SubClass2],"Not Found")</f>
        <v>Sales</v>
      </c>
      <c r="J8110" t="str">
        <f>_xlfn.XLOOKUP(tbl_GL[[#This Row],[Account_key]],tbl_COA[Account_key],tbl_COA[SubAccount],,0)</f>
        <v>Sales</v>
      </c>
      <c r="K8110">
        <f>YEAR(tbl_GL[[#This Row],[Date]])</f>
        <v>2018</v>
      </c>
    </row>
    <row r="8111" spans="1:11" hidden="1" x14ac:dyDescent="0.35">
      <c r="A8111">
        <v>155.19999999999999</v>
      </c>
      <c r="B8111" s="24">
        <v>43195</v>
      </c>
      <c r="C8111">
        <v>4</v>
      </c>
      <c r="D8111" s="13">
        <v>10</v>
      </c>
      <c r="E8111" s="13" t="s">
        <v>7</v>
      </c>
      <c r="F8111" s="17">
        <v>2139</v>
      </c>
      <c r="G8111" t="str">
        <f>_xlfn.XLOOKUP(tbl_GL[[#This Row],[Account_key]],tbl_COA[Account_key],tbl_COA[Class],"Not Found")</f>
        <v>Assets</v>
      </c>
      <c r="H8111" t="str">
        <f>_xlfn.XLOOKUP(tbl_GL[[#This Row],[Account_key]],tbl_COA[Account_key],tbl_COA[SubClass],"Not Found")</f>
        <v>Assets</v>
      </c>
      <c r="I8111" t="str">
        <f>_xlfn.XLOOKUP(tbl_GL[[#This Row],[Account_key]],tbl_COA[Account_key],tbl_COA[SubClass2],"Not Found")</f>
        <v>Current Assets</v>
      </c>
      <c r="J8111" t="str">
        <f>_xlfn.XLOOKUP(tbl_GL[[#This Row],[Account_key]],tbl_COA[Account_key],tbl_COA[SubAccount],,0)</f>
        <v>Cash at Bank</v>
      </c>
      <c r="K8111">
        <f>YEAR(tbl_GL[[#This Row],[Date]])</f>
        <v>2018</v>
      </c>
    </row>
    <row r="8112" spans="1:11" hidden="1" x14ac:dyDescent="0.35">
      <c r="A8112">
        <v>156.1</v>
      </c>
      <c r="B8112" s="24">
        <v>43195</v>
      </c>
      <c r="C8112">
        <v>4</v>
      </c>
      <c r="D8112" s="13">
        <v>230</v>
      </c>
      <c r="E8112" s="13" t="s">
        <v>4</v>
      </c>
      <c r="F8112" s="17">
        <v>-3351</v>
      </c>
      <c r="G8112" t="str">
        <f>_xlfn.XLOOKUP(tbl_GL[[#This Row],[Account_key]],tbl_COA[Account_key],tbl_COA[Class],"Not Found")</f>
        <v>Trading account</v>
      </c>
      <c r="H8112" t="str">
        <f>_xlfn.XLOOKUP(tbl_GL[[#This Row],[Account_key]],tbl_COA[Account_key],tbl_COA[SubClass],"Not Found")</f>
        <v>Cost of Sales</v>
      </c>
      <c r="I8112" t="str">
        <f>_xlfn.XLOOKUP(tbl_GL[[#This Row],[Account_key]],tbl_COA[Account_key],tbl_COA[SubClass2],"Not Found")</f>
        <v>Cost of Sales</v>
      </c>
      <c r="J8112" t="str">
        <f>_xlfn.XLOOKUP(tbl_GL[[#This Row],[Account_key]],tbl_COA[Account_key],tbl_COA[SubAccount],,0)</f>
        <v>Cost of Sales</v>
      </c>
      <c r="K8112">
        <f>YEAR(tbl_GL[[#This Row],[Date]])</f>
        <v>2018</v>
      </c>
    </row>
    <row r="8113" spans="1:11" hidden="1" x14ac:dyDescent="0.35">
      <c r="A8113">
        <v>156.19999999999999</v>
      </c>
      <c r="B8113" s="24">
        <v>43195</v>
      </c>
      <c r="C8113">
        <v>4</v>
      </c>
      <c r="D8113" s="13">
        <v>60</v>
      </c>
      <c r="E8113" s="13" t="s">
        <v>4</v>
      </c>
      <c r="F8113" s="17">
        <v>-3351</v>
      </c>
      <c r="G8113" t="str">
        <f>_xlfn.XLOOKUP(tbl_GL[[#This Row],[Account_key]],tbl_COA[Account_key],tbl_COA[Class],"Not Found")</f>
        <v>Assets</v>
      </c>
      <c r="H8113" t="str">
        <f>_xlfn.XLOOKUP(tbl_GL[[#This Row],[Account_key]],tbl_COA[Account_key],tbl_COA[SubClass],"Not Found")</f>
        <v>Assets</v>
      </c>
      <c r="I8113" t="str">
        <f>_xlfn.XLOOKUP(tbl_GL[[#This Row],[Account_key]],tbl_COA[Account_key],tbl_COA[SubClass2],"Not Found")</f>
        <v>Current Assets</v>
      </c>
      <c r="J8113" t="str">
        <f>_xlfn.XLOOKUP(tbl_GL[[#This Row],[Account_key]],tbl_COA[Account_key],tbl_COA[SubAccount],,0)</f>
        <v>Inventory</v>
      </c>
      <c r="K8113">
        <f>YEAR(tbl_GL[[#This Row],[Date]])</f>
        <v>2018</v>
      </c>
    </row>
    <row r="8114" spans="1:11" hidden="1" x14ac:dyDescent="0.35">
      <c r="A8114">
        <v>157.1</v>
      </c>
      <c r="B8114" s="24">
        <v>43195</v>
      </c>
      <c r="C8114">
        <v>4</v>
      </c>
      <c r="D8114" s="13">
        <v>210</v>
      </c>
      <c r="E8114" s="13" t="s">
        <v>8</v>
      </c>
      <c r="F8114" s="17">
        <v>8819</v>
      </c>
      <c r="G8114" t="str">
        <f>_xlfn.XLOOKUP(tbl_GL[[#This Row],[Account_key]],tbl_COA[Account_key],tbl_COA[Class],"Not Found")</f>
        <v>Trading account</v>
      </c>
      <c r="H8114" t="str">
        <f>_xlfn.XLOOKUP(tbl_GL[[#This Row],[Account_key]],tbl_COA[Account_key],tbl_COA[SubClass],"Not Found")</f>
        <v>Sales</v>
      </c>
      <c r="I8114" t="str">
        <f>_xlfn.XLOOKUP(tbl_GL[[#This Row],[Account_key]],tbl_COA[Account_key],tbl_COA[SubClass2],"Not Found")</f>
        <v>Sales</v>
      </c>
      <c r="J8114" t="str">
        <f>_xlfn.XLOOKUP(tbl_GL[[#This Row],[Account_key]],tbl_COA[Account_key],tbl_COA[SubAccount],,0)</f>
        <v>Sales</v>
      </c>
      <c r="K8114">
        <f>YEAR(tbl_GL[[#This Row],[Date]])</f>
        <v>2018</v>
      </c>
    </row>
    <row r="8115" spans="1:11" hidden="1" x14ac:dyDescent="0.35">
      <c r="A8115">
        <v>157.19999999999999</v>
      </c>
      <c r="B8115" s="24">
        <v>43195</v>
      </c>
      <c r="C8115">
        <v>4</v>
      </c>
      <c r="D8115" s="13">
        <v>30</v>
      </c>
      <c r="E8115" s="13" t="s">
        <v>8</v>
      </c>
      <c r="F8115" s="17">
        <v>8819</v>
      </c>
      <c r="G8115" t="str">
        <f>_xlfn.XLOOKUP(tbl_GL[[#This Row],[Account_key]],tbl_COA[Account_key],tbl_COA[Class],"Not Found")</f>
        <v>Assets</v>
      </c>
      <c r="H8115" t="str">
        <f>_xlfn.XLOOKUP(tbl_GL[[#This Row],[Account_key]],tbl_COA[Account_key],tbl_COA[SubClass],"Not Found")</f>
        <v>Assets</v>
      </c>
      <c r="I8115" t="str">
        <f>_xlfn.XLOOKUP(tbl_GL[[#This Row],[Account_key]],tbl_COA[Account_key],tbl_COA[SubClass2],"Not Found")</f>
        <v>Current Assets</v>
      </c>
      <c r="J8115" t="str">
        <f>_xlfn.XLOOKUP(tbl_GL[[#This Row],[Account_key]],tbl_COA[Account_key],tbl_COA[SubAccount],,0)</f>
        <v>Trade Receivables</v>
      </c>
      <c r="K8115">
        <f>YEAR(tbl_GL[[#This Row],[Date]])</f>
        <v>2018</v>
      </c>
    </row>
    <row r="8116" spans="1:11" hidden="1" x14ac:dyDescent="0.35">
      <c r="A8116">
        <v>158.1</v>
      </c>
      <c r="B8116" s="24">
        <v>43196</v>
      </c>
      <c r="C8116">
        <v>4</v>
      </c>
      <c r="D8116" s="13">
        <v>10</v>
      </c>
      <c r="E8116" s="13" t="s">
        <v>98</v>
      </c>
      <c r="F8116" s="17">
        <v>-1263</v>
      </c>
      <c r="G8116" t="str">
        <f>_xlfn.XLOOKUP(tbl_GL[[#This Row],[Account_key]],tbl_COA[Account_key],tbl_COA[Class],"Not Found")</f>
        <v>Assets</v>
      </c>
      <c r="H8116" t="str">
        <f>_xlfn.XLOOKUP(tbl_GL[[#This Row],[Account_key]],tbl_COA[Account_key],tbl_COA[SubClass],"Not Found")</f>
        <v>Assets</v>
      </c>
      <c r="I8116" t="str">
        <f>_xlfn.XLOOKUP(tbl_GL[[#This Row],[Account_key]],tbl_COA[Account_key],tbl_COA[SubClass2],"Not Found")</f>
        <v>Current Assets</v>
      </c>
      <c r="J8116" t="str">
        <f>_xlfn.XLOOKUP(tbl_GL[[#This Row],[Account_key]],tbl_COA[Account_key],tbl_COA[SubAccount],,0)</f>
        <v>Cash at Bank</v>
      </c>
      <c r="K8116">
        <f>YEAR(tbl_GL[[#This Row],[Date]])</f>
        <v>2018</v>
      </c>
    </row>
    <row r="8117" spans="1:11" hidden="1" x14ac:dyDescent="0.35">
      <c r="A8117">
        <v>158.19999999999999</v>
      </c>
      <c r="B8117" s="24">
        <v>43196</v>
      </c>
      <c r="C8117">
        <v>4</v>
      </c>
      <c r="D8117" s="13">
        <v>120</v>
      </c>
      <c r="E8117" s="13" t="s">
        <v>98</v>
      </c>
      <c r="F8117" s="17">
        <v>-1263</v>
      </c>
      <c r="G8117" t="str">
        <f>_xlfn.XLOOKUP(tbl_GL[[#This Row],[Account_key]],tbl_COA[Account_key],tbl_COA[Class],"Not Found")</f>
        <v>Liabilities and Owners Equity</v>
      </c>
      <c r="H8117" t="str">
        <f>_xlfn.XLOOKUP(tbl_GL[[#This Row],[Account_key]],tbl_COA[Account_key],tbl_COA[SubClass],"Not Found")</f>
        <v>Liabilities</v>
      </c>
      <c r="I8117" t="str">
        <f>_xlfn.XLOOKUP(tbl_GL[[#This Row],[Account_key]],tbl_COA[Account_key],tbl_COA[SubClass2],"Not Found")</f>
        <v>Current Liabilities</v>
      </c>
      <c r="J8117" t="str">
        <f>_xlfn.XLOOKUP(tbl_GL[[#This Row],[Account_key]],tbl_COA[Account_key],tbl_COA[SubAccount],,0)</f>
        <v>Accrued Expenses</v>
      </c>
      <c r="K8117">
        <f>YEAR(tbl_GL[[#This Row],[Date]])</f>
        <v>2018</v>
      </c>
    </row>
    <row r="8118" spans="1:11" hidden="1" x14ac:dyDescent="0.35">
      <c r="A8118">
        <v>159.1</v>
      </c>
      <c r="B8118" s="24">
        <v>43198</v>
      </c>
      <c r="C8118">
        <v>4</v>
      </c>
      <c r="D8118" s="13">
        <v>10</v>
      </c>
      <c r="E8118" s="13" t="s">
        <v>98</v>
      </c>
      <c r="F8118" s="17">
        <v>-1217</v>
      </c>
      <c r="G8118" t="str">
        <f>_xlfn.XLOOKUP(tbl_GL[[#This Row],[Account_key]],tbl_COA[Account_key],tbl_COA[Class],"Not Found")</f>
        <v>Assets</v>
      </c>
      <c r="H8118" t="str">
        <f>_xlfn.XLOOKUP(tbl_GL[[#This Row],[Account_key]],tbl_COA[Account_key],tbl_COA[SubClass],"Not Found")</f>
        <v>Assets</v>
      </c>
      <c r="I8118" t="str">
        <f>_xlfn.XLOOKUP(tbl_GL[[#This Row],[Account_key]],tbl_COA[Account_key],tbl_COA[SubClass2],"Not Found")</f>
        <v>Current Assets</v>
      </c>
      <c r="J8118" t="str">
        <f>_xlfn.XLOOKUP(tbl_GL[[#This Row],[Account_key]],tbl_COA[Account_key],tbl_COA[SubAccount],,0)</f>
        <v>Cash at Bank</v>
      </c>
      <c r="K8118">
        <f>YEAR(tbl_GL[[#This Row],[Date]])</f>
        <v>2018</v>
      </c>
    </row>
    <row r="8119" spans="1:11" hidden="1" x14ac:dyDescent="0.35">
      <c r="A8119">
        <v>159.19999999999999</v>
      </c>
      <c r="B8119" s="24">
        <v>43198</v>
      </c>
      <c r="C8119">
        <v>4</v>
      </c>
      <c r="D8119" s="13">
        <v>120</v>
      </c>
      <c r="E8119" s="13" t="s">
        <v>98</v>
      </c>
      <c r="F8119" s="17">
        <v>-1217</v>
      </c>
      <c r="G8119" t="str">
        <f>_xlfn.XLOOKUP(tbl_GL[[#This Row],[Account_key]],tbl_COA[Account_key],tbl_COA[Class],"Not Found")</f>
        <v>Liabilities and Owners Equity</v>
      </c>
      <c r="H8119" t="str">
        <f>_xlfn.XLOOKUP(tbl_GL[[#This Row],[Account_key]],tbl_COA[Account_key],tbl_COA[SubClass],"Not Found")</f>
        <v>Liabilities</v>
      </c>
      <c r="I8119" t="str">
        <f>_xlfn.XLOOKUP(tbl_GL[[#This Row],[Account_key]],tbl_COA[Account_key],tbl_COA[SubClass2],"Not Found")</f>
        <v>Current Liabilities</v>
      </c>
      <c r="J8119" t="str">
        <f>_xlfn.XLOOKUP(tbl_GL[[#This Row],[Account_key]],tbl_COA[Account_key],tbl_COA[SubAccount],,0)</f>
        <v>Accrued Expenses</v>
      </c>
      <c r="K8119">
        <f>YEAR(tbl_GL[[#This Row],[Date]])</f>
        <v>2018</v>
      </c>
    </row>
    <row r="8120" spans="1:11" hidden="1" x14ac:dyDescent="0.35">
      <c r="A8120">
        <v>160.1</v>
      </c>
      <c r="B8120" s="24">
        <v>43198</v>
      </c>
      <c r="C8120">
        <v>4</v>
      </c>
      <c r="D8120" s="13">
        <v>300</v>
      </c>
      <c r="E8120" s="13" t="s">
        <v>97</v>
      </c>
      <c r="F8120" s="17">
        <v>-1683</v>
      </c>
      <c r="G8120" t="str">
        <f>_xlfn.XLOOKUP(tbl_GL[[#This Row],[Account_key]],tbl_COA[Account_key],tbl_COA[Class],"Not Found")</f>
        <v>Operating account</v>
      </c>
      <c r="H8120" t="str">
        <f>_xlfn.XLOOKUP(tbl_GL[[#This Row],[Account_key]],tbl_COA[Account_key],tbl_COA[SubClass],"Not Found")</f>
        <v>Operating Expenses</v>
      </c>
      <c r="I8120" t="str">
        <f>_xlfn.XLOOKUP(tbl_GL[[#This Row],[Account_key]],tbl_COA[Account_key],tbl_COA[SubClass2],"Not Found")</f>
        <v>Administration</v>
      </c>
      <c r="J8120" t="str">
        <f>_xlfn.XLOOKUP(tbl_GL[[#This Row],[Account_key]],tbl_COA[Account_key],tbl_COA[SubAccount],,0)</f>
        <v>Entertainment</v>
      </c>
      <c r="K8120">
        <f>YEAR(tbl_GL[[#This Row],[Date]])</f>
        <v>2018</v>
      </c>
    </row>
    <row r="8121" spans="1:11" hidden="1" x14ac:dyDescent="0.35">
      <c r="A8121">
        <v>160.19999999999999</v>
      </c>
      <c r="B8121" s="24">
        <v>43198</v>
      </c>
      <c r="C8121">
        <v>4</v>
      </c>
      <c r="D8121" s="13">
        <v>120</v>
      </c>
      <c r="E8121" s="13" t="s">
        <v>97</v>
      </c>
      <c r="F8121" s="17">
        <v>1683</v>
      </c>
      <c r="G8121" t="str">
        <f>_xlfn.XLOOKUP(tbl_GL[[#This Row],[Account_key]],tbl_COA[Account_key],tbl_COA[Class],"Not Found")</f>
        <v>Liabilities and Owners Equity</v>
      </c>
      <c r="H8121" t="str">
        <f>_xlfn.XLOOKUP(tbl_GL[[#This Row],[Account_key]],tbl_COA[Account_key],tbl_COA[SubClass],"Not Found")</f>
        <v>Liabilities</v>
      </c>
      <c r="I8121" t="str">
        <f>_xlfn.XLOOKUP(tbl_GL[[#This Row],[Account_key]],tbl_COA[Account_key],tbl_COA[SubClass2],"Not Found")</f>
        <v>Current Liabilities</v>
      </c>
      <c r="J8121" t="str">
        <f>_xlfn.XLOOKUP(tbl_GL[[#This Row],[Account_key]],tbl_COA[Account_key],tbl_COA[SubAccount],,0)</f>
        <v>Accrued Expenses</v>
      </c>
      <c r="K8121">
        <f>YEAR(tbl_GL[[#This Row],[Date]])</f>
        <v>2018</v>
      </c>
    </row>
    <row r="8122" spans="1:11" hidden="1" x14ac:dyDescent="0.35">
      <c r="A8122">
        <v>161.1</v>
      </c>
      <c r="B8122" s="24">
        <v>43199</v>
      </c>
      <c r="C8122">
        <v>4</v>
      </c>
      <c r="D8122" s="13">
        <v>10</v>
      </c>
      <c r="E8122" s="13" t="s">
        <v>98</v>
      </c>
      <c r="F8122" s="17">
        <v>-989</v>
      </c>
      <c r="G8122" t="str">
        <f>_xlfn.XLOOKUP(tbl_GL[[#This Row],[Account_key]],tbl_COA[Account_key],tbl_COA[Class],"Not Found")</f>
        <v>Assets</v>
      </c>
      <c r="H8122" t="str">
        <f>_xlfn.XLOOKUP(tbl_GL[[#This Row],[Account_key]],tbl_COA[Account_key],tbl_COA[SubClass],"Not Found")</f>
        <v>Assets</v>
      </c>
      <c r="I8122" t="str">
        <f>_xlfn.XLOOKUP(tbl_GL[[#This Row],[Account_key]],tbl_COA[Account_key],tbl_COA[SubClass2],"Not Found")</f>
        <v>Current Assets</v>
      </c>
      <c r="J8122" t="str">
        <f>_xlfn.XLOOKUP(tbl_GL[[#This Row],[Account_key]],tbl_COA[Account_key],tbl_COA[SubAccount],,0)</f>
        <v>Cash at Bank</v>
      </c>
      <c r="K8122">
        <f>YEAR(tbl_GL[[#This Row],[Date]])</f>
        <v>2018</v>
      </c>
    </row>
    <row r="8123" spans="1:11" hidden="1" x14ac:dyDescent="0.35">
      <c r="A8123">
        <v>161.19999999999999</v>
      </c>
      <c r="B8123" s="24">
        <v>43199</v>
      </c>
      <c r="C8123">
        <v>4</v>
      </c>
      <c r="D8123" s="13">
        <v>120</v>
      </c>
      <c r="E8123" s="13" t="s">
        <v>98</v>
      </c>
      <c r="F8123" s="17">
        <v>-989</v>
      </c>
      <c r="G8123" t="str">
        <f>_xlfn.XLOOKUP(tbl_GL[[#This Row],[Account_key]],tbl_COA[Account_key],tbl_COA[Class],"Not Found")</f>
        <v>Liabilities and Owners Equity</v>
      </c>
      <c r="H8123" t="str">
        <f>_xlfn.XLOOKUP(tbl_GL[[#This Row],[Account_key]],tbl_COA[Account_key],tbl_COA[SubClass],"Not Found")</f>
        <v>Liabilities</v>
      </c>
      <c r="I8123" t="str">
        <f>_xlfn.XLOOKUP(tbl_GL[[#This Row],[Account_key]],tbl_COA[Account_key],tbl_COA[SubClass2],"Not Found")</f>
        <v>Current Liabilities</v>
      </c>
      <c r="J8123" t="str">
        <f>_xlfn.XLOOKUP(tbl_GL[[#This Row],[Account_key]],tbl_COA[Account_key],tbl_COA[SubAccount],,0)</f>
        <v>Accrued Expenses</v>
      </c>
      <c r="K8123">
        <f>YEAR(tbl_GL[[#This Row],[Date]])</f>
        <v>2018</v>
      </c>
    </row>
    <row r="8124" spans="1:11" hidden="1" x14ac:dyDescent="0.35">
      <c r="A8124">
        <v>162.1</v>
      </c>
      <c r="B8124" s="24">
        <v>43200</v>
      </c>
      <c r="C8124">
        <v>4</v>
      </c>
      <c r="D8124" s="13">
        <v>260</v>
      </c>
      <c r="E8124" s="13" t="s">
        <v>83</v>
      </c>
      <c r="F8124" s="17">
        <v>578</v>
      </c>
      <c r="G8124" t="str">
        <f>_xlfn.XLOOKUP(tbl_GL[[#This Row],[Account_key]],tbl_COA[Account_key],tbl_COA[Class],"Not Found")</f>
        <v>Operating account</v>
      </c>
      <c r="H8124" t="str">
        <f>_xlfn.XLOOKUP(tbl_GL[[#This Row],[Account_key]],tbl_COA[Account_key],tbl_COA[SubClass],"Not Found")</f>
        <v>Operating Expenses</v>
      </c>
      <c r="I8124" t="str">
        <f>_xlfn.XLOOKUP(tbl_GL[[#This Row],[Account_key]],tbl_COA[Account_key],tbl_COA[SubClass2],"Not Found")</f>
        <v>Marketing</v>
      </c>
      <c r="J8124" t="str">
        <f>_xlfn.XLOOKUP(tbl_GL[[#This Row],[Account_key]],tbl_COA[Account_key],tbl_COA[SubAccount],,0)</f>
        <v>Commissions</v>
      </c>
      <c r="K8124">
        <f>YEAR(tbl_GL[[#This Row],[Date]])</f>
        <v>2018</v>
      </c>
    </row>
    <row r="8125" spans="1:11" hidden="1" x14ac:dyDescent="0.35">
      <c r="A8125">
        <v>162.19999999999999</v>
      </c>
      <c r="B8125" s="24">
        <v>43200</v>
      </c>
      <c r="C8125">
        <v>4</v>
      </c>
      <c r="D8125" s="13">
        <v>20</v>
      </c>
      <c r="E8125" s="13" t="s">
        <v>83</v>
      </c>
      <c r="F8125" s="17">
        <v>578</v>
      </c>
      <c r="G8125" t="str">
        <f>_xlfn.XLOOKUP(tbl_GL[[#This Row],[Account_key]],tbl_COA[Account_key],tbl_COA[Class],"Not Found")</f>
        <v>Assets</v>
      </c>
      <c r="H8125" t="str">
        <f>_xlfn.XLOOKUP(tbl_GL[[#This Row],[Account_key]],tbl_COA[Account_key],tbl_COA[SubClass],"Not Found")</f>
        <v>Assets</v>
      </c>
      <c r="I8125" t="str">
        <f>_xlfn.XLOOKUP(tbl_GL[[#This Row],[Account_key]],tbl_COA[Account_key],tbl_COA[SubClass2],"Not Found")</f>
        <v>Current Assets</v>
      </c>
      <c r="J8125" t="str">
        <f>_xlfn.XLOOKUP(tbl_GL[[#This Row],[Account_key]],tbl_COA[Account_key],tbl_COA[SubAccount],,0)</f>
        <v>Cash in hand</v>
      </c>
      <c r="K8125">
        <f>YEAR(tbl_GL[[#This Row],[Date]])</f>
        <v>2018</v>
      </c>
    </row>
    <row r="8126" spans="1:11" hidden="1" x14ac:dyDescent="0.35">
      <c r="A8126">
        <v>163.1</v>
      </c>
      <c r="B8126" s="24">
        <v>43201</v>
      </c>
      <c r="C8126">
        <v>4</v>
      </c>
      <c r="D8126" s="13">
        <v>260</v>
      </c>
      <c r="E8126" s="13" t="s">
        <v>97</v>
      </c>
      <c r="F8126" s="17">
        <v>-1349</v>
      </c>
      <c r="G8126" t="str">
        <f>_xlfn.XLOOKUP(tbl_GL[[#This Row],[Account_key]],tbl_COA[Account_key],tbl_COA[Class],"Not Found")</f>
        <v>Operating account</v>
      </c>
      <c r="H8126" t="str">
        <f>_xlfn.XLOOKUP(tbl_GL[[#This Row],[Account_key]],tbl_COA[Account_key],tbl_COA[SubClass],"Not Found")</f>
        <v>Operating Expenses</v>
      </c>
      <c r="I8126" t="str">
        <f>_xlfn.XLOOKUP(tbl_GL[[#This Row],[Account_key]],tbl_COA[Account_key],tbl_COA[SubClass2],"Not Found")</f>
        <v>Marketing</v>
      </c>
      <c r="J8126" t="str">
        <f>_xlfn.XLOOKUP(tbl_GL[[#This Row],[Account_key]],tbl_COA[Account_key],tbl_COA[SubAccount],,0)</f>
        <v>Commissions</v>
      </c>
      <c r="K8126">
        <f>YEAR(tbl_GL[[#This Row],[Date]])</f>
        <v>2018</v>
      </c>
    </row>
    <row r="8127" spans="1:11" hidden="1" x14ac:dyDescent="0.35">
      <c r="A8127">
        <v>163.19999999999999</v>
      </c>
      <c r="B8127" s="24">
        <v>43201</v>
      </c>
      <c r="C8127">
        <v>4</v>
      </c>
      <c r="D8127" s="13">
        <v>120</v>
      </c>
      <c r="E8127" s="13" t="s">
        <v>97</v>
      </c>
      <c r="F8127" s="17">
        <v>1349</v>
      </c>
      <c r="G8127" t="str">
        <f>_xlfn.XLOOKUP(tbl_GL[[#This Row],[Account_key]],tbl_COA[Account_key],tbl_COA[Class],"Not Found")</f>
        <v>Liabilities and Owners Equity</v>
      </c>
      <c r="H8127" t="str">
        <f>_xlfn.XLOOKUP(tbl_GL[[#This Row],[Account_key]],tbl_COA[Account_key],tbl_COA[SubClass],"Not Found")</f>
        <v>Liabilities</v>
      </c>
      <c r="I8127" t="str">
        <f>_xlfn.XLOOKUP(tbl_GL[[#This Row],[Account_key]],tbl_COA[Account_key],tbl_COA[SubClass2],"Not Found")</f>
        <v>Current Liabilities</v>
      </c>
      <c r="J8127" t="str">
        <f>_xlfn.XLOOKUP(tbl_GL[[#This Row],[Account_key]],tbl_COA[Account_key],tbl_COA[SubAccount],,0)</f>
        <v>Accrued Expenses</v>
      </c>
      <c r="K8127">
        <f>YEAR(tbl_GL[[#This Row],[Date]])</f>
        <v>2018</v>
      </c>
    </row>
    <row r="8128" spans="1:11" hidden="1" x14ac:dyDescent="0.35">
      <c r="A8128">
        <v>164.1</v>
      </c>
      <c r="B8128" s="24">
        <v>43203</v>
      </c>
      <c r="C8128">
        <v>4</v>
      </c>
      <c r="D8128" s="13">
        <v>280</v>
      </c>
      <c r="E8128" s="13" t="s">
        <v>97</v>
      </c>
      <c r="F8128" s="17">
        <v>-1799</v>
      </c>
      <c r="G8128" t="str">
        <f>_xlfn.XLOOKUP(tbl_GL[[#This Row],[Account_key]],tbl_COA[Account_key],tbl_COA[Class],"Not Found")</f>
        <v>Operating account</v>
      </c>
      <c r="H8128" t="str">
        <f>_xlfn.XLOOKUP(tbl_GL[[#This Row],[Account_key]],tbl_COA[Account_key],tbl_COA[SubClass],"Not Found")</f>
        <v>Operating Expenses</v>
      </c>
      <c r="I8128" t="str">
        <f>_xlfn.XLOOKUP(tbl_GL[[#This Row],[Account_key]],tbl_COA[Account_key],tbl_COA[SubClass2],"Not Found")</f>
        <v>Marketing</v>
      </c>
      <c r="J8128" t="str">
        <f>_xlfn.XLOOKUP(tbl_GL[[#This Row],[Account_key]],tbl_COA[Account_key],tbl_COA[SubAccount],,0)</f>
        <v>Advertisements</v>
      </c>
      <c r="K8128">
        <f>YEAR(tbl_GL[[#This Row],[Date]])</f>
        <v>2018</v>
      </c>
    </row>
    <row r="8129" spans="1:11" hidden="1" x14ac:dyDescent="0.35">
      <c r="A8129">
        <v>164.2</v>
      </c>
      <c r="B8129" s="24">
        <v>43203</v>
      </c>
      <c r="C8129">
        <v>4</v>
      </c>
      <c r="D8129" s="13">
        <v>120</v>
      </c>
      <c r="E8129" s="13" t="s">
        <v>97</v>
      </c>
      <c r="F8129" s="17">
        <v>1799</v>
      </c>
      <c r="G8129" t="str">
        <f>_xlfn.XLOOKUP(tbl_GL[[#This Row],[Account_key]],tbl_COA[Account_key],tbl_COA[Class],"Not Found")</f>
        <v>Liabilities and Owners Equity</v>
      </c>
      <c r="H8129" t="str">
        <f>_xlfn.XLOOKUP(tbl_GL[[#This Row],[Account_key]],tbl_COA[Account_key],tbl_COA[SubClass],"Not Found")</f>
        <v>Liabilities</v>
      </c>
      <c r="I8129" t="str">
        <f>_xlfn.XLOOKUP(tbl_GL[[#This Row],[Account_key]],tbl_COA[Account_key],tbl_COA[SubClass2],"Not Found")</f>
        <v>Current Liabilities</v>
      </c>
      <c r="J8129" t="str">
        <f>_xlfn.XLOOKUP(tbl_GL[[#This Row],[Account_key]],tbl_COA[Account_key],tbl_COA[SubAccount],,0)</f>
        <v>Accrued Expenses</v>
      </c>
      <c r="K8129">
        <f>YEAR(tbl_GL[[#This Row],[Date]])</f>
        <v>2018</v>
      </c>
    </row>
    <row r="8130" spans="1:11" hidden="1" x14ac:dyDescent="0.35">
      <c r="A8130">
        <v>165.1</v>
      </c>
      <c r="B8130" s="24">
        <v>43204</v>
      </c>
      <c r="C8130">
        <v>4</v>
      </c>
      <c r="D8130" s="13">
        <v>290</v>
      </c>
      <c r="E8130" s="13" t="s">
        <v>99</v>
      </c>
      <c r="F8130" s="17">
        <v>-13</v>
      </c>
      <c r="G8130" t="str">
        <f>_xlfn.XLOOKUP(tbl_GL[[#This Row],[Account_key]],tbl_COA[Account_key],tbl_COA[Class],"Not Found")</f>
        <v>Operating account</v>
      </c>
      <c r="H8130" t="str">
        <f>_xlfn.XLOOKUP(tbl_GL[[#This Row],[Account_key]],tbl_COA[Account_key],tbl_COA[SubClass],"Not Found")</f>
        <v>Operating Expenses</v>
      </c>
      <c r="I8130" t="str">
        <f>_xlfn.XLOOKUP(tbl_GL[[#This Row],[Account_key]],tbl_COA[Account_key],tbl_COA[SubClass2],"Not Found")</f>
        <v>Administration</v>
      </c>
      <c r="J8130" t="str">
        <f>_xlfn.XLOOKUP(tbl_GL[[#This Row],[Account_key]],tbl_COA[Account_key],tbl_COA[SubAccount],,0)</f>
        <v>Travel</v>
      </c>
      <c r="K8130">
        <f>YEAR(tbl_GL[[#This Row],[Date]])</f>
        <v>2018</v>
      </c>
    </row>
    <row r="8131" spans="1:11" hidden="1" x14ac:dyDescent="0.35">
      <c r="A8131">
        <v>165.2</v>
      </c>
      <c r="B8131" s="24">
        <v>43204</v>
      </c>
      <c r="C8131">
        <v>4</v>
      </c>
      <c r="D8131" s="13">
        <v>20</v>
      </c>
      <c r="E8131" s="13" t="s">
        <v>99</v>
      </c>
      <c r="F8131" s="17">
        <v>-13</v>
      </c>
      <c r="G8131" t="str">
        <f>_xlfn.XLOOKUP(tbl_GL[[#This Row],[Account_key]],tbl_COA[Account_key],tbl_COA[Class],"Not Found")</f>
        <v>Assets</v>
      </c>
      <c r="H8131" t="str">
        <f>_xlfn.XLOOKUP(tbl_GL[[#This Row],[Account_key]],tbl_COA[Account_key],tbl_COA[SubClass],"Not Found")</f>
        <v>Assets</v>
      </c>
      <c r="I8131" t="str">
        <f>_xlfn.XLOOKUP(tbl_GL[[#This Row],[Account_key]],tbl_COA[Account_key],tbl_COA[SubClass2],"Not Found")</f>
        <v>Current Assets</v>
      </c>
      <c r="J8131" t="str">
        <f>_xlfn.XLOOKUP(tbl_GL[[#This Row],[Account_key]],tbl_COA[Account_key],tbl_COA[SubAccount],,0)</f>
        <v>Cash in hand</v>
      </c>
      <c r="K8131">
        <f>YEAR(tbl_GL[[#This Row],[Date]])</f>
        <v>2018</v>
      </c>
    </row>
    <row r="8132" spans="1:11" hidden="1" x14ac:dyDescent="0.35">
      <c r="A8132">
        <v>166.1</v>
      </c>
      <c r="B8132" s="24">
        <v>43205</v>
      </c>
      <c r="C8132">
        <v>4</v>
      </c>
      <c r="D8132" s="13">
        <v>10</v>
      </c>
      <c r="E8132" s="13" t="s">
        <v>112</v>
      </c>
      <c r="F8132" s="17">
        <v>-180</v>
      </c>
      <c r="G8132" t="str">
        <f>_xlfn.XLOOKUP(tbl_GL[[#This Row],[Account_key]],tbl_COA[Account_key],tbl_COA[Class],"Not Found")</f>
        <v>Assets</v>
      </c>
      <c r="H8132" t="str">
        <f>_xlfn.XLOOKUP(tbl_GL[[#This Row],[Account_key]],tbl_COA[Account_key],tbl_COA[SubClass],"Not Found")</f>
        <v>Assets</v>
      </c>
      <c r="I8132" t="str">
        <f>_xlfn.XLOOKUP(tbl_GL[[#This Row],[Account_key]],tbl_COA[Account_key],tbl_COA[SubClass2],"Not Found")</f>
        <v>Current Assets</v>
      </c>
      <c r="J8132" t="str">
        <f>_xlfn.XLOOKUP(tbl_GL[[#This Row],[Account_key]],tbl_COA[Account_key],tbl_COA[SubAccount],,0)</f>
        <v>Cash at Bank</v>
      </c>
      <c r="K8132">
        <f>YEAR(tbl_GL[[#This Row],[Date]])</f>
        <v>2018</v>
      </c>
    </row>
    <row r="8133" spans="1:11" hidden="1" x14ac:dyDescent="0.35">
      <c r="A8133">
        <v>166.2</v>
      </c>
      <c r="B8133" s="24">
        <v>43205</v>
      </c>
      <c r="C8133">
        <v>4</v>
      </c>
      <c r="D8133" s="13">
        <v>121</v>
      </c>
      <c r="E8133" s="13" t="s">
        <v>112</v>
      </c>
      <c r="F8133" s="17">
        <v>-180</v>
      </c>
      <c r="G8133" t="str">
        <f>_xlfn.XLOOKUP(tbl_GL[[#This Row],[Account_key]],tbl_COA[Account_key],tbl_COA[Class],"Not Found")</f>
        <v>Liabilities and Owners Equity</v>
      </c>
      <c r="H8133" t="str">
        <f>_xlfn.XLOOKUP(tbl_GL[[#This Row],[Account_key]],tbl_COA[Account_key],tbl_COA[SubClass],"Not Found")</f>
        <v>Liabilities</v>
      </c>
      <c r="I8133" t="str">
        <f>_xlfn.XLOOKUP(tbl_GL[[#This Row],[Account_key]],tbl_COA[Account_key],tbl_COA[SubClass2],"Not Found")</f>
        <v>Current Liabilities</v>
      </c>
      <c r="J8133" t="str">
        <f>_xlfn.XLOOKUP(tbl_GL[[#This Row],[Account_key]],tbl_COA[Account_key],tbl_COA[SubAccount],,0)</f>
        <v>Interest Payable</v>
      </c>
      <c r="K8133">
        <f>YEAR(tbl_GL[[#This Row],[Date]])</f>
        <v>2018</v>
      </c>
    </row>
    <row r="8134" spans="1:11" hidden="1" x14ac:dyDescent="0.35">
      <c r="A8134">
        <v>167.1</v>
      </c>
      <c r="B8134" s="24">
        <v>43205</v>
      </c>
      <c r="C8134">
        <v>4</v>
      </c>
      <c r="D8134" s="13">
        <v>230</v>
      </c>
      <c r="E8134" s="13" t="s">
        <v>4</v>
      </c>
      <c r="F8134" s="17">
        <v>-841</v>
      </c>
      <c r="G8134" t="str">
        <f>_xlfn.XLOOKUP(tbl_GL[[#This Row],[Account_key]],tbl_COA[Account_key],tbl_COA[Class],"Not Found")</f>
        <v>Trading account</v>
      </c>
      <c r="H8134" t="str">
        <f>_xlfn.XLOOKUP(tbl_GL[[#This Row],[Account_key]],tbl_COA[Account_key],tbl_COA[SubClass],"Not Found")</f>
        <v>Cost of Sales</v>
      </c>
      <c r="I8134" t="str">
        <f>_xlfn.XLOOKUP(tbl_GL[[#This Row],[Account_key]],tbl_COA[Account_key],tbl_COA[SubClass2],"Not Found")</f>
        <v>Cost of Sales</v>
      </c>
      <c r="J8134" t="str">
        <f>_xlfn.XLOOKUP(tbl_GL[[#This Row],[Account_key]],tbl_COA[Account_key],tbl_COA[SubAccount],,0)</f>
        <v>Cost of Sales</v>
      </c>
      <c r="K8134">
        <f>YEAR(tbl_GL[[#This Row],[Date]])</f>
        <v>2018</v>
      </c>
    </row>
    <row r="8135" spans="1:11" hidden="1" x14ac:dyDescent="0.35">
      <c r="A8135">
        <v>167.2</v>
      </c>
      <c r="B8135" s="24">
        <v>43205</v>
      </c>
      <c r="C8135">
        <v>4</v>
      </c>
      <c r="D8135" s="13">
        <v>60</v>
      </c>
      <c r="E8135" s="13" t="s">
        <v>4</v>
      </c>
      <c r="F8135" s="17">
        <v>-841</v>
      </c>
      <c r="G8135" t="str">
        <f>_xlfn.XLOOKUP(tbl_GL[[#This Row],[Account_key]],tbl_COA[Account_key],tbl_COA[Class],"Not Found")</f>
        <v>Assets</v>
      </c>
      <c r="H8135" t="str">
        <f>_xlfn.XLOOKUP(tbl_GL[[#This Row],[Account_key]],tbl_COA[Account_key],tbl_COA[SubClass],"Not Found")</f>
        <v>Assets</v>
      </c>
      <c r="I8135" t="str">
        <f>_xlfn.XLOOKUP(tbl_GL[[#This Row],[Account_key]],tbl_COA[Account_key],tbl_COA[SubClass2],"Not Found")</f>
        <v>Current Assets</v>
      </c>
      <c r="J8135" t="str">
        <f>_xlfn.XLOOKUP(tbl_GL[[#This Row],[Account_key]],tbl_COA[Account_key],tbl_COA[SubAccount],,0)</f>
        <v>Inventory</v>
      </c>
      <c r="K8135">
        <f>YEAR(tbl_GL[[#This Row],[Date]])</f>
        <v>2018</v>
      </c>
    </row>
    <row r="8136" spans="1:11" hidden="1" x14ac:dyDescent="0.35">
      <c r="A8136">
        <v>168.1</v>
      </c>
      <c r="B8136" s="24">
        <v>43205</v>
      </c>
      <c r="C8136">
        <v>4</v>
      </c>
      <c r="D8136" s="13">
        <v>210</v>
      </c>
      <c r="E8136" s="13" t="s">
        <v>7</v>
      </c>
      <c r="F8136" s="17">
        <v>2065</v>
      </c>
      <c r="G8136" t="str">
        <f>_xlfn.XLOOKUP(tbl_GL[[#This Row],[Account_key]],tbl_COA[Account_key],tbl_COA[Class],"Not Found")</f>
        <v>Trading account</v>
      </c>
      <c r="H8136" t="str">
        <f>_xlfn.XLOOKUP(tbl_GL[[#This Row],[Account_key]],tbl_COA[Account_key],tbl_COA[SubClass],"Not Found")</f>
        <v>Sales</v>
      </c>
      <c r="I8136" t="str">
        <f>_xlfn.XLOOKUP(tbl_GL[[#This Row],[Account_key]],tbl_COA[Account_key],tbl_COA[SubClass2],"Not Found")</f>
        <v>Sales</v>
      </c>
      <c r="J8136" t="str">
        <f>_xlfn.XLOOKUP(tbl_GL[[#This Row],[Account_key]],tbl_COA[Account_key],tbl_COA[SubAccount],,0)</f>
        <v>Sales</v>
      </c>
      <c r="K8136">
        <f>YEAR(tbl_GL[[#This Row],[Date]])</f>
        <v>2018</v>
      </c>
    </row>
    <row r="8137" spans="1:11" hidden="1" x14ac:dyDescent="0.35">
      <c r="A8137">
        <v>168.2</v>
      </c>
      <c r="B8137" s="24">
        <v>43205</v>
      </c>
      <c r="C8137">
        <v>4</v>
      </c>
      <c r="D8137" s="13">
        <v>10</v>
      </c>
      <c r="E8137" s="13" t="s">
        <v>7</v>
      </c>
      <c r="F8137" s="17">
        <v>2065</v>
      </c>
      <c r="G8137" t="str">
        <f>_xlfn.XLOOKUP(tbl_GL[[#This Row],[Account_key]],tbl_COA[Account_key],tbl_COA[Class],"Not Found")</f>
        <v>Assets</v>
      </c>
      <c r="H8137" t="str">
        <f>_xlfn.XLOOKUP(tbl_GL[[#This Row],[Account_key]],tbl_COA[Account_key],tbl_COA[SubClass],"Not Found")</f>
        <v>Assets</v>
      </c>
      <c r="I8137" t="str">
        <f>_xlfn.XLOOKUP(tbl_GL[[#This Row],[Account_key]],tbl_COA[Account_key],tbl_COA[SubClass2],"Not Found")</f>
        <v>Current Assets</v>
      </c>
      <c r="J8137" t="str">
        <f>_xlfn.XLOOKUP(tbl_GL[[#This Row],[Account_key]],tbl_COA[Account_key],tbl_COA[SubAccount],,0)</f>
        <v>Cash at Bank</v>
      </c>
      <c r="K8137">
        <f>YEAR(tbl_GL[[#This Row],[Date]])</f>
        <v>2018</v>
      </c>
    </row>
    <row r="8138" spans="1:11" hidden="1" x14ac:dyDescent="0.35">
      <c r="A8138">
        <v>169.1</v>
      </c>
      <c r="B8138" s="24">
        <v>43205</v>
      </c>
      <c r="C8138">
        <v>4</v>
      </c>
      <c r="D8138" s="13">
        <v>230</v>
      </c>
      <c r="E8138" s="13" t="s">
        <v>4</v>
      </c>
      <c r="F8138" s="17">
        <v>-3234</v>
      </c>
      <c r="G8138" t="str">
        <f>_xlfn.XLOOKUP(tbl_GL[[#This Row],[Account_key]],tbl_COA[Account_key],tbl_COA[Class],"Not Found")</f>
        <v>Trading account</v>
      </c>
      <c r="H8138" t="str">
        <f>_xlfn.XLOOKUP(tbl_GL[[#This Row],[Account_key]],tbl_COA[Account_key],tbl_COA[SubClass],"Not Found")</f>
        <v>Cost of Sales</v>
      </c>
      <c r="I8138" t="str">
        <f>_xlfn.XLOOKUP(tbl_GL[[#This Row],[Account_key]],tbl_COA[Account_key],tbl_COA[SubClass2],"Not Found")</f>
        <v>Cost of Sales</v>
      </c>
      <c r="J8138" t="str">
        <f>_xlfn.XLOOKUP(tbl_GL[[#This Row],[Account_key]],tbl_COA[Account_key],tbl_COA[SubAccount],,0)</f>
        <v>Cost of Sales</v>
      </c>
      <c r="K8138">
        <f>YEAR(tbl_GL[[#This Row],[Date]])</f>
        <v>2018</v>
      </c>
    </row>
    <row r="8139" spans="1:11" hidden="1" x14ac:dyDescent="0.35">
      <c r="A8139">
        <v>169.2</v>
      </c>
      <c r="B8139" s="24">
        <v>43205</v>
      </c>
      <c r="C8139">
        <v>4</v>
      </c>
      <c r="D8139" s="13">
        <v>60</v>
      </c>
      <c r="E8139" s="13" t="s">
        <v>4</v>
      </c>
      <c r="F8139" s="17">
        <v>-3234</v>
      </c>
      <c r="G8139" t="str">
        <f>_xlfn.XLOOKUP(tbl_GL[[#This Row],[Account_key]],tbl_COA[Account_key],tbl_COA[Class],"Not Found")</f>
        <v>Assets</v>
      </c>
      <c r="H8139" t="str">
        <f>_xlfn.XLOOKUP(tbl_GL[[#This Row],[Account_key]],tbl_COA[Account_key],tbl_COA[SubClass],"Not Found")</f>
        <v>Assets</v>
      </c>
      <c r="I8139" t="str">
        <f>_xlfn.XLOOKUP(tbl_GL[[#This Row],[Account_key]],tbl_COA[Account_key],tbl_COA[SubClass2],"Not Found")</f>
        <v>Current Assets</v>
      </c>
      <c r="J8139" t="str">
        <f>_xlfn.XLOOKUP(tbl_GL[[#This Row],[Account_key]],tbl_COA[Account_key],tbl_COA[SubAccount],,0)</f>
        <v>Inventory</v>
      </c>
      <c r="K8139">
        <f>YEAR(tbl_GL[[#This Row],[Date]])</f>
        <v>2018</v>
      </c>
    </row>
    <row r="8140" spans="1:11" hidden="1" x14ac:dyDescent="0.35">
      <c r="A8140">
        <v>170.1</v>
      </c>
      <c r="B8140" s="24">
        <v>43205</v>
      </c>
      <c r="C8140">
        <v>4</v>
      </c>
      <c r="D8140" s="13">
        <v>210</v>
      </c>
      <c r="E8140" s="13" t="s">
        <v>8</v>
      </c>
      <c r="F8140" s="17">
        <v>8512</v>
      </c>
      <c r="G8140" t="str">
        <f>_xlfn.XLOOKUP(tbl_GL[[#This Row],[Account_key]],tbl_COA[Account_key],tbl_COA[Class],"Not Found")</f>
        <v>Trading account</v>
      </c>
      <c r="H8140" t="str">
        <f>_xlfn.XLOOKUP(tbl_GL[[#This Row],[Account_key]],tbl_COA[Account_key],tbl_COA[SubClass],"Not Found")</f>
        <v>Sales</v>
      </c>
      <c r="I8140" t="str">
        <f>_xlfn.XLOOKUP(tbl_GL[[#This Row],[Account_key]],tbl_COA[Account_key],tbl_COA[SubClass2],"Not Found")</f>
        <v>Sales</v>
      </c>
      <c r="J8140" t="str">
        <f>_xlfn.XLOOKUP(tbl_GL[[#This Row],[Account_key]],tbl_COA[Account_key],tbl_COA[SubAccount],,0)</f>
        <v>Sales</v>
      </c>
      <c r="K8140">
        <f>YEAR(tbl_GL[[#This Row],[Date]])</f>
        <v>2018</v>
      </c>
    </row>
    <row r="8141" spans="1:11" hidden="1" x14ac:dyDescent="0.35">
      <c r="A8141">
        <v>170.2</v>
      </c>
      <c r="B8141" s="24">
        <v>43205</v>
      </c>
      <c r="C8141">
        <v>4</v>
      </c>
      <c r="D8141" s="13">
        <v>30</v>
      </c>
      <c r="E8141" s="13" t="s">
        <v>8</v>
      </c>
      <c r="F8141" s="17">
        <v>8512</v>
      </c>
      <c r="G8141" t="str">
        <f>_xlfn.XLOOKUP(tbl_GL[[#This Row],[Account_key]],tbl_COA[Account_key],tbl_COA[Class],"Not Found")</f>
        <v>Assets</v>
      </c>
      <c r="H8141" t="str">
        <f>_xlfn.XLOOKUP(tbl_GL[[#This Row],[Account_key]],tbl_COA[Account_key],tbl_COA[SubClass],"Not Found")</f>
        <v>Assets</v>
      </c>
      <c r="I8141" t="str">
        <f>_xlfn.XLOOKUP(tbl_GL[[#This Row],[Account_key]],tbl_COA[Account_key],tbl_COA[SubClass2],"Not Found")</f>
        <v>Current Assets</v>
      </c>
      <c r="J8141" t="str">
        <f>_xlfn.XLOOKUP(tbl_GL[[#This Row],[Account_key]],tbl_COA[Account_key],tbl_COA[SubAccount],,0)</f>
        <v>Trade Receivables</v>
      </c>
      <c r="K8141">
        <f>YEAR(tbl_GL[[#This Row],[Date]])</f>
        <v>2018</v>
      </c>
    </row>
    <row r="8142" spans="1:11" hidden="1" x14ac:dyDescent="0.35">
      <c r="A8142">
        <v>171.1</v>
      </c>
      <c r="B8142" s="24">
        <v>43206</v>
      </c>
      <c r="C8142">
        <v>4</v>
      </c>
      <c r="D8142" s="13">
        <v>260</v>
      </c>
      <c r="E8142" s="13" t="s">
        <v>97</v>
      </c>
      <c r="F8142" s="17">
        <v>-1730</v>
      </c>
      <c r="G8142" t="str">
        <f>_xlfn.XLOOKUP(tbl_GL[[#This Row],[Account_key]],tbl_COA[Account_key],tbl_COA[Class],"Not Found")</f>
        <v>Operating account</v>
      </c>
      <c r="H8142" t="str">
        <f>_xlfn.XLOOKUP(tbl_GL[[#This Row],[Account_key]],tbl_COA[Account_key],tbl_COA[SubClass],"Not Found")</f>
        <v>Operating Expenses</v>
      </c>
      <c r="I8142" t="str">
        <f>_xlfn.XLOOKUP(tbl_GL[[#This Row],[Account_key]],tbl_COA[Account_key],tbl_COA[SubClass2],"Not Found")</f>
        <v>Marketing</v>
      </c>
      <c r="J8142" t="str">
        <f>_xlfn.XLOOKUP(tbl_GL[[#This Row],[Account_key]],tbl_COA[Account_key],tbl_COA[SubAccount],,0)</f>
        <v>Commissions</v>
      </c>
      <c r="K8142">
        <f>YEAR(tbl_GL[[#This Row],[Date]])</f>
        <v>2018</v>
      </c>
    </row>
    <row r="8143" spans="1:11" hidden="1" x14ac:dyDescent="0.35">
      <c r="A8143">
        <v>171.2</v>
      </c>
      <c r="B8143" s="24">
        <v>43206</v>
      </c>
      <c r="C8143">
        <v>4</v>
      </c>
      <c r="D8143" s="13">
        <v>120</v>
      </c>
      <c r="E8143" s="13" t="s">
        <v>97</v>
      </c>
      <c r="F8143" s="17">
        <v>1730</v>
      </c>
      <c r="G8143" t="str">
        <f>_xlfn.XLOOKUP(tbl_GL[[#This Row],[Account_key]],tbl_COA[Account_key],tbl_COA[Class],"Not Found")</f>
        <v>Liabilities and Owners Equity</v>
      </c>
      <c r="H8143" t="str">
        <f>_xlfn.XLOOKUP(tbl_GL[[#This Row],[Account_key]],tbl_COA[Account_key],tbl_COA[SubClass],"Not Found")</f>
        <v>Liabilities</v>
      </c>
      <c r="I8143" t="str">
        <f>_xlfn.XLOOKUP(tbl_GL[[#This Row],[Account_key]],tbl_COA[Account_key],tbl_COA[SubClass2],"Not Found")</f>
        <v>Current Liabilities</v>
      </c>
      <c r="J8143" t="str">
        <f>_xlfn.XLOOKUP(tbl_GL[[#This Row],[Account_key]],tbl_COA[Account_key],tbl_COA[SubAccount],,0)</f>
        <v>Accrued Expenses</v>
      </c>
      <c r="K8143">
        <f>YEAR(tbl_GL[[#This Row],[Date]])</f>
        <v>2018</v>
      </c>
    </row>
    <row r="8144" spans="1:11" hidden="1" x14ac:dyDescent="0.35">
      <c r="A8144">
        <v>172.1</v>
      </c>
      <c r="B8144" s="24">
        <v>43206</v>
      </c>
      <c r="C8144">
        <v>4</v>
      </c>
      <c r="D8144" s="13">
        <v>30</v>
      </c>
      <c r="E8144" s="13" t="s">
        <v>80</v>
      </c>
      <c r="F8144" s="17">
        <v>-6287</v>
      </c>
      <c r="G8144" t="str">
        <f>_xlfn.XLOOKUP(tbl_GL[[#This Row],[Account_key]],tbl_COA[Account_key],tbl_COA[Class],"Not Found")</f>
        <v>Assets</v>
      </c>
      <c r="H8144" t="str">
        <f>_xlfn.XLOOKUP(tbl_GL[[#This Row],[Account_key]],tbl_COA[Account_key],tbl_COA[SubClass],"Not Found")</f>
        <v>Assets</v>
      </c>
      <c r="I8144" t="str">
        <f>_xlfn.XLOOKUP(tbl_GL[[#This Row],[Account_key]],tbl_COA[Account_key],tbl_COA[SubClass2],"Not Found")</f>
        <v>Current Assets</v>
      </c>
      <c r="J8144" t="str">
        <f>_xlfn.XLOOKUP(tbl_GL[[#This Row],[Account_key]],tbl_COA[Account_key],tbl_COA[SubAccount],,0)</f>
        <v>Trade Receivables</v>
      </c>
      <c r="K8144">
        <f>YEAR(tbl_GL[[#This Row],[Date]])</f>
        <v>2018</v>
      </c>
    </row>
    <row r="8145" spans="1:11" hidden="1" x14ac:dyDescent="0.35">
      <c r="A8145">
        <v>172.2</v>
      </c>
      <c r="B8145" s="24">
        <v>43206</v>
      </c>
      <c r="C8145">
        <v>4</v>
      </c>
      <c r="D8145" s="13">
        <v>10</v>
      </c>
      <c r="E8145" s="13" t="s">
        <v>80</v>
      </c>
      <c r="F8145" s="17">
        <v>6287</v>
      </c>
      <c r="G8145" t="str">
        <f>_xlfn.XLOOKUP(tbl_GL[[#This Row],[Account_key]],tbl_COA[Account_key],tbl_COA[Class],"Not Found")</f>
        <v>Assets</v>
      </c>
      <c r="H8145" t="str">
        <f>_xlfn.XLOOKUP(tbl_GL[[#This Row],[Account_key]],tbl_COA[Account_key],tbl_COA[SubClass],"Not Found")</f>
        <v>Assets</v>
      </c>
      <c r="I8145" t="str">
        <f>_xlfn.XLOOKUP(tbl_GL[[#This Row],[Account_key]],tbl_COA[Account_key],tbl_COA[SubClass2],"Not Found")</f>
        <v>Current Assets</v>
      </c>
      <c r="J8145" t="str">
        <f>_xlfn.XLOOKUP(tbl_GL[[#This Row],[Account_key]],tbl_COA[Account_key],tbl_COA[SubAccount],,0)</f>
        <v>Cash at Bank</v>
      </c>
      <c r="K8145">
        <f>YEAR(tbl_GL[[#This Row],[Date]])</f>
        <v>2018</v>
      </c>
    </row>
    <row r="8146" spans="1:11" hidden="1" x14ac:dyDescent="0.35">
      <c r="A8146">
        <v>173.1</v>
      </c>
      <c r="B8146" s="24">
        <v>43207</v>
      </c>
      <c r="C8146">
        <v>4</v>
      </c>
      <c r="D8146" s="13">
        <v>10</v>
      </c>
      <c r="E8146" s="13" t="s">
        <v>98</v>
      </c>
      <c r="F8146" s="17">
        <v>-1066</v>
      </c>
      <c r="G8146" t="str">
        <f>_xlfn.XLOOKUP(tbl_GL[[#This Row],[Account_key]],tbl_COA[Account_key],tbl_COA[Class],"Not Found")</f>
        <v>Assets</v>
      </c>
      <c r="H8146" t="str">
        <f>_xlfn.XLOOKUP(tbl_GL[[#This Row],[Account_key]],tbl_COA[Account_key],tbl_COA[SubClass],"Not Found")</f>
        <v>Assets</v>
      </c>
      <c r="I8146" t="str">
        <f>_xlfn.XLOOKUP(tbl_GL[[#This Row],[Account_key]],tbl_COA[Account_key],tbl_COA[SubClass2],"Not Found")</f>
        <v>Current Assets</v>
      </c>
      <c r="J8146" t="str">
        <f>_xlfn.XLOOKUP(tbl_GL[[#This Row],[Account_key]],tbl_COA[Account_key],tbl_COA[SubAccount],,0)</f>
        <v>Cash at Bank</v>
      </c>
      <c r="K8146">
        <f>YEAR(tbl_GL[[#This Row],[Date]])</f>
        <v>2018</v>
      </c>
    </row>
    <row r="8147" spans="1:11" hidden="1" x14ac:dyDescent="0.35">
      <c r="A8147">
        <v>173.2</v>
      </c>
      <c r="B8147" s="24">
        <v>43207</v>
      </c>
      <c r="C8147">
        <v>4</v>
      </c>
      <c r="D8147" s="13">
        <v>120</v>
      </c>
      <c r="E8147" s="13" t="s">
        <v>98</v>
      </c>
      <c r="F8147" s="17">
        <v>-1066</v>
      </c>
      <c r="G8147" t="str">
        <f>_xlfn.XLOOKUP(tbl_GL[[#This Row],[Account_key]],tbl_COA[Account_key],tbl_COA[Class],"Not Found")</f>
        <v>Liabilities and Owners Equity</v>
      </c>
      <c r="H8147" t="str">
        <f>_xlfn.XLOOKUP(tbl_GL[[#This Row],[Account_key]],tbl_COA[Account_key],tbl_COA[SubClass],"Not Found")</f>
        <v>Liabilities</v>
      </c>
      <c r="I8147" t="str">
        <f>_xlfn.XLOOKUP(tbl_GL[[#This Row],[Account_key]],tbl_COA[Account_key],tbl_COA[SubClass2],"Not Found")</f>
        <v>Current Liabilities</v>
      </c>
      <c r="J8147" t="str">
        <f>_xlfn.XLOOKUP(tbl_GL[[#This Row],[Account_key]],tbl_COA[Account_key],tbl_COA[SubAccount],,0)</f>
        <v>Accrued Expenses</v>
      </c>
      <c r="K8147">
        <f>YEAR(tbl_GL[[#This Row],[Date]])</f>
        <v>2018</v>
      </c>
    </row>
    <row r="8148" spans="1:11" hidden="1" x14ac:dyDescent="0.35">
      <c r="A8148">
        <v>174.1</v>
      </c>
      <c r="B8148" s="24">
        <v>43207</v>
      </c>
      <c r="C8148">
        <v>4</v>
      </c>
      <c r="D8148" s="13">
        <v>10</v>
      </c>
      <c r="E8148" s="13" t="s">
        <v>84</v>
      </c>
      <c r="F8148" s="17">
        <v>-12667</v>
      </c>
      <c r="G8148" t="str">
        <f>_xlfn.XLOOKUP(tbl_GL[[#This Row],[Account_key]],tbl_COA[Account_key],tbl_COA[Class],"Not Found")</f>
        <v>Assets</v>
      </c>
      <c r="H8148" t="str">
        <f>_xlfn.XLOOKUP(tbl_GL[[#This Row],[Account_key]],tbl_COA[Account_key],tbl_COA[SubClass],"Not Found")</f>
        <v>Assets</v>
      </c>
      <c r="I8148" t="str">
        <f>_xlfn.XLOOKUP(tbl_GL[[#This Row],[Account_key]],tbl_COA[Account_key],tbl_COA[SubClass2],"Not Found")</f>
        <v>Current Assets</v>
      </c>
      <c r="J8148" t="str">
        <f>_xlfn.XLOOKUP(tbl_GL[[#This Row],[Account_key]],tbl_COA[Account_key],tbl_COA[SubAccount],,0)</f>
        <v>Cash at Bank</v>
      </c>
      <c r="K8148">
        <f>YEAR(tbl_GL[[#This Row],[Date]])</f>
        <v>2018</v>
      </c>
    </row>
    <row r="8149" spans="1:11" hidden="1" x14ac:dyDescent="0.35">
      <c r="A8149">
        <v>174.2</v>
      </c>
      <c r="B8149" s="24">
        <v>43207</v>
      </c>
      <c r="C8149">
        <v>4</v>
      </c>
      <c r="D8149" s="13">
        <v>110</v>
      </c>
      <c r="E8149" s="13" t="s">
        <v>84</v>
      </c>
      <c r="F8149" s="17">
        <v>-12667</v>
      </c>
      <c r="G8149" t="str">
        <f>_xlfn.XLOOKUP(tbl_GL[[#This Row],[Account_key]],tbl_COA[Account_key],tbl_COA[Class],"Not Found")</f>
        <v>Liabilities and Owners Equity</v>
      </c>
      <c r="H8149" t="str">
        <f>_xlfn.XLOOKUP(tbl_GL[[#This Row],[Account_key]],tbl_COA[Account_key],tbl_COA[SubClass],"Not Found")</f>
        <v>Liabilities</v>
      </c>
      <c r="I8149" t="str">
        <f>_xlfn.XLOOKUP(tbl_GL[[#This Row],[Account_key]],tbl_COA[Account_key],tbl_COA[SubClass2],"Not Found")</f>
        <v>Current Liabilities</v>
      </c>
      <c r="J8149" t="str">
        <f>_xlfn.XLOOKUP(tbl_GL[[#This Row],[Account_key]],tbl_COA[Account_key],tbl_COA[SubAccount],,0)</f>
        <v>Trade Payables</v>
      </c>
      <c r="K8149">
        <f>YEAR(tbl_GL[[#This Row],[Date]])</f>
        <v>2018</v>
      </c>
    </row>
    <row r="8150" spans="1:11" hidden="1" x14ac:dyDescent="0.35">
      <c r="A8150">
        <v>175.1</v>
      </c>
      <c r="B8150" s="24">
        <v>43211</v>
      </c>
      <c r="C8150">
        <v>4</v>
      </c>
      <c r="D8150" s="13">
        <v>230</v>
      </c>
      <c r="E8150" s="13" t="s">
        <v>4</v>
      </c>
      <c r="F8150" s="17">
        <v>-252</v>
      </c>
      <c r="G8150" t="str">
        <f>_xlfn.XLOOKUP(tbl_GL[[#This Row],[Account_key]],tbl_COA[Account_key],tbl_COA[Class],"Not Found")</f>
        <v>Trading account</v>
      </c>
      <c r="H8150" t="str">
        <f>_xlfn.XLOOKUP(tbl_GL[[#This Row],[Account_key]],tbl_COA[Account_key],tbl_COA[SubClass],"Not Found")</f>
        <v>Cost of Sales</v>
      </c>
      <c r="I8150" t="str">
        <f>_xlfn.XLOOKUP(tbl_GL[[#This Row],[Account_key]],tbl_COA[Account_key],tbl_COA[SubClass2],"Not Found")</f>
        <v>Cost of Sales</v>
      </c>
      <c r="J8150" t="str">
        <f>_xlfn.XLOOKUP(tbl_GL[[#This Row],[Account_key]],tbl_COA[Account_key],tbl_COA[SubAccount],,0)</f>
        <v>Cost of Sales</v>
      </c>
      <c r="K8150">
        <f>YEAR(tbl_GL[[#This Row],[Date]])</f>
        <v>2018</v>
      </c>
    </row>
    <row r="8151" spans="1:11" hidden="1" x14ac:dyDescent="0.35">
      <c r="A8151">
        <v>175.2</v>
      </c>
      <c r="B8151" s="24">
        <v>43211</v>
      </c>
      <c r="C8151">
        <v>4</v>
      </c>
      <c r="D8151" s="13">
        <v>60</v>
      </c>
      <c r="E8151" s="13" t="s">
        <v>4</v>
      </c>
      <c r="F8151" s="17">
        <v>-252</v>
      </c>
      <c r="G8151" t="str">
        <f>_xlfn.XLOOKUP(tbl_GL[[#This Row],[Account_key]],tbl_COA[Account_key],tbl_COA[Class],"Not Found")</f>
        <v>Assets</v>
      </c>
      <c r="H8151" t="str">
        <f>_xlfn.XLOOKUP(tbl_GL[[#This Row],[Account_key]],tbl_COA[Account_key],tbl_COA[SubClass],"Not Found")</f>
        <v>Assets</v>
      </c>
      <c r="I8151" t="str">
        <f>_xlfn.XLOOKUP(tbl_GL[[#This Row],[Account_key]],tbl_COA[Account_key],tbl_COA[SubClass2],"Not Found")</f>
        <v>Current Assets</v>
      </c>
      <c r="J8151" t="str">
        <f>_xlfn.XLOOKUP(tbl_GL[[#This Row],[Account_key]],tbl_COA[Account_key],tbl_COA[SubAccount],,0)</f>
        <v>Inventory</v>
      </c>
      <c r="K8151">
        <f>YEAR(tbl_GL[[#This Row],[Date]])</f>
        <v>2018</v>
      </c>
    </row>
    <row r="8152" spans="1:11" hidden="1" x14ac:dyDescent="0.35">
      <c r="A8152">
        <v>176.1</v>
      </c>
      <c r="B8152" s="24">
        <v>43211</v>
      </c>
      <c r="C8152">
        <v>4</v>
      </c>
      <c r="D8152" s="13">
        <v>210</v>
      </c>
      <c r="E8152" s="13" t="s">
        <v>8</v>
      </c>
      <c r="F8152" s="17">
        <v>664</v>
      </c>
      <c r="G8152" t="str">
        <f>_xlfn.XLOOKUP(tbl_GL[[#This Row],[Account_key]],tbl_COA[Account_key],tbl_COA[Class],"Not Found")</f>
        <v>Trading account</v>
      </c>
      <c r="H8152" t="str">
        <f>_xlfn.XLOOKUP(tbl_GL[[#This Row],[Account_key]],tbl_COA[Account_key],tbl_COA[SubClass],"Not Found")</f>
        <v>Sales</v>
      </c>
      <c r="I8152" t="str">
        <f>_xlfn.XLOOKUP(tbl_GL[[#This Row],[Account_key]],tbl_COA[Account_key],tbl_COA[SubClass2],"Not Found")</f>
        <v>Sales</v>
      </c>
      <c r="J8152" t="str">
        <f>_xlfn.XLOOKUP(tbl_GL[[#This Row],[Account_key]],tbl_COA[Account_key],tbl_COA[SubAccount],,0)</f>
        <v>Sales</v>
      </c>
      <c r="K8152">
        <f>YEAR(tbl_GL[[#This Row],[Date]])</f>
        <v>2018</v>
      </c>
    </row>
    <row r="8153" spans="1:11" hidden="1" x14ac:dyDescent="0.35">
      <c r="A8153">
        <v>176.2</v>
      </c>
      <c r="B8153" s="24">
        <v>43211</v>
      </c>
      <c r="C8153">
        <v>4</v>
      </c>
      <c r="D8153" s="13">
        <v>30</v>
      </c>
      <c r="E8153" s="13" t="s">
        <v>8</v>
      </c>
      <c r="F8153" s="17">
        <v>664</v>
      </c>
      <c r="G8153" t="str">
        <f>_xlfn.XLOOKUP(tbl_GL[[#This Row],[Account_key]],tbl_COA[Account_key],tbl_COA[Class],"Not Found")</f>
        <v>Assets</v>
      </c>
      <c r="H8153" t="str">
        <f>_xlfn.XLOOKUP(tbl_GL[[#This Row],[Account_key]],tbl_COA[Account_key],tbl_COA[SubClass],"Not Found")</f>
        <v>Assets</v>
      </c>
      <c r="I8153" t="str">
        <f>_xlfn.XLOOKUP(tbl_GL[[#This Row],[Account_key]],tbl_COA[Account_key],tbl_COA[SubClass2],"Not Found")</f>
        <v>Current Assets</v>
      </c>
      <c r="J8153" t="str">
        <f>_xlfn.XLOOKUP(tbl_GL[[#This Row],[Account_key]],tbl_COA[Account_key],tbl_COA[SubAccount],,0)</f>
        <v>Trade Receivables</v>
      </c>
      <c r="K8153">
        <f>YEAR(tbl_GL[[#This Row],[Date]])</f>
        <v>2018</v>
      </c>
    </row>
    <row r="8154" spans="1:11" hidden="1" x14ac:dyDescent="0.35">
      <c r="A8154">
        <v>177.1</v>
      </c>
      <c r="B8154" s="24">
        <v>43211</v>
      </c>
      <c r="C8154">
        <v>4</v>
      </c>
      <c r="D8154" s="13">
        <v>300</v>
      </c>
      <c r="E8154" s="13" t="s">
        <v>97</v>
      </c>
      <c r="F8154" s="17">
        <v>-1644</v>
      </c>
      <c r="G8154" t="str">
        <f>_xlfn.XLOOKUP(tbl_GL[[#This Row],[Account_key]],tbl_COA[Account_key],tbl_COA[Class],"Not Found")</f>
        <v>Operating account</v>
      </c>
      <c r="H8154" t="str">
        <f>_xlfn.XLOOKUP(tbl_GL[[#This Row],[Account_key]],tbl_COA[Account_key],tbl_COA[SubClass],"Not Found")</f>
        <v>Operating Expenses</v>
      </c>
      <c r="I8154" t="str">
        <f>_xlfn.XLOOKUP(tbl_GL[[#This Row],[Account_key]],tbl_COA[Account_key],tbl_COA[SubClass2],"Not Found")</f>
        <v>Administration</v>
      </c>
      <c r="J8154" t="str">
        <f>_xlfn.XLOOKUP(tbl_GL[[#This Row],[Account_key]],tbl_COA[Account_key],tbl_COA[SubAccount],,0)</f>
        <v>Entertainment</v>
      </c>
      <c r="K8154">
        <f>YEAR(tbl_GL[[#This Row],[Date]])</f>
        <v>2018</v>
      </c>
    </row>
    <row r="8155" spans="1:11" hidden="1" x14ac:dyDescent="0.35">
      <c r="A8155">
        <v>177.2</v>
      </c>
      <c r="B8155" s="24">
        <v>43211</v>
      </c>
      <c r="C8155">
        <v>4</v>
      </c>
      <c r="D8155" s="13">
        <v>120</v>
      </c>
      <c r="E8155" s="13" t="s">
        <v>97</v>
      </c>
      <c r="F8155" s="17">
        <v>1644</v>
      </c>
      <c r="G8155" t="str">
        <f>_xlfn.XLOOKUP(tbl_GL[[#This Row],[Account_key]],tbl_COA[Account_key],tbl_COA[Class],"Not Found")</f>
        <v>Liabilities and Owners Equity</v>
      </c>
      <c r="H8155" t="str">
        <f>_xlfn.XLOOKUP(tbl_GL[[#This Row],[Account_key]],tbl_COA[Account_key],tbl_COA[SubClass],"Not Found")</f>
        <v>Liabilities</v>
      </c>
      <c r="I8155" t="str">
        <f>_xlfn.XLOOKUP(tbl_GL[[#This Row],[Account_key]],tbl_COA[Account_key],tbl_COA[SubClass2],"Not Found")</f>
        <v>Current Liabilities</v>
      </c>
      <c r="J8155" t="str">
        <f>_xlfn.XLOOKUP(tbl_GL[[#This Row],[Account_key]],tbl_COA[Account_key],tbl_COA[SubAccount],,0)</f>
        <v>Accrued Expenses</v>
      </c>
      <c r="K8155">
        <f>YEAR(tbl_GL[[#This Row],[Date]])</f>
        <v>2018</v>
      </c>
    </row>
    <row r="8156" spans="1:11" hidden="1" x14ac:dyDescent="0.35">
      <c r="A8156">
        <v>178.1</v>
      </c>
      <c r="B8156" s="24">
        <v>43212</v>
      </c>
      <c r="C8156">
        <v>4</v>
      </c>
      <c r="D8156" s="13">
        <v>10</v>
      </c>
      <c r="E8156" s="13" t="s">
        <v>98</v>
      </c>
      <c r="F8156" s="17">
        <v>-1028</v>
      </c>
      <c r="G8156" t="str">
        <f>_xlfn.XLOOKUP(tbl_GL[[#This Row],[Account_key]],tbl_COA[Account_key],tbl_COA[Class],"Not Found")</f>
        <v>Assets</v>
      </c>
      <c r="H8156" t="str">
        <f>_xlfn.XLOOKUP(tbl_GL[[#This Row],[Account_key]],tbl_COA[Account_key],tbl_COA[SubClass],"Not Found")</f>
        <v>Assets</v>
      </c>
      <c r="I8156" t="str">
        <f>_xlfn.XLOOKUP(tbl_GL[[#This Row],[Account_key]],tbl_COA[Account_key],tbl_COA[SubClass2],"Not Found")</f>
        <v>Current Assets</v>
      </c>
      <c r="J8156" t="str">
        <f>_xlfn.XLOOKUP(tbl_GL[[#This Row],[Account_key]],tbl_COA[Account_key],tbl_COA[SubAccount],,0)</f>
        <v>Cash at Bank</v>
      </c>
      <c r="K8156">
        <f>YEAR(tbl_GL[[#This Row],[Date]])</f>
        <v>2018</v>
      </c>
    </row>
    <row r="8157" spans="1:11" hidden="1" x14ac:dyDescent="0.35">
      <c r="A8157">
        <v>178.2</v>
      </c>
      <c r="B8157" s="24">
        <v>43212</v>
      </c>
      <c r="C8157">
        <v>4</v>
      </c>
      <c r="D8157" s="13">
        <v>120</v>
      </c>
      <c r="E8157" s="13" t="s">
        <v>98</v>
      </c>
      <c r="F8157" s="17">
        <v>-1028</v>
      </c>
      <c r="G8157" t="str">
        <f>_xlfn.XLOOKUP(tbl_GL[[#This Row],[Account_key]],tbl_COA[Account_key],tbl_COA[Class],"Not Found")</f>
        <v>Liabilities and Owners Equity</v>
      </c>
      <c r="H8157" t="str">
        <f>_xlfn.XLOOKUP(tbl_GL[[#This Row],[Account_key]],tbl_COA[Account_key],tbl_COA[SubClass],"Not Found")</f>
        <v>Liabilities</v>
      </c>
      <c r="I8157" t="str">
        <f>_xlfn.XLOOKUP(tbl_GL[[#This Row],[Account_key]],tbl_COA[Account_key],tbl_COA[SubClass2],"Not Found")</f>
        <v>Current Liabilities</v>
      </c>
      <c r="J8157" t="str">
        <f>_xlfn.XLOOKUP(tbl_GL[[#This Row],[Account_key]],tbl_COA[Account_key],tbl_COA[SubAccount],,0)</f>
        <v>Accrued Expenses</v>
      </c>
      <c r="K8157">
        <f>YEAR(tbl_GL[[#This Row],[Date]])</f>
        <v>2018</v>
      </c>
    </row>
    <row r="8158" spans="1:11" hidden="1" x14ac:dyDescent="0.35">
      <c r="A8158">
        <v>179.1</v>
      </c>
      <c r="B8158" s="24">
        <v>43212</v>
      </c>
      <c r="C8158">
        <v>4</v>
      </c>
      <c r="D8158" s="13">
        <v>220</v>
      </c>
      <c r="E8158" s="13" t="s">
        <v>81</v>
      </c>
      <c r="F8158" s="17">
        <v>-1272</v>
      </c>
      <c r="G8158" t="str">
        <f>_xlfn.XLOOKUP(tbl_GL[[#This Row],[Account_key]],tbl_COA[Account_key],tbl_COA[Class],"Not Found")</f>
        <v>Trading account</v>
      </c>
      <c r="H8158" t="str">
        <f>_xlfn.XLOOKUP(tbl_GL[[#This Row],[Account_key]],tbl_COA[Account_key],tbl_COA[SubClass],"Not Found")</f>
        <v>Sales</v>
      </c>
      <c r="I8158" t="str">
        <f>_xlfn.XLOOKUP(tbl_GL[[#This Row],[Account_key]],tbl_COA[Account_key],tbl_COA[SubClass2],"Not Found")</f>
        <v>Sales</v>
      </c>
      <c r="J8158" t="str">
        <f>_xlfn.XLOOKUP(tbl_GL[[#This Row],[Account_key]],tbl_COA[Account_key],tbl_COA[SubAccount],,0)</f>
        <v>Sales Return</v>
      </c>
      <c r="K8158">
        <f>YEAR(tbl_GL[[#This Row],[Date]])</f>
        <v>2018</v>
      </c>
    </row>
    <row r="8159" spans="1:11" hidden="1" x14ac:dyDescent="0.35">
      <c r="A8159">
        <v>179.2</v>
      </c>
      <c r="B8159" s="24">
        <v>43212</v>
      </c>
      <c r="C8159">
        <v>4</v>
      </c>
      <c r="D8159" s="13">
        <v>20</v>
      </c>
      <c r="E8159" s="13" t="s">
        <v>81</v>
      </c>
      <c r="F8159" s="17">
        <v>-1272</v>
      </c>
      <c r="G8159" t="str">
        <f>_xlfn.XLOOKUP(tbl_GL[[#This Row],[Account_key]],tbl_COA[Account_key],tbl_COA[Class],"Not Found")</f>
        <v>Assets</v>
      </c>
      <c r="H8159" t="str">
        <f>_xlfn.XLOOKUP(tbl_GL[[#This Row],[Account_key]],tbl_COA[Account_key],tbl_COA[SubClass],"Not Found")</f>
        <v>Assets</v>
      </c>
      <c r="I8159" t="str">
        <f>_xlfn.XLOOKUP(tbl_GL[[#This Row],[Account_key]],tbl_COA[Account_key],tbl_COA[SubClass2],"Not Found")</f>
        <v>Current Assets</v>
      </c>
      <c r="J8159" t="str">
        <f>_xlfn.XLOOKUP(tbl_GL[[#This Row],[Account_key]],tbl_COA[Account_key],tbl_COA[SubAccount],,0)</f>
        <v>Cash in hand</v>
      </c>
      <c r="K8159">
        <f>YEAR(tbl_GL[[#This Row],[Date]])</f>
        <v>2018</v>
      </c>
    </row>
    <row r="8160" spans="1:11" hidden="1" x14ac:dyDescent="0.35">
      <c r="A8160">
        <v>180.1</v>
      </c>
      <c r="B8160" s="24">
        <v>43212</v>
      </c>
      <c r="C8160">
        <v>4</v>
      </c>
      <c r="D8160" s="13">
        <v>10</v>
      </c>
      <c r="E8160" s="13" t="s">
        <v>98</v>
      </c>
      <c r="F8160" s="17">
        <v>-1294</v>
      </c>
      <c r="G8160" t="str">
        <f>_xlfn.XLOOKUP(tbl_GL[[#This Row],[Account_key]],tbl_COA[Account_key],tbl_COA[Class],"Not Found")</f>
        <v>Assets</v>
      </c>
      <c r="H8160" t="str">
        <f>_xlfn.XLOOKUP(tbl_GL[[#This Row],[Account_key]],tbl_COA[Account_key],tbl_COA[SubClass],"Not Found")</f>
        <v>Assets</v>
      </c>
      <c r="I8160" t="str">
        <f>_xlfn.XLOOKUP(tbl_GL[[#This Row],[Account_key]],tbl_COA[Account_key],tbl_COA[SubClass2],"Not Found")</f>
        <v>Current Assets</v>
      </c>
      <c r="J8160" t="str">
        <f>_xlfn.XLOOKUP(tbl_GL[[#This Row],[Account_key]],tbl_COA[Account_key],tbl_COA[SubAccount],,0)</f>
        <v>Cash at Bank</v>
      </c>
      <c r="K8160">
        <f>YEAR(tbl_GL[[#This Row],[Date]])</f>
        <v>2018</v>
      </c>
    </row>
    <row r="8161" spans="1:11" hidden="1" x14ac:dyDescent="0.35">
      <c r="A8161">
        <v>180.2</v>
      </c>
      <c r="B8161" s="24">
        <v>43212</v>
      </c>
      <c r="C8161">
        <v>4</v>
      </c>
      <c r="D8161" s="13">
        <v>120</v>
      </c>
      <c r="E8161" s="13" t="s">
        <v>98</v>
      </c>
      <c r="F8161" s="17">
        <v>-1294</v>
      </c>
      <c r="G8161" t="str">
        <f>_xlfn.XLOOKUP(tbl_GL[[#This Row],[Account_key]],tbl_COA[Account_key],tbl_COA[Class],"Not Found")</f>
        <v>Liabilities and Owners Equity</v>
      </c>
      <c r="H8161" t="str">
        <f>_xlfn.XLOOKUP(tbl_GL[[#This Row],[Account_key]],tbl_COA[Account_key],tbl_COA[SubClass],"Not Found")</f>
        <v>Liabilities</v>
      </c>
      <c r="I8161" t="str">
        <f>_xlfn.XLOOKUP(tbl_GL[[#This Row],[Account_key]],tbl_COA[Account_key],tbl_COA[SubClass2],"Not Found")</f>
        <v>Current Liabilities</v>
      </c>
      <c r="J8161" t="str">
        <f>_xlfn.XLOOKUP(tbl_GL[[#This Row],[Account_key]],tbl_COA[Account_key],tbl_COA[SubAccount],,0)</f>
        <v>Accrued Expenses</v>
      </c>
      <c r="K8161">
        <f>YEAR(tbl_GL[[#This Row],[Date]])</f>
        <v>2018</v>
      </c>
    </row>
    <row r="8162" spans="1:11" hidden="1" x14ac:dyDescent="0.35">
      <c r="A8162">
        <v>181.1</v>
      </c>
      <c r="B8162" s="24">
        <v>43212</v>
      </c>
      <c r="C8162">
        <v>4</v>
      </c>
      <c r="D8162" s="13">
        <v>220</v>
      </c>
      <c r="E8162" s="13" t="s">
        <v>81</v>
      </c>
      <c r="F8162" s="17">
        <v>-1336</v>
      </c>
      <c r="G8162" t="str">
        <f>_xlfn.XLOOKUP(tbl_GL[[#This Row],[Account_key]],tbl_COA[Account_key],tbl_COA[Class],"Not Found")</f>
        <v>Trading account</v>
      </c>
      <c r="H8162" t="str">
        <f>_xlfn.XLOOKUP(tbl_GL[[#This Row],[Account_key]],tbl_COA[Account_key],tbl_COA[SubClass],"Not Found")</f>
        <v>Sales</v>
      </c>
      <c r="I8162" t="str">
        <f>_xlfn.XLOOKUP(tbl_GL[[#This Row],[Account_key]],tbl_COA[Account_key],tbl_COA[SubClass2],"Not Found")</f>
        <v>Sales</v>
      </c>
      <c r="J8162" t="str">
        <f>_xlfn.XLOOKUP(tbl_GL[[#This Row],[Account_key]],tbl_COA[Account_key],tbl_COA[SubAccount],,0)</f>
        <v>Sales Return</v>
      </c>
      <c r="K8162">
        <f>YEAR(tbl_GL[[#This Row],[Date]])</f>
        <v>2018</v>
      </c>
    </row>
    <row r="8163" spans="1:11" hidden="1" x14ac:dyDescent="0.35">
      <c r="A8163">
        <v>181.2</v>
      </c>
      <c r="B8163" s="24">
        <v>43212</v>
      </c>
      <c r="C8163">
        <v>4</v>
      </c>
      <c r="D8163" s="13">
        <v>20</v>
      </c>
      <c r="E8163" s="13" t="s">
        <v>81</v>
      </c>
      <c r="F8163" s="17">
        <v>-1336</v>
      </c>
      <c r="G8163" t="str">
        <f>_xlfn.XLOOKUP(tbl_GL[[#This Row],[Account_key]],tbl_COA[Account_key],tbl_COA[Class],"Not Found")</f>
        <v>Assets</v>
      </c>
      <c r="H8163" t="str">
        <f>_xlfn.XLOOKUP(tbl_GL[[#This Row],[Account_key]],tbl_COA[Account_key],tbl_COA[SubClass],"Not Found")</f>
        <v>Assets</v>
      </c>
      <c r="I8163" t="str">
        <f>_xlfn.XLOOKUP(tbl_GL[[#This Row],[Account_key]],tbl_COA[Account_key],tbl_COA[SubClass2],"Not Found")</f>
        <v>Current Assets</v>
      </c>
      <c r="J8163" t="str">
        <f>_xlfn.XLOOKUP(tbl_GL[[#This Row],[Account_key]],tbl_COA[Account_key],tbl_COA[SubAccount],,0)</f>
        <v>Cash in hand</v>
      </c>
      <c r="K8163">
        <f>YEAR(tbl_GL[[#This Row],[Date]])</f>
        <v>2018</v>
      </c>
    </row>
    <row r="8164" spans="1:11" hidden="1" x14ac:dyDescent="0.35">
      <c r="A8164">
        <v>182.1</v>
      </c>
      <c r="B8164" s="24">
        <v>43213</v>
      </c>
      <c r="C8164">
        <v>4</v>
      </c>
      <c r="D8164" s="13">
        <v>230</v>
      </c>
      <c r="E8164" s="13" t="s">
        <v>4</v>
      </c>
      <c r="F8164" s="17">
        <v>-564</v>
      </c>
      <c r="G8164" t="str">
        <f>_xlfn.XLOOKUP(tbl_GL[[#This Row],[Account_key]],tbl_COA[Account_key],tbl_COA[Class],"Not Found")</f>
        <v>Trading account</v>
      </c>
      <c r="H8164" t="str">
        <f>_xlfn.XLOOKUP(tbl_GL[[#This Row],[Account_key]],tbl_COA[Account_key],tbl_COA[SubClass],"Not Found")</f>
        <v>Cost of Sales</v>
      </c>
      <c r="I8164" t="str">
        <f>_xlfn.XLOOKUP(tbl_GL[[#This Row],[Account_key]],tbl_COA[Account_key],tbl_COA[SubClass2],"Not Found")</f>
        <v>Cost of Sales</v>
      </c>
      <c r="J8164" t="str">
        <f>_xlfn.XLOOKUP(tbl_GL[[#This Row],[Account_key]],tbl_COA[Account_key],tbl_COA[SubAccount],,0)</f>
        <v>Cost of Sales</v>
      </c>
      <c r="K8164">
        <f>YEAR(tbl_GL[[#This Row],[Date]])</f>
        <v>2018</v>
      </c>
    </row>
    <row r="8165" spans="1:11" hidden="1" x14ac:dyDescent="0.35">
      <c r="A8165">
        <v>182.2</v>
      </c>
      <c r="B8165" s="24">
        <v>43213</v>
      </c>
      <c r="C8165">
        <v>4</v>
      </c>
      <c r="D8165" s="13">
        <v>60</v>
      </c>
      <c r="E8165" s="13" t="s">
        <v>4</v>
      </c>
      <c r="F8165" s="17">
        <v>-564</v>
      </c>
      <c r="G8165" t="str">
        <f>_xlfn.XLOOKUP(tbl_GL[[#This Row],[Account_key]],tbl_COA[Account_key],tbl_COA[Class],"Not Found")</f>
        <v>Assets</v>
      </c>
      <c r="H8165" t="str">
        <f>_xlfn.XLOOKUP(tbl_GL[[#This Row],[Account_key]],tbl_COA[Account_key],tbl_COA[SubClass],"Not Found")</f>
        <v>Assets</v>
      </c>
      <c r="I8165" t="str">
        <f>_xlfn.XLOOKUP(tbl_GL[[#This Row],[Account_key]],tbl_COA[Account_key],tbl_COA[SubClass2],"Not Found")</f>
        <v>Current Assets</v>
      </c>
      <c r="J8165" t="str">
        <f>_xlfn.XLOOKUP(tbl_GL[[#This Row],[Account_key]],tbl_COA[Account_key],tbl_COA[SubAccount],,0)</f>
        <v>Inventory</v>
      </c>
      <c r="K8165">
        <f>YEAR(tbl_GL[[#This Row],[Date]])</f>
        <v>2018</v>
      </c>
    </row>
    <row r="8166" spans="1:11" hidden="1" x14ac:dyDescent="0.35">
      <c r="A8166">
        <v>183.1</v>
      </c>
      <c r="B8166" s="24">
        <v>43213</v>
      </c>
      <c r="C8166">
        <v>4</v>
      </c>
      <c r="D8166" s="13">
        <v>210</v>
      </c>
      <c r="E8166" s="13" t="s">
        <v>8</v>
      </c>
      <c r="F8166" s="17">
        <v>1484</v>
      </c>
      <c r="G8166" t="str">
        <f>_xlfn.XLOOKUP(tbl_GL[[#This Row],[Account_key]],tbl_COA[Account_key],tbl_COA[Class],"Not Found")</f>
        <v>Trading account</v>
      </c>
      <c r="H8166" t="str">
        <f>_xlfn.XLOOKUP(tbl_GL[[#This Row],[Account_key]],tbl_COA[Account_key],tbl_COA[SubClass],"Not Found")</f>
        <v>Sales</v>
      </c>
      <c r="I8166" t="str">
        <f>_xlfn.XLOOKUP(tbl_GL[[#This Row],[Account_key]],tbl_COA[Account_key],tbl_COA[SubClass2],"Not Found")</f>
        <v>Sales</v>
      </c>
      <c r="J8166" t="str">
        <f>_xlfn.XLOOKUP(tbl_GL[[#This Row],[Account_key]],tbl_COA[Account_key],tbl_COA[SubAccount],,0)</f>
        <v>Sales</v>
      </c>
      <c r="K8166">
        <f>YEAR(tbl_GL[[#This Row],[Date]])</f>
        <v>2018</v>
      </c>
    </row>
    <row r="8167" spans="1:11" hidden="1" x14ac:dyDescent="0.35">
      <c r="A8167">
        <v>183.2</v>
      </c>
      <c r="B8167" s="24">
        <v>43213</v>
      </c>
      <c r="C8167">
        <v>4</v>
      </c>
      <c r="D8167" s="13">
        <v>30</v>
      </c>
      <c r="E8167" s="13" t="s">
        <v>8</v>
      </c>
      <c r="F8167" s="17">
        <v>1484</v>
      </c>
      <c r="G8167" t="str">
        <f>_xlfn.XLOOKUP(tbl_GL[[#This Row],[Account_key]],tbl_COA[Account_key],tbl_COA[Class],"Not Found")</f>
        <v>Assets</v>
      </c>
      <c r="H8167" t="str">
        <f>_xlfn.XLOOKUP(tbl_GL[[#This Row],[Account_key]],tbl_COA[Account_key],tbl_COA[SubClass],"Not Found")</f>
        <v>Assets</v>
      </c>
      <c r="I8167" t="str">
        <f>_xlfn.XLOOKUP(tbl_GL[[#This Row],[Account_key]],tbl_COA[Account_key],tbl_COA[SubClass2],"Not Found")</f>
        <v>Current Assets</v>
      </c>
      <c r="J8167" t="str">
        <f>_xlfn.XLOOKUP(tbl_GL[[#This Row],[Account_key]],tbl_COA[Account_key],tbl_COA[SubAccount],,0)</f>
        <v>Trade Receivables</v>
      </c>
      <c r="K8167">
        <f>YEAR(tbl_GL[[#This Row],[Date]])</f>
        <v>2018</v>
      </c>
    </row>
    <row r="8168" spans="1:11" hidden="1" x14ac:dyDescent="0.35">
      <c r="A8168">
        <v>184.1</v>
      </c>
      <c r="B8168" s="24">
        <v>43214</v>
      </c>
      <c r="C8168">
        <v>4</v>
      </c>
      <c r="D8168" s="13">
        <v>10</v>
      </c>
      <c r="E8168" s="13" t="s">
        <v>98</v>
      </c>
      <c r="F8168" s="17">
        <v>-1257</v>
      </c>
      <c r="G8168" t="str">
        <f>_xlfn.XLOOKUP(tbl_GL[[#This Row],[Account_key]],tbl_COA[Account_key],tbl_COA[Class],"Not Found")</f>
        <v>Assets</v>
      </c>
      <c r="H8168" t="str">
        <f>_xlfn.XLOOKUP(tbl_GL[[#This Row],[Account_key]],tbl_COA[Account_key],tbl_COA[SubClass],"Not Found")</f>
        <v>Assets</v>
      </c>
      <c r="I8168" t="str">
        <f>_xlfn.XLOOKUP(tbl_GL[[#This Row],[Account_key]],tbl_COA[Account_key],tbl_COA[SubClass2],"Not Found")</f>
        <v>Current Assets</v>
      </c>
      <c r="J8168" t="str">
        <f>_xlfn.XLOOKUP(tbl_GL[[#This Row],[Account_key]],tbl_COA[Account_key],tbl_COA[SubAccount],,0)</f>
        <v>Cash at Bank</v>
      </c>
      <c r="K8168">
        <f>YEAR(tbl_GL[[#This Row],[Date]])</f>
        <v>2018</v>
      </c>
    </row>
    <row r="8169" spans="1:11" hidden="1" x14ac:dyDescent="0.35">
      <c r="A8169">
        <v>184.2</v>
      </c>
      <c r="B8169" s="24">
        <v>43214</v>
      </c>
      <c r="C8169">
        <v>4</v>
      </c>
      <c r="D8169" s="13">
        <v>120</v>
      </c>
      <c r="E8169" s="13" t="s">
        <v>98</v>
      </c>
      <c r="F8169" s="17">
        <v>-1257</v>
      </c>
      <c r="G8169" t="str">
        <f>_xlfn.XLOOKUP(tbl_GL[[#This Row],[Account_key]],tbl_COA[Account_key],tbl_COA[Class],"Not Found")</f>
        <v>Liabilities and Owners Equity</v>
      </c>
      <c r="H8169" t="str">
        <f>_xlfn.XLOOKUP(tbl_GL[[#This Row],[Account_key]],tbl_COA[Account_key],tbl_COA[SubClass],"Not Found")</f>
        <v>Liabilities</v>
      </c>
      <c r="I8169" t="str">
        <f>_xlfn.XLOOKUP(tbl_GL[[#This Row],[Account_key]],tbl_COA[Account_key],tbl_COA[SubClass2],"Not Found")</f>
        <v>Current Liabilities</v>
      </c>
      <c r="J8169" t="str">
        <f>_xlfn.XLOOKUP(tbl_GL[[#This Row],[Account_key]],tbl_COA[Account_key],tbl_COA[SubAccount],,0)</f>
        <v>Accrued Expenses</v>
      </c>
      <c r="K8169">
        <f>YEAR(tbl_GL[[#This Row],[Date]])</f>
        <v>2018</v>
      </c>
    </row>
    <row r="8170" spans="1:11" hidden="1" x14ac:dyDescent="0.35">
      <c r="A8170">
        <v>185.1</v>
      </c>
      <c r="B8170" s="24">
        <v>43214</v>
      </c>
      <c r="C8170">
        <v>4</v>
      </c>
      <c r="D8170" s="13">
        <v>30</v>
      </c>
      <c r="E8170" s="13" t="s">
        <v>80</v>
      </c>
      <c r="F8170" s="17">
        <v>-7937</v>
      </c>
      <c r="G8170" t="str">
        <f>_xlfn.XLOOKUP(tbl_GL[[#This Row],[Account_key]],tbl_COA[Account_key],tbl_COA[Class],"Not Found")</f>
        <v>Assets</v>
      </c>
      <c r="H8170" t="str">
        <f>_xlfn.XLOOKUP(tbl_GL[[#This Row],[Account_key]],tbl_COA[Account_key],tbl_COA[SubClass],"Not Found")</f>
        <v>Assets</v>
      </c>
      <c r="I8170" t="str">
        <f>_xlfn.XLOOKUP(tbl_GL[[#This Row],[Account_key]],tbl_COA[Account_key],tbl_COA[SubClass2],"Not Found")</f>
        <v>Current Assets</v>
      </c>
      <c r="J8170" t="str">
        <f>_xlfn.XLOOKUP(tbl_GL[[#This Row],[Account_key]],tbl_COA[Account_key],tbl_COA[SubAccount],,0)</f>
        <v>Trade Receivables</v>
      </c>
      <c r="K8170">
        <f>YEAR(tbl_GL[[#This Row],[Date]])</f>
        <v>2018</v>
      </c>
    </row>
    <row r="8171" spans="1:11" hidden="1" x14ac:dyDescent="0.35">
      <c r="A8171">
        <v>185.2</v>
      </c>
      <c r="B8171" s="24">
        <v>43214</v>
      </c>
      <c r="C8171">
        <v>4</v>
      </c>
      <c r="D8171" s="13">
        <v>10</v>
      </c>
      <c r="E8171" s="13" t="s">
        <v>80</v>
      </c>
      <c r="F8171" s="17">
        <v>7937</v>
      </c>
      <c r="G8171" t="str">
        <f>_xlfn.XLOOKUP(tbl_GL[[#This Row],[Account_key]],tbl_COA[Account_key],tbl_COA[Class],"Not Found")</f>
        <v>Assets</v>
      </c>
      <c r="H8171" t="str">
        <f>_xlfn.XLOOKUP(tbl_GL[[#This Row],[Account_key]],tbl_COA[Account_key],tbl_COA[SubClass],"Not Found")</f>
        <v>Assets</v>
      </c>
      <c r="I8171" t="str">
        <f>_xlfn.XLOOKUP(tbl_GL[[#This Row],[Account_key]],tbl_COA[Account_key],tbl_COA[SubClass2],"Not Found")</f>
        <v>Current Assets</v>
      </c>
      <c r="J8171" t="str">
        <f>_xlfn.XLOOKUP(tbl_GL[[#This Row],[Account_key]],tbl_COA[Account_key],tbl_COA[SubAccount],,0)</f>
        <v>Cash at Bank</v>
      </c>
      <c r="K8171">
        <f>YEAR(tbl_GL[[#This Row],[Date]])</f>
        <v>2018</v>
      </c>
    </row>
    <row r="8172" spans="1:11" hidden="1" x14ac:dyDescent="0.35">
      <c r="A8172">
        <v>186.1</v>
      </c>
      <c r="B8172" s="24">
        <v>43215</v>
      </c>
      <c r="C8172">
        <v>4</v>
      </c>
      <c r="D8172" s="13">
        <v>230</v>
      </c>
      <c r="E8172" s="13" t="s">
        <v>4</v>
      </c>
      <c r="F8172" s="17">
        <v>-838</v>
      </c>
      <c r="G8172" t="str">
        <f>_xlfn.XLOOKUP(tbl_GL[[#This Row],[Account_key]],tbl_COA[Account_key],tbl_COA[Class],"Not Found")</f>
        <v>Trading account</v>
      </c>
      <c r="H8172" t="str">
        <f>_xlfn.XLOOKUP(tbl_GL[[#This Row],[Account_key]],tbl_COA[Account_key],tbl_COA[SubClass],"Not Found")</f>
        <v>Cost of Sales</v>
      </c>
      <c r="I8172" t="str">
        <f>_xlfn.XLOOKUP(tbl_GL[[#This Row],[Account_key]],tbl_COA[Account_key],tbl_COA[SubClass2],"Not Found")</f>
        <v>Cost of Sales</v>
      </c>
      <c r="J8172" t="str">
        <f>_xlfn.XLOOKUP(tbl_GL[[#This Row],[Account_key]],tbl_COA[Account_key],tbl_COA[SubAccount],,0)</f>
        <v>Cost of Sales</v>
      </c>
      <c r="K8172">
        <f>YEAR(tbl_GL[[#This Row],[Date]])</f>
        <v>2018</v>
      </c>
    </row>
    <row r="8173" spans="1:11" hidden="1" x14ac:dyDescent="0.35">
      <c r="A8173">
        <v>186.2</v>
      </c>
      <c r="B8173" s="24">
        <v>43215</v>
      </c>
      <c r="C8173">
        <v>4</v>
      </c>
      <c r="D8173" s="13">
        <v>60</v>
      </c>
      <c r="E8173" s="13" t="s">
        <v>4</v>
      </c>
      <c r="F8173" s="17">
        <v>-838</v>
      </c>
      <c r="G8173" t="str">
        <f>_xlfn.XLOOKUP(tbl_GL[[#This Row],[Account_key]],tbl_COA[Account_key],tbl_COA[Class],"Not Found")</f>
        <v>Assets</v>
      </c>
      <c r="H8173" t="str">
        <f>_xlfn.XLOOKUP(tbl_GL[[#This Row],[Account_key]],tbl_COA[Account_key],tbl_COA[SubClass],"Not Found")</f>
        <v>Assets</v>
      </c>
      <c r="I8173" t="str">
        <f>_xlfn.XLOOKUP(tbl_GL[[#This Row],[Account_key]],tbl_COA[Account_key],tbl_COA[SubClass2],"Not Found")</f>
        <v>Current Assets</v>
      </c>
      <c r="J8173" t="str">
        <f>_xlfn.XLOOKUP(tbl_GL[[#This Row],[Account_key]],tbl_COA[Account_key],tbl_COA[SubAccount],,0)</f>
        <v>Inventory</v>
      </c>
      <c r="K8173">
        <f>YEAR(tbl_GL[[#This Row],[Date]])</f>
        <v>2018</v>
      </c>
    </row>
    <row r="8174" spans="1:11" hidden="1" x14ac:dyDescent="0.35">
      <c r="A8174">
        <v>187.1</v>
      </c>
      <c r="B8174" s="24">
        <v>43215</v>
      </c>
      <c r="C8174">
        <v>4</v>
      </c>
      <c r="D8174" s="13">
        <v>210</v>
      </c>
      <c r="E8174" s="13" t="s">
        <v>7</v>
      </c>
      <c r="F8174" s="17">
        <v>2058</v>
      </c>
      <c r="G8174" t="str">
        <f>_xlfn.XLOOKUP(tbl_GL[[#This Row],[Account_key]],tbl_COA[Account_key],tbl_COA[Class],"Not Found")</f>
        <v>Trading account</v>
      </c>
      <c r="H8174" t="str">
        <f>_xlfn.XLOOKUP(tbl_GL[[#This Row],[Account_key]],tbl_COA[Account_key],tbl_COA[SubClass],"Not Found")</f>
        <v>Sales</v>
      </c>
      <c r="I8174" t="str">
        <f>_xlfn.XLOOKUP(tbl_GL[[#This Row],[Account_key]],tbl_COA[Account_key],tbl_COA[SubClass2],"Not Found")</f>
        <v>Sales</v>
      </c>
      <c r="J8174" t="str">
        <f>_xlfn.XLOOKUP(tbl_GL[[#This Row],[Account_key]],tbl_COA[Account_key],tbl_COA[SubAccount],,0)</f>
        <v>Sales</v>
      </c>
      <c r="K8174">
        <f>YEAR(tbl_GL[[#This Row],[Date]])</f>
        <v>2018</v>
      </c>
    </row>
    <row r="8175" spans="1:11" hidden="1" x14ac:dyDescent="0.35">
      <c r="A8175">
        <v>187.2</v>
      </c>
      <c r="B8175" s="24">
        <v>43215</v>
      </c>
      <c r="C8175">
        <v>4</v>
      </c>
      <c r="D8175" s="13">
        <v>10</v>
      </c>
      <c r="E8175" s="13" t="s">
        <v>7</v>
      </c>
      <c r="F8175" s="17">
        <v>2058</v>
      </c>
      <c r="G8175" t="str">
        <f>_xlfn.XLOOKUP(tbl_GL[[#This Row],[Account_key]],tbl_COA[Account_key],tbl_COA[Class],"Not Found")</f>
        <v>Assets</v>
      </c>
      <c r="H8175" t="str">
        <f>_xlfn.XLOOKUP(tbl_GL[[#This Row],[Account_key]],tbl_COA[Account_key],tbl_COA[SubClass],"Not Found")</f>
        <v>Assets</v>
      </c>
      <c r="I8175" t="str">
        <f>_xlfn.XLOOKUP(tbl_GL[[#This Row],[Account_key]],tbl_COA[Account_key],tbl_COA[SubClass2],"Not Found")</f>
        <v>Current Assets</v>
      </c>
      <c r="J8175" t="str">
        <f>_xlfn.XLOOKUP(tbl_GL[[#This Row],[Account_key]],tbl_COA[Account_key],tbl_COA[SubAccount],,0)</f>
        <v>Cash at Bank</v>
      </c>
      <c r="K8175">
        <f>YEAR(tbl_GL[[#This Row],[Date]])</f>
        <v>2018</v>
      </c>
    </row>
    <row r="8176" spans="1:11" hidden="1" x14ac:dyDescent="0.35">
      <c r="A8176">
        <v>188.1</v>
      </c>
      <c r="B8176" s="24">
        <v>43215</v>
      </c>
      <c r="C8176">
        <v>4</v>
      </c>
      <c r="D8176" s="13">
        <v>230</v>
      </c>
      <c r="E8176" s="13" t="s">
        <v>4</v>
      </c>
      <c r="F8176" s="17">
        <v>-3162</v>
      </c>
      <c r="G8176" t="str">
        <f>_xlfn.XLOOKUP(tbl_GL[[#This Row],[Account_key]],tbl_COA[Account_key],tbl_COA[Class],"Not Found")</f>
        <v>Trading account</v>
      </c>
      <c r="H8176" t="str">
        <f>_xlfn.XLOOKUP(tbl_GL[[#This Row],[Account_key]],tbl_COA[Account_key],tbl_COA[SubClass],"Not Found")</f>
        <v>Cost of Sales</v>
      </c>
      <c r="I8176" t="str">
        <f>_xlfn.XLOOKUP(tbl_GL[[#This Row],[Account_key]],tbl_COA[Account_key],tbl_COA[SubClass2],"Not Found")</f>
        <v>Cost of Sales</v>
      </c>
      <c r="J8176" t="str">
        <f>_xlfn.XLOOKUP(tbl_GL[[#This Row],[Account_key]],tbl_COA[Account_key],tbl_COA[SubAccount],,0)</f>
        <v>Cost of Sales</v>
      </c>
      <c r="K8176">
        <f>YEAR(tbl_GL[[#This Row],[Date]])</f>
        <v>2018</v>
      </c>
    </row>
    <row r="8177" spans="1:11" hidden="1" x14ac:dyDescent="0.35">
      <c r="A8177">
        <v>188.2</v>
      </c>
      <c r="B8177" s="24">
        <v>43215</v>
      </c>
      <c r="C8177">
        <v>4</v>
      </c>
      <c r="D8177" s="13">
        <v>60</v>
      </c>
      <c r="E8177" s="13" t="s">
        <v>4</v>
      </c>
      <c r="F8177" s="17">
        <v>-3162</v>
      </c>
      <c r="G8177" t="str">
        <f>_xlfn.XLOOKUP(tbl_GL[[#This Row],[Account_key]],tbl_COA[Account_key],tbl_COA[Class],"Not Found")</f>
        <v>Assets</v>
      </c>
      <c r="H8177" t="str">
        <f>_xlfn.XLOOKUP(tbl_GL[[#This Row],[Account_key]],tbl_COA[Account_key],tbl_COA[SubClass],"Not Found")</f>
        <v>Assets</v>
      </c>
      <c r="I8177" t="str">
        <f>_xlfn.XLOOKUP(tbl_GL[[#This Row],[Account_key]],tbl_COA[Account_key],tbl_COA[SubClass2],"Not Found")</f>
        <v>Current Assets</v>
      </c>
      <c r="J8177" t="str">
        <f>_xlfn.XLOOKUP(tbl_GL[[#This Row],[Account_key]],tbl_COA[Account_key],tbl_COA[SubAccount],,0)</f>
        <v>Inventory</v>
      </c>
      <c r="K8177">
        <f>YEAR(tbl_GL[[#This Row],[Date]])</f>
        <v>2018</v>
      </c>
    </row>
    <row r="8178" spans="1:11" hidden="1" x14ac:dyDescent="0.35">
      <c r="A8178">
        <v>189.1</v>
      </c>
      <c r="B8178" s="24">
        <v>43215</v>
      </c>
      <c r="C8178">
        <v>4</v>
      </c>
      <c r="D8178" s="13">
        <v>210</v>
      </c>
      <c r="E8178" s="13" t="s">
        <v>8</v>
      </c>
      <c r="F8178" s="17">
        <v>8321</v>
      </c>
      <c r="G8178" t="str">
        <f>_xlfn.XLOOKUP(tbl_GL[[#This Row],[Account_key]],tbl_COA[Account_key],tbl_COA[Class],"Not Found")</f>
        <v>Trading account</v>
      </c>
      <c r="H8178" t="str">
        <f>_xlfn.XLOOKUP(tbl_GL[[#This Row],[Account_key]],tbl_COA[Account_key],tbl_COA[SubClass],"Not Found")</f>
        <v>Sales</v>
      </c>
      <c r="I8178" t="str">
        <f>_xlfn.XLOOKUP(tbl_GL[[#This Row],[Account_key]],tbl_COA[Account_key],tbl_COA[SubClass2],"Not Found")</f>
        <v>Sales</v>
      </c>
      <c r="J8178" t="str">
        <f>_xlfn.XLOOKUP(tbl_GL[[#This Row],[Account_key]],tbl_COA[Account_key],tbl_COA[SubAccount],,0)</f>
        <v>Sales</v>
      </c>
      <c r="K8178">
        <f>YEAR(tbl_GL[[#This Row],[Date]])</f>
        <v>2018</v>
      </c>
    </row>
    <row r="8179" spans="1:11" hidden="1" x14ac:dyDescent="0.35">
      <c r="A8179">
        <v>189.2</v>
      </c>
      <c r="B8179" s="24">
        <v>43215</v>
      </c>
      <c r="C8179">
        <v>4</v>
      </c>
      <c r="D8179" s="13">
        <v>30</v>
      </c>
      <c r="E8179" s="13" t="s">
        <v>8</v>
      </c>
      <c r="F8179" s="17">
        <v>8321</v>
      </c>
      <c r="G8179" t="str">
        <f>_xlfn.XLOOKUP(tbl_GL[[#This Row],[Account_key]],tbl_COA[Account_key],tbl_COA[Class],"Not Found")</f>
        <v>Assets</v>
      </c>
      <c r="H8179" t="str">
        <f>_xlfn.XLOOKUP(tbl_GL[[#This Row],[Account_key]],tbl_COA[Account_key],tbl_COA[SubClass],"Not Found")</f>
        <v>Assets</v>
      </c>
      <c r="I8179" t="str">
        <f>_xlfn.XLOOKUP(tbl_GL[[#This Row],[Account_key]],tbl_COA[Account_key],tbl_COA[SubClass2],"Not Found")</f>
        <v>Current Assets</v>
      </c>
      <c r="J8179" t="str">
        <f>_xlfn.XLOOKUP(tbl_GL[[#This Row],[Account_key]],tbl_COA[Account_key],tbl_COA[SubAccount],,0)</f>
        <v>Trade Receivables</v>
      </c>
      <c r="K8179">
        <f>YEAR(tbl_GL[[#This Row],[Date]])</f>
        <v>2018</v>
      </c>
    </row>
    <row r="8180" spans="1:11" hidden="1" x14ac:dyDescent="0.35">
      <c r="A8180">
        <v>190.1</v>
      </c>
      <c r="B8180" s="24">
        <v>43216</v>
      </c>
      <c r="C8180">
        <v>4</v>
      </c>
      <c r="D8180" s="13">
        <v>310</v>
      </c>
      <c r="E8180" s="13" t="s">
        <v>99</v>
      </c>
      <c r="F8180" s="17">
        <v>-29</v>
      </c>
      <c r="G8180" t="str">
        <f>_xlfn.XLOOKUP(tbl_GL[[#This Row],[Account_key]],tbl_COA[Account_key],tbl_COA[Class],"Not Found")</f>
        <v>Operating account</v>
      </c>
      <c r="H8180" t="str">
        <f>_xlfn.XLOOKUP(tbl_GL[[#This Row],[Account_key]],tbl_COA[Account_key],tbl_COA[SubClass],"Not Found")</f>
        <v>Operating Expenses</v>
      </c>
      <c r="I8180" t="str">
        <f>_xlfn.XLOOKUP(tbl_GL[[#This Row],[Account_key]],tbl_COA[Account_key],tbl_COA[SubClass2],"Not Found")</f>
        <v>Administration</v>
      </c>
      <c r="J8180" t="str">
        <f>_xlfn.XLOOKUP(tbl_GL[[#This Row],[Account_key]],tbl_COA[Account_key],tbl_COA[SubAccount],,0)</f>
        <v>Office Supplies</v>
      </c>
      <c r="K8180">
        <f>YEAR(tbl_GL[[#This Row],[Date]])</f>
        <v>2018</v>
      </c>
    </row>
    <row r="8181" spans="1:11" hidden="1" x14ac:dyDescent="0.35">
      <c r="A8181">
        <v>190.2</v>
      </c>
      <c r="B8181" s="24">
        <v>43216</v>
      </c>
      <c r="C8181">
        <v>4</v>
      </c>
      <c r="D8181" s="13">
        <v>20</v>
      </c>
      <c r="E8181" s="13" t="s">
        <v>99</v>
      </c>
      <c r="F8181" s="17">
        <v>-29</v>
      </c>
      <c r="G8181" t="str">
        <f>_xlfn.XLOOKUP(tbl_GL[[#This Row],[Account_key]],tbl_COA[Account_key],tbl_COA[Class],"Not Found")</f>
        <v>Assets</v>
      </c>
      <c r="H8181" t="str">
        <f>_xlfn.XLOOKUP(tbl_GL[[#This Row],[Account_key]],tbl_COA[Account_key],tbl_COA[SubClass],"Not Found")</f>
        <v>Assets</v>
      </c>
      <c r="I8181" t="str">
        <f>_xlfn.XLOOKUP(tbl_GL[[#This Row],[Account_key]],tbl_COA[Account_key],tbl_COA[SubClass2],"Not Found")</f>
        <v>Current Assets</v>
      </c>
      <c r="J8181" t="str">
        <f>_xlfn.XLOOKUP(tbl_GL[[#This Row],[Account_key]],tbl_COA[Account_key],tbl_COA[SubAccount],,0)</f>
        <v>Cash in hand</v>
      </c>
      <c r="K8181">
        <f>YEAR(tbl_GL[[#This Row],[Date]])</f>
        <v>2018</v>
      </c>
    </row>
    <row r="8182" spans="1:11" hidden="1" x14ac:dyDescent="0.35">
      <c r="A8182">
        <v>191.1</v>
      </c>
      <c r="B8182" s="24">
        <v>43216</v>
      </c>
      <c r="C8182">
        <v>4</v>
      </c>
      <c r="D8182" s="13">
        <v>260</v>
      </c>
      <c r="E8182" s="13" t="s">
        <v>97</v>
      </c>
      <c r="F8182" s="17">
        <v>-1277</v>
      </c>
      <c r="G8182" t="str">
        <f>_xlfn.XLOOKUP(tbl_GL[[#This Row],[Account_key]],tbl_COA[Account_key],tbl_COA[Class],"Not Found")</f>
        <v>Operating account</v>
      </c>
      <c r="H8182" t="str">
        <f>_xlfn.XLOOKUP(tbl_GL[[#This Row],[Account_key]],tbl_COA[Account_key],tbl_COA[SubClass],"Not Found")</f>
        <v>Operating Expenses</v>
      </c>
      <c r="I8182" t="str">
        <f>_xlfn.XLOOKUP(tbl_GL[[#This Row],[Account_key]],tbl_COA[Account_key],tbl_COA[SubClass2],"Not Found")</f>
        <v>Marketing</v>
      </c>
      <c r="J8182" t="str">
        <f>_xlfn.XLOOKUP(tbl_GL[[#This Row],[Account_key]],tbl_COA[Account_key],tbl_COA[SubAccount],,0)</f>
        <v>Commissions</v>
      </c>
      <c r="K8182">
        <f>YEAR(tbl_GL[[#This Row],[Date]])</f>
        <v>2018</v>
      </c>
    </row>
    <row r="8183" spans="1:11" hidden="1" x14ac:dyDescent="0.35">
      <c r="A8183">
        <v>191.2</v>
      </c>
      <c r="B8183" s="24">
        <v>43216</v>
      </c>
      <c r="C8183">
        <v>4</v>
      </c>
      <c r="D8183" s="13">
        <v>120</v>
      </c>
      <c r="E8183" s="13" t="s">
        <v>97</v>
      </c>
      <c r="F8183" s="17">
        <v>1277</v>
      </c>
      <c r="G8183" t="str">
        <f>_xlfn.XLOOKUP(tbl_GL[[#This Row],[Account_key]],tbl_COA[Account_key],tbl_COA[Class],"Not Found")</f>
        <v>Liabilities and Owners Equity</v>
      </c>
      <c r="H8183" t="str">
        <f>_xlfn.XLOOKUP(tbl_GL[[#This Row],[Account_key]],tbl_COA[Account_key],tbl_COA[SubClass],"Not Found")</f>
        <v>Liabilities</v>
      </c>
      <c r="I8183" t="str">
        <f>_xlfn.XLOOKUP(tbl_GL[[#This Row],[Account_key]],tbl_COA[Account_key],tbl_COA[SubClass2],"Not Found")</f>
        <v>Current Liabilities</v>
      </c>
      <c r="J8183" t="str">
        <f>_xlfn.XLOOKUP(tbl_GL[[#This Row],[Account_key]],tbl_COA[Account_key],tbl_COA[SubAccount],,0)</f>
        <v>Accrued Expenses</v>
      </c>
      <c r="K8183">
        <f>YEAR(tbl_GL[[#This Row],[Date]])</f>
        <v>2018</v>
      </c>
    </row>
    <row r="8184" spans="1:11" hidden="1" x14ac:dyDescent="0.35">
      <c r="A8184">
        <v>192.1</v>
      </c>
      <c r="B8184" s="24">
        <v>43219</v>
      </c>
      <c r="C8184">
        <v>4</v>
      </c>
      <c r="D8184" s="13">
        <v>10</v>
      </c>
      <c r="E8184" s="13" t="s">
        <v>98</v>
      </c>
      <c r="F8184" s="17">
        <v>-902</v>
      </c>
      <c r="G8184" t="str">
        <f>_xlfn.XLOOKUP(tbl_GL[[#This Row],[Account_key]],tbl_COA[Account_key],tbl_COA[Class],"Not Found")</f>
        <v>Assets</v>
      </c>
      <c r="H8184" t="str">
        <f>_xlfn.XLOOKUP(tbl_GL[[#This Row],[Account_key]],tbl_COA[Account_key],tbl_COA[SubClass],"Not Found")</f>
        <v>Assets</v>
      </c>
      <c r="I8184" t="str">
        <f>_xlfn.XLOOKUP(tbl_GL[[#This Row],[Account_key]],tbl_COA[Account_key],tbl_COA[SubClass2],"Not Found")</f>
        <v>Current Assets</v>
      </c>
      <c r="J8184" t="str">
        <f>_xlfn.XLOOKUP(tbl_GL[[#This Row],[Account_key]],tbl_COA[Account_key],tbl_COA[SubAccount],,0)</f>
        <v>Cash at Bank</v>
      </c>
      <c r="K8184">
        <f>YEAR(tbl_GL[[#This Row],[Date]])</f>
        <v>2018</v>
      </c>
    </row>
    <row r="8185" spans="1:11" hidden="1" x14ac:dyDescent="0.35">
      <c r="A8185">
        <v>192.2</v>
      </c>
      <c r="B8185" s="24">
        <v>43219</v>
      </c>
      <c r="C8185">
        <v>4</v>
      </c>
      <c r="D8185" s="13">
        <v>120</v>
      </c>
      <c r="E8185" s="13" t="s">
        <v>98</v>
      </c>
      <c r="F8185" s="17">
        <v>-902</v>
      </c>
      <c r="G8185" t="str">
        <f>_xlfn.XLOOKUP(tbl_GL[[#This Row],[Account_key]],tbl_COA[Account_key],tbl_COA[Class],"Not Found")</f>
        <v>Liabilities and Owners Equity</v>
      </c>
      <c r="H8185" t="str">
        <f>_xlfn.XLOOKUP(tbl_GL[[#This Row],[Account_key]],tbl_COA[Account_key],tbl_COA[SubClass],"Not Found")</f>
        <v>Liabilities</v>
      </c>
      <c r="I8185" t="str">
        <f>_xlfn.XLOOKUP(tbl_GL[[#This Row],[Account_key]],tbl_COA[Account_key],tbl_COA[SubClass2],"Not Found")</f>
        <v>Current Liabilities</v>
      </c>
      <c r="J8185" t="str">
        <f>_xlfn.XLOOKUP(tbl_GL[[#This Row],[Account_key]],tbl_COA[Account_key],tbl_COA[SubAccount],,0)</f>
        <v>Accrued Expenses</v>
      </c>
      <c r="K8185">
        <f>YEAR(tbl_GL[[#This Row],[Date]])</f>
        <v>2018</v>
      </c>
    </row>
    <row r="8186" spans="1:11" hidden="1" x14ac:dyDescent="0.35">
      <c r="A8186">
        <v>193.1</v>
      </c>
      <c r="B8186" s="24">
        <v>43220</v>
      </c>
      <c r="C8186">
        <v>4</v>
      </c>
      <c r="D8186" s="13">
        <v>10</v>
      </c>
      <c r="E8186" s="13" t="s">
        <v>110</v>
      </c>
      <c r="F8186" s="17">
        <v>33</v>
      </c>
      <c r="G8186" t="str">
        <f>_xlfn.XLOOKUP(tbl_GL[[#This Row],[Account_key]],tbl_COA[Account_key],tbl_COA[Class],"Not Found")</f>
        <v>Assets</v>
      </c>
      <c r="H8186" t="str">
        <f>_xlfn.XLOOKUP(tbl_GL[[#This Row],[Account_key]],tbl_COA[Account_key],tbl_COA[SubClass],"Not Found")</f>
        <v>Assets</v>
      </c>
      <c r="I8186" t="str">
        <f>_xlfn.XLOOKUP(tbl_GL[[#This Row],[Account_key]],tbl_COA[Account_key],tbl_COA[SubClass2],"Not Found")</f>
        <v>Current Assets</v>
      </c>
      <c r="J8186" t="str">
        <f>_xlfn.XLOOKUP(tbl_GL[[#This Row],[Account_key]],tbl_COA[Account_key],tbl_COA[SubAccount],,0)</f>
        <v>Cash at Bank</v>
      </c>
      <c r="K8186">
        <f>YEAR(tbl_GL[[#This Row],[Date]])</f>
        <v>2018</v>
      </c>
    </row>
    <row r="8187" spans="1:11" hidden="1" x14ac:dyDescent="0.35">
      <c r="A8187">
        <v>193.2</v>
      </c>
      <c r="B8187" s="24">
        <v>43220</v>
      </c>
      <c r="C8187">
        <v>4</v>
      </c>
      <c r="D8187" s="13">
        <v>430</v>
      </c>
      <c r="E8187" s="13" t="s">
        <v>110</v>
      </c>
      <c r="F8187" s="17">
        <v>33</v>
      </c>
      <c r="G8187" t="str">
        <f>_xlfn.XLOOKUP(tbl_GL[[#This Row],[Account_key]],tbl_COA[Account_key],tbl_COA[Class],"Not Found")</f>
        <v>Non-operating</v>
      </c>
      <c r="H8187" t="str">
        <f>_xlfn.XLOOKUP(tbl_GL[[#This Row],[Account_key]],tbl_COA[Account_key],tbl_COA[SubClass],"Not Found")</f>
        <v>Exchange Loss/Gain</v>
      </c>
      <c r="I8187" t="str">
        <f>_xlfn.XLOOKUP(tbl_GL[[#This Row],[Account_key]],tbl_COA[Account_key],tbl_COA[SubClass2],"Not Found")</f>
        <v>Exchange Loss/Gain</v>
      </c>
      <c r="J8187" t="str">
        <f>_xlfn.XLOOKUP(tbl_GL[[#This Row],[Account_key]],tbl_COA[Account_key],tbl_COA[SubAccount],,0)</f>
        <v>Exchange Loss/Gain</v>
      </c>
      <c r="K8187">
        <f>YEAR(tbl_GL[[#This Row],[Date]])</f>
        <v>2018</v>
      </c>
    </row>
    <row r="8188" spans="1:11" hidden="1" x14ac:dyDescent="0.35">
      <c r="A8188">
        <v>194.1</v>
      </c>
      <c r="B8188" s="24">
        <v>43220</v>
      </c>
      <c r="C8188">
        <v>4</v>
      </c>
      <c r="D8188" s="13">
        <v>10</v>
      </c>
      <c r="E8188" s="13" t="s">
        <v>113</v>
      </c>
      <c r="F8188" s="17">
        <v>179</v>
      </c>
      <c r="G8188" t="str">
        <f>_xlfn.XLOOKUP(tbl_GL[[#This Row],[Account_key]],tbl_COA[Account_key],tbl_COA[Class],"Not Found")</f>
        <v>Assets</v>
      </c>
      <c r="H8188" t="str">
        <f>_xlfn.XLOOKUP(tbl_GL[[#This Row],[Account_key]],tbl_COA[Account_key],tbl_COA[SubClass],"Not Found")</f>
        <v>Assets</v>
      </c>
      <c r="I8188" t="str">
        <f>_xlfn.XLOOKUP(tbl_GL[[#This Row],[Account_key]],tbl_COA[Account_key],tbl_COA[SubClass2],"Not Found")</f>
        <v>Current Assets</v>
      </c>
      <c r="J8188" t="str">
        <f>_xlfn.XLOOKUP(tbl_GL[[#This Row],[Account_key]],tbl_COA[Account_key],tbl_COA[SubAccount],,0)</f>
        <v>Cash at Bank</v>
      </c>
      <c r="K8188">
        <f>YEAR(tbl_GL[[#This Row],[Date]])</f>
        <v>2018</v>
      </c>
    </row>
    <row r="8189" spans="1:11" hidden="1" x14ac:dyDescent="0.35">
      <c r="A8189">
        <v>194.2</v>
      </c>
      <c r="B8189" s="24">
        <v>43220</v>
      </c>
      <c r="C8189">
        <v>4</v>
      </c>
      <c r="D8189" s="13">
        <v>410</v>
      </c>
      <c r="E8189" s="13" t="s">
        <v>113</v>
      </c>
      <c r="F8189" s="17">
        <v>179</v>
      </c>
      <c r="G8189" t="str">
        <f>_xlfn.XLOOKUP(tbl_GL[[#This Row],[Account_key]],tbl_COA[Account_key],tbl_COA[Class],"Not Found")</f>
        <v>Non-operating</v>
      </c>
      <c r="H8189" t="str">
        <f>_xlfn.XLOOKUP(tbl_GL[[#This Row],[Account_key]],tbl_COA[Account_key],tbl_COA[SubClass],"Not Found")</f>
        <v>Interest Income</v>
      </c>
      <c r="I8189" t="str">
        <f>_xlfn.XLOOKUP(tbl_GL[[#This Row],[Account_key]],tbl_COA[Account_key],tbl_COA[SubClass2],"Not Found")</f>
        <v>Interest Income</v>
      </c>
      <c r="J8189" t="str">
        <f>_xlfn.XLOOKUP(tbl_GL[[#This Row],[Account_key]],tbl_COA[Account_key],tbl_COA[SubAccount],,0)</f>
        <v>Interest Income</v>
      </c>
      <c r="K8189">
        <f>YEAR(tbl_GL[[#This Row],[Date]])</f>
        <v>2018</v>
      </c>
    </row>
    <row r="8190" spans="1:11" hidden="1" x14ac:dyDescent="0.35">
      <c r="A8190">
        <v>195.1</v>
      </c>
      <c r="B8190" s="24">
        <v>43220</v>
      </c>
      <c r="C8190">
        <v>4</v>
      </c>
      <c r="D8190" s="13">
        <v>440</v>
      </c>
      <c r="E8190" s="13" t="s">
        <v>112</v>
      </c>
      <c r="F8190" s="17">
        <v>-180</v>
      </c>
      <c r="G8190" t="str">
        <f>_xlfn.XLOOKUP(tbl_GL[[#This Row],[Account_key]],tbl_COA[Account_key],tbl_COA[Class],"Not Found")</f>
        <v>Interest &amp; Tax</v>
      </c>
      <c r="H8190" t="str">
        <f>_xlfn.XLOOKUP(tbl_GL[[#This Row],[Account_key]],tbl_COA[Account_key],tbl_COA[SubClass],"Not Found")</f>
        <v>Interest Expense</v>
      </c>
      <c r="I8190" t="str">
        <f>_xlfn.XLOOKUP(tbl_GL[[#This Row],[Account_key]],tbl_COA[Account_key],tbl_COA[SubClass2],"Not Found")</f>
        <v>Interest Expense</v>
      </c>
      <c r="J8190" t="str">
        <f>_xlfn.XLOOKUP(tbl_GL[[#This Row],[Account_key]],tbl_COA[Account_key],tbl_COA[SubAccount],,0)</f>
        <v>Interest Expense</v>
      </c>
      <c r="K8190">
        <f>YEAR(tbl_GL[[#This Row],[Date]])</f>
        <v>2018</v>
      </c>
    </row>
    <row r="8191" spans="1:11" hidden="1" x14ac:dyDescent="0.35">
      <c r="A8191">
        <v>195.2</v>
      </c>
      <c r="B8191" s="24">
        <v>43220</v>
      </c>
      <c r="C8191">
        <v>4</v>
      </c>
      <c r="D8191" s="13">
        <v>121</v>
      </c>
      <c r="E8191" s="13" t="s">
        <v>112</v>
      </c>
      <c r="F8191" s="17">
        <v>180</v>
      </c>
      <c r="G8191" t="str">
        <f>_xlfn.XLOOKUP(tbl_GL[[#This Row],[Account_key]],tbl_COA[Account_key],tbl_COA[Class],"Not Found")</f>
        <v>Liabilities and Owners Equity</v>
      </c>
      <c r="H8191" t="str">
        <f>_xlfn.XLOOKUP(tbl_GL[[#This Row],[Account_key]],tbl_COA[Account_key],tbl_COA[SubClass],"Not Found")</f>
        <v>Liabilities</v>
      </c>
      <c r="I8191" t="str">
        <f>_xlfn.XLOOKUP(tbl_GL[[#This Row],[Account_key]],tbl_COA[Account_key],tbl_COA[SubClass2],"Not Found")</f>
        <v>Current Liabilities</v>
      </c>
      <c r="J8191" t="str">
        <f>_xlfn.XLOOKUP(tbl_GL[[#This Row],[Account_key]],tbl_COA[Account_key],tbl_COA[SubAccount],,0)</f>
        <v>Interest Payable</v>
      </c>
      <c r="K8191">
        <f>YEAR(tbl_GL[[#This Row],[Date]])</f>
        <v>2018</v>
      </c>
    </row>
    <row r="8192" spans="1:11" hidden="1" x14ac:dyDescent="0.35">
      <c r="A8192">
        <v>196.1</v>
      </c>
      <c r="B8192" s="24">
        <v>43220</v>
      </c>
      <c r="C8192">
        <v>4</v>
      </c>
      <c r="D8192" s="13">
        <v>400</v>
      </c>
      <c r="E8192" s="13" t="s">
        <v>104</v>
      </c>
      <c r="F8192" s="17">
        <v>-225</v>
      </c>
      <c r="G8192" t="str">
        <f>_xlfn.XLOOKUP(tbl_GL[[#This Row],[Account_key]],tbl_COA[Account_key],tbl_COA[Class],"Not Found")</f>
        <v>Operating account</v>
      </c>
      <c r="H8192" t="str">
        <f>_xlfn.XLOOKUP(tbl_GL[[#This Row],[Account_key]],tbl_COA[Account_key],tbl_COA[SubClass],"Not Found")</f>
        <v>Depreciation &amp; Amortization</v>
      </c>
      <c r="I8192" t="str">
        <f>_xlfn.XLOOKUP(tbl_GL[[#This Row],[Account_key]],tbl_COA[Account_key],tbl_COA[SubClass2],"Not Found")</f>
        <v>Amortization</v>
      </c>
      <c r="J8192" t="str">
        <f>_xlfn.XLOOKUP(tbl_GL[[#This Row],[Account_key]],tbl_COA[Account_key],tbl_COA[SubAccount],,0)</f>
        <v>Amortization of Intangible Assets</v>
      </c>
      <c r="K8192">
        <f>YEAR(tbl_GL[[#This Row],[Date]])</f>
        <v>2018</v>
      </c>
    </row>
    <row r="8193" spans="1:11" hidden="1" x14ac:dyDescent="0.35">
      <c r="A8193">
        <v>196.2</v>
      </c>
      <c r="B8193" s="24">
        <v>43220</v>
      </c>
      <c r="C8193">
        <v>4</v>
      </c>
      <c r="D8193" s="13">
        <v>100</v>
      </c>
      <c r="E8193" s="13" t="s">
        <v>104</v>
      </c>
      <c r="F8193" s="17">
        <v>-225</v>
      </c>
      <c r="G8193" t="str">
        <f>_xlfn.XLOOKUP(tbl_GL[[#This Row],[Account_key]],tbl_COA[Account_key],tbl_COA[Class],"Not Found")</f>
        <v>Assets</v>
      </c>
      <c r="H8193" t="str">
        <f>_xlfn.XLOOKUP(tbl_GL[[#This Row],[Account_key]],tbl_COA[Account_key],tbl_COA[SubClass],"Not Found")</f>
        <v>Assets</v>
      </c>
      <c r="I8193" t="str">
        <f>_xlfn.XLOOKUP(tbl_GL[[#This Row],[Account_key]],tbl_COA[Account_key],tbl_COA[SubClass2],"Not Found")</f>
        <v>Non-Current Assets</v>
      </c>
      <c r="J8193" t="str">
        <f>_xlfn.XLOOKUP(tbl_GL[[#This Row],[Account_key]],tbl_COA[Account_key],tbl_COA[SubAccount],,0)</f>
        <v>Patents and trademarks</v>
      </c>
      <c r="K8193">
        <f>YEAR(tbl_GL[[#This Row],[Date]])</f>
        <v>2018</v>
      </c>
    </row>
    <row r="8194" spans="1:11" hidden="1" x14ac:dyDescent="0.35">
      <c r="A8194">
        <v>197.1</v>
      </c>
      <c r="B8194" s="24">
        <v>43220</v>
      </c>
      <c r="C8194">
        <v>4</v>
      </c>
      <c r="D8194" s="13">
        <v>450</v>
      </c>
      <c r="E8194" s="23" t="s">
        <v>108</v>
      </c>
      <c r="F8194" s="17">
        <v>-589</v>
      </c>
      <c r="G8194" t="str">
        <f>_xlfn.XLOOKUP(tbl_GL[[#This Row],[Account_key]],tbl_COA[Account_key],tbl_COA[Class],"Not Found")</f>
        <v>Interest &amp; Tax</v>
      </c>
      <c r="H8194" t="str">
        <f>_xlfn.XLOOKUP(tbl_GL[[#This Row],[Account_key]],tbl_COA[Account_key],tbl_COA[SubClass],"Not Found")</f>
        <v>Taxation</v>
      </c>
      <c r="I8194" t="str">
        <f>_xlfn.XLOOKUP(tbl_GL[[#This Row],[Account_key]],tbl_COA[Account_key],tbl_COA[SubClass2],"Not Found")</f>
        <v>Taxation</v>
      </c>
      <c r="J8194" t="str">
        <f>_xlfn.XLOOKUP(tbl_GL[[#This Row],[Account_key]],tbl_COA[Account_key],tbl_COA[SubAccount],,0)</f>
        <v>Taxation</v>
      </c>
      <c r="K8194">
        <f>YEAR(tbl_GL[[#This Row],[Date]])</f>
        <v>2018</v>
      </c>
    </row>
    <row r="8195" spans="1:11" hidden="1" x14ac:dyDescent="0.35">
      <c r="A8195">
        <v>197.2</v>
      </c>
      <c r="B8195" s="24">
        <v>43220</v>
      </c>
      <c r="C8195">
        <v>4</v>
      </c>
      <c r="D8195" s="13">
        <v>122</v>
      </c>
      <c r="E8195" s="23" t="s">
        <v>108</v>
      </c>
      <c r="F8195" s="17">
        <v>589</v>
      </c>
      <c r="G8195" t="str">
        <f>_xlfn.XLOOKUP(tbl_GL[[#This Row],[Account_key]],tbl_COA[Account_key],tbl_COA[Class],"Not Found")</f>
        <v>Liabilities and Owners Equity</v>
      </c>
      <c r="H8195" t="str">
        <f>_xlfn.XLOOKUP(tbl_GL[[#This Row],[Account_key]],tbl_COA[Account_key],tbl_COA[SubClass],"Not Found")</f>
        <v>Liabilities</v>
      </c>
      <c r="I8195" t="str">
        <f>_xlfn.XLOOKUP(tbl_GL[[#This Row],[Account_key]],tbl_COA[Account_key],tbl_COA[SubClass2],"Not Found")</f>
        <v>Current Liabilities</v>
      </c>
      <c r="J8195" t="str">
        <f>_xlfn.XLOOKUP(tbl_GL[[#This Row],[Account_key]],tbl_COA[Account_key],tbl_COA[SubAccount],,0)</f>
        <v>Tax payable</v>
      </c>
      <c r="K8195">
        <f>YEAR(tbl_GL[[#This Row],[Date]])</f>
        <v>2018</v>
      </c>
    </row>
    <row r="8196" spans="1:11" hidden="1" x14ac:dyDescent="0.35">
      <c r="A8196">
        <v>198.1</v>
      </c>
      <c r="B8196" s="24">
        <v>43220</v>
      </c>
      <c r="C8196">
        <v>4</v>
      </c>
      <c r="D8196" s="13">
        <v>10</v>
      </c>
      <c r="E8196" s="13" t="s">
        <v>98</v>
      </c>
      <c r="F8196" s="17">
        <v>-1164</v>
      </c>
      <c r="G8196" t="str">
        <f>_xlfn.XLOOKUP(tbl_GL[[#This Row],[Account_key]],tbl_COA[Account_key],tbl_COA[Class],"Not Found")</f>
        <v>Assets</v>
      </c>
      <c r="H8196" t="str">
        <f>_xlfn.XLOOKUP(tbl_GL[[#This Row],[Account_key]],tbl_COA[Account_key],tbl_COA[SubClass],"Not Found")</f>
        <v>Assets</v>
      </c>
      <c r="I8196" t="str">
        <f>_xlfn.XLOOKUP(tbl_GL[[#This Row],[Account_key]],tbl_COA[Account_key],tbl_COA[SubClass2],"Not Found")</f>
        <v>Current Assets</v>
      </c>
      <c r="J8196" t="str">
        <f>_xlfn.XLOOKUP(tbl_GL[[#This Row],[Account_key]],tbl_COA[Account_key],tbl_COA[SubAccount],,0)</f>
        <v>Cash at Bank</v>
      </c>
      <c r="K8196">
        <f>YEAR(tbl_GL[[#This Row],[Date]])</f>
        <v>2018</v>
      </c>
    </row>
    <row r="8197" spans="1:11" hidden="1" x14ac:dyDescent="0.35">
      <c r="A8197">
        <v>198.2</v>
      </c>
      <c r="B8197" s="24">
        <v>43220</v>
      </c>
      <c r="C8197">
        <v>4</v>
      </c>
      <c r="D8197" s="13">
        <v>120</v>
      </c>
      <c r="E8197" s="13" t="s">
        <v>98</v>
      </c>
      <c r="F8197" s="17">
        <v>-1164</v>
      </c>
      <c r="G8197" t="str">
        <f>_xlfn.XLOOKUP(tbl_GL[[#This Row],[Account_key]],tbl_COA[Account_key],tbl_COA[Class],"Not Found")</f>
        <v>Liabilities and Owners Equity</v>
      </c>
      <c r="H8197" t="str">
        <f>_xlfn.XLOOKUP(tbl_GL[[#This Row],[Account_key]],tbl_COA[Account_key],tbl_COA[SubClass],"Not Found")</f>
        <v>Liabilities</v>
      </c>
      <c r="I8197" t="str">
        <f>_xlfn.XLOOKUP(tbl_GL[[#This Row],[Account_key]],tbl_COA[Account_key],tbl_COA[SubClass2],"Not Found")</f>
        <v>Current Liabilities</v>
      </c>
      <c r="J8197" t="str">
        <f>_xlfn.XLOOKUP(tbl_GL[[#This Row],[Account_key]],tbl_COA[Account_key],tbl_COA[SubAccount],,0)</f>
        <v>Accrued Expenses</v>
      </c>
      <c r="K8197">
        <f>YEAR(tbl_GL[[#This Row],[Date]])</f>
        <v>2018</v>
      </c>
    </row>
    <row r="8198" spans="1:11" hidden="1" x14ac:dyDescent="0.35">
      <c r="A8198">
        <v>199.1</v>
      </c>
      <c r="B8198" s="24">
        <v>43220</v>
      </c>
      <c r="C8198">
        <v>4</v>
      </c>
      <c r="D8198" s="13">
        <v>240</v>
      </c>
      <c r="E8198" s="13" t="s">
        <v>56</v>
      </c>
      <c r="F8198" s="17">
        <v>-2250</v>
      </c>
      <c r="G8198" t="str">
        <f>_xlfn.XLOOKUP(tbl_GL[[#This Row],[Account_key]],tbl_COA[Account_key],tbl_COA[Class],"Not Found")</f>
        <v>Operating account</v>
      </c>
      <c r="H8198" t="str">
        <f>_xlfn.XLOOKUP(tbl_GL[[#This Row],[Account_key]],tbl_COA[Account_key],tbl_COA[SubClass],"Not Found")</f>
        <v>Operating Expenses</v>
      </c>
      <c r="I8198" t="str">
        <f>_xlfn.XLOOKUP(tbl_GL[[#This Row],[Account_key]],tbl_COA[Account_key],tbl_COA[SubClass2],"Not Found")</f>
        <v>Sales &amp; Distribution</v>
      </c>
      <c r="J8198" t="str">
        <f>_xlfn.XLOOKUP(tbl_GL[[#This Row],[Account_key]],tbl_COA[Account_key],tbl_COA[SubAccount],,0)</f>
        <v>Salaries</v>
      </c>
      <c r="K8198">
        <f>YEAR(tbl_GL[[#This Row],[Date]])</f>
        <v>2018</v>
      </c>
    </row>
    <row r="8199" spans="1:11" hidden="1" x14ac:dyDescent="0.35">
      <c r="A8199">
        <v>199.2</v>
      </c>
      <c r="B8199" s="24">
        <v>43220</v>
      </c>
      <c r="C8199">
        <v>4</v>
      </c>
      <c r="D8199" s="13">
        <v>10</v>
      </c>
      <c r="E8199" s="13" t="s">
        <v>56</v>
      </c>
      <c r="F8199" s="17">
        <v>-2250</v>
      </c>
      <c r="G8199" t="str">
        <f>_xlfn.XLOOKUP(tbl_GL[[#This Row],[Account_key]],tbl_COA[Account_key],tbl_COA[Class],"Not Found")</f>
        <v>Assets</v>
      </c>
      <c r="H8199" t="str">
        <f>_xlfn.XLOOKUP(tbl_GL[[#This Row],[Account_key]],tbl_COA[Account_key],tbl_COA[SubClass],"Not Found")</f>
        <v>Assets</v>
      </c>
      <c r="I8199" t="str">
        <f>_xlfn.XLOOKUP(tbl_GL[[#This Row],[Account_key]],tbl_COA[Account_key],tbl_COA[SubClass2],"Not Found")</f>
        <v>Current Assets</v>
      </c>
      <c r="J8199" t="str">
        <f>_xlfn.XLOOKUP(tbl_GL[[#This Row],[Account_key]],tbl_COA[Account_key],tbl_COA[SubAccount],,0)</f>
        <v>Cash at Bank</v>
      </c>
      <c r="K8199">
        <f>YEAR(tbl_GL[[#This Row],[Date]])</f>
        <v>2018</v>
      </c>
    </row>
    <row r="8200" spans="1:11" hidden="1" x14ac:dyDescent="0.35">
      <c r="A8200">
        <v>201.1</v>
      </c>
      <c r="B8200" s="24">
        <v>43220</v>
      </c>
      <c r="C8200">
        <v>4</v>
      </c>
      <c r="D8200" s="13">
        <v>380</v>
      </c>
      <c r="E8200" s="13" t="s">
        <v>101</v>
      </c>
      <c r="F8200" s="17">
        <v>-4500</v>
      </c>
      <c r="G8200" t="str">
        <f>_xlfn.XLOOKUP(tbl_GL[[#This Row],[Account_key]],tbl_COA[Account_key],tbl_COA[Class],"Not Found")</f>
        <v>Operating account</v>
      </c>
      <c r="H8200" t="str">
        <f>_xlfn.XLOOKUP(tbl_GL[[#This Row],[Account_key]],tbl_COA[Account_key],tbl_COA[SubClass],"Not Found")</f>
        <v>Depreciation &amp; Amortization</v>
      </c>
      <c r="I8200" t="str">
        <f>_xlfn.XLOOKUP(tbl_GL[[#This Row],[Account_key]],tbl_COA[Account_key],tbl_COA[SubClass2],"Not Found")</f>
        <v>Depreciation</v>
      </c>
      <c r="J8200" t="str">
        <f>_xlfn.XLOOKUP(tbl_GL[[#This Row],[Account_key]],tbl_COA[Account_key],tbl_COA[SubAccount],,0)</f>
        <v>Equipment</v>
      </c>
      <c r="K8200">
        <f>YEAR(tbl_GL[[#This Row],[Date]])</f>
        <v>2018</v>
      </c>
    </row>
    <row r="8201" spans="1:11" hidden="1" x14ac:dyDescent="0.35">
      <c r="A8201">
        <v>201.2</v>
      </c>
      <c r="B8201" s="24">
        <v>43220</v>
      </c>
      <c r="C8201">
        <v>4</v>
      </c>
      <c r="D8201" s="13">
        <v>90</v>
      </c>
      <c r="E8201" s="13" t="s">
        <v>101</v>
      </c>
      <c r="F8201" s="17">
        <v>-4500</v>
      </c>
      <c r="G8201" t="str">
        <f>_xlfn.XLOOKUP(tbl_GL[[#This Row],[Account_key]],tbl_COA[Account_key],tbl_COA[Class],"Not Found")</f>
        <v>Assets</v>
      </c>
      <c r="H8201" t="str">
        <f>_xlfn.XLOOKUP(tbl_GL[[#This Row],[Account_key]],tbl_COA[Account_key],tbl_COA[SubClass],"Not Found")</f>
        <v>Assets</v>
      </c>
      <c r="I8201" t="str">
        <f>_xlfn.XLOOKUP(tbl_GL[[#This Row],[Account_key]],tbl_COA[Account_key],tbl_COA[SubClass2],"Not Found")</f>
        <v>Non-Current Assets</v>
      </c>
      <c r="J8201" t="str">
        <f>_xlfn.XLOOKUP(tbl_GL[[#This Row],[Account_key]],tbl_COA[Account_key],tbl_COA[SubAccount],,0)</f>
        <v>Office Furniture &amp; Equipment</v>
      </c>
      <c r="K8201">
        <f>YEAR(tbl_GL[[#This Row],[Date]])</f>
        <v>2018</v>
      </c>
    </row>
    <row r="8202" spans="1:11" hidden="1" x14ac:dyDescent="0.35">
      <c r="A8202">
        <v>202.1</v>
      </c>
      <c r="B8202" s="24">
        <v>43221</v>
      </c>
      <c r="C8202">
        <v>4</v>
      </c>
      <c r="D8202" s="13">
        <v>260</v>
      </c>
      <c r="E8202" s="13" t="s">
        <v>83</v>
      </c>
      <c r="F8202" s="17">
        <v>569</v>
      </c>
      <c r="G8202" t="str">
        <f>_xlfn.XLOOKUP(tbl_GL[[#This Row],[Account_key]],tbl_COA[Account_key],tbl_COA[Class],"Not Found")</f>
        <v>Operating account</v>
      </c>
      <c r="H8202" t="str">
        <f>_xlfn.XLOOKUP(tbl_GL[[#This Row],[Account_key]],tbl_COA[Account_key],tbl_COA[SubClass],"Not Found")</f>
        <v>Operating Expenses</v>
      </c>
      <c r="I8202" t="str">
        <f>_xlfn.XLOOKUP(tbl_GL[[#This Row],[Account_key]],tbl_COA[Account_key],tbl_COA[SubClass2],"Not Found")</f>
        <v>Marketing</v>
      </c>
      <c r="J8202" t="str">
        <f>_xlfn.XLOOKUP(tbl_GL[[#This Row],[Account_key]],tbl_COA[Account_key],tbl_COA[SubAccount],,0)</f>
        <v>Commissions</v>
      </c>
      <c r="K8202">
        <f>YEAR(tbl_GL[[#This Row],[Date]])</f>
        <v>2018</v>
      </c>
    </row>
    <row r="8203" spans="1:11" hidden="1" x14ac:dyDescent="0.35">
      <c r="A8203">
        <v>202.2</v>
      </c>
      <c r="B8203" s="24">
        <v>43221</v>
      </c>
      <c r="C8203">
        <v>4</v>
      </c>
      <c r="D8203" s="13">
        <v>20</v>
      </c>
      <c r="E8203" s="13" t="s">
        <v>83</v>
      </c>
      <c r="F8203" s="17">
        <v>569</v>
      </c>
      <c r="G8203" t="str">
        <f>_xlfn.XLOOKUP(tbl_GL[[#This Row],[Account_key]],tbl_COA[Account_key],tbl_COA[Class],"Not Found")</f>
        <v>Assets</v>
      </c>
      <c r="H8203" t="str">
        <f>_xlfn.XLOOKUP(tbl_GL[[#This Row],[Account_key]],tbl_COA[Account_key],tbl_COA[SubClass],"Not Found")</f>
        <v>Assets</v>
      </c>
      <c r="I8203" t="str">
        <f>_xlfn.XLOOKUP(tbl_GL[[#This Row],[Account_key]],tbl_COA[Account_key],tbl_COA[SubClass2],"Not Found")</f>
        <v>Current Assets</v>
      </c>
      <c r="J8203" t="str">
        <f>_xlfn.XLOOKUP(tbl_GL[[#This Row],[Account_key]],tbl_COA[Account_key],tbl_COA[SubAccount],,0)</f>
        <v>Cash in hand</v>
      </c>
      <c r="K8203">
        <f>YEAR(tbl_GL[[#This Row],[Date]])</f>
        <v>2018</v>
      </c>
    </row>
    <row r="8204" spans="1:11" hidden="1" x14ac:dyDescent="0.35">
      <c r="A8204">
        <v>203.1</v>
      </c>
      <c r="B8204" s="24">
        <v>43221</v>
      </c>
      <c r="C8204">
        <v>4</v>
      </c>
      <c r="D8204" s="13">
        <v>310</v>
      </c>
      <c r="E8204" s="13" t="s">
        <v>97</v>
      </c>
      <c r="F8204" s="17">
        <v>-1648</v>
      </c>
      <c r="G8204" t="str">
        <f>_xlfn.XLOOKUP(tbl_GL[[#This Row],[Account_key]],tbl_COA[Account_key],tbl_COA[Class],"Not Found")</f>
        <v>Operating account</v>
      </c>
      <c r="H8204" t="str">
        <f>_xlfn.XLOOKUP(tbl_GL[[#This Row],[Account_key]],tbl_COA[Account_key],tbl_COA[SubClass],"Not Found")</f>
        <v>Operating Expenses</v>
      </c>
      <c r="I8204" t="str">
        <f>_xlfn.XLOOKUP(tbl_GL[[#This Row],[Account_key]],tbl_COA[Account_key],tbl_COA[SubClass2],"Not Found")</f>
        <v>Administration</v>
      </c>
      <c r="J8204" t="str">
        <f>_xlfn.XLOOKUP(tbl_GL[[#This Row],[Account_key]],tbl_COA[Account_key],tbl_COA[SubAccount],,0)</f>
        <v>Office Supplies</v>
      </c>
      <c r="K8204">
        <f>YEAR(tbl_GL[[#This Row],[Date]])</f>
        <v>2018</v>
      </c>
    </row>
    <row r="8205" spans="1:11" hidden="1" x14ac:dyDescent="0.35">
      <c r="A8205">
        <v>203.2</v>
      </c>
      <c r="B8205" s="24">
        <v>43221</v>
      </c>
      <c r="C8205">
        <v>4</v>
      </c>
      <c r="D8205" s="13">
        <v>120</v>
      </c>
      <c r="E8205" s="13" t="s">
        <v>97</v>
      </c>
      <c r="F8205" s="17">
        <v>1648</v>
      </c>
      <c r="G8205" t="str">
        <f>_xlfn.XLOOKUP(tbl_GL[[#This Row],[Account_key]],tbl_COA[Account_key],tbl_COA[Class],"Not Found")</f>
        <v>Liabilities and Owners Equity</v>
      </c>
      <c r="H8205" t="str">
        <f>_xlfn.XLOOKUP(tbl_GL[[#This Row],[Account_key]],tbl_COA[Account_key],tbl_COA[SubClass],"Not Found")</f>
        <v>Liabilities</v>
      </c>
      <c r="I8205" t="str">
        <f>_xlfn.XLOOKUP(tbl_GL[[#This Row],[Account_key]],tbl_COA[Account_key],tbl_COA[SubClass2],"Not Found")</f>
        <v>Current Liabilities</v>
      </c>
      <c r="J8205" t="str">
        <f>_xlfn.XLOOKUP(tbl_GL[[#This Row],[Account_key]],tbl_COA[Account_key],tbl_COA[SubAccount],,0)</f>
        <v>Accrued Expenses</v>
      </c>
      <c r="K8205">
        <f>YEAR(tbl_GL[[#This Row],[Date]])</f>
        <v>2018</v>
      </c>
    </row>
    <row r="8206" spans="1:11" hidden="1" x14ac:dyDescent="0.35">
      <c r="A8206">
        <v>204.1</v>
      </c>
      <c r="B8206" s="24">
        <v>43221</v>
      </c>
      <c r="C8206">
        <v>4</v>
      </c>
      <c r="D8206" s="13">
        <v>60</v>
      </c>
      <c r="E8206" s="13" t="s">
        <v>84</v>
      </c>
      <c r="F8206" s="17">
        <v>12667</v>
      </c>
      <c r="G8206" t="str">
        <f>_xlfn.XLOOKUP(tbl_GL[[#This Row],[Account_key]],tbl_COA[Account_key],tbl_COA[Class],"Not Found")</f>
        <v>Assets</v>
      </c>
      <c r="H8206" t="str">
        <f>_xlfn.XLOOKUP(tbl_GL[[#This Row],[Account_key]],tbl_COA[Account_key],tbl_COA[SubClass],"Not Found")</f>
        <v>Assets</v>
      </c>
      <c r="I8206" t="str">
        <f>_xlfn.XLOOKUP(tbl_GL[[#This Row],[Account_key]],tbl_COA[Account_key],tbl_COA[SubClass2],"Not Found")</f>
        <v>Current Assets</v>
      </c>
      <c r="J8206" t="str">
        <f>_xlfn.XLOOKUP(tbl_GL[[#This Row],[Account_key]],tbl_COA[Account_key],tbl_COA[SubAccount],,0)</f>
        <v>Inventory</v>
      </c>
      <c r="K8206">
        <f>YEAR(tbl_GL[[#This Row],[Date]])</f>
        <v>2018</v>
      </c>
    </row>
    <row r="8207" spans="1:11" hidden="1" x14ac:dyDescent="0.35">
      <c r="A8207">
        <v>204.2</v>
      </c>
      <c r="B8207" s="24">
        <v>43221</v>
      </c>
      <c r="C8207">
        <v>4</v>
      </c>
      <c r="D8207" s="13">
        <v>110</v>
      </c>
      <c r="E8207" s="13" t="s">
        <v>84</v>
      </c>
      <c r="F8207" s="17">
        <v>12667</v>
      </c>
      <c r="G8207" t="str">
        <f>_xlfn.XLOOKUP(tbl_GL[[#This Row],[Account_key]],tbl_COA[Account_key],tbl_COA[Class],"Not Found")</f>
        <v>Liabilities and Owners Equity</v>
      </c>
      <c r="H8207" t="str">
        <f>_xlfn.XLOOKUP(tbl_GL[[#This Row],[Account_key]],tbl_COA[Account_key],tbl_COA[SubClass],"Not Found")</f>
        <v>Liabilities</v>
      </c>
      <c r="I8207" t="str">
        <f>_xlfn.XLOOKUP(tbl_GL[[#This Row],[Account_key]],tbl_COA[Account_key],tbl_COA[SubClass2],"Not Found")</f>
        <v>Current Liabilities</v>
      </c>
      <c r="J8207" t="str">
        <f>_xlfn.XLOOKUP(tbl_GL[[#This Row],[Account_key]],tbl_COA[Account_key],tbl_COA[SubAccount],,0)</f>
        <v>Trade Payables</v>
      </c>
      <c r="K8207">
        <f>YEAR(tbl_GL[[#This Row],[Date]])</f>
        <v>2018</v>
      </c>
    </row>
    <row r="8208" spans="1:11" hidden="1" x14ac:dyDescent="0.35">
      <c r="A8208">
        <v>205.1</v>
      </c>
      <c r="B8208" s="24">
        <v>43224</v>
      </c>
      <c r="C8208">
        <v>4</v>
      </c>
      <c r="D8208" s="13">
        <v>10</v>
      </c>
      <c r="E8208" s="13" t="s">
        <v>98</v>
      </c>
      <c r="F8208" s="17">
        <v>-1012</v>
      </c>
      <c r="G8208" t="str">
        <f>_xlfn.XLOOKUP(tbl_GL[[#This Row],[Account_key]],tbl_COA[Account_key],tbl_COA[Class],"Not Found")</f>
        <v>Assets</v>
      </c>
      <c r="H8208" t="str">
        <f>_xlfn.XLOOKUP(tbl_GL[[#This Row],[Account_key]],tbl_COA[Account_key],tbl_COA[SubClass],"Not Found")</f>
        <v>Assets</v>
      </c>
      <c r="I8208" t="str">
        <f>_xlfn.XLOOKUP(tbl_GL[[#This Row],[Account_key]],tbl_COA[Account_key],tbl_COA[SubClass2],"Not Found")</f>
        <v>Current Assets</v>
      </c>
      <c r="J8208" t="str">
        <f>_xlfn.XLOOKUP(tbl_GL[[#This Row],[Account_key]],tbl_COA[Account_key],tbl_COA[SubAccount],,0)</f>
        <v>Cash at Bank</v>
      </c>
      <c r="K8208">
        <f>YEAR(tbl_GL[[#This Row],[Date]])</f>
        <v>2018</v>
      </c>
    </row>
    <row r="8209" spans="1:11" hidden="1" x14ac:dyDescent="0.35">
      <c r="A8209">
        <v>205.2</v>
      </c>
      <c r="B8209" s="24">
        <v>43224</v>
      </c>
      <c r="C8209">
        <v>4</v>
      </c>
      <c r="D8209" s="13">
        <v>120</v>
      </c>
      <c r="E8209" s="13" t="s">
        <v>98</v>
      </c>
      <c r="F8209" s="17">
        <v>-1012</v>
      </c>
      <c r="G8209" t="str">
        <f>_xlfn.XLOOKUP(tbl_GL[[#This Row],[Account_key]],tbl_COA[Account_key],tbl_COA[Class],"Not Found")</f>
        <v>Liabilities and Owners Equity</v>
      </c>
      <c r="H8209" t="str">
        <f>_xlfn.XLOOKUP(tbl_GL[[#This Row],[Account_key]],tbl_COA[Account_key],tbl_COA[SubClass],"Not Found")</f>
        <v>Liabilities</v>
      </c>
      <c r="I8209" t="str">
        <f>_xlfn.XLOOKUP(tbl_GL[[#This Row],[Account_key]],tbl_COA[Account_key],tbl_COA[SubClass2],"Not Found")</f>
        <v>Current Liabilities</v>
      </c>
      <c r="J8209" t="str">
        <f>_xlfn.XLOOKUP(tbl_GL[[#This Row],[Account_key]],tbl_COA[Account_key],tbl_COA[SubAccount],,0)</f>
        <v>Accrued Expenses</v>
      </c>
      <c r="K8209">
        <f>YEAR(tbl_GL[[#This Row],[Date]])</f>
        <v>2018</v>
      </c>
    </row>
    <row r="8210" spans="1:11" hidden="1" x14ac:dyDescent="0.35">
      <c r="A8210">
        <v>206.1</v>
      </c>
      <c r="B8210" s="24">
        <v>43224</v>
      </c>
      <c r="C8210">
        <v>4</v>
      </c>
      <c r="D8210" s="13">
        <v>10</v>
      </c>
      <c r="E8210" s="13" t="s">
        <v>98</v>
      </c>
      <c r="F8210" s="17">
        <v>-1262</v>
      </c>
      <c r="G8210" t="str">
        <f>_xlfn.XLOOKUP(tbl_GL[[#This Row],[Account_key]],tbl_COA[Account_key],tbl_COA[Class],"Not Found")</f>
        <v>Assets</v>
      </c>
      <c r="H8210" t="str">
        <f>_xlfn.XLOOKUP(tbl_GL[[#This Row],[Account_key]],tbl_COA[Account_key],tbl_COA[SubClass],"Not Found")</f>
        <v>Assets</v>
      </c>
      <c r="I8210" t="str">
        <f>_xlfn.XLOOKUP(tbl_GL[[#This Row],[Account_key]],tbl_COA[Account_key],tbl_COA[SubClass2],"Not Found")</f>
        <v>Current Assets</v>
      </c>
      <c r="J8210" t="str">
        <f>_xlfn.XLOOKUP(tbl_GL[[#This Row],[Account_key]],tbl_COA[Account_key],tbl_COA[SubAccount],,0)</f>
        <v>Cash at Bank</v>
      </c>
      <c r="K8210">
        <f>YEAR(tbl_GL[[#This Row],[Date]])</f>
        <v>2018</v>
      </c>
    </row>
    <row r="8211" spans="1:11" hidden="1" x14ac:dyDescent="0.35">
      <c r="A8211">
        <v>206.2</v>
      </c>
      <c r="B8211" s="24">
        <v>43224</v>
      </c>
      <c r="C8211">
        <v>4</v>
      </c>
      <c r="D8211" s="13">
        <v>120</v>
      </c>
      <c r="E8211" s="13" t="s">
        <v>98</v>
      </c>
      <c r="F8211" s="17">
        <v>-1262</v>
      </c>
      <c r="G8211" t="str">
        <f>_xlfn.XLOOKUP(tbl_GL[[#This Row],[Account_key]],tbl_COA[Account_key],tbl_COA[Class],"Not Found")</f>
        <v>Liabilities and Owners Equity</v>
      </c>
      <c r="H8211" t="str">
        <f>_xlfn.XLOOKUP(tbl_GL[[#This Row],[Account_key]],tbl_COA[Account_key],tbl_COA[SubClass],"Not Found")</f>
        <v>Liabilities</v>
      </c>
      <c r="I8211" t="str">
        <f>_xlfn.XLOOKUP(tbl_GL[[#This Row],[Account_key]],tbl_COA[Account_key],tbl_COA[SubClass2],"Not Found")</f>
        <v>Current Liabilities</v>
      </c>
      <c r="J8211" t="str">
        <f>_xlfn.XLOOKUP(tbl_GL[[#This Row],[Account_key]],tbl_COA[Account_key],tbl_COA[SubAccount],,0)</f>
        <v>Accrued Expenses</v>
      </c>
      <c r="K8211">
        <f>YEAR(tbl_GL[[#This Row],[Date]])</f>
        <v>2018</v>
      </c>
    </row>
    <row r="8212" spans="1:11" hidden="1" x14ac:dyDescent="0.35">
      <c r="A8212">
        <v>207.1</v>
      </c>
      <c r="B8212" s="24">
        <v>43224</v>
      </c>
      <c r="C8212">
        <v>4</v>
      </c>
      <c r="D8212" s="13">
        <v>290</v>
      </c>
      <c r="E8212" s="13" t="s">
        <v>97</v>
      </c>
      <c r="F8212" s="17">
        <v>-1898</v>
      </c>
      <c r="G8212" t="str">
        <f>_xlfn.XLOOKUP(tbl_GL[[#This Row],[Account_key]],tbl_COA[Account_key],tbl_COA[Class],"Not Found")</f>
        <v>Operating account</v>
      </c>
      <c r="H8212" t="str">
        <f>_xlfn.XLOOKUP(tbl_GL[[#This Row],[Account_key]],tbl_COA[Account_key],tbl_COA[SubClass],"Not Found")</f>
        <v>Operating Expenses</v>
      </c>
      <c r="I8212" t="str">
        <f>_xlfn.XLOOKUP(tbl_GL[[#This Row],[Account_key]],tbl_COA[Account_key],tbl_COA[SubClass2],"Not Found")</f>
        <v>Administration</v>
      </c>
      <c r="J8212" t="str">
        <f>_xlfn.XLOOKUP(tbl_GL[[#This Row],[Account_key]],tbl_COA[Account_key],tbl_COA[SubAccount],,0)</f>
        <v>Travel</v>
      </c>
      <c r="K8212">
        <f>YEAR(tbl_GL[[#This Row],[Date]])</f>
        <v>2018</v>
      </c>
    </row>
    <row r="8213" spans="1:11" hidden="1" x14ac:dyDescent="0.35">
      <c r="A8213">
        <v>207.2</v>
      </c>
      <c r="B8213" s="24">
        <v>43224</v>
      </c>
      <c r="C8213">
        <v>4</v>
      </c>
      <c r="D8213" s="13">
        <v>120</v>
      </c>
      <c r="E8213" s="13" t="s">
        <v>97</v>
      </c>
      <c r="F8213" s="17">
        <v>1898</v>
      </c>
      <c r="G8213" t="str">
        <f>_xlfn.XLOOKUP(tbl_GL[[#This Row],[Account_key]],tbl_COA[Account_key],tbl_COA[Class],"Not Found")</f>
        <v>Liabilities and Owners Equity</v>
      </c>
      <c r="H8213" t="str">
        <f>_xlfn.XLOOKUP(tbl_GL[[#This Row],[Account_key]],tbl_COA[Account_key],tbl_COA[SubClass],"Not Found")</f>
        <v>Liabilities</v>
      </c>
      <c r="I8213" t="str">
        <f>_xlfn.XLOOKUP(tbl_GL[[#This Row],[Account_key]],tbl_COA[Account_key],tbl_COA[SubClass2],"Not Found")</f>
        <v>Current Liabilities</v>
      </c>
      <c r="J8213" t="str">
        <f>_xlfn.XLOOKUP(tbl_GL[[#This Row],[Account_key]],tbl_COA[Account_key],tbl_COA[SubAccount],,0)</f>
        <v>Accrued Expenses</v>
      </c>
      <c r="K8213">
        <f>YEAR(tbl_GL[[#This Row],[Date]])</f>
        <v>2018</v>
      </c>
    </row>
    <row r="8214" spans="1:11" hidden="1" x14ac:dyDescent="0.35">
      <c r="A8214">
        <v>208.1</v>
      </c>
      <c r="B8214" s="24">
        <v>43225</v>
      </c>
      <c r="C8214">
        <v>4</v>
      </c>
      <c r="D8214" s="13">
        <v>230</v>
      </c>
      <c r="E8214" s="13" t="s">
        <v>4</v>
      </c>
      <c r="F8214" s="17">
        <v>-778</v>
      </c>
      <c r="G8214" t="str">
        <f>_xlfn.XLOOKUP(tbl_GL[[#This Row],[Account_key]],tbl_COA[Account_key],tbl_COA[Class],"Not Found")</f>
        <v>Trading account</v>
      </c>
      <c r="H8214" t="str">
        <f>_xlfn.XLOOKUP(tbl_GL[[#This Row],[Account_key]],tbl_COA[Account_key],tbl_COA[SubClass],"Not Found")</f>
        <v>Cost of Sales</v>
      </c>
      <c r="I8214" t="str">
        <f>_xlfn.XLOOKUP(tbl_GL[[#This Row],[Account_key]],tbl_COA[Account_key],tbl_COA[SubClass2],"Not Found")</f>
        <v>Cost of Sales</v>
      </c>
      <c r="J8214" t="str">
        <f>_xlfn.XLOOKUP(tbl_GL[[#This Row],[Account_key]],tbl_COA[Account_key],tbl_COA[SubAccount],,0)</f>
        <v>Cost of Sales</v>
      </c>
      <c r="K8214">
        <f>YEAR(tbl_GL[[#This Row],[Date]])</f>
        <v>2018</v>
      </c>
    </row>
    <row r="8215" spans="1:11" hidden="1" x14ac:dyDescent="0.35">
      <c r="A8215">
        <v>208.2</v>
      </c>
      <c r="B8215" s="24">
        <v>43225</v>
      </c>
      <c r="C8215">
        <v>4</v>
      </c>
      <c r="D8215" s="13">
        <v>60</v>
      </c>
      <c r="E8215" s="13" t="s">
        <v>4</v>
      </c>
      <c r="F8215" s="17">
        <v>-778</v>
      </c>
      <c r="G8215" t="str">
        <f>_xlfn.XLOOKUP(tbl_GL[[#This Row],[Account_key]],tbl_COA[Account_key],tbl_COA[Class],"Not Found")</f>
        <v>Assets</v>
      </c>
      <c r="H8215" t="str">
        <f>_xlfn.XLOOKUP(tbl_GL[[#This Row],[Account_key]],tbl_COA[Account_key],tbl_COA[SubClass],"Not Found")</f>
        <v>Assets</v>
      </c>
      <c r="I8215" t="str">
        <f>_xlfn.XLOOKUP(tbl_GL[[#This Row],[Account_key]],tbl_COA[Account_key],tbl_COA[SubClass2],"Not Found")</f>
        <v>Current Assets</v>
      </c>
      <c r="J8215" t="str">
        <f>_xlfn.XLOOKUP(tbl_GL[[#This Row],[Account_key]],tbl_COA[Account_key],tbl_COA[SubAccount],,0)</f>
        <v>Inventory</v>
      </c>
      <c r="K8215">
        <f>YEAR(tbl_GL[[#This Row],[Date]])</f>
        <v>2018</v>
      </c>
    </row>
    <row r="8216" spans="1:11" hidden="1" x14ac:dyDescent="0.35">
      <c r="A8216">
        <v>209.1</v>
      </c>
      <c r="B8216" s="24">
        <v>43225</v>
      </c>
      <c r="C8216">
        <v>4</v>
      </c>
      <c r="D8216" s="13">
        <v>210</v>
      </c>
      <c r="E8216" s="13" t="s">
        <v>7</v>
      </c>
      <c r="F8216" s="17">
        <v>1910</v>
      </c>
      <c r="G8216" t="str">
        <f>_xlfn.XLOOKUP(tbl_GL[[#This Row],[Account_key]],tbl_COA[Account_key],tbl_COA[Class],"Not Found")</f>
        <v>Trading account</v>
      </c>
      <c r="H8216" t="str">
        <f>_xlfn.XLOOKUP(tbl_GL[[#This Row],[Account_key]],tbl_COA[Account_key],tbl_COA[SubClass],"Not Found")</f>
        <v>Sales</v>
      </c>
      <c r="I8216" t="str">
        <f>_xlfn.XLOOKUP(tbl_GL[[#This Row],[Account_key]],tbl_COA[Account_key],tbl_COA[SubClass2],"Not Found")</f>
        <v>Sales</v>
      </c>
      <c r="J8216" t="str">
        <f>_xlfn.XLOOKUP(tbl_GL[[#This Row],[Account_key]],tbl_COA[Account_key],tbl_COA[SubAccount],,0)</f>
        <v>Sales</v>
      </c>
      <c r="K8216">
        <f>YEAR(tbl_GL[[#This Row],[Date]])</f>
        <v>2018</v>
      </c>
    </row>
    <row r="8217" spans="1:11" hidden="1" x14ac:dyDescent="0.35">
      <c r="A8217">
        <v>209.2</v>
      </c>
      <c r="B8217" s="24">
        <v>43225</v>
      </c>
      <c r="C8217">
        <v>4</v>
      </c>
      <c r="D8217" s="13">
        <v>10</v>
      </c>
      <c r="E8217" s="13" t="s">
        <v>7</v>
      </c>
      <c r="F8217" s="17">
        <v>1910</v>
      </c>
      <c r="G8217" t="str">
        <f>_xlfn.XLOOKUP(tbl_GL[[#This Row],[Account_key]],tbl_COA[Account_key],tbl_COA[Class],"Not Found")</f>
        <v>Assets</v>
      </c>
      <c r="H8217" t="str">
        <f>_xlfn.XLOOKUP(tbl_GL[[#This Row],[Account_key]],tbl_COA[Account_key],tbl_COA[SubClass],"Not Found")</f>
        <v>Assets</v>
      </c>
      <c r="I8217" t="str">
        <f>_xlfn.XLOOKUP(tbl_GL[[#This Row],[Account_key]],tbl_COA[Account_key],tbl_COA[SubClass2],"Not Found")</f>
        <v>Current Assets</v>
      </c>
      <c r="J8217" t="str">
        <f>_xlfn.XLOOKUP(tbl_GL[[#This Row],[Account_key]],tbl_COA[Account_key],tbl_COA[SubAccount],,0)</f>
        <v>Cash at Bank</v>
      </c>
      <c r="K8217">
        <f>YEAR(tbl_GL[[#This Row],[Date]])</f>
        <v>2018</v>
      </c>
    </row>
    <row r="8218" spans="1:11" hidden="1" x14ac:dyDescent="0.35">
      <c r="A8218">
        <v>210.1</v>
      </c>
      <c r="B8218" s="24">
        <v>43225</v>
      </c>
      <c r="C8218">
        <v>4</v>
      </c>
      <c r="D8218" s="13">
        <v>230</v>
      </c>
      <c r="E8218" s="13" t="s">
        <v>4</v>
      </c>
      <c r="F8218" s="17">
        <v>-3418</v>
      </c>
      <c r="G8218" t="str">
        <f>_xlfn.XLOOKUP(tbl_GL[[#This Row],[Account_key]],tbl_COA[Account_key],tbl_COA[Class],"Not Found")</f>
        <v>Trading account</v>
      </c>
      <c r="H8218" t="str">
        <f>_xlfn.XLOOKUP(tbl_GL[[#This Row],[Account_key]],tbl_COA[Account_key],tbl_COA[SubClass],"Not Found")</f>
        <v>Cost of Sales</v>
      </c>
      <c r="I8218" t="str">
        <f>_xlfn.XLOOKUP(tbl_GL[[#This Row],[Account_key]],tbl_COA[Account_key],tbl_COA[SubClass2],"Not Found")</f>
        <v>Cost of Sales</v>
      </c>
      <c r="J8218" t="str">
        <f>_xlfn.XLOOKUP(tbl_GL[[#This Row],[Account_key]],tbl_COA[Account_key],tbl_COA[SubAccount],,0)</f>
        <v>Cost of Sales</v>
      </c>
      <c r="K8218">
        <f>YEAR(tbl_GL[[#This Row],[Date]])</f>
        <v>2018</v>
      </c>
    </row>
    <row r="8219" spans="1:11" hidden="1" x14ac:dyDescent="0.35">
      <c r="A8219">
        <v>210.2</v>
      </c>
      <c r="B8219" s="24">
        <v>43225</v>
      </c>
      <c r="C8219">
        <v>4</v>
      </c>
      <c r="D8219" s="13">
        <v>60</v>
      </c>
      <c r="E8219" s="13" t="s">
        <v>4</v>
      </c>
      <c r="F8219" s="17">
        <v>-3418</v>
      </c>
      <c r="G8219" t="str">
        <f>_xlfn.XLOOKUP(tbl_GL[[#This Row],[Account_key]],tbl_COA[Account_key],tbl_COA[Class],"Not Found")</f>
        <v>Assets</v>
      </c>
      <c r="H8219" t="str">
        <f>_xlfn.XLOOKUP(tbl_GL[[#This Row],[Account_key]],tbl_COA[Account_key],tbl_COA[SubClass],"Not Found")</f>
        <v>Assets</v>
      </c>
      <c r="I8219" t="str">
        <f>_xlfn.XLOOKUP(tbl_GL[[#This Row],[Account_key]],tbl_COA[Account_key],tbl_COA[SubClass2],"Not Found")</f>
        <v>Current Assets</v>
      </c>
      <c r="J8219" t="str">
        <f>_xlfn.XLOOKUP(tbl_GL[[#This Row],[Account_key]],tbl_COA[Account_key],tbl_COA[SubAccount],,0)</f>
        <v>Inventory</v>
      </c>
      <c r="K8219">
        <f>YEAR(tbl_GL[[#This Row],[Date]])</f>
        <v>2018</v>
      </c>
    </row>
    <row r="8220" spans="1:11" hidden="1" x14ac:dyDescent="0.35">
      <c r="A8220">
        <v>211.1</v>
      </c>
      <c r="B8220" s="24">
        <v>43225</v>
      </c>
      <c r="C8220">
        <v>4</v>
      </c>
      <c r="D8220" s="13">
        <v>30</v>
      </c>
      <c r="E8220" s="13" t="s">
        <v>80</v>
      </c>
      <c r="F8220" s="17">
        <v>-7660</v>
      </c>
      <c r="G8220" t="str">
        <f>_xlfn.XLOOKUP(tbl_GL[[#This Row],[Account_key]],tbl_COA[Account_key],tbl_COA[Class],"Not Found")</f>
        <v>Assets</v>
      </c>
      <c r="H8220" t="str">
        <f>_xlfn.XLOOKUP(tbl_GL[[#This Row],[Account_key]],tbl_COA[Account_key],tbl_COA[SubClass],"Not Found")</f>
        <v>Assets</v>
      </c>
      <c r="I8220" t="str">
        <f>_xlfn.XLOOKUP(tbl_GL[[#This Row],[Account_key]],tbl_COA[Account_key],tbl_COA[SubClass2],"Not Found")</f>
        <v>Current Assets</v>
      </c>
      <c r="J8220" t="str">
        <f>_xlfn.XLOOKUP(tbl_GL[[#This Row],[Account_key]],tbl_COA[Account_key],tbl_COA[SubAccount],,0)</f>
        <v>Trade Receivables</v>
      </c>
      <c r="K8220">
        <f>YEAR(tbl_GL[[#This Row],[Date]])</f>
        <v>2018</v>
      </c>
    </row>
    <row r="8221" spans="1:11" hidden="1" x14ac:dyDescent="0.35">
      <c r="A8221">
        <v>211.2</v>
      </c>
      <c r="B8221" s="24">
        <v>43225</v>
      </c>
      <c r="C8221">
        <v>4</v>
      </c>
      <c r="D8221" s="13">
        <v>10</v>
      </c>
      <c r="E8221" s="13" t="s">
        <v>80</v>
      </c>
      <c r="F8221" s="17">
        <v>7660</v>
      </c>
      <c r="G8221" t="str">
        <f>_xlfn.XLOOKUP(tbl_GL[[#This Row],[Account_key]],tbl_COA[Account_key],tbl_COA[Class],"Not Found")</f>
        <v>Assets</v>
      </c>
      <c r="H8221" t="str">
        <f>_xlfn.XLOOKUP(tbl_GL[[#This Row],[Account_key]],tbl_COA[Account_key],tbl_COA[SubClass],"Not Found")</f>
        <v>Assets</v>
      </c>
      <c r="I8221" t="str">
        <f>_xlfn.XLOOKUP(tbl_GL[[#This Row],[Account_key]],tbl_COA[Account_key],tbl_COA[SubClass2],"Not Found")</f>
        <v>Current Assets</v>
      </c>
      <c r="J8221" t="str">
        <f>_xlfn.XLOOKUP(tbl_GL[[#This Row],[Account_key]],tbl_COA[Account_key],tbl_COA[SubAccount],,0)</f>
        <v>Cash at Bank</v>
      </c>
      <c r="K8221">
        <f>YEAR(tbl_GL[[#This Row],[Date]])</f>
        <v>2018</v>
      </c>
    </row>
    <row r="8222" spans="1:11" hidden="1" x14ac:dyDescent="0.35">
      <c r="A8222">
        <v>212.1</v>
      </c>
      <c r="B8222" s="24">
        <v>43225</v>
      </c>
      <c r="C8222">
        <v>4</v>
      </c>
      <c r="D8222" s="13">
        <v>210</v>
      </c>
      <c r="E8222" s="13" t="s">
        <v>8</v>
      </c>
      <c r="F8222" s="17">
        <v>8996</v>
      </c>
      <c r="G8222" t="str">
        <f>_xlfn.XLOOKUP(tbl_GL[[#This Row],[Account_key]],tbl_COA[Account_key],tbl_COA[Class],"Not Found")</f>
        <v>Trading account</v>
      </c>
      <c r="H8222" t="str">
        <f>_xlfn.XLOOKUP(tbl_GL[[#This Row],[Account_key]],tbl_COA[Account_key],tbl_COA[SubClass],"Not Found")</f>
        <v>Sales</v>
      </c>
      <c r="I8222" t="str">
        <f>_xlfn.XLOOKUP(tbl_GL[[#This Row],[Account_key]],tbl_COA[Account_key],tbl_COA[SubClass2],"Not Found")</f>
        <v>Sales</v>
      </c>
      <c r="J8222" t="str">
        <f>_xlfn.XLOOKUP(tbl_GL[[#This Row],[Account_key]],tbl_COA[Account_key],tbl_COA[SubAccount],,0)</f>
        <v>Sales</v>
      </c>
      <c r="K8222">
        <f>YEAR(tbl_GL[[#This Row],[Date]])</f>
        <v>2018</v>
      </c>
    </row>
    <row r="8223" spans="1:11" hidden="1" x14ac:dyDescent="0.35">
      <c r="A8223">
        <v>212.2</v>
      </c>
      <c r="B8223" s="24">
        <v>43225</v>
      </c>
      <c r="C8223">
        <v>4</v>
      </c>
      <c r="D8223" s="13">
        <v>30</v>
      </c>
      <c r="E8223" s="13" t="s">
        <v>8</v>
      </c>
      <c r="F8223" s="17">
        <v>8996</v>
      </c>
      <c r="G8223" t="str">
        <f>_xlfn.XLOOKUP(tbl_GL[[#This Row],[Account_key]],tbl_COA[Account_key],tbl_COA[Class],"Not Found")</f>
        <v>Assets</v>
      </c>
      <c r="H8223" t="str">
        <f>_xlfn.XLOOKUP(tbl_GL[[#This Row],[Account_key]],tbl_COA[Account_key],tbl_COA[SubClass],"Not Found")</f>
        <v>Assets</v>
      </c>
      <c r="I8223" t="str">
        <f>_xlfn.XLOOKUP(tbl_GL[[#This Row],[Account_key]],tbl_COA[Account_key],tbl_COA[SubClass2],"Not Found")</f>
        <v>Current Assets</v>
      </c>
      <c r="J8223" t="str">
        <f>_xlfn.XLOOKUP(tbl_GL[[#This Row],[Account_key]],tbl_COA[Account_key],tbl_COA[SubAccount],,0)</f>
        <v>Trade Receivables</v>
      </c>
      <c r="K8223">
        <f>YEAR(tbl_GL[[#This Row],[Date]])</f>
        <v>2018</v>
      </c>
    </row>
    <row r="8224" spans="1:11" hidden="1" x14ac:dyDescent="0.35">
      <c r="A8224">
        <v>213.1</v>
      </c>
      <c r="B8224" s="24">
        <v>43226</v>
      </c>
      <c r="C8224">
        <v>4</v>
      </c>
      <c r="D8224" s="13">
        <v>330</v>
      </c>
      <c r="E8224" s="13" t="s">
        <v>99</v>
      </c>
      <c r="F8224" s="17">
        <v>-65</v>
      </c>
      <c r="G8224" t="str">
        <f>_xlfn.XLOOKUP(tbl_GL[[#This Row],[Account_key]],tbl_COA[Account_key],tbl_COA[Class],"Not Found")</f>
        <v>Operating account</v>
      </c>
      <c r="H8224" t="str">
        <f>_xlfn.XLOOKUP(tbl_GL[[#This Row],[Account_key]],tbl_COA[Account_key],tbl_COA[SubClass],"Not Found")</f>
        <v>Operating Expenses</v>
      </c>
      <c r="I8224" t="str">
        <f>_xlfn.XLOOKUP(tbl_GL[[#This Row],[Account_key]],tbl_COA[Account_key],tbl_COA[SubClass2],"Not Found")</f>
        <v>Administration</v>
      </c>
      <c r="J8224" t="str">
        <f>_xlfn.XLOOKUP(tbl_GL[[#This Row],[Account_key]],tbl_COA[Account_key],tbl_COA[SubAccount],,0)</f>
        <v>Telephone</v>
      </c>
      <c r="K8224">
        <f>YEAR(tbl_GL[[#This Row],[Date]])</f>
        <v>2018</v>
      </c>
    </row>
    <row r="8225" spans="1:11" hidden="1" x14ac:dyDescent="0.35">
      <c r="A8225">
        <v>213.2</v>
      </c>
      <c r="B8225" s="24">
        <v>43226</v>
      </c>
      <c r="C8225">
        <v>4</v>
      </c>
      <c r="D8225" s="13">
        <v>20</v>
      </c>
      <c r="E8225" s="13" t="s">
        <v>99</v>
      </c>
      <c r="F8225" s="17">
        <v>-65</v>
      </c>
      <c r="G8225" t="str">
        <f>_xlfn.XLOOKUP(tbl_GL[[#This Row],[Account_key]],tbl_COA[Account_key],tbl_COA[Class],"Not Found")</f>
        <v>Assets</v>
      </c>
      <c r="H8225" t="str">
        <f>_xlfn.XLOOKUP(tbl_GL[[#This Row],[Account_key]],tbl_COA[Account_key],tbl_COA[SubClass],"Not Found")</f>
        <v>Assets</v>
      </c>
      <c r="I8225" t="str">
        <f>_xlfn.XLOOKUP(tbl_GL[[#This Row],[Account_key]],tbl_COA[Account_key],tbl_COA[SubClass2],"Not Found")</f>
        <v>Current Assets</v>
      </c>
      <c r="J8225" t="str">
        <f>_xlfn.XLOOKUP(tbl_GL[[#This Row],[Account_key]],tbl_COA[Account_key],tbl_COA[SubAccount],,0)</f>
        <v>Cash in hand</v>
      </c>
      <c r="K8225">
        <f>YEAR(tbl_GL[[#This Row],[Date]])</f>
        <v>2018</v>
      </c>
    </row>
    <row r="8226" spans="1:11" hidden="1" x14ac:dyDescent="0.35">
      <c r="A8226">
        <v>214.1</v>
      </c>
      <c r="B8226" s="24">
        <v>43226</v>
      </c>
      <c r="C8226">
        <v>4</v>
      </c>
      <c r="D8226" s="13">
        <v>260</v>
      </c>
      <c r="E8226" s="13" t="s">
        <v>97</v>
      </c>
      <c r="F8226" s="17">
        <v>-1529</v>
      </c>
      <c r="G8226" t="str">
        <f>_xlfn.XLOOKUP(tbl_GL[[#This Row],[Account_key]],tbl_COA[Account_key],tbl_COA[Class],"Not Found")</f>
        <v>Operating account</v>
      </c>
      <c r="H8226" t="str">
        <f>_xlfn.XLOOKUP(tbl_GL[[#This Row],[Account_key]],tbl_COA[Account_key],tbl_COA[SubClass],"Not Found")</f>
        <v>Operating Expenses</v>
      </c>
      <c r="I8226" t="str">
        <f>_xlfn.XLOOKUP(tbl_GL[[#This Row],[Account_key]],tbl_COA[Account_key],tbl_COA[SubClass2],"Not Found")</f>
        <v>Marketing</v>
      </c>
      <c r="J8226" t="str">
        <f>_xlfn.XLOOKUP(tbl_GL[[#This Row],[Account_key]],tbl_COA[Account_key],tbl_COA[SubAccount],,0)</f>
        <v>Commissions</v>
      </c>
      <c r="K8226">
        <f>YEAR(tbl_GL[[#This Row],[Date]])</f>
        <v>2018</v>
      </c>
    </row>
    <row r="8227" spans="1:11" hidden="1" x14ac:dyDescent="0.35">
      <c r="A8227">
        <v>214.2</v>
      </c>
      <c r="B8227" s="24">
        <v>43226</v>
      </c>
      <c r="C8227">
        <v>4</v>
      </c>
      <c r="D8227" s="13">
        <v>120</v>
      </c>
      <c r="E8227" s="13" t="s">
        <v>97</v>
      </c>
      <c r="F8227" s="17">
        <v>1529</v>
      </c>
      <c r="G8227" t="str">
        <f>_xlfn.XLOOKUP(tbl_GL[[#This Row],[Account_key]],tbl_COA[Account_key],tbl_COA[Class],"Not Found")</f>
        <v>Liabilities and Owners Equity</v>
      </c>
      <c r="H8227" t="str">
        <f>_xlfn.XLOOKUP(tbl_GL[[#This Row],[Account_key]],tbl_COA[Account_key],tbl_COA[SubClass],"Not Found")</f>
        <v>Liabilities</v>
      </c>
      <c r="I8227" t="str">
        <f>_xlfn.XLOOKUP(tbl_GL[[#This Row],[Account_key]],tbl_COA[Account_key],tbl_COA[SubClass2],"Not Found")</f>
        <v>Current Liabilities</v>
      </c>
      <c r="J8227" t="str">
        <f>_xlfn.XLOOKUP(tbl_GL[[#This Row],[Account_key]],tbl_COA[Account_key],tbl_COA[SubAccount],,0)</f>
        <v>Accrued Expenses</v>
      </c>
      <c r="K8227">
        <f>YEAR(tbl_GL[[#This Row],[Date]])</f>
        <v>2018</v>
      </c>
    </row>
    <row r="8228" spans="1:11" hidden="1" x14ac:dyDescent="0.35">
      <c r="A8228">
        <v>215.1</v>
      </c>
      <c r="B8228" s="24">
        <v>43226</v>
      </c>
      <c r="C8228">
        <v>4</v>
      </c>
      <c r="D8228" s="13">
        <v>10</v>
      </c>
      <c r="E8228" s="13" t="s">
        <v>98</v>
      </c>
      <c r="F8228" s="17">
        <v>-1349</v>
      </c>
      <c r="G8228" t="str">
        <f>_xlfn.XLOOKUP(tbl_GL[[#This Row],[Account_key]],tbl_COA[Account_key],tbl_COA[Class],"Not Found")</f>
        <v>Assets</v>
      </c>
      <c r="H8228" t="str">
        <f>_xlfn.XLOOKUP(tbl_GL[[#This Row],[Account_key]],tbl_COA[Account_key],tbl_COA[SubClass],"Not Found")</f>
        <v>Assets</v>
      </c>
      <c r="I8228" t="str">
        <f>_xlfn.XLOOKUP(tbl_GL[[#This Row],[Account_key]],tbl_COA[Account_key],tbl_COA[SubClass2],"Not Found")</f>
        <v>Current Assets</v>
      </c>
      <c r="J8228" t="str">
        <f>_xlfn.XLOOKUP(tbl_GL[[#This Row],[Account_key]],tbl_COA[Account_key],tbl_COA[SubAccount],,0)</f>
        <v>Cash at Bank</v>
      </c>
      <c r="K8228">
        <f>YEAR(tbl_GL[[#This Row],[Date]])</f>
        <v>2018</v>
      </c>
    </row>
    <row r="8229" spans="1:11" hidden="1" x14ac:dyDescent="0.35">
      <c r="A8229">
        <v>215.2</v>
      </c>
      <c r="B8229" s="24">
        <v>43226</v>
      </c>
      <c r="C8229">
        <v>4</v>
      </c>
      <c r="D8229" s="13">
        <v>120</v>
      </c>
      <c r="E8229" s="13" t="s">
        <v>98</v>
      </c>
      <c r="F8229" s="17">
        <v>-1349</v>
      </c>
      <c r="G8229" t="str">
        <f>_xlfn.XLOOKUP(tbl_GL[[#This Row],[Account_key]],tbl_COA[Account_key],tbl_COA[Class],"Not Found")</f>
        <v>Liabilities and Owners Equity</v>
      </c>
      <c r="H8229" t="str">
        <f>_xlfn.XLOOKUP(tbl_GL[[#This Row],[Account_key]],tbl_COA[Account_key],tbl_COA[SubClass],"Not Found")</f>
        <v>Liabilities</v>
      </c>
      <c r="I8229" t="str">
        <f>_xlfn.XLOOKUP(tbl_GL[[#This Row],[Account_key]],tbl_COA[Account_key],tbl_COA[SubClass2],"Not Found")</f>
        <v>Current Liabilities</v>
      </c>
      <c r="J8229" t="str">
        <f>_xlfn.XLOOKUP(tbl_GL[[#This Row],[Account_key]],tbl_COA[Account_key],tbl_COA[SubAccount],,0)</f>
        <v>Accrued Expenses</v>
      </c>
      <c r="K8229">
        <f>YEAR(tbl_GL[[#This Row],[Date]])</f>
        <v>2018</v>
      </c>
    </row>
    <row r="8230" spans="1:11" hidden="1" x14ac:dyDescent="0.35">
      <c r="A8230">
        <v>216.1</v>
      </c>
      <c r="B8230" s="24">
        <v>43229</v>
      </c>
      <c r="C8230">
        <v>4</v>
      </c>
      <c r="D8230" s="13">
        <v>290</v>
      </c>
      <c r="E8230" s="13" t="s">
        <v>97</v>
      </c>
      <c r="F8230" s="17">
        <v>-1259</v>
      </c>
      <c r="G8230" t="str">
        <f>_xlfn.XLOOKUP(tbl_GL[[#This Row],[Account_key]],tbl_COA[Account_key],tbl_COA[Class],"Not Found")</f>
        <v>Operating account</v>
      </c>
      <c r="H8230" t="str">
        <f>_xlfn.XLOOKUP(tbl_GL[[#This Row],[Account_key]],tbl_COA[Account_key],tbl_COA[SubClass],"Not Found")</f>
        <v>Operating Expenses</v>
      </c>
      <c r="I8230" t="str">
        <f>_xlfn.XLOOKUP(tbl_GL[[#This Row],[Account_key]],tbl_COA[Account_key],tbl_COA[SubClass2],"Not Found")</f>
        <v>Administration</v>
      </c>
      <c r="J8230" t="str">
        <f>_xlfn.XLOOKUP(tbl_GL[[#This Row],[Account_key]],tbl_COA[Account_key],tbl_COA[SubAccount],,0)</f>
        <v>Travel</v>
      </c>
      <c r="K8230">
        <f>YEAR(tbl_GL[[#This Row],[Date]])</f>
        <v>2018</v>
      </c>
    </row>
    <row r="8231" spans="1:11" hidden="1" x14ac:dyDescent="0.35">
      <c r="A8231">
        <v>216.2</v>
      </c>
      <c r="B8231" s="24">
        <v>43229</v>
      </c>
      <c r="C8231">
        <v>4</v>
      </c>
      <c r="D8231" s="13">
        <v>120</v>
      </c>
      <c r="E8231" s="13" t="s">
        <v>97</v>
      </c>
      <c r="F8231" s="17">
        <v>1259</v>
      </c>
      <c r="G8231" t="str">
        <f>_xlfn.XLOOKUP(tbl_GL[[#This Row],[Account_key]],tbl_COA[Account_key],tbl_COA[Class],"Not Found")</f>
        <v>Liabilities and Owners Equity</v>
      </c>
      <c r="H8231" t="str">
        <f>_xlfn.XLOOKUP(tbl_GL[[#This Row],[Account_key]],tbl_COA[Account_key],tbl_COA[SubClass],"Not Found")</f>
        <v>Liabilities</v>
      </c>
      <c r="I8231" t="str">
        <f>_xlfn.XLOOKUP(tbl_GL[[#This Row],[Account_key]],tbl_COA[Account_key],tbl_COA[SubClass2],"Not Found")</f>
        <v>Current Liabilities</v>
      </c>
      <c r="J8231" t="str">
        <f>_xlfn.XLOOKUP(tbl_GL[[#This Row],[Account_key]],tbl_COA[Account_key],tbl_COA[SubAccount],,0)</f>
        <v>Accrued Expenses</v>
      </c>
      <c r="K8231">
        <f>YEAR(tbl_GL[[#This Row],[Date]])</f>
        <v>2018</v>
      </c>
    </row>
    <row r="8232" spans="1:11" hidden="1" x14ac:dyDescent="0.35">
      <c r="A8232">
        <v>217.1</v>
      </c>
      <c r="B8232" s="24">
        <v>43231</v>
      </c>
      <c r="C8232">
        <v>4</v>
      </c>
      <c r="D8232" s="13">
        <v>10</v>
      </c>
      <c r="E8232" s="13" t="s">
        <v>98</v>
      </c>
      <c r="F8232" s="17">
        <v>-1297</v>
      </c>
      <c r="G8232" t="str">
        <f>_xlfn.XLOOKUP(tbl_GL[[#This Row],[Account_key]],tbl_COA[Account_key],tbl_COA[Class],"Not Found")</f>
        <v>Assets</v>
      </c>
      <c r="H8232" t="str">
        <f>_xlfn.XLOOKUP(tbl_GL[[#This Row],[Account_key]],tbl_COA[Account_key],tbl_COA[SubClass],"Not Found")</f>
        <v>Assets</v>
      </c>
      <c r="I8232" t="str">
        <f>_xlfn.XLOOKUP(tbl_GL[[#This Row],[Account_key]],tbl_COA[Account_key],tbl_COA[SubClass2],"Not Found")</f>
        <v>Current Assets</v>
      </c>
      <c r="J8232" t="str">
        <f>_xlfn.XLOOKUP(tbl_GL[[#This Row],[Account_key]],tbl_COA[Account_key],tbl_COA[SubAccount],,0)</f>
        <v>Cash at Bank</v>
      </c>
      <c r="K8232">
        <f>YEAR(tbl_GL[[#This Row],[Date]])</f>
        <v>2018</v>
      </c>
    </row>
    <row r="8233" spans="1:11" hidden="1" x14ac:dyDescent="0.35">
      <c r="A8233">
        <v>217.2</v>
      </c>
      <c r="B8233" s="24">
        <v>43231</v>
      </c>
      <c r="C8233">
        <v>4</v>
      </c>
      <c r="D8233" s="13">
        <v>120</v>
      </c>
      <c r="E8233" s="13" t="s">
        <v>98</v>
      </c>
      <c r="F8233" s="17">
        <v>-1297</v>
      </c>
      <c r="G8233" t="str">
        <f>_xlfn.XLOOKUP(tbl_GL[[#This Row],[Account_key]],tbl_COA[Account_key],tbl_COA[Class],"Not Found")</f>
        <v>Liabilities and Owners Equity</v>
      </c>
      <c r="H8233" t="str">
        <f>_xlfn.XLOOKUP(tbl_GL[[#This Row],[Account_key]],tbl_COA[Account_key],tbl_COA[SubClass],"Not Found")</f>
        <v>Liabilities</v>
      </c>
      <c r="I8233" t="str">
        <f>_xlfn.XLOOKUP(tbl_GL[[#This Row],[Account_key]],tbl_COA[Account_key],tbl_COA[SubClass2],"Not Found")</f>
        <v>Current Liabilities</v>
      </c>
      <c r="J8233" t="str">
        <f>_xlfn.XLOOKUP(tbl_GL[[#This Row],[Account_key]],tbl_COA[Account_key],tbl_COA[SubAccount],,0)</f>
        <v>Accrued Expenses</v>
      </c>
      <c r="K8233">
        <f>YEAR(tbl_GL[[#This Row],[Date]])</f>
        <v>2018</v>
      </c>
    </row>
    <row r="8234" spans="1:11" hidden="1" x14ac:dyDescent="0.35">
      <c r="A8234">
        <v>218.1</v>
      </c>
      <c r="B8234" s="24">
        <v>43231</v>
      </c>
      <c r="C8234">
        <v>4</v>
      </c>
      <c r="D8234" s="13">
        <v>30</v>
      </c>
      <c r="E8234" s="13" t="s">
        <v>80</v>
      </c>
      <c r="F8234" s="17">
        <v>-7488</v>
      </c>
      <c r="G8234" t="str">
        <f>_xlfn.XLOOKUP(tbl_GL[[#This Row],[Account_key]],tbl_COA[Account_key],tbl_COA[Class],"Not Found")</f>
        <v>Assets</v>
      </c>
      <c r="H8234" t="str">
        <f>_xlfn.XLOOKUP(tbl_GL[[#This Row],[Account_key]],tbl_COA[Account_key],tbl_COA[SubClass],"Not Found")</f>
        <v>Assets</v>
      </c>
      <c r="I8234" t="str">
        <f>_xlfn.XLOOKUP(tbl_GL[[#This Row],[Account_key]],tbl_COA[Account_key],tbl_COA[SubClass2],"Not Found")</f>
        <v>Current Assets</v>
      </c>
      <c r="J8234" t="str">
        <f>_xlfn.XLOOKUP(tbl_GL[[#This Row],[Account_key]],tbl_COA[Account_key],tbl_COA[SubAccount],,0)</f>
        <v>Trade Receivables</v>
      </c>
      <c r="K8234">
        <f>YEAR(tbl_GL[[#This Row],[Date]])</f>
        <v>2018</v>
      </c>
    </row>
    <row r="8235" spans="1:11" hidden="1" x14ac:dyDescent="0.35">
      <c r="A8235">
        <v>218.2</v>
      </c>
      <c r="B8235" s="24">
        <v>43231</v>
      </c>
      <c r="C8235">
        <v>4</v>
      </c>
      <c r="D8235" s="13">
        <v>10</v>
      </c>
      <c r="E8235" s="13" t="s">
        <v>80</v>
      </c>
      <c r="F8235" s="17">
        <v>7488</v>
      </c>
      <c r="G8235" t="str">
        <f>_xlfn.XLOOKUP(tbl_GL[[#This Row],[Account_key]],tbl_COA[Account_key],tbl_COA[Class],"Not Found")</f>
        <v>Assets</v>
      </c>
      <c r="H8235" t="str">
        <f>_xlfn.XLOOKUP(tbl_GL[[#This Row],[Account_key]],tbl_COA[Account_key],tbl_COA[SubClass],"Not Found")</f>
        <v>Assets</v>
      </c>
      <c r="I8235" t="str">
        <f>_xlfn.XLOOKUP(tbl_GL[[#This Row],[Account_key]],tbl_COA[Account_key],tbl_COA[SubClass2],"Not Found")</f>
        <v>Current Assets</v>
      </c>
      <c r="J8235" t="str">
        <f>_xlfn.XLOOKUP(tbl_GL[[#This Row],[Account_key]],tbl_COA[Account_key],tbl_COA[SubAccount],,0)</f>
        <v>Cash at Bank</v>
      </c>
      <c r="K8235">
        <f>YEAR(tbl_GL[[#This Row],[Date]])</f>
        <v>2018</v>
      </c>
    </row>
    <row r="8236" spans="1:11" hidden="1" x14ac:dyDescent="0.35">
      <c r="A8236">
        <v>219.1</v>
      </c>
      <c r="B8236" s="24">
        <v>43231</v>
      </c>
      <c r="C8236">
        <v>4</v>
      </c>
      <c r="D8236" s="13">
        <v>10</v>
      </c>
      <c r="E8236" s="13" t="s">
        <v>84</v>
      </c>
      <c r="F8236" s="17">
        <v>-12667</v>
      </c>
      <c r="G8236" t="str">
        <f>_xlfn.XLOOKUP(tbl_GL[[#This Row],[Account_key]],tbl_COA[Account_key],tbl_COA[Class],"Not Found")</f>
        <v>Assets</v>
      </c>
      <c r="H8236" t="str">
        <f>_xlfn.XLOOKUP(tbl_GL[[#This Row],[Account_key]],tbl_COA[Account_key],tbl_COA[SubClass],"Not Found")</f>
        <v>Assets</v>
      </c>
      <c r="I8236" t="str">
        <f>_xlfn.XLOOKUP(tbl_GL[[#This Row],[Account_key]],tbl_COA[Account_key],tbl_COA[SubClass2],"Not Found")</f>
        <v>Current Assets</v>
      </c>
      <c r="J8236" t="str">
        <f>_xlfn.XLOOKUP(tbl_GL[[#This Row],[Account_key]],tbl_COA[Account_key],tbl_COA[SubAccount],,0)</f>
        <v>Cash at Bank</v>
      </c>
      <c r="K8236">
        <f>YEAR(tbl_GL[[#This Row],[Date]])</f>
        <v>2018</v>
      </c>
    </row>
    <row r="8237" spans="1:11" hidden="1" x14ac:dyDescent="0.35">
      <c r="A8237">
        <v>219.2</v>
      </c>
      <c r="B8237" s="24">
        <v>43231</v>
      </c>
      <c r="C8237">
        <v>4</v>
      </c>
      <c r="D8237" s="13">
        <v>110</v>
      </c>
      <c r="E8237" s="13" t="s">
        <v>84</v>
      </c>
      <c r="F8237" s="17">
        <v>-12667</v>
      </c>
      <c r="G8237" t="str">
        <f>_xlfn.XLOOKUP(tbl_GL[[#This Row],[Account_key]],tbl_COA[Account_key],tbl_COA[Class],"Not Found")</f>
        <v>Liabilities and Owners Equity</v>
      </c>
      <c r="H8237" t="str">
        <f>_xlfn.XLOOKUP(tbl_GL[[#This Row],[Account_key]],tbl_COA[Account_key],tbl_COA[SubClass],"Not Found")</f>
        <v>Liabilities</v>
      </c>
      <c r="I8237" t="str">
        <f>_xlfn.XLOOKUP(tbl_GL[[#This Row],[Account_key]],tbl_COA[Account_key],tbl_COA[SubClass2],"Not Found")</f>
        <v>Current Liabilities</v>
      </c>
      <c r="J8237" t="str">
        <f>_xlfn.XLOOKUP(tbl_GL[[#This Row],[Account_key]],tbl_COA[Account_key],tbl_COA[SubAccount],,0)</f>
        <v>Trade Payables</v>
      </c>
      <c r="K8237">
        <f>YEAR(tbl_GL[[#This Row],[Date]])</f>
        <v>2018</v>
      </c>
    </row>
    <row r="8238" spans="1:11" hidden="1" x14ac:dyDescent="0.35">
      <c r="A8238">
        <v>220.1</v>
      </c>
      <c r="B8238" s="24">
        <v>43232</v>
      </c>
      <c r="C8238">
        <v>4</v>
      </c>
      <c r="D8238" s="13">
        <v>320</v>
      </c>
      <c r="E8238" s="13" t="s">
        <v>97</v>
      </c>
      <c r="F8238" s="17">
        <v>-1607</v>
      </c>
      <c r="G8238" t="str">
        <f>_xlfn.XLOOKUP(tbl_GL[[#This Row],[Account_key]],tbl_COA[Account_key],tbl_COA[Class],"Not Found")</f>
        <v>Operating account</v>
      </c>
      <c r="H8238" t="str">
        <f>_xlfn.XLOOKUP(tbl_GL[[#This Row],[Account_key]],tbl_COA[Account_key],tbl_COA[SubClass],"Not Found")</f>
        <v>Operating Expenses</v>
      </c>
      <c r="I8238" t="str">
        <f>_xlfn.XLOOKUP(tbl_GL[[#This Row],[Account_key]],tbl_COA[Account_key],tbl_COA[SubClass2],"Not Found")</f>
        <v>Administration</v>
      </c>
      <c r="J8238" t="str">
        <f>_xlfn.XLOOKUP(tbl_GL[[#This Row],[Account_key]],tbl_COA[Account_key],tbl_COA[SubAccount],,0)</f>
        <v>Professional Services</v>
      </c>
      <c r="K8238">
        <f>YEAR(tbl_GL[[#This Row],[Date]])</f>
        <v>2018</v>
      </c>
    </row>
    <row r="8239" spans="1:11" hidden="1" x14ac:dyDescent="0.35">
      <c r="A8239">
        <v>220.2</v>
      </c>
      <c r="B8239" s="24">
        <v>43232</v>
      </c>
      <c r="C8239">
        <v>4</v>
      </c>
      <c r="D8239" s="13">
        <v>120</v>
      </c>
      <c r="E8239" s="13" t="s">
        <v>97</v>
      </c>
      <c r="F8239" s="17">
        <v>1607</v>
      </c>
      <c r="G8239" t="str">
        <f>_xlfn.XLOOKUP(tbl_GL[[#This Row],[Account_key]],tbl_COA[Account_key],tbl_COA[Class],"Not Found")</f>
        <v>Liabilities and Owners Equity</v>
      </c>
      <c r="H8239" t="str">
        <f>_xlfn.XLOOKUP(tbl_GL[[#This Row],[Account_key]],tbl_COA[Account_key],tbl_COA[SubClass],"Not Found")</f>
        <v>Liabilities</v>
      </c>
      <c r="I8239" t="str">
        <f>_xlfn.XLOOKUP(tbl_GL[[#This Row],[Account_key]],tbl_COA[Account_key],tbl_COA[SubClass2],"Not Found")</f>
        <v>Current Liabilities</v>
      </c>
      <c r="J8239" t="str">
        <f>_xlfn.XLOOKUP(tbl_GL[[#This Row],[Account_key]],tbl_COA[Account_key],tbl_COA[SubAccount],,0)</f>
        <v>Accrued Expenses</v>
      </c>
      <c r="K8239">
        <f>YEAR(tbl_GL[[#This Row],[Date]])</f>
        <v>2018</v>
      </c>
    </row>
    <row r="8240" spans="1:11" hidden="1" x14ac:dyDescent="0.35">
      <c r="A8240">
        <v>221.1</v>
      </c>
      <c r="B8240" s="24">
        <v>43235</v>
      </c>
      <c r="C8240">
        <v>4</v>
      </c>
      <c r="D8240" s="13">
        <v>230</v>
      </c>
      <c r="E8240" s="13" t="s">
        <v>4</v>
      </c>
      <c r="F8240" s="17">
        <v>-229</v>
      </c>
      <c r="G8240" t="str">
        <f>_xlfn.XLOOKUP(tbl_GL[[#This Row],[Account_key]],tbl_COA[Account_key],tbl_COA[Class],"Not Found")</f>
        <v>Trading account</v>
      </c>
      <c r="H8240" t="str">
        <f>_xlfn.XLOOKUP(tbl_GL[[#This Row],[Account_key]],tbl_COA[Account_key],tbl_COA[SubClass],"Not Found")</f>
        <v>Cost of Sales</v>
      </c>
      <c r="I8240" t="str">
        <f>_xlfn.XLOOKUP(tbl_GL[[#This Row],[Account_key]],tbl_COA[Account_key],tbl_COA[SubClass2],"Not Found")</f>
        <v>Cost of Sales</v>
      </c>
      <c r="J8240" t="str">
        <f>_xlfn.XLOOKUP(tbl_GL[[#This Row],[Account_key]],tbl_COA[Account_key],tbl_COA[SubAccount],,0)</f>
        <v>Cost of Sales</v>
      </c>
      <c r="K8240">
        <f>YEAR(tbl_GL[[#This Row],[Date]])</f>
        <v>2018</v>
      </c>
    </row>
    <row r="8241" spans="1:11" hidden="1" x14ac:dyDescent="0.35">
      <c r="A8241">
        <v>221.2</v>
      </c>
      <c r="B8241" s="24">
        <v>43235</v>
      </c>
      <c r="C8241">
        <v>4</v>
      </c>
      <c r="D8241" s="13">
        <v>60</v>
      </c>
      <c r="E8241" s="13" t="s">
        <v>4</v>
      </c>
      <c r="F8241" s="17">
        <v>-229</v>
      </c>
      <c r="G8241" t="str">
        <f>_xlfn.XLOOKUP(tbl_GL[[#This Row],[Account_key]],tbl_COA[Account_key],tbl_COA[Class],"Not Found")</f>
        <v>Assets</v>
      </c>
      <c r="H8241" t="str">
        <f>_xlfn.XLOOKUP(tbl_GL[[#This Row],[Account_key]],tbl_COA[Account_key],tbl_COA[SubClass],"Not Found")</f>
        <v>Assets</v>
      </c>
      <c r="I8241" t="str">
        <f>_xlfn.XLOOKUP(tbl_GL[[#This Row],[Account_key]],tbl_COA[Account_key],tbl_COA[SubClass2],"Not Found")</f>
        <v>Current Assets</v>
      </c>
      <c r="J8241" t="str">
        <f>_xlfn.XLOOKUP(tbl_GL[[#This Row],[Account_key]],tbl_COA[Account_key],tbl_COA[SubAccount],,0)</f>
        <v>Inventory</v>
      </c>
      <c r="K8241">
        <f>YEAR(tbl_GL[[#This Row],[Date]])</f>
        <v>2018</v>
      </c>
    </row>
    <row r="8242" spans="1:11" hidden="1" x14ac:dyDescent="0.35">
      <c r="A8242">
        <v>222.1</v>
      </c>
      <c r="B8242" s="24">
        <v>43235</v>
      </c>
      <c r="C8242">
        <v>4</v>
      </c>
      <c r="D8242" s="13">
        <v>10</v>
      </c>
      <c r="E8242" s="13" t="s">
        <v>112</v>
      </c>
      <c r="F8242" s="17">
        <v>-180</v>
      </c>
      <c r="G8242" t="str">
        <f>_xlfn.XLOOKUP(tbl_GL[[#This Row],[Account_key]],tbl_COA[Account_key],tbl_COA[Class],"Not Found")</f>
        <v>Assets</v>
      </c>
      <c r="H8242" t="str">
        <f>_xlfn.XLOOKUP(tbl_GL[[#This Row],[Account_key]],tbl_COA[Account_key],tbl_COA[SubClass],"Not Found")</f>
        <v>Assets</v>
      </c>
      <c r="I8242" t="str">
        <f>_xlfn.XLOOKUP(tbl_GL[[#This Row],[Account_key]],tbl_COA[Account_key],tbl_COA[SubClass2],"Not Found")</f>
        <v>Current Assets</v>
      </c>
      <c r="J8242" t="str">
        <f>_xlfn.XLOOKUP(tbl_GL[[#This Row],[Account_key]],tbl_COA[Account_key],tbl_COA[SubAccount],,0)</f>
        <v>Cash at Bank</v>
      </c>
      <c r="K8242">
        <f>YEAR(tbl_GL[[#This Row],[Date]])</f>
        <v>2018</v>
      </c>
    </row>
    <row r="8243" spans="1:11" hidden="1" x14ac:dyDescent="0.35">
      <c r="A8243">
        <v>222.2</v>
      </c>
      <c r="B8243" s="24">
        <v>43235</v>
      </c>
      <c r="C8243">
        <v>4</v>
      </c>
      <c r="D8243" s="13">
        <v>121</v>
      </c>
      <c r="E8243" s="13" t="s">
        <v>112</v>
      </c>
      <c r="F8243" s="17">
        <v>-180</v>
      </c>
      <c r="G8243" t="str">
        <f>_xlfn.XLOOKUP(tbl_GL[[#This Row],[Account_key]],tbl_COA[Account_key],tbl_COA[Class],"Not Found")</f>
        <v>Liabilities and Owners Equity</v>
      </c>
      <c r="H8243" t="str">
        <f>_xlfn.XLOOKUP(tbl_GL[[#This Row],[Account_key]],tbl_COA[Account_key],tbl_COA[SubClass],"Not Found")</f>
        <v>Liabilities</v>
      </c>
      <c r="I8243" t="str">
        <f>_xlfn.XLOOKUP(tbl_GL[[#This Row],[Account_key]],tbl_COA[Account_key],tbl_COA[SubClass2],"Not Found")</f>
        <v>Current Liabilities</v>
      </c>
      <c r="J8243" t="str">
        <f>_xlfn.XLOOKUP(tbl_GL[[#This Row],[Account_key]],tbl_COA[Account_key],tbl_COA[SubAccount],,0)</f>
        <v>Interest Payable</v>
      </c>
      <c r="K8243">
        <f>YEAR(tbl_GL[[#This Row],[Date]])</f>
        <v>2018</v>
      </c>
    </row>
    <row r="8244" spans="1:11" hidden="1" x14ac:dyDescent="0.35">
      <c r="A8244">
        <v>223.1</v>
      </c>
      <c r="B8244" s="24">
        <v>43235</v>
      </c>
      <c r="C8244">
        <v>4</v>
      </c>
      <c r="D8244" s="13">
        <v>210</v>
      </c>
      <c r="E8244" s="13" t="s">
        <v>8</v>
      </c>
      <c r="F8244" s="17">
        <v>602</v>
      </c>
      <c r="G8244" t="str">
        <f>_xlfn.XLOOKUP(tbl_GL[[#This Row],[Account_key]],tbl_COA[Account_key],tbl_COA[Class],"Not Found")</f>
        <v>Trading account</v>
      </c>
      <c r="H8244" t="str">
        <f>_xlfn.XLOOKUP(tbl_GL[[#This Row],[Account_key]],tbl_COA[Account_key],tbl_COA[SubClass],"Not Found")</f>
        <v>Sales</v>
      </c>
      <c r="I8244" t="str">
        <f>_xlfn.XLOOKUP(tbl_GL[[#This Row],[Account_key]],tbl_COA[Account_key],tbl_COA[SubClass2],"Not Found")</f>
        <v>Sales</v>
      </c>
      <c r="J8244" t="str">
        <f>_xlfn.XLOOKUP(tbl_GL[[#This Row],[Account_key]],tbl_COA[Account_key],tbl_COA[SubAccount],,0)</f>
        <v>Sales</v>
      </c>
      <c r="K8244">
        <f>YEAR(tbl_GL[[#This Row],[Date]])</f>
        <v>2018</v>
      </c>
    </row>
    <row r="8245" spans="1:11" hidden="1" x14ac:dyDescent="0.35">
      <c r="A8245">
        <v>223.2</v>
      </c>
      <c r="B8245" s="24">
        <v>43235</v>
      </c>
      <c r="C8245">
        <v>4</v>
      </c>
      <c r="D8245" s="13">
        <v>30</v>
      </c>
      <c r="E8245" s="13" t="s">
        <v>8</v>
      </c>
      <c r="F8245" s="17">
        <v>602</v>
      </c>
      <c r="G8245" t="str">
        <f>_xlfn.XLOOKUP(tbl_GL[[#This Row],[Account_key]],tbl_COA[Account_key],tbl_COA[Class],"Not Found")</f>
        <v>Assets</v>
      </c>
      <c r="H8245" t="str">
        <f>_xlfn.XLOOKUP(tbl_GL[[#This Row],[Account_key]],tbl_COA[Account_key],tbl_COA[SubClass],"Not Found")</f>
        <v>Assets</v>
      </c>
      <c r="I8245" t="str">
        <f>_xlfn.XLOOKUP(tbl_GL[[#This Row],[Account_key]],tbl_COA[Account_key],tbl_COA[SubClass2],"Not Found")</f>
        <v>Current Assets</v>
      </c>
      <c r="J8245" t="str">
        <f>_xlfn.XLOOKUP(tbl_GL[[#This Row],[Account_key]],tbl_COA[Account_key],tbl_COA[SubAccount],,0)</f>
        <v>Trade Receivables</v>
      </c>
      <c r="K8245">
        <f>YEAR(tbl_GL[[#This Row],[Date]])</f>
        <v>2018</v>
      </c>
    </row>
    <row r="8246" spans="1:11" hidden="1" x14ac:dyDescent="0.35">
      <c r="A8246">
        <v>224.1</v>
      </c>
      <c r="B8246" s="24">
        <v>43235</v>
      </c>
      <c r="C8246">
        <v>4</v>
      </c>
      <c r="D8246" s="13">
        <v>230</v>
      </c>
      <c r="E8246" s="13" t="s">
        <v>4</v>
      </c>
      <c r="F8246" s="17">
        <v>-774</v>
      </c>
      <c r="G8246" t="str">
        <f>_xlfn.XLOOKUP(tbl_GL[[#This Row],[Account_key]],tbl_COA[Account_key],tbl_COA[Class],"Not Found")</f>
        <v>Trading account</v>
      </c>
      <c r="H8246" t="str">
        <f>_xlfn.XLOOKUP(tbl_GL[[#This Row],[Account_key]],tbl_COA[Account_key],tbl_COA[SubClass],"Not Found")</f>
        <v>Cost of Sales</v>
      </c>
      <c r="I8246" t="str">
        <f>_xlfn.XLOOKUP(tbl_GL[[#This Row],[Account_key]],tbl_COA[Account_key],tbl_COA[SubClass2],"Not Found")</f>
        <v>Cost of Sales</v>
      </c>
      <c r="J8246" t="str">
        <f>_xlfn.XLOOKUP(tbl_GL[[#This Row],[Account_key]],tbl_COA[Account_key],tbl_COA[SubAccount],,0)</f>
        <v>Cost of Sales</v>
      </c>
      <c r="K8246">
        <f>YEAR(tbl_GL[[#This Row],[Date]])</f>
        <v>2018</v>
      </c>
    </row>
    <row r="8247" spans="1:11" hidden="1" x14ac:dyDescent="0.35">
      <c r="A8247">
        <v>224.2</v>
      </c>
      <c r="B8247" s="24">
        <v>43235</v>
      </c>
      <c r="C8247">
        <v>4</v>
      </c>
      <c r="D8247" s="13">
        <v>60</v>
      </c>
      <c r="E8247" s="13" t="s">
        <v>4</v>
      </c>
      <c r="F8247" s="17">
        <v>-774</v>
      </c>
      <c r="G8247" t="str">
        <f>_xlfn.XLOOKUP(tbl_GL[[#This Row],[Account_key]],tbl_COA[Account_key],tbl_COA[Class],"Not Found")</f>
        <v>Assets</v>
      </c>
      <c r="H8247" t="str">
        <f>_xlfn.XLOOKUP(tbl_GL[[#This Row],[Account_key]],tbl_COA[Account_key],tbl_COA[SubClass],"Not Found")</f>
        <v>Assets</v>
      </c>
      <c r="I8247" t="str">
        <f>_xlfn.XLOOKUP(tbl_GL[[#This Row],[Account_key]],tbl_COA[Account_key],tbl_COA[SubClass2],"Not Found")</f>
        <v>Current Assets</v>
      </c>
      <c r="J8247" t="str">
        <f>_xlfn.XLOOKUP(tbl_GL[[#This Row],[Account_key]],tbl_COA[Account_key],tbl_COA[SubAccount],,0)</f>
        <v>Inventory</v>
      </c>
      <c r="K8247">
        <f>YEAR(tbl_GL[[#This Row],[Date]])</f>
        <v>2018</v>
      </c>
    </row>
    <row r="8248" spans="1:11" hidden="1" x14ac:dyDescent="0.35">
      <c r="A8248">
        <v>225.1</v>
      </c>
      <c r="B8248" s="24">
        <v>43235</v>
      </c>
      <c r="C8248">
        <v>4</v>
      </c>
      <c r="D8248" s="13">
        <v>260</v>
      </c>
      <c r="E8248" s="13" t="s">
        <v>97</v>
      </c>
      <c r="F8248" s="17">
        <v>-1889</v>
      </c>
      <c r="G8248" t="str">
        <f>_xlfn.XLOOKUP(tbl_GL[[#This Row],[Account_key]],tbl_COA[Account_key],tbl_COA[Class],"Not Found")</f>
        <v>Operating account</v>
      </c>
      <c r="H8248" t="str">
        <f>_xlfn.XLOOKUP(tbl_GL[[#This Row],[Account_key]],tbl_COA[Account_key],tbl_COA[SubClass],"Not Found")</f>
        <v>Operating Expenses</v>
      </c>
      <c r="I8248" t="str">
        <f>_xlfn.XLOOKUP(tbl_GL[[#This Row],[Account_key]],tbl_COA[Account_key],tbl_COA[SubClass2],"Not Found")</f>
        <v>Marketing</v>
      </c>
      <c r="J8248" t="str">
        <f>_xlfn.XLOOKUP(tbl_GL[[#This Row],[Account_key]],tbl_COA[Account_key],tbl_COA[SubAccount],,0)</f>
        <v>Commissions</v>
      </c>
      <c r="K8248">
        <f>YEAR(tbl_GL[[#This Row],[Date]])</f>
        <v>2018</v>
      </c>
    </row>
    <row r="8249" spans="1:11" hidden="1" x14ac:dyDescent="0.35">
      <c r="A8249">
        <v>225.2</v>
      </c>
      <c r="B8249" s="24">
        <v>43235</v>
      </c>
      <c r="C8249">
        <v>4</v>
      </c>
      <c r="D8249" s="13">
        <v>120</v>
      </c>
      <c r="E8249" s="13" t="s">
        <v>97</v>
      </c>
      <c r="F8249" s="17">
        <v>1889</v>
      </c>
      <c r="G8249" t="str">
        <f>_xlfn.XLOOKUP(tbl_GL[[#This Row],[Account_key]],tbl_COA[Account_key],tbl_COA[Class],"Not Found")</f>
        <v>Liabilities and Owners Equity</v>
      </c>
      <c r="H8249" t="str">
        <f>_xlfn.XLOOKUP(tbl_GL[[#This Row],[Account_key]],tbl_COA[Account_key],tbl_COA[SubClass],"Not Found")</f>
        <v>Liabilities</v>
      </c>
      <c r="I8249" t="str">
        <f>_xlfn.XLOOKUP(tbl_GL[[#This Row],[Account_key]],tbl_COA[Account_key],tbl_COA[SubClass2],"Not Found")</f>
        <v>Current Liabilities</v>
      </c>
      <c r="J8249" t="str">
        <f>_xlfn.XLOOKUP(tbl_GL[[#This Row],[Account_key]],tbl_COA[Account_key],tbl_COA[SubAccount],,0)</f>
        <v>Accrued Expenses</v>
      </c>
      <c r="K8249">
        <f>YEAR(tbl_GL[[#This Row],[Date]])</f>
        <v>2018</v>
      </c>
    </row>
    <row r="8250" spans="1:11" hidden="1" x14ac:dyDescent="0.35">
      <c r="A8250">
        <v>226.1</v>
      </c>
      <c r="B8250" s="24">
        <v>43235</v>
      </c>
      <c r="C8250">
        <v>4</v>
      </c>
      <c r="D8250" s="13">
        <v>210</v>
      </c>
      <c r="E8250" s="13" t="s">
        <v>7</v>
      </c>
      <c r="F8250" s="17">
        <v>1901</v>
      </c>
      <c r="G8250" t="str">
        <f>_xlfn.XLOOKUP(tbl_GL[[#This Row],[Account_key]],tbl_COA[Account_key],tbl_COA[Class],"Not Found")</f>
        <v>Trading account</v>
      </c>
      <c r="H8250" t="str">
        <f>_xlfn.XLOOKUP(tbl_GL[[#This Row],[Account_key]],tbl_COA[Account_key],tbl_COA[SubClass],"Not Found")</f>
        <v>Sales</v>
      </c>
      <c r="I8250" t="str">
        <f>_xlfn.XLOOKUP(tbl_GL[[#This Row],[Account_key]],tbl_COA[Account_key],tbl_COA[SubClass2],"Not Found")</f>
        <v>Sales</v>
      </c>
      <c r="J8250" t="str">
        <f>_xlfn.XLOOKUP(tbl_GL[[#This Row],[Account_key]],tbl_COA[Account_key],tbl_COA[SubAccount],,0)</f>
        <v>Sales</v>
      </c>
      <c r="K8250">
        <f>YEAR(tbl_GL[[#This Row],[Date]])</f>
        <v>2018</v>
      </c>
    </row>
    <row r="8251" spans="1:11" hidden="1" x14ac:dyDescent="0.35">
      <c r="A8251">
        <v>226.2</v>
      </c>
      <c r="B8251" s="24">
        <v>43235</v>
      </c>
      <c r="C8251">
        <v>4</v>
      </c>
      <c r="D8251" s="13">
        <v>10</v>
      </c>
      <c r="E8251" s="13" t="s">
        <v>7</v>
      </c>
      <c r="F8251" s="17">
        <v>1901</v>
      </c>
      <c r="G8251" t="str">
        <f>_xlfn.XLOOKUP(tbl_GL[[#This Row],[Account_key]],tbl_COA[Account_key],tbl_COA[Class],"Not Found")</f>
        <v>Assets</v>
      </c>
      <c r="H8251" t="str">
        <f>_xlfn.XLOOKUP(tbl_GL[[#This Row],[Account_key]],tbl_COA[Account_key],tbl_COA[SubClass],"Not Found")</f>
        <v>Assets</v>
      </c>
      <c r="I8251" t="str">
        <f>_xlfn.XLOOKUP(tbl_GL[[#This Row],[Account_key]],tbl_COA[Account_key],tbl_COA[SubClass2],"Not Found")</f>
        <v>Current Assets</v>
      </c>
      <c r="J8251" t="str">
        <f>_xlfn.XLOOKUP(tbl_GL[[#This Row],[Account_key]],tbl_COA[Account_key],tbl_COA[SubAccount],,0)</f>
        <v>Cash at Bank</v>
      </c>
      <c r="K8251">
        <f>YEAR(tbl_GL[[#This Row],[Date]])</f>
        <v>2018</v>
      </c>
    </row>
    <row r="8252" spans="1:11" hidden="1" x14ac:dyDescent="0.35">
      <c r="A8252">
        <v>227.1</v>
      </c>
      <c r="B8252" s="24">
        <v>43235</v>
      </c>
      <c r="C8252">
        <v>4</v>
      </c>
      <c r="D8252" s="13">
        <v>230</v>
      </c>
      <c r="E8252" s="13" t="s">
        <v>4</v>
      </c>
      <c r="F8252" s="17">
        <v>-3373</v>
      </c>
      <c r="G8252" t="str">
        <f>_xlfn.XLOOKUP(tbl_GL[[#This Row],[Account_key]],tbl_COA[Account_key],tbl_COA[Class],"Not Found")</f>
        <v>Trading account</v>
      </c>
      <c r="H8252" t="str">
        <f>_xlfn.XLOOKUP(tbl_GL[[#This Row],[Account_key]],tbl_COA[Account_key],tbl_COA[SubClass],"Not Found")</f>
        <v>Cost of Sales</v>
      </c>
      <c r="I8252" t="str">
        <f>_xlfn.XLOOKUP(tbl_GL[[#This Row],[Account_key]],tbl_COA[Account_key],tbl_COA[SubClass2],"Not Found")</f>
        <v>Cost of Sales</v>
      </c>
      <c r="J8252" t="str">
        <f>_xlfn.XLOOKUP(tbl_GL[[#This Row],[Account_key]],tbl_COA[Account_key],tbl_COA[SubAccount],,0)</f>
        <v>Cost of Sales</v>
      </c>
      <c r="K8252">
        <f>YEAR(tbl_GL[[#This Row],[Date]])</f>
        <v>2018</v>
      </c>
    </row>
    <row r="8253" spans="1:11" hidden="1" x14ac:dyDescent="0.35">
      <c r="A8253">
        <v>227.2</v>
      </c>
      <c r="B8253" s="24">
        <v>43235</v>
      </c>
      <c r="C8253">
        <v>4</v>
      </c>
      <c r="D8253" s="13">
        <v>60</v>
      </c>
      <c r="E8253" s="13" t="s">
        <v>4</v>
      </c>
      <c r="F8253" s="17">
        <v>-3373</v>
      </c>
      <c r="G8253" t="str">
        <f>_xlfn.XLOOKUP(tbl_GL[[#This Row],[Account_key]],tbl_COA[Account_key],tbl_COA[Class],"Not Found")</f>
        <v>Assets</v>
      </c>
      <c r="H8253" t="str">
        <f>_xlfn.XLOOKUP(tbl_GL[[#This Row],[Account_key]],tbl_COA[Account_key],tbl_COA[SubClass],"Not Found")</f>
        <v>Assets</v>
      </c>
      <c r="I8253" t="str">
        <f>_xlfn.XLOOKUP(tbl_GL[[#This Row],[Account_key]],tbl_COA[Account_key],tbl_COA[SubClass2],"Not Found")</f>
        <v>Current Assets</v>
      </c>
      <c r="J8253" t="str">
        <f>_xlfn.XLOOKUP(tbl_GL[[#This Row],[Account_key]],tbl_COA[Account_key],tbl_COA[SubAccount],,0)</f>
        <v>Inventory</v>
      </c>
      <c r="K8253">
        <f>YEAR(tbl_GL[[#This Row],[Date]])</f>
        <v>2018</v>
      </c>
    </row>
    <row r="8254" spans="1:11" hidden="1" x14ac:dyDescent="0.35">
      <c r="A8254">
        <v>228.1</v>
      </c>
      <c r="B8254" s="24">
        <v>43235</v>
      </c>
      <c r="C8254">
        <v>4</v>
      </c>
      <c r="D8254" s="13">
        <v>210</v>
      </c>
      <c r="E8254" s="13" t="s">
        <v>8</v>
      </c>
      <c r="F8254" s="17">
        <v>8877</v>
      </c>
      <c r="G8254" t="str">
        <f>_xlfn.XLOOKUP(tbl_GL[[#This Row],[Account_key]],tbl_COA[Account_key],tbl_COA[Class],"Not Found")</f>
        <v>Trading account</v>
      </c>
      <c r="H8254" t="str">
        <f>_xlfn.XLOOKUP(tbl_GL[[#This Row],[Account_key]],tbl_COA[Account_key],tbl_COA[SubClass],"Not Found")</f>
        <v>Sales</v>
      </c>
      <c r="I8254" t="str">
        <f>_xlfn.XLOOKUP(tbl_GL[[#This Row],[Account_key]],tbl_COA[Account_key],tbl_COA[SubClass2],"Not Found")</f>
        <v>Sales</v>
      </c>
      <c r="J8254" t="str">
        <f>_xlfn.XLOOKUP(tbl_GL[[#This Row],[Account_key]],tbl_COA[Account_key],tbl_COA[SubAccount],,0)</f>
        <v>Sales</v>
      </c>
      <c r="K8254">
        <f>YEAR(tbl_GL[[#This Row],[Date]])</f>
        <v>2018</v>
      </c>
    </row>
    <row r="8255" spans="1:11" hidden="1" x14ac:dyDescent="0.35">
      <c r="A8255">
        <v>228.2</v>
      </c>
      <c r="B8255" s="24">
        <v>43235</v>
      </c>
      <c r="C8255">
        <v>4</v>
      </c>
      <c r="D8255" s="13">
        <v>30</v>
      </c>
      <c r="E8255" s="13" t="s">
        <v>8</v>
      </c>
      <c r="F8255" s="17">
        <v>8877</v>
      </c>
      <c r="G8255" t="str">
        <f>_xlfn.XLOOKUP(tbl_GL[[#This Row],[Account_key]],tbl_COA[Account_key],tbl_COA[Class],"Not Found")</f>
        <v>Assets</v>
      </c>
      <c r="H8255" t="str">
        <f>_xlfn.XLOOKUP(tbl_GL[[#This Row],[Account_key]],tbl_COA[Account_key],tbl_COA[SubClass],"Not Found")</f>
        <v>Assets</v>
      </c>
      <c r="I8255" t="str">
        <f>_xlfn.XLOOKUP(tbl_GL[[#This Row],[Account_key]],tbl_COA[Account_key],tbl_COA[SubClass2],"Not Found")</f>
        <v>Current Assets</v>
      </c>
      <c r="J8255" t="str">
        <f>_xlfn.XLOOKUP(tbl_GL[[#This Row],[Account_key]],tbl_COA[Account_key],tbl_COA[SubAccount],,0)</f>
        <v>Trade Receivables</v>
      </c>
      <c r="K8255">
        <f>YEAR(tbl_GL[[#This Row],[Date]])</f>
        <v>2018</v>
      </c>
    </row>
    <row r="8256" spans="1:11" hidden="1" x14ac:dyDescent="0.35">
      <c r="A8256">
        <v>229.1</v>
      </c>
      <c r="B8256" s="24">
        <v>43236</v>
      </c>
      <c r="C8256">
        <v>4</v>
      </c>
      <c r="D8256" s="13">
        <v>290</v>
      </c>
      <c r="E8256" s="13" t="s">
        <v>99</v>
      </c>
      <c r="F8256" s="17">
        <v>-54</v>
      </c>
      <c r="G8256" t="str">
        <f>_xlfn.XLOOKUP(tbl_GL[[#This Row],[Account_key]],tbl_COA[Account_key],tbl_COA[Class],"Not Found")</f>
        <v>Operating account</v>
      </c>
      <c r="H8256" t="str">
        <f>_xlfn.XLOOKUP(tbl_GL[[#This Row],[Account_key]],tbl_COA[Account_key],tbl_COA[SubClass],"Not Found")</f>
        <v>Operating Expenses</v>
      </c>
      <c r="I8256" t="str">
        <f>_xlfn.XLOOKUP(tbl_GL[[#This Row],[Account_key]],tbl_COA[Account_key],tbl_COA[SubClass2],"Not Found")</f>
        <v>Administration</v>
      </c>
      <c r="J8256" t="str">
        <f>_xlfn.XLOOKUP(tbl_GL[[#This Row],[Account_key]],tbl_COA[Account_key],tbl_COA[SubAccount],,0)</f>
        <v>Travel</v>
      </c>
      <c r="K8256">
        <f>YEAR(tbl_GL[[#This Row],[Date]])</f>
        <v>2018</v>
      </c>
    </row>
    <row r="8257" spans="1:11" hidden="1" x14ac:dyDescent="0.35">
      <c r="A8257">
        <v>229.2</v>
      </c>
      <c r="B8257" s="24">
        <v>43236</v>
      </c>
      <c r="C8257">
        <v>4</v>
      </c>
      <c r="D8257" s="13">
        <v>20</v>
      </c>
      <c r="E8257" s="13" t="s">
        <v>99</v>
      </c>
      <c r="F8257" s="17">
        <v>-54</v>
      </c>
      <c r="G8257" t="str">
        <f>_xlfn.XLOOKUP(tbl_GL[[#This Row],[Account_key]],tbl_COA[Account_key],tbl_COA[Class],"Not Found")</f>
        <v>Assets</v>
      </c>
      <c r="H8257" t="str">
        <f>_xlfn.XLOOKUP(tbl_GL[[#This Row],[Account_key]],tbl_COA[Account_key],tbl_COA[SubClass],"Not Found")</f>
        <v>Assets</v>
      </c>
      <c r="I8257" t="str">
        <f>_xlfn.XLOOKUP(tbl_GL[[#This Row],[Account_key]],tbl_COA[Account_key],tbl_COA[SubClass2],"Not Found")</f>
        <v>Current Assets</v>
      </c>
      <c r="J8257" t="str">
        <f>_xlfn.XLOOKUP(tbl_GL[[#This Row],[Account_key]],tbl_COA[Account_key],tbl_COA[SubAccount],,0)</f>
        <v>Cash in hand</v>
      </c>
      <c r="K8257">
        <f>YEAR(tbl_GL[[#This Row],[Date]])</f>
        <v>2018</v>
      </c>
    </row>
    <row r="8258" spans="1:11" hidden="1" x14ac:dyDescent="0.35">
      <c r="A8258">
        <v>230.1</v>
      </c>
      <c r="B8258" s="24">
        <v>43238</v>
      </c>
      <c r="C8258">
        <v>4</v>
      </c>
      <c r="D8258" s="13">
        <v>10</v>
      </c>
      <c r="E8258" s="13" t="s">
        <v>98</v>
      </c>
      <c r="F8258" s="17">
        <v>-1233</v>
      </c>
      <c r="G8258" t="str">
        <f>_xlfn.XLOOKUP(tbl_GL[[#This Row],[Account_key]],tbl_COA[Account_key],tbl_COA[Class],"Not Found")</f>
        <v>Assets</v>
      </c>
      <c r="H8258" t="str">
        <f>_xlfn.XLOOKUP(tbl_GL[[#This Row],[Account_key]],tbl_COA[Account_key],tbl_COA[SubClass],"Not Found")</f>
        <v>Assets</v>
      </c>
      <c r="I8258" t="str">
        <f>_xlfn.XLOOKUP(tbl_GL[[#This Row],[Account_key]],tbl_COA[Account_key],tbl_COA[SubClass2],"Not Found")</f>
        <v>Current Assets</v>
      </c>
      <c r="J8258" t="str">
        <f>_xlfn.XLOOKUP(tbl_GL[[#This Row],[Account_key]],tbl_COA[Account_key],tbl_COA[SubAccount],,0)</f>
        <v>Cash at Bank</v>
      </c>
      <c r="K8258">
        <f>YEAR(tbl_GL[[#This Row],[Date]])</f>
        <v>2018</v>
      </c>
    </row>
    <row r="8259" spans="1:11" hidden="1" x14ac:dyDescent="0.35">
      <c r="A8259">
        <v>230.2</v>
      </c>
      <c r="B8259" s="24">
        <v>43238</v>
      </c>
      <c r="C8259">
        <v>4</v>
      </c>
      <c r="D8259" s="13">
        <v>120</v>
      </c>
      <c r="E8259" s="13" t="s">
        <v>98</v>
      </c>
      <c r="F8259" s="17">
        <v>-1233</v>
      </c>
      <c r="G8259" t="str">
        <f>_xlfn.XLOOKUP(tbl_GL[[#This Row],[Account_key]],tbl_COA[Account_key],tbl_COA[Class],"Not Found")</f>
        <v>Liabilities and Owners Equity</v>
      </c>
      <c r="H8259" t="str">
        <f>_xlfn.XLOOKUP(tbl_GL[[#This Row],[Account_key]],tbl_COA[Account_key],tbl_COA[SubClass],"Not Found")</f>
        <v>Liabilities</v>
      </c>
      <c r="I8259" t="str">
        <f>_xlfn.XLOOKUP(tbl_GL[[#This Row],[Account_key]],tbl_COA[Account_key],tbl_COA[SubClass2],"Not Found")</f>
        <v>Current Liabilities</v>
      </c>
      <c r="J8259" t="str">
        <f>_xlfn.XLOOKUP(tbl_GL[[#This Row],[Account_key]],tbl_COA[Account_key],tbl_COA[SubAccount],,0)</f>
        <v>Accrued Expenses</v>
      </c>
      <c r="K8259">
        <f>YEAR(tbl_GL[[#This Row],[Date]])</f>
        <v>2018</v>
      </c>
    </row>
    <row r="8260" spans="1:11" hidden="1" x14ac:dyDescent="0.35">
      <c r="A8260">
        <v>231.1</v>
      </c>
      <c r="B8260" s="24">
        <v>43239</v>
      </c>
      <c r="C8260">
        <v>4</v>
      </c>
      <c r="D8260" s="13">
        <v>300</v>
      </c>
      <c r="E8260" s="13" t="s">
        <v>97</v>
      </c>
      <c r="F8260" s="17">
        <v>-1398</v>
      </c>
      <c r="G8260" t="str">
        <f>_xlfn.XLOOKUP(tbl_GL[[#This Row],[Account_key]],tbl_COA[Account_key],tbl_COA[Class],"Not Found")</f>
        <v>Operating account</v>
      </c>
      <c r="H8260" t="str">
        <f>_xlfn.XLOOKUP(tbl_GL[[#This Row],[Account_key]],tbl_COA[Account_key],tbl_COA[SubClass],"Not Found")</f>
        <v>Operating Expenses</v>
      </c>
      <c r="I8260" t="str">
        <f>_xlfn.XLOOKUP(tbl_GL[[#This Row],[Account_key]],tbl_COA[Account_key],tbl_COA[SubClass2],"Not Found")</f>
        <v>Administration</v>
      </c>
      <c r="J8260" t="str">
        <f>_xlfn.XLOOKUP(tbl_GL[[#This Row],[Account_key]],tbl_COA[Account_key],tbl_COA[SubAccount],,0)</f>
        <v>Entertainment</v>
      </c>
      <c r="K8260">
        <f>YEAR(tbl_GL[[#This Row],[Date]])</f>
        <v>2018</v>
      </c>
    </row>
    <row r="8261" spans="1:11" hidden="1" x14ac:dyDescent="0.35">
      <c r="A8261">
        <v>231.2</v>
      </c>
      <c r="B8261" s="24">
        <v>43239</v>
      </c>
      <c r="C8261">
        <v>4</v>
      </c>
      <c r="D8261" s="13">
        <v>120</v>
      </c>
      <c r="E8261" s="13" t="s">
        <v>97</v>
      </c>
      <c r="F8261" s="17">
        <v>1398</v>
      </c>
      <c r="G8261" t="str">
        <f>_xlfn.XLOOKUP(tbl_GL[[#This Row],[Account_key]],tbl_COA[Account_key],tbl_COA[Class],"Not Found")</f>
        <v>Liabilities and Owners Equity</v>
      </c>
      <c r="H8261" t="str">
        <f>_xlfn.XLOOKUP(tbl_GL[[#This Row],[Account_key]],tbl_COA[Account_key],tbl_COA[SubClass],"Not Found")</f>
        <v>Liabilities</v>
      </c>
      <c r="I8261" t="str">
        <f>_xlfn.XLOOKUP(tbl_GL[[#This Row],[Account_key]],tbl_COA[Account_key],tbl_COA[SubClass2],"Not Found")</f>
        <v>Current Liabilities</v>
      </c>
      <c r="J8261" t="str">
        <f>_xlfn.XLOOKUP(tbl_GL[[#This Row],[Account_key]],tbl_COA[Account_key],tbl_COA[SubAccount],,0)</f>
        <v>Accrued Expenses</v>
      </c>
      <c r="K8261">
        <f>YEAR(tbl_GL[[#This Row],[Date]])</f>
        <v>2018</v>
      </c>
    </row>
    <row r="8262" spans="1:11" hidden="1" x14ac:dyDescent="0.35">
      <c r="A8262">
        <v>232.1</v>
      </c>
      <c r="B8262" s="24">
        <v>43240</v>
      </c>
      <c r="C8262">
        <v>4</v>
      </c>
      <c r="D8262" s="13">
        <v>10</v>
      </c>
      <c r="E8262" s="13" t="s">
        <v>98</v>
      </c>
      <c r="F8262" s="17">
        <v>-958</v>
      </c>
      <c r="G8262" t="str">
        <f>_xlfn.XLOOKUP(tbl_GL[[#This Row],[Account_key]],tbl_COA[Account_key],tbl_COA[Class],"Not Found")</f>
        <v>Assets</v>
      </c>
      <c r="H8262" t="str">
        <f>_xlfn.XLOOKUP(tbl_GL[[#This Row],[Account_key]],tbl_COA[Account_key],tbl_COA[SubClass],"Not Found")</f>
        <v>Assets</v>
      </c>
      <c r="I8262" t="str">
        <f>_xlfn.XLOOKUP(tbl_GL[[#This Row],[Account_key]],tbl_COA[Account_key],tbl_COA[SubClass2],"Not Found")</f>
        <v>Current Assets</v>
      </c>
      <c r="J8262" t="str">
        <f>_xlfn.XLOOKUP(tbl_GL[[#This Row],[Account_key]],tbl_COA[Account_key],tbl_COA[SubAccount],,0)</f>
        <v>Cash at Bank</v>
      </c>
      <c r="K8262">
        <f>YEAR(tbl_GL[[#This Row],[Date]])</f>
        <v>2018</v>
      </c>
    </row>
    <row r="8263" spans="1:11" hidden="1" x14ac:dyDescent="0.35">
      <c r="A8263">
        <v>232.2</v>
      </c>
      <c r="B8263" s="24">
        <v>43240</v>
      </c>
      <c r="C8263">
        <v>4</v>
      </c>
      <c r="D8263" s="13">
        <v>120</v>
      </c>
      <c r="E8263" s="13" t="s">
        <v>98</v>
      </c>
      <c r="F8263" s="17">
        <v>-958</v>
      </c>
      <c r="G8263" t="str">
        <f>_xlfn.XLOOKUP(tbl_GL[[#This Row],[Account_key]],tbl_COA[Account_key],tbl_COA[Class],"Not Found")</f>
        <v>Liabilities and Owners Equity</v>
      </c>
      <c r="H8263" t="str">
        <f>_xlfn.XLOOKUP(tbl_GL[[#This Row],[Account_key]],tbl_COA[Account_key],tbl_COA[SubClass],"Not Found")</f>
        <v>Liabilities</v>
      </c>
      <c r="I8263" t="str">
        <f>_xlfn.XLOOKUP(tbl_GL[[#This Row],[Account_key]],tbl_COA[Account_key],tbl_COA[SubClass2],"Not Found")</f>
        <v>Current Liabilities</v>
      </c>
      <c r="J8263" t="str">
        <f>_xlfn.XLOOKUP(tbl_GL[[#This Row],[Account_key]],tbl_COA[Account_key],tbl_COA[SubAccount],,0)</f>
        <v>Accrued Expenses</v>
      </c>
      <c r="K8263">
        <f>YEAR(tbl_GL[[#This Row],[Date]])</f>
        <v>2018</v>
      </c>
    </row>
    <row r="8264" spans="1:11" hidden="1" x14ac:dyDescent="0.35">
      <c r="A8264">
        <v>233.1</v>
      </c>
      <c r="B8264" s="24">
        <v>43243</v>
      </c>
      <c r="C8264">
        <v>4</v>
      </c>
      <c r="D8264" s="13">
        <v>260</v>
      </c>
      <c r="E8264" s="13" t="s">
        <v>97</v>
      </c>
      <c r="F8264" s="17">
        <v>-1739</v>
      </c>
      <c r="G8264" t="str">
        <f>_xlfn.XLOOKUP(tbl_GL[[#This Row],[Account_key]],tbl_COA[Account_key],tbl_COA[Class],"Not Found")</f>
        <v>Operating account</v>
      </c>
      <c r="H8264" t="str">
        <f>_xlfn.XLOOKUP(tbl_GL[[#This Row],[Account_key]],tbl_COA[Account_key],tbl_COA[SubClass],"Not Found")</f>
        <v>Operating Expenses</v>
      </c>
      <c r="I8264" t="str">
        <f>_xlfn.XLOOKUP(tbl_GL[[#This Row],[Account_key]],tbl_COA[Account_key],tbl_COA[SubClass2],"Not Found")</f>
        <v>Marketing</v>
      </c>
      <c r="J8264" t="str">
        <f>_xlfn.XLOOKUP(tbl_GL[[#This Row],[Account_key]],tbl_COA[Account_key],tbl_COA[SubAccount],,0)</f>
        <v>Commissions</v>
      </c>
      <c r="K8264">
        <f>YEAR(tbl_GL[[#This Row],[Date]])</f>
        <v>2018</v>
      </c>
    </row>
    <row r="8265" spans="1:11" hidden="1" x14ac:dyDescent="0.35">
      <c r="A8265">
        <v>233.2</v>
      </c>
      <c r="B8265" s="24">
        <v>43243</v>
      </c>
      <c r="C8265">
        <v>4</v>
      </c>
      <c r="D8265" s="13">
        <v>120</v>
      </c>
      <c r="E8265" s="13" t="s">
        <v>97</v>
      </c>
      <c r="F8265" s="17">
        <v>1739</v>
      </c>
      <c r="G8265" t="str">
        <f>_xlfn.XLOOKUP(tbl_GL[[#This Row],[Account_key]],tbl_COA[Account_key],tbl_COA[Class],"Not Found")</f>
        <v>Liabilities and Owners Equity</v>
      </c>
      <c r="H8265" t="str">
        <f>_xlfn.XLOOKUP(tbl_GL[[#This Row],[Account_key]],tbl_COA[Account_key],tbl_COA[SubClass],"Not Found")</f>
        <v>Liabilities</v>
      </c>
      <c r="I8265" t="str">
        <f>_xlfn.XLOOKUP(tbl_GL[[#This Row],[Account_key]],tbl_COA[Account_key],tbl_COA[SubClass2],"Not Found")</f>
        <v>Current Liabilities</v>
      </c>
      <c r="J8265" t="str">
        <f>_xlfn.XLOOKUP(tbl_GL[[#This Row],[Account_key]],tbl_COA[Account_key],tbl_COA[SubAccount],,0)</f>
        <v>Accrued Expenses</v>
      </c>
      <c r="K8265">
        <f>YEAR(tbl_GL[[#This Row],[Date]])</f>
        <v>2018</v>
      </c>
    </row>
    <row r="8266" spans="1:11" hidden="1" x14ac:dyDescent="0.35">
      <c r="A8266">
        <v>234.1</v>
      </c>
      <c r="B8266" s="24">
        <v>43245</v>
      </c>
      <c r="C8266">
        <v>4</v>
      </c>
      <c r="D8266" s="13">
        <v>230</v>
      </c>
      <c r="E8266" s="13" t="s">
        <v>4</v>
      </c>
      <c r="F8266" s="17">
        <v>-846</v>
      </c>
      <c r="G8266" t="str">
        <f>_xlfn.XLOOKUP(tbl_GL[[#This Row],[Account_key]],tbl_COA[Account_key],tbl_COA[Class],"Not Found")</f>
        <v>Trading account</v>
      </c>
      <c r="H8266" t="str">
        <f>_xlfn.XLOOKUP(tbl_GL[[#This Row],[Account_key]],tbl_COA[Account_key],tbl_COA[SubClass],"Not Found")</f>
        <v>Cost of Sales</v>
      </c>
      <c r="I8266" t="str">
        <f>_xlfn.XLOOKUP(tbl_GL[[#This Row],[Account_key]],tbl_COA[Account_key],tbl_COA[SubClass2],"Not Found")</f>
        <v>Cost of Sales</v>
      </c>
      <c r="J8266" t="str">
        <f>_xlfn.XLOOKUP(tbl_GL[[#This Row],[Account_key]],tbl_COA[Account_key],tbl_COA[SubAccount],,0)</f>
        <v>Cost of Sales</v>
      </c>
      <c r="K8266">
        <f>YEAR(tbl_GL[[#This Row],[Date]])</f>
        <v>2018</v>
      </c>
    </row>
    <row r="8267" spans="1:11" hidden="1" x14ac:dyDescent="0.35">
      <c r="A8267">
        <v>234.2</v>
      </c>
      <c r="B8267" s="24">
        <v>43245</v>
      </c>
      <c r="C8267">
        <v>4</v>
      </c>
      <c r="D8267" s="13">
        <v>60</v>
      </c>
      <c r="E8267" s="13" t="s">
        <v>4</v>
      </c>
      <c r="F8267" s="17">
        <v>-846</v>
      </c>
      <c r="G8267" t="str">
        <f>_xlfn.XLOOKUP(tbl_GL[[#This Row],[Account_key]],tbl_COA[Account_key],tbl_COA[Class],"Not Found")</f>
        <v>Assets</v>
      </c>
      <c r="H8267" t="str">
        <f>_xlfn.XLOOKUP(tbl_GL[[#This Row],[Account_key]],tbl_COA[Account_key],tbl_COA[SubClass],"Not Found")</f>
        <v>Assets</v>
      </c>
      <c r="I8267" t="str">
        <f>_xlfn.XLOOKUP(tbl_GL[[#This Row],[Account_key]],tbl_COA[Account_key],tbl_COA[SubClass2],"Not Found")</f>
        <v>Current Assets</v>
      </c>
      <c r="J8267" t="str">
        <f>_xlfn.XLOOKUP(tbl_GL[[#This Row],[Account_key]],tbl_COA[Account_key],tbl_COA[SubAccount],,0)</f>
        <v>Inventory</v>
      </c>
      <c r="K8267">
        <f>YEAR(tbl_GL[[#This Row],[Date]])</f>
        <v>2018</v>
      </c>
    </row>
    <row r="8268" spans="1:11" hidden="1" x14ac:dyDescent="0.35">
      <c r="A8268">
        <v>235.1</v>
      </c>
      <c r="B8268" s="24">
        <v>43245</v>
      </c>
      <c r="C8268">
        <v>4</v>
      </c>
      <c r="D8268" s="13">
        <v>10</v>
      </c>
      <c r="E8268" s="13" t="s">
        <v>98</v>
      </c>
      <c r="F8268" s="17">
        <v>-1424</v>
      </c>
      <c r="G8268" t="str">
        <f>_xlfn.XLOOKUP(tbl_GL[[#This Row],[Account_key]],tbl_COA[Account_key],tbl_COA[Class],"Not Found")</f>
        <v>Assets</v>
      </c>
      <c r="H8268" t="str">
        <f>_xlfn.XLOOKUP(tbl_GL[[#This Row],[Account_key]],tbl_COA[Account_key],tbl_COA[SubClass],"Not Found")</f>
        <v>Assets</v>
      </c>
      <c r="I8268" t="str">
        <f>_xlfn.XLOOKUP(tbl_GL[[#This Row],[Account_key]],tbl_COA[Account_key],tbl_COA[SubClass2],"Not Found")</f>
        <v>Current Assets</v>
      </c>
      <c r="J8268" t="str">
        <f>_xlfn.XLOOKUP(tbl_GL[[#This Row],[Account_key]],tbl_COA[Account_key],tbl_COA[SubAccount],,0)</f>
        <v>Cash at Bank</v>
      </c>
      <c r="K8268">
        <f>YEAR(tbl_GL[[#This Row],[Date]])</f>
        <v>2018</v>
      </c>
    </row>
    <row r="8269" spans="1:11" hidden="1" x14ac:dyDescent="0.35">
      <c r="A8269">
        <v>235.2</v>
      </c>
      <c r="B8269" s="24">
        <v>43245</v>
      </c>
      <c r="C8269">
        <v>4</v>
      </c>
      <c r="D8269" s="13">
        <v>120</v>
      </c>
      <c r="E8269" s="13" t="s">
        <v>98</v>
      </c>
      <c r="F8269" s="17">
        <v>-1424</v>
      </c>
      <c r="G8269" t="str">
        <f>_xlfn.XLOOKUP(tbl_GL[[#This Row],[Account_key]],tbl_COA[Account_key],tbl_COA[Class],"Not Found")</f>
        <v>Liabilities and Owners Equity</v>
      </c>
      <c r="H8269" t="str">
        <f>_xlfn.XLOOKUP(tbl_GL[[#This Row],[Account_key]],tbl_COA[Account_key],tbl_COA[SubClass],"Not Found")</f>
        <v>Liabilities</v>
      </c>
      <c r="I8269" t="str">
        <f>_xlfn.XLOOKUP(tbl_GL[[#This Row],[Account_key]],tbl_COA[Account_key],tbl_COA[SubClass2],"Not Found")</f>
        <v>Current Liabilities</v>
      </c>
      <c r="J8269" t="str">
        <f>_xlfn.XLOOKUP(tbl_GL[[#This Row],[Account_key]],tbl_COA[Account_key],tbl_COA[SubAccount],,0)</f>
        <v>Accrued Expenses</v>
      </c>
      <c r="K8269">
        <f>YEAR(tbl_GL[[#This Row],[Date]])</f>
        <v>2018</v>
      </c>
    </row>
    <row r="8270" spans="1:11" hidden="1" x14ac:dyDescent="0.35">
      <c r="A8270">
        <v>236.1</v>
      </c>
      <c r="B8270" s="24">
        <v>43245</v>
      </c>
      <c r="C8270">
        <v>4</v>
      </c>
      <c r="D8270" s="13">
        <v>210</v>
      </c>
      <c r="E8270" s="13" t="s">
        <v>7</v>
      </c>
      <c r="F8270" s="17">
        <v>2077</v>
      </c>
      <c r="G8270" t="str">
        <f>_xlfn.XLOOKUP(tbl_GL[[#This Row],[Account_key]],tbl_COA[Account_key],tbl_COA[Class],"Not Found")</f>
        <v>Trading account</v>
      </c>
      <c r="H8270" t="str">
        <f>_xlfn.XLOOKUP(tbl_GL[[#This Row],[Account_key]],tbl_COA[Account_key],tbl_COA[SubClass],"Not Found")</f>
        <v>Sales</v>
      </c>
      <c r="I8270" t="str">
        <f>_xlfn.XLOOKUP(tbl_GL[[#This Row],[Account_key]],tbl_COA[Account_key],tbl_COA[SubClass2],"Not Found")</f>
        <v>Sales</v>
      </c>
      <c r="J8270" t="str">
        <f>_xlfn.XLOOKUP(tbl_GL[[#This Row],[Account_key]],tbl_COA[Account_key],tbl_COA[SubAccount],,0)</f>
        <v>Sales</v>
      </c>
      <c r="K8270">
        <f>YEAR(tbl_GL[[#This Row],[Date]])</f>
        <v>2018</v>
      </c>
    </row>
    <row r="8271" spans="1:11" hidden="1" x14ac:dyDescent="0.35">
      <c r="A8271">
        <v>236.2</v>
      </c>
      <c r="B8271" s="24">
        <v>43245</v>
      </c>
      <c r="C8271">
        <v>4</v>
      </c>
      <c r="D8271" s="13">
        <v>10</v>
      </c>
      <c r="E8271" s="13" t="s">
        <v>7</v>
      </c>
      <c r="F8271" s="17">
        <v>2077</v>
      </c>
      <c r="G8271" t="str">
        <f>_xlfn.XLOOKUP(tbl_GL[[#This Row],[Account_key]],tbl_COA[Account_key],tbl_COA[Class],"Not Found")</f>
        <v>Assets</v>
      </c>
      <c r="H8271" t="str">
        <f>_xlfn.XLOOKUP(tbl_GL[[#This Row],[Account_key]],tbl_COA[Account_key],tbl_COA[SubClass],"Not Found")</f>
        <v>Assets</v>
      </c>
      <c r="I8271" t="str">
        <f>_xlfn.XLOOKUP(tbl_GL[[#This Row],[Account_key]],tbl_COA[Account_key],tbl_COA[SubClass2],"Not Found")</f>
        <v>Current Assets</v>
      </c>
      <c r="J8271" t="str">
        <f>_xlfn.XLOOKUP(tbl_GL[[#This Row],[Account_key]],tbl_COA[Account_key],tbl_COA[SubAccount],,0)</f>
        <v>Cash at Bank</v>
      </c>
      <c r="K8271">
        <f>YEAR(tbl_GL[[#This Row],[Date]])</f>
        <v>2018</v>
      </c>
    </row>
    <row r="8272" spans="1:11" hidden="1" x14ac:dyDescent="0.35">
      <c r="A8272">
        <v>237.1</v>
      </c>
      <c r="B8272" s="24">
        <v>43245</v>
      </c>
      <c r="C8272">
        <v>4</v>
      </c>
      <c r="D8272" s="13">
        <v>230</v>
      </c>
      <c r="E8272" s="13" t="s">
        <v>4</v>
      </c>
      <c r="F8272" s="17">
        <v>-3381</v>
      </c>
      <c r="G8272" t="str">
        <f>_xlfn.XLOOKUP(tbl_GL[[#This Row],[Account_key]],tbl_COA[Account_key],tbl_COA[Class],"Not Found")</f>
        <v>Trading account</v>
      </c>
      <c r="H8272" t="str">
        <f>_xlfn.XLOOKUP(tbl_GL[[#This Row],[Account_key]],tbl_COA[Account_key],tbl_COA[SubClass],"Not Found")</f>
        <v>Cost of Sales</v>
      </c>
      <c r="I8272" t="str">
        <f>_xlfn.XLOOKUP(tbl_GL[[#This Row],[Account_key]],tbl_COA[Account_key],tbl_COA[SubClass2],"Not Found")</f>
        <v>Cost of Sales</v>
      </c>
      <c r="J8272" t="str">
        <f>_xlfn.XLOOKUP(tbl_GL[[#This Row],[Account_key]],tbl_COA[Account_key],tbl_COA[SubAccount],,0)</f>
        <v>Cost of Sales</v>
      </c>
      <c r="K8272">
        <f>YEAR(tbl_GL[[#This Row],[Date]])</f>
        <v>2018</v>
      </c>
    </row>
    <row r="8273" spans="1:11" hidden="1" x14ac:dyDescent="0.35">
      <c r="A8273">
        <v>237.2</v>
      </c>
      <c r="B8273" s="24">
        <v>43245</v>
      </c>
      <c r="C8273">
        <v>4</v>
      </c>
      <c r="D8273" s="13">
        <v>60</v>
      </c>
      <c r="E8273" s="13" t="s">
        <v>4</v>
      </c>
      <c r="F8273" s="17">
        <v>-3381</v>
      </c>
      <c r="G8273" t="str">
        <f>_xlfn.XLOOKUP(tbl_GL[[#This Row],[Account_key]],tbl_COA[Account_key],tbl_COA[Class],"Not Found")</f>
        <v>Assets</v>
      </c>
      <c r="H8273" t="str">
        <f>_xlfn.XLOOKUP(tbl_GL[[#This Row],[Account_key]],tbl_COA[Account_key],tbl_COA[SubClass],"Not Found")</f>
        <v>Assets</v>
      </c>
      <c r="I8273" t="str">
        <f>_xlfn.XLOOKUP(tbl_GL[[#This Row],[Account_key]],tbl_COA[Account_key],tbl_COA[SubClass2],"Not Found")</f>
        <v>Current Assets</v>
      </c>
      <c r="J8273" t="str">
        <f>_xlfn.XLOOKUP(tbl_GL[[#This Row],[Account_key]],tbl_COA[Account_key],tbl_COA[SubAccount],,0)</f>
        <v>Inventory</v>
      </c>
      <c r="K8273">
        <f>YEAR(tbl_GL[[#This Row],[Date]])</f>
        <v>2018</v>
      </c>
    </row>
    <row r="8274" spans="1:11" hidden="1" x14ac:dyDescent="0.35">
      <c r="A8274">
        <v>238.1</v>
      </c>
      <c r="B8274" s="24">
        <v>43245</v>
      </c>
      <c r="C8274">
        <v>4</v>
      </c>
      <c r="D8274" s="13">
        <v>210</v>
      </c>
      <c r="E8274" s="13" t="s">
        <v>8</v>
      </c>
      <c r="F8274" s="17">
        <v>8896</v>
      </c>
      <c r="G8274" t="str">
        <f>_xlfn.XLOOKUP(tbl_GL[[#This Row],[Account_key]],tbl_COA[Account_key],tbl_COA[Class],"Not Found")</f>
        <v>Trading account</v>
      </c>
      <c r="H8274" t="str">
        <f>_xlfn.XLOOKUP(tbl_GL[[#This Row],[Account_key]],tbl_COA[Account_key],tbl_COA[SubClass],"Not Found")</f>
        <v>Sales</v>
      </c>
      <c r="I8274" t="str">
        <f>_xlfn.XLOOKUP(tbl_GL[[#This Row],[Account_key]],tbl_COA[Account_key],tbl_COA[SubClass2],"Not Found")</f>
        <v>Sales</v>
      </c>
      <c r="J8274" t="str">
        <f>_xlfn.XLOOKUP(tbl_GL[[#This Row],[Account_key]],tbl_COA[Account_key],tbl_COA[SubAccount],,0)</f>
        <v>Sales</v>
      </c>
      <c r="K8274">
        <f>YEAR(tbl_GL[[#This Row],[Date]])</f>
        <v>2018</v>
      </c>
    </row>
    <row r="8275" spans="1:11" hidden="1" x14ac:dyDescent="0.35">
      <c r="A8275">
        <v>238.2</v>
      </c>
      <c r="B8275" s="24">
        <v>43245</v>
      </c>
      <c r="C8275">
        <v>4</v>
      </c>
      <c r="D8275" s="13">
        <v>30</v>
      </c>
      <c r="E8275" s="13" t="s">
        <v>8</v>
      </c>
      <c r="F8275" s="17">
        <v>8896</v>
      </c>
      <c r="G8275" t="str">
        <f>_xlfn.XLOOKUP(tbl_GL[[#This Row],[Account_key]],tbl_COA[Account_key],tbl_COA[Class],"Not Found")</f>
        <v>Assets</v>
      </c>
      <c r="H8275" t="str">
        <f>_xlfn.XLOOKUP(tbl_GL[[#This Row],[Account_key]],tbl_COA[Account_key],tbl_COA[SubClass],"Not Found")</f>
        <v>Assets</v>
      </c>
      <c r="I8275" t="str">
        <f>_xlfn.XLOOKUP(tbl_GL[[#This Row],[Account_key]],tbl_COA[Account_key],tbl_COA[SubClass2],"Not Found")</f>
        <v>Current Assets</v>
      </c>
      <c r="J8275" t="str">
        <f>_xlfn.XLOOKUP(tbl_GL[[#This Row],[Account_key]],tbl_COA[Account_key],tbl_COA[SubAccount],,0)</f>
        <v>Trade Receivables</v>
      </c>
      <c r="K8275">
        <f>YEAR(tbl_GL[[#This Row],[Date]])</f>
        <v>2018</v>
      </c>
    </row>
    <row r="8276" spans="1:11" hidden="1" x14ac:dyDescent="0.35">
      <c r="A8276">
        <v>239.1</v>
      </c>
      <c r="B8276" s="24">
        <v>43247</v>
      </c>
      <c r="C8276">
        <v>4</v>
      </c>
      <c r="D8276" s="13">
        <v>30</v>
      </c>
      <c r="E8276" s="13" t="s">
        <v>80</v>
      </c>
      <c r="F8276" s="17">
        <v>-8096</v>
      </c>
      <c r="G8276" t="str">
        <f>_xlfn.XLOOKUP(tbl_GL[[#This Row],[Account_key]],tbl_COA[Account_key],tbl_COA[Class],"Not Found")</f>
        <v>Assets</v>
      </c>
      <c r="H8276" t="str">
        <f>_xlfn.XLOOKUP(tbl_GL[[#This Row],[Account_key]],tbl_COA[Account_key],tbl_COA[SubClass],"Not Found")</f>
        <v>Assets</v>
      </c>
      <c r="I8276" t="str">
        <f>_xlfn.XLOOKUP(tbl_GL[[#This Row],[Account_key]],tbl_COA[Account_key],tbl_COA[SubClass2],"Not Found")</f>
        <v>Current Assets</v>
      </c>
      <c r="J8276" t="str">
        <f>_xlfn.XLOOKUP(tbl_GL[[#This Row],[Account_key]],tbl_COA[Account_key],tbl_COA[SubAccount],,0)</f>
        <v>Trade Receivables</v>
      </c>
      <c r="K8276">
        <f>YEAR(tbl_GL[[#This Row],[Date]])</f>
        <v>2018</v>
      </c>
    </row>
    <row r="8277" spans="1:11" hidden="1" x14ac:dyDescent="0.35">
      <c r="A8277">
        <v>239.2</v>
      </c>
      <c r="B8277" s="24">
        <v>43247</v>
      </c>
      <c r="C8277">
        <v>4</v>
      </c>
      <c r="D8277" s="13">
        <v>10</v>
      </c>
      <c r="E8277" s="13" t="s">
        <v>80</v>
      </c>
      <c r="F8277" s="17">
        <v>8096</v>
      </c>
      <c r="G8277" t="str">
        <f>_xlfn.XLOOKUP(tbl_GL[[#This Row],[Account_key]],tbl_COA[Account_key],tbl_COA[Class],"Not Found")</f>
        <v>Assets</v>
      </c>
      <c r="H8277" t="str">
        <f>_xlfn.XLOOKUP(tbl_GL[[#This Row],[Account_key]],tbl_COA[Account_key],tbl_COA[SubClass],"Not Found")</f>
        <v>Assets</v>
      </c>
      <c r="I8277" t="str">
        <f>_xlfn.XLOOKUP(tbl_GL[[#This Row],[Account_key]],tbl_COA[Account_key],tbl_COA[SubClass2],"Not Found")</f>
        <v>Current Assets</v>
      </c>
      <c r="J8277" t="str">
        <f>_xlfn.XLOOKUP(tbl_GL[[#This Row],[Account_key]],tbl_COA[Account_key],tbl_COA[SubAccount],,0)</f>
        <v>Cash at Bank</v>
      </c>
      <c r="K8277">
        <f>YEAR(tbl_GL[[#This Row],[Date]])</f>
        <v>2018</v>
      </c>
    </row>
    <row r="8278" spans="1:11" hidden="1" x14ac:dyDescent="0.35">
      <c r="A8278">
        <v>240.1</v>
      </c>
      <c r="B8278" s="24">
        <v>43248</v>
      </c>
      <c r="C8278">
        <v>4</v>
      </c>
      <c r="D8278" s="13">
        <v>10</v>
      </c>
      <c r="E8278" s="13" t="s">
        <v>98</v>
      </c>
      <c r="F8278" s="17">
        <v>-1147</v>
      </c>
      <c r="G8278" t="str">
        <f>_xlfn.XLOOKUP(tbl_GL[[#This Row],[Account_key]],tbl_COA[Account_key],tbl_COA[Class],"Not Found")</f>
        <v>Assets</v>
      </c>
      <c r="H8278" t="str">
        <f>_xlfn.XLOOKUP(tbl_GL[[#This Row],[Account_key]],tbl_COA[Account_key],tbl_COA[SubClass],"Not Found")</f>
        <v>Assets</v>
      </c>
      <c r="I8278" t="str">
        <f>_xlfn.XLOOKUP(tbl_GL[[#This Row],[Account_key]],tbl_COA[Account_key],tbl_COA[SubClass2],"Not Found")</f>
        <v>Current Assets</v>
      </c>
      <c r="J8278" t="str">
        <f>_xlfn.XLOOKUP(tbl_GL[[#This Row],[Account_key]],tbl_COA[Account_key],tbl_COA[SubAccount],,0)</f>
        <v>Cash at Bank</v>
      </c>
      <c r="K8278">
        <f>YEAR(tbl_GL[[#This Row],[Date]])</f>
        <v>2018</v>
      </c>
    </row>
    <row r="8279" spans="1:11" hidden="1" x14ac:dyDescent="0.35">
      <c r="A8279">
        <v>240.2</v>
      </c>
      <c r="B8279" s="24">
        <v>43248</v>
      </c>
      <c r="C8279">
        <v>4</v>
      </c>
      <c r="D8279" s="13">
        <v>120</v>
      </c>
      <c r="E8279" s="13" t="s">
        <v>98</v>
      </c>
      <c r="F8279" s="17">
        <v>-1147</v>
      </c>
      <c r="G8279" t="str">
        <f>_xlfn.XLOOKUP(tbl_GL[[#This Row],[Account_key]],tbl_COA[Account_key],tbl_COA[Class],"Not Found")</f>
        <v>Liabilities and Owners Equity</v>
      </c>
      <c r="H8279" t="str">
        <f>_xlfn.XLOOKUP(tbl_GL[[#This Row],[Account_key]],tbl_COA[Account_key],tbl_COA[SubClass],"Not Found")</f>
        <v>Liabilities</v>
      </c>
      <c r="I8279" t="str">
        <f>_xlfn.XLOOKUP(tbl_GL[[#This Row],[Account_key]],tbl_COA[Account_key],tbl_COA[SubClass2],"Not Found")</f>
        <v>Current Liabilities</v>
      </c>
      <c r="J8279" t="str">
        <f>_xlfn.XLOOKUP(tbl_GL[[#This Row],[Account_key]],tbl_COA[Account_key],tbl_COA[SubAccount],,0)</f>
        <v>Accrued Expenses</v>
      </c>
      <c r="K8279">
        <f>YEAR(tbl_GL[[#This Row],[Date]])</f>
        <v>2018</v>
      </c>
    </row>
    <row r="8280" spans="1:11" hidden="1" x14ac:dyDescent="0.35">
      <c r="A8280">
        <v>241.1</v>
      </c>
      <c r="B8280" s="24">
        <v>43248</v>
      </c>
      <c r="C8280">
        <v>4</v>
      </c>
      <c r="D8280" s="13">
        <v>290</v>
      </c>
      <c r="E8280" s="13" t="s">
        <v>97</v>
      </c>
      <c r="F8280" s="17">
        <v>-1844</v>
      </c>
      <c r="G8280" t="str">
        <f>_xlfn.XLOOKUP(tbl_GL[[#This Row],[Account_key]],tbl_COA[Account_key],tbl_COA[Class],"Not Found")</f>
        <v>Operating account</v>
      </c>
      <c r="H8280" t="str">
        <f>_xlfn.XLOOKUP(tbl_GL[[#This Row],[Account_key]],tbl_COA[Account_key],tbl_COA[SubClass],"Not Found")</f>
        <v>Operating Expenses</v>
      </c>
      <c r="I8280" t="str">
        <f>_xlfn.XLOOKUP(tbl_GL[[#This Row],[Account_key]],tbl_COA[Account_key],tbl_COA[SubClass2],"Not Found")</f>
        <v>Administration</v>
      </c>
      <c r="J8280" t="str">
        <f>_xlfn.XLOOKUP(tbl_GL[[#This Row],[Account_key]],tbl_COA[Account_key],tbl_COA[SubAccount],,0)</f>
        <v>Travel</v>
      </c>
      <c r="K8280">
        <f>YEAR(tbl_GL[[#This Row],[Date]])</f>
        <v>2018</v>
      </c>
    </row>
    <row r="8281" spans="1:11" hidden="1" x14ac:dyDescent="0.35">
      <c r="A8281">
        <v>241.2</v>
      </c>
      <c r="B8281" s="24">
        <v>43248</v>
      </c>
      <c r="C8281">
        <v>4</v>
      </c>
      <c r="D8281" s="13">
        <v>120</v>
      </c>
      <c r="E8281" s="13" t="s">
        <v>97</v>
      </c>
      <c r="F8281" s="17">
        <v>1844</v>
      </c>
      <c r="G8281" t="str">
        <f>_xlfn.XLOOKUP(tbl_GL[[#This Row],[Account_key]],tbl_COA[Account_key],tbl_COA[Class],"Not Found")</f>
        <v>Liabilities and Owners Equity</v>
      </c>
      <c r="H8281" t="str">
        <f>_xlfn.XLOOKUP(tbl_GL[[#This Row],[Account_key]],tbl_COA[Account_key],tbl_COA[SubClass],"Not Found")</f>
        <v>Liabilities</v>
      </c>
      <c r="I8281" t="str">
        <f>_xlfn.XLOOKUP(tbl_GL[[#This Row],[Account_key]],tbl_COA[Account_key],tbl_COA[SubClass2],"Not Found")</f>
        <v>Current Liabilities</v>
      </c>
      <c r="J8281" t="str">
        <f>_xlfn.XLOOKUP(tbl_GL[[#This Row],[Account_key]],tbl_COA[Account_key],tbl_COA[SubAccount],,0)</f>
        <v>Accrued Expenses</v>
      </c>
      <c r="K8281">
        <f>YEAR(tbl_GL[[#This Row],[Date]])</f>
        <v>2018</v>
      </c>
    </row>
    <row r="8282" spans="1:11" hidden="1" x14ac:dyDescent="0.35">
      <c r="A8282">
        <v>242.1</v>
      </c>
      <c r="B8282" s="24">
        <v>43249</v>
      </c>
      <c r="C8282">
        <v>4</v>
      </c>
      <c r="D8282" s="13">
        <v>10</v>
      </c>
      <c r="E8282" s="13" t="s">
        <v>98</v>
      </c>
      <c r="F8282" s="17">
        <v>-1236</v>
      </c>
      <c r="G8282" t="str">
        <f>_xlfn.XLOOKUP(tbl_GL[[#This Row],[Account_key]],tbl_COA[Account_key],tbl_COA[Class],"Not Found")</f>
        <v>Assets</v>
      </c>
      <c r="H8282" t="str">
        <f>_xlfn.XLOOKUP(tbl_GL[[#This Row],[Account_key]],tbl_COA[Account_key],tbl_COA[SubClass],"Not Found")</f>
        <v>Assets</v>
      </c>
      <c r="I8282" t="str">
        <f>_xlfn.XLOOKUP(tbl_GL[[#This Row],[Account_key]],tbl_COA[Account_key],tbl_COA[SubClass2],"Not Found")</f>
        <v>Current Assets</v>
      </c>
      <c r="J8282" t="str">
        <f>_xlfn.XLOOKUP(tbl_GL[[#This Row],[Account_key]],tbl_COA[Account_key],tbl_COA[SubAccount],,0)</f>
        <v>Cash at Bank</v>
      </c>
      <c r="K8282">
        <f>YEAR(tbl_GL[[#This Row],[Date]])</f>
        <v>2018</v>
      </c>
    </row>
    <row r="8283" spans="1:11" hidden="1" x14ac:dyDescent="0.35">
      <c r="A8283">
        <v>242.2</v>
      </c>
      <c r="B8283" s="24">
        <v>43249</v>
      </c>
      <c r="C8283">
        <v>4</v>
      </c>
      <c r="D8283" s="13">
        <v>120</v>
      </c>
      <c r="E8283" s="13" t="s">
        <v>98</v>
      </c>
      <c r="F8283" s="17">
        <v>-1236</v>
      </c>
      <c r="G8283" t="str">
        <f>_xlfn.XLOOKUP(tbl_GL[[#This Row],[Account_key]],tbl_COA[Account_key],tbl_COA[Class],"Not Found")</f>
        <v>Liabilities and Owners Equity</v>
      </c>
      <c r="H8283" t="str">
        <f>_xlfn.XLOOKUP(tbl_GL[[#This Row],[Account_key]],tbl_COA[Account_key],tbl_COA[SubClass],"Not Found")</f>
        <v>Liabilities</v>
      </c>
      <c r="I8283" t="str">
        <f>_xlfn.XLOOKUP(tbl_GL[[#This Row],[Account_key]],tbl_COA[Account_key],tbl_COA[SubClass2],"Not Found")</f>
        <v>Current Liabilities</v>
      </c>
      <c r="J8283" t="str">
        <f>_xlfn.XLOOKUP(tbl_GL[[#This Row],[Account_key]],tbl_COA[Account_key],tbl_COA[SubAccount],,0)</f>
        <v>Accrued Expenses</v>
      </c>
      <c r="K8283">
        <f>YEAR(tbl_GL[[#This Row],[Date]])</f>
        <v>2018</v>
      </c>
    </row>
    <row r="8284" spans="1:11" hidden="1" x14ac:dyDescent="0.35">
      <c r="A8284">
        <v>243.1</v>
      </c>
      <c r="B8284" s="24">
        <v>43251</v>
      </c>
      <c r="C8284">
        <v>4</v>
      </c>
      <c r="D8284" s="13">
        <v>320</v>
      </c>
      <c r="E8284" s="13" t="s">
        <v>99</v>
      </c>
      <c r="F8284" s="17">
        <v>-28</v>
      </c>
      <c r="G8284" t="str">
        <f>_xlfn.XLOOKUP(tbl_GL[[#This Row],[Account_key]],tbl_COA[Account_key],tbl_COA[Class],"Not Found")</f>
        <v>Operating account</v>
      </c>
      <c r="H8284" t="str">
        <f>_xlfn.XLOOKUP(tbl_GL[[#This Row],[Account_key]],tbl_COA[Account_key],tbl_COA[SubClass],"Not Found")</f>
        <v>Operating Expenses</v>
      </c>
      <c r="I8284" t="str">
        <f>_xlfn.XLOOKUP(tbl_GL[[#This Row],[Account_key]],tbl_COA[Account_key],tbl_COA[SubClass2],"Not Found")</f>
        <v>Administration</v>
      </c>
      <c r="J8284" t="str">
        <f>_xlfn.XLOOKUP(tbl_GL[[#This Row],[Account_key]],tbl_COA[Account_key],tbl_COA[SubAccount],,0)</f>
        <v>Professional Services</v>
      </c>
      <c r="K8284">
        <f>YEAR(tbl_GL[[#This Row],[Date]])</f>
        <v>2018</v>
      </c>
    </row>
    <row r="8285" spans="1:11" hidden="1" x14ac:dyDescent="0.35">
      <c r="A8285">
        <v>243.2</v>
      </c>
      <c r="B8285" s="24">
        <v>43251</v>
      </c>
      <c r="C8285">
        <v>4</v>
      </c>
      <c r="D8285" s="13">
        <v>20</v>
      </c>
      <c r="E8285" s="13" t="s">
        <v>99</v>
      </c>
      <c r="F8285" s="17">
        <v>-28</v>
      </c>
      <c r="G8285" t="str">
        <f>_xlfn.XLOOKUP(tbl_GL[[#This Row],[Account_key]],tbl_COA[Account_key],tbl_COA[Class],"Not Found")</f>
        <v>Assets</v>
      </c>
      <c r="H8285" t="str">
        <f>_xlfn.XLOOKUP(tbl_GL[[#This Row],[Account_key]],tbl_COA[Account_key],tbl_COA[SubClass],"Not Found")</f>
        <v>Assets</v>
      </c>
      <c r="I8285" t="str">
        <f>_xlfn.XLOOKUP(tbl_GL[[#This Row],[Account_key]],tbl_COA[Account_key],tbl_COA[SubClass2],"Not Found")</f>
        <v>Current Assets</v>
      </c>
      <c r="J8285" t="str">
        <f>_xlfn.XLOOKUP(tbl_GL[[#This Row],[Account_key]],tbl_COA[Account_key],tbl_COA[SubAccount],,0)</f>
        <v>Cash in hand</v>
      </c>
      <c r="K8285">
        <f>YEAR(tbl_GL[[#This Row],[Date]])</f>
        <v>2018</v>
      </c>
    </row>
    <row r="8286" spans="1:11" hidden="1" x14ac:dyDescent="0.35">
      <c r="A8286">
        <v>244.1</v>
      </c>
      <c r="B8286" s="24">
        <v>43251</v>
      </c>
      <c r="C8286">
        <v>4</v>
      </c>
      <c r="D8286" s="13">
        <v>10</v>
      </c>
      <c r="E8286" s="13" t="s">
        <v>110</v>
      </c>
      <c r="F8286" s="17">
        <v>39</v>
      </c>
      <c r="G8286" t="str">
        <f>_xlfn.XLOOKUP(tbl_GL[[#This Row],[Account_key]],tbl_COA[Account_key],tbl_COA[Class],"Not Found")</f>
        <v>Assets</v>
      </c>
      <c r="H8286" t="str">
        <f>_xlfn.XLOOKUP(tbl_GL[[#This Row],[Account_key]],tbl_COA[Account_key],tbl_COA[SubClass],"Not Found")</f>
        <v>Assets</v>
      </c>
      <c r="I8286" t="str">
        <f>_xlfn.XLOOKUP(tbl_GL[[#This Row],[Account_key]],tbl_COA[Account_key],tbl_COA[SubClass2],"Not Found")</f>
        <v>Current Assets</v>
      </c>
      <c r="J8286" t="str">
        <f>_xlfn.XLOOKUP(tbl_GL[[#This Row],[Account_key]],tbl_COA[Account_key],tbl_COA[SubAccount],,0)</f>
        <v>Cash at Bank</v>
      </c>
      <c r="K8286">
        <f>YEAR(tbl_GL[[#This Row],[Date]])</f>
        <v>2018</v>
      </c>
    </row>
    <row r="8287" spans="1:11" hidden="1" x14ac:dyDescent="0.35">
      <c r="A8287">
        <v>244.2</v>
      </c>
      <c r="B8287" s="24">
        <v>43251</v>
      </c>
      <c r="C8287">
        <v>4</v>
      </c>
      <c r="D8287" s="13">
        <v>430</v>
      </c>
      <c r="E8287" s="13" t="s">
        <v>110</v>
      </c>
      <c r="F8287" s="17">
        <v>39</v>
      </c>
      <c r="G8287" t="str">
        <f>_xlfn.XLOOKUP(tbl_GL[[#This Row],[Account_key]],tbl_COA[Account_key],tbl_COA[Class],"Not Found")</f>
        <v>Non-operating</v>
      </c>
      <c r="H8287" t="str">
        <f>_xlfn.XLOOKUP(tbl_GL[[#This Row],[Account_key]],tbl_COA[Account_key],tbl_COA[SubClass],"Not Found")</f>
        <v>Exchange Loss/Gain</v>
      </c>
      <c r="I8287" t="str">
        <f>_xlfn.XLOOKUP(tbl_GL[[#This Row],[Account_key]],tbl_COA[Account_key],tbl_COA[SubClass2],"Not Found")</f>
        <v>Exchange Loss/Gain</v>
      </c>
      <c r="J8287" t="str">
        <f>_xlfn.XLOOKUP(tbl_GL[[#This Row],[Account_key]],tbl_COA[Account_key],tbl_COA[SubAccount],,0)</f>
        <v>Exchange Loss/Gain</v>
      </c>
      <c r="K8287">
        <f>YEAR(tbl_GL[[#This Row],[Date]])</f>
        <v>2018</v>
      </c>
    </row>
    <row r="8288" spans="1:11" hidden="1" x14ac:dyDescent="0.35">
      <c r="A8288">
        <v>245.1</v>
      </c>
      <c r="B8288" s="24">
        <v>43251</v>
      </c>
      <c r="C8288">
        <v>4</v>
      </c>
      <c r="D8288" s="13">
        <v>10</v>
      </c>
      <c r="E8288" s="13" t="s">
        <v>113</v>
      </c>
      <c r="F8288" s="17">
        <v>154</v>
      </c>
      <c r="G8288" t="str">
        <f>_xlfn.XLOOKUP(tbl_GL[[#This Row],[Account_key]],tbl_COA[Account_key],tbl_COA[Class],"Not Found")</f>
        <v>Assets</v>
      </c>
      <c r="H8288" t="str">
        <f>_xlfn.XLOOKUP(tbl_GL[[#This Row],[Account_key]],tbl_COA[Account_key],tbl_COA[SubClass],"Not Found")</f>
        <v>Assets</v>
      </c>
      <c r="I8288" t="str">
        <f>_xlfn.XLOOKUP(tbl_GL[[#This Row],[Account_key]],tbl_COA[Account_key],tbl_COA[SubClass2],"Not Found")</f>
        <v>Current Assets</v>
      </c>
      <c r="J8288" t="str">
        <f>_xlfn.XLOOKUP(tbl_GL[[#This Row],[Account_key]],tbl_COA[Account_key],tbl_COA[SubAccount],,0)</f>
        <v>Cash at Bank</v>
      </c>
      <c r="K8288">
        <f>YEAR(tbl_GL[[#This Row],[Date]])</f>
        <v>2018</v>
      </c>
    </row>
    <row r="8289" spans="1:11" hidden="1" x14ac:dyDescent="0.35">
      <c r="A8289">
        <v>245.2</v>
      </c>
      <c r="B8289" s="24">
        <v>43251</v>
      </c>
      <c r="C8289">
        <v>4</v>
      </c>
      <c r="D8289" s="13">
        <v>410</v>
      </c>
      <c r="E8289" s="13" t="s">
        <v>113</v>
      </c>
      <c r="F8289" s="17">
        <v>154</v>
      </c>
      <c r="G8289" t="str">
        <f>_xlfn.XLOOKUP(tbl_GL[[#This Row],[Account_key]],tbl_COA[Account_key],tbl_COA[Class],"Not Found")</f>
        <v>Non-operating</v>
      </c>
      <c r="H8289" t="str">
        <f>_xlfn.XLOOKUP(tbl_GL[[#This Row],[Account_key]],tbl_COA[Account_key],tbl_COA[SubClass],"Not Found")</f>
        <v>Interest Income</v>
      </c>
      <c r="I8289" t="str">
        <f>_xlfn.XLOOKUP(tbl_GL[[#This Row],[Account_key]],tbl_COA[Account_key],tbl_COA[SubClass2],"Not Found")</f>
        <v>Interest Income</v>
      </c>
      <c r="J8289" t="str">
        <f>_xlfn.XLOOKUP(tbl_GL[[#This Row],[Account_key]],tbl_COA[Account_key],tbl_COA[SubAccount],,0)</f>
        <v>Interest Income</v>
      </c>
      <c r="K8289">
        <f>YEAR(tbl_GL[[#This Row],[Date]])</f>
        <v>2018</v>
      </c>
    </row>
    <row r="8290" spans="1:11" hidden="1" x14ac:dyDescent="0.35">
      <c r="A8290">
        <v>246.1</v>
      </c>
      <c r="B8290" s="24">
        <v>43251</v>
      </c>
      <c r="C8290">
        <v>4</v>
      </c>
      <c r="D8290" s="13">
        <v>450</v>
      </c>
      <c r="E8290" s="23" t="s">
        <v>108</v>
      </c>
      <c r="F8290" s="17">
        <v>-176</v>
      </c>
      <c r="G8290" t="str">
        <f>_xlfn.XLOOKUP(tbl_GL[[#This Row],[Account_key]],tbl_COA[Account_key],tbl_COA[Class],"Not Found")</f>
        <v>Interest &amp; Tax</v>
      </c>
      <c r="H8290" t="str">
        <f>_xlfn.XLOOKUP(tbl_GL[[#This Row],[Account_key]],tbl_COA[Account_key],tbl_COA[SubClass],"Not Found")</f>
        <v>Taxation</v>
      </c>
      <c r="I8290" t="str">
        <f>_xlfn.XLOOKUP(tbl_GL[[#This Row],[Account_key]],tbl_COA[Account_key],tbl_COA[SubClass2],"Not Found")</f>
        <v>Taxation</v>
      </c>
      <c r="J8290" t="str">
        <f>_xlfn.XLOOKUP(tbl_GL[[#This Row],[Account_key]],tbl_COA[Account_key],tbl_COA[SubAccount],,0)</f>
        <v>Taxation</v>
      </c>
      <c r="K8290">
        <f>YEAR(tbl_GL[[#This Row],[Date]])</f>
        <v>2018</v>
      </c>
    </row>
    <row r="8291" spans="1:11" hidden="1" x14ac:dyDescent="0.35">
      <c r="A8291">
        <v>246.2</v>
      </c>
      <c r="B8291" s="24">
        <v>43251</v>
      </c>
      <c r="C8291">
        <v>4</v>
      </c>
      <c r="D8291" s="13">
        <v>122</v>
      </c>
      <c r="E8291" s="23" t="s">
        <v>108</v>
      </c>
      <c r="F8291" s="17">
        <v>176</v>
      </c>
      <c r="G8291" t="str">
        <f>_xlfn.XLOOKUP(tbl_GL[[#This Row],[Account_key]],tbl_COA[Account_key],tbl_COA[Class],"Not Found")</f>
        <v>Liabilities and Owners Equity</v>
      </c>
      <c r="H8291" t="str">
        <f>_xlfn.XLOOKUP(tbl_GL[[#This Row],[Account_key]],tbl_COA[Account_key],tbl_COA[SubClass],"Not Found")</f>
        <v>Liabilities</v>
      </c>
      <c r="I8291" t="str">
        <f>_xlfn.XLOOKUP(tbl_GL[[#This Row],[Account_key]],tbl_COA[Account_key],tbl_COA[SubClass2],"Not Found")</f>
        <v>Current Liabilities</v>
      </c>
      <c r="J8291" t="str">
        <f>_xlfn.XLOOKUP(tbl_GL[[#This Row],[Account_key]],tbl_COA[Account_key],tbl_COA[SubAccount],,0)</f>
        <v>Tax payable</v>
      </c>
      <c r="K8291">
        <f>YEAR(tbl_GL[[#This Row],[Date]])</f>
        <v>2018</v>
      </c>
    </row>
    <row r="8292" spans="1:11" hidden="1" x14ac:dyDescent="0.35">
      <c r="A8292">
        <v>247.1</v>
      </c>
      <c r="B8292" s="24">
        <v>43251</v>
      </c>
      <c r="C8292">
        <v>4</v>
      </c>
      <c r="D8292" s="13">
        <v>440</v>
      </c>
      <c r="E8292" s="13" t="s">
        <v>112</v>
      </c>
      <c r="F8292" s="17">
        <v>-180</v>
      </c>
      <c r="G8292" t="str">
        <f>_xlfn.XLOOKUP(tbl_GL[[#This Row],[Account_key]],tbl_COA[Account_key],tbl_COA[Class],"Not Found")</f>
        <v>Interest &amp; Tax</v>
      </c>
      <c r="H8292" t="str">
        <f>_xlfn.XLOOKUP(tbl_GL[[#This Row],[Account_key]],tbl_COA[Account_key],tbl_COA[SubClass],"Not Found")</f>
        <v>Interest Expense</v>
      </c>
      <c r="I8292" t="str">
        <f>_xlfn.XLOOKUP(tbl_GL[[#This Row],[Account_key]],tbl_COA[Account_key],tbl_COA[SubClass2],"Not Found")</f>
        <v>Interest Expense</v>
      </c>
      <c r="J8292" t="str">
        <f>_xlfn.XLOOKUP(tbl_GL[[#This Row],[Account_key]],tbl_COA[Account_key],tbl_COA[SubAccount],,0)</f>
        <v>Interest Expense</v>
      </c>
      <c r="K8292">
        <f>YEAR(tbl_GL[[#This Row],[Date]])</f>
        <v>2018</v>
      </c>
    </row>
    <row r="8293" spans="1:11" hidden="1" x14ac:dyDescent="0.35">
      <c r="A8293">
        <v>247.2</v>
      </c>
      <c r="B8293" s="24">
        <v>43251</v>
      </c>
      <c r="C8293">
        <v>4</v>
      </c>
      <c r="D8293" s="13">
        <v>121</v>
      </c>
      <c r="E8293" s="13" t="s">
        <v>112</v>
      </c>
      <c r="F8293" s="17">
        <v>180</v>
      </c>
      <c r="G8293" t="str">
        <f>_xlfn.XLOOKUP(tbl_GL[[#This Row],[Account_key]],tbl_COA[Account_key],tbl_COA[Class],"Not Found")</f>
        <v>Liabilities and Owners Equity</v>
      </c>
      <c r="H8293" t="str">
        <f>_xlfn.XLOOKUP(tbl_GL[[#This Row],[Account_key]],tbl_COA[Account_key],tbl_COA[SubClass],"Not Found")</f>
        <v>Liabilities</v>
      </c>
      <c r="I8293" t="str">
        <f>_xlfn.XLOOKUP(tbl_GL[[#This Row],[Account_key]],tbl_COA[Account_key],tbl_COA[SubClass2],"Not Found")</f>
        <v>Current Liabilities</v>
      </c>
      <c r="J8293" t="str">
        <f>_xlfn.XLOOKUP(tbl_GL[[#This Row],[Account_key]],tbl_COA[Account_key],tbl_COA[SubAccount],,0)</f>
        <v>Interest Payable</v>
      </c>
      <c r="K8293">
        <f>YEAR(tbl_GL[[#This Row],[Date]])</f>
        <v>2018</v>
      </c>
    </row>
    <row r="8294" spans="1:11" hidden="1" x14ac:dyDescent="0.35">
      <c r="A8294">
        <v>248.1</v>
      </c>
      <c r="B8294" s="24">
        <v>43251</v>
      </c>
      <c r="C8294">
        <v>4</v>
      </c>
      <c r="D8294" s="13">
        <v>400</v>
      </c>
      <c r="E8294" s="13" t="s">
        <v>104</v>
      </c>
      <c r="F8294" s="17">
        <v>-225</v>
      </c>
      <c r="G8294" t="str">
        <f>_xlfn.XLOOKUP(tbl_GL[[#This Row],[Account_key]],tbl_COA[Account_key],tbl_COA[Class],"Not Found")</f>
        <v>Operating account</v>
      </c>
      <c r="H8294" t="str">
        <f>_xlfn.XLOOKUP(tbl_GL[[#This Row],[Account_key]],tbl_COA[Account_key],tbl_COA[SubClass],"Not Found")</f>
        <v>Depreciation &amp; Amortization</v>
      </c>
      <c r="I8294" t="str">
        <f>_xlfn.XLOOKUP(tbl_GL[[#This Row],[Account_key]],tbl_COA[Account_key],tbl_COA[SubClass2],"Not Found")</f>
        <v>Amortization</v>
      </c>
      <c r="J8294" t="str">
        <f>_xlfn.XLOOKUP(tbl_GL[[#This Row],[Account_key]],tbl_COA[Account_key],tbl_COA[SubAccount],,0)</f>
        <v>Amortization of Intangible Assets</v>
      </c>
      <c r="K8294">
        <f>YEAR(tbl_GL[[#This Row],[Date]])</f>
        <v>2018</v>
      </c>
    </row>
    <row r="8295" spans="1:11" hidden="1" x14ac:dyDescent="0.35">
      <c r="A8295">
        <v>248.2</v>
      </c>
      <c r="B8295" s="24">
        <v>43251</v>
      </c>
      <c r="C8295">
        <v>4</v>
      </c>
      <c r="D8295" s="13">
        <v>100</v>
      </c>
      <c r="E8295" s="13" t="s">
        <v>104</v>
      </c>
      <c r="F8295" s="17">
        <v>-225</v>
      </c>
      <c r="G8295" t="str">
        <f>_xlfn.XLOOKUP(tbl_GL[[#This Row],[Account_key]],tbl_COA[Account_key],tbl_COA[Class],"Not Found")</f>
        <v>Assets</v>
      </c>
      <c r="H8295" t="str">
        <f>_xlfn.XLOOKUP(tbl_GL[[#This Row],[Account_key]],tbl_COA[Account_key],tbl_COA[SubClass],"Not Found")</f>
        <v>Assets</v>
      </c>
      <c r="I8295" t="str">
        <f>_xlfn.XLOOKUP(tbl_GL[[#This Row],[Account_key]],tbl_COA[Account_key],tbl_COA[SubClass2],"Not Found")</f>
        <v>Non-Current Assets</v>
      </c>
      <c r="J8295" t="str">
        <f>_xlfn.XLOOKUP(tbl_GL[[#This Row],[Account_key]],tbl_COA[Account_key],tbl_COA[SubAccount],,0)</f>
        <v>Patents and trademarks</v>
      </c>
      <c r="K8295">
        <f>YEAR(tbl_GL[[#This Row],[Date]])</f>
        <v>2018</v>
      </c>
    </row>
    <row r="8296" spans="1:11" hidden="1" x14ac:dyDescent="0.35">
      <c r="A8296">
        <v>249.1</v>
      </c>
      <c r="B8296" s="24">
        <v>43251</v>
      </c>
      <c r="C8296">
        <v>4</v>
      </c>
      <c r="D8296" s="13">
        <v>350</v>
      </c>
      <c r="E8296" s="13" t="s">
        <v>97</v>
      </c>
      <c r="F8296" s="17">
        <v>-1610</v>
      </c>
      <c r="G8296" t="str">
        <f>_xlfn.XLOOKUP(tbl_GL[[#This Row],[Account_key]],tbl_COA[Account_key],tbl_COA[Class],"Not Found")</f>
        <v>Operating account</v>
      </c>
      <c r="H8296" t="str">
        <f>_xlfn.XLOOKUP(tbl_GL[[#This Row],[Account_key]],tbl_COA[Account_key],tbl_COA[SubClass],"Not Found")</f>
        <v>Operating Expenses</v>
      </c>
      <c r="I8296" t="str">
        <f>_xlfn.XLOOKUP(tbl_GL[[#This Row],[Account_key]],tbl_COA[Account_key],tbl_COA[SubClass2],"Not Found")</f>
        <v>Administration</v>
      </c>
      <c r="J8296" t="str">
        <f>_xlfn.XLOOKUP(tbl_GL[[#This Row],[Account_key]],tbl_COA[Account_key],tbl_COA[SubAccount],,0)</f>
        <v>Other Expenses</v>
      </c>
      <c r="K8296">
        <f>YEAR(tbl_GL[[#This Row],[Date]])</f>
        <v>2018</v>
      </c>
    </row>
    <row r="8297" spans="1:11" hidden="1" x14ac:dyDescent="0.35">
      <c r="A8297">
        <v>249.2</v>
      </c>
      <c r="B8297" s="24">
        <v>43251</v>
      </c>
      <c r="C8297">
        <v>4</v>
      </c>
      <c r="D8297" s="13">
        <v>120</v>
      </c>
      <c r="E8297" s="13" t="s">
        <v>97</v>
      </c>
      <c r="F8297" s="17">
        <v>1610</v>
      </c>
      <c r="G8297" t="str">
        <f>_xlfn.XLOOKUP(tbl_GL[[#This Row],[Account_key]],tbl_COA[Account_key],tbl_COA[Class],"Not Found")</f>
        <v>Liabilities and Owners Equity</v>
      </c>
      <c r="H8297" t="str">
        <f>_xlfn.XLOOKUP(tbl_GL[[#This Row],[Account_key]],tbl_COA[Account_key],tbl_COA[SubClass],"Not Found")</f>
        <v>Liabilities</v>
      </c>
      <c r="I8297" t="str">
        <f>_xlfn.XLOOKUP(tbl_GL[[#This Row],[Account_key]],tbl_COA[Account_key],tbl_COA[SubClass2],"Not Found")</f>
        <v>Current Liabilities</v>
      </c>
      <c r="J8297" t="str">
        <f>_xlfn.XLOOKUP(tbl_GL[[#This Row],[Account_key]],tbl_COA[Account_key],tbl_COA[SubAccount],,0)</f>
        <v>Accrued Expenses</v>
      </c>
      <c r="K8297">
        <f>YEAR(tbl_GL[[#This Row],[Date]])</f>
        <v>2018</v>
      </c>
    </row>
    <row r="8298" spans="1:11" hidden="1" x14ac:dyDescent="0.35">
      <c r="A8298">
        <v>251.1</v>
      </c>
      <c r="B8298" s="24">
        <v>43251</v>
      </c>
      <c r="C8298">
        <v>4</v>
      </c>
      <c r="D8298" s="13">
        <v>240</v>
      </c>
      <c r="E8298" s="13" t="s">
        <v>56</v>
      </c>
      <c r="F8298" s="17">
        <v>-2250</v>
      </c>
      <c r="G8298" t="str">
        <f>_xlfn.XLOOKUP(tbl_GL[[#This Row],[Account_key]],tbl_COA[Account_key],tbl_COA[Class],"Not Found")</f>
        <v>Operating account</v>
      </c>
      <c r="H8298" t="str">
        <f>_xlfn.XLOOKUP(tbl_GL[[#This Row],[Account_key]],tbl_COA[Account_key],tbl_COA[SubClass],"Not Found")</f>
        <v>Operating Expenses</v>
      </c>
      <c r="I8298" t="str">
        <f>_xlfn.XLOOKUP(tbl_GL[[#This Row],[Account_key]],tbl_COA[Account_key],tbl_COA[SubClass2],"Not Found")</f>
        <v>Sales &amp; Distribution</v>
      </c>
      <c r="J8298" t="str">
        <f>_xlfn.XLOOKUP(tbl_GL[[#This Row],[Account_key]],tbl_COA[Account_key],tbl_COA[SubAccount],,0)</f>
        <v>Salaries</v>
      </c>
      <c r="K8298">
        <f>YEAR(tbl_GL[[#This Row],[Date]])</f>
        <v>2018</v>
      </c>
    </row>
    <row r="8299" spans="1:11" hidden="1" x14ac:dyDescent="0.35">
      <c r="A8299">
        <v>251.2</v>
      </c>
      <c r="B8299" s="24">
        <v>43251</v>
      </c>
      <c r="C8299">
        <v>4</v>
      </c>
      <c r="D8299" s="13">
        <v>10</v>
      </c>
      <c r="E8299" s="13" t="s">
        <v>56</v>
      </c>
      <c r="F8299" s="17">
        <v>-2250</v>
      </c>
      <c r="G8299" t="str">
        <f>_xlfn.XLOOKUP(tbl_GL[[#This Row],[Account_key]],tbl_COA[Account_key],tbl_COA[Class],"Not Found")</f>
        <v>Assets</v>
      </c>
      <c r="H8299" t="str">
        <f>_xlfn.XLOOKUP(tbl_GL[[#This Row],[Account_key]],tbl_COA[Account_key],tbl_COA[SubClass],"Not Found")</f>
        <v>Assets</v>
      </c>
      <c r="I8299" t="str">
        <f>_xlfn.XLOOKUP(tbl_GL[[#This Row],[Account_key]],tbl_COA[Account_key],tbl_COA[SubClass2],"Not Found")</f>
        <v>Current Assets</v>
      </c>
      <c r="J8299" t="str">
        <f>_xlfn.XLOOKUP(tbl_GL[[#This Row],[Account_key]],tbl_COA[Account_key],tbl_COA[SubAccount],,0)</f>
        <v>Cash at Bank</v>
      </c>
      <c r="K8299">
        <f>YEAR(tbl_GL[[#This Row],[Date]])</f>
        <v>2018</v>
      </c>
    </row>
    <row r="8300" spans="1:11" hidden="1" x14ac:dyDescent="0.35">
      <c r="A8300">
        <v>252.1</v>
      </c>
      <c r="B8300" s="24">
        <v>43251</v>
      </c>
      <c r="C8300">
        <v>4</v>
      </c>
      <c r="D8300" s="13">
        <v>380</v>
      </c>
      <c r="E8300" s="13" t="s">
        <v>101</v>
      </c>
      <c r="F8300" s="17">
        <v>-4500</v>
      </c>
      <c r="G8300" t="str">
        <f>_xlfn.XLOOKUP(tbl_GL[[#This Row],[Account_key]],tbl_COA[Account_key],tbl_COA[Class],"Not Found")</f>
        <v>Operating account</v>
      </c>
      <c r="H8300" t="str">
        <f>_xlfn.XLOOKUP(tbl_GL[[#This Row],[Account_key]],tbl_COA[Account_key],tbl_COA[SubClass],"Not Found")</f>
        <v>Depreciation &amp; Amortization</v>
      </c>
      <c r="I8300" t="str">
        <f>_xlfn.XLOOKUP(tbl_GL[[#This Row],[Account_key]],tbl_COA[Account_key],tbl_COA[SubClass2],"Not Found")</f>
        <v>Depreciation</v>
      </c>
      <c r="J8300" t="str">
        <f>_xlfn.XLOOKUP(tbl_GL[[#This Row],[Account_key]],tbl_COA[Account_key],tbl_COA[SubAccount],,0)</f>
        <v>Equipment</v>
      </c>
      <c r="K8300">
        <f>YEAR(tbl_GL[[#This Row],[Date]])</f>
        <v>2018</v>
      </c>
    </row>
    <row r="8301" spans="1:11" hidden="1" x14ac:dyDescent="0.35">
      <c r="A8301">
        <v>252.2</v>
      </c>
      <c r="B8301" s="24">
        <v>43251</v>
      </c>
      <c r="C8301">
        <v>4</v>
      </c>
      <c r="D8301" s="13">
        <v>90</v>
      </c>
      <c r="E8301" s="13" t="s">
        <v>101</v>
      </c>
      <c r="F8301" s="17">
        <v>-4500</v>
      </c>
      <c r="G8301" t="str">
        <f>_xlfn.XLOOKUP(tbl_GL[[#This Row],[Account_key]],tbl_COA[Account_key],tbl_COA[Class],"Not Found")</f>
        <v>Assets</v>
      </c>
      <c r="H8301" t="str">
        <f>_xlfn.XLOOKUP(tbl_GL[[#This Row],[Account_key]],tbl_COA[Account_key],tbl_COA[SubClass],"Not Found")</f>
        <v>Assets</v>
      </c>
      <c r="I8301" t="str">
        <f>_xlfn.XLOOKUP(tbl_GL[[#This Row],[Account_key]],tbl_COA[Account_key],tbl_COA[SubClass2],"Not Found")</f>
        <v>Non-Current Assets</v>
      </c>
      <c r="J8301" t="str">
        <f>_xlfn.XLOOKUP(tbl_GL[[#This Row],[Account_key]],tbl_COA[Account_key],tbl_COA[SubAccount],,0)</f>
        <v>Office Furniture &amp; Equipment</v>
      </c>
      <c r="K8301">
        <f>YEAR(tbl_GL[[#This Row],[Date]])</f>
        <v>2018</v>
      </c>
    </row>
    <row r="8302" spans="1:11" hidden="1" x14ac:dyDescent="0.35">
      <c r="A8302">
        <v>253.1</v>
      </c>
      <c r="B8302" s="24">
        <v>43252</v>
      </c>
      <c r="C8302">
        <v>4</v>
      </c>
      <c r="D8302" s="13">
        <v>10</v>
      </c>
      <c r="E8302" s="13" t="s">
        <v>98</v>
      </c>
      <c r="F8302" s="17">
        <v>-945</v>
      </c>
      <c r="G8302" t="str">
        <f>_xlfn.XLOOKUP(tbl_GL[[#This Row],[Account_key]],tbl_COA[Account_key],tbl_COA[Class],"Not Found")</f>
        <v>Assets</v>
      </c>
      <c r="H8302" t="str">
        <f>_xlfn.XLOOKUP(tbl_GL[[#This Row],[Account_key]],tbl_COA[Account_key],tbl_COA[SubClass],"Not Found")</f>
        <v>Assets</v>
      </c>
      <c r="I8302" t="str">
        <f>_xlfn.XLOOKUP(tbl_GL[[#This Row],[Account_key]],tbl_COA[Account_key],tbl_COA[SubClass2],"Not Found")</f>
        <v>Current Assets</v>
      </c>
      <c r="J8302" t="str">
        <f>_xlfn.XLOOKUP(tbl_GL[[#This Row],[Account_key]],tbl_COA[Account_key],tbl_COA[SubAccount],,0)</f>
        <v>Cash at Bank</v>
      </c>
      <c r="K8302">
        <f>YEAR(tbl_GL[[#This Row],[Date]])</f>
        <v>2018</v>
      </c>
    </row>
    <row r="8303" spans="1:11" hidden="1" x14ac:dyDescent="0.35">
      <c r="A8303">
        <v>253.2</v>
      </c>
      <c r="B8303" s="24">
        <v>43252</v>
      </c>
      <c r="C8303">
        <v>4</v>
      </c>
      <c r="D8303" s="13">
        <v>120</v>
      </c>
      <c r="E8303" s="13" t="s">
        <v>98</v>
      </c>
      <c r="F8303" s="17">
        <v>-945</v>
      </c>
      <c r="G8303" t="str">
        <f>_xlfn.XLOOKUP(tbl_GL[[#This Row],[Account_key]],tbl_COA[Account_key],tbl_COA[Class],"Not Found")</f>
        <v>Liabilities and Owners Equity</v>
      </c>
      <c r="H8303" t="str">
        <f>_xlfn.XLOOKUP(tbl_GL[[#This Row],[Account_key]],tbl_COA[Account_key],tbl_COA[SubClass],"Not Found")</f>
        <v>Liabilities</v>
      </c>
      <c r="I8303" t="str">
        <f>_xlfn.XLOOKUP(tbl_GL[[#This Row],[Account_key]],tbl_COA[Account_key],tbl_COA[SubClass2],"Not Found")</f>
        <v>Current Liabilities</v>
      </c>
      <c r="J8303" t="str">
        <f>_xlfn.XLOOKUP(tbl_GL[[#This Row],[Account_key]],tbl_COA[Account_key],tbl_COA[SubAccount],,0)</f>
        <v>Accrued Expenses</v>
      </c>
      <c r="K8303">
        <f>YEAR(tbl_GL[[#This Row],[Date]])</f>
        <v>2018</v>
      </c>
    </row>
    <row r="8304" spans="1:11" hidden="1" x14ac:dyDescent="0.35">
      <c r="A8304">
        <v>254.1</v>
      </c>
      <c r="B8304" s="24">
        <v>43252</v>
      </c>
      <c r="C8304">
        <v>4</v>
      </c>
      <c r="D8304" s="13">
        <v>60</v>
      </c>
      <c r="E8304" s="13" t="s">
        <v>84</v>
      </c>
      <c r="F8304" s="17">
        <v>12667</v>
      </c>
      <c r="G8304" t="str">
        <f>_xlfn.XLOOKUP(tbl_GL[[#This Row],[Account_key]],tbl_COA[Account_key],tbl_COA[Class],"Not Found")</f>
        <v>Assets</v>
      </c>
      <c r="H8304" t="str">
        <f>_xlfn.XLOOKUP(tbl_GL[[#This Row],[Account_key]],tbl_COA[Account_key],tbl_COA[SubClass],"Not Found")</f>
        <v>Assets</v>
      </c>
      <c r="I8304" t="str">
        <f>_xlfn.XLOOKUP(tbl_GL[[#This Row],[Account_key]],tbl_COA[Account_key],tbl_COA[SubClass2],"Not Found")</f>
        <v>Current Assets</v>
      </c>
      <c r="J8304" t="str">
        <f>_xlfn.XLOOKUP(tbl_GL[[#This Row],[Account_key]],tbl_COA[Account_key],tbl_COA[SubAccount],,0)</f>
        <v>Inventory</v>
      </c>
      <c r="K8304">
        <f>YEAR(tbl_GL[[#This Row],[Date]])</f>
        <v>2018</v>
      </c>
    </row>
    <row r="8305" spans="1:11" hidden="1" x14ac:dyDescent="0.35">
      <c r="A8305">
        <v>254.2</v>
      </c>
      <c r="B8305" s="24">
        <v>43252</v>
      </c>
      <c r="C8305">
        <v>4</v>
      </c>
      <c r="D8305" s="13">
        <v>110</v>
      </c>
      <c r="E8305" s="13" t="s">
        <v>84</v>
      </c>
      <c r="F8305" s="17">
        <v>12667</v>
      </c>
      <c r="G8305" t="str">
        <f>_xlfn.XLOOKUP(tbl_GL[[#This Row],[Account_key]],tbl_COA[Account_key],tbl_COA[Class],"Not Found")</f>
        <v>Liabilities and Owners Equity</v>
      </c>
      <c r="H8305" t="str">
        <f>_xlfn.XLOOKUP(tbl_GL[[#This Row],[Account_key]],tbl_COA[Account_key],tbl_COA[SubClass],"Not Found")</f>
        <v>Liabilities</v>
      </c>
      <c r="I8305" t="str">
        <f>_xlfn.XLOOKUP(tbl_GL[[#This Row],[Account_key]],tbl_COA[Account_key],tbl_COA[SubClass2],"Not Found")</f>
        <v>Current Liabilities</v>
      </c>
      <c r="J8305" t="str">
        <f>_xlfn.XLOOKUP(tbl_GL[[#This Row],[Account_key]],tbl_COA[Account_key],tbl_COA[SubAccount],,0)</f>
        <v>Trade Payables</v>
      </c>
      <c r="K8305">
        <f>YEAR(tbl_GL[[#This Row],[Date]])</f>
        <v>2018</v>
      </c>
    </row>
    <row r="8306" spans="1:11" hidden="1" x14ac:dyDescent="0.35">
      <c r="A8306">
        <v>255.1</v>
      </c>
      <c r="B8306" s="24">
        <v>43253</v>
      </c>
      <c r="C8306">
        <v>4</v>
      </c>
      <c r="D8306" s="13">
        <v>230</v>
      </c>
      <c r="E8306" s="13" t="s">
        <v>4</v>
      </c>
      <c r="F8306" s="17">
        <v>-512</v>
      </c>
      <c r="G8306" t="str">
        <f>_xlfn.XLOOKUP(tbl_GL[[#This Row],[Account_key]],tbl_COA[Account_key],tbl_COA[Class],"Not Found")</f>
        <v>Trading account</v>
      </c>
      <c r="H8306" t="str">
        <f>_xlfn.XLOOKUP(tbl_GL[[#This Row],[Account_key]],tbl_COA[Account_key],tbl_COA[SubClass],"Not Found")</f>
        <v>Cost of Sales</v>
      </c>
      <c r="I8306" t="str">
        <f>_xlfn.XLOOKUP(tbl_GL[[#This Row],[Account_key]],tbl_COA[Account_key],tbl_COA[SubClass2],"Not Found")</f>
        <v>Cost of Sales</v>
      </c>
      <c r="J8306" t="str">
        <f>_xlfn.XLOOKUP(tbl_GL[[#This Row],[Account_key]],tbl_COA[Account_key],tbl_COA[SubAccount],,0)</f>
        <v>Cost of Sales</v>
      </c>
      <c r="K8306">
        <f>YEAR(tbl_GL[[#This Row],[Date]])</f>
        <v>2018</v>
      </c>
    </row>
    <row r="8307" spans="1:11" hidden="1" x14ac:dyDescent="0.35">
      <c r="A8307">
        <v>255.2</v>
      </c>
      <c r="B8307" s="24">
        <v>43253</v>
      </c>
      <c r="C8307">
        <v>4</v>
      </c>
      <c r="D8307" s="13">
        <v>60</v>
      </c>
      <c r="E8307" s="13" t="s">
        <v>4</v>
      </c>
      <c r="F8307" s="17">
        <v>-512</v>
      </c>
      <c r="G8307" t="str">
        <f>_xlfn.XLOOKUP(tbl_GL[[#This Row],[Account_key]],tbl_COA[Account_key],tbl_COA[Class],"Not Found")</f>
        <v>Assets</v>
      </c>
      <c r="H8307" t="str">
        <f>_xlfn.XLOOKUP(tbl_GL[[#This Row],[Account_key]],tbl_COA[Account_key],tbl_COA[SubClass],"Not Found")</f>
        <v>Assets</v>
      </c>
      <c r="I8307" t="str">
        <f>_xlfn.XLOOKUP(tbl_GL[[#This Row],[Account_key]],tbl_COA[Account_key],tbl_COA[SubClass2],"Not Found")</f>
        <v>Current Assets</v>
      </c>
      <c r="J8307" t="str">
        <f>_xlfn.XLOOKUP(tbl_GL[[#This Row],[Account_key]],tbl_COA[Account_key],tbl_COA[SubAccount],,0)</f>
        <v>Inventory</v>
      </c>
      <c r="K8307">
        <f>YEAR(tbl_GL[[#This Row],[Date]])</f>
        <v>2018</v>
      </c>
    </row>
    <row r="8308" spans="1:11" hidden="1" x14ac:dyDescent="0.35">
      <c r="A8308">
        <v>256.10000000000002</v>
      </c>
      <c r="B8308" s="24">
        <v>43253</v>
      </c>
      <c r="C8308">
        <v>4</v>
      </c>
      <c r="D8308" s="13">
        <v>210</v>
      </c>
      <c r="E8308" s="13" t="s">
        <v>8</v>
      </c>
      <c r="F8308" s="17">
        <v>1347</v>
      </c>
      <c r="G8308" t="str">
        <f>_xlfn.XLOOKUP(tbl_GL[[#This Row],[Account_key]],tbl_COA[Account_key],tbl_COA[Class],"Not Found")</f>
        <v>Trading account</v>
      </c>
      <c r="H8308" t="str">
        <f>_xlfn.XLOOKUP(tbl_GL[[#This Row],[Account_key]],tbl_COA[Account_key],tbl_COA[SubClass],"Not Found")</f>
        <v>Sales</v>
      </c>
      <c r="I8308" t="str">
        <f>_xlfn.XLOOKUP(tbl_GL[[#This Row],[Account_key]],tbl_COA[Account_key],tbl_COA[SubClass2],"Not Found")</f>
        <v>Sales</v>
      </c>
      <c r="J8308" t="str">
        <f>_xlfn.XLOOKUP(tbl_GL[[#This Row],[Account_key]],tbl_COA[Account_key],tbl_COA[SubAccount],,0)</f>
        <v>Sales</v>
      </c>
      <c r="K8308">
        <f>YEAR(tbl_GL[[#This Row],[Date]])</f>
        <v>2018</v>
      </c>
    </row>
    <row r="8309" spans="1:11" hidden="1" x14ac:dyDescent="0.35">
      <c r="A8309">
        <v>256.2</v>
      </c>
      <c r="B8309" s="24">
        <v>43253</v>
      </c>
      <c r="C8309">
        <v>4</v>
      </c>
      <c r="D8309" s="13">
        <v>30</v>
      </c>
      <c r="E8309" s="13" t="s">
        <v>8</v>
      </c>
      <c r="F8309" s="17">
        <v>1347</v>
      </c>
      <c r="G8309" t="str">
        <f>_xlfn.XLOOKUP(tbl_GL[[#This Row],[Account_key]],tbl_COA[Account_key],tbl_COA[Class],"Not Found")</f>
        <v>Assets</v>
      </c>
      <c r="H8309" t="str">
        <f>_xlfn.XLOOKUP(tbl_GL[[#This Row],[Account_key]],tbl_COA[Account_key],tbl_COA[SubClass],"Not Found")</f>
        <v>Assets</v>
      </c>
      <c r="I8309" t="str">
        <f>_xlfn.XLOOKUP(tbl_GL[[#This Row],[Account_key]],tbl_COA[Account_key],tbl_COA[SubClass2],"Not Found")</f>
        <v>Current Assets</v>
      </c>
      <c r="J8309" t="str">
        <f>_xlfn.XLOOKUP(tbl_GL[[#This Row],[Account_key]],tbl_COA[Account_key],tbl_COA[SubAccount],,0)</f>
        <v>Trade Receivables</v>
      </c>
      <c r="K8309">
        <f>YEAR(tbl_GL[[#This Row],[Date]])</f>
        <v>2018</v>
      </c>
    </row>
    <row r="8310" spans="1:11" hidden="1" x14ac:dyDescent="0.35">
      <c r="A8310">
        <v>257.10000000000002</v>
      </c>
      <c r="B8310" s="24">
        <v>43255</v>
      </c>
      <c r="C8310">
        <v>4</v>
      </c>
      <c r="D8310" s="13">
        <v>230</v>
      </c>
      <c r="E8310" s="13" t="s">
        <v>4</v>
      </c>
      <c r="F8310" s="17">
        <v>-742</v>
      </c>
      <c r="G8310" t="str">
        <f>_xlfn.XLOOKUP(tbl_GL[[#This Row],[Account_key]],tbl_COA[Account_key],tbl_COA[Class],"Not Found")</f>
        <v>Trading account</v>
      </c>
      <c r="H8310" t="str">
        <f>_xlfn.XLOOKUP(tbl_GL[[#This Row],[Account_key]],tbl_COA[Account_key],tbl_COA[SubClass],"Not Found")</f>
        <v>Cost of Sales</v>
      </c>
      <c r="I8310" t="str">
        <f>_xlfn.XLOOKUP(tbl_GL[[#This Row],[Account_key]],tbl_COA[Account_key],tbl_COA[SubClass2],"Not Found")</f>
        <v>Cost of Sales</v>
      </c>
      <c r="J8310" t="str">
        <f>_xlfn.XLOOKUP(tbl_GL[[#This Row],[Account_key]],tbl_COA[Account_key],tbl_COA[SubAccount],,0)</f>
        <v>Cost of Sales</v>
      </c>
      <c r="K8310">
        <f>YEAR(tbl_GL[[#This Row],[Date]])</f>
        <v>2018</v>
      </c>
    </row>
    <row r="8311" spans="1:11" hidden="1" x14ac:dyDescent="0.35">
      <c r="A8311">
        <v>257.2</v>
      </c>
      <c r="B8311" s="24">
        <v>43255</v>
      </c>
      <c r="C8311">
        <v>4</v>
      </c>
      <c r="D8311" s="13">
        <v>60</v>
      </c>
      <c r="E8311" s="13" t="s">
        <v>4</v>
      </c>
      <c r="F8311" s="17">
        <v>-742</v>
      </c>
      <c r="G8311" t="str">
        <f>_xlfn.XLOOKUP(tbl_GL[[#This Row],[Account_key]],tbl_COA[Account_key],tbl_COA[Class],"Not Found")</f>
        <v>Assets</v>
      </c>
      <c r="H8311" t="str">
        <f>_xlfn.XLOOKUP(tbl_GL[[#This Row],[Account_key]],tbl_COA[Account_key],tbl_COA[SubClass],"Not Found")</f>
        <v>Assets</v>
      </c>
      <c r="I8311" t="str">
        <f>_xlfn.XLOOKUP(tbl_GL[[#This Row],[Account_key]],tbl_COA[Account_key],tbl_COA[SubClass2],"Not Found")</f>
        <v>Current Assets</v>
      </c>
      <c r="J8311" t="str">
        <f>_xlfn.XLOOKUP(tbl_GL[[#This Row],[Account_key]],tbl_COA[Account_key],tbl_COA[SubAccount],,0)</f>
        <v>Inventory</v>
      </c>
      <c r="K8311">
        <f>YEAR(tbl_GL[[#This Row],[Date]])</f>
        <v>2018</v>
      </c>
    </row>
    <row r="8312" spans="1:11" hidden="1" x14ac:dyDescent="0.35">
      <c r="A8312">
        <v>258.10000000000002</v>
      </c>
      <c r="B8312" s="24">
        <v>43255</v>
      </c>
      <c r="C8312">
        <v>4</v>
      </c>
      <c r="D8312" s="13">
        <v>210</v>
      </c>
      <c r="E8312" s="13" t="s">
        <v>7</v>
      </c>
      <c r="F8312" s="17">
        <v>1824</v>
      </c>
      <c r="G8312" t="str">
        <f>_xlfn.XLOOKUP(tbl_GL[[#This Row],[Account_key]],tbl_COA[Account_key],tbl_COA[Class],"Not Found")</f>
        <v>Trading account</v>
      </c>
      <c r="H8312" t="str">
        <f>_xlfn.XLOOKUP(tbl_GL[[#This Row],[Account_key]],tbl_COA[Account_key],tbl_COA[SubClass],"Not Found")</f>
        <v>Sales</v>
      </c>
      <c r="I8312" t="str">
        <f>_xlfn.XLOOKUP(tbl_GL[[#This Row],[Account_key]],tbl_COA[Account_key],tbl_COA[SubClass2],"Not Found")</f>
        <v>Sales</v>
      </c>
      <c r="J8312" t="str">
        <f>_xlfn.XLOOKUP(tbl_GL[[#This Row],[Account_key]],tbl_COA[Account_key],tbl_COA[SubAccount],,0)</f>
        <v>Sales</v>
      </c>
      <c r="K8312">
        <f>YEAR(tbl_GL[[#This Row],[Date]])</f>
        <v>2018</v>
      </c>
    </row>
    <row r="8313" spans="1:11" hidden="1" x14ac:dyDescent="0.35">
      <c r="A8313">
        <v>258.2</v>
      </c>
      <c r="B8313" s="24">
        <v>43255</v>
      </c>
      <c r="C8313">
        <v>4</v>
      </c>
      <c r="D8313" s="13">
        <v>10</v>
      </c>
      <c r="E8313" s="13" t="s">
        <v>7</v>
      </c>
      <c r="F8313" s="17">
        <v>1824</v>
      </c>
      <c r="G8313" t="str">
        <f>_xlfn.XLOOKUP(tbl_GL[[#This Row],[Account_key]],tbl_COA[Account_key],tbl_COA[Class],"Not Found")</f>
        <v>Assets</v>
      </c>
      <c r="H8313" t="str">
        <f>_xlfn.XLOOKUP(tbl_GL[[#This Row],[Account_key]],tbl_COA[Account_key],tbl_COA[SubClass],"Not Found")</f>
        <v>Assets</v>
      </c>
      <c r="I8313" t="str">
        <f>_xlfn.XLOOKUP(tbl_GL[[#This Row],[Account_key]],tbl_COA[Account_key],tbl_COA[SubClass2],"Not Found")</f>
        <v>Current Assets</v>
      </c>
      <c r="J8313" t="str">
        <f>_xlfn.XLOOKUP(tbl_GL[[#This Row],[Account_key]],tbl_COA[Account_key],tbl_COA[SubAccount],,0)</f>
        <v>Cash at Bank</v>
      </c>
      <c r="K8313">
        <f>YEAR(tbl_GL[[#This Row],[Date]])</f>
        <v>2018</v>
      </c>
    </row>
    <row r="8314" spans="1:11" hidden="1" x14ac:dyDescent="0.35">
      <c r="A8314">
        <v>259.10000000000002</v>
      </c>
      <c r="B8314" s="24">
        <v>43255</v>
      </c>
      <c r="C8314">
        <v>4</v>
      </c>
      <c r="D8314" s="13">
        <v>230</v>
      </c>
      <c r="E8314" s="13" t="s">
        <v>4</v>
      </c>
      <c r="F8314" s="17">
        <v>-2971</v>
      </c>
      <c r="G8314" t="str">
        <f>_xlfn.XLOOKUP(tbl_GL[[#This Row],[Account_key]],tbl_COA[Account_key],tbl_COA[Class],"Not Found")</f>
        <v>Trading account</v>
      </c>
      <c r="H8314" t="str">
        <f>_xlfn.XLOOKUP(tbl_GL[[#This Row],[Account_key]],tbl_COA[Account_key],tbl_COA[SubClass],"Not Found")</f>
        <v>Cost of Sales</v>
      </c>
      <c r="I8314" t="str">
        <f>_xlfn.XLOOKUP(tbl_GL[[#This Row],[Account_key]],tbl_COA[Account_key],tbl_COA[SubClass2],"Not Found")</f>
        <v>Cost of Sales</v>
      </c>
      <c r="J8314" t="str">
        <f>_xlfn.XLOOKUP(tbl_GL[[#This Row],[Account_key]],tbl_COA[Account_key],tbl_COA[SubAccount],,0)</f>
        <v>Cost of Sales</v>
      </c>
      <c r="K8314">
        <f>YEAR(tbl_GL[[#This Row],[Date]])</f>
        <v>2018</v>
      </c>
    </row>
    <row r="8315" spans="1:11" hidden="1" x14ac:dyDescent="0.35">
      <c r="A8315">
        <v>259.2</v>
      </c>
      <c r="B8315" s="24">
        <v>43255</v>
      </c>
      <c r="C8315">
        <v>4</v>
      </c>
      <c r="D8315" s="13">
        <v>60</v>
      </c>
      <c r="E8315" s="13" t="s">
        <v>4</v>
      </c>
      <c r="F8315" s="17">
        <v>-2971</v>
      </c>
      <c r="G8315" t="str">
        <f>_xlfn.XLOOKUP(tbl_GL[[#This Row],[Account_key]],tbl_COA[Account_key],tbl_COA[Class],"Not Found")</f>
        <v>Assets</v>
      </c>
      <c r="H8315" t="str">
        <f>_xlfn.XLOOKUP(tbl_GL[[#This Row],[Account_key]],tbl_COA[Account_key],tbl_COA[SubClass],"Not Found")</f>
        <v>Assets</v>
      </c>
      <c r="I8315" t="str">
        <f>_xlfn.XLOOKUP(tbl_GL[[#This Row],[Account_key]],tbl_COA[Account_key],tbl_COA[SubClass2],"Not Found")</f>
        <v>Current Assets</v>
      </c>
      <c r="J8315" t="str">
        <f>_xlfn.XLOOKUP(tbl_GL[[#This Row],[Account_key]],tbl_COA[Account_key],tbl_COA[SubAccount],,0)</f>
        <v>Inventory</v>
      </c>
      <c r="K8315">
        <f>YEAR(tbl_GL[[#This Row],[Date]])</f>
        <v>2018</v>
      </c>
    </row>
    <row r="8316" spans="1:11" hidden="1" x14ac:dyDescent="0.35">
      <c r="A8316">
        <v>260.10000000000002</v>
      </c>
      <c r="B8316" s="24">
        <v>43255</v>
      </c>
      <c r="C8316">
        <v>4</v>
      </c>
      <c r="D8316" s="13">
        <v>210</v>
      </c>
      <c r="E8316" s="13" t="s">
        <v>8</v>
      </c>
      <c r="F8316" s="17">
        <v>7819</v>
      </c>
      <c r="G8316" t="str">
        <f>_xlfn.XLOOKUP(tbl_GL[[#This Row],[Account_key]],tbl_COA[Account_key],tbl_COA[Class],"Not Found")</f>
        <v>Trading account</v>
      </c>
      <c r="H8316" t="str">
        <f>_xlfn.XLOOKUP(tbl_GL[[#This Row],[Account_key]],tbl_COA[Account_key],tbl_COA[SubClass],"Not Found")</f>
        <v>Sales</v>
      </c>
      <c r="I8316" t="str">
        <f>_xlfn.XLOOKUP(tbl_GL[[#This Row],[Account_key]],tbl_COA[Account_key],tbl_COA[SubClass2],"Not Found")</f>
        <v>Sales</v>
      </c>
      <c r="J8316" t="str">
        <f>_xlfn.XLOOKUP(tbl_GL[[#This Row],[Account_key]],tbl_COA[Account_key],tbl_COA[SubAccount],,0)</f>
        <v>Sales</v>
      </c>
      <c r="K8316">
        <f>YEAR(tbl_GL[[#This Row],[Date]])</f>
        <v>2018</v>
      </c>
    </row>
    <row r="8317" spans="1:11" hidden="1" x14ac:dyDescent="0.35">
      <c r="A8317">
        <v>260.2</v>
      </c>
      <c r="B8317" s="24">
        <v>43255</v>
      </c>
      <c r="C8317">
        <v>4</v>
      </c>
      <c r="D8317" s="13">
        <v>30</v>
      </c>
      <c r="E8317" s="13" t="s">
        <v>8</v>
      </c>
      <c r="F8317" s="17">
        <v>7819</v>
      </c>
      <c r="G8317" t="str">
        <f>_xlfn.XLOOKUP(tbl_GL[[#This Row],[Account_key]],tbl_COA[Account_key],tbl_COA[Class],"Not Found")</f>
        <v>Assets</v>
      </c>
      <c r="H8317" t="str">
        <f>_xlfn.XLOOKUP(tbl_GL[[#This Row],[Account_key]],tbl_COA[Account_key],tbl_COA[SubClass],"Not Found")</f>
        <v>Assets</v>
      </c>
      <c r="I8317" t="str">
        <f>_xlfn.XLOOKUP(tbl_GL[[#This Row],[Account_key]],tbl_COA[Account_key],tbl_COA[SubClass2],"Not Found")</f>
        <v>Current Assets</v>
      </c>
      <c r="J8317" t="str">
        <f>_xlfn.XLOOKUP(tbl_GL[[#This Row],[Account_key]],tbl_COA[Account_key],tbl_COA[SubAccount],,0)</f>
        <v>Trade Receivables</v>
      </c>
      <c r="K8317">
        <f>YEAR(tbl_GL[[#This Row],[Date]])</f>
        <v>2018</v>
      </c>
    </row>
    <row r="8318" spans="1:11" hidden="1" x14ac:dyDescent="0.35">
      <c r="A8318">
        <v>261.10000000000002</v>
      </c>
      <c r="B8318" s="24">
        <v>43255</v>
      </c>
      <c r="C8318">
        <v>4</v>
      </c>
      <c r="D8318" s="13">
        <v>30</v>
      </c>
      <c r="E8318" s="13" t="s">
        <v>80</v>
      </c>
      <c r="F8318" s="17">
        <v>-7989</v>
      </c>
      <c r="G8318" t="str">
        <f>_xlfn.XLOOKUP(tbl_GL[[#This Row],[Account_key]],tbl_COA[Account_key],tbl_COA[Class],"Not Found")</f>
        <v>Assets</v>
      </c>
      <c r="H8318" t="str">
        <f>_xlfn.XLOOKUP(tbl_GL[[#This Row],[Account_key]],tbl_COA[Account_key],tbl_COA[SubClass],"Not Found")</f>
        <v>Assets</v>
      </c>
      <c r="I8318" t="str">
        <f>_xlfn.XLOOKUP(tbl_GL[[#This Row],[Account_key]],tbl_COA[Account_key],tbl_COA[SubClass2],"Not Found")</f>
        <v>Current Assets</v>
      </c>
      <c r="J8318" t="str">
        <f>_xlfn.XLOOKUP(tbl_GL[[#This Row],[Account_key]],tbl_COA[Account_key],tbl_COA[SubAccount],,0)</f>
        <v>Trade Receivables</v>
      </c>
      <c r="K8318">
        <f>YEAR(tbl_GL[[#This Row],[Date]])</f>
        <v>2018</v>
      </c>
    </row>
    <row r="8319" spans="1:11" hidden="1" x14ac:dyDescent="0.35">
      <c r="A8319">
        <v>261.2</v>
      </c>
      <c r="B8319" s="24">
        <v>43255</v>
      </c>
      <c r="C8319">
        <v>4</v>
      </c>
      <c r="D8319" s="13">
        <v>10</v>
      </c>
      <c r="E8319" s="13" t="s">
        <v>80</v>
      </c>
      <c r="F8319" s="17">
        <v>7989</v>
      </c>
      <c r="G8319" t="str">
        <f>_xlfn.XLOOKUP(tbl_GL[[#This Row],[Account_key]],tbl_COA[Account_key],tbl_COA[Class],"Not Found")</f>
        <v>Assets</v>
      </c>
      <c r="H8319" t="str">
        <f>_xlfn.XLOOKUP(tbl_GL[[#This Row],[Account_key]],tbl_COA[Account_key],tbl_COA[SubClass],"Not Found")</f>
        <v>Assets</v>
      </c>
      <c r="I8319" t="str">
        <f>_xlfn.XLOOKUP(tbl_GL[[#This Row],[Account_key]],tbl_COA[Account_key],tbl_COA[SubClass2],"Not Found")</f>
        <v>Current Assets</v>
      </c>
      <c r="J8319" t="str">
        <f>_xlfn.XLOOKUP(tbl_GL[[#This Row],[Account_key]],tbl_COA[Account_key],tbl_COA[SubAccount],,0)</f>
        <v>Cash at Bank</v>
      </c>
      <c r="K8319">
        <f>YEAR(tbl_GL[[#This Row],[Date]])</f>
        <v>2018</v>
      </c>
    </row>
    <row r="8320" spans="1:11" hidden="1" x14ac:dyDescent="0.35">
      <c r="A8320">
        <v>262.10000000000002</v>
      </c>
      <c r="B8320" s="24">
        <v>43256</v>
      </c>
      <c r="C8320">
        <v>4</v>
      </c>
      <c r="D8320" s="13">
        <v>300</v>
      </c>
      <c r="E8320" s="13" t="s">
        <v>97</v>
      </c>
      <c r="F8320" s="17">
        <v>-1499</v>
      </c>
      <c r="G8320" t="str">
        <f>_xlfn.XLOOKUP(tbl_GL[[#This Row],[Account_key]],tbl_COA[Account_key],tbl_COA[Class],"Not Found")</f>
        <v>Operating account</v>
      </c>
      <c r="H8320" t="str">
        <f>_xlfn.XLOOKUP(tbl_GL[[#This Row],[Account_key]],tbl_COA[Account_key],tbl_COA[SubClass],"Not Found")</f>
        <v>Operating Expenses</v>
      </c>
      <c r="I8320" t="str">
        <f>_xlfn.XLOOKUP(tbl_GL[[#This Row],[Account_key]],tbl_COA[Account_key],tbl_COA[SubClass2],"Not Found")</f>
        <v>Administration</v>
      </c>
      <c r="J8320" t="str">
        <f>_xlfn.XLOOKUP(tbl_GL[[#This Row],[Account_key]],tbl_COA[Account_key],tbl_COA[SubAccount],,0)</f>
        <v>Entertainment</v>
      </c>
      <c r="K8320">
        <f>YEAR(tbl_GL[[#This Row],[Date]])</f>
        <v>2018</v>
      </c>
    </row>
    <row r="8321" spans="1:11" hidden="1" x14ac:dyDescent="0.35">
      <c r="A8321">
        <v>262.2</v>
      </c>
      <c r="B8321" s="24">
        <v>43256</v>
      </c>
      <c r="C8321">
        <v>4</v>
      </c>
      <c r="D8321" s="13">
        <v>120</v>
      </c>
      <c r="E8321" s="13" t="s">
        <v>97</v>
      </c>
      <c r="F8321" s="17">
        <v>1499</v>
      </c>
      <c r="G8321" t="str">
        <f>_xlfn.XLOOKUP(tbl_GL[[#This Row],[Account_key]],tbl_COA[Account_key],tbl_COA[Class],"Not Found")</f>
        <v>Liabilities and Owners Equity</v>
      </c>
      <c r="H8321" t="str">
        <f>_xlfn.XLOOKUP(tbl_GL[[#This Row],[Account_key]],tbl_COA[Account_key],tbl_COA[SubClass],"Not Found")</f>
        <v>Liabilities</v>
      </c>
      <c r="I8321" t="str">
        <f>_xlfn.XLOOKUP(tbl_GL[[#This Row],[Account_key]],tbl_COA[Account_key],tbl_COA[SubClass2],"Not Found")</f>
        <v>Current Liabilities</v>
      </c>
      <c r="J8321" t="str">
        <f>_xlfn.XLOOKUP(tbl_GL[[#This Row],[Account_key]],tbl_COA[Account_key],tbl_COA[SubAccount],,0)</f>
        <v>Accrued Expenses</v>
      </c>
      <c r="K8321">
        <f>YEAR(tbl_GL[[#This Row],[Date]])</f>
        <v>2018</v>
      </c>
    </row>
    <row r="8322" spans="1:11" hidden="1" x14ac:dyDescent="0.35">
      <c r="A8322">
        <v>263.10000000000002</v>
      </c>
      <c r="B8322" s="24">
        <v>43256</v>
      </c>
      <c r="C8322">
        <v>4</v>
      </c>
      <c r="D8322" s="13">
        <v>10</v>
      </c>
      <c r="E8322" s="13" t="s">
        <v>98</v>
      </c>
      <c r="F8322" s="17">
        <v>-1206</v>
      </c>
      <c r="G8322" t="str">
        <f>_xlfn.XLOOKUP(tbl_GL[[#This Row],[Account_key]],tbl_COA[Account_key],tbl_COA[Class],"Not Found")</f>
        <v>Assets</v>
      </c>
      <c r="H8322" t="str">
        <f>_xlfn.XLOOKUP(tbl_GL[[#This Row],[Account_key]],tbl_COA[Account_key],tbl_COA[SubClass],"Not Found")</f>
        <v>Assets</v>
      </c>
      <c r="I8322" t="str">
        <f>_xlfn.XLOOKUP(tbl_GL[[#This Row],[Account_key]],tbl_COA[Account_key],tbl_COA[SubClass2],"Not Found")</f>
        <v>Current Assets</v>
      </c>
      <c r="J8322" t="str">
        <f>_xlfn.XLOOKUP(tbl_GL[[#This Row],[Account_key]],tbl_COA[Account_key],tbl_COA[SubAccount],,0)</f>
        <v>Cash at Bank</v>
      </c>
      <c r="K8322">
        <f>YEAR(tbl_GL[[#This Row],[Date]])</f>
        <v>2018</v>
      </c>
    </row>
    <row r="8323" spans="1:11" hidden="1" x14ac:dyDescent="0.35">
      <c r="A8323">
        <v>263.2</v>
      </c>
      <c r="B8323" s="24">
        <v>43256</v>
      </c>
      <c r="C8323">
        <v>4</v>
      </c>
      <c r="D8323" s="13">
        <v>120</v>
      </c>
      <c r="E8323" s="13" t="s">
        <v>98</v>
      </c>
      <c r="F8323" s="17">
        <v>-1206</v>
      </c>
      <c r="G8323" t="str">
        <f>_xlfn.XLOOKUP(tbl_GL[[#This Row],[Account_key]],tbl_COA[Account_key],tbl_COA[Class],"Not Found")</f>
        <v>Liabilities and Owners Equity</v>
      </c>
      <c r="H8323" t="str">
        <f>_xlfn.XLOOKUP(tbl_GL[[#This Row],[Account_key]],tbl_COA[Account_key],tbl_COA[SubClass],"Not Found")</f>
        <v>Liabilities</v>
      </c>
      <c r="I8323" t="str">
        <f>_xlfn.XLOOKUP(tbl_GL[[#This Row],[Account_key]],tbl_COA[Account_key],tbl_COA[SubClass2],"Not Found")</f>
        <v>Current Liabilities</v>
      </c>
      <c r="J8323" t="str">
        <f>_xlfn.XLOOKUP(tbl_GL[[#This Row],[Account_key]],tbl_COA[Account_key],tbl_COA[SubAccount],,0)</f>
        <v>Accrued Expenses</v>
      </c>
      <c r="K8323">
        <f>YEAR(tbl_GL[[#This Row],[Date]])</f>
        <v>2018</v>
      </c>
    </row>
    <row r="8324" spans="1:11" hidden="1" x14ac:dyDescent="0.35">
      <c r="A8324">
        <v>264.10000000000002</v>
      </c>
      <c r="B8324" s="24">
        <v>43256</v>
      </c>
      <c r="C8324">
        <v>4</v>
      </c>
      <c r="D8324" s="13">
        <v>10</v>
      </c>
      <c r="E8324" s="13" t="s">
        <v>98</v>
      </c>
      <c r="F8324" s="17">
        <v>-1417</v>
      </c>
      <c r="G8324" t="str">
        <f>_xlfn.XLOOKUP(tbl_GL[[#This Row],[Account_key]],tbl_COA[Account_key],tbl_COA[Class],"Not Found")</f>
        <v>Assets</v>
      </c>
      <c r="H8324" t="str">
        <f>_xlfn.XLOOKUP(tbl_GL[[#This Row],[Account_key]],tbl_COA[Account_key],tbl_COA[SubClass],"Not Found")</f>
        <v>Assets</v>
      </c>
      <c r="I8324" t="str">
        <f>_xlfn.XLOOKUP(tbl_GL[[#This Row],[Account_key]],tbl_COA[Account_key],tbl_COA[SubClass2],"Not Found")</f>
        <v>Current Assets</v>
      </c>
      <c r="J8324" t="str">
        <f>_xlfn.XLOOKUP(tbl_GL[[#This Row],[Account_key]],tbl_COA[Account_key],tbl_COA[SubAccount],,0)</f>
        <v>Cash at Bank</v>
      </c>
      <c r="K8324">
        <f>YEAR(tbl_GL[[#This Row],[Date]])</f>
        <v>2018</v>
      </c>
    </row>
    <row r="8325" spans="1:11" hidden="1" x14ac:dyDescent="0.35">
      <c r="A8325">
        <v>264.2</v>
      </c>
      <c r="B8325" s="24">
        <v>43256</v>
      </c>
      <c r="C8325">
        <v>4</v>
      </c>
      <c r="D8325" s="13">
        <v>120</v>
      </c>
      <c r="E8325" s="13" t="s">
        <v>98</v>
      </c>
      <c r="F8325" s="17">
        <v>-1417</v>
      </c>
      <c r="G8325" t="str">
        <f>_xlfn.XLOOKUP(tbl_GL[[#This Row],[Account_key]],tbl_COA[Account_key],tbl_COA[Class],"Not Found")</f>
        <v>Liabilities and Owners Equity</v>
      </c>
      <c r="H8325" t="str">
        <f>_xlfn.XLOOKUP(tbl_GL[[#This Row],[Account_key]],tbl_COA[Account_key],tbl_COA[SubClass],"Not Found")</f>
        <v>Liabilities</v>
      </c>
      <c r="I8325" t="str">
        <f>_xlfn.XLOOKUP(tbl_GL[[#This Row],[Account_key]],tbl_COA[Account_key],tbl_COA[SubClass2],"Not Found")</f>
        <v>Current Liabilities</v>
      </c>
      <c r="J8325" t="str">
        <f>_xlfn.XLOOKUP(tbl_GL[[#This Row],[Account_key]],tbl_COA[Account_key],tbl_COA[SubAccount],,0)</f>
        <v>Accrued Expenses</v>
      </c>
      <c r="K8325">
        <f>YEAR(tbl_GL[[#This Row],[Date]])</f>
        <v>2018</v>
      </c>
    </row>
    <row r="8326" spans="1:11" hidden="1" x14ac:dyDescent="0.35">
      <c r="A8326">
        <v>265.10000000000002</v>
      </c>
      <c r="B8326" s="24">
        <v>43256</v>
      </c>
      <c r="C8326">
        <v>4</v>
      </c>
      <c r="D8326" s="13">
        <v>10</v>
      </c>
      <c r="E8326" s="13" t="s">
        <v>84</v>
      </c>
      <c r="F8326" s="17">
        <v>-12667</v>
      </c>
      <c r="G8326" t="str">
        <f>_xlfn.XLOOKUP(tbl_GL[[#This Row],[Account_key]],tbl_COA[Account_key],tbl_COA[Class],"Not Found")</f>
        <v>Assets</v>
      </c>
      <c r="H8326" t="str">
        <f>_xlfn.XLOOKUP(tbl_GL[[#This Row],[Account_key]],tbl_COA[Account_key],tbl_COA[SubClass],"Not Found")</f>
        <v>Assets</v>
      </c>
      <c r="I8326" t="str">
        <f>_xlfn.XLOOKUP(tbl_GL[[#This Row],[Account_key]],tbl_COA[Account_key],tbl_COA[SubClass2],"Not Found")</f>
        <v>Current Assets</v>
      </c>
      <c r="J8326" t="str">
        <f>_xlfn.XLOOKUP(tbl_GL[[#This Row],[Account_key]],tbl_COA[Account_key],tbl_COA[SubAccount],,0)</f>
        <v>Cash at Bank</v>
      </c>
      <c r="K8326">
        <f>YEAR(tbl_GL[[#This Row],[Date]])</f>
        <v>2018</v>
      </c>
    </row>
    <row r="8327" spans="1:11" hidden="1" x14ac:dyDescent="0.35">
      <c r="A8327">
        <v>265.2</v>
      </c>
      <c r="B8327" s="24">
        <v>43256</v>
      </c>
      <c r="C8327">
        <v>4</v>
      </c>
      <c r="D8327" s="13">
        <v>110</v>
      </c>
      <c r="E8327" s="13" t="s">
        <v>84</v>
      </c>
      <c r="F8327" s="17">
        <v>-12667</v>
      </c>
      <c r="G8327" t="str">
        <f>_xlfn.XLOOKUP(tbl_GL[[#This Row],[Account_key]],tbl_COA[Account_key],tbl_COA[Class],"Not Found")</f>
        <v>Liabilities and Owners Equity</v>
      </c>
      <c r="H8327" t="str">
        <f>_xlfn.XLOOKUP(tbl_GL[[#This Row],[Account_key]],tbl_COA[Account_key],tbl_COA[SubClass],"Not Found")</f>
        <v>Liabilities</v>
      </c>
      <c r="I8327" t="str">
        <f>_xlfn.XLOOKUP(tbl_GL[[#This Row],[Account_key]],tbl_COA[Account_key],tbl_COA[SubClass2],"Not Found")</f>
        <v>Current Liabilities</v>
      </c>
      <c r="J8327" t="str">
        <f>_xlfn.XLOOKUP(tbl_GL[[#This Row],[Account_key]],tbl_COA[Account_key],tbl_COA[SubAccount],,0)</f>
        <v>Trade Payables</v>
      </c>
      <c r="K8327">
        <f>YEAR(tbl_GL[[#This Row],[Date]])</f>
        <v>2018</v>
      </c>
    </row>
    <row r="8328" spans="1:11" hidden="1" x14ac:dyDescent="0.35">
      <c r="A8328">
        <v>266.10000000000002</v>
      </c>
      <c r="B8328" s="24">
        <v>43259</v>
      </c>
      <c r="C8328">
        <v>4</v>
      </c>
      <c r="D8328" s="13">
        <v>260</v>
      </c>
      <c r="E8328" s="13" t="s">
        <v>97</v>
      </c>
      <c r="F8328" s="17">
        <v>-1484</v>
      </c>
      <c r="G8328" t="str">
        <f>_xlfn.XLOOKUP(tbl_GL[[#This Row],[Account_key]],tbl_COA[Account_key],tbl_COA[Class],"Not Found")</f>
        <v>Operating account</v>
      </c>
      <c r="H8328" t="str">
        <f>_xlfn.XLOOKUP(tbl_GL[[#This Row],[Account_key]],tbl_COA[Account_key],tbl_COA[SubClass],"Not Found")</f>
        <v>Operating Expenses</v>
      </c>
      <c r="I8328" t="str">
        <f>_xlfn.XLOOKUP(tbl_GL[[#This Row],[Account_key]],tbl_COA[Account_key],tbl_COA[SubClass2],"Not Found")</f>
        <v>Marketing</v>
      </c>
      <c r="J8328" t="str">
        <f>_xlfn.XLOOKUP(tbl_GL[[#This Row],[Account_key]],tbl_COA[Account_key],tbl_COA[SubAccount],,0)</f>
        <v>Commissions</v>
      </c>
      <c r="K8328">
        <f>YEAR(tbl_GL[[#This Row],[Date]])</f>
        <v>2018</v>
      </c>
    </row>
    <row r="8329" spans="1:11" hidden="1" x14ac:dyDescent="0.35">
      <c r="A8329">
        <v>266.2</v>
      </c>
      <c r="B8329" s="24">
        <v>43259</v>
      </c>
      <c r="C8329">
        <v>4</v>
      </c>
      <c r="D8329" s="13">
        <v>120</v>
      </c>
      <c r="E8329" s="13" t="s">
        <v>97</v>
      </c>
      <c r="F8329" s="17">
        <v>1484</v>
      </c>
      <c r="G8329" t="str">
        <f>_xlfn.XLOOKUP(tbl_GL[[#This Row],[Account_key]],tbl_COA[Account_key],tbl_COA[Class],"Not Found")</f>
        <v>Liabilities and Owners Equity</v>
      </c>
      <c r="H8329" t="str">
        <f>_xlfn.XLOOKUP(tbl_GL[[#This Row],[Account_key]],tbl_COA[Account_key],tbl_COA[SubClass],"Not Found")</f>
        <v>Liabilities</v>
      </c>
      <c r="I8329" t="str">
        <f>_xlfn.XLOOKUP(tbl_GL[[#This Row],[Account_key]],tbl_COA[Account_key],tbl_COA[SubClass2],"Not Found")</f>
        <v>Current Liabilities</v>
      </c>
      <c r="J8329" t="str">
        <f>_xlfn.XLOOKUP(tbl_GL[[#This Row],[Account_key]],tbl_COA[Account_key],tbl_COA[SubAccount],,0)</f>
        <v>Accrued Expenses</v>
      </c>
      <c r="K8329">
        <f>YEAR(tbl_GL[[#This Row],[Date]])</f>
        <v>2018</v>
      </c>
    </row>
    <row r="8330" spans="1:11" hidden="1" x14ac:dyDescent="0.35">
      <c r="A8330">
        <v>267.10000000000002</v>
      </c>
      <c r="B8330" s="24">
        <v>43261</v>
      </c>
      <c r="C8330">
        <v>4</v>
      </c>
      <c r="D8330" s="13">
        <v>290</v>
      </c>
      <c r="E8330" s="13" t="s">
        <v>99</v>
      </c>
      <c r="F8330" s="17">
        <v>-87</v>
      </c>
      <c r="G8330" t="str">
        <f>_xlfn.XLOOKUP(tbl_GL[[#This Row],[Account_key]],tbl_COA[Account_key],tbl_COA[Class],"Not Found")</f>
        <v>Operating account</v>
      </c>
      <c r="H8330" t="str">
        <f>_xlfn.XLOOKUP(tbl_GL[[#This Row],[Account_key]],tbl_COA[Account_key],tbl_COA[SubClass],"Not Found")</f>
        <v>Operating Expenses</v>
      </c>
      <c r="I8330" t="str">
        <f>_xlfn.XLOOKUP(tbl_GL[[#This Row],[Account_key]],tbl_COA[Account_key],tbl_COA[SubClass2],"Not Found")</f>
        <v>Administration</v>
      </c>
      <c r="J8330" t="str">
        <f>_xlfn.XLOOKUP(tbl_GL[[#This Row],[Account_key]],tbl_COA[Account_key],tbl_COA[SubAccount],,0)</f>
        <v>Travel</v>
      </c>
      <c r="K8330">
        <f>YEAR(tbl_GL[[#This Row],[Date]])</f>
        <v>2018</v>
      </c>
    </row>
    <row r="8331" spans="1:11" hidden="1" x14ac:dyDescent="0.35">
      <c r="A8331">
        <v>267.2</v>
      </c>
      <c r="B8331" s="24">
        <v>43261</v>
      </c>
      <c r="C8331">
        <v>4</v>
      </c>
      <c r="D8331" s="13">
        <v>20</v>
      </c>
      <c r="E8331" s="13" t="s">
        <v>99</v>
      </c>
      <c r="F8331" s="17">
        <v>-87</v>
      </c>
      <c r="G8331" t="str">
        <f>_xlfn.XLOOKUP(tbl_GL[[#This Row],[Account_key]],tbl_COA[Account_key],tbl_COA[Class],"Not Found")</f>
        <v>Assets</v>
      </c>
      <c r="H8331" t="str">
        <f>_xlfn.XLOOKUP(tbl_GL[[#This Row],[Account_key]],tbl_COA[Account_key],tbl_COA[SubClass],"Not Found")</f>
        <v>Assets</v>
      </c>
      <c r="I8331" t="str">
        <f>_xlfn.XLOOKUP(tbl_GL[[#This Row],[Account_key]],tbl_COA[Account_key],tbl_COA[SubClass2],"Not Found")</f>
        <v>Current Assets</v>
      </c>
      <c r="J8331" t="str">
        <f>_xlfn.XLOOKUP(tbl_GL[[#This Row],[Account_key]],tbl_COA[Account_key],tbl_COA[SubAccount],,0)</f>
        <v>Cash in hand</v>
      </c>
      <c r="K8331">
        <f>YEAR(tbl_GL[[#This Row],[Date]])</f>
        <v>2018</v>
      </c>
    </row>
    <row r="8332" spans="1:11" hidden="1" x14ac:dyDescent="0.35">
      <c r="A8332">
        <v>268.10000000000002</v>
      </c>
      <c r="B8332" s="24">
        <v>43261</v>
      </c>
      <c r="C8332">
        <v>4</v>
      </c>
      <c r="D8332" s="13">
        <v>260</v>
      </c>
      <c r="E8332" s="13" t="s">
        <v>83</v>
      </c>
      <c r="F8332" s="17">
        <v>597</v>
      </c>
      <c r="G8332" t="str">
        <f>_xlfn.XLOOKUP(tbl_GL[[#This Row],[Account_key]],tbl_COA[Account_key],tbl_COA[Class],"Not Found")</f>
        <v>Operating account</v>
      </c>
      <c r="H8332" t="str">
        <f>_xlfn.XLOOKUP(tbl_GL[[#This Row],[Account_key]],tbl_COA[Account_key],tbl_COA[SubClass],"Not Found")</f>
        <v>Operating Expenses</v>
      </c>
      <c r="I8332" t="str">
        <f>_xlfn.XLOOKUP(tbl_GL[[#This Row],[Account_key]],tbl_COA[Account_key],tbl_COA[SubClass2],"Not Found")</f>
        <v>Marketing</v>
      </c>
      <c r="J8332" t="str">
        <f>_xlfn.XLOOKUP(tbl_GL[[#This Row],[Account_key]],tbl_COA[Account_key],tbl_COA[SubAccount],,0)</f>
        <v>Commissions</v>
      </c>
      <c r="K8332">
        <f>YEAR(tbl_GL[[#This Row],[Date]])</f>
        <v>2018</v>
      </c>
    </row>
    <row r="8333" spans="1:11" hidden="1" x14ac:dyDescent="0.35">
      <c r="A8333">
        <v>268.2</v>
      </c>
      <c r="B8333" s="24">
        <v>43261</v>
      </c>
      <c r="C8333">
        <v>4</v>
      </c>
      <c r="D8333" s="13">
        <v>20</v>
      </c>
      <c r="E8333" s="13" t="s">
        <v>83</v>
      </c>
      <c r="F8333" s="17">
        <v>597</v>
      </c>
      <c r="G8333" t="str">
        <f>_xlfn.XLOOKUP(tbl_GL[[#This Row],[Account_key]],tbl_COA[Account_key],tbl_COA[Class],"Not Found")</f>
        <v>Assets</v>
      </c>
      <c r="H8333" t="str">
        <f>_xlfn.XLOOKUP(tbl_GL[[#This Row],[Account_key]],tbl_COA[Account_key],tbl_COA[SubClass],"Not Found")</f>
        <v>Assets</v>
      </c>
      <c r="I8333" t="str">
        <f>_xlfn.XLOOKUP(tbl_GL[[#This Row],[Account_key]],tbl_COA[Account_key],tbl_COA[SubClass2],"Not Found")</f>
        <v>Current Assets</v>
      </c>
      <c r="J8333" t="str">
        <f>_xlfn.XLOOKUP(tbl_GL[[#This Row],[Account_key]],tbl_COA[Account_key],tbl_COA[SubAccount],,0)</f>
        <v>Cash in hand</v>
      </c>
      <c r="K8333">
        <f>YEAR(tbl_GL[[#This Row],[Date]])</f>
        <v>2018</v>
      </c>
    </row>
    <row r="8334" spans="1:11" hidden="1" x14ac:dyDescent="0.35">
      <c r="A8334">
        <v>269.10000000000002</v>
      </c>
      <c r="B8334" s="24">
        <v>43262</v>
      </c>
      <c r="C8334">
        <v>4</v>
      </c>
      <c r="D8334" s="13">
        <v>300</v>
      </c>
      <c r="E8334" s="13" t="s">
        <v>97</v>
      </c>
      <c r="F8334" s="17">
        <v>-1607</v>
      </c>
      <c r="G8334" t="str">
        <f>_xlfn.XLOOKUP(tbl_GL[[#This Row],[Account_key]],tbl_COA[Account_key],tbl_COA[Class],"Not Found")</f>
        <v>Operating account</v>
      </c>
      <c r="H8334" t="str">
        <f>_xlfn.XLOOKUP(tbl_GL[[#This Row],[Account_key]],tbl_COA[Account_key],tbl_COA[SubClass],"Not Found")</f>
        <v>Operating Expenses</v>
      </c>
      <c r="I8334" t="str">
        <f>_xlfn.XLOOKUP(tbl_GL[[#This Row],[Account_key]],tbl_COA[Account_key],tbl_COA[SubClass2],"Not Found")</f>
        <v>Administration</v>
      </c>
      <c r="J8334" t="str">
        <f>_xlfn.XLOOKUP(tbl_GL[[#This Row],[Account_key]],tbl_COA[Account_key],tbl_COA[SubAccount],,0)</f>
        <v>Entertainment</v>
      </c>
      <c r="K8334">
        <f>YEAR(tbl_GL[[#This Row],[Date]])</f>
        <v>2018</v>
      </c>
    </row>
    <row r="8335" spans="1:11" hidden="1" x14ac:dyDescent="0.35">
      <c r="A8335">
        <v>269.2</v>
      </c>
      <c r="B8335" s="24">
        <v>43262</v>
      </c>
      <c r="C8335">
        <v>4</v>
      </c>
      <c r="D8335" s="13">
        <v>120</v>
      </c>
      <c r="E8335" s="13" t="s">
        <v>97</v>
      </c>
      <c r="F8335" s="17">
        <v>1607</v>
      </c>
      <c r="G8335" t="str">
        <f>_xlfn.XLOOKUP(tbl_GL[[#This Row],[Account_key]],tbl_COA[Account_key],tbl_COA[Class],"Not Found")</f>
        <v>Liabilities and Owners Equity</v>
      </c>
      <c r="H8335" t="str">
        <f>_xlfn.XLOOKUP(tbl_GL[[#This Row],[Account_key]],tbl_COA[Account_key],tbl_COA[SubClass],"Not Found")</f>
        <v>Liabilities</v>
      </c>
      <c r="I8335" t="str">
        <f>_xlfn.XLOOKUP(tbl_GL[[#This Row],[Account_key]],tbl_COA[Account_key],tbl_COA[SubClass2],"Not Found")</f>
        <v>Current Liabilities</v>
      </c>
      <c r="J8335" t="str">
        <f>_xlfn.XLOOKUP(tbl_GL[[#This Row],[Account_key]],tbl_COA[Account_key],tbl_COA[SubAccount],,0)</f>
        <v>Accrued Expenses</v>
      </c>
      <c r="K8335">
        <f>YEAR(tbl_GL[[#This Row],[Date]])</f>
        <v>2018</v>
      </c>
    </row>
    <row r="8336" spans="1:11" hidden="1" x14ac:dyDescent="0.35">
      <c r="A8336">
        <v>270.10000000000002</v>
      </c>
      <c r="B8336" s="24">
        <v>43265</v>
      </c>
      <c r="C8336">
        <v>4</v>
      </c>
      <c r="D8336" s="13">
        <v>230</v>
      </c>
      <c r="E8336" s="13" t="s">
        <v>4</v>
      </c>
      <c r="F8336" s="17">
        <v>-859</v>
      </c>
      <c r="G8336" t="str">
        <f>_xlfn.XLOOKUP(tbl_GL[[#This Row],[Account_key]],tbl_COA[Account_key],tbl_COA[Class],"Not Found")</f>
        <v>Trading account</v>
      </c>
      <c r="H8336" t="str">
        <f>_xlfn.XLOOKUP(tbl_GL[[#This Row],[Account_key]],tbl_COA[Account_key],tbl_COA[SubClass],"Not Found")</f>
        <v>Cost of Sales</v>
      </c>
      <c r="I8336" t="str">
        <f>_xlfn.XLOOKUP(tbl_GL[[#This Row],[Account_key]],tbl_COA[Account_key],tbl_COA[SubClass2],"Not Found")</f>
        <v>Cost of Sales</v>
      </c>
      <c r="J8336" t="str">
        <f>_xlfn.XLOOKUP(tbl_GL[[#This Row],[Account_key]],tbl_COA[Account_key],tbl_COA[SubAccount],,0)</f>
        <v>Cost of Sales</v>
      </c>
      <c r="K8336">
        <f>YEAR(tbl_GL[[#This Row],[Date]])</f>
        <v>2018</v>
      </c>
    </row>
    <row r="8337" spans="1:11" hidden="1" x14ac:dyDescent="0.35">
      <c r="A8337">
        <v>270.2</v>
      </c>
      <c r="B8337" s="24">
        <v>43265</v>
      </c>
      <c r="C8337">
        <v>4</v>
      </c>
      <c r="D8337" s="13">
        <v>60</v>
      </c>
      <c r="E8337" s="13" t="s">
        <v>4</v>
      </c>
      <c r="F8337" s="17">
        <v>-859</v>
      </c>
      <c r="G8337" t="str">
        <f>_xlfn.XLOOKUP(tbl_GL[[#This Row],[Account_key]],tbl_COA[Account_key],tbl_COA[Class],"Not Found")</f>
        <v>Assets</v>
      </c>
      <c r="H8337" t="str">
        <f>_xlfn.XLOOKUP(tbl_GL[[#This Row],[Account_key]],tbl_COA[Account_key],tbl_COA[SubClass],"Not Found")</f>
        <v>Assets</v>
      </c>
      <c r="I8337" t="str">
        <f>_xlfn.XLOOKUP(tbl_GL[[#This Row],[Account_key]],tbl_COA[Account_key],tbl_COA[SubClass2],"Not Found")</f>
        <v>Current Assets</v>
      </c>
      <c r="J8337" t="str">
        <f>_xlfn.XLOOKUP(tbl_GL[[#This Row],[Account_key]],tbl_COA[Account_key],tbl_COA[SubAccount],,0)</f>
        <v>Inventory</v>
      </c>
      <c r="K8337">
        <f>YEAR(tbl_GL[[#This Row],[Date]])</f>
        <v>2018</v>
      </c>
    </row>
    <row r="8338" spans="1:11" hidden="1" x14ac:dyDescent="0.35">
      <c r="A8338">
        <v>271.10000000000002</v>
      </c>
      <c r="B8338" s="24">
        <v>43265</v>
      </c>
      <c r="C8338">
        <v>4</v>
      </c>
      <c r="D8338" s="13">
        <v>260</v>
      </c>
      <c r="E8338" s="13" t="s">
        <v>97</v>
      </c>
      <c r="F8338" s="17">
        <v>-1496</v>
      </c>
      <c r="G8338" t="str">
        <f>_xlfn.XLOOKUP(tbl_GL[[#This Row],[Account_key]],tbl_COA[Account_key],tbl_COA[Class],"Not Found")</f>
        <v>Operating account</v>
      </c>
      <c r="H8338" t="str">
        <f>_xlfn.XLOOKUP(tbl_GL[[#This Row],[Account_key]],tbl_COA[Account_key],tbl_COA[SubClass],"Not Found")</f>
        <v>Operating Expenses</v>
      </c>
      <c r="I8338" t="str">
        <f>_xlfn.XLOOKUP(tbl_GL[[#This Row],[Account_key]],tbl_COA[Account_key],tbl_COA[SubClass2],"Not Found")</f>
        <v>Marketing</v>
      </c>
      <c r="J8338" t="str">
        <f>_xlfn.XLOOKUP(tbl_GL[[#This Row],[Account_key]],tbl_COA[Account_key],tbl_COA[SubAccount],,0)</f>
        <v>Commissions</v>
      </c>
      <c r="K8338">
        <f>YEAR(tbl_GL[[#This Row],[Date]])</f>
        <v>2018</v>
      </c>
    </row>
    <row r="8339" spans="1:11" hidden="1" x14ac:dyDescent="0.35">
      <c r="A8339">
        <v>271.2</v>
      </c>
      <c r="B8339" s="24">
        <v>43265</v>
      </c>
      <c r="C8339">
        <v>4</v>
      </c>
      <c r="D8339" s="13">
        <v>120</v>
      </c>
      <c r="E8339" s="13" t="s">
        <v>97</v>
      </c>
      <c r="F8339" s="17">
        <v>1496</v>
      </c>
      <c r="G8339" t="str">
        <f>_xlfn.XLOOKUP(tbl_GL[[#This Row],[Account_key]],tbl_COA[Account_key],tbl_COA[Class],"Not Found")</f>
        <v>Liabilities and Owners Equity</v>
      </c>
      <c r="H8339" t="str">
        <f>_xlfn.XLOOKUP(tbl_GL[[#This Row],[Account_key]],tbl_COA[Account_key],tbl_COA[SubClass],"Not Found")</f>
        <v>Liabilities</v>
      </c>
      <c r="I8339" t="str">
        <f>_xlfn.XLOOKUP(tbl_GL[[#This Row],[Account_key]],tbl_COA[Account_key],tbl_COA[SubClass2],"Not Found")</f>
        <v>Current Liabilities</v>
      </c>
      <c r="J8339" t="str">
        <f>_xlfn.XLOOKUP(tbl_GL[[#This Row],[Account_key]],tbl_COA[Account_key],tbl_COA[SubAccount],,0)</f>
        <v>Accrued Expenses</v>
      </c>
      <c r="K8339">
        <f>YEAR(tbl_GL[[#This Row],[Date]])</f>
        <v>2018</v>
      </c>
    </row>
    <row r="8340" spans="1:11" hidden="1" x14ac:dyDescent="0.35">
      <c r="A8340">
        <v>272.10000000000002</v>
      </c>
      <c r="B8340" s="24">
        <v>43265</v>
      </c>
      <c r="C8340">
        <v>4</v>
      </c>
      <c r="D8340" s="13">
        <v>10</v>
      </c>
      <c r="E8340" s="13" t="s">
        <v>98</v>
      </c>
      <c r="F8340" s="17">
        <v>-1304</v>
      </c>
      <c r="G8340" t="str">
        <f>_xlfn.XLOOKUP(tbl_GL[[#This Row],[Account_key]],tbl_COA[Account_key],tbl_COA[Class],"Not Found")</f>
        <v>Assets</v>
      </c>
      <c r="H8340" t="str">
        <f>_xlfn.XLOOKUP(tbl_GL[[#This Row],[Account_key]],tbl_COA[Account_key],tbl_COA[SubClass],"Not Found")</f>
        <v>Assets</v>
      </c>
      <c r="I8340" t="str">
        <f>_xlfn.XLOOKUP(tbl_GL[[#This Row],[Account_key]],tbl_COA[Account_key],tbl_COA[SubClass2],"Not Found")</f>
        <v>Current Assets</v>
      </c>
      <c r="J8340" t="str">
        <f>_xlfn.XLOOKUP(tbl_GL[[#This Row],[Account_key]],tbl_COA[Account_key],tbl_COA[SubAccount],,0)</f>
        <v>Cash at Bank</v>
      </c>
      <c r="K8340">
        <f>YEAR(tbl_GL[[#This Row],[Date]])</f>
        <v>2018</v>
      </c>
    </row>
    <row r="8341" spans="1:11" hidden="1" x14ac:dyDescent="0.35">
      <c r="A8341">
        <v>272.2</v>
      </c>
      <c r="B8341" s="24">
        <v>43265</v>
      </c>
      <c r="C8341">
        <v>4</v>
      </c>
      <c r="D8341" s="13">
        <v>120</v>
      </c>
      <c r="E8341" s="13" t="s">
        <v>98</v>
      </c>
      <c r="F8341" s="17">
        <v>-1304</v>
      </c>
      <c r="G8341" t="str">
        <f>_xlfn.XLOOKUP(tbl_GL[[#This Row],[Account_key]],tbl_COA[Account_key],tbl_COA[Class],"Not Found")</f>
        <v>Liabilities and Owners Equity</v>
      </c>
      <c r="H8341" t="str">
        <f>_xlfn.XLOOKUP(tbl_GL[[#This Row],[Account_key]],tbl_COA[Account_key],tbl_COA[SubClass],"Not Found")</f>
        <v>Liabilities</v>
      </c>
      <c r="I8341" t="str">
        <f>_xlfn.XLOOKUP(tbl_GL[[#This Row],[Account_key]],tbl_COA[Account_key],tbl_COA[SubClass2],"Not Found")</f>
        <v>Current Liabilities</v>
      </c>
      <c r="J8341" t="str">
        <f>_xlfn.XLOOKUP(tbl_GL[[#This Row],[Account_key]],tbl_COA[Account_key],tbl_COA[SubAccount],,0)</f>
        <v>Accrued Expenses</v>
      </c>
      <c r="K8341">
        <f>YEAR(tbl_GL[[#This Row],[Date]])</f>
        <v>2018</v>
      </c>
    </row>
    <row r="8342" spans="1:11" hidden="1" x14ac:dyDescent="0.35">
      <c r="A8342">
        <v>273.10000000000002</v>
      </c>
      <c r="B8342" s="24">
        <v>43265</v>
      </c>
      <c r="C8342">
        <v>4</v>
      </c>
      <c r="D8342" s="13">
        <v>210</v>
      </c>
      <c r="E8342" s="13" t="s">
        <v>7</v>
      </c>
      <c r="F8342" s="17">
        <v>2110</v>
      </c>
      <c r="G8342" t="str">
        <f>_xlfn.XLOOKUP(tbl_GL[[#This Row],[Account_key]],tbl_COA[Account_key],tbl_COA[Class],"Not Found")</f>
        <v>Trading account</v>
      </c>
      <c r="H8342" t="str">
        <f>_xlfn.XLOOKUP(tbl_GL[[#This Row],[Account_key]],tbl_COA[Account_key],tbl_COA[SubClass],"Not Found")</f>
        <v>Sales</v>
      </c>
      <c r="I8342" t="str">
        <f>_xlfn.XLOOKUP(tbl_GL[[#This Row],[Account_key]],tbl_COA[Account_key],tbl_COA[SubClass2],"Not Found")</f>
        <v>Sales</v>
      </c>
      <c r="J8342" t="str">
        <f>_xlfn.XLOOKUP(tbl_GL[[#This Row],[Account_key]],tbl_COA[Account_key],tbl_COA[SubAccount],,0)</f>
        <v>Sales</v>
      </c>
      <c r="K8342">
        <f>YEAR(tbl_GL[[#This Row],[Date]])</f>
        <v>2018</v>
      </c>
    </row>
    <row r="8343" spans="1:11" hidden="1" x14ac:dyDescent="0.35">
      <c r="A8343">
        <v>273.2</v>
      </c>
      <c r="B8343" s="24">
        <v>43265</v>
      </c>
      <c r="C8343">
        <v>4</v>
      </c>
      <c r="D8343" s="13">
        <v>10</v>
      </c>
      <c r="E8343" s="13" t="s">
        <v>7</v>
      </c>
      <c r="F8343" s="17">
        <v>2110</v>
      </c>
      <c r="G8343" t="str">
        <f>_xlfn.XLOOKUP(tbl_GL[[#This Row],[Account_key]],tbl_COA[Account_key],tbl_COA[Class],"Not Found")</f>
        <v>Assets</v>
      </c>
      <c r="H8343" t="str">
        <f>_xlfn.XLOOKUP(tbl_GL[[#This Row],[Account_key]],tbl_COA[Account_key],tbl_COA[SubClass],"Not Found")</f>
        <v>Assets</v>
      </c>
      <c r="I8343" t="str">
        <f>_xlfn.XLOOKUP(tbl_GL[[#This Row],[Account_key]],tbl_COA[Account_key],tbl_COA[SubClass2],"Not Found")</f>
        <v>Current Assets</v>
      </c>
      <c r="J8343" t="str">
        <f>_xlfn.XLOOKUP(tbl_GL[[#This Row],[Account_key]],tbl_COA[Account_key],tbl_COA[SubAccount],,0)</f>
        <v>Cash at Bank</v>
      </c>
      <c r="K8343">
        <f>YEAR(tbl_GL[[#This Row],[Date]])</f>
        <v>2018</v>
      </c>
    </row>
    <row r="8344" spans="1:11" hidden="1" x14ac:dyDescent="0.35">
      <c r="A8344">
        <v>274.10000000000002</v>
      </c>
      <c r="B8344" s="24">
        <v>43265</v>
      </c>
      <c r="C8344">
        <v>4</v>
      </c>
      <c r="D8344" s="13">
        <v>230</v>
      </c>
      <c r="E8344" s="13" t="s">
        <v>4</v>
      </c>
      <c r="F8344" s="17">
        <v>-3395</v>
      </c>
      <c r="G8344" t="str">
        <f>_xlfn.XLOOKUP(tbl_GL[[#This Row],[Account_key]],tbl_COA[Account_key],tbl_COA[Class],"Not Found")</f>
        <v>Trading account</v>
      </c>
      <c r="H8344" t="str">
        <f>_xlfn.XLOOKUP(tbl_GL[[#This Row],[Account_key]],tbl_COA[Account_key],tbl_COA[SubClass],"Not Found")</f>
        <v>Cost of Sales</v>
      </c>
      <c r="I8344" t="str">
        <f>_xlfn.XLOOKUP(tbl_GL[[#This Row],[Account_key]],tbl_COA[Account_key],tbl_COA[SubClass2],"Not Found")</f>
        <v>Cost of Sales</v>
      </c>
      <c r="J8344" t="str">
        <f>_xlfn.XLOOKUP(tbl_GL[[#This Row],[Account_key]],tbl_COA[Account_key],tbl_COA[SubAccount],,0)</f>
        <v>Cost of Sales</v>
      </c>
      <c r="K8344">
        <f>YEAR(tbl_GL[[#This Row],[Date]])</f>
        <v>2018</v>
      </c>
    </row>
    <row r="8345" spans="1:11" hidden="1" x14ac:dyDescent="0.35">
      <c r="A8345">
        <v>274.2</v>
      </c>
      <c r="B8345" s="24">
        <v>43265</v>
      </c>
      <c r="C8345">
        <v>4</v>
      </c>
      <c r="D8345" s="13">
        <v>60</v>
      </c>
      <c r="E8345" s="13" t="s">
        <v>4</v>
      </c>
      <c r="F8345" s="17">
        <v>-3395</v>
      </c>
      <c r="G8345" t="str">
        <f>_xlfn.XLOOKUP(tbl_GL[[#This Row],[Account_key]],tbl_COA[Account_key],tbl_COA[Class],"Not Found")</f>
        <v>Assets</v>
      </c>
      <c r="H8345" t="str">
        <f>_xlfn.XLOOKUP(tbl_GL[[#This Row],[Account_key]],tbl_COA[Account_key],tbl_COA[SubClass],"Not Found")</f>
        <v>Assets</v>
      </c>
      <c r="I8345" t="str">
        <f>_xlfn.XLOOKUP(tbl_GL[[#This Row],[Account_key]],tbl_COA[Account_key],tbl_COA[SubClass2],"Not Found")</f>
        <v>Current Assets</v>
      </c>
      <c r="J8345" t="str">
        <f>_xlfn.XLOOKUP(tbl_GL[[#This Row],[Account_key]],tbl_COA[Account_key],tbl_COA[SubAccount],,0)</f>
        <v>Inventory</v>
      </c>
      <c r="K8345">
        <f>YEAR(tbl_GL[[#This Row],[Date]])</f>
        <v>2018</v>
      </c>
    </row>
    <row r="8346" spans="1:11" hidden="1" x14ac:dyDescent="0.35">
      <c r="A8346">
        <v>275.10000000000002</v>
      </c>
      <c r="B8346" s="24">
        <v>43265</v>
      </c>
      <c r="C8346">
        <v>4</v>
      </c>
      <c r="D8346" s="13">
        <v>210</v>
      </c>
      <c r="E8346" s="13" t="s">
        <v>8</v>
      </c>
      <c r="F8346" s="17">
        <v>8933</v>
      </c>
      <c r="G8346" t="str">
        <f>_xlfn.XLOOKUP(tbl_GL[[#This Row],[Account_key]],tbl_COA[Account_key],tbl_COA[Class],"Not Found")</f>
        <v>Trading account</v>
      </c>
      <c r="H8346" t="str">
        <f>_xlfn.XLOOKUP(tbl_GL[[#This Row],[Account_key]],tbl_COA[Account_key],tbl_COA[SubClass],"Not Found")</f>
        <v>Sales</v>
      </c>
      <c r="I8346" t="str">
        <f>_xlfn.XLOOKUP(tbl_GL[[#This Row],[Account_key]],tbl_COA[Account_key],tbl_COA[SubClass2],"Not Found")</f>
        <v>Sales</v>
      </c>
      <c r="J8346" t="str">
        <f>_xlfn.XLOOKUP(tbl_GL[[#This Row],[Account_key]],tbl_COA[Account_key],tbl_COA[SubAccount],,0)</f>
        <v>Sales</v>
      </c>
      <c r="K8346">
        <f>YEAR(tbl_GL[[#This Row],[Date]])</f>
        <v>2018</v>
      </c>
    </row>
    <row r="8347" spans="1:11" hidden="1" x14ac:dyDescent="0.35">
      <c r="A8347">
        <v>275.2</v>
      </c>
      <c r="B8347" s="24">
        <v>43265</v>
      </c>
      <c r="C8347">
        <v>4</v>
      </c>
      <c r="D8347" s="13">
        <v>30</v>
      </c>
      <c r="E8347" s="13" t="s">
        <v>8</v>
      </c>
      <c r="F8347" s="17">
        <v>8933</v>
      </c>
      <c r="G8347" t="str">
        <f>_xlfn.XLOOKUP(tbl_GL[[#This Row],[Account_key]],tbl_COA[Account_key],tbl_COA[Class],"Not Found")</f>
        <v>Assets</v>
      </c>
      <c r="H8347" t="str">
        <f>_xlfn.XLOOKUP(tbl_GL[[#This Row],[Account_key]],tbl_COA[Account_key],tbl_COA[SubClass],"Not Found")</f>
        <v>Assets</v>
      </c>
      <c r="I8347" t="str">
        <f>_xlfn.XLOOKUP(tbl_GL[[#This Row],[Account_key]],tbl_COA[Account_key],tbl_COA[SubClass2],"Not Found")</f>
        <v>Current Assets</v>
      </c>
      <c r="J8347" t="str">
        <f>_xlfn.XLOOKUP(tbl_GL[[#This Row],[Account_key]],tbl_COA[Account_key],tbl_COA[SubAccount],,0)</f>
        <v>Trade Receivables</v>
      </c>
      <c r="K8347">
        <f>YEAR(tbl_GL[[#This Row],[Date]])</f>
        <v>2018</v>
      </c>
    </row>
    <row r="8348" spans="1:11" hidden="1" x14ac:dyDescent="0.35">
      <c r="A8348">
        <v>276.10000000000002</v>
      </c>
      <c r="B8348" s="24">
        <v>43266</v>
      </c>
      <c r="C8348">
        <v>4</v>
      </c>
      <c r="D8348" s="13">
        <v>10</v>
      </c>
      <c r="E8348" s="13" t="s">
        <v>112</v>
      </c>
      <c r="F8348" s="17">
        <v>-180</v>
      </c>
      <c r="G8348" t="str">
        <f>_xlfn.XLOOKUP(tbl_GL[[#This Row],[Account_key]],tbl_COA[Account_key],tbl_COA[Class],"Not Found")</f>
        <v>Assets</v>
      </c>
      <c r="H8348" t="str">
        <f>_xlfn.XLOOKUP(tbl_GL[[#This Row],[Account_key]],tbl_COA[Account_key],tbl_COA[SubClass],"Not Found")</f>
        <v>Assets</v>
      </c>
      <c r="I8348" t="str">
        <f>_xlfn.XLOOKUP(tbl_GL[[#This Row],[Account_key]],tbl_COA[Account_key],tbl_COA[SubClass2],"Not Found")</f>
        <v>Current Assets</v>
      </c>
      <c r="J8348" t="str">
        <f>_xlfn.XLOOKUP(tbl_GL[[#This Row],[Account_key]],tbl_COA[Account_key],tbl_COA[SubAccount],,0)</f>
        <v>Cash at Bank</v>
      </c>
      <c r="K8348">
        <f>YEAR(tbl_GL[[#This Row],[Date]])</f>
        <v>2018</v>
      </c>
    </row>
    <row r="8349" spans="1:11" hidden="1" x14ac:dyDescent="0.35">
      <c r="A8349">
        <v>276.2</v>
      </c>
      <c r="B8349" s="24">
        <v>43266</v>
      </c>
      <c r="C8349">
        <v>4</v>
      </c>
      <c r="D8349" s="13">
        <v>121</v>
      </c>
      <c r="E8349" s="13" t="s">
        <v>112</v>
      </c>
      <c r="F8349" s="17">
        <v>-180</v>
      </c>
      <c r="G8349" t="str">
        <f>_xlfn.XLOOKUP(tbl_GL[[#This Row],[Account_key]],tbl_COA[Account_key],tbl_COA[Class],"Not Found")</f>
        <v>Liabilities and Owners Equity</v>
      </c>
      <c r="H8349" t="str">
        <f>_xlfn.XLOOKUP(tbl_GL[[#This Row],[Account_key]],tbl_COA[Account_key],tbl_COA[SubClass],"Not Found")</f>
        <v>Liabilities</v>
      </c>
      <c r="I8349" t="str">
        <f>_xlfn.XLOOKUP(tbl_GL[[#This Row],[Account_key]],tbl_COA[Account_key],tbl_COA[SubClass2],"Not Found")</f>
        <v>Current Liabilities</v>
      </c>
      <c r="J8349" t="str">
        <f>_xlfn.XLOOKUP(tbl_GL[[#This Row],[Account_key]],tbl_COA[Account_key],tbl_COA[SubAccount],,0)</f>
        <v>Interest Payable</v>
      </c>
      <c r="K8349">
        <f>YEAR(tbl_GL[[#This Row],[Date]])</f>
        <v>2018</v>
      </c>
    </row>
    <row r="8350" spans="1:11" hidden="1" x14ac:dyDescent="0.35">
      <c r="A8350">
        <v>277.10000000000002</v>
      </c>
      <c r="B8350" s="24">
        <v>43266</v>
      </c>
      <c r="C8350">
        <v>4</v>
      </c>
      <c r="D8350" s="13">
        <v>10</v>
      </c>
      <c r="E8350" s="13" t="s">
        <v>98</v>
      </c>
      <c r="F8350" s="17">
        <v>-1049</v>
      </c>
      <c r="G8350" t="str">
        <f>_xlfn.XLOOKUP(tbl_GL[[#This Row],[Account_key]],tbl_COA[Account_key],tbl_COA[Class],"Not Found")</f>
        <v>Assets</v>
      </c>
      <c r="H8350" t="str">
        <f>_xlfn.XLOOKUP(tbl_GL[[#This Row],[Account_key]],tbl_COA[Account_key],tbl_COA[SubClass],"Not Found")</f>
        <v>Assets</v>
      </c>
      <c r="I8350" t="str">
        <f>_xlfn.XLOOKUP(tbl_GL[[#This Row],[Account_key]],tbl_COA[Account_key],tbl_COA[SubClass2],"Not Found")</f>
        <v>Current Assets</v>
      </c>
      <c r="J8350" t="str">
        <f>_xlfn.XLOOKUP(tbl_GL[[#This Row],[Account_key]],tbl_COA[Account_key],tbl_COA[SubAccount],,0)</f>
        <v>Cash at Bank</v>
      </c>
      <c r="K8350">
        <f>YEAR(tbl_GL[[#This Row],[Date]])</f>
        <v>2018</v>
      </c>
    </row>
    <row r="8351" spans="1:11" hidden="1" x14ac:dyDescent="0.35">
      <c r="A8351">
        <v>277.2</v>
      </c>
      <c r="B8351" s="24">
        <v>43266</v>
      </c>
      <c r="C8351">
        <v>4</v>
      </c>
      <c r="D8351" s="13">
        <v>120</v>
      </c>
      <c r="E8351" s="13" t="s">
        <v>98</v>
      </c>
      <c r="F8351" s="17">
        <v>-1049</v>
      </c>
      <c r="G8351" t="str">
        <f>_xlfn.XLOOKUP(tbl_GL[[#This Row],[Account_key]],tbl_COA[Account_key],tbl_COA[Class],"Not Found")</f>
        <v>Liabilities and Owners Equity</v>
      </c>
      <c r="H8351" t="str">
        <f>_xlfn.XLOOKUP(tbl_GL[[#This Row],[Account_key]],tbl_COA[Account_key],tbl_COA[SubClass],"Not Found")</f>
        <v>Liabilities</v>
      </c>
      <c r="I8351" t="str">
        <f>_xlfn.XLOOKUP(tbl_GL[[#This Row],[Account_key]],tbl_COA[Account_key],tbl_COA[SubClass2],"Not Found")</f>
        <v>Current Liabilities</v>
      </c>
      <c r="J8351" t="str">
        <f>_xlfn.XLOOKUP(tbl_GL[[#This Row],[Account_key]],tbl_COA[Account_key],tbl_COA[SubAccount],,0)</f>
        <v>Accrued Expenses</v>
      </c>
      <c r="K8351">
        <f>YEAR(tbl_GL[[#This Row],[Date]])</f>
        <v>2018</v>
      </c>
    </row>
    <row r="8352" spans="1:11" hidden="1" x14ac:dyDescent="0.35">
      <c r="A8352">
        <v>278.10000000000002</v>
      </c>
      <c r="B8352" s="24">
        <v>43268</v>
      </c>
      <c r="C8352">
        <v>4</v>
      </c>
      <c r="D8352" s="13">
        <v>260</v>
      </c>
      <c r="E8352" s="13" t="s">
        <v>97</v>
      </c>
      <c r="F8352" s="17">
        <v>-1858</v>
      </c>
      <c r="G8352" t="str">
        <f>_xlfn.XLOOKUP(tbl_GL[[#This Row],[Account_key]],tbl_COA[Account_key],tbl_COA[Class],"Not Found")</f>
        <v>Operating account</v>
      </c>
      <c r="H8352" t="str">
        <f>_xlfn.XLOOKUP(tbl_GL[[#This Row],[Account_key]],tbl_COA[Account_key],tbl_COA[SubClass],"Not Found")</f>
        <v>Operating Expenses</v>
      </c>
      <c r="I8352" t="str">
        <f>_xlfn.XLOOKUP(tbl_GL[[#This Row],[Account_key]],tbl_COA[Account_key],tbl_COA[SubClass2],"Not Found")</f>
        <v>Marketing</v>
      </c>
      <c r="J8352" t="str">
        <f>_xlfn.XLOOKUP(tbl_GL[[#This Row],[Account_key]],tbl_COA[Account_key],tbl_COA[SubAccount],,0)</f>
        <v>Commissions</v>
      </c>
      <c r="K8352">
        <f>YEAR(tbl_GL[[#This Row],[Date]])</f>
        <v>2018</v>
      </c>
    </row>
    <row r="8353" spans="1:11" hidden="1" x14ac:dyDescent="0.35">
      <c r="A8353">
        <v>278.2</v>
      </c>
      <c r="B8353" s="24">
        <v>43268</v>
      </c>
      <c r="C8353">
        <v>4</v>
      </c>
      <c r="D8353" s="13">
        <v>120</v>
      </c>
      <c r="E8353" s="13" t="s">
        <v>97</v>
      </c>
      <c r="F8353" s="17">
        <v>1858</v>
      </c>
      <c r="G8353" t="str">
        <f>_xlfn.XLOOKUP(tbl_GL[[#This Row],[Account_key]],tbl_COA[Account_key],tbl_COA[Class],"Not Found")</f>
        <v>Liabilities and Owners Equity</v>
      </c>
      <c r="H8353" t="str">
        <f>_xlfn.XLOOKUP(tbl_GL[[#This Row],[Account_key]],tbl_COA[Account_key],tbl_COA[SubClass],"Not Found")</f>
        <v>Liabilities</v>
      </c>
      <c r="I8353" t="str">
        <f>_xlfn.XLOOKUP(tbl_GL[[#This Row],[Account_key]],tbl_COA[Account_key],tbl_COA[SubClass2],"Not Found")</f>
        <v>Current Liabilities</v>
      </c>
      <c r="J8353" t="str">
        <f>_xlfn.XLOOKUP(tbl_GL[[#This Row],[Account_key]],tbl_COA[Account_key],tbl_COA[SubAccount],,0)</f>
        <v>Accrued Expenses</v>
      </c>
      <c r="K8353">
        <f>YEAR(tbl_GL[[#This Row],[Date]])</f>
        <v>2018</v>
      </c>
    </row>
    <row r="8354" spans="1:11" hidden="1" x14ac:dyDescent="0.35">
      <c r="A8354">
        <v>279.10000000000002</v>
      </c>
      <c r="B8354" s="24">
        <v>43270</v>
      </c>
      <c r="C8354">
        <v>4</v>
      </c>
      <c r="D8354" s="13">
        <v>220</v>
      </c>
      <c r="E8354" s="13" t="s">
        <v>81</v>
      </c>
      <c r="F8354" s="17">
        <v>-1212</v>
      </c>
      <c r="G8354" t="str">
        <f>_xlfn.XLOOKUP(tbl_GL[[#This Row],[Account_key]],tbl_COA[Account_key],tbl_COA[Class],"Not Found")</f>
        <v>Trading account</v>
      </c>
      <c r="H8354" t="str">
        <f>_xlfn.XLOOKUP(tbl_GL[[#This Row],[Account_key]],tbl_COA[Account_key],tbl_COA[SubClass],"Not Found")</f>
        <v>Sales</v>
      </c>
      <c r="I8354" t="str">
        <f>_xlfn.XLOOKUP(tbl_GL[[#This Row],[Account_key]],tbl_COA[Account_key],tbl_COA[SubClass2],"Not Found")</f>
        <v>Sales</v>
      </c>
      <c r="J8354" t="str">
        <f>_xlfn.XLOOKUP(tbl_GL[[#This Row],[Account_key]],tbl_COA[Account_key],tbl_COA[SubAccount],,0)</f>
        <v>Sales Return</v>
      </c>
      <c r="K8354">
        <f>YEAR(tbl_GL[[#This Row],[Date]])</f>
        <v>2018</v>
      </c>
    </row>
    <row r="8355" spans="1:11" hidden="1" x14ac:dyDescent="0.35">
      <c r="A8355">
        <v>279.2</v>
      </c>
      <c r="B8355" s="24">
        <v>43270</v>
      </c>
      <c r="C8355">
        <v>4</v>
      </c>
      <c r="D8355" s="13">
        <v>20</v>
      </c>
      <c r="E8355" s="13" t="s">
        <v>81</v>
      </c>
      <c r="F8355" s="17">
        <v>-1212</v>
      </c>
      <c r="G8355" t="str">
        <f>_xlfn.XLOOKUP(tbl_GL[[#This Row],[Account_key]],tbl_COA[Account_key],tbl_COA[Class],"Not Found")</f>
        <v>Assets</v>
      </c>
      <c r="H8355" t="str">
        <f>_xlfn.XLOOKUP(tbl_GL[[#This Row],[Account_key]],tbl_COA[Account_key],tbl_COA[SubClass],"Not Found")</f>
        <v>Assets</v>
      </c>
      <c r="I8355" t="str">
        <f>_xlfn.XLOOKUP(tbl_GL[[#This Row],[Account_key]],tbl_COA[Account_key],tbl_COA[SubClass2],"Not Found")</f>
        <v>Current Assets</v>
      </c>
      <c r="J8355" t="str">
        <f>_xlfn.XLOOKUP(tbl_GL[[#This Row],[Account_key]],tbl_COA[Account_key],tbl_COA[SubAccount],,0)</f>
        <v>Cash in hand</v>
      </c>
      <c r="K8355">
        <f>YEAR(tbl_GL[[#This Row],[Date]])</f>
        <v>2018</v>
      </c>
    </row>
    <row r="8356" spans="1:11" hidden="1" x14ac:dyDescent="0.35">
      <c r="A8356">
        <v>280.10000000000002</v>
      </c>
      <c r="B8356" s="24">
        <v>43270</v>
      </c>
      <c r="C8356">
        <v>4</v>
      </c>
      <c r="D8356" s="13">
        <v>30</v>
      </c>
      <c r="E8356" s="13" t="s">
        <v>80</v>
      </c>
      <c r="F8356" s="17">
        <v>-8006</v>
      </c>
      <c r="G8356" t="str">
        <f>_xlfn.XLOOKUP(tbl_GL[[#This Row],[Account_key]],tbl_COA[Account_key],tbl_COA[Class],"Not Found")</f>
        <v>Assets</v>
      </c>
      <c r="H8356" t="str">
        <f>_xlfn.XLOOKUP(tbl_GL[[#This Row],[Account_key]],tbl_COA[Account_key],tbl_COA[SubClass],"Not Found")</f>
        <v>Assets</v>
      </c>
      <c r="I8356" t="str">
        <f>_xlfn.XLOOKUP(tbl_GL[[#This Row],[Account_key]],tbl_COA[Account_key],tbl_COA[SubClass2],"Not Found")</f>
        <v>Current Assets</v>
      </c>
      <c r="J8356" t="str">
        <f>_xlfn.XLOOKUP(tbl_GL[[#This Row],[Account_key]],tbl_COA[Account_key],tbl_COA[SubAccount],,0)</f>
        <v>Trade Receivables</v>
      </c>
      <c r="K8356">
        <f>YEAR(tbl_GL[[#This Row],[Date]])</f>
        <v>2018</v>
      </c>
    </row>
    <row r="8357" spans="1:11" hidden="1" x14ac:dyDescent="0.35">
      <c r="A8357">
        <v>280.2</v>
      </c>
      <c r="B8357" s="24">
        <v>43270</v>
      </c>
      <c r="C8357">
        <v>4</v>
      </c>
      <c r="D8357" s="13">
        <v>10</v>
      </c>
      <c r="E8357" s="13" t="s">
        <v>80</v>
      </c>
      <c r="F8357" s="17">
        <v>8006</v>
      </c>
      <c r="G8357" t="str">
        <f>_xlfn.XLOOKUP(tbl_GL[[#This Row],[Account_key]],tbl_COA[Account_key],tbl_COA[Class],"Not Found")</f>
        <v>Assets</v>
      </c>
      <c r="H8357" t="str">
        <f>_xlfn.XLOOKUP(tbl_GL[[#This Row],[Account_key]],tbl_COA[Account_key],tbl_COA[SubClass],"Not Found")</f>
        <v>Assets</v>
      </c>
      <c r="I8357" t="str">
        <f>_xlfn.XLOOKUP(tbl_GL[[#This Row],[Account_key]],tbl_COA[Account_key],tbl_COA[SubClass2],"Not Found")</f>
        <v>Current Assets</v>
      </c>
      <c r="J8357" t="str">
        <f>_xlfn.XLOOKUP(tbl_GL[[#This Row],[Account_key]],tbl_COA[Account_key],tbl_COA[SubAccount],,0)</f>
        <v>Cash at Bank</v>
      </c>
      <c r="K8357">
        <f>YEAR(tbl_GL[[#This Row],[Date]])</f>
        <v>2018</v>
      </c>
    </row>
    <row r="8358" spans="1:11" hidden="1" x14ac:dyDescent="0.35">
      <c r="A8358">
        <v>281.10000000000002</v>
      </c>
      <c r="B8358" s="24">
        <v>43273</v>
      </c>
      <c r="C8358">
        <v>4</v>
      </c>
      <c r="D8358" s="13">
        <v>230</v>
      </c>
      <c r="E8358" s="13" t="s">
        <v>4</v>
      </c>
      <c r="F8358" s="17">
        <v>-236</v>
      </c>
      <c r="G8358" t="str">
        <f>_xlfn.XLOOKUP(tbl_GL[[#This Row],[Account_key]],tbl_COA[Account_key],tbl_COA[Class],"Not Found")</f>
        <v>Trading account</v>
      </c>
      <c r="H8358" t="str">
        <f>_xlfn.XLOOKUP(tbl_GL[[#This Row],[Account_key]],tbl_COA[Account_key],tbl_COA[SubClass],"Not Found")</f>
        <v>Cost of Sales</v>
      </c>
      <c r="I8358" t="str">
        <f>_xlfn.XLOOKUP(tbl_GL[[#This Row],[Account_key]],tbl_COA[Account_key],tbl_COA[SubClass2],"Not Found")</f>
        <v>Cost of Sales</v>
      </c>
      <c r="J8358" t="str">
        <f>_xlfn.XLOOKUP(tbl_GL[[#This Row],[Account_key]],tbl_COA[Account_key],tbl_COA[SubAccount],,0)</f>
        <v>Cost of Sales</v>
      </c>
      <c r="K8358">
        <f>YEAR(tbl_GL[[#This Row],[Date]])</f>
        <v>2018</v>
      </c>
    </row>
    <row r="8359" spans="1:11" hidden="1" x14ac:dyDescent="0.35">
      <c r="A8359">
        <v>281.2</v>
      </c>
      <c r="B8359" s="24">
        <v>43273</v>
      </c>
      <c r="C8359">
        <v>4</v>
      </c>
      <c r="D8359" s="13">
        <v>60</v>
      </c>
      <c r="E8359" s="13" t="s">
        <v>4</v>
      </c>
      <c r="F8359" s="17">
        <v>-236</v>
      </c>
      <c r="G8359" t="str">
        <f>_xlfn.XLOOKUP(tbl_GL[[#This Row],[Account_key]],tbl_COA[Account_key],tbl_COA[Class],"Not Found")</f>
        <v>Assets</v>
      </c>
      <c r="H8359" t="str">
        <f>_xlfn.XLOOKUP(tbl_GL[[#This Row],[Account_key]],tbl_COA[Account_key],tbl_COA[SubClass],"Not Found")</f>
        <v>Assets</v>
      </c>
      <c r="I8359" t="str">
        <f>_xlfn.XLOOKUP(tbl_GL[[#This Row],[Account_key]],tbl_COA[Account_key],tbl_COA[SubClass2],"Not Found")</f>
        <v>Current Assets</v>
      </c>
      <c r="J8359" t="str">
        <f>_xlfn.XLOOKUP(tbl_GL[[#This Row],[Account_key]],tbl_COA[Account_key],tbl_COA[SubAccount],,0)</f>
        <v>Inventory</v>
      </c>
      <c r="K8359">
        <f>YEAR(tbl_GL[[#This Row],[Date]])</f>
        <v>2018</v>
      </c>
    </row>
    <row r="8360" spans="1:11" hidden="1" x14ac:dyDescent="0.35">
      <c r="A8360">
        <v>282.10000000000002</v>
      </c>
      <c r="B8360" s="24">
        <v>43273</v>
      </c>
      <c r="C8360">
        <v>4</v>
      </c>
      <c r="D8360" s="13">
        <v>210</v>
      </c>
      <c r="E8360" s="13" t="s">
        <v>8</v>
      </c>
      <c r="F8360" s="17">
        <v>622</v>
      </c>
      <c r="G8360" t="str">
        <f>_xlfn.XLOOKUP(tbl_GL[[#This Row],[Account_key]],tbl_COA[Account_key],tbl_COA[Class],"Not Found")</f>
        <v>Trading account</v>
      </c>
      <c r="H8360" t="str">
        <f>_xlfn.XLOOKUP(tbl_GL[[#This Row],[Account_key]],tbl_COA[Account_key],tbl_COA[SubClass],"Not Found")</f>
        <v>Sales</v>
      </c>
      <c r="I8360" t="str">
        <f>_xlfn.XLOOKUP(tbl_GL[[#This Row],[Account_key]],tbl_COA[Account_key],tbl_COA[SubClass2],"Not Found")</f>
        <v>Sales</v>
      </c>
      <c r="J8360" t="str">
        <f>_xlfn.XLOOKUP(tbl_GL[[#This Row],[Account_key]],tbl_COA[Account_key],tbl_COA[SubAccount],,0)</f>
        <v>Sales</v>
      </c>
      <c r="K8360">
        <f>YEAR(tbl_GL[[#This Row],[Date]])</f>
        <v>2018</v>
      </c>
    </row>
    <row r="8361" spans="1:11" hidden="1" x14ac:dyDescent="0.35">
      <c r="A8361">
        <v>282.2</v>
      </c>
      <c r="B8361" s="24">
        <v>43273</v>
      </c>
      <c r="C8361">
        <v>4</v>
      </c>
      <c r="D8361" s="13">
        <v>30</v>
      </c>
      <c r="E8361" s="13" t="s">
        <v>8</v>
      </c>
      <c r="F8361" s="17">
        <v>622</v>
      </c>
      <c r="G8361" t="str">
        <f>_xlfn.XLOOKUP(tbl_GL[[#This Row],[Account_key]],tbl_COA[Account_key],tbl_COA[Class],"Not Found")</f>
        <v>Assets</v>
      </c>
      <c r="H8361" t="str">
        <f>_xlfn.XLOOKUP(tbl_GL[[#This Row],[Account_key]],tbl_COA[Account_key],tbl_COA[SubClass],"Not Found")</f>
        <v>Assets</v>
      </c>
      <c r="I8361" t="str">
        <f>_xlfn.XLOOKUP(tbl_GL[[#This Row],[Account_key]],tbl_COA[Account_key],tbl_COA[SubClass2],"Not Found")</f>
        <v>Current Assets</v>
      </c>
      <c r="J8361" t="str">
        <f>_xlfn.XLOOKUP(tbl_GL[[#This Row],[Account_key]],tbl_COA[Account_key],tbl_COA[SubAccount],,0)</f>
        <v>Trade Receivables</v>
      </c>
      <c r="K8361">
        <f>YEAR(tbl_GL[[#This Row],[Date]])</f>
        <v>2018</v>
      </c>
    </row>
    <row r="8362" spans="1:11" hidden="1" x14ac:dyDescent="0.35">
      <c r="A8362">
        <v>283.10000000000002</v>
      </c>
      <c r="B8362" s="24">
        <v>43273</v>
      </c>
      <c r="C8362">
        <v>4</v>
      </c>
      <c r="D8362" s="13">
        <v>260</v>
      </c>
      <c r="E8362" s="13" t="s">
        <v>97</v>
      </c>
      <c r="F8362" s="17">
        <v>-1572</v>
      </c>
      <c r="G8362" t="str">
        <f>_xlfn.XLOOKUP(tbl_GL[[#This Row],[Account_key]],tbl_COA[Account_key],tbl_COA[Class],"Not Found")</f>
        <v>Operating account</v>
      </c>
      <c r="H8362" t="str">
        <f>_xlfn.XLOOKUP(tbl_GL[[#This Row],[Account_key]],tbl_COA[Account_key],tbl_COA[SubClass],"Not Found")</f>
        <v>Operating Expenses</v>
      </c>
      <c r="I8362" t="str">
        <f>_xlfn.XLOOKUP(tbl_GL[[#This Row],[Account_key]],tbl_COA[Account_key],tbl_COA[SubClass2],"Not Found")</f>
        <v>Marketing</v>
      </c>
      <c r="J8362" t="str">
        <f>_xlfn.XLOOKUP(tbl_GL[[#This Row],[Account_key]],tbl_COA[Account_key],tbl_COA[SubAccount],,0)</f>
        <v>Commissions</v>
      </c>
      <c r="K8362">
        <f>YEAR(tbl_GL[[#This Row],[Date]])</f>
        <v>2018</v>
      </c>
    </row>
    <row r="8363" spans="1:11" hidden="1" x14ac:dyDescent="0.35">
      <c r="A8363">
        <v>283.2</v>
      </c>
      <c r="B8363" s="24">
        <v>43273</v>
      </c>
      <c r="C8363">
        <v>4</v>
      </c>
      <c r="D8363" s="13">
        <v>120</v>
      </c>
      <c r="E8363" s="13" t="s">
        <v>97</v>
      </c>
      <c r="F8363" s="17">
        <v>1572</v>
      </c>
      <c r="G8363" t="str">
        <f>_xlfn.XLOOKUP(tbl_GL[[#This Row],[Account_key]],tbl_COA[Account_key],tbl_COA[Class],"Not Found")</f>
        <v>Liabilities and Owners Equity</v>
      </c>
      <c r="H8363" t="str">
        <f>_xlfn.XLOOKUP(tbl_GL[[#This Row],[Account_key]],tbl_COA[Account_key],tbl_COA[SubClass],"Not Found")</f>
        <v>Liabilities</v>
      </c>
      <c r="I8363" t="str">
        <f>_xlfn.XLOOKUP(tbl_GL[[#This Row],[Account_key]],tbl_COA[Account_key],tbl_COA[SubClass2],"Not Found")</f>
        <v>Current Liabilities</v>
      </c>
      <c r="J8363" t="str">
        <f>_xlfn.XLOOKUP(tbl_GL[[#This Row],[Account_key]],tbl_COA[Account_key],tbl_COA[SubAccount],,0)</f>
        <v>Accrued Expenses</v>
      </c>
      <c r="K8363">
        <f>YEAR(tbl_GL[[#This Row],[Date]])</f>
        <v>2018</v>
      </c>
    </row>
    <row r="8364" spans="1:11" hidden="1" x14ac:dyDescent="0.35">
      <c r="A8364">
        <v>284.10000000000002</v>
      </c>
      <c r="B8364" s="24">
        <v>43273</v>
      </c>
      <c r="C8364">
        <v>4</v>
      </c>
      <c r="D8364" s="13">
        <v>10</v>
      </c>
      <c r="E8364" s="13" t="s">
        <v>98</v>
      </c>
      <c r="F8364" s="17">
        <v>-1383</v>
      </c>
      <c r="G8364" t="str">
        <f>_xlfn.XLOOKUP(tbl_GL[[#This Row],[Account_key]],tbl_COA[Account_key],tbl_COA[Class],"Not Found")</f>
        <v>Assets</v>
      </c>
      <c r="H8364" t="str">
        <f>_xlfn.XLOOKUP(tbl_GL[[#This Row],[Account_key]],tbl_COA[Account_key],tbl_COA[SubClass],"Not Found")</f>
        <v>Assets</v>
      </c>
      <c r="I8364" t="str">
        <f>_xlfn.XLOOKUP(tbl_GL[[#This Row],[Account_key]],tbl_COA[Account_key],tbl_COA[SubClass2],"Not Found")</f>
        <v>Current Assets</v>
      </c>
      <c r="J8364" t="str">
        <f>_xlfn.XLOOKUP(tbl_GL[[#This Row],[Account_key]],tbl_COA[Account_key],tbl_COA[SubAccount],,0)</f>
        <v>Cash at Bank</v>
      </c>
      <c r="K8364">
        <f>YEAR(tbl_GL[[#This Row],[Date]])</f>
        <v>2018</v>
      </c>
    </row>
    <row r="8365" spans="1:11" hidden="1" x14ac:dyDescent="0.35">
      <c r="A8365">
        <v>284.2</v>
      </c>
      <c r="B8365" s="24">
        <v>43273</v>
      </c>
      <c r="C8365">
        <v>4</v>
      </c>
      <c r="D8365" s="13">
        <v>120</v>
      </c>
      <c r="E8365" s="13" t="s">
        <v>98</v>
      </c>
      <c r="F8365" s="17">
        <v>-1383</v>
      </c>
      <c r="G8365" t="str">
        <f>_xlfn.XLOOKUP(tbl_GL[[#This Row],[Account_key]],tbl_COA[Account_key],tbl_COA[Class],"Not Found")</f>
        <v>Liabilities and Owners Equity</v>
      </c>
      <c r="H8365" t="str">
        <f>_xlfn.XLOOKUP(tbl_GL[[#This Row],[Account_key]],tbl_COA[Account_key],tbl_COA[SubClass],"Not Found")</f>
        <v>Liabilities</v>
      </c>
      <c r="I8365" t="str">
        <f>_xlfn.XLOOKUP(tbl_GL[[#This Row],[Account_key]],tbl_COA[Account_key],tbl_COA[SubClass2],"Not Found")</f>
        <v>Current Liabilities</v>
      </c>
      <c r="J8365" t="str">
        <f>_xlfn.XLOOKUP(tbl_GL[[#This Row],[Account_key]],tbl_COA[Account_key],tbl_COA[SubAccount],,0)</f>
        <v>Accrued Expenses</v>
      </c>
      <c r="K8365">
        <f>YEAR(tbl_GL[[#This Row],[Date]])</f>
        <v>2018</v>
      </c>
    </row>
    <row r="8366" spans="1:11" hidden="1" x14ac:dyDescent="0.35">
      <c r="A8366">
        <v>285.10000000000002</v>
      </c>
      <c r="B8366" s="24">
        <v>43273</v>
      </c>
      <c r="C8366">
        <v>4</v>
      </c>
      <c r="D8366" s="13">
        <v>30</v>
      </c>
      <c r="E8366" s="13" t="s">
        <v>80</v>
      </c>
      <c r="F8366" s="17">
        <v>-7037</v>
      </c>
      <c r="G8366" t="str">
        <f>_xlfn.XLOOKUP(tbl_GL[[#This Row],[Account_key]],tbl_COA[Account_key],tbl_COA[Class],"Not Found")</f>
        <v>Assets</v>
      </c>
      <c r="H8366" t="str">
        <f>_xlfn.XLOOKUP(tbl_GL[[#This Row],[Account_key]],tbl_COA[Account_key],tbl_COA[SubClass],"Not Found")</f>
        <v>Assets</v>
      </c>
      <c r="I8366" t="str">
        <f>_xlfn.XLOOKUP(tbl_GL[[#This Row],[Account_key]],tbl_COA[Account_key],tbl_COA[SubClass2],"Not Found")</f>
        <v>Current Assets</v>
      </c>
      <c r="J8366" t="str">
        <f>_xlfn.XLOOKUP(tbl_GL[[#This Row],[Account_key]],tbl_COA[Account_key],tbl_COA[SubAccount],,0)</f>
        <v>Trade Receivables</v>
      </c>
      <c r="K8366">
        <f>YEAR(tbl_GL[[#This Row],[Date]])</f>
        <v>2018</v>
      </c>
    </row>
    <row r="8367" spans="1:11" hidden="1" x14ac:dyDescent="0.35">
      <c r="A8367">
        <v>285.2</v>
      </c>
      <c r="B8367" s="24">
        <v>43273</v>
      </c>
      <c r="C8367">
        <v>4</v>
      </c>
      <c r="D8367" s="13">
        <v>10</v>
      </c>
      <c r="E8367" s="13" t="s">
        <v>80</v>
      </c>
      <c r="F8367" s="17">
        <v>7037</v>
      </c>
      <c r="G8367" t="str">
        <f>_xlfn.XLOOKUP(tbl_GL[[#This Row],[Account_key]],tbl_COA[Account_key],tbl_COA[Class],"Not Found")</f>
        <v>Assets</v>
      </c>
      <c r="H8367" t="str">
        <f>_xlfn.XLOOKUP(tbl_GL[[#This Row],[Account_key]],tbl_COA[Account_key],tbl_COA[SubClass],"Not Found")</f>
        <v>Assets</v>
      </c>
      <c r="I8367" t="str">
        <f>_xlfn.XLOOKUP(tbl_GL[[#This Row],[Account_key]],tbl_COA[Account_key],tbl_COA[SubClass2],"Not Found")</f>
        <v>Current Assets</v>
      </c>
      <c r="J8367" t="str">
        <f>_xlfn.XLOOKUP(tbl_GL[[#This Row],[Account_key]],tbl_COA[Account_key],tbl_COA[SubAccount],,0)</f>
        <v>Cash at Bank</v>
      </c>
      <c r="K8367">
        <f>YEAR(tbl_GL[[#This Row],[Date]])</f>
        <v>2018</v>
      </c>
    </row>
    <row r="8368" spans="1:11" hidden="1" x14ac:dyDescent="0.35">
      <c r="A8368">
        <v>286.10000000000002</v>
      </c>
      <c r="B8368" s="24">
        <v>43275</v>
      </c>
      <c r="C8368">
        <v>4</v>
      </c>
      <c r="D8368" s="13">
        <v>330</v>
      </c>
      <c r="E8368" s="13" t="s">
        <v>99</v>
      </c>
      <c r="F8368" s="17">
        <v>-43</v>
      </c>
      <c r="G8368" t="str">
        <f>_xlfn.XLOOKUP(tbl_GL[[#This Row],[Account_key]],tbl_COA[Account_key],tbl_COA[Class],"Not Found")</f>
        <v>Operating account</v>
      </c>
      <c r="H8368" t="str">
        <f>_xlfn.XLOOKUP(tbl_GL[[#This Row],[Account_key]],tbl_COA[Account_key],tbl_COA[SubClass],"Not Found")</f>
        <v>Operating Expenses</v>
      </c>
      <c r="I8368" t="str">
        <f>_xlfn.XLOOKUP(tbl_GL[[#This Row],[Account_key]],tbl_COA[Account_key],tbl_COA[SubClass2],"Not Found")</f>
        <v>Administration</v>
      </c>
      <c r="J8368" t="str">
        <f>_xlfn.XLOOKUP(tbl_GL[[#This Row],[Account_key]],tbl_COA[Account_key],tbl_COA[SubAccount],,0)</f>
        <v>Telephone</v>
      </c>
      <c r="K8368">
        <f>YEAR(tbl_GL[[#This Row],[Date]])</f>
        <v>2018</v>
      </c>
    </row>
    <row r="8369" spans="1:11" hidden="1" x14ac:dyDescent="0.35">
      <c r="A8369">
        <v>286.2</v>
      </c>
      <c r="B8369" s="24">
        <v>43275</v>
      </c>
      <c r="C8369">
        <v>4</v>
      </c>
      <c r="D8369" s="13">
        <v>20</v>
      </c>
      <c r="E8369" s="13" t="s">
        <v>99</v>
      </c>
      <c r="F8369" s="17">
        <v>-43</v>
      </c>
      <c r="G8369" t="str">
        <f>_xlfn.XLOOKUP(tbl_GL[[#This Row],[Account_key]],tbl_COA[Account_key],tbl_COA[Class],"Not Found")</f>
        <v>Assets</v>
      </c>
      <c r="H8369" t="str">
        <f>_xlfn.XLOOKUP(tbl_GL[[#This Row],[Account_key]],tbl_COA[Account_key],tbl_COA[SubClass],"Not Found")</f>
        <v>Assets</v>
      </c>
      <c r="I8369" t="str">
        <f>_xlfn.XLOOKUP(tbl_GL[[#This Row],[Account_key]],tbl_COA[Account_key],tbl_COA[SubClass2],"Not Found")</f>
        <v>Current Assets</v>
      </c>
      <c r="J8369" t="str">
        <f>_xlfn.XLOOKUP(tbl_GL[[#This Row],[Account_key]],tbl_COA[Account_key],tbl_COA[SubAccount],,0)</f>
        <v>Cash in hand</v>
      </c>
      <c r="K8369">
        <f>YEAR(tbl_GL[[#This Row],[Date]])</f>
        <v>2018</v>
      </c>
    </row>
    <row r="8370" spans="1:11" hidden="1" x14ac:dyDescent="0.35">
      <c r="A8370">
        <v>287.10000000000002</v>
      </c>
      <c r="B8370" s="24">
        <v>43275</v>
      </c>
      <c r="C8370">
        <v>4</v>
      </c>
      <c r="D8370" s="13">
        <v>230</v>
      </c>
      <c r="E8370" s="13" t="s">
        <v>4</v>
      </c>
      <c r="F8370" s="17">
        <v>-865</v>
      </c>
      <c r="G8370" t="str">
        <f>_xlfn.XLOOKUP(tbl_GL[[#This Row],[Account_key]],tbl_COA[Account_key],tbl_COA[Class],"Not Found")</f>
        <v>Trading account</v>
      </c>
      <c r="H8370" t="str">
        <f>_xlfn.XLOOKUP(tbl_GL[[#This Row],[Account_key]],tbl_COA[Account_key],tbl_COA[SubClass],"Not Found")</f>
        <v>Cost of Sales</v>
      </c>
      <c r="I8370" t="str">
        <f>_xlfn.XLOOKUP(tbl_GL[[#This Row],[Account_key]],tbl_COA[Account_key],tbl_COA[SubClass2],"Not Found")</f>
        <v>Cost of Sales</v>
      </c>
      <c r="J8370" t="str">
        <f>_xlfn.XLOOKUP(tbl_GL[[#This Row],[Account_key]],tbl_COA[Account_key],tbl_COA[SubAccount],,0)</f>
        <v>Cost of Sales</v>
      </c>
      <c r="K8370">
        <f>YEAR(tbl_GL[[#This Row],[Date]])</f>
        <v>2018</v>
      </c>
    </row>
    <row r="8371" spans="1:11" hidden="1" x14ac:dyDescent="0.35">
      <c r="A8371">
        <v>287.2</v>
      </c>
      <c r="B8371" s="24">
        <v>43275</v>
      </c>
      <c r="C8371">
        <v>4</v>
      </c>
      <c r="D8371" s="13">
        <v>60</v>
      </c>
      <c r="E8371" s="13" t="s">
        <v>4</v>
      </c>
      <c r="F8371" s="17">
        <v>-865</v>
      </c>
      <c r="G8371" t="str">
        <f>_xlfn.XLOOKUP(tbl_GL[[#This Row],[Account_key]],tbl_COA[Account_key],tbl_COA[Class],"Not Found")</f>
        <v>Assets</v>
      </c>
      <c r="H8371" t="str">
        <f>_xlfn.XLOOKUP(tbl_GL[[#This Row],[Account_key]],tbl_COA[Account_key],tbl_COA[SubClass],"Not Found")</f>
        <v>Assets</v>
      </c>
      <c r="I8371" t="str">
        <f>_xlfn.XLOOKUP(tbl_GL[[#This Row],[Account_key]],tbl_COA[Account_key],tbl_COA[SubClass2],"Not Found")</f>
        <v>Current Assets</v>
      </c>
      <c r="J8371" t="str">
        <f>_xlfn.XLOOKUP(tbl_GL[[#This Row],[Account_key]],tbl_COA[Account_key],tbl_COA[SubAccount],,0)</f>
        <v>Inventory</v>
      </c>
      <c r="K8371">
        <f>YEAR(tbl_GL[[#This Row],[Date]])</f>
        <v>2018</v>
      </c>
    </row>
    <row r="8372" spans="1:11" hidden="1" x14ac:dyDescent="0.35">
      <c r="A8372">
        <v>288.10000000000002</v>
      </c>
      <c r="B8372" s="24">
        <v>43275</v>
      </c>
      <c r="C8372">
        <v>4</v>
      </c>
      <c r="D8372" s="13">
        <v>300</v>
      </c>
      <c r="E8372" s="13" t="s">
        <v>97</v>
      </c>
      <c r="F8372" s="17">
        <v>-1550</v>
      </c>
      <c r="G8372" t="str">
        <f>_xlfn.XLOOKUP(tbl_GL[[#This Row],[Account_key]],tbl_COA[Account_key],tbl_COA[Class],"Not Found")</f>
        <v>Operating account</v>
      </c>
      <c r="H8372" t="str">
        <f>_xlfn.XLOOKUP(tbl_GL[[#This Row],[Account_key]],tbl_COA[Account_key],tbl_COA[SubClass],"Not Found")</f>
        <v>Operating Expenses</v>
      </c>
      <c r="I8372" t="str">
        <f>_xlfn.XLOOKUP(tbl_GL[[#This Row],[Account_key]],tbl_COA[Account_key],tbl_COA[SubClass2],"Not Found")</f>
        <v>Administration</v>
      </c>
      <c r="J8372" t="str">
        <f>_xlfn.XLOOKUP(tbl_GL[[#This Row],[Account_key]],tbl_COA[Account_key],tbl_COA[SubAccount],,0)</f>
        <v>Entertainment</v>
      </c>
      <c r="K8372">
        <f>YEAR(tbl_GL[[#This Row],[Date]])</f>
        <v>2018</v>
      </c>
    </row>
    <row r="8373" spans="1:11" hidden="1" x14ac:dyDescent="0.35">
      <c r="A8373">
        <v>288.2</v>
      </c>
      <c r="B8373" s="24">
        <v>43275</v>
      </c>
      <c r="C8373">
        <v>4</v>
      </c>
      <c r="D8373" s="13">
        <v>120</v>
      </c>
      <c r="E8373" s="13" t="s">
        <v>97</v>
      </c>
      <c r="F8373" s="17">
        <v>1550</v>
      </c>
      <c r="G8373" t="str">
        <f>_xlfn.XLOOKUP(tbl_GL[[#This Row],[Account_key]],tbl_COA[Account_key],tbl_COA[Class],"Not Found")</f>
        <v>Liabilities and Owners Equity</v>
      </c>
      <c r="H8373" t="str">
        <f>_xlfn.XLOOKUP(tbl_GL[[#This Row],[Account_key]],tbl_COA[Account_key],tbl_COA[SubClass],"Not Found")</f>
        <v>Liabilities</v>
      </c>
      <c r="I8373" t="str">
        <f>_xlfn.XLOOKUP(tbl_GL[[#This Row],[Account_key]],tbl_COA[Account_key],tbl_COA[SubClass2],"Not Found")</f>
        <v>Current Liabilities</v>
      </c>
      <c r="J8373" t="str">
        <f>_xlfn.XLOOKUP(tbl_GL[[#This Row],[Account_key]],tbl_COA[Account_key],tbl_COA[SubAccount],,0)</f>
        <v>Accrued Expenses</v>
      </c>
      <c r="K8373">
        <f>YEAR(tbl_GL[[#This Row],[Date]])</f>
        <v>2018</v>
      </c>
    </row>
    <row r="8374" spans="1:11" hidden="1" x14ac:dyDescent="0.35">
      <c r="A8374">
        <v>289.10000000000002</v>
      </c>
      <c r="B8374" s="24">
        <v>43275</v>
      </c>
      <c r="C8374">
        <v>4</v>
      </c>
      <c r="D8374" s="13">
        <v>210</v>
      </c>
      <c r="E8374" s="13" t="s">
        <v>7</v>
      </c>
      <c r="F8374" s="17">
        <v>2123</v>
      </c>
      <c r="G8374" t="str">
        <f>_xlfn.XLOOKUP(tbl_GL[[#This Row],[Account_key]],tbl_COA[Account_key],tbl_COA[Class],"Not Found")</f>
        <v>Trading account</v>
      </c>
      <c r="H8374" t="str">
        <f>_xlfn.XLOOKUP(tbl_GL[[#This Row],[Account_key]],tbl_COA[Account_key],tbl_COA[SubClass],"Not Found")</f>
        <v>Sales</v>
      </c>
      <c r="I8374" t="str">
        <f>_xlfn.XLOOKUP(tbl_GL[[#This Row],[Account_key]],tbl_COA[Account_key],tbl_COA[SubClass2],"Not Found")</f>
        <v>Sales</v>
      </c>
      <c r="J8374" t="str">
        <f>_xlfn.XLOOKUP(tbl_GL[[#This Row],[Account_key]],tbl_COA[Account_key],tbl_COA[SubAccount],,0)</f>
        <v>Sales</v>
      </c>
      <c r="K8374">
        <f>YEAR(tbl_GL[[#This Row],[Date]])</f>
        <v>2018</v>
      </c>
    </row>
    <row r="8375" spans="1:11" hidden="1" x14ac:dyDescent="0.35">
      <c r="A8375">
        <v>289.2</v>
      </c>
      <c r="B8375" s="24">
        <v>43275</v>
      </c>
      <c r="C8375">
        <v>4</v>
      </c>
      <c r="D8375" s="13">
        <v>10</v>
      </c>
      <c r="E8375" s="13" t="s">
        <v>7</v>
      </c>
      <c r="F8375" s="17">
        <v>2123</v>
      </c>
      <c r="G8375" t="str">
        <f>_xlfn.XLOOKUP(tbl_GL[[#This Row],[Account_key]],tbl_COA[Account_key],tbl_COA[Class],"Not Found")</f>
        <v>Assets</v>
      </c>
      <c r="H8375" t="str">
        <f>_xlfn.XLOOKUP(tbl_GL[[#This Row],[Account_key]],tbl_COA[Account_key],tbl_COA[SubClass],"Not Found")</f>
        <v>Assets</v>
      </c>
      <c r="I8375" t="str">
        <f>_xlfn.XLOOKUP(tbl_GL[[#This Row],[Account_key]],tbl_COA[Account_key],tbl_COA[SubClass2],"Not Found")</f>
        <v>Current Assets</v>
      </c>
      <c r="J8375" t="str">
        <f>_xlfn.XLOOKUP(tbl_GL[[#This Row],[Account_key]],tbl_COA[Account_key],tbl_COA[SubAccount],,0)</f>
        <v>Cash at Bank</v>
      </c>
      <c r="K8375">
        <f>YEAR(tbl_GL[[#This Row],[Date]])</f>
        <v>2018</v>
      </c>
    </row>
    <row r="8376" spans="1:11" hidden="1" x14ac:dyDescent="0.35">
      <c r="A8376">
        <v>290.10000000000002</v>
      </c>
      <c r="B8376" s="24">
        <v>43275</v>
      </c>
      <c r="C8376">
        <v>4</v>
      </c>
      <c r="D8376" s="13">
        <v>230</v>
      </c>
      <c r="E8376" s="13" t="s">
        <v>4</v>
      </c>
      <c r="F8376" s="17">
        <v>-2987</v>
      </c>
      <c r="G8376" t="str">
        <f>_xlfn.XLOOKUP(tbl_GL[[#This Row],[Account_key]],tbl_COA[Account_key],tbl_COA[Class],"Not Found")</f>
        <v>Trading account</v>
      </c>
      <c r="H8376" t="str">
        <f>_xlfn.XLOOKUP(tbl_GL[[#This Row],[Account_key]],tbl_COA[Account_key],tbl_COA[SubClass],"Not Found")</f>
        <v>Cost of Sales</v>
      </c>
      <c r="I8376" t="str">
        <f>_xlfn.XLOOKUP(tbl_GL[[#This Row],[Account_key]],tbl_COA[Account_key],tbl_COA[SubClass2],"Not Found")</f>
        <v>Cost of Sales</v>
      </c>
      <c r="J8376" t="str">
        <f>_xlfn.XLOOKUP(tbl_GL[[#This Row],[Account_key]],tbl_COA[Account_key],tbl_COA[SubAccount],,0)</f>
        <v>Cost of Sales</v>
      </c>
      <c r="K8376">
        <f>YEAR(tbl_GL[[#This Row],[Date]])</f>
        <v>2018</v>
      </c>
    </row>
    <row r="8377" spans="1:11" hidden="1" x14ac:dyDescent="0.35">
      <c r="A8377">
        <v>290.2</v>
      </c>
      <c r="B8377" s="24">
        <v>43275</v>
      </c>
      <c r="C8377">
        <v>4</v>
      </c>
      <c r="D8377" s="13">
        <v>60</v>
      </c>
      <c r="E8377" s="13" t="s">
        <v>4</v>
      </c>
      <c r="F8377" s="17">
        <v>-2987</v>
      </c>
      <c r="G8377" t="str">
        <f>_xlfn.XLOOKUP(tbl_GL[[#This Row],[Account_key]],tbl_COA[Account_key],tbl_COA[Class],"Not Found")</f>
        <v>Assets</v>
      </c>
      <c r="H8377" t="str">
        <f>_xlfn.XLOOKUP(tbl_GL[[#This Row],[Account_key]],tbl_COA[Account_key],tbl_COA[SubClass],"Not Found")</f>
        <v>Assets</v>
      </c>
      <c r="I8377" t="str">
        <f>_xlfn.XLOOKUP(tbl_GL[[#This Row],[Account_key]],tbl_COA[Account_key],tbl_COA[SubClass2],"Not Found")</f>
        <v>Current Assets</v>
      </c>
      <c r="J8377" t="str">
        <f>_xlfn.XLOOKUP(tbl_GL[[#This Row],[Account_key]],tbl_COA[Account_key],tbl_COA[SubAccount],,0)</f>
        <v>Inventory</v>
      </c>
      <c r="K8377">
        <f>YEAR(tbl_GL[[#This Row],[Date]])</f>
        <v>2018</v>
      </c>
    </row>
    <row r="8378" spans="1:11" hidden="1" x14ac:dyDescent="0.35">
      <c r="A8378">
        <v>291.10000000000002</v>
      </c>
      <c r="B8378" s="24">
        <v>43275</v>
      </c>
      <c r="C8378">
        <v>4</v>
      </c>
      <c r="D8378" s="13">
        <v>210</v>
      </c>
      <c r="E8378" s="13" t="s">
        <v>8</v>
      </c>
      <c r="F8378" s="17">
        <v>7862</v>
      </c>
      <c r="G8378" t="str">
        <f>_xlfn.XLOOKUP(tbl_GL[[#This Row],[Account_key]],tbl_COA[Account_key],tbl_COA[Class],"Not Found")</f>
        <v>Trading account</v>
      </c>
      <c r="H8378" t="str">
        <f>_xlfn.XLOOKUP(tbl_GL[[#This Row],[Account_key]],tbl_COA[Account_key],tbl_COA[SubClass],"Not Found")</f>
        <v>Sales</v>
      </c>
      <c r="I8378" t="str">
        <f>_xlfn.XLOOKUP(tbl_GL[[#This Row],[Account_key]],tbl_COA[Account_key],tbl_COA[SubClass2],"Not Found")</f>
        <v>Sales</v>
      </c>
      <c r="J8378" t="str">
        <f>_xlfn.XLOOKUP(tbl_GL[[#This Row],[Account_key]],tbl_COA[Account_key],tbl_COA[SubAccount],,0)</f>
        <v>Sales</v>
      </c>
      <c r="K8378">
        <f>YEAR(tbl_GL[[#This Row],[Date]])</f>
        <v>2018</v>
      </c>
    </row>
    <row r="8379" spans="1:11" hidden="1" x14ac:dyDescent="0.35">
      <c r="A8379">
        <v>291.2</v>
      </c>
      <c r="B8379" s="24">
        <v>43275</v>
      </c>
      <c r="C8379">
        <v>4</v>
      </c>
      <c r="D8379" s="13">
        <v>30</v>
      </c>
      <c r="E8379" s="13" t="s">
        <v>8</v>
      </c>
      <c r="F8379" s="17">
        <v>7862</v>
      </c>
      <c r="G8379" t="str">
        <f>_xlfn.XLOOKUP(tbl_GL[[#This Row],[Account_key]],tbl_COA[Account_key],tbl_COA[Class],"Not Found")</f>
        <v>Assets</v>
      </c>
      <c r="H8379" t="str">
        <f>_xlfn.XLOOKUP(tbl_GL[[#This Row],[Account_key]],tbl_COA[Account_key],tbl_COA[SubClass],"Not Found")</f>
        <v>Assets</v>
      </c>
      <c r="I8379" t="str">
        <f>_xlfn.XLOOKUP(tbl_GL[[#This Row],[Account_key]],tbl_COA[Account_key],tbl_COA[SubClass2],"Not Found")</f>
        <v>Current Assets</v>
      </c>
      <c r="J8379" t="str">
        <f>_xlfn.XLOOKUP(tbl_GL[[#This Row],[Account_key]],tbl_COA[Account_key],tbl_COA[SubAccount],,0)</f>
        <v>Trade Receivables</v>
      </c>
      <c r="K8379">
        <f>YEAR(tbl_GL[[#This Row],[Date]])</f>
        <v>2018</v>
      </c>
    </row>
    <row r="8380" spans="1:11" hidden="1" x14ac:dyDescent="0.35">
      <c r="A8380">
        <v>292.10000000000002</v>
      </c>
      <c r="B8380" s="24">
        <v>43277</v>
      </c>
      <c r="C8380">
        <v>4</v>
      </c>
      <c r="D8380" s="13">
        <v>10</v>
      </c>
      <c r="E8380" s="13" t="s">
        <v>98</v>
      </c>
      <c r="F8380" s="17">
        <v>-1208</v>
      </c>
      <c r="G8380" t="str">
        <f>_xlfn.XLOOKUP(tbl_GL[[#This Row],[Account_key]],tbl_COA[Account_key],tbl_COA[Class],"Not Found")</f>
        <v>Assets</v>
      </c>
      <c r="H8380" t="str">
        <f>_xlfn.XLOOKUP(tbl_GL[[#This Row],[Account_key]],tbl_COA[Account_key],tbl_COA[SubClass],"Not Found")</f>
        <v>Assets</v>
      </c>
      <c r="I8380" t="str">
        <f>_xlfn.XLOOKUP(tbl_GL[[#This Row],[Account_key]],tbl_COA[Account_key],tbl_COA[SubClass2],"Not Found")</f>
        <v>Current Assets</v>
      </c>
      <c r="J8380" t="str">
        <f>_xlfn.XLOOKUP(tbl_GL[[#This Row],[Account_key]],tbl_COA[Account_key],tbl_COA[SubAccount],,0)</f>
        <v>Cash at Bank</v>
      </c>
      <c r="K8380">
        <f>YEAR(tbl_GL[[#This Row],[Date]])</f>
        <v>2018</v>
      </c>
    </row>
    <row r="8381" spans="1:11" hidden="1" x14ac:dyDescent="0.35">
      <c r="A8381">
        <v>292.2</v>
      </c>
      <c r="B8381" s="24">
        <v>43277</v>
      </c>
      <c r="C8381">
        <v>4</v>
      </c>
      <c r="D8381" s="13">
        <v>120</v>
      </c>
      <c r="E8381" s="13" t="s">
        <v>98</v>
      </c>
      <c r="F8381" s="17">
        <v>-1208</v>
      </c>
      <c r="G8381" t="str">
        <f>_xlfn.XLOOKUP(tbl_GL[[#This Row],[Account_key]],tbl_COA[Account_key],tbl_COA[Class],"Not Found")</f>
        <v>Liabilities and Owners Equity</v>
      </c>
      <c r="H8381" t="str">
        <f>_xlfn.XLOOKUP(tbl_GL[[#This Row],[Account_key]],tbl_COA[Account_key],tbl_COA[SubClass],"Not Found")</f>
        <v>Liabilities</v>
      </c>
      <c r="I8381" t="str">
        <f>_xlfn.XLOOKUP(tbl_GL[[#This Row],[Account_key]],tbl_COA[Account_key],tbl_COA[SubClass2],"Not Found")</f>
        <v>Current Liabilities</v>
      </c>
      <c r="J8381" t="str">
        <f>_xlfn.XLOOKUP(tbl_GL[[#This Row],[Account_key]],tbl_COA[Account_key],tbl_COA[SubAccount],,0)</f>
        <v>Accrued Expenses</v>
      </c>
      <c r="K8381">
        <f>YEAR(tbl_GL[[#This Row],[Date]])</f>
        <v>2018</v>
      </c>
    </row>
    <row r="8382" spans="1:11" hidden="1" x14ac:dyDescent="0.35">
      <c r="A8382">
        <v>293.10000000000002</v>
      </c>
      <c r="B8382" s="24">
        <v>43279</v>
      </c>
      <c r="C8382">
        <v>4</v>
      </c>
      <c r="D8382" s="13">
        <v>300</v>
      </c>
      <c r="E8382" s="13" t="s">
        <v>97</v>
      </c>
      <c r="F8382" s="17">
        <v>-1667</v>
      </c>
      <c r="G8382" t="str">
        <f>_xlfn.XLOOKUP(tbl_GL[[#This Row],[Account_key]],tbl_COA[Account_key],tbl_COA[Class],"Not Found")</f>
        <v>Operating account</v>
      </c>
      <c r="H8382" t="str">
        <f>_xlfn.XLOOKUP(tbl_GL[[#This Row],[Account_key]],tbl_COA[Account_key],tbl_COA[SubClass],"Not Found")</f>
        <v>Operating Expenses</v>
      </c>
      <c r="I8382" t="str">
        <f>_xlfn.XLOOKUP(tbl_GL[[#This Row],[Account_key]],tbl_COA[Account_key],tbl_COA[SubClass2],"Not Found")</f>
        <v>Administration</v>
      </c>
      <c r="J8382" t="str">
        <f>_xlfn.XLOOKUP(tbl_GL[[#This Row],[Account_key]],tbl_COA[Account_key],tbl_COA[SubAccount],,0)</f>
        <v>Entertainment</v>
      </c>
      <c r="K8382">
        <f>YEAR(tbl_GL[[#This Row],[Date]])</f>
        <v>2018</v>
      </c>
    </row>
    <row r="8383" spans="1:11" hidden="1" x14ac:dyDescent="0.35">
      <c r="A8383">
        <v>293.2</v>
      </c>
      <c r="B8383" s="24">
        <v>43279</v>
      </c>
      <c r="C8383">
        <v>4</v>
      </c>
      <c r="D8383" s="13">
        <v>120</v>
      </c>
      <c r="E8383" s="13" t="s">
        <v>97</v>
      </c>
      <c r="F8383" s="17">
        <v>1667</v>
      </c>
      <c r="G8383" t="str">
        <f>_xlfn.XLOOKUP(tbl_GL[[#This Row],[Account_key]],tbl_COA[Account_key],tbl_COA[Class],"Not Found")</f>
        <v>Liabilities and Owners Equity</v>
      </c>
      <c r="H8383" t="str">
        <f>_xlfn.XLOOKUP(tbl_GL[[#This Row],[Account_key]],tbl_COA[Account_key],tbl_COA[SubClass],"Not Found")</f>
        <v>Liabilities</v>
      </c>
      <c r="I8383" t="str">
        <f>_xlfn.XLOOKUP(tbl_GL[[#This Row],[Account_key]],tbl_COA[Account_key],tbl_COA[SubClass2],"Not Found")</f>
        <v>Current Liabilities</v>
      </c>
      <c r="J8383" t="str">
        <f>_xlfn.XLOOKUP(tbl_GL[[#This Row],[Account_key]],tbl_COA[Account_key],tbl_COA[SubAccount],,0)</f>
        <v>Accrued Expenses</v>
      </c>
      <c r="K8383">
        <f>YEAR(tbl_GL[[#This Row],[Date]])</f>
        <v>2018</v>
      </c>
    </row>
    <row r="8384" spans="1:11" hidden="1" x14ac:dyDescent="0.35">
      <c r="A8384">
        <v>294.10000000000002</v>
      </c>
      <c r="B8384" s="24">
        <v>43281</v>
      </c>
      <c r="C8384">
        <v>4</v>
      </c>
      <c r="D8384" s="13">
        <v>10</v>
      </c>
      <c r="E8384" s="13" t="s">
        <v>110</v>
      </c>
      <c r="F8384" s="17">
        <v>14</v>
      </c>
      <c r="G8384" t="str">
        <f>_xlfn.XLOOKUP(tbl_GL[[#This Row],[Account_key]],tbl_COA[Account_key],tbl_COA[Class],"Not Found")</f>
        <v>Assets</v>
      </c>
      <c r="H8384" t="str">
        <f>_xlfn.XLOOKUP(tbl_GL[[#This Row],[Account_key]],tbl_COA[Account_key],tbl_COA[SubClass],"Not Found")</f>
        <v>Assets</v>
      </c>
      <c r="I8384" t="str">
        <f>_xlfn.XLOOKUP(tbl_GL[[#This Row],[Account_key]],tbl_COA[Account_key],tbl_COA[SubClass2],"Not Found")</f>
        <v>Current Assets</v>
      </c>
      <c r="J8384" t="str">
        <f>_xlfn.XLOOKUP(tbl_GL[[#This Row],[Account_key]],tbl_COA[Account_key],tbl_COA[SubAccount],,0)</f>
        <v>Cash at Bank</v>
      </c>
      <c r="K8384">
        <f>YEAR(tbl_GL[[#This Row],[Date]])</f>
        <v>2018</v>
      </c>
    </row>
    <row r="8385" spans="1:11" hidden="1" x14ac:dyDescent="0.35">
      <c r="A8385">
        <v>294.2</v>
      </c>
      <c r="B8385" s="24">
        <v>43281</v>
      </c>
      <c r="C8385">
        <v>4</v>
      </c>
      <c r="D8385" s="13">
        <v>430</v>
      </c>
      <c r="E8385" s="13" t="s">
        <v>110</v>
      </c>
      <c r="F8385" s="17">
        <v>14</v>
      </c>
      <c r="G8385" t="str">
        <f>_xlfn.XLOOKUP(tbl_GL[[#This Row],[Account_key]],tbl_COA[Account_key],tbl_COA[Class],"Not Found")</f>
        <v>Non-operating</v>
      </c>
      <c r="H8385" t="str">
        <f>_xlfn.XLOOKUP(tbl_GL[[#This Row],[Account_key]],tbl_COA[Account_key],tbl_COA[SubClass],"Not Found")</f>
        <v>Exchange Loss/Gain</v>
      </c>
      <c r="I8385" t="str">
        <f>_xlfn.XLOOKUP(tbl_GL[[#This Row],[Account_key]],tbl_COA[Account_key],tbl_COA[SubClass2],"Not Found")</f>
        <v>Exchange Loss/Gain</v>
      </c>
      <c r="J8385" t="str">
        <f>_xlfn.XLOOKUP(tbl_GL[[#This Row],[Account_key]],tbl_COA[Account_key],tbl_COA[SubAccount],,0)</f>
        <v>Exchange Loss/Gain</v>
      </c>
      <c r="K8385">
        <f>YEAR(tbl_GL[[#This Row],[Date]])</f>
        <v>2018</v>
      </c>
    </row>
    <row r="8386" spans="1:11" hidden="1" x14ac:dyDescent="0.35">
      <c r="A8386">
        <v>295.10000000000002</v>
      </c>
      <c r="B8386" s="24">
        <v>43281</v>
      </c>
      <c r="C8386">
        <v>4</v>
      </c>
      <c r="D8386" s="13">
        <v>10</v>
      </c>
      <c r="E8386" s="13" t="s">
        <v>113</v>
      </c>
      <c r="F8386" s="17">
        <v>147</v>
      </c>
      <c r="G8386" t="str">
        <f>_xlfn.XLOOKUP(tbl_GL[[#This Row],[Account_key]],tbl_COA[Account_key],tbl_COA[Class],"Not Found")</f>
        <v>Assets</v>
      </c>
      <c r="H8386" t="str">
        <f>_xlfn.XLOOKUP(tbl_GL[[#This Row],[Account_key]],tbl_COA[Account_key],tbl_COA[SubClass],"Not Found")</f>
        <v>Assets</v>
      </c>
      <c r="I8386" t="str">
        <f>_xlfn.XLOOKUP(tbl_GL[[#This Row],[Account_key]],tbl_COA[Account_key],tbl_COA[SubClass2],"Not Found")</f>
        <v>Current Assets</v>
      </c>
      <c r="J8386" t="str">
        <f>_xlfn.XLOOKUP(tbl_GL[[#This Row],[Account_key]],tbl_COA[Account_key],tbl_COA[SubAccount],,0)</f>
        <v>Cash at Bank</v>
      </c>
      <c r="K8386">
        <f>YEAR(tbl_GL[[#This Row],[Date]])</f>
        <v>2018</v>
      </c>
    </row>
    <row r="8387" spans="1:11" hidden="1" x14ac:dyDescent="0.35">
      <c r="A8387">
        <v>295.2</v>
      </c>
      <c r="B8387" s="24">
        <v>43281</v>
      </c>
      <c r="C8387">
        <v>4</v>
      </c>
      <c r="D8387" s="13">
        <v>410</v>
      </c>
      <c r="E8387" s="13" t="s">
        <v>113</v>
      </c>
      <c r="F8387" s="17">
        <v>147</v>
      </c>
      <c r="G8387" t="str">
        <f>_xlfn.XLOOKUP(tbl_GL[[#This Row],[Account_key]],tbl_COA[Account_key],tbl_COA[Class],"Not Found")</f>
        <v>Non-operating</v>
      </c>
      <c r="H8387" t="str">
        <f>_xlfn.XLOOKUP(tbl_GL[[#This Row],[Account_key]],tbl_COA[Account_key],tbl_COA[SubClass],"Not Found")</f>
        <v>Interest Income</v>
      </c>
      <c r="I8387" t="str">
        <f>_xlfn.XLOOKUP(tbl_GL[[#This Row],[Account_key]],tbl_COA[Account_key],tbl_COA[SubClass2],"Not Found")</f>
        <v>Interest Income</v>
      </c>
      <c r="J8387" t="str">
        <f>_xlfn.XLOOKUP(tbl_GL[[#This Row],[Account_key]],tbl_COA[Account_key],tbl_COA[SubAccount],,0)</f>
        <v>Interest Income</v>
      </c>
      <c r="K8387">
        <f>YEAR(tbl_GL[[#This Row],[Date]])</f>
        <v>2018</v>
      </c>
    </row>
    <row r="8388" spans="1:11" hidden="1" x14ac:dyDescent="0.35">
      <c r="A8388">
        <v>296.10000000000002</v>
      </c>
      <c r="B8388" s="24">
        <v>43281</v>
      </c>
      <c r="C8388">
        <v>4</v>
      </c>
      <c r="D8388" s="13">
        <v>440</v>
      </c>
      <c r="E8388" s="13" t="s">
        <v>112</v>
      </c>
      <c r="F8388" s="17">
        <v>-180</v>
      </c>
      <c r="G8388" t="str">
        <f>_xlfn.XLOOKUP(tbl_GL[[#This Row],[Account_key]],tbl_COA[Account_key],tbl_COA[Class],"Not Found")</f>
        <v>Interest &amp; Tax</v>
      </c>
      <c r="H8388" t="str">
        <f>_xlfn.XLOOKUP(tbl_GL[[#This Row],[Account_key]],tbl_COA[Account_key],tbl_COA[SubClass],"Not Found")</f>
        <v>Interest Expense</v>
      </c>
      <c r="I8388" t="str">
        <f>_xlfn.XLOOKUP(tbl_GL[[#This Row],[Account_key]],tbl_COA[Account_key],tbl_COA[SubClass2],"Not Found")</f>
        <v>Interest Expense</v>
      </c>
      <c r="J8388" t="str">
        <f>_xlfn.XLOOKUP(tbl_GL[[#This Row],[Account_key]],tbl_COA[Account_key],tbl_COA[SubAccount],,0)</f>
        <v>Interest Expense</v>
      </c>
      <c r="K8388">
        <f>YEAR(tbl_GL[[#This Row],[Date]])</f>
        <v>2018</v>
      </c>
    </row>
    <row r="8389" spans="1:11" hidden="1" x14ac:dyDescent="0.35">
      <c r="A8389">
        <v>296.2</v>
      </c>
      <c r="B8389" s="24">
        <v>43281</v>
      </c>
      <c r="C8389">
        <v>4</v>
      </c>
      <c r="D8389" s="13">
        <v>121</v>
      </c>
      <c r="E8389" s="13" t="s">
        <v>112</v>
      </c>
      <c r="F8389" s="17">
        <v>180</v>
      </c>
      <c r="G8389" t="str">
        <f>_xlfn.XLOOKUP(tbl_GL[[#This Row],[Account_key]],tbl_COA[Account_key],tbl_COA[Class],"Not Found")</f>
        <v>Liabilities and Owners Equity</v>
      </c>
      <c r="H8389" t="str">
        <f>_xlfn.XLOOKUP(tbl_GL[[#This Row],[Account_key]],tbl_COA[Account_key],tbl_COA[SubClass],"Not Found")</f>
        <v>Liabilities</v>
      </c>
      <c r="I8389" t="str">
        <f>_xlfn.XLOOKUP(tbl_GL[[#This Row],[Account_key]],tbl_COA[Account_key],tbl_COA[SubClass2],"Not Found")</f>
        <v>Current Liabilities</v>
      </c>
      <c r="J8389" t="str">
        <f>_xlfn.XLOOKUP(tbl_GL[[#This Row],[Account_key]],tbl_COA[Account_key],tbl_COA[SubAccount],,0)</f>
        <v>Interest Payable</v>
      </c>
      <c r="K8389">
        <f>YEAR(tbl_GL[[#This Row],[Date]])</f>
        <v>2018</v>
      </c>
    </row>
    <row r="8390" spans="1:11" hidden="1" x14ac:dyDescent="0.35">
      <c r="A8390">
        <v>297.10000000000002</v>
      </c>
      <c r="B8390" s="24">
        <v>43281</v>
      </c>
      <c r="C8390">
        <v>4</v>
      </c>
      <c r="D8390" s="13">
        <v>400</v>
      </c>
      <c r="E8390" s="13" t="s">
        <v>104</v>
      </c>
      <c r="F8390" s="17">
        <v>-225</v>
      </c>
      <c r="G8390" t="str">
        <f>_xlfn.XLOOKUP(tbl_GL[[#This Row],[Account_key]],tbl_COA[Account_key],tbl_COA[Class],"Not Found")</f>
        <v>Operating account</v>
      </c>
      <c r="H8390" t="str">
        <f>_xlfn.XLOOKUP(tbl_GL[[#This Row],[Account_key]],tbl_COA[Account_key],tbl_COA[SubClass],"Not Found")</f>
        <v>Depreciation &amp; Amortization</v>
      </c>
      <c r="I8390" t="str">
        <f>_xlfn.XLOOKUP(tbl_GL[[#This Row],[Account_key]],tbl_COA[Account_key],tbl_COA[SubClass2],"Not Found")</f>
        <v>Amortization</v>
      </c>
      <c r="J8390" t="str">
        <f>_xlfn.XLOOKUP(tbl_GL[[#This Row],[Account_key]],tbl_COA[Account_key],tbl_COA[SubAccount],,0)</f>
        <v>Amortization of Intangible Assets</v>
      </c>
      <c r="K8390">
        <f>YEAR(tbl_GL[[#This Row],[Date]])</f>
        <v>2018</v>
      </c>
    </row>
    <row r="8391" spans="1:11" hidden="1" x14ac:dyDescent="0.35">
      <c r="A8391">
        <v>297.2</v>
      </c>
      <c r="B8391" s="24">
        <v>43281</v>
      </c>
      <c r="C8391">
        <v>4</v>
      </c>
      <c r="D8391" s="13">
        <v>100</v>
      </c>
      <c r="E8391" s="13" t="s">
        <v>104</v>
      </c>
      <c r="F8391" s="17">
        <v>-225</v>
      </c>
      <c r="G8391" t="str">
        <f>_xlfn.XLOOKUP(tbl_GL[[#This Row],[Account_key]],tbl_COA[Account_key],tbl_COA[Class],"Not Found")</f>
        <v>Assets</v>
      </c>
      <c r="H8391" t="str">
        <f>_xlfn.XLOOKUP(tbl_GL[[#This Row],[Account_key]],tbl_COA[Account_key],tbl_COA[SubClass],"Not Found")</f>
        <v>Assets</v>
      </c>
      <c r="I8391" t="str">
        <f>_xlfn.XLOOKUP(tbl_GL[[#This Row],[Account_key]],tbl_COA[Account_key],tbl_COA[SubClass2],"Not Found")</f>
        <v>Non-Current Assets</v>
      </c>
      <c r="J8391" t="str">
        <f>_xlfn.XLOOKUP(tbl_GL[[#This Row],[Account_key]],tbl_COA[Account_key],tbl_COA[SubAccount],,0)</f>
        <v>Patents and trademarks</v>
      </c>
      <c r="K8391">
        <f>YEAR(tbl_GL[[#This Row],[Date]])</f>
        <v>2018</v>
      </c>
    </row>
    <row r="8392" spans="1:11" hidden="1" x14ac:dyDescent="0.35">
      <c r="A8392">
        <v>298.10000000000002</v>
      </c>
      <c r="B8392" s="24">
        <v>43281</v>
      </c>
      <c r="C8392">
        <v>4</v>
      </c>
      <c r="D8392" s="13">
        <v>450</v>
      </c>
      <c r="E8392" s="23" t="s">
        <v>108</v>
      </c>
      <c r="F8392" s="17">
        <v>-242</v>
      </c>
      <c r="G8392" t="str">
        <f>_xlfn.XLOOKUP(tbl_GL[[#This Row],[Account_key]],tbl_COA[Account_key],tbl_COA[Class],"Not Found")</f>
        <v>Interest &amp; Tax</v>
      </c>
      <c r="H8392" t="str">
        <f>_xlfn.XLOOKUP(tbl_GL[[#This Row],[Account_key]],tbl_COA[Account_key],tbl_COA[SubClass],"Not Found")</f>
        <v>Taxation</v>
      </c>
      <c r="I8392" t="str">
        <f>_xlfn.XLOOKUP(tbl_GL[[#This Row],[Account_key]],tbl_COA[Account_key],tbl_COA[SubClass2],"Not Found")</f>
        <v>Taxation</v>
      </c>
      <c r="J8392" t="str">
        <f>_xlfn.XLOOKUP(tbl_GL[[#This Row],[Account_key]],tbl_COA[Account_key],tbl_COA[SubAccount],,0)</f>
        <v>Taxation</v>
      </c>
      <c r="K8392">
        <f>YEAR(tbl_GL[[#This Row],[Date]])</f>
        <v>2018</v>
      </c>
    </row>
    <row r="8393" spans="1:11" hidden="1" x14ac:dyDescent="0.35">
      <c r="A8393">
        <v>298.2</v>
      </c>
      <c r="B8393" s="24">
        <v>43281</v>
      </c>
      <c r="C8393">
        <v>4</v>
      </c>
      <c r="D8393" s="13">
        <v>122</v>
      </c>
      <c r="E8393" s="23" t="s">
        <v>108</v>
      </c>
      <c r="F8393" s="17">
        <v>242</v>
      </c>
      <c r="G8393" t="str">
        <f>_xlfn.XLOOKUP(tbl_GL[[#This Row],[Account_key]],tbl_COA[Account_key],tbl_COA[Class],"Not Found")</f>
        <v>Liabilities and Owners Equity</v>
      </c>
      <c r="H8393" t="str">
        <f>_xlfn.XLOOKUP(tbl_GL[[#This Row],[Account_key]],tbl_COA[Account_key],tbl_COA[SubClass],"Not Found")</f>
        <v>Liabilities</v>
      </c>
      <c r="I8393" t="str">
        <f>_xlfn.XLOOKUP(tbl_GL[[#This Row],[Account_key]],tbl_COA[Account_key],tbl_COA[SubClass2],"Not Found")</f>
        <v>Current Liabilities</v>
      </c>
      <c r="J8393" t="str">
        <f>_xlfn.XLOOKUP(tbl_GL[[#This Row],[Account_key]],tbl_COA[Account_key],tbl_COA[SubAccount],,0)</f>
        <v>Tax payable</v>
      </c>
      <c r="K8393">
        <f>YEAR(tbl_GL[[#This Row],[Date]])</f>
        <v>2018</v>
      </c>
    </row>
    <row r="8394" spans="1:11" hidden="1" x14ac:dyDescent="0.35">
      <c r="A8394">
        <v>299.10000000000002</v>
      </c>
      <c r="B8394" s="24">
        <v>43281</v>
      </c>
      <c r="C8394">
        <v>4</v>
      </c>
      <c r="D8394" s="13">
        <v>330</v>
      </c>
      <c r="E8394" s="13" t="s">
        <v>97</v>
      </c>
      <c r="F8394" s="17">
        <v>-1200</v>
      </c>
      <c r="G8394" t="str">
        <f>_xlfn.XLOOKUP(tbl_GL[[#This Row],[Account_key]],tbl_COA[Account_key],tbl_COA[Class],"Not Found")</f>
        <v>Operating account</v>
      </c>
      <c r="H8394" t="str">
        <f>_xlfn.XLOOKUP(tbl_GL[[#This Row],[Account_key]],tbl_COA[Account_key],tbl_COA[SubClass],"Not Found")</f>
        <v>Operating Expenses</v>
      </c>
      <c r="I8394" t="str">
        <f>_xlfn.XLOOKUP(tbl_GL[[#This Row],[Account_key]],tbl_COA[Account_key],tbl_COA[SubClass2],"Not Found")</f>
        <v>Administration</v>
      </c>
      <c r="J8394" t="str">
        <f>_xlfn.XLOOKUP(tbl_GL[[#This Row],[Account_key]],tbl_COA[Account_key],tbl_COA[SubAccount],,0)</f>
        <v>Telephone</v>
      </c>
      <c r="K8394">
        <f>YEAR(tbl_GL[[#This Row],[Date]])</f>
        <v>2018</v>
      </c>
    </row>
    <row r="8395" spans="1:11" hidden="1" x14ac:dyDescent="0.35">
      <c r="A8395">
        <v>299.2</v>
      </c>
      <c r="B8395" s="24">
        <v>43281</v>
      </c>
      <c r="C8395">
        <v>4</v>
      </c>
      <c r="D8395" s="13">
        <v>120</v>
      </c>
      <c r="E8395" s="13" t="s">
        <v>97</v>
      </c>
      <c r="F8395" s="17">
        <v>1200</v>
      </c>
      <c r="G8395" t="str">
        <f>_xlfn.XLOOKUP(tbl_GL[[#This Row],[Account_key]],tbl_COA[Account_key],tbl_COA[Class],"Not Found")</f>
        <v>Liabilities and Owners Equity</v>
      </c>
      <c r="H8395" t="str">
        <f>_xlfn.XLOOKUP(tbl_GL[[#This Row],[Account_key]],tbl_COA[Account_key],tbl_COA[SubClass],"Not Found")</f>
        <v>Liabilities</v>
      </c>
      <c r="I8395" t="str">
        <f>_xlfn.XLOOKUP(tbl_GL[[#This Row],[Account_key]],tbl_COA[Account_key],tbl_COA[SubClass2],"Not Found")</f>
        <v>Current Liabilities</v>
      </c>
      <c r="J8395" t="str">
        <f>_xlfn.XLOOKUP(tbl_GL[[#This Row],[Account_key]],tbl_COA[Account_key],tbl_COA[SubAccount],,0)</f>
        <v>Accrued Expenses</v>
      </c>
      <c r="K8395">
        <f>YEAR(tbl_GL[[#This Row],[Date]])</f>
        <v>2018</v>
      </c>
    </row>
    <row r="8396" spans="1:11" hidden="1" x14ac:dyDescent="0.35">
      <c r="A8396">
        <v>300.10000000000002</v>
      </c>
      <c r="B8396" s="24">
        <v>43281</v>
      </c>
      <c r="C8396">
        <v>4</v>
      </c>
      <c r="D8396" s="13">
        <v>240</v>
      </c>
      <c r="E8396" s="13" t="s">
        <v>56</v>
      </c>
      <c r="F8396" s="17">
        <v>-2250</v>
      </c>
      <c r="G8396" t="str">
        <f>_xlfn.XLOOKUP(tbl_GL[[#This Row],[Account_key]],tbl_COA[Account_key],tbl_COA[Class],"Not Found")</f>
        <v>Operating account</v>
      </c>
      <c r="H8396" t="str">
        <f>_xlfn.XLOOKUP(tbl_GL[[#This Row],[Account_key]],tbl_COA[Account_key],tbl_COA[SubClass],"Not Found")</f>
        <v>Operating Expenses</v>
      </c>
      <c r="I8396" t="str">
        <f>_xlfn.XLOOKUP(tbl_GL[[#This Row],[Account_key]],tbl_COA[Account_key],tbl_COA[SubClass2],"Not Found")</f>
        <v>Sales &amp; Distribution</v>
      </c>
      <c r="J8396" t="str">
        <f>_xlfn.XLOOKUP(tbl_GL[[#This Row],[Account_key]],tbl_COA[Account_key],tbl_COA[SubAccount],,0)</f>
        <v>Salaries</v>
      </c>
      <c r="K8396">
        <f>YEAR(tbl_GL[[#This Row],[Date]])</f>
        <v>2018</v>
      </c>
    </row>
    <row r="8397" spans="1:11" hidden="1" x14ac:dyDescent="0.35">
      <c r="A8397">
        <v>300.2</v>
      </c>
      <c r="B8397" s="24">
        <v>43281</v>
      </c>
      <c r="C8397">
        <v>4</v>
      </c>
      <c r="D8397" s="13">
        <v>10</v>
      </c>
      <c r="E8397" s="13" t="s">
        <v>56</v>
      </c>
      <c r="F8397" s="17">
        <v>-2250</v>
      </c>
      <c r="G8397" t="str">
        <f>_xlfn.XLOOKUP(tbl_GL[[#This Row],[Account_key]],tbl_COA[Account_key],tbl_COA[Class],"Not Found")</f>
        <v>Assets</v>
      </c>
      <c r="H8397" t="str">
        <f>_xlfn.XLOOKUP(tbl_GL[[#This Row],[Account_key]],tbl_COA[Account_key],tbl_COA[SubClass],"Not Found")</f>
        <v>Assets</v>
      </c>
      <c r="I8397" t="str">
        <f>_xlfn.XLOOKUP(tbl_GL[[#This Row],[Account_key]],tbl_COA[Account_key],tbl_COA[SubClass2],"Not Found")</f>
        <v>Current Assets</v>
      </c>
      <c r="J8397" t="str">
        <f>_xlfn.XLOOKUP(tbl_GL[[#This Row],[Account_key]],tbl_COA[Account_key],tbl_COA[SubAccount],,0)</f>
        <v>Cash at Bank</v>
      </c>
      <c r="K8397">
        <f>YEAR(tbl_GL[[#This Row],[Date]])</f>
        <v>2018</v>
      </c>
    </row>
    <row r="8398" spans="1:11" hidden="1" x14ac:dyDescent="0.35">
      <c r="A8398">
        <v>302.10000000000002</v>
      </c>
      <c r="B8398" s="24">
        <v>43281</v>
      </c>
      <c r="C8398">
        <v>4</v>
      </c>
      <c r="D8398" s="13">
        <v>380</v>
      </c>
      <c r="E8398" s="13" t="s">
        <v>101</v>
      </c>
      <c r="F8398" s="17">
        <v>-4500</v>
      </c>
      <c r="G8398" t="str">
        <f>_xlfn.XLOOKUP(tbl_GL[[#This Row],[Account_key]],tbl_COA[Account_key],tbl_COA[Class],"Not Found")</f>
        <v>Operating account</v>
      </c>
      <c r="H8398" t="str">
        <f>_xlfn.XLOOKUP(tbl_GL[[#This Row],[Account_key]],tbl_COA[Account_key],tbl_COA[SubClass],"Not Found")</f>
        <v>Depreciation &amp; Amortization</v>
      </c>
      <c r="I8398" t="str">
        <f>_xlfn.XLOOKUP(tbl_GL[[#This Row],[Account_key]],tbl_COA[Account_key],tbl_COA[SubClass2],"Not Found")</f>
        <v>Depreciation</v>
      </c>
      <c r="J8398" t="str">
        <f>_xlfn.XLOOKUP(tbl_GL[[#This Row],[Account_key]],tbl_COA[Account_key],tbl_COA[SubAccount],,0)</f>
        <v>Equipment</v>
      </c>
      <c r="K8398">
        <f>YEAR(tbl_GL[[#This Row],[Date]])</f>
        <v>2018</v>
      </c>
    </row>
    <row r="8399" spans="1:11" hidden="1" x14ac:dyDescent="0.35">
      <c r="A8399">
        <v>302.2</v>
      </c>
      <c r="B8399" s="24">
        <v>43281</v>
      </c>
      <c r="C8399">
        <v>4</v>
      </c>
      <c r="D8399" s="13">
        <v>90</v>
      </c>
      <c r="E8399" s="13" t="s">
        <v>101</v>
      </c>
      <c r="F8399" s="17">
        <v>-4500</v>
      </c>
      <c r="G8399" t="str">
        <f>_xlfn.XLOOKUP(tbl_GL[[#This Row],[Account_key]],tbl_COA[Account_key],tbl_COA[Class],"Not Found")</f>
        <v>Assets</v>
      </c>
      <c r="H8399" t="str">
        <f>_xlfn.XLOOKUP(tbl_GL[[#This Row],[Account_key]],tbl_COA[Account_key],tbl_COA[SubClass],"Not Found")</f>
        <v>Assets</v>
      </c>
      <c r="I8399" t="str">
        <f>_xlfn.XLOOKUP(tbl_GL[[#This Row],[Account_key]],tbl_COA[Account_key],tbl_COA[SubClass2],"Not Found")</f>
        <v>Non-Current Assets</v>
      </c>
      <c r="J8399" t="str">
        <f>_xlfn.XLOOKUP(tbl_GL[[#This Row],[Account_key]],tbl_COA[Account_key],tbl_COA[SubAccount],,0)</f>
        <v>Office Furniture &amp; Equipment</v>
      </c>
      <c r="K8399">
        <f>YEAR(tbl_GL[[#This Row],[Date]])</f>
        <v>2018</v>
      </c>
    </row>
    <row r="8400" spans="1:11" hidden="1" x14ac:dyDescent="0.35">
      <c r="A8400">
        <v>303.10000000000002</v>
      </c>
      <c r="B8400" s="24">
        <v>43281</v>
      </c>
      <c r="C8400">
        <v>4</v>
      </c>
      <c r="D8400" s="13">
        <v>30</v>
      </c>
      <c r="E8400" s="13" t="s">
        <v>80</v>
      </c>
      <c r="F8400" s="17">
        <v>-8040</v>
      </c>
      <c r="G8400" t="str">
        <f>_xlfn.XLOOKUP(tbl_GL[[#This Row],[Account_key]],tbl_COA[Account_key],tbl_COA[Class],"Not Found")</f>
        <v>Assets</v>
      </c>
      <c r="H8400" t="str">
        <f>_xlfn.XLOOKUP(tbl_GL[[#This Row],[Account_key]],tbl_COA[Account_key],tbl_COA[SubClass],"Not Found")</f>
        <v>Assets</v>
      </c>
      <c r="I8400" t="str">
        <f>_xlfn.XLOOKUP(tbl_GL[[#This Row],[Account_key]],tbl_COA[Account_key],tbl_COA[SubClass2],"Not Found")</f>
        <v>Current Assets</v>
      </c>
      <c r="J8400" t="str">
        <f>_xlfn.XLOOKUP(tbl_GL[[#This Row],[Account_key]],tbl_COA[Account_key],tbl_COA[SubAccount],,0)</f>
        <v>Trade Receivables</v>
      </c>
      <c r="K8400">
        <f>YEAR(tbl_GL[[#This Row],[Date]])</f>
        <v>2018</v>
      </c>
    </row>
    <row r="8401" spans="1:11" hidden="1" x14ac:dyDescent="0.35">
      <c r="A8401">
        <v>303.2</v>
      </c>
      <c r="B8401" s="24">
        <v>43281</v>
      </c>
      <c r="C8401">
        <v>4</v>
      </c>
      <c r="D8401" s="13">
        <v>10</v>
      </c>
      <c r="E8401" s="13" t="s">
        <v>80</v>
      </c>
      <c r="F8401" s="17">
        <v>8040</v>
      </c>
      <c r="G8401" t="str">
        <f>_xlfn.XLOOKUP(tbl_GL[[#This Row],[Account_key]],tbl_COA[Account_key],tbl_COA[Class],"Not Found")</f>
        <v>Assets</v>
      </c>
      <c r="H8401" t="str">
        <f>_xlfn.XLOOKUP(tbl_GL[[#This Row],[Account_key]],tbl_COA[Account_key],tbl_COA[SubClass],"Not Found")</f>
        <v>Assets</v>
      </c>
      <c r="I8401" t="str">
        <f>_xlfn.XLOOKUP(tbl_GL[[#This Row],[Account_key]],tbl_COA[Account_key],tbl_COA[SubClass2],"Not Found")</f>
        <v>Current Assets</v>
      </c>
      <c r="J8401" t="str">
        <f>_xlfn.XLOOKUP(tbl_GL[[#This Row],[Account_key]],tbl_COA[Account_key],tbl_COA[SubAccount],,0)</f>
        <v>Cash at Bank</v>
      </c>
      <c r="K8401">
        <f>YEAR(tbl_GL[[#This Row],[Date]])</f>
        <v>2018</v>
      </c>
    </row>
    <row r="8402" spans="1:11" hidden="1" x14ac:dyDescent="0.35">
      <c r="A8402">
        <v>304.10000000000002</v>
      </c>
      <c r="B8402" s="24">
        <v>43282</v>
      </c>
      <c r="C8402">
        <v>4</v>
      </c>
      <c r="D8402" s="13">
        <v>10</v>
      </c>
      <c r="E8402" s="13" t="s">
        <v>98</v>
      </c>
      <c r="F8402" s="17">
        <v>-1113</v>
      </c>
      <c r="G8402" t="str">
        <f>_xlfn.XLOOKUP(tbl_GL[[#This Row],[Account_key]],tbl_COA[Account_key],tbl_COA[Class],"Not Found")</f>
        <v>Assets</v>
      </c>
      <c r="H8402" t="str">
        <f>_xlfn.XLOOKUP(tbl_GL[[#This Row],[Account_key]],tbl_COA[Account_key],tbl_COA[SubClass],"Not Found")</f>
        <v>Assets</v>
      </c>
      <c r="I8402" t="str">
        <f>_xlfn.XLOOKUP(tbl_GL[[#This Row],[Account_key]],tbl_COA[Account_key],tbl_COA[SubClass2],"Not Found")</f>
        <v>Current Assets</v>
      </c>
      <c r="J8402" t="str">
        <f>_xlfn.XLOOKUP(tbl_GL[[#This Row],[Account_key]],tbl_COA[Account_key],tbl_COA[SubAccount],,0)</f>
        <v>Cash at Bank</v>
      </c>
      <c r="K8402">
        <f>YEAR(tbl_GL[[#This Row],[Date]])</f>
        <v>2018</v>
      </c>
    </row>
    <row r="8403" spans="1:11" hidden="1" x14ac:dyDescent="0.35">
      <c r="A8403">
        <v>304.2</v>
      </c>
      <c r="B8403" s="24">
        <v>43282</v>
      </c>
      <c r="C8403">
        <v>4</v>
      </c>
      <c r="D8403" s="13">
        <v>120</v>
      </c>
      <c r="E8403" s="13" t="s">
        <v>98</v>
      </c>
      <c r="F8403" s="17">
        <v>-1113</v>
      </c>
      <c r="G8403" t="str">
        <f>_xlfn.XLOOKUP(tbl_GL[[#This Row],[Account_key]],tbl_COA[Account_key],tbl_COA[Class],"Not Found")</f>
        <v>Liabilities and Owners Equity</v>
      </c>
      <c r="H8403" t="str">
        <f>_xlfn.XLOOKUP(tbl_GL[[#This Row],[Account_key]],tbl_COA[Account_key],tbl_COA[SubClass],"Not Found")</f>
        <v>Liabilities</v>
      </c>
      <c r="I8403" t="str">
        <f>_xlfn.XLOOKUP(tbl_GL[[#This Row],[Account_key]],tbl_COA[Account_key],tbl_COA[SubClass2],"Not Found")</f>
        <v>Current Liabilities</v>
      </c>
      <c r="J8403" t="str">
        <f>_xlfn.XLOOKUP(tbl_GL[[#This Row],[Account_key]],tbl_COA[Account_key],tbl_COA[SubAccount],,0)</f>
        <v>Accrued Expenses</v>
      </c>
      <c r="K8403">
        <f>YEAR(tbl_GL[[#This Row],[Date]])</f>
        <v>2018</v>
      </c>
    </row>
    <row r="8404" spans="1:11" hidden="1" x14ac:dyDescent="0.35">
      <c r="A8404">
        <v>305.10000000000002</v>
      </c>
      <c r="B8404" s="24">
        <v>43282</v>
      </c>
      <c r="C8404">
        <v>4</v>
      </c>
      <c r="D8404" s="13">
        <v>20</v>
      </c>
      <c r="E8404" s="13" t="s">
        <v>124</v>
      </c>
      <c r="F8404" s="17">
        <v>11250</v>
      </c>
      <c r="G8404" t="str">
        <f>_xlfn.XLOOKUP(tbl_GL[[#This Row],[Account_key]],tbl_COA[Account_key],tbl_COA[Class],"Not Found")</f>
        <v>Assets</v>
      </c>
      <c r="H8404" t="str">
        <f>_xlfn.XLOOKUP(tbl_GL[[#This Row],[Account_key]],tbl_COA[Account_key],tbl_COA[SubClass],"Not Found")</f>
        <v>Assets</v>
      </c>
      <c r="I8404" t="str">
        <f>_xlfn.XLOOKUP(tbl_GL[[#This Row],[Account_key]],tbl_COA[Account_key],tbl_COA[SubClass2],"Not Found")</f>
        <v>Current Assets</v>
      </c>
      <c r="J8404" t="str">
        <f>_xlfn.XLOOKUP(tbl_GL[[#This Row],[Account_key]],tbl_COA[Account_key],tbl_COA[SubAccount],,0)</f>
        <v>Cash in hand</v>
      </c>
      <c r="K8404">
        <f>YEAR(tbl_GL[[#This Row],[Date]])</f>
        <v>2018</v>
      </c>
    </row>
    <row r="8405" spans="1:11" hidden="1" x14ac:dyDescent="0.35">
      <c r="A8405">
        <v>305.2</v>
      </c>
      <c r="B8405" s="24">
        <v>43282</v>
      </c>
      <c r="C8405">
        <v>4</v>
      </c>
      <c r="D8405" s="13">
        <v>10</v>
      </c>
      <c r="E8405" s="13" t="s">
        <v>124</v>
      </c>
      <c r="F8405" s="17">
        <v>-11250</v>
      </c>
      <c r="G8405" t="str">
        <f>_xlfn.XLOOKUP(tbl_GL[[#This Row],[Account_key]],tbl_COA[Account_key],tbl_COA[Class],"Not Found")</f>
        <v>Assets</v>
      </c>
      <c r="H8405" t="str">
        <f>_xlfn.XLOOKUP(tbl_GL[[#This Row],[Account_key]],tbl_COA[Account_key],tbl_COA[SubClass],"Not Found")</f>
        <v>Assets</v>
      </c>
      <c r="I8405" t="str">
        <f>_xlfn.XLOOKUP(tbl_GL[[#This Row],[Account_key]],tbl_COA[Account_key],tbl_COA[SubClass2],"Not Found")</f>
        <v>Current Assets</v>
      </c>
      <c r="J8405" t="str">
        <f>_xlfn.XLOOKUP(tbl_GL[[#This Row],[Account_key]],tbl_COA[Account_key],tbl_COA[SubAccount],,0)</f>
        <v>Cash at Bank</v>
      </c>
      <c r="K8405">
        <f>YEAR(tbl_GL[[#This Row],[Date]])</f>
        <v>2018</v>
      </c>
    </row>
    <row r="8406" spans="1:11" hidden="1" x14ac:dyDescent="0.35">
      <c r="A8406">
        <v>306.10000000000002</v>
      </c>
      <c r="B8406" s="24">
        <v>43282</v>
      </c>
      <c r="C8406">
        <v>4</v>
      </c>
      <c r="D8406" s="13">
        <v>60</v>
      </c>
      <c r="E8406" s="13" t="s">
        <v>84</v>
      </c>
      <c r="F8406" s="17">
        <v>22167</v>
      </c>
      <c r="G8406" t="str">
        <f>_xlfn.XLOOKUP(tbl_GL[[#This Row],[Account_key]],tbl_COA[Account_key],tbl_COA[Class],"Not Found")</f>
        <v>Assets</v>
      </c>
      <c r="H8406" t="str">
        <f>_xlfn.XLOOKUP(tbl_GL[[#This Row],[Account_key]],tbl_COA[Account_key],tbl_COA[SubClass],"Not Found")</f>
        <v>Assets</v>
      </c>
      <c r="I8406" t="str">
        <f>_xlfn.XLOOKUP(tbl_GL[[#This Row],[Account_key]],tbl_COA[Account_key],tbl_COA[SubClass2],"Not Found")</f>
        <v>Current Assets</v>
      </c>
      <c r="J8406" t="str">
        <f>_xlfn.XLOOKUP(tbl_GL[[#This Row],[Account_key]],tbl_COA[Account_key],tbl_COA[SubAccount],,0)</f>
        <v>Inventory</v>
      </c>
      <c r="K8406">
        <f>YEAR(tbl_GL[[#This Row],[Date]])</f>
        <v>2018</v>
      </c>
    </row>
    <row r="8407" spans="1:11" hidden="1" x14ac:dyDescent="0.35">
      <c r="A8407">
        <v>306.2</v>
      </c>
      <c r="B8407" s="24">
        <v>43282</v>
      </c>
      <c r="C8407">
        <v>4</v>
      </c>
      <c r="D8407" s="13">
        <v>110</v>
      </c>
      <c r="E8407" s="13" t="s">
        <v>84</v>
      </c>
      <c r="F8407" s="17">
        <v>22167</v>
      </c>
      <c r="G8407" t="str">
        <f>_xlfn.XLOOKUP(tbl_GL[[#This Row],[Account_key]],tbl_COA[Account_key],tbl_COA[Class],"Not Found")</f>
        <v>Liabilities and Owners Equity</v>
      </c>
      <c r="H8407" t="str">
        <f>_xlfn.XLOOKUP(tbl_GL[[#This Row],[Account_key]],tbl_COA[Account_key],tbl_COA[SubClass],"Not Found")</f>
        <v>Liabilities</v>
      </c>
      <c r="I8407" t="str">
        <f>_xlfn.XLOOKUP(tbl_GL[[#This Row],[Account_key]],tbl_COA[Account_key],tbl_COA[SubClass2],"Not Found")</f>
        <v>Current Liabilities</v>
      </c>
      <c r="J8407" t="str">
        <f>_xlfn.XLOOKUP(tbl_GL[[#This Row],[Account_key]],tbl_COA[Account_key],tbl_COA[SubAccount],,0)</f>
        <v>Trade Payables</v>
      </c>
      <c r="K8407">
        <f>YEAR(tbl_GL[[#This Row],[Date]])</f>
        <v>2018</v>
      </c>
    </row>
    <row r="8408" spans="1:11" hidden="1" x14ac:dyDescent="0.35">
      <c r="A8408">
        <v>307.10000000000002</v>
      </c>
      <c r="B8408" s="24">
        <v>43283</v>
      </c>
      <c r="C8408">
        <v>4</v>
      </c>
      <c r="D8408" s="13">
        <v>230</v>
      </c>
      <c r="E8408" s="13" t="s">
        <v>4</v>
      </c>
      <c r="F8408" s="17">
        <v>-973</v>
      </c>
      <c r="G8408" t="str">
        <f>_xlfn.XLOOKUP(tbl_GL[[#This Row],[Account_key]],tbl_COA[Account_key],tbl_COA[Class],"Not Found")</f>
        <v>Trading account</v>
      </c>
      <c r="H8408" t="str">
        <f>_xlfn.XLOOKUP(tbl_GL[[#This Row],[Account_key]],tbl_COA[Account_key],tbl_COA[SubClass],"Not Found")</f>
        <v>Cost of Sales</v>
      </c>
      <c r="I8408" t="str">
        <f>_xlfn.XLOOKUP(tbl_GL[[#This Row],[Account_key]],tbl_COA[Account_key],tbl_COA[SubClass2],"Not Found")</f>
        <v>Cost of Sales</v>
      </c>
      <c r="J8408" t="str">
        <f>_xlfn.XLOOKUP(tbl_GL[[#This Row],[Account_key]],tbl_COA[Account_key],tbl_COA[SubAccount],,0)</f>
        <v>Cost of Sales</v>
      </c>
      <c r="K8408">
        <f>YEAR(tbl_GL[[#This Row],[Date]])</f>
        <v>2018</v>
      </c>
    </row>
    <row r="8409" spans="1:11" hidden="1" x14ac:dyDescent="0.35">
      <c r="A8409">
        <v>307.2</v>
      </c>
      <c r="B8409" s="24">
        <v>43283</v>
      </c>
      <c r="C8409">
        <v>4</v>
      </c>
      <c r="D8409" s="13">
        <v>60</v>
      </c>
      <c r="E8409" s="13" t="s">
        <v>4</v>
      </c>
      <c r="F8409" s="17">
        <v>-973</v>
      </c>
      <c r="G8409" t="str">
        <f>_xlfn.XLOOKUP(tbl_GL[[#This Row],[Account_key]],tbl_COA[Account_key],tbl_COA[Class],"Not Found")</f>
        <v>Assets</v>
      </c>
      <c r="H8409" t="str">
        <f>_xlfn.XLOOKUP(tbl_GL[[#This Row],[Account_key]],tbl_COA[Account_key],tbl_COA[SubClass],"Not Found")</f>
        <v>Assets</v>
      </c>
      <c r="I8409" t="str">
        <f>_xlfn.XLOOKUP(tbl_GL[[#This Row],[Account_key]],tbl_COA[Account_key],tbl_COA[SubClass2],"Not Found")</f>
        <v>Current Assets</v>
      </c>
      <c r="J8409" t="str">
        <f>_xlfn.XLOOKUP(tbl_GL[[#This Row],[Account_key]],tbl_COA[Account_key],tbl_COA[SubAccount],,0)</f>
        <v>Inventory</v>
      </c>
      <c r="K8409">
        <f>YEAR(tbl_GL[[#This Row],[Date]])</f>
        <v>2018</v>
      </c>
    </row>
    <row r="8410" spans="1:11" hidden="1" x14ac:dyDescent="0.35">
      <c r="A8410">
        <v>308.10000000000002</v>
      </c>
      <c r="B8410" s="24">
        <v>43283</v>
      </c>
      <c r="C8410">
        <v>4</v>
      </c>
      <c r="D8410" s="13">
        <v>210</v>
      </c>
      <c r="E8410" s="13" t="s">
        <v>7</v>
      </c>
      <c r="F8410" s="17">
        <v>2389</v>
      </c>
      <c r="G8410" t="str">
        <f>_xlfn.XLOOKUP(tbl_GL[[#This Row],[Account_key]],tbl_COA[Account_key],tbl_COA[Class],"Not Found")</f>
        <v>Trading account</v>
      </c>
      <c r="H8410" t="str">
        <f>_xlfn.XLOOKUP(tbl_GL[[#This Row],[Account_key]],tbl_COA[Account_key],tbl_COA[SubClass],"Not Found")</f>
        <v>Sales</v>
      </c>
      <c r="I8410" t="str">
        <f>_xlfn.XLOOKUP(tbl_GL[[#This Row],[Account_key]],tbl_COA[Account_key],tbl_COA[SubClass2],"Not Found")</f>
        <v>Sales</v>
      </c>
      <c r="J8410" t="str">
        <f>_xlfn.XLOOKUP(tbl_GL[[#This Row],[Account_key]],tbl_COA[Account_key],tbl_COA[SubAccount],,0)</f>
        <v>Sales</v>
      </c>
      <c r="K8410">
        <f>YEAR(tbl_GL[[#This Row],[Date]])</f>
        <v>2018</v>
      </c>
    </row>
    <row r="8411" spans="1:11" hidden="1" x14ac:dyDescent="0.35">
      <c r="A8411">
        <v>308.2</v>
      </c>
      <c r="B8411" s="24">
        <v>43283</v>
      </c>
      <c r="C8411">
        <v>4</v>
      </c>
      <c r="D8411" s="13">
        <v>10</v>
      </c>
      <c r="E8411" s="13" t="s">
        <v>7</v>
      </c>
      <c r="F8411" s="17">
        <v>2389</v>
      </c>
      <c r="G8411" t="str">
        <f>_xlfn.XLOOKUP(tbl_GL[[#This Row],[Account_key]],tbl_COA[Account_key],tbl_COA[Class],"Not Found")</f>
        <v>Assets</v>
      </c>
      <c r="H8411" t="str">
        <f>_xlfn.XLOOKUP(tbl_GL[[#This Row],[Account_key]],tbl_COA[Account_key],tbl_COA[SubClass],"Not Found")</f>
        <v>Assets</v>
      </c>
      <c r="I8411" t="str">
        <f>_xlfn.XLOOKUP(tbl_GL[[#This Row],[Account_key]],tbl_COA[Account_key],tbl_COA[SubClass2],"Not Found")</f>
        <v>Current Assets</v>
      </c>
      <c r="J8411" t="str">
        <f>_xlfn.XLOOKUP(tbl_GL[[#This Row],[Account_key]],tbl_COA[Account_key],tbl_COA[SubAccount],,0)</f>
        <v>Cash at Bank</v>
      </c>
      <c r="K8411">
        <f>YEAR(tbl_GL[[#This Row],[Date]])</f>
        <v>2018</v>
      </c>
    </row>
    <row r="8412" spans="1:11" hidden="1" x14ac:dyDescent="0.35">
      <c r="A8412">
        <v>309.10000000000002</v>
      </c>
      <c r="B8412" s="24">
        <v>43283</v>
      </c>
      <c r="C8412">
        <v>4</v>
      </c>
      <c r="D8412" s="13">
        <v>230</v>
      </c>
      <c r="E8412" s="13" t="s">
        <v>4</v>
      </c>
      <c r="F8412" s="17">
        <v>-3754</v>
      </c>
      <c r="G8412" t="str">
        <f>_xlfn.XLOOKUP(tbl_GL[[#This Row],[Account_key]],tbl_COA[Account_key],tbl_COA[Class],"Not Found")</f>
        <v>Trading account</v>
      </c>
      <c r="H8412" t="str">
        <f>_xlfn.XLOOKUP(tbl_GL[[#This Row],[Account_key]],tbl_COA[Account_key],tbl_COA[SubClass],"Not Found")</f>
        <v>Cost of Sales</v>
      </c>
      <c r="I8412" t="str">
        <f>_xlfn.XLOOKUP(tbl_GL[[#This Row],[Account_key]],tbl_COA[Account_key],tbl_COA[SubClass2],"Not Found")</f>
        <v>Cost of Sales</v>
      </c>
      <c r="J8412" t="str">
        <f>_xlfn.XLOOKUP(tbl_GL[[#This Row],[Account_key]],tbl_COA[Account_key],tbl_COA[SubAccount],,0)</f>
        <v>Cost of Sales</v>
      </c>
      <c r="K8412">
        <f>YEAR(tbl_GL[[#This Row],[Date]])</f>
        <v>2018</v>
      </c>
    </row>
    <row r="8413" spans="1:11" hidden="1" x14ac:dyDescent="0.35">
      <c r="A8413">
        <v>309.2</v>
      </c>
      <c r="B8413" s="24">
        <v>43283</v>
      </c>
      <c r="C8413">
        <v>4</v>
      </c>
      <c r="D8413" s="13">
        <v>60</v>
      </c>
      <c r="E8413" s="13" t="s">
        <v>4</v>
      </c>
      <c r="F8413" s="17">
        <v>-3754</v>
      </c>
      <c r="G8413" t="str">
        <f>_xlfn.XLOOKUP(tbl_GL[[#This Row],[Account_key]],tbl_COA[Account_key],tbl_COA[Class],"Not Found")</f>
        <v>Assets</v>
      </c>
      <c r="H8413" t="str">
        <f>_xlfn.XLOOKUP(tbl_GL[[#This Row],[Account_key]],tbl_COA[Account_key],tbl_COA[SubClass],"Not Found")</f>
        <v>Assets</v>
      </c>
      <c r="I8413" t="str">
        <f>_xlfn.XLOOKUP(tbl_GL[[#This Row],[Account_key]],tbl_COA[Account_key],tbl_COA[SubClass2],"Not Found")</f>
        <v>Current Assets</v>
      </c>
      <c r="J8413" t="str">
        <f>_xlfn.XLOOKUP(tbl_GL[[#This Row],[Account_key]],tbl_COA[Account_key],tbl_COA[SubAccount],,0)</f>
        <v>Inventory</v>
      </c>
      <c r="K8413">
        <f>YEAR(tbl_GL[[#This Row],[Date]])</f>
        <v>2018</v>
      </c>
    </row>
    <row r="8414" spans="1:11" hidden="1" x14ac:dyDescent="0.35">
      <c r="A8414">
        <v>310.10000000000002</v>
      </c>
      <c r="B8414" s="24">
        <v>43283</v>
      </c>
      <c r="C8414">
        <v>4</v>
      </c>
      <c r="D8414" s="13">
        <v>210</v>
      </c>
      <c r="E8414" s="13" t="s">
        <v>8</v>
      </c>
      <c r="F8414" s="17">
        <v>9881</v>
      </c>
      <c r="G8414" t="str">
        <f>_xlfn.XLOOKUP(tbl_GL[[#This Row],[Account_key]],tbl_COA[Account_key],tbl_COA[Class],"Not Found")</f>
        <v>Trading account</v>
      </c>
      <c r="H8414" t="str">
        <f>_xlfn.XLOOKUP(tbl_GL[[#This Row],[Account_key]],tbl_COA[Account_key],tbl_COA[SubClass],"Not Found")</f>
        <v>Sales</v>
      </c>
      <c r="I8414" t="str">
        <f>_xlfn.XLOOKUP(tbl_GL[[#This Row],[Account_key]],tbl_COA[Account_key],tbl_COA[SubClass2],"Not Found")</f>
        <v>Sales</v>
      </c>
      <c r="J8414" t="str">
        <f>_xlfn.XLOOKUP(tbl_GL[[#This Row],[Account_key]],tbl_COA[Account_key],tbl_COA[SubAccount],,0)</f>
        <v>Sales</v>
      </c>
      <c r="K8414">
        <f>YEAR(tbl_GL[[#This Row],[Date]])</f>
        <v>2018</v>
      </c>
    </row>
    <row r="8415" spans="1:11" hidden="1" x14ac:dyDescent="0.35">
      <c r="A8415">
        <v>310.2</v>
      </c>
      <c r="B8415" s="24">
        <v>43283</v>
      </c>
      <c r="C8415">
        <v>4</v>
      </c>
      <c r="D8415" s="13">
        <v>30</v>
      </c>
      <c r="E8415" s="13" t="s">
        <v>8</v>
      </c>
      <c r="F8415" s="17">
        <v>9881</v>
      </c>
      <c r="G8415" t="str">
        <f>_xlfn.XLOOKUP(tbl_GL[[#This Row],[Account_key]],tbl_COA[Account_key],tbl_COA[Class],"Not Found")</f>
        <v>Assets</v>
      </c>
      <c r="H8415" t="str">
        <f>_xlfn.XLOOKUP(tbl_GL[[#This Row],[Account_key]],tbl_COA[Account_key],tbl_COA[SubClass],"Not Found")</f>
        <v>Assets</v>
      </c>
      <c r="I8415" t="str">
        <f>_xlfn.XLOOKUP(tbl_GL[[#This Row],[Account_key]],tbl_COA[Account_key],tbl_COA[SubClass2],"Not Found")</f>
        <v>Current Assets</v>
      </c>
      <c r="J8415" t="str">
        <f>_xlfn.XLOOKUP(tbl_GL[[#This Row],[Account_key]],tbl_COA[Account_key],tbl_COA[SubAccount],,0)</f>
        <v>Trade Receivables</v>
      </c>
      <c r="K8415">
        <f>YEAR(tbl_GL[[#This Row],[Date]])</f>
        <v>2018</v>
      </c>
    </row>
    <row r="8416" spans="1:11" hidden="1" x14ac:dyDescent="0.35">
      <c r="A8416">
        <v>311.10000000000002</v>
      </c>
      <c r="B8416" s="24">
        <v>43284</v>
      </c>
      <c r="C8416">
        <v>4</v>
      </c>
      <c r="D8416" s="13">
        <v>10</v>
      </c>
      <c r="E8416" s="13" t="s">
        <v>98</v>
      </c>
      <c r="F8416" s="17">
        <v>-1124</v>
      </c>
      <c r="G8416" t="str">
        <f>_xlfn.XLOOKUP(tbl_GL[[#This Row],[Account_key]],tbl_COA[Account_key],tbl_COA[Class],"Not Found")</f>
        <v>Assets</v>
      </c>
      <c r="H8416" t="str">
        <f>_xlfn.XLOOKUP(tbl_GL[[#This Row],[Account_key]],tbl_COA[Account_key],tbl_COA[SubClass],"Not Found")</f>
        <v>Assets</v>
      </c>
      <c r="I8416" t="str">
        <f>_xlfn.XLOOKUP(tbl_GL[[#This Row],[Account_key]],tbl_COA[Account_key],tbl_COA[SubClass2],"Not Found")</f>
        <v>Current Assets</v>
      </c>
      <c r="J8416" t="str">
        <f>_xlfn.XLOOKUP(tbl_GL[[#This Row],[Account_key]],tbl_COA[Account_key],tbl_COA[SubAccount],,0)</f>
        <v>Cash at Bank</v>
      </c>
      <c r="K8416">
        <f>YEAR(tbl_GL[[#This Row],[Date]])</f>
        <v>2018</v>
      </c>
    </row>
    <row r="8417" spans="1:11" hidden="1" x14ac:dyDescent="0.35">
      <c r="A8417">
        <v>311.2</v>
      </c>
      <c r="B8417" s="24">
        <v>43284</v>
      </c>
      <c r="C8417">
        <v>4</v>
      </c>
      <c r="D8417" s="13">
        <v>120</v>
      </c>
      <c r="E8417" s="13" t="s">
        <v>98</v>
      </c>
      <c r="F8417" s="17">
        <v>-1124</v>
      </c>
      <c r="G8417" t="str">
        <f>_xlfn.XLOOKUP(tbl_GL[[#This Row],[Account_key]],tbl_COA[Account_key],tbl_COA[Class],"Not Found")</f>
        <v>Liabilities and Owners Equity</v>
      </c>
      <c r="H8417" t="str">
        <f>_xlfn.XLOOKUP(tbl_GL[[#This Row],[Account_key]],tbl_COA[Account_key],tbl_COA[SubClass],"Not Found")</f>
        <v>Liabilities</v>
      </c>
      <c r="I8417" t="str">
        <f>_xlfn.XLOOKUP(tbl_GL[[#This Row],[Account_key]],tbl_COA[Account_key],tbl_COA[SubClass2],"Not Found")</f>
        <v>Current Liabilities</v>
      </c>
      <c r="J8417" t="str">
        <f>_xlfn.XLOOKUP(tbl_GL[[#This Row],[Account_key]],tbl_COA[Account_key],tbl_COA[SubAccount],,0)</f>
        <v>Accrued Expenses</v>
      </c>
      <c r="K8417">
        <f>YEAR(tbl_GL[[#This Row],[Date]])</f>
        <v>2018</v>
      </c>
    </row>
    <row r="8418" spans="1:11" hidden="1" x14ac:dyDescent="0.35">
      <c r="A8418">
        <v>312.10000000000002</v>
      </c>
      <c r="B8418" s="24">
        <v>43285</v>
      </c>
      <c r="C8418">
        <v>4</v>
      </c>
      <c r="D8418" s="13">
        <v>260</v>
      </c>
      <c r="E8418" s="13" t="s">
        <v>83</v>
      </c>
      <c r="F8418" s="17">
        <v>542</v>
      </c>
      <c r="G8418" t="str">
        <f>_xlfn.XLOOKUP(tbl_GL[[#This Row],[Account_key]],tbl_COA[Account_key],tbl_COA[Class],"Not Found")</f>
        <v>Operating account</v>
      </c>
      <c r="H8418" t="str">
        <f>_xlfn.XLOOKUP(tbl_GL[[#This Row],[Account_key]],tbl_COA[Account_key],tbl_COA[SubClass],"Not Found")</f>
        <v>Operating Expenses</v>
      </c>
      <c r="I8418" t="str">
        <f>_xlfn.XLOOKUP(tbl_GL[[#This Row],[Account_key]],tbl_COA[Account_key],tbl_COA[SubClass2],"Not Found")</f>
        <v>Marketing</v>
      </c>
      <c r="J8418" t="str">
        <f>_xlfn.XLOOKUP(tbl_GL[[#This Row],[Account_key]],tbl_COA[Account_key],tbl_COA[SubAccount],,0)</f>
        <v>Commissions</v>
      </c>
      <c r="K8418">
        <f>YEAR(tbl_GL[[#This Row],[Date]])</f>
        <v>2018</v>
      </c>
    </row>
    <row r="8419" spans="1:11" hidden="1" x14ac:dyDescent="0.35">
      <c r="A8419">
        <v>312.2</v>
      </c>
      <c r="B8419" s="24">
        <v>43285</v>
      </c>
      <c r="C8419">
        <v>4</v>
      </c>
      <c r="D8419" s="13">
        <v>20</v>
      </c>
      <c r="E8419" s="13" t="s">
        <v>83</v>
      </c>
      <c r="F8419" s="17">
        <v>542</v>
      </c>
      <c r="G8419" t="str">
        <f>_xlfn.XLOOKUP(tbl_GL[[#This Row],[Account_key]],tbl_COA[Account_key],tbl_COA[Class],"Not Found")</f>
        <v>Assets</v>
      </c>
      <c r="H8419" t="str">
        <f>_xlfn.XLOOKUP(tbl_GL[[#This Row],[Account_key]],tbl_COA[Account_key],tbl_COA[SubClass],"Not Found")</f>
        <v>Assets</v>
      </c>
      <c r="I8419" t="str">
        <f>_xlfn.XLOOKUP(tbl_GL[[#This Row],[Account_key]],tbl_COA[Account_key],tbl_COA[SubClass2],"Not Found")</f>
        <v>Current Assets</v>
      </c>
      <c r="J8419" t="str">
        <f>_xlfn.XLOOKUP(tbl_GL[[#This Row],[Account_key]],tbl_COA[Account_key],tbl_COA[SubAccount],,0)</f>
        <v>Cash in hand</v>
      </c>
      <c r="K8419">
        <f>YEAR(tbl_GL[[#This Row],[Date]])</f>
        <v>2018</v>
      </c>
    </row>
    <row r="8420" spans="1:11" hidden="1" x14ac:dyDescent="0.35">
      <c r="A8420">
        <v>313.10000000000002</v>
      </c>
      <c r="B8420" s="24">
        <v>43285</v>
      </c>
      <c r="C8420">
        <v>4</v>
      </c>
      <c r="D8420" s="13">
        <v>10</v>
      </c>
      <c r="E8420" s="13" t="s">
        <v>84</v>
      </c>
      <c r="F8420" s="17">
        <v>-12667</v>
      </c>
      <c r="G8420" t="str">
        <f>_xlfn.XLOOKUP(tbl_GL[[#This Row],[Account_key]],tbl_COA[Account_key],tbl_COA[Class],"Not Found")</f>
        <v>Assets</v>
      </c>
      <c r="H8420" t="str">
        <f>_xlfn.XLOOKUP(tbl_GL[[#This Row],[Account_key]],tbl_COA[Account_key],tbl_COA[SubClass],"Not Found")</f>
        <v>Assets</v>
      </c>
      <c r="I8420" t="str">
        <f>_xlfn.XLOOKUP(tbl_GL[[#This Row],[Account_key]],tbl_COA[Account_key],tbl_COA[SubClass2],"Not Found")</f>
        <v>Current Assets</v>
      </c>
      <c r="J8420" t="str">
        <f>_xlfn.XLOOKUP(tbl_GL[[#This Row],[Account_key]],tbl_COA[Account_key],tbl_COA[SubAccount],,0)</f>
        <v>Cash at Bank</v>
      </c>
      <c r="K8420">
        <f>YEAR(tbl_GL[[#This Row],[Date]])</f>
        <v>2018</v>
      </c>
    </row>
    <row r="8421" spans="1:11" hidden="1" x14ac:dyDescent="0.35">
      <c r="A8421">
        <v>313.2</v>
      </c>
      <c r="B8421" s="24">
        <v>43285</v>
      </c>
      <c r="C8421">
        <v>4</v>
      </c>
      <c r="D8421" s="13">
        <v>110</v>
      </c>
      <c r="E8421" s="13" t="s">
        <v>84</v>
      </c>
      <c r="F8421" s="17">
        <v>-12667</v>
      </c>
      <c r="G8421" t="str">
        <f>_xlfn.XLOOKUP(tbl_GL[[#This Row],[Account_key]],tbl_COA[Account_key],tbl_COA[Class],"Not Found")</f>
        <v>Liabilities and Owners Equity</v>
      </c>
      <c r="H8421" t="str">
        <f>_xlfn.XLOOKUP(tbl_GL[[#This Row],[Account_key]],tbl_COA[Account_key],tbl_COA[SubClass],"Not Found")</f>
        <v>Liabilities</v>
      </c>
      <c r="I8421" t="str">
        <f>_xlfn.XLOOKUP(tbl_GL[[#This Row],[Account_key]],tbl_COA[Account_key],tbl_COA[SubClass2],"Not Found")</f>
        <v>Current Liabilities</v>
      </c>
      <c r="J8421" t="str">
        <f>_xlfn.XLOOKUP(tbl_GL[[#This Row],[Account_key]],tbl_COA[Account_key],tbl_COA[SubAccount],,0)</f>
        <v>Trade Payables</v>
      </c>
      <c r="K8421">
        <f>YEAR(tbl_GL[[#This Row],[Date]])</f>
        <v>2018</v>
      </c>
    </row>
    <row r="8422" spans="1:11" hidden="1" x14ac:dyDescent="0.35">
      <c r="A8422">
        <v>314.10000000000002</v>
      </c>
      <c r="B8422" s="24">
        <v>43286</v>
      </c>
      <c r="C8422">
        <v>4</v>
      </c>
      <c r="D8422" s="13">
        <v>290</v>
      </c>
      <c r="E8422" s="13" t="s">
        <v>97</v>
      </c>
      <c r="F8422" s="17">
        <v>-1500</v>
      </c>
      <c r="G8422" t="str">
        <f>_xlfn.XLOOKUP(tbl_GL[[#This Row],[Account_key]],tbl_COA[Account_key],tbl_COA[Class],"Not Found")</f>
        <v>Operating account</v>
      </c>
      <c r="H8422" t="str">
        <f>_xlfn.XLOOKUP(tbl_GL[[#This Row],[Account_key]],tbl_COA[Account_key],tbl_COA[SubClass],"Not Found")</f>
        <v>Operating Expenses</v>
      </c>
      <c r="I8422" t="str">
        <f>_xlfn.XLOOKUP(tbl_GL[[#This Row],[Account_key]],tbl_COA[Account_key],tbl_COA[SubClass2],"Not Found")</f>
        <v>Administration</v>
      </c>
      <c r="J8422" t="str">
        <f>_xlfn.XLOOKUP(tbl_GL[[#This Row],[Account_key]],tbl_COA[Account_key],tbl_COA[SubAccount],,0)</f>
        <v>Travel</v>
      </c>
      <c r="K8422">
        <f>YEAR(tbl_GL[[#This Row],[Date]])</f>
        <v>2018</v>
      </c>
    </row>
    <row r="8423" spans="1:11" hidden="1" x14ac:dyDescent="0.35">
      <c r="A8423">
        <v>314.2</v>
      </c>
      <c r="B8423" s="24">
        <v>43286</v>
      </c>
      <c r="C8423">
        <v>4</v>
      </c>
      <c r="D8423" s="13">
        <v>120</v>
      </c>
      <c r="E8423" s="13" t="s">
        <v>97</v>
      </c>
      <c r="F8423" s="17">
        <v>1500</v>
      </c>
      <c r="G8423" t="str">
        <f>_xlfn.XLOOKUP(tbl_GL[[#This Row],[Account_key]],tbl_COA[Account_key],tbl_COA[Class],"Not Found")</f>
        <v>Liabilities and Owners Equity</v>
      </c>
      <c r="H8423" t="str">
        <f>_xlfn.XLOOKUP(tbl_GL[[#This Row],[Account_key]],tbl_COA[Account_key],tbl_COA[SubClass],"Not Found")</f>
        <v>Liabilities</v>
      </c>
      <c r="I8423" t="str">
        <f>_xlfn.XLOOKUP(tbl_GL[[#This Row],[Account_key]],tbl_COA[Account_key],tbl_COA[SubClass2],"Not Found")</f>
        <v>Current Liabilities</v>
      </c>
      <c r="J8423" t="str">
        <f>_xlfn.XLOOKUP(tbl_GL[[#This Row],[Account_key]],tbl_COA[Account_key],tbl_COA[SubAccount],,0)</f>
        <v>Accrued Expenses</v>
      </c>
      <c r="K8423">
        <f>YEAR(tbl_GL[[#This Row],[Date]])</f>
        <v>2018</v>
      </c>
    </row>
    <row r="8424" spans="1:11" hidden="1" x14ac:dyDescent="0.35">
      <c r="A8424">
        <v>315.10000000000002</v>
      </c>
      <c r="B8424" s="24">
        <v>43288</v>
      </c>
      <c r="C8424">
        <v>4</v>
      </c>
      <c r="D8424" s="13">
        <v>230</v>
      </c>
      <c r="E8424" s="13" t="s">
        <v>4</v>
      </c>
      <c r="F8424" s="17">
        <v>-529</v>
      </c>
      <c r="G8424" t="str">
        <f>_xlfn.XLOOKUP(tbl_GL[[#This Row],[Account_key]],tbl_COA[Account_key],tbl_COA[Class],"Not Found")</f>
        <v>Trading account</v>
      </c>
      <c r="H8424" t="str">
        <f>_xlfn.XLOOKUP(tbl_GL[[#This Row],[Account_key]],tbl_COA[Account_key],tbl_COA[SubClass],"Not Found")</f>
        <v>Cost of Sales</v>
      </c>
      <c r="I8424" t="str">
        <f>_xlfn.XLOOKUP(tbl_GL[[#This Row],[Account_key]],tbl_COA[Account_key],tbl_COA[SubClass2],"Not Found")</f>
        <v>Cost of Sales</v>
      </c>
      <c r="J8424" t="str">
        <f>_xlfn.XLOOKUP(tbl_GL[[#This Row],[Account_key]],tbl_COA[Account_key],tbl_COA[SubAccount],,0)</f>
        <v>Cost of Sales</v>
      </c>
      <c r="K8424">
        <f>YEAR(tbl_GL[[#This Row],[Date]])</f>
        <v>2018</v>
      </c>
    </row>
    <row r="8425" spans="1:11" hidden="1" x14ac:dyDescent="0.35">
      <c r="A8425">
        <v>315.2</v>
      </c>
      <c r="B8425" s="24">
        <v>43288</v>
      </c>
      <c r="C8425">
        <v>4</v>
      </c>
      <c r="D8425" s="13">
        <v>60</v>
      </c>
      <c r="E8425" s="13" t="s">
        <v>4</v>
      </c>
      <c r="F8425" s="17">
        <v>-529</v>
      </c>
      <c r="G8425" t="str">
        <f>_xlfn.XLOOKUP(tbl_GL[[#This Row],[Account_key]],tbl_COA[Account_key],tbl_COA[Class],"Not Found")</f>
        <v>Assets</v>
      </c>
      <c r="H8425" t="str">
        <f>_xlfn.XLOOKUP(tbl_GL[[#This Row],[Account_key]],tbl_COA[Account_key],tbl_COA[SubClass],"Not Found")</f>
        <v>Assets</v>
      </c>
      <c r="I8425" t="str">
        <f>_xlfn.XLOOKUP(tbl_GL[[#This Row],[Account_key]],tbl_COA[Account_key],tbl_COA[SubClass2],"Not Found")</f>
        <v>Current Assets</v>
      </c>
      <c r="J8425" t="str">
        <f>_xlfn.XLOOKUP(tbl_GL[[#This Row],[Account_key]],tbl_COA[Account_key],tbl_COA[SubAccount],,0)</f>
        <v>Inventory</v>
      </c>
      <c r="K8425">
        <f>YEAR(tbl_GL[[#This Row],[Date]])</f>
        <v>2018</v>
      </c>
    </row>
    <row r="8426" spans="1:11" hidden="1" x14ac:dyDescent="0.35">
      <c r="A8426">
        <v>316.10000000000002</v>
      </c>
      <c r="B8426" s="24">
        <v>43288</v>
      </c>
      <c r="C8426">
        <v>4</v>
      </c>
      <c r="D8426" s="13">
        <v>210</v>
      </c>
      <c r="E8426" s="13" t="s">
        <v>8</v>
      </c>
      <c r="F8426" s="17">
        <v>1393</v>
      </c>
      <c r="G8426" t="str">
        <f>_xlfn.XLOOKUP(tbl_GL[[#This Row],[Account_key]],tbl_COA[Account_key],tbl_COA[Class],"Not Found")</f>
        <v>Trading account</v>
      </c>
      <c r="H8426" t="str">
        <f>_xlfn.XLOOKUP(tbl_GL[[#This Row],[Account_key]],tbl_COA[Account_key],tbl_COA[SubClass],"Not Found")</f>
        <v>Sales</v>
      </c>
      <c r="I8426" t="str">
        <f>_xlfn.XLOOKUP(tbl_GL[[#This Row],[Account_key]],tbl_COA[Account_key],tbl_COA[SubClass2],"Not Found")</f>
        <v>Sales</v>
      </c>
      <c r="J8426" t="str">
        <f>_xlfn.XLOOKUP(tbl_GL[[#This Row],[Account_key]],tbl_COA[Account_key],tbl_COA[SubAccount],,0)</f>
        <v>Sales</v>
      </c>
      <c r="K8426">
        <f>YEAR(tbl_GL[[#This Row],[Date]])</f>
        <v>2018</v>
      </c>
    </row>
    <row r="8427" spans="1:11" hidden="1" x14ac:dyDescent="0.35">
      <c r="A8427">
        <v>316.2</v>
      </c>
      <c r="B8427" s="24">
        <v>43288</v>
      </c>
      <c r="C8427">
        <v>4</v>
      </c>
      <c r="D8427" s="13">
        <v>30</v>
      </c>
      <c r="E8427" s="13" t="s">
        <v>8</v>
      </c>
      <c r="F8427" s="17">
        <v>1393</v>
      </c>
      <c r="G8427" t="str">
        <f>_xlfn.XLOOKUP(tbl_GL[[#This Row],[Account_key]],tbl_COA[Account_key],tbl_COA[Class],"Not Found")</f>
        <v>Assets</v>
      </c>
      <c r="H8427" t="str">
        <f>_xlfn.XLOOKUP(tbl_GL[[#This Row],[Account_key]],tbl_COA[Account_key],tbl_COA[SubClass],"Not Found")</f>
        <v>Assets</v>
      </c>
      <c r="I8427" t="str">
        <f>_xlfn.XLOOKUP(tbl_GL[[#This Row],[Account_key]],tbl_COA[Account_key],tbl_COA[SubClass2],"Not Found")</f>
        <v>Current Assets</v>
      </c>
      <c r="J8427" t="str">
        <f>_xlfn.XLOOKUP(tbl_GL[[#This Row],[Account_key]],tbl_COA[Account_key],tbl_COA[SubAccount],,0)</f>
        <v>Trade Receivables</v>
      </c>
      <c r="K8427">
        <f>YEAR(tbl_GL[[#This Row],[Date]])</f>
        <v>2018</v>
      </c>
    </row>
    <row r="8428" spans="1:11" hidden="1" x14ac:dyDescent="0.35">
      <c r="A8428">
        <v>317.10000000000002</v>
      </c>
      <c r="B8428" s="24">
        <v>43290</v>
      </c>
      <c r="C8428">
        <v>4</v>
      </c>
      <c r="D8428" s="13">
        <v>310</v>
      </c>
      <c r="E8428" s="13" t="s">
        <v>99</v>
      </c>
      <c r="F8428" s="17">
        <v>-3</v>
      </c>
      <c r="G8428" t="str">
        <f>_xlfn.XLOOKUP(tbl_GL[[#This Row],[Account_key]],tbl_COA[Account_key],tbl_COA[Class],"Not Found")</f>
        <v>Operating account</v>
      </c>
      <c r="H8428" t="str">
        <f>_xlfn.XLOOKUP(tbl_GL[[#This Row],[Account_key]],tbl_COA[Account_key],tbl_COA[SubClass],"Not Found")</f>
        <v>Operating Expenses</v>
      </c>
      <c r="I8428" t="str">
        <f>_xlfn.XLOOKUP(tbl_GL[[#This Row],[Account_key]],tbl_COA[Account_key],tbl_COA[SubClass2],"Not Found")</f>
        <v>Administration</v>
      </c>
      <c r="J8428" t="str">
        <f>_xlfn.XLOOKUP(tbl_GL[[#This Row],[Account_key]],tbl_COA[Account_key],tbl_COA[SubAccount],,0)</f>
        <v>Office Supplies</v>
      </c>
      <c r="K8428">
        <f>YEAR(tbl_GL[[#This Row],[Date]])</f>
        <v>2018</v>
      </c>
    </row>
    <row r="8429" spans="1:11" hidden="1" x14ac:dyDescent="0.35">
      <c r="A8429">
        <v>317.2</v>
      </c>
      <c r="B8429" s="24">
        <v>43290</v>
      </c>
      <c r="C8429">
        <v>4</v>
      </c>
      <c r="D8429" s="13">
        <v>20</v>
      </c>
      <c r="E8429" s="13" t="s">
        <v>99</v>
      </c>
      <c r="F8429" s="17">
        <v>-3</v>
      </c>
      <c r="G8429" t="str">
        <f>_xlfn.XLOOKUP(tbl_GL[[#This Row],[Account_key]],tbl_COA[Account_key],tbl_COA[Class],"Not Found")</f>
        <v>Assets</v>
      </c>
      <c r="H8429" t="str">
        <f>_xlfn.XLOOKUP(tbl_GL[[#This Row],[Account_key]],tbl_COA[Account_key],tbl_COA[SubClass],"Not Found")</f>
        <v>Assets</v>
      </c>
      <c r="I8429" t="str">
        <f>_xlfn.XLOOKUP(tbl_GL[[#This Row],[Account_key]],tbl_COA[Account_key],tbl_COA[SubClass2],"Not Found")</f>
        <v>Current Assets</v>
      </c>
      <c r="J8429" t="str">
        <f>_xlfn.XLOOKUP(tbl_GL[[#This Row],[Account_key]],tbl_COA[Account_key],tbl_COA[SubAccount],,0)</f>
        <v>Cash in hand</v>
      </c>
      <c r="K8429">
        <f>YEAR(tbl_GL[[#This Row],[Date]])</f>
        <v>2018</v>
      </c>
    </row>
    <row r="8430" spans="1:11" hidden="1" x14ac:dyDescent="0.35">
      <c r="A8430">
        <v>318.10000000000002</v>
      </c>
      <c r="B8430" s="24">
        <v>43290</v>
      </c>
      <c r="C8430">
        <v>4</v>
      </c>
      <c r="D8430" s="13">
        <v>10</v>
      </c>
      <c r="E8430" s="13" t="s">
        <v>98</v>
      </c>
      <c r="F8430" s="17">
        <v>-1122</v>
      </c>
      <c r="G8430" t="str">
        <f>_xlfn.XLOOKUP(tbl_GL[[#This Row],[Account_key]],tbl_COA[Account_key],tbl_COA[Class],"Not Found")</f>
        <v>Assets</v>
      </c>
      <c r="H8430" t="str">
        <f>_xlfn.XLOOKUP(tbl_GL[[#This Row],[Account_key]],tbl_COA[Account_key],tbl_COA[SubClass],"Not Found")</f>
        <v>Assets</v>
      </c>
      <c r="I8430" t="str">
        <f>_xlfn.XLOOKUP(tbl_GL[[#This Row],[Account_key]],tbl_COA[Account_key],tbl_COA[SubClass2],"Not Found")</f>
        <v>Current Assets</v>
      </c>
      <c r="J8430" t="str">
        <f>_xlfn.XLOOKUP(tbl_GL[[#This Row],[Account_key]],tbl_COA[Account_key],tbl_COA[SubAccount],,0)</f>
        <v>Cash at Bank</v>
      </c>
      <c r="K8430">
        <f>YEAR(tbl_GL[[#This Row],[Date]])</f>
        <v>2018</v>
      </c>
    </row>
    <row r="8431" spans="1:11" hidden="1" x14ac:dyDescent="0.35">
      <c r="A8431">
        <v>318.2</v>
      </c>
      <c r="B8431" s="24">
        <v>43290</v>
      </c>
      <c r="C8431">
        <v>4</v>
      </c>
      <c r="D8431" s="13">
        <v>120</v>
      </c>
      <c r="E8431" s="13" t="s">
        <v>98</v>
      </c>
      <c r="F8431" s="17">
        <v>-1122</v>
      </c>
      <c r="G8431" t="str">
        <f>_xlfn.XLOOKUP(tbl_GL[[#This Row],[Account_key]],tbl_COA[Account_key],tbl_COA[Class],"Not Found")</f>
        <v>Liabilities and Owners Equity</v>
      </c>
      <c r="H8431" t="str">
        <f>_xlfn.XLOOKUP(tbl_GL[[#This Row],[Account_key]],tbl_COA[Account_key],tbl_COA[SubClass],"Not Found")</f>
        <v>Liabilities</v>
      </c>
      <c r="I8431" t="str">
        <f>_xlfn.XLOOKUP(tbl_GL[[#This Row],[Account_key]],tbl_COA[Account_key],tbl_COA[SubClass2],"Not Found")</f>
        <v>Current Liabilities</v>
      </c>
      <c r="J8431" t="str">
        <f>_xlfn.XLOOKUP(tbl_GL[[#This Row],[Account_key]],tbl_COA[Account_key],tbl_COA[SubAccount],,0)</f>
        <v>Accrued Expenses</v>
      </c>
      <c r="K8431">
        <f>YEAR(tbl_GL[[#This Row],[Date]])</f>
        <v>2018</v>
      </c>
    </row>
    <row r="8432" spans="1:11" hidden="1" x14ac:dyDescent="0.35">
      <c r="A8432">
        <v>319.10000000000002</v>
      </c>
      <c r="B8432" s="24">
        <v>43290</v>
      </c>
      <c r="C8432">
        <v>4</v>
      </c>
      <c r="D8432" s="13">
        <v>340</v>
      </c>
      <c r="E8432" s="13" t="s">
        <v>97</v>
      </c>
      <c r="F8432" s="17">
        <v>-1861</v>
      </c>
      <c r="G8432" t="str">
        <f>_xlfn.XLOOKUP(tbl_GL[[#This Row],[Account_key]],tbl_COA[Account_key],tbl_COA[Class],"Not Found")</f>
        <v>Operating account</v>
      </c>
      <c r="H8432" t="str">
        <f>_xlfn.XLOOKUP(tbl_GL[[#This Row],[Account_key]],tbl_COA[Account_key],tbl_COA[SubClass],"Not Found")</f>
        <v>Operating Expenses</v>
      </c>
      <c r="I8432" t="str">
        <f>_xlfn.XLOOKUP(tbl_GL[[#This Row],[Account_key]],tbl_COA[Account_key],tbl_COA[SubClass2],"Not Found")</f>
        <v>Administration</v>
      </c>
      <c r="J8432" t="str">
        <f>_xlfn.XLOOKUP(tbl_GL[[#This Row],[Account_key]],tbl_COA[Account_key],tbl_COA[SubAccount],,0)</f>
        <v>Utilities</v>
      </c>
      <c r="K8432">
        <f>YEAR(tbl_GL[[#This Row],[Date]])</f>
        <v>2018</v>
      </c>
    </row>
    <row r="8433" spans="1:11" hidden="1" x14ac:dyDescent="0.35">
      <c r="A8433">
        <v>319.2</v>
      </c>
      <c r="B8433" s="24">
        <v>43290</v>
      </c>
      <c r="C8433">
        <v>4</v>
      </c>
      <c r="D8433" s="13">
        <v>120</v>
      </c>
      <c r="E8433" s="13" t="s">
        <v>97</v>
      </c>
      <c r="F8433" s="17">
        <v>1861</v>
      </c>
      <c r="G8433" t="str">
        <f>_xlfn.XLOOKUP(tbl_GL[[#This Row],[Account_key]],tbl_COA[Account_key],tbl_COA[Class],"Not Found")</f>
        <v>Liabilities and Owners Equity</v>
      </c>
      <c r="H8433" t="str">
        <f>_xlfn.XLOOKUP(tbl_GL[[#This Row],[Account_key]],tbl_COA[Account_key],tbl_COA[SubClass],"Not Found")</f>
        <v>Liabilities</v>
      </c>
      <c r="I8433" t="str">
        <f>_xlfn.XLOOKUP(tbl_GL[[#This Row],[Account_key]],tbl_COA[Account_key],tbl_COA[SubClass2],"Not Found")</f>
        <v>Current Liabilities</v>
      </c>
      <c r="J8433" t="str">
        <f>_xlfn.XLOOKUP(tbl_GL[[#This Row],[Account_key]],tbl_COA[Account_key],tbl_COA[SubAccount],,0)</f>
        <v>Accrued Expenses</v>
      </c>
      <c r="K8433">
        <f>YEAR(tbl_GL[[#This Row],[Date]])</f>
        <v>2018</v>
      </c>
    </row>
    <row r="8434" spans="1:11" hidden="1" x14ac:dyDescent="0.35">
      <c r="A8434">
        <v>320.10000000000002</v>
      </c>
      <c r="B8434" s="24">
        <v>43290</v>
      </c>
      <c r="C8434">
        <v>4</v>
      </c>
      <c r="D8434" s="13">
        <v>30</v>
      </c>
      <c r="E8434" s="13" t="s">
        <v>80</v>
      </c>
      <c r="F8434" s="17">
        <v>-7076</v>
      </c>
      <c r="G8434" t="str">
        <f>_xlfn.XLOOKUP(tbl_GL[[#This Row],[Account_key]],tbl_COA[Account_key],tbl_COA[Class],"Not Found")</f>
        <v>Assets</v>
      </c>
      <c r="H8434" t="str">
        <f>_xlfn.XLOOKUP(tbl_GL[[#This Row],[Account_key]],tbl_COA[Account_key],tbl_COA[SubClass],"Not Found")</f>
        <v>Assets</v>
      </c>
      <c r="I8434" t="str">
        <f>_xlfn.XLOOKUP(tbl_GL[[#This Row],[Account_key]],tbl_COA[Account_key],tbl_COA[SubClass2],"Not Found")</f>
        <v>Current Assets</v>
      </c>
      <c r="J8434" t="str">
        <f>_xlfn.XLOOKUP(tbl_GL[[#This Row],[Account_key]],tbl_COA[Account_key],tbl_COA[SubAccount],,0)</f>
        <v>Trade Receivables</v>
      </c>
      <c r="K8434">
        <f>YEAR(tbl_GL[[#This Row],[Date]])</f>
        <v>2018</v>
      </c>
    </row>
    <row r="8435" spans="1:11" hidden="1" x14ac:dyDescent="0.35">
      <c r="A8435">
        <v>320.2</v>
      </c>
      <c r="B8435" s="24">
        <v>43290</v>
      </c>
      <c r="C8435">
        <v>4</v>
      </c>
      <c r="D8435" s="13">
        <v>10</v>
      </c>
      <c r="E8435" s="13" t="s">
        <v>80</v>
      </c>
      <c r="F8435" s="17">
        <v>7076</v>
      </c>
      <c r="G8435" t="str">
        <f>_xlfn.XLOOKUP(tbl_GL[[#This Row],[Account_key]],tbl_COA[Account_key],tbl_COA[Class],"Not Found")</f>
        <v>Assets</v>
      </c>
      <c r="H8435" t="str">
        <f>_xlfn.XLOOKUP(tbl_GL[[#This Row],[Account_key]],tbl_COA[Account_key],tbl_COA[SubClass],"Not Found")</f>
        <v>Assets</v>
      </c>
      <c r="I8435" t="str">
        <f>_xlfn.XLOOKUP(tbl_GL[[#This Row],[Account_key]],tbl_COA[Account_key],tbl_COA[SubClass2],"Not Found")</f>
        <v>Current Assets</v>
      </c>
      <c r="J8435" t="str">
        <f>_xlfn.XLOOKUP(tbl_GL[[#This Row],[Account_key]],tbl_COA[Account_key],tbl_COA[SubAccount],,0)</f>
        <v>Cash at Bank</v>
      </c>
      <c r="K8435">
        <f>YEAR(tbl_GL[[#This Row],[Date]])</f>
        <v>2018</v>
      </c>
    </row>
    <row r="8436" spans="1:11" hidden="1" x14ac:dyDescent="0.35">
      <c r="A8436">
        <v>321.10000000000002</v>
      </c>
      <c r="B8436" s="24">
        <v>43291</v>
      </c>
      <c r="C8436">
        <v>4</v>
      </c>
      <c r="D8436" s="13">
        <v>230</v>
      </c>
      <c r="E8436" s="13" t="s">
        <v>4</v>
      </c>
      <c r="F8436" s="17">
        <v>-986</v>
      </c>
      <c r="G8436" t="str">
        <f>_xlfn.XLOOKUP(tbl_GL[[#This Row],[Account_key]],tbl_COA[Account_key],tbl_COA[Class],"Not Found")</f>
        <v>Trading account</v>
      </c>
      <c r="H8436" t="str">
        <f>_xlfn.XLOOKUP(tbl_GL[[#This Row],[Account_key]],tbl_COA[Account_key],tbl_COA[SubClass],"Not Found")</f>
        <v>Cost of Sales</v>
      </c>
      <c r="I8436" t="str">
        <f>_xlfn.XLOOKUP(tbl_GL[[#This Row],[Account_key]],tbl_COA[Account_key],tbl_COA[SubClass2],"Not Found")</f>
        <v>Cost of Sales</v>
      </c>
      <c r="J8436" t="str">
        <f>_xlfn.XLOOKUP(tbl_GL[[#This Row],[Account_key]],tbl_COA[Account_key],tbl_COA[SubAccount],,0)</f>
        <v>Cost of Sales</v>
      </c>
      <c r="K8436">
        <f>YEAR(tbl_GL[[#This Row],[Date]])</f>
        <v>2018</v>
      </c>
    </row>
    <row r="8437" spans="1:11" hidden="1" x14ac:dyDescent="0.35">
      <c r="A8437">
        <v>321.2</v>
      </c>
      <c r="B8437" s="24">
        <v>43291</v>
      </c>
      <c r="C8437">
        <v>4</v>
      </c>
      <c r="D8437" s="13">
        <v>60</v>
      </c>
      <c r="E8437" s="13" t="s">
        <v>4</v>
      </c>
      <c r="F8437" s="17">
        <v>-986</v>
      </c>
      <c r="G8437" t="str">
        <f>_xlfn.XLOOKUP(tbl_GL[[#This Row],[Account_key]],tbl_COA[Account_key],tbl_COA[Class],"Not Found")</f>
        <v>Assets</v>
      </c>
      <c r="H8437" t="str">
        <f>_xlfn.XLOOKUP(tbl_GL[[#This Row],[Account_key]],tbl_COA[Account_key],tbl_COA[SubClass],"Not Found")</f>
        <v>Assets</v>
      </c>
      <c r="I8437" t="str">
        <f>_xlfn.XLOOKUP(tbl_GL[[#This Row],[Account_key]],tbl_COA[Account_key],tbl_COA[SubClass2],"Not Found")</f>
        <v>Current Assets</v>
      </c>
      <c r="J8437" t="str">
        <f>_xlfn.XLOOKUP(tbl_GL[[#This Row],[Account_key]],tbl_COA[Account_key],tbl_COA[SubAccount],,0)</f>
        <v>Inventory</v>
      </c>
      <c r="K8437">
        <f>YEAR(tbl_GL[[#This Row],[Date]])</f>
        <v>2018</v>
      </c>
    </row>
    <row r="8438" spans="1:11" hidden="1" x14ac:dyDescent="0.35">
      <c r="A8438">
        <v>322.10000000000002</v>
      </c>
      <c r="B8438" s="24">
        <v>43291</v>
      </c>
      <c r="C8438">
        <v>4</v>
      </c>
      <c r="D8438" s="13">
        <v>10</v>
      </c>
      <c r="E8438" s="13" t="s">
        <v>98</v>
      </c>
      <c r="F8438" s="17">
        <v>-1205</v>
      </c>
      <c r="G8438" t="str">
        <f>_xlfn.XLOOKUP(tbl_GL[[#This Row],[Account_key]],tbl_COA[Account_key],tbl_COA[Class],"Not Found")</f>
        <v>Assets</v>
      </c>
      <c r="H8438" t="str">
        <f>_xlfn.XLOOKUP(tbl_GL[[#This Row],[Account_key]],tbl_COA[Account_key],tbl_COA[SubClass],"Not Found")</f>
        <v>Assets</v>
      </c>
      <c r="I8438" t="str">
        <f>_xlfn.XLOOKUP(tbl_GL[[#This Row],[Account_key]],tbl_COA[Account_key],tbl_COA[SubClass2],"Not Found")</f>
        <v>Current Assets</v>
      </c>
      <c r="J8438" t="str">
        <f>_xlfn.XLOOKUP(tbl_GL[[#This Row],[Account_key]],tbl_COA[Account_key],tbl_COA[SubAccount],,0)</f>
        <v>Cash at Bank</v>
      </c>
      <c r="K8438">
        <f>YEAR(tbl_GL[[#This Row],[Date]])</f>
        <v>2018</v>
      </c>
    </row>
    <row r="8439" spans="1:11" hidden="1" x14ac:dyDescent="0.35">
      <c r="A8439">
        <v>322.2</v>
      </c>
      <c r="B8439" s="24">
        <v>43291</v>
      </c>
      <c r="C8439">
        <v>4</v>
      </c>
      <c r="D8439" s="13">
        <v>120</v>
      </c>
      <c r="E8439" s="13" t="s">
        <v>98</v>
      </c>
      <c r="F8439" s="17">
        <v>-1205</v>
      </c>
      <c r="G8439" t="str">
        <f>_xlfn.XLOOKUP(tbl_GL[[#This Row],[Account_key]],tbl_COA[Account_key],tbl_COA[Class],"Not Found")</f>
        <v>Liabilities and Owners Equity</v>
      </c>
      <c r="H8439" t="str">
        <f>_xlfn.XLOOKUP(tbl_GL[[#This Row],[Account_key]],tbl_COA[Account_key],tbl_COA[SubClass],"Not Found")</f>
        <v>Liabilities</v>
      </c>
      <c r="I8439" t="str">
        <f>_xlfn.XLOOKUP(tbl_GL[[#This Row],[Account_key]],tbl_COA[Account_key],tbl_COA[SubClass2],"Not Found")</f>
        <v>Current Liabilities</v>
      </c>
      <c r="J8439" t="str">
        <f>_xlfn.XLOOKUP(tbl_GL[[#This Row],[Account_key]],tbl_COA[Account_key],tbl_COA[SubAccount],,0)</f>
        <v>Accrued Expenses</v>
      </c>
      <c r="K8439">
        <f>YEAR(tbl_GL[[#This Row],[Date]])</f>
        <v>2018</v>
      </c>
    </row>
    <row r="8440" spans="1:11" hidden="1" x14ac:dyDescent="0.35">
      <c r="A8440">
        <v>323.10000000000002</v>
      </c>
      <c r="B8440" s="24">
        <v>43291</v>
      </c>
      <c r="C8440">
        <v>4</v>
      </c>
      <c r="D8440" s="13">
        <v>210</v>
      </c>
      <c r="E8440" s="13" t="s">
        <v>7</v>
      </c>
      <c r="F8440" s="17">
        <v>2422</v>
      </c>
      <c r="G8440" t="str">
        <f>_xlfn.XLOOKUP(tbl_GL[[#This Row],[Account_key]],tbl_COA[Account_key],tbl_COA[Class],"Not Found")</f>
        <v>Trading account</v>
      </c>
      <c r="H8440" t="str">
        <f>_xlfn.XLOOKUP(tbl_GL[[#This Row],[Account_key]],tbl_COA[Account_key],tbl_COA[SubClass],"Not Found")</f>
        <v>Sales</v>
      </c>
      <c r="I8440" t="str">
        <f>_xlfn.XLOOKUP(tbl_GL[[#This Row],[Account_key]],tbl_COA[Account_key],tbl_COA[SubClass2],"Not Found")</f>
        <v>Sales</v>
      </c>
      <c r="J8440" t="str">
        <f>_xlfn.XLOOKUP(tbl_GL[[#This Row],[Account_key]],tbl_COA[Account_key],tbl_COA[SubAccount],,0)</f>
        <v>Sales</v>
      </c>
      <c r="K8440">
        <f>YEAR(tbl_GL[[#This Row],[Date]])</f>
        <v>2018</v>
      </c>
    </row>
    <row r="8441" spans="1:11" hidden="1" x14ac:dyDescent="0.35">
      <c r="A8441">
        <v>323.2</v>
      </c>
      <c r="B8441" s="24">
        <v>43291</v>
      </c>
      <c r="C8441">
        <v>4</v>
      </c>
      <c r="D8441" s="13">
        <v>10</v>
      </c>
      <c r="E8441" s="13" t="s">
        <v>7</v>
      </c>
      <c r="F8441" s="17">
        <v>2422</v>
      </c>
      <c r="G8441" t="str">
        <f>_xlfn.XLOOKUP(tbl_GL[[#This Row],[Account_key]],tbl_COA[Account_key],tbl_COA[Class],"Not Found")</f>
        <v>Assets</v>
      </c>
      <c r="H8441" t="str">
        <f>_xlfn.XLOOKUP(tbl_GL[[#This Row],[Account_key]],tbl_COA[Account_key],tbl_COA[SubClass],"Not Found")</f>
        <v>Assets</v>
      </c>
      <c r="I8441" t="str">
        <f>_xlfn.XLOOKUP(tbl_GL[[#This Row],[Account_key]],tbl_COA[Account_key],tbl_COA[SubClass2],"Not Found")</f>
        <v>Current Assets</v>
      </c>
      <c r="J8441" t="str">
        <f>_xlfn.XLOOKUP(tbl_GL[[#This Row],[Account_key]],tbl_COA[Account_key],tbl_COA[SubAccount],,0)</f>
        <v>Cash at Bank</v>
      </c>
      <c r="K8441">
        <f>YEAR(tbl_GL[[#This Row],[Date]])</f>
        <v>2018</v>
      </c>
    </row>
    <row r="8442" spans="1:11" hidden="1" x14ac:dyDescent="0.35">
      <c r="A8442">
        <v>324.10000000000002</v>
      </c>
      <c r="B8442" s="24">
        <v>43291</v>
      </c>
      <c r="C8442">
        <v>4</v>
      </c>
      <c r="D8442" s="13">
        <v>230</v>
      </c>
      <c r="E8442" s="13" t="s">
        <v>4</v>
      </c>
      <c r="F8442" s="17">
        <v>-3785</v>
      </c>
      <c r="G8442" t="str">
        <f>_xlfn.XLOOKUP(tbl_GL[[#This Row],[Account_key]],tbl_COA[Account_key],tbl_COA[Class],"Not Found")</f>
        <v>Trading account</v>
      </c>
      <c r="H8442" t="str">
        <f>_xlfn.XLOOKUP(tbl_GL[[#This Row],[Account_key]],tbl_COA[Account_key],tbl_COA[SubClass],"Not Found")</f>
        <v>Cost of Sales</v>
      </c>
      <c r="I8442" t="str">
        <f>_xlfn.XLOOKUP(tbl_GL[[#This Row],[Account_key]],tbl_COA[Account_key],tbl_COA[SubClass2],"Not Found")</f>
        <v>Cost of Sales</v>
      </c>
      <c r="J8442" t="str">
        <f>_xlfn.XLOOKUP(tbl_GL[[#This Row],[Account_key]],tbl_COA[Account_key],tbl_COA[SubAccount],,0)</f>
        <v>Cost of Sales</v>
      </c>
      <c r="K8442">
        <f>YEAR(tbl_GL[[#This Row],[Date]])</f>
        <v>2018</v>
      </c>
    </row>
    <row r="8443" spans="1:11" hidden="1" x14ac:dyDescent="0.35">
      <c r="A8443">
        <v>324.2</v>
      </c>
      <c r="B8443" s="24">
        <v>43291</v>
      </c>
      <c r="C8443">
        <v>4</v>
      </c>
      <c r="D8443" s="13">
        <v>60</v>
      </c>
      <c r="E8443" s="13" t="s">
        <v>4</v>
      </c>
      <c r="F8443" s="17">
        <v>-3785</v>
      </c>
      <c r="G8443" t="str">
        <f>_xlfn.XLOOKUP(tbl_GL[[#This Row],[Account_key]],tbl_COA[Account_key],tbl_COA[Class],"Not Found")</f>
        <v>Assets</v>
      </c>
      <c r="H8443" t="str">
        <f>_xlfn.XLOOKUP(tbl_GL[[#This Row],[Account_key]],tbl_COA[Account_key],tbl_COA[SubClass],"Not Found")</f>
        <v>Assets</v>
      </c>
      <c r="I8443" t="str">
        <f>_xlfn.XLOOKUP(tbl_GL[[#This Row],[Account_key]],tbl_COA[Account_key],tbl_COA[SubClass2],"Not Found")</f>
        <v>Current Assets</v>
      </c>
      <c r="J8443" t="str">
        <f>_xlfn.XLOOKUP(tbl_GL[[#This Row],[Account_key]],tbl_COA[Account_key],tbl_COA[SubAccount],,0)</f>
        <v>Inventory</v>
      </c>
      <c r="K8443">
        <f>YEAR(tbl_GL[[#This Row],[Date]])</f>
        <v>2018</v>
      </c>
    </row>
    <row r="8444" spans="1:11" hidden="1" x14ac:dyDescent="0.35">
      <c r="A8444">
        <v>325.10000000000002</v>
      </c>
      <c r="B8444" s="24">
        <v>43291</v>
      </c>
      <c r="C8444">
        <v>4</v>
      </c>
      <c r="D8444" s="13">
        <v>210</v>
      </c>
      <c r="E8444" s="13" t="s">
        <v>8</v>
      </c>
      <c r="F8444" s="17">
        <v>9962</v>
      </c>
      <c r="G8444" t="str">
        <f>_xlfn.XLOOKUP(tbl_GL[[#This Row],[Account_key]],tbl_COA[Account_key],tbl_COA[Class],"Not Found")</f>
        <v>Trading account</v>
      </c>
      <c r="H8444" t="str">
        <f>_xlfn.XLOOKUP(tbl_GL[[#This Row],[Account_key]],tbl_COA[Account_key],tbl_COA[SubClass],"Not Found")</f>
        <v>Sales</v>
      </c>
      <c r="I8444" t="str">
        <f>_xlfn.XLOOKUP(tbl_GL[[#This Row],[Account_key]],tbl_COA[Account_key],tbl_COA[SubClass2],"Not Found")</f>
        <v>Sales</v>
      </c>
      <c r="J8444" t="str">
        <f>_xlfn.XLOOKUP(tbl_GL[[#This Row],[Account_key]],tbl_COA[Account_key],tbl_COA[SubAccount],,0)</f>
        <v>Sales</v>
      </c>
      <c r="K8444">
        <f>YEAR(tbl_GL[[#This Row],[Date]])</f>
        <v>2018</v>
      </c>
    </row>
    <row r="8445" spans="1:11" hidden="1" x14ac:dyDescent="0.35">
      <c r="A8445">
        <v>325.2</v>
      </c>
      <c r="B8445" s="24">
        <v>43291</v>
      </c>
      <c r="C8445">
        <v>4</v>
      </c>
      <c r="D8445" s="13">
        <v>30</v>
      </c>
      <c r="E8445" s="13" t="s">
        <v>8</v>
      </c>
      <c r="F8445" s="17">
        <v>9962</v>
      </c>
      <c r="G8445" t="str">
        <f>_xlfn.XLOOKUP(tbl_GL[[#This Row],[Account_key]],tbl_COA[Account_key],tbl_COA[Class],"Not Found")</f>
        <v>Assets</v>
      </c>
      <c r="H8445" t="str">
        <f>_xlfn.XLOOKUP(tbl_GL[[#This Row],[Account_key]],tbl_COA[Account_key],tbl_COA[SubClass],"Not Found")</f>
        <v>Assets</v>
      </c>
      <c r="I8445" t="str">
        <f>_xlfn.XLOOKUP(tbl_GL[[#This Row],[Account_key]],tbl_COA[Account_key],tbl_COA[SubClass2],"Not Found")</f>
        <v>Current Assets</v>
      </c>
      <c r="J8445" t="str">
        <f>_xlfn.XLOOKUP(tbl_GL[[#This Row],[Account_key]],tbl_COA[Account_key],tbl_COA[SubAccount],,0)</f>
        <v>Trade Receivables</v>
      </c>
      <c r="K8445">
        <f>YEAR(tbl_GL[[#This Row],[Date]])</f>
        <v>2018</v>
      </c>
    </row>
    <row r="8446" spans="1:11" hidden="1" x14ac:dyDescent="0.35">
      <c r="A8446">
        <v>326.10000000000002</v>
      </c>
      <c r="B8446" s="24">
        <v>43293</v>
      </c>
      <c r="C8446">
        <v>4</v>
      </c>
      <c r="D8446" s="13">
        <v>310</v>
      </c>
      <c r="E8446" s="13" t="s">
        <v>97</v>
      </c>
      <c r="F8446" s="17">
        <v>-1223</v>
      </c>
      <c r="G8446" t="str">
        <f>_xlfn.XLOOKUP(tbl_GL[[#This Row],[Account_key]],tbl_COA[Account_key],tbl_COA[Class],"Not Found")</f>
        <v>Operating account</v>
      </c>
      <c r="H8446" t="str">
        <f>_xlfn.XLOOKUP(tbl_GL[[#This Row],[Account_key]],tbl_COA[Account_key],tbl_COA[SubClass],"Not Found")</f>
        <v>Operating Expenses</v>
      </c>
      <c r="I8446" t="str">
        <f>_xlfn.XLOOKUP(tbl_GL[[#This Row],[Account_key]],tbl_COA[Account_key],tbl_COA[SubClass2],"Not Found")</f>
        <v>Administration</v>
      </c>
      <c r="J8446" t="str">
        <f>_xlfn.XLOOKUP(tbl_GL[[#This Row],[Account_key]],tbl_COA[Account_key],tbl_COA[SubAccount],,0)</f>
        <v>Office Supplies</v>
      </c>
      <c r="K8446">
        <f>YEAR(tbl_GL[[#This Row],[Date]])</f>
        <v>2018</v>
      </c>
    </row>
    <row r="8447" spans="1:11" hidden="1" x14ac:dyDescent="0.35">
      <c r="A8447">
        <v>326.2</v>
      </c>
      <c r="B8447" s="24">
        <v>43293</v>
      </c>
      <c r="C8447">
        <v>4</v>
      </c>
      <c r="D8447" s="13">
        <v>120</v>
      </c>
      <c r="E8447" s="13" t="s">
        <v>97</v>
      </c>
      <c r="F8447" s="17">
        <v>1223</v>
      </c>
      <c r="G8447" t="str">
        <f>_xlfn.XLOOKUP(tbl_GL[[#This Row],[Account_key]],tbl_COA[Account_key],tbl_COA[Class],"Not Found")</f>
        <v>Liabilities and Owners Equity</v>
      </c>
      <c r="H8447" t="str">
        <f>_xlfn.XLOOKUP(tbl_GL[[#This Row],[Account_key]],tbl_COA[Account_key],tbl_COA[SubClass],"Not Found")</f>
        <v>Liabilities</v>
      </c>
      <c r="I8447" t="str">
        <f>_xlfn.XLOOKUP(tbl_GL[[#This Row],[Account_key]],tbl_COA[Account_key],tbl_COA[SubClass2],"Not Found")</f>
        <v>Current Liabilities</v>
      </c>
      <c r="J8447" t="str">
        <f>_xlfn.XLOOKUP(tbl_GL[[#This Row],[Account_key]],tbl_COA[Account_key],tbl_COA[SubAccount],,0)</f>
        <v>Accrued Expenses</v>
      </c>
      <c r="K8447">
        <f>YEAR(tbl_GL[[#This Row],[Date]])</f>
        <v>2018</v>
      </c>
    </row>
    <row r="8448" spans="1:11" hidden="1" x14ac:dyDescent="0.35">
      <c r="A8448">
        <v>327.10000000000002</v>
      </c>
      <c r="B8448" s="24">
        <v>43295</v>
      </c>
      <c r="C8448">
        <v>4</v>
      </c>
      <c r="D8448" s="13">
        <v>10</v>
      </c>
      <c r="E8448" s="13" t="s">
        <v>98</v>
      </c>
      <c r="F8448" s="17">
        <v>-1162</v>
      </c>
      <c r="G8448" t="str">
        <f>_xlfn.XLOOKUP(tbl_GL[[#This Row],[Account_key]],tbl_COA[Account_key],tbl_COA[Class],"Not Found")</f>
        <v>Assets</v>
      </c>
      <c r="H8448" t="str">
        <f>_xlfn.XLOOKUP(tbl_GL[[#This Row],[Account_key]],tbl_COA[Account_key],tbl_COA[SubClass],"Not Found")</f>
        <v>Assets</v>
      </c>
      <c r="I8448" t="str">
        <f>_xlfn.XLOOKUP(tbl_GL[[#This Row],[Account_key]],tbl_COA[Account_key],tbl_COA[SubClass2],"Not Found")</f>
        <v>Current Assets</v>
      </c>
      <c r="J8448" t="str">
        <f>_xlfn.XLOOKUP(tbl_GL[[#This Row],[Account_key]],tbl_COA[Account_key],tbl_COA[SubAccount],,0)</f>
        <v>Cash at Bank</v>
      </c>
      <c r="K8448">
        <f>YEAR(tbl_GL[[#This Row],[Date]])</f>
        <v>2018</v>
      </c>
    </row>
    <row r="8449" spans="1:11" hidden="1" x14ac:dyDescent="0.35">
      <c r="A8449">
        <v>327.2</v>
      </c>
      <c r="B8449" s="24">
        <v>43295</v>
      </c>
      <c r="C8449">
        <v>4</v>
      </c>
      <c r="D8449" s="13">
        <v>120</v>
      </c>
      <c r="E8449" s="13" t="s">
        <v>98</v>
      </c>
      <c r="F8449" s="17">
        <v>-1162</v>
      </c>
      <c r="G8449" t="str">
        <f>_xlfn.XLOOKUP(tbl_GL[[#This Row],[Account_key]],tbl_COA[Account_key],tbl_COA[Class],"Not Found")</f>
        <v>Liabilities and Owners Equity</v>
      </c>
      <c r="H8449" t="str">
        <f>_xlfn.XLOOKUP(tbl_GL[[#This Row],[Account_key]],tbl_COA[Account_key],tbl_COA[SubClass],"Not Found")</f>
        <v>Liabilities</v>
      </c>
      <c r="I8449" t="str">
        <f>_xlfn.XLOOKUP(tbl_GL[[#This Row],[Account_key]],tbl_COA[Account_key],tbl_COA[SubClass2],"Not Found")</f>
        <v>Current Liabilities</v>
      </c>
      <c r="J8449" t="str">
        <f>_xlfn.XLOOKUP(tbl_GL[[#This Row],[Account_key]],tbl_COA[Account_key],tbl_COA[SubAccount],,0)</f>
        <v>Accrued Expenses</v>
      </c>
      <c r="K8449">
        <f>YEAR(tbl_GL[[#This Row],[Date]])</f>
        <v>2018</v>
      </c>
    </row>
    <row r="8450" spans="1:11" hidden="1" x14ac:dyDescent="0.35">
      <c r="A8450">
        <v>328.1</v>
      </c>
      <c r="B8450" s="24">
        <v>43296</v>
      </c>
      <c r="C8450">
        <v>4</v>
      </c>
      <c r="D8450" s="13">
        <v>10</v>
      </c>
      <c r="E8450" s="13" t="s">
        <v>112</v>
      </c>
      <c r="F8450" s="17">
        <v>-180</v>
      </c>
      <c r="G8450" t="str">
        <f>_xlfn.XLOOKUP(tbl_GL[[#This Row],[Account_key]],tbl_COA[Account_key],tbl_COA[Class],"Not Found")</f>
        <v>Assets</v>
      </c>
      <c r="H8450" t="str">
        <f>_xlfn.XLOOKUP(tbl_GL[[#This Row],[Account_key]],tbl_COA[Account_key],tbl_COA[SubClass],"Not Found")</f>
        <v>Assets</v>
      </c>
      <c r="I8450" t="str">
        <f>_xlfn.XLOOKUP(tbl_GL[[#This Row],[Account_key]],tbl_COA[Account_key],tbl_COA[SubClass2],"Not Found")</f>
        <v>Current Assets</v>
      </c>
      <c r="J8450" t="str">
        <f>_xlfn.XLOOKUP(tbl_GL[[#This Row],[Account_key]],tbl_COA[Account_key],tbl_COA[SubAccount],,0)</f>
        <v>Cash at Bank</v>
      </c>
      <c r="K8450">
        <f>YEAR(tbl_GL[[#This Row],[Date]])</f>
        <v>2018</v>
      </c>
    </row>
    <row r="8451" spans="1:11" hidden="1" x14ac:dyDescent="0.35">
      <c r="A8451">
        <v>328.2</v>
      </c>
      <c r="B8451" s="24">
        <v>43296</v>
      </c>
      <c r="C8451">
        <v>4</v>
      </c>
      <c r="D8451" s="13">
        <v>121</v>
      </c>
      <c r="E8451" s="13" t="s">
        <v>112</v>
      </c>
      <c r="F8451" s="17">
        <v>-180</v>
      </c>
      <c r="G8451" t="str">
        <f>_xlfn.XLOOKUP(tbl_GL[[#This Row],[Account_key]],tbl_COA[Account_key],tbl_COA[Class],"Not Found")</f>
        <v>Liabilities and Owners Equity</v>
      </c>
      <c r="H8451" t="str">
        <f>_xlfn.XLOOKUP(tbl_GL[[#This Row],[Account_key]],tbl_COA[Account_key],tbl_COA[SubClass],"Not Found")</f>
        <v>Liabilities</v>
      </c>
      <c r="I8451" t="str">
        <f>_xlfn.XLOOKUP(tbl_GL[[#This Row],[Account_key]],tbl_COA[Account_key],tbl_COA[SubClass2],"Not Found")</f>
        <v>Current Liabilities</v>
      </c>
      <c r="J8451" t="str">
        <f>_xlfn.XLOOKUP(tbl_GL[[#This Row],[Account_key]],tbl_COA[Account_key],tbl_COA[SubAccount],,0)</f>
        <v>Interest Payable</v>
      </c>
      <c r="K8451">
        <f>YEAR(tbl_GL[[#This Row],[Date]])</f>
        <v>2018</v>
      </c>
    </row>
    <row r="8452" spans="1:11" hidden="1" x14ac:dyDescent="0.35">
      <c r="A8452">
        <v>329.1</v>
      </c>
      <c r="B8452" s="24">
        <v>43296</v>
      </c>
      <c r="C8452">
        <v>4</v>
      </c>
      <c r="D8452" s="13">
        <v>300</v>
      </c>
      <c r="E8452" s="13" t="s">
        <v>97</v>
      </c>
      <c r="F8452" s="17">
        <v>-1669</v>
      </c>
      <c r="G8452" t="str">
        <f>_xlfn.XLOOKUP(tbl_GL[[#This Row],[Account_key]],tbl_COA[Account_key],tbl_COA[Class],"Not Found")</f>
        <v>Operating account</v>
      </c>
      <c r="H8452" t="str">
        <f>_xlfn.XLOOKUP(tbl_GL[[#This Row],[Account_key]],tbl_COA[Account_key],tbl_COA[SubClass],"Not Found")</f>
        <v>Operating Expenses</v>
      </c>
      <c r="I8452" t="str">
        <f>_xlfn.XLOOKUP(tbl_GL[[#This Row],[Account_key]],tbl_COA[Account_key],tbl_COA[SubClass2],"Not Found")</f>
        <v>Administration</v>
      </c>
      <c r="J8452" t="str">
        <f>_xlfn.XLOOKUP(tbl_GL[[#This Row],[Account_key]],tbl_COA[Account_key],tbl_COA[SubAccount],,0)</f>
        <v>Entertainment</v>
      </c>
      <c r="K8452">
        <f>YEAR(tbl_GL[[#This Row],[Date]])</f>
        <v>2018</v>
      </c>
    </row>
    <row r="8453" spans="1:11" hidden="1" x14ac:dyDescent="0.35">
      <c r="A8453">
        <v>329.2</v>
      </c>
      <c r="B8453" s="24">
        <v>43296</v>
      </c>
      <c r="C8453">
        <v>4</v>
      </c>
      <c r="D8453" s="13">
        <v>120</v>
      </c>
      <c r="E8453" s="13" t="s">
        <v>97</v>
      </c>
      <c r="F8453" s="17">
        <v>1669</v>
      </c>
      <c r="G8453" t="str">
        <f>_xlfn.XLOOKUP(tbl_GL[[#This Row],[Account_key]],tbl_COA[Account_key],tbl_COA[Class],"Not Found")</f>
        <v>Liabilities and Owners Equity</v>
      </c>
      <c r="H8453" t="str">
        <f>_xlfn.XLOOKUP(tbl_GL[[#This Row],[Account_key]],tbl_COA[Account_key],tbl_COA[SubClass],"Not Found")</f>
        <v>Liabilities</v>
      </c>
      <c r="I8453" t="str">
        <f>_xlfn.XLOOKUP(tbl_GL[[#This Row],[Account_key]],tbl_COA[Account_key],tbl_COA[SubClass2],"Not Found")</f>
        <v>Current Liabilities</v>
      </c>
      <c r="J8453" t="str">
        <f>_xlfn.XLOOKUP(tbl_GL[[#This Row],[Account_key]],tbl_COA[Account_key],tbl_COA[SubAccount],,0)</f>
        <v>Accrued Expenses</v>
      </c>
      <c r="K8453">
        <f>YEAR(tbl_GL[[#This Row],[Date]])</f>
        <v>2018</v>
      </c>
    </row>
    <row r="8454" spans="1:11" hidden="1" x14ac:dyDescent="0.35">
      <c r="A8454">
        <v>330.1</v>
      </c>
      <c r="B8454" s="24">
        <v>43297</v>
      </c>
      <c r="C8454">
        <v>4</v>
      </c>
      <c r="D8454" s="13">
        <v>10</v>
      </c>
      <c r="E8454" s="13" t="s">
        <v>98</v>
      </c>
      <c r="F8454" s="17">
        <v>-1394</v>
      </c>
      <c r="G8454" t="str">
        <f>_xlfn.XLOOKUP(tbl_GL[[#This Row],[Account_key]],tbl_COA[Account_key],tbl_COA[Class],"Not Found")</f>
        <v>Assets</v>
      </c>
      <c r="H8454" t="str">
        <f>_xlfn.XLOOKUP(tbl_GL[[#This Row],[Account_key]],tbl_COA[Account_key],tbl_COA[SubClass],"Not Found")</f>
        <v>Assets</v>
      </c>
      <c r="I8454" t="str">
        <f>_xlfn.XLOOKUP(tbl_GL[[#This Row],[Account_key]],tbl_COA[Account_key],tbl_COA[SubClass2],"Not Found")</f>
        <v>Current Assets</v>
      </c>
      <c r="J8454" t="str">
        <f>_xlfn.XLOOKUP(tbl_GL[[#This Row],[Account_key]],tbl_COA[Account_key],tbl_COA[SubAccount],,0)</f>
        <v>Cash at Bank</v>
      </c>
      <c r="K8454">
        <f>YEAR(tbl_GL[[#This Row],[Date]])</f>
        <v>2018</v>
      </c>
    </row>
    <row r="8455" spans="1:11" hidden="1" x14ac:dyDescent="0.35">
      <c r="A8455">
        <v>330.2</v>
      </c>
      <c r="B8455" s="24">
        <v>43297</v>
      </c>
      <c r="C8455">
        <v>4</v>
      </c>
      <c r="D8455" s="13">
        <v>120</v>
      </c>
      <c r="E8455" s="13" t="s">
        <v>98</v>
      </c>
      <c r="F8455" s="17">
        <v>-1394</v>
      </c>
      <c r="G8455" t="str">
        <f>_xlfn.XLOOKUP(tbl_GL[[#This Row],[Account_key]],tbl_COA[Account_key],tbl_COA[Class],"Not Found")</f>
        <v>Liabilities and Owners Equity</v>
      </c>
      <c r="H8455" t="str">
        <f>_xlfn.XLOOKUP(tbl_GL[[#This Row],[Account_key]],tbl_COA[Account_key],tbl_COA[SubClass],"Not Found")</f>
        <v>Liabilities</v>
      </c>
      <c r="I8455" t="str">
        <f>_xlfn.XLOOKUP(tbl_GL[[#This Row],[Account_key]],tbl_COA[Account_key],tbl_COA[SubClass2],"Not Found")</f>
        <v>Current Liabilities</v>
      </c>
      <c r="J8455" t="str">
        <f>_xlfn.XLOOKUP(tbl_GL[[#This Row],[Account_key]],tbl_COA[Account_key],tbl_COA[SubAccount],,0)</f>
        <v>Accrued Expenses</v>
      </c>
      <c r="K8455">
        <f>YEAR(tbl_GL[[#This Row],[Date]])</f>
        <v>2018</v>
      </c>
    </row>
    <row r="8456" spans="1:11" hidden="1" x14ac:dyDescent="0.35">
      <c r="A8456">
        <v>331.1</v>
      </c>
      <c r="B8456" s="24">
        <v>43298</v>
      </c>
      <c r="C8456">
        <v>4</v>
      </c>
      <c r="D8456" s="13">
        <v>10</v>
      </c>
      <c r="E8456" s="13" t="s">
        <v>98</v>
      </c>
      <c r="F8456" s="17">
        <v>-1179</v>
      </c>
      <c r="G8456" t="str">
        <f>_xlfn.XLOOKUP(tbl_GL[[#This Row],[Account_key]],tbl_COA[Account_key],tbl_COA[Class],"Not Found")</f>
        <v>Assets</v>
      </c>
      <c r="H8456" t="str">
        <f>_xlfn.XLOOKUP(tbl_GL[[#This Row],[Account_key]],tbl_COA[Account_key],tbl_COA[SubClass],"Not Found")</f>
        <v>Assets</v>
      </c>
      <c r="I8456" t="str">
        <f>_xlfn.XLOOKUP(tbl_GL[[#This Row],[Account_key]],tbl_COA[Account_key],tbl_COA[SubClass2],"Not Found")</f>
        <v>Current Assets</v>
      </c>
      <c r="J8456" t="str">
        <f>_xlfn.XLOOKUP(tbl_GL[[#This Row],[Account_key]],tbl_COA[Account_key],tbl_COA[SubAccount],,0)</f>
        <v>Cash at Bank</v>
      </c>
      <c r="K8456">
        <f>YEAR(tbl_GL[[#This Row],[Date]])</f>
        <v>2018</v>
      </c>
    </row>
    <row r="8457" spans="1:11" hidden="1" x14ac:dyDescent="0.35">
      <c r="A8457">
        <v>331.2</v>
      </c>
      <c r="B8457" s="24">
        <v>43298</v>
      </c>
      <c r="C8457">
        <v>4</v>
      </c>
      <c r="D8457" s="13">
        <v>120</v>
      </c>
      <c r="E8457" s="13" t="s">
        <v>98</v>
      </c>
      <c r="F8457" s="17">
        <v>-1179</v>
      </c>
      <c r="G8457" t="str">
        <f>_xlfn.XLOOKUP(tbl_GL[[#This Row],[Account_key]],tbl_COA[Account_key],tbl_COA[Class],"Not Found")</f>
        <v>Liabilities and Owners Equity</v>
      </c>
      <c r="H8457" t="str">
        <f>_xlfn.XLOOKUP(tbl_GL[[#This Row],[Account_key]],tbl_COA[Account_key],tbl_COA[SubClass],"Not Found")</f>
        <v>Liabilities</v>
      </c>
      <c r="I8457" t="str">
        <f>_xlfn.XLOOKUP(tbl_GL[[#This Row],[Account_key]],tbl_COA[Account_key],tbl_COA[SubClass2],"Not Found")</f>
        <v>Current Liabilities</v>
      </c>
      <c r="J8457" t="str">
        <f>_xlfn.XLOOKUP(tbl_GL[[#This Row],[Account_key]],tbl_COA[Account_key],tbl_COA[SubAccount],,0)</f>
        <v>Accrued Expenses</v>
      </c>
      <c r="K8457">
        <f>YEAR(tbl_GL[[#This Row],[Date]])</f>
        <v>2018</v>
      </c>
    </row>
    <row r="8458" spans="1:11" hidden="1" x14ac:dyDescent="0.35">
      <c r="A8458">
        <v>332.1</v>
      </c>
      <c r="B8458" s="24">
        <v>43299</v>
      </c>
      <c r="C8458">
        <v>4</v>
      </c>
      <c r="D8458" s="13">
        <v>230</v>
      </c>
      <c r="E8458" s="13" t="s">
        <v>4</v>
      </c>
      <c r="F8458" s="17">
        <v>-985</v>
      </c>
      <c r="G8458" t="str">
        <f>_xlfn.XLOOKUP(tbl_GL[[#This Row],[Account_key]],tbl_COA[Account_key],tbl_COA[Class],"Not Found")</f>
        <v>Trading account</v>
      </c>
      <c r="H8458" t="str">
        <f>_xlfn.XLOOKUP(tbl_GL[[#This Row],[Account_key]],tbl_COA[Account_key],tbl_COA[SubClass],"Not Found")</f>
        <v>Cost of Sales</v>
      </c>
      <c r="I8458" t="str">
        <f>_xlfn.XLOOKUP(tbl_GL[[#This Row],[Account_key]],tbl_COA[Account_key],tbl_COA[SubClass2],"Not Found")</f>
        <v>Cost of Sales</v>
      </c>
      <c r="J8458" t="str">
        <f>_xlfn.XLOOKUP(tbl_GL[[#This Row],[Account_key]],tbl_COA[Account_key],tbl_COA[SubAccount],,0)</f>
        <v>Cost of Sales</v>
      </c>
      <c r="K8458">
        <f>YEAR(tbl_GL[[#This Row],[Date]])</f>
        <v>2018</v>
      </c>
    </row>
    <row r="8459" spans="1:11" hidden="1" x14ac:dyDescent="0.35">
      <c r="A8459">
        <v>332.2</v>
      </c>
      <c r="B8459" s="24">
        <v>43299</v>
      </c>
      <c r="C8459">
        <v>4</v>
      </c>
      <c r="D8459" s="13">
        <v>60</v>
      </c>
      <c r="E8459" s="13" t="s">
        <v>4</v>
      </c>
      <c r="F8459" s="17">
        <v>-985</v>
      </c>
      <c r="G8459" t="str">
        <f>_xlfn.XLOOKUP(tbl_GL[[#This Row],[Account_key]],tbl_COA[Account_key],tbl_COA[Class],"Not Found")</f>
        <v>Assets</v>
      </c>
      <c r="H8459" t="str">
        <f>_xlfn.XLOOKUP(tbl_GL[[#This Row],[Account_key]],tbl_COA[Account_key],tbl_COA[SubClass],"Not Found")</f>
        <v>Assets</v>
      </c>
      <c r="I8459" t="str">
        <f>_xlfn.XLOOKUP(tbl_GL[[#This Row],[Account_key]],tbl_COA[Account_key],tbl_COA[SubClass2],"Not Found")</f>
        <v>Current Assets</v>
      </c>
      <c r="J8459" t="str">
        <f>_xlfn.XLOOKUP(tbl_GL[[#This Row],[Account_key]],tbl_COA[Account_key],tbl_COA[SubAccount],,0)</f>
        <v>Inventory</v>
      </c>
      <c r="K8459">
        <f>YEAR(tbl_GL[[#This Row],[Date]])</f>
        <v>2018</v>
      </c>
    </row>
    <row r="8460" spans="1:11" hidden="1" x14ac:dyDescent="0.35">
      <c r="A8460">
        <v>333.1</v>
      </c>
      <c r="B8460" s="24">
        <v>43299</v>
      </c>
      <c r="C8460">
        <v>4</v>
      </c>
      <c r="D8460" s="13">
        <v>320</v>
      </c>
      <c r="E8460" s="13" t="s">
        <v>97</v>
      </c>
      <c r="F8460" s="17">
        <v>-1896</v>
      </c>
      <c r="G8460" t="str">
        <f>_xlfn.XLOOKUP(tbl_GL[[#This Row],[Account_key]],tbl_COA[Account_key],tbl_COA[Class],"Not Found")</f>
        <v>Operating account</v>
      </c>
      <c r="H8460" t="str">
        <f>_xlfn.XLOOKUP(tbl_GL[[#This Row],[Account_key]],tbl_COA[Account_key],tbl_COA[SubClass],"Not Found")</f>
        <v>Operating Expenses</v>
      </c>
      <c r="I8460" t="str">
        <f>_xlfn.XLOOKUP(tbl_GL[[#This Row],[Account_key]],tbl_COA[Account_key],tbl_COA[SubClass2],"Not Found")</f>
        <v>Administration</v>
      </c>
      <c r="J8460" t="str">
        <f>_xlfn.XLOOKUP(tbl_GL[[#This Row],[Account_key]],tbl_COA[Account_key],tbl_COA[SubAccount],,0)</f>
        <v>Professional Services</v>
      </c>
      <c r="K8460">
        <f>YEAR(tbl_GL[[#This Row],[Date]])</f>
        <v>2018</v>
      </c>
    </row>
    <row r="8461" spans="1:11" hidden="1" x14ac:dyDescent="0.35">
      <c r="A8461">
        <v>333.2</v>
      </c>
      <c r="B8461" s="24">
        <v>43299</v>
      </c>
      <c r="C8461">
        <v>4</v>
      </c>
      <c r="D8461" s="13">
        <v>120</v>
      </c>
      <c r="E8461" s="13" t="s">
        <v>97</v>
      </c>
      <c r="F8461" s="17">
        <v>1896</v>
      </c>
      <c r="G8461" t="str">
        <f>_xlfn.XLOOKUP(tbl_GL[[#This Row],[Account_key]],tbl_COA[Account_key],tbl_COA[Class],"Not Found")</f>
        <v>Liabilities and Owners Equity</v>
      </c>
      <c r="H8461" t="str">
        <f>_xlfn.XLOOKUP(tbl_GL[[#This Row],[Account_key]],tbl_COA[Account_key],tbl_COA[SubClass],"Not Found")</f>
        <v>Liabilities</v>
      </c>
      <c r="I8461" t="str">
        <f>_xlfn.XLOOKUP(tbl_GL[[#This Row],[Account_key]],tbl_COA[Account_key],tbl_COA[SubClass2],"Not Found")</f>
        <v>Current Liabilities</v>
      </c>
      <c r="J8461" t="str">
        <f>_xlfn.XLOOKUP(tbl_GL[[#This Row],[Account_key]],tbl_COA[Account_key],tbl_COA[SubAccount],,0)</f>
        <v>Accrued Expenses</v>
      </c>
      <c r="K8461">
        <f>YEAR(tbl_GL[[#This Row],[Date]])</f>
        <v>2018</v>
      </c>
    </row>
    <row r="8462" spans="1:11" hidden="1" x14ac:dyDescent="0.35">
      <c r="A8462">
        <v>334.1</v>
      </c>
      <c r="B8462" s="24">
        <v>43299</v>
      </c>
      <c r="C8462">
        <v>4</v>
      </c>
      <c r="D8462" s="13">
        <v>210</v>
      </c>
      <c r="E8462" s="13" t="s">
        <v>7</v>
      </c>
      <c r="F8462" s="17">
        <v>2420</v>
      </c>
      <c r="G8462" t="str">
        <f>_xlfn.XLOOKUP(tbl_GL[[#This Row],[Account_key]],tbl_COA[Account_key],tbl_COA[Class],"Not Found")</f>
        <v>Trading account</v>
      </c>
      <c r="H8462" t="str">
        <f>_xlfn.XLOOKUP(tbl_GL[[#This Row],[Account_key]],tbl_COA[Account_key],tbl_COA[SubClass],"Not Found")</f>
        <v>Sales</v>
      </c>
      <c r="I8462" t="str">
        <f>_xlfn.XLOOKUP(tbl_GL[[#This Row],[Account_key]],tbl_COA[Account_key],tbl_COA[SubClass2],"Not Found")</f>
        <v>Sales</v>
      </c>
      <c r="J8462" t="str">
        <f>_xlfn.XLOOKUP(tbl_GL[[#This Row],[Account_key]],tbl_COA[Account_key],tbl_COA[SubAccount],,0)</f>
        <v>Sales</v>
      </c>
      <c r="K8462">
        <f>YEAR(tbl_GL[[#This Row],[Date]])</f>
        <v>2018</v>
      </c>
    </row>
    <row r="8463" spans="1:11" hidden="1" x14ac:dyDescent="0.35">
      <c r="A8463">
        <v>334.2</v>
      </c>
      <c r="B8463" s="24">
        <v>43299</v>
      </c>
      <c r="C8463">
        <v>4</v>
      </c>
      <c r="D8463" s="13">
        <v>10</v>
      </c>
      <c r="E8463" s="13" t="s">
        <v>7</v>
      </c>
      <c r="F8463" s="17">
        <v>2420</v>
      </c>
      <c r="G8463" t="str">
        <f>_xlfn.XLOOKUP(tbl_GL[[#This Row],[Account_key]],tbl_COA[Account_key],tbl_COA[Class],"Not Found")</f>
        <v>Assets</v>
      </c>
      <c r="H8463" t="str">
        <f>_xlfn.XLOOKUP(tbl_GL[[#This Row],[Account_key]],tbl_COA[Account_key],tbl_COA[SubClass],"Not Found")</f>
        <v>Assets</v>
      </c>
      <c r="I8463" t="str">
        <f>_xlfn.XLOOKUP(tbl_GL[[#This Row],[Account_key]],tbl_COA[Account_key],tbl_COA[SubClass2],"Not Found")</f>
        <v>Current Assets</v>
      </c>
      <c r="J8463" t="str">
        <f>_xlfn.XLOOKUP(tbl_GL[[#This Row],[Account_key]],tbl_COA[Account_key],tbl_COA[SubAccount],,0)</f>
        <v>Cash at Bank</v>
      </c>
      <c r="K8463">
        <f>YEAR(tbl_GL[[#This Row],[Date]])</f>
        <v>2018</v>
      </c>
    </row>
    <row r="8464" spans="1:11" hidden="1" x14ac:dyDescent="0.35">
      <c r="A8464">
        <v>335.1</v>
      </c>
      <c r="B8464" s="24">
        <v>43299</v>
      </c>
      <c r="C8464">
        <v>4</v>
      </c>
      <c r="D8464" s="13">
        <v>230</v>
      </c>
      <c r="E8464" s="13" t="s">
        <v>4</v>
      </c>
      <c r="F8464" s="17">
        <v>-4050</v>
      </c>
      <c r="G8464" t="str">
        <f>_xlfn.XLOOKUP(tbl_GL[[#This Row],[Account_key]],tbl_COA[Account_key],tbl_COA[Class],"Not Found")</f>
        <v>Trading account</v>
      </c>
      <c r="H8464" t="str">
        <f>_xlfn.XLOOKUP(tbl_GL[[#This Row],[Account_key]],tbl_COA[Account_key],tbl_COA[SubClass],"Not Found")</f>
        <v>Cost of Sales</v>
      </c>
      <c r="I8464" t="str">
        <f>_xlfn.XLOOKUP(tbl_GL[[#This Row],[Account_key]],tbl_COA[Account_key],tbl_COA[SubClass2],"Not Found")</f>
        <v>Cost of Sales</v>
      </c>
      <c r="J8464" t="str">
        <f>_xlfn.XLOOKUP(tbl_GL[[#This Row],[Account_key]],tbl_COA[Account_key],tbl_COA[SubAccount],,0)</f>
        <v>Cost of Sales</v>
      </c>
      <c r="K8464">
        <f>YEAR(tbl_GL[[#This Row],[Date]])</f>
        <v>2018</v>
      </c>
    </row>
    <row r="8465" spans="1:11" hidden="1" x14ac:dyDescent="0.35">
      <c r="A8465">
        <v>335.2</v>
      </c>
      <c r="B8465" s="24">
        <v>43299</v>
      </c>
      <c r="C8465">
        <v>4</v>
      </c>
      <c r="D8465" s="13">
        <v>60</v>
      </c>
      <c r="E8465" s="13" t="s">
        <v>4</v>
      </c>
      <c r="F8465" s="17">
        <v>-4050</v>
      </c>
      <c r="G8465" t="str">
        <f>_xlfn.XLOOKUP(tbl_GL[[#This Row],[Account_key]],tbl_COA[Account_key],tbl_COA[Class],"Not Found")</f>
        <v>Assets</v>
      </c>
      <c r="H8465" t="str">
        <f>_xlfn.XLOOKUP(tbl_GL[[#This Row],[Account_key]],tbl_COA[Account_key],tbl_COA[SubClass],"Not Found")</f>
        <v>Assets</v>
      </c>
      <c r="I8465" t="str">
        <f>_xlfn.XLOOKUP(tbl_GL[[#This Row],[Account_key]],tbl_COA[Account_key],tbl_COA[SubClass2],"Not Found")</f>
        <v>Current Assets</v>
      </c>
      <c r="J8465" t="str">
        <f>_xlfn.XLOOKUP(tbl_GL[[#This Row],[Account_key]],tbl_COA[Account_key],tbl_COA[SubAccount],,0)</f>
        <v>Inventory</v>
      </c>
      <c r="K8465">
        <f>YEAR(tbl_GL[[#This Row],[Date]])</f>
        <v>2018</v>
      </c>
    </row>
    <row r="8466" spans="1:11" hidden="1" x14ac:dyDescent="0.35">
      <c r="A8466">
        <v>336.1</v>
      </c>
      <c r="B8466" s="24">
        <v>43299</v>
      </c>
      <c r="C8466">
        <v>4</v>
      </c>
      <c r="D8466" s="13">
        <v>210</v>
      </c>
      <c r="E8466" s="13" t="s">
        <v>8</v>
      </c>
      <c r="F8466" s="17">
        <v>10658</v>
      </c>
      <c r="G8466" t="str">
        <f>_xlfn.XLOOKUP(tbl_GL[[#This Row],[Account_key]],tbl_COA[Account_key],tbl_COA[Class],"Not Found")</f>
        <v>Trading account</v>
      </c>
      <c r="H8466" t="str">
        <f>_xlfn.XLOOKUP(tbl_GL[[#This Row],[Account_key]],tbl_COA[Account_key],tbl_COA[SubClass],"Not Found")</f>
        <v>Sales</v>
      </c>
      <c r="I8466" t="str">
        <f>_xlfn.XLOOKUP(tbl_GL[[#This Row],[Account_key]],tbl_COA[Account_key],tbl_COA[SubClass2],"Not Found")</f>
        <v>Sales</v>
      </c>
      <c r="J8466" t="str">
        <f>_xlfn.XLOOKUP(tbl_GL[[#This Row],[Account_key]],tbl_COA[Account_key],tbl_COA[SubAccount],,0)</f>
        <v>Sales</v>
      </c>
      <c r="K8466">
        <f>YEAR(tbl_GL[[#This Row],[Date]])</f>
        <v>2018</v>
      </c>
    </row>
    <row r="8467" spans="1:11" hidden="1" x14ac:dyDescent="0.35">
      <c r="A8467">
        <v>336.2</v>
      </c>
      <c r="B8467" s="24">
        <v>43299</v>
      </c>
      <c r="C8467">
        <v>4</v>
      </c>
      <c r="D8467" s="13">
        <v>30</v>
      </c>
      <c r="E8467" s="13" t="s">
        <v>8</v>
      </c>
      <c r="F8467" s="17">
        <v>10658</v>
      </c>
      <c r="G8467" t="str">
        <f>_xlfn.XLOOKUP(tbl_GL[[#This Row],[Account_key]],tbl_COA[Account_key],tbl_COA[Class],"Not Found")</f>
        <v>Assets</v>
      </c>
      <c r="H8467" t="str">
        <f>_xlfn.XLOOKUP(tbl_GL[[#This Row],[Account_key]],tbl_COA[Account_key],tbl_COA[SubClass],"Not Found")</f>
        <v>Assets</v>
      </c>
      <c r="I8467" t="str">
        <f>_xlfn.XLOOKUP(tbl_GL[[#This Row],[Account_key]],tbl_COA[Account_key],tbl_COA[SubClass2],"Not Found")</f>
        <v>Current Assets</v>
      </c>
      <c r="J8467" t="str">
        <f>_xlfn.XLOOKUP(tbl_GL[[#This Row],[Account_key]],tbl_COA[Account_key],tbl_COA[SubAccount],,0)</f>
        <v>Trade Receivables</v>
      </c>
      <c r="K8467">
        <f>YEAR(tbl_GL[[#This Row],[Date]])</f>
        <v>2018</v>
      </c>
    </row>
    <row r="8468" spans="1:11" hidden="1" x14ac:dyDescent="0.35">
      <c r="A8468">
        <v>337.1</v>
      </c>
      <c r="B8468" s="24">
        <v>43301</v>
      </c>
      <c r="C8468">
        <v>4</v>
      </c>
      <c r="D8468" s="13">
        <v>230</v>
      </c>
      <c r="E8468" s="13" t="s">
        <v>4</v>
      </c>
      <c r="F8468" s="17">
        <v>-239</v>
      </c>
      <c r="G8468" t="str">
        <f>_xlfn.XLOOKUP(tbl_GL[[#This Row],[Account_key]],tbl_COA[Account_key],tbl_COA[Class],"Not Found")</f>
        <v>Trading account</v>
      </c>
      <c r="H8468" t="str">
        <f>_xlfn.XLOOKUP(tbl_GL[[#This Row],[Account_key]],tbl_COA[Account_key],tbl_COA[SubClass],"Not Found")</f>
        <v>Cost of Sales</v>
      </c>
      <c r="I8468" t="str">
        <f>_xlfn.XLOOKUP(tbl_GL[[#This Row],[Account_key]],tbl_COA[Account_key],tbl_COA[SubClass2],"Not Found")</f>
        <v>Cost of Sales</v>
      </c>
      <c r="J8468" t="str">
        <f>_xlfn.XLOOKUP(tbl_GL[[#This Row],[Account_key]],tbl_COA[Account_key],tbl_COA[SubAccount],,0)</f>
        <v>Cost of Sales</v>
      </c>
      <c r="K8468">
        <f>YEAR(tbl_GL[[#This Row],[Date]])</f>
        <v>2018</v>
      </c>
    </row>
    <row r="8469" spans="1:11" hidden="1" x14ac:dyDescent="0.35">
      <c r="A8469">
        <v>337.2</v>
      </c>
      <c r="B8469" s="24">
        <v>43301</v>
      </c>
      <c r="C8469">
        <v>4</v>
      </c>
      <c r="D8469" s="13">
        <v>60</v>
      </c>
      <c r="E8469" s="13" t="s">
        <v>4</v>
      </c>
      <c r="F8469" s="17">
        <v>-239</v>
      </c>
      <c r="G8469" t="str">
        <f>_xlfn.XLOOKUP(tbl_GL[[#This Row],[Account_key]],tbl_COA[Account_key],tbl_COA[Class],"Not Found")</f>
        <v>Assets</v>
      </c>
      <c r="H8469" t="str">
        <f>_xlfn.XLOOKUP(tbl_GL[[#This Row],[Account_key]],tbl_COA[Account_key],tbl_COA[SubClass],"Not Found")</f>
        <v>Assets</v>
      </c>
      <c r="I8469" t="str">
        <f>_xlfn.XLOOKUP(tbl_GL[[#This Row],[Account_key]],tbl_COA[Account_key],tbl_COA[SubClass2],"Not Found")</f>
        <v>Current Assets</v>
      </c>
      <c r="J8469" t="str">
        <f>_xlfn.XLOOKUP(tbl_GL[[#This Row],[Account_key]],tbl_COA[Account_key],tbl_COA[SubAccount],,0)</f>
        <v>Inventory</v>
      </c>
      <c r="K8469">
        <f>YEAR(tbl_GL[[#This Row],[Date]])</f>
        <v>2018</v>
      </c>
    </row>
    <row r="8470" spans="1:11" hidden="1" x14ac:dyDescent="0.35">
      <c r="A8470">
        <v>338.1</v>
      </c>
      <c r="B8470" s="24">
        <v>43301</v>
      </c>
      <c r="C8470">
        <v>4</v>
      </c>
      <c r="D8470" s="13">
        <v>210</v>
      </c>
      <c r="E8470" s="13" t="s">
        <v>8</v>
      </c>
      <c r="F8470" s="17">
        <v>628</v>
      </c>
      <c r="G8470" t="str">
        <f>_xlfn.XLOOKUP(tbl_GL[[#This Row],[Account_key]],tbl_COA[Account_key],tbl_COA[Class],"Not Found")</f>
        <v>Trading account</v>
      </c>
      <c r="H8470" t="str">
        <f>_xlfn.XLOOKUP(tbl_GL[[#This Row],[Account_key]],tbl_COA[Account_key],tbl_COA[SubClass],"Not Found")</f>
        <v>Sales</v>
      </c>
      <c r="I8470" t="str">
        <f>_xlfn.XLOOKUP(tbl_GL[[#This Row],[Account_key]],tbl_COA[Account_key],tbl_COA[SubClass2],"Not Found")</f>
        <v>Sales</v>
      </c>
      <c r="J8470" t="str">
        <f>_xlfn.XLOOKUP(tbl_GL[[#This Row],[Account_key]],tbl_COA[Account_key],tbl_COA[SubAccount],,0)</f>
        <v>Sales</v>
      </c>
      <c r="K8470">
        <f>YEAR(tbl_GL[[#This Row],[Date]])</f>
        <v>2018</v>
      </c>
    </row>
    <row r="8471" spans="1:11" hidden="1" x14ac:dyDescent="0.35">
      <c r="A8471">
        <v>338.2</v>
      </c>
      <c r="B8471" s="24">
        <v>43301</v>
      </c>
      <c r="C8471">
        <v>4</v>
      </c>
      <c r="D8471" s="13">
        <v>30</v>
      </c>
      <c r="E8471" s="13" t="s">
        <v>8</v>
      </c>
      <c r="F8471" s="17">
        <v>628</v>
      </c>
      <c r="G8471" t="str">
        <f>_xlfn.XLOOKUP(tbl_GL[[#This Row],[Account_key]],tbl_COA[Account_key],tbl_COA[Class],"Not Found")</f>
        <v>Assets</v>
      </c>
      <c r="H8471" t="str">
        <f>_xlfn.XLOOKUP(tbl_GL[[#This Row],[Account_key]],tbl_COA[Account_key],tbl_COA[SubClass],"Not Found")</f>
        <v>Assets</v>
      </c>
      <c r="I8471" t="str">
        <f>_xlfn.XLOOKUP(tbl_GL[[#This Row],[Account_key]],tbl_COA[Account_key],tbl_COA[SubClass2],"Not Found")</f>
        <v>Current Assets</v>
      </c>
      <c r="J8471" t="str">
        <f>_xlfn.XLOOKUP(tbl_GL[[#This Row],[Account_key]],tbl_COA[Account_key],tbl_COA[SubAccount],,0)</f>
        <v>Trade Receivables</v>
      </c>
      <c r="K8471">
        <f>YEAR(tbl_GL[[#This Row],[Date]])</f>
        <v>2018</v>
      </c>
    </row>
    <row r="8472" spans="1:11" hidden="1" x14ac:dyDescent="0.35">
      <c r="A8472">
        <v>339.1</v>
      </c>
      <c r="B8472" s="24">
        <v>43301</v>
      </c>
      <c r="C8472">
        <v>4</v>
      </c>
      <c r="D8472" s="13">
        <v>320</v>
      </c>
      <c r="E8472" s="13" t="s">
        <v>97</v>
      </c>
      <c r="F8472" s="17">
        <v>-1912</v>
      </c>
      <c r="G8472" t="str">
        <f>_xlfn.XLOOKUP(tbl_GL[[#This Row],[Account_key]],tbl_COA[Account_key],tbl_COA[Class],"Not Found")</f>
        <v>Operating account</v>
      </c>
      <c r="H8472" t="str">
        <f>_xlfn.XLOOKUP(tbl_GL[[#This Row],[Account_key]],tbl_COA[Account_key],tbl_COA[SubClass],"Not Found")</f>
        <v>Operating Expenses</v>
      </c>
      <c r="I8472" t="str">
        <f>_xlfn.XLOOKUP(tbl_GL[[#This Row],[Account_key]],tbl_COA[Account_key],tbl_COA[SubClass2],"Not Found")</f>
        <v>Administration</v>
      </c>
      <c r="J8472" t="str">
        <f>_xlfn.XLOOKUP(tbl_GL[[#This Row],[Account_key]],tbl_COA[Account_key],tbl_COA[SubAccount],,0)</f>
        <v>Professional Services</v>
      </c>
      <c r="K8472">
        <f>YEAR(tbl_GL[[#This Row],[Date]])</f>
        <v>2018</v>
      </c>
    </row>
    <row r="8473" spans="1:11" hidden="1" x14ac:dyDescent="0.35">
      <c r="A8473">
        <v>339.2</v>
      </c>
      <c r="B8473" s="24">
        <v>43301</v>
      </c>
      <c r="C8473">
        <v>4</v>
      </c>
      <c r="D8473" s="13">
        <v>120</v>
      </c>
      <c r="E8473" s="13" t="s">
        <v>97</v>
      </c>
      <c r="F8473" s="17">
        <v>1912</v>
      </c>
      <c r="G8473" t="str">
        <f>_xlfn.XLOOKUP(tbl_GL[[#This Row],[Account_key]],tbl_COA[Account_key],tbl_COA[Class],"Not Found")</f>
        <v>Liabilities and Owners Equity</v>
      </c>
      <c r="H8473" t="str">
        <f>_xlfn.XLOOKUP(tbl_GL[[#This Row],[Account_key]],tbl_COA[Account_key],tbl_COA[SubClass],"Not Found")</f>
        <v>Liabilities</v>
      </c>
      <c r="I8473" t="str">
        <f>_xlfn.XLOOKUP(tbl_GL[[#This Row],[Account_key]],tbl_COA[Account_key],tbl_COA[SubClass2],"Not Found")</f>
        <v>Current Liabilities</v>
      </c>
      <c r="J8473" t="str">
        <f>_xlfn.XLOOKUP(tbl_GL[[#This Row],[Account_key]],tbl_COA[Account_key],tbl_COA[SubAccount],,0)</f>
        <v>Accrued Expenses</v>
      </c>
      <c r="K8473">
        <f>YEAR(tbl_GL[[#This Row],[Date]])</f>
        <v>2018</v>
      </c>
    </row>
    <row r="8474" spans="1:11" hidden="1" x14ac:dyDescent="0.35">
      <c r="A8474">
        <v>340.1</v>
      </c>
      <c r="B8474" s="24">
        <v>43303</v>
      </c>
      <c r="C8474">
        <v>4</v>
      </c>
      <c r="D8474" s="13">
        <v>340</v>
      </c>
      <c r="E8474" s="13" t="s">
        <v>99</v>
      </c>
      <c r="F8474" s="17">
        <v>-76</v>
      </c>
      <c r="G8474" t="str">
        <f>_xlfn.XLOOKUP(tbl_GL[[#This Row],[Account_key]],tbl_COA[Account_key],tbl_COA[Class],"Not Found")</f>
        <v>Operating account</v>
      </c>
      <c r="H8474" t="str">
        <f>_xlfn.XLOOKUP(tbl_GL[[#This Row],[Account_key]],tbl_COA[Account_key],tbl_COA[SubClass],"Not Found")</f>
        <v>Operating Expenses</v>
      </c>
      <c r="I8474" t="str">
        <f>_xlfn.XLOOKUP(tbl_GL[[#This Row],[Account_key]],tbl_COA[Account_key],tbl_COA[SubClass2],"Not Found")</f>
        <v>Administration</v>
      </c>
      <c r="J8474" t="str">
        <f>_xlfn.XLOOKUP(tbl_GL[[#This Row],[Account_key]],tbl_COA[Account_key],tbl_COA[SubAccount],,0)</f>
        <v>Utilities</v>
      </c>
      <c r="K8474">
        <f>YEAR(tbl_GL[[#This Row],[Date]])</f>
        <v>2018</v>
      </c>
    </row>
    <row r="8475" spans="1:11" hidden="1" x14ac:dyDescent="0.35">
      <c r="A8475">
        <v>340.2</v>
      </c>
      <c r="B8475" s="24">
        <v>43303</v>
      </c>
      <c r="C8475">
        <v>4</v>
      </c>
      <c r="D8475" s="13">
        <v>20</v>
      </c>
      <c r="E8475" s="13" t="s">
        <v>99</v>
      </c>
      <c r="F8475" s="17">
        <v>-76</v>
      </c>
      <c r="G8475" t="str">
        <f>_xlfn.XLOOKUP(tbl_GL[[#This Row],[Account_key]],tbl_COA[Account_key],tbl_COA[Class],"Not Found")</f>
        <v>Assets</v>
      </c>
      <c r="H8475" t="str">
        <f>_xlfn.XLOOKUP(tbl_GL[[#This Row],[Account_key]],tbl_COA[Account_key],tbl_COA[SubClass],"Not Found")</f>
        <v>Assets</v>
      </c>
      <c r="I8475" t="str">
        <f>_xlfn.XLOOKUP(tbl_GL[[#This Row],[Account_key]],tbl_COA[Account_key],tbl_COA[SubClass2],"Not Found")</f>
        <v>Current Assets</v>
      </c>
      <c r="J8475" t="str">
        <f>_xlfn.XLOOKUP(tbl_GL[[#This Row],[Account_key]],tbl_COA[Account_key],tbl_COA[SubAccount],,0)</f>
        <v>Cash in hand</v>
      </c>
      <c r="K8475">
        <f>YEAR(tbl_GL[[#This Row],[Date]])</f>
        <v>2018</v>
      </c>
    </row>
    <row r="8476" spans="1:11" hidden="1" x14ac:dyDescent="0.35">
      <c r="A8476">
        <v>341.1</v>
      </c>
      <c r="B8476" s="24">
        <v>43303</v>
      </c>
      <c r="C8476">
        <v>4</v>
      </c>
      <c r="D8476" s="13">
        <v>320</v>
      </c>
      <c r="E8476" s="13" t="s">
        <v>97</v>
      </c>
      <c r="F8476" s="17">
        <v>-1288</v>
      </c>
      <c r="G8476" t="str">
        <f>_xlfn.XLOOKUP(tbl_GL[[#This Row],[Account_key]],tbl_COA[Account_key],tbl_COA[Class],"Not Found")</f>
        <v>Operating account</v>
      </c>
      <c r="H8476" t="str">
        <f>_xlfn.XLOOKUP(tbl_GL[[#This Row],[Account_key]],tbl_COA[Account_key],tbl_COA[SubClass],"Not Found")</f>
        <v>Operating Expenses</v>
      </c>
      <c r="I8476" t="str">
        <f>_xlfn.XLOOKUP(tbl_GL[[#This Row],[Account_key]],tbl_COA[Account_key],tbl_COA[SubClass2],"Not Found")</f>
        <v>Administration</v>
      </c>
      <c r="J8476" t="str">
        <f>_xlfn.XLOOKUP(tbl_GL[[#This Row],[Account_key]],tbl_COA[Account_key],tbl_COA[SubAccount],,0)</f>
        <v>Professional Services</v>
      </c>
      <c r="K8476">
        <f>YEAR(tbl_GL[[#This Row],[Date]])</f>
        <v>2018</v>
      </c>
    </row>
    <row r="8477" spans="1:11" hidden="1" x14ac:dyDescent="0.35">
      <c r="A8477">
        <v>341.2</v>
      </c>
      <c r="B8477" s="24">
        <v>43303</v>
      </c>
      <c r="C8477">
        <v>4</v>
      </c>
      <c r="D8477" s="13">
        <v>120</v>
      </c>
      <c r="E8477" s="13" t="s">
        <v>97</v>
      </c>
      <c r="F8477" s="17">
        <v>1288</v>
      </c>
      <c r="G8477" t="str">
        <f>_xlfn.XLOOKUP(tbl_GL[[#This Row],[Account_key]],tbl_COA[Account_key],tbl_COA[Class],"Not Found")</f>
        <v>Liabilities and Owners Equity</v>
      </c>
      <c r="H8477" t="str">
        <f>_xlfn.XLOOKUP(tbl_GL[[#This Row],[Account_key]],tbl_COA[Account_key],tbl_COA[SubClass],"Not Found")</f>
        <v>Liabilities</v>
      </c>
      <c r="I8477" t="str">
        <f>_xlfn.XLOOKUP(tbl_GL[[#This Row],[Account_key]],tbl_COA[Account_key],tbl_COA[SubClass2],"Not Found")</f>
        <v>Current Liabilities</v>
      </c>
      <c r="J8477" t="str">
        <f>_xlfn.XLOOKUP(tbl_GL[[#This Row],[Account_key]],tbl_COA[Account_key],tbl_COA[SubAccount],,0)</f>
        <v>Accrued Expenses</v>
      </c>
      <c r="K8477">
        <f>YEAR(tbl_GL[[#This Row],[Date]])</f>
        <v>2018</v>
      </c>
    </row>
    <row r="8478" spans="1:11" hidden="1" x14ac:dyDescent="0.35">
      <c r="A8478">
        <v>342.1</v>
      </c>
      <c r="B8478" s="24">
        <v>43304</v>
      </c>
      <c r="C8478">
        <v>4</v>
      </c>
      <c r="D8478" s="13">
        <v>10</v>
      </c>
      <c r="E8478" s="13" t="s">
        <v>98</v>
      </c>
      <c r="F8478" s="17">
        <v>-900</v>
      </c>
      <c r="G8478" t="str">
        <f>_xlfn.XLOOKUP(tbl_GL[[#This Row],[Account_key]],tbl_COA[Account_key],tbl_COA[Class],"Not Found")</f>
        <v>Assets</v>
      </c>
      <c r="H8478" t="str">
        <f>_xlfn.XLOOKUP(tbl_GL[[#This Row],[Account_key]],tbl_COA[Account_key],tbl_COA[SubClass],"Not Found")</f>
        <v>Assets</v>
      </c>
      <c r="I8478" t="str">
        <f>_xlfn.XLOOKUP(tbl_GL[[#This Row],[Account_key]],tbl_COA[Account_key],tbl_COA[SubClass2],"Not Found")</f>
        <v>Current Assets</v>
      </c>
      <c r="J8478" t="str">
        <f>_xlfn.XLOOKUP(tbl_GL[[#This Row],[Account_key]],tbl_COA[Account_key],tbl_COA[SubAccount],,0)</f>
        <v>Cash at Bank</v>
      </c>
      <c r="K8478">
        <f>YEAR(tbl_GL[[#This Row],[Date]])</f>
        <v>2018</v>
      </c>
    </row>
    <row r="8479" spans="1:11" hidden="1" x14ac:dyDescent="0.35">
      <c r="A8479">
        <v>342.2</v>
      </c>
      <c r="B8479" s="24">
        <v>43304</v>
      </c>
      <c r="C8479">
        <v>4</v>
      </c>
      <c r="D8479" s="13">
        <v>120</v>
      </c>
      <c r="E8479" s="13" t="s">
        <v>98</v>
      </c>
      <c r="F8479" s="17">
        <v>-900</v>
      </c>
      <c r="G8479" t="str">
        <f>_xlfn.XLOOKUP(tbl_GL[[#This Row],[Account_key]],tbl_COA[Account_key],tbl_COA[Class],"Not Found")</f>
        <v>Liabilities and Owners Equity</v>
      </c>
      <c r="H8479" t="str">
        <f>_xlfn.XLOOKUP(tbl_GL[[#This Row],[Account_key]],tbl_COA[Account_key],tbl_COA[SubClass],"Not Found")</f>
        <v>Liabilities</v>
      </c>
      <c r="I8479" t="str">
        <f>_xlfn.XLOOKUP(tbl_GL[[#This Row],[Account_key]],tbl_COA[Account_key],tbl_COA[SubClass2],"Not Found")</f>
        <v>Current Liabilities</v>
      </c>
      <c r="J8479" t="str">
        <f>_xlfn.XLOOKUP(tbl_GL[[#This Row],[Account_key]],tbl_COA[Account_key],tbl_COA[SubAccount],,0)</f>
        <v>Accrued Expenses</v>
      </c>
      <c r="K8479">
        <f>YEAR(tbl_GL[[#This Row],[Date]])</f>
        <v>2018</v>
      </c>
    </row>
    <row r="8480" spans="1:11" hidden="1" x14ac:dyDescent="0.35">
      <c r="A8480">
        <v>343.1</v>
      </c>
      <c r="B8480" s="24">
        <v>43304</v>
      </c>
      <c r="C8480">
        <v>4</v>
      </c>
      <c r="D8480" s="13">
        <v>10</v>
      </c>
      <c r="E8480" s="13" t="s">
        <v>98</v>
      </c>
      <c r="F8480" s="17">
        <v>-1250</v>
      </c>
      <c r="G8480" t="str">
        <f>_xlfn.XLOOKUP(tbl_GL[[#This Row],[Account_key]],tbl_COA[Account_key],tbl_COA[Class],"Not Found")</f>
        <v>Assets</v>
      </c>
      <c r="H8480" t="str">
        <f>_xlfn.XLOOKUP(tbl_GL[[#This Row],[Account_key]],tbl_COA[Account_key],tbl_COA[SubClass],"Not Found")</f>
        <v>Assets</v>
      </c>
      <c r="I8480" t="str">
        <f>_xlfn.XLOOKUP(tbl_GL[[#This Row],[Account_key]],tbl_COA[Account_key],tbl_COA[SubClass2],"Not Found")</f>
        <v>Current Assets</v>
      </c>
      <c r="J8480" t="str">
        <f>_xlfn.XLOOKUP(tbl_GL[[#This Row],[Account_key]],tbl_COA[Account_key],tbl_COA[SubAccount],,0)</f>
        <v>Cash at Bank</v>
      </c>
      <c r="K8480">
        <f>YEAR(tbl_GL[[#This Row],[Date]])</f>
        <v>2018</v>
      </c>
    </row>
    <row r="8481" spans="1:11" hidden="1" x14ac:dyDescent="0.35">
      <c r="A8481">
        <v>343.2</v>
      </c>
      <c r="B8481" s="24">
        <v>43304</v>
      </c>
      <c r="C8481">
        <v>4</v>
      </c>
      <c r="D8481" s="13">
        <v>120</v>
      </c>
      <c r="E8481" s="13" t="s">
        <v>98</v>
      </c>
      <c r="F8481" s="17">
        <v>-1250</v>
      </c>
      <c r="G8481" t="str">
        <f>_xlfn.XLOOKUP(tbl_GL[[#This Row],[Account_key]],tbl_COA[Account_key],tbl_COA[Class],"Not Found")</f>
        <v>Liabilities and Owners Equity</v>
      </c>
      <c r="H8481" t="str">
        <f>_xlfn.XLOOKUP(tbl_GL[[#This Row],[Account_key]],tbl_COA[Account_key],tbl_COA[SubClass],"Not Found")</f>
        <v>Liabilities</v>
      </c>
      <c r="I8481" t="str">
        <f>_xlfn.XLOOKUP(tbl_GL[[#This Row],[Account_key]],tbl_COA[Account_key],tbl_COA[SubClass2],"Not Found")</f>
        <v>Current Liabilities</v>
      </c>
      <c r="J8481" t="str">
        <f>_xlfn.XLOOKUP(tbl_GL[[#This Row],[Account_key]],tbl_COA[Account_key],tbl_COA[SubAccount],,0)</f>
        <v>Accrued Expenses</v>
      </c>
      <c r="K8481">
        <f>YEAR(tbl_GL[[#This Row],[Date]])</f>
        <v>2018</v>
      </c>
    </row>
    <row r="8482" spans="1:11" hidden="1" x14ac:dyDescent="0.35">
      <c r="A8482">
        <v>344.1</v>
      </c>
      <c r="B8482" s="24">
        <v>43307</v>
      </c>
      <c r="C8482">
        <v>4</v>
      </c>
      <c r="D8482" s="13">
        <v>230</v>
      </c>
      <c r="E8482" s="13" t="s">
        <v>4</v>
      </c>
      <c r="F8482" s="17">
        <v>-882</v>
      </c>
      <c r="G8482" t="str">
        <f>_xlfn.XLOOKUP(tbl_GL[[#This Row],[Account_key]],tbl_COA[Account_key],tbl_COA[Class],"Not Found")</f>
        <v>Trading account</v>
      </c>
      <c r="H8482" t="str">
        <f>_xlfn.XLOOKUP(tbl_GL[[#This Row],[Account_key]],tbl_COA[Account_key],tbl_COA[SubClass],"Not Found")</f>
        <v>Cost of Sales</v>
      </c>
      <c r="I8482" t="str">
        <f>_xlfn.XLOOKUP(tbl_GL[[#This Row],[Account_key]],tbl_COA[Account_key],tbl_COA[SubClass2],"Not Found")</f>
        <v>Cost of Sales</v>
      </c>
      <c r="J8482" t="str">
        <f>_xlfn.XLOOKUP(tbl_GL[[#This Row],[Account_key]],tbl_COA[Account_key],tbl_COA[SubAccount],,0)</f>
        <v>Cost of Sales</v>
      </c>
      <c r="K8482">
        <f>YEAR(tbl_GL[[#This Row],[Date]])</f>
        <v>2018</v>
      </c>
    </row>
    <row r="8483" spans="1:11" hidden="1" x14ac:dyDescent="0.35">
      <c r="A8483">
        <v>344.2</v>
      </c>
      <c r="B8483" s="24">
        <v>43307</v>
      </c>
      <c r="C8483">
        <v>4</v>
      </c>
      <c r="D8483" s="13">
        <v>60</v>
      </c>
      <c r="E8483" s="13" t="s">
        <v>4</v>
      </c>
      <c r="F8483" s="17">
        <v>-882</v>
      </c>
      <c r="G8483" t="str">
        <f>_xlfn.XLOOKUP(tbl_GL[[#This Row],[Account_key]],tbl_COA[Account_key],tbl_COA[Class],"Not Found")</f>
        <v>Assets</v>
      </c>
      <c r="H8483" t="str">
        <f>_xlfn.XLOOKUP(tbl_GL[[#This Row],[Account_key]],tbl_COA[Account_key],tbl_COA[SubClass],"Not Found")</f>
        <v>Assets</v>
      </c>
      <c r="I8483" t="str">
        <f>_xlfn.XLOOKUP(tbl_GL[[#This Row],[Account_key]],tbl_COA[Account_key],tbl_COA[SubClass2],"Not Found")</f>
        <v>Current Assets</v>
      </c>
      <c r="J8483" t="str">
        <f>_xlfn.XLOOKUP(tbl_GL[[#This Row],[Account_key]],tbl_COA[Account_key],tbl_COA[SubAccount],,0)</f>
        <v>Inventory</v>
      </c>
      <c r="K8483">
        <f>YEAR(tbl_GL[[#This Row],[Date]])</f>
        <v>2018</v>
      </c>
    </row>
    <row r="8484" spans="1:11" hidden="1" x14ac:dyDescent="0.35">
      <c r="A8484">
        <v>345.1</v>
      </c>
      <c r="B8484" s="24">
        <v>43307</v>
      </c>
      <c r="C8484">
        <v>4</v>
      </c>
      <c r="D8484" s="13">
        <v>210</v>
      </c>
      <c r="E8484" s="13" t="s">
        <v>7</v>
      </c>
      <c r="F8484" s="17">
        <v>2165</v>
      </c>
      <c r="G8484" t="str">
        <f>_xlfn.XLOOKUP(tbl_GL[[#This Row],[Account_key]],tbl_COA[Account_key],tbl_COA[Class],"Not Found")</f>
        <v>Trading account</v>
      </c>
      <c r="H8484" t="str">
        <f>_xlfn.XLOOKUP(tbl_GL[[#This Row],[Account_key]],tbl_COA[Account_key],tbl_COA[SubClass],"Not Found")</f>
        <v>Sales</v>
      </c>
      <c r="I8484" t="str">
        <f>_xlfn.XLOOKUP(tbl_GL[[#This Row],[Account_key]],tbl_COA[Account_key],tbl_COA[SubClass2],"Not Found")</f>
        <v>Sales</v>
      </c>
      <c r="J8484" t="str">
        <f>_xlfn.XLOOKUP(tbl_GL[[#This Row],[Account_key]],tbl_COA[Account_key],tbl_COA[SubAccount],,0)</f>
        <v>Sales</v>
      </c>
      <c r="K8484">
        <f>YEAR(tbl_GL[[#This Row],[Date]])</f>
        <v>2018</v>
      </c>
    </row>
    <row r="8485" spans="1:11" hidden="1" x14ac:dyDescent="0.35">
      <c r="A8485">
        <v>345.2</v>
      </c>
      <c r="B8485" s="24">
        <v>43307</v>
      </c>
      <c r="C8485">
        <v>4</v>
      </c>
      <c r="D8485" s="13">
        <v>10</v>
      </c>
      <c r="E8485" s="13" t="s">
        <v>7</v>
      </c>
      <c r="F8485" s="17">
        <v>2165</v>
      </c>
      <c r="G8485" t="str">
        <f>_xlfn.XLOOKUP(tbl_GL[[#This Row],[Account_key]],tbl_COA[Account_key],tbl_COA[Class],"Not Found")</f>
        <v>Assets</v>
      </c>
      <c r="H8485" t="str">
        <f>_xlfn.XLOOKUP(tbl_GL[[#This Row],[Account_key]],tbl_COA[Account_key],tbl_COA[SubClass],"Not Found")</f>
        <v>Assets</v>
      </c>
      <c r="I8485" t="str">
        <f>_xlfn.XLOOKUP(tbl_GL[[#This Row],[Account_key]],tbl_COA[Account_key],tbl_COA[SubClass2],"Not Found")</f>
        <v>Current Assets</v>
      </c>
      <c r="J8485" t="str">
        <f>_xlfn.XLOOKUP(tbl_GL[[#This Row],[Account_key]],tbl_COA[Account_key],tbl_COA[SubAccount],,0)</f>
        <v>Cash at Bank</v>
      </c>
      <c r="K8485">
        <f>YEAR(tbl_GL[[#This Row],[Date]])</f>
        <v>2018</v>
      </c>
    </row>
    <row r="8486" spans="1:11" hidden="1" x14ac:dyDescent="0.35">
      <c r="A8486">
        <v>346.1</v>
      </c>
      <c r="B8486" s="24">
        <v>43307</v>
      </c>
      <c r="C8486">
        <v>4</v>
      </c>
      <c r="D8486" s="13">
        <v>230</v>
      </c>
      <c r="E8486" s="13" t="s">
        <v>4</v>
      </c>
      <c r="F8486" s="17">
        <v>-3965</v>
      </c>
      <c r="G8486" t="str">
        <f>_xlfn.XLOOKUP(tbl_GL[[#This Row],[Account_key]],tbl_COA[Account_key],tbl_COA[Class],"Not Found")</f>
        <v>Trading account</v>
      </c>
      <c r="H8486" t="str">
        <f>_xlfn.XLOOKUP(tbl_GL[[#This Row],[Account_key]],tbl_COA[Account_key],tbl_COA[SubClass],"Not Found")</f>
        <v>Cost of Sales</v>
      </c>
      <c r="I8486" t="str">
        <f>_xlfn.XLOOKUP(tbl_GL[[#This Row],[Account_key]],tbl_COA[Account_key],tbl_COA[SubClass2],"Not Found")</f>
        <v>Cost of Sales</v>
      </c>
      <c r="J8486" t="str">
        <f>_xlfn.XLOOKUP(tbl_GL[[#This Row],[Account_key]],tbl_COA[Account_key],tbl_COA[SubAccount],,0)</f>
        <v>Cost of Sales</v>
      </c>
      <c r="K8486">
        <f>YEAR(tbl_GL[[#This Row],[Date]])</f>
        <v>2018</v>
      </c>
    </row>
    <row r="8487" spans="1:11" hidden="1" x14ac:dyDescent="0.35">
      <c r="A8487">
        <v>346.2</v>
      </c>
      <c r="B8487" s="24">
        <v>43307</v>
      </c>
      <c r="C8487">
        <v>4</v>
      </c>
      <c r="D8487" s="13">
        <v>60</v>
      </c>
      <c r="E8487" s="13" t="s">
        <v>4</v>
      </c>
      <c r="F8487" s="17">
        <v>-3965</v>
      </c>
      <c r="G8487" t="str">
        <f>_xlfn.XLOOKUP(tbl_GL[[#This Row],[Account_key]],tbl_COA[Account_key],tbl_COA[Class],"Not Found")</f>
        <v>Assets</v>
      </c>
      <c r="H8487" t="str">
        <f>_xlfn.XLOOKUP(tbl_GL[[#This Row],[Account_key]],tbl_COA[Account_key],tbl_COA[SubClass],"Not Found")</f>
        <v>Assets</v>
      </c>
      <c r="I8487" t="str">
        <f>_xlfn.XLOOKUP(tbl_GL[[#This Row],[Account_key]],tbl_COA[Account_key],tbl_COA[SubClass2],"Not Found")</f>
        <v>Current Assets</v>
      </c>
      <c r="J8487" t="str">
        <f>_xlfn.XLOOKUP(tbl_GL[[#This Row],[Account_key]],tbl_COA[Account_key],tbl_COA[SubAccount],,0)</f>
        <v>Inventory</v>
      </c>
      <c r="K8487">
        <f>YEAR(tbl_GL[[#This Row],[Date]])</f>
        <v>2018</v>
      </c>
    </row>
    <row r="8488" spans="1:11" hidden="1" x14ac:dyDescent="0.35">
      <c r="A8488">
        <v>347.1</v>
      </c>
      <c r="B8488" s="24">
        <v>43307</v>
      </c>
      <c r="C8488">
        <v>4</v>
      </c>
      <c r="D8488" s="13">
        <v>30</v>
      </c>
      <c r="E8488" s="13" t="s">
        <v>80</v>
      </c>
      <c r="F8488" s="17">
        <v>-8892</v>
      </c>
      <c r="G8488" t="str">
        <f>_xlfn.XLOOKUP(tbl_GL[[#This Row],[Account_key]],tbl_COA[Account_key],tbl_COA[Class],"Not Found")</f>
        <v>Assets</v>
      </c>
      <c r="H8488" t="str">
        <f>_xlfn.XLOOKUP(tbl_GL[[#This Row],[Account_key]],tbl_COA[Account_key],tbl_COA[SubClass],"Not Found")</f>
        <v>Assets</v>
      </c>
      <c r="I8488" t="str">
        <f>_xlfn.XLOOKUP(tbl_GL[[#This Row],[Account_key]],tbl_COA[Account_key],tbl_COA[SubClass2],"Not Found")</f>
        <v>Current Assets</v>
      </c>
      <c r="J8488" t="str">
        <f>_xlfn.XLOOKUP(tbl_GL[[#This Row],[Account_key]],tbl_COA[Account_key],tbl_COA[SubAccount],,0)</f>
        <v>Trade Receivables</v>
      </c>
      <c r="K8488">
        <f>YEAR(tbl_GL[[#This Row],[Date]])</f>
        <v>2018</v>
      </c>
    </row>
    <row r="8489" spans="1:11" hidden="1" x14ac:dyDescent="0.35">
      <c r="A8489">
        <v>347.2</v>
      </c>
      <c r="B8489" s="24">
        <v>43307</v>
      </c>
      <c r="C8489">
        <v>4</v>
      </c>
      <c r="D8489" s="13">
        <v>10</v>
      </c>
      <c r="E8489" s="13" t="s">
        <v>80</v>
      </c>
      <c r="F8489" s="17">
        <v>8892</v>
      </c>
      <c r="G8489" t="str">
        <f>_xlfn.XLOOKUP(tbl_GL[[#This Row],[Account_key]],tbl_COA[Account_key],tbl_COA[Class],"Not Found")</f>
        <v>Assets</v>
      </c>
      <c r="H8489" t="str">
        <f>_xlfn.XLOOKUP(tbl_GL[[#This Row],[Account_key]],tbl_COA[Account_key],tbl_COA[SubClass],"Not Found")</f>
        <v>Assets</v>
      </c>
      <c r="I8489" t="str">
        <f>_xlfn.XLOOKUP(tbl_GL[[#This Row],[Account_key]],tbl_COA[Account_key],tbl_COA[SubClass2],"Not Found")</f>
        <v>Current Assets</v>
      </c>
      <c r="J8489" t="str">
        <f>_xlfn.XLOOKUP(tbl_GL[[#This Row],[Account_key]],tbl_COA[Account_key],tbl_COA[SubAccount],,0)</f>
        <v>Cash at Bank</v>
      </c>
      <c r="K8489">
        <f>YEAR(tbl_GL[[#This Row],[Date]])</f>
        <v>2018</v>
      </c>
    </row>
    <row r="8490" spans="1:11" hidden="1" x14ac:dyDescent="0.35">
      <c r="A8490">
        <v>348.1</v>
      </c>
      <c r="B8490" s="24">
        <v>43307</v>
      </c>
      <c r="C8490">
        <v>4</v>
      </c>
      <c r="D8490" s="13">
        <v>210</v>
      </c>
      <c r="E8490" s="13" t="s">
        <v>8</v>
      </c>
      <c r="F8490" s="17">
        <v>10434</v>
      </c>
      <c r="G8490" t="str">
        <f>_xlfn.XLOOKUP(tbl_GL[[#This Row],[Account_key]],tbl_COA[Account_key],tbl_COA[Class],"Not Found")</f>
        <v>Trading account</v>
      </c>
      <c r="H8490" t="str">
        <f>_xlfn.XLOOKUP(tbl_GL[[#This Row],[Account_key]],tbl_COA[Account_key],tbl_COA[SubClass],"Not Found")</f>
        <v>Sales</v>
      </c>
      <c r="I8490" t="str">
        <f>_xlfn.XLOOKUP(tbl_GL[[#This Row],[Account_key]],tbl_COA[Account_key],tbl_COA[SubClass2],"Not Found")</f>
        <v>Sales</v>
      </c>
      <c r="J8490" t="str">
        <f>_xlfn.XLOOKUP(tbl_GL[[#This Row],[Account_key]],tbl_COA[Account_key],tbl_COA[SubAccount],,0)</f>
        <v>Sales</v>
      </c>
      <c r="K8490">
        <f>YEAR(tbl_GL[[#This Row],[Date]])</f>
        <v>2018</v>
      </c>
    </row>
    <row r="8491" spans="1:11" hidden="1" x14ac:dyDescent="0.35">
      <c r="A8491">
        <v>348.2</v>
      </c>
      <c r="B8491" s="24">
        <v>43307</v>
      </c>
      <c r="C8491">
        <v>4</v>
      </c>
      <c r="D8491" s="13">
        <v>30</v>
      </c>
      <c r="E8491" s="13" t="s">
        <v>8</v>
      </c>
      <c r="F8491" s="17">
        <v>10434</v>
      </c>
      <c r="G8491" t="str">
        <f>_xlfn.XLOOKUP(tbl_GL[[#This Row],[Account_key]],tbl_COA[Account_key],tbl_COA[Class],"Not Found")</f>
        <v>Assets</v>
      </c>
      <c r="H8491" t="str">
        <f>_xlfn.XLOOKUP(tbl_GL[[#This Row],[Account_key]],tbl_COA[Account_key],tbl_COA[SubClass],"Not Found")</f>
        <v>Assets</v>
      </c>
      <c r="I8491" t="str">
        <f>_xlfn.XLOOKUP(tbl_GL[[#This Row],[Account_key]],tbl_COA[Account_key],tbl_COA[SubClass2],"Not Found")</f>
        <v>Current Assets</v>
      </c>
      <c r="J8491" t="str">
        <f>_xlfn.XLOOKUP(tbl_GL[[#This Row],[Account_key]],tbl_COA[Account_key],tbl_COA[SubAccount],,0)</f>
        <v>Trade Receivables</v>
      </c>
      <c r="K8491">
        <f>YEAR(tbl_GL[[#This Row],[Date]])</f>
        <v>2018</v>
      </c>
    </row>
    <row r="8492" spans="1:11" hidden="1" x14ac:dyDescent="0.35">
      <c r="A8492">
        <v>349.1</v>
      </c>
      <c r="B8492" s="24">
        <v>43308</v>
      </c>
      <c r="C8492">
        <v>4</v>
      </c>
      <c r="D8492" s="13">
        <v>280</v>
      </c>
      <c r="E8492" s="13" t="s">
        <v>97</v>
      </c>
      <c r="F8492" s="17">
        <v>-1865</v>
      </c>
      <c r="G8492" t="str">
        <f>_xlfn.XLOOKUP(tbl_GL[[#This Row],[Account_key]],tbl_COA[Account_key],tbl_COA[Class],"Not Found")</f>
        <v>Operating account</v>
      </c>
      <c r="H8492" t="str">
        <f>_xlfn.XLOOKUP(tbl_GL[[#This Row],[Account_key]],tbl_COA[Account_key],tbl_COA[SubClass],"Not Found")</f>
        <v>Operating Expenses</v>
      </c>
      <c r="I8492" t="str">
        <f>_xlfn.XLOOKUP(tbl_GL[[#This Row],[Account_key]],tbl_COA[Account_key],tbl_COA[SubClass2],"Not Found")</f>
        <v>Marketing</v>
      </c>
      <c r="J8492" t="str">
        <f>_xlfn.XLOOKUP(tbl_GL[[#This Row],[Account_key]],tbl_COA[Account_key],tbl_COA[SubAccount],,0)</f>
        <v>Advertisements</v>
      </c>
      <c r="K8492">
        <f>YEAR(tbl_GL[[#This Row],[Date]])</f>
        <v>2018</v>
      </c>
    </row>
    <row r="8493" spans="1:11" hidden="1" x14ac:dyDescent="0.35">
      <c r="A8493">
        <v>349.2</v>
      </c>
      <c r="B8493" s="24">
        <v>43308</v>
      </c>
      <c r="C8493">
        <v>4</v>
      </c>
      <c r="D8493" s="13">
        <v>120</v>
      </c>
      <c r="E8493" s="13" t="s">
        <v>97</v>
      </c>
      <c r="F8493" s="17">
        <v>1865</v>
      </c>
      <c r="G8493" t="str">
        <f>_xlfn.XLOOKUP(tbl_GL[[#This Row],[Account_key]],tbl_COA[Account_key],tbl_COA[Class],"Not Found")</f>
        <v>Liabilities and Owners Equity</v>
      </c>
      <c r="H8493" t="str">
        <f>_xlfn.XLOOKUP(tbl_GL[[#This Row],[Account_key]],tbl_COA[Account_key],tbl_COA[SubClass],"Not Found")</f>
        <v>Liabilities</v>
      </c>
      <c r="I8493" t="str">
        <f>_xlfn.XLOOKUP(tbl_GL[[#This Row],[Account_key]],tbl_COA[Account_key],tbl_COA[SubClass2],"Not Found")</f>
        <v>Current Liabilities</v>
      </c>
      <c r="J8493" t="str">
        <f>_xlfn.XLOOKUP(tbl_GL[[#This Row],[Account_key]],tbl_COA[Account_key],tbl_COA[SubAccount],,0)</f>
        <v>Accrued Expenses</v>
      </c>
      <c r="K8493">
        <f>YEAR(tbl_GL[[#This Row],[Date]])</f>
        <v>2018</v>
      </c>
    </row>
    <row r="8494" spans="1:11" hidden="1" x14ac:dyDescent="0.35">
      <c r="A8494">
        <v>350.1</v>
      </c>
      <c r="B8494" s="24">
        <v>43310</v>
      </c>
      <c r="C8494">
        <v>4</v>
      </c>
      <c r="D8494" s="13">
        <v>10</v>
      </c>
      <c r="E8494" s="13" t="s">
        <v>98</v>
      </c>
      <c r="F8494" s="17">
        <v>-1125</v>
      </c>
      <c r="G8494" t="str">
        <f>_xlfn.XLOOKUP(tbl_GL[[#This Row],[Account_key]],tbl_COA[Account_key],tbl_COA[Class],"Not Found")</f>
        <v>Assets</v>
      </c>
      <c r="H8494" t="str">
        <f>_xlfn.XLOOKUP(tbl_GL[[#This Row],[Account_key]],tbl_COA[Account_key],tbl_COA[SubClass],"Not Found")</f>
        <v>Assets</v>
      </c>
      <c r="I8494" t="str">
        <f>_xlfn.XLOOKUP(tbl_GL[[#This Row],[Account_key]],tbl_COA[Account_key],tbl_COA[SubClass2],"Not Found")</f>
        <v>Current Assets</v>
      </c>
      <c r="J8494" t="str">
        <f>_xlfn.XLOOKUP(tbl_GL[[#This Row],[Account_key]],tbl_COA[Account_key],tbl_COA[SubAccount],,0)</f>
        <v>Cash at Bank</v>
      </c>
      <c r="K8494">
        <f>YEAR(tbl_GL[[#This Row],[Date]])</f>
        <v>2018</v>
      </c>
    </row>
    <row r="8495" spans="1:11" hidden="1" x14ac:dyDescent="0.35">
      <c r="A8495">
        <v>350.2</v>
      </c>
      <c r="B8495" s="24">
        <v>43310</v>
      </c>
      <c r="C8495">
        <v>4</v>
      </c>
      <c r="D8495" s="13">
        <v>120</v>
      </c>
      <c r="E8495" s="13" t="s">
        <v>98</v>
      </c>
      <c r="F8495" s="17">
        <v>-1125</v>
      </c>
      <c r="G8495" t="str">
        <f>_xlfn.XLOOKUP(tbl_GL[[#This Row],[Account_key]],tbl_COA[Account_key],tbl_COA[Class],"Not Found")</f>
        <v>Liabilities and Owners Equity</v>
      </c>
      <c r="H8495" t="str">
        <f>_xlfn.XLOOKUP(tbl_GL[[#This Row],[Account_key]],tbl_COA[Account_key],tbl_COA[SubClass],"Not Found")</f>
        <v>Liabilities</v>
      </c>
      <c r="I8495" t="str">
        <f>_xlfn.XLOOKUP(tbl_GL[[#This Row],[Account_key]],tbl_COA[Account_key],tbl_COA[SubClass2],"Not Found")</f>
        <v>Current Liabilities</v>
      </c>
      <c r="J8495" t="str">
        <f>_xlfn.XLOOKUP(tbl_GL[[#This Row],[Account_key]],tbl_COA[Account_key],tbl_COA[SubAccount],,0)</f>
        <v>Accrued Expenses</v>
      </c>
      <c r="K8495">
        <f>YEAR(tbl_GL[[#This Row],[Date]])</f>
        <v>2018</v>
      </c>
    </row>
    <row r="8496" spans="1:11" hidden="1" x14ac:dyDescent="0.35">
      <c r="A8496">
        <v>351.1</v>
      </c>
      <c r="B8496" s="24">
        <v>43310</v>
      </c>
      <c r="C8496">
        <v>4</v>
      </c>
      <c r="D8496" s="13">
        <v>220</v>
      </c>
      <c r="E8496" s="13" t="s">
        <v>81</v>
      </c>
      <c r="F8496" s="17">
        <v>-1253</v>
      </c>
      <c r="G8496" t="str">
        <f>_xlfn.XLOOKUP(tbl_GL[[#This Row],[Account_key]],tbl_COA[Account_key],tbl_COA[Class],"Not Found")</f>
        <v>Trading account</v>
      </c>
      <c r="H8496" t="str">
        <f>_xlfn.XLOOKUP(tbl_GL[[#This Row],[Account_key]],tbl_COA[Account_key],tbl_COA[SubClass],"Not Found")</f>
        <v>Sales</v>
      </c>
      <c r="I8496" t="str">
        <f>_xlfn.XLOOKUP(tbl_GL[[#This Row],[Account_key]],tbl_COA[Account_key],tbl_COA[SubClass2],"Not Found")</f>
        <v>Sales</v>
      </c>
      <c r="J8496" t="str">
        <f>_xlfn.XLOOKUP(tbl_GL[[#This Row],[Account_key]],tbl_COA[Account_key],tbl_COA[SubAccount],,0)</f>
        <v>Sales Return</v>
      </c>
      <c r="K8496">
        <f>YEAR(tbl_GL[[#This Row],[Date]])</f>
        <v>2018</v>
      </c>
    </row>
    <row r="8497" spans="1:11" hidden="1" x14ac:dyDescent="0.35">
      <c r="A8497">
        <v>351.2</v>
      </c>
      <c r="B8497" s="24">
        <v>43310</v>
      </c>
      <c r="C8497">
        <v>4</v>
      </c>
      <c r="D8497" s="13">
        <v>20</v>
      </c>
      <c r="E8497" s="13" t="s">
        <v>81</v>
      </c>
      <c r="F8497" s="17">
        <v>-1253</v>
      </c>
      <c r="G8497" t="str">
        <f>_xlfn.XLOOKUP(tbl_GL[[#This Row],[Account_key]],tbl_COA[Account_key],tbl_COA[Class],"Not Found")</f>
        <v>Assets</v>
      </c>
      <c r="H8497" t="str">
        <f>_xlfn.XLOOKUP(tbl_GL[[#This Row],[Account_key]],tbl_COA[Account_key],tbl_COA[SubClass],"Not Found")</f>
        <v>Assets</v>
      </c>
      <c r="I8497" t="str">
        <f>_xlfn.XLOOKUP(tbl_GL[[#This Row],[Account_key]],tbl_COA[Account_key],tbl_COA[SubClass2],"Not Found")</f>
        <v>Current Assets</v>
      </c>
      <c r="J8497" t="str">
        <f>_xlfn.XLOOKUP(tbl_GL[[#This Row],[Account_key]],tbl_COA[Account_key],tbl_COA[SubAccount],,0)</f>
        <v>Cash in hand</v>
      </c>
      <c r="K8497">
        <f>YEAR(tbl_GL[[#This Row],[Date]])</f>
        <v>2018</v>
      </c>
    </row>
    <row r="8498" spans="1:11" hidden="1" x14ac:dyDescent="0.35">
      <c r="A8498">
        <v>352.1</v>
      </c>
      <c r="B8498" s="24">
        <v>43310</v>
      </c>
      <c r="C8498">
        <v>4</v>
      </c>
      <c r="D8498" s="13">
        <v>30</v>
      </c>
      <c r="E8498" s="13" t="s">
        <v>80</v>
      </c>
      <c r="F8498" s="17">
        <v>-8965</v>
      </c>
      <c r="G8498" t="str">
        <f>_xlfn.XLOOKUP(tbl_GL[[#This Row],[Account_key]],tbl_COA[Account_key],tbl_COA[Class],"Not Found")</f>
        <v>Assets</v>
      </c>
      <c r="H8498" t="str">
        <f>_xlfn.XLOOKUP(tbl_GL[[#This Row],[Account_key]],tbl_COA[Account_key],tbl_COA[SubClass],"Not Found")</f>
        <v>Assets</v>
      </c>
      <c r="I8498" t="str">
        <f>_xlfn.XLOOKUP(tbl_GL[[#This Row],[Account_key]],tbl_COA[Account_key],tbl_COA[SubClass2],"Not Found")</f>
        <v>Current Assets</v>
      </c>
      <c r="J8498" t="str">
        <f>_xlfn.XLOOKUP(tbl_GL[[#This Row],[Account_key]],tbl_COA[Account_key],tbl_COA[SubAccount],,0)</f>
        <v>Trade Receivables</v>
      </c>
      <c r="K8498">
        <f>YEAR(tbl_GL[[#This Row],[Date]])</f>
        <v>2018</v>
      </c>
    </row>
    <row r="8499" spans="1:11" hidden="1" x14ac:dyDescent="0.35">
      <c r="A8499">
        <v>352.2</v>
      </c>
      <c r="B8499" s="24">
        <v>43310</v>
      </c>
      <c r="C8499">
        <v>4</v>
      </c>
      <c r="D8499" s="13">
        <v>10</v>
      </c>
      <c r="E8499" s="13" t="s">
        <v>80</v>
      </c>
      <c r="F8499" s="17">
        <v>8965</v>
      </c>
      <c r="G8499" t="str">
        <f>_xlfn.XLOOKUP(tbl_GL[[#This Row],[Account_key]],tbl_COA[Account_key],tbl_COA[Class],"Not Found")</f>
        <v>Assets</v>
      </c>
      <c r="H8499" t="str">
        <f>_xlfn.XLOOKUP(tbl_GL[[#This Row],[Account_key]],tbl_COA[Account_key],tbl_COA[SubClass],"Not Found")</f>
        <v>Assets</v>
      </c>
      <c r="I8499" t="str">
        <f>_xlfn.XLOOKUP(tbl_GL[[#This Row],[Account_key]],tbl_COA[Account_key],tbl_COA[SubClass2],"Not Found")</f>
        <v>Current Assets</v>
      </c>
      <c r="J8499" t="str">
        <f>_xlfn.XLOOKUP(tbl_GL[[#This Row],[Account_key]],tbl_COA[Account_key],tbl_COA[SubAccount],,0)</f>
        <v>Cash at Bank</v>
      </c>
      <c r="K8499">
        <f>YEAR(tbl_GL[[#This Row],[Date]])</f>
        <v>2018</v>
      </c>
    </row>
    <row r="8500" spans="1:11" hidden="1" x14ac:dyDescent="0.35">
      <c r="A8500">
        <v>353.1</v>
      </c>
      <c r="B8500" s="24">
        <v>43311</v>
      </c>
      <c r="C8500">
        <v>4</v>
      </c>
      <c r="D8500" s="13">
        <v>230</v>
      </c>
      <c r="E8500" s="13" t="s">
        <v>4</v>
      </c>
      <c r="F8500" s="17">
        <v>-534</v>
      </c>
      <c r="G8500" t="str">
        <f>_xlfn.XLOOKUP(tbl_GL[[#This Row],[Account_key]],tbl_COA[Account_key],tbl_COA[Class],"Not Found")</f>
        <v>Trading account</v>
      </c>
      <c r="H8500" t="str">
        <f>_xlfn.XLOOKUP(tbl_GL[[#This Row],[Account_key]],tbl_COA[Account_key],tbl_COA[SubClass],"Not Found")</f>
        <v>Cost of Sales</v>
      </c>
      <c r="I8500" t="str">
        <f>_xlfn.XLOOKUP(tbl_GL[[#This Row],[Account_key]],tbl_COA[Account_key],tbl_COA[SubClass2],"Not Found")</f>
        <v>Cost of Sales</v>
      </c>
      <c r="J8500" t="str">
        <f>_xlfn.XLOOKUP(tbl_GL[[#This Row],[Account_key]],tbl_COA[Account_key],tbl_COA[SubAccount],,0)</f>
        <v>Cost of Sales</v>
      </c>
      <c r="K8500">
        <f>YEAR(tbl_GL[[#This Row],[Date]])</f>
        <v>2018</v>
      </c>
    </row>
    <row r="8501" spans="1:11" hidden="1" x14ac:dyDescent="0.35">
      <c r="A8501">
        <v>353.2</v>
      </c>
      <c r="B8501" s="24">
        <v>43311</v>
      </c>
      <c r="C8501">
        <v>4</v>
      </c>
      <c r="D8501" s="13">
        <v>60</v>
      </c>
      <c r="E8501" s="13" t="s">
        <v>4</v>
      </c>
      <c r="F8501" s="17">
        <v>-534</v>
      </c>
      <c r="G8501" t="str">
        <f>_xlfn.XLOOKUP(tbl_GL[[#This Row],[Account_key]],tbl_COA[Account_key],tbl_COA[Class],"Not Found")</f>
        <v>Assets</v>
      </c>
      <c r="H8501" t="str">
        <f>_xlfn.XLOOKUP(tbl_GL[[#This Row],[Account_key]],tbl_COA[Account_key],tbl_COA[SubClass],"Not Found")</f>
        <v>Assets</v>
      </c>
      <c r="I8501" t="str">
        <f>_xlfn.XLOOKUP(tbl_GL[[#This Row],[Account_key]],tbl_COA[Account_key],tbl_COA[SubClass2],"Not Found")</f>
        <v>Current Assets</v>
      </c>
      <c r="J8501" t="str">
        <f>_xlfn.XLOOKUP(tbl_GL[[#This Row],[Account_key]],tbl_COA[Account_key],tbl_COA[SubAccount],,0)</f>
        <v>Inventory</v>
      </c>
      <c r="K8501">
        <f>YEAR(tbl_GL[[#This Row],[Date]])</f>
        <v>2018</v>
      </c>
    </row>
    <row r="8502" spans="1:11" hidden="1" x14ac:dyDescent="0.35">
      <c r="A8502">
        <v>354.1</v>
      </c>
      <c r="B8502" s="24">
        <v>43311</v>
      </c>
      <c r="C8502">
        <v>4</v>
      </c>
      <c r="D8502" s="13">
        <v>210</v>
      </c>
      <c r="E8502" s="13" t="s">
        <v>8</v>
      </c>
      <c r="F8502" s="17">
        <v>1405</v>
      </c>
      <c r="G8502" t="str">
        <f>_xlfn.XLOOKUP(tbl_GL[[#This Row],[Account_key]],tbl_COA[Account_key],tbl_COA[Class],"Not Found")</f>
        <v>Trading account</v>
      </c>
      <c r="H8502" t="str">
        <f>_xlfn.XLOOKUP(tbl_GL[[#This Row],[Account_key]],tbl_COA[Account_key],tbl_COA[SubClass],"Not Found")</f>
        <v>Sales</v>
      </c>
      <c r="I8502" t="str">
        <f>_xlfn.XLOOKUP(tbl_GL[[#This Row],[Account_key]],tbl_COA[Account_key],tbl_COA[SubClass2],"Not Found")</f>
        <v>Sales</v>
      </c>
      <c r="J8502" t="str">
        <f>_xlfn.XLOOKUP(tbl_GL[[#This Row],[Account_key]],tbl_COA[Account_key],tbl_COA[SubAccount],,0)</f>
        <v>Sales</v>
      </c>
      <c r="K8502">
        <f>YEAR(tbl_GL[[#This Row],[Date]])</f>
        <v>2018</v>
      </c>
    </row>
    <row r="8503" spans="1:11" hidden="1" x14ac:dyDescent="0.35">
      <c r="A8503">
        <v>354.2</v>
      </c>
      <c r="B8503" s="24">
        <v>43311</v>
      </c>
      <c r="C8503">
        <v>4</v>
      </c>
      <c r="D8503" s="13">
        <v>30</v>
      </c>
      <c r="E8503" s="13" t="s">
        <v>8</v>
      </c>
      <c r="F8503" s="17">
        <v>1405</v>
      </c>
      <c r="G8503" t="str">
        <f>_xlfn.XLOOKUP(tbl_GL[[#This Row],[Account_key]],tbl_COA[Account_key],tbl_COA[Class],"Not Found")</f>
        <v>Assets</v>
      </c>
      <c r="H8503" t="str">
        <f>_xlfn.XLOOKUP(tbl_GL[[#This Row],[Account_key]],tbl_COA[Account_key],tbl_COA[SubClass],"Not Found")</f>
        <v>Assets</v>
      </c>
      <c r="I8503" t="str">
        <f>_xlfn.XLOOKUP(tbl_GL[[#This Row],[Account_key]],tbl_COA[Account_key],tbl_COA[SubClass2],"Not Found")</f>
        <v>Current Assets</v>
      </c>
      <c r="J8503" t="str">
        <f>_xlfn.XLOOKUP(tbl_GL[[#This Row],[Account_key]],tbl_COA[Account_key],tbl_COA[SubAccount],,0)</f>
        <v>Trade Receivables</v>
      </c>
      <c r="K8503">
        <f>YEAR(tbl_GL[[#This Row],[Date]])</f>
        <v>2018</v>
      </c>
    </row>
    <row r="8504" spans="1:11" hidden="1" x14ac:dyDescent="0.35">
      <c r="A8504">
        <v>355.1</v>
      </c>
      <c r="B8504" s="24">
        <v>43311</v>
      </c>
      <c r="C8504">
        <v>4</v>
      </c>
      <c r="D8504" s="13">
        <v>330</v>
      </c>
      <c r="E8504" s="13" t="s">
        <v>97</v>
      </c>
      <c r="F8504" s="17">
        <v>-1798</v>
      </c>
      <c r="G8504" t="str">
        <f>_xlfn.XLOOKUP(tbl_GL[[#This Row],[Account_key]],tbl_COA[Account_key],tbl_COA[Class],"Not Found")</f>
        <v>Operating account</v>
      </c>
      <c r="H8504" t="str">
        <f>_xlfn.XLOOKUP(tbl_GL[[#This Row],[Account_key]],tbl_COA[Account_key],tbl_COA[SubClass],"Not Found")</f>
        <v>Operating Expenses</v>
      </c>
      <c r="I8504" t="str">
        <f>_xlfn.XLOOKUP(tbl_GL[[#This Row],[Account_key]],tbl_COA[Account_key],tbl_COA[SubClass2],"Not Found")</f>
        <v>Administration</v>
      </c>
      <c r="J8504" t="str">
        <f>_xlfn.XLOOKUP(tbl_GL[[#This Row],[Account_key]],tbl_COA[Account_key],tbl_COA[SubAccount],,0)</f>
        <v>Telephone</v>
      </c>
      <c r="K8504">
        <f>YEAR(tbl_GL[[#This Row],[Date]])</f>
        <v>2018</v>
      </c>
    </row>
    <row r="8505" spans="1:11" hidden="1" x14ac:dyDescent="0.35">
      <c r="A8505">
        <v>355.2</v>
      </c>
      <c r="B8505" s="24">
        <v>43311</v>
      </c>
      <c r="C8505">
        <v>4</v>
      </c>
      <c r="D8505" s="13">
        <v>120</v>
      </c>
      <c r="E8505" s="13" t="s">
        <v>97</v>
      </c>
      <c r="F8505" s="17">
        <v>1798</v>
      </c>
      <c r="G8505" t="str">
        <f>_xlfn.XLOOKUP(tbl_GL[[#This Row],[Account_key]],tbl_COA[Account_key],tbl_COA[Class],"Not Found")</f>
        <v>Liabilities and Owners Equity</v>
      </c>
      <c r="H8505" t="str">
        <f>_xlfn.XLOOKUP(tbl_GL[[#This Row],[Account_key]],tbl_COA[Account_key],tbl_COA[SubClass],"Not Found")</f>
        <v>Liabilities</v>
      </c>
      <c r="I8505" t="str">
        <f>_xlfn.XLOOKUP(tbl_GL[[#This Row],[Account_key]],tbl_COA[Account_key],tbl_COA[SubClass2],"Not Found")</f>
        <v>Current Liabilities</v>
      </c>
      <c r="J8505" t="str">
        <f>_xlfn.XLOOKUP(tbl_GL[[#This Row],[Account_key]],tbl_COA[Account_key],tbl_COA[SubAccount],,0)</f>
        <v>Accrued Expenses</v>
      </c>
      <c r="K8505">
        <f>YEAR(tbl_GL[[#This Row],[Date]])</f>
        <v>2018</v>
      </c>
    </row>
    <row r="8506" spans="1:11" hidden="1" x14ac:dyDescent="0.35">
      <c r="A8506">
        <v>356.1</v>
      </c>
      <c r="B8506" s="24">
        <v>43312</v>
      </c>
      <c r="C8506">
        <v>4</v>
      </c>
      <c r="D8506" s="13">
        <v>10</v>
      </c>
      <c r="E8506" s="13" t="s">
        <v>110</v>
      </c>
      <c r="F8506" s="17">
        <v>31</v>
      </c>
      <c r="G8506" t="str">
        <f>_xlfn.XLOOKUP(tbl_GL[[#This Row],[Account_key]],tbl_COA[Account_key],tbl_COA[Class],"Not Found")</f>
        <v>Assets</v>
      </c>
      <c r="H8506" t="str">
        <f>_xlfn.XLOOKUP(tbl_GL[[#This Row],[Account_key]],tbl_COA[Account_key],tbl_COA[SubClass],"Not Found")</f>
        <v>Assets</v>
      </c>
      <c r="I8506" t="str">
        <f>_xlfn.XLOOKUP(tbl_GL[[#This Row],[Account_key]],tbl_COA[Account_key],tbl_COA[SubClass2],"Not Found")</f>
        <v>Current Assets</v>
      </c>
      <c r="J8506" t="str">
        <f>_xlfn.XLOOKUP(tbl_GL[[#This Row],[Account_key]],tbl_COA[Account_key],tbl_COA[SubAccount],,0)</f>
        <v>Cash at Bank</v>
      </c>
      <c r="K8506">
        <f>YEAR(tbl_GL[[#This Row],[Date]])</f>
        <v>2018</v>
      </c>
    </row>
    <row r="8507" spans="1:11" hidden="1" x14ac:dyDescent="0.35">
      <c r="A8507">
        <v>356.2</v>
      </c>
      <c r="B8507" s="24">
        <v>43312</v>
      </c>
      <c r="C8507">
        <v>4</v>
      </c>
      <c r="D8507" s="13">
        <v>430</v>
      </c>
      <c r="E8507" s="13" t="s">
        <v>110</v>
      </c>
      <c r="F8507" s="17">
        <v>31</v>
      </c>
      <c r="G8507" t="str">
        <f>_xlfn.XLOOKUP(tbl_GL[[#This Row],[Account_key]],tbl_COA[Account_key],tbl_COA[Class],"Not Found")</f>
        <v>Non-operating</v>
      </c>
      <c r="H8507" t="str">
        <f>_xlfn.XLOOKUP(tbl_GL[[#This Row],[Account_key]],tbl_COA[Account_key],tbl_COA[SubClass],"Not Found")</f>
        <v>Exchange Loss/Gain</v>
      </c>
      <c r="I8507" t="str">
        <f>_xlfn.XLOOKUP(tbl_GL[[#This Row],[Account_key]],tbl_COA[Account_key],tbl_COA[SubClass2],"Not Found")</f>
        <v>Exchange Loss/Gain</v>
      </c>
      <c r="J8507" t="str">
        <f>_xlfn.XLOOKUP(tbl_GL[[#This Row],[Account_key]],tbl_COA[Account_key],tbl_COA[SubAccount],,0)</f>
        <v>Exchange Loss/Gain</v>
      </c>
      <c r="K8507">
        <f>YEAR(tbl_GL[[#This Row],[Date]])</f>
        <v>2018</v>
      </c>
    </row>
    <row r="8508" spans="1:11" hidden="1" x14ac:dyDescent="0.35">
      <c r="A8508">
        <v>357.1</v>
      </c>
      <c r="B8508" s="24">
        <v>43312</v>
      </c>
      <c r="C8508">
        <v>4</v>
      </c>
      <c r="D8508" s="13">
        <v>10</v>
      </c>
      <c r="E8508" s="13" t="s">
        <v>113</v>
      </c>
      <c r="F8508" s="17">
        <v>123</v>
      </c>
      <c r="G8508" t="str">
        <f>_xlfn.XLOOKUP(tbl_GL[[#This Row],[Account_key]],tbl_COA[Account_key],tbl_COA[Class],"Not Found")</f>
        <v>Assets</v>
      </c>
      <c r="H8508" t="str">
        <f>_xlfn.XLOOKUP(tbl_GL[[#This Row],[Account_key]],tbl_COA[Account_key],tbl_COA[SubClass],"Not Found")</f>
        <v>Assets</v>
      </c>
      <c r="I8508" t="str">
        <f>_xlfn.XLOOKUP(tbl_GL[[#This Row],[Account_key]],tbl_COA[Account_key],tbl_COA[SubClass2],"Not Found")</f>
        <v>Current Assets</v>
      </c>
      <c r="J8508" t="str">
        <f>_xlfn.XLOOKUP(tbl_GL[[#This Row],[Account_key]],tbl_COA[Account_key],tbl_COA[SubAccount],,0)</f>
        <v>Cash at Bank</v>
      </c>
      <c r="K8508">
        <f>YEAR(tbl_GL[[#This Row],[Date]])</f>
        <v>2018</v>
      </c>
    </row>
    <row r="8509" spans="1:11" hidden="1" x14ac:dyDescent="0.35">
      <c r="A8509">
        <v>357.2</v>
      </c>
      <c r="B8509" s="24">
        <v>43312</v>
      </c>
      <c r="C8509">
        <v>4</v>
      </c>
      <c r="D8509" s="13">
        <v>410</v>
      </c>
      <c r="E8509" s="13" t="s">
        <v>113</v>
      </c>
      <c r="F8509" s="17">
        <v>123</v>
      </c>
      <c r="G8509" t="str">
        <f>_xlfn.XLOOKUP(tbl_GL[[#This Row],[Account_key]],tbl_COA[Account_key],tbl_COA[Class],"Not Found")</f>
        <v>Non-operating</v>
      </c>
      <c r="H8509" t="str">
        <f>_xlfn.XLOOKUP(tbl_GL[[#This Row],[Account_key]],tbl_COA[Account_key],tbl_COA[SubClass],"Not Found")</f>
        <v>Interest Income</v>
      </c>
      <c r="I8509" t="str">
        <f>_xlfn.XLOOKUP(tbl_GL[[#This Row],[Account_key]],tbl_COA[Account_key],tbl_COA[SubClass2],"Not Found")</f>
        <v>Interest Income</v>
      </c>
      <c r="J8509" t="str">
        <f>_xlfn.XLOOKUP(tbl_GL[[#This Row],[Account_key]],tbl_COA[Account_key],tbl_COA[SubAccount],,0)</f>
        <v>Interest Income</v>
      </c>
      <c r="K8509">
        <f>YEAR(tbl_GL[[#This Row],[Date]])</f>
        <v>2018</v>
      </c>
    </row>
    <row r="8510" spans="1:11" hidden="1" x14ac:dyDescent="0.35">
      <c r="A8510">
        <v>358.1</v>
      </c>
      <c r="B8510" s="24">
        <v>43312</v>
      </c>
      <c r="C8510">
        <v>4</v>
      </c>
      <c r="D8510" s="13">
        <v>440</v>
      </c>
      <c r="E8510" s="13" t="s">
        <v>112</v>
      </c>
      <c r="F8510" s="17">
        <v>-180</v>
      </c>
      <c r="G8510" t="str">
        <f>_xlfn.XLOOKUP(tbl_GL[[#This Row],[Account_key]],tbl_COA[Account_key],tbl_COA[Class],"Not Found")</f>
        <v>Interest &amp; Tax</v>
      </c>
      <c r="H8510" t="str">
        <f>_xlfn.XLOOKUP(tbl_GL[[#This Row],[Account_key]],tbl_COA[Account_key],tbl_COA[SubClass],"Not Found")</f>
        <v>Interest Expense</v>
      </c>
      <c r="I8510" t="str">
        <f>_xlfn.XLOOKUP(tbl_GL[[#This Row],[Account_key]],tbl_COA[Account_key],tbl_COA[SubClass2],"Not Found")</f>
        <v>Interest Expense</v>
      </c>
      <c r="J8510" t="str">
        <f>_xlfn.XLOOKUP(tbl_GL[[#This Row],[Account_key]],tbl_COA[Account_key],tbl_COA[SubAccount],,0)</f>
        <v>Interest Expense</v>
      </c>
      <c r="K8510">
        <f>YEAR(tbl_GL[[#This Row],[Date]])</f>
        <v>2018</v>
      </c>
    </row>
    <row r="8511" spans="1:11" hidden="1" x14ac:dyDescent="0.35">
      <c r="A8511">
        <v>358.2</v>
      </c>
      <c r="B8511" s="24">
        <v>43312</v>
      </c>
      <c r="C8511">
        <v>4</v>
      </c>
      <c r="D8511" s="13">
        <v>121</v>
      </c>
      <c r="E8511" s="13" t="s">
        <v>112</v>
      </c>
      <c r="F8511" s="17">
        <v>180</v>
      </c>
      <c r="G8511" t="str">
        <f>_xlfn.XLOOKUP(tbl_GL[[#This Row],[Account_key]],tbl_COA[Account_key],tbl_COA[Class],"Not Found")</f>
        <v>Liabilities and Owners Equity</v>
      </c>
      <c r="H8511" t="str">
        <f>_xlfn.XLOOKUP(tbl_GL[[#This Row],[Account_key]],tbl_COA[Account_key],tbl_COA[SubClass],"Not Found")</f>
        <v>Liabilities</v>
      </c>
      <c r="I8511" t="str">
        <f>_xlfn.XLOOKUP(tbl_GL[[#This Row],[Account_key]],tbl_COA[Account_key],tbl_COA[SubClass2],"Not Found")</f>
        <v>Current Liabilities</v>
      </c>
      <c r="J8511" t="str">
        <f>_xlfn.XLOOKUP(tbl_GL[[#This Row],[Account_key]],tbl_COA[Account_key],tbl_COA[SubAccount],,0)</f>
        <v>Interest Payable</v>
      </c>
      <c r="K8511">
        <f>YEAR(tbl_GL[[#This Row],[Date]])</f>
        <v>2018</v>
      </c>
    </row>
    <row r="8512" spans="1:11" hidden="1" x14ac:dyDescent="0.35">
      <c r="A8512">
        <v>359.1</v>
      </c>
      <c r="B8512" s="24">
        <v>43312</v>
      </c>
      <c r="C8512">
        <v>4</v>
      </c>
      <c r="D8512" s="13">
        <v>400</v>
      </c>
      <c r="E8512" s="13" t="s">
        <v>104</v>
      </c>
      <c r="F8512" s="17">
        <v>-225</v>
      </c>
      <c r="G8512" t="str">
        <f>_xlfn.XLOOKUP(tbl_GL[[#This Row],[Account_key]],tbl_COA[Account_key],tbl_COA[Class],"Not Found")</f>
        <v>Operating account</v>
      </c>
      <c r="H8512" t="str">
        <f>_xlfn.XLOOKUP(tbl_GL[[#This Row],[Account_key]],tbl_COA[Account_key],tbl_COA[SubClass],"Not Found")</f>
        <v>Depreciation &amp; Amortization</v>
      </c>
      <c r="I8512" t="str">
        <f>_xlfn.XLOOKUP(tbl_GL[[#This Row],[Account_key]],tbl_COA[Account_key],tbl_COA[SubClass2],"Not Found")</f>
        <v>Amortization</v>
      </c>
      <c r="J8512" t="str">
        <f>_xlfn.XLOOKUP(tbl_GL[[#This Row],[Account_key]],tbl_COA[Account_key],tbl_COA[SubAccount],,0)</f>
        <v>Amortization of Intangible Assets</v>
      </c>
      <c r="K8512">
        <f>YEAR(tbl_GL[[#This Row],[Date]])</f>
        <v>2018</v>
      </c>
    </row>
    <row r="8513" spans="1:11" hidden="1" x14ac:dyDescent="0.35">
      <c r="A8513">
        <v>359.2</v>
      </c>
      <c r="B8513" s="24">
        <v>43312</v>
      </c>
      <c r="C8513">
        <v>4</v>
      </c>
      <c r="D8513" s="13">
        <v>100</v>
      </c>
      <c r="E8513" s="13" t="s">
        <v>104</v>
      </c>
      <c r="F8513" s="17">
        <v>-225</v>
      </c>
      <c r="G8513" t="str">
        <f>_xlfn.XLOOKUP(tbl_GL[[#This Row],[Account_key]],tbl_COA[Account_key],tbl_COA[Class],"Not Found")</f>
        <v>Assets</v>
      </c>
      <c r="H8513" t="str">
        <f>_xlfn.XLOOKUP(tbl_GL[[#This Row],[Account_key]],tbl_COA[Account_key],tbl_COA[SubClass],"Not Found")</f>
        <v>Assets</v>
      </c>
      <c r="I8513" t="str">
        <f>_xlfn.XLOOKUP(tbl_GL[[#This Row],[Account_key]],tbl_COA[Account_key],tbl_COA[SubClass2],"Not Found")</f>
        <v>Non-Current Assets</v>
      </c>
      <c r="J8513" t="str">
        <f>_xlfn.XLOOKUP(tbl_GL[[#This Row],[Account_key]],tbl_COA[Account_key],tbl_COA[SubAccount],,0)</f>
        <v>Patents and trademarks</v>
      </c>
      <c r="K8513">
        <f>YEAR(tbl_GL[[#This Row],[Date]])</f>
        <v>2018</v>
      </c>
    </row>
    <row r="8514" spans="1:11" hidden="1" x14ac:dyDescent="0.35">
      <c r="A8514">
        <v>360.1</v>
      </c>
      <c r="B8514" s="24">
        <v>43312</v>
      </c>
      <c r="C8514">
        <v>4</v>
      </c>
      <c r="D8514" s="13">
        <v>450</v>
      </c>
      <c r="E8514" s="23" t="s">
        <v>108</v>
      </c>
      <c r="F8514" s="17">
        <v>-2602</v>
      </c>
      <c r="G8514" t="str">
        <f>_xlfn.XLOOKUP(tbl_GL[[#This Row],[Account_key]],tbl_COA[Account_key],tbl_COA[Class],"Not Found")</f>
        <v>Interest &amp; Tax</v>
      </c>
      <c r="H8514" t="str">
        <f>_xlfn.XLOOKUP(tbl_GL[[#This Row],[Account_key]],tbl_COA[Account_key],tbl_COA[SubClass],"Not Found")</f>
        <v>Taxation</v>
      </c>
      <c r="I8514" t="str">
        <f>_xlfn.XLOOKUP(tbl_GL[[#This Row],[Account_key]],tbl_COA[Account_key],tbl_COA[SubClass2],"Not Found")</f>
        <v>Taxation</v>
      </c>
      <c r="J8514" t="str">
        <f>_xlfn.XLOOKUP(tbl_GL[[#This Row],[Account_key]],tbl_COA[Account_key],tbl_COA[SubAccount],,0)</f>
        <v>Taxation</v>
      </c>
      <c r="K8514">
        <f>YEAR(tbl_GL[[#This Row],[Date]])</f>
        <v>2018</v>
      </c>
    </row>
    <row r="8515" spans="1:11" hidden="1" x14ac:dyDescent="0.35">
      <c r="A8515">
        <v>360.2</v>
      </c>
      <c r="B8515" s="24">
        <v>43312</v>
      </c>
      <c r="C8515">
        <v>4</v>
      </c>
      <c r="D8515" s="13">
        <v>122</v>
      </c>
      <c r="E8515" s="23" t="s">
        <v>108</v>
      </c>
      <c r="F8515" s="17">
        <v>2602</v>
      </c>
      <c r="G8515" t="str">
        <f>_xlfn.XLOOKUP(tbl_GL[[#This Row],[Account_key]],tbl_COA[Account_key],tbl_COA[Class],"Not Found")</f>
        <v>Liabilities and Owners Equity</v>
      </c>
      <c r="H8515" t="str">
        <f>_xlfn.XLOOKUP(tbl_GL[[#This Row],[Account_key]],tbl_COA[Account_key],tbl_COA[SubClass],"Not Found")</f>
        <v>Liabilities</v>
      </c>
      <c r="I8515" t="str">
        <f>_xlfn.XLOOKUP(tbl_GL[[#This Row],[Account_key]],tbl_COA[Account_key],tbl_COA[SubClass2],"Not Found")</f>
        <v>Current Liabilities</v>
      </c>
      <c r="J8515" t="str">
        <f>_xlfn.XLOOKUP(tbl_GL[[#This Row],[Account_key]],tbl_COA[Account_key],tbl_COA[SubAccount],,0)</f>
        <v>Tax payable</v>
      </c>
      <c r="K8515">
        <f>YEAR(tbl_GL[[#This Row],[Date]])</f>
        <v>2018</v>
      </c>
    </row>
    <row r="8516" spans="1:11" hidden="1" x14ac:dyDescent="0.35">
      <c r="A8516">
        <v>361.1</v>
      </c>
      <c r="B8516" s="24">
        <v>43312</v>
      </c>
      <c r="C8516">
        <v>4</v>
      </c>
      <c r="D8516" s="13">
        <v>240</v>
      </c>
      <c r="E8516" s="13" t="s">
        <v>56</v>
      </c>
      <c r="F8516" s="17">
        <v>-3600</v>
      </c>
      <c r="G8516" t="str">
        <f>_xlfn.XLOOKUP(tbl_GL[[#This Row],[Account_key]],tbl_COA[Account_key],tbl_COA[Class],"Not Found")</f>
        <v>Operating account</v>
      </c>
      <c r="H8516" t="str">
        <f>_xlfn.XLOOKUP(tbl_GL[[#This Row],[Account_key]],tbl_COA[Account_key],tbl_COA[SubClass],"Not Found")</f>
        <v>Operating Expenses</v>
      </c>
      <c r="I8516" t="str">
        <f>_xlfn.XLOOKUP(tbl_GL[[#This Row],[Account_key]],tbl_COA[Account_key],tbl_COA[SubClass2],"Not Found")</f>
        <v>Sales &amp; Distribution</v>
      </c>
      <c r="J8516" t="str">
        <f>_xlfn.XLOOKUP(tbl_GL[[#This Row],[Account_key]],tbl_COA[Account_key],tbl_COA[SubAccount],,0)</f>
        <v>Salaries</v>
      </c>
      <c r="K8516">
        <f>YEAR(tbl_GL[[#This Row],[Date]])</f>
        <v>2018</v>
      </c>
    </row>
    <row r="8517" spans="1:11" hidden="1" x14ac:dyDescent="0.35">
      <c r="A8517">
        <v>361.2</v>
      </c>
      <c r="B8517" s="24">
        <v>43312</v>
      </c>
      <c r="C8517">
        <v>4</v>
      </c>
      <c r="D8517" s="13">
        <v>10</v>
      </c>
      <c r="E8517" s="13" t="s">
        <v>56</v>
      </c>
      <c r="F8517" s="17">
        <v>-3600</v>
      </c>
      <c r="G8517" t="str">
        <f>_xlfn.XLOOKUP(tbl_GL[[#This Row],[Account_key]],tbl_COA[Account_key],tbl_COA[Class],"Not Found")</f>
        <v>Assets</v>
      </c>
      <c r="H8517" t="str">
        <f>_xlfn.XLOOKUP(tbl_GL[[#This Row],[Account_key]],tbl_COA[Account_key],tbl_COA[SubClass],"Not Found")</f>
        <v>Assets</v>
      </c>
      <c r="I8517" t="str">
        <f>_xlfn.XLOOKUP(tbl_GL[[#This Row],[Account_key]],tbl_COA[Account_key],tbl_COA[SubClass2],"Not Found")</f>
        <v>Current Assets</v>
      </c>
      <c r="J8517" t="str">
        <f>_xlfn.XLOOKUP(tbl_GL[[#This Row],[Account_key]],tbl_COA[Account_key],tbl_COA[SubAccount],,0)</f>
        <v>Cash at Bank</v>
      </c>
      <c r="K8517">
        <f>YEAR(tbl_GL[[#This Row],[Date]])</f>
        <v>2018</v>
      </c>
    </row>
    <row r="8518" spans="1:11" hidden="1" x14ac:dyDescent="0.35">
      <c r="A8518">
        <v>362.1</v>
      </c>
      <c r="B8518" s="24">
        <v>43312</v>
      </c>
      <c r="C8518">
        <v>4</v>
      </c>
      <c r="D8518" s="13">
        <v>380</v>
      </c>
      <c r="E8518" s="13" t="s">
        <v>101</v>
      </c>
      <c r="F8518" s="17">
        <v>-4500</v>
      </c>
      <c r="G8518" t="str">
        <f>_xlfn.XLOOKUP(tbl_GL[[#This Row],[Account_key]],tbl_COA[Account_key],tbl_COA[Class],"Not Found")</f>
        <v>Operating account</v>
      </c>
      <c r="H8518" t="str">
        <f>_xlfn.XLOOKUP(tbl_GL[[#This Row],[Account_key]],tbl_COA[Account_key],tbl_COA[SubClass],"Not Found")</f>
        <v>Depreciation &amp; Amortization</v>
      </c>
      <c r="I8518" t="str">
        <f>_xlfn.XLOOKUP(tbl_GL[[#This Row],[Account_key]],tbl_COA[Account_key],tbl_COA[SubClass2],"Not Found")</f>
        <v>Depreciation</v>
      </c>
      <c r="J8518" t="str">
        <f>_xlfn.XLOOKUP(tbl_GL[[#This Row],[Account_key]],tbl_COA[Account_key],tbl_COA[SubAccount],,0)</f>
        <v>Equipment</v>
      </c>
      <c r="K8518">
        <f>YEAR(tbl_GL[[#This Row],[Date]])</f>
        <v>2018</v>
      </c>
    </row>
    <row r="8519" spans="1:11" hidden="1" x14ac:dyDescent="0.35">
      <c r="A8519">
        <v>362.2</v>
      </c>
      <c r="B8519" s="24">
        <v>43312</v>
      </c>
      <c r="C8519">
        <v>4</v>
      </c>
      <c r="D8519" s="13">
        <v>90</v>
      </c>
      <c r="E8519" s="13" t="s">
        <v>101</v>
      </c>
      <c r="F8519" s="17">
        <v>-4500</v>
      </c>
      <c r="G8519" t="str">
        <f>_xlfn.XLOOKUP(tbl_GL[[#This Row],[Account_key]],tbl_COA[Account_key],tbl_COA[Class],"Not Found")</f>
        <v>Assets</v>
      </c>
      <c r="H8519" t="str">
        <f>_xlfn.XLOOKUP(tbl_GL[[#This Row],[Account_key]],tbl_COA[Account_key],tbl_COA[SubClass],"Not Found")</f>
        <v>Assets</v>
      </c>
      <c r="I8519" t="str">
        <f>_xlfn.XLOOKUP(tbl_GL[[#This Row],[Account_key]],tbl_COA[Account_key],tbl_COA[SubClass2],"Not Found")</f>
        <v>Non-Current Assets</v>
      </c>
      <c r="J8519" t="str">
        <f>_xlfn.XLOOKUP(tbl_GL[[#This Row],[Account_key]],tbl_COA[Account_key],tbl_COA[SubAccount],,0)</f>
        <v>Office Furniture &amp; Equipment</v>
      </c>
      <c r="K8519">
        <f>YEAR(tbl_GL[[#This Row],[Date]])</f>
        <v>2018</v>
      </c>
    </row>
    <row r="8520" spans="1:11" hidden="1" x14ac:dyDescent="0.35">
      <c r="A8520">
        <v>364.1</v>
      </c>
      <c r="B8520" s="24">
        <v>43312</v>
      </c>
      <c r="C8520">
        <v>4</v>
      </c>
      <c r="D8520" s="13">
        <v>10</v>
      </c>
      <c r="E8520" s="13" t="s">
        <v>84</v>
      </c>
      <c r="F8520" s="17">
        <v>-22167</v>
      </c>
      <c r="G8520" t="str">
        <f>_xlfn.XLOOKUP(tbl_GL[[#This Row],[Account_key]],tbl_COA[Account_key],tbl_COA[Class],"Not Found")</f>
        <v>Assets</v>
      </c>
      <c r="H8520" t="str">
        <f>_xlfn.XLOOKUP(tbl_GL[[#This Row],[Account_key]],tbl_COA[Account_key],tbl_COA[SubClass],"Not Found")</f>
        <v>Assets</v>
      </c>
      <c r="I8520" t="str">
        <f>_xlfn.XLOOKUP(tbl_GL[[#This Row],[Account_key]],tbl_COA[Account_key],tbl_COA[SubClass2],"Not Found")</f>
        <v>Current Assets</v>
      </c>
      <c r="J8520" t="str">
        <f>_xlfn.XLOOKUP(tbl_GL[[#This Row],[Account_key]],tbl_COA[Account_key],tbl_COA[SubAccount],,0)</f>
        <v>Cash at Bank</v>
      </c>
      <c r="K8520">
        <f>YEAR(tbl_GL[[#This Row],[Date]])</f>
        <v>2018</v>
      </c>
    </row>
    <row r="8521" spans="1:11" hidden="1" x14ac:dyDescent="0.35">
      <c r="A8521">
        <v>364.2</v>
      </c>
      <c r="B8521" s="24">
        <v>43312</v>
      </c>
      <c r="C8521">
        <v>4</v>
      </c>
      <c r="D8521" s="13">
        <v>110</v>
      </c>
      <c r="E8521" s="13" t="s">
        <v>84</v>
      </c>
      <c r="F8521" s="17">
        <v>-22167</v>
      </c>
      <c r="G8521" t="str">
        <f>_xlfn.XLOOKUP(tbl_GL[[#This Row],[Account_key]],tbl_COA[Account_key],tbl_COA[Class],"Not Found")</f>
        <v>Liabilities and Owners Equity</v>
      </c>
      <c r="H8521" t="str">
        <f>_xlfn.XLOOKUP(tbl_GL[[#This Row],[Account_key]],tbl_COA[Account_key],tbl_COA[SubClass],"Not Found")</f>
        <v>Liabilities</v>
      </c>
      <c r="I8521" t="str">
        <f>_xlfn.XLOOKUP(tbl_GL[[#This Row],[Account_key]],tbl_COA[Account_key],tbl_COA[SubClass2],"Not Found")</f>
        <v>Current Liabilities</v>
      </c>
      <c r="J8521" t="str">
        <f>_xlfn.XLOOKUP(tbl_GL[[#This Row],[Account_key]],tbl_COA[Account_key],tbl_COA[SubAccount],,0)</f>
        <v>Trade Payables</v>
      </c>
      <c r="K8521">
        <f>YEAR(tbl_GL[[#This Row],[Date]])</f>
        <v>2018</v>
      </c>
    </row>
    <row r="8522" spans="1:11" hidden="1" x14ac:dyDescent="0.35">
      <c r="A8522">
        <v>365.1</v>
      </c>
      <c r="B8522" s="24">
        <v>43313</v>
      </c>
      <c r="C8522">
        <v>4</v>
      </c>
      <c r="D8522" s="13">
        <v>340</v>
      </c>
      <c r="E8522" s="13" t="s">
        <v>97</v>
      </c>
      <c r="F8522" s="17">
        <v>-1799</v>
      </c>
      <c r="G8522" t="str">
        <f>_xlfn.XLOOKUP(tbl_GL[[#This Row],[Account_key]],tbl_COA[Account_key],tbl_COA[Class],"Not Found")</f>
        <v>Operating account</v>
      </c>
      <c r="H8522" t="str">
        <f>_xlfn.XLOOKUP(tbl_GL[[#This Row],[Account_key]],tbl_COA[Account_key],tbl_COA[SubClass],"Not Found")</f>
        <v>Operating Expenses</v>
      </c>
      <c r="I8522" t="str">
        <f>_xlfn.XLOOKUP(tbl_GL[[#This Row],[Account_key]],tbl_COA[Account_key],tbl_COA[SubClass2],"Not Found")</f>
        <v>Administration</v>
      </c>
      <c r="J8522" t="str">
        <f>_xlfn.XLOOKUP(tbl_GL[[#This Row],[Account_key]],tbl_COA[Account_key],tbl_COA[SubAccount],,0)</f>
        <v>Utilities</v>
      </c>
      <c r="K8522">
        <f>YEAR(tbl_GL[[#This Row],[Date]])</f>
        <v>2018</v>
      </c>
    </row>
    <row r="8523" spans="1:11" hidden="1" x14ac:dyDescent="0.35">
      <c r="A8523">
        <v>365.2</v>
      </c>
      <c r="B8523" s="24">
        <v>43313</v>
      </c>
      <c r="C8523">
        <v>4</v>
      </c>
      <c r="D8523" s="13">
        <v>120</v>
      </c>
      <c r="E8523" s="13" t="s">
        <v>97</v>
      </c>
      <c r="F8523" s="17">
        <v>1799</v>
      </c>
      <c r="G8523" t="str">
        <f>_xlfn.XLOOKUP(tbl_GL[[#This Row],[Account_key]],tbl_COA[Account_key],tbl_COA[Class],"Not Found")</f>
        <v>Liabilities and Owners Equity</v>
      </c>
      <c r="H8523" t="str">
        <f>_xlfn.XLOOKUP(tbl_GL[[#This Row],[Account_key]],tbl_COA[Account_key],tbl_COA[SubClass],"Not Found")</f>
        <v>Liabilities</v>
      </c>
      <c r="I8523" t="str">
        <f>_xlfn.XLOOKUP(tbl_GL[[#This Row],[Account_key]],tbl_COA[Account_key],tbl_COA[SubClass2],"Not Found")</f>
        <v>Current Liabilities</v>
      </c>
      <c r="J8523" t="str">
        <f>_xlfn.XLOOKUP(tbl_GL[[#This Row],[Account_key]],tbl_COA[Account_key],tbl_COA[SubAccount],,0)</f>
        <v>Accrued Expenses</v>
      </c>
      <c r="K8523">
        <f>YEAR(tbl_GL[[#This Row],[Date]])</f>
        <v>2018</v>
      </c>
    </row>
    <row r="8524" spans="1:11" hidden="1" x14ac:dyDescent="0.35">
      <c r="A8524">
        <v>366.1</v>
      </c>
      <c r="B8524" s="24">
        <v>43313</v>
      </c>
      <c r="C8524">
        <v>4</v>
      </c>
      <c r="D8524" s="13">
        <v>60</v>
      </c>
      <c r="E8524" s="13" t="s">
        <v>84</v>
      </c>
      <c r="F8524" s="17">
        <v>22167</v>
      </c>
      <c r="G8524" t="str">
        <f>_xlfn.XLOOKUP(tbl_GL[[#This Row],[Account_key]],tbl_COA[Account_key],tbl_COA[Class],"Not Found")</f>
        <v>Assets</v>
      </c>
      <c r="H8524" t="str">
        <f>_xlfn.XLOOKUP(tbl_GL[[#This Row],[Account_key]],tbl_COA[Account_key],tbl_COA[SubClass],"Not Found")</f>
        <v>Assets</v>
      </c>
      <c r="I8524" t="str">
        <f>_xlfn.XLOOKUP(tbl_GL[[#This Row],[Account_key]],tbl_COA[Account_key],tbl_COA[SubClass2],"Not Found")</f>
        <v>Current Assets</v>
      </c>
      <c r="J8524" t="str">
        <f>_xlfn.XLOOKUP(tbl_GL[[#This Row],[Account_key]],tbl_COA[Account_key],tbl_COA[SubAccount],,0)</f>
        <v>Inventory</v>
      </c>
      <c r="K8524">
        <f>YEAR(tbl_GL[[#This Row],[Date]])</f>
        <v>2018</v>
      </c>
    </row>
    <row r="8525" spans="1:11" hidden="1" x14ac:dyDescent="0.35">
      <c r="A8525">
        <v>366.2</v>
      </c>
      <c r="B8525" s="24">
        <v>43313</v>
      </c>
      <c r="C8525">
        <v>4</v>
      </c>
      <c r="D8525" s="13">
        <v>110</v>
      </c>
      <c r="E8525" s="13" t="s">
        <v>84</v>
      </c>
      <c r="F8525" s="17">
        <v>22167</v>
      </c>
      <c r="G8525" t="str">
        <f>_xlfn.XLOOKUP(tbl_GL[[#This Row],[Account_key]],tbl_COA[Account_key],tbl_COA[Class],"Not Found")</f>
        <v>Liabilities and Owners Equity</v>
      </c>
      <c r="H8525" t="str">
        <f>_xlfn.XLOOKUP(tbl_GL[[#This Row],[Account_key]],tbl_COA[Account_key],tbl_COA[SubClass],"Not Found")</f>
        <v>Liabilities</v>
      </c>
      <c r="I8525" t="str">
        <f>_xlfn.XLOOKUP(tbl_GL[[#This Row],[Account_key]],tbl_COA[Account_key],tbl_COA[SubClass2],"Not Found")</f>
        <v>Current Liabilities</v>
      </c>
      <c r="J8525" t="str">
        <f>_xlfn.XLOOKUP(tbl_GL[[#This Row],[Account_key]],tbl_COA[Account_key],tbl_COA[SubAccount],,0)</f>
        <v>Trade Payables</v>
      </c>
      <c r="K8525">
        <f>YEAR(tbl_GL[[#This Row],[Date]])</f>
        <v>2018</v>
      </c>
    </row>
    <row r="8526" spans="1:11" hidden="1" x14ac:dyDescent="0.35">
      <c r="A8526">
        <v>367.1</v>
      </c>
      <c r="B8526" s="24">
        <v>43315</v>
      </c>
      <c r="C8526">
        <v>4</v>
      </c>
      <c r="D8526" s="13">
        <v>230</v>
      </c>
      <c r="E8526" s="13" t="s">
        <v>4</v>
      </c>
      <c r="F8526" s="17">
        <v>-922</v>
      </c>
      <c r="G8526" t="str">
        <f>_xlfn.XLOOKUP(tbl_GL[[#This Row],[Account_key]],tbl_COA[Account_key],tbl_COA[Class],"Not Found")</f>
        <v>Trading account</v>
      </c>
      <c r="H8526" t="str">
        <f>_xlfn.XLOOKUP(tbl_GL[[#This Row],[Account_key]],tbl_COA[Account_key],tbl_COA[SubClass],"Not Found")</f>
        <v>Cost of Sales</v>
      </c>
      <c r="I8526" t="str">
        <f>_xlfn.XLOOKUP(tbl_GL[[#This Row],[Account_key]],tbl_COA[Account_key],tbl_COA[SubClass2],"Not Found")</f>
        <v>Cost of Sales</v>
      </c>
      <c r="J8526" t="str">
        <f>_xlfn.XLOOKUP(tbl_GL[[#This Row],[Account_key]],tbl_COA[Account_key],tbl_COA[SubAccount],,0)</f>
        <v>Cost of Sales</v>
      </c>
      <c r="K8526">
        <f>YEAR(tbl_GL[[#This Row],[Date]])</f>
        <v>2018</v>
      </c>
    </row>
    <row r="8527" spans="1:11" hidden="1" x14ac:dyDescent="0.35">
      <c r="A8527">
        <v>367.2</v>
      </c>
      <c r="B8527" s="24">
        <v>43315</v>
      </c>
      <c r="C8527">
        <v>4</v>
      </c>
      <c r="D8527" s="13">
        <v>60</v>
      </c>
      <c r="E8527" s="13" t="s">
        <v>4</v>
      </c>
      <c r="F8527" s="17">
        <v>-922</v>
      </c>
      <c r="G8527" t="str">
        <f>_xlfn.XLOOKUP(tbl_GL[[#This Row],[Account_key]],tbl_COA[Account_key],tbl_COA[Class],"Not Found")</f>
        <v>Assets</v>
      </c>
      <c r="H8527" t="str">
        <f>_xlfn.XLOOKUP(tbl_GL[[#This Row],[Account_key]],tbl_COA[Account_key],tbl_COA[SubClass],"Not Found")</f>
        <v>Assets</v>
      </c>
      <c r="I8527" t="str">
        <f>_xlfn.XLOOKUP(tbl_GL[[#This Row],[Account_key]],tbl_COA[Account_key],tbl_COA[SubClass2],"Not Found")</f>
        <v>Current Assets</v>
      </c>
      <c r="J8527" t="str">
        <f>_xlfn.XLOOKUP(tbl_GL[[#This Row],[Account_key]],tbl_COA[Account_key],tbl_COA[SubAccount],,0)</f>
        <v>Inventory</v>
      </c>
      <c r="K8527">
        <f>YEAR(tbl_GL[[#This Row],[Date]])</f>
        <v>2018</v>
      </c>
    </row>
    <row r="8528" spans="1:11" hidden="1" x14ac:dyDescent="0.35">
      <c r="A8528">
        <v>368.1</v>
      </c>
      <c r="B8528" s="24">
        <v>43315</v>
      </c>
      <c r="C8528">
        <v>4</v>
      </c>
      <c r="D8528" s="13">
        <v>10</v>
      </c>
      <c r="E8528" s="13" t="s">
        <v>98</v>
      </c>
      <c r="F8528" s="17">
        <v>-918</v>
      </c>
      <c r="G8528" t="str">
        <f>_xlfn.XLOOKUP(tbl_GL[[#This Row],[Account_key]],tbl_COA[Account_key],tbl_COA[Class],"Not Found")</f>
        <v>Assets</v>
      </c>
      <c r="H8528" t="str">
        <f>_xlfn.XLOOKUP(tbl_GL[[#This Row],[Account_key]],tbl_COA[Account_key],tbl_COA[SubClass],"Not Found")</f>
        <v>Assets</v>
      </c>
      <c r="I8528" t="str">
        <f>_xlfn.XLOOKUP(tbl_GL[[#This Row],[Account_key]],tbl_COA[Account_key],tbl_COA[SubClass2],"Not Found")</f>
        <v>Current Assets</v>
      </c>
      <c r="J8528" t="str">
        <f>_xlfn.XLOOKUP(tbl_GL[[#This Row],[Account_key]],tbl_COA[Account_key],tbl_COA[SubAccount],,0)</f>
        <v>Cash at Bank</v>
      </c>
      <c r="K8528">
        <f>YEAR(tbl_GL[[#This Row],[Date]])</f>
        <v>2018</v>
      </c>
    </row>
    <row r="8529" spans="1:11" hidden="1" x14ac:dyDescent="0.35">
      <c r="A8529">
        <v>368.2</v>
      </c>
      <c r="B8529" s="24">
        <v>43315</v>
      </c>
      <c r="C8529">
        <v>4</v>
      </c>
      <c r="D8529" s="13">
        <v>120</v>
      </c>
      <c r="E8529" s="13" t="s">
        <v>98</v>
      </c>
      <c r="F8529" s="17">
        <v>-918</v>
      </c>
      <c r="G8529" t="str">
        <f>_xlfn.XLOOKUP(tbl_GL[[#This Row],[Account_key]],tbl_COA[Account_key],tbl_COA[Class],"Not Found")</f>
        <v>Liabilities and Owners Equity</v>
      </c>
      <c r="H8529" t="str">
        <f>_xlfn.XLOOKUP(tbl_GL[[#This Row],[Account_key]],tbl_COA[Account_key],tbl_COA[SubClass],"Not Found")</f>
        <v>Liabilities</v>
      </c>
      <c r="I8529" t="str">
        <f>_xlfn.XLOOKUP(tbl_GL[[#This Row],[Account_key]],tbl_COA[Account_key],tbl_COA[SubClass2],"Not Found")</f>
        <v>Current Liabilities</v>
      </c>
      <c r="J8529" t="str">
        <f>_xlfn.XLOOKUP(tbl_GL[[#This Row],[Account_key]],tbl_COA[Account_key],tbl_COA[SubAccount],,0)</f>
        <v>Accrued Expenses</v>
      </c>
      <c r="K8529">
        <f>YEAR(tbl_GL[[#This Row],[Date]])</f>
        <v>2018</v>
      </c>
    </row>
    <row r="8530" spans="1:11" hidden="1" x14ac:dyDescent="0.35">
      <c r="A8530">
        <v>369.1</v>
      </c>
      <c r="B8530" s="24">
        <v>43315</v>
      </c>
      <c r="C8530">
        <v>4</v>
      </c>
      <c r="D8530" s="13">
        <v>210</v>
      </c>
      <c r="E8530" s="13" t="s">
        <v>7</v>
      </c>
      <c r="F8530" s="17">
        <v>2264</v>
      </c>
      <c r="G8530" t="str">
        <f>_xlfn.XLOOKUP(tbl_GL[[#This Row],[Account_key]],tbl_COA[Account_key],tbl_COA[Class],"Not Found")</f>
        <v>Trading account</v>
      </c>
      <c r="H8530" t="str">
        <f>_xlfn.XLOOKUP(tbl_GL[[#This Row],[Account_key]],tbl_COA[Account_key],tbl_COA[SubClass],"Not Found")</f>
        <v>Sales</v>
      </c>
      <c r="I8530" t="str">
        <f>_xlfn.XLOOKUP(tbl_GL[[#This Row],[Account_key]],tbl_COA[Account_key],tbl_COA[SubClass2],"Not Found")</f>
        <v>Sales</v>
      </c>
      <c r="J8530" t="str">
        <f>_xlfn.XLOOKUP(tbl_GL[[#This Row],[Account_key]],tbl_COA[Account_key],tbl_COA[SubAccount],,0)</f>
        <v>Sales</v>
      </c>
      <c r="K8530">
        <f>YEAR(tbl_GL[[#This Row],[Date]])</f>
        <v>2018</v>
      </c>
    </row>
    <row r="8531" spans="1:11" hidden="1" x14ac:dyDescent="0.35">
      <c r="A8531">
        <v>369.2</v>
      </c>
      <c r="B8531" s="24">
        <v>43315</v>
      </c>
      <c r="C8531">
        <v>4</v>
      </c>
      <c r="D8531" s="13">
        <v>10</v>
      </c>
      <c r="E8531" s="13" t="s">
        <v>7</v>
      </c>
      <c r="F8531" s="17">
        <v>2264</v>
      </c>
      <c r="G8531" t="str">
        <f>_xlfn.XLOOKUP(tbl_GL[[#This Row],[Account_key]],tbl_COA[Account_key],tbl_COA[Class],"Not Found")</f>
        <v>Assets</v>
      </c>
      <c r="H8531" t="str">
        <f>_xlfn.XLOOKUP(tbl_GL[[#This Row],[Account_key]],tbl_COA[Account_key],tbl_COA[SubClass],"Not Found")</f>
        <v>Assets</v>
      </c>
      <c r="I8531" t="str">
        <f>_xlfn.XLOOKUP(tbl_GL[[#This Row],[Account_key]],tbl_COA[Account_key],tbl_COA[SubClass2],"Not Found")</f>
        <v>Current Assets</v>
      </c>
      <c r="J8531" t="str">
        <f>_xlfn.XLOOKUP(tbl_GL[[#This Row],[Account_key]],tbl_COA[Account_key],tbl_COA[SubAccount],,0)</f>
        <v>Cash at Bank</v>
      </c>
      <c r="K8531">
        <f>YEAR(tbl_GL[[#This Row],[Date]])</f>
        <v>2018</v>
      </c>
    </row>
    <row r="8532" spans="1:11" hidden="1" x14ac:dyDescent="0.35">
      <c r="A8532">
        <v>370.1</v>
      </c>
      <c r="B8532" s="24">
        <v>43315</v>
      </c>
      <c r="C8532">
        <v>4</v>
      </c>
      <c r="D8532" s="13">
        <v>230</v>
      </c>
      <c r="E8532" s="13" t="s">
        <v>4</v>
      </c>
      <c r="F8532" s="17">
        <v>-3912</v>
      </c>
      <c r="G8532" t="str">
        <f>_xlfn.XLOOKUP(tbl_GL[[#This Row],[Account_key]],tbl_COA[Account_key],tbl_COA[Class],"Not Found")</f>
        <v>Trading account</v>
      </c>
      <c r="H8532" t="str">
        <f>_xlfn.XLOOKUP(tbl_GL[[#This Row],[Account_key]],tbl_COA[Account_key],tbl_COA[SubClass],"Not Found")</f>
        <v>Cost of Sales</v>
      </c>
      <c r="I8532" t="str">
        <f>_xlfn.XLOOKUP(tbl_GL[[#This Row],[Account_key]],tbl_COA[Account_key],tbl_COA[SubClass2],"Not Found")</f>
        <v>Cost of Sales</v>
      </c>
      <c r="J8532" t="str">
        <f>_xlfn.XLOOKUP(tbl_GL[[#This Row],[Account_key]],tbl_COA[Account_key],tbl_COA[SubAccount],,0)</f>
        <v>Cost of Sales</v>
      </c>
      <c r="K8532">
        <f>YEAR(tbl_GL[[#This Row],[Date]])</f>
        <v>2018</v>
      </c>
    </row>
    <row r="8533" spans="1:11" hidden="1" x14ac:dyDescent="0.35">
      <c r="A8533">
        <v>370.2</v>
      </c>
      <c r="B8533" s="24">
        <v>43315</v>
      </c>
      <c r="C8533">
        <v>4</v>
      </c>
      <c r="D8533" s="13">
        <v>60</v>
      </c>
      <c r="E8533" s="13" t="s">
        <v>4</v>
      </c>
      <c r="F8533" s="17">
        <v>-3912</v>
      </c>
      <c r="G8533" t="str">
        <f>_xlfn.XLOOKUP(tbl_GL[[#This Row],[Account_key]],tbl_COA[Account_key],tbl_COA[Class],"Not Found")</f>
        <v>Assets</v>
      </c>
      <c r="H8533" t="str">
        <f>_xlfn.XLOOKUP(tbl_GL[[#This Row],[Account_key]],tbl_COA[Account_key],tbl_COA[SubClass],"Not Found")</f>
        <v>Assets</v>
      </c>
      <c r="I8533" t="str">
        <f>_xlfn.XLOOKUP(tbl_GL[[#This Row],[Account_key]],tbl_COA[Account_key],tbl_COA[SubClass2],"Not Found")</f>
        <v>Current Assets</v>
      </c>
      <c r="J8533" t="str">
        <f>_xlfn.XLOOKUP(tbl_GL[[#This Row],[Account_key]],tbl_COA[Account_key],tbl_COA[SubAccount],,0)</f>
        <v>Inventory</v>
      </c>
      <c r="K8533">
        <f>YEAR(tbl_GL[[#This Row],[Date]])</f>
        <v>2018</v>
      </c>
    </row>
    <row r="8534" spans="1:11" hidden="1" x14ac:dyDescent="0.35">
      <c r="A8534">
        <v>371.1</v>
      </c>
      <c r="B8534" s="24">
        <v>43315</v>
      </c>
      <c r="C8534">
        <v>4</v>
      </c>
      <c r="D8534" s="13">
        <v>210</v>
      </c>
      <c r="E8534" s="13" t="s">
        <v>8</v>
      </c>
      <c r="F8534" s="17">
        <v>10295</v>
      </c>
      <c r="G8534" t="str">
        <f>_xlfn.XLOOKUP(tbl_GL[[#This Row],[Account_key]],tbl_COA[Account_key],tbl_COA[Class],"Not Found")</f>
        <v>Trading account</v>
      </c>
      <c r="H8534" t="str">
        <f>_xlfn.XLOOKUP(tbl_GL[[#This Row],[Account_key]],tbl_COA[Account_key],tbl_COA[SubClass],"Not Found")</f>
        <v>Sales</v>
      </c>
      <c r="I8534" t="str">
        <f>_xlfn.XLOOKUP(tbl_GL[[#This Row],[Account_key]],tbl_COA[Account_key],tbl_COA[SubClass2],"Not Found")</f>
        <v>Sales</v>
      </c>
      <c r="J8534" t="str">
        <f>_xlfn.XLOOKUP(tbl_GL[[#This Row],[Account_key]],tbl_COA[Account_key],tbl_COA[SubAccount],,0)</f>
        <v>Sales</v>
      </c>
      <c r="K8534">
        <f>YEAR(tbl_GL[[#This Row],[Date]])</f>
        <v>2018</v>
      </c>
    </row>
    <row r="8535" spans="1:11" hidden="1" x14ac:dyDescent="0.35">
      <c r="A8535">
        <v>371.2</v>
      </c>
      <c r="B8535" s="24">
        <v>43315</v>
      </c>
      <c r="C8535">
        <v>4</v>
      </c>
      <c r="D8535" s="13">
        <v>30</v>
      </c>
      <c r="E8535" s="13" t="s">
        <v>8</v>
      </c>
      <c r="F8535" s="17">
        <v>10295</v>
      </c>
      <c r="G8535" t="str">
        <f>_xlfn.XLOOKUP(tbl_GL[[#This Row],[Account_key]],tbl_COA[Account_key],tbl_COA[Class],"Not Found")</f>
        <v>Assets</v>
      </c>
      <c r="H8535" t="str">
        <f>_xlfn.XLOOKUP(tbl_GL[[#This Row],[Account_key]],tbl_COA[Account_key],tbl_COA[SubClass],"Not Found")</f>
        <v>Assets</v>
      </c>
      <c r="I8535" t="str">
        <f>_xlfn.XLOOKUP(tbl_GL[[#This Row],[Account_key]],tbl_COA[Account_key],tbl_COA[SubClass2],"Not Found")</f>
        <v>Current Assets</v>
      </c>
      <c r="J8535" t="str">
        <f>_xlfn.XLOOKUP(tbl_GL[[#This Row],[Account_key]],tbl_COA[Account_key],tbl_COA[SubAccount],,0)</f>
        <v>Trade Receivables</v>
      </c>
      <c r="K8535">
        <f>YEAR(tbl_GL[[#This Row],[Date]])</f>
        <v>2018</v>
      </c>
    </row>
    <row r="8536" spans="1:11" hidden="1" x14ac:dyDescent="0.35">
      <c r="A8536">
        <v>372.1</v>
      </c>
      <c r="B8536" s="24">
        <v>43316</v>
      </c>
      <c r="C8536">
        <v>4</v>
      </c>
      <c r="D8536" s="13">
        <v>260</v>
      </c>
      <c r="E8536" s="13" t="s">
        <v>97</v>
      </c>
      <c r="F8536" s="17">
        <v>-1795</v>
      </c>
      <c r="G8536" t="str">
        <f>_xlfn.XLOOKUP(tbl_GL[[#This Row],[Account_key]],tbl_COA[Account_key],tbl_COA[Class],"Not Found")</f>
        <v>Operating account</v>
      </c>
      <c r="H8536" t="str">
        <f>_xlfn.XLOOKUP(tbl_GL[[#This Row],[Account_key]],tbl_COA[Account_key],tbl_COA[SubClass],"Not Found")</f>
        <v>Operating Expenses</v>
      </c>
      <c r="I8536" t="str">
        <f>_xlfn.XLOOKUP(tbl_GL[[#This Row],[Account_key]],tbl_COA[Account_key],tbl_COA[SubClass2],"Not Found")</f>
        <v>Marketing</v>
      </c>
      <c r="J8536" t="str">
        <f>_xlfn.XLOOKUP(tbl_GL[[#This Row],[Account_key]],tbl_COA[Account_key],tbl_COA[SubAccount],,0)</f>
        <v>Commissions</v>
      </c>
      <c r="K8536">
        <f>YEAR(tbl_GL[[#This Row],[Date]])</f>
        <v>2018</v>
      </c>
    </row>
    <row r="8537" spans="1:11" hidden="1" x14ac:dyDescent="0.35">
      <c r="A8537">
        <v>372.2</v>
      </c>
      <c r="B8537" s="24">
        <v>43316</v>
      </c>
      <c r="C8537">
        <v>4</v>
      </c>
      <c r="D8537" s="13">
        <v>120</v>
      </c>
      <c r="E8537" s="13" t="s">
        <v>97</v>
      </c>
      <c r="F8537" s="17">
        <v>1795</v>
      </c>
      <c r="G8537" t="str">
        <f>_xlfn.XLOOKUP(tbl_GL[[#This Row],[Account_key]],tbl_COA[Account_key],tbl_COA[Class],"Not Found")</f>
        <v>Liabilities and Owners Equity</v>
      </c>
      <c r="H8537" t="str">
        <f>_xlfn.XLOOKUP(tbl_GL[[#This Row],[Account_key]],tbl_COA[Account_key],tbl_COA[SubClass],"Not Found")</f>
        <v>Liabilities</v>
      </c>
      <c r="I8537" t="str">
        <f>_xlfn.XLOOKUP(tbl_GL[[#This Row],[Account_key]],tbl_COA[Account_key],tbl_COA[SubClass2],"Not Found")</f>
        <v>Current Liabilities</v>
      </c>
      <c r="J8537" t="str">
        <f>_xlfn.XLOOKUP(tbl_GL[[#This Row],[Account_key]],tbl_COA[Account_key],tbl_COA[SubAccount],,0)</f>
        <v>Accrued Expenses</v>
      </c>
      <c r="K8537">
        <f>YEAR(tbl_GL[[#This Row],[Date]])</f>
        <v>2018</v>
      </c>
    </row>
    <row r="8538" spans="1:11" hidden="1" x14ac:dyDescent="0.35">
      <c r="A8538">
        <v>373.1</v>
      </c>
      <c r="B8538" s="24">
        <v>43318</v>
      </c>
      <c r="C8538">
        <v>4</v>
      </c>
      <c r="D8538" s="13">
        <v>280</v>
      </c>
      <c r="E8538" s="13" t="s">
        <v>99</v>
      </c>
      <c r="F8538" s="17">
        <v>-96</v>
      </c>
      <c r="G8538" t="str">
        <f>_xlfn.XLOOKUP(tbl_GL[[#This Row],[Account_key]],tbl_COA[Account_key],tbl_COA[Class],"Not Found")</f>
        <v>Operating account</v>
      </c>
      <c r="H8538" t="str">
        <f>_xlfn.XLOOKUP(tbl_GL[[#This Row],[Account_key]],tbl_COA[Account_key],tbl_COA[SubClass],"Not Found")</f>
        <v>Operating Expenses</v>
      </c>
      <c r="I8538" t="str">
        <f>_xlfn.XLOOKUP(tbl_GL[[#This Row],[Account_key]],tbl_COA[Account_key],tbl_COA[SubClass2],"Not Found")</f>
        <v>Marketing</v>
      </c>
      <c r="J8538" t="str">
        <f>_xlfn.XLOOKUP(tbl_GL[[#This Row],[Account_key]],tbl_COA[Account_key],tbl_COA[SubAccount],,0)</f>
        <v>Advertisements</v>
      </c>
      <c r="K8538">
        <f>YEAR(tbl_GL[[#This Row],[Date]])</f>
        <v>2018</v>
      </c>
    </row>
    <row r="8539" spans="1:11" hidden="1" x14ac:dyDescent="0.35">
      <c r="A8539">
        <v>373.2</v>
      </c>
      <c r="B8539" s="24">
        <v>43318</v>
      </c>
      <c r="C8539">
        <v>4</v>
      </c>
      <c r="D8539" s="13">
        <v>20</v>
      </c>
      <c r="E8539" s="13" t="s">
        <v>99</v>
      </c>
      <c r="F8539" s="17">
        <v>-96</v>
      </c>
      <c r="G8539" t="str">
        <f>_xlfn.XLOOKUP(tbl_GL[[#This Row],[Account_key]],tbl_COA[Account_key],tbl_COA[Class],"Not Found")</f>
        <v>Assets</v>
      </c>
      <c r="H8539" t="str">
        <f>_xlfn.XLOOKUP(tbl_GL[[#This Row],[Account_key]],tbl_COA[Account_key],tbl_COA[SubClass],"Not Found")</f>
        <v>Assets</v>
      </c>
      <c r="I8539" t="str">
        <f>_xlfn.XLOOKUP(tbl_GL[[#This Row],[Account_key]],tbl_COA[Account_key],tbl_COA[SubClass2],"Not Found")</f>
        <v>Current Assets</v>
      </c>
      <c r="J8539" t="str">
        <f>_xlfn.XLOOKUP(tbl_GL[[#This Row],[Account_key]],tbl_COA[Account_key],tbl_COA[SubAccount],,0)</f>
        <v>Cash in hand</v>
      </c>
      <c r="K8539">
        <f>YEAR(tbl_GL[[#This Row],[Date]])</f>
        <v>2018</v>
      </c>
    </row>
    <row r="8540" spans="1:11" hidden="1" x14ac:dyDescent="0.35">
      <c r="A8540">
        <v>374.1</v>
      </c>
      <c r="B8540" s="24">
        <v>43319</v>
      </c>
      <c r="C8540">
        <v>4</v>
      </c>
      <c r="D8540" s="13">
        <v>260</v>
      </c>
      <c r="E8540" s="13" t="s">
        <v>97</v>
      </c>
      <c r="F8540" s="17">
        <v>-1245</v>
      </c>
      <c r="G8540" t="str">
        <f>_xlfn.XLOOKUP(tbl_GL[[#This Row],[Account_key]],tbl_COA[Account_key],tbl_COA[Class],"Not Found")</f>
        <v>Operating account</v>
      </c>
      <c r="H8540" t="str">
        <f>_xlfn.XLOOKUP(tbl_GL[[#This Row],[Account_key]],tbl_COA[Account_key],tbl_COA[SubClass],"Not Found")</f>
        <v>Operating Expenses</v>
      </c>
      <c r="I8540" t="str">
        <f>_xlfn.XLOOKUP(tbl_GL[[#This Row],[Account_key]],tbl_COA[Account_key],tbl_COA[SubClass2],"Not Found")</f>
        <v>Marketing</v>
      </c>
      <c r="J8540" t="str">
        <f>_xlfn.XLOOKUP(tbl_GL[[#This Row],[Account_key]],tbl_COA[Account_key],tbl_COA[SubAccount],,0)</f>
        <v>Commissions</v>
      </c>
      <c r="K8540">
        <f>YEAR(tbl_GL[[#This Row],[Date]])</f>
        <v>2018</v>
      </c>
    </row>
    <row r="8541" spans="1:11" hidden="1" x14ac:dyDescent="0.35">
      <c r="A8541">
        <v>374.2</v>
      </c>
      <c r="B8541" s="24">
        <v>43319</v>
      </c>
      <c r="C8541">
        <v>4</v>
      </c>
      <c r="D8541" s="13">
        <v>120</v>
      </c>
      <c r="E8541" s="13" t="s">
        <v>97</v>
      </c>
      <c r="F8541" s="17">
        <v>1245</v>
      </c>
      <c r="G8541" t="str">
        <f>_xlfn.XLOOKUP(tbl_GL[[#This Row],[Account_key]],tbl_COA[Account_key],tbl_COA[Class],"Not Found")</f>
        <v>Liabilities and Owners Equity</v>
      </c>
      <c r="H8541" t="str">
        <f>_xlfn.XLOOKUP(tbl_GL[[#This Row],[Account_key]],tbl_COA[Account_key],tbl_COA[SubClass],"Not Found")</f>
        <v>Liabilities</v>
      </c>
      <c r="I8541" t="str">
        <f>_xlfn.XLOOKUP(tbl_GL[[#This Row],[Account_key]],tbl_COA[Account_key],tbl_COA[SubClass2],"Not Found")</f>
        <v>Current Liabilities</v>
      </c>
      <c r="J8541" t="str">
        <f>_xlfn.XLOOKUP(tbl_GL[[#This Row],[Account_key]],tbl_COA[Account_key],tbl_COA[SubAccount],,0)</f>
        <v>Accrued Expenses</v>
      </c>
      <c r="K8541">
        <f>YEAR(tbl_GL[[#This Row],[Date]])</f>
        <v>2018</v>
      </c>
    </row>
    <row r="8542" spans="1:11" hidden="1" x14ac:dyDescent="0.35">
      <c r="A8542">
        <v>375.1</v>
      </c>
      <c r="B8542" s="24">
        <v>43319</v>
      </c>
      <c r="C8542">
        <v>4</v>
      </c>
      <c r="D8542" s="13">
        <v>10</v>
      </c>
      <c r="E8542" s="13" t="s">
        <v>98</v>
      </c>
      <c r="F8542" s="17">
        <v>-1396</v>
      </c>
      <c r="G8542" t="str">
        <f>_xlfn.XLOOKUP(tbl_GL[[#This Row],[Account_key]],tbl_COA[Account_key],tbl_COA[Class],"Not Found")</f>
        <v>Assets</v>
      </c>
      <c r="H8542" t="str">
        <f>_xlfn.XLOOKUP(tbl_GL[[#This Row],[Account_key]],tbl_COA[Account_key],tbl_COA[SubClass],"Not Found")</f>
        <v>Assets</v>
      </c>
      <c r="I8542" t="str">
        <f>_xlfn.XLOOKUP(tbl_GL[[#This Row],[Account_key]],tbl_COA[Account_key],tbl_COA[SubClass2],"Not Found")</f>
        <v>Current Assets</v>
      </c>
      <c r="J8542" t="str">
        <f>_xlfn.XLOOKUP(tbl_GL[[#This Row],[Account_key]],tbl_COA[Account_key],tbl_COA[SubAccount],,0)</f>
        <v>Cash at Bank</v>
      </c>
      <c r="K8542">
        <f>YEAR(tbl_GL[[#This Row],[Date]])</f>
        <v>2018</v>
      </c>
    </row>
    <row r="8543" spans="1:11" hidden="1" x14ac:dyDescent="0.35">
      <c r="A8543">
        <v>375.2</v>
      </c>
      <c r="B8543" s="24">
        <v>43319</v>
      </c>
      <c r="C8543">
        <v>4</v>
      </c>
      <c r="D8543" s="13">
        <v>120</v>
      </c>
      <c r="E8543" s="13" t="s">
        <v>98</v>
      </c>
      <c r="F8543" s="17">
        <v>-1396</v>
      </c>
      <c r="G8543" t="str">
        <f>_xlfn.XLOOKUP(tbl_GL[[#This Row],[Account_key]],tbl_COA[Account_key],tbl_COA[Class],"Not Found")</f>
        <v>Liabilities and Owners Equity</v>
      </c>
      <c r="H8543" t="str">
        <f>_xlfn.XLOOKUP(tbl_GL[[#This Row],[Account_key]],tbl_COA[Account_key],tbl_COA[SubClass],"Not Found")</f>
        <v>Liabilities</v>
      </c>
      <c r="I8543" t="str">
        <f>_xlfn.XLOOKUP(tbl_GL[[#This Row],[Account_key]],tbl_COA[Account_key],tbl_COA[SubClass2],"Not Found")</f>
        <v>Current Liabilities</v>
      </c>
      <c r="J8543" t="str">
        <f>_xlfn.XLOOKUP(tbl_GL[[#This Row],[Account_key]],tbl_COA[Account_key],tbl_COA[SubAccount],,0)</f>
        <v>Accrued Expenses</v>
      </c>
      <c r="K8543">
        <f>YEAR(tbl_GL[[#This Row],[Date]])</f>
        <v>2018</v>
      </c>
    </row>
    <row r="8544" spans="1:11" hidden="1" x14ac:dyDescent="0.35">
      <c r="A8544">
        <v>376.1</v>
      </c>
      <c r="B8544" s="24">
        <v>43320</v>
      </c>
      <c r="C8544">
        <v>4</v>
      </c>
      <c r="D8544" s="13">
        <v>10</v>
      </c>
      <c r="E8544" s="13" t="s">
        <v>98</v>
      </c>
      <c r="F8544" s="17">
        <v>-1422</v>
      </c>
      <c r="G8544" t="str">
        <f>_xlfn.XLOOKUP(tbl_GL[[#This Row],[Account_key]],tbl_COA[Account_key],tbl_COA[Class],"Not Found")</f>
        <v>Assets</v>
      </c>
      <c r="H8544" t="str">
        <f>_xlfn.XLOOKUP(tbl_GL[[#This Row],[Account_key]],tbl_COA[Account_key],tbl_COA[SubClass],"Not Found")</f>
        <v>Assets</v>
      </c>
      <c r="I8544" t="str">
        <f>_xlfn.XLOOKUP(tbl_GL[[#This Row],[Account_key]],tbl_COA[Account_key],tbl_COA[SubClass2],"Not Found")</f>
        <v>Current Assets</v>
      </c>
      <c r="J8544" t="str">
        <f>_xlfn.XLOOKUP(tbl_GL[[#This Row],[Account_key]],tbl_COA[Account_key],tbl_COA[SubAccount],,0)</f>
        <v>Cash at Bank</v>
      </c>
      <c r="K8544">
        <f>YEAR(tbl_GL[[#This Row],[Date]])</f>
        <v>2018</v>
      </c>
    </row>
    <row r="8545" spans="1:11" hidden="1" x14ac:dyDescent="0.35">
      <c r="A8545">
        <v>376.2</v>
      </c>
      <c r="B8545" s="24">
        <v>43320</v>
      </c>
      <c r="C8545">
        <v>4</v>
      </c>
      <c r="D8545" s="13">
        <v>120</v>
      </c>
      <c r="E8545" s="13" t="s">
        <v>98</v>
      </c>
      <c r="F8545" s="17">
        <v>-1422</v>
      </c>
      <c r="G8545" t="str">
        <f>_xlfn.XLOOKUP(tbl_GL[[#This Row],[Account_key]],tbl_COA[Account_key],tbl_COA[Class],"Not Found")</f>
        <v>Liabilities and Owners Equity</v>
      </c>
      <c r="H8545" t="str">
        <f>_xlfn.XLOOKUP(tbl_GL[[#This Row],[Account_key]],tbl_COA[Account_key],tbl_COA[SubClass],"Not Found")</f>
        <v>Liabilities</v>
      </c>
      <c r="I8545" t="str">
        <f>_xlfn.XLOOKUP(tbl_GL[[#This Row],[Account_key]],tbl_COA[Account_key],tbl_COA[SubClass2],"Not Found")</f>
        <v>Current Liabilities</v>
      </c>
      <c r="J8545" t="str">
        <f>_xlfn.XLOOKUP(tbl_GL[[#This Row],[Account_key]],tbl_COA[Account_key],tbl_COA[SubAccount],,0)</f>
        <v>Accrued Expenses</v>
      </c>
      <c r="K8545">
        <f>YEAR(tbl_GL[[#This Row],[Date]])</f>
        <v>2018</v>
      </c>
    </row>
    <row r="8546" spans="1:11" hidden="1" x14ac:dyDescent="0.35">
      <c r="A8546">
        <v>377.1</v>
      </c>
      <c r="B8546" s="24">
        <v>43320</v>
      </c>
      <c r="C8546">
        <v>4</v>
      </c>
      <c r="D8546" s="13">
        <v>30</v>
      </c>
      <c r="E8546" s="13" t="s">
        <v>80</v>
      </c>
      <c r="F8546" s="17">
        <v>-9592</v>
      </c>
      <c r="G8546" t="str">
        <f>_xlfn.XLOOKUP(tbl_GL[[#This Row],[Account_key]],tbl_COA[Account_key],tbl_COA[Class],"Not Found")</f>
        <v>Assets</v>
      </c>
      <c r="H8546" t="str">
        <f>_xlfn.XLOOKUP(tbl_GL[[#This Row],[Account_key]],tbl_COA[Account_key],tbl_COA[SubClass],"Not Found")</f>
        <v>Assets</v>
      </c>
      <c r="I8546" t="str">
        <f>_xlfn.XLOOKUP(tbl_GL[[#This Row],[Account_key]],tbl_COA[Account_key],tbl_COA[SubClass2],"Not Found")</f>
        <v>Current Assets</v>
      </c>
      <c r="J8546" t="str">
        <f>_xlfn.XLOOKUP(tbl_GL[[#This Row],[Account_key]],tbl_COA[Account_key],tbl_COA[SubAccount],,0)</f>
        <v>Trade Receivables</v>
      </c>
      <c r="K8546">
        <f>YEAR(tbl_GL[[#This Row],[Date]])</f>
        <v>2018</v>
      </c>
    </row>
    <row r="8547" spans="1:11" hidden="1" x14ac:dyDescent="0.35">
      <c r="A8547">
        <v>377.2</v>
      </c>
      <c r="B8547" s="24">
        <v>43320</v>
      </c>
      <c r="C8547">
        <v>4</v>
      </c>
      <c r="D8547" s="13">
        <v>10</v>
      </c>
      <c r="E8547" s="13" t="s">
        <v>80</v>
      </c>
      <c r="F8547" s="17">
        <v>9592</v>
      </c>
      <c r="G8547" t="str">
        <f>_xlfn.XLOOKUP(tbl_GL[[#This Row],[Account_key]],tbl_COA[Account_key],tbl_COA[Class],"Not Found")</f>
        <v>Assets</v>
      </c>
      <c r="H8547" t="str">
        <f>_xlfn.XLOOKUP(tbl_GL[[#This Row],[Account_key]],tbl_COA[Account_key],tbl_COA[SubClass],"Not Found")</f>
        <v>Assets</v>
      </c>
      <c r="I8547" t="str">
        <f>_xlfn.XLOOKUP(tbl_GL[[#This Row],[Account_key]],tbl_COA[Account_key],tbl_COA[SubClass2],"Not Found")</f>
        <v>Current Assets</v>
      </c>
      <c r="J8547" t="str">
        <f>_xlfn.XLOOKUP(tbl_GL[[#This Row],[Account_key]],tbl_COA[Account_key],tbl_COA[SubAccount],,0)</f>
        <v>Cash at Bank</v>
      </c>
      <c r="K8547">
        <f>YEAR(tbl_GL[[#This Row],[Date]])</f>
        <v>2018</v>
      </c>
    </row>
    <row r="8548" spans="1:11" hidden="1" x14ac:dyDescent="0.35">
      <c r="A8548">
        <v>378.1</v>
      </c>
      <c r="B8548" s="24">
        <v>43321</v>
      </c>
      <c r="C8548">
        <v>4</v>
      </c>
      <c r="D8548" s="13">
        <v>10</v>
      </c>
      <c r="E8548" s="13" t="s">
        <v>98</v>
      </c>
      <c r="F8548" s="17">
        <v>-1434</v>
      </c>
      <c r="G8548" t="str">
        <f>_xlfn.XLOOKUP(tbl_GL[[#This Row],[Account_key]],tbl_COA[Account_key],tbl_COA[Class],"Not Found")</f>
        <v>Assets</v>
      </c>
      <c r="H8548" t="str">
        <f>_xlfn.XLOOKUP(tbl_GL[[#This Row],[Account_key]],tbl_COA[Account_key],tbl_COA[SubClass],"Not Found")</f>
        <v>Assets</v>
      </c>
      <c r="I8548" t="str">
        <f>_xlfn.XLOOKUP(tbl_GL[[#This Row],[Account_key]],tbl_COA[Account_key],tbl_COA[SubClass2],"Not Found")</f>
        <v>Current Assets</v>
      </c>
      <c r="J8548" t="str">
        <f>_xlfn.XLOOKUP(tbl_GL[[#This Row],[Account_key]],tbl_COA[Account_key],tbl_COA[SubAccount],,0)</f>
        <v>Cash at Bank</v>
      </c>
      <c r="K8548">
        <f>YEAR(tbl_GL[[#This Row],[Date]])</f>
        <v>2018</v>
      </c>
    </row>
    <row r="8549" spans="1:11" hidden="1" x14ac:dyDescent="0.35">
      <c r="A8549">
        <v>378.2</v>
      </c>
      <c r="B8549" s="24">
        <v>43321</v>
      </c>
      <c r="C8549">
        <v>4</v>
      </c>
      <c r="D8549" s="13">
        <v>120</v>
      </c>
      <c r="E8549" s="13" t="s">
        <v>98</v>
      </c>
      <c r="F8549" s="17">
        <v>-1434</v>
      </c>
      <c r="G8549" t="str">
        <f>_xlfn.XLOOKUP(tbl_GL[[#This Row],[Account_key]],tbl_COA[Account_key],tbl_COA[Class],"Not Found")</f>
        <v>Liabilities and Owners Equity</v>
      </c>
      <c r="H8549" t="str">
        <f>_xlfn.XLOOKUP(tbl_GL[[#This Row],[Account_key]],tbl_COA[Account_key],tbl_COA[SubClass],"Not Found")</f>
        <v>Liabilities</v>
      </c>
      <c r="I8549" t="str">
        <f>_xlfn.XLOOKUP(tbl_GL[[#This Row],[Account_key]],tbl_COA[Account_key],tbl_COA[SubClass2],"Not Found")</f>
        <v>Current Liabilities</v>
      </c>
      <c r="J8549" t="str">
        <f>_xlfn.XLOOKUP(tbl_GL[[#This Row],[Account_key]],tbl_COA[Account_key],tbl_COA[SubAccount],,0)</f>
        <v>Accrued Expenses</v>
      </c>
      <c r="K8549">
        <f>YEAR(tbl_GL[[#This Row],[Date]])</f>
        <v>2018</v>
      </c>
    </row>
    <row r="8550" spans="1:11" hidden="1" x14ac:dyDescent="0.35">
      <c r="A8550">
        <v>379.1</v>
      </c>
      <c r="B8550" s="24">
        <v>43322</v>
      </c>
      <c r="C8550">
        <v>4</v>
      </c>
      <c r="D8550" s="13">
        <v>260</v>
      </c>
      <c r="E8550" s="13" t="s">
        <v>97</v>
      </c>
      <c r="F8550" s="17">
        <v>-1610</v>
      </c>
      <c r="G8550" t="str">
        <f>_xlfn.XLOOKUP(tbl_GL[[#This Row],[Account_key]],tbl_COA[Account_key],tbl_COA[Class],"Not Found")</f>
        <v>Operating account</v>
      </c>
      <c r="H8550" t="str">
        <f>_xlfn.XLOOKUP(tbl_GL[[#This Row],[Account_key]],tbl_COA[Account_key],tbl_COA[SubClass],"Not Found")</f>
        <v>Operating Expenses</v>
      </c>
      <c r="I8550" t="str">
        <f>_xlfn.XLOOKUP(tbl_GL[[#This Row],[Account_key]],tbl_COA[Account_key],tbl_COA[SubClass2],"Not Found")</f>
        <v>Marketing</v>
      </c>
      <c r="J8550" t="str">
        <f>_xlfn.XLOOKUP(tbl_GL[[#This Row],[Account_key]],tbl_COA[Account_key],tbl_COA[SubAccount],,0)</f>
        <v>Commissions</v>
      </c>
      <c r="K8550">
        <f>YEAR(tbl_GL[[#This Row],[Date]])</f>
        <v>2018</v>
      </c>
    </row>
    <row r="8551" spans="1:11" hidden="1" x14ac:dyDescent="0.35">
      <c r="A8551">
        <v>379.2</v>
      </c>
      <c r="B8551" s="24">
        <v>43322</v>
      </c>
      <c r="C8551">
        <v>4</v>
      </c>
      <c r="D8551" s="13">
        <v>120</v>
      </c>
      <c r="E8551" s="13" t="s">
        <v>97</v>
      </c>
      <c r="F8551" s="17">
        <v>1610</v>
      </c>
      <c r="G8551" t="str">
        <f>_xlfn.XLOOKUP(tbl_GL[[#This Row],[Account_key]],tbl_COA[Account_key],tbl_COA[Class],"Not Found")</f>
        <v>Liabilities and Owners Equity</v>
      </c>
      <c r="H8551" t="str">
        <f>_xlfn.XLOOKUP(tbl_GL[[#This Row],[Account_key]],tbl_COA[Account_key],tbl_COA[SubClass],"Not Found")</f>
        <v>Liabilities</v>
      </c>
      <c r="I8551" t="str">
        <f>_xlfn.XLOOKUP(tbl_GL[[#This Row],[Account_key]],tbl_COA[Account_key],tbl_COA[SubClass2],"Not Found")</f>
        <v>Current Liabilities</v>
      </c>
      <c r="J8551" t="str">
        <f>_xlfn.XLOOKUP(tbl_GL[[#This Row],[Account_key]],tbl_COA[Account_key],tbl_COA[SubAccount],,0)</f>
        <v>Accrued Expenses</v>
      </c>
      <c r="K8551">
        <f>YEAR(tbl_GL[[#This Row],[Date]])</f>
        <v>2018</v>
      </c>
    </row>
    <row r="8552" spans="1:11" hidden="1" x14ac:dyDescent="0.35">
      <c r="A8552">
        <v>380.1</v>
      </c>
      <c r="B8552" s="24">
        <v>43322</v>
      </c>
      <c r="C8552">
        <v>4</v>
      </c>
      <c r="D8552" s="13">
        <v>10</v>
      </c>
      <c r="E8552" s="13" t="s">
        <v>98</v>
      </c>
      <c r="F8552" s="17">
        <v>-1251</v>
      </c>
      <c r="G8552" t="str">
        <f>_xlfn.XLOOKUP(tbl_GL[[#This Row],[Account_key]],tbl_COA[Account_key],tbl_COA[Class],"Not Found")</f>
        <v>Assets</v>
      </c>
      <c r="H8552" t="str">
        <f>_xlfn.XLOOKUP(tbl_GL[[#This Row],[Account_key]],tbl_COA[Account_key],tbl_COA[SubClass],"Not Found")</f>
        <v>Assets</v>
      </c>
      <c r="I8552" t="str">
        <f>_xlfn.XLOOKUP(tbl_GL[[#This Row],[Account_key]],tbl_COA[Account_key],tbl_COA[SubClass2],"Not Found")</f>
        <v>Current Assets</v>
      </c>
      <c r="J8552" t="str">
        <f>_xlfn.XLOOKUP(tbl_GL[[#This Row],[Account_key]],tbl_COA[Account_key],tbl_COA[SubAccount],,0)</f>
        <v>Cash at Bank</v>
      </c>
      <c r="K8552">
        <f>YEAR(tbl_GL[[#This Row],[Date]])</f>
        <v>2018</v>
      </c>
    </row>
    <row r="8553" spans="1:11" hidden="1" x14ac:dyDescent="0.35">
      <c r="A8553">
        <v>380.2</v>
      </c>
      <c r="B8553" s="24">
        <v>43322</v>
      </c>
      <c r="C8553">
        <v>4</v>
      </c>
      <c r="D8553" s="13">
        <v>120</v>
      </c>
      <c r="E8553" s="13" t="s">
        <v>98</v>
      </c>
      <c r="F8553" s="17">
        <v>-1251</v>
      </c>
      <c r="G8553" t="str">
        <f>_xlfn.XLOOKUP(tbl_GL[[#This Row],[Account_key]],tbl_COA[Account_key],tbl_COA[Class],"Not Found")</f>
        <v>Liabilities and Owners Equity</v>
      </c>
      <c r="H8553" t="str">
        <f>_xlfn.XLOOKUP(tbl_GL[[#This Row],[Account_key]],tbl_COA[Account_key],tbl_COA[SubClass],"Not Found")</f>
        <v>Liabilities</v>
      </c>
      <c r="I8553" t="str">
        <f>_xlfn.XLOOKUP(tbl_GL[[#This Row],[Account_key]],tbl_COA[Account_key],tbl_COA[SubClass2],"Not Found")</f>
        <v>Current Liabilities</v>
      </c>
      <c r="J8553" t="str">
        <f>_xlfn.XLOOKUP(tbl_GL[[#This Row],[Account_key]],tbl_COA[Account_key],tbl_COA[SubAccount],,0)</f>
        <v>Accrued Expenses</v>
      </c>
      <c r="K8553">
        <f>YEAR(tbl_GL[[#This Row],[Date]])</f>
        <v>2018</v>
      </c>
    </row>
    <row r="8554" spans="1:11" hidden="1" x14ac:dyDescent="0.35">
      <c r="A8554">
        <v>381.1</v>
      </c>
      <c r="B8554" s="24">
        <v>43323</v>
      </c>
      <c r="C8554">
        <v>4</v>
      </c>
      <c r="D8554" s="13">
        <v>260</v>
      </c>
      <c r="E8554" s="13" t="s">
        <v>83</v>
      </c>
      <c r="F8554" s="17">
        <v>560</v>
      </c>
      <c r="G8554" t="str">
        <f>_xlfn.XLOOKUP(tbl_GL[[#This Row],[Account_key]],tbl_COA[Account_key],tbl_COA[Class],"Not Found")</f>
        <v>Operating account</v>
      </c>
      <c r="H8554" t="str">
        <f>_xlfn.XLOOKUP(tbl_GL[[#This Row],[Account_key]],tbl_COA[Account_key],tbl_COA[SubClass],"Not Found")</f>
        <v>Operating Expenses</v>
      </c>
      <c r="I8554" t="str">
        <f>_xlfn.XLOOKUP(tbl_GL[[#This Row],[Account_key]],tbl_COA[Account_key],tbl_COA[SubClass2],"Not Found")</f>
        <v>Marketing</v>
      </c>
      <c r="J8554" t="str">
        <f>_xlfn.XLOOKUP(tbl_GL[[#This Row],[Account_key]],tbl_COA[Account_key],tbl_COA[SubAccount],,0)</f>
        <v>Commissions</v>
      </c>
      <c r="K8554">
        <f>YEAR(tbl_GL[[#This Row],[Date]])</f>
        <v>2018</v>
      </c>
    </row>
    <row r="8555" spans="1:11" hidden="1" x14ac:dyDescent="0.35">
      <c r="A8555">
        <v>381.2</v>
      </c>
      <c r="B8555" s="24">
        <v>43323</v>
      </c>
      <c r="C8555">
        <v>4</v>
      </c>
      <c r="D8555" s="13">
        <v>20</v>
      </c>
      <c r="E8555" s="13" t="s">
        <v>83</v>
      </c>
      <c r="F8555" s="17">
        <v>560</v>
      </c>
      <c r="G8555" t="str">
        <f>_xlfn.XLOOKUP(tbl_GL[[#This Row],[Account_key]],tbl_COA[Account_key],tbl_COA[Class],"Not Found")</f>
        <v>Assets</v>
      </c>
      <c r="H8555" t="str">
        <f>_xlfn.XLOOKUP(tbl_GL[[#This Row],[Account_key]],tbl_COA[Account_key],tbl_COA[SubClass],"Not Found")</f>
        <v>Assets</v>
      </c>
      <c r="I8555" t="str">
        <f>_xlfn.XLOOKUP(tbl_GL[[#This Row],[Account_key]],tbl_COA[Account_key],tbl_COA[SubClass2],"Not Found")</f>
        <v>Current Assets</v>
      </c>
      <c r="J8555" t="str">
        <f>_xlfn.XLOOKUP(tbl_GL[[#This Row],[Account_key]],tbl_COA[Account_key],tbl_COA[SubAccount],,0)</f>
        <v>Cash in hand</v>
      </c>
      <c r="K8555">
        <f>YEAR(tbl_GL[[#This Row],[Date]])</f>
        <v>2018</v>
      </c>
    </row>
    <row r="8556" spans="1:11" hidden="1" x14ac:dyDescent="0.35">
      <c r="A8556">
        <v>382.1</v>
      </c>
      <c r="B8556" s="24">
        <v>43323</v>
      </c>
      <c r="C8556">
        <v>4</v>
      </c>
      <c r="D8556" s="13">
        <v>230</v>
      </c>
      <c r="E8556" s="13" t="s">
        <v>4</v>
      </c>
      <c r="F8556" s="17">
        <v>-923</v>
      </c>
      <c r="G8556" t="str">
        <f>_xlfn.XLOOKUP(tbl_GL[[#This Row],[Account_key]],tbl_COA[Account_key],tbl_COA[Class],"Not Found")</f>
        <v>Trading account</v>
      </c>
      <c r="H8556" t="str">
        <f>_xlfn.XLOOKUP(tbl_GL[[#This Row],[Account_key]],tbl_COA[Account_key],tbl_COA[SubClass],"Not Found")</f>
        <v>Cost of Sales</v>
      </c>
      <c r="I8556" t="str">
        <f>_xlfn.XLOOKUP(tbl_GL[[#This Row],[Account_key]],tbl_COA[Account_key],tbl_COA[SubClass2],"Not Found")</f>
        <v>Cost of Sales</v>
      </c>
      <c r="J8556" t="str">
        <f>_xlfn.XLOOKUP(tbl_GL[[#This Row],[Account_key]],tbl_COA[Account_key],tbl_COA[SubAccount],,0)</f>
        <v>Cost of Sales</v>
      </c>
      <c r="K8556">
        <f>YEAR(tbl_GL[[#This Row],[Date]])</f>
        <v>2018</v>
      </c>
    </row>
    <row r="8557" spans="1:11" hidden="1" x14ac:dyDescent="0.35">
      <c r="A8557">
        <v>382.2</v>
      </c>
      <c r="B8557" s="24">
        <v>43323</v>
      </c>
      <c r="C8557">
        <v>4</v>
      </c>
      <c r="D8557" s="13">
        <v>60</v>
      </c>
      <c r="E8557" s="13" t="s">
        <v>4</v>
      </c>
      <c r="F8557" s="17">
        <v>-923</v>
      </c>
      <c r="G8557" t="str">
        <f>_xlfn.XLOOKUP(tbl_GL[[#This Row],[Account_key]],tbl_COA[Account_key],tbl_COA[Class],"Not Found")</f>
        <v>Assets</v>
      </c>
      <c r="H8557" t="str">
        <f>_xlfn.XLOOKUP(tbl_GL[[#This Row],[Account_key]],tbl_COA[Account_key],tbl_COA[SubClass],"Not Found")</f>
        <v>Assets</v>
      </c>
      <c r="I8557" t="str">
        <f>_xlfn.XLOOKUP(tbl_GL[[#This Row],[Account_key]],tbl_COA[Account_key],tbl_COA[SubClass2],"Not Found")</f>
        <v>Current Assets</v>
      </c>
      <c r="J8557" t="str">
        <f>_xlfn.XLOOKUP(tbl_GL[[#This Row],[Account_key]],tbl_COA[Account_key],tbl_COA[SubAccount],,0)</f>
        <v>Inventory</v>
      </c>
      <c r="K8557">
        <f>YEAR(tbl_GL[[#This Row],[Date]])</f>
        <v>2018</v>
      </c>
    </row>
    <row r="8558" spans="1:11" hidden="1" x14ac:dyDescent="0.35">
      <c r="A8558">
        <v>383.1</v>
      </c>
      <c r="B8558" s="24">
        <v>43323</v>
      </c>
      <c r="C8558">
        <v>4</v>
      </c>
      <c r="D8558" s="13">
        <v>210</v>
      </c>
      <c r="E8558" s="13" t="s">
        <v>7</v>
      </c>
      <c r="F8558" s="17">
        <v>2267</v>
      </c>
      <c r="G8558" t="str">
        <f>_xlfn.XLOOKUP(tbl_GL[[#This Row],[Account_key]],tbl_COA[Account_key],tbl_COA[Class],"Not Found")</f>
        <v>Trading account</v>
      </c>
      <c r="H8558" t="str">
        <f>_xlfn.XLOOKUP(tbl_GL[[#This Row],[Account_key]],tbl_COA[Account_key],tbl_COA[SubClass],"Not Found")</f>
        <v>Sales</v>
      </c>
      <c r="I8558" t="str">
        <f>_xlfn.XLOOKUP(tbl_GL[[#This Row],[Account_key]],tbl_COA[Account_key],tbl_COA[SubClass2],"Not Found")</f>
        <v>Sales</v>
      </c>
      <c r="J8558" t="str">
        <f>_xlfn.XLOOKUP(tbl_GL[[#This Row],[Account_key]],tbl_COA[Account_key],tbl_COA[SubAccount],,0)</f>
        <v>Sales</v>
      </c>
      <c r="K8558">
        <f>YEAR(tbl_GL[[#This Row],[Date]])</f>
        <v>2018</v>
      </c>
    </row>
    <row r="8559" spans="1:11" hidden="1" x14ac:dyDescent="0.35">
      <c r="A8559">
        <v>383.2</v>
      </c>
      <c r="B8559" s="24">
        <v>43323</v>
      </c>
      <c r="C8559">
        <v>4</v>
      </c>
      <c r="D8559" s="13">
        <v>10</v>
      </c>
      <c r="E8559" s="13" t="s">
        <v>7</v>
      </c>
      <c r="F8559" s="17">
        <v>2267</v>
      </c>
      <c r="G8559" t="str">
        <f>_xlfn.XLOOKUP(tbl_GL[[#This Row],[Account_key]],tbl_COA[Account_key],tbl_COA[Class],"Not Found")</f>
        <v>Assets</v>
      </c>
      <c r="H8559" t="str">
        <f>_xlfn.XLOOKUP(tbl_GL[[#This Row],[Account_key]],tbl_COA[Account_key],tbl_COA[SubClass],"Not Found")</f>
        <v>Assets</v>
      </c>
      <c r="I8559" t="str">
        <f>_xlfn.XLOOKUP(tbl_GL[[#This Row],[Account_key]],tbl_COA[Account_key],tbl_COA[SubClass2],"Not Found")</f>
        <v>Current Assets</v>
      </c>
      <c r="J8559" t="str">
        <f>_xlfn.XLOOKUP(tbl_GL[[#This Row],[Account_key]],tbl_COA[Account_key],tbl_COA[SubAccount],,0)</f>
        <v>Cash at Bank</v>
      </c>
      <c r="K8559">
        <f>YEAR(tbl_GL[[#This Row],[Date]])</f>
        <v>2018</v>
      </c>
    </row>
    <row r="8560" spans="1:11" hidden="1" x14ac:dyDescent="0.35">
      <c r="A8560">
        <v>384.1</v>
      </c>
      <c r="B8560" s="24">
        <v>43323</v>
      </c>
      <c r="C8560">
        <v>4</v>
      </c>
      <c r="D8560" s="13">
        <v>230</v>
      </c>
      <c r="E8560" s="13" t="s">
        <v>4</v>
      </c>
      <c r="F8560" s="17">
        <v>-3811</v>
      </c>
      <c r="G8560" t="str">
        <f>_xlfn.XLOOKUP(tbl_GL[[#This Row],[Account_key]],tbl_COA[Account_key],tbl_COA[Class],"Not Found")</f>
        <v>Trading account</v>
      </c>
      <c r="H8560" t="str">
        <f>_xlfn.XLOOKUP(tbl_GL[[#This Row],[Account_key]],tbl_COA[Account_key],tbl_COA[SubClass],"Not Found")</f>
        <v>Cost of Sales</v>
      </c>
      <c r="I8560" t="str">
        <f>_xlfn.XLOOKUP(tbl_GL[[#This Row],[Account_key]],tbl_COA[Account_key],tbl_COA[SubClass2],"Not Found")</f>
        <v>Cost of Sales</v>
      </c>
      <c r="J8560" t="str">
        <f>_xlfn.XLOOKUP(tbl_GL[[#This Row],[Account_key]],tbl_COA[Account_key],tbl_COA[SubAccount],,0)</f>
        <v>Cost of Sales</v>
      </c>
      <c r="K8560">
        <f>YEAR(tbl_GL[[#This Row],[Date]])</f>
        <v>2018</v>
      </c>
    </row>
    <row r="8561" spans="1:11" hidden="1" x14ac:dyDescent="0.35">
      <c r="A8561">
        <v>384.2</v>
      </c>
      <c r="B8561" s="24">
        <v>43323</v>
      </c>
      <c r="C8561">
        <v>4</v>
      </c>
      <c r="D8561" s="13">
        <v>60</v>
      </c>
      <c r="E8561" s="13" t="s">
        <v>4</v>
      </c>
      <c r="F8561" s="17">
        <v>-3811</v>
      </c>
      <c r="G8561" t="str">
        <f>_xlfn.XLOOKUP(tbl_GL[[#This Row],[Account_key]],tbl_COA[Account_key],tbl_COA[Class],"Not Found")</f>
        <v>Assets</v>
      </c>
      <c r="H8561" t="str">
        <f>_xlfn.XLOOKUP(tbl_GL[[#This Row],[Account_key]],tbl_COA[Account_key],tbl_COA[SubClass],"Not Found")</f>
        <v>Assets</v>
      </c>
      <c r="I8561" t="str">
        <f>_xlfn.XLOOKUP(tbl_GL[[#This Row],[Account_key]],tbl_COA[Account_key],tbl_COA[SubClass2],"Not Found")</f>
        <v>Current Assets</v>
      </c>
      <c r="J8561" t="str">
        <f>_xlfn.XLOOKUP(tbl_GL[[#This Row],[Account_key]],tbl_COA[Account_key],tbl_COA[SubAccount],,0)</f>
        <v>Inventory</v>
      </c>
      <c r="K8561">
        <f>YEAR(tbl_GL[[#This Row],[Date]])</f>
        <v>2018</v>
      </c>
    </row>
    <row r="8562" spans="1:11" hidden="1" x14ac:dyDescent="0.35">
      <c r="A8562">
        <v>385.1</v>
      </c>
      <c r="B8562" s="24">
        <v>43323</v>
      </c>
      <c r="C8562">
        <v>4</v>
      </c>
      <c r="D8562" s="13">
        <v>210</v>
      </c>
      <c r="E8562" s="13" t="s">
        <v>8</v>
      </c>
      <c r="F8562" s="17">
        <v>10030</v>
      </c>
      <c r="G8562" t="str">
        <f>_xlfn.XLOOKUP(tbl_GL[[#This Row],[Account_key]],tbl_COA[Account_key],tbl_COA[Class],"Not Found")</f>
        <v>Trading account</v>
      </c>
      <c r="H8562" t="str">
        <f>_xlfn.XLOOKUP(tbl_GL[[#This Row],[Account_key]],tbl_COA[Account_key],tbl_COA[SubClass],"Not Found")</f>
        <v>Sales</v>
      </c>
      <c r="I8562" t="str">
        <f>_xlfn.XLOOKUP(tbl_GL[[#This Row],[Account_key]],tbl_COA[Account_key],tbl_COA[SubClass2],"Not Found")</f>
        <v>Sales</v>
      </c>
      <c r="J8562" t="str">
        <f>_xlfn.XLOOKUP(tbl_GL[[#This Row],[Account_key]],tbl_COA[Account_key],tbl_COA[SubAccount],,0)</f>
        <v>Sales</v>
      </c>
      <c r="K8562">
        <f>YEAR(tbl_GL[[#This Row],[Date]])</f>
        <v>2018</v>
      </c>
    </row>
    <row r="8563" spans="1:11" hidden="1" x14ac:dyDescent="0.35">
      <c r="A8563">
        <v>385.2</v>
      </c>
      <c r="B8563" s="24">
        <v>43323</v>
      </c>
      <c r="C8563">
        <v>4</v>
      </c>
      <c r="D8563" s="13">
        <v>30</v>
      </c>
      <c r="E8563" s="13" t="s">
        <v>8</v>
      </c>
      <c r="F8563" s="17">
        <v>10030</v>
      </c>
      <c r="G8563" t="str">
        <f>_xlfn.XLOOKUP(tbl_GL[[#This Row],[Account_key]],tbl_COA[Account_key],tbl_COA[Class],"Not Found")</f>
        <v>Assets</v>
      </c>
      <c r="H8563" t="str">
        <f>_xlfn.XLOOKUP(tbl_GL[[#This Row],[Account_key]],tbl_COA[Account_key],tbl_COA[SubClass],"Not Found")</f>
        <v>Assets</v>
      </c>
      <c r="I8563" t="str">
        <f>_xlfn.XLOOKUP(tbl_GL[[#This Row],[Account_key]],tbl_COA[Account_key],tbl_COA[SubClass2],"Not Found")</f>
        <v>Current Assets</v>
      </c>
      <c r="J8563" t="str">
        <f>_xlfn.XLOOKUP(tbl_GL[[#This Row],[Account_key]],tbl_COA[Account_key],tbl_COA[SubAccount],,0)</f>
        <v>Trade Receivables</v>
      </c>
      <c r="K8563">
        <f>YEAR(tbl_GL[[#This Row],[Date]])</f>
        <v>2018</v>
      </c>
    </row>
    <row r="8564" spans="1:11" hidden="1" x14ac:dyDescent="0.35">
      <c r="A8564">
        <v>386.1</v>
      </c>
      <c r="B8564" s="24">
        <v>43324</v>
      </c>
      <c r="C8564">
        <v>4</v>
      </c>
      <c r="D8564" s="13">
        <v>10</v>
      </c>
      <c r="E8564" s="13" t="s">
        <v>98</v>
      </c>
      <c r="F8564" s="17">
        <v>-966</v>
      </c>
      <c r="G8564" t="str">
        <f>_xlfn.XLOOKUP(tbl_GL[[#This Row],[Account_key]],tbl_COA[Account_key],tbl_COA[Class],"Not Found")</f>
        <v>Assets</v>
      </c>
      <c r="H8564" t="str">
        <f>_xlfn.XLOOKUP(tbl_GL[[#This Row],[Account_key]],tbl_COA[Account_key],tbl_COA[SubClass],"Not Found")</f>
        <v>Assets</v>
      </c>
      <c r="I8564" t="str">
        <f>_xlfn.XLOOKUP(tbl_GL[[#This Row],[Account_key]],tbl_COA[Account_key],tbl_COA[SubClass2],"Not Found")</f>
        <v>Current Assets</v>
      </c>
      <c r="J8564" t="str">
        <f>_xlfn.XLOOKUP(tbl_GL[[#This Row],[Account_key]],tbl_COA[Account_key],tbl_COA[SubAccount],,0)</f>
        <v>Cash at Bank</v>
      </c>
      <c r="K8564">
        <f>YEAR(tbl_GL[[#This Row],[Date]])</f>
        <v>2018</v>
      </c>
    </row>
    <row r="8565" spans="1:11" hidden="1" x14ac:dyDescent="0.35">
      <c r="A8565">
        <v>386.2</v>
      </c>
      <c r="B8565" s="24">
        <v>43324</v>
      </c>
      <c r="C8565">
        <v>4</v>
      </c>
      <c r="D8565" s="13">
        <v>120</v>
      </c>
      <c r="E8565" s="13" t="s">
        <v>98</v>
      </c>
      <c r="F8565" s="17">
        <v>-966</v>
      </c>
      <c r="G8565" t="str">
        <f>_xlfn.XLOOKUP(tbl_GL[[#This Row],[Account_key]],tbl_COA[Account_key],tbl_COA[Class],"Not Found")</f>
        <v>Liabilities and Owners Equity</v>
      </c>
      <c r="H8565" t="str">
        <f>_xlfn.XLOOKUP(tbl_GL[[#This Row],[Account_key]],tbl_COA[Account_key],tbl_COA[SubClass],"Not Found")</f>
        <v>Liabilities</v>
      </c>
      <c r="I8565" t="str">
        <f>_xlfn.XLOOKUP(tbl_GL[[#This Row],[Account_key]],tbl_COA[Account_key],tbl_COA[SubClass2],"Not Found")</f>
        <v>Current Liabilities</v>
      </c>
      <c r="J8565" t="str">
        <f>_xlfn.XLOOKUP(tbl_GL[[#This Row],[Account_key]],tbl_COA[Account_key],tbl_COA[SubAccount],,0)</f>
        <v>Accrued Expenses</v>
      </c>
      <c r="K8565">
        <f>YEAR(tbl_GL[[#This Row],[Date]])</f>
        <v>2018</v>
      </c>
    </row>
    <row r="8566" spans="1:11" hidden="1" x14ac:dyDescent="0.35">
      <c r="A8566">
        <v>387.1</v>
      </c>
      <c r="B8566" s="24">
        <v>43325</v>
      </c>
      <c r="C8566">
        <v>4</v>
      </c>
      <c r="D8566" s="13">
        <v>260</v>
      </c>
      <c r="E8566" s="13" t="s">
        <v>97</v>
      </c>
      <c r="F8566" s="17">
        <v>-1487</v>
      </c>
      <c r="G8566" t="str">
        <f>_xlfn.XLOOKUP(tbl_GL[[#This Row],[Account_key]],tbl_COA[Account_key],tbl_COA[Class],"Not Found")</f>
        <v>Operating account</v>
      </c>
      <c r="H8566" t="str">
        <f>_xlfn.XLOOKUP(tbl_GL[[#This Row],[Account_key]],tbl_COA[Account_key],tbl_COA[SubClass],"Not Found")</f>
        <v>Operating Expenses</v>
      </c>
      <c r="I8566" t="str">
        <f>_xlfn.XLOOKUP(tbl_GL[[#This Row],[Account_key]],tbl_COA[Account_key],tbl_COA[SubClass2],"Not Found")</f>
        <v>Marketing</v>
      </c>
      <c r="J8566" t="str">
        <f>_xlfn.XLOOKUP(tbl_GL[[#This Row],[Account_key]],tbl_COA[Account_key],tbl_COA[SubAccount],,0)</f>
        <v>Commissions</v>
      </c>
      <c r="K8566">
        <f>YEAR(tbl_GL[[#This Row],[Date]])</f>
        <v>2018</v>
      </c>
    </row>
    <row r="8567" spans="1:11" hidden="1" x14ac:dyDescent="0.35">
      <c r="A8567">
        <v>387.2</v>
      </c>
      <c r="B8567" s="24">
        <v>43325</v>
      </c>
      <c r="C8567">
        <v>4</v>
      </c>
      <c r="D8567" s="13">
        <v>120</v>
      </c>
      <c r="E8567" s="13" t="s">
        <v>97</v>
      </c>
      <c r="F8567" s="17">
        <v>1487</v>
      </c>
      <c r="G8567" t="str">
        <f>_xlfn.XLOOKUP(tbl_GL[[#This Row],[Account_key]],tbl_COA[Account_key],tbl_COA[Class],"Not Found")</f>
        <v>Liabilities and Owners Equity</v>
      </c>
      <c r="H8567" t="str">
        <f>_xlfn.XLOOKUP(tbl_GL[[#This Row],[Account_key]],tbl_COA[Account_key],tbl_COA[SubClass],"Not Found")</f>
        <v>Liabilities</v>
      </c>
      <c r="I8567" t="str">
        <f>_xlfn.XLOOKUP(tbl_GL[[#This Row],[Account_key]],tbl_COA[Account_key],tbl_COA[SubClass2],"Not Found")</f>
        <v>Current Liabilities</v>
      </c>
      <c r="J8567" t="str">
        <f>_xlfn.XLOOKUP(tbl_GL[[#This Row],[Account_key]],tbl_COA[Account_key],tbl_COA[SubAccount],,0)</f>
        <v>Accrued Expenses</v>
      </c>
      <c r="K8567">
        <f>YEAR(tbl_GL[[#This Row],[Date]])</f>
        <v>2018</v>
      </c>
    </row>
    <row r="8568" spans="1:11" hidden="1" x14ac:dyDescent="0.35">
      <c r="A8568">
        <v>388.1</v>
      </c>
      <c r="B8568" s="24">
        <v>43326</v>
      </c>
      <c r="C8568">
        <v>4</v>
      </c>
      <c r="D8568" s="13">
        <v>30</v>
      </c>
      <c r="E8568" s="13" t="s">
        <v>80</v>
      </c>
      <c r="F8568" s="17">
        <v>-9391</v>
      </c>
      <c r="G8568" t="str">
        <f>_xlfn.XLOOKUP(tbl_GL[[#This Row],[Account_key]],tbl_COA[Account_key],tbl_COA[Class],"Not Found")</f>
        <v>Assets</v>
      </c>
      <c r="H8568" t="str">
        <f>_xlfn.XLOOKUP(tbl_GL[[#This Row],[Account_key]],tbl_COA[Account_key],tbl_COA[SubClass],"Not Found")</f>
        <v>Assets</v>
      </c>
      <c r="I8568" t="str">
        <f>_xlfn.XLOOKUP(tbl_GL[[#This Row],[Account_key]],tbl_COA[Account_key],tbl_COA[SubClass2],"Not Found")</f>
        <v>Current Assets</v>
      </c>
      <c r="J8568" t="str">
        <f>_xlfn.XLOOKUP(tbl_GL[[#This Row],[Account_key]],tbl_COA[Account_key],tbl_COA[SubAccount],,0)</f>
        <v>Trade Receivables</v>
      </c>
      <c r="K8568">
        <f>YEAR(tbl_GL[[#This Row],[Date]])</f>
        <v>2018</v>
      </c>
    </row>
    <row r="8569" spans="1:11" hidden="1" x14ac:dyDescent="0.35">
      <c r="A8569">
        <v>388.2</v>
      </c>
      <c r="B8569" s="24">
        <v>43326</v>
      </c>
      <c r="C8569">
        <v>4</v>
      </c>
      <c r="D8569" s="13">
        <v>10</v>
      </c>
      <c r="E8569" s="13" t="s">
        <v>80</v>
      </c>
      <c r="F8569" s="17">
        <v>9391</v>
      </c>
      <c r="G8569" t="str">
        <f>_xlfn.XLOOKUP(tbl_GL[[#This Row],[Account_key]],tbl_COA[Account_key],tbl_COA[Class],"Not Found")</f>
        <v>Assets</v>
      </c>
      <c r="H8569" t="str">
        <f>_xlfn.XLOOKUP(tbl_GL[[#This Row],[Account_key]],tbl_COA[Account_key],tbl_COA[SubClass],"Not Found")</f>
        <v>Assets</v>
      </c>
      <c r="I8569" t="str">
        <f>_xlfn.XLOOKUP(tbl_GL[[#This Row],[Account_key]],tbl_COA[Account_key],tbl_COA[SubClass2],"Not Found")</f>
        <v>Current Assets</v>
      </c>
      <c r="J8569" t="str">
        <f>_xlfn.XLOOKUP(tbl_GL[[#This Row],[Account_key]],tbl_COA[Account_key],tbl_COA[SubAccount],,0)</f>
        <v>Cash at Bank</v>
      </c>
      <c r="K8569">
        <f>YEAR(tbl_GL[[#This Row],[Date]])</f>
        <v>2018</v>
      </c>
    </row>
    <row r="8570" spans="1:11" hidden="1" x14ac:dyDescent="0.35">
      <c r="A8570">
        <v>389.1</v>
      </c>
      <c r="B8570" s="24">
        <v>43327</v>
      </c>
      <c r="C8570">
        <v>4</v>
      </c>
      <c r="D8570" s="13">
        <v>10</v>
      </c>
      <c r="E8570" s="13" t="s">
        <v>112</v>
      </c>
      <c r="F8570" s="17">
        <v>-180</v>
      </c>
      <c r="G8570" t="str">
        <f>_xlfn.XLOOKUP(tbl_GL[[#This Row],[Account_key]],tbl_COA[Account_key],tbl_COA[Class],"Not Found")</f>
        <v>Assets</v>
      </c>
      <c r="H8570" t="str">
        <f>_xlfn.XLOOKUP(tbl_GL[[#This Row],[Account_key]],tbl_COA[Account_key],tbl_COA[SubClass],"Not Found")</f>
        <v>Assets</v>
      </c>
      <c r="I8570" t="str">
        <f>_xlfn.XLOOKUP(tbl_GL[[#This Row],[Account_key]],tbl_COA[Account_key],tbl_COA[SubClass2],"Not Found")</f>
        <v>Current Assets</v>
      </c>
      <c r="J8570" t="str">
        <f>_xlfn.XLOOKUP(tbl_GL[[#This Row],[Account_key]],tbl_COA[Account_key],tbl_COA[SubAccount],,0)</f>
        <v>Cash at Bank</v>
      </c>
      <c r="K8570">
        <f>YEAR(tbl_GL[[#This Row],[Date]])</f>
        <v>2018</v>
      </c>
    </row>
    <row r="8571" spans="1:11" hidden="1" x14ac:dyDescent="0.35">
      <c r="A8571">
        <v>389.2</v>
      </c>
      <c r="B8571" s="24">
        <v>43327</v>
      </c>
      <c r="C8571">
        <v>4</v>
      </c>
      <c r="D8571" s="13">
        <v>121</v>
      </c>
      <c r="E8571" s="13" t="s">
        <v>112</v>
      </c>
      <c r="F8571" s="17">
        <v>-180</v>
      </c>
      <c r="G8571" t="str">
        <f>_xlfn.XLOOKUP(tbl_GL[[#This Row],[Account_key]],tbl_COA[Account_key],tbl_COA[Class],"Not Found")</f>
        <v>Liabilities and Owners Equity</v>
      </c>
      <c r="H8571" t="str">
        <f>_xlfn.XLOOKUP(tbl_GL[[#This Row],[Account_key]],tbl_COA[Account_key],tbl_COA[SubClass],"Not Found")</f>
        <v>Liabilities</v>
      </c>
      <c r="I8571" t="str">
        <f>_xlfn.XLOOKUP(tbl_GL[[#This Row],[Account_key]],tbl_COA[Account_key],tbl_COA[SubClass2],"Not Found")</f>
        <v>Current Liabilities</v>
      </c>
      <c r="J8571" t="str">
        <f>_xlfn.XLOOKUP(tbl_GL[[#This Row],[Account_key]],tbl_COA[Account_key],tbl_COA[SubAccount],,0)</f>
        <v>Interest Payable</v>
      </c>
      <c r="K8571">
        <f>YEAR(tbl_GL[[#This Row],[Date]])</f>
        <v>2018</v>
      </c>
    </row>
    <row r="8572" spans="1:11" hidden="1" x14ac:dyDescent="0.35">
      <c r="A8572">
        <v>390.1</v>
      </c>
      <c r="B8572" s="24">
        <v>43329</v>
      </c>
      <c r="C8572">
        <v>4</v>
      </c>
      <c r="D8572" s="13">
        <v>350</v>
      </c>
      <c r="E8572" s="13" t="s">
        <v>99</v>
      </c>
      <c r="F8572" s="17">
        <v>-72</v>
      </c>
      <c r="G8572" t="str">
        <f>_xlfn.XLOOKUP(tbl_GL[[#This Row],[Account_key]],tbl_COA[Account_key],tbl_COA[Class],"Not Found")</f>
        <v>Operating account</v>
      </c>
      <c r="H8572" t="str">
        <f>_xlfn.XLOOKUP(tbl_GL[[#This Row],[Account_key]],tbl_COA[Account_key],tbl_COA[SubClass],"Not Found")</f>
        <v>Operating Expenses</v>
      </c>
      <c r="I8572" t="str">
        <f>_xlfn.XLOOKUP(tbl_GL[[#This Row],[Account_key]],tbl_COA[Account_key],tbl_COA[SubClass2],"Not Found")</f>
        <v>Administration</v>
      </c>
      <c r="J8572" t="str">
        <f>_xlfn.XLOOKUP(tbl_GL[[#This Row],[Account_key]],tbl_COA[Account_key],tbl_COA[SubAccount],,0)</f>
        <v>Other Expenses</v>
      </c>
      <c r="K8572">
        <f>YEAR(tbl_GL[[#This Row],[Date]])</f>
        <v>2018</v>
      </c>
    </row>
    <row r="8573" spans="1:11" hidden="1" x14ac:dyDescent="0.35">
      <c r="A8573">
        <v>390.2</v>
      </c>
      <c r="B8573" s="24">
        <v>43329</v>
      </c>
      <c r="C8573">
        <v>4</v>
      </c>
      <c r="D8573" s="13">
        <v>20</v>
      </c>
      <c r="E8573" s="13" t="s">
        <v>99</v>
      </c>
      <c r="F8573" s="17">
        <v>-72</v>
      </c>
      <c r="G8573" t="str">
        <f>_xlfn.XLOOKUP(tbl_GL[[#This Row],[Account_key]],tbl_COA[Account_key],tbl_COA[Class],"Not Found")</f>
        <v>Assets</v>
      </c>
      <c r="H8573" t="str">
        <f>_xlfn.XLOOKUP(tbl_GL[[#This Row],[Account_key]],tbl_COA[Account_key],tbl_COA[SubClass],"Not Found")</f>
        <v>Assets</v>
      </c>
      <c r="I8573" t="str">
        <f>_xlfn.XLOOKUP(tbl_GL[[#This Row],[Account_key]],tbl_COA[Account_key],tbl_COA[SubClass2],"Not Found")</f>
        <v>Current Assets</v>
      </c>
      <c r="J8573" t="str">
        <f>_xlfn.XLOOKUP(tbl_GL[[#This Row],[Account_key]],tbl_COA[Account_key],tbl_COA[SubAccount],,0)</f>
        <v>Cash in hand</v>
      </c>
      <c r="K8573">
        <f>YEAR(tbl_GL[[#This Row],[Date]])</f>
        <v>2018</v>
      </c>
    </row>
    <row r="8574" spans="1:11" hidden="1" x14ac:dyDescent="0.35">
      <c r="A8574">
        <v>391.1</v>
      </c>
      <c r="B8574" s="24">
        <v>43329</v>
      </c>
      <c r="C8574">
        <v>4</v>
      </c>
      <c r="D8574" s="13">
        <v>260</v>
      </c>
      <c r="E8574" s="13" t="s">
        <v>97</v>
      </c>
      <c r="F8574" s="17">
        <v>-1311</v>
      </c>
      <c r="G8574" t="str">
        <f>_xlfn.XLOOKUP(tbl_GL[[#This Row],[Account_key]],tbl_COA[Account_key],tbl_COA[Class],"Not Found")</f>
        <v>Operating account</v>
      </c>
      <c r="H8574" t="str">
        <f>_xlfn.XLOOKUP(tbl_GL[[#This Row],[Account_key]],tbl_COA[Account_key],tbl_COA[SubClass],"Not Found")</f>
        <v>Operating Expenses</v>
      </c>
      <c r="I8574" t="str">
        <f>_xlfn.XLOOKUP(tbl_GL[[#This Row],[Account_key]],tbl_COA[Account_key],tbl_COA[SubClass2],"Not Found")</f>
        <v>Marketing</v>
      </c>
      <c r="J8574" t="str">
        <f>_xlfn.XLOOKUP(tbl_GL[[#This Row],[Account_key]],tbl_COA[Account_key],tbl_COA[SubAccount],,0)</f>
        <v>Commissions</v>
      </c>
      <c r="K8574">
        <f>YEAR(tbl_GL[[#This Row],[Date]])</f>
        <v>2018</v>
      </c>
    </row>
    <row r="8575" spans="1:11" hidden="1" x14ac:dyDescent="0.35">
      <c r="A8575">
        <v>391.2</v>
      </c>
      <c r="B8575" s="24">
        <v>43329</v>
      </c>
      <c r="C8575">
        <v>4</v>
      </c>
      <c r="D8575" s="13">
        <v>120</v>
      </c>
      <c r="E8575" s="13" t="s">
        <v>97</v>
      </c>
      <c r="F8575" s="17">
        <v>1311</v>
      </c>
      <c r="G8575" t="str">
        <f>_xlfn.XLOOKUP(tbl_GL[[#This Row],[Account_key]],tbl_COA[Account_key],tbl_COA[Class],"Not Found")</f>
        <v>Liabilities and Owners Equity</v>
      </c>
      <c r="H8575" t="str">
        <f>_xlfn.XLOOKUP(tbl_GL[[#This Row],[Account_key]],tbl_COA[Account_key],tbl_COA[SubClass],"Not Found")</f>
        <v>Liabilities</v>
      </c>
      <c r="I8575" t="str">
        <f>_xlfn.XLOOKUP(tbl_GL[[#This Row],[Account_key]],tbl_COA[Account_key],tbl_COA[SubClass2],"Not Found")</f>
        <v>Current Liabilities</v>
      </c>
      <c r="J8575" t="str">
        <f>_xlfn.XLOOKUP(tbl_GL[[#This Row],[Account_key]],tbl_COA[Account_key],tbl_COA[SubAccount],,0)</f>
        <v>Accrued Expenses</v>
      </c>
      <c r="K8575">
        <f>YEAR(tbl_GL[[#This Row],[Date]])</f>
        <v>2018</v>
      </c>
    </row>
    <row r="8576" spans="1:11" hidden="1" x14ac:dyDescent="0.35">
      <c r="A8576">
        <v>392.1</v>
      </c>
      <c r="B8576" s="24">
        <v>43330</v>
      </c>
      <c r="C8576">
        <v>4</v>
      </c>
      <c r="D8576" s="13">
        <v>230</v>
      </c>
      <c r="E8576" s="13" t="s">
        <v>4</v>
      </c>
      <c r="F8576" s="17">
        <v>-307</v>
      </c>
      <c r="G8576" t="str">
        <f>_xlfn.XLOOKUP(tbl_GL[[#This Row],[Account_key]],tbl_COA[Account_key],tbl_COA[Class],"Not Found")</f>
        <v>Trading account</v>
      </c>
      <c r="H8576" t="str">
        <f>_xlfn.XLOOKUP(tbl_GL[[#This Row],[Account_key]],tbl_COA[Account_key],tbl_COA[SubClass],"Not Found")</f>
        <v>Cost of Sales</v>
      </c>
      <c r="I8576" t="str">
        <f>_xlfn.XLOOKUP(tbl_GL[[#This Row],[Account_key]],tbl_COA[Account_key],tbl_COA[SubClass2],"Not Found")</f>
        <v>Cost of Sales</v>
      </c>
      <c r="J8576" t="str">
        <f>_xlfn.XLOOKUP(tbl_GL[[#This Row],[Account_key]],tbl_COA[Account_key],tbl_COA[SubAccount],,0)</f>
        <v>Cost of Sales</v>
      </c>
      <c r="K8576">
        <f>YEAR(tbl_GL[[#This Row],[Date]])</f>
        <v>2018</v>
      </c>
    </row>
    <row r="8577" spans="1:11" hidden="1" x14ac:dyDescent="0.35">
      <c r="A8577">
        <v>392.2</v>
      </c>
      <c r="B8577" s="24">
        <v>43330</v>
      </c>
      <c r="C8577">
        <v>4</v>
      </c>
      <c r="D8577" s="13">
        <v>60</v>
      </c>
      <c r="E8577" s="13" t="s">
        <v>4</v>
      </c>
      <c r="F8577" s="17">
        <v>-307</v>
      </c>
      <c r="G8577" t="str">
        <f>_xlfn.XLOOKUP(tbl_GL[[#This Row],[Account_key]],tbl_COA[Account_key],tbl_COA[Class],"Not Found")</f>
        <v>Assets</v>
      </c>
      <c r="H8577" t="str">
        <f>_xlfn.XLOOKUP(tbl_GL[[#This Row],[Account_key]],tbl_COA[Account_key],tbl_COA[SubClass],"Not Found")</f>
        <v>Assets</v>
      </c>
      <c r="I8577" t="str">
        <f>_xlfn.XLOOKUP(tbl_GL[[#This Row],[Account_key]],tbl_COA[Account_key],tbl_COA[SubClass2],"Not Found")</f>
        <v>Current Assets</v>
      </c>
      <c r="J8577" t="str">
        <f>_xlfn.XLOOKUP(tbl_GL[[#This Row],[Account_key]],tbl_COA[Account_key],tbl_COA[SubAccount],,0)</f>
        <v>Inventory</v>
      </c>
      <c r="K8577">
        <f>YEAR(tbl_GL[[#This Row],[Date]])</f>
        <v>2018</v>
      </c>
    </row>
    <row r="8578" spans="1:11" hidden="1" x14ac:dyDescent="0.35">
      <c r="A8578">
        <v>393.1</v>
      </c>
      <c r="B8578" s="24">
        <v>43330</v>
      </c>
      <c r="C8578">
        <v>4</v>
      </c>
      <c r="D8578" s="13">
        <v>210</v>
      </c>
      <c r="E8578" s="13" t="s">
        <v>8</v>
      </c>
      <c r="F8578" s="17">
        <v>808</v>
      </c>
      <c r="G8578" t="str">
        <f>_xlfn.XLOOKUP(tbl_GL[[#This Row],[Account_key]],tbl_COA[Account_key],tbl_COA[Class],"Not Found")</f>
        <v>Trading account</v>
      </c>
      <c r="H8578" t="str">
        <f>_xlfn.XLOOKUP(tbl_GL[[#This Row],[Account_key]],tbl_COA[Account_key],tbl_COA[SubClass],"Not Found")</f>
        <v>Sales</v>
      </c>
      <c r="I8578" t="str">
        <f>_xlfn.XLOOKUP(tbl_GL[[#This Row],[Account_key]],tbl_COA[Account_key],tbl_COA[SubClass2],"Not Found")</f>
        <v>Sales</v>
      </c>
      <c r="J8578" t="str">
        <f>_xlfn.XLOOKUP(tbl_GL[[#This Row],[Account_key]],tbl_COA[Account_key],tbl_COA[SubAccount],,0)</f>
        <v>Sales</v>
      </c>
      <c r="K8578">
        <f>YEAR(tbl_GL[[#This Row],[Date]])</f>
        <v>2018</v>
      </c>
    </row>
    <row r="8579" spans="1:11" hidden="1" x14ac:dyDescent="0.35">
      <c r="A8579">
        <v>393.2</v>
      </c>
      <c r="B8579" s="24">
        <v>43330</v>
      </c>
      <c r="C8579">
        <v>4</v>
      </c>
      <c r="D8579" s="13">
        <v>30</v>
      </c>
      <c r="E8579" s="13" t="s">
        <v>8</v>
      </c>
      <c r="F8579" s="17">
        <v>808</v>
      </c>
      <c r="G8579" t="str">
        <f>_xlfn.XLOOKUP(tbl_GL[[#This Row],[Account_key]],tbl_COA[Account_key],tbl_COA[Class],"Not Found")</f>
        <v>Assets</v>
      </c>
      <c r="H8579" t="str">
        <f>_xlfn.XLOOKUP(tbl_GL[[#This Row],[Account_key]],tbl_COA[Account_key],tbl_COA[SubClass],"Not Found")</f>
        <v>Assets</v>
      </c>
      <c r="I8579" t="str">
        <f>_xlfn.XLOOKUP(tbl_GL[[#This Row],[Account_key]],tbl_COA[Account_key],tbl_COA[SubClass2],"Not Found")</f>
        <v>Current Assets</v>
      </c>
      <c r="J8579" t="str">
        <f>_xlfn.XLOOKUP(tbl_GL[[#This Row],[Account_key]],tbl_COA[Account_key],tbl_COA[SubAccount],,0)</f>
        <v>Trade Receivables</v>
      </c>
      <c r="K8579">
        <f>YEAR(tbl_GL[[#This Row],[Date]])</f>
        <v>2018</v>
      </c>
    </row>
    <row r="8580" spans="1:11" hidden="1" x14ac:dyDescent="0.35">
      <c r="A8580">
        <v>394.1</v>
      </c>
      <c r="B8580" s="24">
        <v>43331</v>
      </c>
      <c r="C8580">
        <v>4</v>
      </c>
      <c r="D8580" s="13">
        <v>230</v>
      </c>
      <c r="E8580" s="13" t="s">
        <v>4</v>
      </c>
      <c r="F8580" s="17">
        <v>-992</v>
      </c>
      <c r="G8580" t="str">
        <f>_xlfn.XLOOKUP(tbl_GL[[#This Row],[Account_key]],tbl_COA[Account_key],tbl_COA[Class],"Not Found")</f>
        <v>Trading account</v>
      </c>
      <c r="H8580" t="str">
        <f>_xlfn.XLOOKUP(tbl_GL[[#This Row],[Account_key]],tbl_COA[Account_key],tbl_COA[SubClass],"Not Found")</f>
        <v>Cost of Sales</v>
      </c>
      <c r="I8580" t="str">
        <f>_xlfn.XLOOKUP(tbl_GL[[#This Row],[Account_key]],tbl_COA[Account_key],tbl_COA[SubClass2],"Not Found")</f>
        <v>Cost of Sales</v>
      </c>
      <c r="J8580" t="str">
        <f>_xlfn.XLOOKUP(tbl_GL[[#This Row],[Account_key]],tbl_COA[Account_key],tbl_COA[SubAccount],,0)</f>
        <v>Cost of Sales</v>
      </c>
      <c r="K8580">
        <f>YEAR(tbl_GL[[#This Row],[Date]])</f>
        <v>2018</v>
      </c>
    </row>
    <row r="8581" spans="1:11" hidden="1" x14ac:dyDescent="0.35">
      <c r="A8581">
        <v>394.2</v>
      </c>
      <c r="B8581" s="24">
        <v>43331</v>
      </c>
      <c r="C8581">
        <v>4</v>
      </c>
      <c r="D8581" s="13">
        <v>60</v>
      </c>
      <c r="E8581" s="13" t="s">
        <v>4</v>
      </c>
      <c r="F8581" s="17">
        <v>-992</v>
      </c>
      <c r="G8581" t="str">
        <f>_xlfn.XLOOKUP(tbl_GL[[#This Row],[Account_key]],tbl_COA[Account_key],tbl_COA[Class],"Not Found")</f>
        <v>Assets</v>
      </c>
      <c r="H8581" t="str">
        <f>_xlfn.XLOOKUP(tbl_GL[[#This Row],[Account_key]],tbl_COA[Account_key],tbl_COA[SubClass],"Not Found")</f>
        <v>Assets</v>
      </c>
      <c r="I8581" t="str">
        <f>_xlfn.XLOOKUP(tbl_GL[[#This Row],[Account_key]],tbl_COA[Account_key],tbl_COA[SubClass2],"Not Found")</f>
        <v>Current Assets</v>
      </c>
      <c r="J8581" t="str">
        <f>_xlfn.XLOOKUP(tbl_GL[[#This Row],[Account_key]],tbl_COA[Account_key],tbl_COA[SubAccount],,0)</f>
        <v>Inventory</v>
      </c>
      <c r="K8581">
        <f>YEAR(tbl_GL[[#This Row],[Date]])</f>
        <v>2018</v>
      </c>
    </row>
    <row r="8582" spans="1:11" hidden="1" x14ac:dyDescent="0.35">
      <c r="A8582">
        <v>395.1</v>
      </c>
      <c r="B8582" s="24">
        <v>43331</v>
      </c>
      <c r="C8582">
        <v>4</v>
      </c>
      <c r="D8582" s="13">
        <v>210</v>
      </c>
      <c r="E8582" s="13" t="s">
        <v>7</v>
      </c>
      <c r="F8582" s="17">
        <v>2436</v>
      </c>
      <c r="G8582" t="str">
        <f>_xlfn.XLOOKUP(tbl_GL[[#This Row],[Account_key]],tbl_COA[Account_key],tbl_COA[Class],"Not Found")</f>
        <v>Trading account</v>
      </c>
      <c r="H8582" t="str">
        <f>_xlfn.XLOOKUP(tbl_GL[[#This Row],[Account_key]],tbl_COA[Account_key],tbl_COA[SubClass],"Not Found")</f>
        <v>Sales</v>
      </c>
      <c r="I8582" t="str">
        <f>_xlfn.XLOOKUP(tbl_GL[[#This Row],[Account_key]],tbl_COA[Account_key],tbl_COA[SubClass2],"Not Found")</f>
        <v>Sales</v>
      </c>
      <c r="J8582" t="str">
        <f>_xlfn.XLOOKUP(tbl_GL[[#This Row],[Account_key]],tbl_COA[Account_key],tbl_COA[SubAccount],,0)</f>
        <v>Sales</v>
      </c>
      <c r="K8582">
        <f>YEAR(tbl_GL[[#This Row],[Date]])</f>
        <v>2018</v>
      </c>
    </row>
    <row r="8583" spans="1:11" hidden="1" x14ac:dyDescent="0.35">
      <c r="A8583">
        <v>395.2</v>
      </c>
      <c r="B8583" s="24">
        <v>43331</v>
      </c>
      <c r="C8583">
        <v>4</v>
      </c>
      <c r="D8583" s="13">
        <v>10</v>
      </c>
      <c r="E8583" s="13" t="s">
        <v>7</v>
      </c>
      <c r="F8583" s="17">
        <v>2436</v>
      </c>
      <c r="G8583" t="str">
        <f>_xlfn.XLOOKUP(tbl_GL[[#This Row],[Account_key]],tbl_COA[Account_key],tbl_COA[Class],"Not Found")</f>
        <v>Assets</v>
      </c>
      <c r="H8583" t="str">
        <f>_xlfn.XLOOKUP(tbl_GL[[#This Row],[Account_key]],tbl_COA[Account_key],tbl_COA[SubClass],"Not Found")</f>
        <v>Assets</v>
      </c>
      <c r="I8583" t="str">
        <f>_xlfn.XLOOKUP(tbl_GL[[#This Row],[Account_key]],tbl_COA[Account_key],tbl_COA[SubClass2],"Not Found")</f>
        <v>Current Assets</v>
      </c>
      <c r="J8583" t="str">
        <f>_xlfn.XLOOKUP(tbl_GL[[#This Row],[Account_key]],tbl_COA[Account_key],tbl_COA[SubAccount],,0)</f>
        <v>Cash at Bank</v>
      </c>
      <c r="K8583">
        <f>YEAR(tbl_GL[[#This Row],[Date]])</f>
        <v>2018</v>
      </c>
    </row>
    <row r="8584" spans="1:11" hidden="1" x14ac:dyDescent="0.35">
      <c r="A8584">
        <v>396.1</v>
      </c>
      <c r="B8584" s="24">
        <v>43331</v>
      </c>
      <c r="C8584">
        <v>4</v>
      </c>
      <c r="D8584" s="13">
        <v>230</v>
      </c>
      <c r="E8584" s="13" t="s">
        <v>4</v>
      </c>
      <c r="F8584" s="17">
        <v>-3696</v>
      </c>
      <c r="G8584" t="str">
        <f>_xlfn.XLOOKUP(tbl_GL[[#This Row],[Account_key]],tbl_COA[Account_key],tbl_COA[Class],"Not Found")</f>
        <v>Trading account</v>
      </c>
      <c r="H8584" t="str">
        <f>_xlfn.XLOOKUP(tbl_GL[[#This Row],[Account_key]],tbl_COA[Account_key],tbl_COA[SubClass],"Not Found")</f>
        <v>Cost of Sales</v>
      </c>
      <c r="I8584" t="str">
        <f>_xlfn.XLOOKUP(tbl_GL[[#This Row],[Account_key]],tbl_COA[Account_key],tbl_COA[SubClass2],"Not Found")</f>
        <v>Cost of Sales</v>
      </c>
      <c r="J8584" t="str">
        <f>_xlfn.XLOOKUP(tbl_GL[[#This Row],[Account_key]],tbl_COA[Account_key],tbl_COA[SubAccount],,0)</f>
        <v>Cost of Sales</v>
      </c>
      <c r="K8584">
        <f>YEAR(tbl_GL[[#This Row],[Date]])</f>
        <v>2018</v>
      </c>
    </row>
    <row r="8585" spans="1:11" hidden="1" x14ac:dyDescent="0.35">
      <c r="A8585">
        <v>396.2</v>
      </c>
      <c r="B8585" s="24">
        <v>43331</v>
      </c>
      <c r="C8585">
        <v>4</v>
      </c>
      <c r="D8585" s="13">
        <v>60</v>
      </c>
      <c r="E8585" s="13" t="s">
        <v>4</v>
      </c>
      <c r="F8585" s="17">
        <v>-3696</v>
      </c>
      <c r="G8585" t="str">
        <f>_xlfn.XLOOKUP(tbl_GL[[#This Row],[Account_key]],tbl_COA[Account_key],tbl_COA[Class],"Not Found")</f>
        <v>Assets</v>
      </c>
      <c r="H8585" t="str">
        <f>_xlfn.XLOOKUP(tbl_GL[[#This Row],[Account_key]],tbl_COA[Account_key],tbl_COA[SubClass],"Not Found")</f>
        <v>Assets</v>
      </c>
      <c r="I8585" t="str">
        <f>_xlfn.XLOOKUP(tbl_GL[[#This Row],[Account_key]],tbl_COA[Account_key],tbl_COA[SubClass2],"Not Found")</f>
        <v>Current Assets</v>
      </c>
      <c r="J8585" t="str">
        <f>_xlfn.XLOOKUP(tbl_GL[[#This Row],[Account_key]],tbl_COA[Account_key],tbl_COA[SubAccount],,0)</f>
        <v>Inventory</v>
      </c>
      <c r="K8585">
        <f>YEAR(tbl_GL[[#This Row],[Date]])</f>
        <v>2018</v>
      </c>
    </row>
    <row r="8586" spans="1:11" hidden="1" x14ac:dyDescent="0.35">
      <c r="A8586">
        <v>397.1</v>
      </c>
      <c r="B8586" s="24">
        <v>43331</v>
      </c>
      <c r="C8586">
        <v>4</v>
      </c>
      <c r="D8586" s="13">
        <v>210</v>
      </c>
      <c r="E8586" s="13" t="s">
        <v>8</v>
      </c>
      <c r="F8586" s="17">
        <v>9725</v>
      </c>
      <c r="G8586" t="str">
        <f>_xlfn.XLOOKUP(tbl_GL[[#This Row],[Account_key]],tbl_COA[Account_key],tbl_COA[Class],"Not Found")</f>
        <v>Trading account</v>
      </c>
      <c r="H8586" t="str">
        <f>_xlfn.XLOOKUP(tbl_GL[[#This Row],[Account_key]],tbl_COA[Account_key],tbl_COA[SubClass],"Not Found")</f>
        <v>Sales</v>
      </c>
      <c r="I8586" t="str">
        <f>_xlfn.XLOOKUP(tbl_GL[[#This Row],[Account_key]],tbl_COA[Account_key],tbl_COA[SubClass2],"Not Found")</f>
        <v>Sales</v>
      </c>
      <c r="J8586" t="str">
        <f>_xlfn.XLOOKUP(tbl_GL[[#This Row],[Account_key]],tbl_COA[Account_key],tbl_COA[SubAccount],,0)</f>
        <v>Sales</v>
      </c>
      <c r="K8586">
        <f>YEAR(tbl_GL[[#This Row],[Date]])</f>
        <v>2018</v>
      </c>
    </row>
    <row r="8587" spans="1:11" hidden="1" x14ac:dyDescent="0.35">
      <c r="A8587">
        <v>397.2</v>
      </c>
      <c r="B8587" s="24">
        <v>43331</v>
      </c>
      <c r="C8587">
        <v>4</v>
      </c>
      <c r="D8587" s="13">
        <v>30</v>
      </c>
      <c r="E8587" s="13" t="s">
        <v>8</v>
      </c>
      <c r="F8587" s="17">
        <v>9725</v>
      </c>
      <c r="G8587" t="str">
        <f>_xlfn.XLOOKUP(tbl_GL[[#This Row],[Account_key]],tbl_COA[Account_key],tbl_COA[Class],"Not Found")</f>
        <v>Assets</v>
      </c>
      <c r="H8587" t="str">
        <f>_xlfn.XLOOKUP(tbl_GL[[#This Row],[Account_key]],tbl_COA[Account_key],tbl_COA[SubClass],"Not Found")</f>
        <v>Assets</v>
      </c>
      <c r="I8587" t="str">
        <f>_xlfn.XLOOKUP(tbl_GL[[#This Row],[Account_key]],tbl_COA[Account_key],tbl_COA[SubClass2],"Not Found")</f>
        <v>Current Assets</v>
      </c>
      <c r="J8587" t="str">
        <f>_xlfn.XLOOKUP(tbl_GL[[#This Row],[Account_key]],tbl_COA[Account_key],tbl_COA[SubAccount],,0)</f>
        <v>Trade Receivables</v>
      </c>
      <c r="K8587">
        <f>YEAR(tbl_GL[[#This Row],[Date]])</f>
        <v>2018</v>
      </c>
    </row>
    <row r="8588" spans="1:11" hidden="1" x14ac:dyDescent="0.35">
      <c r="A8588">
        <v>398.1</v>
      </c>
      <c r="B8588" s="24">
        <v>43331</v>
      </c>
      <c r="C8588">
        <v>4</v>
      </c>
      <c r="D8588" s="13">
        <v>30</v>
      </c>
      <c r="E8588" s="13" t="s">
        <v>80</v>
      </c>
      <c r="F8588" s="17">
        <v>-9266</v>
      </c>
      <c r="G8588" t="str">
        <f>_xlfn.XLOOKUP(tbl_GL[[#This Row],[Account_key]],tbl_COA[Account_key],tbl_COA[Class],"Not Found")</f>
        <v>Assets</v>
      </c>
      <c r="H8588" t="str">
        <f>_xlfn.XLOOKUP(tbl_GL[[#This Row],[Account_key]],tbl_COA[Account_key],tbl_COA[SubClass],"Not Found")</f>
        <v>Assets</v>
      </c>
      <c r="I8588" t="str">
        <f>_xlfn.XLOOKUP(tbl_GL[[#This Row],[Account_key]],tbl_COA[Account_key],tbl_COA[SubClass2],"Not Found")</f>
        <v>Current Assets</v>
      </c>
      <c r="J8588" t="str">
        <f>_xlfn.XLOOKUP(tbl_GL[[#This Row],[Account_key]],tbl_COA[Account_key],tbl_COA[SubAccount],,0)</f>
        <v>Trade Receivables</v>
      </c>
      <c r="K8588">
        <f>YEAR(tbl_GL[[#This Row],[Date]])</f>
        <v>2018</v>
      </c>
    </row>
    <row r="8589" spans="1:11" hidden="1" x14ac:dyDescent="0.35">
      <c r="A8589">
        <v>398.2</v>
      </c>
      <c r="B8589" s="24">
        <v>43331</v>
      </c>
      <c r="C8589">
        <v>4</v>
      </c>
      <c r="D8589" s="13">
        <v>10</v>
      </c>
      <c r="E8589" s="13" t="s">
        <v>80</v>
      </c>
      <c r="F8589" s="17">
        <v>9266</v>
      </c>
      <c r="G8589" t="str">
        <f>_xlfn.XLOOKUP(tbl_GL[[#This Row],[Account_key]],tbl_COA[Account_key],tbl_COA[Class],"Not Found")</f>
        <v>Assets</v>
      </c>
      <c r="H8589" t="str">
        <f>_xlfn.XLOOKUP(tbl_GL[[#This Row],[Account_key]],tbl_COA[Account_key],tbl_COA[SubClass],"Not Found")</f>
        <v>Assets</v>
      </c>
      <c r="I8589" t="str">
        <f>_xlfn.XLOOKUP(tbl_GL[[#This Row],[Account_key]],tbl_COA[Account_key],tbl_COA[SubClass2],"Not Found")</f>
        <v>Current Assets</v>
      </c>
      <c r="J8589" t="str">
        <f>_xlfn.XLOOKUP(tbl_GL[[#This Row],[Account_key]],tbl_COA[Account_key],tbl_COA[SubAccount],,0)</f>
        <v>Cash at Bank</v>
      </c>
      <c r="K8589">
        <f>YEAR(tbl_GL[[#This Row],[Date]])</f>
        <v>2018</v>
      </c>
    </row>
    <row r="8590" spans="1:11" hidden="1" x14ac:dyDescent="0.35">
      <c r="A8590">
        <v>399.1</v>
      </c>
      <c r="B8590" s="24">
        <v>43332</v>
      </c>
      <c r="C8590">
        <v>4</v>
      </c>
      <c r="D8590" s="13">
        <v>260</v>
      </c>
      <c r="E8590" s="13" t="s">
        <v>97</v>
      </c>
      <c r="F8590" s="17">
        <v>-1799</v>
      </c>
      <c r="G8590" t="str">
        <f>_xlfn.XLOOKUP(tbl_GL[[#This Row],[Account_key]],tbl_COA[Account_key],tbl_COA[Class],"Not Found")</f>
        <v>Operating account</v>
      </c>
      <c r="H8590" t="str">
        <f>_xlfn.XLOOKUP(tbl_GL[[#This Row],[Account_key]],tbl_COA[Account_key],tbl_COA[SubClass],"Not Found")</f>
        <v>Operating Expenses</v>
      </c>
      <c r="I8590" t="str">
        <f>_xlfn.XLOOKUP(tbl_GL[[#This Row],[Account_key]],tbl_COA[Account_key],tbl_COA[SubClass2],"Not Found")</f>
        <v>Marketing</v>
      </c>
      <c r="J8590" t="str">
        <f>_xlfn.XLOOKUP(tbl_GL[[#This Row],[Account_key]],tbl_COA[Account_key],tbl_COA[SubAccount],,0)</f>
        <v>Commissions</v>
      </c>
      <c r="K8590">
        <f>YEAR(tbl_GL[[#This Row],[Date]])</f>
        <v>2018</v>
      </c>
    </row>
    <row r="8591" spans="1:11" hidden="1" x14ac:dyDescent="0.35">
      <c r="A8591">
        <v>399.2</v>
      </c>
      <c r="B8591" s="24">
        <v>43332</v>
      </c>
      <c r="C8591">
        <v>4</v>
      </c>
      <c r="D8591" s="13">
        <v>120</v>
      </c>
      <c r="E8591" s="13" t="s">
        <v>97</v>
      </c>
      <c r="F8591" s="17">
        <v>1799</v>
      </c>
      <c r="G8591" t="str">
        <f>_xlfn.XLOOKUP(tbl_GL[[#This Row],[Account_key]],tbl_COA[Account_key],tbl_COA[Class],"Not Found")</f>
        <v>Liabilities and Owners Equity</v>
      </c>
      <c r="H8591" t="str">
        <f>_xlfn.XLOOKUP(tbl_GL[[#This Row],[Account_key]],tbl_COA[Account_key],tbl_COA[SubClass],"Not Found")</f>
        <v>Liabilities</v>
      </c>
      <c r="I8591" t="str">
        <f>_xlfn.XLOOKUP(tbl_GL[[#This Row],[Account_key]],tbl_COA[Account_key],tbl_COA[SubClass2],"Not Found")</f>
        <v>Current Liabilities</v>
      </c>
      <c r="J8591" t="str">
        <f>_xlfn.XLOOKUP(tbl_GL[[#This Row],[Account_key]],tbl_COA[Account_key],tbl_COA[SubAccount],,0)</f>
        <v>Accrued Expenses</v>
      </c>
      <c r="K8591">
        <f>YEAR(tbl_GL[[#This Row],[Date]])</f>
        <v>2018</v>
      </c>
    </row>
    <row r="8592" spans="1:11" hidden="1" x14ac:dyDescent="0.35">
      <c r="A8592">
        <v>400.1</v>
      </c>
      <c r="B8592" s="24">
        <v>43333</v>
      </c>
      <c r="C8592">
        <v>4</v>
      </c>
      <c r="D8592" s="13">
        <v>220</v>
      </c>
      <c r="E8592" s="13" t="s">
        <v>81</v>
      </c>
      <c r="F8592" s="17">
        <v>-1265</v>
      </c>
      <c r="G8592" t="str">
        <f>_xlfn.XLOOKUP(tbl_GL[[#This Row],[Account_key]],tbl_COA[Account_key],tbl_COA[Class],"Not Found")</f>
        <v>Trading account</v>
      </c>
      <c r="H8592" t="str">
        <f>_xlfn.XLOOKUP(tbl_GL[[#This Row],[Account_key]],tbl_COA[Account_key],tbl_COA[SubClass],"Not Found")</f>
        <v>Sales</v>
      </c>
      <c r="I8592" t="str">
        <f>_xlfn.XLOOKUP(tbl_GL[[#This Row],[Account_key]],tbl_COA[Account_key],tbl_COA[SubClass2],"Not Found")</f>
        <v>Sales</v>
      </c>
      <c r="J8592" t="str">
        <f>_xlfn.XLOOKUP(tbl_GL[[#This Row],[Account_key]],tbl_COA[Account_key],tbl_COA[SubAccount],,0)</f>
        <v>Sales Return</v>
      </c>
      <c r="K8592">
        <f>YEAR(tbl_GL[[#This Row],[Date]])</f>
        <v>2018</v>
      </c>
    </row>
    <row r="8593" spans="1:11" hidden="1" x14ac:dyDescent="0.35">
      <c r="A8593">
        <v>400.2</v>
      </c>
      <c r="B8593" s="24">
        <v>43333</v>
      </c>
      <c r="C8593">
        <v>4</v>
      </c>
      <c r="D8593" s="13">
        <v>20</v>
      </c>
      <c r="E8593" s="13" t="s">
        <v>81</v>
      </c>
      <c r="F8593" s="17">
        <v>-1265</v>
      </c>
      <c r="G8593" t="str">
        <f>_xlfn.XLOOKUP(tbl_GL[[#This Row],[Account_key]],tbl_COA[Account_key],tbl_COA[Class],"Not Found")</f>
        <v>Assets</v>
      </c>
      <c r="H8593" t="str">
        <f>_xlfn.XLOOKUP(tbl_GL[[#This Row],[Account_key]],tbl_COA[Account_key],tbl_COA[SubClass],"Not Found")</f>
        <v>Assets</v>
      </c>
      <c r="I8593" t="str">
        <f>_xlfn.XLOOKUP(tbl_GL[[#This Row],[Account_key]],tbl_COA[Account_key],tbl_COA[SubClass2],"Not Found")</f>
        <v>Current Assets</v>
      </c>
      <c r="J8593" t="str">
        <f>_xlfn.XLOOKUP(tbl_GL[[#This Row],[Account_key]],tbl_COA[Account_key],tbl_COA[SubAccount],,0)</f>
        <v>Cash in hand</v>
      </c>
      <c r="K8593">
        <f>YEAR(tbl_GL[[#This Row],[Date]])</f>
        <v>2018</v>
      </c>
    </row>
    <row r="8594" spans="1:11" hidden="1" x14ac:dyDescent="0.35">
      <c r="A8594">
        <v>401.1</v>
      </c>
      <c r="B8594" s="24">
        <v>43336</v>
      </c>
      <c r="C8594">
        <v>4</v>
      </c>
      <c r="D8594" s="13">
        <v>230</v>
      </c>
      <c r="E8594" s="13" t="s">
        <v>4</v>
      </c>
      <c r="F8594" s="17">
        <v>-687</v>
      </c>
      <c r="G8594" t="str">
        <f>_xlfn.XLOOKUP(tbl_GL[[#This Row],[Account_key]],tbl_COA[Account_key],tbl_COA[Class],"Not Found")</f>
        <v>Trading account</v>
      </c>
      <c r="H8594" t="str">
        <f>_xlfn.XLOOKUP(tbl_GL[[#This Row],[Account_key]],tbl_COA[Account_key],tbl_COA[SubClass],"Not Found")</f>
        <v>Cost of Sales</v>
      </c>
      <c r="I8594" t="str">
        <f>_xlfn.XLOOKUP(tbl_GL[[#This Row],[Account_key]],tbl_COA[Account_key],tbl_COA[SubClass2],"Not Found")</f>
        <v>Cost of Sales</v>
      </c>
      <c r="J8594" t="str">
        <f>_xlfn.XLOOKUP(tbl_GL[[#This Row],[Account_key]],tbl_COA[Account_key],tbl_COA[SubAccount],,0)</f>
        <v>Cost of Sales</v>
      </c>
      <c r="K8594">
        <f>YEAR(tbl_GL[[#This Row],[Date]])</f>
        <v>2018</v>
      </c>
    </row>
    <row r="8595" spans="1:11" hidden="1" x14ac:dyDescent="0.35">
      <c r="A8595">
        <v>401.2</v>
      </c>
      <c r="B8595" s="24">
        <v>43336</v>
      </c>
      <c r="C8595">
        <v>4</v>
      </c>
      <c r="D8595" s="13">
        <v>60</v>
      </c>
      <c r="E8595" s="13" t="s">
        <v>4</v>
      </c>
      <c r="F8595" s="17">
        <v>-687</v>
      </c>
      <c r="G8595" t="str">
        <f>_xlfn.XLOOKUP(tbl_GL[[#This Row],[Account_key]],tbl_COA[Account_key],tbl_COA[Class],"Not Found")</f>
        <v>Assets</v>
      </c>
      <c r="H8595" t="str">
        <f>_xlfn.XLOOKUP(tbl_GL[[#This Row],[Account_key]],tbl_COA[Account_key],tbl_COA[SubClass],"Not Found")</f>
        <v>Assets</v>
      </c>
      <c r="I8595" t="str">
        <f>_xlfn.XLOOKUP(tbl_GL[[#This Row],[Account_key]],tbl_COA[Account_key],tbl_COA[SubClass2],"Not Found")</f>
        <v>Current Assets</v>
      </c>
      <c r="J8595" t="str">
        <f>_xlfn.XLOOKUP(tbl_GL[[#This Row],[Account_key]],tbl_COA[Account_key],tbl_COA[SubAccount],,0)</f>
        <v>Inventory</v>
      </c>
      <c r="K8595">
        <f>YEAR(tbl_GL[[#This Row],[Date]])</f>
        <v>2018</v>
      </c>
    </row>
    <row r="8596" spans="1:11" hidden="1" x14ac:dyDescent="0.35">
      <c r="A8596">
        <v>402.1</v>
      </c>
      <c r="B8596" s="24">
        <v>43336</v>
      </c>
      <c r="C8596">
        <v>4</v>
      </c>
      <c r="D8596" s="13">
        <v>10</v>
      </c>
      <c r="E8596" s="13" t="s">
        <v>98</v>
      </c>
      <c r="F8596" s="17">
        <v>-1399</v>
      </c>
      <c r="G8596" t="str">
        <f>_xlfn.XLOOKUP(tbl_GL[[#This Row],[Account_key]],tbl_COA[Account_key],tbl_COA[Class],"Not Found")</f>
        <v>Assets</v>
      </c>
      <c r="H8596" t="str">
        <f>_xlfn.XLOOKUP(tbl_GL[[#This Row],[Account_key]],tbl_COA[Account_key],tbl_COA[SubClass],"Not Found")</f>
        <v>Assets</v>
      </c>
      <c r="I8596" t="str">
        <f>_xlfn.XLOOKUP(tbl_GL[[#This Row],[Account_key]],tbl_COA[Account_key],tbl_COA[SubClass2],"Not Found")</f>
        <v>Current Assets</v>
      </c>
      <c r="J8596" t="str">
        <f>_xlfn.XLOOKUP(tbl_GL[[#This Row],[Account_key]],tbl_COA[Account_key],tbl_COA[SubAccount],,0)</f>
        <v>Cash at Bank</v>
      </c>
      <c r="K8596">
        <f>YEAR(tbl_GL[[#This Row],[Date]])</f>
        <v>2018</v>
      </c>
    </row>
    <row r="8597" spans="1:11" hidden="1" x14ac:dyDescent="0.35">
      <c r="A8597">
        <v>402.2</v>
      </c>
      <c r="B8597" s="24">
        <v>43336</v>
      </c>
      <c r="C8597">
        <v>4</v>
      </c>
      <c r="D8597" s="13">
        <v>120</v>
      </c>
      <c r="E8597" s="13" t="s">
        <v>98</v>
      </c>
      <c r="F8597" s="17">
        <v>-1399</v>
      </c>
      <c r="G8597" t="str">
        <f>_xlfn.XLOOKUP(tbl_GL[[#This Row],[Account_key]],tbl_COA[Account_key],tbl_COA[Class],"Not Found")</f>
        <v>Liabilities and Owners Equity</v>
      </c>
      <c r="H8597" t="str">
        <f>_xlfn.XLOOKUP(tbl_GL[[#This Row],[Account_key]],tbl_COA[Account_key],tbl_COA[SubClass],"Not Found")</f>
        <v>Liabilities</v>
      </c>
      <c r="I8597" t="str">
        <f>_xlfn.XLOOKUP(tbl_GL[[#This Row],[Account_key]],tbl_COA[Account_key],tbl_COA[SubClass2],"Not Found")</f>
        <v>Current Liabilities</v>
      </c>
      <c r="J8597" t="str">
        <f>_xlfn.XLOOKUP(tbl_GL[[#This Row],[Account_key]],tbl_COA[Account_key],tbl_COA[SubAccount],,0)</f>
        <v>Accrued Expenses</v>
      </c>
      <c r="K8597">
        <f>YEAR(tbl_GL[[#This Row],[Date]])</f>
        <v>2018</v>
      </c>
    </row>
    <row r="8598" spans="1:11" hidden="1" x14ac:dyDescent="0.35">
      <c r="A8598">
        <v>403.1</v>
      </c>
      <c r="B8598" s="24">
        <v>43336</v>
      </c>
      <c r="C8598">
        <v>4</v>
      </c>
      <c r="D8598" s="13">
        <v>210</v>
      </c>
      <c r="E8598" s="13" t="s">
        <v>8</v>
      </c>
      <c r="F8598" s="17">
        <v>1809</v>
      </c>
      <c r="G8598" t="str">
        <f>_xlfn.XLOOKUP(tbl_GL[[#This Row],[Account_key]],tbl_COA[Account_key],tbl_COA[Class],"Not Found")</f>
        <v>Trading account</v>
      </c>
      <c r="H8598" t="str">
        <f>_xlfn.XLOOKUP(tbl_GL[[#This Row],[Account_key]],tbl_COA[Account_key],tbl_COA[SubClass],"Not Found")</f>
        <v>Sales</v>
      </c>
      <c r="I8598" t="str">
        <f>_xlfn.XLOOKUP(tbl_GL[[#This Row],[Account_key]],tbl_COA[Account_key],tbl_COA[SubClass2],"Not Found")</f>
        <v>Sales</v>
      </c>
      <c r="J8598" t="str">
        <f>_xlfn.XLOOKUP(tbl_GL[[#This Row],[Account_key]],tbl_COA[Account_key],tbl_COA[SubAccount],,0)</f>
        <v>Sales</v>
      </c>
      <c r="K8598">
        <f>YEAR(tbl_GL[[#This Row],[Date]])</f>
        <v>2018</v>
      </c>
    </row>
    <row r="8599" spans="1:11" hidden="1" x14ac:dyDescent="0.35">
      <c r="A8599">
        <v>403.2</v>
      </c>
      <c r="B8599" s="24">
        <v>43336</v>
      </c>
      <c r="C8599">
        <v>4</v>
      </c>
      <c r="D8599" s="13">
        <v>30</v>
      </c>
      <c r="E8599" s="13" t="s">
        <v>8</v>
      </c>
      <c r="F8599" s="17">
        <v>1809</v>
      </c>
      <c r="G8599" t="str">
        <f>_xlfn.XLOOKUP(tbl_GL[[#This Row],[Account_key]],tbl_COA[Account_key],tbl_COA[Class],"Not Found")</f>
        <v>Assets</v>
      </c>
      <c r="H8599" t="str">
        <f>_xlfn.XLOOKUP(tbl_GL[[#This Row],[Account_key]],tbl_COA[Account_key],tbl_COA[SubClass],"Not Found")</f>
        <v>Assets</v>
      </c>
      <c r="I8599" t="str">
        <f>_xlfn.XLOOKUP(tbl_GL[[#This Row],[Account_key]],tbl_COA[Account_key],tbl_COA[SubClass2],"Not Found")</f>
        <v>Current Assets</v>
      </c>
      <c r="J8599" t="str">
        <f>_xlfn.XLOOKUP(tbl_GL[[#This Row],[Account_key]],tbl_COA[Account_key],tbl_COA[SubAccount],,0)</f>
        <v>Trade Receivables</v>
      </c>
      <c r="K8599">
        <f>YEAR(tbl_GL[[#This Row],[Date]])</f>
        <v>2018</v>
      </c>
    </row>
    <row r="8600" spans="1:11" hidden="1" x14ac:dyDescent="0.35">
      <c r="A8600">
        <v>404.1</v>
      </c>
      <c r="B8600" s="24">
        <v>43337</v>
      </c>
      <c r="C8600">
        <v>4</v>
      </c>
      <c r="D8600" s="13">
        <v>350</v>
      </c>
      <c r="E8600" s="13" t="s">
        <v>97</v>
      </c>
      <c r="F8600" s="17">
        <v>-1502</v>
      </c>
      <c r="G8600" t="str">
        <f>_xlfn.XLOOKUP(tbl_GL[[#This Row],[Account_key]],tbl_COA[Account_key],tbl_COA[Class],"Not Found")</f>
        <v>Operating account</v>
      </c>
      <c r="H8600" t="str">
        <f>_xlfn.XLOOKUP(tbl_GL[[#This Row],[Account_key]],tbl_COA[Account_key],tbl_COA[SubClass],"Not Found")</f>
        <v>Operating Expenses</v>
      </c>
      <c r="I8600" t="str">
        <f>_xlfn.XLOOKUP(tbl_GL[[#This Row],[Account_key]],tbl_COA[Account_key],tbl_COA[SubClass2],"Not Found")</f>
        <v>Administration</v>
      </c>
      <c r="J8600" t="str">
        <f>_xlfn.XLOOKUP(tbl_GL[[#This Row],[Account_key]],tbl_COA[Account_key],tbl_COA[SubAccount],,0)</f>
        <v>Other Expenses</v>
      </c>
      <c r="K8600">
        <f>YEAR(tbl_GL[[#This Row],[Date]])</f>
        <v>2018</v>
      </c>
    </row>
    <row r="8601" spans="1:11" hidden="1" x14ac:dyDescent="0.35">
      <c r="A8601">
        <v>404.2</v>
      </c>
      <c r="B8601" s="24">
        <v>43337</v>
      </c>
      <c r="C8601">
        <v>4</v>
      </c>
      <c r="D8601" s="13">
        <v>120</v>
      </c>
      <c r="E8601" s="13" t="s">
        <v>97</v>
      </c>
      <c r="F8601" s="17">
        <v>1502</v>
      </c>
      <c r="G8601" t="str">
        <f>_xlfn.XLOOKUP(tbl_GL[[#This Row],[Account_key]],tbl_COA[Account_key],tbl_COA[Class],"Not Found")</f>
        <v>Liabilities and Owners Equity</v>
      </c>
      <c r="H8601" t="str">
        <f>_xlfn.XLOOKUP(tbl_GL[[#This Row],[Account_key]],tbl_COA[Account_key],tbl_COA[SubClass],"Not Found")</f>
        <v>Liabilities</v>
      </c>
      <c r="I8601" t="str">
        <f>_xlfn.XLOOKUP(tbl_GL[[#This Row],[Account_key]],tbl_COA[Account_key],tbl_COA[SubClass2],"Not Found")</f>
        <v>Current Liabilities</v>
      </c>
      <c r="J8601" t="str">
        <f>_xlfn.XLOOKUP(tbl_GL[[#This Row],[Account_key]],tbl_COA[Account_key],tbl_COA[SubAccount],,0)</f>
        <v>Accrued Expenses</v>
      </c>
      <c r="K8601">
        <f>YEAR(tbl_GL[[#This Row],[Date]])</f>
        <v>2018</v>
      </c>
    </row>
    <row r="8602" spans="1:11" hidden="1" x14ac:dyDescent="0.35">
      <c r="A8602">
        <v>405.1</v>
      </c>
      <c r="B8602" s="24">
        <v>43339</v>
      </c>
      <c r="C8602">
        <v>4</v>
      </c>
      <c r="D8602" s="13">
        <v>230</v>
      </c>
      <c r="E8602" s="13" t="s">
        <v>4</v>
      </c>
      <c r="F8602" s="17">
        <v>-902</v>
      </c>
      <c r="G8602" t="str">
        <f>_xlfn.XLOOKUP(tbl_GL[[#This Row],[Account_key]],tbl_COA[Account_key],tbl_COA[Class],"Not Found")</f>
        <v>Trading account</v>
      </c>
      <c r="H8602" t="str">
        <f>_xlfn.XLOOKUP(tbl_GL[[#This Row],[Account_key]],tbl_COA[Account_key],tbl_COA[SubClass],"Not Found")</f>
        <v>Cost of Sales</v>
      </c>
      <c r="I8602" t="str">
        <f>_xlfn.XLOOKUP(tbl_GL[[#This Row],[Account_key]],tbl_COA[Account_key],tbl_COA[SubClass2],"Not Found")</f>
        <v>Cost of Sales</v>
      </c>
      <c r="J8602" t="str">
        <f>_xlfn.XLOOKUP(tbl_GL[[#This Row],[Account_key]],tbl_COA[Account_key],tbl_COA[SubAccount],,0)</f>
        <v>Cost of Sales</v>
      </c>
      <c r="K8602">
        <f>YEAR(tbl_GL[[#This Row],[Date]])</f>
        <v>2018</v>
      </c>
    </row>
    <row r="8603" spans="1:11" hidden="1" x14ac:dyDescent="0.35">
      <c r="A8603">
        <v>405.2</v>
      </c>
      <c r="B8603" s="24">
        <v>43339</v>
      </c>
      <c r="C8603">
        <v>4</v>
      </c>
      <c r="D8603" s="13">
        <v>60</v>
      </c>
      <c r="E8603" s="13" t="s">
        <v>4</v>
      </c>
      <c r="F8603" s="17">
        <v>-902</v>
      </c>
      <c r="G8603" t="str">
        <f>_xlfn.XLOOKUP(tbl_GL[[#This Row],[Account_key]],tbl_COA[Account_key],tbl_COA[Class],"Not Found")</f>
        <v>Assets</v>
      </c>
      <c r="H8603" t="str">
        <f>_xlfn.XLOOKUP(tbl_GL[[#This Row],[Account_key]],tbl_COA[Account_key],tbl_COA[SubClass],"Not Found")</f>
        <v>Assets</v>
      </c>
      <c r="I8603" t="str">
        <f>_xlfn.XLOOKUP(tbl_GL[[#This Row],[Account_key]],tbl_COA[Account_key],tbl_COA[SubClass2],"Not Found")</f>
        <v>Current Assets</v>
      </c>
      <c r="J8603" t="str">
        <f>_xlfn.XLOOKUP(tbl_GL[[#This Row],[Account_key]],tbl_COA[Account_key],tbl_COA[SubAccount],,0)</f>
        <v>Inventory</v>
      </c>
      <c r="K8603">
        <f>YEAR(tbl_GL[[#This Row],[Date]])</f>
        <v>2018</v>
      </c>
    </row>
    <row r="8604" spans="1:11" hidden="1" x14ac:dyDescent="0.35">
      <c r="A8604">
        <v>406.1</v>
      </c>
      <c r="B8604" s="24">
        <v>43339</v>
      </c>
      <c r="C8604">
        <v>4</v>
      </c>
      <c r="D8604" s="13">
        <v>10</v>
      </c>
      <c r="E8604" s="13" t="s">
        <v>98</v>
      </c>
      <c r="F8604" s="17">
        <v>-1349</v>
      </c>
      <c r="G8604" t="str">
        <f>_xlfn.XLOOKUP(tbl_GL[[#This Row],[Account_key]],tbl_COA[Account_key],tbl_COA[Class],"Not Found")</f>
        <v>Assets</v>
      </c>
      <c r="H8604" t="str">
        <f>_xlfn.XLOOKUP(tbl_GL[[#This Row],[Account_key]],tbl_COA[Account_key],tbl_COA[SubClass],"Not Found")</f>
        <v>Assets</v>
      </c>
      <c r="I8604" t="str">
        <f>_xlfn.XLOOKUP(tbl_GL[[#This Row],[Account_key]],tbl_COA[Account_key],tbl_COA[SubClass2],"Not Found")</f>
        <v>Current Assets</v>
      </c>
      <c r="J8604" t="str">
        <f>_xlfn.XLOOKUP(tbl_GL[[#This Row],[Account_key]],tbl_COA[Account_key],tbl_COA[SubAccount],,0)</f>
        <v>Cash at Bank</v>
      </c>
      <c r="K8604">
        <f>YEAR(tbl_GL[[#This Row],[Date]])</f>
        <v>2018</v>
      </c>
    </row>
    <row r="8605" spans="1:11" hidden="1" x14ac:dyDescent="0.35">
      <c r="A8605">
        <v>406.2</v>
      </c>
      <c r="B8605" s="24">
        <v>43339</v>
      </c>
      <c r="C8605">
        <v>4</v>
      </c>
      <c r="D8605" s="13">
        <v>120</v>
      </c>
      <c r="E8605" s="13" t="s">
        <v>98</v>
      </c>
      <c r="F8605" s="17">
        <v>-1349</v>
      </c>
      <c r="G8605" t="str">
        <f>_xlfn.XLOOKUP(tbl_GL[[#This Row],[Account_key]],tbl_COA[Account_key],tbl_COA[Class],"Not Found")</f>
        <v>Liabilities and Owners Equity</v>
      </c>
      <c r="H8605" t="str">
        <f>_xlfn.XLOOKUP(tbl_GL[[#This Row],[Account_key]],tbl_COA[Account_key],tbl_COA[SubClass],"Not Found")</f>
        <v>Liabilities</v>
      </c>
      <c r="I8605" t="str">
        <f>_xlfn.XLOOKUP(tbl_GL[[#This Row],[Account_key]],tbl_COA[Account_key],tbl_COA[SubClass2],"Not Found")</f>
        <v>Current Liabilities</v>
      </c>
      <c r="J8605" t="str">
        <f>_xlfn.XLOOKUP(tbl_GL[[#This Row],[Account_key]],tbl_COA[Account_key],tbl_COA[SubAccount],,0)</f>
        <v>Accrued Expenses</v>
      </c>
      <c r="K8605">
        <f>YEAR(tbl_GL[[#This Row],[Date]])</f>
        <v>2018</v>
      </c>
    </row>
    <row r="8606" spans="1:11" hidden="1" x14ac:dyDescent="0.35">
      <c r="A8606">
        <v>407.1</v>
      </c>
      <c r="B8606" s="24">
        <v>43339</v>
      </c>
      <c r="C8606">
        <v>4</v>
      </c>
      <c r="D8606" s="13">
        <v>260</v>
      </c>
      <c r="E8606" s="13" t="s">
        <v>97</v>
      </c>
      <c r="F8606" s="17">
        <v>-1859</v>
      </c>
      <c r="G8606" t="str">
        <f>_xlfn.XLOOKUP(tbl_GL[[#This Row],[Account_key]],tbl_COA[Account_key],tbl_COA[Class],"Not Found")</f>
        <v>Operating account</v>
      </c>
      <c r="H8606" t="str">
        <f>_xlfn.XLOOKUP(tbl_GL[[#This Row],[Account_key]],tbl_COA[Account_key],tbl_COA[SubClass],"Not Found")</f>
        <v>Operating Expenses</v>
      </c>
      <c r="I8606" t="str">
        <f>_xlfn.XLOOKUP(tbl_GL[[#This Row],[Account_key]],tbl_COA[Account_key],tbl_COA[SubClass2],"Not Found")</f>
        <v>Marketing</v>
      </c>
      <c r="J8606" t="str">
        <f>_xlfn.XLOOKUP(tbl_GL[[#This Row],[Account_key]],tbl_COA[Account_key],tbl_COA[SubAccount],,0)</f>
        <v>Commissions</v>
      </c>
      <c r="K8606">
        <f>YEAR(tbl_GL[[#This Row],[Date]])</f>
        <v>2018</v>
      </c>
    </row>
    <row r="8607" spans="1:11" hidden="1" x14ac:dyDescent="0.35">
      <c r="A8607">
        <v>407.2</v>
      </c>
      <c r="B8607" s="24">
        <v>43339</v>
      </c>
      <c r="C8607">
        <v>4</v>
      </c>
      <c r="D8607" s="13">
        <v>120</v>
      </c>
      <c r="E8607" s="13" t="s">
        <v>97</v>
      </c>
      <c r="F8607" s="17">
        <v>1859</v>
      </c>
      <c r="G8607" t="str">
        <f>_xlfn.XLOOKUP(tbl_GL[[#This Row],[Account_key]],tbl_COA[Account_key],tbl_COA[Class],"Not Found")</f>
        <v>Liabilities and Owners Equity</v>
      </c>
      <c r="H8607" t="str">
        <f>_xlfn.XLOOKUP(tbl_GL[[#This Row],[Account_key]],tbl_COA[Account_key],tbl_COA[SubClass],"Not Found")</f>
        <v>Liabilities</v>
      </c>
      <c r="I8607" t="str">
        <f>_xlfn.XLOOKUP(tbl_GL[[#This Row],[Account_key]],tbl_COA[Account_key],tbl_COA[SubClass2],"Not Found")</f>
        <v>Current Liabilities</v>
      </c>
      <c r="J8607" t="str">
        <f>_xlfn.XLOOKUP(tbl_GL[[#This Row],[Account_key]],tbl_COA[Account_key],tbl_COA[SubAccount],,0)</f>
        <v>Accrued Expenses</v>
      </c>
      <c r="K8607">
        <f>YEAR(tbl_GL[[#This Row],[Date]])</f>
        <v>2018</v>
      </c>
    </row>
    <row r="8608" spans="1:11" hidden="1" x14ac:dyDescent="0.35">
      <c r="A8608">
        <v>408.1</v>
      </c>
      <c r="B8608" s="24">
        <v>43339</v>
      </c>
      <c r="C8608">
        <v>4</v>
      </c>
      <c r="D8608" s="13">
        <v>210</v>
      </c>
      <c r="E8608" s="13" t="s">
        <v>7</v>
      </c>
      <c r="F8608" s="17">
        <v>2215</v>
      </c>
      <c r="G8608" t="str">
        <f>_xlfn.XLOOKUP(tbl_GL[[#This Row],[Account_key]],tbl_COA[Account_key],tbl_COA[Class],"Not Found")</f>
        <v>Trading account</v>
      </c>
      <c r="H8608" t="str">
        <f>_xlfn.XLOOKUP(tbl_GL[[#This Row],[Account_key]],tbl_COA[Account_key],tbl_COA[SubClass],"Not Found")</f>
        <v>Sales</v>
      </c>
      <c r="I8608" t="str">
        <f>_xlfn.XLOOKUP(tbl_GL[[#This Row],[Account_key]],tbl_COA[Account_key],tbl_COA[SubClass2],"Not Found")</f>
        <v>Sales</v>
      </c>
      <c r="J8608" t="str">
        <f>_xlfn.XLOOKUP(tbl_GL[[#This Row],[Account_key]],tbl_COA[Account_key],tbl_COA[SubAccount],,0)</f>
        <v>Sales</v>
      </c>
      <c r="K8608">
        <f>YEAR(tbl_GL[[#This Row],[Date]])</f>
        <v>2018</v>
      </c>
    </row>
    <row r="8609" spans="1:11" hidden="1" x14ac:dyDescent="0.35">
      <c r="A8609">
        <v>408.2</v>
      </c>
      <c r="B8609" s="24">
        <v>43339</v>
      </c>
      <c r="C8609">
        <v>4</v>
      </c>
      <c r="D8609" s="13">
        <v>10</v>
      </c>
      <c r="E8609" s="13" t="s">
        <v>7</v>
      </c>
      <c r="F8609" s="17">
        <v>2215</v>
      </c>
      <c r="G8609" t="str">
        <f>_xlfn.XLOOKUP(tbl_GL[[#This Row],[Account_key]],tbl_COA[Account_key],tbl_COA[Class],"Not Found")</f>
        <v>Assets</v>
      </c>
      <c r="H8609" t="str">
        <f>_xlfn.XLOOKUP(tbl_GL[[#This Row],[Account_key]],tbl_COA[Account_key],tbl_COA[SubClass],"Not Found")</f>
        <v>Assets</v>
      </c>
      <c r="I8609" t="str">
        <f>_xlfn.XLOOKUP(tbl_GL[[#This Row],[Account_key]],tbl_COA[Account_key],tbl_COA[SubClass2],"Not Found")</f>
        <v>Current Assets</v>
      </c>
      <c r="J8609" t="str">
        <f>_xlfn.XLOOKUP(tbl_GL[[#This Row],[Account_key]],tbl_COA[Account_key],tbl_COA[SubAccount],,0)</f>
        <v>Cash at Bank</v>
      </c>
      <c r="K8609">
        <f>YEAR(tbl_GL[[#This Row],[Date]])</f>
        <v>2018</v>
      </c>
    </row>
    <row r="8610" spans="1:11" hidden="1" x14ac:dyDescent="0.35">
      <c r="A8610">
        <v>409.1</v>
      </c>
      <c r="B8610" s="24">
        <v>43339</v>
      </c>
      <c r="C8610">
        <v>4</v>
      </c>
      <c r="D8610" s="13">
        <v>230</v>
      </c>
      <c r="E8610" s="13" t="s">
        <v>4</v>
      </c>
      <c r="F8610" s="17">
        <v>-3803</v>
      </c>
      <c r="G8610" t="str">
        <f>_xlfn.XLOOKUP(tbl_GL[[#This Row],[Account_key]],tbl_COA[Account_key],tbl_COA[Class],"Not Found")</f>
        <v>Trading account</v>
      </c>
      <c r="H8610" t="str">
        <f>_xlfn.XLOOKUP(tbl_GL[[#This Row],[Account_key]],tbl_COA[Account_key],tbl_COA[SubClass],"Not Found")</f>
        <v>Cost of Sales</v>
      </c>
      <c r="I8610" t="str">
        <f>_xlfn.XLOOKUP(tbl_GL[[#This Row],[Account_key]],tbl_COA[Account_key],tbl_COA[SubClass2],"Not Found")</f>
        <v>Cost of Sales</v>
      </c>
      <c r="J8610" t="str">
        <f>_xlfn.XLOOKUP(tbl_GL[[#This Row],[Account_key]],tbl_COA[Account_key],tbl_COA[SubAccount],,0)</f>
        <v>Cost of Sales</v>
      </c>
      <c r="K8610">
        <f>YEAR(tbl_GL[[#This Row],[Date]])</f>
        <v>2018</v>
      </c>
    </row>
    <row r="8611" spans="1:11" hidden="1" x14ac:dyDescent="0.35">
      <c r="A8611">
        <v>409.2</v>
      </c>
      <c r="B8611" s="24">
        <v>43339</v>
      </c>
      <c r="C8611">
        <v>4</v>
      </c>
      <c r="D8611" s="13">
        <v>60</v>
      </c>
      <c r="E8611" s="13" t="s">
        <v>4</v>
      </c>
      <c r="F8611" s="17">
        <v>-3803</v>
      </c>
      <c r="G8611" t="str">
        <f>_xlfn.XLOOKUP(tbl_GL[[#This Row],[Account_key]],tbl_COA[Account_key],tbl_COA[Class],"Not Found")</f>
        <v>Assets</v>
      </c>
      <c r="H8611" t="str">
        <f>_xlfn.XLOOKUP(tbl_GL[[#This Row],[Account_key]],tbl_COA[Account_key],tbl_COA[SubClass],"Not Found")</f>
        <v>Assets</v>
      </c>
      <c r="I8611" t="str">
        <f>_xlfn.XLOOKUP(tbl_GL[[#This Row],[Account_key]],tbl_COA[Account_key],tbl_COA[SubClass2],"Not Found")</f>
        <v>Current Assets</v>
      </c>
      <c r="J8611" t="str">
        <f>_xlfn.XLOOKUP(tbl_GL[[#This Row],[Account_key]],tbl_COA[Account_key],tbl_COA[SubAccount],,0)</f>
        <v>Inventory</v>
      </c>
      <c r="K8611">
        <f>YEAR(tbl_GL[[#This Row],[Date]])</f>
        <v>2018</v>
      </c>
    </row>
    <row r="8612" spans="1:11" hidden="1" x14ac:dyDescent="0.35">
      <c r="A8612">
        <v>410.1</v>
      </c>
      <c r="B8612" s="24">
        <v>43339</v>
      </c>
      <c r="C8612">
        <v>4</v>
      </c>
      <c r="D8612" s="13">
        <v>210</v>
      </c>
      <c r="E8612" s="13" t="s">
        <v>8</v>
      </c>
      <c r="F8612" s="17">
        <v>10008</v>
      </c>
      <c r="G8612" t="str">
        <f>_xlfn.XLOOKUP(tbl_GL[[#This Row],[Account_key]],tbl_COA[Account_key],tbl_COA[Class],"Not Found")</f>
        <v>Trading account</v>
      </c>
      <c r="H8612" t="str">
        <f>_xlfn.XLOOKUP(tbl_GL[[#This Row],[Account_key]],tbl_COA[Account_key],tbl_COA[SubClass],"Not Found")</f>
        <v>Sales</v>
      </c>
      <c r="I8612" t="str">
        <f>_xlfn.XLOOKUP(tbl_GL[[#This Row],[Account_key]],tbl_COA[Account_key],tbl_COA[SubClass2],"Not Found")</f>
        <v>Sales</v>
      </c>
      <c r="J8612" t="str">
        <f>_xlfn.XLOOKUP(tbl_GL[[#This Row],[Account_key]],tbl_COA[Account_key],tbl_COA[SubAccount],,0)</f>
        <v>Sales</v>
      </c>
      <c r="K8612">
        <f>YEAR(tbl_GL[[#This Row],[Date]])</f>
        <v>2018</v>
      </c>
    </row>
    <row r="8613" spans="1:11" hidden="1" x14ac:dyDescent="0.35">
      <c r="A8613">
        <v>410.2</v>
      </c>
      <c r="B8613" s="24">
        <v>43339</v>
      </c>
      <c r="C8613">
        <v>4</v>
      </c>
      <c r="D8613" s="13">
        <v>30</v>
      </c>
      <c r="E8613" s="13" t="s">
        <v>8</v>
      </c>
      <c r="F8613" s="17">
        <v>10008</v>
      </c>
      <c r="G8613" t="str">
        <f>_xlfn.XLOOKUP(tbl_GL[[#This Row],[Account_key]],tbl_COA[Account_key],tbl_COA[Class],"Not Found")</f>
        <v>Assets</v>
      </c>
      <c r="H8613" t="str">
        <f>_xlfn.XLOOKUP(tbl_GL[[#This Row],[Account_key]],tbl_COA[Account_key],tbl_COA[SubClass],"Not Found")</f>
        <v>Assets</v>
      </c>
      <c r="I8613" t="str">
        <f>_xlfn.XLOOKUP(tbl_GL[[#This Row],[Account_key]],tbl_COA[Account_key],tbl_COA[SubClass2],"Not Found")</f>
        <v>Current Assets</v>
      </c>
      <c r="J8613" t="str">
        <f>_xlfn.XLOOKUP(tbl_GL[[#This Row],[Account_key]],tbl_COA[Account_key],tbl_COA[SubAccount],,0)</f>
        <v>Trade Receivables</v>
      </c>
      <c r="K8613">
        <f>YEAR(tbl_GL[[#This Row],[Date]])</f>
        <v>2018</v>
      </c>
    </row>
    <row r="8614" spans="1:11" hidden="1" x14ac:dyDescent="0.35">
      <c r="A8614">
        <v>411.1</v>
      </c>
      <c r="B8614" s="24">
        <v>43341</v>
      </c>
      <c r="C8614">
        <v>4</v>
      </c>
      <c r="D8614" s="13">
        <v>10</v>
      </c>
      <c r="E8614" s="13" t="s">
        <v>98</v>
      </c>
      <c r="F8614" s="17">
        <v>-1349</v>
      </c>
      <c r="G8614" t="str">
        <f>_xlfn.XLOOKUP(tbl_GL[[#This Row],[Account_key]],tbl_COA[Account_key],tbl_COA[Class],"Not Found")</f>
        <v>Assets</v>
      </c>
      <c r="H8614" t="str">
        <f>_xlfn.XLOOKUP(tbl_GL[[#This Row],[Account_key]],tbl_COA[Account_key],tbl_COA[SubClass],"Not Found")</f>
        <v>Assets</v>
      </c>
      <c r="I8614" t="str">
        <f>_xlfn.XLOOKUP(tbl_GL[[#This Row],[Account_key]],tbl_COA[Account_key],tbl_COA[SubClass2],"Not Found")</f>
        <v>Current Assets</v>
      </c>
      <c r="J8614" t="str">
        <f>_xlfn.XLOOKUP(tbl_GL[[#This Row],[Account_key]],tbl_COA[Account_key],tbl_COA[SubAccount],,0)</f>
        <v>Cash at Bank</v>
      </c>
      <c r="K8614">
        <f>YEAR(tbl_GL[[#This Row],[Date]])</f>
        <v>2018</v>
      </c>
    </row>
    <row r="8615" spans="1:11" hidden="1" x14ac:dyDescent="0.35">
      <c r="A8615">
        <v>411.2</v>
      </c>
      <c r="B8615" s="24">
        <v>43341</v>
      </c>
      <c r="C8615">
        <v>4</v>
      </c>
      <c r="D8615" s="13">
        <v>120</v>
      </c>
      <c r="E8615" s="13" t="s">
        <v>98</v>
      </c>
      <c r="F8615" s="17">
        <v>-1349</v>
      </c>
      <c r="G8615" t="str">
        <f>_xlfn.XLOOKUP(tbl_GL[[#This Row],[Account_key]],tbl_COA[Account_key],tbl_COA[Class],"Not Found")</f>
        <v>Liabilities and Owners Equity</v>
      </c>
      <c r="H8615" t="str">
        <f>_xlfn.XLOOKUP(tbl_GL[[#This Row],[Account_key]],tbl_COA[Account_key],tbl_COA[SubClass],"Not Found")</f>
        <v>Liabilities</v>
      </c>
      <c r="I8615" t="str">
        <f>_xlfn.XLOOKUP(tbl_GL[[#This Row],[Account_key]],tbl_COA[Account_key],tbl_COA[SubClass2],"Not Found")</f>
        <v>Current Liabilities</v>
      </c>
      <c r="J8615" t="str">
        <f>_xlfn.XLOOKUP(tbl_GL[[#This Row],[Account_key]],tbl_COA[Account_key],tbl_COA[SubAccount],,0)</f>
        <v>Accrued Expenses</v>
      </c>
      <c r="K8615">
        <f>YEAR(tbl_GL[[#This Row],[Date]])</f>
        <v>2018</v>
      </c>
    </row>
    <row r="8616" spans="1:11" hidden="1" x14ac:dyDescent="0.35">
      <c r="A8616">
        <v>412.1</v>
      </c>
      <c r="B8616" s="24">
        <v>43342</v>
      </c>
      <c r="C8616">
        <v>4</v>
      </c>
      <c r="D8616" s="13">
        <v>320</v>
      </c>
      <c r="E8616" s="13" t="s">
        <v>99</v>
      </c>
      <c r="F8616" s="17">
        <v>-85</v>
      </c>
      <c r="G8616" t="str">
        <f>_xlfn.XLOOKUP(tbl_GL[[#This Row],[Account_key]],tbl_COA[Account_key],tbl_COA[Class],"Not Found")</f>
        <v>Operating account</v>
      </c>
      <c r="H8616" t="str">
        <f>_xlfn.XLOOKUP(tbl_GL[[#This Row],[Account_key]],tbl_COA[Account_key],tbl_COA[SubClass],"Not Found")</f>
        <v>Operating Expenses</v>
      </c>
      <c r="I8616" t="str">
        <f>_xlfn.XLOOKUP(tbl_GL[[#This Row],[Account_key]],tbl_COA[Account_key],tbl_COA[SubClass2],"Not Found")</f>
        <v>Administration</v>
      </c>
      <c r="J8616" t="str">
        <f>_xlfn.XLOOKUP(tbl_GL[[#This Row],[Account_key]],tbl_COA[Account_key],tbl_COA[SubAccount],,0)</f>
        <v>Professional Services</v>
      </c>
      <c r="K8616">
        <f>YEAR(tbl_GL[[#This Row],[Date]])</f>
        <v>2018</v>
      </c>
    </row>
    <row r="8617" spans="1:11" hidden="1" x14ac:dyDescent="0.35">
      <c r="A8617">
        <v>412.2</v>
      </c>
      <c r="B8617" s="24">
        <v>43342</v>
      </c>
      <c r="C8617">
        <v>4</v>
      </c>
      <c r="D8617" s="13">
        <v>20</v>
      </c>
      <c r="E8617" s="13" t="s">
        <v>99</v>
      </c>
      <c r="F8617" s="17">
        <v>-85</v>
      </c>
      <c r="G8617" t="str">
        <f>_xlfn.XLOOKUP(tbl_GL[[#This Row],[Account_key]],tbl_COA[Account_key],tbl_COA[Class],"Not Found")</f>
        <v>Assets</v>
      </c>
      <c r="H8617" t="str">
        <f>_xlfn.XLOOKUP(tbl_GL[[#This Row],[Account_key]],tbl_COA[Account_key],tbl_COA[SubClass],"Not Found")</f>
        <v>Assets</v>
      </c>
      <c r="I8617" t="str">
        <f>_xlfn.XLOOKUP(tbl_GL[[#This Row],[Account_key]],tbl_COA[Account_key],tbl_COA[SubClass2],"Not Found")</f>
        <v>Current Assets</v>
      </c>
      <c r="J8617" t="str">
        <f>_xlfn.XLOOKUP(tbl_GL[[#This Row],[Account_key]],tbl_COA[Account_key],tbl_COA[SubAccount],,0)</f>
        <v>Cash in hand</v>
      </c>
      <c r="K8617">
        <f>YEAR(tbl_GL[[#This Row],[Date]])</f>
        <v>2018</v>
      </c>
    </row>
    <row r="8618" spans="1:11" hidden="1" x14ac:dyDescent="0.35">
      <c r="A8618">
        <v>413.1</v>
      </c>
      <c r="B8618" s="24">
        <v>43342</v>
      </c>
      <c r="C8618">
        <v>4</v>
      </c>
      <c r="D8618" s="13">
        <v>10</v>
      </c>
      <c r="E8618" s="13" t="s">
        <v>98</v>
      </c>
      <c r="F8618" s="17">
        <v>-1208</v>
      </c>
      <c r="G8618" t="str">
        <f>_xlfn.XLOOKUP(tbl_GL[[#This Row],[Account_key]],tbl_COA[Account_key],tbl_COA[Class],"Not Found")</f>
        <v>Assets</v>
      </c>
      <c r="H8618" t="str">
        <f>_xlfn.XLOOKUP(tbl_GL[[#This Row],[Account_key]],tbl_COA[Account_key],tbl_COA[SubClass],"Not Found")</f>
        <v>Assets</v>
      </c>
      <c r="I8618" t="str">
        <f>_xlfn.XLOOKUP(tbl_GL[[#This Row],[Account_key]],tbl_COA[Account_key],tbl_COA[SubClass2],"Not Found")</f>
        <v>Current Assets</v>
      </c>
      <c r="J8618" t="str">
        <f>_xlfn.XLOOKUP(tbl_GL[[#This Row],[Account_key]],tbl_COA[Account_key],tbl_COA[SubAccount],,0)</f>
        <v>Cash at Bank</v>
      </c>
      <c r="K8618">
        <f>YEAR(tbl_GL[[#This Row],[Date]])</f>
        <v>2018</v>
      </c>
    </row>
    <row r="8619" spans="1:11" hidden="1" x14ac:dyDescent="0.35">
      <c r="A8619">
        <v>413.2</v>
      </c>
      <c r="B8619" s="24">
        <v>43342</v>
      </c>
      <c r="C8619">
        <v>4</v>
      </c>
      <c r="D8619" s="13">
        <v>120</v>
      </c>
      <c r="E8619" s="13" t="s">
        <v>98</v>
      </c>
      <c r="F8619" s="17">
        <v>-1208</v>
      </c>
      <c r="G8619" t="str">
        <f>_xlfn.XLOOKUP(tbl_GL[[#This Row],[Account_key]],tbl_COA[Account_key],tbl_COA[Class],"Not Found")</f>
        <v>Liabilities and Owners Equity</v>
      </c>
      <c r="H8619" t="str">
        <f>_xlfn.XLOOKUP(tbl_GL[[#This Row],[Account_key]],tbl_COA[Account_key],tbl_COA[SubClass],"Not Found")</f>
        <v>Liabilities</v>
      </c>
      <c r="I8619" t="str">
        <f>_xlfn.XLOOKUP(tbl_GL[[#This Row],[Account_key]],tbl_COA[Account_key],tbl_COA[SubClass2],"Not Found")</f>
        <v>Current Liabilities</v>
      </c>
      <c r="J8619" t="str">
        <f>_xlfn.XLOOKUP(tbl_GL[[#This Row],[Account_key]],tbl_COA[Account_key],tbl_COA[SubAccount],,0)</f>
        <v>Accrued Expenses</v>
      </c>
      <c r="K8619">
        <f>YEAR(tbl_GL[[#This Row],[Date]])</f>
        <v>2018</v>
      </c>
    </row>
    <row r="8620" spans="1:11" hidden="1" x14ac:dyDescent="0.35">
      <c r="A8620">
        <v>414.1</v>
      </c>
      <c r="B8620" s="24">
        <v>43342</v>
      </c>
      <c r="C8620">
        <v>4</v>
      </c>
      <c r="D8620" s="13">
        <v>10</v>
      </c>
      <c r="E8620" s="13" t="s">
        <v>98</v>
      </c>
      <c r="F8620" s="17">
        <v>-1346</v>
      </c>
      <c r="G8620" t="str">
        <f>_xlfn.XLOOKUP(tbl_GL[[#This Row],[Account_key]],tbl_COA[Account_key],tbl_COA[Class],"Not Found")</f>
        <v>Assets</v>
      </c>
      <c r="H8620" t="str">
        <f>_xlfn.XLOOKUP(tbl_GL[[#This Row],[Account_key]],tbl_COA[Account_key],tbl_COA[SubClass],"Not Found")</f>
        <v>Assets</v>
      </c>
      <c r="I8620" t="str">
        <f>_xlfn.XLOOKUP(tbl_GL[[#This Row],[Account_key]],tbl_COA[Account_key],tbl_COA[SubClass2],"Not Found")</f>
        <v>Current Assets</v>
      </c>
      <c r="J8620" t="str">
        <f>_xlfn.XLOOKUP(tbl_GL[[#This Row],[Account_key]],tbl_COA[Account_key],tbl_COA[SubAccount],,0)</f>
        <v>Cash at Bank</v>
      </c>
      <c r="K8620">
        <f>YEAR(tbl_GL[[#This Row],[Date]])</f>
        <v>2018</v>
      </c>
    </row>
    <row r="8621" spans="1:11" hidden="1" x14ac:dyDescent="0.35">
      <c r="A8621">
        <v>414.2</v>
      </c>
      <c r="B8621" s="24">
        <v>43342</v>
      </c>
      <c r="C8621">
        <v>4</v>
      </c>
      <c r="D8621" s="13">
        <v>120</v>
      </c>
      <c r="E8621" s="13" t="s">
        <v>98</v>
      </c>
      <c r="F8621" s="17">
        <v>-1346</v>
      </c>
      <c r="G8621" t="str">
        <f>_xlfn.XLOOKUP(tbl_GL[[#This Row],[Account_key]],tbl_COA[Account_key],tbl_COA[Class],"Not Found")</f>
        <v>Liabilities and Owners Equity</v>
      </c>
      <c r="H8621" t="str">
        <f>_xlfn.XLOOKUP(tbl_GL[[#This Row],[Account_key]],tbl_COA[Account_key],tbl_COA[SubClass],"Not Found")</f>
        <v>Liabilities</v>
      </c>
      <c r="I8621" t="str">
        <f>_xlfn.XLOOKUP(tbl_GL[[#This Row],[Account_key]],tbl_COA[Account_key],tbl_COA[SubClass2],"Not Found")</f>
        <v>Current Liabilities</v>
      </c>
      <c r="J8621" t="str">
        <f>_xlfn.XLOOKUP(tbl_GL[[#This Row],[Account_key]],tbl_COA[Account_key],tbl_COA[SubAccount],,0)</f>
        <v>Accrued Expenses</v>
      </c>
      <c r="K8621">
        <f>YEAR(tbl_GL[[#This Row],[Date]])</f>
        <v>2018</v>
      </c>
    </row>
    <row r="8622" spans="1:11" hidden="1" x14ac:dyDescent="0.35">
      <c r="A8622">
        <v>415.1</v>
      </c>
      <c r="B8622" s="24">
        <v>43343</v>
      </c>
      <c r="C8622">
        <v>4</v>
      </c>
      <c r="D8622" s="13">
        <v>10</v>
      </c>
      <c r="E8622" s="13" t="s">
        <v>110</v>
      </c>
      <c r="F8622" s="17">
        <v>-10</v>
      </c>
      <c r="G8622" t="str">
        <f>_xlfn.XLOOKUP(tbl_GL[[#This Row],[Account_key]],tbl_COA[Account_key],tbl_COA[Class],"Not Found")</f>
        <v>Assets</v>
      </c>
      <c r="H8622" t="str">
        <f>_xlfn.XLOOKUP(tbl_GL[[#This Row],[Account_key]],tbl_COA[Account_key],tbl_COA[SubClass],"Not Found")</f>
        <v>Assets</v>
      </c>
      <c r="I8622" t="str">
        <f>_xlfn.XLOOKUP(tbl_GL[[#This Row],[Account_key]],tbl_COA[Account_key],tbl_COA[SubClass2],"Not Found")</f>
        <v>Current Assets</v>
      </c>
      <c r="J8622" t="str">
        <f>_xlfn.XLOOKUP(tbl_GL[[#This Row],[Account_key]],tbl_COA[Account_key],tbl_COA[SubAccount],,0)</f>
        <v>Cash at Bank</v>
      </c>
      <c r="K8622">
        <f>YEAR(tbl_GL[[#This Row],[Date]])</f>
        <v>2018</v>
      </c>
    </row>
    <row r="8623" spans="1:11" hidden="1" x14ac:dyDescent="0.35">
      <c r="A8623">
        <v>415.2</v>
      </c>
      <c r="B8623" s="24">
        <v>43343</v>
      </c>
      <c r="C8623">
        <v>4</v>
      </c>
      <c r="D8623" s="13">
        <v>430</v>
      </c>
      <c r="E8623" s="13" t="s">
        <v>110</v>
      </c>
      <c r="F8623" s="17">
        <v>-10</v>
      </c>
      <c r="G8623" t="str">
        <f>_xlfn.XLOOKUP(tbl_GL[[#This Row],[Account_key]],tbl_COA[Account_key],tbl_COA[Class],"Not Found")</f>
        <v>Non-operating</v>
      </c>
      <c r="H8623" t="str">
        <f>_xlfn.XLOOKUP(tbl_GL[[#This Row],[Account_key]],tbl_COA[Account_key],tbl_COA[SubClass],"Not Found")</f>
        <v>Exchange Loss/Gain</v>
      </c>
      <c r="I8623" t="str">
        <f>_xlfn.XLOOKUP(tbl_GL[[#This Row],[Account_key]],tbl_COA[Account_key],tbl_COA[SubClass2],"Not Found")</f>
        <v>Exchange Loss/Gain</v>
      </c>
      <c r="J8623" t="str">
        <f>_xlfn.XLOOKUP(tbl_GL[[#This Row],[Account_key]],tbl_COA[Account_key],tbl_COA[SubAccount],,0)</f>
        <v>Exchange Loss/Gain</v>
      </c>
      <c r="K8623">
        <f>YEAR(tbl_GL[[#This Row],[Date]])</f>
        <v>2018</v>
      </c>
    </row>
    <row r="8624" spans="1:11" hidden="1" x14ac:dyDescent="0.35">
      <c r="A8624">
        <v>416.1</v>
      </c>
      <c r="B8624" s="24">
        <v>43343</v>
      </c>
      <c r="C8624">
        <v>4</v>
      </c>
      <c r="D8624" s="13">
        <v>10</v>
      </c>
      <c r="E8624" s="13" t="s">
        <v>113</v>
      </c>
      <c r="F8624" s="17">
        <v>102</v>
      </c>
      <c r="G8624" t="str">
        <f>_xlfn.XLOOKUP(tbl_GL[[#This Row],[Account_key]],tbl_COA[Account_key],tbl_COA[Class],"Not Found")</f>
        <v>Assets</v>
      </c>
      <c r="H8624" t="str">
        <f>_xlfn.XLOOKUP(tbl_GL[[#This Row],[Account_key]],tbl_COA[Account_key],tbl_COA[SubClass],"Not Found")</f>
        <v>Assets</v>
      </c>
      <c r="I8624" t="str">
        <f>_xlfn.XLOOKUP(tbl_GL[[#This Row],[Account_key]],tbl_COA[Account_key],tbl_COA[SubClass2],"Not Found")</f>
        <v>Current Assets</v>
      </c>
      <c r="J8624" t="str">
        <f>_xlfn.XLOOKUP(tbl_GL[[#This Row],[Account_key]],tbl_COA[Account_key],tbl_COA[SubAccount],,0)</f>
        <v>Cash at Bank</v>
      </c>
      <c r="K8624">
        <f>YEAR(tbl_GL[[#This Row],[Date]])</f>
        <v>2018</v>
      </c>
    </row>
    <row r="8625" spans="1:11" hidden="1" x14ac:dyDescent="0.35">
      <c r="A8625">
        <v>416.2</v>
      </c>
      <c r="B8625" s="24">
        <v>43343</v>
      </c>
      <c r="C8625">
        <v>4</v>
      </c>
      <c r="D8625" s="13">
        <v>410</v>
      </c>
      <c r="E8625" s="13" t="s">
        <v>113</v>
      </c>
      <c r="F8625" s="17">
        <v>102</v>
      </c>
      <c r="G8625" t="str">
        <f>_xlfn.XLOOKUP(tbl_GL[[#This Row],[Account_key]],tbl_COA[Account_key],tbl_COA[Class],"Not Found")</f>
        <v>Non-operating</v>
      </c>
      <c r="H8625" t="str">
        <f>_xlfn.XLOOKUP(tbl_GL[[#This Row],[Account_key]],tbl_COA[Account_key],tbl_COA[SubClass],"Not Found")</f>
        <v>Interest Income</v>
      </c>
      <c r="I8625" t="str">
        <f>_xlfn.XLOOKUP(tbl_GL[[#This Row],[Account_key]],tbl_COA[Account_key],tbl_COA[SubClass2],"Not Found")</f>
        <v>Interest Income</v>
      </c>
      <c r="J8625" t="str">
        <f>_xlfn.XLOOKUP(tbl_GL[[#This Row],[Account_key]],tbl_COA[Account_key],tbl_COA[SubAccount],,0)</f>
        <v>Interest Income</v>
      </c>
      <c r="K8625">
        <f>YEAR(tbl_GL[[#This Row],[Date]])</f>
        <v>2018</v>
      </c>
    </row>
    <row r="8626" spans="1:11" hidden="1" x14ac:dyDescent="0.35">
      <c r="A8626">
        <v>417.1</v>
      </c>
      <c r="B8626" s="24">
        <v>43343</v>
      </c>
      <c r="C8626">
        <v>4</v>
      </c>
      <c r="D8626" s="13">
        <v>440</v>
      </c>
      <c r="E8626" s="13" t="s">
        <v>112</v>
      </c>
      <c r="F8626" s="17">
        <v>-180</v>
      </c>
      <c r="G8626" t="str">
        <f>_xlfn.XLOOKUP(tbl_GL[[#This Row],[Account_key]],tbl_COA[Account_key],tbl_COA[Class],"Not Found")</f>
        <v>Interest &amp; Tax</v>
      </c>
      <c r="H8626" t="str">
        <f>_xlfn.XLOOKUP(tbl_GL[[#This Row],[Account_key]],tbl_COA[Account_key],tbl_COA[SubClass],"Not Found")</f>
        <v>Interest Expense</v>
      </c>
      <c r="I8626" t="str">
        <f>_xlfn.XLOOKUP(tbl_GL[[#This Row],[Account_key]],tbl_COA[Account_key],tbl_COA[SubClass2],"Not Found")</f>
        <v>Interest Expense</v>
      </c>
      <c r="J8626" t="str">
        <f>_xlfn.XLOOKUP(tbl_GL[[#This Row],[Account_key]],tbl_COA[Account_key],tbl_COA[SubAccount],,0)</f>
        <v>Interest Expense</v>
      </c>
      <c r="K8626">
        <f>YEAR(tbl_GL[[#This Row],[Date]])</f>
        <v>2018</v>
      </c>
    </row>
    <row r="8627" spans="1:11" hidden="1" x14ac:dyDescent="0.35">
      <c r="A8627">
        <v>417.2</v>
      </c>
      <c r="B8627" s="24">
        <v>43343</v>
      </c>
      <c r="C8627">
        <v>4</v>
      </c>
      <c r="D8627" s="13">
        <v>121</v>
      </c>
      <c r="E8627" s="13" t="s">
        <v>112</v>
      </c>
      <c r="F8627" s="17">
        <v>180</v>
      </c>
      <c r="G8627" t="str">
        <f>_xlfn.XLOOKUP(tbl_GL[[#This Row],[Account_key]],tbl_COA[Account_key],tbl_COA[Class],"Not Found")</f>
        <v>Liabilities and Owners Equity</v>
      </c>
      <c r="H8627" t="str">
        <f>_xlfn.XLOOKUP(tbl_GL[[#This Row],[Account_key]],tbl_COA[Account_key],tbl_COA[SubClass],"Not Found")</f>
        <v>Liabilities</v>
      </c>
      <c r="I8627" t="str">
        <f>_xlfn.XLOOKUP(tbl_GL[[#This Row],[Account_key]],tbl_COA[Account_key],tbl_COA[SubClass2],"Not Found")</f>
        <v>Current Liabilities</v>
      </c>
      <c r="J8627" t="str">
        <f>_xlfn.XLOOKUP(tbl_GL[[#This Row],[Account_key]],tbl_COA[Account_key],tbl_COA[SubAccount],,0)</f>
        <v>Interest Payable</v>
      </c>
      <c r="K8627">
        <f>YEAR(tbl_GL[[#This Row],[Date]])</f>
        <v>2018</v>
      </c>
    </row>
    <row r="8628" spans="1:11" hidden="1" x14ac:dyDescent="0.35">
      <c r="A8628">
        <v>418.1</v>
      </c>
      <c r="B8628" s="24">
        <v>43343</v>
      </c>
      <c r="C8628">
        <v>4</v>
      </c>
      <c r="D8628" s="13">
        <v>400</v>
      </c>
      <c r="E8628" s="13" t="s">
        <v>104</v>
      </c>
      <c r="F8628" s="17">
        <v>-225</v>
      </c>
      <c r="G8628" t="str">
        <f>_xlfn.XLOOKUP(tbl_GL[[#This Row],[Account_key]],tbl_COA[Account_key],tbl_COA[Class],"Not Found")</f>
        <v>Operating account</v>
      </c>
      <c r="H8628" t="str">
        <f>_xlfn.XLOOKUP(tbl_GL[[#This Row],[Account_key]],tbl_COA[Account_key],tbl_COA[SubClass],"Not Found")</f>
        <v>Depreciation &amp; Amortization</v>
      </c>
      <c r="I8628" t="str">
        <f>_xlfn.XLOOKUP(tbl_GL[[#This Row],[Account_key]],tbl_COA[Account_key],tbl_COA[SubClass2],"Not Found")</f>
        <v>Amortization</v>
      </c>
      <c r="J8628" t="str">
        <f>_xlfn.XLOOKUP(tbl_GL[[#This Row],[Account_key]],tbl_COA[Account_key],tbl_COA[SubAccount],,0)</f>
        <v>Amortization of Intangible Assets</v>
      </c>
      <c r="K8628">
        <f>YEAR(tbl_GL[[#This Row],[Date]])</f>
        <v>2018</v>
      </c>
    </row>
    <row r="8629" spans="1:11" hidden="1" x14ac:dyDescent="0.35">
      <c r="A8629">
        <v>418.2</v>
      </c>
      <c r="B8629" s="24">
        <v>43343</v>
      </c>
      <c r="C8629">
        <v>4</v>
      </c>
      <c r="D8629" s="13">
        <v>100</v>
      </c>
      <c r="E8629" s="13" t="s">
        <v>104</v>
      </c>
      <c r="F8629" s="17">
        <v>-225</v>
      </c>
      <c r="G8629" t="str">
        <f>_xlfn.XLOOKUP(tbl_GL[[#This Row],[Account_key]],tbl_COA[Account_key],tbl_COA[Class],"Not Found")</f>
        <v>Assets</v>
      </c>
      <c r="H8629" t="str">
        <f>_xlfn.XLOOKUP(tbl_GL[[#This Row],[Account_key]],tbl_COA[Account_key],tbl_COA[SubClass],"Not Found")</f>
        <v>Assets</v>
      </c>
      <c r="I8629" t="str">
        <f>_xlfn.XLOOKUP(tbl_GL[[#This Row],[Account_key]],tbl_COA[Account_key],tbl_COA[SubClass2],"Not Found")</f>
        <v>Non-Current Assets</v>
      </c>
      <c r="J8629" t="str">
        <f>_xlfn.XLOOKUP(tbl_GL[[#This Row],[Account_key]],tbl_COA[Account_key],tbl_COA[SubAccount],,0)</f>
        <v>Patents and trademarks</v>
      </c>
      <c r="K8629">
        <f>YEAR(tbl_GL[[#This Row],[Date]])</f>
        <v>2018</v>
      </c>
    </row>
    <row r="8630" spans="1:11" hidden="1" x14ac:dyDescent="0.35">
      <c r="A8630">
        <v>419.1</v>
      </c>
      <c r="B8630" s="24">
        <v>43343</v>
      </c>
      <c r="C8630">
        <v>4</v>
      </c>
      <c r="D8630" s="13">
        <v>450</v>
      </c>
      <c r="E8630" s="23" t="s">
        <v>108</v>
      </c>
      <c r="F8630" s="17">
        <v>-2413</v>
      </c>
      <c r="G8630" t="str">
        <f>_xlfn.XLOOKUP(tbl_GL[[#This Row],[Account_key]],tbl_COA[Account_key],tbl_COA[Class],"Not Found")</f>
        <v>Interest &amp; Tax</v>
      </c>
      <c r="H8630" t="str">
        <f>_xlfn.XLOOKUP(tbl_GL[[#This Row],[Account_key]],tbl_COA[Account_key],tbl_COA[SubClass],"Not Found")</f>
        <v>Taxation</v>
      </c>
      <c r="I8630" t="str">
        <f>_xlfn.XLOOKUP(tbl_GL[[#This Row],[Account_key]],tbl_COA[Account_key],tbl_COA[SubClass2],"Not Found")</f>
        <v>Taxation</v>
      </c>
      <c r="J8630" t="str">
        <f>_xlfn.XLOOKUP(tbl_GL[[#This Row],[Account_key]],tbl_COA[Account_key],tbl_COA[SubAccount],,0)</f>
        <v>Taxation</v>
      </c>
      <c r="K8630">
        <f>YEAR(tbl_GL[[#This Row],[Date]])</f>
        <v>2018</v>
      </c>
    </row>
    <row r="8631" spans="1:11" hidden="1" x14ac:dyDescent="0.35">
      <c r="A8631">
        <v>419.2</v>
      </c>
      <c r="B8631" s="24">
        <v>43343</v>
      </c>
      <c r="C8631">
        <v>4</v>
      </c>
      <c r="D8631" s="13">
        <v>122</v>
      </c>
      <c r="E8631" s="23" t="s">
        <v>108</v>
      </c>
      <c r="F8631" s="17">
        <v>2413</v>
      </c>
      <c r="G8631" t="str">
        <f>_xlfn.XLOOKUP(tbl_GL[[#This Row],[Account_key]],tbl_COA[Account_key],tbl_COA[Class],"Not Found")</f>
        <v>Liabilities and Owners Equity</v>
      </c>
      <c r="H8631" t="str">
        <f>_xlfn.XLOOKUP(tbl_GL[[#This Row],[Account_key]],tbl_COA[Account_key],tbl_COA[SubClass],"Not Found")</f>
        <v>Liabilities</v>
      </c>
      <c r="I8631" t="str">
        <f>_xlfn.XLOOKUP(tbl_GL[[#This Row],[Account_key]],tbl_COA[Account_key],tbl_COA[SubClass2],"Not Found")</f>
        <v>Current Liabilities</v>
      </c>
      <c r="J8631" t="str">
        <f>_xlfn.XLOOKUP(tbl_GL[[#This Row],[Account_key]],tbl_COA[Account_key],tbl_COA[SubAccount],,0)</f>
        <v>Tax payable</v>
      </c>
      <c r="K8631">
        <f>YEAR(tbl_GL[[#This Row],[Date]])</f>
        <v>2018</v>
      </c>
    </row>
    <row r="8632" spans="1:11" hidden="1" x14ac:dyDescent="0.35">
      <c r="A8632">
        <v>420.1</v>
      </c>
      <c r="B8632" s="24">
        <v>43343</v>
      </c>
      <c r="C8632">
        <v>4</v>
      </c>
      <c r="D8632" s="13">
        <v>240</v>
      </c>
      <c r="E8632" s="13" t="s">
        <v>56</v>
      </c>
      <c r="F8632" s="17">
        <v>-3600</v>
      </c>
      <c r="G8632" t="str">
        <f>_xlfn.XLOOKUP(tbl_GL[[#This Row],[Account_key]],tbl_COA[Account_key],tbl_COA[Class],"Not Found")</f>
        <v>Operating account</v>
      </c>
      <c r="H8632" t="str">
        <f>_xlfn.XLOOKUP(tbl_GL[[#This Row],[Account_key]],tbl_COA[Account_key],tbl_COA[SubClass],"Not Found")</f>
        <v>Operating Expenses</v>
      </c>
      <c r="I8632" t="str">
        <f>_xlfn.XLOOKUP(tbl_GL[[#This Row],[Account_key]],tbl_COA[Account_key],tbl_COA[SubClass2],"Not Found")</f>
        <v>Sales &amp; Distribution</v>
      </c>
      <c r="J8632" t="str">
        <f>_xlfn.XLOOKUP(tbl_GL[[#This Row],[Account_key]],tbl_COA[Account_key],tbl_COA[SubAccount],,0)</f>
        <v>Salaries</v>
      </c>
      <c r="K8632">
        <f>YEAR(tbl_GL[[#This Row],[Date]])</f>
        <v>2018</v>
      </c>
    </row>
    <row r="8633" spans="1:11" hidden="1" x14ac:dyDescent="0.35">
      <c r="A8633">
        <v>420.2</v>
      </c>
      <c r="B8633" s="24">
        <v>43343</v>
      </c>
      <c r="C8633">
        <v>4</v>
      </c>
      <c r="D8633" s="13">
        <v>10</v>
      </c>
      <c r="E8633" s="13" t="s">
        <v>56</v>
      </c>
      <c r="F8633" s="17">
        <v>-3600</v>
      </c>
      <c r="G8633" t="str">
        <f>_xlfn.XLOOKUP(tbl_GL[[#This Row],[Account_key]],tbl_COA[Account_key],tbl_COA[Class],"Not Found")</f>
        <v>Assets</v>
      </c>
      <c r="H8633" t="str">
        <f>_xlfn.XLOOKUP(tbl_GL[[#This Row],[Account_key]],tbl_COA[Account_key],tbl_COA[SubClass],"Not Found")</f>
        <v>Assets</v>
      </c>
      <c r="I8633" t="str">
        <f>_xlfn.XLOOKUP(tbl_GL[[#This Row],[Account_key]],tbl_COA[Account_key],tbl_COA[SubClass2],"Not Found")</f>
        <v>Current Assets</v>
      </c>
      <c r="J8633" t="str">
        <f>_xlfn.XLOOKUP(tbl_GL[[#This Row],[Account_key]],tbl_COA[Account_key],tbl_COA[SubAccount],,0)</f>
        <v>Cash at Bank</v>
      </c>
      <c r="K8633">
        <f>YEAR(tbl_GL[[#This Row],[Date]])</f>
        <v>2018</v>
      </c>
    </row>
    <row r="8634" spans="1:11" hidden="1" x14ac:dyDescent="0.35">
      <c r="A8634">
        <v>421.1</v>
      </c>
      <c r="B8634" s="24">
        <v>43343</v>
      </c>
      <c r="C8634">
        <v>4</v>
      </c>
      <c r="D8634" s="13">
        <v>380</v>
      </c>
      <c r="E8634" s="13" t="s">
        <v>101</v>
      </c>
      <c r="F8634" s="17">
        <v>-4500</v>
      </c>
      <c r="G8634" t="str">
        <f>_xlfn.XLOOKUP(tbl_GL[[#This Row],[Account_key]],tbl_COA[Account_key],tbl_COA[Class],"Not Found")</f>
        <v>Operating account</v>
      </c>
      <c r="H8634" t="str">
        <f>_xlfn.XLOOKUP(tbl_GL[[#This Row],[Account_key]],tbl_COA[Account_key],tbl_COA[SubClass],"Not Found")</f>
        <v>Depreciation &amp; Amortization</v>
      </c>
      <c r="I8634" t="str">
        <f>_xlfn.XLOOKUP(tbl_GL[[#This Row],[Account_key]],tbl_COA[Account_key],tbl_COA[SubClass2],"Not Found")</f>
        <v>Depreciation</v>
      </c>
      <c r="J8634" t="str">
        <f>_xlfn.XLOOKUP(tbl_GL[[#This Row],[Account_key]],tbl_COA[Account_key],tbl_COA[SubAccount],,0)</f>
        <v>Equipment</v>
      </c>
      <c r="K8634">
        <f>YEAR(tbl_GL[[#This Row],[Date]])</f>
        <v>2018</v>
      </c>
    </row>
    <row r="8635" spans="1:11" hidden="1" x14ac:dyDescent="0.35">
      <c r="A8635">
        <v>421.2</v>
      </c>
      <c r="B8635" s="24">
        <v>43343</v>
      </c>
      <c r="C8635">
        <v>4</v>
      </c>
      <c r="D8635" s="13">
        <v>90</v>
      </c>
      <c r="E8635" s="13" t="s">
        <v>101</v>
      </c>
      <c r="F8635" s="17">
        <v>-4500</v>
      </c>
      <c r="G8635" t="str">
        <f>_xlfn.XLOOKUP(tbl_GL[[#This Row],[Account_key]],tbl_COA[Account_key],tbl_COA[Class],"Not Found")</f>
        <v>Assets</v>
      </c>
      <c r="H8635" t="str">
        <f>_xlfn.XLOOKUP(tbl_GL[[#This Row],[Account_key]],tbl_COA[Account_key],tbl_COA[SubClass],"Not Found")</f>
        <v>Assets</v>
      </c>
      <c r="I8635" t="str">
        <f>_xlfn.XLOOKUP(tbl_GL[[#This Row],[Account_key]],tbl_COA[Account_key],tbl_COA[SubClass2],"Not Found")</f>
        <v>Non-Current Assets</v>
      </c>
      <c r="J8635" t="str">
        <f>_xlfn.XLOOKUP(tbl_GL[[#This Row],[Account_key]],tbl_COA[Account_key],tbl_COA[SubAccount],,0)</f>
        <v>Office Furniture &amp; Equipment</v>
      </c>
      <c r="K8635">
        <f>YEAR(tbl_GL[[#This Row],[Date]])</f>
        <v>2018</v>
      </c>
    </row>
    <row r="8636" spans="1:11" hidden="1" x14ac:dyDescent="0.35">
      <c r="A8636">
        <v>423.1</v>
      </c>
      <c r="B8636" s="24">
        <v>43344</v>
      </c>
      <c r="C8636">
        <v>4</v>
      </c>
      <c r="D8636" s="13">
        <v>10</v>
      </c>
      <c r="E8636" s="13" t="s">
        <v>98</v>
      </c>
      <c r="F8636" s="17">
        <v>-934</v>
      </c>
      <c r="G8636" t="str">
        <f>_xlfn.XLOOKUP(tbl_GL[[#This Row],[Account_key]],tbl_COA[Account_key],tbl_COA[Class],"Not Found")</f>
        <v>Assets</v>
      </c>
      <c r="H8636" t="str">
        <f>_xlfn.XLOOKUP(tbl_GL[[#This Row],[Account_key]],tbl_COA[Account_key],tbl_COA[SubClass],"Not Found")</f>
        <v>Assets</v>
      </c>
      <c r="I8636" t="str">
        <f>_xlfn.XLOOKUP(tbl_GL[[#This Row],[Account_key]],tbl_COA[Account_key],tbl_COA[SubClass2],"Not Found")</f>
        <v>Current Assets</v>
      </c>
      <c r="J8636" t="str">
        <f>_xlfn.XLOOKUP(tbl_GL[[#This Row],[Account_key]],tbl_COA[Account_key],tbl_COA[SubAccount],,0)</f>
        <v>Cash at Bank</v>
      </c>
      <c r="K8636">
        <f>YEAR(tbl_GL[[#This Row],[Date]])</f>
        <v>2018</v>
      </c>
    </row>
    <row r="8637" spans="1:11" hidden="1" x14ac:dyDescent="0.35">
      <c r="A8637">
        <v>423.2</v>
      </c>
      <c r="B8637" s="24">
        <v>43344</v>
      </c>
      <c r="C8637">
        <v>4</v>
      </c>
      <c r="D8637" s="13">
        <v>120</v>
      </c>
      <c r="E8637" s="13" t="s">
        <v>98</v>
      </c>
      <c r="F8637" s="17">
        <v>-934</v>
      </c>
      <c r="G8637" t="str">
        <f>_xlfn.XLOOKUP(tbl_GL[[#This Row],[Account_key]],tbl_COA[Account_key],tbl_COA[Class],"Not Found")</f>
        <v>Liabilities and Owners Equity</v>
      </c>
      <c r="H8637" t="str">
        <f>_xlfn.XLOOKUP(tbl_GL[[#This Row],[Account_key]],tbl_COA[Account_key],tbl_COA[SubClass],"Not Found")</f>
        <v>Liabilities</v>
      </c>
      <c r="I8637" t="str">
        <f>_xlfn.XLOOKUP(tbl_GL[[#This Row],[Account_key]],tbl_COA[Account_key],tbl_COA[SubClass2],"Not Found")</f>
        <v>Current Liabilities</v>
      </c>
      <c r="J8637" t="str">
        <f>_xlfn.XLOOKUP(tbl_GL[[#This Row],[Account_key]],tbl_COA[Account_key],tbl_COA[SubAccount],,0)</f>
        <v>Accrued Expenses</v>
      </c>
      <c r="K8637">
        <f>YEAR(tbl_GL[[#This Row],[Date]])</f>
        <v>2018</v>
      </c>
    </row>
    <row r="8638" spans="1:11" hidden="1" x14ac:dyDescent="0.35">
      <c r="A8638">
        <v>424.1</v>
      </c>
      <c r="B8638" s="24">
        <v>43344</v>
      </c>
      <c r="C8638">
        <v>4</v>
      </c>
      <c r="D8638" s="13">
        <v>260</v>
      </c>
      <c r="E8638" s="13" t="s">
        <v>97</v>
      </c>
      <c r="F8638" s="17">
        <v>-1699</v>
      </c>
      <c r="G8638" t="str">
        <f>_xlfn.XLOOKUP(tbl_GL[[#This Row],[Account_key]],tbl_COA[Account_key],tbl_COA[Class],"Not Found")</f>
        <v>Operating account</v>
      </c>
      <c r="H8638" t="str">
        <f>_xlfn.XLOOKUP(tbl_GL[[#This Row],[Account_key]],tbl_COA[Account_key],tbl_COA[SubClass],"Not Found")</f>
        <v>Operating Expenses</v>
      </c>
      <c r="I8638" t="str">
        <f>_xlfn.XLOOKUP(tbl_GL[[#This Row],[Account_key]],tbl_COA[Account_key],tbl_COA[SubClass2],"Not Found")</f>
        <v>Marketing</v>
      </c>
      <c r="J8638" t="str">
        <f>_xlfn.XLOOKUP(tbl_GL[[#This Row],[Account_key]],tbl_COA[Account_key],tbl_COA[SubAccount],,0)</f>
        <v>Commissions</v>
      </c>
      <c r="K8638">
        <f>YEAR(tbl_GL[[#This Row],[Date]])</f>
        <v>2018</v>
      </c>
    </row>
    <row r="8639" spans="1:11" hidden="1" x14ac:dyDescent="0.35">
      <c r="A8639">
        <v>424.2</v>
      </c>
      <c r="B8639" s="24">
        <v>43344</v>
      </c>
      <c r="C8639">
        <v>4</v>
      </c>
      <c r="D8639" s="13">
        <v>120</v>
      </c>
      <c r="E8639" s="13" t="s">
        <v>97</v>
      </c>
      <c r="F8639" s="17">
        <v>1699</v>
      </c>
      <c r="G8639" t="str">
        <f>_xlfn.XLOOKUP(tbl_GL[[#This Row],[Account_key]],tbl_COA[Account_key],tbl_COA[Class],"Not Found")</f>
        <v>Liabilities and Owners Equity</v>
      </c>
      <c r="H8639" t="str">
        <f>_xlfn.XLOOKUP(tbl_GL[[#This Row],[Account_key]],tbl_COA[Account_key],tbl_COA[SubClass],"Not Found")</f>
        <v>Liabilities</v>
      </c>
      <c r="I8639" t="str">
        <f>_xlfn.XLOOKUP(tbl_GL[[#This Row],[Account_key]],tbl_COA[Account_key],tbl_COA[SubClass2],"Not Found")</f>
        <v>Current Liabilities</v>
      </c>
      <c r="J8639" t="str">
        <f>_xlfn.XLOOKUP(tbl_GL[[#This Row],[Account_key]],tbl_COA[Account_key],tbl_COA[SubAccount],,0)</f>
        <v>Accrued Expenses</v>
      </c>
      <c r="K8639">
        <f>YEAR(tbl_GL[[#This Row],[Date]])</f>
        <v>2018</v>
      </c>
    </row>
    <row r="8640" spans="1:11" hidden="1" x14ac:dyDescent="0.35">
      <c r="A8640">
        <v>425.1</v>
      </c>
      <c r="B8640" s="24">
        <v>43344</v>
      </c>
      <c r="C8640">
        <v>4</v>
      </c>
      <c r="D8640" s="13">
        <v>60</v>
      </c>
      <c r="E8640" s="13" t="s">
        <v>84</v>
      </c>
      <c r="F8640" s="17">
        <v>22167</v>
      </c>
      <c r="G8640" t="str">
        <f>_xlfn.XLOOKUP(tbl_GL[[#This Row],[Account_key]],tbl_COA[Account_key],tbl_COA[Class],"Not Found")</f>
        <v>Assets</v>
      </c>
      <c r="H8640" t="str">
        <f>_xlfn.XLOOKUP(tbl_GL[[#This Row],[Account_key]],tbl_COA[Account_key],tbl_COA[SubClass],"Not Found")</f>
        <v>Assets</v>
      </c>
      <c r="I8640" t="str">
        <f>_xlfn.XLOOKUP(tbl_GL[[#This Row],[Account_key]],tbl_COA[Account_key],tbl_COA[SubClass2],"Not Found")</f>
        <v>Current Assets</v>
      </c>
      <c r="J8640" t="str">
        <f>_xlfn.XLOOKUP(tbl_GL[[#This Row],[Account_key]],tbl_COA[Account_key],tbl_COA[SubAccount],,0)</f>
        <v>Inventory</v>
      </c>
      <c r="K8640">
        <f>YEAR(tbl_GL[[#This Row],[Date]])</f>
        <v>2018</v>
      </c>
    </row>
    <row r="8641" spans="1:11" hidden="1" x14ac:dyDescent="0.35">
      <c r="A8641">
        <v>425.2</v>
      </c>
      <c r="B8641" s="24">
        <v>43344</v>
      </c>
      <c r="C8641">
        <v>4</v>
      </c>
      <c r="D8641" s="13">
        <v>110</v>
      </c>
      <c r="E8641" s="13" t="s">
        <v>84</v>
      </c>
      <c r="F8641" s="17">
        <v>22167</v>
      </c>
      <c r="G8641" t="str">
        <f>_xlfn.XLOOKUP(tbl_GL[[#This Row],[Account_key]],tbl_COA[Account_key],tbl_COA[Class],"Not Found")</f>
        <v>Liabilities and Owners Equity</v>
      </c>
      <c r="H8641" t="str">
        <f>_xlfn.XLOOKUP(tbl_GL[[#This Row],[Account_key]],tbl_COA[Account_key],tbl_COA[SubClass],"Not Found")</f>
        <v>Liabilities</v>
      </c>
      <c r="I8641" t="str">
        <f>_xlfn.XLOOKUP(tbl_GL[[#This Row],[Account_key]],tbl_COA[Account_key],tbl_COA[SubClass2],"Not Found")</f>
        <v>Current Liabilities</v>
      </c>
      <c r="J8641" t="str">
        <f>_xlfn.XLOOKUP(tbl_GL[[#This Row],[Account_key]],tbl_COA[Account_key],tbl_COA[SubAccount],,0)</f>
        <v>Trade Payables</v>
      </c>
      <c r="K8641">
        <f>YEAR(tbl_GL[[#This Row],[Date]])</f>
        <v>2018</v>
      </c>
    </row>
    <row r="8642" spans="1:11" hidden="1" x14ac:dyDescent="0.35">
      <c r="A8642">
        <v>426.1</v>
      </c>
      <c r="B8642" s="24">
        <v>43346</v>
      </c>
      <c r="C8642">
        <v>4</v>
      </c>
      <c r="D8642" s="13">
        <v>30</v>
      </c>
      <c r="E8642" s="13" t="s">
        <v>80</v>
      </c>
      <c r="F8642" s="17">
        <v>-9027</v>
      </c>
      <c r="G8642" t="str">
        <f>_xlfn.XLOOKUP(tbl_GL[[#This Row],[Account_key]],tbl_COA[Account_key],tbl_COA[Class],"Not Found")</f>
        <v>Assets</v>
      </c>
      <c r="H8642" t="str">
        <f>_xlfn.XLOOKUP(tbl_GL[[#This Row],[Account_key]],tbl_COA[Account_key],tbl_COA[SubClass],"Not Found")</f>
        <v>Assets</v>
      </c>
      <c r="I8642" t="str">
        <f>_xlfn.XLOOKUP(tbl_GL[[#This Row],[Account_key]],tbl_COA[Account_key],tbl_COA[SubClass2],"Not Found")</f>
        <v>Current Assets</v>
      </c>
      <c r="J8642" t="str">
        <f>_xlfn.XLOOKUP(tbl_GL[[#This Row],[Account_key]],tbl_COA[Account_key],tbl_COA[SubAccount],,0)</f>
        <v>Trade Receivables</v>
      </c>
      <c r="K8642">
        <f>YEAR(tbl_GL[[#This Row],[Date]])</f>
        <v>2018</v>
      </c>
    </row>
    <row r="8643" spans="1:11" hidden="1" x14ac:dyDescent="0.35">
      <c r="A8643">
        <v>426.2</v>
      </c>
      <c r="B8643" s="24">
        <v>43346</v>
      </c>
      <c r="C8643">
        <v>4</v>
      </c>
      <c r="D8643" s="13">
        <v>10</v>
      </c>
      <c r="E8643" s="13" t="s">
        <v>80</v>
      </c>
      <c r="F8643" s="17">
        <v>9027</v>
      </c>
      <c r="G8643" t="str">
        <f>_xlfn.XLOOKUP(tbl_GL[[#This Row],[Account_key]],tbl_COA[Account_key],tbl_COA[Class],"Not Found")</f>
        <v>Assets</v>
      </c>
      <c r="H8643" t="str">
        <f>_xlfn.XLOOKUP(tbl_GL[[#This Row],[Account_key]],tbl_COA[Account_key],tbl_COA[SubClass],"Not Found")</f>
        <v>Assets</v>
      </c>
      <c r="I8643" t="str">
        <f>_xlfn.XLOOKUP(tbl_GL[[#This Row],[Account_key]],tbl_COA[Account_key],tbl_COA[SubClass2],"Not Found")</f>
        <v>Current Assets</v>
      </c>
      <c r="J8643" t="str">
        <f>_xlfn.XLOOKUP(tbl_GL[[#This Row],[Account_key]],tbl_COA[Account_key],tbl_COA[SubAccount],,0)</f>
        <v>Cash at Bank</v>
      </c>
      <c r="K8643">
        <f>YEAR(tbl_GL[[#This Row],[Date]])</f>
        <v>2018</v>
      </c>
    </row>
    <row r="8644" spans="1:11" hidden="1" x14ac:dyDescent="0.35">
      <c r="A8644">
        <v>427.1</v>
      </c>
      <c r="B8644" s="24">
        <v>43347</v>
      </c>
      <c r="C8644">
        <v>4</v>
      </c>
      <c r="D8644" s="13">
        <v>230</v>
      </c>
      <c r="E8644" s="13" t="s">
        <v>4</v>
      </c>
      <c r="F8644" s="17">
        <v>-955</v>
      </c>
      <c r="G8644" t="str">
        <f>_xlfn.XLOOKUP(tbl_GL[[#This Row],[Account_key]],tbl_COA[Account_key],tbl_COA[Class],"Not Found")</f>
        <v>Trading account</v>
      </c>
      <c r="H8644" t="str">
        <f>_xlfn.XLOOKUP(tbl_GL[[#This Row],[Account_key]],tbl_COA[Account_key],tbl_COA[SubClass],"Not Found")</f>
        <v>Cost of Sales</v>
      </c>
      <c r="I8644" t="str">
        <f>_xlfn.XLOOKUP(tbl_GL[[#This Row],[Account_key]],tbl_COA[Account_key],tbl_COA[SubClass2],"Not Found")</f>
        <v>Cost of Sales</v>
      </c>
      <c r="J8644" t="str">
        <f>_xlfn.XLOOKUP(tbl_GL[[#This Row],[Account_key]],tbl_COA[Account_key],tbl_COA[SubAccount],,0)</f>
        <v>Cost of Sales</v>
      </c>
      <c r="K8644">
        <f>YEAR(tbl_GL[[#This Row],[Date]])</f>
        <v>2018</v>
      </c>
    </row>
    <row r="8645" spans="1:11" hidden="1" x14ac:dyDescent="0.35">
      <c r="A8645">
        <v>427.2</v>
      </c>
      <c r="B8645" s="24">
        <v>43347</v>
      </c>
      <c r="C8645">
        <v>4</v>
      </c>
      <c r="D8645" s="13">
        <v>60</v>
      </c>
      <c r="E8645" s="13" t="s">
        <v>4</v>
      </c>
      <c r="F8645" s="17">
        <v>-955</v>
      </c>
      <c r="G8645" t="str">
        <f>_xlfn.XLOOKUP(tbl_GL[[#This Row],[Account_key]],tbl_COA[Account_key],tbl_COA[Class],"Not Found")</f>
        <v>Assets</v>
      </c>
      <c r="H8645" t="str">
        <f>_xlfn.XLOOKUP(tbl_GL[[#This Row],[Account_key]],tbl_COA[Account_key],tbl_COA[SubClass],"Not Found")</f>
        <v>Assets</v>
      </c>
      <c r="I8645" t="str">
        <f>_xlfn.XLOOKUP(tbl_GL[[#This Row],[Account_key]],tbl_COA[Account_key],tbl_COA[SubClass2],"Not Found")</f>
        <v>Current Assets</v>
      </c>
      <c r="J8645" t="str">
        <f>_xlfn.XLOOKUP(tbl_GL[[#This Row],[Account_key]],tbl_COA[Account_key],tbl_COA[SubAccount],,0)</f>
        <v>Inventory</v>
      </c>
      <c r="K8645">
        <f>YEAR(tbl_GL[[#This Row],[Date]])</f>
        <v>2018</v>
      </c>
    </row>
    <row r="8646" spans="1:11" hidden="1" x14ac:dyDescent="0.35">
      <c r="A8646">
        <v>428.1</v>
      </c>
      <c r="B8646" s="24">
        <v>43347</v>
      </c>
      <c r="C8646">
        <v>4</v>
      </c>
      <c r="D8646" s="13">
        <v>210</v>
      </c>
      <c r="E8646" s="13" t="s">
        <v>7</v>
      </c>
      <c r="F8646" s="17">
        <v>2346</v>
      </c>
      <c r="G8646" t="str">
        <f>_xlfn.XLOOKUP(tbl_GL[[#This Row],[Account_key]],tbl_COA[Account_key],tbl_COA[Class],"Not Found")</f>
        <v>Trading account</v>
      </c>
      <c r="H8646" t="str">
        <f>_xlfn.XLOOKUP(tbl_GL[[#This Row],[Account_key]],tbl_COA[Account_key],tbl_COA[SubClass],"Not Found")</f>
        <v>Sales</v>
      </c>
      <c r="I8646" t="str">
        <f>_xlfn.XLOOKUP(tbl_GL[[#This Row],[Account_key]],tbl_COA[Account_key],tbl_COA[SubClass2],"Not Found")</f>
        <v>Sales</v>
      </c>
      <c r="J8646" t="str">
        <f>_xlfn.XLOOKUP(tbl_GL[[#This Row],[Account_key]],tbl_COA[Account_key],tbl_COA[SubAccount],,0)</f>
        <v>Sales</v>
      </c>
      <c r="K8646">
        <f>YEAR(tbl_GL[[#This Row],[Date]])</f>
        <v>2018</v>
      </c>
    </row>
    <row r="8647" spans="1:11" hidden="1" x14ac:dyDescent="0.35">
      <c r="A8647">
        <v>428.2</v>
      </c>
      <c r="B8647" s="24">
        <v>43347</v>
      </c>
      <c r="C8647">
        <v>4</v>
      </c>
      <c r="D8647" s="13">
        <v>10</v>
      </c>
      <c r="E8647" s="13" t="s">
        <v>7</v>
      </c>
      <c r="F8647" s="17">
        <v>2346</v>
      </c>
      <c r="G8647" t="str">
        <f>_xlfn.XLOOKUP(tbl_GL[[#This Row],[Account_key]],tbl_COA[Account_key],tbl_COA[Class],"Not Found")</f>
        <v>Assets</v>
      </c>
      <c r="H8647" t="str">
        <f>_xlfn.XLOOKUP(tbl_GL[[#This Row],[Account_key]],tbl_COA[Account_key],tbl_COA[SubClass],"Not Found")</f>
        <v>Assets</v>
      </c>
      <c r="I8647" t="str">
        <f>_xlfn.XLOOKUP(tbl_GL[[#This Row],[Account_key]],tbl_COA[Account_key],tbl_COA[SubClass2],"Not Found")</f>
        <v>Current Assets</v>
      </c>
      <c r="J8647" t="str">
        <f>_xlfn.XLOOKUP(tbl_GL[[#This Row],[Account_key]],tbl_COA[Account_key],tbl_COA[SubAccount],,0)</f>
        <v>Cash at Bank</v>
      </c>
      <c r="K8647">
        <f>YEAR(tbl_GL[[#This Row],[Date]])</f>
        <v>2018</v>
      </c>
    </row>
    <row r="8648" spans="1:11" hidden="1" x14ac:dyDescent="0.35">
      <c r="A8648">
        <v>429.1</v>
      </c>
      <c r="B8648" s="24">
        <v>43347</v>
      </c>
      <c r="C8648">
        <v>4</v>
      </c>
      <c r="D8648" s="13">
        <v>230</v>
      </c>
      <c r="E8648" s="13" t="s">
        <v>4</v>
      </c>
      <c r="F8648" s="17">
        <v>-3538</v>
      </c>
      <c r="G8648" t="str">
        <f>_xlfn.XLOOKUP(tbl_GL[[#This Row],[Account_key]],tbl_COA[Account_key],tbl_COA[Class],"Not Found")</f>
        <v>Trading account</v>
      </c>
      <c r="H8648" t="str">
        <f>_xlfn.XLOOKUP(tbl_GL[[#This Row],[Account_key]],tbl_COA[Account_key],tbl_COA[SubClass],"Not Found")</f>
        <v>Cost of Sales</v>
      </c>
      <c r="I8648" t="str">
        <f>_xlfn.XLOOKUP(tbl_GL[[#This Row],[Account_key]],tbl_COA[Account_key],tbl_COA[SubClass2],"Not Found")</f>
        <v>Cost of Sales</v>
      </c>
      <c r="J8648" t="str">
        <f>_xlfn.XLOOKUP(tbl_GL[[#This Row],[Account_key]],tbl_COA[Account_key],tbl_COA[SubAccount],,0)</f>
        <v>Cost of Sales</v>
      </c>
      <c r="K8648">
        <f>YEAR(tbl_GL[[#This Row],[Date]])</f>
        <v>2018</v>
      </c>
    </row>
    <row r="8649" spans="1:11" hidden="1" x14ac:dyDescent="0.35">
      <c r="A8649">
        <v>429.2</v>
      </c>
      <c r="B8649" s="24">
        <v>43347</v>
      </c>
      <c r="C8649">
        <v>4</v>
      </c>
      <c r="D8649" s="13">
        <v>60</v>
      </c>
      <c r="E8649" s="13" t="s">
        <v>4</v>
      </c>
      <c r="F8649" s="17">
        <v>-3538</v>
      </c>
      <c r="G8649" t="str">
        <f>_xlfn.XLOOKUP(tbl_GL[[#This Row],[Account_key]],tbl_COA[Account_key],tbl_COA[Class],"Not Found")</f>
        <v>Assets</v>
      </c>
      <c r="H8649" t="str">
        <f>_xlfn.XLOOKUP(tbl_GL[[#This Row],[Account_key]],tbl_COA[Account_key],tbl_COA[SubClass],"Not Found")</f>
        <v>Assets</v>
      </c>
      <c r="I8649" t="str">
        <f>_xlfn.XLOOKUP(tbl_GL[[#This Row],[Account_key]],tbl_COA[Account_key],tbl_COA[SubClass2],"Not Found")</f>
        <v>Current Assets</v>
      </c>
      <c r="J8649" t="str">
        <f>_xlfn.XLOOKUP(tbl_GL[[#This Row],[Account_key]],tbl_COA[Account_key],tbl_COA[SubAccount],,0)</f>
        <v>Inventory</v>
      </c>
      <c r="K8649">
        <f>YEAR(tbl_GL[[#This Row],[Date]])</f>
        <v>2018</v>
      </c>
    </row>
    <row r="8650" spans="1:11" hidden="1" x14ac:dyDescent="0.35">
      <c r="A8650">
        <v>430.1</v>
      </c>
      <c r="B8650" s="24">
        <v>43347</v>
      </c>
      <c r="C8650">
        <v>4</v>
      </c>
      <c r="D8650" s="13">
        <v>210</v>
      </c>
      <c r="E8650" s="13" t="s">
        <v>8</v>
      </c>
      <c r="F8650" s="17">
        <v>9310</v>
      </c>
      <c r="G8650" t="str">
        <f>_xlfn.XLOOKUP(tbl_GL[[#This Row],[Account_key]],tbl_COA[Account_key],tbl_COA[Class],"Not Found")</f>
        <v>Trading account</v>
      </c>
      <c r="H8650" t="str">
        <f>_xlfn.XLOOKUP(tbl_GL[[#This Row],[Account_key]],tbl_COA[Account_key],tbl_COA[SubClass],"Not Found")</f>
        <v>Sales</v>
      </c>
      <c r="I8650" t="str">
        <f>_xlfn.XLOOKUP(tbl_GL[[#This Row],[Account_key]],tbl_COA[Account_key],tbl_COA[SubClass2],"Not Found")</f>
        <v>Sales</v>
      </c>
      <c r="J8650" t="str">
        <f>_xlfn.XLOOKUP(tbl_GL[[#This Row],[Account_key]],tbl_COA[Account_key],tbl_COA[SubAccount],,0)</f>
        <v>Sales</v>
      </c>
      <c r="K8650">
        <f>YEAR(tbl_GL[[#This Row],[Date]])</f>
        <v>2018</v>
      </c>
    </row>
    <row r="8651" spans="1:11" hidden="1" x14ac:dyDescent="0.35">
      <c r="A8651">
        <v>430.2</v>
      </c>
      <c r="B8651" s="24">
        <v>43347</v>
      </c>
      <c r="C8651">
        <v>4</v>
      </c>
      <c r="D8651" s="13">
        <v>30</v>
      </c>
      <c r="E8651" s="13" t="s">
        <v>8</v>
      </c>
      <c r="F8651" s="17">
        <v>9310</v>
      </c>
      <c r="G8651" t="str">
        <f>_xlfn.XLOOKUP(tbl_GL[[#This Row],[Account_key]],tbl_COA[Account_key],tbl_COA[Class],"Not Found")</f>
        <v>Assets</v>
      </c>
      <c r="H8651" t="str">
        <f>_xlfn.XLOOKUP(tbl_GL[[#This Row],[Account_key]],tbl_COA[Account_key],tbl_COA[SubClass],"Not Found")</f>
        <v>Assets</v>
      </c>
      <c r="I8651" t="str">
        <f>_xlfn.XLOOKUP(tbl_GL[[#This Row],[Account_key]],tbl_COA[Account_key],tbl_COA[SubClass2],"Not Found")</f>
        <v>Current Assets</v>
      </c>
      <c r="J8651" t="str">
        <f>_xlfn.XLOOKUP(tbl_GL[[#This Row],[Account_key]],tbl_COA[Account_key],tbl_COA[SubAccount],,0)</f>
        <v>Trade Receivables</v>
      </c>
      <c r="K8651">
        <f>YEAR(tbl_GL[[#This Row],[Date]])</f>
        <v>2018</v>
      </c>
    </row>
    <row r="8652" spans="1:11" hidden="1" x14ac:dyDescent="0.35">
      <c r="A8652">
        <v>431.1</v>
      </c>
      <c r="B8652" s="24">
        <v>43348</v>
      </c>
      <c r="C8652">
        <v>4</v>
      </c>
      <c r="D8652" s="13">
        <v>330</v>
      </c>
      <c r="E8652" s="13" t="s">
        <v>97</v>
      </c>
      <c r="F8652" s="17">
        <v>-1387</v>
      </c>
      <c r="G8652" t="str">
        <f>_xlfn.XLOOKUP(tbl_GL[[#This Row],[Account_key]],tbl_COA[Account_key],tbl_COA[Class],"Not Found")</f>
        <v>Operating account</v>
      </c>
      <c r="H8652" t="str">
        <f>_xlfn.XLOOKUP(tbl_GL[[#This Row],[Account_key]],tbl_COA[Account_key],tbl_COA[SubClass],"Not Found")</f>
        <v>Operating Expenses</v>
      </c>
      <c r="I8652" t="str">
        <f>_xlfn.XLOOKUP(tbl_GL[[#This Row],[Account_key]],tbl_COA[Account_key],tbl_COA[SubClass2],"Not Found")</f>
        <v>Administration</v>
      </c>
      <c r="J8652" t="str">
        <f>_xlfn.XLOOKUP(tbl_GL[[#This Row],[Account_key]],tbl_COA[Account_key],tbl_COA[SubAccount],,0)</f>
        <v>Telephone</v>
      </c>
      <c r="K8652">
        <f>YEAR(tbl_GL[[#This Row],[Date]])</f>
        <v>2018</v>
      </c>
    </row>
    <row r="8653" spans="1:11" hidden="1" x14ac:dyDescent="0.35">
      <c r="A8653">
        <v>431.2</v>
      </c>
      <c r="B8653" s="24">
        <v>43348</v>
      </c>
      <c r="C8653">
        <v>4</v>
      </c>
      <c r="D8653" s="13">
        <v>120</v>
      </c>
      <c r="E8653" s="13" t="s">
        <v>97</v>
      </c>
      <c r="F8653" s="17">
        <v>1387</v>
      </c>
      <c r="G8653" t="str">
        <f>_xlfn.XLOOKUP(tbl_GL[[#This Row],[Account_key]],tbl_COA[Account_key],tbl_COA[Class],"Not Found")</f>
        <v>Liabilities and Owners Equity</v>
      </c>
      <c r="H8653" t="str">
        <f>_xlfn.XLOOKUP(tbl_GL[[#This Row],[Account_key]],tbl_COA[Account_key],tbl_COA[SubClass],"Not Found")</f>
        <v>Liabilities</v>
      </c>
      <c r="I8653" t="str">
        <f>_xlfn.XLOOKUP(tbl_GL[[#This Row],[Account_key]],tbl_COA[Account_key],tbl_COA[SubClass2],"Not Found")</f>
        <v>Current Liabilities</v>
      </c>
      <c r="J8653" t="str">
        <f>_xlfn.XLOOKUP(tbl_GL[[#This Row],[Account_key]],tbl_COA[Account_key],tbl_COA[SubAccount],,0)</f>
        <v>Accrued Expenses</v>
      </c>
      <c r="K8653">
        <f>YEAR(tbl_GL[[#This Row],[Date]])</f>
        <v>2018</v>
      </c>
    </row>
    <row r="8654" spans="1:11" hidden="1" x14ac:dyDescent="0.35">
      <c r="A8654">
        <v>432.1</v>
      </c>
      <c r="B8654" s="24">
        <v>43351</v>
      </c>
      <c r="C8654">
        <v>4</v>
      </c>
      <c r="D8654" s="13">
        <v>260</v>
      </c>
      <c r="E8654" s="13" t="s">
        <v>83</v>
      </c>
      <c r="F8654" s="17">
        <v>565</v>
      </c>
      <c r="G8654" t="str">
        <f>_xlfn.XLOOKUP(tbl_GL[[#This Row],[Account_key]],tbl_COA[Account_key],tbl_COA[Class],"Not Found")</f>
        <v>Operating account</v>
      </c>
      <c r="H8654" t="str">
        <f>_xlfn.XLOOKUP(tbl_GL[[#This Row],[Account_key]],tbl_COA[Account_key],tbl_COA[SubClass],"Not Found")</f>
        <v>Operating Expenses</v>
      </c>
      <c r="I8654" t="str">
        <f>_xlfn.XLOOKUP(tbl_GL[[#This Row],[Account_key]],tbl_COA[Account_key],tbl_COA[SubClass2],"Not Found")</f>
        <v>Marketing</v>
      </c>
      <c r="J8654" t="str">
        <f>_xlfn.XLOOKUP(tbl_GL[[#This Row],[Account_key]],tbl_COA[Account_key],tbl_COA[SubAccount],,0)</f>
        <v>Commissions</v>
      </c>
      <c r="K8654">
        <f>YEAR(tbl_GL[[#This Row],[Date]])</f>
        <v>2018</v>
      </c>
    </row>
    <row r="8655" spans="1:11" hidden="1" x14ac:dyDescent="0.35">
      <c r="A8655">
        <v>432.2</v>
      </c>
      <c r="B8655" s="24">
        <v>43351</v>
      </c>
      <c r="C8655">
        <v>4</v>
      </c>
      <c r="D8655" s="13">
        <v>20</v>
      </c>
      <c r="E8655" s="13" t="s">
        <v>83</v>
      </c>
      <c r="F8655" s="17">
        <v>565</v>
      </c>
      <c r="G8655" t="str">
        <f>_xlfn.XLOOKUP(tbl_GL[[#This Row],[Account_key]],tbl_COA[Account_key],tbl_COA[Class],"Not Found")</f>
        <v>Assets</v>
      </c>
      <c r="H8655" t="str">
        <f>_xlfn.XLOOKUP(tbl_GL[[#This Row],[Account_key]],tbl_COA[Account_key],tbl_COA[SubClass],"Not Found")</f>
        <v>Assets</v>
      </c>
      <c r="I8655" t="str">
        <f>_xlfn.XLOOKUP(tbl_GL[[#This Row],[Account_key]],tbl_COA[Account_key],tbl_COA[SubClass2],"Not Found")</f>
        <v>Current Assets</v>
      </c>
      <c r="J8655" t="str">
        <f>_xlfn.XLOOKUP(tbl_GL[[#This Row],[Account_key]],tbl_COA[Account_key],tbl_COA[SubAccount],,0)</f>
        <v>Cash in hand</v>
      </c>
      <c r="K8655">
        <f>YEAR(tbl_GL[[#This Row],[Date]])</f>
        <v>2018</v>
      </c>
    </row>
    <row r="8656" spans="1:11" hidden="1" x14ac:dyDescent="0.35">
      <c r="A8656">
        <v>433.1</v>
      </c>
      <c r="B8656" s="24">
        <v>43351</v>
      </c>
      <c r="C8656">
        <v>4</v>
      </c>
      <c r="D8656" s="13">
        <v>350</v>
      </c>
      <c r="E8656" s="13" t="s">
        <v>97</v>
      </c>
      <c r="F8656" s="17">
        <v>-1649</v>
      </c>
      <c r="G8656" t="str">
        <f>_xlfn.XLOOKUP(tbl_GL[[#This Row],[Account_key]],tbl_COA[Account_key],tbl_COA[Class],"Not Found")</f>
        <v>Operating account</v>
      </c>
      <c r="H8656" t="str">
        <f>_xlfn.XLOOKUP(tbl_GL[[#This Row],[Account_key]],tbl_COA[Account_key],tbl_COA[SubClass],"Not Found")</f>
        <v>Operating Expenses</v>
      </c>
      <c r="I8656" t="str">
        <f>_xlfn.XLOOKUP(tbl_GL[[#This Row],[Account_key]],tbl_COA[Account_key],tbl_COA[SubClass2],"Not Found")</f>
        <v>Administration</v>
      </c>
      <c r="J8656" t="str">
        <f>_xlfn.XLOOKUP(tbl_GL[[#This Row],[Account_key]],tbl_COA[Account_key],tbl_COA[SubAccount],,0)</f>
        <v>Other Expenses</v>
      </c>
      <c r="K8656">
        <f>YEAR(tbl_GL[[#This Row],[Date]])</f>
        <v>2018</v>
      </c>
    </row>
    <row r="8657" spans="1:11" hidden="1" x14ac:dyDescent="0.35">
      <c r="A8657">
        <v>433.2</v>
      </c>
      <c r="B8657" s="24">
        <v>43351</v>
      </c>
      <c r="C8657">
        <v>4</v>
      </c>
      <c r="D8657" s="13">
        <v>120</v>
      </c>
      <c r="E8657" s="13" t="s">
        <v>97</v>
      </c>
      <c r="F8657" s="17">
        <v>1649</v>
      </c>
      <c r="G8657" t="str">
        <f>_xlfn.XLOOKUP(tbl_GL[[#This Row],[Account_key]],tbl_COA[Account_key],tbl_COA[Class],"Not Found")</f>
        <v>Liabilities and Owners Equity</v>
      </c>
      <c r="H8657" t="str">
        <f>_xlfn.XLOOKUP(tbl_GL[[#This Row],[Account_key]],tbl_COA[Account_key],tbl_COA[SubClass],"Not Found")</f>
        <v>Liabilities</v>
      </c>
      <c r="I8657" t="str">
        <f>_xlfn.XLOOKUP(tbl_GL[[#This Row],[Account_key]],tbl_COA[Account_key],tbl_COA[SubClass2],"Not Found")</f>
        <v>Current Liabilities</v>
      </c>
      <c r="J8657" t="str">
        <f>_xlfn.XLOOKUP(tbl_GL[[#This Row],[Account_key]],tbl_COA[Account_key],tbl_COA[SubAccount],,0)</f>
        <v>Accrued Expenses</v>
      </c>
      <c r="K8657">
        <f>YEAR(tbl_GL[[#This Row],[Date]])</f>
        <v>2018</v>
      </c>
    </row>
    <row r="8658" spans="1:11" hidden="1" x14ac:dyDescent="0.35">
      <c r="A8658">
        <v>434.1</v>
      </c>
      <c r="B8658" s="24">
        <v>43353</v>
      </c>
      <c r="C8658">
        <v>4</v>
      </c>
      <c r="D8658" s="13">
        <v>10</v>
      </c>
      <c r="E8658" s="13" t="s">
        <v>98</v>
      </c>
      <c r="F8658" s="17">
        <v>-1115</v>
      </c>
      <c r="G8658" t="str">
        <f>_xlfn.XLOOKUP(tbl_GL[[#This Row],[Account_key]],tbl_COA[Account_key],tbl_COA[Class],"Not Found")</f>
        <v>Assets</v>
      </c>
      <c r="H8658" t="str">
        <f>_xlfn.XLOOKUP(tbl_GL[[#This Row],[Account_key]],tbl_COA[Account_key],tbl_COA[SubClass],"Not Found")</f>
        <v>Assets</v>
      </c>
      <c r="I8658" t="str">
        <f>_xlfn.XLOOKUP(tbl_GL[[#This Row],[Account_key]],tbl_COA[Account_key],tbl_COA[SubClass2],"Not Found")</f>
        <v>Current Assets</v>
      </c>
      <c r="J8658" t="str">
        <f>_xlfn.XLOOKUP(tbl_GL[[#This Row],[Account_key]],tbl_COA[Account_key],tbl_COA[SubAccount],,0)</f>
        <v>Cash at Bank</v>
      </c>
      <c r="K8658">
        <f>YEAR(tbl_GL[[#This Row],[Date]])</f>
        <v>2018</v>
      </c>
    </row>
    <row r="8659" spans="1:11" hidden="1" x14ac:dyDescent="0.35">
      <c r="A8659">
        <v>434.2</v>
      </c>
      <c r="B8659" s="24">
        <v>43353</v>
      </c>
      <c r="C8659">
        <v>4</v>
      </c>
      <c r="D8659" s="13">
        <v>120</v>
      </c>
      <c r="E8659" s="13" t="s">
        <v>98</v>
      </c>
      <c r="F8659" s="17">
        <v>-1115</v>
      </c>
      <c r="G8659" t="str">
        <f>_xlfn.XLOOKUP(tbl_GL[[#This Row],[Account_key]],tbl_COA[Account_key],tbl_COA[Class],"Not Found")</f>
        <v>Liabilities and Owners Equity</v>
      </c>
      <c r="H8659" t="str">
        <f>_xlfn.XLOOKUP(tbl_GL[[#This Row],[Account_key]],tbl_COA[Account_key],tbl_COA[SubClass],"Not Found")</f>
        <v>Liabilities</v>
      </c>
      <c r="I8659" t="str">
        <f>_xlfn.XLOOKUP(tbl_GL[[#This Row],[Account_key]],tbl_COA[Account_key],tbl_COA[SubClass2],"Not Found")</f>
        <v>Current Liabilities</v>
      </c>
      <c r="J8659" t="str">
        <f>_xlfn.XLOOKUP(tbl_GL[[#This Row],[Account_key]],tbl_COA[Account_key],tbl_COA[SubAccount],,0)</f>
        <v>Accrued Expenses</v>
      </c>
      <c r="K8659">
        <f>YEAR(tbl_GL[[#This Row],[Date]])</f>
        <v>2018</v>
      </c>
    </row>
    <row r="8660" spans="1:11" hidden="1" x14ac:dyDescent="0.35">
      <c r="A8660">
        <v>435.1</v>
      </c>
      <c r="B8660" s="24">
        <v>43354</v>
      </c>
      <c r="C8660">
        <v>4</v>
      </c>
      <c r="D8660" s="13">
        <v>340</v>
      </c>
      <c r="E8660" s="13" t="s">
        <v>97</v>
      </c>
      <c r="F8660" s="17">
        <v>-1381</v>
      </c>
      <c r="G8660" t="str">
        <f>_xlfn.XLOOKUP(tbl_GL[[#This Row],[Account_key]],tbl_COA[Account_key],tbl_COA[Class],"Not Found")</f>
        <v>Operating account</v>
      </c>
      <c r="H8660" t="str">
        <f>_xlfn.XLOOKUP(tbl_GL[[#This Row],[Account_key]],tbl_COA[Account_key],tbl_COA[SubClass],"Not Found")</f>
        <v>Operating Expenses</v>
      </c>
      <c r="I8660" t="str">
        <f>_xlfn.XLOOKUP(tbl_GL[[#This Row],[Account_key]],tbl_COA[Account_key],tbl_COA[SubClass2],"Not Found")</f>
        <v>Administration</v>
      </c>
      <c r="J8660" t="str">
        <f>_xlfn.XLOOKUP(tbl_GL[[#This Row],[Account_key]],tbl_COA[Account_key],tbl_COA[SubAccount],,0)</f>
        <v>Utilities</v>
      </c>
      <c r="K8660">
        <f>YEAR(tbl_GL[[#This Row],[Date]])</f>
        <v>2018</v>
      </c>
    </row>
    <row r="8661" spans="1:11" hidden="1" x14ac:dyDescent="0.35">
      <c r="A8661">
        <v>435.2</v>
      </c>
      <c r="B8661" s="24">
        <v>43354</v>
      </c>
      <c r="C8661">
        <v>4</v>
      </c>
      <c r="D8661" s="13">
        <v>120</v>
      </c>
      <c r="E8661" s="13" t="s">
        <v>97</v>
      </c>
      <c r="F8661" s="17">
        <v>1381</v>
      </c>
      <c r="G8661" t="str">
        <f>_xlfn.XLOOKUP(tbl_GL[[#This Row],[Account_key]],tbl_COA[Account_key],tbl_COA[Class],"Not Found")</f>
        <v>Liabilities and Owners Equity</v>
      </c>
      <c r="H8661" t="str">
        <f>_xlfn.XLOOKUP(tbl_GL[[#This Row],[Account_key]],tbl_COA[Account_key],tbl_COA[SubClass],"Not Found")</f>
        <v>Liabilities</v>
      </c>
      <c r="I8661" t="str">
        <f>_xlfn.XLOOKUP(tbl_GL[[#This Row],[Account_key]],tbl_COA[Account_key],tbl_COA[SubClass2],"Not Found")</f>
        <v>Current Liabilities</v>
      </c>
      <c r="J8661" t="str">
        <f>_xlfn.XLOOKUP(tbl_GL[[#This Row],[Account_key]],tbl_COA[Account_key],tbl_COA[SubAccount],,0)</f>
        <v>Accrued Expenses</v>
      </c>
      <c r="K8661">
        <f>YEAR(tbl_GL[[#This Row],[Date]])</f>
        <v>2018</v>
      </c>
    </row>
    <row r="8662" spans="1:11" hidden="1" x14ac:dyDescent="0.35">
      <c r="A8662">
        <v>436.1</v>
      </c>
      <c r="B8662" s="24">
        <v>43355</v>
      </c>
      <c r="C8662">
        <v>4</v>
      </c>
      <c r="D8662" s="13">
        <v>230</v>
      </c>
      <c r="E8662" s="13" t="s">
        <v>4</v>
      </c>
      <c r="F8662" s="17">
        <v>-920</v>
      </c>
      <c r="G8662" t="str">
        <f>_xlfn.XLOOKUP(tbl_GL[[#This Row],[Account_key]],tbl_COA[Account_key],tbl_COA[Class],"Not Found")</f>
        <v>Trading account</v>
      </c>
      <c r="H8662" t="str">
        <f>_xlfn.XLOOKUP(tbl_GL[[#This Row],[Account_key]],tbl_COA[Account_key],tbl_COA[SubClass],"Not Found")</f>
        <v>Cost of Sales</v>
      </c>
      <c r="I8662" t="str">
        <f>_xlfn.XLOOKUP(tbl_GL[[#This Row],[Account_key]],tbl_COA[Account_key],tbl_COA[SubClass2],"Not Found")</f>
        <v>Cost of Sales</v>
      </c>
      <c r="J8662" t="str">
        <f>_xlfn.XLOOKUP(tbl_GL[[#This Row],[Account_key]],tbl_COA[Account_key],tbl_COA[SubAccount],,0)</f>
        <v>Cost of Sales</v>
      </c>
      <c r="K8662">
        <f>YEAR(tbl_GL[[#This Row],[Date]])</f>
        <v>2018</v>
      </c>
    </row>
    <row r="8663" spans="1:11" hidden="1" x14ac:dyDescent="0.35">
      <c r="A8663">
        <v>436.2</v>
      </c>
      <c r="B8663" s="24">
        <v>43355</v>
      </c>
      <c r="C8663">
        <v>4</v>
      </c>
      <c r="D8663" s="13">
        <v>60</v>
      </c>
      <c r="E8663" s="13" t="s">
        <v>4</v>
      </c>
      <c r="F8663" s="17">
        <v>-920</v>
      </c>
      <c r="G8663" t="str">
        <f>_xlfn.XLOOKUP(tbl_GL[[#This Row],[Account_key]],tbl_COA[Account_key],tbl_COA[Class],"Not Found")</f>
        <v>Assets</v>
      </c>
      <c r="H8663" t="str">
        <f>_xlfn.XLOOKUP(tbl_GL[[#This Row],[Account_key]],tbl_COA[Account_key],tbl_COA[SubClass],"Not Found")</f>
        <v>Assets</v>
      </c>
      <c r="I8663" t="str">
        <f>_xlfn.XLOOKUP(tbl_GL[[#This Row],[Account_key]],tbl_COA[Account_key],tbl_COA[SubClass2],"Not Found")</f>
        <v>Current Assets</v>
      </c>
      <c r="J8663" t="str">
        <f>_xlfn.XLOOKUP(tbl_GL[[#This Row],[Account_key]],tbl_COA[Account_key],tbl_COA[SubAccount],,0)</f>
        <v>Inventory</v>
      </c>
      <c r="K8663">
        <f>YEAR(tbl_GL[[#This Row],[Date]])</f>
        <v>2018</v>
      </c>
    </row>
    <row r="8664" spans="1:11" hidden="1" x14ac:dyDescent="0.35">
      <c r="A8664">
        <v>437.1</v>
      </c>
      <c r="B8664" s="24">
        <v>43355</v>
      </c>
      <c r="C8664">
        <v>4</v>
      </c>
      <c r="D8664" s="13">
        <v>210</v>
      </c>
      <c r="E8664" s="13" t="s">
        <v>7</v>
      </c>
      <c r="F8664" s="17">
        <v>2261</v>
      </c>
      <c r="G8664" t="str">
        <f>_xlfn.XLOOKUP(tbl_GL[[#This Row],[Account_key]],tbl_COA[Account_key],tbl_COA[Class],"Not Found")</f>
        <v>Trading account</v>
      </c>
      <c r="H8664" t="str">
        <f>_xlfn.XLOOKUP(tbl_GL[[#This Row],[Account_key]],tbl_COA[Account_key],tbl_COA[SubClass],"Not Found")</f>
        <v>Sales</v>
      </c>
      <c r="I8664" t="str">
        <f>_xlfn.XLOOKUP(tbl_GL[[#This Row],[Account_key]],tbl_COA[Account_key],tbl_COA[SubClass2],"Not Found")</f>
        <v>Sales</v>
      </c>
      <c r="J8664" t="str">
        <f>_xlfn.XLOOKUP(tbl_GL[[#This Row],[Account_key]],tbl_COA[Account_key],tbl_COA[SubAccount],,0)</f>
        <v>Sales</v>
      </c>
      <c r="K8664">
        <f>YEAR(tbl_GL[[#This Row],[Date]])</f>
        <v>2018</v>
      </c>
    </row>
    <row r="8665" spans="1:11" hidden="1" x14ac:dyDescent="0.35">
      <c r="A8665">
        <v>437.2</v>
      </c>
      <c r="B8665" s="24">
        <v>43355</v>
      </c>
      <c r="C8665">
        <v>4</v>
      </c>
      <c r="D8665" s="13">
        <v>10</v>
      </c>
      <c r="E8665" s="13" t="s">
        <v>7</v>
      </c>
      <c r="F8665" s="17">
        <v>2261</v>
      </c>
      <c r="G8665" t="str">
        <f>_xlfn.XLOOKUP(tbl_GL[[#This Row],[Account_key]],tbl_COA[Account_key],tbl_COA[Class],"Not Found")</f>
        <v>Assets</v>
      </c>
      <c r="H8665" t="str">
        <f>_xlfn.XLOOKUP(tbl_GL[[#This Row],[Account_key]],tbl_COA[Account_key],tbl_COA[SubClass],"Not Found")</f>
        <v>Assets</v>
      </c>
      <c r="I8665" t="str">
        <f>_xlfn.XLOOKUP(tbl_GL[[#This Row],[Account_key]],tbl_COA[Account_key],tbl_COA[SubClass2],"Not Found")</f>
        <v>Current Assets</v>
      </c>
      <c r="J8665" t="str">
        <f>_xlfn.XLOOKUP(tbl_GL[[#This Row],[Account_key]],tbl_COA[Account_key],tbl_COA[SubAccount],,0)</f>
        <v>Cash at Bank</v>
      </c>
      <c r="K8665">
        <f>YEAR(tbl_GL[[#This Row],[Date]])</f>
        <v>2018</v>
      </c>
    </row>
    <row r="8666" spans="1:11" hidden="1" x14ac:dyDescent="0.35">
      <c r="A8666">
        <v>438.1</v>
      </c>
      <c r="B8666" s="24">
        <v>43355</v>
      </c>
      <c r="C8666">
        <v>4</v>
      </c>
      <c r="D8666" s="13">
        <v>230</v>
      </c>
      <c r="E8666" s="13" t="s">
        <v>4</v>
      </c>
      <c r="F8666" s="17">
        <v>-3784</v>
      </c>
      <c r="G8666" t="str">
        <f>_xlfn.XLOOKUP(tbl_GL[[#This Row],[Account_key]],tbl_COA[Account_key],tbl_COA[Class],"Not Found")</f>
        <v>Trading account</v>
      </c>
      <c r="H8666" t="str">
        <f>_xlfn.XLOOKUP(tbl_GL[[#This Row],[Account_key]],tbl_COA[Account_key],tbl_COA[SubClass],"Not Found")</f>
        <v>Cost of Sales</v>
      </c>
      <c r="I8666" t="str">
        <f>_xlfn.XLOOKUP(tbl_GL[[#This Row],[Account_key]],tbl_COA[Account_key],tbl_COA[SubClass2],"Not Found")</f>
        <v>Cost of Sales</v>
      </c>
      <c r="J8666" t="str">
        <f>_xlfn.XLOOKUP(tbl_GL[[#This Row],[Account_key]],tbl_COA[Account_key],tbl_COA[SubAccount],,0)</f>
        <v>Cost of Sales</v>
      </c>
      <c r="K8666">
        <f>YEAR(tbl_GL[[#This Row],[Date]])</f>
        <v>2018</v>
      </c>
    </row>
    <row r="8667" spans="1:11" hidden="1" x14ac:dyDescent="0.35">
      <c r="A8667">
        <v>438.2</v>
      </c>
      <c r="B8667" s="24">
        <v>43355</v>
      </c>
      <c r="C8667">
        <v>4</v>
      </c>
      <c r="D8667" s="13">
        <v>60</v>
      </c>
      <c r="E8667" s="13" t="s">
        <v>4</v>
      </c>
      <c r="F8667" s="17">
        <v>-3784</v>
      </c>
      <c r="G8667" t="str">
        <f>_xlfn.XLOOKUP(tbl_GL[[#This Row],[Account_key]],tbl_COA[Account_key],tbl_COA[Class],"Not Found")</f>
        <v>Assets</v>
      </c>
      <c r="H8667" t="str">
        <f>_xlfn.XLOOKUP(tbl_GL[[#This Row],[Account_key]],tbl_COA[Account_key],tbl_COA[SubClass],"Not Found")</f>
        <v>Assets</v>
      </c>
      <c r="I8667" t="str">
        <f>_xlfn.XLOOKUP(tbl_GL[[#This Row],[Account_key]],tbl_COA[Account_key],tbl_COA[SubClass2],"Not Found")</f>
        <v>Current Assets</v>
      </c>
      <c r="J8667" t="str">
        <f>_xlfn.XLOOKUP(tbl_GL[[#This Row],[Account_key]],tbl_COA[Account_key],tbl_COA[SubAccount],,0)</f>
        <v>Inventory</v>
      </c>
      <c r="K8667">
        <f>YEAR(tbl_GL[[#This Row],[Date]])</f>
        <v>2018</v>
      </c>
    </row>
    <row r="8668" spans="1:11" hidden="1" x14ac:dyDescent="0.35">
      <c r="A8668">
        <v>439.1</v>
      </c>
      <c r="B8668" s="24">
        <v>43355</v>
      </c>
      <c r="C8668">
        <v>4</v>
      </c>
      <c r="D8668" s="13">
        <v>210</v>
      </c>
      <c r="E8668" s="13" t="s">
        <v>8</v>
      </c>
      <c r="F8668" s="17">
        <v>9958</v>
      </c>
      <c r="G8668" t="str">
        <f>_xlfn.XLOOKUP(tbl_GL[[#This Row],[Account_key]],tbl_COA[Account_key],tbl_COA[Class],"Not Found")</f>
        <v>Trading account</v>
      </c>
      <c r="H8668" t="str">
        <f>_xlfn.XLOOKUP(tbl_GL[[#This Row],[Account_key]],tbl_COA[Account_key],tbl_COA[SubClass],"Not Found")</f>
        <v>Sales</v>
      </c>
      <c r="I8668" t="str">
        <f>_xlfn.XLOOKUP(tbl_GL[[#This Row],[Account_key]],tbl_COA[Account_key],tbl_COA[SubClass2],"Not Found")</f>
        <v>Sales</v>
      </c>
      <c r="J8668" t="str">
        <f>_xlfn.XLOOKUP(tbl_GL[[#This Row],[Account_key]],tbl_COA[Account_key],tbl_COA[SubAccount],,0)</f>
        <v>Sales</v>
      </c>
      <c r="K8668">
        <f>YEAR(tbl_GL[[#This Row],[Date]])</f>
        <v>2018</v>
      </c>
    </row>
    <row r="8669" spans="1:11" hidden="1" x14ac:dyDescent="0.35">
      <c r="A8669">
        <v>439.2</v>
      </c>
      <c r="B8669" s="24">
        <v>43355</v>
      </c>
      <c r="C8669">
        <v>4</v>
      </c>
      <c r="D8669" s="13">
        <v>30</v>
      </c>
      <c r="E8669" s="13" t="s">
        <v>8</v>
      </c>
      <c r="F8669" s="17">
        <v>9958</v>
      </c>
      <c r="G8669" t="str">
        <f>_xlfn.XLOOKUP(tbl_GL[[#This Row],[Account_key]],tbl_COA[Account_key],tbl_COA[Class],"Not Found")</f>
        <v>Assets</v>
      </c>
      <c r="H8669" t="str">
        <f>_xlfn.XLOOKUP(tbl_GL[[#This Row],[Account_key]],tbl_COA[Account_key],tbl_COA[SubClass],"Not Found")</f>
        <v>Assets</v>
      </c>
      <c r="I8669" t="str">
        <f>_xlfn.XLOOKUP(tbl_GL[[#This Row],[Account_key]],tbl_COA[Account_key],tbl_COA[SubClass2],"Not Found")</f>
        <v>Current Assets</v>
      </c>
      <c r="J8669" t="str">
        <f>_xlfn.XLOOKUP(tbl_GL[[#This Row],[Account_key]],tbl_COA[Account_key],tbl_COA[SubAccount],,0)</f>
        <v>Trade Receivables</v>
      </c>
      <c r="K8669">
        <f>YEAR(tbl_GL[[#This Row],[Date]])</f>
        <v>2018</v>
      </c>
    </row>
    <row r="8670" spans="1:11" hidden="1" x14ac:dyDescent="0.35">
      <c r="A8670">
        <v>440.1</v>
      </c>
      <c r="B8670" s="24">
        <v>43356</v>
      </c>
      <c r="C8670">
        <v>4</v>
      </c>
      <c r="D8670" s="13">
        <v>230</v>
      </c>
      <c r="E8670" s="13" t="s">
        <v>4</v>
      </c>
      <c r="F8670" s="17">
        <v>-664</v>
      </c>
      <c r="G8670" t="str">
        <f>_xlfn.XLOOKUP(tbl_GL[[#This Row],[Account_key]],tbl_COA[Account_key],tbl_COA[Class],"Not Found")</f>
        <v>Trading account</v>
      </c>
      <c r="H8670" t="str">
        <f>_xlfn.XLOOKUP(tbl_GL[[#This Row],[Account_key]],tbl_COA[Account_key],tbl_COA[SubClass],"Not Found")</f>
        <v>Cost of Sales</v>
      </c>
      <c r="I8670" t="str">
        <f>_xlfn.XLOOKUP(tbl_GL[[#This Row],[Account_key]],tbl_COA[Account_key],tbl_COA[SubClass2],"Not Found")</f>
        <v>Cost of Sales</v>
      </c>
      <c r="J8670" t="str">
        <f>_xlfn.XLOOKUP(tbl_GL[[#This Row],[Account_key]],tbl_COA[Account_key],tbl_COA[SubAccount],,0)</f>
        <v>Cost of Sales</v>
      </c>
      <c r="K8670">
        <f>YEAR(tbl_GL[[#This Row],[Date]])</f>
        <v>2018</v>
      </c>
    </row>
    <row r="8671" spans="1:11" hidden="1" x14ac:dyDescent="0.35">
      <c r="A8671">
        <v>440.2</v>
      </c>
      <c r="B8671" s="24">
        <v>43356</v>
      </c>
      <c r="C8671">
        <v>4</v>
      </c>
      <c r="D8671" s="13">
        <v>60</v>
      </c>
      <c r="E8671" s="13" t="s">
        <v>4</v>
      </c>
      <c r="F8671" s="17">
        <v>-664</v>
      </c>
      <c r="G8671" t="str">
        <f>_xlfn.XLOOKUP(tbl_GL[[#This Row],[Account_key]],tbl_COA[Account_key],tbl_COA[Class],"Not Found")</f>
        <v>Assets</v>
      </c>
      <c r="H8671" t="str">
        <f>_xlfn.XLOOKUP(tbl_GL[[#This Row],[Account_key]],tbl_COA[Account_key],tbl_COA[SubClass],"Not Found")</f>
        <v>Assets</v>
      </c>
      <c r="I8671" t="str">
        <f>_xlfn.XLOOKUP(tbl_GL[[#This Row],[Account_key]],tbl_COA[Account_key],tbl_COA[SubClass2],"Not Found")</f>
        <v>Current Assets</v>
      </c>
      <c r="J8671" t="str">
        <f>_xlfn.XLOOKUP(tbl_GL[[#This Row],[Account_key]],tbl_COA[Account_key],tbl_COA[SubAccount],,0)</f>
        <v>Inventory</v>
      </c>
      <c r="K8671">
        <f>YEAR(tbl_GL[[#This Row],[Date]])</f>
        <v>2018</v>
      </c>
    </row>
    <row r="8672" spans="1:11" hidden="1" x14ac:dyDescent="0.35">
      <c r="A8672">
        <v>441.1</v>
      </c>
      <c r="B8672" s="24">
        <v>43356</v>
      </c>
      <c r="C8672">
        <v>4</v>
      </c>
      <c r="D8672" s="13">
        <v>350</v>
      </c>
      <c r="E8672" s="13" t="s">
        <v>97</v>
      </c>
      <c r="F8672" s="17">
        <v>-1670</v>
      </c>
      <c r="G8672" t="str">
        <f>_xlfn.XLOOKUP(tbl_GL[[#This Row],[Account_key]],tbl_COA[Account_key],tbl_COA[Class],"Not Found")</f>
        <v>Operating account</v>
      </c>
      <c r="H8672" t="str">
        <f>_xlfn.XLOOKUP(tbl_GL[[#This Row],[Account_key]],tbl_COA[Account_key],tbl_COA[SubClass],"Not Found")</f>
        <v>Operating Expenses</v>
      </c>
      <c r="I8672" t="str">
        <f>_xlfn.XLOOKUP(tbl_GL[[#This Row],[Account_key]],tbl_COA[Account_key],tbl_COA[SubClass2],"Not Found")</f>
        <v>Administration</v>
      </c>
      <c r="J8672" t="str">
        <f>_xlfn.XLOOKUP(tbl_GL[[#This Row],[Account_key]],tbl_COA[Account_key],tbl_COA[SubAccount],,0)</f>
        <v>Other Expenses</v>
      </c>
      <c r="K8672">
        <f>YEAR(tbl_GL[[#This Row],[Date]])</f>
        <v>2018</v>
      </c>
    </row>
    <row r="8673" spans="1:11" hidden="1" x14ac:dyDescent="0.35">
      <c r="A8673">
        <v>441.2</v>
      </c>
      <c r="B8673" s="24">
        <v>43356</v>
      </c>
      <c r="C8673">
        <v>4</v>
      </c>
      <c r="D8673" s="13">
        <v>120</v>
      </c>
      <c r="E8673" s="13" t="s">
        <v>97</v>
      </c>
      <c r="F8673" s="17">
        <v>1670</v>
      </c>
      <c r="G8673" t="str">
        <f>_xlfn.XLOOKUP(tbl_GL[[#This Row],[Account_key]],tbl_COA[Account_key],tbl_COA[Class],"Not Found")</f>
        <v>Liabilities and Owners Equity</v>
      </c>
      <c r="H8673" t="str">
        <f>_xlfn.XLOOKUP(tbl_GL[[#This Row],[Account_key]],tbl_COA[Account_key],tbl_COA[SubClass],"Not Found")</f>
        <v>Liabilities</v>
      </c>
      <c r="I8673" t="str">
        <f>_xlfn.XLOOKUP(tbl_GL[[#This Row],[Account_key]],tbl_COA[Account_key],tbl_COA[SubClass2],"Not Found")</f>
        <v>Current Liabilities</v>
      </c>
      <c r="J8673" t="str">
        <f>_xlfn.XLOOKUP(tbl_GL[[#This Row],[Account_key]],tbl_COA[Account_key],tbl_COA[SubAccount],,0)</f>
        <v>Accrued Expenses</v>
      </c>
      <c r="K8673">
        <f>YEAR(tbl_GL[[#This Row],[Date]])</f>
        <v>2018</v>
      </c>
    </row>
    <row r="8674" spans="1:11" hidden="1" x14ac:dyDescent="0.35">
      <c r="A8674">
        <v>442.1</v>
      </c>
      <c r="B8674" s="24">
        <v>43356</v>
      </c>
      <c r="C8674">
        <v>4</v>
      </c>
      <c r="D8674" s="13">
        <v>10</v>
      </c>
      <c r="E8674" s="13" t="s">
        <v>98</v>
      </c>
      <c r="F8674" s="17">
        <v>-1350</v>
      </c>
      <c r="G8674" t="str">
        <f>_xlfn.XLOOKUP(tbl_GL[[#This Row],[Account_key]],tbl_COA[Account_key],tbl_COA[Class],"Not Found")</f>
        <v>Assets</v>
      </c>
      <c r="H8674" t="str">
        <f>_xlfn.XLOOKUP(tbl_GL[[#This Row],[Account_key]],tbl_COA[Account_key],tbl_COA[SubClass],"Not Found")</f>
        <v>Assets</v>
      </c>
      <c r="I8674" t="str">
        <f>_xlfn.XLOOKUP(tbl_GL[[#This Row],[Account_key]],tbl_COA[Account_key],tbl_COA[SubClass2],"Not Found")</f>
        <v>Current Assets</v>
      </c>
      <c r="J8674" t="str">
        <f>_xlfn.XLOOKUP(tbl_GL[[#This Row],[Account_key]],tbl_COA[Account_key],tbl_COA[SubAccount],,0)</f>
        <v>Cash at Bank</v>
      </c>
      <c r="K8674">
        <f>YEAR(tbl_GL[[#This Row],[Date]])</f>
        <v>2018</v>
      </c>
    </row>
    <row r="8675" spans="1:11" hidden="1" x14ac:dyDescent="0.35">
      <c r="A8675">
        <v>442.2</v>
      </c>
      <c r="B8675" s="24">
        <v>43356</v>
      </c>
      <c r="C8675">
        <v>4</v>
      </c>
      <c r="D8675" s="13">
        <v>120</v>
      </c>
      <c r="E8675" s="13" t="s">
        <v>98</v>
      </c>
      <c r="F8675" s="17">
        <v>-1350</v>
      </c>
      <c r="G8675" t="str">
        <f>_xlfn.XLOOKUP(tbl_GL[[#This Row],[Account_key]],tbl_COA[Account_key],tbl_COA[Class],"Not Found")</f>
        <v>Liabilities and Owners Equity</v>
      </c>
      <c r="H8675" t="str">
        <f>_xlfn.XLOOKUP(tbl_GL[[#This Row],[Account_key]],tbl_COA[Account_key],tbl_COA[SubClass],"Not Found")</f>
        <v>Liabilities</v>
      </c>
      <c r="I8675" t="str">
        <f>_xlfn.XLOOKUP(tbl_GL[[#This Row],[Account_key]],tbl_COA[Account_key],tbl_COA[SubClass2],"Not Found")</f>
        <v>Current Liabilities</v>
      </c>
      <c r="J8675" t="str">
        <f>_xlfn.XLOOKUP(tbl_GL[[#This Row],[Account_key]],tbl_COA[Account_key],tbl_COA[SubAccount],,0)</f>
        <v>Accrued Expenses</v>
      </c>
      <c r="K8675">
        <f>YEAR(tbl_GL[[#This Row],[Date]])</f>
        <v>2018</v>
      </c>
    </row>
    <row r="8676" spans="1:11" hidden="1" x14ac:dyDescent="0.35">
      <c r="A8676">
        <v>443.1</v>
      </c>
      <c r="B8676" s="24">
        <v>43356</v>
      </c>
      <c r="C8676">
        <v>4</v>
      </c>
      <c r="D8676" s="13">
        <v>210</v>
      </c>
      <c r="E8676" s="13" t="s">
        <v>8</v>
      </c>
      <c r="F8676" s="17">
        <v>1746</v>
      </c>
      <c r="G8676" t="str">
        <f>_xlfn.XLOOKUP(tbl_GL[[#This Row],[Account_key]],tbl_COA[Account_key],tbl_COA[Class],"Not Found")</f>
        <v>Trading account</v>
      </c>
      <c r="H8676" t="str">
        <f>_xlfn.XLOOKUP(tbl_GL[[#This Row],[Account_key]],tbl_COA[Account_key],tbl_COA[SubClass],"Not Found")</f>
        <v>Sales</v>
      </c>
      <c r="I8676" t="str">
        <f>_xlfn.XLOOKUP(tbl_GL[[#This Row],[Account_key]],tbl_COA[Account_key],tbl_COA[SubClass2],"Not Found")</f>
        <v>Sales</v>
      </c>
      <c r="J8676" t="str">
        <f>_xlfn.XLOOKUP(tbl_GL[[#This Row],[Account_key]],tbl_COA[Account_key],tbl_COA[SubAccount],,0)</f>
        <v>Sales</v>
      </c>
      <c r="K8676">
        <f>YEAR(tbl_GL[[#This Row],[Date]])</f>
        <v>2018</v>
      </c>
    </row>
    <row r="8677" spans="1:11" hidden="1" x14ac:dyDescent="0.35">
      <c r="A8677">
        <v>443.2</v>
      </c>
      <c r="B8677" s="24">
        <v>43356</v>
      </c>
      <c r="C8677">
        <v>4</v>
      </c>
      <c r="D8677" s="13">
        <v>30</v>
      </c>
      <c r="E8677" s="13" t="s">
        <v>8</v>
      </c>
      <c r="F8677" s="17">
        <v>1746</v>
      </c>
      <c r="G8677" t="str">
        <f>_xlfn.XLOOKUP(tbl_GL[[#This Row],[Account_key]],tbl_COA[Account_key],tbl_COA[Class],"Not Found")</f>
        <v>Assets</v>
      </c>
      <c r="H8677" t="str">
        <f>_xlfn.XLOOKUP(tbl_GL[[#This Row],[Account_key]],tbl_COA[Account_key],tbl_COA[SubClass],"Not Found")</f>
        <v>Assets</v>
      </c>
      <c r="I8677" t="str">
        <f>_xlfn.XLOOKUP(tbl_GL[[#This Row],[Account_key]],tbl_COA[Account_key],tbl_COA[SubClass2],"Not Found")</f>
        <v>Current Assets</v>
      </c>
      <c r="J8677" t="str">
        <f>_xlfn.XLOOKUP(tbl_GL[[#This Row],[Account_key]],tbl_COA[Account_key],tbl_COA[SubAccount],,0)</f>
        <v>Trade Receivables</v>
      </c>
      <c r="K8677">
        <f>YEAR(tbl_GL[[#This Row],[Date]])</f>
        <v>2018</v>
      </c>
    </row>
    <row r="8678" spans="1:11" hidden="1" x14ac:dyDescent="0.35">
      <c r="A8678">
        <v>444.1</v>
      </c>
      <c r="B8678" s="24">
        <v>43356</v>
      </c>
      <c r="C8678">
        <v>4</v>
      </c>
      <c r="D8678" s="13">
        <v>30</v>
      </c>
      <c r="E8678" s="13" t="s">
        <v>80</v>
      </c>
      <c r="F8678" s="17">
        <v>-8753</v>
      </c>
      <c r="G8678" t="str">
        <f>_xlfn.XLOOKUP(tbl_GL[[#This Row],[Account_key]],tbl_COA[Account_key],tbl_COA[Class],"Not Found")</f>
        <v>Assets</v>
      </c>
      <c r="H8678" t="str">
        <f>_xlfn.XLOOKUP(tbl_GL[[#This Row],[Account_key]],tbl_COA[Account_key],tbl_COA[SubClass],"Not Found")</f>
        <v>Assets</v>
      </c>
      <c r="I8678" t="str">
        <f>_xlfn.XLOOKUP(tbl_GL[[#This Row],[Account_key]],tbl_COA[Account_key],tbl_COA[SubClass2],"Not Found")</f>
        <v>Current Assets</v>
      </c>
      <c r="J8678" t="str">
        <f>_xlfn.XLOOKUP(tbl_GL[[#This Row],[Account_key]],tbl_COA[Account_key],tbl_COA[SubAccount],,0)</f>
        <v>Trade Receivables</v>
      </c>
      <c r="K8678">
        <f>YEAR(tbl_GL[[#This Row],[Date]])</f>
        <v>2018</v>
      </c>
    </row>
    <row r="8679" spans="1:11" hidden="1" x14ac:dyDescent="0.35">
      <c r="A8679">
        <v>444.2</v>
      </c>
      <c r="B8679" s="24">
        <v>43356</v>
      </c>
      <c r="C8679">
        <v>4</v>
      </c>
      <c r="D8679" s="13">
        <v>10</v>
      </c>
      <c r="E8679" s="13" t="s">
        <v>80</v>
      </c>
      <c r="F8679" s="17">
        <v>8753</v>
      </c>
      <c r="G8679" t="str">
        <f>_xlfn.XLOOKUP(tbl_GL[[#This Row],[Account_key]],tbl_COA[Account_key],tbl_COA[Class],"Not Found")</f>
        <v>Assets</v>
      </c>
      <c r="H8679" t="str">
        <f>_xlfn.XLOOKUP(tbl_GL[[#This Row],[Account_key]],tbl_COA[Account_key],tbl_COA[SubClass],"Not Found")</f>
        <v>Assets</v>
      </c>
      <c r="I8679" t="str">
        <f>_xlfn.XLOOKUP(tbl_GL[[#This Row],[Account_key]],tbl_COA[Account_key],tbl_COA[SubClass2],"Not Found")</f>
        <v>Current Assets</v>
      </c>
      <c r="J8679" t="str">
        <f>_xlfn.XLOOKUP(tbl_GL[[#This Row],[Account_key]],tbl_COA[Account_key],tbl_COA[SubAccount],,0)</f>
        <v>Cash at Bank</v>
      </c>
      <c r="K8679">
        <f>YEAR(tbl_GL[[#This Row],[Date]])</f>
        <v>2018</v>
      </c>
    </row>
    <row r="8680" spans="1:11" hidden="1" x14ac:dyDescent="0.35">
      <c r="A8680">
        <v>445.1</v>
      </c>
      <c r="B8680" s="24">
        <v>43357</v>
      </c>
      <c r="C8680">
        <v>4</v>
      </c>
      <c r="D8680" s="13">
        <v>220</v>
      </c>
      <c r="E8680" s="13" t="s">
        <v>81</v>
      </c>
      <c r="F8680" s="17">
        <v>-1628</v>
      </c>
      <c r="G8680" t="str">
        <f>_xlfn.XLOOKUP(tbl_GL[[#This Row],[Account_key]],tbl_COA[Account_key],tbl_COA[Class],"Not Found")</f>
        <v>Trading account</v>
      </c>
      <c r="H8680" t="str">
        <f>_xlfn.XLOOKUP(tbl_GL[[#This Row],[Account_key]],tbl_COA[Account_key],tbl_COA[SubClass],"Not Found")</f>
        <v>Sales</v>
      </c>
      <c r="I8680" t="str">
        <f>_xlfn.XLOOKUP(tbl_GL[[#This Row],[Account_key]],tbl_COA[Account_key],tbl_COA[SubClass2],"Not Found")</f>
        <v>Sales</v>
      </c>
      <c r="J8680" t="str">
        <f>_xlfn.XLOOKUP(tbl_GL[[#This Row],[Account_key]],tbl_COA[Account_key],tbl_COA[SubAccount],,0)</f>
        <v>Sales Return</v>
      </c>
      <c r="K8680">
        <f>YEAR(tbl_GL[[#This Row],[Date]])</f>
        <v>2018</v>
      </c>
    </row>
    <row r="8681" spans="1:11" hidden="1" x14ac:dyDescent="0.35">
      <c r="A8681">
        <v>445.2</v>
      </c>
      <c r="B8681" s="24">
        <v>43357</v>
      </c>
      <c r="C8681">
        <v>4</v>
      </c>
      <c r="D8681" s="13">
        <v>20</v>
      </c>
      <c r="E8681" s="13" t="s">
        <v>81</v>
      </c>
      <c r="F8681" s="17">
        <v>-1628</v>
      </c>
      <c r="G8681" t="str">
        <f>_xlfn.XLOOKUP(tbl_GL[[#This Row],[Account_key]],tbl_COA[Account_key],tbl_COA[Class],"Not Found")</f>
        <v>Assets</v>
      </c>
      <c r="H8681" t="str">
        <f>_xlfn.XLOOKUP(tbl_GL[[#This Row],[Account_key]],tbl_COA[Account_key],tbl_COA[SubClass],"Not Found")</f>
        <v>Assets</v>
      </c>
      <c r="I8681" t="str">
        <f>_xlfn.XLOOKUP(tbl_GL[[#This Row],[Account_key]],tbl_COA[Account_key],tbl_COA[SubClass2],"Not Found")</f>
        <v>Current Assets</v>
      </c>
      <c r="J8681" t="str">
        <f>_xlfn.XLOOKUP(tbl_GL[[#This Row],[Account_key]],tbl_COA[Account_key],tbl_COA[SubAccount],,0)</f>
        <v>Cash in hand</v>
      </c>
      <c r="K8681">
        <f>YEAR(tbl_GL[[#This Row],[Date]])</f>
        <v>2018</v>
      </c>
    </row>
    <row r="8682" spans="1:11" hidden="1" x14ac:dyDescent="0.35">
      <c r="A8682">
        <v>446.1</v>
      </c>
      <c r="B8682" s="24">
        <v>43357</v>
      </c>
      <c r="C8682">
        <v>4</v>
      </c>
      <c r="D8682" s="13">
        <v>10</v>
      </c>
      <c r="E8682" s="13" t="s">
        <v>84</v>
      </c>
      <c r="F8682" s="17">
        <v>-22167</v>
      </c>
      <c r="G8682" t="str">
        <f>_xlfn.XLOOKUP(tbl_GL[[#This Row],[Account_key]],tbl_COA[Account_key],tbl_COA[Class],"Not Found")</f>
        <v>Assets</v>
      </c>
      <c r="H8682" t="str">
        <f>_xlfn.XLOOKUP(tbl_GL[[#This Row],[Account_key]],tbl_COA[Account_key],tbl_COA[SubClass],"Not Found")</f>
        <v>Assets</v>
      </c>
      <c r="I8682" t="str">
        <f>_xlfn.XLOOKUP(tbl_GL[[#This Row],[Account_key]],tbl_COA[Account_key],tbl_COA[SubClass2],"Not Found")</f>
        <v>Current Assets</v>
      </c>
      <c r="J8682" t="str">
        <f>_xlfn.XLOOKUP(tbl_GL[[#This Row],[Account_key]],tbl_COA[Account_key],tbl_COA[SubAccount],,0)</f>
        <v>Cash at Bank</v>
      </c>
      <c r="K8682">
        <f>YEAR(tbl_GL[[#This Row],[Date]])</f>
        <v>2018</v>
      </c>
    </row>
    <row r="8683" spans="1:11" hidden="1" x14ac:dyDescent="0.35">
      <c r="A8683">
        <v>446.2</v>
      </c>
      <c r="B8683" s="24">
        <v>43357</v>
      </c>
      <c r="C8683">
        <v>4</v>
      </c>
      <c r="D8683" s="13">
        <v>110</v>
      </c>
      <c r="E8683" s="13" t="s">
        <v>84</v>
      </c>
      <c r="F8683" s="17">
        <v>-22167</v>
      </c>
      <c r="G8683" t="str">
        <f>_xlfn.XLOOKUP(tbl_GL[[#This Row],[Account_key]],tbl_COA[Account_key],tbl_COA[Class],"Not Found")</f>
        <v>Liabilities and Owners Equity</v>
      </c>
      <c r="H8683" t="str">
        <f>_xlfn.XLOOKUP(tbl_GL[[#This Row],[Account_key]],tbl_COA[Account_key],tbl_COA[SubClass],"Not Found")</f>
        <v>Liabilities</v>
      </c>
      <c r="I8683" t="str">
        <f>_xlfn.XLOOKUP(tbl_GL[[#This Row],[Account_key]],tbl_COA[Account_key],tbl_COA[SubClass2],"Not Found")</f>
        <v>Current Liabilities</v>
      </c>
      <c r="J8683" t="str">
        <f>_xlfn.XLOOKUP(tbl_GL[[#This Row],[Account_key]],tbl_COA[Account_key],tbl_COA[SubAccount],,0)</f>
        <v>Trade Payables</v>
      </c>
      <c r="K8683">
        <f>YEAR(tbl_GL[[#This Row],[Date]])</f>
        <v>2018</v>
      </c>
    </row>
    <row r="8684" spans="1:11" hidden="1" x14ac:dyDescent="0.35">
      <c r="A8684">
        <v>447.1</v>
      </c>
      <c r="B8684" s="24">
        <v>43358</v>
      </c>
      <c r="C8684">
        <v>4</v>
      </c>
      <c r="D8684" s="13">
        <v>260</v>
      </c>
      <c r="E8684" s="13" t="s">
        <v>99</v>
      </c>
      <c r="F8684" s="17">
        <v>-71</v>
      </c>
      <c r="G8684" t="str">
        <f>_xlfn.XLOOKUP(tbl_GL[[#This Row],[Account_key]],tbl_COA[Account_key],tbl_COA[Class],"Not Found")</f>
        <v>Operating account</v>
      </c>
      <c r="H8684" t="str">
        <f>_xlfn.XLOOKUP(tbl_GL[[#This Row],[Account_key]],tbl_COA[Account_key],tbl_COA[SubClass],"Not Found")</f>
        <v>Operating Expenses</v>
      </c>
      <c r="I8684" t="str">
        <f>_xlfn.XLOOKUP(tbl_GL[[#This Row],[Account_key]],tbl_COA[Account_key],tbl_COA[SubClass2],"Not Found")</f>
        <v>Marketing</v>
      </c>
      <c r="J8684" t="str">
        <f>_xlfn.XLOOKUP(tbl_GL[[#This Row],[Account_key]],tbl_COA[Account_key],tbl_COA[SubAccount],,0)</f>
        <v>Commissions</v>
      </c>
      <c r="K8684">
        <f>YEAR(tbl_GL[[#This Row],[Date]])</f>
        <v>2018</v>
      </c>
    </row>
    <row r="8685" spans="1:11" hidden="1" x14ac:dyDescent="0.35">
      <c r="A8685">
        <v>447.2</v>
      </c>
      <c r="B8685" s="24">
        <v>43358</v>
      </c>
      <c r="C8685">
        <v>4</v>
      </c>
      <c r="D8685" s="13">
        <v>20</v>
      </c>
      <c r="E8685" s="13" t="s">
        <v>99</v>
      </c>
      <c r="F8685" s="17">
        <v>-71</v>
      </c>
      <c r="G8685" t="str">
        <f>_xlfn.XLOOKUP(tbl_GL[[#This Row],[Account_key]],tbl_COA[Account_key],tbl_COA[Class],"Not Found")</f>
        <v>Assets</v>
      </c>
      <c r="H8685" t="str">
        <f>_xlfn.XLOOKUP(tbl_GL[[#This Row],[Account_key]],tbl_COA[Account_key],tbl_COA[SubClass],"Not Found")</f>
        <v>Assets</v>
      </c>
      <c r="I8685" t="str">
        <f>_xlfn.XLOOKUP(tbl_GL[[#This Row],[Account_key]],tbl_COA[Account_key],tbl_COA[SubClass2],"Not Found")</f>
        <v>Current Assets</v>
      </c>
      <c r="J8685" t="str">
        <f>_xlfn.XLOOKUP(tbl_GL[[#This Row],[Account_key]],tbl_COA[Account_key],tbl_COA[SubAccount],,0)</f>
        <v>Cash in hand</v>
      </c>
      <c r="K8685">
        <f>YEAR(tbl_GL[[#This Row],[Date]])</f>
        <v>2018</v>
      </c>
    </row>
    <row r="8686" spans="1:11" hidden="1" x14ac:dyDescent="0.35">
      <c r="A8686">
        <v>448.1</v>
      </c>
      <c r="B8686" s="24">
        <v>43358</v>
      </c>
      <c r="C8686">
        <v>4</v>
      </c>
      <c r="D8686" s="13">
        <v>10</v>
      </c>
      <c r="E8686" s="13" t="s">
        <v>112</v>
      </c>
      <c r="F8686" s="17">
        <v>-180</v>
      </c>
      <c r="G8686" t="str">
        <f>_xlfn.XLOOKUP(tbl_GL[[#This Row],[Account_key]],tbl_COA[Account_key],tbl_COA[Class],"Not Found")</f>
        <v>Assets</v>
      </c>
      <c r="H8686" t="str">
        <f>_xlfn.XLOOKUP(tbl_GL[[#This Row],[Account_key]],tbl_COA[Account_key],tbl_COA[SubClass],"Not Found")</f>
        <v>Assets</v>
      </c>
      <c r="I8686" t="str">
        <f>_xlfn.XLOOKUP(tbl_GL[[#This Row],[Account_key]],tbl_COA[Account_key],tbl_COA[SubClass2],"Not Found")</f>
        <v>Current Assets</v>
      </c>
      <c r="J8686" t="str">
        <f>_xlfn.XLOOKUP(tbl_GL[[#This Row],[Account_key]],tbl_COA[Account_key],tbl_COA[SubAccount],,0)</f>
        <v>Cash at Bank</v>
      </c>
      <c r="K8686">
        <f>YEAR(tbl_GL[[#This Row],[Date]])</f>
        <v>2018</v>
      </c>
    </row>
    <row r="8687" spans="1:11" hidden="1" x14ac:dyDescent="0.35">
      <c r="A8687">
        <v>448.2</v>
      </c>
      <c r="B8687" s="24">
        <v>43358</v>
      </c>
      <c r="C8687">
        <v>4</v>
      </c>
      <c r="D8687" s="13">
        <v>121</v>
      </c>
      <c r="E8687" s="13" t="s">
        <v>112</v>
      </c>
      <c r="F8687" s="17">
        <v>-180</v>
      </c>
      <c r="G8687" t="str">
        <f>_xlfn.XLOOKUP(tbl_GL[[#This Row],[Account_key]],tbl_COA[Account_key],tbl_COA[Class],"Not Found")</f>
        <v>Liabilities and Owners Equity</v>
      </c>
      <c r="H8687" t="str">
        <f>_xlfn.XLOOKUP(tbl_GL[[#This Row],[Account_key]],tbl_COA[Account_key],tbl_COA[SubClass],"Not Found")</f>
        <v>Liabilities</v>
      </c>
      <c r="I8687" t="str">
        <f>_xlfn.XLOOKUP(tbl_GL[[#This Row],[Account_key]],tbl_COA[Account_key],tbl_COA[SubClass2],"Not Found")</f>
        <v>Current Liabilities</v>
      </c>
      <c r="J8687" t="str">
        <f>_xlfn.XLOOKUP(tbl_GL[[#This Row],[Account_key]],tbl_COA[Account_key],tbl_COA[SubAccount],,0)</f>
        <v>Interest Payable</v>
      </c>
      <c r="K8687">
        <f>YEAR(tbl_GL[[#This Row],[Date]])</f>
        <v>2018</v>
      </c>
    </row>
    <row r="8688" spans="1:11" hidden="1" x14ac:dyDescent="0.35">
      <c r="A8688">
        <v>449.1</v>
      </c>
      <c r="B8688" s="24">
        <v>43358</v>
      </c>
      <c r="C8688">
        <v>4</v>
      </c>
      <c r="D8688" s="13">
        <v>330</v>
      </c>
      <c r="E8688" s="13" t="s">
        <v>97</v>
      </c>
      <c r="F8688" s="17">
        <v>-1353</v>
      </c>
      <c r="G8688" t="str">
        <f>_xlfn.XLOOKUP(tbl_GL[[#This Row],[Account_key]],tbl_COA[Account_key],tbl_COA[Class],"Not Found")</f>
        <v>Operating account</v>
      </c>
      <c r="H8688" t="str">
        <f>_xlfn.XLOOKUP(tbl_GL[[#This Row],[Account_key]],tbl_COA[Account_key],tbl_COA[SubClass],"Not Found")</f>
        <v>Operating Expenses</v>
      </c>
      <c r="I8688" t="str">
        <f>_xlfn.XLOOKUP(tbl_GL[[#This Row],[Account_key]],tbl_COA[Account_key],tbl_COA[SubClass2],"Not Found")</f>
        <v>Administration</v>
      </c>
      <c r="J8688" t="str">
        <f>_xlfn.XLOOKUP(tbl_GL[[#This Row],[Account_key]],tbl_COA[Account_key],tbl_COA[SubAccount],,0)</f>
        <v>Telephone</v>
      </c>
      <c r="K8688">
        <f>YEAR(tbl_GL[[#This Row],[Date]])</f>
        <v>2018</v>
      </c>
    </row>
    <row r="8689" spans="1:11" hidden="1" x14ac:dyDescent="0.35">
      <c r="A8689">
        <v>449.2</v>
      </c>
      <c r="B8689" s="24">
        <v>43358</v>
      </c>
      <c r="C8689">
        <v>4</v>
      </c>
      <c r="D8689" s="13">
        <v>120</v>
      </c>
      <c r="E8689" s="13" t="s">
        <v>97</v>
      </c>
      <c r="F8689" s="17">
        <v>1353</v>
      </c>
      <c r="G8689" t="str">
        <f>_xlfn.XLOOKUP(tbl_GL[[#This Row],[Account_key]],tbl_COA[Account_key],tbl_COA[Class],"Not Found")</f>
        <v>Liabilities and Owners Equity</v>
      </c>
      <c r="H8689" t="str">
        <f>_xlfn.XLOOKUP(tbl_GL[[#This Row],[Account_key]],tbl_COA[Account_key],tbl_COA[SubClass],"Not Found")</f>
        <v>Liabilities</v>
      </c>
      <c r="I8689" t="str">
        <f>_xlfn.XLOOKUP(tbl_GL[[#This Row],[Account_key]],tbl_COA[Account_key],tbl_COA[SubClass2],"Not Found")</f>
        <v>Current Liabilities</v>
      </c>
      <c r="J8689" t="str">
        <f>_xlfn.XLOOKUP(tbl_GL[[#This Row],[Account_key]],tbl_COA[Account_key],tbl_COA[SubAccount],,0)</f>
        <v>Accrued Expenses</v>
      </c>
      <c r="K8689">
        <f>YEAR(tbl_GL[[#This Row],[Date]])</f>
        <v>2018</v>
      </c>
    </row>
    <row r="8690" spans="1:11" hidden="1" x14ac:dyDescent="0.35">
      <c r="A8690">
        <v>450.1</v>
      </c>
      <c r="B8690" s="24">
        <v>43358</v>
      </c>
      <c r="C8690">
        <v>4</v>
      </c>
      <c r="D8690" s="13">
        <v>30</v>
      </c>
      <c r="E8690" s="13" t="s">
        <v>80</v>
      </c>
      <c r="F8690" s="17">
        <v>-9007</v>
      </c>
      <c r="G8690" t="str">
        <f>_xlfn.XLOOKUP(tbl_GL[[#This Row],[Account_key]],tbl_COA[Account_key],tbl_COA[Class],"Not Found")</f>
        <v>Assets</v>
      </c>
      <c r="H8690" t="str">
        <f>_xlfn.XLOOKUP(tbl_GL[[#This Row],[Account_key]],tbl_COA[Account_key],tbl_COA[SubClass],"Not Found")</f>
        <v>Assets</v>
      </c>
      <c r="I8690" t="str">
        <f>_xlfn.XLOOKUP(tbl_GL[[#This Row],[Account_key]],tbl_COA[Account_key],tbl_COA[SubClass2],"Not Found")</f>
        <v>Current Assets</v>
      </c>
      <c r="J8690" t="str">
        <f>_xlfn.XLOOKUP(tbl_GL[[#This Row],[Account_key]],tbl_COA[Account_key],tbl_COA[SubAccount],,0)</f>
        <v>Trade Receivables</v>
      </c>
      <c r="K8690">
        <f>YEAR(tbl_GL[[#This Row],[Date]])</f>
        <v>2018</v>
      </c>
    </row>
    <row r="8691" spans="1:11" hidden="1" x14ac:dyDescent="0.35">
      <c r="A8691">
        <v>450.2</v>
      </c>
      <c r="B8691" s="24">
        <v>43358</v>
      </c>
      <c r="C8691">
        <v>4</v>
      </c>
      <c r="D8691" s="13">
        <v>10</v>
      </c>
      <c r="E8691" s="13" t="s">
        <v>80</v>
      </c>
      <c r="F8691" s="17">
        <v>9007</v>
      </c>
      <c r="G8691" t="str">
        <f>_xlfn.XLOOKUP(tbl_GL[[#This Row],[Account_key]],tbl_COA[Account_key],tbl_COA[Class],"Not Found")</f>
        <v>Assets</v>
      </c>
      <c r="H8691" t="str">
        <f>_xlfn.XLOOKUP(tbl_GL[[#This Row],[Account_key]],tbl_COA[Account_key],tbl_COA[SubClass],"Not Found")</f>
        <v>Assets</v>
      </c>
      <c r="I8691" t="str">
        <f>_xlfn.XLOOKUP(tbl_GL[[#This Row],[Account_key]],tbl_COA[Account_key],tbl_COA[SubClass2],"Not Found")</f>
        <v>Current Assets</v>
      </c>
      <c r="J8691" t="str">
        <f>_xlfn.XLOOKUP(tbl_GL[[#This Row],[Account_key]],tbl_COA[Account_key],tbl_COA[SubAccount],,0)</f>
        <v>Cash at Bank</v>
      </c>
      <c r="K8691">
        <f>YEAR(tbl_GL[[#This Row],[Date]])</f>
        <v>2018</v>
      </c>
    </row>
    <row r="8692" spans="1:11" hidden="1" x14ac:dyDescent="0.35">
      <c r="A8692">
        <v>451.1</v>
      </c>
      <c r="B8692" s="24">
        <v>43359</v>
      </c>
      <c r="C8692">
        <v>4</v>
      </c>
      <c r="D8692" s="13">
        <v>10</v>
      </c>
      <c r="E8692" s="13" t="s">
        <v>98</v>
      </c>
      <c r="F8692" s="17">
        <v>-983</v>
      </c>
      <c r="G8692" t="str">
        <f>_xlfn.XLOOKUP(tbl_GL[[#This Row],[Account_key]],tbl_COA[Account_key],tbl_COA[Class],"Not Found")</f>
        <v>Assets</v>
      </c>
      <c r="H8692" t="str">
        <f>_xlfn.XLOOKUP(tbl_GL[[#This Row],[Account_key]],tbl_COA[Account_key],tbl_COA[SubClass],"Not Found")</f>
        <v>Assets</v>
      </c>
      <c r="I8692" t="str">
        <f>_xlfn.XLOOKUP(tbl_GL[[#This Row],[Account_key]],tbl_COA[Account_key],tbl_COA[SubClass2],"Not Found")</f>
        <v>Current Assets</v>
      </c>
      <c r="J8692" t="str">
        <f>_xlfn.XLOOKUP(tbl_GL[[#This Row],[Account_key]],tbl_COA[Account_key],tbl_COA[SubAccount],,0)</f>
        <v>Cash at Bank</v>
      </c>
      <c r="K8692">
        <f>YEAR(tbl_GL[[#This Row],[Date]])</f>
        <v>2018</v>
      </c>
    </row>
    <row r="8693" spans="1:11" hidden="1" x14ac:dyDescent="0.35">
      <c r="A8693">
        <v>451.2</v>
      </c>
      <c r="B8693" s="24">
        <v>43359</v>
      </c>
      <c r="C8693">
        <v>4</v>
      </c>
      <c r="D8693" s="13">
        <v>120</v>
      </c>
      <c r="E8693" s="13" t="s">
        <v>98</v>
      </c>
      <c r="F8693" s="17">
        <v>-983</v>
      </c>
      <c r="G8693" t="str">
        <f>_xlfn.XLOOKUP(tbl_GL[[#This Row],[Account_key]],tbl_COA[Account_key],tbl_COA[Class],"Not Found")</f>
        <v>Liabilities and Owners Equity</v>
      </c>
      <c r="H8693" t="str">
        <f>_xlfn.XLOOKUP(tbl_GL[[#This Row],[Account_key]],tbl_COA[Account_key],tbl_COA[SubClass],"Not Found")</f>
        <v>Liabilities</v>
      </c>
      <c r="I8693" t="str">
        <f>_xlfn.XLOOKUP(tbl_GL[[#This Row],[Account_key]],tbl_COA[Account_key],tbl_COA[SubClass2],"Not Found")</f>
        <v>Current Liabilities</v>
      </c>
      <c r="J8693" t="str">
        <f>_xlfn.XLOOKUP(tbl_GL[[#This Row],[Account_key]],tbl_COA[Account_key],tbl_COA[SubAccount],,0)</f>
        <v>Accrued Expenses</v>
      </c>
      <c r="K8693">
        <f>YEAR(tbl_GL[[#This Row],[Date]])</f>
        <v>2018</v>
      </c>
    </row>
    <row r="8694" spans="1:11" hidden="1" x14ac:dyDescent="0.35">
      <c r="A8694">
        <v>452.1</v>
      </c>
      <c r="B8694" s="24">
        <v>43362</v>
      </c>
      <c r="C8694">
        <v>4</v>
      </c>
      <c r="D8694" s="13">
        <v>260</v>
      </c>
      <c r="E8694" s="13" t="s">
        <v>97</v>
      </c>
      <c r="F8694" s="17">
        <v>-1825</v>
      </c>
      <c r="G8694" t="str">
        <f>_xlfn.XLOOKUP(tbl_GL[[#This Row],[Account_key]],tbl_COA[Account_key],tbl_COA[Class],"Not Found")</f>
        <v>Operating account</v>
      </c>
      <c r="H8694" t="str">
        <f>_xlfn.XLOOKUP(tbl_GL[[#This Row],[Account_key]],tbl_COA[Account_key],tbl_COA[SubClass],"Not Found")</f>
        <v>Operating Expenses</v>
      </c>
      <c r="I8694" t="str">
        <f>_xlfn.XLOOKUP(tbl_GL[[#This Row],[Account_key]],tbl_COA[Account_key],tbl_COA[SubClass2],"Not Found")</f>
        <v>Marketing</v>
      </c>
      <c r="J8694" t="str">
        <f>_xlfn.XLOOKUP(tbl_GL[[#This Row],[Account_key]],tbl_COA[Account_key],tbl_COA[SubAccount],,0)</f>
        <v>Commissions</v>
      </c>
      <c r="K8694">
        <f>YEAR(tbl_GL[[#This Row],[Date]])</f>
        <v>2018</v>
      </c>
    </row>
    <row r="8695" spans="1:11" hidden="1" x14ac:dyDescent="0.35">
      <c r="A8695">
        <v>452.2</v>
      </c>
      <c r="B8695" s="24">
        <v>43362</v>
      </c>
      <c r="C8695">
        <v>4</v>
      </c>
      <c r="D8695" s="13">
        <v>120</v>
      </c>
      <c r="E8695" s="13" t="s">
        <v>97</v>
      </c>
      <c r="F8695" s="17">
        <v>1825</v>
      </c>
      <c r="G8695" t="str">
        <f>_xlfn.XLOOKUP(tbl_GL[[#This Row],[Account_key]],tbl_COA[Account_key],tbl_COA[Class],"Not Found")</f>
        <v>Liabilities and Owners Equity</v>
      </c>
      <c r="H8695" t="str">
        <f>_xlfn.XLOOKUP(tbl_GL[[#This Row],[Account_key]],tbl_COA[Account_key],tbl_COA[SubClass],"Not Found")</f>
        <v>Liabilities</v>
      </c>
      <c r="I8695" t="str">
        <f>_xlfn.XLOOKUP(tbl_GL[[#This Row],[Account_key]],tbl_COA[Account_key],tbl_COA[SubClass2],"Not Found")</f>
        <v>Current Liabilities</v>
      </c>
      <c r="J8695" t="str">
        <f>_xlfn.XLOOKUP(tbl_GL[[#This Row],[Account_key]],tbl_COA[Account_key],tbl_COA[SubAccount],,0)</f>
        <v>Accrued Expenses</v>
      </c>
      <c r="K8695">
        <f>YEAR(tbl_GL[[#This Row],[Date]])</f>
        <v>2018</v>
      </c>
    </row>
    <row r="8696" spans="1:11" hidden="1" x14ac:dyDescent="0.35">
      <c r="A8696">
        <v>453.1</v>
      </c>
      <c r="B8696" s="24">
        <v>43363</v>
      </c>
      <c r="C8696">
        <v>4</v>
      </c>
      <c r="D8696" s="13">
        <v>230</v>
      </c>
      <c r="E8696" s="13" t="s">
        <v>4</v>
      </c>
      <c r="F8696" s="17">
        <v>-297</v>
      </c>
      <c r="G8696" t="str">
        <f>_xlfn.XLOOKUP(tbl_GL[[#This Row],[Account_key]],tbl_COA[Account_key],tbl_COA[Class],"Not Found")</f>
        <v>Trading account</v>
      </c>
      <c r="H8696" t="str">
        <f>_xlfn.XLOOKUP(tbl_GL[[#This Row],[Account_key]],tbl_COA[Account_key],tbl_COA[SubClass],"Not Found")</f>
        <v>Cost of Sales</v>
      </c>
      <c r="I8696" t="str">
        <f>_xlfn.XLOOKUP(tbl_GL[[#This Row],[Account_key]],tbl_COA[Account_key],tbl_COA[SubClass2],"Not Found")</f>
        <v>Cost of Sales</v>
      </c>
      <c r="J8696" t="str">
        <f>_xlfn.XLOOKUP(tbl_GL[[#This Row],[Account_key]],tbl_COA[Account_key],tbl_COA[SubAccount],,0)</f>
        <v>Cost of Sales</v>
      </c>
      <c r="K8696">
        <f>YEAR(tbl_GL[[#This Row],[Date]])</f>
        <v>2018</v>
      </c>
    </row>
    <row r="8697" spans="1:11" hidden="1" x14ac:dyDescent="0.35">
      <c r="A8697">
        <v>453.2</v>
      </c>
      <c r="B8697" s="24">
        <v>43363</v>
      </c>
      <c r="C8697">
        <v>4</v>
      </c>
      <c r="D8697" s="13">
        <v>60</v>
      </c>
      <c r="E8697" s="13" t="s">
        <v>4</v>
      </c>
      <c r="F8697" s="17">
        <v>-297</v>
      </c>
      <c r="G8697" t="str">
        <f>_xlfn.XLOOKUP(tbl_GL[[#This Row],[Account_key]],tbl_COA[Account_key],tbl_COA[Class],"Not Found")</f>
        <v>Assets</v>
      </c>
      <c r="H8697" t="str">
        <f>_xlfn.XLOOKUP(tbl_GL[[#This Row],[Account_key]],tbl_COA[Account_key],tbl_COA[SubClass],"Not Found")</f>
        <v>Assets</v>
      </c>
      <c r="I8697" t="str">
        <f>_xlfn.XLOOKUP(tbl_GL[[#This Row],[Account_key]],tbl_COA[Account_key],tbl_COA[SubClass2],"Not Found")</f>
        <v>Current Assets</v>
      </c>
      <c r="J8697" t="str">
        <f>_xlfn.XLOOKUP(tbl_GL[[#This Row],[Account_key]],tbl_COA[Account_key],tbl_COA[SubAccount],,0)</f>
        <v>Inventory</v>
      </c>
      <c r="K8697">
        <f>YEAR(tbl_GL[[#This Row],[Date]])</f>
        <v>2018</v>
      </c>
    </row>
    <row r="8698" spans="1:11" hidden="1" x14ac:dyDescent="0.35">
      <c r="A8698">
        <v>454.1</v>
      </c>
      <c r="B8698" s="24">
        <v>43363</v>
      </c>
      <c r="C8698">
        <v>4</v>
      </c>
      <c r="D8698" s="13">
        <v>230</v>
      </c>
      <c r="E8698" s="13" t="s">
        <v>4</v>
      </c>
      <c r="F8698" s="17">
        <v>-956</v>
      </c>
      <c r="G8698" t="str">
        <f>_xlfn.XLOOKUP(tbl_GL[[#This Row],[Account_key]],tbl_COA[Account_key],tbl_COA[Class],"Not Found")</f>
        <v>Trading account</v>
      </c>
      <c r="H8698" t="str">
        <f>_xlfn.XLOOKUP(tbl_GL[[#This Row],[Account_key]],tbl_COA[Account_key],tbl_COA[SubClass],"Not Found")</f>
        <v>Cost of Sales</v>
      </c>
      <c r="I8698" t="str">
        <f>_xlfn.XLOOKUP(tbl_GL[[#This Row],[Account_key]],tbl_COA[Account_key],tbl_COA[SubClass2],"Not Found")</f>
        <v>Cost of Sales</v>
      </c>
      <c r="J8698" t="str">
        <f>_xlfn.XLOOKUP(tbl_GL[[#This Row],[Account_key]],tbl_COA[Account_key],tbl_COA[SubAccount],,0)</f>
        <v>Cost of Sales</v>
      </c>
      <c r="K8698">
        <f>YEAR(tbl_GL[[#This Row],[Date]])</f>
        <v>2018</v>
      </c>
    </row>
    <row r="8699" spans="1:11" hidden="1" x14ac:dyDescent="0.35">
      <c r="A8699">
        <v>454.2</v>
      </c>
      <c r="B8699" s="24">
        <v>43363</v>
      </c>
      <c r="C8699">
        <v>4</v>
      </c>
      <c r="D8699" s="13">
        <v>60</v>
      </c>
      <c r="E8699" s="13" t="s">
        <v>4</v>
      </c>
      <c r="F8699" s="17">
        <v>-956</v>
      </c>
      <c r="G8699" t="str">
        <f>_xlfn.XLOOKUP(tbl_GL[[#This Row],[Account_key]],tbl_COA[Account_key],tbl_COA[Class],"Not Found")</f>
        <v>Assets</v>
      </c>
      <c r="H8699" t="str">
        <f>_xlfn.XLOOKUP(tbl_GL[[#This Row],[Account_key]],tbl_COA[Account_key],tbl_COA[SubClass],"Not Found")</f>
        <v>Assets</v>
      </c>
      <c r="I8699" t="str">
        <f>_xlfn.XLOOKUP(tbl_GL[[#This Row],[Account_key]],tbl_COA[Account_key],tbl_COA[SubClass2],"Not Found")</f>
        <v>Current Assets</v>
      </c>
      <c r="J8699" t="str">
        <f>_xlfn.XLOOKUP(tbl_GL[[#This Row],[Account_key]],tbl_COA[Account_key],tbl_COA[SubAccount],,0)</f>
        <v>Inventory</v>
      </c>
      <c r="K8699">
        <f>YEAR(tbl_GL[[#This Row],[Date]])</f>
        <v>2018</v>
      </c>
    </row>
    <row r="8700" spans="1:11" hidden="1" x14ac:dyDescent="0.35">
      <c r="A8700">
        <v>455.1</v>
      </c>
      <c r="B8700" s="24">
        <v>43363</v>
      </c>
      <c r="C8700">
        <v>4</v>
      </c>
      <c r="D8700" s="13">
        <v>210</v>
      </c>
      <c r="E8700" s="13" t="s">
        <v>8</v>
      </c>
      <c r="F8700" s="17">
        <v>781</v>
      </c>
      <c r="G8700" t="str">
        <f>_xlfn.XLOOKUP(tbl_GL[[#This Row],[Account_key]],tbl_COA[Account_key],tbl_COA[Class],"Not Found")</f>
        <v>Trading account</v>
      </c>
      <c r="H8700" t="str">
        <f>_xlfn.XLOOKUP(tbl_GL[[#This Row],[Account_key]],tbl_COA[Account_key],tbl_COA[SubClass],"Not Found")</f>
        <v>Sales</v>
      </c>
      <c r="I8700" t="str">
        <f>_xlfn.XLOOKUP(tbl_GL[[#This Row],[Account_key]],tbl_COA[Account_key],tbl_COA[SubClass2],"Not Found")</f>
        <v>Sales</v>
      </c>
      <c r="J8700" t="str">
        <f>_xlfn.XLOOKUP(tbl_GL[[#This Row],[Account_key]],tbl_COA[Account_key],tbl_COA[SubAccount],,0)</f>
        <v>Sales</v>
      </c>
      <c r="K8700">
        <f>YEAR(tbl_GL[[#This Row],[Date]])</f>
        <v>2018</v>
      </c>
    </row>
    <row r="8701" spans="1:11" hidden="1" x14ac:dyDescent="0.35">
      <c r="A8701">
        <v>455.2</v>
      </c>
      <c r="B8701" s="24">
        <v>43363</v>
      </c>
      <c r="C8701">
        <v>4</v>
      </c>
      <c r="D8701" s="13">
        <v>30</v>
      </c>
      <c r="E8701" s="13" t="s">
        <v>8</v>
      </c>
      <c r="F8701" s="17">
        <v>781</v>
      </c>
      <c r="G8701" t="str">
        <f>_xlfn.XLOOKUP(tbl_GL[[#This Row],[Account_key]],tbl_COA[Account_key],tbl_COA[Class],"Not Found")</f>
        <v>Assets</v>
      </c>
      <c r="H8701" t="str">
        <f>_xlfn.XLOOKUP(tbl_GL[[#This Row],[Account_key]],tbl_COA[Account_key],tbl_COA[SubClass],"Not Found")</f>
        <v>Assets</v>
      </c>
      <c r="I8701" t="str">
        <f>_xlfn.XLOOKUP(tbl_GL[[#This Row],[Account_key]],tbl_COA[Account_key],tbl_COA[SubClass2],"Not Found")</f>
        <v>Current Assets</v>
      </c>
      <c r="J8701" t="str">
        <f>_xlfn.XLOOKUP(tbl_GL[[#This Row],[Account_key]],tbl_COA[Account_key],tbl_COA[SubAccount],,0)</f>
        <v>Trade Receivables</v>
      </c>
      <c r="K8701">
        <f>YEAR(tbl_GL[[#This Row],[Date]])</f>
        <v>2018</v>
      </c>
    </row>
    <row r="8702" spans="1:11" hidden="1" x14ac:dyDescent="0.35">
      <c r="A8702">
        <v>456.1</v>
      </c>
      <c r="B8702" s="24">
        <v>43363</v>
      </c>
      <c r="C8702">
        <v>4</v>
      </c>
      <c r="D8702" s="13">
        <v>210</v>
      </c>
      <c r="E8702" s="13" t="s">
        <v>7</v>
      </c>
      <c r="F8702" s="17">
        <v>2347</v>
      </c>
      <c r="G8702" t="str">
        <f>_xlfn.XLOOKUP(tbl_GL[[#This Row],[Account_key]],tbl_COA[Account_key],tbl_COA[Class],"Not Found")</f>
        <v>Trading account</v>
      </c>
      <c r="H8702" t="str">
        <f>_xlfn.XLOOKUP(tbl_GL[[#This Row],[Account_key]],tbl_COA[Account_key],tbl_COA[SubClass],"Not Found")</f>
        <v>Sales</v>
      </c>
      <c r="I8702" t="str">
        <f>_xlfn.XLOOKUP(tbl_GL[[#This Row],[Account_key]],tbl_COA[Account_key],tbl_COA[SubClass2],"Not Found")</f>
        <v>Sales</v>
      </c>
      <c r="J8702" t="str">
        <f>_xlfn.XLOOKUP(tbl_GL[[#This Row],[Account_key]],tbl_COA[Account_key],tbl_COA[SubAccount],,0)</f>
        <v>Sales</v>
      </c>
      <c r="K8702">
        <f>YEAR(tbl_GL[[#This Row],[Date]])</f>
        <v>2018</v>
      </c>
    </row>
    <row r="8703" spans="1:11" hidden="1" x14ac:dyDescent="0.35">
      <c r="A8703">
        <v>456.2</v>
      </c>
      <c r="B8703" s="24">
        <v>43363</v>
      </c>
      <c r="C8703">
        <v>4</v>
      </c>
      <c r="D8703" s="13">
        <v>10</v>
      </c>
      <c r="E8703" s="13" t="s">
        <v>7</v>
      </c>
      <c r="F8703" s="17">
        <v>2347</v>
      </c>
      <c r="G8703" t="str">
        <f>_xlfn.XLOOKUP(tbl_GL[[#This Row],[Account_key]],tbl_COA[Account_key],tbl_COA[Class],"Not Found")</f>
        <v>Assets</v>
      </c>
      <c r="H8703" t="str">
        <f>_xlfn.XLOOKUP(tbl_GL[[#This Row],[Account_key]],tbl_COA[Account_key],tbl_COA[SubClass],"Not Found")</f>
        <v>Assets</v>
      </c>
      <c r="I8703" t="str">
        <f>_xlfn.XLOOKUP(tbl_GL[[#This Row],[Account_key]],tbl_COA[Account_key],tbl_COA[SubClass2],"Not Found")</f>
        <v>Current Assets</v>
      </c>
      <c r="J8703" t="str">
        <f>_xlfn.XLOOKUP(tbl_GL[[#This Row],[Account_key]],tbl_COA[Account_key],tbl_COA[SubAccount],,0)</f>
        <v>Cash at Bank</v>
      </c>
      <c r="K8703">
        <f>YEAR(tbl_GL[[#This Row],[Date]])</f>
        <v>2018</v>
      </c>
    </row>
    <row r="8704" spans="1:11" hidden="1" x14ac:dyDescent="0.35">
      <c r="A8704">
        <v>457.1</v>
      </c>
      <c r="B8704" s="24">
        <v>43363</v>
      </c>
      <c r="C8704">
        <v>4</v>
      </c>
      <c r="D8704" s="13">
        <v>230</v>
      </c>
      <c r="E8704" s="13" t="s">
        <v>4</v>
      </c>
      <c r="F8704" s="17">
        <v>-3568</v>
      </c>
      <c r="G8704" t="str">
        <f>_xlfn.XLOOKUP(tbl_GL[[#This Row],[Account_key]],tbl_COA[Account_key],tbl_COA[Class],"Not Found")</f>
        <v>Trading account</v>
      </c>
      <c r="H8704" t="str">
        <f>_xlfn.XLOOKUP(tbl_GL[[#This Row],[Account_key]],tbl_COA[Account_key],tbl_COA[SubClass],"Not Found")</f>
        <v>Cost of Sales</v>
      </c>
      <c r="I8704" t="str">
        <f>_xlfn.XLOOKUP(tbl_GL[[#This Row],[Account_key]],tbl_COA[Account_key],tbl_COA[SubClass2],"Not Found")</f>
        <v>Cost of Sales</v>
      </c>
      <c r="J8704" t="str">
        <f>_xlfn.XLOOKUP(tbl_GL[[#This Row],[Account_key]],tbl_COA[Account_key],tbl_COA[SubAccount],,0)</f>
        <v>Cost of Sales</v>
      </c>
      <c r="K8704">
        <f>YEAR(tbl_GL[[#This Row],[Date]])</f>
        <v>2018</v>
      </c>
    </row>
    <row r="8705" spans="1:11" hidden="1" x14ac:dyDescent="0.35">
      <c r="A8705">
        <v>457.2</v>
      </c>
      <c r="B8705" s="24">
        <v>43363</v>
      </c>
      <c r="C8705">
        <v>4</v>
      </c>
      <c r="D8705" s="13">
        <v>60</v>
      </c>
      <c r="E8705" s="13" t="s">
        <v>4</v>
      </c>
      <c r="F8705" s="17">
        <v>-3568</v>
      </c>
      <c r="G8705" t="str">
        <f>_xlfn.XLOOKUP(tbl_GL[[#This Row],[Account_key]],tbl_COA[Account_key],tbl_COA[Class],"Not Found")</f>
        <v>Assets</v>
      </c>
      <c r="H8705" t="str">
        <f>_xlfn.XLOOKUP(tbl_GL[[#This Row],[Account_key]],tbl_COA[Account_key],tbl_COA[SubClass],"Not Found")</f>
        <v>Assets</v>
      </c>
      <c r="I8705" t="str">
        <f>_xlfn.XLOOKUP(tbl_GL[[#This Row],[Account_key]],tbl_COA[Account_key],tbl_COA[SubClass2],"Not Found")</f>
        <v>Current Assets</v>
      </c>
      <c r="J8705" t="str">
        <f>_xlfn.XLOOKUP(tbl_GL[[#This Row],[Account_key]],tbl_COA[Account_key],tbl_COA[SubAccount],,0)</f>
        <v>Inventory</v>
      </c>
      <c r="K8705">
        <f>YEAR(tbl_GL[[#This Row],[Date]])</f>
        <v>2018</v>
      </c>
    </row>
    <row r="8706" spans="1:11" hidden="1" x14ac:dyDescent="0.35">
      <c r="A8706">
        <v>458.1</v>
      </c>
      <c r="B8706" s="24">
        <v>43363</v>
      </c>
      <c r="C8706">
        <v>4</v>
      </c>
      <c r="D8706" s="13">
        <v>210</v>
      </c>
      <c r="E8706" s="13" t="s">
        <v>8</v>
      </c>
      <c r="F8706" s="17">
        <v>9390</v>
      </c>
      <c r="G8706" t="str">
        <f>_xlfn.XLOOKUP(tbl_GL[[#This Row],[Account_key]],tbl_COA[Account_key],tbl_COA[Class],"Not Found")</f>
        <v>Trading account</v>
      </c>
      <c r="H8706" t="str">
        <f>_xlfn.XLOOKUP(tbl_GL[[#This Row],[Account_key]],tbl_COA[Account_key],tbl_COA[SubClass],"Not Found")</f>
        <v>Sales</v>
      </c>
      <c r="I8706" t="str">
        <f>_xlfn.XLOOKUP(tbl_GL[[#This Row],[Account_key]],tbl_COA[Account_key],tbl_COA[SubClass2],"Not Found")</f>
        <v>Sales</v>
      </c>
      <c r="J8706" t="str">
        <f>_xlfn.XLOOKUP(tbl_GL[[#This Row],[Account_key]],tbl_COA[Account_key],tbl_COA[SubAccount],,0)</f>
        <v>Sales</v>
      </c>
      <c r="K8706">
        <f>YEAR(tbl_GL[[#This Row],[Date]])</f>
        <v>2018</v>
      </c>
    </row>
    <row r="8707" spans="1:11" hidden="1" x14ac:dyDescent="0.35">
      <c r="A8707">
        <v>458.2</v>
      </c>
      <c r="B8707" s="24">
        <v>43363</v>
      </c>
      <c r="C8707">
        <v>4</v>
      </c>
      <c r="D8707" s="13">
        <v>30</v>
      </c>
      <c r="E8707" s="13" t="s">
        <v>8</v>
      </c>
      <c r="F8707" s="17">
        <v>9390</v>
      </c>
      <c r="G8707" t="str">
        <f>_xlfn.XLOOKUP(tbl_GL[[#This Row],[Account_key]],tbl_COA[Account_key],tbl_COA[Class],"Not Found")</f>
        <v>Assets</v>
      </c>
      <c r="H8707" t="str">
        <f>_xlfn.XLOOKUP(tbl_GL[[#This Row],[Account_key]],tbl_COA[Account_key],tbl_COA[SubClass],"Not Found")</f>
        <v>Assets</v>
      </c>
      <c r="I8707" t="str">
        <f>_xlfn.XLOOKUP(tbl_GL[[#This Row],[Account_key]],tbl_COA[Account_key],tbl_COA[SubClass2],"Not Found")</f>
        <v>Current Assets</v>
      </c>
      <c r="J8707" t="str">
        <f>_xlfn.XLOOKUP(tbl_GL[[#This Row],[Account_key]],tbl_COA[Account_key],tbl_COA[SubAccount],,0)</f>
        <v>Trade Receivables</v>
      </c>
      <c r="K8707">
        <f>YEAR(tbl_GL[[#This Row],[Date]])</f>
        <v>2018</v>
      </c>
    </row>
    <row r="8708" spans="1:11" hidden="1" x14ac:dyDescent="0.35">
      <c r="A8708">
        <v>459.1</v>
      </c>
      <c r="B8708" s="24">
        <v>43365</v>
      </c>
      <c r="C8708">
        <v>4</v>
      </c>
      <c r="D8708" s="13">
        <v>10</v>
      </c>
      <c r="E8708" s="13" t="s">
        <v>98</v>
      </c>
      <c r="F8708" s="17">
        <v>-1126</v>
      </c>
      <c r="G8708" t="str">
        <f>_xlfn.XLOOKUP(tbl_GL[[#This Row],[Account_key]],tbl_COA[Account_key],tbl_COA[Class],"Not Found")</f>
        <v>Assets</v>
      </c>
      <c r="H8708" t="str">
        <f>_xlfn.XLOOKUP(tbl_GL[[#This Row],[Account_key]],tbl_COA[Account_key],tbl_COA[SubClass],"Not Found")</f>
        <v>Assets</v>
      </c>
      <c r="I8708" t="str">
        <f>_xlfn.XLOOKUP(tbl_GL[[#This Row],[Account_key]],tbl_COA[Account_key],tbl_COA[SubClass2],"Not Found")</f>
        <v>Current Assets</v>
      </c>
      <c r="J8708" t="str">
        <f>_xlfn.XLOOKUP(tbl_GL[[#This Row],[Account_key]],tbl_COA[Account_key],tbl_COA[SubAccount],,0)</f>
        <v>Cash at Bank</v>
      </c>
      <c r="K8708">
        <f>YEAR(tbl_GL[[#This Row],[Date]])</f>
        <v>2018</v>
      </c>
    </row>
    <row r="8709" spans="1:11" hidden="1" x14ac:dyDescent="0.35">
      <c r="A8709">
        <v>459.2</v>
      </c>
      <c r="B8709" s="24">
        <v>43365</v>
      </c>
      <c r="C8709">
        <v>4</v>
      </c>
      <c r="D8709" s="13">
        <v>120</v>
      </c>
      <c r="E8709" s="13" t="s">
        <v>98</v>
      </c>
      <c r="F8709" s="17">
        <v>-1126</v>
      </c>
      <c r="G8709" t="str">
        <f>_xlfn.XLOOKUP(tbl_GL[[#This Row],[Account_key]],tbl_COA[Account_key],tbl_COA[Class],"Not Found")</f>
        <v>Liabilities and Owners Equity</v>
      </c>
      <c r="H8709" t="str">
        <f>_xlfn.XLOOKUP(tbl_GL[[#This Row],[Account_key]],tbl_COA[Account_key],tbl_COA[SubClass],"Not Found")</f>
        <v>Liabilities</v>
      </c>
      <c r="I8709" t="str">
        <f>_xlfn.XLOOKUP(tbl_GL[[#This Row],[Account_key]],tbl_COA[Account_key],tbl_COA[SubClass2],"Not Found")</f>
        <v>Current Liabilities</v>
      </c>
      <c r="J8709" t="str">
        <f>_xlfn.XLOOKUP(tbl_GL[[#This Row],[Account_key]],tbl_COA[Account_key],tbl_COA[SubAccount],,0)</f>
        <v>Accrued Expenses</v>
      </c>
      <c r="K8709">
        <f>YEAR(tbl_GL[[#This Row],[Date]])</f>
        <v>2018</v>
      </c>
    </row>
    <row r="8710" spans="1:11" hidden="1" x14ac:dyDescent="0.35">
      <c r="A8710">
        <v>460.1</v>
      </c>
      <c r="B8710" s="24">
        <v>43366</v>
      </c>
      <c r="C8710">
        <v>4</v>
      </c>
      <c r="D8710" s="13">
        <v>300</v>
      </c>
      <c r="E8710" s="13" t="s">
        <v>97</v>
      </c>
      <c r="F8710" s="17">
        <v>-1328</v>
      </c>
      <c r="G8710" t="str">
        <f>_xlfn.XLOOKUP(tbl_GL[[#This Row],[Account_key]],tbl_COA[Account_key],tbl_COA[Class],"Not Found")</f>
        <v>Operating account</v>
      </c>
      <c r="H8710" t="str">
        <f>_xlfn.XLOOKUP(tbl_GL[[#This Row],[Account_key]],tbl_COA[Account_key],tbl_COA[SubClass],"Not Found")</f>
        <v>Operating Expenses</v>
      </c>
      <c r="I8710" t="str">
        <f>_xlfn.XLOOKUP(tbl_GL[[#This Row],[Account_key]],tbl_COA[Account_key],tbl_COA[SubClass2],"Not Found")</f>
        <v>Administration</v>
      </c>
      <c r="J8710" t="str">
        <f>_xlfn.XLOOKUP(tbl_GL[[#This Row],[Account_key]],tbl_COA[Account_key],tbl_COA[SubAccount],,0)</f>
        <v>Entertainment</v>
      </c>
      <c r="K8710">
        <f>YEAR(tbl_GL[[#This Row],[Date]])</f>
        <v>2018</v>
      </c>
    </row>
    <row r="8711" spans="1:11" hidden="1" x14ac:dyDescent="0.35">
      <c r="A8711">
        <v>460.2</v>
      </c>
      <c r="B8711" s="24">
        <v>43366</v>
      </c>
      <c r="C8711">
        <v>4</v>
      </c>
      <c r="D8711" s="13">
        <v>120</v>
      </c>
      <c r="E8711" s="13" t="s">
        <v>97</v>
      </c>
      <c r="F8711" s="17">
        <v>1328</v>
      </c>
      <c r="G8711" t="str">
        <f>_xlfn.XLOOKUP(tbl_GL[[#This Row],[Account_key]],tbl_COA[Account_key],tbl_COA[Class],"Not Found")</f>
        <v>Liabilities and Owners Equity</v>
      </c>
      <c r="H8711" t="str">
        <f>_xlfn.XLOOKUP(tbl_GL[[#This Row],[Account_key]],tbl_COA[Account_key],tbl_COA[SubClass],"Not Found")</f>
        <v>Liabilities</v>
      </c>
      <c r="I8711" t="str">
        <f>_xlfn.XLOOKUP(tbl_GL[[#This Row],[Account_key]],tbl_COA[Account_key],tbl_COA[SubClass2],"Not Found")</f>
        <v>Current Liabilities</v>
      </c>
      <c r="J8711" t="str">
        <f>_xlfn.XLOOKUP(tbl_GL[[#This Row],[Account_key]],tbl_COA[Account_key],tbl_COA[SubAccount],,0)</f>
        <v>Accrued Expenses</v>
      </c>
      <c r="K8711">
        <f>YEAR(tbl_GL[[#This Row],[Date]])</f>
        <v>2018</v>
      </c>
    </row>
    <row r="8712" spans="1:11" hidden="1" x14ac:dyDescent="0.35">
      <c r="A8712">
        <v>461.1</v>
      </c>
      <c r="B8712" s="24">
        <v>43368</v>
      </c>
      <c r="C8712">
        <v>4</v>
      </c>
      <c r="D8712" s="13">
        <v>10</v>
      </c>
      <c r="E8712" s="13" t="s">
        <v>98</v>
      </c>
      <c r="F8712" s="17">
        <v>-1274</v>
      </c>
      <c r="G8712" t="str">
        <f>_xlfn.XLOOKUP(tbl_GL[[#This Row],[Account_key]],tbl_COA[Account_key],tbl_COA[Class],"Not Found")</f>
        <v>Assets</v>
      </c>
      <c r="H8712" t="str">
        <f>_xlfn.XLOOKUP(tbl_GL[[#This Row],[Account_key]],tbl_COA[Account_key],tbl_COA[SubClass],"Not Found")</f>
        <v>Assets</v>
      </c>
      <c r="I8712" t="str">
        <f>_xlfn.XLOOKUP(tbl_GL[[#This Row],[Account_key]],tbl_COA[Account_key],tbl_COA[SubClass2],"Not Found")</f>
        <v>Current Assets</v>
      </c>
      <c r="J8712" t="str">
        <f>_xlfn.XLOOKUP(tbl_GL[[#This Row],[Account_key]],tbl_COA[Account_key],tbl_COA[SubAccount],,0)</f>
        <v>Cash at Bank</v>
      </c>
      <c r="K8712">
        <f>YEAR(tbl_GL[[#This Row],[Date]])</f>
        <v>2018</v>
      </c>
    </row>
    <row r="8713" spans="1:11" hidden="1" x14ac:dyDescent="0.35">
      <c r="A8713">
        <v>461.2</v>
      </c>
      <c r="B8713" s="24">
        <v>43368</v>
      </c>
      <c r="C8713">
        <v>4</v>
      </c>
      <c r="D8713" s="13">
        <v>120</v>
      </c>
      <c r="E8713" s="13" t="s">
        <v>98</v>
      </c>
      <c r="F8713" s="17">
        <v>-1274</v>
      </c>
      <c r="G8713" t="str">
        <f>_xlfn.XLOOKUP(tbl_GL[[#This Row],[Account_key]],tbl_COA[Account_key],tbl_COA[Class],"Not Found")</f>
        <v>Liabilities and Owners Equity</v>
      </c>
      <c r="H8713" t="str">
        <f>_xlfn.XLOOKUP(tbl_GL[[#This Row],[Account_key]],tbl_COA[Account_key],tbl_COA[SubClass],"Not Found")</f>
        <v>Liabilities</v>
      </c>
      <c r="I8713" t="str">
        <f>_xlfn.XLOOKUP(tbl_GL[[#This Row],[Account_key]],tbl_COA[Account_key],tbl_COA[SubClass2],"Not Found")</f>
        <v>Current Liabilities</v>
      </c>
      <c r="J8713" t="str">
        <f>_xlfn.XLOOKUP(tbl_GL[[#This Row],[Account_key]],tbl_COA[Account_key],tbl_COA[SubAccount],,0)</f>
        <v>Accrued Expenses</v>
      </c>
      <c r="K8713">
        <f>YEAR(tbl_GL[[#This Row],[Date]])</f>
        <v>2018</v>
      </c>
    </row>
    <row r="8714" spans="1:11" hidden="1" x14ac:dyDescent="0.35">
      <c r="A8714">
        <v>462.1</v>
      </c>
      <c r="B8714" s="24">
        <v>43368</v>
      </c>
      <c r="C8714">
        <v>4</v>
      </c>
      <c r="D8714" s="13">
        <v>10</v>
      </c>
      <c r="E8714" s="13" t="s">
        <v>98</v>
      </c>
      <c r="F8714" s="17">
        <v>-1395</v>
      </c>
      <c r="G8714" t="str">
        <f>_xlfn.XLOOKUP(tbl_GL[[#This Row],[Account_key]],tbl_COA[Account_key],tbl_COA[Class],"Not Found")</f>
        <v>Assets</v>
      </c>
      <c r="H8714" t="str">
        <f>_xlfn.XLOOKUP(tbl_GL[[#This Row],[Account_key]],tbl_COA[Account_key],tbl_COA[SubClass],"Not Found")</f>
        <v>Assets</v>
      </c>
      <c r="I8714" t="str">
        <f>_xlfn.XLOOKUP(tbl_GL[[#This Row],[Account_key]],tbl_COA[Account_key],tbl_COA[SubClass2],"Not Found")</f>
        <v>Current Assets</v>
      </c>
      <c r="J8714" t="str">
        <f>_xlfn.XLOOKUP(tbl_GL[[#This Row],[Account_key]],tbl_COA[Account_key],tbl_COA[SubAccount],,0)</f>
        <v>Cash at Bank</v>
      </c>
      <c r="K8714">
        <f>YEAR(tbl_GL[[#This Row],[Date]])</f>
        <v>2018</v>
      </c>
    </row>
    <row r="8715" spans="1:11" hidden="1" x14ac:dyDescent="0.35">
      <c r="A8715">
        <v>462.2</v>
      </c>
      <c r="B8715" s="24">
        <v>43368</v>
      </c>
      <c r="C8715">
        <v>4</v>
      </c>
      <c r="D8715" s="13">
        <v>120</v>
      </c>
      <c r="E8715" s="13" t="s">
        <v>98</v>
      </c>
      <c r="F8715" s="17">
        <v>-1395</v>
      </c>
      <c r="G8715" t="str">
        <f>_xlfn.XLOOKUP(tbl_GL[[#This Row],[Account_key]],tbl_COA[Account_key],tbl_COA[Class],"Not Found")</f>
        <v>Liabilities and Owners Equity</v>
      </c>
      <c r="H8715" t="str">
        <f>_xlfn.XLOOKUP(tbl_GL[[#This Row],[Account_key]],tbl_COA[Account_key],tbl_COA[SubClass],"Not Found")</f>
        <v>Liabilities</v>
      </c>
      <c r="I8715" t="str">
        <f>_xlfn.XLOOKUP(tbl_GL[[#This Row],[Account_key]],tbl_COA[Account_key],tbl_COA[SubClass2],"Not Found")</f>
        <v>Current Liabilities</v>
      </c>
      <c r="J8715" t="str">
        <f>_xlfn.XLOOKUP(tbl_GL[[#This Row],[Account_key]],tbl_COA[Account_key],tbl_COA[SubAccount],,0)</f>
        <v>Accrued Expenses</v>
      </c>
      <c r="K8715">
        <f>YEAR(tbl_GL[[#This Row],[Date]])</f>
        <v>2018</v>
      </c>
    </row>
    <row r="8716" spans="1:11" hidden="1" x14ac:dyDescent="0.35">
      <c r="A8716">
        <v>463.1</v>
      </c>
      <c r="B8716" s="24">
        <v>43368</v>
      </c>
      <c r="C8716">
        <v>4</v>
      </c>
      <c r="D8716" s="13">
        <v>30</v>
      </c>
      <c r="E8716" s="13" t="s">
        <v>80</v>
      </c>
      <c r="F8716" s="17">
        <v>-8379</v>
      </c>
      <c r="G8716" t="str">
        <f>_xlfn.XLOOKUP(tbl_GL[[#This Row],[Account_key]],tbl_COA[Account_key],tbl_COA[Class],"Not Found")</f>
        <v>Assets</v>
      </c>
      <c r="H8716" t="str">
        <f>_xlfn.XLOOKUP(tbl_GL[[#This Row],[Account_key]],tbl_COA[Account_key],tbl_COA[SubClass],"Not Found")</f>
        <v>Assets</v>
      </c>
      <c r="I8716" t="str">
        <f>_xlfn.XLOOKUP(tbl_GL[[#This Row],[Account_key]],tbl_COA[Account_key],tbl_COA[SubClass2],"Not Found")</f>
        <v>Current Assets</v>
      </c>
      <c r="J8716" t="str">
        <f>_xlfn.XLOOKUP(tbl_GL[[#This Row],[Account_key]],tbl_COA[Account_key],tbl_COA[SubAccount],,0)</f>
        <v>Trade Receivables</v>
      </c>
      <c r="K8716">
        <f>YEAR(tbl_GL[[#This Row],[Date]])</f>
        <v>2018</v>
      </c>
    </row>
    <row r="8717" spans="1:11" hidden="1" x14ac:dyDescent="0.35">
      <c r="A8717">
        <v>463.2</v>
      </c>
      <c r="B8717" s="24">
        <v>43368</v>
      </c>
      <c r="C8717">
        <v>4</v>
      </c>
      <c r="D8717" s="13">
        <v>10</v>
      </c>
      <c r="E8717" s="13" t="s">
        <v>80</v>
      </c>
      <c r="F8717" s="17">
        <v>8379</v>
      </c>
      <c r="G8717" t="str">
        <f>_xlfn.XLOOKUP(tbl_GL[[#This Row],[Account_key]],tbl_COA[Account_key],tbl_COA[Class],"Not Found")</f>
        <v>Assets</v>
      </c>
      <c r="H8717" t="str">
        <f>_xlfn.XLOOKUP(tbl_GL[[#This Row],[Account_key]],tbl_COA[Account_key],tbl_COA[SubClass],"Not Found")</f>
        <v>Assets</v>
      </c>
      <c r="I8717" t="str">
        <f>_xlfn.XLOOKUP(tbl_GL[[#This Row],[Account_key]],tbl_COA[Account_key],tbl_COA[SubClass2],"Not Found")</f>
        <v>Current Assets</v>
      </c>
      <c r="J8717" t="str">
        <f>_xlfn.XLOOKUP(tbl_GL[[#This Row],[Account_key]],tbl_COA[Account_key],tbl_COA[SubAccount],,0)</f>
        <v>Cash at Bank</v>
      </c>
      <c r="K8717">
        <f>YEAR(tbl_GL[[#This Row],[Date]])</f>
        <v>2018</v>
      </c>
    </row>
    <row r="8718" spans="1:11" hidden="1" x14ac:dyDescent="0.35">
      <c r="A8718">
        <v>464.1</v>
      </c>
      <c r="B8718" s="24">
        <v>43370</v>
      </c>
      <c r="C8718">
        <v>4</v>
      </c>
      <c r="D8718" s="13">
        <v>260</v>
      </c>
      <c r="E8718" s="13" t="s">
        <v>97</v>
      </c>
      <c r="F8718" s="17">
        <v>-1238</v>
      </c>
      <c r="G8718" t="str">
        <f>_xlfn.XLOOKUP(tbl_GL[[#This Row],[Account_key]],tbl_COA[Account_key],tbl_COA[Class],"Not Found")</f>
        <v>Operating account</v>
      </c>
      <c r="H8718" t="str">
        <f>_xlfn.XLOOKUP(tbl_GL[[#This Row],[Account_key]],tbl_COA[Account_key],tbl_COA[SubClass],"Not Found")</f>
        <v>Operating Expenses</v>
      </c>
      <c r="I8718" t="str">
        <f>_xlfn.XLOOKUP(tbl_GL[[#This Row],[Account_key]],tbl_COA[Account_key],tbl_COA[SubClass2],"Not Found")</f>
        <v>Marketing</v>
      </c>
      <c r="J8718" t="str">
        <f>_xlfn.XLOOKUP(tbl_GL[[#This Row],[Account_key]],tbl_COA[Account_key],tbl_COA[SubAccount],,0)</f>
        <v>Commissions</v>
      </c>
      <c r="K8718">
        <f>YEAR(tbl_GL[[#This Row],[Date]])</f>
        <v>2018</v>
      </c>
    </row>
    <row r="8719" spans="1:11" hidden="1" x14ac:dyDescent="0.35">
      <c r="A8719">
        <v>464.2</v>
      </c>
      <c r="B8719" s="24">
        <v>43370</v>
      </c>
      <c r="C8719">
        <v>4</v>
      </c>
      <c r="D8719" s="13">
        <v>120</v>
      </c>
      <c r="E8719" s="13" t="s">
        <v>97</v>
      </c>
      <c r="F8719" s="17">
        <v>1238</v>
      </c>
      <c r="G8719" t="str">
        <f>_xlfn.XLOOKUP(tbl_GL[[#This Row],[Account_key]],tbl_COA[Account_key],tbl_COA[Class],"Not Found")</f>
        <v>Liabilities and Owners Equity</v>
      </c>
      <c r="H8719" t="str">
        <f>_xlfn.XLOOKUP(tbl_GL[[#This Row],[Account_key]],tbl_COA[Account_key],tbl_COA[SubClass],"Not Found")</f>
        <v>Liabilities</v>
      </c>
      <c r="I8719" t="str">
        <f>_xlfn.XLOOKUP(tbl_GL[[#This Row],[Account_key]],tbl_COA[Account_key],tbl_COA[SubClass2],"Not Found")</f>
        <v>Current Liabilities</v>
      </c>
      <c r="J8719" t="str">
        <f>_xlfn.XLOOKUP(tbl_GL[[#This Row],[Account_key]],tbl_COA[Account_key],tbl_COA[SubAccount],,0)</f>
        <v>Accrued Expenses</v>
      </c>
      <c r="K8719">
        <f>YEAR(tbl_GL[[#This Row],[Date]])</f>
        <v>2018</v>
      </c>
    </row>
    <row r="8720" spans="1:11" hidden="1" x14ac:dyDescent="0.35">
      <c r="A8720">
        <v>465.1</v>
      </c>
      <c r="B8720" s="24">
        <v>43371</v>
      </c>
      <c r="C8720">
        <v>4</v>
      </c>
      <c r="D8720" s="13">
        <v>230</v>
      </c>
      <c r="E8720" s="13" t="s">
        <v>4</v>
      </c>
      <c r="F8720" s="17">
        <v>-913</v>
      </c>
      <c r="G8720" t="str">
        <f>_xlfn.XLOOKUP(tbl_GL[[#This Row],[Account_key]],tbl_COA[Account_key],tbl_COA[Class],"Not Found")</f>
        <v>Trading account</v>
      </c>
      <c r="H8720" t="str">
        <f>_xlfn.XLOOKUP(tbl_GL[[#This Row],[Account_key]],tbl_COA[Account_key],tbl_COA[SubClass],"Not Found")</f>
        <v>Cost of Sales</v>
      </c>
      <c r="I8720" t="str">
        <f>_xlfn.XLOOKUP(tbl_GL[[#This Row],[Account_key]],tbl_COA[Account_key],tbl_COA[SubClass2],"Not Found")</f>
        <v>Cost of Sales</v>
      </c>
      <c r="J8720" t="str">
        <f>_xlfn.XLOOKUP(tbl_GL[[#This Row],[Account_key]],tbl_COA[Account_key],tbl_COA[SubAccount],,0)</f>
        <v>Cost of Sales</v>
      </c>
      <c r="K8720">
        <f>YEAR(tbl_GL[[#This Row],[Date]])</f>
        <v>2018</v>
      </c>
    </row>
    <row r="8721" spans="1:11" hidden="1" x14ac:dyDescent="0.35">
      <c r="A8721">
        <v>465.2</v>
      </c>
      <c r="B8721" s="24">
        <v>43371</v>
      </c>
      <c r="C8721">
        <v>4</v>
      </c>
      <c r="D8721" s="13">
        <v>60</v>
      </c>
      <c r="E8721" s="13" t="s">
        <v>4</v>
      </c>
      <c r="F8721" s="17">
        <v>-913</v>
      </c>
      <c r="G8721" t="str">
        <f>_xlfn.XLOOKUP(tbl_GL[[#This Row],[Account_key]],tbl_COA[Account_key],tbl_COA[Class],"Not Found")</f>
        <v>Assets</v>
      </c>
      <c r="H8721" t="str">
        <f>_xlfn.XLOOKUP(tbl_GL[[#This Row],[Account_key]],tbl_COA[Account_key],tbl_COA[SubClass],"Not Found")</f>
        <v>Assets</v>
      </c>
      <c r="I8721" t="str">
        <f>_xlfn.XLOOKUP(tbl_GL[[#This Row],[Account_key]],tbl_COA[Account_key],tbl_COA[SubClass2],"Not Found")</f>
        <v>Current Assets</v>
      </c>
      <c r="J8721" t="str">
        <f>_xlfn.XLOOKUP(tbl_GL[[#This Row],[Account_key]],tbl_COA[Account_key],tbl_COA[SubAccount],,0)</f>
        <v>Inventory</v>
      </c>
      <c r="K8721">
        <f>YEAR(tbl_GL[[#This Row],[Date]])</f>
        <v>2018</v>
      </c>
    </row>
    <row r="8722" spans="1:11" hidden="1" x14ac:dyDescent="0.35">
      <c r="A8722">
        <v>466.1</v>
      </c>
      <c r="B8722" s="24">
        <v>43371</v>
      </c>
      <c r="C8722">
        <v>4</v>
      </c>
      <c r="D8722" s="13">
        <v>210</v>
      </c>
      <c r="E8722" s="13" t="s">
        <v>7</v>
      </c>
      <c r="F8722" s="17">
        <v>2241</v>
      </c>
      <c r="G8722" t="str">
        <f>_xlfn.XLOOKUP(tbl_GL[[#This Row],[Account_key]],tbl_COA[Account_key],tbl_COA[Class],"Not Found")</f>
        <v>Trading account</v>
      </c>
      <c r="H8722" t="str">
        <f>_xlfn.XLOOKUP(tbl_GL[[#This Row],[Account_key]],tbl_COA[Account_key],tbl_COA[SubClass],"Not Found")</f>
        <v>Sales</v>
      </c>
      <c r="I8722" t="str">
        <f>_xlfn.XLOOKUP(tbl_GL[[#This Row],[Account_key]],tbl_COA[Account_key],tbl_COA[SubClass2],"Not Found")</f>
        <v>Sales</v>
      </c>
      <c r="J8722" t="str">
        <f>_xlfn.XLOOKUP(tbl_GL[[#This Row],[Account_key]],tbl_COA[Account_key],tbl_COA[SubAccount],,0)</f>
        <v>Sales</v>
      </c>
      <c r="K8722">
        <f>YEAR(tbl_GL[[#This Row],[Date]])</f>
        <v>2018</v>
      </c>
    </row>
    <row r="8723" spans="1:11" hidden="1" x14ac:dyDescent="0.35">
      <c r="A8723">
        <v>466.2</v>
      </c>
      <c r="B8723" s="24">
        <v>43371</v>
      </c>
      <c r="C8723">
        <v>4</v>
      </c>
      <c r="D8723" s="13">
        <v>10</v>
      </c>
      <c r="E8723" s="13" t="s">
        <v>7</v>
      </c>
      <c r="F8723" s="17">
        <v>2241</v>
      </c>
      <c r="G8723" t="str">
        <f>_xlfn.XLOOKUP(tbl_GL[[#This Row],[Account_key]],tbl_COA[Account_key],tbl_COA[Class],"Not Found")</f>
        <v>Assets</v>
      </c>
      <c r="H8723" t="str">
        <f>_xlfn.XLOOKUP(tbl_GL[[#This Row],[Account_key]],tbl_COA[Account_key],tbl_COA[SubClass],"Not Found")</f>
        <v>Assets</v>
      </c>
      <c r="I8723" t="str">
        <f>_xlfn.XLOOKUP(tbl_GL[[#This Row],[Account_key]],tbl_COA[Account_key],tbl_COA[SubClass2],"Not Found")</f>
        <v>Current Assets</v>
      </c>
      <c r="J8723" t="str">
        <f>_xlfn.XLOOKUP(tbl_GL[[#This Row],[Account_key]],tbl_COA[Account_key],tbl_COA[SubAccount],,0)</f>
        <v>Cash at Bank</v>
      </c>
      <c r="K8723">
        <f>YEAR(tbl_GL[[#This Row],[Date]])</f>
        <v>2018</v>
      </c>
    </row>
    <row r="8724" spans="1:11" hidden="1" x14ac:dyDescent="0.35">
      <c r="A8724">
        <v>467.1</v>
      </c>
      <c r="B8724" s="24">
        <v>43371</v>
      </c>
      <c r="C8724">
        <v>4</v>
      </c>
      <c r="D8724" s="13">
        <v>230</v>
      </c>
      <c r="E8724" s="13" t="s">
        <v>4</v>
      </c>
      <c r="F8724" s="17">
        <v>-3745</v>
      </c>
      <c r="G8724" t="str">
        <f>_xlfn.XLOOKUP(tbl_GL[[#This Row],[Account_key]],tbl_COA[Account_key],tbl_COA[Class],"Not Found")</f>
        <v>Trading account</v>
      </c>
      <c r="H8724" t="str">
        <f>_xlfn.XLOOKUP(tbl_GL[[#This Row],[Account_key]],tbl_COA[Account_key],tbl_COA[SubClass],"Not Found")</f>
        <v>Cost of Sales</v>
      </c>
      <c r="I8724" t="str">
        <f>_xlfn.XLOOKUP(tbl_GL[[#This Row],[Account_key]],tbl_COA[Account_key],tbl_COA[SubClass2],"Not Found")</f>
        <v>Cost of Sales</v>
      </c>
      <c r="J8724" t="str">
        <f>_xlfn.XLOOKUP(tbl_GL[[#This Row],[Account_key]],tbl_COA[Account_key],tbl_COA[SubAccount],,0)</f>
        <v>Cost of Sales</v>
      </c>
      <c r="K8724">
        <f>YEAR(tbl_GL[[#This Row],[Date]])</f>
        <v>2018</v>
      </c>
    </row>
    <row r="8725" spans="1:11" hidden="1" x14ac:dyDescent="0.35">
      <c r="A8725">
        <v>467.2</v>
      </c>
      <c r="B8725" s="24">
        <v>43371</v>
      </c>
      <c r="C8725">
        <v>4</v>
      </c>
      <c r="D8725" s="13">
        <v>60</v>
      </c>
      <c r="E8725" s="13" t="s">
        <v>4</v>
      </c>
      <c r="F8725" s="17">
        <v>-3745</v>
      </c>
      <c r="G8725" t="str">
        <f>_xlfn.XLOOKUP(tbl_GL[[#This Row],[Account_key]],tbl_COA[Account_key],tbl_COA[Class],"Not Found")</f>
        <v>Assets</v>
      </c>
      <c r="H8725" t="str">
        <f>_xlfn.XLOOKUP(tbl_GL[[#This Row],[Account_key]],tbl_COA[Account_key],tbl_COA[SubClass],"Not Found")</f>
        <v>Assets</v>
      </c>
      <c r="I8725" t="str">
        <f>_xlfn.XLOOKUP(tbl_GL[[#This Row],[Account_key]],tbl_COA[Account_key],tbl_COA[SubClass2],"Not Found")</f>
        <v>Current Assets</v>
      </c>
      <c r="J8725" t="str">
        <f>_xlfn.XLOOKUP(tbl_GL[[#This Row],[Account_key]],tbl_COA[Account_key],tbl_COA[SubAccount],,0)</f>
        <v>Inventory</v>
      </c>
      <c r="K8725">
        <f>YEAR(tbl_GL[[#This Row],[Date]])</f>
        <v>2018</v>
      </c>
    </row>
    <row r="8726" spans="1:11" hidden="1" x14ac:dyDescent="0.35">
      <c r="A8726">
        <v>468.1</v>
      </c>
      <c r="B8726" s="24">
        <v>43371</v>
      </c>
      <c r="C8726">
        <v>4</v>
      </c>
      <c r="D8726" s="13">
        <v>210</v>
      </c>
      <c r="E8726" s="13" t="s">
        <v>8</v>
      </c>
      <c r="F8726" s="17">
        <v>9856</v>
      </c>
      <c r="G8726" t="str">
        <f>_xlfn.XLOOKUP(tbl_GL[[#This Row],[Account_key]],tbl_COA[Account_key],tbl_COA[Class],"Not Found")</f>
        <v>Trading account</v>
      </c>
      <c r="H8726" t="str">
        <f>_xlfn.XLOOKUP(tbl_GL[[#This Row],[Account_key]],tbl_COA[Account_key],tbl_COA[SubClass],"Not Found")</f>
        <v>Sales</v>
      </c>
      <c r="I8726" t="str">
        <f>_xlfn.XLOOKUP(tbl_GL[[#This Row],[Account_key]],tbl_COA[Account_key],tbl_COA[SubClass2],"Not Found")</f>
        <v>Sales</v>
      </c>
      <c r="J8726" t="str">
        <f>_xlfn.XLOOKUP(tbl_GL[[#This Row],[Account_key]],tbl_COA[Account_key],tbl_COA[SubAccount],,0)</f>
        <v>Sales</v>
      </c>
      <c r="K8726">
        <f>YEAR(tbl_GL[[#This Row],[Date]])</f>
        <v>2018</v>
      </c>
    </row>
    <row r="8727" spans="1:11" hidden="1" x14ac:dyDescent="0.35">
      <c r="A8727">
        <v>468.2</v>
      </c>
      <c r="B8727" s="24">
        <v>43371</v>
      </c>
      <c r="C8727">
        <v>4</v>
      </c>
      <c r="D8727" s="13">
        <v>30</v>
      </c>
      <c r="E8727" s="13" t="s">
        <v>8</v>
      </c>
      <c r="F8727" s="17">
        <v>9856</v>
      </c>
      <c r="G8727" t="str">
        <f>_xlfn.XLOOKUP(tbl_GL[[#This Row],[Account_key]],tbl_COA[Account_key],tbl_COA[Class],"Not Found")</f>
        <v>Assets</v>
      </c>
      <c r="H8727" t="str">
        <f>_xlfn.XLOOKUP(tbl_GL[[#This Row],[Account_key]],tbl_COA[Account_key],tbl_COA[SubClass],"Not Found")</f>
        <v>Assets</v>
      </c>
      <c r="I8727" t="str">
        <f>_xlfn.XLOOKUP(tbl_GL[[#This Row],[Account_key]],tbl_COA[Account_key],tbl_COA[SubClass2],"Not Found")</f>
        <v>Current Assets</v>
      </c>
      <c r="J8727" t="str">
        <f>_xlfn.XLOOKUP(tbl_GL[[#This Row],[Account_key]],tbl_COA[Account_key],tbl_COA[SubAccount],,0)</f>
        <v>Trade Receivables</v>
      </c>
      <c r="K8727">
        <f>YEAR(tbl_GL[[#This Row],[Date]])</f>
        <v>2018</v>
      </c>
    </row>
    <row r="8728" spans="1:11" hidden="1" x14ac:dyDescent="0.35">
      <c r="A8728">
        <v>469.1</v>
      </c>
      <c r="B8728" s="24">
        <v>43372</v>
      </c>
      <c r="C8728">
        <v>4</v>
      </c>
      <c r="D8728" s="13">
        <v>340</v>
      </c>
      <c r="E8728" s="13" t="s">
        <v>97</v>
      </c>
      <c r="F8728" s="17">
        <v>-1476</v>
      </c>
      <c r="G8728" t="str">
        <f>_xlfn.XLOOKUP(tbl_GL[[#This Row],[Account_key]],tbl_COA[Account_key],tbl_COA[Class],"Not Found")</f>
        <v>Operating account</v>
      </c>
      <c r="H8728" t="str">
        <f>_xlfn.XLOOKUP(tbl_GL[[#This Row],[Account_key]],tbl_COA[Account_key],tbl_COA[SubClass],"Not Found")</f>
        <v>Operating Expenses</v>
      </c>
      <c r="I8728" t="str">
        <f>_xlfn.XLOOKUP(tbl_GL[[#This Row],[Account_key]],tbl_COA[Account_key],tbl_COA[SubClass2],"Not Found")</f>
        <v>Administration</v>
      </c>
      <c r="J8728" t="str">
        <f>_xlfn.XLOOKUP(tbl_GL[[#This Row],[Account_key]],tbl_COA[Account_key],tbl_COA[SubAccount],,0)</f>
        <v>Utilities</v>
      </c>
      <c r="K8728">
        <f>YEAR(tbl_GL[[#This Row],[Date]])</f>
        <v>2018</v>
      </c>
    </row>
    <row r="8729" spans="1:11" hidden="1" x14ac:dyDescent="0.35">
      <c r="A8729">
        <v>469.2</v>
      </c>
      <c r="B8729" s="24">
        <v>43372</v>
      </c>
      <c r="C8729">
        <v>4</v>
      </c>
      <c r="D8729" s="13">
        <v>120</v>
      </c>
      <c r="E8729" s="13" t="s">
        <v>97</v>
      </c>
      <c r="F8729" s="17">
        <v>1476</v>
      </c>
      <c r="G8729" t="str">
        <f>_xlfn.XLOOKUP(tbl_GL[[#This Row],[Account_key]],tbl_COA[Account_key],tbl_COA[Class],"Not Found")</f>
        <v>Liabilities and Owners Equity</v>
      </c>
      <c r="H8729" t="str">
        <f>_xlfn.XLOOKUP(tbl_GL[[#This Row],[Account_key]],tbl_COA[Account_key],tbl_COA[SubClass],"Not Found")</f>
        <v>Liabilities</v>
      </c>
      <c r="I8729" t="str">
        <f>_xlfn.XLOOKUP(tbl_GL[[#This Row],[Account_key]],tbl_COA[Account_key],tbl_COA[SubClass2],"Not Found")</f>
        <v>Current Liabilities</v>
      </c>
      <c r="J8729" t="str">
        <f>_xlfn.XLOOKUP(tbl_GL[[#This Row],[Account_key]],tbl_COA[Account_key],tbl_COA[SubAccount],,0)</f>
        <v>Accrued Expenses</v>
      </c>
      <c r="K8729">
        <f>YEAR(tbl_GL[[#This Row],[Date]])</f>
        <v>2018</v>
      </c>
    </row>
    <row r="8730" spans="1:11" hidden="1" x14ac:dyDescent="0.35">
      <c r="A8730">
        <v>470.1</v>
      </c>
      <c r="B8730" s="24">
        <v>43372</v>
      </c>
      <c r="C8730">
        <v>4</v>
      </c>
      <c r="D8730" s="13">
        <v>30</v>
      </c>
      <c r="E8730" s="13" t="s">
        <v>80</v>
      </c>
      <c r="F8730" s="17">
        <v>-8962</v>
      </c>
      <c r="G8730" t="str">
        <f>_xlfn.XLOOKUP(tbl_GL[[#This Row],[Account_key]],tbl_COA[Account_key],tbl_COA[Class],"Not Found")</f>
        <v>Assets</v>
      </c>
      <c r="H8730" t="str">
        <f>_xlfn.XLOOKUP(tbl_GL[[#This Row],[Account_key]],tbl_COA[Account_key],tbl_COA[SubClass],"Not Found")</f>
        <v>Assets</v>
      </c>
      <c r="I8730" t="str">
        <f>_xlfn.XLOOKUP(tbl_GL[[#This Row],[Account_key]],tbl_COA[Account_key],tbl_COA[SubClass2],"Not Found")</f>
        <v>Current Assets</v>
      </c>
      <c r="J8730" t="str">
        <f>_xlfn.XLOOKUP(tbl_GL[[#This Row],[Account_key]],tbl_COA[Account_key],tbl_COA[SubAccount],,0)</f>
        <v>Trade Receivables</v>
      </c>
      <c r="K8730">
        <f>YEAR(tbl_GL[[#This Row],[Date]])</f>
        <v>2018</v>
      </c>
    </row>
    <row r="8731" spans="1:11" hidden="1" x14ac:dyDescent="0.35">
      <c r="A8731">
        <v>470.2</v>
      </c>
      <c r="B8731" s="24">
        <v>43372</v>
      </c>
      <c r="C8731">
        <v>4</v>
      </c>
      <c r="D8731" s="13">
        <v>10</v>
      </c>
      <c r="E8731" s="13" t="s">
        <v>80</v>
      </c>
      <c r="F8731" s="17">
        <v>8962</v>
      </c>
      <c r="G8731" t="str">
        <f>_xlfn.XLOOKUP(tbl_GL[[#This Row],[Account_key]],tbl_COA[Account_key],tbl_COA[Class],"Not Found")</f>
        <v>Assets</v>
      </c>
      <c r="H8731" t="str">
        <f>_xlfn.XLOOKUP(tbl_GL[[#This Row],[Account_key]],tbl_COA[Account_key],tbl_COA[SubClass],"Not Found")</f>
        <v>Assets</v>
      </c>
      <c r="I8731" t="str">
        <f>_xlfn.XLOOKUP(tbl_GL[[#This Row],[Account_key]],tbl_COA[Account_key],tbl_COA[SubClass2],"Not Found")</f>
        <v>Current Assets</v>
      </c>
      <c r="J8731" t="str">
        <f>_xlfn.XLOOKUP(tbl_GL[[#This Row],[Account_key]],tbl_COA[Account_key],tbl_COA[SubAccount],,0)</f>
        <v>Cash at Bank</v>
      </c>
      <c r="K8731">
        <f>YEAR(tbl_GL[[#This Row],[Date]])</f>
        <v>2018</v>
      </c>
    </row>
    <row r="8732" spans="1:11" hidden="1" x14ac:dyDescent="0.35">
      <c r="A8732">
        <v>471.1</v>
      </c>
      <c r="B8732" s="24">
        <v>43373</v>
      </c>
      <c r="C8732">
        <v>4</v>
      </c>
      <c r="D8732" s="13">
        <v>10</v>
      </c>
      <c r="E8732" s="13" t="s">
        <v>110</v>
      </c>
      <c r="F8732" s="17">
        <v>12</v>
      </c>
      <c r="G8732" t="str">
        <f>_xlfn.XLOOKUP(tbl_GL[[#This Row],[Account_key]],tbl_COA[Account_key],tbl_COA[Class],"Not Found")</f>
        <v>Assets</v>
      </c>
      <c r="H8732" t="str">
        <f>_xlfn.XLOOKUP(tbl_GL[[#This Row],[Account_key]],tbl_COA[Account_key],tbl_COA[SubClass],"Not Found")</f>
        <v>Assets</v>
      </c>
      <c r="I8732" t="str">
        <f>_xlfn.XLOOKUP(tbl_GL[[#This Row],[Account_key]],tbl_COA[Account_key],tbl_COA[SubClass2],"Not Found")</f>
        <v>Current Assets</v>
      </c>
      <c r="J8732" t="str">
        <f>_xlfn.XLOOKUP(tbl_GL[[#This Row],[Account_key]],tbl_COA[Account_key],tbl_COA[SubAccount],,0)</f>
        <v>Cash at Bank</v>
      </c>
      <c r="K8732">
        <f>YEAR(tbl_GL[[#This Row],[Date]])</f>
        <v>2018</v>
      </c>
    </row>
    <row r="8733" spans="1:11" hidden="1" x14ac:dyDescent="0.35">
      <c r="A8733">
        <v>471.2</v>
      </c>
      <c r="B8733" s="24">
        <v>43373</v>
      </c>
      <c r="C8733">
        <v>4</v>
      </c>
      <c r="D8733" s="13">
        <v>430</v>
      </c>
      <c r="E8733" s="13" t="s">
        <v>110</v>
      </c>
      <c r="F8733" s="17">
        <v>12</v>
      </c>
      <c r="G8733" t="str">
        <f>_xlfn.XLOOKUP(tbl_GL[[#This Row],[Account_key]],tbl_COA[Account_key],tbl_COA[Class],"Not Found")</f>
        <v>Non-operating</v>
      </c>
      <c r="H8733" t="str">
        <f>_xlfn.XLOOKUP(tbl_GL[[#This Row],[Account_key]],tbl_COA[Account_key],tbl_COA[SubClass],"Not Found")</f>
        <v>Exchange Loss/Gain</v>
      </c>
      <c r="I8733" t="str">
        <f>_xlfn.XLOOKUP(tbl_GL[[#This Row],[Account_key]],tbl_COA[Account_key],tbl_COA[SubClass2],"Not Found")</f>
        <v>Exchange Loss/Gain</v>
      </c>
      <c r="J8733" t="str">
        <f>_xlfn.XLOOKUP(tbl_GL[[#This Row],[Account_key]],tbl_COA[Account_key],tbl_COA[SubAccount],,0)</f>
        <v>Exchange Loss/Gain</v>
      </c>
      <c r="K8733">
        <f>YEAR(tbl_GL[[#This Row],[Date]])</f>
        <v>2018</v>
      </c>
    </row>
    <row r="8734" spans="1:11" hidden="1" x14ac:dyDescent="0.35">
      <c r="A8734">
        <v>472.1</v>
      </c>
      <c r="B8734" s="24">
        <v>43373</v>
      </c>
      <c r="C8734">
        <v>4</v>
      </c>
      <c r="D8734" s="13">
        <v>10</v>
      </c>
      <c r="E8734" s="13" t="s">
        <v>113</v>
      </c>
      <c r="F8734" s="17">
        <v>121</v>
      </c>
      <c r="G8734" t="str">
        <f>_xlfn.XLOOKUP(tbl_GL[[#This Row],[Account_key]],tbl_COA[Account_key],tbl_COA[Class],"Not Found")</f>
        <v>Assets</v>
      </c>
      <c r="H8734" t="str">
        <f>_xlfn.XLOOKUP(tbl_GL[[#This Row],[Account_key]],tbl_COA[Account_key],tbl_COA[SubClass],"Not Found")</f>
        <v>Assets</v>
      </c>
      <c r="I8734" t="str">
        <f>_xlfn.XLOOKUP(tbl_GL[[#This Row],[Account_key]],tbl_COA[Account_key],tbl_COA[SubClass2],"Not Found")</f>
        <v>Current Assets</v>
      </c>
      <c r="J8734" t="str">
        <f>_xlfn.XLOOKUP(tbl_GL[[#This Row],[Account_key]],tbl_COA[Account_key],tbl_COA[SubAccount],,0)</f>
        <v>Cash at Bank</v>
      </c>
      <c r="K8734">
        <f>YEAR(tbl_GL[[#This Row],[Date]])</f>
        <v>2018</v>
      </c>
    </row>
    <row r="8735" spans="1:11" hidden="1" x14ac:dyDescent="0.35">
      <c r="A8735">
        <v>472.2</v>
      </c>
      <c r="B8735" s="24">
        <v>43373</v>
      </c>
      <c r="C8735">
        <v>4</v>
      </c>
      <c r="D8735" s="13">
        <v>410</v>
      </c>
      <c r="E8735" s="13" t="s">
        <v>113</v>
      </c>
      <c r="F8735" s="17">
        <v>121</v>
      </c>
      <c r="G8735" t="str">
        <f>_xlfn.XLOOKUP(tbl_GL[[#This Row],[Account_key]],tbl_COA[Account_key],tbl_COA[Class],"Not Found")</f>
        <v>Non-operating</v>
      </c>
      <c r="H8735" t="str">
        <f>_xlfn.XLOOKUP(tbl_GL[[#This Row],[Account_key]],tbl_COA[Account_key],tbl_COA[SubClass],"Not Found")</f>
        <v>Interest Income</v>
      </c>
      <c r="I8735" t="str">
        <f>_xlfn.XLOOKUP(tbl_GL[[#This Row],[Account_key]],tbl_COA[Account_key],tbl_COA[SubClass2],"Not Found")</f>
        <v>Interest Income</v>
      </c>
      <c r="J8735" t="str">
        <f>_xlfn.XLOOKUP(tbl_GL[[#This Row],[Account_key]],tbl_COA[Account_key],tbl_COA[SubAccount],,0)</f>
        <v>Interest Income</v>
      </c>
      <c r="K8735">
        <f>YEAR(tbl_GL[[#This Row],[Date]])</f>
        <v>2018</v>
      </c>
    </row>
    <row r="8736" spans="1:11" hidden="1" x14ac:dyDescent="0.35">
      <c r="A8736">
        <v>473.1</v>
      </c>
      <c r="B8736" s="24">
        <v>43373</v>
      </c>
      <c r="C8736">
        <v>4</v>
      </c>
      <c r="D8736" s="13">
        <v>440</v>
      </c>
      <c r="E8736" s="13" t="s">
        <v>112</v>
      </c>
      <c r="F8736" s="17">
        <v>-180</v>
      </c>
      <c r="G8736" t="str">
        <f>_xlfn.XLOOKUP(tbl_GL[[#This Row],[Account_key]],tbl_COA[Account_key],tbl_COA[Class],"Not Found")</f>
        <v>Interest &amp; Tax</v>
      </c>
      <c r="H8736" t="str">
        <f>_xlfn.XLOOKUP(tbl_GL[[#This Row],[Account_key]],tbl_COA[Account_key],tbl_COA[SubClass],"Not Found")</f>
        <v>Interest Expense</v>
      </c>
      <c r="I8736" t="str">
        <f>_xlfn.XLOOKUP(tbl_GL[[#This Row],[Account_key]],tbl_COA[Account_key],tbl_COA[SubClass2],"Not Found")</f>
        <v>Interest Expense</v>
      </c>
      <c r="J8736" t="str">
        <f>_xlfn.XLOOKUP(tbl_GL[[#This Row],[Account_key]],tbl_COA[Account_key],tbl_COA[SubAccount],,0)</f>
        <v>Interest Expense</v>
      </c>
      <c r="K8736">
        <f>YEAR(tbl_GL[[#This Row],[Date]])</f>
        <v>2018</v>
      </c>
    </row>
    <row r="8737" spans="1:11" hidden="1" x14ac:dyDescent="0.35">
      <c r="A8737">
        <v>473.2</v>
      </c>
      <c r="B8737" s="24">
        <v>43373</v>
      </c>
      <c r="C8737">
        <v>4</v>
      </c>
      <c r="D8737" s="13">
        <v>121</v>
      </c>
      <c r="E8737" s="13" t="s">
        <v>112</v>
      </c>
      <c r="F8737" s="17">
        <v>180</v>
      </c>
      <c r="G8737" t="str">
        <f>_xlfn.XLOOKUP(tbl_GL[[#This Row],[Account_key]],tbl_COA[Account_key],tbl_COA[Class],"Not Found")</f>
        <v>Liabilities and Owners Equity</v>
      </c>
      <c r="H8737" t="str">
        <f>_xlfn.XLOOKUP(tbl_GL[[#This Row],[Account_key]],tbl_COA[Account_key],tbl_COA[SubClass],"Not Found")</f>
        <v>Liabilities</v>
      </c>
      <c r="I8737" t="str">
        <f>_xlfn.XLOOKUP(tbl_GL[[#This Row],[Account_key]],tbl_COA[Account_key],tbl_COA[SubClass2],"Not Found")</f>
        <v>Current Liabilities</v>
      </c>
      <c r="J8737" t="str">
        <f>_xlfn.XLOOKUP(tbl_GL[[#This Row],[Account_key]],tbl_COA[Account_key],tbl_COA[SubAccount],,0)</f>
        <v>Interest Payable</v>
      </c>
      <c r="K8737">
        <f>YEAR(tbl_GL[[#This Row],[Date]])</f>
        <v>2018</v>
      </c>
    </row>
    <row r="8738" spans="1:11" hidden="1" x14ac:dyDescent="0.35">
      <c r="A8738">
        <v>474.1</v>
      </c>
      <c r="B8738" s="24">
        <v>43373</v>
      </c>
      <c r="C8738">
        <v>4</v>
      </c>
      <c r="D8738" s="13">
        <v>400</v>
      </c>
      <c r="E8738" s="13" t="s">
        <v>104</v>
      </c>
      <c r="F8738" s="17">
        <v>-225</v>
      </c>
      <c r="G8738" t="str">
        <f>_xlfn.XLOOKUP(tbl_GL[[#This Row],[Account_key]],tbl_COA[Account_key],tbl_COA[Class],"Not Found")</f>
        <v>Operating account</v>
      </c>
      <c r="H8738" t="str">
        <f>_xlfn.XLOOKUP(tbl_GL[[#This Row],[Account_key]],tbl_COA[Account_key],tbl_COA[SubClass],"Not Found")</f>
        <v>Depreciation &amp; Amortization</v>
      </c>
      <c r="I8738" t="str">
        <f>_xlfn.XLOOKUP(tbl_GL[[#This Row],[Account_key]],tbl_COA[Account_key],tbl_COA[SubClass2],"Not Found")</f>
        <v>Amortization</v>
      </c>
      <c r="J8738" t="str">
        <f>_xlfn.XLOOKUP(tbl_GL[[#This Row],[Account_key]],tbl_COA[Account_key],tbl_COA[SubAccount],,0)</f>
        <v>Amortization of Intangible Assets</v>
      </c>
      <c r="K8738">
        <f>YEAR(tbl_GL[[#This Row],[Date]])</f>
        <v>2018</v>
      </c>
    </row>
    <row r="8739" spans="1:11" hidden="1" x14ac:dyDescent="0.35">
      <c r="A8739">
        <v>474.2</v>
      </c>
      <c r="B8739" s="24">
        <v>43373</v>
      </c>
      <c r="C8739">
        <v>4</v>
      </c>
      <c r="D8739" s="13">
        <v>100</v>
      </c>
      <c r="E8739" s="13" t="s">
        <v>104</v>
      </c>
      <c r="F8739" s="17">
        <v>-225</v>
      </c>
      <c r="G8739" t="str">
        <f>_xlfn.XLOOKUP(tbl_GL[[#This Row],[Account_key]],tbl_COA[Account_key],tbl_COA[Class],"Not Found")</f>
        <v>Assets</v>
      </c>
      <c r="H8739" t="str">
        <f>_xlfn.XLOOKUP(tbl_GL[[#This Row],[Account_key]],tbl_COA[Account_key],tbl_COA[SubClass],"Not Found")</f>
        <v>Assets</v>
      </c>
      <c r="I8739" t="str">
        <f>_xlfn.XLOOKUP(tbl_GL[[#This Row],[Account_key]],tbl_COA[Account_key],tbl_COA[SubClass2],"Not Found")</f>
        <v>Non-Current Assets</v>
      </c>
      <c r="J8739" t="str">
        <f>_xlfn.XLOOKUP(tbl_GL[[#This Row],[Account_key]],tbl_COA[Account_key],tbl_COA[SubAccount],,0)</f>
        <v>Patents and trademarks</v>
      </c>
      <c r="K8739">
        <f>YEAR(tbl_GL[[#This Row],[Date]])</f>
        <v>2018</v>
      </c>
    </row>
    <row r="8740" spans="1:11" hidden="1" x14ac:dyDescent="0.35">
      <c r="A8740">
        <v>475.1</v>
      </c>
      <c r="B8740" s="24">
        <v>43373</v>
      </c>
      <c r="C8740">
        <v>4</v>
      </c>
      <c r="D8740" s="13">
        <v>450</v>
      </c>
      <c r="E8740" s="23" t="s">
        <v>108</v>
      </c>
      <c r="F8740" s="17">
        <v>-2063</v>
      </c>
      <c r="G8740" t="str">
        <f>_xlfn.XLOOKUP(tbl_GL[[#This Row],[Account_key]],tbl_COA[Account_key],tbl_COA[Class],"Not Found")</f>
        <v>Interest &amp; Tax</v>
      </c>
      <c r="H8740" t="str">
        <f>_xlfn.XLOOKUP(tbl_GL[[#This Row],[Account_key]],tbl_COA[Account_key],tbl_COA[SubClass],"Not Found")</f>
        <v>Taxation</v>
      </c>
      <c r="I8740" t="str">
        <f>_xlfn.XLOOKUP(tbl_GL[[#This Row],[Account_key]],tbl_COA[Account_key],tbl_COA[SubClass2],"Not Found")</f>
        <v>Taxation</v>
      </c>
      <c r="J8740" t="str">
        <f>_xlfn.XLOOKUP(tbl_GL[[#This Row],[Account_key]],tbl_COA[Account_key],tbl_COA[SubAccount],,0)</f>
        <v>Taxation</v>
      </c>
      <c r="K8740">
        <f>YEAR(tbl_GL[[#This Row],[Date]])</f>
        <v>2018</v>
      </c>
    </row>
    <row r="8741" spans="1:11" hidden="1" x14ac:dyDescent="0.35">
      <c r="A8741">
        <v>475.2</v>
      </c>
      <c r="B8741" s="24">
        <v>43373</v>
      </c>
      <c r="C8741">
        <v>4</v>
      </c>
      <c r="D8741" s="13">
        <v>122</v>
      </c>
      <c r="E8741" s="23" t="s">
        <v>108</v>
      </c>
      <c r="F8741" s="17">
        <v>2063</v>
      </c>
      <c r="G8741" t="str">
        <f>_xlfn.XLOOKUP(tbl_GL[[#This Row],[Account_key]],tbl_COA[Account_key],tbl_COA[Class],"Not Found")</f>
        <v>Liabilities and Owners Equity</v>
      </c>
      <c r="H8741" t="str">
        <f>_xlfn.XLOOKUP(tbl_GL[[#This Row],[Account_key]],tbl_COA[Account_key],tbl_COA[SubClass],"Not Found")</f>
        <v>Liabilities</v>
      </c>
      <c r="I8741" t="str">
        <f>_xlfn.XLOOKUP(tbl_GL[[#This Row],[Account_key]],tbl_COA[Account_key],tbl_COA[SubClass2],"Not Found")</f>
        <v>Current Liabilities</v>
      </c>
      <c r="J8741" t="str">
        <f>_xlfn.XLOOKUP(tbl_GL[[#This Row],[Account_key]],tbl_COA[Account_key],tbl_COA[SubAccount],,0)</f>
        <v>Tax payable</v>
      </c>
      <c r="K8741">
        <f>YEAR(tbl_GL[[#This Row],[Date]])</f>
        <v>2018</v>
      </c>
    </row>
    <row r="8742" spans="1:11" hidden="1" x14ac:dyDescent="0.35">
      <c r="A8742">
        <v>476.1</v>
      </c>
      <c r="B8742" s="24">
        <v>43373</v>
      </c>
      <c r="C8742">
        <v>4</v>
      </c>
      <c r="D8742" s="13">
        <v>240</v>
      </c>
      <c r="E8742" s="13" t="s">
        <v>56</v>
      </c>
      <c r="F8742" s="17">
        <v>-3600</v>
      </c>
      <c r="G8742" t="str">
        <f>_xlfn.XLOOKUP(tbl_GL[[#This Row],[Account_key]],tbl_COA[Account_key],tbl_COA[Class],"Not Found")</f>
        <v>Operating account</v>
      </c>
      <c r="H8742" t="str">
        <f>_xlfn.XLOOKUP(tbl_GL[[#This Row],[Account_key]],tbl_COA[Account_key],tbl_COA[SubClass],"Not Found")</f>
        <v>Operating Expenses</v>
      </c>
      <c r="I8742" t="str">
        <f>_xlfn.XLOOKUP(tbl_GL[[#This Row],[Account_key]],tbl_COA[Account_key],tbl_COA[SubClass2],"Not Found")</f>
        <v>Sales &amp; Distribution</v>
      </c>
      <c r="J8742" t="str">
        <f>_xlfn.XLOOKUP(tbl_GL[[#This Row],[Account_key]],tbl_COA[Account_key],tbl_COA[SubAccount],,0)</f>
        <v>Salaries</v>
      </c>
      <c r="K8742">
        <f>YEAR(tbl_GL[[#This Row],[Date]])</f>
        <v>2018</v>
      </c>
    </row>
    <row r="8743" spans="1:11" hidden="1" x14ac:dyDescent="0.35">
      <c r="A8743">
        <v>476.2</v>
      </c>
      <c r="B8743" s="24">
        <v>43373</v>
      </c>
      <c r="C8743">
        <v>4</v>
      </c>
      <c r="D8743" s="13">
        <v>10</v>
      </c>
      <c r="E8743" s="13" t="s">
        <v>56</v>
      </c>
      <c r="F8743" s="17">
        <v>-3600</v>
      </c>
      <c r="G8743" t="str">
        <f>_xlfn.XLOOKUP(tbl_GL[[#This Row],[Account_key]],tbl_COA[Account_key],tbl_COA[Class],"Not Found")</f>
        <v>Assets</v>
      </c>
      <c r="H8743" t="str">
        <f>_xlfn.XLOOKUP(tbl_GL[[#This Row],[Account_key]],tbl_COA[Account_key],tbl_COA[SubClass],"Not Found")</f>
        <v>Assets</v>
      </c>
      <c r="I8743" t="str">
        <f>_xlfn.XLOOKUP(tbl_GL[[#This Row],[Account_key]],tbl_COA[Account_key],tbl_COA[SubClass2],"Not Found")</f>
        <v>Current Assets</v>
      </c>
      <c r="J8743" t="str">
        <f>_xlfn.XLOOKUP(tbl_GL[[#This Row],[Account_key]],tbl_COA[Account_key],tbl_COA[SubAccount],,0)</f>
        <v>Cash at Bank</v>
      </c>
      <c r="K8743">
        <f>YEAR(tbl_GL[[#This Row],[Date]])</f>
        <v>2018</v>
      </c>
    </row>
    <row r="8744" spans="1:11" hidden="1" x14ac:dyDescent="0.35">
      <c r="A8744">
        <v>477.1</v>
      </c>
      <c r="B8744" s="24">
        <v>43373</v>
      </c>
      <c r="C8744">
        <v>4</v>
      </c>
      <c r="D8744" s="13">
        <v>380</v>
      </c>
      <c r="E8744" s="13" t="s">
        <v>101</v>
      </c>
      <c r="F8744" s="17">
        <v>-4500</v>
      </c>
      <c r="G8744" t="str">
        <f>_xlfn.XLOOKUP(tbl_GL[[#This Row],[Account_key]],tbl_COA[Account_key],tbl_COA[Class],"Not Found")</f>
        <v>Operating account</v>
      </c>
      <c r="H8744" t="str">
        <f>_xlfn.XLOOKUP(tbl_GL[[#This Row],[Account_key]],tbl_COA[Account_key],tbl_COA[SubClass],"Not Found")</f>
        <v>Depreciation &amp; Amortization</v>
      </c>
      <c r="I8744" t="str">
        <f>_xlfn.XLOOKUP(tbl_GL[[#This Row],[Account_key]],tbl_COA[Account_key],tbl_COA[SubClass2],"Not Found")</f>
        <v>Depreciation</v>
      </c>
      <c r="J8744" t="str">
        <f>_xlfn.XLOOKUP(tbl_GL[[#This Row],[Account_key]],tbl_COA[Account_key],tbl_COA[SubAccount],,0)</f>
        <v>Equipment</v>
      </c>
      <c r="K8744">
        <f>YEAR(tbl_GL[[#This Row],[Date]])</f>
        <v>2018</v>
      </c>
    </row>
    <row r="8745" spans="1:11" hidden="1" x14ac:dyDescent="0.35">
      <c r="A8745">
        <v>477.2</v>
      </c>
      <c r="B8745" s="24">
        <v>43373</v>
      </c>
      <c r="C8745">
        <v>4</v>
      </c>
      <c r="D8745" s="13">
        <v>90</v>
      </c>
      <c r="E8745" s="13" t="s">
        <v>101</v>
      </c>
      <c r="F8745" s="17">
        <v>-4500</v>
      </c>
      <c r="G8745" t="str">
        <f>_xlfn.XLOOKUP(tbl_GL[[#This Row],[Account_key]],tbl_COA[Account_key],tbl_COA[Class],"Not Found")</f>
        <v>Assets</v>
      </c>
      <c r="H8745" t="str">
        <f>_xlfn.XLOOKUP(tbl_GL[[#This Row],[Account_key]],tbl_COA[Account_key],tbl_COA[SubClass],"Not Found")</f>
        <v>Assets</v>
      </c>
      <c r="I8745" t="str">
        <f>_xlfn.XLOOKUP(tbl_GL[[#This Row],[Account_key]],tbl_COA[Account_key],tbl_COA[SubClass2],"Not Found")</f>
        <v>Non-Current Assets</v>
      </c>
      <c r="J8745" t="str">
        <f>_xlfn.XLOOKUP(tbl_GL[[#This Row],[Account_key]],tbl_COA[Account_key],tbl_COA[SubAccount],,0)</f>
        <v>Office Furniture &amp; Equipment</v>
      </c>
      <c r="K8745">
        <f>YEAR(tbl_GL[[#This Row],[Date]])</f>
        <v>2018</v>
      </c>
    </row>
    <row r="8746" spans="1:11" hidden="1" x14ac:dyDescent="0.35">
      <c r="A8746">
        <v>479.1</v>
      </c>
      <c r="B8746" s="24">
        <v>43373</v>
      </c>
      <c r="C8746">
        <v>4</v>
      </c>
      <c r="D8746" s="13">
        <v>201</v>
      </c>
      <c r="E8746" s="13" t="s">
        <v>126</v>
      </c>
      <c r="F8746" s="17">
        <v>-13500</v>
      </c>
      <c r="G8746" t="str">
        <f>_xlfn.XLOOKUP(tbl_GL[[#This Row],[Account_key]],tbl_COA[Account_key],tbl_COA[Class],"Not Found")</f>
        <v>Liabilities and Owners Equity</v>
      </c>
      <c r="H8746" t="str">
        <f>_xlfn.XLOOKUP(tbl_GL[[#This Row],[Account_key]],tbl_COA[Account_key],tbl_COA[SubClass],"Not Found")</f>
        <v>Owners Equity</v>
      </c>
      <c r="I8746" t="str">
        <f>_xlfn.XLOOKUP(tbl_GL[[#This Row],[Account_key]],tbl_COA[Account_key],tbl_COA[SubClass2],"Not Found")</f>
        <v>Retained Earnings</v>
      </c>
      <c r="J8746" t="str">
        <f>_xlfn.XLOOKUP(tbl_GL[[#This Row],[Account_key]],tbl_COA[Account_key],tbl_COA[SubAccount],,0)</f>
        <v>Dividends paid</v>
      </c>
      <c r="K8746">
        <f>YEAR(tbl_GL[[#This Row],[Date]])</f>
        <v>2018</v>
      </c>
    </row>
    <row r="8747" spans="1:11" hidden="1" x14ac:dyDescent="0.35">
      <c r="A8747">
        <v>479.2</v>
      </c>
      <c r="B8747" s="24">
        <v>43373</v>
      </c>
      <c r="C8747">
        <v>4</v>
      </c>
      <c r="D8747" s="13">
        <v>135</v>
      </c>
      <c r="E8747" s="13" t="s">
        <v>126</v>
      </c>
      <c r="F8747" s="17">
        <v>13500</v>
      </c>
      <c r="G8747" t="str">
        <f>_xlfn.XLOOKUP(tbl_GL[[#This Row],[Account_key]],tbl_COA[Account_key],tbl_COA[Class],"Not Found")</f>
        <v>Liabilities and Owners Equity</v>
      </c>
      <c r="H8747" t="str">
        <f>_xlfn.XLOOKUP(tbl_GL[[#This Row],[Account_key]],tbl_COA[Account_key],tbl_COA[SubClass],"Not Found")</f>
        <v>Liabilities</v>
      </c>
      <c r="I8747" t="str">
        <f>_xlfn.XLOOKUP(tbl_GL[[#This Row],[Account_key]],tbl_COA[Account_key],tbl_COA[SubClass2],"Not Found")</f>
        <v>Current Liabilities</v>
      </c>
      <c r="J8747" t="str">
        <f>_xlfn.XLOOKUP(tbl_GL[[#This Row],[Account_key]],tbl_COA[Account_key],tbl_COA[SubAccount],,0)</f>
        <v>Dividends payable</v>
      </c>
      <c r="K8747">
        <f>YEAR(tbl_GL[[#This Row],[Date]])</f>
        <v>2018</v>
      </c>
    </row>
    <row r="8748" spans="1:11" hidden="1" x14ac:dyDescent="0.35">
      <c r="A8748">
        <v>480.1</v>
      </c>
      <c r="B8748" s="24">
        <v>43374</v>
      </c>
      <c r="C8748">
        <v>4</v>
      </c>
      <c r="D8748" s="13">
        <v>260</v>
      </c>
      <c r="E8748" s="13" t="s">
        <v>99</v>
      </c>
      <c r="F8748" s="17">
        <v>-39</v>
      </c>
      <c r="G8748" t="str">
        <f>_xlfn.XLOOKUP(tbl_GL[[#This Row],[Account_key]],tbl_COA[Account_key],tbl_COA[Class],"Not Found")</f>
        <v>Operating account</v>
      </c>
      <c r="H8748" t="str">
        <f>_xlfn.XLOOKUP(tbl_GL[[#This Row],[Account_key]],tbl_COA[Account_key],tbl_COA[SubClass],"Not Found")</f>
        <v>Operating Expenses</v>
      </c>
      <c r="I8748" t="str">
        <f>_xlfn.XLOOKUP(tbl_GL[[#This Row],[Account_key]],tbl_COA[Account_key],tbl_COA[SubClass2],"Not Found")</f>
        <v>Marketing</v>
      </c>
      <c r="J8748" t="str">
        <f>_xlfn.XLOOKUP(tbl_GL[[#This Row],[Account_key]],tbl_COA[Account_key],tbl_COA[SubAccount],,0)</f>
        <v>Commissions</v>
      </c>
      <c r="K8748">
        <f>YEAR(tbl_GL[[#This Row],[Date]])</f>
        <v>2018</v>
      </c>
    </row>
    <row r="8749" spans="1:11" hidden="1" x14ac:dyDescent="0.35">
      <c r="A8749">
        <v>480.2</v>
      </c>
      <c r="B8749" s="24">
        <v>43374</v>
      </c>
      <c r="C8749">
        <v>4</v>
      </c>
      <c r="D8749" s="13">
        <v>20</v>
      </c>
      <c r="E8749" s="13" t="s">
        <v>99</v>
      </c>
      <c r="F8749" s="17">
        <v>-39</v>
      </c>
      <c r="G8749" t="str">
        <f>_xlfn.XLOOKUP(tbl_GL[[#This Row],[Account_key]],tbl_COA[Account_key],tbl_COA[Class],"Not Found")</f>
        <v>Assets</v>
      </c>
      <c r="H8749" t="str">
        <f>_xlfn.XLOOKUP(tbl_GL[[#This Row],[Account_key]],tbl_COA[Account_key],tbl_COA[SubClass],"Not Found")</f>
        <v>Assets</v>
      </c>
      <c r="I8749" t="str">
        <f>_xlfn.XLOOKUP(tbl_GL[[#This Row],[Account_key]],tbl_COA[Account_key],tbl_COA[SubClass2],"Not Found")</f>
        <v>Current Assets</v>
      </c>
      <c r="J8749" t="str">
        <f>_xlfn.XLOOKUP(tbl_GL[[#This Row],[Account_key]],tbl_COA[Account_key],tbl_COA[SubAccount],,0)</f>
        <v>Cash in hand</v>
      </c>
      <c r="K8749">
        <f>YEAR(tbl_GL[[#This Row],[Date]])</f>
        <v>2018</v>
      </c>
    </row>
    <row r="8750" spans="1:11" hidden="1" x14ac:dyDescent="0.35">
      <c r="A8750">
        <v>481.1</v>
      </c>
      <c r="B8750" s="24">
        <v>43374</v>
      </c>
      <c r="C8750">
        <v>4</v>
      </c>
      <c r="D8750" s="13">
        <v>10</v>
      </c>
      <c r="E8750" s="13" t="s">
        <v>98</v>
      </c>
      <c r="F8750" s="17">
        <v>-1036</v>
      </c>
      <c r="G8750" t="str">
        <f>_xlfn.XLOOKUP(tbl_GL[[#This Row],[Account_key]],tbl_COA[Account_key],tbl_COA[Class],"Not Found")</f>
        <v>Assets</v>
      </c>
      <c r="H8750" t="str">
        <f>_xlfn.XLOOKUP(tbl_GL[[#This Row],[Account_key]],tbl_COA[Account_key],tbl_COA[SubClass],"Not Found")</f>
        <v>Assets</v>
      </c>
      <c r="I8750" t="str">
        <f>_xlfn.XLOOKUP(tbl_GL[[#This Row],[Account_key]],tbl_COA[Account_key],tbl_COA[SubClass2],"Not Found")</f>
        <v>Current Assets</v>
      </c>
      <c r="J8750" t="str">
        <f>_xlfn.XLOOKUP(tbl_GL[[#This Row],[Account_key]],tbl_COA[Account_key],tbl_COA[SubAccount],,0)</f>
        <v>Cash at Bank</v>
      </c>
      <c r="K8750">
        <f>YEAR(tbl_GL[[#This Row],[Date]])</f>
        <v>2018</v>
      </c>
    </row>
    <row r="8751" spans="1:11" hidden="1" x14ac:dyDescent="0.35">
      <c r="A8751">
        <v>481.2</v>
      </c>
      <c r="B8751" s="24">
        <v>43374</v>
      </c>
      <c r="C8751">
        <v>4</v>
      </c>
      <c r="D8751" s="13">
        <v>120</v>
      </c>
      <c r="E8751" s="13" t="s">
        <v>98</v>
      </c>
      <c r="F8751" s="17">
        <v>-1036</v>
      </c>
      <c r="G8751" t="str">
        <f>_xlfn.XLOOKUP(tbl_GL[[#This Row],[Account_key]],tbl_COA[Account_key],tbl_COA[Class],"Not Found")</f>
        <v>Liabilities and Owners Equity</v>
      </c>
      <c r="H8751" t="str">
        <f>_xlfn.XLOOKUP(tbl_GL[[#This Row],[Account_key]],tbl_COA[Account_key],tbl_COA[SubClass],"Not Found")</f>
        <v>Liabilities</v>
      </c>
      <c r="I8751" t="str">
        <f>_xlfn.XLOOKUP(tbl_GL[[#This Row],[Account_key]],tbl_COA[Account_key],tbl_COA[SubClass2],"Not Found")</f>
        <v>Current Liabilities</v>
      </c>
      <c r="J8751" t="str">
        <f>_xlfn.XLOOKUP(tbl_GL[[#This Row],[Account_key]],tbl_COA[Account_key],tbl_COA[SubAccount],,0)</f>
        <v>Accrued Expenses</v>
      </c>
      <c r="K8751">
        <f>YEAR(tbl_GL[[#This Row],[Date]])</f>
        <v>2018</v>
      </c>
    </row>
    <row r="8752" spans="1:11" hidden="1" x14ac:dyDescent="0.35">
      <c r="A8752">
        <v>482.1</v>
      </c>
      <c r="B8752" s="24">
        <v>43374</v>
      </c>
      <c r="C8752">
        <v>4</v>
      </c>
      <c r="D8752" s="13">
        <v>10</v>
      </c>
      <c r="E8752" s="13" t="s">
        <v>98</v>
      </c>
      <c r="F8752" s="17">
        <v>-1040</v>
      </c>
      <c r="G8752" t="str">
        <f>_xlfn.XLOOKUP(tbl_GL[[#This Row],[Account_key]],tbl_COA[Account_key],tbl_COA[Class],"Not Found")</f>
        <v>Assets</v>
      </c>
      <c r="H8752" t="str">
        <f>_xlfn.XLOOKUP(tbl_GL[[#This Row],[Account_key]],tbl_COA[Account_key],tbl_COA[SubClass],"Not Found")</f>
        <v>Assets</v>
      </c>
      <c r="I8752" t="str">
        <f>_xlfn.XLOOKUP(tbl_GL[[#This Row],[Account_key]],tbl_COA[Account_key],tbl_COA[SubClass2],"Not Found")</f>
        <v>Current Assets</v>
      </c>
      <c r="J8752" t="str">
        <f>_xlfn.XLOOKUP(tbl_GL[[#This Row],[Account_key]],tbl_COA[Account_key],tbl_COA[SubAccount],,0)</f>
        <v>Cash at Bank</v>
      </c>
      <c r="K8752">
        <f>YEAR(tbl_GL[[#This Row],[Date]])</f>
        <v>2018</v>
      </c>
    </row>
    <row r="8753" spans="1:11" hidden="1" x14ac:dyDescent="0.35">
      <c r="A8753">
        <v>482.2</v>
      </c>
      <c r="B8753" s="24">
        <v>43374</v>
      </c>
      <c r="C8753">
        <v>4</v>
      </c>
      <c r="D8753" s="13">
        <v>120</v>
      </c>
      <c r="E8753" s="13" t="s">
        <v>98</v>
      </c>
      <c r="F8753" s="17">
        <v>-1040</v>
      </c>
      <c r="G8753" t="str">
        <f>_xlfn.XLOOKUP(tbl_GL[[#This Row],[Account_key]],tbl_COA[Account_key],tbl_COA[Class],"Not Found")</f>
        <v>Liabilities and Owners Equity</v>
      </c>
      <c r="H8753" t="str">
        <f>_xlfn.XLOOKUP(tbl_GL[[#This Row],[Account_key]],tbl_COA[Account_key],tbl_COA[SubClass],"Not Found")</f>
        <v>Liabilities</v>
      </c>
      <c r="I8753" t="str">
        <f>_xlfn.XLOOKUP(tbl_GL[[#This Row],[Account_key]],tbl_COA[Account_key],tbl_COA[SubClass2],"Not Found")</f>
        <v>Current Liabilities</v>
      </c>
      <c r="J8753" t="str">
        <f>_xlfn.XLOOKUP(tbl_GL[[#This Row],[Account_key]],tbl_COA[Account_key],tbl_COA[SubAccount],,0)</f>
        <v>Accrued Expenses</v>
      </c>
      <c r="K8753">
        <f>YEAR(tbl_GL[[#This Row],[Date]])</f>
        <v>2018</v>
      </c>
    </row>
    <row r="8754" spans="1:11" hidden="1" x14ac:dyDescent="0.35">
      <c r="A8754">
        <v>483.1</v>
      </c>
      <c r="B8754" s="24">
        <v>43374</v>
      </c>
      <c r="C8754">
        <v>4</v>
      </c>
      <c r="D8754" s="13">
        <v>60</v>
      </c>
      <c r="E8754" s="13" t="s">
        <v>84</v>
      </c>
      <c r="F8754" s="17">
        <v>22167</v>
      </c>
      <c r="G8754" t="str">
        <f>_xlfn.XLOOKUP(tbl_GL[[#This Row],[Account_key]],tbl_COA[Account_key],tbl_COA[Class],"Not Found")</f>
        <v>Assets</v>
      </c>
      <c r="H8754" t="str">
        <f>_xlfn.XLOOKUP(tbl_GL[[#This Row],[Account_key]],tbl_COA[Account_key],tbl_COA[SubClass],"Not Found")</f>
        <v>Assets</v>
      </c>
      <c r="I8754" t="str">
        <f>_xlfn.XLOOKUP(tbl_GL[[#This Row],[Account_key]],tbl_COA[Account_key],tbl_COA[SubClass2],"Not Found")</f>
        <v>Current Assets</v>
      </c>
      <c r="J8754" t="str">
        <f>_xlfn.XLOOKUP(tbl_GL[[#This Row],[Account_key]],tbl_COA[Account_key],tbl_COA[SubAccount],,0)</f>
        <v>Inventory</v>
      </c>
      <c r="K8754">
        <f>YEAR(tbl_GL[[#This Row],[Date]])</f>
        <v>2018</v>
      </c>
    </row>
    <row r="8755" spans="1:11" hidden="1" x14ac:dyDescent="0.35">
      <c r="A8755">
        <v>483.2</v>
      </c>
      <c r="B8755" s="24">
        <v>43374</v>
      </c>
      <c r="C8755">
        <v>4</v>
      </c>
      <c r="D8755" s="13">
        <v>110</v>
      </c>
      <c r="E8755" s="13" t="s">
        <v>84</v>
      </c>
      <c r="F8755" s="17">
        <v>22167</v>
      </c>
      <c r="G8755" t="str">
        <f>_xlfn.XLOOKUP(tbl_GL[[#This Row],[Account_key]],tbl_COA[Account_key],tbl_COA[Class],"Not Found")</f>
        <v>Liabilities and Owners Equity</v>
      </c>
      <c r="H8755" t="str">
        <f>_xlfn.XLOOKUP(tbl_GL[[#This Row],[Account_key]],tbl_COA[Account_key],tbl_COA[SubClass],"Not Found")</f>
        <v>Liabilities</v>
      </c>
      <c r="I8755" t="str">
        <f>_xlfn.XLOOKUP(tbl_GL[[#This Row],[Account_key]],tbl_COA[Account_key],tbl_COA[SubClass2],"Not Found")</f>
        <v>Current Liabilities</v>
      </c>
      <c r="J8755" t="str">
        <f>_xlfn.XLOOKUP(tbl_GL[[#This Row],[Account_key]],tbl_COA[Account_key],tbl_COA[SubAccount],,0)</f>
        <v>Trade Payables</v>
      </c>
      <c r="K8755">
        <f>YEAR(tbl_GL[[#This Row],[Date]])</f>
        <v>2018</v>
      </c>
    </row>
    <row r="8756" spans="1:11" hidden="1" x14ac:dyDescent="0.35">
      <c r="A8756">
        <v>484.1</v>
      </c>
      <c r="B8756" s="24">
        <v>43375</v>
      </c>
      <c r="C8756">
        <v>4</v>
      </c>
      <c r="D8756" s="13">
        <v>10</v>
      </c>
      <c r="E8756" s="13" t="s">
        <v>98</v>
      </c>
      <c r="F8756" s="17">
        <v>-1237</v>
      </c>
      <c r="G8756" t="str">
        <f>_xlfn.XLOOKUP(tbl_GL[[#This Row],[Account_key]],tbl_COA[Account_key],tbl_COA[Class],"Not Found")</f>
        <v>Assets</v>
      </c>
      <c r="H8756" t="str">
        <f>_xlfn.XLOOKUP(tbl_GL[[#This Row],[Account_key]],tbl_COA[Account_key],tbl_COA[SubClass],"Not Found")</f>
        <v>Assets</v>
      </c>
      <c r="I8756" t="str">
        <f>_xlfn.XLOOKUP(tbl_GL[[#This Row],[Account_key]],tbl_COA[Account_key],tbl_COA[SubClass2],"Not Found")</f>
        <v>Current Assets</v>
      </c>
      <c r="J8756" t="str">
        <f>_xlfn.XLOOKUP(tbl_GL[[#This Row],[Account_key]],tbl_COA[Account_key],tbl_COA[SubAccount],,0)</f>
        <v>Cash at Bank</v>
      </c>
      <c r="K8756">
        <f>YEAR(tbl_GL[[#This Row],[Date]])</f>
        <v>2018</v>
      </c>
    </row>
    <row r="8757" spans="1:11" hidden="1" x14ac:dyDescent="0.35">
      <c r="A8757">
        <v>484.2</v>
      </c>
      <c r="B8757" s="24">
        <v>43375</v>
      </c>
      <c r="C8757">
        <v>4</v>
      </c>
      <c r="D8757" s="13">
        <v>120</v>
      </c>
      <c r="E8757" s="13" t="s">
        <v>98</v>
      </c>
      <c r="F8757" s="17">
        <v>-1237</v>
      </c>
      <c r="G8757" t="str">
        <f>_xlfn.XLOOKUP(tbl_GL[[#This Row],[Account_key]],tbl_COA[Account_key],tbl_COA[Class],"Not Found")</f>
        <v>Liabilities and Owners Equity</v>
      </c>
      <c r="H8757" t="str">
        <f>_xlfn.XLOOKUP(tbl_GL[[#This Row],[Account_key]],tbl_COA[Account_key],tbl_COA[SubClass],"Not Found")</f>
        <v>Liabilities</v>
      </c>
      <c r="I8757" t="str">
        <f>_xlfn.XLOOKUP(tbl_GL[[#This Row],[Account_key]],tbl_COA[Account_key],tbl_COA[SubClass2],"Not Found")</f>
        <v>Current Liabilities</v>
      </c>
      <c r="J8757" t="str">
        <f>_xlfn.XLOOKUP(tbl_GL[[#This Row],[Account_key]],tbl_COA[Account_key],tbl_COA[SubAccount],,0)</f>
        <v>Accrued Expenses</v>
      </c>
      <c r="K8757">
        <f>YEAR(tbl_GL[[#This Row],[Date]])</f>
        <v>2018</v>
      </c>
    </row>
    <row r="8758" spans="1:11" hidden="1" x14ac:dyDescent="0.35">
      <c r="A8758">
        <v>485.1</v>
      </c>
      <c r="B8758" s="24">
        <v>43376</v>
      </c>
      <c r="C8758">
        <v>4</v>
      </c>
      <c r="D8758" s="13">
        <v>220</v>
      </c>
      <c r="E8758" s="13" t="s">
        <v>81</v>
      </c>
      <c r="F8758" s="17">
        <v>-1571</v>
      </c>
      <c r="G8758" t="str">
        <f>_xlfn.XLOOKUP(tbl_GL[[#This Row],[Account_key]],tbl_COA[Account_key],tbl_COA[Class],"Not Found")</f>
        <v>Trading account</v>
      </c>
      <c r="H8758" t="str">
        <f>_xlfn.XLOOKUP(tbl_GL[[#This Row],[Account_key]],tbl_COA[Account_key],tbl_COA[SubClass],"Not Found")</f>
        <v>Sales</v>
      </c>
      <c r="I8758" t="str">
        <f>_xlfn.XLOOKUP(tbl_GL[[#This Row],[Account_key]],tbl_COA[Account_key],tbl_COA[SubClass2],"Not Found")</f>
        <v>Sales</v>
      </c>
      <c r="J8758" t="str">
        <f>_xlfn.XLOOKUP(tbl_GL[[#This Row],[Account_key]],tbl_COA[Account_key],tbl_COA[SubAccount],,0)</f>
        <v>Sales Return</v>
      </c>
      <c r="K8758">
        <f>YEAR(tbl_GL[[#This Row],[Date]])</f>
        <v>2018</v>
      </c>
    </row>
    <row r="8759" spans="1:11" hidden="1" x14ac:dyDescent="0.35">
      <c r="A8759">
        <v>485.2</v>
      </c>
      <c r="B8759" s="24">
        <v>43376</v>
      </c>
      <c r="C8759">
        <v>4</v>
      </c>
      <c r="D8759" s="13">
        <v>20</v>
      </c>
      <c r="E8759" s="13" t="s">
        <v>81</v>
      </c>
      <c r="F8759" s="17">
        <v>-1571</v>
      </c>
      <c r="G8759" t="str">
        <f>_xlfn.XLOOKUP(tbl_GL[[#This Row],[Account_key]],tbl_COA[Account_key],tbl_COA[Class],"Not Found")</f>
        <v>Assets</v>
      </c>
      <c r="H8759" t="str">
        <f>_xlfn.XLOOKUP(tbl_GL[[#This Row],[Account_key]],tbl_COA[Account_key],tbl_COA[SubClass],"Not Found")</f>
        <v>Assets</v>
      </c>
      <c r="I8759" t="str">
        <f>_xlfn.XLOOKUP(tbl_GL[[#This Row],[Account_key]],tbl_COA[Account_key],tbl_COA[SubClass2],"Not Found")</f>
        <v>Current Assets</v>
      </c>
      <c r="J8759" t="str">
        <f>_xlfn.XLOOKUP(tbl_GL[[#This Row],[Account_key]],tbl_COA[Account_key],tbl_COA[SubAccount],,0)</f>
        <v>Cash in hand</v>
      </c>
      <c r="K8759">
        <f>YEAR(tbl_GL[[#This Row],[Date]])</f>
        <v>2018</v>
      </c>
    </row>
    <row r="8760" spans="1:11" hidden="1" x14ac:dyDescent="0.35">
      <c r="A8760">
        <v>486.1</v>
      </c>
      <c r="B8760" s="24">
        <v>43377</v>
      </c>
      <c r="C8760">
        <v>4</v>
      </c>
      <c r="D8760" s="13">
        <v>320</v>
      </c>
      <c r="E8760" s="13" t="s">
        <v>97</v>
      </c>
      <c r="F8760" s="17">
        <v>-1558</v>
      </c>
      <c r="G8760" t="str">
        <f>_xlfn.XLOOKUP(tbl_GL[[#This Row],[Account_key]],tbl_COA[Account_key],tbl_COA[Class],"Not Found")</f>
        <v>Operating account</v>
      </c>
      <c r="H8760" t="str">
        <f>_xlfn.XLOOKUP(tbl_GL[[#This Row],[Account_key]],tbl_COA[Account_key],tbl_COA[SubClass],"Not Found")</f>
        <v>Operating Expenses</v>
      </c>
      <c r="I8760" t="str">
        <f>_xlfn.XLOOKUP(tbl_GL[[#This Row],[Account_key]],tbl_COA[Account_key],tbl_COA[SubClass2],"Not Found")</f>
        <v>Administration</v>
      </c>
      <c r="J8760" t="str">
        <f>_xlfn.XLOOKUP(tbl_GL[[#This Row],[Account_key]],tbl_COA[Account_key],tbl_COA[SubAccount],,0)</f>
        <v>Professional Services</v>
      </c>
      <c r="K8760">
        <f>YEAR(tbl_GL[[#This Row],[Date]])</f>
        <v>2018</v>
      </c>
    </row>
    <row r="8761" spans="1:11" hidden="1" x14ac:dyDescent="0.35">
      <c r="A8761">
        <v>486.2</v>
      </c>
      <c r="B8761" s="24">
        <v>43377</v>
      </c>
      <c r="C8761">
        <v>4</v>
      </c>
      <c r="D8761" s="13">
        <v>120</v>
      </c>
      <c r="E8761" s="13" t="s">
        <v>97</v>
      </c>
      <c r="F8761" s="17">
        <v>1558</v>
      </c>
      <c r="G8761" t="str">
        <f>_xlfn.XLOOKUP(tbl_GL[[#This Row],[Account_key]],tbl_COA[Account_key],tbl_COA[Class],"Not Found")</f>
        <v>Liabilities and Owners Equity</v>
      </c>
      <c r="H8761" t="str">
        <f>_xlfn.XLOOKUP(tbl_GL[[#This Row],[Account_key]],tbl_COA[Account_key],tbl_COA[SubClass],"Not Found")</f>
        <v>Liabilities</v>
      </c>
      <c r="I8761" t="str">
        <f>_xlfn.XLOOKUP(tbl_GL[[#This Row],[Account_key]],tbl_COA[Account_key],tbl_COA[SubClass2],"Not Found")</f>
        <v>Current Liabilities</v>
      </c>
      <c r="J8761" t="str">
        <f>_xlfn.XLOOKUP(tbl_GL[[#This Row],[Account_key]],tbl_COA[Account_key],tbl_COA[SubAccount],,0)</f>
        <v>Accrued Expenses</v>
      </c>
      <c r="K8761">
        <f>YEAR(tbl_GL[[#This Row],[Date]])</f>
        <v>2018</v>
      </c>
    </row>
    <row r="8762" spans="1:11" hidden="1" x14ac:dyDescent="0.35">
      <c r="A8762">
        <v>487.1</v>
      </c>
      <c r="B8762" s="24">
        <v>43378</v>
      </c>
      <c r="C8762">
        <v>4</v>
      </c>
      <c r="D8762" s="13">
        <v>230</v>
      </c>
      <c r="E8762" s="13" t="s">
        <v>4</v>
      </c>
      <c r="F8762" s="17">
        <v>-1031</v>
      </c>
      <c r="G8762" t="str">
        <f>_xlfn.XLOOKUP(tbl_GL[[#This Row],[Account_key]],tbl_COA[Account_key],tbl_COA[Class],"Not Found")</f>
        <v>Trading account</v>
      </c>
      <c r="H8762" t="str">
        <f>_xlfn.XLOOKUP(tbl_GL[[#This Row],[Account_key]],tbl_COA[Account_key],tbl_COA[SubClass],"Not Found")</f>
        <v>Cost of Sales</v>
      </c>
      <c r="I8762" t="str">
        <f>_xlfn.XLOOKUP(tbl_GL[[#This Row],[Account_key]],tbl_COA[Account_key],tbl_COA[SubClass2],"Not Found")</f>
        <v>Cost of Sales</v>
      </c>
      <c r="J8762" t="str">
        <f>_xlfn.XLOOKUP(tbl_GL[[#This Row],[Account_key]],tbl_COA[Account_key],tbl_COA[SubAccount],,0)</f>
        <v>Cost of Sales</v>
      </c>
      <c r="K8762">
        <f>YEAR(tbl_GL[[#This Row],[Date]])</f>
        <v>2018</v>
      </c>
    </row>
    <row r="8763" spans="1:11" hidden="1" x14ac:dyDescent="0.35">
      <c r="A8763">
        <v>487.2</v>
      </c>
      <c r="B8763" s="24">
        <v>43378</v>
      </c>
      <c r="C8763">
        <v>4</v>
      </c>
      <c r="D8763" s="13">
        <v>60</v>
      </c>
      <c r="E8763" s="13" t="s">
        <v>4</v>
      </c>
      <c r="F8763" s="17">
        <v>-1031</v>
      </c>
      <c r="G8763" t="str">
        <f>_xlfn.XLOOKUP(tbl_GL[[#This Row],[Account_key]],tbl_COA[Account_key],tbl_COA[Class],"Not Found")</f>
        <v>Assets</v>
      </c>
      <c r="H8763" t="str">
        <f>_xlfn.XLOOKUP(tbl_GL[[#This Row],[Account_key]],tbl_COA[Account_key],tbl_COA[SubClass],"Not Found")</f>
        <v>Assets</v>
      </c>
      <c r="I8763" t="str">
        <f>_xlfn.XLOOKUP(tbl_GL[[#This Row],[Account_key]],tbl_COA[Account_key],tbl_COA[SubClass2],"Not Found")</f>
        <v>Current Assets</v>
      </c>
      <c r="J8763" t="str">
        <f>_xlfn.XLOOKUP(tbl_GL[[#This Row],[Account_key]],tbl_COA[Account_key],tbl_COA[SubAccount],,0)</f>
        <v>Inventory</v>
      </c>
      <c r="K8763">
        <f>YEAR(tbl_GL[[#This Row],[Date]])</f>
        <v>2018</v>
      </c>
    </row>
    <row r="8764" spans="1:11" hidden="1" x14ac:dyDescent="0.35">
      <c r="A8764">
        <v>488.1</v>
      </c>
      <c r="B8764" s="24">
        <v>43378</v>
      </c>
      <c r="C8764">
        <v>4</v>
      </c>
      <c r="D8764" s="13">
        <v>210</v>
      </c>
      <c r="E8764" s="13" t="s">
        <v>7</v>
      </c>
      <c r="F8764" s="17">
        <v>2533</v>
      </c>
      <c r="G8764" t="str">
        <f>_xlfn.XLOOKUP(tbl_GL[[#This Row],[Account_key]],tbl_COA[Account_key],tbl_COA[Class],"Not Found")</f>
        <v>Trading account</v>
      </c>
      <c r="H8764" t="str">
        <f>_xlfn.XLOOKUP(tbl_GL[[#This Row],[Account_key]],tbl_COA[Account_key],tbl_COA[SubClass],"Not Found")</f>
        <v>Sales</v>
      </c>
      <c r="I8764" t="str">
        <f>_xlfn.XLOOKUP(tbl_GL[[#This Row],[Account_key]],tbl_COA[Account_key],tbl_COA[SubClass2],"Not Found")</f>
        <v>Sales</v>
      </c>
      <c r="J8764" t="str">
        <f>_xlfn.XLOOKUP(tbl_GL[[#This Row],[Account_key]],tbl_COA[Account_key],tbl_COA[SubAccount],,0)</f>
        <v>Sales</v>
      </c>
      <c r="K8764">
        <f>YEAR(tbl_GL[[#This Row],[Date]])</f>
        <v>2018</v>
      </c>
    </row>
    <row r="8765" spans="1:11" hidden="1" x14ac:dyDescent="0.35">
      <c r="A8765">
        <v>488.2</v>
      </c>
      <c r="B8765" s="24">
        <v>43378</v>
      </c>
      <c r="C8765">
        <v>4</v>
      </c>
      <c r="D8765" s="13">
        <v>10</v>
      </c>
      <c r="E8765" s="13" t="s">
        <v>7</v>
      </c>
      <c r="F8765" s="17">
        <v>2533</v>
      </c>
      <c r="G8765" t="str">
        <f>_xlfn.XLOOKUP(tbl_GL[[#This Row],[Account_key]],tbl_COA[Account_key],tbl_COA[Class],"Not Found")</f>
        <v>Assets</v>
      </c>
      <c r="H8765" t="str">
        <f>_xlfn.XLOOKUP(tbl_GL[[#This Row],[Account_key]],tbl_COA[Account_key],tbl_COA[SubClass],"Not Found")</f>
        <v>Assets</v>
      </c>
      <c r="I8765" t="str">
        <f>_xlfn.XLOOKUP(tbl_GL[[#This Row],[Account_key]],tbl_COA[Account_key],tbl_COA[SubClass2],"Not Found")</f>
        <v>Current Assets</v>
      </c>
      <c r="J8765" t="str">
        <f>_xlfn.XLOOKUP(tbl_GL[[#This Row],[Account_key]],tbl_COA[Account_key],tbl_COA[SubAccount],,0)</f>
        <v>Cash at Bank</v>
      </c>
      <c r="K8765">
        <f>YEAR(tbl_GL[[#This Row],[Date]])</f>
        <v>2018</v>
      </c>
    </row>
    <row r="8766" spans="1:11" hidden="1" x14ac:dyDescent="0.35">
      <c r="A8766">
        <v>489.1</v>
      </c>
      <c r="B8766" s="24">
        <v>43378</v>
      </c>
      <c r="C8766">
        <v>4</v>
      </c>
      <c r="D8766" s="13">
        <v>230</v>
      </c>
      <c r="E8766" s="13" t="s">
        <v>4</v>
      </c>
      <c r="F8766" s="17">
        <v>-4389</v>
      </c>
      <c r="G8766" t="str">
        <f>_xlfn.XLOOKUP(tbl_GL[[#This Row],[Account_key]],tbl_COA[Account_key],tbl_COA[Class],"Not Found")</f>
        <v>Trading account</v>
      </c>
      <c r="H8766" t="str">
        <f>_xlfn.XLOOKUP(tbl_GL[[#This Row],[Account_key]],tbl_COA[Account_key],tbl_COA[SubClass],"Not Found")</f>
        <v>Cost of Sales</v>
      </c>
      <c r="I8766" t="str">
        <f>_xlfn.XLOOKUP(tbl_GL[[#This Row],[Account_key]],tbl_COA[Account_key],tbl_COA[SubClass2],"Not Found")</f>
        <v>Cost of Sales</v>
      </c>
      <c r="J8766" t="str">
        <f>_xlfn.XLOOKUP(tbl_GL[[#This Row],[Account_key]],tbl_COA[Account_key],tbl_COA[SubAccount],,0)</f>
        <v>Cost of Sales</v>
      </c>
      <c r="K8766">
        <f>YEAR(tbl_GL[[#This Row],[Date]])</f>
        <v>2018</v>
      </c>
    </row>
    <row r="8767" spans="1:11" hidden="1" x14ac:dyDescent="0.35">
      <c r="A8767">
        <v>489.2</v>
      </c>
      <c r="B8767" s="24">
        <v>43378</v>
      </c>
      <c r="C8767">
        <v>4</v>
      </c>
      <c r="D8767" s="13">
        <v>60</v>
      </c>
      <c r="E8767" s="13" t="s">
        <v>4</v>
      </c>
      <c r="F8767" s="17">
        <v>-4389</v>
      </c>
      <c r="G8767" t="str">
        <f>_xlfn.XLOOKUP(tbl_GL[[#This Row],[Account_key]],tbl_COA[Account_key],tbl_COA[Class],"Not Found")</f>
        <v>Assets</v>
      </c>
      <c r="H8767" t="str">
        <f>_xlfn.XLOOKUP(tbl_GL[[#This Row],[Account_key]],tbl_COA[Account_key],tbl_COA[SubClass],"Not Found")</f>
        <v>Assets</v>
      </c>
      <c r="I8767" t="str">
        <f>_xlfn.XLOOKUP(tbl_GL[[#This Row],[Account_key]],tbl_COA[Account_key],tbl_COA[SubClass2],"Not Found")</f>
        <v>Current Assets</v>
      </c>
      <c r="J8767" t="str">
        <f>_xlfn.XLOOKUP(tbl_GL[[#This Row],[Account_key]],tbl_COA[Account_key],tbl_COA[SubAccount],,0)</f>
        <v>Inventory</v>
      </c>
      <c r="K8767">
        <f>YEAR(tbl_GL[[#This Row],[Date]])</f>
        <v>2018</v>
      </c>
    </row>
    <row r="8768" spans="1:11" hidden="1" x14ac:dyDescent="0.35">
      <c r="A8768">
        <v>490.1</v>
      </c>
      <c r="B8768" s="24">
        <v>43378</v>
      </c>
      <c r="C8768">
        <v>4</v>
      </c>
      <c r="D8768" s="13">
        <v>210</v>
      </c>
      <c r="E8768" s="13" t="s">
        <v>8</v>
      </c>
      <c r="F8768" s="17">
        <v>11550</v>
      </c>
      <c r="G8768" t="str">
        <f>_xlfn.XLOOKUP(tbl_GL[[#This Row],[Account_key]],tbl_COA[Account_key],tbl_COA[Class],"Not Found")</f>
        <v>Trading account</v>
      </c>
      <c r="H8768" t="str">
        <f>_xlfn.XLOOKUP(tbl_GL[[#This Row],[Account_key]],tbl_COA[Account_key],tbl_COA[SubClass],"Not Found")</f>
        <v>Sales</v>
      </c>
      <c r="I8768" t="str">
        <f>_xlfn.XLOOKUP(tbl_GL[[#This Row],[Account_key]],tbl_COA[Account_key],tbl_COA[SubClass2],"Not Found")</f>
        <v>Sales</v>
      </c>
      <c r="J8768" t="str">
        <f>_xlfn.XLOOKUP(tbl_GL[[#This Row],[Account_key]],tbl_COA[Account_key],tbl_COA[SubAccount],,0)</f>
        <v>Sales</v>
      </c>
      <c r="K8768">
        <f>YEAR(tbl_GL[[#This Row],[Date]])</f>
        <v>2018</v>
      </c>
    </row>
    <row r="8769" spans="1:11" hidden="1" x14ac:dyDescent="0.35">
      <c r="A8769">
        <v>490.2</v>
      </c>
      <c r="B8769" s="24">
        <v>43378</v>
      </c>
      <c r="C8769">
        <v>4</v>
      </c>
      <c r="D8769" s="13">
        <v>30</v>
      </c>
      <c r="E8769" s="13" t="s">
        <v>8</v>
      </c>
      <c r="F8769" s="17">
        <v>11550</v>
      </c>
      <c r="G8769" t="str">
        <f>_xlfn.XLOOKUP(tbl_GL[[#This Row],[Account_key]],tbl_COA[Account_key],tbl_COA[Class],"Not Found")</f>
        <v>Assets</v>
      </c>
      <c r="H8769" t="str">
        <f>_xlfn.XLOOKUP(tbl_GL[[#This Row],[Account_key]],tbl_COA[Account_key],tbl_COA[SubClass],"Not Found")</f>
        <v>Assets</v>
      </c>
      <c r="I8769" t="str">
        <f>_xlfn.XLOOKUP(tbl_GL[[#This Row],[Account_key]],tbl_COA[Account_key],tbl_COA[SubClass2],"Not Found")</f>
        <v>Current Assets</v>
      </c>
      <c r="J8769" t="str">
        <f>_xlfn.XLOOKUP(tbl_GL[[#This Row],[Account_key]],tbl_COA[Account_key],tbl_COA[SubAccount],,0)</f>
        <v>Trade Receivables</v>
      </c>
      <c r="K8769">
        <f>YEAR(tbl_GL[[#This Row],[Date]])</f>
        <v>2018</v>
      </c>
    </row>
    <row r="8770" spans="1:11" hidden="1" x14ac:dyDescent="0.35">
      <c r="A8770">
        <v>491.1</v>
      </c>
      <c r="B8770" s="24">
        <v>43380</v>
      </c>
      <c r="C8770">
        <v>4</v>
      </c>
      <c r="D8770" s="13">
        <v>260</v>
      </c>
      <c r="E8770" s="13" t="s">
        <v>83</v>
      </c>
      <c r="F8770" s="17">
        <v>727</v>
      </c>
      <c r="G8770" t="str">
        <f>_xlfn.XLOOKUP(tbl_GL[[#This Row],[Account_key]],tbl_COA[Account_key],tbl_COA[Class],"Not Found")</f>
        <v>Operating account</v>
      </c>
      <c r="H8770" t="str">
        <f>_xlfn.XLOOKUP(tbl_GL[[#This Row],[Account_key]],tbl_COA[Account_key],tbl_COA[SubClass],"Not Found")</f>
        <v>Operating Expenses</v>
      </c>
      <c r="I8770" t="str">
        <f>_xlfn.XLOOKUP(tbl_GL[[#This Row],[Account_key]],tbl_COA[Account_key],tbl_COA[SubClass2],"Not Found")</f>
        <v>Marketing</v>
      </c>
      <c r="J8770" t="str">
        <f>_xlfn.XLOOKUP(tbl_GL[[#This Row],[Account_key]],tbl_COA[Account_key],tbl_COA[SubAccount],,0)</f>
        <v>Commissions</v>
      </c>
      <c r="K8770">
        <f>YEAR(tbl_GL[[#This Row],[Date]])</f>
        <v>2018</v>
      </c>
    </row>
    <row r="8771" spans="1:11" hidden="1" x14ac:dyDescent="0.35">
      <c r="A8771">
        <v>491.2</v>
      </c>
      <c r="B8771" s="24">
        <v>43380</v>
      </c>
      <c r="C8771">
        <v>4</v>
      </c>
      <c r="D8771" s="13">
        <v>20</v>
      </c>
      <c r="E8771" s="13" t="s">
        <v>83</v>
      </c>
      <c r="F8771" s="17">
        <v>727</v>
      </c>
      <c r="G8771" t="str">
        <f>_xlfn.XLOOKUP(tbl_GL[[#This Row],[Account_key]],tbl_COA[Account_key],tbl_COA[Class],"Not Found")</f>
        <v>Assets</v>
      </c>
      <c r="H8771" t="str">
        <f>_xlfn.XLOOKUP(tbl_GL[[#This Row],[Account_key]],tbl_COA[Account_key],tbl_COA[SubClass],"Not Found")</f>
        <v>Assets</v>
      </c>
      <c r="I8771" t="str">
        <f>_xlfn.XLOOKUP(tbl_GL[[#This Row],[Account_key]],tbl_COA[Account_key],tbl_COA[SubClass2],"Not Found")</f>
        <v>Current Assets</v>
      </c>
      <c r="J8771" t="str">
        <f>_xlfn.XLOOKUP(tbl_GL[[#This Row],[Account_key]],tbl_COA[Account_key],tbl_COA[SubAccount],,0)</f>
        <v>Cash in hand</v>
      </c>
      <c r="K8771">
        <f>YEAR(tbl_GL[[#This Row],[Date]])</f>
        <v>2018</v>
      </c>
    </row>
    <row r="8772" spans="1:11" hidden="1" x14ac:dyDescent="0.35">
      <c r="A8772">
        <v>492.1</v>
      </c>
      <c r="B8772" s="24">
        <v>43382</v>
      </c>
      <c r="C8772">
        <v>4</v>
      </c>
      <c r="D8772" s="13">
        <v>260</v>
      </c>
      <c r="E8772" s="13" t="s">
        <v>97</v>
      </c>
      <c r="F8772" s="17">
        <v>-1592</v>
      </c>
      <c r="G8772" t="str">
        <f>_xlfn.XLOOKUP(tbl_GL[[#This Row],[Account_key]],tbl_COA[Account_key],tbl_COA[Class],"Not Found")</f>
        <v>Operating account</v>
      </c>
      <c r="H8772" t="str">
        <f>_xlfn.XLOOKUP(tbl_GL[[#This Row],[Account_key]],tbl_COA[Account_key],tbl_COA[SubClass],"Not Found")</f>
        <v>Operating Expenses</v>
      </c>
      <c r="I8772" t="str">
        <f>_xlfn.XLOOKUP(tbl_GL[[#This Row],[Account_key]],tbl_COA[Account_key],tbl_COA[SubClass2],"Not Found")</f>
        <v>Marketing</v>
      </c>
      <c r="J8772" t="str">
        <f>_xlfn.XLOOKUP(tbl_GL[[#This Row],[Account_key]],tbl_COA[Account_key],tbl_COA[SubAccount],,0)</f>
        <v>Commissions</v>
      </c>
      <c r="K8772">
        <f>YEAR(tbl_GL[[#This Row],[Date]])</f>
        <v>2018</v>
      </c>
    </row>
    <row r="8773" spans="1:11" hidden="1" x14ac:dyDescent="0.35">
      <c r="A8773">
        <v>492.2</v>
      </c>
      <c r="B8773" s="24">
        <v>43382</v>
      </c>
      <c r="C8773">
        <v>4</v>
      </c>
      <c r="D8773" s="13">
        <v>120</v>
      </c>
      <c r="E8773" s="13" t="s">
        <v>97</v>
      </c>
      <c r="F8773" s="17">
        <v>1592</v>
      </c>
      <c r="G8773" t="str">
        <f>_xlfn.XLOOKUP(tbl_GL[[#This Row],[Account_key]],tbl_COA[Account_key],tbl_COA[Class],"Not Found")</f>
        <v>Liabilities and Owners Equity</v>
      </c>
      <c r="H8773" t="str">
        <f>_xlfn.XLOOKUP(tbl_GL[[#This Row],[Account_key]],tbl_COA[Account_key],tbl_COA[SubClass],"Not Found")</f>
        <v>Liabilities</v>
      </c>
      <c r="I8773" t="str">
        <f>_xlfn.XLOOKUP(tbl_GL[[#This Row],[Account_key]],tbl_COA[Account_key],tbl_COA[SubClass2],"Not Found")</f>
        <v>Current Liabilities</v>
      </c>
      <c r="J8773" t="str">
        <f>_xlfn.XLOOKUP(tbl_GL[[#This Row],[Account_key]],tbl_COA[Account_key],tbl_COA[SubAccount],,0)</f>
        <v>Accrued Expenses</v>
      </c>
      <c r="K8773">
        <f>YEAR(tbl_GL[[#This Row],[Date]])</f>
        <v>2018</v>
      </c>
    </row>
    <row r="8774" spans="1:11" hidden="1" x14ac:dyDescent="0.35">
      <c r="A8774">
        <v>493.1</v>
      </c>
      <c r="B8774" s="24">
        <v>43383</v>
      </c>
      <c r="C8774">
        <v>4</v>
      </c>
      <c r="D8774" s="13">
        <v>10</v>
      </c>
      <c r="E8774" s="13" t="s">
        <v>98</v>
      </c>
      <c r="F8774" s="17">
        <v>-1253</v>
      </c>
      <c r="G8774" t="str">
        <f>_xlfn.XLOOKUP(tbl_GL[[#This Row],[Account_key]],tbl_COA[Account_key],tbl_COA[Class],"Not Found")</f>
        <v>Assets</v>
      </c>
      <c r="H8774" t="str">
        <f>_xlfn.XLOOKUP(tbl_GL[[#This Row],[Account_key]],tbl_COA[Account_key],tbl_COA[SubClass],"Not Found")</f>
        <v>Assets</v>
      </c>
      <c r="I8774" t="str">
        <f>_xlfn.XLOOKUP(tbl_GL[[#This Row],[Account_key]],tbl_COA[Account_key],tbl_COA[SubClass2],"Not Found")</f>
        <v>Current Assets</v>
      </c>
      <c r="J8774" t="str">
        <f>_xlfn.XLOOKUP(tbl_GL[[#This Row],[Account_key]],tbl_COA[Account_key],tbl_COA[SubAccount],,0)</f>
        <v>Cash at Bank</v>
      </c>
      <c r="K8774">
        <f>YEAR(tbl_GL[[#This Row],[Date]])</f>
        <v>2018</v>
      </c>
    </row>
    <row r="8775" spans="1:11" hidden="1" x14ac:dyDescent="0.35">
      <c r="A8775">
        <v>493.2</v>
      </c>
      <c r="B8775" s="24">
        <v>43383</v>
      </c>
      <c r="C8775">
        <v>4</v>
      </c>
      <c r="D8775" s="13">
        <v>120</v>
      </c>
      <c r="E8775" s="13" t="s">
        <v>98</v>
      </c>
      <c r="F8775" s="17">
        <v>-1253</v>
      </c>
      <c r="G8775" t="str">
        <f>_xlfn.XLOOKUP(tbl_GL[[#This Row],[Account_key]],tbl_COA[Account_key],tbl_COA[Class],"Not Found")</f>
        <v>Liabilities and Owners Equity</v>
      </c>
      <c r="H8775" t="str">
        <f>_xlfn.XLOOKUP(tbl_GL[[#This Row],[Account_key]],tbl_COA[Account_key],tbl_COA[SubClass],"Not Found")</f>
        <v>Liabilities</v>
      </c>
      <c r="I8775" t="str">
        <f>_xlfn.XLOOKUP(tbl_GL[[#This Row],[Account_key]],tbl_COA[Account_key],tbl_COA[SubClass2],"Not Found")</f>
        <v>Current Liabilities</v>
      </c>
      <c r="J8775" t="str">
        <f>_xlfn.XLOOKUP(tbl_GL[[#This Row],[Account_key]],tbl_COA[Account_key],tbl_COA[SubAccount],,0)</f>
        <v>Accrued Expenses</v>
      </c>
      <c r="K8775">
        <f>YEAR(tbl_GL[[#This Row],[Date]])</f>
        <v>2018</v>
      </c>
    </row>
    <row r="8776" spans="1:11" hidden="1" x14ac:dyDescent="0.35">
      <c r="A8776">
        <v>494.1</v>
      </c>
      <c r="B8776" s="24">
        <v>43383</v>
      </c>
      <c r="C8776">
        <v>4</v>
      </c>
      <c r="D8776" s="13">
        <v>30</v>
      </c>
      <c r="E8776" s="13" t="s">
        <v>80</v>
      </c>
      <c r="F8776" s="17">
        <v>-8451</v>
      </c>
      <c r="G8776" t="str">
        <f>_xlfn.XLOOKUP(tbl_GL[[#This Row],[Account_key]],tbl_COA[Account_key],tbl_COA[Class],"Not Found")</f>
        <v>Assets</v>
      </c>
      <c r="H8776" t="str">
        <f>_xlfn.XLOOKUP(tbl_GL[[#This Row],[Account_key]],tbl_COA[Account_key],tbl_COA[SubClass],"Not Found")</f>
        <v>Assets</v>
      </c>
      <c r="I8776" t="str">
        <f>_xlfn.XLOOKUP(tbl_GL[[#This Row],[Account_key]],tbl_COA[Account_key],tbl_COA[SubClass2],"Not Found")</f>
        <v>Current Assets</v>
      </c>
      <c r="J8776" t="str">
        <f>_xlfn.XLOOKUP(tbl_GL[[#This Row],[Account_key]],tbl_COA[Account_key],tbl_COA[SubAccount],,0)</f>
        <v>Trade Receivables</v>
      </c>
      <c r="K8776">
        <f>YEAR(tbl_GL[[#This Row],[Date]])</f>
        <v>2018</v>
      </c>
    </row>
    <row r="8777" spans="1:11" hidden="1" x14ac:dyDescent="0.35">
      <c r="A8777">
        <v>494.2</v>
      </c>
      <c r="B8777" s="24">
        <v>43383</v>
      </c>
      <c r="C8777">
        <v>4</v>
      </c>
      <c r="D8777" s="13">
        <v>10</v>
      </c>
      <c r="E8777" s="13" t="s">
        <v>80</v>
      </c>
      <c r="F8777" s="17">
        <v>8451</v>
      </c>
      <c r="G8777" t="str">
        <f>_xlfn.XLOOKUP(tbl_GL[[#This Row],[Account_key]],tbl_COA[Account_key],tbl_COA[Class],"Not Found")</f>
        <v>Assets</v>
      </c>
      <c r="H8777" t="str">
        <f>_xlfn.XLOOKUP(tbl_GL[[#This Row],[Account_key]],tbl_COA[Account_key],tbl_COA[SubClass],"Not Found")</f>
        <v>Assets</v>
      </c>
      <c r="I8777" t="str">
        <f>_xlfn.XLOOKUP(tbl_GL[[#This Row],[Account_key]],tbl_COA[Account_key],tbl_COA[SubClass2],"Not Found")</f>
        <v>Current Assets</v>
      </c>
      <c r="J8777" t="str">
        <f>_xlfn.XLOOKUP(tbl_GL[[#This Row],[Account_key]],tbl_COA[Account_key],tbl_COA[SubAccount],,0)</f>
        <v>Cash at Bank</v>
      </c>
      <c r="K8777">
        <f>YEAR(tbl_GL[[#This Row],[Date]])</f>
        <v>2018</v>
      </c>
    </row>
    <row r="8778" spans="1:11" hidden="1" x14ac:dyDescent="0.35">
      <c r="A8778">
        <v>495.1</v>
      </c>
      <c r="B8778" s="24">
        <v>43384</v>
      </c>
      <c r="C8778">
        <v>4</v>
      </c>
      <c r="D8778" s="13">
        <v>340</v>
      </c>
      <c r="E8778" s="13" t="s">
        <v>97</v>
      </c>
      <c r="F8778" s="17">
        <v>-1494</v>
      </c>
      <c r="G8778" t="str">
        <f>_xlfn.XLOOKUP(tbl_GL[[#This Row],[Account_key]],tbl_COA[Account_key],tbl_COA[Class],"Not Found")</f>
        <v>Operating account</v>
      </c>
      <c r="H8778" t="str">
        <f>_xlfn.XLOOKUP(tbl_GL[[#This Row],[Account_key]],tbl_COA[Account_key],tbl_COA[SubClass],"Not Found")</f>
        <v>Operating Expenses</v>
      </c>
      <c r="I8778" t="str">
        <f>_xlfn.XLOOKUP(tbl_GL[[#This Row],[Account_key]],tbl_COA[Account_key],tbl_COA[SubClass2],"Not Found")</f>
        <v>Administration</v>
      </c>
      <c r="J8778" t="str">
        <f>_xlfn.XLOOKUP(tbl_GL[[#This Row],[Account_key]],tbl_COA[Account_key],tbl_COA[SubAccount],,0)</f>
        <v>Utilities</v>
      </c>
      <c r="K8778">
        <f>YEAR(tbl_GL[[#This Row],[Date]])</f>
        <v>2018</v>
      </c>
    </row>
    <row r="8779" spans="1:11" hidden="1" x14ac:dyDescent="0.35">
      <c r="A8779">
        <v>495.2</v>
      </c>
      <c r="B8779" s="24">
        <v>43384</v>
      </c>
      <c r="C8779">
        <v>4</v>
      </c>
      <c r="D8779" s="13">
        <v>120</v>
      </c>
      <c r="E8779" s="13" t="s">
        <v>97</v>
      </c>
      <c r="F8779" s="17">
        <v>1494</v>
      </c>
      <c r="G8779" t="str">
        <f>_xlfn.XLOOKUP(tbl_GL[[#This Row],[Account_key]],tbl_COA[Account_key],tbl_COA[Class],"Not Found")</f>
        <v>Liabilities and Owners Equity</v>
      </c>
      <c r="H8779" t="str">
        <f>_xlfn.XLOOKUP(tbl_GL[[#This Row],[Account_key]],tbl_COA[Account_key],tbl_COA[SubClass],"Not Found")</f>
        <v>Liabilities</v>
      </c>
      <c r="I8779" t="str">
        <f>_xlfn.XLOOKUP(tbl_GL[[#This Row],[Account_key]],tbl_COA[Account_key],tbl_COA[SubClass2],"Not Found")</f>
        <v>Current Liabilities</v>
      </c>
      <c r="J8779" t="str">
        <f>_xlfn.XLOOKUP(tbl_GL[[#This Row],[Account_key]],tbl_COA[Account_key],tbl_COA[SubAccount],,0)</f>
        <v>Accrued Expenses</v>
      </c>
      <c r="K8779">
        <f>YEAR(tbl_GL[[#This Row],[Date]])</f>
        <v>2018</v>
      </c>
    </row>
    <row r="8780" spans="1:11" hidden="1" x14ac:dyDescent="0.35">
      <c r="A8780">
        <v>496.1</v>
      </c>
      <c r="B8780" s="24">
        <v>43385</v>
      </c>
      <c r="C8780">
        <v>4</v>
      </c>
      <c r="D8780" s="13">
        <v>290</v>
      </c>
      <c r="E8780" s="13" t="s">
        <v>99</v>
      </c>
      <c r="F8780" s="17">
        <v>-60</v>
      </c>
      <c r="G8780" t="str">
        <f>_xlfn.XLOOKUP(tbl_GL[[#This Row],[Account_key]],tbl_COA[Account_key],tbl_COA[Class],"Not Found")</f>
        <v>Operating account</v>
      </c>
      <c r="H8780" t="str">
        <f>_xlfn.XLOOKUP(tbl_GL[[#This Row],[Account_key]],tbl_COA[Account_key],tbl_COA[SubClass],"Not Found")</f>
        <v>Operating Expenses</v>
      </c>
      <c r="I8780" t="str">
        <f>_xlfn.XLOOKUP(tbl_GL[[#This Row],[Account_key]],tbl_COA[Account_key],tbl_COA[SubClass2],"Not Found")</f>
        <v>Administration</v>
      </c>
      <c r="J8780" t="str">
        <f>_xlfn.XLOOKUP(tbl_GL[[#This Row],[Account_key]],tbl_COA[Account_key],tbl_COA[SubAccount],,0)</f>
        <v>Travel</v>
      </c>
      <c r="K8780">
        <f>YEAR(tbl_GL[[#This Row],[Date]])</f>
        <v>2018</v>
      </c>
    </row>
    <row r="8781" spans="1:11" hidden="1" x14ac:dyDescent="0.35">
      <c r="A8781">
        <v>496.2</v>
      </c>
      <c r="B8781" s="24">
        <v>43385</v>
      </c>
      <c r="C8781">
        <v>4</v>
      </c>
      <c r="D8781" s="13">
        <v>20</v>
      </c>
      <c r="E8781" s="13" t="s">
        <v>99</v>
      </c>
      <c r="F8781" s="17">
        <v>-60</v>
      </c>
      <c r="G8781" t="str">
        <f>_xlfn.XLOOKUP(tbl_GL[[#This Row],[Account_key]],tbl_COA[Account_key],tbl_COA[Class],"Not Found")</f>
        <v>Assets</v>
      </c>
      <c r="H8781" t="str">
        <f>_xlfn.XLOOKUP(tbl_GL[[#This Row],[Account_key]],tbl_COA[Account_key],tbl_COA[SubClass],"Not Found")</f>
        <v>Assets</v>
      </c>
      <c r="I8781" t="str">
        <f>_xlfn.XLOOKUP(tbl_GL[[#This Row],[Account_key]],tbl_COA[Account_key],tbl_COA[SubClass2],"Not Found")</f>
        <v>Current Assets</v>
      </c>
      <c r="J8781" t="str">
        <f>_xlfn.XLOOKUP(tbl_GL[[#This Row],[Account_key]],tbl_COA[Account_key],tbl_COA[SubAccount],,0)</f>
        <v>Cash in hand</v>
      </c>
      <c r="K8781">
        <f>YEAR(tbl_GL[[#This Row],[Date]])</f>
        <v>2018</v>
      </c>
    </row>
    <row r="8782" spans="1:11" hidden="1" x14ac:dyDescent="0.35">
      <c r="A8782">
        <v>497.1</v>
      </c>
      <c r="B8782" s="24">
        <v>43385</v>
      </c>
      <c r="C8782">
        <v>4</v>
      </c>
      <c r="D8782" s="13">
        <v>230</v>
      </c>
      <c r="E8782" s="13" t="s">
        <v>4</v>
      </c>
      <c r="F8782" s="17">
        <v>-1035</v>
      </c>
      <c r="G8782" t="str">
        <f>_xlfn.XLOOKUP(tbl_GL[[#This Row],[Account_key]],tbl_COA[Account_key],tbl_COA[Class],"Not Found")</f>
        <v>Trading account</v>
      </c>
      <c r="H8782" t="str">
        <f>_xlfn.XLOOKUP(tbl_GL[[#This Row],[Account_key]],tbl_COA[Account_key],tbl_COA[SubClass],"Not Found")</f>
        <v>Cost of Sales</v>
      </c>
      <c r="I8782" t="str">
        <f>_xlfn.XLOOKUP(tbl_GL[[#This Row],[Account_key]],tbl_COA[Account_key],tbl_COA[SubClass2],"Not Found")</f>
        <v>Cost of Sales</v>
      </c>
      <c r="J8782" t="str">
        <f>_xlfn.XLOOKUP(tbl_GL[[#This Row],[Account_key]],tbl_COA[Account_key],tbl_COA[SubAccount],,0)</f>
        <v>Cost of Sales</v>
      </c>
      <c r="K8782">
        <f>YEAR(tbl_GL[[#This Row],[Date]])</f>
        <v>2018</v>
      </c>
    </row>
    <row r="8783" spans="1:11" hidden="1" x14ac:dyDescent="0.35">
      <c r="A8783">
        <v>497.2</v>
      </c>
      <c r="B8783" s="24">
        <v>43385</v>
      </c>
      <c r="C8783">
        <v>4</v>
      </c>
      <c r="D8783" s="13">
        <v>60</v>
      </c>
      <c r="E8783" s="13" t="s">
        <v>4</v>
      </c>
      <c r="F8783" s="17">
        <v>-1035</v>
      </c>
      <c r="G8783" t="str">
        <f>_xlfn.XLOOKUP(tbl_GL[[#This Row],[Account_key]],tbl_COA[Account_key],tbl_COA[Class],"Not Found")</f>
        <v>Assets</v>
      </c>
      <c r="H8783" t="str">
        <f>_xlfn.XLOOKUP(tbl_GL[[#This Row],[Account_key]],tbl_COA[Account_key],tbl_COA[SubClass],"Not Found")</f>
        <v>Assets</v>
      </c>
      <c r="I8783" t="str">
        <f>_xlfn.XLOOKUP(tbl_GL[[#This Row],[Account_key]],tbl_COA[Account_key],tbl_COA[SubClass2],"Not Found")</f>
        <v>Current Assets</v>
      </c>
      <c r="J8783" t="str">
        <f>_xlfn.XLOOKUP(tbl_GL[[#This Row],[Account_key]],tbl_COA[Account_key],tbl_COA[SubAccount],,0)</f>
        <v>Inventory</v>
      </c>
      <c r="K8783">
        <f>YEAR(tbl_GL[[#This Row],[Date]])</f>
        <v>2018</v>
      </c>
    </row>
    <row r="8784" spans="1:11" hidden="1" x14ac:dyDescent="0.35">
      <c r="A8784">
        <v>498.1</v>
      </c>
      <c r="B8784" s="24">
        <v>43385</v>
      </c>
      <c r="C8784">
        <v>4</v>
      </c>
      <c r="D8784" s="13">
        <v>210</v>
      </c>
      <c r="E8784" s="13" t="s">
        <v>7</v>
      </c>
      <c r="F8784" s="17">
        <v>2542</v>
      </c>
      <c r="G8784" t="str">
        <f>_xlfn.XLOOKUP(tbl_GL[[#This Row],[Account_key]],tbl_COA[Account_key],tbl_COA[Class],"Not Found")</f>
        <v>Trading account</v>
      </c>
      <c r="H8784" t="str">
        <f>_xlfn.XLOOKUP(tbl_GL[[#This Row],[Account_key]],tbl_COA[Account_key],tbl_COA[SubClass],"Not Found")</f>
        <v>Sales</v>
      </c>
      <c r="I8784" t="str">
        <f>_xlfn.XLOOKUP(tbl_GL[[#This Row],[Account_key]],tbl_COA[Account_key],tbl_COA[SubClass2],"Not Found")</f>
        <v>Sales</v>
      </c>
      <c r="J8784" t="str">
        <f>_xlfn.XLOOKUP(tbl_GL[[#This Row],[Account_key]],tbl_COA[Account_key],tbl_COA[SubAccount],,0)</f>
        <v>Sales</v>
      </c>
      <c r="K8784">
        <f>YEAR(tbl_GL[[#This Row],[Date]])</f>
        <v>2018</v>
      </c>
    </row>
    <row r="8785" spans="1:11" hidden="1" x14ac:dyDescent="0.35">
      <c r="A8785">
        <v>498.2</v>
      </c>
      <c r="B8785" s="24">
        <v>43385</v>
      </c>
      <c r="C8785">
        <v>4</v>
      </c>
      <c r="D8785" s="13">
        <v>10</v>
      </c>
      <c r="E8785" s="13" t="s">
        <v>7</v>
      </c>
      <c r="F8785" s="17">
        <v>2542</v>
      </c>
      <c r="G8785" t="str">
        <f>_xlfn.XLOOKUP(tbl_GL[[#This Row],[Account_key]],tbl_COA[Account_key],tbl_COA[Class],"Not Found")</f>
        <v>Assets</v>
      </c>
      <c r="H8785" t="str">
        <f>_xlfn.XLOOKUP(tbl_GL[[#This Row],[Account_key]],tbl_COA[Account_key],tbl_COA[SubClass],"Not Found")</f>
        <v>Assets</v>
      </c>
      <c r="I8785" t="str">
        <f>_xlfn.XLOOKUP(tbl_GL[[#This Row],[Account_key]],tbl_COA[Account_key],tbl_COA[SubClass2],"Not Found")</f>
        <v>Current Assets</v>
      </c>
      <c r="J8785" t="str">
        <f>_xlfn.XLOOKUP(tbl_GL[[#This Row],[Account_key]],tbl_COA[Account_key],tbl_COA[SubAccount],,0)</f>
        <v>Cash at Bank</v>
      </c>
      <c r="K8785">
        <f>YEAR(tbl_GL[[#This Row],[Date]])</f>
        <v>2018</v>
      </c>
    </row>
    <row r="8786" spans="1:11" hidden="1" x14ac:dyDescent="0.35">
      <c r="A8786">
        <v>499.1</v>
      </c>
      <c r="B8786" s="24">
        <v>43385</v>
      </c>
      <c r="C8786">
        <v>4</v>
      </c>
      <c r="D8786" s="13">
        <v>230</v>
      </c>
      <c r="E8786" s="13" t="s">
        <v>4</v>
      </c>
      <c r="F8786" s="17">
        <v>-4105</v>
      </c>
      <c r="G8786" t="str">
        <f>_xlfn.XLOOKUP(tbl_GL[[#This Row],[Account_key]],tbl_COA[Account_key],tbl_COA[Class],"Not Found")</f>
        <v>Trading account</v>
      </c>
      <c r="H8786" t="str">
        <f>_xlfn.XLOOKUP(tbl_GL[[#This Row],[Account_key]],tbl_COA[Account_key],tbl_COA[SubClass],"Not Found")</f>
        <v>Cost of Sales</v>
      </c>
      <c r="I8786" t="str">
        <f>_xlfn.XLOOKUP(tbl_GL[[#This Row],[Account_key]],tbl_COA[Account_key],tbl_COA[SubClass2],"Not Found")</f>
        <v>Cost of Sales</v>
      </c>
      <c r="J8786" t="str">
        <f>_xlfn.XLOOKUP(tbl_GL[[#This Row],[Account_key]],tbl_COA[Account_key],tbl_COA[SubAccount],,0)</f>
        <v>Cost of Sales</v>
      </c>
      <c r="K8786">
        <f>YEAR(tbl_GL[[#This Row],[Date]])</f>
        <v>2018</v>
      </c>
    </row>
    <row r="8787" spans="1:11" hidden="1" x14ac:dyDescent="0.35">
      <c r="A8787">
        <v>499.2</v>
      </c>
      <c r="B8787" s="24">
        <v>43385</v>
      </c>
      <c r="C8787">
        <v>4</v>
      </c>
      <c r="D8787" s="13">
        <v>60</v>
      </c>
      <c r="E8787" s="13" t="s">
        <v>4</v>
      </c>
      <c r="F8787" s="17">
        <v>-4105</v>
      </c>
      <c r="G8787" t="str">
        <f>_xlfn.XLOOKUP(tbl_GL[[#This Row],[Account_key]],tbl_COA[Account_key],tbl_COA[Class],"Not Found")</f>
        <v>Assets</v>
      </c>
      <c r="H8787" t="str">
        <f>_xlfn.XLOOKUP(tbl_GL[[#This Row],[Account_key]],tbl_COA[Account_key],tbl_COA[SubClass],"Not Found")</f>
        <v>Assets</v>
      </c>
      <c r="I8787" t="str">
        <f>_xlfn.XLOOKUP(tbl_GL[[#This Row],[Account_key]],tbl_COA[Account_key],tbl_COA[SubClass2],"Not Found")</f>
        <v>Current Assets</v>
      </c>
      <c r="J8787" t="str">
        <f>_xlfn.XLOOKUP(tbl_GL[[#This Row],[Account_key]],tbl_COA[Account_key],tbl_COA[SubAccount],,0)</f>
        <v>Inventory</v>
      </c>
      <c r="K8787">
        <f>YEAR(tbl_GL[[#This Row],[Date]])</f>
        <v>2018</v>
      </c>
    </row>
    <row r="8788" spans="1:11" hidden="1" x14ac:dyDescent="0.35">
      <c r="A8788">
        <v>500.1</v>
      </c>
      <c r="B8788" s="24">
        <v>43385</v>
      </c>
      <c r="C8788">
        <v>4</v>
      </c>
      <c r="D8788" s="13">
        <v>210</v>
      </c>
      <c r="E8788" s="13" t="s">
        <v>8</v>
      </c>
      <c r="F8788" s="17">
        <v>10803</v>
      </c>
      <c r="G8788" t="str">
        <f>_xlfn.XLOOKUP(tbl_GL[[#This Row],[Account_key]],tbl_COA[Account_key],tbl_COA[Class],"Not Found")</f>
        <v>Trading account</v>
      </c>
      <c r="H8788" t="str">
        <f>_xlfn.XLOOKUP(tbl_GL[[#This Row],[Account_key]],tbl_COA[Account_key],tbl_COA[SubClass],"Not Found")</f>
        <v>Sales</v>
      </c>
      <c r="I8788" t="str">
        <f>_xlfn.XLOOKUP(tbl_GL[[#This Row],[Account_key]],tbl_COA[Account_key],tbl_COA[SubClass2],"Not Found")</f>
        <v>Sales</v>
      </c>
      <c r="J8788" t="str">
        <f>_xlfn.XLOOKUP(tbl_GL[[#This Row],[Account_key]],tbl_COA[Account_key],tbl_COA[SubAccount],,0)</f>
        <v>Sales</v>
      </c>
      <c r="K8788">
        <f>YEAR(tbl_GL[[#This Row],[Date]])</f>
        <v>2018</v>
      </c>
    </row>
    <row r="8789" spans="1:11" hidden="1" x14ac:dyDescent="0.35">
      <c r="A8789">
        <v>500.2</v>
      </c>
      <c r="B8789" s="24">
        <v>43385</v>
      </c>
      <c r="C8789">
        <v>4</v>
      </c>
      <c r="D8789" s="13">
        <v>30</v>
      </c>
      <c r="E8789" s="13" t="s">
        <v>8</v>
      </c>
      <c r="F8789" s="17">
        <v>10803</v>
      </c>
      <c r="G8789" t="str">
        <f>_xlfn.XLOOKUP(tbl_GL[[#This Row],[Account_key]],tbl_COA[Account_key],tbl_COA[Class],"Not Found")</f>
        <v>Assets</v>
      </c>
      <c r="H8789" t="str">
        <f>_xlfn.XLOOKUP(tbl_GL[[#This Row],[Account_key]],tbl_COA[Account_key],tbl_COA[SubClass],"Not Found")</f>
        <v>Assets</v>
      </c>
      <c r="I8789" t="str">
        <f>_xlfn.XLOOKUP(tbl_GL[[#This Row],[Account_key]],tbl_COA[Account_key],tbl_COA[SubClass2],"Not Found")</f>
        <v>Current Assets</v>
      </c>
      <c r="J8789" t="str">
        <f>_xlfn.XLOOKUP(tbl_GL[[#This Row],[Account_key]],tbl_COA[Account_key],tbl_COA[SubAccount],,0)</f>
        <v>Trade Receivables</v>
      </c>
      <c r="K8789">
        <f>YEAR(tbl_GL[[#This Row],[Date]])</f>
        <v>2018</v>
      </c>
    </row>
    <row r="8790" spans="1:11" hidden="1" x14ac:dyDescent="0.35">
      <c r="A8790">
        <v>501.1</v>
      </c>
      <c r="B8790" s="24">
        <v>43386</v>
      </c>
      <c r="C8790">
        <v>4</v>
      </c>
      <c r="D8790" s="13">
        <v>350</v>
      </c>
      <c r="E8790" s="13" t="s">
        <v>97</v>
      </c>
      <c r="F8790" s="17">
        <v>-1636</v>
      </c>
      <c r="G8790" t="str">
        <f>_xlfn.XLOOKUP(tbl_GL[[#This Row],[Account_key]],tbl_COA[Account_key],tbl_COA[Class],"Not Found")</f>
        <v>Operating account</v>
      </c>
      <c r="H8790" t="str">
        <f>_xlfn.XLOOKUP(tbl_GL[[#This Row],[Account_key]],tbl_COA[Account_key],tbl_COA[SubClass],"Not Found")</f>
        <v>Operating Expenses</v>
      </c>
      <c r="I8790" t="str">
        <f>_xlfn.XLOOKUP(tbl_GL[[#This Row],[Account_key]],tbl_COA[Account_key],tbl_COA[SubClass2],"Not Found")</f>
        <v>Administration</v>
      </c>
      <c r="J8790" t="str">
        <f>_xlfn.XLOOKUP(tbl_GL[[#This Row],[Account_key]],tbl_COA[Account_key],tbl_COA[SubAccount],,0)</f>
        <v>Other Expenses</v>
      </c>
      <c r="K8790">
        <f>YEAR(tbl_GL[[#This Row],[Date]])</f>
        <v>2018</v>
      </c>
    </row>
    <row r="8791" spans="1:11" hidden="1" x14ac:dyDescent="0.35">
      <c r="A8791">
        <v>501.2</v>
      </c>
      <c r="B8791" s="24">
        <v>43386</v>
      </c>
      <c r="C8791">
        <v>4</v>
      </c>
      <c r="D8791" s="13">
        <v>120</v>
      </c>
      <c r="E8791" s="13" t="s">
        <v>97</v>
      </c>
      <c r="F8791" s="17">
        <v>1636</v>
      </c>
      <c r="G8791" t="str">
        <f>_xlfn.XLOOKUP(tbl_GL[[#This Row],[Account_key]],tbl_COA[Account_key],tbl_COA[Class],"Not Found")</f>
        <v>Liabilities and Owners Equity</v>
      </c>
      <c r="H8791" t="str">
        <f>_xlfn.XLOOKUP(tbl_GL[[#This Row],[Account_key]],tbl_COA[Account_key],tbl_COA[SubClass],"Not Found")</f>
        <v>Liabilities</v>
      </c>
      <c r="I8791" t="str">
        <f>_xlfn.XLOOKUP(tbl_GL[[#This Row],[Account_key]],tbl_COA[Account_key],tbl_COA[SubClass2],"Not Found")</f>
        <v>Current Liabilities</v>
      </c>
      <c r="J8791" t="str">
        <f>_xlfn.XLOOKUP(tbl_GL[[#This Row],[Account_key]],tbl_COA[Account_key],tbl_COA[SubAccount],,0)</f>
        <v>Accrued Expenses</v>
      </c>
      <c r="K8791">
        <f>YEAR(tbl_GL[[#This Row],[Date]])</f>
        <v>2018</v>
      </c>
    </row>
    <row r="8792" spans="1:11" hidden="1" x14ac:dyDescent="0.35">
      <c r="A8792">
        <v>502.1</v>
      </c>
      <c r="B8792" s="24">
        <v>43387</v>
      </c>
      <c r="C8792">
        <v>4</v>
      </c>
      <c r="D8792" s="13">
        <v>230</v>
      </c>
      <c r="E8792" s="13" t="s">
        <v>4</v>
      </c>
      <c r="F8792" s="17">
        <v>-661</v>
      </c>
      <c r="G8792" t="str">
        <f>_xlfn.XLOOKUP(tbl_GL[[#This Row],[Account_key]],tbl_COA[Account_key],tbl_COA[Class],"Not Found")</f>
        <v>Trading account</v>
      </c>
      <c r="H8792" t="str">
        <f>_xlfn.XLOOKUP(tbl_GL[[#This Row],[Account_key]],tbl_COA[Account_key],tbl_COA[SubClass],"Not Found")</f>
        <v>Cost of Sales</v>
      </c>
      <c r="I8792" t="str">
        <f>_xlfn.XLOOKUP(tbl_GL[[#This Row],[Account_key]],tbl_COA[Account_key],tbl_COA[SubClass2],"Not Found")</f>
        <v>Cost of Sales</v>
      </c>
      <c r="J8792" t="str">
        <f>_xlfn.XLOOKUP(tbl_GL[[#This Row],[Account_key]],tbl_COA[Account_key],tbl_COA[SubAccount],,0)</f>
        <v>Cost of Sales</v>
      </c>
      <c r="K8792">
        <f>YEAR(tbl_GL[[#This Row],[Date]])</f>
        <v>2018</v>
      </c>
    </row>
    <row r="8793" spans="1:11" hidden="1" x14ac:dyDescent="0.35">
      <c r="A8793">
        <v>502.2</v>
      </c>
      <c r="B8793" s="24">
        <v>43387</v>
      </c>
      <c r="C8793">
        <v>4</v>
      </c>
      <c r="D8793" s="13">
        <v>60</v>
      </c>
      <c r="E8793" s="13" t="s">
        <v>4</v>
      </c>
      <c r="F8793" s="17">
        <v>-661</v>
      </c>
      <c r="G8793" t="str">
        <f>_xlfn.XLOOKUP(tbl_GL[[#This Row],[Account_key]],tbl_COA[Account_key],tbl_COA[Class],"Not Found")</f>
        <v>Assets</v>
      </c>
      <c r="H8793" t="str">
        <f>_xlfn.XLOOKUP(tbl_GL[[#This Row],[Account_key]],tbl_COA[Account_key],tbl_COA[SubClass],"Not Found")</f>
        <v>Assets</v>
      </c>
      <c r="I8793" t="str">
        <f>_xlfn.XLOOKUP(tbl_GL[[#This Row],[Account_key]],tbl_COA[Account_key],tbl_COA[SubClass2],"Not Found")</f>
        <v>Current Assets</v>
      </c>
      <c r="J8793" t="str">
        <f>_xlfn.XLOOKUP(tbl_GL[[#This Row],[Account_key]],tbl_COA[Account_key],tbl_COA[SubAccount],,0)</f>
        <v>Inventory</v>
      </c>
      <c r="K8793">
        <f>YEAR(tbl_GL[[#This Row],[Date]])</f>
        <v>2018</v>
      </c>
    </row>
    <row r="8794" spans="1:11" hidden="1" x14ac:dyDescent="0.35">
      <c r="A8794">
        <v>503.1</v>
      </c>
      <c r="B8794" s="24">
        <v>43387</v>
      </c>
      <c r="C8794">
        <v>4</v>
      </c>
      <c r="D8794" s="13">
        <v>210</v>
      </c>
      <c r="E8794" s="13" t="s">
        <v>8</v>
      </c>
      <c r="F8794" s="17">
        <v>1740</v>
      </c>
      <c r="G8794" t="str">
        <f>_xlfn.XLOOKUP(tbl_GL[[#This Row],[Account_key]],tbl_COA[Account_key],tbl_COA[Class],"Not Found")</f>
        <v>Trading account</v>
      </c>
      <c r="H8794" t="str">
        <f>_xlfn.XLOOKUP(tbl_GL[[#This Row],[Account_key]],tbl_COA[Account_key],tbl_COA[SubClass],"Not Found")</f>
        <v>Sales</v>
      </c>
      <c r="I8794" t="str">
        <f>_xlfn.XLOOKUP(tbl_GL[[#This Row],[Account_key]],tbl_COA[Account_key],tbl_COA[SubClass2],"Not Found")</f>
        <v>Sales</v>
      </c>
      <c r="J8794" t="str">
        <f>_xlfn.XLOOKUP(tbl_GL[[#This Row],[Account_key]],tbl_COA[Account_key],tbl_COA[SubAccount],,0)</f>
        <v>Sales</v>
      </c>
      <c r="K8794">
        <f>YEAR(tbl_GL[[#This Row],[Date]])</f>
        <v>2018</v>
      </c>
    </row>
    <row r="8795" spans="1:11" hidden="1" x14ac:dyDescent="0.35">
      <c r="A8795">
        <v>503.2</v>
      </c>
      <c r="B8795" s="24">
        <v>43387</v>
      </c>
      <c r="C8795">
        <v>4</v>
      </c>
      <c r="D8795" s="13">
        <v>30</v>
      </c>
      <c r="E8795" s="13" t="s">
        <v>8</v>
      </c>
      <c r="F8795" s="17">
        <v>1740</v>
      </c>
      <c r="G8795" t="str">
        <f>_xlfn.XLOOKUP(tbl_GL[[#This Row],[Account_key]],tbl_COA[Account_key],tbl_COA[Class],"Not Found")</f>
        <v>Assets</v>
      </c>
      <c r="H8795" t="str">
        <f>_xlfn.XLOOKUP(tbl_GL[[#This Row],[Account_key]],tbl_COA[Account_key],tbl_COA[SubClass],"Not Found")</f>
        <v>Assets</v>
      </c>
      <c r="I8795" t="str">
        <f>_xlfn.XLOOKUP(tbl_GL[[#This Row],[Account_key]],tbl_COA[Account_key],tbl_COA[SubClass2],"Not Found")</f>
        <v>Current Assets</v>
      </c>
      <c r="J8795" t="str">
        <f>_xlfn.XLOOKUP(tbl_GL[[#This Row],[Account_key]],tbl_COA[Account_key],tbl_COA[SubAccount],,0)</f>
        <v>Trade Receivables</v>
      </c>
      <c r="K8795">
        <f>YEAR(tbl_GL[[#This Row],[Date]])</f>
        <v>2018</v>
      </c>
    </row>
    <row r="8796" spans="1:11" hidden="1" x14ac:dyDescent="0.35">
      <c r="A8796">
        <v>504.1</v>
      </c>
      <c r="B8796" s="24">
        <v>43387</v>
      </c>
      <c r="C8796">
        <v>4</v>
      </c>
      <c r="D8796" s="13">
        <v>30</v>
      </c>
      <c r="E8796" s="13" t="s">
        <v>80</v>
      </c>
      <c r="F8796" s="17">
        <v>-8870</v>
      </c>
      <c r="G8796" t="str">
        <f>_xlfn.XLOOKUP(tbl_GL[[#This Row],[Account_key]],tbl_COA[Account_key],tbl_COA[Class],"Not Found")</f>
        <v>Assets</v>
      </c>
      <c r="H8796" t="str">
        <f>_xlfn.XLOOKUP(tbl_GL[[#This Row],[Account_key]],tbl_COA[Account_key],tbl_COA[SubClass],"Not Found")</f>
        <v>Assets</v>
      </c>
      <c r="I8796" t="str">
        <f>_xlfn.XLOOKUP(tbl_GL[[#This Row],[Account_key]],tbl_COA[Account_key],tbl_COA[SubClass2],"Not Found")</f>
        <v>Current Assets</v>
      </c>
      <c r="J8796" t="str">
        <f>_xlfn.XLOOKUP(tbl_GL[[#This Row],[Account_key]],tbl_COA[Account_key],tbl_COA[SubAccount],,0)</f>
        <v>Trade Receivables</v>
      </c>
      <c r="K8796">
        <f>YEAR(tbl_GL[[#This Row],[Date]])</f>
        <v>2018</v>
      </c>
    </row>
    <row r="8797" spans="1:11" hidden="1" x14ac:dyDescent="0.35">
      <c r="A8797">
        <v>504.2</v>
      </c>
      <c r="B8797" s="24">
        <v>43387</v>
      </c>
      <c r="C8797">
        <v>4</v>
      </c>
      <c r="D8797" s="13">
        <v>10</v>
      </c>
      <c r="E8797" s="13" t="s">
        <v>80</v>
      </c>
      <c r="F8797" s="17">
        <v>8870</v>
      </c>
      <c r="G8797" t="str">
        <f>_xlfn.XLOOKUP(tbl_GL[[#This Row],[Account_key]],tbl_COA[Account_key],tbl_COA[Class],"Not Found")</f>
        <v>Assets</v>
      </c>
      <c r="H8797" t="str">
        <f>_xlfn.XLOOKUP(tbl_GL[[#This Row],[Account_key]],tbl_COA[Account_key],tbl_COA[SubClass],"Not Found")</f>
        <v>Assets</v>
      </c>
      <c r="I8797" t="str">
        <f>_xlfn.XLOOKUP(tbl_GL[[#This Row],[Account_key]],tbl_COA[Account_key],tbl_COA[SubClass2],"Not Found")</f>
        <v>Current Assets</v>
      </c>
      <c r="J8797" t="str">
        <f>_xlfn.XLOOKUP(tbl_GL[[#This Row],[Account_key]],tbl_COA[Account_key],tbl_COA[SubAccount],,0)</f>
        <v>Cash at Bank</v>
      </c>
      <c r="K8797">
        <f>YEAR(tbl_GL[[#This Row],[Date]])</f>
        <v>2018</v>
      </c>
    </row>
    <row r="8798" spans="1:11" hidden="1" x14ac:dyDescent="0.35">
      <c r="A8798">
        <v>505.1</v>
      </c>
      <c r="B8798" s="24">
        <v>43388</v>
      </c>
      <c r="C8798">
        <v>4</v>
      </c>
      <c r="D8798" s="13">
        <v>10</v>
      </c>
      <c r="E8798" s="13" t="s">
        <v>112</v>
      </c>
      <c r="F8798" s="17">
        <v>-180</v>
      </c>
      <c r="G8798" t="str">
        <f>_xlfn.XLOOKUP(tbl_GL[[#This Row],[Account_key]],tbl_COA[Account_key],tbl_COA[Class],"Not Found")</f>
        <v>Assets</v>
      </c>
      <c r="H8798" t="str">
        <f>_xlfn.XLOOKUP(tbl_GL[[#This Row],[Account_key]],tbl_COA[Account_key],tbl_COA[SubClass],"Not Found")</f>
        <v>Assets</v>
      </c>
      <c r="I8798" t="str">
        <f>_xlfn.XLOOKUP(tbl_GL[[#This Row],[Account_key]],tbl_COA[Account_key],tbl_COA[SubClass2],"Not Found")</f>
        <v>Current Assets</v>
      </c>
      <c r="J8798" t="str">
        <f>_xlfn.XLOOKUP(tbl_GL[[#This Row],[Account_key]],tbl_COA[Account_key],tbl_COA[SubAccount],,0)</f>
        <v>Cash at Bank</v>
      </c>
      <c r="K8798">
        <f>YEAR(tbl_GL[[#This Row],[Date]])</f>
        <v>2018</v>
      </c>
    </row>
    <row r="8799" spans="1:11" hidden="1" x14ac:dyDescent="0.35">
      <c r="A8799">
        <v>505.2</v>
      </c>
      <c r="B8799" s="24">
        <v>43388</v>
      </c>
      <c r="C8799">
        <v>4</v>
      </c>
      <c r="D8799" s="13">
        <v>121</v>
      </c>
      <c r="E8799" s="13" t="s">
        <v>112</v>
      </c>
      <c r="F8799" s="17">
        <v>-180</v>
      </c>
      <c r="G8799" t="str">
        <f>_xlfn.XLOOKUP(tbl_GL[[#This Row],[Account_key]],tbl_COA[Account_key],tbl_COA[Class],"Not Found")</f>
        <v>Liabilities and Owners Equity</v>
      </c>
      <c r="H8799" t="str">
        <f>_xlfn.XLOOKUP(tbl_GL[[#This Row],[Account_key]],tbl_COA[Account_key],tbl_COA[SubClass],"Not Found")</f>
        <v>Liabilities</v>
      </c>
      <c r="I8799" t="str">
        <f>_xlfn.XLOOKUP(tbl_GL[[#This Row],[Account_key]],tbl_COA[Account_key],tbl_COA[SubClass2],"Not Found")</f>
        <v>Current Liabilities</v>
      </c>
      <c r="J8799" t="str">
        <f>_xlfn.XLOOKUP(tbl_GL[[#This Row],[Account_key]],tbl_COA[Account_key],tbl_COA[SubAccount],,0)</f>
        <v>Interest Payable</v>
      </c>
      <c r="K8799">
        <f>YEAR(tbl_GL[[#This Row],[Date]])</f>
        <v>2018</v>
      </c>
    </row>
    <row r="8800" spans="1:11" hidden="1" x14ac:dyDescent="0.35">
      <c r="A8800">
        <v>506.1</v>
      </c>
      <c r="B8800" s="24">
        <v>43388</v>
      </c>
      <c r="C8800">
        <v>4</v>
      </c>
      <c r="D8800" s="13">
        <v>10</v>
      </c>
      <c r="E8800" s="13" t="s">
        <v>98</v>
      </c>
      <c r="F8800" s="17">
        <v>-996</v>
      </c>
      <c r="G8800" t="str">
        <f>_xlfn.XLOOKUP(tbl_GL[[#This Row],[Account_key]],tbl_COA[Account_key],tbl_COA[Class],"Not Found")</f>
        <v>Assets</v>
      </c>
      <c r="H8800" t="str">
        <f>_xlfn.XLOOKUP(tbl_GL[[#This Row],[Account_key]],tbl_COA[Account_key],tbl_COA[SubClass],"Not Found")</f>
        <v>Assets</v>
      </c>
      <c r="I8800" t="str">
        <f>_xlfn.XLOOKUP(tbl_GL[[#This Row],[Account_key]],tbl_COA[Account_key],tbl_COA[SubClass2],"Not Found")</f>
        <v>Current Assets</v>
      </c>
      <c r="J8800" t="str">
        <f>_xlfn.XLOOKUP(tbl_GL[[#This Row],[Account_key]],tbl_COA[Account_key],tbl_COA[SubAccount],,0)</f>
        <v>Cash at Bank</v>
      </c>
      <c r="K8800">
        <f>YEAR(tbl_GL[[#This Row],[Date]])</f>
        <v>2018</v>
      </c>
    </row>
    <row r="8801" spans="1:11" hidden="1" x14ac:dyDescent="0.35">
      <c r="A8801">
        <v>506.2</v>
      </c>
      <c r="B8801" s="24">
        <v>43388</v>
      </c>
      <c r="C8801">
        <v>4</v>
      </c>
      <c r="D8801" s="13">
        <v>120</v>
      </c>
      <c r="E8801" s="13" t="s">
        <v>98</v>
      </c>
      <c r="F8801" s="17">
        <v>-996</v>
      </c>
      <c r="G8801" t="str">
        <f>_xlfn.XLOOKUP(tbl_GL[[#This Row],[Account_key]],tbl_COA[Account_key],tbl_COA[Class],"Not Found")</f>
        <v>Liabilities and Owners Equity</v>
      </c>
      <c r="H8801" t="str">
        <f>_xlfn.XLOOKUP(tbl_GL[[#This Row],[Account_key]],tbl_COA[Account_key],tbl_COA[SubClass],"Not Found")</f>
        <v>Liabilities</v>
      </c>
      <c r="I8801" t="str">
        <f>_xlfn.XLOOKUP(tbl_GL[[#This Row],[Account_key]],tbl_COA[Account_key],tbl_COA[SubClass2],"Not Found")</f>
        <v>Current Liabilities</v>
      </c>
      <c r="J8801" t="str">
        <f>_xlfn.XLOOKUP(tbl_GL[[#This Row],[Account_key]],tbl_COA[Account_key],tbl_COA[SubAccount],,0)</f>
        <v>Accrued Expenses</v>
      </c>
      <c r="K8801">
        <f>YEAR(tbl_GL[[#This Row],[Date]])</f>
        <v>2018</v>
      </c>
    </row>
    <row r="8802" spans="1:11" hidden="1" x14ac:dyDescent="0.35">
      <c r="A8802">
        <v>507.1</v>
      </c>
      <c r="B8802" s="24">
        <v>43388</v>
      </c>
      <c r="C8802">
        <v>4</v>
      </c>
      <c r="D8802" s="13">
        <v>10</v>
      </c>
      <c r="E8802" s="13" t="s">
        <v>98</v>
      </c>
      <c r="F8802" s="17">
        <v>-1015</v>
      </c>
      <c r="G8802" t="str">
        <f>_xlfn.XLOOKUP(tbl_GL[[#This Row],[Account_key]],tbl_COA[Account_key],tbl_COA[Class],"Not Found")</f>
        <v>Assets</v>
      </c>
      <c r="H8802" t="str">
        <f>_xlfn.XLOOKUP(tbl_GL[[#This Row],[Account_key]],tbl_COA[Account_key],tbl_COA[SubClass],"Not Found")</f>
        <v>Assets</v>
      </c>
      <c r="I8802" t="str">
        <f>_xlfn.XLOOKUP(tbl_GL[[#This Row],[Account_key]],tbl_COA[Account_key],tbl_COA[SubClass2],"Not Found")</f>
        <v>Current Assets</v>
      </c>
      <c r="J8802" t="str">
        <f>_xlfn.XLOOKUP(tbl_GL[[#This Row],[Account_key]],tbl_COA[Account_key],tbl_COA[SubAccount],,0)</f>
        <v>Cash at Bank</v>
      </c>
      <c r="K8802">
        <f>YEAR(tbl_GL[[#This Row],[Date]])</f>
        <v>2018</v>
      </c>
    </row>
    <row r="8803" spans="1:11" hidden="1" x14ac:dyDescent="0.35">
      <c r="A8803">
        <v>507.2</v>
      </c>
      <c r="B8803" s="24">
        <v>43388</v>
      </c>
      <c r="C8803">
        <v>4</v>
      </c>
      <c r="D8803" s="13">
        <v>120</v>
      </c>
      <c r="E8803" s="13" t="s">
        <v>98</v>
      </c>
      <c r="F8803" s="17">
        <v>-1015</v>
      </c>
      <c r="G8803" t="str">
        <f>_xlfn.XLOOKUP(tbl_GL[[#This Row],[Account_key]],tbl_COA[Account_key],tbl_COA[Class],"Not Found")</f>
        <v>Liabilities and Owners Equity</v>
      </c>
      <c r="H8803" t="str">
        <f>_xlfn.XLOOKUP(tbl_GL[[#This Row],[Account_key]],tbl_COA[Account_key],tbl_COA[SubClass],"Not Found")</f>
        <v>Liabilities</v>
      </c>
      <c r="I8803" t="str">
        <f>_xlfn.XLOOKUP(tbl_GL[[#This Row],[Account_key]],tbl_COA[Account_key],tbl_COA[SubClass2],"Not Found")</f>
        <v>Current Liabilities</v>
      </c>
      <c r="J8803" t="str">
        <f>_xlfn.XLOOKUP(tbl_GL[[#This Row],[Account_key]],tbl_COA[Account_key],tbl_COA[SubAccount],,0)</f>
        <v>Accrued Expenses</v>
      </c>
      <c r="K8803">
        <f>YEAR(tbl_GL[[#This Row],[Date]])</f>
        <v>2018</v>
      </c>
    </row>
    <row r="8804" spans="1:11" hidden="1" x14ac:dyDescent="0.35">
      <c r="A8804">
        <v>508.1</v>
      </c>
      <c r="B8804" s="24">
        <v>43388</v>
      </c>
      <c r="C8804">
        <v>4</v>
      </c>
      <c r="D8804" s="13">
        <v>135</v>
      </c>
      <c r="E8804" s="13" t="s">
        <v>127</v>
      </c>
      <c r="F8804" s="17">
        <v>-13500</v>
      </c>
      <c r="G8804" t="str">
        <f>_xlfn.XLOOKUP(tbl_GL[[#This Row],[Account_key]],tbl_COA[Account_key],tbl_COA[Class],"Not Found")</f>
        <v>Liabilities and Owners Equity</v>
      </c>
      <c r="H8804" t="str">
        <f>_xlfn.XLOOKUP(tbl_GL[[#This Row],[Account_key]],tbl_COA[Account_key],tbl_COA[SubClass],"Not Found")</f>
        <v>Liabilities</v>
      </c>
      <c r="I8804" t="str">
        <f>_xlfn.XLOOKUP(tbl_GL[[#This Row],[Account_key]],tbl_COA[Account_key],tbl_COA[SubClass2],"Not Found")</f>
        <v>Current Liabilities</v>
      </c>
      <c r="J8804" t="str">
        <f>_xlfn.XLOOKUP(tbl_GL[[#This Row],[Account_key]],tbl_COA[Account_key],tbl_COA[SubAccount],,0)</f>
        <v>Dividends payable</v>
      </c>
      <c r="K8804">
        <f>YEAR(tbl_GL[[#This Row],[Date]])</f>
        <v>2018</v>
      </c>
    </row>
    <row r="8805" spans="1:11" hidden="1" x14ac:dyDescent="0.35">
      <c r="A8805">
        <v>508.2</v>
      </c>
      <c r="B8805" s="24">
        <v>43388</v>
      </c>
      <c r="C8805">
        <v>4</v>
      </c>
      <c r="D8805" s="13">
        <v>10</v>
      </c>
      <c r="E8805" s="13" t="s">
        <v>127</v>
      </c>
      <c r="F8805" s="17">
        <v>-13500</v>
      </c>
      <c r="G8805" t="str">
        <f>_xlfn.XLOOKUP(tbl_GL[[#This Row],[Account_key]],tbl_COA[Account_key],tbl_COA[Class],"Not Found")</f>
        <v>Assets</v>
      </c>
      <c r="H8805" t="str">
        <f>_xlfn.XLOOKUP(tbl_GL[[#This Row],[Account_key]],tbl_COA[Account_key],tbl_COA[SubClass],"Not Found")</f>
        <v>Assets</v>
      </c>
      <c r="I8805" t="str">
        <f>_xlfn.XLOOKUP(tbl_GL[[#This Row],[Account_key]],tbl_COA[Account_key],tbl_COA[SubClass2],"Not Found")</f>
        <v>Current Assets</v>
      </c>
      <c r="J8805" t="str">
        <f>_xlfn.XLOOKUP(tbl_GL[[#This Row],[Account_key]],tbl_COA[Account_key],tbl_COA[SubAccount],,0)</f>
        <v>Cash at Bank</v>
      </c>
      <c r="K8805">
        <f>YEAR(tbl_GL[[#This Row],[Date]])</f>
        <v>2018</v>
      </c>
    </row>
    <row r="8806" spans="1:11" hidden="1" x14ac:dyDescent="0.35">
      <c r="A8806">
        <v>509.1</v>
      </c>
      <c r="B8806" s="24">
        <v>43388</v>
      </c>
      <c r="C8806">
        <v>4</v>
      </c>
      <c r="D8806" s="13">
        <v>10</v>
      </c>
      <c r="E8806" s="13" t="s">
        <v>84</v>
      </c>
      <c r="F8806" s="17">
        <v>-22167</v>
      </c>
      <c r="G8806" t="str">
        <f>_xlfn.XLOOKUP(tbl_GL[[#This Row],[Account_key]],tbl_COA[Account_key],tbl_COA[Class],"Not Found")</f>
        <v>Assets</v>
      </c>
      <c r="H8806" t="str">
        <f>_xlfn.XLOOKUP(tbl_GL[[#This Row],[Account_key]],tbl_COA[Account_key],tbl_COA[SubClass],"Not Found")</f>
        <v>Assets</v>
      </c>
      <c r="I8806" t="str">
        <f>_xlfn.XLOOKUP(tbl_GL[[#This Row],[Account_key]],tbl_COA[Account_key],tbl_COA[SubClass2],"Not Found")</f>
        <v>Current Assets</v>
      </c>
      <c r="J8806" t="str">
        <f>_xlfn.XLOOKUP(tbl_GL[[#This Row],[Account_key]],tbl_COA[Account_key],tbl_COA[SubAccount],,0)</f>
        <v>Cash at Bank</v>
      </c>
      <c r="K8806">
        <f>YEAR(tbl_GL[[#This Row],[Date]])</f>
        <v>2018</v>
      </c>
    </row>
    <row r="8807" spans="1:11" hidden="1" x14ac:dyDescent="0.35">
      <c r="A8807">
        <v>509.2</v>
      </c>
      <c r="B8807" s="24">
        <v>43388</v>
      </c>
      <c r="C8807">
        <v>4</v>
      </c>
      <c r="D8807" s="13">
        <v>110</v>
      </c>
      <c r="E8807" s="13" t="s">
        <v>84</v>
      </c>
      <c r="F8807" s="17">
        <v>-22167</v>
      </c>
      <c r="G8807" t="str">
        <f>_xlfn.XLOOKUP(tbl_GL[[#This Row],[Account_key]],tbl_COA[Account_key],tbl_COA[Class],"Not Found")</f>
        <v>Liabilities and Owners Equity</v>
      </c>
      <c r="H8807" t="str">
        <f>_xlfn.XLOOKUP(tbl_GL[[#This Row],[Account_key]],tbl_COA[Account_key],tbl_COA[SubClass],"Not Found")</f>
        <v>Liabilities</v>
      </c>
      <c r="I8807" t="str">
        <f>_xlfn.XLOOKUP(tbl_GL[[#This Row],[Account_key]],tbl_COA[Account_key],tbl_COA[SubClass2],"Not Found")</f>
        <v>Current Liabilities</v>
      </c>
      <c r="J8807" t="str">
        <f>_xlfn.XLOOKUP(tbl_GL[[#This Row],[Account_key]],tbl_COA[Account_key],tbl_COA[SubAccount],,0)</f>
        <v>Trade Payables</v>
      </c>
      <c r="K8807">
        <f>YEAR(tbl_GL[[#This Row],[Date]])</f>
        <v>2018</v>
      </c>
    </row>
    <row r="8808" spans="1:11" hidden="1" x14ac:dyDescent="0.35">
      <c r="A8808">
        <v>510.1</v>
      </c>
      <c r="B8808" s="24">
        <v>43390</v>
      </c>
      <c r="C8808">
        <v>4</v>
      </c>
      <c r="D8808" s="13">
        <v>260</v>
      </c>
      <c r="E8808" s="13" t="s">
        <v>97</v>
      </c>
      <c r="F8808" s="17">
        <v>-1286</v>
      </c>
      <c r="G8808" t="str">
        <f>_xlfn.XLOOKUP(tbl_GL[[#This Row],[Account_key]],tbl_COA[Account_key],tbl_COA[Class],"Not Found")</f>
        <v>Operating account</v>
      </c>
      <c r="H8808" t="str">
        <f>_xlfn.XLOOKUP(tbl_GL[[#This Row],[Account_key]],tbl_COA[Account_key],tbl_COA[SubClass],"Not Found")</f>
        <v>Operating Expenses</v>
      </c>
      <c r="I8808" t="str">
        <f>_xlfn.XLOOKUP(tbl_GL[[#This Row],[Account_key]],tbl_COA[Account_key],tbl_COA[SubClass2],"Not Found")</f>
        <v>Marketing</v>
      </c>
      <c r="J8808" t="str">
        <f>_xlfn.XLOOKUP(tbl_GL[[#This Row],[Account_key]],tbl_COA[Account_key],tbl_COA[SubAccount],,0)</f>
        <v>Commissions</v>
      </c>
      <c r="K8808">
        <f>YEAR(tbl_GL[[#This Row],[Date]])</f>
        <v>2018</v>
      </c>
    </row>
    <row r="8809" spans="1:11" hidden="1" x14ac:dyDescent="0.35">
      <c r="A8809">
        <v>510.2</v>
      </c>
      <c r="B8809" s="24">
        <v>43390</v>
      </c>
      <c r="C8809">
        <v>4</v>
      </c>
      <c r="D8809" s="13">
        <v>120</v>
      </c>
      <c r="E8809" s="13" t="s">
        <v>97</v>
      </c>
      <c r="F8809" s="17">
        <v>1286</v>
      </c>
      <c r="G8809" t="str">
        <f>_xlfn.XLOOKUP(tbl_GL[[#This Row],[Account_key]],tbl_COA[Account_key],tbl_COA[Class],"Not Found")</f>
        <v>Liabilities and Owners Equity</v>
      </c>
      <c r="H8809" t="str">
        <f>_xlfn.XLOOKUP(tbl_GL[[#This Row],[Account_key]],tbl_COA[Account_key],tbl_COA[SubClass],"Not Found")</f>
        <v>Liabilities</v>
      </c>
      <c r="I8809" t="str">
        <f>_xlfn.XLOOKUP(tbl_GL[[#This Row],[Account_key]],tbl_COA[Account_key],tbl_COA[SubClass2],"Not Found")</f>
        <v>Current Liabilities</v>
      </c>
      <c r="J8809" t="str">
        <f>_xlfn.XLOOKUP(tbl_GL[[#This Row],[Account_key]],tbl_COA[Account_key],tbl_COA[SubAccount],,0)</f>
        <v>Accrued Expenses</v>
      </c>
      <c r="K8809">
        <f>YEAR(tbl_GL[[#This Row],[Date]])</f>
        <v>2018</v>
      </c>
    </row>
    <row r="8810" spans="1:11" hidden="1" x14ac:dyDescent="0.35">
      <c r="A8810">
        <v>511.1</v>
      </c>
      <c r="B8810" s="24">
        <v>43390</v>
      </c>
      <c r="C8810">
        <v>4</v>
      </c>
      <c r="D8810" s="13">
        <v>10</v>
      </c>
      <c r="E8810" s="13" t="s">
        <v>98</v>
      </c>
      <c r="F8810" s="17">
        <v>-1369</v>
      </c>
      <c r="G8810" t="str">
        <f>_xlfn.XLOOKUP(tbl_GL[[#This Row],[Account_key]],tbl_COA[Account_key],tbl_COA[Class],"Not Found")</f>
        <v>Assets</v>
      </c>
      <c r="H8810" t="str">
        <f>_xlfn.XLOOKUP(tbl_GL[[#This Row],[Account_key]],tbl_COA[Account_key],tbl_COA[SubClass],"Not Found")</f>
        <v>Assets</v>
      </c>
      <c r="I8810" t="str">
        <f>_xlfn.XLOOKUP(tbl_GL[[#This Row],[Account_key]],tbl_COA[Account_key],tbl_COA[SubClass2],"Not Found")</f>
        <v>Current Assets</v>
      </c>
      <c r="J8810" t="str">
        <f>_xlfn.XLOOKUP(tbl_GL[[#This Row],[Account_key]],tbl_COA[Account_key],tbl_COA[SubAccount],,0)</f>
        <v>Cash at Bank</v>
      </c>
      <c r="K8810">
        <f>YEAR(tbl_GL[[#This Row],[Date]])</f>
        <v>2018</v>
      </c>
    </row>
    <row r="8811" spans="1:11" hidden="1" x14ac:dyDescent="0.35">
      <c r="A8811">
        <v>511.2</v>
      </c>
      <c r="B8811" s="24">
        <v>43390</v>
      </c>
      <c r="C8811">
        <v>4</v>
      </c>
      <c r="D8811" s="13">
        <v>120</v>
      </c>
      <c r="E8811" s="13" t="s">
        <v>98</v>
      </c>
      <c r="F8811" s="17">
        <v>-1369</v>
      </c>
      <c r="G8811" t="str">
        <f>_xlfn.XLOOKUP(tbl_GL[[#This Row],[Account_key]],tbl_COA[Account_key],tbl_COA[Class],"Not Found")</f>
        <v>Liabilities and Owners Equity</v>
      </c>
      <c r="H8811" t="str">
        <f>_xlfn.XLOOKUP(tbl_GL[[#This Row],[Account_key]],tbl_COA[Account_key],tbl_COA[SubClass],"Not Found")</f>
        <v>Liabilities</v>
      </c>
      <c r="I8811" t="str">
        <f>_xlfn.XLOOKUP(tbl_GL[[#This Row],[Account_key]],tbl_COA[Account_key],tbl_COA[SubClass2],"Not Found")</f>
        <v>Current Liabilities</v>
      </c>
      <c r="J8811" t="str">
        <f>_xlfn.XLOOKUP(tbl_GL[[#This Row],[Account_key]],tbl_COA[Account_key],tbl_COA[SubAccount],,0)</f>
        <v>Accrued Expenses</v>
      </c>
      <c r="K8811">
        <f>YEAR(tbl_GL[[#This Row],[Date]])</f>
        <v>2018</v>
      </c>
    </row>
    <row r="8812" spans="1:11" hidden="1" x14ac:dyDescent="0.35">
      <c r="A8812">
        <v>512.1</v>
      </c>
      <c r="B8812" s="24">
        <v>43392</v>
      </c>
      <c r="C8812">
        <v>4</v>
      </c>
      <c r="D8812" s="13">
        <v>230</v>
      </c>
      <c r="E8812" s="13" t="s">
        <v>4</v>
      </c>
      <c r="F8812" s="17">
        <v>-1068</v>
      </c>
      <c r="G8812" t="str">
        <f>_xlfn.XLOOKUP(tbl_GL[[#This Row],[Account_key]],tbl_COA[Account_key],tbl_COA[Class],"Not Found")</f>
        <v>Trading account</v>
      </c>
      <c r="H8812" t="str">
        <f>_xlfn.XLOOKUP(tbl_GL[[#This Row],[Account_key]],tbl_COA[Account_key],tbl_COA[SubClass],"Not Found")</f>
        <v>Cost of Sales</v>
      </c>
      <c r="I8812" t="str">
        <f>_xlfn.XLOOKUP(tbl_GL[[#This Row],[Account_key]],tbl_COA[Account_key],tbl_COA[SubClass2],"Not Found")</f>
        <v>Cost of Sales</v>
      </c>
      <c r="J8812" t="str">
        <f>_xlfn.XLOOKUP(tbl_GL[[#This Row],[Account_key]],tbl_COA[Account_key],tbl_COA[SubAccount],,0)</f>
        <v>Cost of Sales</v>
      </c>
      <c r="K8812">
        <f>YEAR(tbl_GL[[#This Row],[Date]])</f>
        <v>2018</v>
      </c>
    </row>
    <row r="8813" spans="1:11" hidden="1" x14ac:dyDescent="0.35">
      <c r="A8813">
        <v>512.20000000000005</v>
      </c>
      <c r="B8813" s="24">
        <v>43392</v>
      </c>
      <c r="C8813">
        <v>4</v>
      </c>
      <c r="D8813" s="13">
        <v>60</v>
      </c>
      <c r="E8813" s="13" t="s">
        <v>4</v>
      </c>
      <c r="F8813" s="17">
        <v>-1068</v>
      </c>
      <c r="G8813" t="str">
        <f>_xlfn.XLOOKUP(tbl_GL[[#This Row],[Account_key]],tbl_COA[Account_key],tbl_COA[Class],"Not Found")</f>
        <v>Assets</v>
      </c>
      <c r="H8813" t="str">
        <f>_xlfn.XLOOKUP(tbl_GL[[#This Row],[Account_key]],tbl_COA[Account_key],tbl_COA[SubClass],"Not Found")</f>
        <v>Assets</v>
      </c>
      <c r="I8813" t="str">
        <f>_xlfn.XLOOKUP(tbl_GL[[#This Row],[Account_key]],tbl_COA[Account_key],tbl_COA[SubClass2],"Not Found")</f>
        <v>Current Assets</v>
      </c>
      <c r="J8813" t="str">
        <f>_xlfn.XLOOKUP(tbl_GL[[#This Row],[Account_key]],tbl_COA[Account_key],tbl_COA[SubAccount],,0)</f>
        <v>Inventory</v>
      </c>
      <c r="K8813">
        <f>YEAR(tbl_GL[[#This Row],[Date]])</f>
        <v>2018</v>
      </c>
    </row>
    <row r="8814" spans="1:11" hidden="1" x14ac:dyDescent="0.35">
      <c r="A8814">
        <v>513.1</v>
      </c>
      <c r="B8814" s="24">
        <v>43392</v>
      </c>
      <c r="C8814">
        <v>4</v>
      </c>
      <c r="D8814" s="13">
        <v>210</v>
      </c>
      <c r="E8814" s="13" t="s">
        <v>7</v>
      </c>
      <c r="F8814" s="17">
        <v>2624</v>
      </c>
      <c r="G8814" t="str">
        <f>_xlfn.XLOOKUP(tbl_GL[[#This Row],[Account_key]],tbl_COA[Account_key],tbl_COA[Class],"Not Found")</f>
        <v>Trading account</v>
      </c>
      <c r="H8814" t="str">
        <f>_xlfn.XLOOKUP(tbl_GL[[#This Row],[Account_key]],tbl_COA[Account_key],tbl_COA[SubClass],"Not Found")</f>
        <v>Sales</v>
      </c>
      <c r="I8814" t="str">
        <f>_xlfn.XLOOKUP(tbl_GL[[#This Row],[Account_key]],tbl_COA[Account_key],tbl_COA[SubClass2],"Not Found")</f>
        <v>Sales</v>
      </c>
      <c r="J8814" t="str">
        <f>_xlfn.XLOOKUP(tbl_GL[[#This Row],[Account_key]],tbl_COA[Account_key],tbl_COA[SubAccount],,0)</f>
        <v>Sales</v>
      </c>
      <c r="K8814">
        <f>YEAR(tbl_GL[[#This Row],[Date]])</f>
        <v>2018</v>
      </c>
    </row>
    <row r="8815" spans="1:11" hidden="1" x14ac:dyDescent="0.35">
      <c r="A8815">
        <v>513.20000000000005</v>
      </c>
      <c r="B8815" s="24">
        <v>43392</v>
      </c>
      <c r="C8815">
        <v>4</v>
      </c>
      <c r="D8815" s="13">
        <v>10</v>
      </c>
      <c r="E8815" s="13" t="s">
        <v>7</v>
      </c>
      <c r="F8815" s="17">
        <v>2624</v>
      </c>
      <c r="G8815" t="str">
        <f>_xlfn.XLOOKUP(tbl_GL[[#This Row],[Account_key]],tbl_COA[Account_key],tbl_COA[Class],"Not Found")</f>
        <v>Assets</v>
      </c>
      <c r="H8815" t="str">
        <f>_xlfn.XLOOKUP(tbl_GL[[#This Row],[Account_key]],tbl_COA[Account_key],tbl_COA[SubClass],"Not Found")</f>
        <v>Assets</v>
      </c>
      <c r="I8815" t="str">
        <f>_xlfn.XLOOKUP(tbl_GL[[#This Row],[Account_key]],tbl_COA[Account_key],tbl_COA[SubClass2],"Not Found")</f>
        <v>Current Assets</v>
      </c>
      <c r="J8815" t="str">
        <f>_xlfn.XLOOKUP(tbl_GL[[#This Row],[Account_key]],tbl_COA[Account_key],tbl_COA[SubAccount],,0)</f>
        <v>Cash at Bank</v>
      </c>
      <c r="K8815">
        <f>YEAR(tbl_GL[[#This Row],[Date]])</f>
        <v>2018</v>
      </c>
    </row>
    <row r="8816" spans="1:11" hidden="1" x14ac:dyDescent="0.35">
      <c r="A8816">
        <v>514.1</v>
      </c>
      <c r="B8816" s="24">
        <v>43392</v>
      </c>
      <c r="C8816">
        <v>4</v>
      </c>
      <c r="D8816" s="13">
        <v>230</v>
      </c>
      <c r="E8816" s="13" t="s">
        <v>4</v>
      </c>
      <c r="F8816" s="17">
        <v>-4096</v>
      </c>
      <c r="G8816" t="str">
        <f>_xlfn.XLOOKUP(tbl_GL[[#This Row],[Account_key]],tbl_COA[Account_key],tbl_COA[Class],"Not Found")</f>
        <v>Trading account</v>
      </c>
      <c r="H8816" t="str">
        <f>_xlfn.XLOOKUP(tbl_GL[[#This Row],[Account_key]],tbl_COA[Account_key],tbl_COA[SubClass],"Not Found")</f>
        <v>Cost of Sales</v>
      </c>
      <c r="I8816" t="str">
        <f>_xlfn.XLOOKUP(tbl_GL[[#This Row],[Account_key]],tbl_COA[Account_key],tbl_COA[SubClass2],"Not Found")</f>
        <v>Cost of Sales</v>
      </c>
      <c r="J8816" t="str">
        <f>_xlfn.XLOOKUP(tbl_GL[[#This Row],[Account_key]],tbl_COA[Account_key],tbl_COA[SubAccount],,0)</f>
        <v>Cost of Sales</v>
      </c>
      <c r="K8816">
        <f>YEAR(tbl_GL[[#This Row],[Date]])</f>
        <v>2018</v>
      </c>
    </row>
    <row r="8817" spans="1:11" hidden="1" x14ac:dyDescent="0.35">
      <c r="A8817">
        <v>514.20000000000005</v>
      </c>
      <c r="B8817" s="24">
        <v>43392</v>
      </c>
      <c r="C8817">
        <v>4</v>
      </c>
      <c r="D8817" s="13">
        <v>60</v>
      </c>
      <c r="E8817" s="13" t="s">
        <v>4</v>
      </c>
      <c r="F8817" s="17">
        <v>-4096</v>
      </c>
      <c r="G8817" t="str">
        <f>_xlfn.XLOOKUP(tbl_GL[[#This Row],[Account_key]],tbl_COA[Account_key],tbl_COA[Class],"Not Found")</f>
        <v>Assets</v>
      </c>
      <c r="H8817" t="str">
        <f>_xlfn.XLOOKUP(tbl_GL[[#This Row],[Account_key]],tbl_COA[Account_key],tbl_COA[SubClass],"Not Found")</f>
        <v>Assets</v>
      </c>
      <c r="I8817" t="str">
        <f>_xlfn.XLOOKUP(tbl_GL[[#This Row],[Account_key]],tbl_COA[Account_key],tbl_COA[SubClass2],"Not Found")</f>
        <v>Current Assets</v>
      </c>
      <c r="J8817" t="str">
        <f>_xlfn.XLOOKUP(tbl_GL[[#This Row],[Account_key]],tbl_COA[Account_key],tbl_COA[SubAccount],,0)</f>
        <v>Inventory</v>
      </c>
      <c r="K8817">
        <f>YEAR(tbl_GL[[#This Row],[Date]])</f>
        <v>2018</v>
      </c>
    </row>
    <row r="8818" spans="1:11" hidden="1" x14ac:dyDescent="0.35">
      <c r="A8818">
        <v>515.1</v>
      </c>
      <c r="B8818" s="24">
        <v>43392</v>
      </c>
      <c r="C8818">
        <v>4</v>
      </c>
      <c r="D8818" s="13">
        <v>210</v>
      </c>
      <c r="E8818" s="13" t="s">
        <v>8</v>
      </c>
      <c r="F8818" s="17">
        <v>10779</v>
      </c>
      <c r="G8818" t="str">
        <f>_xlfn.XLOOKUP(tbl_GL[[#This Row],[Account_key]],tbl_COA[Account_key],tbl_COA[Class],"Not Found")</f>
        <v>Trading account</v>
      </c>
      <c r="H8818" t="str">
        <f>_xlfn.XLOOKUP(tbl_GL[[#This Row],[Account_key]],tbl_COA[Account_key],tbl_COA[SubClass],"Not Found")</f>
        <v>Sales</v>
      </c>
      <c r="I8818" t="str">
        <f>_xlfn.XLOOKUP(tbl_GL[[#This Row],[Account_key]],tbl_COA[Account_key],tbl_COA[SubClass2],"Not Found")</f>
        <v>Sales</v>
      </c>
      <c r="J8818" t="str">
        <f>_xlfn.XLOOKUP(tbl_GL[[#This Row],[Account_key]],tbl_COA[Account_key],tbl_COA[SubAccount],,0)</f>
        <v>Sales</v>
      </c>
      <c r="K8818">
        <f>YEAR(tbl_GL[[#This Row],[Date]])</f>
        <v>2018</v>
      </c>
    </row>
    <row r="8819" spans="1:11" hidden="1" x14ac:dyDescent="0.35">
      <c r="A8819">
        <v>515.20000000000005</v>
      </c>
      <c r="B8819" s="24">
        <v>43392</v>
      </c>
      <c r="C8819">
        <v>4</v>
      </c>
      <c r="D8819" s="13">
        <v>30</v>
      </c>
      <c r="E8819" s="13" t="s">
        <v>8</v>
      </c>
      <c r="F8819" s="17">
        <v>10779</v>
      </c>
      <c r="G8819" t="str">
        <f>_xlfn.XLOOKUP(tbl_GL[[#This Row],[Account_key]],tbl_COA[Account_key],tbl_COA[Class],"Not Found")</f>
        <v>Assets</v>
      </c>
      <c r="H8819" t="str">
        <f>_xlfn.XLOOKUP(tbl_GL[[#This Row],[Account_key]],tbl_COA[Account_key],tbl_COA[SubClass],"Not Found")</f>
        <v>Assets</v>
      </c>
      <c r="I8819" t="str">
        <f>_xlfn.XLOOKUP(tbl_GL[[#This Row],[Account_key]],tbl_COA[Account_key],tbl_COA[SubClass2],"Not Found")</f>
        <v>Current Assets</v>
      </c>
      <c r="J8819" t="str">
        <f>_xlfn.XLOOKUP(tbl_GL[[#This Row],[Account_key]],tbl_COA[Account_key],tbl_COA[SubAccount],,0)</f>
        <v>Trade Receivables</v>
      </c>
      <c r="K8819">
        <f>YEAR(tbl_GL[[#This Row],[Date]])</f>
        <v>2018</v>
      </c>
    </row>
    <row r="8820" spans="1:11" hidden="1" x14ac:dyDescent="0.35">
      <c r="A8820">
        <v>516.1</v>
      </c>
      <c r="B8820" s="24">
        <v>43395</v>
      </c>
      <c r="C8820">
        <v>4</v>
      </c>
      <c r="D8820" s="13">
        <v>320</v>
      </c>
      <c r="E8820" s="13" t="s">
        <v>99</v>
      </c>
      <c r="F8820" s="17">
        <v>-36</v>
      </c>
      <c r="G8820" t="str">
        <f>_xlfn.XLOOKUP(tbl_GL[[#This Row],[Account_key]],tbl_COA[Account_key],tbl_COA[Class],"Not Found")</f>
        <v>Operating account</v>
      </c>
      <c r="H8820" t="str">
        <f>_xlfn.XLOOKUP(tbl_GL[[#This Row],[Account_key]],tbl_COA[Account_key],tbl_COA[SubClass],"Not Found")</f>
        <v>Operating Expenses</v>
      </c>
      <c r="I8820" t="str">
        <f>_xlfn.XLOOKUP(tbl_GL[[#This Row],[Account_key]],tbl_COA[Account_key],tbl_COA[SubClass2],"Not Found")</f>
        <v>Administration</v>
      </c>
      <c r="J8820" t="str">
        <f>_xlfn.XLOOKUP(tbl_GL[[#This Row],[Account_key]],tbl_COA[Account_key],tbl_COA[SubAccount],,0)</f>
        <v>Professional Services</v>
      </c>
      <c r="K8820">
        <f>YEAR(tbl_GL[[#This Row],[Date]])</f>
        <v>2018</v>
      </c>
    </row>
    <row r="8821" spans="1:11" hidden="1" x14ac:dyDescent="0.35">
      <c r="A8821">
        <v>516.20000000000005</v>
      </c>
      <c r="B8821" s="24">
        <v>43395</v>
      </c>
      <c r="C8821">
        <v>4</v>
      </c>
      <c r="D8821" s="13">
        <v>20</v>
      </c>
      <c r="E8821" s="13" t="s">
        <v>99</v>
      </c>
      <c r="F8821" s="17">
        <v>-36</v>
      </c>
      <c r="G8821" t="str">
        <f>_xlfn.XLOOKUP(tbl_GL[[#This Row],[Account_key]],tbl_COA[Account_key],tbl_COA[Class],"Not Found")</f>
        <v>Assets</v>
      </c>
      <c r="H8821" t="str">
        <f>_xlfn.XLOOKUP(tbl_GL[[#This Row],[Account_key]],tbl_COA[Account_key],tbl_COA[SubClass],"Not Found")</f>
        <v>Assets</v>
      </c>
      <c r="I8821" t="str">
        <f>_xlfn.XLOOKUP(tbl_GL[[#This Row],[Account_key]],tbl_COA[Account_key],tbl_COA[SubClass2],"Not Found")</f>
        <v>Current Assets</v>
      </c>
      <c r="J8821" t="str">
        <f>_xlfn.XLOOKUP(tbl_GL[[#This Row],[Account_key]],tbl_COA[Account_key],tbl_COA[SubAccount],,0)</f>
        <v>Cash in hand</v>
      </c>
      <c r="K8821">
        <f>YEAR(tbl_GL[[#This Row],[Date]])</f>
        <v>2018</v>
      </c>
    </row>
    <row r="8822" spans="1:11" hidden="1" x14ac:dyDescent="0.35">
      <c r="A8822">
        <v>517.1</v>
      </c>
      <c r="B8822" s="24">
        <v>43395</v>
      </c>
      <c r="C8822">
        <v>4</v>
      </c>
      <c r="D8822" s="13">
        <v>260</v>
      </c>
      <c r="E8822" s="13" t="s">
        <v>97</v>
      </c>
      <c r="F8822" s="17">
        <v>-1405</v>
      </c>
      <c r="G8822" t="str">
        <f>_xlfn.XLOOKUP(tbl_GL[[#This Row],[Account_key]],tbl_COA[Account_key],tbl_COA[Class],"Not Found")</f>
        <v>Operating account</v>
      </c>
      <c r="H8822" t="str">
        <f>_xlfn.XLOOKUP(tbl_GL[[#This Row],[Account_key]],tbl_COA[Account_key],tbl_COA[SubClass],"Not Found")</f>
        <v>Operating Expenses</v>
      </c>
      <c r="I8822" t="str">
        <f>_xlfn.XLOOKUP(tbl_GL[[#This Row],[Account_key]],tbl_COA[Account_key],tbl_COA[SubClass2],"Not Found")</f>
        <v>Marketing</v>
      </c>
      <c r="J8822" t="str">
        <f>_xlfn.XLOOKUP(tbl_GL[[#This Row],[Account_key]],tbl_COA[Account_key],tbl_COA[SubAccount],,0)</f>
        <v>Commissions</v>
      </c>
      <c r="K8822">
        <f>YEAR(tbl_GL[[#This Row],[Date]])</f>
        <v>2018</v>
      </c>
    </row>
    <row r="8823" spans="1:11" hidden="1" x14ac:dyDescent="0.35">
      <c r="A8823">
        <v>517.20000000000005</v>
      </c>
      <c r="B8823" s="24">
        <v>43395</v>
      </c>
      <c r="C8823">
        <v>4</v>
      </c>
      <c r="D8823" s="13">
        <v>120</v>
      </c>
      <c r="E8823" s="13" t="s">
        <v>97</v>
      </c>
      <c r="F8823" s="17">
        <v>1405</v>
      </c>
      <c r="G8823" t="str">
        <f>_xlfn.XLOOKUP(tbl_GL[[#This Row],[Account_key]],tbl_COA[Account_key],tbl_COA[Class],"Not Found")</f>
        <v>Liabilities and Owners Equity</v>
      </c>
      <c r="H8823" t="str">
        <f>_xlfn.XLOOKUP(tbl_GL[[#This Row],[Account_key]],tbl_COA[Account_key],tbl_COA[SubClass],"Not Found")</f>
        <v>Liabilities</v>
      </c>
      <c r="I8823" t="str">
        <f>_xlfn.XLOOKUP(tbl_GL[[#This Row],[Account_key]],tbl_COA[Account_key],tbl_COA[SubClass2],"Not Found")</f>
        <v>Current Liabilities</v>
      </c>
      <c r="J8823" t="str">
        <f>_xlfn.XLOOKUP(tbl_GL[[#This Row],[Account_key]],tbl_COA[Account_key],tbl_COA[SubAccount],,0)</f>
        <v>Accrued Expenses</v>
      </c>
      <c r="K8823">
        <f>YEAR(tbl_GL[[#This Row],[Date]])</f>
        <v>2018</v>
      </c>
    </row>
    <row r="8824" spans="1:11" hidden="1" x14ac:dyDescent="0.35">
      <c r="A8824">
        <v>518.1</v>
      </c>
      <c r="B8824" s="24">
        <v>43395</v>
      </c>
      <c r="C8824">
        <v>4</v>
      </c>
      <c r="D8824" s="13">
        <v>30</v>
      </c>
      <c r="E8824" s="13" t="s">
        <v>80</v>
      </c>
      <c r="F8824" s="17">
        <v>-10395</v>
      </c>
      <c r="G8824" t="str">
        <f>_xlfn.XLOOKUP(tbl_GL[[#This Row],[Account_key]],tbl_COA[Account_key],tbl_COA[Class],"Not Found")</f>
        <v>Assets</v>
      </c>
      <c r="H8824" t="str">
        <f>_xlfn.XLOOKUP(tbl_GL[[#This Row],[Account_key]],tbl_COA[Account_key],tbl_COA[SubClass],"Not Found")</f>
        <v>Assets</v>
      </c>
      <c r="I8824" t="str">
        <f>_xlfn.XLOOKUP(tbl_GL[[#This Row],[Account_key]],tbl_COA[Account_key],tbl_COA[SubClass2],"Not Found")</f>
        <v>Current Assets</v>
      </c>
      <c r="J8824" t="str">
        <f>_xlfn.XLOOKUP(tbl_GL[[#This Row],[Account_key]],tbl_COA[Account_key],tbl_COA[SubAccount],,0)</f>
        <v>Trade Receivables</v>
      </c>
      <c r="K8824">
        <f>YEAR(tbl_GL[[#This Row],[Date]])</f>
        <v>2018</v>
      </c>
    </row>
    <row r="8825" spans="1:11" hidden="1" x14ac:dyDescent="0.35">
      <c r="A8825">
        <v>518.20000000000005</v>
      </c>
      <c r="B8825" s="24">
        <v>43395</v>
      </c>
      <c r="C8825">
        <v>4</v>
      </c>
      <c r="D8825" s="13">
        <v>10</v>
      </c>
      <c r="E8825" s="13" t="s">
        <v>80</v>
      </c>
      <c r="F8825" s="17">
        <v>10395</v>
      </c>
      <c r="G8825" t="str">
        <f>_xlfn.XLOOKUP(tbl_GL[[#This Row],[Account_key]],tbl_COA[Account_key],tbl_COA[Class],"Not Found")</f>
        <v>Assets</v>
      </c>
      <c r="H8825" t="str">
        <f>_xlfn.XLOOKUP(tbl_GL[[#This Row],[Account_key]],tbl_COA[Account_key],tbl_COA[SubClass],"Not Found")</f>
        <v>Assets</v>
      </c>
      <c r="I8825" t="str">
        <f>_xlfn.XLOOKUP(tbl_GL[[#This Row],[Account_key]],tbl_COA[Account_key],tbl_COA[SubClass2],"Not Found")</f>
        <v>Current Assets</v>
      </c>
      <c r="J8825" t="str">
        <f>_xlfn.XLOOKUP(tbl_GL[[#This Row],[Account_key]],tbl_COA[Account_key],tbl_COA[SubAccount],,0)</f>
        <v>Cash at Bank</v>
      </c>
      <c r="K8825">
        <f>YEAR(tbl_GL[[#This Row],[Date]])</f>
        <v>2018</v>
      </c>
    </row>
    <row r="8826" spans="1:11" hidden="1" x14ac:dyDescent="0.35">
      <c r="A8826">
        <v>519.1</v>
      </c>
      <c r="B8826" s="24">
        <v>43397</v>
      </c>
      <c r="C8826">
        <v>4</v>
      </c>
      <c r="D8826" s="13">
        <v>310</v>
      </c>
      <c r="E8826" s="13" t="s">
        <v>97</v>
      </c>
      <c r="F8826" s="17">
        <v>-1459</v>
      </c>
      <c r="G8826" t="str">
        <f>_xlfn.XLOOKUP(tbl_GL[[#This Row],[Account_key]],tbl_COA[Account_key],tbl_COA[Class],"Not Found")</f>
        <v>Operating account</v>
      </c>
      <c r="H8826" t="str">
        <f>_xlfn.XLOOKUP(tbl_GL[[#This Row],[Account_key]],tbl_COA[Account_key],tbl_COA[SubClass],"Not Found")</f>
        <v>Operating Expenses</v>
      </c>
      <c r="I8826" t="str">
        <f>_xlfn.XLOOKUP(tbl_GL[[#This Row],[Account_key]],tbl_COA[Account_key],tbl_COA[SubClass2],"Not Found")</f>
        <v>Administration</v>
      </c>
      <c r="J8826" t="str">
        <f>_xlfn.XLOOKUP(tbl_GL[[#This Row],[Account_key]],tbl_COA[Account_key],tbl_COA[SubAccount],,0)</f>
        <v>Office Supplies</v>
      </c>
      <c r="K8826">
        <f>YEAR(tbl_GL[[#This Row],[Date]])</f>
        <v>2018</v>
      </c>
    </row>
    <row r="8827" spans="1:11" hidden="1" x14ac:dyDescent="0.35">
      <c r="A8827">
        <v>519.20000000000005</v>
      </c>
      <c r="B8827" s="24">
        <v>43397</v>
      </c>
      <c r="C8827">
        <v>4</v>
      </c>
      <c r="D8827" s="13">
        <v>120</v>
      </c>
      <c r="E8827" s="13" t="s">
        <v>97</v>
      </c>
      <c r="F8827" s="17">
        <v>1459</v>
      </c>
      <c r="G8827" t="str">
        <f>_xlfn.XLOOKUP(tbl_GL[[#This Row],[Account_key]],tbl_COA[Account_key],tbl_COA[Class],"Not Found")</f>
        <v>Liabilities and Owners Equity</v>
      </c>
      <c r="H8827" t="str">
        <f>_xlfn.XLOOKUP(tbl_GL[[#This Row],[Account_key]],tbl_COA[Account_key],tbl_COA[SubClass],"Not Found")</f>
        <v>Liabilities</v>
      </c>
      <c r="I8827" t="str">
        <f>_xlfn.XLOOKUP(tbl_GL[[#This Row],[Account_key]],tbl_COA[Account_key],tbl_COA[SubClass2],"Not Found")</f>
        <v>Current Liabilities</v>
      </c>
      <c r="J8827" t="str">
        <f>_xlfn.XLOOKUP(tbl_GL[[#This Row],[Account_key]],tbl_COA[Account_key],tbl_COA[SubAccount],,0)</f>
        <v>Accrued Expenses</v>
      </c>
      <c r="K8827">
        <f>YEAR(tbl_GL[[#This Row],[Date]])</f>
        <v>2018</v>
      </c>
    </row>
    <row r="8828" spans="1:11" hidden="1" x14ac:dyDescent="0.35">
      <c r="A8828">
        <v>520.1</v>
      </c>
      <c r="B8828" s="24">
        <v>43397</v>
      </c>
      <c r="C8828">
        <v>4</v>
      </c>
      <c r="D8828" s="13">
        <v>10</v>
      </c>
      <c r="E8828" s="13" t="s">
        <v>98</v>
      </c>
      <c r="F8828" s="17">
        <v>-1168</v>
      </c>
      <c r="G8828" t="str">
        <f>_xlfn.XLOOKUP(tbl_GL[[#This Row],[Account_key]],tbl_COA[Account_key],tbl_COA[Class],"Not Found")</f>
        <v>Assets</v>
      </c>
      <c r="H8828" t="str">
        <f>_xlfn.XLOOKUP(tbl_GL[[#This Row],[Account_key]],tbl_COA[Account_key],tbl_COA[SubClass],"Not Found")</f>
        <v>Assets</v>
      </c>
      <c r="I8828" t="str">
        <f>_xlfn.XLOOKUP(tbl_GL[[#This Row],[Account_key]],tbl_COA[Account_key],tbl_COA[SubClass2],"Not Found")</f>
        <v>Current Assets</v>
      </c>
      <c r="J8828" t="str">
        <f>_xlfn.XLOOKUP(tbl_GL[[#This Row],[Account_key]],tbl_COA[Account_key],tbl_COA[SubAccount],,0)</f>
        <v>Cash at Bank</v>
      </c>
      <c r="K8828">
        <f>YEAR(tbl_GL[[#This Row],[Date]])</f>
        <v>2018</v>
      </c>
    </row>
    <row r="8829" spans="1:11" hidden="1" x14ac:dyDescent="0.35">
      <c r="A8829">
        <v>520.20000000000005</v>
      </c>
      <c r="B8829" s="24">
        <v>43397</v>
      </c>
      <c r="C8829">
        <v>4</v>
      </c>
      <c r="D8829" s="13">
        <v>120</v>
      </c>
      <c r="E8829" s="13" t="s">
        <v>98</v>
      </c>
      <c r="F8829" s="17">
        <v>-1168</v>
      </c>
      <c r="G8829" t="str">
        <f>_xlfn.XLOOKUP(tbl_GL[[#This Row],[Account_key]],tbl_COA[Account_key],tbl_COA[Class],"Not Found")</f>
        <v>Liabilities and Owners Equity</v>
      </c>
      <c r="H8829" t="str">
        <f>_xlfn.XLOOKUP(tbl_GL[[#This Row],[Account_key]],tbl_COA[Account_key],tbl_COA[SubClass],"Not Found")</f>
        <v>Liabilities</v>
      </c>
      <c r="I8829" t="str">
        <f>_xlfn.XLOOKUP(tbl_GL[[#This Row],[Account_key]],tbl_COA[Account_key],tbl_COA[SubClass2],"Not Found")</f>
        <v>Current Liabilities</v>
      </c>
      <c r="J8829" t="str">
        <f>_xlfn.XLOOKUP(tbl_GL[[#This Row],[Account_key]],tbl_COA[Account_key],tbl_COA[SubAccount],,0)</f>
        <v>Accrued Expenses</v>
      </c>
      <c r="K8829">
        <f>YEAR(tbl_GL[[#This Row],[Date]])</f>
        <v>2018</v>
      </c>
    </row>
    <row r="8830" spans="1:11" hidden="1" x14ac:dyDescent="0.35">
      <c r="A8830">
        <v>521.1</v>
      </c>
      <c r="B8830" s="24">
        <v>43399</v>
      </c>
      <c r="C8830">
        <v>4</v>
      </c>
      <c r="D8830" s="13">
        <v>230</v>
      </c>
      <c r="E8830" s="13" t="s">
        <v>4</v>
      </c>
      <c r="F8830" s="17">
        <v>-1105</v>
      </c>
      <c r="G8830" t="str">
        <f>_xlfn.XLOOKUP(tbl_GL[[#This Row],[Account_key]],tbl_COA[Account_key],tbl_COA[Class],"Not Found")</f>
        <v>Trading account</v>
      </c>
      <c r="H8830" t="str">
        <f>_xlfn.XLOOKUP(tbl_GL[[#This Row],[Account_key]],tbl_COA[Account_key],tbl_COA[SubClass],"Not Found")</f>
        <v>Cost of Sales</v>
      </c>
      <c r="I8830" t="str">
        <f>_xlfn.XLOOKUP(tbl_GL[[#This Row],[Account_key]],tbl_COA[Account_key],tbl_COA[SubClass2],"Not Found")</f>
        <v>Cost of Sales</v>
      </c>
      <c r="J8830" t="str">
        <f>_xlfn.XLOOKUP(tbl_GL[[#This Row],[Account_key]],tbl_COA[Account_key],tbl_COA[SubAccount],,0)</f>
        <v>Cost of Sales</v>
      </c>
      <c r="K8830">
        <f>YEAR(tbl_GL[[#This Row],[Date]])</f>
        <v>2018</v>
      </c>
    </row>
    <row r="8831" spans="1:11" hidden="1" x14ac:dyDescent="0.35">
      <c r="A8831">
        <v>521.20000000000005</v>
      </c>
      <c r="B8831" s="24">
        <v>43399</v>
      </c>
      <c r="C8831">
        <v>4</v>
      </c>
      <c r="D8831" s="13">
        <v>60</v>
      </c>
      <c r="E8831" s="13" t="s">
        <v>4</v>
      </c>
      <c r="F8831" s="17">
        <v>-1105</v>
      </c>
      <c r="G8831" t="str">
        <f>_xlfn.XLOOKUP(tbl_GL[[#This Row],[Account_key]],tbl_COA[Account_key],tbl_COA[Class],"Not Found")</f>
        <v>Assets</v>
      </c>
      <c r="H8831" t="str">
        <f>_xlfn.XLOOKUP(tbl_GL[[#This Row],[Account_key]],tbl_COA[Account_key],tbl_COA[SubClass],"Not Found")</f>
        <v>Assets</v>
      </c>
      <c r="I8831" t="str">
        <f>_xlfn.XLOOKUP(tbl_GL[[#This Row],[Account_key]],tbl_COA[Account_key],tbl_COA[SubClass2],"Not Found")</f>
        <v>Current Assets</v>
      </c>
      <c r="J8831" t="str">
        <f>_xlfn.XLOOKUP(tbl_GL[[#This Row],[Account_key]],tbl_COA[Account_key],tbl_COA[SubAccount],,0)</f>
        <v>Inventory</v>
      </c>
      <c r="K8831">
        <f>YEAR(tbl_GL[[#This Row],[Date]])</f>
        <v>2018</v>
      </c>
    </row>
    <row r="8832" spans="1:11" hidden="1" x14ac:dyDescent="0.35">
      <c r="A8832">
        <v>522.1</v>
      </c>
      <c r="B8832" s="24">
        <v>43399</v>
      </c>
      <c r="C8832">
        <v>4</v>
      </c>
      <c r="D8832" s="13">
        <v>280</v>
      </c>
      <c r="E8832" s="13" t="s">
        <v>97</v>
      </c>
      <c r="F8832" s="17">
        <v>-1520</v>
      </c>
      <c r="G8832" t="str">
        <f>_xlfn.XLOOKUP(tbl_GL[[#This Row],[Account_key]],tbl_COA[Account_key],tbl_COA[Class],"Not Found")</f>
        <v>Operating account</v>
      </c>
      <c r="H8832" t="str">
        <f>_xlfn.XLOOKUP(tbl_GL[[#This Row],[Account_key]],tbl_COA[Account_key],tbl_COA[SubClass],"Not Found")</f>
        <v>Operating Expenses</v>
      </c>
      <c r="I8832" t="str">
        <f>_xlfn.XLOOKUP(tbl_GL[[#This Row],[Account_key]],tbl_COA[Account_key],tbl_COA[SubClass2],"Not Found")</f>
        <v>Marketing</v>
      </c>
      <c r="J8832" t="str">
        <f>_xlfn.XLOOKUP(tbl_GL[[#This Row],[Account_key]],tbl_COA[Account_key],tbl_COA[SubAccount],,0)</f>
        <v>Advertisements</v>
      </c>
      <c r="K8832">
        <f>YEAR(tbl_GL[[#This Row],[Date]])</f>
        <v>2018</v>
      </c>
    </row>
    <row r="8833" spans="1:11" hidden="1" x14ac:dyDescent="0.35">
      <c r="A8833">
        <v>522.20000000000005</v>
      </c>
      <c r="B8833" s="24">
        <v>43399</v>
      </c>
      <c r="C8833">
        <v>4</v>
      </c>
      <c r="D8833" s="13">
        <v>120</v>
      </c>
      <c r="E8833" s="13" t="s">
        <v>97</v>
      </c>
      <c r="F8833" s="17">
        <v>1520</v>
      </c>
      <c r="G8833" t="str">
        <f>_xlfn.XLOOKUP(tbl_GL[[#This Row],[Account_key]],tbl_COA[Account_key],tbl_COA[Class],"Not Found")</f>
        <v>Liabilities and Owners Equity</v>
      </c>
      <c r="H8833" t="str">
        <f>_xlfn.XLOOKUP(tbl_GL[[#This Row],[Account_key]],tbl_COA[Account_key],tbl_COA[SubClass],"Not Found")</f>
        <v>Liabilities</v>
      </c>
      <c r="I8833" t="str">
        <f>_xlfn.XLOOKUP(tbl_GL[[#This Row],[Account_key]],tbl_COA[Account_key],tbl_COA[SubClass2],"Not Found")</f>
        <v>Current Liabilities</v>
      </c>
      <c r="J8833" t="str">
        <f>_xlfn.XLOOKUP(tbl_GL[[#This Row],[Account_key]],tbl_COA[Account_key],tbl_COA[SubAccount],,0)</f>
        <v>Accrued Expenses</v>
      </c>
      <c r="K8833">
        <f>YEAR(tbl_GL[[#This Row],[Date]])</f>
        <v>2018</v>
      </c>
    </row>
    <row r="8834" spans="1:11" hidden="1" x14ac:dyDescent="0.35">
      <c r="A8834">
        <v>523.1</v>
      </c>
      <c r="B8834" s="24">
        <v>43399</v>
      </c>
      <c r="C8834">
        <v>4</v>
      </c>
      <c r="D8834" s="13">
        <v>210</v>
      </c>
      <c r="E8834" s="13" t="s">
        <v>7</v>
      </c>
      <c r="F8834" s="17">
        <v>2714</v>
      </c>
      <c r="G8834" t="str">
        <f>_xlfn.XLOOKUP(tbl_GL[[#This Row],[Account_key]],tbl_COA[Account_key],tbl_COA[Class],"Not Found")</f>
        <v>Trading account</v>
      </c>
      <c r="H8834" t="str">
        <f>_xlfn.XLOOKUP(tbl_GL[[#This Row],[Account_key]],tbl_COA[Account_key],tbl_COA[SubClass],"Not Found")</f>
        <v>Sales</v>
      </c>
      <c r="I8834" t="str">
        <f>_xlfn.XLOOKUP(tbl_GL[[#This Row],[Account_key]],tbl_COA[Account_key],tbl_COA[SubClass2],"Not Found")</f>
        <v>Sales</v>
      </c>
      <c r="J8834" t="str">
        <f>_xlfn.XLOOKUP(tbl_GL[[#This Row],[Account_key]],tbl_COA[Account_key],tbl_COA[SubAccount],,0)</f>
        <v>Sales</v>
      </c>
      <c r="K8834">
        <f>YEAR(tbl_GL[[#This Row],[Date]])</f>
        <v>2018</v>
      </c>
    </row>
    <row r="8835" spans="1:11" hidden="1" x14ac:dyDescent="0.35">
      <c r="A8835">
        <v>523.20000000000005</v>
      </c>
      <c r="B8835" s="24">
        <v>43399</v>
      </c>
      <c r="C8835">
        <v>4</v>
      </c>
      <c r="D8835" s="13">
        <v>10</v>
      </c>
      <c r="E8835" s="13" t="s">
        <v>7</v>
      </c>
      <c r="F8835" s="17">
        <v>2714</v>
      </c>
      <c r="G8835" t="str">
        <f>_xlfn.XLOOKUP(tbl_GL[[#This Row],[Account_key]],tbl_COA[Account_key],tbl_COA[Class],"Not Found")</f>
        <v>Assets</v>
      </c>
      <c r="H8835" t="str">
        <f>_xlfn.XLOOKUP(tbl_GL[[#This Row],[Account_key]],tbl_COA[Account_key],tbl_COA[SubClass],"Not Found")</f>
        <v>Assets</v>
      </c>
      <c r="I8835" t="str">
        <f>_xlfn.XLOOKUP(tbl_GL[[#This Row],[Account_key]],tbl_COA[Account_key],tbl_COA[SubClass2],"Not Found")</f>
        <v>Current Assets</v>
      </c>
      <c r="J8835" t="str">
        <f>_xlfn.XLOOKUP(tbl_GL[[#This Row],[Account_key]],tbl_COA[Account_key],tbl_COA[SubAccount],,0)</f>
        <v>Cash at Bank</v>
      </c>
      <c r="K8835">
        <f>YEAR(tbl_GL[[#This Row],[Date]])</f>
        <v>2018</v>
      </c>
    </row>
    <row r="8836" spans="1:11" hidden="1" x14ac:dyDescent="0.35">
      <c r="A8836">
        <v>524.1</v>
      </c>
      <c r="B8836" s="24">
        <v>43399</v>
      </c>
      <c r="C8836">
        <v>4</v>
      </c>
      <c r="D8836" s="13">
        <v>230</v>
      </c>
      <c r="E8836" s="13" t="s">
        <v>4</v>
      </c>
      <c r="F8836" s="17">
        <v>-4091</v>
      </c>
      <c r="G8836" t="str">
        <f>_xlfn.XLOOKUP(tbl_GL[[#This Row],[Account_key]],tbl_COA[Account_key],tbl_COA[Class],"Not Found")</f>
        <v>Trading account</v>
      </c>
      <c r="H8836" t="str">
        <f>_xlfn.XLOOKUP(tbl_GL[[#This Row],[Account_key]],tbl_COA[Account_key],tbl_COA[SubClass],"Not Found")</f>
        <v>Cost of Sales</v>
      </c>
      <c r="I8836" t="str">
        <f>_xlfn.XLOOKUP(tbl_GL[[#This Row],[Account_key]],tbl_COA[Account_key],tbl_COA[SubClass2],"Not Found")</f>
        <v>Cost of Sales</v>
      </c>
      <c r="J8836" t="str">
        <f>_xlfn.XLOOKUP(tbl_GL[[#This Row],[Account_key]],tbl_COA[Account_key],tbl_COA[SubAccount],,0)</f>
        <v>Cost of Sales</v>
      </c>
      <c r="K8836">
        <f>YEAR(tbl_GL[[#This Row],[Date]])</f>
        <v>2018</v>
      </c>
    </row>
    <row r="8837" spans="1:11" hidden="1" x14ac:dyDescent="0.35">
      <c r="A8837">
        <v>524.20000000000005</v>
      </c>
      <c r="B8837" s="24">
        <v>43399</v>
      </c>
      <c r="C8837">
        <v>4</v>
      </c>
      <c r="D8837" s="13">
        <v>60</v>
      </c>
      <c r="E8837" s="13" t="s">
        <v>4</v>
      </c>
      <c r="F8837" s="17">
        <v>-4091</v>
      </c>
      <c r="G8837" t="str">
        <f>_xlfn.XLOOKUP(tbl_GL[[#This Row],[Account_key]],tbl_COA[Account_key],tbl_COA[Class],"Not Found")</f>
        <v>Assets</v>
      </c>
      <c r="H8837" t="str">
        <f>_xlfn.XLOOKUP(tbl_GL[[#This Row],[Account_key]],tbl_COA[Account_key],tbl_COA[SubClass],"Not Found")</f>
        <v>Assets</v>
      </c>
      <c r="I8837" t="str">
        <f>_xlfn.XLOOKUP(tbl_GL[[#This Row],[Account_key]],tbl_COA[Account_key],tbl_COA[SubClass2],"Not Found")</f>
        <v>Current Assets</v>
      </c>
      <c r="J8837" t="str">
        <f>_xlfn.XLOOKUP(tbl_GL[[#This Row],[Account_key]],tbl_COA[Account_key],tbl_COA[SubAccount],,0)</f>
        <v>Inventory</v>
      </c>
      <c r="K8837">
        <f>YEAR(tbl_GL[[#This Row],[Date]])</f>
        <v>2018</v>
      </c>
    </row>
    <row r="8838" spans="1:11" hidden="1" x14ac:dyDescent="0.35">
      <c r="A8838">
        <v>525.1</v>
      </c>
      <c r="B8838" s="24">
        <v>43399</v>
      </c>
      <c r="C8838">
        <v>4</v>
      </c>
      <c r="D8838" s="13">
        <v>210</v>
      </c>
      <c r="E8838" s="13" t="s">
        <v>8</v>
      </c>
      <c r="F8838" s="17">
        <v>10765</v>
      </c>
      <c r="G8838" t="str">
        <f>_xlfn.XLOOKUP(tbl_GL[[#This Row],[Account_key]],tbl_COA[Account_key],tbl_COA[Class],"Not Found")</f>
        <v>Trading account</v>
      </c>
      <c r="H8838" t="str">
        <f>_xlfn.XLOOKUP(tbl_GL[[#This Row],[Account_key]],tbl_COA[Account_key],tbl_COA[SubClass],"Not Found")</f>
        <v>Sales</v>
      </c>
      <c r="I8838" t="str">
        <f>_xlfn.XLOOKUP(tbl_GL[[#This Row],[Account_key]],tbl_COA[Account_key],tbl_COA[SubClass2],"Not Found")</f>
        <v>Sales</v>
      </c>
      <c r="J8838" t="str">
        <f>_xlfn.XLOOKUP(tbl_GL[[#This Row],[Account_key]],tbl_COA[Account_key],tbl_COA[SubAccount],,0)</f>
        <v>Sales</v>
      </c>
      <c r="K8838">
        <f>YEAR(tbl_GL[[#This Row],[Date]])</f>
        <v>2018</v>
      </c>
    </row>
    <row r="8839" spans="1:11" hidden="1" x14ac:dyDescent="0.35">
      <c r="A8839">
        <v>525.20000000000005</v>
      </c>
      <c r="B8839" s="24">
        <v>43399</v>
      </c>
      <c r="C8839">
        <v>4</v>
      </c>
      <c r="D8839" s="13">
        <v>30</v>
      </c>
      <c r="E8839" s="13" t="s">
        <v>8</v>
      </c>
      <c r="F8839" s="17">
        <v>10765</v>
      </c>
      <c r="G8839" t="str">
        <f>_xlfn.XLOOKUP(tbl_GL[[#This Row],[Account_key]],tbl_COA[Account_key],tbl_COA[Class],"Not Found")</f>
        <v>Assets</v>
      </c>
      <c r="H8839" t="str">
        <f>_xlfn.XLOOKUP(tbl_GL[[#This Row],[Account_key]],tbl_COA[Account_key],tbl_COA[SubClass],"Not Found")</f>
        <v>Assets</v>
      </c>
      <c r="I8839" t="str">
        <f>_xlfn.XLOOKUP(tbl_GL[[#This Row],[Account_key]],tbl_COA[Account_key],tbl_COA[SubClass2],"Not Found")</f>
        <v>Current Assets</v>
      </c>
      <c r="J8839" t="str">
        <f>_xlfn.XLOOKUP(tbl_GL[[#This Row],[Account_key]],tbl_COA[Account_key],tbl_COA[SubAccount],,0)</f>
        <v>Trade Receivables</v>
      </c>
      <c r="K8839">
        <f>YEAR(tbl_GL[[#This Row],[Date]])</f>
        <v>2018</v>
      </c>
    </row>
    <row r="8840" spans="1:11" hidden="1" x14ac:dyDescent="0.35">
      <c r="A8840">
        <v>526.1</v>
      </c>
      <c r="B8840" s="24">
        <v>43400</v>
      </c>
      <c r="C8840">
        <v>4</v>
      </c>
      <c r="D8840" s="13">
        <v>10</v>
      </c>
      <c r="E8840" s="13" t="s">
        <v>98</v>
      </c>
      <c r="F8840" s="17">
        <v>-929</v>
      </c>
      <c r="G8840" t="str">
        <f>_xlfn.XLOOKUP(tbl_GL[[#This Row],[Account_key]],tbl_COA[Account_key],tbl_COA[Class],"Not Found")</f>
        <v>Assets</v>
      </c>
      <c r="H8840" t="str">
        <f>_xlfn.XLOOKUP(tbl_GL[[#This Row],[Account_key]],tbl_COA[Account_key],tbl_COA[SubClass],"Not Found")</f>
        <v>Assets</v>
      </c>
      <c r="I8840" t="str">
        <f>_xlfn.XLOOKUP(tbl_GL[[#This Row],[Account_key]],tbl_COA[Account_key],tbl_COA[SubClass2],"Not Found")</f>
        <v>Current Assets</v>
      </c>
      <c r="J8840" t="str">
        <f>_xlfn.XLOOKUP(tbl_GL[[#This Row],[Account_key]],tbl_COA[Account_key],tbl_COA[SubAccount],,0)</f>
        <v>Cash at Bank</v>
      </c>
      <c r="K8840">
        <f>YEAR(tbl_GL[[#This Row],[Date]])</f>
        <v>2018</v>
      </c>
    </row>
    <row r="8841" spans="1:11" hidden="1" x14ac:dyDescent="0.35">
      <c r="A8841">
        <v>526.20000000000005</v>
      </c>
      <c r="B8841" s="24">
        <v>43400</v>
      </c>
      <c r="C8841">
        <v>4</v>
      </c>
      <c r="D8841" s="13">
        <v>120</v>
      </c>
      <c r="E8841" s="13" t="s">
        <v>98</v>
      </c>
      <c r="F8841" s="17">
        <v>-929</v>
      </c>
      <c r="G8841" t="str">
        <f>_xlfn.XLOOKUP(tbl_GL[[#This Row],[Account_key]],tbl_COA[Account_key],tbl_COA[Class],"Not Found")</f>
        <v>Liabilities and Owners Equity</v>
      </c>
      <c r="H8841" t="str">
        <f>_xlfn.XLOOKUP(tbl_GL[[#This Row],[Account_key]],tbl_COA[Account_key],tbl_COA[SubClass],"Not Found")</f>
        <v>Liabilities</v>
      </c>
      <c r="I8841" t="str">
        <f>_xlfn.XLOOKUP(tbl_GL[[#This Row],[Account_key]],tbl_COA[Account_key],tbl_COA[SubClass2],"Not Found")</f>
        <v>Current Liabilities</v>
      </c>
      <c r="J8841" t="str">
        <f>_xlfn.XLOOKUP(tbl_GL[[#This Row],[Account_key]],tbl_COA[Account_key],tbl_COA[SubAccount],,0)</f>
        <v>Accrued Expenses</v>
      </c>
      <c r="K8841">
        <f>YEAR(tbl_GL[[#This Row],[Date]])</f>
        <v>2018</v>
      </c>
    </row>
    <row r="8842" spans="1:11" hidden="1" x14ac:dyDescent="0.35">
      <c r="A8842">
        <v>527.1</v>
      </c>
      <c r="B8842" s="24">
        <v>43400</v>
      </c>
      <c r="C8842">
        <v>4</v>
      </c>
      <c r="D8842" s="13">
        <v>10</v>
      </c>
      <c r="E8842" s="13" t="s">
        <v>98</v>
      </c>
      <c r="F8842" s="17">
        <v>-1107</v>
      </c>
      <c r="G8842" t="str">
        <f>_xlfn.XLOOKUP(tbl_GL[[#This Row],[Account_key]],tbl_COA[Account_key],tbl_COA[Class],"Not Found")</f>
        <v>Assets</v>
      </c>
      <c r="H8842" t="str">
        <f>_xlfn.XLOOKUP(tbl_GL[[#This Row],[Account_key]],tbl_COA[Account_key],tbl_COA[SubClass],"Not Found")</f>
        <v>Assets</v>
      </c>
      <c r="I8842" t="str">
        <f>_xlfn.XLOOKUP(tbl_GL[[#This Row],[Account_key]],tbl_COA[Account_key],tbl_COA[SubClass2],"Not Found")</f>
        <v>Current Assets</v>
      </c>
      <c r="J8842" t="str">
        <f>_xlfn.XLOOKUP(tbl_GL[[#This Row],[Account_key]],tbl_COA[Account_key],tbl_COA[SubAccount],,0)</f>
        <v>Cash at Bank</v>
      </c>
      <c r="K8842">
        <f>YEAR(tbl_GL[[#This Row],[Date]])</f>
        <v>2018</v>
      </c>
    </row>
    <row r="8843" spans="1:11" hidden="1" x14ac:dyDescent="0.35">
      <c r="A8843">
        <v>527.20000000000005</v>
      </c>
      <c r="B8843" s="24">
        <v>43400</v>
      </c>
      <c r="C8843">
        <v>4</v>
      </c>
      <c r="D8843" s="13">
        <v>120</v>
      </c>
      <c r="E8843" s="13" t="s">
        <v>98</v>
      </c>
      <c r="F8843" s="17">
        <v>-1107</v>
      </c>
      <c r="G8843" t="str">
        <f>_xlfn.XLOOKUP(tbl_GL[[#This Row],[Account_key]],tbl_COA[Account_key],tbl_COA[Class],"Not Found")</f>
        <v>Liabilities and Owners Equity</v>
      </c>
      <c r="H8843" t="str">
        <f>_xlfn.XLOOKUP(tbl_GL[[#This Row],[Account_key]],tbl_COA[Account_key],tbl_COA[SubClass],"Not Found")</f>
        <v>Liabilities</v>
      </c>
      <c r="I8843" t="str">
        <f>_xlfn.XLOOKUP(tbl_GL[[#This Row],[Account_key]],tbl_COA[Account_key],tbl_COA[SubClass2],"Not Found")</f>
        <v>Current Liabilities</v>
      </c>
      <c r="J8843" t="str">
        <f>_xlfn.XLOOKUP(tbl_GL[[#This Row],[Account_key]],tbl_COA[Account_key],tbl_COA[SubAccount],,0)</f>
        <v>Accrued Expenses</v>
      </c>
      <c r="K8843">
        <f>YEAR(tbl_GL[[#This Row],[Date]])</f>
        <v>2018</v>
      </c>
    </row>
    <row r="8844" spans="1:11" hidden="1" x14ac:dyDescent="0.35">
      <c r="A8844">
        <v>528.1</v>
      </c>
      <c r="B8844" s="24">
        <v>43402</v>
      </c>
      <c r="C8844">
        <v>4</v>
      </c>
      <c r="D8844" s="13">
        <v>230</v>
      </c>
      <c r="E8844" s="13" t="s">
        <v>4</v>
      </c>
      <c r="F8844" s="17">
        <v>-296</v>
      </c>
      <c r="G8844" t="str">
        <f>_xlfn.XLOOKUP(tbl_GL[[#This Row],[Account_key]],tbl_COA[Account_key],tbl_COA[Class],"Not Found")</f>
        <v>Trading account</v>
      </c>
      <c r="H8844" t="str">
        <f>_xlfn.XLOOKUP(tbl_GL[[#This Row],[Account_key]],tbl_COA[Account_key],tbl_COA[SubClass],"Not Found")</f>
        <v>Cost of Sales</v>
      </c>
      <c r="I8844" t="str">
        <f>_xlfn.XLOOKUP(tbl_GL[[#This Row],[Account_key]],tbl_COA[Account_key],tbl_COA[SubClass2],"Not Found")</f>
        <v>Cost of Sales</v>
      </c>
      <c r="J8844" t="str">
        <f>_xlfn.XLOOKUP(tbl_GL[[#This Row],[Account_key]],tbl_COA[Account_key],tbl_COA[SubAccount],,0)</f>
        <v>Cost of Sales</v>
      </c>
      <c r="K8844">
        <f>YEAR(tbl_GL[[#This Row],[Date]])</f>
        <v>2018</v>
      </c>
    </row>
    <row r="8845" spans="1:11" hidden="1" x14ac:dyDescent="0.35">
      <c r="A8845">
        <v>528.20000000000005</v>
      </c>
      <c r="B8845" s="24">
        <v>43402</v>
      </c>
      <c r="C8845">
        <v>4</v>
      </c>
      <c r="D8845" s="13">
        <v>60</v>
      </c>
      <c r="E8845" s="13" t="s">
        <v>4</v>
      </c>
      <c r="F8845" s="17">
        <v>-296</v>
      </c>
      <c r="G8845" t="str">
        <f>_xlfn.XLOOKUP(tbl_GL[[#This Row],[Account_key]],tbl_COA[Account_key],tbl_COA[Class],"Not Found")</f>
        <v>Assets</v>
      </c>
      <c r="H8845" t="str">
        <f>_xlfn.XLOOKUP(tbl_GL[[#This Row],[Account_key]],tbl_COA[Account_key],tbl_COA[SubClass],"Not Found")</f>
        <v>Assets</v>
      </c>
      <c r="I8845" t="str">
        <f>_xlfn.XLOOKUP(tbl_GL[[#This Row],[Account_key]],tbl_COA[Account_key],tbl_COA[SubClass2],"Not Found")</f>
        <v>Current Assets</v>
      </c>
      <c r="J8845" t="str">
        <f>_xlfn.XLOOKUP(tbl_GL[[#This Row],[Account_key]],tbl_COA[Account_key],tbl_COA[SubAccount],,0)</f>
        <v>Inventory</v>
      </c>
      <c r="K8845">
        <f>YEAR(tbl_GL[[#This Row],[Date]])</f>
        <v>2018</v>
      </c>
    </row>
    <row r="8846" spans="1:11" hidden="1" x14ac:dyDescent="0.35">
      <c r="A8846">
        <v>529.1</v>
      </c>
      <c r="B8846" s="24">
        <v>43402</v>
      </c>
      <c r="C8846">
        <v>4</v>
      </c>
      <c r="D8846" s="13">
        <v>210</v>
      </c>
      <c r="E8846" s="13" t="s">
        <v>8</v>
      </c>
      <c r="F8846" s="17">
        <v>778</v>
      </c>
      <c r="G8846" t="str">
        <f>_xlfn.XLOOKUP(tbl_GL[[#This Row],[Account_key]],tbl_COA[Account_key],tbl_COA[Class],"Not Found")</f>
        <v>Trading account</v>
      </c>
      <c r="H8846" t="str">
        <f>_xlfn.XLOOKUP(tbl_GL[[#This Row],[Account_key]],tbl_COA[Account_key],tbl_COA[SubClass],"Not Found")</f>
        <v>Sales</v>
      </c>
      <c r="I8846" t="str">
        <f>_xlfn.XLOOKUP(tbl_GL[[#This Row],[Account_key]],tbl_COA[Account_key],tbl_COA[SubClass2],"Not Found")</f>
        <v>Sales</v>
      </c>
      <c r="J8846" t="str">
        <f>_xlfn.XLOOKUP(tbl_GL[[#This Row],[Account_key]],tbl_COA[Account_key],tbl_COA[SubAccount],,0)</f>
        <v>Sales</v>
      </c>
      <c r="K8846">
        <f>YEAR(tbl_GL[[#This Row],[Date]])</f>
        <v>2018</v>
      </c>
    </row>
    <row r="8847" spans="1:11" hidden="1" x14ac:dyDescent="0.35">
      <c r="A8847">
        <v>529.20000000000005</v>
      </c>
      <c r="B8847" s="24">
        <v>43402</v>
      </c>
      <c r="C8847">
        <v>4</v>
      </c>
      <c r="D8847" s="13">
        <v>30</v>
      </c>
      <c r="E8847" s="13" t="s">
        <v>8</v>
      </c>
      <c r="F8847" s="17">
        <v>778</v>
      </c>
      <c r="G8847" t="str">
        <f>_xlfn.XLOOKUP(tbl_GL[[#This Row],[Account_key]],tbl_COA[Account_key],tbl_COA[Class],"Not Found")</f>
        <v>Assets</v>
      </c>
      <c r="H8847" t="str">
        <f>_xlfn.XLOOKUP(tbl_GL[[#This Row],[Account_key]],tbl_COA[Account_key],tbl_COA[SubClass],"Not Found")</f>
        <v>Assets</v>
      </c>
      <c r="I8847" t="str">
        <f>_xlfn.XLOOKUP(tbl_GL[[#This Row],[Account_key]],tbl_COA[Account_key],tbl_COA[SubClass2],"Not Found")</f>
        <v>Current Assets</v>
      </c>
      <c r="J8847" t="str">
        <f>_xlfn.XLOOKUP(tbl_GL[[#This Row],[Account_key]],tbl_COA[Account_key],tbl_COA[SubAccount],,0)</f>
        <v>Trade Receivables</v>
      </c>
      <c r="K8847">
        <f>YEAR(tbl_GL[[#This Row],[Date]])</f>
        <v>2018</v>
      </c>
    </row>
    <row r="8848" spans="1:11" hidden="1" x14ac:dyDescent="0.35">
      <c r="A8848">
        <v>530.1</v>
      </c>
      <c r="B8848" s="24">
        <v>43402</v>
      </c>
      <c r="C8848">
        <v>4</v>
      </c>
      <c r="D8848" s="13">
        <v>300</v>
      </c>
      <c r="E8848" s="13" t="s">
        <v>97</v>
      </c>
      <c r="F8848" s="17">
        <v>-1385</v>
      </c>
      <c r="G8848" t="str">
        <f>_xlfn.XLOOKUP(tbl_GL[[#This Row],[Account_key]],tbl_COA[Account_key],tbl_COA[Class],"Not Found")</f>
        <v>Operating account</v>
      </c>
      <c r="H8848" t="str">
        <f>_xlfn.XLOOKUP(tbl_GL[[#This Row],[Account_key]],tbl_COA[Account_key],tbl_COA[SubClass],"Not Found")</f>
        <v>Operating Expenses</v>
      </c>
      <c r="I8848" t="str">
        <f>_xlfn.XLOOKUP(tbl_GL[[#This Row],[Account_key]],tbl_COA[Account_key],tbl_COA[SubClass2],"Not Found")</f>
        <v>Administration</v>
      </c>
      <c r="J8848" t="str">
        <f>_xlfn.XLOOKUP(tbl_GL[[#This Row],[Account_key]],tbl_COA[Account_key],tbl_COA[SubAccount],,0)</f>
        <v>Entertainment</v>
      </c>
      <c r="K8848">
        <f>YEAR(tbl_GL[[#This Row],[Date]])</f>
        <v>2018</v>
      </c>
    </row>
    <row r="8849" spans="1:11" hidden="1" x14ac:dyDescent="0.35">
      <c r="A8849">
        <v>530.20000000000005</v>
      </c>
      <c r="B8849" s="24">
        <v>43402</v>
      </c>
      <c r="C8849">
        <v>4</v>
      </c>
      <c r="D8849" s="13">
        <v>120</v>
      </c>
      <c r="E8849" s="13" t="s">
        <v>97</v>
      </c>
      <c r="F8849" s="17">
        <v>1385</v>
      </c>
      <c r="G8849" t="str">
        <f>_xlfn.XLOOKUP(tbl_GL[[#This Row],[Account_key]],tbl_COA[Account_key],tbl_COA[Class],"Not Found")</f>
        <v>Liabilities and Owners Equity</v>
      </c>
      <c r="H8849" t="str">
        <f>_xlfn.XLOOKUP(tbl_GL[[#This Row],[Account_key]],tbl_COA[Account_key],tbl_COA[SubClass],"Not Found")</f>
        <v>Liabilities</v>
      </c>
      <c r="I8849" t="str">
        <f>_xlfn.XLOOKUP(tbl_GL[[#This Row],[Account_key]],tbl_COA[Account_key],tbl_COA[SubClass2],"Not Found")</f>
        <v>Current Liabilities</v>
      </c>
      <c r="J8849" t="str">
        <f>_xlfn.XLOOKUP(tbl_GL[[#This Row],[Account_key]],tbl_COA[Account_key],tbl_COA[SubAccount],,0)</f>
        <v>Accrued Expenses</v>
      </c>
      <c r="K8849">
        <f>YEAR(tbl_GL[[#This Row],[Date]])</f>
        <v>2018</v>
      </c>
    </row>
    <row r="8850" spans="1:11" hidden="1" x14ac:dyDescent="0.35">
      <c r="A8850">
        <v>531.1</v>
      </c>
      <c r="B8850" s="24">
        <v>43403</v>
      </c>
      <c r="C8850">
        <v>4</v>
      </c>
      <c r="D8850" s="13">
        <v>220</v>
      </c>
      <c r="E8850" s="13" t="s">
        <v>81</v>
      </c>
      <c r="F8850" s="17">
        <v>-1566</v>
      </c>
      <c r="G8850" t="str">
        <f>_xlfn.XLOOKUP(tbl_GL[[#This Row],[Account_key]],tbl_COA[Account_key],tbl_COA[Class],"Not Found")</f>
        <v>Trading account</v>
      </c>
      <c r="H8850" t="str">
        <f>_xlfn.XLOOKUP(tbl_GL[[#This Row],[Account_key]],tbl_COA[Account_key],tbl_COA[SubClass],"Not Found")</f>
        <v>Sales</v>
      </c>
      <c r="I8850" t="str">
        <f>_xlfn.XLOOKUP(tbl_GL[[#This Row],[Account_key]],tbl_COA[Account_key],tbl_COA[SubClass2],"Not Found")</f>
        <v>Sales</v>
      </c>
      <c r="J8850" t="str">
        <f>_xlfn.XLOOKUP(tbl_GL[[#This Row],[Account_key]],tbl_COA[Account_key],tbl_COA[SubAccount],,0)</f>
        <v>Sales Return</v>
      </c>
      <c r="K8850">
        <f>YEAR(tbl_GL[[#This Row],[Date]])</f>
        <v>2018</v>
      </c>
    </row>
    <row r="8851" spans="1:11" hidden="1" x14ac:dyDescent="0.35">
      <c r="A8851">
        <v>531.20000000000005</v>
      </c>
      <c r="B8851" s="24">
        <v>43403</v>
      </c>
      <c r="C8851">
        <v>4</v>
      </c>
      <c r="D8851" s="13">
        <v>20</v>
      </c>
      <c r="E8851" s="13" t="s">
        <v>81</v>
      </c>
      <c r="F8851" s="17">
        <v>-1566</v>
      </c>
      <c r="G8851" t="str">
        <f>_xlfn.XLOOKUP(tbl_GL[[#This Row],[Account_key]],tbl_COA[Account_key],tbl_COA[Class],"Not Found")</f>
        <v>Assets</v>
      </c>
      <c r="H8851" t="str">
        <f>_xlfn.XLOOKUP(tbl_GL[[#This Row],[Account_key]],tbl_COA[Account_key],tbl_COA[SubClass],"Not Found")</f>
        <v>Assets</v>
      </c>
      <c r="I8851" t="str">
        <f>_xlfn.XLOOKUP(tbl_GL[[#This Row],[Account_key]],tbl_COA[Account_key],tbl_COA[SubClass2],"Not Found")</f>
        <v>Current Assets</v>
      </c>
      <c r="J8851" t="str">
        <f>_xlfn.XLOOKUP(tbl_GL[[#This Row],[Account_key]],tbl_COA[Account_key],tbl_COA[SubAccount],,0)</f>
        <v>Cash in hand</v>
      </c>
      <c r="K8851">
        <f>YEAR(tbl_GL[[#This Row],[Date]])</f>
        <v>2018</v>
      </c>
    </row>
    <row r="8852" spans="1:11" hidden="1" x14ac:dyDescent="0.35">
      <c r="A8852">
        <v>532.1</v>
      </c>
      <c r="B8852" s="24">
        <v>43404</v>
      </c>
      <c r="C8852">
        <v>4</v>
      </c>
      <c r="D8852" s="13">
        <v>10</v>
      </c>
      <c r="E8852" s="13" t="s">
        <v>110</v>
      </c>
      <c r="F8852" s="17">
        <v>50</v>
      </c>
      <c r="G8852" t="str">
        <f>_xlfn.XLOOKUP(tbl_GL[[#This Row],[Account_key]],tbl_COA[Account_key],tbl_COA[Class],"Not Found")</f>
        <v>Assets</v>
      </c>
      <c r="H8852" t="str">
        <f>_xlfn.XLOOKUP(tbl_GL[[#This Row],[Account_key]],tbl_COA[Account_key],tbl_COA[SubClass],"Not Found")</f>
        <v>Assets</v>
      </c>
      <c r="I8852" t="str">
        <f>_xlfn.XLOOKUP(tbl_GL[[#This Row],[Account_key]],tbl_COA[Account_key],tbl_COA[SubClass2],"Not Found")</f>
        <v>Current Assets</v>
      </c>
      <c r="J8852" t="str">
        <f>_xlfn.XLOOKUP(tbl_GL[[#This Row],[Account_key]],tbl_COA[Account_key],tbl_COA[SubAccount],,0)</f>
        <v>Cash at Bank</v>
      </c>
      <c r="K8852">
        <f>YEAR(tbl_GL[[#This Row],[Date]])</f>
        <v>2018</v>
      </c>
    </row>
    <row r="8853" spans="1:11" hidden="1" x14ac:dyDescent="0.35">
      <c r="A8853">
        <v>532.20000000000005</v>
      </c>
      <c r="B8853" s="24">
        <v>43404</v>
      </c>
      <c r="C8853">
        <v>4</v>
      </c>
      <c r="D8853" s="13">
        <v>430</v>
      </c>
      <c r="E8853" s="13" t="s">
        <v>110</v>
      </c>
      <c r="F8853" s="17">
        <v>50</v>
      </c>
      <c r="G8853" t="str">
        <f>_xlfn.XLOOKUP(tbl_GL[[#This Row],[Account_key]],tbl_COA[Account_key],tbl_COA[Class],"Not Found")</f>
        <v>Non-operating</v>
      </c>
      <c r="H8853" t="str">
        <f>_xlfn.XLOOKUP(tbl_GL[[#This Row],[Account_key]],tbl_COA[Account_key],tbl_COA[SubClass],"Not Found")</f>
        <v>Exchange Loss/Gain</v>
      </c>
      <c r="I8853" t="str">
        <f>_xlfn.XLOOKUP(tbl_GL[[#This Row],[Account_key]],tbl_COA[Account_key],tbl_COA[SubClass2],"Not Found")</f>
        <v>Exchange Loss/Gain</v>
      </c>
      <c r="J8853" t="str">
        <f>_xlfn.XLOOKUP(tbl_GL[[#This Row],[Account_key]],tbl_COA[Account_key],tbl_COA[SubAccount],,0)</f>
        <v>Exchange Loss/Gain</v>
      </c>
      <c r="K8853">
        <f>YEAR(tbl_GL[[#This Row],[Date]])</f>
        <v>2018</v>
      </c>
    </row>
    <row r="8854" spans="1:11" hidden="1" x14ac:dyDescent="0.35">
      <c r="A8854">
        <v>533.1</v>
      </c>
      <c r="B8854" s="24">
        <v>43404</v>
      </c>
      <c r="C8854">
        <v>4</v>
      </c>
      <c r="D8854" s="13">
        <v>10</v>
      </c>
      <c r="E8854" s="13" t="s">
        <v>113</v>
      </c>
      <c r="F8854" s="17">
        <v>124</v>
      </c>
      <c r="G8854" t="str">
        <f>_xlfn.XLOOKUP(tbl_GL[[#This Row],[Account_key]],tbl_COA[Account_key],tbl_COA[Class],"Not Found")</f>
        <v>Assets</v>
      </c>
      <c r="H8854" t="str">
        <f>_xlfn.XLOOKUP(tbl_GL[[#This Row],[Account_key]],tbl_COA[Account_key],tbl_COA[SubClass],"Not Found")</f>
        <v>Assets</v>
      </c>
      <c r="I8854" t="str">
        <f>_xlfn.XLOOKUP(tbl_GL[[#This Row],[Account_key]],tbl_COA[Account_key],tbl_COA[SubClass2],"Not Found")</f>
        <v>Current Assets</v>
      </c>
      <c r="J8854" t="str">
        <f>_xlfn.XLOOKUP(tbl_GL[[#This Row],[Account_key]],tbl_COA[Account_key],tbl_COA[SubAccount],,0)</f>
        <v>Cash at Bank</v>
      </c>
      <c r="K8854">
        <f>YEAR(tbl_GL[[#This Row],[Date]])</f>
        <v>2018</v>
      </c>
    </row>
    <row r="8855" spans="1:11" hidden="1" x14ac:dyDescent="0.35">
      <c r="A8855">
        <v>533.20000000000005</v>
      </c>
      <c r="B8855" s="24">
        <v>43404</v>
      </c>
      <c r="C8855">
        <v>4</v>
      </c>
      <c r="D8855" s="13">
        <v>410</v>
      </c>
      <c r="E8855" s="13" t="s">
        <v>113</v>
      </c>
      <c r="F8855" s="17">
        <v>124</v>
      </c>
      <c r="G8855" t="str">
        <f>_xlfn.XLOOKUP(tbl_GL[[#This Row],[Account_key]],tbl_COA[Account_key],tbl_COA[Class],"Not Found")</f>
        <v>Non-operating</v>
      </c>
      <c r="H8855" t="str">
        <f>_xlfn.XLOOKUP(tbl_GL[[#This Row],[Account_key]],tbl_COA[Account_key],tbl_COA[SubClass],"Not Found")</f>
        <v>Interest Income</v>
      </c>
      <c r="I8855" t="str">
        <f>_xlfn.XLOOKUP(tbl_GL[[#This Row],[Account_key]],tbl_COA[Account_key],tbl_COA[SubClass2],"Not Found")</f>
        <v>Interest Income</v>
      </c>
      <c r="J8855" t="str">
        <f>_xlfn.XLOOKUP(tbl_GL[[#This Row],[Account_key]],tbl_COA[Account_key],tbl_COA[SubAccount],,0)</f>
        <v>Interest Income</v>
      </c>
      <c r="K8855">
        <f>YEAR(tbl_GL[[#This Row],[Date]])</f>
        <v>2018</v>
      </c>
    </row>
    <row r="8856" spans="1:11" hidden="1" x14ac:dyDescent="0.35">
      <c r="A8856">
        <v>534.1</v>
      </c>
      <c r="B8856" s="24">
        <v>43404</v>
      </c>
      <c r="C8856">
        <v>4</v>
      </c>
      <c r="D8856" s="13">
        <v>440</v>
      </c>
      <c r="E8856" s="13" t="s">
        <v>112</v>
      </c>
      <c r="F8856" s="17">
        <v>-180</v>
      </c>
      <c r="G8856" t="str">
        <f>_xlfn.XLOOKUP(tbl_GL[[#This Row],[Account_key]],tbl_COA[Account_key],tbl_COA[Class],"Not Found")</f>
        <v>Interest &amp; Tax</v>
      </c>
      <c r="H8856" t="str">
        <f>_xlfn.XLOOKUP(tbl_GL[[#This Row],[Account_key]],tbl_COA[Account_key],tbl_COA[SubClass],"Not Found")</f>
        <v>Interest Expense</v>
      </c>
      <c r="I8856" t="str">
        <f>_xlfn.XLOOKUP(tbl_GL[[#This Row],[Account_key]],tbl_COA[Account_key],tbl_COA[SubClass2],"Not Found")</f>
        <v>Interest Expense</v>
      </c>
      <c r="J8856" t="str">
        <f>_xlfn.XLOOKUP(tbl_GL[[#This Row],[Account_key]],tbl_COA[Account_key],tbl_COA[SubAccount],,0)</f>
        <v>Interest Expense</v>
      </c>
      <c r="K8856">
        <f>YEAR(tbl_GL[[#This Row],[Date]])</f>
        <v>2018</v>
      </c>
    </row>
    <row r="8857" spans="1:11" hidden="1" x14ac:dyDescent="0.35">
      <c r="A8857">
        <v>534.20000000000005</v>
      </c>
      <c r="B8857" s="24">
        <v>43404</v>
      </c>
      <c r="C8857">
        <v>4</v>
      </c>
      <c r="D8857" s="13">
        <v>121</v>
      </c>
      <c r="E8857" s="13" t="s">
        <v>112</v>
      </c>
      <c r="F8857" s="17">
        <v>180</v>
      </c>
      <c r="G8857" t="str">
        <f>_xlfn.XLOOKUP(tbl_GL[[#This Row],[Account_key]],tbl_COA[Account_key],tbl_COA[Class],"Not Found")</f>
        <v>Liabilities and Owners Equity</v>
      </c>
      <c r="H8857" t="str">
        <f>_xlfn.XLOOKUP(tbl_GL[[#This Row],[Account_key]],tbl_COA[Account_key],tbl_COA[SubClass],"Not Found")</f>
        <v>Liabilities</v>
      </c>
      <c r="I8857" t="str">
        <f>_xlfn.XLOOKUP(tbl_GL[[#This Row],[Account_key]],tbl_COA[Account_key],tbl_COA[SubClass2],"Not Found")</f>
        <v>Current Liabilities</v>
      </c>
      <c r="J8857" t="str">
        <f>_xlfn.XLOOKUP(tbl_GL[[#This Row],[Account_key]],tbl_COA[Account_key],tbl_COA[SubAccount],,0)</f>
        <v>Interest Payable</v>
      </c>
      <c r="K8857">
        <f>YEAR(tbl_GL[[#This Row],[Date]])</f>
        <v>2018</v>
      </c>
    </row>
    <row r="8858" spans="1:11" hidden="1" x14ac:dyDescent="0.35">
      <c r="A8858">
        <v>535.1</v>
      </c>
      <c r="B8858" s="24">
        <v>43404</v>
      </c>
      <c r="C8858">
        <v>4</v>
      </c>
      <c r="D8858" s="13">
        <v>400</v>
      </c>
      <c r="E8858" s="13" t="s">
        <v>104</v>
      </c>
      <c r="F8858" s="17">
        <v>-225</v>
      </c>
      <c r="G8858" t="str">
        <f>_xlfn.XLOOKUP(tbl_GL[[#This Row],[Account_key]],tbl_COA[Account_key],tbl_COA[Class],"Not Found")</f>
        <v>Operating account</v>
      </c>
      <c r="H8858" t="str">
        <f>_xlfn.XLOOKUP(tbl_GL[[#This Row],[Account_key]],tbl_COA[Account_key],tbl_COA[SubClass],"Not Found")</f>
        <v>Depreciation &amp; Amortization</v>
      </c>
      <c r="I8858" t="str">
        <f>_xlfn.XLOOKUP(tbl_GL[[#This Row],[Account_key]],tbl_COA[Account_key],tbl_COA[SubClass2],"Not Found")</f>
        <v>Amortization</v>
      </c>
      <c r="J8858" t="str">
        <f>_xlfn.XLOOKUP(tbl_GL[[#This Row],[Account_key]],tbl_COA[Account_key],tbl_COA[SubAccount],,0)</f>
        <v>Amortization of Intangible Assets</v>
      </c>
      <c r="K8858">
        <f>YEAR(tbl_GL[[#This Row],[Date]])</f>
        <v>2018</v>
      </c>
    </row>
    <row r="8859" spans="1:11" hidden="1" x14ac:dyDescent="0.35">
      <c r="A8859">
        <v>535.20000000000005</v>
      </c>
      <c r="B8859" s="24">
        <v>43404</v>
      </c>
      <c r="C8859">
        <v>4</v>
      </c>
      <c r="D8859" s="13">
        <v>100</v>
      </c>
      <c r="E8859" s="13" t="s">
        <v>104</v>
      </c>
      <c r="F8859" s="17">
        <v>-225</v>
      </c>
      <c r="G8859" t="str">
        <f>_xlfn.XLOOKUP(tbl_GL[[#This Row],[Account_key]],tbl_COA[Account_key],tbl_COA[Class],"Not Found")</f>
        <v>Assets</v>
      </c>
      <c r="H8859" t="str">
        <f>_xlfn.XLOOKUP(tbl_GL[[#This Row],[Account_key]],tbl_COA[Account_key],tbl_COA[SubClass],"Not Found")</f>
        <v>Assets</v>
      </c>
      <c r="I8859" t="str">
        <f>_xlfn.XLOOKUP(tbl_GL[[#This Row],[Account_key]],tbl_COA[Account_key],tbl_COA[SubClass2],"Not Found")</f>
        <v>Non-Current Assets</v>
      </c>
      <c r="J8859" t="str">
        <f>_xlfn.XLOOKUP(tbl_GL[[#This Row],[Account_key]],tbl_COA[Account_key],tbl_COA[SubAccount],,0)</f>
        <v>Patents and trademarks</v>
      </c>
      <c r="K8859">
        <f>YEAR(tbl_GL[[#This Row],[Date]])</f>
        <v>2018</v>
      </c>
    </row>
    <row r="8860" spans="1:11" hidden="1" x14ac:dyDescent="0.35">
      <c r="A8860">
        <v>536.1</v>
      </c>
      <c r="B8860" s="24">
        <v>43404</v>
      </c>
      <c r="C8860">
        <v>4</v>
      </c>
      <c r="D8860" s="13">
        <v>450</v>
      </c>
      <c r="E8860" s="23" t="s">
        <v>108</v>
      </c>
      <c r="F8860" s="17">
        <v>-2916</v>
      </c>
      <c r="G8860" t="str">
        <f>_xlfn.XLOOKUP(tbl_GL[[#This Row],[Account_key]],tbl_COA[Account_key],tbl_COA[Class],"Not Found")</f>
        <v>Interest &amp; Tax</v>
      </c>
      <c r="H8860" t="str">
        <f>_xlfn.XLOOKUP(tbl_GL[[#This Row],[Account_key]],tbl_COA[Account_key],tbl_COA[SubClass],"Not Found")</f>
        <v>Taxation</v>
      </c>
      <c r="I8860" t="str">
        <f>_xlfn.XLOOKUP(tbl_GL[[#This Row],[Account_key]],tbl_COA[Account_key],tbl_COA[SubClass2],"Not Found")</f>
        <v>Taxation</v>
      </c>
      <c r="J8860" t="str">
        <f>_xlfn.XLOOKUP(tbl_GL[[#This Row],[Account_key]],tbl_COA[Account_key],tbl_COA[SubAccount],,0)</f>
        <v>Taxation</v>
      </c>
      <c r="K8860">
        <f>YEAR(tbl_GL[[#This Row],[Date]])</f>
        <v>2018</v>
      </c>
    </row>
    <row r="8861" spans="1:11" hidden="1" x14ac:dyDescent="0.35">
      <c r="A8861">
        <v>536.20000000000005</v>
      </c>
      <c r="B8861" s="24">
        <v>43404</v>
      </c>
      <c r="C8861">
        <v>4</v>
      </c>
      <c r="D8861" s="13">
        <v>122</v>
      </c>
      <c r="E8861" s="23" t="s">
        <v>108</v>
      </c>
      <c r="F8861" s="17">
        <v>2916</v>
      </c>
      <c r="G8861" t="str">
        <f>_xlfn.XLOOKUP(tbl_GL[[#This Row],[Account_key]],tbl_COA[Account_key],tbl_COA[Class],"Not Found")</f>
        <v>Liabilities and Owners Equity</v>
      </c>
      <c r="H8861" t="str">
        <f>_xlfn.XLOOKUP(tbl_GL[[#This Row],[Account_key]],tbl_COA[Account_key],tbl_COA[SubClass],"Not Found")</f>
        <v>Liabilities</v>
      </c>
      <c r="I8861" t="str">
        <f>_xlfn.XLOOKUP(tbl_GL[[#This Row],[Account_key]],tbl_COA[Account_key],tbl_COA[SubClass2],"Not Found")</f>
        <v>Current Liabilities</v>
      </c>
      <c r="J8861" t="str">
        <f>_xlfn.XLOOKUP(tbl_GL[[#This Row],[Account_key]],tbl_COA[Account_key],tbl_COA[SubAccount],,0)</f>
        <v>Tax payable</v>
      </c>
      <c r="K8861">
        <f>YEAR(tbl_GL[[#This Row],[Date]])</f>
        <v>2018</v>
      </c>
    </row>
    <row r="8862" spans="1:11" hidden="1" x14ac:dyDescent="0.35">
      <c r="A8862">
        <v>537.1</v>
      </c>
      <c r="B8862" s="24">
        <v>43404</v>
      </c>
      <c r="C8862">
        <v>4</v>
      </c>
      <c r="D8862" s="13">
        <v>240</v>
      </c>
      <c r="E8862" s="13" t="s">
        <v>56</v>
      </c>
      <c r="F8862" s="17">
        <v>-3600</v>
      </c>
      <c r="G8862" t="str">
        <f>_xlfn.XLOOKUP(tbl_GL[[#This Row],[Account_key]],tbl_COA[Account_key],tbl_COA[Class],"Not Found")</f>
        <v>Operating account</v>
      </c>
      <c r="H8862" t="str">
        <f>_xlfn.XLOOKUP(tbl_GL[[#This Row],[Account_key]],tbl_COA[Account_key],tbl_COA[SubClass],"Not Found")</f>
        <v>Operating Expenses</v>
      </c>
      <c r="I8862" t="str">
        <f>_xlfn.XLOOKUP(tbl_GL[[#This Row],[Account_key]],tbl_COA[Account_key],tbl_COA[SubClass2],"Not Found")</f>
        <v>Sales &amp; Distribution</v>
      </c>
      <c r="J8862" t="str">
        <f>_xlfn.XLOOKUP(tbl_GL[[#This Row],[Account_key]],tbl_COA[Account_key],tbl_COA[SubAccount],,0)</f>
        <v>Salaries</v>
      </c>
      <c r="K8862">
        <f>YEAR(tbl_GL[[#This Row],[Date]])</f>
        <v>2018</v>
      </c>
    </row>
    <row r="8863" spans="1:11" hidden="1" x14ac:dyDescent="0.35">
      <c r="A8863">
        <v>537.20000000000005</v>
      </c>
      <c r="B8863" s="24">
        <v>43404</v>
      </c>
      <c r="C8863">
        <v>4</v>
      </c>
      <c r="D8863" s="13">
        <v>10</v>
      </c>
      <c r="E8863" s="13" t="s">
        <v>56</v>
      </c>
      <c r="F8863" s="17">
        <v>-3600</v>
      </c>
      <c r="G8863" t="str">
        <f>_xlfn.XLOOKUP(tbl_GL[[#This Row],[Account_key]],tbl_COA[Account_key],tbl_COA[Class],"Not Found")</f>
        <v>Assets</v>
      </c>
      <c r="H8863" t="str">
        <f>_xlfn.XLOOKUP(tbl_GL[[#This Row],[Account_key]],tbl_COA[Account_key],tbl_COA[SubClass],"Not Found")</f>
        <v>Assets</v>
      </c>
      <c r="I8863" t="str">
        <f>_xlfn.XLOOKUP(tbl_GL[[#This Row],[Account_key]],tbl_COA[Account_key],tbl_COA[SubClass2],"Not Found")</f>
        <v>Current Assets</v>
      </c>
      <c r="J8863" t="str">
        <f>_xlfn.XLOOKUP(tbl_GL[[#This Row],[Account_key]],tbl_COA[Account_key],tbl_COA[SubAccount],,0)</f>
        <v>Cash at Bank</v>
      </c>
      <c r="K8863">
        <f>YEAR(tbl_GL[[#This Row],[Date]])</f>
        <v>2018</v>
      </c>
    </row>
    <row r="8864" spans="1:11" hidden="1" x14ac:dyDescent="0.35">
      <c r="A8864">
        <v>538.1</v>
      </c>
      <c r="B8864" s="24">
        <v>43404</v>
      </c>
      <c r="C8864">
        <v>4</v>
      </c>
      <c r="D8864" s="13">
        <v>380</v>
      </c>
      <c r="E8864" s="13" t="s">
        <v>101</v>
      </c>
      <c r="F8864" s="17">
        <v>-4500</v>
      </c>
      <c r="G8864" t="str">
        <f>_xlfn.XLOOKUP(tbl_GL[[#This Row],[Account_key]],tbl_COA[Account_key],tbl_COA[Class],"Not Found")</f>
        <v>Operating account</v>
      </c>
      <c r="H8864" t="str">
        <f>_xlfn.XLOOKUP(tbl_GL[[#This Row],[Account_key]],tbl_COA[Account_key],tbl_COA[SubClass],"Not Found")</f>
        <v>Depreciation &amp; Amortization</v>
      </c>
      <c r="I8864" t="str">
        <f>_xlfn.XLOOKUP(tbl_GL[[#This Row],[Account_key]],tbl_COA[Account_key],tbl_COA[SubClass2],"Not Found")</f>
        <v>Depreciation</v>
      </c>
      <c r="J8864" t="str">
        <f>_xlfn.XLOOKUP(tbl_GL[[#This Row],[Account_key]],tbl_COA[Account_key],tbl_COA[SubAccount],,0)</f>
        <v>Equipment</v>
      </c>
      <c r="K8864">
        <f>YEAR(tbl_GL[[#This Row],[Date]])</f>
        <v>2018</v>
      </c>
    </row>
    <row r="8865" spans="1:11" hidden="1" x14ac:dyDescent="0.35">
      <c r="A8865">
        <v>538.20000000000005</v>
      </c>
      <c r="B8865" s="24">
        <v>43404</v>
      </c>
      <c r="C8865">
        <v>4</v>
      </c>
      <c r="D8865" s="13">
        <v>90</v>
      </c>
      <c r="E8865" s="13" t="s">
        <v>101</v>
      </c>
      <c r="F8865" s="17">
        <v>-4500</v>
      </c>
      <c r="G8865" t="str">
        <f>_xlfn.XLOOKUP(tbl_GL[[#This Row],[Account_key]],tbl_COA[Account_key],tbl_COA[Class],"Not Found")</f>
        <v>Assets</v>
      </c>
      <c r="H8865" t="str">
        <f>_xlfn.XLOOKUP(tbl_GL[[#This Row],[Account_key]],tbl_COA[Account_key],tbl_COA[SubClass],"Not Found")</f>
        <v>Assets</v>
      </c>
      <c r="I8865" t="str">
        <f>_xlfn.XLOOKUP(tbl_GL[[#This Row],[Account_key]],tbl_COA[Account_key],tbl_COA[SubClass2],"Not Found")</f>
        <v>Non-Current Assets</v>
      </c>
      <c r="J8865" t="str">
        <f>_xlfn.XLOOKUP(tbl_GL[[#This Row],[Account_key]],tbl_COA[Account_key],tbl_COA[SubAccount],,0)</f>
        <v>Office Furniture &amp; Equipment</v>
      </c>
      <c r="K8865">
        <f>YEAR(tbl_GL[[#This Row],[Date]])</f>
        <v>2018</v>
      </c>
    </row>
    <row r="8866" spans="1:11" hidden="1" x14ac:dyDescent="0.35">
      <c r="A8866">
        <v>540.1</v>
      </c>
      <c r="B8866" s="24">
        <v>43405</v>
      </c>
      <c r="C8866">
        <v>4</v>
      </c>
      <c r="D8866" s="13">
        <v>320</v>
      </c>
      <c r="E8866" s="13" t="s">
        <v>97</v>
      </c>
      <c r="F8866" s="17">
        <v>-1240</v>
      </c>
      <c r="G8866" t="str">
        <f>_xlfn.XLOOKUP(tbl_GL[[#This Row],[Account_key]],tbl_COA[Account_key],tbl_COA[Class],"Not Found")</f>
        <v>Operating account</v>
      </c>
      <c r="H8866" t="str">
        <f>_xlfn.XLOOKUP(tbl_GL[[#This Row],[Account_key]],tbl_COA[Account_key],tbl_COA[SubClass],"Not Found")</f>
        <v>Operating Expenses</v>
      </c>
      <c r="I8866" t="str">
        <f>_xlfn.XLOOKUP(tbl_GL[[#This Row],[Account_key]],tbl_COA[Account_key],tbl_COA[SubClass2],"Not Found")</f>
        <v>Administration</v>
      </c>
      <c r="J8866" t="str">
        <f>_xlfn.XLOOKUP(tbl_GL[[#This Row],[Account_key]],tbl_COA[Account_key],tbl_COA[SubAccount],,0)</f>
        <v>Professional Services</v>
      </c>
      <c r="K8866">
        <f>YEAR(tbl_GL[[#This Row],[Date]])</f>
        <v>2018</v>
      </c>
    </row>
    <row r="8867" spans="1:11" hidden="1" x14ac:dyDescent="0.35">
      <c r="A8867">
        <v>540.20000000000005</v>
      </c>
      <c r="B8867" s="24">
        <v>43405</v>
      </c>
      <c r="C8867">
        <v>4</v>
      </c>
      <c r="D8867" s="13">
        <v>120</v>
      </c>
      <c r="E8867" s="13" t="s">
        <v>97</v>
      </c>
      <c r="F8867" s="17">
        <v>1240</v>
      </c>
      <c r="G8867" t="str">
        <f>_xlfn.XLOOKUP(tbl_GL[[#This Row],[Account_key]],tbl_COA[Account_key],tbl_COA[Class],"Not Found")</f>
        <v>Liabilities and Owners Equity</v>
      </c>
      <c r="H8867" t="str">
        <f>_xlfn.XLOOKUP(tbl_GL[[#This Row],[Account_key]],tbl_COA[Account_key],tbl_COA[SubClass],"Not Found")</f>
        <v>Liabilities</v>
      </c>
      <c r="I8867" t="str">
        <f>_xlfn.XLOOKUP(tbl_GL[[#This Row],[Account_key]],tbl_COA[Account_key],tbl_COA[SubClass2],"Not Found")</f>
        <v>Current Liabilities</v>
      </c>
      <c r="J8867" t="str">
        <f>_xlfn.XLOOKUP(tbl_GL[[#This Row],[Account_key]],tbl_COA[Account_key],tbl_COA[SubAccount],,0)</f>
        <v>Accrued Expenses</v>
      </c>
      <c r="K8867">
        <f>YEAR(tbl_GL[[#This Row],[Date]])</f>
        <v>2018</v>
      </c>
    </row>
    <row r="8868" spans="1:11" hidden="1" x14ac:dyDescent="0.35">
      <c r="A8868">
        <v>541.1</v>
      </c>
      <c r="B8868" s="24">
        <v>43405</v>
      </c>
      <c r="C8868">
        <v>4</v>
      </c>
      <c r="D8868" s="13">
        <v>60</v>
      </c>
      <c r="E8868" s="13" t="s">
        <v>84</v>
      </c>
      <c r="F8868" s="17">
        <v>22167</v>
      </c>
      <c r="G8868" t="str">
        <f>_xlfn.XLOOKUP(tbl_GL[[#This Row],[Account_key]],tbl_COA[Account_key],tbl_COA[Class],"Not Found")</f>
        <v>Assets</v>
      </c>
      <c r="H8868" t="str">
        <f>_xlfn.XLOOKUP(tbl_GL[[#This Row],[Account_key]],tbl_COA[Account_key],tbl_COA[SubClass],"Not Found")</f>
        <v>Assets</v>
      </c>
      <c r="I8868" t="str">
        <f>_xlfn.XLOOKUP(tbl_GL[[#This Row],[Account_key]],tbl_COA[Account_key],tbl_COA[SubClass2],"Not Found")</f>
        <v>Current Assets</v>
      </c>
      <c r="J8868" t="str">
        <f>_xlfn.XLOOKUP(tbl_GL[[#This Row],[Account_key]],tbl_COA[Account_key],tbl_COA[SubAccount],,0)</f>
        <v>Inventory</v>
      </c>
      <c r="K8868">
        <f>YEAR(tbl_GL[[#This Row],[Date]])</f>
        <v>2018</v>
      </c>
    </row>
    <row r="8869" spans="1:11" hidden="1" x14ac:dyDescent="0.35">
      <c r="A8869">
        <v>541.20000000000005</v>
      </c>
      <c r="B8869" s="24">
        <v>43405</v>
      </c>
      <c r="C8869">
        <v>4</v>
      </c>
      <c r="D8869" s="13">
        <v>110</v>
      </c>
      <c r="E8869" s="13" t="s">
        <v>84</v>
      </c>
      <c r="F8869" s="17">
        <v>22167</v>
      </c>
      <c r="G8869" t="str">
        <f>_xlfn.XLOOKUP(tbl_GL[[#This Row],[Account_key]],tbl_COA[Account_key],tbl_COA[Class],"Not Found")</f>
        <v>Liabilities and Owners Equity</v>
      </c>
      <c r="H8869" t="str">
        <f>_xlfn.XLOOKUP(tbl_GL[[#This Row],[Account_key]],tbl_COA[Account_key],tbl_COA[SubClass],"Not Found")</f>
        <v>Liabilities</v>
      </c>
      <c r="I8869" t="str">
        <f>_xlfn.XLOOKUP(tbl_GL[[#This Row],[Account_key]],tbl_COA[Account_key],tbl_COA[SubClass2],"Not Found")</f>
        <v>Current Liabilities</v>
      </c>
      <c r="J8869" t="str">
        <f>_xlfn.XLOOKUP(tbl_GL[[#This Row],[Account_key]],tbl_COA[Account_key],tbl_COA[SubAccount],,0)</f>
        <v>Trade Payables</v>
      </c>
      <c r="K8869">
        <f>YEAR(tbl_GL[[#This Row],[Date]])</f>
        <v>2018</v>
      </c>
    </row>
    <row r="8870" spans="1:11" hidden="1" x14ac:dyDescent="0.35">
      <c r="A8870">
        <v>542.1</v>
      </c>
      <c r="B8870" s="24">
        <v>43406</v>
      </c>
      <c r="C8870">
        <v>4</v>
      </c>
      <c r="D8870" s="13">
        <v>230</v>
      </c>
      <c r="E8870" s="13" t="s">
        <v>4</v>
      </c>
      <c r="F8870" s="17">
        <v>-1084</v>
      </c>
      <c r="G8870" t="str">
        <f>_xlfn.XLOOKUP(tbl_GL[[#This Row],[Account_key]],tbl_COA[Account_key],tbl_COA[Class],"Not Found")</f>
        <v>Trading account</v>
      </c>
      <c r="H8870" t="str">
        <f>_xlfn.XLOOKUP(tbl_GL[[#This Row],[Account_key]],tbl_COA[Account_key],tbl_COA[SubClass],"Not Found")</f>
        <v>Cost of Sales</v>
      </c>
      <c r="I8870" t="str">
        <f>_xlfn.XLOOKUP(tbl_GL[[#This Row],[Account_key]],tbl_COA[Account_key],tbl_COA[SubClass2],"Not Found")</f>
        <v>Cost of Sales</v>
      </c>
      <c r="J8870" t="str">
        <f>_xlfn.XLOOKUP(tbl_GL[[#This Row],[Account_key]],tbl_COA[Account_key],tbl_COA[SubAccount],,0)</f>
        <v>Cost of Sales</v>
      </c>
      <c r="K8870">
        <f>YEAR(tbl_GL[[#This Row],[Date]])</f>
        <v>2018</v>
      </c>
    </row>
    <row r="8871" spans="1:11" hidden="1" x14ac:dyDescent="0.35">
      <c r="A8871">
        <v>542.20000000000005</v>
      </c>
      <c r="B8871" s="24">
        <v>43406</v>
      </c>
      <c r="C8871">
        <v>4</v>
      </c>
      <c r="D8871" s="13">
        <v>60</v>
      </c>
      <c r="E8871" s="13" t="s">
        <v>4</v>
      </c>
      <c r="F8871" s="17">
        <v>-1084</v>
      </c>
      <c r="G8871" t="str">
        <f>_xlfn.XLOOKUP(tbl_GL[[#This Row],[Account_key]],tbl_COA[Account_key],tbl_COA[Class],"Not Found")</f>
        <v>Assets</v>
      </c>
      <c r="H8871" t="str">
        <f>_xlfn.XLOOKUP(tbl_GL[[#This Row],[Account_key]],tbl_COA[Account_key],tbl_COA[SubClass],"Not Found")</f>
        <v>Assets</v>
      </c>
      <c r="I8871" t="str">
        <f>_xlfn.XLOOKUP(tbl_GL[[#This Row],[Account_key]],tbl_COA[Account_key],tbl_COA[SubClass2],"Not Found")</f>
        <v>Current Assets</v>
      </c>
      <c r="J8871" t="str">
        <f>_xlfn.XLOOKUP(tbl_GL[[#This Row],[Account_key]],tbl_COA[Account_key],tbl_COA[SubAccount],,0)</f>
        <v>Inventory</v>
      </c>
      <c r="K8871">
        <f>YEAR(tbl_GL[[#This Row],[Date]])</f>
        <v>2018</v>
      </c>
    </row>
    <row r="8872" spans="1:11" hidden="1" x14ac:dyDescent="0.35">
      <c r="A8872">
        <v>543.1</v>
      </c>
      <c r="B8872" s="24">
        <v>43406</v>
      </c>
      <c r="C8872">
        <v>4</v>
      </c>
      <c r="D8872" s="13">
        <v>210</v>
      </c>
      <c r="E8872" s="13" t="s">
        <v>7</v>
      </c>
      <c r="F8872" s="17">
        <v>2662</v>
      </c>
      <c r="G8872" t="str">
        <f>_xlfn.XLOOKUP(tbl_GL[[#This Row],[Account_key]],tbl_COA[Account_key],tbl_COA[Class],"Not Found")</f>
        <v>Trading account</v>
      </c>
      <c r="H8872" t="str">
        <f>_xlfn.XLOOKUP(tbl_GL[[#This Row],[Account_key]],tbl_COA[Account_key],tbl_COA[SubClass],"Not Found")</f>
        <v>Sales</v>
      </c>
      <c r="I8872" t="str">
        <f>_xlfn.XLOOKUP(tbl_GL[[#This Row],[Account_key]],tbl_COA[Account_key],tbl_COA[SubClass2],"Not Found")</f>
        <v>Sales</v>
      </c>
      <c r="J8872" t="str">
        <f>_xlfn.XLOOKUP(tbl_GL[[#This Row],[Account_key]],tbl_COA[Account_key],tbl_COA[SubAccount],,0)</f>
        <v>Sales</v>
      </c>
      <c r="K8872">
        <f>YEAR(tbl_GL[[#This Row],[Date]])</f>
        <v>2018</v>
      </c>
    </row>
    <row r="8873" spans="1:11" hidden="1" x14ac:dyDescent="0.35">
      <c r="A8873">
        <v>543.20000000000005</v>
      </c>
      <c r="B8873" s="24">
        <v>43406</v>
      </c>
      <c r="C8873">
        <v>4</v>
      </c>
      <c r="D8873" s="13">
        <v>10</v>
      </c>
      <c r="E8873" s="13" t="s">
        <v>7</v>
      </c>
      <c r="F8873" s="17">
        <v>2662</v>
      </c>
      <c r="G8873" t="str">
        <f>_xlfn.XLOOKUP(tbl_GL[[#This Row],[Account_key]],tbl_COA[Account_key],tbl_COA[Class],"Not Found")</f>
        <v>Assets</v>
      </c>
      <c r="H8873" t="str">
        <f>_xlfn.XLOOKUP(tbl_GL[[#This Row],[Account_key]],tbl_COA[Account_key],tbl_COA[SubClass],"Not Found")</f>
        <v>Assets</v>
      </c>
      <c r="I8873" t="str">
        <f>_xlfn.XLOOKUP(tbl_GL[[#This Row],[Account_key]],tbl_COA[Account_key],tbl_COA[SubClass2],"Not Found")</f>
        <v>Current Assets</v>
      </c>
      <c r="J8873" t="str">
        <f>_xlfn.XLOOKUP(tbl_GL[[#This Row],[Account_key]],tbl_COA[Account_key],tbl_COA[SubAccount],,0)</f>
        <v>Cash at Bank</v>
      </c>
      <c r="K8873">
        <f>YEAR(tbl_GL[[#This Row],[Date]])</f>
        <v>2018</v>
      </c>
    </row>
    <row r="8874" spans="1:11" hidden="1" x14ac:dyDescent="0.35">
      <c r="A8874">
        <v>544.1</v>
      </c>
      <c r="B8874" s="24">
        <v>43406</v>
      </c>
      <c r="C8874">
        <v>4</v>
      </c>
      <c r="D8874" s="13">
        <v>230</v>
      </c>
      <c r="E8874" s="13" t="s">
        <v>4</v>
      </c>
      <c r="F8874" s="17">
        <v>-4375</v>
      </c>
      <c r="G8874" t="str">
        <f>_xlfn.XLOOKUP(tbl_GL[[#This Row],[Account_key]],tbl_COA[Account_key],tbl_COA[Class],"Not Found")</f>
        <v>Trading account</v>
      </c>
      <c r="H8874" t="str">
        <f>_xlfn.XLOOKUP(tbl_GL[[#This Row],[Account_key]],tbl_COA[Account_key],tbl_COA[SubClass],"Not Found")</f>
        <v>Cost of Sales</v>
      </c>
      <c r="I8874" t="str">
        <f>_xlfn.XLOOKUP(tbl_GL[[#This Row],[Account_key]],tbl_COA[Account_key],tbl_COA[SubClass2],"Not Found")</f>
        <v>Cost of Sales</v>
      </c>
      <c r="J8874" t="str">
        <f>_xlfn.XLOOKUP(tbl_GL[[#This Row],[Account_key]],tbl_COA[Account_key],tbl_COA[SubAccount],,0)</f>
        <v>Cost of Sales</v>
      </c>
      <c r="K8874">
        <f>YEAR(tbl_GL[[#This Row],[Date]])</f>
        <v>2018</v>
      </c>
    </row>
    <row r="8875" spans="1:11" hidden="1" x14ac:dyDescent="0.35">
      <c r="A8875">
        <v>544.20000000000005</v>
      </c>
      <c r="B8875" s="24">
        <v>43406</v>
      </c>
      <c r="C8875">
        <v>4</v>
      </c>
      <c r="D8875" s="13">
        <v>60</v>
      </c>
      <c r="E8875" s="13" t="s">
        <v>4</v>
      </c>
      <c r="F8875" s="17">
        <v>-4375</v>
      </c>
      <c r="G8875" t="str">
        <f>_xlfn.XLOOKUP(tbl_GL[[#This Row],[Account_key]],tbl_COA[Account_key],tbl_COA[Class],"Not Found")</f>
        <v>Assets</v>
      </c>
      <c r="H8875" t="str">
        <f>_xlfn.XLOOKUP(tbl_GL[[#This Row],[Account_key]],tbl_COA[Account_key],tbl_COA[SubClass],"Not Found")</f>
        <v>Assets</v>
      </c>
      <c r="I8875" t="str">
        <f>_xlfn.XLOOKUP(tbl_GL[[#This Row],[Account_key]],tbl_COA[Account_key],tbl_COA[SubClass2],"Not Found")</f>
        <v>Current Assets</v>
      </c>
      <c r="J8875" t="str">
        <f>_xlfn.XLOOKUP(tbl_GL[[#This Row],[Account_key]],tbl_COA[Account_key],tbl_COA[SubAccount],,0)</f>
        <v>Inventory</v>
      </c>
      <c r="K8875">
        <f>YEAR(tbl_GL[[#This Row],[Date]])</f>
        <v>2018</v>
      </c>
    </row>
    <row r="8876" spans="1:11" hidden="1" x14ac:dyDescent="0.35">
      <c r="A8876">
        <v>545.1</v>
      </c>
      <c r="B8876" s="24">
        <v>43406</v>
      </c>
      <c r="C8876">
        <v>4</v>
      </c>
      <c r="D8876" s="13">
        <v>30</v>
      </c>
      <c r="E8876" s="13" t="s">
        <v>80</v>
      </c>
      <c r="F8876" s="17">
        <v>-9722</v>
      </c>
      <c r="G8876" t="str">
        <f>_xlfn.XLOOKUP(tbl_GL[[#This Row],[Account_key]],tbl_COA[Account_key],tbl_COA[Class],"Not Found")</f>
        <v>Assets</v>
      </c>
      <c r="H8876" t="str">
        <f>_xlfn.XLOOKUP(tbl_GL[[#This Row],[Account_key]],tbl_COA[Account_key],tbl_COA[SubClass],"Not Found")</f>
        <v>Assets</v>
      </c>
      <c r="I8876" t="str">
        <f>_xlfn.XLOOKUP(tbl_GL[[#This Row],[Account_key]],tbl_COA[Account_key],tbl_COA[SubClass2],"Not Found")</f>
        <v>Current Assets</v>
      </c>
      <c r="J8876" t="str">
        <f>_xlfn.XLOOKUP(tbl_GL[[#This Row],[Account_key]],tbl_COA[Account_key],tbl_COA[SubAccount],,0)</f>
        <v>Trade Receivables</v>
      </c>
      <c r="K8876">
        <f>YEAR(tbl_GL[[#This Row],[Date]])</f>
        <v>2018</v>
      </c>
    </row>
    <row r="8877" spans="1:11" hidden="1" x14ac:dyDescent="0.35">
      <c r="A8877">
        <v>545.20000000000005</v>
      </c>
      <c r="B8877" s="24">
        <v>43406</v>
      </c>
      <c r="C8877">
        <v>4</v>
      </c>
      <c r="D8877" s="13">
        <v>10</v>
      </c>
      <c r="E8877" s="13" t="s">
        <v>80</v>
      </c>
      <c r="F8877" s="17">
        <v>9722</v>
      </c>
      <c r="G8877" t="str">
        <f>_xlfn.XLOOKUP(tbl_GL[[#This Row],[Account_key]],tbl_COA[Account_key],tbl_COA[Class],"Not Found")</f>
        <v>Assets</v>
      </c>
      <c r="H8877" t="str">
        <f>_xlfn.XLOOKUP(tbl_GL[[#This Row],[Account_key]],tbl_COA[Account_key],tbl_COA[SubClass],"Not Found")</f>
        <v>Assets</v>
      </c>
      <c r="I8877" t="str">
        <f>_xlfn.XLOOKUP(tbl_GL[[#This Row],[Account_key]],tbl_COA[Account_key],tbl_COA[SubClass2],"Not Found")</f>
        <v>Current Assets</v>
      </c>
      <c r="J8877" t="str">
        <f>_xlfn.XLOOKUP(tbl_GL[[#This Row],[Account_key]],tbl_COA[Account_key],tbl_COA[SubAccount],,0)</f>
        <v>Cash at Bank</v>
      </c>
      <c r="K8877">
        <f>YEAR(tbl_GL[[#This Row],[Date]])</f>
        <v>2018</v>
      </c>
    </row>
    <row r="8878" spans="1:11" hidden="1" x14ac:dyDescent="0.35">
      <c r="A8878">
        <v>546.1</v>
      </c>
      <c r="B8878" s="24">
        <v>43406</v>
      </c>
      <c r="C8878">
        <v>4</v>
      </c>
      <c r="D8878" s="13">
        <v>210</v>
      </c>
      <c r="E8878" s="13" t="s">
        <v>8</v>
      </c>
      <c r="F8878" s="17">
        <v>11514</v>
      </c>
      <c r="G8878" t="str">
        <f>_xlfn.XLOOKUP(tbl_GL[[#This Row],[Account_key]],tbl_COA[Account_key],tbl_COA[Class],"Not Found")</f>
        <v>Trading account</v>
      </c>
      <c r="H8878" t="str">
        <f>_xlfn.XLOOKUP(tbl_GL[[#This Row],[Account_key]],tbl_COA[Account_key],tbl_COA[SubClass],"Not Found")</f>
        <v>Sales</v>
      </c>
      <c r="I8878" t="str">
        <f>_xlfn.XLOOKUP(tbl_GL[[#This Row],[Account_key]],tbl_COA[Account_key],tbl_COA[SubClass2],"Not Found")</f>
        <v>Sales</v>
      </c>
      <c r="J8878" t="str">
        <f>_xlfn.XLOOKUP(tbl_GL[[#This Row],[Account_key]],tbl_COA[Account_key],tbl_COA[SubAccount],,0)</f>
        <v>Sales</v>
      </c>
      <c r="K8878">
        <f>YEAR(tbl_GL[[#This Row],[Date]])</f>
        <v>2018</v>
      </c>
    </row>
    <row r="8879" spans="1:11" hidden="1" x14ac:dyDescent="0.35">
      <c r="A8879">
        <v>546.20000000000005</v>
      </c>
      <c r="B8879" s="24">
        <v>43406</v>
      </c>
      <c r="C8879">
        <v>4</v>
      </c>
      <c r="D8879" s="13">
        <v>30</v>
      </c>
      <c r="E8879" s="13" t="s">
        <v>8</v>
      </c>
      <c r="F8879" s="17">
        <v>11514</v>
      </c>
      <c r="G8879" t="str">
        <f>_xlfn.XLOOKUP(tbl_GL[[#This Row],[Account_key]],tbl_COA[Account_key],tbl_COA[Class],"Not Found")</f>
        <v>Assets</v>
      </c>
      <c r="H8879" t="str">
        <f>_xlfn.XLOOKUP(tbl_GL[[#This Row],[Account_key]],tbl_COA[Account_key],tbl_COA[SubClass],"Not Found")</f>
        <v>Assets</v>
      </c>
      <c r="I8879" t="str">
        <f>_xlfn.XLOOKUP(tbl_GL[[#This Row],[Account_key]],tbl_COA[Account_key],tbl_COA[SubClass2],"Not Found")</f>
        <v>Current Assets</v>
      </c>
      <c r="J8879" t="str">
        <f>_xlfn.XLOOKUP(tbl_GL[[#This Row],[Account_key]],tbl_COA[Account_key],tbl_COA[SubAccount],,0)</f>
        <v>Trade Receivables</v>
      </c>
      <c r="K8879">
        <f>YEAR(tbl_GL[[#This Row],[Date]])</f>
        <v>2018</v>
      </c>
    </row>
    <row r="8880" spans="1:11" hidden="1" x14ac:dyDescent="0.35">
      <c r="A8880">
        <v>547.1</v>
      </c>
      <c r="B8880" s="24">
        <v>43407</v>
      </c>
      <c r="C8880">
        <v>4</v>
      </c>
      <c r="D8880" s="13">
        <v>350</v>
      </c>
      <c r="E8880" s="13" t="s">
        <v>97</v>
      </c>
      <c r="F8880" s="17">
        <v>-1847</v>
      </c>
      <c r="G8880" t="str">
        <f>_xlfn.XLOOKUP(tbl_GL[[#This Row],[Account_key]],tbl_COA[Account_key],tbl_COA[Class],"Not Found")</f>
        <v>Operating account</v>
      </c>
      <c r="H8880" t="str">
        <f>_xlfn.XLOOKUP(tbl_GL[[#This Row],[Account_key]],tbl_COA[Account_key],tbl_COA[SubClass],"Not Found")</f>
        <v>Operating Expenses</v>
      </c>
      <c r="I8880" t="str">
        <f>_xlfn.XLOOKUP(tbl_GL[[#This Row],[Account_key]],tbl_COA[Account_key],tbl_COA[SubClass2],"Not Found")</f>
        <v>Administration</v>
      </c>
      <c r="J8880" t="str">
        <f>_xlfn.XLOOKUP(tbl_GL[[#This Row],[Account_key]],tbl_COA[Account_key],tbl_COA[SubAccount],,0)</f>
        <v>Other Expenses</v>
      </c>
      <c r="K8880">
        <f>YEAR(tbl_GL[[#This Row],[Date]])</f>
        <v>2018</v>
      </c>
    </row>
    <row r="8881" spans="1:11" hidden="1" x14ac:dyDescent="0.35">
      <c r="A8881">
        <v>547.20000000000005</v>
      </c>
      <c r="B8881" s="24">
        <v>43407</v>
      </c>
      <c r="C8881">
        <v>4</v>
      </c>
      <c r="D8881" s="13">
        <v>120</v>
      </c>
      <c r="E8881" s="13" t="s">
        <v>97</v>
      </c>
      <c r="F8881" s="17">
        <v>1847</v>
      </c>
      <c r="G8881" t="str">
        <f>_xlfn.XLOOKUP(tbl_GL[[#This Row],[Account_key]],tbl_COA[Account_key],tbl_COA[Class],"Not Found")</f>
        <v>Liabilities and Owners Equity</v>
      </c>
      <c r="H8881" t="str">
        <f>_xlfn.XLOOKUP(tbl_GL[[#This Row],[Account_key]],tbl_COA[Account_key],tbl_COA[SubClass],"Not Found")</f>
        <v>Liabilities</v>
      </c>
      <c r="I8881" t="str">
        <f>_xlfn.XLOOKUP(tbl_GL[[#This Row],[Account_key]],tbl_COA[Account_key],tbl_COA[SubClass2],"Not Found")</f>
        <v>Current Liabilities</v>
      </c>
      <c r="J8881" t="str">
        <f>_xlfn.XLOOKUP(tbl_GL[[#This Row],[Account_key]],tbl_COA[Account_key],tbl_COA[SubAccount],,0)</f>
        <v>Accrued Expenses</v>
      </c>
      <c r="K8881">
        <f>YEAR(tbl_GL[[#This Row],[Date]])</f>
        <v>2018</v>
      </c>
    </row>
    <row r="8882" spans="1:11" hidden="1" x14ac:dyDescent="0.35">
      <c r="A8882">
        <v>548.1</v>
      </c>
      <c r="B8882" s="24">
        <v>43409</v>
      </c>
      <c r="C8882">
        <v>4</v>
      </c>
      <c r="D8882" s="13">
        <v>10</v>
      </c>
      <c r="E8882" s="13" t="s">
        <v>98</v>
      </c>
      <c r="F8882" s="17">
        <v>-1121</v>
      </c>
      <c r="G8882" t="str">
        <f>_xlfn.XLOOKUP(tbl_GL[[#This Row],[Account_key]],tbl_COA[Account_key],tbl_COA[Class],"Not Found")</f>
        <v>Assets</v>
      </c>
      <c r="H8882" t="str">
        <f>_xlfn.XLOOKUP(tbl_GL[[#This Row],[Account_key]],tbl_COA[Account_key],tbl_COA[SubClass],"Not Found")</f>
        <v>Assets</v>
      </c>
      <c r="I8882" t="str">
        <f>_xlfn.XLOOKUP(tbl_GL[[#This Row],[Account_key]],tbl_COA[Account_key],tbl_COA[SubClass2],"Not Found")</f>
        <v>Current Assets</v>
      </c>
      <c r="J8882" t="str">
        <f>_xlfn.XLOOKUP(tbl_GL[[#This Row],[Account_key]],tbl_COA[Account_key],tbl_COA[SubAccount],,0)</f>
        <v>Cash at Bank</v>
      </c>
      <c r="K8882">
        <f>YEAR(tbl_GL[[#This Row],[Date]])</f>
        <v>2018</v>
      </c>
    </row>
    <row r="8883" spans="1:11" hidden="1" x14ac:dyDescent="0.35">
      <c r="A8883">
        <v>548.20000000000005</v>
      </c>
      <c r="B8883" s="24">
        <v>43409</v>
      </c>
      <c r="C8883">
        <v>4</v>
      </c>
      <c r="D8883" s="13">
        <v>120</v>
      </c>
      <c r="E8883" s="13" t="s">
        <v>98</v>
      </c>
      <c r="F8883" s="17">
        <v>-1121</v>
      </c>
      <c r="G8883" t="str">
        <f>_xlfn.XLOOKUP(tbl_GL[[#This Row],[Account_key]],tbl_COA[Account_key],tbl_COA[Class],"Not Found")</f>
        <v>Liabilities and Owners Equity</v>
      </c>
      <c r="H8883" t="str">
        <f>_xlfn.XLOOKUP(tbl_GL[[#This Row],[Account_key]],tbl_COA[Account_key],tbl_COA[SubClass],"Not Found")</f>
        <v>Liabilities</v>
      </c>
      <c r="I8883" t="str">
        <f>_xlfn.XLOOKUP(tbl_GL[[#This Row],[Account_key]],tbl_COA[Account_key],tbl_COA[SubClass2],"Not Found")</f>
        <v>Current Liabilities</v>
      </c>
      <c r="J8883" t="str">
        <f>_xlfn.XLOOKUP(tbl_GL[[#This Row],[Account_key]],tbl_COA[Account_key],tbl_COA[SubAccount],,0)</f>
        <v>Accrued Expenses</v>
      </c>
      <c r="K8883">
        <f>YEAR(tbl_GL[[#This Row],[Date]])</f>
        <v>2018</v>
      </c>
    </row>
    <row r="8884" spans="1:11" hidden="1" x14ac:dyDescent="0.35">
      <c r="A8884">
        <v>549.1</v>
      </c>
      <c r="B8884" s="24">
        <v>43409</v>
      </c>
      <c r="C8884">
        <v>4</v>
      </c>
      <c r="D8884" s="13">
        <v>320</v>
      </c>
      <c r="E8884" s="13" t="s">
        <v>97</v>
      </c>
      <c r="F8884" s="17">
        <v>-1819</v>
      </c>
      <c r="G8884" t="str">
        <f>_xlfn.XLOOKUP(tbl_GL[[#This Row],[Account_key]],tbl_COA[Account_key],tbl_COA[Class],"Not Found")</f>
        <v>Operating account</v>
      </c>
      <c r="H8884" t="str">
        <f>_xlfn.XLOOKUP(tbl_GL[[#This Row],[Account_key]],tbl_COA[Account_key],tbl_COA[SubClass],"Not Found")</f>
        <v>Operating Expenses</v>
      </c>
      <c r="I8884" t="str">
        <f>_xlfn.XLOOKUP(tbl_GL[[#This Row],[Account_key]],tbl_COA[Account_key],tbl_COA[SubClass2],"Not Found")</f>
        <v>Administration</v>
      </c>
      <c r="J8884" t="str">
        <f>_xlfn.XLOOKUP(tbl_GL[[#This Row],[Account_key]],tbl_COA[Account_key],tbl_COA[SubAccount],,0)</f>
        <v>Professional Services</v>
      </c>
      <c r="K8884">
        <f>YEAR(tbl_GL[[#This Row],[Date]])</f>
        <v>2018</v>
      </c>
    </row>
    <row r="8885" spans="1:11" hidden="1" x14ac:dyDescent="0.35">
      <c r="A8885">
        <v>549.20000000000005</v>
      </c>
      <c r="B8885" s="24">
        <v>43409</v>
      </c>
      <c r="C8885">
        <v>4</v>
      </c>
      <c r="D8885" s="13">
        <v>120</v>
      </c>
      <c r="E8885" s="13" t="s">
        <v>97</v>
      </c>
      <c r="F8885" s="17">
        <v>1819</v>
      </c>
      <c r="G8885" t="str">
        <f>_xlfn.XLOOKUP(tbl_GL[[#This Row],[Account_key]],tbl_COA[Account_key],tbl_COA[Class],"Not Found")</f>
        <v>Liabilities and Owners Equity</v>
      </c>
      <c r="H8885" t="str">
        <f>_xlfn.XLOOKUP(tbl_GL[[#This Row],[Account_key]],tbl_COA[Account_key],tbl_COA[SubClass],"Not Found")</f>
        <v>Liabilities</v>
      </c>
      <c r="I8885" t="str">
        <f>_xlfn.XLOOKUP(tbl_GL[[#This Row],[Account_key]],tbl_COA[Account_key],tbl_COA[SubClass2],"Not Found")</f>
        <v>Current Liabilities</v>
      </c>
      <c r="J8885" t="str">
        <f>_xlfn.XLOOKUP(tbl_GL[[#This Row],[Account_key]],tbl_COA[Account_key],tbl_COA[SubAccount],,0)</f>
        <v>Accrued Expenses</v>
      </c>
      <c r="K8885">
        <f>YEAR(tbl_GL[[#This Row],[Date]])</f>
        <v>2018</v>
      </c>
    </row>
    <row r="8886" spans="1:11" hidden="1" x14ac:dyDescent="0.35">
      <c r="A8886">
        <v>550.1</v>
      </c>
      <c r="B8886" s="24">
        <v>43409</v>
      </c>
      <c r="C8886">
        <v>4</v>
      </c>
      <c r="D8886" s="13">
        <v>10</v>
      </c>
      <c r="E8886" s="13" t="s">
        <v>118</v>
      </c>
      <c r="F8886" s="17">
        <v>2250</v>
      </c>
      <c r="G8886" t="str">
        <f>_xlfn.XLOOKUP(tbl_GL[[#This Row],[Account_key]],tbl_COA[Account_key],tbl_COA[Class],"Not Found")</f>
        <v>Assets</v>
      </c>
      <c r="H8886" t="str">
        <f>_xlfn.XLOOKUP(tbl_GL[[#This Row],[Account_key]],tbl_COA[Account_key],tbl_COA[SubClass],"Not Found")</f>
        <v>Assets</v>
      </c>
      <c r="I8886" t="str">
        <f>_xlfn.XLOOKUP(tbl_GL[[#This Row],[Account_key]],tbl_COA[Account_key],tbl_COA[SubClass2],"Not Found")</f>
        <v>Current Assets</v>
      </c>
      <c r="J8886" t="str">
        <f>_xlfn.XLOOKUP(tbl_GL[[#This Row],[Account_key]],tbl_COA[Account_key],tbl_COA[SubAccount],,0)</f>
        <v>Cash at Bank</v>
      </c>
      <c r="K8886">
        <f>YEAR(tbl_GL[[#This Row],[Date]])</f>
        <v>2018</v>
      </c>
    </row>
    <row r="8887" spans="1:11" hidden="1" x14ac:dyDescent="0.35">
      <c r="A8887">
        <v>550.20000000000005</v>
      </c>
      <c r="B8887" s="24">
        <v>43409</v>
      </c>
      <c r="C8887">
        <v>4</v>
      </c>
      <c r="D8887" s="13">
        <v>431</v>
      </c>
      <c r="E8887" s="13" t="s">
        <v>118</v>
      </c>
      <c r="F8887" s="17">
        <v>2250</v>
      </c>
      <c r="G8887" t="str">
        <f>_xlfn.XLOOKUP(tbl_GL[[#This Row],[Account_key]],tbl_COA[Account_key],tbl_COA[Class],"Not Found")</f>
        <v>Non-operating</v>
      </c>
      <c r="H8887" t="str">
        <f>_xlfn.XLOOKUP(tbl_GL[[#This Row],[Account_key]],tbl_COA[Account_key],tbl_COA[SubClass],"Not Found")</f>
        <v>Dividend Income</v>
      </c>
      <c r="I8887" t="str">
        <f>_xlfn.XLOOKUP(tbl_GL[[#This Row],[Account_key]],tbl_COA[Account_key],tbl_COA[SubClass2],"Not Found")</f>
        <v>Dividend Income</v>
      </c>
      <c r="J8887" t="str">
        <f>_xlfn.XLOOKUP(tbl_GL[[#This Row],[Account_key]],tbl_COA[Account_key],tbl_COA[SubAccount],,0)</f>
        <v>Dividend Income</v>
      </c>
      <c r="K8887">
        <f>YEAR(tbl_GL[[#This Row],[Date]])</f>
        <v>2018</v>
      </c>
    </row>
    <row r="8888" spans="1:11" hidden="1" x14ac:dyDescent="0.35">
      <c r="A8888">
        <v>551.1</v>
      </c>
      <c r="B8888" s="24">
        <v>43411</v>
      </c>
      <c r="C8888">
        <v>4</v>
      </c>
      <c r="D8888" s="13">
        <v>340</v>
      </c>
      <c r="E8888" s="13" t="s">
        <v>99</v>
      </c>
      <c r="F8888" s="17">
        <v>-96</v>
      </c>
      <c r="G8888" t="str">
        <f>_xlfn.XLOOKUP(tbl_GL[[#This Row],[Account_key]],tbl_COA[Account_key],tbl_COA[Class],"Not Found")</f>
        <v>Operating account</v>
      </c>
      <c r="H8888" t="str">
        <f>_xlfn.XLOOKUP(tbl_GL[[#This Row],[Account_key]],tbl_COA[Account_key],tbl_COA[SubClass],"Not Found")</f>
        <v>Operating Expenses</v>
      </c>
      <c r="I8888" t="str">
        <f>_xlfn.XLOOKUP(tbl_GL[[#This Row],[Account_key]],tbl_COA[Account_key],tbl_COA[SubClass2],"Not Found")</f>
        <v>Administration</v>
      </c>
      <c r="J8888" t="str">
        <f>_xlfn.XLOOKUP(tbl_GL[[#This Row],[Account_key]],tbl_COA[Account_key],tbl_COA[SubAccount],,0)</f>
        <v>Utilities</v>
      </c>
      <c r="K8888">
        <f>YEAR(tbl_GL[[#This Row],[Date]])</f>
        <v>2018</v>
      </c>
    </row>
    <row r="8889" spans="1:11" hidden="1" x14ac:dyDescent="0.35">
      <c r="A8889">
        <v>551.20000000000005</v>
      </c>
      <c r="B8889" s="24">
        <v>43411</v>
      </c>
      <c r="C8889">
        <v>4</v>
      </c>
      <c r="D8889" s="13">
        <v>20</v>
      </c>
      <c r="E8889" s="13" t="s">
        <v>99</v>
      </c>
      <c r="F8889" s="17">
        <v>-96</v>
      </c>
      <c r="G8889" t="str">
        <f>_xlfn.XLOOKUP(tbl_GL[[#This Row],[Account_key]],tbl_COA[Account_key],tbl_COA[Class],"Not Found")</f>
        <v>Assets</v>
      </c>
      <c r="H8889" t="str">
        <f>_xlfn.XLOOKUP(tbl_GL[[#This Row],[Account_key]],tbl_COA[Account_key],tbl_COA[SubClass],"Not Found")</f>
        <v>Assets</v>
      </c>
      <c r="I8889" t="str">
        <f>_xlfn.XLOOKUP(tbl_GL[[#This Row],[Account_key]],tbl_COA[Account_key],tbl_COA[SubClass2],"Not Found")</f>
        <v>Current Assets</v>
      </c>
      <c r="J8889" t="str">
        <f>_xlfn.XLOOKUP(tbl_GL[[#This Row],[Account_key]],tbl_COA[Account_key],tbl_COA[SubAccount],,0)</f>
        <v>Cash in hand</v>
      </c>
      <c r="K8889">
        <f>YEAR(tbl_GL[[#This Row],[Date]])</f>
        <v>2018</v>
      </c>
    </row>
    <row r="8890" spans="1:11" hidden="1" x14ac:dyDescent="0.35">
      <c r="A8890">
        <v>552.1</v>
      </c>
      <c r="B8890" s="24">
        <v>43411</v>
      </c>
      <c r="C8890">
        <v>4</v>
      </c>
      <c r="D8890" s="13">
        <v>10</v>
      </c>
      <c r="E8890" s="13" t="s">
        <v>98</v>
      </c>
      <c r="F8890" s="17">
        <v>-1227</v>
      </c>
      <c r="G8890" t="str">
        <f>_xlfn.XLOOKUP(tbl_GL[[#This Row],[Account_key]],tbl_COA[Account_key],tbl_COA[Class],"Not Found")</f>
        <v>Assets</v>
      </c>
      <c r="H8890" t="str">
        <f>_xlfn.XLOOKUP(tbl_GL[[#This Row],[Account_key]],tbl_COA[Account_key],tbl_COA[SubClass],"Not Found")</f>
        <v>Assets</v>
      </c>
      <c r="I8890" t="str">
        <f>_xlfn.XLOOKUP(tbl_GL[[#This Row],[Account_key]],tbl_COA[Account_key],tbl_COA[SubClass2],"Not Found")</f>
        <v>Current Assets</v>
      </c>
      <c r="J8890" t="str">
        <f>_xlfn.XLOOKUP(tbl_GL[[#This Row],[Account_key]],tbl_COA[Account_key],tbl_COA[SubAccount],,0)</f>
        <v>Cash at Bank</v>
      </c>
      <c r="K8890">
        <f>YEAR(tbl_GL[[#This Row],[Date]])</f>
        <v>2018</v>
      </c>
    </row>
    <row r="8891" spans="1:11" hidden="1" x14ac:dyDescent="0.35">
      <c r="A8891">
        <v>552.20000000000005</v>
      </c>
      <c r="B8891" s="24">
        <v>43411</v>
      </c>
      <c r="C8891">
        <v>4</v>
      </c>
      <c r="D8891" s="13">
        <v>120</v>
      </c>
      <c r="E8891" s="13" t="s">
        <v>98</v>
      </c>
      <c r="F8891" s="17">
        <v>-1227</v>
      </c>
      <c r="G8891" t="str">
        <f>_xlfn.XLOOKUP(tbl_GL[[#This Row],[Account_key]],tbl_COA[Account_key],tbl_COA[Class],"Not Found")</f>
        <v>Liabilities and Owners Equity</v>
      </c>
      <c r="H8891" t="str">
        <f>_xlfn.XLOOKUP(tbl_GL[[#This Row],[Account_key]],tbl_COA[Account_key],tbl_COA[SubClass],"Not Found")</f>
        <v>Liabilities</v>
      </c>
      <c r="I8891" t="str">
        <f>_xlfn.XLOOKUP(tbl_GL[[#This Row],[Account_key]],tbl_COA[Account_key],tbl_COA[SubClass2],"Not Found")</f>
        <v>Current Liabilities</v>
      </c>
      <c r="J8891" t="str">
        <f>_xlfn.XLOOKUP(tbl_GL[[#This Row],[Account_key]],tbl_COA[Account_key],tbl_COA[SubAccount],,0)</f>
        <v>Accrued Expenses</v>
      </c>
      <c r="K8891">
        <f>YEAR(tbl_GL[[#This Row],[Date]])</f>
        <v>2018</v>
      </c>
    </row>
    <row r="8892" spans="1:11" hidden="1" x14ac:dyDescent="0.35">
      <c r="A8892">
        <v>553.1</v>
      </c>
      <c r="B8892" s="24">
        <v>43411</v>
      </c>
      <c r="C8892">
        <v>4</v>
      </c>
      <c r="D8892" s="13">
        <v>10</v>
      </c>
      <c r="E8892" s="13" t="s">
        <v>84</v>
      </c>
      <c r="F8892" s="17">
        <v>-22167</v>
      </c>
      <c r="G8892" t="str">
        <f>_xlfn.XLOOKUP(tbl_GL[[#This Row],[Account_key]],tbl_COA[Account_key],tbl_COA[Class],"Not Found")</f>
        <v>Assets</v>
      </c>
      <c r="H8892" t="str">
        <f>_xlfn.XLOOKUP(tbl_GL[[#This Row],[Account_key]],tbl_COA[Account_key],tbl_COA[SubClass],"Not Found")</f>
        <v>Assets</v>
      </c>
      <c r="I8892" t="str">
        <f>_xlfn.XLOOKUP(tbl_GL[[#This Row],[Account_key]],tbl_COA[Account_key],tbl_COA[SubClass2],"Not Found")</f>
        <v>Current Assets</v>
      </c>
      <c r="J8892" t="str">
        <f>_xlfn.XLOOKUP(tbl_GL[[#This Row],[Account_key]],tbl_COA[Account_key],tbl_COA[SubAccount],,0)</f>
        <v>Cash at Bank</v>
      </c>
      <c r="K8892">
        <f>YEAR(tbl_GL[[#This Row],[Date]])</f>
        <v>2018</v>
      </c>
    </row>
    <row r="8893" spans="1:11" hidden="1" x14ac:dyDescent="0.35">
      <c r="A8893">
        <v>553.20000000000005</v>
      </c>
      <c r="B8893" s="24">
        <v>43411</v>
      </c>
      <c r="C8893">
        <v>4</v>
      </c>
      <c r="D8893" s="13">
        <v>110</v>
      </c>
      <c r="E8893" s="13" t="s">
        <v>84</v>
      </c>
      <c r="F8893" s="17">
        <v>-22167</v>
      </c>
      <c r="G8893" t="str">
        <f>_xlfn.XLOOKUP(tbl_GL[[#This Row],[Account_key]],tbl_COA[Account_key],tbl_COA[Class],"Not Found")</f>
        <v>Liabilities and Owners Equity</v>
      </c>
      <c r="H8893" t="str">
        <f>_xlfn.XLOOKUP(tbl_GL[[#This Row],[Account_key]],tbl_COA[Account_key],tbl_COA[SubClass],"Not Found")</f>
        <v>Liabilities</v>
      </c>
      <c r="I8893" t="str">
        <f>_xlfn.XLOOKUP(tbl_GL[[#This Row],[Account_key]],tbl_COA[Account_key],tbl_COA[SubClass2],"Not Found")</f>
        <v>Current Liabilities</v>
      </c>
      <c r="J8893" t="str">
        <f>_xlfn.XLOOKUP(tbl_GL[[#This Row],[Account_key]],tbl_COA[Account_key],tbl_COA[SubAccount],,0)</f>
        <v>Trade Payables</v>
      </c>
      <c r="K8893">
        <f>YEAR(tbl_GL[[#This Row],[Date]])</f>
        <v>2018</v>
      </c>
    </row>
    <row r="8894" spans="1:11" hidden="1" x14ac:dyDescent="0.35">
      <c r="A8894">
        <v>554.1</v>
      </c>
      <c r="B8894" s="24">
        <v>43412</v>
      </c>
      <c r="C8894">
        <v>4</v>
      </c>
      <c r="D8894" s="13">
        <v>350</v>
      </c>
      <c r="E8894" s="13" t="s">
        <v>97</v>
      </c>
      <c r="F8894" s="17">
        <v>-1485</v>
      </c>
      <c r="G8894" t="str">
        <f>_xlfn.XLOOKUP(tbl_GL[[#This Row],[Account_key]],tbl_COA[Account_key],tbl_COA[Class],"Not Found")</f>
        <v>Operating account</v>
      </c>
      <c r="H8894" t="str">
        <f>_xlfn.XLOOKUP(tbl_GL[[#This Row],[Account_key]],tbl_COA[Account_key],tbl_COA[SubClass],"Not Found")</f>
        <v>Operating Expenses</v>
      </c>
      <c r="I8894" t="str">
        <f>_xlfn.XLOOKUP(tbl_GL[[#This Row],[Account_key]],tbl_COA[Account_key],tbl_COA[SubClass2],"Not Found")</f>
        <v>Administration</v>
      </c>
      <c r="J8894" t="str">
        <f>_xlfn.XLOOKUP(tbl_GL[[#This Row],[Account_key]],tbl_COA[Account_key],tbl_COA[SubAccount],,0)</f>
        <v>Other Expenses</v>
      </c>
      <c r="K8894">
        <f>YEAR(tbl_GL[[#This Row],[Date]])</f>
        <v>2018</v>
      </c>
    </row>
    <row r="8895" spans="1:11" hidden="1" x14ac:dyDescent="0.35">
      <c r="A8895">
        <v>554.20000000000005</v>
      </c>
      <c r="B8895" s="24">
        <v>43412</v>
      </c>
      <c r="C8895">
        <v>4</v>
      </c>
      <c r="D8895" s="13">
        <v>120</v>
      </c>
      <c r="E8895" s="13" t="s">
        <v>97</v>
      </c>
      <c r="F8895" s="17">
        <v>1485</v>
      </c>
      <c r="G8895" t="str">
        <f>_xlfn.XLOOKUP(tbl_GL[[#This Row],[Account_key]],tbl_COA[Account_key],tbl_COA[Class],"Not Found")</f>
        <v>Liabilities and Owners Equity</v>
      </c>
      <c r="H8895" t="str">
        <f>_xlfn.XLOOKUP(tbl_GL[[#This Row],[Account_key]],tbl_COA[Account_key],tbl_COA[SubClass],"Not Found")</f>
        <v>Liabilities</v>
      </c>
      <c r="I8895" t="str">
        <f>_xlfn.XLOOKUP(tbl_GL[[#This Row],[Account_key]],tbl_COA[Account_key],tbl_COA[SubClass2],"Not Found")</f>
        <v>Current Liabilities</v>
      </c>
      <c r="J8895" t="str">
        <f>_xlfn.XLOOKUP(tbl_GL[[#This Row],[Account_key]],tbl_COA[Account_key],tbl_COA[SubAccount],,0)</f>
        <v>Accrued Expenses</v>
      </c>
      <c r="K8895">
        <f>YEAR(tbl_GL[[#This Row],[Date]])</f>
        <v>2018</v>
      </c>
    </row>
    <row r="8896" spans="1:11" hidden="1" x14ac:dyDescent="0.35">
      <c r="A8896">
        <v>555.1</v>
      </c>
      <c r="B8896" s="24">
        <v>43412</v>
      </c>
      <c r="C8896">
        <v>4</v>
      </c>
      <c r="D8896" s="13">
        <v>10</v>
      </c>
      <c r="E8896" s="13" t="s">
        <v>98</v>
      </c>
      <c r="F8896" s="17">
        <v>-1194</v>
      </c>
      <c r="G8896" t="str">
        <f>_xlfn.XLOOKUP(tbl_GL[[#This Row],[Account_key]],tbl_COA[Account_key],tbl_COA[Class],"Not Found")</f>
        <v>Assets</v>
      </c>
      <c r="H8896" t="str">
        <f>_xlfn.XLOOKUP(tbl_GL[[#This Row],[Account_key]],tbl_COA[Account_key],tbl_COA[SubClass],"Not Found")</f>
        <v>Assets</v>
      </c>
      <c r="I8896" t="str">
        <f>_xlfn.XLOOKUP(tbl_GL[[#This Row],[Account_key]],tbl_COA[Account_key],tbl_COA[SubClass2],"Not Found")</f>
        <v>Current Assets</v>
      </c>
      <c r="J8896" t="str">
        <f>_xlfn.XLOOKUP(tbl_GL[[#This Row],[Account_key]],tbl_COA[Account_key],tbl_COA[SubAccount],,0)</f>
        <v>Cash at Bank</v>
      </c>
      <c r="K8896">
        <f>YEAR(tbl_GL[[#This Row],[Date]])</f>
        <v>2018</v>
      </c>
    </row>
    <row r="8897" spans="1:11" hidden="1" x14ac:dyDescent="0.35">
      <c r="A8897">
        <v>555.20000000000005</v>
      </c>
      <c r="B8897" s="24">
        <v>43412</v>
      </c>
      <c r="C8897">
        <v>4</v>
      </c>
      <c r="D8897" s="13">
        <v>120</v>
      </c>
      <c r="E8897" s="13" t="s">
        <v>98</v>
      </c>
      <c r="F8897" s="17">
        <v>-1194</v>
      </c>
      <c r="G8897" t="str">
        <f>_xlfn.XLOOKUP(tbl_GL[[#This Row],[Account_key]],tbl_COA[Account_key],tbl_COA[Class],"Not Found")</f>
        <v>Liabilities and Owners Equity</v>
      </c>
      <c r="H8897" t="str">
        <f>_xlfn.XLOOKUP(tbl_GL[[#This Row],[Account_key]],tbl_COA[Account_key],tbl_COA[SubClass],"Not Found")</f>
        <v>Liabilities</v>
      </c>
      <c r="I8897" t="str">
        <f>_xlfn.XLOOKUP(tbl_GL[[#This Row],[Account_key]],tbl_COA[Account_key],tbl_COA[SubClass2],"Not Found")</f>
        <v>Current Liabilities</v>
      </c>
      <c r="J8897" t="str">
        <f>_xlfn.XLOOKUP(tbl_GL[[#This Row],[Account_key]],tbl_COA[Account_key],tbl_COA[SubAccount],,0)</f>
        <v>Accrued Expenses</v>
      </c>
      <c r="K8897">
        <f>YEAR(tbl_GL[[#This Row],[Date]])</f>
        <v>2018</v>
      </c>
    </row>
    <row r="8898" spans="1:11" hidden="1" x14ac:dyDescent="0.35">
      <c r="A8898">
        <v>556.1</v>
      </c>
      <c r="B8898" s="24">
        <v>43413</v>
      </c>
      <c r="C8898">
        <v>4</v>
      </c>
      <c r="D8898" s="13">
        <v>260</v>
      </c>
      <c r="E8898" s="13" t="s">
        <v>83</v>
      </c>
      <c r="F8898" s="17">
        <v>703</v>
      </c>
      <c r="G8898" t="str">
        <f>_xlfn.XLOOKUP(tbl_GL[[#This Row],[Account_key]],tbl_COA[Account_key],tbl_COA[Class],"Not Found")</f>
        <v>Operating account</v>
      </c>
      <c r="H8898" t="str">
        <f>_xlfn.XLOOKUP(tbl_GL[[#This Row],[Account_key]],tbl_COA[Account_key],tbl_COA[SubClass],"Not Found")</f>
        <v>Operating Expenses</v>
      </c>
      <c r="I8898" t="str">
        <f>_xlfn.XLOOKUP(tbl_GL[[#This Row],[Account_key]],tbl_COA[Account_key],tbl_COA[SubClass2],"Not Found")</f>
        <v>Marketing</v>
      </c>
      <c r="J8898" t="str">
        <f>_xlfn.XLOOKUP(tbl_GL[[#This Row],[Account_key]],tbl_COA[Account_key],tbl_COA[SubAccount],,0)</f>
        <v>Commissions</v>
      </c>
      <c r="K8898">
        <f>YEAR(tbl_GL[[#This Row],[Date]])</f>
        <v>2018</v>
      </c>
    </row>
    <row r="8899" spans="1:11" hidden="1" x14ac:dyDescent="0.35">
      <c r="A8899">
        <v>556.20000000000005</v>
      </c>
      <c r="B8899" s="24">
        <v>43413</v>
      </c>
      <c r="C8899">
        <v>4</v>
      </c>
      <c r="D8899" s="13">
        <v>20</v>
      </c>
      <c r="E8899" s="13" t="s">
        <v>83</v>
      </c>
      <c r="F8899" s="17">
        <v>703</v>
      </c>
      <c r="G8899" t="str">
        <f>_xlfn.XLOOKUP(tbl_GL[[#This Row],[Account_key]],tbl_COA[Account_key],tbl_COA[Class],"Not Found")</f>
        <v>Assets</v>
      </c>
      <c r="H8899" t="str">
        <f>_xlfn.XLOOKUP(tbl_GL[[#This Row],[Account_key]],tbl_COA[Account_key],tbl_COA[SubClass],"Not Found")</f>
        <v>Assets</v>
      </c>
      <c r="I8899" t="str">
        <f>_xlfn.XLOOKUP(tbl_GL[[#This Row],[Account_key]],tbl_COA[Account_key],tbl_COA[SubClass2],"Not Found")</f>
        <v>Current Assets</v>
      </c>
      <c r="J8899" t="str">
        <f>_xlfn.XLOOKUP(tbl_GL[[#This Row],[Account_key]],tbl_COA[Account_key],tbl_COA[SubAccount],,0)</f>
        <v>Cash in hand</v>
      </c>
      <c r="K8899">
        <f>YEAR(tbl_GL[[#This Row],[Date]])</f>
        <v>2018</v>
      </c>
    </row>
    <row r="8900" spans="1:11" hidden="1" x14ac:dyDescent="0.35">
      <c r="A8900">
        <v>557.1</v>
      </c>
      <c r="B8900" s="24">
        <v>43413</v>
      </c>
      <c r="C8900">
        <v>4</v>
      </c>
      <c r="D8900" s="13">
        <v>230</v>
      </c>
      <c r="E8900" s="13" t="s">
        <v>4</v>
      </c>
      <c r="F8900" s="17">
        <v>-1020</v>
      </c>
      <c r="G8900" t="str">
        <f>_xlfn.XLOOKUP(tbl_GL[[#This Row],[Account_key]],tbl_COA[Account_key],tbl_COA[Class],"Not Found")</f>
        <v>Trading account</v>
      </c>
      <c r="H8900" t="str">
        <f>_xlfn.XLOOKUP(tbl_GL[[#This Row],[Account_key]],tbl_COA[Account_key],tbl_COA[SubClass],"Not Found")</f>
        <v>Cost of Sales</v>
      </c>
      <c r="I8900" t="str">
        <f>_xlfn.XLOOKUP(tbl_GL[[#This Row],[Account_key]],tbl_COA[Account_key],tbl_COA[SubClass2],"Not Found")</f>
        <v>Cost of Sales</v>
      </c>
      <c r="J8900" t="str">
        <f>_xlfn.XLOOKUP(tbl_GL[[#This Row],[Account_key]],tbl_COA[Account_key],tbl_COA[SubAccount],,0)</f>
        <v>Cost of Sales</v>
      </c>
      <c r="K8900">
        <f>YEAR(tbl_GL[[#This Row],[Date]])</f>
        <v>2018</v>
      </c>
    </row>
    <row r="8901" spans="1:11" hidden="1" x14ac:dyDescent="0.35">
      <c r="A8901">
        <v>557.20000000000005</v>
      </c>
      <c r="B8901" s="24">
        <v>43413</v>
      </c>
      <c r="C8901">
        <v>4</v>
      </c>
      <c r="D8901" s="13">
        <v>60</v>
      </c>
      <c r="E8901" s="13" t="s">
        <v>4</v>
      </c>
      <c r="F8901" s="17">
        <v>-1020</v>
      </c>
      <c r="G8901" t="str">
        <f>_xlfn.XLOOKUP(tbl_GL[[#This Row],[Account_key]],tbl_COA[Account_key],tbl_COA[Class],"Not Found")</f>
        <v>Assets</v>
      </c>
      <c r="H8901" t="str">
        <f>_xlfn.XLOOKUP(tbl_GL[[#This Row],[Account_key]],tbl_COA[Account_key],tbl_COA[SubClass],"Not Found")</f>
        <v>Assets</v>
      </c>
      <c r="I8901" t="str">
        <f>_xlfn.XLOOKUP(tbl_GL[[#This Row],[Account_key]],tbl_COA[Account_key],tbl_COA[SubClass2],"Not Found")</f>
        <v>Current Assets</v>
      </c>
      <c r="J8901" t="str">
        <f>_xlfn.XLOOKUP(tbl_GL[[#This Row],[Account_key]],tbl_COA[Account_key],tbl_COA[SubAccount],,0)</f>
        <v>Inventory</v>
      </c>
      <c r="K8901">
        <f>YEAR(tbl_GL[[#This Row],[Date]])</f>
        <v>2018</v>
      </c>
    </row>
    <row r="8902" spans="1:11" hidden="1" x14ac:dyDescent="0.35">
      <c r="A8902">
        <v>558.1</v>
      </c>
      <c r="B8902" s="24">
        <v>43413</v>
      </c>
      <c r="C8902">
        <v>4</v>
      </c>
      <c r="D8902" s="13">
        <v>210</v>
      </c>
      <c r="E8902" s="13" t="s">
        <v>7</v>
      </c>
      <c r="F8902" s="17">
        <v>2504</v>
      </c>
      <c r="G8902" t="str">
        <f>_xlfn.XLOOKUP(tbl_GL[[#This Row],[Account_key]],tbl_COA[Account_key],tbl_COA[Class],"Not Found")</f>
        <v>Trading account</v>
      </c>
      <c r="H8902" t="str">
        <f>_xlfn.XLOOKUP(tbl_GL[[#This Row],[Account_key]],tbl_COA[Account_key],tbl_COA[SubClass],"Not Found")</f>
        <v>Sales</v>
      </c>
      <c r="I8902" t="str">
        <f>_xlfn.XLOOKUP(tbl_GL[[#This Row],[Account_key]],tbl_COA[Account_key],tbl_COA[SubClass2],"Not Found")</f>
        <v>Sales</v>
      </c>
      <c r="J8902" t="str">
        <f>_xlfn.XLOOKUP(tbl_GL[[#This Row],[Account_key]],tbl_COA[Account_key],tbl_COA[SubAccount],,0)</f>
        <v>Sales</v>
      </c>
      <c r="K8902">
        <f>YEAR(tbl_GL[[#This Row],[Date]])</f>
        <v>2018</v>
      </c>
    </row>
    <row r="8903" spans="1:11" hidden="1" x14ac:dyDescent="0.35">
      <c r="A8903">
        <v>558.20000000000005</v>
      </c>
      <c r="B8903" s="24">
        <v>43413</v>
      </c>
      <c r="C8903">
        <v>4</v>
      </c>
      <c r="D8903" s="13">
        <v>10</v>
      </c>
      <c r="E8903" s="13" t="s">
        <v>7</v>
      </c>
      <c r="F8903" s="17">
        <v>2504</v>
      </c>
      <c r="G8903" t="str">
        <f>_xlfn.XLOOKUP(tbl_GL[[#This Row],[Account_key]],tbl_COA[Account_key],tbl_COA[Class],"Not Found")</f>
        <v>Assets</v>
      </c>
      <c r="H8903" t="str">
        <f>_xlfn.XLOOKUP(tbl_GL[[#This Row],[Account_key]],tbl_COA[Account_key],tbl_COA[SubClass],"Not Found")</f>
        <v>Assets</v>
      </c>
      <c r="I8903" t="str">
        <f>_xlfn.XLOOKUP(tbl_GL[[#This Row],[Account_key]],tbl_COA[Account_key],tbl_COA[SubClass2],"Not Found")</f>
        <v>Current Assets</v>
      </c>
      <c r="J8903" t="str">
        <f>_xlfn.XLOOKUP(tbl_GL[[#This Row],[Account_key]],tbl_COA[Account_key],tbl_COA[SubAccount],,0)</f>
        <v>Cash at Bank</v>
      </c>
      <c r="K8903">
        <f>YEAR(tbl_GL[[#This Row],[Date]])</f>
        <v>2018</v>
      </c>
    </row>
    <row r="8904" spans="1:11" hidden="1" x14ac:dyDescent="0.35">
      <c r="A8904">
        <v>559.1</v>
      </c>
      <c r="B8904" s="24">
        <v>43413</v>
      </c>
      <c r="C8904">
        <v>4</v>
      </c>
      <c r="D8904" s="13">
        <v>230</v>
      </c>
      <c r="E8904" s="13" t="s">
        <v>4</v>
      </c>
      <c r="F8904" s="17">
        <v>-4256</v>
      </c>
      <c r="G8904" t="str">
        <f>_xlfn.XLOOKUP(tbl_GL[[#This Row],[Account_key]],tbl_COA[Account_key],tbl_COA[Class],"Not Found")</f>
        <v>Trading account</v>
      </c>
      <c r="H8904" t="str">
        <f>_xlfn.XLOOKUP(tbl_GL[[#This Row],[Account_key]],tbl_COA[Account_key],tbl_COA[SubClass],"Not Found")</f>
        <v>Cost of Sales</v>
      </c>
      <c r="I8904" t="str">
        <f>_xlfn.XLOOKUP(tbl_GL[[#This Row],[Account_key]],tbl_COA[Account_key],tbl_COA[SubClass2],"Not Found")</f>
        <v>Cost of Sales</v>
      </c>
      <c r="J8904" t="str">
        <f>_xlfn.XLOOKUP(tbl_GL[[#This Row],[Account_key]],tbl_COA[Account_key],tbl_COA[SubAccount],,0)</f>
        <v>Cost of Sales</v>
      </c>
      <c r="K8904">
        <f>YEAR(tbl_GL[[#This Row],[Date]])</f>
        <v>2018</v>
      </c>
    </row>
    <row r="8905" spans="1:11" hidden="1" x14ac:dyDescent="0.35">
      <c r="A8905">
        <v>559.20000000000005</v>
      </c>
      <c r="B8905" s="24">
        <v>43413</v>
      </c>
      <c r="C8905">
        <v>4</v>
      </c>
      <c r="D8905" s="13">
        <v>60</v>
      </c>
      <c r="E8905" s="13" t="s">
        <v>4</v>
      </c>
      <c r="F8905" s="17">
        <v>-4256</v>
      </c>
      <c r="G8905" t="str">
        <f>_xlfn.XLOOKUP(tbl_GL[[#This Row],[Account_key]],tbl_COA[Account_key],tbl_COA[Class],"Not Found")</f>
        <v>Assets</v>
      </c>
      <c r="H8905" t="str">
        <f>_xlfn.XLOOKUP(tbl_GL[[#This Row],[Account_key]],tbl_COA[Account_key],tbl_COA[SubClass],"Not Found")</f>
        <v>Assets</v>
      </c>
      <c r="I8905" t="str">
        <f>_xlfn.XLOOKUP(tbl_GL[[#This Row],[Account_key]],tbl_COA[Account_key],tbl_COA[SubClass2],"Not Found")</f>
        <v>Current Assets</v>
      </c>
      <c r="J8905" t="str">
        <f>_xlfn.XLOOKUP(tbl_GL[[#This Row],[Account_key]],tbl_COA[Account_key],tbl_COA[SubAccount],,0)</f>
        <v>Inventory</v>
      </c>
      <c r="K8905">
        <f>YEAR(tbl_GL[[#This Row],[Date]])</f>
        <v>2018</v>
      </c>
    </row>
    <row r="8906" spans="1:11" hidden="1" x14ac:dyDescent="0.35">
      <c r="A8906">
        <v>560.1</v>
      </c>
      <c r="B8906" s="24">
        <v>43413</v>
      </c>
      <c r="C8906">
        <v>4</v>
      </c>
      <c r="D8906" s="13">
        <v>30</v>
      </c>
      <c r="E8906" s="13" t="s">
        <v>80</v>
      </c>
      <c r="F8906" s="17">
        <v>-9701</v>
      </c>
      <c r="G8906" t="str">
        <f>_xlfn.XLOOKUP(tbl_GL[[#This Row],[Account_key]],tbl_COA[Account_key],tbl_COA[Class],"Not Found")</f>
        <v>Assets</v>
      </c>
      <c r="H8906" t="str">
        <f>_xlfn.XLOOKUP(tbl_GL[[#This Row],[Account_key]],tbl_COA[Account_key],tbl_COA[SubClass],"Not Found")</f>
        <v>Assets</v>
      </c>
      <c r="I8906" t="str">
        <f>_xlfn.XLOOKUP(tbl_GL[[#This Row],[Account_key]],tbl_COA[Account_key],tbl_COA[SubClass2],"Not Found")</f>
        <v>Current Assets</v>
      </c>
      <c r="J8906" t="str">
        <f>_xlfn.XLOOKUP(tbl_GL[[#This Row],[Account_key]],tbl_COA[Account_key],tbl_COA[SubAccount],,0)</f>
        <v>Trade Receivables</v>
      </c>
      <c r="K8906">
        <f>YEAR(tbl_GL[[#This Row],[Date]])</f>
        <v>2018</v>
      </c>
    </row>
    <row r="8907" spans="1:11" hidden="1" x14ac:dyDescent="0.35">
      <c r="A8907">
        <v>560.20000000000005</v>
      </c>
      <c r="B8907" s="24">
        <v>43413</v>
      </c>
      <c r="C8907">
        <v>4</v>
      </c>
      <c r="D8907" s="13">
        <v>10</v>
      </c>
      <c r="E8907" s="13" t="s">
        <v>80</v>
      </c>
      <c r="F8907" s="17">
        <v>9701</v>
      </c>
      <c r="G8907" t="str">
        <f>_xlfn.XLOOKUP(tbl_GL[[#This Row],[Account_key]],tbl_COA[Account_key],tbl_COA[Class],"Not Found")</f>
        <v>Assets</v>
      </c>
      <c r="H8907" t="str">
        <f>_xlfn.XLOOKUP(tbl_GL[[#This Row],[Account_key]],tbl_COA[Account_key],tbl_COA[SubClass],"Not Found")</f>
        <v>Assets</v>
      </c>
      <c r="I8907" t="str">
        <f>_xlfn.XLOOKUP(tbl_GL[[#This Row],[Account_key]],tbl_COA[Account_key],tbl_COA[SubClass2],"Not Found")</f>
        <v>Current Assets</v>
      </c>
      <c r="J8907" t="str">
        <f>_xlfn.XLOOKUP(tbl_GL[[#This Row],[Account_key]],tbl_COA[Account_key],tbl_COA[SubAccount],,0)</f>
        <v>Cash at Bank</v>
      </c>
      <c r="K8907">
        <f>YEAR(tbl_GL[[#This Row],[Date]])</f>
        <v>2018</v>
      </c>
    </row>
    <row r="8908" spans="1:11" hidden="1" x14ac:dyDescent="0.35">
      <c r="A8908">
        <v>561.1</v>
      </c>
      <c r="B8908" s="24">
        <v>43413</v>
      </c>
      <c r="C8908">
        <v>4</v>
      </c>
      <c r="D8908" s="13">
        <v>210</v>
      </c>
      <c r="E8908" s="13" t="s">
        <v>8</v>
      </c>
      <c r="F8908" s="17">
        <v>11200</v>
      </c>
      <c r="G8908" t="str">
        <f>_xlfn.XLOOKUP(tbl_GL[[#This Row],[Account_key]],tbl_COA[Account_key],tbl_COA[Class],"Not Found")</f>
        <v>Trading account</v>
      </c>
      <c r="H8908" t="str">
        <f>_xlfn.XLOOKUP(tbl_GL[[#This Row],[Account_key]],tbl_COA[Account_key],tbl_COA[SubClass],"Not Found")</f>
        <v>Sales</v>
      </c>
      <c r="I8908" t="str">
        <f>_xlfn.XLOOKUP(tbl_GL[[#This Row],[Account_key]],tbl_COA[Account_key],tbl_COA[SubClass2],"Not Found")</f>
        <v>Sales</v>
      </c>
      <c r="J8908" t="str">
        <f>_xlfn.XLOOKUP(tbl_GL[[#This Row],[Account_key]],tbl_COA[Account_key],tbl_COA[SubAccount],,0)</f>
        <v>Sales</v>
      </c>
      <c r="K8908">
        <f>YEAR(tbl_GL[[#This Row],[Date]])</f>
        <v>2018</v>
      </c>
    </row>
    <row r="8909" spans="1:11" hidden="1" x14ac:dyDescent="0.35">
      <c r="A8909">
        <v>561.20000000000005</v>
      </c>
      <c r="B8909" s="24">
        <v>43413</v>
      </c>
      <c r="C8909">
        <v>4</v>
      </c>
      <c r="D8909" s="13">
        <v>30</v>
      </c>
      <c r="E8909" s="13" t="s">
        <v>8</v>
      </c>
      <c r="F8909" s="17">
        <v>11200</v>
      </c>
      <c r="G8909" t="str">
        <f>_xlfn.XLOOKUP(tbl_GL[[#This Row],[Account_key]],tbl_COA[Account_key],tbl_COA[Class],"Not Found")</f>
        <v>Assets</v>
      </c>
      <c r="H8909" t="str">
        <f>_xlfn.XLOOKUP(tbl_GL[[#This Row],[Account_key]],tbl_COA[Account_key],tbl_COA[SubClass],"Not Found")</f>
        <v>Assets</v>
      </c>
      <c r="I8909" t="str">
        <f>_xlfn.XLOOKUP(tbl_GL[[#This Row],[Account_key]],tbl_COA[Account_key],tbl_COA[SubClass2],"Not Found")</f>
        <v>Current Assets</v>
      </c>
      <c r="J8909" t="str">
        <f>_xlfn.XLOOKUP(tbl_GL[[#This Row],[Account_key]],tbl_COA[Account_key],tbl_COA[SubAccount],,0)</f>
        <v>Trade Receivables</v>
      </c>
      <c r="K8909">
        <f>YEAR(tbl_GL[[#This Row],[Date]])</f>
        <v>2018</v>
      </c>
    </row>
    <row r="8910" spans="1:11" hidden="1" x14ac:dyDescent="0.35">
      <c r="A8910">
        <v>562.1</v>
      </c>
      <c r="B8910" s="24">
        <v>43415</v>
      </c>
      <c r="C8910">
        <v>4</v>
      </c>
      <c r="D8910" s="13">
        <v>30</v>
      </c>
      <c r="E8910" s="13" t="s">
        <v>80</v>
      </c>
      <c r="F8910" s="17">
        <v>-9689</v>
      </c>
      <c r="G8910" t="str">
        <f>_xlfn.XLOOKUP(tbl_GL[[#This Row],[Account_key]],tbl_COA[Account_key],tbl_COA[Class],"Not Found")</f>
        <v>Assets</v>
      </c>
      <c r="H8910" t="str">
        <f>_xlfn.XLOOKUP(tbl_GL[[#This Row],[Account_key]],tbl_COA[Account_key],tbl_COA[SubClass],"Not Found")</f>
        <v>Assets</v>
      </c>
      <c r="I8910" t="str">
        <f>_xlfn.XLOOKUP(tbl_GL[[#This Row],[Account_key]],tbl_COA[Account_key],tbl_COA[SubClass2],"Not Found")</f>
        <v>Current Assets</v>
      </c>
      <c r="J8910" t="str">
        <f>_xlfn.XLOOKUP(tbl_GL[[#This Row],[Account_key]],tbl_COA[Account_key],tbl_COA[SubAccount],,0)</f>
        <v>Trade Receivables</v>
      </c>
      <c r="K8910">
        <f>YEAR(tbl_GL[[#This Row],[Date]])</f>
        <v>2018</v>
      </c>
    </row>
    <row r="8911" spans="1:11" hidden="1" x14ac:dyDescent="0.35">
      <c r="A8911">
        <v>562.20000000000005</v>
      </c>
      <c r="B8911" s="24">
        <v>43415</v>
      </c>
      <c r="C8911">
        <v>4</v>
      </c>
      <c r="D8911" s="13">
        <v>10</v>
      </c>
      <c r="E8911" s="13" t="s">
        <v>80</v>
      </c>
      <c r="F8911" s="17">
        <v>9689</v>
      </c>
      <c r="G8911" t="str">
        <f>_xlfn.XLOOKUP(tbl_GL[[#This Row],[Account_key]],tbl_COA[Account_key],tbl_COA[Class],"Not Found")</f>
        <v>Assets</v>
      </c>
      <c r="H8911" t="str">
        <f>_xlfn.XLOOKUP(tbl_GL[[#This Row],[Account_key]],tbl_COA[Account_key],tbl_COA[SubClass],"Not Found")</f>
        <v>Assets</v>
      </c>
      <c r="I8911" t="str">
        <f>_xlfn.XLOOKUP(tbl_GL[[#This Row],[Account_key]],tbl_COA[Account_key],tbl_COA[SubClass2],"Not Found")</f>
        <v>Current Assets</v>
      </c>
      <c r="J8911" t="str">
        <f>_xlfn.XLOOKUP(tbl_GL[[#This Row],[Account_key]],tbl_COA[Account_key],tbl_COA[SubAccount],,0)</f>
        <v>Cash at Bank</v>
      </c>
      <c r="K8911">
        <f>YEAR(tbl_GL[[#This Row],[Date]])</f>
        <v>2018</v>
      </c>
    </row>
    <row r="8912" spans="1:11" hidden="1" x14ac:dyDescent="0.35">
      <c r="A8912">
        <v>563.1</v>
      </c>
      <c r="B8912" s="24">
        <v>43416</v>
      </c>
      <c r="C8912">
        <v>4</v>
      </c>
      <c r="D8912" s="13">
        <v>10</v>
      </c>
      <c r="E8912" s="13" t="s">
        <v>98</v>
      </c>
      <c r="F8912" s="17">
        <v>-965</v>
      </c>
      <c r="G8912" t="str">
        <f>_xlfn.XLOOKUP(tbl_GL[[#This Row],[Account_key]],tbl_COA[Account_key],tbl_COA[Class],"Not Found")</f>
        <v>Assets</v>
      </c>
      <c r="H8912" t="str">
        <f>_xlfn.XLOOKUP(tbl_GL[[#This Row],[Account_key]],tbl_COA[Account_key],tbl_COA[SubClass],"Not Found")</f>
        <v>Assets</v>
      </c>
      <c r="I8912" t="str">
        <f>_xlfn.XLOOKUP(tbl_GL[[#This Row],[Account_key]],tbl_COA[Account_key],tbl_COA[SubClass2],"Not Found")</f>
        <v>Current Assets</v>
      </c>
      <c r="J8912" t="str">
        <f>_xlfn.XLOOKUP(tbl_GL[[#This Row],[Account_key]],tbl_COA[Account_key],tbl_COA[SubAccount],,0)</f>
        <v>Cash at Bank</v>
      </c>
      <c r="K8912">
        <f>YEAR(tbl_GL[[#This Row],[Date]])</f>
        <v>2018</v>
      </c>
    </row>
    <row r="8913" spans="1:11" hidden="1" x14ac:dyDescent="0.35">
      <c r="A8913">
        <v>563.20000000000005</v>
      </c>
      <c r="B8913" s="24">
        <v>43416</v>
      </c>
      <c r="C8913">
        <v>4</v>
      </c>
      <c r="D8913" s="13">
        <v>120</v>
      </c>
      <c r="E8913" s="13" t="s">
        <v>98</v>
      </c>
      <c r="F8913" s="17">
        <v>-965</v>
      </c>
      <c r="G8913" t="str">
        <f>_xlfn.XLOOKUP(tbl_GL[[#This Row],[Account_key]],tbl_COA[Account_key],tbl_COA[Class],"Not Found")</f>
        <v>Liabilities and Owners Equity</v>
      </c>
      <c r="H8913" t="str">
        <f>_xlfn.XLOOKUP(tbl_GL[[#This Row],[Account_key]],tbl_COA[Account_key],tbl_COA[SubClass],"Not Found")</f>
        <v>Liabilities</v>
      </c>
      <c r="I8913" t="str">
        <f>_xlfn.XLOOKUP(tbl_GL[[#This Row],[Account_key]],tbl_COA[Account_key],tbl_COA[SubClass2],"Not Found")</f>
        <v>Current Liabilities</v>
      </c>
      <c r="J8913" t="str">
        <f>_xlfn.XLOOKUP(tbl_GL[[#This Row],[Account_key]],tbl_COA[Account_key],tbl_COA[SubAccount],,0)</f>
        <v>Accrued Expenses</v>
      </c>
      <c r="K8913">
        <f>YEAR(tbl_GL[[#This Row],[Date]])</f>
        <v>2018</v>
      </c>
    </row>
    <row r="8914" spans="1:11" hidden="1" x14ac:dyDescent="0.35">
      <c r="A8914">
        <v>564.1</v>
      </c>
      <c r="B8914" s="24">
        <v>43416</v>
      </c>
      <c r="C8914">
        <v>4</v>
      </c>
      <c r="D8914" s="13">
        <v>10</v>
      </c>
      <c r="E8914" s="13" t="s">
        <v>98</v>
      </c>
      <c r="F8914" s="17">
        <v>-1053</v>
      </c>
      <c r="G8914" t="str">
        <f>_xlfn.XLOOKUP(tbl_GL[[#This Row],[Account_key]],tbl_COA[Account_key],tbl_COA[Class],"Not Found")</f>
        <v>Assets</v>
      </c>
      <c r="H8914" t="str">
        <f>_xlfn.XLOOKUP(tbl_GL[[#This Row],[Account_key]],tbl_COA[Account_key],tbl_COA[SubClass],"Not Found")</f>
        <v>Assets</v>
      </c>
      <c r="I8914" t="str">
        <f>_xlfn.XLOOKUP(tbl_GL[[#This Row],[Account_key]],tbl_COA[Account_key],tbl_COA[SubClass2],"Not Found")</f>
        <v>Current Assets</v>
      </c>
      <c r="J8914" t="str">
        <f>_xlfn.XLOOKUP(tbl_GL[[#This Row],[Account_key]],tbl_COA[Account_key],tbl_COA[SubAccount],,0)</f>
        <v>Cash at Bank</v>
      </c>
      <c r="K8914">
        <f>YEAR(tbl_GL[[#This Row],[Date]])</f>
        <v>2018</v>
      </c>
    </row>
    <row r="8915" spans="1:11" hidden="1" x14ac:dyDescent="0.35">
      <c r="A8915">
        <v>564.20000000000005</v>
      </c>
      <c r="B8915" s="24">
        <v>43416</v>
      </c>
      <c r="C8915">
        <v>4</v>
      </c>
      <c r="D8915" s="13">
        <v>120</v>
      </c>
      <c r="E8915" s="13" t="s">
        <v>98</v>
      </c>
      <c r="F8915" s="17">
        <v>-1053</v>
      </c>
      <c r="G8915" t="str">
        <f>_xlfn.XLOOKUP(tbl_GL[[#This Row],[Account_key]],tbl_COA[Account_key],tbl_COA[Class],"Not Found")</f>
        <v>Liabilities and Owners Equity</v>
      </c>
      <c r="H8915" t="str">
        <f>_xlfn.XLOOKUP(tbl_GL[[#This Row],[Account_key]],tbl_COA[Account_key],tbl_COA[SubClass],"Not Found")</f>
        <v>Liabilities</v>
      </c>
      <c r="I8915" t="str">
        <f>_xlfn.XLOOKUP(tbl_GL[[#This Row],[Account_key]],tbl_COA[Account_key],tbl_COA[SubClass2],"Not Found")</f>
        <v>Current Liabilities</v>
      </c>
      <c r="J8915" t="str">
        <f>_xlfn.XLOOKUP(tbl_GL[[#This Row],[Account_key]],tbl_COA[Account_key],tbl_COA[SubAccount],,0)</f>
        <v>Accrued Expenses</v>
      </c>
      <c r="K8915">
        <f>YEAR(tbl_GL[[#This Row],[Date]])</f>
        <v>2018</v>
      </c>
    </row>
    <row r="8916" spans="1:11" hidden="1" x14ac:dyDescent="0.35">
      <c r="A8916">
        <v>565.1</v>
      </c>
      <c r="B8916" s="24">
        <v>43417</v>
      </c>
      <c r="C8916">
        <v>4</v>
      </c>
      <c r="D8916" s="13">
        <v>10</v>
      </c>
      <c r="E8916" s="13" t="s">
        <v>98</v>
      </c>
      <c r="F8916" s="17">
        <v>-1094</v>
      </c>
      <c r="G8916" t="str">
        <f>_xlfn.XLOOKUP(tbl_GL[[#This Row],[Account_key]],tbl_COA[Account_key],tbl_COA[Class],"Not Found")</f>
        <v>Assets</v>
      </c>
      <c r="H8916" t="str">
        <f>_xlfn.XLOOKUP(tbl_GL[[#This Row],[Account_key]],tbl_COA[Account_key],tbl_COA[SubClass],"Not Found")</f>
        <v>Assets</v>
      </c>
      <c r="I8916" t="str">
        <f>_xlfn.XLOOKUP(tbl_GL[[#This Row],[Account_key]],tbl_COA[Account_key],tbl_COA[SubClass2],"Not Found")</f>
        <v>Current Assets</v>
      </c>
      <c r="J8916" t="str">
        <f>_xlfn.XLOOKUP(tbl_GL[[#This Row],[Account_key]],tbl_COA[Account_key],tbl_COA[SubAccount],,0)</f>
        <v>Cash at Bank</v>
      </c>
      <c r="K8916">
        <f>YEAR(tbl_GL[[#This Row],[Date]])</f>
        <v>2018</v>
      </c>
    </row>
    <row r="8917" spans="1:11" hidden="1" x14ac:dyDescent="0.35">
      <c r="A8917">
        <v>565.20000000000005</v>
      </c>
      <c r="B8917" s="24">
        <v>43417</v>
      </c>
      <c r="C8917">
        <v>4</v>
      </c>
      <c r="D8917" s="13">
        <v>120</v>
      </c>
      <c r="E8917" s="13" t="s">
        <v>98</v>
      </c>
      <c r="F8917" s="17">
        <v>-1094</v>
      </c>
      <c r="G8917" t="str">
        <f>_xlfn.XLOOKUP(tbl_GL[[#This Row],[Account_key]],tbl_COA[Account_key],tbl_COA[Class],"Not Found")</f>
        <v>Liabilities and Owners Equity</v>
      </c>
      <c r="H8917" t="str">
        <f>_xlfn.XLOOKUP(tbl_GL[[#This Row],[Account_key]],tbl_COA[Account_key],tbl_COA[SubClass],"Not Found")</f>
        <v>Liabilities</v>
      </c>
      <c r="I8917" t="str">
        <f>_xlfn.XLOOKUP(tbl_GL[[#This Row],[Account_key]],tbl_COA[Account_key],tbl_COA[SubClass2],"Not Found")</f>
        <v>Current Liabilities</v>
      </c>
      <c r="J8917" t="str">
        <f>_xlfn.XLOOKUP(tbl_GL[[#This Row],[Account_key]],tbl_COA[Account_key],tbl_COA[SubAccount],,0)</f>
        <v>Accrued Expenses</v>
      </c>
      <c r="K8917">
        <f>YEAR(tbl_GL[[#This Row],[Date]])</f>
        <v>2018</v>
      </c>
    </row>
    <row r="8918" spans="1:11" hidden="1" x14ac:dyDescent="0.35">
      <c r="A8918">
        <v>566.1</v>
      </c>
      <c r="B8918" s="24">
        <v>43417</v>
      </c>
      <c r="C8918">
        <v>4</v>
      </c>
      <c r="D8918" s="13">
        <v>300</v>
      </c>
      <c r="E8918" s="13" t="s">
        <v>97</v>
      </c>
      <c r="F8918" s="17">
        <v>-1557</v>
      </c>
      <c r="G8918" t="str">
        <f>_xlfn.XLOOKUP(tbl_GL[[#This Row],[Account_key]],tbl_COA[Account_key],tbl_COA[Class],"Not Found")</f>
        <v>Operating account</v>
      </c>
      <c r="H8918" t="str">
        <f>_xlfn.XLOOKUP(tbl_GL[[#This Row],[Account_key]],tbl_COA[Account_key],tbl_COA[SubClass],"Not Found")</f>
        <v>Operating Expenses</v>
      </c>
      <c r="I8918" t="str">
        <f>_xlfn.XLOOKUP(tbl_GL[[#This Row],[Account_key]],tbl_COA[Account_key],tbl_COA[SubClass2],"Not Found")</f>
        <v>Administration</v>
      </c>
      <c r="J8918" t="str">
        <f>_xlfn.XLOOKUP(tbl_GL[[#This Row],[Account_key]],tbl_COA[Account_key],tbl_COA[SubAccount],,0)</f>
        <v>Entertainment</v>
      </c>
      <c r="K8918">
        <f>YEAR(tbl_GL[[#This Row],[Date]])</f>
        <v>2018</v>
      </c>
    </row>
    <row r="8919" spans="1:11" hidden="1" x14ac:dyDescent="0.35">
      <c r="A8919">
        <v>566.20000000000005</v>
      </c>
      <c r="B8919" s="24">
        <v>43417</v>
      </c>
      <c r="C8919">
        <v>4</v>
      </c>
      <c r="D8919" s="13">
        <v>120</v>
      </c>
      <c r="E8919" s="13" t="s">
        <v>97</v>
      </c>
      <c r="F8919" s="17">
        <v>1557</v>
      </c>
      <c r="G8919" t="str">
        <f>_xlfn.XLOOKUP(tbl_GL[[#This Row],[Account_key]],tbl_COA[Account_key],tbl_COA[Class],"Not Found")</f>
        <v>Liabilities and Owners Equity</v>
      </c>
      <c r="H8919" t="str">
        <f>_xlfn.XLOOKUP(tbl_GL[[#This Row],[Account_key]],tbl_COA[Account_key],tbl_COA[SubClass],"Not Found")</f>
        <v>Liabilities</v>
      </c>
      <c r="I8919" t="str">
        <f>_xlfn.XLOOKUP(tbl_GL[[#This Row],[Account_key]],tbl_COA[Account_key],tbl_COA[SubClass2],"Not Found")</f>
        <v>Current Liabilities</v>
      </c>
      <c r="J8919" t="str">
        <f>_xlfn.XLOOKUP(tbl_GL[[#This Row],[Account_key]],tbl_COA[Account_key],tbl_COA[SubAccount],,0)</f>
        <v>Accrued Expenses</v>
      </c>
      <c r="K8919">
        <f>YEAR(tbl_GL[[#This Row],[Date]])</f>
        <v>2018</v>
      </c>
    </row>
    <row r="8920" spans="1:11" hidden="1" x14ac:dyDescent="0.35">
      <c r="A8920">
        <v>567.1</v>
      </c>
      <c r="B8920" s="24">
        <v>43419</v>
      </c>
      <c r="C8920">
        <v>4</v>
      </c>
      <c r="D8920" s="13">
        <v>10</v>
      </c>
      <c r="E8920" s="13" t="s">
        <v>112</v>
      </c>
      <c r="F8920" s="17">
        <v>-180</v>
      </c>
      <c r="G8920" t="str">
        <f>_xlfn.XLOOKUP(tbl_GL[[#This Row],[Account_key]],tbl_COA[Account_key],tbl_COA[Class],"Not Found")</f>
        <v>Assets</v>
      </c>
      <c r="H8920" t="str">
        <f>_xlfn.XLOOKUP(tbl_GL[[#This Row],[Account_key]],tbl_COA[Account_key],tbl_COA[SubClass],"Not Found")</f>
        <v>Assets</v>
      </c>
      <c r="I8920" t="str">
        <f>_xlfn.XLOOKUP(tbl_GL[[#This Row],[Account_key]],tbl_COA[Account_key],tbl_COA[SubClass2],"Not Found")</f>
        <v>Current Assets</v>
      </c>
      <c r="J8920" t="str">
        <f>_xlfn.XLOOKUP(tbl_GL[[#This Row],[Account_key]],tbl_COA[Account_key],tbl_COA[SubAccount],,0)</f>
        <v>Cash at Bank</v>
      </c>
      <c r="K8920">
        <f>YEAR(tbl_GL[[#This Row],[Date]])</f>
        <v>2018</v>
      </c>
    </row>
    <row r="8921" spans="1:11" hidden="1" x14ac:dyDescent="0.35">
      <c r="A8921">
        <v>567.20000000000005</v>
      </c>
      <c r="B8921" s="24">
        <v>43419</v>
      </c>
      <c r="C8921">
        <v>4</v>
      </c>
      <c r="D8921" s="13">
        <v>121</v>
      </c>
      <c r="E8921" s="13" t="s">
        <v>112</v>
      </c>
      <c r="F8921" s="17">
        <v>-180</v>
      </c>
      <c r="G8921" t="str">
        <f>_xlfn.XLOOKUP(tbl_GL[[#This Row],[Account_key]],tbl_COA[Account_key],tbl_COA[Class],"Not Found")</f>
        <v>Liabilities and Owners Equity</v>
      </c>
      <c r="H8921" t="str">
        <f>_xlfn.XLOOKUP(tbl_GL[[#This Row],[Account_key]],tbl_COA[Account_key],tbl_COA[SubClass],"Not Found")</f>
        <v>Liabilities</v>
      </c>
      <c r="I8921" t="str">
        <f>_xlfn.XLOOKUP(tbl_GL[[#This Row],[Account_key]],tbl_COA[Account_key],tbl_COA[SubClass2],"Not Found")</f>
        <v>Current Liabilities</v>
      </c>
      <c r="J8921" t="str">
        <f>_xlfn.XLOOKUP(tbl_GL[[#This Row],[Account_key]],tbl_COA[Account_key],tbl_COA[SubAccount],,0)</f>
        <v>Interest Payable</v>
      </c>
      <c r="K8921">
        <f>YEAR(tbl_GL[[#This Row],[Date]])</f>
        <v>2018</v>
      </c>
    </row>
    <row r="8922" spans="1:11" hidden="1" x14ac:dyDescent="0.35">
      <c r="A8922">
        <v>568.1</v>
      </c>
      <c r="B8922" s="24">
        <v>43419</v>
      </c>
      <c r="C8922">
        <v>4</v>
      </c>
      <c r="D8922" s="13">
        <v>300</v>
      </c>
      <c r="E8922" s="13" t="s">
        <v>97</v>
      </c>
      <c r="F8922" s="17">
        <v>-1648</v>
      </c>
      <c r="G8922" t="str">
        <f>_xlfn.XLOOKUP(tbl_GL[[#This Row],[Account_key]],tbl_COA[Account_key],tbl_COA[Class],"Not Found")</f>
        <v>Operating account</v>
      </c>
      <c r="H8922" t="str">
        <f>_xlfn.XLOOKUP(tbl_GL[[#This Row],[Account_key]],tbl_COA[Account_key],tbl_COA[SubClass],"Not Found")</f>
        <v>Operating Expenses</v>
      </c>
      <c r="I8922" t="str">
        <f>_xlfn.XLOOKUP(tbl_GL[[#This Row],[Account_key]],tbl_COA[Account_key],tbl_COA[SubClass2],"Not Found")</f>
        <v>Administration</v>
      </c>
      <c r="J8922" t="str">
        <f>_xlfn.XLOOKUP(tbl_GL[[#This Row],[Account_key]],tbl_COA[Account_key],tbl_COA[SubAccount],,0)</f>
        <v>Entertainment</v>
      </c>
      <c r="K8922">
        <f>YEAR(tbl_GL[[#This Row],[Date]])</f>
        <v>2018</v>
      </c>
    </row>
    <row r="8923" spans="1:11" hidden="1" x14ac:dyDescent="0.35">
      <c r="A8923">
        <v>568.20000000000005</v>
      </c>
      <c r="B8923" s="24">
        <v>43419</v>
      </c>
      <c r="C8923">
        <v>4</v>
      </c>
      <c r="D8923" s="13">
        <v>120</v>
      </c>
      <c r="E8923" s="13" t="s">
        <v>97</v>
      </c>
      <c r="F8923" s="17">
        <v>1648</v>
      </c>
      <c r="G8923" t="str">
        <f>_xlfn.XLOOKUP(tbl_GL[[#This Row],[Account_key]],tbl_COA[Account_key],tbl_COA[Class],"Not Found")</f>
        <v>Liabilities and Owners Equity</v>
      </c>
      <c r="H8923" t="str">
        <f>_xlfn.XLOOKUP(tbl_GL[[#This Row],[Account_key]],tbl_COA[Account_key],tbl_COA[SubClass],"Not Found")</f>
        <v>Liabilities</v>
      </c>
      <c r="I8923" t="str">
        <f>_xlfn.XLOOKUP(tbl_GL[[#This Row],[Account_key]],tbl_COA[Account_key],tbl_COA[SubClass2],"Not Found")</f>
        <v>Current Liabilities</v>
      </c>
      <c r="J8923" t="str">
        <f>_xlfn.XLOOKUP(tbl_GL[[#This Row],[Account_key]],tbl_COA[Account_key],tbl_COA[SubAccount],,0)</f>
        <v>Accrued Expenses</v>
      </c>
      <c r="K8923">
        <f>YEAR(tbl_GL[[#This Row],[Date]])</f>
        <v>2018</v>
      </c>
    </row>
    <row r="8924" spans="1:11" hidden="1" x14ac:dyDescent="0.35">
      <c r="A8924">
        <v>569.1</v>
      </c>
      <c r="B8924" s="24">
        <v>43420</v>
      </c>
      <c r="C8924">
        <v>4</v>
      </c>
      <c r="D8924" s="13">
        <v>230</v>
      </c>
      <c r="E8924" s="13" t="s">
        <v>4</v>
      </c>
      <c r="F8924" s="17">
        <v>-1090</v>
      </c>
      <c r="G8924" t="str">
        <f>_xlfn.XLOOKUP(tbl_GL[[#This Row],[Account_key]],tbl_COA[Account_key],tbl_COA[Class],"Not Found")</f>
        <v>Trading account</v>
      </c>
      <c r="H8924" t="str">
        <f>_xlfn.XLOOKUP(tbl_GL[[#This Row],[Account_key]],tbl_COA[Account_key],tbl_COA[SubClass],"Not Found")</f>
        <v>Cost of Sales</v>
      </c>
      <c r="I8924" t="str">
        <f>_xlfn.XLOOKUP(tbl_GL[[#This Row],[Account_key]],tbl_COA[Account_key],tbl_COA[SubClass2],"Not Found")</f>
        <v>Cost of Sales</v>
      </c>
      <c r="J8924" t="str">
        <f>_xlfn.XLOOKUP(tbl_GL[[#This Row],[Account_key]],tbl_COA[Account_key],tbl_COA[SubAccount],,0)</f>
        <v>Cost of Sales</v>
      </c>
      <c r="K8924">
        <f>YEAR(tbl_GL[[#This Row],[Date]])</f>
        <v>2018</v>
      </c>
    </row>
    <row r="8925" spans="1:11" hidden="1" x14ac:dyDescent="0.35">
      <c r="A8925">
        <v>569.20000000000005</v>
      </c>
      <c r="B8925" s="24">
        <v>43420</v>
      </c>
      <c r="C8925">
        <v>4</v>
      </c>
      <c r="D8925" s="13">
        <v>60</v>
      </c>
      <c r="E8925" s="13" t="s">
        <v>4</v>
      </c>
      <c r="F8925" s="17">
        <v>-1090</v>
      </c>
      <c r="G8925" t="str">
        <f>_xlfn.XLOOKUP(tbl_GL[[#This Row],[Account_key]],tbl_COA[Account_key],tbl_COA[Class],"Not Found")</f>
        <v>Assets</v>
      </c>
      <c r="H8925" t="str">
        <f>_xlfn.XLOOKUP(tbl_GL[[#This Row],[Account_key]],tbl_COA[Account_key],tbl_COA[SubClass],"Not Found")</f>
        <v>Assets</v>
      </c>
      <c r="I8925" t="str">
        <f>_xlfn.XLOOKUP(tbl_GL[[#This Row],[Account_key]],tbl_COA[Account_key],tbl_COA[SubClass2],"Not Found")</f>
        <v>Current Assets</v>
      </c>
      <c r="J8925" t="str">
        <f>_xlfn.XLOOKUP(tbl_GL[[#This Row],[Account_key]],tbl_COA[Account_key],tbl_COA[SubAccount],,0)</f>
        <v>Inventory</v>
      </c>
      <c r="K8925">
        <f>YEAR(tbl_GL[[#This Row],[Date]])</f>
        <v>2018</v>
      </c>
    </row>
    <row r="8926" spans="1:11" hidden="1" x14ac:dyDescent="0.35">
      <c r="A8926">
        <v>570.1</v>
      </c>
      <c r="B8926" s="24">
        <v>43420</v>
      </c>
      <c r="C8926">
        <v>4</v>
      </c>
      <c r="D8926" s="13">
        <v>210</v>
      </c>
      <c r="E8926" s="13" t="s">
        <v>7</v>
      </c>
      <c r="F8926" s="17">
        <v>2676</v>
      </c>
      <c r="G8926" t="str">
        <f>_xlfn.XLOOKUP(tbl_GL[[#This Row],[Account_key]],tbl_COA[Account_key],tbl_COA[Class],"Not Found")</f>
        <v>Trading account</v>
      </c>
      <c r="H8926" t="str">
        <f>_xlfn.XLOOKUP(tbl_GL[[#This Row],[Account_key]],tbl_COA[Account_key],tbl_COA[SubClass],"Not Found")</f>
        <v>Sales</v>
      </c>
      <c r="I8926" t="str">
        <f>_xlfn.XLOOKUP(tbl_GL[[#This Row],[Account_key]],tbl_COA[Account_key],tbl_COA[SubClass2],"Not Found")</f>
        <v>Sales</v>
      </c>
      <c r="J8926" t="str">
        <f>_xlfn.XLOOKUP(tbl_GL[[#This Row],[Account_key]],tbl_COA[Account_key],tbl_COA[SubAccount],,0)</f>
        <v>Sales</v>
      </c>
      <c r="K8926">
        <f>YEAR(tbl_GL[[#This Row],[Date]])</f>
        <v>2018</v>
      </c>
    </row>
    <row r="8927" spans="1:11" hidden="1" x14ac:dyDescent="0.35">
      <c r="A8927">
        <v>570.20000000000005</v>
      </c>
      <c r="B8927" s="24">
        <v>43420</v>
      </c>
      <c r="C8927">
        <v>4</v>
      </c>
      <c r="D8927" s="13">
        <v>10</v>
      </c>
      <c r="E8927" s="13" t="s">
        <v>7</v>
      </c>
      <c r="F8927" s="17">
        <v>2676</v>
      </c>
      <c r="G8927" t="str">
        <f>_xlfn.XLOOKUP(tbl_GL[[#This Row],[Account_key]],tbl_COA[Account_key],tbl_COA[Class],"Not Found")</f>
        <v>Assets</v>
      </c>
      <c r="H8927" t="str">
        <f>_xlfn.XLOOKUP(tbl_GL[[#This Row],[Account_key]],tbl_COA[Account_key],tbl_COA[SubClass],"Not Found")</f>
        <v>Assets</v>
      </c>
      <c r="I8927" t="str">
        <f>_xlfn.XLOOKUP(tbl_GL[[#This Row],[Account_key]],tbl_COA[Account_key],tbl_COA[SubClass2],"Not Found")</f>
        <v>Current Assets</v>
      </c>
      <c r="J8927" t="str">
        <f>_xlfn.XLOOKUP(tbl_GL[[#This Row],[Account_key]],tbl_COA[Account_key],tbl_COA[SubAccount],,0)</f>
        <v>Cash at Bank</v>
      </c>
      <c r="K8927">
        <f>YEAR(tbl_GL[[#This Row],[Date]])</f>
        <v>2018</v>
      </c>
    </row>
    <row r="8928" spans="1:11" hidden="1" x14ac:dyDescent="0.35">
      <c r="A8928">
        <v>571.1</v>
      </c>
      <c r="B8928" s="24">
        <v>43420</v>
      </c>
      <c r="C8928">
        <v>4</v>
      </c>
      <c r="D8928" s="13">
        <v>230</v>
      </c>
      <c r="E8928" s="13" t="s">
        <v>4</v>
      </c>
      <c r="F8928" s="17">
        <v>-4342</v>
      </c>
      <c r="G8928" t="str">
        <f>_xlfn.XLOOKUP(tbl_GL[[#This Row],[Account_key]],tbl_COA[Account_key],tbl_COA[Class],"Not Found")</f>
        <v>Trading account</v>
      </c>
      <c r="H8928" t="str">
        <f>_xlfn.XLOOKUP(tbl_GL[[#This Row],[Account_key]],tbl_COA[Account_key],tbl_COA[SubClass],"Not Found")</f>
        <v>Cost of Sales</v>
      </c>
      <c r="I8928" t="str">
        <f>_xlfn.XLOOKUP(tbl_GL[[#This Row],[Account_key]],tbl_COA[Account_key],tbl_COA[SubClass2],"Not Found")</f>
        <v>Cost of Sales</v>
      </c>
      <c r="J8928" t="str">
        <f>_xlfn.XLOOKUP(tbl_GL[[#This Row],[Account_key]],tbl_COA[Account_key],tbl_COA[SubAccount],,0)</f>
        <v>Cost of Sales</v>
      </c>
      <c r="K8928">
        <f>YEAR(tbl_GL[[#This Row],[Date]])</f>
        <v>2018</v>
      </c>
    </row>
    <row r="8929" spans="1:11" hidden="1" x14ac:dyDescent="0.35">
      <c r="A8929">
        <v>571.20000000000005</v>
      </c>
      <c r="B8929" s="24">
        <v>43420</v>
      </c>
      <c r="C8929">
        <v>4</v>
      </c>
      <c r="D8929" s="13">
        <v>60</v>
      </c>
      <c r="E8929" s="13" t="s">
        <v>4</v>
      </c>
      <c r="F8929" s="17">
        <v>-4342</v>
      </c>
      <c r="G8929" t="str">
        <f>_xlfn.XLOOKUP(tbl_GL[[#This Row],[Account_key]],tbl_COA[Account_key],tbl_COA[Class],"Not Found")</f>
        <v>Assets</v>
      </c>
      <c r="H8929" t="str">
        <f>_xlfn.XLOOKUP(tbl_GL[[#This Row],[Account_key]],tbl_COA[Account_key],tbl_COA[SubClass],"Not Found")</f>
        <v>Assets</v>
      </c>
      <c r="I8929" t="str">
        <f>_xlfn.XLOOKUP(tbl_GL[[#This Row],[Account_key]],tbl_COA[Account_key],tbl_COA[SubClass2],"Not Found")</f>
        <v>Current Assets</v>
      </c>
      <c r="J8929" t="str">
        <f>_xlfn.XLOOKUP(tbl_GL[[#This Row],[Account_key]],tbl_COA[Account_key],tbl_COA[SubAccount],,0)</f>
        <v>Inventory</v>
      </c>
      <c r="K8929">
        <f>YEAR(tbl_GL[[#This Row],[Date]])</f>
        <v>2018</v>
      </c>
    </row>
    <row r="8930" spans="1:11" hidden="1" x14ac:dyDescent="0.35">
      <c r="A8930">
        <v>572.1</v>
      </c>
      <c r="B8930" s="24">
        <v>43420</v>
      </c>
      <c r="C8930">
        <v>4</v>
      </c>
      <c r="D8930" s="13">
        <v>210</v>
      </c>
      <c r="E8930" s="13" t="s">
        <v>8</v>
      </c>
      <c r="F8930" s="17">
        <v>11425</v>
      </c>
      <c r="G8930" t="str">
        <f>_xlfn.XLOOKUP(tbl_GL[[#This Row],[Account_key]],tbl_COA[Account_key],tbl_COA[Class],"Not Found")</f>
        <v>Trading account</v>
      </c>
      <c r="H8930" t="str">
        <f>_xlfn.XLOOKUP(tbl_GL[[#This Row],[Account_key]],tbl_COA[Account_key],tbl_COA[SubClass],"Not Found")</f>
        <v>Sales</v>
      </c>
      <c r="I8930" t="str">
        <f>_xlfn.XLOOKUP(tbl_GL[[#This Row],[Account_key]],tbl_COA[Account_key],tbl_COA[SubClass2],"Not Found")</f>
        <v>Sales</v>
      </c>
      <c r="J8930" t="str">
        <f>_xlfn.XLOOKUP(tbl_GL[[#This Row],[Account_key]],tbl_COA[Account_key],tbl_COA[SubAccount],,0)</f>
        <v>Sales</v>
      </c>
      <c r="K8930">
        <f>YEAR(tbl_GL[[#This Row],[Date]])</f>
        <v>2018</v>
      </c>
    </row>
    <row r="8931" spans="1:11" hidden="1" x14ac:dyDescent="0.35">
      <c r="A8931">
        <v>572.20000000000005</v>
      </c>
      <c r="B8931" s="24">
        <v>43420</v>
      </c>
      <c r="C8931">
        <v>4</v>
      </c>
      <c r="D8931" s="13">
        <v>30</v>
      </c>
      <c r="E8931" s="13" t="s">
        <v>8</v>
      </c>
      <c r="F8931" s="17">
        <v>11425</v>
      </c>
      <c r="G8931" t="str">
        <f>_xlfn.XLOOKUP(tbl_GL[[#This Row],[Account_key]],tbl_COA[Account_key],tbl_COA[Class],"Not Found")</f>
        <v>Assets</v>
      </c>
      <c r="H8931" t="str">
        <f>_xlfn.XLOOKUP(tbl_GL[[#This Row],[Account_key]],tbl_COA[Account_key],tbl_COA[SubClass],"Not Found")</f>
        <v>Assets</v>
      </c>
      <c r="I8931" t="str">
        <f>_xlfn.XLOOKUP(tbl_GL[[#This Row],[Account_key]],tbl_COA[Account_key],tbl_COA[SubClass2],"Not Found")</f>
        <v>Current Assets</v>
      </c>
      <c r="J8931" t="str">
        <f>_xlfn.XLOOKUP(tbl_GL[[#This Row],[Account_key]],tbl_COA[Account_key],tbl_COA[SubAccount],,0)</f>
        <v>Trade Receivables</v>
      </c>
      <c r="K8931">
        <f>YEAR(tbl_GL[[#This Row],[Date]])</f>
        <v>2018</v>
      </c>
    </row>
    <row r="8932" spans="1:11" hidden="1" x14ac:dyDescent="0.35">
      <c r="A8932">
        <v>573.1</v>
      </c>
      <c r="B8932" s="24">
        <v>43423</v>
      </c>
      <c r="C8932">
        <v>4</v>
      </c>
      <c r="D8932" s="13">
        <v>260</v>
      </c>
      <c r="E8932" s="13" t="s">
        <v>97</v>
      </c>
      <c r="F8932" s="17">
        <v>-1550</v>
      </c>
      <c r="G8932" t="str">
        <f>_xlfn.XLOOKUP(tbl_GL[[#This Row],[Account_key]],tbl_COA[Account_key],tbl_COA[Class],"Not Found")</f>
        <v>Operating account</v>
      </c>
      <c r="H8932" t="str">
        <f>_xlfn.XLOOKUP(tbl_GL[[#This Row],[Account_key]],tbl_COA[Account_key],tbl_COA[SubClass],"Not Found")</f>
        <v>Operating Expenses</v>
      </c>
      <c r="I8932" t="str">
        <f>_xlfn.XLOOKUP(tbl_GL[[#This Row],[Account_key]],tbl_COA[Account_key],tbl_COA[SubClass2],"Not Found")</f>
        <v>Marketing</v>
      </c>
      <c r="J8932" t="str">
        <f>_xlfn.XLOOKUP(tbl_GL[[#This Row],[Account_key]],tbl_COA[Account_key],tbl_COA[SubAccount],,0)</f>
        <v>Commissions</v>
      </c>
      <c r="K8932">
        <f>YEAR(tbl_GL[[#This Row],[Date]])</f>
        <v>2018</v>
      </c>
    </row>
    <row r="8933" spans="1:11" hidden="1" x14ac:dyDescent="0.35">
      <c r="A8933">
        <v>573.20000000000005</v>
      </c>
      <c r="B8933" s="24">
        <v>43423</v>
      </c>
      <c r="C8933">
        <v>4</v>
      </c>
      <c r="D8933" s="13">
        <v>120</v>
      </c>
      <c r="E8933" s="13" t="s">
        <v>97</v>
      </c>
      <c r="F8933" s="17">
        <v>1550</v>
      </c>
      <c r="G8933" t="str">
        <f>_xlfn.XLOOKUP(tbl_GL[[#This Row],[Account_key]],tbl_COA[Account_key],tbl_COA[Class],"Not Found")</f>
        <v>Liabilities and Owners Equity</v>
      </c>
      <c r="H8933" t="str">
        <f>_xlfn.XLOOKUP(tbl_GL[[#This Row],[Account_key]],tbl_COA[Account_key],tbl_COA[SubClass],"Not Found")</f>
        <v>Liabilities</v>
      </c>
      <c r="I8933" t="str">
        <f>_xlfn.XLOOKUP(tbl_GL[[#This Row],[Account_key]],tbl_COA[Account_key],tbl_COA[SubClass2],"Not Found")</f>
        <v>Current Liabilities</v>
      </c>
      <c r="J8933" t="str">
        <f>_xlfn.XLOOKUP(tbl_GL[[#This Row],[Account_key]],tbl_COA[Account_key],tbl_COA[SubAccount],,0)</f>
        <v>Accrued Expenses</v>
      </c>
      <c r="K8933">
        <f>YEAR(tbl_GL[[#This Row],[Date]])</f>
        <v>2018</v>
      </c>
    </row>
    <row r="8934" spans="1:11" hidden="1" x14ac:dyDescent="0.35">
      <c r="A8934">
        <v>574.1</v>
      </c>
      <c r="B8934" s="24">
        <v>43424</v>
      </c>
      <c r="C8934">
        <v>4</v>
      </c>
      <c r="D8934" s="13">
        <v>230</v>
      </c>
      <c r="E8934" s="13" t="s">
        <v>4</v>
      </c>
      <c r="F8934" s="17">
        <v>-614</v>
      </c>
      <c r="G8934" t="str">
        <f>_xlfn.XLOOKUP(tbl_GL[[#This Row],[Account_key]],tbl_COA[Account_key],tbl_COA[Class],"Not Found")</f>
        <v>Trading account</v>
      </c>
      <c r="H8934" t="str">
        <f>_xlfn.XLOOKUP(tbl_GL[[#This Row],[Account_key]],tbl_COA[Account_key],tbl_COA[SubClass],"Not Found")</f>
        <v>Cost of Sales</v>
      </c>
      <c r="I8934" t="str">
        <f>_xlfn.XLOOKUP(tbl_GL[[#This Row],[Account_key]],tbl_COA[Account_key],tbl_COA[SubClass2],"Not Found")</f>
        <v>Cost of Sales</v>
      </c>
      <c r="J8934" t="str">
        <f>_xlfn.XLOOKUP(tbl_GL[[#This Row],[Account_key]],tbl_COA[Account_key],tbl_COA[SubAccount],,0)</f>
        <v>Cost of Sales</v>
      </c>
      <c r="K8934">
        <f>YEAR(tbl_GL[[#This Row],[Date]])</f>
        <v>2018</v>
      </c>
    </row>
    <row r="8935" spans="1:11" hidden="1" x14ac:dyDescent="0.35">
      <c r="A8935">
        <v>574.20000000000005</v>
      </c>
      <c r="B8935" s="24">
        <v>43424</v>
      </c>
      <c r="C8935">
        <v>4</v>
      </c>
      <c r="D8935" s="13">
        <v>60</v>
      </c>
      <c r="E8935" s="13" t="s">
        <v>4</v>
      </c>
      <c r="F8935" s="17">
        <v>-614</v>
      </c>
      <c r="G8935" t="str">
        <f>_xlfn.XLOOKUP(tbl_GL[[#This Row],[Account_key]],tbl_COA[Account_key],tbl_COA[Class],"Not Found")</f>
        <v>Assets</v>
      </c>
      <c r="H8935" t="str">
        <f>_xlfn.XLOOKUP(tbl_GL[[#This Row],[Account_key]],tbl_COA[Account_key],tbl_COA[SubClass],"Not Found")</f>
        <v>Assets</v>
      </c>
      <c r="I8935" t="str">
        <f>_xlfn.XLOOKUP(tbl_GL[[#This Row],[Account_key]],tbl_COA[Account_key],tbl_COA[SubClass2],"Not Found")</f>
        <v>Current Assets</v>
      </c>
      <c r="J8935" t="str">
        <f>_xlfn.XLOOKUP(tbl_GL[[#This Row],[Account_key]],tbl_COA[Account_key],tbl_COA[SubAccount],,0)</f>
        <v>Inventory</v>
      </c>
      <c r="K8935">
        <f>YEAR(tbl_GL[[#This Row],[Date]])</f>
        <v>2018</v>
      </c>
    </row>
    <row r="8936" spans="1:11" hidden="1" x14ac:dyDescent="0.35">
      <c r="A8936">
        <v>575.1</v>
      </c>
      <c r="B8936" s="24">
        <v>43424</v>
      </c>
      <c r="C8936">
        <v>4</v>
      </c>
      <c r="D8936" s="13">
        <v>210</v>
      </c>
      <c r="E8936" s="13" t="s">
        <v>8</v>
      </c>
      <c r="F8936" s="17">
        <v>1615</v>
      </c>
      <c r="G8936" t="str">
        <f>_xlfn.XLOOKUP(tbl_GL[[#This Row],[Account_key]],tbl_COA[Account_key],tbl_COA[Class],"Not Found")</f>
        <v>Trading account</v>
      </c>
      <c r="H8936" t="str">
        <f>_xlfn.XLOOKUP(tbl_GL[[#This Row],[Account_key]],tbl_COA[Account_key],tbl_COA[SubClass],"Not Found")</f>
        <v>Sales</v>
      </c>
      <c r="I8936" t="str">
        <f>_xlfn.XLOOKUP(tbl_GL[[#This Row],[Account_key]],tbl_COA[Account_key],tbl_COA[SubClass2],"Not Found")</f>
        <v>Sales</v>
      </c>
      <c r="J8936" t="str">
        <f>_xlfn.XLOOKUP(tbl_GL[[#This Row],[Account_key]],tbl_COA[Account_key],tbl_COA[SubAccount],,0)</f>
        <v>Sales</v>
      </c>
      <c r="K8936">
        <f>YEAR(tbl_GL[[#This Row],[Date]])</f>
        <v>2018</v>
      </c>
    </row>
    <row r="8937" spans="1:11" hidden="1" x14ac:dyDescent="0.35">
      <c r="A8937">
        <v>575.20000000000005</v>
      </c>
      <c r="B8937" s="24">
        <v>43424</v>
      </c>
      <c r="C8937">
        <v>4</v>
      </c>
      <c r="D8937" s="13">
        <v>30</v>
      </c>
      <c r="E8937" s="13" t="s">
        <v>8</v>
      </c>
      <c r="F8937" s="17">
        <v>1615</v>
      </c>
      <c r="G8937" t="str">
        <f>_xlfn.XLOOKUP(tbl_GL[[#This Row],[Account_key]],tbl_COA[Account_key],tbl_COA[Class],"Not Found")</f>
        <v>Assets</v>
      </c>
      <c r="H8937" t="str">
        <f>_xlfn.XLOOKUP(tbl_GL[[#This Row],[Account_key]],tbl_COA[Account_key],tbl_COA[SubClass],"Not Found")</f>
        <v>Assets</v>
      </c>
      <c r="I8937" t="str">
        <f>_xlfn.XLOOKUP(tbl_GL[[#This Row],[Account_key]],tbl_COA[Account_key],tbl_COA[SubClass2],"Not Found")</f>
        <v>Current Assets</v>
      </c>
      <c r="J8937" t="str">
        <f>_xlfn.XLOOKUP(tbl_GL[[#This Row],[Account_key]],tbl_COA[Account_key],tbl_COA[SubAccount],,0)</f>
        <v>Trade Receivables</v>
      </c>
      <c r="K8937">
        <f>YEAR(tbl_GL[[#This Row],[Date]])</f>
        <v>2018</v>
      </c>
    </row>
    <row r="8938" spans="1:11" hidden="1" x14ac:dyDescent="0.35">
      <c r="A8938">
        <v>576.1</v>
      </c>
      <c r="B8938" s="24">
        <v>43424</v>
      </c>
      <c r="C8938">
        <v>4</v>
      </c>
      <c r="D8938" s="13">
        <v>30</v>
      </c>
      <c r="E8938" s="13" t="s">
        <v>80</v>
      </c>
      <c r="F8938" s="17">
        <v>-10362</v>
      </c>
      <c r="G8938" t="str">
        <f>_xlfn.XLOOKUP(tbl_GL[[#This Row],[Account_key]],tbl_COA[Account_key],tbl_COA[Class],"Not Found")</f>
        <v>Assets</v>
      </c>
      <c r="H8938" t="str">
        <f>_xlfn.XLOOKUP(tbl_GL[[#This Row],[Account_key]],tbl_COA[Account_key],tbl_COA[SubClass],"Not Found")</f>
        <v>Assets</v>
      </c>
      <c r="I8938" t="str">
        <f>_xlfn.XLOOKUP(tbl_GL[[#This Row],[Account_key]],tbl_COA[Account_key],tbl_COA[SubClass2],"Not Found")</f>
        <v>Current Assets</v>
      </c>
      <c r="J8938" t="str">
        <f>_xlfn.XLOOKUP(tbl_GL[[#This Row],[Account_key]],tbl_COA[Account_key],tbl_COA[SubAccount],,0)</f>
        <v>Trade Receivables</v>
      </c>
      <c r="K8938">
        <f>YEAR(tbl_GL[[#This Row],[Date]])</f>
        <v>2018</v>
      </c>
    </row>
    <row r="8939" spans="1:11" hidden="1" x14ac:dyDescent="0.35">
      <c r="A8939">
        <v>576.20000000000005</v>
      </c>
      <c r="B8939" s="24">
        <v>43424</v>
      </c>
      <c r="C8939">
        <v>4</v>
      </c>
      <c r="D8939" s="13">
        <v>10</v>
      </c>
      <c r="E8939" s="13" t="s">
        <v>80</v>
      </c>
      <c r="F8939" s="17">
        <v>10362</v>
      </c>
      <c r="G8939" t="str">
        <f>_xlfn.XLOOKUP(tbl_GL[[#This Row],[Account_key]],tbl_COA[Account_key],tbl_COA[Class],"Not Found")</f>
        <v>Assets</v>
      </c>
      <c r="H8939" t="str">
        <f>_xlfn.XLOOKUP(tbl_GL[[#This Row],[Account_key]],tbl_COA[Account_key],tbl_COA[SubClass],"Not Found")</f>
        <v>Assets</v>
      </c>
      <c r="I8939" t="str">
        <f>_xlfn.XLOOKUP(tbl_GL[[#This Row],[Account_key]],tbl_COA[Account_key],tbl_COA[SubClass2],"Not Found")</f>
        <v>Current Assets</v>
      </c>
      <c r="J8939" t="str">
        <f>_xlfn.XLOOKUP(tbl_GL[[#This Row],[Account_key]],tbl_COA[Account_key],tbl_COA[SubAccount],,0)</f>
        <v>Cash at Bank</v>
      </c>
      <c r="K8939">
        <f>YEAR(tbl_GL[[#This Row],[Date]])</f>
        <v>2018</v>
      </c>
    </row>
    <row r="8940" spans="1:11" hidden="1" x14ac:dyDescent="0.35">
      <c r="A8940">
        <v>577.1</v>
      </c>
      <c r="B8940" s="24">
        <v>43425</v>
      </c>
      <c r="C8940">
        <v>4</v>
      </c>
      <c r="D8940" s="13">
        <v>310</v>
      </c>
      <c r="E8940" s="13" t="s">
        <v>97</v>
      </c>
      <c r="F8940" s="17">
        <v>-1202</v>
      </c>
      <c r="G8940" t="str">
        <f>_xlfn.XLOOKUP(tbl_GL[[#This Row],[Account_key]],tbl_COA[Account_key],tbl_COA[Class],"Not Found")</f>
        <v>Operating account</v>
      </c>
      <c r="H8940" t="str">
        <f>_xlfn.XLOOKUP(tbl_GL[[#This Row],[Account_key]],tbl_COA[Account_key],tbl_COA[SubClass],"Not Found")</f>
        <v>Operating Expenses</v>
      </c>
      <c r="I8940" t="str">
        <f>_xlfn.XLOOKUP(tbl_GL[[#This Row],[Account_key]],tbl_COA[Account_key],tbl_COA[SubClass2],"Not Found")</f>
        <v>Administration</v>
      </c>
      <c r="J8940" t="str">
        <f>_xlfn.XLOOKUP(tbl_GL[[#This Row],[Account_key]],tbl_COA[Account_key],tbl_COA[SubAccount],,0)</f>
        <v>Office Supplies</v>
      </c>
      <c r="K8940">
        <f>YEAR(tbl_GL[[#This Row],[Date]])</f>
        <v>2018</v>
      </c>
    </row>
    <row r="8941" spans="1:11" hidden="1" x14ac:dyDescent="0.35">
      <c r="A8941">
        <v>577.20000000000005</v>
      </c>
      <c r="B8941" s="24">
        <v>43425</v>
      </c>
      <c r="C8941">
        <v>4</v>
      </c>
      <c r="D8941" s="13">
        <v>120</v>
      </c>
      <c r="E8941" s="13" t="s">
        <v>97</v>
      </c>
      <c r="F8941" s="17">
        <v>1202</v>
      </c>
      <c r="G8941" t="str">
        <f>_xlfn.XLOOKUP(tbl_GL[[#This Row],[Account_key]],tbl_COA[Account_key],tbl_COA[Class],"Not Found")</f>
        <v>Liabilities and Owners Equity</v>
      </c>
      <c r="H8941" t="str">
        <f>_xlfn.XLOOKUP(tbl_GL[[#This Row],[Account_key]],tbl_COA[Account_key],tbl_COA[SubClass],"Not Found")</f>
        <v>Liabilities</v>
      </c>
      <c r="I8941" t="str">
        <f>_xlfn.XLOOKUP(tbl_GL[[#This Row],[Account_key]],tbl_COA[Account_key],tbl_COA[SubClass2],"Not Found")</f>
        <v>Current Liabilities</v>
      </c>
      <c r="J8941" t="str">
        <f>_xlfn.XLOOKUP(tbl_GL[[#This Row],[Account_key]],tbl_COA[Account_key],tbl_COA[SubAccount],,0)</f>
        <v>Accrued Expenses</v>
      </c>
      <c r="K8941">
        <f>YEAR(tbl_GL[[#This Row],[Date]])</f>
        <v>2018</v>
      </c>
    </row>
    <row r="8942" spans="1:11" hidden="1" x14ac:dyDescent="0.35">
      <c r="A8942">
        <v>578.1</v>
      </c>
      <c r="B8942" s="24">
        <v>43425</v>
      </c>
      <c r="C8942">
        <v>4</v>
      </c>
      <c r="D8942" s="13">
        <v>10</v>
      </c>
      <c r="E8942" s="13" t="s">
        <v>98</v>
      </c>
      <c r="F8942" s="17">
        <v>-1140</v>
      </c>
      <c r="G8942" t="str">
        <f>_xlfn.XLOOKUP(tbl_GL[[#This Row],[Account_key]],tbl_COA[Account_key],tbl_COA[Class],"Not Found")</f>
        <v>Assets</v>
      </c>
      <c r="H8942" t="str">
        <f>_xlfn.XLOOKUP(tbl_GL[[#This Row],[Account_key]],tbl_COA[Account_key],tbl_COA[SubClass],"Not Found")</f>
        <v>Assets</v>
      </c>
      <c r="I8942" t="str">
        <f>_xlfn.XLOOKUP(tbl_GL[[#This Row],[Account_key]],tbl_COA[Account_key],tbl_COA[SubClass2],"Not Found")</f>
        <v>Current Assets</v>
      </c>
      <c r="J8942" t="str">
        <f>_xlfn.XLOOKUP(tbl_GL[[#This Row],[Account_key]],tbl_COA[Account_key],tbl_COA[SubAccount],,0)</f>
        <v>Cash at Bank</v>
      </c>
      <c r="K8942">
        <f>YEAR(tbl_GL[[#This Row],[Date]])</f>
        <v>2018</v>
      </c>
    </row>
    <row r="8943" spans="1:11" hidden="1" x14ac:dyDescent="0.35">
      <c r="A8943">
        <v>578.20000000000005</v>
      </c>
      <c r="B8943" s="24">
        <v>43425</v>
      </c>
      <c r="C8943">
        <v>4</v>
      </c>
      <c r="D8943" s="13">
        <v>120</v>
      </c>
      <c r="E8943" s="13" t="s">
        <v>98</v>
      </c>
      <c r="F8943" s="17">
        <v>-1140</v>
      </c>
      <c r="G8943" t="str">
        <f>_xlfn.XLOOKUP(tbl_GL[[#This Row],[Account_key]],tbl_COA[Account_key],tbl_COA[Class],"Not Found")</f>
        <v>Liabilities and Owners Equity</v>
      </c>
      <c r="H8943" t="str">
        <f>_xlfn.XLOOKUP(tbl_GL[[#This Row],[Account_key]],tbl_COA[Account_key],tbl_COA[SubClass],"Not Found")</f>
        <v>Liabilities</v>
      </c>
      <c r="I8943" t="str">
        <f>_xlfn.XLOOKUP(tbl_GL[[#This Row],[Account_key]],tbl_COA[Account_key],tbl_COA[SubClass2],"Not Found")</f>
        <v>Current Liabilities</v>
      </c>
      <c r="J8943" t="str">
        <f>_xlfn.XLOOKUP(tbl_GL[[#This Row],[Account_key]],tbl_COA[Account_key],tbl_COA[SubAccount],,0)</f>
        <v>Accrued Expenses</v>
      </c>
      <c r="K8943">
        <f>YEAR(tbl_GL[[#This Row],[Date]])</f>
        <v>2018</v>
      </c>
    </row>
    <row r="8944" spans="1:11" hidden="1" x14ac:dyDescent="0.35">
      <c r="A8944">
        <v>579.1</v>
      </c>
      <c r="B8944" s="24">
        <v>43426</v>
      </c>
      <c r="C8944">
        <v>4</v>
      </c>
      <c r="D8944" s="13">
        <v>320</v>
      </c>
      <c r="E8944" s="13" t="s">
        <v>99</v>
      </c>
      <c r="F8944" s="17">
        <v>-19</v>
      </c>
      <c r="G8944" t="str">
        <f>_xlfn.XLOOKUP(tbl_GL[[#This Row],[Account_key]],tbl_COA[Account_key],tbl_COA[Class],"Not Found")</f>
        <v>Operating account</v>
      </c>
      <c r="H8944" t="str">
        <f>_xlfn.XLOOKUP(tbl_GL[[#This Row],[Account_key]],tbl_COA[Account_key],tbl_COA[SubClass],"Not Found")</f>
        <v>Operating Expenses</v>
      </c>
      <c r="I8944" t="str">
        <f>_xlfn.XLOOKUP(tbl_GL[[#This Row],[Account_key]],tbl_COA[Account_key],tbl_COA[SubClass2],"Not Found")</f>
        <v>Administration</v>
      </c>
      <c r="J8944" t="str">
        <f>_xlfn.XLOOKUP(tbl_GL[[#This Row],[Account_key]],tbl_COA[Account_key],tbl_COA[SubAccount],,0)</f>
        <v>Professional Services</v>
      </c>
      <c r="K8944">
        <f>YEAR(tbl_GL[[#This Row],[Date]])</f>
        <v>2018</v>
      </c>
    </row>
    <row r="8945" spans="1:11" hidden="1" x14ac:dyDescent="0.35">
      <c r="A8945">
        <v>579.20000000000005</v>
      </c>
      <c r="B8945" s="24">
        <v>43426</v>
      </c>
      <c r="C8945">
        <v>4</v>
      </c>
      <c r="D8945" s="13">
        <v>20</v>
      </c>
      <c r="E8945" s="13" t="s">
        <v>99</v>
      </c>
      <c r="F8945" s="17">
        <v>-19</v>
      </c>
      <c r="G8945" t="str">
        <f>_xlfn.XLOOKUP(tbl_GL[[#This Row],[Account_key]],tbl_COA[Account_key],tbl_COA[Class],"Not Found")</f>
        <v>Assets</v>
      </c>
      <c r="H8945" t="str">
        <f>_xlfn.XLOOKUP(tbl_GL[[#This Row],[Account_key]],tbl_COA[Account_key],tbl_COA[SubClass],"Not Found")</f>
        <v>Assets</v>
      </c>
      <c r="I8945" t="str">
        <f>_xlfn.XLOOKUP(tbl_GL[[#This Row],[Account_key]],tbl_COA[Account_key],tbl_COA[SubClass2],"Not Found")</f>
        <v>Current Assets</v>
      </c>
      <c r="J8945" t="str">
        <f>_xlfn.XLOOKUP(tbl_GL[[#This Row],[Account_key]],tbl_COA[Account_key],tbl_COA[SubAccount],,0)</f>
        <v>Cash in hand</v>
      </c>
      <c r="K8945">
        <f>YEAR(tbl_GL[[#This Row],[Date]])</f>
        <v>2018</v>
      </c>
    </row>
    <row r="8946" spans="1:11" hidden="1" x14ac:dyDescent="0.35">
      <c r="A8946">
        <v>580.1</v>
      </c>
      <c r="B8946" s="24">
        <v>43427</v>
      </c>
      <c r="C8946">
        <v>4</v>
      </c>
      <c r="D8946" s="13">
        <v>230</v>
      </c>
      <c r="E8946" s="13" t="s">
        <v>4</v>
      </c>
      <c r="F8946" s="17">
        <v>-1036</v>
      </c>
      <c r="G8946" t="str">
        <f>_xlfn.XLOOKUP(tbl_GL[[#This Row],[Account_key]],tbl_COA[Account_key],tbl_COA[Class],"Not Found")</f>
        <v>Trading account</v>
      </c>
      <c r="H8946" t="str">
        <f>_xlfn.XLOOKUP(tbl_GL[[#This Row],[Account_key]],tbl_COA[Account_key],tbl_COA[SubClass],"Not Found")</f>
        <v>Cost of Sales</v>
      </c>
      <c r="I8946" t="str">
        <f>_xlfn.XLOOKUP(tbl_GL[[#This Row],[Account_key]],tbl_COA[Account_key],tbl_COA[SubClass2],"Not Found")</f>
        <v>Cost of Sales</v>
      </c>
      <c r="J8946" t="str">
        <f>_xlfn.XLOOKUP(tbl_GL[[#This Row],[Account_key]],tbl_COA[Account_key],tbl_COA[SubAccount],,0)</f>
        <v>Cost of Sales</v>
      </c>
      <c r="K8946">
        <f>YEAR(tbl_GL[[#This Row],[Date]])</f>
        <v>2018</v>
      </c>
    </row>
    <row r="8947" spans="1:11" hidden="1" x14ac:dyDescent="0.35">
      <c r="A8947">
        <v>580.20000000000005</v>
      </c>
      <c r="B8947" s="24">
        <v>43427</v>
      </c>
      <c r="C8947">
        <v>4</v>
      </c>
      <c r="D8947" s="13">
        <v>60</v>
      </c>
      <c r="E8947" s="13" t="s">
        <v>4</v>
      </c>
      <c r="F8947" s="17">
        <v>-1036</v>
      </c>
      <c r="G8947" t="str">
        <f>_xlfn.XLOOKUP(tbl_GL[[#This Row],[Account_key]],tbl_COA[Account_key],tbl_COA[Class],"Not Found")</f>
        <v>Assets</v>
      </c>
      <c r="H8947" t="str">
        <f>_xlfn.XLOOKUP(tbl_GL[[#This Row],[Account_key]],tbl_COA[Account_key],tbl_COA[SubClass],"Not Found")</f>
        <v>Assets</v>
      </c>
      <c r="I8947" t="str">
        <f>_xlfn.XLOOKUP(tbl_GL[[#This Row],[Account_key]],tbl_COA[Account_key],tbl_COA[SubClass2],"Not Found")</f>
        <v>Current Assets</v>
      </c>
      <c r="J8947" t="str">
        <f>_xlfn.XLOOKUP(tbl_GL[[#This Row],[Account_key]],tbl_COA[Account_key],tbl_COA[SubAccount],,0)</f>
        <v>Inventory</v>
      </c>
      <c r="K8947">
        <f>YEAR(tbl_GL[[#This Row],[Date]])</f>
        <v>2018</v>
      </c>
    </row>
    <row r="8948" spans="1:11" hidden="1" x14ac:dyDescent="0.35">
      <c r="A8948">
        <v>581.1</v>
      </c>
      <c r="B8948" s="24">
        <v>43427</v>
      </c>
      <c r="C8948">
        <v>4</v>
      </c>
      <c r="D8948" s="13">
        <v>310</v>
      </c>
      <c r="E8948" s="13" t="s">
        <v>97</v>
      </c>
      <c r="F8948" s="17">
        <v>-1768</v>
      </c>
      <c r="G8948" t="str">
        <f>_xlfn.XLOOKUP(tbl_GL[[#This Row],[Account_key]],tbl_COA[Account_key],tbl_COA[Class],"Not Found")</f>
        <v>Operating account</v>
      </c>
      <c r="H8948" t="str">
        <f>_xlfn.XLOOKUP(tbl_GL[[#This Row],[Account_key]],tbl_COA[Account_key],tbl_COA[SubClass],"Not Found")</f>
        <v>Operating Expenses</v>
      </c>
      <c r="I8948" t="str">
        <f>_xlfn.XLOOKUP(tbl_GL[[#This Row],[Account_key]],tbl_COA[Account_key],tbl_COA[SubClass2],"Not Found")</f>
        <v>Administration</v>
      </c>
      <c r="J8948" t="str">
        <f>_xlfn.XLOOKUP(tbl_GL[[#This Row],[Account_key]],tbl_COA[Account_key],tbl_COA[SubAccount],,0)</f>
        <v>Office Supplies</v>
      </c>
      <c r="K8948">
        <f>YEAR(tbl_GL[[#This Row],[Date]])</f>
        <v>2018</v>
      </c>
    </row>
    <row r="8949" spans="1:11" hidden="1" x14ac:dyDescent="0.35">
      <c r="A8949">
        <v>581.20000000000005</v>
      </c>
      <c r="B8949" s="24">
        <v>43427</v>
      </c>
      <c r="C8949">
        <v>4</v>
      </c>
      <c r="D8949" s="13">
        <v>120</v>
      </c>
      <c r="E8949" s="13" t="s">
        <v>97</v>
      </c>
      <c r="F8949" s="17">
        <v>1768</v>
      </c>
      <c r="G8949" t="str">
        <f>_xlfn.XLOOKUP(tbl_GL[[#This Row],[Account_key]],tbl_COA[Account_key],tbl_COA[Class],"Not Found")</f>
        <v>Liabilities and Owners Equity</v>
      </c>
      <c r="H8949" t="str">
        <f>_xlfn.XLOOKUP(tbl_GL[[#This Row],[Account_key]],tbl_COA[Account_key],tbl_COA[SubClass],"Not Found")</f>
        <v>Liabilities</v>
      </c>
      <c r="I8949" t="str">
        <f>_xlfn.XLOOKUP(tbl_GL[[#This Row],[Account_key]],tbl_COA[Account_key],tbl_COA[SubClass2],"Not Found")</f>
        <v>Current Liabilities</v>
      </c>
      <c r="J8949" t="str">
        <f>_xlfn.XLOOKUP(tbl_GL[[#This Row],[Account_key]],tbl_COA[Account_key],tbl_COA[SubAccount],,0)</f>
        <v>Accrued Expenses</v>
      </c>
      <c r="K8949">
        <f>YEAR(tbl_GL[[#This Row],[Date]])</f>
        <v>2018</v>
      </c>
    </row>
    <row r="8950" spans="1:11" hidden="1" x14ac:dyDescent="0.35">
      <c r="A8950">
        <v>582.1</v>
      </c>
      <c r="B8950" s="24">
        <v>43427</v>
      </c>
      <c r="C8950">
        <v>4</v>
      </c>
      <c r="D8950" s="13">
        <v>210</v>
      </c>
      <c r="E8950" s="13" t="s">
        <v>7</v>
      </c>
      <c r="F8950" s="17">
        <v>2543</v>
      </c>
      <c r="G8950" t="str">
        <f>_xlfn.XLOOKUP(tbl_GL[[#This Row],[Account_key]],tbl_COA[Account_key],tbl_COA[Class],"Not Found")</f>
        <v>Trading account</v>
      </c>
      <c r="H8950" t="str">
        <f>_xlfn.XLOOKUP(tbl_GL[[#This Row],[Account_key]],tbl_COA[Account_key],tbl_COA[SubClass],"Not Found")</f>
        <v>Sales</v>
      </c>
      <c r="I8950" t="str">
        <f>_xlfn.XLOOKUP(tbl_GL[[#This Row],[Account_key]],tbl_COA[Account_key],tbl_COA[SubClass2],"Not Found")</f>
        <v>Sales</v>
      </c>
      <c r="J8950" t="str">
        <f>_xlfn.XLOOKUP(tbl_GL[[#This Row],[Account_key]],tbl_COA[Account_key],tbl_COA[SubAccount],,0)</f>
        <v>Sales</v>
      </c>
      <c r="K8950">
        <f>YEAR(tbl_GL[[#This Row],[Date]])</f>
        <v>2018</v>
      </c>
    </row>
    <row r="8951" spans="1:11" hidden="1" x14ac:dyDescent="0.35">
      <c r="A8951">
        <v>582.20000000000005</v>
      </c>
      <c r="B8951" s="24">
        <v>43427</v>
      </c>
      <c r="C8951">
        <v>4</v>
      </c>
      <c r="D8951" s="13">
        <v>10</v>
      </c>
      <c r="E8951" s="13" t="s">
        <v>7</v>
      </c>
      <c r="F8951" s="17">
        <v>2543</v>
      </c>
      <c r="G8951" t="str">
        <f>_xlfn.XLOOKUP(tbl_GL[[#This Row],[Account_key]],tbl_COA[Account_key],tbl_COA[Class],"Not Found")</f>
        <v>Assets</v>
      </c>
      <c r="H8951" t="str">
        <f>_xlfn.XLOOKUP(tbl_GL[[#This Row],[Account_key]],tbl_COA[Account_key],tbl_COA[SubClass],"Not Found")</f>
        <v>Assets</v>
      </c>
      <c r="I8951" t="str">
        <f>_xlfn.XLOOKUP(tbl_GL[[#This Row],[Account_key]],tbl_COA[Account_key],tbl_COA[SubClass2],"Not Found")</f>
        <v>Current Assets</v>
      </c>
      <c r="J8951" t="str">
        <f>_xlfn.XLOOKUP(tbl_GL[[#This Row],[Account_key]],tbl_COA[Account_key],tbl_COA[SubAccount],,0)</f>
        <v>Cash at Bank</v>
      </c>
      <c r="K8951">
        <f>YEAR(tbl_GL[[#This Row],[Date]])</f>
        <v>2018</v>
      </c>
    </row>
    <row r="8952" spans="1:11" hidden="1" x14ac:dyDescent="0.35">
      <c r="A8952">
        <v>583.1</v>
      </c>
      <c r="B8952" s="24">
        <v>43427</v>
      </c>
      <c r="C8952">
        <v>4</v>
      </c>
      <c r="D8952" s="13">
        <v>230</v>
      </c>
      <c r="E8952" s="13" t="s">
        <v>4</v>
      </c>
      <c r="F8952" s="17">
        <v>-4144</v>
      </c>
      <c r="G8952" t="str">
        <f>_xlfn.XLOOKUP(tbl_GL[[#This Row],[Account_key]],tbl_COA[Account_key],tbl_COA[Class],"Not Found")</f>
        <v>Trading account</v>
      </c>
      <c r="H8952" t="str">
        <f>_xlfn.XLOOKUP(tbl_GL[[#This Row],[Account_key]],tbl_COA[Account_key],tbl_COA[SubClass],"Not Found")</f>
        <v>Cost of Sales</v>
      </c>
      <c r="I8952" t="str">
        <f>_xlfn.XLOOKUP(tbl_GL[[#This Row],[Account_key]],tbl_COA[Account_key],tbl_COA[SubClass2],"Not Found")</f>
        <v>Cost of Sales</v>
      </c>
      <c r="J8952" t="str">
        <f>_xlfn.XLOOKUP(tbl_GL[[#This Row],[Account_key]],tbl_COA[Account_key],tbl_COA[SubAccount],,0)</f>
        <v>Cost of Sales</v>
      </c>
      <c r="K8952">
        <f>YEAR(tbl_GL[[#This Row],[Date]])</f>
        <v>2018</v>
      </c>
    </row>
    <row r="8953" spans="1:11" hidden="1" x14ac:dyDescent="0.35">
      <c r="A8953">
        <v>583.20000000000005</v>
      </c>
      <c r="B8953" s="24">
        <v>43427</v>
      </c>
      <c r="C8953">
        <v>4</v>
      </c>
      <c r="D8953" s="13">
        <v>60</v>
      </c>
      <c r="E8953" s="13" t="s">
        <v>4</v>
      </c>
      <c r="F8953" s="17">
        <v>-4144</v>
      </c>
      <c r="G8953" t="str">
        <f>_xlfn.XLOOKUP(tbl_GL[[#This Row],[Account_key]],tbl_COA[Account_key],tbl_COA[Class],"Not Found")</f>
        <v>Assets</v>
      </c>
      <c r="H8953" t="str">
        <f>_xlfn.XLOOKUP(tbl_GL[[#This Row],[Account_key]],tbl_COA[Account_key],tbl_COA[SubClass],"Not Found")</f>
        <v>Assets</v>
      </c>
      <c r="I8953" t="str">
        <f>_xlfn.XLOOKUP(tbl_GL[[#This Row],[Account_key]],tbl_COA[Account_key],tbl_COA[SubClass2],"Not Found")</f>
        <v>Current Assets</v>
      </c>
      <c r="J8953" t="str">
        <f>_xlfn.XLOOKUP(tbl_GL[[#This Row],[Account_key]],tbl_COA[Account_key],tbl_COA[SubAccount],,0)</f>
        <v>Inventory</v>
      </c>
      <c r="K8953">
        <f>YEAR(tbl_GL[[#This Row],[Date]])</f>
        <v>2018</v>
      </c>
    </row>
    <row r="8954" spans="1:11" hidden="1" x14ac:dyDescent="0.35">
      <c r="A8954">
        <v>584.1</v>
      </c>
      <c r="B8954" s="24">
        <v>43427</v>
      </c>
      <c r="C8954">
        <v>4</v>
      </c>
      <c r="D8954" s="13">
        <v>210</v>
      </c>
      <c r="E8954" s="13" t="s">
        <v>8</v>
      </c>
      <c r="F8954" s="17">
        <v>10905</v>
      </c>
      <c r="G8954" t="str">
        <f>_xlfn.XLOOKUP(tbl_GL[[#This Row],[Account_key]],tbl_COA[Account_key],tbl_COA[Class],"Not Found")</f>
        <v>Trading account</v>
      </c>
      <c r="H8954" t="str">
        <f>_xlfn.XLOOKUP(tbl_GL[[#This Row],[Account_key]],tbl_COA[Account_key],tbl_COA[SubClass],"Not Found")</f>
        <v>Sales</v>
      </c>
      <c r="I8954" t="str">
        <f>_xlfn.XLOOKUP(tbl_GL[[#This Row],[Account_key]],tbl_COA[Account_key],tbl_COA[SubClass2],"Not Found")</f>
        <v>Sales</v>
      </c>
      <c r="J8954" t="str">
        <f>_xlfn.XLOOKUP(tbl_GL[[#This Row],[Account_key]],tbl_COA[Account_key],tbl_COA[SubAccount],,0)</f>
        <v>Sales</v>
      </c>
      <c r="K8954">
        <f>YEAR(tbl_GL[[#This Row],[Date]])</f>
        <v>2018</v>
      </c>
    </row>
    <row r="8955" spans="1:11" hidden="1" x14ac:dyDescent="0.35">
      <c r="A8955">
        <v>584.20000000000005</v>
      </c>
      <c r="B8955" s="24">
        <v>43427</v>
      </c>
      <c r="C8955">
        <v>4</v>
      </c>
      <c r="D8955" s="13">
        <v>30</v>
      </c>
      <c r="E8955" s="13" t="s">
        <v>8</v>
      </c>
      <c r="F8955" s="17">
        <v>10905</v>
      </c>
      <c r="G8955" t="str">
        <f>_xlfn.XLOOKUP(tbl_GL[[#This Row],[Account_key]],tbl_COA[Account_key],tbl_COA[Class],"Not Found")</f>
        <v>Assets</v>
      </c>
      <c r="H8955" t="str">
        <f>_xlfn.XLOOKUP(tbl_GL[[#This Row],[Account_key]],tbl_COA[Account_key],tbl_COA[SubClass],"Not Found")</f>
        <v>Assets</v>
      </c>
      <c r="I8955" t="str">
        <f>_xlfn.XLOOKUP(tbl_GL[[#This Row],[Account_key]],tbl_COA[Account_key],tbl_COA[SubClass2],"Not Found")</f>
        <v>Current Assets</v>
      </c>
      <c r="J8955" t="str">
        <f>_xlfn.XLOOKUP(tbl_GL[[#This Row],[Account_key]],tbl_COA[Account_key],tbl_COA[SubAccount],,0)</f>
        <v>Trade Receivables</v>
      </c>
      <c r="K8955">
        <f>YEAR(tbl_GL[[#This Row],[Date]])</f>
        <v>2018</v>
      </c>
    </row>
    <row r="8956" spans="1:11" hidden="1" x14ac:dyDescent="0.35">
      <c r="A8956">
        <v>585.1</v>
      </c>
      <c r="B8956" s="24">
        <v>43428</v>
      </c>
      <c r="C8956">
        <v>4</v>
      </c>
      <c r="D8956" s="13">
        <v>10</v>
      </c>
      <c r="E8956" s="13" t="s">
        <v>98</v>
      </c>
      <c r="F8956" s="17">
        <v>-1386</v>
      </c>
      <c r="G8956" t="str">
        <f>_xlfn.XLOOKUP(tbl_GL[[#This Row],[Account_key]],tbl_COA[Account_key],tbl_COA[Class],"Not Found")</f>
        <v>Assets</v>
      </c>
      <c r="H8956" t="str">
        <f>_xlfn.XLOOKUP(tbl_GL[[#This Row],[Account_key]],tbl_COA[Account_key],tbl_COA[SubClass],"Not Found")</f>
        <v>Assets</v>
      </c>
      <c r="I8956" t="str">
        <f>_xlfn.XLOOKUP(tbl_GL[[#This Row],[Account_key]],tbl_COA[Account_key],tbl_COA[SubClass2],"Not Found")</f>
        <v>Current Assets</v>
      </c>
      <c r="J8956" t="str">
        <f>_xlfn.XLOOKUP(tbl_GL[[#This Row],[Account_key]],tbl_COA[Account_key],tbl_COA[SubAccount],,0)</f>
        <v>Cash at Bank</v>
      </c>
      <c r="K8956">
        <f>YEAR(tbl_GL[[#This Row],[Date]])</f>
        <v>2018</v>
      </c>
    </row>
    <row r="8957" spans="1:11" hidden="1" x14ac:dyDescent="0.35">
      <c r="A8957">
        <v>585.20000000000005</v>
      </c>
      <c r="B8957" s="24">
        <v>43428</v>
      </c>
      <c r="C8957">
        <v>4</v>
      </c>
      <c r="D8957" s="13">
        <v>120</v>
      </c>
      <c r="E8957" s="13" t="s">
        <v>98</v>
      </c>
      <c r="F8957" s="17">
        <v>-1386</v>
      </c>
      <c r="G8957" t="str">
        <f>_xlfn.XLOOKUP(tbl_GL[[#This Row],[Account_key]],tbl_COA[Account_key],tbl_COA[Class],"Not Found")</f>
        <v>Liabilities and Owners Equity</v>
      </c>
      <c r="H8957" t="str">
        <f>_xlfn.XLOOKUP(tbl_GL[[#This Row],[Account_key]],tbl_COA[Account_key],tbl_COA[SubClass],"Not Found")</f>
        <v>Liabilities</v>
      </c>
      <c r="I8957" t="str">
        <f>_xlfn.XLOOKUP(tbl_GL[[#This Row],[Account_key]],tbl_COA[Account_key],tbl_COA[SubClass2],"Not Found")</f>
        <v>Current Liabilities</v>
      </c>
      <c r="J8957" t="str">
        <f>_xlfn.XLOOKUP(tbl_GL[[#This Row],[Account_key]],tbl_COA[Account_key],tbl_COA[SubAccount],,0)</f>
        <v>Accrued Expenses</v>
      </c>
      <c r="K8957">
        <f>YEAR(tbl_GL[[#This Row],[Date]])</f>
        <v>2018</v>
      </c>
    </row>
    <row r="8958" spans="1:11" hidden="1" x14ac:dyDescent="0.35">
      <c r="A8958">
        <v>586.1</v>
      </c>
      <c r="B8958" s="24">
        <v>43429</v>
      </c>
      <c r="C8958">
        <v>4</v>
      </c>
      <c r="D8958" s="13">
        <v>10</v>
      </c>
      <c r="E8958" s="13" t="s">
        <v>98</v>
      </c>
      <c r="F8958" s="17">
        <v>-930</v>
      </c>
      <c r="G8958" t="str">
        <f>_xlfn.XLOOKUP(tbl_GL[[#This Row],[Account_key]],tbl_COA[Account_key],tbl_COA[Class],"Not Found")</f>
        <v>Assets</v>
      </c>
      <c r="H8958" t="str">
        <f>_xlfn.XLOOKUP(tbl_GL[[#This Row],[Account_key]],tbl_COA[Account_key],tbl_COA[SubClass],"Not Found")</f>
        <v>Assets</v>
      </c>
      <c r="I8958" t="str">
        <f>_xlfn.XLOOKUP(tbl_GL[[#This Row],[Account_key]],tbl_COA[Account_key],tbl_COA[SubClass2],"Not Found")</f>
        <v>Current Assets</v>
      </c>
      <c r="J8958" t="str">
        <f>_xlfn.XLOOKUP(tbl_GL[[#This Row],[Account_key]],tbl_COA[Account_key],tbl_COA[SubAccount],,0)</f>
        <v>Cash at Bank</v>
      </c>
      <c r="K8958">
        <f>YEAR(tbl_GL[[#This Row],[Date]])</f>
        <v>2018</v>
      </c>
    </row>
    <row r="8959" spans="1:11" hidden="1" x14ac:dyDescent="0.35">
      <c r="A8959">
        <v>586.20000000000005</v>
      </c>
      <c r="B8959" s="24">
        <v>43429</v>
      </c>
      <c r="C8959">
        <v>4</v>
      </c>
      <c r="D8959" s="13">
        <v>120</v>
      </c>
      <c r="E8959" s="13" t="s">
        <v>98</v>
      </c>
      <c r="F8959" s="17">
        <v>-930</v>
      </c>
      <c r="G8959" t="str">
        <f>_xlfn.XLOOKUP(tbl_GL[[#This Row],[Account_key]],tbl_COA[Account_key],tbl_COA[Class],"Not Found")</f>
        <v>Liabilities and Owners Equity</v>
      </c>
      <c r="H8959" t="str">
        <f>_xlfn.XLOOKUP(tbl_GL[[#This Row],[Account_key]],tbl_COA[Account_key],tbl_COA[SubClass],"Not Found")</f>
        <v>Liabilities</v>
      </c>
      <c r="I8959" t="str">
        <f>_xlfn.XLOOKUP(tbl_GL[[#This Row],[Account_key]],tbl_COA[Account_key],tbl_COA[SubClass2],"Not Found")</f>
        <v>Current Liabilities</v>
      </c>
      <c r="J8959" t="str">
        <f>_xlfn.XLOOKUP(tbl_GL[[#This Row],[Account_key]],tbl_COA[Account_key],tbl_COA[SubAccount],,0)</f>
        <v>Accrued Expenses</v>
      </c>
      <c r="K8959">
        <f>YEAR(tbl_GL[[#This Row],[Date]])</f>
        <v>2018</v>
      </c>
    </row>
    <row r="8960" spans="1:11" hidden="1" x14ac:dyDescent="0.35">
      <c r="A8960">
        <v>587.1</v>
      </c>
      <c r="B8960" s="24">
        <v>43429</v>
      </c>
      <c r="C8960">
        <v>4</v>
      </c>
      <c r="D8960" s="13">
        <v>10</v>
      </c>
      <c r="E8960" s="13" t="s">
        <v>98</v>
      </c>
      <c r="F8960" s="17">
        <v>-1039</v>
      </c>
      <c r="G8960" t="str">
        <f>_xlfn.XLOOKUP(tbl_GL[[#This Row],[Account_key]],tbl_COA[Account_key],tbl_COA[Class],"Not Found")</f>
        <v>Assets</v>
      </c>
      <c r="H8960" t="str">
        <f>_xlfn.XLOOKUP(tbl_GL[[#This Row],[Account_key]],tbl_COA[Account_key],tbl_COA[SubClass],"Not Found")</f>
        <v>Assets</v>
      </c>
      <c r="I8960" t="str">
        <f>_xlfn.XLOOKUP(tbl_GL[[#This Row],[Account_key]],tbl_COA[Account_key],tbl_COA[SubClass2],"Not Found")</f>
        <v>Current Assets</v>
      </c>
      <c r="J8960" t="str">
        <f>_xlfn.XLOOKUP(tbl_GL[[#This Row],[Account_key]],tbl_COA[Account_key],tbl_COA[SubAccount],,0)</f>
        <v>Cash at Bank</v>
      </c>
      <c r="K8960">
        <f>YEAR(tbl_GL[[#This Row],[Date]])</f>
        <v>2018</v>
      </c>
    </row>
    <row r="8961" spans="1:11" hidden="1" x14ac:dyDescent="0.35">
      <c r="A8961">
        <v>587.20000000000005</v>
      </c>
      <c r="B8961" s="24">
        <v>43429</v>
      </c>
      <c r="C8961">
        <v>4</v>
      </c>
      <c r="D8961" s="13">
        <v>120</v>
      </c>
      <c r="E8961" s="13" t="s">
        <v>98</v>
      </c>
      <c r="F8961" s="17">
        <v>-1039</v>
      </c>
      <c r="G8961" t="str">
        <f>_xlfn.XLOOKUP(tbl_GL[[#This Row],[Account_key]],tbl_COA[Account_key],tbl_COA[Class],"Not Found")</f>
        <v>Liabilities and Owners Equity</v>
      </c>
      <c r="H8961" t="str">
        <f>_xlfn.XLOOKUP(tbl_GL[[#This Row],[Account_key]],tbl_COA[Account_key],tbl_COA[SubClass],"Not Found")</f>
        <v>Liabilities</v>
      </c>
      <c r="I8961" t="str">
        <f>_xlfn.XLOOKUP(tbl_GL[[#This Row],[Account_key]],tbl_COA[Account_key],tbl_COA[SubClass2],"Not Found")</f>
        <v>Current Liabilities</v>
      </c>
      <c r="J8961" t="str">
        <f>_xlfn.XLOOKUP(tbl_GL[[#This Row],[Account_key]],tbl_COA[Account_key],tbl_COA[SubAccount],,0)</f>
        <v>Accrued Expenses</v>
      </c>
      <c r="K8961">
        <f>YEAR(tbl_GL[[#This Row],[Date]])</f>
        <v>2018</v>
      </c>
    </row>
    <row r="8962" spans="1:11" hidden="1" x14ac:dyDescent="0.35">
      <c r="A8962">
        <v>588.1</v>
      </c>
      <c r="B8962" s="24">
        <v>43432</v>
      </c>
      <c r="C8962">
        <v>4</v>
      </c>
      <c r="D8962" s="13">
        <v>330</v>
      </c>
      <c r="E8962" s="13" t="s">
        <v>97</v>
      </c>
      <c r="F8962" s="17">
        <v>-1573</v>
      </c>
      <c r="G8962" t="str">
        <f>_xlfn.XLOOKUP(tbl_GL[[#This Row],[Account_key]],tbl_COA[Account_key],tbl_COA[Class],"Not Found")</f>
        <v>Operating account</v>
      </c>
      <c r="H8962" t="str">
        <f>_xlfn.XLOOKUP(tbl_GL[[#This Row],[Account_key]],tbl_COA[Account_key],tbl_COA[SubClass],"Not Found")</f>
        <v>Operating Expenses</v>
      </c>
      <c r="I8962" t="str">
        <f>_xlfn.XLOOKUP(tbl_GL[[#This Row],[Account_key]],tbl_COA[Account_key],tbl_COA[SubClass2],"Not Found")</f>
        <v>Administration</v>
      </c>
      <c r="J8962" t="str">
        <f>_xlfn.XLOOKUP(tbl_GL[[#This Row],[Account_key]],tbl_COA[Account_key],tbl_COA[SubAccount],,0)</f>
        <v>Telephone</v>
      </c>
      <c r="K8962">
        <f>YEAR(tbl_GL[[#This Row],[Date]])</f>
        <v>2018</v>
      </c>
    </row>
    <row r="8963" spans="1:11" hidden="1" x14ac:dyDescent="0.35">
      <c r="A8963">
        <v>588.20000000000005</v>
      </c>
      <c r="B8963" s="24">
        <v>43432</v>
      </c>
      <c r="C8963">
        <v>4</v>
      </c>
      <c r="D8963" s="13">
        <v>120</v>
      </c>
      <c r="E8963" s="13" t="s">
        <v>97</v>
      </c>
      <c r="F8963" s="17">
        <v>1573</v>
      </c>
      <c r="G8963" t="str">
        <f>_xlfn.XLOOKUP(tbl_GL[[#This Row],[Account_key]],tbl_COA[Account_key],tbl_COA[Class],"Not Found")</f>
        <v>Liabilities and Owners Equity</v>
      </c>
      <c r="H8963" t="str">
        <f>_xlfn.XLOOKUP(tbl_GL[[#This Row],[Account_key]],tbl_COA[Account_key],tbl_COA[SubClass],"Not Found")</f>
        <v>Liabilities</v>
      </c>
      <c r="I8963" t="str">
        <f>_xlfn.XLOOKUP(tbl_GL[[#This Row],[Account_key]],tbl_COA[Account_key],tbl_COA[SubClass2],"Not Found")</f>
        <v>Current Liabilities</v>
      </c>
      <c r="J8963" t="str">
        <f>_xlfn.XLOOKUP(tbl_GL[[#This Row],[Account_key]],tbl_COA[Account_key],tbl_COA[SubAccount],,0)</f>
        <v>Accrued Expenses</v>
      </c>
      <c r="K8963">
        <f>YEAR(tbl_GL[[#This Row],[Date]])</f>
        <v>2018</v>
      </c>
    </row>
    <row r="8964" spans="1:11" hidden="1" x14ac:dyDescent="0.35">
      <c r="A8964">
        <v>589.1</v>
      </c>
      <c r="B8964" s="24">
        <v>43434</v>
      </c>
      <c r="C8964">
        <v>4</v>
      </c>
      <c r="D8964" s="13">
        <v>10</v>
      </c>
      <c r="E8964" s="13" t="s">
        <v>110</v>
      </c>
      <c r="F8964" s="17">
        <v>45</v>
      </c>
      <c r="G8964" t="str">
        <f>_xlfn.XLOOKUP(tbl_GL[[#This Row],[Account_key]],tbl_COA[Account_key],tbl_COA[Class],"Not Found")</f>
        <v>Assets</v>
      </c>
      <c r="H8964" t="str">
        <f>_xlfn.XLOOKUP(tbl_GL[[#This Row],[Account_key]],tbl_COA[Account_key],tbl_COA[SubClass],"Not Found")</f>
        <v>Assets</v>
      </c>
      <c r="I8964" t="str">
        <f>_xlfn.XLOOKUP(tbl_GL[[#This Row],[Account_key]],tbl_COA[Account_key],tbl_COA[SubClass2],"Not Found")</f>
        <v>Current Assets</v>
      </c>
      <c r="J8964" t="str">
        <f>_xlfn.XLOOKUP(tbl_GL[[#This Row],[Account_key]],tbl_COA[Account_key],tbl_COA[SubAccount],,0)</f>
        <v>Cash at Bank</v>
      </c>
      <c r="K8964">
        <f>YEAR(tbl_GL[[#This Row],[Date]])</f>
        <v>2018</v>
      </c>
    </row>
    <row r="8965" spans="1:11" hidden="1" x14ac:dyDescent="0.35">
      <c r="A8965">
        <v>589.20000000000005</v>
      </c>
      <c r="B8965" s="24">
        <v>43434</v>
      </c>
      <c r="C8965">
        <v>4</v>
      </c>
      <c r="D8965" s="13">
        <v>430</v>
      </c>
      <c r="E8965" s="13" t="s">
        <v>110</v>
      </c>
      <c r="F8965" s="17">
        <v>45</v>
      </c>
      <c r="G8965" t="str">
        <f>_xlfn.XLOOKUP(tbl_GL[[#This Row],[Account_key]],tbl_COA[Account_key],tbl_COA[Class],"Not Found")</f>
        <v>Non-operating</v>
      </c>
      <c r="H8965" t="str">
        <f>_xlfn.XLOOKUP(tbl_GL[[#This Row],[Account_key]],tbl_COA[Account_key],tbl_COA[SubClass],"Not Found")</f>
        <v>Exchange Loss/Gain</v>
      </c>
      <c r="I8965" t="str">
        <f>_xlfn.XLOOKUP(tbl_GL[[#This Row],[Account_key]],tbl_COA[Account_key],tbl_COA[SubClass2],"Not Found")</f>
        <v>Exchange Loss/Gain</v>
      </c>
      <c r="J8965" t="str">
        <f>_xlfn.XLOOKUP(tbl_GL[[#This Row],[Account_key]],tbl_COA[Account_key],tbl_COA[SubAccount],,0)</f>
        <v>Exchange Loss/Gain</v>
      </c>
      <c r="K8965">
        <f>YEAR(tbl_GL[[#This Row],[Date]])</f>
        <v>2018</v>
      </c>
    </row>
    <row r="8966" spans="1:11" hidden="1" x14ac:dyDescent="0.35">
      <c r="A8966">
        <v>590.1</v>
      </c>
      <c r="B8966" s="24">
        <v>43434</v>
      </c>
      <c r="C8966">
        <v>4</v>
      </c>
      <c r="D8966" s="13">
        <v>10</v>
      </c>
      <c r="E8966" s="13" t="s">
        <v>113</v>
      </c>
      <c r="F8966" s="17">
        <v>135</v>
      </c>
      <c r="G8966" t="str">
        <f>_xlfn.XLOOKUP(tbl_GL[[#This Row],[Account_key]],tbl_COA[Account_key],tbl_COA[Class],"Not Found")</f>
        <v>Assets</v>
      </c>
      <c r="H8966" t="str">
        <f>_xlfn.XLOOKUP(tbl_GL[[#This Row],[Account_key]],tbl_COA[Account_key],tbl_COA[SubClass],"Not Found")</f>
        <v>Assets</v>
      </c>
      <c r="I8966" t="str">
        <f>_xlfn.XLOOKUP(tbl_GL[[#This Row],[Account_key]],tbl_COA[Account_key],tbl_COA[SubClass2],"Not Found")</f>
        <v>Current Assets</v>
      </c>
      <c r="J8966" t="str">
        <f>_xlfn.XLOOKUP(tbl_GL[[#This Row],[Account_key]],tbl_COA[Account_key],tbl_COA[SubAccount],,0)</f>
        <v>Cash at Bank</v>
      </c>
      <c r="K8966">
        <f>YEAR(tbl_GL[[#This Row],[Date]])</f>
        <v>2018</v>
      </c>
    </row>
    <row r="8967" spans="1:11" hidden="1" x14ac:dyDescent="0.35">
      <c r="A8967">
        <v>590.20000000000005</v>
      </c>
      <c r="B8967" s="24">
        <v>43434</v>
      </c>
      <c r="C8967">
        <v>4</v>
      </c>
      <c r="D8967" s="13">
        <v>410</v>
      </c>
      <c r="E8967" s="13" t="s">
        <v>113</v>
      </c>
      <c r="F8967" s="17">
        <v>135</v>
      </c>
      <c r="G8967" t="str">
        <f>_xlfn.XLOOKUP(tbl_GL[[#This Row],[Account_key]],tbl_COA[Account_key],tbl_COA[Class],"Not Found")</f>
        <v>Non-operating</v>
      </c>
      <c r="H8967" t="str">
        <f>_xlfn.XLOOKUP(tbl_GL[[#This Row],[Account_key]],tbl_COA[Account_key],tbl_COA[SubClass],"Not Found")</f>
        <v>Interest Income</v>
      </c>
      <c r="I8967" t="str">
        <f>_xlfn.XLOOKUP(tbl_GL[[#This Row],[Account_key]],tbl_COA[Account_key],tbl_COA[SubClass2],"Not Found")</f>
        <v>Interest Income</v>
      </c>
      <c r="J8967" t="str">
        <f>_xlfn.XLOOKUP(tbl_GL[[#This Row],[Account_key]],tbl_COA[Account_key],tbl_COA[SubAccount],,0)</f>
        <v>Interest Income</v>
      </c>
      <c r="K8967">
        <f>YEAR(tbl_GL[[#This Row],[Date]])</f>
        <v>2018</v>
      </c>
    </row>
    <row r="8968" spans="1:11" hidden="1" x14ac:dyDescent="0.35">
      <c r="A8968">
        <v>591.1</v>
      </c>
      <c r="B8968" s="24">
        <v>43434</v>
      </c>
      <c r="C8968">
        <v>4</v>
      </c>
      <c r="D8968" s="13">
        <v>440</v>
      </c>
      <c r="E8968" s="13" t="s">
        <v>112</v>
      </c>
      <c r="F8968" s="17">
        <v>-180</v>
      </c>
      <c r="G8968" t="str">
        <f>_xlfn.XLOOKUP(tbl_GL[[#This Row],[Account_key]],tbl_COA[Account_key],tbl_COA[Class],"Not Found")</f>
        <v>Interest &amp; Tax</v>
      </c>
      <c r="H8968" t="str">
        <f>_xlfn.XLOOKUP(tbl_GL[[#This Row],[Account_key]],tbl_COA[Account_key],tbl_COA[SubClass],"Not Found")</f>
        <v>Interest Expense</v>
      </c>
      <c r="I8968" t="str">
        <f>_xlfn.XLOOKUP(tbl_GL[[#This Row],[Account_key]],tbl_COA[Account_key],tbl_COA[SubClass2],"Not Found")</f>
        <v>Interest Expense</v>
      </c>
      <c r="J8968" t="str">
        <f>_xlfn.XLOOKUP(tbl_GL[[#This Row],[Account_key]],tbl_COA[Account_key],tbl_COA[SubAccount],,0)</f>
        <v>Interest Expense</v>
      </c>
      <c r="K8968">
        <f>YEAR(tbl_GL[[#This Row],[Date]])</f>
        <v>2018</v>
      </c>
    </row>
    <row r="8969" spans="1:11" hidden="1" x14ac:dyDescent="0.35">
      <c r="A8969">
        <v>591.20000000000005</v>
      </c>
      <c r="B8969" s="24">
        <v>43434</v>
      </c>
      <c r="C8969">
        <v>4</v>
      </c>
      <c r="D8969" s="13">
        <v>121</v>
      </c>
      <c r="E8969" s="13" t="s">
        <v>112</v>
      </c>
      <c r="F8969" s="17">
        <v>180</v>
      </c>
      <c r="G8969" t="str">
        <f>_xlfn.XLOOKUP(tbl_GL[[#This Row],[Account_key]],tbl_COA[Account_key],tbl_COA[Class],"Not Found")</f>
        <v>Liabilities and Owners Equity</v>
      </c>
      <c r="H8969" t="str">
        <f>_xlfn.XLOOKUP(tbl_GL[[#This Row],[Account_key]],tbl_COA[Account_key],tbl_COA[SubClass],"Not Found")</f>
        <v>Liabilities</v>
      </c>
      <c r="I8969" t="str">
        <f>_xlfn.XLOOKUP(tbl_GL[[#This Row],[Account_key]],tbl_COA[Account_key],tbl_COA[SubClass2],"Not Found")</f>
        <v>Current Liabilities</v>
      </c>
      <c r="J8969" t="str">
        <f>_xlfn.XLOOKUP(tbl_GL[[#This Row],[Account_key]],tbl_COA[Account_key],tbl_COA[SubAccount],,0)</f>
        <v>Interest Payable</v>
      </c>
      <c r="K8969">
        <f>YEAR(tbl_GL[[#This Row],[Date]])</f>
        <v>2018</v>
      </c>
    </row>
    <row r="8970" spans="1:11" hidden="1" x14ac:dyDescent="0.35">
      <c r="A8970">
        <v>592.1</v>
      </c>
      <c r="B8970" s="24">
        <v>43434</v>
      </c>
      <c r="C8970">
        <v>4</v>
      </c>
      <c r="D8970" s="13">
        <v>400</v>
      </c>
      <c r="E8970" s="13" t="s">
        <v>104</v>
      </c>
      <c r="F8970" s="17">
        <v>-225</v>
      </c>
      <c r="G8970" t="str">
        <f>_xlfn.XLOOKUP(tbl_GL[[#This Row],[Account_key]],tbl_COA[Account_key],tbl_COA[Class],"Not Found")</f>
        <v>Operating account</v>
      </c>
      <c r="H8970" t="str">
        <f>_xlfn.XLOOKUP(tbl_GL[[#This Row],[Account_key]],tbl_COA[Account_key],tbl_COA[SubClass],"Not Found")</f>
        <v>Depreciation &amp; Amortization</v>
      </c>
      <c r="I8970" t="str">
        <f>_xlfn.XLOOKUP(tbl_GL[[#This Row],[Account_key]],tbl_COA[Account_key],tbl_COA[SubClass2],"Not Found")</f>
        <v>Amortization</v>
      </c>
      <c r="J8970" t="str">
        <f>_xlfn.XLOOKUP(tbl_GL[[#This Row],[Account_key]],tbl_COA[Account_key],tbl_COA[SubAccount],,0)</f>
        <v>Amortization of Intangible Assets</v>
      </c>
      <c r="K8970">
        <f>YEAR(tbl_GL[[#This Row],[Date]])</f>
        <v>2018</v>
      </c>
    </row>
    <row r="8971" spans="1:11" hidden="1" x14ac:dyDescent="0.35">
      <c r="A8971">
        <v>592.20000000000005</v>
      </c>
      <c r="B8971" s="24">
        <v>43434</v>
      </c>
      <c r="C8971">
        <v>4</v>
      </c>
      <c r="D8971" s="13">
        <v>100</v>
      </c>
      <c r="E8971" s="13" t="s">
        <v>104</v>
      </c>
      <c r="F8971" s="17">
        <v>-225</v>
      </c>
      <c r="G8971" t="str">
        <f>_xlfn.XLOOKUP(tbl_GL[[#This Row],[Account_key]],tbl_COA[Account_key],tbl_COA[Class],"Not Found")</f>
        <v>Assets</v>
      </c>
      <c r="H8971" t="str">
        <f>_xlfn.XLOOKUP(tbl_GL[[#This Row],[Account_key]],tbl_COA[Account_key],tbl_COA[SubClass],"Not Found")</f>
        <v>Assets</v>
      </c>
      <c r="I8971" t="str">
        <f>_xlfn.XLOOKUP(tbl_GL[[#This Row],[Account_key]],tbl_COA[Account_key],tbl_COA[SubClass2],"Not Found")</f>
        <v>Non-Current Assets</v>
      </c>
      <c r="J8971" t="str">
        <f>_xlfn.XLOOKUP(tbl_GL[[#This Row],[Account_key]],tbl_COA[Account_key],tbl_COA[SubAccount],,0)</f>
        <v>Patents and trademarks</v>
      </c>
      <c r="K8971">
        <f>YEAR(tbl_GL[[#This Row],[Date]])</f>
        <v>2018</v>
      </c>
    </row>
    <row r="8972" spans="1:11" hidden="1" x14ac:dyDescent="0.35">
      <c r="A8972">
        <v>593.1</v>
      </c>
      <c r="B8972" s="24">
        <v>43434</v>
      </c>
      <c r="C8972">
        <v>4</v>
      </c>
      <c r="D8972" s="13">
        <v>230</v>
      </c>
      <c r="E8972" s="13" t="s">
        <v>4</v>
      </c>
      <c r="F8972" s="17">
        <v>-1065</v>
      </c>
      <c r="G8972" t="str">
        <f>_xlfn.XLOOKUP(tbl_GL[[#This Row],[Account_key]],tbl_COA[Account_key],tbl_COA[Class],"Not Found")</f>
        <v>Trading account</v>
      </c>
      <c r="H8972" t="str">
        <f>_xlfn.XLOOKUP(tbl_GL[[#This Row],[Account_key]],tbl_COA[Account_key],tbl_COA[SubClass],"Not Found")</f>
        <v>Cost of Sales</v>
      </c>
      <c r="I8972" t="str">
        <f>_xlfn.XLOOKUP(tbl_GL[[#This Row],[Account_key]],tbl_COA[Account_key],tbl_COA[SubClass2],"Not Found")</f>
        <v>Cost of Sales</v>
      </c>
      <c r="J8972" t="str">
        <f>_xlfn.XLOOKUP(tbl_GL[[#This Row],[Account_key]],tbl_COA[Account_key],tbl_COA[SubAccount],,0)</f>
        <v>Cost of Sales</v>
      </c>
      <c r="K8972">
        <f>YEAR(tbl_GL[[#This Row],[Date]])</f>
        <v>2018</v>
      </c>
    </row>
    <row r="8973" spans="1:11" hidden="1" x14ac:dyDescent="0.35">
      <c r="A8973">
        <v>593.20000000000005</v>
      </c>
      <c r="B8973" s="24">
        <v>43434</v>
      </c>
      <c r="C8973">
        <v>4</v>
      </c>
      <c r="D8973" s="13">
        <v>60</v>
      </c>
      <c r="E8973" s="13" t="s">
        <v>4</v>
      </c>
      <c r="F8973" s="17">
        <v>-1065</v>
      </c>
      <c r="G8973" t="str">
        <f>_xlfn.XLOOKUP(tbl_GL[[#This Row],[Account_key]],tbl_COA[Account_key],tbl_COA[Class],"Not Found")</f>
        <v>Assets</v>
      </c>
      <c r="H8973" t="str">
        <f>_xlfn.XLOOKUP(tbl_GL[[#This Row],[Account_key]],tbl_COA[Account_key],tbl_COA[SubClass],"Not Found")</f>
        <v>Assets</v>
      </c>
      <c r="I8973" t="str">
        <f>_xlfn.XLOOKUP(tbl_GL[[#This Row],[Account_key]],tbl_COA[Account_key],tbl_COA[SubClass2],"Not Found")</f>
        <v>Current Assets</v>
      </c>
      <c r="J8973" t="str">
        <f>_xlfn.XLOOKUP(tbl_GL[[#This Row],[Account_key]],tbl_COA[Account_key],tbl_COA[SubAccount],,0)</f>
        <v>Inventory</v>
      </c>
      <c r="K8973">
        <f>YEAR(tbl_GL[[#This Row],[Date]])</f>
        <v>2018</v>
      </c>
    </row>
    <row r="8974" spans="1:11" hidden="1" x14ac:dyDescent="0.35">
      <c r="A8974">
        <v>594.1</v>
      </c>
      <c r="B8974" s="24">
        <v>43434</v>
      </c>
      <c r="C8974">
        <v>4</v>
      </c>
      <c r="D8974" s="13">
        <v>210</v>
      </c>
      <c r="E8974" s="13" t="s">
        <v>7</v>
      </c>
      <c r="F8974" s="17">
        <v>2616</v>
      </c>
      <c r="G8974" t="str">
        <f>_xlfn.XLOOKUP(tbl_GL[[#This Row],[Account_key]],tbl_COA[Account_key],tbl_COA[Class],"Not Found")</f>
        <v>Trading account</v>
      </c>
      <c r="H8974" t="str">
        <f>_xlfn.XLOOKUP(tbl_GL[[#This Row],[Account_key]],tbl_COA[Account_key],tbl_COA[SubClass],"Not Found")</f>
        <v>Sales</v>
      </c>
      <c r="I8974" t="str">
        <f>_xlfn.XLOOKUP(tbl_GL[[#This Row],[Account_key]],tbl_COA[Account_key],tbl_COA[SubClass2],"Not Found")</f>
        <v>Sales</v>
      </c>
      <c r="J8974" t="str">
        <f>_xlfn.XLOOKUP(tbl_GL[[#This Row],[Account_key]],tbl_COA[Account_key],tbl_COA[SubAccount],,0)</f>
        <v>Sales</v>
      </c>
      <c r="K8974">
        <f>YEAR(tbl_GL[[#This Row],[Date]])</f>
        <v>2018</v>
      </c>
    </row>
    <row r="8975" spans="1:11" hidden="1" x14ac:dyDescent="0.35">
      <c r="A8975">
        <v>594.20000000000005</v>
      </c>
      <c r="B8975" s="24">
        <v>43434</v>
      </c>
      <c r="C8975">
        <v>4</v>
      </c>
      <c r="D8975" s="13">
        <v>10</v>
      </c>
      <c r="E8975" s="13" t="s">
        <v>7</v>
      </c>
      <c r="F8975" s="17">
        <v>2616</v>
      </c>
      <c r="G8975" t="str">
        <f>_xlfn.XLOOKUP(tbl_GL[[#This Row],[Account_key]],tbl_COA[Account_key],tbl_COA[Class],"Not Found")</f>
        <v>Assets</v>
      </c>
      <c r="H8975" t="str">
        <f>_xlfn.XLOOKUP(tbl_GL[[#This Row],[Account_key]],tbl_COA[Account_key],tbl_COA[SubClass],"Not Found")</f>
        <v>Assets</v>
      </c>
      <c r="I8975" t="str">
        <f>_xlfn.XLOOKUP(tbl_GL[[#This Row],[Account_key]],tbl_COA[Account_key],tbl_COA[SubClass2],"Not Found")</f>
        <v>Current Assets</v>
      </c>
      <c r="J8975" t="str">
        <f>_xlfn.XLOOKUP(tbl_GL[[#This Row],[Account_key]],tbl_COA[Account_key],tbl_COA[SubAccount],,0)</f>
        <v>Cash at Bank</v>
      </c>
      <c r="K8975">
        <f>YEAR(tbl_GL[[#This Row],[Date]])</f>
        <v>2018</v>
      </c>
    </row>
    <row r="8976" spans="1:11" hidden="1" x14ac:dyDescent="0.35">
      <c r="A8976">
        <v>595.1</v>
      </c>
      <c r="B8976" s="24">
        <v>43434</v>
      </c>
      <c r="C8976">
        <v>4</v>
      </c>
      <c r="D8976" s="13">
        <v>230</v>
      </c>
      <c r="E8976" s="13" t="s">
        <v>4</v>
      </c>
      <c r="F8976" s="17">
        <v>-4205</v>
      </c>
      <c r="G8976" t="str">
        <f>_xlfn.XLOOKUP(tbl_GL[[#This Row],[Account_key]],tbl_COA[Account_key],tbl_COA[Class],"Not Found")</f>
        <v>Trading account</v>
      </c>
      <c r="H8976" t="str">
        <f>_xlfn.XLOOKUP(tbl_GL[[#This Row],[Account_key]],tbl_COA[Account_key],tbl_COA[SubClass],"Not Found")</f>
        <v>Cost of Sales</v>
      </c>
      <c r="I8976" t="str">
        <f>_xlfn.XLOOKUP(tbl_GL[[#This Row],[Account_key]],tbl_COA[Account_key],tbl_COA[SubClass2],"Not Found")</f>
        <v>Cost of Sales</v>
      </c>
      <c r="J8976" t="str">
        <f>_xlfn.XLOOKUP(tbl_GL[[#This Row],[Account_key]],tbl_COA[Account_key],tbl_COA[SubAccount],,0)</f>
        <v>Cost of Sales</v>
      </c>
      <c r="K8976">
        <f>YEAR(tbl_GL[[#This Row],[Date]])</f>
        <v>2018</v>
      </c>
    </row>
    <row r="8977" spans="1:11" hidden="1" x14ac:dyDescent="0.35">
      <c r="A8977">
        <v>595.20000000000005</v>
      </c>
      <c r="B8977" s="24">
        <v>43434</v>
      </c>
      <c r="C8977">
        <v>4</v>
      </c>
      <c r="D8977" s="13">
        <v>60</v>
      </c>
      <c r="E8977" s="13" t="s">
        <v>4</v>
      </c>
      <c r="F8977" s="17">
        <v>-4205</v>
      </c>
      <c r="G8977" t="str">
        <f>_xlfn.XLOOKUP(tbl_GL[[#This Row],[Account_key]],tbl_COA[Account_key],tbl_COA[Class],"Not Found")</f>
        <v>Assets</v>
      </c>
      <c r="H8977" t="str">
        <f>_xlfn.XLOOKUP(tbl_GL[[#This Row],[Account_key]],tbl_COA[Account_key],tbl_COA[SubClass],"Not Found")</f>
        <v>Assets</v>
      </c>
      <c r="I8977" t="str">
        <f>_xlfn.XLOOKUP(tbl_GL[[#This Row],[Account_key]],tbl_COA[Account_key],tbl_COA[SubClass2],"Not Found")</f>
        <v>Current Assets</v>
      </c>
      <c r="J8977" t="str">
        <f>_xlfn.XLOOKUP(tbl_GL[[#This Row],[Account_key]],tbl_COA[Account_key],tbl_COA[SubAccount],,0)</f>
        <v>Inventory</v>
      </c>
      <c r="K8977">
        <f>YEAR(tbl_GL[[#This Row],[Date]])</f>
        <v>2018</v>
      </c>
    </row>
    <row r="8978" spans="1:11" hidden="1" x14ac:dyDescent="0.35">
      <c r="A8978">
        <v>596.1</v>
      </c>
      <c r="B8978" s="24">
        <v>43434</v>
      </c>
      <c r="C8978">
        <v>4</v>
      </c>
      <c r="D8978" s="13">
        <v>240</v>
      </c>
      <c r="E8978" s="13" t="s">
        <v>56</v>
      </c>
      <c r="F8978" s="17">
        <v>-3600</v>
      </c>
      <c r="G8978" t="str">
        <f>_xlfn.XLOOKUP(tbl_GL[[#This Row],[Account_key]],tbl_COA[Account_key],tbl_COA[Class],"Not Found")</f>
        <v>Operating account</v>
      </c>
      <c r="H8978" t="str">
        <f>_xlfn.XLOOKUP(tbl_GL[[#This Row],[Account_key]],tbl_COA[Account_key],tbl_COA[SubClass],"Not Found")</f>
        <v>Operating Expenses</v>
      </c>
      <c r="I8978" t="str">
        <f>_xlfn.XLOOKUP(tbl_GL[[#This Row],[Account_key]],tbl_COA[Account_key],tbl_COA[SubClass2],"Not Found")</f>
        <v>Sales &amp; Distribution</v>
      </c>
      <c r="J8978" t="str">
        <f>_xlfn.XLOOKUP(tbl_GL[[#This Row],[Account_key]],tbl_COA[Account_key],tbl_COA[SubAccount],,0)</f>
        <v>Salaries</v>
      </c>
      <c r="K8978">
        <f>YEAR(tbl_GL[[#This Row],[Date]])</f>
        <v>2018</v>
      </c>
    </row>
    <row r="8979" spans="1:11" hidden="1" x14ac:dyDescent="0.35">
      <c r="A8979">
        <v>596.20000000000005</v>
      </c>
      <c r="B8979" s="24">
        <v>43434</v>
      </c>
      <c r="C8979">
        <v>4</v>
      </c>
      <c r="D8979" s="13">
        <v>10</v>
      </c>
      <c r="E8979" s="13" t="s">
        <v>56</v>
      </c>
      <c r="F8979" s="17">
        <v>-3600</v>
      </c>
      <c r="G8979" t="str">
        <f>_xlfn.XLOOKUP(tbl_GL[[#This Row],[Account_key]],tbl_COA[Account_key],tbl_COA[Class],"Not Found")</f>
        <v>Assets</v>
      </c>
      <c r="H8979" t="str">
        <f>_xlfn.XLOOKUP(tbl_GL[[#This Row],[Account_key]],tbl_COA[Account_key],tbl_COA[SubClass],"Not Found")</f>
        <v>Assets</v>
      </c>
      <c r="I8979" t="str">
        <f>_xlfn.XLOOKUP(tbl_GL[[#This Row],[Account_key]],tbl_COA[Account_key],tbl_COA[SubClass2],"Not Found")</f>
        <v>Current Assets</v>
      </c>
      <c r="J8979" t="str">
        <f>_xlfn.XLOOKUP(tbl_GL[[#This Row],[Account_key]],tbl_COA[Account_key],tbl_COA[SubAccount],,0)</f>
        <v>Cash at Bank</v>
      </c>
      <c r="K8979">
        <f>YEAR(tbl_GL[[#This Row],[Date]])</f>
        <v>2018</v>
      </c>
    </row>
    <row r="8980" spans="1:11" hidden="1" x14ac:dyDescent="0.35">
      <c r="A8980">
        <v>597.1</v>
      </c>
      <c r="B8980" s="24">
        <v>43434</v>
      </c>
      <c r="C8980">
        <v>4</v>
      </c>
      <c r="D8980" s="13">
        <v>380</v>
      </c>
      <c r="E8980" s="13" t="s">
        <v>101</v>
      </c>
      <c r="F8980" s="17">
        <v>-4500</v>
      </c>
      <c r="G8980" t="str">
        <f>_xlfn.XLOOKUP(tbl_GL[[#This Row],[Account_key]],tbl_COA[Account_key],tbl_COA[Class],"Not Found")</f>
        <v>Operating account</v>
      </c>
      <c r="H8980" t="str">
        <f>_xlfn.XLOOKUP(tbl_GL[[#This Row],[Account_key]],tbl_COA[Account_key],tbl_COA[SubClass],"Not Found")</f>
        <v>Depreciation &amp; Amortization</v>
      </c>
      <c r="I8980" t="str">
        <f>_xlfn.XLOOKUP(tbl_GL[[#This Row],[Account_key]],tbl_COA[Account_key],tbl_COA[SubClass2],"Not Found")</f>
        <v>Depreciation</v>
      </c>
      <c r="J8980" t="str">
        <f>_xlfn.XLOOKUP(tbl_GL[[#This Row],[Account_key]],tbl_COA[Account_key],tbl_COA[SubAccount],,0)</f>
        <v>Equipment</v>
      </c>
      <c r="K8980">
        <f>YEAR(tbl_GL[[#This Row],[Date]])</f>
        <v>2018</v>
      </c>
    </row>
    <row r="8981" spans="1:11" hidden="1" x14ac:dyDescent="0.35">
      <c r="A8981">
        <v>597.20000000000005</v>
      </c>
      <c r="B8981" s="24">
        <v>43434</v>
      </c>
      <c r="C8981">
        <v>4</v>
      </c>
      <c r="D8981" s="13">
        <v>90</v>
      </c>
      <c r="E8981" s="13" t="s">
        <v>101</v>
      </c>
      <c r="F8981" s="17">
        <v>-4500</v>
      </c>
      <c r="G8981" t="str">
        <f>_xlfn.XLOOKUP(tbl_GL[[#This Row],[Account_key]],tbl_COA[Account_key],tbl_COA[Class],"Not Found")</f>
        <v>Assets</v>
      </c>
      <c r="H8981" t="str">
        <f>_xlfn.XLOOKUP(tbl_GL[[#This Row],[Account_key]],tbl_COA[Account_key],tbl_COA[SubClass],"Not Found")</f>
        <v>Assets</v>
      </c>
      <c r="I8981" t="str">
        <f>_xlfn.XLOOKUP(tbl_GL[[#This Row],[Account_key]],tbl_COA[Account_key],tbl_COA[SubClass2],"Not Found")</f>
        <v>Non-Current Assets</v>
      </c>
      <c r="J8981" t="str">
        <f>_xlfn.XLOOKUP(tbl_GL[[#This Row],[Account_key]],tbl_COA[Account_key],tbl_COA[SubAccount],,0)</f>
        <v>Office Furniture &amp; Equipment</v>
      </c>
      <c r="K8981">
        <f>YEAR(tbl_GL[[#This Row],[Date]])</f>
        <v>2018</v>
      </c>
    </row>
    <row r="8982" spans="1:11" hidden="1" x14ac:dyDescent="0.35">
      <c r="A8982">
        <v>598.1</v>
      </c>
      <c r="B8982" s="24">
        <v>43434</v>
      </c>
      <c r="C8982">
        <v>4</v>
      </c>
      <c r="D8982" s="13">
        <v>450</v>
      </c>
      <c r="E8982" s="23" t="s">
        <v>108</v>
      </c>
      <c r="F8982" s="17">
        <v>-5065</v>
      </c>
      <c r="G8982" t="str">
        <f>_xlfn.XLOOKUP(tbl_GL[[#This Row],[Account_key]],tbl_COA[Account_key],tbl_COA[Class],"Not Found")</f>
        <v>Interest &amp; Tax</v>
      </c>
      <c r="H8982" t="str">
        <f>_xlfn.XLOOKUP(tbl_GL[[#This Row],[Account_key]],tbl_COA[Account_key],tbl_COA[SubClass],"Not Found")</f>
        <v>Taxation</v>
      </c>
      <c r="I8982" t="str">
        <f>_xlfn.XLOOKUP(tbl_GL[[#This Row],[Account_key]],tbl_COA[Account_key],tbl_COA[SubClass2],"Not Found")</f>
        <v>Taxation</v>
      </c>
      <c r="J8982" t="str">
        <f>_xlfn.XLOOKUP(tbl_GL[[#This Row],[Account_key]],tbl_COA[Account_key],tbl_COA[SubAccount],,0)</f>
        <v>Taxation</v>
      </c>
      <c r="K8982">
        <f>YEAR(tbl_GL[[#This Row],[Date]])</f>
        <v>2018</v>
      </c>
    </row>
    <row r="8983" spans="1:11" hidden="1" x14ac:dyDescent="0.35">
      <c r="A8983">
        <v>598.20000000000005</v>
      </c>
      <c r="B8983" s="24">
        <v>43434</v>
      </c>
      <c r="C8983">
        <v>4</v>
      </c>
      <c r="D8983" s="13">
        <v>122</v>
      </c>
      <c r="E8983" s="23" t="s">
        <v>108</v>
      </c>
      <c r="F8983" s="17">
        <v>5065</v>
      </c>
      <c r="G8983" t="str">
        <f>_xlfn.XLOOKUP(tbl_GL[[#This Row],[Account_key]],tbl_COA[Account_key],tbl_COA[Class],"Not Found")</f>
        <v>Liabilities and Owners Equity</v>
      </c>
      <c r="H8983" t="str">
        <f>_xlfn.XLOOKUP(tbl_GL[[#This Row],[Account_key]],tbl_COA[Account_key],tbl_COA[SubClass],"Not Found")</f>
        <v>Liabilities</v>
      </c>
      <c r="I8983" t="str">
        <f>_xlfn.XLOOKUP(tbl_GL[[#This Row],[Account_key]],tbl_COA[Account_key],tbl_COA[SubClass2],"Not Found")</f>
        <v>Current Liabilities</v>
      </c>
      <c r="J8983" t="str">
        <f>_xlfn.XLOOKUP(tbl_GL[[#This Row],[Account_key]],tbl_COA[Account_key],tbl_COA[SubAccount],,0)</f>
        <v>Tax payable</v>
      </c>
      <c r="K8983">
        <f>YEAR(tbl_GL[[#This Row],[Date]])</f>
        <v>2018</v>
      </c>
    </row>
    <row r="8984" spans="1:11" hidden="1" x14ac:dyDescent="0.35">
      <c r="A8984">
        <v>599.1</v>
      </c>
      <c r="B8984" s="24">
        <v>43434</v>
      </c>
      <c r="C8984">
        <v>4</v>
      </c>
      <c r="D8984" s="13">
        <v>210</v>
      </c>
      <c r="E8984" s="13" t="s">
        <v>8</v>
      </c>
      <c r="F8984" s="17">
        <v>11066</v>
      </c>
      <c r="G8984" t="str">
        <f>_xlfn.XLOOKUP(tbl_GL[[#This Row],[Account_key]],tbl_COA[Account_key],tbl_COA[Class],"Not Found")</f>
        <v>Trading account</v>
      </c>
      <c r="H8984" t="str">
        <f>_xlfn.XLOOKUP(tbl_GL[[#This Row],[Account_key]],tbl_COA[Account_key],tbl_COA[SubClass],"Not Found")</f>
        <v>Sales</v>
      </c>
      <c r="I8984" t="str">
        <f>_xlfn.XLOOKUP(tbl_GL[[#This Row],[Account_key]],tbl_COA[Account_key],tbl_COA[SubClass2],"Not Found")</f>
        <v>Sales</v>
      </c>
      <c r="J8984" t="str">
        <f>_xlfn.XLOOKUP(tbl_GL[[#This Row],[Account_key]],tbl_COA[Account_key],tbl_COA[SubAccount],,0)</f>
        <v>Sales</v>
      </c>
      <c r="K8984">
        <f>YEAR(tbl_GL[[#This Row],[Date]])</f>
        <v>2018</v>
      </c>
    </row>
    <row r="8985" spans="1:11" hidden="1" x14ac:dyDescent="0.35">
      <c r="A8985">
        <v>599.20000000000005</v>
      </c>
      <c r="B8985" s="24">
        <v>43434</v>
      </c>
      <c r="C8985">
        <v>4</v>
      </c>
      <c r="D8985" s="13">
        <v>30</v>
      </c>
      <c r="E8985" s="13" t="s">
        <v>8</v>
      </c>
      <c r="F8985" s="17">
        <v>11066</v>
      </c>
      <c r="G8985" t="str">
        <f>_xlfn.XLOOKUP(tbl_GL[[#This Row],[Account_key]],tbl_COA[Account_key],tbl_COA[Class],"Not Found")</f>
        <v>Assets</v>
      </c>
      <c r="H8985" t="str">
        <f>_xlfn.XLOOKUP(tbl_GL[[#This Row],[Account_key]],tbl_COA[Account_key],tbl_COA[SubClass],"Not Found")</f>
        <v>Assets</v>
      </c>
      <c r="I8985" t="str">
        <f>_xlfn.XLOOKUP(tbl_GL[[#This Row],[Account_key]],tbl_COA[Account_key],tbl_COA[SubClass2],"Not Found")</f>
        <v>Current Assets</v>
      </c>
      <c r="J8985" t="str">
        <f>_xlfn.XLOOKUP(tbl_GL[[#This Row],[Account_key]],tbl_COA[Account_key],tbl_COA[SubAccount],,0)</f>
        <v>Trade Receivables</v>
      </c>
      <c r="K8985">
        <f>YEAR(tbl_GL[[#This Row],[Date]])</f>
        <v>2018</v>
      </c>
    </row>
    <row r="8986" spans="1:11" hidden="1" x14ac:dyDescent="0.35">
      <c r="A8986">
        <v>600.1</v>
      </c>
      <c r="B8986" s="24">
        <v>43434</v>
      </c>
      <c r="C8986">
        <v>4</v>
      </c>
      <c r="D8986" s="13">
        <v>30</v>
      </c>
      <c r="E8986" s="13" t="s">
        <v>80</v>
      </c>
      <c r="F8986" s="17">
        <v>-10080</v>
      </c>
      <c r="G8986" t="str">
        <f>_xlfn.XLOOKUP(tbl_GL[[#This Row],[Account_key]],tbl_COA[Account_key],tbl_COA[Class],"Not Found")</f>
        <v>Assets</v>
      </c>
      <c r="H8986" t="str">
        <f>_xlfn.XLOOKUP(tbl_GL[[#This Row],[Account_key]],tbl_COA[Account_key],tbl_COA[SubClass],"Not Found")</f>
        <v>Assets</v>
      </c>
      <c r="I8986" t="str">
        <f>_xlfn.XLOOKUP(tbl_GL[[#This Row],[Account_key]],tbl_COA[Account_key],tbl_COA[SubClass2],"Not Found")</f>
        <v>Current Assets</v>
      </c>
      <c r="J8986" t="str">
        <f>_xlfn.XLOOKUP(tbl_GL[[#This Row],[Account_key]],tbl_COA[Account_key],tbl_COA[SubAccount],,0)</f>
        <v>Trade Receivables</v>
      </c>
      <c r="K8986">
        <f>YEAR(tbl_GL[[#This Row],[Date]])</f>
        <v>2018</v>
      </c>
    </row>
    <row r="8987" spans="1:11" hidden="1" x14ac:dyDescent="0.35">
      <c r="A8987">
        <v>600.20000000000005</v>
      </c>
      <c r="B8987" s="24">
        <v>43434</v>
      </c>
      <c r="C8987">
        <v>4</v>
      </c>
      <c r="D8987" s="13">
        <v>10</v>
      </c>
      <c r="E8987" s="13" t="s">
        <v>80</v>
      </c>
      <c r="F8987" s="17">
        <v>10080</v>
      </c>
      <c r="G8987" t="str">
        <f>_xlfn.XLOOKUP(tbl_GL[[#This Row],[Account_key]],tbl_COA[Account_key],tbl_COA[Class],"Not Found")</f>
        <v>Assets</v>
      </c>
      <c r="H8987" t="str">
        <f>_xlfn.XLOOKUP(tbl_GL[[#This Row],[Account_key]],tbl_COA[Account_key],tbl_COA[SubClass],"Not Found")</f>
        <v>Assets</v>
      </c>
      <c r="I8987" t="str">
        <f>_xlfn.XLOOKUP(tbl_GL[[#This Row],[Account_key]],tbl_COA[Account_key],tbl_COA[SubClass2],"Not Found")</f>
        <v>Current Assets</v>
      </c>
      <c r="J8987" t="str">
        <f>_xlfn.XLOOKUP(tbl_GL[[#This Row],[Account_key]],tbl_COA[Account_key],tbl_COA[SubAccount],,0)</f>
        <v>Cash at Bank</v>
      </c>
      <c r="K8987">
        <f>YEAR(tbl_GL[[#This Row],[Date]])</f>
        <v>2018</v>
      </c>
    </row>
    <row r="8988" spans="1:11" hidden="1" x14ac:dyDescent="0.35">
      <c r="A8988">
        <v>602.1</v>
      </c>
      <c r="B8988" s="24">
        <v>43435</v>
      </c>
      <c r="C8988">
        <v>4</v>
      </c>
      <c r="D8988" s="13">
        <v>60</v>
      </c>
      <c r="E8988" s="13" t="s">
        <v>84</v>
      </c>
      <c r="F8988" s="17">
        <v>22167</v>
      </c>
      <c r="G8988" t="str">
        <f>_xlfn.XLOOKUP(tbl_GL[[#This Row],[Account_key]],tbl_COA[Account_key],tbl_COA[Class],"Not Found")</f>
        <v>Assets</v>
      </c>
      <c r="H8988" t="str">
        <f>_xlfn.XLOOKUP(tbl_GL[[#This Row],[Account_key]],tbl_COA[Account_key],tbl_COA[SubClass],"Not Found")</f>
        <v>Assets</v>
      </c>
      <c r="I8988" t="str">
        <f>_xlfn.XLOOKUP(tbl_GL[[#This Row],[Account_key]],tbl_COA[Account_key],tbl_COA[SubClass2],"Not Found")</f>
        <v>Current Assets</v>
      </c>
      <c r="J8988" t="str">
        <f>_xlfn.XLOOKUP(tbl_GL[[#This Row],[Account_key]],tbl_COA[Account_key],tbl_COA[SubAccount],,0)</f>
        <v>Inventory</v>
      </c>
      <c r="K8988">
        <f>YEAR(tbl_GL[[#This Row],[Date]])</f>
        <v>2018</v>
      </c>
    </row>
    <row r="8989" spans="1:11" hidden="1" x14ac:dyDescent="0.35">
      <c r="A8989">
        <v>602.20000000000005</v>
      </c>
      <c r="B8989" s="24">
        <v>43435</v>
      </c>
      <c r="C8989">
        <v>4</v>
      </c>
      <c r="D8989" s="13">
        <v>110</v>
      </c>
      <c r="E8989" s="13" t="s">
        <v>84</v>
      </c>
      <c r="F8989" s="17">
        <v>22167</v>
      </c>
      <c r="G8989" t="str">
        <f>_xlfn.XLOOKUP(tbl_GL[[#This Row],[Account_key]],tbl_COA[Account_key],tbl_COA[Class],"Not Found")</f>
        <v>Liabilities and Owners Equity</v>
      </c>
      <c r="H8989" t="str">
        <f>_xlfn.XLOOKUP(tbl_GL[[#This Row],[Account_key]],tbl_COA[Account_key],tbl_COA[SubClass],"Not Found")</f>
        <v>Liabilities</v>
      </c>
      <c r="I8989" t="str">
        <f>_xlfn.XLOOKUP(tbl_GL[[#This Row],[Account_key]],tbl_COA[Account_key],tbl_COA[SubClass2],"Not Found")</f>
        <v>Current Liabilities</v>
      </c>
      <c r="J8989" t="str">
        <f>_xlfn.XLOOKUP(tbl_GL[[#This Row],[Account_key]],tbl_COA[Account_key],tbl_COA[SubAccount],,0)</f>
        <v>Trade Payables</v>
      </c>
      <c r="K8989">
        <f>YEAR(tbl_GL[[#This Row],[Date]])</f>
        <v>2018</v>
      </c>
    </row>
    <row r="8990" spans="1:11" hidden="1" x14ac:dyDescent="0.35">
      <c r="A8990">
        <v>603.1</v>
      </c>
      <c r="B8990" s="24">
        <v>43436</v>
      </c>
      <c r="C8990">
        <v>4</v>
      </c>
      <c r="D8990" s="13">
        <v>320</v>
      </c>
      <c r="E8990" s="13" t="s">
        <v>97</v>
      </c>
      <c r="F8990" s="17">
        <v>-1447</v>
      </c>
      <c r="G8990" t="str">
        <f>_xlfn.XLOOKUP(tbl_GL[[#This Row],[Account_key]],tbl_COA[Account_key],tbl_COA[Class],"Not Found")</f>
        <v>Operating account</v>
      </c>
      <c r="H8990" t="str">
        <f>_xlfn.XLOOKUP(tbl_GL[[#This Row],[Account_key]],tbl_COA[Account_key],tbl_COA[SubClass],"Not Found")</f>
        <v>Operating Expenses</v>
      </c>
      <c r="I8990" t="str">
        <f>_xlfn.XLOOKUP(tbl_GL[[#This Row],[Account_key]],tbl_COA[Account_key],tbl_COA[SubClass2],"Not Found")</f>
        <v>Administration</v>
      </c>
      <c r="J8990" t="str">
        <f>_xlfn.XLOOKUP(tbl_GL[[#This Row],[Account_key]],tbl_COA[Account_key],tbl_COA[SubAccount],,0)</f>
        <v>Professional Services</v>
      </c>
      <c r="K8990">
        <f>YEAR(tbl_GL[[#This Row],[Date]])</f>
        <v>2018</v>
      </c>
    </row>
    <row r="8991" spans="1:11" hidden="1" x14ac:dyDescent="0.35">
      <c r="A8991">
        <v>603.20000000000005</v>
      </c>
      <c r="B8991" s="24">
        <v>43436</v>
      </c>
      <c r="C8991">
        <v>4</v>
      </c>
      <c r="D8991" s="13">
        <v>120</v>
      </c>
      <c r="E8991" s="13" t="s">
        <v>97</v>
      </c>
      <c r="F8991" s="17">
        <v>1447</v>
      </c>
      <c r="G8991" t="str">
        <f>_xlfn.XLOOKUP(tbl_GL[[#This Row],[Account_key]],tbl_COA[Account_key],tbl_COA[Class],"Not Found")</f>
        <v>Liabilities and Owners Equity</v>
      </c>
      <c r="H8991" t="str">
        <f>_xlfn.XLOOKUP(tbl_GL[[#This Row],[Account_key]],tbl_COA[Account_key],tbl_COA[SubClass],"Not Found")</f>
        <v>Liabilities</v>
      </c>
      <c r="I8991" t="str">
        <f>_xlfn.XLOOKUP(tbl_GL[[#This Row],[Account_key]],tbl_COA[Account_key],tbl_COA[SubClass2],"Not Found")</f>
        <v>Current Liabilities</v>
      </c>
      <c r="J8991" t="str">
        <f>_xlfn.XLOOKUP(tbl_GL[[#This Row],[Account_key]],tbl_COA[Account_key],tbl_COA[SubAccount],,0)</f>
        <v>Accrued Expenses</v>
      </c>
      <c r="K8991">
        <f>YEAR(tbl_GL[[#This Row],[Date]])</f>
        <v>2018</v>
      </c>
    </row>
    <row r="8992" spans="1:11" hidden="1" x14ac:dyDescent="0.35">
      <c r="A8992">
        <v>604.1</v>
      </c>
      <c r="B8992" s="24">
        <v>43436</v>
      </c>
      <c r="C8992">
        <v>4</v>
      </c>
      <c r="D8992" s="13">
        <v>10</v>
      </c>
      <c r="E8992" s="13" t="s">
        <v>98</v>
      </c>
      <c r="F8992" s="17">
        <v>-1364</v>
      </c>
      <c r="G8992" t="str">
        <f>_xlfn.XLOOKUP(tbl_GL[[#This Row],[Account_key]],tbl_COA[Account_key],tbl_COA[Class],"Not Found")</f>
        <v>Assets</v>
      </c>
      <c r="H8992" t="str">
        <f>_xlfn.XLOOKUP(tbl_GL[[#This Row],[Account_key]],tbl_COA[Account_key],tbl_COA[SubClass],"Not Found")</f>
        <v>Assets</v>
      </c>
      <c r="I8992" t="str">
        <f>_xlfn.XLOOKUP(tbl_GL[[#This Row],[Account_key]],tbl_COA[Account_key],tbl_COA[SubClass2],"Not Found")</f>
        <v>Current Assets</v>
      </c>
      <c r="J8992" t="str">
        <f>_xlfn.XLOOKUP(tbl_GL[[#This Row],[Account_key]],tbl_COA[Account_key],tbl_COA[SubAccount],,0)</f>
        <v>Cash at Bank</v>
      </c>
      <c r="K8992">
        <f>YEAR(tbl_GL[[#This Row],[Date]])</f>
        <v>2018</v>
      </c>
    </row>
    <row r="8993" spans="1:11" hidden="1" x14ac:dyDescent="0.35">
      <c r="A8993">
        <v>604.20000000000005</v>
      </c>
      <c r="B8993" s="24">
        <v>43436</v>
      </c>
      <c r="C8993">
        <v>4</v>
      </c>
      <c r="D8993" s="13">
        <v>120</v>
      </c>
      <c r="E8993" s="13" t="s">
        <v>98</v>
      </c>
      <c r="F8993" s="17">
        <v>-1364</v>
      </c>
      <c r="G8993" t="str">
        <f>_xlfn.XLOOKUP(tbl_GL[[#This Row],[Account_key]],tbl_COA[Account_key],tbl_COA[Class],"Not Found")</f>
        <v>Liabilities and Owners Equity</v>
      </c>
      <c r="H8993" t="str">
        <f>_xlfn.XLOOKUP(tbl_GL[[#This Row],[Account_key]],tbl_COA[Account_key],tbl_COA[SubClass],"Not Found")</f>
        <v>Liabilities</v>
      </c>
      <c r="I8993" t="str">
        <f>_xlfn.XLOOKUP(tbl_GL[[#This Row],[Account_key]],tbl_COA[Account_key],tbl_COA[SubClass2],"Not Found")</f>
        <v>Current Liabilities</v>
      </c>
      <c r="J8993" t="str">
        <f>_xlfn.XLOOKUP(tbl_GL[[#This Row],[Account_key]],tbl_COA[Account_key],tbl_COA[SubAccount],,0)</f>
        <v>Accrued Expenses</v>
      </c>
      <c r="K8993">
        <f>YEAR(tbl_GL[[#This Row],[Date]])</f>
        <v>2018</v>
      </c>
    </row>
    <row r="8994" spans="1:11" hidden="1" x14ac:dyDescent="0.35">
      <c r="A8994">
        <v>605.1</v>
      </c>
      <c r="B8994" s="24">
        <v>43437</v>
      </c>
      <c r="C8994">
        <v>4</v>
      </c>
      <c r="D8994" s="13">
        <v>10</v>
      </c>
      <c r="E8994" s="13" t="s">
        <v>98</v>
      </c>
      <c r="F8994" s="17">
        <v>-1114</v>
      </c>
      <c r="G8994" t="str">
        <f>_xlfn.XLOOKUP(tbl_GL[[#This Row],[Account_key]],tbl_COA[Account_key],tbl_COA[Class],"Not Found")</f>
        <v>Assets</v>
      </c>
      <c r="H8994" t="str">
        <f>_xlfn.XLOOKUP(tbl_GL[[#This Row],[Account_key]],tbl_COA[Account_key],tbl_COA[SubClass],"Not Found")</f>
        <v>Assets</v>
      </c>
      <c r="I8994" t="str">
        <f>_xlfn.XLOOKUP(tbl_GL[[#This Row],[Account_key]],tbl_COA[Account_key],tbl_COA[SubClass2],"Not Found")</f>
        <v>Current Assets</v>
      </c>
      <c r="J8994" t="str">
        <f>_xlfn.XLOOKUP(tbl_GL[[#This Row],[Account_key]],tbl_COA[Account_key],tbl_COA[SubAccount],,0)</f>
        <v>Cash at Bank</v>
      </c>
      <c r="K8994">
        <f>YEAR(tbl_GL[[#This Row],[Date]])</f>
        <v>2018</v>
      </c>
    </row>
    <row r="8995" spans="1:11" hidden="1" x14ac:dyDescent="0.35">
      <c r="A8995">
        <v>605.20000000000005</v>
      </c>
      <c r="B8995" s="24">
        <v>43437</v>
      </c>
      <c r="C8995">
        <v>4</v>
      </c>
      <c r="D8995" s="13">
        <v>120</v>
      </c>
      <c r="E8995" s="13" t="s">
        <v>98</v>
      </c>
      <c r="F8995" s="17">
        <v>-1114</v>
      </c>
      <c r="G8995" t="str">
        <f>_xlfn.XLOOKUP(tbl_GL[[#This Row],[Account_key]],tbl_COA[Account_key],tbl_COA[Class],"Not Found")</f>
        <v>Liabilities and Owners Equity</v>
      </c>
      <c r="H8995" t="str">
        <f>_xlfn.XLOOKUP(tbl_GL[[#This Row],[Account_key]],tbl_COA[Account_key],tbl_COA[SubClass],"Not Found")</f>
        <v>Liabilities</v>
      </c>
      <c r="I8995" t="str">
        <f>_xlfn.XLOOKUP(tbl_GL[[#This Row],[Account_key]],tbl_COA[Account_key],tbl_COA[SubClass2],"Not Found")</f>
        <v>Current Liabilities</v>
      </c>
      <c r="J8995" t="str">
        <f>_xlfn.XLOOKUP(tbl_GL[[#This Row],[Account_key]],tbl_COA[Account_key],tbl_COA[SubAccount],,0)</f>
        <v>Accrued Expenses</v>
      </c>
      <c r="K8995">
        <f>YEAR(tbl_GL[[#This Row],[Date]])</f>
        <v>2018</v>
      </c>
    </row>
    <row r="8996" spans="1:11" hidden="1" x14ac:dyDescent="0.35">
      <c r="A8996">
        <v>606.1</v>
      </c>
      <c r="B8996" s="24">
        <v>43437</v>
      </c>
      <c r="C8996">
        <v>4</v>
      </c>
      <c r="D8996" s="13">
        <v>10</v>
      </c>
      <c r="E8996" s="13" t="s">
        <v>84</v>
      </c>
      <c r="F8996" s="17">
        <v>-22167</v>
      </c>
      <c r="G8996" t="str">
        <f>_xlfn.XLOOKUP(tbl_GL[[#This Row],[Account_key]],tbl_COA[Account_key],tbl_COA[Class],"Not Found")</f>
        <v>Assets</v>
      </c>
      <c r="H8996" t="str">
        <f>_xlfn.XLOOKUP(tbl_GL[[#This Row],[Account_key]],tbl_COA[Account_key],tbl_COA[SubClass],"Not Found")</f>
        <v>Assets</v>
      </c>
      <c r="I8996" t="str">
        <f>_xlfn.XLOOKUP(tbl_GL[[#This Row],[Account_key]],tbl_COA[Account_key],tbl_COA[SubClass2],"Not Found")</f>
        <v>Current Assets</v>
      </c>
      <c r="J8996" t="str">
        <f>_xlfn.XLOOKUP(tbl_GL[[#This Row],[Account_key]],tbl_COA[Account_key],tbl_COA[SubAccount],,0)</f>
        <v>Cash at Bank</v>
      </c>
      <c r="K8996">
        <f>YEAR(tbl_GL[[#This Row],[Date]])</f>
        <v>2018</v>
      </c>
    </row>
    <row r="8997" spans="1:11" hidden="1" x14ac:dyDescent="0.35">
      <c r="A8997">
        <v>606.20000000000005</v>
      </c>
      <c r="B8997" s="24">
        <v>43437</v>
      </c>
      <c r="C8997">
        <v>4</v>
      </c>
      <c r="D8997" s="13">
        <v>110</v>
      </c>
      <c r="E8997" s="13" t="s">
        <v>84</v>
      </c>
      <c r="F8997" s="17">
        <v>-22167</v>
      </c>
      <c r="G8997" t="str">
        <f>_xlfn.XLOOKUP(tbl_GL[[#This Row],[Account_key]],tbl_COA[Account_key],tbl_COA[Class],"Not Found")</f>
        <v>Liabilities and Owners Equity</v>
      </c>
      <c r="H8997" t="str">
        <f>_xlfn.XLOOKUP(tbl_GL[[#This Row],[Account_key]],tbl_COA[Account_key],tbl_COA[SubClass],"Not Found")</f>
        <v>Liabilities</v>
      </c>
      <c r="I8997" t="str">
        <f>_xlfn.XLOOKUP(tbl_GL[[#This Row],[Account_key]],tbl_COA[Account_key],tbl_COA[SubClass2],"Not Found")</f>
        <v>Current Liabilities</v>
      </c>
      <c r="J8997" t="str">
        <f>_xlfn.XLOOKUP(tbl_GL[[#This Row],[Account_key]],tbl_COA[Account_key],tbl_COA[SubAccount],,0)</f>
        <v>Trade Payables</v>
      </c>
      <c r="K8997">
        <f>YEAR(tbl_GL[[#This Row],[Date]])</f>
        <v>2018</v>
      </c>
    </row>
    <row r="8998" spans="1:11" hidden="1" x14ac:dyDescent="0.35">
      <c r="A8998">
        <v>607.1</v>
      </c>
      <c r="B8998" s="24">
        <v>43439</v>
      </c>
      <c r="C8998">
        <v>4</v>
      </c>
      <c r="D8998" s="13">
        <v>260</v>
      </c>
      <c r="E8998" s="13" t="s">
        <v>97</v>
      </c>
      <c r="F8998" s="17">
        <v>-1235</v>
      </c>
      <c r="G8998" t="str">
        <f>_xlfn.XLOOKUP(tbl_GL[[#This Row],[Account_key]],tbl_COA[Account_key],tbl_COA[Class],"Not Found")</f>
        <v>Operating account</v>
      </c>
      <c r="H8998" t="str">
        <f>_xlfn.XLOOKUP(tbl_GL[[#This Row],[Account_key]],tbl_COA[Account_key],tbl_COA[SubClass],"Not Found")</f>
        <v>Operating Expenses</v>
      </c>
      <c r="I8998" t="str">
        <f>_xlfn.XLOOKUP(tbl_GL[[#This Row],[Account_key]],tbl_COA[Account_key],tbl_COA[SubClass2],"Not Found")</f>
        <v>Marketing</v>
      </c>
      <c r="J8998" t="str">
        <f>_xlfn.XLOOKUP(tbl_GL[[#This Row],[Account_key]],tbl_COA[Account_key],tbl_COA[SubAccount],,0)</f>
        <v>Commissions</v>
      </c>
      <c r="K8998">
        <f>YEAR(tbl_GL[[#This Row],[Date]])</f>
        <v>2018</v>
      </c>
    </row>
    <row r="8999" spans="1:11" hidden="1" x14ac:dyDescent="0.35">
      <c r="A8999">
        <v>607.20000000000005</v>
      </c>
      <c r="B8999" s="24">
        <v>43439</v>
      </c>
      <c r="C8999">
        <v>4</v>
      </c>
      <c r="D8999" s="13">
        <v>120</v>
      </c>
      <c r="E8999" s="13" t="s">
        <v>97</v>
      </c>
      <c r="F8999" s="17">
        <v>1235</v>
      </c>
      <c r="G8999" t="str">
        <f>_xlfn.XLOOKUP(tbl_GL[[#This Row],[Account_key]],tbl_COA[Account_key],tbl_COA[Class],"Not Found")</f>
        <v>Liabilities and Owners Equity</v>
      </c>
      <c r="H8999" t="str">
        <f>_xlfn.XLOOKUP(tbl_GL[[#This Row],[Account_key]],tbl_COA[Account_key],tbl_COA[SubClass],"Not Found")</f>
        <v>Liabilities</v>
      </c>
      <c r="I8999" t="str">
        <f>_xlfn.XLOOKUP(tbl_GL[[#This Row],[Account_key]],tbl_COA[Account_key],tbl_COA[SubClass2],"Not Found")</f>
        <v>Current Liabilities</v>
      </c>
      <c r="J8999" t="str">
        <f>_xlfn.XLOOKUP(tbl_GL[[#This Row],[Account_key]],tbl_COA[Account_key],tbl_COA[SubAccount],,0)</f>
        <v>Accrued Expenses</v>
      </c>
      <c r="K8999">
        <f>YEAR(tbl_GL[[#This Row],[Date]])</f>
        <v>2018</v>
      </c>
    </row>
    <row r="9000" spans="1:11" hidden="1" x14ac:dyDescent="0.35">
      <c r="A9000">
        <v>608.1</v>
      </c>
      <c r="B9000" s="24">
        <v>43440</v>
      </c>
      <c r="C9000">
        <v>4</v>
      </c>
      <c r="D9000" s="13">
        <v>340</v>
      </c>
      <c r="E9000" s="13" t="s">
        <v>99</v>
      </c>
      <c r="F9000" s="17">
        <v>-12</v>
      </c>
      <c r="G9000" t="str">
        <f>_xlfn.XLOOKUP(tbl_GL[[#This Row],[Account_key]],tbl_COA[Account_key],tbl_COA[Class],"Not Found")</f>
        <v>Operating account</v>
      </c>
      <c r="H9000" t="str">
        <f>_xlfn.XLOOKUP(tbl_GL[[#This Row],[Account_key]],tbl_COA[Account_key],tbl_COA[SubClass],"Not Found")</f>
        <v>Operating Expenses</v>
      </c>
      <c r="I9000" t="str">
        <f>_xlfn.XLOOKUP(tbl_GL[[#This Row],[Account_key]],tbl_COA[Account_key],tbl_COA[SubClass2],"Not Found")</f>
        <v>Administration</v>
      </c>
      <c r="J9000" t="str">
        <f>_xlfn.XLOOKUP(tbl_GL[[#This Row],[Account_key]],tbl_COA[Account_key],tbl_COA[SubAccount],,0)</f>
        <v>Utilities</v>
      </c>
      <c r="K9000">
        <f>YEAR(tbl_GL[[#This Row],[Date]])</f>
        <v>2018</v>
      </c>
    </row>
    <row r="9001" spans="1:11" hidden="1" x14ac:dyDescent="0.35">
      <c r="A9001">
        <v>608.20000000000005</v>
      </c>
      <c r="B9001" s="24">
        <v>43440</v>
      </c>
      <c r="C9001">
        <v>4</v>
      </c>
      <c r="D9001" s="13">
        <v>20</v>
      </c>
      <c r="E9001" s="13" t="s">
        <v>99</v>
      </c>
      <c r="F9001" s="17">
        <v>-12</v>
      </c>
      <c r="G9001" t="str">
        <f>_xlfn.XLOOKUP(tbl_GL[[#This Row],[Account_key]],tbl_COA[Account_key],tbl_COA[Class],"Not Found")</f>
        <v>Assets</v>
      </c>
      <c r="H9001" t="str">
        <f>_xlfn.XLOOKUP(tbl_GL[[#This Row],[Account_key]],tbl_COA[Account_key],tbl_COA[SubClass],"Not Found")</f>
        <v>Assets</v>
      </c>
      <c r="I9001" t="str">
        <f>_xlfn.XLOOKUP(tbl_GL[[#This Row],[Account_key]],tbl_COA[Account_key],tbl_COA[SubClass2],"Not Found")</f>
        <v>Current Assets</v>
      </c>
      <c r="J9001" t="str">
        <f>_xlfn.XLOOKUP(tbl_GL[[#This Row],[Account_key]],tbl_COA[Account_key],tbl_COA[SubAccount],,0)</f>
        <v>Cash in hand</v>
      </c>
      <c r="K9001">
        <f>YEAR(tbl_GL[[#This Row],[Date]])</f>
        <v>2018</v>
      </c>
    </row>
    <row r="9002" spans="1:11" hidden="1" x14ac:dyDescent="0.35">
      <c r="A9002">
        <v>609.1</v>
      </c>
      <c r="B9002" s="24">
        <v>43440</v>
      </c>
      <c r="C9002">
        <v>4</v>
      </c>
      <c r="D9002" s="13">
        <v>10</v>
      </c>
      <c r="E9002" s="13" t="s">
        <v>98</v>
      </c>
      <c r="F9002" s="17">
        <v>-1236</v>
      </c>
      <c r="G9002" t="str">
        <f>_xlfn.XLOOKUP(tbl_GL[[#This Row],[Account_key]],tbl_COA[Account_key],tbl_COA[Class],"Not Found")</f>
        <v>Assets</v>
      </c>
      <c r="H9002" t="str">
        <f>_xlfn.XLOOKUP(tbl_GL[[#This Row],[Account_key]],tbl_COA[Account_key],tbl_COA[SubClass],"Not Found")</f>
        <v>Assets</v>
      </c>
      <c r="I9002" t="str">
        <f>_xlfn.XLOOKUP(tbl_GL[[#This Row],[Account_key]],tbl_COA[Account_key],tbl_COA[SubClass2],"Not Found")</f>
        <v>Current Assets</v>
      </c>
      <c r="J9002" t="str">
        <f>_xlfn.XLOOKUP(tbl_GL[[#This Row],[Account_key]],tbl_COA[Account_key],tbl_COA[SubAccount],,0)</f>
        <v>Cash at Bank</v>
      </c>
      <c r="K9002">
        <f>YEAR(tbl_GL[[#This Row],[Date]])</f>
        <v>2018</v>
      </c>
    </row>
    <row r="9003" spans="1:11" hidden="1" x14ac:dyDescent="0.35">
      <c r="A9003">
        <v>609.20000000000005</v>
      </c>
      <c r="B9003" s="24">
        <v>43440</v>
      </c>
      <c r="C9003">
        <v>4</v>
      </c>
      <c r="D9003" s="13">
        <v>120</v>
      </c>
      <c r="E9003" s="13" t="s">
        <v>98</v>
      </c>
      <c r="F9003" s="17">
        <v>-1236</v>
      </c>
      <c r="G9003" t="str">
        <f>_xlfn.XLOOKUP(tbl_GL[[#This Row],[Account_key]],tbl_COA[Account_key],tbl_COA[Class],"Not Found")</f>
        <v>Liabilities and Owners Equity</v>
      </c>
      <c r="H9003" t="str">
        <f>_xlfn.XLOOKUP(tbl_GL[[#This Row],[Account_key]],tbl_COA[Account_key],tbl_COA[SubClass],"Not Found")</f>
        <v>Liabilities</v>
      </c>
      <c r="I9003" t="str">
        <f>_xlfn.XLOOKUP(tbl_GL[[#This Row],[Account_key]],tbl_COA[Account_key],tbl_COA[SubClass2],"Not Found")</f>
        <v>Current Liabilities</v>
      </c>
      <c r="J9003" t="str">
        <f>_xlfn.XLOOKUP(tbl_GL[[#This Row],[Account_key]],tbl_COA[Account_key],tbl_COA[SubAccount],,0)</f>
        <v>Accrued Expenses</v>
      </c>
      <c r="K9003">
        <f>YEAR(tbl_GL[[#This Row],[Date]])</f>
        <v>2018</v>
      </c>
    </row>
    <row r="9004" spans="1:11" hidden="1" x14ac:dyDescent="0.35">
      <c r="A9004">
        <v>610.1</v>
      </c>
      <c r="B9004" s="24">
        <v>43440</v>
      </c>
      <c r="C9004">
        <v>4</v>
      </c>
      <c r="D9004" s="13">
        <v>30</v>
      </c>
      <c r="E9004" s="13" t="s">
        <v>80</v>
      </c>
      <c r="F9004" s="17">
        <v>-10283</v>
      </c>
      <c r="G9004" t="str">
        <f>_xlfn.XLOOKUP(tbl_GL[[#This Row],[Account_key]],tbl_COA[Account_key],tbl_COA[Class],"Not Found")</f>
        <v>Assets</v>
      </c>
      <c r="H9004" t="str">
        <f>_xlfn.XLOOKUP(tbl_GL[[#This Row],[Account_key]],tbl_COA[Account_key],tbl_COA[SubClass],"Not Found")</f>
        <v>Assets</v>
      </c>
      <c r="I9004" t="str">
        <f>_xlfn.XLOOKUP(tbl_GL[[#This Row],[Account_key]],tbl_COA[Account_key],tbl_COA[SubClass2],"Not Found")</f>
        <v>Current Assets</v>
      </c>
      <c r="J9004" t="str">
        <f>_xlfn.XLOOKUP(tbl_GL[[#This Row],[Account_key]],tbl_COA[Account_key],tbl_COA[SubAccount],,0)</f>
        <v>Trade Receivables</v>
      </c>
      <c r="K9004">
        <f>YEAR(tbl_GL[[#This Row],[Date]])</f>
        <v>2018</v>
      </c>
    </row>
    <row r="9005" spans="1:11" hidden="1" x14ac:dyDescent="0.35">
      <c r="A9005">
        <v>610.20000000000005</v>
      </c>
      <c r="B9005" s="24">
        <v>43440</v>
      </c>
      <c r="C9005">
        <v>4</v>
      </c>
      <c r="D9005" s="13">
        <v>10</v>
      </c>
      <c r="E9005" s="13" t="s">
        <v>80</v>
      </c>
      <c r="F9005" s="17">
        <v>10283</v>
      </c>
      <c r="G9005" t="str">
        <f>_xlfn.XLOOKUP(tbl_GL[[#This Row],[Account_key]],tbl_COA[Account_key],tbl_COA[Class],"Not Found")</f>
        <v>Assets</v>
      </c>
      <c r="H9005" t="str">
        <f>_xlfn.XLOOKUP(tbl_GL[[#This Row],[Account_key]],tbl_COA[Account_key],tbl_COA[SubClass],"Not Found")</f>
        <v>Assets</v>
      </c>
      <c r="I9005" t="str">
        <f>_xlfn.XLOOKUP(tbl_GL[[#This Row],[Account_key]],tbl_COA[Account_key],tbl_COA[SubClass2],"Not Found")</f>
        <v>Current Assets</v>
      </c>
      <c r="J9005" t="str">
        <f>_xlfn.XLOOKUP(tbl_GL[[#This Row],[Account_key]],tbl_COA[Account_key],tbl_COA[SubAccount],,0)</f>
        <v>Cash at Bank</v>
      </c>
      <c r="K9005">
        <f>YEAR(tbl_GL[[#This Row],[Date]])</f>
        <v>2018</v>
      </c>
    </row>
    <row r="9006" spans="1:11" hidden="1" x14ac:dyDescent="0.35">
      <c r="A9006">
        <v>611.1</v>
      </c>
      <c r="B9006" s="24">
        <v>43441</v>
      </c>
      <c r="C9006">
        <v>4</v>
      </c>
      <c r="D9006" s="13">
        <v>230</v>
      </c>
      <c r="E9006" s="13" t="s">
        <v>4</v>
      </c>
      <c r="F9006" s="17">
        <v>-1101</v>
      </c>
      <c r="G9006" t="str">
        <f>_xlfn.XLOOKUP(tbl_GL[[#This Row],[Account_key]],tbl_COA[Account_key],tbl_COA[Class],"Not Found")</f>
        <v>Trading account</v>
      </c>
      <c r="H9006" t="str">
        <f>_xlfn.XLOOKUP(tbl_GL[[#This Row],[Account_key]],tbl_COA[Account_key],tbl_COA[SubClass],"Not Found")</f>
        <v>Cost of Sales</v>
      </c>
      <c r="I9006" t="str">
        <f>_xlfn.XLOOKUP(tbl_GL[[#This Row],[Account_key]],tbl_COA[Account_key],tbl_COA[SubClass2],"Not Found")</f>
        <v>Cost of Sales</v>
      </c>
      <c r="J9006" t="str">
        <f>_xlfn.XLOOKUP(tbl_GL[[#This Row],[Account_key]],tbl_COA[Account_key],tbl_COA[SubAccount],,0)</f>
        <v>Cost of Sales</v>
      </c>
      <c r="K9006">
        <f>YEAR(tbl_GL[[#This Row],[Date]])</f>
        <v>2018</v>
      </c>
    </row>
    <row r="9007" spans="1:11" hidden="1" x14ac:dyDescent="0.35">
      <c r="A9007">
        <v>611.20000000000005</v>
      </c>
      <c r="B9007" s="24">
        <v>43441</v>
      </c>
      <c r="C9007">
        <v>4</v>
      </c>
      <c r="D9007" s="13">
        <v>60</v>
      </c>
      <c r="E9007" s="13" t="s">
        <v>4</v>
      </c>
      <c r="F9007" s="17">
        <v>-1101</v>
      </c>
      <c r="G9007" t="str">
        <f>_xlfn.XLOOKUP(tbl_GL[[#This Row],[Account_key]],tbl_COA[Account_key],tbl_COA[Class],"Not Found")</f>
        <v>Assets</v>
      </c>
      <c r="H9007" t="str">
        <f>_xlfn.XLOOKUP(tbl_GL[[#This Row],[Account_key]],tbl_COA[Account_key],tbl_COA[SubClass],"Not Found")</f>
        <v>Assets</v>
      </c>
      <c r="I9007" t="str">
        <f>_xlfn.XLOOKUP(tbl_GL[[#This Row],[Account_key]],tbl_COA[Account_key],tbl_COA[SubClass2],"Not Found")</f>
        <v>Current Assets</v>
      </c>
      <c r="J9007" t="str">
        <f>_xlfn.XLOOKUP(tbl_GL[[#This Row],[Account_key]],tbl_COA[Account_key],tbl_COA[SubAccount],,0)</f>
        <v>Inventory</v>
      </c>
      <c r="K9007">
        <f>YEAR(tbl_GL[[#This Row],[Date]])</f>
        <v>2018</v>
      </c>
    </row>
    <row r="9008" spans="1:11" hidden="1" x14ac:dyDescent="0.35">
      <c r="A9008">
        <v>612.1</v>
      </c>
      <c r="B9008" s="24">
        <v>43441</v>
      </c>
      <c r="C9008">
        <v>4</v>
      </c>
      <c r="D9008" s="13">
        <v>260</v>
      </c>
      <c r="E9008" s="13" t="s">
        <v>97</v>
      </c>
      <c r="F9008" s="17">
        <v>-1835</v>
      </c>
      <c r="G9008" t="str">
        <f>_xlfn.XLOOKUP(tbl_GL[[#This Row],[Account_key]],tbl_COA[Account_key],tbl_COA[Class],"Not Found")</f>
        <v>Operating account</v>
      </c>
      <c r="H9008" t="str">
        <f>_xlfn.XLOOKUP(tbl_GL[[#This Row],[Account_key]],tbl_COA[Account_key],tbl_COA[SubClass],"Not Found")</f>
        <v>Operating Expenses</v>
      </c>
      <c r="I9008" t="str">
        <f>_xlfn.XLOOKUP(tbl_GL[[#This Row],[Account_key]],tbl_COA[Account_key],tbl_COA[SubClass2],"Not Found")</f>
        <v>Marketing</v>
      </c>
      <c r="J9008" t="str">
        <f>_xlfn.XLOOKUP(tbl_GL[[#This Row],[Account_key]],tbl_COA[Account_key],tbl_COA[SubAccount],,0)</f>
        <v>Commissions</v>
      </c>
      <c r="K9008">
        <f>YEAR(tbl_GL[[#This Row],[Date]])</f>
        <v>2018</v>
      </c>
    </row>
    <row r="9009" spans="1:11" hidden="1" x14ac:dyDescent="0.35">
      <c r="A9009">
        <v>612.20000000000005</v>
      </c>
      <c r="B9009" s="24">
        <v>43441</v>
      </c>
      <c r="C9009">
        <v>4</v>
      </c>
      <c r="D9009" s="13">
        <v>120</v>
      </c>
      <c r="E9009" s="13" t="s">
        <v>97</v>
      </c>
      <c r="F9009" s="17">
        <v>1835</v>
      </c>
      <c r="G9009" t="str">
        <f>_xlfn.XLOOKUP(tbl_GL[[#This Row],[Account_key]],tbl_COA[Account_key],tbl_COA[Class],"Not Found")</f>
        <v>Liabilities and Owners Equity</v>
      </c>
      <c r="H9009" t="str">
        <f>_xlfn.XLOOKUP(tbl_GL[[#This Row],[Account_key]],tbl_COA[Account_key],tbl_COA[SubClass],"Not Found")</f>
        <v>Liabilities</v>
      </c>
      <c r="I9009" t="str">
        <f>_xlfn.XLOOKUP(tbl_GL[[#This Row],[Account_key]],tbl_COA[Account_key],tbl_COA[SubClass2],"Not Found")</f>
        <v>Current Liabilities</v>
      </c>
      <c r="J9009" t="str">
        <f>_xlfn.XLOOKUP(tbl_GL[[#This Row],[Account_key]],tbl_COA[Account_key],tbl_COA[SubAccount],,0)</f>
        <v>Accrued Expenses</v>
      </c>
      <c r="K9009">
        <f>YEAR(tbl_GL[[#This Row],[Date]])</f>
        <v>2018</v>
      </c>
    </row>
    <row r="9010" spans="1:11" hidden="1" x14ac:dyDescent="0.35">
      <c r="A9010">
        <v>613.1</v>
      </c>
      <c r="B9010" s="24">
        <v>43441</v>
      </c>
      <c r="C9010">
        <v>4</v>
      </c>
      <c r="D9010" s="13">
        <v>220</v>
      </c>
      <c r="E9010" s="13" t="s">
        <v>81</v>
      </c>
      <c r="F9010" s="17">
        <v>-1454</v>
      </c>
      <c r="G9010" t="str">
        <f>_xlfn.XLOOKUP(tbl_GL[[#This Row],[Account_key]],tbl_COA[Account_key],tbl_COA[Class],"Not Found")</f>
        <v>Trading account</v>
      </c>
      <c r="H9010" t="str">
        <f>_xlfn.XLOOKUP(tbl_GL[[#This Row],[Account_key]],tbl_COA[Account_key],tbl_COA[SubClass],"Not Found")</f>
        <v>Sales</v>
      </c>
      <c r="I9010" t="str">
        <f>_xlfn.XLOOKUP(tbl_GL[[#This Row],[Account_key]],tbl_COA[Account_key],tbl_COA[SubClass2],"Not Found")</f>
        <v>Sales</v>
      </c>
      <c r="J9010" t="str">
        <f>_xlfn.XLOOKUP(tbl_GL[[#This Row],[Account_key]],tbl_COA[Account_key],tbl_COA[SubAccount],,0)</f>
        <v>Sales Return</v>
      </c>
      <c r="K9010">
        <f>YEAR(tbl_GL[[#This Row],[Date]])</f>
        <v>2018</v>
      </c>
    </row>
    <row r="9011" spans="1:11" hidden="1" x14ac:dyDescent="0.35">
      <c r="A9011">
        <v>613.20000000000005</v>
      </c>
      <c r="B9011" s="24">
        <v>43441</v>
      </c>
      <c r="C9011">
        <v>4</v>
      </c>
      <c r="D9011" s="13">
        <v>20</v>
      </c>
      <c r="E9011" s="13" t="s">
        <v>81</v>
      </c>
      <c r="F9011" s="17">
        <v>-1454</v>
      </c>
      <c r="G9011" t="str">
        <f>_xlfn.XLOOKUP(tbl_GL[[#This Row],[Account_key]],tbl_COA[Account_key],tbl_COA[Class],"Not Found")</f>
        <v>Assets</v>
      </c>
      <c r="H9011" t="str">
        <f>_xlfn.XLOOKUP(tbl_GL[[#This Row],[Account_key]],tbl_COA[Account_key],tbl_COA[SubClass],"Not Found")</f>
        <v>Assets</v>
      </c>
      <c r="I9011" t="str">
        <f>_xlfn.XLOOKUP(tbl_GL[[#This Row],[Account_key]],tbl_COA[Account_key],tbl_COA[SubClass2],"Not Found")</f>
        <v>Current Assets</v>
      </c>
      <c r="J9011" t="str">
        <f>_xlfn.XLOOKUP(tbl_GL[[#This Row],[Account_key]],tbl_COA[Account_key],tbl_COA[SubAccount],,0)</f>
        <v>Cash in hand</v>
      </c>
      <c r="K9011">
        <f>YEAR(tbl_GL[[#This Row],[Date]])</f>
        <v>2018</v>
      </c>
    </row>
    <row r="9012" spans="1:11" hidden="1" x14ac:dyDescent="0.35">
      <c r="A9012">
        <v>614.1</v>
      </c>
      <c r="B9012" s="24">
        <v>43441</v>
      </c>
      <c r="C9012">
        <v>4</v>
      </c>
      <c r="D9012" s="13">
        <v>210</v>
      </c>
      <c r="E9012" s="13" t="s">
        <v>7</v>
      </c>
      <c r="F9012" s="17">
        <v>2703</v>
      </c>
      <c r="G9012" t="str">
        <f>_xlfn.XLOOKUP(tbl_GL[[#This Row],[Account_key]],tbl_COA[Account_key],tbl_COA[Class],"Not Found")</f>
        <v>Trading account</v>
      </c>
      <c r="H9012" t="str">
        <f>_xlfn.XLOOKUP(tbl_GL[[#This Row],[Account_key]],tbl_COA[Account_key],tbl_COA[SubClass],"Not Found")</f>
        <v>Sales</v>
      </c>
      <c r="I9012" t="str">
        <f>_xlfn.XLOOKUP(tbl_GL[[#This Row],[Account_key]],tbl_COA[Account_key],tbl_COA[SubClass2],"Not Found")</f>
        <v>Sales</v>
      </c>
      <c r="J9012" t="str">
        <f>_xlfn.XLOOKUP(tbl_GL[[#This Row],[Account_key]],tbl_COA[Account_key],tbl_COA[SubAccount],,0)</f>
        <v>Sales</v>
      </c>
      <c r="K9012">
        <f>YEAR(tbl_GL[[#This Row],[Date]])</f>
        <v>2018</v>
      </c>
    </row>
    <row r="9013" spans="1:11" hidden="1" x14ac:dyDescent="0.35">
      <c r="A9013">
        <v>614.20000000000005</v>
      </c>
      <c r="B9013" s="24">
        <v>43441</v>
      </c>
      <c r="C9013">
        <v>4</v>
      </c>
      <c r="D9013" s="13">
        <v>10</v>
      </c>
      <c r="E9013" s="13" t="s">
        <v>7</v>
      </c>
      <c r="F9013" s="17">
        <v>2703</v>
      </c>
      <c r="G9013" t="str">
        <f>_xlfn.XLOOKUP(tbl_GL[[#This Row],[Account_key]],tbl_COA[Account_key],tbl_COA[Class],"Not Found")</f>
        <v>Assets</v>
      </c>
      <c r="H9013" t="str">
        <f>_xlfn.XLOOKUP(tbl_GL[[#This Row],[Account_key]],tbl_COA[Account_key],tbl_COA[SubClass],"Not Found")</f>
        <v>Assets</v>
      </c>
      <c r="I9013" t="str">
        <f>_xlfn.XLOOKUP(tbl_GL[[#This Row],[Account_key]],tbl_COA[Account_key],tbl_COA[SubClass2],"Not Found")</f>
        <v>Current Assets</v>
      </c>
      <c r="J9013" t="str">
        <f>_xlfn.XLOOKUP(tbl_GL[[#This Row],[Account_key]],tbl_COA[Account_key],tbl_COA[SubAccount],,0)</f>
        <v>Cash at Bank</v>
      </c>
      <c r="K9013">
        <f>YEAR(tbl_GL[[#This Row],[Date]])</f>
        <v>2018</v>
      </c>
    </row>
    <row r="9014" spans="1:11" hidden="1" x14ac:dyDescent="0.35">
      <c r="A9014">
        <v>615.1</v>
      </c>
      <c r="B9014" s="24">
        <v>43441</v>
      </c>
      <c r="C9014">
        <v>4</v>
      </c>
      <c r="D9014" s="13">
        <v>230</v>
      </c>
      <c r="E9014" s="13" t="s">
        <v>4</v>
      </c>
      <c r="F9014" s="17">
        <v>-4305</v>
      </c>
      <c r="G9014" t="str">
        <f>_xlfn.XLOOKUP(tbl_GL[[#This Row],[Account_key]],tbl_COA[Account_key],tbl_COA[Class],"Not Found")</f>
        <v>Trading account</v>
      </c>
      <c r="H9014" t="str">
        <f>_xlfn.XLOOKUP(tbl_GL[[#This Row],[Account_key]],tbl_COA[Account_key],tbl_COA[SubClass],"Not Found")</f>
        <v>Cost of Sales</v>
      </c>
      <c r="I9014" t="str">
        <f>_xlfn.XLOOKUP(tbl_GL[[#This Row],[Account_key]],tbl_COA[Account_key],tbl_COA[SubClass2],"Not Found")</f>
        <v>Cost of Sales</v>
      </c>
      <c r="J9014" t="str">
        <f>_xlfn.XLOOKUP(tbl_GL[[#This Row],[Account_key]],tbl_COA[Account_key],tbl_COA[SubAccount],,0)</f>
        <v>Cost of Sales</v>
      </c>
      <c r="K9014">
        <f>YEAR(tbl_GL[[#This Row],[Date]])</f>
        <v>2018</v>
      </c>
    </row>
    <row r="9015" spans="1:11" hidden="1" x14ac:dyDescent="0.35">
      <c r="A9015">
        <v>615.20000000000005</v>
      </c>
      <c r="B9015" s="24">
        <v>43441</v>
      </c>
      <c r="C9015">
        <v>4</v>
      </c>
      <c r="D9015" s="13">
        <v>60</v>
      </c>
      <c r="E9015" s="13" t="s">
        <v>4</v>
      </c>
      <c r="F9015" s="17">
        <v>-4305</v>
      </c>
      <c r="G9015" t="str">
        <f>_xlfn.XLOOKUP(tbl_GL[[#This Row],[Account_key]],tbl_COA[Account_key],tbl_COA[Class],"Not Found")</f>
        <v>Assets</v>
      </c>
      <c r="H9015" t="str">
        <f>_xlfn.XLOOKUP(tbl_GL[[#This Row],[Account_key]],tbl_COA[Account_key],tbl_COA[SubClass],"Not Found")</f>
        <v>Assets</v>
      </c>
      <c r="I9015" t="str">
        <f>_xlfn.XLOOKUP(tbl_GL[[#This Row],[Account_key]],tbl_COA[Account_key],tbl_COA[SubClass2],"Not Found")</f>
        <v>Current Assets</v>
      </c>
      <c r="J9015" t="str">
        <f>_xlfn.XLOOKUP(tbl_GL[[#This Row],[Account_key]],tbl_COA[Account_key],tbl_COA[SubAccount],,0)</f>
        <v>Inventory</v>
      </c>
      <c r="K9015">
        <f>YEAR(tbl_GL[[#This Row],[Date]])</f>
        <v>2018</v>
      </c>
    </row>
    <row r="9016" spans="1:11" hidden="1" x14ac:dyDescent="0.35">
      <c r="A9016">
        <v>616.1</v>
      </c>
      <c r="B9016" s="24">
        <v>43441</v>
      </c>
      <c r="C9016">
        <v>4</v>
      </c>
      <c r="D9016" s="13">
        <v>210</v>
      </c>
      <c r="E9016" s="13" t="s">
        <v>8</v>
      </c>
      <c r="F9016" s="17">
        <v>11328</v>
      </c>
      <c r="G9016" t="str">
        <f>_xlfn.XLOOKUP(tbl_GL[[#This Row],[Account_key]],tbl_COA[Account_key],tbl_COA[Class],"Not Found")</f>
        <v>Trading account</v>
      </c>
      <c r="H9016" t="str">
        <f>_xlfn.XLOOKUP(tbl_GL[[#This Row],[Account_key]],tbl_COA[Account_key],tbl_COA[SubClass],"Not Found")</f>
        <v>Sales</v>
      </c>
      <c r="I9016" t="str">
        <f>_xlfn.XLOOKUP(tbl_GL[[#This Row],[Account_key]],tbl_COA[Account_key],tbl_COA[SubClass2],"Not Found")</f>
        <v>Sales</v>
      </c>
      <c r="J9016" t="str">
        <f>_xlfn.XLOOKUP(tbl_GL[[#This Row],[Account_key]],tbl_COA[Account_key],tbl_COA[SubAccount],,0)</f>
        <v>Sales</v>
      </c>
      <c r="K9016">
        <f>YEAR(tbl_GL[[#This Row],[Date]])</f>
        <v>2018</v>
      </c>
    </row>
    <row r="9017" spans="1:11" hidden="1" x14ac:dyDescent="0.35">
      <c r="A9017">
        <v>616.20000000000005</v>
      </c>
      <c r="B9017" s="24">
        <v>43441</v>
      </c>
      <c r="C9017">
        <v>4</v>
      </c>
      <c r="D9017" s="13">
        <v>30</v>
      </c>
      <c r="E9017" s="13" t="s">
        <v>8</v>
      </c>
      <c r="F9017" s="17">
        <v>11328</v>
      </c>
      <c r="G9017" t="str">
        <f>_xlfn.XLOOKUP(tbl_GL[[#This Row],[Account_key]],tbl_COA[Account_key],tbl_COA[Class],"Not Found")</f>
        <v>Assets</v>
      </c>
      <c r="H9017" t="str">
        <f>_xlfn.XLOOKUP(tbl_GL[[#This Row],[Account_key]],tbl_COA[Account_key],tbl_COA[SubClass],"Not Found")</f>
        <v>Assets</v>
      </c>
      <c r="I9017" t="str">
        <f>_xlfn.XLOOKUP(tbl_GL[[#This Row],[Account_key]],tbl_COA[Account_key],tbl_COA[SubClass2],"Not Found")</f>
        <v>Current Assets</v>
      </c>
      <c r="J9017" t="str">
        <f>_xlfn.XLOOKUP(tbl_GL[[#This Row],[Account_key]],tbl_COA[Account_key],tbl_COA[SubAccount],,0)</f>
        <v>Trade Receivables</v>
      </c>
      <c r="K9017">
        <f>YEAR(tbl_GL[[#This Row],[Date]])</f>
        <v>2018</v>
      </c>
    </row>
    <row r="9018" spans="1:11" hidden="1" x14ac:dyDescent="0.35">
      <c r="A9018">
        <v>617.1</v>
      </c>
      <c r="B9018" s="24">
        <v>43444</v>
      </c>
      <c r="C9018">
        <v>4</v>
      </c>
      <c r="D9018" s="13">
        <v>10</v>
      </c>
      <c r="E9018" s="13" t="s">
        <v>98</v>
      </c>
      <c r="F9018" s="17">
        <v>-1168</v>
      </c>
      <c r="G9018" t="str">
        <f>_xlfn.XLOOKUP(tbl_GL[[#This Row],[Account_key]],tbl_COA[Account_key],tbl_COA[Class],"Not Found")</f>
        <v>Assets</v>
      </c>
      <c r="H9018" t="str">
        <f>_xlfn.XLOOKUP(tbl_GL[[#This Row],[Account_key]],tbl_COA[Account_key],tbl_COA[SubClass],"Not Found")</f>
        <v>Assets</v>
      </c>
      <c r="I9018" t="str">
        <f>_xlfn.XLOOKUP(tbl_GL[[#This Row],[Account_key]],tbl_COA[Account_key],tbl_COA[SubClass2],"Not Found")</f>
        <v>Current Assets</v>
      </c>
      <c r="J9018" t="str">
        <f>_xlfn.XLOOKUP(tbl_GL[[#This Row],[Account_key]],tbl_COA[Account_key],tbl_COA[SubAccount],,0)</f>
        <v>Cash at Bank</v>
      </c>
      <c r="K9018">
        <f>YEAR(tbl_GL[[#This Row],[Date]])</f>
        <v>2018</v>
      </c>
    </row>
    <row r="9019" spans="1:11" hidden="1" x14ac:dyDescent="0.35">
      <c r="A9019">
        <v>617.20000000000005</v>
      </c>
      <c r="B9019" s="24">
        <v>43444</v>
      </c>
      <c r="C9019">
        <v>4</v>
      </c>
      <c r="D9019" s="13">
        <v>120</v>
      </c>
      <c r="E9019" s="13" t="s">
        <v>98</v>
      </c>
      <c r="F9019" s="17">
        <v>-1168</v>
      </c>
      <c r="G9019" t="str">
        <f>_xlfn.XLOOKUP(tbl_GL[[#This Row],[Account_key]],tbl_COA[Account_key],tbl_COA[Class],"Not Found")</f>
        <v>Liabilities and Owners Equity</v>
      </c>
      <c r="H9019" t="str">
        <f>_xlfn.XLOOKUP(tbl_GL[[#This Row],[Account_key]],tbl_COA[Account_key],tbl_COA[SubClass],"Not Found")</f>
        <v>Liabilities</v>
      </c>
      <c r="I9019" t="str">
        <f>_xlfn.XLOOKUP(tbl_GL[[#This Row],[Account_key]],tbl_COA[Account_key],tbl_COA[SubClass2],"Not Found")</f>
        <v>Current Liabilities</v>
      </c>
      <c r="J9019" t="str">
        <f>_xlfn.XLOOKUP(tbl_GL[[#This Row],[Account_key]],tbl_COA[Account_key],tbl_COA[SubAccount],,0)</f>
        <v>Accrued Expenses</v>
      </c>
      <c r="K9019">
        <f>YEAR(tbl_GL[[#This Row],[Date]])</f>
        <v>2018</v>
      </c>
    </row>
    <row r="9020" spans="1:11" hidden="1" x14ac:dyDescent="0.35">
      <c r="A9020">
        <v>618.1</v>
      </c>
      <c r="B9020" s="24">
        <v>43445</v>
      </c>
      <c r="C9020">
        <v>4</v>
      </c>
      <c r="D9020" s="13">
        <v>10</v>
      </c>
      <c r="E9020" s="13" t="s">
        <v>98</v>
      </c>
      <c r="F9020" s="17">
        <v>-1163</v>
      </c>
      <c r="G9020" t="str">
        <f>_xlfn.XLOOKUP(tbl_GL[[#This Row],[Account_key]],tbl_COA[Account_key],tbl_COA[Class],"Not Found")</f>
        <v>Assets</v>
      </c>
      <c r="H9020" t="str">
        <f>_xlfn.XLOOKUP(tbl_GL[[#This Row],[Account_key]],tbl_COA[Account_key],tbl_COA[SubClass],"Not Found")</f>
        <v>Assets</v>
      </c>
      <c r="I9020" t="str">
        <f>_xlfn.XLOOKUP(tbl_GL[[#This Row],[Account_key]],tbl_COA[Account_key],tbl_COA[SubClass2],"Not Found")</f>
        <v>Current Assets</v>
      </c>
      <c r="J9020" t="str">
        <f>_xlfn.XLOOKUP(tbl_GL[[#This Row],[Account_key]],tbl_COA[Account_key],tbl_COA[SubAccount],,0)</f>
        <v>Cash at Bank</v>
      </c>
      <c r="K9020">
        <f>YEAR(tbl_GL[[#This Row],[Date]])</f>
        <v>2018</v>
      </c>
    </row>
    <row r="9021" spans="1:11" hidden="1" x14ac:dyDescent="0.35">
      <c r="A9021">
        <v>618.20000000000005</v>
      </c>
      <c r="B9021" s="24">
        <v>43445</v>
      </c>
      <c r="C9021">
        <v>4</v>
      </c>
      <c r="D9021" s="13">
        <v>120</v>
      </c>
      <c r="E9021" s="13" t="s">
        <v>98</v>
      </c>
      <c r="F9021" s="17">
        <v>-1163</v>
      </c>
      <c r="G9021" t="str">
        <f>_xlfn.XLOOKUP(tbl_GL[[#This Row],[Account_key]],tbl_COA[Account_key],tbl_COA[Class],"Not Found")</f>
        <v>Liabilities and Owners Equity</v>
      </c>
      <c r="H9021" t="str">
        <f>_xlfn.XLOOKUP(tbl_GL[[#This Row],[Account_key]],tbl_COA[Account_key],tbl_COA[SubClass],"Not Found")</f>
        <v>Liabilities</v>
      </c>
      <c r="I9021" t="str">
        <f>_xlfn.XLOOKUP(tbl_GL[[#This Row],[Account_key]],tbl_COA[Account_key],tbl_COA[SubClass2],"Not Found")</f>
        <v>Current Liabilities</v>
      </c>
      <c r="J9021" t="str">
        <f>_xlfn.XLOOKUP(tbl_GL[[#This Row],[Account_key]],tbl_COA[Account_key],tbl_COA[SubAccount],,0)</f>
        <v>Accrued Expenses</v>
      </c>
      <c r="K9021">
        <f>YEAR(tbl_GL[[#This Row],[Date]])</f>
        <v>2018</v>
      </c>
    </row>
    <row r="9022" spans="1:11" hidden="1" x14ac:dyDescent="0.35">
      <c r="A9022">
        <v>619.1</v>
      </c>
      <c r="B9022" s="24">
        <v>43445</v>
      </c>
      <c r="C9022">
        <v>4</v>
      </c>
      <c r="D9022" s="13">
        <v>290</v>
      </c>
      <c r="E9022" s="13" t="s">
        <v>97</v>
      </c>
      <c r="F9022" s="17">
        <v>-1913</v>
      </c>
      <c r="G9022" t="str">
        <f>_xlfn.XLOOKUP(tbl_GL[[#This Row],[Account_key]],tbl_COA[Account_key],tbl_COA[Class],"Not Found")</f>
        <v>Operating account</v>
      </c>
      <c r="H9022" t="str">
        <f>_xlfn.XLOOKUP(tbl_GL[[#This Row],[Account_key]],tbl_COA[Account_key],tbl_COA[SubClass],"Not Found")</f>
        <v>Operating Expenses</v>
      </c>
      <c r="I9022" t="str">
        <f>_xlfn.XLOOKUP(tbl_GL[[#This Row],[Account_key]],tbl_COA[Account_key],tbl_COA[SubClass2],"Not Found")</f>
        <v>Administration</v>
      </c>
      <c r="J9022" t="str">
        <f>_xlfn.XLOOKUP(tbl_GL[[#This Row],[Account_key]],tbl_COA[Account_key],tbl_COA[SubAccount],,0)</f>
        <v>Travel</v>
      </c>
      <c r="K9022">
        <f>YEAR(tbl_GL[[#This Row],[Date]])</f>
        <v>2018</v>
      </c>
    </row>
    <row r="9023" spans="1:11" hidden="1" x14ac:dyDescent="0.35">
      <c r="A9023">
        <v>619.20000000000005</v>
      </c>
      <c r="B9023" s="24">
        <v>43445</v>
      </c>
      <c r="C9023">
        <v>4</v>
      </c>
      <c r="D9023" s="13">
        <v>120</v>
      </c>
      <c r="E9023" s="13" t="s">
        <v>97</v>
      </c>
      <c r="F9023" s="17">
        <v>1913</v>
      </c>
      <c r="G9023" t="str">
        <f>_xlfn.XLOOKUP(tbl_GL[[#This Row],[Account_key]],tbl_COA[Account_key],tbl_COA[Class],"Not Found")</f>
        <v>Liabilities and Owners Equity</v>
      </c>
      <c r="H9023" t="str">
        <f>_xlfn.XLOOKUP(tbl_GL[[#This Row],[Account_key]],tbl_COA[Account_key],tbl_COA[SubClass],"Not Found")</f>
        <v>Liabilities</v>
      </c>
      <c r="I9023" t="str">
        <f>_xlfn.XLOOKUP(tbl_GL[[#This Row],[Account_key]],tbl_COA[Account_key],tbl_COA[SubClass2],"Not Found")</f>
        <v>Current Liabilities</v>
      </c>
      <c r="J9023" t="str">
        <f>_xlfn.XLOOKUP(tbl_GL[[#This Row],[Account_key]],tbl_COA[Account_key],tbl_COA[SubAccount],,0)</f>
        <v>Accrued Expenses</v>
      </c>
      <c r="K9023">
        <f>YEAR(tbl_GL[[#This Row],[Date]])</f>
        <v>2018</v>
      </c>
    </row>
    <row r="9024" spans="1:11" hidden="1" x14ac:dyDescent="0.35">
      <c r="A9024">
        <v>620.1</v>
      </c>
      <c r="B9024" s="24">
        <v>43448</v>
      </c>
      <c r="C9024">
        <v>4</v>
      </c>
      <c r="D9024" s="13">
        <v>230</v>
      </c>
      <c r="E9024" s="13" t="s">
        <v>4</v>
      </c>
      <c r="F9024" s="17">
        <v>-1026</v>
      </c>
      <c r="G9024" t="str">
        <f>_xlfn.XLOOKUP(tbl_GL[[#This Row],[Account_key]],tbl_COA[Account_key],tbl_COA[Class],"Not Found")</f>
        <v>Trading account</v>
      </c>
      <c r="H9024" t="str">
        <f>_xlfn.XLOOKUP(tbl_GL[[#This Row],[Account_key]],tbl_COA[Account_key],tbl_COA[SubClass],"Not Found")</f>
        <v>Cost of Sales</v>
      </c>
      <c r="I9024" t="str">
        <f>_xlfn.XLOOKUP(tbl_GL[[#This Row],[Account_key]],tbl_COA[Account_key],tbl_COA[SubClass2],"Not Found")</f>
        <v>Cost of Sales</v>
      </c>
      <c r="J9024" t="str">
        <f>_xlfn.XLOOKUP(tbl_GL[[#This Row],[Account_key]],tbl_COA[Account_key],tbl_COA[SubAccount],,0)</f>
        <v>Cost of Sales</v>
      </c>
      <c r="K9024">
        <f>YEAR(tbl_GL[[#This Row],[Date]])</f>
        <v>2018</v>
      </c>
    </row>
    <row r="9025" spans="1:11" hidden="1" x14ac:dyDescent="0.35">
      <c r="A9025">
        <v>620.20000000000005</v>
      </c>
      <c r="B9025" s="24">
        <v>43448</v>
      </c>
      <c r="C9025">
        <v>4</v>
      </c>
      <c r="D9025" s="13">
        <v>60</v>
      </c>
      <c r="E9025" s="13" t="s">
        <v>4</v>
      </c>
      <c r="F9025" s="17">
        <v>-1026</v>
      </c>
      <c r="G9025" t="str">
        <f>_xlfn.XLOOKUP(tbl_GL[[#This Row],[Account_key]],tbl_COA[Account_key],tbl_COA[Class],"Not Found")</f>
        <v>Assets</v>
      </c>
      <c r="H9025" t="str">
        <f>_xlfn.XLOOKUP(tbl_GL[[#This Row],[Account_key]],tbl_COA[Account_key],tbl_COA[SubClass],"Not Found")</f>
        <v>Assets</v>
      </c>
      <c r="I9025" t="str">
        <f>_xlfn.XLOOKUP(tbl_GL[[#This Row],[Account_key]],tbl_COA[Account_key],tbl_COA[SubClass2],"Not Found")</f>
        <v>Current Assets</v>
      </c>
      <c r="J9025" t="str">
        <f>_xlfn.XLOOKUP(tbl_GL[[#This Row],[Account_key]],tbl_COA[Account_key],tbl_COA[SubAccount],,0)</f>
        <v>Inventory</v>
      </c>
      <c r="K9025">
        <f>YEAR(tbl_GL[[#This Row],[Date]])</f>
        <v>2018</v>
      </c>
    </row>
    <row r="9026" spans="1:11" hidden="1" x14ac:dyDescent="0.35">
      <c r="A9026">
        <v>621.1</v>
      </c>
      <c r="B9026" s="24">
        <v>43448</v>
      </c>
      <c r="C9026">
        <v>4</v>
      </c>
      <c r="D9026" s="13">
        <v>10</v>
      </c>
      <c r="E9026" s="13" t="s">
        <v>98</v>
      </c>
      <c r="F9026" s="17">
        <v>-1326</v>
      </c>
      <c r="G9026" t="str">
        <f>_xlfn.XLOOKUP(tbl_GL[[#This Row],[Account_key]],tbl_COA[Account_key],tbl_COA[Class],"Not Found")</f>
        <v>Assets</v>
      </c>
      <c r="H9026" t="str">
        <f>_xlfn.XLOOKUP(tbl_GL[[#This Row],[Account_key]],tbl_COA[Account_key],tbl_COA[SubClass],"Not Found")</f>
        <v>Assets</v>
      </c>
      <c r="I9026" t="str">
        <f>_xlfn.XLOOKUP(tbl_GL[[#This Row],[Account_key]],tbl_COA[Account_key],tbl_COA[SubClass2],"Not Found")</f>
        <v>Current Assets</v>
      </c>
      <c r="J9026" t="str">
        <f>_xlfn.XLOOKUP(tbl_GL[[#This Row],[Account_key]],tbl_COA[Account_key],tbl_COA[SubAccount],,0)</f>
        <v>Cash at Bank</v>
      </c>
      <c r="K9026">
        <f>YEAR(tbl_GL[[#This Row],[Date]])</f>
        <v>2018</v>
      </c>
    </row>
    <row r="9027" spans="1:11" hidden="1" x14ac:dyDescent="0.35">
      <c r="A9027">
        <v>621.20000000000005</v>
      </c>
      <c r="B9027" s="24">
        <v>43448</v>
      </c>
      <c r="C9027">
        <v>4</v>
      </c>
      <c r="D9027" s="13">
        <v>120</v>
      </c>
      <c r="E9027" s="13" t="s">
        <v>98</v>
      </c>
      <c r="F9027" s="17">
        <v>-1326</v>
      </c>
      <c r="G9027" t="str">
        <f>_xlfn.XLOOKUP(tbl_GL[[#This Row],[Account_key]],tbl_COA[Account_key],tbl_COA[Class],"Not Found")</f>
        <v>Liabilities and Owners Equity</v>
      </c>
      <c r="H9027" t="str">
        <f>_xlfn.XLOOKUP(tbl_GL[[#This Row],[Account_key]],tbl_COA[Account_key],tbl_COA[SubClass],"Not Found")</f>
        <v>Liabilities</v>
      </c>
      <c r="I9027" t="str">
        <f>_xlfn.XLOOKUP(tbl_GL[[#This Row],[Account_key]],tbl_COA[Account_key],tbl_COA[SubClass2],"Not Found")</f>
        <v>Current Liabilities</v>
      </c>
      <c r="J9027" t="str">
        <f>_xlfn.XLOOKUP(tbl_GL[[#This Row],[Account_key]],tbl_COA[Account_key],tbl_COA[SubAccount],,0)</f>
        <v>Accrued Expenses</v>
      </c>
      <c r="K9027">
        <f>YEAR(tbl_GL[[#This Row],[Date]])</f>
        <v>2018</v>
      </c>
    </row>
    <row r="9028" spans="1:11" hidden="1" x14ac:dyDescent="0.35">
      <c r="A9028">
        <v>622.1</v>
      </c>
      <c r="B9028" s="24">
        <v>43448</v>
      </c>
      <c r="C9028">
        <v>4</v>
      </c>
      <c r="D9028" s="13">
        <v>210</v>
      </c>
      <c r="E9028" s="13" t="s">
        <v>7</v>
      </c>
      <c r="F9028" s="17">
        <v>2520</v>
      </c>
      <c r="G9028" t="str">
        <f>_xlfn.XLOOKUP(tbl_GL[[#This Row],[Account_key]],tbl_COA[Account_key],tbl_COA[Class],"Not Found")</f>
        <v>Trading account</v>
      </c>
      <c r="H9028" t="str">
        <f>_xlfn.XLOOKUP(tbl_GL[[#This Row],[Account_key]],tbl_COA[Account_key],tbl_COA[SubClass],"Not Found")</f>
        <v>Sales</v>
      </c>
      <c r="I9028" t="str">
        <f>_xlfn.XLOOKUP(tbl_GL[[#This Row],[Account_key]],tbl_COA[Account_key],tbl_COA[SubClass2],"Not Found")</f>
        <v>Sales</v>
      </c>
      <c r="J9028" t="str">
        <f>_xlfn.XLOOKUP(tbl_GL[[#This Row],[Account_key]],tbl_COA[Account_key],tbl_COA[SubAccount],,0)</f>
        <v>Sales</v>
      </c>
      <c r="K9028">
        <f>YEAR(tbl_GL[[#This Row],[Date]])</f>
        <v>2018</v>
      </c>
    </row>
    <row r="9029" spans="1:11" hidden="1" x14ac:dyDescent="0.35">
      <c r="A9029">
        <v>622.20000000000005</v>
      </c>
      <c r="B9029" s="24">
        <v>43448</v>
      </c>
      <c r="C9029">
        <v>4</v>
      </c>
      <c r="D9029" s="13">
        <v>10</v>
      </c>
      <c r="E9029" s="13" t="s">
        <v>7</v>
      </c>
      <c r="F9029" s="17">
        <v>2520</v>
      </c>
      <c r="G9029" t="str">
        <f>_xlfn.XLOOKUP(tbl_GL[[#This Row],[Account_key]],tbl_COA[Account_key],tbl_COA[Class],"Not Found")</f>
        <v>Assets</v>
      </c>
      <c r="H9029" t="str">
        <f>_xlfn.XLOOKUP(tbl_GL[[#This Row],[Account_key]],tbl_COA[Account_key],tbl_COA[SubClass],"Not Found")</f>
        <v>Assets</v>
      </c>
      <c r="I9029" t="str">
        <f>_xlfn.XLOOKUP(tbl_GL[[#This Row],[Account_key]],tbl_COA[Account_key],tbl_COA[SubClass2],"Not Found")</f>
        <v>Current Assets</v>
      </c>
      <c r="J9029" t="str">
        <f>_xlfn.XLOOKUP(tbl_GL[[#This Row],[Account_key]],tbl_COA[Account_key],tbl_COA[SubAccount],,0)</f>
        <v>Cash at Bank</v>
      </c>
      <c r="K9029">
        <f>YEAR(tbl_GL[[#This Row],[Date]])</f>
        <v>2018</v>
      </c>
    </row>
    <row r="9030" spans="1:11" hidden="1" x14ac:dyDescent="0.35">
      <c r="A9030">
        <v>623.1</v>
      </c>
      <c r="B9030" s="24">
        <v>43448</v>
      </c>
      <c r="C9030">
        <v>4</v>
      </c>
      <c r="D9030" s="13">
        <v>230</v>
      </c>
      <c r="E9030" s="13" t="s">
        <v>4</v>
      </c>
      <c r="F9030" s="17">
        <v>-4211</v>
      </c>
      <c r="G9030" t="str">
        <f>_xlfn.XLOOKUP(tbl_GL[[#This Row],[Account_key]],tbl_COA[Account_key],tbl_COA[Class],"Not Found")</f>
        <v>Trading account</v>
      </c>
      <c r="H9030" t="str">
        <f>_xlfn.XLOOKUP(tbl_GL[[#This Row],[Account_key]],tbl_COA[Account_key],tbl_COA[SubClass],"Not Found")</f>
        <v>Cost of Sales</v>
      </c>
      <c r="I9030" t="str">
        <f>_xlfn.XLOOKUP(tbl_GL[[#This Row],[Account_key]],tbl_COA[Account_key],tbl_COA[SubClass2],"Not Found")</f>
        <v>Cost of Sales</v>
      </c>
      <c r="J9030" t="str">
        <f>_xlfn.XLOOKUP(tbl_GL[[#This Row],[Account_key]],tbl_COA[Account_key],tbl_COA[SubAccount],,0)</f>
        <v>Cost of Sales</v>
      </c>
      <c r="K9030">
        <f>YEAR(tbl_GL[[#This Row],[Date]])</f>
        <v>2018</v>
      </c>
    </row>
    <row r="9031" spans="1:11" hidden="1" x14ac:dyDescent="0.35">
      <c r="A9031">
        <v>623.20000000000005</v>
      </c>
      <c r="B9031" s="24">
        <v>43448</v>
      </c>
      <c r="C9031">
        <v>4</v>
      </c>
      <c r="D9031" s="13">
        <v>60</v>
      </c>
      <c r="E9031" s="13" t="s">
        <v>4</v>
      </c>
      <c r="F9031" s="17">
        <v>-4211</v>
      </c>
      <c r="G9031" t="str">
        <f>_xlfn.XLOOKUP(tbl_GL[[#This Row],[Account_key]],tbl_COA[Account_key],tbl_COA[Class],"Not Found")</f>
        <v>Assets</v>
      </c>
      <c r="H9031" t="str">
        <f>_xlfn.XLOOKUP(tbl_GL[[#This Row],[Account_key]],tbl_COA[Account_key],tbl_COA[SubClass],"Not Found")</f>
        <v>Assets</v>
      </c>
      <c r="I9031" t="str">
        <f>_xlfn.XLOOKUP(tbl_GL[[#This Row],[Account_key]],tbl_COA[Account_key],tbl_COA[SubClass2],"Not Found")</f>
        <v>Current Assets</v>
      </c>
      <c r="J9031" t="str">
        <f>_xlfn.XLOOKUP(tbl_GL[[#This Row],[Account_key]],tbl_COA[Account_key],tbl_COA[SubAccount],,0)</f>
        <v>Inventory</v>
      </c>
      <c r="K9031">
        <f>YEAR(tbl_GL[[#This Row],[Date]])</f>
        <v>2018</v>
      </c>
    </row>
    <row r="9032" spans="1:11" hidden="1" x14ac:dyDescent="0.35">
      <c r="A9032">
        <v>624.1</v>
      </c>
      <c r="B9032" s="24">
        <v>43448</v>
      </c>
      <c r="C9032">
        <v>4</v>
      </c>
      <c r="D9032" s="13">
        <v>210</v>
      </c>
      <c r="E9032" s="13" t="s">
        <v>8</v>
      </c>
      <c r="F9032" s="17">
        <v>11082</v>
      </c>
      <c r="G9032" t="str">
        <f>_xlfn.XLOOKUP(tbl_GL[[#This Row],[Account_key]],tbl_COA[Account_key],tbl_COA[Class],"Not Found")</f>
        <v>Trading account</v>
      </c>
      <c r="H9032" t="str">
        <f>_xlfn.XLOOKUP(tbl_GL[[#This Row],[Account_key]],tbl_COA[Account_key],tbl_COA[SubClass],"Not Found")</f>
        <v>Sales</v>
      </c>
      <c r="I9032" t="str">
        <f>_xlfn.XLOOKUP(tbl_GL[[#This Row],[Account_key]],tbl_COA[Account_key],tbl_COA[SubClass2],"Not Found")</f>
        <v>Sales</v>
      </c>
      <c r="J9032" t="str">
        <f>_xlfn.XLOOKUP(tbl_GL[[#This Row],[Account_key]],tbl_COA[Account_key],tbl_COA[SubAccount],,0)</f>
        <v>Sales</v>
      </c>
      <c r="K9032">
        <f>YEAR(tbl_GL[[#This Row],[Date]])</f>
        <v>2018</v>
      </c>
    </row>
    <row r="9033" spans="1:11" hidden="1" x14ac:dyDescent="0.35">
      <c r="A9033">
        <v>624.20000000000005</v>
      </c>
      <c r="B9033" s="24">
        <v>43448</v>
      </c>
      <c r="C9033">
        <v>4</v>
      </c>
      <c r="D9033" s="13">
        <v>30</v>
      </c>
      <c r="E9033" s="13" t="s">
        <v>8</v>
      </c>
      <c r="F9033" s="17">
        <v>11082</v>
      </c>
      <c r="G9033" t="str">
        <f>_xlfn.XLOOKUP(tbl_GL[[#This Row],[Account_key]],tbl_COA[Account_key],tbl_COA[Class],"Not Found")</f>
        <v>Assets</v>
      </c>
      <c r="H9033" t="str">
        <f>_xlfn.XLOOKUP(tbl_GL[[#This Row],[Account_key]],tbl_COA[Account_key],tbl_COA[SubClass],"Not Found")</f>
        <v>Assets</v>
      </c>
      <c r="I9033" t="str">
        <f>_xlfn.XLOOKUP(tbl_GL[[#This Row],[Account_key]],tbl_COA[Account_key],tbl_COA[SubClass2],"Not Found")</f>
        <v>Current Assets</v>
      </c>
      <c r="J9033" t="str">
        <f>_xlfn.XLOOKUP(tbl_GL[[#This Row],[Account_key]],tbl_COA[Account_key],tbl_COA[SubAccount],,0)</f>
        <v>Trade Receivables</v>
      </c>
      <c r="K9033">
        <f>YEAR(tbl_GL[[#This Row],[Date]])</f>
        <v>2018</v>
      </c>
    </row>
    <row r="9034" spans="1:11" hidden="1" x14ac:dyDescent="0.35">
      <c r="A9034">
        <v>625.1</v>
      </c>
      <c r="B9034" s="24">
        <v>43449</v>
      </c>
      <c r="C9034">
        <v>4</v>
      </c>
      <c r="D9034" s="13">
        <v>10</v>
      </c>
      <c r="E9034" s="13" t="s">
        <v>112</v>
      </c>
      <c r="F9034" s="17">
        <v>-180</v>
      </c>
      <c r="G9034" t="str">
        <f>_xlfn.XLOOKUP(tbl_GL[[#This Row],[Account_key]],tbl_COA[Account_key],tbl_COA[Class],"Not Found")</f>
        <v>Assets</v>
      </c>
      <c r="H9034" t="str">
        <f>_xlfn.XLOOKUP(tbl_GL[[#This Row],[Account_key]],tbl_COA[Account_key],tbl_COA[SubClass],"Not Found")</f>
        <v>Assets</v>
      </c>
      <c r="I9034" t="str">
        <f>_xlfn.XLOOKUP(tbl_GL[[#This Row],[Account_key]],tbl_COA[Account_key],tbl_COA[SubClass2],"Not Found")</f>
        <v>Current Assets</v>
      </c>
      <c r="J9034" t="str">
        <f>_xlfn.XLOOKUP(tbl_GL[[#This Row],[Account_key]],tbl_COA[Account_key],tbl_COA[SubAccount],,0)</f>
        <v>Cash at Bank</v>
      </c>
      <c r="K9034">
        <f>YEAR(tbl_GL[[#This Row],[Date]])</f>
        <v>2018</v>
      </c>
    </row>
    <row r="9035" spans="1:11" hidden="1" x14ac:dyDescent="0.35">
      <c r="A9035">
        <v>625.20000000000005</v>
      </c>
      <c r="B9035" s="24">
        <v>43449</v>
      </c>
      <c r="C9035">
        <v>4</v>
      </c>
      <c r="D9035" s="13">
        <v>121</v>
      </c>
      <c r="E9035" s="13" t="s">
        <v>112</v>
      </c>
      <c r="F9035" s="17">
        <v>-180</v>
      </c>
      <c r="G9035" t="str">
        <f>_xlfn.XLOOKUP(tbl_GL[[#This Row],[Account_key]],tbl_COA[Account_key],tbl_COA[Class],"Not Found")</f>
        <v>Liabilities and Owners Equity</v>
      </c>
      <c r="H9035" t="str">
        <f>_xlfn.XLOOKUP(tbl_GL[[#This Row],[Account_key]],tbl_COA[Account_key],tbl_COA[SubClass],"Not Found")</f>
        <v>Liabilities</v>
      </c>
      <c r="I9035" t="str">
        <f>_xlfn.XLOOKUP(tbl_GL[[#This Row],[Account_key]],tbl_COA[Account_key],tbl_COA[SubClass2],"Not Found")</f>
        <v>Current Liabilities</v>
      </c>
      <c r="J9035" t="str">
        <f>_xlfn.XLOOKUP(tbl_GL[[#This Row],[Account_key]],tbl_COA[Account_key],tbl_COA[SubAccount],,0)</f>
        <v>Interest Payable</v>
      </c>
      <c r="K9035">
        <f>YEAR(tbl_GL[[#This Row],[Date]])</f>
        <v>2018</v>
      </c>
    </row>
    <row r="9036" spans="1:11" hidden="1" x14ac:dyDescent="0.35">
      <c r="A9036">
        <v>626.1</v>
      </c>
      <c r="B9036" s="24">
        <v>43450</v>
      </c>
      <c r="C9036">
        <v>4</v>
      </c>
      <c r="D9036" s="13">
        <v>290</v>
      </c>
      <c r="E9036" s="13" t="s">
        <v>97</v>
      </c>
      <c r="F9036" s="17">
        <v>-1210</v>
      </c>
      <c r="G9036" t="str">
        <f>_xlfn.XLOOKUP(tbl_GL[[#This Row],[Account_key]],tbl_COA[Account_key],tbl_COA[Class],"Not Found")</f>
        <v>Operating account</v>
      </c>
      <c r="H9036" t="str">
        <f>_xlfn.XLOOKUP(tbl_GL[[#This Row],[Account_key]],tbl_COA[Account_key],tbl_COA[SubClass],"Not Found")</f>
        <v>Operating Expenses</v>
      </c>
      <c r="I9036" t="str">
        <f>_xlfn.XLOOKUP(tbl_GL[[#This Row],[Account_key]],tbl_COA[Account_key],tbl_COA[SubClass2],"Not Found")</f>
        <v>Administration</v>
      </c>
      <c r="J9036" t="str">
        <f>_xlfn.XLOOKUP(tbl_GL[[#This Row],[Account_key]],tbl_COA[Account_key],tbl_COA[SubAccount],,0)</f>
        <v>Travel</v>
      </c>
      <c r="K9036">
        <f>YEAR(tbl_GL[[#This Row],[Date]])</f>
        <v>2018</v>
      </c>
    </row>
    <row r="9037" spans="1:11" hidden="1" x14ac:dyDescent="0.35">
      <c r="A9037">
        <v>626.20000000000005</v>
      </c>
      <c r="B9037" s="24">
        <v>43450</v>
      </c>
      <c r="C9037">
        <v>4</v>
      </c>
      <c r="D9037" s="13">
        <v>120</v>
      </c>
      <c r="E9037" s="13" t="s">
        <v>97</v>
      </c>
      <c r="F9037" s="17">
        <v>1210</v>
      </c>
      <c r="G9037" t="str">
        <f>_xlfn.XLOOKUP(tbl_GL[[#This Row],[Account_key]],tbl_COA[Account_key],tbl_COA[Class],"Not Found")</f>
        <v>Liabilities and Owners Equity</v>
      </c>
      <c r="H9037" t="str">
        <f>_xlfn.XLOOKUP(tbl_GL[[#This Row],[Account_key]],tbl_COA[Account_key],tbl_COA[SubClass],"Not Found")</f>
        <v>Liabilities</v>
      </c>
      <c r="I9037" t="str">
        <f>_xlfn.XLOOKUP(tbl_GL[[#This Row],[Account_key]],tbl_COA[Account_key],tbl_COA[SubClass2],"Not Found")</f>
        <v>Current Liabilities</v>
      </c>
      <c r="J9037" t="str">
        <f>_xlfn.XLOOKUP(tbl_GL[[#This Row],[Account_key]],tbl_COA[Account_key],tbl_COA[SubAccount],,0)</f>
        <v>Accrued Expenses</v>
      </c>
      <c r="K9037">
        <f>YEAR(tbl_GL[[#This Row],[Date]])</f>
        <v>2018</v>
      </c>
    </row>
    <row r="9038" spans="1:11" hidden="1" x14ac:dyDescent="0.35">
      <c r="A9038">
        <v>627.1</v>
      </c>
      <c r="B9038" s="24">
        <v>43451</v>
      </c>
      <c r="C9038">
        <v>4</v>
      </c>
      <c r="D9038" s="13">
        <v>30</v>
      </c>
      <c r="E9038" s="13" t="s">
        <v>80</v>
      </c>
      <c r="F9038" s="17">
        <v>-9814</v>
      </c>
      <c r="G9038" t="str">
        <f>_xlfn.XLOOKUP(tbl_GL[[#This Row],[Account_key]],tbl_COA[Account_key],tbl_COA[Class],"Not Found")</f>
        <v>Assets</v>
      </c>
      <c r="H9038" t="str">
        <f>_xlfn.XLOOKUP(tbl_GL[[#This Row],[Account_key]],tbl_COA[Account_key],tbl_COA[SubClass],"Not Found")</f>
        <v>Assets</v>
      </c>
      <c r="I9038" t="str">
        <f>_xlfn.XLOOKUP(tbl_GL[[#This Row],[Account_key]],tbl_COA[Account_key],tbl_COA[SubClass2],"Not Found")</f>
        <v>Current Assets</v>
      </c>
      <c r="J9038" t="str">
        <f>_xlfn.XLOOKUP(tbl_GL[[#This Row],[Account_key]],tbl_COA[Account_key],tbl_COA[SubAccount],,0)</f>
        <v>Trade Receivables</v>
      </c>
      <c r="K9038">
        <f>YEAR(tbl_GL[[#This Row],[Date]])</f>
        <v>2018</v>
      </c>
    </row>
    <row r="9039" spans="1:11" hidden="1" x14ac:dyDescent="0.35">
      <c r="A9039">
        <v>627.20000000000005</v>
      </c>
      <c r="B9039" s="24">
        <v>43451</v>
      </c>
      <c r="C9039">
        <v>4</v>
      </c>
      <c r="D9039" s="13">
        <v>10</v>
      </c>
      <c r="E9039" s="13" t="s">
        <v>80</v>
      </c>
      <c r="F9039" s="17">
        <v>9814</v>
      </c>
      <c r="G9039" t="str">
        <f>_xlfn.XLOOKUP(tbl_GL[[#This Row],[Account_key]],tbl_COA[Account_key],tbl_COA[Class],"Not Found")</f>
        <v>Assets</v>
      </c>
      <c r="H9039" t="str">
        <f>_xlfn.XLOOKUP(tbl_GL[[#This Row],[Account_key]],tbl_COA[Account_key],tbl_COA[SubClass],"Not Found")</f>
        <v>Assets</v>
      </c>
      <c r="I9039" t="str">
        <f>_xlfn.XLOOKUP(tbl_GL[[#This Row],[Account_key]],tbl_COA[Account_key],tbl_COA[SubClass2],"Not Found")</f>
        <v>Current Assets</v>
      </c>
      <c r="J9039" t="str">
        <f>_xlfn.XLOOKUP(tbl_GL[[#This Row],[Account_key]],tbl_COA[Account_key],tbl_COA[SubAccount],,0)</f>
        <v>Cash at Bank</v>
      </c>
      <c r="K9039">
        <f>YEAR(tbl_GL[[#This Row],[Date]])</f>
        <v>2018</v>
      </c>
    </row>
    <row r="9040" spans="1:11" hidden="1" x14ac:dyDescent="0.35">
      <c r="A9040">
        <v>628.1</v>
      </c>
      <c r="B9040" s="24">
        <v>43452</v>
      </c>
      <c r="C9040">
        <v>4</v>
      </c>
      <c r="D9040" s="13">
        <v>320</v>
      </c>
      <c r="E9040" s="13" t="s">
        <v>99</v>
      </c>
      <c r="F9040" s="17">
        <v>-12</v>
      </c>
      <c r="G9040" t="str">
        <f>_xlfn.XLOOKUP(tbl_GL[[#This Row],[Account_key]],tbl_COA[Account_key],tbl_COA[Class],"Not Found")</f>
        <v>Operating account</v>
      </c>
      <c r="H9040" t="str">
        <f>_xlfn.XLOOKUP(tbl_GL[[#This Row],[Account_key]],tbl_COA[Account_key],tbl_COA[SubClass],"Not Found")</f>
        <v>Operating Expenses</v>
      </c>
      <c r="I9040" t="str">
        <f>_xlfn.XLOOKUP(tbl_GL[[#This Row],[Account_key]],tbl_COA[Account_key],tbl_COA[SubClass2],"Not Found")</f>
        <v>Administration</v>
      </c>
      <c r="J9040" t="str">
        <f>_xlfn.XLOOKUP(tbl_GL[[#This Row],[Account_key]],tbl_COA[Account_key],tbl_COA[SubAccount],,0)</f>
        <v>Professional Services</v>
      </c>
      <c r="K9040">
        <f>YEAR(tbl_GL[[#This Row],[Date]])</f>
        <v>2018</v>
      </c>
    </row>
    <row r="9041" spans="1:11" hidden="1" x14ac:dyDescent="0.35">
      <c r="A9041">
        <v>628.20000000000005</v>
      </c>
      <c r="B9041" s="24">
        <v>43452</v>
      </c>
      <c r="C9041">
        <v>4</v>
      </c>
      <c r="D9041" s="13">
        <v>20</v>
      </c>
      <c r="E9041" s="13" t="s">
        <v>99</v>
      </c>
      <c r="F9041" s="17">
        <v>-12</v>
      </c>
      <c r="G9041" t="str">
        <f>_xlfn.XLOOKUP(tbl_GL[[#This Row],[Account_key]],tbl_COA[Account_key],tbl_COA[Class],"Not Found")</f>
        <v>Assets</v>
      </c>
      <c r="H9041" t="str">
        <f>_xlfn.XLOOKUP(tbl_GL[[#This Row],[Account_key]],tbl_COA[Account_key],tbl_COA[SubClass],"Not Found")</f>
        <v>Assets</v>
      </c>
      <c r="I9041" t="str">
        <f>_xlfn.XLOOKUP(tbl_GL[[#This Row],[Account_key]],tbl_COA[Account_key],tbl_COA[SubClass2],"Not Found")</f>
        <v>Current Assets</v>
      </c>
      <c r="J9041" t="str">
        <f>_xlfn.XLOOKUP(tbl_GL[[#This Row],[Account_key]],tbl_COA[Account_key],tbl_COA[SubAccount],,0)</f>
        <v>Cash in hand</v>
      </c>
      <c r="K9041">
        <f>YEAR(tbl_GL[[#This Row],[Date]])</f>
        <v>2018</v>
      </c>
    </row>
    <row r="9042" spans="1:11" hidden="1" x14ac:dyDescent="0.35">
      <c r="A9042">
        <v>629.1</v>
      </c>
      <c r="B9042" s="24">
        <v>43452</v>
      </c>
      <c r="C9042">
        <v>4</v>
      </c>
      <c r="D9042" s="13">
        <v>260</v>
      </c>
      <c r="E9042" s="13" t="s">
        <v>83</v>
      </c>
      <c r="F9042" s="17">
        <v>700</v>
      </c>
      <c r="G9042" t="str">
        <f>_xlfn.XLOOKUP(tbl_GL[[#This Row],[Account_key]],tbl_COA[Account_key],tbl_COA[Class],"Not Found")</f>
        <v>Operating account</v>
      </c>
      <c r="H9042" t="str">
        <f>_xlfn.XLOOKUP(tbl_GL[[#This Row],[Account_key]],tbl_COA[Account_key],tbl_COA[SubClass],"Not Found")</f>
        <v>Operating Expenses</v>
      </c>
      <c r="I9042" t="str">
        <f>_xlfn.XLOOKUP(tbl_GL[[#This Row],[Account_key]],tbl_COA[Account_key],tbl_COA[SubClass2],"Not Found")</f>
        <v>Marketing</v>
      </c>
      <c r="J9042" t="str">
        <f>_xlfn.XLOOKUP(tbl_GL[[#This Row],[Account_key]],tbl_COA[Account_key],tbl_COA[SubAccount],,0)</f>
        <v>Commissions</v>
      </c>
      <c r="K9042">
        <f>YEAR(tbl_GL[[#This Row],[Date]])</f>
        <v>2018</v>
      </c>
    </row>
    <row r="9043" spans="1:11" hidden="1" x14ac:dyDescent="0.35">
      <c r="A9043">
        <v>629.20000000000005</v>
      </c>
      <c r="B9043" s="24">
        <v>43452</v>
      </c>
      <c r="C9043">
        <v>4</v>
      </c>
      <c r="D9043" s="13">
        <v>20</v>
      </c>
      <c r="E9043" s="13" t="s">
        <v>83</v>
      </c>
      <c r="F9043" s="17">
        <v>700</v>
      </c>
      <c r="G9043" t="str">
        <f>_xlfn.XLOOKUP(tbl_GL[[#This Row],[Account_key]],tbl_COA[Account_key],tbl_COA[Class],"Not Found")</f>
        <v>Assets</v>
      </c>
      <c r="H9043" t="str">
        <f>_xlfn.XLOOKUP(tbl_GL[[#This Row],[Account_key]],tbl_COA[Account_key],tbl_COA[SubClass],"Not Found")</f>
        <v>Assets</v>
      </c>
      <c r="I9043" t="str">
        <f>_xlfn.XLOOKUP(tbl_GL[[#This Row],[Account_key]],tbl_COA[Account_key],tbl_COA[SubClass2],"Not Found")</f>
        <v>Current Assets</v>
      </c>
      <c r="J9043" t="str">
        <f>_xlfn.XLOOKUP(tbl_GL[[#This Row],[Account_key]],tbl_COA[Account_key],tbl_COA[SubAccount],,0)</f>
        <v>Cash in hand</v>
      </c>
      <c r="K9043">
        <f>YEAR(tbl_GL[[#This Row],[Date]])</f>
        <v>2018</v>
      </c>
    </row>
    <row r="9044" spans="1:11" hidden="1" x14ac:dyDescent="0.35">
      <c r="A9044">
        <v>630.1</v>
      </c>
      <c r="B9044" s="24">
        <v>43452</v>
      </c>
      <c r="C9044">
        <v>4</v>
      </c>
      <c r="D9044" s="13">
        <v>350</v>
      </c>
      <c r="E9044" s="13" t="s">
        <v>97</v>
      </c>
      <c r="F9044" s="17">
        <v>-1423</v>
      </c>
      <c r="G9044" t="str">
        <f>_xlfn.XLOOKUP(tbl_GL[[#This Row],[Account_key]],tbl_COA[Account_key],tbl_COA[Class],"Not Found")</f>
        <v>Operating account</v>
      </c>
      <c r="H9044" t="str">
        <f>_xlfn.XLOOKUP(tbl_GL[[#This Row],[Account_key]],tbl_COA[Account_key],tbl_COA[SubClass],"Not Found")</f>
        <v>Operating Expenses</v>
      </c>
      <c r="I9044" t="str">
        <f>_xlfn.XLOOKUP(tbl_GL[[#This Row],[Account_key]],tbl_COA[Account_key],tbl_COA[SubClass2],"Not Found")</f>
        <v>Administration</v>
      </c>
      <c r="J9044" t="str">
        <f>_xlfn.XLOOKUP(tbl_GL[[#This Row],[Account_key]],tbl_COA[Account_key],tbl_COA[SubAccount],,0)</f>
        <v>Other Expenses</v>
      </c>
      <c r="K9044">
        <f>YEAR(tbl_GL[[#This Row],[Date]])</f>
        <v>2018</v>
      </c>
    </row>
    <row r="9045" spans="1:11" hidden="1" x14ac:dyDescent="0.35">
      <c r="A9045">
        <v>630.20000000000005</v>
      </c>
      <c r="B9045" s="24">
        <v>43452</v>
      </c>
      <c r="C9045">
        <v>4</v>
      </c>
      <c r="D9045" s="13">
        <v>120</v>
      </c>
      <c r="E9045" s="13" t="s">
        <v>97</v>
      </c>
      <c r="F9045" s="17">
        <v>1423</v>
      </c>
      <c r="G9045" t="str">
        <f>_xlfn.XLOOKUP(tbl_GL[[#This Row],[Account_key]],tbl_COA[Account_key],tbl_COA[Class],"Not Found")</f>
        <v>Liabilities and Owners Equity</v>
      </c>
      <c r="H9045" t="str">
        <f>_xlfn.XLOOKUP(tbl_GL[[#This Row],[Account_key]],tbl_COA[Account_key],tbl_COA[SubClass],"Not Found")</f>
        <v>Liabilities</v>
      </c>
      <c r="I9045" t="str">
        <f>_xlfn.XLOOKUP(tbl_GL[[#This Row],[Account_key]],tbl_COA[Account_key],tbl_COA[SubClass2],"Not Found")</f>
        <v>Current Liabilities</v>
      </c>
      <c r="J9045" t="str">
        <f>_xlfn.XLOOKUP(tbl_GL[[#This Row],[Account_key]],tbl_COA[Account_key],tbl_COA[SubAccount],,0)</f>
        <v>Accrued Expenses</v>
      </c>
      <c r="K9045">
        <f>YEAR(tbl_GL[[#This Row],[Date]])</f>
        <v>2018</v>
      </c>
    </row>
    <row r="9046" spans="1:11" hidden="1" x14ac:dyDescent="0.35">
      <c r="A9046">
        <v>631.1</v>
      </c>
      <c r="B9046" s="24">
        <v>43455</v>
      </c>
      <c r="C9046">
        <v>4</v>
      </c>
      <c r="D9046" s="13">
        <v>230</v>
      </c>
      <c r="E9046" s="13" t="s">
        <v>4</v>
      </c>
      <c r="F9046" s="17">
        <v>-611</v>
      </c>
      <c r="G9046" t="str">
        <f>_xlfn.XLOOKUP(tbl_GL[[#This Row],[Account_key]],tbl_COA[Account_key],tbl_COA[Class],"Not Found")</f>
        <v>Trading account</v>
      </c>
      <c r="H9046" t="str">
        <f>_xlfn.XLOOKUP(tbl_GL[[#This Row],[Account_key]],tbl_COA[Account_key],tbl_COA[SubClass],"Not Found")</f>
        <v>Cost of Sales</v>
      </c>
      <c r="I9046" t="str">
        <f>_xlfn.XLOOKUP(tbl_GL[[#This Row],[Account_key]],tbl_COA[Account_key],tbl_COA[SubClass2],"Not Found")</f>
        <v>Cost of Sales</v>
      </c>
      <c r="J9046" t="str">
        <f>_xlfn.XLOOKUP(tbl_GL[[#This Row],[Account_key]],tbl_COA[Account_key],tbl_COA[SubAccount],,0)</f>
        <v>Cost of Sales</v>
      </c>
      <c r="K9046">
        <f>YEAR(tbl_GL[[#This Row],[Date]])</f>
        <v>2018</v>
      </c>
    </row>
    <row r="9047" spans="1:11" hidden="1" x14ac:dyDescent="0.35">
      <c r="A9047">
        <v>631.20000000000005</v>
      </c>
      <c r="B9047" s="24">
        <v>43455</v>
      </c>
      <c r="C9047">
        <v>4</v>
      </c>
      <c r="D9047" s="13">
        <v>60</v>
      </c>
      <c r="E9047" s="13" t="s">
        <v>4</v>
      </c>
      <c r="F9047" s="17">
        <v>-611</v>
      </c>
      <c r="G9047" t="str">
        <f>_xlfn.XLOOKUP(tbl_GL[[#This Row],[Account_key]],tbl_COA[Account_key],tbl_COA[Class],"Not Found")</f>
        <v>Assets</v>
      </c>
      <c r="H9047" t="str">
        <f>_xlfn.XLOOKUP(tbl_GL[[#This Row],[Account_key]],tbl_COA[Account_key],tbl_COA[SubClass],"Not Found")</f>
        <v>Assets</v>
      </c>
      <c r="I9047" t="str">
        <f>_xlfn.XLOOKUP(tbl_GL[[#This Row],[Account_key]],tbl_COA[Account_key],tbl_COA[SubClass2],"Not Found")</f>
        <v>Current Assets</v>
      </c>
      <c r="J9047" t="str">
        <f>_xlfn.XLOOKUP(tbl_GL[[#This Row],[Account_key]],tbl_COA[Account_key],tbl_COA[SubAccount],,0)</f>
        <v>Inventory</v>
      </c>
      <c r="K9047">
        <f>YEAR(tbl_GL[[#This Row],[Date]])</f>
        <v>2018</v>
      </c>
    </row>
    <row r="9048" spans="1:11" hidden="1" x14ac:dyDescent="0.35">
      <c r="A9048">
        <v>632.1</v>
      </c>
      <c r="B9048" s="24">
        <v>43455</v>
      </c>
      <c r="C9048">
        <v>4</v>
      </c>
      <c r="D9048" s="13">
        <v>230</v>
      </c>
      <c r="E9048" s="13" t="s">
        <v>4</v>
      </c>
      <c r="F9048" s="17">
        <v>-1067</v>
      </c>
      <c r="G9048" t="str">
        <f>_xlfn.XLOOKUP(tbl_GL[[#This Row],[Account_key]],tbl_COA[Account_key],tbl_COA[Class],"Not Found")</f>
        <v>Trading account</v>
      </c>
      <c r="H9048" t="str">
        <f>_xlfn.XLOOKUP(tbl_GL[[#This Row],[Account_key]],tbl_COA[Account_key],tbl_COA[SubClass],"Not Found")</f>
        <v>Cost of Sales</v>
      </c>
      <c r="I9048" t="str">
        <f>_xlfn.XLOOKUP(tbl_GL[[#This Row],[Account_key]],tbl_COA[Account_key],tbl_COA[SubClass2],"Not Found")</f>
        <v>Cost of Sales</v>
      </c>
      <c r="J9048" t="str">
        <f>_xlfn.XLOOKUP(tbl_GL[[#This Row],[Account_key]],tbl_COA[Account_key],tbl_COA[SubAccount],,0)</f>
        <v>Cost of Sales</v>
      </c>
      <c r="K9048">
        <f>YEAR(tbl_GL[[#This Row],[Date]])</f>
        <v>2018</v>
      </c>
    </row>
    <row r="9049" spans="1:11" hidden="1" x14ac:dyDescent="0.35">
      <c r="A9049">
        <v>632.20000000000005</v>
      </c>
      <c r="B9049" s="24">
        <v>43455</v>
      </c>
      <c r="C9049">
        <v>4</v>
      </c>
      <c r="D9049" s="13">
        <v>60</v>
      </c>
      <c r="E9049" s="13" t="s">
        <v>4</v>
      </c>
      <c r="F9049" s="17">
        <v>-1067</v>
      </c>
      <c r="G9049" t="str">
        <f>_xlfn.XLOOKUP(tbl_GL[[#This Row],[Account_key]],tbl_COA[Account_key],tbl_COA[Class],"Not Found")</f>
        <v>Assets</v>
      </c>
      <c r="H9049" t="str">
        <f>_xlfn.XLOOKUP(tbl_GL[[#This Row],[Account_key]],tbl_COA[Account_key],tbl_COA[SubClass],"Not Found")</f>
        <v>Assets</v>
      </c>
      <c r="I9049" t="str">
        <f>_xlfn.XLOOKUP(tbl_GL[[#This Row],[Account_key]],tbl_COA[Account_key],tbl_COA[SubClass2],"Not Found")</f>
        <v>Current Assets</v>
      </c>
      <c r="J9049" t="str">
        <f>_xlfn.XLOOKUP(tbl_GL[[#This Row],[Account_key]],tbl_COA[Account_key],tbl_COA[SubAccount],,0)</f>
        <v>Inventory</v>
      </c>
      <c r="K9049">
        <f>YEAR(tbl_GL[[#This Row],[Date]])</f>
        <v>2018</v>
      </c>
    </row>
    <row r="9050" spans="1:11" hidden="1" x14ac:dyDescent="0.35">
      <c r="A9050">
        <v>633.1</v>
      </c>
      <c r="B9050" s="24">
        <v>43455</v>
      </c>
      <c r="C9050">
        <v>4</v>
      </c>
      <c r="D9050" s="13">
        <v>10</v>
      </c>
      <c r="E9050" s="13" t="s">
        <v>98</v>
      </c>
      <c r="F9050" s="17">
        <v>-902</v>
      </c>
      <c r="G9050" t="str">
        <f>_xlfn.XLOOKUP(tbl_GL[[#This Row],[Account_key]],tbl_COA[Account_key],tbl_COA[Class],"Not Found")</f>
        <v>Assets</v>
      </c>
      <c r="H9050" t="str">
        <f>_xlfn.XLOOKUP(tbl_GL[[#This Row],[Account_key]],tbl_COA[Account_key],tbl_COA[SubClass],"Not Found")</f>
        <v>Assets</v>
      </c>
      <c r="I9050" t="str">
        <f>_xlfn.XLOOKUP(tbl_GL[[#This Row],[Account_key]],tbl_COA[Account_key],tbl_COA[SubClass2],"Not Found")</f>
        <v>Current Assets</v>
      </c>
      <c r="J9050" t="str">
        <f>_xlfn.XLOOKUP(tbl_GL[[#This Row],[Account_key]],tbl_COA[Account_key],tbl_COA[SubAccount],,0)</f>
        <v>Cash at Bank</v>
      </c>
      <c r="K9050">
        <f>YEAR(tbl_GL[[#This Row],[Date]])</f>
        <v>2018</v>
      </c>
    </row>
    <row r="9051" spans="1:11" hidden="1" x14ac:dyDescent="0.35">
      <c r="A9051">
        <v>633.20000000000005</v>
      </c>
      <c r="B9051" s="24">
        <v>43455</v>
      </c>
      <c r="C9051">
        <v>4</v>
      </c>
      <c r="D9051" s="13">
        <v>120</v>
      </c>
      <c r="E9051" s="13" t="s">
        <v>98</v>
      </c>
      <c r="F9051" s="17">
        <v>-902</v>
      </c>
      <c r="G9051" t="str">
        <f>_xlfn.XLOOKUP(tbl_GL[[#This Row],[Account_key]],tbl_COA[Account_key],tbl_COA[Class],"Not Found")</f>
        <v>Liabilities and Owners Equity</v>
      </c>
      <c r="H9051" t="str">
        <f>_xlfn.XLOOKUP(tbl_GL[[#This Row],[Account_key]],tbl_COA[Account_key],tbl_COA[SubClass],"Not Found")</f>
        <v>Liabilities</v>
      </c>
      <c r="I9051" t="str">
        <f>_xlfn.XLOOKUP(tbl_GL[[#This Row],[Account_key]],tbl_COA[Account_key],tbl_COA[SubClass2],"Not Found")</f>
        <v>Current Liabilities</v>
      </c>
      <c r="J9051" t="str">
        <f>_xlfn.XLOOKUP(tbl_GL[[#This Row],[Account_key]],tbl_COA[Account_key],tbl_COA[SubAccount],,0)</f>
        <v>Accrued Expenses</v>
      </c>
      <c r="K9051">
        <f>YEAR(tbl_GL[[#This Row],[Date]])</f>
        <v>2018</v>
      </c>
    </row>
    <row r="9052" spans="1:11" hidden="1" x14ac:dyDescent="0.35">
      <c r="A9052">
        <v>634.1</v>
      </c>
      <c r="B9052" s="24">
        <v>43455</v>
      </c>
      <c r="C9052">
        <v>4</v>
      </c>
      <c r="D9052" s="13">
        <v>210</v>
      </c>
      <c r="E9052" s="13" t="s">
        <v>8</v>
      </c>
      <c r="F9052" s="17">
        <v>1607</v>
      </c>
      <c r="G9052" t="str">
        <f>_xlfn.XLOOKUP(tbl_GL[[#This Row],[Account_key]],tbl_COA[Account_key],tbl_COA[Class],"Not Found")</f>
        <v>Trading account</v>
      </c>
      <c r="H9052" t="str">
        <f>_xlfn.XLOOKUP(tbl_GL[[#This Row],[Account_key]],tbl_COA[Account_key],tbl_COA[SubClass],"Not Found")</f>
        <v>Sales</v>
      </c>
      <c r="I9052" t="str">
        <f>_xlfn.XLOOKUP(tbl_GL[[#This Row],[Account_key]],tbl_COA[Account_key],tbl_COA[SubClass2],"Not Found")</f>
        <v>Sales</v>
      </c>
      <c r="J9052" t="str">
        <f>_xlfn.XLOOKUP(tbl_GL[[#This Row],[Account_key]],tbl_COA[Account_key],tbl_COA[SubAccount],,0)</f>
        <v>Sales</v>
      </c>
      <c r="K9052">
        <f>YEAR(tbl_GL[[#This Row],[Date]])</f>
        <v>2018</v>
      </c>
    </row>
    <row r="9053" spans="1:11" hidden="1" x14ac:dyDescent="0.35">
      <c r="A9053">
        <v>634.20000000000005</v>
      </c>
      <c r="B9053" s="24">
        <v>43455</v>
      </c>
      <c r="C9053">
        <v>4</v>
      </c>
      <c r="D9053" s="13">
        <v>30</v>
      </c>
      <c r="E9053" s="13" t="s">
        <v>8</v>
      </c>
      <c r="F9053" s="17">
        <v>1607</v>
      </c>
      <c r="G9053" t="str">
        <f>_xlfn.XLOOKUP(tbl_GL[[#This Row],[Account_key]],tbl_COA[Account_key],tbl_COA[Class],"Not Found")</f>
        <v>Assets</v>
      </c>
      <c r="H9053" t="str">
        <f>_xlfn.XLOOKUP(tbl_GL[[#This Row],[Account_key]],tbl_COA[Account_key],tbl_COA[SubClass],"Not Found")</f>
        <v>Assets</v>
      </c>
      <c r="I9053" t="str">
        <f>_xlfn.XLOOKUP(tbl_GL[[#This Row],[Account_key]],tbl_COA[Account_key],tbl_COA[SubClass2],"Not Found")</f>
        <v>Current Assets</v>
      </c>
      <c r="J9053" t="str">
        <f>_xlfn.XLOOKUP(tbl_GL[[#This Row],[Account_key]],tbl_COA[Account_key],tbl_COA[SubAccount],,0)</f>
        <v>Trade Receivables</v>
      </c>
      <c r="K9053">
        <f>YEAR(tbl_GL[[#This Row],[Date]])</f>
        <v>2018</v>
      </c>
    </row>
    <row r="9054" spans="1:11" hidden="1" x14ac:dyDescent="0.35">
      <c r="A9054">
        <v>635.1</v>
      </c>
      <c r="B9054" s="24">
        <v>43455</v>
      </c>
      <c r="C9054">
        <v>4</v>
      </c>
      <c r="D9054" s="13">
        <v>210</v>
      </c>
      <c r="E9054" s="13" t="s">
        <v>7</v>
      </c>
      <c r="F9054" s="17">
        <v>2622</v>
      </c>
      <c r="G9054" t="str">
        <f>_xlfn.XLOOKUP(tbl_GL[[#This Row],[Account_key]],tbl_COA[Account_key],tbl_COA[Class],"Not Found")</f>
        <v>Trading account</v>
      </c>
      <c r="H9054" t="str">
        <f>_xlfn.XLOOKUP(tbl_GL[[#This Row],[Account_key]],tbl_COA[Account_key],tbl_COA[SubClass],"Not Found")</f>
        <v>Sales</v>
      </c>
      <c r="I9054" t="str">
        <f>_xlfn.XLOOKUP(tbl_GL[[#This Row],[Account_key]],tbl_COA[Account_key],tbl_COA[SubClass2],"Not Found")</f>
        <v>Sales</v>
      </c>
      <c r="J9054" t="str">
        <f>_xlfn.XLOOKUP(tbl_GL[[#This Row],[Account_key]],tbl_COA[Account_key],tbl_COA[SubAccount],,0)</f>
        <v>Sales</v>
      </c>
      <c r="K9054">
        <f>YEAR(tbl_GL[[#This Row],[Date]])</f>
        <v>2018</v>
      </c>
    </row>
    <row r="9055" spans="1:11" hidden="1" x14ac:dyDescent="0.35">
      <c r="A9055">
        <v>635.20000000000005</v>
      </c>
      <c r="B9055" s="24">
        <v>43455</v>
      </c>
      <c r="C9055">
        <v>4</v>
      </c>
      <c r="D9055" s="13">
        <v>10</v>
      </c>
      <c r="E9055" s="13" t="s">
        <v>7</v>
      </c>
      <c r="F9055" s="17">
        <v>2622</v>
      </c>
      <c r="G9055" t="str">
        <f>_xlfn.XLOOKUP(tbl_GL[[#This Row],[Account_key]],tbl_COA[Account_key],tbl_COA[Class],"Not Found")</f>
        <v>Assets</v>
      </c>
      <c r="H9055" t="str">
        <f>_xlfn.XLOOKUP(tbl_GL[[#This Row],[Account_key]],tbl_COA[Account_key],tbl_COA[SubClass],"Not Found")</f>
        <v>Assets</v>
      </c>
      <c r="I9055" t="str">
        <f>_xlfn.XLOOKUP(tbl_GL[[#This Row],[Account_key]],tbl_COA[Account_key],tbl_COA[SubClass2],"Not Found")</f>
        <v>Current Assets</v>
      </c>
      <c r="J9055" t="str">
        <f>_xlfn.XLOOKUP(tbl_GL[[#This Row],[Account_key]],tbl_COA[Account_key],tbl_COA[SubAccount],,0)</f>
        <v>Cash at Bank</v>
      </c>
      <c r="K9055">
        <f>YEAR(tbl_GL[[#This Row],[Date]])</f>
        <v>2018</v>
      </c>
    </row>
    <row r="9056" spans="1:11" hidden="1" x14ac:dyDescent="0.35">
      <c r="A9056">
        <v>636.1</v>
      </c>
      <c r="B9056" s="24">
        <v>43455</v>
      </c>
      <c r="C9056">
        <v>4</v>
      </c>
      <c r="D9056" s="13">
        <v>230</v>
      </c>
      <c r="E9056" s="13" t="s">
        <v>4</v>
      </c>
      <c r="F9056" s="17">
        <v>-4287</v>
      </c>
      <c r="G9056" t="str">
        <f>_xlfn.XLOOKUP(tbl_GL[[#This Row],[Account_key]],tbl_COA[Account_key],tbl_COA[Class],"Not Found")</f>
        <v>Trading account</v>
      </c>
      <c r="H9056" t="str">
        <f>_xlfn.XLOOKUP(tbl_GL[[#This Row],[Account_key]],tbl_COA[Account_key],tbl_COA[SubClass],"Not Found")</f>
        <v>Cost of Sales</v>
      </c>
      <c r="I9056" t="str">
        <f>_xlfn.XLOOKUP(tbl_GL[[#This Row],[Account_key]],tbl_COA[Account_key],tbl_COA[SubClass2],"Not Found")</f>
        <v>Cost of Sales</v>
      </c>
      <c r="J9056" t="str">
        <f>_xlfn.XLOOKUP(tbl_GL[[#This Row],[Account_key]],tbl_COA[Account_key],tbl_COA[SubAccount],,0)</f>
        <v>Cost of Sales</v>
      </c>
      <c r="K9056">
        <f>YEAR(tbl_GL[[#This Row],[Date]])</f>
        <v>2018</v>
      </c>
    </row>
    <row r="9057" spans="1:11" hidden="1" x14ac:dyDescent="0.35">
      <c r="A9057">
        <v>636.20000000000005</v>
      </c>
      <c r="B9057" s="24">
        <v>43455</v>
      </c>
      <c r="C9057">
        <v>4</v>
      </c>
      <c r="D9057" s="13">
        <v>60</v>
      </c>
      <c r="E9057" s="13" t="s">
        <v>4</v>
      </c>
      <c r="F9057" s="17">
        <v>-4287</v>
      </c>
      <c r="G9057" t="str">
        <f>_xlfn.XLOOKUP(tbl_GL[[#This Row],[Account_key]],tbl_COA[Account_key],tbl_COA[Class],"Not Found")</f>
        <v>Assets</v>
      </c>
      <c r="H9057" t="str">
        <f>_xlfn.XLOOKUP(tbl_GL[[#This Row],[Account_key]],tbl_COA[Account_key],tbl_COA[SubClass],"Not Found")</f>
        <v>Assets</v>
      </c>
      <c r="I9057" t="str">
        <f>_xlfn.XLOOKUP(tbl_GL[[#This Row],[Account_key]],tbl_COA[Account_key],tbl_COA[SubClass2],"Not Found")</f>
        <v>Current Assets</v>
      </c>
      <c r="J9057" t="str">
        <f>_xlfn.XLOOKUP(tbl_GL[[#This Row],[Account_key]],tbl_COA[Account_key],tbl_COA[SubAccount],,0)</f>
        <v>Inventory</v>
      </c>
      <c r="K9057">
        <f>YEAR(tbl_GL[[#This Row],[Date]])</f>
        <v>2018</v>
      </c>
    </row>
    <row r="9058" spans="1:11" hidden="1" x14ac:dyDescent="0.35">
      <c r="A9058">
        <v>637.1</v>
      </c>
      <c r="B9058" s="24">
        <v>43455</v>
      </c>
      <c r="C9058">
        <v>4</v>
      </c>
      <c r="D9058" s="13">
        <v>210</v>
      </c>
      <c r="E9058" s="13" t="s">
        <v>8</v>
      </c>
      <c r="F9058" s="17">
        <v>11282</v>
      </c>
      <c r="G9058" t="str">
        <f>_xlfn.XLOOKUP(tbl_GL[[#This Row],[Account_key]],tbl_COA[Account_key],tbl_COA[Class],"Not Found")</f>
        <v>Trading account</v>
      </c>
      <c r="H9058" t="str">
        <f>_xlfn.XLOOKUP(tbl_GL[[#This Row],[Account_key]],tbl_COA[Account_key],tbl_COA[SubClass],"Not Found")</f>
        <v>Sales</v>
      </c>
      <c r="I9058" t="str">
        <f>_xlfn.XLOOKUP(tbl_GL[[#This Row],[Account_key]],tbl_COA[Account_key],tbl_COA[SubClass2],"Not Found")</f>
        <v>Sales</v>
      </c>
      <c r="J9058" t="str">
        <f>_xlfn.XLOOKUP(tbl_GL[[#This Row],[Account_key]],tbl_COA[Account_key],tbl_COA[SubAccount],,0)</f>
        <v>Sales</v>
      </c>
      <c r="K9058">
        <f>YEAR(tbl_GL[[#This Row],[Date]])</f>
        <v>2018</v>
      </c>
    </row>
    <row r="9059" spans="1:11" hidden="1" x14ac:dyDescent="0.35">
      <c r="A9059">
        <v>637.20000000000005</v>
      </c>
      <c r="B9059" s="24">
        <v>43455</v>
      </c>
      <c r="C9059">
        <v>4</v>
      </c>
      <c r="D9059" s="13">
        <v>30</v>
      </c>
      <c r="E9059" s="13" t="s">
        <v>8</v>
      </c>
      <c r="F9059" s="17">
        <v>11282</v>
      </c>
      <c r="G9059" t="str">
        <f>_xlfn.XLOOKUP(tbl_GL[[#This Row],[Account_key]],tbl_COA[Account_key],tbl_COA[Class],"Not Found")</f>
        <v>Assets</v>
      </c>
      <c r="H9059" t="str">
        <f>_xlfn.XLOOKUP(tbl_GL[[#This Row],[Account_key]],tbl_COA[Account_key],tbl_COA[SubClass],"Not Found")</f>
        <v>Assets</v>
      </c>
      <c r="I9059" t="str">
        <f>_xlfn.XLOOKUP(tbl_GL[[#This Row],[Account_key]],tbl_COA[Account_key],tbl_COA[SubClass2],"Not Found")</f>
        <v>Current Assets</v>
      </c>
      <c r="J9059" t="str">
        <f>_xlfn.XLOOKUP(tbl_GL[[#This Row],[Account_key]],tbl_COA[Account_key],tbl_COA[SubAccount],,0)</f>
        <v>Trade Receivables</v>
      </c>
      <c r="K9059">
        <f>YEAR(tbl_GL[[#This Row],[Date]])</f>
        <v>2018</v>
      </c>
    </row>
    <row r="9060" spans="1:11" hidden="1" x14ac:dyDescent="0.35">
      <c r="A9060">
        <v>638.1</v>
      </c>
      <c r="B9060" s="24">
        <v>43456</v>
      </c>
      <c r="C9060">
        <v>4</v>
      </c>
      <c r="D9060" s="13">
        <v>30</v>
      </c>
      <c r="E9060" s="13" t="s">
        <v>80</v>
      </c>
      <c r="F9060" s="17">
        <v>-9959</v>
      </c>
      <c r="G9060" t="str">
        <f>_xlfn.XLOOKUP(tbl_GL[[#This Row],[Account_key]],tbl_COA[Account_key],tbl_COA[Class],"Not Found")</f>
        <v>Assets</v>
      </c>
      <c r="H9060" t="str">
        <f>_xlfn.XLOOKUP(tbl_GL[[#This Row],[Account_key]],tbl_COA[Account_key],tbl_COA[SubClass],"Not Found")</f>
        <v>Assets</v>
      </c>
      <c r="I9060" t="str">
        <f>_xlfn.XLOOKUP(tbl_GL[[#This Row],[Account_key]],tbl_COA[Account_key],tbl_COA[SubClass2],"Not Found")</f>
        <v>Current Assets</v>
      </c>
      <c r="J9060" t="str">
        <f>_xlfn.XLOOKUP(tbl_GL[[#This Row],[Account_key]],tbl_COA[Account_key],tbl_COA[SubAccount],,0)</f>
        <v>Trade Receivables</v>
      </c>
      <c r="K9060">
        <f>YEAR(tbl_GL[[#This Row],[Date]])</f>
        <v>2018</v>
      </c>
    </row>
    <row r="9061" spans="1:11" hidden="1" x14ac:dyDescent="0.35">
      <c r="A9061">
        <v>638.20000000000005</v>
      </c>
      <c r="B9061" s="24">
        <v>43456</v>
      </c>
      <c r="C9061">
        <v>4</v>
      </c>
      <c r="D9061" s="13">
        <v>10</v>
      </c>
      <c r="E9061" s="13" t="s">
        <v>80</v>
      </c>
      <c r="F9061" s="17">
        <v>9959</v>
      </c>
      <c r="G9061" t="str">
        <f>_xlfn.XLOOKUP(tbl_GL[[#This Row],[Account_key]],tbl_COA[Account_key],tbl_COA[Class],"Not Found")</f>
        <v>Assets</v>
      </c>
      <c r="H9061" t="str">
        <f>_xlfn.XLOOKUP(tbl_GL[[#This Row],[Account_key]],tbl_COA[Account_key],tbl_COA[SubClass],"Not Found")</f>
        <v>Assets</v>
      </c>
      <c r="I9061" t="str">
        <f>_xlfn.XLOOKUP(tbl_GL[[#This Row],[Account_key]],tbl_COA[Account_key],tbl_COA[SubClass2],"Not Found")</f>
        <v>Current Assets</v>
      </c>
      <c r="J9061" t="str">
        <f>_xlfn.XLOOKUP(tbl_GL[[#This Row],[Account_key]],tbl_COA[Account_key],tbl_COA[SubAccount],,0)</f>
        <v>Cash at Bank</v>
      </c>
      <c r="K9061">
        <f>YEAR(tbl_GL[[#This Row],[Date]])</f>
        <v>2018</v>
      </c>
    </row>
    <row r="9062" spans="1:11" hidden="1" x14ac:dyDescent="0.35">
      <c r="A9062">
        <v>639.1</v>
      </c>
      <c r="B9062" s="24">
        <v>43459</v>
      </c>
      <c r="C9062">
        <v>4</v>
      </c>
      <c r="D9062" s="13">
        <v>10</v>
      </c>
      <c r="E9062" s="13" t="s">
        <v>98</v>
      </c>
      <c r="F9062" s="17">
        <v>-1085</v>
      </c>
      <c r="G9062" t="str">
        <f>_xlfn.XLOOKUP(tbl_GL[[#This Row],[Account_key]],tbl_COA[Account_key],tbl_COA[Class],"Not Found")</f>
        <v>Assets</v>
      </c>
      <c r="H9062" t="str">
        <f>_xlfn.XLOOKUP(tbl_GL[[#This Row],[Account_key]],tbl_COA[Account_key],tbl_COA[SubClass],"Not Found")</f>
        <v>Assets</v>
      </c>
      <c r="I9062" t="str">
        <f>_xlfn.XLOOKUP(tbl_GL[[#This Row],[Account_key]],tbl_COA[Account_key],tbl_COA[SubClass2],"Not Found")</f>
        <v>Current Assets</v>
      </c>
      <c r="J9062" t="str">
        <f>_xlfn.XLOOKUP(tbl_GL[[#This Row],[Account_key]],tbl_COA[Account_key],tbl_COA[SubAccount],,0)</f>
        <v>Cash at Bank</v>
      </c>
      <c r="K9062">
        <f>YEAR(tbl_GL[[#This Row],[Date]])</f>
        <v>2018</v>
      </c>
    </row>
    <row r="9063" spans="1:11" hidden="1" x14ac:dyDescent="0.35">
      <c r="A9063">
        <v>639.20000000000005</v>
      </c>
      <c r="B9063" s="24">
        <v>43459</v>
      </c>
      <c r="C9063">
        <v>4</v>
      </c>
      <c r="D9063" s="13">
        <v>120</v>
      </c>
      <c r="E9063" s="13" t="s">
        <v>98</v>
      </c>
      <c r="F9063" s="17">
        <v>-1085</v>
      </c>
      <c r="G9063" t="str">
        <f>_xlfn.XLOOKUP(tbl_GL[[#This Row],[Account_key]],tbl_COA[Account_key],tbl_COA[Class],"Not Found")</f>
        <v>Liabilities and Owners Equity</v>
      </c>
      <c r="H9063" t="str">
        <f>_xlfn.XLOOKUP(tbl_GL[[#This Row],[Account_key]],tbl_COA[Account_key],tbl_COA[SubClass],"Not Found")</f>
        <v>Liabilities</v>
      </c>
      <c r="I9063" t="str">
        <f>_xlfn.XLOOKUP(tbl_GL[[#This Row],[Account_key]],tbl_COA[Account_key],tbl_COA[SubClass2],"Not Found")</f>
        <v>Current Liabilities</v>
      </c>
      <c r="J9063" t="str">
        <f>_xlfn.XLOOKUP(tbl_GL[[#This Row],[Account_key]],tbl_COA[Account_key],tbl_COA[SubAccount],,0)</f>
        <v>Accrued Expenses</v>
      </c>
      <c r="K9063">
        <f>YEAR(tbl_GL[[#This Row],[Date]])</f>
        <v>2018</v>
      </c>
    </row>
    <row r="9064" spans="1:11" hidden="1" x14ac:dyDescent="0.35">
      <c r="A9064">
        <v>640.1</v>
      </c>
      <c r="B9064" s="24">
        <v>43459</v>
      </c>
      <c r="C9064">
        <v>4</v>
      </c>
      <c r="D9064" s="13">
        <v>30</v>
      </c>
      <c r="E9064" s="13" t="s">
        <v>80</v>
      </c>
      <c r="F9064" s="17">
        <v>-10195</v>
      </c>
      <c r="G9064" t="str">
        <f>_xlfn.XLOOKUP(tbl_GL[[#This Row],[Account_key]],tbl_COA[Account_key],tbl_COA[Class],"Not Found")</f>
        <v>Assets</v>
      </c>
      <c r="H9064" t="str">
        <f>_xlfn.XLOOKUP(tbl_GL[[#This Row],[Account_key]],tbl_COA[Account_key],tbl_COA[SubClass],"Not Found")</f>
        <v>Assets</v>
      </c>
      <c r="I9064" t="str">
        <f>_xlfn.XLOOKUP(tbl_GL[[#This Row],[Account_key]],tbl_COA[Account_key],tbl_COA[SubClass2],"Not Found")</f>
        <v>Current Assets</v>
      </c>
      <c r="J9064" t="str">
        <f>_xlfn.XLOOKUP(tbl_GL[[#This Row],[Account_key]],tbl_COA[Account_key],tbl_COA[SubAccount],,0)</f>
        <v>Trade Receivables</v>
      </c>
      <c r="K9064">
        <f>YEAR(tbl_GL[[#This Row],[Date]])</f>
        <v>2018</v>
      </c>
    </row>
    <row r="9065" spans="1:11" hidden="1" x14ac:dyDescent="0.35">
      <c r="A9065">
        <v>640.20000000000005</v>
      </c>
      <c r="B9065" s="24">
        <v>43459</v>
      </c>
      <c r="C9065">
        <v>4</v>
      </c>
      <c r="D9065" s="13">
        <v>10</v>
      </c>
      <c r="E9065" s="13" t="s">
        <v>80</v>
      </c>
      <c r="F9065" s="17">
        <v>10195</v>
      </c>
      <c r="G9065" t="str">
        <f>_xlfn.XLOOKUP(tbl_GL[[#This Row],[Account_key]],tbl_COA[Account_key],tbl_COA[Class],"Not Found")</f>
        <v>Assets</v>
      </c>
      <c r="H9065" t="str">
        <f>_xlfn.XLOOKUP(tbl_GL[[#This Row],[Account_key]],tbl_COA[Account_key],tbl_COA[SubClass],"Not Found")</f>
        <v>Assets</v>
      </c>
      <c r="I9065" t="str">
        <f>_xlfn.XLOOKUP(tbl_GL[[#This Row],[Account_key]],tbl_COA[Account_key],tbl_COA[SubClass2],"Not Found")</f>
        <v>Current Assets</v>
      </c>
      <c r="J9065" t="str">
        <f>_xlfn.XLOOKUP(tbl_GL[[#This Row],[Account_key]],tbl_COA[Account_key],tbl_COA[SubAccount],,0)</f>
        <v>Cash at Bank</v>
      </c>
      <c r="K9065">
        <f>YEAR(tbl_GL[[#This Row],[Date]])</f>
        <v>2018</v>
      </c>
    </row>
    <row r="9066" spans="1:11" hidden="1" x14ac:dyDescent="0.35">
      <c r="A9066">
        <v>641.1</v>
      </c>
      <c r="B9066" s="24">
        <v>43462</v>
      </c>
      <c r="C9066">
        <v>4</v>
      </c>
      <c r="D9066" s="13">
        <v>260</v>
      </c>
      <c r="E9066" s="13" t="s">
        <v>99</v>
      </c>
      <c r="F9066" s="17">
        <v>-89</v>
      </c>
      <c r="G9066" t="str">
        <f>_xlfn.XLOOKUP(tbl_GL[[#This Row],[Account_key]],tbl_COA[Account_key],tbl_COA[Class],"Not Found")</f>
        <v>Operating account</v>
      </c>
      <c r="H9066" t="str">
        <f>_xlfn.XLOOKUP(tbl_GL[[#This Row],[Account_key]],tbl_COA[Account_key],tbl_COA[SubClass],"Not Found")</f>
        <v>Operating Expenses</v>
      </c>
      <c r="I9066" t="str">
        <f>_xlfn.XLOOKUP(tbl_GL[[#This Row],[Account_key]],tbl_COA[Account_key],tbl_COA[SubClass2],"Not Found")</f>
        <v>Marketing</v>
      </c>
      <c r="J9066" t="str">
        <f>_xlfn.XLOOKUP(tbl_GL[[#This Row],[Account_key]],tbl_COA[Account_key],tbl_COA[SubAccount],,0)</f>
        <v>Commissions</v>
      </c>
      <c r="K9066">
        <f>YEAR(tbl_GL[[#This Row],[Date]])</f>
        <v>2018</v>
      </c>
    </row>
    <row r="9067" spans="1:11" hidden="1" x14ac:dyDescent="0.35">
      <c r="A9067">
        <v>641.20000000000005</v>
      </c>
      <c r="B9067" s="24">
        <v>43462</v>
      </c>
      <c r="C9067">
        <v>4</v>
      </c>
      <c r="D9067" s="13">
        <v>20</v>
      </c>
      <c r="E9067" s="13" t="s">
        <v>99</v>
      </c>
      <c r="F9067" s="17">
        <v>-89</v>
      </c>
      <c r="G9067" t="str">
        <f>_xlfn.XLOOKUP(tbl_GL[[#This Row],[Account_key]],tbl_COA[Account_key],tbl_COA[Class],"Not Found")</f>
        <v>Assets</v>
      </c>
      <c r="H9067" t="str">
        <f>_xlfn.XLOOKUP(tbl_GL[[#This Row],[Account_key]],tbl_COA[Account_key],tbl_COA[SubClass],"Not Found")</f>
        <v>Assets</v>
      </c>
      <c r="I9067" t="str">
        <f>_xlfn.XLOOKUP(tbl_GL[[#This Row],[Account_key]],tbl_COA[Account_key],tbl_COA[SubClass2],"Not Found")</f>
        <v>Current Assets</v>
      </c>
      <c r="J9067" t="str">
        <f>_xlfn.XLOOKUP(tbl_GL[[#This Row],[Account_key]],tbl_COA[Account_key],tbl_COA[SubAccount],,0)</f>
        <v>Cash in hand</v>
      </c>
      <c r="K9067">
        <f>YEAR(tbl_GL[[#This Row],[Date]])</f>
        <v>2018</v>
      </c>
    </row>
    <row r="9068" spans="1:11" hidden="1" x14ac:dyDescent="0.35">
      <c r="A9068">
        <v>642.1</v>
      </c>
      <c r="B9068" s="24">
        <v>43462</v>
      </c>
      <c r="C9068">
        <v>4</v>
      </c>
      <c r="D9068" s="13">
        <v>230</v>
      </c>
      <c r="E9068" s="13" t="s">
        <v>4</v>
      </c>
      <c r="F9068" s="17">
        <v>-1025</v>
      </c>
      <c r="G9068" t="str">
        <f>_xlfn.XLOOKUP(tbl_GL[[#This Row],[Account_key]],tbl_COA[Account_key],tbl_COA[Class],"Not Found")</f>
        <v>Trading account</v>
      </c>
      <c r="H9068" t="str">
        <f>_xlfn.XLOOKUP(tbl_GL[[#This Row],[Account_key]],tbl_COA[Account_key],tbl_COA[SubClass],"Not Found")</f>
        <v>Cost of Sales</v>
      </c>
      <c r="I9068" t="str">
        <f>_xlfn.XLOOKUP(tbl_GL[[#This Row],[Account_key]],tbl_COA[Account_key],tbl_COA[SubClass2],"Not Found")</f>
        <v>Cost of Sales</v>
      </c>
      <c r="J9068" t="str">
        <f>_xlfn.XLOOKUP(tbl_GL[[#This Row],[Account_key]],tbl_COA[Account_key],tbl_COA[SubAccount],,0)</f>
        <v>Cost of Sales</v>
      </c>
      <c r="K9068">
        <f>YEAR(tbl_GL[[#This Row],[Date]])</f>
        <v>2018</v>
      </c>
    </row>
    <row r="9069" spans="1:11" hidden="1" x14ac:dyDescent="0.35">
      <c r="A9069">
        <v>642.20000000000005</v>
      </c>
      <c r="B9069" s="24">
        <v>43462</v>
      </c>
      <c r="C9069">
        <v>4</v>
      </c>
      <c r="D9069" s="13">
        <v>60</v>
      </c>
      <c r="E9069" s="13" t="s">
        <v>4</v>
      </c>
      <c r="F9069" s="17">
        <v>-1025</v>
      </c>
      <c r="G9069" t="str">
        <f>_xlfn.XLOOKUP(tbl_GL[[#This Row],[Account_key]],tbl_COA[Account_key],tbl_COA[Class],"Not Found")</f>
        <v>Assets</v>
      </c>
      <c r="H9069" t="str">
        <f>_xlfn.XLOOKUP(tbl_GL[[#This Row],[Account_key]],tbl_COA[Account_key],tbl_COA[SubClass],"Not Found")</f>
        <v>Assets</v>
      </c>
      <c r="I9069" t="str">
        <f>_xlfn.XLOOKUP(tbl_GL[[#This Row],[Account_key]],tbl_COA[Account_key],tbl_COA[SubClass2],"Not Found")</f>
        <v>Current Assets</v>
      </c>
      <c r="J9069" t="str">
        <f>_xlfn.XLOOKUP(tbl_GL[[#This Row],[Account_key]],tbl_COA[Account_key],tbl_COA[SubAccount],,0)</f>
        <v>Inventory</v>
      </c>
      <c r="K9069">
        <f>YEAR(tbl_GL[[#This Row],[Date]])</f>
        <v>2018</v>
      </c>
    </row>
    <row r="9070" spans="1:11" hidden="1" x14ac:dyDescent="0.35">
      <c r="A9070">
        <v>643.1</v>
      </c>
      <c r="B9070" s="24">
        <v>43462</v>
      </c>
      <c r="C9070">
        <v>4</v>
      </c>
      <c r="D9070" s="13">
        <v>10</v>
      </c>
      <c r="E9070" s="13" t="s">
        <v>98</v>
      </c>
      <c r="F9070" s="17">
        <v>-1180</v>
      </c>
      <c r="G9070" t="str">
        <f>_xlfn.XLOOKUP(tbl_GL[[#This Row],[Account_key]],tbl_COA[Account_key],tbl_COA[Class],"Not Found")</f>
        <v>Assets</v>
      </c>
      <c r="H9070" t="str">
        <f>_xlfn.XLOOKUP(tbl_GL[[#This Row],[Account_key]],tbl_COA[Account_key],tbl_COA[SubClass],"Not Found")</f>
        <v>Assets</v>
      </c>
      <c r="I9070" t="str">
        <f>_xlfn.XLOOKUP(tbl_GL[[#This Row],[Account_key]],tbl_COA[Account_key],tbl_COA[SubClass2],"Not Found")</f>
        <v>Current Assets</v>
      </c>
      <c r="J9070" t="str">
        <f>_xlfn.XLOOKUP(tbl_GL[[#This Row],[Account_key]],tbl_COA[Account_key],tbl_COA[SubAccount],,0)</f>
        <v>Cash at Bank</v>
      </c>
      <c r="K9070">
        <f>YEAR(tbl_GL[[#This Row],[Date]])</f>
        <v>2018</v>
      </c>
    </row>
    <row r="9071" spans="1:11" hidden="1" x14ac:dyDescent="0.35">
      <c r="A9071">
        <v>643.20000000000005</v>
      </c>
      <c r="B9071" s="24">
        <v>43462</v>
      </c>
      <c r="C9071">
        <v>4</v>
      </c>
      <c r="D9071" s="13">
        <v>120</v>
      </c>
      <c r="E9071" s="13" t="s">
        <v>98</v>
      </c>
      <c r="F9071" s="17">
        <v>-1180</v>
      </c>
      <c r="G9071" t="str">
        <f>_xlfn.XLOOKUP(tbl_GL[[#This Row],[Account_key]],tbl_COA[Account_key],tbl_COA[Class],"Not Found")</f>
        <v>Liabilities and Owners Equity</v>
      </c>
      <c r="H9071" t="str">
        <f>_xlfn.XLOOKUP(tbl_GL[[#This Row],[Account_key]],tbl_COA[Account_key],tbl_COA[SubClass],"Not Found")</f>
        <v>Liabilities</v>
      </c>
      <c r="I9071" t="str">
        <f>_xlfn.XLOOKUP(tbl_GL[[#This Row],[Account_key]],tbl_COA[Account_key],tbl_COA[SubClass2],"Not Found")</f>
        <v>Current Liabilities</v>
      </c>
      <c r="J9071" t="str">
        <f>_xlfn.XLOOKUP(tbl_GL[[#This Row],[Account_key]],tbl_COA[Account_key],tbl_COA[SubAccount],,0)</f>
        <v>Accrued Expenses</v>
      </c>
      <c r="K9071">
        <f>YEAR(tbl_GL[[#This Row],[Date]])</f>
        <v>2018</v>
      </c>
    </row>
    <row r="9072" spans="1:11" hidden="1" x14ac:dyDescent="0.35">
      <c r="A9072">
        <v>644.1</v>
      </c>
      <c r="B9072" s="24">
        <v>43462</v>
      </c>
      <c r="C9072">
        <v>4</v>
      </c>
      <c r="D9072" s="13">
        <v>210</v>
      </c>
      <c r="E9072" s="13" t="s">
        <v>7</v>
      </c>
      <c r="F9072" s="17">
        <v>2517</v>
      </c>
      <c r="G9072" t="str">
        <f>_xlfn.XLOOKUP(tbl_GL[[#This Row],[Account_key]],tbl_COA[Account_key],tbl_COA[Class],"Not Found")</f>
        <v>Trading account</v>
      </c>
      <c r="H9072" t="str">
        <f>_xlfn.XLOOKUP(tbl_GL[[#This Row],[Account_key]],tbl_COA[Account_key],tbl_COA[SubClass],"Not Found")</f>
        <v>Sales</v>
      </c>
      <c r="I9072" t="str">
        <f>_xlfn.XLOOKUP(tbl_GL[[#This Row],[Account_key]],tbl_COA[Account_key],tbl_COA[SubClass2],"Not Found")</f>
        <v>Sales</v>
      </c>
      <c r="J9072" t="str">
        <f>_xlfn.XLOOKUP(tbl_GL[[#This Row],[Account_key]],tbl_COA[Account_key],tbl_COA[SubAccount],,0)</f>
        <v>Sales</v>
      </c>
      <c r="K9072">
        <f>YEAR(tbl_GL[[#This Row],[Date]])</f>
        <v>2018</v>
      </c>
    </row>
    <row r="9073" spans="1:11" hidden="1" x14ac:dyDescent="0.35">
      <c r="A9073">
        <v>644.20000000000005</v>
      </c>
      <c r="B9073" s="24">
        <v>43462</v>
      </c>
      <c r="C9073">
        <v>4</v>
      </c>
      <c r="D9073" s="13">
        <v>10</v>
      </c>
      <c r="E9073" s="13" t="s">
        <v>7</v>
      </c>
      <c r="F9073" s="17">
        <v>2517</v>
      </c>
      <c r="G9073" t="str">
        <f>_xlfn.XLOOKUP(tbl_GL[[#This Row],[Account_key]],tbl_COA[Account_key],tbl_COA[Class],"Not Found")</f>
        <v>Assets</v>
      </c>
      <c r="H9073" t="str">
        <f>_xlfn.XLOOKUP(tbl_GL[[#This Row],[Account_key]],tbl_COA[Account_key],tbl_COA[SubClass],"Not Found")</f>
        <v>Assets</v>
      </c>
      <c r="I9073" t="str">
        <f>_xlfn.XLOOKUP(tbl_GL[[#This Row],[Account_key]],tbl_COA[Account_key],tbl_COA[SubClass2],"Not Found")</f>
        <v>Current Assets</v>
      </c>
      <c r="J9073" t="str">
        <f>_xlfn.XLOOKUP(tbl_GL[[#This Row],[Account_key]],tbl_COA[Account_key],tbl_COA[SubAccount],,0)</f>
        <v>Cash at Bank</v>
      </c>
      <c r="K9073">
        <f>YEAR(tbl_GL[[#This Row],[Date]])</f>
        <v>2018</v>
      </c>
    </row>
    <row r="9074" spans="1:11" hidden="1" x14ac:dyDescent="0.35">
      <c r="A9074">
        <v>645.1</v>
      </c>
      <c r="B9074" s="24">
        <v>43462</v>
      </c>
      <c r="C9074">
        <v>4</v>
      </c>
      <c r="D9074" s="13">
        <v>230</v>
      </c>
      <c r="E9074" s="13" t="s">
        <v>4</v>
      </c>
      <c r="F9074" s="17">
        <v>-4139</v>
      </c>
      <c r="G9074" t="str">
        <f>_xlfn.XLOOKUP(tbl_GL[[#This Row],[Account_key]],tbl_COA[Account_key],tbl_COA[Class],"Not Found")</f>
        <v>Trading account</v>
      </c>
      <c r="H9074" t="str">
        <f>_xlfn.XLOOKUP(tbl_GL[[#This Row],[Account_key]],tbl_COA[Account_key],tbl_COA[SubClass],"Not Found")</f>
        <v>Cost of Sales</v>
      </c>
      <c r="I9074" t="str">
        <f>_xlfn.XLOOKUP(tbl_GL[[#This Row],[Account_key]],tbl_COA[Account_key],tbl_COA[SubClass2],"Not Found")</f>
        <v>Cost of Sales</v>
      </c>
      <c r="J9074" t="str">
        <f>_xlfn.XLOOKUP(tbl_GL[[#This Row],[Account_key]],tbl_COA[Account_key],tbl_COA[SubAccount],,0)</f>
        <v>Cost of Sales</v>
      </c>
      <c r="K9074">
        <f>YEAR(tbl_GL[[#This Row],[Date]])</f>
        <v>2018</v>
      </c>
    </row>
    <row r="9075" spans="1:11" hidden="1" x14ac:dyDescent="0.35">
      <c r="A9075">
        <v>645.20000000000005</v>
      </c>
      <c r="B9075" s="24">
        <v>43462</v>
      </c>
      <c r="C9075">
        <v>4</v>
      </c>
      <c r="D9075" s="13">
        <v>60</v>
      </c>
      <c r="E9075" s="13" t="s">
        <v>4</v>
      </c>
      <c r="F9075" s="17">
        <v>-4139</v>
      </c>
      <c r="G9075" t="str">
        <f>_xlfn.XLOOKUP(tbl_GL[[#This Row],[Account_key]],tbl_COA[Account_key],tbl_COA[Class],"Not Found")</f>
        <v>Assets</v>
      </c>
      <c r="H9075" t="str">
        <f>_xlfn.XLOOKUP(tbl_GL[[#This Row],[Account_key]],tbl_COA[Account_key],tbl_COA[SubClass],"Not Found")</f>
        <v>Assets</v>
      </c>
      <c r="I9075" t="str">
        <f>_xlfn.XLOOKUP(tbl_GL[[#This Row],[Account_key]],tbl_COA[Account_key],tbl_COA[SubClass2],"Not Found")</f>
        <v>Current Assets</v>
      </c>
      <c r="J9075" t="str">
        <f>_xlfn.XLOOKUP(tbl_GL[[#This Row],[Account_key]],tbl_COA[Account_key],tbl_COA[SubAccount],,0)</f>
        <v>Inventory</v>
      </c>
      <c r="K9075">
        <f>YEAR(tbl_GL[[#This Row],[Date]])</f>
        <v>2018</v>
      </c>
    </row>
    <row r="9076" spans="1:11" hidden="1" x14ac:dyDescent="0.35">
      <c r="A9076">
        <v>646.1</v>
      </c>
      <c r="B9076" s="24">
        <v>43462</v>
      </c>
      <c r="C9076">
        <v>4</v>
      </c>
      <c r="D9076" s="13">
        <v>210</v>
      </c>
      <c r="E9076" s="13" t="s">
        <v>8</v>
      </c>
      <c r="F9076" s="17">
        <v>10894</v>
      </c>
      <c r="G9076" t="str">
        <f>_xlfn.XLOOKUP(tbl_GL[[#This Row],[Account_key]],tbl_COA[Account_key],tbl_COA[Class],"Not Found")</f>
        <v>Trading account</v>
      </c>
      <c r="H9076" t="str">
        <f>_xlfn.XLOOKUP(tbl_GL[[#This Row],[Account_key]],tbl_COA[Account_key],tbl_COA[SubClass],"Not Found")</f>
        <v>Sales</v>
      </c>
      <c r="I9076" t="str">
        <f>_xlfn.XLOOKUP(tbl_GL[[#This Row],[Account_key]],tbl_COA[Account_key],tbl_COA[SubClass2],"Not Found")</f>
        <v>Sales</v>
      </c>
      <c r="J9076" t="str">
        <f>_xlfn.XLOOKUP(tbl_GL[[#This Row],[Account_key]],tbl_COA[Account_key],tbl_COA[SubAccount],,0)</f>
        <v>Sales</v>
      </c>
      <c r="K9076">
        <f>YEAR(tbl_GL[[#This Row],[Date]])</f>
        <v>2018</v>
      </c>
    </row>
    <row r="9077" spans="1:11" hidden="1" x14ac:dyDescent="0.35">
      <c r="A9077">
        <v>646.20000000000005</v>
      </c>
      <c r="B9077" s="24">
        <v>43462</v>
      </c>
      <c r="C9077">
        <v>4</v>
      </c>
      <c r="D9077" s="13">
        <v>30</v>
      </c>
      <c r="E9077" s="13" t="s">
        <v>8</v>
      </c>
      <c r="F9077" s="17">
        <v>10894</v>
      </c>
      <c r="G9077" t="str">
        <f>_xlfn.XLOOKUP(tbl_GL[[#This Row],[Account_key]],tbl_COA[Account_key],tbl_COA[Class],"Not Found")</f>
        <v>Assets</v>
      </c>
      <c r="H9077" t="str">
        <f>_xlfn.XLOOKUP(tbl_GL[[#This Row],[Account_key]],tbl_COA[Account_key],tbl_COA[SubClass],"Not Found")</f>
        <v>Assets</v>
      </c>
      <c r="I9077" t="str">
        <f>_xlfn.XLOOKUP(tbl_GL[[#This Row],[Account_key]],tbl_COA[Account_key],tbl_COA[SubClass2],"Not Found")</f>
        <v>Current Assets</v>
      </c>
      <c r="J9077" t="str">
        <f>_xlfn.XLOOKUP(tbl_GL[[#This Row],[Account_key]],tbl_COA[Account_key],tbl_COA[SubAccount],,0)</f>
        <v>Trade Receivables</v>
      </c>
      <c r="K9077">
        <f>YEAR(tbl_GL[[#This Row],[Date]])</f>
        <v>2018</v>
      </c>
    </row>
    <row r="9078" spans="1:11" hidden="1" x14ac:dyDescent="0.35">
      <c r="A9078">
        <v>647.1</v>
      </c>
      <c r="B9078" s="24">
        <v>43465</v>
      </c>
      <c r="C9078">
        <v>4</v>
      </c>
      <c r="D9078" s="13">
        <v>10</v>
      </c>
      <c r="E9078" s="13" t="s">
        <v>110</v>
      </c>
      <c r="F9078" s="17">
        <v>13</v>
      </c>
      <c r="G9078" t="str">
        <f>_xlfn.XLOOKUP(tbl_GL[[#This Row],[Account_key]],tbl_COA[Account_key],tbl_COA[Class],"Not Found")</f>
        <v>Assets</v>
      </c>
      <c r="H9078" t="str">
        <f>_xlfn.XLOOKUP(tbl_GL[[#This Row],[Account_key]],tbl_COA[Account_key],tbl_COA[SubClass],"Not Found")</f>
        <v>Assets</v>
      </c>
      <c r="I9078" t="str">
        <f>_xlfn.XLOOKUP(tbl_GL[[#This Row],[Account_key]],tbl_COA[Account_key],tbl_COA[SubClass2],"Not Found")</f>
        <v>Current Assets</v>
      </c>
      <c r="J9078" t="str">
        <f>_xlfn.XLOOKUP(tbl_GL[[#This Row],[Account_key]],tbl_COA[Account_key],tbl_COA[SubAccount],,0)</f>
        <v>Cash at Bank</v>
      </c>
      <c r="K9078">
        <f>YEAR(tbl_GL[[#This Row],[Date]])</f>
        <v>2018</v>
      </c>
    </row>
    <row r="9079" spans="1:11" hidden="1" x14ac:dyDescent="0.35">
      <c r="A9079">
        <v>647.20000000000005</v>
      </c>
      <c r="B9079" s="24">
        <v>43465</v>
      </c>
      <c r="C9079">
        <v>4</v>
      </c>
      <c r="D9079" s="13">
        <v>430</v>
      </c>
      <c r="E9079" s="13" t="s">
        <v>110</v>
      </c>
      <c r="F9079" s="17">
        <v>13</v>
      </c>
      <c r="G9079" t="str">
        <f>_xlfn.XLOOKUP(tbl_GL[[#This Row],[Account_key]],tbl_COA[Account_key],tbl_COA[Class],"Not Found")</f>
        <v>Non-operating</v>
      </c>
      <c r="H9079" t="str">
        <f>_xlfn.XLOOKUP(tbl_GL[[#This Row],[Account_key]],tbl_COA[Account_key],tbl_COA[SubClass],"Not Found")</f>
        <v>Exchange Loss/Gain</v>
      </c>
      <c r="I9079" t="str">
        <f>_xlfn.XLOOKUP(tbl_GL[[#This Row],[Account_key]],tbl_COA[Account_key],tbl_COA[SubClass2],"Not Found")</f>
        <v>Exchange Loss/Gain</v>
      </c>
      <c r="J9079" t="str">
        <f>_xlfn.XLOOKUP(tbl_GL[[#This Row],[Account_key]],tbl_COA[Account_key],tbl_COA[SubAccount],,0)</f>
        <v>Exchange Loss/Gain</v>
      </c>
      <c r="K9079">
        <f>YEAR(tbl_GL[[#This Row],[Date]])</f>
        <v>2018</v>
      </c>
    </row>
    <row r="9080" spans="1:11" hidden="1" x14ac:dyDescent="0.35">
      <c r="A9080">
        <v>648.1</v>
      </c>
      <c r="B9080" s="24">
        <v>43465</v>
      </c>
      <c r="C9080">
        <v>4</v>
      </c>
      <c r="D9080" s="13">
        <v>10</v>
      </c>
      <c r="E9080" s="13" t="s">
        <v>113</v>
      </c>
      <c r="F9080" s="17">
        <v>163</v>
      </c>
      <c r="G9080" t="str">
        <f>_xlfn.XLOOKUP(tbl_GL[[#This Row],[Account_key]],tbl_COA[Account_key],tbl_COA[Class],"Not Found")</f>
        <v>Assets</v>
      </c>
      <c r="H9080" t="str">
        <f>_xlfn.XLOOKUP(tbl_GL[[#This Row],[Account_key]],tbl_COA[Account_key],tbl_COA[SubClass],"Not Found")</f>
        <v>Assets</v>
      </c>
      <c r="I9080" t="str">
        <f>_xlfn.XLOOKUP(tbl_GL[[#This Row],[Account_key]],tbl_COA[Account_key],tbl_COA[SubClass2],"Not Found")</f>
        <v>Current Assets</v>
      </c>
      <c r="J9080" t="str">
        <f>_xlfn.XLOOKUP(tbl_GL[[#This Row],[Account_key]],tbl_COA[Account_key],tbl_COA[SubAccount],,0)</f>
        <v>Cash at Bank</v>
      </c>
      <c r="K9080">
        <f>YEAR(tbl_GL[[#This Row],[Date]])</f>
        <v>2018</v>
      </c>
    </row>
    <row r="9081" spans="1:11" hidden="1" x14ac:dyDescent="0.35">
      <c r="A9081">
        <v>648.20000000000005</v>
      </c>
      <c r="B9081" s="24">
        <v>43465</v>
      </c>
      <c r="C9081">
        <v>4</v>
      </c>
      <c r="D9081" s="13">
        <v>410</v>
      </c>
      <c r="E9081" s="13" t="s">
        <v>113</v>
      </c>
      <c r="F9081" s="17">
        <v>163</v>
      </c>
      <c r="G9081" t="str">
        <f>_xlfn.XLOOKUP(tbl_GL[[#This Row],[Account_key]],tbl_COA[Account_key],tbl_COA[Class],"Not Found")</f>
        <v>Non-operating</v>
      </c>
      <c r="H9081" t="str">
        <f>_xlfn.XLOOKUP(tbl_GL[[#This Row],[Account_key]],tbl_COA[Account_key],tbl_COA[SubClass],"Not Found")</f>
        <v>Interest Income</v>
      </c>
      <c r="I9081" t="str">
        <f>_xlfn.XLOOKUP(tbl_GL[[#This Row],[Account_key]],tbl_COA[Account_key],tbl_COA[SubClass2],"Not Found")</f>
        <v>Interest Income</v>
      </c>
      <c r="J9081" t="str">
        <f>_xlfn.XLOOKUP(tbl_GL[[#This Row],[Account_key]],tbl_COA[Account_key],tbl_COA[SubAccount],,0)</f>
        <v>Interest Income</v>
      </c>
      <c r="K9081">
        <f>YEAR(tbl_GL[[#This Row],[Date]])</f>
        <v>2018</v>
      </c>
    </row>
    <row r="9082" spans="1:11" hidden="1" x14ac:dyDescent="0.35">
      <c r="A9082">
        <v>649.1</v>
      </c>
      <c r="B9082" s="24">
        <v>43465</v>
      </c>
      <c r="C9082">
        <v>4</v>
      </c>
      <c r="D9082" s="13">
        <v>440</v>
      </c>
      <c r="E9082" s="13" t="s">
        <v>112</v>
      </c>
      <c r="F9082" s="17">
        <v>-180</v>
      </c>
      <c r="G9082" t="str">
        <f>_xlfn.XLOOKUP(tbl_GL[[#This Row],[Account_key]],tbl_COA[Account_key],tbl_COA[Class],"Not Found")</f>
        <v>Interest &amp; Tax</v>
      </c>
      <c r="H9082" t="str">
        <f>_xlfn.XLOOKUP(tbl_GL[[#This Row],[Account_key]],tbl_COA[Account_key],tbl_COA[SubClass],"Not Found")</f>
        <v>Interest Expense</v>
      </c>
      <c r="I9082" t="str">
        <f>_xlfn.XLOOKUP(tbl_GL[[#This Row],[Account_key]],tbl_COA[Account_key],tbl_COA[SubClass2],"Not Found")</f>
        <v>Interest Expense</v>
      </c>
      <c r="J9082" t="str">
        <f>_xlfn.XLOOKUP(tbl_GL[[#This Row],[Account_key]],tbl_COA[Account_key],tbl_COA[SubAccount],,0)</f>
        <v>Interest Expense</v>
      </c>
      <c r="K9082">
        <f>YEAR(tbl_GL[[#This Row],[Date]])</f>
        <v>2018</v>
      </c>
    </row>
    <row r="9083" spans="1:11" hidden="1" x14ac:dyDescent="0.35">
      <c r="A9083">
        <v>649.20000000000005</v>
      </c>
      <c r="B9083" s="24">
        <v>43465</v>
      </c>
      <c r="C9083">
        <v>4</v>
      </c>
      <c r="D9083" s="13">
        <v>121</v>
      </c>
      <c r="E9083" s="13" t="s">
        <v>112</v>
      </c>
      <c r="F9083" s="17">
        <v>180</v>
      </c>
      <c r="G9083" t="str">
        <f>_xlfn.XLOOKUP(tbl_GL[[#This Row],[Account_key]],tbl_COA[Account_key],tbl_COA[Class],"Not Found")</f>
        <v>Liabilities and Owners Equity</v>
      </c>
      <c r="H9083" t="str">
        <f>_xlfn.XLOOKUP(tbl_GL[[#This Row],[Account_key]],tbl_COA[Account_key],tbl_COA[SubClass],"Not Found")</f>
        <v>Liabilities</v>
      </c>
      <c r="I9083" t="str">
        <f>_xlfn.XLOOKUP(tbl_GL[[#This Row],[Account_key]],tbl_COA[Account_key],tbl_COA[SubClass2],"Not Found")</f>
        <v>Current Liabilities</v>
      </c>
      <c r="J9083" t="str">
        <f>_xlfn.XLOOKUP(tbl_GL[[#This Row],[Account_key]],tbl_COA[Account_key],tbl_COA[SubAccount],,0)</f>
        <v>Interest Payable</v>
      </c>
      <c r="K9083">
        <f>YEAR(tbl_GL[[#This Row],[Date]])</f>
        <v>2018</v>
      </c>
    </row>
    <row r="9084" spans="1:11" hidden="1" x14ac:dyDescent="0.35">
      <c r="A9084">
        <v>650.1</v>
      </c>
      <c r="B9084" s="24">
        <v>43465</v>
      </c>
      <c r="C9084">
        <v>4</v>
      </c>
      <c r="D9084" s="13">
        <v>400</v>
      </c>
      <c r="E9084" s="13" t="s">
        <v>104</v>
      </c>
      <c r="F9084" s="17">
        <v>-225</v>
      </c>
      <c r="G9084" t="str">
        <f>_xlfn.XLOOKUP(tbl_GL[[#This Row],[Account_key]],tbl_COA[Account_key],tbl_COA[Class],"Not Found")</f>
        <v>Operating account</v>
      </c>
      <c r="H9084" t="str">
        <f>_xlfn.XLOOKUP(tbl_GL[[#This Row],[Account_key]],tbl_COA[Account_key],tbl_COA[SubClass],"Not Found")</f>
        <v>Depreciation &amp; Amortization</v>
      </c>
      <c r="I9084" t="str">
        <f>_xlfn.XLOOKUP(tbl_GL[[#This Row],[Account_key]],tbl_COA[Account_key],tbl_COA[SubClass2],"Not Found")</f>
        <v>Amortization</v>
      </c>
      <c r="J9084" t="str">
        <f>_xlfn.XLOOKUP(tbl_GL[[#This Row],[Account_key]],tbl_COA[Account_key],tbl_COA[SubAccount],,0)</f>
        <v>Amortization of Intangible Assets</v>
      </c>
      <c r="K9084">
        <f>YEAR(tbl_GL[[#This Row],[Date]])</f>
        <v>2018</v>
      </c>
    </row>
    <row r="9085" spans="1:11" hidden="1" x14ac:dyDescent="0.35">
      <c r="A9085">
        <v>650.20000000000005</v>
      </c>
      <c r="B9085" s="24">
        <v>43465</v>
      </c>
      <c r="C9085">
        <v>4</v>
      </c>
      <c r="D9085" s="13">
        <v>100</v>
      </c>
      <c r="E9085" s="13" t="s">
        <v>104</v>
      </c>
      <c r="F9085" s="17">
        <v>-225</v>
      </c>
      <c r="G9085" t="str">
        <f>_xlfn.XLOOKUP(tbl_GL[[#This Row],[Account_key]],tbl_COA[Account_key],tbl_COA[Class],"Not Found")</f>
        <v>Assets</v>
      </c>
      <c r="H9085" t="str">
        <f>_xlfn.XLOOKUP(tbl_GL[[#This Row],[Account_key]],tbl_COA[Account_key],tbl_COA[SubClass],"Not Found")</f>
        <v>Assets</v>
      </c>
      <c r="I9085" t="str">
        <f>_xlfn.XLOOKUP(tbl_GL[[#This Row],[Account_key]],tbl_COA[Account_key],tbl_COA[SubClass2],"Not Found")</f>
        <v>Non-Current Assets</v>
      </c>
      <c r="J9085" t="str">
        <f>_xlfn.XLOOKUP(tbl_GL[[#This Row],[Account_key]],tbl_COA[Account_key],tbl_COA[SubAccount],,0)</f>
        <v>Patents and trademarks</v>
      </c>
      <c r="K9085">
        <f>YEAR(tbl_GL[[#This Row],[Date]])</f>
        <v>2018</v>
      </c>
    </row>
    <row r="9086" spans="1:11" hidden="1" x14ac:dyDescent="0.35">
      <c r="A9086">
        <v>651.1</v>
      </c>
      <c r="B9086" s="24">
        <v>43465</v>
      </c>
      <c r="C9086">
        <v>4</v>
      </c>
      <c r="D9086" s="13">
        <v>240</v>
      </c>
      <c r="E9086" s="13" t="s">
        <v>56</v>
      </c>
      <c r="F9086" s="17">
        <v>-3600</v>
      </c>
      <c r="G9086" t="str">
        <f>_xlfn.XLOOKUP(tbl_GL[[#This Row],[Account_key]],tbl_COA[Account_key],tbl_COA[Class],"Not Found")</f>
        <v>Operating account</v>
      </c>
      <c r="H9086" t="str">
        <f>_xlfn.XLOOKUP(tbl_GL[[#This Row],[Account_key]],tbl_COA[Account_key],tbl_COA[SubClass],"Not Found")</f>
        <v>Operating Expenses</v>
      </c>
      <c r="I9086" t="str">
        <f>_xlfn.XLOOKUP(tbl_GL[[#This Row],[Account_key]],tbl_COA[Account_key],tbl_COA[SubClass2],"Not Found")</f>
        <v>Sales &amp; Distribution</v>
      </c>
      <c r="J9086" t="str">
        <f>_xlfn.XLOOKUP(tbl_GL[[#This Row],[Account_key]],tbl_COA[Account_key],tbl_COA[SubAccount],,0)</f>
        <v>Salaries</v>
      </c>
      <c r="K9086">
        <f>YEAR(tbl_GL[[#This Row],[Date]])</f>
        <v>2018</v>
      </c>
    </row>
    <row r="9087" spans="1:11" hidden="1" x14ac:dyDescent="0.35">
      <c r="A9087">
        <v>651.20000000000005</v>
      </c>
      <c r="B9087" s="24">
        <v>43465</v>
      </c>
      <c r="C9087">
        <v>4</v>
      </c>
      <c r="D9087" s="13">
        <v>10</v>
      </c>
      <c r="E9087" s="13" t="s">
        <v>56</v>
      </c>
      <c r="F9087" s="17">
        <v>-3600</v>
      </c>
      <c r="G9087" t="str">
        <f>_xlfn.XLOOKUP(tbl_GL[[#This Row],[Account_key]],tbl_COA[Account_key],tbl_COA[Class],"Not Found")</f>
        <v>Assets</v>
      </c>
      <c r="H9087" t="str">
        <f>_xlfn.XLOOKUP(tbl_GL[[#This Row],[Account_key]],tbl_COA[Account_key],tbl_COA[SubClass],"Not Found")</f>
        <v>Assets</v>
      </c>
      <c r="I9087" t="str">
        <f>_xlfn.XLOOKUP(tbl_GL[[#This Row],[Account_key]],tbl_COA[Account_key],tbl_COA[SubClass2],"Not Found")</f>
        <v>Current Assets</v>
      </c>
      <c r="J9087" t="str">
        <f>_xlfn.XLOOKUP(tbl_GL[[#This Row],[Account_key]],tbl_COA[Account_key],tbl_COA[SubAccount],,0)</f>
        <v>Cash at Bank</v>
      </c>
      <c r="K9087">
        <f>YEAR(tbl_GL[[#This Row],[Date]])</f>
        <v>2018</v>
      </c>
    </row>
    <row r="9088" spans="1:11" hidden="1" x14ac:dyDescent="0.35">
      <c r="A9088">
        <v>652.1</v>
      </c>
      <c r="B9088" s="24">
        <v>43465</v>
      </c>
      <c r="C9088">
        <v>4</v>
      </c>
      <c r="D9088" s="13">
        <v>450</v>
      </c>
      <c r="E9088" s="23" t="s">
        <v>108</v>
      </c>
      <c r="F9088" s="17">
        <v>-3904</v>
      </c>
      <c r="G9088" t="str">
        <f>_xlfn.XLOOKUP(tbl_GL[[#This Row],[Account_key]],tbl_COA[Account_key],tbl_COA[Class],"Not Found")</f>
        <v>Interest &amp; Tax</v>
      </c>
      <c r="H9088" t="str">
        <f>_xlfn.XLOOKUP(tbl_GL[[#This Row],[Account_key]],tbl_COA[Account_key],tbl_COA[SubClass],"Not Found")</f>
        <v>Taxation</v>
      </c>
      <c r="I9088" t="str">
        <f>_xlfn.XLOOKUP(tbl_GL[[#This Row],[Account_key]],tbl_COA[Account_key],tbl_COA[SubClass2],"Not Found")</f>
        <v>Taxation</v>
      </c>
      <c r="J9088" t="str">
        <f>_xlfn.XLOOKUP(tbl_GL[[#This Row],[Account_key]],tbl_COA[Account_key],tbl_COA[SubAccount],,0)</f>
        <v>Taxation</v>
      </c>
      <c r="K9088">
        <f>YEAR(tbl_GL[[#This Row],[Date]])</f>
        <v>2018</v>
      </c>
    </row>
    <row r="9089" spans="1:11" hidden="1" x14ac:dyDescent="0.35">
      <c r="A9089">
        <v>652.20000000000005</v>
      </c>
      <c r="B9089" s="24">
        <v>43465</v>
      </c>
      <c r="C9089">
        <v>4</v>
      </c>
      <c r="D9089" s="13">
        <v>122</v>
      </c>
      <c r="E9089" s="23" t="s">
        <v>108</v>
      </c>
      <c r="F9089" s="17">
        <v>3904</v>
      </c>
      <c r="G9089" t="str">
        <f>_xlfn.XLOOKUP(tbl_GL[[#This Row],[Account_key]],tbl_COA[Account_key],tbl_COA[Class],"Not Found")</f>
        <v>Liabilities and Owners Equity</v>
      </c>
      <c r="H9089" t="str">
        <f>_xlfn.XLOOKUP(tbl_GL[[#This Row],[Account_key]],tbl_COA[Account_key],tbl_COA[SubClass],"Not Found")</f>
        <v>Liabilities</v>
      </c>
      <c r="I9089" t="str">
        <f>_xlfn.XLOOKUP(tbl_GL[[#This Row],[Account_key]],tbl_COA[Account_key],tbl_COA[SubClass2],"Not Found")</f>
        <v>Current Liabilities</v>
      </c>
      <c r="J9089" t="str">
        <f>_xlfn.XLOOKUP(tbl_GL[[#This Row],[Account_key]],tbl_COA[Account_key],tbl_COA[SubAccount],,0)</f>
        <v>Tax payable</v>
      </c>
      <c r="K9089">
        <f>YEAR(tbl_GL[[#This Row],[Date]])</f>
        <v>2018</v>
      </c>
    </row>
    <row r="9090" spans="1:11" hidden="1" x14ac:dyDescent="0.35">
      <c r="A9090">
        <v>653.1</v>
      </c>
      <c r="B9090" s="24">
        <v>43465</v>
      </c>
      <c r="C9090">
        <v>4</v>
      </c>
      <c r="D9090" s="13">
        <v>380</v>
      </c>
      <c r="E9090" s="13" t="s">
        <v>101</v>
      </c>
      <c r="F9090" s="17">
        <v>-4500</v>
      </c>
      <c r="G9090" t="str">
        <f>_xlfn.XLOOKUP(tbl_GL[[#This Row],[Account_key]],tbl_COA[Account_key],tbl_COA[Class],"Not Found")</f>
        <v>Operating account</v>
      </c>
      <c r="H9090" t="str">
        <f>_xlfn.XLOOKUP(tbl_GL[[#This Row],[Account_key]],tbl_COA[Account_key],tbl_COA[SubClass],"Not Found")</f>
        <v>Depreciation &amp; Amortization</v>
      </c>
      <c r="I9090" t="str">
        <f>_xlfn.XLOOKUP(tbl_GL[[#This Row],[Account_key]],tbl_COA[Account_key],tbl_COA[SubClass2],"Not Found")</f>
        <v>Depreciation</v>
      </c>
      <c r="J9090" t="str">
        <f>_xlfn.XLOOKUP(tbl_GL[[#This Row],[Account_key]],tbl_COA[Account_key],tbl_COA[SubAccount],,0)</f>
        <v>Equipment</v>
      </c>
      <c r="K9090">
        <f>YEAR(tbl_GL[[#This Row],[Date]])</f>
        <v>2018</v>
      </c>
    </row>
    <row r="9091" spans="1:11" hidden="1" x14ac:dyDescent="0.35">
      <c r="A9091">
        <v>653.20000000000005</v>
      </c>
      <c r="B9091" s="24">
        <v>43465</v>
      </c>
      <c r="C9091">
        <v>4</v>
      </c>
      <c r="D9091" s="13">
        <v>90</v>
      </c>
      <c r="E9091" s="13" t="s">
        <v>101</v>
      </c>
      <c r="F9091" s="17">
        <v>-4500</v>
      </c>
      <c r="G9091" t="str">
        <f>_xlfn.XLOOKUP(tbl_GL[[#This Row],[Account_key]],tbl_COA[Account_key],tbl_COA[Class],"Not Found")</f>
        <v>Assets</v>
      </c>
      <c r="H9091" t="str">
        <f>_xlfn.XLOOKUP(tbl_GL[[#This Row],[Account_key]],tbl_COA[Account_key],tbl_COA[SubClass],"Not Found")</f>
        <v>Assets</v>
      </c>
      <c r="I9091" t="str">
        <f>_xlfn.XLOOKUP(tbl_GL[[#This Row],[Account_key]],tbl_COA[Account_key],tbl_COA[SubClass2],"Not Found")</f>
        <v>Non-Current Assets</v>
      </c>
      <c r="J9091" t="str">
        <f>_xlfn.XLOOKUP(tbl_GL[[#This Row],[Account_key]],tbl_COA[Account_key],tbl_COA[SubAccount],,0)</f>
        <v>Office Furniture &amp; Equipment</v>
      </c>
      <c r="K9091">
        <f>YEAR(tbl_GL[[#This Row],[Date]])</f>
        <v>2018</v>
      </c>
    </row>
    <row r="9092" spans="1:11" hidden="1" x14ac:dyDescent="0.35">
      <c r="A9092">
        <v>655.1</v>
      </c>
      <c r="B9092" s="24">
        <v>43465</v>
      </c>
      <c r="C9092">
        <v>4</v>
      </c>
      <c r="D9092" s="13">
        <v>201</v>
      </c>
      <c r="E9092" s="13" t="s">
        <v>128</v>
      </c>
      <c r="F9092" s="17">
        <v>-22500</v>
      </c>
      <c r="G9092" t="str">
        <f>_xlfn.XLOOKUP(tbl_GL[[#This Row],[Account_key]],tbl_COA[Account_key],tbl_COA[Class],"Not Found")</f>
        <v>Liabilities and Owners Equity</v>
      </c>
      <c r="H9092" t="str">
        <f>_xlfn.XLOOKUP(tbl_GL[[#This Row],[Account_key]],tbl_COA[Account_key],tbl_COA[SubClass],"Not Found")</f>
        <v>Owners Equity</v>
      </c>
      <c r="I9092" t="str">
        <f>_xlfn.XLOOKUP(tbl_GL[[#This Row],[Account_key]],tbl_COA[Account_key],tbl_COA[SubClass2],"Not Found")</f>
        <v>Retained Earnings</v>
      </c>
      <c r="J9092" t="str">
        <f>_xlfn.XLOOKUP(tbl_GL[[#This Row],[Account_key]],tbl_COA[Account_key],tbl_COA[SubAccount],,0)</f>
        <v>Dividends paid</v>
      </c>
      <c r="K9092">
        <f>YEAR(tbl_GL[[#This Row],[Date]])</f>
        <v>2018</v>
      </c>
    </row>
    <row r="9093" spans="1:11" hidden="1" x14ac:dyDescent="0.35">
      <c r="A9093">
        <v>655.20000000000005</v>
      </c>
      <c r="B9093" s="24">
        <v>43465</v>
      </c>
      <c r="C9093">
        <v>4</v>
      </c>
      <c r="D9093" s="13">
        <v>135</v>
      </c>
      <c r="E9093" s="13" t="s">
        <v>128</v>
      </c>
      <c r="F9093" s="17">
        <v>22500</v>
      </c>
      <c r="G9093" t="str">
        <f>_xlfn.XLOOKUP(tbl_GL[[#This Row],[Account_key]],tbl_COA[Account_key],tbl_COA[Class],"Not Found")</f>
        <v>Liabilities and Owners Equity</v>
      </c>
      <c r="H9093" t="str">
        <f>_xlfn.XLOOKUP(tbl_GL[[#This Row],[Account_key]],tbl_COA[Account_key],tbl_COA[SubClass],"Not Found")</f>
        <v>Liabilities</v>
      </c>
      <c r="I9093" t="str">
        <f>_xlfn.XLOOKUP(tbl_GL[[#This Row],[Account_key]],tbl_COA[Account_key],tbl_COA[SubClass2],"Not Found")</f>
        <v>Current Liabilities</v>
      </c>
      <c r="J9093" t="str">
        <f>_xlfn.XLOOKUP(tbl_GL[[#This Row],[Account_key]],tbl_COA[Account_key],tbl_COA[SubAccount],,0)</f>
        <v>Dividends payable</v>
      </c>
      <c r="K9093">
        <f>YEAR(tbl_GL[[#This Row],[Date]])</f>
        <v>2018</v>
      </c>
    </row>
    <row r="9094" spans="1:11" hidden="1" x14ac:dyDescent="0.35">
      <c r="A9094">
        <v>656.1</v>
      </c>
      <c r="B9094" s="24">
        <v>43465</v>
      </c>
      <c r="C9094">
        <v>4</v>
      </c>
      <c r="D9094" s="13">
        <v>10</v>
      </c>
      <c r="E9094" s="13" t="s">
        <v>111</v>
      </c>
      <c r="F9094" s="17">
        <v>108675</v>
      </c>
      <c r="G9094" t="str">
        <f>_xlfn.XLOOKUP(tbl_GL[[#This Row],[Account_key]],tbl_COA[Account_key],tbl_COA[Class],"Not Found")</f>
        <v>Assets</v>
      </c>
      <c r="H9094" t="str">
        <f>_xlfn.XLOOKUP(tbl_GL[[#This Row],[Account_key]],tbl_COA[Account_key],tbl_COA[SubClass],"Not Found")</f>
        <v>Assets</v>
      </c>
      <c r="I9094" t="str">
        <f>_xlfn.XLOOKUP(tbl_GL[[#This Row],[Account_key]],tbl_COA[Account_key],tbl_COA[SubClass2],"Not Found")</f>
        <v>Current Assets</v>
      </c>
      <c r="J9094" t="str">
        <f>_xlfn.XLOOKUP(tbl_GL[[#This Row],[Account_key]],tbl_COA[Account_key],tbl_COA[SubAccount],,0)</f>
        <v>Cash at Bank</v>
      </c>
      <c r="K9094">
        <f>YEAR(tbl_GL[[#This Row],[Date]])</f>
        <v>2018</v>
      </c>
    </row>
    <row r="9095" spans="1:11" hidden="1" x14ac:dyDescent="0.35">
      <c r="A9095">
        <v>656.2</v>
      </c>
      <c r="B9095" s="24">
        <v>43465</v>
      </c>
      <c r="C9095">
        <v>4</v>
      </c>
      <c r="D9095" s="13">
        <v>90</v>
      </c>
      <c r="E9095" s="13" t="s">
        <v>111</v>
      </c>
      <c r="F9095" s="17">
        <v>-108000</v>
      </c>
      <c r="G9095" t="str">
        <f>_xlfn.XLOOKUP(tbl_GL[[#This Row],[Account_key]],tbl_COA[Account_key],tbl_COA[Class],"Not Found")</f>
        <v>Assets</v>
      </c>
      <c r="H9095" t="str">
        <f>_xlfn.XLOOKUP(tbl_GL[[#This Row],[Account_key]],tbl_COA[Account_key],tbl_COA[SubClass],"Not Found")</f>
        <v>Assets</v>
      </c>
      <c r="I9095" t="str">
        <f>_xlfn.XLOOKUP(tbl_GL[[#This Row],[Account_key]],tbl_COA[Account_key],tbl_COA[SubClass2],"Not Found")</f>
        <v>Non-Current Assets</v>
      </c>
      <c r="J9095" t="str">
        <f>_xlfn.XLOOKUP(tbl_GL[[#This Row],[Account_key]],tbl_COA[Account_key],tbl_COA[SubAccount],,0)</f>
        <v>Office Furniture &amp; Equipment</v>
      </c>
      <c r="K9095">
        <f>YEAR(tbl_GL[[#This Row],[Date]])</f>
        <v>2018</v>
      </c>
    </row>
    <row r="9096" spans="1:11" hidden="1" x14ac:dyDescent="0.35">
      <c r="A9096">
        <v>656.3</v>
      </c>
      <c r="B9096" s="24">
        <v>43465</v>
      </c>
      <c r="C9096">
        <v>4</v>
      </c>
      <c r="D9096" s="13">
        <v>420</v>
      </c>
      <c r="E9096" s="13" t="s">
        <v>111</v>
      </c>
      <c r="F9096" s="17">
        <v>675</v>
      </c>
      <c r="G9096" t="str">
        <f>_xlfn.XLOOKUP(tbl_GL[[#This Row],[Account_key]],tbl_COA[Account_key],tbl_COA[Class],"Not Found")</f>
        <v>Non-operating</v>
      </c>
      <c r="H9096" t="str">
        <f>_xlfn.XLOOKUP(tbl_GL[[#This Row],[Account_key]],tbl_COA[Account_key],tbl_COA[SubClass],"Not Found")</f>
        <v>Gain/Loss on Sales of Asset</v>
      </c>
      <c r="I9096" t="str">
        <f>_xlfn.XLOOKUP(tbl_GL[[#This Row],[Account_key]],tbl_COA[Account_key],tbl_COA[SubClass2],"Not Found")</f>
        <v>Gain/Loss on Sales of Asset</v>
      </c>
      <c r="J9096" t="str">
        <f>_xlfn.XLOOKUP(tbl_GL[[#This Row],[Account_key]],tbl_COA[Account_key],tbl_COA[SubAccount],,0)</f>
        <v>Gain/Loss on Sales of Asset</v>
      </c>
      <c r="K9096">
        <f>YEAR(tbl_GL[[#This Row],[Date]])</f>
        <v>2018</v>
      </c>
    </row>
    <row r="9097" spans="1:11" x14ac:dyDescent="0.35">
      <c r="A9097">
        <v>657.1</v>
      </c>
      <c r="B9097" s="24">
        <v>43467</v>
      </c>
      <c r="C9097">
        <v>4</v>
      </c>
      <c r="D9097" s="13">
        <v>10</v>
      </c>
      <c r="E9097" s="13" t="s">
        <v>98</v>
      </c>
      <c r="F9097" s="17">
        <v>-1435</v>
      </c>
      <c r="G9097" t="str">
        <f>_xlfn.XLOOKUP(tbl_GL[[#This Row],[Account_key]],tbl_COA[Account_key],tbl_COA[Class],"Not Found")</f>
        <v>Assets</v>
      </c>
      <c r="H9097" t="str">
        <f>_xlfn.XLOOKUP(tbl_GL[[#This Row],[Account_key]],tbl_COA[Account_key],tbl_COA[SubClass],"Not Found")</f>
        <v>Assets</v>
      </c>
      <c r="I9097" t="str">
        <f>_xlfn.XLOOKUP(tbl_GL[[#This Row],[Account_key]],tbl_COA[Account_key],tbl_COA[SubClass2],"Not Found")</f>
        <v>Current Assets</v>
      </c>
      <c r="J9097" t="str">
        <f>_xlfn.XLOOKUP(tbl_GL[[#This Row],[Account_key]],tbl_COA[Account_key],tbl_COA[SubAccount],,0)</f>
        <v>Cash at Bank</v>
      </c>
      <c r="K9097">
        <f>YEAR(tbl_GL[[#This Row],[Date]])</f>
        <v>2019</v>
      </c>
    </row>
    <row r="9098" spans="1:11" x14ac:dyDescent="0.35">
      <c r="A9098">
        <v>657.2</v>
      </c>
      <c r="B9098" s="24">
        <v>43467</v>
      </c>
      <c r="C9098">
        <v>4</v>
      </c>
      <c r="D9098" s="13">
        <v>120</v>
      </c>
      <c r="E9098" s="13" t="s">
        <v>98</v>
      </c>
      <c r="F9098" s="17">
        <v>-1435</v>
      </c>
      <c r="G9098" t="str">
        <f>_xlfn.XLOOKUP(tbl_GL[[#This Row],[Account_key]],tbl_COA[Account_key],tbl_COA[Class],"Not Found")</f>
        <v>Liabilities and Owners Equity</v>
      </c>
      <c r="H9098" t="str">
        <f>_xlfn.XLOOKUP(tbl_GL[[#This Row],[Account_key]],tbl_COA[Account_key],tbl_COA[SubClass],"Not Found")</f>
        <v>Liabilities</v>
      </c>
      <c r="I9098" t="str">
        <f>_xlfn.XLOOKUP(tbl_GL[[#This Row],[Account_key]],tbl_COA[Account_key],tbl_COA[SubClass2],"Not Found")</f>
        <v>Current Liabilities</v>
      </c>
      <c r="J9098" t="str">
        <f>_xlfn.XLOOKUP(tbl_GL[[#This Row],[Account_key]],tbl_COA[Account_key],tbl_COA[SubAccount],,0)</f>
        <v>Accrued Expenses</v>
      </c>
      <c r="K9098">
        <f>YEAR(tbl_GL[[#This Row],[Date]])</f>
        <v>2019</v>
      </c>
    </row>
    <row r="9099" spans="1:11" x14ac:dyDescent="0.35">
      <c r="A9099">
        <v>658.1</v>
      </c>
      <c r="B9099" s="24">
        <v>43468</v>
      </c>
      <c r="C9099">
        <v>4</v>
      </c>
      <c r="D9099" s="13">
        <v>30</v>
      </c>
      <c r="E9099" s="13" t="s">
        <v>80</v>
      </c>
      <c r="F9099" s="17">
        <v>-11082</v>
      </c>
      <c r="G9099" t="str">
        <f>_xlfn.XLOOKUP(tbl_GL[[#This Row],[Account_key]],tbl_COA[Account_key],tbl_COA[Class],"Not Found")</f>
        <v>Assets</v>
      </c>
      <c r="H9099" t="str">
        <f>_xlfn.XLOOKUP(tbl_GL[[#This Row],[Account_key]],tbl_COA[Account_key],tbl_COA[SubClass],"Not Found")</f>
        <v>Assets</v>
      </c>
      <c r="I9099" t="str">
        <f>_xlfn.XLOOKUP(tbl_GL[[#This Row],[Account_key]],tbl_COA[Account_key],tbl_COA[SubClass2],"Not Found")</f>
        <v>Current Assets</v>
      </c>
      <c r="J9099" t="str">
        <f>_xlfn.XLOOKUP(tbl_GL[[#This Row],[Account_key]],tbl_COA[Account_key],tbl_COA[SubAccount],,0)</f>
        <v>Trade Receivables</v>
      </c>
      <c r="K9099">
        <f>YEAR(tbl_GL[[#This Row],[Date]])</f>
        <v>2019</v>
      </c>
    </row>
    <row r="9100" spans="1:11" x14ac:dyDescent="0.35">
      <c r="A9100">
        <v>658.2</v>
      </c>
      <c r="B9100" s="24">
        <v>43468</v>
      </c>
      <c r="C9100">
        <v>4</v>
      </c>
      <c r="D9100" s="13">
        <v>10</v>
      </c>
      <c r="E9100" s="13" t="s">
        <v>80</v>
      </c>
      <c r="F9100" s="17">
        <v>11082</v>
      </c>
      <c r="G9100" t="str">
        <f>_xlfn.XLOOKUP(tbl_GL[[#This Row],[Account_key]],tbl_COA[Account_key],tbl_COA[Class],"Not Found")</f>
        <v>Assets</v>
      </c>
      <c r="H9100" t="str">
        <f>_xlfn.XLOOKUP(tbl_GL[[#This Row],[Account_key]],tbl_COA[Account_key],tbl_COA[SubClass],"Not Found")</f>
        <v>Assets</v>
      </c>
      <c r="I9100" t="str">
        <f>_xlfn.XLOOKUP(tbl_GL[[#This Row],[Account_key]],tbl_COA[Account_key],tbl_COA[SubClass2],"Not Found")</f>
        <v>Current Assets</v>
      </c>
      <c r="J9100" t="str">
        <f>_xlfn.XLOOKUP(tbl_GL[[#This Row],[Account_key]],tbl_COA[Account_key],tbl_COA[SubAccount],,0)</f>
        <v>Cash at Bank</v>
      </c>
      <c r="K9100">
        <f>YEAR(tbl_GL[[#This Row],[Date]])</f>
        <v>2019</v>
      </c>
    </row>
    <row r="9101" spans="1:11" x14ac:dyDescent="0.35">
      <c r="A9101">
        <v>659.1</v>
      </c>
      <c r="B9101" s="24">
        <v>43469</v>
      </c>
      <c r="C9101">
        <v>4</v>
      </c>
      <c r="D9101" s="13">
        <v>10</v>
      </c>
      <c r="E9101" s="13" t="s">
        <v>98</v>
      </c>
      <c r="F9101" s="17">
        <v>-926</v>
      </c>
      <c r="G9101" t="str">
        <f>_xlfn.XLOOKUP(tbl_GL[[#This Row],[Account_key]],tbl_COA[Account_key],tbl_COA[Class],"Not Found")</f>
        <v>Assets</v>
      </c>
      <c r="H9101" t="str">
        <f>_xlfn.XLOOKUP(tbl_GL[[#This Row],[Account_key]],tbl_COA[Account_key],tbl_COA[SubClass],"Not Found")</f>
        <v>Assets</v>
      </c>
      <c r="I9101" t="str">
        <f>_xlfn.XLOOKUP(tbl_GL[[#This Row],[Account_key]],tbl_COA[Account_key],tbl_COA[SubClass2],"Not Found")</f>
        <v>Current Assets</v>
      </c>
      <c r="J9101" t="str">
        <f>_xlfn.XLOOKUP(tbl_GL[[#This Row],[Account_key]],tbl_COA[Account_key],tbl_COA[SubAccount],,0)</f>
        <v>Cash at Bank</v>
      </c>
      <c r="K9101">
        <f>YEAR(tbl_GL[[#This Row],[Date]])</f>
        <v>2019</v>
      </c>
    </row>
    <row r="9102" spans="1:11" x14ac:dyDescent="0.35">
      <c r="A9102">
        <v>659.2</v>
      </c>
      <c r="B9102" s="24">
        <v>43469</v>
      </c>
      <c r="C9102">
        <v>4</v>
      </c>
      <c r="D9102" s="13">
        <v>120</v>
      </c>
      <c r="E9102" s="13" t="s">
        <v>98</v>
      </c>
      <c r="F9102" s="17">
        <v>-926</v>
      </c>
      <c r="G9102" t="str">
        <f>_xlfn.XLOOKUP(tbl_GL[[#This Row],[Account_key]],tbl_COA[Account_key],tbl_COA[Class],"Not Found")</f>
        <v>Liabilities and Owners Equity</v>
      </c>
      <c r="H9102" t="str">
        <f>_xlfn.XLOOKUP(tbl_GL[[#This Row],[Account_key]],tbl_COA[Account_key],tbl_COA[SubClass],"Not Found")</f>
        <v>Liabilities</v>
      </c>
      <c r="I9102" t="str">
        <f>_xlfn.XLOOKUP(tbl_GL[[#This Row],[Account_key]],tbl_COA[Account_key],tbl_COA[SubClass2],"Not Found")</f>
        <v>Current Liabilities</v>
      </c>
      <c r="J9102" t="str">
        <f>_xlfn.XLOOKUP(tbl_GL[[#This Row],[Account_key]],tbl_COA[Account_key],tbl_COA[SubAccount],,0)</f>
        <v>Accrued Expenses</v>
      </c>
      <c r="K9102">
        <f>YEAR(tbl_GL[[#This Row],[Date]])</f>
        <v>2019</v>
      </c>
    </row>
    <row r="9103" spans="1:11" x14ac:dyDescent="0.35">
      <c r="A9103">
        <v>660.1</v>
      </c>
      <c r="B9103" s="24">
        <v>43470</v>
      </c>
      <c r="C9103">
        <v>4</v>
      </c>
      <c r="D9103" s="13">
        <v>10</v>
      </c>
      <c r="E9103" s="13" t="s">
        <v>98</v>
      </c>
      <c r="F9103" s="17">
        <v>-1376</v>
      </c>
      <c r="G9103" t="str">
        <f>_xlfn.XLOOKUP(tbl_GL[[#This Row],[Account_key]],tbl_COA[Account_key],tbl_COA[Class],"Not Found")</f>
        <v>Assets</v>
      </c>
      <c r="H9103" t="str">
        <f>_xlfn.XLOOKUP(tbl_GL[[#This Row],[Account_key]],tbl_COA[Account_key],tbl_COA[SubClass],"Not Found")</f>
        <v>Assets</v>
      </c>
      <c r="I9103" t="str">
        <f>_xlfn.XLOOKUP(tbl_GL[[#This Row],[Account_key]],tbl_COA[Account_key],tbl_COA[SubClass2],"Not Found")</f>
        <v>Current Assets</v>
      </c>
      <c r="J9103" t="str">
        <f>_xlfn.XLOOKUP(tbl_GL[[#This Row],[Account_key]],tbl_COA[Account_key],tbl_COA[SubAccount],,0)</f>
        <v>Cash at Bank</v>
      </c>
      <c r="K9103">
        <f>YEAR(tbl_GL[[#This Row],[Date]])</f>
        <v>2019</v>
      </c>
    </row>
    <row r="9104" spans="1:11" x14ac:dyDescent="0.35">
      <c r="A9104">
        <v>660.2</v>
      </c>
      <c r="B9104" s="24">
        <v>43470</v>
      </c>
      <c r="C9104">
        <v>4</v>
      </c>
      <c r="D9104" s="13">
        <v>120</v>
      </c>
      <c r="E9104" s="13" t="s">
        <v>98</v>
      </c>
      <c r="F9104" s="17">
        <v>-1376</v>
      </c>
      <c r="G9104" t="str">
        <f>_xlfn.XLOOKUP(tbl_GL[[#This Row],[Account_key]],tbl_COA[Account_key],tbl_COA[Class],"Not Found")</f>
        <v>Liabilities and Owners Equity</v>
      </c>
      <c r="H9104" t="str">
        <f>_xlfn.XLOOKUP(tbl_GL[[#This Row],[Account_key]],tbl_COA[Account_key],tbl_COA[SubClass],"Not Found")</f>
        <v>Liabilities</v>
      </c>
      <c r="I9104" t="str">
        <f>_xlfn.XLOOKUP(tbl_GL[[#This Row],[Account_key]],tbl_COA[Account_key],tbl_COA[SubClass2],"Not Found")</f>
        <v>Current Liabilities</v>
      </c>
      <c r="J9104" t="str">
        <f>_xlfn.XLOOKUP(tbl_GL[[#This Row],[Account_key]],tbl_COA[Account_key],tbl_COA[SubAccount],,0)</f>
        <v>Accrued Expenses</v>
      </c>
      <c r="K9104">
        <f>YEAR(tbl_GL[[#This Row],[Date]])</f>
        <v>2019</v>
      </c>
    </row>
    <row r="9105" spans="1:11" x14ac:dyDescent="0.35">
      <c r="A9105">
        <v>661.1</v>
      </c>
      <c r="B9105" s="24">
        <v>43470</v>
      </c>
      <c r="C9105">
        <v>4</v>
      </c>
      <c r="D9105" s="13">
        <v>10</v>
      </c>
      <c r="E9105" s="13" t="s">
        <v>84</v>
      </c>
      <c r="F9105" s="17">
        <v>-19250</v>
      </c>
      <c r="G9105" t="str">
        <f>_xlfn.XLOOKUP(tbl_GL[[#This Row],[Account_key]],tbl_COA[Account_key],tbl_COA[Class],"Not Found")</f>
        <v>Assets</v>
      </c>
      <c r="H9105" t="str">
        <f>_xlfn.XLOOKUP(tbl_GL[[#This Row],[Account_key]],tbl_COA[Account_key],tbl_COA[SubClass],"Not Found")</f>
        <v>Assets</v>
      </c>
      <c r="I9105" t="str">
        <f>_xlfn.XLOOKUP(tbl_GL[[#This Row],[Account_key]],tbl_COA[Account_key],tbl_COA[SubClass2],"Not Found")</f>
        <v>Current Assets</v>
      </c>
      <c r="J9105" t="str">
        <f>_xlfn.XLOOKUP(tbl_GL[[#This Row],[Account_key]],tbl_COA[Account_key],tbl_COA[SubAccount],,0)</f>
        <v>Cash at Bank</v>
      </c>
      <c r="K9105">
        <f>YEAR(tbl_GL[[#This Row],[Date]])</f>
        <v>2019</v>
      </c>
    </row>
    <row r="9106" spans="1:11" x14ac:dyDescent="0.35">
      <c r="A9106">
        <v>661.2</v>
      </c>
      <c r="B9106" s="24">
        <v>43470</v>
      </c>
      <c r="C9106">
        <v>4</v>
      </c>
      <c r="D9106" s="13">
        <v>110</v>
      </c>
      <c r="E9106" s="13" t="s">
        <v>84</v>
      </c>
      <c r="F9106" s="17">
        <v>-19250</v>
      </c>
      <c r="G9106" t="str">
        <f>_xlfn.XLOOKUP(tbl_GL[[#This Row],[Account_key]],tbl_COA[Account_key],tbl_COA[Class],"Not Found")</f>
        <v>Liabilities and Owners Equity</v>
      </c>
      <c r="H9106" t="str">
        <f>_xlfn.XLOOKUP(tbl_GL[[#This Row],[Account_key]],tbl_COA[Account_key],tbl_COA[SubClass],"Not Found")</f>
        <v>Liabilities</v>
      </c>
      <c r="I9106" t="str">
        <f>_xlfn.XLOOKUP(tbl_GL[[#This Row],[Account_key]],tbl_COA[Account_key],tbl_COA[SubClass2],"Not Found")</f>
        <v>Current Liabilities</v>
      </c>
      <c r="J9106" t="str">
        <f>_xlfn.XLOOKUP(tbl_GL[[#This Row],[Account_key]],tbl_COA[Account_key],tbl_COA[SubAccount],,0)</f>
        <v>Trade Payables</v>
      </c>
      <c r="K9106">
        <f>YEAR(tbl_GL[[#This Row],[Date]])</f>
        <v>2019</v>
      </c>
    </row>
    <row r="9107" spans="1:11" x14ac:dyDescent="0.35">
      <c r="A9107">
        <v>662.1</v>
      </c>
      <c r="B9107" s="24">
        <v>43479</v>
      </c>
      <c r="C9107">
        <v>4</v>
      </c>
      <c r="D9107" s="13">
        <v>10</v>
      </c>
      <c r="E9107" s="13" t="s">
        <v>98</v>
      </c>
      <c r="F9107" s="17">
        <v>-908</v>
      </c>
      <c r="G9107" t="str">
        <f>_xlfn.XLOOKUP(tbl_GL[[#This Row],[Account_key]],tbl_COA[Account_key],tbl_COA[Class],"Not Found")</f>
        <v>Assets</v>
      </c>
      <c r="H9107" t="str">
        <f>_xlfn.XLOOKUP(tbl_GL[[#This Row],[Account_key]],tbl_COA[Account_key],tbl_COA[SubClass],"Not Found")</f>
        <v>Assets</v>
      </c>
      <c r="I9107" t="str">
        <f>_xlfn.XLOOKUP(tbl_GL[[#This Row],[Account_key]],tbl_COA[Account_key],tbl_COA[SubClass2],"Not Found")</f>
        <v>Current Assets</v>
      </c>
      <c r="J9107" t="str">
        <f>_xlfn.XLOOKUP(tbl_GL[[#This Row],[Account_key]],tbl_COA[Account_key],tbl_COA[SubAccount],,0)</f>
        <v>Cash at Bank</v>
      </c>
      <c r="K9107">
        <f>YEAR(tbl_GL[[#This Row],[Date]])</f>
        <v>2019</v>
      </c>
    </row>
    <row r="9108" spans="1:11" x14ac:dyDescent="0.35">
      <c r="A9108">
        <v>662.2</v>
      </c>
      <c r="B9108" s="24">
        <v>43479</v>
      </c>
      <c r="C9108">
        <v>4</v>
      </c>
      <c r="D9108" s="13">
        <v>120</v>
      </c>
      <c r="E9108" s="13" t="s">
        <v>98</v>
      </c>
      <c r="F9108" s="17">
        <v>-908</v>
      </c>
      <c r="G9108" t="str">
        <f>_xlfn.XLOOKUP(tbl_GL[[#This Row],[Account_key]],tbl_COA[Account_key],tbl_COA[Class],"Not Found")</f>
        <v>Liabilities and Owners Equity</v>
      </c>
      <c r="H9108" t="str">
        <f>_xlfn.XLOOKUP(tbl_GL[[#This Row],[Account_key]],tbl_COA[Account_key],tbl_COA[SubClass],"Not Found")</f>
        <v>Liabilities</v>
      </c>
      <c r="I9108" t="str">
        <f>_xlfn.XLOOKUP(tbl_GL[[#This Row],[Account_key]],tbl_COA[Account_key],tbl_COA[SubClass2],"Not Found")</f>
        <v>Current Liabilities</v>
      </c>
      <c r="J9108" t="str">
        <f>_xlfn.XLOOKUP(tbl_GL[[#This Row],[Account_key]],tbl_COA[Account_key],tbl_COA[SubAccount],,0)</f>
        <v>Accrued Expenses</v>
      </c>
      <c r="K9108">
        <f>YEAR(tbl_GL[[#This Row],[Date]])</f>
        <v>2019</v>
      </c>
    </row>
    <row r="9109" spans="1:11" x14ac:dyDescent="0.35">
      <c r="A9109">
        <v>663.1</v>
      </c>
      <c r="B9109" s="24">
        <v>43479</v>
      </c>
      <c r="C9109">
        <v>4</v>
      </c>
      <c r="D9109" s="13">
        <v>10</v>
      </c>
      <c r="E9109" s="13" t="s">
        <v>98</v>
      </c>
      <c r="F9109" s="17">
        <v>-1067</v>
      </c>
      <c r="G9109" t="str">
        <f>_xlfn.XLOOKUP(tbl_GL[[#This Row],[Account_key]],tbl_COA[Account_key],tbl_COA[Class],"Not Found")</f>
        <v>Assets</v>
      </c>
      <c r="H9109" t="str">
        <f>_xlfn.XLOOKUP(tbl_GL[[#This Row],[Account_key]],tbl_COA[Account_key],tbl_COA[SubClass],"Not Found")</f>
        <v>Assets</v>
      </c>
      <c r="I9109" t="str">
        <f>_xlfn.XLOOKUP(tbl_GL[[#This Row],[Account_key]],tbl_COA[Account_key],tbl_COA[SubClass2],"Not Found")</f>
        <v>Current Assets</v>
      </c>
      <c r="J9109" t="str">
        <f>_xlfn.XLOOKUP(tbl_GL[[#This Row],[Account_key]],tbl_COA[Account_key],tbl_COA[SubAccount],,0)</f>
        <v>Cash at Bank</v>
      </c>
      <c r="K9109">
        <f>YEAR(tbl_GL[[#This Row],[Date]])</f>
        <v>2019</v>
      </c>
    </row>
    <row r="9110" spans="1:11" x14ac:dyDescent="0.35">
      <c r="A9110">
        <v>663.2</v>
      </c>
      <c r="B9110" s="24">
        <v>43479</v>
      </c>
      <c r="C9110">
        <v>4</v>
      </c>
      <c r="D9110" s="13">
        <v>120</v>
      </c>
      <c r="E9110" s="13" t="s">
        <v>98</v>
      </c>
      <c r="F9110" s="17">
        <v>-1067</v>
      </c>
      <c r="G9110" t="str">
        <f>_xlfn.XLOOKUP(tbl_GL[[#This Row],[Account_key]],tbl_COA[Account_key],tbl_COA[Class],"Not Found")</f>
        <v>Liabilities and Owners Equity</v>
      </c>
      <c r="H9110" t="str">
        <f>_xlfn.XLOOKUP(tbl_GL[[#This Row],[Account_key]],tbl_COA[Account_key],tbl_COA[SubClass],"Not Found")</f>
        <v>Liabilities</v>
      </c>
      <c r="I9110" t="str">
        <f>_xlfn.XLOOKUP(tbl_GL[[#This Row],[Account_key]],tbl_COA[Account_key],tbl_COA[SubClass2],"Not Found")</f>
        <v>Current Liabilities</v>
      </c>
      <c r="J9110" t="str">
        <f>_xlfn.XLOOKUP(tbl_GL[[#This Row],[Account_key]],tbl_COA[Account_key],tbl_COA[SubAccount],,0)</f>
        <v>Accrued Expenses</v>
      </c>
      <c r="K9110">
        <f>YEAR(tbl_GL[[#This Row],[Date]])</f>
        <v>2019</v>
      </c>
    </row>
    <row r="9111" spans="1:11" x14ac:dyDescent="0.35">
      <c r="A9111">
        <v>664.1</v>
      </c>
      <c r="B9111" s="24">
        <v>43480</v>
      </c>
      <c r="C9111">
        <v>4</v>
      </c>
      <c r="D9111" s="13">
        <v>10</v>
      </c>
      <c r="E9111" s="13" t="s">
        <v>112</v>
      </c>
      <c r="F9111" s="17">
        <v>-160</v>
      </c>
      <c r="G9111" t="str">
        <f>_xlfn.XLOOKUP(tbl_GL[[#This Row],[Account_key]],tbl_COA[Account_key],tbl_COA[Class],"Not Found")</f>
        <v>Assets</v>
      </c>
      <c r="H9111" t="str">
        <f>_xlfn.XLOOKUP(tbl_GL[[#This Row],[Account_key]],tbl_COA[Account_key],tbl_COA[SubClass],"Not Found")</f>
        <v>Assets</v>
      </c>
      <c r="I9111" t="str">
        <f>_xlfn.XLOOKUP(tbl_GL[[#This Row],[Account_key]],tbl_COA[Account_key],tbl_COA[SubClass2],"Not Found")</f>
        <v>Current Assets</v>
      </c>
      <c r="J9111" t="str">
        <f>_xlfn.XLOOKUP(tbl_GL[[#This Row],[Account_key]],tbl_COA[Account_key],tbl_COA[SubAccount],,0)</f>
        <v>Cash at Bank</v>
      </c>
      <c r="K9111">
        <f>YEAR(tbl_GL[[#This Row],[Date]])</f>
        <v>2019</v>
      </c>
    </row>
    <row r="9112" spans="1:11" x14ac:dyDescent="0.35">
      <c r="A9112">
        <v>664.2</v>
      </c>
      <c r="B9112" s="24">
        <v>43480</v>
      </c>
      <c r="C9112">
        <v>4</v>
      </c>
      <c r="D9112" s="13">
        <v>121</v>
      </c>
      <c r="E9112" s="13" t="s">
        <v>112</v>
      </c>
      <c r="F9112" s="17">
        <v>-160</v>
      </c>
      <c r="G9112" t="str">
        <f>_xlfn.XLOOKUP(tbl_GL[[#This Row],[Account_key]],tbl_COA[Account_key],tbl_COA[Class],"Not Found")</f>
        <v>Liabilities and Owners Equity</v>
      </c>
      <c r="H9112" t="str">
        <f>_xlfn.XLOOKUP(tbl_GL[[#This Row],[Account_key]],tbl_COA[Account_key],tbl_COA[SubClass],"Not Found")</f>
        <v>Liabilities</v>
      </c>
      <c r="I9112" t="str">
        <f>_xlfn.XLOOKUP(tbl_GL[[#This Row],[Account_key]],tbl_COA[Account_key],tbl_COA[SubClass2],"Not Found")</f>
        <v>Current Liabilities</v>
      </c>
      <c r="J9112" t="str">
        <f>_xlfn.XLOOKUP(tbl_GL[[#This Row],[Account_key]],tbl_COA[Account_key],tbl_COA[SubAccount],,0)</f>
        <v>Interest Payable</v>
      </c>
      <c r="K9112">
        <f>YEAR(tbl_GL[[#This Row],[Date]])</f>
        <v>2019</v>
      </c>
    </row>
    <row r="9113" spans="1:11" x14ac:dyDescent="0.35">
      <c r="A9113">
        <v>665.1</v>
      </c>
      <c r="B9113" s="24">
        <v>43480</v>
      </c>
      <c r="C9113">
        <v>4</v>
      </c>
      <c r="D9113" s="13">
        <v>30</v>
      </c>
      <c r="E9113" s="13" t="s">
        <v>80</v>
      </c>
      <c r="F9113" s="17">
        <v>-11282</v>
      </c>
      <c r="G9113" t="str">
        <f>_xlfn.XLOOKUP(tbl_GL[[#This Row],[Account_key]],tbl_COA[Account_key],tbl_COA[Class],"Not Found")</f>
        <v>Assets</v>
      </c>
      <c r="H9113" t="str">
        <f>_xlfn.XLOOKUP(tbl_GL[[#This Row],[Account_key]],tbl_COA[Account_key],tbl_COA[SubClass],"Not Found")</f>
        <v>Assets</v>
      </c>
      <c r="I9113" t="str">
        <f>_xlfn.XLOOKUP(tbl_GL[[#This Row],[Account_key]],tbl_COA[Account_key],tbl_COA[SubClass2],"Not Found")</f>
        <v>Current Assets</v>
      </c>
      <c r="J9113" t="str">
        <f>_xlfn.XLOOKUP(tbl_GL[[#This Row],[Account_key]],tbl_COA[Account_key],tbl_COA[SubAccount],,0)</f>
        <v>Trade Receivables</v>
      </c>
      <c r="K9113">
        <f>YEAR(tbl_GL[[#This Row],[Date]])</f>
        <v>2019</v>
      </c>
    </row>
    <row r="9114" spans="1:11" x14ac:dyDescent="0.35">
      <c r="A9114">
        <v>665.2</v>
      </c>
      <c r="B9114" s="24">
        <v>43480</v>
      </c>
      <c r="C9114">
        <v>4</v>
      </c>
      <c r="D9114" s="13">
        <v>10</v>
      </c>
      <c r="E9114" s="13" t="s">
        <v>80</v>
      </c>
      <c r="F9114" s="17">
        <v>11282</v>
      </c>
      <c r="G9114" t="str">
        <f>_xlfn.XLOOKUP(tbl_GL[[#This Row],[Account_key]],tbl_COA[Account_key],tbl_COA[Class],"Not Found")</f>
        <v>Assets</v>
      </c>
      <c r="H9114" t="str">
        <f>_xlfn.XLOOKUP(tbl_GL[[#This Row],[Account_key]],tbl_COA[Account_key],tbl_COA[SubClass],"Not Found")</f>
        <v>Assets</v>
      </c>
      <c r="I9114" t="str">
        <f>_xlfn.XLOOKUP(tbl_GL[[#This Row],[Account_key]],tbl_COA[Account_key],tbl_COA[SubClass2],"Not Found")</f>
        <v>Current Assets</v>
      </c>
      <c r="J9114" t="str">
        <f>_xlfn.XLOOKUP(tbl_GL[[#This Row],[Account_key]],tbl_COA[Account_key],tbl_COA[SubAccount],,0)</f>
        <v>Cash at Bank</v>
      </c>
      <c r="K9114">
        <f>YEAR(tbl_GL[[#This Row],[Date]])</f>
        <v>2019</v>
      </c>
    </row>
    <row r="9115" spans="1:11" x14ac:dyDescent="0.35">
      <c r="A9115">
        <v>666.1</v>
      </c>
      <c r="B9115" s="24">
        <v>43480</v>
      </c>
      <c r="C9115">
        <v>4</v>
      </c>
      <c r="D9115" s="13">
        <v>135</v>
      </c>
      <c r="E9115" s="13" t="s">
        <v>132</v>
      </c>
      <c r="F9115" s="17">
        <v>-23750</v>
      </c>
      <c r="G9115" t="str">
        <f>_xlfn.XLOOKUP(tbl_GL[[#This Row],[Account_key]],tbl_COA[Account_key],tbl_COA[Class],"Not Found")</f>
        <v>Liabilities and Owners Equity</v>
      </c>
      <c r="H9115" t="str">
        <f>_xlfn.XLOOKUP(tbl_GL[[#This Row],[Account_key]],tbl_COA[Account_key],tbl_COA[SubClass],"Not Found")</f>
        <v>Liabilities</v>
      </c>
      <c r="I9115" t="str">
        <f>_xlfn.XLOOKUP(tbl_GL[[#This Row],[Account_key]],tbl_COA[Account_key],tbl_COA[SubClass2],"Not Found")</f>
        <v>Current Liabilities</v>
      </c>
      <c r="J9115" t="str">
        <f>_xlfn.XLOOKUP(tbl_GL[[#This Row],[Account_key]],tbl_COA[Account_key],tbl_COA[SubAccount],,0)</f>
        <v>Dividends payable</v>
      </c>
      <c r="K9115">
        <f>YEAR(tbl_GL[[#This Row],[Date]])</f>
        <v>2019</v>
      </c>
    </row>
    <row r="9116" spans="1:11" x14ac:dyDescent="0.35">
      <c r="A9116">
        <v>666.2</v>
      </c>
      <c r="B9116" s="24">
        <v>43480</v>
      </c>
      <c r="C9116">
        <v>4</v>
      </c>
      <c r="D9116" s="13">
        <v>10</v>
      </c>
      <c r="E9116" s="13" t="s">
        <v>132</v>
      </c>
      <c r="F9116" s="17">
        <v>-23750</v>
      </c>
      <c r="G9116" t="str">
        <f>_xlfn.XLOOKUP(tbl_GL[[#This Row],[Account_key]],tbl_COA[Account_key],tbl_COA[Class],"Not Found")</f>
        <v>Assets</v>
      </c>
      <c r="H9116" t="str">
        <f>_xlfn.XLOOKUP(tbl_GL[[#This Row],[Account_key]],tbl_COA[Account_key],tbl_COA[SubClass],"Not Found")</f>
        <v>Assets</v>
      </c>
      <c r="I9116" t="str">
        <f>_xlfn.XLOOKUP(tbl_GL[[#This Row],[Account_key]],tbl_COA[Account_key],tbl_COA[SubClass2],"Not Found")</f>
        <v>Current Assets</v>
      </c>
      <c r="J9116" t="str">
        <f>_xlfn.XLOOKUP(tbl_GL[[#This Row],[Account_key]],tbl_COA[Account_key],tbl_COA[SubAccount],,0)</f>
        <v>Cash at Bank</v>
      </c>
      <c r="K9116">
        <f>YEAR(tbl_GL[[#This Row],[Date]])</f>
        <v>2019</v>
      </c>
    </row>
    <row r="9117" spans="1:11" x14ac:dyDescent="0.35">
      <c r="A9117">
        <v>667.1</v>
      </c>
      <c r="B9117" s="24">
        <v>43481</v>
      </c>
      <c r="C9117">
        <v>4</v>
      </c>
      <c r="D9117" s="13">
        <v>30</v>
      </c>
      <c r="E9117" s="13" t="s">
        <v>80</v>
      </c>
      <c r="F9117" s="17">
        <v>-10894</v>
      </c>
      <c r="G9117" t="str">
        <f>_xlfn.XLOOKUP(tbl_GL[[#This Row],[Account_key]],tbl_COA[Account_key],tbl_COA[Class],"Not Found")</f>
        <v>Assets</v>
      </c>
      <c r="H9117" t="str">
        <f>_xlfn.XLOOKUP(tbl_GL[[#This Row],[Account_key]],tbl_COA[Account_key],tbl_COA[SubClass],"Not Found")</f>
        <v>Assets</v>
      </c>
      <c r="I9117" t="str">
        <f>_xlfn.XLOOKUP(tbl_GL[[#This Row],[Account_key]],tbl_COA[Account_key],tbl_COA[SubClass2],"Not Found")</f>
        <v>Current Assets</v>
      </c>
      <c r="J9117" t="str">
        <f>_xlfn.XLOOKUP(tbl_GL[[#This Row],[Account_key]],tbl_COA[Account_key],tbl_COA[SubAccount],,0)</f>
        <v>Trade Receivables</v>
      </c>
      <c r="K9117">
        <f>YEAR(tbl_GL[[#This Row],[Date]])</f>
        <v>2019</v>
      </c>
    </row>
    <row r="9118" spans="1:11" x14ac:dyDescent="0.35">
      <c r="A9118">
        <v>667.2</v>
      </c>
      <c r="B9118" s="24">
        <v>43481</v>
      </c>
      <c r="C9118">
        <v>4</v>
      </c>
      <c r="D9118" s="13">
        <v>10</v>
      </c>
      <c r="E9118" s="13" t="s">
        <v>80</v>
      </c>
      <c r="F9118" s="17">
        <v>10894</v>
      </c>
      <c r="G9118" t="str">
        <f>_xlfn.XLOOKUP(tbl_GL[[#This Row],[Account_key]],tbl_COA[Account_key],tbl_COA[Class],"Not Found")</f>
        <v>Assets</v>
      </c>
      <c r="H9118" t="str">
        <f>_xlfn.XLOOKUP(tbl_GL[[#This Row],[Account_key]],tbl_COA[Account_key],tbl_COA[SubClass],"Not Found")</f>
        <v>Assets</v>
      </c>
      <c r="I9118" t="str">
        <f>_xlfn.XLOOKUP(tbl_GL[[#This Row],[Account_key]],tbl_COA[Account_key],tbl_COA[SubClass2],"Not Found")</f>
        <v>Current Assets</v>
      </c>
      <c r="J9118" t="str">
        <f>_xlfn.XLOOKUP(tbl_GL[[#This Row],[Account_key]],tbl_COA[Account_key],tbl_COA[SubAccount],,0)</f>
        <v>Cash at Bank</v>
      </c>
      <c r="K9118">
        <f>YEAR(tbl_GL[[#This Row],[Date]])</f>
        <v>2019</v>
      </c>
    </row>
    <row r="9119" spans="1:11" x14ac:dyDescent="0.35">
      <c r="A9119">
        <v>668.1</v>
      </c>
      <c r="B9119" s="24">
        <v>43466</v>
      </c>
      <c r="C9119">
        <v>4</v>
      </c>
      <c r="D9119" s="13">
        <v>230</v>
      </c>
      <c r="E9119" s="13" t="s">
        <v>4</v>
      </c>
      <c r="F9119" s="17">
        <v>-754</v>
      </c>
      <c r="G9119" t="str">
        <f>_xlfn.XLOOKUP(tbl_GL[[#This Row],[Account_key]],tbl_COA[Account_key],tbl_COA[Class],"Not Found")</f>
        <v>Trading account</v>
      </c>
      <c r="H9119" t="str">
        <f>_xlfn.XLOOKUP(tbl_GL[[#This Row],[Account_key]],tbl_COA[Account_key],tbl_COA[SubClass],"Not Found")</f>
        <v>Cost of Sales</v>
      </c>
      <c r="I9119" t="str">
        <f>_xlfn.XLOOKUP(tbl_GL[[#This Row],[Account_key]],tbl_COA[Account_key],tbl_COA[SubClass2],"Not Found")</f>
        <v>Cost of Sales</v>
      </c>
      <c r="J9119" t="str">
        <f>_xlfn.XLOOKUP(tbl_GL[[#This Row],[Account_key]],tbl_COA[Account_key],tbl_COA[SubAccount],,0)</f>
        <v>Cost of Sales</v>
      </c>
      <c r="K9119">
        <f>YEAR(tbl_GL[[#This Row],[Date]])</f>
        <v>2019</v>
      </c>
    </row>
    <row r="9120" spans="1:11" x14ac:dyDescent="0.35">
      <c r="A9120">
        <v>668.2</v>
      </c>
      <c r="B9120" s="24">
        <v>43466</v>
      </c>
      <c r="C9120">
        <v>4</v>
      </c>
      <c r="D9120" s="13">
        <v>60</v>
      </c>
      <c r="E9120" s="13" t="s">
        <v>4</v>
      </c>
      <c r="F9120" s="17">
        <v>-754</v>
      </c>
      <c r="G9120" t="str">
        <f>_xlfn.XLOOKUP(tbl_GL[[#This Row],[Account_key]],tbl_COA[Account_key],tbl_COA[Class],"Not Found")</f>
        <v>Assets</v>
      </c>
      <c r="H9120" t="str">
        <f>_xlfn.XLOOKUP(tbl_GL[[#This Row],[Account_key]],tbl_COA[Account_key],tbl_COA[SubClass],"Not Found")</f>
        <v>Assets</v>
      </c>
      <c r="I9120" t="str">
        <f>_xlfn.XLOOKUP(tbl_GL[[#This Row],[Account_key]],tbl_COA[Account_key],tbl_COA[SubClass2],"Not Found")</f>
        <v>Current Assets</v>
      </c>
      <c r="J9120" t="str">
        <f>_xlfn.XLOOKUP(tbl_GL[[#This Row],[Account_key]],tbl_COA[Account_key],tbl_COA[SubAccount],,0)</f>
        <v>Inventory</v>
      </c>
      <c r="K9120">
        <f>YEAR(tbl_GL[[#This Row],[Date]])</f>
        <v>2019</v>
      </c>
    </row>
    <row r="9121" spans="1:11" x14ac:dyDescent="0.35">
      <c r="A9121">
        <v>669.1</v>
      </c>
      <c r="B9121" s="24">
        <v>43466</v>
      </c>
      <c r="C9121">
        <v>4</v>
      </c>
      <c r="D9121" s="13">
        <v>230</v>
      </c>
      <c r="E9121" s="13" t="s">
        <v>4</v>
      </c>
      <c r="F9121" s="17">
        <v>-955</v>
      </c>
      <c r="G9121" t="str">
        <f>_xlfn.XLOOKUP(tbl_GL[[#This Row],[Account_key]],tbl_COA[Account_key],tbl_COA[Class],"Not Found")</f>
        <v>Trading account</v>
      </c>
      <c r="H9121" t="str">
        <f>_xlfn.XLOOKUP(tbl_GL[[#This Row],[Account_key]],tbl_COA[Account_key],tbl_COA[SubClass],"Not Found")</f>
        <v>Cost of Sales</v>
      </c>
      <c r="I9121" t="str">
        <f>_xlfn.XLOOKUP(tbl_GL[[#This Row],[Account_key]],tbl_COA[Account_key],tbl_COA[SubClass2],"Not Found")</f>
        <v>Cost of Sales</v>
      </c>
      <c r="J9121" t="str">
        <f>_xlfn.XLOOKUP(tbl_GL[[#This Row],[Account_key]],tbl_COA[Account_key],tbl_COA[SubAccount],,0)</f>
        <v>Cost of Sales</v>
      </c>
      <c r="K9121">
        <f>YEAR(tbl_GL[[#This Row],[Date]])</f>
        <v>2019</v>
      </c>
    </row>
    <row r="9122" spans="1:11" x14ac:dyDescent="0.35">
      <c r="A9122">
        <v>669.2</v>
      </c>
      <c r="B9122" s="24">
        <v>43466</v>
      </c>
      <c r="C9122">
        <v>4</v>
      </c>
      <c r="D9122" s="13">
        <v>60</v>
      </c>
      <c r="E9122" s="13" t="s">
        <v>4</v>
      </c>
      <c r="F9122" s="17">
        <v>-955</v>
      </c>
      <c r="G9122" t="str">
        <f>_xlfn.XLOOKUP(tbl_GL[[#This Row],[Account_key]],tbl_COA[Account_key],tbl_COA[Class],"Not Found")</f>
        <v>Assets</v>
      </c>
      <c r="H9122" t="str">
        <f>_xlfn.XLOOKUP(tbl_GL[[#This Row],[Account_key]],tbl_COA[Account_key],tbl_COA[SubClass],"Not Found")</f>
        <v>Assets</v>
      </c>
      <c r="I9122" t="str">
        <f>_xlfn.XLOOKUP(tbl_GL[[#This Row],[Account_key]],tbl_COA[Account_key],tbl_COA[SubClass2],"Not Found")</f>
        <v>Current Assets</v>
      </c>
      <c r="J9122" t="str">
        <f>_xlfn.XLOOKUP(tbl_GL[[#This Row],[Account_key]],tbl_COA[Account_key],tbl_COA[SubAccount],,0)</f>
        <v>Inventory</v>
      </c>
      <c r="K9122">
        <f>YEAR(tbl_GL[[#This Row],[Date]])</f>
        <v>2019</v>
      </c>
    </row>
    <row r="9123" spans="1:11" x14ac:dyDescent="0.35">
      <c r="A9123">
        <v>670.1</v>
      </c>
      <c r="B9123" s="24">
        <v>43466</v>
      </c>
      <c r="C9123">
        <v>4</v>
      </c>
      <c r="D9123" s="13">
        <v>280</v>
      </c>
      <c r="E9123" s="13" t="s">
        <v>97</v>
      </c>
      <c r="F9123" s="17">
        <v>-1885</v>
      </c>
      <c r="G9123" t="str">
        <f>_xlfn.XLOOKUP(tbl_GL[[#This Row],[Account_key]],tbl_COA[Account_key],tbl_COA[Class],"Not Found")</f>
        <v>Operating account</v>
      </c>
      <c r="H9123" t="str">
        <f>_xlfn.XLOOKUP(tbl_GL[[#This Row],[Account_key]],tbl_COA[Account_key],tbl_COA[SubClass],"Not Found")</f>
        <v>Operating Expenses</v>
      </c>
      <c r="I9123" t="str">
        <f>_xlfn.XLOOKUP(tbl_GL[[#This Row],[Account_key]],tbl_COA[Account_key],tbl_COA[SubClass2],"Not Found")</f>
        <v>Marketing</v>
      </c>
      <c r="J9123" t="str">
        <f>_xlfn.XLOOKUP(tbl_GL[[#This Row],[Account_key]],tbl_COA[Account_key],tbl_COA[SubAccount],,0)</f>
        <v>Advertisements</v>
      </c>
      <c r="K9123">
        <f>YEAR(tbl_GL[[#This Row],[Date]])</f>
        <v>2019</v>
      </c>
    </row>
    <row r="9124" spans="1:11" x14ac:dyDescent="0.35">
      <c r="A9124">
        <v>670.2</v>
      </c>
      <c r="B9124" s="24">
        <v>43466</v>
      </c>
      <c r="C9124">
        <v>4</v>
      </c>
      <c r="D9124" s="13">
        <v>120</v>
      </c>
      <c r="E9124" s="13" t="s">
        <v>97</v>
      </c>
      <c r="F9124" s="17">
        <v>1885</v>
      </c>
      <c r="G9124" t="str">
        <f>_xlfn.XLOOKUP(tbl_GL[[#This Row],[Account_key]],tbl_COA[Account_key],tbl_COA[Class],"Not Found")</f>
        <v>Liabilities and Owners Equity</v>
      </c>
      <c r="H9124" t="str">
        <f>_xlfn.XLOOKUP(tbl_GL[[#This Row],[Account_key]],tbl_COA[Account_key],tbl_COA[SubClass],"Not Found")</f>
        <v>Liabilities</v>
      </c>
      <c r="I9124" t="str">
        <f>_xlfn.XLOOKUP(tbl_GL[[#This Row],[Account_key]],tbl_COA[Account_key],tbl_COA[SubClass2],"Not Found")</f>
        <v>Current Liabilities</v>
      </c>
      <c r="J9124" t="str">
        <f>_xlfn.XLOOKUP(tbl_GL[[#This Row],[Account_key]],tbl_COA[Account_key],tbl_COA[SubAccount],,0)</f>
        <v>Accrued Expenses</v>
      </c>
      <c r="K9124">
        <f>YEAR(tbl_GL[[#This Row],[Date]])</f>
        <v>2019</v>
      </c>
    </row>
    <row r="9125" spans="1:11" x14ac:dyDescent="0.35">
      <c r="A9125">
        <v>671.1</v>
      </c>
      <c r="B9125" s="24">
        <v>43466</v>
      </c>
      <c r="C9125">
        <v>4</v>
      </c>
      <c r="D9125" s="13">
        <v>210</v>
      </c>
      <c r="E9125" s="13" t="s">
        <v>8</v>
      </c>
      <c r="F9125" s="17">
        <v>2130</v>
      </c>
      <c r="G9125" t="str">
        <f>_xlfn.XLOOKUP(tbl_GL[[#This Row],[Account_key]],tbl_COA[Account_key],tbl_COA[Class],"Not Found")</f>
        <v>Trading account</v>
      </c>
      <c r="H9125" t="str">
        <f>_xlfn.XLOOKUP(tbl_GL[[#This Row],[Account_key]],tbl_COA[Account_key],tbl_COA[SubClass],"Not Found")</f>
        <v>Sales</v>
      </c>
      <c r="I9125" t="str">
        <f>_xlfn.XLOOKUP(tbl_GL[[#This Row],[Account_key]],tbl_COA[Account_key],tbl_COA[SubClass2],"Not Found")</f>
        <v>Sales</v>
      </c>
      <c r="J9125" t="str">
        <f>_xlfn.XLOOKUP(tbl_GL[[#This Row],[Account_key]],tbl_COA[Account_key],tbl_COA[SubAccount],,0)</f>
        <v>Sales</v>
      </c>
      <c r="K9125">
        <f>YEAR(tbl_GL[[#This Row],[Date]])</f>
        <v>2019</v>
      </c>
    </row>
    <row r="9126" spans="1:11" x14ac:dyDescent="0.35">
      <c r="A9126">
        <v>671.2</v>
      </c>
      <c r="B9126" s="24">
        <v>43466</v>
      </c>
      <c r="C9126">
        <v>4</v>
      </c>
      <c r="D9126" s="13">
        <v>30</v>
      </c>
      <c r="E9126" s="13" t="s">
        <v>8</v>
      </c>
      <c r="F9126" s="17">
        <v>2130</v>
      </c>
      <c r="G9126" t="str">
        <f>_xlfn.XLOOKUP(tbl_GL[[#This Row],[Account_key]],tbl_COA[Account_key],tbl_COA[Class],"Not Found")</f>
        <v>Assets</v>
      </c>
      <c r="H9126" t="str">
        <f>_xlfn.XLOOKUP(tbl_GL[[#This Row],[Account_key]],tbl_COA[Account_key],tbl_COA[SubClass],"Not Found")</f>
        <v>Assets</v>
      </c>
      <c r="I9126" t="str">
        <f>_xlfn.XLOOKUP(tbl_GL[[#This Row],[Account_key]],tbl_COA[Account_key],tbl_COA[SubClass2],"Not Found")</f>
        <v>Current Assets</v>
      </c>
      <c r="J9126" t="str">
        <f>_xlfn.XLOOKUP(tbl_GL[[#This Row],[Account_key]],tbl_COA[Account_key],tbl_COA[SubAccount],,0)</f>
        <v>Trade Receivables</v>
      </c>
      <c r="K9126">
        <f>YEAR(tbl_GL[[#This Row],[Date]])</f>
        <v>2019</v>
      </c>
    </row>
    <row r="9127" spans="1:11" x14ac:dyDescent="0.35">
      <c r="A9127">
        <v>672.1</v>
      </c>
      <c r="B9127" s="24">
        <v>43466</v>
      </c>
      <c r="C9127">
        <v>4</v>
      </c>
      <c r="D9127" s="13">
        <v>210</v>
      </c>
      <c r="E9127" s="13" t="s">
        <v>7</v>
      </c>
      <c r="F9127" s="17">
        <v>2987</v>
      </c>
      <c r="G9127" t="str">
        <f>_xlfn.XLOOKUP(tbl_GL[[#This Row],[Account_key]],tbl_COA[Account_key],tbl_COA[Class],"Not Found")</f>
        <v>Trading account</v>
      </c>
      <c r="H9127" t="str">
        <f>_xlfn.XLOOKUP(tbl_GL[[#This Row],[Account_key]],tbl_COA[Account_key],tbl_COA[SubClass],"Not Found")</f>
        <v>Sales</v>
      </c>
      <c r="I9127" t="str">
        <f>_xlfn.XLOOKUP(tbl_GL[[#This Row],[Account_key]],tbl_COA[Account_key],tbl_COA[SubClass2],"Not Found")</f>
        <v>Sales</v>
      </c>
      <c r="J9127" t="str">
        <f>_xlfn.XLOOKUP(tbl_GL[[#This Row],[Account_key]],tbl_COA[Account_key],tbl_COA[SubAccount],,0)</f>
        <v>Sales</v>
      </c>
      <c r="K9127">
        <f>YEAR(tbl_GL[[#This Row],[Date]])</f>
        <v>2019</v>
      </c>
    </row>
    <row r="9128" spans="1:11" x14ac:dyDescent="0.35">
      <c r="A9128">
        <v>672.2</v>
      </c>
      <c r="B9128" s="24">
        <v>43466</v>
      </c>
      <c r="C9128">
        <v>4</v>
      </c>
      <c r="D9128" s="13">
        <v>10</v>
      </c>
      <c r="E9128" s="13" t="s">
        <v>7</v>
      </c>
      <c r="F9128" s="17">
        <v>2987</v>
      </c>
      <c r="G9128" t="str">
        <f>_xlfn.XLOOKUP(tbl_GL[[#This Row],[Account_key]],tbl_COA[Account_key],tbl_COA[Class],"Not Found")</f>
        <v>Assets</v>
      </c>
      <c r="H9128" t="str">
        <f>_xlfn.XLOOKUP(tbl_GL[[#This Row],[Account_key]],tbl_COA[Account_key],tbl_COA[SubClass],"Not Found")</f>
        <v>Assets</v>
      </c>
      <c r="I9128" t="str">
        <f>_xlfn.XLOOKUP(tbl_GL[[#This Row],[Account_key]],tbl_COA[Account_key],tbl_COA[SubClass2],"Not Found")</f>
        <v>Current Assets</v>
      </c>
      <c r="J9128" t="str">
        <f>_xlfn.XLOOKUP(tbl_GL[[#This Row],[Account_key]],tbl_COA[Account_key],tbl_COA[SubAccount],,0)</f>
        <v>Cash at Bank</v>
      </c>
      <c r="K9128">
        <f>YEAR(tbl_GL[[#This Row],[Date]])</f>
        <v>2019</v>
      </c>
    </row>
    <row r="9129" spans="1:11" x14ac:dyDescent="0.35">
      <c r="A9129">
        <v>673.1</v>
      </c>
      <c r="B9129" s="24">
        <v>43466</v>
      </c>
      <c r="C9129">
        <v>4</v>
      </c>
      <c r="D9129" s="13">
        <v>230</v>
      </c>
      <c r="E9129" s="13" t="s">
        <v>4</v>
      </c>
      <c r="F9129" s="17">
        <v>-3726</v>
      </c>
      <c r="G9129" t="str">
        <f>_xlfn.XLOOKUP(tbl_GL[[#This Row],[Account_key]],tbl_COA[Account_key],tbl_COA[Class],"Not Found")</f>
        <v>Trading account</v>
      </c>
      <c r="H9129" t="str">
        <f>_xlfn.XLOOKUP(tbl_GL[[#This Row],[Account_key]],tbl_COA[Account_key],tbl_COA[SubClass],"Not Found")</f>
        <v>Cost of Sales</v>
      </c>
      <c r="I9129" t="str">
        <f>_xlfn.XLOOKUP(tbl_GL[[#This Row],[Account_key]],tbl_COA[Account_key],tbl_COA[SubClass2],"Not Found")</f>
        <v>Cost of Sales</v>
      </c>
      <c r="J9129" t="str">
        <f>_xlfn.XLOOKUP(tbl_GL[[#This Row],[Account_key]],tbl_COA[Account_key],tbl_COA[SubAccount],,0)</f>
        <v>Cost of Sales</v>
      </c>
      <c r="K9129">
        <f>YEAR(tbl_GL[[#This Row],[Date]])</f>
        <v>2019</v>
      </c>
    </row>
    <row r="9130" spans="1:11" x14ac:dyDescent="0.35">
      <c r="A9130">
        <v>673.2</v>
      </c>
      <c r="B9130" s="24">
        <v>43466</v>
      </c>
      <c r="C9130">
        <v>4</v>
      </c>
      <c r="D9130" s="13">
        <v>60</v>
      </c>
      <c r="E9130" s="13" t="s">
        <v>4</v>
      </c>
      <c r="F9130" s="17">
        <v>-3726</v>
      </c>
      <c r="G9130" t="str">
        <f>_xlfn.XLOOKUP(tbl_GL[[#This Row],[Account_key]],tbl_COA[Account_key],tbl_COA[Class],"Not Found")</f>
        <v>Assets</v>
      </c>
      <c r="H9130" t="str">
        <f>_xlfn.XLOOKUP(tbl_GL[[#This Row],[Account_key]],tbl_COA[Account_key],tbl_COA[SubClass],"Not Found")</f>
        <v>Assets</v>
      </c>
      <c r="I9130" t="str">
        <f>_xlfn.XLOOKUP(tbl_GL[[#This Row],[Account_key]],tbl_COA[Account_key],tbl_COA[SubClass2],"Not Found")</f>
        <v>Current Assets</v>
      </c>
      <c r="J9130" t="str">
        <f>_xlfn.XLOOKUP(tbl_GL[[#This Row],[Account_key]],tbl_COA[Account_key],tbl_COA[SubAccount],,0)</f>
        <v>Inventory</v>
      </c>
      <c r="K9130">
        <f>YEAR(tbl_GL[[#This Row],[Date]])</f>
        <v>2019</v>
      </c>
    </row>
    <row r="9131" spans="1:11" x14ac:dyDescent="0.35">
      <c r="A9131">
        <v>674.1</v>
      </c>
      <c r="B9131" s="24">
        <v>43466</v>
      </c>
      <c r="C9131">
        <v>4</v>
      </c>
      <c r="D9131" s="13">
        <v>210</v>
      </c>
      <c r="E9131" s="13" t="s">
        <v>8</v>
      </c>
      <c r="F9131" s="17">
        <v>10527</v>
      </c>
      <c r="G9131" t="str">
        <f>_xlfn.XLOOKUP(tbl_GL[[#This Row],[Account_key]],tbl_COA[Account_key],tbl_COA[Class],"Not Found")</f>
        <v>Trading account</v>
      </c>
      <c r="H9131" t="str">
        <f>_xlfn.XLOOKUP(tbl_GL[[#This Row],[Account_key]],tbl_COA[Account_key],tbl_COA[SubClass],"Not Found")</f>
        <v>Sales</v>
      </c>
      <c r="I9131" t="str">
        <f>_xlfn.XLOOKUP(tbl_GL[[#This Row],[Account_key]],tbl_COA[Account_key],tbl_COA[SubClass2],"Not Found")</f>
        <v>Sales</v>
      </c>
      <c r="J9131" t="str">
        <f>_xlfn.XLOOKUP(tbl_GL[[#This Row],[Account_key]],tbl_COA[Account_key],tbl_COA[SubAccount],,0)</f>
        <v>Sales</v>
      </c>
      <c r="K9131">
        <f>YEAR(tbl_GL[[#This Row],[Date]])</f>
        <v>2019</v>
      </c>
    </row>
    <row r="9132" spans="1:11" x14ac:dyDescent="0.35">
      <c r="A9132">
        <v>674.2</v>
      </c>
      <c r="B9132" s="24">
        <v>43466</v>
      </c>
      <c r="C9132">
        <v>4</v>
      </c>
      <c r="D9132" s="13">
        <v>30</v>
      </c>
      <c r="E9132" s="13" t="s">
        <v>8</v>
      </c>
      <c r="F9132" s="17">
        <v>10527</v>
      </c>
      <c r="G9132" t="str">
        <f>_xlfn.XLOOKUP(tbl_GL[[#This Row],[Account_key]],tbl_COA[Account_key],tbl_COA[Class],"Not Found")</f>
        <v>Assets</v>
      </c>
      <c r="H9132" t="str">
        <f>_xlfn.XLOOKUP(tbl_GL[[#This Row],[Account_key]],tbl_COA[Account_key],tbl_COA[SubClass],"Not Found")</f>
        <v>Assets</v>
      </c>
      <c r="I9132" t="str">
        <f>_xlfn.XLOOKUP(tbl_GL[[#This Row],[Account_key]],tbl_COA[Account_key],tbl_COA[SubClass2],"Not Found")</f>
        <v>Current Assets</v>
      </c>
      <c r="J9132" t="str">
        <f>_xlfn.XLOOKUP(tbl_GL[[#This Row],[Account_key]],tbl_COA[Account_key],tbl_COA[SubAccount],,0)</f>
        <v>Trade Receivables</v>
      </c>
      <c r="K9132">
        <f>YEAR(tbl_GL[[#This Row],[Date]])</f>
        <v>2019</v>
      </c>
    </row>
    <row r="9133" spans="1:11" x14ac:dyDescent="0.35">
      <c r="A9133">
        <v>675.1</v>
      </c>
      <c r="B9133" s="24">
        <v>43466</v>
      </c>
      <c r="C9133">
        <v>4</v>
      </c>
      <c r="D9133" s="13">
        <v>20</v>
      </c>
      <c r="E9133" s="13" t="s">
        <v>124</v>
      </c>
      <c r="F9133" s="17">
        <v>17250</v>
      </c>
      <c r="G9133" t="str">
        <f>_xlfn.XLOOKUP(tbl_GL[[#This Row],[Account_key]],tbl_COA[Account_key],tbl_COA[Class],"Not Found")</f>
        <v>Assets</v>
      </c>
      <c r="H9133" t="str">
        <f>_xlfn.XLOOKUP(tbl_GL[[#This Row],[Account_key]],tbl_COA[Account_key],tbl_COA[SubClass],"Not Found")</f>
        <v>Assets</v>
      </c>
      <c r="I9133" t="str">
        <f>_xlfn.XLOOKUP(tbl_GL[[#This Row],[Account_key]],tbl_COA[Account_key],tbl_COA[SubClass2],"Not Found")</f>
        <v>Current Assets</v>
      </c>
      <c r="J9133" t="str">
        <f>_xlfn.XLOOKUP(tbl_GL[[#This Row],[Account_key]],tbl_COA[Account_key],tbl_COA[SubAccount],,0)</f>
        <v>Cash in hand</v>
      </c>
      <c r="K9133">
        <f>YEAR(tbl_GL[[#This Row],[Date]])</f>
        <v>2019</v>
      </c>
    </row>
    <row r="9134" spans="1:11" x14ac:dyDescent="0.35">
      <c r="A9134">
        <v>675.2</v>
      </c>
      <c r="B9134" s="24">
        <v>43466</v>
      </c>
      <c r="C9134">
        <v>4</v>
      </c>
      <c r="D9134" s="13">
        <v>10</v>
      </c>
      <c r="E9134" s="13" t="s">
        <v>124</v>
      </c>
      <c r="F9134" s="17">
        <v>-17250</v>
      </c>
      <c r="G9134" t="str">
        <f>_xlfn.XLOOKUP(tbl_GL[[#This Row],[Account_key]],tbl_COA[Account_key],tbl_COA[Class],"Not Found")</f>
        <v>Assets</v>
      </c>
      <c r="H9134" t="str">
        <f>_xlfn.XLOOKUP(tbl_GL[[#This Row],[Account_key]],tbl_COA[Account_key],tbl_COA[SubClass],"Not Found")</f>
        <v>Assets</v>
      </c>
      <c r="I9134" t="str">
        <f>_xlfn.XLOOKUP(tbl_GL[[#This Row],[Account_key]],tbl_COA[Account_key],tbl_COA[SubClass2],"Not Found")</f>
        <v>Current Assets</v>
      </c>
      <c r="J9134" t="str">
        <f>_xlfn.XLOOKUP(tbl_GL[[#This Row],[Account_key]],tbl_COA[Account_key],tbl_COA[SubAccount],,0)</f>
        <v>Cash at Bank</v>
      </c>
      <c r="K9134">
        <f>YEAR(tbl_GL[[#This Row],[Date]])</f>
        <v>2019</v>
      </c>
    </row>
    <row r="9135" spans="1:11" x14ac:dyDescent="0.35">
      <c r="A9135">
        <v>676.1</v>
      </c>
      <c r="B9135" s="24">
        <v>43466</v>
      </c>
      <c r="C9135">
        <v>4</v>
      </c>
      <c r="D9135" s="13">
        <v>100</v>
      </c>
      <c r="E9135" s="13" t="s">
        <v>103</v>
      </c>
      <c r="F9135" s="17">
        <v>13500</v>
      </c>
      <c r="G9135" t="str">
        <f>_xlfn.XLOOKUP(tbl_GL[[#This Row],[Account_key]],tbl_COA[Account_key],tbl_COA[Class],"Not Found")</f>
        <v>Assets</v>
      </c>
      <c r="H9135" t="str">
        <f>_xlfn.XLOOKUP(tbl_GL[[#This Row],[Account_key]],tbl_COA[Account_key],tbl_COA[SubClass],"Not Found")</f>
        <v>Assets</v>
      </c>
      <c r="I9135" t="str">
        <f>_xlfn.XLOOKUP(tbl_GL[[#This Row],[Account_key]],tbl_COA[Account_key],tbl_COA[SubClass2],"Not Found")</f>
        <v>Non-Current Assets</v>
      </c>
      <c r="J9135" t="str">
        <f>_xlfn.XLOOKUP(tbl_GL[[#This Row],[Account_key]],tbl_COA[Account_key],tbl_COA[SubAccount],,0)</f>
        <v>Patents and trademarks</v>
      </c>
      <c r="K9135">
        <f>YEAR(tbl_GL[[#This Row],[Date]])</f>
        <v>2019</v>
      </c>
    </row>
    <row r="9136" spans="1:11" x14ac:dyDescent="0.35">
      <c r="A9136">
        <v>676.2</v>
      </c>
      <c r="B9136" s="24">
        <v>43466</v>
      </c>
      <c r="C9136">
        <v>4</v>
      </c>
      <c r="D9136" s="13">
        <v>160</v>
      </c>
      <c r="E9136" s="13" t="s">
        <v>103</v>
      </c>
      <c r="F9136" s="17">
        <v>13500</v>
      </c>
      <c r="G9136" t="str">
        <f>_xlfn.XLOOKUP(tbl_GL[[#This Row],[Account_key]],tbl_COA[Account_key],tbl_COA[Class],"Not Found")</f>
        <v>Liabilities and Owners Equity</v>
      </c>
      <c r="H9136" t="str">
        <f>_xlfn.XLOOKUP(tbl_GL[[#This Row],[Account_key]],tbl_COA[Account_key],tbl_COA[SubClass],"Not Found")</f>
        <v>Liabilities</v>
      </c>
      <c r="I9136" t="str">
        <f>_xlfn.XLOOKUP(tbl_GL[[#This Row],[Account_key]],tbl_COA[Account_key],tbl_COA[SubClass2],"Not Found")</f>
        <v>Long Term Liabilities</v>
      </c>
      <c r="J9136" t="str">
        <f>_xlfn.XLOOKUP(tbl_GL[[#This Row],[Account_key]],tbl_COA[Account_key],tbl_COA[SubAccount],,0)</f>
        <v>Long Term Obligations</v>
      </c>
      <c r="K9136">
        <f>YEAR(tbl_GL[[#This Row],[Date]])</f>
        <v>2019</v>
      </c>
    </row>
    <row r="9137" spans="1:11" x14ac:dyDescent="0.35">
      <c r="A9137">
        <v>677.1</v>
      </c>
      <c r="B9137" s="24">
        <v>43466</v>
      </c>
      <c r="C9137">
        <v>4</v>
      </c>
      <c r="D9137" s="13">
        <v>60</v>
      </c>
      <c r="E9137" s="13" t="s">
        <v>84</v>
      </c>
      <c r="F9137" s="17">
        <v>19800</v>
      </c>
      <c r="G9137" t="str">
        <f>_xlfn.XLOOKUP(tbl_GL[[#This Row],[Account_key]],tbl_COA[Account_key],tbl_COA[Class],"Not Found")</f>
        <v>Assets</v>
      </c>
      <c r="H9137" t="str">
        <f>_xlfn.XLOOKUP(tbl_GL[[#This Row],[Account_key]],tbl_COA[Account_key],tbl_COA[SubClass],"Not Found")</f>
        <v>Assets</v>
      </c>
      <c r="I9137" t="str">
        <f>_xlfn.XLOOKUP(tbl_GL[[#This Row],[Account_key]],tbl_COA[Account_key],tbl_COA[SubClass2],"Not Found")</f>
        <v>Current Assets</v>
      </c>
      <c r="J9137" t="str">
        <f>_xlfn.XLOOKUP(tbl_GL[[#This Row],[Account_key]],tbl_COA[Account_key],tbl_COA[SubAccount],,0)</f>
        <v>Inventory</v>
      </c>
      <c r="K9137">
        <f>YEAR(tbl_GL[[#This Row],[Date]])</f>
        <v>2019</v>
      </c>
    </row>
    <row r="9138" spans="1:11" x14ac:dyDescent="0.35">
      <c r="A9138">
        <v>677.2</v>
      </c>
      <c r="B9138" s="24">
        <v>43466</v>
      </c>
      <c r="C9138">
        <v>4</v>
      </c>
      <c r="D9138" s="13">
        <v>110</v>
      </c>
      <c r="E9138" s="13" t="s">
        <v>84</v>
      </c>
      <c r="F9138" s="17">
        <v>19800</v>
      </c>
      <c r="G9138" t="str">
        <f>_xlfn.XLOOKUP(tbl_GL[[#This Row],[Account_key]],tbl_COA[Account_key],tbl_COA[Class],"Not Found")</f>
        <v>Liabilities and Owners Equity</v>
      </c>
      <c r="H9138" t="str">
        <f>_xlfn.XLOOKUP(tbl_GL[[#This Row],[Account_key]],tbl_COA[Account_key],tbl_COA[SubClass],"Not Found")</f>
        <v>Liabilities</v>
      </c>
      <c r="I9138" t="str">
        <f>_xlfn.XLOOKUP(tbl_GL[[#This Row],[Account_key]],tbl_COA[Account_key],tbl_COA[SubClass2],"Not Found")</f>
        <v>Current Liabilities</v>
      </c>
      <c r="J9138" t="str">
        <f>_xlfn.XLOOKUP(tbl_GL[[#This Row],[Account_key]],tbl_COA[Account_key],tbl_COA[SubAccount],,0)</f>
        <v>Trade Payables</v>
      </c>
      <c r="K9138">
        <f>YEAR(tbl_GL[[#This Row],[Date]])</f>
        <v>2019</v>
      </c>
    </row>
    <row r="9139" spans="1:11" x14ac:dyDescent="0.35">
      <c r="A9139">
        <v>678.1</v>
      </c>
      <c r="B9139" s="24">
        <v>43466</v>
      </c>
      <c r="C9139">
        <v>4</v>
      </c>
      <c r="D9139" s="13">
        <v>90</v>
      </c>
      <c r="E9139" s="13" t="s">
        <v>102</v>
      </c>
      <c r="F9139" s="17">
        <v>357000</v>
      </c>
      <c r="G9139" t="str">
        <f>_xlfn.XLOOKUP(tbl_GL[[#This Row],[Account_key]],tbl_COA[Account_key],tbl_COA[Class],"Not Found")</f>
        <v>Assets</v>
      </c>
      <c r="H9139" t="str">
        <f>_xlfn.XLOOKUP(tbl_GL[[#This Row],[Account_key]],tbl_COA[Account_key],tbl_COA[SubClass],"Not Found")</f>
        <v>Assets</v>
      </c>
      <c r="I9139" t="str">
        <f>_xlfn.XLOOKUP(tbl_GL[[#This Row],[Account_key]],tbl_COA[Account_key],tbl_COA[SubClass2],"Not Found")</f>
        <v>Non-Current Assets</v>
      </c>
      <c r="J9139" t="str">
        <f>_xlfn.XLOOKUP(tbl_GL[[#This Row],[Account_key]],tbl_COA[Account_key],tbl_COA[SubAccount],,0)</f>
        <v>Office Furniture &amp; Equipment</v>
      </c>
      <c r="K9139">
        <f>YEAR(tbl_GL[[#This Row],[Date]])</f>
        <v>2019</v>
      </c>
    </row>
    <row r="9140" spans="1:11" x14ac:dyDescent="0.35">
      <c r="A9140">
        <v>678.2</v>
      </c>
      <c r="B9140" s="24">
        <v>43466</v>
      </c>
      <c r="C9140">
        <v>4</v>
      </c>
      <c r="D9140" s="13">
        <v>10</v>
      </c>
      <c r="E9140" s="13" t="s">
        <v>102</v>
      </c>
      <c r="F9140" s="17">
        <v>-357000</v>
      </c>
      <c r="G9140" t="str">
        <f>_xlfn.XLOOKUP(tbl_GL[[#This Row],[Account_key]],tbl_COA[Account_key],tbl_COA[Class],"Not Found")</f>
        <v>Assets</v>
      </c>
      <c r="H9140" t="str">
        <f>_xlfn.XLOOKUP(tbl_GL[[#This Row],[Account_key]],tbl_COA[Account_key],tbl_COA[SubClass],"Not Found")</f>
        <v>Assets</v>
      </c>
      <c r="I9140" t="str">
        <f>_xlfn.XLOOKUP(tbl_GL[[#This Row],[Account_key]],tbl_COA[Account_key],tbl_COA[SubClass2],"Not Found")</f>
        <v>Current Assets</v>
      </c>
      <c r="J9140" t="str">
        <f>_xlfn.XLOOKUP(tbl_GL[[#This Row],[Account_key]],tbl_COA[Account_key],tbl_COA[SubAccount],,0)</f>
        <v>Cash at Bank</v>
      </c>
      <c r="K9140">
        <f>YEAR(tbl_GL[[#This Row],[Date]])</f>
        <v>2019</v>
      </c>
    </row>
    <row r="9141" spans="1:11" x14ac:dyDescent="0.35">
      <c r="A9141">
        <v>679.1</v>
      </c>
      <c r="B9141" s="24">
        <v>43466</v>
      </c>
      <c r="C9141">
        <v>4</v>
      </c>
      <c r="D9141" s="13">
        <v>10</v>
      </c>
      <c r="E9141" s="13" t="s">
        <v>106</v>
      </c>
      <c r="F9141" s="17">
        <v>598000</v>
      </c>
      <c r="G9141" t="str">
        <f>_xlfn.XLOOKUP(tbl_GL[[#This Row],[Account_key]],tbl_COA[Account_key],tbl_COA[Class],"Not Found")</f>
        <v>Assets</v>
      </c>
      <c r="H9141" t="str">
        <f>_xlfn.XLOOKUP(tbl_GL[[#This Row],[Account_key]],tbl_COA[Account_key],tbl_COA[SubClass],"Not Found")</f>
        <v>Assets</v>
      </c>
      <c r="I9141" t="str">
        <f>_xlfn.XLOOKUP(tbl_GL[[#This Row],[Account_key]],tbl_COA[Account_key],tbl_COA[SubClass2],"Not Found")</f>
        <v>Current Assets</v>
      </c>
      <c r="J9141" t="str">
        <f>_xlfn.XLOOKUP(tbl_GL[[#This Row],[Account_key]],tbl_COA[Account_key],tbl_COA[SubAccount],,0)</f>
        <v>Cash at Bank</v>
      </c>
      <c r="K9141">
        <f>YEAR(tbl_GL[[#This Row],[Date]])</f>
        <v>2019</v>
      </c>
    </row>
    <row r="9142" spans="1:11" x14ac:dyDescent="0.35">
      <c r="A9142">
        <v>679.2</v>
      </c>
      <c r="B9142" s="24">
        <v>43466</v>
      </c>
      <c r="C9142">
        <v>4</v>
      </c>
      <c r="D9142" s="13">
        <v>180</v>
      </c>
      <c r="E9142" s="13" t="s">
        <v>106</v>
      </c>
      <c r="F9142" s="17">
        <v>598000</v>
      </c>
      <c r="G9142" t="str">
        <f>_xlfn.XLOOKUP(tbl_GL[[#This Row],[Account_key]],tbl_COA[Account_key],tbl_COA[Class],"Not Found")</f>
        <v>Liabilities and Owners Equity</v>
      </c>
      <c r="H9142" t="str">
        <f>_xlfn.XLOOKUP(tbl_GL[[#This Row],[Account_key]],tbl_COA[Account_key],tbl_COA[SubClass],"Not Found")</f>
        <v>Owners Equity</v>
      </c>
      <c r="I9142" t="str">
        <f>_xlfn.XLOOKUP(tbl_GL[[#This Row],[Account_key]],tbl_COA[Account_key],tbl_COA[SubClass2],"Not Found")</f>
        <v>Share Capital</v>
      </c>
      <c r="J9142" t="str">
        <f>_xlfn.XLOOKUP(tbl_GL[[#This Row],[Account_key]],tbl_COA[Account_key],tbl_COA[SubAccount],,0)</f>
        <v>Share Capital</v>
      </c>
      <c r="K9142">
        <f>YEAR(tbl_GL[[#This Row],[Date]])</f>
        <v>2019</v>
      </c>
    </row>
    <row r="9143" spans="1:11" x14ac:dyDescent="0.35">
      <c r="A9143">
        <v>680.1</v>
      </c>
      <c r="B9143" s="24">
        <v>43468</v>
      </c>
      <c r="C9143">
        <v>4</v>
      </c>
      <c r="D9143" s="13">
        <v>310</v>
      </c>
      <c r="E9143" s="13" t="s">
        <v>99</v>
      </c>
      <c r="F9143" s="17">
        <v>-62</v>
      </c>
      <c r="G9143" t="str">
        <f>_xlfn.XLOOKUP(tbl_GL[[#This Row],[Account_key]],tbl_COA[Account_key],tbl_COA[Class],"Not Found")</f>
        <v>Operating account</v>
      </c>
      <c r="H9143" t="str">
        <f>_xlfn.XLOOKUP(tbl_GL[[#This Row],[Account_key]],tbl_COA[Account_key],tbl_COA[SubClass],"Not Found")</f>
        <v>Operating Expenses</v>
      </c>
      <c r="I9143" t="str">
        <f>_xlfn.XLOOKUP(tbl_GL[[#This Row],[Account_key]],tbl_COA[Account_key],tbl_COA[SubClass2],"Not Found")</f>
        <v>Administration</v>
      </c>
      <c r="J9143" t="str">
        <f>_xlfn.XLOOKUP(tbl_GL[[#This Row],[Account_key]],tbl_COA[Account_key],tbl_COA[SubAccount],,0)</f>
        <v>Office Supplies</v>
      </c>
      <c r="K9143">
        <f>YEAR(tbl_GL[[#This Row],[Date]])</f>
        <v>2019</v>
      </c>
    </row>
    <row r="9144" spans="1:11" x14ac:dyDescent="0.35">
      <c r="A9144">
        <v>680.2</v>
      </c>
      <c r="B9144" s="24">
        <v>43468</v>
      </c>
      <c r="C9144">
        <v>4</v>
      </c>
      <c r="D9144" s="13">
        <v>20</v>
      </c>
      <c r="E9144" s="13" t="s">
        <v>99</v>
      </c>
      <c r="F9144" s="17">
        <v>-62</v>
      </c>
      <c r="G9144" t="str">
        <f>_xlfn.XLOOKUP(tbl_GL[[#This Row],[Account_key]],tbl_COA[Account_key],tbl_COA[Class],"Not Found")</f>
        <v>Assets</v>
      </c>
      <c r="H9144" t="str">
        <f>_xlfn.XLOOKUP(tbl_GL[[#This Row],[Account_key]],tbl_COA[Account_key],tbl_COA[SubClass],"Not Found")</f>
        <v>Assets</v>
      </c>
      <c r="I9144" t="str">
        <f>_xlfn.XLOOKUP(tbl_GL[[#This Row],[Account_key]],tbl_COA[Account_key],tbl_COA[SubClass2],"Not Found")</f>
        <v>Current Assets</v>
      </c>
      <c r="J9144" t="str">
        <f>_xlfn.XLOOKUP(tbl_GL[[#This Row],[Account_key]],tbl_COA[Account_key],tbl_COA[SubAccount],,0)</f>
        <v>Cash in hand</v>
      </c>
      <c r="K9144">
        <f>YEAR(tbl_GL[[#This Row],[Date]])</f>
        <v>2019</v>
      </c>
    </row>
    <row r="9145" spans="1:11" x14ac:dyDescent="0.35">
      <c r="A9145">
        <v>681.1</v>
      </c>
      <c r="B9145" s="24">
        <v>43470</v>
      </c>
      <c r="C9145">
        <v>4</v>
      </c>
      <c r="D9145" s="13">
        <v>230</v>
      </c>
      <c r="E9145" s="13" t="s">
        <v>4</v>
      </c>
      <c r="F9145" s="17">
        <v>-337</v>
      </c>
      <c r="G9145" t="str">
        <f>_xlfn.XLOOKUP(tbl_GL[[#This Row],[Account_key]],tbl_COA[Account_key],tbl_COA[Class],"Not Found")</f>
        <v>Trading account</v>
      </c>
      <c r="H9145" t="str">
        <f>_xlfn.XLOOKUP(tbl_GL[[#This Row],[Account_key]],tbl_COA[Account_key],tbl_COA[SubClass],"Not Found")</f>
        <v>Cost of Sales</v>
      </c>
      <c r="I9145" t="str">
        <f>_xlfn.XLOOKUP(tbl_GL[[#This Row],[Account_key]],tbl_COA[Account_key],tbl_COA[SubClass2],"Not Found")</f>
        <v>Cost of Sales</v>
      </c>
      <c r="J9145" t="str">
        <f>_xlfn.XLOOKUP(tbl_GL[[#This Row],[Account_key]],tbl_COA[Account_key],tbl_COA[SubAccount],,0)</f>
        <v>Cost of Sales</v>
      </c>
      <c r="K9145">
        <f>YEAR(tbl_GL[[#This Row],[Date]])</f>
        <v>2019</v>
      </c>
    </row>
    <row r="9146" spans="1:11" x14ac:dyDescent="0.35">
      <c r="A9146">
        <v>681.2</v>
      </c>
      <c r="B9146" s="24">
        <v>43470</v>
      </c>
      <c r="C9146">
        <v>4</v>
      </c>
      <c r="D9146" s="13">
        <v>60</v>
      </c>
      <c r="E9146" s="13" t="s">
        <v>4</v>
      </c>
      <c r="F9146" s="17">
        <v>-337</v>
      </c>
      <c r="G9146" t="str">
        <f>_xlfn.XLOOKUP(tbl_GL[[#This Row],[Account_key]],tbl_COA[Account_key],tbl_COA[Class],"Not Found")</f>
        <v>Assets</v>
      </c>
      <c r="H9146" t="str">
        <f>_xlfn.XLOOKUP(tbl_GL[[#This Row],[Account_key]],tbl_COA[Account_key],tbl_COA[SubClass],"Not Found")</f>
        <v>Assets</v>
      </c>
      <c r="I9146" t="str">
        <f>_xlfn.XLOOKUP(tbl_GL[[#This Row],[Account_key]],tbl_COA[Account_key],tbl_COA[SubClass2],"Not Found")</f>
        <v>Current Assets</v>
      </c>
      <c r="J9146" t="str">
        <f>_xlfn.XLOOKUP(tbl_GL[[#This Row],[Account_key]],tbl_COA[Account_key],tbl_COA[SubAccount],,0)</f>
        <v>Inventory</v>
      </c>
      <c r="K9146">
        <f>YEAR(tbl_GL[[#This Row],[Date]])</f>
        <v>2019</v>
      </c>
    </row>
    <row r="9147" spans="1:11" x14ac:dyDescent="0.35">
      <c r="A9147">
        <v>682.1</v>
      </c>
      <c r="B9147" s="24">
        <v>43470</v>
      </c>
      <c r="C9147">
        <v>4</v>
      </c>
      <c r="D9147" s="13">
        <v>210</v>
      </c>
      <c r="E9147" s="13" t="s">
        <v>8</v>
      </c>
      <c r="F9147" s="17">
        <v>952</v>
      </c>
      <c r="G9147" t="str">
        <f>_xlfn.XLOOKUP(tbl_GL[[#This Row],[Account_key]],tbl_COA[Account_key],tbl_COA[Class],"Not Found")</f>
        <v>Trading account</v>
      </c>
      <c r="H9147" t="str">
        <f>_xlfn.XLOOKUP(tbl_GL[[#This Row],[Account_key]],tbl_COA[Account_key],tbl_COA[SubClass],"Not Found")</f>
        <v>Sales</v>
      </c>
      <c r="I9147" t="str">
        <f>_xlfn.XLOOKUP(tbl_GL[[#This Row],[Account_key]],tbl_COA[Account_key],tbl_COA[SubClass2],"Not Found")</f>
        <v>Sales</v>
      </c>
      <c r="J9147" t="str">
        <f>_xlfn.XLOOKUP(tbl_GL[[#This Row],[Account_key]],tbl_COA[Account_key],tbl_COA[SubAccount],,0)</f>
        <v>Sales</v>
      </c>
      <c r="K9147">
        <f>YEAR(tbl_GL[[#This Row],[Date]])</f>
        <v>2019</v>
      </c>
    </row>
    <row r="9148" spans="1:11" x14ac:dyDescent="0.35">
      <c r="A9148">
        <v>682.2</v>
      </c>
      <c r="B9148" s="24">
        <v>43470</v>
      </c>
      <c r="C9148">
        <v>4</v>
      </c>
      <c r="D9148" s="13">
        <v>30</v>
      </c>
      <c r="E9148" s="13" t="s">
        <v>8</v>
      </c>
      <c r="F9148" s="17">
        <v>952</v>
      </c>
      <c r="G9148" t="str">
        <f>_xlfn.XLOOKUP(tbl_GL[[#This Row],[Account_key]],tbl_COA[Account_key],tbl_COA[Class],"Not Found")</f>
        <v>Assets</v>
      </c>
      <c r="H9148" t="str">
        <f>_xlfn.XLOOKUP(tbl_GL[[#This Row],[Account_key]],tbl_COA[Account_key],tbl_COA[SubClass],"Not Found")</f>
        <v>Assets</v>
      </c>
      <c r="I9148" t="str">
        <f>_xlfn.XLOOKUP(tbl_GL[[#This Row],[Account_key]],tbl_COA[Account_key],tbl_COA[SubClass2],"Not Found")</f>
        <v>Current Assets</v>
      </c>
      <c r="J9148" t="str">
        <f>_xlfn.XLOOKUP(tbl_GL[[#This Row],[Account_key]],tbl_COA[Account_key],tbl_COA[SubAccount],,0)</f>
        <v>Trade Receivables</v>
      </c>
      <c r="K9148">
        <f>YEAR(tbl_GL[[#This Row],[Date]])</f>
        <v>2019</v>
      </c>
    </row>
    <row r="9149" spans="1:11" x14ac:dyDescent="0.35">
      <c r="A9149">
        <v>683.1</v>
      </c>
      <c r="B9149" s="24">
        <v>43470</v>
      </c>
      <c r="C9149">
        <v>4</v>
      </c>
      <c r="D9149" s="13">
        <v>260</v>
      </c>
      <c r="E9149" s="13" t="s">
        <v>97</v>
      </c>
      <c r="F9149" s="17">
        <v>-2227</v>
      </c>
      <c r="G9149" t="str">
        <f>_xlfn.XLOOKUP(tbl_GL[[#This Row],[Account_key]],tbl_COA[Account_key],tbl_COA[Class],"Not Found")</f>
        <v>Operating account</v>
      </c>
      <c r="H9149" t="str">
        <f>_xlfn.XLOOKUP(tbl_GL[[#This Row],[Account_key]],tbl_COA[Account_key],tbl_COA[SubClass],"Not Found")</f>
        <v>Operating Expenses</v>
      </c>
      <c r="I9149" t="str">
        <f>_xlfn.XLOOKUP(tbl_GL[[#This Row],[Account_key]],tbl_COA[Account_key],tbl_COA[SubClass2],"Not Found")</f>
        <v>Marketing</v>
      </c>
      <c r="J9149" t="str">
        <f>_xlfn.XLOOKUP(tbl_GL[[#This Row],[Account_key]],tbl_COA[Account_key],tbl_COA[SubAccount],,0)</f>
        <v>Commissions</v>
      </c>
      <c r="K9149">
        <f>YEAR(tbl_GL[[#This Row],[Date]])</f>
        <v>2019</v>
      </c>
    </row>
    <row r="9150" spans="1:11" x14ac:dyDescent="0.35">
      <c r="A9150">
        <v>683.2</v>
      </c>
      <c r="B9150" s="24">
        <v>43470</v>
      </c>
      <c r="C9150">
        <v>4</v>
      </c>
      <c r="D9150" s="13">
        <v>120</v>
      </c>
      <c r="E9150" s="13" t="s">
        <v>97</v>
      </c>
      <c r="F9150" s="17">
        <v>2227</v>
      </c>
      <c r="G9150" t="str">
        <f>_xlfn.XLOOKUP(tbl_GL[[#This Row],[Account_key]],tbl_COA[Account_key],tbl_COA[Class],"Not Found")</f>
        <v>Liabilities and Owners Equity</v>
      </c>
      <c r="H9150" t="str">
        <f>_xlfn.XLOOKUP(tbl_GL[[#This Row],[Account_key]],tbl_COA[Account_key],tbl_COA[SubClass],"Not Found")</f>
        <v>Liabilities</v>
      </c>
      <c r="I9150" t="str">
        <f>_xlfn.XLOOKUP(tbl_GL[[#This Row],[Account_key]],tbl_COA[Account_key],tbl_COA[SubClass2],"Not Found")</f>
        <v>Current Liabilities</v>
      </c>
      <c r="J9150" t="str">
        <f>_xlfn.XLOOKUP(tbl_GL[[#This Row],[Account_key]],tbl_COA[Account_key],tbl_COA[SubAccount],,0)</f>
        <v>Accrued Expenses</v>
      </c>
      <c r="K9150">
        <f>YEAR(tbl_GL[[#This Row],[Date]])</f>
        <v>2019</v>
      </c>
    </row>
    <row r="9151" spans="1:11" x14ac:dyDescent="0.35">
      <c r="A9151">
        <v>684.1</v>
      </c>
      <c r="B9151" s="24">
        <v>43470</v>
      </c>
      <c r="C9151">
        <v>4</v>
      </c>
      <c r="D9151" s="13">
        <v>10</v>
      </c>
      <c r="E9151" s="13" t="s">
        <v>107</v>
      </c>
      <c r="F9151" s="17">
        <v>29750</v>
      </c>
      <c r="G9151" t="str">
        <f>_xlfn.XLOOKUP(tbl_GL[[#This Row],[Account_key]],tbl_COA[Account_key],tbl_COA[Class],"Not Found")</f>
        <v>Assets</v>
      </c>
      <c r="H9151" t="str">
        <f>_xlfn.XLOOKUP(tbl_GL[[#This Row],[Account_key]],tbl_COA[Account_key],tbl_COA[SubClass],"Not Found")</f>
        <v>Assets</v>
      </c>
      <c r="I9151" t="str">
        <f>_xlfn.XLOOKUP(tbl_GL[[#This Row],[Account_key]],tbl_COA[Account_key],tbl_COA[SubClass2],"Not Found")</f>
        <v>Current Assets</v>
      </c>
      <c r="J9151" t="str">
        <f>_xlfn.XLOOKUP(tbl_GL[[#This Row],[Account_key]],tbl_COA[Account_key],tbl_COA[SubAccount],,0)</f>
        <v>Cash at Bank</v>
      </c>
      <c r="K9151">
        <f>YEAR(tbl_GL[[#This Row],[Date]])</f>
        <v>2019</v>
      </c>
    </row>
    <row r="9152" spans="1:11" x14ac:dyDescent="0.35">
      <c r="A9152">
        <v>684.2</v>
      </c>
      <c r="B9152" s="24">
        <v>43470</v>
      </c>
      <c r="C9152">
        <v>4</v>
      </c>
      <c r="D9152" s="13">
        <v>160</v>
      </c>
      <c r="E9152" s="13" t="s">
        <v>107</v>
      </c>
      <c r="F9152" s="17">
        <v>29750</v>
      </c>
      <c r="G9152" t="str">
        <f>_xlfn.XLOOKUP(tbl_GL[[#This Row],[Account_key]],tbl_COA[Account_key],tbl_COA[Class],"Not Found")</f>
        <v>Liabilities and Owners Equity</v>
      </c>
      <c r="H9152" t="str">
        <f>_xlfn.XLOOKUP(tbl_GL[[#This Row],[Account_key]],tbl_COA[Account_key],tbl_COA[SubClass],"Not Found")</f>
        <v>Liabilities</v>
      </c>
      <c r="I9152" t="str">
        <f>_xlfn.XLOOKUP(tbl_GL[[#This Row],[Account_key]],tbl_COA[Account_key],tbl_COA[SubClass2],"Not Found")</f>
        <v>Long Term Liabilities</v>
      </c>
      <c r="J9152" t="str">
        <f>_xlfn.XLOOKUP(tbl_GL[[#This Row],[Account_key]],tbl_COA[Account_key],tbl_COA[SubAccount],,0)</f>
        <v>Long Term Obligations</v>
      </c>
      <c r="K9152">
        <f>YEAR(tbl_GL[[#This Row],[Date]])</f>
        <v>2019</v>
      </c>
    </row>
    <row r="9153" spans="1:11" x14ac:dyDescent="0.35">
      <c r="A9153">
        <v>685.1</v>
      </c>
      <c r="B9153" s="24">
        <v>43474</v>
      </c>
      <c r="C9153">
        <v>4</v>
      </c>
      <c r="D9153" s="13">
        <v>300</v>
      </c>
      <c r="E9153" s="13" t="s">
        <v>97</v>
      </c>
      <c r="F9153" s="17">
        <v>-1881</v>
      </c>
      <c r="G9153" t="str">
        <f>_xlfn.XLOOKUP(tbl_GL[[#This Row],[Account_key]],tbl_COA[Account_key],tbl_COA[Class],"Not Found")</f>
        <v>Operating account</v>
      </c>
      <c r="H9153" t="str">
        <f>_xlfn.XLOOKUP(tbl_GL[[#This Row],[Account_key]],tbl_COA[Account_key],tbl_COA[SubClass],"Not Found")</f>
        <v>Operating Expenses</v>
      </c>
      <c r="I9153" t="str">
        <f>_xlfn.XLOOKUP(tbl_GL[[#This Row],[Account_key]],tbl_COA[Account_key],tbl_COA[SubClass2],"Not Found")</f>
        <v>Administration</v>
      </c>
      <c r="J9153" t="str">
        <f>_xlfn.XLOOKUP(tbl_GL[[#This Row],[Account_key]],tbl_COA[Account_key],tbl_COA[SubAccount],,0)</f>
        <v>Entertainment</v>
      </c>
      <c r="K9153">
        <f>YEAR(tbl_GL[[#This Row],[Date]])</f>
        <v>2019</v>
      </c>
    </row>
    <row r="9154" spans="1:11" x14ac:dyDescent="0.35">
      <c r="A9154">
        <v>685.2</v>
      </c>
      <c r="B9154" s="24">
        <v>43474</v>
      </c>
      <c r="C9154">
        <v>4</v>
      </c>
      <c r="D9154" s="13">
        <v>120</v>
      </c>
      <c r="E9154" s="13" t="s">
        <v>97</v>
      </c>
      <c r="F9154" s="17">
        <v>1881</v>
      </c>
      <c r="G9154" t="str">
        <f>_xlfn.XLOOKUP(tbl_GL[[#This Row],[Account_key]],tbl_COA[Account_key],tbl_COA[Class],"Not Found")</f>
        <v>Liabilities and Owners Equity</v>
      </c>
      <c r="H9154" t="str">
        <f>_xlfn.XLOOKUP(tbl_GL[[#This Row],[Account_key]],tbl_COA[Account_key],tbl_COA[SubClass],"Not Found")</f>
        <v>Liabilities</v>
      </c>
      <c r="I9154" t="str">
        <f>_xlfn.XLOOKUP(tbl_GL[[#This Row],[Account_key]],tbl_COA[Account_key],tbl_COA[SubClass2],"Not Found")</f>
        <v>Current Liabilities</v>
      </c>
      <c r="J9154" t="str">
        <f>_xlfn.XLOOKUP(tbl_GL[[#This Row],[Account_key]],tbl_COA[Account_key],tbl_COA[SubAccount],,0)</f>
        <v>Accrued Expenses</v>
      </c>
      <c r="K9154">
        <f>YEAR(tbl_GL[[#This Row],[Date]])</f>
        <v>2019</v>
      </c>
    </row>
    <row r="9155" spans="1:11" x14ac:dyDescent="0.35">
      <c r="A9155">
        <v>686.1</v>
      </c>
      <c r="B9155" s="24">
        <v>43478</v>
      </c>
      <c r="C9155">
        <v>4</v>
      </c>
      <c r="D9155" s="13">
        <v>230</v>
      </c>
      <c r="E9155" s="13" t="s">
        <v>4</v>
      </c>
      <c r="F9155" s="17">
        <v>-993</v>
      </c>
      <c r="G9155" t="str">
        <f>_xlfn.XLOOKUP(tbl_GL[[#This Row],[Account_key]],tbl_COA[Account_key],tbl_COA[Class],"Not Found")</f>
        <v>Trading account</v>
      </c>
      <c r="H9155" t="str">
        <f>_xlfn.XLOOKUP(tbl_GL[[#This Row],[Account_key]],tbl_COA[Account_key],tbl_COA[SubClass],"Not Found")</f>
        <v>Cost of Sales</v>
      </c>
      <c r="I9155" t="str">
        <f>_xlfn.XLOOKUP(tbl_GL[[#This Row],[Account_key]],tbl_COA[Account_key],tbl_COA[SubClass2],"Not Found")</f>
        <v>Cost of Sales</v>
      </c>
      <c r="J9155" t="str">
        <f>_xlfn.XLOOKUP(tbl_GL[[#This Row],[Account_key]],tbl_COA[Account_key],tbl_COA[SubAccount],,0)</f>
        <v>Cost of Sales</v>
      </c>
      <c r="K9155">
        <f>YEAR(tbl_GL[[#This Row],[Date]])</f>
        <v>2019</v>
      </c>
    </row>
    <row r="9156" spans="1:11" x14ac:dyDescent="0.35">
      <c r="A9156">
        <v>686.2</v>
      </c>
      <c r="B9156" s="24">
        <v>43478</v>
      </c>
      <c r="C9156">
        <v>4</v>
      </c>
      <c r="D9156" s="13">
        <v>60</v>
      </c>
      <c r="E9156" s="13" t="s">
        <v>4</v>
      </c>
      <c r="F9156" s="17">
        <v>-993</v>
      </c>
      <c r="G9156" t="str">
        <f>_xlfn.XLOOKUP(tbl_GL[[#This Row],[Account_key]],tbl_COA[Account_key],tbl_COA[Class],"Not Found")</f>
        <v>Assets</v>
      </c>
      <c r="H9156" t="str">
        <f>_xlfn.XLOOKUP(tbl_GL[[#This Row],[Account_key]],tbl_COA[Account_key],tbl_COA[SubClass],"Not Found")</f>
        <v>Assets</v>
      </c>
      <c r="I9156" t="str">
        <f>_xlfn.XLOOKUP(tbl_GL[[#This Row],[Account_key]],tbl_COA[Account_key],tbl_COA[SubClass2],"Not Found")</f>
        <v>Current Assets</v>
      </c>
      <c r="J9156" t="str">
        <f>_xlfn.XLOOKUP(tbl_GL[[#This Row],[Account_key]],tbl_COA[Account_key],tbl_COA[SubAccount],,0)</f>
        <v>Inventory</v>
      </c>
      <c r="K9156">
        <f>YEAR(tbl_GL[[#This Row],[Date]])</f>
        <v>2019</v>
      </c>
    </row>
    <row r="9157" spans="1:11" x14ac:dyDescent="0.35">
      <c r="A9157">
        <v>687.1</v>
      </c>
      <c r="B9157" s="24">
        <v>43478</v>
      </c>
      <c r="C9157">
        <v>4</v>
      </c>
      <c r="D9157" s="13">
        <v>260</v>
      </c>
      <c r="E9157" s="13" t="s">
        <v>97</v>
      </c>
      <c r="F9157" s="17">
        <v>-2363</v>
      </c>
      <c r="G9157" t="str">
        <f>_xlfn.XLOOKUP(tbl_GL[[#This Row],[Account_key]],tbl_COA[Account_key],tbl_COA[Class],"Not Found")</f>
        <v>Operating account</v>
      </c>
      <c r="H9157" t="str">
        <f>_xlfn.XLOOKUP(tbl_GL[[#This Row],[Account_key]],tbl_COA[Account_key],tbl_COA[SubClass],"Not Found")</f>
        <v>Operating Expenses</v>
      </c>
      <c r="I9157" t="str">
        <f>_xlfn.XLOOKUP(tbl_GL[[#This Row],[Account_key]],tbl_COA[Account_key],tbl_COA[SubClass2],"Not Found")</f>
        <v>Marketing</v>
      </c>
      <c r="J9157" t="str">
        <f>_xlfn.XLOOKUP(tbl_GL[[#This Row],[Account_key]],tbl_COA[Account_key],tbl_COA[SubAccount],,0)</f>
        <v>Commissions</v>
      </c>
      <c r="K9157">
        <f>YEAR(tbl_GL[[#This Row],[Date]])</f>
        <v>2019</v>
      </c>
    </row>
    <row r="9158" spans="1:11" x14ac:dyDescent="0.35">
      <c r="A9158">
        <v>687.2</v>
      </c>
      <c r="B9158" s="24">
        <v>43478</v>
      </c>
      <c r="C9158">
        <v>4</v>
      </c>
      <c r="D9158" s="13">
        <v>120</v>
      </c>
      <c r="E9158" s="13" t="s">
        <v>97</v>
      </c>
      <c r="F9158" s="17">
        <v>2363</v>
      </c>
      <c r="G9158" t="str">
        <f>_xlfn.XLOOKUP(tbl_GL[[#This Row],[Account_key]],tbl_COA[Account_key],tbl_COA[Class],"Not Found")</f>
        <v>Liabilities and Owners Equity</v>
      </c>
      <c r="H9158" t="str">
        <f>_xlfn.XLOOKUP(tbl_GL[[#This Row],[Account_key]],tbl_COA[Account_key],tbl_COA[SubClass],"Not Found")</f>
        <v>Liabilities</v>
      </c>
      <c r="I9158" t="str">
        <f>_xlfn.XLOOKUP(tbl_GL[[#This Row],[Account_key]],tbl_COA[Account_key],tbl_COA[SubClass2],"Not Found")</f>
        <v>Current Liabilities</v>
      </c>
      <c r="J9158" t="str">
        <f>_xlfn.XLOOKUP(tbl_GL[[#This Row],[Account_key]],tbl_COA[Account_key],tbl_COA[SubAccount],,0)</f>
        <v>Accrued Expenses</v>
      </c>
      <c r="K9158">
        <f>YEAR(tbl_GL[[#This Row],[Date]])</f>
        <v>2019</v>
      </c>
    </row>
    <row r="9159" spans="1:11" x14ac:dyDescent="0.35">
      <c r="A9159">
        <v>688.1</v>
      </c>
      <c r="B9159" s="24">
        <v>43478</v>
      </c>
      <c r="C9159">
        <v>4</v>
      </c>
      <c r="D9159" s="13">
        <v>210</v>
      </c>
      <c r="E9159" s="13" t="s">
        <v>7</v>
      </c>
      <c r="F9159" s="17">
        <v>3106</v>
      </c>
      <c r="G9159" t="str">
        <f>_xlfn.XLOOKUP(tbl_GL[[#This Row],[Account_key]],tbl_COA[Account_key],tbl_COA[Class],"Not Found")</f>
        <v>Trading account</v>
      </c>
      <c r="H9159" t="str">
        <f>_xlfn.XLOOKUP(tbl_GL[[#This Row],[Account_key]],tbl_COA[Account_key],tbl_COA[SubClass],"Not Found")</f>
        <v>Sales</v>
      </c>
      <c r="I9159" t="str">
        <f>_xlfn.XLOOKUP(tbl_GL[[#This Row],[Account_key]],tbl_COA[Account_key],tbl_COA[SubClass2],"Not Found")</f>
        <v>Sales</v>
      </c>
      <c r="J9159" t="str">
        <f>_xlfn.XLOOKUP(tbl_GL[[#This Row],[Account_key]],tbl_COA[Account_key],tbl_COA[SubAccount],,0)</f>
        <v>Sales</v>
      </c>
      <c r="K9159">
        <f>YEAR(tbl_GL[[#This Row],[Date]])</f>
        <v>2019</v>
      </c>
    </row>
    <row r="9160" spans="1:11" x14ac:dyDescent="0.35">
      <c r="A9160">
        <v>688.2</v>
      </c>
      <c r="B9160" s="24">
        <v>43478</v>
      </c>
      <c r="C9160">
        <v>4</v>
      </c>
      <c r="D9160" s="13">
        <v>10</v>
      </c>
      <c r="E9160" s="13" t="s">
        <v>7</v>
      </c>
      <c r="F9160" s="17">
        <v>3106</v>
      </c>
      <c r="G9160" t="str">
        <f>_xlfn.XLOOKUP(tbl_GL[[#This Row],[Account_key]],tbl_COA[Account_key],tbl_COA[Class],"Not Found")</f>
        <v>Assets</v>
      </c>
      <c r="H9160" t="str">
        <f>_xlfn.XLOOKUP(tbl_GL[[#This Row],[Account_key]],tbl_COA[Account_key],tbl_COA[SubClass],"Not Found")</f>
        <v>Assets</v>
      </c>
      <c r="I9160" t="str">
        <f>_xlfn.XLOOKUP(tbl_GL[[#This Row],[Account_key]],tbl_COA[Account_key],tbl_COA[SubClass2],"Not Found")</f>
        <v>Current Assets</v>
      </c>
      <c r="J9160" t="str">
        <f>_xlfn.XLOOKUP(tbl_GL[[#This Row],[Account_key]],tbl_COA[Account_key],tbl_COA[SubAccount],,0)</f>
        <v>Cash at Bank</v>
      </c>
      <c r="K9160">
        <f>YEAR(tbl_GL[[#This Row],[Date]])</f>
        <v>2019</v>
      </c>
    </row>
    <row r="9161" spans="1:11" x14ac:dyDescent="0.35">
      <c r="A9161">
        <v>689.1</v>
      </c>
      <c r="B9161" s="24">
        <v>43478</v>
      </c>
      <c r="C9161">
        <v>4</v>
      </c>
      <c r="D9161" s="13">
        <v>230</v>
      </c>
      <c r="E9161" s="13" t="s">
        <v>4</v>
      </c>
      <c r="F9161" s="17">
        <v>-3937</v>
      </c>
      <c r="G9161" t="str">
        <f>_xlfn.XLOOKUP(tbl_GL[[#This Row],[Account_key]],tbl_COA[Account_key],tbl_COA[Class],"Not Found")</f>
        <v>Trading account</v>
      </c>
      <c r="H9161" t="str">
        <f>_xlfn.XLOOKUP(tbl_GL[[#This Row],[Account_key]],tbl_COA[Account_key],tbl_COA[SubClass],"Not Found")</f>
        <v>Cost of Sales</v>
      </c>
      <c r="I9161" t="str">
        <f>_xlfn.XLOOKUP(tbl_GL[[#This Row],[Account_key]],tbl_COA[Account_key],tbl_COA[SubClass2],"Not Found")</f>
        <v>Cost of Sales</v>
      </c>
      <c r="J9161" t="str">
        <f>_xlfn.XLOOKUP(tbl_GL[[#This Row],[Account_key]],tbl_COA[Account_key],tbl_COA[SubAccount],,0)</f>
        <v>Cost of Sales</v>
      </c>
      <c r="K9161">
        <f>YEAR(tbl_GL[[#This Row],[Date]])</f>
        <v>2019</v>
      </c>
    </row>
    <row r="9162" spans="1:11" x14ac:dyDescent="0.35">
      <c r="A9162">
        <v>689.2</v>
      </c>
      <c r="B9162" s="24">
        <v>43478</v>
      </c>
      <c r="C9162">
        <v>4</v>
      </c>
      <c r="D9162" s="13">
        <v>60</v>
      </c>
      <c r="E9162" s="13" t="s">
        <v>4</v>
      </c>
      <c r="F9162" s="17">
        <v>-3937</v>
      </c>
      <c r="G9162" t="str">
        <f>_xlfn.XLOOKUP(tbl_GL[[#This Row],[Account_key]],tbl_COA[Account_key],tbl_COA[Class],"Not Found")</f>
        <v>Assets</v>
      </c>
      <c r="H9162" t="str">
        <f>_xlfn.XLOOKUP(tbl_GL[[#This Row],[Account_key]],tbl_COA[Account_key],tbl_COA[SubClass],"Not Found")</f>
        <v>Assets</v>
      </c>
      <c r="I9162" t="str">
        <f>_xlfn.XLOOKUP(tbl_GL[[#This Row],[Account_key]],tbl_COA[Account_key],tbl_COA[SubClass2],"Not Found")</f>
        <v>Current Assets</v>
      </c>
      <c r="J9162" t="str">
        <f>_xlfn.XLOOKUP(tbl_GL[[#This Row],[Account_key]],tbl_COA[Account_key],tbl_COA[SubAccount],,0)</f>
        <v>Inventory</v>
      </c>
      <c r="K9162">
        <f>YEAR(tbl_GL[[#This Row],[Date]])</f>
        <v>2019</v>
      </c>
    </row>
    <row r="9163" spans="1:11" x14ac:dyDescent="0.35">
      <c r="A9163">
        <v>690.1</v>
      </c>
      <c r="B9163" s="24">
        <v>43478</v>
      </c>
      <c r="C9163">
        <v>4</v>
      </c>
      <c r="D9163" s="13">
        <v>210</v>
      </c>
      <c r="E9163" s="13" t="s">
        <v>8</v>
      </c>
      <c r="F9163" s="17">
        <v>11122</v>
      </c>
      <c r="G9163" t="str">
        <f>_xlfn.XLOOKUP(tbl_GL[[#This Row],[Account_key]],tbl_COA[Account_key],tbl_COA[Class],"Not Found")</f>
        <v>Trading account</v>
      </c>
      <c r="H9163" t="str">
        <f>_xlfn.XLOOKUP(tbl_GL[[#This Row],[Account_key]],tbl_COA[Account_key],tbl_COA[SubClass],"Not Found")</f>
        <v>Sales</v>
      </c>
      <c r="I9163" t="str">
        <f>_xlfn.XLOOKUP(tbl_GL[[#This Row],[Account_key]],tbl_COA[Account_key],tbl_COA[SubClass2],"Not Found")</f>
        <v>Sales</v>
      </c>
      <c r="J9163" t="str">
        <f>_xlfn.XLOOKUP(tbl_GL[[#This Row],[Account_key]],tbl_COA[Account_key],tbl_COA[SubAccount],,0)</f>
        <v>Sales</v>
      </c>
      <c r="K9163">
        <f>YEAR(tbl_GL[[#This Row],[Date]])</f>
        <v>2019</v>
      </c>
    </row>
    <row r="9164" spans="1:11" x14ac:dyDescent="0.35">
      <c r="A9164">
        <v>690.2</v>
      </c>
      <c r="B9164" s="24">
        <v>43478</v>
      </c>
      <c r="C9164">
        <v>4</v>
      </c>
      <c r="D9164" s="13">
        <v>30</v>
      </c>
      <c r="E9164" s="13" t="s">
        <v>8</v>
      </c>
      <c r="F9164" s="17">
        <v>11122</v>
      </c>
      <c r="G9164" t="str">
        <f>_xlfn.XLOOKUP(tbl_GL[[#This Row],[Account_key]],tbl_COA[Account_key],tbl_COA[Class],"Not Found")</f>
        <v>Assets</v>
      </c>
      <c r="H9164" t="str">
        <f>_xlfn.XLOOKUP(tbl_GL[[#This Row],[Account_key]],tbl_COA[Account_key],tbl_COA[SubClass],"Not Found")</f>
        <v>Assets</v>
      </c>
      <c r="I9164" t="str">
        <f>_xlfn.XLOOKUP(tbl_GL[[#This Row],[Account_key]],tbl_COA[Account_key],tbl_COA[SubClass2],"Not Found")</f>
        <v>Current Assets</v>
      </c>
      <c r="J9164" t="str">
        <f>_xlfn.XLOOKUP(tbl_GL[[#This Row],[Account_key]],tbl_COA[Account_key],tbl_COA[SubAccount],,0)</f>
        <v>Trade Receivables</v>
      </c>
      <c r="K9164">
        <f>YEAR(tbl_GL[[#This Row],[Date]])</f>
        <v>2019</v>
      </c>
    </row>
    <row r="9165" spans="1:11" x14ac:dyDescent="0.35">
      <c r="A9165">
        <v>691.1</v>
      </c>
      <c r="B9165" s="24">
        <v>43481</v>
      </c>
      <c r="C9165">
        <v>4</v>
      </c>
      <c r="D9165" s="13">
        <v>280</v>
      </c>
      <c r="E9165" s="13" t="s">
        <v>97</v>
      </c>
      <c r="F9165" s="17">
        <v>-2300</v>
      </c>
      <c r="G9165" t="str">
        <f>_xlfn.XLOOKUP(tbl_GL[[#This Row],[Account_key]],tbl_COA[Account_key],tbl_COA[Class],"Not Found")</f>
        <v>Operating account</v>
      </c>
      <c r="H9165" t="str">
        <f>_xlfn.XLOOKUP(tbl_GL[[#This Row],[Account_key]],tbl_COA[Account_key],tbl_COA[SubClass],"Not Found")</f>
        <v>Operating Expenses</v>
      </c>
      <c r="I9165" t="str">
        <f>_xlfn.XLOOKUP(tbl_GL[[#This Row],[Account_key]],tbl_COA[Account_key],tbl_COA[SubClass2],"Not Found")</f>
        <v>Marketing</v>
      </c>
      <c r="J9165" t="str">
        <f>_xlfn.XLOOKUP(tbl_GL[[#This Row],[Account_key]],tbl_COA[Account_key],tbl_COA[SubAccount],,0)</f>
        <v>Advertisements</v>
      </c>
      <c r="K9165">
        <f>YEAR(tbl_GL[[#This Row],[Date]])</f>
        <v>2019</v>
      </c>
    </row>
    <row r="9166" spans="1:11" x14ac:dyDescent="0.35">
      <c r="A9166">
        <v>691.2</v>
      </c>
      <c r="B9166" s="24">
        <v>43481</v>
      </c>
      <c r="C9166">
        <v>4</v>
      </c>
      <c r="D9166" s="13">
        <v>120</v>
      </c>
      <c r="E9166" s="13" t="s">
        <v>97</v>
      </c>
      <c r="F9166" s="17">
        <v>2300</v>
      </c>
      <c r="G9166" t="str">
        <f>_xlfn.XLOOKUP(tbl_GL[[#This Row],[Account_key]],tbl_COA[Account_key],tbl_COA[Class],"Not Found")</f>
        <v>Liabilities and Owners Equity</v>
      </c>
      <c r="H9166" t="str">
        <f>_xlfn.XLOOKUP(tbl_GL[[#This Row],[Account_key]],tbl_COA[Account_key],tbl_COA[SubClass],"Not Found")</f>
        <v>Liabilities</v>
      </c>
      <c r="I9166" t="str">
        <f>_xlfn.XLOOKUP(tbl_GL[[#This Row],[Account_key]],tbl_COA[Account_key],tbl_COA[SubClass2],"Not Found")</f>
        <v>Current Liabilities</v>
      </c>
      <c r="J9166" t="str">
        <f>_xlfn.XLOOKUP(tbl_GL[[#This Row],[Account_key]],tbl_COA[Account_key],tbl_COA[SubAccount],,0)</f>
        <v>Accrued Expenses</v>
      </c>
      <c r="K9166">
        <f>YEAR(tbl_GL[[#This Row],[Date]])</f>
        <v>2019</v>
      </c>
    </row>
    <row r="9167" spans="1:11" x14ac:dyDescent="0.35">
      <c r="A9167">
        <v>692.1</v>
      </c>
      <c r="B9167" s="24">
        <v>43484</v>
      </c>
      <c r="C9167">
        <v>4</v>
      </c>
      <c r="D9167" s="13">
        <v>290</v>
      </c>
      <c r="E9167" s="13" t="s">
        <v>99</v>
      </c>
      <c r="F9167" s="17">
        <v>-18</v>
      </c>
      <c r="G9167" t="str">
        <f>_xlfn.XLOOKUP(tbl_GL[[#This Row],[Account_key]],tbl_COA[Account_key],tbl_COA[Class],"Not Found")</f>
        <v>Operating account</v>
      </c>
      <c r="H9167" t="str">
        <f>_xlfn.XLOOKUP(tbl_GL[[#This Row],[Account_key]],tbl_COA[Account_key],tbl_COA[SubClass],"Not Found")</f>
        <v>Operating Expenses</v>
      </c>
      <c r="I9167" t="str">
        <f>_xlfn.XLOOKUP(tbl_GL[[#This Row],[Account_key]],tbl_COA[Account_key],tbl_COA[SubClass2],"Not Found")</f>
        <v>Administration</v>
      </c>
      <c r="J9167" t="str">
        <f>_xlfn.XLOOKUP(tbl_GL[[#This Row],[Account_key]],tbl_COA[Account_key],tbl_COA[SubAccount],,0)</f>
        <v>Travel</v>
      </c>
      <c r="K9167">
        <f>YEAR(tbl_GL[[#This Row],[Date]])</f>
        <v>2019</v>
      </c>
    </row>
    <row r="9168" spans="1:11" x14ac:dyDescent="0.35">
      <c r="A9168">
        <v>692.2</v>
      </c>
      <c r="B9168" s="24">
        <v>43484</v>
      </c>
      <c r="C9168">
        <v>4</v>
      </c>
      <c r="D9168" s="13">
        <v>20</v>
      </c>
      <c r="E9168" s="13" t="s">
        <v>99</v>
      </c>
      <c r="F9168" s="17">
        <v>-18</v>
      </c>
      <c r="G9168" t="str">
        <f>_xlfn.XLOOKUP(tbl_GL[[#This Row],[Account_key]],tbl_COA[Account_key],tbl_COA[Class],"Not Found")</f>
        <v>Assets</v>
      </c>
      <c r="H9168" t="str">
        <f>_xlfn.XLOOKUP(tbl_GL[[#This Row],[Account_key]],tbl_COA[Account_key],tbl_COA[SubClass],"Not Found")</f>
        <v>Assets</v>
      </c>
      <c r="I9168" t="str">
        <f>_xlfn.XLOOKUP(tbl_GL[[#This Row],[Account_key]],tbl_COA[Account_key],tbl_COA[SubClass2],"Not Found")</f>
        <v>Current Assets</v>
      </c>
      <c r="J9168" t="str">
        <f>_xlfn.XLOOKUP(tbl_GL[[#This Row],[Account_key]],tbl_COA[Account_key],tbl_COA[SubAccount],,0)</f>
        <v>Cash in hand</v>
      </c>
      <c r="K9168">
        <f>YEAR(tbl_GL[[#This Row],[Date]])</f>
        <v>2019</v>
      </c>
    </row>
    <row r="9169" spans="1:11" x14ac:dyDescent="0.35">
      <c r="A9169">
        <v>693.1</v>
      </c>
      <c r="B9169" s="24">
        <v>43485</v>
      </c>
      <c r="C9169">
        <v>4</v>
      </c>
      <c r="D9169" s="13">
        <v>75</v>
      </c>
      <c r="E9169" s="13" t="s">
        <v>131</v>
      </c>
      <c r="F9169" s="17">
        <v>54000</v>
      </c>
      <c r="G9169" t="str">
        <f>_xlfn.XLOOKUP(tbl_GL[[#This Row],[Account_key]],tbl_COA[Account_key],tbl_COA[Class],"Not Found")</f>
        <v>Assets</v>
      </c>
      <c r="H9169" t="str">
        <f>_xlfn.XLOOKUP(tbl_GL[[#This Row],[Account_key]],tbl_COA[Account_key],tbl_COA[SubClass],"Not Found")</f>
        <v>Assets</v>
      </c>
      <c r="I9169" t="str">
        <f>_xlfn.XLOOKUP(tbl_GL[[#This Row],[Account_key]],tbl_COA[Account_key],tbl_COA[SubClass2],"Not Found")</f>
        <v>Current Assets</v>
      </c>
      <c r="J9169" t="str">
        <f>_xlfn.XLOOKUP(tbl_GL[[#This Row],[Account_key]],tbl_COA[Account_key],tbl_COA[SubAccount],,0)</f>
        <v>Securities</v>
      </c>
      <c r="K9169">
        <f>YEAR(tbl_GL[[#This Row],[Date]])</f>
        <v>2019</v>
      </c>
    </row>
    <row r="9170" spans="1:11" x14ac:dyDescent="0.35">
      <c r="A9170">
        <v>693.2</v>
      </c>
      <c r="B9170" s="24">
        <v>43485</v>
      </c>
      <c r="C9170">
        <v>4</v>
      </c>
      <c r="D9170" s="13">
        <v>10</v>
      </c>
      <c r="E9170" s="13" t="s">
        <v>131</v>
      </c>
      <c r="F9170" s="17">
        <v>-54000</v>
      </c>
      <c r="G9170" t="str">
        <f>_xlfn.XLOOKUP(tbl_GL[[#This Row],[Account_key]],tbl_COA[Account_key],tbl_COA[Class],"Not Found")</f>
        <v>Assets</v>
      </c>
      <c r="H9170" t="str">
        <f>_xlfn.XLOOKUP(tbl_GL[[#This Row],[Account_key]],tbl_COA[Account_key],tbl_COA[SubClass],"Not Found")</f>
        <v>Assets</v>
      </c>
      <c r="I9170" t="str">
        <f>_xlfn.XLOOKUP(tbl_GL[[#This Row],[Account_key]],tbl_COA[Account_key],tbl_COA[SubClass2],"Not Found")</f>
        <v>Current Assets</v>
      </c>
      <c r="J9170" t="str">
        <f>_xlfn.XLOOKUP(tbl_GL[[#This Row],[Account_key]],tbl_COA[Account_key],tbl_COA[SubAccount],,0)</f>
        <v>Cash at Bank</v>
      </c>
      <c r="K9170">
        <f>YEAR(tbl_GL[[#This Row],[Date]])</f>
        <v>2019</v>
      </c>
    </row>
    <row r="9171" spans="1:11" x14ac:dyDescent="0.35">
      <c r="A9171">
        <v>694.1</v>
      </c>
      <c r="B9171" s="24">
        <v>43486</v>
      </c>
      <c r="C9171">
        <v>4</v>
      </c>
      <c r="D9171" s="13">
        <v>290</v>
      </c>
      <c r="E9171" s="13" t="s">
        <v>97</v>
      </c>
      <c r="F9171" s="17">
        <v>-1654</v>
      </c>
      <c r="G9171" t="str">
        <f>_xlfn.XLOOKUP(tbl_GL[[#This Row],[Account_key]],tbl_COA[Account_key],tbl_COA[Class],"Not Found")</f>
        <v>Operating account</v>
      </c>
      <c r="H9171" t="str">
        <f>_xlfn.XLOOKUP(tbl_GL[[#This Row],[Account_key]],tbl_COA[Account_key],tbl_COA[SubClass],"Not Found")</f>
        <v>Operating Expenses</v>
      </c>
      <c r="I9171" t="str">
        <f>_xlfn.XLOOKUP(tbl_GL[[#This Row],[Account_key]],tbl_COA[Account_key],tbl_COA[SubClass2],"Not Found")</f>
        <v>Administration</v>
      </c>
      <c r="J9171" t="str">
        <f>_xlfn.XLOOKUP(tbl_GL[[#This Row],[Account_key]],tbl_COA[Account_key],tbl_COA[SubAccount],,0)</f>
        <v>Travel</v>
      </c>
      <c r="K9171">
        <f>YEAR(tbl_GL[[#This Row],[Date]])</f>
        <v>2019</v>
      </c>
    </row>
    <row r="9172" spans="1:11" x14ac:dyDescent="0.35">
      <c r="A9172">
        <v>694.2</v>
      </c>
      <c r="B9172" s="24">
        <v>43486</v>
      </c>
      <c r="C9172">
        <v>4</v>
      </c>
      <c r="D9172" s="13">
        <v>120</v>
      </c>
      <c r="E9172" s="13" t="s">
        <v>97</v>
      </c>
      <c r="F9172" s="17">
        <v>1654</v>
      </c>
      <c r="G9172" t="str">
        <f>_xlfn.XLOOKUP(tbl_GL[[#This Row],[Account_key]],tbl_COA[Account_key],tbl_COA[Class],"Not Found")</f>
        <v>Liabilities and Owners Equity</v>
      </c>
      <c r="H9172" t="str">
        <f>_xlfn.XLOOKUP(tbl_GL[[#This Row],[Account_key]],tbl_COA[Account_key],tbl_COA[SubClass],"Not Found")</f>
        <v>Liabilities</v>
      </c>
      <c r="I9172" t="str">
        <f>_xlfn.XLOOKUP(tbl_GL[[#This Row],[Account_key]],tbl_COA[Account_key],tbl_COA[SubClass2],"Not Found")</f>
        <v>Current Liabilities</v>
      </c>
      <c r="J9172" t="str">
        <f>_xlfn.XLOOKUP(tbl_GL[[#This Row],[Account_key]],tbl_COA[Account_key],tbl_COA[SubAccount],,0)</f>
        <v>Accrued Expenses</v>
      </c>
      <c r="K9172">
        <f>YEAR(tbl_GL[[#This Row],[Date]])</f>
        <v>2019</v>
      </c>
    </row>
    <row r="9173" spans="1:11" x14ac:dyDescent="0.35">
      <c r="A9173">
        <v>695.1</v>
      </c>
      <c r="B9173" s="24">
        <v>43486</v>
      </c>
      <c r="C9173">
        <v>4</v>
      </c>
      <c r="D9173" s="13">
        <v>30</v>
      </c>
      <c r="E9173" s="13" t="s">
        <v>80</v>
      </c>
      <c r="F9173" s="17">
        <v>-12385</v>
      </c>
      <c r="G9173" t="str">
        <f>_xlfn.XLOOKUP(tbl_GL[[#This Row],[Account_key]],tbl_COA[Account_key],tbl_COA[Class],"Not Found")</f>
        <v>Assets</v>
      </c>
      <c r="H9173" t="str">
        <f>_xlfn.XLOOKUP(tbl_GL[[#This Row],[Account_key]],tbl_COA[Account_key],tbl_COA[SubClass],"Not Found")</f>
        <v>Assets</v>
      </c>
      <c r="I9173" t="str">
        <f>_xlfn.XLOOKUP(tbl_GL[[#This Row],[Account_key]],tbl_COA[Account_key],tbl_COA[SubClass2],"Not Found")</f>
        <v>Current Assets</v>
      </c>
      <c r="J9173" t="str">
        <f>_xlfn.XLOOKUP(tbl_GL[[#This Row],[Account_key]],tbl_COA[Account_key],tbl_COA[SubAccount],,0)</f>
        <v>Trade Receivables</v>
      </c>
      <c r="K9173">
        <f>YEAR(tbl_GL[[#This Row],[Date]])</f>
        <v>2019</v>
      </c>
    </row>
    <row r="9174" spans="1:11" x14ac:dyDescent="0.35">
      <c r="A9174">
        <v>695.2</v>
      </c>
      <c r="B9174" s="24">
        <v>43486</v>
      </c>
      <c r="C9174">
        <v>4</v>
      </c>
      <c r="D9174" s="13">
        <v>10</v>
      </c>
      <c r="E9174" s="13" t="s">
        <v>80</v>
      </c>
      <c r="F9174" s="17">
        <v>12385</v>
      </c>
      <c r="G9174" t="str">
        <f>_xlfn.XLOOKUP(tbl_GL[[#This Row],[Account_key]],tbl_COA[Account_key],tbl_COA[Class],"Not Found")</f>
        <v>Assets</v>
      </c>
      <c r="H9174" t="str">
        <f>_xlfn.XLOOKUP(tbl_GL[[#This Row],[Account_key]],tbl_COA[Account_key],tbl_COA[SubClass],"Not Found")</f>
        <v>Assets</v>
      </c>
      <c r="I9174" t="str">
        <f>_xlfn.XLOOKUP(tbl_GL[[#This Row],[Account_key]],tbl_COA[Account_key],tbl_COA[SubClass2],"Not Found")</f>
        <v>Current Assets</v>
      </c>
      <c r="J9174" t="str">
        <f>_xlfn.XLOOKUP(tbl_GL[[#This Row],[Account_key]],tbl_COA[Account_key],tbl_COA[SubAccount],,0)</f>
        <v>Cash at Bank</v>
      </c>
      <c r="K9174">
        <f>YEAR(tbl_GL[[#This Row],[Date]])</f>
        <v>2019</v>
      </c>
    </row>
    <row r="9175" spans="1:11" x14ac:dyDescent="0.35">
      <c r="A9175">
        <v>696.1</v>
      </c>
      <c r="B9175" s="24">
        <v>43487</v>
      </c>
      <c r="C9175">
        <v>4</v>
      </c>
      <c r="D9175" s="13">
        <v>10</v>
      </c>
      <c r="E9175" s="13" t="s">
        <v>98</v>
      </c>
      <c r="F9175" s="17">
        <v>-1885</v>
      </c>
      <c r="G9175" t="str">
        <f>_xlfn.XLOOKUP(tbl_GL[[#This Row],[Account_key]],tbl_COA[Account_key],tbl_COA[Class],"Not Found")</f>
        <v>Assets</v>
      </c>
      <c r="H9175" t="str">
        <f>_xlfn.XLOOKUP(tbl_GL[[#This Row],[Account_key]],tbl_COA[Account_key],tbl_COA[SubClass],"Not Found")</f>
        <v>Assets</v>
      </c>
      <c r="I9175" t="str">
        <f>_xlfn.XLOOKUP(tbl_GL[[#This Row],[Account_key]],tbl_COA[Account_key],tbl_COA[SubClass2],"Not Found")</f>
        <v>Current Assets</v>
      </c>
      <c r="J9175" t="str">
        <f>_xlfn.XLOOKUP(tbl_GL[[#This Row],[Account_key]],tbl_COA[Account_key],tbl_COA[SubAccount],,0)</f>
        <v>Cash at Bank</v>
      </c>
      <c r="K9175">
        <f>YEAR(tbl_GL[[#This Row],[Date]])</f>
        <v>2019</v>
      </c>
    </row>
    <row r="9176" spans="1:11" x14ac:dyDescent="0.35">
      <c r="A9176">
        <v>696.2</v>
      </c>
      <c r="B9176" s="24">
        <v>43487</v>
      </c>
      <c r="C9176">
        <v>4</v>
      </c>
      <c r="D9176" s="13">
        <v>120</v>
      </c>
      <c r="E9176" s="13" t="s">
        <v>98</v>
      </c>
      <c r="F9176" s="17">
        <v>-1885</v>
      </c>
      <c r="G9176" t="str">
        <f>_xlfn.XLOOKUP(tbl_GL[[#This Row],[Account_key]],tbl_COA[Account_key],tbl_COA[Class],"Not Found")</f>
        <v>Liabilities and Owners Equity</v>
      </c>
      <c r="H9176" t="str">
        <f>_xlfn.XLOOKUP(tbl_GL[[#This Row],[Account_key]],tbl_COA[Account_key],tbl_COA[SubClass],"Not Found")</f>
        <v>Liabilities</v>
      </c>
      <c r="I9176" t="str">
        <f>_xlfn.XLOOKUP(tbl_GL[[#This Row],[Account_key]],tbl_COA[Account_key],tbl_COA[SubClass2],"Not Found")</f>
        <v>Current Liabilities</v>
      </c>
      <c r="J9176" t="str">
        <f>_xlfn.XLOOKUP(tbl_GL[[#This Row],[Account_key]],tbl_COA[Account_key],tbl_COA[SubAccount],,0)</f>
        <v>Accrued Expenses</v>
      </c>
      <c r="K9176">
        <f>YEAR(tbl_GL[[#This Row],[Date]])</f>
        <v>2019</v>
      </c>
    </row>
    <row r="9177" spans="1:11" x14ac:dyDescent="0.35">
      <c r="A9177">
        <v>697.1</v>
      </c>
      <c r="B9177" s="24">
        <v>43490</v>
      </c>
      <c r="C9177">
        <v>4</v>
      </c>
      <c r="D9177" s="13">
        <v>230</v>
      </c>
      <c r="E9177" s="13" t="s">
        <v>4</v>
      </c>
      <c r="F9177" s="17">
        <v>-931</v>
      </c>
      <c r="G9177" t="str">
        <f>_xlfn.XLOOKUP(tbl_GL[[#This Row],[Account_key]],tbl_COA[Account_key],tbl_COA[Class],"Not Found")</f>
        <v>Trading account</v>
      </c>
      <c r="H9177" t="str">
        <f>_xlfn.XLOOKUP(tbl_GL[[#This Row],[Account_key]],tbl_COA[Account_key],tbl_COA[SubClass],"Not Found")</f>
        <v>Cost of Sales</v>
      </c>
      <c r="I9177" t="str">
        <f>_xlfn.XLOOKUP(tbl_GL[[#This Row],[Account_key]],tbl_COA[Account_key],tbl_COA[SubClass2],"Not Found")</f>
        <v>Cost of Sales</v>
      </c>
      <c r="J9177" t="str">
        <f>_xlfn.XLOOKUP(tbl_GL[[#This Row],[Account_key]],tbl_COA[Account_key],tbl_COA[SubAccount],,0)</f>
        <v>Cost of Sales</v>
      </c>
      <c r="K9177">
        <f>YEAR(tbl_GL[[#This Row],[Date]])</f>
        <v>2019</v>
      </c>
    </row>
    <row r="9178" spans="1:11" x14ac:dyDescent="0.35">
      <c r="A9178">
        <v>697.2</v>
      </c>
      <c r="B9178" s="24">
        <v>43490</v>
      </c>
      <c r="C9178">
        <v>4</v>
      </c>
      <c r="D9178" s="13">
        <v>60</v>
      </c>
      <c r="E9178" s="13" t="s">
        <v>4</v>
      </c>
      <c r="F9178" s="17">
        <v>-931</v>
      </c>
      <c r="G9178" t="str">
        <f>_xlfn.XLOOKUP(tbl_GL[[#This Row],[Account_key]],tbl_COA[Account_key],tbl_COA[Class],"Not Found")</f>
        <v>Assets</v>
      </c>
      <c r="H9178" t="str">
        <f>_xlfn.XLOOKUP(tbl_GL[[#This Row],[Account_key]],tbl_COA[Account_key],tbl_COA[SubClass],"Not Found")</f>
        <v>Assets</v>
      </c>
      <c r="I9178" t="str">
        <f>_xlfn.XLOOKUP(tbl_GL[[#This Row],[Account_key]],tbl_COA[Account_key],tbl_COA[SubClass2],"Not Found")</f>
        <v>Current Assets</v>
      </c>
      <c r="J9178" t="str">
        <f>_xlfn.XLOOKUP(tbl_GL[[#This Row],[Account_key]],tbl_COA[Account_key],tbl_COA[SubAccount],,0)</f>
        <v>Inventory</v>
      </c>
      <c r="K9178">
        <f>YEAR(tbl_GL[[#This Row],[Date]])</f>
        <v>2019</v>
      </c>
    </row>
    <row r="9179" spans="1:11" x14ac:dyDescent="0.35">
      <c r="A9179">
        <v>698.1</v>
      </c>
      <c r="B9179" s="24">
        <v>43490</v>
      </c>
      <c r="C9179">
        <v>4</v>
      </c>
      <c r="D9179" s="13">
        <v>290</v>
      </c>
      <c r="E9179" s="13" t="s">
        <v>97</v>
      </c>
      <c r="F9179" s="17">
        <v>-1737</v>
      </c>
      <c r="G9179" t="str">
        <f>_xlfn.XLOOKUP(tbl_GL[[#This Row],[Account_key]],tbl_COA[Account_key],tbl_COA[Class],"Not Found")</f>
        <v>Operating account</v>
      </c>
      <c r="H9179" t="str">
        <f>_xlfn.XLOOKUP(tbl_GL[[#This Row],[Account_key]],tbl_COA[Account_key],tbl_COA[SubClass],"Not Found")</f>
        <v>Operating Expenses</v>
      </c>
      <c r="I9179" t="str">
        <f>_xlfn.XLOOKUP(tbl_GL[[#This Row],[Account_key]],tbl_COA[Account_key],tbl_COA[SubClass2],"Not Found")</f>
        <v>Administration</v>
      </c>
      <c r="J9179" t="str">
        <f>_xlfn.XLOOKUP(tbl_GL[[#This Row],[Account_key]],tbl_COA[Account_key],tbl_COA[SubAccount],,0)</f>
        <v>Travel</v>
      </c>
      <c r="K9179">
        <f>YEAR(tbl_GL[[#This Row],[Date]])</f>
        <v>2019</v>
      </c>
    </row>
    <row r="9180" spans="1:11" x14ac:dyDescent="0.35">
      <c r="A9180">
        <v>698.2</v>
      </c>
      <c r="B9180" s="24">
        <v>43490</v>
      </c>
      <c r="C9180">
        <v>4</v>
      </c>
      <c r="D9180" s="13">
        <v>120</v>
      </c>
      <c r="E9180" s="13" t="s">
        <v>97</v>
      </c>
      <c r="F9180" s="17">
        <v>1737</v>
      </c>
      <c r="G9180" t="str">
        <f>_xlfn.XLOOKUP(tbl_GL[[#This Row],[Account_key]],tbl_COA[Account_key],tbl_COA[Class],"Not Found")</f>
        <v>Liabilities and Owners Equity</v>
      </c>
      <c r="H9180" t="str">
        <f>_xlfn.XLOOKUP(tbl_GL[[#This Row],[Account_key]],tbl_COA[Account_key],tbl_COA[SubClass],"Not Found")</f>
        <v>Liabilities</v>
      </c>
      <c r="I9180" t="str">
        <f>_xlfn.XLOOKUP(tbl_GL[[#This Row],[Account_key]],tbl_COA[Account_key],tbl_COA[SubClass2],"Not Found")</f>
        <v>Current Liabilities</v>
      </c>
      <c r="J9180" t="str">
        <f>_xlfn.XLOOKUP(tbl_GL[[#This Row],[Account_key]],tbl_COA[Account_key],tbl_COA[SubAccount],,0)</f>
        <v>Accrued Expenses</v>
      </c>
      <c r="K9180">
        <f>YEAR(tbl_GL[[#This Row],[Date]])</f>
        <v>2019</v>
      </c>
    </row>
    <row r="9181" spans="1:11" x14ac:dyDescent="0.35">
      <c r="A9181">
        <v>699.1</v>
      </c>
      <c r="B9181" s="24">
        <v>43490</v>
      </c>
      <c r="C9181">
        <v>4</v>
      </c>
      <c r="D9181" s="13">
        <v>210</v>
      </c>
      <c r="E9181" s="13" t="s">
        <v>7</v>
      </c>
      <c r="F9181" s="17">
        <v>2911</v>
      </c>
      <c r="G9181" t="str">
        <f>_xlfn.XLOOKUP(tbl_GL[[#This Row],[Account_key]],tbl_COA[Account_key],tbl_COA[Class],"Not Found")</f>
        <v>Trading account</v>
      </c>
      <c r="H9181" t="str">
        <f>_xlfn.XLOOKUP(tbl_GL[[#This Row],[Account_key]],tbl_COA[Account_key],tbl_COA[SubClass],"Not Found")</f>
        <v>Sales</v>
      </c>
      <c r="I9181" t="str">
        <f>_xlfn.XLOOKUP(tbl_GL[[#This Row],[Account_key]],tbl_COA[Account_key],tbl_COA[SubClass2],"Not Found")</f>
        <v>Sales</v>
      </c>
      <c r="J9181" t="str">
        <f>_xlfn.XLOOKUP(tbl_GL[[#This Row],[Account_key]],tbl_COA[Account_key],tbl_COA[SubAccount],,0)</f>
        <v>Sales</v>
      </c>
      <c r="K9181">
        <f>YEAR(tbl_GL[[#This Row],[Date]])</f>
        <v>2019</v>
      </c>
    </row>
    <row r="9182" spans="1:11" x14ac:dyDescent="0.35">
      <c r="A9182">
        <v>699.2</v>
      </c>
      <c r="B9182" s="24">
        <v>43490</v>
      </c>
      <c r="C9182">
        <v>4</v>
      </c>
      <c r="D9182" s="13">
        <v>10</v>
      </c>
      <c r="E9182" s="13" t="s">
        <v>7</v>
      </c>
      <c r="F9182" s="17">
        <v>2911</v>
      </c>
      <c r="G9182" t="str">
        <f>_xlfn.XLOOKUP(tbl_GL[[#This Row],[Account_key]],tbl_COA[Account_key],tbl_COA[Class],"Not Found")</f>
        <v>Assets</v>
      </c>
      <c r="H9182" t="str">
        <f>_xlfn.XLOOKUP(tbl_GL[[#This Row],[Account_key]],tbl_COA[Account_key],tbl_COA[SubClass],"Not Found")</f>
        <v>Assets</v>
      </c>
      <c r="I9182" t="str">
        <f>_xlfn.XLOOKUP(tbl_GL[[#This Row],[Account_key]],tbl_COA[Account_key],tbl_COA[SubClass2],"Not Found")</f>
        <v>Current Assets</v>
      </c>
      <c r="J9182" t="str">
        <f>_xlfn.XLOOKUP(tbl_GL[[#This Row],[Account_key]],tbl_COA[Account_key],tbl_COA[SubAccount],,0)</f>
        <v>Cash at Bank</v>
      </c>
      <c r="K9182">
        <f>YEAR(tbl_GL[[#This Row],[Date]])</f>
        <v>2019</v>
      </c>
    </row>
    <row r="9183" spans="1:11" x14ac:dyDescent="0.35">
      <c r="A9183">
        <v>700.1</v>
      </c>
      <c r="B9183" s="24">
        <v>43490</v>
      </c>
      <c r="C9183">
        <v>4</v>
      </c>
      <c r="D9183" s="13">
        <v>230</v>
      </c>
      <c r="E9183" s="13" t="s">
        <v>4</v>
      </c>
      <c r="F9183" s="17">
        <v>-3866</v>
      </c>
      <c r="G9183" t="str">
        <f>_xlfn.XLOOKUP(tbl_GL[[#This Row],[Account_key]],tbl_COA[Account_key],tbl_COA[Class],"Not Found")</f>
        <v>Trading account</v>
      </c>
      <c r="H9183" t="str">
        <f>_xlfn.XLOOKUP(tbl_GL[[#This Row],[Account_key]],tbl_COA[Account_key],tbl_COA[SubClass],"Not Found")</f>
        <v>Cost of Sales</v>
      </c>
      <c r="I9183" t="str">
        <f>_xlfn.XLOOKUP(tbl_GL[[#This Row],[Account_key]],tbl_COA[Account_key],tbl_COA[SubClass2],"Not Found")</f>
        <v>Cost of Sales</v>
      </c>
      <c r="J9183" t="str">
        <f>_xlfn.XLOOKUP(tbl_GL[[#This Row],[Account_key]],tbl_COA[Account_key],tbl_COA[SubAccount],,0)</f>
        <v>Cost of Sales</v>
      </c>
      <c r="K9183">
        <f>YEAR(tbl_GL[[#This Row],[Date]])</f>
        <v>2019</v>
      </c>
    </row>
    <row r="9184" spans="1:11" x14ac:dyDescent="0.35">
      <c r="A9184">
        <v>700.2</v>
      </c>
      <c r="B9184" s="24">
        <v>43490</v>
      </c>
      <c r="C9184">
        <v>4</v>
      </c>
      <c r="D9184" s="13">
        <v>60</v>
      </c>
      <c r="E9184" s="13" t="s">
        <v>4</v>
      </c>
      <c r="F9184" s="17">
        <v>-3866</v>
      </c>
      <c r="G9184" t="str">
        <f>_xlfn.XLOOKUP(tbl_GL[[#This Row],[Account_key]],tbl_COA[Account_key],tbl_COA[Class],"Not Found")</f>
        <v>Assets</v>
      </c>
      <c r="H9184" t="str">
        <f>_xlfn.XLOOKUP(tbl_GL[[#This Row],[Account_key]],tbl_COA[Account_key],tbl_COA[SubClass],"Not Found")</f>
        <v>Assets</v>
      </c>
      <c r="I9184" t="str">
        <f>_xlfn.XLOOKUP(tbl_GL[[#This Row],[Account_key]],tbl_COA[Account_key],tbl_COA[SubClass2],"Not Found")</f>
        <v>Current Assets</v>
      </c>
      <c r="J9184" t="str">
        <f>_xlfn.XLOOKUP(tbl_GL[[#This Row],[Account_key]],tbl_COA[Account_key],tbl_COA[SubAccount],,0)</f>
        <v>Inventory</v>
      </c>
      <c r="K9184">
        <f>YEAR(tbl_GL[[#This Row],[Date]])</f>
        <v>2019</v>
      </c>
    </row>
    <row r="9185" spans="1:11" x14ac:dyDescent="0.35">
      <c r="A9185">
        <v>701.1</v>
      </c>
      <c r="B9185" s="24">
        <v>43490</v>
      </c>
      <c r="C9185">
        <v>4</v>
      </c>
      <c r="D9185" s="13">
        <v>210</v>
      </c>
      <c r="E9185" s="13" t="s">
        <v>8</v>
      </c>
      <c r="F9185" s="17">
        <v>10922</v>
      </c>
      <c r="G9185" t="str">
        <f>_xlfn.XLOOKUP(tbl_GL[[#This Row],[Account_key]],tbl_COA[Account_key],tbl_COA[Class],"Not Found")</f>
        <v>Trading account</v>
      </c>
      <c r="H9185" t="str">
        <f>_xlfn.XLOOKUP(tbl_GL[[#This Row],[Account_key]],tbl_COA[Account_key],tbl_COA[SubClass],"Not Found")</f>
        <v>Sales</v>
      </c>
      <c r="I9185" t="str">
        <f>_xlfn.XLOOKUP(tbl_GL[[#This Row],[Account_key]],tbl_COA[Account_key],tbl_COA[SubClass2],"Not Found")</f>
        <v>Sales</v>
      </c>
      <c r="J9185" t="str">
        <f>_xlfn.XLOOKUP(tbl_GL[[#This Row],[Account_key]],tbl_COA[Account_key],tbl_COA[SubAccount],,0)</f>
        <v>Sales</v>
      </c>
      <c r="K9185">
        <f>YEAR(tbl_GL[[#This Row],[Date]])</f>
        <v>2019</v>
      </c>
    </row>
    <row r="9186" spans="1:11" x14ac:dyDescent="0.35">
      <c r="A9186">
        <v>701.2</v>
      </c>
      <c r="B9186" s="24">
        <v>43490</v>
      </c>
      <c r="C9186">
        <v>4</v>
      </c>
      <c r="D9186" s="13">
        <v>30</v>
      </c>
      <c r="E9186" s="13" t="s">
        <v>8</v>
      </c>
      <c r="F9186" s="17">
        <v>10922</v>
      </c>
      <c r="G9186" t="str">
        <f>_xlfn.XLOOKUP(tbl_GL[[#This Row],[Account_key]],tbl_COA[Account_key],tbl_COA[Class],"Not Found")</f>
        <v>Assets</v>
      </c>
      <c r="H9186" t="str">
        <f>_xlfn.XLOOKUP(tbl_GL[[#This Row],[Account_key]],tbl_COA[Account_key],tbl_COA[SubClass],"Not Found")</f>
        <v>Assets</v>
      </c>
      <c r="I9186" t="str">
        <f>_xlfn.XLOOKUP(tbl_GL[[#This Row],[Account_key]],tbl_COA[Account_key],tbl_COA[SubClass2],"Not Found")</f>
        <v>Current Assets</v>
      </c>
      <c r="J9186" t="str">
        <f>_xlfn.XLOOKUP(tbl_GL[[#This Row],[Account_key]],tbl_COA[Account_key],tbl_COA[SubAccount],,0)</f>
        <v>Trade Receivables</v>
      </c>
      <c r="K9186">
        <f>YEAR(tbl_GL[[#This Row],[Date]])</f>
        <v>2019</v>
      </c>
    </row>
    <row r="9187" spans="1:11" x14ac:dyDescent="0.35">
      <c r="A9187">
        <v>702.1</v>
      </c>
      <c r="B9187" s="24">
        <v>43491</v>
      </c>
      <c r="C9187">
        <v>4</v>
      </c>
      <c r="D9187" s="13">
        <v>230</v>
      </c>
      <c r="E9187" s="13" t="s">
        <v>4</v>
      </c>
      <c r="F9187" s="17">
        <v>-783</v>
      </c>
      <c r="G9187" t="str">
        <f>_xlfn.XLOOKUP(tbl_GL[[#This Row],[Account_key]],tbl_COA[Account_key],tbl_COA[Class],"Not Found")</f>
        <v>Trading account</v>
      </c>
      <c r="H9187" t="str">
        <f>_xlfn.XLOOKUP(tbl_GL[[#This Row],[Account_key]],tbl_COA[Account_key],tbl_COA[SubClass],"Not Found")</f>
        <v>Cost of Sales</v>
      </c>
      <c r="I9187" t="str">
        <f>_xlfn.XLOOKUP(tbl_GL[[#This Row],[Account_key]],tbl_COA[Account_key],tbl_COA[SubClass2],"Not Found")</f>
        <v>Cost of Sales</v>
      </c>
      <c r="J9187" t="str">
        <f>_xlfn.XLOOKUP(tbl_GL[[#This Row],[Account_key]],tbl_COA[Account_key],tbl_COA[SubAccount],,0)</f>
        <v>Cost of Sales</v>
      </c>
      <c r="K9187">
        <f>YEAR(tbl_GL[[#This Row],[Date]])</f>
        <v>2019</v>
      </c>
    </row>
    <row r="9188" spans="1:11" x14ac:dyDescent="0.35">
      <c r="A9188">
        <v>702.2</v>
      </c>
      <c r="B9188" s="24">
        <v>43491</v>
      </c>
      <c r="C9188">
        <v>4</v>
      </c>
      <c r="D9188" s="13">
        <v>60</v>
      </c>
      <c r="E9188" s="13" t="s">
        <v>4</v>
      </c>
      <c r="F9188" s="17">
        <v>-783</v>
      </c>
      <c r="G9188" t="str">
        <f>_xlfn.XLOOKUP(tbl_GL[[#This Row],[Account_key]],tbl_COA[Account_key],tbl_COA[Class],"Not Found")</f>
        <v>Assets</v>
      </c>
      <c r="H9188" t="str">
        <f>_xlfn.XLOOKUP(tbl_GL[[#This Row],[Account_key]],tbl_COA[Account_key],tbl_COA[SubClass],"Not Found")</f>
        <v>Assets</v>
      </c>
      <c r="I9188" t="str">
        <f>_xlfn.XLOOKUP(tbl_GL[[#This Row],[Account_key]],tbl_COA[Account_key],tbl_COA[SubClass2],"Not Found")</f>
        <v>Current Assets</v>
      </c>
      <c r="J9188" t="str">
        <f>_xlfn.XLOOKUP(tbl_GL[[#This Row],[Account_key]],tbl_COA[Account_key],tbl_COA[SubAccount],,0)</f>
        <v>Inventory</v>
      </c>
      <c r="K9188">
        <f>YEAR(tbl_GL[[#This Row],[Date]])</f>
        <v>2019</v>
      </c>
    </row>
    <row r="9189" spans="1:11" x14ac:dyDescent="0.35">
      <c r="A9189">
        <v>703.1</v>
      </c>
      <c r="B9189" s="24">
        <v>43491</v>
      </c>
      <c r="C9189">
        <v>4</v>
      </c>
      <c r="D9189" s="13">
        <v>220</v>
      </c>
      <c r="E9189" s="13" t="s">
        <v>81</v>
      </c>
      <c r="F9189" s="17">
        <v>-1754</v>
      </c>
      <c r="G9189" t="str">
        <f>_xlfn.XLOOKUP(tbl_GL[[#This Row],[Account_key]],tbl_COA[Account_key],tbl_COA[Class],"Not Found")</f>
        <v>Trading account</v>
      </c>
      <c r="H9189" t="str">
        <f>_xlfn.XLOOKUP(tbl_GL[[#This Row],[Account_key]],tbl_COA[Account_key],tbl_COA[SubClass],"Not Found")</f>
        <v>Sales</v>
      </c>
      <c r="I9189" t="str">
        <f>_xlfn.XLOOKUP(tbl_GL[[#This Row],[Account_key]],tbl_COA[Account_key],tbl_COA[SubClass2],"Not Found")</f>
        <v>Sales</v>
      </c>
      <c r="J9189" t="str">
        <f>_xlfn.XLOOKUP(tbl_GL[[#This Row],[Account_key]],tbl_COA[Account_key],tbl_COA[SubAccount],,0)</f>
        <v>Sales Return</v>
      </c>
      <c r="K9189">
        <f>YEAR(tbl_GL[[#This Row],[Date]])</f>
        <v>2019</v>
      </c>
    </row>
    <row r="9190" spans="1:11" x14ac:dyDescent="0.35">
      <c r="A9190">
        <v>703.2</v>
      </c>
      <c r="B9190" s="24">
        <v>43491</v>
      </c>
      <c r="C9190">
        <v>4</v>
      </c>
      <c r="D9190" s="13">
        <v>20</v>
      </c>
      <c r="E9190" s="13" t="s">
        <v>81</v>
      </c>
      <c r="F9190" s="17">
        <v>-1754</v>
      </c>
      <c r="G9190" t="str">
        <f>_xlfn.XLOOKUP(tbl_GL[[#This Row],[Account_key]],tbl_COA[Account_key],tbl_COA[Class],"Not Found")</f>
        <v>Assets</v>
      </c>
      <c r="H9190" t="str">
        <f>_xlfn.XLOOKUP(tbl_GL[[#This Row],[Account_key]],tbl_COA[Account_key],tbl_COA[SubClass],"Not Found")</f>
        <v>Assets</v>
      </c>
      <c r="I9190" t="str">
        <f>_xlfn.XLOOKUP(tbl_GL[[#This Row],[Account_key]],tbl_COA[Account_key],tbl_COA[SubClass2],"Not Found")</f>
        <v>Current Assets</v>
      </c>
      <c r="J9190" t="str">
        <f>_xlfn.XLOOKUP(tbl_GL[[#This Row],[Account_key]],tbl_COA[Account_key],tbl_COA[SubAccount],,0)</f>
        <v>Cash in hand</v>
      </c>
      <c r="K9190">
        <f>YEAR(tbl_GL[[#This Row],[Date]])</f>
        <v>2019</v>
      </c>
    </row>
    <row r="9191" spans="1:11" x14ac:dyDescent="0.35">
      <c r="A9191">
        <v>704.1</v>
      </c>
      <c r="B9191" s="24">
        <v>43491</v>
      </c>
      <c r="C9191">
        <v>4</v>
      </c>
      <c r="D9191" s="13">
        <v>210</v>
      </c>
      <c r="E9191" s="13" t="s">
        <v>8</v>
      </c>
      <c r="F9191" s="17">
        <v>2214</v>
      </c>
      <c r="G9191" t="str">
        <f>_xlfn.XLOOKUP(tbl_GL[[#This Row],[Account_key]],tbl_COA[Account_key],tbl_COA[Class],"Not Found")</f>
        <v>Trading account</v>
      </c>
      <c r="H9191" t="str">
        <f>_xlfn.XLOOKUP(tbl_GL[[#This Row],[Account_key]],tbl_COA[Account_key],tbl_COA[SubClass],"Not Found")</f>
        <v>Sales</v>
      </c>
      <c r="I9191" t="str">
        <f>_xlfn.XLOOKUP(tbl_GL[[#This Row],[Account_key]],tbl_COA[Account_key],tbl_COA[SubClass2],"Not Found")</f>
        <v>Sales</v>
      </c>
      <c r="J9191" t="str">
        <f>_xlfn.XLOOKUP(tbl_GL[[#This Row],[Account_key]],tbl_COA[Account_key],tbl_COA[SubAccount],,0)</f>
        <v>Sales</v>
      </c>
      <c r="K9191">
        <f>YEAR(tbl_GL[[#This Row],[Date]])</f>
        <v>2019</v>
      </c>
    </row>
    <row r="9192" spans="1:11" x14ac:dyDescent="0.35">
      <c r="A9192">
        <v>704.2</v>
      </c>
      <c r="B9192" s="24">
        <v>43491</v>
      </c>
      <c r="C9192">
        <v>4</v>
      </c>
      <c r="D9192" s="13">
        <v>30</v>
      </c>
      <c r="E9192" s="13" t="s">
        <v>8</v>
      </c>
      <c r="F9192" s="17">
        <v>2214</v>
      </c>
      <c r="G9192" t="str">
        <f>_xlfn.XLOOKUP(tbl_GL[[#This Row],[Account_key]],tbl_COA[Account_key],tbl_COA[Class],"Not Found")</f>
        <v>Assets</v>
      </c>
      <c r="H9192" t="str">
        <f>_xlfn.XLOOKUP(tbl_GL[[#This Row],[Account_key]],tbl_COA[Account_key],tbl_COA[SubClass],"Not Found")</f>
        <v>Assets</v>
      </c>
      <c r="I9192" t="str">
        <f>_xlfn.XLOOKUP(tbl_GL[[#This Row],[Account_key]],tbl_COA[Account_key],tbl_COA[SubClass2],"Not Found")</f>
        <v>Current Assets</v>
      </c>
      <c r="J9192" t="str">
        <f>_xlfn.XLOOKUP(tbl_GL[[#This Row],[Account_key]],tbl_COA[Account_key],tbl_COA[SubAccount],,0)</f>
        <v>Trade Receivables</v>
      </c>
      <c r="K9192">
        <f>YEAR(tbl_GL[[#This Row],[Date]])</f>
        <v>2019</v>
      </c>
    </row>
    <row r="9193" spans="1:11" x14ac:dyDescent="0.35">
      <c r="A9193">
        <v>705.1</v>
      </c>
      <c r="B9193" s="24">
        <v>43494</v>
      </c>
      <c r="C9193">
        <v>4</v>
      </c>
      <c r="D9193" s="13">
        <v>230</v>
      </c>
      <c r="E9193" s="13" t="s">
        <v>4</v>
      </c>
      <c r="F9193" s="17">
        <v>-350</v>
      </c>
      <c r="G9193" t="str">
        <f>_xlfn.XLOOKUP(tbl_GL[[#This Row],[Account_key]],tbl_COA[Account_key],tbl_COA[Class],"Not Found")</f>
        <v>Trading account</v>
      </c>
      <c r="H9193" t="str">
        <f>_xlfn.XLOOKUP(tbl_GL[[#This Row],[Account_key]],tbl_COA[Account_key],tbl_COA[SubClass],"Not Found")</f>
        <v>Cost of Sales</v>
      </c>
      <c r="I9193" t="str">
        <f>_xlfn.XLOOKUP(tbl_GL[[#This Row],[Account_key]],tbl_COA[Account_key],tbl_COA[SubClass2],"Not Found")</f>
        <v>Cost of Sales</v>
      </c>
      <c r="J9193" t="str">
        <f>_xlfn.XLOOKUP(tbl_GL[[#This Row],[Account_key]],tbl_COA[Account_key],tbl_COA[SubAccount],,0)</f>
        <v>Cost of Sales</v>
      </c>
      <c r="K9193">
        <f>YEAR(tbl_GL[[#This Row],[Date]])</f>
        <v>2019</v>
      </c>
    </row>
    <row r="9194" spans="1:11" x14ac:dyDescent="0.35">
      <c r="A9194">
        <v>705.2</v>
      </c>
      <c r="B9194" s="24">
        <v>43494</v>
      </c>
      <c r="C9194">
        <v>4</v>
      </c>
      <c r="D9194" s="13">
        <v>60</v>
      </c>
      <c r="E9194" s="13" t="s">
        <v>4</v>
      </c>
      <c r="F9194" s="17">
        <v>-350</v>
      </c>
      <c r="G9194" t="str">
        <f>_xlfn.XLOOKUP(tbl_GL[[#This Row],[Account_key]],tbl_COA[Account_key],tbl_COA[Class],"Not Found")</f>
        <v>Assets</v>
      </c>
      <c r="H9194" t="str">
        <f>_xlfn.XLOOKUP(tbl_GL[[#This Row],[Account_key]],tbl_COA[Account_key],tbl_COA[SubClass],"Not Found")</f>
        <v>Assets</v>
      </c>
      <c r="I9194" t="str">
        <f>_xlfn.XLOOKUP(tbl_GL[[#This Row],[Account_key]],tbl_COA[Account_key],tbl_COA[SubClass2],"Not Found")</f>
        <v>Current Assets</v>
      </c>
      <c r="J9194" t="str">
        <f>_xlfn.XLOOKUP(tbl_GL[[#This Row],[Account_key]],tbl_COA[Account_key],tbl_COA[SubAccount],,0)</f>
        <v>Inventory</v>
      </c>
      <c r="K9194">
        <f>YEAR(tbl_GL[[#This Row],[Date]])</f>
        <v>2019</v>
      </c>
    </row>
    <row r="9195" spans="1:11" x14ac:dyDescent="0.35">
      <c r="A9195">
        <v>706.1</v>
      </c>
      <c r="B9195" s="24">
        <v>43494</v>
      </c>
      <c r="C9195">
        <v>4</v>
      </c>
      <c r="D9195" s="13">
        <v>210</v>
      </c>
      <c r="E9195" s="13" t="s">
        <v>8</v>
      </c>
      <c r="F9195" s="17">
        <v>990</v>
      </c>
      <c r="G9195" t="str">
        <f>_xlfn.XLOOKUP(tbl_GL[[#This Row],[Account_key]],tbl_COA[Account_key],tbl_COA[Class],"Not Found")</f>
        <v>Trading account</v>
      </c>
      <c r="H9195" t="str">
        <f>_xlfn.XLOOKUP(tbl_GL[[#This Row],[Account_key]],tbl_COA[Account_key],tbl_COA[SubClass],"Not Found")</f>
        <v>Sales</v>
      </c>
      <c r="I9195" t="str">
        <f>_xlfn.XLOOKUP(tbl_GL[[#This Row],[Account_key]],tbl_COA[Account_key],tbl_COA[SubClass2],"Not Found")</f>
        <v>Sales</v>
      </c>
      <c r="J9195" t="str">
        <f>_xlfn.XLOOKUP(tbl_GL[[#This Row],[Account_key]],tbl_COA[Account_key],tbl_COA[SubAccount],,0)</f>
        <v>Sales</v>
      </c>
      <c r="K9195">
        <f>YEAR(tbl_GL[[#This Row],[Date]])</f>
        <v>2019</v>
      </c>
    </row>
    <row r="9196" spans="1:11" x14ac:dyDescent="0.35">
      <c r="A9196">
        <v>706.2</v>
      </c>
      <c r="B9196" s="24">
        <v>43494</v>
      </c>
      <c r="C9196">
        <v>4</v>
      </c>
      <c r="D9196" s="13">
        <v>30</v>
      </c>
      <c r="E9196" s="13" t="s">
        <v>8</v>
      </c>
      <c r="F9196" s="17">
        <v>990</v>
      </c>
      <c r="G9196" t="str">
        <f>_xlfn.XLOOKUP(tbl_GL[[#This Row],[Account_key]],tbl_COA[Account_key],tbl_COA[Class],"Not Found")</f>
        <v>Assets</v>
      </c>
      <c r="H9196" t="str">
        <f>_xlfn.XLOOKUP(tbl_GL[[#This Row],[Account_key]],tbl_COA[Account_key],tbl_COA[SubClass],"Not Found")</f>
        <v>Assets</v>
      </c>
      <c r="I9196" t="str">
        <f>_xlfn.XLOOKUP(tbl_GL[[#This Row],[Account_key]],tbl_COA[Account_key],tbl_COA[SubClass2],"Not Found")</f>
        <v>Current Assets</v>
      </c>
      <c r="J9196" t="str">
        <f>_xlfn.XLOOKUP(tbl_GL[[#This Row],[Account_key]],tbl_COA[Account_key],tbl_COA[SubAccount],,0)</f>
        <v>Trade Receivables</v>
      </c>
      <c r="K9196">
        <f>YEAR(tbl_GL[[#This Row],[Date]])</f>
        <v>2019</v>
      </c>
    </row>
    <row r="9197" spans="1:11" x14ac:dyDescent="0.35">
      <c r="A9197">
        <v>707.1</v>
      </c>
      <c r="B9197" s="24">
        <v>43494</v>
      </c>
      <c r="C9197">
        <v>4</v>
      </c>
      <c r="D9197" s="13">
        <v>30</v>
      </c>
      <c r="E9197" s="13" t="s">
        <v>80</v>
      </c>
      <c r="F9197" s="17">
        <v>-13085</v>
      </c>
      <c r="G9197" t="str">
        <f>_xlfn.XLOOKUP(tbl_GL[[#This Row],[Account_key]],tbl_COA[Account_key],tbl_COA[Class],"Not Found")</f>
        <v>Assets</v>
      </c>
      <c r="H9197" t="str">
        <f>_xlfn.XLOOKUP(tbl_GL[[#This Row],[Account_key]],tbl_COA[Account_key],tbl_COA[SubClass],"Not Found")</f>
        <v>Assets</v>
      </c>
      <c r="I9197" t="str">
        <f>_xlfn.XLOOKUP(tbl_GL[[#This Row],[Account_key]],tbl_COA[Account_key],tbl_COA[SubClass2],"Not Found")</f>
        <v>Current Assets</v>
      </c>
      <c r="J9197" t="str">
        <f>_xlfn.XLOOKUP(tbl_GL[[#This Row],[Account_key]],tbl_COA[Account_key],tbl_COA[SubAccount],,0)</f>
        <v>Trade Receivables</v>
      </c>
      <c r="K9197">
        <f>YEAR(tbl_GL[[#This Row],[Date]])</f>
        <v>2019</v>
      </c>
    </row>
    <row r="9198" spans="1:11" x14ac:dyDescent="0.35">
      <c r="A9198">
        <v>707.2</v>
      </c>
      <c r="B9198" s="24">
        <v>43494</v>
      </c>
      <c r="C9198">
        <v>4</v>
      </c>
      <c r="D9198" s="13">
        <v>10</v>
      </c>
      <c r="E9198" s="13" t="s">
        <v>80</v>
      </c>
      <c r="F9198" s="17">
        <v>13085</v>
      </c>
      <c r="G9198" t="str">
        <f>_xlfn.XLOOKUP(tbl_GL[[#This Row],[Account_key]],tbl_COA[Account_key],tbl_COA[Class],"Not Found")</f>
        <v>Assets</v>
      </c>
      <c r="H9198" t="str">
        <f>_xlfn.XLOOKUP(tbl_GL[[#This Row],[Account_key]],tbl_COA[Account_key],tbl_COA[SubClass],"Not Found")</f>
        <v>Assets</v>
      </c>
      <c r="I9198" t="str">
        <f>_xlfn.XLOOKUP(tbl_GL[[#This Row],[Account_key]],tbl_COA[Account_key],tbl_COA[SubClass2],"Not Found")</f>
        <v>Current Assets</v>
      </c>
      <c r="J9198" t="str">
        <f>_xlfn.XLOOKUP(tbl_GL[[#This Row],[Account_key]],tbl_COA[Account_key],tbl_COA[SubAccount],,0)</f>
        <v>Cash at Bank</v>
      </c>
      <c r="K9198">
        <f>YEAR(tbl_GL[[#This Row],[Date]])</f>
        <v>2019</v>
      </c>
    </row>
    <row r="9199" spans="1:11" x14ac:dyDescent="0.35">
      <c r="A9199">
        <v>708.1</v>
      </c>
      <c r="B9199" s="24">
        <v>43495</v>
      </c>
      <c r="C9199">
        <v>4</v>
      </c>
      <c r="D9199" s="13">
        <v>310</v>
      </c>
      <c r="E9199" s="13" t="s">
        <v>97</v>
      </c>
      <c r="F9199" s="17">
        <v>-2077</v>
      </c>
      <c r="G9199" t="str">
        <f>_xlfn.XLOOKUP(tbl_GL[[#This Row],[Account_key]],tbl_COA[Account_key],tbl_COA[Class],"Not Found")</f>
        <v>Operating account</v>
      </c>
      <c r="H9199" t="str">
        <f>_xlfn.XLOOKUP(tbl_GL[[#This Row],[Account_key]],tbl_COA[Account_key],tbl_COA[SubClass],"Not Found")</f>
        <v>Operating Expenses</v>
      </c>
      <c r="I9199" t="str">
        <f>_xlfn.XLOOKUP(tbl_GL[[#This Row],[Account_key]],tbl_COA[Account_key],tbl_COA[SubClass2],"Not Found")</f>
        <v>Administration</v>
      </c>
      <c r="J9199" t="str">
        <f>_xlfn.XLOOKUP(tbl_GL[[#This Row],[Account_key]],tbl_COA[Account_key],tbl_COA[SubAccount],,0)</f>
        <v>Office Supplies</v>
      </c>
      <c r="K9199">
        <f>YEAR(tbl_GL[[#This Row],[Date]])</f>
        <v>2019</v>
      </c>
    </row>
    <row r="9200" spans="1:11" x14ac:dyDescent="0.35">
      <c r="A9200">
        <v>708.2</v>
      </c>
      <c r="B9200" s="24">
        <v>43495</v>
      </c>
      <c r="C9200">
        <v>4</v>
      </c>
      <c r="D9200" s="13">
        <v>120</v>
      </c>
      <c r="E9200" s="13" t="s">
        <v>97</v>
      </c>
      <c r="F9200" s="17">
        <v>2077</v>
      </c>
      <c r="G9200" t="str">
        <f>_xlfn.XLOOKUP(tbl_GL[[#This Row],[Account_key]],tbl_COA[Account_key],tbl_COA[Class],"Not Found")</f>
        <v>Liabilities and Owners Equity</v>
      </c>
      <c r="H9200" t="str">
        <f>_xlfn.XLOOKUP(tbl_GL[[#This Row],[Account_key]],tbl_COA[Account_key],tbl_COA[SubClass],"Not Found")</f>
        <v>Liabilities</v>
      </c>
      <c r="I9200" t="str">
        <f>_xlfn.XLOOKUP(tbl_GL[[#This Row],[Account_key]],tbl_COA[Account_key],tbl_COA[SubClass2],"Not Found")</f>
        <v>Current Liabilities</v>
      </c>
      <c r="J9200" t="str">
        <f>_xlfn.XLOOKUP(tbl_GL[[#This Row],[Account_key]],tbl_COA[Account_key],tbl_COA[SubAccount],,0)</f>
        <v>Accrued Expenses</v>
      </c>
      <c r="K9200">
        <f>YEAR(tbl_GL[[#This Row],[Date]])</f>
        <v>2019</v>
      </c>
    </row>
    <row r="9201" spans="1:11" x14ac:dyDescent="0.35">
      <c r="A9201">
        <v>709.1</v>
      </c>
      <c r="B9201" s="24">
        <v>43495</v>
      </c>
      <c r="C9201">
        <v>4</v>
      </c>
      <c r="D9201" s="13">
        <v>10</v>
      </c>
      <c r="E9201" s="13" t="s">
        <v>98</v>
      </c>
      <c r="F9201" s="17">
        <v>-2227</v>
      </c>
      <c r="G9201" t="str">
        <f>_xlfn.XLOOKUP(tbl_GL[[#This Row],[Account_key]],tbl_COA[Account_key],tbl_COA[Class],"Not Found")</f>
        <v>Assets</v>
      </c>
      <c r="H9201" t="str">
        <f>_xlfn.XLOOKUP(tbl_GL[[#This Row],[Account_key]],tbl_COA[Account_key],tbl_COA[SubClass],"Not Found")</f>
        <v>Assets</v>
      </c>
      <c r="I9201" t="str">
        <f>_xlfn.XLOOKUP(tbl_GL[[#This Row],[Account_key]],tbl_COA[Account_key],tbl_COA[SubClass2],"Not Found")</f>
        <v>Current Assets</v>
      </c>
      <c r="J9201" t="str">
        <f>_xlfn.XLOOKUP(tbl_GL[[#This Row],[Account_key]],tbl_COA[Account_key],tbl_COA[SubAccount],,0)</f>
        <v>Cash at Bank</v>
      </c>
      <c r="K9201">
        <f>YEAR(tbl_GL[[#This Row],[Date]])</f>
        <v>2019</v>
      </c>
    </row>
    <row r="9202" spans="1:11" x14ac:dyDescent="0.35">
      <c r="A9202">
        <v>709.2</v>
      </c>
      <c r="B9202" s="24">
        <v>43495</v>
      </c>
      <c r="C9202">
        <v>4</v>
      </c>
      <c r="D9202" s="13">
        <v>120</v>
      </c>
      <c r="E9202" s="13" t="s">
        <v>98</v>
      </c>
      <c r="F9202" s="17">
        <v>-2227</v>
      </c>
      <c r="G9202" t="str">
        <f>_xlfn.XLOOKUP(tbl_GL[[#This Row],[Account_key]],tbl_COA[Account_key],tbl_COA[Class],"Not Found")</f>
        <v>Liabilities and Owners Equity</v>
      </c>
      <c r="H9202" t="str">
        <f>_xlfn.XLOOKUP(tbl_GL[[#This Row],[Account_key]],tbl_COA[Account_key],tbl_COA[SubClass],"Not Found")</f>
        <v>Liabilities</v>
      </c>
      <c r="I9202" t="str">
        <f>_xlfn.XLOOKUP(tbl_GL[[#This Row],[Account_key]],tbl_COA[Account_key],tbl_COA[SubClass2],"Not Found")</f>
        <v>Current Liabilities</v>
      </c>
      <c r="J9202" t="str">
        <f>_xlfn.XLOOKUP(tbl_GL[[#This Row],[Account_key]],tbl_COA[Account_key],tbl_COA[SubAccount],,0)</f>
        <v>Accrued Expenses</v>
      </c>
      <c r="K9202">
        <f>YEAR(tbl_GL[[#This Row],[Date]])</f>
        <v>2019</v>
      </c>
    </row>
    <row r="9203" spans="1:11" x14ac:dyDescent="0.35">
      <c r="A9203">
        <v>710.1</v>
      </c>
      <c r="B9203" s="24">
        <v>43496</v>
      </c>
      <c r="C9203">
        <v>4</v>
      </c>
      <c r="D9203" s="13">
        <v>10</v>
      </c>
      <c r="E9203" s="13" t="s">
        <v>110</v>
      </c>
      <c r="F9203" s="17">
        <v>48</v>
      </c>
      <c r="G9203" t="str">
        <f>_xlfn.XLOOKUP(tbl_GL[[#This Row],[Account_key]],tbl_COA[Account_key],tbl_COA[Class],"Not Found")</f>
        <v>Assets</v>
      </c>
      <c r="H9203" t="str">
        <f>_xlfn.XLOOKUP(tbl_GL[[#This Row],[Account_key]],tbl_COA[Account_key],tbl_COA[SubClass],"Not Found")</f>
        <v>Assets</v>
      </c>
      <c r="I9203" t="str">
        <f>_xlfn.XLOOKUP(tbl_GL[[#This Row],[Account_key]],tbl_COA[Account_key],tbl_COA[SubClass2],"Not Found")</f>
        <v>Current Assets</v>
      </c>
      <c r="J9203" t="str">
        <f>_xlfn.XLOOKUP(tbl_GL[[#This Row],[Account_key]],tbl_COA[Account_key],tbl_COA[SubAccount],,0)</f>
        <v>Cash at Bank</v>
      </c>
      <c r="K9203">
        <f>YEAR(tbl_GL[[#This Row],[Date]])</f>
        <v>2019</v>
      </c>
    </row>
    <row r="9204" spans="1:11" x14ac:dyDescent="0.35">
      <c r="A9204">
        <v>710.2</v>
      </c>
      <c r="B9204" s="24">
        <v>43496</v>
      </c>
      <c r="C9204">
        <v>4</v>
      </c>
      <c r="D9204" s="13">
        <v>430</v>
      </c>
      <c r="E9204" s="13" t="s">
        <v>110</v>
      </c>
      <c r="F9204" s="17">
        <v>48</v>
      </c>
      <c r="G9204" t="str">
        <f>_xlfn.XLOOKUP(tbl_GL[[#This Row],[Account_key]],tbl_COA[Account_key],tbl_COA[Class],"Not Found")</f>
        <v>Non-operating</v>
      </c>
      <c r="H9204" t="str">
        <f>_xlfn.XLOOKUP(tbl_GL[[#This Row],[Account_key]],tbl_COA[Account_key],tbl_COA[SubClass],"Not Found")</f>
        <v>Exchange Loss/Gain</v>
      </c>
      <c r="I9204" t="str">
        <f>_xlfn.XLOOKUP(tbl_GL[[#This Row],[Account_key]],tbl_COA[Account_key],tbl_COA[SubClass2],"Not Found")</f>
        <v>Exchange Loss/Gain</v>
      </c>
      <c r="J9204" t="str">
        <f>_xlfn.XLOOKUP(tbl_GL[[#This Row],[Account_key]],tbl_COA[Account_key],tbl_COA[SubAccount],,0)</f>
        <v>Exchange Loss/Gain</v>
      </c>
      <c r="K9204">
        <f>YEAR(tbl_GL[[#This Row],[Date]])</f>
        <v>2019</v>
      </c>
    </row>
    <row r="9205" spans="1:11" x14ac:dyDescent="0.35">
      <c r="A9205">
        <v>711.1</v>
      </c>
      <c r="B9205" s="24">
        <v>43496</v>
      </c>
      <c r="C9205">
        <v>4</v>
      </c>
      <c r="D9205" s="13">
        <v>10</v>
      </c>
      <c r="E9205" s="13" t="s">
        <v>113</v>
      </c>
      <c r="F9205" s="17">
        <v>163</v>
      </c>
      <c r="G9205" t="str">
        <f>_xlfn.XLOOKUP(tbl_GL[[#This Row],[Account_key]],tbl_COA[Account_key],tbl_COA[Class],"Not Found")</f>
        <v>Assets</v>
      </c>
      <c r="H9205" t="str">
        <f>_xlfn.XLOOKUP(tbl_GL[[#This Row],[Account_key]],tbl_COA[Account_key],tbl_COA[SubClass],"Not Found")</f>
        <v>Assets</v>
      </c>
      <c r="I9205" t="str">
        <f>_xlfn.XLOOKUP(tbl_GL[[#This Row],[Account_key]],tbl_COA[Account_key],tbl_COA[SubClass2],"Not Found")</f>
        <v>Current Assets</v>
      </c>
      <c r="J9205" t="str">
        <f>_xlfn.XLOOKUP(tbl_GL[[#This Row],[Account_key]],tbl_COA[Account_key],tbl_COA[SubAccount],,0)</f>
        <v>Cash at Bank</v>
      </c>
      <c r="K9205">
        <f>YEAR(tbl_GL[[#This Row],[Date]])</f>
        <v>2019</v>
      </c>
    </row>
    <row r="9206" spans="1:11" x14ac:dyDescent="0.35">
      <c r="A9206">
        <v>711.2</v>
      </c>
      <c r="B9206" s="24">
        <v>43496</v>
      </c>
      <c r="C9206">
        <v>4</v>
      </c>
      <c r="D9206" s="13">
        <v>410</v>
      </c>
      <c r="E9206" s="13" t="s">
        <v>113</v>
      </c>
      <c r="F9206" s="17">
        <v>163</v>
      </c>
      <c r="G9206" t="str">
        <f>_xlfn.XLOOKUP(tbl_GL[[#This Row],[Account_key]],tbl_COA[Account_key],tbl_COA[Class],"Not Found")</f>
        <v>Non-operating</v>
      </c>
      <c r="H9206" t="str">
        <f>_xlfn.XLOOKUP(tbl_GL[[#This Row],[Account_key]],tbl_COA[Account_key],tbl_COA[SubClass],"Not Found")</f>
        <v>Interest Income</v>
      </c>
      <c r="I9206" t="str">
        <f>_xlfn.XLOOKUP(tbl_GL[[#This Row],[Account_key]],tbl_COA[Account_key],tbl_COA[SubClass2],"Not Found")</f>
        <v>Interest Income</v>
      </c>
      <c r="J9206" t="str">
        <f>_xlfn.XLOOKUP(tbl_GL[[#This Row],[Account_key]],tbl_COA[Account_key],tbl_COA[SubAccount],,0)</f>
        <v>Interest Income</v>
      </c>
      <c r="K9206">
        <f>YEAR(tbl_GL[[#This Row],[Date]])</f>
        <v>2019</v>
      </c>
    </row>
    <row r="9207" spans="1:11" x14ac:dyDescent="0.35">
      <c r="A9207">
        <v>712.1</v>
      </c>
      <c r="B9207" s="24">
        <v>43496</v>
      </c>
      <c r="C9207">
        <v>4</v>
      </c>
      <c r="D9207" s="13">
        <v>400</v>
      </c>
      <c r="E9207" s="13" t="s">
        <v>104</v>
      </c>
      <c r="F9207" s="17">
        <v>-163</v>
      </c>
      <c r="G9207" t="str">
        <f>_xlfn.XLOOKUP(tbl_GL[[#This Row],[Account_key]],tbl_COA[Account_key],tbl_COA[Class],"Not Found")</f>
        <v>Operating account</v>
      </c>
      <c r="H9207" t="str">
        <f>_xlfn.XLOOKUP(tbl_GL[[#This Row],[Account_key]],tbl_COA[Account_key],tbl_COA[SubClass],"Not Found")</f>
        <v>Depreciation &amp; Amortization</v>
      </c>
      <c r="I9207" t="str">
        <f>_xlfn.XLOOKUP(tbl_GL[[#This Row],[Account_key]],tbl_COA[Account_key],tbl_COA[SubClass2],"Not Found")</f>
        <v>Amortization</v>
      </c>
      <c r="J9207" t="str">
        <f>_xlfn.XLOOKUP(tbl_GL[[#This Row],[Account_key]],tbl_COA[Account_key],tbl_COA[SubAccount],,0)</f>
        <v>Amortization of Intangible Assets</v>
      </c>
      <c r="K9207">
        <f>YEAR(tbl_GL[[#This Row],[Date]])</f>
        <v>2019</v>
      </c>
    </row>
    <row r="9208" spans="1:11" x14ac:dyDescent="0.35">
      <c r="A9208">
        <v>712.2</v>
      </c>
      <c r="B9208" s="24">
        <v>43496</v>
      </c>
      <c r="C9208">
        <v>4</v>
      </c>
      <c r="D9208" s="13">
        <v>100</v>
      </c>
      <c r="E9208" s="13" t="s">
        <v>104</v>
      </c>
      <c r="F9208" s="17">
        <v>-163</v>
      </c>
      <c r="G9208" t="str">
        <f>_xlfn.XLOOKUP(tbl_GL[[#This Row],[Account_key]],tbl_COA[Account_key],tbl_COA[Class],"Not Found")</f>
        <v>Assets</v>
      </c>
      <c r="H9208" t="str">
        <f>_xlfn.XLOOKUP(tbl_GL[[#This Row],[Account_key]],tbl_COA[Account_key],tbl_COA[SubClass],"Not Found")</f>
        <v>Assets</v>
      </c>
      <c r="I9208" t="str">
        <f>_xlfn.XLOOKUP(tbl_GL[[#This Row],[Account_key]],tbl_COA[Account_key],tbl_COA[SubClass2],"Not Found")</f>
        <v>Non-Current Assets</v>
      </c>
      <c r="J9208" t="str">
        <f>_xlfn.XLOOKUP(tbl_GL[[#This Row],[Account_key]],tbl_COA[Account_key],tbl_COA[SubAccount],,0)</f>
        <v>Patents and trademarks</v>
      </c>
      <c r="K9208">
        <f>YEAR(tbl_GL[[#This Row],[Date]])</f>
        <v>2019</v>
      </c>
    </row>
    <row r="9209" spans="1:11" x14ac:dyDescent="0.35">
      <c r="A9209">
        <v>713.1</v>
      </c>
      <c r="B9209" s="24">
        <v>43496</v>
      </c>
      <c r="C9209">
        <v>4</v>
      </c>
      <c r="D9209" s="13">
        <v>440</v>
      </c>
      <c r="E9209" s="13" t="s">
        <v>112</v>
      </c>
      <c r="F9209" s="17">
        <v>-240</v>
      </c>
      <c r="G9209" t="str">
        <f>_xlfn.XLOOKUP(tbl_GL[[#This Row],[Account_key]],tbl_COA[Account_key],tbl_COA[Class],"Not Found")</f>
        <v>Interest &amp; Tax</v>
      </c>
      <c r="H9209" t="str">
        <f>_xlfn.XLOOKUP(tbl_GL[[#This Row],[Account_key]],tbl_COA[Account_key],tbl_COA[SubClass],"Not Found")</f>
        <v>Interest Expense</v>
      </c>
      <c r="I9209" t="str">
        <f>_xlfn.XLOOKUP(tbl_GL[[#This Row],[Account_key]],tbl_COA[Account_key],tbl_COA[SubClass2],"Not Found")</f>
        <v>Interest Expense</v>
      </c>
      <c r="J9209" t="str">
        <f>_xlfn.XLOOKUP(tbl_GL[[#This Row],[Account_key]],tbl_COA[Account_key],tbl_COA[SubAccount],,0)</f>
        <v>Interest Expense</v>
      </c>
      <c r="K9209">
        <f>YEAR(tbl_GL[[#This Row],[Date]])</f>
        <v>2019</v>
      </c>
    </row>
    <row r="9210" spans="1:11" x14ac:dyDescent="0.35">
      <c r="A9210">
        <v>713.2</v>
      </c>
      <c r="B9210" s="24">
        <v>43496</v>
      </c>
      <c r="C9210">
        <v>4</v>
      </c>
      <c r="D9210" s="13">
        <v>121</v>
      </c>
      <c r="E9210" s="13" t="s">
        <v>112</v>
      </c>
      <c r="F9210" s="17">
        <v>240</v>
      </c>
      <c r="G9210" t="str">
        <f>_xlfn.XLOOKUP(tbl_GL[[#This Row],[Account_key]],tbl_COA[Account_key],tbl_COA[Class],"Not Found")</f>
        <v>Liabilities and Owners Equity</v>
      </c>
      <c r="H9210" t="str">
        <f>_xlfn.XLOOKUP(tbl_GL[[#This Row],[Account_key]],tbl_COA[Account_key],tbl_COA[SubClass],"Not Found")</f>
        <v>Liabilities</v>
      </c>
      <c r="I9210" t="str">
        <f>_xlfn.XLOOKUP(tbl_GL[[#This Row],[Account_key]],tbl_COA[Account_key],tbl_COA[SubClass2],"Not Found")</f>
        <v>Current Liabilities</v>
      </c>
      <c r="J9210" t="str">
        <f>_xlfn.XLOOKUP(tbl_GL[[#This Row],[Account_key]],tbl_COA[Account_key],tbl_COA[SubAccount],,0)</f>
        <v>Interest Payable</v>
      </c>
      <c r="K9210">
        <f>YEAR(tbl_GL[[#This Row],[Date]])</f>
        <v>2019</v>
      </c>
    </row>
    <row r="9211" spans="1:11" x14ac:dyDescent="0.35">
      <c r="A9211">
        <v>714.1</v>
      </c>
      <c r="B9211" s="24">
        <v>43496</v>
      </c>
      <c r="C9211">
        <v>4</v>
      </c>
      <c r="D9211" s="13">
        <v>450</v>
      </c>
      <c r="E9211" s="23" t="s">
        <v>108</v>
      </c>
      <c r="F9211" s="17">
        <v>-446</v>
      </c>
      <c r="G9211" t="str">
        <f>_xlfn.XLOOKUP(tbl_GL[[#This Row],[Account_key]],tbl_COA[Account_key],tbl_COA[Class],"Not Found")</f>
        <v>Interest &amp; Tax</v>
      </c>
      <c r="H9211" t="str">
        <f>_xlfn.XLOOKUP(tbl_GL[[#This Row],[Account_key]],tbl_COA[Account_key],tbl_COA[SubClass],"Not Found")</f>
        <v>Taxation</v>
      </c>
      <c r="I9211" t="str">
        <f>_xlfn.XLOOKUP(tbl_GL[[#This Row],[Account_key]],tbl_COA[Account_key],tbl_COA[SubClass2],"Not Found")</f>
        <v>Taxation</v>
      </c>
      <c r="J9211" t="str">
        <f>_xlfn.XLOOKUP(tbl_GL[[#This Row],[Account_key]],tbl_COA[Account_key],tbl_COA[SubAccount],,0)</f>
        <v>Taxation</v>
      </c>
      <c r="K9211">
        <f>YEAR(tbl_GL[[#This Row],[Date]])</f>
        <v>2019</v>
      </c>
    </row>
    <row r="9212" spans="1:11" x14ac:dyDescent="0.35">
      <c r="A9212">
        <v>714.2</v>
      </c>
      <c r="B9212" s="24">
        <v>43496</v>
      </c>
      <c r="C9212">
        <v>4</v>
      </c>
      <c r="D9212" s="13">
        <v>122</v>
      </c>
      <c r="E9212" s="23" t="s">
        <v>108</v>
      </c>
      <c r="F9212" s="17">
        <v>446</v>
      </c>
      <c r="G9212" t="str">
        <f>_xlfn.XLOOKUP(tbl_GL[[#This Row],[Account_key]],tbl_COA[Account_key],tbl_COA[Class],"Not Found")</f>
        <v>Liabilities and Owners Equity</v>
      </c>
      <c r="H9212" t="str">
        <f>_xlfn.XLOOKUP(tbl_GL[[#This Row],[Account_key]],tbl_COA[Account_key],tbl_COA[SubClass],"Not Found")</f>
        <v>Liabilities</v>
      </c>
      <c r="I9212" t="str">
        <f>_xlfn.XLOOKUP(tbl_GL[[#This Row],[Account_key]],tbl_COA[Account_key],tbl_COA[SubClass2],"Not Found")</f>
        <v>Current Liabilities</v>
      </c>
      <c r="J9212" t="str">
        <f>_xlfn.XLOOKUP(tbl_GL[[#This Row],[Account_key]],tbl_COA[Account_key],tbl_COA[SubAccount],,0)</f>
        <v>Tax payable</v>
      </c>
      <c r="K9212">
        <f>YEAR(tbl_GL[[#This Row],[Date]])</f>
        <v>2019</v>
      </c>
    </row>
    <row r="9213" spans="1:11" x14ac:dyDescent="0.35">
      <c r="A9213">
        <v>715.1</v>
      </c>
      <c r="B9213" s="24">
        <v>43496</v>
      </c>
      <c r="C9213">
        <v>4</v>
      </c>
      <c r="D9213" s="13">
        <v>240</v>
      </c>
      <c r="E9213" s="13" t="s">
        <v>56</v>
      </c>
      <c r="F9213" s="17">
        <v>-3375</v>
      </c>
      <c r="G9213" t="str">
        <f>_xlfn.XLOOKUP(tbl_GL[[#This Row],[Account_key]],tbl_COA[Account_key],tbl_COA[Class],"Not Found")</f>
        <v>Operating account</v>
      </c>
      <c r="H9213" t="str">
        <f>_xlfn.XLOOKUP(tbl_GL[[#This Row],[Account_key]],tbl_COA[Account_key],tbl_COA[SubClass],"Not Found")</f>
        <v>Operating Expenses</v>
      </c>
      <c r="I9213" t="str">
        <f>_xlfn.XLOOKUP(tbl_GL[[#This Row],[Account_key]],tbl_COA[Account_key],tbl_COA[SubClass2],"Not Found")</f>
        <v>Sales &amp; Distribution</v>
      </c>
      <c r="J9213" t="str">
        <f>_xlfn.XLOOKUP(tbl_GL[[#This Row],[Account_key]],tbl_COA[Account_key],tbl_COA[SubAccount],,0)</f>
        <v>Salaries</v>
      </c>
      <c r="K9213">
        <f>YEAR(tbl_GL[[#This Row],[Date]])</f>
        <v>2019</v>
      </c>
    </row>
    <row r="9214" spans="1:11" x14ac:dyDescent="0.35">
      <c r="A9214">
        <v>715.2</v>
      </c>
      <c r="B9214" s="24">
        <v>43496</v>
      </c>
      <c r="C9214">
        <v>4</v>
      </c>
      <c r="D9214" s="13">
        <v>10</v>
      </c>
      <c r="E9214" s="13" t="s">
        <v>56</v>
      </c>
      <c r="F9214" s="17">
        <v>-3375</v>
      </c>
      <c r="G9214" t="str">
        <f>_xlfn.XLOOKUP(tbl_GL[[#This Row],[Account_key]],tbl_COA[Account_key],tbl_COA[Class],"Not Found")</f>
        <v>Assets</v>
      </c>
      <c r="H9214" t="str">
        <f>_xlfn.XLOOKUP(tbl_GL[[#This Row],[Account_key]],tbl_COA[Account_key],tbl_COA[SubClass],"Not Found")</f>
        <v>Assets</v>
      </c>
      <c r="I9214" t="str">
        <f>_xlfn.XLOOKUP(tbl_GL[[#This Row],[Account_key]],tbl_COA[Account_key],tbl_COA[SubClass2],"Not Found")</f>
        <v>Current Assets</v>
      </c>
      <c r="J9214" t="str">
        <f>_xlfn.XLOOKUP(tbl_GL[[#This Row],[Account_key]],tbl_COA[Account_key],tbl_COA[SubAccount],,0)</f>
        <v>Cash at Bank</v>
      </c>
      <c r="K9214">
        <f>YEAR(tbl_GL[[#This Row],[Date]])</f>
        <v>2019</v>
      </c>
    </row>
    <row r="9215" spans="1:11" x14ac:dyDescent="0.35">
      <c r="A9215">
        <v>716.1</v>
      </c>
      <c r="B9215" s="24">
        <v>43496</v>
      </c>
      <c r="C9215">
        <v>4</v>
      </c>
      <c r="D9215" s="13">
        <v>380</v>
      </c>
      <c r="E9215" s="13" t="s">
        <v>101</v>
      </c>
      <c r="F9215" s="17">
        <v>-5950</v>
      </c>
      <c r="G9215" t="str">
        <f>_xlfn.XLOOKUP(tbl_GL[[#This Row],[Account_key]],tbl_COA[Account_key],tbl_COA[Class],"Not Found")</f>
        <v>Operating account</v>
      </c>
      <c r="H9215" t="str">
        <f>_xlfn.XLOOKUP(tbl_GL[[#This Row],[Account_key]],tbl_COA[Account_key],tbl_COA[SubClass],"Not Found")</f>
        <v>Depreciation &amp; Amortization</v>
      </c>
      <c r="I9215" t="str">
        <f>_xlfn.XLOOKUP(tbl_GL[[#This Row],[Account_key]],tbl_COA[Account_key],tbl_COA[SubClass2],"Not Found")</f>
        <v>Depreciation</v>
      </c>
      <c r="J9215" t="str">
        <f>_xlfn.XLOOKUP(tbl_GL[[#This Row],[Account_key]],tbl_COA[Account_key],tbl_COA[SubAccount],,0)</f>
        <v>Equipment</v>
      </c>
      <c r="K9215">
        <f>YEAR(tbl_GL[[#This Row],[Date]])</f>
        <v>2019</v>
      </c>
    </row>
    <row r="9216" spans="1:11" x14ac:dyDescent="0.35">
      <c r="A9216">
        <v>716.2</v>
      </c>
      <c r="B9216" s="24">
        <v>43496</v>
      </c>
      <c r="C9216">
        <v>4</v>
      </c>
      <c r="D9216" s="13">
        <v>90</v>
      </c>
      <c r="E9216" s="13" t="s">
        <v>101</v>
      </c>
      <c r="F9216" s="17">
        <v>-5950</v>
      </c>
      <c r="G9216" t="str">
        <f>_xlfn.XLOOKUP(tbl_GL[[#This Row],[Account_key]],tbl_COA[Account_key],tbl_COA[Class],"Not Found")</f>
        <v>Assets</v>
      </c>
      <c r="H9216" t="str">
        <f>_xlfn.XLOOKUP(tbl_GL[[#This Row],[Account_key]],tbl_COA[Account_key],tbl_COA[SubClass],"Not Found")</f>
        <v>Assets</v>
      </c>
      <c r="I9216" t="str">
        <f>_xlfn.XLOOKUP(tbl_GL[[#This Row],[Account_key]],tbl_COA[Account_key],tbl_COA[SubClass2],"Not Found")</f>
        <v>Non-Current Assets</v>
      </c>
      <c r="J9216" t="str">
        <f>_xlfn.XLOOKUP(tbl_GL[[#This Row],[Account_key]],tbl_COA[Account_key],tbl_COA[SubAccount],,0)</f>
        <v>Office Furniture &amp; Equipment</v>
      </c>
      <c r="K9216">
        <f>YEAR(tbl_GL[[#This Row],[Date]])</f>
        <v>2019</v>
      </c>
    </row>
    <row r="9217" spans="1:11" x14ac:dyDescent="0.35">
      <c r="A9217">
        <v>718.1</v>
      </c>
      <c r="B9217" s="24">
        <v>43497</v>
      </c>
      <c r="C9217">
        <v>4</v>
      </c>
      <c r="D9217" s="13">
        <v>300</v>
      </c>
      <c r="E9217" s="13" t="s">
        <v>99</v>
      </c>
      <c r="F9217" s="17">
        <v>-187</v>
      </c>
      <c r="G9217" t="str">
        <f>_xlfn.XLOOKUP(tbl_GL[[#This Row],[Account_key]],tbl_COA[Account_key],tbl_COA[Class],"Not Found")</f>
        <v>Operating account</v>
      </c>
      <c r="H9217" t="str">
        <f>_xlfn.XLOOKUP(tbl_GL[[#This Row],[Account_key]],tbl_COA[Account_key],tbl_COA[SubClass],"Not Found")</f>
        <v>Operating Expenses</v>
      </c>
      <c r="I9217" t="str">
        <f>_xlfn.XLOOKUP(tbl_GL[[#This Row],[Account_key]],tbl_COA[Account_key],tbl_COA[SubClass2],"Not Found")</f>
        <v>Administration</v>
      </c>
      <c r="J9217" t="str">
        <f>_xlfn.XLOOKUP(tbl_GL[[#This Row],[Account_key]],tbl_COA[Account_key],tbl_COA[SubAccount],,0)</f>
        <v>Entertainment</v>
      </c>
      <c r="K9217">
        <f>YEAR(tbl_GL[[#This Row],[Date]])</f>
        <v>2019</v>
      </c>
    </row>
    <row r="9218" spans="1:11" x14ac:dyDescent="0.35">
      <c r="A9218">
        <v>718.2</v>
      </c>
      <c r="B9218" s="24">
        <v>43497</v>
      </c>
      <c r="C9218">
        <v>4</v>
      </c>
      <c r="D9218" s="13">
        <v>20</v>
      </c>
      <c r="E9218" s="13" t="s">
        <v>99</v>
      </c>
      <c r="F9218" s="17">
        <v>-187</v>
      </c>
      <c r="G9218" t="str">
        <f>_xlfn.XLOOKUP(tbl_GL[[#This Row],[Account_key]],tbl_COA[Account_key],tbl_COA[Class],"Not Found")</f>
        <v>Assets</v>
      </c>
      <c r="H9218" t="str">
        <f>_xlfn.XLOOKUP(tbl_GL[[#This Row],[Account_key]],tbl_COA[Account_key],tbl_COA[SubClass],"Not Found")</f>
        <v>Assets</v>
      </c>
      <c r="I9218" t="str">
        <f>_xlfn.XLOOKUP(tbl_GL[[#This Row],[Account_key]],tbl_COA[Account_key],tbl_COA[SubClass2],"Not Found")</f>
        <v>Current Assets</v>
      </c>
      <c r="J9218" t="str">
        <f>_xlfn.XLOOKUP(tbl_GL[[#This Row],[Account_key]],tbl_COA[Account_key],tbl_COA[SubAccount],,0)</f>
        <v>Cash in hand</v>
      </c>
      <c r="K9218">
        <f>YEAR(tbl_GL[[#This Row],[Date]])</f>
        <v>2019</v>
      </c>
    </row>
    <row r="9219" spans="1:11" x14ac:dyDescent="0.35">
      <c r="A9219">
        <v>719.1</v>
      </c>
      <c r="B9219" s="24">
        <v>43497</v>
      </c>
      <c r="C9219">
        <v>4</v>
      </c>
      <c r="D9219" s="13">
        <v>60</v>
      </c>
      <c r="E9219" s="13" t="s">
        <v>84</v>
      </c>
      <c r="F9219" s="17">
        <v>19800</v>
      </c>
      <c r="G9219" t="str">
        <f>_xlfn.XLOOKUP(tbl_GL[[#This Row],[Account_key]],tbl_COA[Account_key],tbl_COA[Class],"Not Found")</f>
        <v>Assets</v>
      </c>
      <c r="H9219" t="str">
        <f>_xlfn.XLOOKUP(tbl_GL[[#This Row],[Account_key]],tbl_COA[Account_key],tbl_COA[SubClass],"Not Found")</f>
        <v>Assets</v>
      </c>
      <c r="I9219" t="str">
        <f>_xlfn.XLOOKUP(tbl_GL[[#This Row],[Account_key]],tbl_COA[Account_key],tbl_COA[SubClass2],"Not Found")</f>
        <v>Current Assets</v>
      </c>
      <c r="J9219" t="str">
        <f>_xlfn.XLOOKUP(tbl_GL[[#This Row],[Account_key]],tbl_COA[Account_key],tbl_COA[SubAccount],,0)</f>
        <v>Inventory</v>
      </c>
      <c r="K9219">
        <f>YEAR(tbl_GL[[#This Row],[Date]])</f>
        <v>2019</v>
      </c>
    </row>
    <row r="9220" spans="1:11" x14ac:dyDescent="0.35">
      <c r="A9220">
        <v>719.2</v>
      </c>
      <c r="B9220" s="24">
        <v>43497</v>
      </c>
      <c r="C9220">
        <v>4</v>
      </c>
      <c r="D9220" s="13">
        <v>110</v>
      </c>
      <c r="E9220" s="13" t="s">
        <v>84</v>
      </c>
      <c r="F9220" s="17">
        <v>19800</v>
      </c>
      <c r="G9220" t="str">
        <f>_xlfn.XLOOKUP(tbl_GL[[#This Row],[Account_key]],tbl_COA[Account_key],tbl_COA[Class],"Not Found")</f>
        <v>Liabilities and Owners Equity</v>
      </c>
      <c r="H9220" t="str">
        <f>_xlfn.XLOOKUP(tbl_GL[[#This Row],[Account_key]],tbl_COA[Account_key],tbl_COA[SubClass],"Not Found")</f>
        <v>Liabilities</v>
      </c>
      <c r="I9220" t="str">
        <f>_xlfn.XLOOKUP(tbl_GL[[#This Row],[Account_key]],tbl_COA[Account_key],tbl_COA[SubClass2],"Not Found")</f>
        <v>Current Liabilities</v>
      </c>
      <c r="J9220" t="str">
        <f>_xlfn.XLOOKUP(tbl_GL[[#This Row],[Account_key]],tbl_COA[Account_key],tbl_COA[SubAccount],,0)</f>
        <v>Trade Payables</v>
      </c>
      <c r="K9220">
        <f>YEAR(tbl_GL[[#This Row],[Date]])</f>
        <v>2019</v>
      </c>
    </row>
    <row r="9221" spans="1:11" x14ac:dyDescent="0.35">
      <c r="A9221">
        <v>720.1</v>
      </c>
      <c r="B9221" s="24">
        <v>43499</v>
      </c>
      <c r="C9221">
        <v>4</v>
      </c>
      <c r="D9221" s="13">
        <v>290</v>
      </c>
      <c r="E9221" s="13" t="s">
        <v>97</v>
      </c>
      <c r="F9221" s="17">
        <v>-1887</v>
      </c>
      <c r="G9221" t="str">
        <f>_xlfn.XLOOKUP(tbl_GL[[#This Row],[Account_key]],tbl_COA[Account_key],tbl_COA[Class],"Not Found")</f>
        <v>Operating account</v>
      </c>
      <c r="H9221" t="str">
        <f>_xlfn.XLOOKUP(tbl_GL[[#This Row],[Account_key]],tbl_COA[Account_key],tbl_COA[SubClass],"Not Found")</f>
        <v>Operating Expenses</v>
      </c>
      <c r="I9221" t="str">
        <f>_xlfn.XLOOKUP(tbl_GL[[#This Row],[Account_key]],tbl_COA[Account_key],tbl_COA[SubClass2],"Not Found")</f>
        <v>Administration</v>
      </c>
      <c r="J9221" t="str">
        <f>_xlfn.XLOOKUP(tbl_GL[[#This Row],[Account_key]],tbl_COA[Account_key],tbl_COA[SubAccount],,0)</f>
        <v>Travel</v>
      </c>
      <c r="K9221">
        <f>YEAR(tbl_GL[[#This Row],[Date]])</f>
        <v>2019</v>
      </c>
    </row>
    <row r="9222" spans="1:11" x14ac:dyDescent="0.35">
      <c r="A9222">
        <v>720.2</v>
      </c>
      <c r="B9222" s="24">
        <v>43499</v>
      </c>
      <c r="C9222">
        <v>4</v>
      </c>
      <c r="D9222" s="13">
        <v>120</v>
      </c>
      <c r="E9222" s="13" t="s">
        <v>97</v>
      </c>
      <c r="F9222" s="17">
        <v>1887</v>
      </c>
      <c r="G9222" t="str">
        <f>_xlfn.XLOOKUP(tbl_GL[[#This Row],[Account_key]],tbl_COA[Account_key],tbl_COA[Class],"Not Found")</f>
        <v>Liabilities and Owners Equity</v>
      </c>
      <c r="H9222" t="str">
        <f>_xlfn.XLOOKUP(tbl_GL[[#This Row],[Account_key]],tbl_COA[Account_key],tbl_COA[SubClass],"Not Found")</f>
        <v>Liabilities</v>
      </c>
      <c r="I9222" t="str">
        <f>_xlfn.XLOOKUP(tbl_GL[[#This Row],[Account_key]],tbl_COA[Account_key],tbl_COA[SubClass2],"Not Found")</f>
        <v>Current Liabilities</v>
      </c>
      <c r="J9222" t="str">
        <f>_xlfn.XLOOKUP(tbl_GL[[#This Row],[Account_key]],tbl_COA[Account_key],tbl_COA[SubAccount],,0)</f>
        <v>Accrued Expenses</v>
      </c>
      <c r="K9222">
        <f>YEAR(tbl_GL[[#This Row],[Date]])</f>
        <v>2019</v>
      </c>
    </row>
    <row r="9223" spans="1:11" x14ac:dyDescent="0.35">
      <c r="A9223">
        <v>721.1</v>
      </c>
      <c r="B9223" s="24">
        <v>43502</v>
      </c>
      <c r="C9223">
        <v>4</v>
      </c>
      <c r="D9223" s="13">
        <v>230</v>
      </c>
      <c r="E9223" s="13" t="s">
        <v>4</v>
      </c>
      <c r="F9223" s="17">
        <v>-916</v>
      </c>
      <c r="G9223" t="str">
        <f>_xlfn.XLOOKUP(tbl_GL[[#This Row],[Account_key]],tbl_COA[Account_key],tbl_COA[Class],"Not Found")</f>
        <v>Trading account</v>
      </c>
      <c r="H9223" t="str">
        <f>_xlfn.XLOOKUP(tbl_GL[[#This Row],[Account_key]],tbl_COA[Account_key],tbl_COA[SubClass],"Not Found")</f>
        <v>Cost of Sales</v>
      </c>
      <c r="I9223" t="str">
        <f>_xlfn.XLOOKUP(tbl_GL[[#This Row],[Account_key]],tbl_COA[Account_key],tbl_COA[SubClass2],"Not Found")</f>
        <v>Cost of Sales</v>
      </c>
      <c r="J9223" t="str">
        <f>_xlfn.XLOOKUP(tbl_GL[[#This Row],[Account_key]],tbl_COA[Account_key],tbl_COA[SubAccount],,0)</f>
        <v>Cost of Sales</v>
      </c>
      <c r="K9223">
        <f>YEAR(tbl_GL[[#This Row],[Date]])</f>
        <v>2019</v>
      </c>
    </row>
    <row r="9224" spans="1:11" x14ac:dyDescent="0.35">
      <c r="A9224">
        <v>721.2</v>
      </c>
      <c r="B9224" s="24">
        <v>43502</v>
      </c>
      <c r="C9224">
        <v>4</v>
      </c>
      <c r="D9224" s="13">
        <v>60</v>
      </c>
      <c r="E9224" s="13" t="s">
        <v>4</v>
      </c>
      <c r="F9224" s="17">
        <v>-916</v>
      </c>
      <c r="G9224" t="str">
        <f>_xlfn.XLOOKUP(tbl_GL[[#This Row],[Account_key]],tbl_COA[Account_key],tbl_COA[Class],"Not Found")</f>
        <v>Assets</v>
      </c>
      <c r="H9224" t="str">
        <f>_xlfn.XLOOKUP(tbl_GL[[#This Row],[Account_key]],tbl_COA[Account_key],tbl_COA[SubClass],"Not Found")</f>
        <v>Assets</v>
      </c>
      <c r="I9224" t="str">
        <f>_xlfn.XLOOKUP(tbl_GL[[#This Row],[Account_key]],tbl_COA[Account_key],tbl_COA[SubClass2],"Not Found")</f>
        <v>Current Assets</v>
      </c>
      <c r="J9224" t="str">
        <f>_xlfn.XLOOKUP(tbl_GL[[#This Row],[Account_key]],tbl_COA[Account_key],tbl_COA[SubAccount],,0)</f>
        <v>Inventory</v>
      </c>
      <c r="K9224">
        <f>YEAR(tbl_GL[[#This Row],[Date]])</f>
        <v>2019</v>
      </c>
    </row>
    <row r="9225" spans="1:11" x14ac:dyDescent="0.35">
      <c r="A9225">
        <v>722.1</v>
      </c>
      <c r="B9225" s="24">
        <v>43502</v>
      </c>
      <c r="C9225">
        <v>4</v>
      </c>
      <c r="D9225" s="13">
        <v>350</v>
      </c>
      <c r="E9225" s="13" t="s">
        <v>97</v>
      </c>
      <c r="F9225" s="17">
        <v>-1794</v>
      </c>
      <c r="G9225" t="str">
        <f>_xlfn.XLOOKUP(tbl_GL[[#This Row],[Account_key]],tbl_COA[Account_key],tbl_COA[Class],"Not Found")</f>
        <v>Operating account</v>
      </c>
      <c r="H9225" t="str">
        <f>_xlfn.XLOOKUP(tbl_GL[[#This Row],[Account_key]],tbl_COA[Account_key],tbl_COA[SubClass],"Not Found")</f>
        <v>Operating Expenses</v>
      </c>
      <c r="I9225" t="str">
        <f>_xlfn.XLOOKUP(tbl_GL[[#This Row],[Account_key]],tbl_COA[Account_key],tbl_COA[SubClass2],"Not Found")</f>
        <v>Administration</v>
      </c>
      <c r="J9225" t="str">
        <f>_xlfn.XLOOKUP(tbl_GL[[#This Row],[Account_key]],tbl_COA[Account_key],tbl_COA[SubAccount],,0)</f>
        <v>Other Expenses</v>
      </c>
      <c r="K9225">
        <f>YEAR(tbl_GL[[#This Row],[Date]])</f>
        <v>2019</v>
      </c>
    </row>
    <row r="9226" spans="1:11" x14ac:dyDescent="0.35">
      <c r="A9226">
        <v>722.2</v>
      </c>
      <c r="B9226" s="24">
        <v>43502</v>
      </c>
      <c r="C9226">
        <v>4</v>
      </c>
      <c r="D9226" s="13">
        <v>120</v>
      </c>
      <c r="E9226" s="13" t="s">
        <v>97</v>
      </c>
      <c r="F9226" s="17">
        <v>1794</v>
      </c>
      <c r="G9226" t="str">
        <f>_xlfn.XLOOKUP(tbl_GL[[#This Row],[Account_key]],tbl_COA[Account_key],tbl_COA[Class],"Not Found")</f>
        <v>Liabilities and Owners Equity</v>
      </c>
      <c r="H9226" t="str">
        <f>_xlfn.XLOOKUP(tbl_GL[[#This Row],[Account_key]],tbl_COA[Account_key],tbl_COA[SubClass],"Not Found")</f>
        <v>Liabilities</v>
      </c>
      <c r="I9226" t="str">
        <f>_xlfn.XLOOKUP(tbl_GL[[#This Row],[Account_key]],tbl_COA[Account_key],tbl_COA[SubClass2],"Not Found")</f>
        <v>Current Liabilities</v>
      </c>
      <c r="J9226" t="str">
        <f>_xlfn.XLOOKUP(tbl_GL[[#This Row],[Account_key]],tbl_COA[Account_key],tbl_COA[SubAccount],,0)</f>
        <v>Accrued Expenses</v>
      </c>
      <c r="K9226">
        <f>YEAR(tbl_GL[[#This Row],[Date]])</f>
        <v>2019</v>
      </c>
    </row>
    <row r="9227" spans="1:11" x14ac:dyDescent="0.35">
      <c r="A9227">
        <v>723.1</v>
      </c>
      <c r="B9227" s="24">
        <v>43502</v>
      </c>
      <c r="C9227">
        <v>4</v>
      </c>
      <c r="D9227" s="13">
        <v>210</v>
      </c>
      <c r="E9227" s="13" t="s">
        <v>7</v>
      </c>
      <c r="F9227" s="17">
        <v>2865</v>
      </c>
      <c r="G9227" t="str">
        <f>_xlfn.XLOOKUP(tbl_GL[[#This Row],[Account_key]],tbl_COA[Account_key],tbl_COA[Class],"Not Found")</f>
        <v>Trading account</v>
      </c>
      <c r="H9227" t="str">
        <f>_xlfn.XLOOKUP(tbl_GL[[#This Row],[Account_key]],tbl_COA[Account_key],tbl_COA[SubClass],"Not Found")</f>
        <v>Sales</v>
      </c>
      <c r="I9227" t="str">
        <f>_xlfn.XLOOKUP(tbl_GL[[#This Row],[Account_key]],tbl_COA[Account_key],tbl_COA[SubClass2],"Not Found")</f>
        <v>Sales</v>
      </c>
      <c r="J9227" t="str">
        <f>_xlfn.XLOOKUP(tbl_GL[[#This Row],[Account_key]],tbl_COA[Account_key],tbl_COA[SubAccount],,0)</f>
        <v>Sales</v>
      </c>
      <c r="K9227">
        <f>YEAR(tbl_GL[[#This Row],[Date]])</f>
        <v>2019</v>
      </c>
    </row>
    <row r="9228" spans="1:11" x14ac:dyDescent="0.35">
      <c r="A9228">
        <v>723.2</v>
      </c>
      <c r="B9228" s="24">
        <v>43502</v>
      </c>
      <c r="C9228">
        <v>4</v>
      </c>
      <c r="D9228" s="13">
        <v>10</v>
      </c>
      <c r="E9228" s="13" t="s">
        <v>7</v>
      </c>
      <c r="F9228" s="17">
        <v>2865</v>
      </c>
      <c r="G9228" t="str">
        <f>_xlfn.XLOOKUP(tbl_GL[[#This Row],[Account_key]],tbl_COA[Account_key],tbl_COA[Class],"Not Found")</f>
        <v>Assets</v>
      </c>
      <c r="H9228" t="str">
        <f>_xlfn.XLOOKUP(tbl_GL[[#This Row],[Account_key]],tbl_COA[Account_key],tbl_COA[SubClass],"Not Found")</f>
        <v>Assets</v>
      </c>
      <c r="I9228" t="str">
        <f>_xlfn.XLOOKUP(tbl_GL[[#This Row],[Account_key]],tbl_COA[Account_key],tbl_COA[SubClass2],"Not Found")</f>
        <v>Current Assets</v>
      </c>
      <c r="J9228" t="str">
        <f>_xlfn.XLOOKUP(tbl_GL[[#This Row],[Account_key]],tbl_COA[Account_key],tbl_COA[SubAccount],,0)</f>
        <v>Cash at Bank</v>
      </c>
      <c r="K9228">
        <f>YEAR(tbl_GL[[#This Row],[Date]])</f>
        <v>2019</v>
      </c>
    </row>
    <row r="9229" spans="1:11" x14ac:dyDescent="0.35">
      <c r="A9229">
        <v>724.1</v>
      </c>
      <c r="B9229" s="24">
        <v>43502</v>
      </c>
      <c r="C9229">
        <v>4</v>
      </c>
      <c r="D9229" s="13">
        <v>230</v>
      </c>
      <c r="E9229" s="13" t="s">
        <v>4</v>
      </c>
      <c r="F9229" s="17">
        <v>-3669</v>
      </c>
      <c r="G9229" t="str">
        <f>_xlfn.XLOOKUP(tbl_GL[[#This Row],[Account_key]],tbl_COA[Account_key],tbl_COA[Class],"Not Found")</f>
        <v>Trading account</v>
      </c>
      <c r="H9229" t="str">
        <f>_xlfn.XLOOKUP(tbl_GL[[#This Row],[Account_key]],tbl_COA[Account_key],tbl_COA[SubClass],"Not Found")</f>
        <v>Cost of Sales</v>
      </c>
      <c r="I9229" t="str">
        <f>_xlfn.XLOOKUP(tbl_GL[[#This Row],[Account_key]],tbl_COA[Account_key],tbl_COA[SubClass2],"Not Found")</f>
        <v>Cost of Sales</v>
      </c>
      <c r="J9229" t="str">
        <f>_xlfn.XLOOKUP(tbl_GL[[#This Row],[Account_key]],tbl_COA[Account_key],tbl_COA[SubAccount],,0)</f>
        <v>Cost of Sales</v>
      </c>
      <c r="K9229">
        <f>YEAR(tbl_GL[[#This Row],[Date]])</f>
        <v>2019</v>
      </c>
    </row>
    <row r="9230" spans="1:11" x14ac:dyDescent="0.35">
      <c r="A9230">
        <v>724.2</v>
      </c>
      <c r="B9230" s="24">
        <v>43502</v>
      </c>
      <c r="C9230">
        <v>4</v>
      </c>
      <c r="D9230" s="13">
        <v>60</v>
      </c>
      <c r="E9230" s="13" t="s">
        <v>4</v>
      </c>
      <c r="F9230" s="17">
        <v>-3669</v>
      </c>
      <c r="G9230" t="str">
        <f>_xlfn.XLOOKUP(tbl_GL[[#This Row],[Account_key]],tbl_COA[Account_key],tbl_COA[Class],"Not Found")</f>
        <v>Assets</v>
      </c>
      <c r="H9230" t="str">
        <f>_xlfn.XLOOKUP(tbl_GL[[#This Row],[Account_key]],tbl_COA[Account_key],tbl_COA[SubClass],"Not Found")</f>
        <v>Assets</v>
      </c>
      <c r="I9230" t="str">
        <f>_xlfn.XLOOKUP(tbl_GL[[#This Row],[Account_key]],tbl_COA[Account_key],tbl_COA[SubClass2],"Not Found")</f>
        <v>Current Assets</v>
      </c>
      <c r="J9230" t="str">
        <f>_xlfn.XLOOKUP(tbl_GL[[#This Row],[Account_key]],tbl_COA[Account_key],tbl_COA[SubAccount],,0)</f>
        <v>Inventory</v>
      </c>
      <c r="K9230">
        <f>YEAR(tbl_GL[[#This Row],[Date]])</f>
        <v>2019</v>
      </c>
    </row>
    <row r="9231" spans="1:11" x14ac:dyDescent="0.35">
      <c r="A9231">
        <v>725.1</v>
      </c>
      <c r="B9231" s="24">
        <v>43502</v>
      </c>
      <c r="C9231">
        <v>4</v>
      </c>
      <c r="D9231" s="13">
        <v>210</v>
      </c>
      <c r="E9231" s="13" t="s">
        <v>8</v>
      </c>
      <c r="F9231" s="17">
        <v>10366</v>
      </c>
      <c r="G9231" t="str">
        <f>_xlfn.XLOOKUP(tbl_GL[[#This Row],[Account_key]],tbl_COA[Account_key],tbl_COA[Class],"Not Found")</f>
        <v>Trading account</v>
      </c>
      <c r="H9231" t="str">
        <f>_xlfn.XLOOKUP(tbl_GL[[#This Row],[Account_key]],tbl_COA[Account_key],tbl_COA[SubClass],"Not Found")</f>
        <v>Sales</v>
      </c>
      <c r="I9231" t="str">
        <f>_xlfn.XLOOKUP(tbl_GL[[#This Row],[Account_key]],tbl_COA[Account_key],tbl_COA[SubClass2],"Not Found")</f>
        <v>Sales</v>
      </c>
      <c r="J9231" t="str">
        <f>_xlfn.XLOOKUP(tbl_GL[[#This Row],[Account_key]],tbl_COA[Account_key],tbl_COA[SubAccount],,0)</f>
        <v>Sales</v>
      </c>
      <c r="K9231">
        <f>YEAR(tbl_GL[[#This Row],[Date]])</f>
        <v>2019</v>
      </c>
    </row>
    <row r="9232" spans="1:11" x14ac:dyDescent="0.35">
      <c r="A9232">
        <v>725.2</v>
      </c>
      <c r="B9232" s="24">
        <v>43502</v>
      </c>
      <c r="C9232">
        <v>4</v>
      </c>
      <c r="D9232" s="13">
        <v>30</v>
      </c>
      <c r="E9232" s="13" t="s">
        <v>8</v>
      </c>
      <c r="F9232" s="17">
        <v>10366</v>
      </c>
      <c r="G9232" t="str">
        <f>_xlfn.XLOOKUP(tbl_GL[[#This Row],[Account_key]],tbl_COA[Account_key],tbl_COA[Class],"Not Found")</f>
        <v>Assets</v>
      </c>
      <c r="H9232" t="str">
        <f>_xlfn.XLOOKUP(tbl_GL[[#This Row],[Account_key]],tbl_COA[Account_key],tbl_COA[SubClass],"Not Found")</f>
        <v>Assets</v>
      </c>
      <c r="I9232" t="str">
        <f>_xlfn.XLOOKUP(tbl_GL[[#This Row],[Account_key]],tbl_COA[Account_key],tbl_COA[SubClass2],"Not Found")</f>
        <v>Current Assets</v>
      </c>
      <c r="J9232" t="str">
        <f>_xlfn.XLOOKUP(tbl_GL[[#This Row],[Account_key]],tbl_COA[Account_key],tbl_COA[SubAccount],,0)</f>
        <v>Trade Receivables</v>
      </c>
      <c r="K9232">
        <f>YEAR(tbl_GL[[#This Row],[Date]])</f>
        <v>2019</v>
      </c>
    </row>
    <row r="9233" spans="1:11" x14ac:dyDescent="0.35">
      <c r="A9233">
        <v>726.1</v>
      </c>
      <c r="B9233" s="24">
        <v>43503</v>
      </c>
      <c r="C9233">
        <v>4</v>
      </c>
      <c r="D9233" s="13">
        <v>10</v>
      </c>
      <c r="E9233" s="13" t="s">
        <v>98</v>
      </c>
      <c r="F9233" s="17">
        <v>-1881</v>
      </c>
      <c r="G9233" t="str">
        <f>_xlfn.XLOOKUP(tbl_GL[[#This Row],[Account_key]],tbl_COA[Account_key],tbl_COA[Class],"Not Found")</f>
        <v>Assets</v>
      </c>
      <c r="H9233" t="str">
        <f>_xlfn.XLOOKUP(tbl_GL[[#This Row],[Account_key]],tbl_COA[Account_key],tbl_COA[SubClass],"Not Found")</f>
        <v>Assets</v>
      </c>
      <c r="I9233" t="str">
        <f>_xlfn.XLOOKUP(tbl_GL[[#This Row],[Account_key]],tbl_COA[Account_key],tbl_COA[SubClass2],"Not Found")</f>
        <v>Current Assets</v>
      </c>
      <c r="J9233" t="str">
        <f>_xlfn.XLOOKUP(tbl_GL[[#This Row],[Account_key]],tbl_COA[Account_key],tbl_COA[SubAccount],,0)</f>
        <v>Cash at Bank</v>
      </c>
      <c r="K9233">
        <f>YEAR(tbl_GL[[#This Row],[Date]])</f>
        <v>2019</v>
      </c>
    </row>
    <row r="9234" spans="1:11" x14ac:dyDescent="0.35">
      <c r="A9234">
        <v>726.2</v>
      </c>
      <c r="B9234" s="24">
        <v>43503</v>
      </c>
      <c r="C9234">
        <v>4</v>
      </c>
      <c r="D9234" s="13">
        <v>120</v>
      </c>
      <c r="E9234" s="13" t="s">
        <v>98</v>
      </c>
      <c r="F9234" s="17">
        <v>-1881</v>
      </c>
      <c r="G9234" t="str">
        <f>_xlfn.XLOOKUP(tbl_GL[[#This Row],[Account_key]],tbl_COA[Account_key],tbl_COA[Class],"Not Found")</f>
        <v>Liabilities and Owners Equity</v>
      </c>
      <c r="H9234" t="str">
        <f>_xlfn.XLOOKUP(tbl_GL[[#This Row],[Account_key]],tbl_COA[Account_key],tbl_COA[SubClass],"Not Found")</f>
        <v>Liabilities</v>
      </c>
      <c r="I9234" t="str">
        <f>_xlfn.XLOOKUP(tbl_GL[[#This Row],[Account_key]],tbl_COA[Account_key],tbl_COA[SubClass2],"Not Found")</f>
        <v>Current Liabilities</v>
      </c>
      <c r="J9234" t="str">
        <f>_xlfn.XLOOKUP(tbl_GL[[#This Row],[Account_key]],tbl_COA[Account_key],tbl_COA[SubAccount],,0)</f>
        <v>Accrued Expenses</v>
      </c>
      <c r="K9234">
        <f>YEAR(tbl_GL[[#This Row],[Date]])</f>
        <v>2019</v>
      </c>
    </row>
    <row r="9235" spans="1:11" x14ac:dyDescent="0.35">
      <c r="A9235">
        <v>727.1</v>
      </c>
      <c r="B9235" s="24">
        <v>43503</v>
      </c>
      <c r="C9235">
        <v>4</v>
      </c>
      <c r="D9235" s="13">
        <v>10</v>
      </c>
      <c r="E9235" s="13" t="s">
        <v>98</v>
      </c>
      <c r="F9235" s="17">
        <v>-2363</v>
      </c>
      <c r="G9235" t="str">
        <f>_xlfn.XLOOKUP(tbl_GL[[#This Row],[Account_key]],tbl_COA[Account_key],tbl_COA[Class],"Not Found")</f>
        <v>Assets</v>
      </c>
      <c r="H9235" t="str">
        <f>_xlfn.XLOOKUP(tbl_GL[[#This Row],[Account_key]],tbl_COA[Account_key],tbl_COA[SubClass],"Not Found")</f>
        <v>Assets</v>
      </c>
      <c r="I9235" t="str">
        <f>_xlfn.XLOOKUP(tbl_GL[[#This Row],[Account_key]],tbl_COA[Account_key],tbl_COA[SubClass2],"Not Found")</f>
        <v>Current Assets</v>
      </c>
      <c r="J9235" t="str">
        <f>_xlfn.XLOOKUP(tbl_GL[[#This Row],[Account_key]],tbl_COA[Account_key],tbl_COA[SubAccount],,0)</f>
        <v>Cash at Bank</v>
      </c>
      <c r="K9235">
        <f>YEAR(tbl_GL[[#This Row],[Date]])</f>
        <v>2019</v>
      </c>
    </row>
    <row r="9236" spans="1:11" x14ac:dyDescent="0.35">
      <c r="A9236">
        <v>727.2</v>
      </c>
      <c r="B9236" s="24">
        <v>43503</v>
      </c>
      <c r="C9236">
        <v>4</v>
      </c>
      <c r="D9236" s="13">
        <v>120</v>
      </c>
      <c r="E9236" s="13" t="s">
        <v>98</v>
      </c>
      <c r="F9236" s="17">
        <v>-2363</v>
      </c>
      <c r="G9236" t="str">
        <f>_xlfn.XLOOKUP(tbl_GL[[#This Row],[Account_key]],tbl_COA[Account_key],tbl_COA[Class],"Not Found")</f>
        <v>Liabilities and Owners Equity</v>
      </c>
      <c r="H9236" t="str">
        <f>_xlfn.XLOOKUP(tbl_GL[[#This Row],[Account_key]],tbl_COA[Account_key],tbl_COA[SubClass],"Not Found")</f>
        <v>Liabilities</v>
      </c>
      <c r="I9236" t="str">
        <f>_xlfn.XLOOKUP(tbl_GL[[#This Row],[Account_key]],tbl_COA[Account_key],tbl_COA[SubClass2],"Not Found")</f>
        <v>Current Liabilities</v>
      </c>
      <c r="J9236" t="str">
        <f>_xlfn.XLOOKUP(tbl_GL[[#This Row],[Account_key]],tbl_COA[Account_key],tbl_COA[SubAccount],,0)</f>
        <v>Accrued Expenses</v>
      </c>
      <c r="K9236">
        <f>YEAR(tbl_GL[[#This Row],[Date]])</f>
        <v>2019</v>
      </c>
    </row>
    <row r="9237" spans="1:11" x14ac:dyDescent="0.35">
      <c r="A9237">
        <v>728.1</v>
      </c>
      <c r="B9237" s="24">
        <v>43504</v>
      </c>
      <c r="C9237">
        <v>4</v>
      </c>
      <c r="D9237" s="13">
        <v>260</v>
      </c>
      <c r="E9237" s="13" t="s">
        <v>97</v>
      </c>
      <c r="F9237" s="17">
        <v>-1666</v>
      </c>
      <c r="G9237" t="str">
        <f>_xlfn.XLOOKUP(tbl_GL[[#This Row],[Account_key]],tbl_COA[Account_key],tbl_COA[Class],"Not Found")</f>
        <v>Operating account</v>
      </c>
      <c r="H9237" t="str">
        <f>_xlfn.XLOOKUP(tbl_GL[[#This Row],[Account_key]],tbl_COA[Account_key],tbl_COA[SubClass],"Not Found")</f>
        <v>Operating Expenses</v>
      </c>
      <c r="I9237" t="str">
        <f>_xlfn.XLOOKUP(tbl_GL[[#This Row],[Account_key]],tbl_COA[Account_key],tbl_COA[SubClass2],"Not Found")</f>
        <v>Marketing</v>
      </c>
      <c r="J9237" t="str">
        <f>_xlfn.XLOOKUP(tbl_GL[[#This Row],[Account_key]],tbl_COA[Account_key],tbl_COA[SubAccount],,0)</f>
        <v>Commissions</v>
      </c>
      <c r="K9237">
        <f>YEAR(tbl_GL[[#This Row],[Date]])</f>
        <v>2019</v>
      </c>
    </row>
    <row r="9238" spans="1:11" x14ac:dyDescent="0.35">
      <c r="A9238">
        <v>728.2</v>
      </c>
      <c r="B9238" s="24">
        <v>43504</v>
      </c>
      <c r="C9238">
        <v>4</v>
      </c>
      <c r="D9238" s="13">
        <v>120</v>
      </c>
      <c r="E9238" s="13" t="s">
        <v>97</v>
      </c>
      <c r="F9238" s="17">
        <v>1666</v>
      </c>
      <c r="G9238" t="str">
        <f>_xlfn.XLOOKUP(tbl_GL[[#This Row],[Account_key]],tbl_COA[Account_key],tbl_COA[Class],"Not Found")</f>
        <v>Liabilities and Owners Equity</v>
      </c>
      <c r="H9238" t="str">
        <f>_xlfn.XLOOKUP(tbl_GL[[#This Row],[Account_key]],tbl_COA[Account_key],tbl_COA[SubClass],"Not Found")</f>
        <v>Liabilities</v>
      </c>
      <c r="I9238" t="str">
        <f>_xlfn.XLOOKUP(tbl_GL[[#This Row],[Account_key]],tbl_COA[Account_key],tbl_COA[SubClass2],"Not Found")</f>
        <v>Current Liabilities</v>
      </c>
      <c r="J9238" t="str">
        <f>_xlfn.XLOOKUP(tbl_GL[[#This Row],[Account_key]],tbl_COA[Account_key],tbl_COA[SubAccount],,0)</f>
        <v>Accrued Expenses</v>
      </c>
      <c r="K9238">
        <f>YEAR(tbl_GL[[#This Row],[Date]])</f>
        <v>2019</v>
      </c>
    </row>
    <row r="9239" spans="1:11" x14ac:dyDescent="0.35">
      <c r="A9239">
        <v>729.1</v>
      </c>
      <c r="B9239" s="24">
        <v>43507</v>
      </c>
      <c r="C9239">
        <v>4</v>
      </c>
      <c r="D9239" s="13">
        <v>260</v>
      </c>
      <c r="E9239" s="13" t="s">
        <v>97</v>
      </c>
      <c r="F9239" s="17">
        <v>-1740</v>
      </c>
      <c r="G9239" t="str">
        <f>_xlfn.XLOOKUP(tbl_GL[[#This Row],[Account_key]],tbl_COA[Account_key],tbl_COA[Class],"Not Found")</f>
        <v>Operating account</v>
      </c>
      <c r="H9239" t="str">
        <f>_xlfn.XLOOKUP(tbl_GL[[#This Row],[Account_key]],tbl_COA[Account_key],tbl_COA[SubClass],"Not Found")</f>
        <v>Operating Expenses</v>
      </c>
      <c r="I9239" t="str">
        <f>_xlfn.XLOOKUP(tbl_GL[[#This Row],[Account_key]],tbl_COA[Account_key],tbl_COA[SubClass2],"Not Found")</f>
        <v>Marketing</v>
      </c>
      <c r="J9239" t="str">
        <f>_xlfn.XLOOKUP(tbl_GL[[#This Row],[Account_key]],tbl_COA[Account_key],tbl_COA[SubAccount],,0)</f>
        <v>Commissions</v>
      </c>
      <c r="K9239">
        <f>YEAR(tbl_GL[[#This Row],[Date]])</f>
        <v>2019</v>
      </c>
    </row>
    <row r="9240" spans="1:11" x14ac:dyDescent="0.35">
      <c r="A9240">
        <v>729.2</v>
      </c>
      <c r="B9240" s="24">
        <v>43507</v>
      </c>
      <c r="C9240">
        <v>4</v>
      </c>
      <c r="D9240" s="13">
        <v>120</v>
      </c>
      <c r="E9240" s="13" t="s">
        <v>97</v>
      </c>
      <c r="F9240" s="17">
        <v>1740</v>
      </c>
      <c r="G9240" t="str">
        <f>_xlfn.XLOOKUP(tbl_GL[[#This Row],[Account_key]],tbl_COA[Account_key],tbl_COA[Class],"Not Found")</f>
        <v>Liabilities and Owners Equity</v>
      </c>
      <c r="H9240" t="str">
        <f>_xlfn.XLOOKUP(tbl_GL[[#This Row],[Account_key]],tbl_COA[Account_key],tbl_COA[SubClass],"Not Found")</f>
        <v>Liabilities</v>
      </c>
      <c r="I9240" t="str">
        <f>_xlfn.XLOOKUP(tbl_GL[[#This Row],[Account_key]],tbl_COA[Account_key],tbl_COA[SubClass2],"Not Found")</f>
        <v>Current Liabilities</v>
      </c>
      <c r="J9240" t="str">
        <f>_xlfn.XLOOKUP(tbl_GL[[#This Row],[Account_key]],tbl_COA[Account_key],tbl_COA[SubAccount],,0)</f>
        <v>Accrued Expenses</v>
      </c>
      <c r="K9240">
        <f>YEAR(tbl_GL[[#This Row],[Date]])</f>
        <v>2019</v>
      </c>
    </row>
    <row r="9241" spans="1:11" x14ac:dyDescent="0.35">
      <c r="A9241">
        <v>730.1</v>
      </c>
      <c r="B9241" s="24">
        <v>43508</v>
      </c>
      <c r="C9241">
        <v>4</v>
      </c>
      <c r="D9241" s="13">
        <v>10</v>
      </c>
      <c r="E9241" s="13" t="s">
        <v>98</v>
      </c>
      <c r="F9241" s="17">
        <v>-1654</v>
      </c>
      <c r="G9241" t="str">
        <f>_xlfn.XLOOKUP(tbl_GL[[#This Row],[Account_key]],tbl_COA[Account_key],tbl_COA[Class],"Not Found")</f>
        <v>Assets</v>
      </c>
      <c r="H9241" t="str">
        <f>_xlfn.XLOOKUP(tbl_GL[[#This Row],[Account_key]],tbl_COA[Account_key],tbl_COA[SubClass],"Not Found")</f>
        <v>Assets</v>
      </c>
      <c r="I9241" t="str">
        <f>_xlfn.XLOOKUP(tbl_GL[[#This Row],[Account_key]],tbl_COA[Account_key],tbl_COA[SubClass2],"Not Found")</f>
        <v>Current Assets</v>
      </c>
      <c r="J9241" t="str">
        <f>_xlfn.XLOOKUP(tbl_GL[[#This Row],[Account_key]],tbl_COA[Account_key],tbl_COA[SubAccount],,0)</f>
        <v>Cash at Bank</v>
      </c>
      <c r="K9241">
        <f>YEAR(tbl_GL[[#This Row],[Date]])</f>
        <v>2019</v>
      </c>
    </row>
    <row r="9242" spans="1:11" x14ac:dyDescent="0.35">
      <c r="A9242">
        <v>730.2</v>
      </c>
      <c r="B9242" s="24">
        <v>43508</v>
      </c>
      <c r="C9242">
        <v>4</v>
      </c>
      <c r="D9242" s="13">
        <v>120</v>
      </c>
      <c r="E9242" s="13" t="s">
        <v>98</v>
      </c>
      <c r="F9242" s="17">
        <v>-1654</v>
      </c>
      <c r="G9242" t="str">
        <f>_xlfn.XLOOKUP(tbl_GL[[#This Row],[Account_key]],tbl_COA[Account_key],tbl_COA[Class],"Not Found")</f>
        <v>Liabilities and Owners Equity</v>
      </c>
      <c r="H9242" t="str">
        <f>_xlfn.XLOOKUP(tbl_GL[[#This Row],[Account_key]],tbl_COA[Account_key],tbl_COA[SubClass],"Not Found")</f>
        <v>Liabilities</v>
      </c>
      <c r="I9242" t="str">
        <f>_xlfn.XLOOKUP(tbl_GL[[#This Row],[Account_key]],tbl_COA[Account_key],tbl_COA[SubClass2],"Not Found")</f>
        <v>Current Liabilities</v>
      </c>
      <c r="J9242" t="str">
        <f>_xlfn.XLOOKUP(tbl_GL[[#This Row],[Account_key]],tbl_COA[Account_key],tbl_COA[SubAccount],,0)</f>
        <v>Accrued Expenses</v>
      </c>
      <c r="K9242">
        <f>YEAR(tbl_GL[[#This Row],[Date]])</f>
        <v>2019</v>
      </c>
    </row>
    <row r="9243" spans="1:11" x14ac:dyDescent="0.35">
      <c r="A9243">
        <v>731.1</v>
      </c>
      <c r="B9243" s="24">
        <v>43510</v>
      </c>
      <c r="C9243">
        <v>4</v>
      </c>
      <c r="D9243" s="13">
        <v>260</v>
      </c>
      <c r="E9243" s="13" t="s">
        <v>99</v>
      </c>
      <c r="F9243" s="17">
        <v>-190</v>
      </c>
      <c r="G9243" t="str">
        <f>_xlfn.XLOOKUP(tbl_GL[[#This Row],[Account_key]],tbl_COA[Account_key],tbl_COA[Class],"Not Found")</f>
        <v>Operating account</v>
      </c>
      <c r="H9243" t="str">
        <f>_xlfn.XLOOKUP(tbl_GL[[#This Row],[Account_key]],tbl_COA[Account_key],tbl_COA[SubClass],"Not Found")</f>
        <v>Operating Expenses</v>
      </c>
      <c r="I9243" t="str">
        <f>_xlfn.XLOOKUP(tbl_GL[[#This Row],[Account_key]],tbl_COA[Account_key],tbl_COA[SubClass2],"Not Found")</f>
        <v>Marketing</v>
      </c>
      <c r="J9243" t="str">
        <f>_xlfn.XLOOKUP(tbl_GL[[#This Row],[Account_key]],tbl_COA[Account_key],tbl_COA[SubAccount],,0)</f>
        <v>Commissions</v>
      </c>
      <c r="K9243">
        <f>YEAR(tbl_GL[[#This Row],[Date]])</f>
        <v>2019</v>
      </c>
    </row>
    <row r="9244" spans="1:11" x14ac:dyDescent="0.35">
      <c r="A9244">
        <v>731.2</v>
      </c>
      <c r="B9244" s="24">
        <v>43510</v>
      </c>
      <c r="C9244">
        <v>4</v>
      </c>
      <c r="D9244" s="13">
        <v>20</v>
      </c>
      <c r="E9244" s="13" t="s">
        <v>99</v>
      </c>
      <c r="F9244" s="17">
        <v>-190</v>
      </c>
      <c r="G9244" t="str">
        <f>_xlfn.XLOOKUP(tbl_GL[[#This Row],[Account_key]],tbl_COA[Account_key],tbl_COA[Class],"Not Found")</f>
        <v>Assets</v>
      </c>
      <c r="H9244" t="str">
        <f>_xlfn.XLOOKUP(tbl_GL[[#This Row],[Account_key]],tbl_COA[Account_key],tbl_COA[SubClass],"Not Found")</f>
        <v>Assets</v>
      </c>
      <c r="I9244" t="str">
        <f>_xlfn.XLOOKUP(tbl_GL[[#This Row],[Account_key]],tbl_COA[Account_key],tbl_COA[SubClass2],"Not Found")</f>
        <v>Current Assets</v>
      </c>
      <c r="J9244" t="str">
        <f>_xlfn.XLOOKUP(tbl_GL[[#This Row],[Account_key]],tbl_COA[Account_key],tbl_COA[SubAccount],,0)</f>
        <v>Cash in hand</v>
      </c>
      <c r="K9244">
        <f>YEAR(tbl_GL[[#This Row],[Date]])</f>
        <v>2019</v>
      </c>
    </row>
    <row r="9245" spans="1:11" x14ac:dyDescent="0.35">
      <c r="A9245">
        <v>732.1</v>
      </c>
      <c r="B9245" s="24">
        <v>43510</v>
      </c>
      <c r="C9245">
        <v>4</v>
      </c>
      <c r="D9245" s="13">
        <v>310</v>
      </c>
      <c r="E9245" s="13" t="s">
        <v>97</v>
      </c>
      <c r="F9245" s="17">
        <v>-1708</v>
      </c>
      <c r="G9245" t="str">
        <f>_xlfn.XLOOKUP(tbl_GL[[#This Row],[Account_key]],tbl_COA[Account_key],tbl_COA[Class],"Not Found")</f>
        <v>Operating account</v>
      </c>
      <c r="H9245" t="str">
        <f>_xlfn.XLOOKUP(tbl_GL[[#This Row],[Account_key]],tbl_COA[Account_key],tbl_COA[SubClass],"Not Found")</f>
        <v>Operating Expenses</v>
      </c>
      <c r="I9245" t="str">
        <f>_xlfn.XLOOKUP(tbl_GL[[#This Row],[Account_key]],tbl_COA[Account_key],tbl_COA[SubClass2],"Not Found")</f>
        <v>Administration</v>
      </c>
      <c r="J9245" t="str">
        <f>_xlfn.XLOOKUP(tbl_GL[[#This Row],[Account_key]],tbl_COA[Account_key],tbl_COA[SubAccount],,0)</f>
        <v>Office Supplies</v>
      </c>
      <c r="K9245">
        <f>YEAR(tbl_GL[[#This Row],[Date]])</f>
        <v>2019</v>
      </c>
    </row>
    <row r="9246" spans="1:11" x14ac:dyDescent="0.35">
      <c r="A9246">
        <v>732.2</v>
      </c>
      <c r="B9246" s="24">
        <v>43510</v>
      </c>
      <c r="C9246">
        <v>4</v>
      </c>
      <c r="D9246" s="13">
        <v>120</v>
      </c>
      <c r="E9246" s="13" t="s">
        <v>97</v>
      </c>
      <c r="F9246" s="17">
        <v>1708</v>
      </c>
      <c r="G9246" t="str">
        <f>_xlfn.XLOOKUP(tbl_GL[[#This Row],[Account_key]],tbl_COA[Account_key],tbl_COA[Class],"Not Found")</f>
        <v>Liabilities and Owners Equity</v>
      </c>
      <c r="H9246" t="str">
        <f>_xlfn.XLOOKUP(tbl_GL[[#This Row],[Account_key]],tbl_COA[Account_key],tbl_COA[SubClass],"Not Found")</f>
        <v>Liabilities</v>
      </c>
      <c r="I9246" t="str">
        <f>_xlfn.XLOOKUP(tbl_GL[[#This Row],[Account_key]],tbl_COA[Account_key],tbl_COA[SubClass2],"Not Found")</f>
        <v>Current Liabilities</v>
      </c>
      <c r="J9246" t="str">
        <f>_xlfn.XLOOKUP(tbl_GL[[#This Row],[Account_key]],tbl_COA[Account_key],tbl_COA[SubAccount],,0)</f>
        <v>Accrued Expenses</v>
      </c>
      <c r="K9246">
        <f>YEAR(tbl_GL[[#This Row],[Date]])</f>
        <v>2019</v>
      </c>
    </row>
    <row r="9247" spans="1:11" x14ac:dyDescent="0.35">
      <c r="A9247">
        <v>733.1</v>
      </c>
      <c r="B9247" s="24">
        <v>43510</v>
      </c>
      <c r="C9247">
        <v>4</v>
      </c>
      <c r="D9247" s="13">
        <v>10</v>
      </c>
      <c r="E9247" s="13" t="s">
        <v>98</v>
      </c>
      <c r="F9247" s="17">
        <v>-2300</v>
      </c>
      <c r="G9247" t="str">
        <f>_xlfn.XLOOKUP(tbl_GL[[#This Row],[Account_key]],tbl_COA[Account_key],tbl_COA[Class],"Not Found")</f>
        <v>Assets</v>
      </c>
      <c r="H9247" t="str">
        <f>_xlfn.XLOOKUP(tbl_GL[[#This Row],[Account_key]],tbl_COA[Account_key],tbl_COA[SubClass],"Not Found")</f>
        <v>Assets</v>
      </c>
      <c r="I9247" t="str">
        <f>_xlfn.XLOOKUP(tbl_GL[[#This Row],[Account_key]],tbl_COA[Account_key],tbl_COA[SubClass2],"Not Found")</f>
        <v>Current Assets</v>
      </c>
      <c r="J9247" t="str">
        <f>_xlfn.XLOOKUP(tbl_GL[[#This Row],[Account_key]],tbl_COA[Account_key],tbl_COA[SubAccount],,0)</f>
        <v>Cash at Bank</v>
      </c>
      <c r="K9247">
        <f>YEAR(tbl_GL[[#This Row],[Date]])</f>
        <v>2019</v>
      </c>
    </row>
    <row r="9248" spans="1:11" x14ac:dyDescent="0.35">
      <c r="A9248">
        <v>733.2</v>
      </c>
      <c r="B9248" s="24">
        <v>43510</v>
      </c>
      <c r="C9248">
        <v>4</v>
      </c>
      <c r="D9248" s="13">
        <v>120</v>
      </c>
      <c r="E9248" s="13" t="s">
        <v>98</v>
      </c>
      <c r="F9248" s="17">
        <v>-2300</v>
      </c>
      <c r="G9248" t="str">
        <f>_xlfn.XLOOKUP(tbl_GL[[#This Row],[Account_key]],tbl_COA[Account_key],tbl_COA[Class],"Not Found")</f>
        <v>Liabilities and Owners Equity</v>
      </c>
      <c r="H9248" t="str">
        <f>_xlfn.XLOOKUP(tbl_GL[[#This Row],[Account_key]],tbl_COA[Account_key],tbl_COA[SubClass],"Not Found")</f>
        <v>Liabilities</v>
      </c>
      <c r="I9248" t="str">
        <f>_xlfn.XLOOKUP(tbl_GL[[#This Row],[Account_key]],tbl_COA[Account_key],tbl_COA[SubClass2],"Not Found")</f>
        <v>Current Liabilities</v>
      </c>
      <c r="J9248" t="str">
        <f>_xlfn.XLOOKUP(tbl_GL[[#This Row],[Account_key]],tbl_COA[Account_key],tbl_COA[SubAccount],,0)</f>
        <v>Accrued Expenses</v>
      </c>
      <c r="K9248">
        <f>YEAR(tbl_GL[[#This Row],[Date]])</f>
        <v>2019</v>
      </c>
    </row>
    <row r="9249" spans="1:11" x14ac:dyDescent="0.35">
      <c r="A9249">
        <v>734.1</v>
      </c>
      <c r="B9249" s="24">
        <v>43511</v>
      </c>
      <c r="C9249">
        <v>4</v>
      </c>
      <c r="D9249" s="13">
        <v>10</v>
      </c>
      <c r="E9249" s="13" t="s">
        <v>112</v>
      </c>
      <c r="F9249" s="17">
        <v>-240</v>
      </c>
      <c r="G9249" t="str">
        <f>_xlfn.XLOOKUP(tbl_GL[[#This Row],[Account_key]],tbl_COA[Account_key],tbl_COA[Class],"Not Found")</f>
        <v>Assets</v>
      </c>
      <c r="H9249" t="str">
        <f>_xlfn.XLOOKUP(tbl_GL[[#This Row],[Account_key]],tbl_COA[Account_key],tbl_COA[SubClass],"Not Found")</f>
        <v>Assets</v>
      </c>
      <c r="I9249" t="str">
        <f>_xlfn.XLOOKUP(tbl_GL[[#This Row],[Account_key]],tbl_COA[Account_key],tbl_COA[SubClass2],"Not Found")</f>
        <v>Current Assets</v>
      </c>
      <c r="J9249" t="str">
        <f>_xlfn.XLOOKUP(tbl_GL[[#This Row],[Account_key]],tbl_COA[Account_key],tbl_COA[SubAccount],,0)</f>
        <v>Cash at Bank</v>
      </c>
      <c r="K9249">
        <f>YEAR(tbl_GL[[#This Row],[Date]])</f>
        <v>2019</v>
      </c>
    </row>
    <row r="9250" spans="1:11" x14ac:dyDescent="0.35">
      <c r="A9250">
        <v>734.2</v>
      </c>
      <c r="B9250" s="24">
        <v>43511</v>
      </c>
      <c r="C9250">
        <v>4</v>
      </c>
      <c r="D9250" s="13">
        <v>121</v>
      </c>
      <c r="E9250" s="13" t="s">
        <v>112</v>
      </c>
      <c r="F9250" s="17">
        <v>-240</v>
      </c>
      <c r="G9250" t="str">
        <f>_xlfn.XLOOKUP(tbl_GL[[#This Row],[Account_key]],tbl_COA[Account_key],tbl_COA[Class],"Not Found")</f>
        <v>Liabilities and Owners Equity</v>
      </c>
      <c r="H9250" t="str">
        <f>_xlfn.XLOOKUP(tbl_GL[[#This Row],[Account_key]],tbl_COA[Account_key],tbl_COA[SubClass],"Not Found")</f>
        <v>Liabilities</v>
      </c>
      <c r="I9250" t="str">
        <f>_xlfn.XLOOKUP(tbl_GL[[#This Row],[Account_key]],tbl_COA[Account_key],tbl_COA[SubClass2],"Not Found")</f>
        <v>Current Liabilities</v>
      </c>
      <c r="J9250" t="str">
        <f>_xlfn.XLOOKUP(tbl_GL[[#This Row],[Account_key]],tbl_COA[Account_key],tbl_COA[SubAccount],,0)</f>
        <v>Interest Payable</v>
      </c>
      <c r="K9250">
        <f>YEAR(tbl_GL[[#This Row],[Date]])</f>
        <v>2019</v>
      </c>
    </row>
    <row r="9251" spans="1:11" x14ac:dyDescent="0.35">
      <c r="A9251">
        <v>735.1</v>
      </c>
      <c r="B9251" s="24">
        <v>43511</v>
      </c>
      <c r="C9251">
        <v>4</v>
      </c>
      <c r="D9251" s="13">
        <v>30</v>
      </c>
      <c r="E9251" s="13" t="s">
        <v>80</v>
      </c>
      <c r="F9251" s="17">
        <v>-12849</v>
      </c>
      <c r="G9251" t="str">
        <f>_xlfn.XLOOKUP(tbl_GL[[#This Row],[Account_key]],tbl_COA[Account_key],tbl_COA[Class],"Not Found")</f>
        <v>Assets</v>
      </c>
      <c r="H9251" t="str">
        <f>_xlfn.XLOOKUP(tbl_GL[[#This Row],[Account_key]],tbl_COA[Account_key],tbl_COA[SubClass],"Not Found")</f>
        <v>Assets</v>
      </c>
      <c r="I9251" t="str">
        <f>_xlfn.XLOOKUP(tbl_GL[[#This Row],[Account_key]],tbl_COA[Account_key],tbl_COA[SubClass2],"Not Found")</f>
        <v>Current Assets</v>
      </c>
      <c r="J9251" t="str">
        <f>_xlfn.XLOOKUP(tbl_GL[[#This Row],[Account_key]],tbl_COA[Account_key],tbl_COA[SubAccount],,0)</f>
        <v>Trade Receivables</v>
      </c>
      <c r="K9251">
        <f>YEAR(tbl_GL[[#This Row],[Date]])</f>
        <v>2019</v>
      </c>
    </row>
    <row r="9252" spans="1:11" x14ac:dyDescent="0.35">
      <c r="A9252">
        <v>735.2</v>
      </c>
      <c r="B9252" s="24">
        <v>43511</v>
      </c>
      <c r="C9252">
        <v>4</v>
      </c>
      <c r="D9252" s="13">
        <v>10</v>
      </c>
      <c r="E9252" s="13" t="s">
        <v>80</v>
      </c>
      <c r="F9252" s="17">
        <v>12849</v>
      </c>
      <c r="G9252" t="str">
        <f>_xlfn.XLOOKUP(tbl_GL[[#This Row],[Account_key]],tbl_COA[Account_key],tbl_COA[Class],"Not Found")</f>
        <v>Assets</v>
      </c>
      <c r="H9252" t="str">
        <f>_xlfn.XLOOKUP(tbl_GL[[#This Row],[Account_key]],tbl_COA[Account_key],tbl_COA[SubClass],"Not Found")</f>
        <v>Assets</v>
      </c>
      <c r="I9252" t="str">
        <f>_xlfn.XLOOKUP(tbl_GL[[#This Row],[Account_key]],tbl_COA[Account_key],tbl_COA[SubClass2],"Not Found")</f>
        <v>Current Assets</v>
      </c>
      <c r="J9252" t="str">
        <f>_xlfn.XLOOKUP(tbl_GL[[#This Row],[Account_key]],tbl_COA[Account_key],tbl_COA[SubAccount],,0)</f>
        <v>Cash at Bank</v>
      </c>
      <c r="K9252">
        <f>YEAR(tbl_GL[[#This Row],[Date]])</f>
        <v>2019</v>
      </c>
    </row>
    <row r="9253" spans="1:11" x14ac:dyDescent="0.35">
      <c r="A9253">
        <v>736.1</v>
      </c>
      <c r="B9253" s="24">
        <v>43511</v>
      </c>
      <c r="C9253">
        <v>4</v>
      </c>
      <c r="D9253" s="13">
        <v>10</v>
      </c>
      <c r="E9253" s="13" t="s">
        <v>84</v>
      </c>
      <c r="F9253" s="17">
        <v>-19800</v>
      </c>
      <c r="G9253" t="str">
        <f>_xlfn.XLOOKUP(tbl_GL[[#This Row],[Account_key]],tbl_COA[Account_key],tbl_COA[Class],"Not Found")</f>
        <v>Assets</v>
      </c>
      <c r="H9253" t="str">
        <f>_xlfn.XLOOKUP(tbl_GL[[#This Row],[Account_key]],tbl_COA[Account_key],tbl_COA[SubClass],"Not Found")</f>
        <v>Assets</v>
      </c>
      <c r="I9253" t="str">
        <f>_xlfn.XLOOKUP(tbl_GL[[#This Row],[Account_key]],tbl_COA[Account_key],tbl_COA[SubClass2],"Not Found")</f>
        <v>Current Assets</v>
      </c>
      <c r="J9253" t="str">
        <f>_xlfn.XLOOKUP(tbl_GL[[#This Row],[Account_key]],tbl_COA[Account_key],tbl_COA[SubAccount],,0)</f>
        <v>Cash at Bank</v>
      </c>
      <c r="K9253">
        <f>YEAR(tbl_GL[[#This Row],[Date]])</f>
        <v>2019</v>
      </c>
    </row>
    <row r="9254" spans="1:11" x14ac:dyDescent="0.35">
      <c r="A9254">
        <v>736.2</v>
      </c>
      <c r="B9254" s="24">
        <v>43511</v>
      </c>
      <c r="C9254">
        <v>4</v>
      </c>
      <c r="D9254" s="13">
        <v>110</v>
      </c>
      <c r="E9254" s="13" t="s">
        <v>84</v>
      </c>
      <c r="F9254" s="17">
        <v>-19800</v>
      </c>
      <c r="G9254" t="str">
        <f>_xlfn.XLOOKUP(tbl_GL[[#This Row],[Account_key]],tbl_COA[Account_key],tbl_COA[Class],"Not Found")</f>
        <v>Liabilities and Owners Equity</v>
      </c>
      <c r="H9254" t="str">
        <f>_xlfn.XLOOKUP(tbl_GL[[#This Row],[Account_key]],tbl_COA[Account_key],tbl_COA[SubClass],"Not Found")</f>
        <v>Liabilities</v>
      </c>
      <c r="I9254" t="str">
        <f>_xlfn.XLOOKUP(tbl_GL[[#This Row],[Account_key]],tbl_COA[Account_key],tbl_COA[SubClass2],"Not Found")</f>
        <v>Current Liabilities</v>
      </c>
      <c r="J9254" t="str">
        <f>_xlfn.XLOOKUP(tbl_GL[[#This Row],[Account_key]],tbl_COA[Account_key],tbl_COA[SubAccount],,0)</f>
        <v>Trade Payables</v>
      </c>
      <c r="K9254">
        <f>YEAR(tbl_GL[[#This Row],[Date]])</f>
        <v>2019</v>
      </c>
    </row>
    <row r="9255" spans="1:11" x14ac:dyDescent="0.35">
      <c r="A9255">
        <v>737.1</v>
      </c>
      <c r="B9255" s="24">
        <v>43512</v>
      </c>
      <c r="C9255">
        <v>4</v>
      </c>
      <c r="D9255" s="13">
        <v>10</v>
      </c>
      <c r="E9255" s="13" t="s">
        <v>98</v>
      </c>
      <c r="F9255" s="17">
        <v>-1737</v>
      </c>
      <c r="G9255" t="str">
        <f>_xlfn.XLOOKUP(tbl_GL[[#This Row],[Account_key]],tbl_COA[Account_key],tbl_COA[Class],"Not Found")</f>
        <v>Assets</v>
      </c>
      <c r="H9255" t="str">
        <f>_xlfn.XLOOKUP(tbl_GL[[#This Row],[Account_key]],tbl_COA[Account_key],tbl_COA[SubClass],"Not Found")</f>
        <v>Assets</v>
      </c>
      <c r="I9255" t="str">
        <f>_xlfn.XLOOKUP(tbl_GL[[#This Row],[Account_key]],tbl_COA[Account_key],tbl_COA[SubClass2],"Not Found")</f>
        <v>Current Assets</v>
      </c>
      <c r="J9255" t="str">
        <f>_xlfn.XLOOKUP(tbl_GL[[#This Row],[Account_key]],tbl_COA[Account_key],tbl_COA[SubAccount],,0)</f>
        <v>Cash at Bank</v>
      </c>
      <c r="K9255">
        <f>YEAR(tbl_GL[[#This Row],[Date]])</f>
        <v>2019</v>
      </c>
    </row>
    <row r="9256" spans="1:11" x14ac:dyDescent="0.35">
      <c r="A9256">
        <v>737.2</v>
      </c>
      <c r="B9256" s="24">
        <v>43512</v>
      </c>
      <c r="C9256">
        <v>4</v>
      </c>
      <c r="D9256" s="13">
        <v>120</v>
      </c>
      <c r="E9256" s="13" t="s">
        <v>98</v>
      </c>
      <c r="F9256" s="17">
        <v>-1737</v>
      </c>
      <c r="G9256" t="str">
        <f>_xlfn.XLOOKUP(tbl_GL[[#This Row],[Account_key]],tbl_COA[Account_key],tbl_COA[Class],"Not Found")</f>
        <v>Liabilities and Owners Equity</v>
      </c>
      <c r="H9256" t="str">
        <f>_xlfn.XLOOKUP(tbl_GL[[#This Row],[Account_key]],tbl_COA[Account_key],tbl_COA[SubClass],"Not Found")</f>
        <v>Liabilities</v>
      </c>
      <c r="I9256" t="str">
        <f>_xlfn.XLOOKUP(tbl_GL[[#This Row],[Account_key]],tbl_COA[Account_key],tbl_COA[SubClass2],"Not Found")</f>
        <v>Current Liabilities</v>
      </c>
      <c r="J9256" t="str">
        <f>_xlfn.XLOOKUP(tbl_GL[[#This Row],[Account_key]],tbl_COA[Account_key],tbl_COA[SubAccount],,0)</f>
        <v>Accrued Expenses</v>
      </c>
      <c r="K9256">
        <f>YEAR(tbl_GL[[#This Row],[Date]])</f>
        <v>2019</v>
      </c>
    </row>
    <row r="9257" spans="1:11" x14ac:dyDescent="0.35">
      <c r="A9257">
        <v>738.1</v>
      </c>
      <c r="B9257" s="24">
        <v>43512</v>
      </c>
      <c r="C9257">
        <v>4</v>
      </c>
      <c r="D9257" s="13">
        <v>350</v>
      </c>
      <c r="E9257" s="13" t="s">
        <v>97</v>
      </c>
      <c r="F9257" s="17">
        <v>-1785</v>
      </c>
      <c r="G9257" t="str">
        <f>_xlfn.XLOOKUP(tbl_GL[[#This Row],[Account_key]],tbl_COA[Account_key],tbl_COA[Class],"Not Found")</f>
        <v>Operating account</v>
      </c>
      <c r="H9257" t="str">
        <f>_xlfn.XLOOKUP(tbl_GL[[#This Row],[Account_key]],tbl_COA[Account_key],tbl_COA[SubClass],"Not Found")</f>
        <v>Operating Expenses</v>
      </c>
      <c r="I9257" t="str">
        <f>_xlfn.XLOOKUP(tbl_GL[[#This Row],[Account_key]],tbl_COA[Account_key],tbl_COA[SubClass2],"Not Found")</f>
        <v>Administration</v>
      </c>
      <c r="J9257" t="str">
        <f>_xlfn.XLOOKUP(tbl_GL[[#This Row],[Account_key]],tbl_COA[Account_key],tbl_COA[SubAccount],,0)</f>
        <v>Other Expenses</v>
      </c>
      <c r="K9257">
        <f>YEAR(tbl_GL[[#This Row],[Date]])</f>
        <v>2019</v>
      </c>
    </row>
    <row r="9258" spans="1:11" x14ac:dyDescent="0.35">
      <c r="A9258">
        <v>738.2</v>
      </c>
      <c r="B9258" s="24">
        <v>43512</v>
      </c>
      <c r="C9258">
        <v>4</v>
      </c>
      <c r="D9258" s="13">
        <v>120</v>
      </c>
      <c r="E9258" s="13" t="s">
        <v>97</v>
      </c>
      <c r="F9258" s="17">
        <v>1785</v>
      </c>
      <c r="G9258" t="str">
        <f>_xlfn.XLOOKUP(tbl_GL[[#This Row],[Account_key]],tbl_COA[Account_key],tbl_COA[Class],"Not Found")</f>
        <v>Liabilities and Owners Equity</v>
      </c>
      <c r="H9258" t="str">
        <f>_xlfn.XLOOKUP(tbl_GL[[#This Row],[Account_key]],tbl_COA[Account_key],tbl_COA[SubClass],"Not Found")</f>
        <v>Liabilities</v>
      </c>
      <c r="I9258" t="str">
        <f>_xlfn.XLOOKUP(tbl_GL[[#This Row],[Account_key]],tbl_COA[Account_key],tbl_COA[SubClass2],"Not Found")</f>
        <v>Current Liabilities</v>
      </c>
      <c r="J9258" t="str">
        <f>_xlfn.XLOOKUP(tbl_GL[[#This Row],[Account_key]],tbl_COA[Account_key],tbl_COA[SubAccount],,0)</f>
        <v>Accrued Expenses</v>
      </c>
      <c r="K9258">
        <f>YEAR(tbl_GL[[#This Row],[Date]])</f>
        <v>2019</v>
      </c>
    </row>
    <row r="9259" spans="1:11" x14ac:dyDescent="0.35">
      <c r="A9259">
        <v>739.1</v>
      </c>
      <c r="B9259" s="24">
        <v>43514</v>
      </c>
      <c r="C9259">
        <v>4</v>
      </c>
      <c r="D9259" s="13">
        <v>230</v>
      </c>
      <c r="E9259" s="13" t="s">
        <v>4</v>
      </c>
      <c r="F9259" s="17">
        <v>-962</v>
      </c>
      <c r="G9259" t="str">
        <f>_xlfn.XLOOKUP(tbl_GL[[#This Row],[Account_key]],tbl_COA[Account_key],tbl_COA[Class],"Not Found")</f>
        <v>Trading account</v>
      </c>
      <c r="H9259" t="str">
        <f>_xlfn.XLOOKUP(tbl_GL[[#This Row],[Account_key]],tbl_COA[Account_key],tbl_COA[SubClass],"Not Found")</f>
        <v>Cost of Sales</v>
      </c>
      <c r="I9259" t="str">
        <f>_xlfn.XLOOKUP(tbl_GL[[#This Row],[Account_key]],tbl_COA[Account_key],tbl_COA[SubClass2],"Not Found")</f>
        <v>Cost of Sales</v>
      </c>
      <c r="J9259" t="str">
        <f>_xlfn.XLOOKUP(tbl_GL[[#This Row],[Account_key]],tbl_COA[Account_key],tbl_COA[SubAccount],,0)</f>
        <v>Cost of Sales</v>
      </c>
      <c r="K9259">
        <f>YEAR(tbl_GL[[#This Row],[Date]])</f>
        <v>2019</v>
      </c>
    </row>
    <row r="9260" spans="1:11" x14ac:dyDescent="0.35">
      <c r="A9260">
        <v>739.2</v>
      </c>
      <c r="B9260" s="24">
        <v>43514</v>
      </c>
      <c r="C9260">
        <v>4</v>
      </c>
      <c r="D9260" s="13">
        <v>60</v>
      </c>
      <c r="E9260" s="13" t="s">
        <v>4</v>
      </c>
      <c r="F9260" s="17">
        <v>-962</v>
      </c>
      <c r="G9260" t="str">
        <f>_xlfn.XLOOKUP(tbl_GL[[#This Row],[Account_key]],tbl_COA[Account_key],tbl_COA[Class],"Not Found")</f>
        <v>Assets</v>
      </c>
      <c r="H9260" t="str">
        <f>_xlfn.XLOOKUP(tbl_GL[[#This Row],[Account_key]],tbl_COA[Account_key],tbl_COA[SubClass],"Not Found")</f>
        <v>Assets</v>
      </c>
      <c r="I9260" t="str">
        <f>_xlfn.XLOOKUP(tbl_GL[[#This Row],[Account_key]],tbl_COA[Account_key],tbl_COA[SubClass2],"Not Found")</f>
        <v>Current Assets</v>
      </c>
      <c r="J9260" t="str">
        <f>_xlfn.XLOOKUP(tbl_GL[[#This Row],[Account_key]],tbl_COA[Account_key],tbl_COA[SubAccount],,0)</f>
        <v>Inventory</v>
      </c>
      <c r="K9260">
        <f>YEAR(tbl_GL[[#This Row],[Date]])</f>
        <v>2019</v>
      </c>
    </row>
    <row r="9261" spans="1:11" x14ac:dyDescent="0.35">
      <c r="A9261">
        <v>740.1</v>
      </c>
      <c r="B9261" s="24">
        <v>43514</v>
      </c>
      <c r="C9261">
        <v>4</v>
      </c>
      <c r="D9261" s="13">
        <v>210</v>
      </c>
      <c r="E9261" s="13" t="s">
        <v>7</v>
      </c>
      <c r="F9261" s="17">
        <v>3009</v>
      </c>
      <c r="G9261" t="str">
        <f>_xlfn.XLOOKUP(tbl_GL[[#This Row],[Account_key]],tbl_COA[Account_key],tbl_COA[Class],"Not Found")</f>
        <v>Trading account</v>
      </c>
      <c r="H9261" t="str">
        <f>_xlfn.XLOOKUP(tbl_GL[[#This Row],[Account_key]],tbl_COA[Account_key],tbl_COA[SubClass],"Not Found")</f>
        <v>Sales</v>
      </c>
      <c r="I9261" t="str">
        <f>_xlfn.XLOOKUP(tbl_GL[[#This Row],[Account_key]],tbl_COA[Account_key],tbl_COA[SubClass2],"Not Found")</f>
        <v>Sales</v>
      </c>
      <c r="J9261" t="str">
        <f>_xlfn.XLOOKUP(tbl_GL[[#This Row],[Account_key]],tbl_COA[Account_key],tbl_COA[SubAccount],,0)</f>
        <v>Sales</v>
      </c>
      <c r="K9261">
        <f>YEAR(tbl_GL[[#This Row],[Date]])</f>
        <v>2019</v>
      </c>
    </row>
    <row r="9262" spans="1:11" x14ac:dyDescent="0.35">
      <c r="A9262">
        <v>740.2</v>
      </c>
      <c r="B9262" s="24">
        <v>43514</v>
      </c>
      <c r="C9262">
        <v>4</v>
      </c>
      <c r="D9262" s="13">
        <v>10</v>
      </c>
      <c r="E9262" s="13" t="s">
        <v>7</v>
      </c>
      <c r="F9262" s="17">
        <v>3009</v>
      </c>
      <c r="G9262" t="str">
        <f>_xlfn.XLOOKUP(tbl_GL[[#This Row],[Account_key]],tbl_COA[Account_key],tbl_COA[Class],"Not Found")</f>
        <v>Assets</v>
      </c>
      <c r="H9262" t="str">
        <f>_xlfn.XLOOKUP(tbl_GL[[#This Row],[Account_key]],tbl_COA[Account_key],tbl_COA[SubClass],"Not Found")</f>
        <v>Assets</v>
      </c>
      <c r="I9262" t="str">
        <f>_xlfn.XLOOKUP(tbl_GL[[#This Row],[Account_key]],tbl_COA[Account_key],tbl_COA[SubClass2],"Not Found")</f>
        <v>Current Assets</v>
      </c>
      <c r="J9262" t="str">
        <f>_xlfn.XLOOKUP(tbl_GL[[#This Row],[Account_key]],tbl_COA[Account_key],tbl_COA[SubAccount],,0)</f>
        <v>Cash at Bank</v>
      </c>
      <c r="K9262">
        <f>YEAR(tbl_GL[[#This Row],[Date]])</f>
        <v>2019</v>
      </c>
    </row>
    <row r="9263" spans="1:11" x14ac:dyDescent="0.35">
      <c r="A9263">
        <v>741.1</v>
      </c>
      <c r="B9263" s="24">
        <v>43514</v>
      </c>
      <c r="C9263">
        <v>4</v>
      </c>
      <c r="D9263" s="13">
        <v>230</v>
      </c>
      <c r="E9263" s="13" t="s">
        <v>4</v>
      </c>
      <c r="F9263" s="17">
        <v>-3970</v>
      </c>
      <c r="G9263" t="str">
        <f>_xlfn.XLOOKUP(tbl_GL[[#This Row],[Account_key]],tbl_COA[Account_key],tbl_COA[Class],"Not Found")</f>
        <v>Trading account</v>
      </c>
      <c r="H9263" t="str">
        <f>_xlfn.XLOOKUP(tbl_GL[[#This Row],[Account_key]],tbl_COA[Account_key],tbl_COA[SubClass],"Not Found")</f>
        <v>Cost of Sales</v>
      </c>
      <c r="I9263" t="str">
        <f>_xlfn.XLOOKUP(tbl_GL[[#This Row],[Account_key]],tbl_COA[Account_key],tbl_COA[SubClass2],"Not Found")</f>
        <v>Cost of Sales</v>
      </c>
      <c r="J9263" t="str">
        <f>_xlfn.XLOOKUP(tbl_GL[[#This Row],[Account_key]],tbl_COA[Account_key],tbl_COA[SubAccount],,0)</f>
        <v>Cost of Sales</v>
      </c>
      <c r="K9263">
        <f>YEAR(tbl_GL[[#This Row],[Date]])</f>
        <v>2019</v>
      </c>
    </row>
    <row r="9264" spans="1:11" x14ac:dyDescent="0.35">
      <c r="A9264">
        <v>741.2</v>
      </c>
      <c r="B9264" s="24">
        <v>43514</v>
      </c>
      <c r="C9264">
        <v>4</v>
      </c>
      <c r="D9264" s="13">
        <v>60</v>
      </c>
      <c r="E9264" s="13" t="s">
        <v>4</v>
      </c>
      <c r="F9264" s="17">
        <v>-3970</v>
      </c>
      <c r="G9264" t="str">
        <f>_xlfn.XLOOKUP(tbl_GL[[#This Row],[Account_key]],tbl_COA[Account_key],tbl_COA[Class],"Not Found")</f>
        <v>Assets</v>
      </c>
      <c r="H9264" t="str">
        <f>_xlfn.XLOOKUP(tbl_GL[[#This Row],[Account_key]],tbl_COA[Account_key],tbl_COA[SubClass],"Not Found")</f>
        <v>Assets</v>
      </c>
      <c r="I9264" t="str">
        <f>_xlfn.XLOOKUP(tbl_GL[[#This Row],[Account_key]],tbl_COA[Account_key],tbl_COA[SubClass2],"Not Found")</f>
        <v>Current Assets</v>
      </c>
      <c r="J9264" t="str">
        <f>_xlfn.XLOOKUP(tbl_GL[[#This Row],[Account_key]],tbl_COA[Account_key],tbl_COA[SubAccount],,0)</f>
        <v>Inventory</v>
      </c>
      <c r="K9264">
        <f>YEAR(tbl_GL[[#This Row],[Date]])</f>
        <v>2019</v>
      </c>
    </row>
    <row r="9265" spans="1:11" x14ac:dyDescent="0.35">
      <c r="A9265">
        <v>742.1</v>
      </c>
      <c r="B9265" s="24">
        <v>43514</v>
      </c>
      <c r="C9265">
        <v>4</v>
      </c>
      <c r="D9265" s="13">
        <v>210</v>
      </c>
      <c r="E9265" s="13" t="s">
        <v>8</v>
      </c>
      <c r="F9265" s="17">
        <v>11215</v>
      </c>
      <c r="G9265" t="str">
        <f>_xlfn.XLOOKUP(tbl_GL[[#This Row],[Account_key]],tbl_COA[Account_key],tbl_COA[Class],"Not Found")</f>
        <v>Trading account</v>
      </c>
      <c r="H9265" t="str">
        <f>_xlfn.XLOOKUP(tbl_GL[[#This Row],[Account_key]],tbl_COA[Account_key],tbl_COA[SubClass],"Not Found")</f>
        <v>Sales</v>
      </c>
      <c r="I9265" t="str">
        <f>_xlfn.XLOOKUP(tbl_GL[[#This Row],[Account_key]],tbl_COA[Account_key],tbl_COA[SubClass2],"Not Found")</f>
        <v>Sales</v>
      </c>
      <c r="J9265" t="str">
        <f>_xlfn.XLOOKUP(tbl_GL[[#This Row],[Account_key]],tbl_COA[Account_key],tbl_COA[SubAccount],,0)</f>
        <v>Sales</v>
      </c>
      <c r="K9265">
        <f>YEAR(tbl_GL[[#This Row],[Date]])</f>
        <v>2019</v>
      </c>
    </row>
    <row r="9266" spans="1:11" x14ac:dyDescent="0.35">
      <c r="A9266">
        <v>742.2</v>
      </c>
      <c r="B9266" s="24">
        <v>43514</v>
      </c>
      <c r="C9266">
        <v>4</v>
      </c>
      <c r="D9266" s="13">
        <v>30</v>
      </c>
      <c r="E9266" s="13" t="s">
        <v>8</v>
      </c>
      <c r="F9266" s="17">
        <v>11215</v>
      </c>
      <c r="G9266" t="str">
        <f>_xlfn.XLOOKUP(tbl_GL[[#This Row],[Account_key]],tbl_COA[Account_key],tbl_COA[Class],"Not Found")</f>
        <v>Assets</v>
      </c>
      <c r="H9266" t="str">
        <f>_xlfn.XLOOKUP(tbl_GL[[#This Row],[Account_key]],tbl_COA[Account_key],tbl_COA[SubClass],"Not Found")</f>
        <v>Assets</v>
      </c>
      <c r="I9266" t="str">
        <f>_xlfn.XLOOKUP(tbl_GL[[#This Row],[Account_key]],tbl_COA[Account_key],tbl_COA[SubClass2],"Not Found")</f>
        <v>Current Assets</v>
      </c>
      <c r="J9266" t="str">
        <f>_xlfn.XLOOKUP(tbl_GL[[#This Row],[Account_key]],tbl_COA[Account_key],tbl_COA[SubAccount],,0)</f>
        <v>Trade Receivables</v>
      </c>
      <c r="K9266">
        <f>YEAR(tbl_GL[[#This Row],[Date]])</f>
        <v>2019</v>
      </c>
    </row>
    <row r="9267" spans="1:11" x14ac:dyDescent="0.35">
      <c r="A9267">
        <v>743.1</v>
      </c>
      <c r="B9267" s="24">
        <v>43515</v>
      </c>
      <c r="C9267">
        <v>4</v>
      </c>
      <c r="D9267" s="13">
        <v>230</v>
      </c>
      <c r="E9267" s="13" t="s">
        <v>4</v>
      </c>
      <c r="F9267" s="17">
        <v>-328</v>
      </c>
      <c r="G9267" t="str">
        <f>_xlfn.XLOOKUP(tbl_GL[[#This Row],[Account_key]],tbl_COA[Account_key],tbl_COA[Class],"Not Found")</f>
        <v>Trading account</v>
      </c>
      <c r="H9267" t="str">
        <f>_xlfn.XLOOKUP(tbl_GL[[#This Row],[Account_key]],tbl_COA[Account_key],tbl_COA[SubClass],"Not Found")</f>
        <v>Cost of Sales</v>
      </c>
      <c r="I9267" t="str">
        <f>_xlfn.XLOOKUP(tbl_GL[[#This Row],[Account_key]],tbl_COA[Account_key],tbl_COA[SubClass2],"Not Found")</f>
        <v>Cost of Sales</v>
      </c>
      <c r="J9267" t="str">
        <f>_xlfn.XLOOKUP(tbl_GL[[#This Row],[Account_key]],tbl_COA[Account_key],tbl_COA[SubAccount],,0)</f>
        <v>Cost of Sales</v>
      </c>
      <c r="K9267">
        <f>YEAR(tbl_GL[[#This Row],[Date]])</f>
        <v>2019</v>
      </c>
    </row>
    <row r="9268" spans="1:11" x14ac:dyDescent="0.35">
      <c r="A9268">
        <v>743.2</v>
      </c>
      <c r="B9268" s="24">
        <v>43515</v>
      </c>
      <c r="C9268">
        <v>4</v>
      </c>
      <c r="D9268" s="13">
        <v>60</v>
      </c>
      <c r="E9268" s="13" t="s">
        <v>4</v>
      </c>
      <c r="F9268" s="17">
        <v>-328</v>
      </c>
      <c r="G9268" t="str">
        <f>_xlfn.XLOOKUP(tbl_GL[[#This Row],[Account_key]],tbl_COA[Account_key],tbl_COA[Class],"Not Found")</f>
        <v>Assets</v>
      </c>
      <c r="H9268" t="str">
        <f>_xlfn.XLOOKUP(tbl_GL[[#This Row],[Account_key]],tbl_COA[Account_key],tbl_COA[SubClass],"Not Found")</f>
        <v>Assets</v>
      </c>
      <c r="I9268" t="str">
        <f>_xlfn.XLOOKUP(tbl_GL[[#This Row],[Account_key]],tbl_COA[Account_key],tbl_COA[SubClass2],"Not Found")</f>
        <v>Current Assets</v>
      </c>
      <c r="J9268" t="str">
        <f>_xlfn.XLOOKUP(tbl_GL[[#This Row],[Account_key]],tbl_COA[Account_key],tbl_COA[SubAccount],,0)</f>
        <v>Inventory</v>
      </c>
      <c r="K9268">
        <f>YEAR(tbl_GL[[#This Row],[Date]])</f>
        <v>2019</v>
      </c>
    </row>
    <row r="9269" spans="1:11" x14ac:dyDescent="0.35">
      <c r="A9269">
        <v>744.1</v>
      </c>
      <c r="B9269" s="24">
        <v>43515</v>
      </c>
      <c r="C9269">
        <v>4</v>
      </c>
      <c r="D9269" s="13">
        <v>210</v>
      </c>
      <c r="E9269" s="13" t="s">
        <v>8</v>
      </c>
      <c r="F9269" s="17">
        <v>928</v>
      </c>
      <c r="G9269" t="str">
        <f>_xlfn.XLOOKUP(tbl_GL[[#This Row],[Account_key]],tbl_COA[Account_key],tbl_COA[Class],"Not Found")</f>
        <v>Trading account</v>
      </c>
      <c r="H9269" t="str">
        <f>_xlfn.XLOOKUP(tbl_GL[[#This Row],[Account_key]],tbl_COA[Account_key],tbl_COA[SubClass],"Not Found")</f>
        <v>Sales</v>
      </c>
      <c r="I9269" t="str">
        <f>_xlfn.XLOOKUP(tbl_GL[[#This Row],[Account_key]],tbl_COA[Account_key],tbl_COA[SubClass2],"Not Found")</f>
        <v>Sales</v>
      </c>
      <c r="J9269" t="str">
        <f>_xlfn.XLOOKUP(tbl_GL[[#This Row],[Account_key]],tbl_COA[Account_key],tbl_COA[SubAccount],,0)</f>
        <v>Sales</v>
      </c>
      <c r="K9269">
        <f>YEAR(tbl_GL[[#This Row],[Date]])</f>
        <v>2019</v>
      </c>
    </row>
    <row r="9270" spans="1:11" x14ac:dyDescent="0.35">
      <c r="A9270">
        <v>744.2</v>
      </c>
      <c r="B9270" s="24">
        <v>43515</v>
      </c>
      <c r="C9270">
        <v>4</v>
      </c>
      <c r="D9270" s="13">
        <v>30</v>
      </c>
      <c r="E9270" s="13" t="s">
        <v>8</v>
      </c>
      <c r="F9270" s="17">
        <v>928</v>
      </c>
      <c r="G9270" t="str">
        <f>_xlfn.XLOOKUP(tbl_GL[[#This Row],[Account_key]],tbl_COA[Account_key],tbl_COA[Class],"Not Found")</f>
        <v>Assets</v>
      </c>
      <c r="H9270" t="str">
        <f>_xlfn.XLOOKUP(tbl_GL[[#This Row],[Account_key]],tbl_COA[Account_key],tbl_COA[SubClass],"Not Found")</f>
        <v>Assets</v>
      </c>
      <c r="I9270" t="str">
        <f>_xlfn.XLOOKUP(tbl_GL[[#This Row],[Account_key]],tbl_COA[Account_key],tbl_COA[SubClass2],"Not Found")</f>
        <v>Current Assets</v>
      </c>
      <c r="J9270" t="str">
        <f>_xlfn.XLOOKUP(tbl_GL[[#This Row],[Account_key]],tbl_COA[Account_key],tbl_COA[SubAccount],,0)</f>
        <v>Trade Receivables</v>
      </c>
      <c r="K9270">
        <f>YEAR(tbl_GL[[#This Row],[Date]])</f>
        <v>2019</v>
      </c>
    </row>
    <row r="9271" spans="1:11" x14ac:dyDescent="0.35">
      <c r="A9271">
        <v>745.1</v>
      </c>
      <c r="B9271" s="24">
        <v>43516</v>
      </c>
      <c r="C9271">
        <v>4</v>
      </c>
      <c r="D9271" s="13">
        <v>220</v>
      </c>
      <c r="E9271" s="13" t="s">
        <v>81</v>
      </c>
      <c r="F9271" s="17">
        <v>-1823</v>
      </c>
      <c r="G9271" t="str">
        <f>_xlfn.XLOOKUP(tbl_GL[[#This Row],[Account_key]],tbl_COA[Account_key],tbl_COA[Class],"Not Found")</f>
        <v>Trading account</v>
      </c>
      <c r="H9271" t="str">
        <f>_xlfn.XLOOKUP(tbl_GL[[#This Row],[Account_key]],tbl_COA[Account_key],tbl_COA[SubClass],"Not Found")</f>
        <v>Sales</v>
      </c>
      <c r="I9271" t="str">
        <f>_xlfn.XLOOKUP(tbl_GL[[#This Row],[Account_key]],tbl_COA[Account_key],tbl_COA[SubClass2],"Not Found")</f>
        <v>Sales</v>
      </c>
      <c r="J9271" t="str">
        <f>_xlfn.XLOOKUP(tbl_GL[[#This Row],[Account_key]],tbl_COA[Account_key],tbl_COA[SubAccount],,0)</f>
        <v>Sales Return</v>
      </c>
      <c r="K9271">
        <f>YEAR(tbl_GL[[#This Row],[Date]])</f>
        <v>2019</v>
      </c>
    </row>
    <row r="9272" spans="1:11" x14ac:dyDescent="0.35">
      <c r="A9272">
        <v>745.2</v>
      </c>
      <c r="B9272" s="24">
        <v>43516</v>
      </c>
      <c r="C9272">
        <v>4</v>
      </c>
      <c r="D9272" s="13">
        <v>20</v>
      </c>
      <c r="E9272" s="13" t="s">
        <v>81</v>
      </c>
      <c r="F9272" s="17">
        <v>-1823</v>
      </c>
      <c r="G9272" t="str">
        <f>_xlfn.XLOOKUP(tbl_GL[[#This Row],[Account_key]],tbl_COA[Account_key],tbl_COA[Class],"Not Found")</f>
        <v>Assets</v>
      </c>
      <c r="H9272" t="str">
        <f>_xlfn.XLOOKUP(tbl_GL[[#This Row],[Account_key]],tbl_COA[Account_key],tbl_COA[SubClass],"Not Found")</f>
        <v>Assets</v>
      </c>
      <c r="I9272" t="str">
        <f>_xlfn.XLOOKUP(tbl_GL[[#This Row],[Account_key]],tbl_COA[Account_key],tbl_COA[SubClass2],"Not Found")</f>
        <v>Current Assets</v>
      </c>
      <c r="J9272" t="str">
        <f>_xlfn.XLOOKUP(tbl_GL[[#This Row],[Account_key]],tbl_COA[Account_key],tbl_COA[SubAccount],,0)</f>
        <v>Cash in hand</v>
      </c>
      <c r="K9272">
        <f>YEAR(tbl_GL[[#This Row],[Date]])</f>
        <v>2019</v>
      </c>
    </row>
    <row r="9273" spans="1:11" x14ac:dyDescent="0.35">
      <c r="A9273">
        <v>746.1</v>
      </c>
      <c r="B9273" s="24">
        <v>43516</v>
      </c>
      <c r="C9273">
        <v>4</v>
      </c>
      <c r="D9273" s="13">
        <v>10</v>
      </c>
      <c r="E9273" s="13" t="s">
        <v>98</v>
      </c>
      <c r="F9273" s="17">
        <v>-2077</v>
      </c>
      <c r="G9273" t="str">
        <f>_xlfn.XLOOKUP(tbl_GL[[#This Row],[Account_key]],tbl_COA[Account_key],tbl_COA[Class],"Not Found")</f>
        <v>Assets</v>
      </c>
      <c r="H9273" t="str">
        <f>_xlfn.XLOOKUP(tbl_GL[[#This Row],[Account_key]],tbl_COA[Account_key],tbl_COA[SubClass],"Not Found")</f>
        <v>Assets</v>
      </c>
      <c r="I9273" t="str">
        <f>_xlfn.XLOOKUP(tbl_GL[[#This Row],[Account_key]],tbl_COA[Account_key],tbl_COA[SubClass2],"Not Found")</f>
        <v>Current Assets</v>
      </c>
      <c r="J9273" t="str">
        <f>_xlfn.XLOOKUP(tbl_GL[[#This Row],[Account_key]],tbl_COA[Account_key],tbl_COA[SubAccount],,0)</f>
        <v>Cash at Bank</v>
      </c>
      <c r="K9273">
        <f>YEAR(tbl_GL[[#This Row],[Date]])</f>
        <v>2019</v>
      </c>
    </row>
    <row r="9274" spans="1:11" x14ac:dyDescent="0.35">
      <c r="A9274">
        <v>746.2</v>
      </c>
      <c r="B9274" s="24">
        <v>43516</v>
      </c>
      <c r="C9274">
        <v>4</v>
      </c>
      <c r="D9274" s="13">
        <v>120</v>
      </c>
      <c r="E9274" s="13" t="s">
        <v>98</v>
      </c>
      <c r="F9274" s="17">
        <v>-2077</v>
      </c>
      <c r="G9274" t="str">
        <f>_xlfn.XLOOKUP(tbl_GL[[#This Row],[Account_key]],tbl_COA[Account_key],tbl_COA[Class],"Not Found")</f>
        <v>Liabilities and Owners Equity</v>
      </c>
      <c r="H9274" t="str">
        <f>_xlfn.XLOOKUP(tbl_GL[[#This Row],[Account_key]],tbl_COA[Account_key],tbl_COA[SubClass],"Not Found")</f>
        <v>Liabilities</v>
      </c>
      <c r="I9274" t="str">
        <f>_xlfn.XLOOKUP(tbl_GL[[#This Row],[Account_key]],tbl_COA[Account_key],tbl_COA[SubClass2],"Not Found")</f>
        <v>Current Liabilities</v>
      </c>
      <c r="J9274" t="str">
        <f>_xlfn.XLOOKUP(tbl_GL[[#This Row],[Account_key]],tbl_COA[Account_key],tbl_COA[SubAccount],,0)</f>
        <v>Accrued Expenses</v>
      </c>
      <c r="K9274">
        <f>YEAR(tbl_GL[[#This Row],[Date]])</f>
        <v>2019</v>
      </c>
    </row>
    <row r="9275" spans="1:11" x14ac:dyDescent="0.35">
      <c r="A9275">
        <v>747.1</v>
      </c>
      <c r="B9275" s="24">
        <v>43517</v>
      </c>
      <c r="C9275">
        <v>4</v>
      </c>
      <c r="D9275" s="13">
        <v>330</v>
      </c>
      <c r="E9275" s="13" t="s">
        <v>97</v>
      </c>
      <c r="F9275" s="17">
        <v>-2049</v>
      </c>
      <c r="G9275" t="str">
        <f>_xlfn.XLOOKUP(tbl_GL[[#This Row],[Account_key]],tbl_COA[Account_key],tbl_COA[Class],"Not Found")</f>
        <v>Operating account</v>
      </c>
      <c r="H9275" t="str">
        <f>_xlfn.XLOOKUP(tbl_GL[[#This Row],[Account_key]],tbl_COA[Account_key],tbl_COA[SubClass],"Not Found")</f>
        <v>Operating Expenses</v>
      </c>
      <c r="I9275" t="str">
        <f>_xlfn.XLOOKUP(tbl_GL[[#This Row],[Account_key]],tbl_COA[Account_key],tbl_COA[SubClass2],"Not Found")</f>
        <v>Administration</v>
      </c>
      <c r="J9275" t="str">
        <f>_xlfn.XLOOKUP(tbl_GL[[#This Row],[Account_key]],tbl_COA[Account_key],tbl_COA[SubAccount],,0)</f>
        <v>Telephone</v>
      </c>
      <c r="K9275">
        <f>YEAR(tbl_GL[[#This Row],[Date]])</f>
        <v>2019</v>
      </c>
    </row>
    <row r="9276" spans="1:11" x14ac:dyDescent="0.35">
      <c r="A9276">
        <v>747.2</v>
      </c>
      <c r="B9276" s="24">
        <v>43517</v>
      </c>
      <c r="C9276">
        <v>4</v>
      </c>
      <c r="D9276" s="13">
        <v>120</v>
      </c>
      <c r="E9276" s="13" t="s">
        <v>97</v>
      </c>
      <c r="F9276" s="17">
        <v>2049</v>
      </c>
      <c r="G9276" t="str">
        <f>_xlfn.XLOOKUP(tbl_GL[[#This Row],[Account_key]],tbl_COA[Account_key],tbl_COA[Class],"Not Found")</f>
        <v>Liabilities and Owners Equity</v>
      </c>
      <c r="H9276" t="str">
        <f>_xlfn.XLOOKUP(tbl_GL[[#This Row],[Account_key]],tbl_COA[Account_key],tbl_COA[SubClass],"Not Found")</f>
        <v>Liabilities</v>
      </c>
      <c r="I9276" t="str">
        <f>_xlfn.XLOOKUP(tbl_GL[[#This Row],[Account_key]],tbl_COA[Account_key],tbl_COA[SubClass2],"Not Found")</f>
        <v>Current Liabilities</v>
      </c>
      <c r="J9276" t="str">
        <f>_xlfn.XLOOKUP(tbl_GL[[#This Row],[Account_key]],tbl_COA[Account_key],tbl_COA[SubAccount],,0)</f>
        <v>Accrued Expenses</v>
      </c>
      <c r="K9276">
        <f>YEAR(tbl_GL[[#This Row],[Date]])</f>
        <v>2019</v>
      </c>
    </row>
    <row r="9277" spans="1:11" x14ac:dyDescent="0.35">
      <c r="A9277">
        <v>748.1</v>
      </c>
      <c r="B9277" s="24">
        <v>43520</v>
      </c>
      <c r="C9277">
        <v>4</v>
      </c>
      <c r="D9277" s="13">
        <v>260</v>
      </c>
      <c r="E9277" s="13" t="s">
        <v>83</v>
      </c>
      <c r="F9277" s="17">
        <v>415</v>
      </c>
      <c r="G9277" t="str">
        <f>_xlfn.XLOOKUP(tbl_GL[[#This Row],[Account_key]],tbl_COA[Account_key],tbl_COA[Class],"Not Found")</f>
        <v>Operating account</v>
      </c>
      <c r="H9277" t="str">
        <f>_xlfn.XLOOKUP(tbl_GL[[#This Row],[Account_key]],tbl_COA[Account_key],tbl_COA[SubClass],"Not Found")</f>
        <v>Operating Expenses</v>
      </c>
      <c r="I9277" t="str">
        <f>_xlfn.XLOOKUP(tbl_GL[[#This Row],[Account_key]],tbl_COA[Account_key],tbl_COA[SubClass2],"Not Found")</f>
        <v>Marketing</v>
      </c>
      <c r="J9277" t="str">
        <f>_xlfn.XLOOKUP(tbl_GL[[#This Row],[Account_key]],tbl_COA[Account_key],tbl_COA[SubAccount],,0)</f>
        <v>Commissions</v>
      </c>
      <c r="K9277">
        <f>YEAR(tbl_GL[[#This Row],[Date]])</f>
        <v>2019</v>
      </c>
    </row>
    <row r="9278" spans="1:11" x14ac:dyDescent="0.35">
      <c r="A9278">
        <v>748.2</v>
      </c>
      <c r="B9278" s="24">
        <v>43520</v>
      </c>
      <c r="C9278">
        <v>4</v>
      </c>
      <c r="D9278" s="13">
        <v>20</v>
      </c>
      <c r="E9278" s="13" t="s">
        <v>83</v>
      </c>
      <c r="F9278" s="17">
        <v>415</v>
      </c>
      <c r="G9278" t="str">
        <f>_xlfn.XLOOKUP(tbl_GL[[#This Row],[Account_key]],tbl_COA[Account_key],tbl_COA[Class],"Not Found")</f>
        <v>Assets</v>
      </c>
      <c r="H9278" t="str">
        <f>_xlfn.XLOOKUP(tbl_GL[[#This Row],[Account_key]],tbl_COA[Account_key],tbl_COA[SubClass],"Not Found")</f>
        <v>Assets</v>
      </c>
      <c r="I9278" t="str">
        <f>_xlfn.XLOOKUP(tbl_GL[[#This Row],[Account_key]],tbl_COA[Account_key],tbl_COA[SubClass2],"Not Found")</f>
        <v>Current Assets</v>
      </c>
      <c r="J9278" t="str">
        <f>_xlfn.XLOOKUP(tbl_GL[[#This Row],[Account_key]],tbl_COA[Account_key],tbl_COA[SubAccount],,0)</f>
        <v>Cash in hand</v>
      </c>
      <c r="K9278">
        <f>YEAR(tbl_GL[[#This Row],[Date]])</f>
        <v>2019</v>
      </c>
    </row>
    <row r="9279" spans="1:11" x14ac:dyDescent="0.35">
      <c r="A9279">
        <v>749.1</v>
      </c>
      <c r="B9279" s="24">
        <v>43521</v>
      </c>
      <c r="C9279">
        <v>4</v>
      </c>
      <c r="D9279" s="13">
        <v>260</v>
      </c>
      <c r="E9279" s="13" t="s">
        <v>97</v>
      </c>
      <c r="F9279" s="17">
        <v>-1990</v>
      </c>
      <c r="G9279" t="str">
        <f>_xlfn.XLOOKUP(tbl_GL[[#This Row],[Account_key]],tbl_COA[Account_key],tbl_COA[Class],"Not Found")</f>
        <v>Operating account</v>
      </c>
      <c r="H9279" t="str">
        <f>_xlfn.XLOOKUP(tbl_GL[[#This Row],[Account_key]],tbl_COA[Account_key],tbl_COA[SubClass],"Not Found")</f>
        <v>Operating Expenses</v>
      </c>
      <c r="I9279" t="str">
        <f>_xlfn.XLOOKUP(tbl_GL[[#This Row],[Account_key]],tbl_COA[Account_key],tbl_COA[SubClass2],"Not Found")</f>
        <v>Marketing</v>
      </c>
      <c r="J9279" t="str">
        <f>_xlfn.XLOOKUP(tbl_GL[[#This Row],[Account_key]],tbl_COA[Account_key],tbl_COA[SubAccount],,0)</f>
        <v>Commissions</v>
      </c>
      <c r="K9279">
        <f>YEAR(tbl_GL[[#This Row],[Date]])</f>
        <v>2019</v>
      </c>
    </row>
    <row r="9280" spans="1:11" x14ac:dyDescent="0.35">
      <c r="A9280">
        <v>749.2</v>
      </c>
      <c r="B9280" s="24">
        <v>43521</v>
      </c>
      <c r="C9280">
        <v>4</v>
      </c>
      <c r="D9280" s="13">
        <v>120</v>
      </c>
      <c r="E9280" s="13" t="s">
        <v>97</v>
      </c>
      <c r="F9280" s="17">
        <v>1990</v>
      </c>
      <c r="G9280" t="str">
        <f>_xlfn.XLOOKUP(tbl_GL[[#This Row],[Account_key]],tbl_COA[Account_key],tbl_COA[Class],"Not Found")</f>
        <v>Liabilities and Owners Equity</v>
      </c>
      <c r="H9280" t="str">
        <f>_xlfn.XLOOKUP(tbl_GL[[#This Row],[Account_key]],tbl_COA[Account_key],tbl_COA[SubClass],"Not Found")</f>
        <v>Liabilities</v>
      </c>
      <c r="I9280" t="str">
        <f>_xlfn.XLOOKUP(tbl_GL[[#This Row],[Account_key]],tbl_COA[Account_key],tbl_COA[SubClass2],"Not Found")</f>
        <v>Current Liabilities</v>
      </c>
      <c r="J9280" t="str">
        <f>_xlfn.XLOOKUP(tbl_GL[[#This Row],[Account_key]],tbl_COA[Account_key],tbl_COA[SubAccount],,0)</f>
        <v>Accrued Expenses</v>
      </c>
      <c r="K9280">
        <f>YEAR(tbl_GL[[#This Row],[Date]])</f>
        <v>2019</v>
      </c>
    </row>
    <row r="9281" spans="1:11" x14ac:dyDescent="0.35">
      <c r="A9281">
        <v>750.1</v>
      </c>
      <c r="B9281" s="24">
        <v>43522</v>
      </c>
      <c r="C9281">
        <v>4</v>
      </c>
      <c r="D9281" s="13">
        <v>260</v>
      </c>
      <c r="E9281" s="13" t="s">
        <v>99</v>
      </c>
      <c r="F9281" s="17">
        <v>-119</v>
      </c>
      <c r="G9281" t="str">
        <f>_xlfn.XLOOKUP(tbl_GL[[#This Row],[Account_key]],tbl_COA[Account_key],tbl_COA[Class],"Not Found")</f>
        <v>Operating account</v>
      </c>
      <c r="H9281" t="str">
        <f>_xlfn.XLOOKUP(tbl_GL[[#This Row],[Account_key]],tbl_COA[Account_key],tbl_COA[SubClass],"Not Found")</f>
        <v>Operating Expenses</v>
      </c>
      <c r="I9281" t="str">
        <f>_xlfn.XLOOKUP(tbl_GL[[#This Row],[Account_key]],tbl_COA[Account_key],tbl_COA[SubClass2],"Not Found")</f>
        <v>Marketing</v>
      </c>
      <c r="J9281" t="str">
        <f>_xlfn.XLOOKUP(tbl_GL[[#This Row],[Account_key]],tbl_COA[Account_key],tbl_COA[SubAccount],,0)</f>
        <v>Commissions</v>
      </c>
      <c r="K9281">
        <f>YEAR(tbl_GL[[#This Row],[Date]])</f>
        <v>2019</v>
      </c>
    </row>
    <row r="9282" spans="1:11" x14ac:dyDescent="0.35">
      <c r="A9282">
        <v>750.2</v>
      </c>
      <c r="B9282" s="24">
        <v>43522</v>
      </c>
      <c r="C9282">
        <v>4</v>
      </c>
      <c r="D9282" s="13">
        <v>20</v>
      </c>
      <c r="E9282" s="13" t="s">
        <v>99</v>
      </c>
      <c r="F9282" s="17">
        <v>-119</v>
      </c>
      <c r="G9282" t="str">
        <f>_xlfn.XLOOKUP(tbl_GL[[#This Row],[Account_key]],tbl_COA[Account_key],tbl_COA[Class],"Not Found")</f>
        <v>Assets</v>
      </c>
      <c r="H9282" t="str">
        <f>_xlfn.XLOOKUP(tbl_GL[[#This Row],[Account_key]],tbl_COA[Account_key],tbl_COA[SubClass],"Not Found")</f>
        <v>Assets</v>
      </c>
      <c r="I9282" t="str">
        <f>_xlfn.XLOOKUP(tbl_GL[[#This Row],[Account_key]],tbl_COA[Account_key],tbl_COA[SubClass2],"Not Found")</f>
        <v>Current Assets</v>
      </c>
      <c r="J9282" t="str">
        <f>_xlfn.XLOOKUP(tbl_GL[[#This Row],[Account_key]],tbl_COA[Account_key],tbl_COA[SubAccount],,0)</f>
        <v>Cash in hand</v>
      </c>
      <c r="K9282">
        <f>YEAR(tbl_GL[[#This Row],[Date]])</f>
        <v>2019</v>
      </c>
    </row>
    <row r="9283" spans="1:11" x14ac:dyDescent="0.35">
      <c r="A9283">
        <v>751.1</v>
      </c>
      <c r="B9283" s="24">
        <v>43522</v>
      </c>
      <c r="C9283">
        <v>4</v>
      </c>
      <c r="D9283" s="13">
        <v>10</v>
      </c>
      <c r="E9283" s="13" t="s">
        <v>98</v>
      </c>
      <c r="F9283" s="17">
        <v>-1887</v>
      </c>
      <c r="G9283" t="str">
        <f>_xlfn.XLOOKUP(tbl_GL[[#This Row],[Account_key]],tbl_COA[Account_key],tbl_COA[Class],"Not Found")</f>
        <v>Assets</v>
      </c>
      <c r="H9283" t="str">
        <f>_xlfn.XLOOKUP(tbl_GL[[#This Row],[Account_key]],tbl_COA[Account_key],tbl_COA[SubClass],"Not Found")</f>
        <v>Assets</v>
      </c>
      <c r="I9283" t="str">
        <f>_xlfn.XLOOKUP(tbl_GL[[#This Row],[Account_key]],tbl_COA[Account_key],tbl_COA[SubClass2],"Not Found")</f>
        <v>Current Assets</v>
      </c>
      <c r="J9283" t="str">
        <f>_xlfn.XLOOKUP(tbl_GL[[#This Row],[Account_key]],tbl_COA[Account_key],tbl_COA[SubAccount],,0)</f>
        <v>Cash at Bank</v>
      </c>
      <c r="K9283">
        <f>YEAR(tbl_GL[[#This Row],[Date]])</f>
        <v>2019</v>
      </c>
    </row>
    <row r="9284" spans="1:11" x14ac:dyDescent="0.35">
      <c r="A9284">
        <v>751.2</v>
      </c>
      <c r="B9284" s="24">
        <v>43522</v>
      </c>
      <c r="C9284">
        <v>4</v>
      </c>
      <c r="D9284" s="13">
        <v>120</v>
      </c>
      <c r="E9284" s="13" t="s">
        <v>98</v>
      </c>
      <c r="F9284" s="17">
        <v>-1887</v>
      </c>
      <c r="G9284" t="str">
        <f>_xlfn.XLOOKUP(tbl_GL[[#This Row],[Account_key]],tbl_COA[Account_key],tbl_COA[Class],"Not Found")</f>
        <v>Liabilities and Owners Equity</v>
      </c>
      <c r="H9284" t="str">
        <f>_xlfn.XLOOKUP(tbl_GL[[#This Row],[Account_key]],tbl_COA[Account_key],tbl_COA[SubClass],"Not Found")</f>
        <v>Liabilities</v>
      </c>
      <c r="I9284" t="str">
        <f>_xlfn.XLOOKUP(tbl_GL[[#This Row],[Account_key]],tbl_COA[Account_key],tbl_COA[SubClass2],"Not Found")</f>
        <v>Current Liabilities</v>
      </c>
      <c r="J9284" t="str">
        <f>_xlfn.XLOOKUP(tbl_GL[[#This Row],[Account_key]],tbl_COA[Account_key],tbl_COA[SubAccount],,0)</f>
        <v>Accrued Expenses</v>
      </c>
      <c r="K9284">
        <f>YEAR(tbl_GL[[#This Row],[Date]])</f>
        <v>2019</v>
      </c>
    </row>
    <row r="9285" spans="1:11" x14ac:dyDescent="0.35">
      <c r="A9285">
        <v>752.1</v>
      </c>
      <c r="B9285" s="24">
        <v>43523</v>
      </c>
      <c r="C9285">
        <v>4</v>
      </c>
      <c r="D9285" s="13">
        <v>230</v>
      </c>
      <c r="E9285" s="13" t="s">
        <v>4</v>
      </c>
      <c r="F9285" s="17">
        <v>-735</v>
      </c>
      <c r="G9285" t="str">
        <f>_xlfn.XLOOKUP(tbl_GL[[#This Row],[Account_key]],tbl_COA[Account_key],tbl_COA[Class],"Not Found")</f>
        <v>Trading account</v>
      </c>
      <c r="H9285" t="str">
        <f>_xlfn.XLOOKUP(tbl_GL[[#This Row],[Account_key]],tbl_COA[Account_key],tbl_COA[SubClass],"Not Found")</f>
        <v>Cost of Sales</v>
      </c>
      <c r="I9285" t="str">
        <f>_xlfn.XLOOKUP(tbl_GL[[#This Row],[Account_key]],tbl_COA[Account_key],tbl_COA[SubClass2],"Not Found")</f>
        <v>Cost of Sales</v>
      </c>
      <c r="J9285" t="str">
        <f>_xlfn.XLOOKUP(tbl_GL[[#This Row],[Account_key]],tbl_COA[Account_key],tbl_COA[SubAccount],,0)</f>
        <v>Cost of Sales</v>
      </c>
      <c r="K9285">
        <f>YEAR(tbl_GL[[#This Row],[Date]])</f>
        <v>2019</v>
      </c>
    </row>
    <row r="9286" spans="1:11" x14ac:dyDescent="0.35">
      <c r="A9286">
        <v>752.2</v>
      </c>
      <c r="B9286" s="24">
        <v>43523</v>
      </c>
      <c r="C9286">
        <v>4</v>
      </c>
      <c r="D9286" s="13">
        <v>60</v>
      </c>
      <c r="E9286" s="13" t="s">
        <v>4</v>
      </c>
      <c r="F9286" s="17">
        <v>-735</v>
      </c>
      <c r="G9286" t="str">
        <f>_xlfn.XLOOKUP(tbl_GL[[#This Row],[Account_key]],tbl_COA[Account_key],tbl_COA[Class],"Not Found")</f>
        <v>Assets</v>
      </c>
      <c r="H9286" t="str">
        <f>_xlfn.XLOOKUP(tbl_GL[[#This Row],[Account_key]],tbl_COA[Account_key],tbl_COA[SubClass],"Not Found")</f>
        <v>Assets</v>
      </c>
      <c r="I9286" t="str">
        <f>_xlfn.XLOOKUP(tbl_GL[[#This Row],[Account_key]],tbl_COA[Account_key],tbl_COA[SubClass2],"Not Found")</f>
        <v>Current Assets</v>
      </c>
      <c r="J9286" t="str">
        <f>_xlfn.XLOOKUP(tbl_GL[[#This Row],[Account_key]],tbl_COA[Account_key],tbl_COA[SubAccount],,0)</f>
        <v>Inventory</v>
      </c>
      <c r="K9286">
        <f>YEAR(tbl_GL[[#This Row],[Date]])</f>
        <v>2019</v>
      </c>
    </row>
    <row r="9287" spans="1:11" x14ac:dyDescent="0.35">
      <c r="A9287">
        <v>753.1</v>
      </c>
      <c r="B9287" s="24">
        <v>43523</v>
      </c>
      <c r="C9287">
        <v>4</v>
      </c>
      <c r="D9287" s="13">
        <v>210</v>
      </c>
      <c r="E9287" s="13" t="s">
        <v>8</v>
      </c>
      <c r="F9287" s="17">
        <v>2075</v>
      </c>
      <c r="G9287" t="str">
        <f>_xlfn.XLOOKUP(tbl_GL[[#This Row],[Account_key]],tbl_COA[Account_key],tbl_COA[Class],"Not Found")</f>
        <v>Trading account</v>
      </c>
      <c r="H9287" t="str">
        <f>_xlfn.XLOOKUP(tbl_GL[[#This Row],[Account_key]],tbl_COA[Account_key],tbl_COA[SubClass],"Not Found")</f>
        <v>Sales</v>
      </c>
      <c r="I9287" t="str">
        <f>_xlfn.XLOOKUP(tbl_GL[[#This Row],[Account_key]],tbl_COA[Account_key],tbl_COA[SubClass2],"Not Found")</f>
        <v>Sales</v>
      </c>
      <c r="J9287" t="str">
        <f>_xlfn.XLOOKUP(tbl_GL[[#This Row],[Account_key]],tbl_COA[Account_key],tbl_COA[SubAccount],,0)</f>
        <v>Sales</v>
      </c>
      <c r="K9287">
        <f>YEAR(tbl_GL[[#This Row],[Date]])</f>
        <v>2019</v>
      </c>
    </row>
    <row r="9288" spans="1:11" x14ac:dyDescent="0.35">
      <c r="A9288">
        <v>753.2</v>
      </c>
      <c r="B9288" s="24">
        <v>43523</v>
      </c>
      <c r="C9288">
        <v>4</v>
      </c>
      <c r="D9288" s="13">
        <v>30</v>
      </c>
      <c r="E9288" s="13" t="s">
        <v>8</v>
      </c>
      <c r="F9288" s="17">
        <v>2075</v>
      </c>
      <c r="G9288" t="str">
        <f>_xlfn.XLOOKUP(tbl_GL[[#This Row],[Account_key]],tbl_COA[Account_key],tbl_COA[Class],"Not Found")</f>
        <v>Assets</v>
      </c>
      <c r="H9288" t="str">
        <f>_xlfn.XLOOKUP(tbl_GL[[#This Row],[Account_key]],tbl_COA[Account_key],tbl_COA[SubClass],"Not Found")</f>
        <v>Assets</v>
      </c>
      <c r="I9288" t="str">
        <f>_xlfn.XLOOKUP(tbl_GL[[#This Row],[Account_key]],tbl_COA[Account_key],tbl_COA[SubClass2],"Not Found")</f>
        <v>Current Assets</v>
      </c>
      <c r="J9288" t="str">
        <f>_xlfn.XLOOKUP(tbl_GL[[#This Row],[Account_key]],tbl_COA[Account_key],tbl_COA[SubAccount],,0)</f>
        <v>Trade Receivables</v>
      </c>
      <c r="K9288">
        <f>YEAR(tbl_GL[[#This Row],[Date]])</f>
        <v>2019</v>
      </c>
    </row>
    <row r="9289" spans="1:11" x14ac:dyDescent="0.35">
      <c r="A9289">
        <v>754.1</v>
      </c>
      <c r="B9289" s="24">
        <v>43523</v>
      </c>
      <c r="C9289">
        <v>4</v>
      </c>
      <c r="D9289" s="13">
        <v>30</v>
      </c>
      <c r="E9289" s="13" t="s">
        <v>80</v>
      </c>
      <c r="F9289" s="17">
        <v>-12196</v>
      </c>
      <c r="G9289" t="str">
        <f>_xlfn.XLOOKUP(tbl_GL[[#This Row],[Account_key]],tbl_COA[Account_key],tbl_COA[Class],"Not Found")</f>
        <v>Assets</v>
      </c>
      <c r="H9289" t="str">
        <f>_xlfn.XLOOKUP(tbl_GL[[#This Row],[Account_key]],tbl_COA[Account_key],tbl_COA[SubClass],"Not Found")</f>
        <v>Assets</v>
      </c>
      <c r="I9289" t="str">
        <f>_xlfn.XLOOKUP(tbl_GL[[#This Row],[Account_key]],tbl_COA[Account_key],tbl_COA[SubClass2],"Not Found")</f>
        <v>Current Assets</v>
      </c>
      <c r="J9289" t="str">
        <f>_xlfn.XLOOKUP(tbl_GL[[#This Row],[Account_key]],tbl_COA[Account_key],tbl_COA[SubAccount],,0)</f>
        <v>Trade Receivables</v>
      </c>
      <c r="K9289">
        <f>YEAR(tbl_GL[[#This Row],[Date]])</f>
        <v>2019</v>
      </c>
    </row>
    <row r="9290" spans="1:11" x14ac:dyDescent="0.35">
      <c r="A9290">
        <v>754.2</v>
      </c>
      <c r="B9290" s="24">
        <v>43523</v>
      </c>
      <c r="C9290">
        <v>4</v>
      </c>
      <c r="D9290" s="13">
        <v>10</v>
      </c>
      <c r="E9290" s="13" t="s">
        <v>80</v>
      </c>
      <c r="F9290" s="17">
        <v>12196</v>
      </c>
      <c r="G9290" t="str">
        <f>_xlfn.XLOOKUP(tbl_GL[[#This Row],[Account_key]],tbl_COA[Account_key],tbl_COA[Class],"Not Found")</f>
        <v>Assets</v>
      </c>
      <c r="H9290" t="str">
        <f>_xlfn.XLOOKUP(tbl_GL[[#This Row],[Account_key]],tbl_COA[Account_key],tbl_COA[SubClass],"Not Found")</f>
        <v>Assets</v>
      </c>
      <c r="I9290" t="str">
        <f>_xlfn.XLOOKUP(tbl_GL[[#This Row],[Account_key]],tbl_COA[Account_key],tbl_COA[SubClass2],"Not Found")</f>
        <v>Current Assets</v>
      </c>
      <c r="J9290" t="str">
        <f>_xlfn.XLOOKUP(tbl_GL[[#This Row],[Account_key]],tbl_COA[Account_key],tbl_COA[SubAccount],,0)</f>
        <v>Cash at Bank</v>
      </c>
      <c r="K9290">
        <f>YEAR(tbl_GL[[#This Row],[Date]])</f>
        <v>2019</v>
      </c>
    </row>
    <row r="9291" spans="1:11" x14ac:dyDescent="0.35">
      <c r="A9291">
        <v>755.1</v>
      </c>
      <c r="B9291" s="24">
        <v>43524</v>
      </c>
      <c r="C9291">
        <v>4</v>
      </c>
      <c r="D9291" s="13">
        <v>10</v>
      </c>
      <c r="E9291" s="13" t="s">
        <v>110</v>
      </c>
      <c r="F9291" s="17">
        <v>15</v>
      </c>
      <c r="G9291" t="str">
        <f>_xlfn.XLOOKUP(tbl_GL[[#This Row],[Account_key]],tbl_COA[Account_key],tbl_COA[Class],"Not Found")</f>
        <v>Assets</v>
      </c>
      <c r="H9291" t="str">
        <f>_xlfn.XLOOKUP(tbl_GL[[#This Row],[Account_key]],tbl_COA[Account_key],tbl_COA[SubClass],"Not Found")</f>
        <v>Assets</v>
      </c>
      <c r="I9291" t="str">
        <f>_xlfn.XLOOKUP(tbl_GL[[#This Row],[Account_key]],tbl_COA[Account_key],tbl_COA[SubClass2],"Not Found")</f>
        <v>Current Assets</v>
      </c>
      <c r="J9291" t="str">
        <f>_xlfn.XLOOKUP(tbl_GL[[#This Row],[Account_key]],tbl_COA[Account_key],tbl_COA[SubAccount],,0)</f>
        <v>Cash at Bank</v>
      </c>
      <c r="K9291">
        <f>YEAR(tbl_GL[[#This Row],[Date]])</f>
        <v>2019</v>
      </c>
    </row>
    <row r="9292" spans="1:11" x14ac:dyDescent="0.35">
      <c r="A9292">
        <v>755.2</v>
      </c>
      <c r="B9292" s="24">
        <v>43524</v>
      </c>
      <c r="C9292">
        <v>4</v>
      </c>
      <c r="D9292" s="13">
        <v>430</v>
      </c>
      <c r="E9292" s="13" t="s">
        <v>110</v>
      </c>
      <c r="F9292" s="17">
        <v>15</v>
      </c>
      <c r="G9292" t="str">
        <f>_xlfn.XLOOKUP(tbl_GL[[#This Row],[Account_key]],tbl_COA[Account_key],tbl_COA[Class],"Not Found")</f>
        <v>Non-operating</v>
      </c>
      <c r="H9292" t="str">
        <f>_xlfn.XLOOKUP(tbl_GL[[#This Row],[Account_key]],tbl_COA[Account_key],tbl_COA[SubClass],"Not Found")</f>
        <v>Exchange Loss/Gain</v>
      </c>
      <c r="I9292" t="str">
        <f>_xlfn.XLOOKUP(tbl_GL[[#This Row],[Account_key]],tbl_COA[Account_key],tbl_COA[SubClass2],"Not Found")</f>
        <v>Exchange Loss/Gain</v>
      </c>
      <c r="J9292" t="str">
        <f>_xlfn.XLOOKUP(tbl_GL[[#This Row],[Account_key]],tbl_COA[Account_key],tbl_COA[SubAccount],,0)</f>
        <v>Exchange Loss/Gain</v>
      </c>
      <c r="K9292">
        <f>YEAR(tbl_GL[[#This Row],[Date]])</f>
        <v>2019</v>
      </c>
    </row>
    <row r="9293" spans="1:11" x14ac:dyDescent="0.35">
      <c r="A9293">
        <v>756.1</v>
      </c>
      <c r="B9293" s="24">
        <v>43524</v>
      </c>
      <c r="C9293">
        <v>4</v>
      </c>
      <c r="D9293" s="13">
        <v>400</v>
      </c>
      <c r="E9293" s="13" t="s">
        <v>104</v>
      </c>
      <c r="F9293" s="17">
        <v>-163</v>
      </c>
      <c r="G9293" t="str">
        <f>_xlfn.XLOOKUP(tbl_GL[[#This Row],[Account_key]],tbl_COA[Account_key],tbl_COA[Class],"Not Found")</f>
        <v>Operating account</v>
      </c>
      <c r="H9293" t="str">
        <f>_xlfn.XLOOKUP(tbl_GL[[#This Row],[Account_key]],tbl_COA[Account_key],tbl_COA[SubClass],"Not Found")</f>
        <v>Depreciation &amp; Amortization</v>
      </c>
      <c r="I9293" t="str">
        <f>_xlfn.XLOOKUP(tbl_GL[[#This Row],[Account_key]],tbl_COA[Account_key],tbl_COA[SubClass2],"Not Found")</f>
        <v>Amortization</v>
      </c>
      <c r="J9293" t="str">
        <f>_xlfn.XLOOKUP(tbl_GL[[#This Row],[Account_key]],tbl_COA[Account_key],tbl_COA[SubAccount],,0)</f>
        <v>Amortization of Intangible Assets</v>
      </c>
      <c r="K9293">
        <f>YEAR(tbl_GL[[#This Row],[Date]])</f>
        <v>2019</v>
      </c>
    </row>
    <row r="9294" spans="1:11" x14ac:dyDescent="0.35">
      <c r="A9294">
        <v>756.2</v>
      </c>
      <c r="B9294" s="24">
        <v>43524</v>
      </c>
      <c r="C9294">
        <v>4</v>
      </c>
      <c r="D9294" s="13">
        <v>100</v>
      </c>
      <c r="E9294" s="13" t="s">
        <v>104</v>
      </c>
      <c r="F9294" s="17">
        <v>-163</v>
      </c>
      <c r="G9294" t="str">
        <f>_xlfn.XLOOKUP(tbl_GL[[#This Row],[Account_key]],tbl_COA[Account_key],tbl_COA[Class],"Not Found")</f>
        <v>Assets</v>
      </c>
      <c r="H9294" t="str">
        <f>_xlfn.XLOOKUP(tbl_GL[[#This Row],[Account_key]],tbl_COA[Account_key],tbl_COA[SubClass],"Not Found")</f>
        <v>Assets</v>
      </c>
      <c r="I9294" t="str">
        <f>_xlfn.XLOOKUP(tbl_GL[[#This Row],[Account_key]],tbl_COA[Account_key],tbl_COA[SubClass2],"Not Found")</f>
        <v>Non-Current Assets</v>
      </c>
      <c r="J9294" t="str">
        <f>_xlfn.XLOOKUP(tbl_GL[[#This Row],[Account_key]],tbl_COA[Account_key],tbl_COA[SubAccount],,0)</f>
        <v>Patents and trademarks</v>
      </c>
      <c r="K9294">
        <f>YEAR(tbl_GL[[#This Row],[Date]])</f>
        <v>2019</v>
      </c>
    </row>
    <row r="9295" spans="1:11" x14ac:dyDescent="0.35">
      <c r="A9295">
        <v>757.1</v>
      </c>
      <c r="B9295" s="24">
        <v>43524</v>
      </c>
      <c r="C9295">
        <v>4</v>
      </c>
      <c r="D9295" s="13">
        <v>440</v>
      </c>
      <c r="E9295" s="13" t="s">
        <v>112</v>
      </c>
      <c r="F9295" s="17">
        <v>-240</v>
      </c>
      <c r="G9295" t="str">
        <f>_xlfn.XLOOKUP(tbl_GL[[#This Row],[Account_key]],tbl_COA[Account_key],tbl_COA[Class],"Not Found")</f>
        <v>Interest &amp; Tax</v>
      </c>
      <c r="H9295" t="str">
        <f>_xlfn.XLOOKUP(tbl_GL[[#This Row],[Account_key]],tbl_COA[Account_key],tbl_COA[SubClass],"Not Found")</f>
        <v>Interest Expense</v>
      </c>
      <c r="I9295" t="str">
        <f>_xlfn.XLOOKUP(tbl_GL[[#This Row],[Account_key]],tbl_COA[Account_key],tbl_COA[SubClass2],"Not Found")</f>
        <v>Interest Expense</v>
      </c>
      <c r="J9295" t="str">
        <f>_xlfn.XLOOKUP(tbl_GL[[#This Row],[Account_key]],tbl_COA[Account_key],tbl_COA[SubAccount],,0)</f>
        <v>Interest Expense</v>
      </c>
      <c r="K9295">
        <f>YEAR(tbl_GL[[#This Row],[Date]])</f>
        <v>2019</v>
      </c>
    </row>
    <row r="9296" spans="1:11" x14ac:dyDescent="0.35">
      <c r="A9296">
        <v>757.2</v>
      </c>
      <c r="B9296" s="24">
        <v>43524</v>
      </c>
      <c r="C9296">
        <v>4</v>
      </c>
      <c r="D9296" s="13">
        <v>121</v>
      </c>
      <c r="E9296" s="13" t="s">
        <v>112</v>
      </c>
      <c r="F9296" s="17">
        <v>240</v>
      </c>
      <c r="G9296" t="str">
        <f>_xlfn.XLOOKUP(tbl_GL[[#This Row],[Account_key]],tbl_COA[Account_key],tbl_COA[Class],"Not Found")</f>
        <v>Liabilities and Owners Equity</v>
      </c>
      <c r="H9296" t="str">
        <f>_xlfn.XLOOKUP(tbl_GL[[#This Row],[Account_key]],tbl_COA[Account_key],tbl_COA[SubClass],"Not Found")</f>
        <v>Liabilities</v>
      </c>
      <c r="I9296" t="str">
        <f>_xlfn.XLOOKUP(tbl_GL[[#This Row],[Account_key]],tbl_COA[Account_key],tbl_COA[SubClass2],"Not Found")</f>
        <v>Current Liabilities</v>
      </c>
      <c r="J9296" t="str">
        <f>_xlfn.XLOOKUP(tbl_GL[[#This Row],[Account_key]],tbl_COA[Account_key],tbl_COA[SubAccount],,0)</f>
        <v>Interest Payable</v>
      </c>
      <c r="K9296">
        <f>YEAR(tbl_GL[[#This Row],[Date]])</f>
        <v>2019</v>
      </c>
    </row>
    <row r="9297" spans="1:11" x14ac:dyDescent="0.35">
      <c r="A9297">
        <v>758.1</v>
      </c>
      <c r="B9297" s="24">
        <v>43524</v>
      </c>
      <c r="C9297">
        <v>4</v>
      </c>
      <c r="D9297" s="13">
        <v>10</v>
      </c>
      <c r="E9297" s="13" t="s">
        <v>113</v>
      </c>
      <c r="F9297" s="17">
        <v>299</v>
      </c>
      <c r="G9297" t="str">
        <f>_xlfn.XLOOKUP(tbl_GL[[#This Row],[Account_key]],tbl_COA[Account_key],tbl_COA[Class],"Not Found")</f>
        <v>Assets</v>
      </c>
      <c r="H9297" t="str">
        <f>_xlfn.XLOOKUP(tbl_GL[[#This Row],[Account_key]],tbl_COA[Account_key],tbl_COA[SubClass],"Not Found")</f>
        <v>Assets</v>
      </c>
      <c r="I9297" t="str">
        <f>_xlfn.XLOOKUP(tbl_GL[[#This Row],[Account_key]],tbl_COA[Account_key],tbl_COA[SubClass2],"Not Found")</f>
        <v>Current Assets</v>
      </c>
      <c r="J9297" t="str">
        <f>_xlfn.XLOOKUP(tbl_GL[[#This Row],[Account_key]],tbl_COA[Account_key],tbl_COA[SubAccount],,0)</f>
        <v>Cash at Bank</v>
      </c>
      <c r="K9297">
        <f>YEAR(tbl_GL[[#This Row],[Date]])</f>
        <v>2019</v>
      </c>
    </row>
    <row r="9298" spans="1:11" x14ac:dyDescent="0.35">
      <c r="A9298">
        <v>758.2</v>
      </c>
      <c r="B9298" s="24">
        <v>43524</v>
      </c>
      <c r="C9298">
        <v>4</v>
      </c>
      <c r="D9298" s="13">
        <v>410</v>
      </c>
      <c r="E9298" s="13" t="s">
        <v>113</v>
      </c>
      <c r="F9298" s="17">
        <v>299</v>
      </c>
      <c r="G9298" t="str">
        <f>_xlfn.XLOOKUP(tbl_GL[[#This Row],[Account_key]],tbl_COA[Account_key],tbl_COA[Class],"Not Found")</f>
        <v>Non-operating</v>
      </c>
      <c r="H9298" t="str">
        <f>_xlfn.XLOOKUP(tbl_GL[[#This Row],[Account_key]],tbl_COA[Account_key],tbl_COA[SubClass],"Not Found")</f>
        <v>Interest Income</v>
      </c>
      <c r="I9298" t="str">
        <f>_xlfn.XLOOKUP(tbl_GL[[#This Row],[Account_key]],tbl_COA[Account_key],tbl_COA[SubClass2],"Not Found")</f>
        <v>Interest Income</v>
      </c>
      <c r="J9298" t="str">
        <f>_xlfn.XLOOKUP(tbl_GL[[#This Row],[Account_key]],tbl_COA[Account_key],tbl_COA[SubAccount],,0)</f>
        <v>Interest Income</v>
      </c>
      <c r="K9298">
        <f>YEAR(tbl_GL[[#This Row],[Date]])</f>
        <v>2019</v>
      </c>
    </row>
    <row r="9299" spans="1:11" x14ac:dyDescent="0.35">
      <c r="A9299">
        <v>759.1</v>
      </c>
      <c r="B9299" s="24">
        <v>43524</v>
      </c>
      <c r="C9299">
        <v>4</v>
      </c>
      <c r="D9299" s="13">
        <v>450</v>
      </c>
      <c r="E9299" s="23" t="s">
        <v>108</v>
      </c>
      <c r="F9299" s="17">
        <v>1503</v>
      </c>
      <c r="G9299" t="str">
        <f>_xlfn.XLOOKUP(tbl_GL[[#This Row],[Account_key]],tbl_COA[Account_key],tbl_COA[Class],"Not Found")</f>
        <v>Interest &amp; Tax</v>
      </c>
      <c r="H9299" t="str">
        <f>_xlfn.XLOOKUP(tbl_GL[[#This Row],[Account_key]],tbl_COA[Account_key],tbl_COA[SubClass],"Not Found")</f>
        <v>Taxation</v>
      </c>
      <c r="I9299" t="str">
        <f>_xlfn.XLOOKUP(tbl_GL[[#This Row],[Account_key]],tbl_COA[Account_key],tbl_COA[SubClass2],"Not Found")</f>
        <v>Taxation</v>
      </c>
      <c r="J9299" t="str">
        <f>_xlfn.XLOOKUP(tbl_GL[[#This Row],[Account_key]],tbl_COA[Account_key],tbl_COA[SubAccount],,0)</f>
        <v>Taxation</v>
      </c>
      <c r="K9299">
        <f>YEAR(tbl_GL[[#This Row],[Date]])</f>
        <v>2019</v>
      </c>
    </row>
    <row r="9300" spans="1:11" x14ac:dyDescent="0.35">
      <c r="A9300">
        <v>759.2</v>
      </c>
      <c r="B9300" s="24">
        <v>43524</v>
      </c>
      <c r="C9300">
        <v>4</v>
      </c>
      <c r="D9300" s="13">
        <v>122</v>
      </c>
      <c r="E9300" s="23" t="s">
        <v>108</v>
      </c>
      <c r="F9300" s="17">
        <v>-1503</v>
      </c>
      <c r="G9300" t="str">
        <f>_xlfn.XLOOKUP(tbl_GL[[#This Row],[Account_key]],tbl_COA[Account_key],tbl_COA[Class],"Not Found")</f>
        <v>Liabilities and Owners Equity</v>
      </c>
      <c r="H9300" t="str">
        <f>_xlfn.XLOOKUP(tbl_GL[[#This Row],[Account_key]],tbl_COA[Account_key],tbl_COA[SubClass],"Not Found")</f>
        <v>Liabilities</v>
      </c>
      <c r="I9300" t="str">
        <f>_xlfn.XLOOKUP(tbl_GL[[#This Row],[Account_key]],tbl_COA[Account_key],tbl_COA[SubClass2],"Not Found")</f>
        <v>Current Liabilities</v>
      </c>
      <c r="J9300" t="str">
        <f>_xlfn.XLOOKUP(tbl_GL[[#This Row],[Account_key]],tbl_COA[Account_key],tbl_COA[SubAccount],,0)</f>
        <v>Tax payable</v>
      </c>
      <c r="K9300">
        <f>YEAR(tbl_GL[[#This Row],[Date]])</f>
        <v>2019</v>
      </c>
    </row>
    <row r="9301" spans="1:11" x14ac:dyDescent="0.35">
      <c r="A9301">
        <v>761.1</v>
      </c>
      <c r="B9301" s="24">
        <v>43524</v>
      </c>
      <c r="C9301">
        <v>4</v>
      </c>
      <c r="D9301" s="13">
        <v>240</v>
      </c>
      <c r="E9301" s="13" t="s">
        <v>56</v>
      </c>
      <c r="F9301" s="17">
        <v>-3375</v>
      </c>
      <c r="G9301" t="str">
        <f>_xlfn.XLOOKUP(tbl_GL[[#This Row],[Account_key]],tbl_COA[Account_key],tbl_COA[Class],"Not Found")</f>
        <v>Operating account</v>
      </c>
      <c r="H9301" t="str">
        <f>_xlfn.XLOOKUP(tbl_GL[[#This Row],[Account_key]],tbl_COA[Account_key],tbl_COA[SubClass],"Not Found")</f>
        <v>Operating Expenses</v>
      </c>
      <c r="I9301" t="str">
        <f>_xlfn.XLOOKUP(tbl_GL[[#This Row],[Account_key]],tbl_COA[Account_key],tbl_COA[SubClass2],"Not Found")</f>
        <v>Sales &amp; Distribution</v>
      </c>
      <c r="J9301" t="str">
        <f>_xlfn.XLOOKUP(tbl_GL[[#This Row],[Account_key]],tbl_COA[Account_key],tbl_COA[SubAccount],,0)</f>
        <v>Salaries</v>
      </c>
      <c r="K9301">
        <f>YEAR(tbl_GL[[#This Row],[Date]])</f>
        <v>2019</v>
      </c>
    </row>
    <row r="9302" spans="1:11" x14ac:dyDescent="0.35">
      <c r="A9302">
        <v>761.2</v>
      </c>
      <c r="B9302" s="24">
        <v>43524</v>
      </c>
      <c r="C9302">
        <v>4</v>
      </c>
      <c r="D9302" s="13">
        <v>10</v>
      </c>
      <c r="E9302" s="13" t="s">
        <v>56</v>
      </c>
      <c r="F9302" s="17">
        <v>-3375</v>
      </c>
      <c r="G9302" t="str">
        <f>_xlfn.XLOOKUP(tbl_GL[[#This Row],[Account_key]],tbl_COA[Account_key],tbl_COA[Class],"Not Found")</f>
        <v>Assets</v>
      </c>
      <c r="H9302" t="str">
        <f>_xlfn.XLOOKUP(tbl_GL[[#This Row],[Account_key]],tbl_COA[Account_key],tbl_COA[SubClass],"Not Found")</f>
        <v>Assets</v>
      </c>
      <c r="I9302" t="str">
        <f>_xlfn.XLOOKUP(tbl_GL[[#This Row],[Account_key]],tbl_COA[Account_key],tbl_COA[SubClass2],"Not Found")</f>
        <v>Current Assets</v>
      </c>
      <c r="J9302" t="str">
        <f>_xlfn.XLOOKUP(tbl_GL[[#This Row],[Account_key]],tbl_COA[Account_key],tbl_COA[SubAccount],,0)</f>
        <v>Cash at Bank</v>
      </c>
      <c r="K9302">
        <f>YEAR(tbl_GL[[#This Row],[Date]])</f>
        <v>2019</v>
      </c>
    </row>
    <row r="9303" spans="1:11" x14ac:dyDescent="0.35">
      <c r="A9303">
        <v>762.1</v>
      </c>
      <c r="B9303" s="24">
        <v>43524</v>
      </c>
      <c r="C9303">
        <v>4</v>
      </c>
      <c r="D9303" s="13">
        <v>380</v>
      </c>
      <c r="E9303" s="13" t="s">
        <v>101</v>
      </c>
      <c r="F9303" s="17">
        <v>-5950</v>
      </c>
      <c r="G9303" t="str">
        <f>_xlfn.XLOOKUP(tbl_GL[[#This Row],[Account_key]],tbl_COA[Account_key],tbl_COA[Class],"Not Found")</f>
        <v>Operating account</v>
      </c>
      <c r="H9303" t="str">
        <f>_xlfn.XLOOKUP(tbl_GL[[#This Row],[Account_key]],tbl_COA[Account_key],tbl_COA[SubClass],"Not Found")</f>
        <v>Depreciation &amp; Amortization</v>
      </c>
      <c r="I9303" t="str">
        <f>_xlfn.XLOOKUP(tbl_GL[[#This Row],[Account_key]],tbl_COA[Account_key],tbl_COA[SubClass2],"Not Found")</f>
        <v>Depreciation</v>
      </c>
      <c r="J9303" t="str">
        <f>_xlfn.XLOOKUP(tbl_GL[[#This Row],[Account_key]],tbl_COA[Account_key],tbl_COA[SubAccount],,0)</f>
        <v>Equipment</v>
      </c>
      <c r="K9303">
        <f>YEAR(tbl_GL[[#This Row],[Date]])</f>
        <v>2019</v>
      </c>
    </row>
    <row r="9304" spans="1:11" x14ac:dyDescent="0.35">
      <c r="A9304">
        <v>762.2</v>
      </c>
      <c r="B9304" s="24">
        <v>43524</v>
      </c>
      <c r="C9304">
        <v>4</v>
      </c>
      <c r="D9304" s="13">
        <v>90</v>
      </c>
      <c r="E9304" s="13" t="s">
        <v>101</v>
      </c>
      <c r="F9304" s="17">
        <v>-5950</v>
      </c>
      <c r="G9304" t="str">
        <f>_xlfn.XLOOKUP(tbl_GL[[#This Row],[Account_key]],tbl_COA[Account_key],tbl_COA[Class],"Not Found")</f>
        <v>Assets</v>
      </c>
      <c r="H9304" t="str">
        <f>_xlfn.XLOOKUP(tbl_GL[[#This Row],[Account_key]],tbl_COA[Account_key],tbl_COA[SubClass],"Not Found")</f>
        <v>Assets</v>
      </c>
      <c r="I9304" t="str">
        <f>_xlfn.XLOOKUP(tbl_GL[[#This Row],[Account_key]],tbl_COA[Account_key],tbl_COA[SubClass2],"Not Found")</f>
        <v>Non-Current Assets</v>
      </c>
      <c r="J9304" t="str">
        <f>_xlfn.XLOOKUP(tbl_GL[[#This Row],[Account_key]],tbl_COA[Account_key],tbl_COA[SubAccount],,0)</f>
        <v>Office Furniture &amp; Equipment</v>
      </c>
      <c r="K9304">
        <f>YEAR(tbl_GL[[#This Row],[Date]])</f>
        <v>2019</v>
      </c>
    </row>
    <row r="9305" spans="1:11" x14ac:dyDescent="0.35">
      <c r="A9305">
        <v>763.1</v>
      </c>
      <c r="B9305" s="24">
        <v>43525</v>
      </c>
      <c r="C9305">
        <v>4</v>
      </c>
      <c r="D9305" s="13">
        <v>350</v>
      </c>
      <c r="E9305" s="13" t="s">
        <v>97</v>
      </c>
      <c r="F9305" s="17">
        <v>-1647</v>
      </c>
      <c r="G9305" t="str">
        <f>_xlfn.XLOOKUP(tbl_GL[[#This Row],[Account_key]],tbl_COA[Account_key],tbl_COA[Class],"Not Found")</f>
        <v>Operating account</v>
      </c>
      <c r="H9305" t="str">
        <f>_xlfn.XLOOKUP(tbl_GL[[#This Row],[Account_key]],tbl_COA[Account_key],tbl_COA[SubClass],"Not Found")</f>
        <v>Operating Expenses</v>
      </c>
      <c r="I9305" t="str">
        <f>_xlfn.XLOOKUP(tbl_GL[[#This Row],[Account_key]],tbl_COA[Account_key],tbl_COA[SubClass2],"Not Found")</f>
        <v>Administration</v>
      </c>
      <c r="J9305" t="str">
        <f>_xlfn.XLOOKUP(tbl_GL[[#This Row],[Account_key]],tbl_COA[Account_key],tbl_COA[SubAccount],,0)</f>
        <v>Other Expenses</v>
      </c>
      <c r="K9305">
        <f>YEAR(tbl_GL[[#This Row],[Date]])</f>
        <v>2019</v>
      </c>
    </row>
    <row r="9306" spans="1:11" x14ac:dyDescent="0.35">
      <c r="A9306">
        <v>763.2</v>
      </c>
      <c r="B9306" s="24">
        <v>43525</v>
      </c>
      <c r="C9306">
        <v>4</v>
      </c>
      <c r="D9306" s="13">
        <v>120</v>
      </c>
      <c r="E9306" s="13" t="s">
        <v>97</v>
      </c>
      <c r="F9306" s="17">
        <v>1647</v>
      </c>
      <c r="G9306" t="str">
        <f>_xlfn.XLOOKUP(tbl_GL[[#This Row],[Account_key]],tbl_COA[Account_key],tbl_COA[Class],"Not Found")</f>
        <v>Liabilities and Owners Equity</v>
      </c>
      <c r="H9306" t="str">
        <f>_xlfn.XLOOKUP(tbl_GL[[#This Row],[Account_key]],tbl_COA[Account_key],tbl_COA[SubClass],"Not Found")</f>
        <v>Liabilities</v>
      </c>
      <c r="I9306" t="str">
        <f>_xlfn.XLOOKUP(tbl_GL[[#This Row],[Account_key]],tbl_COA[Account_key],tbl_COA[SubClass2],"Not Found")</f>
        <v>Current Liabilities</v>
      </c>
      <c r="J9306" t="str">
        <f>_xlfn.XLOOKUP(tbl_GL[[#This Row],[Account_key]],tbl_COA[Account_key],tbl_COA[SubAccount],,0)</f>
        <v>Accrued Expenses</v>
      </c>
      <c r="K9306">
        <f>YEAR(tbl_GL[[#This Row],[Date]])</f>
        <v>2019</v>
      </c>
    </row>
    <row r="9307" spans="1:11" x14ac:dyDescent="0.35">
      <c r="A9307">
        <v>764.1</v>
      </c>
      <c r="B9307" s="24">
        <v>43525</v>
      </c>
      <c r="C9307">
        <v>4</v>
      </c>
      <c r="D9307" s="13">
        <v>60</v>
      </c>
      <c r="E9307" s="13" t="s">
        <v>84</v>
      </c>
      <c r="F9307" s="17">
        <v>19800</v>
      </c>
      <c r="G9307" t="str">
        <f>_xlfn.XLOOKUP(tbl_GL[[#This Row],[Account_key]],tbl_COA[Account_key],tbl_COA[Class],"Not Found")</f>
        <v>Assets</v>
      </c>
      <c r="H9307" t="str">
        <f>_xlfn.XLOOKUP(tbl_GL[[#This Row],[Account_key]],tbl_COA[Account_key],tbl_COA[SubClass],"Not Found")</f>
        <v>Assets</v>
      </c>
      <c r="I9307" t="str">
        <f>_xlfn.XLOOKUP(tbl_GL[[#This Row],[Account_key]],tbl_COA[Account_key],tbl_COA[SubClass2],"Not Found")</f>
        <v>Current Assets</v>
      </c>
      <c r="J9307" t="str">
        <f>_xlfn.XLOOKUP(tbl_GL[[#This Row],[Account_key]],tbl_COA[Account_key],tbl_COA[SubAccount],,0)</f>
        <v>Inventory</v>
      </c>
      <c r="K9307">
        <f>YEAR(tbl_GL[[#This Row],[Date]])</f>
        <v>2019</v>
      </c>
    </row>
    <row r="9308" spans="1:11" x14ac:dyDescent="0.35">
      <c r="A9308">
        <v>764.2</v>
      </c>
      <c r="B9308" s="24">
        <v>43525</v>
      </c>
      <c r="C9308">
        <v>4</v>
      </c>
      <c r="D9308" s="13">
        <v>110</v>
      </c>
      <c r="E9308" s="13" t="s">
        <v>84</v>
      </c>
      <c r="F9308" s="17">
        <v>19800</v>
      </c>
      <c r="G9308" t="str">
        <f>_xlfn.XLOOKUP(tbl_GL[[#This Row],[Account_key]],tbl_COA[Account_key],tbl_COA[Class],"Not Found")</f>
        <v>Liabilities and Owners Equity</v>
      </c>
      <c r="H9308" t="str">
        <f>_xlfn.XLOOKUP(tbl_GL[[#This Row],[Account_key]],tbl_COA[Account_key],tbl_COA[SubClass],"Not Found")</f>
        <v>Liabilities</v>
      </c>
      <c r="I9308" t="str">
        <f>_xlfn.XLOOKUP(tbl_GL[[#This Row],[Account_key]],tbl_COA[Account_key],tbl_COA[SubClass2],"Not Found")</f>
        <v>Current Liabilities</v>
      </c>
      <c r="J9308" t="str">
        <f>_xlfn.XLOOKUP(tbl_GL[[#This Row],[Account_key]],tbl_COA[Account_key],tbl_COA[SubAccount],,0)</f>
        <v>Trade Payables</v>
      </c>
      <c r="K9308">
        <f>YEAR(tbl_GL[[#This Row],[Date]])</f>
        <v>2019</v>
      </c>
    </row>
    <row r="9309" spans="1:11" x14ac:dyDescent="0.35">
      <c r="A9309">
        <v>765.1</v>
      </c>
      <c r="B9309" s="24">
        <v>43526</v>
      </c>
      <c r="C9309">
        <v>4</v>
      </c>
      <c r="D9309" s="13">
        <v>230</v>
      </c>
      <c r="E9309" s="13" t="s">
        <v>4</v>
      </c>
      <c r="F9309" s="17">
        <v>-873</v>
      </c>
      <c r="G9309" t="str">
        <f>_xlfn.XLOOKUP(tbl_GL[[#This Row],[Account_key]],tbl_COA[Account_key],tbl_COA[Class],"Not Found")</f>
        <v>Trading account</v>
      </c>
      <c r="H9309" t="str">
        <f>_xlfn.XLOOKUP(tbl_GL[[#This Row],[Account_key]],tbl_COA[Account_key],tbl_COA[SubClass],"Not Found")</f>
        <v>Cost of Sales</v>
      </c>
      <c r="I9309" t="str">
        <f>_xlfn.XLOOKUP(tbl_GL[[#This Row],[Account_key]],tbl_COA[Account_key],tbl_COA[SubClass2],"Not Found")</f>
        <v>Cost of Sales</v>
      </c>
      <c r="J9309" t="str">
        <f>_xlfn.XLOOKUP(tbl_GL[[#This Row],[Account_key]],tbl_COA[Account_key],tbl_COA[SubAccount],,0)</f>
        <v>Cost of Sales</v>
      </c>
      <c r="K9309">
        <f>YEAR(tbl_GL[[#This Row],[Date]])</f>
        <v>2019</v>
      </c>
    </row>
    <row r="9310" spans="1:11" x14ac:dyDescent="0.35">
      <c r="A9310">
        <v>765.2</v>
      </c>
      <c r="B9310" s="24">
        <v>43526</v>
      </c>
      <c r="C9310">
        <v>4</v>
      </c>
      <c r="D9310" s="13">
        <v>60</v>
      </c>
      <c r="E9310" s="13" t="s">
        <v>4</v>
      </c>
      <c r="F9310" s="17">
        <v>-873</v>
      </c>
      <c r="G9310" t="str">
        <f>_xlfn.XLOOKUP(tbl_GL[[#This Row],[Account_key]],tbl_COA[Account_key],tbl_COA[Class],"Not Found")</f>
        <v>Assets</v>
      </c>
      <c r="H9310" t="str">
        <f>_xlfn.XLOOKUP(tbl_GL[[#This Row],[Account_key]],tbl_COA[Account_key],tbl_COA[SubClass],"Not Found")</f>
        <v>Assets</v>
      </c>
      <c r="I9310" t="str">
        <f>_xlfn.XLOOKUP(tbl_GL[[#This Row],[Account_key]],tbl_COA[Account_key],tbl_COA[SubClass2],"Not Found")</f>
        <v>Current Assets</v>
      </c>
      <c r="J9310" t="str">
        <f>_xlfn.XLOOKUP(tbl_GL[[#This Row],[Account_key]],tbl_COA[Account_key],tbl_COA[SubAccount],,0)</f>
        <v>Inventory</v>
      </c>
      <c r="K9310">
        <f>YEAR(tbl_GL[[#This Row],[Date]])</f>
        <v>2019</v>
      </c>
    </row>
    <row r="9311" spans="1:11" x14ac:dyDescent="0.35">
      <c r="A9311">
        <v>766.1</v>
      </c>
      <c r="B9311" s="24">
        <v>43526</v>
      </c>
      <c r="C9311">
        <v>4</v>
      </c>
      <c r="D9311" s="13">
        <v>210</v>
      </c>
      <c r="E9311" s="13" t="s">
        <v>7</v>
      </c>
      <c r="F9311" s="17">
        <v>2731</v>
      </c>
      <c r="G9311" t="str">
        <f>_xlfn.XLOOKUP(tbl_GL[[#This Row],[Account_key]],tbl_COA[Account_key],tbl_COA[Class],"Not Found")</f>
        <v>Trading account</v>
      </c>
      <c r="H9311" t="str">
        <f>_xlfn.XLOOKUP(tbl_GL[[#This Row],[Account_key]],tbl_COA[Account_key],tbl_COA[SubClass],"Not Found")</f>
        <v>Sales</v>
      </c>
      <c r="I9311" t="str">
        <f>_xlfn.XLOOKUP(tbl_GL[[#This Row],[Account_key]],tbl_COA[Account_key],tbl_COA[SubClass2],"Not Found")</f>
        <v>Sales</v>
      </c>
      <c r="J9311" t="str">
        <f>_xlfn.XLOOKUP(tbl_GL[[#This Row],[Account_key]],tbl_COA[Account_key],tbl_COA[SubAccount],,0)</f>
        <v>Sales</v>
      </c>
      <c r="K9311">
        <f>YEAR(tbl_GL[[#This Row],[Date]])</f>
        <v>2019</v>
      </c>
    </row>
    <row r="9312" spans="1:11" x14ac:dyDescent="0.35">
      <c r="A9312">
        <v>766.2</v>
      </c>
      <c r="B9312" s="24">
        <v>43526</v>
      </c>
      <c r="C9312">
        <v>4</v>
      </c>
      <c r="D9312" s="13">
        <v>10</v>
      </c>
      <c r="E9312" s="13" t="s">
        <v>7</v>
      </c>
      <c r="F9312" s="17">
        <v>2731</v>
      </c>
      <c r="G9312" t="str">
        <f>_xlfn.XLOOKUP(tbl_GL[[#This Row],[Account_key]],tbl_COA[Account_key],tbl_COA[Class],"Not Found")</f>
        <v>Assets</v>
      </c>
      <c r="H9312" t="str">
        <f>_xlfn.XLOOKUP(tbl_GL[[#This Row],[Account_key]],tbl_COA[Account_key],tbl_COA[SubClass],"Not Found")</f>
        <v>Assets</v>
      </c>
      <c r="I9312" t="str">
        <f>_xlfn.XLOOKUP(tbl_GL[[#This Row],[Account_key]],tbl_COA[Account_key],tbl_COA[SubClass2],"Not Found")</f>
        <v>Current Assets</v>
      </c>
      <c r="J9312" t="str">
        <f>_xlfn.XLOOKUP(tbl_GL[[#This Row],[Account_key]],tbl_COA[Account_key],tbl_COA[SubAccount],,0)</f>
        <v>Cash at Bank</v>
      </c>
      <c r="K9312">
        <f>YEAR(tbl_GL[[#This Row],[Date]])</f>
        <v>2019</v>
      </c>
    </row>
    <row r="9313" spans="1:11" x14ac:dyDescent="0.35">
      <c r="A9313">
        <v>767.1</v>
      </c>
      <c r="B9313" s="24">
        <v>43526</v>
      </c>
      <c r="C9313">
        <v>4</v>
      </c>
      <c r="D9313" s="13">
        <v>230</v>
      </c>
      <c r="E9313" s="13" t="s">
        <v>4</v>
      </c>
      <c r="F9313" s="17">
        <v>-3730</v>
      </c>
      <c r="G9313" t="str">
        <f>_xlfn.XLOOKUP(tbl_GL[[#This Row],[Account_key]],tbl_COA[Account_key],tbl_COA[Class],"Not Found")</f>
        <v>Trading account</v>
      </c>
      <c r="H9313" t="str">
        <f>_xlfn.XLOOKUP(tbl_GL[[#This Row],[Account_key]],tbl_COA[Account_key],tbl_COA[SubClass],"Not Found")</f>
        <v>Cost of Sales</v>
      </c>
      <c r="I9313" t="str">
        <f>_xlfn.XLOOKUP(tbl_GL[[#This Row],[Account_key]],tbl_COA[Account_key],tbl_COA[SubClass2],"Not Found")</f>
        <v>Cost of Sales</v>
      </c>
      <c r="J9313" t="str">
        <f>_xlfn.XLOOKUP(tbl_GL[[#This Row],[Account_key]],tbl_COA[Account_key],tbl_COA[SubAccount],,0)</f>
        <v>Cost of Sales</v>
      </c>
      <c r="K9313">
        <f>YEAR(tbl_GL[[#This Row],[Date]])</f>
        <v>2019</v>
      </c>
    </row>
    <row r="9314" spans="1:11" x14ac:dyDescent="0.35">
      <c r="A9314">
        <v>767.2</v>
      </c>
      <c r="B9314" s="24">
        <v>43526</v>
      </c>
      <c r="C9314">
        <v>4</v>
      </c>
      <c r="D9314" s="13">
        <v>60</v>
      </c>
      <c r="E9314" s="13" t="s">
        <v>4</v>
      </c>
      <c r="F9314" s="17">
        <v>-3730</v>
      </c>
      <c r="G9314" t="str">
        <f>_xlfn.XLOOKUP(tbl_GL[[#This Row],[Account_key]],tbl_COA[Account_key],tbl_COA[Class],"Not Found")</f>
        <v>Assets</v>
      </c>
      <c r="H9314" t="str">
        <f>_xlfn.XLOOKUP(tbl_GL[[#This Row],[Account_key]],tbl_COA[Account_key],tbl_COA[SubClass],"Not Found")</f>
        <v>Assets</v>
      </c>
      <c r="I9314" t="str">
        <f>_xlfn.XLOOKUP(tbl_GL[[#This Row],[Account_key]],tbl_COA[Account_key],tbl_COA[SubClass2],"Not Found")</f>
        <v>Current Assets</v>
      </c>
      <c r="J9314" t="str">
        <f>_xlfn.XLOOKUP(tbl_GL[[#This Row],[Account_key]],tbl_COA[Account_key],tbl_COA[SubAccount],,0)</f>
        <v>Inventory</v>
      </c>
      <c r="K9314">
        <f>YEAR(tbl_GL[[#This Row],[Date]])</f>
        <v>2019</v>
      </c>
    </row>
    <row r="9315" spans="1:11" x14ac:dyDescent="0.35">
      <c r="A9315">
        <v>768.1</v>
      </c>
      <c r="B9315" s="24">
        <v>43526</v>
      </c>
      <c r="C9315">
        <v>4</v>
      </c>
      <c r="D9315" s="13">
        <v>210</v>
      </c>
      <c r="E9315" s="13" t="s">
        <v>8</v>
      </c>
      <c r="F9315" s="17">
        <v>10535</v>
      </c>
      <c r="G9315" t="str">
        <f>_xlfn.XLOOKUP(tbl_GL[[#This Row],[Account_key]],tbl_COA[Account_key],tbl_COA[Class],"Not Found")</f>
        <v>Trading account</v>
      </c>
      <c r="H9315" t="str">
        <f>_xlfn.XLOOKUP(tbl_GL[[#This Row],[Account_key]],tbl_COA[Account_key],tbl_COA[SubClass],"Not Found")</f>
        <v>Sales</v>
      </c>
      <c r="I9315" t="str">
        <f>_xlfn.XLOOKUP(tbl_GL[[#This Row],[Account_key]],tbl_COA[Account_key],tbl_COA[SubClass2],"Not Found")</f>
        <v>Sales</v>
      </c>
      <c r="J9315" t="str">
        <f>_xlfn.XLOOKUP(tbl_GL[[#This Row],[Account_key]],tbl_COA[Account_key],tbl_COA[SubAccount],,0)</f>
        <v>Sales</v>
      </c>
      <c r="K9315">
        <f>YEAR(tbl_GL[[#This Row],[Date]])</f>
        <v>2019</v>
      </c>
    </row>
    <row r="9316" spans="1:11" x14ac:dyDescent="0.35">
      <c r="A9316">
        <v>768.2</v>
      </c>
      <c r="B9316" s="24">
        <v>43526</v>
      </c>
      <c r="C9316">
        <v>4</v>
      </c>
      <c r="D9316" s="13">
        <v>30</v>
      </c>
      <c r="E9316" s="13" t="s">
        <v>8</v>
      </c>
      <c r="F9316" s="17">
        <v>10535</v>
      </c>
      <c r="G9316" t="str">
        <f>_xlfn.XLOOKUP(tbl_GL[[#This Row],[Account_key]],tbl_COA[Account_key],tbl_COA[Class],"Not Found")</f>
        <v>Assets</v>
      </c>
      <c r="H9316" t="str">
        <f>_xlfn.XLOOKUP(tbl_GL[[#This Row],[Account_key]],tbl_COA[Account_key],tbl_COA[SubClass],"Not Found")</f>
        <v>Assets</v>
      </c>
      <c r="I9316" t="str">
        <f>_xlfn.XLOOKUP(tbl_GL[[#This Row],[Account_key]],tbl_COA[Account_key],tbl_COA[SubClass2],"Not Found")</f>
        <v>Current Assets</v>
      </c>
      <c r="J9316" t="str">
        <f>_xlfn.XLOOKUP(tbl_GL[[#This Row],[Account_key]],tbl_COA[Account_key],tbl_COA[SubAccount],,0)</f>
        <v>Trade Receivables</v>
      </c>
      <c r="K9316">
        <f>YEAR(tbl_GL[[#This Row],[Date]])</f>
        <v>2019</v>
      </c>
    </row>
    <row r="9317" spans="1:11" x14ac:dyDescent="0.35">
      <c r="A9317">
        <v>769.1</v>
      </c>
      <c r="B9317" s="24">
        <v>43528</v>
      </c>
      <c r="C9317">
        <v>4</v>
      </c>
      <c r="D9317" s="13">
        <v>10</v>
      </c>
      <c r="E9317" s="13" t="s">
        <v>98</v>
      </c>
      <c r="F9317" s="17">
        <v>-1740</v>
      </c>
      <c r="G9317" t="str">
        <f>_xlfn.XLOOKUP(tbl_GL[[#This Row],[Account_key]],tbl_COA[Account_key],tbl_COA[Class],"Not Found")</f>
        <v>Assets</v>
      </c>
      <c r="H9317" t="str">
        <f>_xlfn.XLOOKUP(tbl_GL[[#This Row],[Account_key]],tbl_COA[Account_key],tbl_COA[SubClass],"Not Found")</f>
        <v>Assets</v>
      </c>
      <c r="I9317" t="str">
        <f>_xlfn.XLOOKUP(tbl_GL[[#This Row],[Account_key]],tbl_COA[Account_key],tbl_COA[SubClass2],"Not Found")</f>
        <v>Current Assets</v>
      </c>
      <c r="J9317" t="str">
        <f>_xlfn.XLOOKUP(tbl_GL[[#This Row],[Account_key]],tbl_COA[Account_key],tbl_COA[SubAccount],,0)</f>
        <v>Cash at Bank</v>
      </c>
      <c r="K9317">
        <f>YEAR(tbl_GL[[#This Row],[Date]])</f>
        <v>2019</v>
      </c>
    </row>
    <row r="9318" spans="1:11" x14ac:dyDescent="0.35">
      <c r="A9318">
        <v>769.2</v>
      </c>
      <c r="B9318" s="24">
        <v>43528</v>
      </c>
      <c r="C9318">
        <v>4</v>
      </c>
      <c r="D9318" s="13">
        <v>120</v>
      </c>
      <c r="E9318" s="13" t="s">
        <v>98</v>
      </c>
      <c r="F9318" s="17">
        <v>-1740</v>
      </c>
      <c r="G9318" t="str">
        <f>_xlfn.XLOOKUP(tbl_GL[[#This Row],[Account_key]],tbl_COA[Account_key],tbl_COA[Class],"Not Found")</f>
        <v>Liabilities and Owners Equity</v>
      </c>
      <c r="H9318" t="str">
        <f>_xlfn.XLOOKUP(tbl_GL[[#This Row],[Account_key]],tbl_COA[Account_key],tbl_COA[SubClass],"Not Found")</f>
        <v>Liabilities</v>
      </c>
      <c r="I9318" t="str">
        <f>_xlfn.XLOOKUP(tbl_GL[[#This Row],[Account_key]],tbl_COA[Account_key],tbl_COA[SubClass2],"Not Found")</f>
        <v>Current Liabilities</v>
      </c>
      <c r="J9318" t="str">
        <f>_xlfn.XLOOKUP(tbl_GL[[#This Row],[Account_key]],tbl_COA[Account_key],tbl_COA[SubAccount],,0)</f>
        <v>Accrued Expenses</v>
      </c>
      <c r="K9318">
        <f>YEAR(tbl_GL[[#This Row],[Date]])</f>
        <v>2019</v>
      </c>
    </row>
    <row r="9319" spans="1:11" x14ac:dyDescent="0.35">
      <c r="A9319">
        <v>770.1</v>
      </c>
      <c r="B9319" s="24">
        <v>43529</v>
      </c>
      <c r="C9319">
        <v>4</v>
      </c>
      <c r="D9319" s="13">
        <v>290</v>
      </c>
      <c r="E9319" s="13" t="s">
        <v>97</v>
      </c>
      <c r="F9319" s="17">
        <v>-1699</v>
      </c>
      <c r="G9319" t="str">
        <f>_xlfn.XLOOKUP(tbl_GL[[#This Row],[Account_key]],tbl_COA[Account_key],tbl_COA[Class],"Not Found")</f>
        <v>Operating account</v>
      </c>
      <c r="H9319" t="str">
        <f>_xlfn.XLOOKUP(tbl_GL[[#This Row],[Account_key]],tbl_COA[Account_key],tbl_COA[SubClass],"Not Found")</f>
        <v>Operating Expenses</v>
      </c>
      <c r="I9319" t="str">
        <f>_xlfn.XLOOKUP(tbl_GL[[#This Row],[Account_key]],tbl_COA[Account_key],tbl_COA[SubClass2],"Not Found")</f>
        <v>Administration</v>
      </c>
      <c r="J9319" t="str">
        <f>_xlfn.XLOOKUP(tbl_GL[[#This Row],[Account_key]],tbl_COA[Account_key],tbl_COA[SubAccount],,0)</f>
        <v>Travel</v>
      </c>
      <c r="K9319">
        <f>YEAR(tbl_GL[[#This Row],[Date]])</f>
        <v>2019</v>
      </c>
    </row>
    <row r="9320" spans="1:11" x14ac:dyDescent="0.35">
      <c r="A9320">
        <v>770.2</v>
      </c>
      <c r="B9320" s="24">
        <v>43529</v>
      </c>
      <c r="C9320">
        <v>4</v>
      </c>
      <c r="D9320" s="13">
        <v>120</v>
      </c>
      <c r="E9320" s="13" t="s">
        <v>97</v>
      </c>
      <c r="F9320" s="17">
        <v>1699</v>
      </c>
      <c r="G9320" t="str">
        <f>_xlfn.XLOOKUP(tbl_GL[[#This Row],[Account_key]],tbl_COA[Account_key],tbl_COA[Class],"Not Found")</f>
        <v>Liabilities and Owners Equity</v>
      </c>
      <c r="H9320" t="str">
        <f>_xlfn.XLOOKUP(tbl_GL[[#This Row],[Account_key]],tbl_COA[Account_key],tbl_COA[SubClass],"Not Found")</f>
        <v>Liabilities</v>
      </c>
      <c r="I9320" t="str">
        <f>_xlfn.XLOOKUP(tbl_GL[[#This Row],[Account_key]],tbl_COA[Account_key],tbl_COA[SubClass2],"Not Found")</f>
        <v>Current Liabilities</v>
      </c>
      <c r="J9320" t="str">
        <f>_xlfn.XLOOKUP(tbl_GL[[#This Row],[Account_key]],tbl_COA[Account_key],tbl_COA[SubAccount],,0)</f>
        <v>Accrued Expenses</v>
      </c>
      <c r="K9320">
        <f>YEAR(tbl_GL[[#This Row],[Date]])</f>
        <v>2019</v>
      </c>
    </row>
    <row r="9321" spans="1:11" x14ac:dyDescent="0.35">
      <c r="A9321">
        <v>771.1</v>
      </c>
      <c r="B9321" s="24">
        <v>43529</v>
      </c>
      <c r="C9321">
        <v>4</v>
      </c>
      <c r="D9321" s="13">
        <v>10</v>
      </c>
      <c r="E9321" s="13" t="s">
        <v>84</v>
      </c>
      <c r="F9321" s="17">
        <v>-19800</v>
      </c>
      <c r="G9321" t="str">
        <f>_xlfn.XLOOKUP(tbl_GL[[#This Row],[Account_key]],tbl_COA[Account_key],tbl_COA[Class],"Not Found")</f>
        <v>Assets</v>
      </c>
      <c r="H9321" t="str">
        <f>_xlfn.XLOOKUP(tbl_GL[[#This Row],[Account_key]],tbl_COA[Account_key],tbl_COA[SubClass],"Not Found")</f>
        <v>Assets</v>
      </c>
      <c r="I9321" t="str">
        <f>_xlfn.XLOOKUP(tbl_GL[[#This Row],[Account_key]],tbl_COA[Account_key],tbl_COA[SubClass2],"Not Found")</f>
        <v>Current Assets</v>
      </c>
      <c r="J9321" t="str">
        <f>_xlfn.XLOOKUP(tbl_GL[[#This Row],[Account_key]],tbl_COA[Account_key],tbl_COA[SubAccount],,0)</f>
        <v>Cash at Bank</v>
      </c>
      <c r="K9321">
        <f>YEAR(tbl_GL[[#This Row],[Date]])</f>
        <v>2019</v>
      </c>
    </row>
    <row r="9322" spans="1:11" x14ac:dyDescent="0.35">
      <c r="A9322">
        <v>771.2</v>
      </c>
      <c r="B9322" s="24">
        <v>43529</v>
      </c>
      <c r="C9322">
        <v>4</v>
      </c>
      <c r="D9322" s="13">
        <v>110</v>
      </c>
      <c r="E9322" s="13" t="s">
        <v>84</v>
      </c>
      <c r="F9322" s="17">
        <v>-19800</v>
      </c>
      <c r="G9322" t="str">
        <f>_xlfn.XLOOKUP(tbl_GL[[#This Row],[Account_key]],tbl_COA[Account_key],tbl_COA[Class],"Not Found")</f>
        <v>Liabilities and Owners Equity</v>
      </c>
      <c r="H9322" t="str">
        <f>_xlfn.XLOOKUP(tbl_GL[[#This Row],[Account_key]],tbl_COA[Account_key],tbl_COA[SubClass],"Not Found")</f>
        <v>Liabilities</v>
      </c>
      <c r="I9322" t="str">
        <f>_xlfn.XLOOKUP(tbl_GL[[#This Row],[Account_key]],tbl_COA[Account_key],tbl_COA[SubClass2],"Not Found")</f>
        <v>Current Liabilities</v>
      </c>
      <c r="J9322" t="str">
        <f>_xlfn.XLOOKUP(tbl_GL[[#This Row],[Account_key]],tbl_COA[Account_key],tbl_COA[SubAccount],,0)</f>
        <v>Trade Payables</v>
      </c>
      <c r="K9322">
        <f>YEAR(tbl_GL[[#This Row],[Date]])</f>
        <v>2019</v>
      </c>
    </row>
    <row r="9323" spans="1:11" x14ac:dyDescent="0.35">
      <c r="A9323">
        <v>772.1</v>
      </c>
      <c r="B9323" s="24">
        <v>43531</v>
      </c>
      <c r="C9323">
        <v>4</v>
      </c>
      <c r="D9323" s="13">
        <v>260</v>
      </c>
      <c r="E9323" s="13" t="s">
        <v>97</v>
      </c>
      <c r="F9323" s="17">
        <v>-1986</v>
      </c>
      <c r="G9323" t="str">
        <f>_xlfn.XLOOKUP(tbl_GL[[#This Row],[Account_key]],tbl_COA[Account_key],tbl_COA[Class],"Not Found")</f>
        <v>Operating account</v>
      </c>
      <c r="H9323" t="str">
        <f>_xlfn.XLOOKUP(tbl_GL[[#This Row],[Account_key]],tbl_COA[Account_key],tbl_COA[SubClass],"Not Found")</f>
        <v>Operating Expenses</v>
      </c>
      <c r="I9323" t="str">
        <f>_xlfn.XLOOKUP(tbl_GL[[#This Row],[Account_key]],tbl_COA[Account_key],tbl_COA[SubClass2],"Not Found")</f>
        <v>Marketing</v>
      </c>
      <c r="J9323" t="str">
        <f>_xlfn.XLOOKUP(tbl_GL[[#This Row],[Account_key]],tbl_COA[Account_key],tbl_COA[SubAccount],,0)</f>
        <v>Commissions</v>
      </c>
      <c r="K9323">
        <f>YEAR(tbl_GL[[#This Row],[Date]])</f>
        <v>2019</v>
      </c>
    </row>
    <row r="9324" spans="1:11" x14ac:dyDescent="0.35">
      <c r="A9324">
        <v>772.2</v>
      </c>
      <c r="B9324" s="24">
        <v>43531</v>
      </c>
      <c r="C9324">
        <v>4</v>
      </c>
      <c r="D9324" s="13">
        <v>120</v>
      </c>
      <c r="E9324" s="13" t="s">
        <v>97</v>
      </c>
      <c r="F9324" s="17">
        <v>1986</v>
      </c>
      <c r="G9324" t="str">
        <f>_xlfn.XLOOKUP(tbl_GL[[#This Row],[Account_key]],tbl_COA[Account_key],tbl_COA[Class],"Not Found")</f>
        <v>Liabilities and Owners Equity</v>
      </c>
      <c r="H9324" t="str">
        <f>_xlfn.XLOOKUP(tbl_GL[[#This Row],[Account_key]],tbl_COA[Account_key],tbl_COA[SubClass],"Not Found")</f>
        <v>Liabilities</v>
      </c>
      <c r="I9324" t="str">
        <f>_xlfn.XLOOKUP(tbl_GL[[#This Row],[Account_key]],tbl_COA[Account_key],tbl_COA[SubClass2],"Not Found")</f>
        <v>Current Liabilities</v>
      </c>
      <c r="J9324" t="str">
        <f>_xlfn.XLOOKUP(tbl_GL[[#This Row],[Account_key]],tbl_COA[Account_key],tbl_COA[SubAccount],,0)</f>
        <v>Accrued Expenses</v>
      </c>
      <c r="K9324">
        <f>YEAR(tbl_GL[[#This Row],[Date]])</f>
        <v>2019</v>
      </c>
    </row>
    <row r="9325" spans="1:11" x14ac:dyDescent="0.35">
      <c r="A9325">
        <v>773.1</v>
      </c>
      <c r="B9325" s="24">
        <v>43531</v>
      </c>
      <c r="C9325">
        <v>4</v>
      </c>
      <c r="D9325" s="13">
        <v>30</v>
      </c>
      <c r="E9325" s="13" t="s">
        <v>80</v>
      </c>
      <c r="F9325" s="17">
        <v>-13195</v>
      </c>
      <c r="G9325" t="str">
        <f>_xlfn.XLOOKUP(tbl_GL[[#This Row],[Account_key]],tbl_COA[Account_key],tbl_COA[Class],"Not Found")</f>
        <v>Assets</v>
      </c>
      <c r="H9325" t="str">
        <f>_xlfn.XLOOKUP(tbl_GL[[#This Row],[Account_key]],tbl_COA[Account_key],tbl_COA[SubClass],"Not Found")</f>
        <v>Assets</v>
      </c>
      <c r="I9325" t="str">
        <f>_xlfn.XLOOKUP(tbl_GL[[#This Row],[Account_key]],tbl_COA[Account_key],tbl_COA[SubClass2],"Not Found")</f>
        <v>Current Assets</v>
      </c>
      <c r="J9325" t="str">
        <f>_xlfn.XLOOKUP(tbl_GL[[#This Row],[Account_key]],tbl_COA[Account_key],tbl_COA[SubAccount],,0)</f>
        <v>Trade Receivables</v>
      </c>
      <c r="K9325">
        <f>YEAR(tbl_GL[[#This Row],[Date]])</f>
        <v>2019</v>
      </c>
    </row>
    <row r="9326" spans="1:11" x14ac:dyDescent="0.35">
      <c r="A9326">
        <v>773.2</v>
      </c>
      <c r="B9326" s="24">
        <v>43531</v>
      </c>
      <c r="C9326">
        <v>4</v>
      </c>
      <c r="D9326" s="13">
        <v>10</v>
      </c>
      <c r="E9326" s="13" t="s">
        <v>80</v>
      </c>
      <c r="F9326" s="17">
        <v>13195</v>
      </c>
      <c r="G9326" t="str">
        <f>_xlfn.XLOOKUP(tbl_GL[[#This Row],[Account_key]],tbl_COA[Account_key],tbl_COA[Class],"Not Found")</f>
        <v>Assets</v>
      </c>
      <c r="H9326" t="str">
        <f>_xlfn.XLOOKUP(tbl_GL[[#This Row],[Account_key]],tbl_COA[Account_key],tbl_COA[SubClass],"Not Found")</f>
        <v>Assets</v>
      </c>
      <c r="I9326" t="str">
        <f>_xlfn.XLOOKUP(tbl_GL[[#This Row],[Account_key]],tbl_COA[Account_key],tbl_COA[SubClass2],"Not Found")</f>
        <v>Current Assets</v>
      </c>
      <c r="J9326" t="str">
        <f>_xlfn.XLOOKUP(tbl_GL[[#This Row],[Account_key]],tbl_COA[Account_key],tbl_COA[SubAccount],,0)</f>
        <v>Cash at Bank</v>
      </c>
      <c r="K9326">
        <f>YEAR(tbl_GL[[#This Row],[Date]])</f>
        <v>2019</v>
      </c>
    </row>
    <row r="9327" spans="1:11" x14ac:dyDescent="0.35">
      <c r="A9327">
        <v>774.1</v>
      </c>
      <c r="B9327" s="24">
        <v>43532</v>
      </c>
      <c r="C9327">
        <v>4</v>
      </c>
      <c r="D9327" s="13">
        <v>10</v>
      </c>
      <c r="E9327" s="13" t="s">
        <v>98</v>
      </c>
      <c r="F9327" s="17">
        <v>-1708</v>
      </c>
      <c r="G9327" t="str">
        <f>_xlfn.XLOOKUP(tbl_GL[[#This Row],[Account_key]],tbl_COA[Account_key],tbl_COA[Class],"Not Found")</f>
        <v>Assets</v>
      </c>
      <c r="H9327" t="str">
        <f>_xlfn.XLOOKUP(tbl_GL[[#This Row],[Account_key]],tbl_COA[Account_key],tbl_COA[SubClass],"Not Found")</f>
        <v>Assets</v>
      </c>
      <c r="I9327" t="str">
        <f>_xlfn.XLOOKUP(tbl_GL[[#This Row],[Account_key]],tbl_COA[Account_key],tbl_COA[SubClass2],"Not Found")</f>
        <v>Current Assets</v>
      </c>
      <c r="J9327" t="str">
        <f>_xlfn.XLOOKUP(tbl_GL[[#This Row],[Account_key]],tbl_COA[Account_key],tbl_COA[SubAccount],,0)</f>
        <v>Cash at Bank</v>
      </c>
      <c r="K9327">
        <f>YEAR(tbl_GL[[#This Row],[Date]])</f>
        <v>2019</v>
      </c>
    </row>
    <row r="9328" spans="1:11" x14ac:dyDescent="0.35">
      <c r="A9328">
        <v>774.2</v>
      </c>
      <c r="B9328" s="24">
        <v>43532</v>
      </c>
      <c r="C9328">
        <v>4</v>
      </c>
      <c r="D9328" s="13">
        <v>120</v>
      </c>
      <c r="E9328" s="13" t="s">
        <v>98</v>
      </c>
      <c r="F9328" s="17">
        <v>-1708</v>
      </c>
      <c r="G9328" t="str">
        <f>_xlfn.XLOOKUP(tbl_GL[[#This Row],[Account_key]],tbl_COA[Account_key],tbl_COA[Class],"Not Found")</f>
        <v>Liabilities and Owners Equity</v>
      </c>
      <c r="H9328" t="str">
        <f>_xlfn.XLOOKUP(tbl_GL[[#This Row],[Account_key]],tbl_COA[Account_key],tbl_COA[SubClass],"Not Found")</f>
        <v>Liabilities</v>
      </c>
      <c r="I9328" t="str">
        <f>_xlfn.XLOOKUP(tbl_GL[[#This Row],[Account_key]],tbl_COA[Account_key],tbl_COA[SubClass2],"Not Found")</f>
        <v>Current Liabilities</v>
      </c>
      <c r="J9328" t="str">
        <f>_xlfn.XLOOKUP(tbl_GL[[#This Row],[Account_key]],tbl_COA[Account_key],tbl_COA[SubAccount],,0)</f>
        <v>Accrued Expenses</v>
      </c>
      <c r="K9328">
        <f>YEAR(tbl_GL[[#This Row],[Date]])</f>
        <v>2019</v>
      </c>
    </row>
    <row r="9329" spans="1:11" x14ac:dyDescent="0.35">
      <c r="A9329">
        <v>775.1</v>
      </c>
      <c r="B9329" s="24">
        <v>43532</v>
      </c>
      <c r="C9329">
        <v>4</v>
      </c>
      <c r="D9329" s="13">
        <v>10</v>
      </c>
      <c r="E9329" s="13" t="s">
        <v>98</v>
      </c>
      <c r="F9329" s="17">
        <v>-1794</v>
      </c>
      <c r="G9329" t="str">
        <f>_xlfn.XLOOKUP(tbl_GL[[#This Row],[Account_key]],tbl_COA[Account_key],tbl_COA[Class],"Not Found")</f>
        <v>Assets</v>
      </c>
      <c r="H9329" t="str">
        <f>_xlfn.XLOOKUP(tbl_GL[[#This Row],[Account_key]],tbl_COA[Account_key],tbl_COA[SubClass],"Not Found")</f>
        <v>Assets</v>
      </c>
      <c r="I9329" t="str">
        <f>_xlfn.XLOOKUP(tbl_GL[[#This Row],[Account_key]],tbl_COA[Account_key],tbl_COA[SubClass2],"Not Found")</f>
        <v>Current Assets</v>
      </c>
      <c r="J9329" t="str">
        <f>_xlfn.XLOOKUP(tbl_GL[[#This Row],[Account_key]],tbl_COA[Account_key],tbl_COA[SubAccount],,0)</f>
        <v>Cash at Bank</v>
      </c>
      <c r="K9329">
        <f>YEAR(tbl_GL[[#This Row],[Date]])</f>
        <v>2019</v>
      </c>
    </row>
    <row r="9330" spans="1:11" x14ac:dyDescent="0.35">
      <c r="A9330">
        <v>775.2</v>
      </c>
      <c r="B9330" s="24">
        <v>43532</v>
      </c>
      <c r="C9330">
        <v>4</v>
      </c>
      <c r="D9330" s="13">
        <v>120</v>
      </c>
      <c r="E9330" s="13" t="s">
        <v>98</v>
      </c>
      <c r="F9330" s="17">
        <v>-1794</v>
      </c>
      <c r="G9330" t="str">
        <f>_xlfn.XLOOKUP(tbl_GL[[#This Row],[Account_key]],tbl_COA[Account_key],tbl_COA[Class],"Not Found")</f>
        <v>Liabilities and Owners Equity</v>
      </c>
      <c r="H9330" t="str">
        <f>_xlfn.XLOOKUP(tbl_GL[[#This Row],[Account_key]],tbl_COA[Account_key],tbl_COA[SubClass],"Not Found")</f>
        <v>Liabilities</v>
      </c>
      <c r="I9330" t="str">
        <f>_xlfn.XLOOKUP(tbl_GL[[#This Row],[Account_key]],tbl_COA[Account_key],tbl_COA[SubClass2],"Not Found")</f>
        <v>Current Liabilities</v>
      </c>
      <c r="J9330" t="str">
        <f>_xlfn.XLOOKUP(tbl_GL[[#This Row],[Account_key]],tbl_COA[Account_key],tbl_COA[SubAccount],,0)</f>
        <v>Accrued Expenses</v>
      </c>
      <c r="K9330">
        <f>YEAR(tbl_GL[[#This Row],[Date]])</f>
        <v>2019</v>
      </c>
    </row>
    <row r="9331" spans="1:11" x14ac:dyDescent="0.35">
      <c r="A9331">
        <v>776.1</v>
      </c>
      <c r="B9331" s="24">
        <v>43533</v>
      </c>
      <c r="C9331">
        <v>4</v>
      </c>
      <c r="D9331" s="13">
        <v>10</v>
      </c>
      <c r="E9331" s="13" t="s">
        <v>98</v>
      </c>
      <c r="F9331" s="17">
        <v>-1666</v>
      </c>
      <c r="G9331" t="str">
        <f>_xlfn.XLOOKUP(tbl_GL[[#This Row],[Account_key]],tbl_COA[Account_key],tbl_COA[Class],"Not Found")</f>
        <v>Assets</v>
      </c>
      <c r="H9331" t="str">
        <f>_xlfn.XLOOKUP(tbl_GL[[#This Row],[Account_key]],tbl_COA[Account_key],tbl_COA[SubClass],"Not Found")</f>
        <v>Assets</v>
      </c>
      <c r="I9331" t="str">
        <f>_xlfn.XLOOKUP(tbl_GL[[#This Row],[Account_key]],tbl_COA[Account_key],tbl_COA[SubClass2],"Not Found")</f>
        <v>Current Assets</v>
      </c>
      <c r="J9331" t="str">
        <f>_xlfn.XLOOKUP(tbl_GL[[#This Row],[Account_key]],tbl_COA[Account_key],tbl_COA[SubAccount],,0)</f>
        <v>Cash at Bank</v>
      </c>
      <c r="K9331">
        <f>YEAR(tbl_GL[[#This Row],[Date]])</f>
        <v>2019</v>
      </c>
    </row>
    <row r="9332" spans="1:11" x14ac:dyDescent="0.35">
      <c r="A9332">
        <v>776.2</v>
      </c>
      <c r="B9332" s="24">
        <v>43533</v>
      </c>
      <c r="C9332">
        <v>4</v>
      </c>
      <c r="D9332" s="13">
        <v>120</v>
      </c>
      <c r="E9332" s="13" t="s">
        <v>98</v>
      </c>
      <c r="F9332" s="17">
        <v>-1666</v>
      </c>
      <c r="G9332" t="str">
        <f>_xlfn.XLOOKUP(tbl_GL[[#This Row],[Account_key]],tbl_COA[Account_key],tbl_COA[Class],"Not Found")</f>
        <v>Liabilities and Owners Equity</v>
      </c>
      <c r="H9332" t="str">
        <f>_xlfn.XLOOKUP(tbl_GL[[#This Row],[Account_key]],tbl_COA[Account_key],tbl_COA[SubClass],"Not Found")</f>
        <v>Liabilities</v>
      </c>
      <c r="I9332" t="str">
        <f>_xlfn.XLOOKUP(tbl_GL[[#This Row],[Account_key]],tbl_COA[Account_key],tbl_COA[SubClass2],"Not Found")</f>
        <v>Current Liabilities</v>
      </c>
      <c r="J9332" t="str">
        <f>_xlfn.XLOOKUP(tbl_GL[[#This Row],[Account_key]],tbl_COA[Account_key],tbl_COA[SubAccount],,0)</f>
        <v>Accrued Expenses</v>
      </c>
      <c r="K9332">
        <f>YEAR(tbl_GL[[#This Row],[Date]])</f>
        <v>2019</v>
      </c>
    </row>
    <row r="9333" spans="1:11" x14ac:dyDescent="0.35">
      <c r="A9333">
        <v>777.1</v>
      </c>
      <c r="B9333" s="24">
        <v>43534</v>
      </c>
      <c r="C9333">
        <v>4</v>
      </c>
      <c r="D9333" s="13">
        <v>320</v>
      </c>
      <c r="E9333" s="13" t="s">
        <v>99</v>
      </c>
      <c r="F9333" s="17">
        <v>-255</v>
      </c>
      <c r="G9333" t="str">
        <f>_xlfn.XLOOKUP(tbl_GL[[#This Row],[Account_key]],tbl_COA[Account_key],tbl_COA[Class],"Not Found")</f>
        <v>Operating account</v>
      </c>
      <c r="H9333" t="str">
        <f>_xlfn.XLOOKUP(tbl_GL[[#This Row],[Account_key]],tbl_COA[Account_key],tbl_COA[SubClass],"Not Found")</f>
        <v>Operating Expenses</v>
      </c>
      <c r="I9333" t="str">
        <f>_xlfn.XLOOKUP(tbl_GL[[#This Row],[Account_key]],tbl_COA[Account_key],tbl_COA[SubClass2],"Not Found")</f>
        <v>Administration</v>
      </c>
      <c r="J9333" t="str">
        <f>_xlfn.XLOOKUP(tbl_GL[[#This Row],[Account_key]],tbl_COA[Account_key],tbl_COA[SubAccount],,0)</f>
        <v>Professional Services</v>
      </c>
      <c r="K9333">
        <f>YEAR(tbl_GL[[#This Row],[Date]])</f>
        <v>2019</v>
      </c>
    </row>
    <row r="9334" spans="1:11" x14ac:dyDescent="0.35">
      <c r="A9334">
        <v>777.2</v>
      </c>
      <c r="B9334" s="24">
        <v>43534</v>
      </c>
      <c r="C9334">
        <v>4</v>
      </c>
      <c r="D9334" s="13">
        <v>20</v>
      </c>
      <c r="E9334" s="13" t="s">
        <v>99</v>
      </c>
      <c r="F9334" s="17">
        <v>-255</v>
      </c>
      <c r="G9334" t="str">
        <f>_xlfn.XLOOKUP(tbl_GL[[#This Row],[Account_key]],tbl_COA[Account_key],tbl_COA[Class],"Not Found")</f>
        <v>Assets</v>
      </c>
      <c r="H9334" t="str">
        <f>_xlfn.XLOOKUP(tbl_GL[[#This Row],[Account_key]],tbl_COA[Account_key],tbl_COA[SubClass],"Not Found")</f>
        <v>Assets</v>
      </c>
      <c r="I9334" t="str">
        <f>_xlfn.XLOOKUP(tbl_GL[[#This Row],[Account_key]],tbl_COA[Account_key],tbl_COA[SubClass2],"Not Found")</f>
        <v>Current Assets</v>
      </c>
      <c r="J9334" t="str">
        <f>_xlfn.XLOOKUP(tbl_GL[[#This Row],[Account_key]],tbl_COA[Account_key],tbl_COA[SubAccount],,0)</f>
        <v>Cash in hand</v>
      </c>
      <c r="K9334">
        <f>YEAR(tbl_GL[[#This Row],[Date]])</f>
        <v>2019</v>
      </c>
    </row>
    <row r="9335" spans="1:11" x14ac:dyDescent="0.35">
      <c r="A9335">
        <v>778.1</v>
      </c>
      <c r="B9335" s="24">
        <v>43535</v>
      </c>
      <c r="C9335">
        <v>4</v>
      </c>
      <c r="D9335" s="13">
        <v>260</v>
      </c>
      <c r="E9335" s="13" t="s">
        <v>97</v>
      </c>
      <c r="F9335" s="17">
        <v>-1730</v>
      </c>
      <c r="G9335" t="str">
        <f>_xlfn.XLOOKUP(tbl_GL[[#This Row],[Account_key]],tbl_COA[Account_key],tbl_COA[Class],"Not Found")</f>
        <v>Operating account</v>
      </c>
      <c r="H9335" t="str">
        <f>_xlfn.XLOOKUP(tbl_GL[[#This Row],[Account_key]],tbl_COA[Account_key],tbl_COA[SubClass],"Not Found")</f>
        <v>Operating Expenses</v>
      </c>
      <c r="I9335" t="str">
        <f>_xlfn.XLOOKUP(tbl_GL[[#This Row],[Account_key]],tbl_COA[Account_key],tbl_COA[SubClass2],"Not Found")</f>
        <v>Marketing</v>
      </c>
      <c r="J9335" t="str">
        <f>_xlfn.XLOOKUP(tbl_GL[[#This Row],[Account_key]],tbl_COA[Account_key],tbl_COA[SubAccount],,0)</f>
        <v>Commissions</v>
      </c>
      <c r="K9335">
        <f>YEAR(tbl_GL[[#This Row],[Date]])</f>
        <v>2019</v>
      </c>
    </row>
    <row r="9336" spans="1:11" x14ac:dyDescent="0.35">
      <c r="A9336">
        <v>778.2</v>
      </c>
      <c r="B9336" s="24">
        <v>43535</v>
      </c>
      <c r="C9336">
        <v>4</v>
      </c>
      <c r="D9336" s="13">
        <v>120</v>
      </c>
      <c r="E9336" s="13" t="s">
        <v>97</v>
      </c>
      <c r="F9336" s="17">
        <v>1730</v>
      </c>
      <c r="G9336" t="str">
        <f>_xlfn.XLOOKUP(tbl_GL[[#This Row],[Account_key]],tbl_COA[Account_key],tbl_COA[Class],"Not Found")</f>
        <v>Liabilities and Owners Equity</v>
      </c>
      <c r="H9336" t="str">
        <f>_xlfn.XLOOKUP(tbl_GL[[#This Row],[Account_key]],tbl_COA[Account_key],tbl_COA[SubClass],"Not Found")</f>
        <v>Liabilities</v>
      </c>
      <c r="I9336" t="str">
        <f>_xlfn.XLOOKUP(tbl_GL[[#This Row],[Account_key]],tbl_COA[Account_key],tbl_COA[SubClass2],"Not Found")</f>
        <v>Current Liabilities</v>
      </c>
      <c r="J9336" t="str">
        <f>_xlfn.XLOOKUP(tbl_GL[[#This Row],[Account_key]],tbl_COA[Account_key],tbl_COA[SubAccount],,0)</f>
        <v>Accrued Expenses</v>
      </c>
      <c r="K9336">
        <f>YEAR(tbl_GL[[#This Row],[Date]])</f>
        <v>2019</v>
      </c>
    </row>
    <row r="9337" spans="1:11" x14ac:dyDescent="0.35">
      <c r="A9337">
        <v>779.1</v>
      </c>
      <c r="B9337" s="24">
        <v>43536</v>
      </c>
      <c r="C9337">
        <v>4</v>
      </c>
      <c r="D9337" s="13">
        <v>230</v>
      </c>
      <c r="E9337" s="13" t="s">
        <v>4</v>
      </c>
      <c r="F9337" s="17">
        <v>-323</v>
      </c>
      <c r="G9337" t="str">
        <f>_xlfn.XLOOKUP(tbl_GL[[#This Row],[Account_key]],tbl_COA[Account_key],tbl_COA[Class],"Not Found")</f>
        <v>Trading account</v>
      </c>
      <c r="H9337" t="str">
        <f>_xlfn.XLOOKUP(tbl_GL[[#This Row],[Account_key]],tbl_COA[Account_key],tbl_COA[SubClass],"Not Found")</f>
        <v>Cost of Sales</v>
      </c>
      <c r="I9337" t="str">
        <f>_xlfn.XLOOKUP(tbl_GL[[#This Row],[Account_key]],tbl_COA[Account_key],tbl_COA[SubClass2],"Not Found")</f>
        <v>Cost of Sales</v>
      </c>
      <c r="J9337" t="str">
        <f>_xlfn.XLOOKUP(tbl_GL[[#This Row],[Account_key]],tbl_COA[Account_key],tbl_COA[SubAccount],,0)</f>
        <v>Cost of Sales</v>
      </c>
      <c r="K9337">
        <f>YEAR(tbl_GL[[#This Row],[Date]])</f>
        <v>2019</v>
      </c>
    </row>
    <row r="9338" spans="1:11" x14ac:dyDescent="0.35">
      <c r="A9338">
        <v>779.2</v>
      </c>
      <c r="B9338" s="24">
        <v>43536</v>
      </c>
      <c r="C9338">
        <v>4</v>
      </c>
      <c r="D9338" s="13">
        <v>60</v>
      </c>
      <c r="E9338" s="13" t="s">
        <v>4</v>
      </c>
      <c r="F9338" s="17">
        <v>-323</v>
      </c>
      <c r="G9338" t="str">
        <f>_xlfn.XLOOKUP(tbl_GL[[#This Row],[Account_key]],tbl_COA[Account_key],tbl_COA[Class],"Not Found")</f>
        <v>Assets</v>
      </c>
      <c r="H9338" t="str">
        <f>_xlfn.XLOOKUP(tbl_GL[[#This Row],[Account_key]],tbl_COA[Account_key],tbl_COA[SubClass],"Not Found")</f>
        <v>Assets</v>
      </c>
      <c r="I9338" t="str">
        <f>_xlfn.XLOOKUP(tbl_GL[[#This Row],[Account_key]],tbl_COA[Account_key],tbl_COA[SubClass2],"Not Found")</f>
        <v>Current Assets</v>
      </c>
      <c r="J9338" t="str">
        <f>_xlfn.XLOOKUP(tbl_GL[[#This Row],[Account_key]],tbl_COA[Account_key],tbl_COA[SubAccount],,0)</f>
        <v>Inventory</v>
      </c>
      <c r="K9338">
        <f>YEAR(tbl_GL[[#This Row],[Date]])</f>
        <v>2019</v>
      </c>
    </row>
    <row r="9339" spans="1:11" x14ac:dyDescent="0.35">
      <c r="A9339">
        <v>780.1</v>
      </c>
      <c r="B9339" s="24">
        <v>43536</v>
      </c>
      <c r="C9339">
        <v>4</v>
      </c>
      <c r="D9339" s="13">
        <v>210</v>
      </c>
      <c r="E9339" s="13" t="s">
        <v>8</v>
      </c>
      <c r="F9339" s="17">
        <v>913</v>
      </c>
      <c r="G9339" t="str">
        <f>_xlfn.XLOOKUP(tbl_GL[[#This Row],[Account_key]],tbl_COA[Account_key],tbl_COA[Class],"Not Found")</f>
        <v>Trading account</v>
      </c>
      <c r="H9339" t="str">
        <f>_xlfn.XLOOKUP(tbl_GL[[#This Row],[Account_key]],tbl_COA[Account_key],tbl_COA[SubClass],"Not Found")</f>
        <v>Sales</v>
      </c>
      <c r="I9339" t="str">
        <f>_xlfn.XLOOKUP(tbl_GL[[#This Row],[Account_key]],tbl_COA[Account_key],tbl_COA[SubClass2],"Not Found")</f>
        <v>Sales</v>
      </c>
      <c r="J9339" t="str">
        <f>_xlfn.XLOOKUP(tbl_GL[[#This Row],[Account_key]],tbl_COA[Account_key],tbl_COA[SubAccount],,0)</f>
        <v>Sales</v>
      </c>
      <c r="K9339">
        <f>YEAR(tbl_GL[[#This Row],[Date]])</f>
        <v>2019</v>
      </c>
    </row>
    <row r="9340" spans="1:11" x14ac:dyDescent="0.35">
      <c r="A9340">
        <v>780.2</v>
      </c>
      <c r="B9340" s="24">
        <v>43536</v>
      </c>
      <c r="C9340">
        <v>4</v>
      </c>
      <c r="D9340" s="13">
        <v>30</v>
      </c>
      <c r="E9340" s="13" t="s">
        <v>8</v>
      </c>
      <c r="F9340" s="17">
        <v>913</v>
      </c>
      <c r="G9340" t="str">
        <f>_xlfn.XLOOKUP(tbl_GL[[#This Row],[Account_key]],tbl_COA[Account_key],tbl_COA[Class],"Not Found")</f>
        <v>Assets</v>
      </c>
      <c r="H9340" t="str">
        <f>_xlfn.XLOOKUP(tbl_GL[[#This Row],[Account_key]],tbl_COA[Account_key],tbl_COA[SubClass],"Not Found")</f>
        <v>Assets</v>
      </c>
      <c r="I9340" t="str">
        <f>_xlfn.XLOOKUP(tbl_GL[[#This Row],[Account_key]],tbl_COA[Account_key],tbl_COA[SubClass2],"Not Found")</f>
        <v>Current Assets</v>
      </c>
      <c r="J9340" t="str">
        <f>_xlfn.XLOOKUP(tbl_GL[[#This Row],[Account_key]],tbl_COA[Account_key],tbl_COA[SubAccount],,0)</f>
        <v>Trade Receivables</v>
      </c>
      <c r="K9340">
        <f>YEAR(tbl_GL[[#This Row],[Date]])</f>
        <v>2019</v>
      </c>
    </row>
    <row r="9341" spans="1:11" x14ac:dyDescent="0.35">
      <c r="A9341">
        <v>781.1</v>
      </c>
      <c r="B9341" s="24">
        <v>43536</v>
      </c>
      <c r="C9341">
        <v>4</v>
      </c>
      <c r="D9341" s="13">
        <v>10</v>
      </c>
      <c r="E9341" s="13" t="s">
        <v>98</v>
      </c>
      <c r="F9341" s="17">
        <v>-1785</v>
      </c>
      <c r="G9341" t="str">
        <f>_xlfn.XLOOKUP(tbl_GL[[#This Row],[Account_key]],tbl_COA[Account_key],tbl_COA[Class],"Not Found")</f>
        <v>Assets</v>
      </c>
      <c r="H9341" t="str">
        <f>_xlfn.XLOOKUP(tbl_GL[[#This Row],[Account_key]],tbl_COA[Account_key],tbl_COA[SubClass],"Not Found")</f>
        <v>Assets</v>
      </c>
      <c r="I9341" t="str">
        <f>_xlfn.XLOOKUP(tbl_GL[[#This Row],[Account_key]],tbl_COA[Account_key],tbl_COA[SubClass2],"Not Found")</f>
        <v>Current Assets</v>
      </c>
      <c r="J9341" t="str">
        <f>_xlfn.XLOOKUP(tbl_GL[[#This Row],[Account_key]],tbl_COA[Account_key],tbl_COA[SubAccount],,0)</f>
        <v>Cash at Bank</v>
      </c>
      <c r="K9341">
        <f>YEAR(tbl_GL[[#This Row],[Date]])</f>
        <v>2019</v>
      </c>
    </row>
    <row r="9342" spans="1:11" x14ac:dyDescent="0.35">
      <c r="A9342">
        <v>781.2</v>
      </c>
      <c r="B9342" s="24">
        <v>43536</v>
      </c>
      <c r="C9342">
        <v>4</v>
      </c>
      <c r="D9342" s="13">
        <v>120</v>
      </c>
      <c r="E9342" s="13" t="s">
        <v>98</v>
      </c>
      <c r="F9342" s="17">
        <v>-1785</v>
      </c>
      <c r="G9342" t="str">
        <f>_xlfn.XLOOKUP(tbl_GL[[#This Row],[Account_key]],tbl_COA[Account_key],tbl_COA[Class],"Not Found")</f>
        <v>Liabilities and Owners Equity</v>
      </c>
      <c r="H9342" t="str">
        <f>_xlfn.XLOOKUP(tbl_GL[[#This Row],[Account_key]],tbl_COA[Account_key],tbl_COA[SubClass],"Not Found")</f>
        <v>Liabilities</v>
      </c>
      <c r="I9342" t="str">
        <f>_xlfn.XLOOKUP(tbl_GL[[#This Row],[Account_key]],tbl_COA[Account_key],tbl_COA[SubClass2],"Not Found")</f>
        <v>Current Liabilities</v>
      </c>
      <c r="J9342" t="str">
        <f>_xlfn.XLOOKUP(tbl_GL[[#This Row],[Account_key]],tbl_COA[Account_key],tbl_COA[SubAccount],,0)</f>
        <v>Accrued Expenses</v>
      </c>
      <c r="K9342">
        <f>YEAR(tbl_GL[[#This Row],[Date]])</f>
        <v>2019</v>
      </c>
    </row>
    <row r="9343" spans="1:11" x14ac:dyDescent="0.35">
      <c r="A9343">
        <v>782.1</v>
      </c>
      <c r="B9343" s="24">
        <v>43537</v>
      </c>
      <c r="C9343">
        <v>4</v>
      </c>
      <c r="D9343" s="13">
        <v>350</v>
      </c>
      <c r="E9343" s="13" t="s">
        <v>97</v>
      </c>
      <c r="F9343" s="17">
        <v>-2130</v>
      </c>
      <c r="G9343" t="str">
        <f>_xlfn.XLOOKUP(tbl_GL[[#This Row],[Account_key]],tbl_COA[Account_key],tbl_COA[Class],"Not Found")</f>
        <v>Operating account</v>
      </c>
      <c r="H9343" t="str">
        <f>_xlfn.XLOOKUP(tbl_GL[[#This Row],[Account_key]],tbl_COA[Account_key],tbl_COA[SubClass],"Not Found")</f>
        <v>Operating Expenses</v>
      </c>
      <c r="I9343" t="str">
        <f>_xlfn.XLOOKUP(tbl_GL[[#This Row],[Account_key]],tbl_COA[Account_key],tbl_COA[SubClass2],"Not Found")</f>
        <v>Administration</v>
      </c>
      <c r="J9343" t="str">
        <f>_xlfn.XLOOKUP(tbl_GL[[#This Row],[Account_key]],tbl_COA[Account_key],tbl_COA[SubAccount],,0)</f>
        <v>Other Expenses</v>
      </c>
      <c r="K9343">
        <f>YEAR(tbl_GL[[#This Row],[Date]])</f>
        <v>2019</v>
      </c>
    </row>
    <row r="9344" spans="1:11" x14ac:dyDescent="0.35">
      <c r="A9344">
        <v>782.2</v>
      </c>
      <c r="B9344" s="24">
        <v>43537</v>
      </c>
      <c r="C9344">
        <v>4</v>
      </c>
      <c r="D9344" s="13">
        <v>120</v>
      </c>
      <c r="E9344" s="13" t="s">
        <v>97</v>
      </c>
      <c r="F9344" s="17">
        <v>2130</v>
      </c>
      <c r="G9344" t="str">
        <f>_xlfn.XLOOKUP(tbl_GL[[#This Row],[Account_key]],tbl_COA[Account_key],tbl_COA[Class],"Not Found")</f>
        <v>Liabilities and Owners Equity</v>
      </c>
      <c r="H9344" t="str">
        <f>_xlfn.XLOOKUP(tbl_GL[[#This Row],[Account_key]],tbl_COA[Account_key],tbl_COA[SubClass],"Not Found")</f>
        <v>Liabilities</v>
      </c>
      <c r="I9344" t="str">
        <f>_xlfn.XLOOKUP(tbl_GL[[#This Row],[Account_key]],tbl_COA[Account_key],tbl_COA[SubClass2],"Not Found")</f>
        <v>Current Liabilities</v>
      </c>
      <c r="J9344" t="str">
        <f>_xlfn.XLOOKUP(tbl_GL[[#This Row],[Account_key]],tbl_COA[Account_key],tbl_COA[SubAccount],,0)</f>
        <v>Accrued Expenses</v>
      </c>
      <c r="K9344">
        <f>YEAR(tbl_GL[[#This Row],[Date]])</f>
        <v>2019</v>
      </c>
    </row>
    <row r="9345" spans="1:11" x14ac:dyDescent="0.35">
      <c r="A9345">
        <v>783.1</v>
      </c>
      <c r="B9345" s="24">
        <v>43538</v>
      </c>
      <c r="C9345">
        <v>4</v>
      </c>
      <c r="D9345" s="13">
        <v>230</v>
      </c>
      <c r="E9345" s="13" t="s">
        <v>4</v>
      </c>
      <c r="F9345" s="17">
        <v>-903</v>
      </c>
      <c r="G9345" t="str">
        <f>_xlfn.XLOOKUP(tbl_GL[[#This Row],[Account_key]],tbl_COA[Account_key],tbl_COA[Class],"Not Found")</f>
        <v>Trading account</v>
      </c>
      <c r="H9345" t="str">
        <f>_xlfn.XLOOKUP(tbl_GL[[#This Row],[Account_key]],tbl_COA[Account_key],tbl_COA[SubClass],"Not Found")</f>
        <v>Cost of Sales</v>
      </c>
      <c r="I9345" t="str">
        <f>_xlfn.XLOOKUP(tbl_GL[[#This Row],[Account_key]],tbl_COA[Account_key],tbl_COA[SubClass2],"Not Found")</f>
        <v>Cost of Sales</v>
      </c>
      <c r="J9345" t="str">
        <f>_xlfn.XLOOKUP(tbl_GL[[#This Row],[Account_key]],tbl_COA[Account_key],tbl_COA[SubAccount],,0)</f>
        <v>Cost of Sales</v>
      </c>
      <c r="K9345">
        <f>YEAR(tbl_GL[[#This Row],[Date]])</f>
        <v>2019</v>
      </c>
    </row>
    <row r="9346" spans="1:11" x14ac:dyDescent="0.35">
      <c r="A9346">
        <v>783.2</v>
      </c>
      <c r="B9346" s="24">
        <v>43538</v>
      </c>
      <c r="C9346">
        <v>4</v>
      </c>
      <c r="D9346" s="13">
        <v>60</v>
      </c>
      <c r="E9346" s="13" t="s">
        <v>4</v>
      </c>
      <c r="F9346" s="17">
        <v>-903</v>
      </c>
      <c r="G9346" t="str">
        <f>_xlfn.XLOOKUP(tbl_GL[[#This Row],[Account_key]],tbl_COA[Account_key],tbl_COA[Class],"Not Found")</f>
        <v>Assets</v>
      </c>
      <c r="H9346" t="str">
        <f>_xlfn.XLOOKUP(tbl_GL[[#This Row],[Account_key]],tbl_COA[Account_key],tbl_COA[SubClass],"Not Found")</f>
        <v>Assets</v>
      </c>
      <c r="I9346" t="str">
        <f>_xlfn.XLOOKUP(tbl_GL[[#This Row],[Account_key]],tbl_COA[Account_key],tbl_COA[SubClass2],"Not Found")</f>
        <v>Current Assets</v>
      </c>
      <c r="J9346" t="str">
        <f>_xlfn.XLOOKUP(tbl_GL[[#This Row],[Account_key]],tbl_COA[Account_key],tbl_COA[SubAccount],,0)</f>
        <v>Inventory</v>
      </c>
      <c r="K9346">
        <f>YEAR(tbl_GL[[#This Row],[Date]])</f>
        <v>2019</v>
      </c>
    </row>
    <row r="9347" spans="1:11" x14ac:dyDescent="0.35">
      <c r="A9347">
        <v>784.1</v>
      </c>
      <c r="B9347" s="24">
        <v>43538</v>
      </c>
      <c r="C9347">
        <v>4</v>
      </c>
      <c r="D9347" s="13">
        <v>210</v>
      </c>
      <c r="E9347" s="13" t="s">
        <v>7</v>
      </c>
      <c r="F9347" s="17">
        <v>2823</v>
      </c>
      <c r="G9347" t="str">
        <f>_xlfn.XLOOKUP(tbl_GL[[#This Row],[Account_key]],tbl_COA[Account_key],tbl_COA[Class],"Not Found")</f>
        <v>Trading account</v>
      </c>
      <c r="H9347" t="str">
        <f>_xlfn.XLOOKUP(tbl_GL[[#This Row],[Account_key]],tbl_COA[Account_key],tbl_COA[SubClass],"Not Found")</f>
        <v>Sales</v>
      </c>
      <c r="I9347" t="str">
        <f>_xlfn.XLOOKUP(tbl_GL[[#This Row],[Account_key]],tbl_COA[Account_key],tbl_COA[SubClass2],"Not Found")</f>
        <v>Sales</v>
      </c>
      <c r="J9347" t="str">
        <f>_xlfn.XLOOKUP(tbl_GL[[#This Row],[Account_key]],tbl_COA[Account_key],tbl_COA[SubAccount],,0)</f>
        <v>Sales</v>
      </c>
      <c r="K9347">
        <f>YEAR(tbl_GL[[#This Row],[Date]])</f>
        <v>2019</v>
      </c>
    </row>
    <row r="9348" spans="1:11" x14ac:dyDescent="0.35">
      <c r="A9348">
        <v>784.2</v>
      </c>
      <c r="B9348" s="24">
        <v>43538</v>
      </c>
      <c r="C9348">
        <v>4</v>
      </c>
      <c r="D9348" s="13">
        <v>10</v>
      </c>
      <c r="E9348" s="13" t="s">
        <v>7</v>
      </c>
      <c r="F9348" s="17">
        <v>2823</v>
      </c>
      <c r="G9348" t="str">
        <f>_xlfn.XLOOKUP(tbl_GL[[#This Row],[Account_key]],tbl_COA[Account_key],tbl_COA[Class],"Not Found")</f>
        <v>Assets</v>
      </c>
      <c r="H9348" t="str">
        <f>_xlfn.XLOOKUP(tbl_GL[[#This Row],[Account_key]],tbl_COA[Account_key],tbl_COA[SubClass],"Not Found")</f>
        <v>Assets</v>
      </c>
      <c r="I9348" t="str">
        <f>_xlfn.XLOOKUP(tbl_GL[[#This Row],[Account_key]],tbl_COA[Account_key],tbl_COA[SubClass2],"Not Found")</f>
        <v>Current Assets</v>
      </c>
      <c r="J9348" t="str">
        <f>_xlfn.XLOOKUP(tbl_GL[[#This Row],[Account_key]],tbl_COA[Account_key],tbl_COA[SubAccount],,0)</f>
        <v>Cash at Bank</v>
      </c>
      <c r="K9348">
        <f>YEAR(tbl_GL[[#This Row],[Date]])</f>
        <v>2019</v>
      </c>
    </row>
    <row r="9349" spans="1:11" x14ac:dyDescent="0.35">
      <c r="A9349">
        <v>785.1</v>
      </c>
      <c r="B9349" s="24">
        <v>43538</v>
      </c>
      <c r="C9349">
        <v>4</v>
      </c>
      <c r="D9349" s="13">
        <v>230</v>
      </c>
      <c r="E9349" s="13" t="s">
        <v>4</v>
      </c>
      <c r="F9349" s="17">
        <v>-3643</v>
      </c>
      <c r="G9349" t="str">
        <f>_xlfn.XLOOKUP(tbl_GL[[#This Row],[Account_key]],tbl_COA[Account_key],tbl_COA[Class],"Not Found")</f>
        <v>Trading account</v>
      </c>
      <c r="H9349" t="str">
        <f>_xlfn.XLOOKUP(tbl_GL[[#This Row],[Account_key]],tbl_COA[Account_key],tbl_COA[SubClass],"Not Found")</f>
        <v>Cost of Sales</v>
      </c>
      <c r="I9349" t="str">
        <f>_xlfn.XLOOKUP(tbl_GL[[#This Row],[Account_key]],tbl_COA[Account_key],tbl_COA[SubClass2],"Not Found")</f>
        <v>Cost of Sales</v>
      </c>
      <c r="J9349" t="str">
        <f>_xlfn.XLOOKUP(tbl_GL[[#This Row],[Account_key]],tbl_COA[Account_key],tbl_COA[SubAccount],,0)</f>
        <v>Cost of Sales</v>
      </c>
      <c r="K9349">
        <f>YEAR(tbl_GL[[#This Row],[Date]])</f>
        <v>2019</v>
      </c>
    </row>
    <row r="9350" spans="1:11" x14ac:dyDescent="0.35">
      <c r="A9350">
        <v>785.2</v>
      </c>
      <c r="B9350" s="24">
        <v>43538</v>
      </c>
      <c r="C9350">
        <v>4</v>
      </c>
      <c r="D9350" s="13">
        <v>60</v>
      </c>
      <c r="E9350" s="13" t="s">
        <v>4</v>
      </c>
      <c r="F9350" s="17">
        <v>-3643</v>
      </c>
      <c r="G9350" t="str">
        <f>_xlfn.XLOOKUP(tbl_GL[[#This Row],[Account_key]],tbl_COA[Account_key],tbl_COA[Class],"Not Found")</f>
        <v>Assets</v>
      </c>
      <c r="H9350" t="str">
        <f>_xlfn.XLOOKUP(tbl_GL[[#This Row],[Account_key]],tbl_COA[Account_key],tbl_COA[SubClass],"Not Found")</f>
        <v>Assets</v>
      </c>
      <c r="I9350" t="str">
        <f>_xlfn.XLOOKUP(tbl_GL[[#This Row],[Account_key]],tbl_COA[Account_key],tbl_COA[SubClass2],"Not Found")</f>
        <v>Current Assets</v>
      </c>
      <c r="J9350" t="str">
        <f>_xlfn.XLOOKUP(tbl_GL[[#This Row],[Account_key]],tbl_COA[Account_key],tbl_COA[SubAccount],,0)</f>
        <v>Inventory</v>
      </c>
      <c r="K9350">
        <f>YEAR(tbl_GL[[#This Row],[Date]])</f>
        <v>2019</v>
      </c>
    </row>
    <row r="9351" spans="1:11" x14ac:dyDescent="0.35">
      <c r="A9351">
        <v>786.1</v>
      </c>
      <c r="B9351" s="24">
        <v>43538</v>
      </c>
      <c r="C9351">
        <v>4</v>
      </c>
      <c r="D9351" s="13">
        <v>210</v>
      </c>
      <c r="E9351" s="13" t="s">
        <v>8</v>
      </c>
      <c r="F9351" s="17">
        <v>10291</v>
      </c>
      <c r="G9351" t="str">
        <f>_xlfn.XLOOKUP(tbl_GL[[#This Row],[Account_key]],tbl_COA[Account_key],tbl_COA[Class],"Not Found")</f>
        <v>Trading account</v>
      </c>
      <c r="H9351" t="str">
        <f>_xlfn.XLOOKUP(tbl_GL[[#This Row],[Account_key]],tbl_COA[Account_key],tbl_COA[SubClass],"Not Found")</f>
        <v>Sales</v>
      </c>
      <c r="I9351" t="str">
        <f>_xlfn.XLOOKUP(tbl_GL[[#This Row],[Account_key]],tbl_COA[Account_key],tbl_COA[SubClass2],"Not Found")</f>
        <v>Sales</v>
      </c>
      <c r="J9351" t="str">
        <f>_xlfn.XLOOKUP(tbl_GL[[#This Row],[Account_key]],tbl_COA[Account_key],tbl_COA[SubAccount],,0)</f>
        <v>Sales</v>
      </c>
      <c r="K9351">
        <f>YEAR(tbl_GL[[#This Row],[Date]])</f>
        <v>2019</v>
      </c>
    </row>
    <row r="9352" spans="1:11" x14ac:dyDescent="0.35">
      <c r="A9352">
        <v>786.2</v>
      </c>
      <c r="B9352" s="24">
        <v>43538</v>
      </c>
      <c r="C9352">
        <v>4</v>
      </c>
      <c r="D9352" s="13">
        <v>30</v>
      </c>
      <c r="E9352" s="13" t="s">
        <v>8</v>
      </c>
      <c r="F9352" s="17">
        <v>10291</v>
      </c>
      <c r="G9352" t="str">
        <f>_xlfn.XLOOKUP(tbl_GL[[#This Row],[Account_key]],tbl_COA[Account_key],tbl_COA[Class],"Not Found")</f>
        <v>Assets</v>
      </c>
      <c r="H9352" t="str">
        <f>_xlfn.XLOOKUP(tbl_GL[[#This Row],[Account_key]],tbl_COA[Account_key],tbl_COA[SubClass],"Not Found")</f>
        <v>Assets</v>
      </c>
      <c r="I9352" t="str">
        <f>_xlfn.XLOOKUP(tbl_GL[[#This Row],[Account_key]],tbl_COA[Account_key],tbl_COA[SubClass2],"Not Found")</f>
        <v>Current Assets</v>
      </c>
      <c r="J9352" t="str">
        <f>_xlfn.XLOOKUP(tbl_GL[[#This Row],[Account_key]],tbl_COA[Account_key],tbl_COA[SubAccount],,0)</f>
        <v>Trade Receivables</v>
      </c>
      <c r="K9352">
        <f>YEAR(tbl_GL[[#This Row],[Date]])</f>
        <v>2019</v>
      </c>
    </row>
    <row r="9353" spans="1:11" x14ac:dyDescent="0.35">
      <c r="A9353">
        <v>787.1</v>
      </c>
      <c r="B9353" s="24">
        <v>43539</v>
      </c>
      <c r="C9353">
        <v>4</v>
      </c>
      <c r="D9353" s="13">
        <v>10</v>
      </c>
      <c r="E9353" s="13" t="s">
        <v>112</v>
      </c>
      <c r="F9353" s="17">
        <v>-240</v>
      </c>
      <c r="G9353" t="str">
        <f>_xlfn.XLOOKUP(tbl_GL[[#This Row],[Account_key]],tbl_COA[Account_key],tbl_COA[Class],"Not Found")</f>
        <v>Assets</v>
      </c>
      <c r="H9353" t="str">
        <f>_xlfn.XLOOKUP(tbl_GL[[#This Row],[Account_key]],tbl_COA[Account_key],tbl_COA[SubClass],"Not Found")</f>
        <v>Assets</v>
      </c>
      <c r="I9353" t="str">
        <f>_xlfn.XLOOKUP(tbl_GL[[#This Row],[Account_key]],tbl_COA[Account_key],tbl_COA[SubClass2],"Not Found")</f>
        <v>Current Assets</v>
      </c>
      <c r="J9353" t="str">
        <f>_xlfn.XLOOKUP(tbl_GL[[#This Row],[Account_key]],tbl_COA[Account_key],tbl_COA[SubAccount],,0)</f>
        <v>Cash at Bank</v>
      </c>
      <c r="K9353">
        <f>YEAR(tbl_GL[[#This Row],[Date]])</f>
        <v>2019</v>
      </c>
    </row>
    <row r="9354" spans="1:11" x14ac:dyDescent="0.35">
      <c r="A9354">
        <v>787.2</v>
      </c>
      <c r="B9354" s="24">
        <v>43539</v>
      </c>
      <c r="C9354">
        <v>4</v>
      </c>
      <c r="D9354" s="13">
        <v>121</v>
      </c>
      <c r="E9354" s="13" t="s">
        <v>112</v>
      </c>
      <c r="F9354" s="17">
        <v>-240</v>
      </c>
      <c r="G9354" t="str">
        <f>_xlfn.XLOOKUP(tbl_GL[[#This Row],[Account_key]],tbl_COA[Account_key],tbl_COA[Class],"Not Found")</f>
        <v>Liabilities and Owners Equity</v>
      </c>
      <c r="H9354" t="str">
        <f>_xlfn.XLOOKUP(tbl_GL[[#This Row],[Account_key]],tbl_COA[Account_key],tbl_COA[SubClass],"Not Found")</f>
        <v>Liabilities</v>
      </c>
      <c r="I9354" t="str">
        <f>_xlfn.XLOOKUP(tbl_GL[[#This Row],[Account_key]],tbl_COA[Account_key],tbl_COA[SubClass2],"Not Found")</f>
        <v>Current Liabilities</v>
      </c>
      <c r="J9354" t="str">
        <f>_xlfn.XLOOKUP(tbl_GL[[#This Row],[Account_key]],tbl_COA[Account_key],tbl_COA[SubAccount],,0)</f>
        <v>Interest Payable</v>
      </c>
      <c r="K9354">
        <f>YEAR(tbl_GL[[#This Row],[Date]])</f>
        <v>2019</v>
      </c>
    </row>
    <row r="9355" spans="1:11" x14ac:dyDescent="0.35">
      <c r="A9355">
        <v>788.1</v>
      </c>
      <c r="B9355" s="24">
        <v>43539</v>
      </c>
      <c r="C9355">
        <v>4</v>
      </c>
      <c r="D9355" s="13">
        <v>220</v>
      </c>
      <c r="E9355" s="13" t="s">
        <v>81</v>
      </c>
      <c r="F9355" s="17">
        <v>-1709</v>
      </c>
      <c r="G9355" t="str">
        <f>_xlfn.XLOOKUP(tbl_GL[[#This Row],[Account_key]],tbl_COA[Account_key],tbl_COA[Class],"Not Found")</f>
        <v>Trading account</v>
      </c>
      <c r="H9355" t="str">
        <f>_xlfn.XLOOKUP(tbl_GL[[#This Row],[Account_key]],tbl_COA[Account_key],tbl_COA[SubClass],"Not Found")</f>
        <v>Sales</v>
      </c>
      <c r="I9355" t="str">
        <f>_xlfn.XLOOKUP(tbl_GL[[#This Row],[Account_key]],tbl_COA[Account_key],tbl_COA[SubClass2],"Not Found")</f>
        <v>Sales</v>
      </c>
      <c r="J9355" t="str">
        <f>_xlfn.XLOOKUP(tbl_GL[[#This Row],[Account_key]],tbl_COA[Account_key],tbl_COA[SubAccount],,0)</f>
        <v>Sales Return</v>
      </c>
      <c r="K9355">
        <f>YEAR(tbl_GL[[#This Row],[Date]])</f>
        <v>2019</v>
      </c>
    </row>
    <row r="9356" spans="1:11" x14ac:dyDescent="0.35">
      <c r="A9356">
        <v>788.2</v>
      </c>
      <c r="B9356" s="24">
        <v>43539</v>
      </c>
      <c r="C9356">
        <v>4</v>
      </c>
      <c r="D9356" s="13">
        <v>20</v>
      </c>
      <c r="E9356" s="13" t="s">
        <v>81</v>
      </c>
      <c r="F9356" s="17">
        <v>-1709</v>
      </c>
      <c r="G9356" t="str">
        <f>_xlfn.XLOOKUP(tbl_GL[[#This Row],[Account_key]],tbl_COA[Account_key],tbl_COA[Class],"Not Found")</f>
        <v>Assets</v>
      </c>
      <c r="H9356" t="str">
        <f>_xlfn.XLOOKUP(tbl_GL[[#This Row],[Account_key]],tbl_COA[Account_key],tbl_COA[SubClass],"Not Found")</f>
        <v>Assets</v>
      </c>
      <c r="I9356" t="str">
        <f>_xlfn.XLOOKUP(tbl_GL[[#This Row],[Account_key]],tbl_COA[Account_key],tbl_COA[SubClass2],"Not Found")</f>
        <v>Current Assets</v>
      </c>
      <c r="J9356" t="str">
        <f>_xlfn.XLOOKUP(tbl_GL[[#This Row],[Account_key]],tbl_COA[Account_key],tbl_COA[SubAccount],,0)</f>
        <v>Cash in hand</v>
      </c>
      <c r="K9356">
        <f>YEAR(tbl_GL[[#This Row],[Date]])</f>
        <v>2019</v>
      </c>
    </row>
    <row r="9357" spans="1:11" x14ac:dyDescent="0.35">
      <c r="A9357">
        <v>789.1</v>
      </c>
      <c r="B9357" s="24">
        <v>43539</v>
      </c>
      <c r="C9357">
        <v>4</v>
      </c>
      <c r="D9357" s="13">
        <v>260</v>
      </c>
      <c r="E9357" s="13" t="s">
        <v>97</v>
      </c>
      <c r="F9357" s="17">
        <v>-2210</v>
      </c>
      <c r="G9357" t="str">
        <f>_xlfn.XLOOKUP(tbl_GL[[#This Row],[Account_key]],tbl_COA[Account_key],tbl_COA[Class],"Not Found")</f>
        <v>Operating account</v>
      </c>
      <c r="H9357" t="str">
        <f>_xlfn.XLOOKUP(tbl_GL[[#This Row],[Account_key]],tbl_COA[Account_key],tbl_COA[SubClass],"Not Found")</f>
        <v>Operating Expenses</v>
      </c>
      <c r="I9357" t="str">
        <f>_xlfn.XLOOKUP(tbl_GL[[#This Row],[Account_key]],tbl_COA[Account_key],tbl_COA[SubClass2],"Not Found")</f>
        <v>Marketing</v>
      </c>
      <c r="J9357" t="str">
        <f>_xlfn.XLOOKUP(tbl_GL[[#This Row],[Account_key]],tbl_COA[Account_key],tbl_COA[SubAccount],,0)</f>
        <v>Commissions</v>
      </c>
      <c r="K9357">
        <f>YEAR(tbl_GL[[#This Row],[Date]])</f>
        <v>2019</v>
      </c>
    </row>
    <row r="9358" spans="1:11" x14ac:dyDescent="0.35">
      <c r="A9358">
        <v>789.2</v>
      </c>
      <c r="B9358" s="24">
        <v>43539</v>
      </c>
      <c r="C9358">
        <v>4</v>
      </c>
      <c r="D9358" s="13">
        <v>120</v>
      </c>
      <c r="E9358" s="13" t="s">
        <v>97</v>
      </c>
      <c r="F9358" s="17">
        <v>2210</v>
      </c>
      <c r="G9358" t="str">
        <f>_xlfn.XLOOKUP(tbl_GL[[#This Row],[Account_key]],tbl_COA[Account_key],tbl_COA[Class],"Not Found")</f>
        <v>Liabilities and Owners Equity</v>
      </c>
      <c r="H9358" t="str">
        <f>_xlfn.XLOOKUP(tbl_GL[[#This Row],[Account_key]],tbl_COA[Account_key],tbl_COA[SubClass],"Not Found")</f>
        <v>Liabilities</v>
      </c>
      <c r="I9358" t="str">
        <f>_xlfn.XLOOKUP(tbl_GL[[#This Row],[Account_key]],tbl_COA[Account_key],tbl_COA[SubClass2],"Not Found")</f>
        <v>Current Liabilities</v>
      </c>
      <c r="J9358" t="str">
        <f>_xlfn.XLOOKUP(tbl_GL[[#This Row],[Account_key]],tbl_COA[Account_key],tbl_COA[SubAccount],,0)</f>
        <v>Accrued Expenses</v>
      </c>
      <c r="K9358">
        <f>YEAR(tbl_GL[[#This Row],[Date]])</f>
        <v>2019</v>
      </c>
    </row>
    <row r="9359" spans="1:11" x14ac:dyDescent="0.35">
      <c r="A9359">
        <v>790.1</v>
      </c>
      <c r="B9359" s="24">
        <v>43541</v>
      </c>
      <c r="C9359">
        <v>4</v>
      </c>
      <c r="D9359" s="13">
        <v>10</v>
      </c>
      <c r="E9359" s="13" t="s">
        <v>98</v>
      </c>
      <c r="F9359" s="17">
        <v>-2049</v>
      </c>
      <c r="G9359" t="str">
        <f>_xlfn.XLOOKUP(tbl_GL[[#This Row],[Account_key]],tbl_COA[Account_key],tbl_COA[Class],"Not Found")</f>
        <v>Assets</v>
      </c>
      <c r="H9359" t="str">
        <f>_xlfn.XLOOKUP(tbl_GL[[#This Row],[Account_key]],tbl_COA[Account_key],tbl_COA[SubClass],"Not Found")</f>
        <v>Assets</v>
      </c>
      <c r="I9359" t="str">
        <f>_xlfn.XLOOKUP(tbl_GL[[#This Row],[Account_key]],tbl_COA[Account_key],tbl_COA[SubClass2],"Not Found")</f>
        <v>Current Assets</v>
      </c>
      <c r="J9359" t="str">
        <f>_xlfn.XLOOKUP(tbl_GL[[#This Row],[Account_key]],tbl_COA[Account_key],tbl_COA[SubAccount],,0)</f>
        <v>Cash at Bank</v>
      </c>
      <c r="K9359">
        <f>YEAR(tbl_GL[[#This Row],[Date]])</f>
        <v>2019</v>
      </c>
    </row>
    <row r="9360" spans="1:11" x14ac:dyDescent="0.35">
      <c r="A9360">
        <v>790.2</v>
      </c>
      <c r="B9360" s="24">
        <v>43541</v>
      </c>
      <c r="C9360">
        <v>4</v>
      </c>
      <c r="D9360" s="13">
        <v>120</v>
      </c>
      <c r="E9360" s="13" t="s">
        <v>98</v>
      </c>
      <c r="F9360" s="17">
        <v>-2049</v>
      </c>
      <c r="G9360" t="str">
        <f>_xlfn.XLOOKUP(tbl_GL[[#This Row],[Account_key]],tbl_COA[Account_key],tbl_COA[Class],"Not Found")</f>
        <v>Liabilities and Owners Equity</v>
      </c>
      <c r="H9360" t="str">
        <f>_xlfn.XLOOKUP(tbl_GL[[#This Row],[Account_key]],tbl_COA[Account_key],tbl_COA[SubClass],"Not Found")</f>
        <v>Liabilities</v>
      </c>
      <c r="I9360" t="str">
        <f>_xlfn.XLOOKUP(tbl_GL[[#This Row],[Account_key]],tbl_COA[Account_key],tbl_COA[SubClass2],"Not Found")</f>
        <v>Current Liabilities</v>
      </c>
      <c r="J9360" t="str">
        <f>_xlfn.XLOOKUP(tbl_GL[[#This Row],[Account_key]],tbl_COA[Account_key],tbl_COA[SubAccount],,0)</f>
        <v>Accrued Expenses</v>
      </c>
      <c r="K9360">
        <f>YEAR(tbl_GL[[#This Row],[Date]])</f>
        <v>2019</v>
      </c>
    </row>
    <row r="9361" spans="1:11" x14ac:dyDescent="0.35">
      <c r="A9361">
        <v>791.1</v>
      </c>
      <c r="B9361" s="24">
        <v>43542</v>
      </c>
      <c r="C9361">
        <v>4</v>
      </c>
      <c r="D9361" s="13">
        <v>260</v>
      </c>
      <c r="E9361" s="13" t="s">
        <v>97</v>
      </c>
      <c r="F9361" s="17">
        <v>-1865</v>
      </c>
      <c r="G9361" t="str">
        <f>_xlfn.XLOOKUP(tbl_GL[[#This Row],[Account_key]],tbl_COA[Account_key],tbl_COA[Class],"Not Found")</f>
        <v>Operating account</v>
      </c>
      <c r="H9361" t="str">
        <f>_xlfn.XLOOKUP(tbl_GL[[#This Row],[Account_key]],tbl_COA[Account_key],tbl_COA[SubClass],"Not Found")</f>
        <v>Operating Expenses</v>
      </c>
      <c r="I9361" t="str">
        <f>_xlfn.XLOOKUP(tbl_GL[[#This Row],[Account_key]],tbl_COA[Account_key],tbl_COA[SubClass2],"Not Found")</f>
        <v>Marketing</v>
      </c>
      <c r="J9361" t="str">
        <f>_xlfn.XLOOKUP(tbl_GL[[#This Row],[Account_key]],tbl_COA[Account_key],tbl_COA[SubAccount],,0)</f>
        <v>Commissions</v>
      </c>
      <c r="K9361">
        <f>YEAR(tbl_GL[[#This Row],[Date]])</f>
        <v>2019</v>
      </c>
    </row>
    <row r="9362" spans="1:11" x14ac:dyDescent="0.35">
      <c r="A9362">
        <v>791.2</v>
      </c>
      <c r="B9362" s="24">
        <v>43542</v>
      </c>
      <c r="C9362">
        <v>4</v>
      </c>
      <c r="D9362" s="13">
        <v>120</v>
      </c>
      <c r="E9362" s="13" t="s">
        <v>97</v>
      </c>
      <c r="F9362" s="17">
        <v>1865</v>
      </c>
      <c r="G9362" t="str">
        <f>_xlfn.XLOOKUP(tbl_GL[[#This Row],[Account_key]],tbl_COA[Account_key],tbl_COA[Class],"Not Found")</f>
        <v>Liabilities and Owners Equity</v>
      </c>
      <c r="H9362" t="str">
        <f>_xlfn.XLOOKUP(tbl_GL[[#This Row],[Account_key]],tbl_COA[Account_key],tbl_COA[SubClass],"Not Found")</f>
        <v>Liabilities</v>
      </c>
      <c r="I9362" t="str">
        <f>_xlfn.XLOOKUP(tbl_GL[[#This Row],[Account_key]],tbl_COA[Account_key],tbl_COA[SubClass2],"Not Found")</f>
        <v>Current Liabilities</v>
      </c>
      <c r="J9362" t="str">
        <f>_xlfn.XLOOKUP(tbl_GL[[#This Row],[Account_key]],tbl_COA[Account_key],tbl_COA[SubAccount],,0)</f>
        <v>Accrued Expenses</v>
      </c>
      <c r="K9362">
        <f>YEAR(tbl_GL[[#This Row],[Date]])</f>
        <v>2019</v>
      </c>
    </row>
    <row r="9363" spans="1:11" x14ac:dyDescent="0.35">
      <c r="A9363">
        <v>792.1</v>
      </c>
      <c r="B9363" s="24">
        <v>43542</v>
      </c>
      <c r="C9363">
        <v>4</v>
      </c>
      <c r="D9363" s="13">
        <v>10</v>
      </c>
      <c r="E9363" s="13" t="s">
        <v>98</v>
      </c>
      <c r="F9363" s="17">
        <v>-1990</v>
      </c>
      <c r="G9363" t="str">
        <f>_xlfn.XLOOKUP(tbl_GL[[#This Row],[Account_key]],tbl_COA[Account_key],tbl_COA[Class],"Not Found")</f>
        <v>Assets</v>
      </c>
      <c r="H9363" t="str">
        <f>_xlfn.XLOOKUP(tbl_GL[[#This Row],[Account_key]],tbl_COA[Account_key],tbl_COA[SubClass],"Not Found")</f>
        <v>Assets</v>
      </c>
      <c r="I9363" t="str">
        <f>_xlfn.XLOOKUP(tbl_GL[[#This Row],[Account_key]],tbl_COA[Account_key],tbl_COA[SubClass2],"Not Found")</f>
        <v>Current Assets</v>
      </c>
      <c r="J9363" t="str">
        <f>_xlfn.XLOOKUP(tbl_GL[[#This Row],[Account_key]],tbl_COA[Account_key],tbl_COA[SubAccount],,0)</f>
        <v>Cash at Bank</v>
      </c>
      <c r="K9363">
        <f>YEAR(tbl_GL[[#This Row],[Date]])</f>
        <v>2019</v>
      </c>
    </row>
    <row r="9364" spans="1:11" x14ac:dyDescent="0.35">
      <c r="A9364">
        <v>792.2</v>
      </c>
      <c r="B9364" s="24">
        <v>43542</v>
      </c>
      <c r="C9364">
        <v>4</v>
      </c>
      <c r="D9364" s="13">
        <v>120</v>
      </c>
      <c r="E9364" s="13" t="s">
        <v>98</v>
      </c>
      <c r="F9364" s="17">
        <v>-1990</v>
      </c>
      <c r="G9364" t="str">
        <f>_xlfn.XLOOKUP(tbl_GL[[#This Row],[Account_key]],tbl_COA[Account_key],tbl_COA[Class],"Not Found")</f>
        <v>Liabilities and Owners Equity</v>
      </c>
      <c r="H9364" t="str">
        <f>_xlfn.XLOOKUP(tbl_GL[[#This Row],[Account_key]],tbl_COA[Account_key],tbl_COA[SubClass],"Not Found")</f>
        <v>Liabilities</v>
      </c>
      <c r="I9364" t="str">
        <f>_xlfn.XLOOKUP(tbl_GL[[#This Row],[Account_key]],tbl_COA[Account_key],tbl_COA[SubClass2],"Not Found")</f>
        <v>Current Liabilities</v>
      </c>
      <c r="J9364" t="str">
        <f>_xlfn.XLOOKUP(tbl_GL[[#This Row],[Account_key]],tbl_COA[Account_key],tbl_COA[SubAccount],,0)</f>
        <v>Accrued Expenses</v>
      </c>
      <c r="K9364">
        <f>YEAR(tbl_GL[[#This Row],[Date]])</f>
        <v>2019</v>
      </c>
    </row>
    <row r="9365" spans="1:11" x14ac:dyDescent="0.35">
      <c r="A9365">
        <v>793.1</v>
      </c>
      <c r="B9365" s="24">
        <v>43544</v>
      </c>
      <c r="C9365">
        <v>4</v>
      </c>
      <c r="D9365" s="13">
        <v>260</v>
      </c>
      <c r="E9365" s="13" t="s">
        <v>83</v>
      </c>
      <c r="F9365" s="17">
        <v>432</v>
      </c>
      <c r="G9365" t="str">
        <f>_xlfn.XLOOKUP(tbl_GL[[#This Row],[Account_key]],tbl_COA[Account_key],tbl_COA[Class],"Not Found")</f>
        <v>Operating account</v>
      </c>
      <c r="H9365" t="str">
        <f>_xlfn.XLOOKUP(tbl_GL[[#This Row],[Account_key]],tbl_COA[Account_key],tbl_COA[SubClass],"Not Found")</f>
        <v>Operating Expenses</v>
      </c>
      <c r="I9365" t="str">
        <f>_xlfn.XLOOKUP(tbl_GL[[#This Row],[Account_key]],tbl_COA[Account_key],tbl_COA[SubClass2],"Not Found")</f>
        <v>Marketing</v>
      </c>
      <c r="J9365" t="str">
        <f>_xlfn.XLOOKUP(tbl_GL[[#This Row],[Account_key]],tbl_COA[Account_key],tbl_COA[SubAccount],,0)</f>
        <v>Commissions</v>
      </c>
      <c r="K9365">
        <f>YEAR(tbl_GL[[#This Row],[Date]])</f>
        <v>2019</v>
      </c>
    </row>
    <row r="9366" spans="1:11" x14ac:dyDescent="0.35">
      <c r="A9366">
        <v>793.2</v>
      </c>
      <c r="B9366" s="24">
        <v>43544</v>
      </c>
      <c r="C9366">
        <v>4</v>
      </c>
      <c r="D9366" s="13">
        <v>20</v>
      </c>
      <c r="E9366" s="13" t="s">
        <v>83</v>
      </c>
      <c r="F9366" s="17">
        <v>432</v>
      </c>
      <c r="G9366" t="str">
        <f>_xlfn.XLOOKUP(tbl_GL[[#This Row],[Account_key]],tbl_COA[Account_key],tbl_COA[Class],"Not Found")</f>
        <v>Assets</v>
      </c>
      <c r="H9366" t="str">
        <f>_xlfn.XLOOKUP(tbl_GL[[#This Row],[Account_key]],tbl_COA[Account_key],tbl_COA[SubClass],"Not Found")</f>
        <v>Assets</v>
      </c>
      <c r="I9366" t="str">
        <f>_xlfn.XLOOKUP(tbl_GL[[#This Row],[Account_key]],tbl_COA[Account_key],tbl_COA[SubClass2],"Not Found")</f>
        <v>Current Assets</v>
      </c>
      <c r="J9366" t="str">
        <f>_xlfn.XLOOKUP(tbl_GL[[#This Row],[Account_key]],tbl_COA[Account_key],tbl_COA[SubAccount],,0)</f>
        <v>Cash in hand</v>
      </c>
      <c r="K9366">
        <f>YEAR(tbl_GL[[#This Row],[Date]])</f>
        <v>2019</v>
      </c>
    </row>
    <row r="9367" spans="1:11" x14ac:dyDescent="0.35">
      <c r="A9367">
        <v>794.1</v>
      </c>
      <c r="B9367" s="24">
        <v>43545</v>
      </c>
      <c r="C9367">
        <v>4</v>
      </c>
      <c r="D9367" s="13">
        <v>30</v>
      </c>
      <c r="E9367" s="13" t="s">
        <v>80</v>
      </c>
      <c r="F9367" s="17">
        <v>-12395</v>
      </c>
      <c r="G9367" t="str">
        <f>_xlfn.XLOOKUP(tbl_GL[[#This Row],[Account_key]],tbl_COA[Account_key],tbl_COA[Class],"Not Found")</f>
        <v>Assets</v>
      </c>
      <c r="H9367" t="str">
        <f>_xlfn.XLOOKUP(tbl_GL[[#This Row],[Account_key]],tbl_COA[Account_key],tbl_COA[SubClass],"Not Found")</f>
        <v>Assets</v>
      </c>
      <c r="I9367" t="str">
        <f>_xlfn.XLOOKUP(tbl_GL[[#This Row],[Account_key]],tbl_COA[Account_key],tbl_COA[SubClass2],"Not Found")</f>
        <v>Current Assets</v>
      </c>
      <c r="J9367" t="str">
        <f>_xlfn.XLOOKUP(tbl_GL[[#This Row],[Account_key]],tbl_COA[Account_key],tbl_COA[SubAccount],,0)</f>
        <v>Trade Receivables</v>
      </c>
      <c r="K9367">
        <f>YEAR(tbl_GL[[#This Row],[Date]])</f>
        <v>2019</v>
      </c>
    </row>
    <row r="9368" spans="1:11" x14ac:dyDescent="0.35">
      <c r="A9368">
        <v>794.2</v>
      </c>
      <c r="B9368" s="24">
        <v>43545</v>
      </c>
      <c r="C9368">
        <v>4</v>
      </c>
      <c r="D9368" s="13">
        <v>10</v>
      </c>
      <c r="E9368" s="13" t="s">
        <v>80</v>
      </c>
      <c r="F9368" s="17">
        <v>12395</v>
      </c>
      <c r="G9368" t="str">
        <f>_xlfn.XLOOKUP(tbl_GL[[#This Row],[Account_key]],tbl_COA[Account_key],tbl_COA[Class],"Not Found")</f>
        <v>Assets</v>
      </c>
      <c r="H9368" t="str">
        <f>_xlfn.XLOOKUP(tbl_GL[[#This Row],[Account_key]],tbl_COA[Account_key],tbl_COA[SubClass],"Not Found")</f>
        <v>Assets</v>
      </c>
      <c r="I9368" t="str">
        <f>_xlfn.XLOOKUP(tbl_GL[[#This Row],[Account_key]],tbl_COA[Account_key],tbl_COA[SubClass2],"Not Found")</f>
        <v>Current Assets</v>
      </c>
      <c r="J9368" t="str">
        <f>_xlfn.XLOOKUP(tbl_GL[[#This Row],[Account_key]],tbl_COA[Account_key],tbl_COA[SubAccount],,0)</f>
        <v>Cash at Bank</v>
      </c>
      <c r="K9368">
        <f>YEAR(tbl_GL[[#This Row],[Date]])</f>
        <v>2019</v>
      </c>
    </row>
    <row r="9369" spans="1:11" x14ac:dyDescent="0.35">
      <c r="A9369">
        <v>795.1</v>
      </c>
      <c r="B9369" s="24">
        <v>43546</v>
      </c>
      <c r="C9369">
        <v>4</v>
      </c>
      <c r="D9369" s="13">
        <v>310</v>
      </c>
      <c r="E9369" s="13" t="s">
        <v>99</v>
      </c>
      <c r="F9369" s="17">
        <v>-183</v>
      </c>
      <c r="G9369" t="str">
        <f>_xlfn.XLOOKUP(tbl_GL[[#This Row],[Account_key]],tbl_COA[Account_key],tbl_COA[Class],"Not Found")</f>
        <v>Operating account</v>
      </c>
      <c r="H9369" t="str">
        <f>_xlfn.XLOOKUP(tbl_GL[[#This Row],[Account_key]],tbl_COA[Account_key],tbl_COA[SubClass],"Not Found")</f>
        <v>Operating Expenses</v>
      </c>
      <c r="I9369" t="str">
        <f>_xlfn.XLOOKUP(tbl_GL[[#This Row],[Account_key]],tbl_COA[Account_key],tbl_COA[SubClass2],"Not Found")</f>
        <v>Administration</v>
      </c>
      <c r="J9369" t="str">
        <f>_xlfn.XLOOKUP(tbl_GL[[#This Row],[Account_key]],tbl_COA[Account_key],tbl_COA[SubAccount],,0)</f>
        <v>Office Supplies</v>
      </c>
      <c r="K9369">
        <f>YEAR(tbl_GL[[#This Row],[Date]])</f>
        <v>2019</v>
      </c>
    </row>
    <row r="9370" spans="1:11" x14ac:dyDescent="0.35">
      <c r="A9370">
        <v>795.2</v>
      </c>
      <c r="B9370" s="24">
        <v>43546</v>
      </c>
      <c r="C9370">
        <v>4</v>
      </c>
      <c r="D9370" s="13">
        <v>20</v>
      </c>
      <c r="E9370" s="13" t="s">
        <v>99</v>
      </c>
      <c r="F9370" s="17">
        <v>-183</v>
      </c>
      <c r="G9370" t="str">
        <f>_xlfn.XLOOKUP(tbl_GL[[#This Row],[Account_key]],tbl_COA[Account_key],tbl_COA[Class],"Not Found")</f>
        <v>Assets</v>
      </c>
      <c r="H9370" t="str">
        <f>_xlfn.XLOOKUP(tbl_GL[[#This Row],[Account_key]],tbl_COA[Account_key],tbl_COA[SubClass],"Not Found")</f>
        <v>Assets</v>
      </c>
      <c r="I9370" t="str">
        <f>_xlfn.XLOOKUP(tbl_GL[[#This Row],[Account_key]],tbl_COA[Account_key],tbl_COA[SubClass2],"Not Found")</f>
        <v>Current Assets</v>
      </c>
      <c r="J9370" t="str">
        <f>_xlfn.XLOOKUP(tbl_GL[[#This Row],[Account_key]],tbl_COA[Account_key],tbl_COA[SubAccount],,0)</f>
        <v>Cash in hand</v>
      </c>
      <c r="K9370">
        <f>YEAR(tbl_GL[[#This Row],[Date]])</f>
        <v>2019</v>
      </c>
    </row>
    <row r="9371" spans="1:11" x14ac:dyDescent="0.35">
      <c r="A9371">
        <v>796.1</v>
      </c>
      <c r="B9371" s="24">
        <v>43546</v>
      </c>
      <c r="C9371">
        <v>4</v>
      </c>
      <c r="D9371" s="13">
        <v>10</v>
      </c>
      <c r="E9371" s="13" t="s">
        <v>98</v>
      </c>
      <c r="F9371" s="17">
        <v>-1647</v>
      </c>
      <c r="G9371" t="str">
        <f>_xlfn.XLOOKUP(tbl_GL[[#This Row],[Account_key]],tbl_COA[Account_key],tbl_COA[Class],"Not Found")</f>
        <v>Assets</v>
      </c>
      <c r="H9371" t="str">
        <f>_xlfn.XLOOKUP(tbl_GL[[#This Row],[Account_key]],tbl_COA[Account_key],tbl_COA[SubClass],"Not Found")</f>
        <v>Assets</v>
      </c>
      <c r="I9371" t="str">
        <f>_xlfn.XLOOKUP(tbl_GL[[#This Row],[Account_key]],tbl_COA[Account_key],tbl_COA[SubClass2],"Not Found")</f>
        <v>Current Assets</v>
      </c>
      <c r="J9371" t="str">
        <f>_xlfn.XLOOKUP(tbl_GL[[#This Row],[Account_key]],tbl_COA[Account_key],tbl_COA[SubAccount],,0)</f>
        <v>Cash at Bank</v>
      </c>
      <c r="K9371">
        <f>YEAR(tbl_GL[[#This Row],[Date]])</f>
        <v>2019</v>
      </c>
    </row>
    <row r="9372" spans="1:11" x14ac:dyDescent="0.35">
      <c r="A9372">
        <v>796.2</v>
      </c>
      <c r="B9372" s="24">
        <v>43546</v>
      </c>
      <c r="C9372">
        <v>4</v>
      </c>
      <c r="D9372" s="13">
        <v>120</v>
      </c>
      <c r="E9372" s="13" t="s">
        <v>98</v>
      </c>
      <c r="F9372" s="17">
        <v>-1647</v>
      </c>
      <c r="G9372" t="str">
        <f>_xlfn.XLOOKUP(tbl_GL[[#This Row],[Account_key]],tbl_COA[Account_key],tbl_COA[Class],"Not Found")</f>
        <v>Liabilities and Owners Equity</v>
      </c>
      <c r="H9372" t="str">
        <f>_xlfn.XLOOKUP(tbl_GL[[#This Row],[Account_key]],tbl_COA[Account_key],tbl_COA[SubClass],"Not Found")</f>
        <v>Liabilities</v>
      </c>
      <c r="I9372" t="str">
        <f>_xlfn.XLOOKUP(tbl_GL[[#This Row],[Account_key]],tbl_COA[Account_key],tbl_COA[SubClass2],"Not Found")</f>
        <v>Current Liabilities</v>
      </c>
      <c r="J9372" t="str">
        <f>_xlfn.XLOOKUP(tbl_GL[[#This Row],[Account_key]],tbl_COA[Account_key],tbl_COA[SubAccount],,0)</f>
        <v>Accrued Expenses</v>
      </c>
      <c r="K9372">
        <f>YEAR(tbl_GL[[#This Row],[Date]])</f>
        <v>2019</v>
      </c>
    </row>
    <row r="9373" spans="1:11" x14ac:dyDescent="0.35">
      <c r="A9373">
        <v>797.1</v>
      </c>
      <c r="B9373" s="24">
        <v>43547</v>
      </c>
      <c r="C9373">
        <v>4</v>
      </c>
      <c r="D9373" s="13">
        <v>330</v>
      </c>
      <c r="E9373" s="13" t="s">
        <v>97</v>
      </c>
      <c r="F9373" s="17">
        <v>-2264</v>
      </c>
      <c r="G9373" t="str">
        <f>_xlfn.XLOOKUP(tbl_GL[[#This Row],[Account_key]],tbl_COA[Account_key],tbl_COA[Class],"Not Found")</f>
        <v>Operating account</v>
      </c>
      <c r="H9373" t="str">
        <f>_xlfn.XLOOKUP(tbl_GL[[#This Row],[Account_key]],tbl_COA[Account_key],tbl_COA[SubClass],"Not Found")</f>
        <v>Operating Expenses</v>
      </c>
      <c r="I9373" t="str">
        <f>_xlfn.XLOOKUP(tbl_GL[[#This Row],[Account_key]],tbl_COA[Account_key],tbl_COA[SubClass2],"Not Found")</f>
        <v>Administration</v>
      </c>
      <c r="J9373" t="str">
        <f>_xlfn.XLOOKUP(tbl_GL[[#This Row],[Account_key]],tbl_COA[Account_key],tbl_COA[SubAccount],,0)</f>
        <v>Telephone</v>
      </c>
      <c r="K9373">
        <f>YEAR(tbl_GL[[#This Row],[Date]])</f>
        <v>2019</v>
      </c>
    </row>
    <row r="9374" spans="1:11" x14ac:dyDescent="0.35">
      <c r="A9374">
        <v>797.2</v>
      </c>
      <c r="B9374" s="24">
        <v>43547</v>
      </c>
      <c r="C9374">
        <v>4</v>
      </c>
      <c r="D9374" s="13">
        <v>120</v>
      </c>
      <c r="E9374" s="13" t="s">
        <v>97</v>
      </c>
      <c r="F9374" s="17">
        <v>2264</v>
      </c>
      <c r="G9374" t="str">
        <f>_xlfn.XLOOKUP(tbl_GL[[#This Row],[Account_key]],tbl_COA[Account_key],tbl_COA[Class],"Not Found")</f>
        <v>Liabilities and Owners Equity</v>
      </c>
      <c r="H9374" t="str">
        <f>_xlfn.XLOOKUP(tbl_GL[[#This Row],[Account_key]],tbl_COA[Account_key],tbl_COA[SubClass],"Not Found")</f>
        <v>Liabilities</v>
      </c>
      <c r="I9374" t="str">
        <f>_xlfn.XLOOKUP(tbl_GL[[#This Row],[Account_key]],tbl_COA[Account_key],tbl_COA[SubClass2],"Not Found")</f>
        <v>Current Liabilities</v>
      </c>
      <c r="J9374" t="str">
        <f>_xlfn.XLOOKUP(tbl_GL[[#This Row],[Account_key]],tbl_COA[Account_key],tbl_COA[SubAccount],,0)</f>
        <v>Accrued Expenses</v>
      </c>
      <c r="K9374">
        <f>YEAR(tbl_GL[[#This Row],[Date]])</f>
        <v>2019</v>
      </c>
    </row>
    <row r="9375" spans="1:11" x14ac:dyDescent="0.35">
      <c r="A9375">
        <v>798.1</v>
      </c>
      <c r="B9375" s="24">
        <v>43550</v>
      </c>
      <c r="C9375">
        <v>4</v>
      </c>
      <c r="D9375" s="13">
        <v>230</v>
      </c>
      <c r="E9375" s="13" t="s">
        <v>4</v>
      </c>
      <c r="F9375" s="17">
        <v>-910</v>
      </c>
      <c r="G9375" t="str">
        <f>_xlfn.XLOOKUP(tbl_GL[[#This Row],[Account_key]],tbl_COA[Account_key],tbl_COA[Class],"Not Found")</f>
        <v>Trading account</v>
      </c>
      <c r="H9375" t="str">
        <f>_xlfn.XLOOKUP(tbl_GL[[#This Row],[Account_key]],tbl_COA[Account_key],tbl_COA[SubClass],"Not Found")</f>
        <v>Cost of Sales</v>
      </c>
      <c r="I9375" t="str">
        <f>_xlfn.XLOOKUP(tbl_GL[[#This Row],[Account_key]],tbl_COA[Account_key],tbl_COA[SubClass2],"Not Found")</f>
        <v>Cost of Sales</v>
      </c>
      <c r="J9375" t="str">
        <f>_xlfn.XLOOKUP(tbl_GL[[#This Row],[Account_key]],tbl_COA[Account_key],tbl_COA[SubAccount],,0)</f>
        <v>Cost of Sales</v>
      </c>
      <c r="K9375">
        <f>YEAR(tbl_GL[[#This Row],[Date]])</f>
        <v>2019</v>
      </c>
    </row>
    <row r="9376" spans="1:11" x14ac:dyDescent="0.35">
      <c r="A9376">
        <v>798.2</v>
      </c>
      <c r="B9376" s="24">
        <v>43550</v>
      </c>
      <c r="C9376">
        <v>4</v>
      </c>
      <c r="D9376" s="13">
        <v>60</v>
      </c>
      <c r="E9376" s="13" t="s">
        <v>4</v>
      </c>
      <c r="F9376" s="17">
        <v>-910</v>
      </c>
      <c r="G9376" t="str">
        <f>_xlfn.XLOOKUP(tbl_GL[[#This Row],[Account_key]],tbl_COA[Account_key],tbl_COA[Class],"Not Found")</f>
        <v>Assets</v>
      </c>
      <c r="H9376" t="str">
        <f>_xlfn.XLOOKUP(tbl_GL[[#This Row],[Account_key]],tbl_COA[Account_key],tbl_COA[SubClass],"Not Found")</f>
        <v>Assets</v>
      </c>
      <c r="I9376" t="str">
        <f>_xlfn.XLOOKUP(tbl_GL[[#This Row],[Account_key]],tbl_COA[Account_key],tbl_COA[SubClass2],"Not Found")</f>
        <v>Current Assets</v>
      </c>
      <c r="J9376" t="str">
        <f>_xlfn.XLOOKUP(tbl_GL[[#This Row],[Account_key]],tbl_COA[Account_key],tbl_COA[SubAccount],,0)</f>
        <v>Inventory</v>
      </c>
      <c r="K9376">
        <f>YEAR(tbl_GL[[#This Row],[Date]])</f>
        <v>2019</v>
      </c>
    </row>
    <row r="9377" spans="1:11" x14ac:dyDescent="0.35">
      <c r="A9377">
        <v>799.1</v>
      </c>
      <c r="B9377" s="24">
        <v>43550</v>
      </c>
      <c r="C9377">
        <v>4</v>
      </c>
      <c r="D9377" s="13">
        <v>210</v>
      </c>
      <c r="E9377" s="13" t="s">
        <v>7</v>
      </c>
      <c r="F9377" s="17">
        <v>2849</v>
      </c>
      <c r="G9377" t="str">
        <f>_xlfn.XLOOKUP(tbl_GL[[#This Row],[Account_key]],tbl_COA[Account_key],tbl_COA[Class],"Not Found")</f>
        <v>Trading account</v>
      </c>
      <c r="H9377" t="str">
        <f>_xlfn.XLOOKUP(tbl_GL[[#This Row],[Account_key]],tbl_COA[Account_key],tbl_COA[SubClass],"Not Found")</f>
        <v>Sales</v>
      </c>
      <c r="I9377" t="str">
        <f>_xlfn.XLOOKUP(tbl_GL[[#This Row],[Account_key]],tbl_COA[Account_key],tbl_COA[SubClass2],"Not Found")</f>
        <v>Sales</v>
      </c>
      <c r="J9377" t="str">
        <f>_xlfn.XLOOKUP(tbl_GL[[#This Row],[Account_key]],tbl_COA[Account_key],tbl_COA[SubAccount],,0)</f>
        <v>Sales</v>
      </c>
      <c r="K9377">
        <f>YEAR(tbl_GL[[#This Row],[Date]])</f>
        <v>2019</v>
      </c>
    </row>
    <row r="9378" spans="1:11" x14ac:dyDescent="0.35">
      <c r="A9378">
        <v>799.2</v>
      </c>
      <c r="B9378" s="24">
        <v>43550</v>
      </c>
      <c r="C9378">
        <v>4</v>
      </c>
      <c r="D9378" s="13">
        <v>10</v>
      </c>
      <c r="E9378" s="13" t="s">
        <v>7</v>
      </c>
      <c r="F9378" s="17">
        <v>2849</v>
      </c>
      <c r="G9378" t="str">
        <f>_xlfn.XLOOKUP(tbl_GL[[#This Row],[Account_key]],tbl_COA[Account_key],tbl_COA[Class],"Not Found")</f>
        <v>Assets</v>
      </c>
      <c r="H9378" t="str">
        <f>_xlfn.XLOOKUP(tbl_GL[[#This Row],[Account_key]],tbl_COA[Account_key],tbl_COA[SubClass],"Not Found")</f>
        <v>Assets</v>
      </c>
      <c r="I9378" t="str">
        <f>_xlfn.XLOOKUP(tbl_GL[[#This Row],[Account_key]],tbl_COA[Account_key],tbl_COA[SubClass2],"Not Found")</f>
        <v>Current Assets</v>
      </c>
      <c r="J9378" t="str">
        <f>_xlfn.XLOOKUP(tbl_GL[[#This Row],[Account_key]],tbl_COA[Account_key],tbl_COA[SubAccount],,0)</f>
        <v>Cash at Bank</v>
      </c>
      <c r="K9378">
        <f>YEAR(tbl_GL[[#This Row],[Date]])</f>
        <v>2019</v>
      </c>
    </row>
    <row r="9379" spans="1:11" x14ac:dyDescent="0.35">
      <c r="A9379">
        <v>800.1</v>
      </c>
      <c r="B9379" s="24">
        <v>43550</v>
      </c>
      <c r="C9379">
        <v>4</v>
      </c>
      <c r="D9379" s="13">
        <v>230</v>
      </c>
      <c r="E9379" s="13" t="s">
        <v>4</v>
      </c>
      <c r="F9379" s="17">
        <v>-3574</v>
      </c>
      <c r="G9379" t="str">
        <f>_xlfn.XLOOKUP(tbl_GL[[#This Row],[Account_key]],tbl_COA[Account_key],tbl_COA[Class],"Not Found")</f>
        <v>Trading account</v>
      </c>
      <c r="H9379" t="str">
        <f>_xlfn.XLOOKUP(tbl_GL[[#This Row],[Account_key]],tbl_COA[Account_key],tbl_COA[SubClass],"Not Found")</f>
        <v>Cost of Sales</v>
      </c>
      <c r="I9379" t="str">
        <f>_xlfn.XLOOKUP(tbl_GL[[#This Row],[Account_key]],tbl_COA[Account_key],tbl_COA[SubClass2],"Not Found")</f>
        <v>Cost of Sales</v>
      </c>
      <c r="J9379" t="str">
        <f>_xlfn.XLOOKUP(tbl_GL[[#This Row],[Account_key]],tbl_COA[Account_key],tbl_COA[SubAccount],,0)</f>
        <v>Cost of Sales</v>
      </c>
      <c r="K9379">
        <f>YEAR(tbl_GL[[#This Row],[Date]])</f>
        <v>2019</v>
      </c>
    </row>
    <row r="9380" spans="1:11" x14ac:dyDescent="0.35">
      <c r="A9380">
        <v>800.2</v>
      </c>
      <c r="B9380" s="24">
        <v>43550</v>
      </c>
      <c r="C9380">
        <v>4</v>
      </c>
      <c r="D9380" s="13">
        <v>60</v>
      </c>
      <c r="E9380" s="13" t="s">
        <v>4</v>
      </c>
      <c r="F9380" s="17">
        <v>-3574</v>
      </c>
      <c r="G9380" t="str">
        <f>_xlfn.XLOOKUP(tbl_GL[[#This Row],[Account_key]],tbl_COA[Account_key],tbl_COA[Class],"Not Found")</f>
        <v>Assets</v>
      </c>
      <c r="H9380" t="str">
        <f>_xlfn.XLOOKUP(tbl_GL[[#This Row],[Account_key]],tbl_COA[Account_key],tbl_COA[SubClass],"Not Found")</f>
        <v>Assets</v>
      </c>
      <c r="I9380" t="str">
        <f>_xlfn.XLOOKUP(tbl_GL[[#This Row],[Account_key]],tbl_COA[Account_key],tbl_COA[SubClass2],"Not Found")</f>
        <v>Current Assets</v>
      </c>
      <c r="J9380" t="str">
        <f>_xlfn.XLOOKUP(tbl_GL[[#This Row],[Account_key]],tbl_COA[Account_key],tbl_COA[SubAccount],,0)</f>
        <v>Inventory</v>
      </c>
      <c r="K9380">
        <f>YEAR(tbl_GL[[#This Row],[Date]])</f>
        <v>2019</v>
      </c>
    </row>
    <row r="9381" spans="1:11" x14ac:dyDescent="0.35">
      <c r="A9381">
        <v>801.1</v>
      </c>
      <c r="B9381" s="24">
        <v>43550</v>
      </c>
      <c r="C9381">
        <v>4</v>
      </c>
      <c r="D9381" s="13">
        <v>210</v>
      </c>
      <c r="E9381" s="13" t="s">
        <v>8</v>
      </c>
      <c r="F9381" s="17">
        <v>10095</v>
      </c>
      <c r="G9381" t="str">
        <f>_xlfn.XLOOKUP(tbl_GL[[#This Row],[Account_key]],tbl_COA[Account_key],tbl_COA[Class],"Not Found")</f>
        <v>Trading account</v>
      </c>
      <c r="H9381" t="str">
        <f>_xlfn.XLOOKUP(tbl_GL[[#This Row],[Account_key]],tbl_COA[Account_key],tbl_COA[SubClass],"Not Found")</f>
        <v>Sales</v>
      </c>
      <c r="I9381" t="str">
        <f>_xlfn.XLOOKUP(tbl_GL[[#This Row],[Account_key]],tbl_COA[Account_key],tbl_COA[SubClass2],"Not Found")</f>
        <v>Sales</v>
      </c>
      <c r="J9381" t="str">
        <f>_xlfn.XLOOKUP(tbl_GL[[#This Row],[Account_key]],tbl_COA[Account_key],tbl_COA[SubAccount],,0)</f>
        <v>Sales</v>
      </c>
      <c r="K9381">
        <f>YEAR(tbl_GL[[#This Row],[Date]])</f>
        <v>2019</v>
      </c>
    </row>
    <row r="9382" spans="1:11" x14ac:dyDescent="0.35">
      <c r="A9382">
        <v>801.2</v>
      </c>
      <c r="B9382" s="24">
        <v>43550</v>
      </c>
      <c r="C9382">
        <v>4</v>
      </c>
      <c r="D9382" s="13">
        <v>30</v>
      </c>
      <c r="E9382" s="13" t="s">
        <v>8</v>
      </c>
      <c r="F9382" s="17">
        <v>10095</v>
      </c>
      <c r="G9382" t="str">
        <f>_xlfn.XLOOKUP(tbl_GL[[#This Row],[Account_key]],tbl_COA[Account_key],tbl_COA[Class],"Not Found")</f>
        <v>Assets</v>
      </c>
      <c r="H9382" t="str">
        <f>_xlfn.XLOOKUP(tbl_GL[[#This Row],[Account_key]],tbl_COA[Account_key],tbl_COA[SubClass],"Not Found")</f>
        <v>Assets</v>
      </c>
      <c r="I9382" t="str">
        <f>_xlfn.XLOOKUP(tbl_GL[[#This Row],[Account_key]],tbl_COA[Account_key],tbl_COA[SubClass2],"Not Found")</f>
        <v>Current Assets</v>
      </c>
      <c r="J9382" t="str">
        <f>_xlfn.XLOOKUP(tbl_GL[[#This Row],[Account_key]],tbl_COA[Account_key],tbl_COA[SubAccount],,0)</f>
        <v>Trade Receivables</v>
      </c>
      <c r="K9382">
        <f>YEAR(tbl_GL[[#This Row],[Date]])</f>
        <v>2019</v>
      </c>
    </row>
    <row r="9383" spans="1:11" x14ac:dyDescent="0.35">
      <c r="A9383">
        <v>802.1</v>
      </c>
      <c r="B9383" s="24">
        <v>43551</v>
      </c>
      <c r="C9383">
        <v>4</v>
      </c>
      <c r="D9383" s="13">
        <v>300</v>
      </c>
      <c r="E9383" s="13" t="s">
        <v>97</v>
      </c>
      <c r="F9383" s="17">
        <v>-2200</v>
      </c>
      <c r="G9383" t="str">
        <f>_xlfn.XLOOKUP(tbl_GL[[#This Row],[Account_key]],tbl_COA[Account_key],tbl_COA[Class],"Not Found")</f>
        <v>Operating account</v>
      </c>
      <c r="H9383" t="str">
        <f>_xlfn.XLOOKUP(tbl_GL[[#This Row],[Account_key]],tbl_COA[Account_key],tbl_COA[SubClass],"Not Found")</f>
        <v>Operating Expenses</v>
      </c>
      <c r="I9383" t="str">
        <f>_xlfn.XLOOKUP(tbl_GL[[#This Row],[Account_key]],tbl_COA[Account_key],tbl_COA[SubClass2],"Not Found")</f>
        <v>Administration</v>
      </c>
      <c r="J9383" t="str">
        <f>_xlfn.XLOOKUP(tbl_GL[[#This Row],[Account_key]],tbl_COA[Account_key],tbl_COA[SubAccount],,0)</f>
        <v>Entertainment</v>
      </c>
      <c r="K9383">
        <f>YEAR(tbl_GL[[#This Row],[Date]])</f>
        <v>2019</v>
      </c>
    </row>
    <row r="9384" spans="1:11" x14ac:dyDescent="0.35">
      <c r="A9384">
        <v>802.2</v>
      </c>
      <c r="B9384" s="24">
        <v>43551</v>
      </c>
      <c r="C9384">
        <v>4</v>
      </c>
      <c r="D9384" s="13">
        <v>120</v>
      </c>
      <c r="E9384" s="13" t="s">
        <v>97</v>
      </c>
      <c r="F9384" s="17">
        <v>2200</v>
      </c>
      <c r="G9384" t="str">
        <f>_xlfn.XLOOKUP(tbl_GL[[#This Row],[Account_key]],tbl_COA[Account_key],tbl_COA[Class],"Not Found")</f>
        <v>Liabilities and Owners Equity</v>
      </c>
      <c r="H9384" t="str">
        <f>_xlfn.XLOOKUP(tbl_GL[[#This Row],[Account_key]],tbl_COA[Account_key],tbl_COA[SubClass],"Not Found")</f>
        <v>Liabilities</v>
      </c>
      <c r="I9384" t="str">
        <f>_xlfn.XLOOKUP(tbl_GL[[#This Row],[Account_key]],tbl_COA[Account_key],tbl_COA[SubClass2],"Not Found")</f>
        <v>Current Liabilities</v>
      </c>
      <c r="J9384" t="str">
        <f>_xlfn.XLOOKUP(tbl_GL[[#This Row],[Account_key]],tbl_COA[Account_key],tbl_COA[SubAccount],,0)</f>
        <v>Accrued Expenses</v>
      </c>
      <c r="K9384">
        <f>YEAR(tbl_GL[[#This Row],[Date]])</f>
        <v>2019</v>
      </c>
    </row>
    <row r="9385" spans="1:11" x14ac:dyDescent="0.35">
      <c r="A9385">
        <v>803.1</v>
      </c>
      <c r="B9385" s="24">
        <v>43554</v>
      </c>
      <c r="C9385">
        <v>4</v>
      </c>
      <c r="D9385" s="13">
        <v>350</v>
      </c>
      <c r="E9385" s="13" t="s">
        <v>97</v>
      </c>
      <c r="F9385" s="17">
        <v>-1799</v>
      </c>
      <c r="G9385" t="str">
        <f>_xlfn.XLOOKUP(tbl_GL[[#This Row],[Account_key]],tbl_COA[Account_key],tbl_COA[Class],"Not Found")</f>
        <v>Operating account</v>
      </c>
      <c r="H9385" t="str">
        <f>_xlfn.XLOOKUP(tbl_GL[[#This Row],[Account_key]],tbl_COA[Account_key],tbl_COA[SubClass],"Not Found")</f>
        <v>Operating Expenses</v>
      </c>
      <c r="I9385" t="str">
        <f>_xlfn.XLOOKUP(tbl_GL[[#This Row],[Account_key]],tbl_COA[Account_key],tbl_COA[SubClass2],"Not Found")</f>
        <v>Administration</v>
      </c>
      <c r="J9385" t="str">
        <f>_xlfn.XLOOKUP(tbl_GL[[#This Row],[Account_key]],tbl_COA[Account_key],tbl_COA[SubAccount],,0)</f>
        <v>Other Expenses</v>
      </c>
      <c r="K9385">
        <f>YEAR(tbl_GL[[#This Row],[Date]])</f>
        <v>2019</v>
      </c>
    </row>
    <row r="9386" spans="1:11" x14ac:dyDescent="0.35">
      <c r="A9386">
        <v>803.2</v>
      </c>
      <c r="B9386" s="24">
        <v>43554</v>
      </c>
      <c r="C9386">
        <v>4</v>
      </c>
      <c r="D9386" s="13">
        <v>120</v>
      </c>
      <c r="E9386" s="13" t="s">
        <v>97</v>
      </c>
      <c r="F9386" s="17">
        <v>1799</v>
      </c>
      <c r="G9386" t="str">
        <f>_xlfn.XLOOKUP(tbl_GL[[#This Row],[Account_key]],tbl_COA[Account_key],tbl_COA[Class],"Not Found")</f>
        <v>Liabilities and Owners Equity</v>
      </c>
      <c r="H9386" t="str">
        <f>_xlfn.XLOOKUP(tbl_GL[[#This Row],[Account_key]],tbl_COA[Account_key],tbl_COA[SubClass],"Not Found")</f>
        <v>Liabilities</v>
      </c>
      <c r="I9386" t="str">
        <f>_xlfn.XLOOKUP(tbl_GL[[#This Row],[Account_key]],tbl_COA[Account_key],tbl_COA[SubClass2],"Not Found")</f>
        <v>Current Liabilities</v>
      </c>
      <c r="J9386" t="str">
        <f>_xlfn.XLOOKUP(tbl_GL[[#This Row],[Account_key]],tbl_COA[Account_key],tbl_COA[SubAccount],,0)</f>
        <v>Accrued Expenses</v>
      </c>
      <c r="K9386">
        <f>YEAR(tbl_GL[[#This Row],[Date]])</f>
        <v>2019</v>
      </c>
    </row>
    <row r="9387" spans="1:11" x14ac:dyDescent="0.35">
      <c r="A9387">
        <v>804.1</v>
      </c>
      <c r="B9387" s="24">
        <v>43555</v>
      </c>
      <c r="C9387">
        <v>4</v>
      </c>
      <c r="D9387" s="13">
        <v>10</v>
      </c>
      <c r="E9387" s="13" t="s">
        <v>110</v>
      </c>
      <c r="F9387" s="17">
        <v>82</v>
      </c>
      <c r="G9387" t="str">
        <f>_xlfn.XLOOKUP(tbl_GL[[#This Row],[Account_key]],tbl_COA[Account_key],tbl_COA[Class],"Not Found")</f>
        <v>Assets</v>
      </c>
      <c r="H9387" t="str">
        <f>_xlfn.XLOOKUP(tbl_GL[[#This Row],[Account_key]],tbl_COA[Account_key],tbl_COA[SubClass],"Not Found")</f>
        <v>Assets</v>
      </c>
      <c r="I9387" t="str">
        <f>_xlfn.XLOOKUP(tbl_GL[[#This Row],[Account_key]],tbl_COA[Account_key],tbl_COA[SubClass2],"Not Found")</f>
        <v>Current Assets</v>
      </c>
      <c r="J9387" t="str">
        <f>_xlfn.XLOOKUP(tbl_GL[[#This Row],[Account_key]],tbl_COA[Account_key],tbl_COA[SubAccount],,0)</f>
        <v>Cash at Bank</v>
      </c>
      <c r="K9387">
        <f>YEAR(tbl_GL[[#This Row],[Date]])</f>
        <v>2019</v>
      </c>
    </row>
    <row r="9388" spans="1:11" x14ac:dyDescent="0.35">
      <c r="A9388">
        <v>804.2</v>
      </c>
      <c r="B9388" s="24">
        <v>43555</v>
      </c>
      <c r="C9388">
        <v>4</v>
      </c>
      <c r="D9388" s="13">
        <v>430</v>
      </c>
      <c r="E9388" s="13" t="s">
        <v>110</v>
      </c>
      <c r="F9388" s="17">
        <v>82</v>
      </c>
      <c r="G9388" t="str">
        <f>_xlfn.XLOOKUP(tbl_GL[[#This Row],[Account_key]],tbl_COA[Account_key],tbl_COA[Class],"Not Found")</f>
        <v>Non-operating</v>
      </c>
      <c r="H9388" t="str">
        <f>_xlfn.XLOOKUP(tbl_GL[[#This Row],[Account_key]],tbl_COA[Account_key],tbl_COA[SubClass],"Not Found")</f>
        <v>Exchange Loss/Gain</v>
      </c>
      <c r="I9388" t="str">
        <f>_xlfn.XLOOKUP(tbl_GL[[#This Row],[Account_key]],tbl_COA[Account_key],tbl_COA[SubClass2],"Not Found")</f>
        <v>Exchange Loss/Gain</v>
      </c>
      <c r="J9388" t="str">
        <f>_xlfn.XLOOKUP(tbl_GL[[#This Row],[Account_key]],tbl_COA[Account_key],tbl_COA[SubAccount],,0)</f>
        <v>Exchange Loss/Gain</v>
      </c>
      <c r="K9388">
        <f>YEAR(tbl_GL[[#This Row],[Date]])</f>
        <v>2019</v>
      </c>
    </row>
    <row r="9389" spans="1:11" x14ac:dyDescent="0.35">
      <c r="A9389">
        <v>806.1</v>
      </c>
      <c r="B9389" s="24">
        <v>43555</v>
      </c>
      <c r="C9389">
        <v>4</v>
      </c>
      <c r="D9389" s="13">
        <v>400</v>
      </c>
      <c r="E9389" s="13" t="s">
        <v>104</v>
      </c>
      <c r="F9389" s="17">
        <v>-163</v>
      </c>
      <c r="G9389" t="str">
        <f>_xlfn.XLOOKUP(tbl_GL[[#This Row],[Account_key]],tbl_COA[Account_key],tbl_COA[Class],"Not Found")</f>
        <v>Operating account</v>
      </c>
      <c r="H9389" t="str">
        <f>_xlfn.XLOOKUP(tbl_GL[[#This Row],[Account_key]],tbl_COA[Account_key],tbl_COA[SubClass],"Not Found")</f>
        <v>Depreciation &amp; Amortization</v>
      </c>
      <c r="I9389" t="str">
        <f>_xlfn.XLOOKUP(tbl_GL[[#This Row],[Account_key]],tbl_COA[Account_key],tbl_COA[SubClass2],"Not Found")</f>
        <v>Amortization</v>
      </c>
      <c r="J9389" t="str">
        <f>_xlfn.XLOOKUP(tbl_GL[[#This Row],[Account_key]],tbl_COA[Account_key],tbl_COA[SubAccount],,0)</f>
        <v>Amortization of Intangible Assets</v>
      </c>
      <c r="K9389">
        <f>YEAR(tbl_GL[[#This Row],[Date]])</f>
        <v>2019</v>
      </c>
    </row>
    <row r="9390" spans="1:11" x14ac:dyDescent="0.35">
      <c r="A9390">
        <v>806.2</v>
      </c>
      <c r="B9390" s="24">
        <v>43555</v>
      </c>
      <c r="C9390">
        <v>4</v>
      </c>
      <c r="D9390" s="13">
        <v>100</v>
      </c>
      <c r="E9390" s="13" t="s">
        <v>104</v>
      </c>
      <c r="F9390" s="17">
        <v>-163</v>
      </c>
      <c r="G9390" t="str">
        <f>_xlfn.XLOOKUP(tbl_GL[[#This Row],[Account_key]],tbl_COA[Account_key],tbl_COA[Class],"Not Found")</f>
        <v>Assets</v>
      </c>
      <c r="H9390" t="str">
        <f>_xlfn.XLOOKUP(tbl_GL[[#This Row],[Account_key]],tbl_COA[Account_key],tbl_COA[SubClass],"Not Found")</f>
        <v>Assets</v>
      </c>
      <c r="I9390" t="str">
        <f>_xlfn.XLOOKUP(tbl_GL[[#This Row],[Account_key]],tbl_COA[Account_key],tbl_COA[SubClass2],"Not Found")</f>
        <v>Non-Current Assets</v>
      </c>
      <c r="J9390" t="str">
        <f>_xlfn.XLOOKUP(tbl_GL[[#This Row],[Account_key]],tbl_COA[Account_key],tbl_COA[SubAccount],,0)</f>
        <v>Patents and trademarks</v>
      </c>
      <c r="K9390">
        <f>YEAR(tbl_GL[[#This Row],[Date]])</f>
        <v>2019</v>
      </c>
    </row>
    <row r="9391" spans="1:11" x14ac:dyDescent="0.35">
      <c r="A9391">
        <v>807.1</v>
      </c>
      <c r="B9391" s="24">
        <v>43555</v>
      </c>
      <c r="C9391">
        <v>4</v>
      </c>
      <c r="D9391" s="13">
        <v>440</v>
      </c>
      <c r="E9391" s="13" t="s">
        <v>112</v>
      </c>
      <c r="F9391" s="17">
        <v>-240</v>
      </c>
      <c r="G9391" t="str">
        <f>_xlfn.XLOOKUP(tbl_GL[[#This Row],[Account_key]],tbl_COA[Account_key],tbl_COA[Class],"Not Found")</f>
        <v>Interest &amp; Tax</v>
      </c>
      <c r="H9391" t="str">
        <f>_xlfn.XLOOKUP(tbl_GL[[#This Row],[Account_key]],tbl_COA[Account_key],tbl_COA[SubClass],"Not Found")</f>
        <v>Interest Expense</v>
      </c>
      <c r="I9391" t="str">
        <f>_xlfn.XLOOKUP(tbl_GL[[#This Row],[Account_key]],tbl_COA[Account_key],tbl_COA[SubClass2],"Not Found")</f>
        <v>Interest Expense</v>
      </c>
      <c r="J9391" t="str">
        <f>_xlfn.XLOOKUP(tbl_GL[[#This Row],[Account_key]],tbl_COA[Account_key],tbl_COA[SubAccount],,0)</f>
        <v>Interest Expense</v>
      </c>
      <c r="K9391">
        <f>YEAR(tbl_GL[[#This Row],[Date]])</f>
        <v>2019</v>
      </c>
    </row>
    <row r="9392" spans="1:11" x14ac:dyDescent="0.35">
      <c r="A9392">
        <v>807.2</v>
      </c>
      <c r="B9392" s="24">
        <v>43555</v>
      </c>
      <c r="C9392">
        <v>4</v>
      </c>
      <c r="D9392" s="13">
        <v>121</v>
      </c>
      <c r="E9392" s="13" t="s">
        <v>112</v>
      </c>
      <c r="F9392" s="17">
        <v>240</v>
      </c>
      <c r="G9392" t="str">
        <f>_xlfn.XLOOKUP(tbl_GL[[#This Row],[Account_key]],tbl_COA[Account_key],tbl_COA[Class],"Not Found")</f>
        <v>Liabilities and Owners Equity</v>
      </c>
      <c r="H9392" t="str">
        <f>_xlfn.XLOOKUP(tbl_GL[[#This Row],[Account_key]],tbl_COA[Account_key],tbl_COA[SubClass],"Not Found")</f>
        <v>Liabilities</v>
      </c>
      <c r="I9392" t="str">
        <f>_xlfn.XLOOKUP(tbl_GL[[#This Row],[Account_key]],tbl_COA[Account_key],tbl_COA[SubClass2],"Not Found")</f>
        <v>Current Liabilities</v>
      </c>
      <c r="J9392" t="str">
        <f>_xlfn.XLOOKUP(tbl_GL[[#This Row],[Account_key]],tbl_COA[Account_key],tbl_COA[SubAccount],,0)</f>
        <v>Interest Payable</v>
      </c>
      <c r="K9392">
        <f>YEAR(tbl_GL[[#This Row],[Date]])</f>
        <v>2019</v>
      </c>
    </row>
    <row r="9393" spans="1:11" x14ac:dyDescent="0.35">
      <c r="A9393">
        <v>808.1</v>
      </c>
      <c r="B9393" s="24">
        <v>43555</v>
      </c>
      <c r="C9393">
        <v>4</v>
      </c>
      <c r="D9393" s="13">
        <v>10</v>
      </c>
      <c r="E9393" s="13" t="s">
        <v>113</v>
      </c>
      <c r="F9393" s="17">
        <v>250</v>
      </c>
      <c r="G9393" t="str">
        <f>_xlfn.XLOOKUP(tbl_GL[[#This Row],[Account_key]],tbl_COA[Account_key],tbl_COA[Class],"Not Found")</f>
        <v>Assets</v>
      </c>
      <c r="H9393" t="str">
        <f>_xlfn.XLOOKUP(tbl_GL[[#This Row],[Account_key]],tbl_COA[Account_key],tbl_COA[SubClass],"Not Found")</f>
        <v>Assets</v>
      </c>
      <c r="I9393" t="str">
        <f>_xlfn.XLOOKUP(tbl_GL[[#This Row],[Account_key]],tbl_COA[Account_key],tbl_COA[SubClass2],"Not Found")</f>
        <v>Current Assets</v>
      </c>
      <c r="J9393" t="str">
        <f>_xlfn.XLOOKUP(tbl_GL[[#This Row],[Account_key]],tbl_COA[Account_key],tbl_COA[SubAccount],,0)</f>
        <v>Cash at Bank</v>
      </c>
      <c r="K9393">
        <f>YEAR(tbl_GL[[#This Row],[Date]])</f>
        <v>2019</v>
      </c>
    </row>
    <row r="9394" spans="1:11" x14ac:dyDescent="0.35">
      <c r="A9394">
        <v>808.2</v>
      </c>
      <c r="B9394" s="24">
        <v>43555</v>
      </c>
      <c r="C9394">
        <v>4</v>
      </c>
      <c r="D9394" s="13">
        <v>410</v>
      </c>
      <c r="E9394" s="13" t="s">
        <v>113</v>
      </c>
      <c r="F9394" s="17">
        <v>250</v>
      </c>
      <c r="G9394" t="str">
        <f>_xlfn.XLOOKUP(tbl_GL[[#This Row],[Account_key]],tbl_COA[Account_key],tbl_COA[Class],"Not Found")</f>
        <v>Non-operating</v>
      </c>
      <c r="H9394" t="str">
        <f>_xlfn.XLOOKUP(tbl_GL[[#This Row],[Account_key]],tbl_COA[Account_key],tbl_COA[SubClass],"Not Found")</f>
        <v>Interest Income</v>
      </c>
      <c r="I9394" t="str">
        <f>_xlfn.XLOOKUP(tbl_GL[[#This Row],[Account_key]],tbl_COA[Account_key],tbl_COA[SubClass2],"Not Found")</f>
        <v>Interest Income</v>
      </c>
      <c r="J9394" t="str">
        <f>_xlfn.XLOOKUP(tbl_GL[[#This Row],[Account_key]],tbl_COA[Account_key],tbl_COA[SubAccount],,0)</f>
        <v>Interest Income</v>
      </c>
      <c r="K9394">
        <f>YEAR(tbl_GL[[#This Row],[Date]])</f>
        <v>2019</v>
      </c>
    </row>
    <row r="9395" spans="1:11" x14ac:dyDescent="0.35">
      <c r="A9395">
        <v>809.1</v>
      </c>
      <c r="B9395" s="24">
        <v>43555</v>
      </c>
      <c r="C9395">
        <v>4</v>
      </c>
      <c r="D9395" s="13">
        <v>450</v>
      </c>
      <c r="E9395" s="23" t="s">
        <v>108</v>
      </c>
      <c r="F9395" s="17">
        <v>1037</v>
      </c>
      <c r="G9395" t="str">
        <f>_xlfn.XLOOKUP(tbl_GL[[#This Row],[Account_key]],tbl_COA[Account_key],tbl_COA[Class],"Not Found")</f>
        <v>Interest &amp; Tax</v>
      </c>
      <c r="H9395" t="str">
        <f>_xlfn.XLOOKUP(tbl_GL[[#This Row],[Account_key]],tbl_COA[Account_key],tbl_COA[SubClass],"Not Found")</f>
        <v>Taxation</v>
      </c>
      <c r="I9395" t="str">
        <f>_xlfn.XLOOKUP(tbl_GL[[#This Row],[Account_key]],tbl_COA[Account_key],tbl_COA[SubClass2],"Not Found")</f>
        <v>Taxation</v>
      </c>
      <c r="J9395" t="str">
        <f>_xlfn.XLOOKUP(tbl_GL[[#This Row],[Account_key]],tbl_COA[Account_key],tbl_COA[SubAccount],,0)</f>
        <v>Taxation</v>
      </c>
      <c r="K9395">
        <f>YEAR(tbl_GL[[#This Row],[Date]])</f>
        <v>2019</v>
      </c>
    </row>
    <row r="9396" spans="1:11" x14ac:dyDescent="0.35">
      <c r="A9396">
        <v>809.2</v>
      </c>
      <c r="B9396" s="24">
        <v>43555</v>
      </c>
      <c r="C9396">
        <v>4</v>
      </c>
      <c r="D9396" s="13">
        <v>122</v>
      </c>
      <c r="E9396" s="23" t="s">
        <v>108</v>
      </c>
      <c r="F9396" s="17">
        <v>-1037</v>
      </c>
      <c r="G9396" t="str">
        <f>_xlfn.XLOOKUP(tbl_GL[[#This Row],[Account_key]],tbl_COA[Account_key],tbl_COA[Class],"Not Found")</f>
        <v>Liabilities and Owners Equity</v>
      </c>
      <c r="H9396" t="str">
        <f>_xlfn.XLOOKUP(tbl_GL[[#This Row],[Account_key]],tbl_COA[Account_key],tbl_COA[SubClass],"Not Found")</f>
        <v>Liabilities</v>
      </c>
      <c r="I9396" t="str">
        <f>_xlfn.XLOOKUP(tbl_GL[[#This Row],[Account_key]],tbl_COA[Account_key],tbl_COA[SubClass2],"Not Found")</f>
        <v>Current Liabilities</v>
      </c>
      <c r="J9396" t="str">
        <f>_xlfn.XLOOKUP(tbl_GL[[#This Row],[Account_key]],tbl_COA[Account_key],tbl_COA[SubAccount],,0)</f>
        <v>Tax payable</v>
      </c>
      <c r="K9396">
        <f>YEAR(tbl_GL[[#This Row],[Date]])</f>
        <v>2019</v>
      </c>
    </row>
    <row r="9397" spans="1:11" x14ac:dyDescent="0.35">
      <c r="A9397">
        <v>810.1</v>
      </c>
      <c r="B9397" s="24">
        <v>43555</v>
      </c>
      <c r="C9397">
        <v>4</v>
      </c>
      <c r="D9397" s="13">
        <v>240</v>
      </c>
      <c r="E9397" s="13" t="s">
        <v>56</v>
      </c>
      <c r="F9397" s="17">
        <v>-3375</v>
      </c>
      <c r="G9397" t="str">
        <f>_xlfn.XLOOKUP(tbl_GL[[#This Row],[Account_key]],tbl_COA[Account_key],tbl_COA[Class],"Not Found")</f>
        <v>Operating account</v>
      </c>
      <c r="H9397" t="str">
        <f>_xlfn.XLOOKUP(tbl_GL[[#This Row],[Account_key]],tbl_COA[Account_key],tbl_COA[SubClass],"Not Found")</f>
        <v>Operating Expenses</v>
      </c>
      <c r="I9397" t="str">
        <f>_xlfn.XLOOKUP(tbl_GL[[#This Row],[Account_key]],tbl_COA[Account_key],tbl_COA[SubClass2],"Not Found")</f>
        <v>Sales &amp; Distribution</v>
      </c>
      <c r="J9397" t="str">
        <f>_xlfn.XLOOKUP(tbl_GL[[#This Row],[Account_key]],tbl_COA[Account_key],tbl_COA[SubAccount],,0)</f>
        <v>Salaries</v>
      </c>
      <c r="K9397">
        <f>YEAR(tbl_GL[[#This Row],[Date]])</f>
        <v>2019</v>
      </c>
    </row>
    <row r="9398" spans="1:11" x14ac:dyDescent="0.35">
      <c r="A9398">
        <v>810.2</v>
      </c>
      <c r="B9398" s="24">
        <v>43555</v>
      </c>
      <c r="C9398">
        <v>4</v>
      </c>
      <c r="D9398" s="13">
        <v>10</v>
      </c>
      <c r="E9398" s="13" t="s">
        <v>56</v>
      </c>
      <c r="F9398" s="17">
        <v>-3375</v>
      </c>
      <c r="G9398" t="str">
        <f>_xlfn.XLOOKUP(tbl_GL[[#This Row],[Account_key]],tbl_COA[Account_key],tbl_COA[Class],"Not Found")</f>
        <v>Assets</v>
      </c>
      <c r="H9398" t="str">
        <f>_xlfn.XLOOKUP(tbl_GL[[#This Row],[Account_key]],tbl_COA[Account_key],tbl_COA[SubClass],"Not Found")</f>
        <v>Assets</v>
      </c>
      <c r="I9398" t="str">
        <f>_xlfn.XLOOKUP(tbl_GL[[#This Row],[Account_key]],tbl_COA[Account_key],tbl_COA[SubClass2],"Not Found")</f>
        <v>Current Assets</v>
      </c>
      <c r="J9398" t="str">
        <f>_xlfn.XLOOKUP(tbl_GL[[#This Row],[Account_key]],tbl_COA[Account_key],tbl_COA[SubAccount],,0)</f>
        <v>Cash at Bank</v>
      </c>
      <c r="K9398">
        <f>YEAR(tbl_GL[[#This Row],[Date]])</f>
        <v>2019</v>
      </c>
    </row>
    <row r="9399" spans="1:11" x14ac:dyDescent="0.35">
      <c r="A9399">
        <v>811.1</v>
      </c>
      <c r="B9399" s="24">
        <v>43555</v>
      </c>
      <c r="C9399">
        <v>4</v>
      </c>
      <c r="D9399" s="13">
        <v>380</v>
      </c>
      <c r="E9399" s="13" t="s">
        <v>101</v>
      </c>
      <c r="F9399" s="17">
        <v>-5950</v>
      </c>
      <c r="G9399" t="str">
        <f>_xlfn.XLOOKUP(tbl_GL[[#This Row],[Account_key]],tbl_COA[Account_key],tbl_COA[Class],"Not Found")</f>
        <v>Operating account</v>
      </c>
      <c r="H9399" t="str">
        <f>_xlfn.XLOOKUP(tbl_GL[[#This Row],[Account_key]],tbl_COA[Account_key],tbl_COA[SubClass],"Not Found")</f>
        <v>Depreciation &amp; Amortization</v>
      </c>
      <c r="I9399" t="str">
        <f>_xlfn.XLOOKUP(tbl_GL[[#This Row],[Account_key]],tbl_COA[Account_key],tbl_COA[SubClass2],"Not Found")</f>
        <v>Depreciation</v>
      </c>
      <c r="J9399" t="str">
        <f>_xlfn.XLOOKUP(tbl_GL[[#This Row],[Account_key]],tbl_COA[Account_key],tbl_COA[SubAccount],,0)</f>
        <v>Equipment</v>
      </c>
      <c r="K9399">
        <f>YEAR(tbl_GL[[#This Row],[Date]])</f>
        <v>2019</v>
      </c>
    </row>
    <row r="9400" spans="1:11" x14ac:dyDescent="0.35">
      <c r="A9400">
        <v>811.2</v>
      </c>
      <c r="B9400" s="24">
        <v>43555</v>
      </c>
      <c r="C9400">
        <v>4</v>
      </c>
      <c r="D9400" s="13">
        <v>90</v>
      </c>
      <c r="E9400" s="13" t="s">
        <v>101</v>
      </c>
      <c r="F9400" s="17">
        <v>-5950</v>
      </c>
      <c r="G9400" t="str">
        <f>_xlfn.XLOOKUP(tbl_GL[[#This Row],[Account_key]],tbl_COA[Account_key],tbl_COA[Class],"Not Found")</f>
        <v>Assets</v>
      </c>
      <c r="H9400" t="str">
        <f>_xlfn.XLOOKUP(tbl_GL[[#This Row],[Account_key]],tbl_COA[Account_key],tbl_COA[SubClass],"Not Found")</f>
        <v>Assets</v>
      </c>
      <c r="I9400" t="str">
        <f>_xlfn.XLOOKUP(tbl_GL[[#This Row],[Account_key]],tbl_COA[Account_key],tbl_COA[SubClass2],"Not Found")</f>
        <v>Non-Current Assets</v>
      </c>
      <c r="J9400" t="str">
        <f>_xlfn.XLOOKUP(tbl_GL[[#This Row],[Account_key]],tbl_COA[Account_key],tbl_COA[SubAccount],,0)</f>
        <v>Office Furniture &amp; Equipment</v>
      </c>
      <c r="K9400">
        <f>YEAR(tbl_GL[[#This Row],[Date]])</f>
        <v>2019</v>
      </c>
    </row>
    <row r="9401" spans="1:11" x14ac:dyDescent="0.35">
      <c r="A9401">
        <v>812.1</v>
      </c>
      <c r="B9401" s="24">
        <v>43556</v>
      </c>
      <c r="C9401">
        <v>4</v>
      </c>
      <c r="D9401" s="13">
        <v>230</v>
      </c>
      <c r="E9401" s="13" t="s">
        <v>4</v>
      </c>
      <c r="F9401" s="17">
        <v>-723</v>
      </c>
      <c r="G9401" t="str">
        <f>_xlfn.XLOOKUP(tbl_GL[[#This Row],[Account_key]],tbl_COA[Account_key],tbl_COA[Class],"Not Found")</f>
        <v>Trading account</v>
      </c>
      <c r="H9401" t="str">
        <f>_xlfn.XLOOKUP(tbl_GL[[#This Row],[Account_key]],tbl_COA[Account_key],tbl_COA[SubClass],"Not Found")</f>
        <v>Cost of Sales</v>
      </c>
      <c r="I9401" t="str">
        <f>_xlfn.XLOOKUP(tbl_GL[[#This Row],[Account_key]],tbl_COA[Account_key],tbl_COA[SubClass2],"Not Found")</f>
        <v>Cost of Sales</v>
      </c>
      <c r="J9401" t="str">
        <f>_xlfn.XLOOKUP(tbl_GL[[#This Row],[Account_key]],tbl_COA[Account_key],tbl_COA[SubAccount],,0)</f>
        <v>Cost of Sales</v>
      </c>
      <c r="K9401">
        <f>YEAR(tbl_GL[[#This Row],[Date]])</f>
        <v>2019</v>
      </c>
    </row>
    <row r="9402" spans="1:11" x14ac:dyDescent="0.35">
      <c r="A9402">
        <v>812.2</v>
      </c>
      <c r="B9402" s="24">
        <v>43556</v>
      </c>
      <c r="C9402">
        <v>4</v>
      </c>
      <c r="D9402" s="13">
        <v>60</v>
      </c>
      <c r="E9402" s="13" t="s">
        <v>4</v>
      </c>
      <c r="F9402" s="17">
        <v>-723</v>
      </c>
      <c r="G9402" t="str">
        <f>_xlfn.XLOOKUP(tbl_GL[[#This Row],[Account_key]],tbl_COA[Account_key],tbl_COA[Class],"Not Found")</f>
        <v>Assets</v>
      </c>
      <c r="H9402" t="str">
        <f>_xlfn.XLOOKUP(tbl_GL[[#This Row],[Account_key]],tbl_COA[Account_key],tbl_COA[SubClass],"Not Found")</f>
        <v>Assets</v>
      </c>
      <c r="I9402" t="str">
        <f>_xlfn.XLOOKUP(tbl_GL[[#This Row],[Account_key]],tbl_COA[Account_key],tbl_COA[SubClass2],"Not Found")</f>
        <v>Current Assets</v>
      </c>
      <c r="J9402" t="str">
        <f>_xlfn.XLOOKUP(tbl_GL[[#This Row],[Account_key]],tbl_COA[Account_key],tbl_COA[SubAccount],,0)</f>
        <v>Inventory</v>
      </c>
      <c r="K9402">
        <f>YEAR(tbl_GL[[#This Row],[Date]])</f>
        <v>2019</v>
      </c>
    </row>
    <row r="9403" spans="1:11" x14ac:dyDescent="0.35">
      <c r="A9403">
        <v>813.1</v>
      </c>
      <c r="B9403" s="24">
        <v>43556</v>
      </c>
      <c r="C9403">
        <v>4</v>
      </c>
      <c r="D9403" s="13">
        <v>210</v>
      </c>
      <c r="E9403" s="13" t="s">
        <v>8</v>
      </c>
      <c r="F9403" s="17">
        <v>2042</v>
      </c>
      <c r="G9403" t="str">
        <f>_xlfn.XLOOKUP(tbl_GL[[#This Row],[Account_key]],tbl_COA[Account_key],tbl_COA[Class],"Not Found")</f>
        <v>Trading account</v>
      </c>
      <c r="H9403" t="str">
        <f>_xlfn.XLOOKUP(tbl_GL[[#This Row],[Account_key]],tbl_COA[Account_key],tbl_COA[SubClass],"Not Found")</f>
        <v>Sales</v>
      </c>
      <c r="I9403" t="str">
        <f>_xlfn.XLOOKUP(tbl_GL[[#This Row],[Account_key]],tbl_COA[Account_key],tbl_COA[SubClass2],"Not Found")</f>
        <v>Sales</v>
      </c>
      <c r="J9403" t="str">
        <f>_xlfn.XLOOKUP(tbl_GL[[#This Row],[Account_key]],tbl_COA[Account_key],tbl_COA[SubAccount],,0)</f>
        <v>Sales</v>
      </c>
      <c r="K9403">
        <f>YEAR(tbl_GL[[#This Row],[Date]])</f>
        <v>2019</v>
      </c>
    </row>
    <row r="9404" spans="1:11" x14ac:dyDescent="0.35">
      <c r="A9404">
        <v>813.2</v>
      </c>
      <c r="B9404" s="24">
        <v>43556</v>
      </c>
      <c r="C9404">
        <v>4</v>
      </c>
      <c r="D9404" s="13">
        <v>30</v>
      </c>
      <c r="E9404" s="13" t="s">
        <v>8</v>
      </c>
      <c r="F9404" s="17">
        <v>2042</v>
      </c>
      <c r="G9404" t="str">
        <f>_xlfn.XLOOKUP(tbl_GL[[#This Row],[Account_key]],tbl_COA[Account_key],tbl_COA[Class],"Not Found")</f>
        <v>Assets</v>
      </c>
      <c r="H9404" t="str">
        <f>_xlfn.XLOOKUP(tbl_GL[[#This Row],[Account_key]],tbl_COA[Account_key],tbl_COA[SubClass],"Not Found")</f>
        <v>Assets</v>
      </c>
      <c r="I9404" t="str">
        <f>_xlfn.XLOOKUP(tbl_GL[[#This Row],[Account_key]],tbl_COA[Account_key],tbl_COA[SubClass2],"Not Found")</f>
        <v>Current Assets</v>
      </c>
      <c r="J9404" t="str">
        <f>_xlfn.XLOOKUP(tbl_GL[[#This Row],[Account_key]],tbl_COA[Account_key],tbl_COA[SubAccount],,0)</f>
        <v>Trade Receivables</v>
      </c>
      <c r="K9404">
        <f>YEAR(tbl_GL[[#This Row],[Date]])</f>
        <v>2019</v>
      </c>
    </row>
    <row r="9405" spans="1:11" x14ac:dyDescent="0.35">
      <c r="A9405">
        <v>814.1</v>
      </c>
      <c r="B9405" s="24">
        <v>43556</v>
      </c>
      <c r="C9405">
        <v>4</v>
      </c>
      <c r="D9405" s="13">
        <v>30</v>
      </c>
      <c r="E9405" s="13" t="s">
        <v>80</v>
      </c>
      <c r="F9405" s="17">
        <v>-12107</v>
      </c>
      <c r="G9405" t="str">
        <f>_xlfn.XLOOKUP(tbl_GL[[#This Row],[Account_key]],tbl_COA[Account_key],tbl_COA[Class],"Not Found")</f>
        <v>Assets</v>
      </c>
      <c r="H9405" t="str">
        <f>_xlfn.XLOOKUP(tbl_GL[[#This Row],[Account_key]],tbl_COA[Account_key],tbl_COA[SubClass],"Not Found")</f>
        <v>Assets</v>
      </c>
      <c r="I9405" t="str">
        <f>_xlfn.XLOOKUP(tbl_GL[[#This Row],[Account_key]],tbl_COA[Account_key],tbl_COA[SubClass2],"Not Found")</f>
        <v>Current Assets</v>
      </c>
      <c r="J9405" t="str">
        <f>_xlfn.XLOOKUP(tbl_GL[[#This Row],[Account_key]],tbl_COA[Account_key],tbl_COA[SubAccount],,0)</f>
        <v>Trade Receivables</v>
      </c>
      <c r="K9405">
        <f>YEAR(tbl_GL[[#This Row],[Date]])</f>
        <v>2019</v>
      </c>
    </row>
    <row r="9406" spans="1:11" x14ac:dyDescent="0.35">
      <c r="A9406">
        <v>814.2</v>
      </c>
      <c r="B9406" s="24">
        <v>43556</v>
      </c>
      <c r="C9406">
        <v>4</v>
      </c>
      <c r="D9406" s="13">
        <v>10</v>
      </c>
      <c r="E9406" s="13" t="s">
        <v>80</v>
      </c>
      <c r="F9406" s="17">
        <v>12107</v>
      </c>
      <c r="G9406" t="str">
        <f>_xlfn.XLOOKUP(tbl_GL[[#This Row],[Account_key]],tbl_COA[Account_key],tbl_COA[Class],"Not Found")</f>
        <v>Assets</v>
      </c>
      <c r="H9406" t="str">
        <f>_xlfn.XLOOKUP(tbl_GL[[#This Row],[Account_key]],tbl_COA[Account_key],tbl_COA[SubClass],"Not Found")</f>
        <v>Assets</v>
      </c>
      <c r="I9406" t="str">
        <f>_xlfn.XLOOKUP(tbl_GL[[#This Row],[Account_key]],tbl_COA[Account_key],tbl_COA[SubClass2],"Not Found")</f>
        <v>Current Assets</v>
      </c>
      <c r="J9406" t="str">
        <f>_xlfn.XLOOKUP(tbl_GL[[#This Row],[Account_key]],tbl_COA[Account_key],tbl_COA[SubAccount],,0)</f>
        <v>Cash at Bank</v>
      </c>
      <c r="K9406">
        <f>YEAR(tbl_GL[[#This Row],[Date]])</f>
        <v>2019</v>
      </c>
    </row>
    <row r="9407" spans="1:11" x14ac:dyDescent="0.35">
      <c r="A9407">
        <v>815.1</v>
      </c>
      <c r="B9407" s="24">
        <v>43556</v>
      </c>
      <c r="C9407">
        <v>4</v>
      </c>
      <c r="D9407" s="13">
        <v>60</v>
      </c>
      <c r="E9407" s="13" t="s">
        <v>84</v>
      </c>
      <c r="F9407" s="17">
        <v>19800</v>
      </c>
      <c r="G9407" t="str">
        <f>_xlfn.XLOOKUP(tbl_GL[[#This Row],[Account_key]],tbl_COA[Account_key],tbl_COA[Class],"Not Found")</f>
        <v>Assets</v>
      </c>
      <c r="H9407" t="str">
        <f>_xlfn.XLOOKUP(tbl_GL[[#This Row],[Account_key]],tbl_COA[Account_key],tbl_COA[SubClass],"Not Found")</f>
        <v>Assets</v>
      </c>
      <c r="I9407" t="str">
        <f>_xlfn.XLOOKUP(tbl_GL[[#This Row],[Account_key]],tbl_COA[Account_key],tbl_COA[SubClass2],"Not Found")</f>
        <v>Current Assets</v>
      </c>
      <c r="J9407" t="str">
        <f>_xlfn.XLOOKUP(tbl_GL[[#This Row],[Account_key]],tbl_COA[Account_key],tbl_COA[SubAccount],,0)</f>
        <v>Inventory</v>
      </c>
      <c r="K9407">
        <f>YEAR(tbl_GL[[#This Row],[Date]])</f>
        <v>2019</v>
      </c>
    </row>
    <row r="9408" spans="1:11" x14ac:dyDescent="0.35">
      <c r="A9408">
        <v>815.2</v>
      </c>
      <c r="B9408" s="24">
        <v>43556</v>
      </c>
      <c r="C9408">
        <v>4</v>
      </c>
      <c r="D9408" s="13">
        <v>110</v>
      </c>
      <c r="E9408" s="13" t="s">
        <v>84</v>
      </c>
      <c r="F9408" s="17">
        <v>19800</v>
      </c>
      <c r="G9408" t="str">
        <f>_xlfn.XLOOKUP(tbl_GL[[#This Row],[Account_key]],tbl_COA[Account_key],tbl_COA[Class],"Not Found")</f>
        <v>Liabilities and Owners Equity</v>
      </c>
      <c r="H9408" t="str">
        <f>_xlfn.XLOOKUP(tbl_GL[[#This Row],[Account_key]],tbl_COA[Account_key],tbl_COA[SubClass],"Not Found")</f>
        <v>Liabilities</v>
      </c>
      <c r="I9408" t="str">
        <f>_xlfn.XLOOKUP(tbl_GL[[#This Row],[Account_key]],tbl_COA[Account_key],tbl_COA[SubClass2],"Not Found")</f>
        <v>Current Liabilities</v>
      </c>
      <c r="J9408" t="str">
        <f>_xlfn.XLOOKUP(tbl_GL[[#This Row],[Account_key]],tbl_COA[Account_key],tbl_COA[SubAccount],,0)</f>
        <v>Trade Payables</v>
      </c>
      <c r="K9408">
        <f>YEAR(tbl_GL[[#This Row],[Date]])</f>
        <v>2019</v>
      </c>
    </row>
    <row r="9409" spans="1:11" x14ac:dyDescent="0.35">
      <c r="A9409">
        <v>816.1</v>
      </c>
      <c r="B9409" s="24">
        <v>43557</v>
      </c>
      <c r="C9409">
        <v>4</v>
      </c>
      <c r="D9409" s="13">
        <v>320</v>
      </c>
      <c r="E9409" s="13" t="s">
        <v>97</v>
      </c>
      <c r="F9409" s="17">
        <v>-1579</v>
      </c>
      <c r="G9409" t="str">
        <f>_xlfn.XLOOKUP(tbl_GL[[#This Row],[Account_key]],tbl_COA[Account_key],tbl_COA[Class],"Not Found")</f>
        <v>Operating account</v>
      </c>
      <c r="H9409" t="str">
        <f>_xlfn.XLOOKUP(tbl_GL[[#This Row],[Account_key]],tbl_COA[Account_key],tbl_COA[SubClass],"Not Found")</f>
        <v>Operating Expenses</v>
      </c>
      <c r="I9409" t="str">
        <f>_xlfn.XLOOKUP(tbl_GL[[#This Row],[Account_key]],tbl_COA[Account_key],tbl_COA[SubClass2],"Not Found")</f>
        <v>Administration</v>
      </c>
      <c r="J9409" t="str">
        <f>_xlfn.XLOOKUP(tbl_GL[[#This Row],[Account_key]],tbl_COA[Account_key],tbl_COA[SubAccount],,0)</f>
        <v>Professional Services</v>
      </c>
      <c r="K9409">
        <f>YEAR(tbl_GL[[#This Row],[Date]])</f>
        <v>2019</v>
      </c>
    </row>
    <row r="9410" spans="1:11" x14ac:dyDescent="0.35">
      <c r="A9410">
        <v>816.2</v>
      </c>
      <c r="B9410" s="24">
        <v>43557</v>
      </c>
      <c r="C9410">
        <v>4</v>
      </c>
      <c r="D9410" s="13">
        <v>120</v>
      </c>
      <c r="E9410" s="13" t="s">
        <v>97</v>
      </c>
      <c r="F9410" s="17">
        <v>1579</v>
      </c>
      <c r="G9410" t="str">
        <f>_xlfn.XLOOKUP(tbl_GL[[#This Row],[Account_key]],tbl_COA[Account_key],tbl_COA[Class],"Not Found")</f>
        <v>Liabilities and Owners Equity</v>
      </c>
      <c r="H9410" t="str">
        <f>_xlfn.XLOOKUP(tbl_GL[[#This Row],[Account_key]],tbl_COA[Account_key],tbl_COA[SubClass],"Not Found")</f>
        <v>Liabilities</v>
      </c>
      <c r="I9410" t="str">
        <f>_xlfn.XLOOKUP(tbl_GL[[#This Row],[Account_key]],tbl_COA[Account_key],tbl_COA[SubClass2],"Not Found")</f>
        <v>Current Liabilities</v>
      </c>
      <c r="J9410" t="str">
        <f>_xlfn.XLOOKUP(tbl_GL[[#This Row],[Account_key]],tbl_COA[Account_key],tbl_COA[SubAccount],,0)</f>
        <v>Accrued Expenses</v>
      </c>
      <c r="K9410">
        <f>YEAR(tbl_GL[[#This Row],[Date]])</f>
        <v>2019</v>
      </c>
    </row>
    <row r="9411" spans="1:11" x14ac:dyDescent="0.35">
      <c r="A9411">
        <v>817.1</v>
      </c>
      <c r="B9411" s="24">
        <v>43557</v>
      </c>
      <c r="C9411">
        <v>4</v>
      </c>
      <c r="D9411" s="13">
        <v>10</v>
      </c>
      <c r="E9411" s="13" t="s">
        <v>98</v>
      </c>
      <c r="F9411" s="17">
        <v>-1986</v>
      </c>
      <c r="G9411" t="str">
        <f>_xlfn.XLOOKUP(tbl_GL[[#This Row],[Account_key]],tbl_COA[Account_key],tbl_COA[Class],"Not Found")</f>
        <v>Assets</v>
      </c>
      <c r="H9411" t="str">
        <f>_xlfn.XLOOKUP(tbl_GL[[#This Row],[Account_key]],tbl_COA[Account_key],tbl_COA[SubClass],"Not Found")</f>
        <v>Assets</v>
      </c>
      <c r="I9411" t="str">
        <f>_xlfn.XLOOKUP(tbl_GL[[#This Row],[Account_key]],tbl_COA[Account_key],tbl_COA[SubClass2],"Not Found")</f>
        <v>Current Assets</v>
      </c>
      <c r="J9411" t="str">
        <f>_xlfn.XLOOKUP(tbl_GL[[#This Row],[Account_key]],tbl_COA[Account_key],tbl_COA[SubAccount],,0)</f>
        <v>Cash at Bank</v>
      </c>
      <c r="K9411">
        <f>YEAR(tbl_GL[[#This Row],[Date]])</f>
        <v>2019</v>
      </c>
    </row>
    <row r="9412" spans="1:11" x14ac:dyDescent="0.35">
      <c r="A9412">
        <v>817.2</v>
      </c>
      <c r="B9412" s="24">
        <v>43557</v>
      </c>
      <c r="C9412">
        <v>4</v>
      </c>
      <c r="D9412" s="13">
        <v>120</v>
      </c>
      <c r="E9412" s="13" t="s">
        <v>98</v>
      </c>
      <c r="F9412" s="17">
        <v>-1986</v>
      </c>
      <c r="G9412" t="str">
        <f>_xlfn.XLOOKUP(tbl_GL[[#This Row],[Account_key]],tbl_COA[Account_key],tbl_COA[Class],"Not Found")</f>
        <v>Liabilities and Owners Equity</v>
      </c>
      <c r="H9412" t="str">
        <f>_xlfn.XLOOKUP(tbl_GL[[#This Row],[Account_key]],tbl_COA[Account_key],tbl_COA[SubClass],"Not Found")</f>
        <v>Liabilities</v>
      </c>
      <c r="I9412" t="str">
        <f>_xlfn.XLOOKUP(tbl_GL[[#This Row],[Account_key]],tbl_COA[Account_key],tbl_COA[SubClass2],"Not Found")</f>
        <v>Current Liabilities</v>
      </c>
      <c r="J9412" t="str">
        <f>_xlfn.XLOOKUP(tbl_GL[[#This Row],[Account_key]],tbl_COA[Account_key],tbl_COA[SubAccount],,0)</f>
        <v>Accrued Expenses</v>
      </c>
      <c r="K9412">
        <f>YEAR(tbl_GL[[#This Row],[Date]])</f>
        <v>2019</v>
      </c>
    </row>
    <row r="9413" spans="1:11" x14ac:dyDescent="0.35">
      <c r="A9413">
        <v>818.1</v>
      </c>
      <c r="B9413" s="24">
        <v>43558</v>
      </c>
      <c r="C9413">
        <v>4</v>
      </c>
      <c r="D9413" s="13">
        <v>290</v>
      </c>
      <c r="E9413" s="13" t="s">
        <v>99</v>
      </c>
      <c r="F9413" s="17">
        <v>-251</v>
      </c>
      <c r="G9413" t="str">
        <f>_xlfn.XLOOKUP(tbl_GL[[#This Row],[Account_key]],tbl_COA[Account_key],tbl_COA[Class],"Not Found")</f>
        <v>Operating account</v>
      </c>
      <c r="H9413" t="str">
        <f>_xlfn.XLOOKUP(tbl_GL[[#This Row],[Account_key]],tbl_COA[Account_key],tbl_COA[SubClass],"Not Found")</f>
        <v>Operating Expenses</v>
      </c>
      <c r="I9413" t="str">
        <f>_xlfn.XLOOKUP(tbl_GL[[#This Row],[Account_key]],tbl_COA[Account_key],tbl_COA[SubClass2],"Not Found")</f>
        <v>Administration</v>
      </c>
      <c r="J9413" t="str">
        <f>_xlfn.XLOOKUP(tbl_GL[[#This Row],[Account_key]],tbl_COA[Account_key],tbl_COA[SubAccount],,0)</f>
        <v>Travel</v>
      </c>
      <c r="K9413">
        <f>YEAR(tbl_GL[[#This Row],[Date]])</f>
        <v>2019</v>
      </c>
    </row>
    <row r="9414" spans="1:11" x14ac:dyDescent="0.35">
      <c r="A9414">
        <v>818.2</v>
      </c>
      <c r="B9414" s="24">
        <v>43558</v>
      </c>
      <c r="C9414">
        <v>4</v>
      </c>
      <c r="D9414" s="13">
        <v>20</v>
      </c>
      <c r="E9414" s="13" t="s">
        <v>99</v>
      </c>
      <c r="F9414" s="17">
        <v>-251</v>
      </c>
      <c r="G9414" t="str">
        <f>_xlfn.XLOOKUP(tbl_GL[[#This Row],[Account_key]],tbl_COA[Account_key],tbl_COA[Class],"Not Found")</f>
        <v>Assets</v>
      </c>
      <c r="H9414" t="str">
        <f>_xlfn.XLOOKUP(tbl_GL[[#This Row],[Account_key]],tbl_COA[Account_key],tbl_COA[SubClass],"Not Found")</f>
        <v>Assets</v>
      </c>
      <c r="I9414" t="str">
        <f>_xlfn.XLOOKUP(tbl_GL[[#This Row],[Account_key]],tbl_COA[Account_key],tbl_COA[SubClass2],"Not Found")</f>
        <v>Current Assets</v>
      </c>
      <c r="J9414" t="str">
        <f>_xlfn.XLOOKUP(tbl_GL[[#This Row],[Account_key]],tbl_COA[Account_key],tbl_COA[SubAccount],,0)</f>
        <v>Cash in hand</v>
      </c>
      <c r="K9414">
        <f>YEAR(tbl_GL[[#This Row],[Date]])</f>
        <v>2019</v>
      </c>
    </row>
    <row r="9415" spans="1:11" x14ac:dyDescent="0.35">
      <c r="A9415">
        <v>819.1</v>
      </c>
      <c r="B9415" s="24">
        <v>43559</v>
      </c>
      <c r="C9415">
        <v>4</v>
      </c>
      <c r="D9415" s="13">
        <v>10</v>
      </c>
      <c r="E9415" s="13" t="s">
        <v>98</v>
      </c>
      <c r="F9415" s="17">
        <v>-1699</v>
      </c>
      <c r="G9415" t="str">
        <f>_xlfn.XLOOKUP(tbl_GL[[#This Row],[Account_key]],tbl_COA[Account_key],tbl_COA[Class],"Not Found")</f>
        <v>Assets</v>
      </c>
      <c r="H9415" t="str">
        <f>_xlfn.XLOOKUP(tbl_GL[[#This Row],[Account_key]],tbl_COA[Account_key],tbl_COA[SubClass],"Not Found")</f>
        <v>Assets</v>
      </c>
      <c r="I9415" t="str">
        <f>_xlfn.XLOOKUP(tbl_GL[[#This Row],[Account_key]],tbl_COA[Account_key],tbl_COA[SubClass2],"Not Found")</f>
        <v>Current Assets</v>
      </c>
      <c r="J9415" t="str">
        <f>_xlfn.XLOOKUP(tbl_GL[[#This Row],[Account_key]],tbl_COA[Account_key],tbl_COA[SubAccount],,0)</f>
        <v>Cash at Bank</v>
      </c>
      <c r="K9415">
        <f>YEAR(tbl_GL[[#This Row],[Date]])</f>
        <v>2019</v>
      </c>
    </row>
    <row r="9416" spans="1:11" x14ac:dyDescent="0.35">
      <c r="A9416">
        <v>819.2</v>
      </c>
      <c r="B9416" s="24">
        <v>43559</v>
      </c>
      <c r="C9416">
        <v>4</v>
      </c>
      <c r="D9416" s="13">
        <v>120</v>
      </c>
      <c r="E9416" s="13" t="s">
        <v>98</v>
      </c>
      <c r="F9416" s="17">
        <v>-1699</v>
      </c>
      <c r="G9416" t="str">
        <f>_xlfn.XLOOKUP(tbl_GL[[#This Row],[Account_key]],tbl_COA[Account_key],tbl_COA[Class],"Not Found")</f>
        <v>Liabilities and Owners Equity</v>
      </c>
      <c r="H9416" t="str">
        <f>_xlfn.XLOOKUP(tbl_GL[[#This Row],[Account_key]],tbl_COA[Account_key],tbl_COA[SubClass],"Not Found")</f>
        <v>Liabilities</v>
      </c>
      <c r="I9416" t="str">
        <f>_xlfn.XLOOKUP(tbl_GL[[#This Row],[Account_key]],tbl_COA[Account_key],tbl_COA[SubClass2],"Not Found")</f>
        <v>Current Liabilities</v>
      </c>
      <c r="J9416" t="str">
        <f>_xlfn.XLOOKUP(tbl_GL[[#This Row],[Account_key]],tbl_COA[Account_key],tbl_COA[SubAccount],,0)</f>
        <v>Accrued Expenses</v>
      </c>
      <c r="K9416">
        <f>YEAR(tbl_GL[[#This Row],[Date]])</f>
        <v>2019</v>
      </c>
    </row>
    <row r="9417" spans="1:11" x14ac:dyDescent="0.35">
      <c r="A9417">
        <v>820.1</v>
      </c>
      <c r="B9417" s="24">
        <v>43560</v>
      </c>
      <c r="C9417">
        <v>4</v>
      </c>
      <c r="D9417" s="13">
        <v>230</v>
      </c>
      <c r="E9417" s="13" t="s">
        <v>4</v>
      </c>
      <c r="F9417" s="17">
        <v>-1172</v>
      </c>
      <c r="G9417" t="str">
        <f>_xlfn.XLOOKUP(tbl_GL[[#This Row],[Account_key]],tbl_COA[Account_key],tbl_COA[Class],"Not Found")</f>
        <v>Trading account</v>
      </c>
      <c r="H9417" t="str">
        <f>_xlfn.XLOOKUP(tbl_GL[[#This Row],[Account_key]],tbl_COA[Account_key],tbl_COA[SubClass],"Not Found")</f>
        <v>Cost of Sales</v>
      </c>
      <c r="I9417" t="str">
        <f>_xlfn.XLOOKUP(tbl_GL[[#This Row],[Account_key]],tbl_COA[Account_key],tbl_COA[SubClass2],"Not Found")</f>
        <v>Cost of Sales</v>
      </c>
      <c r="J9417" t="str">
        <f>_xlfn.XLOOKUP(tbl_GL[[#This Row],[Account_key]],tbl_COA[Account_key],tbl_COA[SubAccount],,0)</f>
        <v>Cost of Sales</v>
      </c>
      <c r="K9417">
        <f>YEAR(tbl_GL[[#This Row],[Date]])</f>
        <v>2019</v>
      </c>
    </row>
    <row r="9418" spans="1:11" x14ac:dyDescent="0.35">
      <c r="A9418">
        <v>820.2</v>
      </c>
      <c r="B9418" s="24">
        <v>43560</v>
      </c>
      <c r="C9418">
        <v>4</v>
      </c>
      <c r="D9418" s="13">
        <v>60</v>
      </c>
      <c r="E9418" s="13" t="s">
        <v>4</v>
      </c>
      <c r="F9418" s="17">
        <v>-1172</v>
      </c>
      <c r="G9418" t="str">
        <f>_xlfn.XLOOKUP(tbl_GL[[#This Row],[Account_key]],tbl_COA[Account_key],tbl_COA[Class],"Not Found")</f>
        <v>Assets</v>
      </c>
      <c r="H9418" t="str">
        <f>_xlfn.XLOOKUP(tbl_GL[[#This Row],[Account_key]],tbl_COA[Account_key],tbl_COA[SubClass],"Not Found")</f>
        <v>Assets</v>
      </c>
      <c r="I9418" t="str">
        <f>_xlfn.XLOOKUP(tbl_GL[[#This Row],[Account_key]],tbl_COA[Account_key],tbl_COA[SubClass2],"Not Found")</f>
        <v>Current Assets</v>
      </c>
      <c r="J9418" t="str">
        <f>_xlfn.XLOOKUP(tbl_GL[[#This Row],[Account_key]],tbl_COA[Account_key],tbl_COA[SubAccount],,0)</f>
        <v>Inventory</v>
      </c>
      <c r="K9418">
        <f>YEAR(tbl_GL[[#This Row],[Date]])</f>
        <v>2019</v>
      </c>
    </row>
    <row r="9419" spans="1:11" x14ac:dyDescent="0.35">
      <c r="A9419">
        <v>821.1</v>
      </c>
      <c r="B9419" s="24">
        <v>43560</v>
      </c>
      <c r="C9419">
        <v>4</v>
      </c>
      <c r="D9419" s="13">
        <v>330</v>
      </c>
      <c r="E9419" s="13" t="s">
        <v>97</v>
      </c>
      <c r="F9419" s="17">
        <v>-2037</v>
      </c>
      <c r="G9419" t="str">
        <f>_xlfn.XLOOKUP(tbl_GL[[#This Row],[Account_key]],tbl_COA[Account_key],tbl_COA[Class],"Not Found")</f>
        <v>Operating account</v>
      </c>
      <c r="H9419" t="str">
        <f>_xlfn.XLOOKUP(tbl_GL[[#This Row],[Account_key]],tbl_COA[Account_key],tbl_COA[SubClass],"Not Found")</f>
        <v>Operating Expenses</v>
      </c>
      <c r="I9419" t="str">
        <f>_xlfn.XLOOKUP(tbl_GL[[#This Row],[Account_key]],tbl_COA[Account_key],tbl_COA[SubClass2],"Not Found")</f>
        <v>Administration</v>
      </c>
      <c r="J9419" t="str">
        <f>_xlfn.XLOOKUP(tbl_GL[[#This Row],[Account_key]],tbl_COA[Account_key],tbl_COA[SubAccount],,0)</f>
        <v>Telephone</v>
      </c>
      <c r="K9419">
        <f>YEAR(tbl_GL[[#This Row],[Date]])</f>
        <v>2019</v>
      </c>
    </row>
    <row r="9420" spans="1:11" x14ac:dyDescent="0.35">
      <c r="A9420">
        <v>821.2</v>
      </c>
      <c r="B9420" s="24">
        <v>43560</v>
      </c>
      <c r="C9420">
        <v>4</v>
      </c>
      <c r="D9420" s="13">
        <v>120</v>
      </c>
      <c r="E9420" s="13" t="s">
        <v>97</v>
      </c>
      <c r="F9420" s="17">
        <v>2037</v>
      </c>
      <c r="G9420" t="str">
        <f>_xlfn.XLOOKUP(tbl_GL[[#This Row],[Account_key]],tbl_COA[Account_key],tbl_COA[Class],"Not Found")</f>
        <v>Liabilities and Owners Equity</v>
      </c>
      <c r="H9420" t="str">
        <f>_xlfn.XLOOKUP(tbl_GL[[#This Row],[Account_key]],tbl_COA[Account_key],tbl_COA[SubClass],"Not Found")</f>
        <v>Liabilities</v>
      </c>
      <c r="I9420" t="str">
        <f>_xlfn.XLOOKUP(tbl_GL[[#This Row],[Account_key]],tbl_COA[Account_key],tbl_COA[SubClass2],"Not Found")</f>
        <v>Current Liabilities</v>
      </c>
      <c r="J9420" t="str">
        <f>_xlfn.XLOOKUP(tbl_GL[[#This Row],[Account_key]],tbl_COA[Account_key],tbl_COA[SubAccount],,0)</f>
        <v>Accrued Expenses</v>
      </c>
      <c r="K9420">
        <f>YEAR(tbl_GL[[#This Row],[Date]])</f>
        <v>2019</v>
      </c>
    </row>
    <row r="9421" spans="1:11" x14ac:dyDescent="0.35">
      <c r="A9421">
        <v>822.1</v>
      </c>
      <c r="B9421" s="24">
        <v>43560</v>
      </c>
      <c r="C9421">
        <v>4</v>
      </c>
      <c r="D9421" s="13">
        <v>210</v>
      </c>
      <c r="E9421" s="13" t="s">
        <v>7</v>
      </c>
      <c r="F9421" s="17">
        <v>3666</v>
      </c>
      <c r="G9421" t="str">
        <f>_xlfn.XLOOKUP(tbl_GL[[#This Row],[Account_key]],tbl_COA[Account_key],tbl_COA[Class],"Not Found")</f>
        <v>Trading account</v>
      </c>
      <c r="H9421" t="str">
        <f>_xlfn.XLOOKUP(tbl_GL[[#This Row],[Account_key]],tbl_COA[Account_key],tbl_COA[SubClass],"Not Found")</f>
        <v>Sales</v>
      </c>
      <c r="I9421" t="str">
        <f>_xlfn.XLOOKUP(tbl_GL[[#This Row],[Account_key]],tbl_COA[Account_key],tbl_COA[SubClass2],"Not Found")</f>
        <v>Sales</v>
      </c>
      <c r="J9421" t="str">
        <f>_xlfn.XLOOKUP(tbl_GL[[#This Row],[Account_key]],tbl_COA[Account_key],tbl_COA[SubAccount],,0)</f>
        <v>Sales</v>
      </c>
      <c r="K9421">
        <f>YEAR(tbl_GL[[#This Row],[Date]])</f>
        <v>2019</v>
      </c>
    </row>
    <row r="9422" spans="1:11" x14ac:dyDescent="0.35">
      <c r="A9422">
        <v>822.2</v>
      </c>
      <c r="B9422" s="24">
        <v>43560</v>
      </c>
      <c r="C9422">
        <v>4</v>
      </c>
      <c r="D9422" s="13">
        <v>10</v>
      </c>
      <c r="E9422" s="13" t="s">
        <v>7</v>
      </c>
      <c r="F9422" s="17">
        <v>3666</v>
      </c>
      <c r="G9422" t="str">
        <f>_xlfn.XLOOKUP(tbl_GL[[#This Row],[Account_key]],tbl_COA[Account_key],tbl_COA[Class],"Not Found")</f>
        <v>Assets</v>
      </c>
      <c r="H9422" t="str">
        <f>_xlfn.XLOOKUP(tbl_GL[[#This Row],[Account_key]],tbl_COA[Account_key],tbl_COA[SubClass],"Not Found")</f>
        <v>Assets</v>
      </c>
      <c r="I9422" t="str">
        <f>_xlfn.XLOOKUP(tbl_GL[[#This Row],[Account_key]],tbl_COA[Account_key],tbl_COA[SubClass2],"Not Found")</f>
        <v>Current Assets</v>
      </c>
      <c r="J9422" t="str">
        <f>_xlfn.XLOOKUP(tbl_GL[[#This Row],[Account_key]],tbl_COA[Account_key],tbl_COA[SubAccount],,0)</f>
        <v>Cash at Bank</v>
      </c>
      <c r="K9422">
        <f>YEAR(tbl_GL[[#This Row],[Date]])</f>
        <v>2019</v>
      </c>
    </row>
    <row r="9423" spans="1:11" x14ac:dyDescent="0.35">
      <c r="A9423">
        <v>823.1</v>
      </c>
      <c r="B9423" s="24">
        <v>43560</v>
      </c>
      <c r="C9423">
        <v>4</v>
      </c>
      <c r="D9423" s="13">
        <v>230</v>
      </c>
      <c r="E9423" s="13" t="s">
        <v>4</v>
      </c>
      <c r="F9423" s="17">
        <v>-4511</v>
      </c>
      <c r="G9423" t="str">
        <f>_xlfn.XLOOKUP(tbl_GL[[#This Row],[Account_key]],tbl_COA[Account_key],tbl_COA[Class],"Not Found")</f>
        <v>Trading account</v>
      </c>
      <c r="H9423" t="str">
        <f>_xlfn.XLOOKUP(tbl_GL[[#This Row],[Account_key]],tbl_COA[Account_key],tbl_COA[SubClass],"Not Found")</f>
        <v>Cost of Sales</v>
      </c>
      <c r="I9423" t="str">
        <f>_xlfn.XLOOKUP(tbl_GL[[#This Row],[Account_key]],tbl_COA[Account_key],tbl_COA[SubClass2],"Not Found")</f>
        <v>Cost of Sales</v>
      </c>
      <c r="J9423" t="str">
        <f>_xlfn.XLOOKUP(tbl_GL[[#This Row],[Account_key]],tbl_COA[Account_key],tbl_COA[SubAccount],,0)</f>
        <v>Cost of Sales</v>
      </c>
      <c r="K9423">
        <f>YEAR(tbl_GL[[#This Row],[Date]])</f>
        <v>2019</v>
      </c>
    </row>
    <row r="9424" spans="1:11" x14ac:dyDescent="0.35">
      <c r="A9424">
        <v>823.2</v>
      </c>
      <c r="B9424" s="24">
        <v>43560</v>
      </c>
      <c r="C9424">
        <v>4</v>
      </c>
      <c r="D9424" s="13">
        <v>60</v>
      </c>
      <c r="E9424" s="13" t="s">
        <v>4</v>
      </c>
      <c r="F9424" s="17">
        <v>-4511</v>
      </c>
      <c r="G9424" t="str">
        <f>_xlfn.XLOOKUP(tbl_GL[[#This Row],[Account_key]],tbl_COA[Account_key],tbl_COA[Class],"Not Found")</f>
        <v>Assets</v>
      </c>
      <c r="H9424" t="str">
        <f>_xlfn.XLOOKUP(tbl_GL[[#This Row],[Account_key]],tbl_COA[Account_key],tbl_COA[SubClass],"Not Found")</f>
        <v>Assets</v>
      </c>
      <c r="I9424" t="str">
        <f>_xlfn.XLOOKUP(tbl_GL[[#This Row],[Account_key]],tbl_COA[Account_key],tbl_COA[SubClass2],"Not Found")</f>
        <v>Current Assets</v>
      </c>
      <c r="J9424" t="str">
        <f>_xlfn.XLOOKUP(tbl_GL[[#This Row],[Account_key]],tbl_COA[Account_key],tbl_COA[SubAccount],,0)</f>
        <v>Inventory</v>
      </c>
      <c r="K9424">
        <f>YEAR(tbl_GL[[#This Row],[Date]])</f>
        <v>2019</v>
      </c>
    </row>
    <row r="9425" spans="1:11" x14ac:dyDescent="0.35">
      <c r="A9425">
        <v>824.1</v>
      </c>
      <c r="B9425" s="24">
        <v>43560</v>
      </c>
      <c r="C9425">
        <v>4</v>
      </c>
      <c r="D9425" s="13">
        <v>210</v>
      </c>
      <c r="E9425" s="13" t="s">
        <v>8</v>
      </c>
      <c r="F9425" s="17">
        <v>12743</v>
      </c>
      <c r="G9425" t="str">
        <f>_xlfn.XLOOKUP(tbl_GL[[#This Row],[Account_key]],tbl_COA[Account_key],tbl_COA[Class],"Not Found")</f>
        <v>Trading account</v>
      </c>
      <c r="H9425" t="str">
        <f>_xlfn.XLOOKUP(tbl_GL[[#This Row],[Account_key]],tbl_COA[Account_key],tbl_COA[SubClass],"Not Found")</f>
        <v>Sales</v>
      </c>
      <c r="I9425" t="str">
        <f>_xlfn.XLOOKUP(tbl_GL[[#This Row],[Account_key]],tbl_COA[Account_key],tbl_COA[SubClass2],"Not Found")</f>
        <v>Sales</v>
      </c>
      <c r="J9425" t="str">
        <f>_xlfn.XLOOKUP(tbl_GL[[#This Row],[Account_key]],tbl_COA[Account_key],tbl_COA[SubAccount],,0)</f>
        <v>Sales</v>
      </c>
      <c r="K9425">
        <f>YEAR(tbl_GL[[#This Row],[Date]])</f>
        <v>2019</v>
      </c>
    </row>
    <row r="9426" spans="1:11" x14ac:dyDescent="0.35">
      <c r="A9426">
        <v>824.2</v>
      </c>
      <c r="B9426" s="24">
        <v>43560</v>
      </c>
      <c r="C9426">
        <v>4</v>
      </c>
      <c r="D9426" s="13">
        <v>30</v>
      </c>
      <c r="E9426" s="13" t="s">
        <v>8</v>
      </c>
      <c r="F9426" s="17">
        <v>12743</v>
      </c>
      <c r="G9426" t="str">
        <f>_xlfn.XLOOKUP(tbl_GL[[#This Row],[Account_key]],tbl_COA[Account_key],tbl_COA[Class],"Not Found")</f>
        <v>Assets</v>
      </c>
      <c r="H9426" t="str">
        <f>_xlfn.XLOOKUP(tbl_GL[[#This Row],[Account_key]],tbl_COA[Account_key],tbl_COA[SubClass],"Not Found")</f>
        <v>Assets</v>
      </c>
      <c r="I9426" t="str">
        <f>_xlfn.XLOOKUP(tbl_GL[[#This Row],[Account_key]],tbl_COA[Account_key],tbl_COA[SubClass2],"Not Found")</f>
        <v>Current Assets</v>
      </c>
      <c r="J9426" t="str">
        <f>_xlfn.XLOOKUP(tbl_GL[[#This Row],[Account_key]],tbl_COA[Account_key],tbl_COA[SubAccount],,0)</f>
        <v>Trade Receivables</v>
      </c>
      <c r="K9426">
        <f>YEAR(tbl_GL[[#This Row],[Date]])</f>
        <v>2019</v>
      </c>
    </row>
    <row r="9427" spans="1:11" x14ac:dyDescent="0.35">
      <c r="A9427">
        <v>825.1</v>
      </c>
      <c r="B9427" s="24">
        <v>43561</v>
      </c>
      <c r="C9427">
        <v>4</v>
      </c>
      <c r="D9427" s="13">
        <v>10</v>
      </c>
      <c r="E9427" s="13" t="s">
        <v>98</v>
      </c>
      <c r="F9427" s="17">
        <v>-2210</v>
      </c>
      <c r="G9427" t="str">
        <f>_xlfn.XLOOKUP(tbl_GL[[#This Row],[Account_key]],tbl_COA[Account_key],tbl_COA[Class],"Not Found")</f>
        <v>Assets</v>
      </c>
      <c r="H9427" t="str">
        <f>_xlfn.XLOOKUP(tbl_GL[[#This Row],[Account_key]],tbl_COA[Account_key],tbl_COA[SubClass],"Not Found")</f>
        <v>Assets</v>
      </c>
      <c r="I9427" t="str">
        <f>_xlfn.XLOOKUP(tbl_GL[[#This Row],[Account_key]],tbl_COA[Account_key],tbl_COA[SubClass2],"Not Found")</f>
        <v>Current Assets</v>
      </c>
      <c r="J9427" t="str">
        <f>_xlfn.XLOOKUP(tbl_GL[[#This Row],[Account_key]],tbl_COA[Account_key],tbl_COA[SubAccount],,0)</f>
        <v>Cash at Bank</v>
      </c>
      <c r="K9427">
        <f>YEAR(tbl_GL[[#This Row],[Date]])</f>
        <v>2019</v>
      </c>
    </row>
    <row r="9428" spans="1:11" x14ac:dyDescent="0.35">
      <c r="A9428">
        <v>825.2</v>
      </c>
      <c r="B9428" s="24">
        <v>43561</v>
      </c>
      <c r="C9428">
        <v>4</v>
      </c>
      <c r="D9428" s="13">
        <v>120</v>
      </c>
      <c r="E9428" s="13" t="s">
        <v>98</v>
      </c>
      <c r="F9428" s="17">
        <v>-2210</v>
      </c>
      <c r="G9428" t="str">
        <f>_xlfn.XLOOKUP(tbl_GL[[#This Row],[Account_key]],tbl_COA[Account_key],tbl_COA[Class],"Not Found")</f>
        <v>Liabilities and Owners Equity</v>
      </c>
      <c r="H9428" t="str">
        <f>_xlfn.XLOOKUP(tbl_GL[[#This Row],[Account_key]],tbl_COA[Account_key],tbl_COA[SubClass],"Not Found")</f>
        <v>Liabilities</v>
      </c>
      <c r="I9428" t="str">
        <f>_xlfn.XLOOKUP(tbl_GL[[#This Row],[Account_key]],tbl_COA[Account_key],tbl_COA[SubClass2],"Not Found")</f>
        <v>Current Liabilities</v>
      </c>
      <c r="J9428" t="str">
        <f>_xlfn.XLOOKUP(tbl_GL[[#This Row],[Account_key]],tbl_COA[Account_key],tbl_COA[SubAccount],,0)</f>
        <v>Accrued Expenses</v>
      </c>
      <c r="K9428">
        <f>YEAR(tbl_GL[[#This Row],[Date]])</f>
        <v>2019</v>
      </c>
    </row>
    <row r="9429" spans="1:11" x14ac:dyDescent="0.35">
      <c r="A9429">
        <v>826.1</v>
      </c>
      <c r="B9429" s="24">
        <v>43563</v>
      </c>
      <c r="C9429">
        <v>4</v>
      </c>
      <c r="D9429" s="13">
        <v>10</v>
      </c>
      <c r="E9429" s="13" t="s">
        <v>98</v>
      </c>
      <c r="F9429" s="17">
        <v>-2130</v>
      </c>
      <c r="G9429" t="str">
        <f>_xlfn.XLOOKUP(tbl_GL[[#This Row],[Account_key]],tbl_COA[Account_key],tbl_COA[Class],"Not Found")</f>
        <v>Assets</v>
      </c>
      <c r="H9429" t="str">
        <f>_xlfn.XLOOKUP(tbl_GL[[#This Row],[Account_key]],tbl_COA[Account_key],tbl_COA[SubClass],"Not Found")</f>
        <v>Assets</v>
      </c>
      <c r="I9429" t="str">
        <f>_xlfn.XLOOKUP(tbl_GL[[#This Row],[Account_key]],tbl_COA[Account_key],tbl_COA[SubClass2],"Not Found")</f>
        <v>Current Assets</v>
      </c>
      <c r="J9429" t="str">
        <f>_xlfn.XLOOKUP(tbl_GL[[#This Row],[Account_key]],tbl_COA[Account_key],tbl_COA[SubAccount],,0)</f>
        <v>Cash at Bank</v>
      </c>
      <c r="K9429">
        <f>YEAR(tbl_GL[[#This Row],[Date]])</f>
        <v>2019</v>
      </c>
    </row>
    <row r="9430" spans="1:11" x14ac:dyDescent="0.35">
      <c r="A9430">
        <v>826.2</v>
      </c>
      <c r="B9430" s="24">
        <v>43563</v>
      </c>
      <c r="C9430">
        <v>4</v>
      </c>
      <c r="D9430" s="13">
        <v>120</v>
      </c>
      <c r="E9430" s="13" t="s">
        <v>98</v>
      </c>
      <c r="F9430" s="17">
        <v>-2130</v>
      </c>
      <c r="G9430" t="str">
        <f>_xlfn.XLOOKUP(tbl_GL[[#This Row],[Account_key]],tbl_COA[Account_key],tbl_COA[Class],"Not Found")</f>
        <v>Liabilities and Owners Equity</v>
      </c>
      <c r="H9430" t="str">
        <f>_xlfn.XLOOKUP(tbl_GL[[#This Row],[Account_key]],tbl_COA[Account_key],tbl_COA[SubClass],"Not Found")</f>
        <v>Liabilities</v>
      </c>
      <c r="I9430" t="str">
        <f>_xlfn.XLOOKUP(tbl_GL[[#This Row],[Account_key]],tbl_COA[Account_key],tbl_COA[SubClass2],"Not Found")</f>
        <v>Current Liabilities</v>
      </c>
      <c r="J9430" t="str">
        <f>_xlfn.XLOOKUP(tbl_GL[[#This Row],[Account_key]],tbl_COA[Account_key],tbl_COA[SubAccount],,0)</f>
        <v>Accrued Expenses</v>
      </c>
      <c r="K9430">
        <f>YEAR(tbl_GL[[#This Row],[Date]])</f>
        <v>2019</v>
      </c>
    </row>
    <row r="9431" spans="1:11" x14ac:dyDescent="0.35">
      <c r="A9431">
        <v>827.1</v>
      </c>
      <c r="B9431" s="24">
        <v>43563</v>
      </c>
      <c r="C9431">
        <v>4</v>
      </c>
      <c r="D9431" s="13">
        <v>300</v>
      </c>
      <c r="E9431" s="13" t="s">
        <v>97</v>
      </c>
      <c r="F9431" s="17">
        <v>-2209</v>
      </c>
      <c r="G9431" t="str">
        <f>_xlfn.XLOOKUP(tbl_GL[[#This Row],[Account_key]],tbl_COA[Account_key],tbl_COA[Class],"Not Found")</f>
        <v>Operating account</v>
      </c>
      <c r="H9431" t="str">
        <f>_xlfn.XLOOKUP(tbl_GL[[#This Row],[Account_key]],tbl_COA[Account_key],tbl_COA[SubClass],"Not Found")</f>
        <v>Operating Expenses</v>
      </c>
      <c r="I9431" t="str">
        <f>_xlfn.XLOOKUP(tbl_GL[[#This Row],[Account_key]],tbl_COA[Account_key],tbl_COA[SubClass2],"Not Found")</f>
        <v>Administration</v>
      </c>
      <c r="J9431" t="str">
        <f>_xlfn.XLOOKUP(tbl_GL[[#This Row],[Account_key]],tbl_COA[Account_key],tbl_COA[SubAccount],,0)</f>
        <v>Entertainment</v>
      </c>
      <c r="K9431">
        <f>YEAR(tbl_GL[[#This Row],[Date]])</f>
        <v>2019</v>
      </c>
    </row>
    <row r="9432" spans="1:11" x14ac:dyDescent="0.35">
      <c r="A9432">
        <v>827.2</v>
      </c>
      <c r="B9432" s="24">
        <v>43563</v>
      </c>
      <c r="C9432">
        <v>4</v>
      </c>
      <c r="D9432" s="13">
        <v>120</v>
      </c>
      <c r="E9432" s="13" t="s">
        <v>97</v>
      </c>
      <c r="F9432" s="17">
        <v>2209</v>
      </c>
      <c r="G9432" t="str">
        <f>_xlfn.XLOOKUP(tbl_GL[[#This Row],[Account_key]],tbl_COA[Account_key],tbl_COA[Class],"Not Found")</f>
        <v>Liabilities and Owners Equity</v>
      </c>
      <c r="H9432" t="str">
        <f>_xlfn.XLOOKUP(tbl_GL[[#This Row],[Account_key]],tbl_COA[Account_key],tbl_COA[SubClass],"Not Found")</f>
        <v>Liabilities</v>
      </c>
      <c r="I9432" t="str">
        <f>_xlfn.XLOOKUP(tbl_GL[[#This Row],[Account_key]],tbl_COA[Account_key],tbl_COA[SubClass2],"Not Found")</f>
        <v>Current Liabilities</v>
      </c>
      <c r="J9432" t="str">
        <f>_xlfn.XLOOKUP(tbl_GL[[#This Row],[Account_key]],tbl_COA[Account_key],tbl_COA[SubAccount],,0)</f>
        <v>Accrued Expenses</v>
      </c>
      <c r="K9432">
        <f>YEAR(tbl_GL[[#This Row],[Date]])</f>
        <v>2019</v>
      </c>
    </row>
    <row r="9433" spans="1:11" x14ac:dyDescent="0.35">
      <c r="A9433">
        <v>828.1</v>
      </c>
      <c r="B9433" s="24">
        <v>43564</v>
      </c>
      <c r="C9433">
        <v>4</v>
      </c>
      <c r="D9433" s="13">
        <v>10</v>
      </c>
      <c r="E9433" s="13" t="s">
        <v>98</v>
      </c>
      <c r="F9433" s="17">
        <v>-1730</v>
      </c>
      <c r="G9433" t="str">
        <f>_xlfn.XLOOKUP(tbl_GL[[#This Row],[Account_key]],tbl_COA[Account_key],tbl_COA[Class],"Not Found")</f>
        <v>Assets</v>
      </c>
      <c r="H9433" t="str">
        <f>_xlfn.XLOOKUP(tbl_GL[[#This Row],[Account_key]],tbl_COA[Account_key],tbl_COA[SubClass],"Not Found")</f>
        <v>Assets</v>
      </c>
      <c r="I9433" t="str">
        <f>_xlfn.XLOOKUP(tbl_GL[[#This Row],[Account_key]],tbl_COA[Account_key],tbl_COA[SubClass2],"Not Found")</f>
        <v>Current Assets</v>
      </c>
      <c r="J9433" t="str">
        <f>_xlfn.XLOOKUP(tbl_GL[[#This Row],[Account_key]],tbl_COA[Account_key],tbl_COA[SubAccount],,0)</f>
        <v>Cash at Bank</v>
      </c>
      <c r="K9433">
        <f>YEAR(tbl_GL[[#This Row],[Date]])</f>
        <v>2019</v>
      </c>
    </row>
    <row r="9434" spans="1:11" x14ac:dyDescent="0.35">
      <c r="A9434">
        <v>828.2</v>
      </c>
      <c r="B9434" s="24">
        <v>43564</v>
      </c>
      <c r="C9434">
        <v>4</v>
      </c>
      <c r="D9434" s="13">
        <v>120</v>
      </c>
      <c r="E9434" s="13" t="s">
        <v>98</v>
      </c>
      <c r="F9434" s="17">
        <v>-1730</v>
      </c>
      <c r="G9434" t="str">
        <f>_xlfn.XLOOKUP(tbl_GL[[#This Row],[Account_key]],tbl_COA[Account_key],tbl_COA[Class],"Not Found")</f>
        <v>Liabilities and Owners Equity</v>
      </c>
      <c r="H9434" t="str">
        <f>_xlfn.XLOOKUP(tbl_GL[[#This Row],[Account_key]],tbl_COA[Account_key],tbl_COA[SubClass],"Not Found")</f>
        <v>Liabilities</v>
      </c>
      <c r="I9434" t="str">
        <f>_xlfn.XLOOKUP(tbl_GL[[#This Row],[Account_key]],tbl_COA[Account_key],tbl_COA[SubClass2],"Not Found")</f>
        <v>Current Liabilities</v>
      </c>
      <c r="J9434" t="str">
        <f>_xlfn.XLOOKUP(tbl_GL[[#This Row],[Account_key]],tbl_COA[Account_key],tbl_COA[SubAccount],,0)</f>
        <v>Accrued Expenses</v>
      </c>
      <c r="K9434">
        <f>YEAR(tbl_GL[[#This Row],[Date]])</f>
        <v>2019</v>
      </c>
    </row>
    <row r="9435" spans="1:11" x14ac:dyDescent="0.35">
      <c r="A9435">
        <v>829.1</v>
      </c>
      <c r="B9435" s="24">
        <v>43565</v>
      </c>
      <c r="C9435">
        <v>4</v>
      </c>
      <c r="D9435" s="13">
        <v>260</v>
      </c>
      <c r="E9435" s="13" t="s">
        <v>83</v>
      </c>
      <c r="F9435" s="17">
        <v>404</v>
      </c>
      <c r="G9435" t="str">
        <f>_xlfn.XLOOKUP(tbl_GL[[#This Row],[Account_key]],tbl_COA[Account_key],tbl_COA[Class],"Not Found")</f>
        <v>Operating account</v>
      </c>
      <c r="H9435" t="str">
        <f>_xlfn.XLOOKUP(tbl_GL[[#This Row],[Account_key]],tbl_COA[Account_key],tbl_COA[SubClass],"Not Found")</f>
        <v>Operating Expenses</v>
      </c>
      <c r="I9435" t="str">
        <f>_xlfn.XLOOKUP(tbl_GL[[#This Row],[Account_key]],tbl_COA[Account_key],tbl_COA[SubClass2],"Not Found")</f>
        <v>Marketing</v>
      </c>
      <c r="J9435" t="str">
        <f>_xlfn.XLOOKUP(tbl_GL[[#This Row],[Account_key]],tbl_COA[Account_key],tbl_COA[SubAccount],,0)</f>
        <v>Commissions</v>
      </c>
      <c r="K9435">
        <f>YEAR(tbl_GL[[#This Row],[Date]])</f>
        <v>2019</v>
      </c>
    </row>
    <row r="9436" spans="1:11" x14ac:dyDescent="0.35">
      <c r="A9436">
        <v>829.2</v>
      </c>
      <c r="B9436" s="24">
        <v>43565</v>
      </c>
      <c r="C9436">
        <v>4</v>
      </c>
      <c r="D9436" s="13">
        <v>20</v>
      </c>
      <c r="E9436" s="13" t="s">
        <v>83</v>
      </c>
      <c r="F9436" s="17">
        <v>404</v>
      </c>
      <c r="G9436" t="str">
        <f>_xlfn.XLOOKUP(tbl_GL[[#This Row],[Account_key]],tbl_COA[Account_key],tbl_COA[Class],"Not Found")</f>
        <v>Assets</v>
      </c>
      <c r="H9436" t="str">
        <f>_xlfn.XLOOKUP(tbl_GL[[#This Row],[Account_key]],tbl_COA[Account_key],tbl_COA[SubClass],"Not Found")</f>
        <v>Assets</v>
      </c>
      <c r="I9436" t="str">
        <f>_xlfn.XLOOKUP(tbl_GL[[#This Row],[Account_key]],tbl_COA[Account_key],tbl_COA[SubClass2],"Not Found")</f>
        <v>Current Assets</v>
      </c>
      <c r="J9436" t="str">
        <f>_xlfn.XLOOKUP(tbl_GL[[#This Row],[Account_key]],tbl_COA[Account_key],tbl_COA[SubAccount],,0)</f>
        <v>Cash in hand</v>
      </c>
      <c r="K9436">
        <f>YEAR(tbl_GL[[#This Row],[Date]])</f>
        <v>2019</v>
      </c>
    </row>
    <row r="9437" spans="1:11" x14ac:dyDescent="0.35">
      <c r="A9437">
        <v>830.1</v>
      </c>
      <c r="B9437" s="24">
        <v>43566</v>
      </c>
      <c r="C9437">
        <v>4</v>
      </c>
      <c r="D9437" s="13">
        <v>260</v>
      </c>
      <c r="E9437" s="13" t="s">
        <v>97</v>
      </c>
      <c r="F9437" s="17">
        <v>-1770</v>
      </c>
      <c r="G9437" t="str">
        <f>_xlfn.XLOOKUP(tbl_GL[[#This Row],[Account_key]],tbl_COA[Account_key],tbl_COA[Class],"Not Found")</f>
        <v>Operating account</v>
      </c>
      <c r="H9437" t="str">
        <f>_xlfn.XLOOKUP(tbl_GL[[#This Row],[Account_key]],tbl_COA[Account_key],tbl_COA[SubClass],"Not Found")</f>
        <v>Operating Expenses</v>
      </c>
      <c r="I9437" t="str">
        <f>_xlfn.XLOOKUP(tbl_GL[[#This Row],[Account_key]],tbl_COA[Account_key],tbl_COA[SubClass2],"Not Found")</f>
        <v>Marketing</v>
      </c>
      <c r="J9437" t="str">
        <f>_xlfn.XLOOKUP(tbl_GL[[#This Row],[Account_key]],tbl_COA[Account_key],tbl_COA[SubAccount],,0)</f>
        <v>Commissions</v>
      </c>
      <c r="K9437">
        <f>YEAR(tbl_GL[[#This Row],[Date]])</f>
        <v>2019</v>
      </c>
    </row>
    <row r="9438" spans="1:11" x14ac:dyDescent="0.35">
      <c r="A9438">
        <v>830.2</v>
      </c>
      <c r="B9438" s="24">
        <v>43566</v>
      </c>
      <c r="C9438">
        <v>4</v>
      </c>
      <c r="D9438" s="13">
        <v>120</v>
      </c>
      <c r="E9438" s="13" t="s">
        <v>97</v>
      </c>
      <c r="F9438" s="17">
        <v>1770</v>
      </c>
      <c r="G9438" t="str">
        <f>_xlfn.XLOOKUP(tbl_GL[[#This Row],[Account_key]],tbl_COA[Account_key],tbl_COA[Class],"Not Found")</f>
        <v>Liabilities and Owners Equity</v>
      </c>
      <c r="H9438" t="str">
        <f>_xlfn.XLOOKUP(tbl_GL[[#This Row],[Account_key]],tbl_COA[Account_key],tbl_COA[SubClass],"Not Found")</f>
        <v>Liabilities</v>
      </c>
      <c r="I9438" t="str">
        <f>_xlfn.XLOOKUP(tbl_GL[[#This Row],[Account_key]],tbl_COA[Account_key],tbl_COA[SubClass2],"Not Found")</f>
        <v>Current Liabilities</v>
      </c>
      <c r="J9438" t="str">
        <f>_xlfn.XLOOKUP(tbl_GL[[#This Row],[Account_key]],tbl_COA[Account_key],tbl_COA[SubAccount],,0)</f>
        <v>Accrued Expenses</v>
      </c>
      <c r="K9438">
        <f>YEAR(tbl_GL[[#This Row],[Date]])</f>
        <v>2019</v>
      </c>
    </row>
    <row r="9439" spans="1:11" x14ac:dyDescent="0.35">
      <c r="A9439">
        <v>831.1</v>
      </c>
      <c r="B9439" s="24">
        <v>43568</v>
      </c>
      <c r="C9439">
        <v>4</v>
      </c>
      <c r="D9439" s="13">
        <v>280</v>
      </c>
      <c r="E9439" s="13" t="s">
        <v>97</v>
      </c>
      <c r="F9439" s="17">
        <v>-2361</v>
      </c>
      <c r="G9439" t="str">
        <f>_xlfn.XLOOKUP(tbl_GL[[#This Row],[Account_key]],tbl_COA[Account_key],tbl_COA[Class],"Not Found")</f>
        <v>Operating account</v>
      </c>
      <c r="H9439" t="str">
        <f>_xlfn.XLOOKUP(tbl_GL[[#This Row],[Account_key]],tbl_COA[Account_key],tbl_COA[SubClass],"Not Found")</f>
        <v>Operating Expenses</v>
      </c>
      <c r="I9439" t="str">
        <f>_xlfn.XLOOKUP(tbl_GL[[#This Row],[Account_key]],tbl_COA[Account_key],tbl_COA[SubClass2],"Not Found")</f>
        <v>Marketing</v>
      </c>
      <c r="J9439" t="str">
        <f>_xlfn.XLOOKUP(tbl_GL[[#This Row],[Account_key]],tbl_COA[Account_key],tbl_COA[SubAccount],,0)</f>
        <v>Advertisements</v>
      </c>
      <c r="K9439">
        <f>YEAR(tbl_GL[[#This Row],[Date]])</f>
        <v>2019</v>
      </c>
    </row>
    <row r="9440" spans="1:11" x14ac:dyDescent="0.35">
      <c r="A9440">
        <v>831.2</v>
      </c>
      <c r="B9440" s="24">
        <v>43568</v>
      </c>
      <c r="C9440">
        <v>4</v>
      </c>
      <c r="D9440" s="13">
        <v>120</v>
      </c>
      <c r="E9440" s="13" t="s">
        <v>97</v>
      </c>
      <c r="F9440" s="17">
        <v>2361</v>
      </c>
      <c r="G9440" t="str">
        <f>_xlfn.XLOOKUP(tbl_GL[[#This Row],[Account_key]],tbl_COA[Account_key],tbl_COA[Class],"Not Found")</f>
        <v>Liabilities and Owners Equity</v>
      </c>
      <c r="H9440" t="str">
        <f>_xlfn.XLOOKUP(tbl_GL[[#This Row],[Account_key]],tbl_COA[Account_key],tbl_COA[SubClass],"Not Found")</f>
        <v>Liabilities</v>
      </c>
      <c r="I9440" t="str">
        <f>_xlfn.XLOOKUP(tbl_GL[[#This Row],[Account_key]],tbl_COA[Account_key],tbl_COA[SubClass2],"Not Found")</f>
        <v>Current Liabilities</v>
      </c>
      <c r="J9440" t="str">
        <f>_xlfn.XLOOKUP(tbl_GL[[#This Row],[Account_key]],tbl_COA[Account_key],tbl_COA[SubAccount],,0)</f>
        <v>Accrued Expenses</v>
      </c>
      <c r="K9440">
        <f>YEAR(tbl_GL[[#This Row],[Date]])</f>
        <v>2019</v>
      </c>
    </row>
    <row r="9441" spans="1:11" x14ac:dyDescent="0.35">
      <c r="A9441">
        <v>832.1</v>
      </c>
      <c r="B9441" s="24">
        <v>43569</v>
      </c>
      <c r="C9441">
        <v>4</v>
      </c>
      <c r="D9441" s="13">
        <v>290</v>
      </c>
      <c r="E9441" s="13" t="s">
        <v>99</v>
      </c>
      <c r="F9441" s="17">
        <v>-35</v>
      </c>
      <c r="G9441" t="str">
        <f>_xlfn.XLOOKUP(tbl_GL[[#This Row],[Account_key]],tbl_COA[Account_key],tbl_COA[Class],"Not Found")</f>
        <v>Operating account</v>
      </c>
      <c r="H9441" t="str">
        <f>_xlfn.XLOOKUP(tbl_GL[[#This Row],[Account_key]],tbl_COA[Account_key],tbl_COA[SubClass],"Not Found")</f>
        <v>Operating Expenses</v>
      </c>
      <c r="I9441" t="str">
        <f>_xlfn.XLOOKUP(tbl_GL[[#This Row],[Account_key]],tbl_COA[Account_key],tbl_COA[SubClass2],"Not Found")</f>
        <v>Administration</v>
      </c>
      <c r="J9441" t="str">
        <f>_xlfn.XLOOKUP(tbl_GL[[#This Row],[Account_key]],tbl_COA[Account_key],tbl_COA[SubAccount],,0)</f>
        <v>Travel</v>
      </c>
      <c r="K9441">
        <f>YEAR(tbl_GL[[#This Row],[Date]])</f>
        <v>2019</v>
      </c>
    </row>
    <row r="9442" spans="1:11" x14ac:dyDescent="0.35">
      <c r="A9442">
        <v>832.2</v>
      </c>
      <c r="B9442" s="24">
        <v>43569</v>
      </c>
      <c r="C9442">
        <v>4</v>
      </c>
      <c r="D9442" s="13">
        <v>20</v>
      </c>
      <c r="E9442" s="13" t="s">
        <v>99</v>
      </c>
      <c r="F9442" s="17">
        <v>-35</v>
      </c>
      <c r="G9442" t="str">
        <f>_xlfn.XLOOKUP(tbl_GL[[#This Row],[Account_key]],tbl_COA[Account_key],tbl_COA[Class],"Not Found")</f>
        <v>Assets</v>
      </c>
      <c r="H9442" t="str">
        <f>_xlfn.XLOOKUP(tbl_GL[[#This Row],[Account_key]],tbl_COA[Account_key],tbl_COA[SubClass],"Not Found")</f>
        <v>Assets</v>
      </c>
      <c r="I9442" t="str">
        <f>_xlfn.XLOOKUP(tbl_GL[[#This Row],[Account_key]],tbl_COA[Account_key],tbl_COA[SubClass2],"Not Found")</f>
        <v>Current Assets</v>
      </c>
      <c r="J9442" t="str">
        <f>_xlfn.XLOOKUP(tbl_GL[[#This Row],[Account_key]],tbl_COA[Account_key],tbl_COA[SubAccount],,0)</f>
        <v>Cash in hand</v>
      </c>
      <c r="K9442">
        <f>YEAR(tbl_GL[[#This Row],[Date]])</f>
        <v>2019</v>
      </c>
    </row>
    <row r="9443" spans="1:11" x14ac:dyDescent="0.35">
      <c r="A9443">
        <v>833.1</v>
      </c>
      <c r="B9443" s="24">
        <v>43570</v>
      </c>
      <c r="C9443">
        <v>4</v>
      </c>
      <c r="D9443" s="13">
        <v>10</v>
      </c>
      <c r="E9443" s="13" t="s">
        <v>112</v>
      </c>
      <c r="F9443" s="17">
        <v>-240</v>
      </c>
      <c r="G9443" t="str">
        <f>_xlfn.XLOOKUP(tbl_GL[[#This Row],[Account_key]],tbl_COA[Account_key],tbl_COA[Class],"Not Found")</f>
        <v>Assets</v>
      </c>
      <c r="H9443" t="str">
        <f>_xlfn.XLOOKUP(tbl_GL[[#This Row],[Account_key]],tbl_COA[Account_key],tbl_COA[SubClass],"Not Found")</f>
        <v>Assets</v>
      </c>
      <c r="I9443" t="str">
        <f>_xlfn.XLOOKUP(tbl_GL[[#This Row],[Account_key]],tbl_COA[Account_key],tbl_COA[SubClass2],"Not Found")</f>
        <v>Current Assets</v>
      </c>
      <c r="J9443" t="str">
        <f>_xlfn.XLOOKUP(tbl_GL[[#This Row],[Account_key]],tbl_COA[Account_key],tbl_COA[SubAccount],,0)</f>
        <v>Cash at Bank</v>
      </c>
      <c r="K9443">
        <f>YEAR(tbl_GL[[#This Row],[Date]])</f>
        <v>2019</v>
      </c>
    </row>
    <row r="9444" spans="1:11" x14ac:dyDescent="0.35">
      <c r="A9444">
        <v>833.2</v>
      </c>
      <c r="B9444" s="24">
        <v>43570</v>
      </c>
      <c r="C9444">
        <v>4</v>
      </c>
      <c r="D9444" s="13">
        <v>121</v>
      </c>
      <c r="E9444" s="13" t="s">
        <v>112</v>
      </c>
      <c r="F9444" s="17">
        <v>-240</v>
      </c>
      <c r="G9444" t="str">
        <f>_xlfn.XLOOKUP(tbl_GL[[#This Row],[Account_key]],tbl_COA[Account_key],tbl_COA[Class],"Not Found")</f>
        <v>Liabilities and Owners Equity</v>
      </c>
      <c r="H9444" t="str">
        <f>_xlfn.XLOOKUP(tbl_GL[[#This Row],[Account_key]],tbl_COA[Account_key],tbl_COA[SubClass],"Not Found")</f>
        <v>Liabilities</v>
      </c>
      <c r="I9444" t="str">
        <f>_xlfn.XLOOKUP(tbl_GL[[#This Row],[Account_key]],tbl_COA[Account_key],tbl_COA[SubClass2],"Not Found")</f>
        <v>Current Liabilities</v>
      </c>
      <c r="J9444" t="str">
        <f>_xlfn.XLOOKUP(tbl_GL[[#This Row],[Account_key]],tbl_COA[Account_key],tbl_COA[SubAccount],,0)</f>
        <v>Interest Payable</v>
      </c>
      <c r="K9444">
        <f>YEAR(tbl_GL[[#This Row],[Date]])</f>
        <v>2019</v>
      </c>
    </row>
    <row r="9445" spans="1:11" x14ac:dyDescent="0.35">
      <c r="A9445">
        <v>834.1</v>
      </c>
      <c r="B9445" s="24">
        <v>43570</v>
      </c>
      <c r="C9445">
        <v>4</v>
      </c>
      <c r="D9445" s="13">
        <v>230</v>
      </c>
      <c r="E9445" s="13" t="s">
        <v>4</v>
      </c>
      <c r="F9445" s="17">
        <v>-1132</v>
      </c>
      <c r="G9445" t="str">
        <f>_xlfn.XLOOKUP(tbl_GL[[#This Row],[Account_key]],tbl_COA[Account_key],tbl_COA[Class],"Not Found")</f>
        <v>Trading account</v>
      </c>
      <c r="H9445" t="str">
        <f>_xlfn.XLOOKUP(tbl_GL[[#This Row],[Account_key]],tbl_COA[Account_key],tbl_COA[SubClass],"Not Found")</f>
        <v>Cost of Sales</v>
      </c>
      <c r="I9445" t="str">
        <f>_xlfn.XLOOKUP(tbl_GL[[#This Row],[Account_key]],tbl_COA[Account_key],tbl_COA[SubClass2],"Not Found")</f>
        <v>Cost of Sales</v>
      </c>
      <c r="J9445" t="str">
        <f>_xlfn.XLOOKUP(tbl_GL[[#This Row],[Account_key]],tbl_COA[Account_key],tbl_COA[SubAccount],,0)</f>
        <v>Cost of Sales</v>
      </c>
      <c r="K9445">
        <f>YEAR(tbl_GL[[#This Row],[Date]])</f>
        <v>2019</v>
      </c>
    </row>
    <row r="9446" spans="1:11" x14ac:dyDescent="0.35">
      <c r="A9446">
        <v>834.2</v>
      </c>
      <c r="B9446" s="24">
        <v>43570</v>
      </c>
      <c r="C9446">
        <v>4</v>
      </c>
      <c r="D9446" s="13">
        <v>60</v>
      </c>
      <c r="E9446" s="13" t="s">
        <v>4</v>
      </c>
      <c r="F9446" s="17">
        <v>-1132</v>
      </c>
      <c r="G9446" t="str">
        <f>_xlfn.XLOOKUP(tbl_GL[[#This Row],[Account_key]],tbl_COA[Account_key],tbl_COA[Class],"Not Found")</f>
        <v>Assets</v>
      </c>
      <c r="H9446" t="str">
        <f>_xlfn.XLOOKUP(tbl_GL[[#This Row],[Account_key]],tbl_COA[Account_key],tbl_COA[SubClass],"Not Found")</f>
        <v>Assets</v>
      </c>
      <c r="I9446" t="str">
        <f>_xlfn.XLOOKUP(tbl_GL[[#This Row],[Account_key]],tbl_COA[Account_key],tbl_COA[SubClass2],"Not Found")</f>
        <v>Current Assets</v>
      </c>
      <c r="J9446" t="str">
        <f>_xlfn.XLOOKUP(tbl_GL[[#This Row],[Account_key]],tbl_COA[Account_key],tbl_COA[SubAccount],,0)</f>
        <v>Inventory</v>
      </c>
      <c r="K9446">
        <f>YEAR(tbl_GL[[#This Row],[Date]])</f>
        <v>2019</v>
      </c>
    </row>
    <row r="9447" spans="1:11" x14ac:dyDescent="0.35">
      <c r="A9447">
        <v>835.1</v>
      </c>
      <c r="B9447" s="24">
        <v>43570</v>
      </c>
      <c r="C9447">
        <v>4</v>
      </c>
      <c r="D9447" s="13">
        <v>210</v>
      </c>
      <c r="E9447" s="13" t="s">
        <v>7</v>
      </c>
      <c r="F9447" s="17">
        <v>3540</v>
      </c>
      <c r="G9447" t="str">
        <f>_xlfn.XLOOKUP(tbl_GL[[#This Row],[Account_key]],tbl_COA[Account_key],tbl_COA[Class],"Not Found")</f>
        <v>Trading account</v>
      </c>
      <c r="H9447" t="str">
        <f>_xlfn.XLOOKUP(tbl_GL[[#This Row],[Account_key]],tbl_COA[Account_key],tbl_COA[SubClass],"Not Found")</f>
        <v>Sales</v>
      </c>
      <c r="I9447" t="str">
        <f>_xlfn.XLOOKUP(tbl_GL[[#This Row],[Account_key]],tbl_COA[Account_key],tbl_COA[SubClass2],"Not Found")</f>
        <v>Sales</v>
      </c>
      <c r="J9447" t="str">
        <f>_xlfn.XLOOKUP(tbl_GL[[#This Row],[Account_key]],tbl_COA[Account_key],tbl_COA[SubAccount],,0)</f>
        <v>Sales</v>
      </c>
      <c r="K9447">
        <f>YEAR(tbl_GL[[#This Row],[Date]])</f>
        <v>2019</v>
      </c>
    </row>
    <row r="9448" spans="1:11" x14ac:dyDescent="0.35">
      <c r="A9448">
        <v>835.2</v>
      </c>
      <c r="B9448" s="24">
        <v>43570</v>
      </c>
      <c r="C9448">
        <v>4</v>
      </c>
      <c r="D9448" s="13">
        <v>10</v>
      </c>
      <c r="E9448" s="13" t="s">
        <v>7</v>
      </c>
      <c r="F9448" s="17">
        <v>3540</v>
      </c>
      <c r="G9448" t="str">
        <f>_xlfn.XLOOKUP(tbl_GL[[#This Row],[Account_key]],tbl_COA[Account_key],tbl_COA[Class],"Not Found")</f>
        <v>Assets</v>
      </c>
      <c r="H9448" t="str">
        <f>_xlfn.XLOOKUP(tbl_GL[[#This Row],[Account_key]],tbl_COA[Account_key],tbl_COA[SubClass],"Not Found")</f>
        <v>Assets</v>
      </c>
      <c r="I9448" t="str">
        <f>_xlfn.XLOOKUP(tbl_GL[[#This Row],[Account_key]],tbl_COA[Account_key],tbl_COA[SubClass2],"Not Found")</f>
        <v>Current Assets</v>
      </c>
      <c r="J9448" t="str">
        <f>_xlfn.XLOOKUP(tbl_GL[[#This Row],[Account_key]],tbl_COA[Account_key],tbl_COA[SubAccount],,0)</f>
        <v>Cash at Bank</v>
      </c>
      <c r="K9448">
        <f>YEAR(tbl_GL[[#This Row],[Date]])</f>
        <v>2019</v>
      </c>
    </row>
    <row r="9449" spans="1:11" x14ac:dyDescent="0.35">
      <c r="A9449">
        <v>836.1</v>
      </c>
      <c r="B9449" s="24">
        <v>43570</v>
      </c>
      <c r="C9449">
        <v>4</v>
      </c>
      <c r="D9449" s="13">
        <v>230</v>
      </c>
      <c r="E9449" s="13" t="s">
        <v>4</v>
      </c>
      <c r="F9449" s="17">
        <v>-4354</v>
      </c>
      <c r="G9449" t="str">
        <f>_xlfn.XLOOKUP(tbl_GL[[#This Row],[Account_key]],tbl_COA[Account_key],tbl_COA[Class],"Not Found")</f>
        <v>Trading account</v>
      </c>
      <c r="H9449" t="str">
        <f>_xlfn.XLOOKUP(tbl_GL[[#This Row],[Account_key]],tbl_COA[Account_key],tbl_COA[SubClass],"Not Found")</f>
        <v>Cost of Sales</v>
      </c>
      <c r="I9449" t="str">
        <f>_xlfn.XLOOKUP(tbl_GL[[#This Row],[Account_key]],tbl_COA[Account_key],tbl_COA[SubClass2],"Not Found")</f>
        <v>Cost of Sales</v>
      </c>
      <c r="J9449" t="str">
        <f>_xlfn.XLOOKUP(tbl_GL[[#This Row],[Account_key]],tbl_COA[Account_key],tbl_COA[SubAccount],,0)</f>
        <v>Cost of Sales</v>
      </c>
      <c r="K9449">
        <f>YEAR(tbl_GL[[#This Row],[Date]])</f>
        <v>2019</v>
      </c>
    </row>
    <row r="9450" spans="1:11" x14ac:dyDescent="0.35">
      <c r="A9450">
        <v>836.2</v>
      </c>
      <c r="B9450" s="24">
        <v>43570</v>
      </c>
      <c r="C9450">
        <v>4</v>
      </c>
      <c r="D9450" s="13">
        <v>60</v>
      </c>
      <c r="E9450" s="13" t="s">
        <v>4</v>
      </c>
      <c r="F9450" s="17">
        <v>-4354</v>
      </c>
      <c r="G9450" t="str">
        <f>_xlfn.XLOOKUP(tbl_GL[[#This Row],[Account_key]],tbl_COA[Account_key],tbl_COA[Class],"Not Found")</f>
        <v>Assets</v>
      </c>
      <c r="H9450" t="str">
        <f>_xlfn.XLOOKUP(tbl_GL[[#This Row],[Account_key]],tbl_COA[Account_key],tbl_COA[SubClass],"Not Found")</f>
        <v>Assets</v>
      </c>
      <c r="I9450" t="str">
        <f>_xlfn.XLOOKUP(tbl_GL[[#This Row],[Account_key]],tbl_COA[Account_key],tbl_COA[SubClass2],"Not Found")</f>
        <v>Current Assets</v>
      </c>
      <c r="J9450" t="str">
        <f>_xlfn.XLOOKUP(tbl_GL[[#This Row],[Account_key]],tbl_COA[Account_key],tbl_COA[SubAccount],,0)</f>
        <v>Inventory</v>
      </c>
      <c r="K9450">
        <f>YEAR(tbl_GL[[#This Row],[Date]])</f>
        <v>2019</v>
      </c>
    </row>
    <row r="9451" spans="1:11" x14ac:dyDescent="0.35">
      <c r="A9451">
        <v>837.1</v>
      </c>
      <c r="B9451" s="24">
        <v>43570</v>
      </c>
      <c r="C9451">
        <v>4</v>
      </c>
      <c r="D9451" s="13">
        <v>210</v>
      </c>
      <c r="E9451" s="13" t="s">
        <v>8</v>
      </c>
      <c r="F9451" s="17">
        <v>12299</v>
      </c>
      <c r="G9451" t="str">
        <f>_xlfn.XLOOKUP(tbl_GL[[#This Row],[Account_key]],tbl_COA[Account_key],tbl_COA[Class],"Not Found")</f>
        <v>Trading account</v>
      </c>
      <c r="H9451" t="str">
        <f>_xlfn.XLOOKUP(tbl_GL[[#This Row],[Account_key]],tbl_COA[Account_key],tbl_COA[SubClass],"Not Found")</f>
        <v>Sales</v>
      </c>
      <c r="I9451" t="str">
        <f>_xlfn.XLOOKUP(tbl_GL[[#This Row],[Account_key]],tbl_COA[Account_key],tbl_COA[SubClass2],"Not Found")</f>
        <v>Sales</v>
      </c>
      <c r="J9451" t="str">
        <f>_xlfn.XLOOKUP(tbl_GL[[#This Row],[Account_key]],tbl_COA[Account_key],tbl_COA[SubAccount],,0)</f>
        <v>Sales</v>
      </c>
      <c r="K9451">
        <f>YEAR(tbl_GL[[#This Row],[Date]])</f>
        <v>2019</v>
      </c>
    </row>
    <row r="9452" spans="1:11" x14ac:dyDescent="0.35">
      <c r="A9452">
        <v>837.2</v>
      </c>
      <c r="B9452" s="24">
        <v>43570</v>
      </c>
      <c r="C9452">
        <v>4</v>
      </c>
      <c r="D9452" s="13">
        <v>30</v>
      </c>
      <c r="E9452" s="13" t="s">
        <v>8</v>
      </c>
      <c r="F9452" s="17">
        <v>12299</v>
      </c>
      <c r="G9452" t="str">
        <f>_xlfn.XLOOKUP(tbl_GL[[#This Row],[Account_key]],tbl_COA[Account_key],tbl_COA[Class],"Not Found")</f>
        <v>Assets</v>
      </c>
      <c r="H9452" t="str">
        <f>_xlfn.XLOOKUP(tbl_GL[[#This Row],[Account_key]],tbl_COA[Account_key],tbl_COA[SubClass],"Not Found")</f>
        <v>Assets</v>
      </c>
      <c r="I9452" t="str">
        <f>_xlfn.XLOOKUP(tbl_GL[[#This Row],[Account_key]],tbl_COA[Account_key],tbl_COA[SubClass2],"Not Found")</f>
        <v>Current Assets</v>
      </c>
      <c r="J9452" t="str">
        <f>_xlfn.XLOOKUP(tbl_GL[[#This Row],[Account_key]],tbl_COA[Account_key],tbl_COA[SubAccount],,0)</f>
        <v>Trade Receivables</v>
      </c>
      <c r="K9452">
        <f>YEAR(tbl_GL[[#This Row],[Date]])</f>
        <v>2019</v>
      </c>
    </row>
    <row r="9453" spans="1:11" x14ac:dyDescent="0.35">
      <c r="A9453">
        <v>838.1</v>
      </c>
      <c r="B9453" s="24">
        <v>43571</v>
      </c>
      <c r="C9453">
        <v>4</v>
      </c>
      <c r="D9453" s="13">
        <v>260</v>
      </c>
      <c r="E9453" s="13" t="s">
        <v>97</v>
      </c>
      <c r="F9453" s="17">
        <v>-2270</v>
      </c>
      <c r="G9453" t="str">
        <f>_xlfn.XLOOKUP(tbl_GL[[#This Row],[Account_key]],tbl_COA[Account_key],tbl_COA[Class],"Not Found")</f>
        <v>Operating account</v>
      </c>
      <c r="H9453" t="str">
        <f>_xlfn.XLOOKUP(tbl_GL[[#This Row],[Account_key]],tbl_COA[Account_key],tbl_COA[SubClass],"Not Found")</f>
        <v>Operating Expenses</v>
      </c>
      <c r="I9453" t="str">
        <f>_xlfn.XLOOKUP(tbl_GL[[#This Row],[Account_key]],tbl_COA[Account_key],tbl_COA[SubClass2],"Not Found")</f>
        <v>Marketing</v>
      </c>
      <c r="J9453" t="str">
        <f>_xlfn.XLOOKUP(tbl_GL[[#This Row],[Account_key]],tbl_COA[Account_key],tbl_COA[SubAccount],,0)</f>
        <v>Commissions</v>
      </c>
      <c r="K9453">
        <f>YEAR(tbl_GL[[#This Row],[Date]])</f>
        <v>2019</v>
      </c>
    </row>
    <row r="9454" spans="1:11" x14ac:dyDescent="0.35">
      <c r="A9454">
        <v>838.2</v>
      </c>
      <c r="B9454" s="24">
        <v>43571</v>
      </c>
      <c r="C9454">
        <v>4</v>
      </c>
      <c r="D9454" s="13">
        <v>120</v>
      </c>
      <c r="E9454" s="13" t="s">
        <v>97</v>
      </c>
      <c r="F9454" s="17">
        <v>2270</v>
      </c>
      <c r="G9454" t="str">
        <f>_xlfn.XLOOKUP(tbl_GL[[#This Row],[Account_key]],tbl_COA[Account_key],tbl_COA[Class],"Not Found")</f>
        <v>Liabilities and Owners Equity</v>
      </c>
      <c r="H9454" t="str">
        <f>_xlfn.XLOOKUP(tbl_GL[[#This Row],[Account_key]],tbl_COA[Account_key],tbl_COA[SubClass],"Not Found")</f>
        <v>Liabilities</v>
      </c>
      <c r="I9454" t="str">
        <f>_xlfn.XLOOKUP(tbl_GL[[#This Row],[Account_key]],tbl_COA[Account_key],tbl_COA[SubClass2],"Not Found")</f>
        <v>Current Liabilities</v>
      </c>
      <c r="J9454" t="str">
        <f>_xlfn.XLOOKUP(tbl_GL[[#This Row],[Account_key]],tbl_COA[Account_key],tbl_COA[SubAccount],,0)</f>
        <v>Accrued Expenses</v>
      </c>
      <c r="K9454">
        <f>YEAR(tbl_GL[[#This Row],[Date]])</f>
        <v>2019</v>
      </c>
    </row>
    <row r="9455" spans="1:11" x14ac:dyDescent="0.35">
      <c r="A9455">
        <v>839.1</v>
      </c>
      <c r="B9455" s="24">
        <v>43571</v>
      </c>
      <c r="C9455">
        <v>4</v>
      </c>
      <c r="D9455" s="13">
        <v>30</v>
      </c>
      <c r="E9455" s="13" t="s">
        <v>80</v>
      </c>
      <c r="F9455" s="17">
        <v>-11876</v>
      </c>
      <c r="G9455" t="str">
        <f>_xlfn.XLOOKUP(tbl_GL[[#This Row],[Account_key]],tbl_COA[Account_key],tbl_COA[Class],"Not Found")</f>
        <v>Assets</v>
      </c>
      <c r="H9455" t="str">
        <f>_xlfn.XLOOKUP(tbl_GL[[#This Row],[Account_key]],tbl_COA[Account_key],tbl_COA[SubClass],"Not Found")</f>
        <v>Assets</v>
      </c>
      <c r="I9455" t="str">
        <f>_xlfn.XLOOKUP(tbl_GL[[#This Row],[Account_key]],tbl_COA[Account_key],tbl_COA[SubClass2],"Not Found")</f>
        <v>Current Assets</v>
      </c>
      <c r="J9455" t="str">
        <f>_xlfn.XLOOKUP(tbl_GL[[#This Row],[Account_key]],tbl_COA[Account_key],tbl_COA[SubAccount],,0)</f>
        <v>Trade Receivables</v>
      </c>
      <c r="K9455">
        <f>YEAR(tbl_GL[[#This Row],[Date]])</f>
        <v>2019</v>
      </c>
    </row>
    <row r="9456" spans="1:11" x14ac:dyDescent="0.35">
      <c r="A9456">
        <v>839.2</v>
      </c>
      <c r="B9456" s="24">
        <v>43571</v>
      </c>
      <c r="C9456">
        <v>4</v>
      </c>
      <c r="D9456" s="13">
        <v>10</v>
      </c>
      <c r="E9456" s="13" t="s">
        <v>80</v>
      </c>
      <c r="F9456" s="17">
        <v>11876</v>
      </c>
      <c r="G9456" t="str">
        <f>_xlfn.XLOOKUP(tbl_GL[[#This Row],[Account_key]],tbl_COA[Account_key],tbl_COA[Class],"Not Found")</f>
        <v>Assets</v>
      </c>
      <c r="H9456" t="str">
        <f>_xlfn.XLOOKUP(tbl_GL[[#This Row],[Account_key]],tbl_COA[Account_key],tbl_COA[SubClass],"Not Found")</f>
        <v>Assets</v>
      </c>
      <c r="I9456" t="str">
        <f>_xlfn.XLOOKUP(tbl_GL[[#This Row],[Account_key]],tbl_COA[Account_key],tbl_COA[SubClass2],"Not Found")</f>
        <v>Current Assets</v>
      </c>
      <c r="J9456" t="str">
        <f>_xlfn.XLOOKUP(tbl_GL[[#This Row],[Account_key]],tbl_COA[Account_key],tbl_COA[SubAccount],,0)</f>
        <v>Cash at Bank</v>
      </c>
      <c r="K9456">
        <f>YEAR(tbl_GL[[#This Row],[Date]])</f>
        <v>2019</v>
      </c>
    </row>
    <row r="9457" spans="1:11" x14ac:dyDescent="0.35">
      <c r="A9457">
        <v>840.1</v>
      </c>
      <c r="B9457" s="24">
        <v>43572</v>
      </c>
      <c r="C9457">
        <v>4</v>
      </c>
      <c r="D9457" s="13">
        <v>10</v>
      </c>
      <c r="E9457" s="13" t="s">
        <v>98</v>
      </c>
      <c r="F9457" s="17">
        <v>-1865</v>
      </c>
      <c r="G9457" t="str">
        <f>_xlfn.XLOOKUP(tbl_GL[[#This Row],[Account_key]],tbl_COA[Account_key],tbl_COA[Class],"Not Found")</f>
        <v>Assets</v>
      </c>
      <c r="H9457" t="str">
        <f>_xlfn.XLOOKUP(tbl_GL[[#This Row],[Account_key]],tbl_COA[Account_key],tbl_COA[SubClass],"Not Found")</f>
        <v>Assets</v>
      </c>
      <c r="I9457" t="str">
        <f>_xlfn.XLOOKUP(tbl_GL[[#This Row],[Account_key]],tbl_COA[Account_key],tbl_COA[SubClass2],"Not Found")</f>
        <v>Current Assets</v>
      </c>
      <c r="J9457" t="str">
        <f>_xlfn.XLOOKUP(tbl_GL[[#This Row],[Account_key]],tbl_COA[Account_key],tbl_COA[SubAccount],,0)</f>
        <v>Cash at Bank</v>
      </c>
      <c r="K9457">
        <f>YEAR(tbl_GL[[#This Row],[Date]])</f>
        <v>2019</v>
      </c>
    </row>
    <row r="9458" spans="1:11" x14ac:dyDescent="0.35">
      <c r="A9458">
        <v>840.2</v>
      </c>
      <c r="B9458" s="24">
        <v>43572</v>
      </c>
      <c r="C9458">
        <v>4</v>
      </c>
      <c r="D9458" s="13">
        <v>120</v>
      </c>
      <c r="E9458" s="13" t="s">
        <v>98</v>
      </c>
      <c r="F9458" s="17">
        <v>-1865</v>
      </c>
      <c r="G9458" t="str">
        <f>_xlfn.XLOOKUP(tbl_GL[[#This Row],[Account_key]],tbl_COA[Account_key],tbl_COA[Class],"Not Found")</f>
        <v>Liabilities and Owners Equity</v>
      </c>
      <c r="H9458" t="str">
        <f>_xlfn.XLOOKUP(tbl_GL[[#This Row],[Account_key]],tbl_COA[Account_key],tbl_COA[SubClass],"Not Found")</f>
        <v>Liabilities</v>
      </c>
      <c r="I9458" t="str">
        <f>_xlfn.XLOOKUP(tbl_GL[[#This Row],[Account_key]],tbl_COA[Account_key],tbl_COA[SubClass2],"Not Found")</f>
        <v>Current Liabilities</v>
      </c>
      <c r="J9458" t="str">
        <f>_xlfn.XLOOKUP(tbl_GL[[#This Row],[Account_key]],tbl_COA[Account_key],tbl_COA[SubAccount],,0)</f>
        <v>Accrued Expenses</v>
      </c>
      <c r="K9458">
        <f>YEAR(tbl_GL[[#This Row],[Date]])</f>
        <v>2019</v>
      </c>
    </row>
    <row r="9459" spans="1:11" x14ac:dyDescent="0.35">
      <c r="A9459">
        <v>841.1</v>
      </c>
      <c r="B9459" s="24">
        <v>43572</v>
      </c>
      <c r="C9459">
        <v>4</v>
      </c>
      <c r="D9459" s="13">
        <v>10</v>
      </c>
      <c r="E9459" s="13" t="s">
        <v>84</v>
      </c>
      <c r="F9459" s="17">
        <v>-19800</v>
      </c>
      <c r="G9459" t="str">
        <f>_xlfn.XLOOKUP(tbl_GL[[#This Row],[Account_key]],tbl_COA[Account_key],tbl_COA[Class],"Not Found")</f>
        <v>Assets</v>
      </c>
      <c r="H9459" t="str">
        <f>_xlfn.XLOOKUP(tbl_GL[[#This Row],[Account_key]],tbl_COA[Account_key],tbl_COA[SubClass],"Not Found")</f>
        <v>Assets</v>
      </c>
      <c r="I9459" t="str">
        <f>_xlfn.XLOOKUP(tbl_GL[[#This Row],[Account_key]],tbl_COA[Account_key],tbl_COA[SubClass2],"Not Found")</f>
        <v>Current Assets</v>
      </c>
      <c r="J9459" t="str">
        <f>_xlfn.XLOOKUP(tbl_GL[[#This Row],[Account_key]],tbl_COA[Account_key],tbl_COA[SubAccount],,0)</f>
        <v>Cash at Bank</v>
      </c>
      <c r="K9459">
        <f>YEAR(tbl_GL[[#This Row],[Date]])</f>
        <v>2019</v>
      </c>
    </row>
    <row r="9460" spans="1:11" x14ac:dyDescent="0.35">
      <c r="A9460">
        <v>841.2</v>
      </c>
      <c r="B9460" s="24">
        <v>43572</v>
      </c>
      <c r="C9460">
        <v>4</v>
      </c>
      <c r="D9460" s="13">
        <v>110</v>
      </c>
      <c r="E9460" s="13" t="s">
        <v>84</v>
      </c>
      <c r="F9460" s="17">
        <v>-19800</v>
      </c>
      <c r="G9460" t="str">
        <f>_xlfn.XLOOKUP(tbl_GL[[#This Row],[Account_key]],tbl_COA[Account_key],tbl_COA[Class],"Not Found")</f>
        <v>Liabilities and Owners Equity</v>
      </c>
      <c r="H9460" t="str">
        <f>_xlfn.XLOOKUP(tbl_GL[[#This Row],[Account_key]],tbl_COA[Account_key],tbl_COA[SubClass],"Not Found")</f>
        <v>Liabilities</v>
      </c>
      <c r="I9460" t="str">
        <f>_xlfn.XLOOKUP(tbl_GL[[#This Row],[Account_key]],tbl_COA[Account_key],tbl_COA[SubClass2],"Not Found")</f>
        <v>Current Liabilities</v>
      </c>
      <c r="J9460" t="str">
        <f>_xlfn.XLOOKUP(tbl_GL[[#This Row],[Account_key]],tbl_COA[Account_key],tbl_COA[SubAccount],,0)</f>
        <v>Trade Payables</v>
      </c>
      <c r="K9460">
        <f>YEAR(tbl_GL[[#This Row],[Date]])</f>
        <v>2019</v>
      </c>
    </row>
    <row r="9461" spans="1:11" x14ac:dyDescent="0.35">
      <c r="A9461">
        <v>842.1</v>
      </c>
      <c r="B9461" s="24">
        <v>43576</v>
      </c>
      <c r="C9461">
        <v>4</v>
      </c>
      <c r="D9461" s="13">
        <v>230</v>
      </c>
      <c r="E9461" s="13" t="s">
        <v>4</v>
      </c>
      <c r="F9461" s="17">
        <v>-339</v>
      </c>
      <c r="G9461" t="str">
        <f>_xlfn.XLOOKUP(tbl_GL[[#This Row],[Account_key]],tbl_COA[Account_key],tbl_COA[Class],"Not Found")</f>
        <v>Trading account</v>
      </c>
      <c r="H9461" t="str">
        <f>_xlfn.XLOOKUP(tbl_GL[[#This Row],[Account_key]],tbl_COA[Account_key],tbl_COA[SubClass],"Not Found")</f>
        <v>Cost of Sales</v>
      </c>
      <c r="I9461" t="str">
        <f>_xlfn.XLOOKUP(tbl_GL[[#This Row],[Account_key]],tbl_COA[Account_key],tbl_COA[SubClass2],"Not Found")</f>
        <v>Cost of Sales</v>
      </c>
      <c r="J9461" t="str">
        <f>_xlfn.XLOOKUP(tbl_GL[[#This Row],[Account_key]],tbl_COA[Account_key],tbl_COA[SubAccount],,0)</f>
        <v>Cost of Sales</v>
      </c>
      <c r="K9461">
        <f>YEAR(tbl_GL[[#This Row],[Date]])</f>
        <v>2019</v>
      </c>
    </row>
    <row r="9462" spans="1:11" x14ac:dyDescent="0.35">
      <c r="A9462">
        <v>842.2</v>
      </c>
      <c r="B9462" s="24">
        <v>43576</v>
      </c>
      <c r="C9462">
        <v>4</v>
      </c>
      <c r="D9462" s="13">
        <v>60</v>
      </c>
      <c r="E9462" s="13" t="s">
        <v>4</v>
      </c>
      <c r="F9462" s="17">
        <v>-339</v>
      </c>
      <c r="G9462" t="str">
        <f>_xlfn.XLOOKUP(tbl_GL[[#This Row],[Account_key]],tbl_COA[Account_key],tbl_COA[Class],"Not Found")</f>
        <v>Assets</v>
      </c>
      <c r="H9462" t="str">
        <f>_xlfn.XLOOKUP(tbl_GL[[#This Row],[Account_key]],tbl_COA[Account_key],tbl_COA[SubClass],"Not Found")</f>
        <v>Assets</v>
      </c>
      <c r="I9462" t="str">
        <f>_xlfn.XLOOKUP(tbl_GL[[#This Row],[Account_key]],tbl_COA[Account_key],tbl_COA[SubClass2],"Not Found")</f>
        <v>Current Assets</v>
      </c>
      <c r="J9462" t="str">
        <f>_xlfn.XLOOKUP(tbl_GL[[#This Row],[Account_key]],tbl_COA[Account_key],tbl_COA[SubAccount],,0)</f>
        <v>Inventory</v>
      </c>
      <c r="K9462">
        <f>YEAR(tbl_GL[[#This Row],[Date]])</f>
        <v>2019</v>
      </c>
    </row>
    <row r="9463" spans="1:11" x14ac:dyDescent="0.35">
      <c r="A9463">
        <v>843.1</v>
      </c>
      <c r="B9463" s="24">
        <v>43576</v>
      </c>
      <c r="C9463">
        <v>4</v>
      </c>
      <c r="D9463" s="13">
        <v>210</v>
      </c>
      <c r="E9463" s="13" t="s">
        <v>8</v>
      </c>
      <c r="F9463" s="17">
        <v>959</v>
      </c>
      <c r="G9463" t="str">
        <f>_xlfn.XLOOKUP(tbl_GL[[#This Row],[Account_key]],tbl_COA[Account_key],tbl_COA[Class],"Not Found")</f>
        <v>Trading account</v>
      </c>
      <c r="H9463" t="str">
        <f>_xlfn.XLOOKUP(tbl_GL[[#This Row],[Account_key]],tbl_COA[Account_key],tbl_COA[SubClass],"Not Found")</f>
        <v>Sales</v>
      </c>
      <c r="I9463" t="str">
        <f>_xlfn.XLOOKUP(tbl_GL[[#This Row],[Account_key]],tbl_COA[Account_key],tbl_COA[SubClass2],"Not Found")</f>
        <v>Sales</v>
      </c>
      <c r="J9463" t="str">
        <f>_xlfn.XLOOKUP(tbl_GL[[#This Row],[Account_key]],tbl_COA[Account_key],tbl_COA[SubAccount],,0)</f>
        <v>Sales</v>
      </c>
      <c r="K9463">
        <f>YEAR(tbl_GL[[#This Row],[Date]])</f>
        <v>2019</v>
      </c>
    </row>
    <row r="9464" spans="1:11" x14ac:dyDescent="0.35">
      <c r="A9464">
        <v>843.2</v>
      </c>
      <c r="B9464" s="24">
        <v>43576</v>
      </c>
      <c r="C9464">
        <v>4</v>
      </c>
      <c r="D9464" s="13">
        <v>30</v>
      </c>
      <c r="E9464" s="13" t="s">
        <v>8</v>
      </c>
      <c r="F9464" s="17">
        <v>959</v>
      </c>
      <c r="G9464" t="str">
        <f>_xlfn.XLOOKUP(tbl_GL[[#This Row],[Account_key]],tbl_COA[Account_key],tbl_COA[Class],"Not Found")</f>
        <v>Assets</v>
      </c>
      <c r="H9464" t="str">
        <f>_xlfn.XLOOKUP(tbl_GL[[#This Row],[Account_key]],tbl_COA[Account_key],tbl_COA[SubClass],"Not Found")</f>
        <v>Assets</v>
      </c>
      <c r="I9464" t="str">
        <f>_xlfn.XLOOKUP(tbl_GL[[#This Row],[Account_key]],tbl_COA[Account_key],tbl_COA[SubClass2],"Not Found")</f>
        <v>Current Assets</v>
      </c>
      <c r="J9464" t="str">
        <f>_xlfn.XLOOKUP(tbl_GL[[#This Row],[Account_key]],tbl_COA[Account_key],tbl_COA[SubAccount],,0)</f>
        <v>Trade Receivables</v>
      </c>
      <c r="K9464">
        <f>YEAR(tbl_GL[[#This Row],[Date]])</f>
        <v>2019</v>
      </c>
    </row>
    <row r="9465" spans="1:11" x14ac:dyDescent="0.35">
      <c r="A9465">
        <v>844.1</v>
      </c>
      <c r="B9465" s="24">
        <v>43576</v>
      </c>
      <c r="C9465">
        <v>4</v>
      </c>
      <c r="D9465" s="13">
        <v>300</v>
      </c>
      <c r="E9465" s="13" t="s">
        <v>97</v>
      </c>
      <c r="F9465" s="17">
        <v>-2158</v>
      </c>
      <c r="G9465" t="str">
        <f>_xlfn.XLOOKUP(tbl_GL[[#This Row],[Account_key]],tbl_COA[Account_key],tbl_COA[Class],"Not Found")</f>
        <v>Operating account</v>
      </c>
      <c r="H9465" t="str">
        <f>_xlfn.XLOOKUP(tbl_GL[[#This Row],[Account_key]],tbl_COA[Account_key],tbl_COA[SubClass],"Not Found")</f>
        <v>Operating Expenses</v>
      </c>
      <c r="I9465" t="str">
        <f>_xlfn.XLOOKUP(tbl_GL[[#This Row],[Account_key]],tbl_COA[Account_key],tbl_COA[SubClass2],"Not Found")</f>
        <v>Administration</v>
      </c>
      <c r="J9465" t="str">
        <f>_xlfn.XLOOKUP(tbl_GL[[#This Row],[Account_key]],tbl_COA[Account_key],tbl_COA[SubAccount],,0)</f>
        <v>Entertainment</v>
      </c>
      <c r="K9465">
        <f>YEAR(tbl_GL[[#This Row],[Date]])</f>
        <v>2019</v>
      </c>
    </row>
    <row r="9466" spans="1:11" x14ac:dyDescent="0.35">
      <c r="A9466">
        <v>844.2</v>
      </c>
      <c r="B9466" s="24">
        <v>43576</v>
      </c>
      <c r="C9466">
        <v>4</v>
      </c>
      <c r="D9466" s="13">
        <v>120</v>
      </c>
      <c r="E9466" s="13" t="s">
        <v>97</v>
      </c>
      <c r="F9466" s="17">
        <v>2158</v>
      </c>
      <c r="G9466" t="str">
        <f>_xlfn.XLOOKUP(tbl_GL[[#This Row],[Account_key]],tbl_COA[Account_key],tbl_COA[Class],"Not Found")</f>
        <v>Liabilities and Owners Equity</v>
      </c>
      <c r="H9466" t="str">
        <f>_xlfn.XLOOKUP(tbl_GL[[#This Row],[Account_key]],tbl_COA[Account_key],tbl_COA[SubClass],"Not Found")</f>
        <v>Liabilities</v>
      </c>
      <c r="I9466" t="str">
        <f>_xlfn.XLOOKUP(tbl_GL[[#This Row],[Account_key]],tbl_COA[Account_key],tbl_COA[SubClass2],"Not Found")</f>
        <v>Current Liabilities</v>
      </c>
      <c r="J9466" t="str">
        <f>_xlfn.XLOOKUP(tbl_GL[[#This Row],[Account_key]],tbl_COA[Account_key],tbl_COA[SubAccount],,0)</f>
        <v>Accrued Expenses</v>
      </c>
      <c r="K9466">
        <f>YEAR(tbl_GL[[#This Row],[Date]])</f>
        <v>2019</v>
      </c>
    </row>
    <row r="9467" spans="1:11" x14ac:dyDescent="0.35">
      <c r="A9467">
        <v>845.1</v>
      </c>
      <c r="B9467" s="24">
        <v>43577</v>
      </c>
      <c r="C9467">
        <v>4</v>
      </c>
      <c r="D9467" s="13">
        <v>220</v>
      </c>
      <c r="E9467" s="13" t="s">
        <v>81</v>
      </c>
      <c r="F9467" s="17">
        <v>-1681</v>
      </c>
      <c r="G9467" t="str">
        <f>_xlfn.XLOOKUP(tbl_GL[[#This Row],[Account_key]],tbl_COA[Account_key],tbl_COA[Class],"Not Found")</f>
        <v>Trading account</v>
      </c>
      <c r="H9467" t="str">
        <f>_xlfn.XLOOKUP(tbl_GL[[#This Row],[Account_key]],tbl_COA[Account_key],tbl_COA[SubClass],"Not Found")</f>
        <v>Sales</v>
      </c>
      <c r="I9467" t="str">
        <f>_xlfn.XLOOKUP(tbl_GL[[#This Row],[Account_key]],tbl_COA[Account_key],tbl_COA[SubClass2],"Not Found")</f>
        <v>Sales</v>
      </c>
      <c r="J9467" t="str">
        <f>_xlfn.XLOOKUP(tbl_GL[[#This Row],[Account_key]],tbl_COA[Account_key],tbl_COA[SubAccount],,0)</f>
        <v>Sales Return</v>
      </c>
      <c r="K9467">
        <f>YEAR(tbl_GL[[#This Row],[Date]])</f>
        <v>2019</v>
      </c>
    </row>
    <row r="9468" spans="1:11" x14ac:dyDescent="0.35">
      <c r="A9468">
        <v>845.2</v>
      </c>
      <c r="B9468" s="24">
        <v>43577</v>
      </c>
      <c r="C9468">
        <v>4</v>
      </c>
      <c r="D9468" s="13">
        <v>20</v>
      </c>
      <c r="E9468" s="13" t="s">
        <v>81</v>
      </c>
      <c r="F9468" s="17">
        <v>-1681</v>
      </c>
      <c r="G9468" t="str">
        <f>_xlfn.XLOOKUP(tbl_GL[[#This Row],[Account_key]],tbl_COA[Account_key],tbl_COA[Class],"Not Found")</f>
        <v>Assets</v>
      </c>
      <c r="H9468" t="str">
        <f>_xlfn.XLOOKUP(tbl_GL[[#This Row],[Account_key]],tbl_COA[Account_key],tbl_COA[SubClass],"Not Found")</f>
        <v>Assets</v>
      </c>
      <c r="I9468" t="str">
        <f>_xlfn.XLOOKUP(tbl_GL[[#This Row],[Account_key]],tbl_COA[Account_key],tbl_COA[SubClass2],"Not Found")</f>
        <v>Current Assets</v>
      </c>
      <c r="J9468" t="str">
        <f>_xlfn.XLOOKUP(tbl_GL[[#This Row],[Account_key]],tbl_COA[Account_key],tbl_COA[SubAccount],,0)</f>
        <v>Cash in hand</v>
      </c>
      <c r="K9468">
        <f>YEAR(tbl_GL[[#This Row],[Date]])</f>
        <v>2019</v>
      </c>
    </row>
    <row r="9469" spans="1:11" x14ac:dyDescent="0.35">
      <c r="A9469">
        <v>846.1</v>
      </c>
      <c r="B9469" s="24">
        <v>43577</v>
      </c>
      <c r="C9469">
        <v>4</v>
      </c>
      <c r="D9469" s="13">
        <v>10</v>
      </c>
      <c r="E9469" s="13" t="s">
        <v>98</v>
      </c>
      <c r="F9469" s="17">
        <v>-1799</v>
      </c>
      <c r="G9469" t="str">
        <f>_xlfn.XLOOKUP(tbl_GL[[#This Row],[Account_key]],tbl_COA[Account_key],tbl_COA[Class],"Not Found")</f>
        <v>Assets</v>
      </c>
      <c r="H9469" t="str">
        <f>_xlfn.XLOOKUP(tbl_GL[[#This Row],[Account_key]],tbl_COA[Account_key],tbl_COA[SubClass],"Not Found")</f>
        <v>Assets</v>
      </c>
      <c r="I9469" t="str">
        <f>_xlfn.XLOOKUP(tbl_GL[[#This Row],[Account_key]],tbl_COA[Account_key],tbl_COA[SubClass2],"Not Found")</f>
        <v>Current Assets</v>
      </c>
      <c r="J9469" t="str">
        <f>_xlfn.XLOOKUP(tbl_GL[[#This Row],[Account_key]],tbl_COA[Account_key],tbl_COA[SubAccount],,0)</f>
        <v>Cash at Bank</v>
      </c>
      <c r="K9469">
        <f>YEAR(tbl_GL[[#This Row],[Date]])</f>
        <v>2019</v>
      </c>
    </row>
    <row r="9470" spans="1:11" x14ac:dyDescent="0.35">
      <c r="A9470">
        <v>846.2</v>
      </c>
      <c r="B9470" s="24">
        <v>43577</v>
      </c>
      <c r="C9470">
        <v>4</v>
      </c>
      <c r="D9470" s="13">
        <v>120</v>
      </c>
      <c r="E9470" s="13" t="s">
        <v>98</v>
      </c>
      <c r="F9470" s="17">
        <v>-1799</v>
      </c>
      <c r="G9470" t="str">
        <f>_xlfn.XLOOKUP(tbl_GL[[#This Row],[Account_key]],tbl_COA[Account_key],tbl_COA[Class],"Not Found")</f>
        <v>Liabilities and Owners Equity</v>
      </c>
      <c r="H9470" t="str">
        <f>_xlfn.XLOOKUP(tbl_GL[[#This Row],[Account_key]],tbl_COA[Account_key],tbl_COA[SubClass],"Not Found")</f>
        <v>Liabilities</v>
      </c>
      <c r="I9470" t="str">
        <f>_xlfn.XLOOKUP(tbl_GL[[#This Row],[Account_key]],tbl_COA[Account_key],tbl_COA[SubClass2],"Not Found")</f>
        <v>Current Liabilities</v>
      </c>
      <c r="J9470" t="str">
        <f>_xlfn.XLOOKUP(tbl_GL[[#This Row],[Account_key]],tbl_COA[Account_key],tbl_COA[SubAccount],,0)</f>
        <v>Accrued Expenses</v>
      </c>
      <c r="K9470">
        <f>YEAR(tbl_GL[[#This Row],[Date]])</f>
        <v>2019</v>
      </c>
    </row>
    <row r="9471" spans="1:11" x14ac:dyDescent="0.35">
      <c r="A9471">
        <v>847.1</v>
      </c>
      <c r="B9471" s="24">
        <v>43577</v>
      </c>
      <c r="C9471">
        <v>4</v>
      </c>
      <c r="D9471" s="13">
        <v>220</v>
      </c>
      <c r="E9471" s="13" t="s">
        <v>81</v>
      </c>
      <c r="F9471" s="17">
        <v>-1766</v>
      </c>
      <c r="G9471" t="str">
        <f>_xlfn.XLOOKUP(tbl_GL[[#This Row],[Account_key]],tbl_COA[Account_key],tbl_COA[Class],"Not Found")</f>
        <v>Trading account</v>
      </c>
      <c r="H9471" t="str">
        <f>_xlfn.XLOOKUP(tbl_GL[[#This Row],[Account_key]],tbl_COA[Account_key],tbl_COA[SubClass],"Not Found")</f>
        <v>Sales</v>
      </c>
      <c r="I9471" t="str">
        <f>_xlfn.XLOOKUP(tbl_GL[[#This Row],[Account_key]],tbl_COA[Account_key],tbl_COA[SubClass2],"Not Found")</f>
        <v>Sales</v>
      </c>
      <c r="J9471" t="str">
        <f>_xlfn.XLOOKUP(tbl_GL[[#This Row],[Account_key]],tbl_COA[Account_key],tbl_COA[SubAccount],,0)</f>
        <v>Sales Return</v>
      </c>
      <c r="K9471">
        <f>YEAR(tbl_GL[[#This Row],[Date]])</f>
        <v>2019</v>
      </c>
    </row>
    <row r="9472" spans="1:11" x14ac:dyDescent="0.35">
      <c r="A9472">
        <v>847.2</v>
      </c>
      <c r="B9472" s="24">
        <v>43577</v>
      </c>
      <c r="C9472">
        <v>4</v>
      </c>
      <c r="D9472" s="13">
        <v>20</v>
      </c>
      <c r="E9472" s="13" t="s">
        <v>81</v>
      </c>
      <c r="F9472" s="17">
        <v>-1766</v>
      </c>
      <c r="G9472" t="str">
        <f>_xlfn.XLOOKUP(tbl_GL[[#This Row],[Account_key]],tbl_COA[Account_key],tbl_COA[Class],"Not Found")</f>
        <v>Assets</v>
      </c>
      <c r="H9472" t="str">
        <f>_xlfn.XLOOKUP(tbl_GL[[#This Row],[Account_key]],tbl_COA[Account_key],tbl_COA[SubClass],"Not Found")</f>
        <v>Assets</v>
      </c>
      <c r="I9472" t="str">
        <f>_xlfn.XLOOKUP(tbl_GL[[#This Row],[Account_key]],tbl_COA[Account_key],tbl_COA[SubClass2],"Not Found")</f>
        <v>Current Assets</v>
      </c>
      <c r="J9472" t="str">
        <f>_xlfn.XLOOKUP(tbl_GL[[#This Row],[Account_key]],tbl_COA[Account_key],tbl_COA[SubAccount],,0)</f>
        <v>Cash in hand</v>
      </c>
      <c r="K9472">
        <f>YEAR(tbl_GL[[#This Row],[Date]])</f>
        <v>2019</v>
      </c>
    </row>
    <row r="9473" spans="1:11" x14ac:dyDescent="0.35">
      <c r="A9473">
        <v>848.1</v>
      </c>
      <c r="B9473" s="24">
        <v>43577</v>
      </c>
      <c r="C9473">
        <v>4</v>
      </c>
      <c r="D9473" s="13">
        <v>10</v>
      </c>
      <c r="E9473" s="13" t="s">
        <v>98</v>
      </c>
      <c r="F9473" s="17">
        <v>-2264</v>
      </c>
      <c r="G9473" t="str">
        <f>_xlfn.XLOOKUP(tbl_GL[[#This Row],[Account_key]],tbl_COA[Account_key],tbl_COA[Class],"Not Found")</f>
        <v>Assets</v>
      </c>
      <c r="H9473" t="str">
        <f>_xlfn.XLOOKUP(tbl_GL[[#This Row],[Account_key]],tbl_COA[Account_key],tbl_COA[SubClass],"Not Found")</f>
        <v>Assets</v>
      </c>
      <c r="I9473" t="str">
        <f>_xlfn.XLOOKUP(tbl_GL[[#This Row],[Account_key]],tbl_COA[Account_key],tbl_COA[SubClass2],"Not Found")</f>
        <v>Current Assets</v>
      </c>
      <c r="J9473" t="str">
        <f>_xlfn.XLOOKUP(tbl_GL[[#This Row],[Account_key]],tbl_COA[Account_key],tbl_COA[SubAccount],,0)</f>
        <v>Cash at Bank</v>
      </c>
      <c r="K9473">
        <f>YEAR(tbl_GL[[#This Row],[Date]])</f>
        <v>2019</v>
      </c>
    </row>
    <row r="9474" spans="1:11" x14ac:dyDescent="0.35">
      <c r="A9474">
        <v>848.2</v>
      </c>
      <c r="B9474" s="24">
        <v>43577</v>
      </c>
      <c r="C9474">
        <v>4</v>
      </c>
      <c r="D9474" s="13">
        <v>120</v>
      </c>
      <c r="E9474" s="13" t="s">
        <v>98</v>
      </c>
      <c r="F9474" s="17">
        <v>-2264</v>
      </c>
      <c r="G9474" t="str">
        <f>_xlfn.XLOOKUP(tbl_GL[[#This Row],[Account_key]],tbl_COA[Account_key],tbl_COA[Class],"Not Found")</f>
        <v>Liabilities and Owners Equity</v>
      </c>
      <c r="H9474" t="str">
        <f>_xlfn.XLOOKUP(tbl_GL[[#This Row],[Account_key]],tbl_COA[Account_key],tbl_COA[SubClass],"Not Found")</f>
        <v>Liabilities</v>
      </c>
      <c r="I9474" t="str">
        <f>_xlfn.XLOOKUP(tbl_GL[[#This Row],[Account_key]],tbl_COA[Account_key],tbl_COA[SubClass2],"Not Found")</f>
        <v>Current Liabilities</v>
      </c>
      <c r="J9474" t="str">
        <f>_xlfn.XLOOKUP(tbl_GL[[#This Row],[Account_key]],tbl_COA[Account_key],tbl_COA[SubAccount],,0)</f>
        <v>Accrued Expenses</v>
      </c>
      <c r="K9474">
        <f>YEAR(tbl_GL[[#This Row],[Date]])</f>
        <v>2019</v>
      </c>
    </row>
    <row r="9475" spans="1:11" x14ac:dyDescent="0.35">
      <c r="A9475">
        <v>849.1</v>
      </c>
      <c r="B9475" s="24">
        <v>43578</v>
      </c>
      <c r="C9475">
        <v>4</v>
      </c>
      <c r="D9475" s="13">
        <v>230</v>
      </c>
      <c r="E9475" s="13" t="s">
        <v>4</v>
      </c>
      <c r="F9475" s="17">
        <v>-759</v>
      </c>
      <c r="G9475" t="str">
        <f>_xlfn.XLOOKUP(tbl_GL[[#This Row],[Account_key]],tbl_COA[Account_key],tbl_COA[Class],"Not Found")</f>
        <v>Trading account</v>
      </c>
      <c r="H9475" t="str">
        <f>_xlfn.XLOOKUP(tbl_GL[[#This Row],[Account_key]],tbl_COA[Account_key],tbl_COA[SubClass],"Not Found")</f>
        <v>Cost of Sales</v>
      </c>
      <c r="I9475" t="str">
        <f>_xlfn.XLOOKUP(tbl_GL[[#This Row],[Account_key]],tbl_COA[Account_key],tbl_COA[SubClass2],"Not Found")</f>
        <v>Cost of Sales</v>
      </c>
      <c r="J9475" t="str">
        <f>_xlfn.XLOOKUP(tbl_GL[[#This Row],[Account_key]],tbl_COA[Account_key],tbl_COA[SubAccount],,0)</f>
        <v>Cost of Sales</v>
      </c>
      <c r="K9475">
        <f>YEAR(tbl_GL[[#This Row],[Date]])</f>
        <v>2019</v>
      </c>
    </row>
    <row r="9476" spans="1:11" x14ac:dyDescent="0.35">
      <c r="A9476">
        <v>849.2</v>
      </c>
      <c r="B9476" s="24">
        <v>43578</v>
      </c>
      <c r="C9476">
        <v>4</v>
      </c>
      <c r="D9476" s="13">
        <v>60</v>
      </c>
      <c r="E9476" s="13" t="s">
        <v>4</v>
      </c>
      <c r="F9476" s="17">
        <v>-759</v>
      </c>
      <c r="G9476" t="str">
        <f>_xlfn.XLOOKUP(tbl_GL[[#This Row],[Account_key]],tbl_COA[Account_key],tbl_COA[Class],"Not Found")</f>
        <v>Assets</v>
      </c>
      <c r="H9476" t="str">
        <f>_xlfn.XLOOKUP(tbl_GL[[#This Row],[Account_key]],tbl_COA[Account_key],tbl_COA[SubClass],"Not Found")</f>
        <v>Assets</v>
      </c>
      <c r="I9476" t="str">
        <f>_xlfn.XLOOKUP(tbl_GL[[#This Row],[Account_key]],tbl_COA[Account_key],tbl_COA[SubClass2],"Not Found")</f>
        <v>Current Assets</v>
      </c>
      <c r="J9476" t="str">
        <f>_xlfn.XLOOKUP(tbl_GL[[#This Row],[Account_key]],tbl_COA[Account_key],tbl_COA[SubAccount],,0)</f>
        <v>Inventory</v>
      </c>
      <c r="K9476">
        <f>YEAR(tbl_GL[[#This Row],[Date]])</f>
        <v>2019</v>
      </c>
    </row>
    <row r="9477" spans="1:11" x14ac:dyDescent="0.35">
      <c r="A9477">
        <v>850.1</v>
      </c>
      <c r="B9477" s="24">
        <v>43578</v>
      </c>
      <c r="C9477">
        <v>4</v>
      </c>
      <c r="D9477" s="13">
        <v>210</v>
      </c>
      <c r="E9477" s="13" t="s">
        <v>8</v>
      </c>
      <c r="F9477" s="17">
        <v>2144</v>
      </c>
      <c r="G9477" t="str">
        <f>_xlfn.XLOOKUP(tbl_GL[[#This Row],[Account_key]],tbl_COA[Account_key],tbl_COA[Class],"Not Found")</f>
        <v>Trading account</v>
      </c>
      <c r="H9477" t="str">
        <f>_xlfn.XLOOKUP(tbl_GL[[#This Row],[Account_key]],tbl_COA[Account_key],tbl_COA[SubClass],"Not Found")</f>
        <v>Sales</v>
      </c>
      <c r="I9477" t="str">
        <f>_xlfn.XLOOKUP(tbl_GL[[#This Row],[Account_key]],tbl_COA[Account_key],tbl_COA[SubClass2],"Not Found")</f>
        <v>Sales</v>
      </c>
      <c r="J9477" t="str">
        <f>_xlfn.XLOOKUP(tbl_GL[[#This Row],[Account_key]],tbl_COA[Account_key],tbl_COA[SubAccount],,0)</f>
        <v>Sales</v>
      </c>
      <c r="K9477">
        <f>YEAR(tbl_GL[[#This Row],[Date]])</f>
        <v>2019</v>
      </c>
    </row>
    <row r="9478" spans="1:11" x14ac:dyDescent="0.35">
      <c r="A9478">
        <v>850.2</v>
      </c>
      <c r="B9478" s="24">
        <v>43578</v>
      </c>
      <c r="C9478">
        <v>4</v>
      </c>
      <c r="D9478" s="13">
        <v>30</v>
      </c>
      <c r="E9478" s="13" t="s">
        <v>8</v>
      </c>
      <c r="F9478" s="17">
        <v>2144</v>
      </c>
      <c r="G9478" t="str">
        <f>_xlfn.XLOOKUP(tbl_GL[[#This Row],[Account_key]],tbl_COA[Account_key],tbl_COA[Class],"Not Found")</f>
        <v>Assets</v>
      </c>
      <c r="H9478" t="str">
        <f>_xlfn.XLOOKUP(tbl_GL[[#This Row],[Account_key]],tbl_COA[Account_key],tbl_COA[SubClass],"Not Found")</f>
        <v>Assets</v>
      </c>
      <c r="I9478" t="str">
        <f>_xlfn.XLOOKUP(tbl_GL[[#This Row],[Account_key]],tbl_COA[Account_key],tbl_COA[SubClass2],"Not Found")</f>
        <v>Current Assets</v>
      </c>
      <c r="J9478" t="str">
        <f>_xlfn.XLOOKUP(tbl_GL[[#This Row],[Account_key]],tbl_COA[Account_key],tbl_COA[SubAccount],,0)</f>
        <v>Trade Receivables</v>
      </c>
      <c r="K9478">
        <f>YEAR(tbl_GL[[#This Row],[Date]])</f>
        <v>2019</v>
      </c>
    </row>
    <row r="9479" spans="1:11" x14ac:dyDescent="0.35">
      <c r="A9479">
        <v>851.1</v>
      </c>
      <c r="B9479" s="24">
        <v>43579</v>
      </c>
      <c r="C9479">
        <v>4</v>
      </c>
      <c r="D9479" s="13">
        <v>10</v>
      </c>
      <c r="E9479" s="13" t="s">
        <v>98</v>
      </c>
      <c r="F9479" s="17">
        <v>-2200</v>
      </c>
      <c r="G9479" t="str">
        <f>_xlfn.XLOOKUP(tbl_GL[[#This Row],[Account_key]],tbl_COA[Account_key],tbl_COA[Class],"Not Found")</f>
        <v>Assets</v>
      </c>
      <c r="H9479" t="str">
        <f>_xlfn.XLOOKUP(tbl_GL[[#This Row],[Account_key]],tbl_COA[Account_key],tbl_COA[SubClass],"Not Found")</f>
        <v>Assets</v>
      </c>
      <c r="I9479" t="str">
        <f>_xlfn.XLOOKUP(tbl_GL[[#This Row],[Account_key]],tbl_COA[Account_key],tbl_COA[SubClass2],"Not Found")</f>
        <v>Current Assets</v>
      </c>
      <c r="J9479" t="str">
        <f>_xlfn.XLOOKUP(tbl_GL[[#This Row],[Account_key]],tbl_COA[Account_key],tbl_COA[SubAccount],,0)</f>
        <v>Cash at Bank</v>
      </c>
      <c r="K9479">
        <f>YEAR(tbl_GL[[#This Row],[Date]])</f>
        <v>2019</v>
      </c>
    </row>
    <row r="9480" spans="1:11" x14ac:dyDescent="0.35">
      <c r="A9480">
        <v>851.2</v>
      </c>
      <c r="B9480" s="24">
        <v>43579</v>
      </c>
      <c r="C9480">
        <v>4</v>
      </c>
      <c r="D9480" s="13">
        <v>120</v>
      </c>
      <c r="E9480" s="13" t="s">
        <v>98</v>
      </c>
      <c r="F9480" s="17">
        <v>-2200</v>
      </c>
      <c r="G9480" t="str">
        <f>_xlfn.XLOOKUP(tbl_GL[[#This Row],[Account_key]],tbl_COA[Account_key],tbl_COA[Class],"Not Found")</f>
        <v>Liabilities and Owners Equity</v>
      </c>
      <c r="H9480" t="str">
        <f>_xlfn.XLOOKUP(tbl_GL[[#This Row],[Account_key]],tbl_COA[Account_key],tbl_COA[SubClass],"Not Found")</f>
        <v>Liabilities</v>
      </c>
      <c r="I9480" t="str">
        <f>_xlfn.XLOOKUP(tbl_GL[[#This Row],[Account_key]],tbl_COA[Account_key],tbl_COA[SubClass2],"Not Found")</f>
        <v>Current Liabilities</v>
      </c>
      <c r="J9480" t="str">
        <f>_xlfn.XLOOKUP(tbl_GL[[#This Row],[Account_key]],tbl_COA[Account_key],tbl_COA[SubAccount],,0)</f>
        <v>Accrued Expenses</v>
      </c>
      <c r="K9480">
        <f>YEAR(tbl_GL[[#This Row],[Date]])</f>
        <v>2019</v>
      </c>
    </row>
    <row r="9481" spans="1:11" x14ac:dyDescent="0.35">
      <c r="A9481">
        <v>852.1</v>
      </c>
      <c r="B9481" s="24">
        <v>43579</v>
      </c>
      <c r="C9481">
        <v>4</v>
      </c>
      <c r="D9481" s="13">
        <v>30</v>
      </c>
      <c r="E9481" s="13" t="s">
        <v>80</v>
      </c>
      <c r="F9481" s="17">
        <v>-14991</v>
      </c>
      <c r="G9481" t="str">
        <f>_xlfn.XLOOKUP(tbl_GL[[#This Row],[Account_key]],tbl_COA[Account_key],tbl_COA[Class],"Not Found")</f>
        <v>Assets</v>
      </c>
      <c r="H9481" t="str">
        <f>_xlfn.XLOOKUP(tbl_GL[[#This Row],[Account_key]],tbl_COA[Account_key],tbl_COA[SubClass],"Not Found")</f>
        <v>Assets</v>
      </c>
      <c r="I9481" t="str">
        <f>_xlfn.XLOOKUP(tbl_GL[[#This Row],[Account_key]],tbl_COA[Account_key],tbl_COA[SubClass2],"Not Found")</f>
        <v>Current Assets</v>
      </c>
      <c r="J9481" t="str">
        <f>_xlfn.XLOOKUP(tbl_GL[[#This Row],[Account_key]],tbl_COA[Account_key],tbl_COA[SubAccount],,0)</f>
        <v>Trade Receivables</v>
      </c>
      <c r="K9481">
        <f>YEAR(tbl_GL[[#This Row],[Date]])</f>
        <v>2019</v>
      </c>
    </row>
    <row r="9482" spans="1:11" x14ac:dyDescent="0.35">
      <c r="A9482">
        <v>852.2</v>
      </c>
      <c r="B9482" s="24">
        <v>43579</v>
      </c>
      <c r="C9482">
        <v>4</v>
      </c>
      <c r="D9482" s="13">
        <v>10</v>
      </c>
      <c r="E9482" s="13" t="s">
        <v>80</v>
      </c>
      <c r="F9482" s="17">
        <v>14991</v>
      </c>
      <c r="G9482" t="str">
        <f>_xlfn.XLOOKUP(tbl_GL[[#This Row],[Account_key]],tbl_COA[Account_key],tbl_COA[Class],"Not Found")</f>
        <v>Assets</v>
      </c>
      <c r="H9482" t="str">
        <f>_xlfn.XLOOKUP(tbl_GL[[#This Row],[Account_key]],tbl_COA[Account_key],tbl_COA[SubClass],"Not Found")</f>
        <v>Assets</v>
      </c>
      <c r="I9482" t="str">
        <f>_xlfn.XLOOKUP(tbl_GL[[#This Row],[Account_key]],tbl_COA[Account_key],tbl_COA[SubClass2],"Not Found")</f>
        <v>Current Assets</v>
      </c>
      <c r="J9482" t="str">
        <f>_xlfn.XLOOKUP(tbl_GL[[#This Row],[Account_key]],tbl_COA[Account_key],tbl_COA[SubAccount],,0)</f>
        <v>Cash at Bank</v>
      </c>
      <c r="K9482">
        <f>YEAR(tbl_GL[[#This Row],[Date]])</f>
        <v>2019</v>
      </c>
    </row>
    <row r="9483" spans="1:11" x14ac:dyDescent="0.35">
      <c r="A9483">
        <v>853.1</v>
      </c>
      <c r="B9483" s="24">
        <v>43580</v>
      </c>
      <c r="C9483">
        <v>4</v>
      </c>
      <c r="D9483" s="13">
        <v>230</v>
      </c>
      <c r="E9483" s="13" t="s">
        <v>4</v>
      </c>
      <c r="F9483" s="17">
        <v>-1128</v>
      </c>
      <c r="G9483" t="str">
        <f>_xlfn.XLOOKUP(tbl_GL[[#This Row],[Account_key]],tbl_COA[Account_key],tbl_COA[Class],"Not Found")</f>
        <v>Trading account</v>
      </c>
      <c r="H9483" t="str">
        <f>_xlfn.XLOOKUP(tbl_GL[[#This Row],[Account_key]],tbl_COA[Account_key],tbl_COA[SubClass],"Not Found")</f>
        <v>Cost of Sales</v>
      </c>
      <c r="I9483" t="str">
        <f>_xlfn.XLOOKUP(tbl_GL[[#This Row],[Account_key]],tbl_COA[Account_key],tbl_COA[SubClass2],"Not Found")</f>
        <v>Cost of Sales</v>
      </c>
      <c r="J9483" t="str">
        <f>_xlfn.XLOOKUP(tbl_GL[[#This Row],[Account_key]],tbl_COA[Account_key],tbl_COA[SubAccount],,0)</f>
        <v>Cost of Sales</v>
      </c>
      <c r="K9483">
        <f>YEAR(tbl_GL[[#This Row],[Date]])</f>
        <v>2019</v>
      </c>
    </row>
    <row r="9484" spans="1:11" x14ac:dyDescent="0.35">
      <c r="A9484">
        <v>853.2</v>
      </c>
      <c r="B9484" s="24">
        <v>43580</v>
      </c>
      <c r="C9484">
        <v>4</v>
      </c>
      <c r="D9484" s="13">
        <v>60</v>
      </c>
      <c r="E9484" s="13" t="s">
        <v>4</v>
      </c>
      <c r="F9484" s="17">
        <v>-1128</v>
      </c>
      <c r="G9484" t="str">
        <f>_xlfn.XLOOKUP(tbl_GL[[#This Row],[Account_key]],tbl_COA[Account_key],tbl_COA[Class],"Not Found")</f>
        <v>Assets</v>
      </c>
      <c r="H9484" t="str">
        <f>_xlfn.XLOOKUP(tbl_GL[[#This Row],[Account_key]],tbl_COA[Account_key],tbl_COA[SubClass],"Not Found")</f>
        <v>Assets</v>
      </c>
      <c r="I9484" t="str">
        <f>_xlfn.XLOOKUP(tbl_GL[[#This Row],[Account_key]],tbl_COA[Account_key],tbl_COA[SubClass2],"Not Found")</f>
        <v>Current Assets</v>
      </c>
      <c r="J9484" t="str">
        <f>_xlfn.XLOOKUP(tbl_GL[[#This Row],[Account_key]],tbl_COA[Account_key],tbl_COA[SubAccount],,0)</f>
        <v>Inventory</v>
      </c>
      <c r="K9484">
        <f>YEAR(tbl_GL[[#This Row],[Date]])</f>
        <v>2019</v>
      </c>
    </row>
    <row r="9485" spans="1:11" x14ac:dyDescent="0.35">
      <c r="A9485">
        <v>854.1</v>
      </c>
      <c r="B9485" s="24">
        <v>43580</v>
      </c>
      <c r="C9485">
        <v>4</v>
      </c>
      <c r="D9485" s="13">
        <v>210</v>
      </c>
      <c r="E9485" s="13" t="s">
        <v>7</v>
      </c>
      <c r="F9485" s="17">
        <v>3527</v>
      </c>
      <c r="G9485" t="str">
        <f>_xlfn.XLOOKUP(tbl_GL[[#This Row],[Account_key]],tbl_COA[Account_key],tbl_COA[Class],"Not Found")</f>
        <v>Trading account</v>
      </c>
      <c r="H9485" t="str">
        <f>_xlfn.XLOOKUP(tbl_GL[[#This Row],[Account_key]],tbl_COA[Account_key],tbl_COA[SubClass],"Not Found")</f>
        <v>Sales</v>
      </c>
      <c r="I9485" t="str">
        <f>_xlfn.XLOOKUP(tbl_GL[[#This Row],[Account_key]],tbl_COA[Account_key],tbl_COA[SubClass2],"Not Found")</f>
        <v>Sales</v>
      </c>
      <c r="J9485" t="str">
        <f>_xlfn.XLOOKUP(tbl_GL[[#This Row],[Account_key]],tbl_COA[Account_key],tbl_COA[SubAccount],,0)</f>
        <v>Sales</v>
      </c>
      <c r="K9485">
        <f>YEAR(tbl_GL[[#This Row],[Date]])</f>
        <v>2019</v>
      </c>
    </row>
    <row r="9486" spans="1:11" x14ac:dyDescent="0.35">
      <c r="A9486">
        <v>854.2</v>
      </c>
      <c r="B9486" s="24">
        <v>43580</v>
      </c>
      <c r="C9486">
        <v>4</v>
      </c>
      <c r="D9486" s="13">
        <v>10</v>
      </c>
      <c r="E9486" s="13" t="s">
        <v>7</v>
      </c>
      <c r="F9486" s="17">
        <v>3527</v>
      </c>
      <c r="G9486" t="str">
        <f>_xlfn.XLOOKUP(tbl_GL[[#This Row],[Account_key]],tbl_COA[Account_key],tbl_COA[Class],"Not Found")</f>
        <v>Assets</v>
      </c>
      <c r="H9486" t="str">
        <f>_xlfn.XLOOKUP(tbl_GL[[#This Row],[Account_key]],tbl_COA[Account_key],tbl_COA[SubClass],"Not Found")</f>
        <v>Assets</v>
      </c>
      <c r="I9486" t="str">
        <f>_xlfn.XLOOKUP(tbl_GL[[#This Row],[Account_key]],tbl_COA[Account_key],tbl_COA[SubClass2],"Not Found")</f>
        <v>Current Assets</v>
      </c>
      <c r="J9486" t="str">
        <f>_xlfn.XLOOKUP(tbl_GL[[#This Row],[Account_key]],tbl_COA[Account_key],tbl_COA[SubAccount],,0)</f>
        <v>Cash at Bank</v>
      </c>
      <c r="K9486">
        <f>YEAR(tbl_GL[[#This Row],[Date]])</f>
        <v>2019</v>
      </c>
    </row>
    <row r="9487" spans="1:11" x14ac:dyDescent="0.35">
      <c r="A9487">
        <v>855.1</v>
      </c>
      <c r="B9487" s="24">
        <v>43580</v>
      </c>
      <c r="C9487">
        <v>4</v>
      </c>
      <c r="D9487" s="13">
        <v>230</v>
      </c>
      <c r="E9487" s="13" t="s">
        <v>4</v>
      </c>
      <c r="F9487" s="17">
        <v>-4256</v>
      </c>
      <c r="G9487" t="str">
        <f>_xlfn.XLOOKUP(tbl_GL[[#This Row],[Account_key]],tbl_COA[Account_key],tbl_COA[Class],"Not Found")</f>
        <v>Trading account</v>
      </c>
      <c r="H9487" t="str">
        <f>_xlfn.XLOOKUP(tbl_GL[[#This Row],[Account_key]],tbl_COA[Account_key],tbl_COA[SubClass],"Not Found")</f>
        <v>Cost of Sales</v>
      </c>
      <c r="I9487" t="str">
        <f>_xlfn.XLOOKUP(tbl_GL[[#This Row],[Account_key]],tbl_COA[Account_key],tbl_COA[SubClass2],"Not Found")</f>
        <v>Cost of Sales</v>
      </c>
      <c r="J9487" t="str">
        <f>_xlfn.XLOOKUP(tbl_GL[[#This Row],[Account_key]],tbl_COA[Account_key],tbl_COA[SubAccount],,0)</f>
        <v>Cost of Sales</v>
      </c>
      <c r="K9487">
        <f>YEAR(tbl_GL[[#This Row],[Date]])</f>
        <v>2019</v>
      </c>
    </row>
    <row r="9488" spans="1:11" x14ac:dyDescent="0.35">
      <c r="A9488">
        <v>855.2</v>
      </c>
      <c r="B9488" s="24">
        <v>43580</v>
      </c>
      <c r="C9488">
        <v>4</v>
      </c>
      <c r="D9488" s="13">
        <v>60</v>
      </c>
      <c r="E9488" s="13" t="s">
        <v>4</v>
      </c>
      <c r="F9488" s="17">
        <v>-4256</v>
      </c>
      <c r="G9488" t="str">
        <f>_xlfn.XLOOKUP(tbl_GL[[#This Row],[Account_key]],tbl_COA[Account_key],tbl_COA[Class],"Not Found")</f>
        <v>Assets</v>
      </c>
      <c r="H9488" t="str">
        <f>_xlfn.XLOOKUP(tbl_GL[[#This Row],[Account_key]],tbl_COA[Account_key],tbl_COA[SubClass],"Not Found")</f>
        <v>Assets</v>
      </c>
      <c r="I9488" t="str">
        <f>_xlfn.XLOOKUP(tbl_GL[[#This Row],[Account_key]],tbl_COA[Account_key],tbl_COA[SubClass2],"Not Found")</f>
        <v>Current Assets</v>
      </c>
      <c r="J9488" t="str">
        <f>_xlfn.XLOOKUP(tbl_GL[[#This Row],[Account_key]],tbl_COA[Account_key],tbl_COA[SubAccount],,0)</f>
        <v>Inventory</v>
      </c>
      <c r="K9488">
        <f>YEAR(tbl_GL[[#This Row],[Date]])</f>
        <v>2019</v>
      </c>
    </row>
    <row r="9489" spans="1:11" x14ac:dyDescent="0.35">
      <c r="A9489">
        <v>856.1</v>
      </c>
      <c r="B9489" s="24">
        <v>43580</v>
      </c>
      <c r="C9489">
        <v>4</v>
      </c>
      <c r="D9489" s="13">
        <v>210</v>
      </c>
      <c r="E9489" s="13" t="s">
        <v>8</v>
      </c>
      <c r="F9489" s="17">
        <v>12023</v>
      </c>
      <c r="G9489" t="str">
        <f>_xlfn.XLOOKUP(tbl_GL[[#This Row],[Account_key]],tbl_COA[Account_key],tbl_COA[Class],"Not Found")</f>
        <v>Trading account</v>
      </c>
      <c r="H9489" t="str">
        <f>_xlfn.XLOOKUP(tbl_GL[[#This Row],[Account_key]],tbl_COA[Account_key],tbl_COA[SubClass],"Not Found")</f>
        <v>Sales</v>
      </c>
      <c r="I9489" t="str">
        <f>_xlfn.XLOOKUP(tbl_GL[[#This Row],[Account_key]],tbl_COA[Account_key],tbl_COA[SubClass2],"Not Found")</f>
        <v>Sales</v>
      </c>
      <c r="J9489" t="str">
        <f>_xlfn.XLOOKUP(tbl_GL[[#This Row],[Account_key]],tbl_COA[Account_key],tbl_COA[SubAccount],,0)</f>
        <v>Sales</v>
      </c>
      <c r="K9489">
        <f>YEAR(tbl_GL[[#This Row],[Date]])</f>
        <v>2019</v>
      </c>
    </row>
    <row r="9490" spans="1:11" x14ac:dyDescent="0.35">
      <c r="A9490">
        <v>856.2</v>
      </c>
      <c r="B9490" s="24">
        <v>43580</v>
      </c>
      <c r="C9490">
        <v>4</v>
      </c>
      <c r="D9490" s="13">
        <v>30</v>
      </c>
      <c r="E9490" s="13" t="s">
        <v>8</v>
      </c>
      <c r="F9490" s="17">
        <v>12023</v>
      </c>
      <c r="G9490" t="str">
        <f>_xlfn.XLOOKUP(tbl_GL[[#This Row],[Account_key]],tbl_COA[Account_key],tbl_COA[Class],"Not Found")</f>
        <v>Assets</v>
      </c>
      <c r="H9490" t="str">
        <f>_xlfn.XLOOKUP(tbl_GL[[#This Row],[Account_key]],tbl_COA[Account_key],tbl_COA[SubClass],"Not Found")</f>
        <v>Assets</v>
      </c>
      <c r="I9490" t="str">
        <f>_xlfn.XLOOKUP(tbl_GL[[#This Row],[Account_key]],tbl_COA[Account_key],tbl_COA[SubClass2],"Not Found")</f>
        <v>Current Assets</v>
      </c>
      <c r="J9490" t="str">
        <f>_xlfn.XLOOKUP(tbl_GL[[#This Row],[Account_key]],tbl_COA[Account_key],tbl_COA[SubAccount],,0)</f>
        <v>Trade Receivables</v>
      </c>
      <c r="K9490">
        <f>YEAR(tbl_GL[[#This Row],[Date]])</f>
        <v>2019</v>
      </c>
    </row>
    <row r="9491" spans="1:11" x14ac:dyDescent="0.35">
      <c r="A9491">
        <v>857.1</v>
      </c>
      <c r="B9491" s="24">
        <v>43581</v>
      </c>
      <c r="C9491">
        <v>4</v>
      </c>
      <c r="D9491" s="13">
        <v>310</v>
      </c>
      <c r="E9491" s="13" t="s">
        <v>99</v>
      </c>
      <c r="F9491" s="17">
        <v>-81</v>
      </c>
      <c r="G9491" t="str">
        <f>_xlfn.XLOOKUP(tbl_GL[[#This Row],[Account_key]],tbl_COA[Account_key],tbl_COA[Class],"Not Found")</f>
        <v>Operating account</v>
      </c>
      <c r="H9491" t="str">
        <f>_xlfn.XLOOKUP(tbl_GL[[#This Row],[Account_key]],tbl_COA[Account_key],tbl_COA[SubClass],"Not Found")</f>
        <v>Operating Expenses</v>
      </c>
      <c r="I9491" t="str">
        <f>_xlfn.XLOOKUP(tbl_GL[[#This Row],[Account_key]],tbl_COA[Account_key],tbl_COA[SubClass2],"Not Found")</f>
        <v>Administration</v>
      </c>
      <c r="J9491" t="str">
        <f>_xlfn.XLOOKUP(tbl_GL[[#This Row],[Account_key]],tbl_COA[Account_key],tbl_COA[SubAccount],,0)</f>
        <v>Office Supplies</v>
      </c>
      <c r="K9491">
        <f>YEAR(tbl_GL[[#This Row],[Date]])</f>
        <v>2019</v>
      </c>
    </row>
    <row r="9492" spans="1:11" x14ac:dyDescent="0.35">
      <c r="A9492">
        <v>857.2</v>
      </c>
      <c r="B9492" s="24">
        <v>43581</v>
      </c>
      <c r="C9492">
        <v>4</v>
      </c>
      <c r="D9492" s="13">
        <v>20</v>
      </c>
      <c r="E9492" s="13" t="s">
        <v>99</v>
      </c>
      <c r="F9492" s="17">
        <v>-81</v>
      </c>
      <c r="G9492" t="str">
        <f>_xlfn.XLOOKUP(tbl_GL[[#This Row],[Account_key]],tbl_COA[Account_key],tbl_COA[Class],"Not Found")</f>
        <v>Assets</v>
      </c>
      <c r="H9492" t="str">
        <f>_xlfn.XLOOKUP(tbl_GL[[#This Row],[Account_key]],tbl_COA[Account_key],tbl_COA[SubClass],"Not Found")</f>
        <v>Assets</v>
      </c>
      <c r="I9492" t="str">
        <f>_xlfn.XLOOKUP(tbl_GL[[#This Row],[Account_key]],tbl_COA[Account_key],tbl_COA[SubClass2],"Not Found")</f>
        <v>Current Assets</v>
      </c>
      <c r="J9492" t="str">
        <f>_xlfn.XLOOKUP(tbl_GL[[#This Row],[Account_key]],tbl_COA[Account_key],tbl_COA[SubAccount],,0)</f>
        <v>Cash in hand</v>
      </c>
      <c r="K9492">
        <f>YEAR(tbl_GL[[#This Row],[Date]])</f>
        <v>2019</v>
      </c>
    </row>
    <row r="9493" spans="1:11" x14ac:dyDescent="0.35">
      <c r="A9493">
        <v>858.1</v>
      </c>
      <c r="B9493" s="24">
        <v>43581</v>
      </c>
      <c r="C9493">
        <v>4</v>
      </c>
      <c r="D9493" s="13">
        <v>260</v>
      </c>
      <c r="E9493" s="13" t="s">
        <v>97</v>
      </c>
      <c r="F9493" s="17">
        <v>-1676</v>
      </c>
      <c r="G9493" t="str">
        <f>_xlfn.XLOOKUP(tbl_GL[[#This Row],[Account_key]],tbl_COA[Account_key],tbl_COA[Class],"Not Found")</f>
        <v>Operating account</v>
      </c>
      <c r="H9493" t="str">
        <f>_xlfn.XLOOKUP(tbl_GL[[#This Row],[Account_key]],tbl_COA[Account_key],tbl_COA[SubClass],"Not Found")</f>
        <v>Operating Expenses</v>
      </c>
      <c r="I9493" t="str">
        <f>_xlfn.XLOOKUP(tbl_GL[[#This Row],[Account_key]],tbl_COA[Account_key],tbl_COA[SubClass2],"Not Found")</f>
        <v>Marketing</v>
      </c>
      <c r="J9493" t="str">
        <f>_xlfn.XLOOKUP(tbl_GL[[#This Row],[Account_key]],tbl_COA[Account_key],tbl_COA[SubAccount],,0)</f>
        <v>Commissions</v>
      </c>
      <c r="K9493">
        <f>YEAR(tbl_GL[[#This Row],[Date]])</f>
        <v>2019</v>
      </c>
    </row>
    <row r="9494" spans="1:11" x14ac:dyDescent="0.35">
      <c r="A9494">
        <v>858.2</v>
      </c>
      <c r="B9494" s="24">
        <v>43581</v>
      </c>
      <c r="C9494">
        <v>4</v>
      </c>
      <c r="D9494" s="13">
        <v>120</v>
      </c>
      <c r="E9494" s="13" t="s">
        <v>97</v>
      </c>
      <c r="F9494" s="17">
        <v>1676</v>
      </c>
      <c r="G9494" t="str">
        <f>_xlfn.XLOOKUP(tbl_GL[[#This Row],[Account_key]],tbl_COA[Account_key],tbl_COA[Class],"Not Found")</f>
        <v>Liabilities and Owners Equity</v>
      </c>
      <c r="H9494" t="str">
        <f>_xlfn.XLOOKUP(tbl_GL[[#This Row],[Account_key]],tbl_COA[Account_key],tbl_COA[SubClass],"Not Found")</f>
        <v>Liabilities</v>
      </c>
      <c r="I9494" t="str">
        <f>_xlfn.XLOOKUP(tbl_GL[[#This Row],[Account_key]],tbl_COA[Account_key],tbl_COA[SubClass2],"Not Found")</f>
        <v>Current Liabilities</v>
      </c>
      <c r="J9494" t="str">
        <f>_xlfn.XLOOKUP(tbl_GL[[#This Row],[Account_key]],tbl_COA[Account_key],tbl_COA[SubAccount],,0)</f>
        <v>Accrued Expenses</v>
      </c>
      <c r="K9494">
        <f>YEAR(tbl_GL[[#This Row],[Date]])</f>
        <v>2019</v>
      </c>
    </row>
    <row r="9495" spans="1:11" x14ac:dyDescent="0.35">
      <c r="A9495">
        <v>859.1</v>
      </c>
      <c r="B9495" s="24">
        <v>43584</v>
      </c>
      <c r="C9495">
        <v>4</v>
      </c>
      <c r="D9495" s="13">
        <v>10</v>
      </c>
      <c r="E9495" s="13" t="s">
        <v>98</v>
      </c>
      <c r="F9495" s="17">
        <v>-1579</v>
      </c>
      <c r="G9495" t="str">
        <f>_xlfn.XLOOKUP(tbl_GL[[#This Row],[Account_key]],tbl_COA[Account_key],tbl_COA[Class],"Not Found")</f>
        <v>Assets</v>
      </c>
      <c r="H9495" t="str">
        <f>_xlfn.XLOOKUP(tbl_GL[[#This Row],[Account_key]],tbl_COA[Account_key],tbl_COA[SubClass],"Not Found")</f>
        <v>Assets</v>
      </c>
      <c r="I9495" t="str">
        <f>_xlfn.XLOOKUP(tbl_GL[[#This Row],[Account_key]],tbl_COA[Account_key],tbl_COA[SubClass2],"Not Found")</f>
        <v>Current Assets</v>
      </c>
      <c r="J9495" t="str">
        <f>_xlfn.XLOOKUP(tbl_GL[[#This Row],[Account_key]],tbl_COA[Account_key],tbl_COA[SubAccount],,0)</f>
        <v>Cash at Bank</v>
      </c>
      <c r="K9495">
        <f>YEAR(tbl_GL[[#This Row],[Date]])</f>
        <v>2019</v>
      </c>
    </row>
    <row r="9496" spans="1:11" x14ac:dyDescent="0.35">
      <c r="A9496">
        <v>859.2</v>
      </c>
      <c r="B9496" s="24">
        <v>43584</v>
      </c>
      <c r="C9496">
        <v>4</v>
      </c>
      <c r="D9496" s="13">
        <v>120</v>
      </c>
      <c r="E9496" s="13" t="s">
        <v>98</v>
      </c>
      <c r="F9496" s="17">
        <v>-1579</v>
      </c>
      <c r="G9496" t="str">
        <f>_xlfn.XLOOKUP(tbl_GL[[#This Row],[Account_key]],tbl_COA[Account_key],tbl_COA[Class],"Not Found")</f>
        <v>Liabilities and Owners Equity</v>
      </c>
      <c r="H9496" t="str">
        <f>_xlfn.XLOOKUP(tbl_GL[[#This Row],[Account_key]],tbl_COA[Account_key],tbl_COA[SubClass],"Not Found")</f>
        <v>Liabilities</v>
      </c>
      <c r="I9496" t="str">
        <f>_xlfn.XLOOKUP(tbl_GL[[#This Row],[Account_key]],tbl_COA[Account_key],tbl_COA[SubClass2],"Not Found")</f>
        <v>Current Liabilities</v>
      </c>
      <c r="J9496" t="str">
        <f>_xlfn.XLOOKUP(tbl_GL[[#This Row],[Account_key]],tbl_COA[Account_key],tbl_COA[SubAccount],,0)</f>
        <v>Accrued Expenses</v>
      </c>
      <c r="K9496">
        <f>YEAR(tbl_GL[[#This Row],[Date]])</f>
        <v>2019</v>
      </c>
    </row>
    <row r="9497" spans="1:11" x14ac:dyDescent="0.35">
      <c r="A9497">
        <v>860.1</v>
      </c>
      <c r="B9497" s="24">
        <v>43585</v>
      </c>
      <c r="C9497">
        <v>4</v>
      </c>
      <c r="D9497" s="13">
        <v>10</v>
      </c>
      <c r="E9497" s="13" t="s">
        <v>110</v>
      </c>
      <c r="F9497" s="17">
        <v>56</v>
      </c>
      <c r="G9497" t="str">
        <f>_xlfn.XLOOKUP(tbl_GL[[#This Row],[Account_key]],tbl_COA[Account_key],tbl_COA[Class],"Not Found")</f>
        <v>Assets</v>
      </c>
      <c r="H9497" t="str">
        <f>_xlfn.XLOOKUP(tbl_GL[[#This Row],[Account_key]],tbl_COA[Account_key],tbl_COA[SubClass],"Not Found")</f>
        <v>Assets</v>
      </c>
      <c r="I9497" t="str">
        <f>_xlfn.XLOOKUP(tbl_GL[[#This Row],[Account_key]],tbl_COA[Account_key],tbl_COA[SubClass2],"Not Found")</f>
        <v>Current Assets</v>
      </c>
      <c r="J9497" t="str">
        <f>_xlfn.XLOOKUP(tbl_GL[[#This Row],[Account_key]],tbl_COA[Account_key],tbl_COA[SubAccount],,0)</f>
        <v>Cash at Bank</v>
      </c>
      <c r="K9497">
        <f>YEAR(tbl_GL[[#This Row],[Date]])</f>
        <v>2019</v>
      </c>
    </row>
    <row r="9498" spans="1:11" x14ac:dyDescent="0.35">
      <c r="A9498">
        <v>860.2</v>
      </c>
      <c r="B9498" s="24">
        <v>43585</v>
      </c>
      <c r="C9498">
        <v>4</v>
      </c>
      <c r="D9498" s="13">
        <v>430</v>
      </c>
      <c r="E9498" s="13" t="s">
        <v>110</v>
      </c>
      <c r="F9498" s="17">
        <v>56</v>
      </c>
      <c r="G9498" t="str">
        <f>_xlfn.XLOOKUP(tbl_GL[[#This Row],[Account_key]],tbl_COA[Account_key],tbl_COA[Class],"Not Found")</f>
        <v>Non-operating</v>
      </c>
      <c r="H9498" t="str">
        <f>_xlfn.XLOOKUP(tbl_GL[[#This Row],[Account_key]],tbl_COA[Account_key],tbl_COA[SubClass],"Not Found")</f>
        <v>Exchange Loss/Gain</v>
      </c>
      <c r="I9498" t="str">
        <f>_xlfn.XLOOKUP(tbl_GL[[#This Row],[Account_key]],tbl_COA[Account_key],tbl_COA[SubClass2],"Not Found")</f>
        <v>Exchange Loss/Gain</v>
      </c>
      <c r="J9498" t="str">
        <f>_xlfn.XLOOKUP(tbl_GL[[#This Row],[Account_key]],tbl_COA[Account_key],tbl_COA[SubAccount],,0)</f>
        <v>Exchange Loss/Gain</v>
      </c>
      <c r="K9498">
        <f>YEAR(tbl_GL[[#This Row],[Date]])</f>
        <v>2019</v>
      </c>
    </row>
    <row r="9499" spans="1:11" x14ac:dyDescent="0.35">
      <c r="A9499">
        <v>861.1</v>
      </c>
      <c r="B9499" s="24">
        <v>43585</v>
      </c>
      <c r="C9499">
        <v>4</v>
      </c>
      <c r="D9499" s="13">
        <v>400</v>
      </c>
      <c r="E9499" s="13" t="s">
        <v>104</v>
      </c>
      <c r="F9499" s="17">
        <v>-163</v>
      </c>
      <c r="G9499" t="str">
        <f>_xlfn.XLOOKUP(tbl_GL[[#This Row],[Account_key]],tbl_COA[Account_key],tbl_COA[Class],"Not Found")</f>
        <v>Operating account</v>
      </c>
      <c r="H9499" t="str">
        <f>_xlfn.XLOOKUP(tbl_GL[[#This Row],[Account_key]],tbl_COA[Account_key],tbl_COA[SubClass],"Not Found")</f>
        <v>Depreciation &amp; Amortization</v>
      </c>
      <c r="I9499" t="str">
        <f>_xlfn.XLOOKUP(tbl_GL[[#This Row],[Account_key]],tbl_COA[Account_key],tbl_COA[SubClass2],"Not Found")</f>
        <v>Amortization</v>
      </c>
      <c r="J9499" t="str">
        <f>_xlfn.XLOOKUP(tbl_GL[[#This Row],[Account_key]],tbl_COA[Account_key],tbl_COA[SubAccount],,0)</f>
        <v>Amortization of Intangible Assets</v>
      </c>
      <c r="K9499">
        <f>YEAR(tbl_GL[[#This Row],[Date]])</f>
        <v>2019</v>
      </c>
    </row>
    <row r="9500" spans="1:11" x14ac:dyDescent="0.35">
      <c r="A9500">
        <v>861.2</v>
      </c>
      <c r="B9500" s="24">
        <v>43585</v>
      </c>
      <c r="C9500">
        <v>4</v>
      </c>
      <c r="D9500" s="13">
        <v>100</v>
      </c>
      <c r="E9500" s="13" t="s">
        <v>104</v>
      </c>
      <c r="F9500" s="17">
        <v>-163</v>
      </c>
      <c r="G9500" t="str">
        <f>_xlfn.XLOOKUP(tbl_GL[[#This Row],[Account_key]],tbl_COA[Account_key],tbl_COA[Class],"Not Found")</f>
        <v>Assets</v>
      </c>
      <c r="H9500" t="str">
        <f>_xlfn.XLOOKUP(tbl_GL[[#This Row],[Account_key]],tbl_COA[Account_key],tbl_COA[SubClass],"Not Found")</f>
        <v>Assets</v>
      </c>
      <c r="I9500" t="str">
        <f>_xlfn.XLOOKUP(tbl_GL[[#This Row],[Account_key]],tbl_COA[Account_key],tbl_COA[SubClass2],"Not Found")</f>
        <v>Non-Current Assets</v>
      </c>
      <c r="J9500" t="str">
        <f>_xlfn.XLOOKUP(tbl_GL[[#This Row],[Account_key]],tbl_COA[Account_key],tbl_COA[SubAccount],,0)</f>
        <v>Patents and trademarks</v>
      </c>
      <c r="K9500">
        <f>YEAR(tbl_GL[[#This Row],[Date]])</f>
        <v>2019</v>
      </c>
    </row>
    <row r="9501" spans="1:11" x14ac:dyDescent="0.35">
      <c r="A9501">
        <v>862.1</v>
      </c>
      <c r="B9501" s="24">
        <v>43585</v>
      </c>
      <c r="C9501">
        <v>4</v>
      </c>
      <c r="D9501" s="13">
        <v>10</v>
      </c>
      <c r="E9501" s="13" t="s">
        <v>113</v>
      </c>
      <c r="F9501" s="17">
        <v>209</v>
      </c>
      <c r="G9501" t="str">
        <f>_xlfn.XLOOKUP(tbl_GL[[#This Row],[Account_key]],tbl_COA[Account_key],tbl_COA[Class],"Not Found")</f>
        <v>Assets</v>
      </c>
      <c r="H9501" t="str">
        <f>_xlfn.XLOOKUP(tbl_GL[[#This Row],[Account_key]],tbl_COA[Account_key],tbl_COA[SubClass],"Not Found")</f>
        <v>Assets</v>
      </c>
      <c r="I9501" t="str">
        <f>_xlfn.XLOOKUP(tbl_GL[[#This Row],[Account_key]],tbl_COA[Account_key],tbl_COA[SubClass2],"Not Found")</f>
        <v>Current Assets</v>
      </c>
      <c r="J9501" t="str">
        <f>_xlfn.XLOOKUP(tbl_GL[[#This Row],[Account_key]],tbl_COA[Account_key],tbl_COA[SubAccount],,0)</f>
        <v>Cash at Bank</v>
      </c>
      <c r="K9501">
        <f>YEAR(tbl_GL[[#This Row],[Date]])</f>
        <v>2019</v>
      </c>
    </row>
    <row r="9502" spans="1:11" x14ac:dyDescent="0.35">
      <c r="A9502">
        <v>862.2</v>
      </c>
      <c r="B9502" s="24">
        <v>43585</v>
      </c>
      <c r="C9502">
        <v>4</v>
      </c>
      <c r="D9502" s="13">
        <v>410</v>
      </c>
      <c r="E9502" s="13" t="s">
        <v>113</v>
      </c>
      <c r="F9502" s="17">
        <v>209</v>
      </c>
      <c r="G9502" t="str">
        <f>_xlfn.XLOOKUP(tbl_GL[[#This Row],[Account_key]],tbl_COA[Account_key],tbl_COA[Class],"Not Found")</f>
        <v>Non-operating</v>
      </c>
      <c r="H9502" t="str">
        <f>_xlfn.XLOOKUP(tbl_GL[[#This Row],[Account_key]],tbl_COA[Account_key],tbl_COA[SubClass],"Not Found")</f>
        <v>Interest Income</v>
      </c>
      <c r="I9502" t="str">
        <f>_xlfn.XLOOKUP(tbl_GL[[#This Row],[Account_key]],tbl_COA[Account_key],tbl_COA[SubClass2],"Not Found")</f>
        <v>Interest Income</v>
      </c>
      <c r="J9502" t="str">
        <f>_xlfn.XLOOKUP(tbl_GL[[#This Row],[Account_key]],tbl_COA[Account_key],tbl_COA[SubAccount],,0)</f>
        <v>Interest Income</v>
      </c>
      <c r="K9502">
        <f>YEAR(tbl_GL[[#This Row],[Date]])</f>
        <v>2019</v>
      </c>
    </row>
    <row r="9503" spans="1:11" x14ac:dyDescent="0.35">
      <c r="A9503">
        <v>863.1</v>
      </c>
      <c r="B9503" s="24">
        <v>43585</v>
      </c>
      <c r="C9503">
        <v>4</v>
      </c>
      <c r="D9503" s="13">
        <v>440</v>
      </c>
      <c r="E9503" s="13" t="s">
        <v>112</v>
      </c>
      <c r="F9503" s="17">
        <v>-240</v>
      </c>
      <c r="G9503" t="str">
        <f>_xlfn.XLOOKUP(tbl_GL[[#This Row],[Account_key]],tbl_COA[Account_key],tbl_COA[Class],"Not Found")</f>
        <v>Interest &amp; Tax</v>
      </c>
      <c r="H9503" t="str">
        <f>_xlfn.XLOOKUP(tbl_GL[[#This Row],[Account_key]],tbl_COA[Account_key],tbl_COA[SubClass],"Not Found")</f>
        <v>Interest Expense</v>
      </c>
      <c r="I9503" t="str">
        <f>_xlfn.XLOOKUP(tbl_GL[[#This Row],[Account_key]],tbl_COA[Account_key],tbl_COA[SubClass2],"Not Found")</f>
        <v>Interest Expense</v>
      </c>
      <c r="J9503" t="str">
        <f>_xlfn.XLOOKUP(tbl_GL[[#This Row],[Account_key]],tbl_COA[Account_key],tbl_COA[SubAccount],,0)</f>
        <v>Interest Expense</v>
      </c>
      <c r="K9503">
        <f>YEAR(tbl_GL[[#This Row],[Date]])</f>
        <v>2019</v>
      </c>
    </row>
    <row r="9504" spans="1:11" x14ac:dyDescent="0.35">
      <c r="A9504">
        <v>863.2</v>
      </c>
      <c r="B9504" s="24">
        <v>43585</v>
      </c>
      <c r="C9504">
        <v>4</v>
      </c>
      <c r="D9504" s="13">
        <v>121</v>
      </c>
      <c r="E9504" s="13" t="s">
        <v>112</v>
      </c>
      <c r="F9504" s="17">
        <v>240</v>
      </c>
      <c r="G9504" t="str">
        <f>_xlfn.XLOOKUP(tbl_GL[[#This Row],[Account_key]],tbl_COA[Account_key],tbl_COA[Class],"Not Found")</f>
        <v>Liabilities and Owners Equity</v>
      </c>
      <c r="H9504" t="str">
        <f>_xlfn.XLOOKUP(tbl_GL[[#This Row],[Account_key]],tbl_COA[Account_key],tbl_COA[SubClass],"Not Found")</f>
        <v>Liabilities</v>
      </c>
      <c r="I9504" t="str">
        <f>_xlfn.XLOOKUP(tbl_GL[[#This Row],[Account_key]],tbl_COA[Account_key],tbl_COA[SubClass2],"Not Found")</f>
        <v>Current Liabilities</v>
      </c>
      <c r="J9504" t="str">
        <f>_xlfn.XLOOKUP(tbl_GL[[#This Row],[Account_key]],tbl_COA[Account_key],tbl_COA[SubAccount],,0)</f>
        <v>Interest Payable</v>
      </c>
      <c r="K9504">
        <f>YEAR(tbl_GL[[#This Row],[Date]])</f>
        <v>2019</v>
      </c>
    </row>
    <row r="9505" spans="1:11" x14ac:dyDescent="0.35">
      <c r="A9505">
        <v>864.1</v>
      </c>
      <c r="B9505" s="24">
        <v>43585</v>
      </c>
      <c r="C9505">
        <v>4</v>
      </c>
      <c r="D9505" s="13">
        <v>450</v>
      </c>
      <c r="E9505" s="23" t="s">
        <v>108</v>
      </c>
      <c r="F9505" s="17">
        <v>-883</v>
      </c>
      <c r="G9505" t="str">
        <f>_xlfn.XLOOKUP(tbl_GL[[#This Row],[Account_key]],tbl_COA[Account_key],tbl_COA[Class],"Not Found")</f>
        <v>Interest &amp; Tax</v>
      </c>
      <c r="H9505" t="str">
        <f>_xlfn.XLOOKUP(tbl_GL[[#This Row],[Account_key]],tbl_COA[Account_key],tbl_COA[SubClass],"Not Found")</f>
        <v>Taxation</v>
      </c>
      <c r="I9505" t="str">
        <f>_xlfn.XLOOKUP(tbl_GL[[#This Row],[Account_key]],tbl_COA[Account_key],tbl_COA[SubClass2],"Not Found")</f>
        <v>Taxation</v>
      </c>
      <c r="J9505" t="str">
        <f>_xlfn.XLOOKUP(tbl_GL[[#This Row],[Account_key]],tbl_COA[Account_key],tbl_COA[SubAccount],,0)</f>
        <v>Taxation</v>
      </c>
      <c r="K9505">
        <f>YEAR(tbl_GL[[#This Row],[Date]])</f>
        <v>2019</v>
      </c>
    </row>
    <row r="9506" spans="1:11" x14ac:dyDescent="0.35">
      <c r="A9506">
        <v>864.2</v>
      </c>
      <c r="B9506" s="24">
        <v>43585</v>
      </c>
      <c r="C9506">
        <v>4</v>
      </c>
      <c r="D9506" s="13">
        <v>122</v>
      </c>
      <c r="E9506" s="23" t="s">
        <v>108</v>
      </c>
      <c r="F9506" s="17">
        <v>883</v>
      </c>
      <c r="G9506" t="str">
        <f>_xlfn.XLOOKUP(tbl_GL[[#This Row],[Account_key]],tbl_COA[Account_key],tbl_COA[Class],"Not Found")</f>
        <v>Liabilities and Owners Equity</v>
      </c>
      <c r="H9506" t="str">
        <f>_xlfn.XLOOKUP(tbl_GL[[#This Row],[Account_key]],tbl_COA[Account_key],tbl_COA[SubClass],"Not Found")</f>
        <v>Liabilities</v>
      </c>
      <c r="I9506" t="str">
        <f>_xlfn.XLOOKUP(tbl_GL[[#This Row],[Account_key]],tbl_COA[Account_key],tbl_COA[SubClass2],"Not Found")</f>
        <v>Current Liabilities</v>
      </c>
      <c r="J9506" t="str">
        <f>_xlfn.XLOOKUP(tbl_GL[[#This Row],[Account_key]],tbl_COA[Account_key],tbl_COA[SubAccount],,0)</f>
        <v>Tax payable</v>
      </c>
      <c r="K9506">
        <f>YEAR(tbl_GL[[#This Row],[Date]])</f>
        <v>2019</v>
      </c>
    </row>
    <row r="9507" spans="1:11" x14ac:dyDescent="0.35">
      <c r="A9507">
        <v>865.1</v>
      </c>
      <c r="B9507" s="24">
        <v>43585</v>
      </c>
      <c r="C9507">
        <v>4</v>
      </c>
      <c r="D9507" s="13">
        <v>10</v>
      </c>
      <c r="E9507" s="13" t="s">
        <v>98</v>
      </c>
      <c r="F9507" s="17">
        <v>-2037</v>
      </c>
      <c r="G9507" t="str">
        <f>_xlfn.XLOOKUP(tbl_GL[[#This Row],[Account_key]],tbl_COA[Account_key],tbl_COA[Class],"Not Found")</f>
        <v>Assets</v>
      </c>
      <c r="H9507" t="str">
        <f>_xlfn.XLOOKUP(tbl_GL[[#This Row],[Account_key]],tbl_COA[Account_key],tbl_COA[SubClass],"Not Found")</f>
        <v>Assets</v>
      </c>
      <c r="I9507" t="str">
        <f>_xlfn.XLOOKUP(tbl_GL[[#This Row],[Account_key]],tbl_COA[Account_key],tbl_COA[SubClass2],"Not Found")</f>
        <v>Current Assets</v>
      </c>
      <c r="J9507" t="str">
        <f>_xlfn.XLOOKUP(tbl_GL[[#This Row],[Account_key]],tbl_COA[Account_key],tbl_COA[SubAccount],,0)</f>
        <v>Cash at Bank</v>
      </c>
      <c r="K9507">
        <f>YEAR(tbl_GL[[#This Row],[Date]])</f>
        <v>2019</v>
      </c>
    </row>
    <row r="9508" spans="1:11" x14ac:dyDescent="0.35">
      <c r="A9508">
        <v>865.2</v>
      </c>
      <c r="B9508" s="24">
        <v>43585</v>
      </c>
      <c r="C9508">
        <v>4</v>
      </c>
      <c r="D9508" s="13">
        <v>120</v>
      </c>
      <c r="E9508" s="13" t="s">
        <v>98</v>
      </c>
      <c r="F9508" s="17">
        <v>-2037</v>
      </c>
      <c r="G9508" t="str">
        <f>_xlfn.XLOOKUP(tbl_GL[[#This Row],[Account_key]],tbl_COA[Account_key],tbl_COA[Class],"Not Found")</f>
        <v>Liabilities and Owners Equity</v>
      </c>
      <c r="H9508" t="str">
        <f>_xlfn.XLOOKUP(tbl_GL[[#This Row],[Account_key]],tbl_COA[Account_key],tbl_COA[SubClass],"Not Found")</f>
        <v>Liabilities</v>
      </c>
      <c r="I9508" t="str">
        <f>_xlfn.XLOOKUP(tbl_GL[[#This Row],[Account_key]],tbl_COA[Account_key],tbl_COA[SubClass2],"Not Found")</f>
        <v>Current Liabilities</v>
      </c>
      <c r="J9508" t="str">
        <f>_xlfn.XLOOKUP(tbl_GL[[#This Row],[Account_key]],tbl_COA[Account_key],tbl_COA[SubAccount],,0)</f>
        <v>Accrued Expenses</v>
      </c>
      <c r="K9508">
        <f>YEAR(tbl_GL[[#This Row],[Date]])</f>
        <v>2019</v>
      </c>
    </row>
    <row r="9509" spans="1:11" x14ac:dyDescent="0.35">
      <c r="A9509">
        <v>866.1</v>
      </c>
      <c r="B9509" s="24">
        <v>43585</v>
      </c>
      <c r="C9509">
        <v>4</v>
      </c>
      <c r="D9509" s="13">
        <v>240</v>
      </c>
      <c r="E9509" s="13" t="s">
        <v>56</v>
      </c>
      <c r="F9509" s="17">
        <v>-3375</v>
      </c>
      <c r="G9509" t="str">
        <f>_xlfn.XLOOKUP(tbl_GL[[#This Row],[Account_key]],tbl_COA[Account_key],tbl_COA[Class],"Not Found")</f>
        <v>Operating account</v>
      </c>
      <c r="H9509" t="str">
        <f>_xlfn.XLOOKUP(tbl_GL[[#This Row],[Account_key]],tbl_COA[Account_key],tbl_COA[SubClass],"Not Found")</f>
        <v>Operating Expenses</v>
      </c>
      <c r="I9509" t="str">
        <f>_xlfn.XLOOKUP(tbl_GL[[#This Row],[Account_key]],tbl_COA[Account_key],tbl_COA[SubClass2],"Not Found")</f>
        <v>Sales &amp; Distribution</v>
      </c>
      <c r="J9509" t="str">
        <f>_xlfn.XLOOKUP(tbl_GL[[#This Row],[Account_key]],tbl_COA[Account_key],tbl_COA[SubAccount],,0)</f>
        <v>Salaries</v>
      </c>
      <c r="K9509">
        <f>YEAR(tbl_GL[[#This Row],[Date]])</f>
        <v>2019</v>
      </c>
    </row>
    <row r="9510" spans="1:11" x14ac:dyDescent="0.35">
      <c r="A9510">
        <v>866.2</v>
      </c>
      <c r="B9510" s="24">
        <v>43585</v>
      </c>
      <c r="C9510">
        <v>4</v>
      </c>
      <c r="D9510" s="13">
        <v>10</v>
      </c>
      <c r="E9510" s="13" t="s">
        <v>56</v>
      </c>
      <c r="F9510" s="17">
        <v>-3375</v>
      </c>
      <c r="G9510" t="str">
        <f>_xlfn.XLOOKUP(tbl_GL[[#This Row],[Account_key]],tbl_COA[Account_key],tbl_COA[Class],"Not Found")</f>
        <v>Assets</v>
      </c>
      <c r="H9510" t="str">
        <f>_xlfn.XLOOKUP(tbl_GL[[#This Row],[Account_key]],tbl_COA[Account_key],tbl_COA[SubClass],"Not Found")</f>
        <v>Assets</v>
      </c>
      <c r="I9510" t="str">
        <f>_xlfn.XLOOKUP(tbl_GL[[#This Row],[Account_key]],tbl_COA[Account_key],tbl_COA[SubClass2],"Not Found")</f>
        <v>Current Assets</v>
      </c>
      <c r="J9510" t="str">
        <f>_xlfn.XLOOKUP(tbl_GL[[#This Row],[Account_key]],tbl_COA[Account_key],tbl_COA[SubAccount],,0)</f>
        <v>Cash at Bank</v>
      </c>
      <c r="K9510">
        <f>YEAR(tbl_GL[[#This Row],[Date]])</f>
        <v>2019</v>
      </c>
    </row>
    <row r="9511" spans="1:11" x14ac:dyDescent="0.35">
      <c r="A9511">
        <v>867.1</v>
      </c>
      <c r="B9511" s="24">
        <v>43585</v>
      </c>
      <c r="C9511">
        <v>4</v>
      </c>
      <c r="D9511" s="13">
        <v>380</v>
      </c>
      <c r="E9511" s="13" t="s">
        <v>101</v>
      </c>
      <c r="F9511" s="17">
        <v>-5950</v>
      </c>
      <c r="G9511" t="str">
        <f>_xlfn.XLOOKUP(tbl_GL[[#This Row],[Account_key]],tbl_COA[Account_key],tbl_COA[Class],"Not Found")</f>
        <v>Operating account</v>
      </c>
      <c r="H9511" t="str">
        <f>_xlfn.XLOOKUP(tbl_GL[[#This Row],[Account_key]],tbl_COA[Account_key],tbl_COA[SubClass],"Not Found")</f>
        <v>Depreciation &amp; Amortization</v>
      </c>
      <c r="I9511" t="str">
        <f>_xlfn.XLOOKUP(tbl_GL[[#This Row],[Account_key]],tbl_COA[Account_key],tbl_COA[SubClass2],"Not Found")</f>
        <v>Depreciation</v>
      </c>
      <c r="J9511" t="str">
        <f>_xlfn.XLOOKUP(tbl_GL[[#This Row],[Account_key]],tbl_COA[Account_key],tbl_COA[SubAccount],,0)</f>
        <v>Equipment</v>
      </c>
      <c r="K9511">
        <f>YEAR(tbl_GL[[#This Row],[Date]])</f>
        <v>2019</v>
      </c>
    </row>
    <row r="9512" spans="1:11" x14ac:dyDescent="0.35">
      <c r="A9512">
        <v>867.2</v>
      </c>
      <c r="B9512" s="24">
        <v>43585</v>
      </c>
      <c r="C9512">
        <v>4</v>
      </c>
      <c r="D9512" s="13">
        <v>90</v>
      </c>
      <c r="E9512" s="13" t="s">
        <v>101</v>
      </c>
      <c r="F9512" s="17">
        <v>-5950</v>
      </c>
      <c r="G9512" t="str">
        <f>_xlfn.XLOOKUP(tbl_GL[[#This Row],[Account_key]],tbl_COA[Account_key],tbl_COA[Class],"Not Found")</f>
        <v>Assets</v>
      </c>
      <c r="H9512" t="str">
        <f>_xlfn.XLOOKUP(tbl_GL[[#This Row],[Account_key]],tbl_COA[Account_key],tbl_COA[SubClass],"Not Found")</f>
        <v>Assets</v>
      </c>
      <c r="I9512" t="str">
        <f>_xlfn.XLOOKUP(tbl_GL[[#This Row],[Account_key]],tbl_COA[Account_key],tbl_COA[SubClass2],"Not Found")</f>
        <v>Non-Current Assets</v>
      </c>
      <c r="J9512" t="str">
        <f>_xlfn.XLOOKUP(tbl_GL[[#This Row],[Account_key]],tbl_COA[Account_key],tbl_COA[SubAccount],,0)</f>
        <v>Office Furniture &amp; Equipment</v>
      </c>
      <c r="K9512">
        <f>YEAR(tbl_GL[[#This Row],[Date]])</f>
        <v>2019</v>
      </c>
    </row>
    <row r="9513" spans="1:11" x14ac:dyDescent="0.35">
      <c r="A9513">
        <v>869.1</v>
      </c>
      <c r="B9513" s="24">
        <v>43586</v>
      </c>
      <c r="C9513">
        <v>4</v>
      </c>
      <c r="D9513" s="13">
        <v>260</v>
      </c>
      <c r="E9513" s="13" t="s">
        <v>83</v>
      </c>
      <c r="F9513" s="17">
        <v>398</v>
      </c>
      <c r="G9513" t="str">
        <f>_xlfn.XLOOKUP(tbl_GL[[#This Row],[Account_key]],tbl_COA[Account_key],tbl_COA[Class],"Not Found")</f>
        <v>Operating account</v>
      </c>
      <c r="H9513" t="str">
        <f>_xlfn.XLOOKUP(tbl_GL[[#This Row],[Account_key]],tbl_COA[Account_key],tbl_COA[SubClass],"Not Found")</f>
        <v>Operating Expenses</v>
      </c>
      <c r="I9513" t="str">
        <f>_xlfn.XLOOKUP(tbl_GL[[#This Row],[Account_key]],tbl_COA[Account_key],tbl_COA[SubClass2],"Not Found")</f>
        <v>Marketing</v>
      </c>
      <c r="J9513" t="str">
        <f>_xlfn.XLOOKUP(tbl_GL[[#This Row],[Account_key]],tbl_COA[Account_key],tbl_COA[SubAccount],,0)</f>
        <v>Commissions</v>
      </c>
      <c r="K9513">
        <f>YEAR(tbl_GL[[#This Row],[Date]])</f>
        <v>2019</v>
      </c>
    </row>
    <row r="9514" spans="1:11" x14ac:dyDescent="0.35">
      <c r="A9514">
        <v>869.2</v>
      </c>
      <c r="B9514" s="24">
        <v>43586</v>
      </c>
      <c r="C9514">
        <v>4</v>
      </c>
      <c r="D9514" s="13">
        <v>20</v>
      </c>
      <c r="E9514" s="13" t="s">
        <v>83</v>
      </c>
      <c r="F9514" s="17">
        <v>398</v>
      </c>
      <c r="G9514" t="str">
        <f>_xlfn.XLOOKUP(tbl_GL[[#This Row],[Account_key]],tbl_COA[Account_key],tbl_COA[Class],"Not Found")</f>
        <v>Assets</v>
      </c>
      <c r="H9514" t="str">
        <f>_xlfn.XLOOKUP(tbl_GL[[#This Row],[Account_key]],tbl_COA[Account_key],tbl_COA[SubClass],"Not Found")</f>
        <v>Assets</v>
      </c>
      <c r="I9514" t="str">
        <f>_xlfn.XLOOKUP(tbl_GL[[#This Row],[Account_key]],tbl_COA[Account_key],tbl_COA[SubClass2],"Not Found")</f>
        <v>Current Assets</v>
      </c>
      <c r="J9514" t="str">
        <f>_xlfn.XLOOKUP(tbl_GL[[#This Row],[Account_key]],tbl_COA[Account_key],tbl_COA[SubAccount],,0)</f>
        <v>Cash in hand</v>
      </c>
      <c r="K9514">
        <f>YEAR(tbl_GL[[#This Row],[Date]])</f>
        <v>2019</v>
      </c>
    </row>
    <row r="9515" spans="1:11" x14ac:dyDescent="0.35">
      <c r="A9515">
        <v>870.1</v>
      </c>
      <c r="B9515" s="24">
        <v>43586</v>
      </c>
      <c r="C9515">
        <v>4</v>
      </c>
      <c r="D9515" s="13">
        <v>310</v>
      </c>
      <c r="E9515" s="13" t="s">
        <v>97</v>
      </c>
      <c r="F9515" s="17">
        <v>-2162</v>
      </c>
      <c r="G9515" t="str">
        <f>_xlfn.XLOOKUP(tbl_GL[[#This Row],[Account_key]],tbl_COA[Account_key],tbl_COA[Class],"Not Found")</f>
        <v>Operating account</v>
      </c>
      <c r="H9515" t="str">
        <f>_xlfn.XLOOKUP(tbl_GL[[#This Row],[Account_key]],tbl_COA[Account_key],tbl_COA[SubClass],"Not Found")</f>
        <v>Operating Expenses</v>
      </c>
      <c r="I9515" t="str">
        <f>_xlfn.XLOOKUP(tbl_GL[[#This Row],[Account_key]],tbl_COA[Account_key],tbl_COA[SubClass2],"Not Found")</f>
        <v>Administration</v>
      </c>
      <c r="J9515" t="str">
        <f>_xlfn.XLOOKUP(tbl_GL[[#This Row],[Account_key]],tbl_COA[Account_key],tbl_COA[SubAccount],,0)</f>
        <v>Office Supplies</v>
      </c>
      <c r="K9515">
        <f>YEAR(tbl_GL[[#This Row],[Date]])</f>
        <v>2019</v>
      </c>
    </row>
    <row r="9516" spans="1:11" x14ac:dyDescent="0.35">
      <c r="A9516">
        <v>870.2</v>
      </c>
      <c r="B9516" s="24">
        <v>43586</v>
      </c>
      <c r="C9516">
        <v>4</v>
      </c>
      <c r="D9516" s="13">
        <v>120</v>
      </c>
      <c r="E9516" s="13" t="s">
        <v>97</v>
      </c>
      <c r="F9516" s="17">
        <v>2162</v>
      </c>
      <c r="G9516" t="str">
        <f>_xlfn.XLOOKUP(tbl_GL[[#This Row],[Account_key]],tbl_COA[Account_key],tbl_COA[Class],"Not Found")</f>
        <v>Liabilities and Owners Equity</v>
      </c>
      <c r="H9516" t="str">
        <f>_xlfn.XLOOKUP(tbl_GL[[#This Row],[Account_key]],tbl_COA[Account_key],tbl_COA[SubClass],"Not Found")</f>
        <v>Liabilities</v>
      </c>
      <c r="I9516" t="str">
        <f>_xlfn.XLOOKUP(tbl_GL[[#This Row],[Account_key]],tbl_COA[Account_key],tbl_COA[SubClass2],"Not Found")</f>
        <v>Current Liabilities</v>
      </c>
      <c r="J9516" t="str">
        <f>_xlfn.XLOOKUP(tbl_GL[[#This Row],[Account_key]],tbl_COA[Account_key],tbl_COA[SubAccount],,0)</f>
        <v>Accrued Expenses</v>
      </c>
      <c r="K9516">
        <f>YEAR(tbl_GL[[#This Row],[Date]])</f>
        <v>2019</v>
      </c>
    </row>
    <row r="9517" spans="1:11" x14ac:dyDescent="0.35">
      <c r="A9517">
        <v>871.1</v>
      </c>
      <c r="B9517" s="24">
        <v>43586</v>
      </c>
      <c r="C9517">
        <v>4</v>
      </c>
      <c r="D9517" s="13">
        <v>60</v>
      </c>
      <c r="E9517" s="13" t="s">
        <v>84</v>
      </c>
      <c r="F9517" s="17">
        <v>19800</v>
      </c>
      <c r="G9517" t="str">
        <f>_xlfn.XLOOKUP(tbl_GL[[#This Row],[Account_key]],tbl_COA[Account_key],tbl_COA[Class],"Not Found")</f>
        <v>Assets</v>
      </c>
      <c r="H9517" t="str">
        <f>_xlfn.XLOOKUP(tbl_GL[[#This Row],[Account_key]],tbl_COA[Account_key],tbl_COA[SubClass],"Not Found")</f>
        <v>Assets</v>
      </c>
      <c r="I9517" t="str">
        <f>_xlfn.XLOOKUP(tbl_GL[[#This Row],[Account_key]],tbl_COA[Account_key],tbl_COA[SubClass2],"Not Found")</f>
        <v>Current Assets</v>
      </c>
      <c r="J9517" t="str">
        <f>_xlfn.XLOOKUP(tbl_GL[[#This Row],[Account_key]],tbl_COA[Account_key],tbl_COA[SubAccount],,0)</f>
        <v>Inventory</v>
      </c>
      <c r="K9517">
        <f>YEAR(tbl_GL[[#This Row],[Date]])</f>
        <v>2019</v>
      </c>
    </row>
    <row r="9518" spans="1:11" x14ac:dyDescent="0.35">
      <c r="A9518">
        <v>871.2</v>
      </c>
      <c r="B9518" s="24">
        <v>43586</v>
      </c>
      <c r="C9518">
        <v>4</v>
      </c>
      <c r="D9518" s="13">
        <v>110</v>
      </c>
      <c r="E9518" s="13" t="s">
        <v>84</v>
      </c>
      <c r="F9518" s="17">
        <v>19800</v>
      </c>
      <c r="G9518" t="str">
        <f>_xlfn.XLOOKUP(tbl_GL[[#This Row],[Account_key]],tbl_COA[Account_key],tbl_COA[Class],"Not Found")</f>
        <v>Liabilities and Owners Equity</v>
      </c>
      <c r="H9518" t="str">
        <f>_xlfn.XLOOKUP(tbl_GL[[#This Row],[Account_key]],tbl_COA[Account_key],tbl_COA[SubClass],"Not Found")</f>
        <v>Liabilities</v>
      </c>
      <c r="I9518" t="str">
        <f>_xlfn.XLOOKUP(tbl_GL[[#This Row],[Account_key]],tbl_COA[Account_key],tbl_COA[SubClass2],"Not Found")</f>
        <v>Current Liabilities</v>
      </c>
      <c r="J9518" t="str">
        <f>_xlfn.XLOOKUP(tbl_GL[[#This Row],[Account_key]],tbl_COA[Account_key],tbl_COA[SubAccount],,0)</f>
        <v>Trade Payables</v>
      </c>
      <c r="K9518">
        <f>YEAR(tbl_GL[[#This Row],[Date]])</f>
        <v>2019</v>
      </c>
    </row>
    <row r="9519" spans="1:11" x14ac:dyDescent="0.35">
      <c r="A9519">
        <v>872.1</v>
      </c>
      <c r="B9519" s="24">
        <v>43589</v>
      </c>
      <c r="C9519">
        <v>4</v>
      </c>
      <c r="D9519" s="13">
        <v>10</v>
      </c>
      <c r="E9519" s="13" t="s">
        <v>98</v>
      </c>
      <c r="F9519" s="17">
        <v>-1770</v>
      </c>
      <c r="G9519" t="str">
        <f>_xlfn.XLOOKUP(tbl_GL[[#This Row],[Account_key]],tbl_COA[Account_key],tbl_COA[Class],"Not Found")</f>
        <v>Assets</v>
      </c>
      <c r="H9519" t="str">
        <f>_xlfn.XLOOKUP(tbl_GL[[#This Row],[Account_key]],tbl_COA[Account_key],tbl_COA[SubClass],"Not Found")</f>
        <v>Assets</v>
      </c>
      <c r="I9519" t="str">
        <f>_xlfn.XLOOKUP(tbl_GL[[#This Row],[Account_key]],tbl_COA[Account_key],tbl_COA[SubClass2],"Not Found")</f>
        <v>Current Assets</v>
      </c>
      <c r="J9519" t="str">
        <f>_xlfn.XLOOKUP(tbl_GL[[#This Row],[Account_key]],tbl_COA[Account_key],tbl_COA[SubAccount],,0)</f>
        <v>Cash at Bank</v>
      </c>
      <c r="K9519">
        <f>YEAR(tbl_GL[[#This Row],[Date]])</f>
        <v>2019</v>
      </c>
    </row>
    <row r="9520" spans="1:11" x14ac:dyDescent="0.35">
      <c r="A9520">
        <v>872.2</v>
      </c>
      <c r="B9520" s="24">
        <v>43589</v>
      </c>
      <c r="C9520">
        <v>4</v>
      </c>
      <c r="D9520" s="13">
        <v>120</v>
      </c>
      <c r="E9520" s="13" t="s">
        <v>98</v>
      </c>
      <c r="F9520" s="17">
        <v>-1770</v>
      </c>
      <c r="G9520" t="str">
        <f>_xlfn.XLOOKUP(tbl_GL[[#This Row],[Account_key]],tbl_COA[Account_key],tbl_COA[Class],"Not Found")</f>
        <v>Liabilities and Owners Equity</v>
      </c>
      <c r="H9520" t="str">
        <f>_xlfn.XLOOKUP(tbl_GL[[#This Row],[Account_key]],tbl_COA[Account_key],tbl_COA[SubClass],"Not Found")</f>
        <v>Liabilities</v>
      </c>
      <c r="I9520" t="str">
        <f>_xlfn.XLOOKUP(tbl_GL[[#This Row],[Account_key]],tbl_COA[Account_key],tbl_COA[SubClass2],"Not Found")</f>
        <v>Current Liabilities</v>
      </c>
      <c r="J9520" t="str">
        <f>_xlfn.XLOOKUP(tbl_GL[[#This Row],[Account_key]],tbl_COA[Account_key],tbl_COA[SubAccount],,0)</f>
        <v>Accrued Expenses</v>
      </c>
      <c r="K9520">
        <f>YEAR(tbl_GL[[#This Row],[Date]])</f>
        <v>2019</v>
      </c>
    </row>
    <row r="9521" spans="1:11" x14ac:dyDescent="0.35">
      <c r="A9521">
        <v>873.1</v>
      </c>
      <c r="B9521" s="24">
        <v>43589</v>
      </c>
      <c r="C9521">
        <v>4</v>
      </c>
      <c r="D9521" s="13">
        <v>10</v>
      </c>
      <c r="E9521" s="13" t="s">
        <v>98</v>
      </c>
      <c r="F9521" s="17">
        <v>-2209</v>
      </c>
      <c r="G9521" t="str">
        <f>_xlfn.XLOOKUP(tbl_GL[[#This Row],[Account_key]],tbl_COA[Account_key],tbl_COA[Class],"Not Found")</f>
        <v>Assets</v>
      </c>
      <c r="H9521" t="str">
        <f>_xlfn.XLOOKUP(tbl_GL[[#This Row],[Account_key]],tbl_COA[Account_key],tbl_COA[SubClass],"Not Found")</f>
        <v>Assets</v>
      </c>
      <c r="I9521" t="str">
        <f>_xlfn.XLOOKUP(tbl_GL[[#This Row],[Account_key]],tbl_COA[Account_key],tbl_COA[SubClass2],"Not Found")</f>
        <v>Current Assets</v>
      </c>
      <c r="J9521" t="str">
        <f>_xlfn.XLOOKUP(tbl_GL[[#This Row],[Account_key]],tbl_COA[Account_key],tbl_COA[SubAccount],,0)</f>
        <v>Cash at Bank</v>
      </c>
      <c r="K9521">
        <f>YEAR(tbl_GL[[#This Row],[Date]])</f>
        <v>2019</v>
      </c>
    </row>
    <row r="9522" spans="1:11" x14ac:dyDescent="0.35">
      <c r="A9522">
        <v>873.2</v>
      </c>
      <c r="B9522" s="24">
        <v>43589</v>
      </c>
      <c r="C9522">
        <v>4</v>
      </c>
      <c r="D9522" s="13">
        <v>120</v>
      </c>
      <c r="E9522" s="13" t="s">
        <v>98</v>
      </c>
      <c r="F9522" s="17">
        <v>-2209</v>
      </c>
      <c r="G9522" t="str">
        <f>_xlfn.XLOOKUP(tbl_GL[[#This Row],[Account_key]],tbl_COA[Account_key],tbl_COA[Class],"Not Found")</f>
        <v>Liabilities and Owners Equity</v>
      </c>
      <c r="H9522" t="str">
        <f>_xlfn.XLOOKUP(tbl_GL[[#This Row],[Account_key]],tbl_COA[Account_key],tbl_COA[SubClass],"Not Found")</f>
        <v>Liabilities</v>
      </c>
      <c r="I9522" t="str">
        <f>_xlfn.XLOOKUP(tbl_GL[[#This Row],[Account_key]],tbl_COA[Account_key],tbl_COA[SubClass2],"Not Found")</f>
        <v>Current Liabilities</v>
      </c>
      <c r="J9522" t="str">
        <f>_xlfn.XLOOKUP(tbl_GL[[#This Row],[Account_key]],tbl_COA[Account_key],tbl_COA[SubAccount],,0)</f>
        <v>Accrued Expenses</v>
      </c>
      <c r="K9522">
        <f>YEAR(tbl_GL[[#This Row],[Date]])</f>
        <v>2019</v>
      </c>
    </row>
    <row r="9523" spans="1:11" x14ac:dyDescent="0.35">
      <c r="A9523">
        <v>874.1</v>
      </c>
      <c r="B9523" s="24">
        <v>43589</v>
      </c>
      <c r="C9523">
        <v>4</v>
      </c>
      <c r="D9523" s="13">
        <v>290</v>
      </c>
      <c r="E9523" s="13" t="s">
        <v>97</v>
      </c>
      <c r="F9523" s="17">
        <v>-2492</v>
      </c>
      <c r="G9523" t="str">
        <f>_xlfn.XLOOKUP(tbl_GL[[#This Row],[Account_key]],tbl_COA[Account_key],tbl_COA[Class],"Not Found")</f>
        <v>Operating account</v>
      </c>
      <c r="H9523" t="str">
        <f>_xlfn.XLOOKUP(tbl_GL[[#This Row],[Account_key]],tbl_COA[Account_key],tbl_COA[SubClass],"Not Found")</f>
        <v>Operating Expenses</v>
      </c>
      <c r="I9523" t="str">
        <f>_xlfn.XLOOKUP(tbl_GL[[#This Row],[Account_key]],tbl_COA[Account_key],tbl_COA[SubClass2],"Not Found")</f>
        <v>Administration</v>
      </c>
      <c r="J9523" t="str">
        <f>_xlfn.XLOOKUP(tbl_GL[[#This Row],[Account_key]],tbl_COA[Account_key],tbl_COA[SubAccount],,0)</f>
        <v>Travel</v>
      </c>
      <c r="K9523">
        <f>YEAR(tbl_GL[[#This Row],[Date]])</f>
        <v>2019</v>
      </c>
    </row>
    <row r="9524" spans="1:11" x14ac:dyDescent="0.35">
      <c r="A9524">
        <v>874.2</v>
      </c>
      <c r="B9524" s="24">
        <v>43589</v>
      </c>
      <c r="C9524">
        <v>4</v>
      </c>
      <c r="D9524" s="13">
        <v>120</v>
      </c>
      <c r="E9524" s="13" t="s">
        <v>97</v>
      </c>
      <c r="F9524" s="17">
        <v>2492</v>
      </c>
      <c r="G9524" t="str">
        <f>_xlfn.XLOOKUP(tbl_GL[[#This Row],[Account_key]],tbl_COA[Account_key],tbl_COA[Class],"Not Found")</f>
        <v>Liabilities and Owners Equity</v>
      </c>
      <c r="H9524" t="str">
        <f>_xlfn.XLOOKUP(tbl_GL[[#This Row],[Account_key]],tbl_COA[Account_key],tbl_COA[SubClass],"Not Found")</f>
        <v>Liabilities</v>
      </c>
      <c r="I9524" t="str">
        <f>_xlfn.XLOOKUP(tbl_GL[[#This Row],[Account_key]],tbl_COA[Account_key],tbl_COA[SubClass2],"Not Found")</f>
        <v>Current Liabilities</v>
      </c>
      <c r="J9524" t="str">
        <f>_xlfn.XLOOKUP(tbl_GL[[#This Row],[Account_key]],tbl_COA[Account_key],tbl_COA[SubAccount],,0)</f>
        <v>Accrued Expenses</v>
      </c>
      <c r="K9524">
        <f>YEAR(tbl_GL[[#This Row],[Date]])</f>
        <v>2019</v>
      </c>
    </row>
    <row r="9525" spans="1:11" x14ac:dyDescent="0.35">
      <c r="A9525">
        <v>875.1</v>
      </c>
      <c r="B9525" s="24">
        <v>43590</v>
      </c>
      <c r="C9525">
        <v>4</v>
      </c>
      <c r="D9525" s="13">
        <v>230</v>
      </c>
      <c r="E9525" s="13" t="s">
        <v>4</v>
      </c>
      <c r="F9525" s="17">
        <v>-1047</v>
      </c>
      <c r="G9525" t="str">
        <f>_xlfn.XLOOKUP(tbl_GL[[#This Row],[Account_key]],tbl_COA[Account_key],tbl_COA[Class],"Not Found")</f>
        <v>Trading account</v>
      </c>
      <c r="H9525" t="str">
        <f>_xlfn.XLOOKUP(tbl_GL[[#This Row],[Account_key]],tbl_COA[Account_key],tbl_COA[SubClass],"Not Found")</f>
        <v>Cost of Sales</v>
      </c>
      <c r="I9525" t="str">
        <f>_xlfn.XLOOKUP(tbl_GL[[#This Row],[Account_key]],tbl_COA[Account_key],tbl_COA[SubClass2],"Not Found")</f>
        <v>Cost of Sales</v>
      </c>
      <c r="J9525" t="str">
        <f>_xlfn.XLOOKUP(tbl_GL[[#This Row],[Account_key]],tbl_COA[Account_key],tbl_COA[SubAccount],,0)</f>
        <v>Cost of Sales</v>
      </c>
      <c r="K9525">
        <f>YEAR(tbl_GL[[#This Row],[Date]])</f>
        <v>2019</v>
      </c>
    </row>
    <row r="9526" spans="1:11" x14ac:dyDescent="0.35">
      <c r="A9526">
        <v>875.2</v>
      </c>
      <c r="B9526" s="24">
        <v>43590</v>
      </c>
      <c r="C9526">
        <v>4</v>
      </c>
      <c r="D9526" s="13">
        <v>60</v>
      </c>
      <c r="E9526" s="13" t="s">
        <v>4</v>
      </c>
      <c r="F9526" s="17">
        <v>-1047</v>
      </c>
      <c r="G9526" t="str">
        <f>_xlfn.XLOOKUP(tbl_GL[[#This Row],[Account_key]],tbl_COA[Account_key],tbl_COA[Class],"Not Found")</f>
        <v>Assets</v>
      </c>
      <c r="H9526" t="str">
        <f>_xlfn.XLOOKUP(tbl_GL[[#This Row],[Account_key]],tbl_COA[Account_key],tbl_COA[SubClass],"Not Found")</f>
        <v>Assets</v>
      </c>
      <c r="I9526" t="str">
        <f>_xlfn.XLOOKUP(tbl_GL[[#This Row],[Account_key]],tbl_COA[Account_key],tbl_COA[SubClass2],"Not Found")</f>
        <v>Current Assets</v>
      </c>
      <c r="J9526" t="str">
        <f>_xlfn.XLOOKUP(tbl_GL[[#This Row],[Account_key]],tbl_COA[Account_key],tbl_COA[SubAccount],,0)</f>
        <v>Inventory</v>
      </c>
      <c r="K9526">
        <f>YEAR(tbl_GL[[#This Row],[Date]])</f>
        <v>2019</v>
      </c>
    </row>
    <row r="9527" spans="1:11" x14ac:dyDescent="0.35">
      <c r="A9527">
        <v>876.1</v>
      </c>
      <c r="B9527" s="24">
        <v>43590</v>
      </c>
      <c r="C9527">
        <v>4</v>
      </c>
      <c r="D9527" s="13">
        <v>210</v>
      </c>
      <c r="E9527" s="13" t="s">
        <v>7</v>
      </c>
      <c r="F9527" s="17">
        <v>3274</v>
      </c>
      <c r="G9527" t="str">
        <f>_xlfn.XLOOKUP(tbl_GL[[#This Row],[Account_key]],tbl_COA[Account_key],tbl_COA[Class],"Not Found")</f>
        <v>Trading account</v>
      </c>
      <c r="H9527" t="str">
        <f>_xlfn.XLOOKUP(tbl_GL[[#This Row],[Account_key]],tbl_COA[Account_key],tbl_COA[SubClass],"Not Found")</f>
        <v>Sales</v>
      </c>
      <c r="I9527" t="str">
        <f>_xlfn.XLOOKUP(tbl_GL[[#This Row],[Account_key]],tbl_COA[Account_key],tbl_COA[SubClass2],"Not Found")</f>
        <v>Sales</v>
      </c>
      <c r="J9527" t="str">
        <f>_xlfn.XLOOKUP(tbl_GL[[#This Row],[Account_key]],tbl_COA[Account_key],tbl_COA[SubAccount],,0)</f>
        <v>Sales</v>
      </c>
      <c r="K9527">
        <f>YEAR(tbl_GL[[#This Row],[Date]])</f>
        <v>2019</v>
      </c>
    </row>
    <row r="9528" spans="1:11" x14ac:dyDescent="0.35">
      <c r="A9528">
        <v>876.2</v>
      </c>
      <c r="B9528" s="24">
        <v>43590</v>
      </c>
      <c r="C9528">
        <v>4</v>
      </c>
      <c r="D9528" s="13">
        <v>10</v>
      </c>
      <c r="E9528" s="13" t="s">
        <v>7</v>
      </c>
      <c r="F9528" s="17">
        <v>3274</v>
      </c>
      <c r="G9528" t="str">
        <f>_xlfn.XLOOKUP(tbl_GL[[#This Row],[Account_key]],tbl_COA[Account_key],tbl_COA[Class],"Not Found")</f>
        <v>Assets</v>
      </c>
      <c r="H9528" t="str">
        <f>_xlfn.XLOOKUP(tbl_GL[[#This Row],[Account_key]],tbl_COA[Account_key],tbl_COA[SubClass],"Not Found")</f>
        <v>Assets</v>
      </c>
      <c r="I9528" t="str">
        <f>_xlfn.XLOOKUP(tbl_GL[[#This Row],[Account_key]],tbl_COA[Account_key],tbl_COA[SubClass2],"Not Found")</f>
        <v>Current Assets</v>
      </c>
      <c r="J9528" t="str">
        <f>_xlfn.XLOOKUP(tbl_GL[[#This Row],[Account_key]],tbl_COA[Account_key],tbl_COA[SubAccount],,0)</f>
        <v>Cash at Bank</v>
      </c>
      <c r="K9528">
        <f>YEAR(tbl_GL[[#This Row],[Date]])</f>
        <v>2019</v>
      </c>
    </row>
    <row r="9529" spans="1:11" x14ac:dyDescent="0.35">
      <c r="A9529">
        <v>877.1</v>
      </c>
      <c r="B9529" s="24">
        <v>43590</v>
      </c>
      <c r="C9529">
        <v>4</v>
      </c>
      <c r="D9529" s="13">
        <v>230</v>
      </c>
      <c r="E9529" s="13" t="s">
        <v>4</v>
      </c>
      <c r="F9529" s="17">
        <v>-4601</v>
      </c>
      <c r="G9529" t="str">
        <f>_xlfn.XLOOKUP(tbl_GL[[#This Row],[Account_key]],tbl_COA[Account_key],tbl_COA[Class],"Not Found")</f>
        <v>Trading account</v>
      </c>
      <c r="H9529" t="str">
        <f>_xlfn.XLOOKUP(tbl_GL[[#This Row],[Account_key]],tbl_COA[Account_key],tbl_COA[SubClass],"Not Found")</f>
        <v>Cost of Sales</v>
      </c>
      <c r="I9529" t="str">
        <f>_xlfn.XLOOKUP(tbl_GL[[#This Row],[Account_key]],tbl_COA[Account_key],tbl_COA[SubClass2],"Not Found")</f>
        <v>Cost of Sales</v>
      </c>
      <c r="J9529" t="str">
        <f>_xlfn.XLOOKUP(tbl_GL[[#This Row],[Account_key]],tbl_COA[Account_key],tbl_COA[SubAccount],,0)</f>
        <v>Cost of Sales</v>
      </c>
      <c r="K9529">
        <f>YEAR(tbl_GL[[#This Row],[Date]])</f>
        <v>2019</v>
      </c>
    </row>
    <row r="9530" spans="1:11" x14ac:dyDescent="0.35">
      <c r="A9530">
        <v>877.2</v>
      </c>
      <c r="B9530" s="24">
        <v>43590</v>
      </c>
      <c r="C9530">
        <v>4</v>
      </c>
      <c r="D9530" s="13">
        <v>60</v>
      </c>
      <c r="E9530" s="13" t="s">
        <v>4</v>
      </c>
      <c r="F9530" s="17">
        <v>-4601</v>
      </c>
      <c r="G9530" t="str">
        <f>_xlfn.XLOOKUP(tbl_GL[[#This Row],[Account_key]],tbl_COA[Account_key],tbl_COA[Class],"Not Found")</f>
        <v>Assets</v>
      </c>
      <c r="H9530" t="str">
        <f>_xlfn.XLOOKUP(tbl_GL[[#This Row],[Account_key]],tbl_COA[Account_key],tbl_COA[SubClass],"Not Found")</f>
        <v>Assets</v>
      </c>
      <c r="I9530" t="str">
        <f>_xlfn.XLOOKUP(tbl_GL[[#This Row],[Account_key]],tbl_COA[Account_key],tbl_COA[SubClass2],"Not Found")</f>
        <v>Current Assets</v>
      </c>
      <c r="J9530" t="str">
        <f>_xlfn.XLOOKUP(tbl_GL[[#This Row],[Account_key]],tbl_COA[Account_key],tbl_COA[SubAccount],,0)</f>
        <v>Inventory</v>
      </c>
      <c r="K9530">
        <f>YEAR(tbl_GL[[#This Row],[Date]])</f>
        <v>2019</v>
      </c>
    </row>
    <row r="9531" spans="1:11" x14ac:dyDescent="0.35">
      <c r="A9531">
        <v>878.1</v>
      </c>
      <c r="B9531" s="24">
        <v>43590</v>
      </c>
      <c r="C9531">
        <v>4</v>
      </c>
      <c r="D9531" s="13">
        <v>30</v>
      </c>
      <c r="E9531" s="13" t="s">
        <v>80</v>
      </c>
      <c r="F9531" s="17">
        <v>-14470</v>
      </c>
      <c r="G9531" t="str">
        <f>_xlfn.XLOOKUP(tbl_GL[[#This Row],[Account_key]],tbl_COA[Account_key],tbl_COA[Class],"Not Found")</f>
        <v>Assets</v>
      </c>
      <c r="H9531" t="str">
        <f>_xlfn.XLOOKUP(tbl_GL[[#This Row],[Account_key]],tbl_COA[Account_key],tbl_COA[SubClass],"Not Found")</f>
        <v>Assets</v>
      </c>
      <c r="I9531" t="str">
        <f>_xlfn.XLOOKUP(tbl_GL[[#This Row],[Account_key]],tbl_COA[Account_key],tbl_COA[SubClass2],"Not Found")</f>
        <v>Current Assets</v>
      </c>
      <c r="J9531" t="str">
        <f>_xlfn.XLOOKUP(tbl_GL[[#This Row],[Account_key]],tbl_COA[Account_key],tbl_COA[SubAccount],,0)</f>
        <v>Trade Receivables</v>
      </c>
      <c r="K9531">
        <f>YEAR(tbl_GL[[#This Row],[Date]])</f>
        <v>2019</v>
      </c>
    </row>
    <row r="9532" spans="1:11" x14ac:dyDescent="0.35">
      <c r="A9532">
        <v>878.2</v>
      </c>
      <c r="B9532" s="24">
        <v>43590</v>
      </c>
      <c r="C9532">
        <v>4</v>
      </c>
      <c r="D9532" s="13">
        <v>10</v>
      </c>
      <c r="E9532" s="13" t="s">
        <v>80</v>
      </c>
      <c r="F9532" s="17">
        <v>14470</v>
      </c>
      <c r="G9532" t="str">
        <f>_xlfn.XLOOKUP(tbl_GL[[#This Row],[Account_key]],tbl_COA[Account_key],tbl_COA[Class],"Not Found")</f>
        <v>Assets</v>
      </c>
      <c r="H9532" t="str">
        <f>_xlfn.XLOOKUP(tbl_GL[[#This Row],[Account_key]],tbl_COA[Account_key],tbl_COA[SubClass],"Not Found")</f>
        <v>Assets</v>
      </c>
      <c r="I9532" t="str">
        <f>_xlfn.XLOOKUP(tbl_GL[[#This Row],[Account_key]],tbl_COA[Account_key],tbl_COA[SubClass2],"Not Found")</f>
        <v>Current Assets</v>
      </c>
      <c r="J9532" t="str">
        <f>_xlfn.XLOOKUP(tbl_GL[[#This Row],[Account_key]],tbl_COA[Account_key],tbl_COA[SubAccount],,0)</f>
        <v>Cash at Bank</v>
      </c>
      <c r="K9532">
        <f>YEAR(tbl_GL[[#This Row],[Date]])</f>
        <v>2019</v>
      </c>
    </row>
    <row r="9533" spans="1:11" x14ac:dyDescent="0.35">
      <c r="A9533">
        <v>879.1</v>
      </c>
      <c r="B9533" s="24">
        <v>43590</v>
      </c>
      <c r="C9533">
        <v>4</v>
      </c>
      <c r="D9533" s="13">
        <v>210</v>
      </c>
      <c r="E9533" s="13" t="s">
        <v>8</v>
      </c>
      <c r="F9533" s="17">
        <v>12998</v>
      </c>
      <c r="G9533" t="str">
        <f>_xlfn.XLOOKUP(tbl_GL[[#This Row],[Account_key]],tbl_COA[Account_key],tbl_COA[Class],"Not Found")</f>
        <v>Trading account</v>
      </c>
      <c r="H9533" t="str">
        <f>_xlfn.XLOOKUP(tbl_GL[[#This Row],[Account_key]],tbl_COA[Account_key],tbl_COA[SubClass],"Not Found")</f>
        <v>Sales</v>
      </c>
      <c r="I9533" t="str">
        <f>_xlfn.XLOOKUP(tbl_GL[[#This Row],[Account_key]],tbl_COA[Account_key],tbl_COA[SubClass2],"Not Found")</f>
        <v>Sales</v>
      </c>
      <c r="J9533" t="str">
        <f>_xlfn.XLOOKUP(tbl_GL[[#This Row],[Account_key]],tbl_COA[Account_key],tbl_COA[SubAccount],,0)</f>
        <v>Sales</v>
      </c>
      <c r="K9533">
        <f>YEAR(tbl_GL[[#This Row],[Date]])</f>
        <v>2019</v>
      </c>
    </row>
    <row r="9534" spans="1:11" x14ac:dyDescent="0.35">
      <c r="A9534">
        <v>879.2</v>
      </c>
      <c r="B9534" s="24">
        <v>43590</v>
      </c>
      <c r="C9534">
        <v>4</v>
      </c>
      <c r="D9534" s="13">
        <v>30</v>
      </c>
      <c r="E9534" s="13" t="s">
        <v>8</v>
      </c>
      <c r="F9534" s="17">
        <v>12998</v>
      </c>
      <c r="G9534" t="str">
        <f>_xlfn.XLOOKUP(tbl_GL[[#This Row],[Account_key]],tbl_COA[Account_key],tbl_COA[Class],"Not Found")</f>
        <v>Assets</v>
      </c>
      <c r="H9534" t="str">
        <f>_xlfn.XLOOKUP(tbl_GL[[#This Row],[Account_key]],tbl_COA[Account_key],tbl_COA[SubClass],"Not Found")</f>
        <v>Assets</v>
      </c>
      <c r="I9534" t="str">
        <f>_xlfn.XLOOKUP(tbl_GL[[#This Row],[Account_key]],tbl_COA[Account_key],tbl_COA[SubClass2],"Not Found")</f>
        <v>Current Assets</v>
      </c>
      <c r="J9534" t="str">
        <f>_xlfn.XLOOKUP(tbl_GL[[#This Row],[Account_key]],tbl_COA[Account_key],tbl_COA[SubAccount],,0)</f>
        <v>Trade Receivables</v>
      </c>
      <c r="K9534">
        <f>YEAR(tbl_GL[[#This Row],[Date]])</f>
        <v>2019</v>
      </c>
    </row>
    <row r="9535" spans="1:11" x14ac:dyDescent="0.35">
      <c r="A9535">
        <v>880.1</v>
      </c>
      <c r="B9535" s="24">
        <v>43591</v>
      </c>
      <c r="C9535">
        <v>4</v>
      </c>
      <c r="D9535" s="13">
        <v>330</v>
      </c>
      <c r="E9535" s="13" t="s">
        <v>99</v>
      </c>
      <c r="F9535" s="17">
        <v>-183</v>
      </c>
      <c r="G9535" t="str">
        <f>_xlfn.XLOOKUP(tbl_GL[[#This Row],[Account_key]],tbl_COA[Account_key],tbl_COA[Class],"Not Found")</f>
        <v>Operating account</v>
      </c>
      <c r="H9535" t="str">
        <f>_xlfn.XLOOKUP(tbl_GL[[#This Row],[Account_key]],tbl_COA[Account_key],tbl_COA[SubClass],"Not Found")</f>
        <v>Operating Expenses</v>
      </c>
      <c r="I9535" t="str">
        <f>_xlfn.XLOOKUP(tbl_GL[[#This Row],[Account_key]],tbl_COA[Account_key],tbl_COA[SubClass2],"Not Found")</f>
        <v>Administration</v>
      </c>
      <c r="J9535" t="str">
        <f>_xlfn.XLOOKUP(tbl_GL[[#This Row],[Account_key]],tbl_COA[Account_key],tbl_COA[SubAccount],,0)</f>
        <v>Telephone</v>
      </c>
      <c r="K9535">
        <f>YEAR(tbl_GL[[#This Row],[Date]])</f>
        <v>2019</v>
      </c>
    </row>
    <row r="9536" spans="1:11" x14ac:dyDescent="0.35">
      <c r="A9536">
        <v>880.2</v>
      </c>
      <c r="B9536" s="24">
        <v>43591</v>
      </c>
      <c r="C9536">
        <v>4</v>
      </c>
      <c r="D9536" s="13">
        <v>20</v>
      </c>
      <c r="E9536" s="13" t="s">
        <v>99</v>
      </c>
      <c r="F9536" s="17">
        <v>-183</v>
      </c>
      <c r="G9536" t="str">
        <f>_xlfn.XLOOKUP(tbl_GL[[#This Row],[Account_key]],tbl_COA[Account_key],tbl_COA[Class],"Not Found")</f>
        <v>Assets</v>
      </c>
      <c r="H9536" t="str">
        <f>_xlfn.XLOOKUP(tbl_GL[[#This Row],[Account_key]],tbl_COA[Account_key],tbl_COA[SubClass],"Not Found")</f>
        <v>Assets</v>
      </c>
      <c r="I9536" t="str">
        <f>_xlfn.XLOOKUP(tbl_GL[[#This Row],[Account_key]],tbl_COA[Account_key],tbl_COA[SubClass2],"Not Found")</f>
        <v>Current Assets</v>
      </c>
      <c r="J9536" t="str">
        <f>_xlfn.XLOOKUP(tbl_GL[[#This Row],[Account_key]],tbl_COA[Account_key],tbl_COA[SubAccount],,0)</f>
        <v>Cash in hand</v>
      </c>
      <c r="K9536">
        <f>YEAR(tbl_GL[[#This Row],[Date]])</f>
        <v>2019</v>
      </c>
    </row>
    <row r="9537" spans="1:11" x14ac:dyDescent="0.35">
      <c r="A9537">
        <v>881.1</v>
      </c>
      <c r="B9537" s="24">
        <v>43591</v>
      </c>
      <c r="C9537">
        <v>4</v>
      </c>
      <c r="D9537" s="13">
        <v>260</v>
      </c>
      <c r="E9537" s="13" t="s">
        <v>97</v>
      </c>
      <c r="F9537" s="17">
        <v>-2007</v>
      </c>
      <c r="G9537" t="str">
        <f>_xlfn.XLOOKUP(tbl_GL[[#This Row],[Account_key]],tbl_COA[Account_key],tbl_COA[Class],"Not Found")</f>
        <v>Operating account</v>
      </c>
      <c r="H9537" t="str">
        <f>_xlfn.XLOOKUP(tbl_GL[[#This Row],[Account_key]],tbl_COA[Account_key],tbl_COA[SubClass],"Not Found")</f>
        <v>Operating Expenses</v>
      </c>
      <c r="I9537" t="str">
        <f>_xlfn.XLOOKUP(tbl_GL[[#This Row],[Account_key]],tbl_COA[Account_key],tbl_COA[SubClass2],"Not Found")</f>
        <v>Marketing</v>
      </c>
      <c r="J9537" t="str">
        <f>_xlfn.XLOOKUP(tbl_GL[[#This Row],[Account_key]],tbl_COA[Account_key],tbl_COA[SubAccount],,0)</f>
        <v>Commissions</v>
      </c>
      <c r="K9537">
        <f>YEAR(tbl_GL[[#This Row],[Date]])</f>
        <v>2019</v>
      </c>
    </row>
    <row r="9538" spans="1:11" x14ac:dyDescent="0.35">
      <c r="A9538">
        <v>881.2</v>
      </c>
      <c r="B9538" s="24">
        <v>43591</v>
      </c>
      <c r="C9538">
        <v>4</v>
      </c>
      <c r="D9538" s="13">
        <v>120</v>
      </c>
      <c r="E9538" s="13" t="s">
        <v>97</v>
      </c>
      <c r="F9538" s="17">
        <v>2007</v>
      </c>
      <c r="G9538" t="str">
        <f>_xlfn.XLOOKUP(tbl_GL[[#This Row],[Account_key]],tbl_COA[Account_key],tbl_COA[Class],"Not Found")</f>
        <v>Liabilities and Owners Equity</v>
      </c>
      <c r="H9538" t="str">
        <f>_xlfn.XLOOKUP(tbl_GL[[#This Row],[Account_key]],tbl_COA[Account_key],tbl_COA[SubClass],"Not Found")</f>
        <v>Liabilities</v>
      </c>
      <c r="I9538" t="str">
        <f>_xlfn.XLOOKUP(tbl_GL[[#This Row],[Account_key]],tbl_COA[Account_key],tbl_COA[SubClass2],"Not Found")</f>
        <v>Current Liabilities</v>
      </c>
      <c r="J9538" t="str">
        <f>_xlfn.XLOOKUP(tbl_GL[[#This Row],[Account_key]],tbl_COA[Account_key],tbl_COA[SubAccount],,0)</f>
        <v>Accrued Expenses</v>
      </c>
      <c r="K9538">
        <f>YEAR(tbl_GL[[#This Row],[Date]])</f>
        <v>2019</v>
      </c>
    </row>
    <row r="9539" spans="1:11" x14ac:dyDescent="0.35">
      <c r="A9539">
        <v>882.1</v>
      </c>
      <c r="B9539" s="24">
        <v>43591</v>
      </c>
      <c r="C9539">
        <v>4</v>
      </c>
      <c r="D9539" s="13">
        <v>10</v>
      </c>
      <c r="E9539" s="13" t="s">
        <v>98</v>
      </c>
      <c r="F9539" s="17">
        <v>-2361</v>
      </c>
      <c r="G9539" t="str">
        <f>_xlfn.XLOOKUP(tbl_GL[[#This Row],[Account_key]],tbl_COA[Account_key],tbl_COA[Class],"Not Found")</f>
        <v>Assets</v>
      </c>
      <c r="H9539" t="str">
        <f>_xlfn.XLOOKUP(tbl_GL[[#This Row],[Account_key]],tbl_COA[Account_key],tbl_COA[SubClass],"Not Found")</f>
        <v>Assets</v>
      </c>
      <c r="I9539" t="str">
        <f>_xlfn.XLOOKUP(tbl_GL[[#This Row],[Account_key]],tbl_COA[Account_key],tbl_COA[SubClass2],"Not Found")</f>
        <v>Current Assets</v>
      </c>
      <c r="J9539" t="str">
        <f>_xlfn.XLOOKUP(tbl_GL[[#This Row],[Account_key]],tbl_COA[Account_key],tbl_COA[SubAccount],,0)</f>
        <v>Cash at Bank</v>
      </c>
      <c r="K9539">
        <f>YEAR(tbl_GL[[#This Row],[Date]])</f>
        <v>2019</v>
      </c>
    </row>
    <row r="9540" spans="1:11" x14ac:dyDescent="0.35">
      <c r="A9540">
        <v>882.2</v>
      </c>
      <c r="B9540" s="24">
        <v>43591</v>
      </c>
      <c r="C9540">
        <v>4</v>
      </c>
      <c r="D9540" s="13">
        <v>120</v>
      </c>
      <c r="E9540" s="13" t="s">
        <v>98</v>
      </c>
      <c r="F9540" s="17">
        <v>-2361</v>
      </c>
      <c r="G9540" t="str">
        <f>_xlfn.XLOOKUP(tbl_GL[[#This Row],[Account_key]],tbl_COA[Account_key],tbl_COA[Class],"Not Found")</f>
        <v>Liabilities and Owners Equity</v>
      </c>
      <c r="H9540" t="str">
        <f>_xlfn.XLOOKUP(tbl_GL[[#This Row],[Account_key]],tbl_COA[Account_key],tbl_COA[SubClass],"Not Found")</f>
        <v>Liabilities</v>
      </c>
      <c r="I9540" t="str">
        <f>_xlfn.XLOOKUP(tbl_GL[[#This Row],[Account_key]],tbl_COA[Account_key],tbl_COA[SubClass2],"Not Found")</f>
        <v>Current Liabilities</v>
      </c>
      <c r="J9540" t="str">
        <f>_xlfn.XLOOKUP(tbl_GL[[#This Row],[Account_key]],tbl_COA[Account_key],tbl_COA[SubAccount],,0)</f>
        <v>Accrued Expenses</v>
      </c>
      <c r="K9540">
        <f>YEAR(tbl_GL[[#This Row],[Date]])</f>
        <v>2019</v>
      </c>
    </row>
    <row r="9541" spans="1:11" x14ac:dyDescent="0.35">
      <c r="A9541">
        <v>883.1</v>
      </c>
      <c r="B9541" s="24">
        <v>43594</v>
      </c>
      <c r="C9541">
        <v>4</v>
      </c>
      <c r="D9541" s="13">
        <v>290</v>
      </c>
      <c r="E9541" s="13" t="s">
        <v>97</v>
      </c>
      <c r="F9541" s="17">
        <v>-1653</v>
      </c>
      <c r="G9541" t="str">
        <f>_xlfn.XLOOKUP(tbl_GL[[#This Row],[Account_key]],tbl_COA[Account_key],tbl_COA[Class],"Not Found")</f>
        <v>Operating account</v>
      </c>
      <c r="H9541" t="str">
        <f>_xlfn.XLOOKUP(tbl_GL[[#This Row],[Account_key]],tbl_COA[Account_key],tbl_COA[SubClass],"Not Found")</f>
        <v>Operating Expenses</v>
      </c>
      <c r="I9541" t="str">
        <f>_xlfn.XLOOKUP(tbl_GL[[#This Row],[Account_key]],tbl_COA[Account_key],tbl_COA[SubClass2],"Not Found")</f>
        <v>Administration</v>
      </c>
      <c r="J9541" t="str">
        <f>_xlfn.XLOOKUP(tbl_GL[[#This Row],[Account_key]],tbl_COA[Account_key],tbl_COA[SubAccount],,0)</f>
        <v>Travel</v>
      </c>
      <c r="K9541">
        <f>YEAR(tbl_GL[[#This Row],[Date]])</f>
        <v>2019</v>
      </c>
    </row>
    <row r="9542" spans="1:11" x14ac:dyDescent="0.35">
      <c r="A9542">
        <v>883.2</v>
      </c>
      <c r="B9542" s="24">
        <v>43594</v>
      </c>
      <c r="C9542">
        <v>4</v>
      </c>
      <c r="D9542" s="13">
        <v>120</v>
      </c>
      <c r="E9542" s="13" t="s">
        <v>97</v>
      </c>
      <c r="F9542" s="17">
        <v>1653</v>
      </c>
      <c r="G9542" t="str">
        <f>_xlfn.XLOOKUP(tbl_GL[[#This Row],[Account_key]],tbl_COA[Account_key],tbl_COA[Class],"Not Found")</f>
        <v>Liabilities and Owners Equity</v>
      </c>
      <c r="H9542" t="str">
        <f>_xlfn.XLOOKUP(tbl_GL[[#This Row],[Account_key]],tbl_COA[Account_key],tbl_COA[SubClass],"Not Found")</f>
        <v>Liabilities</v>
      </c>
      <c r="I9542" t="str">
        <f>_xlfn.XLOOKUP(tbl_GL[[#This Row],[Account_key]],tbl_COA[Account_key],tbl_COA[SubClass2],"Not Found")</f>
        <v>Current Liabilities</v>
      </c>
      <c r="J9542" t="str">
        <f>_xlfn.XLOOKUP(tbl_GL[[#This Row],[Account_key]],tbl_COA[Account_key],tbl_COA[SubAccount],,0)</f>
        <v>Accrued Expenses</v>
      </c>
      <c r="K9542">
        <f>YEAR(tbl_GL[[#This Row],[Date]])</f>
        <v>2019</v>
      </c>
    </row>
    <row r="9543" spans="1:11" x14ac:dyDescent="0.35">
      <c r="A9543">
        <v>884.1</v>
      </c>
      <c r="B9543" s="24">
        <v>43596</v>
      </c>
      <c r="C9543">
        <v>4</v>
      </c>
      <c r="D9543" s="13">
        <v>10</v>
      </c>
      <c r="E9543" s="13" t="s">
        <v>98</v>
      </c>
      <c r="F9543" s="17">
        <v>-2270</v>
      </c>
      <c r="G9543" t="str">
        <f>_xlfn.XLOOKUP(tbl_GL[[#This Row],[Account_key]],tbl_COA[Account_key],tbl_COA[Class],"Not Found")</f>
        <v>Assets</v>
      </c>
      <c r="H9543" t="str">
        <f>_xlfn.XLOOKUP(tbl_GL[[#This Row],[Account_key]],tbl_COA[Account_key],tbl_COA[SubClass],"Not Found")</f>
        <v>Assets</v>
      </c>
      <c r="I9543" t="str">
        <f>_xlfn.XLOOKUP(tbl_GL[[#This Row],[Account_key]],tbl_COA[Account_key],tbl_COA[SubClass2],"Not Found")</f>
        <v>Current Assets</v>
      </c>
      <c r="J9543" t="str">
        <f>_xlfn.XLOOKUP(tbl_GL[[#This Row],[Account_key]],tbl_COA[Account_key],tbl_COA[SubAccount],,0)</f>
        <v>Cash at Bank</v>
      </c>
      <c r="K9543">
        <f>YEAR(tbl_GL[[#This Row],[Date]])</f>
        <v>2019</v>
      </c>
    </row>
    <row r="9544" spans="1:11" x14ac:dyDescent="0.35">
      <c r="A9544">
        <v>884.2</v>
      </c>
      <c r="B9544" s="24">
        <v>43596</v>
      </c>
      <c r="C9544">
        <v>4</v>
      </c>
      <c r="D9544" s="13">
        <v>120</v>
      </c>
      <c r="E9544" s="13" t="s">
        <v>98</v>
      </c>
      <c r="F9544" s="17">
        <v>-2270</v>
      </c>
      <c r="G9544" t="str">
        <f>_xlfn.XLOOKUP(tbl_GL[[#This Row],[Account_key]],tbl_COA[Account_key],tbl_COA[Class],"Not Found")</f>
        <v>Liabilities and Owners Equity</v>
      </c>
      <c r="H9544" t="str">
        <f>_xlfn.XLOOKUP(tbl_GL[[#This Row],[Account_key]],tbl_COA[Account_key],tbl_COA[SubClass],"Not Found")</f>
        <v>Liabilities</v>
      </c>
      <c r="I9544" t="str">
        <f>_xlfn.XLOOKUP(tbl_GL[[#This Row],[Account_key]],tbl_COA[Account_key],tbl_COA[SubClass2],"Not Found")</f>
        <v>Current Liabilities</v>
      </c>
      <c r="J9544" t="str">
        <f>_xlfn.XLOOKUP(tbl_GL[[#This Row],[Account_key]],tbl_COA[Account_key],tbl_COA[SubAccount],,0)</f>
        <v>Accrued Expenses</v>
      </c>
      <c r="K9544">
        <f>YEAR(tbl_GL[[#This Row],[Date]])</f>
        <v>2019</v>
      </c>
    </row>
    <row r="9545" spans="1:11" x14ac:dyDescent="0.35">
      <c r="A9545">
        <v>885.1</v>
      </c>
      <c r="B9545" s="24">
        <v>43596</v>
      </c>
      <c r="C9545">
        <v>4</v>
      </c>
      <c r="D9545" s="13">
        <v>30</v>
      </c>
      <c r="E9545" s="13" t="s">
        <v>80</v>
      </c>
      <c r="F9545" s="17">
        <v>-14145</v>
      </c>
      <c r="G9545" t="str">
        <f>_xlfn.XLOOKUP(tbl_GL[[#This Row],[Account_key]],tbl_COA[Account_key],tbl_COA[Class],"Not Found")</f>
        <v>Assets</v>
      </c>
      <c r="H9545" t="str">
        <f>_xlfn.XLOOKUP(tbl_GL[[#This Row],[Account_key]],tbl_COA[Account_key],tbl_COA[SubClass],"Not Found")</f>
        <v>Assets</v>
      </c>
      <c r="I9545" t="str">
        <f>_xlfn.XLOOKUP(tbl_GL[[#This Row],[Account_key]],tbl_COA[Account_key],tbl_COA[SubClass2],"Not Found")</f>
        <v>Current Assets</v>
      </c>
      <c r="J9545" t="str">
        <f>_xlfn.XLOOKUP(tbl_GL[[#This Row],[Account_key]],tbl_COA[Account_key],tbl_COA[SubAccount],,0)</f>
        <v>Trade Receivables</v>
      </c>
      <c r="K9545">
        <f>YEAR(tbl_GL[[#This Row],[Date]])</f>
        <v>2019</v>
      </c>
    </row>
    <row r="9546" spans="1:11" x14ac:dyDescent="0.35">
      <c r="A9546">
        <v>885.2</v>
      </c>
      <c r="B9546" s="24">
        <v>43596</v>
      </c>
      <c r="C9546">
        <v>4</v>
      </c>
      <c r="D9546" s="13">
        <v>10</v>
      </c>
      <c r="E9546" s="13" t="s">
        <v>80</v>
      </c>
      <c r="F9546" s="17">
        <v>14145</v>
      </c>
      <c r="G9546" t="str">
        <f>_xlfn.XLOOKUP(tbl_GL[[#This Row],[Account_key]],tbl_COA[Account_key],tbl_COA[Class],"Not Found")</f>
        <v>Assets</v>
      </c>
      <c r="H9546" t="str">
        <f>_xlfn.XLOOKUP(tbl_GL[[#This Row],[Account_key]],tbl_COA[Account_key],tbl_COA[SubClass],"Not Found")</f>
        <v>Assets</v>
      </c>
      <c r="I9546" t="str">
        <f>_xlfn.XLOOKUP(tbl_GL[[#This Row],[Account_key]],tbl_COA[Account_key],tbl_COA[SubClass2],"Not Found")</f>
        <v>Current Assets</v>
      </c>
      <c r="J9546" t="str">
        <f>_xlfn.XLOOKUP(tbl_GL[[#This Row],[Account_key]],tbl_COA[Account_key],tbl_COA[SubAccount],,0)</f>
        <v>Cash at Bank</v>
      </c>
      <c r="K9546">
        <f>YEAR(tbl_GL[[#This Row],[Date]])</f>
        <v>2019</v>
      </c>
    </row>
    <row r="9547" spans="1:11" x14ac:dyDescent="0.35">
      <c r="A9547">
        <v>886.1</v>
      </c>
      <c r="B9547" s="24">
        <v>43596</v>
      </c>
      <c r="C9547">
        <v>4</v>
      </c>
      <c r="D9547" s="13">
        <v>10</v>
      </c>
      <c r="E9547" s="13" t="s">
        <v>84</v>
      </c>
      <c r="F9547" s="17">
        <v>-19800</v>
      </c>
      <c r="G9547" t="str">
        <f>_xlfn.XLOOKUP(tbl_GL[[#This Row],[Account_key]],tbl_COA[Account_key],tbl_COA[Class],"Not Found")</f>
        <v>Assets</v>
      </c>
      <c r="H9547" t="str">
        <f>_xlfn.XLOOKUP(tbl_GL[[#This Row],[Account_key]],tbl_COA[Account_key],tbl_COA[SubClass],"Not Found")</f>
        <v>Assets</v>
      </c>
      <c r="I9547" t="str">
        <f>_xlfn.XLOOKUP(tbl_GL[[#This Row],[Account_key]],tbl_COA[Account_key],tbl_COA[SubClass2],"Not Found")</f>
        <v>Current Assets</v>
      </c>
      <c r="J9547" t="str">
        <f>_xlfn.XLOOKUP(tbl_GL[[#This Row],[Account_key]],tbl_COA[Account_key],tbl_COA[SubAccount],,0)</f>
        <v>Cash at Bank</v>
      </c>
      <c r="K9547">
        <f>YEAR(tbl_GL[[#This Row],[Date]])</f>
        <v>2019</v>
      </c>
    </row>
    <row r="9548" spans="1:11" x14ac:dyDescent="0.35">
      <c r="A9548">
        <v>886.2</v>
      </c>
      <c r="B9548" s="24">
        <v>43596</v>
      </c>
      <c r="C9548">
        <v>4</v>
      </c>
      <c r="D9548" s="13">
        <v>110</v>
      </c>
      <c r="E9548" s="13" t="s">
        <v>84</v>
      </c>
      <c r="F9548" s="17">
        <v>-19800</v>
      </c>
      <c r="G9548" t="str">
        <f>_xlfn.XLOOKUP(tbl_GL[[#This Row],[Account_key]],tbl_COA[Account_key],tbl_COA[Class],"Not Found")</f>
        <v>Liabilities and Owners Equity</v>
      </c>
      <c r="H9548" t="str">
        <f>_xlfn.XLOOKUP(tbl_GL[[#This Row],[Account_key]],tbl_COA[Account_key],tbl_COA[SubClass],"Not Found")</f>
        <v>Liabilities</v>
      </c>
      <c r="I9548" t="str">
        <f>_xlfn.XLOOKUP(tbl_GL[[#This Row],[Account_key]],tbl_COA[Account_key],tbl_COA[SubClass2],"Not Found")</f>
        <v>Current Liabilities</v>
      </c>
      <c r="J9548" t="str">
        <f>_xlfn.XLOOKUP(tbl_GL[[#This Row],[Account_key]],tbl_COA[Account_key],tbl_COA[SubAccount],,0)</f>
        <v>Trade Payables</v>
      </c>
      <c r="K9548">
        <f>YEAR(tbl_GL[[#This Row],[Date]])</f>
        <v>2019</v>
      </c>
    </row>
    <row r="9549" spans="1:11" x14ac:dyDescent="0.35">
      <c r="A9549">
        <v>887.1</v>
      </c>
      <c r="B9549" s="24">
        <v>43597</v>
      </c>
      <c r="C9549">
        <v>4</v>
      </c>
      <c r="D9549" s="13">
        <v>320</v>
      </c>
      <c r="E9549" s="13" t="s">
        <v>97</v>
      </c>
      <c r="F9549" s="17">
        <v>-2110</v>
      </c>
      <c r="G9549" t="str">
        <f>_xlfn.XLOOKUP(tbl_GL[[#This Row],[Account_key]],tbl_COA[Account_key],tbl_COA[Class],"Not Found")</f>
        <v>Operating account</v>
      </c>
      <c r="H9549" t="str">
        <f>_xlfn.XLOOKUP(tbl_GL[[#This Row],[Account_key]],tbl_COA[Account_key],tbl_COA[SubClass],"Not Found")</f>
        <v>Operating Expenses</v>
      </c>
      <c r="I9549" t="str">
        <f>_xlfn.XLOOKUP(tbl_GL[[#This Row],[Account_key]],tbl_COA[Account_key],tbl_COA[SubClass2],"Not Found")</f>
        <v>Administration</v>
      </c>
      <c r="J9549" t="str">
        <f>_xlfn.XLOOKUP(tbl_GL[[#This Row],[Account_key]],tbl_COA[Account_key],tbl_COA[SubAccount],,0)</f>
        <v>Professional Services</v>
      </c>
      <c r="K9549">
        <f>YEAR(tbl_GL[[#This Row],[Date]])</f>
        <v>2019</v>
      </c>
    </row>
    <row r="9550" spans="1:11" x14ac:dyDescent="0.35">
      <c r="A9550">
        <v>887.2</v>
      </c>
      <c r="B9550" s="24">
        <v>43597</v>
      </c>
      <c r="C9550">
        <v>4</v>
      </c>
      <c r="D9550" s="13">
        <v>120</v>
      </c>
      <c r="E9550" s="13" t="s">
        <v>97</v>
      </c>
      <c r="F9550" s="17">
        <v>2110</v>
      </c>
      <c r="G9550" t="str">
        <f>_xlfn.XLOOKUP(tbl_GL[[#This Row],[Account_key]],tbl_COA[Account_key],tbl_COA[Class],"Not Found")</f>
        <v>Liabilities and Owners Equity</v>
      </c>
      <c r="H9550" t="str">
        <f>_xlfn.XLOOKUP(tbl_GL[[#This Row],[Account_key]],tbl_COA[Account_key],tbl_COA[SubClass],"Not Found")</f>
        <v>Liabilities</v>
      </c>
      <c r="I9550" t="str">
        <f>_xlfn.XLOOKUP(tbl_GL[[#This Row],[Account_key]],tbl_COA[Account_key],tbl_COA[SubClass2],"Not Found")</f>
        <v>Current Liabilities</v>
      </c>
      <c r="J9550" t="str">
        <f>_xlfn.XLOOKUP(tbl_GL[[#This Row],[Account_key]],tbl_COA[Account_key],tbl_COA[SubAccount],,0)</f>
        <v>Accrued Expenses</v>
      </c>
      <c r="K9550">
        <f>YEAR(tbl_GL[[#This Row],[Date]])</f>
        <v>2019</v>
      </c>
    </row>
    <row r="9551" spans="1:11" x14ac:dyDescent="0.35">
      <c r="A9551">
        <v>888.1</v>
      </c>
      <c r="B9551" s="24">
        <v>43600</v>
      </c>
      <c r="C9551">
        <v>4</v>
      </c>
      <c r="D9551" s="13">
        <v>230</v>
      </c>
      <c r="E9551" s="13" t="s">
        <v>4</v>
      </c>
      <c r="F9551" s="17">
        <v>-308</v>
      </c>
      <c r="G9551" t="str">
        <f>_xlfn.XLOOKUP(tbl_GL[[#This Row],[Account_key]],tbl_COA[Account_key],tbl_COA[Class],"Not Found")</f>
        <v>Trading account</v>
      </c>
      <c r="H9551" t="str">
        <f>_xlfn.XLOOKUP(tbl_GL[[#This Row],[Account_key]],tbl_COA[Account_key],tbl_COA[SubClass],"Not Found")</f>
        <v>Cost of Sales</v>
      </c>
      <c r="I9551" t="str">
        <f>_xlfn.XLOOKUP(tbl_GL[[#This Row],[Account_key]],tbl_COA[Account_key],tbl_COA[SubClass2],"Not Found")</f>
        <v>Cost of Sales</v>
      </c>
      <c r="J9551" t="str">
        <f>_xlfn.XLOOKUP(tbl_GL[[#This Row],[Account_key]],tbl_COA[Account_key],tbl_COA[SubAccount],,0)</f>
        <v>Cost of Sales</v>
      </c>
      <c r="K9551">
        <f>YEAR(tbl_GL[[#This Row],[Date]])</f>
        <v>2019</v>
      </c>
    </row>
    <row r="9552" spans="1:11" x14ac:dyDescent="0.35">
      <c r="A9552">
        <v>888.2</v>
      </c>
      <c r="B9552" s="24">
        <v>43600</v>
      </c>
      <c r="C9552">
        <v>4</v>
      </c>
      <c r="D9552" s="13">
        <v>60</v>
      </c>
      <c r="E9552" s="13" t="s">
        <v>4</v>
      </c>
      <c r="F9552" s="17">
        <v>-308</v>
      </c>
      <c r="G9552" t="str">
        <f>_xlfn.XLOOKUP(tbl_GL[[#This Row],[Account_key]],tbl_COA[Account_key],tbl_COA[Class],"Not Found")</f>
        <v>Assets</v>
      </c>
      <c r="H9552" t="str">
        <f>_xlfn.XLOOKUP(tbl_GL[[#This Row],[Account_key]],tbl_COA[Account_key],tbl_COA[SubClass],"Not Found")</f>
        <v>Assets</v>
      </c>
      <c r="I9552" t="str">
        <f>_xlfn.XLOOKUP(tbl_GL[[#This Row],[Account_key]],tbl_COA[Account_key],tbl_COA[SubClass2],"Not Found")</f>
        <v>Current Assets</v>
      </c>
      <c r="J9552" t="str">
        <f>_xlfn.XLOOKUP(tbl_GL[[#This Row],[Account_key]],tbl_COA[Account_key],tbl_COA[SubAccount],,0)</f>
        <v>Inventory</v>
      </c>
      <c r="K9552">
        <f>YEAR(tbl_GL[[#This Row],[Date]])</f>
        <v>2019</v>
      </c>
    </row>
    <row r="9553" spans="1:11" x14ac:dyDescent="0.35">
      <c r="A9553">
        <v>889.1</v>
      </c>
      <c r="B9553" s="24">
        <v>43600</v>
      </c>
      <c r="C9553">
        <v>4</v>
      </c>
      <c r="D9553" s="13">
        <v>10</v>
      </c>
      <c r="E9553" s="13" t="s">
        <v>112</v>
      </c>
      <c r="F9553" s="17">
        <v>-240</v>
      </c>
      <c r="G9553" t="str">
        <f>_xlfn.XLOOKUP(tbl_GL[[#This Row],[Account_key]],tbl_COA[Account_key],tbl_COA[Class],"Not Found")</f>
        <v>Assets</v>
      </c>
      <c r="H9553" t="str">
        <f>_xlfn.XLOOKUP(tbl_GL[[#This Row],[Account_key]],tbl_COA[Account_key],tbl_COA[SubClass],"Not Found")</f>
        <v>Assets</v>
      </c>
      <c r="I9553" t="str">
        <f>_xlfn.XLOOKUP(tbl_GL[[#This Row],[Account_key]],tbl_COA[Account_key],tbl_COA[SubClass2],"Not Found")</f>
        <v>Current Assets</v>
      </c>
      <c r="J9553" t="str">
        <f>_xlfn.XLOOKUP(tbl_GL[[#This Row],[Account_key]],tbl_COA[Account_key],tbl_COA[SubAccount],,0)</f>
        <v>Cash at Bank</v>
      </c>
      <c r="K9553">
        <f>YEAR(tbl_GL[[#This Row],[Date]])</f>
        <v>2019</v>
      </c>
    </row>
    <row r="9554" spans="1:11" x14ac:dyDescent="0.35">
      <c r="A9554">
        <v>889.2</v>
      </c>
      <c r="B9554" s="24">
        <v>43600</v>
      </c>
      <c r="C9554">
        <v>4</v>
      </c>
      <c r="D9554" s="13">
        <v>121</v>
      </c>
      <c r="E9554" s="13" t="s">
        <v>112</v>
      </c>
      <c r="F9554" s="17">
        <v>-240</v>
      </c>
      <c r="G9554" t="str">
        <f>_xlfn.XLOOKUP(tbl_GL[[#This Row],[Account_key]],tbl_COA[Account_key],tbl_COA[Class],"Not Found")</f>
        <v>Liabilities and Owners Equity</v>
      </c>
      <c r="H9554" t="str">
        <f>_xlfn.XLOOKUP(tbl_GL[[#This Row],[Account_key]],tbl_COA[Account_key],tbl_COA[SubClass],"Not Found")</f>
        <v>Liabilities</v>
      </c>
      <c r="I9554" t="str">
        <f>_xlfn.XLOOKUP(tbl_GL[[#This Row],[Account_key]],tbl_COA[Account_key],tbl_COA[SubClass2],"Not Found")</f>
        <v>Current Liabilities</v>
      </c>
      <c r="J9554" t="str">
        <f>_xlfn.XLOOKUP(tbl_GL[[#This Row],[Account_key]],tbl_COA[Account_key],tbl_COA[SubAccount],,0)</f>
        <v>Interest Payable</v>
      </c>
      <c r="K9554">
        <f>YEAR(tbl_GL[[#This Row],[Date]])</f>
        <v>2019</v>
      </c>
    </row>
    <row r="9555" spans="1:11" x14ac:dyDescent="0.35">
      <c r="A9555">
        <v>890.1</v>
      </c>
      <c r="B9555" s="24">
        <v>43600</v>
      </c>
      <c r="C9555">
        <v>4</v>
      </c>
      <c r="D9555" s="13">
        <v>230</v>
      </c>
      <c r="E9555" s="13" t="s">
        <v>4</v>
      </c>
      <c r="F9555" s="17">
        <v>-1042</v>
      </c>
      <c r="G9555" t="str">
        <f>_xlfn.XLOOKUP(tbl_GL[[#This Row],[Account_key]],tbl_COA[Account_key],tbl_COA[Class],"Not Found")</f>
        <v>Trading account</v>
      </c>
      <c r="H9555" t="str">
        <f>_xlfn.XLOOKUP(tbl_GL[[#This Row],[Account_key]],tbl_COA[Account_key],tbl_COA[SubClass],"Not Found")</f>
        <v>Cost of Sales</v>
      </c>
      <c r="I9555" t="str">
        <f>_xlfn.XLOOKUP(tbl_GL[[#This Row],[Account_key]],tbl_COA[Account_key],tbl_COA[SubClass2],"Not Found")</f>
        <v>Cost of Sales</v>
      </c>
      <c r="J9555" t="str">
        <f>_xlfn.XLOOKUP(tbl_GL[[#This Row],[Account_key]],tbl_COA[Account_key],tbl_COA[SubAccount],,0)</f>
        <v>Cost of Sales</v>
      </c>
      <c r="K9555">
        <f>YEAR(tbl_GL[[#This Row],[Date]])</f>
        <v>2019</v>
      </c>
    </row>
    <row r="9556" spans="1:11" x14ac:dyDescent="0.35">
      <c r="A9556">
        <v>890.2</v>
      </c>
      <c r="B9556" s="24">
        <v>43600</v>
      </c>
      <c r="C9556">
        <v>4</v>
      </c>
      <c r="D9556" s="13">
        <v>60</v>
      </c>
      <c r="E9556" s="13" t="s">
        <v>4</v>
      </c>
      <c r="F9556" s="17">
        <v>-1042</v>
      </c>
      <c r="G9556" t="str">
        <f>_xlfn.XLOOKUP(tbl_GL[[#This Row],[Account_key]],tbl_COA[Account_key],tbl_COA[Class],"Not Found")</f>
        <v>Assets</v>
      </c>
      <c r="H9556" t="str">
        <f>_xlfn.XLOOKUP(tbl_GL[[#This Row],[Account_key]],tbl_COA[Account_key],tbl_COA[SubClass],"Not Found")</f>
        <v>Assets</v>
      </c>
      <c r="I9556" t="str">
        <f>_xlfn.XLOOKUP(tbl_GL[[#This Row],[Account_key]],tbl_COA[Account_key],tbl_COA[SubClass2],"Not Found")</f>
        <v>Current Assets</v>
      </c>
      <c r="J9556" t="str">
        <f>_xlfn.XLOOKUP(tbl_GL[[#This Row],[Account_key]],tbl_COA[Account_key],tbl_COA[SubAccount],,0)</f>
        <v>Inventory</v>
      </c>
      <c r="K9556">
        <f>YEAR(tbl_GL[[#This Row],[Date]])</f>
        <v>2019</v>
      </c>
    </row>
    <row r="9557" spans="1:11" x14ac:dyDescent="0.35">
      <c r="A9557">
        <v>891.1</v>
      </c>
      <c r="B9557" s="24">
        <v>43600</v>
      </c>
      <c r="C9557">
        <v>4</v>
      </c>
      <c r="D9557" s="13">
        <v>210</v>
      </c>
      <c r="E9557" s="13" t="s">
        <v>8</v>
      </c>
      <c r="F9557" s="17">
        <v>870</v>
      </c>
      <c r="G9557" t="str">
        <f>_xlfn.XLOOKUP(tbl_GL[[#This Row],[Account_key]],tbl_COA[Account_key],tbl_COA[Class],"Not Found")</f>
        <v>Trading account</v>
      </c>
      <c r="H9557" t="str">
        <f>_xlfn.XLOOKUP(tbl_GL[[#This Row],[Account_key]],tbl_COA[Account_key],tbl_COA[SubClass],"Not Found")</f>
        <v>Sales</v>
      </c>
      <c r="I9557" t="str">
        <f>_xlfn.XLOOKUP(tbl_GL[[#This Row],[Account_key]],tbl_COA[Account_key],tbl_COA[SubClass2],"Not Found")</f>
        <v>Sales</v>
      </c>
      <c r="J9557" t="str">
        <f>_xlfn.XLOOKUP(tbl_GL[[#This Row],[Account_key]],tbl_COA[Account_key],tbl_COA[SubAccount],,0)</f>
        <v>Sales</v>
      </c>
      <c r="K9557">
        <f>YEAR(tbl_GL[[#This Row],[Date]])</f>
        <v>2019</v>
      </c>
    </row>
    <row r="9558" spans="1:11" x14ac:dyDescent="0.35">
      <c r="A9558">
        <v>891.2</v>
      </c>
      <c r="B9558" s="24">
        <v>43600</v>
      </c>
      <c r="C9558">
        <v>4</v>
      </c>
      <c r="D9558" s="13">
        <v>30</v>
      </c>
      <c r="E9558" s="13" t="s">
        <v>8</v>
      </c>
      <c r="F9558" s="17">
        <v>870</v>
      </c>
      <c r="G9558" t="str">
        <f>_xlfn.XLOOKUP(tbl_GL[[#This Row],[Account_key]],tbl_COA[Account_key],tbl_COA[Class],"Not Found")</f>
        <v>Assets</v>
      </c>
      <c r="H9558" t="str">
        <f>_xlfn.XLOOKUP(tbl_GL[[#This Row],[Account_key]],tbl_COA[Account_key],tbl_COA[SubClass],"Not Found")</f>
        <v>Assets</v>
      </c>
      <c r="I9558" t="str">
        <f>_xlfn.XLOOKUP(tbl_GL[[#This Row],[Account_key]],tbl_COA[Account_key],tbl_COA[SubClass2],"Not Found")</f>
        <v>Current Assets</v>
      </c>
      <c r="J9558" t="str">
        <f>_xlfn.XLOOKUP(tbl_GL[[#This Row],[Account_key]],tbl_COA[Account_key],tbl_COA[SubAccount],,0)</f>
        <v>Trade Receivables</v>
      </c>
      <c r="K9558">
        <f>YEAR(tbl_GL[[#This Row],[Date]])</f>
        <v>2019</v>
      </c>
    </row>
    <row r="9559" spans="1:11" x14ac:dyDescent="0.35">
      <c r="A9559">
        <v>892.1</v>
      </c>
      <c r="B9559" s="24">
        <v>43600</v>
      </c>
      <c r="C9559">
        <v>4</v>
      </c>
      <c r="D9559" s="13">
        <v>260</v>
      </c>
      <c r="E9559" s="13" t="s">
        <v>97</v>
      </c>
      <c r="F9559" s="17">
        <v>-2479</v>
      </c>
      <c r="G9559" t="str">
        <f>_xlfn.XLOOKUP(tbl_GL[[#This Row],[Account_key]],tbl_COA[Account_key],tbl_COA[Class],"Not Found")</f>
        <v>Operating account</v>
      </c>
      <c r="H9559" t="str">
        <f>_xlfn.XLOOKUP(tbl_GL[[#This Row],[Account_key]],tbl_COA[Account_key],tbl_COA[SubClass],"Not Found")</f>
        <v>Operating Expenses</v>
      </c>
      <c r="I9559" t="str">
        <f>_xlfn.XLOOKUP(tbl_GL[[#This Row],[Account_key]],tbl_COA[Account_key],tbl_COA[SubClass2],"Not Found")</f>
        <v>Marketing</v>
      </c>
      <c r="J9559" t="str">
        <f>_xlfn.XLOOKUP(tbl_GL[[#This Row],[Account_key]],tbl_COA[Account_key],tbl_COA[SubAccount],,0)</f>
        <v>Commissions</v>
      </c>
      <c r="K9559">
        <f>YEAR(tbl_GL[[#This Row],[Date]])</f>
        <v>2019</v>
      </c>
    </row>
    <row r="9560" spans="1:11" x14ac:dyDescent="0.35">
      <c r="A9560">
        <v>892.2</v>
      </c>
      <c r="B9560" s="24">
        <v>43600</v>
      </c>
      <c r="C9560">
        <v>4</v>
      </c>
      <c r="D9560" s="13">
        <v>120</v>
      </c>
      <c r="E9560" s="13" t="s">
        <v>97</v>
      </c>
      <c r="F9560" s="17">
        <v>2479</v>
      </c>
      <c r="G9560" t="str">
        <f>_xlfn.XLOOKUP(tbl_GL[[#This Row],[Account_key]],tbl_COA[Account_key],tbl_COA[Class],"Not Found")</f>
        <v>Liabilities and Owners Equity</v>
      </c>
      <c r="H9560" t="str">
        <f>_xlfn.XLOOKUP(tbl_GL[[#This Row],[Account_key]],tbl_COA[Account_key],tbl_COA[SubClass],"Not Found")</f>
        <v>Liabilities</v>
      </c>
      <c r="I9560" t="str">
        <f>_xlfn.XLOOKUP(tbl_GL[[#This Row],[Account_key]],tbl_COA[Account_key],tbl_COA[SubClass2],"Not Found")</f>
        <v>Current Liabilities</v>
      </c>
      <c r="J9560" t="str">
        <f>_xlfn.XLOOKUP(tbl_GL[[#This Row],[Account_key]],tbl_COA[Account_key],tbl_COA[SubAccount],,0)</f>
        <v>Accrued Expenses</v>
      </c>
      <c r="K9560">
        <f>YEAR(tbl_GL[[#This Row],[Date]])</f>
        <v>2019</v>
      </c>
    </row>
    <row r="9561" spans="1:11" x14ac:dyDescent="0.35">
      <c r="A9561">
        <v>893.1</v>
      </c>
      <c r="B9561" s="24">
        <v>43600</v>
      </c>
      <c r="C9561">
        <v>4</v>
      </c>
      <c r="D9561" s="13">
        <v>210</v>
      </c>
      <c r="E9561" s="13" t="s">
        <v>7</v>
      </c>
      <c r="F9561" s="17">
        <v>3258</v>
      </c>
      <c r="G9561" t="str">
        <f>_xlfn.XLOOKUP(tbl_GL[[#This Row],[Account_key]],tbl_COA[Account_key],tbl_COA[Class],"Not Found")</f>
        <v>Trading account</v>
      </c>
      <c r="H9561" t="str">
        <f>_xlfn.XLOOKUP(tbl_GL[[#This Row],[Account_key]],tbl_COA[Account_key],tbl_COA[SubClass],"Not Found")</f>
        <v>Sales</v>
      </c>
      <c r="I9561" t="str">
        <f>_xlfn.XLOOKUP(tbl_GL[[#This Row],[Account_key]],tbl_COA[Account_key],tbl_COA[SubClass2],"Not Found")</f>
        <v>Sales</v>
      </c>
      <c r="J9561" t="str">
        <f>_xlfn.XLOOKUP(tbl_GL[[#This Row],[Account_key]],tbl_COA[Account_key],tbl_COA[SubAccount],,0)</f>
        <v>Sales</v>
      </c>
      <c r="K9561">
        <f>YEAR(tbl_GL[[#This Row],[Date]])</f>
        <v>2019</v>
      </c>
    </row>
    <row r="9562" spans="1:11" x14ac:dyDescent="0.35">
      <c r="A9562">
        <v>893.2</v>
      </c>
      <c r="B9562" s="24">
        <v>43600</v>
      </c>
      <c r="C9562">
        <v>4</v>
      </c>
      <c r="D9562" s="13">
        <v>10</v>
      </c>
      <c r="E9562" s="13" t="s">
        <v>7</v>
      </c>
      <c r="F9562" s="17">
        <v>3258</v>
      </c>
      <c r="G9562" t="str">
        <f>_xlfn.XLOOKUP(tbl_GL[[#This Row],[Account_key]],tbl_COA[Account_key],tbl_COA[Class],"Not Found")</f>
        <v>Assets</v>
      </c>
      <c r="H9562" t="str">
        <f>_xlfn.XLOOKUP(tbl_GL[[#This Row],[Account_key]],tbl_COA[Account_key],tbl_COA[SubClass],"Not Found")</f>
        <v>Assets</v>
      </c>
      <c r="I9562" t="str">
        <f>_xlfn.XLOOKUP(tbl_GL[[#This Row],[Account_key]],tbl_COA[Account_key],tbl_COA[SubClass2],"Not Found")</f>
        <v>Current Assets</v>
      </c>
      <c r="J9562" t="str">
        <f>_xlfn.XLOOKUP(tbl_GL[[#This Row],[Account_key]],tbl_COA[Account_key],tbl_COA[SubAccount],,0)</f>
        <v>Cash at Bank</v>
      </c>
      <c r="K9562">
        <f>YEAR(tbl_GL[[#This Row],[Date]])</f>
        <v>2019</v>
      </c>
    </row>
    <row r="9563" spans="1:11" x14ac:dyDescent="0.35">
      <c r="A9563">
        <v>894.1</v>
      </c>
      <c r="B9563" s="24">
        <v>43600</v>
      </c>
      <c r="C9563">
        <v>4</v>
      </c>
      <c r="D9563" s="13">
        <v>230</v>
      </c>
      <c r="E9563" s="13" t="s">
        <v>4</v>
      </c>
      <c r="F9563" s="17">
        <v>-4540</v>
      </c>
      <c r="G9563" t="str">
        <f>_xlfn.XLOOKUP(tbl_GL[[#This Row],[Account_key]],tbl_COA[Account_key],tbl_COA[Class],"Not Found")</f>
        <v>Trading account</v>
      </c>
      <c r="H9563" t="str">
        <f>_xlfn.XLOOKUP(tbl_GL[[#This Row],[Account_key]],tbl_COA[Account_key],tbl_COA[SubClass],"Not Found")</f>
        <v>Cost of Sales</v>
      </c>
      <c r="I9563" t="str">
        <f>_xlfn.XLOOKUP(tbl_GL[[#This Row],[Account_key]],tbl_COA[Account_key],tbl_COA[SubClass2],"Not Found")</f>
        <v>Cost of Sales</v>
      </c>
      <c r="J9563" t="str">
        <f>_xlfn.XLOOKUP(tbl_GL[[#This Row],[Account_key]],tbl_COA[Account_key],tbl_COA[SubAccount],,0)</f>
        <v>Cost of Sales</v>
      </c>
      <c r="K9563">
        <f>YEAR(tbl_GL[[#This Row],[Date]])</f>
        <v>2019</v>
      </c>
    </row>
    <row r="9564" spans="1:11" x14ac:dyDescent="0.35">
      <c r="A9564">
        <v>894.2</v>
      </c>
      <c r="B9564" s="24">
        <v>43600</v>
      </c>
      <c r="C9564">
        <v>4</v>
      </c>
      <c r="D9564" s="13">
        <v>60</v>
      </c>
      <c r="E9564" s="13" t="s">
        <v>4</v>
      </c>
      <c r="F9564" s="17">
        <v>-4540</v>
      </c>
      <c r="G9564" t="str">
        <f>_xlfn.XLOOKUP(tbl_GL[[#This Row],[Account_key]],tbl_COA[Account_key],tbl_COA[Class],"Not Found")</f>
        <v>Assets</v>
      </c>
      <c r="H9564" t="str">
        <f>_xlfn.XLOOKUP(tbl_GL[[#This Row],[Account_key]],tbl_COA[Account_key],tbl_COA[SubClass],"Not Found")</f>
        <v>Assets</v>
      </c>
      <c r="I9564" t="str">
        <f>_xlfn.XLOOKUP(tbl_GL[[#This Row],[Account_key]],tbl_COA[Account_key],tbl_COA[SubClass2],"Not Found")</f>
        <v>Current Assets</v>
      </c>
      <c r="J9564" t="str">
        <f>_xlfn.XLOOKUP(tbl_GL[[#This Row],[Account_key]],tbl_COA[Account_key],tbl_COA[SubAccount],,0)</f>
        <v>Inventory</v>
      </c>
      <c r="K9564">
        <f>YEAR(tbl_GL[[#This Row],[Date]])</f>
        <v>2019</v>
      </c>
    </row>
    <row r="9565" spans="1:11" x14ac:dyDescent="0.35">
      <c r="A9565">
        <v>895.1</v>
      </c>
      <c r="B9565" s="24">
        <v>43600</v>
      </c>
      <c r="C9565">
        <v>4</v>
      </c>
      <c r="D9565" s="13">
        <v>210</v>
      </c>
      <c r="E9565" s="13" t="s">
        <v>8</v>
      </c>
      <c r="F9565" s="17">
        <v>12827</v>
      </c>
      <c r="G9565" t="str">
        <f>_xlfn.XLOOKUP(tbl_GL[[#This Row],[Account_key]],tbl_COA[Account_key],tbl_COA[Class],"Not Found")</f>
        <v>Trading account</v>
      </c>
      <c r="H9565" t="str">
        <f>_xlfn.XLOOKUP(tbl_GL[[#This Row],[Account_key]],tbl_COA[Account_key],tbl_COA[SubClass],"Not Found")</f>
        <v>Sales</v>
      </c>
      <c r="I9565" t="str">
        <f>_xlfn.XLOOKUP(tbl_GL[[#This Row],[Account_key]],tbl_COA[Account_key],tbl_COA[SubClass2],"Not Found")</f>
        <v>Sales</v>
      </c>
      <c r="J9565" t="str">
        <f>_xlfn.XLOOKUP(tbl_GL[[#This Row],[Account_key]],tbl_COA[Account_key],tbl_COA[SubAccount],,0)</f>
        <v>Sales</v>
      </c>
      <c r="K9565">
        <f>YEAR(tbl_GL[[#This Row],[Date]])</f>
        <v>2019</v>
      </c>
    </row>
    <row r="9566" spans="1:11" x14ac:dyDescent="0.35">
      <c r="A9566">
        <v>895.2</v>
      </c>
      <c r="B9566" s="24">
        <v>43600</v>
      </c>
      <c r="C9566">
        <v>4</v>
      </c>
      <c r="D9566" s="13">
        <v>30</v>
      </c>
      <c r="E9566" s="13" t="s">
        <v>8</v>
      </c>
      <c r="F9566" s="17">
        <v>12827</v>
      </c>
      <c r="G9566" t="str">
        <f>_xlfn.XLOOKUP(tbl_GL[[#This Row],[Account_key]],tbl_COA[Account_key],tbl_COA[Class],"Not Found")</f>
        <v>Assets</v>
      </c>
      <c r="H9566" t="str">
        <f>_xlfn.XLOOKUP(tbl_GL[[#This Row],[Account_key]],tbl_COA[Account_key],tbl_COA[SubClass],"Not Found")</f>
        <v>Assets</v>
      </c>
      <c r="I9566" t="str">
        <f>_xlfn.XLOOKUP(tbl_GL[[#This Row],[Account_key]],tbl_COA[Account_key],tbl_COA[SubClass2],"Not Found")</f>
        <v>Current Assets</v>
      </c>
      <c r="J9566" t="str">
        <f>_xlfn.XLOOKUP(tbl_GL[[#This Row],[Account_key]],tbl_COA[Account_key],tbl_COA[SubAccount],,0)</f>
        <v>Trade Receivables</v>
      </c>
      <c r="K9566">
        <f>YEAR(tbl_GL[[#This Row],[Date]])</f>
        <v>2019</v>
      </c>
    </row>
    <row r="9567" spans="1:11" x14ac:dyDescent="0.35">
      <c r="A9567">
        <v>896.1</v>
      </c>
      <c r="B9567" s="24">
        <v>43601</v>
      </c>
      <c r="C9567">
        <v>4</v>
      </c>
      <c r="D9567" s="13">
        <v>290</v>
      </c>
      <c r="E9567" s="13" t="s">
        <v>99</v>
      </c>
      <c r="F9567" s="17">
        <v>-153</v>
      </c>
      <c r="G9567" t="str">
        <f>_xlfn.XLOOKUP(tbl_GL[[#This Row],[Account_key]],tbl_COA[Account_key],tbl_COA[Class],"Not Found")</f>
        <v>Operating account</v>
      </c>
      <c r="H9567" t="str">
        <f>_xlfn.XLOOKUP(tbl_GL[[#This Row],[Account_key]],tbl_COA[Account_key],tbl_COA[SubClass],"Not Found")</f>
        <v>Operating Expenses</v>
      </c>
      <c r="I9567" t="str">
        <f>_xlfn.XLOOKUP(tbl_GL[[#This Row],[Account_key]],tbl_COA[Account_key],tbl_COA[SubClass2],"Not Found")</f>
        <v>Administration</v>
      </c>
      <c r="J9567" t="str">
        <f>_xlfn.XLOOKUP(tbl_GL[[#This Row],[Account_key]],tbl_COA[Account_key],tbl_COA[SubAccount],,0)</f>
        <v>Travel</v>
      </c>
      <c r="K9567">
        <f>YEAR(tbl_GL[[#This Row],[Date]])</f>
        <v>2019</v>
      </c>
    </row>
    <row r="9568" spans="1:11" x14ac:dyDescent="0.35">
      <c r="A9568">
        <v>896.2</v>
      </c>
      <c r="B9568" s="24">
        <v>43601</v>
      </c>
      <c r="C9568">
        <v>4</v>
      </c>
      <c r="D9568" s="13">
        <v>20</v>
      </c>
      <c r="E9568" s="13" t="s">
        <v>99</v>
      </c>
      <c r="F9568" s="17">
        <v>-153</v>
      </c>
      <c r="G9568" t="str">
        <f>_xlfn.XLOOKUP(tbl_GL[[#This Row],[Account_key]],tbl_COA[Account_key],tbl_COA[Class],"Not Found")</f>
        <v>Assets</v>
      </c>
      <c r="H9568" t="str">
        <f>_xlfn.XLOOKUP(tbl_GL[[#This Row],[Account_key]],tbl_COA[Account_key],tbl_COA[SubClass],"Not Found")</f>
        <v>Assets</v>
      </c>
      <c r="I9568" t="str">
        <f>_xlfn.XLOOKUP(tbl_GL[[#This Row],[Account_key]],tbl_COA[Account_key],tbl_COA[SubClass2],"Not Found")</f>
        <v>Current Assets</v>
      </c>
      <c r="J9568" t="str">
        <f>_xlfn.XLOOKUP(tbl_GL[[#This Row],[Account_key]],tbl_COA[Account_key],tbl_COA[SubAccount],,0)</f>
        <v>Cash in hand</v>
      </c>
      <c r="K9568">
        <f>YEAR(tbl_GL[[#This Row],[Date]])</f>
        <v>2019</v>
      </c>
    </row>
    <row r="9569" spans="1:11" x14ac:dyDescent="0.35">
      <c r="A9569">
        <v>897.1</v>
      </c>
      <c r="B9569" s="24">
        <v>43603</v>
      </c>
      <c r="C9569">
        <v>4</v>
      </c>
      <c r="D9569" s="13">
        <v>10</v>
      </c>
      <c r="E9569" s="13" t="s">
        <v>98</v>
      </c>
      <c r="F9569" s="17">
        <v>-2158</v>
      </c>
      <c r="G9569" t="str">
        <f>_xlfn.XLOOKUP(tbl_GL[[#This Row],[Account_key]],tbl_COA[Account_key],tbl_COA[Class],"Not Found")</f>
        <v>Assets</v>
      </c>
      <c r="H9569" t="str">
        <f>_xlfn.XLOOKUP(tbl_GL[[#This Row],[Account_key]],tbl_COA[Account_key],tbl_COA[SubClass],"Not Found")</f>
        <v>Assets</v>
      </c>
      <c r="I9569" t="str">
        <f>_xlfn.XLOOKUP(tbl_GL[[#This Row],[Account_key]],tbl_COA[Account_key],tbl_COA[SubClass2],"Not Found")</f>
        <v>Current Assets</v>
      </c>
      <c r="J9569" t="str">
        <f>_xlfn.XLOOKUP(tbl_GL[[#This Row],[Account_key]],tbl_COA[Account_key],tbl_COA[SubAccount],,0)</f>
        <v>Cash at Bank</v>
      </c>
      <c r="K9569">
        <f>YEAR(tbl_GL[[#This Row],[Date]])</f>
        <v>2019</v>
      </c>
    </row>
    <row r="9570" spans="1:11" x14ac:dyDescent="0.35">
      <c r="A9570">
        <v>897.2</v>
      </c>
      <c r="B9570" s="24">
        <v>43603</v>
      </c>
      <c r="C9570">
        <v>4</v>
      </c>
      <c r="D9570" s="13">
        <v>120</v>
      </c>
      <c r="E9570" s="13" t="s">
        <v>98</v>
      </c>
      <c r="F9570" s="17">
        <v>-2158</v>
      </c>
      <c r="G9570" t="str">
        <f>_xlfn.XLOOKUP(tbl_GL[[#This Row],[Account_key]],tbl_COA[Account_key],tbl_COA[Class],"Not Found")</f>
        <v>Liabilities and Owners Equity</v>
      </c>
      <c r="H9570" t="str">
        <f>_xlfn.XLOOKUP(tbl_GL[[#This Row],[Account_key]],tbl_COA[Account_key],tbl_COA[SubClass],"Not Found")</f>
        <v>Liabilities</v>
      </c>
      <c r="I9570" t="str">
        <f>_xlfn.XLOOKUP(tbl_GL[[#This Row],[Account_key]],tbl_COA[Account_key],tbl_COA[SubClass2],"Not Found")</f>
        <v>Current Liabilities</v>
      </c>
      <c r="J9570" t="str">
        <f>_xlfn.XLOOKUP(tbl_GL[[#This Row],[Account_key]],tbl_COA[Account_key],tbl_COA[SubAccount],,0)</f>
        <v>Accrued Expenses</v>
      </c>
      <c r="K9570">
        <f>YEAR(tbl_GL[[#This Row],[Date]])</f>
        <v>2019</v>
      </c>
    </row>
    <row r="9571" spans="1:11" x14ac:dyDescent="0.35">
      <c r="A9571">
        <v>898.1</v>
      </c>
      <c r="B9571" s="24">
        <v>43604</v>
      </c>
      <c r="C9571">
        <v>4</v>
      </c>
      <c r="D9571" s="13">
        <v>300</v>
      </c>
      <c r="E9571" s="13" t="s">
        <v>97</v>
      </c>
      <c r="F9571" s="17">
        <v>-1835</v>
      </c>
      <c r="G9571" t="str">
        <f>_xlfn.XLOOKUP(tbl_GL[[#This Row],[Account_key]],tbl_COA[Account_key],tbl_COA[Class],"Not Found")</f>
        <v>Operating account</v>
      </c>
      <c r="H9571" t="str">
        <f>_xlfn.XLOOKUP(tbl_GL[[#This Row],[Account_key]],tbl_COA[Account_key],tbl_COA[SubClass],"Not Found")</f>
        <v>Operating Expenses</v>
      </c>
      <c r="I9571" t="str">
        <f>_xlfn.XLOOKUP(tbl_GL[[#This Row],[Account_key]],tbl_COA[Account_key],tbl_COA[SubClass2],"Not Found")</f>
        <v>Administration</v>
      </c>
      <c r="J9571" t="str">
        <f>_xlfn.XLOOKUP(tbl_GL[[#This Row],[Account_key]],tbl_COA[Account_key],tbl_COA[SubAccount],,0)</f>
        <v>Entertainment</v>
      </c>
      <c r="K9571">
        <f>YEAR(tbl_GL[[#This Row],[Date]])</f>
        <v>2019</v>
      </c>
    </row>
    <row r="9572" spans="1:11" x14ac:dyDescent="0.35">
      <c r="A9572">
        <v>898.2</v>
      </c>
      <c r="B9572" s="24">
        <v>43604</v>
      </c>
      <c r="C9572">
        <v>4</v>
      </c>
      <c r="D9572" s="13">
        <v>120</v>
      </c>
      <c r="E9572" s="13" t="s">
        <v>97</v>
      </c>
      <c r="F9572" s="17">
        <v>1835</v>
      </c>
      <c r="G9572" t="str">
        <f>_xlfn.XLOOKUP(tbl_GL[[#This Row],[Account_key]],tbl_COA[Account_key],tbl_COA[Class],"Not Found")</f>
        <v>Liabilities and Owners Equity</v>
      </c>
      <c r="H9572" t="str">
        <f>_xlfn.XLOOKUP(tbl_GL[[#This Row],[Account_key]],tbl_COA[Account_key],tbl_COA[SubClass],"Not Found")</f>
        <v>Liabilities</v>
      </c>
      <c r="I9572" t="str">
        <f>_xlfn.XLOOKUP(tbl_GL[[#This Row],[Account_key]],tbl_COA[Account_key],tbl_COA[SubClass2],"Not Found")</f>
        <v>Current Liabilities</v>
      </c>
      <c r="J9572" t="str">
        <f>_xlfn.XLOOKUP(tbl_GL[[#This Row],[Account_key]],tbl_COA[Account_key],tbl_COA[SubAccount],,0)</f>
        <v>Accrued Expenses</v>
      </c>
      <c r="K9572">
        <f>YEAR(tbl_GL[[#This Row],[Date]])</f>
        <v>2019</v>
      </c>
    </row>
    <row r="9573" spans="1:11" x14ac:dyDescent="0.35">
      <c r="A9573">
        <v>899.1</v>
      </c>
      <c r="B9573" s="24">
        <v>43605</v>
      </c>
      <c r="C9573">
        <v>4</v>
      </c>
      <c r="D9573" s="13">
        <v>10</v>
      </c>
      <c r="E9573" s="13" t="s">
        <v>98</v>
      </c>
      <c r="F9573" s="17">
        <v>-1676</v>
      </c>
      <c r="G9573" t="str">
        <f>_xlfn.XLOOKUP(tbl_GL[[#This Row],[Account_key]],tbl_COA[Account_key],tbl_COA[Class],"Not Found")</f>
        <v>Assets</v>
      </c>
      <c r="H9573" t="str">
        <f>_xlfn.XLOOKUP(tbl_GL[[#This Row],[Account_key]],tbl_COA[Account_key],tbl_COA[SubClass],"Not Found")</f>
        <v>Assets</v>
      </c>
      <c r="I9573" t="str">
        <f>_xlfn.XLOOKUP(tbl_GL[[#This Row],[Account_key]],tbl_COA[Account_key],tbl_COA[SubClass2],"Not Found")</f>
        <v>Current Assets</v>
      </c>
      <c r="J9573" t="str">
        <f>_xlfn.XLOOKUP(tbl_GL[[#This Row],[Account_key]],tbl_COA[Account_key],tbl_COA[SubAccount],,0)</f>
        <v>Cash at Bank</v>
      </c>
      <c r="K9573">
        <f>YEAR(tbl_GL[[#This Row],[Date]])</f>
        <v>2019</v>
      </c>
    </row>
    <row r="9574" spans="1:11" x14ac:dyDescent="0.35">
      <c r="A9574">
        <v>899.2</v>
      </c>
      <c r="B9574" s="24">
        <v>43605</v>
      </c>
      <c r="C9574">
        <v>4</v>
      </c>
      <c r="D9574" s="13">
        <v>120</v>
      </c>
      <c r="E9574" s="13" t="s">
        <v>98</v>
      </c>
      <c r="F9574" s="17">
        <v>-1676</v>
      </c>
      <c r="G9574" t="str">
        <f>_xlfn.XLOOKUP(tbl_GL[[#This Row],[Account_key]],tbl_COA[Account_key],tbl_COA[Class],"Not Found")</f>
        <v>Liabilities and Owners Equity</v>
      </c>
      <c r="H9574" t="str">
        <f>_xlfn.XLOOKUP(tbl_GL[[#This Row],[Account_key]],tbl_COA[Account_key],tbl_COA[SubClass],"Not Found")</f>
        <v>Liabilities</v>
      </c>
      <c r="I9574" t="str">
        <f>_xlfn.XLOOKUP(tbl_GL[[#This Row],[Account_key]],tbl_COA[Account_key],tbl_COA[SubClass2],"Not Found")</f>
        <v>Current Liabilities</v>
      </c>
      <c r="J9574" t="str">
        <f>_xlfn.XLOOKUP(tbl_GL[[#This Row],[Account_key]],tbl_COA[Account_key],tbl_COA[SubAccount],,0)</f>
        <v>Accrued Expenses</v>
      </c>
      <c r="K9574">
        <f>YEAR(tbl_GL[[#This Row],[Date]])</f>
        <v>2019</v>
      </c>
    </row>
    <row r="9575" spans="1:11" x14ac:dyDescent="0.35">
      <c r="A9575">
        <v>900.1</v>
      </c>
      <c r="B9575" s="24">
        <v>43608</v>
      </c>
      <c r="C9575">
        <v>4</v>
      </c>
      <c r="D9575" s="13">
        <v>260</v>
      </c>
      <c r="E9575" s="13" t="s">
        <v>97</v>
      </c>
      <c r="F9575" s="17">
        <v>-2282</v>
      </c>
      <c r="G9575" t="str">
        <f>_xlfn.XLOOKUP(tbl_GL[[#This Row],[Account_key]],tbl_COA[Account_key],tbl_COA[Class],"Not Found")</f>
        <v>Operating account</v>
      </c>
      <c r="H9575" t="str">
        <f>_xlfn.XLOOKUP(tbl_GL[[#This Row],[Account_key]],tbl_COA[Account_key],tbl_COA[SubClass],"Not Found")</f>
        <v>Operating Expenses</v>
      </c>
      <c r="I9575" t="str">
        <f>_xlfn.XLOOKUP(tbl_GL[[#This Row],[Account_key]],tbl_COA[Account_key],tbl_COA[SubClass2],"Not Found")</f>
        <v>Marketing</v>
      </c>
      <c r="J9575" t="str">
        <f>_xlfn.XLOOKUP(tbl_GL[[#This Row],[Account_key]],tbl_COA[Account_key],tbl_COA[SubAccount],,0)</f>
        <v>Commissions</v>
      </c>
      <c r="K9575">
        <f>YEAR(tbl_GL[[#This Row],[Date]])</f>
        <v>2019</v>
      </c>
    </row>
    <row r="9576" spans="1:11" x14ac:dyDescent="0.35">
      <c r="A9576">
        <v>900.2</v>
      </c>
      <c r="B9576" s="24">
        <v>43608</v>
      </c>
      <c r="C9576">
        <v>4</v>
      </c>
      <c r="D9576" s="13">
        <v>120</v>
      </c>
      <c r="E9576" s="13" t="s">
        <v>97</v>
      </c>
      <c r="F9576" s="17">
        <v>2282</v>
      </c>
      <c r="G9576" t="str">
        <f>_xlfn.XLOOKUP(tbl_GL[[#This Row],[Account_key]],tbl_COA[Account_key],tbl_COA[Class],"Not Found")</f>
        <v>Liabilities and Owners Equity</v>
      </c>
      <c r="H9576" t="str">
        <f>_xlfn.XLOOKUP(tbl_GL[[#This Row],[Account_key]],tbl_COA[Account_key],tbl_COA[SubClass],"Not Found")</f>
        <v>Liabilities</v>
      </c>
      <c r="I9576" t="str">
        <f>_xlfn.XLOOKUP(tbl_GL[[#This Row],[Account_key]],tbl_COA[Account_key],tbl_COA[SubClass2],"Not Found")</f>
        <v>Current Liabilities</v>
      </c>
      <c r="J9576" t="str">
        <f>_xlfn.XLOOKUP(tbl_GL[[#This Row],[Account_key]],tbl_COA[Account_key],tbl_COA[SubAccount],,0)</f>
        <v>Accrued Expenses</v>
      </c>
      <c r="K9576">
        <f>YEAR(tbl_GL[[#This Row],[Date]])</f>
        <v>2019</v>
      </c>
    </row>
    <row r="9577" spans="1:11" x14ac:dyDescent="0.35">
      <c r="A9577">
        <v>901.1</v>
      </c>
      <c r="B9577" s="24">
        <v>43610</v>
      </c>
      <c r="C9577">
        <v>4</v>
      </c>
      <c r="D9577" s="13">
        <v>230</v>
      </c>
      <c r="E9577" s="13" t="s">
        <v>4</v>
      </c>
      <c r="F9577" s="17">
        <v>-1138</v>
      </c>
      <c r="G9577" t="str">
        <f>_xlfn.XLOOKUP(tbl_GL[[#This Row],[Account_key]],tbl_COA[Account_key],tbl_COA[Class],"Not Found")</f>
        <v>Trading account</v>
      </c>
      <c r="H9577" t="str">
        <f>_xlfn.XLOOKUP(tbl_GL[[#This Row],[Account_key]],tbl_COA[Account_key],tbl_COA[SubClass],"Not Found")</f>
        <v>Cost of Sales</v>
      </c>
      <c r="I9577" t="str">
        <f>_xlfn.XLOOKUP(tbl_GL[[#This Row],[Account_key]],tbl_COA[Account_key],tbl_COA[SubClass2],"Not Found")</f>
        <v>Cost of Sales</v>
      </c>
      <c r="J9577" t="str">
        <f>_xlfn.XLOOKUP(tbl_GL[[#This Row],[Account_key]],tbl_COA[Account_key],tbl_COA[SubAccount],,0)</f>
        <v>Cost of Sales</v>
      </c>
      <c r="K9577">
        <f>YEAR(tbl_GL[[#This Row],[Date]])</f>
        <v>2019</v>
      </c>
    </row>
    <row r="9578" spans="1:11" x14ac:dyDescent="0.35">
      <c r="A9578">
        <v>901.2</v>
      </c>
      <c r="B9578" s="24">
        <v>43610</v>
      </c>
      <c r="C9578">
        <v>4</v>
      </c>
      <c r="D9578" s="13">
        <v>60</v>
      </c>
      <c r="E9578" s="13" t="s">
        <v>4</v>
      </c>
      <c r="F9578" s="17">
        <v>-1138</v>
      </c>
      <c r="G9578" t="str">
        <f>_xlfn.XLOOKUP(tbl_GL[[#This Row],[Account_key]],tbl_COA[Account_key],tbl_COA[Class],"Not Found")</f>
        <v>Assets</v>
      </c>
      <c r="H9578" t="str">
        <f>_xlfn.XLOOKUP(tbl_GL[[#This Row],[Account_key]],tbl_COA[Account_key],tbl_COA[SubClass],"Not Found")</f>
        <v>Assets</v>
      </c>
      <c r="I9578" t="str">
        <f>_xlfn.XLOOKUP(tbl_GL[[#This Row],[Account_key]],tbl_COA[Account_key],tbl_COA[SubClass2],"Not Found")</f>
        <v>Current Assets</v>
      </c>
      <c r="J9578" t="str">
        <f>_xlfn.XLOOKUP(tbl_GL[[#This Row],[Account_key]],tbl_COA[Account_key],tbl_COA[SubAccount],,0)</f>
        <v>Inventory</v>
      </c>
      <c r="K9578">
        <f>YEAR(tbl_GL[[#This Row],[Date]])</f>
        <v>2019</v>
      </c>
    </row>
    <row r="9579" spans="1:11" x14ac:dyDescent="0.35">
      <c r="A9579">
        <v>902.1</v>
      </c>
      <c r="B9579" s="24">
        <v>43610</v>
      </c>
      <c r="C9579">
        <v>4</v>
      </c>
      <c r="D9579" s="13">
        <v>10</v>
      </c>
      <c r="E9579" s="13" t="s">
        <v>98</v>
      </c>
      <c r="F9579" s="17">
        <v>-2492</v>
      </c>
      <c r="G9579" t="str">
        <f>_xlfn.XLOOKUP(tbl_GL[[#This Row],[Account_key]],tbl_COA[Account_key],tbl_COA[Class],"Not Found")</f>
        <v>Assets</v>
      </c>
      <c r="H9579" t="str">
        <f>_xlfn.XLOOKUP(tbl_GL[[#This Row],[Account_key]],tbl_COA[Account_key],tbl_COA[SubClass],"Not Found")</f>
        <v>Assets</v>
      </c>
      <c r="I9579" t="str">
        <f>_xlfn.XLOOKUP(tbl_GL[[#This Row],[Account_key]],tbl_COA[Account_key],tbl_COA[SubClass2],"Not Found")</f>
        <v>Current Assets</v>
      </c>
      <c r="J9579" t="str">
        <f>_xlfn.XLOOKUP(tbl_GL[[#This Row],[Account_key]],tbl_COA[Account_key],tbl_COA[SubAccount],,0)</f>
        <v>Cash at Bank</v>
      </c>
      <c r="K9579">
        <f>YEAR(tbl_GL[[#This Row],[Date]])</f>
        <v>2019</v>
      </c>
    </row>
    <row r="9580" spans="1:11" x14ac:dyDescent="0.35">
      <c r="A9580">
        <v>902.2</v>
      </c>
      <c r="B9580" s="24">
        <v>43610</v>
      </c>
      <c r="C9580">
        <v>4</v>
      </c>
      <c r="D9580" s="13">
        <v>120</v>
      </c>
      <c r="E9580" s="13" t="s">
        <v>98</v>
      </c>
      <c r="F9580" s="17">
        <v>-2492</v>
      </c>
      <c r="G9580" t="str">
        <f>_xlfn.XLOOKUP(tbl_GL[[#This Row],[Account_key]],tbl_COA[Account_key],tbl_COA[Class],"Not Found")</f>
        <v>Liabilities and Owners Equity</v>
      </c>
      <c r="H9580" t="str">
        <f>_xlfn.XLOOKUP(tbl_GL[[#This Row],[Account_key]],tbl_COA[Account_key],tbl_COA[SubClass],"Not Found")</f>
        <v>Liabilities</v>
      </c>
      <c r="I9580" t="str">
        <f>_xlfn.XLOOKUP(tbl_GL[[#This Row],[Account_key]],tbl_COA[Account_key],tbl_COA[SubClass2],"Not Found")</f>
        <v>Current Liabilities</v>
      </c>
      <c r="J9580" t="str">
        <f>_xlfn.XLOOKUP(tbl_GL[[#This Row],[Account_key]],tbl_COA[Account_key],tbl_COA[SubAccount],,0)</f>
        <v>Accrued Expenses</v>
      </c>
      <c r="K9580">
        <f>YEAR(tbl_GL[[#This Row],[Date]])</f>
        <v>2019</v>
      </c>
    </row>
    <row r="9581" spans="1:11" x14ac:dyDescent="0.35">
      <c r="A9581">
        <v>903.1</v>
      </c>
      <c r="B9581" s="24">
        <v>43610</v>
      </c>
      <c r="C9581">
        <v>4</v>
      </c>
      <c r="D9581" s="13">
        <v>210</v>
      </c>
      <c r="E9581" s="13" t="s">
        <v>7</v>
      </c>
      <c r="F9581" s="17">
        <v>3561</v>
      </c>
      <c r="G9581" t="str">
        <f>_xlfn.XLOOKUP(tbl_GL[[#This Row],[Account_key]],tbl_COA[Account_key],tbl_COA[Class],"Not Found")</f>
        <v>Trading account</v>
      </c>
      <c r="H9581" t="str">
        <f>_xlfn.XLOOKUP(tbl_GL[[#This Row],[Account_key]],tbl_COA[Account_key],tbl_COA[SubClass],"Not Found")</f>
        <v>Sales</v>
      </c>
      <c r="I9581" t="str">
        <f>_xlfn.XLOOKUP(tbl_GL[[#This Row],[Account_key]],tbl_COA[Account_key],tbl_COA[SubClass2],"Not Found")</f>
        <v>Sales</v>
      </c>
      <c r="J9581" t="str">
        <f>_xlfn.XLOOKUP(tbl_GL[[#This Row],[Account_key]],tbl_COA[Account_key],tbl_COA[SubAccount],,0)</f>
        <v>Sales</v>
      </c>
      <c r="K9581">
        <f>YEAR(tbl_GL[[#This Row],[Date]])</f>
        <v>2019</v>
      </c>
    </row>
    <row r="9582" spans="1:11" x14ac:dyDescent="0.35">
      <c r="A9582">
        <v>903.2</v>
      </c>
      <c r="B9582" s="24">
        <v>43610</v>
      </c>
      <c r="C9582">
        <v>4</v>
      </c>
      <c r="D9582" s="13">
        <v>10</v>
      </c>
      <c r="E9582" s="13" t="s">
        <v>7</v>
      </c>
      <c r="F9582" s="17">
        <v>3561</v>
      </c>
      <c r="G9582" t="str">
        <f>_xlfn.XLOOKUP(tbl_GL[[#This Row],[Account_key]],tbl_COA[Account_key],tbl_COA[Class],"Not Found")</f>
        <v>Assets</v>
      </c>
      <c r="H9582" t="str">
        <f>_xlfn.XLOOKUP(tbl_GL[[#This Row],[Account_key]],tbl_COA[Account_key],tbl_COA[SubClass],"Not Found")</f>
        <v>Assets</v>
      </c>
      <c r="I9582" t="str">
        <f>_xlfn.XLOOKUP(tbl_GL[[#This Row],[Account_key]],tbl_COA[Account_key],tbl_COA[SubClass2],"Not Found")</f>
        <v>Current Assets</v>
      </c>
      <c r="J9582" t="str">
        <f>_xlfn.XLOOKUP(tbl_GL[[#This Row],[Account_key]],tbl_COA[Account_key],tbl_COA[SubAccount],,0)</f>
        <v>Cash at Bank</v>
      </c>
      <c r="K9582">
        <f>YEAR(tbl_GL[[#This Row],[Date]])</f>
        <v>2019</v>
      </c>
    </row>
    <row r="9583" spans="1:11" x14ac:dyDescent="0.35">
      <c r="A9583">
        <v>904.1</v>
      </c>
      <c r="B9583" s="24">
        <v>43610</v>
      </c>
      <c r="C9583">
        <v>4</v>
      </c>
      <c r="D9583" s="13">
        <v>230</v>
      </c>
      <c r="E9583" s="13" t="s">
        <v>4</v>
      </c>
      <c r="F9583" s="17">
        <v>-4551</v>
      </c>
      <c r="G9583" t="str">
        <f>_xlfn.XLOOKUP(tbl_GL[[#This Row],[Account_key]],tbl_COA[Account_key],tbl_COA[Class],"Not Found")</f>
        <v>Trading account</v>
      </c>
      <c r="H9583" t="str">
        <f>_xlfn.XLOOKUP(tbl_GL[[#This Row],[Account_key]],tbl_COA[Account_key],tbl_COA[SubClass],"Not Found")</f>
        <v>Cost of Sales</v>
      </c>
      <c r="I9583" t="str">
        <f>_xlfn.XLOOKUP(tbl_GL[[#This Row],[Account_key]],tbl_COA[Account_key],tbl_COA[SubClass2],"Not Found")</f>
        <v>Cost of Sales</v>
      </c>
      <c r="J9583" t="str">
        <f>_xlfn.XLOOKUP(tbl_GL[[#This Row],[Account_key]],tbl_COA[Account_key],tbl_COA[SubAccount],,0)</f>
        <v>Cost of Sales</v>
      </c>
      <c r="K9583">
        <f>YEAR(tbl_GL[[#This Row],[Date]])</f>
        <v>2019</v>
      </c>
    </row>
    <row r="9584" spans="1:11" x14ac:dyDescent="0.35">
      <c r="A9584">
        <v>904.2</v>
      </c>
      <c r="B9584" s="24">
        <v>43610</v>
      </c>
      <c r="C9584">
        <v>4</v>
      </c>
      <c r="D9584" s="13">
        <v>60</v>
      </c>
      <c r="E9584" s="13" t="s">
        <v>4</v>
      </c>
      <c r="F9584" s="17">
        <v>-4551</v>
      </c>
      <c r="G9584" t="str">
        <f>_xlfn.XLOOKUP(tbl_GL[[#This Row],[Account_key]],tbl_COA[Account_key],tbl_COA[Class],"Not Found")</f>
        <v>Assets</v>
      </c>
      <c r="H9584" t="str">
        <f>_xlfn.XLOOKUP(tbl_GL[[#This Row],[Account_key]],tbl_COA[Account_key],tbl_COA[SubClass],"Not Found")</f>
        <v>Assets</v>
      </c>
      <c r="I9584" t="str">
        <f>_xlfn.XLOOKUP(tbl_GL[[#This Row],[Account_key]],tbl_COA[Account_key],tbl_COA[SubClass2],"Not Found")</f>
        <v>Current Assets</v>
      </c>
      <c r="J9584" t="str">
        <f>_xlfn.XLOOKUP(tbl_GL[[#This Row],[Account_key]],tbl_COA[Account_key],tbl_COA[SubAccount],,0)</f>
        <v>Inventory</v>
      </c>
      <c r="K9584">
        <f>YEAR(tbl_GL[[#This Row],[Date]])</f>
        <v>2019</v>
      </c>
    </row>
    <row r="9585" spans="1:11" x14ac:dyDescent="0.35">
      <c r="A9585">
        <v>905.1</v>
      </c>
      <c r="B9585" s="24">
        <v>43610</v>
      </c>
      <c r="C9585">
        <v>4</v>
      </c>
      <c r="D9585" s="13">
        <v>210</v>
      </c>
      <c r="E9585" s="13" t="s">
        <v>8</v>
      </c>
      <c r="F9585" s="17">
        <v>12855</v>
      </c>
      <c r="G9585" t="str">
        <f>_xlfn.XLOOKUP(tbl_GL[[#This Row],[Account_key]],tbl_COA[Account_key],tbl_COA[Class],"Not Found")</f>
        <v>Trading account</v>
      </c>
      <c r="H9585" t="str">
        <f>_xlfn.XLOOKUP(tbl_GL[[#This Row],[Account_key]],tbl_COA[Account_key],tbl_COA[SubClass],"Not Found")</f>
        <v>Sales</v>
      </c>
      <c r="I9585" t="str">
        <f>_xlfn.XLOOKUP(tbl_GL[[#This Row],[Account_key]],tbl_COA[Account_key],tbl_COA[SubClass2],"Not Found")</f>
        <v>Sales</v>
      </c>
      <c r="J9585" t="str">
        <f>_xlfn.XLOOKUP(tbl_GL[[#This Row],[Account_key]],tbl_COA[Account_key],tbl_COA[SubAccount],,0)</f>
        <v>Sales</v>
      </c>
      <c r="K9585">
        <f>YEAR(tbl_GL[[#This Row],[Date]])</f>
        <v>2019</v>
      </c>
    </row>
    <row r="9586" spans="1:11" x14ac:dyDescent="0.35">
      <c r="A9586">
        <v>905.2</v>
      </c>
      <c r="B9586" s="24">
        <v>43610</v>
      </c>
      <c r="C9586">
        <v>4</v>
      </c>
      <c r="D9586" s="13">
        <v>30</v>
      </c>
      <c r="E9586" s="13" t="s">
        <v>8</v>
      </c>
      <c r="F9586" s="17">
        <v>12855</v>
      </c>
      <c r="G9586" t="str">
        <f>_xlfn.XLOOKUP(tbl_GL[[#This Row],[Account_key]],tbl_COA[Account_key],tbl_COA[Class],"Not Found")</f>
        <v>Assets</v>
      </c>
      <c r="H9586" t="str">
        <f>_xlfn.XLOOKUP(tbl_GL[[#This Row],[Account_key]],tbl_COA[Account_key],tbl_COA[SubClass],"Not Found")</f>
        <v>Assets</v>
      </c>
      <c r="I9586" t="str">
        <f>_xlfn.XLOOKUP(tbl_GL[[#This Row],[Account_key]],tbl_COA[Account_key],tbl_COA[SubClass2],"Not Found")</f>
        <v>Current Assets</v>
      </c>
      <c r="J9586" t="str">
        <f>_xlfn.XLOOKUP(tbl_GL[[#This Row],[Account_key]],tbl_COA[Account_key],tbl_COA[SubAccount],,0)</f>
        <v>Trade Receivables</v>
      </c>
      <c r="K9586">
        <f>YEAR(tbl_GL[[#This Row],[Date]])</f>
        <v>2019</v>
      </c>
    </row>
    <row r="9587" spans="1:11" x14ac:dyDescent="0.35">
      <c r="A9587">
        <v>906.1</v>
      </c>
      <c r="B9587" s="24">
        <v>43612</v>
      </c>
      <c r="C9587">
        <v>4</v>
      </c>
      <c r="D9587" s="13">
        <v>30</v>
      </c>
      <c r="E9587" s="13" t="s">
        <v>80</v>
      </c>
      <c r="F9587" s="17">
        <v>-15292</v>
      </c>
      <c r="G9587" t="str">
        <f>_xlfn.XLOOKUP(tbl_GL[[#This Row],[Account_key]],tbl_COA[Account_key],tbl_COA[Class],"Not Found")</f>
        <v>Assets</v>
      </c>
      <c r="H9587" t="str">
        <f>_xlfn.XLOOKUP(tbl_GL[[#This Row],[Account_key]],tbl_COA[Account_key],tbl_COA[SubClass],"Not Found")</f>
        <v>Assets</v>
      </c>
      <c r="I9587" t="str">
        <f>_xlfn.XLOOKUP(tbl_GL[[#This Row],[Account_key]],tbl_COA[Account_key],tbl_COA[SubClass2],"Not Found")</f>
        <v>Current Assets</v>
      </c>
      <c r="J9587" t="str">
        <f>_xlfn.XLOOKUP(tbl_GL[[#This Row],[Account_key]],tbl_COA[Account_key],tbl_COA[SubAccount],,0)</f>
        <v>Trade Receivables</v>
      </c>
      <c r="K9587">
        <f>YEAR(tbl_GL[[#This Row],[Date]])</f>
        <v>2019</v>
      </c>
    </row>
    <row r="9588" spans="1:11" x14ac:dyDescent="0.35">
      <c r="A9588">
        <v>906.2</v>
      </c>
      <c r="B9588" s="24">
        <v>43612</v>
      </c>
      <c r="C9588">
        <v>4</v>
      </c>
      <c r="D9588" s="13">
        <v>10</v>
      </c>
      <c r="E9588" s="13" t="s">
        <v>80</v>
      </c>
      <c r="F9588" s="17">
        <v>15292</v>
      </c>
      <c r="G9588" t="str">
        <f>_xlfn.XLOOKUP(tbl_GL[[#This Row],[Account_key]],tbl_COA[Account_key],tbl_COA[Class],"Not Found")</f>
        <v>Assets</v>
      </c>
      <c r="H9588" t="str">
        <f>_xlfn.XLOOKUP(tbl_GL[[#This Row],[Account_key]],tbl_COA[Account_key],tbl_COA[SubClass],"Not Found")</f>
        <v>Assets</v>
      </c>
      <c r="I9588" t="str">
        <f>_xlfn.XLOOKUP(tbl_GL[[#This Row],[Account_key]],tbl_COA[Account_key],tbl_COA[SubClass2],"Not Found")</f>
        <v>Current Assets</v>
      </c>
      <c r="J9588" t="str">
        <f>_xlfn.XLOOKUP(tbl_GL[[#This Row],[Account_key]],tbl_COA[Account_key],tbl_COA[SubAccount],,0)</f>
        <v>Cash at Bank</v>
      </c>
      <c r="K9588">
        <f>YEAR(tbl_GL[[#This Row],[Date]])</f>
        <v>2019</v>
      </c>
    </row>
    <row r="9589" spans="1:11" x14ac:dyDescent="0.35">
      <c r="A9589">
        <v>907.1</v>
      </c>
      <c r="B9589" s="24">
        <v>43613</v>
      </c>
      <c r="C9589">
        <v>4</v>
      </c>
      <c r="D9589" s="13">
        <v>10</v>
      </c>
      <c r="E9589" s="13" t="s">
        <v>98</v>
      </c>
      <c r="F9589" s="17">
        <v>-2007</v>
      </c>
      <c r="G9589" t="str">
        <f>_xlfn.XLOOKUP(tbl_GL[[#This Row],[Account_key]],tbl_COA[Account_key],tbl_COA[Class],"Not Found")</f>
        <v>Assets</v>
      </c>
      <c r="H9589" t="str">
        <f>_xlfn.XLOOKUP(tbl_GL[[#This Row],[Account_key]],tbl_COA[Account_key],tbl_COA[SubClass],"Not Found")</f>
        <v>Assets</v>
      </c>
      <c r="I9589" t="str">
        <f>_xlfn.XLOOKUP(tbl_GL[[#This Row],[Account_key]],tbl_COA[Account_key],tbl_COA[SubClass2],"Not Found")</f>
        <v>Current Assets</v>
      </c>
      <c r="J9589" t="str">
        <f>_xlfn.XLOOKUP(tbl_GL[[#This Row],[Account_key]],tbl_COA[Account_key],tbl_COA[SubAccount],,0)</f>
        <v>Cash at Bank</v>
      </c>
      <c r="K9589">
        <f>YEAR(tbl_GL[[#This Row],[Date]])</f>
        <v>2019</v>
      </c>
    </row>
    <row r="9590" spans="1:11" x14ac:dyDescent="0.35">
      <c r="A9590">
        <v>907.2</v>
      </c>
      <c r="B9590" s="24">
        <v>43613</v>
      </c>
      <c r="C9590">
        <v>4</v>
      </c>
      <c r="D9590" s="13">
        <v>120</v>
      </c>
      <c r="E9590" s="13" t="s">
        <v>98</v>
      </c>
      <c r="F9590" s="17">
        <v>-2007</v>
      </c>
      <c r="G9590" t="str">
        <f>_xlfn.XLOOKUP(tbl_GL[[#This Row],[Account_key]],tbl_COA[Account_key],tbl_COA[Class],"Not Found")</f>
        <v>Liabilities and Owners Equity</v>
      </c>
      <c r="H9590" t="str">
        <f>_xlfn.XLOOKUP(tbl_GL[[#This Row],[Account_key]],tbl_COA[Account_key],tbl_COA[SubClass],"Not Found")</f>
        <v>Liabilities</v>
      </c>
      <c r="I9590" t="str">
        <f>_xlfn.XLOOKUP(tbl_GL[[#This Row],[Account_key]],tbl_COA[Account_key],tbl_COA[SubClass2],"Not Found")</f>
        <v>Current Liabilities</v>
      </c>
      <c r="J9590" t="str">
        <f>_xlfn.XLOOKUP(tbl_GL[[#This Row],[Account_key]],tbl_COA[Account_key],tbl_COA[SubAccount],,0)</f>
        <v>Accrued Expenses</v>
      </c>
      <c r="K9590">
        <f>YEAR(tbl_GL[[#This Row],[Date]])</f>
        <v>2019</v>
      </c>
    </row>
    <row r="9591" spans="1:11" x14ac:dyDescent="0.35">
      <c r="A9591">
        <v>908.1</v>
      </c>
      <c r="B9591" s="24">
        <v>43613</v>
      </c>
      <c r="C9591">
        <v>4</v>
      </c>
      <c r="D9591" s="13">
        <v>290</v>
      </c>
      <c r="E9591" s="13" t="s">
        <v>97</v>
      </c>
      <c r="F9591" s="17">
        <v>-2420</v>
      </c>
      <c r="G9591" t="str">
        <f>_xlfn.XLOOKUP(tbl_GL[[#This Row],[Account_key]],tbl_COA[Account_key],tbl_COA[Class],"Not Found")</f>
        <v>Operating account</v>
      </c>
      <c r="H9591" t="str">
        <f>_xlfn.XLOOKUP(tbl_GL[[#This Row],[Account_key]],tbl_COA[Account_key],tbl_COA[SubClass],"Not Found")</f>
        <v>Operating Expenses</v>
      </c>
      <c r="I9591" t="str">
        <f>_xlfn.XLOOKUP(tbl_GL[[#This Row],[Account_key]],tbl_COA[Account_key],tbl_COA[SubClass2],"Not Found")</f>
        <v>Administration</v>
      </c>
      <c r="J9591" t="str">
        <f>_xlfn.XLOOKUP(tbl_GL[[#This Row],[Account_key]],tbl_COA[Account_key],tbl_COA[SubAccount],,0)</f>
        <v>Travel</v>
      </c>
      <c r="K9591">
        <f>YEAR(tbl_GL[[#This Row],[Date]])</f>
        <v>2019</v>
      </c>
    </row>
    <row r="9592" spans="1:11" x14ac:dyDescent="0.35">
      <c r="A9592">
        <v>908.2</v>
      </c>
      <c r="B9592" s="24">
        <v>43613</v>
      </c>
      <c r="C9592">
        <v>4</v>
      </c>
      <c r="D9592" s="13">
        <v>120</v>
      </c>
      <c r="E9592" s="13" t="s">
        <v>97</v>
      </c>
      <c r="F9592" s="17">
        <v>2420</v>
      </c>
      <c r="G9592" t="str">
        <f>_xlfn.XLOOKUP(tbl_GL[[#This Row],[Account_key]],tbl_COA[Account_key],tbl_COA[Class],"Not Found")</f>
        <v>Liabilities and Owners Equity</v>
      </c>
      <c r="H9592" t="str">
        <f>_xlfn.XLOOKUP(tbl_GL[[#This Row],[Account_key]],tbl_COA[Account_key],tbl_COA[SubClass],"Not Found")</f>
        <v>Liabilities</v>
      </c>
      <c r="I9592" t="str">
        <f>_xlfn.XLOOKUP(tbl_GL[[#This Row],[Account_key]],tbl_COA[Account_key],tbl_COA[SubClass2],"Not Found")</f>
        <v>Current Liabilities</v>
      </c>
      <c r="J9592" t="str">
        <f>_xlfn.XLOOKUP(tbl_GL[[#This Row],[Account_key]],tbl_COA[Account_key],tbl_COA[SubAccount],,0)</f>
        <v>Accrued Expenses</v>
      </c>
      <c r="K9592">
        <f>YEAR(tbl_GL[[#This Row],[Date]])</f>
        <v>2019</v>
      </c>
    </row>
    <row r="9593" spans="1:11" x14ac:dyDescent="0.35">
      <c r="A9593">
        <v>909.1</v>
      </c>
      <c r="B9593" s="24">
        <v>43614</v>
      </c>
      <c r="C9593">
        <v>4</v>
      </c>
      <c r="D9593" s="13">
        <v>10</v>
      </c>
      <c r="E9593" s="13" t="s">
        <v>98</v>
      </c>
      <c r="F9593" s="17">
        <v>-2162</v>
      </c>
      <c r="G9593" t="str">
        <f>_xlfn.XLOOKUP(tbl_GL[[#This Row],[Account_key]],tbl_COA[Account_key],tbl_COA[Class],"Not Found")</f>
        <v>Assets</v>
      </c>
      <c r="H9593" t="str">
        <f>_xlfn.XLOOKUP(tbl_GL[[#This Row],[Account_key]],tbl_COA[Account_key],tbl_COA[SubClass],"Not Found")</f>
        <v>Assets</v>
      </c>
      <c r="I9593" t="str">
        <f>_xlfn.XLOOKUP(tbl_GL[[#This Row],[Account_key]],tbl_COA[Account_key],tbl_COA[SubClass2],"Not Found")</f>
        <v>Current Assets</v>
      </c>
      <c r="J9593" t="str">
        <f>_xlfn.XLOOKUP(tbl_GL[[#This Row],[Account_key]],tbl_COA[Account_key],tbl_COA[SubAccount],,0)</f>
        <v>Cash at Bank</v>
      </c>
      <c r="K9593">
        <f>YEAR(tbl_GL[[#This Row],[Date]])</f>
        <v>2019</v>
      </c>
    </row>
    <row r="9594" spans="1:11" x14ac:dyDescent="0.35">
      <c r="A9594">
        <v>909.2</v>
      </c>
      <c r="B9594" s="24">
        <v>43614</v>
      </c>
      <c r="C9594">
        <v>4</v>
      </c>
      <c r="D9594" s="13">
        <v>120</v>
      </c>
      <c r="E9594" s="13" t="s">
        <v>98</v>
      </c>
      <c r="F9594" s="17">
        <v>-2162</v>
      </c>
      <c r="G9594" t="str">
        <f>_xlfn.XLOOKUP(tbl_GL[[#This Row],[Account_key]],tbl_COA[Account_key],tbl_COA[Class],"Not Found")</f>
        <v>Liabilities and Owners Equity</v>
      </c>
      <c r="H9594" t="str">
        <f>_xlfn.XLOOKUP(tbl_GL[[#This Row],[Account_key]],tbl_COA[Account_key],tbl_COA[SubClass],"Not Found")</f>
        <v>Liabilities</v>
      </c>
      <c r="I9594" t="str">
        <f>_xlfn.XLOOKUP(tbl_GL[[#This Row],[Account_key]],tbl_COA[Account_key],tbl_COA[SubClass2],"Not Found")</f>
        <v>Current Liabilities</v>
      </c>
      <c r="J9594" t="str">
        <f>_xlfn.XLOOKUP(tbl_GL[[#This Row],[Account_key]],tbl_COA[Account_key],tbl_COA[SubAccount],,0)</f>
        <v>Accrued Expenses</v>
      </c>
      <c r="K9594">
        <f>YEAR(tbl_GL[[#This Row],[Date]])</f>
        <v>2019</v>
      </c>
    </row>
    <row r="9595" spans="1:11" x14ac:dyDescent="0.35">
      <c r="A9595">
        <v>910.1</v>
      </c>
      <c r="B9595" s="24">
        <v>43616</v>
      </c>
      <c r="C9595">
        <v>4</v>
      </c>
      <c r="D9595" s="13">
        <v>320</v>
      </c>
      <c r="E9595" s="13" t="s">
        <v>99</v>
      </c>
      <c r="F9595" s="17">
        <v>-78</v>
      </c>
      <c r="G9595" t="str">
        <f>_xlfn.XLOOKUP(tbl_GL[[#This Row],[Account_key]],tbl_COA[Account_key],tbl_COA[Class],"Not Found")</f>
        <v>Operating account</v>
      </c>
      <c r="H9595" t="str">
        <f>_xlfn.XLOOKUP(tbl_GL[[#This Row],[Account_key]],tbl_COA[Account_key],tbl_COA[SubClass],"Not Found")</f>
        <v>Operating Expenses</v>
      </c>
      <c r="I9595" t="str">
        <f>_xlfn.XLOOKUP(tbl_GL[[#This Row],[Account_key]],tbl_COA[Account_key],tbl_COA[SubClass2],"Not Found")</f>
        <v>Administration</v>
      </c>
      <c r="J9595" t="str">
        <f>_xlfn.XLOOKUP(tbl_GL[[#This Row],[Account_key]],tbl_COA[Account_key],tbl_COA[SubAccount],,0)</f>
        <v>Professional Services</v>
      </c>
      <c r="K9595">
        <f>YEAR(tbl_GL[[#This Row],[Date]])</f>
        <v>2019</v>
      </c>
    </row>
    <row r="9596" spans="1:11" x14ac:dyDescent="0.35">
      <c r="A9596">
        <v>910.2</v>
      </c>
      <c r="B9596" s="24">
        <v>43616</v>
      </c>
      <c r="C9596">
        <v>4</v>
      </c>
      <c r="D9596" s="13">
        <v>20</v>
      </c>
      <c r="E9596" s="13" t="s">
        <v>99</v>
      </c>
      <c r="F9596" s="17">
        <v>-78</v>
      </c>
      <c r="G9596" t="str">
        <f>_xlfn.XLOOKUP(tbl_GL[[#This Row],[Account_key]],tbl_COA[Account_key],tbl_COA[Class],"Not Found")</f>
        <v>Assets</v>
      </c>
      <c r="H9596" t="str">
        <f>_xlfn.XLOOKUP(tbl_GL[[#This Row],[Account_key]],tbl_COA[Account_key],tbl_COA[SubClass],"Not Found")</f>
        <v>Assets</v>
      </c>
      <c r="I9596" t="str">
        <f>_xlfn.XLOOKUP(tbl_GL[[#This Row],[Account_key]],tbl_COA[Account_key],tbl_COA[SubClass2],"Not Found")</f>
        <v>Current Assets</v>
      </c>
      <c r="J9596" t="str">
        <f>_xlfn.XLOOKUP(tbl_GL[[#This Row],[Account_key]],tbl_COA[Account_key],tbl_COA[SubAccount],,0)</f>
        <v>Cash in hand</v>
      </c>
      <c r="K9596">
        <f>YEAR(tbl_GL[[#This Row],[Date]])</f>
        <v>2019</v>
      </c>
    </row>
    <row r="9597" spans="1:11" x14ac:dyDescent="0.35">
      <c r="A9597">
        <v>911.1</v>
      </c>
      <c r="B9597" s="24">
        <v>43616</v>
      </c>
      <c r="C9597">
        <v>4</v>
      </c>
      <c r="D9597" s="13">
        <v>10</v>
      </c>
      <c r="E9597" s="13" t="s">
        <v>110</v>
      </c>
      <c r="F9597" s="17">
        <v>66</v>
      </c>
      <c r="G9597" t="str">
        <f>_xlfn.XLOOKUP(tbl_GL[[#This Row],[Account_key]],tbl_COA[Account_key],tbl_COA[Class],"Not Found")</f>
        <v>Assets</v>
      </c>
      <c r="H9597" t="str">
        <f>_xlfn.XLOOKUP(tbl_GL[[#This Row],[Account_key]],tbl_COA[Account_key],tbl_COA[SubClass],"Not Found")</f>
        <v>Assets</v>
      </c>
      <c r="I9597" t="str">
        <f>_xlfn.XLOOKUP(tbl_GL[[#This Row],[Account_key]],tbl_COA[Account_key],tbl_COA[SubClass2],"Not Found")</f>
        <v>Current Assets</v>
      </c>
      <c r="J9597" t="str">
        <f>_xlfn.XLOOKUP(tbl_GL[[#This Row],[Account_key]],tbl_COA[Account_key],tbl_COA[SubAccount],,0)</f>
        <v>Cash at Bank</v>
      </c>
      <c r="K9597">
        <f>YEAR(tbl_GL[[#This Row],[Date]])</f>
        <v>2019</v>
      </c>
    </row>
    <row r="9598" spans="1:11" x14ac:dyDescent="0.35">
      <c r="A9598">
        <v>911.2</v>
      </c>
      <c r="B9598" s="24">
        <v>43616</v>
      </c>
      <c r="C9598">
        <v>4</v>
      </c>
      <c r="D9598" s="13">
        <v>430</v>
      </c>
      <c r="E9598" s="13" t="s">
        <v>110</v>
      </c>
      <c r="F9598" s="17">
        <v>66</v>
      </c>
      <c r="G9598" t="str">
        <f>_xlfn.XLOOKUP(tbl_GL[[#This Row],[Account_key]],tbl_COA[Account_key],tbl_COA[Class],"Not Found")</f>
        <v>Non-operating</v>
      </c>
      <c r="H9598" t="str">
        <f>_xlfn.XLOOKUP(tbl_GL[[#This Row],[Account_key]],tbl_COA[Account_key],tbl_COA[SubClass],"Not Found")</f>
        <v>Exchange Loss/Gain</v>
      </c>
      <c r="I9598" t="str">
        <f>_xlfn.XLOOKUP(tbl_GL[[#This Row],[Account_key]],tbl_COA[Account_key],tbl_COA[SubClass2],"Not Found")</f>
        <v>Exchange Loss/Gain</v>
      </c>
      <c r="J9598" t="str">
        <f>_xlfn.XLOOKUP(tbl_GL[[#This Row],[Account_key]],tbl_COA[Account_key],tbl_COA[SubAccount],,0)</f>
        <v>Exchange Loss/Gain</v>
      </c>
      <c r="K9598">
        <f>YEAR(tbl_GL[[#This Row],[Date]])</f>
        <v>2019</v>
      </c>
    </row>
    <row r="9599" spans="1:11" x14ac:dyDescent="0.35">
      <c r="A9599">
        <v>912.1</v>
      </c>
      <c r="B9599" s="24">
        <v>43616</v>
      </c>
      <c r="C9599">
        <v>4</v>
      </c>
      <c r="D9599" s="13">
        <v>10</v>
      </c>
      <c r="E9599" s="13" t="s">
        <v>113</v>
      </c>
      <c r="F9599" s="17">
        <v>180</v>
      </c>
      <c r="G9599" t="str">
        <f>_xlfn.XLOOKUP(tbl_GL[[#This Row],[Account_key]],tbl_COA[Account_key],tbl_COA[Class],"Not Found")</f>
        <v>Assets</v>
      </c>
      <c r="H9599" t="str">
        <f>_xlfn.XLOOKUP(tbl_GL[[#This Row],[Account_key]],tbl_COA[Account_key],tbl_COA[SubClass],"Not Found")</f>
        <v>Assets</v>
      </c>
      <c r="I9599" t="str">
        <f>_xlfn.XLOOKUP(tbl_GL[[#This Row],[Account_key]],tbl_COA[Account_key],tbl_COA[SubClass2],"Not Found")</f>
        <v>Current Assets</v>
      </c>
      <c r="J9599" t="str">
        <f>_xlfn.XLOOKUP(tbl_GL[[#This Row],[Account_key]],tbl_COA[Account_key],tbl_COA[SubAccount],,0)</f>
        <v>Cash at Bank</v>
      </c>
      <c r="K9599">
        <f>YEAR(tbl_GL[[#This Row],[Date]])</f>
        <v>2019</v>
      </c>
    </row>
    <row r="9600" spans="1:11" x14ac:dyDescent="0.35">
      <c r="A9600">
        <v>912.2</v>
      </c>
      <c r="B9600" s="24">
        <v>43616</v>
      </c>
      <c r="C9600">
        <v>4</v>
      </c>
      <c r="D9600" s="13">
        <v>410</v>
      </c>
      <c r="E9600" s="13" t="s">
        <v>113</v>
      </c>
      <c r="F9600" s="17">
        <v>180</v>
      </c>
      <c r="G9600" t="str">
        <f>_xlfn.XLOOKUP(tbl_GL[[#This Row],[Account_key]],tbl_COA[Account_key],tbl_COA[Class],"Not Found")</f>
        <v>Non-operating</v>
      </c>
      <c r="H9600" t="str">
        <f>_xlfn.XLOOKUP(tbl_GL[[#This Row],[Account_key]],tbl_COA[Account_key],tbl_COA[SubClass],"Not Found")</f>
        <v>Interest Income</v>
      </c>
      <c r="I9600" t="str">
        <f>_xlfn.XLOOKUP(tbl_GL[[#This Row],[Account_key]],tbl_COA[Account_key],tbl_COA[SubClass2],"Not Found")</f>
        <v>Interest Income</v>
      </c>
      <c r="J9600" t="str">
        <f>_xlfn.XLOOKUP(tbl_GL[[#This Row],[Account_key]],tbl_COA[Account_key],tbl_COA[SubAccount],,0)</f>
        <v>Interest Income</v>
      </c>
      <c r="K9600">
        <f>YEAR(tbl_GL[[#This Row],[Date]])</f>
        <v>2019</v>
      </c>
    </row>
    <row r="9601" spans="1:11" x14ac:dyDescent="0.35">
      <c r="A9601">
        <v>913.1</v>
      </c>
      <c r="B9601" s="24">
        <v>43616</v>
      </c>
      <c r="C9601">
        <v>4</v>
      </c>
      <c r="D9601" s="13">
        <v>400</v>
      </c>
      <c r="E9601" s="13" t="s">
        <v>104</v>
      </c>
      <c r="F9601" s="17">
        <v>-163</v>
      </c>
      <c r="G9601" t="str">
        <f>_xlfn.XLOOKUP(tbl_GL[[#This Row],[Account_key]],tbl_COA[Account_key],tbl_COA[Class],"Not Found")</f>
        <v>Operating account</v>
      </c>
      <c r="H9601" t="str">
        <f>_xlfn.XLOOKUP(tbl_GL[[#This Row],[Account_key]],tbl_COA[Account_key],tbl_COA[SubClass],"Not Found")</f>
        <v>Depreciation &amp; Amortization</v>
      </c>
      <c r="I9601" t="str">
        <f>_xlfn.XLOOKUP(tbl_GL[[#This Row],[Account_key]],tbl_COA[Account_key],tbl_COA[SubClass2],"Not Found")</f>
        <v>Amortization</v>
      </c>
      <c r="J9601" t="str">
        <f>_xlfn.XLOOKUP(tbl_GL[[#This Row],[Account_key]],tbl_COA[Account_key],tbl_COA[SubAccount],,0)</f>
        <v>Amortization of Intangible Assets</v>
      </c>
      <c r="K9601">
        <f>YEAR(tbl_GL[[#This Row],[Date]])</f>
        <v>2019</v>
      </c>
    </row>
    <row r="9602" spans="1:11" x14ac:dyDescent="0.35">
      <c r="A9602">
        <v>913.2</v>
      </c>
      <c r="B9602" s="24">
        <v>43616</v>
      </c>
      <c r="C9602">
        <v>4</v>
      </c>
      <c r="D9602" s="13">
        <v>100</v>
      </c>
      <c r="E9602" s="13" t="s">
        <v>104</v>
      </c>
      <c r="F9602" s="17">
        <v>-163</v>
      </c>
      <c r="G9602" t="str">
        <f>_xlfn.XLOOKUP(tbl_GL[[#This Row],[Account_key]],tbl_COA[Account_key],tbl_COA[Class],"Not Found")</f>
        <v>Assets</v>
      </c>
      <c r="H9602" t="str">
        <f>_xlfn.XLOOKUP(tbl_GL[[#This Row],[Account_key]],tbl_COA[Account_key],tbl_COA[SubClass],"Not Found")</f>
        <v>Assets</v>
      </c>
      <c r="I9602" t="str">
        <f>_xlfn.XLOOKUP(tbl_GL[[#This Row],[Account_key]],tbl_COA[Account_key],tbl_COA[SubClass2],"Not Found")</f>
        <v>Non-Current Assets</v>
      </c>
      <c r="J9602" t="str">
        <f>_xlfn.XLOOKUP(tbl_GL[[#This Row],[Account_key]],tbl_COA[Account_key],tbl_COA[SubAccount],,0)</f>
        <v>Patents and trademarks</v>
      </c>
      <c r="K9602">
        <f>YEAR(tbl_GL[[#This Row],[Date]])</f>
        <v>2019</v>
      </c>
    </row>
    <row r="9603" spans="1:11" x14ac:dyDescent="0.35">
      <c r="A9603">
        <v>914.1</v>
      </c>
      <c r="B9603" s="24">
        <v>43616</v>
      </c>
      <c r="C9603">
        <v>4</v>
      </c>
      <c r="D9603" s="13">
        <v>450</v>
      </c>
      <c r="E9603" s="23" t="s">
        <v>108</v>
      </c>
      <c r="F9603" s="17">
        <v>-263</v>
      </c>
      <c r="G9603" t="str">
        <f>_xlfn.XLOOKUP(tbl_GL[[#This Row],[Account_key]],tbl_COA[Account_key],tbl_COA[Class],"Not Found")</f>
        <v>Interest &amp; Tax</v>
      </c>
      <c r="H9603" t="str">
        <f>_xlfn.XLOOKUP(tbl_GL[[#This Row],[Account_key]],tbl_COA[Account_key],tbl_COA[SubClass],"Not Found")</f>
        <v>Taxation</v>
      </c>
      <c r="I9603" t="str">
        <f>_xlfn.XLOOKUP(tbl_GL[[#This Row],[Account_key]],tbl_COA[Account_key],tbl_COA[SubClass2],"Not Found")</f>
        <v>Taxation</v>
      </c>
      <c r="J9603" t="str">
        <f>_xlfn.XLOOKUP(tbl_GL[[#This Row],[Account_key]],tbl_COA[Account_key],tbl_COA[SubAccount],,0)</f>
        <v>Taxation</v>
      </c>
      <c r="K9603">
        <f>YEAR(tbl_GL[[#This Row],[Date]])</f>
        <v>2019</v>
      </c>
    </row>
    <row r="9604" spans="1:11" x14ac:dyDescent="0.35">
      <c r="A9604">
        <v>914.2</v>
      </c>
      <c r="B9604" s="24">
        <v>43616</v>
      </c>
      <c r="C9604">
        <v>4</v>
      </c>
      <c r="D9604" s="13">
        <v>122</v>
      </c>
      <c r="E9604" s="23" t="s">
        <v>108</v>
      </c>
      <c r="F9604" s="17">
        <v>263</v>
      </c>
      <c r="G9604" t="str">
        <f>_xlfn.XLOOKUP(tbl_GL[[#This Row],[Account_key]],tbl_COA[Account_key],tbl_COA[Class],"Not Found")</f>
        <v>Liabilities and Owners Equity</v>
      </c>
      <c r="H9604" t="str">
        <f>_xlfn.XLOOKUP(tbl_GL[[#This Row],[Account_key]],tbl_COA[Account_key],tbl_COA[SubClass],"Not Found")</f>
        <v>Liabilities</v>
      </c>
      <c r="I9604" t="str">
        <f>_xlfn.XLOOKUP(tbl_GL[[#This Row],[Account_key]],tbl_COA[Account_key],tbl_COA[SubClass2],"Not Found")</f>
        <v>Current Liabilities</v>
      </c>
      <c r="J9604" t="str">
        <f>_xlfn.XLOOKUP(tbl_GL[[#This Row],[Account_key]],tbl_COA[Account_key],tbl_COA[SubAccount],,0)</f>
        <v>Tax payable</v>
      </c>
      <c r="K9604">
        <f>YEAR(tbl_GL[[#This Row],[Date]])</f>
        <v>2019</v>
      </c>
    </row>
    <row r="9605" spans="1:11" x14ac:dyDescent="0.35">
      <c r="A9605">
        <v>915.1</v>
      </c>
      <c r="B9605" s="24">
        <v>43616</v>
      </c>
      <c r="C9605">
        <v>4</v>
      </c>
      <c r="D9605" s="13">
        <v>440</v>
      </c>
      <c r="E9605" s="13" t="s">
        <v>112</v>
      </c>
      <c r="F9605" s="17">
        <v>-240</v>
      </c>
      <c r="G9605" t="str">
        <f>_xlfn.XLOOKUP(tbl_GL[[#This Row],[Account_key]],tbl_COA[Account_key],tbl_COA[Class],"Not Found")</f>
        <v>Interest &amp; Tax</v>
      </c>
      <c r="H9605" t="str">
        <f>_xlfn.XLOOKUP(tbl_GL[[#This Row],[Account_key]],tbl_COA[Account_key],tbl_COA[SubClass],"Not Found")</f>
        <v>Interest Expense</v>
      </c>
      <c r="I9605" t="str">
        <f>_xlfn.XLOOKUP(tbl_GL[[#This Row],[Account_key]],tbl_COA[Account_key],tbl_COA[SubClass2],"Not Found")</f>
        <v>Interest Expense</v>
      </c>
      <c r="J9605" t="str">
        <f>_xlfn.XLOOKUP(tbl_GL[[#This Row],[Account_key]],tbl_COA[Account_key],tbl_COA[SubAccount],,0)</f>
        <v>Interest Expense</v>
      </c>
      <c r="K9605">
        <f>YEAR(tbl_GL[[#This Row],[Date]])</f>
        <v>2019</v>
      </c>
    </row>
    <row r="9606" spans="1:11" x14ac:dyDescent="0.35">
      <c r="A9606">
        <v>915.2</v>
      </c>
      <c r="B9606" s="24">
        <v>43616</v>
      </c>
      <c r="C9606">
        <v>4</v>
      </c>
      <c r="D9606" s="13">
        <v>121</v>
      </c>
      <c r="E9606" s="13" t="s">
        <v>112</v>
      </c>
      <c r="F9606" s="17">
        <v>240</v>
      </c>
      <c r="G9606" t="str">
        <f>_xlfn.XLOOKUP(tbl_GL[[#This Row],[Account_key]],tbl_COA[Account_key],tbl_COA[Class],"Not Found")</f>
        <v>Liabilities and Owners Equity</v>
      </c>
      <c r="H9606" t="str">
        <f>_xlfn.XLOOKUP(tbl_GL[[#This Row],[Account_key]],tbl_COA[Account_key],tbl_COA[SubClass],"Not Found")</f>
        <v>Liabilities</v>
      </c>
      <c r="I9606" t="str">
        <f>_xlfn.XLOOKUP(tbl_GL[[#This Row],[Account_key]],tbl_COA[Account_key],tbl_COA[SubClass2],"Not Found")</f>
        <v>Current Liabilities</v>
      </c>
      <c r="J9606" t="str">
        <f>_xlfn.XLOOKUP(tbl_GL[[#This Row],[Account_key]],tbl_COA[Account_key],tbl_COA[SubAccount],,0)</f>
        <v>Interest Payable</v>
      </c>
      <c r="K9606">
        <f>YEAR(tbl_GL[[#This Row],[Date]])</f>
        <v>2019</v>
      </c>
    </row>
    <row r="9607" spans="1:11" x14ac:dyDescent="0.35">
      <c r="A9607">
        <v>916.1</v>
      </c>
      <c r="B9607" s="24">
        <v>43616</v>
      </c>
      <c r="C9607">
        <v>4</v>
      </c>
      <c r="D9607" s="13">
        <v>350</v>
      </c>
      <c r="E9607" s="13" t="s">
        <v>97</v>
      </c>
      <c r="F9607" s="17">
        <v>-2114</v>
      </c>
      <c r="G9607" t="str">
        <f>_xlfn.XLOOKUP(tbl_GL[[#This Row],[Account_key]],tbl_COA[Account_key],tbl_COA[Class],"Not Found")</f>
        <v>Operating account</v>
      </c>
      <c r="H9607" t="str">
        <f>_xlfn.XLOOKUP(tbl_GL[[#This Row],[Account_key]],tbl_COA[Account_key],tbl_COA[SubClass],"Not Found")</f>
        <v>Operating Expenses</v>
      </c>
      <c r="I9607" t="str">
        <f>_xlfn.XLOOKUP(tbl_GL[[#This Row],[Account_key]],tbl_COA[Account_key],tbl_COA[SubClass2],"Not Found")</f>
        <v>Administration</v>
      </c>
      <c r="J9607" t="str">
        <f>_xlfn.XLOOKUP(tbl_GL[[#This Row],[Account_key]],tbl_COA[Account_key],tbl_COA[SubAccount],,0)</f>
        <v>Other Expenses</v>
      </c>
      <c r="K9607">
        <f>YEAR(tbl_GL[[#This Row],[Date]])</f>
        <v>2019</v>
      </c>
    </row>
    <row r="9608" spans="1:11" x14ac:dyDescent="0.35">
      <c r="A9608">
        <v>916.2</v>
      </c>
      <c r="B9608" s="24">
        <v>43616</v>
      </c>
      <c r="C9608">
        <v>4</v>
      </c>
      <c r="D9608" s="13">
        <v>120</v>
      </c>
      <c r="E9608" s="13" t="s">
        <v>97</v>
      </c>
      <c r="F9608" s="17">
        <v>2114</v>
      </c>
      <c r="G9608" t="str">
        <f>_xlfn.XLOOKUP(tbl_GL[[#This Row],[Account_key]],tbl_COA[Account_key],tbl_COA[Class],"Not Found")</f>
        <v>Liabilities and Owners Equity</v>
      </c>
      <c r="H9608" t="str">
        <f>_xlfn.XLOOKUP(tbl_GL[[#This Row],[Account_key]],tbl_COA[Account_key],tbl_COA[SubClass],"Not Found")</f>
        <v>Liabilities</v>
      </c>
      <c r="I9608" t="str">
        <f>_xlfn.XLOOKUP(tbl_GL[[#This Row],[Account_key]],tbl_COA[Account_key],tbl_COA[SubClass2],"Not Found")</f>
        <v>Current Liabilities</v>
      </c>
      <c r="J9608" t="str">
        <f>_xlfn.XLOOKUP(tbl_GL[[#This Row],[Account_key]],tbl_COA[Account_key],tbl_COA[SubAccount],,0)</f>
        <v>Accrued Expenses</v>
      </c>
      <c r="K9608">
        <f>YEAR(tbl_GL[[#This Row],[Date]])</f>
        <v>2019</v>
      </c>
    </row>
    <row r="9609" spans="1:11" x14ac:dyDescent="0.35">
      <c r="A9609">
        <v>917.1</v>
      </c>
      <c r="B9609" s="24">
        <v>43616</v>
      </c>
      <c r="C9609">
        <v>4</v>
      </c>
      <c r="D9609" s="13">
        <v>240</v>
      </c>
      <c r="E9609" s="13" t="s">
        <v>56</v>
      </c>
      <c r="F9609" s="17">
        <v>-3375</v>
      </c>
      <c r="G9609" t="str">
        <f>_xlfn.XLOOKUP(tbl_GL[[#This Row],[Account_key]],tbl_COA[Account_key],tbl_COA[Class],"Not Found")</f>
        <v>Operating account</v>
      </c>
      <c r="H9609" t="str">
        <f>_xlfn.XLOOKUP(tbl_GL[[#This Row],[Account_key]],tbl_COA[Account_key],tbl_COA[SubClass],"Not Found")</f>
        <v>Operating Expenses</v>
      </c>
      <c r="I9609" t="str">
        <f>_xlfn.XLOOKUP(tbl_GL[[#This Row],[Account_key]],tbl_COA[Account_key],tbl_COA[SubClass2],"Not Found")</f>
        <v>Sales &amp; Distribution</v>
      </c>
      <c r="J9609" t="str">
        <f>_xlfn.XLOOKUP(tbl_GL[[#This Row],[Account_key]],tbl_COA[Account_key],tbl_COA[SubAccount],,0)</f>
        <v>Salaries</v>
      </c>
      <c r="K9609">
        <f>YEAR(tbl_GL[[#This Row],[Date]])</f>
        <v>2019</v>
      </c>
    </row>
    <row r="9610" spans="1:11" x14ac:dyDescent="0.35">
      <c r="A9610">
        <v>917.2</v>
      </c>
      <c r="B9610" s="24">
        <v>43616</v>
      </c>
      <c r="C9610">
        <v>4</v>
      </c>
      <c r="D9610" s="13">
        <v>10</v>
      </c>
      <c r="E9610" s="13" t="s">
        <v>56</v>
      </c>
      <c r="F9610" s="17">
        <v>-3375</v>
      </c>
      <c r="G9610" t="str">
        <f>_xlfn.XLOOKUP(tbl_GL[[#This Row],[Account_key]],tbl_COA[Account_key],tbl_COA[Class],"Not Found")</f>
        <v>Assets</v>
      </c>
      <c r="H9610" t="str">
        <f>_xlfn.XLOOKUP(tbl_GL[[#This Row],[Account_key]],tbl_COA[Account_key],tbl_COA[SubClass],"Not Found")</f>
        <v>Assets</v>
      </c>
      <c r="I9610" t="str">
        <f>_xlfn.XLOOKUP(tbl_GL[[#This Row],[Account_key]],tbl_COA[Account_key],tbl_COA[SubClass2],"Not Found")</f>
        <v>Current Assets</v>
      </c>
      <c r="J9610" t="str">
        <f>_xlfn.XLOOKUP(tbl_GL[[#This Row],[Account_key]],tbl_COA[Account_key],tbl_COA[SubAccount],,0)</f>
        <v>Cash at Bank</v>
      </c>
      <c r="K9610">
        <f>YEAR(tbl_GL[[#This Row],[Date]])</f>
        <v>2019</v>
      </c>
    </row>
    <row r="9611" spans="1:11" x14ac:dyDescent="0.35">
      <c r="A9611">
        <v>919.1</v>
      </c>
      <c r="B9611" s="24">
        <v>43616</v>
      </c>
      <c r="C9611">
        <v>4</v>
      </c>
      <c r="D9611" s="13">
        <v>380</v>
      </c>
      <c r="E9611" s="13" t="s">
        <v>101</v>
      </c>
      <c r="F9611" s="17">
        <v>-5950</v>
      </c>
      <c r="G9611" t="str">
        <f>_xlfn.XLOOKUP(tbl_GL[[#This Row],[Account_key]],tbl_COA[Account_key],tbl_COA[Class],"Not Found")</f>
        <v>Operating account</v>
      </c>
      <c r="H9611" t="str">
        <f>_xlfn.XLOOKUP(tbl_GL[[#This Row],[Account_key]],tbl_COA[Account_key],tbl_COA[SubClass],"Not Found")</f>
        <v>Depreciation &amp; Amortization</v>
      </c>
      <c r="I9611" t="str">
        <f>_xlfn.XLOOKUP(tbl_GL[[#This Row],[Account_key]],tbl_COA[Account_key],tbl_COA[SubClass2],"Not Found")</f>
        <v>Depreciation</v>
      </c>
      <c r="J9611" t="str">
        <f>_xlfn.XLOOKUP(tbl_GL[[#This Row],[Account_key]],tbl_COA[Account_key],tbl_COA[SubAccount],,0)</f>
        <v>Equipment</v>
      </c>
      <c r="K9611">
        <f>YEAR(tbl_GL[[#This Row],[Date]])</f>
        <v>2019</v>
      </c>
    </row>
    <row r="9612" spans="1:11" x14ac:dyDescent="0.35">
      <c r="A9612">
        <v>919.2</v>
      </c>
      <c r="B9612" s="24">
        <v>43616</v>
      </c>
      <c r="C9612">
        <v>4</v>
      </c>
      <c r="D9612" s="13">
        <v>90</v>
      </c>
      <c r="E9612" s="13" t="s">
        <v>101</v>
      </c>
      <c r="F9612" s="17">
        <v>-5950</v>
      </c>
      <c r="G9612" t="str">
        <f>_xlfn.XLOOKUP(tbl_GL[[#This Row],[Account_key]],tbl_COA[Account_key],tbl_COA[Class],"Not Found")</f>
        <v>Assets</v>
      </c>
      <c r="H9612" t="str">
        <f>_xlfn.XLOOKUP(tbl_GL[[#This Row],[Account_key]],tbl_COA[Account_key],tbl_COA[SubClass],"Not Found")</f>
        <v>Assets</v>
      </c>
      <c r="I9612" t="str">
        <f>_xlfn.XLOOKUP(tbl_GL[[#This Row],[Account_key]],tbl_COA[Account_key],tbl_COA[SubClass2],"Not Found")</f>
        <v>Non-Current Assets</v>
      </c>
      <c r="J9612" t="str">
        <f>_xlfn.XLOOKUP(tbl_GL[[#This Row],[Account_key]],tbl_COA[Account_key],tbl_COA[SubAccount],,0)</f>
        <v>Office Furniture &amp; Equipment</v>
      </c>
      <c r="K9612">
        <f>YEAR(tbl_GL[[#This Row],[Date]])</f>
        <v>2019</v>
      </c>
    </row>
    <row r="9613" spans="1:11" x14ac:dyDescent="0.35">
      <c r="A9613">
        <v>920.1</v>
      </c>
      <c r="B9613" s="24">
        <v>43617</v>
      </c>
      <c r="C9613">
        <v>4</v>
      </c>
      <c r="D9613" s="13">
        <v>10</v>
      </c>
      <c r="E9613" s="13" t="s">
        <v>98</v>
      </c>
      <c r="F9613" s="17">
        <v>-1653</v>
      </c>
      <c r="G9613" t="str">
        <f>_xlfn.XLOOKUP(tbl_GL[[#This Row],[Account_key]],tbl_COA[Account_key],tbl_COA[Class],"Not Found")</f>
        <v>Assets</v>
      </c>
      <c r="H9613" t="str">
        <f>_xlfn.XLOOKUP(tbl_GL[[#This Row],[Account_key]],tbl_COA[Account_key],tbl_COA[SubClass],"Not Found")</f>
        <v>Assets</v>
      </c>
      <c r="I9613" t="str">
        <f>_xlfn.XLOOKUP(tbl_GL[[#This Row],[Account_key]],tbl_COA[Account_key],tbl_COA[SubClass2],"Not Found")</f>
        <v>Current Assets</v>
      </c>
      <c r="J9613" t="str">
        <f>_xlfn.XLOOKUP(tbl_GL[[#This Row],[Account_key]],tbl_COA[Account_key],tbl_COA[SubAccount],,0)</f>
        <v>Cash at Bank</v>
      </c>
      <c r="K9613">
        <f>YEAR(tbl_GL[[#This Row],[Date]])</f>
        <v>2019</v>
      </c>
    </row>
    <row r="9614" spans="1:11" x14ac:dyDescent="0.35">
      <c r="A9614">
        <v>920.2</v>
      </c>
      <c r="B9614" s="24">
        <v>43617</v>
      </c>
      <c r="C9614">
        <v>4</v>
      </c>
      <c r="D9614" s="13">
        <v>120</v>
      </c>
      <c r="E9614" s="13" t="s">
        <v>98</v>
      </c>
      <c r="F9614" s="17">
        <v>-1653</v>
      </c>
      <c r="G9614" t="str">
        <f>_xlfn.XLOOKUP(tbl_GL[[#This Row],[Account_key]],tbl_COA[Account_key],tbl_COA[Class],"Not Found")</f>
        <v>Liabilities and Owners Equity</v>
      </c>
      <c r="H9614" t="str">
        <f>_xlfn.XLOOKUP(tbl_GL[[#This Row],[Account_key]],tbl_COA[Account_key],tbl_COA[SubClass],"Not Found")</f>
        <v>Liabilities</v>
      </c>
      <c r="I9614" t="str">
        <f>_xlfn.XLOOKUP(tbl_GL[[#This Row],[Account_key]],tbl_COA[Account_key],tbl_COA[SubClass2],"Not Found")</f>
        <v>Current Liabilities</v>
      </c>
      <c r="J9614" t="str">
        <f>_xlfn.XLOOKUP(tbl_GL[[#This Row],[Account_key]],tbl_COA[Account_key],tbl_COA[SubAccount],,0)</f>
        <v>Accrued Expenses</v>
      </c>
      <c r="K9614">
        <f>YEAR(tbl_GL[[#This Row],[Date]])</f>
        <v>2019</v>
      </c>
    </row>
    <row r="9615" spans="1:11" x14ac:dyDescent="0.35">
      <c r="A9615">
        <v>921.1</v>
      </c>
      <c r="B9615" s="24">
        <v>43617</v>
      </c>
      <c r="C9615">
        <v>4</v>
      </c>
      <c r="D9615" s="13">
        <v>60</v>
      </c>
      <c r="E9615" s="13" t="s">
        <v>84</v>
      </c>
      <c r="F9615" s="17">
        <v>19800</v>
      </c>
      <c r="G9615" t="str">
        <f>_xlfn.XLOOKUP(tbl_GL[[#This Row],[Account_key]],tbl_COA[Account_key],tbl_COA[Class],"Not Found")</f>
        <v>Assets</v>
      </c>
      <c r="H9615" t="str">
        <f>_xlfn.XLOOKUP(tbl_GL[[#This Row],[Account_key]],tbl_COA[Account_key],tbl_COA[SubClass],"Not Found")</f>
        <v>Assets</v>
      </c>
      <c r="I9615" t="str">
        <f>_xlfn.XLOOKUP(tbl_GL[[#This Row],[Account_key]],tbl_COA[Account_key],tbl_COA[SubClass2],"Not Found")</f>
        <v>Current Assets</v>
      </c>
      <c r="J9615" t="str">
        <f>_xlfn.XLOOKUP(tbl_GL[[#This Row],[Account_key]],tbl_COA[Account_key],tbl_COA[SubAccount],,0)</f>
        <v>Inventory</v>
      </c>
      <c r="K9615">
        <f>YEAR(tbl_GL[[#This Row],[Date]])</f>
        <v>2019</v>
      </c>
    </row>
    <row r="9616" spans="1:11" x14ac:dyDescent="0.35">
      <c r="A9616">
        <v>921.2</v>
      </c>
      <c r="B9616" s="24">
        <v>43617</v>
      </c>
      <c r="C9616">
        <v>4</v>
      </c>
      <c r="D9616" s="13">
        <v>110</v>
      </c>
      <c r="E9616" s="13" t="s">
        <v>84</v>
      </c>
      <c r="F9616" s="17">
        <v>19800</v>
      </c>
      <c r="G9616" t="str">
        <f>_xlfn.XLOOKUP(tbl_GL[[#This Row],[Account_key]],tbl_COA[Account_key],tbl_COA[Class],"Not Found")</f>
        <v>Liabilities and Owners Equity</v>
      </c>
      <c r="H9616" t="str">
        <f>_xlfn.XLOOKUP(tbl_GL[[#This Row],[Account_key]],tbl_COA[Account_key],tbl_COA[SubClass],"Not Found")</f>
        <v>Liabilities</v>
      </c>
      <c r="I9616" t="str">
        <f>_xlfn.XLOOKUP(tbl_GL[[#This Row],[Account_key]],tbl_COA[Account_key],tbl_COA[SubClass2],"Not Found")</f>
        <v>Current Liabilities</v>
      </c>
      <c r="J9616" t="str">
        <f>_xlfn.XLOOKUP(tbl_GL[[#This Row],[Account_key]],tbl_COA[Account_key],tbl_COA[SubAccount],,0)</f>
        <v>Trade Payables</v>
      </c>
      <c r="K9616">
        <f>YEAR(tbl_GL[[#This Row],[Date]])</f>
        <v>2019</v>
      </c>
    </row>
    <row r="9617" spans="1:11" x14ac:dyDescent="0.35">
      <c r="A9617">
        <v>922.1</v>
      </c>
      <c r="B9617" s="24">
        <v>43618</v>
      </c>
      <c r="C9617">
        <v>4</v>
      </c>
      <c r="D9617" s="13">
        <v>230</v>
      </c>
      <c r="E9617" s="13" t="s">
        <v>4</v>
      </c>
      <c r="F9617" s="17">
        <v>-689</v>
      </c>
      <c r="G9617" t="str">
        <f>_xlfn.XLOOKUP(tbl_GL[[#This Row],[Account_key]],tbl_COA[Account_key],tbl_COA[Class],"Not Found")</f>
        <v>Trading account</v>
      </c>
      <c r="H9617" t="str">
        <f>_xlfn.XLOOKUP(tbl_GL[[#This Row],[Account_key]],tbl_COA[Account_key],tbl_COA[SubClass],"Not Found")</f>
        <v>Cost of Sales</v>
      </c>
      <c r="I9617" t="str">
        <f>_xlfn.XLOOKUP(tbl_GL[[#This Row],[Account_key]],tbl_COA[Account_key],tbl_COA[SubClass2],"Not Found")</f>
        <v>Cost of Sales</v>
      </c>
      <c r="J9617" t="str">
        <f>_xlfn.XLOOKUP(tbl_GL[[#This Row],[Account_key]],tbl_COA[Account_key],tbl_COA[SubAccount],,0)</f>
        <v>Cost of Sales</v>
      </c>
      <c r="K9617">
        <f>YEAR(tbl_GL[[#This Row],[Date]])</f>
        <v>2019</v>
      </c>
    </row>
    <row r="9618" spans="1:11" x14ac:dyDescent="0.35">
      <c r="A9618">
        <v>922.2</v>
      </c>
      <c r="B9618" s="24">
        <v>43618</v>
      </c>
      <c r="C9618">
        <v>4</v>
      </c>
      <c r="D9618" s="13">
        <v>60</v>
      </c>
      <c r="E9618" s="13" t="s">
        <v>4</v>
      </c>
      <c r="F9618" s="17">
        <v>-689</v>
      </c>
      <c r="G9618" t="str">
        <f>_xlfn.XLOOKUP(tbl_GL[[#This Row],[Account_key]],tbl_COA[Account_key],tbl_COA[Class],"Not Found")</f>
        <v>Assets</v>
      </c>
      <c r="H9618" t="str">
        <f>_xlfn.XLOOKUP(tbl_GL[[#This Row],[Account_key]],tbl_COA[Account_key],tbl_COA[SubClass],"Not Found")</f>
        <v>Assets</v>
      </c>
      <c r="I9618" t="str">
        <f>_xlfn.XLOOKUP(tbl_GL[[#This Row],[Account_key]],tbl_COA[Account_key],tbl_COA[SubClass2],"Not Found")</f>
        <v>Current Assets</v>
      </c>
      <c r="J9618" t="str">
        <f>_xlfn.XLOOKUP(tbl_GL[[#This Row],[Account_key]],tbl_COA[Account_key],tbl_COA[SubAccount],,0)</f>
        <v>Inventory</v>
      </c>
      <c r="K9618">
        <f>YEAR(tbl_GL[[#This Row],[Date]])</f>
        <v>2019</v>
      </c>
    </row>
    <row r="9619" spans="1:11" x14ac:dyDescent="0.35">
      <c r="A9619">
        <v>923.1</v>
      </c>
      <c r="B9619" s="24">
        <v>43618</v>
      </c>
      <c r="C9619">
        <v>4</v>
      </c>
      <c r="D9619" s="13">
        <v>210</v>
      </c>
      <c r="E9619" s="13" t="s">
        <v>8</v>
      </c>
      <c r="F9619" s="17">
        <v>1946</v>
      </c>
      <c r="G9619" t="str">
        <f>_xlfn.XLOOKUP(tbl_GL[[#This Row],[Account_key]],tbl_COA[Account_key],tbl_COA[Class],"Not Found")</f>
        <v>Trading account</v>
      </c>
      <c r="H9619" t="str">
        <f>_xlfn.XLOOKUP(tbl_GL[[#This Row],[Account_key]],tbl_COA[Account_key],tbl_COA[SubClass],"Not Found")</f>
        <v>Sales</v>
      </c>
      <c r="I9619" t="str">
        <f>_xlfn.XLOOKUP(tbl_GL[[#This Row],[Account_key]],tbl_COA[Account_key],tbl_COA[SubClass2],"Not Found")</f>
        <v>Sales</v>
      </c>
      <c r="J9619" t="str">
        <f>_xlfn.XLOOKUP(tbl_GL[[#This Row],[Account_key]],tbl_COA[Account_key],tbl_COA[SubAccount],,0)</f>
        <v>Sales</v>
      </c>
      <c r="K9619">
        <f>YEAR(tbl_GL[[#This Row],[Date]])</f>
        <v>2019</v>
      </c>
    </row>
    <row r="9620" spans="1:11" x14ac:dyDescent="0.35">
      <c r="A9620">
        <v>923.2</v>
      </c>
      <c r="B9620" s="24">
        <v>43618</v>
      </c>
      <c r="C9620">
        <v>4</v>
      </c>
      <c r="D9620" s="13">
        <v>30</v>
      </c>
      <c r="E9620" s="13" t="s">
        <v>8</v>
      </c>
      <c r="F9620" s="17">
        <v>1946</v>
      </c>
      <c r="G9620" t="str">
        <f>_xlfn.XLOOKUP(tbl_GL[[#This Row],[Account_key]],tbl_COA[Account_key],tbl_COA[Class],"Not Found")</f>
        <v>Assets</v>
      </c>
      <c r="H9620" t="str">
        <f>_xlfn.XLOOKUP(tbl_GL[[#This Row],[Account_key]],tbl_COA[Account_key],tbl_COA[SubClass],"Not Found")</f>
        <v>Assets</v>
      </c>
      <c r="I9620" t="str">
        <f>_xlfn.XLOOKUP(tbl_GL[[#This Row],[Account_key]],tbl_COA[Account_key],tbl_COA[SubClass2],"Not Found")</f>
        <v>Current Assets</v>
      </c>
      <c r="J9620" t="str">
        <f>_xlfn.XLOOKUP(tbl_GL[[#This Row],[Account_key]],tbl_COA[Account_key],tbl_COA[SubAccount],,0)</f>
        <v>Trade Receivables</v>
      </c>
      <c r="K9620">
        <f>YEAR(tbl_GL[[#This Row],[Date]])</f>
        <v>2019</v>
      </c>
    </row>
    <row r="9621" spans="1:11" x14ac:dyDescent="0.35">
      <c r="A9621">
        <v>924.1</v>
      </c>
      <c r="B9621" s="24">
        <v>43620</v>
      </c>
      <c r="C9621">
        <v>4</v>
      </c>
      <c r="D9621" s="13">
        <v>230</v>
      </c>
      <c r="E9621" s="13" t="s">
        <v>4</v>
      </c>
      <c r="F9621" s="17">
        <v>-999</v>
      </c>
      <c r="G9621" t="str">
        <f>_xlfn.XLOOKUP(tbl_GL[[#This Row],[Account_key]],tbl_COA[Account_key],tbl_COA[Class],"Not Found")</f>
        <v>Trading account</v>
      </c>
      <c r="H9621" t="str">
        <f>_xlfn.XLOOKUP(tbl_GL[[#This Row],[Account_key]],tbl_COA[Account_key],tbl_COA[SubClass],"Not Found")</f>
        <v>Cost of Sales</v>
      </c>
      <c r="I9621" t="str">
        <f>_xlfn.XLOOKUP(tbl_GL[[#This Row],[Account_key]],tbl_COA[Account_key],tbl_COA[SubClass2],"Not Found")</f>
        <v>Cost of Sales</v>
      </c>
      <c r="J9621" t="str">
        <f>_xlfn.XLOOKUP(tbl_GL[[#This Row],[Account_key]],tbl_COA[Account_key],tbl_COA[SubAccount],,0)</f>
        <v>Cost of Sales</v>
      </c>
      <c r="K9621">
        <f>YEAR(tbl_GL[[#This Row],[Date]])</f>
        <v>2019</v>
      </c>
    </row>
    <row r="9622" spans="1:11" x14ac:dyDescent="0.35">
      <c r="A9622">
        <v>924.2</v>
      </c>
      <c r="B9622" s="24">
        <v>43620</v>
      </c>
      <c r="C9622">
        <v>4</v>
      </c>
      <c r="D9622" s="13">
        <v>60</v>
      </c>
      <c r="E9622" s="13" t="s">
        <v>4</v>
      </c>
      <c r="F9622" s="17">
        <v>-999</v>
      </c>
      <c r="G9622" t="str">
        <f>_xlfn.XLOOKUP(tbl_GL[[#This Row],[Account_key]],tbl_COA[Account_key],tbl_COA[Class],"Not Found")</f>
        <v>Assets</v>
      </c>
      <c r="H9622" t="str">
        <f>_xlfn.XLOOKUP(tbl_GL[[#This Row],[Account_key]],tbl_COA[Account_key],tbl_COA[SubClass],"Not Found")</f>
        <v>Assets</v>
      </c>
      <c r="I9622" t="str">
        <f>_xlfn.XLOOKUP(tbl_GL[[#This Row],[Account_key]],tbl_COA[Account_key],tbl_COA[SubClass2],"Not Found")</f>
        <v>Current Assets</v>
      </c>
      <c r="J9622" t="str">
        <f>_xlfn.XLOOKUP(tbl_GL[[#This Row],[Account_key]],tbl_COA[Account_key],tbl_COA[SubAccount],,0)</f>
        <v>Inventory</v>
      </c>
      <c r="K9622">
        <f>YEAR(tbl_GL[[#This Row],[Date]])</f>
        <v>2019</v>
      </c>
    </row>
    <row r="9623" spans="1:11" x14ac:dyDescent="0.35">
      <c r="A9623">
        <v>925.1</v>
      </c>
      <c r="B9623" s="24">
        <v>43620</v>
      </c>
      <c r="C9623">
        <v>4</v>
      </c>
      <c r="D9623" s="13">
        <v>210</v>
      </c>
      <c r="E9623" s="13" t="s">
        <v>7</v>
      </c>
      <c r="F9623" s="17">
        <v>3126</v>
      </c>
      <c r="G9623" t="str">
        <f>_xlfn.XLOOKUP(tbl_GL[[#This Row],[Account_key]],tbl_COA[Account_key],tbl_COA[Class],"Not Found")</f>
        <v>Trading account</v>
      </c>
      <c r="H9623" t="str">
        <f>_xlfn.XLOOKUP(tbl_GL[[#This Row],[Account_key]],tbl_COA[Account_key],tbl_COA[SubClass],"Not Found")</f>
        <v>Sales</v>
      </c>
      <c r="I9623" t="str">
        <f>_xlfn.XLOOKUP(tbl_GL[[#This Row],[Account_key]],tbl_COA[Account_key],tbl_COA[SubClass2],"Not Found")</f>
        <v>Sales</v>
      </c>
      <c r="J9623" t="str">
        <f>_xlfn.XLOOKUP(tbl_GL[[#This Row],[Account_key]],tbl_COA[Account_key],tbl_COA[SubAccount],,0)</f>
        <v>Sales</v>
      </c>
      <c r="K9623">
        <f>YEAR(tbl_GL[[#This Row],[Date]])</f>
        <v>2019</v>
      </c>
    </row>
    <row r="9624" spans="1:11" x14ac:dyDescent="0.35">
      <c r="A9624">
        <v>925.2</v>
      </c>
      <c r="B9624" s="24">
        <v>43620</v>
      </c>
      <c r="C9624">
        <v>4</v>
      </c>
      <c r="D9624" s="13">
        <v>10</v>
      </c>
      <c r="E9624" s="13" t="s">
        <v>7</v>
      </c>
      <c r="F9624" s="17">
        <v>3126</v>
      </c>
      <c r="G9624" t="str">
        <f>_xlfn.XLOOKUP(tbl_GL[[#This Row],[Account_key]],tbl_COA[Account_key],tbl_COA[Class],"Not Found")</f>
        <v>Assets</v>
      </c>
      <c r="H9624" t="str">
        <f>_xlfn.XLOOKUP(tbl_GL[[#This Row],[Account_key]],tbl_COA[Account_key],tbl_COA[SubClass],"Not Found")</f>
        <v>Assets</v>
      </c>
      <c r="I9624" t="str">
        <f>_xlfn.XLOOKUP(tbl_GL[[#This Row],[Account_key]],tbl_COA[Account_key],tbl_COA[SubClass2],"Not Found")</f>
        <v>Current Assets</v>
      </c>
      <c r="J9624" t="str">
        <f>_xlfn.XLOOKUP(tbl_GL[[#This Row],[Account_key]],tbl_COA[Account_key],tbl_COA[SubAccount],,0)</f>
        <v>Cash at Bank</v>
      </c>
      <c r="K9624">
        <f>YEAR(tbl_GL[[#This Row],[Date]])</f>
        <v>2019</v>
      </c>
    </row>
    <row r="9625" spans="1:11" x14ac:dyDescent="0.35">
      <c r="A9625">
        <v>926.1</v>
      </c>
      <c r="B9625" s="24">
        <v>43620</v>
      </c>
      <c r="C9625">
        <v>4</v>
      </c>
      <c r="D9625" s="13">
        <v>230</v>
      </c>
      <c r="E9625" s="13" t="s">
        <v>4</v>
      </c>
      <c r="F9625" s="17">
        <v>-3999</v>
      </c>
      <c r="G9625" t="str">
        <f>_xlfn.XLOOKUP(tbl_GL[[#This Row],[Account_key]],tbl_COA[Account_key],tbl_COA[Class],"Not Found")</f>
        <v>Trading account</v>
      </c>
      <c r="H9625" t="str">
        <f>_xlfn.XLOOKUP(tbl_GL[[#This Row],[Account_key]],tbl_COA[Account_key],tbl_COA[SubClass],"Not Found")</f>
        <v>Cost of Sales</v>
      </c>
      <c r="I9625" t="str">
        <f>_xlfn.XLOOKUP(tbl_GL[[#This Row],[Account_key]],tbl_COA[Account_key],tbl_COA[SubClass2],"Not Found")</f>
        <v>Cost of Sales</v>
      </c>
      <c r="J9625" t="str">
        <f>_xlfn.XLOOKUP(tbl_GL[[#This Row],[Account_key]],tbl_COA[Account_key],tbl_COA[SubAccount],,0)</f>
        <v>Cost of Sales</v>
      </c>
      <c r="K9625">
        <f>YEAR(tbl_GL[[#This Row],[Date]])</f>
        <v>2019</v>
      </c>
    </row>
    <row r="9626" spans="1:11" x14ac:dyDescent="0.35">
      <c r="A9626">
        <v>926.2</v>
      </c>
      <c r="B9626" s="24">
        <v>43620</v>
      </c>
      <c r="C9626">
        <v>4</v>
      </c>
      <c r="D9626" s="13">
        <v>60</v>
      </c>
      <c r="E9626" s="13" t="s">
        <v>4</v>
      </c>
      <c r="F9626" s="17">
        <v>-3999</v>
      </c>
      <c r="G9626" t="str">
        <f>_xlfn.XLOOKUP(tbl_GL[[#This Row],[Account_key]],tbl_COA[Account_key],tbl_COA[Class],"Not Found")</f>
        <v>Assets</v>
      </c>
      <c r="H9626" t="str">
        <f>_xlfn.XLOOKUP(tbl_GL[[#This Row],[Account_key]],tbl_COA[Account_key],tbl_COA[SubClass],"Not Found")</f>
        <v>Assets</v>
      </c>
      <c r="I9626" t="str">
        <f>_xlfn.XLOOKUP(tbl_GL[[#This Row],[Account_key]],tbl_COA[Account_key],tbl_COA[SubClass2],"Not Found")</f>
        <v>Current Assets</v>
      </c>
      <c r="J9626" t="str">
        <f>_xlfn.XLOOKUP(tbl_GL[[#This Row],[Account_key]],tbl_COA[Account_key],tbl_COA[SubAccount],,0)</f>
        <v>Inventory</v>
      </c>
      <c r="K9626">
        <f>YEAR(tbl_GL[[#This Row],[Date]])</f>
        <v>2019</v>
      </c>
    </row>
    <row r="9627" spans="1:11" x14ac:dyDescent="0.35">
      <c r="A9627">
        <v>927.1</v>
      </c>
      <c r="B9627" s="24">
        <v>43620</v>
      </c>
      <c r="C9627">
        <v>4</v>
      </c>
      <c r="D9627" s="13">
        <v>210</v>
      </c>
      <c r="E9627" s="13" t="s">
        <v>8</v>
      </c>
      <c r="F9627" s="17">
        <v>11298</v>
      </c>
      <c r="G9627" t="str">
        <f>_xlfn.XLOOKUP(tbl_GL[[#This Row],[Account_key]],tbl_COA[Account_key],tbl_COA[Class],"Not Found")</f>
        <v>Trading account</v>
      </c>
      <c r="H9627" t="str">
        <f>_xlfn.XLOOKUP(tbl_GL[[#This Row],[Account_key]],tbl_COA[Account_key],tbl_COA[SubClass],"Not Found")</f>
        <v>Sales</v>
      </c>
      <c r="I9627" t="str">
        <f>_xlfn.XLOOKUP(tbl_GL[[#This Row],[Account_key]],tbl_COA[Account_key],tbl_COA[SubClass2],"Not Found")</f>
        <v>Sales</v>
      </c>
      <c r="J9627" t="str">
        <f>_xlfn.XLOOKUP(tbl_GL[[#This Row],[Account_key]],tbl_COA[Account_key],tbl_COA[SubAccount],,0)</f>
        <v>Sales</v>
      </c>
      <c r="K9627">
        <f>YEAR(tbl_GL[[#This Row],[Date]])</f>
        <v>2019</v>
      </c>
    </row>
    <row r="9628" spans="1:11" x14ac:dyDescent="0.35">
      <c r="A9628">
        <v>927.2</v>
      </c>
      <c r="B9628" s="24">
        <v>43620</v>
      </c>
      <c r="C9628">
        <v>4</v>
      </c>
      <c r="D9628" s="13">
        <v>30</v>
      </c>
      <c r="E9628" s="13" t="s">
        <v>8</v>
      </c>
      <c r="F9628" s="17">
        <v>11298</v>
      </c>
      <c r="G9628" t="str">
        <f>_xlfn.XLOOKUP(tbl_GL[[#This Row],[Account_key]],tbl_COA[Account_key],tbl_COA[Class],"Not Found")</f>
        <v>Assets</v>
      </c>
      <c r="H9628" t="str">
        <f>_xlfn.XLOOKUP(tbl_GL[[#This Row],[Account_key]],tbl_COA[Account_key],tbl_COA[SubClass],"Not Found")</f>
        <v>Assets</v>
      </c>
      <c r="I9628" t="str">
        <f>_xlfn.XLOOKUP(tbl_GL[[#This Row],[Account_key]],tbl_COA[Account_key],tbl_COA[SubClass2],"Not Found")</f>
        <v>Current Assets</v>
      </c>
      <c r="J9628" t="str">
        <f>_xlfn.XLOOKUP(tbl_GL[[#This Row],[Account_key]],tbl_COA[Account_key],tbl_COA[SubAccount],,0)</f>
        <v>Trade Receivables</v>
      </c>
      <c r="K9628">
        <f>YEAR(tbl_GL[[#This Row],[Date]])</f>
        <v>2019</v>
      </c>
    </row>
    <row r="9629" spans="1:11" x14ac:dyDescent="0.35">
      <c r="A9629">
        <v>928.1</v>
      </c>
      <c r="B9629" s="24">
        <v>43620</v>
      </c>
      <c r="C9629">
        <v>4</v>
      </c>
      <c r="D9629" s="13">
        <v>30</v>
      </c>
      <c r="E9629" s="13" t="s">
        <v>80</v>
      </c>
      <c r="F9629" s="17">
        <v>-15090</v>
      </c>
      <c r="G9629" t="str">
        <f>_xlfn.XLOOKUP(tbl_GL[[#This Row],[Account_key]],tbl_COA[Account_key],tbl_COA[Class],"Not Found")</f>
        <v>Assets</v>
      </c>
      <c r="H9629" t="str">
        <f>_xlfn.XLOOKUP(tbl_GL[[#This Row],[Account_key]],tbl_COA[Account_key],tbl_COA[SubClass],"Not Found")</f>
        <v>Assets</v>
      </c>
      <c r="I9629" t="str">
        <f>_xlfn.XLOOKUP(tbl_GL[[#This Row],[Account_key]],tbl_COA[Account_key],tbl_COA[SubClass2],"Not Found")</f>
        <v>Current Assets</v>
      </c>
      <c r="J9629" t="str">
        <f>_xlfn.XLOOKUP(tbl_GL[[#This Row],[Account_key]],tbl_COA[Account_key],tbl_COA[SubAccount],,0)</f>
        <v>Trade Receivables</v>
      </c>
      <c r="K9629">
        <f>YEAR(tbl_GL[[#This Row],[Date]])</f>
        <v>2019</v>
      </c>
    </row>
    <row r="9630" spans="1:11" x14ac:dyDescent="0.35">
      <c r="A9630">
        <v>928.2</v>
      </c>
      <c r="B9630" s="24">
        <v>43620</v>
      </c>
      <c r="C9630">
        <v>4</v>
      </c>
      <c r="D9630" s="13">
        <v>10</v>
      </c>
      <c r="E9630" s="13" t="s">
        <v>80</v>
      </c>
      <c r="F9630" s="17">
        <v>15090</v>
      </c>
      <c r="G9630" t="str">
        <f>_xlfn.XLOOKUP(tbl_GL[[#This Row],[Account_key]],tbl_COA[Account_key],tbl_COA[Class],"Not Found")</f>
        <v>Assets</v>
      </c>
      <c r="H9630" t="str">
        <f>_xlfn.XLOOKUP(tbl_GL[[#This Row],[Account_key]],tbl_COA[Account_key],tbl_COA[SubClass],"Not Found")</f>
        <v>Assets</v>
      </c>
      <c r="I9630" t="str">
        <f>_xlfn.XLOOKUP(tbl_GL[[#This Row],[Account_key]],tbl_COA[Account_key],tbl_COA[SubClass2],"Not Found")</f>
        <v>Current Assets</v>
      </c>
      <c r="J9630" t="str">
        <f>_xlfn.XLOOKUP(tbl_GL[[#This Row],[Account_key]],tbl_COA[Account_key],tbl_COA[SubAccount],,0)</f>
        <v>Cash at Bank</v>
      </c>
      <c r="K9630">
        <f>YEAR(tbl_GL[[#This Row],[Date]])</f>
        <v>2019</v>
      </c>
    </row>
    <row r="9631" spans="1:11" x14ac:dyDescent="0.35">
      <c r="A9631">
        <v>929.1</v>
      </c>
      <c r="B9631" s="24">
        <v>43621</v>
      </c>
      <c r="C9631">
        <v>4</v>
      </c>
      <c r="D9631" s="13">
        <v>300</v>
      </c>
      <c r="E9631" s="13" t="s">
        <v>97</v>
      </c>
      <c r="F9631" s="17">
        <v>-1967</v>
      </c>
      <c r="G9631" t="str">
        <f>_xlfn.XLOOKUP(tbl_GL[[#This Row],[Account_key]],tbl_COA[Account_key],tbl_COA[Class],"Not Found")</f>
        <v>Operating account</v>
      </c>
      <c r="H9631" t="str">
        <f>_xlfn.XLOOKUP(tbl_GL[[#This Row],[Account_key]],tbl_COA[Account_key],tbl_COA[SubClass],"Not Found")</f>
        <v>Operating Expenses</v>
      </c>
      <c r="I9631" t="str">
        <f>_xlfn.XLOOKUP(tbl_GL[[#This Row],[Account_key]],tbl_COA[Account_key],tbl_COA[SubClass2],"Not Found")</f>
        <v>Administration</v>
      </c>
      <c r="J9631" t="str">
        <f>_xlfn.XLOOKUP(tbl_GL[[#This Row],[Account_key]],tbl_COA[Account_key],tbl_COA[SubAccount],,0)</f>
        <v>Entertainment</v>
      </c>
      <c r="K9631">
        <f>YEAR(tbl_GL[[#This Row],[Date]])</f>
        <v>2019</v>
      </c>
    </row>
    <row r="9632" spans="1:11" x14ac:dyDescent="0.35">
      <c r="A9632">
        <v>929.2</v>
      </c>
      <c r="B9632" s="24">
        <v>43621</v>
      </c>
      <c r="C9632">
        <v>4</v>
      </c>
      <c r="D9632" s="13">
        <v>120</v>
      </c>
      <c r="E9632" s="13" t="s">
        <v>97</v>
      </c>
      <c r="F9632" s="17">
        <v>1967</v>
      </c>
      <c r="G9632" t="str">
        <f>_xlfn.XLOOKUP(tbl_GL[[#This Row],[Account_key]],tbl_COA[Account_key],tbl_COA[Class],"Not Found")</f>
        <v>Liabilities and Owners Equity</v>
      </c>
      <c r="H9632" t="str">
        <f>_xlfn.XLOOKUP(tbl_GL[[#This Row],[Account_key]],tbl_COA[Account_key],tbl_COA[SubClass],"Not Found")</f>
        <v>Liabilities</v>
      </c>
      <c r="I9632" t="str">
        <f>_xlfn.XLOOKUP(tbl_GL[[#This Row],[Account_key]],tbl_COA[Account_key],tbl_COA[SubClass2],"Not Found")</f>
        <v>Current Liabilities</v>
      </c>
      <c r="J9632" t="str">
        <f>_xlfn.XLOOKUP(tbl_GL[[#This Row],[Account_key]],tbl_COA[Account_key],tbl_COA[SubAccount],,0)</f>
        <v>Accrued Expenses</v>
      </c>
      <c r="K9632">
        <f>YEAR(tbl_GL[[#This Row],[Date]])</f>
        <v>2019</v>
      </c>
    </row>
    <row r="9633" spans="1:11" x14ac:dyDescent="0.35">
      <c r="A9633">
        <v>930.1</v>
      </c>
      <c r="B9633" s="24">
        <v>43621</v>
      </c>
      <c r="C9633">
        <v>4</v>
      </c>
      <c r="D9633" s="13">
        <v>10</v>
      </c>
      <c r="E9633" s="13" t="s">
        <v>98</v>
      </c>
      <c r="F9633" s="17">
        <v>-2110</v>
      </c>
      <c r="G9633" t="str">
        <f>_xlfn.XLOOKUP(tbl_GL[[#This Row],[Account_key]],tbl_COA[Account_key],tbl_COA[Class],"Not Found")</f>
        <v>Assets</v>
      </c>
      <c r="H9633" t="str">
        <f>_xlfn.XLOOKUP(tbl_GL[[#This Row],[Account_key]],tbl_COA[Account_key],tbl_COA[SubClass],"Not Found")</f>
        <v>Assets</v>
      </c>
      <c r="I9633" t="str">
        <f>_xlfn.XLOOKUP(tbl_GL[[#This Row],[Account_key]],tbl_COA[Account_key],tbl_COA[SubClass2],"Not Found")</f>
        <v>Current Assets</v>
      </c>
      <c r="J9633" t="str">
        <f>_xlfn.XLOOKUP(tbl_GL[[#This Row],[Account_key]],tbl_COA[Account_key],tbl_COA[SubAccount],,0)</f>
        <v>Cash at Bank</v>
      </c>
      <c r="K9633">
        <f>YEAR(tbl_GL[[#This Row],[Date]])</f>
        <v>2019</v>
      </c>
    </row>
    <row r="9634" spans="1:11" x14ac:dyDescent="0.35">
      <c r="A9634">
        <v>930.2</v>
      </c>
      <c r="B9634" s="24">
        <v>43621</v>
      </c>
      <c r="C9634">
        <v>4</v>
      </c>
      <c r="D9634" s="13">
        <v>120</v>
      </c>
      <c r="E9634" s="13" t="s">
        <v>98</v>
      </c>
      <c r="F9634" s="17">
        <v>-2110</v>
      </c>
      <c r="G9634" t="str">
        <f>_xlfn.XLOOKUP(tbl_GL[[#This Row],[Account_key]],tbl_COA[Account_key],tbl_COA[Class],"Not Found")</f>
        <v>Liabilities and Owners Equity</v>
      </c>
      <c r="H9634" t="str">
        <f>_xlfn.XLOOKUP(tbl_GL[[#This Row],[Account_key]],tbl_COA[Account_key],tbl_COA[SubClass],"Not Found")</f>
        <v>Liabilities</v>
      </c>
      <c r="I9634" t="str">
        <f>_xlfn.XLOOKUP(tbl_GL[[#This Row],[Account_key]],tbl_COA[Account_key],tbl_COA[SubClass2],"Not Found")</f>
        <v>Current Liabilities</v>
      </c>
      <c r="J9634" t="str">
        <f>_xlfn.XLOOKUP(tbl_GL[[#This Row],[Account_key]],tbl_COA[Account_key],tbl_COA[SubAccount],,0)</f>
        <v>Accrued Expenses</v>
      </c>
      <c r="K9634">
        <f>YEAR(tbl_GL[[#This Row],[Date]])</f>
        <v>2019</v>
      </c>
    </row>
    <row r="9635" spans="1:11" x14ac:dyDescent="0.35">
      <c r="A9635">
        <v>931.1</v>
      </c>
      <c r="B9635" s="24">
        <v>43621</v>
      </c>
      <c r="C9635">
        <v>4</v>
      </c>
      <c r="D9635" s="13">
        <v>10</v>
      </c>
      <c r="E9635" s="13" t="s">
        <v>98</v>
      </c>
      <c r="F9635" s="17">
        <v>-2479</v>
      </c>
      <c r="G9635" t="str">
        <f>_xlfn.XLOOKUP(tbl_GL[[#This Row],[Account_key]],tbl_COA[Account_key],tbl_COA[Class],"Not Found")</f>
        <v>Assets</v>
      </c>
      <c r="H9635" t="str">
        <f>_xlfn.XLOOKUP(tbl_GL[[#This Row],[Account_key]],tbl_COA[Account_key],tbl_COA[SubClass],"Not Found")</f>
        <v>Assets</v>
      </c>
      <c r="I9635" t="str">
        <f>_xlfn.XLOOKUP(tbl_GL[[#This Row],[Account_key]],tbl_COA[Account_key],tbl_COA[SubClass2],"Not Found")</f>
        <v>Current Assets</v>
      </c>
      <c r="J9635" t="str">
        <f>_xlfn.XLOOKUP(tbl_GL[[#This Row],[Account_key]],tbl_COA[Account_key],tbl_COA[SubAccount],,0)</f>
        <v>Cash at Bank</v>
      </c>
      <c r="K9635">
        <f>YEAR(tbl_GL[[#This Row],[Date]])</f>
        <v>2019</v>
      </c>
    </row>
    <row r="9636" spans="1:11" x14ac:dyDescent="0.35">
      <c r="A9636">
        <v>931.2</v>
      </c>
      <c r="B9636" s="24">
        <v>43621</v>
      </c>
      <c r="C9636">
        <v>4</v>
      </c>
      <c r="D9636" s="13">
        <v>120</v>
      </c>
      <c r="E9636" s="13" t="s">
        <v>98</v>
      </c>
      <c r="F9636" s="17">
        <v>-2479</v>
      </c>
      <c r="G9636" t="str">
        <f>_xlfn.XLOOKUP(tbl_GL[[#This Row],[Account_key]],tbl_COA[Account_key],tbl_COA[Class],"Not Found")</f>
        <v>Liabilities and Owners Equity</v>
      </c>
      <c r="H9636" t="str">
        <f>_xlfn.XLOOKUP(tbl_GL[[#This Row],[Account_key]],tbl_COA[Account_key],tbl_COA[SubClass],"Not Found")</f>
        <v>Liabilities</v>
      </c>
      <c r="I9636" t="str">
        <f>_xlfn.XLOOKUP(tbl_GL[[#This Row],[Account_key]],tbl_COA[Account_key],tbl_COA[SubClass2],"Not Found")</f>
        <v>Current Liabilities</v>
      </c>
      <c r="J9636" t="str">
        <f>_xlfn.XLOOKUP(tbl_GL[[#This Row],[Account_key]],tbl_COA[Account_key],tbl_COA[SubAccount],,0)</f>
        <v>Accrued Expenses</v>
      </c>
      <c r="K9636">
        <f>YEAR(tbl_GL[[#This Row],[Date]])</f>
        <v>2019</v>
      </c>
    </row>
    <row r="9637" spans="1:11" x14ac:dyDescent="0.35">
      <c r="A9637">
        <v>932.1</v>
      </c>
      <c r="B9637" s="24">
        <v>43621</v>
      </c>
      <c r="C9637">
        <v>4</v>
      </c>
      <c r="D9637" s="13">
        <v>10</v>
      </c>
      <c r="E9637" s="13" t="s">
        <v>84</v>
      </c>
      <c r="F9637" s="17">
        <v>-19800</v>
      </c>
      <c r="G9637" t="str">
        <f>_xlfn.XLOOKUP(tbl_GL[[#This Row],[Account_key]],tbl_COA[Account_key],tbl_COA[Class],"Not Found")</f>
        <v>Assets</v>
      </c>
      <c r="H9637" t="str">
        <f>_xlfn.XLOOKUP(tbl_GL[[#This Row],[Account_key]],tbl_COA[Account_key],tbl_COA[SubClass],"Not Found")</f>
        <v>Assets</v>
      </c>
      <c r="I9637" t="str">
        <f>_xlfn.XLOOKUP(tbl_GL[[#This Row],[Account_key]],tbl_COA[Account_key],tbl_COA[SubClass2],"Not Found")</f>
        <v>Current Assets</v>
      </c>
      <c r="J9637" t="str">
        <f>_xlfn.XLOOKUP(tbl_GL[[#This Row],[Account_key]],tbl_COA[Account_key],tbl_COA[SubAccount],,0)</f>
        <v>Cash at Bank</v>
      </c>
      <c r="K9637">
        <f>YEAR(tbl_GL[[#This Row],[Date]])</f>
        <v>2019</v>
      </c>
    </row>
    <row r="9638" spans="1:11" x14ac:dyDescent="0.35">
      <c r="A9638">
        <v>932.2</v>
      </c>
      <c r="B9638" s="24">
        <v>43621</v>
      </c>
      <c r="C9638">
        <v>4</v>
      </c>
      <c r="D9638" s="13">
        <v>110</v>
      </c>
      <c r="E9638" s="13" t="s">
        <v>84</v>
      </c>
      <c r="F9638" s="17">
        <v>-19800</v>
      </c>
      <c r="G9638" t="str">
        <f>_xlfn.XLOOKUP(tbl_GL[[#This Row],[Account_key]],tbl_COA[Account_key],tbl_COA[Class],"Not Found")</f>
        <v>Liabilities and Owners Equity</v>
      </c>
      <c r="H9638" t="str">
        <f>_xlfn.XLOOKUP(tbl_GL[[#This Row],[Account_key]],tbl_COA[Account_key],tbl_COA[SubClass],"Not Found")</f>
        <v>Liabilities</v>
      </c>
      <c r="I9638" t="str">
        <f>_xlfn.XLOOKUP(tbl_GL[[#This Row],[Account_key]],tbl_COA[Account_key],tbl_COA[SubClass2],"Not Found")</f>
        <v>Current Liabilities</v>
      </c>
      <c r="J9638" t="str">
        <f>_xlfn.XLOOKUP(tbl_GL[[#This Row],[Account_key]],tbl_COA[Account_key],tbl_COA[SubAccount],,0)</f>
        <v>Trade Payables</v>
      </c>
      <c r="K9638">
        <f>YEAR(tbl_GL[[#This Row],[Date]])</f>
        <v>2019</v>
      </c>
    </row>
    <row r="9639" spans="1:11" x14ac:dyDescent="0.35">
      <c r="A9639">
        <v>933.1</v>
      </c>
      <c r="B9639" s="24">
        <v>43624</v>
      </c>
      <c r="C9639">
        <v>4</v>
      </c>
      <c r="D9639" s="13">
        <v>260</v>
      </c>
      <c r="E9639" s="13" t="s">
        <v>97</v>
      </c>
      <c r="F9639" s="17">
        <v>-1948</v>
      </c>
      <c r="G9639" t="str">
        <f>_xlfn.XLOOKUP(tbl_GL[[#This Row],[Account_key]],tbl_COA[Account_key],tbl_COA[Class],"Not Found")</f>
        <v>Operating account</v>
      </c>
      <c r="H9639" t="str">
        <f>_xlfn.XLOOKUP(tbl_GL[[#This Row],[Account_key]],tbl_COA[Account_key],tbl_COA[SubClass],"Not Found")</f>
        <v>Operating Expenses</v>
      </c>
      <c r="I9639" t="str">
        <f>_xlfn.XLOOKUP(tbl_GL[[#This Row],[Account_key]],tbl_COA[Account_key],tbl_COA[SubClass2],"Not Found")</f>
        <v>Marketing</v>
      </c>
      <c r="J9639" t="str">
        <f>_xlfn.XLOOKUP(tbl_GL[[#This Row],[Account_key]],tbl_COA[Account_key],tbl_COA[SubAccount],,0)</f>
        <v>Commissions</v>
      </c>
      <c r="K9639">
        <f>YEAR(tbl_GL[[#This Row],[Date]])</f>
        <v>2019</v>
      </c>
    </row>
    <row r="9640" spans="1:11" x14ac:dyDescent="0.35">
      <c r="A9640">
        <v>933.2</v>
      </c>
      <c r="B9640" s="24">
        <v>43624</v>
      </c>
      <c r="C9640">
        <v>4</v>
      </c>
      <c r="D9640" s="13">
        <v>120</v>
      </c>
      <c r="E9640" s="13" t="s">
        <v>97</v>
      </c>
      <c r="F9640" s="17">
        <v>1948</v>
      </c>
      <c r="G9640" t="str">
        <f>_xlfn.XLOOKUP(tbl_GL[[#This Row],[Account_key]],tbl_COA[Account_key],tbl_COA[Class],"Not Found")</f>
        <v>Liabilities and Owners Equity</v>
      </c>
      <c r="H9640" t="str">
        <f>_xlfn.XLOOKUP(tbl_GL[[#This Row],[Account_key]],tbl_COA[Account_key],tbl_COA[SubClass],"Not Found")</f>
        <v>Liabilities</v>
      </c>
      <c r="I9640" t="str">
        <f>_xlfn.XLOOKUP(tbl_GL[[#This Row],[Account_key]],tbl_COA[Account_key],tbl_COA[SubClass2],"Not Found")</f>
        <v>Current Liabilities</v>
      </c>
      <c r="J9640" t="str">
        <f>_xlfn.XLOOKUP(tbl_GL[[#This Row],[Account_key]],tbl_COA[Account_key],tbl_COA[SubAccount],,0)</f>
        <v>Accrued Expenses</v>
      </c>
      <c r="K9640">
        <f>YEAR(tbl_GL[[#This Row],[Date]])</f>
        <v>2019</v>
      </c>
    </row>
    <row r="9641" spans="1:11" x14ac:dyDescent="0.35">
      <c r="A9641">
        <v>934.1</v>
      </c>
      <c r="B9641" s="24">
        <v>43626</v>
      </c>
      <c r="C9641">
        <v>4</v>
      </c>
      <c r="D9641" s="13">
        <v>290</v>
      </c>
      <c r="E9641" s="13" t="s">
        <v>99</v>
      </c>
      <c r="F9641" s="17">
        <v>-245</v>
      </c>
      <c r="G9641" t="str">
        <f>_xlfn.XLOOKUP(tbl_GL[[#This Row],[Account_key]],tbl_COA[Account_key],tbl_COA[Class],"Not Found")</f>
        <v>Operating account</v>
      </c>
      <c r="H9641" t="str">
        <f>_xlfn.XLOOKUP(tbl_GL[[#This Row],[Account_key]],tbl_COA[Account_key],tbl_COA[SubClass],"Not Found")</f>
        <v>Operating Expenses</v>
      </c>
      <c r="I9641" t="str">
        <f>_xlfn.XLOOKUP(tbl_GL[[#This Row],[Account_key]],tbl_COA[Account_key],tbl_COA[SubClass2],"Not Found")</f>
        <v>Administration</v>
      </c>
      <c r="J9641" t="str">
        <f>_xlfn.XLOOKUP(tbl_GL[[#This Row],[Account_key]],tbl_COA[Account_key],tbl_COA[SubAccount],,0)</f>
        <v>Travel</v>
      </c>
      <c r="K9641">
        <f>YEAR(tbl_GL[[#This Row],[Date]])</f>
        <v>2019</v>
      </c>
    </row>
    <row r="9642" spans="1:11" x14ac:dyDescent="0.35">
      <c r="A9642">
        <v>934.2</v>
      </c>
      <c r="B9642" s="24">
        <v>43626</v>
      </c>
      <c r="C9642">
        <v>4</v>
      </c>
      <c r="D9642" s="13">
        <v>20</v>
      </c>
      <c r="E9642" s="13" t="s">
        <v>99</v>
      </c>
      <c r="F9642" s="17">
        <v>-245</v>
      </c>
      <c r="G9642" t="str">
        <f>_xlfn.XLOOKUP(tbl_GL[[#This Row],[Account_key]],tbl_COA[Account_key],tbl_COA[Class],"Not Found")</f>
        <v>Assets</v>
      </c>
      <c r="H9642" t="str">
        <f>_xlfn.XLOOKUP(tbl_GL[[#This Row],[Account_key]],tbl_COA[Account_key],tbl_COA[SubClass],"Not Found")</f>
        <v>Assets</v>
      </c>
      <c r="I9642" t="str">
        <f>_xlfn.XLOOKUP(tbl_GL[[#This Row],[Account_key]],tbl_COA[Account_key],tbl_COA[SubClass2],"Not Found")</f>
        <v>Current Assets</v>
      </c>
      <c r="J9642" t="str">
        <f>_xlfn.XLOOKUP(tbl_GL[[#This Row],[Account_key]],tbl_COA[Account_key],tbl_COA[SubAccount],,0)</f>
        <v>Cash in hand</v>
      </c>
      <c r="K9642">
        <f>YEAR(tbl_GL[[#This Row],[Date]])</f>
        <v>2019</v>
      </c>
    </row>
    <row r="9643" spans="1:11" x14ac:dyDescent="0.35">
      <c r="A9643">
        <v>935.1</v>
      </c>
      <c r="B9643" s="24">
        <v>43626</v>
      </c>
      <c r="C9643">
        <v>4</v>
      </c>
      <c r="D9643" s="13">
        <v>260</v>
      </c>
      <c r="E9643" s="13" t="s">
        <v>83</v>
      </c>
      <c r="F9643" s="17">
        <v>418</v>
      </c>
      <c r="G9643" t="str">
        <f>_xlfn.XLOOKUP(tbl_GL[[#This Row],[Account_key]],tbl_COA[Account_key],tbl_COA[Class],"Not Found")</f>
        <v>Operating account</v>
      </c>
      <c r="H9643" t="str">
        <f>_xlfn.XLOOKUP(tbl_GL[[#This Row],[Account_key]],tbl_COA[Account_key],tbl_COA[SubClass],"Not Found")</f>
        <v>Operating Expenses</v>
      </c>
      <c r="I9643" t="str">
        <f>_xlfn.XLOOKUP(tbl_GL[[#This Row],[Account_key]],tbl_COA[Account_key],tbl_COA[SubClass2],"Not Found")</f>
        <v>Marketing</v>
      </c>
      <c r="J9643" t="str">
        <f>_xlfn.XLOOKUP(tbl_GL[[#This Row],[Account_key]],tbl_COA[Account_key],tbl_COA[SubAccount],,0)</f>
        <v>Commissions</v>
      </c>
      <c r="K9643">
        <f>YEAR(tbl_GL[[#This Row],[Date]])</f>
        <v>2019</v>
      </c>
    </row>
    <row r="9644" spans="1:11" x14ac:dyDescent="0.35">
      <c r="A9644">
        <v>935.2</v>
      </c>
      <c r="B9644" s="24">
        <v>43626</v>
      </c>
      <c r="C9644">
        <v>4</v>
      </c>
      <c r="D9644" s="13">
        <v>20</v>
      </c>
      <c r="E9644" s="13" t="s">
        <v>83</v>
      </c>
      <c r="F9644" s="17">
        <v>418</v>
      </c>
      <c r="G9644" t="str">
        <f>_xlfn.XLOOKUP(tbl_GL[[#This Row],[Account_key]],tbl_COA[Account_key],tbl_COA[Class],"Not Found")</f>
        <v>Assets</v>
      </c>
      <c r="H9644" t="str">
        <f>_xlfn.XLOOKUP(tbl_GL[[#This Row],[Account_key]],tbl_COA[Account_key],tbl_COA[SubClass],"Not Found")</f>
        <v>Assets</v>
      </c>
      <c r="I9644" t="str">
        <f>_xlfn.XLOOKUP(tbl_GL[[#This Row],[Account_key]],tbl_COA[Account_key],tbl_COA[SubClass2],"Not Found")</f>
        <v>Current Assets</v>
      </c>
      <c r="J9644" t="str">
        <f>_xlfn.XLOOKUP(tbl_GL[[#This Row],[Account_key]],tbl_COA[Account_key],tbl_COA[SubAccount],,0)</f>
        <v>Cash in hand</v>
      </c>
      <c r="K9644">
        <f>YEAR(tbl_GL[[#This Row],[Date]])</f>
        <v>2019</v>
      </c>
    </row>
    <row r="9645" spans="1:11" x14ac:dyDescent="0.35">
      <c r="A9645">
        <v>936.1</v>
      </c>
      <c r="B9645" s="24">
        <v>43627</v>
      </c>
      <c r="C9645">
        <v>4</v>
      </c>
      <c r="D9645" s="13">
        <v>300</v>
      </c>
      <c r="E9645" s="13" t="s">
        <v>97</v>
      </c>
      <c r="F9645" s="17">
        <v>-2109</v>
      </c>
      <c r="G9645" t="str">
        <f>_xlfn.XLOOKUP(tbl_GL[[#This Row],[Account_key]],tbl_COA[Account_key],tbl_COA[Class],"Not Found")</f>
        <v>Operating account</v>
      </c>
      <c r="H9645" t="str">
        <f>_xlfn.XLOOKUP(tbl_GL[[#This Row],[Account_key]],tbl_COA[Account_key],tbl_COA[SubClass],"Not Found")</f>
        <v>Operating Expenses</v>
      </c>
      <c r="I9645" t="str">
        <f>_xlfn.XLOOKUP(tbl_GL[[#This Row],[Account_key]],tbl_COA[Account_key],tbl_COA[SubClass2],"Not Found")</f>
        <v>Administration</v>
      </c>
      <c r="J9645" t="str">
        <f>_xlfn.XLOOKUP(tbl_GL[[#This Row],[Account_key]],tbl_COA[Account_key],tbl_COA[SubAccount],,0)</f>
        <v>Entertainment</v>
      </c>
      <c r="K9645">
        <f>YEAR(tbl_GL[[#This Row],[Date]])</f>
        <v>2019</v>
      </c>
    </row>
    <row r="9646" spans="1:11" x14ac:dyDescent="0.35">
      <c r="A9646">
        <v>936.2</v>
      </c>
      <c r="B9646" s="24">
        <v>43627</v>
      </c>
      <c r="C9646">
        <v>4</v>
      </c>
      <c r="D9646" s="13">
        <v>120</v>
      </c>
      <c r="E9646" s="13" t="s">
        <v>97</v>
      </c>
      <c r="F9646" s="17">
        <v>2109</v>
      </c>
      <c r="G9646" t="str">
        <f>_xlfn.XLOOKUP(tbl_GL[[#This Row],[Account_key]],tbl_COA[Account_key],tbl_COA[Class],"Not Found")</f>
        <v>Liabilities and Owners Equity</v>
      </c>
      <c r="H9646" t="str">
        <f>_xlfn.XLOOKUP(tbl_GL[[#This Row],[Account_key]],tbl_COA[Account_key],tbl_COA[SubClass],"Not Found")</f>
        <v>Liabilities</v>
      </c>
      <c r="I9646" t="str">
        <f>_xlfn.XLOOKUP(tbl_GL[[#This Row],[Account_key]],tbl_COA[Account_key],tbl_COA[SubClass2],"Not Found")</f>
        <v>Current Liabilities</v>
      </c>
      <c r="J9646" t="str">
        <f>_xlfn.XLOOKUP(tbl_GL[[#This Row],[Account_key]],tbl_COA[Account_key],tbl_COA[SubAccount],,0)</f>
        <v>Accrued Expenses</v>
      </c>
      <c r="K9646">
        <f>YEAR(tbl_GL[[#This Row],[Date]])</f>
        <v>2019</v>
      </c>
    </row>
    <row r="9647" spans="1:11" x14ac:dyDescent="0.35">
      <c r="A9647">
        <v>937.1</v>
      </c>
      <c r="B9647" s="24">
        <v>43630</v>
      </c>
      <c r="C9647">
        <v>4</v>
      </c>
      <c r="D9647" s="13">
        <v>230</v>
      </c>
      <c r="E9647" s="13" t="s">
        <v>4</v>
      </c>
      <c r="F9647" s="17">
        <v>-1156</v>
      </c>
      <c r="G9647" t="str">
        <f>_xlfn.XLOOKUP(tbl_GL[[#This Row],[Account_key]],tbl_COA[Account_key],tbl_COA[Class],"Not Found")</f>
        <v>Trading account</v>
      </c>
      <c r="H9647" t="str">
        <f>_xlfn.XLOOKUP(tbl_GL[[#This Row],[Account_key]],tbl_COA[Account_key],tbl_COA[SubClass],"Not Found")</f>
        <v>Cost of Sales</v>
      </c>
      <c r="I9647" t="str">
        <f>_xlfn.XLOOKUP(tbl_GL[[#This Row],[Account_key]],tbl_COA[Account_key],tbl_COA[SubClass2],"Not Found")</f>
        <v>Cost of Sales</v>
      </c>
      <c r="J9647" t="str">
        <f>_xlfn.XLOOKUP(tbl_GL[[#This Row],[Account_key]],tbl_COA[Account_key],tbl_COA[SubAccount],,0)</f>
        <v>Cost of Sales</v>
      </c>
      <c r="K9647">
        <f>YEAR(tbl_GL[[#This Row],[Date]])</f>
        <v>2019</v>
      </c>
    </row>
    <row r="9648" spans="1:11" x14ac:dyDescent="0.35">
      <c r="A9648">
        <v>937.2</v>
      </c>
      <c r="B9648" s="24">
        <v>43630</v>
      </c>
      <c r="C9648">
        <v>4</v>
      </c>
      <c r="D9648" s="13">
        <v>60</v>
      </c>
      <c r="E9648" s="13" t="s">
        <v>4</v>
      </c>
      <c r="F9648" s="17">
        <v>-1156</v>
      </c>
      <c r="G9648" t="str">
        <f>_xlfn.XLOOKUP(tbl_GL[[#This Row],[Account_key]],tbl_COA[Account_key],tbl_COA[Class],"Not Found")</f>
        <v>Assets</v>
      </c>
      <c r="H9648" t="str">
        <f>_xlfn.XLOOKUP(tbl_GL[[#This Row],[Account_key]],tbl_COA[Account_key],tbl_COA[SubClass],"Not Found")</f>
        <v>Assets</v>
      </c>
      <c r="I9648" t="str">
        <f>_xlfn.XLOOKUP(tbl_GL[[#This Row],[Account_key]],tbl_COA[Account_key],tbl_COA[SubClass2],"Not Found")</f>
        <v>Current Assets</v>
      </c>
      <c r="J9648" t="str">
        <f>_xlfn.XLOOKUP(tbl_GL[[#This Row],[Account_key]],tbl_COA[Account_key],tbl_COA[SubAccount],,0)</f>
        <v>Inventory</v>
      </c>
      <c r="K9648">
        <f>YEAR(tbl_GL[[#This Row],[Date]])</f>
        <v>2019</v>
      </c>
    </row>
    <row r="9649" spans="1:11" x14ac:dyDescent="0.35">
      <c r="A9649">
        <v>938.1</v>
      </c>
      <c r="B9649" s="24">
        <v>43630</v>
      </c>
      <c r="C9649">
        <v>4</v>
      </c>
      <c r="D9649" s="13">
        <v>260</v>
      </c>
      <c r="E9649" s="13" t="s">
        <v>97</v>
      </c>
      <c r="F9649" s="17">
        <v>-1963</v>
      </c>
      <c r="G9649" t="str">
        <f>_xlfn.XLOOKUP(tbl_GL[[#This Row],[Account_key]],tbl_COA[Account_key],tbl_COA[Class],"Not Found")</f>
        <v>Operating account</v>
      </c>
      <c r="H9649" t="str">
        <f>_xlfn.XLOOKUP(tbl_GL[[#This Row],[Account_key]],tbl_COA[Account_key],tbl_COA[SubClass],"Not Found")</f>
        <v>Operating Expenses</v>
      </c>
      <c r="I9649" t="str">
        <f>_xlfn.XLOOKUP(tbl_GL[[#This Row],[Account_key]],tbl_COA[Account_key],tbl_COA[SubClass2],"Not Found")</f>
        <v>Marketing</v>
      </c>
      <c r="J9649" t="str">
        <f>_xlfn.XLOOKUP(tbl_GL[[#This Row],[Account_key]],tbl_COA[Account_key],tbl_COA[SubAccount],,0)</f>
        <v>Commissions</v>
      </c>
      <c r="K9649">
        <f>YEAR(tbl_GL[[#This Row],[Date]])</f>
        <v>2019</v>
      </c>
    </row>
    <row r="9650" spans="1:11" x14ac:dyDescent="0.35">
      <c r="A9650">
        <v>938.2</v>
      </c>
      <c r="B9650" s="24">
        <v>43630</v>
      </c>
      <c r="C9650">
        <v>4</v>
      </c>
      <c r="D9650" s="13">
        <v>120</v>
      </c>
      <c r="E9650" s="13" t="s">
        <v>97</v>
      </c>
      <c r="F9650" s="17">
        <v>1963</v>
      </c>
      <c r="G9650" t="str">
        <f>_xlfn.XLOOKUP(tbl_GL[[#This Row],[Account_key]],tbl_COA[Account_key],tbl_COA[Class],"Not Found")</f>
        <v>Liabilities and Owners Equity</v>
      </c>
      <c r="H9650" t="str">
        <f>_xlfn.XLOOKUP(tbl_GL[[#This Row],[Account_key]],tbl_COA[Account_key],tbl_COA[SubClass],"Not Found")</f>
        <v>Liabilities</v>
      </c>
      <c r="I9650" t="str">
        <f>_xlfn.XLOOKUP(tbl_GL[[#This Row],[Account_key]],tbl_COA[Account_key],tbl_COA[SubClass2],"Not Found")</f>
        <v>Current Liabilities</v>
      </c>
      <c r="J9650" t="str">
        <f>_xlfn.XLOOKUP(tbl_GL[[#This Row],[Account_key]],tbl_COA[Account_key],tbl_COA[SubAccount],,0)</f>
        <v>Accrued Expenses</v>
      </c>
      <c r="K9650">
        <f>YEAR(tbl_GL[[#This Row],[Date]])</f>
        <v>2019</v>
      </c>
    </row>
    <row r="9651" spans="1:11" x14ac:dyDescent="0.35">
      <c r="A9651">
        <v>939.1</v>
      </c>
      <c r="B9651" s="24">
        <v>43630</v>
      </c>
      <c r="C9651">
        <v>4</v>
      </c>
      <c r="D9651" s="13">
        <v>10</v>
      </c>
      <c r="E9651" s="13" t="s">
        <v>98</v>
      </c>
      <c r="F9651" s="17">
        <v>-2282</v>
      </c>
      <c r="G9651" t="str">
        <f>_xlfn.XLOOKUP(tbl_GL[[#This Row],[Account_key]],tbl_COA[Account_key],tbl_COA[Class],"Not Found")</f>
        <v>Assets</v>
      </c>
      <c r="H9651" t="str">
        <f>_xlfn.XLOOKUP(tbl_GL[[#This Row],[Account_key]],tbl_COA[Account_key],tbl_COA[SubClass],"Not Found")</f>
        <v>Assets</v>
      </c>
      <c r="I9651" t="str">
        <f>_xlfn.XLOOKUP(tbl_GL[[#This Row],[Account_key]],tbl_COA[Account_key],tbl_COA[SubClass2],"Not Found")</f>
        <v>Current Assets</v>
      </c>
      <c r="J9651" t="str">
        <f>_xlfn.XLOOKUP(tbl_GL[[#This Row],[Account_key]],tbl_COA[Account_key],tbl_COA[SubAccount],,0)</f>
        <v>Cash at Bank</v>
      </c>
      <c r="K9651">
        <f>YEAR(tbl_GL[[#This Row],[Date]])</f>
        <v>2019</v>
      </c>
    </row>
    <row r="9652" spans="1:11" x14ac:dyDescent="0.35">
      <c r="A9652">
        <v>939.2</v>
      </c>
      <c r="B9652" s="24">
        <v>43630</v>
      </c>
      <c r="C9652">
        <v>4</v>
      </c>
      <c r="D9652" s="13">
        <v>120</v>
      </c>
      <c r="E9652" s="13" t="s">
        <v>98</v>
      </c>
      <c r="F9652" s="17">
        <v>-2282</v>
      </c>
      <c r="G9652" t="str">
        <f>_xlfn.XLOOKUP(tbl_GL[[#This Row],[Account_key]],tbl_COA[Account_key],tbl_COA[Class],"Not Found")</f>
        <v>Liabilities and Owners Equity</v>
      </c>
      <c r="H9652" t="str">
        <f>_xlfn.XLOOKUP(tbl_GL[[#This Row],[Account_key]],tbl_COA[Account_key],tbl_COA[SubClass],"Not Found")</f>
        <v>Liabilities</v>
      </c>
      <c r="I9652" t="str">
        <f>_xlfn.XLOOKUP(tbl_GL[[#This Row],[Account_key]],tbl_COA[Account_key],tbl_COA[SubClass2],"Not Found")</f>
        <v>Current Liabilities</v>
      </c>
      <c r="J9652" t="str">
        <f>_xlfn.XLOOKUP(tbl_GL[[#This Row],[Account_key]],tbl_COA[Account_key],tbl_COA[SubAccount],,0)</f>
        <v>Accrued Expenses</v>
      </c>
      <c r="K9652">
        <f>YEAR(tbl_GL[[#This Row],[Date]])</f>
        <v>2019</v>
      </c>
    </row>
    <row r="9653" spans="1:11" x14ac:dyDescent="0.35">
      <c r="A9653">
        <v>940.1</v>
      </c>
      <c r="B9653" s="24">
        <v>43630</v>
      </c>
      <c r="C9653">
        <v>4</v>
      </c>
      <c r="D9653" s="13">
        <v>210</v>
      </c>
      <c r="E9653" s="13" t="s">
        <v>7</v>
      </c>
      <c r="F9653" s="17">
        <v>3617</v>
      </c>
      <c r="G9653" t="str">
        <f>_xlfn.XLOOKUP(tbl_GL[[#This Row],[Account_key]],tbl_COA[Account_key],tbl_COA[Class],"Not Found")</f>
        <v>Trading account</v>
      </c>
      <c r="H9653" t="str">
        <f>_xlfn.XLOOKUP(tbl_GL[[#This Row],[Account_key]],tbl_COA[Account_key],tbl_COA[SubClass],"Not Found")</f>
        <v>Sales</v>
      </c>
      <c r="I9653" t="str">
        <f>_xlfn.XLOOKUP(tbl_GL[[#This Row],[Account_key]],tbl_COA[Account_key],tbl_COA[SubClass2],"Not Found")</f>
        <v>Sales</v>
      </c>
      <c r="J9653" t="str">
        <f>_xlfn.XLOOKUP(tbl_GL[[#This Row],[Account_key]],tbl_COA[Account_key],tbl_COA[SubAccount],,0)</f>
        <v>Sales</v>
      </c>
      <c r="K9653">
        <f>YEAR(tbl_GL[[#This Row],[Date]])</f>
        <v>2019</v>
      </c>
    </row>
    <row r="9654" spans="1:11" x14ac:dyDescent="0.35">
      <c r="A9654">
        <v>940.2</v>
      </c>
      <c r="B9654" s="24">
        <v>43630</v>
      </c>
      <c r="C9654">
        <v>4</v>
      </c>
      <c r="D9654" s="13">
        <v>10</v>
      </c>
      <c r="E9654" s="13" t="s">
        <v>7</v>
      </c>
      <c r="F9654" s="17">
        <v>3617</v>
      </c>
      <c r="G9654" t="str">
        <f>_xlfn.XLOOKUP(tbl_GL[[#This Row],[Account_key]],tbl_COA[Account_key],tbl_COA[Class],"Not Found")</f>
        <v>Assets</v>
      </c>
      <c r="H9654" t="str">
        <f>_xlfn.XLOOKUP(tbl_GL[[#This Row],[Account_key]],tbl_COA[Account_key],tbl_COA[SubClass],"Not Found")</f>
        <v>Assets</v>
      </c>
      <c r="I9654" t="str">
        <f>_xlfn.XLOOKUP(tbl_GL[[#This Row],[Account_key]],tbl_COA[Account_key],tbl_COA[SubClass2],"Not Found")</f>
        <v>Current Assets</v>
      </c>
      <c r="J9654" t="str">
        <f>_xlfn.XLOOKUP(tbl_GL[[#This Row],[Account_key]],tbl_COA[Account_key],tbl_COA[SubAccount],,0)</f>
        <v>Cash at Bank</v>
      </c>
      <c r="K9654">
        <f>YEAR(tbl_GL[[#This Row],[Date]])</f>
        <v>2019</v>
      </c>
    </row>
    <row r="9655" spans="1:11" x14ac:dyDescent="0.35">
      <c r="A9655">
        <v>941.1</v>
      </c>
      <c r="B9655" s="24">
        <v>43630</v>
      </c>
      <c r="C9655">
        <v>4</v>
      </c>
      <c r="D9655" s="13">
        <v>230</v>
      </c>
      <c r="E9655" s="13" t="s">
        <v>4</v>
      </c>
      <c r="F9655" s="17">
        <v>-4569</v>
      </c>
      <c r="G9655" t="str">
        <f>_xlfn.XLOOKUP(tbl_GL[[#This Row],[Account_key]],tbl_COA[Account_key],tbl_COA[Class],"Not Found")</f>
        <v>Trading account</v>
      </c>
      <c r="H9655" t="str">
        <f>_xlfn.XLOOKUP(tbl_GL[[#This Row],[Account_key]],tbl_COA[Account_key],tbl_COA[SubClass],"Not Found")</f>
        <v>Cost of Sales</v>
      </c>
      <c r="I9655" t="str">
        <f>_xlfn.XLOOKUP(tbl_GL[[#This Row],[Account_key]],tbl_COA[Account_key],tbl_COA[SubClass2],"Not Found")</f>
        <v>Cost of Sales</v>
      </c>
      <c r="J9655" t="str">
        <f>_xlfn.XLOOKUP(tbl_GL[[#This Row],[Account_key]],tbl_COA[Account_key],tbl_COA[SubAccount],,0)</f>
        <v>Cost of Sales</v>
      </c>
      <c r="K9655">
        <f>YEAR(tbl_GL[[#This Row],[Date]])</f>
        <v>2019</v>
      </c>
    </row>
    <row r="9656" spans="1:11" x14ac:dyDescent="0.35">
      <c r="A9656">
        <v>941.2</v>
      </c>
      <c r="B9656" s="24">
        <v>43630</v>
      </c>
      <c r="C9656">
        <v>4</v>
      </c>
      <c r="D9656" s="13">
        <v>60</v>
      </c>
      <c r="E9656" s="13" t="s">
        <v>4</v>
      </c>
      <c r="F9656" s="17">
        <v>-4569</v>
      </c>
      <c r="G9656" t="str">
        <f>_xlfn.XLOOKUP(tbl_GL[[#This Row],[Account_key]],tbl_COA[Account_key],tbl_COA[Class],"Not Found")</f>
        <v>Assets</v>
      </c>
      <c r="H9656" t="str">
        <f>_xlfn.XLOOKUP(tbl_GL[[#This Row],[Account_key]],tbl_COA[Account_key],tbl_COA[SubClass],"Not Found")</f>
        <v>Assets</v>
      </c>
      <c r="I9656" t="str">
        <f>_xlfn.XLOOKUP(tbl_GL[[#This Row],[Account_key]],tbl_COA[Account_key],tbl_COA[SubClass2],"Not Found")</f>
        <v>Current Assets</v>
      </c>
      <c r="J9656" t="str">
        <f>_xlfn.XLOOKUP(tbl_GL[[#This Row],[Account_key]],tbl_COA[Account_key],tbl_COA[SubAccount],,0)</f>
        <v>Inventory</v>
      </c>
      <c r="K9656">
        <f>YEAR(tbl_GL[[#This Row],[Date]])</f>
        <v>2019</v>
      </c>
    </row>
    <row r="9657" spans="1:11" x14ac:dyDescent="0.35">
      <c r="A9657">
        <v>942.1</v>
      </c>
      <c r="B9657" s="24">
        <v>43630</v>
      </c>
      <c r="C9657">
        <v>4</v>
      </c>
      <c r="D9657" s="13">
        <v>210</v>
      </c>
      <c r="E9657" s="13" t="s">
        <v>8</v>
      </c>
      <c r="F9657" s="17">
        <v>12908</v>
      </c>
      <c r="G9657" t="str">
        <f>_xlfn.XLOOKUP(tbl_GL[[#This Row],[Account_key]],tbl_COA[Account_key],tbl_COA[Class],"Not Found")</f>
        <v>Trading account</v>
      </c>
      <c r="H9657" t="str">
        <f>_xlfn.XLOOKUP(tbl_GL[[#This Row],[Account_key]],tbl_COA[Account_key],tbl_COA[SubClass],"Not Found")</f>
        <v>Sales</v>
      </c>
      <c r="I9657" t="str">
        <f>_xlfn.XLOOKUP(tbl_GL[[#This Row],[Account_key]],tbl_COA[Account_key],tbl_COA[SubClass2],"Not Found")</f>
        <v>Sales</v>
      </c>
      <c r="J9657" t="str">
        <f>_xlfn.XLOOKUP(tbl_GL[[#This Row],[Account_key]],tbl_COA[Account_key],tbl_COA[SubAccount],,0)</f>
        <v>Sales</v>
      </c>
      <c r="K9657">
        <f>YEAR(tbl_GL[[#This Row],[Date]])</f>
        <v>2019</v>
      </c>
    </row>
    <row r="9658" spans="1:11" x14ac:dyDescent="0.35">
      <c r="A9658">
        <v>942.2</v>
      </c>
      <c r="B9658" s="24">
        <v>43630</v>
      </c>
      <c r="C9658">
        <v>4</v>
      </c>
      <c r="D9658" s="13">
        <v>30</v>
      </c>
      <c r="E9658" s="13" t="s">
        <v>8</v>
      </c>
      <c r="F9658" s="17">
        <v>12908</v>
      </c>
      <c r="G9658" t="str">
        <f>_xlfn.XLOOKUP(tbl_GL[[#This Row],[Account_key]],tbl_COA[Account_key],tbl_COA[Class],"Not Found")</f>
        <v>Assets</v>
      </c>
      <c r="H9658" t="str">
        <f>_xlfn.XLOOKUP(tbl_GL[[#This Row],[Account_key]],tbl_COA[Account_key],tbl_COA[SubClass],"Not Found")</f>
        <v>Assets</v>
      </c>
      <c r="I9658" t="str">
        <f>_xlfn.XLOOKUP(tbl_GL[[#This Row],[Account_key]],tbl_COA[Account_key],tbl_COA[SubClass2],"Not Found")</f>
        <v>Current Assets</v>
      </c>
      <c r="J9658" t="str">
        <f>_xlfn.XLOOKUP(tbl_GL[[#This Row],[Account_key]],tbl_COA[Account_key],tbl_COA[SubAccount],,0)</f>
        <v>Trade Receivables</v>
      </c>
      <c r="K9658">
        <f>YEAR(tbl_GL[[#This Row],[Date]])</f>
        <v>2019</v>
      </c>
    </row>
    <row r="9659" spans="1:11" x14ac:dyDescent="0.35">
      <c r="A9659">
        <v>943.1</v>
      </c>
      <c r="B9659" s="24">
        <v>43631</v>
      </c>
      <c r="C9659">
        <v>4</v>
      </c>
      <c r="D9659" s="13">
        <v>10</v>
      </c>
      <c r="E9659" s="13" t="s">
        <v>112</v>
      </c>
      <c r="F9659" s="17">
        <v>-240</v>
      </c>
      <c r="G9659" t="str">
        <f>_xlfn.XLOOKUP(tbl_GL[[#This Row],[Account_key]],tbl_COA[Account_key],tbl_COA[Class],"Not Found")</f>
        <v>Assets</v>
      </c>
      <c r="H9659" t="str">
        <f>_xlfn.XLOOKUP(tbl_GL[[#This Row],[Account_key]],tbl_COA[Account_key],tbl_COA[SubClass],"Not Found")</f>
        <v>Assets</v>
      </c>
      <c r="I9659" t="str">
        <f>_xlfn.XLOOKUP(tbl_GL[[#This Row],[Account_key]],tbl_COA[Account_key],tbl_COA[SubClass2],"Not Found")</f>
        <v>Current Assets</v>
      </c>
      <c r="J9659" t="str">
        <f>_xlfn.XLOOKUP(tbl_GL[[#This Row],[Account_key]],tbl_COA[Account_key],tbl_COA[SubAccount],,0)</f>
        <v>Cash at Bank</v>
      </c>
      <c r="K9659">
        <f>YEAR(tbl_GL[[#This Row],[Date]])</f>
        <v>2019</v>
      </c>
    </row>
    <row r="9660" spans="1:11" x14ac:dyDescent="0.35">
      <c r="A9660">
        <v>943.2</v>
      </c>
      <c r="B9660" s="24">
        <v>43631</v>
      </c>
      <c r="C9660">
        <v>4</v>
      </c>
      <c r="D9660" s="13">
        <v>121</v>
      </c>
      <c r="E9660" s="13" t="s">
        <v>112</v>
      </c>
      <c r="F9660" s="17">
        <v>-240</v>
      </c>
      <c r="G9660" t="str">
        <f>_xlfn.XLOOKUP(tbl_GL[[#This Row],[Account_key]],tbl_COA[Account_key],tbl_COA[Class],"Not Found")</f>
        <v>Liabilities and Owners Equity</v>
      </c>
      <c r="H9660" t="str">
        <f>_xlfn.XLOOKUP(tbl_GL[[#This Row],[Account_key]],tbl_COA[Account_key],tbl_COA[SubClass],"Not Found")</f>
        <v>Liabilities</v>
      </c>
      <c r="I9660" t="str">
        <f>_xlfn.XLOOKUP(tbl_GL[[#This Row],[Account_key]],tbl_COA[Account_key],tbl_COA[SubClass2],"Not Found")</f>
        <v>Current Liabilities</v>
      </c>
      <c r="J9660" t="str">
        <f>_xlfn.XLOOKUP(tbl_GL[[#This Row],[Account_key]],tbl_COA[Account_key],tbl_COA[SubAccount],,0)</f>
        <v>Interest Payable</v>
      </c>
      <c r="K9660">
        <f>YEAR(tbl_GL[[#This Row],[Date]])</f>
        <v>2019</v>
      </c>
    </row>
    <row r="9661" spans="1:11" x14ac:dyDescent="0.35">
      <c r="A9661">
        <v>944.1</v>
      </c>
      <c r="B9661" s="24">
        <v>43631</v>
      </c>
      <c r="C9661">
        <v>4</v>
      </c>
      <c r="D9661" s="13">
        <v>10</v>
      </c>
      <c r="E9661" s="13" t="s">
        <v>98</v>
      </c>
      <c r="F9661" s="17">
        <v>-1835</v>
      </c>
      <c r="G9661" t="str">
        <f>_xlfn.XLOOKUP(tbl_GL[[#This Row],[Account_key]],tbl_COA[Account_key],tbl_COA[Class],"Not Found")</f>
        <v>Assets</v>
      </c>
      <c r="H9661" t="str">
        <f>_xlfn.XLOOKUP(tbl_GL[[#This Row],[Account_key]],tbl_COA[Account_key],tbl_COA[SubClass],"Not Found")</f>
        <v>Assets</v>
      </c>
      <c r="I9661" t="str">
        <f>_xlfn.XLOOKUP(tbl_GL[[#This Row],[Account_key]],tbl_COA[Account_key],tbl_COA[SubClass2],"Not Found")</f>
        <v>Current Assets</v>
      </c>
      <c r="J9661" t="str">
        <f>_xlfn.XLOOKUP(tbl_GL[[#This Row],[Account_key]],tbl_COA[Account_key],tbl_COA[SubAccount],,0)</f>
        <v>Cash at Bank</v>
      </c>
      <c r="K9661">
        <f>YEAR(tbl_GL[[#This Row],[Date]])</f>
        <v>2019</v>
      </c>
    </row>
    <row r="9662" spans="1:11" x14ac:dyDescent="0.35">
      <c r="A9662">
        <v>944.2</v>
      </c>
      <c r="B9662" s="24">
        <v>43631</v>
      </c>
      <c r="C9662">
        <v>4</v>
      </c>
      <c r="D9662" s="13">
        <v>120</v>
      </c>
      <c r="E9662" s="13" t="s">
        <v>98</v>
      </c>
      <c r="F9662" s="17">
        <v>-1835</v>
      </c>
      <c r="G9662" t="str">
        <f>_xlfn.XLOOKUP(tbl_GL[[#This Row],[Account_key]],tbl_COA[Account_key],tbl_COA[Class],"Not Found")</f>
        <v>Liabilities and Owners Equity</v>
      </c>
      <c r="H9662" t="str">
        <f>_xlfn.XLOOKUP(tbl_GL[[#This Row],[Account_key]],tbl_COA[Account_key],tbl_COA[SubClass],"Not Found")</f>
        <v>Liabilities</v>
      </c>
      <c r="I9662" t="str">
        <f>_xlfn.XLOOKUP(tbl_GL[[#This Row],[Account_key]],tbl_COA[Account_key],tbl_COA[SubClass2],"Not Found")</f>
        <v>Current Liabilities</v>
      </c>
      <c r="J9662" t="str">
        <f>_xlfn.XLOOKUP(tbl_GL[[#This Row],[Account_key]],tbl_COA[Account_key],tbl_COA[SubAccount],,0)</f>
        <v>Accrued Expenses</v>
      </c>
      <c r="K9662">
        <f>YEAR(tbl_GL[[#This Row],[Date]])</f>
        <v>2019</v>
      </c>
    </row>
    <row r="9663" spans="1:11" x14ac:dyDescent="0.35">
      <c r="A9663">
        <v>945.1</v>
      </c>
      <c r="B9663" s="24">
        <v>43633</v>
      </c>
      <c r="C9663">
        <v>4</v>
      </c>
      <c r="D9663" s="13">
        <v>260</v>
      </c>
      <c r="E9663" s="13" t="s">
        <v>97</v>
      </c>
      <c r="F9663" s="17">
        <v>-2439</v>
      </c>
      <c r="G9663" t="str">
        <f>_xlfn.XLOOKUP(tbl_GL[[#This Row],[Account_key]],tbl_COA[Account_key],tbl_COA[Class],"Not Found")</f>
        <v>Operating account</v>
      </c>
      <c r="H9663" t="str">
        <f>_xlfn.XLOOKUP(tbl_GL[[#This Row],[Account_key]],tbl_COA[Account_key],tbl_COA[SubClass],"Not Found")</f>
        <v>Operating Expenses</v>
      </c>
      <c r="I9663" t="str">
        <f>_xlfn.XLOOKUP(tbl_GL[[#This Row],[Account_key]],tbl_COA[Account_key],tbl_COA[SubClass2],"Not Found")</f>
        <v>Marketing</v>
      </c>
      <c r="J9663" t="str">
        <f>_xlfn.XLOOKUP(tbl_GL[[#This Row],[Account_key]],tbl_COA[Account_key],tbl_COA[SubAccount],,0)</f>
        <v>Commissions</v>
      </c>
      <c r="K9663">
        <f>YEAR(tbl_GL[[#This Row],[Date]])</f>
        <v>2019</v>
      </c>
    </row>
    <row r="9664" spans="1:11" x14ac:dyDescent="0.35">
      <c r="A9664">
        <v>945.2</v>
      </c>
      <c r="B9664" s="24">
        <v>43633</v>
      </c>
      <c r="C9664">
        <v>4</v>
      </c>
      <c r="D9664" s="13">
        <v>120</v>
      </c>
      <c r="E9664" s="13" t="s">
        <v>97</v>
      </c>
      <c r="F9664" s="17">
        <v>2439</v>
      </c>
      <c r="G9664" t="str">
        <f>_xlfn.XLOOKUP(tbl_GL[[#This Row],[Account_key]],tbl_COA[Account_key],tbl_COA[Class],"Not Found")</f>
        <v>Liabilities and Owners Equity</v>
      </c>
      <c r="H9664" t="str">
        <f>_xlfn.XLOOKUP(tbl_GL[[#This Row],[Account_key]],tbl_COA[Account_key],tbl_COA[SubClass],"Not Found")</f>
        <v>Liabilities</v>
      </c>
      <c r="I9664" t="str">
        <f>_xlfn.XLOOKUP(tbl_GL[[#This Row],[Account_key]],tbl_COA[Account_key],tbl_COA[SubClass2],"Not Found")</f>
        <v>Current Liabilities</v>
      </c>
      <c r="J9664" t="str">
        <f>_xlfn.XLOOKUP(tbl_GL[[#This Row],[Account_key]],tbl_COA[Account_key],tbl_COA[SubAccount],,0)</f>
        <v>Accrued Expenses</v>
      </c>
      <c r="K9664">
        <f>YEAR(tbl_GL[[#This Row],[Date]])</f>
        <v>2019</v>
      </c>
    </row>
    <row r="9665" spans="1:11" x14ac:dyDescent="0.35">
      <c r="A9665">
        <v>946.1</v>
      </c>
      <c r="B9665" s="24">
        <v>43635</v>
      </c>
      <c r="C9665">
        <v>4</v>
      </c>
      <c r="D9665" s="13">
        <v>220</v>
      </c>
      <c r="E9665" s="13" t="s">
        <v>81</v>
      </c>
      <c r="F9665" s="17">
        <v>-1603</v>
      </c>
      <c r="G9665" t="str">
        <f>_xlfn.XLOOKUP(tbl_GL[[#This Row],[Account_key]],tbl_COA[Account_key],tbl_COA[Class],"Not Found")</f>
        <v>Trading account</v>
      </c>
      <c r="H9665" t="str">
        <f>_xlfn.XLOOKUP(tbl_GL[[#This Row],[Account_key]],tbl_COA[Account_key],tbl_COA[SubClass],"Not Found")</f>
        <v>Sales</v>
      </c>
      <c r="I9665" t="str">
        <f>_xlfn.XLOOKUP(tbl_GL[[#This Row],[Account_key]],tbl_COA[Account_key],tbl_COA[SubClass2],"Not Found")</f>
        <v>Sales</v>
      </c>
      <c r="J9665" t="str">
        <f>_xlfn.XLOOKUP(tbl_GL[[#This Row],[Account_key]],tbl_COA[Account_key],tbl_COA[SubAccount],,0)</f>
        <v>Sales Return</v>
      </c>
      <c r="K9665">
        <f>YEAR(tbl_GL[[#This Row],[Date]])</f>
        <v>2019</v>
      </c>
    </row>
    <row r="9666" spans="1:11" x14ac:dyDescent="0.35">
      <c r="A9666">
        <v>946.2</v>
      </c>
      <c r="B9666" s="24">
        <v>43635</v>
      </c>
      <c r="C9666">
        <v>4</v>
      </c>
      <c r="D9666" s="13">
        <v>20</v>
      </c>
      <c r="E9666" s="13" t="s">
        <v>81</v>
      </c>
      <c r="F9666" s="17">
        <v>-1603</v>
      </c>
      <c r="G9666" t="str">
        <f>_xlfn.XLOOKUP(tbl_GL[[#This Row],[Account_key]],tbl_COA[Account_key],tbl_COA[Class],"Not Found")</f>
        <v>Assets</v>
      </c>
      <c r="H9666" t="str">
        <f>_xlfn.XLOOKUP(tbl_GL[[#This Row],[Account_key]],tbl_COA[Account_key],tbl_COA[SubClass],"Not Found")</f>
        <v>Assets</v>
      </c>
      <c r="I9666" t="str">
        <f>_xlfn.XLOOKUP(tbl_GL[[#This Row],[Account_key]],tbl_COA[Account_key],tbl_COA[SubClass2],"Not Found")</f>
        <v>Current Assets</v>
      </c>
      <c r="J9666" t="str">
        <f>_xlfn.XLOOKUP(tbl_GL[[#This Row],[Account_key]],tbl_COA[Account_key],tbl_COA[SubAccount],,0)</f>
        <v>Cash in hand</v>
      </c>
      <c r="K9666">
        <f>YEAR(tbl_GL[[#This Row],[Date]])</f>
        <v>2019</v>
      </c>
    </row>
    <row r="9667" spans="1:11" x14ac:dyDescent="0.35">
      <c r="A9667">
        <v>947.1</v>
      </c>
      <c r="B9667" s="24">
        <v>43635</v>
      </c>
      <c r="C9667">
        <v>4</v>
      </c>
      <c r="D9667" s="13">
        <v>30</v>
      </c>
      <c r="E9667" s="13" t="s">
        <v>80</v>
      </c>
      <c r="F9667" s="17">
        <v>-15123</v>
      </c>
      <c r="G9667" t="str">
        <f>_xlfn.XLOOKUP(tbl_GL[[#This Row],[Account_key]],tbl_COA[Account_key],tbl_COA[Class],"Not Found")</f>
        <v>Assets</v>
      </c>
      <c r="H9667" t="str">
        <f>_xlfn.XLOOKUP(tbl_GL[[#This Row],[Account_key]],tbl_COA[Account_key],tbl_COA[SubClass],"Not Found")</f>
        <v>Assets</v>
      </c>
      <c r="I9667" t="str">
        <f>_xlfn.XLOOKUP(tbl_GL[[#This Row],[Account_key]],tbl_COA[Account_key],tbl_COA[SubClass2],"Not Found")</f>
        <v>Current Assets</v>
      </c>
      <c r="J9667" t="str">
        <f>_xlfn.XLOOKUP(tbl_GL[[#This Row],[Account_key]],tbl_COA[Account_key],tbl_COA[SubAccount],,0)</f>
        <v>Trade Receivables</v>
      </c>
      <c r="K9667">
        <f>YEAR(tbl_GL[[#This Row],[Date]])</f>
        <v>2019</v>
      </c>
    </row>
    <row r="9668" spans="1:11" x14ac:dyDescent="0.35">
      <c r="A9668">
        <v>947.2</v>
      </c>
      <c r="B9668" s="24">
        <v>43635</v>
      </c>
      <c r="C9668">
        <v>4</v>
      </c>
      <c r="D9668" s="13">
        <v>10</v>
      </c>
      <c r="E9668" s="13" t="s">
        <v>80</v>
      </c>
      <c r="F9668" s="17">
        <v>15123</v>
      </c>
      <c r="G9668" t="str">
        <f>_xlfn.XLOOKUP(tbl_GL[[#This Row],[Account_key]],tbl_COA[Account_key],tbl_COA[Class],"Not Found")</f>
        <v>Assets</v>
      </c>
      <c r="H9668" t="str">
        <f>_xlfn.XLOOKUP(tbl_GL[[#This Row],[Account_key]],tbl_COA[Account_key],tbl_COA[SubClass],"Not Found")</f>
        <v>Assets</v>
      </c>
      <c r="I9668" t="str">
        <f>_xlfn.XLOOKUP(tbl_GL[[#This Row],[Account_key]],tbl_COA[Account_key],tbl_COA[SubClass2],"Not Found")</f>
        <v>Current Assets</v>
      </c>
      <c r="J9668" t="str">
        <f>_xlfn.XLOOKUP(tbl_GL[[#This Row],[Account_key]],tbl_COA[Account_key],tbl_COA[SubAccount],,0)</f>
        <v>Cash at Bank</v>
      </c>
      <c r="K9668">
        <f>YEAR(tbl_GL[[#This Row],[Date]])</f>
        <v>2019</v>
      </c>
    </row>
    <row r="9669" spans="1:11" x14ac:dyDescent="0.35">
      <c r="A9669">
        <v>948.1</v>
      </c>
      <c r="B9669" s="24">
        <v>43638</v>
      </c>
      <c r="C9669">
        <v>4</v>
      </c>
      <c r="D9669" s="13">
        <v>230</v>
      </c>
      <c r="E9669" s="13" t="s">
        <v>4</v>
      </c>
      <c r="F9669" s="17">
        <v>-318</v>
      </c>
      <c r="G9669" t="str">
        <f>_xlfn.XLOOKUP(tbl_GL[[#This Row],[Account_key]],tbl_COA[Account_key],tbl_COA[Class],"Not Found")</f>
        <v>Trading account</v>
      </c>
      <c r="H9669" t="str">
        <f>_xlfn.XLOOKUP(tbl_GL[[#This Row],[Account_key]],tbl_COA[Account_key],tbl_COA[SubClass],"Not Found")</f>
        <v>Cost of Sales</v>
      </c>
      <c r="I9669" t="str">
        <f>_xlfn.XLOOKUP(tbl_GL[[#This Row],[Account_key]],tbl_COA[Account_key],tbl_COA[SubClass2],"Not Found")</f>
        <v>Cost of Sales</v>
      </c>
      <c r="J9669" t="str">
        <f>_xlfn.XLOOKUP(tbl_GL[[#This Row],[Account_key]],tbl_COA[Account_key],tbl_COA[SubAccount],,0)</f>
        <v>Cost of Sales</v>
      </c>
      <c r="K9669">
        <f>YEAR(tbl_GL[[#This Row],[Date]])</f>
        <v>2019</v>
      </c>
    </row>
    <row r="9670" spans="1:11" x14ac:dyDescent="0.35">
      <c r="A9670">
        <v>948.2</v>
      </c>
      <c r="B9670" s="24">
        <v>43638</v>
      </c>
      <c r="C9670">
        <v>4</v>
      </c>
      <c r="D9670" s="13">
        <v>60</v>
      </c>
      <c r="E9670" s="13" t="s">
        <v>4</v>
      </c>
      <c r="F9670" s="17">
        <v>-318</v>
      </c>
      <c r="G9670" t="str">
        <f>_xlfn.XLOOKUP(tbl_GL[[#This Row],[Account_key]],tbl_COA[Account_key],tbl_COA[Class],"Not Found")</f>
        <v>Assets</v>
      </c>
      <c r="H9670" t="str">
        <f>_xlfn.XLOOKUP(tbl_GL[[#This Row],[Account_key]],tbl_COA[Account_key],tbl_COA[SubClass],"Not Found")</f>
        <v>Assets</v>
      </c>
      <c r="I9670" t="str">
        <f>_xlfn.XLOOKUP(tbl_GL[[#This Row],[Account_key]],tbl_COA[Account_key],tbl_COA[SubClass2],"Not Found")</f>
        <v>Current Assets</v>
      </c>
      <c r="J9670" t="str">
        <f>_xlfn.XLOOKUP(tbl_GL[[#This Row],[Account_key]],tbl_COA[Account_key],tbl_COA[SubAccount],,0)</f>
        <v>Inventory</v>
      </c>
      <c r="K9670">
        <f>YEAR(tbl_GL[[#This Row],[Date]])</f>
        <v>2019</v>
      </c>
    </row>
    <row r="9671" spans="1:11" x14ac:dyDescent="0.35">
      <c r="A9671">
        <v>949.1</v>
      </c>
      <c r="B9671" s="24">
        <v>43638</v>
      </c>
      <c r="C9671">
        <v>4</v>
      </c>
      <c r="D9671" s="13">
        <v>210</v>
      </c>
      <c r="E9671" s="13" t="s">
        <v>8</v>
      </c>
      <c r="F9671" s="17">
        <v>899</v>
      </c>
      <c r="G9671" t="str">
        <f>_xlfn.XLOOKUP(tbl_GL[[#This Row],[Account_key]],tbl_COA[Account_key],tbl_COA[Class],"Not Found")</f>
        <v>Trading account</v>
      </c>
      <c r="H9671" t="str">
        <f>_xlfn.XLOOKUP(tbl_GL[[#This Row],[Account_key]],tbl_COA[Account_key],tbl_COA[SubClass],"Not Found")</f>
        <v>Sales</v>
      </c>
      <c r="I9671" t="str">
        <f>_xlfn.XLOOKUP(tbl_GL[[#This Row],[Account_key]],tbl_COA[Account_key],tbl_COA[SubClass2],"Not Found")</f>
        <v>Sales</v>
      </c>
      <c r="J9671" t="str">
        <f>_xlfn.XLOOKUP(tbl_GL[[#This Row],[Account_key]],tbl_COA[Account_key],tbl_COA[SubAccount],,0)</f>
        <v>Sales</v>
      </c>
      <c r="K9671">
        <f>YEAR(tbl_GL[[#This Row],[Date]])</f>
        <v>2019</v>
      </c>
    </row>
    <row r="9672" spans="1:11" x14ac:dyDescent="0.35">
      <c r="A9672">
        <v>949.2</v>
      </c>
      <c r="B9672" s="24">
        <v>43638</v>
      </c>
      <c r="C9672">
        <v>4</v>
      </c>
      <c r="D9672" s="13">
        <v>30</v>
      </c>
      <c r="E9672" s="13" t="s">
        <v>8</v>
      </c>
      <c r="F9672" s="17">
        <v>899</v>
      </c>
      <c r="G9672" t="str">
        <f>_xlfn.XLOOKUP(tbl_GL[[#This Row],[Account_key]],tbl_COA[Account_key],tbl_COA[Class],"Not Found")</f>
        <v>Assets</v>
      </c>
      <c r="H9672" t="str">
        <f>_xlfn.XLOOKUP(tbl_GL[[#This Row],[Account_key]],tbl_COA[Account_key],tbl_COA[SubClass],"Not Found")</f>
        <v>Assets</v>
      </c>
      <c r="I9672" t="str">
        <f>_xlfn.XLOOKUP(tbl_GL[[#This Row],[Account_key]],tbl_COA[Account_key],tbl_COA[SubClass2],"Not Found")</f>
        <v>Current Assets</v>
      </c>
      <c r="J9672" t="str">
        <f>_xlfn.XLOOKUP(tbl_GL[[#This Row],[Account_key]],tbl_COA[Account_key],tbl_COA[SubAccount],,0)</f>
        <v>Trade Receivables</v>
      </c>
      <c r="K9672">
        <f>YEAR(tbl_GL[[#This Row],[Date]])</f>
        <v>2019</v>
      </c>
    </row>
    <row r="9673" spans="1:11" x14ac:dyDescent="0.35">
      <c r="A9673">
        <v>950.1</v>
      </c>
      <c r="B9673" s="24">
        <v>43638</v>
      </c>
      <c r="C9673">
        <v>4</v>
      </c>
      <c r="D9673" s="13">
        <v>260</v>
      </c>
      <c r="E9673" s="13" t="s">
        <v>97</v>
      </c>
      <c r="F9673" s="17">
        <v>-2063</v>
      </c>
      <c r="G9673" t="str">
        <f>_xlfn.XLOOKUP(tbl_GL[[#This Row],[Account_key]],tbl_COA[Account_key],tbl_COA[Class],"Not Found")</f>
        <v>Operating account</v>
      </c>
      <c r="H9673" t="str">
        <f>_xlfn.XLOOKUP(tbl_GL[[#This Row],[Account_key]],tbl_COA[Account_key],tbl_COA[SubClass],"Not Found")</f>
        <v>Operating Expenses</v>
      </c>
      <c r="I9673" t="str">
        <f>_xlfn.XLOOKUP(tbl_GL[[#This Row],[Account_key]],tbl_COA[Account_key],tbl_COA[SubClass2],"Not Found")</f>
        <v>Marketing</v>
      </c>
      <c r="J9673" t="str">
        <f>_xlfn.XLOOKUP(tbl_GL[[#This Row],[Account_key]],tbl_COA[Account_key],tbl_COA[SubAccount],,0)</f>
        <v>Commissions</v>
      </c>
      <c r="K9673">
        <f>YEAR(tbl_GL[[#This Row],[Date]])</f>
        <v>2019</v>
      </c>
    </row>
    <row r="9674" spans="1:11" x14ac:dyDescent="0.35">
      <c r="A9674">
        <v>950.2</v>
      </c>
      <c r="B9674" s="24">
        <v>43638</v>
      </c>
      <c r="C9674">
        <v>4</v>
      </c>
      <c r="D9674" s="13">
        <v>120</v>
      </c>
      <c r="E9674" s="13" t="s">
        <v>97</v>
      </c>
      <c r="F9674" s="17">
        <v>2063</v>
      </c>
      <c r="G9674" t="str">
        <f>_xlfn.XLOOKUP(tbl_GL[[#This Row],[Account_key]],tbl_COA[Account_key],tbl_COA[Class],"Not Found")</f>
        <v>Liabilities and Owners Equity</v>
      </c>
      <c r="H9674" t="str">
        <f>_xlfn.XLOOKUP(tbl_GL[[#This Row],[Account_key]],tbl_COA[Account_key],tbl_COA[SubClass],"Not Found")</f>
        <v>Liabilities</v>
      </c>
      <c r="I9674" t="str">
        <f>_xlfn.XLOOKUP(tbl_GL[[#This Row],[Account_key]],tbl_COA[Account_key],tbl_COA[SubClass2],"Not Found")</f>
        <v>Current Liabilities</v>
      </c>
      <c r="J9674" t="str">
        <f>_xlfn.XLOOKUP(tbl_GL[[#This Row],[Account_key]],tbl_COA[Account_key],tbl_COA[SubAccount],,0)</f>
        <v>Accrued Expenses</v>
      </c>
      <c r="K9674">
        <f>YEAR(tbl_GL[[#This Row],[Date]])</f>
        <v>2019</v>
      </c>
    </row>
    <row r="9675" spans="1:11" x14ac:dyDescent="0.35">
      <c r="A9675">
        <v>951.1</v>
      </c>
      <c r="B9675" s="24">
        <v>43638</v>
      </c>
      <c r="C9675">
        <v>4</v>
      </c>
      <c r="D9675" s="13">
        <v>10</v>
      </c>
      <c r="E9675" s="13" t="s">
        <v>98</v>
      </c>
      <c r="F9675" s="17">
        <v>-2420</v>
      </c>
      <c r="G9675" t="str">
        <f>_xlfn.XLOOKUP(tbl_GL[[#This Row],[Account_key]],tbl_COA[Account_key],tbl_COA[Class],"Not Found")</f>
        <v>Assets</v>
      </c>
      <c r="H9675" t="str">
        <f>_xlfn.XLOOKUP(tbl_GL[[#This Row],[Account_key]],tbl_COA[Account_key],tbl_COA[SubClass],"Not Found")</f>
        <v>Assets</v>
      </c>
      <c r="I9675" t="str">
        <f>_xlfn.XLOOKUP(tbl_GL[[#This Row],[Account_key]],tbl_COA[Account_key],tbl_COA[SubClass2],"Not Found")</f>
        <v>Current Assets</v>
      </c>
      <c r="J9675" t="str">
        <f>_xlfn.XLOOKUP(tbl_GL[[#This Row],[Account_key]],tbl_COA[Account_key],tbl_COA[SubAccount],,0)</f>
        <v>Cash at Bank</v>
      </c>
      <c r="K9675">
        <f>YEAR(tbl_GL[[#This Row],[Date]])</f>
        <v>2019</v>
      </c>
    </row>
    <row r="9676" spans="1:11" x14ac:dyDescent="0.35">
      <c r="A9676">
        <v>951.2</v>
      </c>
      <c r="B9676" s="24">
        <v>43638</v>
      </c>
      <c r="C9676">
        <v>4</v>
      </c>
      <c r="D9676" s="13">
        <v>120</v>
      </c>
      <c r="E9676" s="13" t="s">
        <v>98</v>
      </c>
      <c r="F9676" s="17">
        <v>-2420</v>
      </c>
      <c r="G9676" t="str">
        <f>_xlfn.XLOOKUP(tbl_GL[[#This Row],[Account_key]],tbl_COA[Account_key],tbl_COA[Class],"Not Found")</f>
        <v>Liabilities and Owners Equity</v>
      </c>
      <c r="H9676" t="str">
        <f>_xlfn.XLOOKUP(tbl_GL[[#This Row],[Account_key]],tbl_COA[Account_key],tbl_COA[SubClass],"Not Found")</f>
        <v>Liabilities</v>
      </c>
      <c r="I9676" t="str">
        <f>_xlfn.XLOOKUP(tbl_GL[[#This Row],[Account_key]],tbl_COA[Account_key],tbl_COA[SubClass2],"Not Found")</f>
        <v>Current Liabilities</v>
      </c>
      <c r="J9676" t="str">
        <f>_xlfn.XLOOKUP(tbl_GL[[#This Row],[Account_key]],tbl_COA[Account_key],tbl_COA[SubAccount],,0)</f>
        <v>Accrued Expenses</v>
      </c>
      <c r="K9676">
        <f>YEAR(tbl_GL[[#This Row],[Date]])</f>
        <v>2019</v>
      </c>
    </row>
    <row r="9677" spans="1:11" x14ac:dyDescent="0.35">
      <c r="A9677">
        <v>952.1</v>
      </c>
      <c r="B9677" s="24">
        <v>43638</v>
      </c>
      <c r="C9677">
        <v>4</v>
      </c>
      <c r="D9677" s="13">
        <v>30</v>
      </c>
      <c r="E9677" s="13" t="s">
        <v>80</v>
      </c>
      <c r="F9677" s="17">
        <v>-13292</v>
      </c>
      <c r="G9677" t="str">
        <f>_xlfn.XLOOKUP(tbl_GL[[#This Row],[Account_key]],tbl_COA[Account_key],tbl_COA[Class],"Not Found")</f>
        <v>Assets</v>
      </c>
      <c r="H9677" t="str">
        <f>_xlfn.XLOOKUP(tbl_GL[[#This Row],[Account_key]],tbl_COA[Account_key],tbl_COA[SubClass],"Not Found")</f>
        <v>Assets</v>
      </c>
      <c r="I9677" t="str">
        <f>_xlfn.XLOOKUP(tbl_GL[[#This Row],[Account_key]],tbl_COA[Account_key],tbl_COA[SubClass2],"Not Found")</f>
        <v>Current Assets</v>
      </c>
      <c r="J9677" t="str">
        <f>_xlfn.XLOOKUP(tbl_GL[[#This Row],[Account_key]],tbl_COA[Account_key],tbl_COA[SubAccount],,0)</f>
        <v>Trade Receivables</v>
      </c>
      <c r="K9677">
        <f>YEAR(tbl_GL[[#This Row],[Date]])</f>
        <v>2019</v>
      </c>
    </row>
    <row r="9678" spans="1:11" x14ac:dyDescent="0.35">
      <c r="A9678">
        <v>952.2</v>
      </c>
      <c r="B9678" s="24">
        <v>43638</v>
      </c>
      <c r="C9678">
        <v>4</v>
      </c>
      <c r="D9678" s="13">
        <v>10</v>
      </c>
      <c r="E9678" s="13" t="s">
        <v>80</v>
      </c>
      <c r="F9678" s="17">
        <v>13292</v>
      </c>
      <c r="G9678" t="str">
        <f>_xlfn.XLOOKUP(tbl_GL[[#This Row],[Account_key]],tbl_COA[Account_key],tbl_COA[Class],"Not Found")</f>
        <v>Assets</v>
      </c>
      <c r="H9678" t="str">
        <f>_xlfn.XLOOKUP(tbl_GL[[#This Row],[Account_key]],tbl_COA[Account_key],tbl_COA[SubClass],"Not Found")</f>
        <v>Assets</v>
      </c>
      <c r="I9678" t="str">
        <f>_xlfn.XLOOKUP(tbl_GL[[#This Row],[Account_key]],tbl_COA[Account_key],tbl_COA[SubClass2],"Not Found")</f>
        <v>Current Assets</v>
      </c>
      <c r="J9678" t="str">
        <f>_xlfn.XLOOKUP(tbl_GL[[#This Row],[Account_key]],tbl_COA[Account_key],tbl_COA[SubAccount],,0)</f>
        <v>Cash at Bank</v>
      </c>
      <c r="K9678">
        <f>YEAR(tbl_GL[[#This Row],[Date]])</f>
        <v>2019</v>
      </c>
    </row>
    <row r="9679" spans="1:11" x14ac:dyDescent="0.35">
      <c r="A9679">
        <v>953.1</v>
      </c>
      <c r="B9679" s="24">
        <v>43640</v>
      </c>
      <c r="C9679">
        <v>4</v>
      </c>
      <c r="D9679" s="13">
        <v>330</v>
      </c>
      <c r="E9679" s="13" t="s">
        <v>99</v>
      </c>
      <c r="F9679" s="17">
        <v>-121</v>
      </c>
      <c r="G9679" t="str">
        <f>_xlfn.XLOOKUP(tbl_GL[[#This Row],[Account_key]],tbl_COA[Account_key],tbl_COA[Class],"Not Found")</f>
        <v>Operating account</v>
      </c>
      <c r="H9679" t="str">
        <f>_xlfn.XLOOKUP(tbl_GL[[#This Row],[Account_key]],tbl_COA[Account_key],tbl_COA[SubClass],"Not Found")</f>
        <v>Operating Expenses</v>
      </c>
      <c r="I9679" t="str">
        <f>_xlfn.XLOOKUP(tbl_GL[[#This Row],[Account_key]],tbl_COA[Account_key],tbl_COA[SubClass2],"Not Found")</f>
        <v>Administration</v>
      </c>
      <c r="J9679" t="str">
        <f>_xlfn.XLOOKUP(tbl_GL[[#This Row],[Account_key]],tbl_COA[Account_key],tbl_COA[SubAccount],,0)</f>
        <v>Telephone</v>
      </c>
      <c r="K9679">
        <f>YEAR(tbl_GL[[#This Row],[Date]])</f>
        <v>2019</v>
      </c>
    </row>
    <row r="9680" spans="1:11" x14ac:dyDescent="0.35">
      <c r="A9680">
        <v>953.2</v>
      </c>
      <c r="B9680" s="24">
        <v>43640</v>
      </c>
      <c r="C9680">
        <v>4</v>
      </c>
      <c r="D9680" s="13">
        <v>20</v>
      </c>
      <c r="E9680" s="13" t="s">
        <v>99</v>
      </c>
      <c r="F9680" s="17">
        <v>-121</v>
      </c>
      <c r="G9680" t="str">
        <f>_xlfn.XLOOKUP(tbl_GL[[#This Row],[Account_key]],tbl_COA[Account_key],tbl_COA[Class],"Not Found")</f>
        <v>Assets</v>
      </c>
      <c r="H9680" t="str">
        <f>_xlfn.XLOOKUP(tbl_GL[[#This Row],[Account_key]],tbl_COA[Account_key],tbl_COA[SubClass],"Not Found")</f>
        <v>Assets</v>
      </c>
      <c r="I9680" t="str">
        <f>_xlfn.XLOOKUP(tbl_GL[[#This Row],[Account_key]],tbl_COA[Account_key],tbl_COA[SubClass2],"Not Found")</f>
        <v>Current Assets</v>
      </c>
      <c r="J9680" t="str">
        <f>_xlfn.XLOOKUP(tbl_GL[[#This Row],[Account_key]],tbl_COA[Account_key],tbl_COA[SubAccount],,0)</f>
        <v>Cash in hand</v>
      </c>
      <c r="K9680">
        <f>YEAR(tbl_GL[[#This Row],[Date]])</f>
        <v>2019</v>
      </c>
    </row>
    <row r="9681" spans="1:11" x14ac:dyDescent="0.35">
      <c r="A9681">
        <v>954.1</v>
      </c>
      <c r="B9681" s="24">
        <v>43640</v>
      </c>
      <c r="C9681">
        <v>4</v>
      </c>
      <c r="D9681" s="13">
        <v>230</v>
      </c>
      <c r="E9681" s="13" t="s">
        <v>4</v>
      </c>
      <c r="F9681" s="17">
        <v>-1164</v>
      </c>
      <c r="G9681" t="str">
        <f>_xlfn.XLOOKUP(tbl_GL[[#This Row],[Account_key]],tbl_COA[Account_key],tbl_COA[Class],"Not Found")</f>
        <v>Trading account</v>
      </c>
      <c r="H9681" t="str">
        <f>_xlfn.XLOOKUP(tbl_GL[[#This Row],[Account_key]],tbl_COA[Account_key],tbl_COA[SubClass],"Not Found")</f>
        <v>Cost of Sales</v>
      </c>
      <c r="I9681" t="str">
        <f>_xlfn.XLOOKUP(tbl_GL[[#This Row],[Account_key]],tbl_COA[Account_key],tbl_COA[SubClass2],"Not Found")</f>
        <v>Cost of Sales</v>
      </c>
      <c r="J9681" t="str">
        <f>_xlfn.XLOOKUP(tbl_GL[[#This Row],[Account_key]],tbl_COA[Account_key],tbl_COA[SubAccount],,0)</f>
        <v>Cost of Sales</v>
      </c>
      <c r="K9681">
        <f>YEAR(tbl_GL[[#This Row],[Date]])</f>
        <v>2019</v>
      </c>
    </row>
    <row r="9682" spans="1:11" x14ac:dyDescent="0.35">
      <c r="A9682">
        <v>954.2</v>
      </c>
      <c r="B9682" s="24">
        <v>43640</v>
      </c>
      <c r="C9682">
        <v>4</v>
      </c>
      <c r="D9682" s="13">
        <v>60</v>
      </c>
      <c r="E9682" s="13" t="s">
        <v>4</v>
      </c>
      <c r="F9682" s="17">
        <v>-1164</v>
      </c>
      <c r="G9682" t="str">
        <f>_xlfn.XLOOKUP(tbl_GL[[#This Row],[Account_key]],tbl_COA[Account_key],tbl_COA[Class],"Not Found")</f>
        <v>Assets</v>
      </c>
      <c r="H9682" t="str">
        <f>_xlfn.XLOOKUP(tbl_GL[[#This Row],[Account_key]],tbl_COA[Account_key],tbl_COA[SubClass],"Not Found")</f>
        <v>Assets</v>
      </c>
      <c r="I9682" t="str">
        <f>_xlfn.XLOOKUP(tbl_GL[[#This Row],[Account_key]],tbl_COA[Account_key],tbl_COA[SubClass2],"Not Found")</f>
        <v>Current Assets</v>
      </c>
      <c r="J9682" t="str">
        <f>_xlfn.XLOOKUP(tbl_GL[[#This Row],[Account_key]],tbl_COA[Account_key],tbl_COA[SubAccount],,0)</f>
        <v>Inventory</v>
      </c>
      <c r="K9682">
        <f>YEAR(tbl_GL[[#This Row],[Date]])</f>
        <v>2019</v>
      </c>
    </row>
    <row r="9683" spans="1:11" x14ac:dyDescent="0.35">
      <c r="A9683">
        <v>955.1</v>
      </c>
      <c r="B9683" s="24">
        <v>43640</v>
      </c>
      <c r="C9683">
        <v>4</v>
      </c>
      <c r="D9683" s="13">
        <v>300</v>
      </c>
      <c r="E9683" s="13" t="s">
        <v>97</v>
      </c>
      <c r="F9683" s="17">
        <v>-2034</v>
      </c>
      <c r="G9683" t="str">
        <f>_xlfn.XLOOKUP(tbl_GL[[#This Row],[Account_key]],tbl_COA[Account_key],tbl_COA[Class],"Not Found")</f>
        <v>Operating account</v>
      </c>
      <c r="H9683" t="str">
        <f>_xlfn.XLOOKUP(tbl_GL[[#This Row],[Account_key]],tbl_COA[Account_key],tbl_COA[SubClass],"Not Found")</f>
        <v>Operating Expenses</v>
      </c>
      <c r="I9683" t="str">
        <f>_xlfn.XLOOKUP(tbl_GL[[#This Row],[Account_key]],tbl_COA[Account_key],tbl_COA[SubClass2],"Not Found")</f>
        <v>Administration</v>
      </c>
      <c r="J9683" t="str">
        <f>_xlfn.XLOOKUP(tbl_GL[[#This Row],[Account_key]],tbl_COA[Account_key],tbl_COA[SubAccount],,0)</f>
        <v>Entertainment</v>
      </c>
      <c r="K9683">
        <f>YEAR(tbl_GL[[#This Row],[Date]])</f>
        <v>2019</v>
      </c>
    </row>
    <row r="9684" spans="1:11" x14ac:dyDescent="0.35">
      <c r="A9684">
        <v>955.2</v>
      </c>
      <c r="B9684" s="24">
        <v>43640</v>
      </c>
      <c r="C9684">
        <v>4</v>
      </c>
      <c r="D9684" s="13">
        <v>120</v>
      </c>
      <c r="E9684" s="13" t="s">
        <v>97</v>
      </c>
      <c r="F9684" s="17">
        <v>2034</v>
      </c>
      <c r="G9684" t="str">
        <f>_xlfn.XLOOKUP(tbl_GL[[#This Row],[Account_key]],tbl_COA[Account_key],tbl_COA[Class],"Not Found")</f>
        <v>Liabilities and Owners Equity</v>
      </c>
      <c r="H9684" t="str">
        <f>_xlfn.XLOOKUP(tbl_GL[[#This Row],[Account_key]],tbl_COA[Account_key],tbl_COA[SubClass],"Not Found")</f>
        <v>Liabilities</v>
      </c>
      <c r="I9684" t="str">
        <f>_xlfn.XLOOKUP(tbl_GL[[#This Row],[Account_key]],tbl_COA[Account_key],tbl_COA[SubClass2],"Not Found")</f>
        <v>Current Liabilities</v>
      </c>
      <c r="J9684" t="str">
        <f>_xlfn.XLOOKUP(tbl_GL[[#This Row],[Account_key]],tbl_COA[Account_key],tbl_COA[SubAccount],,0)</f>
        <v>Accrued Expenses</v>
      </c>
      <c r="K9684">
        <f>YEAR(tbl_GL[[#This Row],[Date]])</f>
        <v>2019</v>
      </c>
    </row>
    <row r="9685" spans="1:11" x14ac:dyDescent="0.35">
      <c r="A9685">
        <v>956.1</v>
      </c>
      <c r="B9685" s="24">
        <v>43640</v>
      </c>
      <c r="C9685">
        <v>4</v>
      </c>
      <c r="D9685" s="13">
        <v>210</v>
      </c>
      <c r="E9685" s="13" t="s">
        <v>7</v>
      </c>
      <c r="F9685" s="17">
        <v>3639</v>
      </c>
      <c r="G9685" t="str">
        <f>_xlfn.XLOOKUP(tbl_GL[[#This Row],[Account_key]],tbl_COA[Account_key],tbl_COA[Class],"Not Found")</f>
        <v>Trading account</v>
      </c>
      <c r="H9685" t="str">
        <f>_xlfn.XLOOKUP(tbl_GL[[#This Row],[Account_key]],tbl_COA[Account_key],tbl_COA[SubClass],"Not Found")</f>
        <v>Sales</v>
      </c>
      <c r="I9685" t="str">
        <f>_xlfn.XLOOKUP(tbl_GL[[#This Row],[Account_key]],tbl_COA[Account_key],tbl_COA[SubClass2],"Not Found")</f>
        <v>Sales</v>
      </c>
      <c r="J9685" t="str">
        <f>_xlfn.XLOOKUP(tbl_GL[[#This Row],[Account_key]],tbl_COA[Account_key],tbl_COA[SubAccount],,0)</f>
        <v>Sales</v>
      </c>
      <c r="K9685">
        <f>YEAR(tbl_GL[[#This Row],[Date]])</f>
        <v>2019</v>
      </c>
    </row>
    <row r="9686" spans="1:11" x14ac:dyDescent="0.35">
      <c r="A9686">
        <v>956.2</v>
      </c>
      <c r="B9686" s="24">
        <v>43640</v>
      </c>
      <c r="C9686">
        <v>4</v>
      </c>
      <c r="D9686" s="13">
        <v>10</v>
      </c>
      <c r="E9686" s="13" t="s">
        <v>7</v>
      </c>
      <c r="F9686" s="17">
        <v>3639</v>
      </c>
      <c r="G9686" t="str">
        <f>_xlfn.XLOOKUP(tbl_GL[[#This Row],[Account_key]],tbl_COA[Account_key],tbl_COA[Class],"Not Found")</f>
        <v>Assets</v>
      </c>
      <c r="H9686" t="str">
        <f>_xlfn.XLOOKUP(tbl_GL[[#This Row],[Account_key]],tbl_COA[Account_key],tbl_COA[SubClass],"Not Found")</f>
        <v>Assets</v>
      </c>
      <c r="I9686" t="str">
        <f>_xlfn.XLOOKUP(tbl_GL[[#This Row],[Account_key]],tbl_COA[Account_key],tbl_COA[SubClass2],"Not Found")</f>
        <v>Current Assets</v>
      </c>
      <c r="J9686" t="str">
        <f>_xlfn.XLOOKUP(tbl_GL[[#This Row],[Account_key]],tbl_COA[Account_key],tbl_COA[SubAccount],,0)</f>
        <v>Cash at Bank</v>
      </c>
      <c r="K9686">
        <f>YEAR(tbl_GL[[#This Row],[Date]])</f>
        <v>2019</v>
      </c>
    </row>
    <row r="9687" spans="1:11" x14ac:dyDescent="0.35">
      <c r="A9687">
        <v>957.1</v>
      </c>
      <c r="B9687" s="24">
        <v>43640</v>
      </c>
      <c r="C9687">
        <v>4</v>
      </c>
      <c r="D9687" s="13">
        <v>230</v>
      </c>
      <c r="E9687" s="13" t="s">
        <v>4</v>
      </c>
      <c r="F9687" s="17">
        <v>-4021</v>
      </c>
      <c r="G9687" t="str">
        <f>_xlfn.XLOOKUP(tbl_GL[[#This Row],[Account_key]],tbl_COA[Account_key],tbl_COA[Class],"Not Found")</f>
        <v>Trading account</v>
      </c>
      <c r="H9687" t="str">
        <f>_xlfn.XLOOKUP(tbl_GL[[#This Row],[Account_key]],tbl_COA[Account_key],tbl_COA[SubClass],"Not Found")</f>
        <v>Cost of Sales</v>
      </c>
      <c r="I9687" t="str">
        <f>_xlfn.XLOOKUP(tbl_GL[[#This Row],[Account_key]],tbl_COA[Account_key],tbl_COA[SubClass2],"Not Found")</f>
        <v>Cost of Sales</v>
      </c>
      <c r="J9687" t="str">
        <f>_xlfn.XLOOKUP(tbl_GL[[#This Row],[Account_key]],tbl_COA[Account_key],tbl_COA[SubAccount],,0)</f>
        <v>Cost of Sales</v>
      </c>
      <c r="K9687">
        <f>YEAR(tbl_GL[[#This Row],[Date]])</f>
        <v>2019</v>
      </c>
    </row>
    <row r="9688" spans="1:11" x14ac:dyDescent="0.35">
      <c r="A9688">
        <v>957.2</v>
      </c>
      <c r="B9688" s="24">
        <v>43640</v>
      </c>
      <c r="C9688">
        <v>4</v>
      </c>
      <c r="D9688" s="13">
        <v>60</v>
      </c>
      <c r="E9688" s="13" t="s">
        <v>4</v>
      </c>
      <c r="F9688" s="17">
        <v>-4021</v>
      </c>
      <c r="G9688" t="str">
        <f>_xlfn.XLOOKUP(tbl_GL[[#This Row],[Account_key]],tbl_COA[Account_key],tbl_COA[Class],"Not Found")</f>
        <v>Assets</v>
      </c>
      <c r="H9688" t="str">
        <f>_xlfn.XLOOKUP(tbl_GL[[#This Row],[Account_key]],tbl_COA[Account_key],tbl_COA[SubClass],"Not Found")</f>
        <v>Assets</v>
      </c>
      <c r="I9688" t="str">
        <f>_xlfn.XLOOKUP(tbl_GL[[#This Row],[Account_key]],tbl_COA[Account_key],tbl_COA[SubClass2],"Not Found")</f>
        <v>Current Assets</v>
      </c>
      <c r="J9688" t="str">
        <f>_xlfn.XLOOKUP(tbl_GL[[#This Row],[Account_key]],tbl_COA[Account_key],tbl_COA[SubAccount],,0)</f>
        <v>Inventory</v>
      </c>
      <c r="K9688">
        <f>YEAR(tbl_GL[[#This Row],[Date]])</f>
        <v>2019</v>
      </c>
    </row>
    <row r="9689" spans="1:11" x14ac:dyDescent="0.35">
      <c r="A9689">
        <v>958.1</v>
      </c>
      <c r="B9689" s="24">
        <v>43640</v>
      </c>
      <c r="C9689">
        <v>4</v>
      </c>
      <c r="D9689" s="13">
        <v>210</v>
      </c>
      <c r="E9689" s="13" t="s">
        <v>8</v>
      </c>
      <c r="F9689" s="17">
        <v>11361</v>
      </c>
      <c r="G9689" t="str">
        <f>_xlfn.XLOOKUP(tbl_GL[[#This Row],[Account_key]],tbl_COA[Account_key],tbl_COA[Class],"Not Found")</f>
        <v>Trading account</v>
      </c>
      <c r="H9689" t="str">
        <f>_xlfn.XLOOKUP(tbl_GL[[#This Row],[Account_key]],tbl_COA[Account_key],tbl_COA[SubClass],"Not Found")</f>
        <v>Sales</v>
      </c>
      <c r="I9689" t="str">
        <f>_xlfn.XLOOKUP(tbl_GL[[#This Row],[Account_key]],tbl_COA[Account_key],tbl_COA[SubClass2],"Not Found")</f>
        <v>Sales</v>
      </c>
      <c r="J9689" t="str">
        <f>_xlfn.XLOOKUP(tbl_GL[[#This Row],[Account_key]],tbl_COA[Account_key],tbl_COA[SubAccount],,0)</f>
        <v>Sales</v>
      </c>
      <c r="K9689">
        <f>YEAR(tbl_GL[[#This Row],[Date]])</f>
        <v>2019</v>
      </c>
    </row>
    <row r="9690" spans="1:11" x14ac:dyDescent="0.35">
      <c r="A9690">
        <v>958.2</v>
      </c>
      <c r="B9690" s="24">
        <v>43640</v>
      </c>
      <c r="C9690">
        <v>4</v>
      </c>
      <c r="D9690" s="13">
        <v>30</v>
      </c>
      <c r="E9690" s="13" t="s">
        <v>8</v>
      </c>
      <c r="F9690" s="17">
        <v>11361</v>
      </c>
      <c r="G9690" t="str">
        <f>_xlfn.XLOOKUP(tbl_GL[[#This Row],[Account_key]],tbl_COA[Account_key],tbl_COA[Class],"Not Found")</f>
        <v>Assets</v>
      </c>
      <c r="H9690" t="str">
        <f>_xlfn.XLOOKUP(tbl_GL[[#This Row],[Account_key]],tbl_COA[Account_key],tbl_COA[SubClass],"Not Found")</f>
        <v>Assets</v>
      </c>
      <c r="I9690" t="str">
        <f>_xlfn.XLOOKUP(tbl_GL[[#This Row],[Account_key]],tbl_COA[Account_key],tbl_COA[SubClass2],"Not Found")</f>
        <v>Current Assets</v>
      </c>
      <c r="J9690" t="str">
        <f>_xlfn.XLOOKUP(tbl_GL[[#This Row],[Account_key]],tbl_COA[Account_key],tbl_COA[SubAccount],,0)</f>
        <v>Trade Receivables</v>
      </c>
      <c r="K9690">
        <f>YEAR(tbl_GL[[#This Row],[Date]])</f>
        <v>2019</v>
      </c>
    </row>
    <row r="9691" spans="1:11" x14ac:dyDescent="0.35">
      <c r="A9691">
        <v>959.1</v>
      </c>
      <c r="B9691" s="24">
        <v>43642</v>
      </c>
      <c r="C9691">
        <v>4</v>
      </c>
      <c r="D9691" s="13">
        <v>10</v>
      </c>
      <c r="E9691" s="13" t="s">
        <v>98</v>
      </c>
      <c r="F9691" s="17">
        <v>-2114</v>
      </c>
      <c r="G9691" t="str">
        <f>_xlfn.XLOOKUP(tbl_GL[[#This Row],[Account_key]],tbl_COA[Account_key],tbl_COA[Class],"Not Found")</f>
        <v>Assets</v>
      </c>
      <c r="H9691" t="str">
        <f>_xlfn.XLOOKUP(tbl_GL[[#This Row],[Account_key]],tbl_COA[Account_key],tbl_COA[SubClass],"Not Found")</f>
        <v>Assets</v>
      </c>
      <c r="I9691" t="str">
        <f>_xlfn.XLOOKUP(tbl_GL[[#This Row],[Account_key]],tbl_COA[Account_key],tbl_COA[SubClass2],"Not Found")</f>
        <v>Current Assets</v>
      </c>
      <c r="J9691" t="str">
        <f>_xlfn.XLOOKUP(tbl_GL[[#This Row],[Account_key]],tbl_COA[Account_key],tbl_COA[SubAccount],,0)</f>
        <v>Cash at Bank</v>
      </c>
      <c r="K9691">
        <f>YEAR(tbl_GL[[#This Row],[Date]])</f>
        <v>2019</v>
      </c>
    </row>
    <row r="9692" spans="1:11" x14ac:dyDescent="0.35">
      <c r="A9692">
        <v>959.2</v>
      </c>
      <c r="B9692" s="24">
        <v>43642</v>
      </c>
      <c r="C9692">
        <v>4</v>
      </c>
      <c r="D9692" s="13">
        <v>120</v>
      </c>
      <c r="E9692" s="13" t="s">
        <v>98</v>
      </c>
      <c r="F9692" s="17">
        <v>-2114</v>
      </c>
      <c r="G9692" t="str">
        <f>_xlfn.XLOOKUP(tbl_GL[[#This Row],[Account_key]],tbl_COA[Account_key],tbl_COA[Class],"Not Found")</f>
        <v>Liabilities and Owners Equity</v>
      </c>
      <c r="H9692" t="str">
        <f>_xlfn.XLOOKUP(tbl_GL[[#This Row],[Account_key]],tbl_COA[Account_key],tbl_COA[SubClass],"Not Found")</f>
        <v>Liabilities</v>
      </c>
      <c r="I9692" t="str">
        <f>_xlfn.XLOOKUP(tbl_GL[[#This Row],[Account_key]],tbl_COA[Account_key],tbl_COA[SubClass2],"Not Found")</f>
        <v>Current Liabilities</v>
      </c>
      <c r="J9692" t="str">
        <f>_xlfn.XLOOKUP(tbl_GL[[#This Row],[Account_key]],tbl_COA[Account_key],tbl_COA[SubAccount],,0)</f>
        <v>Accrued Expenses</v>
      </c>
      <c r="K9692">
        <f>YEAR(tbl_GL[[#This Row],[Date]])</f>
        <v>2019</v>
      </c>
    </row>
    <row r="9693" spans="1:11" x14ac:dyDescent="0.35">
      <c r="A9693">
        <v>960.1</v>
      </c>
      <c r="B9693" s="24">
        <v>43644</v>
      </c>
      <c r="C9693">
        <v>4</v>
      </c>
      <c r="D9693" s="13">
        <v>300</v>
      </c>
      <c r="E9693" s="13" t="s">
        <v>97</v>
      </c>
      <c r="F9693" s="17">
        <v>-2188</v>
      </c>
      <c r="G9693" t="str">
        <f>_xlfn.XLOOKUP(tbl_GL[[#This Row],[Account_key]],tbl_COA[Account_key],tbl_COA[Class],"Not Found")</f>
        <v>Operating account</v>
      </c>
      <c r="H9693" t="str">
        <f>_xlfn.XLOOKUP(tbl_GL[[#This Row],[Account_key]],tbl_COA[Account_key],tbl_COA[SubClass],"Not Found")</f>
        <v>Operating Expenses</v>
      </c>
      <c r="I9693" t="str">
        <f>_xlfn.XLOOKUP(tbl_GL[[#This Row],[Account_key]],tbl_COA[Account_key],tbl_COA[SubClass2],"Not Found")</f>
        <v>Administration</v>
      </c>
      <c r="J9693" t="str">
        <f>_xlfn.XLOOKUP(tbl_GL[[#This Row],[Account_key]],tbl_COA[Account_key],tbl_COA[SubAccount],,0)</f>
        <v>Entertainment</v>
      </c>
      <c r="K9693">
        <f>YEAR(tbl_GL[[#This Row],[Date]])</f>
        <v>2019</v>
      </c>
    </row>
    <row r="9694" spans="1:11" x14ac:dyDescent="0.35">
      <c r="A9694">
        <v>960.2</v>
      </c>
      <c r="B9694" s="24">
        <v>43644</v>
      </c>
      <c r="C9694">
        <v>4</v>
      </c>
      <c r="D9694" s="13">
        <v>120</v>
      </c>
      <c r="E9694" s="13" t="s">
        <v>97</v>
      </c>
      <c r="F9694" s="17">
        <v>2188</v>
      </c>
      <c r="G9694" t="str">
        <f>_xlfn.XLOOKUP(tbl_GL[[#This Row],[Account_key]],tbl_COA[Account_key],tbl_COA[Class],"Not Found")</f>
        <v>Liabilities and Owners Equity</v>
      </c>
      <c r="H9694" t="str">
        <f>_xlfn.XLOOKUP(tbl_GL[[#This Row],[Account_key]],tbl_COA[Account_key],tbl_COA[SubClass],"Not Found")</f>
        <v>Liabilities</v>
      </c>
      <c r="I9694" t="str">
        <f>_xlfn.XLOOKUP(tbl_GL[[#This Row],[Account_key]],tbl_COA[Account_key],tbl_COA[SubClass2],"Not Found")</f>
        <v>Current Liabilities</v>
      </c>
      <c r="J9694" t="str">
        <f>_xlfn.XLOOKUP(tbl_GL[[#This Row],[Account_key]],tbl_COA[Account_key],tbl_COA[SubAccount],,0)</f>
        <v>Accrued Expenses</v>
      </c>
      <c r="K9694">
        <f>YEAR(tbl_GL[[#This Row],[Date]])</f>
        <v>2019</v>
      </c>
    </row>
    <row r="9695" spans="1:11" x14ac:dyDescent="0.35">
      <c r="A9695">
        <v>961.1</v>
      </c>
      <c r="B9695" s="24">
        <v>43646</v>
      </c>
      <c r="C9695">
        <v>4</v>
      </c>
      <c r="D9695" s="13">
        <v>10</v>
      </c>
      <c r="E9695" s="13" t="s">
        <v>110</v>
      </c>
      <c r="F9695" s="17">
        <v>24</v>
      </c>
      <c r="G9695" t="str">
        <f>_xlfn.XLOOKUP(tbl_GL[[#This Row],[Account_key]],tbl_COA[Account_key],tbl_COA[Class],"Not Found")</f>
        <v>Assets</v>
      </c>
      <c r="H9695" t="str">
        <f>_xlfn.XLOOKUP(tbl_GL[[#This Row],[Account_key]],tbl_COA[Account_key],tbl_COA[SubClass],"Not Found")</f>
        <v>Assets</v>
      </c>
      <c r="I9695" t="str">
        <f>_xlfn.XLOOKUP(tbl_GL[[#This Row],[Account_key]],tbl_COA[Account_key],tbl_COA[SubClass2],"Not Found")</f>
        <v>Current Assets</v>
      </c>
      <c r="J9695" t="str">
        <f>_xlfn.XLOOKUP(tbl_GL[[#This Row],[Account_key]],tbl_COA[Account_key],tbl_COA[SubAccount],,0)</f>
        <v>Cash at Bank</v>
      </c>
      <c r="K9695">
        <f>YEAR(tbl_GL[[#This Row],[Date]])</f>
        <v>2019</v>
      </c>
    </row>
    <row r="9696" spans="1:11" x14ac:dyDescent="0.35">
      <c r="A9696">
        <v>961.2</v>
      </c>
      <c r="B9696" s="24">
        <v>43646</v>
      </c>
      <c r="C9696">
        <v>4</v>
      </c>
      <c r="D9696" s="13">
        <v>430</v>
      </c>
      <c r="E9696" s="13" t="s">
        <v>110</v>
      </c>
      <c r="F9696" s="17">
        <v>24</v>
      </c>
      <c r="G9696" t="str">
        <f>_xlfn.XLOOKUP(tbl_GL[[#This Row],[Account_key]],tbl_COA[Account_key],tbl_COA[Class],"Not Found")</f>
        <v>Non-operating</v>
      </c>
      <c r="H9696" t="str">
        <f>_xlfn.XLOOKUP(tbl_GL[[#This Row],[Account_key]],tbl_COA[Account_key],tbl_COA[SubClass],"Not Found")</f>
        <v>Exchange Loss/Gain</v>
      </c>
      <c r="I9696" t="str">
        <f>_xlfn.XLOOKUP(tbl_GL[[#This Row],[Account_key]],tbl_COA[Account_key],tbl_COA[SubClass2],"Not Found")</f>
        <v>Exchange Loss/Gain</v>
      </c>
      <c r="J9696" t="str">
        <f>_xlfn.XLOOKUP(tbl_GL[[#This Row],[Account_key]],tbl_COA[Account_key],tbl_COA[SubAccount],,0)</f>
        <v>Exchange Loss/Gain</v>
      </c>
      <c r="K9696">
        <f>YEAR(tbl_GL[[#This Row],[Date]])</f>
        <v>2019</v>
      </c>
    </row>
    <row r="9697" spans="1:11" x14ac:dyDescent="0.35">
      <c r="A9697">
        <v>962.1</v>
      </c>
      <c r="B9697" s="24">
        <v>43646</v>
      </c>
      <c r="C9697">
        <v>4</v>
      </c>
      <c r="D9697" s="13">
        <v>10</v>
      </c>
      <c r="E9697" s="13" t="s">
        <v>113</v>
      </c>
      <c r="F9697" s="17">
        <v>171</v>
      </c>
      <c r="G9697" t="str">
        <f>_xlfn.XLOOKUP(tbl_GL[[#This Row],[Account_key]],tbl_COA[Account_key],tbl_COA[Class],"Not Found")</f>
        <v>Assets</v>
      </c>
      <c r="H9697" t="str">
        <f>_xlfn.XLOOKUP(tbl_GL[[#This Row],[Account_key]],tbl_COA[Account_key],tbl_COA[SubClass],"Not Found")</f>
        <v>Assets</v>
      </c>
      <c r="I9697" t="str">
        <f>_xlfn.XLOOKUP(tbl_GL[[#This Row],[Account_key]],tbl_COA[Account_key],tbl_COA[SubClass2],"Not Found")</f>
        <v>Current Assets</v>
      </c>
      <c r="J9697" t="str">
        <f>_xlfn.XLOOKUP(tbl_GL[[#This Row],[Account_key]],tbl_COA[Account_key],tbl_COA[SubAccount],,0)</f>
        <v>Cash at Bank</v>
      </c>
      <c r="K9697">
        <f>YEAR(tbl_GL[[#This Row],[Date]])</f>
        <v>2019</v>
      </c>
    </row>
    <row r="9698" spans="1:11" x14ac:dyDescent="0.35">
      <c r="A9698">
        <v>962.2</v>
      </c>
      <c r="B9698" s="24">
        <v>43646</v>
      </c>
      <c r="C9698">
        <v>4</v>
      </c>
      <c r="D9698" s="13">
        <v>410</v>
      </c>
      <c r="E9698" s="13" t="s">
        <v>113</v>
      </c>
      <c r="F9698" s="17">
        <v>171</v>
      </c>
      <c r="G9698" t="str">
        <f>_xlfn.XLOOKUP(tbl_GL[[#This Row],[Account_key]],tbl_COA[Account_key],tbl_COA[Class],"Not Found")</f>
        <v>Non-operating</v>
      </c>
      <c r="H9698" t="str">
        <f>_xlfn.XLOOKUP(tbl_GL[[#This Row],[Account_key]],tbl_COA[Account_key],tbl_COA[SubClass],"Not Found")</f>
        <v>Interest Income</v>
      </c>
      <c r="I9698" t="str">
        <f>_xlfn.XLOOKUP(tbl_GL[[#This Row],[Account_key]],tbl_COA[Account_key],tbl_COA[SubClass2],"Not Found")</f>
        <v>Interest Income</v>
      </c>
      <c r="J9698" t="str">
        <f>_xlfn.XLOOKUP(tbl_GL[[#This Row],[Account_key]],tbl_COA[Account_key],tbl_COA[SubAccount],,0)</f>
        <v>Interest Income</v>
      </c>
      <c r="K9698">
        <f>YEAR(tbl_GL[[#This Row],[Date]])</f>
        <v>2019</v>
      </c>
    </row>
    <row r="9699" spans="1:11" x14ac:dyDescent="0.35">
      <c r="A9699">
        <v>963.1</v>
      </c>
      <c r="B9699" s="24">
        <v>43646</v>
      </c>
      <c r="C9699">
        <v>4</v>
      </c>
      <c r="D9699" s="13">
        <v>400</v>
      </c>
      <c r="E9699" s="13" t="s">
        <v>104</v>
      </c>
      <c r="F9699" s="17">
        <v>-163</v>
      </c>
      <c r="G9699" t="str">
        <f>_xlfn.XLOOKUP(tbl_GL[[#This Row],[Account_key]],tbl_COA[Account_key],tbl_COA[Class],"Not Found")</f>
        <v>Operating account</v>
      </c>
      <c r="H9699" t="str">
        <f>_xlfn.XLOOKUP(tbl_GL[[#This Row],[Account_key]],tbl_COA[Account_key],tbl_COA[SubClass],"Not Found")</f>
        <v>Depreciation &amp; Amortization</v>
      </c>
      <c r="I9699" t="str">
        <f>_xlfn.XLOOKUP(tbl_GL[[#This Row],[Account_key]],tbl_COA[Account_key],tbl_COA[SubClass2],"Not Found")</f>
        <v>Amortization</v>
      </c>
      <c r="J9699" t="str">
        <f>_xlfn.XLOOKUP(tbl_GL[[#This Row],[Account_key]],tbl_COA[Account_key],tbl_COA[SubAccount],,0)</f>
        <v>Amortization of Intangible Assets</v>
      </c>
      <c r="K9699">
        <f>YEAR(tbl_GL[[#This Row],[Date]])</f>
        <v>2019</v>
      </c>
    </row>
    <row r="9700" spans="1:11" x14ac:dyDescent="0.35">
      <c r="A9700">
        <v>963.2</v>
      </c>
      <c r="B9700" s="24">
        <v>43646</v>
      </c>
      <c r="C9700">
        <v>4</v>
      </c>
      <c r="D9700" s="13">
        <v>100</v>
      </c>
      <c r="E9700" s="13" t="s">
        <v>104</v>
      </c>
      <c r="F9700" s="17">
        <v>-163</v>
      </c>
      <c r="G9700" t="str">
        <f>_xlfn.XLOOKUP(tbl_GL[[#This Row],[Account_key]],tbl_COA[Account_key],tbl_COA[Class],"Not Found")</f>
        <v>Assets</v>
      </c>
      <c r="H9700" t="str">
        <f>_xlfn.XLOOKUP(tbl_GL[[#This Row],[Account_key]],tbl_COA[Account_key],tbl_COA[SubClass],"Not Found")</f>
        <v>Assets</v>
      </c>
      <c r="I9700" t="str">
        <f>_xlfn.XLOOKUP(tbl_GL[[#This Row],[Account_key]],tbl_COA[Account_key],tbl_COA[SubClass2],"Not Found")</f>
        <v>Non-Current Assets</v>
      </c>
      <c r="J9700" t="str">
        <f>_xlfn.XLOOKUP(tbl_GL[[#This Row],[Account_key]],tbl_COA[Account_key],tbl_COA[SubAccount],,0)</f>
        <v>Patents and trademarks</v>
      </c>
      <c r="K9700">
        <f>YEAR(tbl_GL[[#This Row],[Date]])</f>
        <v>2019</v>
      </c>
    </row>
    <row r="9701" spans="1:11" x14ac:dyDescent="0.35">
      <c r="A9701">
        <v>964.1</v>
      </c>
      <c r="B9701" s="24">
        <v>43646</v>
      </c>
      <c r="C9701">
        <v>4</v>
      </c>
      <c r="D9701" s="13">
        <v>440</v>
      </c>
      <c r="E9701" s="13" t="s">
        <v>112</v>
      </c>
      <c r="F9701" s="17">
        <v>-240</v>
      </c>
      <c r="G9701" t="str">
        <f>_xlfn.XLOOKUP(tbl_GL[[#This Row],[Account_key]],tbl_COA[Account_key],tbl_COA[Class],"Not Found")</f>
        <v>Interest &amp; Tax</v>
      </c>
      <c r="H9701" t="str">
        <f>_xlfn.XLOOKUP(tbl_GL[[#This Row],[Account_key]],tbl_COA[Account_key],tbl_COA[SubClass],"Not Found")</f>
        <v>Interest Expense</v>
      </c>
      <c r="I9701" t="str">
        <f>_xlfn.XLOOKUP(tbl_GL[[#This Row],[Account_key]],tbl_COA[Account_key],tbl_COA[SubClass2],"Not Found")</f>
        <v>Interest Expense</v>
      </c>
      <c r="J9701" t="str">
        <f>_xlfn.XLOOKUP(tbl_GL[[#This Row],[Account_key]],tbl_COA[Account_key],tbl_COA[SubAccount],,0)</f>
        <v>Interest Expense</v>
      </c>
      <c r="K9701">
        <f>YEAR(tbl_GL[[#This Row],[Date]])</f>
        <v>2019</v>
      </c>
    </row>
    <row r="9702" spans="1:11" x14ac:dyDescent="0.35">
      <c r="A9702">
        <v>964.2</v>
      </c>
      <c r="B9702" s="24">
        <v>43646</v>
      </c>
      <c r="C9702">
        <v>4</v>
      </c>
      <c r="D9702" s="13">
        <v>121</v>
      </c>
      <c r="E9702" s="13" t="s">
        <v>112</v>
      </c>
      <c r="F9702" s="17">
        <v>240</v>
      </c>
      <c r="G9702" t="str">
        <f>_xlfn.XLOOKUP(tbl_GL[[#This Row],[Account_key]],tbl_COA[Account_key],tbl_COA[Class],"Not Found")</f>
        <v>Liabilities and Owners Equity</v>
      </c>
      <c r="H9702" t="str">
        <f>_xlfn.XLOOKUP(tbl_GL[[#This Row],[Account_key]],tbl_COA[Account_key],tbl_COA[SubClass],"Not Found")</f>
        <v>Liabilities</v>
      </c>
      <c r="I9702" t="str">
        <f>_xlfn.XLOOKUP(tbl_GL[[#This Row],[Account_key]],tbl_COA[Account_key],tbl_COA[SubClass2],"Not Found")</f>
        <v>Current Liabilities</v>
      </c>
      <c r="J9702" t="str">
        <f>_xlfn.XLOOKUP(tbl_GL[[#This Row],[Account_key]],tbl_COA[Account_key],tbl_COA[SubAccount],,0)</f>
        <v>Interest Payable</v>
      </c>
      <c r="K9702">
        <f>YEAR(tbl_GL[[#This Row],[Date]])</f>
        <v>2019</v>
      </c>
    </row>
    <row r="9703" spans="1:11" x14ac:dyDescent="0.35">
      <c r="A9703">
        <v>965.1</v>
      </c>
      <c r="B9703" s="24">
        <v>43646</v>
      </c>
      <c r="C9703">
        <v>4</v>
      </c>
      <c r="D9703" s="13">
        <v>450</v>
      </c>
      <c r="E9703" s="23" t="s">
        <v>108</v>
      </c>
      <c r="F9703" s="17">
        <v>-362</v>
      </c>
      <c r="G9703" t="str">
        <f>_xlfn.XLOOKUP(tbl_GL[[#This Row],[Account_key]],tbl_COA[Account_key],tbl_COA[Class],"Not Found")</f>
        <v>Interest &amp; Tax</v>
      </c>
      <c r="H9703" t="str">
        <f>_xlfn.XLOOKUP(tbl_GL[[#This Row],[Account_key]],tbl_COA[Account_key],tbl_COA[SubClass],"Not Found")</f>
        <v>Taxation</v>
      </c>
      <c r="I9703" t="str">
        <f>_xlfn.XLOOKUP(tbl_GL[[#This Row],[Account_key]],tbl_COA[Account_key],tbl_COA[SubClass2],"Not Found")</f>
        <v>Taxation</v>
      </c>
      <c r="J9703" t="str">
        <f>_xlfn.XLOOKUP(tbl_GL[[#This Row],[Account_key]],tbl_COA[Account_key],tbl_COA[SubAccount],,0)</f>
        <v>Taxation</v>
      </c>
      <c r="K9703">
        <f>YEAR(tbl_GL[[#This Row],[Date]])</f>
        <v>2019</v>
      </c>
    </row>
    <row r="9704" spans="1:11" x14ac:dyDescent="0.35">
      <c r="A9704">
        <v>965.2</v>
      </c>
      <c r="B9704" s="24">
        <v>43646</v>
      </c>
      <c r="C9704">
        <v>4</v>
      </c>
      <c r="D9704" s="13">
        <v>122</v>
      </c>
      <c r="E9704" s="23" t="s">
        <v>108</v>
      </c>
      <c r="F9704" s="17">
        <v>362</v>
      </c>
      <c r="G9704" t="str">
        <f>_xlfn.XLOOKUP(tbl_GL[[#This Row],[Account_key]],tbl_COA[Account_key],tbl_COA[Class],"Not Found")</f>
        <v>Liabilities and Owners Equity</v>
      </c>
      <c r="H9704" t="str">
        <f>_xlfn.XLOOKUP(tbl_GL[[#This Row],[Account_key]],tbl_COA[Account_key],tbl_COA[SubClass],"Not Found")</f>
        <v>Liabilities</v>
      </c>
      <c r="I9704" t="str">
        <f>_xlfn.XLOOKUP(tbl_GL[[#This Row],[Account_key]],tbl_COA[Account_key],tbl_COA[SubClass2],"Not Found")</f>
        <v>Current Liabilities</v>
      </c>
      <c r="J9704" t="str">
        <f>_xlfn.XLOOKUP(tbl_GL[[#This Row],[Account_key]],tbl_COA[Account_key],tbl_COA[SubAccount],,0)</f>
        <v>Tax payable</v>
      </c>
      <c r="K9704">
        <f>YEAR(tbl_GL[[#This Row],[Date]])</f>
        <v>2019</v>
      </c>
    </row>
    <row r="9705" spans="1:11" x14ac:dyDescent="0.35">
      <c r="A9705">
        <v>966.1</v>
      </c>
      <c r="B9705" s="24">
        <v>43646</v>
      </c>
      <c r="C9705">
        <v>4</v>
      </c>
      <c r="D9705" s="13">
        <v>330</v>
      </c>
      <c r="E9705" s="13" t="s">
        <v>97</v>
      </c>
      <c r="F9705" s="17">
        <v>-1575</v>
      </c>
      <c r="G9705" t="str">
        <f>_xlfn.XLOOKUP(tbl_GL[[#This Row],[Account_key]],tbl_COA[Account_key],tbl_COA[Class],"Not Found")</f>
        <v>Operating account</v>
      </c>
      <c r="H9705" t="str">
        <f>_xlfn.XLOOKUP(tbl_GL[[#This Row],[Account_key]],tbl_COA[Account_key],tbl_COA[SubClass],"Not Found")</f>
        <v>Operating Expenses</v>
      </c>
      <c r="I9705" t="str">
        <f>_xlfn.XLOOKUP(tbl_GL[[#This Row],[Account_key]],tbl_COA[Account_key],tbl_COA[SubClass2],"Not Found")</f>
        <v>Administration</v>
      </c>
      <c r="J9705" t="str">
        <f>_xlfn.XLOOKUP(tbl_GL[[#This Row],[Account_key]],tbl_COA[Account_key],tbl_COA[SubAccount],,0)</f>
        <v>Telephone</v>
      </c>
      <c r="K9705">
        <f>YEAR(tbl_GL[[#This Row],[Date]])</f>
        <v>2019</v>
      </c>
    </row>
    <row r="9706" spans="1:11" x14ac:dyDescent="0.35">
      <c r="A9706">
        <v>966.2</v>
      </c>
      <c r="B9706" s="24">
        <v>43646</v>
      </c>
      <c r="C9706">
        <v>4</v>
      </c>
      <c r="D9706" s="13">
        <v>120</v>
      </c>
      <c r="E9706" s="13" t="s">
        <v>97</v>
      </c>
      <c r="F9706" s="17">
        <v>1575</v>
      </c>
      <c r="G9706" t="str">
        <f>_xlfn.XLOOKUP(tbl_GL[[#This Row],[Account_key]],tbl_COA[Account_key],tbl_COA[Class],"Not Found")</f>
        <v>Liabilities and Owners Equity</v>
      </c>
      <c r="H9706" t="str">
        <f>_xlfn.XLOOKUP(tbl_GL[[#This Row],[Account_key]],tbl_COA[Account_key],tbl_COA[SubClass],"Not Found")</f>
        <v>Liabilities</v>
      </c>
      <c r="I9706" t="str">
        <f>_xlfn.XLOOKUP(tbl_GL[[#This Row],[Account_key]],tbl_COA[Account_key],tbl_COA[SubClass2],"Not Found")</f>
        <v>Current Liabilities</v>
      </c>
      <c r="J9706" t="str">
        <f>_xlfn.XLOOKUP(tbl_GL[[#This Row],[Account_key]],tbl_COA[Account_key],tbl_COA[SubAccount],,0)</f>
        <v>Accrued Expenses</v>
      </c>
      <c r="K9706">
        <f>YEAR(tbl_GL[[#This Row],[Date]])</f>
        <v>2019</v>
      </c>
    </row>
    <row r="9707" spans="1:11" x14ac:dyDescent="0.35">
      <c r="A9707">
        <v>967.1</v>
      </c>
      <c r="B9707" s="24">
        <v>43646</v>
      </c>
      <c r="C9707">
        <v>4</v>
      </c>
      <c r="D9707" s="13">
        <v>240</v>
      </c>
      <c r="E9707" s="13" t="s">
        <v>56</v>
      </c>
      <c r="F9707" s="17">
        <v>-3375</v>
      </c>
      <c r="G9707" t="str">
        <f>_xlfn.XLOOKUP(tbl_GL[[#This Row],[Account_key]],tbl_COA[Account_key],tbl_COA[Class],"Not Found")</f>
        <v>Operating account</v>
      </c>
      <c r="H9707" t="str">
        <f>_xlfn.XLOOKUP(tbl_GL[[#This Row],[Account_key]],tbl_COA[Account_key],tbl_COA[SubClass],"Not Found")</f>
        <v>Operating Expenses</v>
      </c>
      <c r="I9707" t="str">
        <f>_xlfn.XLOOKUP(tbl_GL[[#This Row],[Account_key]],tbl_COA[Account_key],tbl_COA[SubClass2],"Not Found")</f>
        <v>Sales &amp; Distribution</v>
      </c>
      <c r="J9707" t="str">
        <f>_xlfn.XLOOKUP(tbl_GL[[#This Row],[Account_key]],tbl_COA[Account_key],tbl_COA[SubAccount],,0)</f>
        <v>Salaries</v>
      </c>
      <c r="K9707">
        <f>YEAR(tbl_GL[[#This Row],[Date]])</f>
        <v>2019</v>
      </c>
    </row>
    <row r="9708" spans="1:11" x14ac:dyDescent="0.35">
      <c r="A9708">
        <v>967.2</v>
      </c>
      <c r="B9708" s="24">
        <v>43646</v>
      </c>
      <c r="C9708">
        <v>4</v>
      </c>
      <c r="D9708" s="13">
        <v>10</v>
      </c>
      <c r="E9708" s="13" t="s">
        <v>56</v>
      </c>
      <c r="F9708" s="17">
        <v>-3375</v>
      </c>
      <c r="G9708" t="str">
        <f>_xlfn.XLOOKUP(tbl_GL[[#This Row],[Account_key]],tbl_COA[Account_key],tbl_COA[Class],"Not Found")</f>
        <v>Assets</v>
      </c>
      <c r="H9708" t="str">
        <f>_xlfn.XLOOKUP(tbl_GL[[#This Row],[Account_key]],tbl_COA[Account_key],tbl_COA[SubClass],"Not Found")</f>
        <v>Assets</v>
      </c>
      <c r="I9708" t="str">
        <f>_xlfn.XLOOKUP(tbl_GL[[#This Row],[Account_key]],tbl_COA[Account_key],tbl_COA[SubClass2],"Not Found")</f>
        <v>Current Assets</v>
      </c>
      <c r="J9708" t="str">
        <f>_xlfn.XLOOKUP(tbl_GL[[#This Row],[Account_key]],tbl_COA[Account_key],tbl_COA[SubAccount],,0)</f>
        <v>Cash at Bank</v>
      </c>
      <c r="K9708">
        <f>YEAR(tbl_GL[[#This Row],[Date]])</f>
        <v>2019</v>
      </c>
    </row>
    <row r="9709" spans="1:11" x14ac:dyDescent="0.35">
      <c r="A9709">
        <v>968.1</v>
      </c>
      <c r="B9709" s="24">
        <v>43646</v>
      </c>
      <c r="C9709">
        <v>4</v>
      </c>
      <c r="D9709" s="13">
        <v>380</v>
      </c>
      <c r="E9709" s="13" t="s">
        <v>101</v>
      </c>
      <c r="F9709" s="17">
        <v>-5950</v>
      </c>
      <c r="G9709" t="str">
        <f>_xlfn.XLOOKUP(tbl_GL[[#This Row],[Account_key]],tbl_COA[Account_key],tbl_COA[Class],"Not Found")</f>
        <v>Operating account</v>
      </c>
      <c r="H9709" t="str">
        <f>_xlfn.XLOOKUP(tbl_GL[[#This Row],[Account_key]],tbl_COA[Account_key],tbl_COA[SubClass],"Not Found")</f>
        <v>Depreciation &amp; Amortization</v>
      </c>
      <c r="I9709" t="str">
        <f>_xlfn.XLOOKUP(tbl_GL[[#This Row],[Account_key]],tbl_COA[Account_key],tbl_COA[SubClass2],"Not Found")</f>
        <v>Depreciation</v>
      </c>
      <c r="J9709" t="str">
        <f>_xlfn.XLOOKUP(tbl_GL[[#This Row],[Account_key]],tbl_COA[Account_key],tbl_COA[SubAccount],,0)</f>
        <v>Equipment</v>
      </c>
      <c r="K9709">
        <f>YEAR(tbl_GL[[#This Row],[Date]])</f>
        <v>2019</v>
      </c>
    </row>
    <row r="9710" spans="1:11" x14ac:dyDescent="0.35">
      <c r="A9710">
        <v>968.2</v>
      </c>
      <c r="B9710" s="24">
        <v>43646</v>
      </c>
      <c r="C9710">
        <v>4</v>
      </c>
      <c r="D9710" s="13">
        <v>90</v>
      </c>
      <c r="E9710" s="13" t="s">
        <v>101</v>
      </c>
      <c r="F9710" s="17">
        <v>-5950</v>
      </c>
      <c r="G9710" t="str">
        <f>_xlfn.XLOOKUP(tbl_GL[[#This Row],[Account_key]],tbl_COA[Account_key],tbl_COA[Class],"Not Found")</f>
        <v>Assets</v>
      </c>
      <c r="H9710" t="str">
        <f>_xlfn.XLOOKUP(tbl_GL[[#This Row],[Account_key]],tbl_COA[Account_key],tbl_COA[SubClass],"Not Found")</f>
        <v>Assets</v>
      </c>
      <c r="I9710" t="str">
        <f>_xlfn.XLOOKUP(tbl_GL[[#This Row],[Account_key]],tbl_COA[Account_key],tbl_COA[SubClass2],"Not Found")</f>
        <v>Non-Current Assets</v>
      </c>
      <c r="J9710" t="str">
        <f>_xlfn.XLOOKUP(tbl_GL[[#This Row],[Account_key]],tbl_COA[Account_key],tbl_COA[SubAccount],,0)</f>
        <v>Office Furniture &amp; Equipment</v>
      </c>
      <c r="K9710">
        <f>YEAR(tbl_GL[[#This Row],[Date]])</f>
        <v>2019</v>
      </c>
    </row>
    <row r="9711" spans="1:11" x14ac:dyDescent="0.35">
      <c r="A9711">
        <v>970.1</v>
      </c>
      <c r="B9711" s="24">
        <v>43646</v>
      </c>
      <c r="C9711">
        <v>4</v>
      </c>
      <c r="D9711" s="13">
        <v>30</v>
      </c>
      <c r="E9711" s="13" t="s">
        <v>80</v>
      </c>
      <c r="F9711" s="17">
        <v>-15186</v>
      </c>
      <c r="G9711" t="str">
        <f>_xlfn.XLOOKUP(tbl_GL[[#This Row],[Account_key]],tbl_COA[Account_key],tbl_COA[Class],"Not Found")</f>
        <v>Assets</v>
      </c>
      <c r="H9711" t="str">
        <f>_xlfn.XLOOKUP(tbl_GL[[#This Row],[Account_key]],tbl_COA[Account_key],tbl_COA[SubClass],"Not Found")</f>
        <v>Assets</v>
      </c>
      <c r="I9711" t="str">
        <f>_xlfn.XLOOKUP(tbl_GL[[#This Row],[Account_key]],tbl_COA[Account_key],tbl_COA[SubClass2],"Not Found")</f>
        <v>Current Assets</v>
      </c>
      <c r="J9711" t="str">
        <f>_xlfn.XLOOKUP(tbl_GL[[#This Row],[Account_key]],tbl_COA[Account_key],tbl_COA[SubAccount],,0)</f>
        <v>Trade Receivables</v>
      </c>
      <c r="K9711">
        <f>YEAR(tbl_GL[[#This Row],[Date]])</f>
        <v>2019</v>
      </c>
    </row>
    <row r="9712" spans="1:11" x14ac:dyDescent="0.35">
      <c r="A9712">
        <v>970.2</v>
      </c>
      <c r="B9712" s="24">
        <v>43646</v>
      </c>
      <c r="C9712">
        <v>4</v>
      </c>
      <c r="D9712" s="13">
        <v>10</v>
      </c>
      <c r="E9712" s="13" t="s">
        <v>80</v>
      </c>
      <c r="F9712" s="17">
        <v>15186</v>
      </c>
      <c r="G9712" t="str">
        <f>_xlfn.XLOOKUP(tbl_GL[[#This Row],[Account_key]],tbl_COA[Account_key],tbl_COA[Class],"Not Found")</f>
        <v>Assets</v>
      </c>
      <c r="H9712" t="str">
        <f>_xlfn.XLOOKUP(tbl_GL[[#This Row],[Account_key]],tbl_COA[Account_key],tbl_COA[SubClass],"Not Found")</f>
        <v>Assets</v>
      </c>
      <c r="I9712" t="str">
        <f>_xlfn.XLOOKUP(tbl_GL[[#This Row],[Account_key]],tbl_COA[Account_key],tbl_COA[SubClass2],"Not Found")</f>
        <v>Current Assets</v>
      </c>
      <c r="J9712" t="str">
        <f>_xlfn.XLOOKUP(tbl_GL[[#This Row],[Account_key]],tbl_COA[Account_key],tbl_COA[SubAccount],,0)</f>
        <v>Cash at Bank</v>
      </c>
      <c r="K9712">
        <f>YEAR(tbl_GL[[#This Row],[Date]])</f>
        <v>2019</v>
      </c>
    </row>
    <row r="9713" spans="1:11" x14ac:dyDescent="0.35">
      <c r="A9713">
        <v>971.1</v>
      </c>
      <c r="B9713" s="24">
        <v>43646</v>
      </c>
      <c r="C9713">
        <v>4</v>
      </c>
      <c r="D9713" s="13">
        <v>10</v>
      </c>
      <c r="E9713" s="13" t="s">
        <v>145</v>
      </c>
      <c r="F9713" s="17">
        <v>-18572</v>
      </c>
      <c r="G9713" t="str">
        <f>_xlfn.XLOOKUP(tbl_GL[[#This Row],[Account_key]],tbl_COA[Account_key],tbl_COA[Class],"Not Found")</f>
        <v>Assets</v>
      </c>
      <c r="H9713" t="str">
        <f>_xlfn.XLOOKUP(tbl_GL[[#This Row],[Account_key]],tbl_COA[Account_key],tbl_COA[SubClass],"Not Found")</f>
        <v>Assets</v>
      </c>
      <c r="I9713" t="str">
        <f>_xlfn.XLOOKUP(tbl_GL[[#This Row],[Account_key]],tbl_COA[Account_key],tbl_COA[SubClass2],"Not Found")</f>
        <v>Current Assets</v>
      </c>
      <c r="J9713" t="str">
        <f>_xlfn.XLOOKUP(tbl_GL[[#This Row],[Account_key]],tbl_COA[Account_key],tbl_COA[SubAccount],,0)</f>
        <v>Cash at Bank</v>
      </c>
      <c r="K9713">
        <f>YEAR(tbl_GL[[#This Row],[Date]])</f>
        <v>2019</v>
      </c>
    </row>
    <row r="9714" spans="1:11" x14ac:dyDescent="0.35">
      <c r="A9714">
        <v>971.2</v>
      </c>
      <c r="B9714" s="24">
        <v>43646</v>
      </c>
      <c r="C9714">
        <v>4</v>
      </c>
      <c r="D9714" s="13">
        <v>122</v>
      </c>
      <c r="E9714" s="13" t="s">
        <v>145</v>
      </c>
      <c r="F9714" s="17">
        <v>-18572</v>
      </c>
      <c r="G9714" t="str">
        <f>_xlfn.XLOOKUP(tbl_GL[[#This Row],[Account_key]],tbl_COA[Account_key],tbl_COA[Class],"Not Found")</f>
        <v>Liabilities and Owners Equity</v>
      </c>
      <c r="H9714" t="str">
        <f>_xlfn.XLOOKUP(tbl_GL[[#This Row],[Account_key]],tbl_COA[Account_key],tbl_COA[SubClass],"Not Found")</f>
        <v>Liabilities</v>
      </c>
      <c r="I9714" t="str">
        <f>_xlfn.XLOOKUP(tbl_GL[[#This Row],[Account_key]],tbl_COA[Account_key],tbl_COA[SubClass2],"Not Found")</f>
        <v>Current Liabilities</v>
      </c>
      <c r="J9714" t="str">
        <f>_xlfn.XLOOKUP(tbl_GL[[#This Row],[Account_key]],tbl_COA[Account_key],tbl_COA[SubAccount],,0)</f>
        <v>Tax payable</v>
      </c>
      <c r="K9714">
        <f>YEAR(tbl_GL[[#This Row],[Date]])</f>
        <v>2019</v>
      </c>
    </row>
    <row r="9715" spans="1:11" x14ac:dyDescent="0.35">
      <c r="A9715">
        <v>972.1</v>
      </c>
      <c r="B9715" s="24">
        <v>43647</v>
      </c>
      <c r="C9715">
        <v>4</v>
      </c>
      <c r="D9715" s="13">
        <v>10</v>
      </c>
      <c r="E9715" s="13" t="s">
        <v>98</v>
      </c>
      <c r="F9715" s="17">
        <v>-1948</v>
      </c>
      <c r="G9715" t="str">
        <f>_xlfn.XLOOKUP(tbl_GL[[#This Row],[Account_key]],tbl_COA[Account_key],tbl_COA[Class],"Not Found")</f>
        <v>Assets</v>
      </c>
      <c r="H9715" t="str">
        <f>_xlfn.XLOOKUP(tbl_GL[[#This Row],[Account_key]],tbl_COA[Account_key],tbl_COA[SubClass],"Not Found")</f>
        <v>Assets</v>
      </c>
      <c r="I9715" t="str">
        <f>_xlfn.XLOOKUP(tbl_GL[[#This Row],[Account_key]],tbl_COA[Account_key],tbl_COA[SubClass2],"Not Found")</f>
        <v>Current Assets</v>
      </c>
      <c r="J9715" t="str">
        <f>_xlfn.XLOOKUP(tbl_GL[[#This Row],[Account_key]],tbl_COA[Account_key],tbl_COA[SubAccount],,0)</f>
        <v>Cash at Bank</v>
      </c>
      <c r="K9715">
        <f>YEAR(tbl_GL[[#This Row],[Date]])</f>
        <v>2019</v>
      </c>
    </row>
    <row r="9716" spans="1:11" x14ac:dyDescent="0.35">
      <c r="A9716">
        <v>972.2</v>
      </c>
      <c r="B9716" s="24">
        <v>43647</v>
      </c>
      <c r="C9716">
        <v>4</v>
      </c>
      <c r="D9716" s="13">
        <v>120</v>
      </c>
      <c r="E9716" s="13" t="s">
        <v>98</v>
      </c>
      <c r="F9716" s="17">
        <v>-1948</v>
      </c>
      <c r="G9716" t="str">
        <f>_xlfn.XLOOKUP(tbl_GL[[#This Row],[Account_key]],tbl_COA[Account_key],tbl_COA[Class],"Not Found")</f>
        <v>Liabilities and Owners Equity</v>
      </c>
      <c r="H9716" t="str">
        <f>_xlfn.XLOOKUP(tbl_GL[[#This Row],[Account_key]],tbl_COA[Account_key],tbl_COA[SubClass],"Not Found")</f>
        <v>Liabilities</v>
      </c>
      <c r="I9716" t="str">
        <f>_xlfn.XLOOKUP(tbl_GL[[#This Row],[Account_key]],tbl_COA[Account_key],tbl_COA[SubClass2],"Not Found")</f>
        <v>Current Liabilities</v>
      </c>
      <c r="J9716" t="str">
        <f>_xlfn.XLOOKUP(tbl_GL[[#This Row],[Account_key]],tbl_COA[Account_key],tbl_COA[SubAccount],,0)</f>
        <v>Accrued Expenses</v>
      </c>
      <c r="K9716">
        <f>YEAR(tbl_GL[[#This Row],[Date]])</f>
        <v>2019</v>
      </c>
    </row>
    <row r="9717" spans="1:11" x14ac:dyDescent="0.35">
      <c r="A9717">
        <v>973.1</v>
      </c>
      <c r="B9717" s="24">
        <v>43647</v>
      </c>
      <c r="C9717">
        <v>4</v>
      </c>
      <c r="D9717" s="13">
        <v>20</v>
      </c>
      <c r="E9717" s="13" t="s">
        <v>124</v>
      </c>
      <c r="F9717" s="17">
        <v>28750</v>
      </c>
      <c r="G9717" t="str">
        <f>_xlfn.XLOOKUP(tbl_GL[[#This Row],[Account_key]],tbl_COA[Account_key],tbl_COA[Class],"Not Found")</f>
        <v>Assets</v>
      </c>
      <c r="H9717" t="str">
        <f>_xlfn.XLOOKUP(tbl_GL[[#This Row],[Account_key]],tbl_COA[Account_key],tbl_COA[SubClass],"Not Found")</f>
        <v>Assets</v>
      </c>
      <c r="I9717" t="str">
        <f>_xlfn.XLOOKUP(tbl_GL[[#This Row],[Account_key]],tbl_COA[Account_key],tbl_COA[SubClass2],"Not Found")</f>
        <v>Current Assets</v>
      </c>
      <c r="J9717" t="str">
        <f>_xlfn.XLOOKUP(tbl_GL[[#This Row],[Account_key]],tbl_COA[Account_key],tbl_COA[SubAccount],,0)</f>
        <v>Cash in hand</v>
      </c>
      <c r="K9717">
        <f>YEAR(tbl_GL[[#This Row],[Date]])</f>
        <v>2019</v>
      </c>
    </row>
    <row r="9718" spans="1:11" x14ac:dyDescent="0.35">
      <c r="A9718">
        <v>973.2</v>
      </c>
      <c r="B9718" s="24">
        <v>43647</v>
      </c>
      <c r="C9718">
        <v>4</v>
      </c>
      <c r="D9718" s="13">
        <v>10</v>
      </c>
      <c r="E9718" s="13" t="s">
        <v>124</v>
      </c>
      <c r="F9718" s="17">
        <v>-28750</v>
      </c>
      <c r="G9718" t="str">
        <f>_xlfn.XLOOKUP(tbl_GL[[#This Row],[Account_key]],tbl_COA[Account_key],tbl_COA[Class],"Not Found")</f>
        <v>Assets</v>
      </c>
      <c r="H9718" t="str">
        <f>_xlfn.XLOOKUP(tbl_GL[[#This Row],[Account_key]],tbl_COA[Account_key],tbl_COA[SubClass],"Not Found")</f>
        <v>Assets</v>
      </c>
      <c r="I9718" t="str">
        <f>_xlfn.XLOOKUP(tbl_GL[[#This Row],[Account_key]],tbl_COA[Account_key],tbl_COA[SubClass2],"Not Found")</f>
        <v>Current Assets</v>
      </c>
      <c r="J9718" t="str">
        <f>_xlfn.XLOOKUP(tbl_GL[[#This Row],[Account_key]],tbl_COA[Account_key],tbl_COA[SubAccount],,0)</f>
        <v>Cash at Bank</v>
      </c>
      <c r="K9718">
        <f>YEAR(tbl_GL[[#This Row],[Date]])</f>
        <v>2019</v>
      </c>
    </row>
    <row r="9719" spans="1:11" x14ac:dyDescent="0.35">
      <c r="A9719">
        <v>974.1</v>
      </c>
      <c r="B9719" s="24">
        <v>43647</v>
      </c>
      <c r="C9719">
        <v>4</v>
      </c>
      <c r="D9719" s="13">
        <v>60</v>
      </c>
      <c r="E9719" s="13" t="s">
        <v>84</v>
      </c>
      <c r="F9719" s="17">
        <v>34650</v>
      </c>
      <c r="G9719" t="str">
        <f>_xlfn.XLOOKUP(tbl_GL[[#This Row],[Account_key]],tbl_COA[Account_key],tbl_COA[Class],"Not Found")</f>
        <v>Assets</v>
      </c>
      <c r="H9719" t="str">
        <f>_xlfn.XLOOKUP(tbl_GL[[#This Row],[Account_key]],tbl_COA[Account_key],tbl_COA[SubClass],"Not Found")</f>
        <v>Assets</v>
      </c>
      <c r="I9719" t="str">
        <f>_xlfn.XLOOKUP(tbl_GL[[#This Row],[Account_key]],tbl_COA[Account_key],tbl_COA[SubClass2],"Not Found")</f>
        <v>Current Assets</v>
      </c>
      <c r="J9719" t="str">
        <f>_xlfn.XLOOKUP(tbl_GL[[#This Row],[Account_key]],tbl_COA[Account_key],tbl_COA[SubAccount],,0)</f>
        <v>Inventory</v>
      </c>
      <c r="K9719">
        <f>YEAR(tbl_GL[[#This Row],[Date]])</f>
        <v>2019</v>
      </c>
    </row>
    <row r="9720" spans="1:11" x14ac:dyDescent="0.35">
      <c r="A9720">
        <v>974.2</v>
      </c>
      <c r="B9720" s="24">
        <v>43647</v>
      </c>
      <c r="C9720">
        <v>4</v>
      </c>
      <c r="D9720" s="13">
        <v>110</v>
      </c>
      <c r="E9720" s="13" t="s">
        <v>84</v>
      </c>
      <c r="F9720" s="17">
        <v>34650</v>
      </c>
      <c r="G9720" t="str">
        <f>_xlfn.XLOOKUP(tbl_GL[[#This Row],[Account_key]],tbl_COA[Account_key],tbl_COA[Class],"Not Found")</f>
        <v>Liabilities and Owners Equity</v>
      </c>
      <c r="H9720" t="str">
        <f>_xlfn.XLOOKUP(tbl_GL[[#This Row],[Account_key]],tbl_COA[Account_key],tbl_COA[SubClass],"Not Found")</f>
        <v>Liabilities</v>
      </c>
      <c r="I9720" t="str">
        <f>_xlfn.XLOOKUP(tbl_GL[[#This Row],[Account_key]],tbl_COA[Account_key],tbl_COA[SubClass2],"Not Found")</f>
        <v>Current Liabilities</v>
      </c>
      <c r="J9720" t="str">
        <f>_xlfn.XLOOKUP(tbl_GL[[#This Row],[Account_key]],tbl_COA[Account_key],tbl_COA[SubAccount],,0)</f>
        <v>Trade Payables</v>
      </c>
      <c r="K9720">
        <f>YEAR(tbl_GL[[#This Row],[Date]])</f>
        <v>2019</v>
      </c>
    </row>
    <row r="9721" spans="1:11" x14ac:dyDescent="0.35">
      <c r="A9721">
        <v>975.1</v>
      </c>
      <c r="B9721" s="24">
        <v>43648</v>
      </c>
      <c r="C9721">
        <v>4</v>
      </c>
      <c r="D9721" s="13">
        <v>230</v>
      </c>
      <c r="E9721" s="13" t="s">
        <v>4</v>
      </c>
      <c r="F9721" s="17">
        <v>-1309</v>
      </c>
      <c r="G9721" t="str">
        <f>_xlfn.XLOOKUP(tbl_GL[[#This Row],[Account_key]],tbl_COA[Account_key],tbl_COA[Class],"Not Found")</f>
        <v>Trading account</v>
      </c>
      <c r="H9721" t="str">
        <f>_xlfn.XLOOKUP(tbl_GL[[#This Row],[Account_key]],tbl_COA[Account_key],tbl_COA[SubClass],"Not Found")</f>
        <v>Cost of Sales</v>
      </c>
      <c r="I9721" t="str">
        <f>_xlfn.XLOOKUP(tbl_GL[[#This Row],[Account_key]],tbl_COA[Account_key],tbl_COA[SubClass2],"Not Found")</f>
        <v>Cost of Sales</v>
      </c>
      <c r="J9721" t="str">
        <f>_xlfn.XLOOKUP(tbl_GL[[#This Row],[Account_key]],tbl_COA[Account_key],tbl_COA[SubAccount],,0)</f>
        <v>Cost of Sales</v>
      </c>
      <c r="K9721">
        <f>YEAR(tbl_GL[[#This Row],[Date]])</f>
        <v>2019</v>
      </c>
    </row>
    <row r="9722" spans="1:11" x14ac:dyDescent="0.35">
      <c r="A9722">
        <v>975.2</v>
      </c>
      <c r="B9722" s="24">
        <v>43648</v>
      </c>
      <c r="C9722">
        <v>4</v>
      </c>
      <c r="D9722" s="13">
        <v>60</v>
      </c>
      <c r="E9722" s="13" t="s">
        <v>4</v>
      </c>
      <c r="F9722" s="17">
        <v>-1309</v>
      </c>
      <c r="G9722" t="str">
        <f>_xlfn.XLOOKUP(tbl_GL[[#This Row],[Account_key]],tbl_COA[Account_key],tbl_COA[Class],"Not Found")</f>
        <v>Assets</v>
      </c>
      <c r="H9722" t="str">
        <f>_xlfn.XLOOKUP(tbl_GL[[#This Row],[Account_key]],tbl_COA[Account_key],tbl_COA[SubClass],"Not Found")</f>
        <v>Assets</v>
      </c>
      <c r="I9722" t="str">
        <f>_xlfn.XLOOKUP(tbl_GL[[#This Row],[Account_key]],tbl_COA[Account_key],tbl_COA[SubClass2],"Not Found")</f>
        <v>Current Assets</v>
      </c>
      <c r="J9722" t="str">
        <f>_xlfn.XLOOKUP(tbl_GL[[#This Row],[Account_key]],tbl_COA[Account_key],tbl_COA[SubAccount],,0)</f>
        <v>Inventory</v>
      </c>
      <c r="K9722">
        <f>YEAR(tbl_GL[[#This Row],[Date]])</f>
        <v>2019</v>
      </c>
    </row>
    <row r="9723" spans="1:11" x14ac:dyDescent="0.35">
      <c r="A9723">
        <v>976.1</v>
      </c>
      <c r="B9723" s="24">
        <v>43648</v>
      </c>
      <c r="C9723">
        <v>4</v>
      </c>
      <c r="D9723" s="13">
        <v>210</v>
      </c>
      <c r="E9723" s="13" t="s">
        <v>7</v>
      </c>
      <c r="F9723" s="17">
        <v>4096</v>
      </c>
      <c r="G9723" t="str">
        <f>_xlfn.XLOOKUP(tbl_GL[[#This Row],[Account_key]],tbl_COA[Account_key],tbl_COA[Class],"Not Found")</f>
        <v>Trading account</v>
      </c>
      <c r="H9723" t="str">
        <f>_xlfn.XLOOKUP(tbl_GL[[#This Row],[Account_key]],tbl_COA[Account_key],tbl_COA[SubClass],"Not Found")</f>
        <v>Sales</v>
      </c>
      <c r="I9723" t="str">
        <f>_xlfn.XLOOKUP(tbl_GL[[#This Row],[Account_key]],tbl_COA[Account_key],tbl_COA[SubClass2],"Not Found")</f>
        <v>Sales</v>
      </c>
      <c r="J9723" t="str">
        <f>_xlfn.XLOOKUP(tbl_GL[[#This Row],[Account_key]],tbl_COA[Account_key],tbl_COA[SubAccount],,0)</f>
        <v>Sales</v>
      </c>
      <c r="K9723">
        <f>YEAR(tbl_GL[[#This Row],[Date]])</f>
        <v>2019</v>
      </c>
    </row>
    <row r="9724" spans="1:11" x14ac:dyDescent="0.35">
      <c r="A9724">
        <v>976.2</v>
      </c>
      <c r="B9724" s="24">
        <v>43648</v>
      </c>
      <c r="C9724">
        <v>4</v>
      </c>
      <c r="D9724" s="13">
        <v>10</v>
      </c>
      <c r="E9724" s="13" t="s">
        <v>7</v>
      </c>
      <c r="F9724" s="17">
        <v>4096</v>
      </c>
      <c r="G9724" t="str">
        <f>_xlfn.XLOOKUP(tbl_GL[[#This Row],[Account_key]],tbl_COA[Account_key],tbl_COA[Class],"Not Found")</f>
        <v>Assets</v>
      </c>
      <c r="H9724" t="str">
        <f>_xlfn.XLOOKUP(tbl_GL[[#This Row],[Account_key]],tbl_COA[Account_key],tbl_COA[SubClass],"Not Found")</f>
        <v>Assets</v>
      </c>
      <c r="I9724" t="str">
        <f>_xlfn.XLOOKUP(tbl_GL[[#This Row],[Account_key]],tbl_COA[Account_key],tbl_COA[SubClass2],"Not Found")</f>
        <v>Current Assets</v>
      </c>
      <c r="J9724" t="str">
        <f>_xlfn.XLOOKUP(tbl_GL[[#This Row],[Account_key]],tbl_COA[Account_key],tbl_COA[SubAccount],,0)</f>
        <v>Cash at Bank</v>
      </c>
      <c r="K9724">
        <f>YEAR(tbl_GL[[#This Row],[Date]])</f>
        <v>2019</v>
      </c>
    </row>
    <row r="9725" spans="1:11" x14ac:dyDescent="0.35">
      <c r="A9725">
        <v>977.1</v>
      </c>
      <c r="B9725" s="24">
        <v>43648</v>
      </c>
      <c r="C9725">
        <v>4</v>
      </c>
      <c r="D9725" s="13">
        <v>230</v>
      </c>
      <c r="E9725" s="13" t="s">
        <v>4</v>
      </c>
      <c r="F9725" s="17">
        <v>-5054</v>
      </c>
      <c r="G9725" t="str">
        <f>_xlfn.XLOOKUP(tbl_GL[[#This Row],[Account_key]],tbl_COA[Account_key],tbl_COA[Class],"Not Found")</f>
        <v>Trading account</v>
      </c>
      <c r="H9725" t="str">
        <f>_xlfn.XLOOKUP(tbl_GL[[#This Row],[Account_key]],tbl_COA[Account_key],tbl_COA[SubClass],"Not Found")</f>
        <v>Cost of Sales</v>
      </c>
      <c r="I9725" t="str">
        <f>_xlfn.XLOOKUP(tbl_GL[[#This Row],[Account_key]],tbl_COA[Account_key],tbl_COA[SubClass2],"Not Found")</f>
        <v>Cost of Sales</v>
      </c>
      <c r="J9725" t="str">
        <f>_xlfn.XLOOKUP(tbl_GL[[#This Row],[Account_key]],tbl_COA[Account_key],tbl_COA[SubAccount],,0)</f>
        <v>Cost of Sales</v>
      </c>
      <c r="K9725">
        <f>YEAR(tbl_GL[[#This Row],[Date]])</f>
        <v>2019</v>
      </c>
    </row>
    <row r="9726" spans="1:11" x14ac:dyDescent="0.35">
      <c r="A9726">
        <v>977.2</v>
      </c>
      <c r="B9726" s="24">
        <v>43648</v>
      </c>
      <c r="C9726">
        <v>4</v>
      </c>
      <c r="D9726" s="13">
        <v>60</v>
      </c>
      <c r="E9726" s="13" t="s">
        <v>4</v>
      </c>
      <c r="F9726" s="17">
        <v>-5054</v>
      </c>
      <c r="G9726" t="str">
        <f>_xlfn.XLOOKUP(tbl_GL[[#This Row],[Account_key]],tbl_COA[Account_key],tbl_COA[Class],"Not Found")</f>
        <v>Assets</v>
      </c>
      <c r="H9726" t="str">
        <f>_xlfn.XLOOKUP(tbl_GL[[#This Row],[Account_key]],tbl_COA[Account_key],tbl_COA[SubClass],"Not Found")</f>
        <v>Assets</v>
      </c>
      <c r="I9726" t="str">
        <f>_xlfn.XLOOKUP(tbl_GL[[#This Row],[Account_key]],tbl_COA[Account_key],tbl_COA[SubClass2],"Not Found")</f>
        <v>Current Assets</v>
      </c>
      <c r="J9726" t="str">
        <f>_xlfn.XLOOKUP(tbl_GL[[#This Row],[Account_key]],tbl_COA[Account_key],tbl_COA[SubAccount],,0)</f>
        <v>Inventory</v>
      </c>
      <c r="K9726">
        <f>YEAR(tbl_GL[[#This Row],[Date]])</f>
        <v>2019</v>
      </c>
    </row>
    <row r="9727" spans="1:11" x14ac:dyDescent="0.35">
      <c r="A9727">
        <v>978.1</v>
      </c>
      <c r="B9727" s="24">
        <v>43648</v>
      </c>
      <c r="C9727">
        <v>4</v>
      </c>
      <c r="D9727" s="13">
        <v>210</v>
      </c>
      <c r="E9727" s="13" t="s">
        <v>8</v>
      </c>
      <c r="F9727" s="17">
        <v>14277</v>
      </c>
      <c r="G9727" t="str">
        <f>_xlfn.XLOOKUP(tbl_GL[[#This Row],[Account_key]],tbl_COA[Account_key],tbl_COA[Class],"Not Found")</f>
        <v>Trading account</v>
      </c>
      <c r="H9727" t="str">
        <f>_xlfn.XLOOKUP(tbl_GL[[#This Row],[Account_key]],tbl_COA[Account_key],tbl_COA[SubClass],"Not Found")</f>
        <v>Sales</v>
      </c>
      <c r="I9727" t="str">
        <f>_xlfn.XLOOKUP(tbl_GL[[#This Row],[Account_key]],tbl_COA[Account_key],tbl_COA[SubClass2],"Not Found")</f>
        <v>Sales</v>
      </c>
      <c r="J9727" t="str">
        <f>_xlfn.XLOOKUP(tbl_GL[[#This Row],[Account_key]],tbl_COA[Account_key],tbl_COA[SubAccount],,0)</f>
        <v>Sales</v>
      </c>
      <c r="K9727">
        <f>YEAR(tbl_GL[[#This Row],[Date]])</f>
        <v>2019</v>
      </c>
    </row>
    <row r="9728" spans="1:11" x14ac:dyDescent="0.35">
      <c r="A9728">
        <v>978.2</v>
      </c>
      <c r="B9728" s="24">
        <v>43648</v>
      </c>
      <c r="C9728">
        <v>4</v>
      </c>
      <c r="D9728" s="13">
        <v>30</v>
      </c>
      <c r="E9728" s="13" t="s">
        <v>8</v>
      </c>
      <c r="F9728" s="17">
        <v>14277</v>
      </c>
      <c r="G9728" t="str">
        <f>_xlfn.XLOOKUP(tbl_GL[[#This Row],[Account_key]],tbl_COA[Account_key],tbl_COA[Class],"Not Found")</f>
        <v>Assets</v>
      </c>
      <c r="H9728" t="str">
        <f>_xlfn.XLOOKUP(tbl_GL[[#This Row],[Account_key]],tbl_COA[Account_key],tbl_COA[SubClass],"Not Found")</f>
        <v>Assets</v>
      </c>
      <c r="I9728" t="str">
        <f>_xlfn.XLOOKUP(tbl_GL[[#This Row],[Account_key]],tbl_COA[Account_key],tbl_COA[SubClass2],"Not Found")</f>
        <v>Current Assets</v>
      </c>
      <c r="J9728" t="str">
        <f>_xlfn.XLOOKUP(tbl_GL[[#This Row],[Account_key]],tbl_COA[Account_key],tbl_COA[SubAccount],,0)</f>
        <v>Trade Receivables</v>
      </c>
      <c r="K9728">
        <f>YEAR(tbl_GL[[#This Row],[Date]])</f>
        <v>2019</v>
      </c>
    </row>
    <row r="9729" spans="1:11" x14ac:dyDescent="0.35">
      <c r="A9729">
        <v>979.1</v>
      </c>
      <c r="B9729" s="24">
        <v>43649</v>
      </c>
      <c r="C9729">
        <v>4</v>
      </c>
      <c r="D9729" s="13">
        <v>10</v>
      </c>
      <c r="E9729" s="13" t="s">
        <v>98</v>
      </c>
      <c r="F9729" s="17">
        <v>-1967</v>
      </c>
      <c r="G9729" t="str">
        <f>_xlfn.XLOOKUP(tbl_GL[[#This Row],[Account_key]],tbl_COA[Account_key],tbl_COA[Class],"Not Found")</f>
        <v>Assets</v>
      </c>
      <c r="H9729" t="str">
        <f>_xlfn.XLOOKUP(tbl_GL[[#This Row],[Account_key]],tbl_COA[Account_key],tbl_COA[SubClass],"Not Found")</f>
        <v>Assets</v>
      </c>
      <c r="I9729" t="str">
        <f>_xlfn.XLOOKUP(tbl_GL[[#This Row],[Account_key]],tbl_COA[Account_key],tbl_COA[SubClass2],"Not Found")</f>
        <v>Current Assets</v>
      </c>
      <c r="J9729" t="str">
        <f>_xlfn.XLOOKUP(tbl_GL[[#This Row],[Account_key]],tbl_COA[Account_key],tbl_COA[SubAccount],,0)</f>
        <v>Cash at Bank</v>
      </c>
      <c r="K9729">
        <f>YEAR(tbl_GL[[#This Row],[Date]])</f>
        <v>2019</v>
      </c>
    </row>
    <row r="9730" spans="1:11" x14ac:dyDescent="0.35">
      <c r="A9730">
        <v>979.2</v>
      </c>
      <c r="B9730" s="24">
        <v>43649</v>
      </c>
      <c r="C9730">
        <v>4</v>
      </c>
      <c r="D9730" s="13">
        <v>120</v>
      </c>
      <c r="E9730" s="13" t="s">
        <v>98</v>
      </c>
      <c r="F9730" s="17">
        <v>-1967</v>
      </c>
      <c r="G9730" t="str">
        <f>_xlfn.XLOOKUP(tbl_GL[[#This Row],[Account_key]],tbl_COA[Account_key],tbl_COA[Class],"Not Found")</f>
        <v>Liabilities and Owners Equity</v>
      </c>
      <c r="H9730" t="str">
        <f>_xlfn.XLOOKUP(tbl_GL[[#This Row],[Account_key]],tbl_COA[Account_key],tbl_COA[SubClass],"Not Found")</f>
        <v>Liabilities</v>
      </c>
      <c r="I9730" t="str">
        <f>_xlfn.XLOOKUP(tbl_GL[[#This Row],[Account_key]],tbl_COA[Account_key],tbl_COA[SubClass2],"Not Found")</f>
        <v>Current Liabilities</v>
      </c>
      <c r="J9730" t="str">
        <f>_xlfn.XLOOKUP(tbl_GL[[#This Row],[Account_key]],tbl_COA[Account_key],tbl_COA[SubAccount],,0)</f>
        <v>Accrued Expenses</v>
      </c>
      <c r="K9730">
        <f>YEAR(tbl_GL[[#This Row],[Date]])</f>
        <v>2019</v>
      </c>
    </row>
    <row r="9731" spans="1:11" x14ac:dyDescent="0.35">
      <c r="A9731">
        <v>980.1</v>
      </c>
      <c r="B9731" s="24">
        <v>43650</v>
      </c>
      <c r="C9731">
        <v>4</v>
      </c>
      <c r="D9731" s="13">
        <v>260</v>
      </c>
      <c r="E9731" s="13" t="s">
        <v>83</v>
      </c>
      <c r="F9731" s="17">
        <v>379</v>
      </c>
      <c r="G9731" t="str">
        <f>_xlfn.XLOOKUP(tbl_GL[[#This Row],[Account_key]],tbl_COA[Account_key],tbl_COA[Class],"Not Found")</f>
        <v>Operating account</v>
      </c>
      <c r="H9731" t="str">
        <f>_xlfn.XLOOKUP(tbl_GL[[#This Row],[Account_key]],tbl_COA[Account_key],tbl_COA[SubClass],"Not Found")</f>
        <v>Operating Expenses</v>
      </c>
      <c r="I9731" t="str">
        <f>_xlfn.XLOOKUP(tbl_GL[[#This Row],[Account_key]],tbl_COA[Account_key],tbl_COA[SubClass2],"Not Found")</f>
        <v>Marketing</v>
      </c>
      <c r="J9731" t="str">
        <f>_xlfn.XLOOKUP(tbl_GL[[#This Row],[Account_key]],tbl_COA[Account_key],tbl_COA[SubAccount],,0)</f>
        <v>Commissions</v>
      </c>
      <c r="K9731">
        <f>YEAR(tbl_GL[[#This Row],[Date]])</f>
        <v>2019</v>
      </c>
    </row>
    <row r="9732" spans="1:11" x14ac:dyDescent="0.35">
      <c r="A9732">
        <v>980.2</v>
      </c>
      <c r="B9732" s="24">
        <v>43650</v>
      </c>
      <c r="C9732">
        <v>4</v>
      </c>
      <c r="D9732" s="13">
        <v>20</v>
      </c>
      <c r="E9732" s="13" t="s">
        <v>83</v>
      </c>
      <c r="F9732" s="17">
        <v>379</v>
      </c>
      <c r="G9732" t="str">
        <f>_xlfn.XLOOKUP(tbl_GL[[#This Row],[Account_key]],tbl_COA[Account_key],tbl_COA[Class],"Not Found")</f>
        <v>Assets</v>
      </c>
      <c r="H9732" t="str">
        <f>_xlfn.XLOOKUP(tbl_GL[[#This Row],[Account_key]],tbl_COA[Account_key],tbl_COA[SubClass],"Not Found")</f>
        <v>Assets</v>
      </c>
      <c r="I9732" t="str">
        <f>_xlfn.XLOOKUP(tbl_GL[[#This Row],[Account_key]],tbl_COA[Account_key],tbl_COA[SubClass2],"Not Found")</f>
        <v>Current Assets</v>
      </c>
      <c r="J9732" t="str">
        <f>_xlfn.XLOOKUP(tbl_GL[[#This Row],[Account_key]],tbl_COA[Account_key],tbl_COA[SubAccount],,0)</f>
        <v>Cash in hand</v>
      </c>
      <c r="K9732">
        <f>YEAR(tbl_GL[[#This Row],[Date]])</f>
        <v>2019</v>
      </c>
    </row>
    <row r="9733" spans="1:11" x14ac:dyDescent="0.35">
      <c r="A9733">
        <v>981.1</v>
      </c>
      <c r="B9733" s="24">
        <v>43650</v>
      </c>
      <c r="C9733">
        <v>4</v>
      </c>
      <c r="D9733" s="13">
        <v>10</v>
      </c>
      <c r="E9733" s="13" t="s">
        <v>84</v>
      </c>
      <c r="F9733" s="17">
        <v>-19800</v>
      </c>
      <c r="G9733" t="str">
        <f>_xlfn.XLOOKUP(tbl_GL[[#This Row],[Account_key]],tbl_COA[Account_key],tbl_COA[Class],"Not Found")</f>
        <v>Assets</v>
      </c>
      <c r="H9733" t="str">
        <f>_xlfn.XLOOKUP(tbl_GL[[#This Row],[Account_key]],tbl_COA[Account_key],tbl_COA[SubClass],"Not Found")</f>
        <v>Assets</v>
      </c>
      <c r="I9733" t="str">
        <f>_xlfn.XLOOKUP(tbl_GL[[#This Row],[Account_key]],tbl_COA[Account_key],tbl_COA[SubClass2],"Not Found")</f>
        <v>Current Assets</v>
      </c>
      <c r="J9733" t="str">
        <f>_xlfn.XLOOKUP(tbl_GL[[#This Row],[Account_key]],tbl_COA[Account_key],tbl_COA[SubAccount],,0)</f>
        <v>Cash at Bank</v>
      </c>
      <c r="K9733">
        <f>YEAR(tbl_GL[[#This Row],[Date]])</f>
        <v>2019</v>
      </c>
    </row>
    <row r="9734" spans="1:11" x14ac:dyDescent="0.35">
      <c r="A9734">
        <v>981.2</v>
      </c>
      <c r="B9734" s="24">
        <v>43650</v>
      </c>
      <c r="C9734">
        <v>4</v>
      </c>
      <c r="D9734" s="13">
        <v>110</v>
      </c>
      <c r="E9734" s="13" t="s">
        <v>84</v>
      </c>
      <c r="F9734" s="17">
        <v>-19800</v>
      </c>
      <c r="G9734" t="str">
        <f>_xlfn.XLOOKUP(tbl_GL[[#This Row],[Account_key]],tbl_COA[Account_key],tbl_COA[Class],"Not Found")</f>
        <v>Liabilities and Owners Equity</v>
      </c>
      <c r="H9734" t="str">
        <f>_xlfn.XLOOKUP(tbl_GL[[#This Row],[Account_key]],tbl_COA[Account_key],tbl_COA[SubClass],"Not Found")</f>
        <v>Liabilities</v>
      </c>
      <c r="I9734" t="str">
        <f>_xlfn.XLOOKUP(tbl_GL[[#This Row],[Account_key]],tbl_COA[Account_key],tbl_COA[SubClass2],"Not Found")</f>
        <v>Current Liabilities</v>
      </c>
      <c r="J9734" t="str">
        <f>_xlfn.XLOOKUP(tbl_GL[[#This Row],[Account_key]],tbl_COA[Account_key],tbl_COA[SubAccount],,0)</f>
        <v>Trade Payables</v>
      </c>
      <c r="K9734">
        <f>YEAR(tbl_GL[[#This Row],[Date]])</f>
        <v>2019</v>
      </c>
    </row>
    <row r="9735" spans="1:11" x14ac:dyDescent="0.35">
      <c r="A9735">
        <v>982.1</v>
      </c>
      <c r="B9735" s="24">
        <v>43651</v>
      </c>
      <c r="C9735">
        <v>4</v>
      </c>
      <c r="D9735" s="13">
        <v>290</v>
      </c>
      <c r="E9735" s="13" t="s">
        <v>97</v>
      </c>
      <c r="F9735" s="17">
        <v>-1969</v>
      </c>
      <c r="G9735" t="str">
        <f>_xlfn.XLOOKUP(tbl_GL[[#This Row],[Account_key]],tbl_COA[Account_key],tbl_COA[Class],"Not Found")</f>
        <v>Operating account</v>
      </c>
      <c r="H9735" t="str">
        <f>_xlfn.XLOOKUP(tbl_GL[[#This Row],[Account_key]],tbl_COA[Account_key],tbl_COA[SubClass],"Not Found")</f>
        <v>Operating Expenses</v>
      </c>
      <c r="I9735" t="str">
        <f>_xlfn.XLOOKUP(tbl_GL[[#This Row],[Account_key]],tbl_COA[Account_key],tbl_COA[SubClass2],"Not Found")</f>
        <v>Administration</v>
      </c>
      <c r="J9735" t="str">
        <f>_xlfn.XLOOKUP(tbl_GL[[#This Row],[Account_key]],tbl_COA[Account_key],tbl_COA[SubAccount],,0)</f>
        <v>Travel</v>
      </c>
      <c r="K9735">
        <f>YEAR(tbl_GL[[#This Row],[Date]])</f>
        <v>2019</v>
      </c>
    </row>
    <row r="9736" spans="1:11" x14ac:dyDescent="0.35">
      <c r="A9736">
        <v>982.2</v>
      </c>
      <c r="B9736" s="24">
        <v>43651</v>
      </c>
      <c r="C9736">
        <v>4</v>
      </c>
      <c r="D9736" s="13">
        <v>120</v>
      </c>
      <c r="E9736" s="13" t="s">
        <v>97</v>
      </c>
      <c r="F9736" s="17">
        <v>1969</v>
      </c>
      <c r="G9736" t="str">
        <f>_xlfn.XLOOKUP(tbl_GL[[#This Row],[Account_key]],tbl_COA[Account_key],tbl_COA[Class],"Not Found")</f>
        <v>Liabilities and Owners Equity</v>
      </c>
      <c r="H9736" t="str">
        <f>_xlfn.XLOOKUP(tbl_GL[[#This Row],[Account_key]],tbl_COA[Account_key],tbl_COA[SubClass],"Not Found")</f>
        <v>Liabilities</v>
      </c>
      <c r="I9736" t="str">
        <f>_xlfn.XLOOKUP(tbl_GL[[#This Row],[Account_key]],tbl_COA[Account_key],tbl_COA[SubClass2],"Not Found")</f>
        <v>Current Liabilities</v>
      </c>
      <c r="J9736" t="str">
        <f>_xlfn.XLOOKUP(tbl_GL[[#This Row],[Account_key]],tbl_COA[Account_key],tbl_COA[SubAccount],,0)</f>
        <v>Accrued Expenses</v>
      </c>
      <c r="K9736">
        <f>YEAR(tbl_GL[[#This Row],[Date]])</f>
        <v>2019</v>
      </c>
    </row>
    <row r="9737" spans="1:11" x14ac:dyDescent="0.35">
      <c r="A9737">
        <v>983.1</v>
      </c>
      <c r="B9737" s="24">
        <v>43653</v>
      </c>
      <c r="C9737">
        <v>4</v>
      </c>
      <c r="D9737" s="13">
        <v>230</v>
      </c>
      <c r="E9737" s="13" t="s">
        <v>4</v>
      </c>
      <c r="F9737" s="17">
        <v>-713</v>
      </c>
      <c r="G9737" t="str">
        <f>_xlfn.XLOOKUP(tbl_GL[[#This Row],[Account_key]],tbl_COA[Account_key],tbl_COA[Class],"Not Found")</f>
        <v>Trading account</v>
      </c>
      <c r="H9737" t="str">
        <f>_xlfn.XLOOKUP(tbl_GL[[#This Row],[Account_key]],tbl_COA[Account_key],tbl_COA[SubClass],"Not Found")</f>
        <v>Cost of Sales</v>
      </c>
      <c r="I9737" t="str">
        <f>_xlfn.XLOOKUP(tbl_GL[[#This Row],[Account_key]],tbl_COA[Account_key],tbl_COA[SubClass2],"Not Found")</f>
        <v>Cost of Sales</v>
      </c>
      <c r="J9737" t="str">
        <f>_xlfn.XLOOKUP(tbl_GL[[#This Row],[Account_key]],tbl_COA[Account_key],tbl_COA[SubAccount],,0)</f>
        <v>Cost of Sales</v>
      </c>
      <c r="K9737">
        <f>YEAR(tbl_GL[[#This Row],[Date]])</f>
        <v>2019</v>
      </c>
    </row>
    <row r="9738" spans="1:11" x14ac:dyDescent="0.35">
      <c r="A9738">
        <v>983.2</v>
      </c>
      <c r="B9738" s="24">
        <v>43653</v>
      </c>
      <c r="C9738">
        <v>4</v>
      </c>
      <c r="D9738" s="13">
        <v>60</v>
      </c>
      <c r="E9738" s="13" t="s">
        <v>4</v>
      </c>
      <c r="F9738" s="17">
        <v>-713</v>
      </c>
      <c r="G9738" t="str">
        <f>_xlfn.XLOOKUP(tbl_GL[[#This Row],[Account_key]],tbl_COA[Account_key],tbl_COA[Class],"Not Found")</f>
        <v>Assets</v>
      </c>
      <c r="H9738" t="str">
        <f>_xlfn.XLOOKUP(tbl_GL[[#This Row],[Account_key]],tbl_COA[Account_key],tbl_COA[SubClass],"Not Found")</f>
        <v>Assets</v>
      </c>
      <c r="I9738" t="str">
        <f>_xlfn.XLOOKUP(tbl_GL[[#This Row],[Account_key]],tbl_COA[Account_key],tbl_COA[SubClass2],"Not Found")</f>
        <v>Current Assets</v>
      </c>
      <c r="J9738" t="str">
        <f>_xlfn.XLOOKUP(tbl_GL[[#This Row],[Account_key]],tbl_COA[Account_key],tbl_COA[SubAccount],,0)</f>
        <v>Inventory</v>
      </c>
      <c r="K9738">
        <f>YEAR(tbl_GL[[#This Row],[Date]])</f>
        <v>2019</v>
      </c>
    </row>
    <row r="9739" spans="1:11" x14ac:dyDescent="0.35">
      <c r="A9739">
        <v>984.1</v>
      </c>
      <c r="B9739" s="24">
        <v>43653</v>
      </c>
      <c r="C9739">
        <v>4</v>
      </c>
      <c r="D9739" s="13">
        <v>210</v>
      </c>
      <c r="E9739" s="13" t="s">
        <v>8</v>
      </c>
      <c r="F9739" s="17">
        <v>2012</v>
      </c>
      <c r="G9739" t="str">
        <f>_xlfn.XLOOKUP(tbl_GL[[#This Row],[Account_key]],tbl_COA[Account_key],tbl_COA[Class],"Not Found")</f>
        <v>Trading account</v>
      </c>
      <c r="H9739" t="str">
        <f>_xlfn.XLOOKUP(tbl_GL[[#This Row],[Account_key]],tbl_COA[Account_key],tbl_COA[SubClass],"Not Found")</f>
        <v>Sales</v>
      </c>
      <c r="I9739" t="str">
        <f>_xlfn.XLOOKUP(tbl_GL[[#This Row],[Account_key]],tbl_COA[Account_key],tbl_COA[SubClass2],"Not Found")</f>
        <v>Sales</v>
      </c>
      <c r="J9739" t="str">
        <f>_xlfn.XLOOKUP(tbl_GL[[#This Row],[Account_key]],tbl_COA[Account_key],tbl_COA[SubAccount],,0)</f>
        <v>Sales</v>
      </c>
      <c r="K9739">
        <f>YEAR(tbl_GL[[#This Row],[Date]])</f>
        <v>2019</v>
      </c>
    </row>
    <row r="9740" spans="1:11" x14ac:dyDescent="0.35">
      <c r="A9740">
        <v>984.2</v>
      </c>
      <c r="B9740" s="24">
        <v>43653</v>
      </c>
      <c r="C9740">
        <v>4</v>
      </c>
      <c r="D9740" s="13">
        <v>30</v>
      </c>
      <c r="E9740" s="13" t="s">
        <v>8</v>
      </c>
      <c r="F9740" s="17">
        <v>2012</v>
      </c>
      <c r="G9740" t="str">
        <f>_xlfn.XLOOKUP(tbl_GL[[#This Row],[Account_key]],tbl_COA[Account_key],tbl_COA[Class],"Not Found")</f>
        <v>Assets</v>
      </c>
      <c r="H9740" t="str">
        <f>_xlfn.XLOOKUP(tbl_GL[[#This Row],[Account_key]],tbl_COA[Account_key],tbl_COA[SubClass],"Not Found")</f>
        <v>Assets</v>
      </c>
      <c r="I9740" t="str">
        <f>_xlfn.XLOOKUP(tbl_GL[[#This Row],[Account_key]],tbl_COA[Account_key],tbl_COA[SubClass2],"Not Found")</f>
        <v>Current Assets</v>
      </c>
      <c r="J9740" t="str">
        <f>_xlfn.XLOOKUP(tbl_GL[[#This Row],[Account_key]],tbl_COA[Account_key],tbl_COA[SubAccount],,0)</f>
        <v>Trade Receivables</v>
      </c>
      <c r="K9740">
        <f>YEAR(tbl_GL[[#This Row],[Date]])</f>
        <v>2019</v>
      </c>
    </row>
    <row r="9741" spans="1:11" x14ac:dyDescent="0.35">
      <c r="A9741">
        <v>985.1</v>
      </c>
      <c r="B9741" s="24">
        <v>43655</v>
      </c>
      <c r="C9741">
        <v>4</v>
      </c>
      <c r="D9741" s="13">
        <v>310</v>
      </c>
      <c r="E9741" s="13" t="s">
        <v>99</v>
      </c>
      <c r="F9741" s="17">
        <v>-9</v>
      </c>
      <c r="G9741" t="str">
        <f>_xlfn.XLOOKUP(tbl_GL[[#This Row],[Account_key]],tbl_COA[Account_key],tbl_COA[Class],"Not Found")</f>
        <v>Operating account</v>
      </c>
      <c r="H9741" t="str">
        <f>_xlfn.XLOOKUP(tbl_GL[[#This Row],[Account_key]],tbl_COA[Account_key],tbl_COA[SubClass],"Not Found")</f>
        <v>Operating Expenses</v>
      </c>
      <c r="I9741" t="str">
        <f>_xlfn.XLOOKUP(tbl_GL[[#This Row],[Account_key]],tbl_COA[Account_key],tbl_COA[SubClass2],"Not Found")</f>
        <v>Administration</v>
      </c>
      <c r="J9741" t="str">
        <f>_xlfn.XLOOKUP(tbl_GL[[#This Row],[Account_key]],tbl_COA[Account_key],tbl_COA[SubAccount],,0)</f>
        <v>Office Supplies</v>
      </c>
      <c r="K9741">
        <f>YEAR(tbl_GL[[#This Row],[Date]])</f>
        <v>2019</v>
      </c>
    </row>
    <row r="9742" spans="1:11" x14ac:dyDescent="0.35">
      <c r="A9742">
        <v>985.2</v>
      </c>
      <c r="B9742" s="24">
        <v>43655</v>
      </c>
      <c r="C9742">
        <v>4</v>
      </c>
      <c r="D9742" s="13">
        <v>20</v>
      </c>
      <c r="E9742" s="13" t="s">
        <v>99</v>
      </c>
      <c r="F9742" s="17">
        <v>-9</v>
      </c>
      <c r="G9742" t="str">
        <f>_xlfn.XLOOKUP(tbl_GL[[#This Row],[Account_key]],tbl_COA[Account_key],tbl_COA[Class],"Not Found")</f>
        <v>Assets</v>
      </c>
      <c r="H9742" t="str">
        <f>_xlfn.XLOOKUP(tbl_GL[[#This Row],[Account_key]],tbl_COA[Account_key],tbl_COA[SubClass],"Not Found")</f>
        <v>Assets</v>
      </c>
      <c r="I9742" t="str">
        <f>_xlfn.XLOOKUP(tbl_GL[[#This Row],[Account_key]],tbl_COA[Account_key],tbl_COA[SubClass2],"Not Found")</f>
        <v>Current Assets</v>
      </c>
      <c r="J9742" t="str">
        <f>_xlfn.XLOOKUP(tbl_GL[[#This Row],[Account_key]],tbl_COA[Account_key],tbl_COA[SubAccount],,0)</f>
        <v>Cash in hand</v>
      </c>
      <c r="K9742">
        <f>YEAR(tbl_GL[[#This Row],[Date]])</f>
        <v>2019</v>
      </c>
    </row>
    <row r="9743" spans="1:11" x14ac:dyDescent="0.35">
      <c r="A9743">
        <v>986.1</v>
      </c>
      <c r="B9743" s="24">
        <v>43655</v>
      </c>
      <c r="C9743">
        <v>4</v>
      </c>
      <c r="D9743" s="13">
        <v>10</v>
      </c>
      <c r="E9743" s="13" t="s">
        <v>98</v>
      </c>
      <c r="F9743" s="17">
        <v>-1963</v>
      </c>
      <c r="G9743" t="str">
        <f>_xlfn.XLOOKUP(tbl_GL[[#This Row],[Account_key]],tbl_COA[Account_key],tbl_COA[Class],"Not Found")</f>
        <v>Assets</v>
      </c>
      <c r="H9743" t="str">
        <f>_xlfn.XLOOKUP(tbl_GL[[#This Row],[Account_key]],tbl_COA[Account_key],tbl_COA[SubClass],"Not Found")</f>
        <v>Assets</v>
      </c>
      <c r="I9743" t="str">
        <f>_xlfn.XLOOKUP(tbl_GL[[#This Row],[Account_key]],tbl_COA[Account_key],tbl_COA[SubClass2],"Not Found")</f>
        <v>Current Assets</v>
      </c>
      <c r="J9743" t="str">
        <f>_xlfn.XLOOKUP(tbl_GL[[#This Row],[Account_key]],tbl_COA[Account_key],tbl_COA[SubAccount],,0)</f>
        <v>Cash at Bank</v>
      </c>
      <c r="K9743">
        <f>YEAR(tbl_GL[[#This Row],[Date]])</f>
        <v>2019</v>
      </c>
    </row>
    <row r="9744" spans="1:11" x14ac:dyDescent="0.35">
      <c r="A9744">
        <v>986.2</v>
      </c>
      <c r="B9744" s="24">
        <v>43655</v>
      </c>
      <c r="C9744">
        <v>4</v>
      </c>
      <c r="D9744" s="13">
        <v>120</v>
      </c>
      <c r="E9744" s="13" t="s">
        <v>98</v>
      </c>
      <c r="F9744" s="17">
        <v>-1963</v>
      </c>
      <c r="G9744" t="str">
        <f>_xlfn.XLOOKUP(tbl_GL[[#This Row],[Account_key]],tbl_COA[Account_key],tbl_COA[Class],"Not Found")</f>
        <v>Liabilities and Owners Equity</v>
      </c>
      <c r="H9744" t="str">
        <f>_xlfn.XLOOKUP(tbl_GL[[#This Row],[Account_key]],tbl_COA[Account_key],tbl_COA[SubClass],"Not Found")</f>
        <v>Liabilities</v>
      </c>
      <c r="I9744" t="str">
        <f>_xlfn.XLOOKUP(tbl_GL[[#This Row],[Account_key]],tbl_COA[Account_key],tbl_COA[SubClass2],"Not Found")</f>
        <v>Current Liabilities</v>
      </c>
      <c r="J9744" t="str">
        <f>_xlfn.XLOOKUP(tbl_GL[[#This Row],[Account_key]],tbl_COA[Account_key],tbl_COA[SubAccount],,0)</f>
        <v>Accrued Expenses</v>
      </c>
      <c r="K9744">
        <f>YEAR(tbl_GL[[#This Row],[Date]])</f>
        <v>2019</v>
      </c>
    </row>
    <row r="9745" spans="1:11" x14ac:dyDescent="0.35">
      <c r="A9745">
        <v>987.1</v>
      </c>
      <c r="B9745" s="24">
        <v>43655</v>
      </c>
      <c r="C9745">
        <v>4</v>
      </c>
      <c r="D9745" s="13">
        <v>340</v>
      </c>
      <c r="E9745" s="13" t="s">
        <v>97</v>
      </c>
      <c r="F9745" s="17">
        <v>-2443</v>
      </c>
      <c r="G9745" t="str">
        <f>_xlfn.XLOOKUP(tbl_GL[[#This Row],[Account_key]],tbl_COA[Account_key],tbl_COA[Class],"Not Found")</f>
        <v>Operating account</v>
      </c>
      <c r="H9745" t="str">
        <f>_xlfn.XLOOKUP(tbl_GL[[#This Row],[Account_key]],tbl_COA[Account_key],tbl_COA[SubClass],"Not Found")</f>
        <v>Operating Expenses</v>
      </c>
      <c r="I9745" t="str">
        <f>_xlfn.XLOOKUP(tbl_GL[[#This Row],[Account_key]],tbl_COA[Account_key],tbl_COA[SubClass2],"Not Found")</f>
        <v>Administration</v>
      </c>
      <c r="J9745" t="str">
        <f>_xlfn.XLOOKUP(tbl_GL[[#This Row],[Account_key]],tbl_COA[Account_key],tbl_COA[SubAccount],,0)</f>
        <v>Utilities</v>
      </c>
      <c r="K9745">
        <f>YEAR(tbl_GL[[#This Row],[Date]])</f>
        <v>2019</v>
      </c>
    </row>
    <row r="9746" spans="1:11" x14ac:dyDescent="0.35">
      <c r="A9746">
        <v>987.2</v>
      </c>
      <c r="B9746" s="24">
        <v>43655</v>
      </c>
      <c r="C9746">
        <v>4</v>
      </c>
      <c r="D9746" s="13">
        <v>120</v>
      </c>
      <c r="E9746" s="13" t="s">
        <v>97</v>
      </c>
      <c r="F9746" s="17">
        <v>2443</v>
      </c>
      <c r="G9746" t="str">
        <f>_xlfn.XLOOKUP(tbl_GL[[#This Row],[Account_key]],tbl_COA[Account_key],tbl_COA[Class],"Not Found")</f>
        <v>Liabilities and Owners Equity</v>
      </c>
      <c r="H9746" t="str">
        <f>_xlfn.XLOOKUP(tbl_GL[[#This Row],[Account_key]],tbl_COA[Account_key],tbl_COA[SubClass],"Not Found")</f>
        <v>Liabilities</v>
      </c>
      <c r="I9746" t="str">
        <f>_xlfn.XLOOKUP(tbl_GL[[#This Row],[Account_key]],tbl_COA[Account_key],tbl_COA[SubClass2],"Not Found")</f>
        <v>Current Liabilities</v>
      </c>
      <c r="J9746" t="str">
        <f>_xlfn.XLOOKUP(tbl_GL[[#This Row],[Account_key]],tbl_COA[Account_key],tbl_COA[SubAccount],,0)</f>
        <v>Accrued Expenses</v>
      </c>
      <c r="K9746">
        <f>YEAR(tbl_GL[[#This Row],[Date]])</f>
        <v>2019</v>
      </c>
    </row>
    <row r="9747" spans="1:11" x14ac:dyDescent="0.35">
      <c r="A9747">
        <v>988.1</v>
      </c>
      <c r="B9747" s="24">
        <v>43655</v>
      </c>
      <c r="C9747">
        <v>4</v>
      </c>
      <c r="D9747" s="13">
        <v>30</v>
      </c>
      <c r="E9747" s="13" t="s">
        <v>80</v>
      </c>
      <c r="F9747" s="17">
        <v>-13365</v>
      </c>
      <c r="G9747" t="str">
        <f>_xlfn.XLOOKUP(tbl_GL[[#This Row],[Account_key]],tbl_COA[Account_key],tbl_COA[Class],"Not Found")</f>
        <v>Assets</v>
      </c>
      <c r="H9747" t="str">
        <f>_xlfn.XLOOKUP(tbl_GL[[#This Row],[Account_key]],tbl_COA[Account_key],tbl_COA[SubClass],"Not Found")</f>
        <v>Assets</v>
      </c>
      <c r="I9747" t="str">
        <f>_xlfn.XLOOKUP(tbl_GL[[#This Row],[Account_key]],tbl_COA[Account_key],tbl_COA[SubClass2],"Not Found")</f>
        <v>Current Assets</v>
      </c>
      <c r="J9747" t="str">
        <f>_xlfn.XLOOKUP(tbl_GL[[#This Row],[Account_key]],tbl_COA[Account_key],tbl_COA[SubAccount],,0)</f>
        <v>Trade Receivables</v>
      </c>
      <c r="K9747">
        <f>YEAR(tbl_GL[[#This Row],[Date]])</f>
        <v>2019</v>
      </c>
    </row>
    <row r="9748" spans="1:11" x14ac:dyDescent="0.35">
      <c r="A9748">
        <v>988.2</v>
      </c>
      <c r="B9748" s="24">
        <v>43655</v>
      </c>
      <c r="C9748">
        <v>4</v>
      </c>
      <c r="D9748" s="13">
        <v>10</v>
      </c>
      <c r="E9748" s="13" t="s">
        <v>80</v>
      </c>
      <c r="F9748" s="17">
        <v>13365</v>
      </c>
      <c r="G9748" t="str">
        <f>_xlfn.XLOOKUP(tbl_GL[[#This Row],[Account_key]],tbl_COA[Account_key],tbl_COA[Class],"Not Found")</f>
        <v>Assets</v>
      </c>
      <c r="H9748" t="str">
        <f>_xlfn.XLOOKUP(tbl_GL[[#This Row],[Account_key]],tbl_COA[Account_key],tbl_COA[SubClass],"Not Found")</f>
        <v>Assets</v>
      </c>
      <c r="I9748" t="str">
        <f>_xlfn.XLOOKUP(tbl_GL[[#This Row],[Account_key]],tbl_COA[Account_key],tbl_COA[SubClass2],"Not Found")</f>
        <v>Current Assets</v>
      </c>
      <c r="J9748" t="str">
        <f>_xlfn.XLOOKUP(tbl_GL[[#This Row],[Account_key]],tbl_COA[Account_key],tbl_COA[SubAccount],,0)</f>
        <v>Cash at Bank</v>
      </c>
      <c r="K9748">
        <f>YEAR(tbl_GL[[#This Row],[Date]])</f>
        <v>2019</v>
      </c>
    </row>
    <row r="9749" spans="1:11" x14ac:dyDescent="0.35">
      <c r="A9749">
        <v>989.1</v>
      </c>
      <c r="B9749" s="24">
        <v>43656</v>
      </c>
      <c r="C9749">
        <v>4</v>
      </c>
      <c r="D9749" s="13">
        <v>230</v>
      </c>
      <c r="E9749" s="13" t="s">
        <v>4</v>
      </c>
      <c r="F9749" s="17">
        <v>-1327</v>
      </c>
      <c r="G9749" t="str">
        <f>_xlfn.XLOOKUP(tbl_GL[[#This Row],[Account_key]],tbl_COA[Account_key],tbl_COA[Class],"Not Found")</f>
        <v>Trading account</v>
      </c>
      <c r="H9749" t="str">
        <f>_xlfn.XLOOKUP(tbl_GL[[#This Row],[Account_key]],tbl_COA[Account_key],tbl_COA[SubClass],"Not Found")</f>
        <v>Cost of Sales</v>
      </c>
      <c r="I9749" t="str">
        <f>_xlfn.XLOOKUP(tbl_GL[[#This Row],[Account_key]],tbl_COA[Account_key],tbl_COA[SubClass2],"Not Found")</f>
        <v>Cost of Sales</v>
      </c>
      <c r="J9749" t="str">
        <f>_xlfn.XLOOKUP(tbl_GL[[#This Row],[Account_key]],tbl_COA[Account_key],tbl_COA[SubAccount],,0)</f>
        <v>Cost of Sales</v>
      </c>
      <c r="K9749">
        <f>YEAR(tbl_GL[[#This Row],[Date]])</f>
        <v>2019</v>
      </c>
    </row>
    <row r="9750" spans="1:11" x14ac:dyDescent="0.35">
      <c r="A9750">
        <v>989.2</v>
      </c>
      <c r="B9750" s="24">
        <v>43656</v>
      </c>
      <c r="C9750">
        <v>4</v>
      </c>
      <c r="D9750" s="13">
        <v>60</v>
      </c>
      <c r="E9750" s="13" t="s">
        <v>4</v>
      </c>
      <c r="F9750" s="17">
        <v>-1327</v>
      </c>
      <c r="G9750" t="str">
        <f>_xlfn.XLOOKUP(tbl_GL[[#This Row],[Account_key]],tbl_COA[Account_key],tbl_COA[Class],"Not Found")</f>
        <v>Assets</v>
      </c>
      <c r="H9750" t="str">
        <f>_xlfn.XLOOKUP(tbl_GL[[#This Row],[Account_key]],tbl_COA[Account_key],tbl_COA[SubClass],"Not Found")</f>
        <v>Assets</v>
      </c>
      <c r="I9750" t="str">
        <f>_xlfn.XLOOKUP(tbl_GL[[#This Row],[Account_key]],tbl_COA[Account_key],tbl_COA[SubClass2],"Not Found")</f>
        <v>Current Assets</v>
      </c>
      <c r="J9750" t="str">
        <f>_xlfn.XLOOKUP(tbl_GL[[#This Row],[Account_key]],tbl_COA[Account_key],tbl_COA[SubAccount],,0)</f>
        <v>Inventory</v>
      </c>
      <c r="K9750">
        <f>YEAR(tbl_GL[[#This Row],[Date]])</f>
        <v>2019</v>
      </c>
    </row>
    <row r="9751" spans="1:11" x14ac:dyDescent="0.35">
      <c r="A9751">
        <v>990.1</v>
      </c>
      <c r="B9751" s="24">
        <v>43656</v>
      </c>
      <c r="C9751">
        <v>4</v>
      </c>
      <c r="D9751" s="13">
        <v>10</v>
      </c>
      <c r="E9751" s="13" t="s">
        <v>98</v>
      </c>
      <c r="F9751" s="17">
        <v>-2109</v>
      </c>
      <c r="G9751" t="str">
        <f>_xlfn.XLOOKUP(tbl_GL[[#This Row],[Account_key]],tbl_COA[Account_key],tbl_COA[Class],"Not Found")</f>
        <v>Assets</v>
      </c>
      <c r="H9751" t="str">
        <f>_xlfn.XLOOKUP(tbl_GL[[#This Row],[Account_key]],tbl_COA[Account_key],tbl_COA[SubClass],"Not Found")</f>
        <v>Assets</v>
      </c>
      <c r="I9751" t="str">
        <f>_xlfn.XLOOKUP(tbl_GL[[#This Row],[Account_key]],tbl_COA[Account_key],tbl_COA[SubClass2],"Not Found")</f>
        <v>Current Assets</v>
      </c>
      <c r="J9751" t="str">
        <f>_xlfn.XLOOKUP(tbl_GL[[#This Row],[Account_key]],tbl_COA[Account_key],tbl_COA[SubAccount],,0)</f>
        <v>Cash at Bank</v>
      </c>
      <c r="K9751">
        <f>YEAR(tbl_GL[[#This Row],[Date]])</f>
        <v>2019</v>
      </c>
    </row>
    <row r="9752" spans="1:11" x14ac:dyDescent="0.35">
      <c r="A9752">
        <v>990.2</v>
      </c>
      <c r="B9752" s="24">
        <v>43656</v>
      </c>
      <c r="C9752">
        <v>4</v>
      </c>
      <c r="D9752" s="13">
        <v>120</v>
      </c>
      <c r="E9752" s="13" t="s">
        <v>98</v>
      </c>
      <c r="F9752" s="17">
        <v>-2109</v>
      </c>
      <c r="G9752" t="str">
        <f>_xlfn.XLOOKUP(tbl_GL[[#This Row],[Account_key]],tbl_COA[Account_key],tbl_COA[Class],"Not Found")</f>
        <v>Liabilities and Owners Equity</v>
      </c>
      <c r="H9752" t="str">
        <f>_xlfn.XLOOKUP(tbl_GL[[#This Row],[Account_key]],tbl_COA[Account_key],tbl_COA[SubClass],"Not Found")</f>
        <v>Liabilities</v>
      </c>
      <c r="I9752" t="str">
        <f>_xlfn.XLOOKUP(tbl_GL[[#This Row],[Account_key]],tbl_COA[Account_key],tbl_COA[SubClass2],"Not Found")</f>
        <v>Current Liabilities</v>
      </c>
      <c r="J9752" t="str">
        <f>_xlfn.XLOOKUP(tbl_GL[[#This Row],[Account_key]],tbl_COA[Account_key],tbl_COA[SubAccount],,0)</f>
        <v>Accrued Expenses</v>
      </c>
      <c r="K9752">
        <f>YEAR(tbl_GL[[#This Row],[Date]])</f>
        <v>2019</v>
      </c>
    </row>
    <row r="9753" spans="1:11" x14ac:dyDescent="0.35">
      <c r="A9753">
        <v>991.1</v>
      </c>
      <c r="B9753" s="24">
        <v>43656</v>
      </c>
      <c r="C9753">
        <v>4</v>
      </c>
      <c r="D9753" s="13">
        <v>210</v>
      </c>
      <c r="E9753" s="13" t="s">
        <v>7</v>
      </c>
      <c r="F9753" s="17">
        <v>4151</v>
      </c>
      <c r="G9753" t="str">
        <f>_xlfn.XLOOKUP(tbl_GL[[#This Row],[Account_key]],tbl_COA[Account_key],tbl_COA[Class],"Not Found")</f>
        <v>Trading account</v>
      </c>
      <c r="H9753" t="str">
        <f>_xlfn.XLOOKUP(tbl_GL[[#This Row],[Account_key]],tbl_COA[Account_key],tbl_COA[SubClass],"Not Found")</f>
        <v>Sales</v>
      </c>
      <c r="I9753" t="str">
        <f>_xlfn.XLOOKUP(tbl_GL[[#This Row],[Account_key]],tbl_COA[Account_key],tbl_COA[SubClass2],"Not Found")</f>
        <v>Sales</v>
      </c>
      <c r="J9753" t="str">
        <f>_xlfn.XLOOKUP(tbl_GL[[#This Row],[Account_key]],tbl_COA[Account_key],tbl_COA[SubAccount],,0)</f>
        <v>Sales</v>
      </c>
      <c r="K9753">
        <f>YEAR(tbl_GL[[#This Row],[Date]])</f>
        <v>2019</v>
      </c>
    </row>
    <row r="9754" spans="1:11" x14ac:dyDescent="0.35">
      <c r="A9754">
        <v>991.2</v>
      </c>
      <c r="B9754" s="24">
        <v>43656</v>
      </c>
      <c r="C9754">
        <v>4</v>
      </c>
      <c r="D9754" s="13">
        <v>10</v>
      </c>
      <c r="E9754" s="13" t="s">
        <v>7</v>
      </c>
      <c r="F9754" s="17">
        <v>4151</v>
      </c>
      <c r="G9754" t="str">
        <f>_xlfn.XLOOKUP(tbl_GL[[#This Row],[Account_key]],tbl_COA[Account_key],tbl_COA[Class],"Not Found")</f>
        <v>Assets</v>
      </c>
      <c r="H9754" t="str">
        <f>_xlfn.XLOOKUP(tbl_GL[[#This Row],[Account_key]],tbl_COA[Account_key],tbl_COA[SubClass],"Not Found")</f>
        <v>Assets</v>
      </c>
      <c r="I9754" t="str">
        <f>_xlfn.XLOOKUP(tbl_GL[[#This Row],[Account_key]],tbl_COA[Account_key],tbl_COA[SubClass2],"Not Found")</f>
        <v>Current Assets</v>
      </c>
      <c r="J9754" t="str">
        <f>_xlfn.XLOOKUP(tbl_GL[[#This Row],[Account_key]],tbl_COA[Account_key],tbl_COA[SubAccount],,0)</f>
        <v>Cash at Bank</v>
      </c>
      <c r="K9754">
        <f>YEAR(tbl_GL[[#This Row],[Date]])</f>
        <v>2019</v>
      </c>
    </row>
    <row r="9755" spans="1:11" x14ac:dyDescent="0.35">
      <c r="A9755">
        <v>992.1</v>
      </c>
      <c r="B9755" s="24">
        <v>43656</v>
      </c>
      <c r="C9755">
        <v>4</v>
      </c>
      <c r="D9755" s="13">
        <v>230</v>
      </c>
      <c r="E9755" s="13" t="s">
        <v>4</v>
      </c>
      <c r="F9755" s="17">
        <v>-5095</v>
      </c>
      <c r="G9755" t="str">
        <f>_xlfn.XLOOKUP(tbl_GL[[#This Row],[Account_key]],tbl_COA[Account_key],tbl_COA[Class],"Not Found")</f>
        <v>Trading account</v>
      </c>
      <c r="H9755" t="str">
        <f>_xlfn.XLOOKUP(tbl_GL[[#This Row],[Account_key]],tbl_COA[Account_key],tbl_COA[SubClass],"Not Found")</f>
        <v>Cost of Sales</v>
      </c>
      <c r="I9755" t="str">
        <f>_xlfn.XLOOKUP(tbl_GL[[#This Row],[Account_key]],tbl_COA[Account_key],tbl_COA[SubClass2],"Not Found")</f>
        <v>Cost of Sales</v>
      </c>
      <c r="J9755" t="str">
        <f>_xlfn.XLOOKUP(tbl_GL[[#This Row],[Account_key]],tbl_COA[Account_key],tbl_COA[SubAccount],,0)</f>
        <v>Cost of Sales</v>
      </c>
      <c r="K9755">
        <f>YEAR(tbl_GL[[#This Row],[Date]])</f>
        <v>2019</v>
      </c>
    </row>
    <row r="9756" spans="1:11" x14ac:dyDescent="0.35">
      <c r="A9756">
        <v>992.2</v>
      </c>
      <c r="B9756" s="24">
        <v>43656</v>
      </c>
      <c r="C9756">
        <v>4</v>
      </c>
      <c r="D9756" s="13">
        <v>60</v>
      </c>
      <c r="E9756" s="13" t="s">
        <v>4</v>
      </c>
      <c r="F9756" s="17">
        <v>-5095</v>
      </c>
      <c r="G9756" t="str">
        <f>_xlfn.XLOOKUP(tbl_GL[[#This Row],[Account_key]],tbl_COA[Account_key],tbl_COA[Class],"Not Found")</f>
        <v>Assets</v>
      </c>
      <c r="H9756" t="str">
        <f>_xlfn.XLOOKUP(tbl_GL[[#This Row],[Account_key]],tbl_COA[Account_key],tbl_COA[SubClass],"Not Found")</f>
        <v>Assets</v>
      </c>
      <c r="I9756" t="str">
        <f>_xlfn.XLOOKUP(tbl_GL[[#This Row],[Account_key]],tbl_COA[Account_key],tbl_COA[SubClass2],"Not Found")</f>
        <v>Current Assets</v>
      </c>
      <c r="J9756" t="str">
        <f>_xlfn.XLOOKUP(tbl_GL[[#This Row],[Account_key]],tbl_COA[Account_key],tbl_COA[SubAccount],,0)</f>
        <v>Inventory</v>
      </c>
      <c r="K9756">
        <f>YEAR(tbl_GL[[#This Row],[Date]])</f>
        <v>2019</v>
      </c>
    </row>
    <row r="9757" spans="1:11" x14ac:dyDescent="0.35">
      <c r="A9757">
        <v>993.1</v>
      </c>
      <c r="B9757" s="24">
        <v>43656</v>
      </c>
      <c r="C9757">
        <v>4</v>
      </c>
      <c r="D9757" s="13">
        <v>210</v>
      </c>
      <c r="E9757" s="13" t="s">
        <v>8</v>
      </c>
      <c r="F9757" s="17">
        <v>14394</v>
      </c>
      <c r="G9757" t="str">
        <f>_xlfn.XLOOKUP(tbl_GL[[#This Row],[Account_key]],tbl_COA[Account_key],tbl_COA[Class],"Not Found")</f>
        <v>Trading account</v>
      </c>
      <c r="H9757" t="str">
        <f>_xlfn.XLOOKUP(tbl_GL[[#This Row],[Account_key]],tbl_COA[Account_key],tbl_COA[SubClass],"Not Found")</f>
        <v>Sales</v>
      </c>
      <c r="I9757" t="str">
        <f>_xlfn.XLOOKUP(tbl_GL[[#This Row],[Account_key]],tbl_COA[Account_key],tbl_COA[SubClass2],"Not Found")</f>
        <v>Sales</v>
      </c>
      <c r="J9757" t="str">
        <f>_xlfn.XLOOKUP(tbl_GL[[#This Row],[Account_key]],tbl_COA[Account_key],tbl_COA[SubAccount],,0)</f>
        <v>Sales</v>
      </c>
      <c r="K9757">
        <f>YEAR(tbl_GL[[#This Row],[Date]])</f>
        <v>2019</v>
      </c>
    </row>
    <row r="9758" spans="1:11" x14ac:dyDescent="0.35">
      <c r="A9758">
        <v>993.2</v>
      </c>
      <c r="B9758" s="24">
        <v>43656</v>
      </c>
      <c r="C9758">
        <v>4</v>
      </c>
      <c r="D9758" s="13">
        <v>30</v>
      </c>
      <c r="E9758" s="13" t="s">
        <v>8</v>
      </c>
      <c r="F9758" s="17">
        <v>14394</v>
      </c>
      <c r="G9758" t="str">
        <f>_xlfn.XLOOKUP(tbl_GL[[#This Row],[Account_key]],tbl_COA[Account_key],tbl_COA[Class],"Not Found")</f>
        <v>Assets</v>
      </c>
      <c r="H9758" t="str">
        <f>_xlfn.XLOOKUP(tbl_GL[[#This Row],[Account_key]],tbl_COA[Account_key],tbl_COA[SubClass],"Not Found")</f>
        <v>Assets</v>
      </c>
      <c r="I9758" t="str">
        <f>_xlfn.XLOOKUP(tbl_GL[[#This Row],[Account_key]],tbl_COA[Account_key],tbl_COA[SubClass2],"Not Found")</f>
        <v>Current Assets</v>
      </c>
      <c r="J9758" t="str">
        <f>_xlfn.XLOOKUP(tbl_GL[[#This Row],[Account_key]],tbl_COA[Account_key],tbl_COA[SubAccount],,0)</f>
        <v>Trade Receivables</v>
      </c>
      <c r="K9758">
        <f>YEAR(tbl_GL[[#This Row],[Date]])</f>
        <v>2019</v>
      </c>
    </row>
    <row r="9759" spans="1:11" x14ac:dyDescent="0.35">
      <c r="A9759">
        <v>994.1</v>
      </c>
      <c r="B9759" s="24">
        <v>43658</v>
      </c>
      <c r="C9759">
        <v>4</v>
      </c>
      <c r="D9759" s="13">
        <v>310</v>
      </c>
      <c r="E9759" s="13" t="s">
        <v>97</v>
      </c>
      <c r="F9759" s="17">
        <v>-1606</v>
      </c>
      <c r="G9759" t="str">
        <f>_xlfn.XLOOKUP(tbl_GL[[#This Row],[Account_key]],tbl_COA[Account_key],tbl_COA[Class],"Not Found")</f>
        <v>Operating account</v>
      </c>
      <c r="H9759" t="str">
        <f>_xlfn.XLOOKUP(tbl_GL[[#This Row],[Account_key]],tbl_COA[Account_key],tbl_COA[SubClass],"Not Found")</f>
        <v>Operating Expenses</v>
      </c>
      <c r="I9759" t="str">
        <f>_xlfn.XLOOKUP(tbl_GL[[#This Row],[Account_key]],tbl_COA[Account_key],tbl_COA[SubClass2],"Not Found")</f>
        <v>Administration</v>
      </c>
      <c r="J9759" t="str">
        <f>_xlfn.XLOOKUP(tbl_GL[[#This Row],[Account_key]],tbl_COA[Account_key],tbl_COA[SubAccount],,0)</f>
        <v>Office Supplies</v>
      </c>
      <c r="K9759">
        <f>YEAR(tbl_GL[[#This Row],[Date]])</f>
        <v>2019</v>
      </c>
    </row>
    <row r="9760" spans="1:11" x14ac:dyDescent="0.35">
      <c r="A9760">
        <v>994.2</v>
      </c>
      <c r="B9760" s="24">
        <v>43658</v>
      </c>
      <c r="C9760">
        <v>4</v>
      </c>
      <c r="D9760" s="13">
        <v>120</v>
      </c>
      <c r="E9760" s="13" t="s">
        <v>97</v>
      </c>
      <c r="F9760" s="17">
        <v>1606</v>
      </c>
      <c r="G9760" t="str">
        <f>_xlfn.XLOOKUP(tbl_GL[[#This Row],[Account_key]],tbl_COA[Account_key],tbl_COA[Class],"Not Found")</f>
        <v>Liabilities and Owners Equity</v>
      </c>
      <c r="H9760" t="str">
        <f>_xlfn.XLOOKUP(tbl_GL[[#This Row],[Account_key]],tbl_COA[Account_key],tbl_COA[SubClass],"Not Found")</f>
        <v>Liabilities</v>
      </c>
      <c r="I9760" t="str">
        <f>_xlfn.XLOOKUP(tbl_GL[[#This Row],[Account_key]],tbl_COA[Account_key],tbl_COA[SubClass2],"Not Found")</f>
        <v>Current Liabilities</v>
      </c>
      <c r="J9760" t="str">
        <f>_xlfn.XLOOKUP(tbl_GL[[#This Row],[Account_key]],tbl_COA[Account_key],tbl_COA[SubAccount],,0)</f>
        <v>Accrued Expenses</v>
      </c>
      <c r="K9760">
        <f>YEAR(tbl_GL[[#This Row],[Date]])</f>
        <v>2019</v>
      </c>
    </row>
    <row r="9761" spans="1:11" x14ac:dyDescent="0.35">
      <c r="A9761">
        <v>995.1</v>
      </c>
      <c r="B9761" s="24">
        <v>43660</v>
      </c>
      <c r="C9761">
        <v>4</v>
      </c>
      <c r="D9761" s="13">
        <v>10</v>
      </c>
      <c r="E9761" s="13" t="s">
        <v>98</v>
      </c>
      <c r="F9761" s="17">
        <v>-2034</v>
      </c>
      <c r="G9761" t="str">
        <f>_xlfn.XLOOKUP(tbl_GL[[#This Row],[Account_key]],tbl_COA[Account_key],tbl_COA[Class],"Not Found")</f>
        <v>Assets</v>
      </c>
      <c r="H9761" t="str">
        <f>_xlfn.XLOOKUP(tbl_GL[[#This Row],[Account_key]],tbl_COA[Account_key],tbl_COA[SubClass],"Not Found")</f>
        <v>Assets</v>
      </c>
      <c r="I9761" t="str">
        <f>_xlfn.XLOOKUP(tbl_GL[[#This Row],[Account_key]],tbl_COA[Account_key],tbl_COA[SubClass2],"Not Found")</f>
        <v>Current Assets</v>
      </c>
      <c r="J9761" t="str">
        <f>_xlfn.XLOOKUP(tbl_GL[[#This Row],[Account_key]],tbl_COA[Account_key],tbl_COA[SubAccount],,0)</f>
        <v>Cash at Bank</v>
      </c>
      <c r="K9761">
        <f>YEAR(tbl_GL[[#This Row],[Date]])</f>
        <v>2019</v>
      </c>
    </row>
    <row r="9762" spans="1:11" x14ac:dyDescent="0.35">
      <c r="A9762">
        <v>995.2</v>
      </c>
      <c r="B9762" s="24">
        <v>43660</v>
      </c>
      <c r="C9762">
        <v>4</v>
      </c>
      <c r="D9762" s="13">
        <v>120</v>
      </c>
      <c r="E9762" s="13" t="s">
        <v>98</v>
      </c>
      <c r="F9762" s="17">
        <v>-2034</v>
      </c>
      <c r="G9762" t="str">
        <f>_xlfn.XLOOKUP(tbl_GL[[#This Row],[Account_key]],tbl_COA[Account_key],tbl_COA[Class],"Not Found")</f>
        <v>Liabilities and Owners Equity</v>
      </c>
      <c r="H9762" t="str">
        <f>_xlfn.XLOOKUP(tbl_GL[[#This Row],[Account_key]],tbl_COA[Account_key],tbl_COA[SubClass],"Not Found")</f>
        <v>Liabilities</v>
      </c>
      <c r="I9762" t="str">
        <f>_xlfn.XLOOKUP(tbl_GL[[#This Row],[Account_key]],tbl_COA[Account_key],tbl_COA[SubClass2],"Not Found")</f>
        <v>Current Liabilities</v>
      </c>
      <c r="J9762" t="str">
        <f>_xlfn.XLOOKUP(tbl_GL[[#This Row],[Account_key]],tbl_COA[Account_key],tbl_COA[SubAccount],,0)</f>
        <v>Accrued Expenses</v>
      </c>
      <c r="K9762">
        <f>YEAR(tbl_GL[[#This Row],[Date]])</f>
        <v>2019</v>
      </c>
    </row>
    <row r="9763" spans="1:11" x14ac:dyDescent="0.35">
      <c r="A9763">
        <v>996.1</v>
      </c>
      <c r="B9763" s="24">
        <v>43661</v>
      </c>
      <c r="C9763">
        <v>4</v>
      </c>
      <c r="D9763" s="13">
        <v>10</v>
      </c>
      <c r="E9763" s="13" t="s">
        <v>112</v>
      </c>
      <c r="F9763" s="17">
        <v>-240</v>
      </c>
      <c r="G9763" t="str">
        <f>_xlfn.XLOOKUP(tbl_GL[[#This Row],[Account_key]],tbl_COA[Account_key],tbl_COA[Class],"Not Found")</f>
        <v>Assets</v>
      </c>
      <c r="H9763" t="str">
        <f>_xlfn.XLOOKUP(tbl_GL[[#This Row],[Account_key]],tbl_COA[Account_key],tbl_COA[SubClass],"Not Found")</f>
        <v>Assets</v>
      </c>
      <c r="I9763" t="str">
        <f>_xlfn.XLOOKUP(tbl_GL[[#This Row],[Account_key]],tbl_COA[Account_key],tbl_COA[SubClass2],"Not Found")</f>
        <v>Current Assets</v>
      </c>
      <c r="J9763" t="str">
        <f>_xlfn.XLOOKUP(tbl_GL[[#This Row],[Account_key]],tbl_COA[Account_key],tbl_COA[SubAccount],,0)</f>
        <v>Cash at Bank</v>
      </c>
      <c r="K9763">
        <f>YEAR(tbl_GL[[#This Row],[Date]])</f>
        <v>2019</v>
      </c>
    </row>
    <row r="9764" spans="1:11" x14ac:dyDescent="0.35">
      <c r="A9764">
        <v>996.2</v>
      </c>
      <c r="B9764" s="24">
        <v>43661</v>
      </c>
      <c r="C9764">
        <v>4</v>
      </c>
      <c r="D9764" s="13">
        <v>121</v>
      </c>
      <c r="E9764" s="13" t="s">
        <v>112</v>
      </c>
      <c r="F9764" s="17">
        <v>-240</v>
      </c>
      <c r="G9764" t="str">
        <f>_xlfn.XLOOKUP(tbl_GL[[#This Row],[Account_key]],tbl_COA[Account_key],tbl_COA[Class],"Not Found")</f>
        <v>Liabilities and Owners Equity</v>
      </c>
      <c r="H9764" t="str">
        <f>_xlfn.XLOOKUP(tbl_GL[[#This Row],[Account_key]],tbl_COA[Account_key],tbl_COA[SubClass],"Not Found")</f>
        <v>Liabilities</v>
      </c>
      <c r="I9764" t="str">
        <f>_xlfn.XLOOKUP(tbl_GL[[#This Row],[Account_key]],tbl_COA[Account_key],tbl_COA[SubClass2],"Not Found")</f>
        <v>Current Liabilities</v>
      </c>
      <c r="J9764" t="str">
        <f>_xlfn.XLOOKUP(tbl_GL[[#This Row],[Account_key]],tbl_COA[Account_key],tbl_COA[SubAccount],,0)</f>
        <v>Interest Payable</v>
      </c>
      <c r="K9764">
        <f>YEAR(tbl_GL[[#This Row],[Date]])</f>
        <v>2019</v>
      </c>
    </row>
    <row r="9765" spans="1:11" x14ac:dyDescent="0.35">
      <c r="A9765">
        <v>997.1</v>
      </c>
      <c r="B9765" s="24">
        <v>43661</v>
      </c>
      <c r="C9765">
        <v>4</v>
      </c>
      <c r="D9765" s="13">
        <v>300</v>
      </c>
      <c r="E9765" s="13" t="s">
        <v>97</v>
      </c>
      <c r="F9765" s="17">
        <v>-2190</v>
      </c>
      <c r="G9765" t="str">
        <f>_xlfn.XLOOKUP(tbl_GL[[#This Row],[Account_key]],tbl_COA[Account_key],tbl_COA[Class],"Not Found")</f>
        <v>Operating account</v>
      </c>
      <c r="H9765" t="str">
        <f>_xlfn.XLOOKUP(tbl_GL[[#This Row],[Account_key]],tbl_COA[Account_key],tbl_COA[SubClass],"Not Found")</f>
        <v>Operating Expenses</v>
      </c>
      <c r="I9765" t="str">
        <f>_xlfn.XLOOKUP(tbl_GL[[#This Row],[Account_key]],tbl_COA[Account_key],tbl_COA[SubClass2],"Not Found")</f>
        <v>Administration</v>
      </c>
      <c r="J9765" t="str">
        <f>_xlfn.XLOOKUP(tbl_GL[[#This Row],[Account_key]],tbl_COA[Account_key],tbl_COA[SubAccount],,0)</f>
        <v>Entertainment</v>
      </c>
      <c r="K9765">
        <f>YEAR(tbl_GL[[#This Row],[Date]])</f>
        <v>2019</v>
      </c>
    </row>
    <row r="9766" spans="1:11" x14ac:dyDescent="0.35">
      <c r="A9766">
        <v>997.2</v>
      </c>
      <c r="B9766" s="24">
        <v>43661</v>
      </c>
      <c r="C9766">
        <v>4</v>
      </c>
      <c r="D9766" s="13">
        <v>120</v>
      </c>
      <c r="E9766" s="13" t="s">
        <v>97</v>
      </c>
      <c r="F9766" s="17">
        <v>2190</v>
      </c>
      <c r="G9766" t="str">
        <f>_xlfn.XLOOKUP(tbl_GL[[#This Row],[Account_key]],tbl_COA[Account_key],tbl_COA[Class],"Not Found")</f>
        <v>Liabilities and Owners Equity</v>
      </c>
      <c r="H9766" t="str">
        <f>_xlfn.XLOOKUP(tbl_GL[[#This Row],[Account_key]],tbl_COA[Account_key],tbl_COA[SubClass],"Not Found")</f>
        <v>Liabilities</v>
      </c>
      <c r="I9766" t="str">
        <f>_xlfn.XLOOKUP(tbl_GL[[#This Row],[Account_key]],tbl_COA[Account_key],tbl_COA[SubClass2],"Not Found")</f>
        <v>Current Liabilities</v>
      </c>
      <c r="J9766" t="str">
        <f>_xlfn.XLOOKUP(tbl_GL[[#This Row],[Account_key]],tbl_COA[Account_key],tbl_COA[SubAccount],,0)</f>
        <v>Accrued Expenses</v>
      </c>
      <c r="K9766">
        <f>YEAR(tbl_GL[[#This Row],[Date]])</f>
        <v>2019</v>
      </c>
    </row>
    <row r="9767" spans="1:11" x14ac:dyDescent="0.35">
      <c r="A9767">
        <v>998.1</v>
      </c>
      <c r="B9767" s="24">
        <v>43662</v>
      </c>
      <c r="C9767">
        <v>4</v>
      </c>
      <c r="D9767" s="13">
        <v>10</v>
      </c>
      <c r="E9767" s="13" t="s">
        <v>98</v>
      </c>
      <c r="F9767" s="17">
        <v>-2439</v>
      </c>
      <c r="G9767" t="str">
        <f>_xlfn.XLOOKUP(tbl_GL[[#This Row],[Account_key]],tbl_COA[Account_key],tbl_COA[Class],"Not Found")</f>
        <v>Assets</v>
      </c>
      <c r="H9767" t="str">
        <f>_xlfn.XLOOKUP(tbl_GL[[#This Row],[Account_key]],tbl_COA[Account_key],tbl_COA[SubClass],"Not Found")</f>
        <v>Assets</v>
      </c>
      <c r="I9767" t="str">
        <f>_xlfn.XLOOKUP(tbl_GL[[#This Row],[Account_key]],tbl_COA[Account_key],tbl_COA[SubClass2],"Not Found")</f>
        <v>Current Assets</v>
      </c>
      <c r="J9767" t="str">
        <f>_xlfn.XLOOKUP(tbl_GL[[#This Row],[Account_key]],tbl_COA[Account_key],tbl_COA[SubAccount],,0)</f>
        <v>Cash at Bank</v>
      </c>
      <c r="K9767">
        <f>YEAR(tbl_GL[[#This Row],[Date]])</f>
        <v>2019</v>
      </c>
    </row>
    <row r="9768" spans="1:11" x14ac:dyDescent="0.35">
      <c r="A9768">
        <v>998.2</v>
      </c>
      <c r="B9768" s="24">
        <v>43662</v>
      </c>
      <c r="C9768">
        <v>4</v>
      </c>
      <c r="D9768" s="13">
        <v>120</v>
      </c>
      <c r="E9768" s="13" t="s">
        <v>98</v>
      </c>
      <c r="F9768" s="17">
        <v>-2439</v>
      </c>
      <c r="G9768" t="str">
        <f>_xlfn.XLOOKUP(tbl_GL[[#This Row],[Account_key]],tbl_COA[Account_key],tbl_COA[Class],"Not Found")</f>
        <v>Liabilities and Owners Equity</v>
      </c>
      <c r="H9768" t="str">
        <f>_xlfn.XLOOKUP(tbl_GL[[#This Row],[Account_key]],tbl_COA[Account_key],tbl_COA[SubClass],"Not Found")</f>
        <v>Liabilities</v>
      </c>
      <c r="I9768" t="str">
        <f>_xlfn.XLOOKUP(tbl_GL[[#This Row],[Account_key]],tbl_COA[Account_key],tbl_COA[SubClass2],"Not Found")</f>
        <v>Current Liabilities</v>
      </c>
      <c r="J9768" t="str">
        <f>_xlfn.XLOOKUP(tbl_GL[[#This Row],[Account_key]],tbl_COA[Account_key],tbl_COA[SubAccount],,0)</f>
        <v>Accrued Expenses</v>
      </c>
      <c r="K9768">
        <f>YEAR(tbl_GL[[#This Row],[Date]])</f>
        <v>2019</v>
      </c>
    </row>
    <row r="9769" spans="1:11" x14ac:dyDescent="0.35">
      <c r="A9769">
        <v>999.1</v>
      </c>
      <c r="B9769" s="24">
        <v>43663</v>
      </c>
      <c r="C9769">
        <v>4</v>
      </c>
      <c r="D9769" s="13">
        <v>10</v>
      </c>
      <c r="E9769" s="13" t="s">
        <v>98</v>
      </c>
      <c r="F9769" s="17">
        <v>-2063</v>
      </c>
      <c r="G9769" t="str">
        <f>_xlfn.XLOOKUP(tbl_GL[[#This Row],[Account_key]],tbl_COA[Account_key],tbl_COA[Class],"Not Found")</f>
        <v>Assets</v>
      </c>
      <c r="H9769" t="str">
        <f>_xlfn.XLOOKUP(tbl_GL[[#This Row],[Account_key]],tbl_COA[Account_key],tbl_COA[SubClass],"Not Found")</f>
        <v>Assets</v>
      </c>
      <c r="I9769" t="str">
        <f>_xlfn.XLOOKUP(tbl_GL[[#This Row],[Account_key]],tbl_COA[Account_key],tbl_COA[SubClass2],"Not Found")</f>
        <v>Current Assets</v>
      </c>
      <c r="J9769" t="str">
        <f>_xlfn.XLOOKUP(tbl_GL[[#This Row],[Account_key]],tbl_COA[Account_key],tbl_COA[SubAccount],,0)</f>
        <v>Cash at Bank</v>
      </c>
      <c r="K9769">
        <f>YEAR(tbl_GL[[#This Row],[Date]])</f>
        <v>2019</v>
      </c>
    </row>
    <row r="9770" spans="1:11" x14ac:dyDescent="0.35">
      <c r="A9770">
        <v>999.2</v>
      </c>
      <c r="B9770" s="24">
        <v>43663</v>
      </c>
      <c r="C9770">
        <v>4</v>
      </c>
      <c r="D9770" s="13">
        <v>120</v>
      </c>
      <c r="E9770" s="13" t="s">
        <v>98</v>
      </c>
      <c r="F9770" s="17">
        <v>-2063</v>
      </c>
      <c r="G9770" t="str">
        <f>_xlfn.XLOOKUP(tbl_GL[[#This Row],[Account_key]],tbl_COA[Account_key],tbl_COA[Class],"Not Found")</f>
        <v>Liabilities and Owners Equity</v>
      </c>
      <c r="H9770" t="str">
        <f>_xlfn.XLOOKUP(tbl_GL[[#This Row],[Account_key]],tbl_COA[Account_key],tbl_COA[SubClass],"Not Found")</f>
        <v>Liabilities</v>
      </c>
      <c r="I9770" t="str">
        <f>_xlfn.XLOOKUP(tbl_GL[[#This Row],[Account_key]],tbl_COA[Account_key],tbl_COA[SubClass2],"Not Found")</f>
        <v>Current Liabilities</v>
      </c>
      <c r="J9770" t="str">
        <f>_xlfn.XLOOKUP(tbl_GL[[#This Row],[Account_key]],tbl_COA[Account_key],tbl_COA[SubAccount],,0)</f>
        <v>Accrued Expenses</v>
      </c>
      <c r="K9770">
        <f>YEAR(tbl_GL[[#This Row],[Date]])</f>
        <v>2019</v>
      </c>
    </row>
    <row r="9771" spans="1:11" x14ac:dyDescent="0.35">
      <c r="A9771">
        <v>1000.1</v>
      </c>
      <c r="B9771" s="24">
        <v>43664</v>
      </c>
      <c r="C9771">
        <v>4</v>
      </c>
      <c r="D9771" s="13">
        <v>230</v>
      </c>
      <c r="E9771" s="13" t="s">
        <v>4</v>
      </c>
      <c r="F9771" s="17">
        <v>-1326</v>
      </c>
      <c r="G9771" t="str">
        <f>_xlfn.XLOOKUP(tbl_GL[[#This Row],[Account_key]],tbl_COA[Account_key],tbl_COA[Class],"Not Found")</f>
        <v>Trading account</v>
      </c>
      <c r="H9771" t="str">
        <f>_xlfn.XLOOKUP(tbl_GL[[#This Row],[Account_key]],tbl_COA[Account_key],tbl_COA[SubClass],"Not Found")</f>
        <v>Cost of Sales</v>
      </c>
      <c r="I9771" t="str">
        <f>_xlfn.XLOOKUP(tbl_GL[[#This Row],[Account_key]],tbl_COA[Account_key],tbl_COA[SubClass2],"Not Found")</f>
        <v>Cost of Sales</v>
      </c>
      <c r="J9771" t="str">
        <f>_xlfn.XLOOKUP(tbl_GL[[#This Row],[Account_key]],tbl_COA[Account_key],tbl_COA[SubAccount],,0)</f>
        <v>Cost of Sales</v>
      </c>
      <c r="K9771">
        <f>YEAR(tbl_GL[[#This Row],[Date]])</f>
        <v>2019</v>
      </c>
    </row>
    <row r="9772" spans="1:11" x14ac:dyDescent="0.35">
      <c r="A9772">
        <v>1000.2</v>
      </c>
      <c r="B9772" s="24">
        <v>43664</v>
      </c>
      <c r="C9772">
        <v>4</v>
      </c>
      <c r="D9772" s="13">
        <v>60</v>
      </c>
      <c r="E9772" s="13" t="s">
        <v>4</v>
      </c>
      <c r="F9772" s="17">
        <v>-1326</v>
      </c>
      <c r="G9772" t="str">
        <f>_xlfn.XLOOKUP(tbl_GL[[#This Row],[Account_key]],tbl_COA[Account_key],tbl_COA[Class],"Not Found")</f>
        <v>Assets</v>
      </c>
      <c r="H9772" t="str">
        <f>_xlfn.XLOOKUP(tbl_GL[[#This Row],[Account_key]],tbl_COA[Account_key],tbl_COA[SubClass],"Not Found")</f>
        <v>Assets</v>
      </c>
      <c r="I9772" t="str">
        <f>_xlfn.XLOOKUP(tbl_GL[[#This Row],[Account_key]],tbl_COA[Account_key],tbl_COA[SubClass2],"Not Found")</f>
        <v>Current Assets</v>
      </c>
      <c r="J9772" t="str">
        <f>_xlfn.XLOOKUP(tbl_GL[[#This Row],[Account_key]],tbl_COA[Account_key],tbl_COA[SubAccount],,0)</f>
        <v>Inventory</v>
      </c>
      <c r="K9772">
        <f>YEAR(tbl_GL[[#This Row],[Date]])</f>
        <v>2019</v>
      </c>
    </row>
    <row r="9773" spans="1:11" x14ac:dyDescent="0.35">
      <c r="A9773">
        <v>1001.1</v>
      </c>
      <c r="B9773" s="24">
        <v>43664</v>
      </c>
      <c r="C9773">
        <v>4</v>
      </c>
      <c r="D9773" s="13">
        <v>320</v>
      </c>
      <c r="E9773" s="13" t="s">
        <v>97</v>
      </c>
      <c r="F9773" s="17">
        <v>-2489</v>
      </c>
      <c r="G9773" t="str">
        <f>_xlfn.XLOOKUP(tbl_GL[[#This Row],[Account_key]],tbl_COA[Account_key],tbl_COA[Class],"Not Found")</f>
        <v>Operating account</v>
      </c>
      <c r="H9773" t="str">
        <f>_xlfn.XLOOKUP(tbl_GL[[#This Row],[Account_key]],tbl_COA[Account_key],tbl_COA[SubClass],"Not Found")</f>
        <v>Operating Expenses</v>
      </c>
      <c r="I9773" t="str">
        <f>_xlfn.XLOOKUP(tbl_GL[[#This Row],[Account_key]],tbl_COA[Account_key],tbl_COA[SubClass2],"Not Found")</f>
        <v>Administration</v>
      </c>
      <c r="J9773" t="str">
        <f>_xlfn.XLOOKUP(tbl_GL[[#This Row],[Account_key]],tbl_COA[Account_key],tbl_COA[SubAccount],,0)</f>
        <v>Professional Services</v>
      </c>
      <c r="K9773">
        <f>YEAR(tbl_GL[[#This Row],[Date]])</f>
        <v>2019</v>
      </c>
    </row>
    <row r="9774" spans="1:11" x14ac:dyDescent="0.35">
      <c r="A9774">
        <v>1001.2</v>
      </c>
      <c r="B9774" s="24">
        <v>43664</v>
      </c>
      <c r="C9774">
        <v>4</v>
      </c>
      <c r="D9774" s="13">
        <v>120</v>
      </c>
      <c r="E9774" s="13" t="s">
        <v>97</v>
      </c>
      <c r="F9774" s="17">
        <v>2489</v>
      </c>
      <c r="G9774" t="str">
        <f>_xlfn.XLOOKUP(tbl_GL[[#This Row],[Account_key]],tbl_COA[Account_key],tbl_COA[Class],"Not Found")</f>
        <v>Liabilities and Owners Equity</v>
      </c>
      <c r="H9774" t="str">
        <f>_xlfn.XLOOKUP(tbl_GL[[#This Row],[Account_key]],tbl_COA[Account_key],tbl_COA[SubClass],"Not Found")</f>
        <v>Liabilities</v>
      </c>
      <c r="I9774" t="str">
        <f>_xlfn.XLOOKUP(tbl_GL[[#This Row],[Account_key]],tbl_COA[Account_key],tbl_COA[SubClass2],"Not Found")</f>
        <v>Current Liabilities</v>
      </c>
      <c r="J9774" t="str">
        <f>_xlfn.XLOOKUP(tbl_GL[[#This Row],[Account_key]],tbl_COA[Account_key],tbl_COA[SubAccount],,0)</f>
        <v>Accrued Expenses</v>
      </c>
      <c r="K9774">
        <f>YEAR(tbl_GL[[#This Row],[Date]])</f>
        <v>2019</v>
      </c>
    </row>
    <row r="9775" spans="1:11" x14ac:dyDescent="0.35">
      <c r="A9775">
        <v>1002.1</v>
      </c>
      <c r="B9775" s="24">
        <v>43664</v>
      </c>
      <c r="C9775">
        <v>4</v>
      </c>
      <c r="D9775" s="13">
        <v>210</v>
      </c>
      <c r="E9775" s="13" t="s">
        <v>7</v>
      </c>
      <c r="F9775" s="17">
        <v>4148</v>
      </c>
      <c r="G9775" t="str">
        <f>_xlfn.XLOOKUP(tbl_GL[[#This Row],[Account_key]],tbl_COA[Account_key],tbl_COA[Class],"Not Found")</f>
        <v>Trading account</v>
      </c>
      <c r="H9775" t="str">
        <f>_xlfn.XLOOKUP(tbl_GL[[#This Row],[Account_key]],tbl_COA[Account_key],tbl_COA[SubClass],"Not Found")</f>
        <v>Sales</v>
      </c>
      <c r="I9775" t="str">
        <f>_xlfn.XLOOKUP(tbl_GL[[#This Row],[Account_key]],tbl_COA[Account_key],tbl_COA[SubClass2],"Not Found")</f>
        <v>Sales</v>
      </c>
      <c r="J9775" t="str">
        <f>_xlfn.XLOOKUP(tbl_GL[[#This Row],[Account_key]],tbl_COA[Account_key],tbl_COA[SubAccount],,0)</f>
        <v>Sales</v>
      </c>
      <c r="K9775">
        <f>YEAR(tbl_GL[[#This Row],[Date]])</f>
        <v>2019</v>
      </c>
    </row>
    <row r="9776" spans="1:11" x14ac:dyDescent="0.35">
      <c r="A9776">
        <v>1002.2</v>
      </c>
      <c r="B9776" s="24">
        <v>43664</v>
      </c>
      <c r="C9776">
        <v>4</v>
      </c>
      <c r="D9776" s="13">
        <v>10</v>
      </c>
      <c r="E9776" s="13" t="s">
        <v>7</v>
      </c>
      <c r="F9776" s="17">
        <v>4148</v>
      </c>
      <c r="G9776" t="str">
        <f>_xlfn.XLOOKUP(tbl_GL[[#This Row],[Account_key]],tbl_COA[Account_key],tbl_COA[Class],"Not Found")</f>
        <v>Assets</v>
      </c>
      <c r="H9776" t="str">
        <f>_xlfn.XLOOKUP(tbl_GL[[#This Row],[Account_key]],tbl_COA[Account_key],tbl_COA[SubClass],"Not Found")</f>
        <v>Assets</v>
      </c>
      <c r="I9776" t="str">
        <f>_xlfn.XLOOKUP(tbl_GL[[#This Row],[Account_key]],tbl_COA[Account_key],tbl_COA[SubClass2],"Not Found")</f>
        <v>Current Assets</v>
      </c>
      <c r="J9776" t="str">
        <f>_xlfn.XLOOKUP(tbl_GL[[#This Row],[Account_key]],tbl_COA[Account_key],tbl_COA[SubAccount],,0)</f>
        <v>Cash at Bank</v>
      </c>
      <c r="K9776">
        <f>YEAR(tbl_GL[[#This Row],[Date]])</f>
        <v>2019</v>
      </c>
    </row>
    <row r="9777" spans="1:11" x14ac:dyDescent="0.35">
      <c r="A9777">
        <v>1003.1</v>
      </c>
      <c r="B9777" s="24">
        <v>43664</v>
      </c>
      <c r="C9777">
        <v>4</v>
      </c>
      <c r="D9777" s="13">
        <v>230</v>
      </c>
      <c r="E9777" s="13" t="s">
        <v>4</v>
      </c>
      <c r="F9777" s="17">
        <v>-5452</v>
      </c>
      <c r="G9777" t="str">
        <f>_xlfn.XLOOKUP(tbl_GL[[#This Row],[Account_key]],tbl_COA[Account_key],tbl_COA[Class],"Not Found")</f>
        <v>Trading account</v>
      </c>
      <c r="H9777" t="str">
        <f>_xlfn.XLOOKUP(tbl_GL[[#This Row],[Account_key]],tbl_COA[Account_key],tbl_COA[SubClass],"Not Found")</f>
        <v>Cost of Sales</v>
      </c>
      <c r="I9777" t="str">
        <f>_xlfn.XLOOKUP(tbl_GL[[#This Row],[Account_key]],tbl_COA[Account_key],tbl_COA[SubClass2],"Not Found")</f>
        <v>Cost of Sales</v>
      </c>
      <c r="J9777" t="str">
        <f>_xlfn.XLOOKUP(tbl_GL[[#This Row],[Account_key]],tbl_COA[Account_key],tbl_COA[SubAccount],,0)</f>
        <v>Cost of Sales</v>
      </c>
      <c r="K9777">
        <f>YEAR(tbl_GL[[#This Row],[Date]])</f>
        <v>2019</v>
      </c>
    </row>
    <row r="9778" spans="1:11" x14ac:dyDescent="0.35">
      <c r="A9778">
        <v>1003.2</v>
      </c>
      <c r="B9778" s="24">
        <v>43664</v>
      </c>
      <c r="C9778">
        <v>4</v>
      </c>
      <c r="D9778" s="13">
        <v>60</v>
      </c>
      <c r="E9778" s="13" t="s">
        <v>4</v>
      </c>
      <c r="F9778" s="17">
        <v>-5452</v>
      </c>
      <c r="G9778" t="str">
        <f>_xlfn.XLOOKUP(tbl_GL[[#This Row],[Account_key]],tbl_COA[Account_key],tbl_COA[Class],"Not Found")</f>
        <v>Assets</v>
      </c>
      <c r="H9778" t="str">
        <f>_xlfn.XLOOKUP(tbl_GL[[#This Row],[Account_key]],tbl_COA[Account_key],tbl_COA[SubClass],"Not Found")</f>
        <v>Assets</v>
      </c>
      <c r="I9778" t="str">
        <f>_xlfn.XLOOKUP(tbl_GL[[#This Row],[Account_key]],tbl_COA[Account_key],tbl_COA[SubClass2],"Not Found")</f>
        <v>Current Assets</v>
      </c>
      <c r="J9778" t="str">
        <f>_xlfn.XLOOKUP(tbl_GL[[#This Row],[Account_key]],tbl_COA[Account_key],tbl_COA[SubAccount],,0)</f>
        <v>Inventory</v>
      </c>
      <c r="K9778">
        <f>YEAR(tbl_GL[[#This Row],[Date]])</f>
        <v>2019</v>
      </c>
    </row>
    <row r="9779" spans="1:11" x14ac:dyDescent="0.35">
      <c r="A9779">
        <v>1004.1</v>
      </c>
      <c r="B9779" s="24">
        <v>43664</v>
      </c>
      <c r="C9779">
        <v>4</v>
      </c>
      <c r="D9779" s="13">
        <v>210</v>
      </c>
      <c r="E9779" s="13" t="s">
        <v>8</v>
      </c>
      <c r="F9779" s="17">
        <v>15400</v>
      </c>
      <c r="G9779" t="str">
        <f>_xlfn.XLOOKUP(tbl_GL[[#This Row],[Account_key]],tbl_COA[Account_key],tbl_COA[Class],"Not Found")</f>
        <v>Trading account</v>
      </c>
      <c r="H9779" t="str">
        <f>_xlfn.XLOOKUP(tbl_GL[[#This Row],[Account_key]],tbl_COA[Account_key],tbl_COA[SubClass],"Not Found")</f>
        <v>Sales</v>
      </c>
      <c r="I9779" t="str">
        <f>_xlfn.XLOOKUP(tbl_GL[[#This Row],[Account_key]],tbl_COA[Account_key],tbl_COA[SubClass2],"Not Found")</f>
        <v>Sales</v>
      </c>
      <c r="J9779" t="str">
        <f>_xlfn.XLOOKUP(tbl_GL[[#This Row],[Account_key]],tbl_COA[Account_key],tbl_COA[SubAccount],,0)</f>
        <v>Sales</v>
      </c>
      <c r="K9779">
        <f>YEAR(tbl_GL[[#This Row],[Date]])</f>
        <v>2019</v>
      </c>
    </row>
    <row r="9780" spans="1:11" x14ac:dyDescent="0.35">
      <c r="A9780">
        <v>1004.2</v>
      </c>
      <c r="B9780" s="24">
        <v>43664</v>
      </c>
      <c r="C9780">
        <v>4</v>
      </c>
      <c r="D9780" s="13">
        <v>30</v>
      </c>
      <c r="E9780" s="13" t="s">
        <v>8</v>
      </c>
      <c r="F9780" s="17">
        <v>15400</v>
      </c>
      <c r="G9780" t="str">
        <f>_xlfn.XLOOKUP(tbl_GL[[#This Row],[Account_key]],tbl_COA[Account_key],tbl_COA[Class],"Not Found")</f>
        <v>Assets</v>
      </c>
      <c r="H9780" t="str">
        <f>_xlfn.XLOOKUP(tbl_GL[[#This Row],[Account_key]],tbl_COA[Account_key],tbl_COA[SubClass],"Not Found")</f>
        <v>Assets</v>
      </c>
      <c r="I9780" t="str">
        <f>_xlfn.XLOOKUP(tbl_GL[[#This Row],[Account_key]],tbl_COA[Account_key],tbl_COA[SubClass2],"Not Found")</f>
        <v>Current Assets</v>
      </c>
      <c r="J9780" t="str">
        <f>_xlfn.XLOOKUP(tbl_GL[[#This Row],[Account_key]],tbl_COA[Account_key],tbl_COA[SubAccount],,0)</f>
        <v>Trade Receivables</v>
      </c>
      <c r="K9780">
        <f>YEAR(tbl_GL[[#This Row],[Date]])</f>
        <v>2019</v>
      </c>
    </row>
    <row r="9781" spans="1:11" x14ac:dyDescent="0.35">
      <c r="A9781">
        <v>1005.1</v>
      </c>
      <c r="B9781" s="24">
        <v>43666</v>
      </c>
      <c r="C9781">
        <v>4</v>
      </c>
      <c r="D9781" s="13">
        <v>230</v>
      </c>
      <c r="E9781" s="13" t="s">
        <v>4</v>
      </c>
      <c r="F9781" s="17">
        <v>-321</v>
      </c>
      <c r="G9781" t="str">
        <f>_xlfn.XLOOKUP(tbl_GL[[#This Row],[Account_key]],tbl_COA[Account_key],tbl_COA[Class],"Not Found")</f>
        <v>Trading account</v>
      </c>
      <c r="H9781" t="str">
        <f>_xlfn.XLOOKUP(tbl_GL[[#This Row],[Account_key]],tbl_COA[Account_key],tbl_COA[SubClass],"Not Found")</f>
        <v>Cost of Sales</v>
      </c>
      <c r="I9781" t="str">
        <f>_xlfn.XLOOKUP(tbl_GL[[#This Row],[Account_key]],tbl_COA[Account_key],tbl_COA[SubClass2],"Not Found")</f>
        <v>Cost of Sales</v>
      </c>
      <c r="J9781" t="str">
        <f>_xlfn.XLOOKUP(tbl_GL[[#This Row],[Account_key]],tbl_COA[Account_key],tbl_COA[SubAccount],,0)</f>
        <v>Cost of Sales</v>
      </c>
      <c r="K9781">
        <f>YEAR(tbl_GL[[#This Row],[Date]])</f>
        <v>2019</v>
      </c>
    </row>
    <row r="9782" spans="1:11" x14ac:dyDescent="0.35">
      <c r="A9782">
        <v>1005.2</v>
      </c>
      <c r="B9782" s="24">
        <v>43666</v>
      </c>
      <c r="C9782">
        <v>4</v>
      </c>
      <c r="D9782" s="13">
        <v>60</v>
      </c>
      <c r="E9782" s="13" t="s">
        <v>4</v>
      </c>
      <c r="F9782" s="17">
        <v>-321</v>
      </c>
      <c r="G9782" t="str">
        <f>_xlfn.XLOOKUP(tbl_GL[[#This Row],[Account_key]],tbl_COA[Account_key],tbl_COA[Class],"Not Found")</f>
        <v>Assets</v>
      </c>
      <c r="H9782" t="str">
        <f>_xlfn.XLOOKUP(tbl_GL[[#This Row],[Account_key]],tbl_COA[Account_key],tbl_COA[SubClass],"Not Found")</f>
        <v>Assets</v>
      </c>
      <c r="I9782" t="str">
        <f>_xlfn.XLOOKUP(tbl_GL[[#This Row],[Account_key]],tbl_COA[Account_key],tbl_COA[SubClass2],"Not Found")</f>
        <v>Current Assets</v>
      </c>
      <c r="J9782" t="str">
        <f>_xlfn.XLOOKUP(tbl_GL[[#This Row],[Account_key]],tbl_COA[Account_key],tbl_COA[SubAccount],,0)</f>
        <v>Inventory</v>
      </c>
      <c r="K9782">
        <f>YEAR(tbl_GL[[#This Row],[Date]])</f>
        <v>2019</v>
      </c>
    </row>
    <row r="9783" spans="1:11" x14ac:dyDescent="0.35">
      <c r="A9783">
        <v>1006.1</v>
      </c>
      <c r="B9783" s="24">
        <v>43666</v>
      </c>
      <c r="C9783">
        <v>4</v>
      </c>
      <c r="D9783" s="13">
        <v>210</v>
      </c>
      <c r="E9783" s="13" t="s">
        <v>8</v>
      </c>
      <c r="F9783" s="17">
        <v>907</v>
      </c>
      <c r="G9783" t="str">
        <f>_xlfn.XLOOKUP(tbl_GL[[#This Row],[Account_key]],tbl_COA[Account_key],tbl_COA[Class],"Not Found")</f>
        <v>Trading account</v>
      </c>
      <c r="H9783" t="str">
        <f>_xlfn.XLOOKUP(tbl_GL[[#This Row],[Account_key]],tbl_COA[Account_key],tbl_COA[SubClass],"Not Found")</f>
        <v>Sales</v>
      </c>
      <c r="I9783" t="str">
        <f>_xlfn.XLOOKUP(tbl_GL[[#This Row],[Account_key]],tbl_COA[Account_key],tbl_COA[SubClass2],"Not Found")</f>
        <v>Sales</v>
      </c>
      <c r="J9783" t="str">
        <f>_xlfn.XLOOKUP(tbl_GL[[#This Row],[Account_key]],tbl_COA[Account_key],tbl_COA[SubAccount],,0)</f>
        <v>Sales</v>
      </c>
      <c r="K9783">
        <f>YEAR(tbl_GL[[#This Row],[Date]])</f>
        <v>2019</v>
      </c>
    </row>
    <row r="9784" spans="1:11" x14ac:dyDescent="0.35">
      <c r="A9784">
        <v>1006.2</v>
      </c>
      <c r="B9784" s="24">
        <v>43666</v>
      </c>
      <c r="C9784">
        <v>4</v>
      </c>
      <c r="D9784" s="13">
        <v>30</v>
      </c>
      <c r="E9784" s="13" t="s">
        <v>8</v>
      </c>
      <c r="F9784" s="17">
        <v>907</v>
      </c>
      <c r="G9784" t="str">
        <f>_xlfn.XLOOKUP(tbl_GL[[#This Row],[Account_key]],tbl_COA[Account_key],tbl_COA[Class],"Not Found")</f>
        <v>Assets</v>
      </c>
      <c r="H9784" t="str">
        <f>_xlfn.XLOOKUP(tbl_GL[[#This Row],[Account_key]],tbl_COA[Account_key],tbl_COA[SubClass],"Not Found")</f>
        <v>Assets</v>
      </c>
      <c r="I9784" t="str">
        <f>_xlfn.XLOOKUP(tbl_GL[[#This Row],[Account_key]],tbl_COA[Account_key],tbl_COA[SubClass2],"Not Found")</f>
        <v>Current Assets</v>
      </c>
      <c r="J9784" t="str">
        <f>_xlfn.XLOOKUP(tbl_GL[[#This Row],[Account_key]],tbl_COA[Account_key],tbl_COA[SubAccount],,0)</f>
        <v>Trade Receivables</v>
      </c>
      <c r="K9784">
        <f>YEAR(tbl_GL[[#This Row],[Date]])</f>
        <v>2019</v>
      </c>
    </row>
    <row r="9785" spans="1:11" x14ac:dyDescent="0.35">
      <c r="A9785">
        <v>1007.1</v>
      </c>
      <c r="B9785" s="24">
        <v>43666</v>
      </c>
      <c r="C9785">
        <v>4</v>
      </c>
      <c r="D9785" s="13">
        <v>320</v>
      </c>
      <c r="E9785" s="13" t="s">
        <v>97</v>
      </c>
      <c r="F9785" s="17">
        <v>-2510</v>
      </c>
      <c r="G9785" t="str">
        <f>_xlfn.XLOOKUP(tbl_GL[[#This Row],[Account_key]],tbl_COA[Account_key],tbl_COA[Class],"Not Found")</f>
        <v>Operating account</v>
      </c>
      <c r="H9785" t="str">
        <f>_xlfn.XLOOKUP(tbl_GL[[#This Row],[Account_key]],tbl_COA[Account_key],tbl_COA[SubClass],"Not Found")</f>
        <v>Operating Expenses</v>
      </c>
      <c r="I9785" t="str">
        <f>_xlfn.XLOOKUP(tbl_GL[[#This Row],[Account_key]],tbl_COA[Account_key],tbl_COA[SubClass2],"Not Found")</f>
        <v>Administration</v>
      </c>
      <c r="J9785" t="str">
        <f>_xlfn.XLOOKUP(tbl_GL[[#This Row],[Account_key]],tbl_COA[Account_key],tbl_COA[SubAccount],,0)</f>
        <v>Professional Services</v>
      </c>
      <c r="K9785">
        <f>YEAR(tbl_GL[[#This Row],[Date]])</f>
        <v>2019</v>
      </c>
    </row>
    <row r="9786" spans="1:11" x14ac:dyDescent="0.35">
      <c r="A9786">
        <v>1007.2</v>
      </c>
      <c r="B9786" s="24">
        <v>43666</v>
      </c>
      <c r="C9786">
        <v>4</v>
      </c>
      <c r="D9786" s="13">
        <v>120</v>
      </c>
      <c r="E9786" s="13" t="s">
        <v>97</v>
      </c>
      <c r="F9786" s="17">
        <v>2510</v>
      </c>
      <c r="G9786" t="str">
        <f>_xlfn.XLOOKUP(tbl_GL[[#This Row],[Account_key]],tbl_COA[Account_key],tbl_COA[Class],"Not Found")</f>
        <v>Liabilities and Owners Equity</v>
      </c>
      <c r="H9786" t="str">
        <f>_xlfn.XLOOKUP(tbl_GL[[#This Row],[Account_key]],tbl_COA[Account_key],tbl_COA[SubClass],"Not Found")</f>
        <v>Liabilities</v>
      </c>
      <c r="I9786" t="str">
        <f>_xlfn.XLOOKUP(tbl_GL[[#This Row],[Account_key]],tbl_COA[Account_key],tbl_COA[SubClass2],"Not Found")</f>
        <v>Current Liabilities</v>
      </c>
      <c r="J9786" t="str">
        <f>_xlfn.XLOOKUP(tbl_GL[[#This Row],[Account_key]],tbl_COA[Account_key],tbl_COA[SubAccount],,0)</f>
        <v>Accrued Expenses</v>
      </c>
      <c r="K9786">
        <f>YEAR(tbl_GL[[#This Row],[Date]])</f>
        <v>2019</v>
      </c>
    </row>
    <row r="9787" spans="1:11" x14ac:dyDescent="0.35">
      <c r="A9787">
        <v>1008.1</v>
      </c>
      <c r="B9787" s="24">
        <v>43668</v>
      </c>
      <c r="C9787">
        <v>4</v>
      </c>
      <c r="D9787" s="13">
        <v>340</v>
      </c>
      <c r="E9787" s="13" t="s">
        <v>99</v>
      </c>
      <c r="F9787" s="17">
        <v>-214</v>
      </c>
      <c r="G9787" t="str">
        <f>_xlfn.XLOOKUP(tbl_GL[[#This Row],[Account_key]],tbl_COA[Account_key],tbl_COA[Class],"Not Found")</f>
        <v>Operating account</v>
      </c>
      <c r="H9787" t="str">
        <f>_xlfn.XLOOKUP(tbl_GL[[#This Row],[Account_key]],tbl_COA[Account_key],tbl_COA[SubClass],"Not Found")</f>
        <v>Operating Expenses</v>
      </c>
      <c r="I9787" t="str">
        <f>_xlfn.XLOOKUP(tbl_GL[[#This Row],[Account_key]],tbl_COA[Account_key],tbl_COA[SubClass2],"Not Found")</f>
        <v>Administration</v>
      </c>
      <c r="J9787" t="str">
        <f>_xlfn.XLOOKUP(tbl_GL[[#This Row],[Account_key]],tbl_COA[Account_key],tbl_COA[SubAccount],,0)</f>
        <v>Utilities</v>
      </c>
      <c r="K9787">
        <f>YEAR(tbl_GL[[#This Row],[Date]])</f>
        <v>2019</v>
      </c>
    </row>
    <row r="9788" spans="1:11" x14ac:dyDescent="0.35">
      <c r="A9788">
        <v>1008.2</v>
      </c>
      <c r="B9788" s="24">
        <v>43668</v>
      </c>
      <c r="C9788">
        <v>4</v>
      </c>
      <c r="D9788" s="13">
        <v>20</v>
      </c>
      <c r="E9788" s="13" t="s">
        <v>99</v>
      </c>
      <c r="F9788" s="17">
        <v>-214</v>
      </c>
      <c r="G9788" t="str">
        <f>_xlfn.XLOOKUP(tbl_GL[[#This Row],[Account_key]],tbl_COA[Account_key],tbl_COA[Class],"Not Found")</f>
        <v>Assets</v>
      </c>
      <c r="H9788" t="str">
        <f>_xlfn.XLOOKUP(tbl_GL[[#This Row],[Account_key]],tbl_COA[Account_key],tbl_COA[SubClass],"Not Found")</f>
        <v>Assets</v>
      </c>
      <c r="I9788" t="str">
        <f>_xlfn.XLOOKUP(tbl_GL[[#This Row],[Account_key]],tbl_COA[Account_key],tbl_COA[SubClass2],"Not Found")</f>
        <v>Current Assets</v>
      </c>
      <c r="J9788" t="str">
        <f>_xlfn.XLOOKUP(tbl_GL[[#This Row],[Account_key]],tbl_COA[Account_key],tbl_COA[SubAccount],,0)</f>
        <v>Cash in hand</v>
      </c>
      <c r="K9788">
        <f>YEAR(tbl_GL[[#This Row],[Date]])</f>
        <v>2019</v>
      </c>
    </row>
    <row r="9789" spans="1:11" x14ac:dyDescent="0.35">
      <c r="A9789">
        <v>1009.1</v>
      </c>
      <c r="B9789" s="24">
        <v>43668</v>
      </c>
      <c r="C9789">
        <v>4</v>
      </c>
      <c r="D9789" s="13">
        <v>320</v>
      </c>
      <c r="E9789" s="13" t="s">
        <v>97</v>
      </c>
      <c r="F9789" s="17">
        <v>-1691</v>
      </c>
      <c r="G9789" t="str">
        <f>_xlfn.XLOOKUP(tbl_GL[[#This Row],[Account_key]],tbl_COA[Account_key],tbl_COA[Class],"Not Found")</f>
        <v>Operating account</v>
      </c>
      <c r="H9789" t="str">
        <f>_xlfn.XLOOKUP(tbl_GL[[#This Row],[Account_key]],tbl_COA[Account_key],tbl_COA[SubClass],"Not Found")</f>
        <v>Operating Expenses</v>
      </c>
      <c r="I9789" t="str">
        <f>_xlfn.XLOOKUP(tbl_GL[[#This Row],[Account_key]],tbl_COA[Account_key],tbl_COA[SubClass2],"Not Found")</f>
        <v>Administration</v>
      </c>
      <c r="J9789" t="str">
        <f>_xlfn.XLOOKUP(tbl_GL[[#This Row],[Account_key]],tbl_COA[Account_key],tbl_COA[SubAccount],,0)</f>
        <v>Professional Services</v>
      </c>
      <c r="K9789">
        <f>YEAR(tbl_GL[[#This Row],[Date]])</f>
        <v>2019</v>
      </c>
    </row>
    <row r="9790" spans="1:11" x14ac:dyDescent="0.35">
      <c r="A9790">
        <v>1009.2</v>
      </c>
      <c r="B9790" s="24">
        <v>43668</v>
      </c>
      <c r="C9790">
        <v>4</v>
      </c>
      <c r="D9790" s="13">
        <v>120</v>
      </c>
      <c r="E9790" s="13" t="s">
        <v>97</v>
      </c>
      <c r="F9790" s="17">
        <v>1691</v>
      </c>
      <c r="G9790" t="str">
        <f>_xlfn.XLOOKUP(tbl_GL[[#This Row],[Account_key]],tbl_COA[Account_key],tbl_COA[Class],"Not Found")</f>
        <v>Liabilities and Owners Equity</v>
      </c>
      <c r="H9790" t="str">
        <f>_xlfn.XLOOKUP(tbl_GL[[#This Row],[Account_key]],tbl_COA[Account_key],tbl_COA[SubClass],"Not Found")</f>
        <v>Liabilities</v>
      </c>
      <c r="I9790" t="str">
        <f>_xlfn.XLOOKUP(tbl_GL[[#This Row],[Account_key]],tbl_COA[Account_key],tbl_COA[SubClass2],"Not Found")</f>
        <v>Current Liabilities</v>
      </c>
      <c r="J9790" t="str">
        <f>_xlfn.XLOOKUP(tbl_GL[[#This Row],[Account_key]],tbl_COA[Account_key],tbl_COA[SubAccount],,0)</f>
        <v>Accrued Expenses</v>
      </c>
      <c r="K9790">
        <f>YEAR(tbl_GL[[#This Row],[Date]])</f>
        <v>2019</v>
      </c>
    </row>
    <row r="9791" spans="1:11" x14ac:dyDescent="0.35">
      <c r="A9791">
        <v>1010.1</v>
      </c>
      <c r="B9791" s="24">
        <v>43669</v>
      </c>
      <c r="C9791">
        <v>4</v>
      </c>
      <c r="D9791" s="13">
        <v>10</v>
      </c>
      <c r="E9791" s="13" t="s">
        <v>98</v>
      </c>
      <c r="F9791" s="17">
        <v>-1575</v>
      </c>
      <c r="G9791" t="str">
        <f>_xlfn.XLOOKUP(tbl_GL[[#This Row],[Account_key]],tbl_COA[Account_key],tbl_COA[Class],"Not Found")</f>
        <v>Assets</v>
      </c>
      <c r="H9791" t="str">
        <f>_xlfn.XLOOKUP(tbl_GL[[#This Row],[Account_key]],tbl_COA[Account_key],tbl_COA[SubClass],"Not Found")</f>
        <v>Assets</v>
      </c>
      <c r="I9791" t="str">
        <f>_xlfn.XLOOKUP(tbl_GL[[#This Row],[Account_key]],tbl_COA[Account_key],tbl_COA[SubClass2],"Not Found")</f>
        <v>Current Assets</v>
      </c>
      <c r="J9791" t="str">
        <f>_xlfn.XLOOKUP(tbl_GL[[#This Row],[Account_key]],tbl_COA[Account_key],tbl_COA[SubAccount],,0)</f>
        <v>Cash at Bank</v>
      </c>
      <c r="K9791">
        <f>YEAR(tbl_GL[[#This Row],[Date]])</f>
        <v>2019</v>
      </c>
    </row>
    <row r="9792" spans="1:11" x14ac:dyDescent="0.35">
      <c r="A9792">
        <v>1010.2</v>
      </c>
      <c r="B9792" s="24">
        <v>43669</v>
      </c>
      <c r="C9792">
        <v>4</v>
      </c>
      <c r="D9792" s="13">
        <v>120</v>
      </c>
      <c r="E9792" s="13" t="s">
        <v>98</v>
      </c>
      <c r="F9792" s="17">
        <v>-1575</v>
      </c>
      <c r="G9792" t="str">
        <f>_xlfn.XLOOKUP(tbl_GL[[#This Row],[Account_key]],tbl_COA[Account_key],tbl_COA[Class],"Not Found")</f>
        <v>Liabilities and Owners Equity</v>
      </c>
      <c r="H9792" t="str">
        <f>_xlfn.XLOOKUP(tbl_GL[[#This Row],[Account_key]],tbl_COA[Account_key],tbl_COA[SubClass],"Not Found")</f>
        <v>Liabilities</v>
      </c>
      <c r="I9792" t="str">
        <f>_xlfn.XLOOKUP(tbl_GL[[#This Row],[Account_key]],tbl_COA[Account_key],tbl_COA[SubClass2],"Not Found")</f>
        <v>Current Liabilities</v>
      </c>
      <c r="J9792" t="str">
        <f>_xlfn.XLOOKUP(tbl_GL[[#This Row],[Account_key]],tbl_COA[Account_key],tbl_COA[SubAccount],,0)</f>
        <v>Accrued Expenses</v>
      </c>
      <c r="K9792">
        <f>YEAR(tbl_GL[[#This Row],[Date]])</f>
        <v>2019</v>
      </c>
    </row>
    <row r="9793" spans="1:11" x14ac:dyDescent="0.35">
      <c r="A9793">
        <v>1011.1</v>
      </c>
      <c r="B9793" s="24">
        <v>43669</v>
      </c>
      <c r="C9793">
        <v>4</v>
      </c>
      <c r="D9793" s="13">
        <v>10</v>
      </c>
      <c r="E9793" s="13" t="s">
        <v>98</v>
      </c>
      <c r="F9793" s="17">
        <v>-2188</v>
      </c>
      <c r="G9793" t="str">
        <f>_xlfn.XLOOKUP(tbl_GL[[#This Row],[Account_key]],tbl_COA[Account_key],tbl_COA[Class],"Not Found")</f>
        <v>Assets</v>
      </c>
      <c r="H9793" t="str">
        <f>_xlfn.XLOOKUP(tbl_GL[[#This Row],[Account_key]],tbl_COA[Account_key],tbl_COA[SubClass],"Not Found")</f>
        <v>Assets</v>
      </c>
      <c r="I9793" t="str">
        <f>_xlfn.XLOOKUP(tbl_GL[[#This Row],[Account_key]],tbl_COA[Account_key],tbl_COA[SubClass2],"Not Found")</f>
        <v>Current Assets</v>
      </c>
      <c r="J9793" t="str">
        <f>_xlfn.XLOOKUP(tbl_GL[[#This Row],[Account_key]],tbl_COA[Account_key],tbl_COA[SubAccount],,0)</f>
        <v>Cash at Bank</v>
      </c>
      <c r="K9793">
        <f>YEAR(tbl_GL[[#This Row],[Date]])</f>
        <v>2019</v>
      </c>
    </row>
    <row r="9794" spans="1:11" x14ac:dyDescent="0.35">
      <c r="A9794">
        <v>1011.2</v>
      </c>
      <c r="B9794" s="24">
        <v>43669</v>
      </c>
      <c r="C9794">
        <v>4</v>
      </c>
      <c r="D9794" s="13">
        <v>120</v>
      </c>
      <c r="E9794" s="13" t="s">
        <v>98</v>
      </c>
      <c r="F9794" s="17">
        <v>-2188</v>
      </c>
      <c r="G9794" t="str">
        <f>_xlfn.XLOOKUP(tbl_GL[[#This Row],[Account_key]],tbl_COA[Account_key],tbl_COA[Class],"Not Found")</f>
        <v>Liabilities and Owners Equity</v>
      </c>
      <c r="H9794" t="str">
        <f>_xlfn.XLOOKUP(tbl_GL[[#This Row],[Account_key]],tbl_COA[Account_key],tbl_COA[SubClass],"Not Found")</f>
        <v>Liabilities</v>
      </c>
      <c r="I9794" t="str">
        <f>_xlfn.XLOOKUP(tbl_GL[[#This Row],[Account_key]],tbl_COA[Account_key],tbl_COA[SubClass2],"Not Found")</f>
        <v>Current Liabilities</v>
      </c>
      <c r="J9794" t="str">
        <f>_xlfn.XLOOKUP(tbl_GL[[#This Row],[Account_key]],tbl_COA[Account_key],tbl_COA[SubAccount],,0)</f>
        <v>Accrued Expenses</v>
      </c>
      <c r="K9794">
        <f>YEAR(tbl_GL[[#This Row],[Date]])</f>
        <v>2019</v>
      </c>
    </row>
    <row r="9795" spans="1:11" x14ac:dyDescent="0.35">
      <c r="A9795">
        <v>1012.1</v>
      </c>
      <c r="B9795" s="24">
        <v>43672</v>
      </c>
      <c r="C9795">
        <v>4</v>
      </c>
      <c r="D9795" s="13">
        <v>230</v>
      </c>
      <c r="E9795" s="13" t="s">
        <v>4</v>
      </c>
      <c r="F9795" s="17">
        <v>-1187</v>
      </c>
      <c r="G9795" t="str">
        <f>_xlfn.XLOOKUP(tbl_GL[[#This Row],[Account_key]],tbl_COA[Account_key],tbl_COA[Class],"Not Found")</f>
        <v>Trading account</v>
      </c>
      <c r="H9795" t="str">
        <f>_xlfn.XLOOKUP(tbl_GL[[#This Row],[Account_key]],tbl_COA[Account_key],tbl_COA[SubClass],"Not Found")</f>
        <v>Cost of Sales</v>
      </c>
      <c r="I9795" t="str">
        <f>_xlfn.XLOOKUP(tbl_GL[[#This Row],[Account_key]],tbl_COA[Account_key],tbl_COA[SubClass2],"Not Found")</f>
        <v>Cost of Sales</v>
      </c>
      <c r="J9795" t="str">
        <f>_xlfn.XLOOKUP(tbl_GL[[#This Row],[Account_key]],tbl_COA[Account_key],tbl_COA[SubAccount],,0)</f>
        <v>Cost of Sales</v>
      </c>
      <c r="K9795">
        <f>YEAR(tbl_GL[[#This Row],[Date]])</f>
        <v>2019</v>
      </c>
    </row>
    <row r="9796" spans="1:11" x14ac:dyDescent="0.35">
      <c r="A9796">
        <v>1012.2</v>
      </c>
      <c r="B9796" s="24">
        <v>43672</v>
      </c>
      <c r="C9796">
        <v>4</v>
      </c>
      <c r="D9796" s="13">
        <v>60</v>
      </c>
      <c r="E9796" s="13" t="s">
        <v>4</v>
      </c>
      <c r="F9796" s="17">
        <v>-1187</v>
      </c>
      <c r="G9796" t="str">
        <f>_xlfn.XLOOKUP(tbl_GL[[#This Row],[Account_key]],tbl_COA[Account_key],tbl_COA[Class],"Not Found")</f>
        <v>Assets</v>
      </c>
      <c r="H9796" t="str">
        <f>_xlfn.XLOOKUP(tbl_GL[[#This Row],[Account_key]],tbl_COA[Account_key],tbl_COA[SubClass],"Not Found")</f>
        <v>Assets</v>
      </c>
      <c r="I9796" t="str">
        <f>_xlfn.XLOOKUP(tbl_GL[[#This Row],[Account_key]],tbl_COA[Account_key],tbl_COA[SubClass2],"Not Found")</f>
        <v>Current Assets</v>
      </c>
      <c r="J9796" t="str">
        <f>_xlfn.XLOOKUP(tbl_GL[[#This Row],[Account_key]],tbl_COA[Account_key],tbl_COA[SubAccount],,0)</f>
        <v>Inventory</v>
      </c>
      <c r="K9796">
        <f>YEAR(tbl_GL[[#This Row],[Date]])</f>
        <v>2019</v>
      </c>
    </row>
    <row r="9797" spans="1:11" x14ac:dyDescent="0.35">
      <c r="A9797">
        <v>1013.1</v>
      </c>
      <c r="B9797" s="24">
        <v>43672</v>
      </c>
      <c r="C9797">
        <v>4</v>
      </c>
      <c r="D9797" s="13">
        <v>210</v>
      </c>
      <c r="E9797" s="13" t="s">
        <v>7</v>
      </c>
      <c r="F9797" s="17">
        <v>3712</v>
      </c>
      <c r="G9797" t="str">
        <f>_xlfn.XLOOKUP(tbl_GL[[#This Row],[Account_key]],tbl_COA[Account_key],tbl_COA[Class],"Not Found")</f>
        <v>Trading account</v>
      </c>
      <c r="H9797" t="str">
        <f>_xlfn.XLOOKUP(tbl_GL[[#This Row],[Account_key]],tbl_COA[Account_key],tbl_COA[SubClass],"Not Found")</f>
        <v>Sales</v>
      </c>
      <c r="I9797" t="str">
        <f>_xlfn.XLOOKUP(tbl_GL[[#This Row],[Account_key]],tbl_COA[Account_key],tbl_COA[SubClass2],"Not Found")</f>
        <v>Sales</v>
      </c>
      <c r="J9797" t="str">
        <f>_xlfn.XLOOKUP(tbl_GL[[#This Row],[Account_key]],tbl_COA[Account_key],tbl_COA[SubAccount],,0)</f>
        <v>Sales</v>
      </c>
      <c r="K9797">
        <f>YEAR(tbl_GL[[#This Row],[Date]])</f>
        <v>2019</v>
      </c>
    </row>
    <row r="9798" spans="1:11" x14ac:dyDescent="0.35">
      <c r="A9798">
        <v>1013.2</v>
      </c>
      <c r="B9798" s="24">
        <v>43672</v>
      </c>
      <c r="C9798">
        <v>4</v>
      </c>
      <c r="D9798" s="13">
        <v>10</v>
      </c>
      <c r="E9798" s="13" t="s">
        <v>7</v>
      </c>
      <c r="F9798" s="17">
        <v>3712</v>
      </c>
      <c r="G9798" t="str">
        <f>_xlfn.XLOOKUP(tbl_GL[[#This Row],[Account_key]],tbl_COA[Account_key],tbl_COA[Class],"Not Found")</f>
        <v>Assets</v>
      </c>
      <c r="H9798" t="str">
        <f>_xlfn.XLOOKUP(tbl_GL[[#This Row],[Account_key]],tbl_COA[Account_key],tbl_COA[SubClass],"Not Found")</f>
        <v>Assets</v>
      </c>
      <c r="I9798" t="str">
        <f>_xlfn.XLOOKUP(tbl_GL[[#This Row],[Account_key]],tbl_COA[Account_key],tbl_COA[SubClass2],"Not Found")</f>
        <v>Current Assets</v>
      </c>
      <c r="J9798" t="str">
        <f>_xlfn.XLOOKUP(tbl_GL[[#This Row],[Account_key]],tbl_COA[Account_key],tbl_COA[SubAccount],,0)</f>
        <v>Cash at Bank</v>
      </c>
      <c r="K9798">
        <f>YEAR(tbl_GL[[#This Row],[Date]])</f>
        <v>2019</v>
      </c>
    </row>
    <row r="9799" spans="1:11" x14ac:dyDescent="0.35">
      <c r="A9799">
        <v>1014.1</v>
      </c>
      <c r="B9799" s="24">
        <v>43672</v>
      </c>
      <c r="C9799">
        <v>4</v>
      </c>
      <c r="D9799" s="13">
        <v>230</v>
      </c>
      <c r="E9799" s="13" t="s">
        <v>4</v>
      </c>
      <c r="F9799" s="17">
        <v>-5337</v>
      </c>
      <c r="G9799" t="str">
        <f>_xlfn.XLOOKUP(tbl_GL[[#This Row],[Account_key]],tbl_COA[Account_key],tbl_COA[Class],"Not Found")</f>
        <v>Trading account</v>
      </c>
      <c r="H9799" t="str">
        <f>_xlfn.XLOOKUP(tbl_GL[[#This Row],[Account_key]],tbl_COA[Account_key],tbl_COA[SubClass],"Not Found")</f>
        <v>Cost of Sales</v>
      </c>
      <c r="I9799" t="str">
        <f>_xlfn.XLOOKUP(tbl_GL[[#This Row],[Account_key]],tbl_COA[Account_key],tbl_COA[SubClass2],"Not Found")</f>
        <v>Cost of Sales</v>
      </c>
      <c r="J9799" t="str">
        <f>_xlfn.XLOOKUP(tbl_GL[[#This Row],[Account_key]],tbl_COA[Account_key],tbl_COA[SubAccount],,0)</f>
        <v>Cost of Sales</v>
      </c>
      <c r="K9799">
        <f>YEAR(tbl_GL[[#This Row],[Date]])</f>
        <v>2019</v>
      </c>
    </row>
    <row r="9800" spans="1:11" x14ac:dyDescent="0.35">
      <c r="A9800">
        <v>1014.2</v>
      </c>
      <c r="B9800" s="24">
        <v>43672</v>
      </c>
      <c r="C9800">
        <v>4</v>
      </c>
      <c r="D9800" s="13">
        <v>60</v>
      </c>
      <c r="E9800" s="13" t="s">
        <v>4</v>
      </c>
      <c r="F9800" s="17">
        <v>-5337</v>
      </c>
      <c r="G9800" t="str">
        <f>_xlfn.XLOOKUP(tbl_GL[[#This Row],[Account_key]],tbl_COA[Account_key],tbl_COA[Class],"Not Found")</f>
        <v>Assets</v>
      </c>
      <c r="H9800" t="str">
        <f>_xlfn.XLOOKUP(tbl_GL[[#This Row],[Account_key]],tbl_COA[Account_key],tbl_COA[SubClass],"Not Found")</f>
        <v>Assets</v>
      </c>
      <c r="I9800" t="str">
        <f>_xlfn.XLOOKUP(tbl_GL[[#This Row],[Account_key]],tbl_COA[Account_key],tbl_COA[SubClass2],"Not Found")</f>
        <v>Current Assets</v>
      </c>
      <c r="J9800" t="str">
        <f>_xlfn.XLOOKUP(tbl_GL[[#This Row],[Account_key]],tbl_COA[Account_key],tbl_COA[SubAccount],,0)</f>
        <v>Inventory</v>
      </c>
      <c r="K9800">
        <f>YEAR(tbl_GL[[#This Row],[Date]])</f>
        <v>2019</v>
      </c>
    </row>
    <row r="9801" spans="1:11" x14ac:dyDescent="0.35">
      <c r="A9801">
        <v>1015.1</v>
      </c>
      <c r="B9801" s="24">
        <v>43672</v>
      </c>
      <c r="C9801">
        <v>4</v>
      </c>
      <c r="D9801" s="13">
        <v>30</v>
      </c>
      <c r="E9801" s="13" t="s">
        <v>80</v>
      </c>
      <c r="F9801" s="17">
        <v>-16797</v>
      </c>
      <c r="G9801" t="str">
        <f>_xlfn.XLOOKUP(tbl_GL[[#This Row],[Account_key]],tbl_COA[Account_key],tbl_COA[Class],"Not Found")</f>
        <v>Assets</v>
      </c>
      <c r="H9801" t="str">
        <f>_xlfn.XLOOKUP(tbl_GL[[#This Row],[Account_key]],tbl_COA[Account_key],tbl_COA[SubClass],"Not Found")</f>
        <v>Assets</v>
      </c>
      <c r="I9801" t="str">
        <f>_xlfn.XLOOKUP(tbl_GL[[#This Row],[Account_key]],tbl_COA[Account_key],tbl_COA[SubClass2],"Not Found")</f>
        <v>Current Assets</v>
      </c>
      <c r="J9801" t="str">
        <f>_xlfn.XLOOKUP(tbl_GL[[#This Row],[Account_key]],tbl_COA[Account_key],tbl_COA[SubAccount],,0)</f>
        <v>Trade Receivables</v>
      </c>
      <c r="K9801">
        <f>YEAR(tbl_GL[[#This Row],[Date]])</f>
        <v>2019</v>
      </c>
    </row>
    <row r="9802" spans="1:11" x14ac:dyDescent="0.35">
      <c r="A9802">
        <v>1015.2</v>
      </c>
      <c r="B9802" s="24">
        <v>43672</v>
      </c>
      <c r="C9802">
        <v>4</v>
      </c>
      <c r="D9802" s="13">
        <v>10</v>
      </c>
      <c r="E9802" s="13" t="s">
        <v>80</v>
      </c>
      <c r="F9802" s="17">
        <v>16797</v>
      </c>
      <c r="G9802" t="str">
        <f>_xlfn.XLOOKUP(tbl_GL[[#This Row],[Account_key]],tbl_COA[Account_key],tbl_COA[Class],"Not Found")</f>
        <v>Assets</v>
      </c>
      <c r="H9802" t="str">
        <f>_xlfn.XLOOKUP(tbl_GL[[#This Row],[Account_key]],tbl_COA[Account_key],tbl_COA[SubClass],"Not Found")</f>
        <v>Assets</v>
      </c>
      <c r="I9802" t="str">
        <f>_xlfn.XLOOKUP(tbl_GL[[#This Row],[Account_key]],tbl_COA[Account_key],tbl_COA[SubClass2],"Not Found")</f>
        <v>Current Assets</v>
      </c>
      <c r="J9802" t="str">
        <f>_xlfn.XLOOKUP(tbl_GL[[#This Row],[Account_key]],tbl_COA[Account_key],tbl_COA[SubAccount],,0)</f>
        <v>Cash at Bank</v>
      </c>
      <c r="K9802">
        <f>YEAR(tbl_GL[[#This Row],[Date]])</f>
        <v>2019</v>
      </c>
    </row>
    <row r="9803" spans="1:11" x14ac:dyDescent="0.35">
      <c r="A9803">
        <v>1016.1</v>
      </c>
      <c r="B9803" s="24">
        <v>43672</v>
      </c>
      <c r="C9803">
        <v>4</v>
      </c>
      <c r="D9803" s="13">
        <v>210</v>
      </c>
      <c r="E9803" s="13" t="s">
        <v>8</v>
      </c>
      <c r="F9803" s="17">
        <v>15077</v>
      </c>
      <c r="G9803" t="str">
        <f>_xlfn.XLOOKUP(tbl_GL[[#This Row],[Account_key]],tbl_COA[Account_key],tbl_COA[Class],"Not Found")</f>
        <v>Trading account</v>
      </c>
      <c r="H9803" t="str">
        <f>_xlfn.XLOOKUP(tbl_GL[[#This Row],[Account_key]],tbl_COA[Account_key],tbl_COA[SubClass],"Not Found")</f>
        <v>Sales</v>
      </c>
      <c r="I9803" t="str">
        <f>_xlfn.XLOOKUP(tbl_GL[[#This Row],[Account_key]],tbl_COA[Account_key],tbl_COA[SubClass2],"Not Found")</f>
        <v>Sales</v>
      </c>
      <c r="J9803" t="str">
        <f>_xlfn.XLOOKUP(tbl_GL[[#This Row],[Account_key]],tbl_COA[Account_key],tbl_COA[SubAccount],,0)</f>
        <v>Sales</v>
      </c>
      <c r="K9803">
        <f>YEAR(tbl_GL[[#This Row],[Date]])</f>
        <v>2019</v>
      </c>
    </row>
    <row r="9804" spans="1:11" x14ac:dyDescent="0.35">
      <c r="A9804">
        <v>1016.2</v>
      </c>
      <c r="B9804" s="24">
        <v>43672</v>
      </c>
      <c r="C9804">
        <v>4</v>
      </c>
      <c r="D9804" s="13">
        <v>30</v>
      </c>
      <c r="E9804" s="13" t="s">
        <v>8</v>
      </c>
      <c r="F9804" s="17">
        <v>15077</v>
      </c>
      <c r="G9804" t="str">
        <f>_xlfn.XLOOKUP(tbl_GL[[#This Row],[Account_key]],tbl_COA[Account_key],tbl_COA[Class],"Not Found")</f>
        <v>Assets</v>
      </c>
      <c r="H9804" t="str">
        <f>_xlfn.XLOOKUP(tbl_GL[[#This Row],[Account_key]],tbl_COA[Account_key],tbl_COA[SubClass],"Not Found")</f>
        <v>Assets</v>
      </c>
      <c r="I9804" t="str">
        <f>_xlfn.XLOOKUP(tbl_GL[[#This Row],[Account_key]],tbl_COA[Account_key],tbl_COA[SubClass2],"Not Found")</f>
        <v>Current Assets</v>
      </c>
      <c r="J9804" t="str">
        <f>_xlfn.XLOOKUP(tbl_GL[[#This Row],[Account_key]],tbl_COA[Account_key],tbl_COA[SubAccount],,0)</f>
        <v>Trade Receivables</v>
      </c>
      <c r="K9804">
        <f>YEAR(tbl_GL[[#This Row],[Date]])</f>
        <v>2019</v>
      </c>
    </row>
    <row r="9805" spans="1:11" x14ac:dyDescent="0.35">
      <c r="A9805">
        <v>1017.1</v>
      </c>
      <c r="B9805" s="24">
        <v>43673</v>
      </c>
      <c r="C9805">
        <v>4</v>
      </c>
      <c r="D9805" s="13">
        <v>280</v>
      </c>
      <c r="E9805" s="13" t="s">
        <v>97</v>
      </c>
      <c r="F9805" s="17">
        <v>-2448</v>
      </c>
      <c r="G9805" t="str">
        <f>_xlfn.XLOOKUP(tbl_GL[[#This Row],[Account_key]],tbl_COA[Account_key],tbl_COA[Class],"Not Found")</f>
        <v>Operating account</v>
      </c>
      <c r="H9805" t="str">
        <f>_xlfn.XLOOKUP(tbl_GL[[#This Row],[Account_key]],tbl_COA[Account_key],tbl_COA[SubClass],"Not Found")</f>
        <v>Operating Expenses</v>
      </c>
      <c r="I9805" t="str">
        <f>_xlfn.XLOOKUP(tbl_GL[[#This Row],[Account_key]],tbl_COA[Account_key],tbl_COA[SubClass2],"Not Found")</f>
        <v>Marketing</v>
      </c>
      <c r="J9805" t="str">
        <f>_xlfn.XLOOKUP(tbl_GL[[#This Row],[Account_key]],tbl_COA[Account_key],tbl_COA[SubAccount],,0)</f>
        <v>Advertisements</v>
      </c>
      <c r="K9805">
        <f>YEAR(tbl_GL[[#This Row],[Date]])</f>
        <v>2019</v>
      </c>
    </row>
    <row r="9806" spans="1:11" x14ac:dyDescent="0.35">
      <c r="A9806">
        <v>1017.2</v>
      </c>
      <c r="B9806" s="24">
        <v>43673</v>
      </c>
      <c r="C9806">
        <v>4</v>
      </c>
      <c r="D9806" s="13">
        <v>120</v>
      </c>
      <c r="E9806" s="13" t="s">
        <v>97</v>
      </c>
      <c r="F9806" s="17">
        <v>2448</v>
      </c>
      <c r="G9806" t="str">
        <f>_xlfn.XLOOKUP(tbl_GL[[#This Row],[Account_key]],tbl_COA[Account_key],tbl_COA[Class],"Not Found")</f>
        <v>Liabilities and Owners Equity</v>
      </c>
      <c r="H9806" t="str">
        <f>_xlfn.XLOOKUP(tbl_GL[[#This Row],[Account_key]],tbl_COA[Account_key],tbl_COA[SubClass],"Not Found")</f>
        <v>Liabilities</v>
      </c>
      <c r="I9806" t="str">
        <f>_xlfn.XLOOKUP(tbl_GL[[#This Row],[Account_key]],tbl_COA[Account_key],tbl_COA[SubClass2],"Not Found")</f>
        <v>Current Liabilities</v>
      </c>
      <c r="J9806" t="str">
        <f>_xlfn.XLOOKUP(tbl_GL[[#This Row],[Account_key]],tbl_COA[Account_key],tbl_COA[SubAccount],,0)</f>
        <v>Accrued Expenses</v>
      </c>
      <c r="K9806">
        <f>YEAR(tbl_GL[[#This Row],[Date]])</f>
        <v>2019</v>
      </c>
    </row>
    <row r="9807" spans="1:11" x14ac:dyDescent="0.35">
      <c r="A9807">
        <v>1018.1</v>
      </c>
      <c r="B9807" s="24">
        <v>43675</v>
      </c>
      <c r="C9807">
        <v>4</v>
      </c>
      <c r="D9807" s="13">
        <v>220</v>
      </c>
      <c r="E9807" s="13" t="s">
        <v>81</v>
      </c>
      <c r="F9807" s="17">
        <v>-1657</v>
      </c>
      <c r="G9807" t="str">
        <f>_xlfn.XLOOKUP(tbl_GL[[#This Row],[Account_key]],tbl_COA[Account_key],tbl_COA[Class],"Not Found")</f>
        <v>Trading account</v>
      </c>
      <c r="H9807" t="str">
        <f>_xlfn.XLOOKUP(tbl_GL[[#This Row],[Account_key]],tbl_COA[Account_key],tbl_COA[SubClass],"Not Found")</f>
        <v>Sales</v>
      </c>
      <c r="I9807" t="str">
        <f>_xlfn.XLOOKUP(tbl_GL[[#This Row],[Account_key]],tbl_COA[Account_key],tbl_COA[SubClass2],"Not Found")</f>
        <v>Sales</v>
      </c>
      <c r="J9807" t="str">
        <f>_xlfn.XLOOKUP(tbl_GL[[#This Row],[Account_key]],tbl_COA[Account_key],tbl_COA[SubAccount],,0)</f>
        <v>Sales Return</v>
      </c>
      <c r="K9807">
        <f>YEAR(tbl_GL[[#This Row],[Date]])</f>
        <v>2019</v>
      </c>
    </row>
    <row r="9808" spans="1:11" x14ac:dyDescent="0.35">
      <c r="A9808">
        <v>1018.2</v>
      </c>
      <c r="B9808" s="24">
        <v>43675</v>
      </c>
      <c r="C9808">
        <v>4</v>
      </c>
      <c r="D9808" s="13">
        <v>20</v>
      </c>
      <c r="E9808" s="13" t="s">
        <v>81</v>
      </c>
      <c r="F9808" s="17">
        <v>-1657</v>
      </c>
      <c r="G9808" t="str">
        <f>_xlfn.XLOOKUP(tbl_GL[[#This Row],[Account_key]],tbl_COA[Account_key],tbl_COA[Class],"Not Found")</f>
        <v>Assets</v>
      </c>
      <c r="H9808" t="str">
        <f>_xlfn.XLOOKUP(tbl_GL[[#This Row],[Account_key]],tbl_COA[Account_key],tbl_COA[SubClass],"Not Found")</f>
        <v>Assets</v>
      </c>
      <c r="I9808" t="str">
        <f>_xlfn.XLOOKUP(tbl_GL[[#This Row],[Account_key]],tbl_COA[Account_key],tbl_COA[SubClass2],"Not Found")</f>
        <v>Current Assets</v>
      </c>
      <c r="J9808" t="str">
        <f>_xlfn.XLOOKUP(tbl_GL[[#This Row],[Account_key]],tbl_COA[Account_key],tbl_COA[SubAccount],,0)</f>
        <v>Cash in hand</v>
      </c>
      <c r="K9808">
        <f>YEAR(tbl_GL[[#This Row],[Date]])</f>
        <v>2019</v>
      </c>
    </row>
    <row r="9809" spans="1:11" x14ac:dyDescent="0.35">
      <c r="A9809">
        <v>1019.1</v>
      </c>
      <c r="B9809" s="24">
        <v>43675</v>
      </c>
      <c r="C9809">
        <v>4</v>
      </c>
      <c r="D9809" s="13">
        <v>10</v>
      </c>
      <c r="E9809" s="13" t="s">
        <v>98</v>
      </c>
      <c r="F9809" s="17">
        <v>-1969</v>
      </c>
      <c r="G9809" t="str">
        <f>_xlfn.XLOOKUP(tbl_GL[[#This Row],[Account_key]],tbl_COA[Account_key],tbl_COA[Class],"Not Found")</f>
        <v>Assets</v>
      </c>
      <c r="H9809" t="str">
        <f>_xlfn.XLOOKUP(tbl_GL[[#This Row],[Account_key]],tbl_COA[Account_key],tbl_COA[SubClass],"Not Found")</f>
        <v>Assets</v>
      </c>
      <c r="I9809" t="str">
        <f>_xlfn.XLOOKUP(tbl_GL[[#This Row],[Account_key]],tbl_COA[Account_key],tbl_COA[SubClass2],"Not Found")</f>
        <v>Current Assets</v>
      </c>
      <c r="J9809" t="str">
        <f>_xlfn.XLOOKUP(tbl_GL[[#This Row],[Account_key]],tbl_COA[Account_key],tbl_COA[SubAccount],,0)</f>
        <v>Cash at Bank</v>
      </c>
      <c r="K9809">
        <f>YEAR(tbl_GL[[#This Row],[Date]])</f>
        <v>2019</v>
      </c>
    </row>
    <row r="9810" spans="1:11" x14ac:dyDescent="0.35">
      <c r="A9810">
        <v>1019.2</v>
      </c>
      <c r="B9810" s="24">
        <v>43675</v>
      </c>
      <c r="C9810">
        <v>4</v>
      </c>
      <c r="D9810" s="13">
        <v>120</v>
      </c>
      <c r="E9810" s="13" t="s">
        <v>98</v>
      </c>
      <c r="F9810" s="17">
        <v>-1969</v>
      </c>
      <c r="G9810" t="str">
        <f>_xlfn.XLOOKUP(tbl_GL[[#This Row],[Account_key]],tbl_COA[Account_key],tbl_COA[Class],"Not Found")</f>
        <v>Liabilities and Owners Equity</v>
      </c>
      <c r="H9810" t="str">
        <f>_xlfn.XLOOKUP(tbl_GL[[#This Row],[Account_key]],tbl_COA[Account_key],tbl_COA[SubClass],"Not Found")</f>
        <v>Liabilities</v>
      </c>
      <c r="I9810" t="str">
        <f>_xlfn.XLOOKUP(tbl_GL[[#This Row],[Account_key]],tbl_COA[Account_key],tbl_COA[SubClass2],"Not Found")</f>
        <v>Current Liabilities</v>
      </c>
      <c r="J9810" t="str">
        <f>_xlfn.XLOOKUP(tbl_GL[[#This Row],[Account_key]],tbl_COA[Account_key],tbl_COA[SubAccount],,0)</f>
        <v>Accrued Expenses</v>
      </c>
      <c r="K9810">
        <f>YEAR(tbl_GL[[#This Row],[Date]])</f>
        <v>2019</v>
      </c>
    </row>
    <row r="9811" spans="1:11" x14ac:dyDescent="0.35">
      <c r="A9811">
        <v>1020.1</v>
      </c>
      <c r="B9811" s="24">
        <v>43675</v>
      </c>
      <c r="C9811">
        <v>4</v>
      </c>
      <c r="D9811" s="13">
        <v>30</v>
      </c>
      <c r="E9811" s="13" t="s">
        <v>80</v>
      </c>
      <c r="F9811" s="17">
        <v>-16935</v>
      </c>
      <c r="G9811" t="str">
        <f>_xlfn.XLOOKUP(tbl_GL[[#This Row],[Account_key]],tbl_COA[Account_key],tbl_COA[Class],"Not Found")</f>
        <v>Assets</v>
      </c>
      <c r="H9811" t="str">
        <f>_xlfn.XLOOKUP(tbl_GL[[#This Row],[Account_key]],tbl_COA[Account_key],tbl_COA[SubClass],"Not Found")</f>
        <v>Assets</v>
      </c>
      <c r="I9811" t="str">
        <f>_xlfn.XLOOKUP(tbl_GL[[#This Row],[Account_key]],tbl_COA[Account_key],tbl_COA[SubClass2],"Not Found")</f>
        <v>Current Assets</v>
      </c>
      <c r="J9811" t="str">
        <f>_xlfn.XLOOKUP(tbl_GL[[#This Row],[Account_key]],tbl_COA[Account_key],tbl_COA[SubAccount],,0)</f>
        <v>Trade Receivables</v>
      </c>
      <c r="K9811">
        <f>YEAR(tbl_GL[[#This Row],[Date]])</f>
        <v>2019</v>
      </c>
    </row>
    <row r="9812" spans="1:11" x14ac:dyDescent="0.35">
      <c r="A9812">
        <v>1020.2</v>
      </c>
      <c r="B9812" s="24">
        <v>43675</v>
      </c>
      <c r="C9812">
        <v>4</v>
      </c>
      <c r="D9812" s="13">
        <v>10</v>
      </c>
      <c r="E9812" s="13" t="s">
        <v>80</v>
      </c>
      <c r="F9812" s="17">
        <v>16935</v>
      </c>
      <c r="G9812" t="str">
        <f>_xlfn.XLOOKUP(tbl_GL[[#This Row],[Account_key]],tbl_COA[Account_key],tbl_COA[Class],"Not Found")</f>
        <v>Assets</v>
      </c>
      <c r="H9812" t="str">
        <f>_xlfn.XLOOKUP(tbl_GL[[#This Row],[Account_key]],tbl_COA[Account_key],tbl_COA[SubClass],"Not Found")</f>
        <v>Assets</v>
      </c>
      <c r="I9812" t="str">
        <f>_xlfn.XLOOKUP(tbl_GL[[#This Row],[Account_key]],tbl_COA[Account_key],tbl_COA[SubClass2],"Not Found")</f>
        <v>Current Assets</v>
      </c>
      <c r="J9812" t="str">
        <f>_xlfn.XLOOKUP(tbl_GL[[#This Row],[Account_key]],tbl_COA[Account_key],tbl_COA[SubAccount],,0)</f>
        <v>Cash at Bank</v>
      </c>
      <c r="K9812">
        <f>YEAR(tbl_GL[[#This Row],[Date]])</f>
        <v>2019</v>
      </c>
    </row>
    <row r="9813" spans="1:11" x14ac:dyDescent="0.35">
      <c r="A9813">
        <v>1021.1</v>
      </c>
      <c r="B9813" s="24">
        <v>43676</v>
      </c>
      <c r="C9813">
        <v>4</v>
      </c>
      <c r="D9813" s="13">
        <v>230</v>
      </c>
      <c r="E9813" s="13" t="s">
        <v>4</v>
      </c>
      <c r="F9813" s="17">
        <v>-719</v>
      </c>
      <c r="G9813" t="str">
        <f>_xlfn.XLOOKUP(tbl_GL[[#This Row],[Account_key]],tbl_COA[Account_key],tbl_COA[Class],"Not Found")</f>
        <v>Trading account</v>
      </c>
      <c r="H9813" t="str">
        <f>_xlfn.XLOOKUP(tbl_GL[[#This Row],[Account_key]],tbl_COA[Account_key],tbl_COA[SubClass],"Not Found")</f>
        <v>Cost of Sales</v>
      </c>
      <c r="I9813" t="str">
        <f>_xlfn.XLOOKUP(tbl_GL[[#This Row],[Account_key]],tbl_COA[Account_key],tbl_COA[SubClass2],"Not Found")</f>
        <v>Cost of Sales</v>
      </c>
      <c r="J9813" t="str">
        <f>_xlfn.XLOOKUP(tbl_GL[[#This Row],[Account_key]],tbl_COA[Account_key],tbl_COA[SubAccount],,0)</f>
        <v>Cost of Sales</v>
      </c>
      <c r="K9813">
        <f>YEAR(tbl_GL[[#This Row],[Date]])</f>
        <v>2019</v>
      </c>
    </row>
    <row r="9814" spans="1:11" x14ac:dyDescent="0.35">
      <c r="A9814">
        <v>1021.2</v>
      </c>
      <c r="B9814" s="24">
        <v>43676</v>
      </c>
      <c r="C9814">
        <v>4</v>
      </c>
      <c r="D9814" s="13">
        <v>60</v>
      </c>
      <c r="E9814" s="13" t="s">
        <v>4</v>
      </c>
      <c r="F9814" s="17">
        <v>-719</v>
      </c>
      <c r="G9814" t="str">
        <f>_xlfn.XLOOKUP(tbl_GL[[#This Row],[Account_key]],tbl_COA[Account_key],tbl_COA[Class],"Not Found")</f>
        <v>Assets</v>
      </c>
      <c r="H9814" t="str">
        <f>_xlfn.XLOOKUP(tbl_GL[[#This Row],[Account_key]],tbl_COA[Account_key],tbl_COA[SubClass],"Not Found")</f>
        <v>Assets</v>
      </c>
      <c r="I9814" t="str">
        <f>_xlfn.XLOOKUP(tbl_GL[[#This Row],[Account_key]],tbl_COA[Account_key],tbl_COA[SubClass2],"Not Found")</f>
        <v>Current Assets</v>
      </c>
      <c r="J9814" t="str">
        <f>_xlfn.XLOOKUP(tbl_GL[[#This Row],[Account_key]],tbl_COA[Account_key],tbl_COA[SubAccount],,0)</f>
        <v>Inventory</v>
      </c>
      <c r="K9814">
        <f>YEAR(tbl_GL[[#This Row],[Date]])</f>
        <v>2019</v>
      </c>
    </row>
    <row r="9815" spans="1:11" x14ac:dyDescent="0.35">
      <c r="A9815">
        <v>1022.1</v>
      </c>
      <c r="B9815" s="24">
        <v>43676</v>
      </c>
      <c r="C9815">
        <v>4</v>
      </c>
      <c r="D9815" s="13">
        <v>210</v>
      </c>
      <c r="E9815" s="13" t="s">
        <v>8</v>
      </c>
      <c r="F9815" s="17">
        <v>2030</v>
      </c>
      <c r="G9815" t="str">
        <f>_xlfn.XLOOKUP(tbl_GL[[#This Row],[Account_key]],tbl_COA[Account_key],tbl_COA[Class],"Not Found")</f>
        <v>Trading account</v>
      </c>
      <c r="H9815" t="str">
        <f>_xlfn.XLOOKUP(tbl_GL[[#This Row],[Account_key]],tbl_COA[Account_key],tbl_COA[SubClass],"Not Found")</f>
        <v>Sales</v>
      </c>
      <c r="I9815" t="str">
        <f>_xlfn.XLOOKUP(tbl_GL[[#This Row],[Account_key]],tbl_COA[Account_key],tbl_COA[SubClass2],"Not Found")</f>
        <v>Sales</v>
      </c>
      <c r="J9815" t="str">
        <f>_xlfn.XLOOKUP(tbl_GL[[#This Row],[Account_key]],tbl_COA[Account_key],tbl_COA[SubAccount],,0)</f>
        <v>Sales</v>
      </c>
      <c r="K9815">
        <f>YEAR(tbl_GL[[#This Row],[Date]])</f>
        <v>2019</v>
      </c>
    </row>
    <row r="9816" spans="1:11" x14ac:dyDescent="0.35">
      <c r="A9816">
        <v>1022.2</v>
      </c>
      <c r="B9816" s="24">
        <v>43676</v>
      </c>
      <c r="C9816">
        <v>4</v>
      </c>
      <c r="D9816" s="13">
        <v>30</v>
      </c>
      <c r="E9816" s="13" t="s">
        <v>8</v>
      </c>
      <c r="F9816" s="17">
        <v>2030</v>
      </c>
      <c r="G9816" t="str">
        <f>_xlfn.XLOOKUP(tbl_GL[[#This Row],[Account_key]],tbl_COA[Account_key],tbl_COA[Class],"Not Found")</f>
        <v>Assets</v>
      </c>
      <c r="H9816" t="str">
        <f>_xlfn.XLOOKUP(tbl_GL[[#This Row],[Account_key]],tbl_COA[Account_key],tbl_COA[SubClass],"Not Found")</f>
        <v>Assets</v>
      </c>
      <c r="I9816" t="str">
        <f>_xlfn.XLOOKUP(tbl_GL[[#This Row],[Account_key]],tbl_COA[Account_key],tbl_COA[SubClass2],"Not Found")</f>
        <v>Current Assets</v>
      </c>
      <c r="J9816" t="str">
        <f>_xlfn.XLOOKUP(tbl_GL[[#This Row],[Account_key]],tbl_COA[Account_key],tbl_COA[SubAccount],,0)</f>
        <v>Trade Receivables</v>
      </c>
      <c r="K9816">
        <f>YEAR(tbl_GL[[#This Row],[Date]])</f>
        <v>2019</v>
      </c>
    </row>
    <row r="9817" spans="1:11" x14ac:dyDescent="0.35">
      <c r="A9817">
        <v>1023.1</v>
      </c>
      <c r="B9817" s="24">
        <v>43676</v>
      </c>
      <c r="C9817">
        <v>4</v>
      </c>
      <c r="D9817" s="13">
        <v>330</v>
      </c>
      <c r="E9817" s="13" t="s">
        <v>97</v>
      </c>
      <c r="F9817" s="17">
        <v>-2360</v>
      </c>
      <c r="G9817" t="str">
        <f>_xlfn.XLOOKUP(tbl_GL[[#This Row],[Account_key]],tbl_COA[Account_key],tbl_COA[Class],"Not Found")</f>
        <v>Operating account</v>
      </c>
      <c r="H9817" t="str">
        <f>_xlfn.XLOOKUP(tbl_GL[[#This Row],[Account_key]],tbl_COA[Account_key],tbl_COA[SubClass],"Not Found")</f>
        <v>Operating Expenses</v>
      </c>
      <c r="I9817" t="str">
        <f>_xlfn.XLOOKUP(tbl_GL[[#This Row],[Account_key]],tbl_COA[Account_key],tbl_COA[SubClass2],"Not Found")</f>
        <v>Administration</v>
      </c>
      <c r="J9817" t="str">
        <f>_xlfn.XLOOKUP(tbl_GL[[#This Row],[Account_key]],tbl_COA[Account_key],tbl_COA[SubAccount],,0)</f>
        <v>Telephone</v>
      </c>
      <c r="K9817">
        <f>YEAR(tbl_GL[[#This Row],[Date]])</f>
        <v>2019</v>
      </c>
    </row>
    <row r="9818" spans="1:11" x14ac:dyDescent="0.35">
      <c r="A9818">
        <v>1023.2</v>
      </c>
      <c r="B9818" s="24">
        <v>43676</v>
      </c>
      <c r="C9818">
        <v>4</v>
      </c>
      <c r="D9818" s="13">
        <v>120</v>
      </c>
      <c r="E9818" s="13" t="s">
        <v>97</v>
      </c>
      <c r="F9818" s="17">
        <v>2360</v>
      </c>
      <c r="G9818" t="str">
        <f>_xlfn.XLOOKUP(tbl_GL[[#This Row],[Account_key]],tbl_COA[Account_key],tbl_COA[Class],"Not Found")</f>
        <v>Liabilities and Owners Equity</v>
      </c>
      <c r="H9818" t="str">
        <f>_xlfn.XLOOKUP(tbl_GL[[#This Row],[Account_key]],tbl_COA[Account_key],tbl_COA[SubClass],"Not Found")</f>
        <v>Liabilities</v>
      </c>
      <c r="I9818" t="str">
        <f>_xlfn.XLOOKUP(tbl_GL[[#This Row],[Account_key]],tbl_COA[Account_key],tbl_COA[SubClass2],"Not Found")</f>
        <v>Current Liabilities</v>
      </c>
      <c r="J9818" t="str">
        <f>_xlfn.XLOOKUP(tbl_GL[[#This Row],[Account_key]],tbl_COA[Account_key],tbl_COA[SubAccount],,0)</f>
        <v>Accrued Expenses</v>
      </c>
      <c r="K9818">
        <f>YEAR(tbl_GL[[#This Row],[Date]])</f>
        <v>2019</v>
      </c>
    </row>
    <row r="9819" spans="1:11" x14ac:dyDescent="0.35">
      <c r="A9819">
        <v>1024.0999999999999</v>
      </c>
      <c r="B9819" s="24">
        <v>43677</v>
      </c>
      <c r="C9819">
        <v>4</v>
      </c>
      <c r="D9819" s="13">
        <v>10</v>
      </c>
      <c r="E9819" s="13" t="s">
        <v>110</v>
      </c>
      <c r="F9819" s="17">
        <v>52</v>
      </c>
      <c r="G9819" t="str">
        <f>_xlfn.XLOOKUP(tbl_GL[[#This Row],[Account_key]],tbl_COA[Account_key],tbl_COA[Class],"Not Found")</f>
        <v>Assets</v>
      </c>
      <c r="H9819" t="str">
        <f>_xlfn.XLOOKUP(tbl_GL[[#This Row],[Account_key]],tbl_COA[Account_key],tbl_COA[SubClass],"Not Found")</f>
        <v>Assets</v>
      </c>
      <c r="I9819" t="str">
        <f>_xlfn.XLOOKUP(tbl_GL[[#This Row],[Account_key]],tbl_COA[Account_key],tbl_COA[SubClass2],"Not Found")</f>
        <v>Current Assets</v>
      </c>
      <c r="J9819" t="str">
        <f>_xlfn.XLOOKUP(tbl_GL[[#This Row],[Account_key]],tbl_COA[Account_key],tbl_COA[SubAccount],,0)</f>
        <v>Cash at Bank</v>
      </c>
      <c r="K9819">
        <f>YEAR(tbl_GL[[#This Row],[Date]])</f>
        <v>2019</v>
      </c>
    </row>
    <row r="9820" spans="1:11" x14ac:dyDescent="0.35">
      <c r="A9820">
        <v>1024.2</v>
      </c>
      <c r="B9820" s="24">
        <v>43677</v>
      </c>
      <c r="C9820">
        <v>4</v>
      </c>
      <c r="D9820" s="13">
        <v>430</v>
      </c>
      <c r="E9820" s="13" t="s">
        <v>110</v>
      </c>
      <c r="F9820" s="17">
        <v>52</v>
      </c>
      <c r="G9820" t="str">
        <f>_xlfn.XLOOKUP(tbl_GL[[#This Row],[Account_key]],tbl_COA[Account_key],tbl_COA[Class],"Not Found")</f>
        <v>Non-operating</v>
      </c>
      <c r="H9820" t="str">
        <f>_xlfn.XLOOKUP(tbl_GL[[#This Row],[Account_key]],tbl_COA[Account_key],tbl_COA[SubClass],"Not Found")</f>
        <v>Exchange Loss/Gain</v>
      </c>
      <c r="I9820" t="str">
        <f>_xlfn.XLOOKUP(tbl_GL[[#This Row],[Account_key]],tbl_COA[Account_key],tbl_COA[SubClass2],"Not Found")</f>
        <v>Exchange Loss/Gain</v>
      </c>
      <c r="J9820" t="str">
        <f>_xlfn.XLOOKUP(tbl_GL[[#This Row],[Account_key]],tbl_COA[Account_key],tbl_COA[SubAccount],,0)</f>
        <v>Exchange Loss/Gain</v>
      </c>
      <c r="K9820">
        <f>YEAR(tbl_GL[[#This Row],[Date]])</f>
        <v>2019</v>
      </c>
    </row>
    <row r="9821" spans="1:11" x14ac:dyDescent="0.35">
      <c r="A9821">
        <v>1025.0999999999999</v>
      </c>
      <c r="B9821" s="24">
        <v>43677</v>
      </c>
      <c r="C9821">
        <v>4</v>
      </c>
      <c r="D9821" s="13">
        <v>10</v>
      </c>
      <c r="E9821" s="13" t="s">
        <v>113</v>
      </c>
      <c r="F9821" s="17">
        <v>143</v>
      </c>
      <c r="G9821" t="str">
        <f>_xlfn.XLOOKUP(tbl_GL[[#This Row],[Account_key]],tbl_COA[Account_key],tbl_COA[Class],"Not Found")</f>
        <v>Assets</v>
      </c>
      <c r="H9821" t="str">
        <f>_xlfn.XLOOKUP(tbl_GL[[#This Row],[Account_key]],tbl_COA[Account_key],tbl_COA[SubClass],"Not Found")</f>
        <v>Assets</v>
      </c>
      <c r="I9821" t="str">
        <f>_xlfn.XLOOKUP(tbl_GL[[#This Row],[Account_key]],tbl_COA[Account_key],tbl_COA[SubClass2],"Not Found")</f>
        <v>Current Assets</v>
      </c>
      <c r="J9821" t="str">
        <f>_xlfn.XLOOKUP(tbl_GL[[#This Row],[Account_key]],tbl_COA[Account_key],tbl_COA[SubAccount],,0)</f>
        <v>Cash at Bank</v>
      </c>
      <c r="K9821">
        <f>YEAR(tbl_GL[[#This Row],[Date]])</f>
        <v>2019</v>
      </c>
    </row>
    <row r="9822" spans="1:11" x14ac:dyDescent="0.35">
      <c r="A9822">
        <v>1025.2</v>
      </c>
      <c r="B9822" s="24">
        <v>43677</v>
      </c>
      <c r="C9822">
        <v>4</v>
      </c>
      <c r="D9822" s="13">
        <v>410</v>
      </c>
      <c r="E9822" s="13" t="s">
        <v>113</v>
      </c>
      <c r="F9822" s="17">
        <v>143</v>
      </c>
      <c r="G9822" t="str">
        <f>_xlfn.XLOOKUP(tbl_GL[[#This Row],[Account_key]],tbl_COA[Account_key],tbl_COA[Class],"Not Found")</f>
        <v>Non-operating</v>
      </c>
      <c r="H9822" t="str">
        <f>_xlfn.XLOOKUP(tbl_GL[[#This Row],[Account_key]],tbl_COA[Account_key],tbl_COA[SubClass],"Not Found")</f>
        <v>Interest Income</v>
      </c>
      <c r="I9822" t="str">
        <f>_xlfn.XLOOKUP(tbl_GL[[#This Row],[Account_key]],tbl_COA[Account_key],tbl_COA[SubClass2],"Not Found")</f>
        <v>Interest Income</v>
      </c>
      <c r="J9822" t="str">
        <f>_xlfn.XLOOKUP(tbl_GL[[#This Row],[Account_key]],tbl_COA[Account_key],tbl_COA[SubAccount],,0)</f>
        <v>Interest Income</v>
      </c>
      <c r="K9822">
        <f>YEAR(tbl_GL[[#This Row],[Date]])</f>
        <v>2019</v>
      </c>
    </row>
    <row r="9823" spans="1:11" x14ac:dyDescent="0.35">
      <c r="A9823">
        <v>1026.0999999999999</v>
      </c>
      <c r="B9823" s="24">
        <v>43677</v>
      </c>
      <c r="C9823">
        <v>4</v>
      </c>
      <c r="D9823" s="13">
        <v>400</v>
      </c>
      <c r="E9823" s="13" t="s">
        <v>104</v>
      </c>
      <c r="F9823" s="17">
        <v>-163</v>
      </c>
      <c r="G9823" t="str">
        <f>_xlfn.XLOOKUP(tbl_GL[[#This Row],[Account_key]],tbl_COA[Account_key],tbl_COA[Class],"Not Found")</f>
        <v>Operating account</v>
      </c>
      <c r="H9823" t="str">
        <f>_xlfn.XLOOKUP(tbl_GL[[#This Row],[Account_key]],tbl_COA[Account_key],tbl_COA[SubClass],"Not Found")</f>
        <v>Depreciation &amp; Amortization</v>
      </c>
      <c r="I9823" t="str">
        <f>_xlfn.XLOOKUP(tbl_GL[[#This Row],[Account_key]],tbl_COA[Account_key],tbl_COA[SubClass2],"Not Found")</f>
        <v>Amortization</v>
      </c>
      <c r="J9823" t="str">
        <f>_xlfn.XLOOKUP(tbl_GL[[#This Row],[Account_key]],tbl_COA[Account_key],tbl_COA[SubAccount],,0)</f>
        <v>Amortization of Intangible Assets</v>
      </c>
      <c r="K9823">
        <f>YEAR(tbl_GL[[#This Row],[Date]])</f>
        <v>2019</v>
      </c>
    </row>
    <row r="9824" spans="1:11" x14ac:dyDescent="0.35">
      <c r="A9824">
        <v>1026.2</v>
      </c>
      <c r="B9824" s="24">
        <v>43677</v>
      </c>
      <c r="C9824">
        <v>4</v>
      </c>
      <c r="D9824" s="13">
        <v>100</v>
      </c>
      <c r="E9824" s="13" t="s">
        <v>104</v>
      </c>
      <c r="F9824" s="17">
        <v>-163</v>
      </c>
      <c r="G9824" t="str">
        <f>_xlfn.XLOOKUP(tbl_GL[[#This Row],[Account_key]],tbl_COA[Account_key],tbl_COA[Class],"Not Found")</f>
        <v>Assets</v>
      </c>
      <c r="H9824" t="str">
        <f>_xlfn.XLOOKUP(tbl_GL[[#This Row],[Account_key]],tbl_COA[Account_key],tbl_COA[SubClass],"Not Found")</f>
        <v>Assets</v>
      </c>
      <c r="I9824" t="str">
        <f>_xlfn.XLOOKUP(tbl_GL[[#This Row],[Account_key]],tbl_COA[Account_key],tbl_COA[SubClass2],"Not Found")</f>
        <v>Non-Current Assets</v>
      </c>
      <c r="J9824" t="str">
        <f>_xlfn.XLOOKUP(tbl_GL[[#This Row],[Account_key]],tbl_COA[Account_key],tbl_COA[SubAccount],,0)</f>
        <v>Patents and trademarks</v>
      </c>
      <c r="K9824">
        <f>YEAR(tbl_GL[[#This Row],[Date]])</f>
        <v>2019</v>
      </c>
    </row>
    <row r="9825" spans="1:11" x14ac:dyDescent="0.35">
      <c r="A9825">
        <v>1027.0999999999999</v>
      </c>
      <c r="B9825" s="24">
        <v>43677</v>
      </c>
      <c r="C9825">
        <v>4</v>
      </c>
      <c r="D9825" s="13">
        <v>440</v>
      </c>
      <c r="E9825" s="13" t="s">
        <v>112</v>
      </c>
      <c r="F9825" s="17">
        <v>-240</v>
      </c>
      <c r="G9825" t="str">
        <f>_xlfn.XLOOKUP(tbl_GL[[#This Row],[Account_key]],tbl_COA[Account_key],tbl_COA[Class],"Not Found")</f>
        <v>Interest &amp; Tax</v>
      </c>
      <c r="H9825" t="str">
        <f>_xlfn.XLOOKUP(tbl_GL[[#This Row],[Account_key]],tbl_COA[Account_key],tbl_COA[SubClass],"Not Found")</f>
        <v>Interest Expense</v>
      </c>
      <c r="I9825" t="str">
        <f>_xlfn.XLOOKUP(tbl_GL[[#This Row],[Account_key]],tbl_COA[Account_key],tbl_COA[SubClass2],"Not Found")</f>
        <v>Interest Expense</v>
      </c>
      <c r="J9825" t="str">
        <f>_xlfn.XLOOKUP(tbl_GL[[#This Row],[Account_key]],tbl_COA[Account_key],tbl_COA[SubAccount],,0)</f>
        <v>Interest Expense</v>
      </c>
      <c r="K9825">
        <f>YEAR(tbl_GL[[#This Row],[Date]])</f>
        <v>2019</v>
      </c>
    </row>
    <row r="9826" spans="1:11" x14ac:dyDescent="0.35">
      <c r="A9826">
        <v>1027.2</v>
      </c>
      <c r="B9826" s="24">
        <v>43677</v>
      </c>
      <c r="C9826">
        <v>4</v>
      </c>
      <c r="D9826" s="13">
        <v>121</v>
      </c>
      <c r="E9826" s="13" t="s">
        <v>112</v>
      </c>
      <c r="F9826" s="17">
        <v>240</v>
      </c>
      <c r="G9826" t="str">
        <f>_xlfn.XLOOKUP(tbl_GL[[#This Row],[Account_key]],tbl_COA[Account_key],tbl_COA[Class],"Not Found")</f>
        <v>Liabilities and Owners Equity</v>
      </c>
      <c r="H9826" t="str">
        <f>_xlfn.XLOOKUP(tbl_GL[[#This Row],[Account_key]],tbl_COA[Account_key],tbl_COA[SubClass],"Not Found")</f>
        <v>Liabilities</v>
      </c>
      <c r="I9826" t="str">
        <f>_xlfn.XLOOKUP(tbl_GL[[#This Row],[Account_key]],tbl_COA[Account_key],tbl_COA[SubClass2],"Not Found")</f>
        <v>Current Liabilities</v>
      </c>
      <c r="J9826" t="str">
        <f>_xlfn.XLOOKUP(tbl_GL[[#This Row],[Account_key]],tbl_COA[Account_key],tbl_COA[SubAccount],,0)</f>
        <v>Interest Payable</v>
      </c>
      <c r="K9826">
        <f>YEAR(tbl_GL[[#This Row],[Date]])</f>
        <v>2019</v>
      </c>
    </row>
    <row r="9827" spans="1:11" x14ac:dyDescent="0.35">
      <c r="A9827">
        <v>1028.0999999999999</v>
      </c>
      <c r="B9827" s="24">
        <v>43677</v>
      </c>
      <c r="C9827">
        <v>4</v>
      </c>
      <c r="D9827" s="13">
        <v>450</v>
      </c>
      <c r="E9827" s="23" t="s">
        <v>108</v>
      </c>
      <c r="F9827" s="17">
        <v>-3904</v>
      </c>
      <c r="G9827" t="str">
        <f>_xlfn.XLOOKUP(tbl_GL[[#This Row],[Account_key]],tbl_COA[Account_key],tbl_COA[Class],"Not Found")</f>
        <v>Interest &amp; Tax</v>
      </c>
      <c r="H9827" t="str">
        <f>_xlfn.XLOOKUP(tbl_GL[[#This Row],[Account_key]],tbl_COA[Account_key],tbl_COA[SubClass],"Not Found")</f>
        <v>Taxation</v>
      </c>
      <c r="I9827" t="str">
        <f>_xlfn.XLOOKUP(tbl_GL[[#This Row],[Account_key]],tbl_COA[Account_key],tbl_COA[SubClass2],"Not Found")</f>
        <v>Taxation</v>
      </c>
      <c r="J9827" t="str">
        <f>_xlfn.XLOOKUP(tbl_GL[[#This Row],[Account_key]],tbl_COA[Account_key],tbl_COA[SubAccount],,0)</f>
        <v>Taxation</v>
      </c>
      <c r="K9827">
        <f>YEAR(tbl_GL[[#This Row],[Date]])</f>
        <v>2019</v>
      </c>
    </row>
    <row r="9828" spans="1:11" x14ac:dyDescent="0.35">
      <c r="A9828">
        <v>1028.2</v>
      </c>
      <c r="B9828" s="24">
        <v>43677</v>
      </c>
      <c r="C9828">
        <v>4</v>
      </c>
      <c r="D9828" s="13">
        <v>122</v>
      </c>
      <c r="E9828" s="23" t="s">
        <v>108</v>
      </c>
      <c r="F9828" s="17">
        <v>3904</v>
      </c>
      <c r="G9828" t="str">
        <f>_xlfn.XLOOKUP(tbl_GL[[#This Row],[Account_key]],tbl_COA[Account_key],tbl_COA[Class],"Not Found")</f>
        <v>Liabilities and Owners Equity</v>
      </c>
      <c r="H9828" t="str">
        <f>_xlfn.XLOOKUP(tbl_GL[[#This Row],[Account_key]],tbl_COA[Account_key],tbl_COA[SubClass],"Not Found")</f>
        <v>Liabilities</v>
      </c>
      <c r="I9828" t="str">
        <f>_xlfn.XLOOKUP(tbl_GL[[#This Row],[Account_key]],tbl_COA[Account_key],tbl_COA[SubClass2],"Not Found")</f>
        <v>Current Liabilities</v>
      </c>
      <c r="J9828" t="str">
        <f>_xlfn.XLOOKUP(tbl_GL[[#This Row],[Account_key]],tbl_COA[Account_key],tbl_COA[SubAccount],,0)</f>
        <v>Tax payable</v>
      </c>
      <c r="K9828">
        <f>YEAR(tbl_GL[[#This Row],[Date]])</f>
        <v>2019</v>
      </c>
    </row>
    <row r="9829" spans="1:11" x14ac:dyDescent="0.35">
      <c r="A9829">
        <v>1029.0999999999999</v>
      </c>
      <c r="B9829" s="24">
        <v>43677</v>
      </c>
      <c r="C9829">
        <v>4</v>
      </c>
      <c r="D9829" s="13">
        <v>240</v>
      </c>
      <c r="E9829" s="13" t="s">
        <v>56</v>
      </c>
      <c r="F9829" s="17">
        <v>-5400</v>
      </c>
      <c r="G9829" t="str">
        <f>_xlfn.XLOOKUP(tbl_GL[[#This Row],[Account_key]],tbl_COA[Account_key],tbl_COA[Class],"Not Found")</f>
        <v>Operating account</v>
      </c>
      <c r="H9829" t="str">
        <f>_xlfn.XLOOKUP(tbl_GL[[#This Row],[Account_key]],tbl_COA[Account_key],tbl_COA[SubClass],"Not Found")</f>
        <v>Operating Expenses</v>
      </c>
      <c r="I9829" t="str">
        <f>_xlfn.XLOOKUP(tbl_GL[[#This Row],[Account_key]],tbl_COA[Account_key],tbl_COA[SubClass2],"Not Found")</f>
        <v>Sales &amp; Distribution</v>
      </c>
      <c r="J9829" t="str">
        <f>_xlfn.XLOOKUP(tbl_GL[[#This Row],[Account_key]],tbl_COA[Account_key],tbl_COA[SubAccount],,0)</f>
        <v>Salaries</v>
      </c>
      <c r="K9829">
        <f>YEAR(tbl_GL[[#This Row],[Date]])</f>
        <v>2019</v>
      </c>
    </row>
    <row r="9830" spans="1:11" x14ac:dyDescent="0.35">
      <c r="A9830">
        <v>1029.2</v>
      </c>
      <c r="B9830" s="24">
        <v>43677</v>
      </c>
      <c r="C9830">
        <v>4</v>
      </c>
      <c r="D9830" s="13">
        <v>10</v>
      </c>
      <c r="E9830" s="13" t="s">
        <v>56</v>
      </c>
      <c r="F9830" s="17">
        <v>-5400</v>
      </c>
      <c r="G9830" t="str">
        <f>_xlfn.XLOOKUP(tbl_GL[[#This Row],[Account_key]],tbl_COA[Account_key],tbl_COA[Class],"Not Found")</f>
        <v>Assets</v>
      </c>
      <c r="H9830" t="str">
        <f>_xlfn.XLOOKUP(tbl_GL[[#This Row],[Account_key]],tbl_COA[Account_key],tbl_COA[SubClass],"Not Found")</f>
        <v>Assets</v>
      </c>
      <c r="I9830" t="str">
        <f>_xlfn.XLOOKUP(tbl_GL[[#This Row],[Account_key]],tbl_COA[Account_key],tbl_COA[SubClass2],"Not Found")</f>
        <v>Current Assets</v>
      </c>
      <c r="J9830" t="str">
        <f>_xlfn.XLOOKUP(tbl_GL[[#This Row],[Account_key]],tbl_COA[Account_key],tbl_COA[SubAccount],,0)</f>
        <v>Cash at Bank</v>
      </c>
      <c r="K9830">
        <f>YEAR(tbl_GL[[#This Row],[Date]])</f>
        <v>2019</v>
      </c>
    </row>
    <row r="9831" spans="1:11" x14ac:dyDescent="0.35">
      <c r="A9831">
        <v>1030.0999999999999</v>
      </c>
      <c r="B9831" s="24">
        <v>43677</v>
      </c>
      <c r="C9831">
        <v>4</v>
      </c>
      <c r="D9831" s="13">
        <v>380</v>
      </c>
      <c r="E9831" s="13" t="s">
        <v>101</v>
      </c>
      <c r="F9831" s="17">
        <v>-5950</v>
      </c>
      <c r="G9831" t="str">
        <f>_xlfn.XLOOKUP(tbl_GL[[#This Row],[Account_key]],tbl_COA[Account_key],tbl_COA[Class],"Not Found")</f>
        <v>Operating account</v>
      </c>
      <c r="H9831" t="str">
        <f>_xlfn.XLOOKUP(tbl_GL[[#This Row],[Account_key]],tbl_COA[Account_key],tbl_COA[SubClass],"Not Found")</f>
        <v>Depreciation &amp; Amortization</v>
      </c>
      <c r="I9831" t="str">
        <f>_xlfn.XLOOKUP(tbl_GL[[#This Row],[Account_key]],tbl_COA[Account_key],tbl_COA[SubClass2],"Not Found")</f>
        <v>Depreciation</v>
      </c>
      <c r="J9831" t="str">
        <f>_xlfn.XLOOKUP(tbl_GL[[#This Row],[Account_key]],tbl_COA[Account_key],tbl_COA[SubAccount],,0)</f>
        <v>Equipment</v>
      </c>
      <c r="K9831">
        <f>YEAR(tbl_GL[[#This Row],[Date]])</f>
        <v>2019</v>
      </c>
    </row>
    <row r="9832" spans="1:11" x14ac:dyDescent="0.35">
      <c r="A9832">
        <v>1030.2</v>
      </c>
      <c r="B9832" s="24">
        <v>43677</v>
      </c>
      <c r="C9832">
        <v>4</v>
      </c>
      <c r="D9832" s="13">
        <v>90</v>
      </c>
      <c r="E9832" s="13" t="s">
        <v>101</v>
      </c>
      <c r="F9832" s="17">
        <v>-5950</v>
      </c>
      <c r="G9832" t="str">
        <f>_xlfn.XLOOKUP(tbl_GL[[#This Row],[Account_key]],tbl_COA[Account_key],tbl_COA[Class],"Not Found")</f>
        <v>Assets</v>
      </c>
      <c r="H9832" t="str">
        <f>_xlfn.XLOOKUP(tbl_GL[[#This Row],[Account_key]],tbl_COA[Account_key],tbl_COA[SubClass],"Not Found")</f>
        <v>Assets</v>
      </c>
      <c r="I9832" t="str">
        <f>_xlfn.XLOOKUP(tbl_GL[[#This Row],[Account_key]],tbl_COA[Account_key],tbl_COA[SubClass2],"Not Found")</f>
        <v>Non-Current Assets</v>
      </c>
      <c r="J9832" t="str">
        <f>_xlfn.XLOOKUP(tbl_GL[[#This Row],[Account_key]],tbl_COA[Account_key],tbl_COA[SubAccount],,0)</f>
        <v>Office Furniture &amp; Equipment</v>
      </c>
      <c r="K9832">
        <f>YEAR(tbl_GL[[#This Row],[Date]])</f>
        <v>2019</v>
      </c>
    </row>
    <row r="9833" spans="1:11" x14ac:dyDescent="0.35">
      <c r="A9833">
        <v>1032.0999999999999</v>
      </c>
      <c r="B9833" s="24">
        <v>43677</v>
      </c>
      <c r="C9833">
        <v>4</v>
      </c>
      <c r="D9833" s="13">
        <v>10</v>
      </c>
      <c r="E9833" s="13" t="s">
        <v>84</v>
      </c>
      <c r="F9833" s="17">
        <v>-34650</v>
      </c>
      <c r="G9833" t="str">
        <f>_xlfn.XLOOKUP(tbl_GL[[#This Row],[Account_key]],tbl_COA[Account_key],tbl_COA[Class],"Not Found")</f>
        <v>Assets</v>
      </c>
      <c r="H9833" t="str">
        <f>_xlfn.XLOOKUP(tbl_GL[[#This Row],[Account_key]],tbl_COA[Account_key],tbl_COA[SubClass],"Not Found")</f>
        <v>Assets</v>
      </c>
      <c r="I9833" t="str">
        <f>_xlfn.XLOOKUP(tbl_GL[[#This Row],[Account_key]],tbl_COA[Account_key],tbl_COA[SubClass2],"Not Found")</f>
        <v>Current Assets</v>
      </c>
      <c r="J9833" t="str">
        <f>_xlfn.XLOOKUP(tbl_GL[[#This Row],[Account_key]],tbl_COA[Account_key],tbl_COA[SubAccount],,0)</f>
        <v>Cash at Bank</v>
      </c>
      <c r="K9833">
        <f>YEAR(tbl_GL[[#This Row],[Date]])</f>
        <v>2019</v>
      </c>
    </row>
    <row r="9834" spans="1:11" x14ac:dyDescent="0.35">
      <c r="A9834">
        <v>1032.2</v>
      </c>
      <c r="B9834" s="24">
        <v>43677</v>
      </c>
      <c r="C9834">
        <v>4</v>
      </c>
      <c r="D9834" s="13">
        <v>110</v>
      </c>
      <c r="E9834" s="13" t="s">
        <v>84</v>
      </c>
      <c r="F9834" s="17">
        <v>-34650</v>
      </c>
      <c r="G9834" t="str">
        <f>_xlfn.XLOOKUP(tbl_GL[[#This Row],[Account_key]],tbl_COA[Account_key],tbl_COA[Class],"Not Found")</f>
        <v>Liabilities and Owners Equity</v>
      </c>
      <c r="H9834" t="str">
        <f>_xlfn.XLOOKUP(tbl_GL[[#This Row],[Account_key]],tbl_COA[Account_key],tbl_COA[SubClass],"Not Found")</f>
        <v>Liabilities</v>
      </c>
      <c r="I9834" t="str">
        <f>_xlfn.XLOOKUP(tbl_GL[[#This Row],[Account_key]],tbl_COA[Account_key],tbl_COA[SubClass2],"Not Found")</f>
        <v>Current Liabilities</v>
      </c>
      <c r="J9834" t="str">
        <f>_xlfn.XLOOKUP(tbl_GL[[#This Row],[Account_key]],tbl_COA[Account_key],tbl_COA[SubAccount],,0)</f>
        <v>Trade Payables</v>
      </c>
      <c r="K9834">
        <f>YEAR(tbl_GL[[#This Row],[Date]])</f>
        <v>2019</v>
      </c>
    </row>
    <row r="9835" spans="1:11" x14ac:dyDescent="0.35">
      <c r="A9835">
        <v>1033.0999999999999</v>
      </c>
      <c r="B9835" s="24">
        <v>43678</v>
      </c>
      <c r="C9835">
        <v>4</v>
      </c>
      <c r="D9835" s="13">
        <v>340</v>
      </c>
      <c r="E9835" s="13" t="s">
        <v>97</v>
      </c>
      <c r="F9835" s="17">
        <v>-2361</v>
      </c>
      <c r="G9835" t="str">
        <f>_xlfn.XLOOKUP(tbl_GL[[#This Row],[Account_key]],tbl_COA[Account_key],tbl_COA[Class],"Not Found")</f>
        <v>Operating account</v>
      </c>
      <c r="H9835" t="str">
        <f>_xlfn.XLOOKUP(tbl_GL[[#This Row],[Account_key]],tbl_COA[Account_key],tbl_COA[SubClass],"Not Found")</f>
        <v>Operating Expenses</v>
      </c>
      <c r="I9835" t="str">
        <f>_xlfn.XLOOKUP(tbl_GL[[#This Row],[Account_key]],tbl_COA[Account_key],tbl_COA[SubClass2],"Not Found")</f>
        <v>Administration</v>
      </c>
      <c r="J9835" t="str">
        <f>_xlfn.XLOOKUP(tbl_GL[[#This Row],[Account_key]],tbl_COA[Account_key],tbl_COA[SubAccount],,0)</f>
        <v>Utilities</v>
      </c>
      <c r="K9835">
        <f>YEAR(tbl_GL[[#This Row],[Date]])</f>
        <v>2019</v>
      </c>
    </row>
    <row r="9836" spans="1:11" x14ac:dyDescent="0.35">
      <c r="A9836">
        <v>1033.2</v>
      </c>
      <c r="B9836" s="24">
        <v>43678</v>
      </c>
      <c r="C9836">
        <v>4</v>
      </c>
      <c r="D9836" s="13">
        <v>120</v>
      </c>
      <c r="E9836" s="13" t="s">
        <v>97</v>
      </c>
      <c r="F9836" s="17">
        <v>2361</v>
      </c>
      <c r="G9836" t="str">
        <f>_xlfn.XLOOKUP(tbl_GL[[#This Row],[Account_key]],tbl_COA[Account_key],tbl_COA[Class],"Not Found")</f>
        <v>Liabilities and Owners Equity</v>
      </c>
      <c r="H9836" t="str">
        <f>_xlfn.XLOOKUP(tbl_GL[[#This Row],[Account_key]],tbl_COA[Account_key],tbl_COA[SubClass],"Not Found")</f>
        <v>Liabilities</v>
      </c>
      <c r="I9836" t="str">
        <f>_xlfn.XLOOKUP(tbl_GL[[#This Row],[Account_key]],tbl_COA[Account_key],tbl_COA[SubClass2],"Not Found")</f>
        <v>Current Liabilities</v>
      </c>
      <c r="J9836" t="str">
        <f>_xlfn.XLOOKUP(tbl_GL[[#This Row],[Account_key]],tbl_COA[Account_key],tbl_COA[SubAccount],,0)</f>
        <v>Accrued Expenses</v>
      </c>
      <c r="K9836">
        <f>YEAR(tbl_GL[[#This Row],[Date]])</f>
        <v>2019</v>
      </c>
    </row>
    <row r="9837" spans="1:11" x14ac:dyDescent="0.35">
      <c r="A9837">
        <v>1034.0999999999999</v>
      </c>
      <c r="B9837" s="24">
        <v>43678</v>
      </c>
      <c r="C9837">
        <v>4</v>
      </c>
      <c r="D9837" s="13">
        <v>60</v>
      </c>
      <c r="E9837" s="13" t="s">
        <v>84</v>
      </c>
      <c r="F9837" s="17">
        <v>34650</v>
      </c>
      <c r="G9837" t="str">
        <f>_xlfn.XLOOKUP(tbl_GL[[#This Row],[Account_key]],tbl_COA[Account_key],tbl_COA[Class],"Not Found")</f>
        <v>Assets</v>
      </c>
      <c r="H9837" t="str">
        <f>_xlfn.XLOOKUP(tbl_GL[[#This Row],[Account_key]],tbl_COA[Account_key],tbl_COA[SubClass],"Not Found")</f>
        <v>Assets</v>
      </c>
      <c r="I9837" t="str">
        <f>_xlfn.XLOOKUP(tbl_GL[[#This Row],[Account_key]],tbl_COA[Account_key],tbl_COA[SubClass2],"Not Found")</f>
        <v>Current Assets</v>
      </c>
      <c r="J9837" t="str">
        <f>_xlfn.XLOOKUP(tbl_GL[[#This Row],[Account_key]],tbl_COA[Account_key],tbl_COA[SubAccount],,0)</f>
        <v>Inventory</v>
      </c>
      <c r="K9837">
        <f>YEAR(tbl_GL[[#This Row],[Date]])</f>
        <v>2019</v>
      </c>
    </row>
    <row r="9838" spans="1:11" x14ac:dyDescent="0.35">
      <c r="A9838">
        <v>1034.2</v>
      </c>
      <c r="B9838" s="24">
        <v>43678</v>
      </c>
      <c r="C9838">
        <v>4</v>
      </c>
      <c r="D9838" s="13">
        <v>110</v>
      </c>
      <c r="E9838" s="13" t="s">
        <v>84</v>
      </c>
      <c r="F9838" s="17">
        <v>34650</v>
      </c>
      <c r="G9838" t="str">
        <f>_xlfn.XLOOKUP(tbl_GL[[#This Row],[Account_key]],tbl_COA[Account_key],tbl_COA[Class],"Not Found")</f>
        <v>Liabilities and Owners Equity</v>
      </c>
      <c r="H9838" t="str">
        <f>_xlfn.XLOOKUP(tbl_GL[[#This Row],[Account_key]],tbl_COA[Account_key],tbl_COA[SubClass],"Not Found")</f>
        <v>Liabilities</v>
      </c>
      <c r="I9838" t="str">
        <f>_xlfn.XLOOKUP(tbl_GL[[#This Row],[Account_key]],tbl_COA[Account_key],tbl_COA[SubClass2],"Not Found")</f>
        <v>Current Liabilities</v>
      </c>
      <c r="J9838" t="str">
        <f>_xlfn.XLOOKUP(tbl_GL[[#This Row],[Account_key]],tbl_COA[Account_key],tbl_COA[SubAccount],,0)</f>
        <v>Trade Payables</v>
      </c>
      <c r="K9838">
        <f>YEAR(tbl_GL[[#This Row],[Date]])</f>
        <v>2019</v>
      </c>
    </row>
    <row r="9839" spans="1:11" x14ac:dyDescent="0.35">
      <c r="A9839">
        <v>1035.0999999999999</v>
      </c>
      <c r="B9839" s="24">
        <v>43680</v>
      </c>
      <c r="C9839">
        <v>4</v>
      </c>
      <c r="D9839" s="13">
        <v>230</v>
      </c>
      <c r="E9839" s="13" t="s">
        <v>4</v>
      </c>
      <c r="F9839" s="17">
        <v>-1240</v>
      </c>
      <c r="G9839" t="str">
        <f>_xlfn.XLOOKUP(tbl_GL[[#This Row],[Account_key]],tbl_COA[Account_key],tbl_COA[Class],"Not Found")</f>
        <v>Trading account</v>
      </c>
      <c r="H9839" t="str">
        <f>_xlfn.XLOOKUP(tbl_GL[[#This Row],[Account_key]],tbl_COA[Account_key],tbl_COA[SubClass],"Not Found")</f>
        <v>Cost of Sales</v>
      </c>
      <c r="I9839" t="str">
        <f>_xlfn.XLOOKUP(tbl_GL[[#This Row],[Account_key]],tbl_COA[Account_key],tbl_COA[SubClass2],"Not Found")</f>
        <v>Cost of Sales</v>
      </c>
      <c r="J9839" t="str">
        <f>_xlfn.XLOOKUP(tbl_GL[[#This Row],[Account_key]],tbl_COA[Account_key],tbl_COA[SubAccount],,0)</f>
        <v>Cost of Sales</v>
      </c>
      <c r="K9839">
        <f>YEAR(tbl_GL[[#This Row],[Date]])</f>
        <v>2019</v>
      </c>
    </row>
    <row r="9840" spans="1:11" x14ac:dyDescent="0.35">
      <c r="A9840">
        <v>1035.2</v>
      </c>
      <c r="B9840" s="24">
        <v>43680</v>
      </c>
      <c r="C9840">
        <v>4</v>
      </c>
      <c r="D9840" s="13">
        <v>60</v>
      </c>
      <c r="E9840" s="13" t="s">
        <v>4</v>
      </c>
      <c r="F9840" s="17">
        <v>-1240</v>
      </c>
      <c r="G9840" t="str">
        <f>_xlfn.XLOOKUP(tbl_GL[[#This Row],[Account_key]],tbl_COA[Account_key],tbl_COA[Class],"Not Found")</f>
        <v>Assets</v>
      </c>
      <c r="H9840" t="str">
        <f>_xlfn.XLOOKUP(tbl_GL[[#This Row],[Account_key]],tbl_COA[Account_key],tbl_COA[SubClass],"Not Found")</f>
        <v>Assets</v>
      </c>
      <c r="I9840" t="str">
        <f>_xlfn.XLOOKUP(tbl_GL[[#This Row],[Account_key]],tbl_COA[Account_key],tbl_COA[SubClass2],"Not Found")</f>
        <v>Current Assets</v>
      </c>
      <c r="J9840" t="str">
        <f>_xlfn.XLOOKUP(tbl_GL[[#This Row],[Account_key]],tbl_COA[Account_key],tbl_COA[SubAccount],,0)</f>
        <v>Inventory</v>
      </c>
      <c r="K9840">
        <f>YEAR(tbl_GL[[#This Row],[Date]])</f>
        <v>2019</v>
      </c>
    </row>
    <row r="9841" spans="1:11" x14ac:dyDescent="0.35">
      <c r="A9841">
        <v>1036.0999999999999</v>
      </c>
      <c r="B9841" s="24">
        <v>43680</v>
      </c>
      <c r="C9841">
        <v>4</v>
      </c>
      <c r="D9841" s="13">
        <v>10</v>
      </c>
      <c r="E9841" s="13" t="s">
        <v>98</v>
      </c>
      <c r="F9841" s="17">
        <v>-1606</v>
      </c>
      <c r="G9841" t="str">
        <f>_xlfn.XLOOKUP(tbl_GL[[#This Row],[Account_key]],tbl_COA[Account_key],tbl_COA[Class],"Not Found")</f>
        <v>Assets</v>
      </c>
      <c r="H9841" t="str">
        <f>_xlfn.XLOOKUP(tbl_GL[[#This Row],[Account_key]],tbl_COA[Account_key],tbl_COA[SubClass],"Not Found")</f>
        <v>Assets</v>
      </c>
      <c r="I9841" t="str">
        <f>_xlfn.XLOOKUP(tbl_GL[[#This Row],[Account_key]],tbl_COA[Account_key],tbl_COA[SubClass2],"Not Found")</f>
        <v>Current Assets</v>
      </c>
      <c r="J9841" t="str">
        <f>_xlfn.XLOOKUP(tbl_GL[[#This Row],[Account_key]],tbl_COA[Account_key],tbl_COA[SubAccount],,0)</f>
        <v>Cash at Bank</v>
      </c>
      <c r="K9841">
        <f>YEAR(tbl_GL[[#This Row],[Date]])</f>
        <v>2019</v>
      </c>
    </row>
    <row r="9842" spans="1:11" x14ac:dyDescent="0.35">
      <c r="A9842">
        <v>1036.2</v>
      </c>
      <c r="B9842" s="24">
        <v>43680</v>
      </c>
      <c r="C9842">
        <v>4</v>
      </c>
      <c r="D9842" s="13">
        <v>120</v>
      </c>
      <c r="E9842" s="13" t="s">
        <v>98</v>
      </c>
      <c r="F9842" s="17">
        <v>-1606</v>
      </c>
      <c r="G9842" t="str">
        <f>_xlfn.XLOOKUP(tbl_GL[[#This Row],[Account_key]],tbl_COA[Account_key],tbl_COA[Class],"Not Found")</f>
        <v>Liabilities and Owners Equity</v>
      </c>
      <c r="H9842" t="str">
        <f>_xlfn.XLOOKUP(tbl_GL[[#This Row],[Account_key]],tbl_COA[Account_key],tbl_COA[SubClass],"Not Found")</f>
        <v>Liabilities</v>
      </c>
      <c r="I9842" t="str">
        <f>_xlfn.XLOOKUP(tbl_GL[[#This Row],[Account_key]],tbl_COA[Account_key],tbl_COA[SubClass2],"Not Found")</f>
        <v>Current Liabilities</v>
      </c>
      <c r="J9842" t="str">
        <f>_xlfn.XLOOKUP(tbl_GL[[#This Row],[Account_key]],tbl_COA[Account_key],tbl_COA[SubAccount],,0)</f>
        <v>Accrued Expenses</v>
      </c>
      <c r="K9842">
        <f>YEAR(tbl_GL[[#This Row],[Date]])</f>
        <v>2019</v>
      </c>
    </row>
    <row r="9843" spans="1:11" x14ac:dyDescent="0.35">
      <c r="A9843">
        <v>1037.0999999999999</v>
      </c>
      <c r="B9843" s="24">
        <v>43680</v>
      </c>
      <c r="C9843">
        <v>4</v>
      </c>
      <c r="D9843" s="13">
        <v>210</v>
      </c>
      <c r="E9843" s="13" t="s">
        <v>7</v>
      </c>
      <c r="F9843" s="17">
        <v>3881</v>
      </c>
      <c r="G9843" t="str">
        <f>_xlfn.XLOOKUP(tbl_GL[[#This Row],[Account_key]],tbl_COA[Account_key],tbl_COA[Class],"Not Found")</f>
        <v>Trading account</v>
      </c>
      <c r="H9843" t="str">
        <f>_xlfn.XLOOKUP(tbl_GL[[#This Row],[Account_key]],tbl_COA[Account_key],tbl_COA[SubClass],"Not Found")</f>
        <v>Sales</v>
      </c>
      <c r="I9843" t="str">
        <f>_xlfn.XLOOKUP(tbl_GL[[#This Row],[Account_key]],tbl_COA[Account_key],tbl_COA[SubClass2],"Not Found")</f>
        <v>Sales</v>
      </c>
      <c r="J9843" t="str">
        <f>_xlfn.XLOOKUP(tbl_GL[[#This Row],[Account_key]],tbl_COA[Account_key],tbl_COA[SubAccount],,0)</f>
        <v>Sales</v>
      </c>
      <c r="K9843">
        <f>YEAR(tbl_GL[[#This Row],[Date]])</f>
        <v>2019</v>
      </c>
    </row>
    <row r="9844" spans="1:11" x14ac:dyDescent="0.35">
      <c r="A9844">
        <v>1037.2</v>
      </c>
      <c r="B9844" s="24">
        <v>43680</v>
      </c>
      <c r="C9844">
        <v>4</v>
      </c>
      <c r="D9844" s="13">
        <v>10</v>
      </c>
      <c r="E9844" s="13" t="s">
        <v>7</v>
      </c>
      <c r="F9844" s="17">
        <v>3881</v>
      </c>
      <c r="G9844" t="str">
        <f>_xlfn.XLOOKUP(tbl_GL[[#This Row],[Account_key]],tbl_COA[Account_key],tbl_COA[Class],"Not Found")</f>
        <v>Assets</v>
      </c>
      <c r="H9844" t="str">
        <f>_xlfn.XLOOKUP(tbl_GL[[#This Row],[Account_key]],tbl_COA[Account_key],tbl_COA[SubClass],"Not Found")</f>
        <v>Assets</v>
      </c>
      <c r="I9844" t="str">
        <f>_xlfn.XLOOKUP(tbl_GL[[#This Row],[Account_key]],tbl_COA[Account_key],tbl_COA[SubClass2],"Not Found")</f>
        <v>Current Assets</v>
      </c>
      <c r="J9844" t="str">
        <f>_xlfn.XLOOKUP(tbl_GL[[#This Row],[Account_key]],tbl_COA[Account_key],tbl_COA[SubAccount],,0)</f>
        <v>Cash at Bank</v>
      </c>
      <c r="K9844">
        <f>YEAR(tbl_GL[[#This Row],[Date]])</f>
        <v>2019</v>
      </c>
    </row>
    <row r="9845" spans="1:11" x14ac:dyDescent="0.35">
      <c r="A9845">
        <v>1038.0999999999999</v>
      </c>
      <c r="B9845" s="24">
        <v>43680</v>
      </c>
      <c r="C9845">
        <v>4</v>
      </c>
      <c r="D9845" s="13">
        <v>230</v>
      </c>
      <c r="E9845" s="13" t="s">
        <v>4</v>
      </c>
      <c r="F9845" s="17">
        <v>-5266</v>
      </c>
      <c r="G9845" t="str">
        <f>_xlfn.XLOOKUP(tbl_GL[[#This Row],[Account_key]],tbl_COA[Account_key],tbl_COA[Class],"Not Found")</f>
        <v>Trading account</v>
      </c>
      <c r="H9845" t="str">
        <f>_xlfn.XLOOKUP(tbl_GL[[#This Row],[Account_key]],tbl_COA[Account_key],tbl_COA[SubClass],"Not Found")</f>
        <v>Cost of Sales</v>
      </c>
      <c r="I9845" t="str">
        <f>_xlfn.XLOOKUP(tbl_GL[[#This Row],[Account_key]],tbl_COA[Account_key],tbl_COA[SubClass2],"Not Found")</f>
        <v>Cost of Sales</v>
      </c>
      <c r="J9845" t="str">
        <f>_xlfn.XLOOKUP(tbl_GL[[#This Row],[Account_key]],tbl_COA[Account_key],tbl_COA[SubAccount],,0)</f>
        <v>Cost of Sales</v>
      </c>
      <c r="K9845">
        <f>YEAR(tbl_GL[[#This Row],[Date]])</f>
        <v>2019</v>
      </c>
    </row>
    <row r="9846" spans="1:11" x14ac:dyDescent="0.35">
      <c r="A9846">
        <v>1038.2</v>
      </c>
      <c r="B9846" s="24">
        <v>43680</v>
      </c>
      <c r="C9846">
        <v>4</v>
      </c>
      <c r="D9846" s="13">
        <v>60</v>
      </c>
      <c r="E9846" s="13" t="s">
        <v>4</v>
      </c>
      <c r="F9846" s="17">
        <v>-5266</v>
      </c>
      <c r="G9846" t="str">
        <f>_xlfn.XLOOKUP(tbl_GL[[#This Row],[Account_key]],tbl_COA[Account_key],tbl_COA[Class],"Not Found")</f>
        <v>Assets</v>
      </c>
      <c r="H9846" t="str">
        <f>_xlfn.XLOOKUP(tbl_GL[[#This Row],[Account_key]],tbl_COA[Account_key],tbl_COA[SubClass],"Not Found")</f>
        <v>Assets</v>
      </c>
      <c r="I9846" t="str">
        <f>_xlfn.XLOOKUP(tbl_GL[[#This Row],[Account_key]],tbl_COA[Account_key],tbl_COA[SubClass2],"Not Found")</f>
        <v>Current Assets</v>
      </c>
      <c r="J9846" t="str">
        <f>_xlfn.XLOOKUP(tbl_GL[[#This Row],[Account_key]],tbl_COA[Account_key],tbl_COA[SubAccount],,0)</f>
        <v>Inventory</v>
      </c>
      <c r="K9846">
        <f>YEAR(tbl_GL[[#This Row],[Date]])</f>
        <v>2019</v>
      </c>
    </row>
    <row r="9847" spans="1:11" x14ac:dyDescent="0.35">
      <c r="A9847">
        <v>1039.0999999999999</v>
      </c>
      <c r="B9847" s="24">
        <v>43680</v>
      </c>
      <c r="C9847">
        <v>4</v>
      </c>
      <c r="D9847" s="13">
        <v>210</v>
      </c>
      <c r="E9847" s="13" t="s">
        <v>8</v>
      </c>
      <c r="F9847" s="17">
        <v>14876</v>
      </c>
      <c r="G9847" t="str">
        <f>_xlfn.XLOOKUP(tbl_GL[[#This Row],[Account_key]],tbl_COA[Account_key],tbl_COA[Class],"Not Found")</f>
        <v>Trading account</v>
      </c>
      <c r="H9847" t="str">
        <f>_xlfn.XLOOKUP(tbl_GL[[#This Row],[Account_key]],tbl_COA[Account_key],tbl_COA[SubClass],"Not Found")</f>
        <v>Sales</v>
      </c>
      <c r="I9847" t="str">
        <f>_xlfn.XLOOKUP(tbl_GL[[#This Row],[Account_key]],tbl_COA[Account_key],tbl_COA[SubClass2],"Not Found")</f>
        <v>Sales</v>
      </c>
      <c r="J9847" t="str">
        <f>_xlfn.XLOOKUP(tbl_GL[[#This Row],[Account_key]],tbl_COA[Account_key],tbl_COA[SubAccount],,0)</f>
        <v>Sales</v>
      </c>
      <c r="K9847">
        <f>YEAR(tbl_GL[[#This Row],[Date]])</f>
        <v>2019</v>
      </c>
    </row>
    <row r="9848" spans="1:11" x14ac:dyDescent="0.35">
      <c r="A9848">
        <v>1039.2</v>
      </c>
      <c r="B9848" s="24">
        <v>43680</v>
      </c>
      <c r="C9848">
        <v>4</v>
      </c>
      <c r="D9848" s="13">
        <v>30</v>
      </c>
      <c r="E9848" s="13" t="s">
        <v>8</v>
      </c>
      <c r="F9848" s="17">
        <v>14876</v>
      </c>
      <c r="G9848" t="str">
        <f>_xlfn.XLOOKUP(tbl_GL[[#This Row],[Account_key]],tbl_COA[Account_key],tbl_COA[Class],"Not Found")</f>
        <v>Assets</v>
      </c>
      <c r="H9848" t="str">
        <f>_xlfn.XLOOKUP(tbl_GL[[#This Row],[Account_key]],tbl_COA[Account_key],tbl_COA[SubClass],"Not Found")</f>
        <v>Assets</v>
      </c>
      <c r="I9848" t="str">
        <f>_xlfn.XLOOKUP(tbl_GL[[#This Row],[Account_key]],tbl_COA[Account_key],tbl_COA[SubClass2],"Not Found")</f>
        <v>Current Assets</v>
      </c>
      <c r="J9848" t="str">
        <f>_xlfn.XLOOKUP(tbl_GL[[#This Row],[Account_key]],tbl_COA[Account_key],tbl_COA[SubAccount],,0)</f>
        <v>Trade Receivables</v>
      </c>
      <c r="K9848">
        <f>YEAR(tbl_GL[[#This Row],[Date]])</f>
        <v>2019</v>
      </c>
    </row>
    <row r="9849" spans="1:11" x14ac:dyDescent="0.35">
      <c r="A9849">
        <v>1040.0999999999999</v>
      </c>
      <c r="B9849" s="24">
        <v>43681</v>
      </c>
      <c r="C9849">
        <v>4</v>
      </c>
      <c r="D9849" s="13">
        <v>260</v>
      </c>
      <c r="E9849" s="13" t="s">
        <v>97</v>
      </c>
      <c r="F9849" s="17">
        <v>-2356</v>
      </c>
      <c r="G9849" t="str">
        <f>_xlfn.XLOOKUP(tbl_GL[[#This Row],[Account_key]],tbl_COA[Account_key],tbl_COA[Class],"Not Found")</f>
        <v>Operating account</v>
      </c>
      <c r="H9849" t="str">
        <f>_xlfn.XLOOKUP(tbl_GL[[#This Row],[Account_key]],tbl_COA[Account_key],tbl_COA[SubClass],"Not Found")</f>
        <v>Operating Expenses</v>
      </c>
      <c r="I9849" t="str">
        <f>_xlfn.XLOOKUP(tbl_GL[[#This Row],[Account_key]],tbl_COA[Account_key],tbl_COA[SubClass2],"Not Found")</f>
        <v>Marketing</v>
      </c>
      <c r="J9849" t="str">
        <f>_xlfn.XLOOKUP(tbl_GL[[#This Row],[Account_key]],tbl_COA[Account_key],tbl_COA[SubAccount],,0)</f>
        <v>Commissions</v>
      </c>
      <c r="K9849">
        <f>YEAR(tbl_GL[[#This Row],[Date]])</f>
        <v>2019</v>
      </c>
    </row>
    <row r="9850" spans="1:11" x14ac:dyDescent="0.35">
      <c r="A9850">
        <v>1040.2</v>
      </c>
      <c r="B9850" s="24">
        <v>43681</v>
      </c>
      <c r="C9850">
        <v>4</v>
      </c>
      <c r="D9850" s="13">
        <v>120</v>
      </c>
      <c r="E9850" s="13" t="s">
        <v>97</v>
      </c>
      <c r="F9850" s="17">
        <v>2356</v>
      </c>
      <c r="G9850" t="str">
        <f>_xlfn.XLOOKUP(tbl_GL[[#This Row],[Account_key]],tbl_COA[Account_key],tbl_COA[Class],"Not Found")</f>
        <v>Liabilities and Owners Equity</v>
      </c>
      <c r="H9850" t="str">
        <f>_xlfn.XLOOKUP(tbl_GL[[#This Row],[Account_key]],tbl_COA[Account_key],tbl_COA[SubClass],"Not Found")</f>
        <v>Liabilities</v>
      </c>
      <c r="I9850" t="str">
        <f>_xlfn.XLOOKUP(tbl_GL[[#This Row],[Account_key]],tbl_COA[Account_key],tbl_COA[SubClass2],"Not Found")</f>
        <v>Current Liabilities</v>
      </c>
      <c r="J9850" t="str">
        <f>_xlfn.XLOOKUP(tbl_GL[[#This Row],[Account_key]],tbl_COA[Account_key],tbl_COA[SubAccount],,0)</f>
        <v>Accrued Expenses</v>
      </c>
      <c r="K9850">
        <f>YEAR(tbl_GL[[#This Row],[Date]])</f>
        <v>2019</v>
      </c>
    </row>
    <row r="9851" spans="1:11" x14ac:dyDescent="0.35">
      <c r="A9851">
        <v>1041.0999999999999</v>
      </c>
      <c r="B9851" s="24">
        <v>43683</v>
      </c>
      <c r="C9851">
        <v>4</v>
      </c>
      <c r="D9851" s="13">
        <v>280</v>
      </c>
      <c r="E9851" s="13" t="s">
        <v>99</v>
      </c>
      <c r="F9851" s="17">
        <v>-272</v>
      </c>
      <c r="G9851" t="str">
        <f>_xlfn.XLOOKUP(tbl_GL[[#This Row],[Account_key]],tbl_COA[Account_key],tbl_COA[Class],"Not Found")</f>
        <v>Operating account</v>
      </c>
      <c r="H9851" t="str">
        <f>_xlfn.XLOOKUP(tbl_GL[[#This Row],[Account_key]],tbl_COA[Account_key],tbl_COA[SubClass],"Not Found")</f>
        <v>Operating Expenses</v>
      </c>
      <c r="I9851" t="str">
        <f>_xlfn.XLOOKUP(tbl_GL[[#This Row],[Account_key]],tbl_COA[Account_key],tbl_COA[SubClass2],"Not Found")</f>
        <v>Marketing</v>
      </c>
      <c r="J9851" t="str">
        <f>_xlfn.XLOOKUP(tbl_GL[[#This Row],[Account_key]],tbl_COA[Account_key],tbl_COA[SubAccount],,0)</f>
        <v>Advertisements</v>
      </c>
      <c r="K9851">
        <f>YEAR(tbl_GL[[#This Row],[Date]])</f>
        <v>2019</v>
      </c>
    </row>
    <row r="9852" spans="1:11" x14ac:dyDescent="0.35">
      <c r="A9852">
        <v>1041.2</v>
      </c>
      <c r="B9852" s="24">
        <v>43683</v>
      </c>
      <c r="C9852">
        <v>4</v>
      </c>
      <c r="D9852" s="13">
        <v>20</v>
      </c>
      <c r="E9852" s="13" t="s">
        <v>99</v>
      </c>
      <c r="F9852" s="17">
        <v>-272</v>
      </c>
      <c r="G9852" t="str">
        <f>_xlfn.XLOOKUP(tbl_GL[[#This Row],[Account_key]],tbl_COA[Account_key],tbl_COA[Class],"Not Found")</f>
        <v>Assets</v>
      </c>
      <c r="H9852" t="str">
        <f>_xlfn.XLOOKUP(tbl_GL[[#This Row],[Account_key]],tbl_COA[Account_key],tbl_COA[SubClass],"Not Found")</f>
        <v>Assets</v>
      </c>
      <c r="I9852" t="str">
        <f>_xlfn.XLOOKUP(tbl_GL[[#This Row],[Account_key]],tbl_COA[Account_key],tbl_COA[SubClass2],"Not Found")</f>
        <v>Current Assets</v>
      </c>
      <c r="J9852" t="str">
        <f>_xlfn.XLOOKUP(tbl_GL[[#This Row],[Account_key]],tbl_COA[Account_key],tbl_COA[SubAccount],,0)</f>
        <v>Cash in hand</v>
      </c>
      <c r="K9852">
        <f>YEAR(tbl_GL[[#This Row],[Date]])</f>
        <v>2019</v>
      </c>
    </row>
    <row r="9853" spans="1:11" x14ac:dyDescent="0.35">
      <c r="A9853">
        <v>1042.0999999999999</v>
      </c>
      <c r="B9853" s="24">
        <v>43684</v>
      </c>
      <c r="C9853">
        <v>4</v>
      </c>
      <c r="D9853" s="13">
        <v>260</v>
      </c>
      <c r="E9853" s="13" t="s">
        <v>97</v>
      </c>
      <c r="F9853" s="17">
        <v>-1634</v>
      </c>
      <c r="G9853" t="str">
        <f>_xlfn.XLOOKUP(tbl_GL[[#This Row],[Account_key]],tbl_COA[Account_key],tbl_COA[Class],"Not Found")</f>
        <v>Operating account</v>
      </c>
      <c r="H9853" t="str">
        <f>_xlfn.XLOOKUP(tbl_GL[[#This Row],[Account_key]],tbl_COA[Account_key],tbl_COA[SubClass],"Not Found")</f>
        <v>Operating Expenses</v>
      </c>
      <c r="I9853" t="str">
        <f>_xlfn.XLOOKUP(tbl_GL[[#This Row],[Account_key]],tbl_COA[Account_key],tbl_COA[SubClass2],"Not Found")</f>
        <v>Marketing</v>
      </c>
      <c r="J9853" t="str">
        <f>_xlfn.XLOOKUP(tbl_GL[[#This Row],[Account_key]],tbl_COA[Account_key],tbl_COA[SubAccount],,0)</f>
        <v>Commissions</v>
      </c>
      <c r="K9853">
        <f>YEAR(tbl_GL[[#This Row],[Date]])</f>
        <v>2019</v>
      </c>
    </row>
    <row r="9854" spans="1:11" x14ac:dyDescent="0.35">
      <c r="A9854">
        <v>1042.2</v>
      </c>
      <c r="B9854" s="24">
        <v>43684</v>
      </c>
      <c r="C9854">
        <v>4</v>
      </c>
      <c r="D9854" s="13">
        <v>120</v>
      </c>
      <c r="E9854" s="13" t="s">
        <v>97</v>
      </c>
      <c r="F9854" s="17">
        <v>1634</v>
      </c>
      <c r="G9854" t="str">
        <f>_xlfn.XLOOKUP(tbl_GL[[#This Row],[Account_key]],tbl_COA[Account_key],tbl_COA[Class],"Not Found")</f>
        <v>Liabilities and Owners Equity</v>
      </c>
      <c r="H9854" t="str">
        <f>_xlfn.XLOOKUP(tbl_GL[[#This Row],[Account_key]],tbl_COA[Account_key],tbl_COA[SubClass],"Not Found")</f>
        <v>Liabilities</v>
      </c>
      <c r="I9854" t="str">
        <f>_xlfn.XLOOKUP(tbl_GL[[#This Row],[Account_key]],tbl_COA[Account_key],tbl_COA[SubClass2],"Not Found")</f>
        <v>Current Liabilities</v>
      </c>
      <c r="J9854" t="str">
        <f>_xlfn.XLOOKUP(tbl_GL[[#This Row],[Account_key]],tbl_COA[Account_key],tbl_COA[SubAccount],,0)</f>
        <v>Accrued Expenses</v>
      </c>
      <c r="K9854">
        <f>YEAR(tbl_GL[[#This Row],[Date]])</f>
        <v>2019</v>
      </c>
    </row>
    <row r="9855" spans="1:11" x14ac:dyDescent="0.35">
      <c r="A9855">
        <v>1043.0999999999999</v>
      </c>
      <c r="B9855" s="24">
        <v>43684</v>
      </c>
      <c r="C9855">
        <v>4</v>
      </c>
      <c r="D9855" s="13">
        <v>10</v>
      </c>
      <c r="E9855" s="13" t="s">
        <v>98</v>
      </c>
      <c r="F9855" s="17">
        <v>-2443</v>
      </c>
      <c r="G9855" t="str">
        <f>_xlfn.XLOOKUP(tbl_GL[[#This Row],[Account_key]],tbl_COA[Account_key],tbl_COA[Class],"Not Found")</f>
        <v>Assets</v>
      </c>
      <c r="H9855" t="str">
        <f>_xlfn.XLOOKUP(tbl_GL[[#This Row],[Account_key]],tbl_COA[Account_key],tbl_COA[SubClass],"Not Found")</f>
        <v>Assets</v>
      </c>
      <c r="I9855" t="str">
        <f>_xlfn.XLOOKUP(tbl_GL[[#This Row],[Account_key]],tbl_COA[Account_key],tbl_COA[SubClass2],"Not Found")</f>
        <v>Current Assets</v>
      </c>
      <c r="J9855" t="str">
        <f>_xlfn.XLOOKUP(tbl_GL[[#This Row],[Account_key]],tbl_COA[Account_key],tbl_COA[SubAccount],,0)</f>
        <v>Cash at Bank</v>
      </c>
      <c r="K9855">
        <f>YEAR(tbl_GL[[#This Row],[Date]])</f>
        <v>2019</v>
      </c>
    </row>
    <row r="9856" spans="1:11" x14ac:dyDescent="0.35">
      <c r="A9856">
        <v>1043.2</v>
      </c>
      <c r="B9856" s="24">
        <v>43684</v>
      </c>
      <c r="C9856">
        <v>4</v>
      </c>
      <c r="D9856" s="13">
        <v>120</v>
      </c>
      <c r="E9856" s="13" t="s">
        <v>98</v>
      </c>
      <c r="F9856" s="17">
        <v>-2443</v>
      </c>
      <c r="G9856" t="str">
        <f>_xlfn.XLOOKUP(tbl_GL[[#This Row],[Account_key]],tbl_COA[Account_key],tbl_COA[Class],"Not Found")</f>
        <v>Liabilities and Owners Equity</v>
      </c>
      <c r="H9856" t="str">
        <f>_xlfn.XLOOKUP(tbl_GL[[#This Row],[Account_key]],tbl_COA[Account_key],tbl_COA[SubClass],"Not Found")</f>
        <v>Liabilities</v>
      </c>
      <c r="I9856" t="str">
        <f>_xlfn.XLOOKUP(tbl_GL[[#This Row],[Account_key]],tbl_COA[Account_key],tbl_COA[SubClass2],"Not Found")</f>
        <v>Current Liabilities</v>
      </c>
      <c r="J9856" t="str">
        <f>_xlfn.XLOOKUP(tbl_GL[[#This Row],[Account_key]],tbl_COA[Account_key],tbl_COA[SubAccount],,0)</f>
        <v>Accrued Expenses</v>
      </c>
      <c r="K9856">
        <f>YEAR(tbl_GL[[#This Row],[Date]])</f>
        <v>2019</v>
      </c>
    </row>
    <row r="9857" spans="1:11" x14ac:dyDescent="0.35">
      <c r="A9857">
        <v>1044.0999999999999</v>
      </c>
      <c r="B9857" s="24">
        <v>43685</v>
      </c>
      <c r="C9857">
        <v>4</v>
      </c>
      <c r="D9857" s="13">
        <v>10</v>
      </c>
      <c r="E9857" s="13" t="s">
        <v>98</v>
      </c>
      <c r="F9857" s="17">
        <v>-2489</v>
      </c>
      <c r="G9857" t="str">
        <f>_xlfn.XLOOKUP(tbl_GL[[#This Row],[Account_key]],tbl_COA[Account_key],tbl_COA[Class],"Not Found")</f>
        <v>Assets</v>
      </c>
      <c r="H9857" t="str">
        <f>_xlfn.XLOOKUP(tbl_GL[[#This Row],[Account_key]],tbl_COA[Account_key],tbl_COA[SubClass],"Not Found")</f>
        <v>Assets</v>
      </c>
      <c r="I9857" t="str">
        <f>_xlfn.XLOOKUP(tbl_GL[[#This Row],[Account_key]],tbl_COA[Account_key],tbl_COA[SubClass2],"Not Found")</f>
        <v>Current Assets</v>
      </c>
      <c r="J9857" t="str">
        <f>_xlfn.XLOOKUP(tbl_GL[[#This Row],[Account_key]],tbl_COA[Account_key],tbl_COA[SubAccount],,0)</f>
        <v>Cash at Bank</v>
      </c>
      <c r="K9857">
        <f>YEAR(tbl_GL[[#This Row],[Date]])</f>
        <v>2019</v>
      </c>
    </row>
    <row r="9858" spans="1:11" x14ac:dyDescent="0.35">
      <c r="A9858">
        <v>1044.2</v>
      </c>
      <c r="B9858" s="24">
        <v>43685</v>
      </c>
      <c r="C9858">
        <v>4</v>
      </c>
      <c r="D9858" s="13">
        <v>120</v>
      </c>
      <c r="E9858" s="13" t="s">
        <v>98</v>
      </c>
      <c r="F9858" s="17">
        <v>-2489</v>
      </c>
      <c r="G9858" t="str">
        <f>_xlfn.XLOOKUP(tbl_GL[[#This Row],[Account_key]],tbl_COA[Account_key],tbl_COA[Class],"Not Found")</f>
        <v>Liabilities and Owners Equity</v>
      </c>
      <c r="H9858" t="str">
        <f>_xlfn.XLOOKUP(tbl_GL[[#This Row],[Account_key]],tbl_COA[Account_key],tbl_COA[SubClass],"Not Found")</f>
        <v>Liabilities</v>
      </c>
      <c r="I9858" t="str">
        <f>_xlfn.XLOOKUP(tbl_GL[[#This Row],[Account_key]],tbl_COA[Account_key],tbl_COA[SubClass2],"Not Found")</f>
        <v>Current Liabilities</v>
      </c>
      <c r="J9858" t="str">
        <f>_xlfn.XLOOKUP(tbl_GL[[#This Row],[Account_key]],tbl_COA[Account_key],tbl_COA[SubAccount],,0)</f>
        <v>Accrued Expenses</v>
      </c>
      <c r="K9858">
        <f>YEAR(tbl_GL[[#This Row],[Date]])</f>
        <v>2019</v>
      </c>
    </row>
    <row r="9859" spans="1:11" x14ac:dyDescent="0.35">
      <c r="A9859">
        <v>1045.0999999999999</v>
      </c>
      <c r="B9859" s="24">
        <v>43685</v>
      </c>
      <c r="C9859">
        <v>4</v>
      </c>
      <c r="D9859" s="13">
        <v>30</v>
      </c>
      <c r="E9859" s="13" t="s">
        <v>80</v>
      </c>
      <c r="F9859" s="17">
        <v>-18118</v>
      </c>
      <c r="G9859" t="str">
        <f>_xlfn.XLOOKUP(tbl_GL[[#This Row],[Account_key]],tbl_COA[Account_key],tbl_COA[Class],"Not Found")</f>
        <v>Assets</v>
      </c>
      <c r="H9859" t="str">
        <f>_xlfn.XLOOKUP(tbl_GL[[#This Row],[Account_key]],tbl_COA[Account_key],tbl_COA[SubClass],"Not Found")</f>
        <v>Assets</v>
      </c>
      <c r="I9859" t="str">
        <f>_xlfn.XLOOKUP(tbl_GL[[#This Row],[Account_key]],tbl_COA[Account_key],tbl_COA[SubClass2],"Not Found")</f>
        <v>Current Assets</v>
      </c>
      <c r="J9859" t="str">
        <f>_xlfn.XLOOKUP(tbl_GL[[#This Row],[Account_key]],tbl_COA[Account_key],tbl_COA[SubAccount],,0)</f>
        <v>Trade Receivables</v>
      </c>
      <c r="K9859">
        <f>YEAR(tbl_GL[[#This Row],[Date]])</f>
        <v>2019</v>
      </c>
    </row>
    <row r="9860" spans="1:11" x14ac:dyDescent="0.35">
      <c r="A9860">
        <v>1045.2</v>
      </c>
      <c r="B9860" s="24">
        <v>43685</v>
      </c>
      <c r="C9860">
        <v>4</v>
      </c>
      <c r="D9860" s="13">
        <v>10</v>
      </c>
      <c r="E9860" s="13" t="s">
        <v>80</v>
      </c>
      <c r="F9860" s="17">
        <v>18118</v>
      </c>
      <c r="G9860" t="str">
        <f>_xlfn.XLOOKUP(tbl_GL[[#This Row],[Account_key]],tbl_COA[Account_key],tbl_COA[Class],"Not Found")</f>
        <v>Assets</v>
      </c>
      <c r="H9860" t="str">
        <f>_xlfn.XLOOKUP(tbl_GL[[#This Row],[Account_key]],tbl_COA[Account_key],tbl_COA[SubClass],"Not Found")</f>
        <v>Assets</v>
      </c>
      <c r="I9860" t="str">
        <f>_xlfn.XLOOKUP(tbl_GL[[#This Row],[Account_key]],tbl_COA[Account_key],tbl_COA[SubClass2],"Not Found")</f>
        <v>Current Assets</v>
      </c>
      <c r="J9860" t="str">
        <f>_xlfn.XLOOKUP(tbl_GL[[#This Row],[Account_key]],tbl_COA[Account_key],tbl_COA[SubAccount],,0)</f>
        <v>Cash at Bank</v>
      </c>
      <c r="K9860">
        <f>YEAR(tbl_GL[[#This Row],[Date]])</f>
        <v>2019</v>
      </c>
    </row>
    <row r="9861" spans="1:11" x14ac:dyDescent="0.35">
      <c r="A9861">
        <v>1046.0999999999999</v>
      </c>
      <c r="B9861" s="24">
        <v>43686</v>
      </c>
      <c r="C9861">
        <v>4</v>
      </c>
      <c r="D9861" s="13">
        <v>10</v>
      </c>
      <c r="E9861" s="13" t="s">
        <v>98</v>
      </c>
      <c r="F9861" s="17">
        <v>-2510</v>
      </c>
      <c r="G9861" t="str">
        <f>_xlfn.XLOOKUP(tbl_GL[[#This Row],[Account_key]],tbl_COA[Account_key],tbl_COA[Class],"Not Found")</f>
        <v>Assets</v>
      </c>
      <c r="H9861" t="str">
        <f>_xlfn.XLOOKUP(tbl_GL[[#This Row],[Account_key]],tbl_COA[Account_key],tbl_COA[SubClass],"Not Found")</f>
        <v>Assets</v>
      </c>
      <c r="I9861" t="str">
        <f>_xlfn.XLOOKUP(tbl_GL[[#This Row],[Account_key]],tbl_COA[Account_key],tbl_COA[SubClass2],"Not Found")</f>
        <v>Current Assets</v>
      </c>
      <c r="J9861" t="str">
        <f>_xlfn.XLOOKUP(tbl_GL[[#This Row],[Account_key]],tbl_COA[Account_key],tbl_COA[SubAccount],,0)</f>
        <v>Cash at Bank</v>
      </c>
      <c r="K9861">
        <f>YEAR(tbl_GL[[#This Row],[Date]])</f>
        <v>2019</v>
      </c>
    </row>
    <row r="9862" spans="1:11" x14ac:dyDescent="0.35">
      <c r="A9862">
        <v>1046.2</v>
      </c>
      <c r="B9862" s="24">
        <v>43686</v>
      </c>
      <c r="C9862">
        <v>4</v>
      </c>
      <c r="D9862" s="13">
        <v>120</v>
      </c>
      <c r="E9862" s="13" t="s">
        <v>98</v>
      </c>
      <c r="F9862" s="17">
        <v>-2510</v>
      </c>
      <c r="G9862" t="str">
        <f>_xlfn.XLOOKUP(tbl_GL[[#This Row],[Account_key]],tbl_COA[Account_key],tbl_COA[Class],"Not Found")</f>
        <v>Liabilities and Owners Equity</v>
      </c>
      <c r="H9862" t="str">
        <f>_xlfn.XLOOKUP(tbl_GL[[#This Row],[Account_key]],tbl_COA[Account_key],tbl_COA[SubClass],"Not Found")</f>
        <v>Liabilities</v>
      </c>
      <c r="I9862" t="str">
        <f>_xlfn.XLOOKUP(tbl_GL[[#This Row],[Account_key]],tbl_COA[Account_key],tbl_COA[SubClass2],"Not Found")</f>
        <v>Current Liabilities</v>
      </c>
      <c r="J9862" t="str">
        <f>_xlfn.XLOOKUP(tbl_GL[[#This Row],[Account_key]],tbl_COA[Account_key],tbl_COA[SubAccount],,0)</f>
        <v>Accrued Expenses</v>
      </c>
      <c r="K9862">
        <f>YEAR(tbl_GL[[#This Row],[Date]])</f>
        <v>2019</v>
      </c>
    </row>
    <row r="9863" spans="1:11" x14ac:dyDescent="0.35">
      <c r="A9863">
        <v>1047.0999999999999</v>
      </c>
      <c r="B9863" s="24">
        <v>43687</v>
      </c>
      <c r="C9863">
        <v>4</v>
      </c>
      <c r="D9863" s="13">
        <v>260</v>
      </c>
      <c r="E9863" s="13" t="s">
        <v>97</v>
      </c>
      <c r="F9863" s="17">
        <v>-2114</v>
      </c>
      <c r="G9863" t="str">
        <f>_xlfn.XLOOKUP(tbl_GL[[#This Row],[Account_key]],tbl_COA[Account_key],tbl_COA[Class],"Not Found")</f>
        <v>Operating account</v>
      </c>
      <c r="H9863" t="str">
        <f>_xlfn.XLOOKUP(tbl_GL[[#This Row],[Account_key]],tbl_COA[Account_key],tbl_COA[SubClass],"Not Found")</f>
        <v>Operating Expenses</v>
      </c>
      <c r="I9863" t="str">
        <f>_xlfn.XLOOKUP(tbl_GL[[#This Row],[Account_key]],tbl_COA[Account_key],tbl_COA[SubClass2],"Not Found")</f>
        <v>Marketing</v>
      </c>
      <c r="J9863" t="str">
        <f>_xlfn.XLOOKUP(tbl_GL[[#This Row],[Account_key]],tbl_COA[Account_key],tbl_COA[SubAccount],,0)</f>
        <v>Commissions</v>
      </c>
      <c r="K9863">
        <f>YEAR(tbl_GL[[#This Row],[Date]])</f>
        <v>2019</v>
      </c>
    </row>
    <row r="9864" spans="1:11" x14ac:dyDescent="0.35">
      <c r="A9864">
        <v>1047.2</v>
      </c>
      <c r="B9864" s="24">
        <v>43687</v>
      </c>
      <c r="C9864">
        <v>4</v>
      </c>
      <c r="D9864" s="13">
        <v>120</v>
      </c>
      <c r="E9864" s="13" t="s">
        <v>97</v>
      </c>
      <c r="F9864" s="17">
        <v>2114</v>
      </c>
      <c r="G9864" t="str">
        <f>_xlfn.XLOOKUP(tbl_GL[[#This Row],[Account_key]],tbl_COA[Account_key],tbl_COA[Class],"Not Found")</f>
        <v>Liabilities and Owners Equity</v>
      </c>
      <c r="H9864" t="str">
        <f>_xlfn.XLOOKUP(tbl_GL[[#This Row],[Account_key]],tbl_COA[Account_key],tbl_COA[SubClass],"Not Found")</f>
        <v>Liabilities</v>
      </c>
      <c r="I9864" t="str">
        <f>_xlfn.XLOOKUP(tbl_GL[[#This Row],[Account_key]],tbl_COA[Account_key],tbl_COA[SubClass2],"Not Found")</f>
        <v>Current Liabilities</v>
      </c>
      <c r="J9864" t="str">
        <f>_xlfn.XLOOKUP(tbl_GL[[#This Row],[Account_key]],tbl_COA[Account_key],tbl_COA[SubAccount],,0)</f>
        <v>Accrued Expenses</v>
      </c>
      <c r="K9864">
        <f>YEAR(tbl_GL[[#This Row],[Date]])</f>
        <v>2019</v>
      </c>
    </row>
    <row r="9865" spans="1:11" x14ac:dyDescent="0.35">
      <c r="A9865">
        <v>1048.0999999999999</v>
      </c>
      <c r="B9865" s="24">
        <v>43687</v>
      </c>
      <c r="C9865">
        <v>4</v>
      </c>
      <c r="D9865" s="13">
        <v>10</v>
      </c>
      <c r="E9865" s="13" t="s">
        <v>98</v>
      </c>
      <c r="F9865" s="17">
        <v>-2190</v>
      </c>
      <c r="G9865" t="str">
        <f>_xlfn.XLOOKUP(tbl_GL[[#This Row],[Account_key]],tbl_COA[Account_key],tbl_COA[Class],"Not Found")</f>
        <v>Assets</v>
      </c>
      <c r="H9865" t="str">
        <f>_xlfn.XLOOKUP(tbl_GL[[#This Row],[Account_key]],tbl_COA[Account_key],tbl_COA[SubClass],"Not Found")</f>
        <v>Assets</v>
      </c>
      <c r="I9865" t="str">
        <f>_xlfn.XLOOKUP(tbl_GL[[#This Row],[Account_key]],tbl_COA[Account_key],tbl_COA[SubClass2],"Not Found")</f>
        <v>Current Assets</v>
      </c>
      <c r="J9865" t="str">
        <f>_xlfn.XLOOKUP(tbl_GL[[#This Row],[Account_key]],tbl_COA[Account_key],tbl_COA[SubAccount],,0)</f>
        <v>Cash at Bank</v>
      </c>
      <c r="K9865">
        <f>YEAR(tbl_GL[[#This Row],[Date]])</f>
        <v>2019</v>
      </c>
    </row>
    <row r="9866" spans="1:11" x14ac:dyDescent="0.35">
      <c r="A9866">
        <v>1048.2</v>
      </c>
      <c r="B9866" s="24">
        <v>43687</v>
      </c>
      <c r="C9866">
        <v>4</v>
      </c>
      <c r="D9866" s="13">
        <v>120</v>
      </c>
      <c r="E9866" s="13" t="s">
        <v>98</v>
      </c>
      <c r="F9866" s="17">
        <v>-2190</v>
      </c>
      <c r="G9866" t="str">
        <f>_xlfn.XLOOKUP(tbl_GL[[#This Row],[Account_key]],tbl_COA[Account_key],tbl_COA[Class],"Not Found")</f>
        <v>Liabilities and Owners Equity</v>
      </c>
      <c r="H9866" t="str">
        <f>_xlfn.XLOOKUP(tbl_GL[[#This Row],[Account_key]],tbl_COA[Account_key],tbl_COA[SubClass],"Not Found")</f>
        <v>Liabilities</v>
      </c>
      <c r="I9866" t="str">
        <f>_xlfn.XLOOKUP(tbl_GL[[#This Row],[Account_key]],tbl_COA[Account_key],tbl_COA[SubClass2],"Not Found")</f>
        <v>Current Liabilities</v>
      </c>
      <c r="J9866" t="str">
        <f>_xlfn.XLOOKUP(tbl_GL[[#This Row],[Account_key]],tbl_COA[Account_key],tbl_COA[SubAccount],,0)</f>
        <v>Accrued Expenses</v>
      </c>
      <c r="K9866">
        <f>YEAR(tbl_GL[[#This Row],[Date]])</f>
        <v>2019</v>
      </c>
    </row>
    <row r="9867" spans="1:11" x14ac:dyDescent="0.35">
      <c r="A9867">
        <v>1049.0999999999999</v>
      </c>
      <c r="B9867" s="24">
        <v>43688</v>
      </c>
      <c r="C9867">
        <v>4</v>
      </c>
      <c r="D9867" s="13">
        <v>260</v>
      </c>
      <c r="E9867" s="13" t="s">
        <v>83</v>
      </c>
      <c r="F9867" s="17">
        <v>392</v>
      </c>
      <c r="G9867" t="str">
        <f>_xlfn.XLOOKUP(tbl_GL[[#This Row],[Account_key]],tbl_COA[Account_key],tbl_COA[Class],"Not Found")</f>
        <v>Operating account</v>
      </c>
      <c r="H9867" t="str">
        <f>_xlfn.XLOOKUP(tbl_GL[[#This Row],[Account_key]],tbl_COA[Account_key],tbl_COA[SubClass],"Not Found")</f>
        <v>Operating Expenses</v>
      </c>
      <c r="I9867" t="str">
        <f>_xlfn.XLOOKUP(tbl_GL[[#This Row],[Account_key]],tbl_COA[Account_key],tbl_COA[SubClass2],"Not Found")</f>
        <v>Marketing</v>
      </c>
      <c r="J9867" t="str">
        <f>_xlfn.XLOOKUP(tbl_GL[[#This Row],[Account_key]],tbl_COA[Account_key],tbl_COA[SubAccount],,0)</f>
        <v>Commissions</v>
      </c>
      <c r="K9867">
        <f>YEAR(tbl_GL[[#This Row],[Date]])</f>
        <v>2019</v>
      </c>
    </row>
    <row r="9868" spans="1:11" x14ac:dyDescent="0.35">
      <c r="A9868">
        <v>1049.2</v>
      </c>
      <c r="B9868" s="24">
        <v>43688</v>
      </c>
      <c r="C9868">
        <v>4</v>
      </c>
      <c r="D9868" s="13">
        <v>20</v>
      </c>
      <c r="E9868" s="13" t="s">
        <v>83</v>
      </c>
      <c r="F9868" s="17">
        <v>392</v>
      </c>
      <c r="G9868" t="str">
        <f>_xlfn.XLOOKUP(tbl_GL[[#This Row],[Account_key]],tbl_COA[Account_key],tbl_COA[Class],"Not Found")</f>
        <v>Assets</v>
      </c>
      <c r="H9868" t="str">
        <f>_xlfn.XLOOKUP(tbl_GL[[#This Row],[Account_key]],tbl_COA[Account_key],tbl_COA[SubClass],"Not Found")</f>
        <v>Assets</v>
      </c>
      <c r="I9868" t="str">
        <f>_xlfn.XLOOKUP(tbl_GL[[#This Row],[Account_key]],tbl_COA[Account_key],tbl_COA[SubClass2],"Not Found")</f>
        <v>Current Assets</v>
      </c>
      <c r="J9868" t="str">
        <f>_xlfn.XLOOKUP(tbl_GL[[#This Row],[Account_key]],tbl_COA[Account_key],tbl_COA[SubAccount],,0)</f>
        <v>Cash in hand</v>
      </c>
      <c r="K9868">
        <f>YEAR(tbl_GL[[#This Row],[Date]])</f>
        <v>2019</v>
      </c>
    </row>
    <row r="9869" spans="1:11" x14ac:dyDescent="0.35">
      <c r="A9869">
        <v>1050.0999999999999</v>
      </c>
      <c r="B9869" s="24">
        <v>43688</v>
      </c>
      <c r="C9869">
        <v>4</v>
      </c>
      <c r="D9869" s="13">
        <v>230</v>
      </c>
      <c r="E9869" s="13" t="s">
        <v>4</v>
      </c>
      <c r="F9869" s="17">
        <v>-1242</v>
      </c>
      <c r="G9869" t="str">
        <f>_xlfn.XLOOKUP(tbl_GL[[#This Row],[Account_key]],tbl_COA[Account_key],tbl_COA[Class],"Not Found")</f>
        <v>Trading account</v>
      </c>
      <c r="H9869" t="str">
        <f>_xlfn.XLOOKUP(tbl_GL[[#This Row],[Account_key]],tbl_COA[Account_key],tbl_COA[SubClass],"Not Found")</f>
        <v>Cost of Sales</v>
      </c>
      <c r="I9869" t="str">
        <f>_xlfn.XLOOKUP(tbl_GL[[#This Row],[Account_key]],tbl_COA[Account_key],tbl_COA[SubClass2],"Not Found")</f>
        <v>Cost of Sales</v>
      </c>
      <c r="J9869" t="str">
        <f>_xlfn.XLOOKUP(tbl_GL[[#This Row],[Account_key]],tbl_COA[Account_key],tbl_COA[SubAccount],,0)</f>
        <v>Cost of Sales</v>
      </c>
      <c r="K9869">
        <f>YEAR(tbl_GL[[#This Row],[Date]])</f>
        <v>2019</v>
      </c>
    </row>
    <row r="9870" spans="1:11" x14ac:dyDescent="0.35">
      <c r="A9870">
        <v>1050.2</v>
      </c>
      <c r="B9870" s="24">
        <v>43688</v>
      </c>
      <c r="C9870">
        <v>4</v>
      </c>
      <c r="D9870" s="13">
        <v>60</v>
      </c>
      <c r="E9870" s="13" t="s">
        <v>4</v>
      </c>
      <c r="F9870" s="17">
        <v>-1242</v>
      </c>
      <c r="G9870" t="str">
        <f>_xlfn.XLOOKUP(tbl_GL[[#This Row],[Account_key]],tbl_COA[Account_key],tbl_COA[Class],"Not Found")</f>
        <v>Assets</v>
      </c>
      <c r="H9870" t="str">
        <f>_xlfn.XLOOKUP(tbl_GL[[#This Row],[Account_key]],tbl_COA[Account_key],tbl_COA[SubClass],"Not Found")</f>
        <v>Assets</v>
      </c>
      <c r="I9870" t="str">
        <f>_xlfn.XLOOKUP(tbl_GL[[#This Row],[Account_key]],tbl_COA[Account_key],tbl_COA[SubClass2],"Not Found")</f>
        <v>Current Assets</v>
      </c>
      <c r="J9870" t="str">
        <f>_xlfn.XLOOKUP(tbl_GL[[#This Row],[Account_key]],tbl_COA[Account_key],tbl_COA[SubAccount],,0)</f>
        <v>Inventory</v>
      </c>
      <c r="K9870">
        <f>YEAR(tbl_GL[[#This Row],[Date]])</f>
        <v>2019</v>
      </c>
    </row>
    <row r="9871" spans="1:11" x14ac:dyDescent="0.35">
      <c r="A9871">
        <v>1051.0999999999999</v>
      </c>
      <c r="B9871" s="24">
        <v>43688</v>
      </c>
      <c r="C9871">
        <v>4</v>
      </c>
      <c r="D9871" s="13">
        <v>210</v>
      </c>
      <c r="E9871" s="13" t="s">
        <v>7</v>
      </c>
      <c r="F9871" s="17">
        <v>3886</v>
      </c>
      <c r="G9871" t="str">
        <f>_xlfn.XLOOKUP(tbl_GL[[#This Row],[Account_key]],tbl_COA[Account_key],tbl_COA[Class],"Not Found")</f>
        <v>Trading account</v>
      </c>
      <c r="H9871" t="str">
        <f>_xlfn.XLOOKUP(tbl_GL[[#This Row],[Account_key]],tbl_COA[Account_key],tbl_COA[SubClass],"Not Found")</f>
        <v>Sales</v>
      </c>
      <c r="I9871" t="str">
        <f>_xlfn.XLOOKUP(tbl_GL[[#This Row],[Account_key]],tbl_COA[Account_key],tbl_COA[SubClass2],"Not Found")</f>
        <v>Sales</v>
      </c>
      <c r="J9871" t="str">
        <f>_xlfn.XLOOKUP(tbl_GL[[#This Row],[Account_key]],tbl_COA[Account_key],tbl_COA[SubAccount],,0)</f>
        <v>Sales</v>
      </c>
      <c r="K9871">
        <f>YEAR(tbl_GL[[#This Row],[Date]])</f>
        <v>2019</v>
      </c>
    </row>
    <row r="9872" spans="1:11" x14ac:dyDescent="0.35">
      <c r="A9872">
        <v>1051.2</v>
      </c>
      <c r="B9872" s="24">
        <v>43688</v>
      </c>
      <c r="C9872">
        <v>4</v>
      </c>
      <c r="D9872" s="13">
        <v>10</v>
      </c>
      <c r="E9872" s="13" t="s">
        <v>7</v>
      </c>
      <c r="F9872" s="17">
        <v>3886</v>
      </c>
      <c r="G9872" t="str">
        <f>_xlfn.XLOOKUP(tbl_GL[[#This Row],[Account_key]],tbl_COA[Account_key],tbl_COA[Class],"Not Found")</f>
        <v>Assets</v>
      </c>
      <c r="H9872" t="str">
        <f>_xlfn.XLOOKUP(tbl_GL[[#This Row],[Account_key]],tbl_COA[Account_key],tbl_COA[SubClass],"Not Found")</f>
        <v>Assets</v>
      </c>
      <c r="I9872" t="str">
        <f>_xlfn.XLOOKUP(tbl_GL[[#This Row],[Account_key]],tbl_COA[Account_key],tbl_COA[SubClass2],"Not Found")</f>
        <v>Current Assets</v>
      </c>
      <c r="J9872" t="str">
        <f>_xlfn.XLOOKUP(tbl_GL[[#This Row],[Account_key]],tbl_COA[Account_key],tbl_COA[SubAccount],,0)</f>
        <v>Cash at Bank</v>
      </c>
      <c r="K9872">
        <f>YEAR(tbl_GL[[#This Row],[Date]])</f>
        <v>2019</v>
      </c>
    </row>
    <row r="9873" spans="1:11" x14ac:dyDescent="0.35">
      <c r="A9873">
        <v>1052.0999999999999</v>
      </c>
      <c r="B9873" s="24">
        <v>43688</v>
      </c>
      <c r="C9873">
        <v>4</v>
      </c>
      <c r="D9873" s="13">
        <v>230</v>
      </c>
      <c r="E9873" s="13" t="s">
        <v>4</v>
      </c>
      <c r="F9873" s="17">
        <v>-5130</v>
      </c>
      <c r="G9873" t="str">
        <f>_xlfn.XLOOKUP(tbl_GL[[#This Row],[Account_key]],tbl_COA[Account_key],tbl_COA[Class],"Not Found")</f>
        <v>Trading account</v>
      </c>
      <c r="H9873" t="str">
        <f>_xlfn.XLOOKUP(tbl_GL[[#This Row],[Account_key]],tbl_COA[Account_key],tbl_COA[SubClass],"Not Found")</f>
        <v>Cost of Sales</v>
      </c>
      <c r="I9873" t="str">
        <f>_xlfn.XLOOKUP(tbl_GL[[#This Row],[Account_key]],tbl_COA[Account_key],tbl_COA[SubClass2],"Not Found")</f>
        <v>Cost of Sales</v>
      </c>
      <c r="J9873" t="str">
        <f>_xlfn.XLOOKUP(tbl_GL[[#This Row],[Account_key]],tbl_COA[Account_key],tbl_COA[SubAccount],,0)</f>
        <v>Cost of Sales</v>
      </c>
      <c r="K9873">
        <f>YEAR(tbl_GL[[#This Row],[Date]])</f>
        <v>2019</v>
      </c>
    </row>
    <row r="9874" spans="1:11" x14ac:dyDescent="0.35">
      <c r="A9874">
        <v>1052.2</v>
      </c>
      <c r="B9874" s="24">
        <v>43688</v>
      </c>
      <c r="C9874">
        <v>4</v>
      </c>
      <c r="D9874" s="13">
        <v>60</v>
      </c>
      <c r="E9874" s="13" t="s">
        <v>4</v>
      </c>
      <c r="F9874" s="17">
        <v>-5130</v>
      </c>
      <c r="G9874" t="str">
        <f>_xlfn.XLOOKUP(tbl_GL[[#This Row],[Account_key]],tbl_COA[Account_key],tbl_COA[Class],"Not Found")</f>
        <v>Assets</v>
      </c>
      <c r="H9874" t="str">
        <f>_xlfn.XLOOKUP(tbl_GL[[#This Row],[Account_key]],tbl_COA[Account_key],tbl_COA[SubClass],"Not Found")</f>
        <v>Assets</v>
      </c>
      <c r="I9874" t="str">
        <f>_xlfn.XLOOKUP(tbl_GL[[#This Row],[Account_key]],tbl_COA[Account_key],tbl_COA[SubClass2],"Not Found")</f>
        <v>Current Assets</v>
      </c>
      <c r="J9874" t="str">
        <f>_xlfn.XLOOKUP(tbl_GL[[#This Row],[Account_key]],tbl_COA[Account_key],tbl_COA[SubAccount],,0)</f>
        <v>Inventory</v>
      </c>
      <c r="K9874">
        <f>YEAR(tbl_GL[[#This Row],[Date]])</f>
        <v>2019</v>
      </c>
    </row>
    <row r="9875" spans="1:11" x14ac:dyDescent="0.35">
      <c r="A9875">
        <v>1053.0999999999999</v>
      </c>
      <c r="B9875" s="24">
        <v>43688</v>
      </c>
      <c r="C9875">
        <v>4</v>
      </c>
      <c r="D9875" s="13">
        <v>210</v>
      </c>
      <c r="E9875" s="13" t="s">
        <v>8</v>
      </c>
      <c r="F9875" s="17">
        <v>14493</v>
      </c>
      <c r="G9875" t="str">
        <f>_xlfn.XLOOKUP(tbl_GL[[#This Row],[Account_key]],tbl_COA[Account_key],tbl_COA[Class],"Not Found")</f>
        <v>Trading account</v>
      </c>
      <c r="H9875" t="str">
        <f>_xlfn.XLOOKUP(tbl_GL[[#This Row],[Account_key]],tbl_COA[Account_key],tbl_COA[SubClass],"Not Found")</f>
        <v>Sales</v>
      </c>
      <c r="I9875" t="str">
        <f>_xlfn.XLOOKUP(tbl_GL[[#This Row],[Account_key]],tbl_COA[Account_key],tbl_COA[SubClass2],"Not Found")</f>
        <v>Sales</v>
      </c>
      <c r="J9875" t="str">
        <f>_xlfn.XLOOKUP(tbl_GL[[#This Row],[Account_key]],tbl_COA[Account_key],tbl_COA[SubAccount],,0)</f>
        <v>Sales</v>
      </c>
      <c r="K9875">
        <f>YEAR(tbl_GL[[#This Row],[Date]])</f>
        <v>2019</v>
      </c>
    </row>
    <row r="9876" spans="1:11" x14ac:dyDescent="0.35">
      <c r="A9876">
        <v>1053.2</v>
      </c>
      <c r="B9876" s="24">
        <v>43688</v>
      </c>
      <c r="C9876">
        <v>4</v>
      </c>
      <c r="D9876" s="13">
        <v>30</v>
      </c>
      <c r="E9876" s="13" t="s">
        <v>8</v>
      </c>
      <c r="F9876" s="17">
        <v>14493</v>
      </c>
      <c r="G9876" t="str">
        <f>_xlfn.XLOOKUP(tbl_GL[[#This Row],[Account_key]],tbl_COA[Account_key],tbl_COA[Class],"Not Found")</f>
        <v>Assets</v>
      </c>
      <c r="H9876" t="str">
        <f>_xlfn.XLOOKUP(tbl_GL[[#This Row],[Account_key]],tbl_COA[Account_key],tbl_COA[SubClass],"Not Found")</f>
        <v>Assets</v>
      </c>
      <c r="I9876" t="str">
        <f>_xlfn.XLOOKUP(tbl_GL[[#This Row],[Account_key]],tbl_COA[Account_key],tbl_COA[SubClass2],"Not Found")</f>
        <v>Current Assets</v>
      </c>
      <c r="J9876" t="str">
        <f>_xlfn.XLOOKUP(tbl_GL[[#This Row],[Account_key]],tbl_COA[Account_key],tbl_COA[SubAccount],,0)</f>
        <v>Trade Receivables</v>
      </c>
      <c r="K9876">
        <f>YEAR(tbl_GL[[#This Row],[Date]])</f>
        <v>2019</v>
      </c>
    </row>
    <row r="9877" spans="1:11" x14ac:dyDescent="0.35">
      <c r="A9877">
        <v>1054.0999999999999</v>
      </c>
      <c r="B9877" s="24">
        <v>43689</v>
      </c>
      <c r="C9877">
        <v>4</v>
      </c>
      <c r="D9877" s="13">
        <v>10</v>
      </c>
      <c r="E9877" s="13" t="s">
        <v>98</v>
      </c>
      <c r="F9877" s="17">
        <v>-1691</v>
      </c>
      <c r="G9877" t="str">
        <f>_xlfn.XLOOKUP(tbl_GL[[#This Row],[Account_key]],tbl_COA[Account_key],tbl_COA[Class],"Not Found")</f>
        <v>Assets</v>
      </c>
      <c r="H9877" t="str">
        <f>_xlfn.XLOOKUP(tbl_GL[[#This Row],[Account_key]],tbl_COA[Account_key],tbl_COA[SubClass],"Not Found")</f>
        <v>Assets</v>
      </c>
      <c r="I9877" t="str">
        <f>_xlfn.XLOOKUP(tbl_GL[[#This Row],[Account_key]],tbl_COA[Account_key],tbl_COA[SubClass2],"Not Found")</f>
        <v>Current Assets</v>
      </c>
      <c r="J9877" t="str">
        <f>_xlfn.XLOOKUP(tbl_GL[[#This Row],[Account_key]],tbl_COA[Account_key],tbl_COA[SubAccount],,0)</f>
        <v>Cash at Bank</v>
      </c>
      <c r="K9877">
        <f>YEAR(tbl_GL[[#This Row],[Date]])</f>
        <v>2019</v>
      </c>
    </row>
    <row r="9878" spans="1:11" x14ac:dyDescent="0.35">
      <c r="A9878">
        <v>1054.2</v>
      </c>
      <c r="B9878" s="24">
        <v>43689</v>
      </c>
      <c r="C9878">
        <v>4</v>
      </c>
      <c r="D9878" s="13">
        <v>120</v>
      </c>
      <c r="E9878" s="13" t="s">
        <v>98</v>
      </c>
      <c r="F9878" s="17">
        <v>-1691</v>
      </c>
      <c r="G9878" t="str">
        <f>_xlfn.XLOOKUP(tbl_GL[[#This Row],[Account_key]],tbl_COA[Account_key],tbl_COA[Class],"Not Found")</f>
        <v>Liabilities and Owners Equity</v>
      </c>
      <c r="H9878" t="str">
        <f>_xlfn.XLOOKUP(tbl_GL[[#This Row],[Account_key]],tbl_COA[Account_key],tbl_COA[SubClass],"Not Found")</f>
        <v>Liabilities</v>
      </c>
      <c r="I9878" t="str">
        <f>_xlfn.XLOOKUP(tbl_GL[[#This Row],[Account_key]],tbl_COA[Account_key],tbl_COA[SubClass2],"Not Found")</f>
        <v>Current Liabilities</v>
      </c>
      <c r="J9878" t="str">
        <f>_xlfn.XLOOKUP(tbl_GL[[#This Row],[Account_key]],tbl_COA[Account_key],tbl_COA[SubAccount],,0)</f>
        <v>Accrued Expenses</v>
      </c>
      <c r="K9878">
        <f>YEAR(tbl_GL[[#This Row],[Date]])</f>
        <v>2019</v>
      </c>
    </row>
    <row r="9879" spans="1:11" x14ac:dyDescent="0.35">
      <c r="A9879">
        <v>1055.0999999999999</v>
      </c>
      <c r="B9879" s="24">
        <v>43690</v>
      </c>
      <c r="C9879">
        <v>4</v>
      </c>
      <c r="D9879" s="13">
        <v>260</v>
      </c>
      <c r="E9879" s="13" t="s">
        <v>97</v>
      </c>
      <c r="F9879" s="17">
        <v>-1951</v>
      </c>
      <c r="G9879" t="str">
        <f>_xlfn.XLOOKUP(tbl_GL[[#This Row],[Account_key]],tbl_COA[Account_key],tbl_COA[Class],"Not Found")</f>
        <v>Operating account</v>
      </c>
      <c r="H9879" t="str">
        <f>_xlfn.XLOOKUP(tbl_GL[[#This Row],[Account_key]],tbl_COA[Account_key],tbl_COA[SubClass],"Not Found")</f>
        <v>Operating Expenses</v>
      </c>
      <c r="I9879" t="str">
        <f>_xlfn.XLOOKUP(tbl_GL[[#This Row],[Account_key]],tbl_COA[Account_key],tbl_COA[SubClass2],"Not Found")</f>
        <v>Marketing</v>
      </c>
      <c r="J9879" t="str">
        <f>_xlfn.XLOOKUP(tbl_GL[[#This Row],[Account_key]],tbl_COA[Account_key],tbl_COA[SubAccount],,0)</f>
        <v>Commissions</v>
      </c>
      <c r="K9879">
        <f>YEAR(tbl_GL[[#This Row],[Date]])</f>
        <v>2019</v>
      </c>
    </row>
    <row r="9880" spans="1:11" x14ac:dyDescent="0.35">
      <c r="A9880">
        <v>1055.2</v>
      </c>
      <c r="B9880" s="24">
        <v>43690</v>
      </c>
      <c r="C9880">
        <v>4</v>
      </c>
      <c r="D9880" s="13">
        <v>120</v>
      </c>
      <c r="E9880" s="13" t="s">
        <v>97</v>
      </c>
      <c r="F9880" s="17">
        <v>1951</v>
      </c>
      <c r="G9880" t="str">
        <f>_xlfn.XLOOKUP(tbl_GL[[#This Row],[Account_key]],tbl_COA[Account_key],tbl_COA[Class],"Not Found")</f>
        <v>Liabilities and Owners Equity</v>
      </c>
      <c r="H9880" t="str">
        <f>_xlfn.XLOOKUP(tbl_GL[[#This Row],[Account_key]],tbl_COA[Account_key],tbl_COA[SubClass],"Not Found")</f>
        <v>Liabilities</v>
      </c>
      <c r="I9880" t="str">
        <f>_xlfn.XLOOKUP(tbl_GL[[#This Row],[Account_key]],tbl_COA[Account_key],tbl_COA[SubClass2],"Not Found")</f>
        <v>Current Liabilities</v>
      </c>
      <c r="J9880" t="str">
        <f>_xlfn.XLOOKUP(tbl_GL[[#This Row],[Account_key]],tbl_COA[Account_key],tbl_COA[SubAccount],,0)</f>
        <v>Accrued Expenses</v>
      </c>
      <c r="K9880">
        <f>YEAR(tbl_GL[[#This Row],[Date]])</f>
        <v>2019</v>
      </c>
    </row>
    <row r="9881" spans="1:11" x14ac:dyDescent="0.35">
      <c r="A9881">
        <v>1056.0999999999999</v>
      </c>
      <c r="B9881" s="24">
        <v>43691</v>
      </c>
      <c r="C9881">
        <v>4</v>
      </c>
      <c r="D9881" s="13">
        <v>30</v>
      </c>
      <c r="E9881" s="13" t="s">
        <v>80</v>
      </c>
      <c r="F9881" s="17">
        <v>-17738</v>
      </c>
      <c r="G9881" t="str">
        <f>_xlfn.XLOOKUP(tbl_GL[[#This Row],[Account_key]],tbl_COA[Account_key],tbl_COA[Class],"Not Found")</f>
        <v>Assets</v>
      </c>
      <c r="H9881" t="str">
        <f>_xlfn.XLOOKUP(tbl_GL[[#This Row],[Account_key]],tbl_COA[Account_key],tbl_COA[SubClass],"Not Found")</f>
        <v>Assets</v>
      </c>
      <c r="I9881" t="str">
        <f>_xlfn.XLOOKUP(tbl_GL[[#This Row],[Account_key]],tbl_COA[Account_key],tbl_COA[SubClass2],"Not Found")</f>
        <v>Current Assets</v>
      </c>
      <c r="J9881" t="str">
        <f>_xlfn.XLOOKUP(tbl_GL[[#This Row],[Account_key]],tbl_COA[Account_key],tbl_COA[SubAccount],,0)</f>
        <v>Trade Receivables</v>
      </c>
      <c r="K9881">
        <f>YEAR(tbl_GL[[#This Row],[Date]])</f>
        <v>2019</v>
      </c>
    </row>
    <row r="9882" spans="1:11" x14ac:dyDescent="0.35">
      <c r="A9882">
        <v>1056.2</v>
      </c>
      <c r="B9882" s="24">
        <v>43691</v>
      </c>
      <c r="C9882">
        <v>4</v>
      </c>
      <c r="D9882" s="13">
        <v>10</v>
      </c>
      <c r="E9882" s="13" t="s">
        <v>80</v>
      </c>
      <c r="F9882" s="17">
        <v>17738</v>
      </c>
      <c r="G9882" t="str">
        <f>_xlfn.XLOOKUP(tbl_GL[[#This Row],[Account_key]],tbl_COA[Account_key],tbl_COA[Class],"Not Found")</f>
        <v>Assets</v>
      </c>
      <c r="H9882" t="str">
        <f>_xlfn.XLOOKUP(tbl_GL[[#This Row],[Account_key]],tbl_COA[Account_key],tbl_COA[SubClass],"Not Found")</f>
        <v>Assets</v>
      </c>
      <c r="I9882" t="str">
        <f>_xlfn.XLOOKUP(tbl_GL[[#This Row],[Account_key]],tbl_COA[Account_key],tbl_COA[SubClass2],"Not Found")</f>
        <v>Current Assets</v>
      </c>
      <c r="J9882" t="str">
        <f>_xlfn.XLOOKUP(tbl_GL[[#This Row],[Account_key]],tbl_COA[Account_key],tbl_COA[SubAccount],,0)</f>
        <v>Cash at Bank</v>
      </c>
      <c r="K9882">
        <f>YEAR(tbl_GL[[#This Row],[Date]])</f>
        <v>2019</v>
      </c>
    </row>
    <row r="9883" spans="1:11" x14ac:dyDescent="0.35">
      <c r="A9883">
        <v>1057.0999999999999</v>
      </c>
      <c r="B9883" s="24">
        <v>43692</v>
      </c>
      <c r="C9883">
        <v>4</v>
      </c>
      <c r="D9883" s="13">
        <v>10</v>
      </c>
      <c r="E9883" s="13" t="s">
        <v>112</v>
      </c>
      <c r="F9883" s="17">
        <v>-240</v>
      </c>
      <c r="G9883" t="str">
        <f>_xlfn.XLOOKUP(tbl_GL[[#This Row],[Account_key]],tbl_COA[Account_key],tbl_COA[Class],"Not Found")</f>
        <v>Assets</v>
      </c>
      <c r="H9883" t="str">
        <f>_xlfn.XLOOKUP(tbl_GL[[#This Row],[Account_key]],tbl_COA[Account_key],tbl_COA[SubClass],"Not Found")</f>
        <v>Assets</v>
      </c>
      <c r="I9883" t="str">
        <f>_xlfn.XLOOKUP(tbl_GL[[#This Row],[Account_key]],tbl_COA[Account_key],tbl_COA[SubClass2],"Not Found")</f>
        <v>Current Assets</v>
      </c>
      <c r="J9883" t="str">
        <f>_xlfn.XLOOKUP(tbl_GL[[#This Row],[Account_key]],tbl_COA[Account_key],tbl_COA[SubAccount],,0)</f>
        <v>Cash at Bank</v>
      </c>
      <c r="K9883">
        <f>YEAR(tbl_GL[[#This Row],[Date]])</f>
        <v>2019</v>
      </c>
    </row>
    <row r="9884" spans="1:11" x14ac:dyDescent="0.35">
      <c r="A9884">
        <v>1057.2</v>
      </c>
      <c r="B9884" s="24">
        <v>43692</v>
      </c>
      <c r="C9884">
        <v>4</v>
      </c>
      <c r="D9884" s="13">
        <v>121</v>
      </c>
      <c r="E9884" s="13" t="s">
        <v>112</v>
      </c>
      <c r="F9884" s="17">
        <v>-240</v>
      </c>
      <c r="G9884" t="str">
        <f>_xlfn.XLOOKUP(tbl_GL[[#This Row],[Account_key]],tbl_COA[Account_key],tbl_COA[Class],"Not Found")</f>
        <v>Liabilities and Owners Equity</v>
      </c>
      <c r="H9884" t="str">
        <f>_xlfn.XLOOKUP(tbl_GL[[#This Row],[Account_key]],tbl_COA[Account_key],tbl_COA[SubClass],"Not Found")</f>
        <v>Liabilities</v>
      </c>
      <c r="I9884" t="str">
        <f>_xlfn.XLOOKUP(tbl_GL[[#This Row],[Account_key]],tbl_COA[Account_key],tbl_COA[SubClass2],"Not Found")</f>
        <v>Current Liabilities</v>
      </c>
      <c r="J9884" t="str">
        <f>_xlfn.XLOOKUP(tbl_GL[[#This Row],[Account_key]],tbl_COA[Account_key],tbl_COA[SubAccount],,0)</f>
        <v>Interest Payable</v>
      </c>
      <c r="K9884">
        <f>YEAR(tbl_GL[[#This Row],[Date]])</f>
        <v>2019</v>
      </c>
    </row>
    <row r="9885" spans="1:11" x14ac:dyDescent="0.35">
      <c r="A9885">
        <v>1058.0999999999999</v>
      </c>
      <c r="B9885" s="24">
        <v>43694</v>
      </c>
      <c r="C9885">
        <v>4</v>
      </c>
      <c r="D9885" s="13">
        <v>350</v>
      </c>
      <c r="E9885" s="13" t="s">
        <v>99</v>
      </c>
      <c r="F9885" s="17">
        <v>-204</v>
      </c>
      <c r="G9885" t="str">
        <f>_xlfn.XLOOKUP(tbl_GL[[#This Row],[Account_key]],tbl_COA[Account_key],tbl_COA[Class],"Not Found")</f>
        <v>Operating account</v>
      </c>
      <c r="H9885" t="str">
        <f>_xlfn.XLOOKUP(tbl_GL[[#This Row],[Account_key]],tbl_COA[Account_key],tbl_COA[SubClass],"Not Found")</f>
        <v>Operating Expenses</v>
      </c>
      <c r="I9885" t="str">
        <f>_xlfn.XLOOKUP(tbl_GL[[#This Row],[Account_key]],tbl_COA[Account_key],tbl_COA[SubClass2],"Not Found")</f>
        <v>Administration</v>
      </c>
      <c r="J9885" t="str">
        <f>_xlfn.XLOOKUP(tbl_GL[[#This Row],[Account_key]],tbl_COA[Account_key],tbl_COA[SubAccount],,0)</f>
        <v>Other Expenses</v>
      </c>
      <c r="K9885">
        <f>YEAR(tbl_GL[[#This Row],[Date]])</f>
        <v>2019</v>
      </c>
    </row>
    <row r="9886" spans="1:11" x14ac:dyDescent="0.35">
      <c r="A9886">
        <v>1058.2</v>
      </c>
      <c r="B9886" s="24">
        <v>43694</v>
      </c>
      <c r="C9886">
        <v>4</v>
      </c>
      <c r="D9886" s="13">
        <v>20</v>
      </c>
      <c r="E9886" s="13" t="s">
        <v>99</v>
      </c>
      <c r="F9886" s="17">
        <v>-204</v>
      </c>
      <c r="G9886" t="str">
        <f>_xlfn.XLOOKUP(tbl_GL[[#This Row],[Account_key]],tbl_COA[Account_key],tbl_COA[Class],"Not Found")</f>
        <v>Assets</v>
      </c>
      <c r="H9886" t="str">
        <f>_xlfn.XLOOKUP(tbl_GL[[#This Row],[Account_key]],tbl_COA[Account_key],tbl_COA[SubClass],"Not Found")</f>
        <v>Assets</v>
      </c>
      <c r="I9886" t="str">
        <f>_xlfn.XLOOKUP(tbl_GL[[#This Row],[Account_key]],tbl_COA[Account_key],tbl_COA[SubClass2],"Not Found")</f>
        <v>Current Assets</v>
      </c>
      <c r="J9886" t="str">
        <f>_xlfn.XLOOKUP(tbl_GL[[#This Row],[Account_key]],tbl_COA[Account_key],tbl_COA[SubAccount],,0)</f>
        <v>Cash in hand</v>
      </c>
      <c r="K9886">
        <f>YEAR(tbl_GL[[#This Row],[Date]])</f>
        <v>2019</v>
      </c>
    </row>
    <row r="9887" spans="1:11" x14ac:dyDescent="0.35">
      <c r="A9887">
        <v>1059.0999999999999</v>
      </c>
      <c r="B9887" s="24">
        <v>43694</v>
      </c>
      <c r="C9887">
        <v>4</v>
      </c>
      <c r="D9887" s="13">
        <v>260</v>
      </c>
      <c r="E9887" s="13" t="s">
        <v>97</v>
      </c>
      <c r="F9887" s="17">
        <v>-1721</v>
      </c>
      <c r="G9887" t="str">
        <f>_xlfn.XLOOKUP(tbl_GL[[#This Row],[Account_key]],tbl_COA[Account_key],tbl_COA[Class],"Not Found")</f>
        <v>Operating account</v>
      </c>
      <c r="H9887" t="str">
        <f>_xlfn.XLOOKUP(tbl_GL[[#This Row],[Account_key]],tbl_COA[Account_key],tbl_COA[SubClass],"Not Found")</f>
        <v>Operating Expenses</v>
      </c>
      <c r="I9887" t="str">
        <f>_xlfn.XLOOKUP(tbl_GL[[#This Row],[Account_key]],tbl_COA[Account_key],tbl_COA[SubClass2],"Not Found")</f>
        <v>Marketing</v>
      </c>
      <c r="J9887" t="str">
        <f>_xlfn.XLOOKUP(tbl_GL[[#This Row],[Account_key]],tbl_COA[Account_key],tbl_COA[SubAccount],,0)</f>
        <v>Commissions</v>
      </c>
      <c r="K9887">
        <f>YEAR(tbl_GL[[#This Row],[Date]])</f>
        <v>2019</v>
      </c>
    </row>
    <row r="9888" spans="1:11" x14ac:dyDescent="0.35">
      <c r="A9888">
        <v>1059.2</v>
      </c>
      <c r="B9888" s="24">
        <v>43694</v>
      </c>
      <c r="C9888">
        <v>4</v>
      </c>
      <c r="D9888" s="13">
        <v>120</v>
      </c>
      <c r="E9888" s="13" t="s">
        <v>97</v>
      </c>
      <c r="F9888" s="17">
        <v>1721</v>
      </c>
      <c r="G9888" t="str">
        <f>_xlfn.XLOOKUP(tbl_GL[[#This Row],[Account_key]],tbl_COA[Account_key],tbl_COA[Class],"Not Found")</f>
        <v>Liabilities and Owners Equity</v>
      </c>
      <c r="H9888" t="str">
        <f>_xlfn.XLOOKUP(tbl_GL[[#This Row],[Account_key]],tbl_COA[Account_key],tbl_COA[SubClass],"Not Found")</f>
        <v>Liabilities</v>
      </c>
      <c r="I9888" t="str">
        <f>_xlfn.XLOOKUP(tbl_GL[[#This Row],[Account_key]],tbl_COA[Account_key],tbl_COA[SubClass2],"Not Found")</f>
        <v>Current Liabilities</v>
      </c>
      <c r="J9888" t="str">
        <f>_xlfn.XLOOKUP(tbl_GL[[#This Row],[Account_key]],tbl_COA[Account_key],tbl_COA[SubAccount],,0)</f>
        <v>Accrued Expenses</v>
      </c>
      <c r="K9888">
        <f>YEAR(tbl_GL[[#This Row],[Date]])</f>
        <v>2019</v>
      </c>
    </row>
    <row r="9889" spans="1:11" x14ac:dyDescent="0.35">
      <c r="A9889">
        <v>1060.0999999999999</v>
      </c>
      <c r="B9889" s="24">
        <v>43695</v>
      </c>
      <c r="C9889">
        <v>4</v>
      </c>
      <c r="D9889" s="13">
        <v>230</v>
      </c>
      <c r="E9889" s="13" t="s">
        <v>4</v>
      </c>
      <c r="F9889" s="17">
        <v>-413</v>
      </c>
      <c r="G9889" t="str">
        <f>_xlfn.XLOOKUP(tbl_GL[[#This Row],[Account_key]],tbl_COA[Account_key],tbl_COA[Class],"Not Found")</f>
        <v>Trading account</v>
      </c>
      <c r="H9889" t="str">
        <f>_xlfn.XLOOKUP(tbl_GL[[#This Row],[Account_key]],tbl_COA[Account_key],tbl_COA[SubClass],"Not Found")</f>
        <v>Cost of Sales</v>
      </c>
      <c r="I9889" t="str">
        <f>_xlfn.XLOOKUP(tbl_GL[[#This Row],[Account_key]],tbl_COA[Account_key],tbl_COA[SubClass2],"Not Found")</f>
        <v>Cost of Sales</v>
      </c>
      <c r="J9889" t="str">
        <f>_xlfn.XLOOKUP(tbl_GL[[#This Row],[Account_key]],tbl_COA[Account_key],tbl_COA[SubAccount],,0)</f>
        <v>Cost of Sales</v>
      </c>
      <c r="K9889">
        <f>YEAR(tbl_GL[[#This Row],[Date]])</f>
        <v>2019</v>
      </c>
    </row>
    <row r="9890" spans="1:11" x14ac:dyDescent="0.35">
      <c r="A9890">
        <v>1060.2</v>
      </c>
      <c r="B9890" s="24">
        <v>43695</v>
      </c>
      <c r="C9890">
        <v>4</v>
      </c>
      <c r="D9890" s="13">
        <v>60</v>
      </c>
      <c r="E9890" s="13" t="s">
        <v>4</v>
      </c>
      <c r="F9890" s="17">
        <v>-413</v>
      </c>
      <c r="G9890" t="str">
        <f>_xlfn.XLOOKUP(tbl_GL[[#This Row],[Account_key]],tbl_COA[Account_key],tbl_COA[Class],"Not Found")</f>
        <v>Assets</v>
      </c>
      <c r="H9890" t="str">
        <f>_xlfn.XLOOKUP(tbl_GL[[#This Row],[Account_key]],tbl_COA[Account_key],tbl_COA[SubClass],"Not Found")</f>
        <v>Assets</v>
      </c>
      <c r="I9890" t="str">
        <f>_xlfn.XLOOKUP(tbl_GL[[#This Row],[Account_key]],tbl_COA[Account_key],tbl_COA[SubClass2],"Not Found")</f>
        <v>Current Assets</v>
      </c>
      <c r="J9890" t="str">
        <f>_xlfn.XLOOKUP(tbl_GL[[#This Row],[Account_key]],tbl_COA[Account_key],tbl_COA[SubAccount],,0)</f>
        <v>Inventory</v>
      </c>
      <c r="K9890">
        <f>YEAR(tbl_GL[[#This Row],[Date]])</f>
        <v>2019</v>
      </c>
    </row>
    <row r="9891" spans="1:11" x14ac:dyDescent="0.35">
      <c r="A9891">
        <v>1061.0999999999999</v>
      </c>
      <c r="B9891" s="24">
        <v>43695</v>
      </c>
      <c r="C9891">
        <v>4</v>
      </c>
      <c r="D9891" s="13">
        <v>210</v>
      </c>
      <c r="E9891" s="13" t="s">
        <v>8</v>
      </c>
      <c r="F9891" s="17">
        <v>1168</v>
      </c>
      <c r="G9891" t="str">
        <f>_xlfn.XLOOKUP(tbl_GL[[#This Row],[Account_key]],tbl_COA[Account_key],tbl_COA[Class],"Not Found")</f>
        <v>Trading account</v>
      </c>
      <c r="H9891" t="str">
        <f>_xlfn.XLOOKUP(tbl_GL[[#This Row],[Account_key]],tbl_COA[Account_key],tbl_COA[SubClass],"Not Found")</f>
        <v>Sales</v>
      </c>
      <c r="I9891" t="str">
        <f>_xlfn.XLOOKUP(tbl_GL[[#This Row],[Account_key]],tbl_COA[Account_key],tbl_COA[SubClass2],"Not Found")</f>
        <v>Sales</v>
      </c>
      <c r="J9891" t="str">
        <f>_xlfn.XLOOKUP(tbl_GL[[#This Row],[Account_key]],tbl_COA[Account_key],tbl_COA[SubAccount],,0)</f>
        <v>Sales</v>
      </c>
      <c r="K9891">
        <f>YEAR(tbl_GL[[#This Row],[Date]])</f>
        <v>2019</v>
      </c>
    </row>
    <row r="9892" spans="1:11" x14ac:dyDescent="0.35">
      <c r="A9892">
        <v>1061.2</v>
      </c>
      <c r="B9892" s="24">
        <v>43695</v>
      </c>
      <c r="C9892">
        <v>4</v>
      </c>
      <c r="D9892" s="13">
        <v>30</v>
      </c>
      <c r="E9892" s="13" t="s">
        <v>8</v>
      </c>
      <c r="F9892" s="17">
        <v>1168</v>
      </c>
      <c r="G9892" t="str">
        <f>_xlfn.XLOOKUP(tbl_GL[[#This Row],[Account_key]],tbl_COA[Account_key],tbl_COA[Class],"Not Found")</f>
        <v>Assets</v>
      </c>
      <c r="H9892" t="str">
        <f>_xlfn.XLOOKUP(tbl_GL[[#This Row],[Account_key]],tbl_COA[Account_key],tbl_COA[SubClass],"Not Found")</f>
        <v>Assets</v>
      </c>
      <c r="I9892" t="str">
        <f>_xlfn.XLOOKUP(tbl_GL[[#This Row],[Account_key]],tbl_COA[Account_key],tbl_COA[SubClass2],"Not Found")</f>
        <v>Current Assets</v>
      </c>
      <c r="J9892" t="str">
        <f>_xlfn.XLOOKUP(tbl_GL[[#This Row],[Account_key]],tbl_COA[Account_key],tbl_COA[SubAccount],,0)</f>
        <v>Trade Receivables</v>
      </c>
      <c r="K9892">
        <f>YEAR(tbl_GL[[#This Row],[Date]])</f>
        <v>2019</v>
      </c>
    </row>
    <row r="9893" spans="1:11" x14ac:dyDescent="0.35">
      <c r="A9893">
        <v>1062.0999999999999</v>
      </c>
      <c r="B9893" s="24">
        <v>43696</v>
      </c>
      <c r="C9893">
        <v>4</v>
      </c>
      <c r="D9893" s="13">
        <v>230</v>
      </c>
      <c r="E9893" s="13" t="s">
        <v>4</v>
      </c>
      <c r="F9893" s="17">
        <v>-1335</v>
      </c>
      <c r="G9893" t="str">
        <f>_xlfn.XLOOKUP(tbl_GL[[#This Row],[Account_key]],tbl_COA[Account_key],tbl_COA[Class],"Not Found")</f>
        <v>Trading account</v>
      </c>
      <c r="H9893" t="str">
        <f>_xlfn.XLOOKUP(tbl_GL[[#This Row],[Account_key]],tbl_COA[Account_key],tbl_COA[SubClass],"Not Found")</f>
        <v>Cost of Sales</v>
      </c>
      <c r="I9893" t="str">
        <f>_xlfn.XLOOKUP(tbl_GL[[#This Row],[Account_key]],tbl_COA[Account_key],tbl_COA[SubClass2],"Not Found")</f>
        <v>Cost of Sales</v>
      </c>
      <c r="J9893" t="str">
        <f>_xlfn.XLOOKUP(tbl_GL[[#This Row],[Account_key]],tbl_COA[Account_key],tbl_COA[SubAccount],,0)</f>
        <v>Cost of Sales</v>
      </c>
      <c r="K9893">
        <f>YEAR(tbl_GL[[#This Row],[Date]])</f>
        <v>2019</v>
      </c>
    </row>
    <row r="9894" spans="1:11" x14ac:dyDescent="0.35">
      <c r="A9894">
        <v>1062.2</v>
      </c>
      <c r="B9894" s="24">
        <v>43696</v>
      </c>
      <c r="C9894">
        <v>4</v>
      </c>
      <c r="D9894" s="13">
        <v>60</v>
      </c>
      <c r="E9894" s="13" t="s">
        <v>4</v>
      </c>
      <c r="F9894" s="17">
        <v>-1335</v>
      </c>
      <c r="G9894" t="str">
        <f>_xlfn.XLOOKUP(tbl_GL[[#This Row],[Account_key]],tbl_COA[Account_key],tbl_COA[Class],"Not Found")</f>
        <v>Assets</v>
      </c>
      <c r="H9894" t="str">
        <f>_xlfn.XLOOKUP(tbl_GL[[#This Row],[Account_key]],tbl_COA[Account_key],tbl_COA[SubClass],"Not Found")</f>
        <v>Assets</v>
      </c>
      <c r="I9894" t="str">
        <f>_xlfn.XLOOKUP(tbl_GL[[#This Row],[Account_key]],tbl_COA[Account_key],tbl_COA[SubClass2],"Not Found")</f>
        <v>Current Assets</v>
      </c>
      <c r="J9894" t="str">
        <f>_xlfn.XLOOKUP(tbl_GL[[#This Row],[Account_key]],tbl_COA[Account_key],tbl_COA[SubAccount],,0)</f>
        <v>Inventory</v>
      </c>
      <c r="K9894">
        <f>YEAR(tbl_GL[[#This Row],[Date]])</f>
        <v>2019</v>
      </c>
    </row>
    <row r="9895" spans="1:11" x14ac:dyDescent="0.35">
      <c r="A9895">
        <v>1063.0999999999999</v>
      </c>
      <c r="B9895" s="24">
        <v>43696</v>
      </c>
      <c r="C9895">
        <v>4</v>
      </c>
      <c r="D9895" s="13">
        <v>210</v>
      </c>
      <c r="E9895" s="13" t="s">
        <v>7</v>
      </c>
      <c r="F9895" s="17">
        <v>4175</v>
      </c>
      <c r="G9895" t="str">
        <f>_xlfn.XLOOKUP(tbl_GL[[#This Row],[Account_key]],tbl_COA[Account_key],tbl_COA[Class],"Not Found")</f>
        <v>Trading account</v>
      </c>
      <c r="H9895" t="str">
        <f>_xlfn.XLOOKUP(tbl_GL[[#This Row],[Account_key]],tbl_COA[Account_key],tbl_COA[SubClass],"Not Found")</f>
        <v>Sales</v>
      </c>
      <c r="I9895" t="str">
        <f>_xlfn.XLOOKUP(tbl_GL[[#This Row],[Account_key]],tbl_COA[Account_key],tbl_COA[SubClass2],"Not Found")</f>
        <v>Sales</v>
      </c>
      <c r="J9895" t="str">
        <f>_xlfn.XLOOKUP(tbl_GL[[#This Row],[Account_key]],tbl_COA[Account_key],tbl_COA[SubAccount],,0)</f>
        <v>Sales</v>
      </c>
      <c r="K9895">
        <f>YEAR(tbl_GL[[#This Row],[Date]])</f>
        <v>2019</v>
      </c>
    </row>
    <row r="9896" spans="1:11" x14ac:dyDescent="0.35">
      <c r="A9896">
        <v>1063.2</v>
      </c>
      <c r="B9896" s="24">
        <v>43696</v>
      </c>
      <c r="C9896">
        <v>4</v>
      </c>
      <c r="D9896" s="13">
        <v>10</v>
      </c>
      <c r="E9896" s="13" t="s">
        <v>7</v>
      </c>
      <c r="F9896" s="17">
        <v>4175</v>
      </c>
      <c r="G9896" t="str">
        <f>_xlfn.XLOOKUP(tbl_GL[[#This Row],[Account_key]],tbl_COA[Account_key],tbl_COA[Class],"Not Found")</f>
        <v>Assets</v>
      </c>
      <c r="H9896" t="str">
        <f>_xlfn.XLOOKUP(tbl_GL[[#This Row],[Account_key]],tbl_COA[Account_key],tbl_COA[SubClass],"Not Found")</f>
        <v>Assets</v>
      </c>
      <c r="I9896" t="str">
        <f>_xlfn.XLOOKUP(tbl_GL[[#This Row],[Account_key]],tbl_COA[Account_key],tbl_COA[SubClass2],"Not Found")</f>
        <v>Current Assets</v>
      </c>
      <c r="J9896" t="str">
        <f>_xlfn.XLOOKUP(tbl_GL[[#This Row],[Account_key]],tbl_COA[Account_key],tbl_COA[SubAccount],,0)</f>
        <v>Cash at Bank</v>
      </c>
      <c r="K9896">
        <f>YEAR(tbl_GL[[#This Row],[Date]])</f>
        <v>2019</v>
      </c>
    </row>
    <row r="9897" spans="1:11" x14ac:dyDescent="0.35">
      <c r="A9897">
        <v>1064.0999999999999</v>
      </c>
      <c r="B9897" s="24">
        <v>43696</v>
      </c>
      <c r="C9897">
        <v>4</v>
      </c>
      <c r="D9897" s="13">
        <v>230</v>
      </c>
      <c r="E9897" s="13" t="s">
        <v>4</v>
      </c>
      <c r="F9897" s="17">
        <v>-4974</v>
      </c>
      <c r="G9897" t="str">
        <f>_xlfn.XLOOKUP(tbl_GL[[#This Row],[Account_key]],tbl_COA[Account_key],tbl_COA[Class],"Not Found")</f>
        <v>Trading account</v>
      </c>
      <c r="H9897" t="str">
        <f>_xlfn.XLOOKUP(tbl_GL[[#This Row],[Account_key]],tbl_COA[Account_key],tbl_COA[SubClass],"Not Found")</f>
        <v>Cost of Sales</v>
      </c>
      <c r="I9897" t="str">
        <f>_xlfn.XLOOKUP(tbl_GL[[#This Row],[Account_key]],tbl_COA[Account_key],tbl_COA[SubClass2],"Not Found")</f>
        <v>Cost of Sales</v>
      </c>
      <c r="J9897" t="str">
        <f>_xlfn.XLOOKUP(tbl_GL[[#This Row],[Account_key]],tbl_COA[Account_key],tbl_COA[SubAccount],,0)</f>
        <v>Cost of Sales</v>
      </c>
      <c r="K9897">
        <f>YEAR(tbl_GL[[#This Row],[Date]])</f>
        <v>2019</v>
      </c>
    </row>
    <row r="9898" spans="1:11" x14ac:dyDescent="0.35">
      <c r="A9898">
        <v>1064.2</v>
      </c>
      <c r="B9898" s="24">
        <v>43696</v>
      </c>
      <c r="C9898">
        <v>4</v>
      </c>
      <c r="D9898" s="13">
        <v>60</v>
      </c>
      <c r="E9898" s="13" t="s">
        <v>4</v>
      </c>
      <c r="F9898" s="17">
        <v>-4974</v>
      </c>
      <c r="G9898" t="str">
        <f>_xlfn.XLOOKUP(tbl_GL[[#This Row],[Account_key]],tbl_COA[Account_key],tbl_COA[Class],"Not Found")</f>
        <v>Assets</v>
      </c>
      <c r="H9898" t="str">
        <f>_xlfn.XLOOKUP(tbl_GL[[#This Row],[Account_key]],tbl_COA[Account_key],tbl_COA[SubClass],"Not Found")</f>
        <v>Assets</v>
      </c>
      <c r="I9898" t="str">
        <f>_xlfn.XLOOKUP(tbl_GL[[#This Row],[Account_key]],tbl_COA[Account_key],tbl_COA[SubClass2],"Not Found")</f>
        <v>Current Assets</v>
      </c>
      <c r="J9898" t="str">
        <f>_xlfn.XLOOKUP(tbl_GL[[#This Row],[Account_key]],tbl_COA[Account_key],tbl_COA[SubAccount],,0)</f>
        <v>Inventory</v>
      </c>
      <c r="K9898">
        <f>YEAR(tbl_GL[[#This Row],[Date]])</f>
        <v>2019</v>
      </c>
    </row>
    <row r="9899" spans="1:11" x14ac:dyDescent="0.35">
      <c r="A9899">
        <v>1065.0999999999999</v>
      </c>
      <c r="B9899" s="24">
        <v>43696</v>
      </c>
      <c r="C9899">
        <v>4</v>
      </c>
      <c r="D9899" s="13">
        <v>210</v>
      </c>
      <c r="E9899" s="13" t="s">
        <v>8</v>
      </c>
      <c r="F9899" s="17">
        <v>14053</v>
      </c>
      <c r="G9899" t="str">
        <f>_xlfn.XLOOKUP(tbl_GL[[#This Row],[Account_key]],tbl_COA[Account_key],tbl_COA[Class],"Not Found")</f>
        <v>Trading account</v>
      </c>
      <c r="H9899" t="str">
        <f>_xlfn.XLOOKUP(tbl_GL[[#This Row],[Account_key]],tbl_COA[Account_key],tbl_COA[SubClass],"Not Found")</f>
        <v>Sales</v>
      </c>
      <c r="I9899" t="str">
        <f>_xlfn.XLOOKUP(tbl_GL[[#This Row],[Account_key]],tbl_COA[Account_key],tbl_COA[SubClass2],"Not Found")</f>
        <v>Sales</v>
      </c>
      <c r="J9899" t="str">
        <f>_xlfn.XLOOKUP(tbl_GL[[#This Row],[Account_key]],tbl_COA[Account_key],tbl_COA[SubAccount],,0)</f>
        <v>Sales</v>
      </c>
      <c r="K9899">
        <f>YEAR(tbl_GL[[#This Row],[Date]])</f>
        <v>2019</v>
      </c>
    </row>
    <row r="9900" spans="1:11" x14ac:dyDescent="0.35">
      <c r="A9900">
        <v>1065.2</v>
      </c>
      <c r="B9900" s="24">
        <v>43696</v>
      </c>
      <c r="C9900">
        <v>4</v>
      </c>
      <c r="D9900" s="13">
        <v>30</v>
      </c>
      <c r="E9900" s="13" t="s">
        <v>8</v>
      </c>
      <c r="F9900" s="17">
        <v>14053</v>
      </c>
      <c r="G9900" t="str">
        <f>_xlfn.XLOOKUP(tbl_GL[[#This Row],[Account_key]],tbl_COA[Account_key],tbl_COA[Class],"Not Found")</f>
        <v>Assets</v>
      </c>
      <c r="H9900" t="str">
        <f>_xlfn.XLOOKUP(tbl_GL[[#This Row],[Account_key]],tbl_COA[Account_key],tbl_COA[SubClass],"Not Found")</f>
        <v>Assets</v>
      </c>
      <c r="I9900" t="str">
        <f>_xlfn.XLOOKUP(tbl_GL[[#This Row],[Account_key]],tbl_COA[Account_key],tbl_COA[SubClass2],"Not Found")</f>
        <v>Current Assets</v>
      </c>
      <c r="J9900" t="str">
        <f>_xlfn.XLOOKUP(tbl_GL[[#This Row],[Account_key]],tbl_COA[Account_key],tbl_COA[SubAccount],,0)</f>
        <v>Trade Receivables</v>
      </c>
      <c r="K9900">
        <f>YEAR(tbl_GL[[#This Row],[Date]])</f>
        <v>2019</v>
      </c>
    </row>
    <row r="9901" spans="1:11" x14ac:dyDescent="0.35">
      <c r="A9901">
        <v>1066.0999999999999</v>
      </c>
      <c r="B9901" s="24">
        <v>43696</v>
      </c>
      <c r="C9901">
        <v>4</v>
      </c>
      <c r="D9901" s="13">
        <v>30</v>
      </c>
      <c r="E9901" s="13" t="s">
        <v>80</v>
      </c>
      <c r="F9901" s="17">
        <v>-17502</v>
      </c>
      <c r="G9901" t="str">
        <f>_xlfn.XLOOKUP(tbl_GL[[#This Row],[Account_key]],tbl_COA[Account_key],tbl_COA[Class],"Not Found")</f>
        <v>Assets</v>
      </c>
      <c r="H9901" t="str">
        <f>_xlfn.XLOOKUP(tbl_GL[[#This Row],[Account_key]],tbl_COA[Account_key],tbl_COA[SubClass],"Not Found")</f>
        <v>Assets</v>
      </c>
      <c r="I9901" t="str">
        <f>_xlfn.XLOOKUP(tbl_GL[[#This Row],[Account_key]],tbl_COA[Account_key],tbl_COA[SubClass2],"Not Found")</f>
        <v>Current Assets</v>
      </c>
      <c r="J9901" t="str">
        <f>_xlfn.XLOOKUP(tbl_GL[[#This Row],[Account_key]],tbl_COA[Account_key],tbl_COA[SubAccount],,0)</f>
        <v>Trade Receivables</v>
      </c>
      <c r="K9901">
        <f>YEAR(tbl_GL[[#This Row],[Date]])</f>
        <v>2019</v>
      </c>
    </row>
    <row r="9902" spans="1:11" x14ac:dyDescent="0.35">
      <c r="A9902">
        <v>1066.2</v>
      </c>
      <c r="B9902" s="24">
        <v>43696</v>
      </c>
      <c r="C9902">
        <v>4</v>
      </c>
      <c r="D9902" s="13">
        <v>10</v>
      </c>
      <c r="E9902" s="13" t="s">
        <v>80</v>
      </c>
      <c r="F9902" s="17">
        <v>17502</v>
      </c>
      <c r="G9902" t="str">
        <f>_xlfn.XLOOKUP(tbl_GL[[#This Row],[Account_key]],tbl_COA[Account_key],tbl_COA[Class],"Not Found")</f>
        <v>Assets</v>
      </c>
      <c r="H9902" t="str">
        <f>_xlfn.XLOOKUP(tbl_GL[[#This Row],[Account_key]],tbl_COA[Account_key],tbl_COA[SubClass],"Not Found")</f>
        <v>Assets</v>
      </c>
      <c r="I9902" t="str">
        <f>_xlfn.XLOOKUP(tbl_GL[[#This Row],[Account_key]],tbl_COA[Account_key],tbl_COA[SubClass2],"Not Found")</f>
        <v>Current Assets</v>
      </c>
      <c r="J9902" t="str">
        <f>_xlfn.XLOOKUP(tbl_GL[[#This Row],[Account_key]],tbl_COA[Account_key],tbl_COA[SubAccount],,0)</f>
        <v>Cash at Bank</v>
      </c>
      <c r="K9902">
        <f>YEAR(tbl_GL[[#This Row],[Date]])</f>
        <v>2019</v>
      </c>
    </row>
    <row r="9903" spans="1:11" x14ac:dyDescent="0.35">
      <c r="A9903">
        <v>1067.0999999999999</v>
      </c>
      <c r="B9903" s="24">
        <v>43697</v>
      </c>
      <c r="C9903">
        <v>4</v>
      </c>
      <c r="D9903" s="13">
        <v>260</v>
      </c>
      <c r="E9903" s="13" t="s">
        <v>97</v>
      </c>
      <c r="F9903" s="17">
        <v>-2362</v>
      </c>
      <c r="G9903" t="str">
        <f>_xlfn.XLOOKUP(tbl_GL[[#This Row],[Account_key]],tbl_COA[Account_key],tbl_COA[Class],"Not Found")</f>
        <v>Operating account</v>
      </c>
      <c r="H9903" t="str">
        <f>_xlfn.XLOOKUP(tbl_GL[[#This Row],[Account_key]],tbl_COA[Account_key],tbl_COA[SubClass],"Not Found")</f>
        <v>Operating Expenses</v>
      </c>
      <c r="I9903" t="str">
        <f>_xlfn.XLOOKUP(tbl_GL[[#This Row],[Account_key]],tbl_COA[Account_key],tbl_COA[SubClass2],"Not Found")</f>
        <v>Marketing</v>
      </c>
      <c r="J9903" t="str">
        <f>_xlfn.XLOOKUP(tbl_GL[[#This Row],[Account_key]],tbl_COA[Account_key],tbl_COA[SubAccount],,0)</f>
        <v>Commissions</v>
      </c>
      <c r="K9903">
        <f>YEAR(tbl_GL[[#This Row],[Date]])</f>
        <v>2019</v>
      </c>
    </row>
    <row r="9904" spans="1:11" x14ac:dyDescent="0.35">
      <c r="A9904">
        <v>1067.2</v>
      </c>
      <c r="B9904" s="24">
        <v>43697</v>
      </c>
      <c r="C9904">
        <v>4</v>
      </c>
      <c r="D9904" s="13">
        <v>120</v>
      </c>
      <c r="E9904" s="13" t="s">
        <v>97</v>
      </c>
      <c r="F9904" s="17">
        <v>2362</v>
      </c>
      <c r="G9904" t="str">
        <f>_xlfn.XLOOKUP(tbl_GL[[#This Row],[Account_key]],tbl_COA[Account_key],tbl_COA[Class],"Not Found")</f>
        <v>Liabilities and Owners Equity</v>
      </c>
      <c r="H9904" t="str">
        <f>_xlfn.XLOOKUP(tbl_GL[[#This Row],[Account_key]],tbl_COA[Account_key],tbl_COA[SubClass],"Not Found")</f>
        <v>Liabilities</v>
      </c>
      <c r="I9904" t="str">
        <f>_xlfn.XLOOKUP(tbl_GL[[#This Row],[Account_key]],tbl_COA[Account_key],tbl_COA[SubClass2],"Not Found")</f>
        <v>Current Liabilities</v>
      </c>
      <c r="J9904" t="str">
        <f>_xlfn.XLOOKUP(tbl_GL[[#This Row],[Account_key]],tbl_COA[Account_key],tbl_COA[SubAccount],,0)</f>
        <v>Accrued Expenses</v>
      </c>
      <c r="K9904">
        <f>YEAR(tbl_GL[[#This Row],[Date]])</f>
        <v>2019</v>
      </c>
    </row>
    <row r="9905" spans="1:11" x14ac:dyDescent="0.35">
      <c r="A9905">
        <v>1068.0999999999999</v>
      </c>
      <c r="B9905" s="24">
        <v>43698</v>
      </c>
      <c r="C9905">
        <v>4</v>
      </c>
      <c r="D9905" s="13">
        <v>220</v>
      </c>
      <c r="E9905" s="13" t="s">
        <v>81</v>
      </c>
      <c r="F9905" s="17">
        <v>-1672</v>
      </c>
      <c r="G9905" t="str">
        <f>_xlfn.XLOOKUP(tbl_GL[[#This Row],[Account_key]],tbl_COA[Account_key],tbl_COA[Class],"Not Found")</f>
        <v>Trading account</v>
      </c>
      <c r="H9905" t="str">
        <f>_xlfn.XLOOKUP(tbl_GL[[#This Row],[Account_key]],tbl_COA[Account_key],tbl_COA[SubClass],"Not Found")</f>
        <v>Sales</v>
      </c>
      <c r="I9905" t="str">
        <f>_xlfn.XLOOKUP(tbl_GL[[#This Row],[Account_key]],tbl_COA[Account_key],tbl_COA[SubClass2],"Not Found")</f>
        <v>Sales</v>
      </c>
      <c r="J9905" t="str">
        <f>_xlfn.XLOOKUP(tbl_GL[[#This Row],[Account_key]],tbl_COA[Account_key],tbl_COA[SubAccount],,0)</f>
        <v>Sales Return</v>
      </c>
      <c r="K9905">
        <f>YEAR(tbl_GL[[#This Row],[Date]])</f>
        <v>2019</v>
      </c>
    </row>
    <row r="9906" spans="1:11" x14ac:dyDescent="0.35">
      <c r="A9906">
        <v>1068.2</v>
      </c>
      <c r="B9906" s="24">
        <v>43698</v>
      </c>
      <c r="C9906">
        <v>4</v>
      </c>
      <c r="D9906" s="13">
        <v>20</v>
      </c>
      <c r="E9906" s="13" t="s">
        <v>81</v>
      </c>
      <c r="F9906" s="17">
        <v>-1672</v>
      </c>
      <c r="G9906" t="str">
        <f>_xlfn.XLOOKUP(tbl_GL[[#This Row],[Account_key]],tbl_COA[Account_key],tbl_COA[Class],"Not Found")</f>
        <v>Assets</v>
      </c>
      <c r="H9906" t="str">
        <f>_xlfn.XLOOKUP(tbl_GL[[#This Row],[Account_key]],tbl_COA[Account_key],tbl_COA[SubClass],"Not Found")</f>
        <v>Assets</v>
      </c>
      <c r="I9906" t="str">
        <f>_xlfn.XLOOKUP(tbl_GL[[#This Row],[Account_key]],tbl_COA[Account_key],tbl_COA[SubClass2],"Not Found")</f>
        <v>Current Assets</v>
      </c>
      <c r="J9906" t="str">
        <f>_xlfn.XLOOKUP(tbl_GL[[#This Row],[Account_key]],tbl_COA[Account_key],tbl_COA[SubAccount],,0)</f>
        <v>Cash in hand</v>
      </c>
      <c r="K9906">
        <f>YEAR(tbl_GL[[#This Row],[Date]])</f>
        <v>2019</v>
      </c>
    </row>
    <row r="9907" spans="1:11" x14ac:dyDescent="0.35">
      <c r="A9907">
        <v>1069.0999999999999</v>
      </c>
      <c r="B9907" s="24">
        <v>43701</v>
      </c>
      <c r="C9907">
        <v>4</v>
      </c>
      <c r="D9907" s="13">
        <v>230</v>
      </c>
      <c r="E9907" s="13" t="s">
        <v>4</v>
      </c>
      <c r="F9907" s="17">
        <v>-925</v>
      </c>
      <c r="G9907" t="str">
        <f>_xlfn.XLOOKUP(tbl_GL[[#This Row],[Account_key]],tbl_COA[Account_key],tbl_COA[Class],"Not Found")</f>
        <v>Trading account</v>
      </c>
      <c r="H9907" t="str">
        <f>_xlfn.XLOOKUP(tbl_GL[[#This Row],[Account_key]],tbl_COA[Account_key],tbl_COA[SubClass],"Not Found")</f>
        <v>Cost of Sales</v>
      </c>
      <c r="I9907" t="str">
        <f>_xlfn.XLOOKUP(tbl_GL[[#This Row],[Account_key]],tbl_COA[Account_key],tbl_COA[SubClass2],"Not Found")</f>
        <v>Cost of Sales</v>
      </c>
      <c r="J9907" t="str">
        <f>_xlfn.XLOOKUP(tbl_GL[[#This Row],[Account_key]],tbl_COA[Account_key],tbl_COA[SubAccount],,0)</f>
        <v>Cost of Sales</v>
      </c>
      <c r="K9907">
        <f>YEAR(tbl_GL[[#This Row],[Date]])</f>
        <v>2019</v>
      </c>
    </row>
    <row r="9908" spans="1:11" x14ac:dyDescent="0.35">
      <c r="A9908">
        <v>1069.2</v>
      </c>
      <c r="B9908" s="24">
        <v>43701</v>
      </c>
      <c r="C9908">
        <v>4</v>
      </c>
      <c r="D9908" s="13">
        <v>60</v>
      </c>
      <c r="E9908" s="13" t="s">
        <v>4</v>
      </c>
      <c r="F9908" s="17">
        <v>-925</v>
      </c>
      <c r="G9908" t="str">
        <f>_xlfn.XLOOKUP(tbl_GL[[#This Row],[Account_key]],tbl_COA[Account_key],tbl_COA[Class],"Not Found")</f>
        <v>Assets</v>
      </c>
      <c r="H9908" t="str">
        <f>_xlfn.XLOOKUP(tbl_GL[[#This Row],[Account_key]],tbl_COA[Account_key],tbl_COA[SubClass],"Not Found")</f>
        <v>Assets</v>
      </c>
      <c r="I9908" t="str">
        <f>_xlfn.XLOOKUP(tbl_GL[[#This Row],[Account_key]],tbl_COA[Account_key],tbl_COA[SubClass2],"Not Found")</f>
        <v>Current Assets</v>
      </c>
      <c r="J9908" t="str">
        <f>_xlfn.XLOOKUP(tbl_GL[[#This Row],[Account_key]],tbl_COA[Account_key],tbl_COA[SubAccount],,0)</f>
        <v>Inventory</v>
      </c>
      <c r="K9908">
        <f>YEAR(tbl_GL[[#This Row],[Date]])</f>
        <v>2019</v>
      </c>
    </row>
    <row r="9909" spans="1:11" x14ac:dyDescent="0.35">
      <c r="A9909">
        <v>1070.0999999999999</v>
      </c>
      <c r="B9909" s="24">
        <v>43701</v>
      </c>
      <c r="C9909">
        <v>4</v>
      </c>
      <c r="D9909" s="13">
        <v>10</v>
      </c>
      <c r="E9909" s="13" t="s">
        <v>98</v>
      </c>
      <c r="F9909" s="17">
        <v>-2448</v>
      </c>
      <c r="G9909" t="str">
        <f>_xlfn.XLOOKUP(tbl_GL[[#This Row],[Account_key]],tbl_COA[Account_key],tbl_COA[Class],"Not Found")</f>
        <v>Assets</v>
      </c>
      <c r="H9909" t="str">
        <f>_xlfn.XLOOKUP(tbl_GL[[#This Row],[Account_key]],tbl_COA[Account_key],tbl_COA[SubClass],"Not Found")</f>
        <v>Assets</v>
      </c>
      <c r="I9909" t="str">
        <f>_xlfn.XLOOKUP(tbl_GL[[#This Row],[Account_key]],tbl_COA[Account_key],tbl_COA[SubClass2],"Not Found")</f>
        <v>Current Assets</v>
      </c>
      <c r="J9909" t="str">
        <f>_xlfn.XLOOKUP(tbl_GL[[#This Row],[Account_key]],tbl_COA[Account_key],tbl_COA[SubAccount],,0)</f>
        <v>Cash at Bank</v>
      </c>
      <c r="K9909">
        <f>YEAR(tbl_GL[[#This Row],[Date]])</f>
        <v>2019</v>
      </c>
    </row>
    <row r="9910" spans="1:11" x14ac:dyDescent="0.35">
      <c r="A9910">
        <v>1070.2</v>
      </c>
      <c r="B9910" s="24">
        <v>43701</v>
      </c>
      <c r="C9910">
        <v>4</v>
      </c>
      <c r="D9910" s="13">
        <v>120</v>
      </c>
      <c r="E9910" s="13" t="s">
        <v>98</v>
      </c>
      <c r="F9910" s="17">
        <v>-2448</v>
      </c>
      <c r="G9910" t="str">
        <f>_xlfn.XLOOKUP(tbl_GL[[#This Row],[Account_key]],tbl_COA[Account_key],tbl_COA[Class],"Not Found")</f>
        <v>Liabilities and Owners Equity</v>
      </c>
      <c r="H9910" t="str">
        <f>_xlfn.XLOOKUP(tbl_GL[[#This Row],[Account_key]],tbl_COA[Account_key],tbl_COA[SubClass],"Not Found")</f>
        <v>Liabilities</v>
      </c>
      <c r="I9910" t="str">
        <f>_xlfn.XLOOKUP(tbl_GL[[#This Row],[Account_key]],tbl_COA[Account_key],tbl_COA[SubClass2],"Not Found")</f>
        <v>Current Liabilities</v>
      </c>
      <c r="J9910" t="str">
        <f>_xlfn.XLOOKUP(tbl_GL[[#This Row],[Account_key]],tbl_COA[Account_key],tbl_COA[SubAccount],,0)</f>
        <v>Accrued Expenses</v>
      </c>
      <c r="K9910">
        <f>YEAR(tbl_GL[[#This Row],[Date]])</f>
        <v>2019</v>
      </c>
    </row>
    <row r="9911" spans="1:11" x14ac:dyDescent="0.35">
      <c r="A9911">
        <v>1071.0999999999999</v>
      </c>
      <c r="B9911" s="24">
        <v>43701</v>
      </c>
      <c r="C9911">
        <v>4</v>
      </c>
      <c r="D9911" s="13">
        <v>210</v>
      </c>
      <c r="E9911" s="13" t="s">
        <v>8</v>
      </c>
      <c r="F9911" s="17">
        <v>2613</v>
      </c>
      <c r="G9911" t="str">
        <f>_xlfn.XLOOKUP(tbl_GL[[#This Row],[Account_key]],tbl_COA[Account_key],tbl_COA[Class],"Not Found")</f>
        <v>Trading account</v>
      </c>
      <c r="H9911" t="str">
        <f>_xlfn.XLOOKUP(tbl_GL[[#This Row],[Account_key]],tbl_COA[Account_key],tbl_COA[SubClass],"Not Found")</f>
        <v>Sales</v>
      </c>
      <c r="I9911" t="str">
        <f>_xlfn.XLOOKUP(tbl_GL[[#This Row],[Account_key]],tbl_COA[Account_key],tbl_COA[SubClass2],"Not Found")</f>
        <v>Sales</v>
      </c>
      <c r="J9911" t="str">
        <f>_xlfn.XLOOKUP(tbl_GL[[#This Row],[Account_key]],tbl_COA[Account_key],tbl_COA[SubAccount],,0)</f>
        <v>Sales</v>
      </c>
      <c r="K9911">
        <f>YEAR(tbl_GL[[#This Row],[Date]])</f>
        <v>2019</v>
      </c>
    </row>
    <row r="9912" spans="1:11" x14ac:dyDescent="0.35">
      <c r="A9912">
        <v>1071.2</v>
      </c>
      <c r="B9912" s="24">
        <v>43701</v>
      </c>
      <c r="C9912">
        <v>4</v>
      </c>
      <c r="D9912" s="13">
        <v>30</v>
      </c>
      <c r="E9912" s="13" t="s">
        <v>8</v>
      </c>
      <c r="F9912" s="17">
        <v>2613</v>
      </c>
      <c r="G9912" t="str">
        <f>_xlfn.XLOOKUP(tbl_GL[[#This Row],[Account_key]],tbl_COA[Account_key],tbl_COA[Class],"Not Found")</f>
        <v>Assets</v>
      </c>
      <c r="H9912" t="str">
        <f>_xlfn.XLOOKUP(tbl_GL[[#This Row],[Account_key]],tbl_COA[Account_key],tbl_COA[SubClass],"Not Found")</f>
        <v>Assets</v>
      </c>
      <c r="I9912" t="str">
        <f>_xlfn.XLOOKUP(tbl_GL[[#This Row],[Account_key]],tbl_COA[Account_key],tbl_COA[SubClass2],"Not Found")</f>
        <v>Current Assets</v>
      </c>
      <c r="J9912" t="str">
        <f>_xlfn.XLOOKUP(tbl_GL[[#This Row],[Account_key]],tbl_COA[Account_key],tbl_COA[SubAccount],,0)</f>
        <v>Trade Receivables</v>
      </c>
      <c r="K9912">
        <f>YEAR(tbl_GL[[#This Row],[Date]])</f>
        <v>2019</v>
      </c>
    </row>
    <row r="9913" spans="1:11" x14ac:dyDescent="0.35">
      <c r="A9913">
        <v>1072.0999999999999</v>
      </c>
      <c r="B9913" s="24">
        <v>43702</v>
      </c>
      <c r="C9913">
        <v>4</v>
      </c>
      <c r="D9913" s="13">
        <v>350</v>
      </c>
      <c r="E9913" s="13" t="s">
        <v>97</v>
      </c>
      <c r="F9913" s="17">
        <v>-1971</v>
      </c>
      <c r="G9913" t="str">
        <f>_xlfn.XLOOKUP(tbl_GL[[#This Row],[Account_key]],tbl_COA[Account_key],tbl_COA[Class],"Not Found")</f>
        <v>Operating account</v>
      </c>
      <c r="H9913" t="str">
        <f>_xlfn.XLOOKUP(tbl_GL[[#This Row],[Account_key]],tbl_COA[Account_key],tbl_COA[SubClass],"Not Found")</f>
        <v>Operating Expenses</v>
      </c>
      <c r="I9913" t="str">
        <f>_xlfn.XLOOKUP(tbl_GL[[#This Row],[Account_key]],tbl_COA[Account_key],tbl_COA[SubClass2],"Not Found")</f>
        <v>Administration</v>
      </c>
      <c r="J9913" t="str">
        <f>_xlfn.XLOOKUP(tbl_GL[[#This Row],[Account_key]],tbl_COA[Account_key],tbl_COA[SubAccount],,0)</f>
        <v>Other Expenses</v>
      </c>
      <c r="K9913">
        <f>YEAR(tbl_GL[[#This Row],[Date]])</f>
        <v>2019</v>
      </c>
    </row>
    <row r="9914" spans="1:11" x14ac:dyDescent="0.35">
      <c r="A9914">
        <v>1072.2</v>
      </c>
      <c r="B9914" s="24">
        <v>43702</v>
      </c>
      <c r="C9914">
        <v>4</v>
      </c>
      <c r="D9914" s="13">
        <v>120</v>
      </c>
      <c r="E9914" s="13" t="s">
        <v>97</v>
      </c>
      <c r="F9914" s="17">
        <v>1971</v>
      </c>
      <c r="G9914" t="str">
        <f>_xlfn.XLOOKUP(tbl_GL[[#This Row],[Account_key]],tbl_COA[Account_key],tbl_COA[Class],"Not Found")</f>
        <v>Liabilities and Owners Equity</v>
      </c>
      <c r="H9914" t="str">
        <f>_xlfn.XLOOKUP(tbl_GL[[#This Row],[Account_key]],tbl_COA[Account_key],tbl_COA[SubClass],"Not Found")</f>
        <v>Liabilities</v>
      </c>
      <c r="I9914" t="str">
        <f>_xlfn.XLOOKUP(tbl_GL[[#This Row],[Account_key]],tbl_COA[Account_key],tbl_COA[SubClass2],"Not Found")</f>
        <v>Current Liabilities</v>
      </c>
      <c r="J9914" t="str">
        <f>_xlfn.XLOOKUP(tbl_GL[[#This Row],[Account_key]],tbl_COA[Account_key],tbl_COA[SubAccount],,0)</f>
        <v>Accrued Expenses</v>
      </c>
      <c r="K9914">
        <f>YEAR(tbl_GL[[#This Row],[Date]])</f>
        <v>2019</v>
      </c>
    </row>
    <row r="9915" spans="1:11" x14ac:dyDescent="0.35">
      <c r="A9915">
        <v>1073.0999999999999</v>
      </c>
      <c r="B9915" s="24">
        <v>43704</v>
      </c>
      <c r="C9915">
        <v>4</v>
      </c>
      <c r="D9915" s="13">
        <v>230</v>
      </c>
      <c r="E9915" s="13" t="s">
        <v>4</v>
      </c>
      <c r="F9915" s="17">
        <v>-1214</v>
      </c>
      <c r="G9915" t="str">
        <f>_xlfn.XLOOKUP(tbl_GL[[#This Row],[Account_key]],tbl_COA[Account_key],tbl_COA[Class],"Not Found")</f>
        <v>Trading account</v>
      </c>
      <c r="H9915" t="str">
        <f>_xlfn.XLOOKUP(tbl_GL[[#This Row],[Account_key]],tbl_COA[Account_key],tbl_COA[SubClass],"Not Found")</f>
        <v>Cost of Sales</v>
      </c>
      <c r="I9915" t="str">
        <f>_xlfn.XLOOKUP(tbl_GL[[#This Row],[Account_key]],tbl_COA[Account_key],tbl_COA[SubClass2],"Not Found")</f>
        <v>Cost of Sales</v>
      </c>
      <c r="J9915" t="str">
        <f>_xlfn.XLOOKUP(tbl_GL[[#This Row],[Account_key]],tbl_COA[Account_key],tbl_COA[SubAccount],,0)</f>
        <v>Cost of Sales</v>
      </c>
      <c r="K9915">
        <f>YEAR(tbl_GL[[#This Row],[Date]])</f>
        <v>2019</v>
      </c>
    </row>
    <row r="9916" spans="1:11" x14ac:dyDescent="0.35">
      <c r="A9916">
        <v>1073.2</v>
      </c>
      <c r="B9916" s="24">
        <v>43704</v>
      </c>
      <c r="C9916">
        <v>4</v>
      </c>
      <c r="D9916" s="13">
        <v>60</v>
      </c>
      <c r="E9916" s="13" t="s">
        <v>4</v>
      </c>
      <c r="F9916" s="17">
        <v>-1214</v>
      </c>
      <c r="G9916" t="str">
        <f>_xlfn.XLOOKUP(tbl_GL[[#This Row],[Account_key]],tbl_COA[Account_key],tbl_COA[Class],"Not Found")</f>
        <v>Assets</v>
      </c>
      <c r="H9916" t="str">
        <f>_xlfn.XLOOKUP(tbl_GL[[#This Row],[Account_key]],tbl_COA[Account_key],tbl_COA[SubClass],"Not Found")</f>
        <v>Assets</v>
      </c>
      <c r="I9916" t="str">
        <f>_xlfn.XLOOKUP(tbl_GL[[#This Row],[Account_key]],tbl_COA[Account_key],tbl_COA[SubClass2],"Not Found")</f>
        <v>Current Assets</v>
      </c>
      <c r="J9916" t="str">
        <f>_xlfn.XLOOKUP(tbl_GL[[#This Row],[Account_key]],tbl_COA[Account_key],tbl_COA[SubAccount],,0)</f>
        <v>Inventory</v>
      </c>
      <c r="K9916">
        <f>YEAR(tbl_GL[[#This Row],[Date]])</f>
        <v>2019</v>
      </c>
    </row>
    <row r="9917" spans="1:11" x14ac:dyDescent="0.35">
      <c r="A9917">
        <v>1074.0999999999999</v>
      </c>
      <c r="B9917" s="24">
        <v>43704</v>
      </c>
      <c r="C9917">
        <v>4</v>
      </c>
      <c r="D9917" s="13">
        <v>10</v>
      </c>
      <c r="E9917" s="13" t="s">
        <v>98</v>
      </c>
      <c r="F9917" s="17">
        <v>-2361</v>
      </c>
      <c r="G9917" t="str">
        <f>_xlfn.XLOOKUP(tbl_GL[[#This Row],[Account_key]],tbl_COA[Account_key],tbl_COA[Class],"Not Found")</f>
        <v>Assets</v>
      </c>
      <c r="H9917" t="str">
        <f>_xlfn.XLOOKUP(tbl_GL[[#This Row],[Account_key]],tbl_COA[Account_key],tbl_COA[SubClass],"Not Found")</f>
        <v>Assets</v>
      </c>
      <c r="I9917" t="str">
        <f>_xlfn.XLOOKUP(tbl_GL[[#This Row],[Account_key]],tbl_COA[Account_key],tbl_COA[SubClass2],"Not Found")</f>
        <v>Current Assets</v>
      </c>
      <c r="J9917" t="str">
        <f>_xlfn.XLOOKUP(tbl_GL[[#This Row],[Account_key]],tbl_COA[Account_key],tbl_COA[SubAccount],,0)</f>
        <v>Cash at Bank</v>
      </c>
      <c r="K9917">
        <f>YEAR(tbl_GL[[#This Row],[Date]])</f>
        <v>2019</v>
      </c>
    </row>
    <row r="9918" spans="1:11" x14ac:dyDescent="0.35">
      <c r="A9918">
        <v>1074.2</v>
      </c>
      <c r="B9918" s="24">
        <v>43704</v>
      </c>
      <c r="C9918">
        <v>4</v>
      </c>
      <c r="D9918" s="13">
        <v>120</v>
      </c>
      <c r="E9918" s="13" t="s">
        <v>98</v>
      </c>
      <c r="F9918" s="17">
        <v>-2361</v>
      </c>
      <c r="G9918" t="str">
        <f>_xlfn.XLOOKUP(tbl_GL[[#This Row],[Account_key]],tbl_COA[Account_key],tbl_COA[Class],"Not Found")</f>
        <v>Liabilities and Owners Equity</v>
      </c>
      <c r="H9918" t="str">
        <f>_xlfn.XLOOKUP(tbl_GL[[#This Row],[Account_key]],tbl_COA[Account_key],tbl_COA[SubClass],"Not Found")</f>
        <v>Liabilities</v>
      </c>
      <c r="I9918" t="str">
        <f>_xlfn.XLOOKUP(tbl_GL[[#This Row],[Account_key]],tbl_COA[Account_key],tbl_COA[SubClass2],"Not Found")</f>
        <v>Current Liabilities</v>
      </c>
      <c r="J9918" t="str">
        <f>_xlfn.XLOOKUP(tbl_GL[[#This Row],[Account_key]],tbl_COA[Account_key],tbl_COA[SubAccount],,0)</f>
        <v>Accrued Expenses</v>
      </c>
      <c r="K9918">
        <f>YEAR(tbl_GL[[#This Row],[Date]])</f>
        <v>2019</v>
      </c>
    </row>
    <row r="9919" spans="1:11" x14ac:dyDescent="0.35">
      <c r="A9919">
        <v>1075.0999999999999</v>
      </c>
      <c r="B9919" s="24">
        <v>43704</v>
      </c>
      <c r="C9919">
        <v>4</v>
      </c>
      <c r="D9919" s="13">
        <v>260</v>
      </c>
      <c r="E9919" s="13" t="s">
        <v>97</v>
      </c>
      <c r="F9919" s="17">
        <v>-2440</v>
      </c>
      <c r="G9919" t="str">
        <f>_xlfn.XLOOKUP(tbl_GL[[#This Row],[Account_key]],tbl_COA[Account_key],tbl_COA[Class],"Not Found")</f>
        <v>Operating account</v>
      </c>
      <c r="H9919" t="str">
        <f>_xlfn.XLOOKUP(tbl_GL[[#This Row],[Account_key]],tbl_COA[Account_key],tbl_COA[SubClass],"Not Found")</f>
        <v>Operating Expenses</v>
      </c>
      <c r="I9919" t="str">
        <f>_xlfn.XLOOKUP(tbl_GL[[#This Row],[Account_key]],tbl_COA[Account_key],tbl_COA[SubClass2],"Not Found")</f>
        <v>Marketing</v>
      </c>
      <c r="J9919" t="str">
        <f>_xlfn.XLOOKUP(tbl_GL[[#This Row],[Account_key]],tbl_COA[Account_key],tbl_COA[SubAccount],,0)</f>
        <v>Commissions</v>
      </c>
      <c r="K9919">
        <f>YEAR(tbl_GL[[#This Row],[Date]])</f>
        <v>2019</v>
      </c>
    </row>
    <row r="9920" spans="1:11" x14ac:dyDescent="0.35">
      <c r="A9920">
        <v>1075.2</v>
      </c>
      <c r="B9920" s="24">
        <v>43704</v>
      </c>
      <c r="C9920">
        <v>4</v>
      </c>
      <c r="D9920" s="13">
        <v>120</v>
      </c>
      <c r="E9920" s="13" t="s">
        <v>97</v>
      </c>
      <c r="F9920" s="17">
        <v>2440</v>
      </c>
      <c r="G9920" t="str">
        <f>_xlfn.XLOOKUP(tbl_GL[[#This Row],[Account_key]],tbl_COA[Account_key],tbl_COA[Class],"Not Found")</f>
        <v>Liabilities and Owners Equity</v>
      </c>
      <c r="H9920" t="str">
        <f>_xlfn.XLOOKUP(tbl_GL[[#This Row],[Account_key]],tbl_COA[Account_key],tbl_COA[SubClass],"Not Found")</f>
        <v>Liabilities</v>
      </c>
      <c r="I9920" t="str">
        <f>_xlfn.XLOOKUP(tbl_GL[[#This Row],[Account_key]],tbl_COA[Account_key],tbl_COA[SubClass2],"Not Found")</f>
        <v>Current Liabilities</v>
      </c>
      <c r="J9920" t="str">
        <f>_xlfn.XLOOKUP(tbl_GL[[#This Row],[Account_key]],tbl_COA[Account_key],tbl_COA[SubAccount],,0)</f>
        <v>Accrued Expenses</v>
      </c>
      <c r="K9920">
        <f>YEAR(tbl_GL[[#This Row],[Date]])</f>
        <v>2019</v>
      </c>
    </row>
    <row r="9921" spans="1:11" x14ac:dyDescent="0.35">
      <c r="A9921">
        <v>1076.0999999999999</v>
      </c>
      <c r="B9921" s="24">
        <v>43704</v>
      </c>
      <c r="C9921">
        <v>4</v>
      </c>
      <c r="D9921" s="13">
        <v>210</v>
      </c>
      <c r="E9921" s="13" t="s">
        <v>7</v>
      </c>
      <c r="F9921" s="17">
        <v>3798</v>
      </c>
      <c r="G9921" t="str">
        <f>_xlfn.XLOOKUP(tbl_GL[[#This Row],[Account_key]],tbl_COA[Account_key],tbl_COA[Class],"Not Found")</f>
        <v>Trading account</v>
      </c>
      <c r="H9921" t="str">
        <f>_xlfn.XLOOKUP(tbl_GL[[#This Row],[Account_key]],tbl_COA[Account_key],tbl_COA[SubClass],"Not Found")</f>
        <v>Sales</v>
      </c>
      <c r="I9921" t="str">
        <f>_xlfn.XLOOKUP(tbl_GL[[#This Row],[Account_key]],tbl_COA[Account_key],tbl_COA[SubClass2],"Not Found")</f>
        <v>Sales</v>
      </c>
      <c r="J9921" t="str">
        <f>_xlfn.XLOOKUP(tbl_GL[[#This Row],[Account_key]],tbl_COA[Account_key],tbl_COA[SubAccount],,0)</f>
        <v>Sales</v>
      </c>
      <c r="K9921">
        <f>YEAR(tbl_GL[[#This Row],[Date]])</f>
        <v>2019</v>
      </c>
    </row>
    <row r="9922" spans="1:11" x14ac:dyDescent="0.35">
      <c r="A9922">
        <v>1076.2</v>
      </c>
      <c r="B9922" s="24">
        <v>43704</v>
      </c>
      <c r="C9922">
        <v>4</v>
      </c>
      <c r="D9922" s="13">
        <v>10</v>
      </c>
      <c r="E9922" s="13" t="s">
        <v>7</v>
      </c>
      <c r="F9922" s="17">
        <v>3798</v>
      </c>
      <c r="G9922" t="str">
        <f>_xlfn.XLOOKUP(tbl_GL[[#This Row],[Account_key]],tbl_COA[Account_key],tbl_COA[Class],"Not Found")</f>
        <v>Assets</v>
      </c>
      <c r="H9922" t="str">
        <f>_xlfn.XLOOKUP(tbl_GL[[#This Row],[Account_key]],tbl_COA[Account_key],tbl_COA[SubClass],"Not Found")</f>
        <v>Assets</v>
      </c>
      <c r="I9922" t="str">
        <f>_xlfn.XLOOKUP(tbl_GL[[#This Row],[Account_key]],tbl_COA[Account_key],tbl_COA[SubClass2],"Not Found")</f>
        <v>Current Assets</v>
      </c>
      <c r="J9922" t="str">
        <f>_xlfn.XLOOKUP(tbl_GL[[#This Row],[Account_key]],tbl_COA[Account_key],tbl_COA[SubAccount],,0)</f>
        <v>Cash at Bank</v>
      </c>
      <c r="K9922">
        <f>YEAR(tbl_GL[[#This Row],[Date]])</f>
        <v>2019</v>
      </c>
    </row>
    <row r="9923" spans="1:11" x14ac:dyDescent="0.35">
      <c r="A9923">
        <v>1077.0999999999999</v>
      </c>
      <c r="B9923" s="24">
        <v>43704</v>
      </c>
      <c r="C9923">
        <v>4</v>
      </c>
      <c r="D9923" s="13">
        <v>230</v>
      </c>
      <c r="E9923" s="13" t="s">
        <v>4</v>
      </c>
      <c r="F9923" s="17">
        <v>-5119</v>
      </c>
      <c r="G9923" t="str">
        <f>_xlfn.XLOOKUP(tbl_GL[[#This Row],[Account_key]],tbl_COA[Account_key],tbl_COA[Class],"Not Found")</f>
        <v>Trading account</v>
      </c>
      <c r="H9923" t="str">
        <f>_xlfn.XLOOKUP(tbl_GL[[#This Row],[Account_key]],tbl_COA[Account_key],tbl_COA[SubClass],"Not Found")</f>
        <v>Cost of Sales</v>
      </c>
      <c r="I9923" t="str">
        <f>_xlfn.XLOOKUP(tbl_GL[[#This Row],[Account_key]],tbl_COA[Account_key],tbl_COA[SubClass2],"Not Found")</f>
        <v>Cost of Sales</v>
      </c>
      <c r="J9923" t="str">
        <f>_xlfn.XLOOKUP(tbl_GL[[#This Row],[Account_key]],tbl_COA[Account_key],tbl_COA[SubAccount],,0)</f>
        <v>Cost of Sales</v>
      </c>
      <c r="K9923">
        <f>YEAR(tbl_GL[[#This Row],[Date]])</f>
        <v>2019</v>
      </c>
    </row>
    <row r="9924" spans="1:11" x14ac:dyDescent="0.35">
      <c r="A9924">
        <v>1077.2</v>
      </c>
      <c r="B9924" s="24">
        <v>43704</v>
      </c>
      <c r="C9924">
        <v>4</v>
      </c>
      <c r="D9924" s="13">
        <v>60</v>
      </c>
      <c r="E9924" s="13" t="s">
        <v>4</v>
      </c>
      <c r="F9924" s="17">
        <v>-5119</v>
      </c>
      <c r="G9924" t="str">
        <f>_xlfn.XLOOKUP(tbl_GL[[#This Row],[Account_key]],tbl_COA[Account_key],tbl_COA[Class],"Not Found")</f>
        <v>Assets</v>
      </c>
      <c r="H9924" t="str">
        <f>_xlfn.XLOOKUP(tbl_GL[[#This Row],[Account_key]],tbl_COA[Account_key],tbl_COA[SubClass],"Not Found")</f>
        <v>Assets</v>
      </c>
      <c r="I9924" t="str">
        <f>_xlfn.XLOOKUP(tbl_GL[[#This Row],[Account_key]],tbl_COA[Account_key],tbl_COA[SubClass2],"Not Found")</f>
        <v>Current Assets</v>
      </c>
      <c r="J9924" t="str">
        <f>_xlfn.XLOOKUP(tbl_GL[[#This Row],[Account_key]],tbl_COA[Account_key],tbl_COA[SubAccount],,0)</f>
        <v>Inventory</v>
      </c>
      <c r="K9924">
        <f>YEAR(tbl_GL[[#This Row],[Date]])</f>
        <v>2019</v>
      </c>
    </row>
    <row r="9925" spans="1:11" x14ac:dyDescent="0.35">
      <c r="A9925">
        <v>1078.0999999999999</v>
      </c>
      <c r="B9925" s="24">
        <v>43704</v>
      </c>
      <c r="C9925">
        <v>4</v>
      </c>
      <c r="D9925" s="13">
        <v>210</v>
      </c>
      <c r="E9925" s="13" t="s">
        <v>8</v>
      </c>
      <c r="F9925" s="17">
        <v>14462</v>
      </c>
      <c r="G9925" t="str">
        <f>_xlfn.XLOOKUP(tbl_GL[[#This Row],[Account_key]],tbl_COA[Account_key],tbl_COA[Class],"Not Found")</f>
        <v>Trading account</v>
      </c>
      <c r="H9925" t="str">
        <f>_xlfn.XLOOKUP(tbl_GL[[#This Row],[Account_key]],tbl_COA[Account_key],tbl_COA[SubClass],"Not Found")</f>
        <v>Sales</v>
      </c>
      <c r="I9925" t="str">
        <f>_xlfn.XLOOKUP(tbl_GL[[#This Row],[Account_key]],tbl_COA[Account_key],tbl_COA[SubClass2],"Not Found")</f>
        <v>Sales</v>
      </c>
      <c r="J9925" t="str">
        <f>_xlfn.XLOOKUP(tbl_GL[[#This Row],[Account_key]],tbl_COA[Account_key],tbl_COA[SubAccount],,0)</f>
        <v>Sales</v>
      </c>
      <c r="K9925">
        <f>YEAR(tbl_GL[[#This Row],[Date]])</f>
        <v>2019</v>
      </c>
    </row>
    <row r="9926" spans="1:11" x14ac:dyDescent="0.35">
      <c r="A9926">
        <v>1078.2</v>
      </c>
      <c r="B9926" s="24">
        <v>43704</v>
      </c>
      <c r="C9926">
        <v>4</v>
      </c>
      <c r="D9926" s="13">
        <v>30</v>
      </c>
      <c r="E9926" s="13" t="s">
        <v>8</v>
      </c>
      <c r="F9926" s="17">
        <v>14462</v>
      </c>
      <c r="G9926" t="str">
        <f>_xlfn.XLOOKUP(tbl_GL[[#This Row],[Account_key]],tbl_COA[Account_key],tbl_COA[Class],"Not Found")</f>
        <v>Assets</v>
      </c>
      <c r="H9926" t="str">
        <f>_xlfn.XLOOKUP(tbl_GL[[#This Row],[Account_key]],tbl_COA[Account_key],tbl_COA[SubClass],"Not Found")</f>
        <v>Assets</v>
      </c>
      <c r="I9926" t="str">
        <f>_xlfn.XLOOKUP(tbl_GL[[#This Row],[Account_key]],tbl_COA[Account_key],tbl_COA[SubClass2],"Not Found")</f>
        <v>Current Assets</v>
      </c>
      <c r="J9926" t="str">
        <f>_xlfn.XLOOKUP(tbl_GL[[#This Row],[Account_key]],tbl_COA[Account_key],tbl_COA[SubAccount],,0)</f>
        <v>Trade Receivables</v>
      </c>
      <c r="K9926">
        <f>YEAR(tbl_GL[[#This Row],[Date]])</f>
        <v>2019</v>
      </c>
    </row>
    <row r="9927" spans="1:11" x14ac:dyDescent="0.35">
      <c r="A9927">
        <v>1079.0999999999999</v>
      </c>
      <c r="B9927" s="24">
        <v>43706</v>
      </c>
      <c r="C9927">
        <v>4</v>
      </c>
      <c r="D9927" s="13">
        <v>10</v>
      </c>
      <c r="E9927" s="13" t="s">
        <v>98</v>
      </c>
      <c r="F9927" s="17">
        <v>-2360</v>
      </c>
      <c r="G9927" t="str">
        <f>_xlfn.XLOOKUP(tbl_GL[[#This Row],[Account_key]],tbl_COA[Account_key],tbl_COA[Class],"Not Found")</f>
        <v>Assets</v>
      </c>
      <c r="H9927" t="str">
        <f>_xlfn.XLOOKUP(tbl_GL[[#This Row],[Account_key]],tbl_COA[Account_key],tbl_COA[SubClass],"Not Found")</f>
        <v>Assets</v>
      </c>
      <c r="I9927" t="str">
        <f>_xlfn.XLOOKUP(tbl_GL[[#This Row],[Account_key]],tbl_COA[Account_key],tbl_COA[SubClass2],"Not Found")</f>
        <v>Current Assets</v>
      </c>
      <c r="J9927" t="str">
        <f>_xlfn.XLOOKUP(tbl_GL[[#This Row],[Account_key]],tbl_COA[Account_key],tbl_COA[SubAccount],,0)</f>
        <v>Cash at Bank</v>
      </c>
      <c r="K9927">
        <f>YEAR(tbl_GL[[#This Row],[Date]])</f>
        <v>2019</v>
      </c>
    </row>
    <row r="9928" spans="1:11" x14ac:dyDescent="0.35">
      <c r="A9928">
        <v>1079.2</v>
      </c>
      <c r="B9928" s="24">
        <v>43706</v>
      </c>
      <c r="C9928">
        <v>4</v>
      </c>
      <c r="D9928" s="13">
        <v>120</v>
      </c>
      <c r="E9928" s="13" t="s">
        <v>98</v>
      </c>
      <c r="F9928" s="17">
        <v>-2360</v>
      </c>
      <c r="G9928" t="str">
        <f>_xlfn.XLOOKUP(tbl_GL[[#This Row],[Account_key]],tbl_COA[Account_key],tbl_COA[Class],"Not Found")</f>
        <v>Liabilities and Owners Equity</v>
      </c>
      <c r="H9928" t="str">
        <f>_xlfn.XLOOKUP(tbl_GL[[#This Row],[Account_key]],tbl_COA[Account_key],tbl_COA[SubClass],"Not Found")</f>
        <v>Liabilities</v>
      </c>
      <c r="I9928" t="str">
        <f>_xlfn.XLOOKUP(tbl_GL[[#This Row],[Account_key]],tbl_COA[Account_key],tbl_COA[SubClass2],"Not Found")</f>
        <v>Current Liabilities</v>
      </c>
      <c r="J9928" t="str">
        <f>_xlfn.XLOOKUP(tbl_GL[[#This Row],[Account_key]],tbl_COA[Account_key],tbl_COA[SubAccount],,0)</f>
        <v>Accrued Expenses</v>
      </c>
      <c r="K9928">
        <f>YEAR(tbl_GL[[#This Row],[Date]])</f>
        <v>2019</v>
      </c>
    </row>
    <row r="9929" spans="1:11" x14ac:dyDescent="0.35">
      <c r="A9929">
        <v>1080.0999999999999</v>
      </c>
      <c r="B9929" s="24">
        <v>43707</v>
      </c>
      <c r="C9929">
        <v>4</v>
      </c>
      <c r="D9929" s="13">
        <v>320</v>
      </c>
      <c r="E9929" s="13" t="s">
        <v>99</v>
      </c>
      <c r="F9929" s="17">
        <v>-240</v>
      </c>
      <c r="G9929" t="str">
        <f>_xlfn.XLOOKUP(tbl_GL[[#This Row],[Account_key]],tbl_COA[Account_key],tbl_COA[Class],"Not Found")</f>
        <v>Operating account</v>
      </c>
      <c r="H9929" t="str">
        <f>_xlfn.XLOOKUP(tbl_GL[[#This Row],[Account_key]],tbl_COA[Account_key],tbl_COA[SubClass],"Not Found")</f>
        <v>Operating Expenses</v>
      </c>
      <c r="I9929" t="str">
        <f>_xlfn.XLOOKUP(tbl_GL[[#This Row],[Account_key]],tbl_COA[Account_key],tbl_COA[SubClass2],"Not Found")</f>
        <v>Administration</v>
      </c>
      <c r="J9929" t="str">
        <f>_xlfn.XLOOKUP(tbl_GL[[#This Row],[Account_key]],tbl_COA[Account_key],tbl_COA[SubAccount],,0)</f>
        <v>Professional Services</v>
      </c>
      <c r="K9929">
        <f>YEAR(tbl_GL[[#This Row],[Date]])</f>
        <v>2019</v>
      </c>
    </row>
    <row r="9930" spans="1:11" x14ac:dyDescent="0.35">
      <c r="A9930">
        <v>1080.2</v>
      </c>
      <c r="B9930" s="24">
        <v>43707</v>
      </c>
      <c r="C9930">
        <v>4</v>
      </c>
      <c r="D9930" s="13">
        <v>20</v>
      </c>
      <c r="E9930" s="13" t="s">
        <v>99</v>
      </c>
      <c r="F9930" s="17">
        <v>-240</v>
      </c>
      <c r="G9930" t="str">
        <f>_xlfn.XLOOKUP(tbl_GL[[#This Row],[Account_key]],tbl_COA[Account_key],tbl_COA[Class],"Not Found")</f>
        <v>Assets</v>
      </c>
      <c r="H9930" t="str">
        <f>_xlfn.XLOOKUP(tbl_GL[[#This Row],[Account_key]],tbl_COA[Account_key],tbl_COA[SubClass],"Not Found")</f>
        <v>Assets</v>
      </c>
      <c r="I9930" t="str">
        <f>_xlfn.XLOOKUP(tbl_GL[[#This Row],[Account_key]],tbl_COA[Account_key],tbl_COA[SubClass2],"Not Found")</f>
        <v>Current Assets</v>
      </c>
      <c r="J9930" t="str">
        <f>_xlfn.XLOOKUP(tbl_GL[[#This Row],[Account_key]],tbl_COA[Account_key],tbl_COA[SubAccount],,0)</f>
        <v>Cash in hand</v>
      </c>
      <c r="K9930">
        <f>YEAR(tbl_GL[[#This Row],[Date]])</f>
        <v>2019</v>
      </c>
    </row>
    <row r="9931" spans="1:11" x14ac:dyDescent="0.35">
      <c r="A9931">
        <v>1081.0999999999999</v>
      </c>
      <c r="B9931" s="24">
        <v>43707</v>
      </c>
      <c r="C9931">
        <v>4</v>
      </c>
      <c r="D9931" s="13">
        <v>10</v>
      </c>
      <c r="E9931" s="13" t="s">
        <v>98</v>
      </c>
      <c r="F9931" s="17">
        <v>-2114</v>
      </c>
      <c r="G9931" t="str">
        <f>_xlfn.XLOOKUP(tbl_GL[[#This Row],[Account_key]],tbl_COA[Account_key],tbl_COA[Class],"Not Found")</f>
        <v>Assets</v>
      </c>
      <c r="H9931" t="str">
        <f>_xlfn.XLOOKUP(tbl_GL[[#This Row],[Account_key]],tbl_COA[Account_key],tbl_COA[SubClass],"Not Found")</f>
        <v>Assets</v>
      </c>
      <c r="I9931" t="str">
        <f>_xlfn.XLOOKUP(tbl_GL[[#This Row],[Account_key]],tbl_COA[Account_key],tbl_COA[SubClass2],"Not Found")</f>
        <v>Current Assets</v>
      </c>
      <c r="J9931" t="str">
        <f>_xlfn.XLOOKUP(tbl_GL[[#This Row],[Account_key]],tbl_COA[Account_key],tbl_COA[SubAccount],,0)</f>
        <v>Cash at Bank</v>
      </c>
      <c r="K9931">
        <f>YEAR(tbl_GL[[#This Row],[Date]])</f>
        <v>2019</v>
      </c>
    </row>
    <row r="9932" spans="1:11" x14ac:dyDescent="0.35">
      <c r="A9932">
        <v>1081.2</v>
      </c>
      <c r="B9932" s="24">
        <v>43707</v>
      </c>
      <c r="C9932">
        <v>4</v>
      </c>
      <c r="D9932" s="13">
        <v>120</v>
      </c>
      <c r="E9932" s="13" t="s">
        <v>98</v>
      </c>
      <c r="F9932" s="17">
        <v>-2114</v>
      </c>
      <c r="G9932" t="str">
        <f>_xlfn.XLOOKUP(tbl_GL[[#This Row],[Account_key]],tbl_COA[Account_key],tbl_COA[Class],"Not Found")</f>
        <v>Liabilities and Owners Equity</v>
      </c>
      <c r="H9932" t="str">
        <f>_xlfn.XLOOKUP(tbl_GL[[#This Row],[Account_key]],tbl_COA[Account_key],tbl_COA[SubClass],"Not Found")</f>
        <v>Liabilities</v>
      </c>
      <c r="I9932" t="str">
        <f>_xlfn.XLOOKUP(tbl_GL[[#This Row],[Account_key]],tbl_COA[Account_key],tbl_COA[SubClass2],"Not Found")</f>
        <v>Current Liabilities</v>
      </c>
      <c r="J9932" t="str">
        <f>_xlfn.XLOOKUP(tbl_GL[[#This Row],[Account_key]],tbl_COA[Account_key],tbl_COA[SubAccount],,0)</f>
        <v>Accrued Expenses</v>
      </c>
      <c r="K9932">
        <f>YEAR(tbl_GL[[#This Row],[Date]])</f>
        <v>2019</v>
      </c>
    </row>
    <row r="9933" spans="1:11" x14ac:dyDescent="0.35">
      <c r="A9933">
        <v>1082.0999999999999</v>
      </c>
      <c r="B9933" s="24">
        <v>43707</v>
      </c>
      <c r="C9933">
        <v>4</v>
      </c>
      <c r="D9933" s="13">
        <v>10</v>
      </c>
      <c r="E9933" s="13" t="s">
        <v>98</v>
      </c>
      <c r="F9933" s="17">
        <v>-2356</v>
      </c>
      <c r="G9933" t="str">
        <f>_xlfn.XLOOKUP(tbl_GL[[#This Row],[Account_key]],tbl_COA[Account_key],tbl_COA[Class],"Not Found")</f>
        <v>Assets</v>
      </c>
      <c r="H9933" t="str">
        <f>_xlfn.XLOOKUP(tbl_GL[[#This Row],[Account_key]],tbl_COA[Account_key],tbl_COA[SubClass],"Not Found")</f>
        <v>Assets</v>
      </c>
      <c r="I9933" t="str">
        <f>_xlfn.XLOOKUP(tbl_GL[[#This Row],[Account_key]],tbl_COA[Account_key],tbl_COA[SubClass2],"Not Found")</f>
        <v>Current Assets</v>
      </c>
      <c r="J9933" t="str">
        <f>_xlfn.XLOOKUP(tbl_GL[[#This Row],[Account_key]],tbl_COA[Account_key],tbl_COA[SubAccount],,0)</f>
        <v>Cash at Bank</v>
      </c>
      <c r="K9933">
        <f>YEAR(tbl_GL[[#This Row],[Date]])</f>
        <v>2019</v>
      </c>
    </row>
    <row r="9934" spans="1:11" x14ac:dyDescent="0.35">
      <c r="A9934">
        <v>1082.2</v>
      </c>
      <c r="B9934" s="24">
        <v>43707</v>
      </c>
      <c r="C9934">
        <v>4</v>
      </c>
      <c r="D9934" s="13">
        <v>120</v>
      </c>
      <c r="E9934" s="13" t="s">
        <v>98</v>
      </c>
      <c r="F9934" s="17">
        <v>-2356</v>
      </c>
      <c r="G9934" t="str">
        <f>_xlfn.XLOOKUP(tbl_GL[[#This Row],[Account_key]],tbl_COA[Account_key],tbl_COA[Class],"Not Found")</f>
        <v>Liabilities and Owners Equity</v>
      </c>
      <c r="H9934" t="str">
        <f>_xlfn.XLOOKUP(tbl_GL[[#This Row],[Account_key]],tbl_COA[Account_key],tbl_COA[SubClass],"Not Found")</f>
        <v>Liabilities</v>
      </c>
      <c r="I9934" t="str">
        <f>_xlfn.XLOOKUP(tbl_GL[[#This Row],[Account_key]],tbl_COA[Account_key],tbl_COA[SubClass2],"Not Found")</f>
        <v>Current Liabilities</v>
      </c>
      <c r="J9934" t="str">
        <f>_xlfn.XLOOKUP(tbl_GL[[#This Row],[Account_key]],tbl_COA[Account_key],tbl_COA[SubAccount],,0)</f>
        <v>Accrued Expenses</v>
      </c>
      <c r="K9934">
        <f>YEAR(tbl_GL[[#This Row],[Date]])</f>
        <v>2019</v>
      </c>
    </row>
    <row r="9935" spans="1:11" x14ac:dyDescent="0.35">
      <c r="A9935">
        <v>1083.0999999999999</v>
      </c>
      <c r="B9935" s="24">
        <v>43708</v>
      </c>
      <c r="C9935">
        <v>4</v>
      </c>
      <c r="D9935" s="13">
        <v>10</v>
      </c>
      <c r="E9935" s="13" t="s">
        <v>110</v>
      </c>
      <c r="F9935" s="17">
        <v>-17</v>
      </c>
      <c r="G9935" t="str">
        <f>_xlfn.XLOOKUP(tbl_GL[[#This Row],[Account_key]],tbl_COA[Account_key],tbl_COA[Class],"Not Found")</f>
        <v>Assets</v>
      </c>
      <c r="H9935" t="str">
        <f>_xlfn.XLOOKUP(tbl_GL[[#This Row],[Account_key]],tbl_COA[Account_key],tbl_COA[SubClass],"Not Found")</f>
        <v>Assets</v>
      </c>
      <c r="I9935" t="str">
        <f>_xlfn.XLOOKUP(tbl_GL[[#This Row],[Account_key]],tbl_COA[Account_key],tbl_COA[SubClass2],"Not Found")</f>
        <v>Current Assets</v>
      </c>
      <c r="J9935" t="str">
        <f>_xlfn.XLOOKUP(tbl_GL[[#This Row],[Account_key]],tbl_COA[Account_key],tbl_COA[SubAccount],,0)</f>
        <v>Cash at Bank</v>
      </c>
      <c r="K9935">
        <f>YEAR(tbl_GL[[#This Row],[Date]])</f>
        <v>2019</v>
      </c>
    </row>
    <row r="9936" spans="1:11" x14ac:dyDescent="0.35">
      <c r="A9936">
        <v>1083.2</v>
      </c>
      <c r="B9936" s="24">
        <v>43708</v>
      </c>
      <c r="C9936">
        <v>4</v>
      </c>
      <c r="D9936" s="13">
        <v>430</v>
      </c>
      <c r="E9936" s="13" t="s">
        <v>110</v>
      </c>
      <c r="F9936" s="17">
        <v>-17</v>
      </c>
      <c r="G9936" t="str">
        <f>_xlfn.XLOOKUP(tbl_GL[[#This Row],[Account_key]],tbl_COA[Account_key],tbl_COA[Class],"Not Found")</f>
        <v>Non-operating</v>
      </c>
      <c r="H9936" t="str">
        <f>_xlfn.XLOOKUP(tbl_GL[[#This Row],[Account_key]],tbl_COA[Account_key],tbl_COA[SubClass],"Not Found")</f>
        <v>Exchange Loss/Gain</v>
      </c>
      <c r="I9936" t="str">
        <f>_xlfn.XLOOKUP(tbl_GL[[#This Row],[Account_key]],tbl_COA[Account_key],tbl_COA[SubClass2],"Not Found")</f>
        <v>Exchange Loss/Gain</v>
      </c>
      <c r="J9936" t="str">
        <f>_xlfn.XLOOKUP(tbl_GL[[#This Row],[Account_key]],tbl_COA[Account_key],tbl_COA[SubAccount],,0)</f>
        <v>Exchange Loss/Gain</v>
      </c>
      <c r="K9936">
        <f>YEAR(tbl_GL[[#This Row],[Date]])</f>
        <v>2019</v>
      </c>
    </row>
    <row r="9937" spans="1:11" x14ac:dyDescent="0.35">
      <c r="A9937">
        <v>1084.0999999999999</v>
      </c>
      <c r="B9937" s="24">
        <v>43708</v>
      </c>
      <c r="C9937">
        <v>4</v>
      </c>
      <c r="D9937" s="13">
        <v>10</v>
      </c>
      <c r="E9937" s="13" t="s">
        <v>113</v>
      </c>
      <c r="F9937" s="17">
        <v>119</v>
      </c>
      <c r="G9937" t="str">
        <f>_xlfn.XLOOKUP(tbl_GL[[#This Row],[Account_key]],tbl_COA[Account_key],tbl_COA[Class],"Not Found")</f>
        <v>Assets</v>
      </c>
      <c r="H9937" t="str">
        <f>_xlfn.XLOOKUP(tbl_GL[[#This Row],[Account_key]],tbl_COA[Account_key],tbl_COA[SubClass],"Not Found")</f>
        <v>Assets</v>
      </c>
      <c r="I9937" t="str">
        <f>_xlfn.XLOOKUP(tbl_GL[[#This Row],[Account_key]],tbl_COA[Account_key],tbl_COA[SubClass2],"Not Found")</f>
        <v>Current Assets</v>
      </c>
      <c r="J9937" t="str">
        <f>_xlfn.XLOOKUP(tbl_GL[[#This Row],[Account_key]],tbl_COA[Account_key],tbl_COA[SubAccount],,0)</f>
        <v>Cash at Bank</v>
      </c>
      <c r="K9937">
        <f>YEAR(tbl_GL[[#This Row],[Date]])</f>
        <v>2019</v>
      </c>
    </row>
    <row r="9938" spans="1:11" x14ac:dyDescent="0.35">
      <c r="A9938">
        <v>1084.2</v>
      </c>
      <c r="B9938" s="24">
        <v>43708</v>
      </c>
      <c r="C9938">
        <v>4</v>
      </c>
      <c r="D9938" s="13">
        <v>410</v>
      </c>
      <c r="E9938" s="13" t="s">
        <v>113</v>
      </c>
      <c r="F9938" s="17">
        <v>119</v>
      </c>
      <c r="G9938" t="str">
        <f>_xlfn.XLOOKUP(tbl_GL[[#This Row],[Account_key]],tbl_COA[Account_key],tbl_COA[Class],"Not Found")</f>
        <v>Non-operating</v>
      </c>
      <c r="H9938" t="str">
        <f>_xlfn.XLOOKUP(tbl_GL[[#This Row],[Account_key]],tbl_COA[Account_key],tbl_COA[SubClass],"Not Found")</f>
        <v>Interest Income</v>
      </c>
      <c r="I9938" t="str">
        <f>_xlfn.XLOOKUP(tbl_GL[[#This Row],[Account_key]],tbl_COA[Account_key],tbl_COA[SubClass2],"Not Found")</f>
        <v>Interest Income</v>
      </c>
      <c r="J9938" t="str">
        <f>_xlfn.XLOOKUP(tbl_GL[[#This Row],[Account_key]],tbl_COA[Account_key],tbl_COA[SubAccount],,0)</f>
        <v>Interest Income</v>
      </c>
      <c r="K9938">
        <f>YEAR(tbl_GL[[#This Row],[Date]])</f>
        <v>2019</v>
      </c>
    </row>
    <row r="9939" spans="1:11" x14ac:dyDescent="0.35">
      <c r="A9939">
        <v>1085.0999999999999</v>
      </c>
      <c r="B9939" s="24">
        <v>43708</v>
      </c>
      <c r="C9939">
        <v>4</v>
      </c>
      <c r="D9939" s="13">
        <v>400</v>
      </c>
      <c r="E9939" s="13" t="s">
        <v>104</v>
      </c>
      <c r="F9939" s="17">
        <v>-163</v>
      </c>
      <c r="G9939" t="str">
        <f>_xlfn.XLOOKUP(tbl_GL[[#This Row],[Account_key]],tbl_COA[Account_key],tbl_COA[Class],"Not Found")</f>
        <v>Operating account</v>
      </c>
      <c r="H9939" t="str">
        <f>_xlfn.XLOOKUP(tbl_GL[[#This Row],[Account_key]],tbl_COA[Account_key],tbl_COA[SubClass],"Not Found")</f>
        <v>Depreciation &amp; Amortization</v>
      </c>
      <c r="I9939" t="str">
        <f>_xlfn.XLOOKUP(tbl_GL[[#This Row],[Account_key]],tbl_COA[Account_key],tbl_COA[SubClass2],"Not Found")</f>
        <v>Amortization</v>
      </c>
      <c r="J9939" t="str">
        <f>_xlfn.XLOOKUP(tbl_GL[[#This Row],[Account_key]],tbl_COA[Account_key],tbl_COA[SubAccount],,0)</f>
        <v>Amortization of Intangible Assets</v>
      </c>
      <c r="K9939">
        <f>YEAR(tbl_GL[[#This Row],[Date]])</f>
        <v>2019</v>
      </c>
    </row>
    <row r="9940" spans="1:11" x14ac:dyDescent="0.35">
      <c r="A9940">
        <v>1085.2</v>
      </c>
      <c r="B9940" s="24">
        <v>43708</v>
      </c>
      <c r="C9940">
        <v>4</v>
      </c>
      <c r="D9940" s="13">
        <v>100</v>
      </c>
      <c r="E9940" s="13" t="s">
        <v>104</v>
      </c>
      <c r="F9940" s="17">
        <v>-163</v>
      </c>
      <c r="G9940" t="str">
        <f>_xlfn.XLOOKUP(tbl_GL[[#This Row],[Account_key]],tbl_COA[Account_key],tbl_COA[Class],"Not Found")</f>
        <v>Assets</v>
      </c>
      <c r="H9940" t="str">
        <f>_xlfn.XLOOKUP(tbl_GL[[#This Row],[Account_key]],tbl_COA[Account_key],tbl_COA[SubClass],"Not Found")</f>
        <v>Assets</v>
      </c>
      <c r="I9940" t="str">
        <f>_xlfn.XLOOKUP(tbl_GL[[#This Row],[Account_key]],tbl_COA[Account_key],tbl_COA[SubClass2],"Not Found")</f>
        <v>Non-Current Assets</v>
      </c>
      <c r="J9940" t="str">
        <f>_xlfn.XLOOKUP(tbl_GL[[#This Row],[Account_key]],tbl_COA[Account_key],tbl_COA[SubAccount],,0)</f>
        <v>Patents and trademarks</v>
      </c>
      <c r="K9940">
        <f>YEAR(tbl_GL[[#This Row],[Date]])</f>
        <v>2019</v>
      </c>
    </row>
    <row r="9941" spans="1:11" x14ac:dyDescent="0.35">
      <c r="A9941">
        <v>1086.0999999999999</v>
      </c>
      <c r="B9941" s="24">
        <v>43708</v>
      </c>
      <c r="C9941">
        <v>4</v>
      </c>
      <c r="D9941" s="13">
        <v>440</v>
      </c>
      <c r="E9941" s="13" t="s">
        <v>112</v>
      </c>
      <c r="F9941" s="17">
        <v>-240</v>
      </c>
      <c r="G9941" t="str">
        <f>_xlfn.XLOOKUP(tbl_GL[[#This Row],[Account_key]],tbl_COA[Account_key],tbl_COA[Class],"Not Found")</f>
        <v>Interest &amp; Tax</v>
      </c>
      <c r="H9941" t="str">
        <f>_xlfn.XLOOKUP(tbl_GL[[#This Row],[Account_key]],tbl_COA[Account_key],tbl_COA[SubClass],"Not Found")</f>
        <v>Interest Expense</v>
      </c>
      <c r="I9941" t="str">
        <f>_xlfn.XLOOKUP(tbl_GL[[#This Row],[Account_key]],tbl_COA[Account_key],tbl_COA[SubClass2],"Not Found")</f>
        <v>Interest Expense</v>
      </c>
      <c r="J9941" t="str">
        <f>_xlfn.XLOOKUP(tbl_GL[[#This Row],[Account_key]],tbl_COA[Account_key],tbl_COA[SubAccount],,0)</f>
        <v>Interest Expense</v>
      </c>
      <c r="K9941">
        <f>YEAR(tbl_GL[[#This Row],[Date]])</f>
        <v>2019</v>
      </c>
    </row>
    <row r="9942" spans="1:11" x14ac:dyDescent="0.35">
      <c r="A9942">
        <v>1086.2</v>
      </c>
      <c r="B9942" s="24">
        <v>43708</v>
      </c>
      <c r="C9942">
        <v>4</v>
      </c>
      <c r="D9942" s="13">
        <v>121</v>
      </c>
      <c r="E9942" s="13" t="s">
        <v>112</v>
      </c>
      <c r="F9942" s="17">
        <v>240</v>
      </c>
      <c r="G9942" t="str">
        <f>_xlfn.XLOOKUP(tbl_GL[[#This Row],[Account_key]],tbl_COA[Account_key],tbl_COA[Class],"Not Found")</f>
        <v>Liabilities and Owners Equity</v>
      </c>
      <c r="H9942" t="str">
        <f>_xlfn.XLOOKUP(tbl_GL[[#This Row],[Account_key]],tbl_COA[Account_key],tbl_COA[SubClass],"Not Found")</f>
        <v>Liabilities</v>
      </c>
      <c r="I9942" t="str">
        <f>_xlfn.XLOOKUP(tbl_GL[[#This Row],[Account_key]],tbl_COA[Account_key],tbl_COA[SubClass2],"Not Found")</f>
        <v>Current Liabilities</v>
      </c>
      <c r="J9942" t="str">
        <f>_xlfn.XLOOKUP(tbl_GL[[#This Row],[Account_key]],tbl_COA[Account_key],tbl_COA[SubAccount],,0)</f>
        <v>Interest Payable</v>
      </c>
      <c r="K9942">
        <f>YEAR(tbl_GL[[#This Row],[Date]])</f>
        <v>2019</v>
      </c>
    </row>
    <row r="9943" spans="1:11" x14ac:dyDescent="0.35">
      <c r="A9943">
        <v>1087.0999999999999</v>
      </c>
      <c r="B9943" s="24">
        <v>43708</v>
      </c>
      <c r="C9943">
        <v>4</v>
      </c>
      <c r="D9943" s="13">
        <v>450</v>
      </c>
      <c r="E9943" s="23" t="s">
        <v>108</v>
      </c>
      <c r="F9943" s="17">
        <v>-3619</v>
      </c>
      <c r="G9943" t="str">
        <f>_xlfn.XLOOKUP(tbl_GL[[#This Row],[Account_key]],tbl_COA[Account_key],tbl_COA[Class],"Not Found")</f>
        <v>Interest &amp; Tax</v>
      </c>
      <c r="H9943" t="str">
        <f>_xlfn.XLOOKUP(tbl_GL[[#This Row],[Account_key]],tbl_COA[Account_key],tbl_COA[SubClass],"Not Found")</f>
        <v>Taxation</v>
      </c>
      <c r="I9943" t="str">
        <f>_xlfn.XLOOKUP(tbl_GL[[#This Row],[Account_key]],tbl_COA[Account_key],tbl_COA[SubClass2],"Not Found")</f>
        <v>Taxation</v>
      </c>
      <c r="J9943" t="str">
        <f>_xlfn.XLOOKUP(tbl_GL[[#This Row],[Account_key]],tbl_COA[Account_key],tbl_COA[SubAccount],,0)</f>
        <v>Taxation</v>
      </c>
      <c r="K9943">
        <f>YEAR(tbl_GL[[#This Row],[Date]])</f>
        <v>2019</v>
      </c>
    </row>
    <row r="9944" spans="1:11" x14ac:dyDescent="0.35">
      <c r="A9944">
        <v>1087.2</v>
      </c>
      <c r="B9944" s="24">
        <v>43708</v>
      </c>
      <c r="C9944">
        <v>4</v>
      </c>
      <c r="D9944" s="13">
        <v>122</v>
      </c>
      <c r="E9944" s="23" t="s">
        <v>108</v>
      </c>
      <c r="F9944" s="17">
        <v>3619</v>
      </c>
      <c r="G9944" t="str">
        <f>_xlfn.XLOOKUP(tbl_GL[[#This Row],[Account_key]],tbl_COA[Account_key],tbl_COA[Class],"Not Found")</f>
        <v>Liabilities and Owners Equity</v>
      </c>
      <c r="H9944" t="str">
        <f>_xlfn.XLOOKUP(tbl_GL[[#This Row],[Account_key]],tbl_COA[Account_key],tbl_COA[SubClass],"Not Found")</f>
        <v>Liabilities</v>
      </c>
      <c r="I9944" t="str">
        <f>_xlfn.XLOOKUP(tbl_GL[[#This Row],[Account_key]],tbl_COA[Account_key],tbl_COA[SubClass2],"Not Found")</f>
        <v>Current Liabilities</v>
      </c>
      <c r="J9944" t="str">
        <f>_xlfn.XLOOKUP(tbl_GL[[#This Row],[Account_key]],tbl_COA[Account_key],tbl_COA[SubAccount],,0)</f>
        <v>Tax payable</v>
      </c>
      <c r="K9944">
        <f>YEAR(tbl_GL[[#This Row],[Date]])</f>
        <v>2019</v>
      </c>
    </row>
    <row r="9945" spans="1:11" x14ac:dyDescent="0.35">
      <c r="A9945">
        <v>1088.0999999999999</v>
      </c>
      <c r="B9945" s="24">
        <v>43708</v>
      </c>
      <c r="C9945">
        <v>4</v>
      </c>
      <c r="D9945" s="13">
        <v>240</v>
      </c>
      <c r="E9945" s="13" t="s">
        <v>56</v>
      </c>
      <c r="F9945" s="17">
        <v>-5400</v>
      </c>
      <c r="G9945" t="str">
        <f>_xlfn.XLOOKUP(tbl_GL[[#This Row],[Account_key]],tbl_COA[Account_key],tbl_COA[Class],"Not Found")</f>
        <v>Operating account</v>
      </c>
      <c r="H9945" t="str">
        <f>_xlfn.XLOOKUP(tbl_GL[[#This Row],[Account_key]],tbl_COA[Account_key],tbl_COA[SubClass],"Not Found")</f>
        <v>Operating Expenses</v>
      </c>
      <c r="I9945" t="str">
        <f>_xlfn.XLOOKUP(tbl_GL[[#This Row],[Account_key]],tbl_COA[Account_key],tbl_COA[SubClass2],"Not Found")</f>
        <v>Sales &amp; Distribution</v>
      </c>
      <c r="J9945" t="str">
        <f>_xlfn.XLOOKUP(tbl_GL[[#This Row],[Account_key]],tbl_COA[Account_key],tbl_COA[SubAccount],,0)</f>
        <v>Salaries</v>
      </c>
      <c r="K9945">
        <f>YEAR(tbl_GL[[#This Row],[Date]])</f>
        <v>2019</v>
      </c>
    </row>
    <row r="9946" spans="1:11" x14ac:dyDescent="0.35">
      <c r="A9946">
        <v>1088.2</v>
      </c>
      <c r="B9946" s="24">
        <v>43708</v>
      </c>
      <c r="C9946">
        <v>4</v>
      </c>
      <c r="D9946" s="13">
        <v>10</v>
      </c>
      <c r="E9946" s="13" t="s">
        <v>56</v>
      </c>
      <c r="F9946" s="17">
        <v>-5400</v>
      </c>
      <c r="G9946" t="str">
        <f>_xlfn.XLOOKUP(tbl_GL[[#This Row],[Account_key]],tbl_COA[Account_key],tbl_COA[Class],"Not Found")</f>
        <v>Assets</v>
      </c>
      <c r="H9946" t="str">
        <f>_xlfn.XLOOKUP(tbl_GL[[#This Row],[Account_key]],tbl_COA[Account_key],tbl_COA[SubClass],"Not Found")</f>
        <v>Assets</v>
      </c>
      <c r="I9946" t="str">
        <f>_xlfn.XLOOKUP(tbl_GL[[#This Row],[Account_key]],tbl_COA[Account_key],tbl_COA[SubClass2],"Not Found")</f>
        <v>Current Assets</v>
      </c>
      <c r="J9946" t="str">
        <f>_xlfn.XLOOKUP(tbl_GL[[#This Row],[Account_key]],tbl_COA[Account_key],tbl_COA[SubAccount],,0)</f>
        <v>Cash at Bank</v>
      </c>
      <c r="K9946">
        <f>YEAR(tbl_GL[[#This Row],[Date]])</f>
        <v>2019</v>
      </c>
    </row>
    <row r="9947" spans="1:11" x14ac:dyDescent="0.35">
      <c r="A9947">
        <v>1089.0999999999999</v>
      </c>
      <c r="B9947" s="24">
        <v>43708</v>
      </c>
      <c r="C9947">
        <v>4</v>
      </c>
      <c r="D9947" s="13">
        <v>380</v>
      </c>
      <c r="E9947" s="13" t="s">
        <v>101</v>
      </c>
      <c r="F9947" s="17">
        <v>-5950</v>
      </c>
      <c r="G9947" t="str">
        <f>_xlfn.XLOOKUP(tbl_GL[[#This Row],[Account_key]],tbl_COA[Account_key],tbl_COA[Class],"Not Found")</f>
        <v>Operating account</v>
      </c>
      <c r="H9947" t="str">
        <f>_xlfn.XLOOKUP(tbl_GL[[#This Row],[Account_key]],tbl_COA[Account_key],tbl_COA[SubClass],"Not Found")</f>
        <v>Depreciation &amp; Amortization</v>
      </c>
      <c r="I9947" t="str">
        <f>_xlfn.XLOOKUP(tbl_GL[[#This Row],[Account_key]],tbl_COA[Account_key],tbl_COA[SubClass2],"Not Found")</f>
        <v>Depreciation</v>
      </c>
      <c r="J9947" t="str">
        <f>_xlfn.XLOOKUP(tbl_GL[[#This Row],[Account_key]],tbl_COA[Account_key],tbl_COA[SubAccount],,0)</f>
        <v>Equipment</v>
      </c>
      <c r="K9947">
        <f>YEAR(tbl_GL[[#This Row],[Date]])</f>
        <v>2019</v>
      </c>
    </row>
    <row r="9948" spans="1:11" x14ac:dyDescent="0.35">
      <c r="A9948">
        <v>1089.2</v>
      </c>
      <c r="B9948" s="24">
        <v>43708</v>
      </c>
      <c r="C9948">
        <v>4</v>
      </c>
      <c r="D9948" s="13">
        <v>90</v>
      </c>
      <c r="E9948" s="13" t="s">
        <v>101</v>
      </c>
      <c r="F9948" s="17">
        <v>-5950</v>
      </c>
      <c r="G9948" t="str">
        <f>_xlfn.XLOOKUP(tbl_GL[[#This Row],[Account_key]],tbl_COA[Account_key],tbl_COA[Class],"Not Found")</f>
        <v>Assets</v>
      </c>
      <c r="H9948" t="str">
        <f>_xlfn.XLOOKUP(tbl_GL[[#This Row],[Account_key]],tbl_COA[Account_key],tbl_COA[SubClass],"Not Found")</f>
        <v>Assets</v>
      </c>
      <c r="I9948" t="str">
        <f>_xlfn.XLOOKUP(tbl_GL[[#This Row],[Account_key]],tbl_COA[Account_key],tbl_COA[SubClass2],"Not Found")</f>
        <v>Non-Current Assets</v>
      </c>
      <c r="J9948" t="str">
        <f>_xlfn.XLOOKUP(tbl_GL[[#This Row],[Account_key]],tbl_COA[Account_key],tbl_COA[SubAccount],,0)</f>
        <v>Office Furniture &amp; Equipment</v>
      </c>
      <c r="K9948">
        <f>YEAR(tbl_GL[[#This Row],[Date]])</f>
        <v>2019</v>
      </c>
    </row>
    <row r="9949" spans="1:11" x14ac:dyDescent="0.35">
      <c r="A9949">
        <v>1091.0999999999999</v>
      </c>
      <c r="B9949" s="24">
        <v>43709</v>
      </c>
      <c r="C9949">
        <v>4</v>
      </c>
      <c r="D9949" s="13">
        <v>10</v>
      </c>
      <c r="E9949" s="13" t="s">
        <v>98</v>
      </c>
      <c r="F9949" s="17">
        <v>-1634</v>
      </c>
      <c r="G9949" t="str">
        <f>_xlfn.XLOOKUP(tbl_GL[[#This Row],[Account_key]],tbl_COA[Account_key],tbl_COA[Class],"Not Found")</f>
        <v>Assets</v>
      </c>
      <c r="H9949" t="str">
        <f>_xlfn.XLOOKUP(tbl_GL[[#This Row],[Account_key]],tbl_COA[Account_key],tbl_COA[SubClass],"Not Found")</f>
        <v>Assets</v>
      </c>
      <c r="I9949" t="str">
        <f>_xlfn.XLOOKUP(tbl_GL[[#This Row],[Account_key]],tbl_COA[Account_key],tbl_COA[SubClass2],"Not Found")</f>
        <v>Current Assets</v>
      </c>
      <c r="J9949" t="str">
        <f>_xlfn.XLOOKUP(tbl_GL[[#This Row],[Account_key]],tbl_COA[Account_key],tbl_COA[SubAccount],,0)</f>
        <v>Cash at Bank</v>
      </c>
      <c r="K9949">
        <f>YEAR(tbl_GL[[#This Row],[Date]])</f>
        <v>2019</v>
      </c>
    </row>
    <row r="9950" spans="1:11" x14ac:dyDescent="0.35">
      <c r="A9950">
        <v>1091.2</v>
      </c>
      <c r="B9950" s="24">
        <v>43709</v>
      </c>
      <c r="C9950">
        <v>4</v>
      </c>
      <c r="D9950" s="13">
        <v>120</v>
      </c>
      <c r="E9950" s="13" t="s">
        <v>98</v>
      </c>
      <c r="F9950" s="17">
        <v>-1634</v>
      </c>
      <c r="G9950" t="str">
        <f>_xlfn.XLOOKUP(tbl_GL[[#This Row],[Account_key]],tbl_COA[Account_key],tbl_COA[Class],"Not Found")</f>
        <v>Liabilities and Owners Equity</v>
      </c>
      <c r="H9950" t="str">
        <f>_xlfn.XLOOKUP(tbl_GL[[#This Row],[Account_key]],tbl_COA[Account_key],tbl_COA[SubClass],"Not Found")</f>
        <v>Liabilities</v>
      </c>
      <c r="I9950" t="str">
        <f>_xlfn.XLOOKUP(tbl_GL[[#This Row],[Account_key]],tbl_COA[Account_key],tbl_COA[SubClass2],"Not Found")</f>
        <v>Current Liabilities</v>
      </c>
      <c r="J9950" t="str">
        <f>_xlfn.XLOOKUP(tbl_GL[[#This Row],[Account_key]],tbl_COA[Account_key],tbl_COA[SubAccount],,0)</f>
        <v>Accrued Expenses</v>
      </c>
      <c r="K9950">
        <f>YEAR(tbl_GL[[#This Row],[Date]])</f>
        <v>2019</v>
      </c>
    </row>
    <row r="9951" spans="1:11" x14ac:dyDescent="0.35">
      <c r="A9951">
        <v>1092.0999999999999</v>
      </c>
      <c r="B9951" s="24">
        <v>43709</v>
      </c>
      <c r="C9951">
        <v>4</v>
      </c>
      <c r="D9951" s="13">
        <v>260</v>
      </c>
      <c r="E9951" s="13" t="s">
        <v>97</v>
      </c>
      <c r="F9951" s="17">
        <v>-2229</v>
      </c>
      <c r="G9951" t="str">
        <f>_xlfn.XLOOKUP(tbl_GL[[#This Row],[Account_key]],tbl_COA[Account_key],tbl_COA[Class],"Not Found")</f>
        <v>Operating account</v>
      </c>
      <c r="H9951" t="str">
        <f>_xlfn.XLOOKUP(tbl_GL[[#This Row],[Account_key]],tbl_COA[Account_key],tbl_COA[SubClass],"Not Found")</f>
        <v>Operating Expenses</v>
      </c>
      <c r="I9951" t="str">
        <f>_xlfn.XLOOKUP(tbl_GL[[#This Row],[Account_key]],tbl_COA[Account_key],tbl_COA[SubClass2],"Not Found")</f>
        <v>Marketing</v>
      </c>
      <c r="J9951" t="str">
        <f>_xlfn.XLOOKUP(tbl_GL[[#This Row],[Account_key]],tbl_COA[Account_key],tbl_COA[SubAccount],,0)</f>
        <v>Commissions</v>
      </c>
      <c r="K9951">
        <f>YEAR(tbl_GL[[#This Row],[Date]])</f>
        <v>2019</v>
      </c>
    </row>
    <row r="9952" spans="1:11" x14ac:dyDescent="0.35">
      <c r="A9952">
        <v>1092.2</v>
      </c>
      <c r="B9952" s="24">
        <v>43709</v>
      </c>
      <c r="C9952">
        <v>4</v>
      </c>
      <c r="D9952" s="13">
        <v>120</v>
      </c>
      <c r="E9952" s="13" t="s">
        <v>97</v>
      </c>
      <c r="F9952" s="17">
        <v>2229</v>
      </c>
      <c r="G9952" t="str">
        <f>_xlfn.XLOOKUP(tbl_GL[[#This Row],[Account_key]],tbl_COA[Account_key],tbl_COA[Class],"Not Found")</f>
        <v>Liabilities and Owners Equity</v>
      </c>
      <c r="H9952" t="str">
        <f>_xlfn.XLOOKUP(tbl_GL[[#This Row],[Account_key]],tbl_COA[Account_key],tbl_COA[SubClass],"Not Found")</f>
        <v>Liabilities</v>
      </c>
      <c r="I9952" t="str">
        <f>_xlfn.XLOOKUP(tbl_GL[[#This Row],[Account_key]],tbl_COA[Account_key],tbl_COA[SubClass2],"Not Found")</f>
        <v>Current Liabilities</v>
      </c>
      <c r="J9952" t="str">
        <f>_xlfn.XLOOKUP(tbl_GL[[#This Row],[Account_key]],tbl_COA[Account_key],tbl_COA[SubAccount],,0)</f>
        <v>Accrued Expenses</v>
      </c>
      <c r="K9952">
        <f>YEAR(tbl_GL[[#This Row],[Date]])</f>
        <v>2019</v>
      </c>
    </row>
    <row r="9953" spans="1:11" x14ac:dyDescent="0.35">
      <c r="A9953">
        <v>1093.0999999999999</v>
      </c>
      <c r="B9953" s="24">
        <v>43709</v>
      </c>
      <c r="C9953">
        <v>4</v>
      </c>
      <c r="D9953" s="13">
        <v>60</v>
      </c>
      <c r="E9953" s="13" t="s">
        <v>84</v>
      </c>
      <c r="F9953" s="17">
        <v>34650</v>
      </c>
      <c r="G9953" t="str">
        <f>_xlfn.XLOOKUP(tbl_GL[[#This Row],[Account_key]],tbl_COA[Account_key],tbl_COA[Class],"Not Found")</f>
        <v>Assets</v>
      </c>
      <c r="H9953" t="str">
        <f>_xlfn.XLOOKUP(tbl_GL[[#This Row],[Account_key]],tbl_COA[Account_key],tbl_COA[SubClass],"Not Found")</f>
        <v>Assets</v>
      </c>
      <c r="I9953" t="str">
        <f>_xlfn.XLOOKUP(tbl_GL[[#This Row],[Account_key]],tbl_COA[Account_key],tbl_COA[SubClass2],"Not Found")</f>
        <v>Current Assets</v>
      </c>
      <c r="J9953" t="str">
        <f>_xlfn.XLOOKUP(tbl_GL[[#This Row],[Account_key]],tbl_COA[Account_key],tbl_COA[SubAccount],,0)</f>
        <v>Inventory</v>
      </c>
      <c r="K9953">
        <f>YEAR(tbl_GL[[#This Row],[Date]])</f>
        <v>2019</v>
      </c>
    </row>
    <row r="9954" spans="1:11" x14ac:dyDescent="0.35">
      <c r="A9954">
        <v>1093.2</v>
      </c>
      <c r="B9954" s="24">
        <v>43709</v>
      </c>
      <c r="C9954">
        <v>4</v>
      </c>
      <c r="D9954" s="13">
        <v>110</v>
      </c>
      <c r="E9954" s="13" t="s">
        <v>84</v>
      </c>
      <c r="F9954" s="17">
        <v>34650</v>
      </c>
      <c r="G9954" t="str">
        <f>_xlfn.XLOOKUP(tbl_GL[[#This Row],[Account_key]],tbl_COA[Account_key],tbl_COA[Class],"Not Found")</f>
        <v>Liabilities and Owners Equity</v>
      </c>
      <c r="H9954" t="str">
        <f>_xlfn.XLOOKUP(tbl_GL[[#This Row],[Account_key]],tbl_COA[Account_key],tbl_COA[SubClass],"Not Found")</f>
        <v>Liabilities</v>
      </c>
      <c r="I9954" t="str">
        <f>_xlfn.XLOOKUP(tbl_GL[[#This Row],[Account_key]],tbl_COA[Account_key],tbl_COA[SubClass2],"Not Found")</f>
        <v>Current Liabilities</v>
      </c>
      <c r="J9954" t="str">
        <f>_xlfn.XLOOKUP(tbl_GL[[#This Row],[Account_key]],tbl_COA[Account_key],tbl_COA[SubAccount],,0)</f>
        <v>Trade Payables</v>
      </c>
      <c r="K9954">
        <f>YEAR(tbl_GL[[#This Row],[Date]])</f>
        <v>2019</v>
      </c>
    </row>
    <row r="9955" spans="1:11" x14ac:dyDescent="0.35">
      <c r="A9955">
        <v>1094.0999999999999</v>
      </c>
      <c r="B9955" s="24">
        <v>43711</v>
      </c>
      <c r="C9955">
        <v>4</v>
      </c>
      <c r="D9955" s="13">
        <v>30</v>
      </c>
      <c r="E9955" s="13" t="s">
        <v>80</v>
      </c>
      <c r="F9955" s="17">
        <v>-17051</v>
      </c>
      <c r="G9955" t="str">
        <f>_xlfn.XLOOKUP(tbl_GL[[#This Row],[Account_key]],tbl_COA[Account_key],tbl_COA[Class],"Not Found")</f>
        <v>Assets</v>
      </c>
      <c r="H9955" t="str">
        <f>_xlfn.XLOOKUP(tbl_GL[[#This Row],[Account_key]],tbl_COA[Account_key],tbl_COA[SubClass],"Not Found")</f>
        <v>Assets</v>
      </c>
      <c r="I9955" t="str">
        <f>_xlfn.XLOOKUP(tbl_GL[[#This Row],[Account_key]],tbl_COA[Account_key],tbl_COA[SubClass2],"Not Found")</f>
        <v>Current Assets</v>
      </c>
      <c r="J9955" t="str">
        <f>_xlfn.XLOOKUP(tbl_GL[[#This Row],[Account_key]],tbl_COA[Account_key],tbl_COA[SubAccount],,0)</f>
        <v>Trade Receivables</v>
      </c>
      <c r="K9955">
        <f>YEAR(tbl_GL[[#This Row],[Date]])</f>
        <v>2019</v>
      </c>
    </row>
    <row r="9956" spans="1:11" x14ac:dyDescent="0.35">
      <c r="A9956">
        <v>1094.2</v>
      </c>
      <c r="B9956" s="24">
        <v>43711</v>
      </c>
      <c r="C9956">
        <v>4</v>
      </c>
      <c r="D9956" s="13">
        <v>10</v>
      </c>
      <c r="E9956" s="13" t="s">
        <v>80</v>
      </c>
      <c r="F9956" s="17">
        <v>17051</v>
      </c>
      <c r="G9956" t="str">
        <f>_xlfn.XLOOKUP(tbl_GL[[#This Row],[Account_key]],tbl_COA[Account_key],tbl_COA[Class],"Not Found")</f>
        <v>Assets</v>
      </c>
      <c r="H9956" t="str">
        <f>_xlfn.XLOOKUP(tbl_GL[[#This Row],[Account_key]],tbl_COA[Account_key],tbl_COA[SubClass],"Not Found")</f>
        <v>Assets</v>
      </c>
      <c r="I9956" t="str">
        <f>_xlfn.XLOOKUP(tbl_GL[[#This Row],[Account_key]],tbl_COA[Account_key],tbl_COA[SubClass2],"Not Found")</f>
        <v>Current Assets</v>
      </c>
      <c r="J9956" t="str">
        <f>_xlfn.XLOOKUP(tbl_GL[[#This Row],[Account_key]],tbl_COA[Account_key],tbl_COA[SubAccount],,0)</f>
        <v>Cash at Bank</v>
      </c>
      <c r="K9956">
        <f>YEAR(tbl_GL[[#This Row],[Date]])</f>
        <v>2019</v>
      </c>
    </row>
    <row r="9957" spans="1:11" x14ac:dyDescent="0.35">
      <c r="A9957">
        <v>1095.0999999999999</v>
      </c>
      <c r="B9957" s="24">
        <v>43712</v>
      </c>
      <c r="C9957">
        <v>4</v>
      </c>
      <c r="D9957" s="13">
        <v>230</v>
      </c>
      <c r="E9957" s="13" t="s">
        <v>4</v>
      </c>
      <c r="F9957" s="17">
        <v>-1286</v>
      </c>
      <c r="G9957" t="str">
        <f>_xlfn.XLOOKUP(tbl_GL[[#This Row],[Account_key]],tbl_COA[Account_key],tbl_COA[Class],"Not Found")</f>
        <v>Trading account</v>
      </c>
      <c r="H9957" t="str">
        <f>_xlfn.XLOOKUP(tbl_GL[[#This Row],[Account_key]],tbl_COA[Account_key],tbl_COA[SubClass],"Not Found")</f>
        <v>Cost of Sales</v>
      </c>
      <c r="I9957" t="str">
        <f>_xlfn.XLOOKUP(tbl_GL[[#This Row],[Account_key]],tbl_COA[Account_key],tbl_COA[SubClass2],"Not Found")</f>
        <v>Cost of Sales</v>
      </c>
      <c r="J9957" t="str">
        <f>_xlfn.XLOOKUP(tbl_GL[[#This Row],[Account_key]],tbl_COA[Account_key],tbl_COA[SubAccount],,0)</f>
        <v>Cost of Sales</v>
      </c>
      <c r="K9957">
        <f>YEAR(tbl_GL[[#This Row],[Date]])</f>
        <v>2019</v>
      </c>
    </row>
    <row r="9958" spans="1:11" x14ac:dyDescent="0.35">
      <c r="A9958">
        <v>1095.2</v>
      </c>
      <c r="B9958" s="24">
        <v>43712</v>
      </c>
      <c r="C9958">
        <v>4</v>
      </c>
      <c r="D9958" s="13">
        <v>60</v>
      </c>
      <c r="E9958" s="13" t="s">
        <v>4</v>
      </c>
      <c r="F9958" s="17">
        <v>-1286</v>
      </c>
      <c r="G9958" t="str">
        <f>_xlfn.XLOOKUP(tbl_GL[[#This Row],[Account_key]],tbl_COA[Account_key],tbl_COA[Class],"Not Found")</f>
        <v>Assets</v>
      </c>
      <c r="H9958" t="str">
        <f>_xlfn.XLOOKUP(tbl_GL[[#This Row],[Account_key]],tbl_COA[Account_key],tbl_COA[SubClass],"Not Found")</f>
        <v>Assets</v>
      </c>
      <c r="I9958" t="str">
        <f>_xlfn.XLOOKUP(tbl_GL[[#This Row],[Account_key]],tbl_COA[Account_key],tbl_COA[SubClass2],"Not Found")</f>
        <v>Current Assets</v>
      </c>
      <c r="J9958" t="str">
        <f>_xlfn.XLOOKUP(tbl_GL[[#This Row],[Account_key]],tbl_COA[Account_key],tbl_COA[SubAccount],,0)</f>
        <v>Inventory</v>
      </c>
      <c r="K9958">
        <f>YEAR(tbl_GL[[#This Row],[Date]])</f>
        <v>2019</v>
      </c>
    </row>
    <row r="9959" spans="1:11" x14ac:dyDescent="0.35">
      <c r="A9959">
        <v>1096.0999999999999</v>
      </c>
      <c r="B9959" s="24">
        <v>43712</v>
      </c>
      <c r="C9959">
        <v>4</v>
      </c>
      <c r="D9959" s="13">
        <v>210</v>
      </c>
      <c r="E9959" s="13" t="s">
        <v>7</v>
      </c>
      <c r="F9959" s="17">
        <v>4022</v>
      </c>
      <c r="G9959" t="str">
        <f>_xlfn.XLOOKUP(tbl_GL[[#This Row],[Account_key]],tbl_COA[Account_key],tbl_COA[Class],"Not Found")</f>
        <v>Trading account</v>
      </c>
      <c r="H9959" t="str">
        <f>_xlfn.XLOOKUP(tbl_GL[[#This Row],[Account_key]],tbl_COA[Account_key],tbl_COA[SubClass],"Not Found")</f>
        <v>Sales</v>
      </c>
      <c r="I9959" t="str">
        <f>_xlfn.XLOOKUP(tbl_GL[[#This Row],[Account_key]],tbl_COA[Account_key],tbl_COA[SubClass2],"Not Found")</f>
        <v>Sales</v>
      </c>
      <c r="J9959" t="str">
        <f>_xlfn.XLOOKUP(tbl_GL[[#This Row],[Account_key]],tbl_COA[Account_key],tbl_COA[SubAccount],,0)</f>
        <v>Sales</v>
      </c>
      <c r="K9959">
        <f>YEAR(tbl_GL[[#This Row],[Date]])</f>
        <v>2019</v>
      </c>
    </row>
    <row r="9960" spans="1:11" x14ac:dyDescent="0.35">
      <c r="A9960">
        <v>1096.2</v>
      </c>
      <c r="B9960" s="24">
        <v>43712</v>
      </c>
      <c r="C9960">
        <v>4</v>
      </c>
      <c r="D9960" s="13">
        <v>10</v>
      </c>
      <c r="E9960" s="13" t="s">
        <v>7</v>
      </c>
      <c r="F9960" s="17">
        <v>4022</v>
      </c>
      <c r="G9960" t="str">
        <f>_xlfn.XLOOKUP(tbl_GL[[#This Row],[Account_key]],tbl_COA[Account_key],tbl_COA[Class],"Not Found")</f>
        <v>Assets</v>
      </c>
      <c r="H9960" t="str">
        <f>_xlfn.XLOOKUP(tbl_GL[[#This Row],[Account_key]],tbl_COA[Account_key],tbl_COA[SubClass],"Not Found")</f>
        <v>Assets</v>
      </c>
      <c r="I9960" t="str">
        <f>_xlfn.XLOOKUP(tbl_GL[[#This Row],[Account_key]],tbl_COA[Account_key],tbl_COA[SubClass2],"Not Found")</f>
        <v>Current Assets</v>
      </c>
      <c r="J9960" t="str">
        <f>_xlfn.XLOOKUP(tbl_GL[[#This Row],[Account_key]],tbl_COA[Account_key],tbl_COA[SubAccount],,0)</f>
        <v>Cash at Bank</v>
      </c>
      <c r="K9960">
        <f>YEAR(tbl_GL[[#This Row],[Date]])</f>
        <v>2019</v>
      </c>
    </row>
    <row r="9961" spans="1:11" x14ac:dyDescent="0.35">
      <c r="A9961">
        <v>1097.0999999999999</v>
      </c>
      <c r="B9961" s="24">
        <v>43712</v>
      </c>
      <c r="C9961">
        <v>4</v>
      </c>
      <c r="D9961" s="13">
        <v>230</v>
      </c>
      <c r="E9961" s="13" t="s">
        <v>4</v>
      </c>
      <c r="F9961" s="17">
        <v>-4762</v>
      </c>
      <c r="G9961" t="str">
        <f>_xlfn.XLOOKUP(tbl_GL[[#This Row],[Account_key]],tbl_COA[Account_key],tbl_COA[Class],"Not Found")</f>
        <v>Trading account</v>
      </c>
      <c r="H9961" t="str">
        <f>_xlfn.XLOOKUP(tbl_GL[[#This Row],[Account_key]],tbl_COA[Account_key],tbl_COA[SubClass],"Not Found")</f>
        <v>Cost of Sales</v>
      </c>
      <c r="I9961" t="str">
        <f>_xlfn.XLOOKUP(tbl_GL[[#This Row],[Account_key]],tbl_COA[Account_key],tbl_COA[SubClass2],"Not Found")</f>
        <v>Cost of Sales</v>
      </c>
      <c r="J9961" t="str">
        <f>_xlfn.XLOOKUP(tbl_GL[[#This Row],[Account_key]],tbl_COA[Account_key],tbl_COA[SubAccount],,0)</f>
        <v>Cost of Sales</v>
      </c>
      <c r="K9961">
        <f>YEAR(tbl_GL[[#This Row],[Date]])</f>
        <v>2019</v>
      </c>
    </row>
    <row r="9962" spans="1:11" x14ac:dyDescent="0.35">
      <c r="A9962">
        <v>1097.2</v>
      </c>
      <c r="B9962" s="24">
        <v>43712</v>
      </c>
      <c r="C9962">
        <v>4</v>
      </c>
      <c r="D9962" s="13">
        <v>60</v>
      </c>
      <c r="E9962" s="13" t="s">
        <v>4</v>
      </c>
      <c r="F9962" s="17">
        <v>-4762</v>
      </c>
      <c r="G9962" t="str">
        <f>_xlfn.XLOOKUP(tbl_GL[[#This Row],[Account_key]],tbl_COA[Account_key],tbl_COA[Class],"Not Found")</f>
        <v>Assets</v>
      </c>
      <c r="H9962" t="str">
        <f>_xlfn.XLOOKUP(tbl_GL[[#This Row],[Account_key]],tbl_COA[Account_key],tbl_COA[SubClass],"Not Found")</f>
        <v>Assets</v>
      </c>
      <c r="I9962" t="str">
        <f>_xlfn.XLOOKUP(tbl_GL[[#This Row],[Account_key]],tbl_COA[Account_key],tbl_COA[SubClass2],"Not Found")</f>
        <v>Current Assets</v>
      </c>
      <c r="J9962" t="str">
        <f>_xlfn.XLOOKUP(tbl_GL[[#This Row],[Account_key]],tbl_COA[Account_key],tbl_COA[SubAccount],,0)</f>
        <v>Inventory</v>
      </c>
      <c r="K9962">
        <f>YEAR(tbl_GL[[#This Row],[Date]])</f>
        <v>2019</v>
      </c>
    </row>
    <row r="9963" spans="1:11" x14ac:dyDescent="0.35">
      <c r="A9963">
        <v>1098.0999999999999</v>
      </c>
      <c r="B9963" s="24">
        <v>43712</v>
      </c>
      <c r="C9963">
        <v>4</v>
      </c>
      <c r="D9963" s="13">
        <v>210</v>
      </c>
      <c r="E9963" s="13" t="s">
        <v>8</v>
      </c>
      <c r="F9963" s="17">
        <v>13452</v>
      </c>
      <c r="G9963" t="str">
        <f>_xlfn.XLOOKUP(tbl_GL[[#This Row],[Account_key]],tbl_COA[Account_key],tbl_COA[Class],"Not Found")</f>
        <v>Trading account</v>
      </c>
      <c r="H9963" t="str">
        <f>_xlfn.XLOOKUP(tbl_GL[[#This Row],[Account_key]],tbl_COA[Account_key],tbl_COA[SubClass],"Not Found")</f>
        <v>Sales</v>
      </c>
      <c r="I9963" t="str">
        <f>_xlfn.XLOOKUP(tbl_GL[[#This Row],[Account_key]],tbl_COA[Account_key],tbl_COA[SubClass2],"Not Found")</f>
        <v>Sales</v>
      </c>
      <c r="J9963" t="str">
        <f>_xlfn.XLOOKUP(tbl_GL[[#This Row],[Account_key]],tbl_COA[Account_key],tbl_COA[SubAccount],,0)</f>
        <v>Sales</v>
      </c>
      <c r="K9963">
        <f>YEAR(tbl_GL[[#This Row],[Date]])</f>
        <v>2019</v>
      </c>
    </row>
    <row r="9964" spans="1:11" x14ac:dyDescent="0.35">
      <c r="A9964">
        <v>1098.2</v>
      </c>
      <c r="B9964" s="24">
        <v>43712</v>
      </c>
      <c r="C9964">
        <v>4</v>
      </c>
      <c r="D9964" s="13">
        <v>30</v>
      </c>
      <c r="E9964" s="13" t="s">
        <v>8</v>
      </c>
      <c r="F9964" s="17">
        <v>13452</v>
      </c>
      <c r="G9964" t="str">
        <f>_xlfn.XLOOKUP(tbl_GL[[#This Row],[Account_key]],tbl_COA[Account_key],tbl_COA[Class],"Not Found")</f>
        <v>Assets</v>
      </c>
      <c r="H9964" t="str">
        <f>_xlfn.XLOOKUP(tbl_GL[[#This Row],[Account_key]],tbl_COA[Account_key],tbl_COA[SubClass],"Not Found")</f>
        <v>Assets</v>
      </c>
      <c r="I9964" t="str">
        <f>_xlfn.XLOOKUP(tbl_GL[[#This Row],[Account_key]],tbl_COA[Account_key],tbl_COA[SubClass2],"Not Found")</f>
        <v>Current Assets</v>
      </c>
      <c r="J9964" t="str">
        <f>_xlfn.XLOOKUP(tbl_GL[[#This Row],[Account_key]],tbl_COA[Account_key],tbl_COA[SubAccount],,0)</f>
        <v>Trade Receivables</v>
      </c>
      <c r="K9964">
        <f>YEAR(tbl_GL[[#This Row],[Date]])</f>
        <v>2019</v>
      </c>
    </row>
    <row r="9965" spans="1:11" x14ac:dyDescent="0.35">
      <c r="A9965">
        <v>1099.0999999999999</v>
      </c>
      <c r="B9965" s="24">
        <v>43713</v>
      </c>
      <c r="C9965">
        <v>4</v>
      </c>
      <c r="D9965" s="13">
        <v>330</v>
      </c>
      <c r="E9965" s="13" t="s">
        <v>97</v>
      </c>
      <c r="F9965" s="17">
        <v>-1820</v>
      </c>
      <c r="G9965" t="str">
        <f>_xlfn.XLOOKUP(tbl_GL[[#This Row],[Account_key]],tbl_COA[Account_key],tbl_COA[Class],"Not Found")</f>
        <v>Operating account</v>
      </c>
      <c r="H9965" t="str">
        <f>_xlfn.XLOOKUP(tbl_GL[[#This Row],[Account_key]],tbl_COA[Account_key],tbl_COA[SubClass],"Not Found")</f>
        <v>Operating Expenses</v>
      </c>
      <c r="I9965" t="str">
        <f>_xlfn.XLOOKUP(tbl_GL[[#This Row],[Account_key]],tbl_COA[Account_key],tbl_COA[SubClass2],"Not Found")</f>
        <v>Administration</v>
      </c>
      <c r="J9965" t="str">
        <f>_xlfn.XLOOKUP(tbl_GL[[#This Row],[Account_key]],tbl_COA[Account_key],tbl_COA[SubAccount],,0)</f>
        <v>Telephone</v>
      </c>
      <c r="K9965">
        <f>YEAR(tbl_GL[[#This Row],[Date]])</f>
        <v>2019</v>
      </c>
    </row>
    <row r="9966" spans="1:11" x14ac:dyDescent="0.35">
      <c r="A9966">
        <v>1099.2</v>
      </c>
      <c r="B9966" s="24">
        <v>43713</v>
      </c>
      <c r="C9966">
        <v>4</v>
      </c>
      <c r="D9966" s="13">
        <v>120</v>
      </c>
      <c r="E9966" s="13" t="s">
        <v>97</v>
      </c>
      <c r="F9966" s="17">
        <v>1820</v>
      </c>
      <c r="G9966" t="str">
        <f>_xlfn.XLOOKUP(tbl_GL[[#This Row],[Account_key]],tbl_COA[Account_key],tbl_COA[Class],"Not Found")</f>
        <v>Liabilities and Owners Equity</v>
      </c>
      <c r="H9966" t="str">
        <f>_xlfn.XLOOKUP(tbl_GL[[#This Row],[Account_key]],tbl_COA[Account_key],tbl_COA[SubClass],"Not Found")</f>
        <v>Liabilities</v>
      </c>
      <c r="I9966" t="str">
        <f>_xlfn.XLOOKUP(tbl_GL[[#This Row],[Account_key]],tbl_COA[Account_key],tbl_COA[SubClass2],"Not Found")</f>
        <v>Current Liabilities</v>
      </c>
      <c r="J9966" t="str">
        <f>_xlfn.XLOOKUP(tbl_GL[[#This Row],[Account_key]],tbl_COA[Account_key],tbl_COA[SubAccount],,0)</f>
        <v>Accrued Expenses</v>
      </c>
      <c r="K9966">
        <f>YEAR(tbl_GL[[#This Row],[Date]])</f>
        <v>2019</v>
      </c>
    </row>
    <row r="9967" spans="1:11" x14ac:dyDescent="0.35">
      <c r="A9967">
        <v>1100.0999999999999</v>
      </c>
      <c r="B9967" s="24">
        <v>43716</v>
      </c>
      <c r="C9967">
        <v>4</v>
      </c>
      <c r="D9967" s="13">
        <v>260</v>
      </c>
      <c r="E9967" s="13" t="s">
        <v>83</v>
      </c>
      <c r="F9967" s="17">
        <v>396</v>
      </c>
      <c r="G9967" t="str">
        <f>_xlfn.XLOOKUP(tbl_GL[[#This Row],[Account_key]],tbl_COA[Account_key],tbl_COA[Class],"Not Found")</f>
        <v>Operating account</v>
      </c>
      <c r="H9967" t="str">
        <f>_xlfn.XLOOKUP(tbl_GL[[#This Row],[Account_key]],tbl_COA[Account_key],tbl_COA[SubClass],"Not Found")</f>
        <v>Operating Expenses</v>
      </c>
      <c r="I9967" t="str">
        <f>_xlfn.XLOOKUP(tbl_GL[[#This Row],[Account_key]],tbl_COA[Account_key],tbl_COA[SubClass2],"Not Found")</f>
        <v>Marketing</v>
      </c>
      <c r="J9967" t="str">
        <f>_xlfn.XLOOKUP(tbl_GL[[#This Row],[Account_key]],tbl_COA[Account_key],tbl_COA[SubAccount],,0)</f>
        <v>Commissions</v>
      </c>
      <c r="K9967">
        <f>YEAR(tbl_GL[[#This Row],[Date]])</f>
        <v>2019</v>
      </c>
    </row>
    <row r="9968" spans="1:11" x14ac:dyDescent="0.35">
      <c r="A9968">
        <v>1100.2</v>
      </c>
      <c r="B9968" s="24">
        <v>43716</v>
      </c>
      <c r="C9968">
        <v>4</v>
      </c>
      <c r="D9968" s="13">
        <v>20</v>
      </c>
      <c r="E9968" s="13" t="s">
        <v>83</v>
      </c>
      <c r="F9968" s="17">
        <v>396</v>
      </c>
      <c r="G9968" t="str">
        <f>_xlfn.XLOOKUP(tbl_GL[[#This Row],[Account_key]],tbl_COA[Account_key],tbl_COA[Class],"Not Found")</f>
        <v>Assets</v>
      </c>
      <c r="H9968" t="str">
        <f>_xlfn.XLOOKUP(tbl_GL[[#This Row],[Account_key]],tbl_COA[Account_key],tbl_COA[SubClass],"Not Found")</f>
        <v>Assets</v>
      </c>
      <c r="I9968" t="str">
        <f>_xlfn.XLOOKUP(tbl_GL[[#This Row],[Account_key]],tbl_COA[Account_key],tbl_COA[SubClass2],"Not Found")</f>
        <v>Current Assets</v>
      </c>
      <c r="J9968" t="str">
        <f>_xlfn.XLOOKUP(tbl_GL[[#This Row],[Account_key]],tbl_COA[Account_key],tbl_COA[SubAccount],,0)</f>
        <v>Cash in hand</v>
      </c>
      <c r="K9968">
        <f>YEAR(tbl_GL[[#This Row],[Date]])</f>
        <v>2019</v>
      </c>
    </row>
    <row r="9969" spans="1:11" x14ac:dyDescent="0.35">
      <c r="A9969">
        <v>1101.0999999999999</v>
      </c>
      <c r="B9969" s="24">
        <v>43716</v>
      </c>
      <c r="C9969">
        <v>4</v>
      </c>
      <c r="D9969" s="13">
        <v>350</v>
      </c>
      <c r="E9969" s="13" t="s">
        <v>97</v>
      </c>
      <c r="F9969" s="17">
        <v>-2164</v>
      </c>
      <c r="G9969" t="str">
        <f>_xlfn.XLOOKUP(tbl_GL[[#This Row],[Account_key]],tbl_COA[Account_key],tbl_COA[Class],"Not Found")</f>
        <v>Operating account</v>
      </c>
      <c r="H9969" t="str">
        <f>_xlfn.XLOOKUP(tbl_GL[[#This Row],[Account_key]],tbl_COA[Account_key],tbl_COA[SubClass],"Not Found")</f>
        <v>Operating Expenses</v>
      </c>
      <c r="I9969" t="str">
        <f>_xlfn.XLOOKUP(tbl_GL[[#This Row],[Account_key]],tbl_COA[Account_key],tbl_COA[SubClass2],"Not Found")</f>
        <v>Administration</v>
      </c>
      <c r="J9969" t="str">
        <f>_xlfn.XLOOKUP(tbl_GL[[#This Row],[Account_key]],tbl_COA[Account_key],tbl_COA[SubAccount],,0)</f>
        <v>Other Expenses</v>
      </c>
      <c r="K9969">
        <f>YEAR(tbl_GL[[#This Row],[Date]])</f>
        <v>2019</v>
      </c>
    </row>
    <row r="9970" spans="1:11" x14ac:dyDescent="0.35">
      <c r="A9970">
        <v>1101.2</v>
      </c>
      <c r="B9970" s="24">
        <v>43716</v>
      </c>
      <c r="C9970">
        <v>4</v>
      </c>
      <c r="D9970" s="13">
        <v>120</v>
      </c>
      <c r="E9970" s="13" t="s">
        <v>97</v>
      </c>
      <c r="F9970" s="17">
        <v>2164</v>
      </c>
      <c r="G9970" t="str">
        <f>_xlfn.XLOOKUP(tbl_GL[[#This Row],[Account_key]],tbl_COA[Account_key],tbl_COA[Class],"Not Found")</f>
        <v>Liabilities and Owners Equity</v>
      </c>
      <c r="H9970" t="str">
        <f>_xlfn.XLOOKUP(tbl_GL[[#This Row],[Account_key]],tbl_COA[Account_key],tbl_COA[SubClass],"Not Found")</f>
        <v>Liabilities</v>
      </c>
      <c r="I9970" t="str">
        <f>_xlfn.XLOOKUP(tbl_GL[[#This Row],[Account_key]],tbl_COA[Account_key],tbl_COA[SubClass2],"Not Found")</f>
        <v>Current Liabilities</v>
      </c>
      <c r="J9970" t="str">
        <f>_xlfn.XLOOKUP(tbl_GL[[#This Row],[Account_key]],tbl_COA[Account_key],tbl_COA[SubAccount],,0)</f>
        <v>Accrued Expenses</v>
      </c>
      <c r="K9970">
        <f>YEAR(tbl_GL[[#This Row],[Date]])</f>
        <v>2019</v>
      </c>
    </row>
    <row r="9971" spans="1:11" x14ac:dyDescent="0.35">
      <c r="A9971">
        <v>1102.0999999999999</v>
      </c>
      <c r="B9971" s="24">
        <v>43718</v>
      </c>
      <c r="C9971">
        <v>4</v>
      </c>
      <c r="D9971" s="13">
        <v>10</v>
      </c>
      <c r="E9971" s="13" t="s">
        <v>98</v>
      </c>
      <c r="F9971" s="17">
        <v>-1951</v>
      </c>
      <c r="G9971" t="str">
        <f>_xlfn.XLOOKUP(tbl_GL[[#This Row],[Account_key]],tbl_COA[Account_key],tbl_COA[Class],"Not Found")</f>
        <v>Assets</v>
      </c>
      <c r="H9971" t="str">
        <f>_xlfn.XLOOKUP(tbl_GL[[#This Row],[Account_key]],tbl_COA[Account_key],tbl_COA[SubClass],"Not Found")</f>
        <v>Assets</v>
      </c>
      <c r="I9971" t="str">
        <f>_xlfn.XLOOKUP(tbl_GL[[#This Row],[Account_key]],tbl_COA[Account_key],tbl_COA[SubClass2],"Not Found")</f>
        <v>Current Assets</v>
      </c>
      <c r="J9971" t="str">
        <f>_xlfn.XLOOKUP(tbl_GL[[#This Row],[Account_key]],tbl_COA[Account_key],tbl_COA[SubAccount],,0)</f>
        <v>Cash at Bank</v>
      </c>
      <c r="K9971">
        <f>YEAR(tbl_GL[[#This Row],[Date]])</f>
        <v>2019</v>
      </c>
    </row>
    <row r="9972" spans="1:11" x14ac:dyDescent="0.35">
      <c r="A9972">
        <v>1102.2</v>
      </c>
      <c r="B9972" s="24">
        <v>43718</v>
      </c>
      <c r="C9972">
        <v>4</v>
      </c>
      <c r="D9972" s="13">
        <v>120</v>
      </c>
      <c r="E9972" s="13" t="s">
        <v>98</v>
      </c>
      <c r="F9972" s="17">
        <v>-1951</v>
      </c>
      <c r="G9972" t="str">
        <f>_xlfn.XLOOKUP(tbl_GL[[#This Row],[Account_key]],tbl_COA[Account_key],tbl_COA[Class],"Not Found")</f>
        <v>Liabilities and Owners Equity</v>
      </c>
      <c r="H9972" t="str">
        <f>_xlfn.XLOOKUP(tbl_GL[[#This Row],[Account_key]],tbl_COA[Account_key],tbl_COA[SubClass],"Not Found")</f>
        <v>Liabilities</v>
      </c>
      <c r="I9972" t="str">
        <f>_xlfn.XLOOKUP(tbl_GL[[#This Row],[Account_key]],tbl_COA[Account_key],tbl_COA[SubClass2],"Not Found")</f>
        <v>Current Liabilities</v>
      </c>
      <c r="J9972" t="str">
        <f>_xlfn.XLOOKUP(tbl_GL[[#This Row],[Account_key]],tbl_COA[Account_key],tbl_COA[SubAccount],,0)</f>
        <v>Accrued Expenses</v>
      </c>
      <c r="K9972">
        <f>YEAR(tbl_GL[[#This Row],[Date]])</f>
        <v>2019</v>
      </c>
    </row>
    <row r="9973" spans="1:11" x14ac:dyDescent="0.35">
      <c r="A9973">
        <v>1103.0999999999999</v>
      </c>
      <c r="B9973" s="24">
        <v>43719</v>
      </c>
      <c r="C9973">
        <v>4</v>
      </c>
      <c r="D9973" s="13">
        <v>340</v>
      </c>
      <c r="E9973" s="13" t="s">
        <v>97</v>
      </c>
      <c r="F9973" s="17">
        <v>-1813</v>
      </c>
      <c r="G9973" t="str">
        <f>_xlfn.XLOOKUP(tbl_GL[[#This Row],[Account_key]],tbl_COA[Account_key],tbl_COA[Class],"Not Found")</f>
        <v>Operating account</v>
      </c>
      <c r="H9973" t="str">
        <f>_xlfn.XLOOKUP(tbl_GL[[#This Row],[Account_key]],tbl_COA[Account_key],tbl_COA[SubClass],"Not Found")</f>
        <v>Operating Expenses</v>
      </c>
      <c r="I9973" t="str">
        <f>_xlfn.XLOOKUP(tbl_GL[[#This Row],[Account_key]],tbl_COA[Account_key],tbl_COA[SubClass2],"Not Found")</f>
        <v>Administration</v>
      </c>
      <c r="J9973" t="str">
        <f>_xlfn.XLOOKUP(tbl_GL[[#This Row],[Account_key]],tbl_COA[Account_key],tbl_COA[SubAccount],,0)</f>
        <v>Utilities</v>
      </c>
      <c r="K9973">
        <f>YEAR(tbl_GL[[#This Row],[Date]])</f>
        <v>2019</v>
      </c>
    </row>
    <row r="9974" spans="1:11" x14ac:dyDescent="0.35">
      <c r="A9974">
        <v>1103.2</v>
      </c>
      <c r="B9974" s="24">
        <v>43719</v>
      </c>
      <c r="C9974">
        <v>4</v>
      </c>
      <c r="D9974" s="13">
        <v>120</v>
      </c>
      <c r="E9974" s="13" t="s">
        <v>97</v>
      </c>
      <c r="F9974" s="17">
        <v>1813</v>
      </c>
      <c r="G9974" t="str">
        <f>_xlfn.XLOOKUP(tbl_GL[[#This Row],[Account_key]],tbl_COA[Account_key],tbl_COA[Class],"Not Found")</f>
        <v>Liabilities and Owners Equity</v>
      </c>
      <c r="H9974" t="str">
        <f>_xlfn.XLOOKUP(tbl_GL[[#This Row],[Account_key]],tbl_COA[Account_key],tbl_COA[SubClass],"Not Found")</f>
        <v>Liabilities</v>
      </c>
      <c r="I9974" t="str">
        <f>_xlfn.XLOOKUP(tbl_GL[[#This Row],[Account_key]],tbl_COA[Account_key],tbl_COA[SubClass2],"Not Found")</f>
        <v>Current Liabilities</v>
      </c>
      <c r="J9974" t="str">
        <f>_xlfn.XLOOKUP(tbl_GL[[#This Row],[Account_key]],tbl_COA[Account_key],tbl_COA[SubAccount],,0)</f>
        <v>Accrued Expenses</v>
      </c>
      <c r="K9974">
        <f>YEAR(tbl_GL[[#This Row],[Date]])</f>
        <v>2019</v>
      </c>
    </row>
    <row r="9975" spans="1:11" x14ac:dyDescent="0.35">
      <c r="A9975">
        <v>1104.0999999999999</v>
      </c>
      <c r="B9975" s="24">
        <v>43720</v>
      </c>
      <c r="C9975">
        <v>4</v>
      </c>
      <c r="D9975" s="13">
        <v>230</v>
      </c>
      <c r="E9975" s="13" t="s">
        <v>4</v>
      </c>
      <c r="F9975" s="17">
        <v>-1239</v>
      </c>
      <c r="G9975" t="str">
        <f>_xlfn.XLOOKUP(tbl_GL[[#This Row],[Account_key]],tbl_COA[Account_key],tbl_COA[Class],"Not Found")</f>
        <v>Trading account</v>
      </c>
      <c r="H9975" t="str">
        <f>_xlfn.XLOOKUP(tbl_GL[[#This Row],[Account_key]],tbl_COA[Account_key],tbl_COA[SubClass],"Not Found")</f>
        <v>Cost of Sales</v>
      </c>
      <c r="I9975" t="str">
        <f>_xlfn.XLOOKUP(tbl_GL[[#This Row],[Account_key]],tbl_COA[Account_key],tbl_COA[SubClass2],"Not Found")</f>
        <v>Cost of Sales</v>
      </c>
      <c r="J9975" t="str">
        <f>_xlfn.XLOOKUP(tbl_GL[[#This Row],[Account_key]],tbl_COA[Account_key],tbl_COA[SubAccount],,0)</f>
        <v>Cost of Sales</v>
      </c>
      <c r="K9975">
        <f>YEAR(tbl_GL[[#This Row],[Date]])</f>
        <v>2019</v>
      </c>
    </row>
    <row r="9976" spans="1:11" x14ac:dyDescent="0.35">
      <c r="A9976">
        <v>1104.2</v>
      </c>
      <c r="B9976" s="24">
        <v>43720</v>
      </c>
      <c r="C9976">
        <v>4</v>
      </c>
      <c r="D9976" s="13">
        <v>60</v>
      </c>
      <c r="E9976" s="13" t="s">
        <v>4</v>
      </c>
      <c r="F9976" s="17">
        <v>-1239</v>
      </c>
      <c r="G9976" t="str">
        <f>_xlfn.XLOOKUP(tbl_GL[[#This Row],[Account_key]],tbl_COA[Account_key],tbl_COA[Class],"Not Found")</f>
        <v>Assets</v>
      </c>
      <c r="H9976" t="str">
        <f>_xlfn.XLOOKUP(tbl_GL[[#This Row],[Account_key]],tbl_COA[Account_key],tbl_COA[SubClass],"Not Found")</f>
        <v>Assets</v>
      </c>
      <c r="I9976" t="str">
        <f>_xlfn.XLOOKUP(tbl_GL[[#This Row],[Account_key]],tbl_COA[Account_key],tbl_COA[SubClass2],"Not Found")</f>
        <v>Current Assets</v>
      </c>
      <c r="J9976" t="str">
        <f>_xlfn.XLOOKUP(tbl_GL[[#This Row],[Account_key]],tbl_COA[Account_key],tbl_COA[SubAccount],,0)</f>
        <v>Inventory</v>
      </c>
      <c r="K9976">
        <f>YEAR(tbl_GL[[#This Row],[Date]])</f>
        <v>2019</v>
      </c>
    </row>
    <row r="9977" spans="1:11" x14ac:dyDescent="0.35">
      <c r="A9977">
        <v>1105.0999999999999</v>
      </c>
      <c r="B9977" s="24">
        <v>43720</v>
      </c>
      <c r="C9977">
        <v>4</v>
      </c>
      <c r="D9977" s="13">
        <v>210</v>
      </c>
      <c r="E9977" s="13" t="s">
        <v>7</v>
      </c>
      <c r="F9977" s="17">
        <v>3875</v>
      </c>
      <c r="G9977" t="str">
        <f>_xlfn.XLOOKUP(tbl_GL[[#This Row],[Account_key]],tbl_COA[Account_key],tbl_COA[Class],"Not Found")</f>
        <v>Trading account</v>
      </c>
      <c r="H9977" t="str">
        <f>_xlfn.XLOOKUP(tbl_GL[[#This Row],[Account_key]],tbl_COA[Account_key],tbl_COA[SubClass],"Not Found")</f>
        <v>Sales</v>
      </c>
      <c r="I9977" t="str">
        <f>_xlfn.XLOOKUP(tbl_GL[[#This Row],[Account_key]],tbl_COA[Account_key],tbl_COA[SubClass2],"Not Found")</f>
        <v>Sales</v>
      </c>
      <c r="J9977" t="str">
        <f>_xlfn.XLOOKUP(tbl_GL[[#This Row],[Account_key]],tbl_COA[Account_key],tbl_COA[SubAccount],,0)</f>
        <v>Sales</v>
      </c>
      <c r="K9977">
        <f>YEAR(tbl_GL[[#This Row],[Date]])</f>
        <v>2019</v>
      </c>
    </row>
    <row r="9978" spans="1:11" x14ac:dyDescent="0.35">
      <c r="A9978">
        <v>1105.2</v>
      </c>
      <c r="B9978" s="24">
        <v>43720</v>
      </c>
      <c r="C9978">
        <v>4</v>
      </c>
      <c r="D9978" s="13">
        <v>10</v>
      </c>
      <c r="E9978" s="13" t="s">
        <v>7</v>
      </c>
      <c r="F9978" s="17">
        <v>3875</v>
      </c>
      <c r="G9978" t="str">
        <f>_xlfn.XLOOKUP(tbl_GL[[#This Row],[Account_key]],tbl_COA[Account_key],tbl_COA[Class],"Not Found")</f>
        <v>Assets</v>
      </c>
      <c r="H9978" t="str">
        <f>_xlfn.XLOOKUP(tbl_GL[[#This Row],[Account_key]],tbl_COA[Account_key],tbl_COA[SubClass],"Not Found")</f>
        <v>Assets</v>
      </c>
      <c r="I9978" t="str">
        <f>_xlfn.XLOOKUP(tbl_GL[[#This Row],[Account_key]],tbl_COA[Account_key],tbl_COA[SubClass2],"Not Found")</f>
        <v>Current Assets</v>
      </c>
      <c r="J9978" t="str">
        <f>_xlfn.XLOOKUP(tbl_GL[[#This Row],[Account_key]],tbl_COA[Account_key],tbl_COA[SubAccount],,0)</f>
        <v>Cash at Bank</v>
      </c>
      <c r="K9978">
        <f>YEAR(tbl_GL[[#This Row],[Date]])</f>
        <v>2019</v>
      </c>
    </row>
    <row r="9979" spans="1:11" x14ac:dyDescent="0.35">
      <c r="A9979">
        <v>1106.0999999999999</v>
      </c>
      <c r="B9979" s="24">
        <v>43720</v>
      </c>
      <c r="C9979">
        <v>4</v>
      </c>
      <c r="D9979" s="13">
        <v>230</v>
      </c>
      <c r="E9979" s="13" t="s">
        <v>4</v>
      </c>
      <c r="F9979" s="17">
        <v>-5094</v>
      </c>
      <c r="G9979" t="str">
        <f>_xlfn.XLOOKUP(tbl_GL[[#This Row],[Account_key]],tbl_COA[Account_key],tbl_COA[Class],"Not Found")</f>
        <v>Trading account</v>
      </c>
      <c r="H9979" t="str">
        <f>_xlfn.XLOOKUP(tbl_GL[[#This Row],[Account_key]],tbl_COA[Account_key],tbl_COA[SubClass],"Not Found")</f>
        <v>Cost of Sales</v>
      </c>
      <c r="I9979" t="str">
        <f>_xlfn.XLOOKUP(tbl_GL[[#This Row],[Account_key]],tbl_COA[Account_key],tbl_COA[SubClass2],"Not Found")</f>
        <v>Cost of Sales</v>
      </c>
      <c r="J9979" t="str">
        <f>_xlfn.XLOOKUP(tbl_GL[[#This Row],[Account_key]],tbl_COA[Account_key],tbl_COA[SubAccount],,0)</f>
        <v>Cost of Sales</v>
      </c>
      <c r="K9979">
        <f>YEAR(tbl_GL[[#This Row],[Date]])</f>
        <v>2019</v>
      </c>
    </row>
    <row r="9980" spans="1:11" x14ac:dyDescent="0.35">
      <c r="A9980">
        <v>1106.2</v>
      </c>
      <c r="B9980" s="24">
        <v>43720</v>
      </c>
      <c r="C9980">
        <v>4</v>
      </c>
      <c r="D9980" s="13">
        <v>60</v>
      </c>
      <c r="E9980" s="13" t="s">
        <v>4</v>
      </c>
      <c r="F9980" s="17">
        <v>-5094</v>
      </c>
      <c r="G9980" t="str">
        <f>_xlfn.XLOOKUP(tbl_GL[[#This Row],[Account_key]],tbl_COA[Account_key],tbl_COA[Class],"Not Found")</f>
        <v>Assets</v>
      </c>
      <c r="H9980" t="str">
        <f>_xlfn.XLOOKUP(tbl_GL[[#This Row],[Account_key]],tbl_COA[Account_key],tbl_COA[SubClass],"Not Found")</f>
        <v>Assets</v>
      </c>
      <c r="I9980" t="str">
        <f>_xlfn.XLOOKUP(tbl_GL[[#This Row],[Account_key]],tbl_COA[Account_key],tbl_COA[SubClass2],"Not Found")</f>
        <v>Current Assets</v>
      </c>
      <c r="J9980" t="str">
        <f>_xlfn.XLOOKUP(tbl_GL[[#This Row],[Account_key]],tbl_COA[Account_key],tbl_COA[SubAccount],,0)</f>
        <v>Inventory</v>
      </c>
      <c r="K9980">
        <f>YEAR(tbl_GL[[#This Row],[Date]])</f>
        <v>2019</v>
      </c>
    </row>
    <row r="9981" spans="1:11" x14ac:dyDescent="0.35">
      <c r="A9981">
        <v>1107.0999999999999</v>
      </c>
      <c r="B9981" s="24">
        <v>43720</v>
      </c>
      <c r="C9981">
        <v>4</v>
      </c>
      <c r="D9981" s="13">
        <v>210</v>
      </c>
      <c r="E9981" s="13" t="s">
        <v>8</v>
      </c>
      <c r="F9981" s="17">
        <v>14389</v>
      </c>
      <c r="G9981" t="str">
        <f>_xlfn.XLOOKUP(tbl_GL[[#This Row],[Account_key]],tbl_COA[Account_key],tbl_COA[Class],"Not Found")</f>
        <v>Trading account</v>
      </c>
      <c r="H9981" t="str">
        <f>_xlfn.XLOOKUP(tbl_GL[[#This Row],[Account_key]],tbl_COA[Account_key],tbl_COA[SubClass],"Not Found")</f>
        <v>Sales</v>
      </c>
      <c r="I9981" t="str">
        <f>_xlfn.XLOOKUP(tbl_GL[[#This Row],[Account_key]],tbl_COA[Account_key],tbl_COA[SubClass2],"Not Found")</f>
        <v>Sales</v>
      </c>
      <c r="J9981" t="str">
        <f>_xlfn.XLOOKUP(tbl_GL[[#This Row],[Account_key]],tbl_COA[Account_key],tbl_COA[SubAccount],,0)</f>
        <v>Sales</v>
      </c>
      <c r="K9981">
        <f>YEAR(tbl_GL[[#This Row],[Date]])</f>
        <v>2019</v>
      </c>
    </row>
    <row r="9982" spans="1:11" x14ac:dyDescent="0.35">
      <c r="A9982">
        <v>1107.2</v>
      </c>
      <c r="B9982" s="24">
        <v>43720</v>
      </c>
      <c r="C9982">
        <v>4</v>
      </c>
      <c r="D9982" s="13">
        <v>30</v>
      </c>
      <c r="E9982" s="13" t="s">
        <v>8</v>
      </c>
      <c r="F9982" s="17">
        <v>14389</v>
      </c>
      <c r="G9982" t="str">
        <f>_xlfn.XLOOKUP(tbl_GL[[#This Row],[Account_key]],tbl_COA[Account_key],tbl_COA[Class],"Not Found")</f>
        <v>Assets</v>
      </c>
      <c r="H9982" t="str">
        <f>_xlfn.XLOOKUP(tbl_GL[[#This Row],[Account_key]],tbl_COA[Account_key],tbl_COA[SubClass],"Not Found")</f>
        <v>Assets</v>
      </c>
      <c r="I9982" t="str">
        <f>_xlfn.XLOOKUP(tbl_GL[[#This Row],[Account_key]],tbl_COA[Account_key],tbl_COA[SubClass2],"Not Found")</f>
        <v>Current Assets</v>
      </c>
      <c r="J9982" t="str">
        <f>_xlfn.XLOOKUP(tbl_GL[[#This Row],[Account_key]],tbl_COA[Account_key],tbl_COA[SubAccount],,0)</f>
        <v>Trade Receivables</v>
      </c>
      <c r="K9982">
        <f>YEAR(tbl_GL[[#This Row],[Date]])</f>
        <v>2019</v>
      </c>
    </row>
    <row r="9983" spans="1:11" x14ac:dyDescent="0.35">
      <c r="A9983">
        <v>1108.0999999999999</v>
      </c>
      <c r="B9983" s="24">
        <v>43721</v>
      </c>
      <c r="C9983">
        <v>4</v>
      </c>
      <c r="D9983" s="13">
        <v>230</v>
      </c>
      <c r="E9983" s="13" t="s">
        <v>4</v>
      </c>
      <c r="F9983" s="17">
        <v>-893</v>
      </c>
      <c r="G9983" t="str">
        <f>_xlfn.XLOOKUP(tbl_GL[[#This Row],[Account_key]],tbl_COA[Account_key],tbl_COA[Class],"Not Found")</f>
        <v>Trading account</v>
      </c>
      <c r="H9983" t="str">
        <f>_xlfn.XLOOKUP(tbl_GL[[#This Row],[Account_key]],tbl_COA[Account_key],tbl_COA[SubClass],"Not Found")</f>
        <v>Cost of Sales</v>
      </c>
      <c r="I9983" t="str">
        <f>_xlfn.XLOOKUP(tbl_GL[[#This Row],[Account_key]],tbl_COA[Account_key],tbl_COA[SubClass2],"Not Found")</f>
        <v>Cost of Sales</v>
      </c>
      <c r="J9983" t="str">
        <f>_xlfn.XLOOKUP(tbl_GL[[#This Row],[Account_key]],tbl_COA[Account_key],tbl_COA[SubAccount],,0)</f>
        <v>Cost of Sales</v>
      </c>
      <c r="K9983">
        <f>YEAR(tbl_GL[[#This Row],[Date]])</f>
        <v>2019</v>
      </c>
    </row>
    <row r="9984" spans="1:11" x14ac:dyDescent="0.35">
      <c r="A9984">
        <v>1108.2</v>
      </c>
      <c r="B9984" s="24">
        <v>43721</v>
      </c>
      <c r="C9984">
        <v>4</v>
      </c>
      <c r="D9984" s="13">
        <v>60</v>
      </c>
      <c r="E9984" s="13" t="s">
        <v>4</v>
      </c>
      <c r="F9984" s="17">
        <v>-893</v>
      </c>
      <c r="G9984" t="str">
        <f>_xlfn.XLOOKUP(tbl_GL[[#This Row],[Account_key]],tbl_COA[Account_key],tbl_COA[Class],"Not Found")</f>
        <v>Assets</v>
      </c>
      <c r="H9984" t="str">
        <f>_xlfn.XLOOKUP(tbl_GL[[#This Row],[Account_key]],tbl_COA[Account_key],tbl_COA[SubClass],"Not Found")</f>
        <v>Assets</v>
      </c>
      <c r="I9984" t="str">
        <f>_xlfn.XLOOKUP(tbl_GL[[#This Row],[Account_key]],tbl_COA[Account_key],tbl_COA[SubClass2],"Not Found")</f>
        <v>Current Assets</v>
      </c>
      <c r="J9984" t="str">
        <f>_xlfn.XLOOKUP(tbl_GL[[#This Row],[Account_key]],tbl_COA[Account_key],tbl_COA[SubAccount],,0)</f>
        <v>Inventory</v>
      </c>
      <c r="K9984">
        <f>YEAR(tbl_GL[[#This Row],[Date]])</f>
        <v>2019</v>
      </c>
    </row>
    <row r="9985" spans="1:11" x14ac:dyDescent="0.35">
      <c r="A9985">
        <v>1109.0999999999999</v>
      </c>
      <c r="B9985" s="24">
        <v>43721</v>
      </c>
      <c r="C9985">
        <v>4</v>
      </c>
      <c r="D9985" s="13">
        <v>350</v>
      </c>
      <c r="E9985" s="13" t="s">
        <v>97</v>
      </c>
      <c r="F9985" s="17">
        <v>-2192</v>
      </c>
      <c r="G9985" t="str">
        <f>_xlfn.XLOOKUP(tbl_GL[[#This Row],[Account_key]],tbl_COA[Account_key],tbl_COA[Class],"Not Found")</f>
        <v>Operating account</v>
      </c>
      <c r="H9985" t="str">
        <f>_xlfn.XLOOKUP(tbl_GL[[#This Row],[Account_key]],tbl_COA[Account_key],tbl_COA[SubClass],"Not Found")</f>
        <v>Operating Expenses</v>
      </c>
      <c r="I9985" t="str">
        <f>_xlfn.XLOOKUP(tbl_GL[[#This Row],[Account_key]],tbl_COA[Account_key],tbl_COA[SubClass2],"Not Found")</f>
        <v>Administration</v>
      </c>
      <c r="J9985" t="str">
        <f>_xlfn.XLOOKUP(tbl_GL[[#This Row],[Account_key]],tbl_COA[Account_key],tbl_COA[SubAccount],,0)</f>
        <v>Other Expenses</v>
      </c>
      <c r="K9985">
        <f>YEAR(tbl_GL[[#This Row],[Date]])</f>
        <v>2019</v>
      </c>
    </row>
    <row r="9986" spans="1:11" x14ac:dyDescent="0.35">
      <c r="A9986">
        <v>1109.2</v>
      </c>
      <c r="B9986" s="24">
        <v>43721</v>
      </c>
      <c r="C9986">
        <v>4</v>
      </c>
      <c r="D9986" s="13">
        <v>120</v>
      </c>
      <c r="E9986" s="13" t="s">
        <v>97</v>
      </c>
      <c r="F9986" s="17">
        <v>2192</v>
      </c>
      <c r="G9986" t="str">
        <f>_xlfn.XLOOKUP(tbl_GL[[#This Row],[Account_key]],tbl_COA[Account_key],tbl_COA[Class],"Not Found")</f>
        <v>Liabilities and Owners Equity</v>
      </c>
      <c r="H9986" t="str">
        <f>_xlfn.XLOOKUP(tbl_GL[[#This Row],[Account_key]],tbl_COA[Account_key],tbl_COA[SubClass],"Not Found")</f>
        <v>Liabilities</v>
      </c>
      <c r="I9986" t="str">
        <f>_xlfn.XLOOKUP(tbl_GL[[#This Row],[Account_key]],tbl_COA[Account_key],tbl_COA[SubClass2],"Not Found")</f>
        <v>Current Liabilities</v>
      </c>
      <c r="J9986" t="str">
        <f>_xlfn.XLOOKUP(tbl_GL[[#This Row],[Account_key]],tbl_COA[Account_key],tbl_COA[SubAccount],,0)</f>
        <v>Accrued Expenses</v>
      </c>
      <c r="K9986">
        <f>YEAR(tbl_GL[[#This Row],[Date]])</f>
        <v>2019</v>
      </c>
    </row>
    <row r="9987" spans="1:11" x14ac:dyDescent="0.35">
      <c r="A9987">
        <v>1110.0999999999999</v>
      </c>
      <c r="B9987" s="24">
        <v>43721</v>
      </c>
      <c r="C9987">
        <v>4</v>
      </c>
      <c r="D9987" s="13">
        <v>10</v>
      </c>
      <c r="E9987" s="13" t="s">
        <v>98</v>
      </c>
      <c r="F9987" s="17">
        <v>-2362</v>
      </c>
      <c r="G9987" t="str">
        <f>_xlfn.XLOOKUP(tbl_GL[[#This Row],[Account_key]],tbl_COA[Account_key],tbl_COA[Class],"Not Found")</f>
        <v>Assets</v>
      </c>
      <c r="H9987" t="str">
        <f>_xlfn.XLOOKUP(tbl_GL[[#This Row],[Account_key]],tbl_COA[Account_key],tbl_COA[SubClass],"Not Found")</f>
        <v>Assets</v>
      </c>
      <c r="I9987" t="str">
        <f>_xlfn.XLOOKUP(tbl_GL[[#This Row],[Account_key]],tbl_COA[Account_key],tbl_COA[SubClass2],"Not Found")</f>
        <v>Current Assets</v>
      </c>
      <c r="J9987" t="str">
        <f>_xlfn.XLOOKUP(tbl_GL[[#This Row],[Account_key]],tbl_COA[Account_key],tbl_COA[SubAccount],,0)</f>
        <v>Cash at Bank</v>
      </c>
      <c r="K9987">
        <f>YEAR(tbl_GL[[#This Row],[Date]])</f>
        <v>2019</v>
      </c>
    </row>
    <row r="9988" spans="1:11" x14ac:dyDescent="0.35">
      <c r="A9988">
        <v>1110.2</v>
      </c>
      <c r="B9988" s="24">
        <v>43721</v>
      </c>
      <c r="C9988">
        <v>4</v>
      </c>
      <c r="D9988" s="13">
        <v>120</v>
      </c>
      <c r="E9988" s="13" t="s">
        <v>98</v>
      </c>
      <c r="F9988" s="17">
        <v>-2362</v>
      </c>
      <c r="G9988" t="str">
        <f>_xlfn.XLOOKUP(tbl_GL[[#This Row],[Account_key]],tbl_COA[Account_key],tbl_COA[Class],"Not Found")</f>
        <v>Liabilities and Owners Equity</v>
      </c>
      <c r="H9988" t="str">
        <f>_xlfn.XLOOKUP(tbl_GL[[#This Row],[Account_key]],tbl_COA[Account_key],tbl_COA[SubClass],"Not Found")</f>
        <v>Liabilities</v>
      </c>
      <c r="I9988" t="str">
        <f>_xlfn.XLOOKUP(tbl_GL[[#This Row],[Account_key]],tbl_COA[Account_key],tbl_COA[SubClass2],"Not Found")</f>
        <v>Current Liabilities</v>
      </c>
      <c r="J9988" t="str">
        <f>_xlfn.XLOOKUP(tbl_GL[[#This Row],[Account_key]],tbl_COA[Account_key],tbl_COA[SubAccount],,0)</f>
        <v>Accrued Expenses</v>
      </c>
      <c r="K9988">
        <f>YEAR(tbl_GL[[#This Row],[Date]])</f>
        <v>2019</v>
      </c>
    </row>
    <row r="9989" spans="1:11" x14ac:dyDescent="0.35">
      <c r="A9989">
        <v>1111.0999999999999</v>
      </c>
      <c r="B9989" s="24">
        <v>43721</v>
      </c>
      <c r="C9989">
        <v>4</v>
      </c>
      <c r="D9989" s="13">
        <v>210</v>
      </c>
      <c r="E9989" s="13" t="s">
        <v>8</v>
      </c>
      <c r="F9989" s="17">
        <v>2523</v>
      </c>
      <c r="G9989" t="str">
        <f>_xlfn.XLOOKUP(tbl_GL[[#This Row],[Account_key]],tbl_COA[Account_key],tbl_COA[Class],"Not Found")</f>
        <v>Trading account</v>
      </c>
      <c r="H9989" t="str">
        <f>_xlfn.XLOOKUP(tbl_GL[[#This Row],[Account_key]],tbl_COA[Account_key],tbl_COA[SubClass],"Not Found")</f>
        <v>Sales</v>
      </c>
      <c r="I9989" t="str">
        <f>_xlfn.XLOOKUP(tbl_GL[[#This Row],[Account_key]],tbl_COA[Account_key],tbl_COA[SubClass2],"Not Found")</f>
        <v>Sales</v>
      </c>
      <c r="J9989" t="str">
        <f>_xlfn.XLOOKUP(tbl_GL[[#This Row],[Account_key]],tbl_COA[Account_key],tbl_COA[SubAccount],,0)</f>
        <v>Sales</v>
      </c>
      <c r="K9989">
        <f>YEAR(tbl_GL[[#This Row],[Date]])</f>
        <v>2019</v>
      </c>
    </row>
    <row r="9990" spans="1:11" x14ac:dyDescent="0.35">
      <c r="A9990">
        <v>1111.2</v>
      </c>
      <c r="B9990" s="24">
        <v>43721</v>
      </c>
      <c r="C9990">
        <v>4</v>
      </c>
      <c r="D9990" s="13">
        <v>30</v>
      </c>
      <c r="E9990" s="13" t="s">
        <v>8</v>
      </c>
      <c r="F9990" s="17">
        <v>2523</v>
      </c>
      <c r="G9990" t="str">
        <f>_xlfn.XLOOKUP(tbl_GL[[#This Row],[Account_key]],tbl_COA[Account_key],tbl_COA[Class],"Not Found")</f>
        <v>Assets</v>
      </c>
      <c r="H9990" t="str">
        <f>_xlfn.XLOOKUP(tbl_GL[[#This Row],[Account_key]],tbl_COA[Account_key],tbl_COA[SubClass],"Not Found")</f>
        <v>Assets</v>
      </c>
      <c r="I9990" t="str">
        <f>_xlfn.XLOOKUP(tbl_GL[[#This Row],[Account_key]],tbl_COA[Account_key],tbl_COA[SubClass2],"Not Found")</f>
        <v>Current Assets</v>
      </c>
      <c r="J9990" t="str">
        <f>_xlfn.XLOOKUP(tbl_GL[[#This Row],[Account_key]],tbl_COA[Account_key],tbl_COA[SubAccount],,0)</f>
        <v>Trade Receivables</v>
      </c>
      <c r="K9990">
        <f>YEAR(tbl_GL[[#This Row],[Date]])</f>
        <v>2019</v>
      </c>
    </row>
    <row r="9991" spans="1:11" x14ac:dyDescent="0.35">
      <c r="A9991">
        <v>1112.0999999999999</v>
      </c>
      <c r="B9991" s="24">
        <v>43721</v>
      </c>
      <c r="C9991">
        <v>4</v>
      </c>
      <c r="D9991" s="13">
        <v>30</v>
      </c>
      <c r="E9991" s="13" t="s">
        <v>80</v>
      </c>
      <c r="F9991" s="17">
        <v>-16533</v>
      </c>
      <c r="G9991" t="str">
        <f>_xlfn.XLOOKUP(tbl_GL[[#This Row],[Account_key]],tbl_COA[Account_key],tbl_COA[Class],"Not Found")</f>
        <v>Assets</v>
      </c>
      <c r="H9991" t="str">
        <f>_xlfn.XLOOKUP(tbl_GL[[#This Row],[Account_key]],tbl_COA[Account_key],tbl_COA[SubClass],"Not Found")</f>
        <v>Assets</v>
      </c>
      <c r="I9991" t="str">
        <f>_xlfn.XLOOKUP(tbl_GL[[#This Row],[Account_key]],tbl_COA[Account_key],tbl_COA[SubClass2],"Not Found")</f>
        <v>Current Assets</v>
      </c>
      <c r="J9991" t="str">
        <f>_xlfn.XLOOKUP(tbl_GL[[#This Row],[Account_key]],tbl_COA[Account_key],tbl_COA[SubAccount],,0)</f>
        <v>Trade Receivables</v>
      </c>
      <c r="K9991">
        <f>YEAR(tbl_GL[[#This Row],[Date]])</f>
        <v>2019</v>
      </c>
    </row>
    <row r="9992" spans="1:11" x14ac:dyDescent="0.35">
      <c r="A9992">
        <v>1112.2</v>
      </c>
      <c r="B9992" s="24">
        <v>43721</v>
      </c>
      <c r="C9992">
        <v>4</v>
      </c>
      <c r="D9992" s="13">
        <v>10</v>
      </c>
      <c r="E9992" s="13" t="s">
        <v>80</v>
      </c>
      <c r="F9992" s="17">
        <v>16533</v>
      </c>
      <c r="G9992" t="str">
        <f>_xlfn.XLOOKUP(tbl_GL[[#This Row],[Account_key]],tbl_COA[Account_key],tbl_COA[Class],"Not Found")</f>
        <v>Assets</v>
      </c>
      <c r="H9992" t="str">
        <f>_xlfn.XLOOKUP(tbl_GL[[#This Row],[Account_key]],tbl_COA[Account_key],tbl_COA[SubClass],"Not Found")</f>
        <v>Assets</v>
      </c>
      <c r="I9992" t="str">
        <f>_xlfn.XLOOKUP(tbl_GL[[#This Row],[Account_key]],tbl_COA[Account_key],tbl_COA[SubClass2],"Not Found")</f>
        <v>Current Assets</v>
      </c>
      <c r="J9992" t="str">
        <f>_xlfn.XLOOKUP(tbl_GL[[#This Row],[Account_key]],tbl_COA[Account_key],tbl_COA[SubAccount],,0)</f>
        <v>Cash at Bank</v>
      </c>
      <c r="K9992">
        <f>YEAR(tbl_GL[[#This Row],[Date]])</f>
        <v>2019</v>
      </c>
    </row>
    <row r="9993" spans="1:11" x14ac:dyDescent="0.35">
      <c r="A9993">
        <v>1113.0999999999999</v>
      </c>
      <c r="B9993" s="24">
        <v>43722</v>
      </c>
      <c r="C9993">
        <v>4</v>
      </c>
      <c r="D9993" s="13">
        <v>220</v>
      </c>
      <c r="E9993" s="13" t="s">
        <v>81</v>
      </c>
      <c r="F9993" s="17">
        <v>-2152</v>
      </c>
      <c r="G9993" t="str">
        <f>_xlfn.XLOOKUP(tbl_GL[[#This Row],[Account_key]],tbl_COA[Account_key],tbl_COA[Class],"Not Found")</f>
        <v>Trading account</v>
      </c>
      <c r="H9993" t="str">
        <f>_xlfn.XLOOKUP(tbl_GL[[#This Row],[Account_key]],tbl_COA[Account_key],tbl_COA[SubClass],"Not Found")</f>
        <v>Sales</v>
      </c>
      <c r="I9993" t="str">
        <f>_xlfn.XLOOKUP(tbl_GL[[#This Row],[Account_key]],tbl_COA[Account_key],tbl_COA[SubClass2],"Not Found")</f>
        <v>Sales</v>
      </c>
      <c r="J9993" t="str">
        <f>_xlfn.XLOOKUP(tbl_GL[[#This Row],[Account_key]],tbl_COA[Account_key],tbl_COA[SubAccount],,0)</f>
        <v>Sales Return</v>
      </c>
      <c r="K9993">
        <f>YEAR(tbl_GL[[#This Row],[Date]])</f>
        <v>2019</v>
      </c>
    </row>
    <row r="9994" spans="1:11" x14ac:dyDescent="0.35">
      <c r="A9994">
        <v>1113.2</v>
      </c>
      <c r="B9994" s="24">
        <v>43722</v>
      </c>
      <c r="C9994">
        <v>4</v>
      </c>
      <c r="D9994" s="13">
        <v>20</v>
      </c>
      <c r="E9994" s="13" t="s">
        <v>81</v>
      </c>
      <c r="F9994" s="17">
        <v>-2152</v>
      </c>
      <c r="G9994" t="str">
        <f>_xlfn.XLOOKUP(tbl_GL[[#This Row],[Account_key]],tbl_COA[Account_key],tbl_COA[Class],"Not Found")</f>
        <v>Assets</v>
      </c>
      <c r="H9994" t="str">
        <f>_xlfn.XLOOKUP(tbl_GL[[#This Row],[Account_key]],tbl_COA[Account_key],tbl_COA[SubClass],"Not Found")</f>
        <v>Assets</v>
      </c>
      <c r="I9994" t="str">
        <f>_xlfn.XLOOKUP(tbl_GL[[#This Row],[Account_key]],tbl_COA[Account_key],tbl_COA[SubClass2],"Not Found")</f>
        <v>Current Assets</v>
      </c>
      <c r="J9994" t="str">
        <f>_xlfn.XLOOKUP(tbl_GL[[#This Row],[Account_key]],tbl_COA[Account_key],tbl_COA[SubAccount],,0)</f>
        <v>Cash in hand</v>
      </c>
      <c r="K9994">
        <f>YEAR(tbl_GL[[#This Row],[Date]])</f>
        <v>2019</v>
      </c>
    </row>
    <row r="9995" spans="1:11" x14ac:dyDescent="0.35">
      <c r="A9995">
        <v>1114.0999999999999</v>
      </c>
      <c r="B9995" s="24">
        <v>43722</v>
      </c>
      <c r="C9995">
        <v>4</v>
      </c>
      <c r="D9995" s="13">
        <v>10</v>
      </c>
      <c r="E9995" s="13" t="s">
        <v>84</v>
      </c>
      <c r="F9995" s="17">
        <v>-34650</v>
      </c>
      <c r="G9995" t="str">
        <f>_xlfn.XLOOKUP(tbl_GL[[#This Row],[Account_key]],tbl_COA[Account_key],tbl_COA[Class],"Not Found")</f>
        <v>Assets</v>
      </c>
      <c r="H9995" t="str">
        <f>_xlfn.XLOOKUP(tbl_GL[[#This Row],[Account_key]],tbl_COA[Account_key],tbl_COA[SubClass],"Not Found")</f>
        <v>Assets</v>
      </c>
      <c r="I9995" t="str">
        <f>_xlfn.XLOOKUP(tbl_GL[[#This Row],[Account_key]],tbl_COA[Account_key],tbl_COA[SubClass2],"Not Found")</f>
        <v>Current Assets</v>
      </c>
      <c r="J9995" t="str">
        <f>_xlfn.XLOOKUP(tbl_GL[[#This Row],[Account_key]],tbl_COA[Account_key],tbl_COA[SubAccount],,0)</f>
        <v>Cash at Bank</v>
      </c>
      <c r="K9995">
        <f>YEAR(tbl_GL[[#This Row],[Date]])</f>
        <v>2019</v>
      </c>
    </row>
    <row r="9996" spans="1:11" x14ac:dyDescent="0.35">
      <c r="A9996">
        <v>1114.2</v>
      </c>
      <c r="B9996" s="24">
        <v>43722</v>
      </c>
      <c r="C9996">
        <v>4</v>
      </c>
      <c r="D9996" s="13">
        <v>110</v>
      </c>
      <c r="E9996" s="13" t="s">
        <v>84</v>
      </c>
      <c r="F9996" s="17">
        <v>-34650</v>
      </c>
      <c r="G9996" t="str">
        <f>_xlfn.XLOOKUP(tbl_GL[[#This Row],[Account_key]],tbl_COA[Account_key],tbl_COA[Class],"Not Found")</f>
        <v>Liabilities and Owners Equity</v>
      </c>
      <c r="H9996" t="str">
        <f>_xlfn.XLOOKUP(tbl_GL[[#This Row],[Account_key]],tbl_COA[Account_key],tbl_COA[SubClass],"Not Found")</f>
        <v>Liabilities</v>
      </c>
      <c r="I9996" t="str">
        <f>_xlfn.XLOOKUP(tbl_GL[[#This Row],[Account_key]],tbl_COA[Account_key],tbl_COA[SubClass2],"Not Found")</f>
        <v>Current Liabilities</v>
      </c>
      <c r="J9996" t="str">
        <f>_xlfn.XLOOKUP(tbl_GL[[#This Row],[Account_key]],tbl_COA[Account_key],tbl_COA[SubAccount],,0)</f>
        <v>Trade Payables</v>
      </c>
      <c r="K9996">
        <f>YEAR(tbl_GL[[#This Row],[Date]])</f>
        <v>2019</v>
      </c>
    </row>
    <row r="9997" spans="1:11" x14ac:dyDescent="0.35">
      <c r="A9997">
        <v>1115.0999999999999</v>
      </c>
      <c r="B9997" s="24">
        <v>43723</v>
      </c>
      <c r="C9997">
        <v>4</v>
      </c>
      <c r="D9997" s="13">
        <v>260</v>
      </c>
      <c r="E9997" s="13" t="s">
        <v>99</v>
      </c>
      <c r="F9997" s="17">
        <v>-201</v>
      </c>
      <c r="G9997" t="str">
        <f>_xlfn.XLOOKUP(tbl_GL[[#This Row],[Account_key]],tbl_COA[Account_key],tbl_COA[Class],"Not Found")</f>
        <v>Operating account</v>
      </c>
      <c r="H9997" t="str">
        <f>_xlfn.XLOOKUP(tbl_GL[[#This Row],[Account_key]],tbl_COA[Account_key],tbl_COA[SubClass],"Not Found")</f>
        <v>Operating Expenses</v>
      </c>
      <c r="I9997" t="str">
        <f>_xlfn.XLOOKUP(tbl_GL[[#This Row],[Account_key]],tbl_COA[Account_key],tbl_COA[SubClass2],"Not Found")</f>
        <v>Marketing</v>
      </c>
      <c r="J9997" t="str">
        <f>_xlfn.XLOOKUP(tbl_GL[[#This Row],[Account_key]],tbl_COA[Account_key],tbl_COA[SubAccount],,0)</f>
        <v>Commissions</v>
      </c>
      <c r="K9997">
        <f>YEAR(tbl_GL[[#This Row],[Date]])</f>
        <v>2019</v>
      </c>
    </row>
    <row r="9998" spans="1:11" x14ac:dyDescent="0.35">
      <c r="A9998">
        <v>1115.2</v>
      </c>
      <c r="B9998" s="24">
        <v>43723</v>
      </c>
      <c r="C9998">
        <v>4</v>
      </c>
      <c r="D9998" s="13">
        <v>20</v>
      </c>
      <c r="E9998" s="13" t="s">
        <v>99</v>
      </c>
      <c r="F9998" s="17">
        <v>-201</v>
      </c>
      <c r="G9998" t="str">
        <f>_xlfn.XLOOKUP(tbl_GL[[#This Row],[Account_key]],tbl_COA[Account_key],tbl_COA[Class],"Not Found")</f>
        <v>Assets</v>
      </c>
      <c r="H9998" t="str">
        <f>_xlfn.XLOOKUP(tbl_GL[[#This Row],[Account_key]],tbl_COA[Account_key],tbl_COA[SubClass],"Not Found")</f>
        <v>Assets</v>
      </c>
      <c r="I9998" t="str">
        <f>_xlfn.XLOOKUP(tbl_GL[[#This Row],[Account_key]],tbl_COA[Account_key],tbl_COA[SubClass2],"Not Found")</f>
        <v>Current Assets</v>
      </c>
      <c r="J9998" t="str">
        <f>_xlfn.XLOOKUP(tbl_GL[[#This Row],[Account_key]],tbl_COA[Account_key],tbl_COA[SubAccount],,0)</f>
        <v>Cash in hand</v>
      </c>
      <c r="K9998">
        <f>YEAR(tbl_GL[[#This Row],[Date]])</f>
        <v>2019</v>
      </c>
    </row>
    <row r="9999" spans="1:11" x14ac:dyDescent="0.35">
      <c r="A9999">
        <v>1116.0999999999999</v>
      </c>
      <c r="B9999" s="24">
        <v>43723</v>
      </c>
      <c r="C9999">
        <v>4</v>
      </c>
      <c r="D9999" s="13">
        <v>10</v>
      </c>
      <c r="E9999" s="13" t="s">
        <v>112</v>
      </c>
      <c r="F9999" s="17">
        <v>-240</v>
      </c>
      <c r="G9999" t="str">
        <f>_xlfn.XLOOKUP(tbl_GL[[#This Row],[Account_key]],tbl_COA[Account_key],tbl_COA[Class],"Not Found")</f>
        <v>Assets</v>
      </c>
      <c r="H9999" t="str">
        <f>_xlfn.XLOOKUP(tbl_GL[[#This Row],[Account_key]],tbl_COA[Account_key],tbl_COA[SubClass],"Not Found")</f>
        <v>Assets</v>
      </c>
      <c r="I9999" t="str">
        <f>_xlfn.XLOOKUP(tbl_GL[[#This Row],[Account_key]],tbl_COA[Account_key],tbl_COA[SubClass2],"Not Found")</f>
        <v>Current Assets</v>
      </c>
      <c r="J9999" t="str">
        <f>_xlfn.XLOOKUP(tbl_GL[[#This Row],[Account_key]],tbl_COA[Account_key],tbl_COA[SubAccount],,0)</f>
        <v>Cash at Bank</v>
      </c>
      <c r="K9999">
        <f>YEAR(tbl_GL[[#This Row],[Date]])</f>
        <v>2019</v>
      </c>
    </row>
    <row r="10000" spans="1:11" x14ac:dyDescent="0.35">
      <c r="A10000">
        <v>1116.2</v>
      </c>
      <c r="B10000" s="24">
        <v>43723</v>
      </c>
      <c r="C10000">
        <v>4</v>
      </c>
      <c r="D10000" s="13">
        <v>121</v>
      </c>
      <c r="E10000" s="13" t="s">
        <v>112</v>
      </c>
      <c r="F10000" s="17">
        <v>-240</v>
      </c>
      <c r="G10000" t="str">
        <f>_xlfn.XLOOKUP(tbl_GL[[#This Row],[Account_key]],tbl_COA[Account_key],tbl_COA[Class],"Not Found")</f>
        <v>Liabilities and Owners Equity</v>
      </c>
      <c r="H10000" t="str">
        <f>_xlfn.XLOOKUP(tbl_GL[[#This Row],[Account_key]],tbl_COA[Account_key],tbl_COA[SubClass],"Not Found")</f>
        <v>Liabilities</v>
      </c>
      <c r="I10000" t="str">
        <f>_xlfn.XLOOKUP(tbl_GL[[#This Row],[Account_key]],tbl_COA[Account_key],tbl_COA[SubClass2],"Not Found")</f>
        <v>Current Liabilities</v>
      </c>
      <c r="J10000" t="str">
        <f>_xlfn.XLOOKUP(tbl_GL[[#This Row],[Account_key]],tbl_COA[Account_key],tbl_COA[SubAccount],,0)</f>
        <v>Interest Payable</v>
      </c>
      <c r="K10000">
        <f>YEAR(tbl_GL[[#This Row],[Date]])</f>
        <v>2019</v>
      </c>
    </row>
    <row r="10001" spans="1:11" x14ac:dyDescent="0.35">
      <c r="A10001">
        <v>1117.0999999999999</v>
      </c>
      <c r="B10001" s="24">
        <v>43723</v>
      </c>
      <c r="C10001">
        <v>4</v>
      </c>
      <c r="D10001" s="13">
        <v>330</v>
      </c>
      <c r="E10001" s="13" t="s">
        <v>97</v>
      </c>
      <c r="F10001" s="17">
        <v>-1776</v>
      </c>
      <c r="G10001" t="str">
        <f>_xlfn.XLOOKUP(tbl_GL[[#This Row],[Account_key]],tbl_COA[Account_key],tbl_COA[Class],"Not Found")</f>
        <v>Operating account</v>
      </c>
      <c r="H10001" t="str">
        <f>_xlfn.XLOOKUP(tbl_GL[[#This Row],[Account_key]],tbl_COA[Account_key],tbl_COA[SubClass],"Not Found")</f>
        <v>Operating Expenses</v>
      </c>
      <c r="I10001" t="str">
        <f>_xlfn.XLOOKUP(tbl_GL[[#This Row],[Account_key]],tbl_COA[Account_key],tbl_COA[SubClass2],"Not Found")</f>
        <v>Administration</v>
      </c>
      <c r="J10001" t="str">
        <f>_xlfn.XLOOKUP(tbl_GL[[#This Row],[Account_key]],tbl_COA[Account_key],tbl_COA[SubAccount],,0)</f>
        <v>Telephone</v>
      </c>
      <c r="K10001">
        <f>YEAR(tbl_GL[[#This Row],[Date]])</f>
        <v>2019</v>
      </c>
    </row>
    <row r="10002" spans="1:11" x14ac:dyDescent="0.35">
      <c r="A10002">
        <v>1117.2</v>
      </c>
      <c r="B10002" s="24">
        <v>43723</v>
      </c>
      <c r="C10002">
        <v>4</v>
      </c>
      <c r="D10002" s="13">
        <v>120</v>
      </c>
      <c r="E10002" s="13" t="s">
        <v>97</v>
      </c>
      <c r="F10002" s="17">
        <v>1776</v>
      </c>
      <c r="G10002" t="str">
        <f>_xlfn.XLOOKUP(tbl_GL[[#This Row],[Account_key]],tbl_COA[Account_key],tbl_COA[Class],"Not Found")</f>
        <v>Liabilities and Owners Equity</v>
      </c>
      <c r="H10002" t="str">
        <f>_xlfn.XLOOKUP(tbl_GL[[#This Row],[Account_key]],tbl_COA[Account_key],tbl_COA[SubClass],"Not Found")</f>
        <v>Liabilities</v>
      </c>
      <c r="I10002" t="str">
        <f>_xlfn.XLOOKUP(tbl_GL[[#This Row],[Account_key]],tbl_COA[Account_key],tbl_COA[SubClass2],"Not Found")</f>
        <v>Current Liabilities</v>
      </c>
      <c r="J10002" t="str">
        <f>_xlfn.XLOOKUP(tbl_GL[[#This Row],[Account_key]],tbl_COA[Account_key],tbl_COA[SubAccount],,0)</f>
        <v>Accrued Expenses</v>
      </c>
      <c r="K10002">
        <f>YEAR(tbl_GL[[#This Row],[Date]])</f>
        <v>2019</v>
      </c>
    </row>
    <row r="10003" spans="1:11" x14ac:dyDescent="0.35">
      <c r="A10003">
        <v>1118.0999999999999</v>
      </c>
      <c r="B10003" s="24">
        <v>43723</v>
      </c>
      <c r="C10003">
        <v>4</v>
      </c>
      <c r="D10003" s="13">
        <v>30</v>
      </c>
      <c r="E10003" s="13" t="s">
        <v>80</v>
      </c>
      <c r="F10003" s="17">
        <v>-17014</v>
      </c>
      <c r="G10003" t="str">
        <f>_xlfn.XLOOKUP(tbl_GL[[#This Row],[Account_key]],tbl_COA[Account_key],tbl_COA[Class],"Not Found")</f>
        <v>Assets</v>
      </c>
      <c r="H10003" t="str">
        <f>_xlfn.XLOOKUP(tbl_GL[[#This Row],[Account_key]],tbl_COA[Account_key],tbl_COA[SubClass],"Not Found")</f>
        <v>Assets</v>
      </c>
      <c r="I10003" t="str">
        <f>_xlfn.XLOOKUP(tbl_GL[[#This Row],[Account_key]],tbl_COA[Account_key],tbl_COA[SubClass2],"Not Found")</f>
        <v>Current Assets</v>
      </c>
      <c r="J10003" t="str">
        <f>_xlfn.XLOOKUP(tbl_GL[[#This Row],[Account_key]],tbl_COA[Account_key],tbl_COA[SubAccount],,0)</f>
        <v>Trade Receivables</v>
      </c>
      <c r="K10003">
        <f>YEAR(tbl_GL[[#This Row],[Date]])</f>
        <v>2019</v>
      </c>
    </row>
    <row r="10004" spans="1:11" x14ac:dyDescent="0.35">
      <c r="A10004">
        <v>1118.2</v>
      </c>
      <c r="B10004" s="24">
        <v>43723</v>
      </c>
      <c r="C10004">
        <v>4</v>
      </c>
      <c r="D10004" s="13">
        <v>10</v>
      </c>
      <c r="E10004" s="13" t="s">
        <v>80</v>
      </c>
      <c r="F10004" s="17">
        <v>17014</v>
      </c>
      <c r="G10004" t="str">
        <f>_xlfn.XLOOKUP(tbl_GL[[#This Row],[Account_key]],tbl_COA[Account_key],tbl_COA[Class],"Not Found")</f>
        <v>Assets</v>
      </c>
      <c r="H10004" t="str">
        <f>_xlfn.XLOOKUP(tbl_GL[[#This Row],[Account_key]],tbl_COA[Account_key],tbl_COA[SubClass],"Not Found")</f>
        <v>Assets</v>
      </c>
      <c r="I10004" t="str">
        <f>_xlfn.XLOOKUP(tbl_GL[[#This Row],[Account_key]],tbl_COA[Account_key],tbl_COA[SubClass2],"Not Found")</f>
        <v>Current Assets</v>
      </c>
      <c r="J10004" t="str">
        <f>_xlfn.XLOOKUP(tbl_GL[[#This Row],[Account_key]],tbl_COA[Account_key],tbl_COA[SubAccount],,0)</f>
        <v>Cash at Bank</v>
      </c>
      <c r="K10004">
        <f>YEAR(tbl_GL[[#This Row],[Date]])</f>
        <v>2019</v>
      </c>
    </row>
    <row r="10005" spans="1:11" x14ac:dyDescent="0.35">
      <c r="A10005">
        <v>1119.0999999999999</v>
      </c>
      <c r="B10005" s="24">
        <v>43724</v>
      </c>
      <c r="C10005">
        <v>4</v>
      </c>
      <c r="D10005" s="13">
        <v>10</v>
      </c>
      <c r="E10005" s="13" t="s">
        <v>98</v>
      </c>
      <c r="F10005" s="17">
        <v>-1721</v>
      </c>
      <c r="G10005" t="str">
        <f>_xlfn.XLOOKUP(tbl_GL[[#This Row],[Account_key]],tbl_COA[Account_key],tbl_COA[Class],"Not Found")</f>
        <v>Assets</v>
      </c>
      <c r="H10005" t="str">
        <f>_xlfn.XLOOKUP(tbl_GL[[#This Row],[Account_key]],tbl_COA[Account_key],tbl_COA[SubClass],"Not Found")</f>
        <v>Assets</v>
      </c>
      <c r="I10005" t="str">
        <f>_xlfn.XLOOKUP(tbl_GL[[#This Row],[Account_key]],tbl_COA[Account_key],tbl_COA[SubClass2],"Not Found")</f>
        <v>Current Assets</v>
      </c>
      <c r="J10005" t="str">
        <f>_xlfn.XLOOKUP(tbl_GL[[#This Row],[Account_key]],tbl_COA[Account_key],tbl_COA[SubAccount],,0)</f>
        <v>Cash at Bank</v>
      </c>
      <c r="K10005">
        <f>YEAR(tbl_GL[[#This Row],[Date]])</f>
        <v>2019</v>
      </c>
    </row>
    <row r="10006" spans="1:11" x14ac:dyDescent="0.35">
      <c r="A10006">
        <v>1119.2</v>
      </c>
      <c r="B10006" s="24">
        <v>43724</v>
      </c>
      <c r="C10006">
        <v>4</v>
      </c>
      <c r="D10006" s="13">
        <v>120</v>
      </c>
      <c r="E10006" s="13" t="s">
        <v>98</v>
      </c>
      <c r="F10006" s="17">
        <v>-1721</v>
      </c>
      <c r="G10006" t="str">
        <f>_xlfn.XLOOKUP(tbl_GL[[#This Row],[Account_key]],tbl_COA[Account_key],tbl_COA[Class],"Not Found")</f>
        <v>Liabilities and Owners Equity</v>
      </c>
      <c r="H10006" t="str">
        <f>_xlfn.XLOOKUP(tbl_GL[[#This Row],[Account_key]],tbl_COA[Account_key],tbl_COA[SubClass],"Not Found")</f>
        <v>Liabilities</v>
      </c>
      <c r="I10006" t="str">
        <f>_xlfn.XLOOKUP(tbl_GL[[#This Row],[Account_key]],tbl_COA[Account_key],tbl_COA[SubClass2],"Not Found")</f>
        <v>Current Liabilities</v>
      </c>
      <c r="J10006" t="str">
        <f>_xlfn.XLOOKUP(tbl_GL[[#This Row],[Account_key]],tbl_COA[Account_key],tbl_COA[SubAccount],,0)</f>
        <v>Accrued Expenses</v>
      </c>
      <c r="K10006">
        <f>YEAR(tbl_GL[[#This Row],[Date]])</f>
        <v>2019</v>
      </c>
    </row>
    <row r="10007" spans="1:11" x14ac:dyDescent="0.35">
      <c r="A10007">
        <v>1120.0999999999999</v>
      </c>
      <c r="B10007" s="24">
        <v>43727</v>
      </c>
      <c r="C10007">
        <v>4</v>
      </c>
      <c r="D10007" s="13">
        <v>260</v>
      </c>
      <c r="E10007" s="13" t="s">
        <v>97</v>
      </c>
      <c r="F10007" s="17">
        <v>-2396</v>
      </c>
      <c r="G10007" t="str">
        <f>_xlfn.XLOOKUP(tbl_GL[[#This Row],[Account_key]],tbl_COA[Account_key],tbl_COA[Class],"Not Found")</f>
        <v>Operating account</v>
      </c>
      <c r="H10007" t="str">
        <f>_xlfn.XLOOKUP(tbl_GL[[#This Row],[Account_key]],tbl_COA[Account_key],tbl_COA[SubClass],"Not Found")</f>
        <v>Operating Expenses</v>
      </c>
      <c r="I10007" t="str">
        <f>_xlfn.XLOOKUP(tbl_GL[[#This Row],[Account_key]],tbl_COA[Account_key],tbl_COA[SubClass2],"Not Found")</f>
        <v>Marketing</v>
      </c>
      <c r="J10007" t="str">
        <f>_xlfn.XLOOKUP(tbl_GL[[#This Row],[Account_key]],tbl_COA[Account_key],tbl_COA[SubAccount],,0)</f>
        <v>Commissions</v>
      </c>
      <c r="K10007">
        <f>YEAR(tbl_GL[[#This Row],[Date]])</f>
        <v>2019</v>
      </c>
    </row>
    <row r="10008" spans="1:11" x14ac:dyDescent="0.35">
      <c r="A10008">
        <v>1120.2</v>
      </c>
      <c r="B10008" s="24">
        <v>43727</v>
      </c>
      <c r="C10008">
        <v>4</v>
      </c>
      <c r="D10008" s="13">
        <v>120</v>
      </c>
      <c r="E10008" s="13" t="s">
        <v>97</v>
      </c>
      <c r="F10008" s="17">
        <v>2396</v>
      </c>
      <c r="G10008" t="str">
        <f>_xlfn.XLOOKUP(tbl_GL[[#This Row],[Account_key]],tbl_COA[Account_key],tbl_COA[Class],"Not Found")</f>
        <v>Liabilities and Owners Equity</v>
      </c>
      <c r="H10008" t="str">
        <f>_xlfn.XLOOKUP(tbl_GL[[#This Row],[Account_key]],tbl_COA[Account_key],tbl_COA[SubClass],"Not Found")</f>
        <v>Liabilities</v>
      </c>
      <c r="I10008" t="str">
        <f>_xlfn.XLOOKUP(tbl_GL[[#This Row],[Account_key]],tbl_COA[Account_key],tbl_COA[SubClass2],"Not Found")</f>
        <v>Current Liabilities</v>
      </c>
      <c r="J10008" t="str">
        <f>_xlfn.XLOOKUP(tbl_GL[[#This Row],[Account_key]],tbl_COA[Account_key],tbl_COA[SubAccount],,0)</f>
        <v>Accrued Expenses</v>
      </c>
      <c r="K10008">
        <f>YEAR(tbl_GL[[#This Row],[Date]])</f>
        <v>2019</v>
      </c>
    </row>
    <row r="10009" spans="1:11" x14ac:dyDescent="0.35">
      <c r="A10009">
        <v>1121.0999999999999</v>
      </c>
      <c r="B10009" s="24">
        <v>43728</v>
      </c>
      <c r="C10009">
        <v>4</v>
      </c>
      <c r="D10009" s="13">
        <v>230</v>
      </c>
      <c r="E10009" s="13" t="s">
        <v>4</v>
      </c>
      <c r="F10009" s="17">
        <v>-400</v>
      </c>
      <c r="G10009" t="str">
        <f>_xlfn.XLOOKUP(tbl_GL[[#This Row],[Account_key]],tbl_COA[Account_key],tbl_COA[Class],"Not Found")</f>
        <v>Trading account</v>
      </c>
      <c r="H10009" t="str">
        <f>_xlfn.XLOOKUP(tbl_GL[[#This Row],[Account_key]],tbl_COA[Account_key],tbl_COA[SubClass],"Not Found")</f>
        <v>Cost of Sales</v>
      </c>
      <c r="I10009" t="str">
        <f>_xlfn.XLOOKUP(tbl_GL[[#This Row],[Account_key]],tbl_COA[Account_key],tbl_COA[SubClass2],"Not Found")</f>
        <v>Cost of Sales</v>
      </c>
      <c r="J10009" t="str">
        <f>_xlfn.XLOOKUP(tbl_GL[[#This Row],[Account_key]],tbl_COA[Account_key],tbl_COA[SubAccount],,0)</f>
        <v>Cost of Sales</v>
      </c>
      <c r="K10009">
        <f>YEAR(tbl_GL[[#This Row],[Date]])</f>
        <v>2019</v>
      </c>
    </row>
    <row r="10010" spans="1:11" x14ac:dyDescent="0.35">
      <c r="A10010">
        <v>1121.2</v>
      </c>
      <c r="B10010" s="24">
        <v>43728</v>
      </c>
      <c r="C10010">
        <v>4</v>
      </c>
      <c r="D10010" s="13">
        <v>60</v>
      </c>
      <c r="E10010" s="13" t="s">
        <v>4</v>
      </c>
      <c r="F10010" s="17">
        <v>-400</v>
      </c>
      <c r="G10010" t="str">
        <f>_xlfn.XLOOKUP(tbl_GL[[#This Row],[Account_key]],tbl_COA[Account_key],tbl_COA[Class],"Not Found")</f>
        <v>Assets</v>
      </c>
      <c r="H10010" t="str">
        <f>_xlfn.XLOOKUP(tbl_GL[[#This Row],[Account_key]],tbl_COA[Account_key],tbl_COA[SubClass],"Not Found")</f>
        <v>Assets</v>
      </c>
      <c r="I10010" t="str">
        <f>_xlfn.XLOOKUP(tbl_GL[[#This Row],[Account_key]],tbl_COA[Account_key],tbl_COA[SubClass2],"Not Found")</f>
        <v>Current Assets</v>
      </c>
      <c r="J10010" t="str">
        <f>_xlfn.XLOOKUP(tbl_GL[[#This Row],[Account_key]],tbl_COA[Account_key],tbl_COA[SubAccount],,0)</f>
        <v>Inventory</v>
      </c>
      <c r="K10010">
        <f>YEAR(tbl_GL[[#This Row],[Date]])</f>
        <v>2019</v>
      </c>
    </row>
    <row r="10011" spans="1:11" x14ac:dyDescent="0.35">
      <c r="A10011">
        <v>1122.0999999999999</v>
      </c>
      <c r="B10011" s="24">
        <v>43728</v>
      </c>
      <c r="C10011">
        <v>4</v>
      </c>
      <c r="D10011" s="13">
        <v>230</v>
      </c>
      <c r="E10011" s="13" t="s">
        <v>4</v>
      </c>
      <c r="F10011" s="17">
        <v>-1286</v>
      </c>
      <c r="G10011" t="str">
        <f>_xlfn.XLOOKUP(tbl_GL[[#This Row],[Account_key]],tbl_COA[Account_key],tbl_COA[Class],"Not Found")</f>
        <v>Trading account</v>
      </c>
      <c r="H10011" t="str">
        <f>_xlfn.XLOOKUP(tbl_GL[[#This Row],[Account_key]],tbl_COA[Account_key],tbl_COA[SubClass],"Not Found")</f>
        <v>Cost of Sales</v>
      </c>
      <c r="I10011" t="str">
        <f>_xlfn.XLOOKUP(tbl_GL[[#This Row],[Account_key]],tbl_COA[Account_key],tbl_COA[SubClass2],"Not Found")</f>
        <v>Cost of Sales</v>
      </c>
      <c r="J10011" t="str">
        <f>_xlfn.XLOOKUP(tbl_GL[[#This Row],[Account_key]],tbl_COA[Account_key],tbl_COA[SubAccount],,0)</f>
        <v>Cost of Sales</v>
      </c>
      <c r="K10011">
        <f>YEAR(tbl_GL[[#This Row],[Date]])</f>
        <v>2019</v>
      </c>
    </row>
    <row r="10012" spans="1:11" x14ac:dyDescent="0.35">
      <c r="A10012">
        <v>1122.2</v>
      </c>
      <c r="B10012" s="24">
        <v>43728</v>
      </c>
      <c r="C10012">
        <v>4</v>
      </c>
      <c r="D10012" s="13">
        <v>60</v>
      </c>
      <c r="E10012" s="13" t="s">
        <v>4</v>
      </c>
      <c r="F10012" s="17">
        <v>-1286</v>
      </c>
      <c r="G10012" t="str">
        <f>_xlfn.XLOOKUP(tbl_GL[[#This Row],[Account_key]],tbl_COA[Account_key],tbl_COA[Class],"Not Found")</f>
        <v>Assets</v>
      </c>
      <c r="H10012" t="str">
        <f>_xlfn.XLOOKUP(tbl_GL[[#This Row],[Account_key]],tbl_COA[Account_key],tbl_COA[SubClass],"Not Found")</f>
        <v>Assets</v>
      </c>
      <c r="I10012" t="str">
        <f>_xlfn.XLOOKUP(tbl_GL[[#This Row],[Account_key]],tbl_COA[Account_key],tbl_COA[SubClass2],"Not Found")</f>
        <v>Current Assets</v>
      </c>
      <c r="J10012" t="str">
        <f>_xlfn.XLOOKUP(tbl_GL[[#This Row],[Account_key]],tbl_COA[Account_key],tbl_COA[SubAccount],,0)</f>
        <v>Inventory</v>
      </c>
      <c r="K10012">
        <f>YEAR(tbl_GL[[#This Row],[Date]])</f>
        <v>2019</v>
      </c>
    </row>
    <row r="10013" spans="1:11" x14ac:dyDescent="0.35">
      <c r="A10013">
        <v>1123.0999999999999</v>
      </c>
      <c r="B10013" s="24">
        <v>43728</v>
      </c>
      <c r="C10013">
        <v>4</v>
      </c>
      <c r="D10013" s="13">
        <v>210</v>
      </c>
      <c r="E10013" s="13" t="s">
        <v>8</v>
      </c>
      <c r="F10013" s="17">
        <v>1129</v>
      </c>
      <c r="G10013" t="str">
        <f>_xlfn.XLOOKUP(tbl_GL[[#This Row],[Account_key]],tbl_COA[Account_key],tbl_COA[Class],"Not Found")</f>
        <v>Trading account</v>
      </c>
      <c r="H10013" t="str">
        <f>_xlfn.XLOOKUP(tbl_GL[[#This Row],[Account_key]],tbl_COA[Account_key],tbl_COA[SubClass],"Not Found")</f>
        <v>Sales</v>
      </c>
      <c r="I10013" t="str">
        <f>_xlfn.XLOOKUP(tbl_GL[[#This Row],[Account_key]],tbl_COA[Account_key],tbl_COA[SubClass2],"Not Found")</f>
        <v>Sales</v>
      </c>
      <c r="J10013" t="str">
        <f>_xlfn.XLOOKUP(tbl_GL[[#This Row],[Account_key]],tbl_COA[Account_key],tbl_COA[SubAccount],,0)</f>
        <v>Sales</v>
      </c>
      <c r="K10013">
        <f>YEAR(tbl_GL[[#This Row],[Date]])</f>
        <v>2019</v>
      </c>
    </row>
    <row r="10014" spans="1:11" x14ac:dyDescent="0.35">
      <c r="A10014">
        <v>1123.2</v>
      </c>
      <c r="B10014" s="24">
        <v>43728</v>
      </c>
      <c r="C10014">
        <v>4</v>
      </c>
      <c r="D10014" s="13">
        <v>30</v>
      </c>
      <c r="E10014" s="13" t="s">
        <v>8</v>
      </c>
      <c r="F10014" s="17">
        <v>1129</v>
      </c>
      <c r="G10014" t="str">
        <f>_xlfn.XLOOKUP(tbl_GL[[#This Row],[Account_key]],tbl_COA[Account_key],tbl_COA[Class],"Not Found")</f>
        <v>Assets</v>
      </c>
      <c r="H10014" t="str">
        <f>_xlfn.XLOOKUP(tbl_GL[[#This Row],[Account_key]],tbl_COA[Account_key],tbl_COA[SubClass],"Not Found")</f>
        <v>Assets</v>
      </c>
      <c r="I10014" t="str">
        <f>_xlfn.XLOOKUP(tbl_GL[[#This Row],[Account_key]],tbl_COA[Account_key],tbl_COA[SubClass2],"Not Found")</f>
        <v>Current Assets</v>
      </c>
      <c r="J10014" t="str">
        <f>_xlfn.XLOOKUP(tbl_GL[[#This Row],[Account_key]],tbl_COA[Account_key],tbl_COA[SubAccount],,0)</f>
        <v>Trade Receivables</v>
      </c>
      <c r="K10014">
        <f>YEAR(tbl_GL[[#This Row],[Date]])</f>
        <v>2019</v>
      </c>
    </row>
    <row r="10015" spans="1:11" x14ac:dyDescent="0.35">
      <c r="A10015">
        <v>1124.0999999999999</v>
      </c>
      <c r="B10015" s="24">
        <v>43728</v>
      </c>
      <c r="C10015">
        <v>4</v>
      </c>
      <c r="D10015" s="13">
        <v>210</v>
      </c>
      <c r="E10015" s="13" t="s">
        <v>7</v>
      </c>
      <c r="F10015" s="17">
        <v>4023</v>
      </c>
      <c r="G10015" t="str">
        <f>_xlfn.XLOOKUP(tbl_GL[[#This Row],[Account_key]],tbl_COA[Account_key],tbl_COA[Class],"Not Found")</f>
        <v>Trading account</v>
      </c>
      <c r="H10015" t="str">
        <f>_xlfn.XLOOKUP(tbl_GL[[#This Row],[Account_key]],tbl_COA[Account_key],tbl_COA[SubClass],"Not Found")</f>
        <v>Sales</v>
      </c>
      <c r="I10015" t="str">
        <f>_xlfn.XLOOKUP(tbl_GL[[#This Row],[Account_key]],tbl_COA[Account_key],tbl_COA[SubClass2],"Not Found")</f>
        <v>Sales</v>
      </c>
      <c r="J10015" t="str">
        <f>_xlfn.XLOOKUP(tbl_GL[[#This Row],[Account_key]],tbl_COA[Account_key],tbl_COA[SubAccount],,0)</f>
        <v>Sales</v>
      </c>
      <c r="K10015">
        <f>YEAR(tbl_GL[[#This Row],[Date]])</f>
        <v>2019</v>
      </c>
    </row>
    <row r="10016" spans="1:11" x14ac:dyDescent="0.35">
      <c r="A10016">
        <v>1124.2</v>
      </c>
      <c r="B10016" s="24">
        <v>43728</v>
      </c>
      <c r="C10016">
        <v>4</v>
      </c>
      <c r="D10016" s="13">
        <v>10</v>
      </c>
      <c r="E10016" s="13" t="s">
        <v>7</v>
      </c>
      <c r="F10016" s="17">
        <v>4023</v>
      </c>
      <c r="G10016" t="str">
        <f>_xlfn.XLOOKUP(tbl_GL[[#This Row],[Account_key]],tbl_COA[Account_key],tbl_COA[Class],"Not Found")</f>
        <v>Assets</v>
      </c>
      <c r="H10016" t="str">
        <f>_xlfn.XLOOKUP(tbl_GL[[#This Row],[Account_key]],tbl_COA[Account_key],tbl_COA[SubClass],"Not Found")</f>
        <v>Assets</v>
      </c>
      <c r="I10016" t="str">
        <f>_xlfn.XLOOKUP(tbl_GL[[#This Row],[Account_key]],tbl_COA[Account_key],tbl_COA[SubClass2],"Not Found")</f>
        <v>Current Assets</v>
      </c>
      <c r="J10016" t="str">
        <f>_xlfn.XLOOKUP(tbl_GL[[#This Row],[Account_key]],tbl_COA[Account_key],tbl_COA[SubAccount],,0)</f>
        <v>Cash at Bank</v>
      </c>
      <c r="K10016">
        <f>YEAR(tbl_GL[[#This Row],[Date]])</f>
        <v>2019</v>
      </c>
    </row>
    <row r="10017" spans="1:11" x14ac:dyDescent="0.35">
      <c r="A10017">
        <v>1125.0999999999999</v>
      </c>
      <c r="B10017" s="24">
        <v>43728</v>
      </c>
      <c r="C10017">
        <v>4</v>
      </c>
      <c r="D10017" s="13">
        <v>230</v>
      </c>
      <c r="E10017" s="13" t="s">
        <v>4</v>
      </c>
      <c r="F10017" s="17">
        <v>-4803</v>
      </c>
      <c r="G10017" t="str">
        <f>_xlfn.XLOOKUP(tbl_GL[[#This Row],[Account_key]],tbl_COA[Account_key],tbl_COA[Class],"Not Found")</f>
        <v>Trading account</v>
      </c>
      <c r="H10017" t="str">
        <f>_xlfn.XLOOKUP(tbl_GL[[#This Row],[Account_key]],tbl_COA[Account_key],tbl_COA[SubClass],"Not Found")</f>
        <v>Cost of Sales</v>
      </c>
      <c r="I10017" t="str">
        <f>_xlfn.XLOOKUP(tbl_GL[[#This Row],[Account_key]],tbl_COA[Account_key],tbl_COA[SubClass2],"Not Found")</f>
        <v>Cost of Sales</v>
      </c>
      <c r="J10017" t="str">
        <f>_xlfn.XLOOKUP(tbl_GL[[#This Row],[Account_key]],tbl_COA[Account_key],tbl_COA[SubAccount],,0)</f>
        <v>Cost of Sales</v>
      </c>
      <c r="K10017">
        <f>YEAR(tbl_GL[[#This Row],[Date]])</f>
        <v>2019</v>
      </c>
    </row>
    <row r="10018" spans="1:11" x14ac:dyDescent="0.35">
      <c r="A10018">
        <v>1125.2</v>
      </c>
      <c r="B10018" s="24">
        <v>43728</v>
      </c>
      <c r="C10018">
        <v>4</v>
      </c>
      <c r="D10018" s="13">
        <v>60</v>
      </c>
      <c r="E10018" s="13" t="s">
        <v>4</v>
      </c>
      <c r="F10018" s="17">
        <v>-4803</v>
      </c>
      <c r="G10018" t="str">
        <f>_xlfn.XLOOKUP(tbl_GL[[#This Row],[Account_key]],tbl_COA[Account_key],tbl_COA[Class],"Not Found")</f>
        <v>Assets</v>
      </c>
      <c r="H10018" t="str">
        <f>_xlfn.XLOOKUP(tbl_GL[[#This Row],[Account_key]],tbl_COA[Account_key],tbl_COA[SubClass],"Not Found")</f>
        <v>Assets</v>
      </c>
      <c r="I10018" t="str">
        <f>_xlfn.XLOOKUP(tbl_GL[[#This Row],[Account_key]],tbl_COA[Account_key],tbl_COA[SubClass2],"Not Found")</f>
        <v>Current Assets</v>
      </c>
      <c r="J10018" t="str">
        <f>_xlfn.XLOOKUP(tbl_GL[[#This Row],[Account_key]],tbl_COA[Account_key],tbl_COA[SubAccount],,0)</f>
        <v>Inventory</v>
      </c>
      <c r="K10018">
        <f>YEAR(tbl_GL[[#This Row],[Date]])</f>
        <v>2019</v>
      </c>
    </row>
    <row r="10019" spans="1:11" x14ac:dyDescent="0.35">
      <c r="A10019">
        <v>1126.0999999999999</v>
      </c>
      <c r="B10019" s="24">
        <v>43728</v>
      </c>
      <c r="C10019">
        <v>4</v>
      </c>
      <c r="D10019" s="13">
        <v>210</v>
      </c>
      <c r="E10019" s="13" t="s">
        <v>8</v>
      </c>
      <c r="F10019" s="17">
        <v>13568</v>
      </c>
      <c r="G10019" t="str">
        <f>_xlfn.XLOOKUP(tbl_GL[[#This Row],[Account_key]],tbl_COA[Account_key],tbl_COA[Class],"Not Found")</f>
        <v>Trading account</v>
      </c>
      <c r="H10019" t="str">
        <f>_xlfn.XLOOKUP(tbl_GL[[#This Row],[Account_key]],tbl_COA[Account_key],tbl_COA[SubClass],"Not Found")</f>
        <v>Sales</v>
      </c>
      <c r="I10019" t="str">
        <f>_xlfn.XLOOKUP(tbl_GL[[#This Row],[Account_key]],tbl_COA[Account_key],tbl_COA[SubClass2],"Not Found")</f>
        <v>Sales</v>
      </c>
      <c r="J10019" t="str">
        <f>_xlfn.XLOOKUP(tbl_GL[[#This Row],[Account_key]],tbl_COA[Account_key],tbl_COA[SubAccount],,0)</f>
        <v>Sales</v>
      </c>
      <c r="K10019">
        <f>YEAR(tbl_GL[[#This Row],[Date]])</f>
        <v>2019</v>
      </c>
    </row>
    <row r="10020" spans="1:11" x14ac:dyDescent="0.35">
      <c r="A10020">
        <v>1126.2</v>
      </c>
      <c r="B10020" s="24">
        <v>43728</v>
      </c>
      <c r="C10020">
        <v>4</v>
      </c>
      <c r="D10020" s="13">
        <v>30</v>
      </c>
      <c r="E10020" s="13" t="s">
        <v>8</v>
      </c>
      <c r="F10020" s="17">
        <v>13568</v>
      </c>
      <c r="G10020" t="str">
        <f>_xlfn.XLOOKUP(tbl_GL[[#This Row],[Account_key]],tbl_COA[Account_key],tbl_COA[Class],"Not Found")</f>
        <v>Assets</v>
      </c>
      <c r="H10020" t="str">
        <f>_xlfn.XLOOKUP(tbl_GL[[#This Row],[Account_key]],tbl_COA[Account_key],tbl_COA[SubClass],"Not Found")</f>
        <v>Assets</v>
      </c>
      <c r="I10020" t="str">
        <f>_xlfn.XLOOKUP(tbl_GL[[#This Row],[Account_key]],tbl_COA[Account_key],tbl_COA[SubClass2],"Not Found")</f>
        <v>Current Assets</v>
      </c>
      <c r="J10020" t="str">
        <f>_xlfn.XLOOKUP(tbl_GL[[#This Row],[Account_key]],tbl_COA[Account_key],tbl_COA[SubAccount],,0)</f>
        <v>Trade Receivables</v>
      </c>
      <c r="K10020">
        <f>YEAR(tbl_GL[[#This Row],[Date]])</f>
        <v>2019</v>
      </c>
    </row>
    <row r="10021" spans="1:11" x14ac:dyDescent="0.35">
      <c r="A10021">
        <v>1127.0999999999999</v>
      </c>
      <c r="B10021" s="24">
        <v>43730</v>
      </c>
      <c r="C10021">
        <v>4</v>
      </c>
      <c r="D10021" s="13">
        <v>10</v>
      </c>
      <c r="E10021" s="13" t="s">
        <v>98</v>
      </c>
      <c r="F10021" s="17">
        <v>-1971</v>
      </c>
      <c r="G10021" t="str">
        <f>_xlfn.XLOOKUP(tbl_GL[[#This Row],[Account_key]],tbl_COA[Account_key],tbl_COA[Class],"Not Found")</f>
        <v>Assets</v>
      </c>
      <c r="H10021" t="str">
        <f>_xlfn.XLOOKUP(tbl_GL[[#This Row],[Account_key]],tbl_COA[Account_key],tbl_COA[SubClass],"Not Found")</f>
        <v>Assets</v>
      </c>
      <c r="I10021" t="str">
        <f>_xlfn.XLOOKUP(tbl_GL[[#This Row],[Account_key]],tbl_COA[Account_key],tbl_COA[SubClass2],"Not Found")</f>
        <v>Current Assets</v>
      </c>
      <c r="J10021" t="str">
        <f>_xlfn.XLOOKUP(tbl_GL[[#This Row],[Account_key]],tbl_COA[Account_key],tbl_COA[SubAccount],,0)</f>
        <v>Cash at Bank</v>
      </c>
      <c r="K10021">
        <f>YEAR(tbl_GL[[#This Row],[Date]])</f>
        <v>2019</v>
      </c>
    </row>
    <row r="10022" spans="1:11" x14ac:dyDescent="0.35">
      <c r="A10022">
        <v>1127.2</v>
      </c>
      <c r="B10022" s="24">
        <v>43730</v>
      </c>
      <c r="C10022">
        <v>4</v>
      </c>
      <c r="D10022" s="13">
        <v>120</v>
      </c>
      <c r="E10022" s="13" t="s">
        <v>98</v>
      </c>
      <c r="F10022" s="17">
        <v>-1971</v>
      </c>
      <c r="G10022" t="str">
        <f>_xlfn.XLOOKUP(tbl_GL[[#This Row],[Account_key]],tbl_COA[Account_key],tbl_COA[Class],"Not Found")</f>
        <v>Liabilities and Owners Equity</v>
      </c>
      <c r="H10022" t="str">
        <f>_xlfn.XLOOKUP(tbl_GL[[#This Row],[Account_key]],tbl_COA[Account_key],tbl_COA[SubClass],"Not Found")</f>
        <v>Liabilities</v>
      </c>
      <c r="I10022" t="str">
        <f>_xlfn.XLOOKUP(tbl_GL[[#This Row],[Account_key]],tbl_COA[Account_key],tbl_COA[SubClass2],"Not Found")</f>
        <v>Current Liabilities</v>
      </c>
      <c r="J10022" t="str">
        <f>_xlfn.XLOOKUP(tbl_GL[[#This Row],[Account_key]],tbl_COA[Account_key],tbl_COA[SubAccount],,0)</f>
        <v>Accrued Expenses</v>
      </c>
      <c r="K10022">
        <f>YEAR(tbl_GL[[#This Row],[Date]])</f>
        <v>2019</v>
      </c>
    </row>
    <row r="10023" spans="1:11" x14ac:dyDescent="0.35">
      <c r="A10023">
        <v>1128.0999999999999</v>
      </c>
      <c r="B10023" s="24">
        <v>43731</v>
      </c>
      <c r="C10023">
        <v>4</v>
      </c>
      <c r="D10023" s="13">
        <v>300</v>
      </c>
      <c r="E10023" s="13" t="s">
        <v>97</v>
      </c>
      <c r="F10023" s="17">
        <v>-1744</v>
      </c>
      <c r="G10023" t="str">
        <f>_xlfn.XLOOKUP(tbl_GL[[#This Row],[Account_key]],tbl_COA[Account_key],tbl_COA[Class],"Not Found")</f>
        <v>Operating account</v>
      </c>
      <c r="H10023" t="str">
        <f>_xlfn.XLOOKUP(tbl_GL[[#This Row],[Account_key]],tbl_COA[Account_key],tbl_COA[SubClass],"Not Found")</f>
        <v>Operating Expenses</v>
      </c>
      <c r="I10023" t="str">
        <f>_xlfn.XLOOKUP(tbl_GL[[#This Row],[Account_key]],tbl_COA[Account_key],tbl_COA[SubClass2],"Not Found")</f>
        <v>Administration</v>
      </c>
      <c r="J10023" t="str">
        <f>_xlfn.XLOOKUP(tbl_GL[[#This Row],[Account_key]],tbl_COA[Account_key],tbl_COA[SubAccount],,0)</f>
        <v>Entertainment</v>
      </c>
      <c r="K10023">
        <f>YEAR(tbl_GL[[#This Row],[Date]])</f>
        <v>2019</v>
      </c>
    </row>
    <row r="10024" spans="1:11" x14ac:dyDescent="0.35">
      <c r="A10024">
        <v>1128.2</v>
      </c>
      <c r="B10024" s="24">
        <v>43731</v>
      </c>
      <c r="C10024">
        <v>4</v>
      </c>
      <c r="D10024" s="13">
        <v>120</v>
      </c>
      <c r="E10024" s="13" t="s">
        <v>97</v>
      </c>
      <c r="F10024" s="17">
        <v>1744</v>
      </c>
      <c r="G10024" t="str">
        <f>_xlfn.XLOOKUP(tbl_GL[[#This Row],[Account_key]],tbl_COA[Account_key],tbl_COA[Class],"Not Found")</f>
        <v>Liabilities and Owners Equity</v>
      </c>
      <c r="H10024" t="str">
        <f>_xlfn.XLOOKUP(tbl_GL[[#This Row],[Account_key]],tbl_COA[Account_key],tbl_COA[SubClass],"Not Found")</f>
        <v>Liabilities</v>
      </c>
      <c r="I10024" t="str">
        <f>_xlfn.XLOOKUP(tbl_GL[[#This Row],[Account_key]],tbl_COA[Account_key],tbl_COA[SubClass2],"Not Found")</f>
        <v>Current Liabilities</v>
      </c>
      <c r="J10024" t="str">
        <f>_xlfn.XLOOKUP(tbl_GL[[#This Row],[Account_key]],tbl_COA[Account_key],tbl_COA[SubAccount],,0)</f>
        <v>Accrued Expenses</v>
      </c>
      <c r="K10024">
        <f>YEAR(tbl_GL[[#This Row],[Date]])</f>
        <v>2019</v>
      </c>
    </row>
    <row r="10025" spans="1:11" x14ac:dyDescent="0.35">
      <c r="A10025">
        <v>1129.0999999999999</v>
      </c>
      <c r="B10025" s="24">
        <v>43733</v>
      </c>
      <c r="C10025">
        <v>4</v>
      </c>
      <c r="D10025" s="13">
        <v>10</v>
      </c>
      <c r="E10025" s="13" t="s">
        <v>98</v>
      </c>
      <c r="F10025" s="17">
        <v>-2229</v>
      </c>
      <c r="G10025" t="str">
        <f>_xlfn.XLOOKUP(tbl_GL[[#This Row],[Account_key]],tbl_COA[Account_key],tbl_COA[Class],"Not Found")</f>
        <v>Assets</v>
      </c>
      <c r="H10025" t="str">
        <f>_xlfn.XLOOKUP(tbl_GL[[#This Row],[Account_key]],tbl_COA[Account_key],tbl_COA[SubClass],"Not Found")</f>
        <v>Assets</v>
      </c>
      <c r="I10025" t="str">
        <f>_xlfn.XLOOKUP(tbl_GL[[#This Row],[Account_key]],tbl_COA[Account_key],tbl_COA[SubClass2],"Not Found")</f>
        <v>Current Assets</v>
      </c>
      <c r="J10025" t="str">
        <f>_xlfn.XLOOKUP(tbl_GL[[#This Row],[Account_key]],tbl_COA[Account_key],tbl_COA[SubAccount],,0)</f>
        <v>Cash at Bank</v>
      </c>
      <c r="K10025">
        <f>YEAR(tbl_GL[[#This Row],[Date]])</f>
        <v>2019</v>
      </c>
    </row>
    <row r="10026" spans="1:11" x14ac:dyDescent="0.35">
      <c r="A10026">
        <v>1129.2</v>
      </c>
      <c r="B10026" s="24">
        <v>43733</v>
      </c>
      <c r="C10026">
        <v>4</v>
      </c>
      <c r="D10026" s="13">
        <v>120</v>
      </c>
      <c r="E10026" s="13" t="s">
        <v>98</v>
      </c>
      <c r="F10026" s="17">
        <v>-2229</v>
      </c>
      <c r="G10026" t="str">
        <f>_xlfn.XLOOKUP(tbl_GL[[#This Row],[Account_key]],tbl_COA[Account_key],tbl_COA[Class],"Not Found")</f>
        <v>Liabilities and Owners Equity</v>
      </c>
      <c r="H10026" t="str">
        <f>_xlfn.XLOOKUP(tbl_GL[[#This Row],[Account_key]],tbl_COA[Account_key],tbl_COA[SubClass],"Not Found")</f>
        <v>Liabilities</v>
      </c>
      <c r="I10026" t="str">
        <f>_xlfn.XLOOKUP(tbl_GL[[#This Row],[Account_key]],tbl_COA[Account_key],tbl_COA[SubClass2],"Not Found")</f>
        <v>Current Liabilities</v>
      </c>
      <c r="J10026" t="str">
        <f>_xlfn.XLOOKUP(tbl_GL[[#This Row],[Account_key]],tbl_COA[Account_key],tbl_COA[SubAccount],,0)</f>
        <v>Accrued Expenses</v>
      </c>
      <c r="K10026">
        <f>YEAR(tbl_GL[[#This Row],[Date]])</f>
        <v>2019</v>
      </c>
    </row>
    <row r="10027" spans="1:11" x14ac:dyDescent="0.35">
      <c r="A10027">
        <v>1130.0999999999999</v>
      </c>
      <c r="B10027" s="24">
        <v>43733</v>
      </c>
      <c r="C10027">
        <v>4</v>
      </c>
      <c r="D10027" s="13">
        <v>10</v>
      </c>
      <c r="E10027" s="13" t="s">
        <v>98</v>
      </c>
      <c r="F10027" s="17">
        <v>-2440</v>
      </c>
      <c r="G10027" t="str">
        <f>_xlfn.XLOOKUP(tbl_GL[[#This Row],[Account_key]],tbl_COA[Account_key],tbl_COA[Class],"Not Found")</f>
        <v>Assets</v>
      </c>
      <c r="H10027" t="str">
        <f>_xlfn.XLOOKUP(tbl_GL[[#This Row],[Account_key]],tbl_COA[Account_key],tbl_COA[SubClass],"Not Found")</f>
        <v>Assets</v>
      </c>
      <c r="I10027" t="str">
        <f>_xlfn.XLOOKUP(tbl_GL[[#This Row],[Account_key]],tbl_COA[Account_key],tbl_COA[SubClass2],"Not Found")</f>
        <v>Current Assets</v>
      </c>
      <c r="J10027" t="str">
        <f>_xlfn.XLOOKUP(tbl_GL[[#This Row],[Account_key]],tbl_COA[Account_key],tbl_COA[SubAccount],,0)</f>
        <v>Cash at Bank</v>
      </c>
      <c r="K10027">
        <f>YEAR(tbl_GL[[#This Row],[Date]])</f>
        <v>2019</v>
      </c>
    </row>
    <row r="10028" spans="1:11" x14ac:dyDescent="0.35">
      <c r="A10028">
        <v>1130.2</v>
      </c>
      <c r="B10028" s="24">
        <v>43733</v>
      </c>
      <c r="C10028">
        <v>4</v>
      </c>
      <c r="D10028" s="13">
        <v>120</v>
      </c>
      <c r="E10028" s="13" t="s">
        <v>98</v>
      </c>
      <c r="F10028" s="17">
        <v>-2440</v>
      </c>
      <c r="G10028" t="str">
        <f>_xlfn.XLOOKUP(tbl_GL[[#This Row],[Account_key]],tbl_COA[Account_key],tbl_COA[Class],"Not Found")</f>
        <v>Liabilities and Owners Equity</v>
      </c>
      <c r="H10028" t="str">
        <f>_xlfn.XLOOKUP(tbl_GL[[#This Row],[Account_key]],tbl_COA[Account_key],tbl_COA[SubClass],"Not Found")</f>
        <v>Liabilities</v>
      </c>
      <c r="I10028" t="str">
        <f>_xlfn.XLOOKUP(tbl_GL[[#This Row],[Account_key]],tbl_COA[Account_key],tbl_COA[SubClass2],"Not Found")</f>
        <v>Current Liabilities</v>
      </c>
      <c r="J10028" t="str">
        <f>_xlfn.XLOOKUP(tbl_GL[[#This Row],[Account_key]],tbl_COA[Account_key],tbl_COA[SubAccount],,0)</f>
        <v>Accrued Expenses</v>
      </c>
      <c r="K10028">
        <f>YEAR(tbl_GL[[#This Row],[Date]])</f>
        <v>2019</v>
      </c>
    </row>
    <row r="10029" spans="1:11" x14ac:dyDescent="0.35">
      <c r="A10029">
        <v>1131.0999999999999</v>
      </c>
      <c r="B10029" s="24">
        <v>43733</v>
      </c>
      <c r="C10029">
        <v>4</v>
      </c>
      <c r="D10029" s="13">
        <v>30</v>
      </c>
      <c r="E10029" s="13" t="s">
        <v>80</v>
      </c>
      <c r="F10029" s="17">
        <v>-15826</v>
      </c>
      <c r="G10029" t="str">
        <f>_xlfn.XLOOKUP(tbl_GL[[#This Row],[Account_key]],tbl_COA[Account_key],tbl_COA[Class],"Not Found")</f>
        <v>Assets</v>
      </c>
      <c r="H10029" t="str">
        <f>_xlfn.XLOOKUP(tbl_GL[[#This Row],[Account_key]],tbl_COA[Account_key],tbl_COA[SubClass],"Not Found")</f>
        <v>Assets</v>
      </c>
      <c r="I10029" t="str">
        <f>_xlfn.XLOOKUP(tbl_GL[[#This Row],[Account_key]],tbl_COA[Account_key],tbl_COA[SubClass2],"Not Found")</f>
        <v>Current Assets</v>
      </c>
      <c r="J10029" t="str">
        <f>_xlfn.XLOOKUP(tbl_GL[[#This Row],[Account_key]],tbl_COA[Account_key],tbl_COA[SubAccount],,0)</f>
        <v>Trade Receivables</v>
      </c>
      <c r="K10029">
        <f>YEAR(tbl_GL[[#This Row],[Date]])</f>
        <v>2019</v>
      </c>
    </row>
    <row r="10030" spans="1:11" x14ac:dyDescent="0.35">
      <c r="A10030">
        <v>1131.2</v>
      </c>
      <c r="B10030" s="24">
        <v>43733</v>
      </c>
      <c r="C10030">
        <v>4</v>
      </c>
      <c r="D10030" s="13">
        <v>10</v>
      </c>
      <c r="E10030" s="13" t="s">
        <v>80</v>
      </c>
      <c r="F10030" s="17">
        <v>15826</v>
      </c>
      <c r="G10030" t="str">
        <f>_xlfn.XLOOKUP(tbl_GL[[#This Row],[Account_key]],tbl_COA[Account_key],tbl_COA[Class],"Not Found")</f>
        <v>Assets</v>
      </c>
      <c r="H10030" t="str">
        <f>_xlfn.XLOOKUP(tbl_GL[[#This Row],[Account_key]],tbl_COA[Account_key],tbl_COA[SubClass],"Not Found")</f>
        <v>Assets</v>
      </c>
      <c r="I10030" t="str">
        <f>_xlfn.XLOOKUP(tbl_GL[[#This Row],[Account_key]],tbl_COA[Account_key],tbl_COA[SubClass2],"Not Found")</f>
        <v>Current Assets</v>
      </c>
      <c r="J10030" t="str">
        <f>_xlfn.XLOOKUP(tbl_GL[[#This Row],[Account_key]],tbl_COA[Account_key],tbl_COA[SubAccount],,0)</f>
        <v>Cash at Bank</v>
      </c>
      <c r="K10030">
        <f>YEAR(tbl_GL[[#This Row],[Date]])</f>
        <v>2019</v>
      </c>
    </row>
    <row r="10031" spans="1:11" x14ac:dyDescent="0.35">
      <c r="A10031">
        <v>1132.0999999999999</v>
      </c>
      <c r="B10031" s="24">
        <v>43735</v>
      </c>
      <c r="C10031">
        <v>4</v>
      </c>
      <c r="D10031" s="13">
        <v>260</v>
      </c>
      <c r="E10031" s="13" t="s">
        <v>97</v>
      </c>
      <c r="F10031" s="17">
        <v>-1625</v>
      </c>
      <c r="G10031" t="str">
        <f>_xlfn.XLOOKUP(tbl_GL[[#This Row],[Account_key]],tbl_COA[Account_key],tbl_COA[Class],"Not Found")</f>
        <v>Operating account</v>
      </c>
      <c r="H10031" t="str">
        <f>_xlfn.XLOOKUP(tbl_GL[[#This Row],[Account_key]],tbl_COA[Account_key],tbl_COA[SubClass],"Not Found")</f>
        <v>Operating Expenses</v>
      </c>
      <c r="I10031" t="str">
        <f>_xlfn.XLOOKUP(tbl_GL[[#This Row],[Account_key]],tbl_COA[Account_key],tbl_COA[SubClass2],"Not Found")</f>
        <v>Marketing</v>
      </c>
      <c r="J10031" t="str">
        <f>_xlfn.XLOOKUP(tbl_GL[[#This Row],[Account_key]],tbl_COA[Account_key],tbl_COA[SubAccount],,0)</f>
        <v>Commissions</v>
      </c>
      <c r="K10031">
        <f>YEAR(tbl_GL[[#This Row],[Date]])</f>
        <v>2019</v>
      </c>
    </row>
    <row r="10032" spans="1:11" x14ac:dyDescent="0.35">
      <c r="A10032">
        <v>1132.2</v>
      </c>
      <c r="B10032" s="24">
        <v>43735</v>
      </c>
      <c r="C10032">
        <v>4</v>
      </c>
      <c r="D10032" s="13">
        <v>120</v>
      </c>
      <c r="E10032" s="13" t="s">
        <v>97</v>
      </c>
      <c r="F10032" s="17">
        <v>1625</v>
      </c>
      <c r="G10032" t="str">
        <f>_xlfn.XLOOKUP(tbl_GL[[#This Row],[Account_key]],tbl_COA[Account_key],tbl_COA[Class],"Not Found")</f>
        <v>Liabilities and Owners Equity</v>
      </c>
      <c r="H10032" t="str">
        <f>_xlfn.XLOOKUP(tbl_GL[[#This Row],[Account_key]],tbl_COA[Account_key],tbl_COA[SubClass],"Not Found")</f>
        <v>Liabilities</v>
      </c>
      <c r="I10032" t="str">
        <f>_xlfn.XLOOKUP(tbl_GL[[#This Row],[Account_key]],tbl_COA[Account_key],tbl_COA[SubClass2],"Not Found")</f>
        <v>Current Liabilities</v>
      </c>
      <c r="J10032" t="str">
        <f>_xlfn.XLOOKUP(tbl_GL[[#This Row],[Account_key]],tbl_COA[Account_key],tbl_COA[SubAccount],,0)</f>
        <v>Accrued Expenses</v>
      </c>
      <c r="K10032">
        <f>YEAR(tbl_GL[[#This Row],[Date]])</f>
        <v>2019</v>
      </c>
    </row>
    <row r="10033" spans="1:11" x14ac:dyDescent="0.35">
      <c r="A10033">
        <v>1133.0999999999999</v>
      </c>
      <c r="B10033" s="24">
        <v>43736</v>
      </c>
      <c r="C10033">
        <v>4</v>
      </c>
      <c r="D10033" s="13">
        <v>230</v>
      </c>
      <c r="E10033" s="13" t="s">
        <v>4</v>
      </c>
      <c r="F10033" s="17">
        <v>-1228</v>
      </c>
      <c r="G10033" t="str">
        <f>_xlfn.XLOOKUP(tbl_GL[[#This Row],[Account_key]],tbl_COA[Account_key],tbl_COA[Class],"Not Found")</f>
        <v>Trading account</v>
      </c>
      <c r="H10033" t="str">
        <f>_xlfn.XLOOKUP(tbl_GL[[#This Row],[Account_key]],tbl_COA[Account_key],tbl_COA[SubClass],"Not Found")</f>
        <v>Cost of Sales</v>
      </c>
      <c r="I10033" t="str">
        <f>_xlfn.XLOOKUP(tbl_GL[[#This Row],[Account_key]],tbl_COA[Account_key],tbl_COA[SubClass2],"Not Found")</f>
        <v>Cost of Sales</v>
      </c>
      <c r="J10033" t="str">
        <f>_xlfn.XLOOKUP(tbl_GL[[#This Row],[Account_key]],tbl_COA[Account_key],tbl_COA[SubAccount],,0)</f>
        <v>Cost of Sales</v>
      </c>
      <c r="K10033">
        <f>YEAR(tbl_GL[[#This Row],[Date]])</f>
        <v>2019</v>
      </c>
    </row>
    <row r="10034" spans="1:11" x14ac:dyDescent="0.35">
      <c r="A10034">
        <v>1133.2</v>
      </c>
      <c r="B10034" s="24">
        <v>43736</v>
      </c>
      <c r="C10034">
        <v>4</v>
      </c>
      <c r="D10034" s="13">
        <v>60</v>
      </c>
      <c r="E10034" s="13" t="s">
        <v>4</v>
      </c>
      <c r="F10034" s="17">
        <v>-1228</v>
      </c>
      <c r="G10034" t="str">
        <f>_xlfn.XLOOKUP(tbl_GL[[#This Row],[Account_key]],tbl_COA[Account_key],tbl_COA[Class],"Not Found")</f>
        <v>Assets</v>
      </c>
      <c r="H10034" t="str">
        <f>_xlfn.XLOOKUP(tbl_GL[[#This Row],[Account_key]],tbl_COA[Account_key],tbl_COA[SubClass],"Not Found")</f>
        <v>Assets</v>
      </c>
      <c r="I10034" t="str">
        <f>_xlfn.XLOOKUP(tbl_GL[[#This Row],[Account_key]],tbl_COA[Account_key],tbl_COA[SubClass2],"Not Found")</f>
        <v>Current Assets</v>
      </c>
      <c r="J10034" t="str">
        <f>_xlfn.XLOOKUP(tbl_GL[[#This Row],[Account_key]],tbl_COA[Account_key],tbl_COA[SubAccount],,0)</f>
        <v>Inventory</v>
      </c>
      <c r="K10034">
        <f>YEAR(tbl_GL[[#This Row],[Date]])</f>
        <v>2019</v>
      </c>
    </row>
    <row r="10035" spans="1:11" x14ac:dyDescent="0.35">
      <c r="A10035">
        <v>1134.0999999999999</v>
      </c>
      <c r="B10035" s="24">
        <v>43736</v>
      </c>
      <c r="C10035">
        <v>4</v>
      </c>
      <c r="D10035" s="13">
        <v>210</v>
      </c>
      <c r="E10035" s="13" t="s">
        <v>7</v>
      </c>
      <c r="F10035" s="17">
        <v>3842</v>
      </c>
      <c r="G10035" t="str">
        <f>_xlfn.XLOOKUP(tbl_GL[[#This Row],[Account_key]],tbl_COA[Account_key],tbl_COA[Class],"Not Found")</f>
        <v>Trading account</v>
      </c>
      <c r="H10035" t="str">
        <f>_xlfn.XLOOKUP(tbl_GL[[#This Row],[Account_key]],tbl_COA[Account_key],tbl_COA[SubClass],"Not Found")</f>
        <v>Sales</v>
      </c>
      <c r="I10035" t="str">
        <f>_xlfn.XLOOKUP(tbl_GL[[#This Row],[Account_key]],tbl_COA[Account_key],tbl_COA[SubClass2],"Not Found")</f>
        <v>Sales</v>
      </c>
      <c r="J10035" t="str">
        <f>_xlfn.XLOOKUP(tbl_GL[[#This Row],[Account_key]],tbl_COA[Account_key],tbl_COA[SubAccount],,0)</f>
        <v>Sales</v>
      </c>
      <c r="K10035">
        <f>YEAR(tbl_GL[[#This Row],[Date]])</f>
        <v>2019</v>
      </c>
    </row>
    <row r="10036" spans="1:11" x14ac:dyDescent="0.35">
      <c r="A10036">
        <v>1134.2</v>
      </c>
      <c r="B10036" s="24">
        <v>43736</v>
      </c>
      <c r="C10036">
        <v>4</v>
      </c>
      <c r="D10036" s="13">
        <v>10</v>
      </c>
      <c r="E10036" s="13" t="s">
        <v>7</v>
      </c>
      <c r="F10036" s="17">
        <v>3842</v>
      </c>
      <c r="G10036" t="str">
        <f>_xlfn.XLOOKUP(tbl_GL[[#This Row],[Account_key]],tbl_COA[Account_key],tbl_COA[Class],"Not Found")</f>
        <v>Assets</v>
      </c>
      <c r="H10036" t="str">
        <f>_xlfn.XLOOKUP(tbl_GL[[#This Row],[Account_key]],tbl_COA[Account_key],tbl_COA[SubClass],"Not Found")</f>
        <v>Assets</v>
      </c>
      <c r="I10036" t="str">
        <f>_xlfn.XLOOKUP(tbl_GL[[#This Row],[Account_key]],tbl_COA[Account_key],tbl_COA[SubClass2],"Not Found")</f>
        <v>Current Assets</v>
      </c>
      <c r="J10036" t="str">
        <f>_xlfn.XLOOKUP(tbl_GL[[#This Row],[Account_key]],tbl_COA[Account_key],tbl_COA[SubAccount],,0)</f>
        <v>Cash at Bank</v>
      </c>
      <c r="K10036">
        <f>YEAR(tbl_GL[[#This Row],[Date]])</f>
        <v>2019</v>
      </c>
    </row>
    <row r="10037" spans="1:11" x14ac:dyDescent="0.35">
      <c r="A10037">
        <v>1135.0999999999999</v>
      </c>
      <c r="B10037" s="24">
        <v>43736</v>
      </c>
      <c r="C10037">
        <v>4</v>
      </c>
      <c r="D10037" s="13">
        <v>230</v>
      </c>
      <c r="E10037" s="13" t="s">
        <v>4</v>
      </c>
      <c r="F10037" s="17">
        <v>-5041</v>
      </c>
      <c r="G10037" t="str">
        <f>_xlfn.XLOOKUP(tbl_GL[[#This Row],[Account_key]],tbl_COA[Account_key],tbl_COA[Class],"Not Found")</f>
        <v>Trading account</v>
      </c>
      <c r="H10037" t="str">
        <f>_xlfn.XLOOKUP(tbl_GL[[#This Row],[Account_key]],tbl_COA[Account_key],tbl_COA[SubClass],"Not Found")</f>
        <v>Cost of Sales</v>
      </c>
      <c r="I10037" t="str">
        <f>_xlfn.XLOOKUP(tbl_GL[[#This Row],[Account_key]],tbl_COA[Account_key],tbl_COA[SubClass2],"Not Found")</f>
        <v>Cost of Sales</v>
      </c>
      <c r="J10037" t="str">
        <f>_xlfn.XLOOKUP(tbl_GL[[#This Row],[Account_key]],tbl_COA[Account_key],tbl_COA[SubAccount],,0)</f>
        <v>Cost of Sales</v>
      </c>
      <c r="K10037">
        <f>YEAR(tbl_GL[[#This Row],[Date]])</f>
        <v>2019</v>
      </c>
    </row>
    <row r="10038" spans="1:11" x14ac:dyDescent="0.35">
      <c r="A10038">
        <v>1135.2</v>
      </c>
      <c r="B10038" s="24">
        <v>43736</v>
      </c>
      <c r="C10038">
        <v>4</v>
      </c>
      <c r="D10038" s="13">
        <v>60</v>
      </c>
      <c r="E10038" s="13" t="s">
        <v>4</v>
      </c>
      <c r="F10038" s="17">
        <v>-5041</v>
      </c>
      <c r="G10038" t="str">
        <f>_xlfn.XLOOKUP(tbl_GL[[#This Row],[Account_key]],tbl_COA[Account_key],tbl_COA[Class],"Not Found")</f>
        <v>Assets</v>
      </c>
      <c r="H10038" t="str">
        <f>_xlfn.XLOOKUP(tbl_GL[[#This Row],[Account_key]],tbl_COA[Account_key],tbl_COA[SubClass],"Not Found")</f>
        <v>Assets</v>
      </c>
      <c r="I10038" t="str">
        <f>_xlfn.XLOOKUP(tbl_GL[[#This Row],[Account_key]],tbl_COA[Account_key],tbl_COA[SubClass2],"Not Found")</f>
        <v>Current Assets</v>
      </c>
      <c r="J10038" t="str">
        <f>_xlfn.XLOOKUP(tbl_GL[[#This Row],[Account_key]],tbl_COA[Account_key],tbl_COA[SubAccount],,0)</f>
        <v>Inventory</v>
      </c>
      <c r="K10038">
        <f>YEAR(tbl_GL[[#This Row],[Date]])</f>
        <v>2019</v>
      </c>
    </row>
    <row r="10039" spans="1:11" x14ac:dyDescent="0.35">
      <c r="A10039">
        <v>1136.0999999999999</v>
      </c>
      <c r="B10039" s="24">
        <v>43736</v>
      </c>
      <c r="C10039">
        <v>4</v>
      </c>
      <c r="D10039" s="13">
        <v>210</v>
      </c>
      <c r="E10039" s="13" t="s">
        <v>8</v>
      </c>
      <c r="F10039" s="17">
        <v>14241</v>
      </c>
      <c r="G10039" t="str">
        <f>_xlfn.XLOOKUP(tbl_GL[[#This Row],[Account_key]],tbl_COA[Account_key],tbl_COA[Class],"Not Found")</f>
        <v>Trading account</v>
      </c>
      <c r="H10039" t="str">
        <f>_xlfn.XLOOKUP(tbl_GL[[#This Row],[Account_key]],tbl_COA[Account_key],tbl_COA[SubClass],"Not Found")</f>
        <v>Sales</v>
      </c>
      <c r="I10039" t="str">
        <f>_xlfn.XLOOKUP(tbl_GL[[#This Row],[Account_key]],tbl_COA[Account_key],tbl_COA[SubClass2],"Not Found")</f>
        <v>Sales</v>
      </c>
      <c r="J10039" t="str">
        <f>_xlfn.XLOOKUP(tbl_GL[[#This Row],[Account_key]],tbl_COA[Account_key],tbl_COA[SubAccount],,0)</f>
        <v>Sales</v>
      </c>
      <c r="K10039">
        <f>YEAR(tbl_GL[[#This Row],[Date]])</f>
        <v>2019</v>
      </c>
    </row>
    <row r="10040" spans="1:11" x14ac:dyDescent="0.35">
      <c r="A10040">
        <v>1136.2</v>
      </c>
      <c r="B10040" s="24">
        <v>43736</v>
      </c>
      <c r="C10040">
        <v>4</v>
      </c>
      <c r="D10040" s="13">
        <v>30</v>
      </c>
      <c r="E10040" s="13" t="s">
        <v>8</v>
      </c>
      <c r="F10040" s="17">
        <v>14241</v>
      </c>
      <c r="G10040" t="str">
        <f>_xlfn.XLOOKUP(tbl_GL[[#This Row],[Account_key]],tbl_COA[Account_key],tbl_COA[Class],"Not Found")</f>
        <v>Assets</v>
      </c>
      <c r="H10040" t="str">
        <f>_xlfn.XLOOKUP(tbl_GL[[#This Row],[Account_key]],tbl_COA[Account_key],tbl_COA[SubClass],"Not Found")</f>
        <v>Assets</v>
      </c>
      <c r="I10040" t="str">
        <f>_xlfn.XLOOKUP(tbl_GL[[#This Row],[Account_key]],tbl_COA[Account_key],tbl_COA[SubClass2],"Not Found")</f>
        <v>Current Assets</v>
      </c>
      <c r="J10040" t="str">
        <f>_xlfn.XLOOKUP(tbl_GL[[#This Row],[Account_key]],tbl_COA[Account_key],tbl_COA[SubAccount],,0)</f>
        <v>Trade Receivables</v>
      </c>
      <c r="K10040">
        <f>YEAR(tbl_GL[[#This Row],[Date]])</f>
        <v>2019</v>
      </c>
    </row>
    <row r="10041" spans="1:11" x14ac:dyDescent="0.35">
      <c r="A10041">
        <v>1137.0999999999999</v>
      </c>
      <c r="B10041" s="24">
        <v>43737</v>
      </c>
      <c r="C10041">
        <v>4</v>
      </c>
      <c r="D10041" s="13">
        <v>340</v>
      </c>
      <c r="E10041" s="13" t="s">
        <v>97</v>
      </c>
      <c r="F10041" s="17">
        <v>-1937</v>
      </c>
      <c r="G10041" t="str">
        <f>_xlfn.XLOOKUP(tbl_GL[[#This Row],[Account_key]],tbl_COA[Account_key],tbl_COA[Class],"Not Found")</f>
        <v>Operating account</v>
      </c>
      <c r="H10041" t="str">
        <f>_xlfn.XLOOKUP(tbl_GL[[#This Row],[Account_key]],tbl_COA[Account_key],tbl_COA[SubClass],"Not Found")</f>
        <v>Operating Expenses</v>
      </c>
      <c r="I10041" t="str">
        <f>_xlfn.XLOOKUP(tbl_GL[[#This Row],[Account_key]],tbl_COA[Account_key],tbl_COA[SubClass2],"Not Found")</f>
        <v>Administration</v>
      </c>
      <c r="J10041" t="str">
        <f>_xlfn.XLOOKUP(tbl_GL[[#This Row],[Account_key]],tbl_COA[Account_key],tbl_COA[SubAccount],,0)</f>
        <v>Utilities</v>
      </c>
      <c r="K10041">
        <f>YEAR(tbl_GL[[#This Row],[Date]])</f>
        <v>2019</v>
      </c>
    </row>
    <row r="10042" spans="1:11" x14ac:dyDescent="0.35">
      <c r="A10042">
        <v>1137.2</v>
      </c>
      <c r="B10042" s="24">
        <v>43737</v>
      </c>
      <c r="C10042">
        <v>4</v>
      </c>
      <c r="D10042" s="13">
        <v>120</v>
      </c>
      <c r="E10042" s="13" t="s">
        <v>97</v>
      </c>
      <c r="F10042" s="17">
        <v>1937</v>
      </c>
      <c r="G10042" t="str">
        <f>_xlfn.XLOOKUP(tbl_GL[[#This Row],[Account_key]],tbl_COA[Account_key],tbl_COA[Class],"Not Found")</f>
        <v>Liabilities and Owners Equity</v>
      </c>
      <c r="H10042" t="str">
        <f>_xlfn.XLOOKUP(tbl_GL[[#This Row],[Account_key]],tbl_COA[Account_key],tbl_COA[SubClass],"Not Found")</f>
        <v>Liabilities</v>
      </c>
      <c r="I10042" t="str">
        <f>_xlfn.XLOOKUP(tbl_GL[[#This Row],[Account_key]],tbl_COA[Account_key],tbl_COA[SubClass2],"Not Found")</f>
        <v>Current Liabilities</v>
      </c>
      <c r="J10042" t="str">
        <f>_xlfn.XLOOKUP(tbl_GL[[#This Row],[Account_key]],tbl_COA[Account_key],tbl_COA[SubAccount],,0)</f>
        <v>Accrued Expenses</v>
      </c>
      <c r="K10042">
        <f>YEAR(tbl_GL[[#This Row],[Date]])</f>
        <v>2019</v>
      </c>
    </row>
    <row r="10043" spans="1:11" x14ac:dyDescent="0.35">
      <c r="A10043">
        <v>1138.0999999999999</v>
      </c>
      <c r="B10043" s="24">
        <v>43737</v>
      </c>
      <c r="C10043">
        <v>4</v>
      </c>
      <c r="D10043" s="13">
        <v>30</v>
      </c>
      <c r="E10043" s="13" t="s">
        <v>80</v>
      </c>
      <c r="F10043" s="17">
        <v>-16929</v>
      </c>
      <c r="G10043" t="str">
        <f>_xlfn.XLOOKUP(tbl_GL[[#This Row],[Account_key]],tbl_COA[Account_key],tbl_COA[Class],"Not Found")</f>
        <v>Assets</v>
      </c>
      <c r="H10043" t="str">
        <f>_xlfn.XLOOKUP(tbl_GL[[#This Row],[Account_key]],tbl_COA[Account_key],tbl_COA[SubClass],"Not Found")</f>
        <v>Assets</v>
      </c>
      <c r="I10043" t="str">
        <f>_xlfn.XLOOKUP(tbl_GL[[#This Row],[Account_key]],tbl_COA[Account_key],tbl_COA[SubClass2],"Not Found")</f>
        <v>Current Assets</v>
      </c>
      <c r="J10043" t="str">
        <f>_xlfn.XLOOKUP(tbl_GL[[#This Row],[Account_key]],tbl_COA[Account_key],tbl_COA[SubAccount],,0)</f>
        <v>Trade Receivables</v>
      </c>
      <c r="K10043">
        <f>YEAR(tbl_GL[[#This Row],[Date]])</f>
        <v>2019</v>
      </c>
    </row>
    <row r="10044" spans="1:11" x14ac:dyDescent="0.35">
      <c r="A10044">
        <v>1138.2</v>
      </c>
      <c r="B10044" s="24">
        <v>43737</v>
      </c>
      <c r="C10044">
        <v>4</v>
      </c>
      <c r="D10044" s="13">
        <v>10</v>
      </c>
      <c r="E10044" s="13" t="s">
        <v>80</v>
      </c>
      <c r="F10044" s="17">
        <v>16929</v>
      </c>
      <c r="G10044" t="str">
        <f>_xlfn.XLOOKUP(tbl_GL[[#This Row],[Account_key]],tbl_COA[Account_key],tbl_COA[Class],"Not Found")</f>
        <v>Assets</v>
      </c>
      <c r="H10044" t="str">
        <f>_xlfn.XLOOKUP(tbl_GL[[#This Row],[Account_key]],tbl_COA[Account_key],tbl_COA[SubClass],"Not Found")</f>
        <v>Assets</v>
      </c>
      <c r="I10044" t="str">
        <f>_xlfn.XLOOKUP(tbl_GL[[#This Row],[Account_key]],tbl_COA[Account_key],tbl_COA[SubClass2],"Not Found")</f>
        <v>Current Assets</v>
      </c>
      <c r="J10044" t="str">
        <f>_xlfn.XLOOKUP(tbl_GL[[#This Row],[Account_key]],tbl_COA[Account_key],tbl_COA[SubAccount],,0)</f>
        <v>Cash at Bank</v>
      </c>
      <c r="K10044">
        <f>YEAR(tbl_GL[[#This Row],[Date]])</f>
        <v>2019</v>
      </c>
    </row>
    <row r="10045" spans="1:11" x14ac:dyDescent="0.35">
      <c r="A10045">
        <v>1139.0999999999999</v>
      </c>
      <c r="B10045" s="24">
        <v>43738</v>
      </c>
      <c r="C10045">
        <v>4</v>
      </c>
      <c r="D10045" s="13">
        <v>10</v>
      </c>
      <c r="E10045" s="13" t="s">
        <v>110</v>
      </c>
      <c r="F10045" s="17">
        <v>21</v>
      </c>
      <c r="G10045" t="str">
        <f>_xlfn.XLOOKUP(tbl_GL[[#This Row],[Account_key]],tbl_COA[Account_key],tbl_COA[Class],"Not Found")</f>
        <v>Assets</v>
      </c>
      <c r="H10045" t="str">
        <f>_xlfn.XLOOKUP(tbl_GL[[#This Row],[Account_key]],tbl_COA[Account_key],tbl_COA[SubClass],"Not Found")</f>
        <v>Assets</v>
      </c>
      <c r="I10045" t="str">
        <f>_xlfn.XLOOKUP(tbl_GL[[#This Row],[Account_key]],tbl_COA[Account_key],tbl_COA[SubClass2],"Not Found")</f>
        <v>Current Assets</v>
      </c>
      <c r="J10045" t="str">
        <f>_xlfn.XLOOKUP(tbl_GL[[#This Row],[Account_key]],tbl_COA[Account_key],tbl_COA[SubAccount],,0)</f>
        <v>Cash at Bank</v>
      </c>
      <c r="K10045">
        <f>YEAR(tbl_GL[[#This Row],[Date]])</f>
        <v>2019</v>
      </c>
    </row>
    <row r="10046" spans="1:11" x14ac:dyDescent="0.35">
      <c r="A10046">
        <v>1139.2</v>
      </c>
      <c r="B10046" s="24">
        <v>43738</v>
      </c>
      <c r="C10046">
        <v>4</v>
      </c>
      <c r="D10046" s="13">
        <v>430</v>
      </c>
      <c r="E10046" s="13" t="s">
        <v>110</v>
      </c>
      <c r="F10046" s="17">
        <v>21</v>
      </c>
      <c r="G10046" t="str">
        <f>_xlfn.XLOOKUP(tbl_GL[[#This Row],[Account_key]],tbl_COA[Account_key],tbl_COA[Class],"Not Found")</f>
        <v>Non-operating</v>
      </c>
      <c r="H10046" t="str">
        <f>_xlfn.XLOOKUP(tbl_GL[[#This Row],[Account_key]],tbl_COA[Account_key],tbl_COA[SubClass],"Not Found")</f>
        <v>Exchange Loss/Gain</v>
      </c>
      <c r="I10046" t="str">
        <f>_xlfn.XLOOKUP(tbl_GL[[#This Row],[Account_key]],tbl_COA[Account_key],tbl_COA[SubClass2],"Not Found")</f>
        <v>Exchange Loss/Gain</v>
      </c>
      <c r="J10046" t="str">
        <f>_xlfn.XLOOKUP(tbl_GL[[#This Row],[Account_key]],tbl_COA[Account_key],tbl_COA[SubAccount],,0)</f>
        <v>Exchange Loss/Gain</v>
      </c>
      <c r="K10046">
        <f>YEAR(tbl_GL[[#This Row],[Date]])</f>
        <v>2019</v>
      </c>
    </row>
    <row r="10047" spans="1:11" x14ac:dyDescent="0.35">
      <c r="A10047">
        <v>1140.0999999999999</v>
      </c>
      <c r="B10047" s="24">
        <v>43738</v>
      </c>
      <c r="C10047">
        <v>4</v>
      </c>
      <c r="D10047" s="13">
        <v>10</v>
      </c>
      <c r="E10047" s="13" t="s">
        <v>113</v>
      </c>
      <c r="F10047" s="17">
        <v>141</v>
      </c>
      <c r="G10047" t="str">
        <f>_xlfn.XLOOKUP(tbl_GL[[#This Row],[Account_key]],tbl_COA[Account_key],tbl_COA[Class],"Not Found")</f>
        <v>Assets</v>
      </c>
      <c r="H10047" t="str">
        <f>_xlfn.XLOOKUP(tbl_GL[[#This Row],[Account_key]],tbl_COA[Account_key],tbl_COA[SubClass],"Not Found")</f>
        <v>Assets</v>
      </c>
      <c r="I10047" t="str">
        <f>_xlfn.XLOOKUP(tbl_GL[[#This Row],[Account_key]],tbl_COA[Account_key],tbl_COA[SubClass2],"Not Found")</f>
        <v>Current Assets</v>
      </c>
      <c r="J10047" t="str">
        <f>_xlfn.XLOOKUP(tbl_GL[[#This Row],[Account_key]],tbl_COA[Account_key],tbl_COA[SubAccount],,0)</f>
        <v>Cash at Bank</v>
      </c>
      <c r="K10047">
        <f>YEAR(tbl_GL[[#This Row],[Date]])</f>
        <v>2019</v>
      </c>
    </row>
    <row r="10048" spans="1:11" x14ac:dyDescent="0.35">
      <c r="A10048">
        <v>1140.2</v>
      </c>
      <c r="B10048" s="24">
        <v>43738</v>
      </c>
      <c r="C10048">
        <v>4</v>
      </c>
      <c r="D10048" s="13">
        <v>410</v>
      </c>
      <c r="E10048" s="13" t="s">
        <v>113</v>
      </c>
      <c r="F10048" s="17">
        <v>141</v>
      </c>
      <c r="G10048" t="str">
        <f>_xlfn.XLOOKUP(tbl_GL[[#This Row],[Account_key]],tbl_COA[Account_key],tbl_COA[Class],"Not Found")</f>
        <v>Non-operating</v>
      </c>
      <c r="H10048" t="str">
        <f>_xlfn.XLOOKUP(tbl_GL[[#This Row],[Account_key]],tbl_COA[Account_key],tbl_COA[SubClass],"Not Found")</f>
        <v>Interest Income</v>
      </c>
      <c r="I10048" t="str">
        <f>_xlfn.XLOOKUP(tbl_GL[[#This Row],[Account_key]],tbl_COA[Account_key],tbl_COA[SubClass2],"Not Found")</f>
        <v>Interest Income</v>
      </c>
      <c r="J10048" t="str">
        <f>_xlfn.XLOOKUP(tbl_GL[[#This Row],[Account_key]],tbl_COA[Account_key],tbl_COA[SubAccount],,0)</f>
        <v>Interest Income</v>
      </c>
      <c r="K10048">
        <f>YEAR(tbl_GL[[#This Row],[Date]])</f>
        <v>2019</v>
      </c>
    </row>
    <row r="10049" spans="1:11" x14ac:dyDescent="0.35">
      <c r="A10049">
        <v>1141.0999999999999</v>
      </c>
      <c r="B10049" s="24">
        <v>43738</v>
      </c>
      <c r="C10049">
        <v>4</v>
      </c>
      <c r="D10049" s="13">
        <v>400</v>
      </c>
      <c r="E10049" s="13" t="s">
        <v>104</v>
      </c>
      <c r="F10049" s="17">
        <v>-163</v>
      </c>
      <c r="G10049" t="str">
        <f>_xlfn.XLOOKUP(tbl_GL[[#This Row],[Account_key]],tbl_COA[Account_key],tbl_COA[Class],"Not Found")</f>
        <v>Operating account</v>
      </c>
      <c r="H10049" t="str">
        <f>_xlfn.XLOOKUP(tbl_GL[[#This Row],[Account_key]],tbl_COA[Account_key],tbl_COA[SubClass],"Not Found")</f>
        <v>Depreciation &amp; Amortization</v>
      </c>
      <c r="I10049" t="str">
        <f>_xlfn.XLOOKUP(tbl_GL[[#This Row],[Account_key]],tbl_COA[Account_key],tbl_COA[SubClass2],"Not Found")</f>
        <v>Amortization</v>
      </c>
      <c r="J10049" t="str">
        <f>_xlfn.XLOOKUP(tbl_GL[[#This Row],[Account_key]],tbl_COA[Account_key],tbl_COA[SubAccount],,0)</f>
        <v>Amortization of Intangible Assets</v>
      </c>
      <c r="K10049">
        <f>YEAR(tbl_GL[[#This Row],[Date]])</f>
        <v>2019</v>
      </c>
    </row>
    <row r="10050" spans="1:11" x14ac:dyDescent="0.35">
      <c r="A10050">
        <v>1141.2</v>
      </c>
      <c r="B10050" s="24">
        <v>43738</v>
      </c>
      <c r="C10050">
        <v>4</v>
      </c>
      <c r="D10050" s="13">
        <v>100</v>
      </c>
      <c r="E10050" s="13" t="s">
        <v>104</v>
      </c>
      <c r="F10050" s="17">
        <v>-163</v>
      </c>
      <c r="G10050" t="str">
        <f>_xlfn.XLOOKUP(tbl_GL[[#This Row],[Account_key]],tbl_COA[Account_key],tbl_COA[Class],"Not Found")</f>
        <v>Assets</v>
      </c>
      <c r="H10050" t="str">
        <f>_xlfn.XLOOKUP(tbl_GL[[#This Row],[Account_key]],tbl_COA[Account_key],tbl_COA[SubClass],"Not Found")</f>
        <v>Assets</v>
      </c>
      <c r="I10050" t="str">
        <f>_xlfn.XLOOKUP(tbl_GL[[#This Row],[Account_key]],tbl_COA[Account_key],tbl_COA[SubClass2],"Not Found")</f>
        <v>Non-Current Assets</v>
      </c>
      <c r="J10050" t="str">
        <f>_xlfn.XLOOKUP(tbl_GL[[#This Row],[Account_key]],tbl_COA[Account_key],tbl_COA[SubAccount],,0)</f>
        <v>Patents and trademarks</v>
      </c>
      <c r="K10050">
        <f>YEAR(tbl_GL[[#This Row],[Date]])</f>
        <v>2019</v>
      </c>
    </row>
    <row r="10051" spans="1:11" x14ac:dyDescent="0.35">
      <c r="A10051">
        <v>1142.0999999999999</v>
      </c>
      <c r="B10051" s="24">
        <v>43738</v>
      </c>
      <c r="C10051">
        <v>4</v>
      </c>
      <c r="D10051" s="13">
        <v>440</v>
      </c>
      <c r="E10051" s="13" t="s">
        <v>112</v>
      </c>
      <c r="F10051" s="17">
        <v>-240</v>
      </c>
      <c r="G10051" t="str">
        <f>_xlfn.XLOOKUP(tbl_GL[[#This Row],[Account_key]],tbl_COA[Account_key],tbl_COA[Class],"Not Found")</f>
        <v>Interest &amp; Tax</v>
      </c>
      <c r="H10051" t="str">
        <f>_xlfn.XLOOKUP(tbl_GL[[#This Row],[Account_key]],tbl_COA[Account_key],tbl_COA[SubClass],"Not Found")</f>
        <v>Interest Expense</v>
      </c>
      <c r="I10051" t="str">
        <f>_xlfn.XLOOKUP(tbl_GL[[#This Row],[Account_key]],tbl_COA[Account_key],tbl_COA[SubClass2],"Not Found")</f>
        <v>Interest Expense</v>
      </c>
      <c r="J10051" t="str">
        <f>_xlfn.XLOOKUP(tbl_GL[[#This Row],[Account_key]],tbl_COA[Account_key],tbl_COA[SubAccount],,0)</f>
        <v>Interest Expense</v>
      </c>
      <c r="K10051">
        <f>YEAR(tbl_GL[[#This Row],[Date]])</f>
        <v>2019</v>
      </c>
    </row>
    <row r="10052" spans="1:11" x14ac:dyDescent="0.35">
      <c r="A10052">
        <v>1142.2</v>
      </c>
      <c r="B10052" s="24">
        <v>43738</v>
      </c>
      <c r="C10052">
        <v>4</v>
      </c>
      <c r="D10052" s="13">
        <v>121</v>
      </c>
      <c r="E10052" s="13" t="s">
        <v>112</v>
      </c>
      <c r="F10052" s="17">
        <v>240</v>
      </c>
      <c r="G10052" t="str">
        <f>_xlfn.XLOOKUP(tbl_GL[[#This Row],[Account_key]],tbl_COA[Account_key],tbl_COA[Class],"Not Found")</f>
        <v>Liabilities and Owners Equity</v>
      </c>
      <c r="H10052" t="str">
        <f>_xlfn.XLOOKUP(tbl_GL[[#This Row],[Account_key]],tbl_COA[Account_key],tbl_COA[SubClass],"Not Found")</f>
        <v>Liabilities</v>
      </c>
      <c r="I10052" t="str">
        <f>_xlfn.XLOOKUP(tbl_GL[[#This Row],[Account_key]],tbl_COA[Account_key],tbl_COA[SubClass2],"Not Found")</f>
        <v>Current Liabilities</v>
      </c>
      <c r="J10052" t="str">
        <f>_xlfn.XLOOKUP(tbl_GL[[#This Row],[Account_key]],tbl_COA[Account_key],tbl_COA[SubAccount],,0)</f>
        <v>Interest Payable</v>
      </c>
      <c r="K10052">
        <f>YEAR(tbl_GL[[#This Row],[Date]])</f>
        <v>2019</v>
      </c>
    </row>
    <row r="10053" spans="1:11" x14ac:dyDescent="0.35">
      <c r="A10053">
        <v>1143.0999999999999</v>
      </c>
      <c r="B10053" s="24">
        <v>43738</v>
      </c>
      <c r="C10053">
        <v>4</v>
      </c>
      <c r="D10053" s="13">
        <v>450</v>
      </c>
      <c r="E10053" s="23" t="s">
        <v>108</v>
      </c>
      <c r="F10053" s="17">
        <v>-3095</v>
      </c>
      <c r="G10053" t="str">
        <f>_xlfn.XLOOKUP(tbl_GL[[#This Row],[Account_key]],tbl_COA[Account_key],tbl_COA[Class],"Not Found")</f>
        <v>Interest &amp; Tax</v>
      </c>
      <c r="H10053" t="str">
        <f>_xlfn.XLOOKUP(tbl_GL[[#This Row],[Account_key]],tbl_COA[Account_key],tbl_COA[SubClass],"Not Found")</f>
        <v>Taxation</v>
      </c>
      <c r="I10053" t="str">
        <f>_xlfn.XLOOKUP(tbl_GL[[#This Row],[Account_key]],tbl_COA[Account_key],tbl_COA[SubClass2],"Not Found")</f>
        <v>Taxation</v>
      </c>
      <c r="J10053" t="str">
        <f>_xlfn.XLOOKUP(tbl_GL[[#This Row],[Account_key]],tbl_COA[Account_key],tbl_COA[SubAccount],,0)</f>
        <v>Taxation</v>
      </c>
      <c r="K10053">
        <f>YEAR(tbl_GL[[#This Row],[Date]])</f>
        <v>2019</v>
      </c>
    </row>
    <row r="10054" spans="1:11" x14ac:dyDescent="0.35">
      <c r="A10054">
        <v>1143.2</v>
      </c>
      <c r="B10054" s="24">
        <v>43738</v>
      </c>
      <c r="C10054">
        <v>4</v>
      </c>
      <c r="D10054" s="13">
        <v>122</v>
      </c>
      <c r="E10054" s="23" t="s">
        <v>108</v>
      </c>
      <c r="F10054" s="17">
        <v>3095</v>
      </c>
      <c r="G10054" t="str">
        <f>_xlfn.XLOOKUP(tbl_GL[[#This Row],[Account_key]],tbl_COA[Account_key],tbl_COA[Class],"Not Found")</f>
        <v>Liabilities and Owners Equity</v>
      </c>
      <c r="H10054" t="str">
        <f>_xlfn.XLOOKUP(tbl_GL[[#This Row],[Account_key]],tbl_COA[Account_key],tbl_COA[SubClass],"Not Found")</f>
        <v>Liabilities</v>
      </c>
      <c r="I10054" t="str">
        <f>_xlfn.XLOOKUP(tbl_GL[[#This Row],[Account_key]],tbl_COA[Account_key],tbl_COA[SubClass2],"Not Found")</f>
        <v>Current Liabilities</v>
      </c>
      <c r="J10054" t="str">
        <f>_xlfn.XLOOKUP(tbl_GL[[#This Row],[Account_key]],tbl_COA[Account_key],tbl_COA[SubAccount],,0)</f>
        <v>Tax payable</v>
      </c>
      <c r="K10054">
        <f>YEAR(tbl_GL[[#This Row],[Date]])</f>
        <v>2019</v>
      </c>
    </row>
    <row r="10055" spans="1:11" x14ac:dyDescent="0.35">
      <c r="A10055">
        <v>1144.0999999999999</v>
      </c>
      <c r="B10055" s="24">
        <v>43738</v>
      </c>
      <c r="C10055">
        <v>4</v>
      </c>
      <c r="D10055" s="13">
        <v>240</v>
      </c>
      <c r="E10055" s="13" t="s">
        <v>56</v>
      </c>
      <c r="F10055" s="17">
        <v>-5400</v>
      </c>
      <c r="G10055" t="str">
        <f>_xlfn.XLOOKUP(tbl_GL[[#This Row],[Account_key]],tbl_COA[Account_key],tbl_COA[Class],"Not Found")</f>
        <v>Operating account</v>
      </c>
      <c r="H10055" t="str">
        <f>_xlfn.XLOOKUP(tbl_GL[[#This Row],[Account_key]],tbl_COA[Account_key],tbl_COA[SubClass],"Not Found")</f>
        <v>Operating Expenses</v>
      </c>
      <c r="I10055" t="str">
        <f>_xlfn.XLOOKUP(tbl_GL[[#This Row],[Account_key]],tbl_COA[Account_key],tbl_COA[SubClass2],"Not Found")</f>
        <v>Sales &amp; Distribution</v>
      </c>
      <c r="J10055" t="str">
        <f>_xlfn.XLOOKUP(tbl_GL[[#This Row],[Account_key]],tbl_COA[Account_key],tbl_COA[SubAccount],,0)</f>
        <v>Salaries</v>
      </c>
      <c r="K10055">
        <f>YEAR(tbl_GL[[#This Row],[Date]])</f>
        <v>2019</v>
      </c>
    </row>
    <row r="10056" spans="1:11" x14ac:dyDescent="0.35">
      <c r="A10056">
        <v>1144.2</v>
      </c>
      <c r="B10056" s="24">
        <v>43738</v>
      </c>
      <c r="C10056">
        <v>4</v>
      </c>
      <c r="D10056" s="13">
        <v>10</v>
      </c>
      <c r="E10056" s="13" t="s">
        <v>56</v>
      </c>
      <c r="F10056" s="17">
        <v>-5400</v>
      </c>
      <c r="G10056" t="str">
        <f>_xlfn.XLOOKUP(tbl_GL[[#This Row],[Account_key]],tbl_COA[Account_key],tbl_COA[Class],"Not Found")</f>
        <v>Assets</v>
      </c>
      <c r="H10056" t="str">
        <f>_xlfn.XLOOKUP(tbl_GL[[#This Row],[Account_key]],tbl_COA[Account_key],tbl_COA[SubClass],"Not Found")</f>
        <v>Assets</v>
      </c>
      <c r="I10056" t="str">
        <f>_xlfn.XLOOKUP(tbl_GL[[#This Row],[Account_key]],tbl_COA[Account_key],tbl_COA[SubClass2],"Not Found")</f>
        <v>Current Assets</v>
      </c>
      <c r="J10056" t="str">
        <f>_xlfn.XLOOKUP(tbl_GL[[#This Row],[Account_key]],tbl_COA[Account_key],tbl_COA[SubAccount],,0)</f>
        <v>Cash at Bank</v>
      </c>
      <c r="K10056">
        <f>YEAR(tbl_GL[[#This Row],[Date]])</f>
        <v>2019</v>
      </c>
    </row>
    <row r="10057" spans="1:11" x14ac:dyDescent="0.35">
      <c r="A10057">
        <v>1145.0999999999999</v>
      </c>
      <c r="B10057" s="24">
        <v>43738</v>
      </c>
      <c r="C10057">
        <v>4</v>
      </c>
      <c r="D10057" s="13">
        <v>380</v>
      </c>
      <c r="E10057" s="13" t="s">
        <v>101</v>
      </c>
      <c r="F10057" s="17">
        <v>-5950</v>
      </c>
      <c r="G10057" t="str">
        <f>_xlfn.XLOOKUP(tbl_GL[[#This Row],[Account_key]],tbl_COA[Account_key],tbl_COA[Class],"Not Found")</f>
        <v>Operating account</v>
      </c>
      <c r="H10057" t="str">
        <f>_xlfn.XLOOKUP(tbl_GL[[#This Row],[Account_key]],tbl_COA[Account_key],tbl_COA[SubClass],"Not Found")</f>
        <v>Depreciation &amp; Amortization</v>
      </c>
      <c r="I10057" t="str">
        <f>_xlfn.XLOOKUP(tbl_GL[[#This Row],[Account_key]],tbl_COA[Account_key],tbl_COA[SubClass2],"Not Found")</f>
        <v>Depreciation</v>
      </c>
      <c r="J10057" t="str">
        <f>_xlfn.XLOOKUP(tbl_GL[[#This Row],[Account_key]],tbl_COA[Account_key],tbl_COA[SubAccount],,0)</f>
        <v>Equipment</v>
      </c>
      <c r="K10057">
        <f>YEAR(tbl_GL[[#This Row],[Date]])</f>
        <v>2019</v>
      </c>
    </row>
    <row r="10058" spans="1:11" x14ac:dyDescent="0.35">
      <c r="A10058">
        <v>1145.2</v>
      </c>
      <c r="B10058" s="24">
        <v>43738</v>
      </c>
      <c r="C10058">
        <v>4</v>
      </c>
      <c r="D10058" s="13">
        <v>90</v>
      </c>
      <c r="E10058" s="13" t="s">
        <v>101</v>
      </c>
      <c r="F10058" s="17">
        <v>-5950</v>
      </c>
      <c r="G10058" t="str">
        <f>_xlfn.XLOOKUP(tbl_GL[[#This Row],[Account_key]],tbl_COA[Account_key],tbl_COA[Class],"Not Found")</f>
        <v>Assets</v>
      </c>
      <c r="H10058" t="str">
        <f>_xlfn.XLOOKUP(tbl_GL[[#This Row],[Account_key]],tbl_COA[Account_key],tbl_COA[SubClass],"Not Found")</f>
        <v>Assets</v>
      </c>
      <c r="I10058" t="str">
        <f>_xlfn.XLOOKUP(tbl_GL[[#This Row],[Account_key]],tbl_COA[Account_key],tbl_COA[SubClass2],"Not Found")</f>
        <v>Non-Current Assets</v>
      </c>
      <c r="J10058" t="str">
        <f>_xlfn.XLOOKUP(tbl_GL[[#This Row],[Account_key]],tbl_COA[Account_key],tbl_COA[SubAccount],,0)</f>
        <v>Office Furniture &amp; Equipment</v>
      </c>
      <c r="K10058">
        <f>YEAR(tbl_GL[[#This Row],[Date]])</f>
        <v>2019</v>
      </c>
    </row>
    <row r="10059" spans="1:11" x14ac:dyDescent="0.35">
      <c r="A10059">
        <v>1146.0999999999999</v>
      </c>
      <c r="B10059" s="24">
        <v>43738</v>
      </c>
      <c r="C10059">
        <v>4</v>
      </c>
      <c r="D10059" s="13">
        <v>201</v>
      </c>
      <c r="E10059" s="13" t="s">
        <v>126</v>
      </c>
      <c r="F10059" s="17">
        <v>-15600</v>
      </c>
      <c r="G10059" t="str">
        <f>_xlfn.XLOOKUP(tbl_GL[[#This Row],[Account_key]],tbl_COA[Account_key],tbl_COA[Class],"Not Found")</f>
        <v>Liabilities and Owners Equity</v>
      </c>
      <c r="H10059" t="str">
        <f>_xlfn.XLOOKUP(tbl_GL[[#This Row],[Account_key]],tbl_COA[Account_key],tbl_COA[SubClass],"Not Found")</f>
        <v>Owners Equity</v>
      </c>
      <c r="I10059" t="str">
        <f>_xlfn.XLOOKUP(tbl_GL[[#This Row],[Account_key]],tbl_COA[Account_key],tbl_COA[SubClass2],"Not Found")</f>
        <v>Retained Earnings</v>
      </c>
      <c r="J10059" t="str">
        <f>_xlfn.XLOOKUP(tbl_GL[[#This Row],[Account_key]],tbl_COA[Account_key],tbl_COA[SubAccount],,0)</f>
        <v>Dividends paid</v>
      </c>
      <c r="K10059">
        <f>YEAR(tbl_GL[[#This Row],[Date]])</f>
        <v>2019</v>
      </c>
    </row>
    <row r="10060" spans="1:11" x14ac:dyDescent="0.35">
      <c r="A10060">
        <v>1146.2</v>
      </c>
      <c r="B10060" s="24">
        <v>43738</v>
      </c>
      <c r="C10060">
        <v>4</v>
      </c>
      <c r="D10060" s="13">
        <v>135</v>
      </c>
      <c r="E10060" s="13" t="s">
        <v>126</v>
      </c>
      <c r="F10060" s="17">
        <v>15600</v>
      </c>
      <c r="G10060" t="str">
        <f>_xlfn.XLOOKUP(tbl_GL[[#This Row],[Account_key]],tbl_COA[Account_key],tbl_COA[Class],"Not Found")</f>
        <v>Liabilities and Owners Equity</v>
      </c>
      <c r="H10060" t="str">
        <f>_xlfn.XLOOKUP(tbl_GL[[#This Row],[Account_key]],tbl_COA[Account_key],tbl_COA[SubClass],"Not Found")</f>
        <v>Liabilities</v>
      </c>
      <c r="I10060" t="str">
        <f>_xlfn.XLOOKUP(tbl_GL[[#This Row],[Account_key]],tbl_COA[Account_key],tbl_COA[SubClass2],"Not Found")</f>
        <v>Current Liabilities</v>
      </c>
      <c r="J10060" t="str">
        <f>_xlfn.XLOOKUP(tbl_GL[[#This Row],[Account_key]],tbl_COA[Account_key],tbl_COA[SubAccount],,0)</f>
        <v>Dividends payable</v>
      </c>
      <c r="K10060">
        <f>YEAR(tbl_GL[[#This Row],[Date]])</f>
        <v>2019</v>
      </c>
    </row>
    <row r="10061" spans="1:11" x14ac:dyDescent="0.35">
      <c r="A10061">
        <v>1148.0999999999999</v>
      </c>
      <c r="B10061" s="24">
        <v>43739</v>
      </c>
      <c r="C10061">
        <v>4</v>
      </c>
      <c r="D10061" s="13">
        <v>260</v>
      </c>
      <c r="E10061" s="13" t="s">
        <v>99</v>
      </c>
      <c r="F10061" s="17">
        <v>-109</v>
      </c>
      <c r="G10061" t="str">
        <f>_xlfn.XLOOKUP(tbl_GL[[#This Row],[Account_key]],tbl_COA[Account_key],tbl_COA[Class],"Not Found")</f>
        <v>Operating account</v>
      </c>
      <c r="H10061" t="str">
        <f>_xlfn.XLOOKUP(tbl_GL[[#This Row],[Account_key]],tbl_COA[Account_key],tbl_COA[SubClass],"Not Found")</f>
        <v>Operating Expenses</v>
      </c>
      <c r="I10061" t="str">
        <f>_xlfn.XLOOKUP(tbl_GL[[#This Row],[Account_key]],tbl_COA[Account_key],tbl_COA[SubClass2],"Not Found")</f>
        <v>Marketing</v>
      </c>
      <c r="J10061" t="str">
        <f>_xlfn.XLOOKUP(tbl_GL[[#This Row],[Account_key]],tbl_COA[Account_key],tbl_COA[SubAccount],,0)</f>
        <v>Commissions</v>
      </c>
      <c r="K10061">
        <f>YEAR(tbl_GL[[#This Row],[Date]])</f>
        <v>2019</v>
      </c>
    </row>
    <row r="10062" spans="1:11" x14ac:dyDescent="0.35">
      <c r="A10062">
        <v>1148.2</v>
      </c>
      <c r="B10062" s="24">
        <v>43739</v>
      </c>
      <c r="C10062">
        <v>4</v>
      </c>
      <c r="D10062" s="13">
        <v>20</v>
      </c>
      <c r="E10062" s="13" t="s">
        <v>99</v>
      </c>
      <c r="F10062" s="17">
        <v>-109</v>
      </c>
      <c r="G10062" t="str">
        <f>_xlfn.XLOOKUP(tbl_GL[[#This Row],[Account_key]],tbl_COA[Account_key],tbl_COA[Class],"Not Found")</f>
        <v>Assets</v>
      </c>
      <c r="H10062" t="str">
        <f>_xlfn.XLOOKUP(tbl_GL[[#This Row],[Account_key]],tbl_COA[Account_key],tbl_COA[SubClass],"Not Found")</f>
        <v>Assets</v>
      </c>
      <c r="I10062" t="str">
        <f>_xlfn.XLOOKUP(tbl_GL[[#This Row],[Account_key]],tbl_COA[Account_key],tbl_COA[SubClass2],"Not Found")</f>
        <v>Current Assets</v>
      </c>
      <c r="J10062" t="str">
        <f>_xlfn.XLOOKUP(tbl_GL[[#This Row],[Account_key]],tbl_COA[Account_key],tbl_COA[SubAccount],,0)</f>
        <v>Cash in hand</v>
      </c>
      <c r="K10062">
        <f>YEAR(tbl_GL[[#This Row],[Date]])</f>
        <v>2019</v>
      </c>
    </row>
    <row r="10063" spans="1:11" x14ac:dyDescent="0.35">
      <c r="A10063">
        <v>1149.0999999999999</v>
      </c>
      <c r="B10063" s="24">
        <v>43739</v>
      </c>
      <c r="C10063">
        <v>4</v>
      </c>
      <c r="D10063" s="13">
        <v>10</v>
      </c>
      <c r="E10063" s="13" t="s">
        <v>98</v>
      </c>
      <c r="F10063" s="17">
        <v>-1813</v>
      </c>
      <c r="G10063" t="str">
        <f>_xlfn.XLOOKUP(tbl_GL[[#This Row],[Account_key]],tbl_COA[Account_key],tbl_COA[Class],"Not Found")</f>
        <v>Assets</v>
      </c>
      <c r="H10063" t="str">
        <f>_xlfn.XLOOKUP(tbl_GL[[#This Row],[Account_key]],tbl_COA[Account_key],tbl_COA[SubClass],"Not Found")</f>
        <v>Assets</v>
      </c>
      <c r="I10063" t="str">
        <f>_xlfn.XLOOKUP(tbl_GL[[#This Row],[Account_key]],tbl_COA[Account_key],tbl_COA[SubClass2],"Not Found")</f>
        <v>Current Assets</v>
      </c>
      <c r="J10063" t="str">
        <f>_xlfn.XLOOKUP(tbl_GL[[#This Row],[Account_key]],tbl_COA[Account_key],tbl_COA[SubAccount],,0)</f>
        <v>Cash at Bank</v>
      </c>
      <c r="K10063">
        <f>YEAR(tbl_GL[[#This Row],[Date]])</f>
        <v>2019</v>
      </c>
    </row>
    <row r="10064" spans="1:11" x14ac:dyDescent="0.35">
      <c r="A10064">
        <v>1149.2</v>
      </c>
      <c r="B10064" s="24">
        <v>43739</v>
      </c>
      <c r="C10064">
        <v>4</v>
      </c>
      <c r="D10064" s="13">
        <v>120</v>
      </c>
      <c r="E10064" s="13" t="s">
        <v>98</v>
      </c>
      <c r="F10064" s="17">
        <v>-1813</v>
      </c>
      <c r="G10064" t="str">
        <f>_xlfn.XLOOKUP(tbl_GL[[#This Row],[Account_key]],tbl_COA[Account_key],tbl_COA[Class],"Not Found")</f>
        <v>Liabilities and Owners Equity</v>
      </c>
      <c r="H10064" t="str">
        <f>_xlfn.XLOOKUP(tbl_GL[[#This Row],[Account_key]],tbl_COA[Account_key],tbl_COA[SubClass],"Not Found")</f>
        <v>Liabilities</v>
      </c>
      <c r="I10064" t="str">
        <f>_xlfn.XLOOKUP(tbl_GL[[#This Row],[Account_key]],tbl_COA[Account_key],tbl_COA[SubClass2],"Not Found")</f>
        <v>Current Liabilities</v>
      </c>
      <c r="J10064" t="str">
        <f>_xlfn.XLOOKUP(tbl_GL[[#This Row],[Account_key]],tbl_COA[Account_key],tbl_COA[SubAccount],,0)</f>
        <v>Accrued Expenses</v>
      </c>
      <c r="K10064">
        <f>YEAR(tbl_GL[[#This Row],[Date]])</f>
        <v>2019</v>
      </c>
    </row>
    <row r="10065" spans="1:11" x14ac:dyDescent="0.35">
      <c r="A10065">
        <v>1150.0999999999999</v>
      </c>
      <c r="B10065" s="24">
        <v>43739</v>
      </c>
      <c r="C10065">
        <v>4</v>
      </c>
      <c r="D10065" s="13">
        <v>10</v>
      </c>
      <c r="E10065" s="13" t="s">
        <v>98</v>
      </c>
      <c r="F10065" s="17">
        <v>-1820</v>
      </c>
      <c r="G10065" t="str">
        <f>_xlfn.XLOOKUP(tbl_GL[[#This Row],[Account_key]],tbl_COA[Account_key],tbl_COA[Class],"Not Found")</f>
        <v>Assets</v>
      </c>
      <c r="H10065" t="str">
        <f>_xlfn.XLOOKUP(tbl_GL[[#This Row],[Account_key]],tbl_COA[Account_key],tbl_COA[SubClass],"Not Found")</f>
        <v>Assets</v>
      </c>
      <c r="I10065" t="str">
        <f>_xlfn.XLOOKUP(tbl_GL[[#This Row],[Account_key]],tbl_COA[Account_key],tbl_COA[SubClass2],"Not Found")</f>
        <v>Current Assets</v>
      </c>
      <c r="J10065" t="str">
        <f>_xlfn.XLOOKUP(tbl_GL[[#This Row],[Account_key]],tbl_COA[Account_key],tbl_COA[SubAccount],,0)</f>
        <v>Cash at Bank</v>
      </c>
      <c r="K10065">
        <f>YEAR(tbl_GL[[#This Row],[Date]])</f>
        <v>2019</v>
      </c>
    </row>
    <row r="10066" spans="1:11" x14ac:dyDescent="0.35">
      <c r="A10066">
        <v>1150.2</v>
      </c>
      <c r="B10066" s="24">
        <v>43739</v>
      </c>
      <c r="C10066">
        <v>4</v>
      </c>
      <c r="D10066" s="13">
        <v>120</v>
      </c>
      <c r="E10066" s="13" t="s">
        <v>98</v>
      </c>
      <c r="F10066" s="17">
        <v>-1820</v>
      </c>
      <c r="G10066" t="str">
        <f>_xlfn.XLOOKUP(tbl_GL[[#This Row],[Account_key]],tbl_COA[Account_key],tbl_COA[Class],"Not Found")</f>
        <v>Liabilities and Owners Equity</v>
      </c>
      <c r="H10066" t="str">
        <f>_xlfn.XLOOKUP(tbl_GL[[#This Row],[Account_key]],tbl_COA[Account_key],tbl_COA[SubClass],"Not Found")</f>
        <v>Liabilities</v>
      </c>
      <c r="I10066" t="str">
        <f>_xlfn.XLOOKUP(tbl_GL[[#This Row],[Account_key]],tbl_COA[Account_key],tbl_COA[SubClass2],"Not Found")</f>
        <v>Current Liabilities</v>
      </c>
      <c r="J10066" t="str">
        <f>_xlfn.XLOOKUP(tbl_GL[[#This Row],[Account_key]],tbl_COA[Account_key],tbl_COA[SubAccount],,0)</f>
        <v>Accrued Expenses</v>
      </c>
      <c r="K10066">
        <f>YEAR(tbl_GL[[#This Row],[Date]])</f>
        <v>2019</v>
      </c>
    </row>
    <row r="10067" spans="1:11" x14ac:dyDescent="0.35">
      <c r="A10067">
        <v>1151.0999999999999</v>
      </c>
      <c r="B10067" s="24">
        <v>43739</v>
      </c>
      <c r="C10067">
        <v>4</v>
      </c>
      <c r="D10067" s="13">
        <v>60</v>
      </c>
      <c r="E10067" s="13" t="s">
        <v>84</v>
      </c>
      <c r="F10067" s="17">
        <v>34650</v>
      </c>
      <c r="G10067" t="str">
        <f>_xlfn.XLOOKUP(tbl_GL[[#This Row],[Account_key]],tbl_COA[Account_key],tbl_COA[Class],"Not Found")</f>
        <v>Assets</v>
      </c>
      <c r="H10067" t="str">
        <f>_xlfn.XLOOKUP(tbl_GL[[#This Row],[Account_key]],tbl_COA[Account_key],tbl_COA[SubClass],"Not Found")</f>
        <v>Assets</v>
      </c>
      <c r="I10067" t="str">
        <f>_xlfn.XLOOKUP(tbl_GL[[#This Row],[Account_key]],tbl_COA[Account_key],tbl_COA[SubClass2],"Not Found")</f>
        <v>Current Assets</v>
      </c>
      <c r="J10067" t="str">
        <f>_xlfn.XLOOKUP(tbl_GL[[#This Row],[Account_key]],tbl_COA[Account_key],tbl_COA[SubAccount],,0)</f>
        <v>Inventory</v>
      </c>
      <c r="K10067">
        <f>YEAR(tbl_GL[[#This Row],[Date]])</f>
        <v>2019</v>
      </c>
    </row>
    <row r="10068" spans="1:11" x14ac:dyDescent="0.35">
      <c r="A10068">
        <v>1151.2</v>
      </c>
      <c r="B10068" s="24">
        <v>43739</v>
      </c>
      <c r="C10068">
        <v>4</v>
      </c>
      <c r="D10068" s="13">
        <v>110</v>
      </c>
      <c r="E10068" s="13" t="s">
        <v>84</v>
      </c>
      <c r="F10068" s="17">
        <v>34650</v>
      </c>
      <c r="G10068" t="str">
        <f>_xlfn.XLOOKUP(tbl_GL[[#This Row],[Account_key]],tbl_COA[Account_key],tbl_COA[Class],"Not Found")</f>
        <v>Liabilities and Owners Equity</v>
      </c>
      <c r="H10068" t="str">
        <f>_xlfn.XLOOKUP(tbl_GL[[#This Row],[Account_key]],tbl_COA[Account_key],tbl_COA[SubClass],"Not Found")</f>
        <v>Liabilities</v>
      </c>
      <c r="I10068" t="str">
        <f>_xlfn.XLOOKUP(tbl_GL[[#This Row],[Account_key]],tbl_COA[Account_key],tbl_COA[SubClass2],"Not Found")</f>
        <v>Current Liabilities</v>
      </c>
      <c r="J10068" t="str">
        <f>_xlfn.XLOOKUP(tbl_GL[[#This Row],[Account_key]],tbl_COA[Account_key],tbl_COA[SubAccount],,0)</f>
        <v>Trade Payables</v>
      </c>
      <c r="K10068">
        <f>YEAR(tbl_GL[[#This Row],[Date]])</f>
        <v>2019</v>
      </c>
    </row>
    <row r="10069" spans="1:11" x14ac:dyDescent="0.35">
      <c r="A10069">
        <v>1152.0999999999999</v>
      </c>
      <c r="B10069" s="24">
        <v>43740</v>
      </c>
      <c r="C10069">
        <v>4</v>
      </c>
      <c r="D10069" s="13">
        <v>10</v>
      </c>
      <c r="E10069" s="13" t="s">
        <v>98</v>
      </c>
      <c r="F10069" s="17">
        <v>-2164</v>
      </c>
      <c r="G10069" t="str">
        <f>_xlfn.XLOOKUP(tbl_GL[[#This Row],[Account_key]],tbl_COA[Account_key],tbl_COA[Class],"Not Found")</f>
        <v>Assets</v>
      </c>
      <c r="H10069" t="str">
        <f>_xlfn.XLOOKUP(tbl_GL[[#This Row],[Account_key]],tbl_COA[Account_key],tbl_COA[SubClass],"Not Found")</f>
        <v>Assets</v>
      </c>
      <c r="I10069" t="str">
        <f>_xlfn.XLOOKUP(tbl_GL[[#This Row],[Account_key]],tbl_COA[Account_key],tbl_COA[SubClass2],"Not Found")</f>
        <v>Current Assets</v>
      </c>
      <c r="J10069" t="str">
        <f>_xlfn.XLOOKUP(tbl_GL[[#This Row],[Account_key]],tbl_COA[Account_key],tbl_COA[SubAccount],,0)</f>
        <v>Cash at Bank</v>
      </c>
      <c r="K10069">
        <f>YEAR(tbl_GL[[#This Row],[Date]])</f>
        <v>2019</v>
      </c>
    </row>
    <row r="10070" spans="1:11" x14ac:dyDescent="0.35">
      <c r="A10070">
        <v>1152.2</v>
      </c>
      <c r="B10070" s="24">
        <v>43740</v>
      </c>
      <c r="C10070">
        <v>4</v>
      </c>
      <c r="D10070" s="13">
        <v>120</v>
      </c>
      <c r="E10070" s="13" t="s">
        <v>98</v>
      </c>
      <c r="F10070" s="17">
        <v>-2164</v>
      </c>
      <c r="G10070" t="str">
        <f>_xlfn.XLOOKUP(tbl_GL[[#This Row],[Account_key]],tbl_COA[Account_key],tbl_COA[Class],"Not Found")</f>
        <v>Liabilities and Owners Equity</v>
      </c>
      <c r="H10070" t="str">
        <f>_xlfn.XLOOKUP(tbl_GL[[#This Row],[Account_key]],tbl_COA[Account_key],tbl_COA[SubClass],"Not Found")</f>
        <v>Liabilities</v>
      </c>
      <c r="I10070" t="str">
        <f>_xlfn.XLOOKUP(tbl_GL[[#This Row],[Account_key]],tbl_COA[Account_key],tbl_COA[SubClass2],"Not Found")</f>
        <v>Current Liabilities</v>
      </c>
      <c r="J10070" t="str">
        <f>_xlfn.XLOOKUP(tbl_GL[[#This Row],[Account_key]],tbl_COA[Account_key],tbl_COA[SubAccount],,0)</f>
        <v>Accrued Expenses</v>
      </c>
      <c r="K10070">
        <f>YEAR(tbl_GL[[#This Row],[Date]])</f>
        <v>2019</v>
      </c>
    </row>
    <row r="10071" spans="1:11" x14ac:dyDescent="0.35">
      <c r="A10071">
        <v>1153.0999999999999</v>
      </c>
      <c r="B10071" s="24">
        <v>43741</v>
      </c>
      <c r="C10071">
        <v>4</v>
      </c>
      <c r="D10071" s="13">
        <v>220</v>
      </c>
      <c r="E10071" s="13" t="s">
        <v>81</v>
      </c>
      <c r="F10071" s="17">
        <v>-2078</v>
      </c>
      <c r="G10071" t="str">
        <f>_xlfn.XLOOKUP(tbl_GL[[#This Row],[Account_key]],tbl_COA[Account_key],tbl_COA[Class],"Not Found")</f>
        <v>Trading account</v>
      </c>
      <c r="H10071" t="str">
        <f>_xlfn.XLOOKUP(tbl_GL[[#This Row],[Account_key]],tbl_COA[Account_key],tbl_COA[SubClass],"Not Found")</f>
        <v>Sales</v>
      </c>
      <c r="I10071" t="str">
        <f>_xlfn.XLOOKUP(tbl_GL[[#This Row],[Account_key]],tbl_COA[Account_key],tbl_COA[SubClass2],"Not Found")</f>
        <v>Sales</v>
      </c>
      <c r="J10071" t="str">
        <f>_xlfn.XLOOKUP(tbl_GL[[#This Row],[Account_key]],tbl_COA[Account_key],tbl_COA[SubAccount],,0)</f>
        <v>Sales Return</v>
      </c>
      <c r="K10071">
        <f>YEAR(tbl_GL[[#This Row],[Date]])</f>
        <v>2019</v>
      </c>
    </row>
    <row r="10072" spans="1:11" x14ac:dyDescent="0.35">
      <c r="A10072">
        <v>1153.2</v>
      </c>
      <c r="B10072" s="24">
        <v>43741</v>
      </c>
      <c r="C10072">
        <v>4</v>
      </c>
      <c r="D10072" s="13">
        <v>20</v>
      </c>
      <c r="E10072" s="13" t="s">
        <v>81</v>
      </c>
      <c r="F10072" s="17">
        <v>-2078</v>
      </c>
      <c r="G10072" t="str">
        <f>_xlfn.XLOOKUP(tbl_GL[[#This Row],[Account_key]],tbl_COA[Account_key],tbl_COA[Class],"Not Found")</f>
        <v>Assets</v>
      </c>
      <c r="H10072" t="str">
        <f>_xlfn.XLOOKUP(tbl_GL[[#This Row],[Account_key]],tbl_COA[Account_key],tbl_COA[SubClass],"Not Found")</f>
        <v>Assets</v>
      </c>
      <c r="I10072" t="str">
        <f>_xlfn.XLOOKUP(tbl_GL[[#This Row],[Account_key]],tbl_COA[Account_key],tbl_COA[SubClass2],"Not Found")</f>
        <v>Current Assets</v>
      </c>
      <c r="J10072" t="str">
        <f>_xlfn.XLOOKUP(tbl_GL[[#This Row],[Account_key]],tbl_COA[Account_key],tbl_COA[SubAccount],,0)</f>
        <v>Cash in hand</v>
      </c>
      <c r="K10072">
        <f>YEAR(tbl_GL[[#This Row],[Date]])</f>
        <v>2019</v>
      </c>
    </row>
    <row r="10073" spans="1:11" x14ac:dyDescent="0.35">
      <c r="A10073">
        <v>1154.0999999999999</v>
      </c>
      <c r="B10073" s="24">
        <v>43742</v>
      </c>
      <c r="C10073">
        <v>4</v>
      </c>
      <c r="D10073" s="13">
        <v>320</v>
      </c>
      <c r="E10073" s="13" t="s">
        <v>97</v>
      </c>
      <c r="F10073" s="17">
        <v>-2044</v>
      </c>
      <c r="G10073" t="str">
        <f>_xlfn.XLOOKUP(tbl_GL[[#This Row],[Account_key]],tbl_COA[Account_key],tbl_COA[Class],"Not Found")</f>
        <v>Operating account</v>
      </c>
      <c r="H10073" t="str">
        <f>_xlfn.XLOOKUP(tbl_GL[[#This Row],[Account_key]],tbl_COA[Account_key],tbl_COA[SubClass],"Not Found")</f>
        <v>Operating Expenses</v>
      </c>
      <c r="I10073" t="str">
        <f>_xlfn.XLOOKUP(tbl_GL[[#This Row],[Account_key]],tbl_COA[Account_key],tbl_COA[SubClass2],"Not Found")</f>
        <v>Administration</v>
      </c>
      <c r="J10073" t="str">
        <f>_xlfn.XLOOKUP(tbl_GL[[#This Row],[Account_key]],tbl_COA[Account_key],tbl_COA[SubAccount],,0)</f>
        <v>Professional Services</v>
      </c>
      <c r="K10073">
        <f>YEAR(tbl_GL[[#This Row],[Date]])</f>
        <v>2019</v>
      </c>
    </row>
    <row r="10074" spans="1:11" x14ac:dyDescent="0.35">
      <c r="A10074">
        <v>1154.2</v>
      </c>
      <c r="B10074" s="24">
        <v>43742</v>
      </c>
      <c r="C10074">
        <v>4</v>
      </c>
      <c r="D10074" s="13">
        <v>120</v>
      </c>
      <c r="E10074" s="13" t="s">
        <v>97</v>
      </c>
      <c r="F10074" s="17">
        <v>2044</v>
      </c>
      <c r="G10074" t="str">
        <f>_xlfn.XLOOKUP(tbl_GL[[#This Row],[Account_key]],tbl_COA[Account_key],tbl_COA[Class],"Not Found")</f>
        <v>Liabilities and Owners Equity</v>
      </c>
      <c r="H10074" t="str">
        <f>_xlfn.XLOOKUP(tbl_GL[[#This Row],[Account_key]],tbl_COA[Account_key],tbl_COA[SubClass],"Not Found")</f>
        <v>Liabilities</v>
      </c>
      <c r="I10074" t="str">
        <f>_xlfn.XLOOKUP(tbl_GL[[#This Row],[Account_key]],tbl_COA[Account_key],tbl_COA[SubClass2],"Not Found")</f>
        <v>Current Liabilities</v>
      </c>
      <c r="J10074" t="str">
        <f>_xlfn.XLOOKUP(tbl_GL[[#This Row],[Account_key]],tbl_COA[Account_key],tbl_COA[SubAccount],,0)</f>
        <v>Accrued Expenses</v>
      </c>
      <c r="K10074">
        <f>YEAR(tbl_GL[[#This Row],[Date]])</f>
        <v>2019</v>
      </c>
    </row>
    <row r="10075" spans="1:11" x14ac:dyDescent="0.35">
      <c r="A10075">
        <v>1155.0999999999999</v>
      </c>
      <c r="B10075" s="24">
        <v>43743</v>
      </c>
      <c r="C10075">
        <v>4</v>
      </c>
      <c r="D10075" s="13">
        <v>230</v>
      </c>
      <c r="E10075" s="13" t="s">
        <v>4</v>
      </c>
      <c r="F10075" s="17">
        <v>-1388</v>
      </c>
      <c r="G10075" t="str">
        <f>_xlfn.XLOOKUP(tbl_GL[[#This Row],[Account_key]],tbl_COA[Account_key],tbl_COA[Class],"Not Found")</f>
        <v>Trading account</v>
      </c>
      <c r="H10075" t="str">
        <f>_xlfn.XLOOKUP(tbl_GL[[#This Row],[Account_key]],tbl_COA[Account_key],tbl_COA[SubClass],"Not Found")</f>
        <v>Cost of Sales</v>
      </c>
      <c r="I10075" t="str">
        <f>_xlfn.XLOOKUP(tbl_GL[[#This Row],[Account_key]],tbl_COA[Account_key],tbl_COA[SubClass2],"Not Found")</f>
        <v>Cost of Sales</v>
      </c>
      <c r="J10075" t="str">
        <f>_xlfn.XLOOKUP(tbl_GL[[#This Row],[Account_key]],tbl_COA[Account_key],tbl_COA[SubAccount],,0)</f>
        <v>Cost of Sales</v>
      </c>
      <c r="K10075">
        <f>YEAR(tbl_GL[[#This Row],[Date]])</f>
        <v>2019</v>
      </c>
    </row>
    <row r="10076" spans="1:11" x14ac:dyDescent="0.35">
      <c r="A10076">
        <v>1155.2</v>
      </c>
      <c r="B10076" s="24">
        <v>43743</v>
      </c>
      <c r="C10076">
        <v>4</v>
      </c>
      <c r="D10076" s="13">
        <v>60</v>
      </c>
      <c r="E10076" s="13" t="s">
        <v>4</v>
      </c>
      <c r="F10076" s="17">
        <v>-1388</v>
      </c>
      <c r="G10076" t="str">
        <f>_xlfn.XLOOKUP(tbl_GL[[#This Row],[Account_key]],tbl_COA[Account_key],tbl_COA[Class],"Not Found")</f>
        <v>Assets</v>
      </c>
      <c r="H10076" t="str">
        <f>_xlfn.XLOOKUP(tbl_GL[[#This Row],[Account_key]],tbl_COA[Account_key],tbl_COA[SubClass],"Not Found")</f>
        <v>Assets</v>
      </c>
      <c r="I10076" t="str">
        <f>_xlfn.XLOOKUP(tbl_GL[[#This Row],[Account_key]],tbl_COA[Account_key],tbl_COA[SubClass2],"Not Found")</f>
        <v>Current Assets</v>
      </c>
      <c r="J10076" t="str">
        <f>_xlfn.XLOOKUP(tbl_GL[[#This Row],[Account_key]],tbl_COA[Account_key],tbl_COA[SubAccount],,0)</f>
        <v>Inventory</v>
      </c>
      <c r="K10076">
        <f>YEAR(tbl_GL[[#This Row],[Date]])</f>
        <v>2019</v>
      </c>
    </row>
    <row r="10077" spans="1:11" x14ac:dyDescent="0.35">
      <c r="A10077">
        <v>1156.0999999999999</v>
      </c>
      <c r="B10077" s="24">
        <v>43743</v>
      </c>
      <c r="C10077">
        <v>4</v>
      </c>
      <c r="D10077" s="13">
        <v>210</v>
      </c>
      <c r="E10077" s="13" t="s">
        <v>7</v>
      </c>
      <c r="F10077" s="17">
        <v>4342</v>
      </c>
      <c r="G10077" t="str">
        <f>_xlfn.XLOOKUP(tbl_GL[[#This Row],[Account_key]],tbl_COA[Account_key],tbl_COA[Class],"Not Found")</f>
        <v>Trading account</v>
      </c>
      <c r="H10077" t="str">
        <f>_xlfn.XLOOKUP(tbl_GL[[#This Row],[Account_key]],tbl_COA[Account_key],tbl_COA[SubClass],"Not Found")</f>
        <v>Sales</v>
      </c>
      <c r="I10077" t="str">
        <f>_xlfn.XLOOKUP(tbl_GL[[#This Row],[Account_key]],tbl_COA[Account_key],tbl_COA[SubClass2],"Not Found")</f>
        <v>Sales</v>
      </c>
      <c r="J10077" t="str">
        <f>_xlfn.XLOOKUP(tbl_GL[[#This Row],[Account_key]],tbl_COA[Account_key],tbl_COA[SubAccount],,0)</f>
        <v>Sales</v>
      </c>
      <c r="K10077">
        <f>YEAR(tbl_GL[[#This Row],[Date]])</f>
        <v>2019</v>
      </c>
    </row>
    <row r="10078" spans="1:11" x14ac:dyDescent="0.35">
      <c r="A10078">
        <v>1156.2</v>
      </c>
      <c r="B10078" s="24">
        <v>43743</v>
      </c>
      <c r="C10078">
        <v>4</v>
      </c>
      <c r="D10078" s="13">
        <v>10</v>
      </c>
      <c r="E10078" s="13" t="s">
        <v>7</v>
      </c>
      <c r="F10078" s="17">
        <v>4342</v>
      </c>
      <c r="G10078" t="str">
        <f>_xlfn.XLOOKUP(tbl_GL[[#This Row],[Account_key]],tbl_COA[Account_key],tbl_COA[Class],"Not Found")</f>
        <v>Assets</v>
      </c>
      <c r="H10078" t="str">
        <f>_xlfn.XLOOKUP(tbl_GL[[#This Row],[Account_key]],tbl_COA[Account_key],tbl_COA[SubClass],"Not Found")</f>
        <v>Assets</v>
      </c>
      <c r="I10078" t="str">
        <f>_xlfn.XLOOKUP(tbl_GL[[#This Row],[Account_key]],tbl_COA[Account_key],tbl_COA[SubClass2],"Not Found")</f>
        <v>Current Assets</v>
      </c>
      <c r="J10078" t="str">
        <f>_xlfn.XLOOKUP(tbl_GL[[#This Row],[Account_key]],tbl_COA[Account_key],tbl_COA[SubAccount],,0)</f>
        <v>Cash at Bank</v>
      </c>
      <c r="K10078">
        <f>YEAR(tbl_GL[[#This Row],[Date]])</f>
        <v>2019</v>
      </c>
    </row>
    <row r="10079" spans="1:11" x14ac:dyDescent="0.35">
      <c r="A10079">
        <v>1157.0999999999999</v>
      </c>
      <c r="B10079" s="24">
        <v>43743</v>
      </c>
      <c r="C10079">
        <v>4</v>
      </c>
      <c r="D10079" s="13">
        <v>230</v>
      </c>
      <c r="E10079" s="13" t="s">
        <v>4</v>
      </c>
      <c r="F10079" s="17">
        <v>-5908</v>
      </c>
      <c r="G10079" t="str">
        <f>_xlfn.XLOOKUP(tbl_GL[[#This Row],[Account_key]],tbl_COA[Account_key],tbl_COA[Class],"Not Found")</f>
        <v>Trading account</v>
      </c>
      <c r="H10079" t="str">
        <f>_xlfn.XLOOKUP(tbl_GL[[#This Row],[Account_key]],tbl_COA[Account_key],tbl_COA[SubClass],"Not Found")</f>
        <v>Cost of Sales</v>
      </c>
      <c r="I10079" t="str">
        <f>_xlfn.XLOOKUP(tbl_GL[[#This Row],[Account_key]],tbl_COA[Account_key],tbl_COA[SubClass2],"Not Found")</f>
        <v>Cost of Sales</v>
      </c>
      <c r="J10079" t="str">
        <f>_xlfn.XLOOKUP(tbl_GL[[#This Row],[Account_key]],tbl_COA[Account_key],tbl_COA[SubAccount],,0)</f>
        <v>Cost of Sales</v>
      </c>
      <c r="K10079">
        <f>YEAR(tbl_GL[[#This Row],[Date]])</f>
        <v>2019</v>
      </c>
    </row>
    <row r="10080" spans="1:11" x14ac:dyDescent="0.35">
      <c r="A10080">
        <v>1157.2</v>
      </c>
      <c r="B10080" s="24">
        <v>43743</v>
      </c>
      <c r="C10080">
        <v>4</v>
      </c>
      <c r="D10080" s="13">
        <v>60</v>
      </c>
      <c r="E10080" s="13" t="s">
        <v>4</v>
      </c>
      <c r="F10080" s="17">
        <v>-5908</v>
      </c>
      <c r="G10080" t="str">
        <f>_xlfn.XLOOKUP(tbl_GL[[#This Row],[Account_key]],tbl_COA[Account_key],tbl_COA[Class],"Not Found")</f>
        <v>Assets</v>
      </c>
      <c r="H10080" t="str">
        <f>_xlfn.XLOOKUP(tbl_GL[[#This Row],[Account_key]],tbl_COA[Account_key],tbl_COA[SubClass],"Not Found")</f>
        <v>Assets</v>
      </c>
      <c r="I10080" t="str">
        <f>_xlfn.XLOOKUP(tbl_GL[[#This Row],[Account_key]],tbl_COA[Account_key],tbl_COA[SubClass2],"Not Found")</f>
        <v>Current Assets</v>
      </c>
      <c r="J10080" t="str">
        <f>_xlfn.XLOOKUP(tbl_GL[[#This Row],[Account_key]],tbl_COA[Account_key],tbl_COA[SubAccount],,0)</f>
        <v>Inventory</v>
      </c>
      <c r="K10080">
        <f>YEAR(tbl_GL[[#This Row],[Date]])</f>
        <v>2019</v>
      </c>
    </row>
    <row r="10081" spans="1:11" x14ac:dyDescent="0.35">
      <c r="A10081">
        <v>1158.0999999999999</v>
      </c>
      <c r="B10081" s="24">
        <v>43743</v>
      </c>
      <c r="C10081">
        <v>4</v>
      </c>
      <c r="D10081" s="13">
        <v>210</v>
      </c>
      <c r="E10081" s="13" t="s">
        <v>8</v>
      </c>
      <c r="F10081" s="17">
        <v>16690</v>
      </c>
      <c r="G10081" t="str">
        <f>_xlfn.XLOOKUP(tbl_GL[[#This Row],[Account_key]],tbl_COA[Account_key],tbl_COA[Class],"Not Found")</f>
        <v>Trading account</v>
      </c>
      <c r="H10081" t="str">
        <f>_xlfn.XLOOKUP(tbl_GL[[#This Row],[Account_key]],tbl_COA[Account_key],tbl_COA[SubClass],"Not Found")</f>
        <v>Sales</v>
      </c>
      <c r="I10081" t="str">
        <f>_xlfn.XLOOKUP(tbl_GL[[#This Row],[Account_key]],tbl_COA[Account_key],tbl_COA[SubClass2],"Not Found")</f>
        <v>Sales</v>
      </c>
      <c r="J10081" t="str">
        <f>_xlfn.XLOOKUP(tbl_GL[[#This Row],[Account_key]],tbl_COA[Account_key],tbl_COA[SubAccount],,0)</f>
        <v>Sales</v>
      </c>
      <c r="K10081">
        <f>YEAR(tbl_GL[[#This Row],[Date]])</f>
        <v>2019</v>
      </c>
    </row>
    <row r="10082" spans="1:11" x14ac:dyDescent="0.35">
      <c r="A10082">
        <v>1158.2</v>
      </c>
      <c r="B10082" s="24">
        <v>43743</v>
      </c>
      <c r="C10082">
        <v>4</v>
      </c>
      <c r="D10082" s="13">
        <v>30</v>
      </c>
      <c r="E10082" s="13" t="s">
        <v>8</v>
      </c>
      <c r="F10082" s="17">
        <v>16690</v>
      </c>
      <c r="G10082" t="str">
        <f>_xlfn.XLOOKUP(tbl_GL[[#This Row],[Account_key]],tbl_COA[Account_key],tbl_COA[Class],"Not Found")</f>
        <v>Assets</v>
      </c>
      <c r="H10082" t="str">
        <f>_xlfn.XLOOKUP(tbl_GL[[#This Row],[Account_key]],tbl_COA[Account_key],tbl_COA[SubClass],"Not Found")</f>
        <v>Assets</v>
      </c>
      <c r="I10082" t="str">
        <f>_xlfn.XLOOKUP(tbl_GL[[#This Row],[Account_key]],tbl_COA[Account_key],tbl_COA[SubClass2],"Not Found")</f>
        <v>Current Assets</v>
      </c>
      <c r="J10082" t="str">
        <f>_xlfn.XLOOKUP(tbl_GL[[#This Row],[Account_key]],tbl_COA[Account_key],tbl_COA[SubAccount],,0)</f>
        <v>Trade Receivables</v>
      </c>
      <c r="K10082">
        <f>YEAR(tbl_GL[[#This Row],[Date]])</f>
        <v>2019</v>
      </c>
    </row>
    <row r="10083" spans="1:11" x14ac:dyDescent="0.35">
      <c r="A10083">
        <v>1159.0999999999999</v>
      </c>
      <c r="B10083" s="24">
        <v>43745</v>
      </c>
      <c r="C10083">
        <v>4</v>
      </c>
      <c r="D10083" s="13">
        <v>260</v>
      </c>
      <c r="E10083" s="13" t="s">
        <v>83</v>
      </c>
      <c r="F10083" s="17">
        <v>509</v>
      </c>
      <c r="G10083" t="str">
        <f>_xlfn.XLOOKUP(tbl_GL[[#This Row],[Account_key]],tbl_COA[Account_key],tbl_COA[Class],"Not Found")</f>
        <v>Operating account</v>
      </c>
      <c r="H10083" t="str">
        <f>_xlfn.XLOOKUP(tbl_GL[[#This Row],[Account_key]],tbl_COA[Account_key],tbl_COA[SubClass],"Not Found")</f>
        <v>Operating Expenses</v>
      </c>
      <c r="I10083" t="str">
        <f>_xlfn.XLOOKUP(tbl_GL[[#This Row],[Account_key]],tbl_COA[Account_key],tbl_COA[SubClass2],"Not Found")</f>
        <v>Marketing</v>
      </c>
      <c r="J10083" t="str">
        <f>_xlfn.XLOOKUP(tbl_GL[[#This Row],[Account_key]],tbl_COA[Account_key],tbl_COA[SubAccount],,0)</f>
        <v>Commissions</v>
      </c>
      <c r="K10083">
        <f>YEAR(tbl_GL[[#This Row],[Date]])</f>
        <v>2019</v>
      </c>
    </row>
    <row r="10084" spans="1:11" x14ac:dyDescent="0.35">
      <c r="A10084">
        <v>1159.2</v>
      </c>
      <c r="B10084" s="24">
        <v>43745</v>
      </c>
      <c r="C10084">
        <v>4</v>
      </c>
      <c r="D10084" s="13">
        <v>20</v>
      </c>
      <c r="E10084" s="13" t="s">
        <v>83</v>
      </c>
      <c r="F10084" s="17">
        <v>509</v>
      </c>
      <c r="G10084" t="str">
        <f>_xlfn.XLOOKUP(tbl_GL[[#This Row],[Account_key]],tbl_COA[Account_key],tbl_COA[Class],"Not Found")</f>
        <v>Assets</v>
      </c>
      <c r="H10084" t="str">
        <f>_xlfn.XLOOKUP(tbl_GL[[#This Row],[Account_key]],tbl_COA[Account_key],tbl_COA[SubClass],"Not Found")</f>
        <v>Assets</v>
      </c>
      <c r="I10084" t="str">
        <f>_xlfn.XLOOKUP(tbl_GL[[#This Row],[Account_key]],tbl_COA[Account_key],tbl_COA[SubClass2],"Not Found")</f>
        <v>Current Assets</v>
      </c>
      <c r="J10084" t="str">
        <f>_xlfn.XLOOKUP(tbl_GL[[#This Row],[Account_key]],tbl_COA[Account_key],tbl_COA[SubAccount],,0)</f>
        <v>Cash in hand</v>
      </c>
      <c r="K10084">
        <f>YEAR(tbl_GL[[#This Row],[Date]])</f>
        <v>2019</v>
      </c>
    </row>
    <row r="10085" spans="1:11" x14ac:dyDescent="0.35">
      <c r="A10085">
        <v>1160.0999999999999</v>
      </c>
      <c r="B10085" s="24">
        <v>43747</v>
      </c>
      <c r="C10085">
        <v>4</v>
      </c>
      <c r="D10085" s="13">
        <v>260</v>
      </c>
      <c r="E10085" s="13" t="s">
        <v>97</v>
      </c>
      <c r="F10085" s="17">
        <v>-2089</v>
      </c>
      <c r="G10085" t="str">
        <f>_xlfn.XLOOKUP(tbl_GL[[#This Row],[Account_key]],tbl_COA[Account_key],tbl_COA[Class],"Not Found")</f>
        <v>Operating account</v>
      </c>
      <c r="H10085" t="str">
        <f>_xlfn.XLOOKUP(tbl_GL[[#This Row],[Account_key]],tbl_COA[Account_key],tbl_COA[SubClass],"Not Found")</f>
        <v>Operating Expenses</v>
      </c>
      <c r="I10085" t="str">
        <f>_xlfn.XLOOKUP(tbl_GL[[#This Row],[Account_key]],tbl_COA[Account_key],tbl_COA[SubClass2],"Not Found")</f>
        <v>Marketing</v>
      </c>
      <c r="J10085" t="str">
        <f>_xlfn.XLOOKUP(tbl_GL[[#This Row],[Account_key]],tbl_COA[Account_key],tbl_COA[SubAccount],,0)</f>
        <v>Commissions</v>
      </c>
      <c r="K10085">
        <f>YEAR(tbl_GL[[#This Row],[Date]])</f>
        <v>2019</v>
      </c>
    </row>
    <row r="10086" spans="1:11" x14ac:dyDescent="0.35">
      <c r="A10086">
        <v>1160.2</v>
      </c>
      <c r="B10086" s="24">
        <v>43747</v>
      </c>
      <c r="C10086">
        <v>4</v>
      </c>
      <c r="D10086" s="13">
        <v>120</v>
      </c>
      <c r="E10086" s="13" t="s">
        <v>97</v>
      </c>
      <c r="F10086" s="17">
        <v>2089</v>
      </c>
      <c r="G10086" t="str">
        <f>_xlfn.XLOOKUP(tbl_GL[[#This Row],[Account_key]],tbl_COA[Account_key],tbl_COA[Class],"Not Found")</f>
        <v>Liabilities and Owners Equity</v>
      </c>
      <c r="H10086" t="str">
        <f>_xlfn.XLOOKUP(tbl_GL[[#This Row],[Account_key]],tbl_COA[Account_key],tbl_COA[SubClass],"Not Found")</f>
        <v>Liabilities</v>
      </c>
      <c r="I10086" t="str">
        <f>_xlfn.XLOOKUP(tbl_GL[[#This Row],[Account_key]],tbl_COA[Account_key],tbl_COA[SubClass2],"Not Found")</f>
        <v>Current Liabilities</v>
      </c>
      <c r="J10086" t="str">
        <f>_xlfn.XLOOKUP(tbl_GL[[#This Row],[Account_key]],tbl_COA[Account_key],tbl_COA[SubAccount],,0)</f>
        <v>Accrued Expenses</v>
      </c>
      <c r="K10086">
        <f>YEAR(tbl_GL[[#This Row],[Date]])</f>
        <v>2019</v>
      </c>
    </row>
    <row r="10087" spans="1:11" x14ac:dyDescent="0.35">
      <c r="A10087">
        <v>1161.0999999999999</v>
      </c>
      <c r="B10087" s="24">
        <v>43748</v>
      </c>
      <c r="C10087">
        <v>4</v>
      </c>
      <c r="D10087" s="13">
        <v>10</v>
      </c>
      <c r="E10087" s="13" t="s">
        <v>98</v>
      </c>
      <c r="F10087" s="17">
        <v>-2192</v>
      </c>
      <c r="G10087" t="str">
        <f>_xlfn.XLOOKUP(tbl_GL[[#This Row],[Account_key]],tbl_COA[Account_key],tbl_COA[Class],"Not Found")</f>
        <v>Assets</v>
      </c>
      <c r="H10087" t="str">
        <f>_xlfn.XLOOKUP(tbl_GL[[#This Row],[Account_key]],tbl_COA[Account_key],tbl_COA[SubClass],"Not Found")</f>
        <v>Assets</v>
      </c>
      <c r="I10087" t="str">
        <f>_xlfn.XLOOKUP(tbl_GL[[#This Row],[Account_key]],tbl_COA[Account_key],tbl_COA[SubClass2],"Not Found")</f>
        <v>Current Assets</v>
      </c>
      <c r="J10087" t="str">
        <f>_xlfn.XLOOKUP(tbl_GL[[#This Row],[Account_key]],tbl_COA[Account_key],tbl_COA[SubAccount],,0)</f>
        <v>Cash at Bank</v>
      </c>
      <c r="K10087">
        <f>YEAR(tbl_GL[[#This Row],[Date]])</f>
        <v>2019</v>
      </c>
    </row>
    <row r="10088" spans="1:11" x14ac:dyDescent="0.35">
      <c r="A10088">
        <v>1161.2</v>
      </c>
      <c r="B10088" s="24">
        <v>43748</v>
      </c>
      <c r="C10088">
        <v>4</v>
      </c>
      <c r="D10088" s="13">
        <v>120</v>
      </c>
      <c r="E10088" s="13" t="s">
        <v>98</v>
      </c>
      <c r="F10088" s="17">
        <v>-2192</v>
      </c>
      <c r="G10088" t="str">
        <f>_xlfn.XLOOKUP(tbl_GL[[#This Row],[Account_key]],tbl_COA[Account_key],tbl_COA[Class],"Not Found")</f>
        <v>Liabilities and Owners Equity</v>
      </c>
      <c r="H10088" t="str">
        <f>_xlfn.XLOOKUP(tbl_GL[[#This Row],[Account_key]],tbl_COA[Account_key],tbl_COA[SubClass],"Not Found")</f>
        <v>Liabilities</v>
      </c>
      <c r="I10088" t="str">
        <f>_xlfn.XLOOKUP(tbl_GL[[#This Row],[Account_key]],tbl_COA[Account_key],tbl_COA[SubClass2],"Not Found")</f>
        <v>Current Liabilities</v>
      </c>
      <c r="J10088" t="str">
        <f>_xlfn.XLOOKUP(tbl_GL[[#This Row],[Account_key]],tbl_COA[Account_key],tbl_COA[SubAccount],,0)</f>
        <v>Accrued Expenses</v>
      </c>
      <c r="K10088">
        <f>YEAR(tbl_GL[[#This Row],[Date]])</f>
        <v>2019</v>
      </c>
    </row>
    <row r="10089" spans="1:11" x14ac:dyDescent="0.35">
      <c r="A10089">
        <v>1162.0999999999999</v>
      </c>
      <c r="B10089" s="24">
        <v>43748</v>
      </c>
      <c r="C10089">
        <v>4</v>
      </c>
      <c r="D10089" s="13">
        <v>30</v>
      </c>
      <c r="E10089" s="13" t="s">
        <v>80</v>
      </c>
      <c r="F10089" s="17">
        <v>-15962</v>
      </c>
      <c r="G10089" t="str">
        <f>_xlfn.XLOOKUP(tbl_GL[[#This Row],[Account_key]],tbl_COA[Account_key],tbl_COA[Class],"Not Found")</f>
        <v>Assets</v>
      </c>
      <c r="H10089" t="str">
        <f>_xlfn.XLOOKUP(tbl_GL[[#This Row],[Account_key]],tbl_COA[Account_key],tbl_COA[SubClass],"Not Found")</f>
        <v>Assets</v>
      </c>
      <c r="I10089" t="str">
        <f>_xlfn.XLOOKUP(tbl_GL[[#This Row],[Account_key]],tbl_COA[Account_key],tbl_COA[SubClass2],"Not Found")</f>
        <v>Current Assets</v>
      </c>
      <c r="J10089" t="str">
        <f>_xlfn.XLOOKUP(tbl_GL[[#This Row],[Account_key]],tbl_COA[Account_key],tbl_COA[SubAccount],,0)</f>
        <v>Trade Receivables</v>
      </c>
      <c r="K10089">
        <f>YEAR(tbl_GL[[#This Row],[Date]])</f>
        <v>2019</v>
      </c>
    </row>
    <row r="10090" spans="1:11" x14ac:dyDescent="0.35">
      <c r="A10090">
        <v>1162.2</v>
      </c>
      <c r="B10090" s="24">
        <v>43748</v>
      </c>
      <c r="C10090">
        <v>4</v>
      </c>
      <c r="D10090" s="13">
        <v>10</v>
      </c>
      <c r="E10090" s="13" t="s">
        <v>80</v>
      </c>
      <c r="F10090" s="17">
        <v>15962</v>
      </c>
      <c r="G10090" t="str">
        <f>_xlfn.XLOOKUP(tbl_GL[[#This Row],[Account_key]],tbl_COA[Account_key],tbl_COA[Class],"Not Found")</f>
        <v>Assets</v>
      </c>
      <c r="H10090" t="str">
        <f>_xlfn.XLOOKUP(tbl_GL[[#This Row],[Account_key]],tbl_COA[Account_key],tbl_COA[SubClass],"Not Found")</f>
        <v>Assets</v>
      </c>
      <c r="I10090" t="str">
        <f>_xlfn.XLOOKUP(tbl_GL[[#This Row],[Account_key]],tbl_COA[Account_key],tbl_COA[SubClass2],"Not Found")</f>
        <v>Current Assets</v>
      </c>
      <c r="J10090" t="str">
        <f>_xlfn.XLOOKUP(tbl_GL[[#This Row],[Account_key]],tbl_COA[Account_key],tbl_COA[SubAccount],,0)</f>
        <v>Cash at Bank</v>
      </c>
      <c r="K10090">
        <f>YEAR(tbl_GL[[#This Row],[Date]])</f>
        <v>2019</v>
      </c>
    </row>
    <row r="10091" spans="1:11" x14ac:dyDescent="0.35">
      <c r="A10091">
        <v>1163.0999999999999</v>
      </c>
      <c r="B10091" s="24">
        <v>43749</v>
      </c>
      <c r="C10091">
        <v>4</v>
      </c>
      <c r="D10091" s="13">
        <v>340</v>
      </c>
      <c r="E10091" s="13" t="s">
        <v>97</v>
      </c>
      <c r="F10091" s="17">
        <v>-1961</v>
      </c>
      <c r="G10091" t="str">
        <f>_xlfn.XLOOKUP(tbl_GL[[#This Row],[Account_key]],tbl_COA[Account_key],tbl_COA[Class],"Not Found")</f>
        <v>Operating account</v>
      </c>
      <c r="H10091" t="str">
        <f>_xlfn.XLOOKUP(tbl_GL[[#This Row],[Account_key]],tbl_COA[Account_key],tbl_COA[SubClass],"Not Found")</f>
        <v>Operating Expenses</v>
      </c>
      <c r="I10091" t="str">
        <f>_xlfn.XLOOKUP(tbl_GL[[#This Row],[Account_key]],tbl_COA[Account_key],tbl_COA[SubClass2],"Not Found")</f>
        <v>Administration</v>
      </c>
      <c r="J10091" t="str">
        <f>_xlfn.XLOOKUP(tbl_GL[[#This Row],[Account_key]],tbl_COA[Account_key],tbl_COA[SubAccount],,0)</f>
        <v>Utilities</v>
      </c>
      <c r="K10091">
        <f>YEAR(tbl_GL[[#This Row],[Date]])</f>
        <v>2019</v>
      </c>
    </row>
    <row r="10092" spans="1:11" x14ac:dyDescent="0.35">
      <c r="A10092">
        <v>1163.2</v>
      </c>
      <c r="B10092" s="24">
        <v>43749</v>
      </c>
      <c r="C10092">
        <v>4</v>
      </c>
      <c r="D10092" s="13">
        <v>120</v>
      </c>
      <c r="E10092" s="13" t="s">
        <v>97</v>
      </c>
      <c r="F10092" s="17">
        <v>1961</v>
      </c>
      <c r="G10092" t="str">
        <f>_xlfn.XLOOKUP(tbl_GL[[#This Row],[Account_key]],tbl_COA[Account_key],tbl_COA[Class],"Not Found")</f>
        <v>Liabilities and Owners Equity</v>
      </c>
      <c r="H10092" t="str">
        <f>_xlfn.XLOOKUP(tbl_GL[[#This Row],[Account_key]],tbl_COA[Account_key],tbl_COA[SubClass],"Not Found")</f>
        <v>Liabilities</v>
      </c>
      <c r="I10092" t="str">
        <f>_xlfn.XLOOKUP(tbl_GL[[#This Row],[Account_key]],tbl_COA[Account_key],tbl_COA[SubClass2],"Not Found")</f>
        <v>Current Liabilities</v>
      </c>
      <c r="J10092" t="str">
        <f>_xlfn.XLOOKUP(tbl_GL[[#This Row],[Account_key]],tbl_COA[Account_key],tbl_COA[SubAccount],,0)</f>
        <v>Accrued Expenses</v>
      </c>
      <c r="K10092">
        <f>YEAR(tbl_GL[[#This Row],[Date]])</f>
        <v>2019</v>
      </c>
    </row>
    <row r="10093" spans="1:11" x14ac:dyDescent="0.35">
      <c r="A10093">
        <v>1164.0999999999999</v>
      </c>
      <c r="B10093" s="24">
        <v>43750</v>
      </c>
      <c r="C10093">
        <v>4</v>
      </c>
      <c r="D10093" s="13">
        <v>290</v>
      </c>
      <c r="E10093" s="13" t="s">
        <v>99</v>
      </c>
      <c r="F10093" s="17">
        <v>-170</v>
      </c>
      <c r="G10093" t="str">
        <f>_xlfn.XLOOKUP(tbl_GL[[#This Row],[Account_key]],tbl_COA[Account_key],tbl_COA[Class],"Not Found")</f>
        <v>Operating account</v>
      </c>
      <c r="H10093" t="str">
        <f>_xlfn.XLOOKUP(tbl_GL[[#This Row],[Account_key]],tbl_COA[Account_key],tbl_COA[SubClass],"Not Found")</f>
        <v>Operating Expenses</v>
      </c>
      <c r="I10093" t="str">
        <f>_xlfn.XLOOKUP(tbl_GL[[#This Row],[Account_key]],tbl_COA[Account_key],tbl_COA[SubClass2],"Not Found")</f>
        <v>Administration</v>
      </c>
      <c r="J10093" t="str">
        <f>_xlfn.XLOOKUP(tbl_GL[[#This Row],[Account_key]],tbl_COA[Account_key],tbl_COA[SubAccount],,0)</f>
        <v>Travel</v>
      </c>
      <c r="K10093">
        <f>YEAR(tbl_GL[[#This Row],[Date]])</f>
        <v>2019</v>
      </c>
    </row>
    <row r="10094" spans="1:11" x14ac:dyDescent="0.35">
      <c r="A10094">
        <v>1164.2</v>
      </c>
      <c r="B10094" s="24">
        <v>43750</v>
      </c>
      <c r="C10094">
        <v>4</v>
      </c>
      <c r="D10094" s="13">
        <v>20</v>
      </c>
      <c r="E10094" s="13" t="s">
        <v>99</v>
      </c>
      <c r="F10094" s="17">
        <v>-170</v>
      </c>
      <c r="G10094" t="str">
        <f>_xlfn.XLOOKUP(tbl_GL[[#This Row],[Account_key]],tbl_COA[Account_key],tbl_COA[Class],"Not Found")</f>
        <v>Assets</v>
      </c>
      <c r="H10094" t="str">
        <f>_xlfn.XLOOKUP(tbl_GL[[#This Row],[Account_key]],tbl_COA[Account_key],tbl_COA[SubClass],"Not Found")</f>
        <v>Assets</v>
      </c>
      <c r="I10094" t="str">
        <f>_xlfn.XLOOKUP(tbl_GL[[#This Row],[Account_key]],tbl_COA[Account_key],tbl_COA[SubClass2],"Not Found")</f>
        <v>Current Assets</v>
      </c>
      <c r="J10094" t="str">
        <f>_xlfn.XLOOKUP(tbl_GL[[#This Row],[Account_key]],tbl_COA[Account_key],tbl_COA[SubAccount],,0)</f>
        <v>Cash in hand</v>
      </c>
      <c r="K10094">
        <f>YEAR(tbl_GL[[#This Row],[Date]])</f>
        <v>2019</v>
      </c>
    </row>
    <row r="10095" spans="1:11" x14ac:dyDescent="0.35">
      <c r="A10095">
        <v>1165.0999999999999</v>
      </c>
      <c r="B10095" s="24">
        <v>43750</v>
      </c>
      <c r="C10095">
        <v>4</v>
      </c>
      <c r="D10095" s="13">
        <v>230</v>
      </c>
      <c r="E10095" s="13" t="s">
        <v>4</v>
      </c>
      <c r="F10095" s="17">
        <v>-1393</v>
      </c>
      <c r="G10095" t="str">
        <f>_xlfn.XLOOKUP(tbl_GL[[#This Row],[Account_key]],tbl_COA[Account_key],tbl_COA[Class],"Not Found")</f>
        <v>Trading account</v>
      </c>
      <c r="H10095" t="str">
        <f>_xlfn.XLOOKUP(tbl_GL[[#This Row],[Account_key]],tbl_COA[Account_key],tbl_COA[SubClass],"Not Found")</f>
        <v>Cost of Sales</v>
      </c>
      <c r="I10095" t="str">
        <f>_xlfn.XLOOKUP(tbl_GL[[#This Row],[Account_key]],tbl_COA[Account_key],tbl_COA[SubClass2],"Not Found")</f>
        <v>Cost of Sales</v>
      </c>
      <c r="J10095" t="str">
        <f>_xlfn.XLOOKUP(tbl_GL[[#This Row],[Account_key]],tbl_COA[Account_key],tbl_COA[SubAccount],,0)</f>
        <v>Cost of Sales</v>
      </c>
      <c r="K10095">
        <f>YEAR(tbl_GL[[#This Row],[Date]])</f>
        <v>2019</v>
      </c>
    </row>
    <row r="10096" spans="1:11" x14ac:dyDescent="0.35">
      <c r="A10096">
        <v>1165.2</v>
      </c>
      <c r="B10096" s="24">
        <v>43750</v>
      </c>
      <c r="C10096">
        <v>4</v>
      </c>
      <c r="D10096" s="13">
        <v>60</v>
      </c>
      <c r="E10096" s="13" t="s">
        <v>4</v>
      </c>
      <c r="F10096" s="17">
        <v>-1393</v>
      </c>
      <c r="G10096" t="str">
        <f>_xlfn.XLOOKUP(tbl_GL[[#This Row],[Account_key]],tbl_COA[Account_key],tbl_COA[Class],"Not Found")</f>
        <v>Assets</v>
      </c>
      <c r="H10096" t="str">
        <f>_xlfn.XLOOKUP(tbl_GL[[#This Row],[Account_key]],tbl_COA[Account_key],tbl_COA[SubClass],"Not Found")</f>
        <v>Assets</v>
      </c>
      <c r="I10096" t="str">
        <f>_xlfn.XLOOKUP(tbl_GL[[#This Row],[Account_key]],tbl_COA[Account_key],tbl_COA[SubClass2],"Not Found")</f>
        <v>Current Assets</v>
      </c>
      <c r="J10096" t="str">
        <f>_xlfn.XLOOKUP(tbl_GL[[#This Row],[Account_key]],tbl_COA[Account_key],tbl_COA[SubAccount],,0)</f>
        <v>Inventory</v>
      </c>
      <c r="K10096">
        <f>YEAR(tbl_GL[[#This Row],[Date]])</f>
        <v>2019</v>
      </c>
    </row>
    <row r="10097" spans="1:11" x14ac:dyDescent="0.35">
      <c r="A10097">
        <v>1166.0999999999999</v>
      </c>
      <c r="B10097" s="24">
        <v>43750</v>
      </c>
      <c r="C10097">
        <v>4</v>
      </c>
      <c r="D10097" s="13">
        <v>210</v>
      </c>
      <c r="E10097" s="13" t="s">
        <v>7</v>
      </c>
      <c r="F10097" s="17">
        <v>4358</v>
      </c>
      <c r="G10097" t="str">
        <f>_xlfn.XLOOKUP(tbl_GL[[#This Row],[Account_key]],tbl_COA[Account_key],tbl_COA[Class],"Not Found")</f>
        <v>Trading account</v>
      </c>
      <c r="H10097" t="str">
        <f>_xlfn.XLOOKUP(tbl_GL[[#This Row],[Account_key]],tbl_COA[Account_key],tbl_COA[SubClass],"Not Found")</f>
        <v>Sales</v>
      </c>
      <c r="I10097" t="str">
        <f>_xlfn.XLOOKUP(tbl_GL[[#This Row],[Account_key]],tbl_COA[Account_key],tbl_COA[SubClass2],"Not Found")</f>
        <v>Sales</v>
      </c>
      <c r="J10097" t="str">
        <f>_xlfn.XLOOKUP(tbl_GL[[#This Row],[Account_key]],tbl_COA[Account_key],tbl_COA[SubAccount],,0)</f>
        <v>Sales</v>
      </c>
      <c r="K10097">
        <f>YEAR(tbl_GL[[#This Row],[Date]])</f>
        <v>2019</v>
      </c>
    </row>
    <row r="10098" spans="1:11" x14ac:dyDescent="0.35">
      <c r="A10098">
        <v>1166.2</v>
      </c>
      <c r="B10098" s="24">
        <v>43750</v>
      </c>
      <c r="C10098">
        <v>4</v>
      </c>
      <c r="D10098" s="13">
        <v>10</v>
      </c>
      <c r="E10098" s="13" t="s">
        <v>7</v>
      </c>
      <c r="F10098" s="17">
        <v>4358</v>
      </c>
      <c r="G10098" t="str">
        <f>_xlfn.XLOOKUP(tbl_GL[[#This Row],[Account_key]],tbl_COA[Account_key],tbl_COA[Class],"Not Found")</f>
        <v>Assets</v>
      </c>
      <c r="H10098" t="str">
        <f>_xlfn.XLOOKUP(tbl_GL[[#This Row],[Account_key]],tbl_COA[Account_key],tbl_COA[SubClass],"Not Found")</f>
        <v>Assets</v>
      </c>
      <c r="I10098" t="str">
        <f>_xlfn.XLOOKUP(tbl_GL[[#This Row],[Account_key]],tbl_COA[Account_key],tbl_COA[SubClass2],"Not Found")</f>
        <v>Current Assets</v>
      </c>
      <c r="J10098" t="str">
        <f>_xlfn.XLOOKUP(tbl_GL[[#This Row],[Account_key]],tbl_COA[Account_key],tbl_COA[SubAccount],,0)</f>
        <v>Cash at Bank</v>
      </c>
      <c r="K10098">
        <f>YEAR(tbl_GL[[#This Row],[Date]])</f>
        <v>2019</v>
      </c>
    </row>
    <row r="10099" spans="1:11" x14ac:dyDescent="0.35">
      <c r="A10099">
        <v>1167.0999999999999</v>
      </c>
      <c r="B10099" s="24">
        <v>43750</v>
      </c>
      <c r="C10099">
        <v>4</v>
      </c>
      <c r="D10099" s="13">
        <v>230</v>
      </c>
      <c r="E10099" s="13" t="s">
        <v>4</v>
      </c>
      <c r="F10099" s="17">
        <v>-5526</v>
      </c>
      <c r="G10099" t="str">
        <f>_xlfn.XLOOKUP(tbl_GL[[#This Row],[Account_key]],tbl_COA[Account_key],tbl_COA[Class],"Not Found")</f>
        <v>Trading account</v>
      </c>
      <c r="H10099" t="str">
        <f>_xlfn.XLOOKUP(tbl_GL[[#This Row],[Account_key]],tbl_COA[Account_key],tbl_COA[SubClass],"Not Found")</f>
        <v>Cost of Sales</v>
      </c>
      <c r="I10099" t="str">
        <f>_xlfn.XLOOKUP(tbl_GL[[#This Row],[Account_key]],tbl_COA[Account_key],tbl_COA[SubClass2],"Not Found")</f>
        <v>Cost of Sales</v>
      </c>
      <c r="J10099" t="str">
        <f>_xlfn.XLOOKUP(tbl_GL[[#This Row],[Account_key]],tbl_COA[Account_key],tbl_COA[SubAccount],,0)</f>
        <v>Cost of Sales</v>
      </c>
      <c r="K10099">
        <f>YEAR(tbl_GL[[#This Row],[Date]])</f>
        <v>2019</v>
      </c>
    </row>
    <row r="10100" spans="1:11" x14ac:dyDescent="0.35">
      <c r="A10100">
        <v>1167.2</v>
      </c>
      <c r="B10100" s="24">
        <v>43750</v>
      </c>
      <c r="C10100">
        <v>4</v>
      </c>
      <c r="D10100" s="13">
        <v>60</v>
      </c>
      <c r="E10100" s="13" t="s">
        <v>4</v>
      </c>
      <c r="F10100" s="17">
        <v>-5526</v>
      </c>
      <c r="G10100" t="str">
        <f>_xlfn.XLOOKUP(tbl_GL[[#This Row],[Account_key]],tbl_COA[Account_key],tbl_COA[Class],"Not Found")</f>
        <v>Assets</v>
      </c>
      <c r="H10100" t="str">
        <f>_xlfn.XLOOKUP(tbl_GL[[#This Row],[Account_key]],tbl_COA[Account_key],tbl_COA[SubClass],"Not Found")</f>
        <v>Assets</v>
      </c>
      <c r="I10100" t="str">
        <f>_xlfn.XLOOKUP(tbl_GL[[#This Row],[Account_key]],tbl_COA[Account_key],tbl_COA[SubClass2],"Not Found")</f>
        <v>Current Assets</v>
      </c>
      <c r="J10100" t="str">
        <f>_xlfn.XLOOKUP(tbl_GL[[#This Row],[Account_key]],tbl_COA[Account_key],tbl_COA[SubAccount],,0)</f>
        <v>Inventory</v>
      </c>
      <c r="K10100">
        <f>YEAR(tbl_GL[[#This Row],[Date]])</f>
        <v>2019</v>
      </c>
    </row>
    <row r="10101" spans="1:11" x14ac:dyDescent="0.35">
      <c r="A10101">
        <v>1168.0999999999999</v>
      </c>
      <c r="B10101" s="24">
        <v>43750</v>
      </c>
      <c r="C10101">
        <v>4</v>
      </c>
      <c r="D10101" s="13">
        <v>210</v>
      </c>
      <c r="E10101" s="13" t="s">
        <v>8</v>
      </c>
      <c r="F10101" s="17">
        <v>15610</v>
      </c>
      <c r="G10101" t="str">
        <f>_xlfn.XLOOKUP(tbl_GL[[#This Row],[Account_key]],tbl_COA[Account_key],tbl_COA[Class],"Not Found")</f>
        <v>Trading account</v>
      </c>
      <c r="H10101" t="str">
        <f>_xlfn.XLOOKUP(tbl_GL[[#This Row],[Account_key]],tbl_COA[Account_key],tbl_COA[SubClass],"Not Found")</f>
        <v>Sales</v>
      </c>
      <c r="I10101" t="str">
        <f>_xlfn.XLOOKUP(tbl_GL[[#This Row],[Account_key]],tbl_COA[Account_key],tbl_COA[SubClass2],"Not Found")</f>
        <v>Sales</v>
      </c>
      <c r="J10101" t="str">
        <f>_xlfn.XLOOKUP(tbl_GL[[#This Row],[Account_key]],tbl_COA[Account_key],tbl_COA[SubAccount],,0)</f>
        <v>Sales</v>
      </c>
      <c r="K10101">
        <f>YEAR(tbl_GL[[#This Row],[Date]])</f>
        <v>2019</v>
      </c>
    </row>
    <row r="10102" spans="1:11" x14ac:dyDescent="0.35">
      <c r="A10102">
        <v>1168.2</v>
      </c>
      <c r="B10102" s="24">
        <v>43750</v>
      </c>
      <c r="C10102">
        <v>4</v>
      </c>
      <c r="D10102" s="13">
        <v>30</v>
      </c>
      <c r="E10102" s="13" t="s">
        <v>8</v>
      </c>
      <c r="F10102" s="17">
        <v>15610</v>
      </c>
      <c r="G10102" t="str">
        <f>_xlfn.XLOOKUP(tbl_GL[[#This Row],[Account_key]],tbl_COA[Account_key],tbl_COA[Class],"Not Found")</f>
        <v>Assets</v>
      </c>
      <c r="H10102" t="str">
        <f>_xlfn.XLOOKUP(tbl_GL[[#This Row],[Account_key]],tbl_COA[Account_key],tbl_COA[SubClass],"Not Found")</f>
        <v>Assets</v>
      </c>
      <c r="I10102" t="str">
        <f>_xlfn.XLOOKUP(tbl_GL[[#This Row],[Account_key]],tbl_COA[Account_key],tbl_COA[SubClass2],"Not Found")</f>
        <v>Current Assets</v>
      </c>
      <c r="J10102" t="str">
        <f>_xlfn.XLOOKUP(tbl_GL[[#This Row],[Account_key]],tbl_COA[Account_key],tbl_COA[SubAccount],,0)</f>
        <v>Trade Receivables</v>
      </c>
      <c r="K10102">
        <f>YEAR(tbl_GL[[#This Row],[Date]])</f>
        <v>2019</v>
      </c>
    </row>
    <row r="10103" spans="1:11" x14ac:dyDescent="0.35">
      <c r="A10103">
        <v>1169.0999999999999</v>
      </c>
      <c r="B10103" s="24">
        <v>43751</v>
      </c>
      <c r="C10103">
        <v>4</v>
      </c>
      <c r="D10103" s="13">
        <v>350</v>
      </c>
      <c r="E10103" s="13" t="s">
        <v>97</v>
      </c>
      <c r="F10103" s="17">
        <v>-2148</v>
      </c>
      <c r="G10103" t="str">
        <f>_xlfn.XLOOKUP(tbl_GL[[#This Row],[Account_key]],tbl_COA[Account_key],tbl_COA[Class],"Not Found")</f>
        <v>Operating account</v>
      </c>
      <c r="H10103" t="str">
        <f>_xlfn.XLOOKUP(tbl_GL[[#This Row],[Account_key]],tbl_COA[Account_key],tbl_COA[SubClass],"Not Found")</f>
        <v>Operating Expenses</v>
      </c>
      <c r="I10103" t="str">
        <f>_xlfn.XLOOKUP(tbl_GL[[#This Row],[Account_key]],tbl_COA[Account_key],tbl_COA[SubClass2],"Not Found")</f>
        <v>Administration</v>
      </c>
      <c r="J10103" t="str">
        <f>_xlfn.XLOOKUP(tbl_GL[[#This Row],[Account_key]],tbl_COA[Account_key],tbl_COA[SubAccount],,0)</f>
        <v>Other Expenses</v>
      </c>
      <c r="K10103">
        <f>YEAR(tbl_GL[[#This Row],[Date]])</f>
        <v>2019</v>
      </c>
    </row>
    <row r="10104" spans="1:11" x14ac:dyDescent="0.35">
      <c r="A10104">
        <v>1169.2</v>
      </c>
      <c r="B10104" s="24">
        <v>43751</v>
      </c>
      <c r="C10104">
        <v>4</v>
      </c>
      <c r="D10104" s="13">
        <v>120</v>
      </c>
      <c r="E10104" s="13" t="s">
        <v>97</v>
      </c>
      <c r="F10104" s="17">
        <v>2148</v>
      </c>
      <c r="G10104" t="str">
        <f>_xlfn.XLOOKUP(tbl_GL[[#This Row],[Account_key]],tbl_COA[Account_key],tbl_COA[Class],"Not Found")</f>
        <v>Liabilities and Owners Equity</v>
      </c>
      <c r="H10104" t="str">
        <f>_xlfn.XLOOKUP(tbl_GL[[#This Row],[Account_key]],tbl_COA[Account_key],tbl_COA[SubClass],"Not Found")</f>
        <v>Liabilities</v>
      </c>
      <c r="I10104" t="str">
        <f>_xlfn.XLOOKUP(tbl_GL[[#This Row],[Account_key]],tbl_COA[Account_key],tbl_COA[SubClass2],"Not Found")</f>
        <v>Current Liabilities</v>
      </c>
      <c r="J10104" t="str">
        <f>_xlfn.XLOOKUP(tbl_GL[[#This Row],[Account_key]],tbl_COA[Account_key],tbl_COA[SubAccount],,0)</f>
        <v>Accrued Expenses</v>
      </c>
      <c r="K10104">
        <f>YEAR(tbl_GL[[#This Row],[Date]])</f>
        <v>2019</v>
      </c>
    </row>
    <row r="10105" spans="1:11" x14ac:dyDescent="0.35">
      <c r="A10105">
        <v>1170.0999999999999</v>
      </c>
      <c r="B10105" s="24">
        <v>43752</v>
      </c>
      <c r="C10105">
        <v>4</v>
      </c>
      <c r="D10105" s="13">
        <v>230</v>
      </c>
      <c r="E10105" s="13" t="s">
        <v>4</v>
      </c>
      <c r="F10105" s="17">
        <v>-890</v>
      </c>
      <c r="G10105" t="str">
        <f>_xlfn.XLOOKUP(tbl_GL[[#This Row],[Account_key]],tbl_COA[Account_key],tbl_COA[Class],"Not Found")</f>
        <v>Trading account</v>
      </c>
      <c r="H10105" t="str">
        <f>_xlfn.XLOOKUP(tbl_GL[[#This Row],[Account_key]],tbl_COA[Account_key],tbl_COA[SubClass],"Not Found")</f>
        <v>Cost of Sales</v>
      </c>
      <c r="I10105" t="str">
        <f>_xlfn.XLOOKUP(tbl_GL[[#This Row],[Account_key]],tbl_COA[Account_key],tbl_COA[SubClass2],"Not Found")</f>
        <v>Cost of Sales</v>
      </c>
      <c r="J10105" t="str">
        <f>_xlfn.XLOOKUP(tbl_GL[[#This Row],[Account_key]],tbl_COA[Account_key],tbl_COA[SubAccount],,0)</f>
        <v>Cost of Sales</v>
      </c>
      <c r="K10105">
        <f>YEAR(tbl_GL[[#This Row],[Date]])</f>
        <v>2019</v>
      </c>
    </row>
    <row r="10106" spans="1:11" x14ac:dyDescent="0.35">
      <c r="A10106">
        <v>1170.2</v>
      </c>
      <c r="B10106" s="24">
        <v>43752</v>
      </c>
      <c r="C10106">
        <v>4</v>
      </c>
      <c r="D10106" s="13">
        <v>60</v>
      </c>
      <c r="E10106" s="13" t="s">
        <v>4</v>
      </c>
      <c r="F10106" s="17">
        <v>-890</v>
      </c>
      <c r="G10106" t="str">
        <f>_xlfn.XLOOKUP(tbl_GL[[#This Row],[Account_key]],tbl_COA[Account_key],tbl_COA[Class],"Not Found")</f>
        <v>Assets</v>
      </c>
      <c r="H10106" t="str">
        <f>_xlfn.XLOOKUP(tbl_GL[[#This Row],[Account_key]],tbl_COA[Account_key],tbl_COA[SubClass],"Not Found")</f>
        <v>Assets</v>
      </c>
      <c r="I10106" t="str">
        <f>_xlfn.XLOOKUP(tbl_GL[[#This Row],[Account_key]],tbl_COA[Account_key],tbl_COA[SubClass2],"Not Found")</f>
        <v>Current Assets</v>
      </c>
      <c r="J10106" t="str">
        <f>_xlfn.XLOOKUP(tbl_GL[[#This Row],[Account_key]],tbl_COA[Account_key],tbl_COA[SubAccount],,0)</f>
        <v>Inventory</v>
      </c>
      <c r="K10106">
        <f>YEAR(tbl_GL[[#This Row],[Date]])</f>
        <v>2019</v>
      </c>
    </row>
    <row r="10107" spans="1:11" x14ac:dyDescent="0.35">
      <c r="A10107">
        <v>1171.0999999999999</v>
      </c>
      <c r="B10107" s="24">
        <v>43752</v>
      </c>
      <c r="C10107">
        <v>4</v>
      </c>
      <c r="D10107" s="13">
        <v>210</v>
      </c>
      <c r="E10107" s="13" t="s">
        <v>8</v>
      </c>
      <c r="F10107" s="17">
        <v>2514</v>
      </c>
      <c r="G10107" t="str">
        <f>_xlfn.XLOOKUP(tbl_GL[[#This Row],[Account_key]],tbl_COA[Account_key],tbl_COA[Class],"Not Found")</f>
        <v>Trading account</v>
      </c>
      <c r="H10107" t="str">
        <f>_xlfn.XLOOKUP(tbl_GL[[#This Row],[Account_key]],tbl_COA[Account_key],tbl_COA[SubClass],"Not Found")</f>
        <v>Sales</v>
      </c>
      <c r="I10107" t="str">
        <f>_xlfn.XLOOKUP(tbl_GL[[#This Row],[Account_key]],tbl_COA[Account_key],tbl_COA[SubClass2],"Not Found")</f>
        <v>Sales</v>
      </c>
      <c r="J10107" t="str">
        <f>_xlfn.XLOOKUP(tbl_GL[[#This Row],[Account_key]],tbl_COA[Account_key],tbl_COA[SubAccount],,0)</f>
        <v>Sales</v>
      </c>
      <c r="K10107">
        <f>YEAR(tbl_GL[[#This Row],[Date]])</f>
        <v>2019</v>
      </c>
    </row>
    <row r="10108" spans="1:11" x14ac:dyDescent="0.35">
      <c r="A10108">
        <v>1171.2</v>
      </c>
      <c r="B10108" s="24">
        <v>43752</v>
      </c>
      <c r="C10108">
        <v>4</v>
      </c>
      <c r="D10108" s="13">
        <v>30</v>
      </c>
      <c r="E10108" s="13" t="s">
        <v>8</v>
      </c>
      <c r="F10108" s="17">
        <v>2514</v>
      </c>
      <c r="G10108" t="str">
        <f>_xlfn.XLOOKUP(tbl_GL[[#This Row],[Account_key]],tbl_COA[Account_key],tbl_COA[Class],"Not Found")</f>
        <v>Assets</v>
      </c>
      <c r="H10108" t="str">
        <f>_xlfn.XLOOKUP(tbl_GL[[#This Row],[Account_key]],tbl_COA[Account_key],tbl_COA[SubClass],"Not Found")</f>
        <v>Assets</v>
      </c>
      <c r="I10108" t="str">
        <f>_xlfn.XLOOKUP(tbl_GL[[#This Row],[Account_key]],tbl_COA[Account_key],tbl_COA[SubClass2],"Not Found")</f>
        <v>Current Assets</v>
      </c>
      <c r="J10108" t="str">
        <f>_xlfn.XLOOKUP(tbl_GL[[#This Row],[Account_key]],tbl_COA[Account_key],tbl_COA[SubAccount],,0)</f>
        <v>Trade Receivables</v>
      </c>
      <c r="K10108">
        <f>YEAR(tbl_GL[[#This Row],[Date]])</f>
        <v>2019</v>
      </c>
    </row>
    <row r="10109" spans="1:11" x14ac:dyDescent="0.35">
      <c r="A10109">
        <v>1172.0999999999999</v>
      </c>
      <c r="B10109" s="24">
        <v>43752</v>
      </c>
      <c r="C10109">
        <v>4</v>
      </c>
      <c r="D10109" s="13">
        <v>30</v>
      </c>
      <c r="E10109" s="13" t="s">
        <v>80</v>
      </c>
      <c r="F10109" s="17">
        <v>-16754</v>
      </c>
      <c r="G10109" t="str">
        <f>_xlfn.XLOOKUP(tbl_GL[[#This Row],[Account_key]],tbl_COA[Account_key],tbl_COA[Class],"Not Found")</f>
        <v>Assets</v>
      </c>
      <c r="H10109" t="str">
        <f>_xlfn.XLOOKUP(tbl_GL[[#This Row],[Account_key]],tbl_COA[Account_key],tbl_COA[SubClass],"Not Found")</f>
        <v>Assets</v>
      </c>
      <c r="I10109" t="str">
        <f>_xlfn.XLOOKUP(tbl_GL[[#This Row],[Account_key]],tbl_COA[Account_key],tbl_COA[SubClass2],"Not Found")</f>
        <v>Current Assets</v>
      </c>
      <c r="J10109" t="str">
        <f>_xlfn.XLOOKUP(tbl_GL[[#This Row],[Account_key]],tbl_COA[Account_key],tbl_COA[SubAccount],,0)</f>
        <v>Trade Receivables</v>
      </c>
      <c r="K10109">
        <f>YEAR(tbl_GL[[#This Row],[Date]])</f>
        <v>2019</v>
      </c>
    </row>
    <row r="10110" spans="1:11" x14ac:dyDescent="0.35">
      <c r="A10110">
        <v>1172.2</v>
      </c>
      <c r="B10110" s="24">
        <v>43752</v>
      </c>
      <c r="C10110">
        <v>4</v>
      </c>
      <c r="D10110" s="13">
        <v>10</v>
      </c>
      <c r="E10110" s="13" t="s">
        <v>80</v>
      </c>
      <c r="F10110" s="17">
        <v>16754</v>
      </c>
      <c r="G10110" t="str">
        <f>_xlfn.XLOOKUP(tbl_GL[[#This Row],[Account_key]],tbl_COA[Account_key],tbl_COA[Class],"Not Found")</f>
        <v>Assets</v>
      </c>
      <c r="H10110" t="str">
        <f>_xlfn.XLOOKUP(tbl_GL[[#This Row],[Account_key]],tbl_COA[Account_key],tbl_COA[SubClass],"Not Found")</f>
        <v>Assets</v>
      </c>
      <c r="I10110" t="str">
        <f>_xlfn.XLOOKUP(tbl_GL[[#This Row],[Account_key]],tbl_COA[Account_key],tbl_COA[SubClass2],"Not Found")</f>
        <v>Current Assets</v>
      </c>
      <c r="J10110" t="str">
        <f>_xlfn.XLOOKUP(tbl_GL[[#This Row],[Account_key]],tbl_COA[Account_key],tbl_COA[SubAccount],,0)</f>
        <v>Cash at Bank</v>
      </c>
      <c r="K10110">
        <f>YEAR(tbl_GL[[#This Row],[Date]])</f>
        <v>2019</v>
      </c>
    </row>
    <row r="10111" spans="1:11" x14ac:dyDescent="0.35">
      <c r="A10111">
        <v>1173.0999999999999</v>
      </c>
      <c r="B10111" s="24">
        <v>43753</v>
      </c>
      <c r="C10111">
        <v>4</v>
      </c>
      <c r="D10111" s="13">
        <v>10</v>
      </c>
      <c r="E10111" s="13" t="s">
        <v>112</v>
      </c>
      <c r="F10111" s="17">
        <v>-240</v>
      </c>
      <c r="G10111" t="str">
        <f>_xlfn.XLOOKUP(tbl_GL[[#This Row],[Account_key]],tbl_COA[Account_key],tbl_COA[Class],"Not Found")</f>
        <v>Assets</v>
      </c>
      <c r="H10111" t="str">
        <f>_xlfn.XLOOKUP(tbl_GL[[#This Row],[Account_key]],tbl_COA[Account_key],tbl_COA[SubClass],"Not Found")</f>
        <v>Assets</v>
      </c>
      <c r="I10111" t="str">
        <f>_xlfn.XLOOKUP(tbl_GL[[#This Row],[Account_key]],tbl_COA[Account_key],tbl_COA[SubClass2],"Not Found")</f>
        <v>Current Assets</v>
      </c>
      <c r="J10111" t="str">
        <f>_xlfn.XLOOKUP(tbl_GL[[#This Row],[Account_key]],tbl_COA[Account_key],tbl_COA[SubAccount],,0)</f>
        <v>Cash at Bank</v>
      </c>
      <c r="K10111">
        <f>YEAR(tbl_GL[[#This Row],[Date]])</f>
        <v>2019</v>
      </c>
    </row>
    <row r="10112" spans="1:11" x14ac:dyDescent="0.35">
      <c r="A10112">
        <v>1173.2</v>
      </c>
      <c r="B10112" s="24">
        <v>43753</v>
      </c>
      <c r="C10112">
        <v>4</v>
      </c>
      <c r="D10112" s="13">
        <v>121</v>
      </c>
      <c r="E10112" s="13" t="s">
        <v>112</v>
      </c>
      <c r="F10112" s="17">
        <v>-240</v>
      </c>
      <c r="G10112" t="str">
        <f>_xlfn.XLOOKUP(tbl_GL[[#This Row],[Account_key]],tbl_COA[Account_key],tbl_COA[Class],"Not Found")</f>
        <v>Liabilities and Owners Equity</v>
      </c>
      <c r="H10112" t="str">
        <f>_xlfn.XLOOKUP(tbl_GL[[#This Row],[Account_key]],tbl_COA[Account_key],tbl_COA[SubClass],"Not Found")</f>
        <v>Liabilities</v>
      </c>
      <c r="I10112" t="str">
        <f>_xlfn.XLOOKUP(tbl_GL[[#This Row],[Account_key]],tbl_COA[Account_key],tbl_COA[SubClass2],"Not Found")</f>
        <v>Current Liabilities</v>
      </c>
      <c r="J10112" t="str">
        <f>_xlfn.XLOOKUP(tbl_GL[[#This Row],[Account_key]],tbl_COA[Account_key],tbl_COA[SubAccount],,0)</f>
        <v>Interest Payable</v>
      </c>
      <c r="K10112">
        <f>YEAR(tbl_GL[[#This Row],[Date]])</f>
        <v>2019</v>
      </c>
    </row>
    <row r="10113" spans="1:11" x14ac:dyDescent="0.35">
      <c r="A10113">
        <v>1174.0999999999999</v>
      </c>
      <c r="B10113" s="24">
        <v>43753</v>
      </c>
      <c r="C10113">
        <v>4</v>
      </c>
      <c r="D10113" s="13">
        <v>10</v>
      </c>
      <c r="E10113" s="13" t="s">
        <v>98</v>
      </c>
      <c r="F10113" s="17">
        <v>-1744</v>
      </c>
      <c r="G10113" t="str">
        <f>_xlfn.XLOOKUP(tbl_GL[[#This Row],[Account_key]],tbl_COA[Account_key],tbl_COA[Class],"Not Found")</f>
        <v>Assets</v>
      </c>
      <c r="H10113" t="str">
        <f>_xlfn.XLOOKUP(tbl_GL[[#This Row],[Account_key]],tbl_COA[Account_key],tbl_COA[SubClass],"Not Found")</f>
        <v>Assets</v>
      </c>
      <c r="I10113" t="str">
        <f>_xlfn.XLOOKUP(tbl_GL[[#This Row],[Account_key]],tbl_COA[Account_key],tbl_COA[SubClass2],"Not Found")</f>
        <v>Current Assets</v>
      </c>
      <c r="J10113" t="str">
        <f>_xlfn.XLOOKUP(tbl_GL[[#This Row],[Account_key]],tbl_COA[Account_key],tbl_COA[SubAccount],,0)</f>
        <v>Cash at Bank</v>
      </c>
      <c r="K10113">
        <f>YEAR(tbl_GL[[#This Row],[Date]])</f>
        <v>2019</v>
      </c>
    </row>
    <row r="10114" spans="1:11" x14ac:dyDescent="0.35">
      <c r="A10114">
        <v>1174.2</v>
      </c>
      <c r="B10114" s="24">
        <v>43753</v>
      </c>
      <c r="C10114">
        <v>4</v>
      </c>
      <c r="D10114" s="13">
        <v>120</v>
      </c>
      <c r="E10114" s="13" t="s">
        <v>98</v>
      </c>
      <c r="F10114" s="17">
        <v>-1744</v>
      </c>
      <c r="G10114" t="str">
        <f>_xlfn.XLOOKUP(tbl_GL[[#This Row],[Account_key]],tbl_COA[Account_key],tbl_COA[Class],"Not Found")</f>
        <v>Liabilities and Owners Equity</v>
      </c>
      <c r="H10114" t="str">
        <f>_xlfn.XLOOKUP(tbl_GL[[#This Row],[Account_key]],tbl_COA[Account_key],tbl_COA[SubClass],"Not Found")</f>
        <v>Liabilities</v>
      </c>
      <c r="I10114" t="str">
        <f>_xlfn.XLOOKUP(tbl_GL[[#This Row],[Account_key]],tbl_COA[Account_key],tbl_COA[SubClass2],"Not Found")</f>
        <v>Current Liabilities</v>
      </c>
      <c r="J10114" t="str">
        <f>_xlfn.XLOOKUP(tbl_GL[[#This Row],[Account_key]],tbl_COA[Account_key],tbl_COA[SubAccount],,0)</f>
        <v>Accrued Expenses</v>
      </c>
      <c r="K10114">
        <f>YEAR(tbl_GL[[#This Row],[Date]])</f>
        <v>2019</v>
      </c>
    </row>
    <row r="10115" spans="1:11" x14ac:dyDescent="0.35">
      <c r="A10115">
        <v>1175.0999999999999</v>
      </c>
      <c r="B10115" s="24">
        <v>43753</v>
      </c>
      <c r="C10115">
        <v>4</v>
      </c>
      <c r="D10115" s="13">
        <v>10</v>
      </c>
      <c r="E10115" s="13" t="s">
        <v>98</v>
      </c>
      <c r="F10115" s="17">
        <v>-1776</v>
      </c>
      <c r="G10115" t="str">
        <f>_xlfn.XLOOKUP(tbl_GL[[#This Row],[Account_key]],tbl_COA[Account_key],tbl_COA[Class],"Not Found")</f>
        <v>Assets</v>
      </c>
      <c r="H10115" t="str">
        <f>_xlfn.XLOOKUP(tbl_GL[[#This Row],[Account_key]],tbl_COA[Account_key],tbl_COA[SubClass],"Not Found")</f>
        <v>Assets</v>
      </c>
      <c r="I10115" t="str">
        <f>_xlfn.XLOOKUP(tbl_GL[[#This Row],[Account_key]],tbl_COA[Account_key],tbl_COA[SubClass2],"Not Found")</f>
        <v>Current Assets</v>
      </c>
      <c r="J10115" t="str">
        <f>_xlfn.XLOOKUP(tbl_GL[[#This Row],[Account_key]],tbl_COA[Account_key],tbl_COA[SubAccount],,0)</f>
        <v>Cash at Bank</v>
      </c>
      <c r="K10115">
        <f>YEAR(tbl_GL[[#This Row],[Date]])</f>
        <v>2019</v>
      </c>
    </row>
    <row r="10116" spans="1:11" x14ac:dyDescent="0.35">
      <c r="A10116">
        <v>1175.2</v>
      </c>
      <c r="B10116" s="24">
        <v>43753</v>
      </c>
      <c r="C10116">
        <v>4</v>
      </c>
      <c r="D10116" s="13">
        <v>120</v>
      </c>
      <c r="E10116" s="13" t="s">
        <v>98</v>
      </c>
      <c r="F10116" s="17">
        <v>-1776</v>
      </c>
      <c r="G10116" t="str">
        <f>_xlfn.XLOOKUP(tbl_GL[[#This Row],[Account_key]],tbl_COA[Account_key],tbl_COA[Class],"Not Found")</f>
        <v>Liabilities and Owners Equity</v>
      </c>
      <c r="H10116" t="str">
        <f>_xlfn.XLOOKUP(tbl_GL[[#This Row],[Account_key]],tbl_COA[Account_key],tbl_COA[SubClass],"Not Found")</f>
        <v>Liabilities</v>
      </c>
      <c r="I10116" t="str">
        <f>_xlfn.XLOOKUP(tbl_GL[[#This Row],[Account_key]],tbl_COA[Account_key],tbl_COA[SubClass2],"Not Found")</f>
        <v>Current Liabilities</v>
      </c>
      <c r="J10116" t="str">
        <f>_xlfn.XLOOKUP(tbl_GL[[#This Row],[Account_key]],tbl_COA[Account_key],tbl_COA[SubAccount],,0)</f>
        <v>Accrued Expenses</v>
      </c>
      <c r="K10116">
        <f>YEAR(tbl_GL[[#This Row],[Date]])</f>
        <v>2019</v>
      </c>
    </row>
    <row r="10117" spans="1:11" x14ac:dyDescent="0.35">
      <c r="A10117">
        <v>1176.0999999999999</v>
      </c>
      <c r="B10117" s="24">
        <v>43753</v>
      </c>
      <c r="C10117">
        <v>4</v>
      </c>
      <c r="D10117" s="13">
        <v>135</v>
      </c>
      <c r="E10117" s="13" t="s">
        <v>127</v>
      </c>
      <c r="F10117" s="17">
        <v>-17550</v>
      </c>
      <c r="G10117" t="str">
        <f>_xlfn.XLOOKUP(tbl_GL[[#This Row],[Account_key]],tbl_COA[Account_key],tbl_COA[Class],"Not Found")</f>
        <v>Liabilities and Owners Equity</v>
      </c>
      <c r="H10117" t="str">
        <f>_xlfn.XLOOKUP(tbl_GL[[#This Row],[Account_key]],tbl_COA[Account_key],tbl_COA[SubClass],"Not Found")</f>
        <v>Liabilities</v>
      </c>
      <c r="I10117" t="str">
        <f>_xlfn.XLOOKUP(tbl_GL[[#This Row],[Account_key]],tbl_COA[Account_key],tbl_COA[SubClass2],"Not Found")</f>
        <v>Current Liabilities</v>
      </c>
      <c r="J10117" t="str">
        <f>_xlfn.XLOOKUP(tbl_GL[[#This Row],[Account_key]],tbl_COA[Account_key],tbl_COA[SubAccount],,0)</f>
        <v>Dividends payable</v>
      </c>
      <c r="K10117">
        <f>YEAR(tbl_GL[[#This Row],[Date]])</f>
        <v>2019</v>
      </c>
    </row>
    <row r="10118" spans="1:11" x14ac:dyDescent="0.35">
      <c r="A10118">
        <v>1176.2</v>
      </c>
      <c r="B10118" s="24">
        <v>43753</v>
      </c>
      <c r="C10118">
        <v>4</v>
      </c>
      <c r="D10118" s="13">
        <v>10</v>
      </c>
      <c r="E10118" s="13" t="s">
        <v>127</v>
      </c>
      <c r="F10118" s="17">
        <v>-17550</v>
      </c>
      <c r="G10118" t="str">
        <f>_xlfn.XLOOKUP(tbl_GL[[#This Row],[Account_key]],tbl_COA[Account_key],tbl_COA[Class],"Not Found")</f>
        <v>Assets</v>
      </c>
      <c r="H10118" t="str">
        <f>_xlfn.XLOOKUP(tbl_GL[[#This Row],[Account_key]],tbl_COA[Account_key],tbl_COA[SubClass],"Not Found")</f>
        <v>Assets</v>
      </c>
      <c r="I10118" t="str">
        <f>_xlfn.XLOOKUP(tbl_GL[[#This Row],[Account_key]],tbl_COA[Account_key],tbl_COA[SubClass2],"Not Found")</f>
        <v>Current Assets</v>
      </c>
      <c r="J10118" t="str">
        <f>_xlfn.XLOOKUP(tbl_GL[[#This Row],[Account_key]],tbl_COA[Account_key],tbl_COA[SubAccount],,0)</f>
        <v>Cash at Bank</v>
      </c>
      <c r="K10118">
        <f>YEAR(tbl_GL[[#This Row],[Date]])</f>
        <v>2019</v>
      </c>
    </row>
    <row r="10119" spans="1:11" x14ac:dyDescent="0.35">
      <c r="A10119">
        <v>1177.0999999999999</v>
      </c>
      <c r="B10119" s="24">
        <v>43753</v>
      </c>
      <c r="C10119">
        <v>4</v>
      </c>
      <c r="D10119" s="13">
        <v>10</v>
      </c>
      <c r="E10119" s="13" t="s">
        <v>84</v>
      </c>
      <c r="F10119" s="17">
        <v>-34650</v>
      </c>
      <c r="G10119" t="str">
        <f>_xlfn.XLOOKUP(tbl_GL[[#This Row],[Account_key]],tbl_COA[Account_key],tbl_COA[Class],"Not Found")</f>
        <v>Assets</v>
      </c>
      <c r="H10119" t="str">
        <f>_xlfn.XLOOKUP(tbl_GL[[#This Row],[Account_key]],tbl_COA[Account_key],tbl_COA[SubClass],"Not Found")</f>
        <v>Assets</v>
      </c>
      <c r="I10119" t="str">
        <f>_xlfn.XLOOKUP(tbl_GL[[#This Row],[Account_key]],tbl_COA[Account_key],tbl_COA[SubClass2],"Not Found")</f>
        <v>Current Assets</v>
      </c>
      <c r="J10119" t="str">
        <f>_xlfn.XLOOKUP(tbl_GL[[#This Row],[Account_key]],tbl_COA[Account_key],tbl_COA[SubAccount],,0)</f>
        <v>Cash at Bank</v>
      </c>
      <c r="K10119">
        <f>YEAR(tbl_GL[[#This Row],[Date]])</f>
        <v>2019</v>
      </c>
    </row>
    <row r="10120" spans="1:11" x14ac:dyDescent="0.35">
      <c r="A10120">
        <v>1177.2</v>
      </c>
      <c r="B10120" s="24">
        <v>43753</v>
      </c>
      <c r="C10120">
        <v>4</v>
      </c>
      <c r="D10120" s="13">
        <v>110</v>
      </c>
      <c r="E10120" s="13" t="s">
        <v>84</v>
      </c>
      <c r="F10120" s="17">
        <v>-34650</v>
      </c>
      <c r="G10120" t="str">
        <f>_xlfn.XLOOKUP(tbl_GL[[#This Row],[Account_key]],tbl_COA[Account_key],tbl_COA[Class],"Not Found")</f>
        <v>Liabilities and Owners Equity</v>
      </c>
      <c r="H10120" t="str">
        <f>_xlfn.XLOOKUP(tbl_GL[[#This Row],[Account_key]],tbl_COA[Account_key],tbl_COA[SubClass],"Not Found")</f>
        <v>Liabilities</v>
      </c>
      <c r="I10120" t="str">
        <f>_xlfn.XLOOKUP(tbl_GL[[#This Row],[Account_key]],tbl_COA[Account_key],tbl_COA[SubClass2],"Not Found")</f>
        <v>Current Liabilities</v>
      </c>
      <c r="J10120" t="str">
        <f>_xlfn.XLOOKUP(tbl_GL[[#This Row],[Account_key]],tbl_COA[Account_key],tbl_COA[SubAccount],,0)</f>
        <v>Trade Payables</v>
      </c>
      <c r="K10120">
        <f>YEAR(tbl_GL[[#This Row],[Date]])</f>
        <v>2019</v>
      </c>
    </row>
    <row r="10121" spans="1:11" x14ac:dyDescent="0.35">
      <c r="A10121">
        <v>1178.0999999999999</v>
      </c>
      <c r="B10121" s="24">
        <v>43755</v>
      </c>
      <c r="C10121">
        <v>4</v>
      </c>
      <c r="D10121" s="13">
        <v>260</v>
      </c>
      <c r="E10121" s="13" t="s">
        <v>97</v>
      </c>
      <c r="F10121" s="17">
        <v>-1688</v>
      </c>
      <c r="G10121" t="str">
        <f>_xlfn.XLOOKUP(tbl_GL[[#This Row],[Account_key]],tbl_COA[Account_key],tbl_COA[Class],"Not Found")</f>
        <v>Operating account</v>
      </c>
      <c r="H10121" t="str">
        <f>_xlfn.XLOOKUP(tbl_GL[[#This Row],[Account_key]],tbl_COA[Account_key],tbl_COA[SubClass],"Not Found")</f>
        <v>Operating Expenses</v>
      </c>
      <c r="I10121" t="str">
        <f>_xlfn.XLOOKUP(tbl_GL[[#This Row],[Account_key]],tbl_COA[Account_key],tbl_COA[SubClass2],"Not Found")</f>
        <v>Marketing</v>
      </c>
      <c r="J10121" t="str">
        <f>_xlfn.XLOOKUP(tbl_GL[[#This Row],[Account_key]],tbl_COA[Account_key],tbl_COA[SubAccount],,0)</f>
        <v>Commissions</v>
      </c>
      <c r="K10121">
        <f>YEAR(tbl_GL[[#This Row],[Date]])</f>
        <v>2019</v>
      </c>
    </row>
    <row r="10122" spans="1:11" x14ac:dyDescent="0.35">
      <c r="A10122">
        <v>1178.2</v>
      </c>
      <c r="B10122" s="24">
        <v>43755</v>
      </c>
      <c r="C10122">
        <v>4</v>
      </c>
      <c r="D10122" s="13">
        <v>120</v>
      </c>
      <c r="E10122" s="13" t="s">
        <v>97</v>
      </c>
      <c r="F10122" s="17">
        <v>1688</v>
      </c>
      <c r="G10122" t="str">
        <f>_xlfn.XLOOKUP(tbl_GL[[#This Row],[Account_key]],tbl_COA[Account_key],tbl_COA[Class],"Not Found")</f>
        <v>Liabilities and Owners Equity</v>
      </c>
      <c r="H10122" t="str">
        <f>_xlfn.XLOOKUP(tbl_GL[[#This Row],[Account_key]],tbl_COA[Account_key],tbl_COA[SubClass],"Not Found")</f>
        <v>Liabilities</v>
      </c>
      <c r="I10122" t="str">
        <f>_xlfn.XLOOKUP(tbl_GL[[#This Row],[Account_key]],tbl_COA[Account_key],tbl_COA[SubClass2],"Not Found")</f>
        <v>Current Liabilities</v>
      </c>
      <c r="J10122" t="str">
        <f>_xlfn.XLOOKUP(tbl_GL[[#This Row],[Account_key]],tbl_COA[Account_key],tbl_COA[SubAccount],,0)</f>
        <v>Accrued Expenses</v>
      </c>
      <c r="K10122">
        <f>YEAR(tbl_GL[[#This Row],[Date]])</f>
        <v>2019</v>
      </c>
    </row>
    <row r="10123" spans="1:11" x14ac:dyDescent="0.35">
      <c r="A10123">
        <v>1179.0999999999999</v>
      </c>
      <c r="B10123" s="24">
        <v>43755</v>
      </c>
      <c r="C10123">
        <v>4</v>
      </c>
      <c r="D10123" s="13">
        <v>10</v>
      </c>
      <c r="E10123" s="13" t="s">
        <v>98</v>
      </c>
      <c r="F10123" s="17">
        <v>-2396</v>
      </c>
      <c r="G10123" t="str">
        <f>_xlfn.XLOOKUP(tbl_GL[[#This Row],[Account_key]],tbl_COA[Account_key],tbl_COA[Class],"Not Found")</f>
        <v>Assets</v>
      </c>
      <c r="H10123" t="str">
        <f>_xlfn.XLOOKUP(tbl_GL[[#This Row],[Account_key]],tbl_COA[Account_key],tbl_COA[SubClass],"Not Found")</f>
        <v>Assets</v>
      </c>
      <c r="I10123" t="str">
        <f>_xlfn.XLOOKUP(tbl_GL[[#This Row],[Account_key]],tbl_COA[Account_key],tbl_COA[SubClass2],"Not Found")</f>
        <v>Current Assets</v>
      </c>
      <c r="J10123" t="str">
        <f>_xlfn.XLOOKUP(tbl_GL[[#This Row],[Account_key]],tbl_COA[Account_key],tbl_COA[SubAccount],,0)</f>
        <v>Cash at Bank</v>
      </c>
      <c r="K10123">
        <f>YEAR(tbl_GL[[#This Row],[Date]])</f>
        <v>2019</v>
      </c>
    </row>
    <row r="10124" spans="1:11" x14ac:dyDescent="0.35">
      <c r="A10124">
        <v>1179.2</v>
      </c>
      <c r="B10124" s="24">
        <v>43755</v>
      </c>
      <c r="C10124">
        <v>4</v>
      </c>
      <c r="D10124" s="13">
        <v>120</v>
      </c>
      <c r="E10124" s="13" t="s">
        <v>98</v>
      </c>
      <c r="F10124" s="17">
        <v>-2396</v>
      </c>
      <c r="G10124" t="str">
        <f>_xlfn.XLOOKUP(tbl_GL[[#This Row],[Account_key]],tbl_COA[Account_key],tbl_COA[Class],"Not Found")</f>
        <v>Liabilities and Owners Equity</v>
      </c>
      <c r="H10124" t="str">
        <f>_xlfn.XLOOKUP(tbl_GL[[#This Row],[Account_key]],tbl_COA[Account_key],tbl_COA[SubClass],"Not Found")</f>
        <v>Liabilities</v>
      </c>
      <c r="I10124" t="str">
        <f>_xlfn.XLOOKUP(tbl_GL[[#This Row],[Account_key]],tbl_COA[Account_key],tbl_COA[SubClass2],"Not Found")</f>
        <v>Current Liabilities</v>
      </c>
      <c r="J10124" t="str">
        <f>_xlfn.XLOOKUP(tbl_GL[[#This Row],[Account_key]],tbl_COA[Account_key],tbl_COA[SubAccount],,0)</f>
        <v>Accrued Expenses</v>
      </c>
      <c r="K10124">
        <f>YEAR(tbl_GL[[#This Row],[Date]])</f>
        <v>2019</v>
      </c>
    </row>
    <row r="10125" spans="1:11" x14ac:dyDescent="0.35">
      <c r="A10125">
        <v>1180.0999999999999</v>
      </c>
      <c r="B10125" s="24">
        <v>43757</v>
      </c>
      <c r="C10125">
        <v>4</v>
      </c>
      <c r="D10125" s="13">
        <v>230</v>
      </c>
      <c r="E10125" s="13" t="s">
        <v>4</v>
      </c>
      <c r="F10125" s="17">
        <v>-1438</v>
      </c>
      <c r="G10125" t="str">
        <f>_xlfn.XLOOKUP(tbl_GL[[#This Row],[Account_key]],tbl_COA[Account_key],tbl_COA[Class],"Not Found")</f>
        <v>Trading account</v>
      </c>
      <c r="H10125" t="str">
        <f>_xlfn.XLOOKUP(tbl_GL[[#This Row],[Account_key]],tbl_COA[Account_key],tbl_COA[SubClass],"Not Found")</f>
        <v>Cost of Sales</v>
      </c>
      <c r="I10125" t="str">
        <f>_xlfn.XLOOKUP(tbl_GL[[#This Row],[Account_key]],tbl_COA[Account_key],tbl_COA[SubClass2],"Not Found")</f>
        <v>Cost of Sales</v>
      </c>
      <c r="J10125" t="str">
        <f>_xlfn.XLOOKUP(tbl_GL[[#This Row],[Account_key]],tbl_COA[Account_key],tbl_COA[SubAccount],,0)</f>
        <v>Cost of Sales</v>
      </c>
      <c r="K10125">
        <f>YEAR(tbl_GL[[#This Row],[Date]])</f>
        <v>2019</v>
      </c>
    </row>
    <row r="10126" spans="1:11" x14ac:dyDescent="0.35">
      <c r="A10126">
        <v>1180.2</v>
      </c>
      <c r="B10126" s="24">
        <v>43757</v>
      </c>
      <c r="C10126">
        <v>4</v>
      </c>
      <c r="D10126" s="13">
        <v>60</v>
      </c>
      <c r="E10126" s="13" t="s">
        <v>4</v>
      </c>
      <c r="F10126" s="17">
        <v>-1438</v>
      </c>
      <c r="G10126" t="str">
        <f>_xlfn.XLOOKUP(tbl_GL[[#This Row],[Account_key]],tbl_COA[Account_key],tbl_COA[Class],"Not Found")</f>
        <v>Assets</v>
      </c>
      <c r="H10126" t="str">
        <f>_xlfn.XLOOKUP(tbl_GL[[#This Row],[Account_key]],tbl_COA[Account_key],tbl_COA[SubClass],"Not Found")</f>
        <v>Assets</v>
      </c>
      <c r="I10126" t="str">
        <f>_xlfn.XLOOKUP(tbl_GL[[#This Row],[Account_key]],tbl_COA[Account_key],tbl_COA[SubClass2],"Not Found")</f>
        <v>Current Assets</v>
      </c>
      <c r="J10126" t="str">
        <f>_xlfn.XLOOKUP(tbl_GL[[#This Row],[Account_key]],tbl_COA[Account_key],tbl_COA[SubAccount],,0)</f>
        <v>Inventory</v>
      </c>
      <c r="K10126">
        <f>YEAR(tbl_GL[[#This Row],[Date]])</f>
        <v>2019</v>
      </c>
    </row>
    <row r="10127" spans="1:11" x14ac:dyDescent="0.35">
      <c r="A10127">
        <v>1181.0999999999999</v>
      </c>
      <c r="B10127" s="24">
        <v>43757</v>
      </c>
      <c r="C10127">
        <v>4</v>
      </c>
      <c r="D10127" s="13">
        <v>210</v>
      </c>
      <c r="E10127" s="13" t="s">
        <v>7</v>
      </c>
      <c r="F10127" s="17">
        <v>4498</v>
      </c>
      <c r="G10127" t="str">
        <f>_xlfn.XLOOKUP(tbl_GL[[#This Row],[Account_key]],tbl_COA[Account_key],tbl_COA[Class],"Not Found")</f>
        <v>Trading account</v>
      </c>
      <c r="H10127" t="str">
        <f>_xlfn.XLOOKUP(tbl_GL[[#This Row],[Account_key]],tbl_COA[Account_key],tbl_COA[SubClass],"Not Found")</f>
        <v>Sales</v>
      </c>
      <c r="I10127" t="str">
        <f>_xlfn.XLOOKUP(tbl_GL[[#This Row],[Account_key]],tbl_COA[Account_key],tbl_COA[SubClass2],"Not Found")</f>
        <v>Sales</v>
      </c>
      <c r="J10127" t="str">
        <f>_xlfn.XLOOKUP(tbl_GL[[#This Row],[Account_key]],tbl_COA[Account_key],tbl_COA[SubAccount],,0)</f>
        <v>Sales</v>
      </c>
      <c r="K10127">
        <f>YEAR(tbl_GL[[#This Row],[Date]])</f>
        <v>2019</v>
      </c>
    </row>
    <row r="10128" spans="1:11" x14ac:dyDescent="0.35">
      <c r="A10128">
        <v>1181.2</v>
      </c>
      <c r="B10128" s="24">
        <v>43757</v>
      </c>
      <c r="C10128">
        <v>4</v>
      </c>
      <c r="D10128" s="13">
        <v>10</v>
      </c>
      <c r="E10128" s="13" t="s">
        <v>7</v>
      </c>
      <c r="F10128" s="17">
        <v>4498</v>
      </c>
      <c r="G10128" t="str">
        <f>_xlfn.XLOOKUP(tbl_GL[[#This Row],[Account_key]],tbl_COA[Account_key],tbl_COA[Class],"Not Found")</f>
        <v>Assets</v>
      </c>
      <c r="H10128" t="str">
        <f>_xlfn.XLOOKUP(tbl_GL[[#This Row],[Account_key]],tbl_COA[Account_key],tbl_COA[SubClass],"Not Found")</f>
        <v>Assets</v>
      </c>
      <c r="I10128" t="str">
        <f>_xlfn.XLOOKUP(tbl_GL[[#This Row],[Account_key]],tbl_COA[Account_key],tbl_COA[SubClass2],"Not Found")</f>
        <v>Current Assets</v>
      </c>
      <c r="J10128" t="str">
        <f>_xlfn.XLOOKUP(tbl_GL[[#This Row],[Account_key]],tbl_COA[Account_key],tbl_COA[SubAccount],,0)</f>
        <v>Cash at Bank</v>
      </c>
      <c r="K10128">
        <f>YEAR(tbl_GL[[#This Row],[Date]])</f>
        <v>2019</v>
      </c>
    </row>
    <row r="10129" spans="1:11" x14ac:dyDescent="0.35">
      <c r="A10129">
        <v>1182.0999999999999</v>
      </c>
      <c r="B10129" s="24">
        <v>43757</v>
      </c>
      <c r="C10129">
        <v>4</v>
      </c>
      <c r="D10129" s="13">
        <v>230</v>
      </c>
      <c r="E10129" s="13" t="s">
        <v>4</v>
      </c>
      <c r="F10129" s="17">
        <v>-5513</v>
      </c>
      <c r="G10129" t="str">
        <f>_xlfn.XLOOKUP(tbl_GL[[#This Row],[Account_key]],tbl_COA[Account_key],tbl_COA[Class],"Not Found")</f>
        <v>Trading account</v>
      </c>
      <c r="H10129" t="str">
        <f>_xlfn.XLOOKUP(tbl_GL[[#This Row],[Account_key]],tbl_COA[Account_key],tbl_COA[SubClass],"Not Found")</f>
        <v>Cost of Sales</v>
      </c>
      <c r="I10129" t="str">
        <f>_xlfn.XLOOKUP(tbl_GL[[#This Row],[Account_key]],tbl_COA[Account_key],tbl_COA[SubClass2],"Not Found")</f>
        <v>Cost of Sales</v>
      </c>
      <c r="J10129" t="str">
        <f>_xlfn.XLOOKUP(tbl_GL[[#This Row],[Account_key]],tbl_COA[Account_key],tbl_COA[SubAccount],,0)</f>
        <v>Cost of Sales</v>
      </c>
      <c r="K10129">
        <f>YEAR(tbl_GL[[#This Row],[Date]])</f>
        <v>2019</v>
      </c>
    </row>
    <row r="10130" spans="1:11" x14ac:dyDescent="0.35">
      <c r="A10130">
        <v>1182.2</v>
      </c>
      <c r="B10130" s="24">
        <v>43757</v>
      </c>
      <c r="C10130">
        <v>4</v>
      </c>
      <c r="D10130" s="13">
        <v>60</v>
      </c>
      <c r="E10130" s="13" t="s">
        <v>4</v>
      </c>
      <c r="F10130" s="17">
        <v>-5513</v>
      </c>
      <c r="G10130" t="str">
        <f>_xlfn.XLOOKUP(tbl_GL[[#This Row],[Account_key]],tbl_COA[Account_key],tbl_COA[Class],"Not Found")</f>
        <v>Assets</v>
      </c>
      <c r="H10130" t="str">
        <f>_xlfn.XLOOKUP(tbl_GL[[#This Row],[Account_key]],tbl_COA[Account_key],tbl_COA[SubClass],"Not Found")</f>
        <v>Assets</v>
      </c>
      <c r="I10130" t="str">
        <f>_xlfn.XLOOKUP(tbl_GL[[#This Row],[Account_key]],tbl_COA[Account_key],tbl_COA[SubClass2],"Not Found")</f>
        <v>Current Assets</v>
      </c>
      <c r="J10130" t="str">
        <f>_xlfn.XLOOKUP(tbl_GL[[#This Row],[Account_key]],tbl_COA[Account_key],tbl_COA[SubAccount],,0)</f>
        <v>Inventory</v>
      </c>
      <c r="K10130">
        <f>YEAR(tbl_GL[[#This Row],[Date]])</f>
        <v>2019</v>
      </c>
    </row>
    <row r="10131" spans="1:11" x14ac:dyDescent="0.35">
      <c r="A10131">
        <v>1183.0999999999999</v>
      </c>
      <c r="B10131" s="24">
        <v>43757</v>
      </c>
      <c r="C10131">
        <v>4</v>
      </c>
      <c r="D10131" s="13">
        <v>210</v>
      </c>
      <c r="E10131" s="13" t="s">
        <v>8</v>
      </c>
      <c r="F10131" s="17">
        <v>15575</v>
      </c>
      <c r="G10131" t="str">
        <f>_xlfn.XLOOKUP(tbl_GL[[#This Row],[Account_key]],tbl_COA[Account_key],tbl_COA[Class],"Not Found")</f>
        <v>Trading account</v>
      </c>
      <c r="H10131" t="str">
        <f>_xlfn.XLOOKUP(tbl_GL[[#This Row],[Account_key]],tbl_COA[Account_key],tbl_COA[SubClass],"Not Found")</f>
        <v>Sales</v>
      </c>
      <c r="I10131" t="str">
        <f>_xlfn.XLOOKUP(tbl_GL[[#This Row],[Account_key]],tbl_COA[Account_key],tbl_COA[SubClass2],"Not Found")</f>
        <v>Sales</v>
      </c>
      <c r="J10131" t="str">
        <f>_xlfn.XLOOKUP(tbl_GL[[#This Row],[Account_key]],tbl_COA[Account_key],tbl_COA[SubAccount],,0)</f>
        <v>Sales</v>
      </c>
      <c r="K10131">
        <f>YEAR(tbl_GL[[#This Row],[Date]])</f>
        <v>2019</v>
      </c>
    </row>
    <row r="10132" spans="1:11" x14ac:dyDescent="0.35">
      <c r="A10132">
        <v>1183.2</v>
      </c>
      <c r="B10132" s="24">
        <v>43757</v>
      </c>
      <c r="C10132">
        <v>4</v>
      </c>
      <c r="D10132" s="13">
        <v>30</v>
      </c>
      <c r="E10132" s="13" t="s">
        <v>8</v>
      </c>
      <c r="F10132" s="17">
        <v>15575</v>
      </c>
      <c r="G10132" t="str">
        <f>_xlfn.XLOOKUP(tbl_GL[[#This Row],[Account_key]],tbl_COA[Account_key],tbl_COA[Class],"Not Found")</f>
        <v>Assets</v>
      </c>
      <c r="H10132" t="str">
        <f>_xlfn.XLOOKUP(tbl_GL[[#This Row],[Account_key]],tbl_COA[Account_key],tbl_COA[SubClass],"Not Found")</f>
        <v>Assets</v>
      </c>
      <c r="I10132" t="str">
        <f>_xlfn.XLOOKUP(tbl_GL[[#This Row],[Account_key]],tbl_COA[Account_key],tbl_COA[SubClass2],"Not Found")</f>
        <v>Current Assets</v>
      </c>
      <c r="J10132" t="str">
        <f>_xlfn.XLOOKUP(tbl_GL[[#This Row],[Account_key]],tbl_COA[Account_key],tbl_COA[SubAccount],,0)</f>
        <v>Trade Receivables</v>
      </c>
      <c r="K10132">
        <f>YEAR(tbl_GL[[#This Row],[Date]])</f>
        <v>2019</v>
      </c>
    </row>
    <row r="10133" spans="1:11" x14ac:dyDescent="0.35">
      <c r="A10133">
        <v>1184.0999999999999</v>
      </c>
      <c r="B10133" s="24">
        <v>43760</v>
      </c>
      <c r="C10133">
        <v>4</v>
      </c>
      <c r="D10133" s="13">
        <v>320</v>
      </c>
      <c r="E10133" s="13" t="s">
        <v>99</v>
      </c>
      <c r="F10133" s="17">
        <v>-102</v>
      </c>
      <c r="G10133" t="str">
        <f>_xlfn.XLOOKUP(tbl_GL[[#This Row],[Account_key]],tbl_COA[Account_key],tbl_COA[Class],"Not Found")</f>
        <v>Operating account</v>
      </c>
      <c r="H10133" t="str">
        <f>_xlfn.XLOOKUP(tbl_GL[[#This Row],[Account_key]],tbl_COA[Account_key],tbl_COA[SubClass],"Not Found")</f>
        <v>Operating Expenses</v>
      </c>
      <c r="I10133" t="str">
        <f>_xlfn.XLOOKUP(tbl_GL[[#This Row],[Account_key]],tbl_COA[Account_key],tbl_COA[SubClass2],"Not Found")</f>
        <v>Administration</v>
      </c>
      <c r="J10133" t="str">
        <f>_xlfn.XLOOKUP(tbl_GL[[#This Row],[Account_key]],tbl_COA[Account_key],tbl_COA[SubAccount],,0)</f>
        <v>Professional Services</v>
      </c>
      <c r="K10133">
        <f>YEAR(tbl_GL[[#This Row],[Date]])</f>
        <v>2019</v>
      </c>
    </row>
    <row r="10134" spans="1:11" x14ac:dyDescent="0.35">
      <c r="A10134">
        <v>1184.2</v>
      </c>
      <c r="B10134" s="24">
        <v>43760</v>
      </c>
      <c r="C10134">
        <v>4</v>
      </c>
      <c r="D10134" s="13">
        <v>20</v>
      </c>
      <c r="E10134" s="13" t="s">
        <v>99</v>
      </c>
      <c r="F10134" s="17">
        <v>-102</v>
      </c>
      <c r="G10134" t="str">
        <f>_xlfn.XLOOKUP(tbl_GL[[#This Row],[Account_key]],tbl_COA[Account_key],tbl_COA[Class],"Not Found")</f>
        <v>Assets</v>
      </c>
      <c r="H10134" t="str">
        <f>_xlfn.XLOOKUP(tbl_GL[[#This Row],[Account_key]],tbl_COA[Account_key],tbl_COA[SubClass],"Not Found")</f>
        <v>Assets</v>
      </c>
      <c r="I10134" t="str">
        <f>_xlfn.XLOOKUP(tbl_GL[[#This Row],[Account_key]],tbl_COA[Account_key],tbl_COA[SubClass2],"Not Found")</f>
        <v>Current Assets</v>
      </c>
      <c r="J10134" t="str">
        <f>_xlfn.XLOOKUP(tbl_GL[[#This Row],[Account_key]],tbl_COA[Account_key],tbl_COA[SubAccount],,0)</f>
        <v>Cash in hand</v>
      </c>
      <c r="K10134">
        <f>YEAR(tbl_GL[[#This Row],[Date]])</f>
        <v>2019</v>
      </c>
    </row>
    <row r="10135" spans="1:11" x14ac:dyDescent="0.35">
      <c r="A10135">
        <v>1185.0999999999999</v>
      </c>
      <c r="B10135" s="24">
        <v>43760</v>
      </c>
      <c r="C10135">
        <v>4</v>
      </c>
      <c r="D10135" s="13">
        <v>260</v>
      </c>
      <c r="E10135" s="13" t="s">
        <v>97</v>
      </c>
      <c r="F10135" s="17">
        <v>-1844</v>
      </c>
      <c r="G10135" t="str">
        <f>_xlfn.XLOOKUP(tbl_GL[[#This Row],[Account_key]],tbl_COA[Account_key],tbl_COA[Class],"Not Found")</f>
        <v>Operating account</v>
      </c>
      <c r="H10135" t="str">
        <f>_xlfn.XLOOKUP(tbl_GL[[#This Row],[Account_key]],tbl_COA[Account_key],tbl_COA[SubClass],"Not Found")</f>
        <v>Operating Expenses</v>
      </c>
      <c r="I10135" t="str">
        <f>_xlfn.XLOOKUP(tbl_GL[[#This Row],[Account_key]],tbl_COA[Account_key],tbl_COA[SubClass2],"Not Found")</f>
        <v>Marketing</v>
      </c>
      <c r="J10135" t="str">
        <f>_xlfn.XLOOKUP(tbl_GL[[#This Row],[Account_key]],tbl_COA[Account_key],tbl_COA[SubAccount],,0)</f>
        <v>Commissions</v>
      </c>
      <c r="K10135">
        <f>YEAR(tbl_GL[[#This Row],[Date]])</f>
        <v>2019</v>
      </c>
    </row>
    <row r="10136" spans="1:11" x14ac:dyDescent="0.35">
      <c r="A10136">
        <v>1185.2</v>
      </c>
      <c r="B10136" s="24">
        <v>43760</v>
      </c>
      <c r="C10136">
        <v>4</v>
      </c>
      <c r="D10136" s="13">
        <v>120</v>
      </c>
      <c r="E10136" s="13" t="s">
        <v>97</v>
      </c>
      <c r="F10136" s="17">
        <v>1844</v>
      </c>
      <c r="G10136" t="str">
        <f>_xlfn.XLOOKUP(tbl_GL[[#This Row],[Account_key]],tbl_COA[Account_key],tbl_COA[Class],"Not Found")</f>
        <v>Liabilities and Owners Equity</v>
      </c>
      <c r="H10136" t="str">
        <f>_xlfn.XLOOKUP(tbl_GL[[#This Row],[Account_key]],tbl_COA[Account_key],tbl_COA[SubClass],"Not Found")</f>
        <v>Liabilities</v>
      </c>
      <c r="I10136" t="str">
        <f>_xlfn.XLOOKUP(tbl_GL[[#This Row],[Account_key]],tbl_COA[Account_key],tbl_COA[SubClass2],"Not Found")</f>
        <v>Current Liabilities</v>
      </c>
      <c r="J10136" t="str">
        <f>_xlfn.XLOOKUP(tbl_GL[[#This Row],[Account_key]],tbl_COA[Account_key],tbl_COA[SubAccount],,0)</f>
        <v>Accrued Expenses</v>
      </c>
      <c r="K10136">
        <f>YEAR(tbl_GL[[#This Row],[Date]])</f>
        <v>2019</v>
      </c>
    </row>
    <row r="10137" spans="1:11" x14ac:dyDescent="0.35">
      <c r="A10137">
        <v>1186.0999999999999</v>
      </c>
      <c r="B10137" s="24">
        <v>43760</v>
      </c>
      <c r="C10137">
        <v>4</v>
      </c>
      <c r="D10137" s="13">
        <v>30</v>
      </c>
      <c r="E10137" s="13" t="s">
        <v>80</v>
      </c>
      <c r="F10137" s="17">
        <v>-19635</v>
      </c>
      <c r="G10137" t="str">
        <f>_xlfn.XLOOKUP(tbl_GL[[#This Row],[Account_key]],tbl_COA[Account_key],tbl_COA[Class],"Not Found")</f>
        <v>Assets</v>
      </c>
      <c r="H10137" t="str">
        <f>_xlfn.XLOOKUP(tbl_GL[[#This Row],[Account_key]],tbl_COA[Account_key],tbl_COA[SubClass],"Not Found")</f>
        <v>Assets</v>
      </c>
      <c r="I10137" t="str">
        <f>_xlfn.XLOOKUP(tbl_GL[[#This Row],[Account_key]],tbl_COA[Account_key],tbl_COA[SubClass2],"Not Found")</f>
        <v>Current Assets</v>
      </c>
      <c r="J10137" t="str">
        <f>_xlfn.XLOOKUP(tbl_GL[[#This Row],[Account_key]],tbl_COA[Account_key],tbl_COA[SubAccount],,0)</f>
        <v>Trade Receivables</v>
      </c>
      <c r="K10137">
        <f>YEAR(tbl_GL[[#This Row],[Date]])</f>
        <v>2019</v>
      </c>
    </row>
    <row r="10138" spans="1:11" x14ac:dyDescent="0.35">
      <c r="A10138">
        <v>1186.2</v>
      </c>
      <c r="B10138" s="24">
        <v>43760</v>
      </c>
      <c r="C10138">
        <v>4</v>
      </c>
      <c r="D10138" s="13">
        <v>10</v>
      </c>
      <c r="E10138" s="13" t="s">
        <v>80</v>
      </c>
      <c r="F10138" s="17">
        <v>19635</v>
      </c>
      <c r="G10138" t="str">
        <f>_xlfn.XLOOKUP(tbl_GL[[#This Row],[Account_key]],tbl_COA[Account_key],tbl_COA[Class],"Not Found")</f>
        <v>Assets</v>
      </c>
      <c r="H10138" t="str">
        <f>_xlfn.XLOOKUP(tbl_GL[[#This Row],[Account_key]],tbl_COA[Account_key],tbl_COA[SubClass],"Not Found")</f>
        <v>Assets</v>
      </c>
      <c r="I10138" t="str">
        <f>_xlfn.XLOOKUP(tbl_GL[[#This Row],[Account_key]],tbl_COA[Account_key],tbl_COA[SubClass2],"Not Found")</f>
        <v>Current Assets</v>
      </c>
      <c r="J10138" t="str">
        <f>_xlfn.XLOOKUP(tbl_GL[[#This Row],[Account_key]],tbl_COA[Account_key],tbl_COA[SubAccount],,0)</f>
        <v>Cash at Bank</v>
      </c>
      <c r="K10138">
        <f>YEAR(tbl_GL[[#This Row],[Date]])</f>
        <v>2019</v>
      </c>
    </row>
    <row r="10139" spans="1:11" x14ac:dyDescent="0.35">
      <c r="A10139">
        <v>1187.0999999999999</v>
      </c>
      <c r="B10139" s="24">
        <v>43762</v>
      </c>
      <c r="C10139">
        <v>4</v>
      </c>
      <c r="D10139" s="13">
        <v>310</v>
      </c>
      <c r="E10139" s="13" t="s">
        <v>97</v>
      </c>
      <c r="F10139" s="17">
        <v>-1914</v>
      </c>
      <c r="G10139" t="str">
        <f>_xlfn.XLOOKUP(tbl_GL[[#This Row],[Account_key]],tbl_COA[Account_key],tbl_COA[Class],"Not Found")</f>
        <v>Operating account</v>
      </c>
      <c r="H10139" t="str">
        <f>_xlfn.XLOOKUP(tbl_GL[[#This Row],[Account_key]],tbl_COA[Account_key],tbl_COA[SubClass],"Not Found")</f>
        <v>Operating Expenses</v>
      </c>
      <c r="I10139" t="str">
        <f>_xlfn.XLOOKUP(tbl_GL[[#This Row],[Account_key]],tbl_COA[Account_key],tbl_COA[SubClass2],"Not Found")</f>
        <v>Administration</v>
      </c>
      <c r="J10139" t="str">
        <f>_xlfn.XLOOKUP(tbl_GL[[#This Row],[Account_key]],tbl_COA[Account_key],tbl_COA[SubAccount],,0)</f>
        <v>Office Supplies</v>
      </c>
      <c r="K10139">
        <f>YEAR(tbl_GL[[#This Row],[Date]])</f>
        <v>2019</v>
      </c>
    </row>
    <row r="10140" spans="1:11" x14ac:dyDescent="0.35">
      <c r="A10140">
        <v>1187.2</v>
      </c>
      <c r="B10140" s="24">
        <v>43762</v>
      </c>
      <c r="C10140">
        <v>4</v>
      </c>
      <c r="D10140" s="13">
        <v>120</v>
      </c>
      <c r="E10140" s="13" t="s">
        <v>97</v>
      </c>
      <c r="F10140" s="17">
        <v>1914</v>
      </c>
      <c r="G10140" t="str">
        <f>_xlfn.XLOOKUP(tbl_GL[[#This Row],[Account_key]],tbl_COA[Account_key],tbl_COA[Class],"Not Found")</f>
        <v>Liabilities and Owners Equity</v>
      </c>
      <c r="H10140" t="str">
        <f>_xlfn.XLOOKUP(tbl_GL[[#This Row],[Account_key]],tbl_COA[Account_key],tbl_COA[SubClass],"Not Found")</f>
        <v>Liabilities</v>
      </c>
      <c r="I10140" t="str">
        <f>_xlfn.XLOOKUP(tbl_GL[[#This Row],[Account_key]],tbl_COA[Account_key],tbl_COA[SubClass2],"Not Found")</f>
        <v>Current Liabilities</v>
      </c>
      <c r="J10140" t="str">
        <f>_xlfn.XLOOKUP(tbl_GL[[#This Row],[Account_key]],tbl_COA[Account_key],tbl_COA[SubAccount],,0)</f>
        <v>Accrued Expenses</v>
      </c>
      <c r="K10140">
        <f>YEAR(tbl_GL[[#This Row],[Date]])</f>
        <v>2019</v>
      </c>
    </row>
    <row r="10141" spans="1:11" x14ac:dyDescent="0.35">
      <c r="A10141">
        <v>1188.0999999999999</v>
      </c>
      <c r="B10141" s="24">
        <v>43762</v>
      </c>
      <c r="C10141">
        <v>4</v>
      </c>
      <c r="D10141" s="13">
        <v>10</v>
      </c>
      <c r="E10141" s="13" t="s">
        <v>98</v>
      </c>
      <c r="F10141" s="17">
        <v>-2044</v>
      </c>
      <c r="G10141" t="str">
        <f>_xlfn.XLOOKUP(tbl_GL[[#This Row],[Account_key]],tbl_COA[Account_key],tbl_COA[Class],"Not Found")</f>
        <v>Assets</v>
      </c>
      <c r="H10141" t="str">
        <f>_xlfn.XLOOKUP(tbl_GL[[#This Row],[Account_key]],tbl_COA[Account_key],tbl_COA[SubClass],"Not Found")</f>
        <v>Assets</v>
      </c>
      <c r="I10141" t="str">
        <f>_xlfn.XLOOKUP(tbl_GL[[#This Row],[Account_key]],tbl_COA[Account_key],tbl_COA[SubClass2],"Not Found")</f>
        <v>Current Assets</v>
      </c>
      <c r="J10141" t="str">
        <f>_xlfn.XLOOKUP(tbl_GL[[#This Row],[Account_key]],tbl_COA[Account_key],tbl_COA[SubAccount],,0)</f>
        <v>Cash at Bank</v>
      </c>
      <c r="K10141">
        <f>YEAR(tbl_GL[[#This Row],[Date]])</f>
        <v>2019</v>
      </c>
    </row>
    <row r="10142" spans="1:11" x14ac:dyDescent="0.35">
      <c r="A10142">
        <v>1188.2</v>
      </c>
      <c r="B10142" s="24">
        <v>43762</v>
      </c>
      <c r="C10142">
        <v>4</v>
      </c>
      <c r="D10142" s="13">
        <v>120</v>
      </c>
      <c r="E10142" s="13" t="s">
        <v>98</v>
      </c>
      <c r="F10142" s="17">
        <v>-2044</v>
      </c>
      <c r="G10142" t="str">
        <f>_xlfn.XLOOKUP(tbl_GL[[#This Row],[Account_key]],tbl_COA[Account_key],tbl_COA[Class],"Not Found")</f>
        <v>Liabilities and Owners Equity</v>
      </c>
      <c r="H10142" t="str">
        <f>_xlfn.XLOOKUP(tbl_GL[[#This Row],[Account_key]],tbl_COA[Account_key],tbl_COA[SubClass],"Not Found")</f>
        <v>Liabilities</v>
      </c>
      <c r="I10142" t="str">
        <f>_xlfn.XLOOKUP(tbl_GL[[#This Row],[Account_key]],tbl_COA[Account_key],tbl_COA[SubClass2],"Not Found")</f>
        <v>Current Liabilities</v>
      </c>
      <c r="J10142" t="str">
        <f>_xlfn.XLOOKUP(tbl_GL[[#This Row],[Account_key]],tbl_COA[Account_key],tbl_COA[SubAccount],,0)</f>
        <v>Accrued Expenses</v>
      </c>
      <c r="K10142">
        <f>YEAR(tbl_GL[[#This Row],[Date]])</f>
        <v>2019</v>
      </c>
    </row>
    <row r="10143" spans="1:11" x14ac:dyDescent="0.35">
      <c r="A10143">
        <v>1189.0999999999999</v>
      </c>
      <c r="B10143" s="24">
        <v>43764</v>
      </c>
      <c r="C10143">
        <v>4</v>
      </c>
      <c r="D10143" s="13">
        <v>230</v>
      </c>
      <c r="E10143" s="13" t="s">
        <v>4</v>
      </c>
      <c r="F10143" s="17">
        <v>-1488</v>
      </c>
      <c r="G10143" t="str">
        <f>_xlfn.XLOOKUP(tbl_GL[[#This Row],[Account_key]],tbl_COA[Account_key],tbl_COA[Class],"Not Found")</f>
        <v>Trading account</v>
      </c>
      <c r="H10143" t="str">
        <f>_xlfn.XLOOKUP(tbl_GL[[#This Row],[Account_key]],tbl_COA[Account_key],tbl_COA[SubClass],"Not Found")</f>
        <v>Cost of Sales</v>
      </c>
      <c r="I10143" t="str">
        <f>_xlfn.XLOOKUP(tbl_GL[[#This Row],[Account_key]],tbl_COA[Account_key],tbl_COA[SubClass2],"Not Found")</f>
        <v>Cost of Sales</v>
      </c>
      <c r="J10143" t="str">
        <f>_xlfn.XLOOKUP(tbl_GL[[#This Row],[Account_key]],tbl_COA[Account_key],tbl_COA[SubAccount],,0)</f>
        <v>Cost of Sales</v>
      </c>
      <c r="K10143">
        <f>YEAR(tbl_GL[[#This Row],[Date]])</f>
        <v>2019</v>
      </c>
    </row>
    <row r="10144" spans="1:11" x14ac:dyDescent="0.35">
      <c r="A10144">
        <v>1189.2</v>
      </c>
      <c r="B10144" s="24">
        <v>43764</v>
      </c>
      <c r="C10144">
        <v>4</v>
      </c>
      <c r="D10144" s="13">
        <v>60</v>
      </c>
      <c r="E10144" s="13" t="s">
        <v>4</v>
      </c>
      <c r="F10144" s="17">
        <v>-1488</v>
      </c>
      <c r="G10144" t="str">
        <f>_xlfn.XLOOKUP(tbl_GL[[#This Row],[Account_key]],tbl_COA[Account_key],tbl_COA[Class],"Not Found")</f>
        <v>Assets</v>
      </c>
      <c r="H10144" t="str">
        <f>_xlfn.XLOOKUP(tbl_GL[[#This Row],[Account_key]],tbl_COA[Account_key],tbl_COA[SubClass],"Not Found")</f>
        <v>Assets</v>
      </c>
      <c r="I10144" t="str">
        <f>_xlfn.XLOOKUP(tbl_GL[[#This Row],[Account_key]],tbl_COA[Account_key],tbl_COA[SubClass2],"Not Found")</f>
        <v>Current Assets</v>
      </c>
      <c r="J10144" t="str">
        <f>_xlfn.XLOOKUP(tbl_GL[[#This Row],[Account_key]],tbl_COA[Account_key],tbl_COA[SubAccount],,0)</f>
        <v>Inventory</v>
      </c>
      <c r="K10144">
        <f>YEAR(tbl_GL[[#This Row],[Date]])</f>
        <v>2019</v>
      </c>
    </row>
    <row r="10145" spans="1:11" x14ac:dyDescent="0.35">
      <c r="A10145">
        <v>1190.0999999999999</v>
      </c>
      <c r="B10145" s="24">
        <v>43764</v>
      </c>
      <c r="C10145">
        <v>4</v>
      </c>
      <c r="D10145" s="13">
        <v>280</v>
      </c>
      <c r="E10145" s="13" t="s">
        <v>97</v>
      </c>
      <c r="F10145" s="17">
        <v>-1995</v>
      </c>
      <c r="G10145" t="str">
        <f>_xlfn.XLOOKUP(tbl_GL[[#This Row],[Account_key]],tbl_COA[Account_key],tbl_COA[Class],"Not Found")</f>
        <v>Operating account</v>
      </c>
      <c r="H10145" t="str">
        <f>_xlfn.XLOOKUP(tbl_GL[[#This Row],[Account_key]],tbl_COA[Account_key],tbl_COA[SubClass],"Not Found")</f>
        <v>Operating Expenses</v>
      </c>
      <c r="I10145" t="str">
        <f>_xlfn.XLOOKUP(tbl_GL[[#This Row],[Account_key]],tbl_COA[Account_key],tbl_COA[SubClass2],"Not Found")</f>
        <v>Marketing</v>
      </c>
      <c r="J10145" t="str">
        <f>_xlfn.XLOOKUP(tbl_GL[[#This Row],[Account_key]],tbl_COA[Account_key],tbl_COA[SubAccount],,0)</f>
        <v>Advertisements</v>
      </c>
      <c r="K10145">
        <f>YEAR(tbl_GL[[#This Row],[Date]])</f>
        <v>2019</v>
      </c>
    </row>
    <row r="10146" spans="1:11" x14ac:dyDescent="0.35">
      <c r="A10146">
        <v>1190.2</v>
      </c>
      <c r="B10146" s="24">
        <v>43764</v>
      </c>
      <c r="C10146">
        <v>4</v>
      </c>
      <c r="D10146" s="13">
        <v>120</v>
      </c>
      <c r="E10146" s="13" t="s">
        <v>97</v>
      </c>
      <c r="F10146" s="17">
        <v>1995</v>
      </c>
      <c r="G10146" t="str">
        <f>_xlfn.XLOOKUP(tbl_GL[[#This Row],[Account_key]],tbl_COA[Account_key],tbl_COA[Class],"Not Found")</f>
        <v>Liabilities and Owners Equity</v>
      </c>
      <c r="H10146" t="str">
        <f>_xlfn.XLOOKUP(tbl_GL[[#This Row],[Account_key]],tbl_COA[Account_key],tbl_COA[SubClass],"Not Found")</f>
        <v>Liabilities</v>
      </c>
      <c r="I10146" t="str">
        <f>_xlfn.XLOOKUP(tbl_GL[[#This Row],[Account_key]],tbl_COA[Account_key],tbl_COA[SubClass2],"Not Found")</f>
        <v>Current Liabilities</v>
      </c>
      <c r="J10146" t="str">
        <f>_xlfn.XLOOKUP(tbl_GL[[#This Row],[Account_key]],tbl_COA[Account_key],tbl_COA[SubAccount],,0)</f>
        <v>Accrued Expenses</v>
      </c>
      <c r="K10146">
        <f>YEAR(tbl_GL[[#This Row],[Date]])</f>
        <v>2019</v>
      </c>
    </row>
    <row r="10147" spans="1:11" x14ac:dyDescent="0.35">
      <c r="A10147">
        <v>1191.0999999999999</v>
      </c>
      <c r="B10147" s="24">
        <v>43764</v>
      </c>
      <c r="C10147">
        <v>4</v>
      </c>
      <c r="D10147" s="13">
        <v>210</v>
      </c>
      <c r="E10147" s="13" t="s">
        <v>7</v>
      </c>
      <c r="F10147" s="17">
        <v>4652</v>
      </c>
      <c r="G10147" t="str">
        <f>_xlfn.XLOOKUP(tbl_GL[[#This Row],[Account_key]],tbl_COA[Account_key],tbl_COA[Class],"Not Found")</f>
        <v>Trading account</v>
      </c>
      <c r="H10147" t="str">
        <f>_xlfn.XLOOKUP(tbl_GL[[#This Row],[Account_key]],tbl_COA[Account_key],tbl_COA[SubClass],"Not Found")</f>
        <v>Sales</v>
      </c>
      <c r="I10147" t="str">
        <f>_xlfn.XLOOKUP(tbl_GL[[#This Row],[Account_key]],tbl_COA[Account_key],tbl_COA[SubClass2],"Not Found")</f>
        <v>Sales</v>
      </c>
      <c r="J10147" t="str">
        <f>_xlfn.XLOOKUP(tbl_GL[[#This Row],[Account_key]],tbl_COA[Account_key],tbl_COA[SubAccount],,0)</f>
        <v>Sales</v>
      </c>
      <c r="K10147">
        <f>YEAR(tbl_GL[[#This Row],[Date]])</f>
        <v>2019</v>
      </c>
    </row>
    <row r="10148" spans="1:11" x14ac:dyDescent="0.35">
      <c r="A10148">
        <v>1191.2</v>
      </c>
      <c r="B10148" s="24">
        <v>43764</v>
      </c>
      <c r="C10148">
        <v>4</v>
      </c>
      <c r="D10148" s="13">
        <v>10</v>
      </c>
      <c r="E10148" s="13" t="s">
        <v>7</v>
      </c>
      <c r="F10148" s="17">
        <v>4652</v>
      </c>
      <c r="G10148" t="str">
        <f>_xlfn.XLOOKUP(tbl_GL[[#This Row],[Account_key]],tbl_COA[Account_key],tbl_COA[Class],"Not Found")</f>
        <v>Assets</v>
      </c>
      <c r="H10148" t="str">
        <f>_xlfn.XLOOKUP(tbl_GL[[#This Row],[Account_key]],tbl_COA[Account_key],tbl_COA[SubClass],"Not Found")</f>
        <v>Assets</v>
      </c>
      <c r="I10148" t="str">
        <f>_xlfn.XLOOKUP(tbl_GL[[#This Row],[Account_key]],tbl_COA[Account_key],tbl_COA[SubClass2],"Not Found")</f>
        <v>Current Assets</v>
      </c>
      <c r="J10148" t="str">
        <f>_xlfn.XLOOKUP(tbl_GL[[#This Row],[Account_key]],tbl_COA[Account_key],tbl_COA[SubAccount],,0)</f>
        <v>Cash at Bank</v>
      </c>
      <c r="K10148">
        <f>YEAR(tbl_GL[[#This Row],[Date]])</f>
        <v>2019</v>
      </c>
    </row>
    <row r="10149" spans="1:11" x14ac:dyDescent="0.35">
      <c r="A10149">
        <v>1192.0999999999999</v>
      </c>
      <c r="B10149" s="24">
        <v>43764</v>
      </c>
      <c r="C10149">
        <v>4</v>
      </c>
      <c r="D10149" s="13">
        <v>230</v>
      </c>
      <c r="E10149" s="13" t="s">
        <v>4</v>
      </c>
      <c r="F10149" s="17">
        <v>-5506</v>
      </c>
      <c r="G10149" t="str">
        <f>_xlfn.XLOOKUP(tbl_GL[[#This Row],[Account_key]],tbl_COA[Account_key],tbl_COA[Class],"Not Found")</f>
        <v>Trading account</v>
      </c>
      <c r="H10149" t="str">
        <f>_xlfn.XLOOKUP(tbl_GL[[#This Row],[Account_key]],tbl_COA[Account_key],tbl_COA[SubClass],"Not Found")</f>
        <v>Cost of Sales</v>
      </c>
      <c r="I10149" t="str">
        <f>_xlfn.XLOOKUP(tbl_GL[[#This Row],[Account_key]],tbl_COA[Account_key],tbl_COA[SubClass2],"Not Found")</f>
        <v>Cost of Sales</v>
      </c>
      <c r="J10149" t="str">
        <f>_xlfn.XLOOKUP(tbl_GL[[#This Row],[Account_key]],tbl_COA[Account_key],tbl_COA[SubAccount],,0)</f>
        <v>Cost of Sales</v>
      </c>
      <c r="K10149">
        <f>YEAR(tbl_GL[[#This Row],[Date]])</f>
        <v>2019</v>
      </c>
    </row>
    <row r="10150" spans="1:11" x14ac:dyDescent="0.35">
      <c r="A10150">
        <v>1192.2</v>
      </c>
      <c r="B10150" s="24">
        <v>43764</v>
      </c>
      <c r="C10150">
        <v>4</v>
      </c>
      <c r="D10150" s="13">
        <v>60</v>
      </c>
      <c r="E10150" s="13" t="s">
        <v>4</v>
      </c>
      <c r="F10150" s="17">
        <v>-5506</v>
      </c>
      <c r="G10150" t="str">
        <f>_xlfn.XLOOKUP(tbl_GL[[#This Row],[Account_key]],tbl_COA[Account_key],tbl_COA[Class],"Not Found")</f>
        <v>Assets</v>
      </c>
      <c r="H10150" t="str">
        <f>_xlfn.XLOOKUP(tbl_GL[[#This Row],[Account_key]],tbl_COA[Account_key],tbl_COA[SubClass],"Not Found")</f>
        <v>Assets</v>
      </c>
      <c r="I10150" t="str">
        <f>_xlfn.XLOOKUP(tbl_GL[[#This Row],[Account_key]],tbl_COA[Account_key],tbl_COA[SubClass2],"Not Found")</f>
        <v>Current Assets</v>
      </c>
      <c r="J10150" t="str">
        <f>_xlfn.XLOOKUP(tbl_GL[[#This Row],[Account_key]],tbl_COA[Account_key],tbl_COA[SubAccount],,0)</f>
        <v>Inventory</v>
      </c>
      <c r="K10150">
        <f>YEAR(tbl_GL[[#This Row],[Date]])</f>
        <v>2019</v>
      </c>
    </row>
    <row r="10151" spans="1:11" x14ac:dyDescent="0.35">
      <c r="A10151">
        <v>1193.0999999999999</v>
      </c>
      <c r="B10151" s="24">
        <v>43764</v>
      </c>
      <c r="C10151">
        <v>4</v>
      </c>
      <c r="D10151" s="13">
        <v>210</v>
      </c>
      <c r="E10151" s="13" t="s">
        <v>8</v>
      </c>
      <c r="F10151" s="17">
        <v>15555</v>
      </c>
      <c r="G10151" t="str">
        <f>_xlfn.XLOOKUP(tbl_GL[[#This Row],[Account_key]],tbl_COA[Account_key],tbl_COA[Class],"Not Found")</f>
        <v>Trading account</v>
      </c>
      <c r="H10151" t="str">
        <f>_xlfn.XLOOKUP(tbl_GL[[#This Row],[Account_key]],tbl_COA[Account_key],tbl_COA[SubClass],"Not Found")</f>
        <v>Sales</v>
      </c>
      <c r="I10151" t="str">
        <f>_xlfn.XLOOKUP(tbl_GL[[#This Row],[Account_key]],tbl_COA[Account_key],tbl_COA[SubClass2],"Not Found")</f>
        <v>Sales</v>
      </c>
      <c r="J10151" t="str">
        <f>_xlfn.XLOOKUP(tbl_GL[[#This Row],[Account_key]],tbl_COA[Account_key],tbl_COA[SubAccount],,0)</f>
        <v>Sales</v>
      </c>
      <c r="K10151">
        <f>YEAR(tbl_GL[[#This Row],[Date]])</f>
        <v>2019</v>
      </c>
    </row>
    <row r="10152" spans="1:11" x14ac:dyDescent="0.35">
      <c r="A10152">
        <v>1193.2</v>
      </c>
      <c r="B10152" s="24">
        <v>43764</v>
      </c>
      <c r="C10152">
        <v>4</v>
      </c>
      <c r="D10152" s="13">
        <v>30</v>
      </c>
      <c r="E10152" s="13" t="s">
        <v>8</v>
      </c>
      <c r="F10152" s="17">
        <v>15555</v>
      </c>
      <c r="G10152" t="str">
        <f>_xlfn.XLOOKUP(tbl_GL[[#This Row],[Account_key]],tbl_COA[Account_key],tbl_COA[Class],"Not Found")</f>
        <v>Assets</v>
      </c>
      <c r="H10152" t="str">
        <f>_xlfn.XLOOKUP(tbl_GL[[#This Row],[Account_key]],tbl_COA[Account_key],tbl_COA[SubClass],"Not Found")</f>
        <v>Assets</v>
      </c>
      <c r="I10152" t="str">
        <f>_xlfn.XLOOKUP(tbl_GL[[#This Row],[Account_key]],tbl_COA[Account_key],tbl_COA[SubClass2],"Not Found")</f>
        <v>Current Assets</v>
      </c>
      <c r="J10152" t="str">
        <f>_xlfn.XLOOKUP(tbl_GL[[#This Row],[Account_key]],tbl_COA[Account_key],tbl_COA[SubAccount],,0)</f>
        <v>Trade Receivables</v>
      </c>
      <c r="K10152">
        <f>YEAR(tbl_GL[[#This Row],[Date]])</f>
        <v>2019</v>
      </c>
    </row>
    <row r="10153" spans="1:11" x14ac:dyDescent="0.35">
      <c r="A10153">
        <v>1194.0999999999999</v>
      </c>
      <c r="B10153" s="24">
        <v>43765</v>
      </c>
      <c r="C10153">
        <v>4</v>
      </c>
      <c r="D10153" s="13">
        <v>10</v>
      </c>
      <c r="E10153" s="13" t="s">
        <v>98</v>
      </c>
      <c r="F10153" s="17">
        <v>-1625</v>
      </c>
      <c r="G10153" t="str">
        <f>_xlfn.XLOOKUP(tbl_GL[[#This Row],[Account_key]],tbl_COA[Account_key],tbl_COA[Class],"Not Found")</f>
        <v>Assets</v>
      </c>
      <c r="H10153" t="str">
        <f>_xlfn.XLOOKUP(tbl_GL[[#This Row],[Account_key]],tbl_COA[Account_key],tbl_COA[SubClass],"Not Found")</f>
        <v>Assets</v>
      </c>
      <c r="I10153" t="str">
        <f>_xlfn.XLOOKUP(tbl_GL[[#This Row],[Account_key]],tbl_COA[Account_key],tbl_COA[SubClass2],"Not Found")</f>
        <v>Current Assets</v>
      </c>
      <c r="J10153" t="str">
        <f>_xlfn.XLOOKUP(tbl_GL[[#This Row],[Account_key]],tbl_COA[Account_key],tbl_COA[SubAccount],,0)</f>
        <v>Cash at Bank</v>
      </c>
      <c r="K10153">
        <f>YEAR(tbl_GL[[#This Row],[Date]])</f>
        <v>2019</v>
      </c>
    </row>
    <row r="10154" spans="1:11" x14ac:dyDescent="0.35">
      <c r="A10154">
        <v>1194.2</v>
      </c>
      <c r="B10154" s="24">
        <v>43765</v>
      </c>
      <c r="C10154">
        <v>4</v>
      </c>
      <c r="D10154" s="13">
        <v>120</v>
      </c>
      <c r="E10154" s="13" t="s">
        <v>98</v>
      </c>
      <c r="F10154" s="17">
        <v>-1625</v>
      </c>
      <c r="G10154" t="str">
        <f>_xlfn.XLOOKUP(tbl_GL[[#This Row],[Account_key]],tbl_COA[Account_key],tbl_COA[Class],"Not Found")</f>
        <v>Liabilities and Owners Equity</v>
      </c>
      <c r="H10154" t="str">
        <f>_xlfn.XLOOKUP(tbl_GL[[#This Row],[Account_key]],tbl_COA[Account_key],tbl_COA[SubClass],"Not Found")</f>
        <v>Liabilities</v>
      </c>
      <c r="I10154" t="str">
        <f>_xlfn.XLOOKUP(tbl_GL[[#This Row],[Account_key]],tbl_COA[Account_key],tbl_COA[SubClass2],"Not Found")</f>
        <v>Current Liabilities</v>
      </c>
      <c r="J10154" t="str">
        <f>_xlfn.XLOOKUP(tbl_GL[[#This Row],[Account_key]],tbl_COA[Account_key],tbl_COA[SubAccount],,0)</f>
        <v>Accrued Expenses</v>
      </c>
      <c r="K10154">
        <f>YEAR(tbl_GL[[#This Row],[Date]])</f>
        <v>2019</v>
      </c>
    </row>
    <row r="10155" spans="1:11" x14ac:dyDescent="0.35">
      <c r="A10155">
        <v>1195.0999999999999</v>
      </c>
      <c r="B10155" s="24">
        <v>43765</v>
      </c>
      <c r="C10155">
        <v>4</v>
      </c>
      <c r="D10155" s="13">
        <v>10</v>
      </c>
      <c r="E10155" s="13" t="s">
        <v>98</v>
      </c>
      <c r="F10155" s="17">
        <v>-1937</v>
      </c>
      <c r="G10155" t="str">
        <f>_xlfn.XLOOKUP(tbl_GL[[#This Row],[Account_key]],tbl_COA[Account_key],tbl_COA[Class],"Not Found")</f>
        <v>Assets</v>
      </c>
      <c r="H10155" t="str">
        <f>_xlfn.XLOOKUP(tbl_GL[[#This Row],[Account_key]],tbl_COA[Account_key],tbl_COA[SubClass],"Not Found")</f>
        <v>Assets</v>
      </c>
      <c r="I10155" t="str">
        <f>_xlfn.XLOOKUP(tbl_GL[[#This Row],[Account_key]],tbl_COA[Account_key],tbl_COA[SubClass2],"Not Found")</f>
        <v>Current Assets</v>
      </c>
      <c r="J10155" t="str">
        <f>_xlfn.XLOOKUP(tbl_GL[[#This Row],[Account_key]],tbl_COA[Account_key],tbl_COA[SubAccount],,0)</f>
        <v>Cash at Bank</v>
      </c>
      <c r="K10155">
        <f>YEAR(tbl_GL[[#This Row],[Date]])</f>
        <v>2019</v>
      </c>
    </row>
    <row r="10156" spans="1:11" x14ac:dyDescent="0.35">
      <c r="A10156">
        <v>1195.2</v>
      </c>
      <c r="B10156" s="24">
        <v>43765</v>
      </c>
      <c r="C10156">
        <v>4</v>
      </c>
      <c r="D10156" s="13">
        <v>120</v>
      </c>
      <c r="E10156" s="13" t="s">
        <v>98</v>
      </c>
      <c r="F10156" s="17">
        <v>-1937</v>
      </c>
      <c r="G10156" t="str">
        <f>_xlfn.XLOOKUP(tbl_GL[[#This Row],[Account_key]],tbl_COA[Account_key],tbl_COA[Class],"Not Found")</f>
        <v>Liabilities and Owners Equity</v>
      </c>
      <c r="H10156" t="str">
        <f>_xlfn.XLOOKUP(tbl_GL[[#This Row],[Account_key]],tbl_COA[Account_key],tbl_COA[SubClass],"Not Found")</f>
        <v>Liabilities</v>
      </c>
      <c r="I10156" t="str">
        <f>_xlfn.XLOOKUP(tbl_GL[[#This Row],[Account_key]],tbl_COA[Account_key],tbl_COA[SubClass2],"Not Found")</f>
        <v>Current Liabilities</v>
      </c>
      <c r="J10156" t="str">
        <f>_xlfn.XLOOKUP(tbl_GL[[#This Row],[Account_key]],tbl_COA[Account_key],tbl_COA[SubAccount],,0)</f>
        <v>Accrued Expenses</v>
      </c>
      <c r="K10156">
        <f>YEAR(tbl_GL[[#This Row],[Date]])</f>
        <v>2019</v>
      </c>
    </row>
    <row r="10157" spans="1:11" x14ac:dyDescent="0.35">
      <c r="A10157">
        <v>1196.0999999999999</v>
      </c>
      <c r="B10157" s="24">
        <v>43767</v>
      </c>
      <c r="C10157">
        <v>4</v>
      </c>
      <c r="D10157" s="13">
        <v>230</v>
      </c>
      <c r="E10157" s="13" t="s">
        <v>4</v>
      </c>
      <c r="F10157" s="17">
        <v>-398</v>
      </c>
      <c r="G10157" t="str">
        <f>_xlfn.XLOOKUP(tbl_GL[[#This Row],[Account_key]],tbl_COA[Account_key],tbl_COA[Class],"Not Found")</f>
        <v>Trading account</v>
      </c>
      <c r="H10157" t="str">
        <f>_xlfn.XLOOKUP(tbl_GL[[#This Row],[Account_key]],tbl_COA[Account_key],tbl_COA[SubClass],"Not Found")</f>
        <v>Cost of Sales</v>
      </c>
      <c r="I10157" t="str">
        <f>_xlfn.XLOOKUP(tbl_GL[[#This Row],[Account_key]],tbl_COA[Account_key],tbl_COA[SubClass2],"Not Found")</f>
        <v>Cost of Sales</v>
      </c>
      <c r="J10157" t="str">
        <f>_xlfn.XLOOKUP(tbl_GL[[#This Row],[Account_key]],tbl_COA[Account_key],tbl_COA[SubAccount],,0)</f>
        <v>Cost of Sales</v>
      </c>
      <c r="K10157">
        <f>YEAR(tbl_GL[[#This Row],[Date]])</f>
        <v>2019</v>
      </c>
    </row>
    <row r="10158" spans="1:11" x14ac:dyDescent="0.35">
      <c r="A10158">
        <v>1196.2</v>
      </c>
      <c r="B10158" s="24">
        <v>43767</v>
      </c>
      <c r="C10158">
        <v>4</v>
      </c>
      <c r="D10158" s="13">
        <v>60</v>
      </c>
      <c r="E10158" s="13" t="s">
        <v>4</v>
      </c>
      <c r="F10158" s="17">
        <v>-398</v>
      </c>
      <c r="G10158" t="str">
        <f>_xlfn.XLOOKUP(tbl_GL[[#This Row],[Account_key]],tbl_COA[Account_key],tbl_COA[Class],"Not Found")</f>
        <v>Assets</v>
      </c>
      <c r="H10158" t="str">
        <f>_xlfn.XLOOKUP(tbl_GL[[#This Row],[Account_key]],tbl_COA[Account_key],tbl_COA[SubClass],"Not Found")</f>
        <v>Assets</v>
      </c>
      <c r="I10158" t="str">
        <f>_xlfn.XLOOKUP(tbl_GL[[#This Row],[Account_key]],tbl_COA[Account_key],tbl_COA[SubClass2],"Not Found")</f>
        <v>Current Assets</v>
      </c>
      <c r="J10158" t="str">
        <f>_xlfn.XLOOKUP(tbl_GL[[#This Row],[Account_key]],tbl_COA[Account_key],tbl_COA[SubAccount],,0)</f>
        <v>Inventory</v>
      </c>
      <c r="K10158">
        <f>YEAR(tbl_GL[[#This Row],[Date]])</f>
        <v>2019</v>
      </c>
    </row>
    <row r="10159" spans="1:11" x14ac:dyDescent="0.35">
      <c r="A10159">
        <v>1197.0999999999999</v>
      </c>
      <c r="B10159" s="24">
        <v>43767</v>
      </c>
      <c r="C10159">
        <v>4</v>
      </c>
      <c r="D10159" s="13">
        <v>210</v>
      </c>
      <c r="E10159" s="13" t="s">
        <v>8</v>
      </c>
      <c r="F10159" s="17">
        <v>1124</v>
      </c>
      <c r="G10159" t="str">
        <f>_xlfn.XLOOKUP(tbl_GL[[#This Row],[Account_key]],tbl_COA[Account_key],tbl_COA[Class],"Not Found")</f>
        <v>Trading account</v>
      </c>
      <c r="H10159" t="str">
        <f>_xlfn.XLOOKUP(tbl_GL[[#This Row],[Account_key]],tbl_COA[Account_key],tbl_COA[SubClass],"Not Found")</f>
        <v>Sales</v>
      </c>
      <c r="I10159" t="str">
        <f>_xlfn.XLOOKUP(tbl_GL[[#This Row],[Account_key]],tbl_COA[Account_key],tbl_COA[SubClass2],"Not Found")</f>
        <v>Sales</v>
      </c>
      <c r="J10159" t="str">
        <f>_xlfn.XLOOKUP(tbl_GL[[#This Row],[Account_key]],tbl_COA[Account_key],tbl_COA[SubAccount],,0)</f>
        <v>Sales</v>
      </c>
      <c r="K10159">
        <f>YEAR(tbl_GL[[#This Row],[Date]])</f>
        <v>2019</v>
      </c>
    </row>
    <row r="10160" spans="1:11" x14ac:dyDescent="0.35">
      <c r="A10160">
        <v>1197.2</v>
      </c>
      <c r="B10160" s="24">
        <v>43767</v>
      </c>
      <c r="C10160">
        <v>4</v>
      </c>
      <c r="D10160" s="13">
        <v>30</v>
      </c>
      <c r="E10160" s="13" t="s">
        <v>8</v>
      </c>
      <c r="F10160" s="17">
        <v>1124</v>
      </c>
      <c r="G10160" t="str">
        <f>_xlfn.XLOOKUP(tbl_GL[[#This Row],[Account_key]],tbl_COA[Account_key],tbl_COA[Class],"Not Found")</f>
        <v>Assets</v>
      </c>
      <c r="H10160" t="str">
        <f>_xlfn.XLOOKUP(tbl_GL[[#This Row],[Account_key]],tbl_COA[Account_key],tbl_COA[SubClass],"Not Found")</f>
        <v>Assets</v>
      </c>
      <c r="I10160" t="str">
        <f>_xlfn.XLOOKUP(tbl_GL[[#This Row],[Account_key]],tbl_COA[Account_key],tbl_COA[SubClass2],"Not Found")</f>
        <v>Current Assets</v>
      </c>
      <c r="J10160" t="str">
        <f>_xlfn.XLOOKUP(tbl_GL[[#This Row],[Account_key]],tbl_COA[Account_key],tbl_COA[SubAccount],,0)</f>
        <v>Trade Receivables</v>
      </c>
      <c r="K10160">
        <f>YEAR(tbl_GL[[#This Row],[Date]])</f>
        <v>2019</v>
      </c>
    </row>
    <row r="10161" spans="1:11" x14ac:dyDescent="0.35">
      <c r="A10161">
        <v>1198.0999999999999</v>
      </c>
      <c r="B10161" s="24">
        <v>43767</v>
      </c>
      <c r="C10161">
        <v>4</v>
      </c>
      <c r="D10161" s="13">
        <v>300</v>
      </c>
      <c r="E10161" s="13" t="s">
        <v>97</v>
      </c>
      <c r="F10161" s="17">
        <v>-1818</v>
      </c>
      <c r="G10161" t="str">
        <f>_xlfn.XLOOKUP(tbl_GL[[#This Row],[Account_key]],tbl_COA[Account_key],tbl_COA[Class],"Not Found")</f>
        <v>Operating account</v>
      </c>
      <c r="H10161" t="str">
        <f>_xlfn.XLOOKUP(tbl_GL[[#This Row],[Account_key]],tbl_COA[Account_key],tbl_COA[SubClass],"Not Found")</f>
        <v>Operating Expenses</v>
      </c>
      <c r="I10161" t="str">
        <f>_xlfn.XLOOKUP(tbl_GL[[#This Row],[Account_key]],tbl_COA[Account_key],tbl_COA[SubClass2],"Not Found")</f>
        <v>Administration</v>
      </c>
      <c r="J10161" t="str">
        <f>_xlfn.XLOOKUP(tbl_GL[[#This Row],[Account_key]],tbl_COA[Account_key],tbl_COA[SubAccount],,0)</f>
        <v>Entertainment</v>
      </c>
      <c r="K10161">
        <f>YEAR(tbl_GL[[#This Row],[Date]])</f>
        <v>2019</v>
      </c>
    </row>
    <row r="10162" spans="1:11" x14ac:dyDescent="0.35">
      <c r="A10162">
        <v>1198.2</v>
      </c>
      <c r="B10162" s="24">
        <v>43767</v>
      </c>
      <c r="C10162">
        <v>4</v>
      </c>
      <c r="D10162" s="13">
        <v>120</v>
      </c>
      <c r="E10162" s="13" t="s">
        <v>97</v>
      </c>
      <c r="F10162" s="17">
        <v>1818</v>
      </c>
      <c r="G10162" t="str">
        <f>_xlfn.XLOOKUP(tbl_GL[[#This Row],[Account_key]],tbl_COA[Account_key],tbl_COA[Class],"Not Found")</f>
        <v>Liabilities and Owners Equity</v>
      </c>
      <c r="H10162" t="str">
        <f>_xlfn.XLOOKUP(tbl_GL[[#This Row],[Account_key]],tbl_COA[Account_key],tbl_COA[SubClass],"Not Found")</f>
        <v>Liabilities</v>
      </c>
      <c r="I10162" t="str">
        <f>_xlfn.XLOOKUP(tbl_GL[[#This Row],[Account_key]],tbl_COA[Account_key],tbl_COA[SubClass2],"Not Found")</f>
        <v>Current Liabilities</v>
      </c>
      <c r="J10162" t="str">
        <f>_xlfn.XLOOKUP(tbl_GL[[#This Row],[Account_key]],tbl_COA[Account_key],tbl_COA[SubAccount],,0)</f>
        <v>Accrued Expenses</v>
      </c>
      <c r="K10162">
        <f>YEAR(tbl_GL[[#This Row],[Date]])</f>
        <v>2019</v>
      </c>
    </row>
    <row r="10163" spans="1:11" x14ac:dyDescent="0.35">
      <c r="A10163">
        <v>1199.0999999999999</v>
      </c>
      <c r="B10163" s="24">
        <v>43768</v>
      </c>
      <c r="C10163">
        <v>4</v>
      </c>
      <c r="D10163" s="13">
        <v>220</v>
      </c>
      <c r="E10163" s="13" t="s">
        <v>81</v>
      </c>
      <c r="F10163" s="17">
        <v>-2071</v>
      </c>
      <c r="G10163" t="str">
        <f>_xlfn.XLOOKUP(tbl_GL[[#This Row],[Account_key]],tbl_COA[Account_key],tbl_COA[Class],"Not Found")</f>
        <v>Trading account</v>
      </c>
      <c r="H10163" t="str">
        <f>_xlfn.XLOOKUP(tbl_GL[[#This Row],[Account_key]],tbl_COA[Account_key],tbl_COA[SubClass],"Not Found")</f>
        <v>Sales</v>
      </c>
      <c r="I10163" t="str">
        <f>_xlfn.XLOOKUP(tbl_GL[[#This Row],[Account_key]],tbl_COA[Account_key],tbl_COA[SubClass2],"Not Found")</f>
        <v>Sales</v>
      </c>
      <c r="J10163" t="str">
        <f>_xlfn.XLOOKUP(tbl_GL[[#This Row],[Account_key]],tbl_COA[Account_key],tbl_COA[SubAccount],,0)</f>
        <v>Sales Return</v>
      </c>
      <c r="K10163">
        <f>YEAR(tbl_GL[[#This Row],[Date]])</f>
        <v>2019</v>
      </c>
    </row>
    <row r="10164" spans="1:11" x14ac:dyDescent="0.35">
      <c r="A10164">
        <v>1199.2</v>
      </c>
      <c r="B10164" s="24">
        <v>43768</v>
      </c>
      <c r="C10164">
        <v>4</v>
      </c>
      <c r="D10164" s="13">
        <v>20</v>
      </c>
      <c r="E10164" s="13" t="s">
        <v>81</v>
      </c>
      <c r="F10164" s="17">
        <v>-2071</v>
      </c>
      <c r="G10164" t="str">
        <f>_xlfn.XLOOKUP(tbl_GL[[#This Row],[Account_key]],tbl_COA[Account_key],tbl_COA[Class],"Not Found")</f>
        <v>Assets</v>
      </c>
      <c r="H10164" t="str">
        <f>_xlfn.XLOOKUP(tbl_GL[[#This Row],[Account_key]],tbl_COA[Account_key],tbl_COA[SubClass],"Not Found")</f>
        <v>Assets</v>
      </c>
      <c r="I10164" t="str">
        <f>_xlfn.XLOOKUP(tbl_GL[[#This Row],[Account_key]],tbl_COA[Account_key],tbl_COA[SubClass2],"Not Found")</f>
        <v>Current Assets</v>
      </c>
      <c r="J10164" t="str">
        <f>_xlfn.XLOOKUP(tbl_GL[[#This Row],[Account_key]],tbl_COA[Account_key],tbl_COA[SubAccount],,0)</f>
        <v>Cash in hand</v>
      </c>
      <c r="K10164">
        <f>YEAR(tbl_GL[[#This Row],[Date]])</f>
        <v>2019</v>
      </c>
    </row>
    <row r="10165" spans="1:11" x14ac:dyDescent="0.35">
      <c r="A10165">
        <v>1200.0999999999999</v>
      </c>
      <c r="B10165" s="24">
        <v>43769</v>
      </c>
      <c r="C10165">
        <v>4</v>
      </c>
      <c r="D10165" s="13">
        <v>10</v>
      </c>
      <c r="E10165" s="13" t="s">
        <v>110</v>
      </c>
      <c r="F10165" s="17">
        <v>85</v>
      </c>
      <c r="G10165" t="str">
        <f>_xlfn.XLOOKUP(tbl_GL[[#This Row],[Account_key]],tbl_COA[Account_key],tbl_COA[Class],"Not Found")</f>
        <v>Assets</v>
      </c>
      <c r="H10165" t="str">
        <f>_xlfn.XLOOKUP(tbl_GL[[#This Row],[Account_key]],tbl_COA[Account_key],tbl_COA[SubClass],"Not Found")</f>
        <v>Assets</v>
      </c>
      <c r="I10165" t="str">
        <f>_xlfn.XLOOKUP(tbl_GL[[#This Row],[Account_key]],tbl_COA[Account_key],tbl_COA[SubClass2],"Not Found")</f>
        <v>Current Assets</v>
      </c>
      <c r="J10165" t="str">
        <f>_xlfn.XLOOKUP(tbl_GL[[#This Row],[Account_key]],tbl_COA[Account_key],tbl_COA[SubAccount],,0)</f>
        <v>Cash at Bank</v>
      </c>
      <c r="K10165">
        <f>YEAR(tbl_GL[[#This Row],[Date]])</f>
        <v>2019</v>
      </c>
    </row>
    <row r="10166" spans="1:11" x14ac:dyDescent="0.35">
      <c r="A10166">
        <v>1200.2</v>
      </c>
      <c r="B10166" s="24">
        <v>43769</v>
      </c>
      <c r="C10166">
        <v>4</v>
      </c>
      <c r="D10166" s="13">
        <v>430</v>
      </c>
      <c r="E10166" s="13" t="s">
        <v>110</v>
      </c>
      <c r="F10166" s="17">
        <v>85</v>
      </c>
      <c r="G10166" t="str">
        <f>_xlfn.XLOOKUP(tbl_GL[[#This Row],[Account_key]],tbl_COA[Account_key],tbl_COA[Class],"Not Found")</f>
        <v>Non-operating</v>
      </c>
      <c r="H10166" t="str">
        <f>_xlfn.XLOOKUP(tbl_GL[[#This Row],[Account_key]],tbl_COA[Account_key],tbl_COA[SubClass],"Not Found")</f>
        <v>Exchange Loss/Gain</v>
      </c>
      <c r="I10166" t="str">
        <f>_xlfn.XLOOKUP(tbl_GL[[#This Row],[Account_key]],tbl_COA[Account_key],tbl_COA[SubClass2],"Not Found")</f>
        <v>Exchange Loss/Gain</v>
      </c>
      <c r="J10166" t="str">
        <f>_xlfn.XLOOKUP(tbl_GL[[#This Row],[Account_key]],tbl_COA[Account_key],tbl_COA[SubAccount],,0)</f>
        <v>Exchange Loss/Gain</v>
      </c>
      <c r="K10166">
        <f>YEAR(tbl_GL[[#This Row],[Date]])</f>
        <v>2019</v>
      </c>
    </row>
    <row r="10167" spans="1:11" x14ac:dyDescent="0.35">
      <c r="A10167">
        <v>1201.0999999999999</v>
      </c>
      <c r="B10167" s="24">
        <v>43769</v>
      </c>
      <c r="C10167">
        <v>4</v>
      </c>
      <c r="D10167" s="13">
        <v>10</v>
      </c>
      <c r="E10167" s="13" t="s">
        <v>113</v>
      </c>
      <c r="F10167" s="17">
        <v>145</v>
      </c>
      <c r="G10167" t="str">
        <f>_xlfn.XLOOKUP(tbl_GL[[#This Row],[Account_key]],tbl_COA[Account_key],tbl_COA[Class],"Not Found")</f>
        <v>Assets</v>
      </c>
      <c r="H10167" t="str">
        <f>_xlfn.XLOOKUP(tbl_GL[[#This Row],[Account_key]],tbl_COA[Account_key],tbl_COA[SubClass],"Not Found")</f>
        <v>Assets</v>
      </c>
      <c r="I10167" t="str">
        <f>_xlfn.XLOOKUP(tbl_GL[[#This Row],[Account_key]],tbl_COA[Account_key],tbl_COA[SubClass2],"Not Found")</f>
        <v>Current Assets</v>
      </c>
      <c r="J10167" t="str">
        <f>_xlfn.XLOOKUP(tbl_GL[[#This Row],[Account_key]],tbl_COA[Account_key],tbl_COA[SubAccount],,0)</f>
        <v>Cash at Bank</v>
      </c>
      <c r="K10167">
        <f>YEAR(tbl_GL[[#This Row],[Date]])</f>
        <v>2019</v>
      </c>
    </row>
    <row r="10168" spans="1:11" x14ac:dyDescent="0.35">
      <c r="A10168">
        <v>1201.2</v>
      </c>
      <c r="B10168" s="24">
        <v>43769</v>
      </c>
      <c r="C10168">
        <v>4</v>
      </c>
      <c r="D10168" s="13">
        <v>410</v>
      </c>
      <c r="E10168" s="13" t="s">
        <v>113</v>
      </c>
      <c r="F10168" s="17">
        <v>145</v>
      </c>
      <c r="G10168" t="str">
        <f>_xlfn.XLOOKUP(tbl_GL[[#This Row],[Account_key]],tbl_COA[Account_key],tbl_COA[Class],"Not Found")</f>
        <v>Non-operating</v>
      </c>
      <c r="H10168" t="str">
        <f>_xlfn.XLOOKUP(tbl_GL[[#This Row],[Account_key]],tbl_COA[Account_key],tbl_COA[SubClass],"Not Found")</f>
        <v>Interest Income</v>
      </c>
      <c r="I10168" t="str">
        <f>_xlfn.XLOOKUP(tbl_GL[[#This Row],[Account_key]],tbl_COA[Account_key],tbl_COA[SubClass2],"Not Found")</f>
        <v>Interest Income</v>
      </c>
      <c r="J10168" t="str">
        <f>_xlfn.XLOOKUP(tbl_GL[[#This Row],[Account_key]],tbl_COA[Account_key],tbl_COA[SubAccount],,0)</f>
        <v>Interest Income</v>
      </c>
      <c r="K10168">
        <f>YEAR(tbl_GL[[#This Row],[Date]])</f>
        <v>2019</v>
      </c>
    </row>
    <row r="10169" spans="1:11" x14ac:dyDescent="0.35">
      <c r="A10169">
        <v>1202.0999999999999</v>
      </c>
      <c r="B10169" s="24">
        <v>43769</v>
      </c>
      <c r="C10169">
        <v>4</v>
      </c>
      <c r="D10169" s="13">
        <v>400</v>
      </c>
      <c r="E10169" s="13" t="s">
        <v>104</v>
      </c>
      <c r="F10169" s="17">
        <v>-163</v>
      </c>
      <c r="G10169" t="str">
        <f>_xlfn.XLOOKUP(tbl_GL[[#This Row],[Account_key]],tbl_COA[Account_key],tbl_COA[Class],"Not Found")</f>
        <v>Operating account</v>
      </c>
      <c r="H10169" t="str">
        <f>_xlfn.XLOOKUP(tbl_GL[[#This Row],[Account_key]],tbl_COA[Account_key],tbl_COA[SubClass],"Not Found")</f>
        <v>Depreciation &amp; Amortization</v>
      </c>
      <c r="I10169" t="str">
        <f>_xlfn.XLOOKUP(tbl_GL[[#This Row],[Account_key]],tbl_COA[Account_key],tbl_COA[SubClass2],"Not Found")</f>
        <v>Amortization</v>
      </c>
      <c r="J10169" t="str">
        <f>_xlfn.XLOOKUP(tbl_GL[[#This Row],[Account_key]],tbl_COA[Account_key],tbl_COA[SubAccount],,0)</f>
        <v>Amortization of Intangible Assets</v>
      </c>
      <c r="K10169">
        <f>YEAR(tbl_GL[[#This Row],[Date]])</f>
        <v>2019</v>
      </c>
    </row>
    <row r="10170" spans="1:11" x14ac:dyDescent="0.35">
      <c r="A10170">
        <v>1202.2</v>
      </c>
      <c r="B10170" s="24">
        <v>43769</v>
      </c>
      <c r="C10170">
        <v>4</v>
      </c>
      <c r="D10170" s="13">
        <v>100</v>
      </c>
      <c r="E10170" s="13" t="s">
        <v>104</v>
      </c>
      <c r="F10170" s="17">
        <v>-163</v>
      </c>
      <c r="G10170" t="str">
        <f>_xlfn.XLOOKUP(tbl_GL[[#This Row],[Account_key]],tbl_COA[Account_key],tbl_COA[Class],"Not Found")</f>
        <v>Assets</v>
      </c>
      <c r="H10170" t="str">
        <f>_xlfn.XLOOKUP(tbl_GL[[#This Row],[Account_key]],tbl_COA[Account_key],tbl_COA[SubClass],"Not Found")</f>
        <v>Assets</v>
      </c>
      <c r="I10170" t="str">
        <f>_xlfn.XLOOKUP(tbl_GL[[#This Row],[Account_key]],tbl_COA[Account_key],tbl_COA[SubClass2],"Not Found")</f>
        <v>Non-Current Assets</v>
      </c>
      <c r="J10170" t="str">
        <f>_xlfn.XLOOKUP(tbl_GL[[#This Row],[Account_key]],tbl_COA[Account_key],tbl_COA[SubAccount],,0)</f>
        <v>Patents and trademarks</v>
      </c>
      <c r="K10170">
        <f>YEAR(tbl_GL[[#This Row],[Date]])</f>
        <v>2019</v>
      </c>
    </row>
    <row r="10171" spans="1:11" x14ac:dyDescent="0.35">
      <c r="A10171">
        <v>1203.0999999999999</v>
      </c>
      <c r="B10171" s="24">
        <v>43769</v>
      </c>
      <c r="C10171">
        <v>4</v>
      </c>
      <c r="D10171" s="13">
        <v>440</v>
      </c>
      <c r="E10171" s="13" t="s">
        <v>112</v>
      </c>
      <c r="F10171" s="17">
        <v>-240</v>
      </c>
      <c r="G10171" t="str">
        <f>_xlfn.XLOOKUP(tbl_GL[[#This Row],[Account_key]],tbl_COA[Account_key],tbl_COA[Class],"Not Found")</f>
        <v>Interest &amp; Tax</v>
      </c>
      <c r="H10171" t="str">
        <f>_xlfn.XLOOKUP(tbl_GL[[#This Row],[Account_key]],tbl_COA[Account_key],tbl_COA[SubClass],"Not Found")</f>
        <v>Interest Expense</v>
      </c>
      <c r="I10171" t="str">
        <f>_xlfn.XLOOKUP(tbl_GL[[#This Row],[Account_key]],tbl_COA[Account_key],tbl_COA[SubClass2],"Not Found")</f>
        <v>Interest Expense</v>
      </c>
      <c r="J10171" t="str">
        <f>_xlfn.XLOOKUP(tbl_GL[[#This Row],[Account_key]],tbl_COA[Account_key],tbl_COA[SubAccount],,0)</f>
        <v>Interest Expense</v>
      </c>
      <c r="K10171">
        <f>YEAR(tbl_GL[[#This Row],[Date]])</f>
        <v>2019</v>
      </c>
    </row>
    <row r="10172" spans="1:11" x14ac:dyDescent="0.35">
      <c r="A10172">
        <v>1203.2</v>
      </c>
      <c r="B10172" s="24">
        <v>43769</v>
      </c>
      <c r="C10172">
        <v>4</v>
      </c>
      <c r="D10172" s="13">
        <v>121</v>
      </c>
      <c r="E10172" s="13" t="s">
        <v>112</v>
      </c>
      <c r="F10172" s="17">
        <v>240</v>
      </c>
      <c r="G10172" t="str">
        <f>_xlfn.XLOOKUP(tbl_GL[[#This Row],[Account_key]],tbl_COA[Account_key],tbl_COA[Class],"Not Found")</f>
        <v>Liabilities and Owners Equity</v>
      </c>
      <c r="H10172" t="str">
        <f>_xlfn.XLOOKUP(tbl_GL[[#This Row],[Account_key]],tbl_COA[Account_key],tbl_COA[SubClass],"Not Found")</f>
        <v>Liabilities</v>
      </c>
      <c r="I10172" t="str">
        <f>_xlfn.XLOOKUP(tbl_GL[[#This Row],[Account_key]],tbl_COA[Account_key],tbl_COA[SubClass2],"Not Found")</f>
        <v>Current Liabilities</v>
      </c>
      <c r="J10172" t="str">
        <f>_xlfn.XLOOKUP(tbl_GL[[#This Row],[Account_key]],tbl_COA[Account_key],tbl_COA[SubAccount],,0)</f>
        <v>Interest Payable</v>
      </c>
      <c r="K10172">
        <f>YEAR(tbl_GL[[#This Row],[Date]])</f>
        <v>2019</v>
      </c>
    </row>
    <row r="10173" spans="1:11" x14ac:dyDescent="0.35">
      <c r="A10173">
        <v>1204.0999999999999</v>
      </c>
      <c r="B10173" s="24">
        <v>43769</v>
      </c>
      <c r="C10173">
        <v>4</v>
      </c>
      <c r="D10173" s="13">
        <v>450</v>
      </c>
      <c r="E10173" s="23" t="s">
        <v>108</v>
      </c>
      <c r="F10173" s="17">
        <v>-4373</v>
      </c>
      <c r="G10173" t="str">
        <f>_xlfn.XLOOKUP(tbl_GL[[#This Row],[Account_key]],tbl_COA[Account_key],tbl_COA[Class],"Not Found")</f>
        <v>Interest &amp; Tax</v>
      </c>
      <c r="H10173" t="str">
        <f>_xlfn.XLOOKUP(tbl_GL[[#This Row],[Account_key]],tbl_COA[Account_key],tbl_COA[SubClass],"Not Found")</f>
        <v>Taxation</v>
      </c>
      <c r="I10173" t="str">
        <f>_xlfn.XLOOKUP(tbl_GL[[#This Row],[Account_key]],tbl_COA[Account_key],tbl_COA[SubClass2],"Not Found")</f>
        <v>Taxation</v>
      </c>
      <c r="J10173" t="str">
        <f>_xlfn.XLOOKUP(tbl_GL[[#This Row],[Account_key]],tbl_COA[Account_key],tbl_COA[SubAccount],,0)</f>
        <v>Taxation</v>
      </c>
      <c r="K10173">
        <f>YEAR(tbl_GL[[#This Row],[Date]])</f>
        <v>2019</v>
      </c>
    </row>
    <row r="10174" spans="1:11" x14ac:dyDescent="0.35">
      <c r="A10174">
        <v>1204.2</v>
      </c>
      <c r="B10174" s="24">
        <v>43769</v>
      </c>
      <c r="C10174">
        <v>4</v>
      </c>
      <c r="D10174" s="13">
        <v>122</v>
      </c>
      <c r="E10174" s="23" t="s">
        <v>108</v>
      </c>
      <c r="F10174" s="17">
        <v>4373</v>
      </c>
      <c r="G10174" t="str">
        <f>_xlfn.XLOOKUP(tbl_GL[[#This Row],[Account_key]],tbl_COA[Account_key],tbl_COA[Class],"Not Found")</f>
        <v>Liabilities and Owners Equity</v>
      </c>
      <c r="H10174" t="str">
        <f>_xlfn.XLOOKUP(tbl_GL[[#This Row],[Account_key]],tbl_COA[Account_key],tbl_COA[SubClass],"Not Found")</f>
        <v>Liabilities</v>
      </c>
      <c r="I10174" t="str">
        <f>_xlfn.XLOOKUP(tbl_GL[[#This Row],[Account_key]],tbl_COA[Account_key],tbl_COA[SubClass2],"Not Found")</f>
        <v>Current Liabilities</v>
      </c>
      <c r="J10174" t="str">
        <f>_xlfn.XLOOKUP(tbl_GL[[#This Row],[Account_key]],tbl_COA[Account_key],tbl_COA[SubAccount],,0)</f>
        <v>Tax payable</v>
      </c>
      <c r="K10174">
        <f>YEAR(tbl_GL[[#This Row],[Date]])</f>
        <v>2019</v>
      </c>
    </row>
    <row r="10175" spans="1:11" x14ac:dyDescent="0.35">
      <c r="A10175">
        <v>1205.0999999999999</v>
      </c>
      <c r="B10175" s="24">
        <v>43769</v>
      </c>
      <c r="C10175">
        <v>4</v>
      </c>
      <c r="D10175" s="13">
        <v>240</v>
      </c>
      <c r="E10175" s="13" t="s">
        <v>56</v>
      </c>
      <c r="F10175" s="17">
        <v>-5400</v>
      </c>
      <c r="G10175" t="str">
        <f>_xlfn.XLOOKUP(tbl_GL[[#This Row],[Account_key]],tbl_COA[Account_key],tbl_COA[Class],"Not Found")</f>
        <v>Operating account</v>
      </c>
      <c r="H10175" t="str">
        <f>_xlfn.XLOOKUP(tbl_GL[[#This Row],[Account_key]],tbl_COA[Account_key],tbl_COA[SubClass],"Not Found")</f>
        <v>Operating Expenses</v>
      </c>
      <c r="I10175" t="str">
        <f>_xlfn.XLOOKUP(tbl_GL[[#This Row],[Account_key]],tbl_COA[Account_key],tbl_COA[SubClass2],"Not Found")</f>
        <v>Sales &amp; Distribution</v>
      </c>
      <c r="J10175" t="str">
        <f>_xlfn.XLOOKUP(tbl_GL[[#This Row],[Account_key]],tbl_COA[Account_key],tbl_COA[SubAccount],,0)</f>
        <v>Salaries</v>
      </c>
      <c r="K10175">
        <f>YEAR(tbl_GL[[#This Row],[Date]])</f>
        <v>2019</v>
      </c>
    </row>
    <row r="10176" spans="1:11" x14ac:dyDescent="0.35">
      <c r="A10176">
        <v>1205.2</v>
      </c>
      <c r="B10176" s="24">
        <v>43769</v>
      </c>
      <c r="C10176">
        <v>4</v>
      </c>
      <c r="D10176" s="13">
        <v>10</v>
      </c>
      <c r="E10176" s="13" t="s">
        <v>56</v>
      </c>
      <c r="F10176" s="17">
        <v>-5400</v>
      </c>
      <c r="G10176" t="str">
        <f>_xlfn.XLOOKUP(tbl_GL[[#This Row],[Account_key]],tbl_COA[Account_key],tbl_COA[Class],"Not Found")</f>
        <v>Assets</v>
      </c>
      <c r="H10176" t="str">
        <f>_xlfn.XLOOKUP(tbl_GL[[#This Row],[Account_key]],tbl_COA[Account_key],tbl_COA[SubClass],"Not Found")</f>
        <v>Assets</v>
      </c>
      <c r="I10176" t="str">
        <f>_xlfn.XLOOKUP(tbl_GL[[#This Row],[Account_key]],tbl_COA[Account_key],tbl_COA[SubClass2],"Not Found")</f>
        <v>Current Assets</v>
      </c>
      <c r="J10176" t="str">
        <f>_xlfn.XLOOKUP(tbl_GL[[#This Row],[Account_key]],tbl_COA[Account_key],tbl_COA[SubAccount],,0)</f>
        <v>Cash at Bank</v>
      </c>
      <c r="K10176">
        <f>YEAR(tbl_GL[[#This Row],[Date]])</f>
        <v>2019</v>
      </c>
    </row>
    <row r="10177" spans="1:11" x14ac:dyDescent="0.35">
      <c r="A10177">
        <v>1206.0999999999999</v>
      </c>
      <c r="B10177" s="24">
        <v>43769</v>
      </c>
      <c r="C10177">
        <v>4</v>
      </c>
      <c r="D10177" s="13">
        <v>380</v>
      </c>
      <c r="E10177" s="13" t="s">
        <v>101</v>
      </c>
      <c r="F10177" s="17">
        <v>-5950</v>
      </c>
      <c r="G10177" t="str">
        <f>_xlfn.XLOOKUP(tbl_GL[[#This Row],[Account_key]],tbl_COA[Account_key],tbl_COA[Class],"Not Found")</f>
        <v>Operating account</v>
      </c>
      <c r="H10177" t="str">
        <f>_xlfn.XLOOKUP(tbl_GL[[#This Row],[Account_key]],tbl_COA[Account_key],tbl_COA[SubClass],"Not Found")</f>
        <v>Depreciation &amp; Amortization</v>
      </c>
      <c r="I10177" t="str">
        <f>_xlfn.XLOOKUP(tbl_GL[[#This Row],[Account_key]],tbl_COA[Account_key],tbl_COA[SubClass2],"Not Found")</f>
        <v>Depreciation</v>
      </c>
      <c r="J10177" t="str">
        <f>_xlfn.XLOOKUP(tbl_GL[[#This Row],[Account_key]],tbl_COA[Account_key],tbl_COA[SubAccount],,0)</f>
        <v>Equipment</v>
      </c>
      <c r="K10177">
        <f>YEAR(tbl_GL[[#This Row],[Date]])</f>
        <v>2019</v>
      </c>
    </row>
    <row r="10178" spans="1:11" x14ac:dyDescent="0.35">
      <c r="A10178">
        <v>1206.2</v>
      </c>
      <c r="B10178" s="24">
        <v>43769</v>
      </c>
      <c r="C10178">
        <v>4</v>
      </c>
      <c r="D10178" s="13">
        <v>90</v>
      </c>
      <c r="E10178" s="13" t="s">
        <v>101</v>
      </c>
      <c r="F10178" s="17">
        <v>-5950</v>
      </c>
      <c r="G10178" t="str">
        <f>_xlfn.XLOOKUP(tbl_GL[[#This Row],[Account_key]],tbl_COA[Account_key],tbl_COA[Class],"Not Found")</f>
        <v>Assets</v>
      </c>
      <c r="H10178" t="str">
        <f>_xlfn.XLOOKUP(tbl_GL[[#This Row],[Account_key]],tbl_COA[Account_key],tbl_COA[SubClass],"Not Found")</f>
        <v>Assets</v>
      </c>
      <c r="I10178" t="str">
        <f>_xlfn.XLOOKUP(tbl_GL[[#This Row],[Account_key]],tbl_COA[Account_key],tbl_COA[SubClass2],"Not Found")</f>
        <v>Non-Current Assets</v>
      </c>
      <c r="J10178" t="str">
        <f>_xlfn.XLOOKUP(tbl_GL[[#This Row],[Account_key]],tbl_COA[Account_key],tbl_COA[SubAccount],,0)</f>
        <v>Office Furniture &amp; Equipment</v>
      </c>
      <c r="K10178">
        <f>YEAR(tbl_GL[[#This Row],[Date]])</f>
        <v>2019</v>
      </c>
    </row>
    <row r="10179" spans="1:11" x14ac:dyDescent="0.35">
      <c r="A10179">
        <v>1208.0999999999999</v>
      </c>
      <c r="B10179" s="24">
        <v>43770</v>
      </c>
      <c r="C10179">
        <v>4</v>
      </c>
      <c r="D10179" s="13">
        <v>320</v>
      </c>
      <c r="E10179" s="13" t="s">
        <v>97</v>
      </c>
      <c r="F10179" s="17">
        <v>-1628</v>
      </c>
      <c r="G10179" t="str">
        <f>_xlfn.XLOOKUP(tbl_GL[[#This Row],[Account_key]],tbl_COA[Account_key],tbl_COA[Class],"Not Found")</f>
        <v>Operating account</v>
      </c>
      <c r="H10179" t="str">
        <f>_xlfn.XLOOKUP(tbl_GL[[#This Row],[Account_key]],tbl_COA[Account_key],tbl_COA[SubClass],"Not Found")</f>
        <v>Operating Expenses</v>
      </c>
      <c r="I10179" t="str">
        <f>_xlfn.XLOOKUP(tbl_GL[[#This Row],[Account_key]],tbl_COA[Account_key],tbl_COA[SubClass2],"Not Found")</f>
        <v>Administration</v>
      </c>
      <c r="J10179" t="str">
        <f>_xlfn.XLOOKUP(tbl_GL[[#This Row],[Account_key]],tbl_COA[Account_key],tbl_COA[SubAccount],,0)</f>
        <v>Professional Services</v>
      </c>
      <c r="K10179">
        <f>YEAR(tbl_GL[[#This Row],[Date]])</f>
        <v>2019</v>
      </c>
    </row>
    <row r="10180" spans="1:11" x14ac:dyDescent="0.35">
      <c r="A10180">
        <v>1208.2</v>
      </c>
      <c r="B10180" s="24">
        <v>43770</v>
      </c>
      <c r="C10180">
        <v>4</v>
      </c>
      <c r="D10180" s="13">
        <v>120</v>
      </c>
      <c r="E10180" s="13" t="s">
        <v>97</v>
      </c>
      <c r="F10180" s="17">
        <v>1628</v>
      </c>
      <c r="G10180" t="str">
        <f>_xlfn.XLOOKUP(tbl_GL[[#This Row],[Account_key]],tbl_COA[Account_key],tbl_COA[Class],"Not Found")</f>
        <v>Liabilities and Owners Equity</v>
      </c>
      <c r="H10180" t="str">
        <f>_xlfn.XLOOKUP(tbl_GL[[#This Row],[Account_key]],tbl_COA[Account_key],tbl_COA[SubClass],"Not Found")</f>
        <v>Liabilities</v>
      </c>
      <c r="I10180" t="str">
        <f>_xlfn.XLOOKUP(tbl_GL[[#This Row],[Account_key]],tbl_COA[Account_key],tbl_COA[SubClass2],"Not Found")</f>
        <v>Current Liabilities</v>
      </c>
      <c r="J10180" t="str">
        <f>_xlfn.XLOOKUP(tbl_GL[[#This Row],[Account_key]],tbl_COA[Account_key],tbl_COA[SubAccount],,0)</f>
        <v>Accrued Expenses</v>
      </c>
      <c r="K10180">
        <f>YEAR(tbl_GL[[#This Row],[Date]])</f>
        <v>2019</v>
      </c>
    </row>
    <row r="10181" spans="1:11" x14ac:dyDescent="0.35">
      <c r="A10181">
        <v>1209.0999999999999</v>
      </c>
      <c r="B10181" s="24">
        <v>43770</v>
      </c>
      <c r="C10181">
        <v>4</v>
      </c>
      <c r="D10181" s="13">
        <v>60</v>
      </c>
      <c r="E10181" s="13" t="s">
        <v>84</v>
      </c>
      <c r="F10181" s="17">
        <v>34650</v>
      </c>
      <c r="G10181" t="str">
        <f>_xlfn.XLOOKUP(tbl_GL[[#This Row],[Account_key]],tbl_COA[Account_key],tbl_COA[Class],"Not Found")</f>
        <v>Assets</v>
      </c>
      <c r="H10181" t="str">
        <f>_xlfn.XLOOKUP(tbl_GL[[#This Row],[Account_key]],tbl_COA[Account_key],tbl_COA[SubClass],"Not Found")</f>
        <v>Assets</v>
      </c>
      <c r="I10181" t="str">
        <f>_xlfn.XLOOKUP(tbl_GL[[#This Row],[Account_key]],tbl_COA[Account_key],tbl_COA[SubClass2],"Not Found")</f>
        <v>Current Assets</v>
      </c>
      <c r="J10181" t="str">
        <f>_xlfn.XLOOKUP(tbl_GL[[#This Row],[Account_key]],tbl_COA[Account_key],tbl_COA[SubAccount],,0)</f>
        <v>Inventory</v>
      </c>
      <c r="K10181">
        <f>YEAR(tbl_GL[[#This Row],[Date]])</f>
        <v>2019</v>
      </c>
    </row>
    <row r="10182" spans="1:11" x14ac:dyDescent="0.35">
      <c r="A10182">
        <v>1209.2</v>
      </c>
      <c r="B10182" s="24">
        <v>43770</v>
      </c>
      <c r="C10182">
        <v>4</v>
      </c>
      <c r="D10182" s="13">
        <v>110</v>
      </c>
      <c r="E10182" s="13" t="s">
        <v>84</v>
      </c>
      <c r="F10182" s="17">
        <v>34650</v>
      </c>
      <c r="G10182" t="str">
        <f>_xlfn.XLOOKUP(tbl_GL[[#This Row],[Account_key]],tbl_COA[Account_key],tbl_COA[Class],"Not Found")</f>
        <v>Liabilities and Owners Equity</v>
      </c>
      <c r="H10182" t="str">
        <f>_xlfn.XLOOKUP(tbl_GL[[#This Row],[Account_key]],tbl_COA[Account_key],tbl_COA[SubClass],"Not Found")</f>
        <v>Liabilities</v>
      </c>
      <c r="I10182" t="str">
        <f>_xlfn.XLOOKUP(tbl_GL[[#This Row],[Account_key]],tbl_COA[Account_key],tbl_COA[SubClass2],"Not Found")</f>
        <v>Current Liabilities</v>
      </c>
      <c r="J10182" t="str">
        <f>_xlfn.XLOOKUP(tbl_GL[[#This Row],[Account_key]],tbl_COA[Account_key],tbl_COA[SubAccount],,0)</f>
        <v>Trade Payables</v>
      </c>
      <c r="K10182">
        <f>YEAR(tbl_GL[[#This Row],[Date]])</f>
        <v>2019</v>
      </c>
    </row>
    <row r="10183" spans="1:11" x14ac:dyDescent="0.35">
      <c r="A10183">
        <v>1210.0999999999999</v>
      </c>
      <c r="B10183" s="24">
        <v>43771</v>
      </c>
      <c r="C10183">
        <v>4</v>
      </c>
      <c r="D10183" s="13">
        <v>230</v>
      </c>
      <c r="E10183" s="13" t="s">
        <v>4</v>
      </c>
      <c r="F10183" s="17">
        <v>-1459</v>
      </c>
      <c r="G10183" t="str">
        <f>_xlfn.XLOOKUP(tbl_GL[[#This Row],[Account_key]],tbl_COA[Account_key],tbl_COA[Class],"Not Found")</f>
        <v>Trading account</v>
      </c>
      <c r="H10183" t="str">
        <f>_xlfn.XLOOKUP(tbl_GL[[#This Row],[Account_key]],tbl_COA[Account_key],tbl_COA[SubClass],"Not Found")</f>
        <v>Cost of Sales</v>
      </c>
      <c r="I10183" t="str">
        <f>_xlfn.XLOOKUP(tbl_GL[[#This Row],[Account_key]],tbl_COA[Account_key],tbl_COA[SubClass2],"Not Found")</f>
        <v>Cost of Sales</v>
      </c>
      <c r="J10183" t="str">
        <f>_xlfn.XLOOKUP(tbl_GL[[#This Row],[Account_key]],tbl_COA[Account_key],tbl_COA[SubAccount],,0)</f>
        <v>Cost of Sales</v>
      </c>
      <c r="K10183">
        <f>YEAR(tbl_GL[[#This Row],[Date]])</f>
        <v>2019</v>
      </c>
    </row>
    <row r="10184" spans="1:11" x14ac:dyDescent="0.35">
      <c r="A10184">
        <v>1210.2</v>
      </c>
      <c r="B10184" s="24">
        <v>43771</v>
      </c>
      <c r="C10184">
        <v>4</v>
      </c>
      <c r="D10184" s="13">
        <v>60</v>
      </c>
      <c r="E10184" s="13" t="s">
        <v>4</v>
      </c>
      <c r="F10184" s="17">
        <v>-1459</v>
      </c>
      <c r="G10184" t="str">
        <f>_xlfn.XLOOKUP(tbl_GL[[#This Row],[Account_key]],tbl_COA[Account_key],tbl_COA[Class],"Not Found")</f>
        <v>Assets</v>
      </c>
      <c r="H10184" t="str">
        <f>_xlfn.XLOOKUP(tbl_GL[[#This Row],[Account_key]],tbl_COA[Account_key],tbl_COA[SubClass],"Not Found")</f>
        <v>Assets</v>
      </c>
      <c r="I10184" t="str">
        <f>_xlfn.XLOOKUP(tbl_GL[[#This Row],[Account_key]],tbl_COA[Account_key],tbl_COA[SubClass2],"Not Found")</f>
        <v>Current Assets</v>
      </c>
      <c r="J10184" t="str">
        <f>_xlfn.XLOOKUP(tbl_GL[[#This Row],[Account_key]],tbl_COA[Account_key],tbl_COA[SubAccount],,0)</f>
        <v>Inventory</v>
      </c>
      <c r="K10184">
        <f>YEAR(tbl_GL[[#This Row],[Date]])</f>
        <v>2019</v>
      </c>
    </row>
    <row r="10185" spans="1:11" x14ac:dyDescent="0.35">
      <c r="A10185">
        <v>1211.0999999999999</v>
      </c>
      <c r="B10185" s="24">
        <v>43771</v>
      </c>
      <c r="C10185">
        <v>4</v>
      </c>
      <c r="D10185" s="13">
        <v>210</v>
      </c>
      <c r="E10185" s="13" t="s">
        <v>7</v>
      </c>
      <c r="F10185" s="17">
        <v>4563</v>
      </c>
      <c r="G10185" t="str">
        <f>_xlfn.XLOOKUP(tbl_GL[[#This Row],[Account_key]],tbl_COA[Account_key],tbl_COA[Class],"Not Found")</f>
        <v>Trading account</v>
      </c>
      <c r="H10185" t="str">
        <f>_xlfn.XLOOKUP(tbl_GL[[#This Row],[Account_key]],tbl_COA[Account_key],tbl_COA[SubClass],"Not Found")</f>
        <v>Sales</v>
      </c>
      <c r="I10185" t="str">
        <f>_xlfn.XLOOKUP(tbl_GL[[#This Row],[Account_key]],tbl_COA[Account_key],tbl_COA[SubClass2],"Not Found")</f>
        <v>Sales</v>
      </c>
      <c r="J10185" t="str">
        <f>_xlfn.XLOOKUP(tbl_GL[[#This Row],[Account_key]],tbl_COA[Account_key],tbl_COA[SubAccount],,0)</f>
        <v>Sales</v>
      </c>
      <c r="K10185">
        <f>YEAR(tbl_GL[[#This Row],[Date]])</f>
        <v>2019</v>
      </c>
    </row>
    <row r="10186" spans="1:11" x14ac:dyDescent="0.35">
      <c r="A10186">
        <v>1211.2</v>
      </c>
      <c r="B10186" s="24">
        <v>43771</v>
      </c>
      <c r="C10186">
        <v>4</v>
      </c>
      <c r="D10186" s="13">
        <v>10</v>
      </c>
      <c r="E10186" s="13" t="s">
        <v>7</v>
      </c>
      <c r="F10186" s="17">
        <v>4563</v>
      </c>
      <c r="G10186" t="str">
        <f>_xlfn.XLOOKUP(tbl_GL[[#This Row],[Account_key]],tbl_COA[Account_key],tbl_COA[Class],"Not Found")</f>
        <v>Assets</v>
      </c>
      <c r="H10186" t="str">
        <f>_xlfn.XLOOKUP(tbl_GL[[#This Row],[Account_key]],tbl_COA[Account_key],tbl_COA[SubClass],"Not Found")</f>
        <v>Assets</v>
      </c>
      <c r="I10186" t="str">
        <f>_xlfn.XLOOKUP(tbl_GL[[#This Row],[Account_key]],tbl_COA[Account_key],tbl_COA[SubClass2],"Not Found")</f>
        <v>Current Assets</v>
      </c>
      <c r="J10186" t="str">
        <f>_xlfn.XLOOKUP(tbl_GL[[#This Row],[Account_key]],tbl_COA[Account_key],tbl_COA[SubAccount],,0)</f>
        <v>Cash at Bank</v>
      </c>
      <c r="K10186">
        <f>YEAR(tbl_GL[[#This Row],[Date]])</f>
        <v>2019</v>
      </c>
    </row>
    <row r="10187" spans="1:11" x14ac:dyDescent="0.35">
      <c r="A10187">
        <v>1212.0999999999999</v>
      </c>
      <c r="B10187" s="24">
        <v>43771</v>
      </c>
      <c r="C10187">
        <v>4</v>
      </c>
      <c r="D10187" s="13">
        <v>230</v>
      </c>
      <c r="E10187" s="13" t="s">
        <v>4</v>
      </c>
      <c r="F10187" s="17">
        <v>-5889</v>
      </c>
      <c r="G10187" t="str">
        <f>_xlfn.XLOOKUP(tbl_GL[[#This Row],[Account_key]],tbl_COA[Account_key],tbl_COA[Class],"Not Found")</f>
        <v>Trading account</v>
      </c>
      <c r="H10187" t="str">
        <f>_xlfn.XLOOKUP(tbl_GL[[#This Row],[Account_key]],tbl_COA[Account_key],tbl_COA[SubClass],"Not Found")</f>
        <v>Cost of Sales</v>
      </c>
      <c r="I10187" t="str">
        <f>_xlfn.XLOOKUP(tbl_GL[[#This Row],[Account_key]],tbl_COA[Account_key],tbl_COA[SubClass2],"Not Found")</f>
        <v>Cost of Sales</v>
      </c>
      <c r="J10187" t="str">
        <f>_xlfn.XLOOKUP(tbl_GL[[#This Row],[Account_key]],tbl_COA[Account_key],tbl_COA[SubAccount],,0)</f>
        <v>Cost of Sales</v>
      </c>
      <c r="K10187">
        <f>YEAR(tbl_GL[[#This Row],[Date]])</f>
        <v>2019</v>
      </c>
    </row>
    <row r="10188" spans="1:11" x14ac:dyDescent="0.35">
      <c r="A10188">
        <v>1212.2</v>
      </c>
      <c r="B10188" s="24">
        <v>43771</v>
      </c>
      <c r="C10188">
        <v>4</v>
      </c>
      <c r="D10188" s="13">
        <v>60</v>
      </c>
      <c r="E10188" s="13" t="s">
        <v>4</v>
      </c>
      <c r="F10188" s="17">
        <v>-5889</v>
      </c>
      <c r="G10188" t="str">
        <f>_xlfn.XLOOKUP(tbl_GL[[#This Row],[Account_key]],tbl_COA[Account_key],tbl_COA[Class],"Not Found")</f>
        <v>Assets</v>
      </c>
      <c r="H10188" t="str">
        <f>_xlfn.XLOOKUP(tbl_GL[[#This Row],[Account_key]],tbl_COA[Account_key],tbl_COA[SubClass],"Not Found")</f>
        <v>Assets</v>
      </c>
      <c r="I10188" t="str">
        <f>_xlfn.XLOOKUP(tbl_GL[[#This Row],[Account_key]],tbl_COA[Account_key],tbl_COA[SubClass2],"Not Found")</f>
        <v>Current Assets</v>
      </c>
      <c r="J10188" t="str">
        <f>_xlfn.XLOOKUP(tbl_GL[[#This Row],[Account_key]],tbl_COA[Account_key],tbl_COA[SubAccount],,0)</f>
        <v>Inventory</v>
      </c>
      <c r="K10188">
        <f>YEAR(tbl_GL[[#This Row],[Date]])</f>
        <v>2019</v>
      </c>
    </row>
    <row r="10189" spans="1:11" x14ac:dyDescent="0.35">
      <c r="A10189">
        <v>1213.0999999999999</v>
      </c>
      <c r="B10189" s="24">
        <v>43771</v>
      </c>
      <c r="C10189">
        <v>4</v>
      </c>
      <c r="D10189" s="13">
        <v>30</v>
      </c>
      <c r="E10189" s="13" t="s">
        <v>80</v>
      </c>
      <c r="F10189" s="17">
        <v>-18364</v>
      </c>
      <c r="G10189" t="str">
        <f>_xlfn.XLOOKUP(tbl_GL[[#This Row],[Account_key]],tbl_COA[Account_key],tbl_COA[Class],"Not Found")</f>
        <v>Assets</v>
      </c>
      <c r="H10189" t="str">
        <f>_xlfn.XLOOKUP(tbl_GL[[#This Row],[Account_key]],tbl_COA[Account_key],tbl_COA[SubClass],"Not Found")</f>
        <v>Assets</v>
      </c>
      <c r="I10189" t="str">
        <f>_xlfn.XLOOKUP(tbl_GL[[#This Row],[Account_key]],tbl_COA[Account_key],tbl_COA[SubClass2],"Not Found")</f>
        <v>Current Assets</v>
      </c>
      <c r="J10189" t="str">
        <f>_xlfn.XLOOKUP(tbl_GL[[#This Row],[Account_key]],tbl_COA[Account_key],tbl_COA[SubAccount],,0)</f>
        <v>Trade Receivables</v>
      </c>
      <c r="K10189">
        <f>YEAR(tbl_GL[[#This Row],[Date]])</f>
        <v>2019</v>
      </c>
    </row>
    <row r="10190" spans="1:11" x14ac:dyDescent="0.35">
      <c r="A10190">
        <v>1213.2</v>
      </c>
      <c r="B10190" s="24">
        <v>43771</v>
      </c>
      <c r="C10190">
        <v>4</v>
      </c>
      <c r="D10190" s="13">
        <v>10</v>
      </c>
      <c r="E10190" s="13" t="s">
        <v>80</v>
      </c>
      <c r="F10190" s="17">
        <v>18364</v>
      </c>
      <c r="G10190" t="str">
        <f>_xlfn.XLOOKUP(tbl_GL[[#This Row],[Account_key]],tbl_COA[Account_key],tbl_COA[Class],"Not Found")</f>
        <v>Assets</v>
      </c>
      <c r="H10190" t="str">
        <f>_xlfn.XLOOKUP(tbl_GL[[#This Row],[Account_key]],tbl_COA[Account_key],tbl_COA[SubClass],"Not Found")</f>
        <v>Assets</v>
      </c>
      <c r="I10190" t="str">
        <f>_xlfn.XLOOKUP(tbl_GL[[#This Row],[Account_key]],tbl_COA[Account_key],tbl_COA[SubClass2],"Not Found")</f>
        <v>Current Assets</v>
      </c>
      <c r="J10190" t="str">
        <f>_xlfn.XLOOKUP(tbl_GL[[#This Row],[Account_key]],tbl_COA[Account_key],tbl_COA[SubAccount],,0)</f>
        <v>Cash at Bank</v>
      </c>
      <c r="K10190">
        <f>YEAR(tbl_GL[[#This Row],[Date]])</f>
        <v>2019</v>
      </c>
    </row>
    <row r="10191" spans="1:11" x14ac:dyDescent="0.35">
      <c r="A10191">
        <v>1214.0999999999999</v>
      </c>
      <c r="B10191" s="24">
        <v>43771</v>
      </c>
      <c r="C10191">
        <v>4</v>
      </c>
      <c r="D10191" s="13">
        <v>210</v>
      </c>
      <c r="E10191" s="13" t="s">
        <v>8</v>
      </c>
      <c r="F10191" s="17">
        <v>16637</v>
      </c>
      <c r="G10191" t="str">
        <f>_xlfn.XLOOKUP(tbl_GL[[#This Row],[Account_key]],tbl_COA[Account_key],tbl_COA[Class],"Not Found")</f>
        <v>Trading account</v>
      </c>
      <c r="H10191" t="str">
        <f>_xlfn.XLOOKUP(tbl_GL[[#This Row],[Account_key]],tbl_COA[Account_key],tbl_COA[SubClass],"Not Found")</f>
        <v>Sales</v>
      </c>
      <c r="I10191" t="str">
        <f>_xlfn.XLOOKUP(tbl_GL[[#This Row],[Account_key]],tbl_COA[Account_key],tbl_COA[SubClass2],"Not Found")</f>
        <v>Sales</v>
      </c>
      <c r="J10191" t="str">
        <f>_xlfn.XLOOKUP(tbl_GL[[#This Row],[Account_key]],tbl_COA[Account_key],tbl_COA[SubAccount],,0)</f>
        <v>Sales</v>
      </c>
      <c r="K10191">
        <f>YEAR(tbl_GL[[#This Row],[Date]])</f>
        <v>2019</v>
      </c>
    </row>
    <row r="10192" spans="1:11" x14ac:dyDescent="0.35">
      <c r="A10192">
        <v>1214.2</v>
      </c>
      <c r="B10192" s="24">
        <v>43771</v>
      </c>
      <c r="C10192">
        <v>4</v>
      </c>
      <c r="D10192" s="13">
        <v>30</v>
      </c>
      <c r="E10192" s="13" t="s">
        <v>8</v>
      </c>
      <c r="F10192" s="17">
        <v>16637</v>
      </c>
      <c r="G10192" t="str">
        <f>_xlfn.XLOOKUP(tbl_GL[[#This Row],[Account_key]],tbl_COA[Account_key],tbl_COA[Class],"Not Found")</f>
        <v>Assets</v>
      </c>
      <c r="H10192" t="str">
        <f>_xlfn.XLOOKUP(tbl_GL[[#This Row],[Account_key]],tbl_COA[Account_key],tbl_COA[SubClass],"Not Found")</f>
        <v>Assets</v>
      </c>
      <c r="I10192" t="str">
        <f>_xlfn.XLOOKUP(tbl_GL[[#This Row],[Account_key]],tbl_COA[Account_key],tbl_COA[SubClass2],"Not Found")</f>
        <v>Current Assets</v>
      </c>
      <c r="J10192" t="str">
        <f>_xlfn.XLOOKUP(tbl_GL[[#This Row],[Account_key]],tbl_COA[Account_key],tbl_COA[SubAccount],,0)</f>
        <v>Trade Receivables</v>
      </c>
      <c r="K10192">
        <f>YEAR(tbl_GL[[#This Row],[Date]])</f>
        <v>2019</v>
      </c>
    </row>
    <row r="10193" spans="1:11" x14ac:dyDescent="0.35">
      <c r="A10193">
        <v>1215.0999999999999</v>
      </c>
      <c r="B10193" s="24">
        <v>43772</v>
      </c>
      <c r="C10193">
        <v>4</v>
      </c>
      <c r="D10193" s="13">
        <v>350</v>
      </c>
      <c r="E10193" s="13" t="s">
        <v>97</v>
      </c>
      <c r="F10193" s="17">
        <v>-2425</v>
      </c>
      <c r="G10193" t="str">
        <f>_xlfn.XLOOKUP(tbl_GL[[#This Row],[Account_key]],tbl_COA[Account_key],tbl_COA[Class],"Not Found")</f>
        <v>Operating account</v>
      </c>
      <c r="H10193" t="str">
        <f>_xlfn.XLOOKUP(tbl_GL[[#This Row],[Account_key]],tbl_COA[Account_key],tbl_COA[SubClass],"Not Found")</f>
        <v>Operating Expenses</v>
      </c>
      <c r="I10193" t="str">
        <f>_xlfn.XLOOKUP(tbl_GL[[#This Row],[Account_key]],tbl_COA[Account_key],tbl_COA[SubClass2],"Not Found")</f>
        <v>Administration</v>
      </c>
      <c r="J10193" t="str">
        <f>_xlfn.XLOOKUP(tbl_GL[[#This Row],[Account_key]],tbl_COA[Account_key],tbl_COA[SubAccount],,0)</f>
        <v>Other Expenses</v>
      </c>
      <c r="K10193">
        <f>YEAR(tbl_GL[[#This Row],[Date]])</f>
        <v>2019</v>
      </c>
    </row>
    <row r="10194" spans="1:11" x14ac:dyDescent="0.35">
      <c r="A10194">
        <v>1215.2</v>
      </c>
      <c r="B10194" s="24">
        <v>43772</v>
      </c>
      <c r="C10194">
        <v>4</v>
      </c>
      <c r="D10194" s="13">
        <v>120</v>
      </c>
      <c r="E10194" s="13" t="s">
        <v>97</v>
      </c>
      <c r="F10194" s="17">
        <v>2425</v>
      </c>
      <c r="G10194" t="str">
        <f>_xlfn.XLOOKUP(tbl_GL[[#This Row],[Account_key]],tbl_COA[Account_key],tbl_COA[Class],"Not Found")</f>
        <v>Liabilities and Owners Equity</v>
      </c>
      <c r="H10194" t="str">
        <f>_xlfn.XLOOKUP(tbl_GL[[#This Row],[Account_key]],tbl_COA[Account_key],tbl_COA[SubClass],"Not Found")</f>
        <v>Liabilities</v>
      </c>
      <c r="I10194" t="str">
        <f>_xlfn.XLOOKUP(tbl_GL[[#This Row],[Account_key]],tbl_COA[Account_key],tbl_COA[SubClass2],"Not Found")</f>
        <v>Current Liabilities</v>
      </c>
      <c r="J10194" t="str">
        <f>_xlfn.XLOOKUP(tbl_GL[[#This Row],[Account_key]],tbl_COA[Account_key],tbl_COA[SubAccount],,0)</f>
        <v>Accrued Expenses</v>
      </c>
      <c r="K10194">
        <f>YEAR(tbl_GL[[#This Row],[Date]])</f>
        <v>2019</v>
      </c>
    </row>
    <row r="10195" spans="1:11" x14ac:dyDescent="0.35">
      <c r="A10195">
        <v>1216.0999999999999</v>
      </c>
      <c r="B10195" s="24">
        <v>43774</v>
      </c>
      <c r="C10195">
        <v>4</v>
      </c>
      <c r="D10195" s="13">
        <v>10</v>
      </c>
      <c r="E10195" s="13" t="s">
        <v>98</v>
      </c>
      <c r="F10195" s="17">
        <v>-1961</v>
      </c>
      <c r="G10195" t="str">
        <f>_xlfn.XLOOKUP(tbl_GL[[#This Row],[Account_key]],tbl_COA[Account_key],tbl_COA[Class],"Not Found")</f>
        <v>Assets</v>
      </c>
      <c r="H10195" t="str">
        <f>_xlfn.XLOOKUP(tbl_GL[[#This Row],[Account_key]],tbl_COA[Account_key],tbl_COA[SubClass],"Not Found")</f>
        <v>Assets</v>
      </c>
      <c r="I10195" t="str">
        <f>_xlfn.XLOOKUP(tbl_GL[[#This Row],[Account_key]],tbl_COA[Account_key],tbl_COA[SubClass2],"Not Found")</f>
        <v>Current Assets</v>
      </c>
      <c r="J10195" t="str">
        <f>_xlfn.XLOOKUP(tbl_GL[[#This Row],[Account_key]],tbl_COA[Account_key],tbl_COA[SubAccount],,0)</f>
        <v>Cash at Bank</v>
      </c>
      <c r="K10195">
        <f>YEAR(tbl_GL[[#This Row],[Date]])</f>
        <v>2019</v>
      </c>
    </row>
    <row r="10196" spans="1:11" x14ac:dyDescent="0.35">
      <c r="A10196">
        <v>1216.2</v>
      </c>
      <c r="B10196" s="24">
        <v>43774</v>
      </c>
      <c r="C10196">
        <v>4</v>
      </c>
      <c r="D10196" s="13">
        <v>120</v>
      </c>
      <c r="E10196" s="13" t="s">
        <v>98</v>
      </c>
      <c r="F10196" s="17">
        <v>-1961</v>
      </c>
      <c r="G10196" t="str">
        <f>_xlfn.XLOOKUP(tbl_GL[[#This Row],[Account_key]],tbl_COA[Account_key],tbl_COA[Class],"Not Found")</f>
        <v>Liabilities and Owners Equity</v>
      </c>
      <c r="H10196" t="str">
        <f>_xlfn.XLOOKUP(tbl_GL[[#This Row],[Account_key]],tbl_COA[Account_key],tbl_COA[SubClass],"Not Found")</f>
        <v>Liabilities</v>
      </c>
      <c r="I10196" t="str">
        <f>_xlfn.XLOOKUP(tbl_GL[[#This Row],[Account_key]],tbl_COA[Account_key],tbl_COA[SubClass2],"Not Found")</f>
        <v>Current Liabilities</v>
      </c>
      <c r="J10196" t="str">
        <f>_xlfn.XLOOKUP(tbl_GL[[#This Row],[Account_key]],tbl_COA[Account_key],tbl_COA[SubAccount],,0)</f>
        <v>Accrued Expenses</v>
      </c>
      <c r="K10196">
        <f>YEAR(tbl_GL[[#This Row],[Date]])</f>
        <v>2019</v>
      </c>
    </row>
    <row r="10197" spans="1:11" x14ac:dyDescent="0.35">
      <c r="A10197">
        <v>1217.0999999999999</v>
      </c>
      <c r="B10197" s="24">
        <v>43774</v>
      </c>
      <c r="C10197">
        <v>4</v>
      </c>
      <c r="D10197" s="13">
        <v>320</v>
      </c>
      <c r="E10197" s="13" t="s">
        <v>97</v>
      </c>
      <c r="F10197" s="17">
        <v>-2387</v>
      </c>
      <c r="G10197" t="str">
        <f>_xlfn.XLOOKUP(tbl_GL[[#This Row],[Account_key]],tbl_COA[Account_key],tbl_COA[Class],"Not Found")</f>
        <v>Operating account</v>
      </c>
      <c r="H10197" t="str">
        <f>_xlfn.XLOOKUP(tbl_GL[[#This Row],[Account_key]],tbl_COA[Account_key],tbl_COA[SubClass],"Not Found")</f>
        <v>Operating Expenses</v>
      </c>
      <c r="I10197" t="str">
        <f>_xlfn.XLOOKUP(tbl_GL[[#This Row],[Account_key]],tbl_COA[Account_key],tbl_COA[SubClass2],"Not Found")</f>
        <v>Administration</v>
      </c>
      <c r="J10197" t="str">
        <f>_xlfn.XLOOKUP(tbl_GL[[#This Row],[Account_key]],tbl_COA[Account_key],tbl_COA[SubAccount],,0)</f>
        <v>Professional Services</v>
      </c>
      <c r="K10197">
        <f>YEAR(tbl_GL[[#This Row],[Date]])</f>
        <v>2019</v>
      </c>
    </row>
    <row r="10198" spans="1:11" x14ac:dyDescent="0.35">
      <c r="A10198">
        <v>1217.2</v>
      </c>
      <c r="B10198" s="24">
        <v>43774</v>
      </c>
      <c r="C10198">
        <v>4</v>
      </c>
      <c r="D10198" s="13">
        <v>120</v>
      </c>
      <c r="E10198" s="13" t="s">
        <v>97</v>
      </c>
      <c r="F10198" s="17">
        <v>2387</v>
      </c>
      <c r="G10198" t="str">
        <f>_xlfn.XLOOKUP(tbl_GL[[#This Row],[Account_key]],tbl_COA[Account_key],tbl_COA[Class],"Not Found")</f>
        <v>Liabilities and Owners Equity</v>
      </c>
      <c r="H10198" t="str">
        <f>_xlfn.XLOOKUP(tbl_GL[[#This Row],[Account_key]],tbl_COA[Account_key],tbl_COA[SubClass],"Not Found")</f>
        <v>Liabilities</v>
      </c>
      <c r="I10198" t="str">
        <f>_xlfn.XLOOKUP(tbl_GL[[#This Row],[Account_key]],tbl_COA[Account_key],tbl_COA[SubClass2],"Not Found")</f>
        <v>Current Liabilities</v>
      </c>
      <c r="J10198" t="str">
        <f>_xlfn.XLOOKUP(tbl_GL[[#This Row],[Account_key]],tbl_COA[Account_key],tbl_COA[SubAccount],,0)</f>
        <v>Accrued Expenses</v>
      </c>
      <c r="K10198">
        <f>YEAR(tbl_GL[[#This Row],[Date]])</f>
        <v>2019</v>
      </c>
    </row>
    <row r="10199" spans="1:11" x14ac:dyDescent="0.35">
      <c r="A10199">
        <v>1218.0999999999999</v>
      </c>
      <c r="B10199" s="24">
        <v>43774</v>
      </c>
      <c r="C10199">
        <v>4</v>
      </c>
      <c r="D10199" s="13">
        <v>10</v>
      </c>
      <c r="E10199" s="13" t="s">
        <v>118</v>
      </c>
      <c r="F10199" s="17">
        <v>2813</v>
      </c>
      <c r="G10199" t="str">
        <f>_xlfn.XLOOKUP(tbl_GL[[#This Row],[Account_key]],tbl_COA[Account_key],tbl_COA[Class],"Not Found")</f>
        <v>Assets</v>
      </c>
      <c r="H10199" t="str">
        <f>_xlfn.XLOOKUP(tbl_GL[[#This Row],[Account_key]],tbl_COA[Account_key],tbl_COA[SubClass],"Not Found")</f>
        <v>Assets</v>
      </c>
      <c r="I10199" t="str">
        <f>_xlfn.XLOOKUP(tbl_GL[[#This Row],[Account_key]],tbl_COA[Account_key],tbl_COA[SubClass2],"Not Found")</f>
        <v>Current Assets</v>
      </c>
      <c r="J10199" t="str">
        <f>_xlfn.XLOOKUP(tbl_GL[[#This Row],[Account_key]],tbl_COA[Account_key],tbl_COA[SubAccount],,0)</f>
        <v>Cash at Bank</v>
      </c>
      <c r="K10199">
        <f>YEAR(tbl_GL[[#This Row],[Date]])</f>
        <v>2019</v>
      </c>
    </row>
    <row r="10200" spans="1:11" x14ac:dyDescent="0.35">
      <c r="A10200">
        <v>1218.2</v>
      </c>
      <c r="B10200" s="24">
        <v>43774</v>
      </c>
      <c r="C10200">
        <v>4</v>
      </c>
      <c r="D10200" s="13">
        <v>431</v>
      </c>
      <c r="E10200" s="13" t="s">
        <v>118</v>
      </c>
      <c r="F10200" s="17">
        <v>2813</v>
      </c>
      <c r="G10200" t="str">
        <f>_xlfn.XLOOKUP(tbl_GL[[#This Row],[Account_key]],tbl_COA[Account_key],tbl_COA[Class],"Not Found")</f>
        <v>Non-operating</v>
      </c>
      <c r="H10200" t="str">
        <f>_xlfn.XLOOKUP(tbl_GL[[#This Row],[Account_key]],tbl_COA[Account_key],tbl_COA[SubClass],"Not Found")</f>
        <v>Dividend Income</v>
      </c>
      <c r="I10200" t="str">
        <f>_xlfn.XLOOKUP(tbl_GL[[#This Row],[Account_key]],tbl_COA[Account_key],tbl_COA[SubClass2],"Not Found")</f>
        <v>Dividend Income</v>
      </c>
      <c r="J10200" t="str">
        <f>_xlfn.XLOOKUP(tbl_GL[[#This Row],[Account_key]],tbl_COA[Account_key],tbl_COA[SubAccount],,0)</f>
        <v>Dividend Income</v>
      </c>
      <c r="K10200">
        <f>YEAR(tbl_GL[[#This Row],[Date]])</f>
        <v>2019</v>
      </c>
    </row>
    <row r="10201" spans="1:11" x14ac:dyDescent="0.35">
      <c r="A10201">
        <v>1219.0999999999999</v>
      </c>
      <c r="B10201" s="24">
        <v>43776</v>
      </c>
      <c r="C10201">
        <v>4</v>
      </c>
      <c r="D10201" s="13">
        <v>340</v>
      </c>
      <c r="E10201" s="13" t="s">
        <v>99</v>
      </c>
      <c r="F10201" s="17">
        <v>-272</v>
      </c>
      <c r="G10201" t="str">
        <f>_xlfn.XLOOKUP(tbl_GL[[#This Row],[Account_key]],tbl_COA[Account_key],tbl_COA[Class],"Not Found")</f>
        <v>Operating account</v>
      </c>
      <c r="H10201" t="str">
        <f>_xlfn.XLOOKUP(tbl_GL[[#This Row],[Account_key]],tbl_COA[Account_key],tbl_COA[SubClass],"Not Found")</f>
        <v>Operating Expenses</v>
      </c>
      <c r="I10201" t="str">
        <f>_xlfn.XLOOKUP(tbl_GL[[#This Row],[Account_key]],tbl_COA[Account_key],tbl_COA[SubClass2],"Not Found")</f>
        <v>Administration</v>
      </c>
      <c r="J10201" t="str">
        <f>_xlfn.XLOOKUP(tbl_GL[[#This Row],[Account_key]],tbl_COA[Account_key],tbl_COA[SubAccount],,0)</f>
        <v>Utilities</v>
      </c>
      <c r="K10201">
        <f>YEAR(tbl_GL[[#This Row],[Date]])</f>
        <v>2019</v>
      </c>
    </row>
    <row r="10202" spans="1:11" x14ac:dyDescent="0.35">
      <c r="A10202">
        <v>1219.2</v>
      </c>
      <c r="B10202" s="24">
        <v>43776</v>
      </c>
      <c r="C10202">
        <v>4</v>
      </c>
      <c r="D10202" s="13">
        <v>20</v>
      </c>
      <c r="E10202" s="13" t="s">
        <v>99</v>
      </c>
      <c r="F10202" s="17">
        <v>-272</v>
      </c>
      <c r="G10202" t="str">
        <f>_xlfn.XLOOKUP(tbl_GL[[#This Row],[Account_key]],tbl_COA[Account_key],tbl_COA[Class],"Not Found")</f>
        <v>Assets</v>
      </c>
      <c r="H10202" t="str">
        <f>_xlfn.XLOOKUP(tbl_GL[[#This Row],[Account_key]],tbl_COA[Account_key],tbl_COA[SubClass],"Not Found")</f>
        <v>Assets</v>
      </c>
      <c r="I10202" t="str">
        <f>_xlfn.XLOOKUP(tbl_GL[[#This Row],[Account_key]],tbl_COA[Account_key],tbl_COA[SubClass2],"Not Found")</f>
        <v>Current Assets</v>
      </c>
      <c r="J10202" t="str">
        <f>_xlfn.XLOOKUP(tbl_GL[[#This Row],[Account_key]],tbl_COA[Account_key],tbl_COA[SubAccount],,0)</f>
        <v>Cash in hand</v>
      </c>
      <c r="K10202">
        <f>YEAR(tbl_GL[[#This Row],[Date]])</f>
        <v>2019</v>
      </c>
    </row>
    <row r="10203" spans="1:11" x14ac:dyDescent="0.35">
      <c r="A10203">
        <v>1220.0999999999999</v>
      </c>
      <c r="B10203" s="24">
        <v>43776</v>
      </c>
      <c r="C10203">
        <v>4</v>
      </c>
      <c r="D10203" s="13">
        <v>10</v>
      </c>
      <c r="E10203" s="13" t="s">
        <v>98</v>
      </c>
      <c r="F10203" s="17">
        <v>-2148</v>
      </c>
      <c r="G10203" t="str">
        <f>_xlfn.XLOOKUP(tbl_GL[[#This Row],[Account_key]],tbl_COA[Account_key],tbl_COA[Class],"Not Found")</f>
        <v>Assets</v>
      </c>
      <c r="H10203" t="str">
        <f>_xlfn.XLOOKUP(tbl_GL[[#This Row],[Account_key]],tbl_COA[Account_key],tbl_COA[SubClass],"Not Found")</f>
        <v>Assets</v>
      </c>
      <c r="I10203" t="str">
        <f>_xlfn.XLOOKUP(tbl_GL[[#This Row],[Account_key]],tbl_COA[Account_key],tbl_COA[SubClass2],"Not Found")</f>
        <v>Current Assets</v>
      </c>
      <c r="J10203" t="str">
        <f>_xlfn.XLOOKUP(tbl_GL[[#This Row],[Account_key]],tbl_COA[Account_key],tbl_COA[SubAccount],,0)</f>
        <v>Cash at Bank</v>
      </c>
      <c r="K10203">
        <f>YEAR(tbl_GL[[#This Row],[Date]])</f>
        <v>2019</v>
      </c>
    </row>
    <row r="10204" spans="1:11" x14ac:dyDescent="0.35">
      <c r="A10204">
        <v>1220.2</v>
      </c>
      <c r="B10204" s="24">
        <v>43776</v>
      </c>
      <c r="C10204">
        <v>4</v>
      </c>
      <c r="D10204" s="13">
        <v>120</v>
      </c>
      <c r="E10204" s="13" t="s">
        <v>98</v>
      </c>
      <c r="F10204" s="17">
        <v>-2148</v>
      </c>
      <c r="G10204" t="str">
        <f>_xlfn.XLOOKUP(tbl_GL[[#This Row],[Account_key]],tbl_COA[Account_key],tbl_COA[Class],"Not Found")</f>
        <v>Liabilities and Owners Equity</v>
      </c>
      <c r="H10204" t="str">
        <f>_xlfn.XLOOKUP(tbl_GL[[#This Row],[Account_key]],tbl_COA[Account_key],tbl_COA[SubClass],"Not Found")</f>
        <v>Liabilities</v>
      </c>
      <c r="I10204" t="str">
        <f>_xlfn.XLOOKUP(tbl_GL[[#This Row],[Account_key]],tbl_COA[Account_key],tbl_COA[SubClass2],"Not Found")</f>
        <v>Current Liabilities</v>
      </c>
      <c r="J10204" t="str">
        <f>_xlfn.XLOOKUP(tbl_GL[[#This Row],[Account_key]],tbl_COA[Account_key],tbl_COA[SubAccount],,0)</f>
        <v>Accrued Expenses</v>
      </c>
      <c r="K10204">
        <f>YEAR(tbl_GL[[#This Row],[Date]])</f>
        <v>2019</v>
      </c>
    </row>
    <row r="10205" spans="1:11" x14ac:dyDescent="0.35">
      <c r="A10205">
        <v>1221.0999999999999</v>
      </c>
      <c r="B10205" s="24">
        <v>43776</v>
      </c>
      <c r="C10205">
        <v>4</v>
      </c>
      <c r="D10205" s="13">
        <v>10</v>
      </c>
      <c r="E10205" s="13" t="s">
        <v>84</v>
      </c>
      <c r="F10205" s="17">
        <v>-34650</v>
      </c>
      <c r="G10205" t="str">
        <f>_xlfn.XLOOKUP(tbl_GL[[#This Row],[Account_key]],tbl_COA[Account_key],tbl_COA[Class],"Not Found")</f>
        <v>Assets</v>
      </c>
      <c r="H10205" t="str">
        <f>_xlfn.XLOOKUP(tbl_GL[[#This Row],[Account_key]],tbl_COA[Account_key],tbl_COA[SubClass],"Not Found")</f>
        <v>Assets</v>
      </c>
      <c r="I10205" t="str">
        <f>_xlfn.XLOOKUP(tbl_GL[[#This Row],[Account_key]],tbl_COA[Account_key],tbl_COA[SubClass2],"Not Found")</f>
        <v>Current Assets</v>
      </c>
      <c r="J10205" t="str">
        <f>_xlfn.XLOOKUP(tbl_GL[[#This Row],[Account_key]],tbl_COA[Account_key],tbl_COA[SubAccount],,0)</f>
        <v>Cash at Bank</v>
      </c>
      <c r="K10205">
        <f>YEAR(tbl_GL[[#This Row],[Date]])</f>
        <v>2019</v>
      </c>
    </row>
    <row r="10206" spans="1:11" x14ac:dyDescent="0.35">
      <c r="A10206">
        <v>1221.2</v>
      </c>
      <c r="B10206" s="24">
        <v>43776</v>
      </c>
      <c r="C10206">
        <v>4</v>
      </c>
      <c r="D10206" s="13">
        <v>110</v>
      </c>
      <c r="E10206" s="13" t="s">
        <v>84</v>
      </c>
      <c r="F10206" s="17">
        <v>-34650</v>
      </c>
      <c r="G10206" t="str">
        <f>_xlfn.XLOOKUP(tbl_GL[[#This Row],[Account_key]],tbl_COA[Account_key],tbl_COA[Class],"Not Found")</f>
        <v>Liabilities and Owners Equity</v>
      </c>
      <c r="H10206" t="str">
        <f>_xlfn.XLOOKUP(tbl_GL[[#This Row],[Account_key]],tbl_COA[Account_key],tbl_COA[SubClass],"Not Found")</f>
        <v>Liabilities</v>
      </c>
      <c r="I10206" t="str">
        <f>_xlfn.XLOOKUP(tbl_GL[[#This Row],[Account_key]],tbl_COA[Account_key],tbl_COA[SubClass2],"Not Found")</f>
        <v>Current Liabilities</v>
      </c>
      <c r="J10206" t="str">
        <f>_xlfn.XLOOKUP(tbl_GL[[#This Row],[Account_key]],tbl_COA[Account_key],tbl_COA[SubAccount],,0)</f>
        <v>Trade Payables</v>
      </c>
      <c r="K10206">
        <f>YEAR(tbl_GL[[#This Row],[Date]])</f>
        <v>2019</v>
      </c>
    </row>
    <row r="10207" spans="1:11" x14ac:dyDescent="0.35">
      <c r="A10207">
        <v>1222.0999999999999</v>
      </c>
      <c r="B10207" s="24">
        <v>43777</v>
      </c>
      <c r="C10207">
        <v>4</v>
      </c>
      <c r="D10207" s="13">
        <v>350</v>
      </c>
      <c r="E10207" s="13" t="s">
        <v>97</v>
      </c>
      <c r="F10207" s="17">
        <v>-1949</v>
      </c>
      <c r="G10207" t="str">
        <f>_xlfn.XLOOKUP(tbl_GL[[#This Row],[Account_key]],tbl_COA[Account_key],tbl_COA[Class],"Not Found")</f>
        <v>Operating account</v>
      </c>
      <c r="H10207" t="str">
        <f>_xlfn.XLOOKUP(tbl_GL[[#This Row],[Account_key]],tbl_COA[Account_key],tbl_COA[SubClass],"Not Found")</f>
        <v>Operating Expenses</v>
      </c>
      <c r="I10207" t="str">
        <f>_xlfn.XLOOKUP(tbl_GL[[#This Row],[Account_key]],tbl_COA[Account_key],tbl_COA[SubClass2],"Not Found")</f>
        <v>Administration</v>
      </c>
      <c r="J10207" t="str">
        <f>_xlfn.XLOOKUP(tbl_GL[[#This Row],[Account_key]],tbl_COA[Account_key],tbl_COA[SubAccount],,0)</f>
        <v>Other Expenses</v>
      </c>
      <c r="K10207">
        <f>YEAR(tbl_GL[[#This Row],[Date]])</f>
        <v>2019</v>
      </c>
    </row>
    <row r="10208" spans="1:11" x14ac:dyDescent="0.35">
      <c r="A10208">
        <v>1222.2</v>
      </c>
      <c r="B10208" s="24">
        <v>43777</v>
      </c>
      <c r="C10208">
        <v>4</v>
      </c>
      <c r="D10208" s="13">
        <v>120</v>
      </c>
      <c r="E10208" s="13" t="s">
        <v>97</v>
      </c>
      <c r="F10208" s="17">
        <v>1949</v>
      </c>
      <c r="G10208" t="str">
        <f>_xlfn.XLOOKUP(tbl_GL[[#This Row],[Account_key]],tbl_COA[Account_key],tbl_COA[Class],"Not Found")</f>
        <v>Liabilities and Owners Equity</v>
      </c>
      <c r="H10208" t="str">
        <f>_xlfn.XLOOKUP(tbl_GL[[#This Row],[Account_key]],tbl_COA[Account_key],tbl_COA[SubClass],"Not Found")</f>
        <v>Liabilities</v>
      </c>
      <c r="I10208" t="str">
        <f>_xlfn.XLOOKUP(tbl_GL[[#This Row],[Account_key]],tbl_COA[Account_key],tbl_COA[SubClass2],"Not Found")</f>
        <v>Current Liabilities</v>
      </c>
      <c r="J10208" t="str">
        <f>_xlfn.XLOOKUP(tbl_GL[[#This Row],[Account_key]],tbl_COA[Account_key],tbl_COA[SubAccount],,0)</f>
        <v>Accrued Expenses</v>
      </c>
      <c r="K10208">
        <f>YEAR(tbl_GL[[#This Row],[Date]])</f>
        <v>2019</v>
      </c>
    </row>
    <row r="10209" spans="1:11" x14ac:dyDescent="0.35">
      <c r="A10209">
        <v>1223.0999999999999</v>
      </c>
      <c r="B10209" s="24">
        <v>43777</v>
      </c>
      <c r="C10209">
        <v>4</v>
      </c>
      <c r="D10209" s="13">
        <v>10</v>
      </c>
      <c r="E10209" s="13" t="s">
        <v>98</v>
      </c>
      <c r="F10209" s="17">
        <v>-2089</v>
      </c>
      <c r="G10209" t="str">
        <f>_xlfn.XLOOKUP(tbl_GL[[#This Row],[Account_key]],tbl_COA[Account_key],tbl_COA[Class],"Not Found")</f>
        <v>Assets</v>
      </c>
      <c r="H10209" t="str">
        <f>_xlfn.XLOOKUP(tbl_GL[[#This Row],[Account_key]],tbl_COA[Account_key],tbl_COA[SubClass],"Not Found")</f>
        <v>Assets</v>
      </c>
      <c r="I10209" t="str">
        <f>_xlfn.XLOOKUP(tbl_GL[[#This Row],[Account_key]],tbl_COA[Account_key],tbl_COA[SubClass2],"Not Found")</f>
        <v>Current Assets</v>
      </c>
      <c r="J10209" t="str">
        <f>_xlfn.XLOOKUP(tbl_GL[[#This Row],[Account_key]],tbl_COA[Account_key],tbl_COA[SubAccount],,0)</f>
        <v>Cash at Bank</v>
      </c>
      <c r="K10209">
        <f>YEAR(tbl_GL[[#This Row],[Date]])</f>
        <v>2019</v>
      </c>
    </row>
    <row r="10210" spans="1:11" x14ac:dyDescent="0.35">
      <c r="A10210">
        <v>1223.2</v>
      </c>
      <c r="B10210" s="24">
        <v>43777</v>
      </c>
      <c r="C10210">
        <v>4</v>
      </c>
      <c r="D10210" s="13">
        <v>120</v>
      </c>
      <c r="E10210" s="13" t="s">
        <v>98</v>
      </c>
      <c r="F10210" s="17">
        <v>-2089</v>
      </c>
      <c r="G10210" t="str">
        <f>_xlfn.XLOOKUP(tbl_GL[[#This Row],[Account_key]],tbl_COA[Account_key],tbl_COA[Class],"Not Found")</f>
        <v>Liabilities and Owners Equity</v>
      </c>
      <c r="H10210" t="str">
        <f>_xlfn.XLOOKUP(tbl_GL[[#This Row],[Account_key]],tbl_COA[Account_key],tbl_COA[SubClass],"Not Found")</f>
        <v>Liabilities</v>
      </c>
      <c r="I10210" t="str">
        <f>_xlfn.XLOOKUP(tbl_GL[[#This Row],[Account_key]],tbl_COA[Account_key],tbl_COA[SubClass2],"Not Found")</f>
        <v>Current Liabilities</v>
      </c>
      <c r="J10210" t="str">
        <f>_xlfn.XLOOKUP(tbl_GL[[#This Row],[Account_key]],tbl_COA[Account_key],tbl_COA[SubAccount],,0)</f>
        <v>Accrued Expenses</v>
      </c>
      <c r="K10210">
        <f>YEAR(tbl_GL[[#This Row],[Date]])</f>
        <v>2019</v>
      </c>
    </row>
    <row r="10211" spans="1:11" x14ac:dyDescent="0.35">
      <c r="A10211">
        <v>1224.0999999999999</v>
      </c>
      <c r="B10211" s="24">
        <v>43778</v>
      </c>
      <c r="C10211">
        <v>4</v>
      </c>
      <c r="D10211" s="13">
        <v>260</v>
      </c>
      <c r="E10211" s="13" t="s">
        <v>83</v>
      </c>
      <c r="F10211" s="17">
        <v>492</v>
      </c>
      <c r="G10211" t="str">
        <f>_xlfn.XLOOKUP(tbl_GL[[#This Row],[Account_key]],tbl_COA[Account_key],tbl_COA[Class],"Not Found")</f>
        <v>Operating account</v>
      </c>
      <c r="H10211" t="str">
        <f>_xlfn.XLOOKUP(tbl_GL[[#This Row],[Account_key]],tbl_COA[Account_key],tbl_COA[SubClass],"Not Found")</f>
        <v>Operating Expenses</v>
      </c>
      <c r="I10211" t="str">
        <f>_xlfn.XLOOKUP(tbl_GL[[#This Row],[Account_key]],tbl_COA[Account_key],tbl_COA[SubClass2],"Not Found")</f>
        <v>Marketing</v>
      </c>
      <c r="J10211" t="str">
        <f>_xlfn.XLOOKUP(tbl_GL[[#This Row],[Account_key]],tbl_COA[Account_key],tbl_COA[SubAccount],,0)</f>
        <v>Commissions</v>
      </c>
      <c r="K10211">
        <f>YEAR(tbl_GL[[#This Row],[Date]])</f>
        <v>2019</v>
      </c>
    </row>
    <row r="10212" spans="1:11" x14ac:dyDescent="0.35">
      <c r="A10212">
        <v>1224.2</v>
      </c>
      <c r="B10212" s="24">
        <v>43778</v>
      </c>
      <c r="C10212">
        <v>4</v>
      </c>
      <c r="D10212" s="13">
        <v>20</v>
      </c>
      <c r="E10212" s="13" t="s">
        <v>83</v>
      </c>
      <c r="F10212" s="17">
        <v>492</v>
      </c>
      <c r="G10212" t="str">
        <f>_xlfn.XLOOKUP(tbl_GL[[#This Row],[Account_key]],tbl_COA[Account_key],tbl_COA[Class],"Not Found")</f>
        <v>Assets</v>
      </c>
      <c r="H10212" t="str">
        <f>_xlfn.XLOOKUP(tbl_GL[[#This Row],[Account_key]],tbl_COA[Account_key],tbl_COA[SubClass],"Not Found")</f>
        <v>Assets</v>
      </c>
      <c r="I10212" t="str">
        <f>_xlfn.XLOOKUP(tbl_GL[[#This Row],[Account_key]],tbl_COA[Account_key],tbl_COA[SubClass2],"Not Found")</f>
        <v>Current Assets</v>
      </c>
      <c r="J10212" t="str">
        <f>_xlfn.XLOOKUP(tbl_GL[[#This Row],[Account_key]],tbl_COA[Account_key],tbl_COA[SubAccount],,0)</f>
        <v>Cash in hand</v>
      </c>
      <c r="K10212">
        <f>YEAR(tbl_GL[[#This Row],[Date]])</f>
        <v>2019</v>
      </c>
    </row>
    <row r="10213" spans="1:11" x14ac:dyDescent="0.35">
      <c r="A10213">
        <v>1225.0999999999999</v>
      </c>
      <c r="B10213" s="24">
        <v>43778</v>
      </c>
      <c r="C10213">
        <v>4</v>
      </c>
      <c r="D10213" s="13">
        <v>230</v>
      </c>
      <c r="E10213" s="13" t="s">
        <v>4</v>
      </c>
      <c r="F10213" s="17">
        <v>-1373</v>
      </c>
      <c r="G10213" t="str">
        <f>_xlfn.XLOOKUP(tbl_GL[[#This Row],[Account_key]],tbl_COA[Account_key],tbl_COA[Class],"Not Found")</f>
        <v>Trading account</v>
      </c>
      <c r="H10213" t="str">
        <f>_xlfn.XLOOKUP(tbl_GL[[#This Row],[Account_key]],tbl_COA[Account_key],tbl_COA[SubClass],"Not Found")</f>
        <v>Cost of Sales</v>
      </c>
      <c r="I10213" t="str">
        <f>_xlfn.XLOOKUP(tbl_GL[[#This Row],[Account_key]],tbl_COA[Account_key],tbl_COA[SubClass2],"Not Found")</f>
        <v>Cost of Sales</v>
      </c>
      <c r="J10213" t="str">
        <f>_xlfn.XLOOKUP(tbl_GL[[#This Row],[Account_key]],tbl_COA[Account_key],tbl_COA[SubAccount],,0)</f>
        <v>Cost of Sales</v>
      </c>
      <c r="K10213">
        <f>YEAR(tbl_GL[[#This Row],[Date]])</f>
        <v>2019</v>
      </c>
    </row>
    <row r="10214" spans="1:11" x14ac:dyDescent="0.35">
      <c r="A10214">
        <v>1225.2</v>
      </c>
      <c r="B10214" s="24">
        <v>43778</v>
      </c>
      <c r="C10214">
        <v>4</v>
      </c>
      <c r="D10214" s="13">
        <v>60</v>
      </c>
      <c r="E10214" s="13" t="s">
        <v>4</v>
      </c>
      <c r="F10214" s="17">
        <v>-1373</v>
      </c>
      <c r="G10214" t="str">
        <f>_xlfn.XLOOKUP(tbl_GL[[#This Row],[Account_key]],tbl_COA[Account_key],tbl_COA[Class],"Not Found")</f>
        <v>Assets</v>
      </c>
      <c r="H10214" t="str">
        <f>_xlfn.XLOOKUP(tbl_GL[[#This Row],[Account_key]],tbl_COA[Account_key],tbl_COA[SubClass],"Not Found")</f>
        <v>Assets</v>
      </c>
      <c r="I10214" t="str">
        <f>_xlfn.XLOOKUP(tbl_GL[[#This Row],[Account_key]],tbl_COA[Account_key],tbl_COA[SubClass2],"Not Found")</f>
        <v>Current Assets</v>
      </c>
      <c r="J10214" t="str">
        <f>_xlfn.XLOOKUP(tbl_GL[[#This Row],[Account_key]],tbl_COA[Account_key],tbl_COA[SubAccount],,0)</f>
        <v>Inventory</v>
      </c>
      <c r="K10214">
        <f>YEAR(tbl_GL[[#This Row],[Date]])</f>
        <v>2019</v>
      </c>
    </row>
    <row r="10215" spans="1:11" x14ac:dyDescent="0.35">
      <c r="A10215">
        <v>1226.0999999999999</v>
      </c>
      <c r="B10215" s="24">
        <v>43778</v>
      </c>
      <c r="C10215">
        <v>4</v>
      </c>
      <c r="D10215" s="13">
        <v>210</v>
      </c>
      <c r="E10215" s="13" t="s">
        <v>7</v>
      </c>
      <c r="F10215" s="17">
        <v>4293</v>
      </c>
      <c r="G10215" t="str">
        <f>_xlfn.XLOOKUP(tbl_GL[[#This Row],[Account_key]],tbl_COA[Account_key],tbl_COA[Class],"Not Found")</f>
        <v>Trading account</v>
      </c>
      <c r="H10215" t="str">
        <f>_xlfn.XLOOKUP(tbl_GL[[#This Row],[Account_key]],tbl_COA[Account_key],tbl_COA[SubClass],"Not Found")</f>
        <v>Sales</v>
      </c>
      <c r="I10215" t="str">
        <f>_xlfn.XLOOKUP(tbl_GL[[#This Row],[Account_key]],tbl_COA[Account_key],tbl_COA[SubClass2],"Not Found")</f>
        <v>Sales</v>
      </c>
      <c r="J10215" t="str">
        <f>_xlfn.XLOOKUP(tbl_GL[[#This Row],[Account_key]],tbl_COA[Account_key],tbl_COA[SubAccount],,0)</f>
        <v>Sales</v>
      </c>
      <c r="K10215">
        <f>YEAR(tbl_GL[[#This Row],[Date]])</f>
        <v>2019</v>
      </c>
    </row>
    <row r="10216" spans="1:11" x14ac:dyDescent="0.35">
      <c r="A10216">
        <v>1226.2</v>
      </c>
      <c r="B10216" s="24">
        <v>43778</v>
      </c>
      <c r="C10216">
        <v>4</v>
      </c>
      <c r="D10216" s="13">
        <v>10</v>
      </c>
      <c r="E10216" s="13" t="s">
        <v>7</v>
      </c>
      <c r="F10216" s="17">
        <v>4293</v>
      </c>
      <c r="G10216" t="str">
        <f>_xlfn.XLOOKUP(tbl_GL[[#This Row],[Account_key]],tbl_COA[Account_key],tbl_COA[Class],"Not Found")</f>
        <v>Assets</v>
      </c>
      <c r="H10216" t="str">
        <f>_xlfn.XLOOKUP(tbl_GL[[#This Row],[Account_key]],tbl_COA[Account_key],tbl_COA[SubClass],"Not Found")</f>
        <v>Assets</v>
      </c>
      <c r="I10216" t="str">
        <f>_xlfn.XLOOKUP(tbl_GL[[#This Row],[Account_key]],tbl_COA[Account_key],tbl_COA[SubClass2],"Not Found")</f>
        <v>Current Assets</v>
      </c>
      <c r="J10216" t="str">
        <f>_xlfn.XLOOKUP(tbl_GL[[#This Row],[Account_key]],tbl_COA[Account_key],tbl_COA[SubAccount],,0)</f>
        <v>Cash at Bank</v>
      </c>
      <c r="K10216">
        <f>YEAR(tbl_GL[[#This Row],[Date]])</f>
        <v>2019</v>
      </c>
    </row>
    <row r="10217" spans="1:11" x14ac:dyDescent="0.35">
      <c r="A10217">
        <v>1227.0999999999999</v>
      </c>
      <c r="B10217" s="24">
        <v>43778</v>
      </c>
      <c r="C10217">
        <v>4</v>
      </c>
      <c r="D10217" s="13">
        <v>230</v>
      </c>
      <c r="E10217" s="13" t="s">
        <v>4</v>
      </c>
      <c r="F10217" s="17">
        <v>-5729</v>
      </c>
      <c r="G10217" t="str">
        <f>_xlfn.XLOOKUP(tbl_GL[[#This Row],[Account_key]],tbl_COA[Account_key],tbl_COA[Class],"Not Found")</f>
        <v>Trading account</v>
      </c>
      <c r="H10217" t="str">
        <f>_xlfn.XLOOKUP(tbl_GL[[#This Row],[Account_key]],tbl_COA[Account_key],tbl_COA[SubClass],"Not Found")</f>
        <v>Cost of Sales</v>
      </c>
      <c r="I10217" t="str">
        <f>_xlfn.XLOOKUP(tbl_GL[[#This Row],[Account_key]],tbl_COA[Account_key],tbl_COA[SubClass2],"Not Found")</f>
        <v>Cost of Sales</v>
      </c>
      <c r="J10217" t="str">
        <f>_xlfn.XLOOKUP(tbl_GL[[#This Row],[Account_key]],tbl_COA[Account_key],tbl_COA[SubAccount],,0)</f>
        <v>Cost of Sales</v>
      </c>
      <c r="K10217">
        <f>YEAR(tbl_GL[[#This Row],[Date]])</f>
        <v>2019</v>
      </c>
    </row>
    <row r="10218" spans="1:11" x14ac:dyDescent="0.35">
      <c r="A10218">
        <v>1227.2</v>
      </c>
      <c r="B10218" s="24">
        <v>43778</v>
      </c>
      <c r="C10218">
        <v>4</v>
      </c>
      <c r="D10218" s="13">
        <v>60</v>
      </c>
      <c r="E10218" s="13" t="s">
        <v>4</v>
      </c>
      <c r="F10218" s="17">
        <v>-5729</v>
      </c>
      <c r="G10218" t="str">
        <f>_xlfn.XLOOKUP(tbl_GL[[#This Row],[Account_key]],tbl_COA[Account_key],tbl_COA[Class],"Not Found")</f>
        <v>Assets</v>
      </c>
      <c r="H10218" t="str">
        <f>_xlfn.XLOOKUP(tbl_GL[[#This Row],[Account_key]],tbl_COA[Account_key],tbl_COA[SubClass],"Not Found")</f>
        <v>Assets</v>
      </c>
      <c r="I10218" t="str">
        <f>_xlfn.XLOOKUP(tbl_GL[[#This Row],[Account_key]],tbl_COA[Account_key],tbl_COA[SubClass2],"Not Found")</f>
        <v>Current Assets</v>
      </c>
      <c r="J10218" t="str">
        <f>_xlfn.XLOOKUP(tbl_GL[[#This Row],[Account_key]],tbl_COA[Account_key],tbl_COA[SubAccount],,0)</f>
        <v>Inventory</v>
      </c>
      <c r="K10218">
        <f>YEAR(tbl_GL[[#This Row],[Date]])</f>
        <v>2019</v>
      </c>
    </row>
    <row r="10219" spans="1:11" x14ac:dyDescent="0.35">
      <c r="A10219">
        <v>1228.0999999999999</v>
      </c>
      <c r="B10219" s="24">
        <v>43778</v>
      </c>
      <c r="C10219">
        <v>4</v>
      </c>
      <c r="D10219" s="13">
        <v>30</v>
      </c>
      <c r="E10219" s="13" t="s">
        <v>80</v>
      </c>
      <c r="F10219" s="17">
        <v>-18323</v>
      </c>
      <c r="G10219" t="str">
        <f>_xlfn.XLOOKUP(tbl_GL[[#This Row],[Account_key]],tbl_COA[Account_key],tbl_COA[Class],"Not Found")</f>
        <v>Assets</v>
      </c>
      <c r="H10219" t="str">
        <f>_xlfn.XLOOKUP(tbl_GL[[#This Row],[Account_key]],tbl_COA[Account_key],tbl_COA[SubClass],"Not Found")</f>
        <v>Assets</v>
      </c>
      <c r="I10219" t="str">
        <f>_xlfn.XLOOKUP(tbl_GL[[#This Row],[Account_key]],tbl_COA[Account_key],tbl_COA[SubClass2],"Not Found")</f>
        <v>Current Assets</v>
      </c>
      <c r="J10219" t="str">
        <f>_xlfn.XLOOKUP(tbl_GL[[#This Row],[Account_key]],tbl_COA[Account_key],tbl_COA[SubAccount],,0)</f>
        <v>Trade Receivables</v>
      </c>
      <c r="K10219">
        <f>YEAR(tbl_GL[[#This Row],[Date]])</f>
        <v>2019</v>
      </c>
    </row>
    <row r="10220" spans="1:11" x14ac:dyDescent="0.35">
      <c r="A10220">
        <v>1228.2</v>
      </c>
      <c r="B10220" s="24">
        <v>43778</v>
      </c>
      <c r="C10220">
        <v>4</v>
      </c>
      <c r="D10220" s="13">
        <v>10</v>
      </c>
      <c r="E10220" s="13" t="s">
        <v>80</v>
      </c>
      <c r="F10220" s="17">
        <v>18323</v>
      </c>
      <c r="G10220" t="str">
        <f>_xlfn.XLOOKUP(tbl_GL[[#This Row],[Account_key]],tbl_COA[Account_key],tbl_COA[Class],"Not Found")</f>
        <v>Assets</v>
      </c>
      <c r="H10220" t="str">
        <f>_xlfn.XLOOKUP(tbl_GL[[#This Row],[Account_key]],tbl_COA[Account_key],tbl_COA[SubClass],"Not Found")</f>
        <v>Assets</v>
      </c>
      <c r="I10220" t="str">
        <f>_xlfn.XLOOKUP(tbl_GL[[#This Row],[Account_key]],tbl_COA[Account_key],tbl_COA[SubClass2],"Not Found")</f>
        <v>Current Assets</v>
      </c>
      <c r="J10220" t="str">
        <f>_xlfn.XLOOKUP(tbl_GL[[#This Row],[Account_key]],tbl_COA[Account_key],tbl_COA[SubAccount],,0)</f>
        <v>Cash at Bank</v>
      </c>
      <c r="K10220">
        <f>YEAR(tbl_GL[[#This Row],[Date]])</f>
        <v>2019</v>
      </c>
    </row>
    <row r="10221" spans="1:11" x14ac:dyDescent="0.35">
      <c r="A10221">
        <v>1229.0999999999999</v>
      </c>
      <c r="B10221" s="24">
        <v>43778</v>
      </c>
      <c r="C10221">
        <v>4</v>
      </c>
      <c r="D10221" s="13">
        <v>210</v>
      </c>
      <c r="E10221" s="13" t="s">
        <v>8</v>
      </c>
      <c r="F10221" s="17">
        <v>16184</v>
      </c>
      <c r="G10221" t="str">
        <f>_xlfn.XLOOKUP(tbl_GL[[#This Row],[Account_key]],tbl_COA[Account_key],tbl_COA[Class],"Not Found")</f>
        <v>Trading account</v>
      </c>
      <c r="H10221" t="str">
        <f>_xlfn.XLOOKUP(tbl_GL[[#This Row],[Account_key]],tbl_COA[Account_key],tbl_COA[SubClass],"Not Found")</f>
        <v>Sales</v>
      </c>
      <c r="I10221" t="str">
        <f>_xlfn.XLOOKUP(tbl_GL[[#This Row],[Account_key]],tbl_COA[Account_key],tbl_COA[SubClass2],"Not Found")</f>
        <v>Sales</v>
      </c>
      <c r="J10221" t="str">
        <f>_xlfn.XLOOKUP(tbl_GL[[#This Row],[Account_key]],tbl_COA[Account_key],tbl_COA[SubAccount],,0)</f>
        <v>Sales</v>
      </c>
      <c r="K10221">
        <f>YEAR(tbl_GL[[#This Row],[Date]])</f>
        <v>2019</v>
      </c>
    </row>
    <row r="10222" spans="1:11" x14ac:dyDescent="0.35">
      <c r="A10222">
        <v>1229.2</v>
      </c>
      <c r="B10222" s="24">
        <v>43778</v>
      </c>
      <c r="C10222">
        <v>4</v>
      </c>
      <c r="D10222" s="13">
        <v>30</v>
      </c>
      <c r="E10222" s="13" t="s">
        <v>8</v>
      </c>
      <c r="F10222" s="17">
        <v>16184</v>
      </c>
      <c r="G10222" t="str">
        <f>_xlfn.XLOOKUP(tbl_GL[[#This Row],[Account_key]],tbl_COA[Account_key],tbl_COA[Class],"Not Found")</f>
        <v>Assets</v>
      </c>
      <c r="H10222" t="str">
        <f>_xlfn.XLOOKUP(tbl_GL[[#This Row],[Account_key]],tbl_COA[Account_key],tbl_COA[SubClass],"Not Found")</f>
        <v>Assets</v>
      </c>
      <c r="I10222" t="str">
        <f>_xlfn.XLOOKUP(tbl_GL[[#This Row],[Account_key]],tbl_COA[Account_key],tbl_COA[SubClass2],"Not Found")</f>
        <v>Current Assets</v>
      </c>
      <c r="J10222" t="str">
        <f>_xlfn.XLOOKUP(tbl_GL[[#This Row],[Account_key]],tbl_COA[Account_key],tbl_COA[SubAccount],,0)</f>
        <v>Trade Receivables</v>
      </c>
      <c r="K10222">
        <f>YEAR(tbl_GL[[#This Row],[Date]])</f>
        <v>2019</v>
      </c>
    </row>
    <row r="10223" spans="1:11" x14ac:dyDescent="0.35">
      <c r="A10223">
        <v>1230.0999999999999</v>
      </c>
      <c r="B10223" s="24">
        <v>43780</v>
      </c>
      <c r="C10223">
        <v>4</v>
      </c>
      <c r="D10223" s="13">
        <v>30</v>
      </c>
      <c r="E10223" s="13" t="s">
        <v>80</v>
      </c>
      <c r="F10223" s="17">
        <v>-18301</v>
      </c>
      <c r="G10223" t="str">
        <f>_xlfn.XLOOKUP(tbl_GL[[#This Row],[Account_key]],tbl_COA[Account_key],tbl_COA[Class],"Not Found")</f>
        <v>Assets</v>
      </c>
      <c r="H10223" t="str">
        <f>_xlfn.XLOOKUP(tbl_GL[[#This Row],[Account_key]],tbl_COA[Account_key],tbl_COA[SubClass],"Not Found")</f>
        <v>Assets</v>
      </c>
      <c r="I10223" t="str">
        <f>_xlfn.XLOOKUP(tbl_GL[[#This Row],[Account_key]],tbl_COA[Account_key],tbl_COA[SubClass2],"Not Found")</f>
        <v>Current Assets</v>
      </c>
      <c r="J10223" t="str">
        <f>_xlfn.XLOOKUP(tbl_GL[[#This Row],[Account_key]],tbl_COA[Account_key],tbl_COA[SubAccount],,0)</f>
        <v>Trade Receivables</v>
      </c>
      <c r="K10223">
        <f>YEAR(tbl_GL[[#This Row],[Date]])</f>
        <v>2019</v>
      </c>
    </row>
    <row r="10224" spans="1:11" x14ac:dyDescent="0.35">
      <c r="A10224">
        <v>1230.2</v>
      </c>
      <c r="B10224" s="24">
        <v>43780</v>
      </c>
      <c r="C10224">
        <v>4</v>
      </c>
      <c r="D10224" s="13">
        <v>10</v>
      </c>
      <c r="E10224" s="13" t="s">
        <v>80</v>
      </c>
      <c r="F10224" s="17">
        <v>18301</v>
      </c>
      <c r="G10224" t="str">
        <f>_xlfn.XLOOKUP(tbl_GL[[#This Row],[Account_key]],tbl_COA[Account_key],tbl_COA[Class],"Not Found")</f>
        <v>Assets</v>
      </c>
      <c r="H10224" t="str">
        <f>_xlfn.XLOOKUP(tbl_GL[[#This Row],[Account_key]],tbl_COA[Account_key],tbl_COA[SubClass],"Not Found")</f>
        <v>Assets</v>
      </c>
      <c r="I10224" t="str">
        <f>_xlfn.XLOOKUP(tbl_GL[[#This Row],[Account_key]],tbl_COA[Account_key],tbl_COA[SubClass2],"Not Found")</f>
        <v>Current Assets</v>
      </c>
      <c r="J10224" t="str">
        <f>_xlfn.XLOOKUP(tbl_GL[[#This Row],[Account_key]],tbl_COA[Account_key],tbl_COA[SubAccount],,0)</f>
        <v>Cash at Bank</v>
      </c>
      <c r="K10224">
        <f>YEAR(tbl_GL[[#This Row],[Date]])</f>
        <v>2019</v>
      </c>
    </row>
    <row r="10225" spans="1:11" x14ac:dyDescent="0.35">
      <c r="A10225">
        <v>1231.0999999999999</v>
      </c>
      <c r="B10225" s="24">
        <v>43781</v>
      </c>
      <c r="C10225">
        <v>4</v>
      </c>
      <c r="D10225" s="13">
        <v>10</v>
      </c>
      <c r="E10225" s="13" t="s">
        <v>98</v>
      </c>
      <c r="F10225" s="17">
        <v>-1688</v>
      </c>
      <c r="G10225" t="str">
        <f>_xlfn.XLOOKUP(tbl_GL[[#This Row],[Account_key]],tbl_COA[Account_key],tbl_COA[Class],"Not Found")</f>
        <v>Assets</v>
      </c>
      <c r="H10225" t="str">
        <f>_xlfn.XLOOKUP(tbl_GL[[#This Row],[Account_key]],tbl_COA[Account_key],tbl_COA[SubClass],"Not Found")</f>
        <v>Assets</v>
      </c>
      <c r="I10225" t="str">
        <f>_xlfn.XLOOKUP(tbl_GL[[#This Row],[Account_key]],tbl_COA[Account_key],tbl_COA[SubClass2],"Not Found")</f>
        <v>Current Assets</v>
      </c>
      <c r="J10225" t="str">
        <f>_xlfn.XLOOKUP(tbl_GL[[#This Row],[Account_key]],tbl_COA[Account_key],tbl_COA[SubAccount],,0)</f>
        <v>Cash at Bank</v>
      </c>
      <c r="K10225">
        <f>YEAR(tbl_GL[[#This Row],[Date]])</f>
        <v>2019</v>
      </c>
    </row>
    <row r="10226" spans="1:11" x14ac:dyDescent="0.35">
      <c r="A10226">
        <v>1231.2</v>
      </c>
      <c r="B10226" s="24">
        <v>43781</v>
      </c>
      <c r="C10226">
        <v>4</v>
      </c>
      <c r="D10226" s="13">
        <v>120</v>
      </c>
      <c r="E10226" s="13" t="s">
        <v>98</v>
      </c>
      <c r="F10226" s="17">
        <v>-1688</v>
      </c>
      <c r="G10226" t="str">
        <f>_xlfn.XLOOKUP(tbl_GL[[#This Row],[Account_key]],tbl_COA[Account_key],tbl_COA[Class],"Not Found")</f>
        <v>Liabilities and Owners Equity</v>
      </c>
      <c r="H10226" t="str">
        <f>_xlfn.XLOOKUP(tbl_GL[[#This Row],[Account_key]],tbl_COA[Account_key],tbl_COA[SubClass],"Not Found")</f>
        <v>Liabilities</v>
      </c>
      <c r="I10226" t="str">
        <f>_xlfn.XLOOKUP(tbl_GL[[#This Row],[Account_key]],tbl_COA[Account_key],tbl_COA[SubClass2],"Not Found")</f>
        <v>Current Liabilities</v>
      </c>
      <c r="J10226" t="str">
        <f>_xlfn.XLOOKUP(tbl_GL[[#This Row],[Account_key]],tbl_COA[Account_key],tbl_COA[SubAccount],,0)</f>
        <v>Accrued Expenses</v>
      </c>
      <c r="K10226">
        <f>YEAR(tbl_GL[[#This Row],[Date]])</f>
        <v>2019</v>
      </c>
    </row>
    <row r="10227" spans="1:11" x14ac:dyDescent="0.35">
      <c r="A10227">
        <v>1232.0999999999999</v>
      </c>
      <c r="B10227" s="24">
        <v>43781</v>
      </c>
      <c r="C10227">
        <v>4</v>
      </c>
      <c r="D10227" s="13">
        <v>10</v>
      </c>
      <c r="E10227" s="13" t="s">
        <v>98</v>
      </c>
      <c r="F10227" s="17">
        <v>-1844</v>
      </c>
      <c r="G10227" t="str">
        <f>_xlfn.XLOOKUP(tbl_GL[[#This Row],[Account_key]],tbl_COA[Account_key],tbl_COA[Class],"Not Found")</f>
        <v>Assets</v>
      </c>
      <c r="H10227" t="str">
        <f>_xlfn.XLOOKUP(tbl_GL[[#This Row],[Account_key]],tbl_COA[Account_key],tbl_COA[SubClass],"Not Found")</f>
        <v>Assets</v>
      </c>
      <c r="I10227" t="str">
        <f>_xlfn.XLOOKUP(tbl_GL[[#This Row],[Account_key]],tbl_COA[Account_key],tbl_COA[SubClass2],"Not Found")</f>
        <v>Current Assets</v>
      </c>
      <c r="J10227" t="str">
        <f>_xlfn.XLOOKUP(tbl_GL[[#This Row],[Account_key]],tbl_COA[Account_key],tbl_COA[SubAccount],,0)</f>
        <v>Cash at Bank</v>
      </c>
      <c r="K10227">
        <f>YEAR(tbl_GL[[#This Row],[Date]])</f>
        <v>2019</v>
      </c>
    </row>
    <row r="10228" spans="1:11" x14ac:dyDescent="0.35">
      <c r="A10228">
        <v>1232.2</v>
      </c>
      <c r="B10228" s="24">
        <v>43781</v>
      </c>
      <c r="C10228">
        <v>4</v>
      </c>
      <c r="D10228" s="13">
        <v>120</v>
      </c>
      <c r="E10228" s="13" t="s">
        <v>98</v>
      </c>
      <c r="F10228" s="17">
        <v>-1844</v>
      </c>
      <c r="G10228" t="str">
        <f>_xlfn.XLOOKUP(tbl_GL[[#This Row],[Account_key]],tbl_COA[Account_key],tbl_COA[Class],"Not Found")</f>
        <v>Liabilities and Owners Equity</v>
      </c>
      <c r="H10228" t="str">
        <f>_xlfn.XLOOKUP(tbl_GL[[#This Row],[Account_key]],tbl_COA[Account_key],tbl_COA[SubClass],"Not Found")</f>
        <v>Liabilities</v>
      </c>
      <c r="I10228" t="str">
        <f>_xlfn.XLOOKUP(tbl_GL[[#This Row],[Account_key]],tbl_COA[Account_key],tbl_COA[SubClass2],"Not Found")</f>
        <v>Current Liabilities</v>
      </c>
      <c r="J10228" t="str">
        <f>_xlfn.XLOOKUP(tbl_GL[[#This Row],[Account_key]],tbl_COA[Account_key],tbl_COA[SubAccount],,0)</f>
        <v>Accrued Expenses</v>
      </c>
      <c r="K10228">
        <f>YEAR(tbl_GL[[#This Row],[Date]])</f>
        <v>2019</v>
      </c>
    </row>
    <row r="10229" spans="1:11" x14ac:dyDescent="0.35">
      <c r="A10229">
        <v>1233.0999999999999</v>
      </c>
      <c r="B10229" s="24">
        <v>43782</v>
      </c>
      <c r="C10229">
        <v>4</v>
      </c>
      <c r="D10229" s="13">
        <v>10</v>
      </c>
      <c r="E10229" s="13" t="s">
        <v>98</v>
      </c>
      <c r="F10229" s="17">
        <v>-1914</v>
      </c>
      <c r="G10229" t="str">
        <f>_xlfn.XLOOKUP(tbl_GL[[#This Row],[Account_key]],tbl_COA[Account_key],tbl_COA[Class],"Not Found")</f>
        <v>Assets</v>
      </c>
      <c r="H10229" t="str">
        <f>_xlfn.XLOOKUP(tbl_GL[[#This Row],[Account_key]],tbl_COA[Account_key],tbl_COA[SubClass],"Not Found")</f>
        <v>Assets</v>
      </c>
      <c r="I10229" t="str">
        <f>_xlfn.XLOOKUP(tbl_GL[[#This Row],[Account_key]],tbl_COA[Account_key],tbl_COA[SubClass2],"Not Found")</f>
        <v>Current Assets</v>
      </c>
      <c r="J10229" t="str">
        <f>_xlfn.XLOOKUP(tbl_GL[[#This Row],[Account_key]],tbl_COA[Account_key],tbl_COA[SubAccount],,0)</f>
        <v>Cash at Bank</v>
      </c>
      <c r="K10229">
        <f>YEAR(tbl_GL[[#This Row],[Date]])</f>
        <v>2019</v>
      </c>
    </row>
    <row r="10230" spans="1:11" x14ac:dyDescent="0.35">
      <c r="A10230">
        <v>1233.2</v>
      </c>
      <c r="B10230" s="24">
        <v>43782</v>
      </c>
      <c r="C10230">
        <v>4</v>
      </c>
      <c r="D10230" s="13">
        <v>120</v>
      </c>
      <c r="E10230" s="13" t="s">
        <v>98</v>
      </c>
      <c r="F10230" s="17">
        <v>-1914</v>
      </c>
      <c r="G10230" t="str">
        <f>_xlfn.XLOOKUP(tbl_GL[[#This Row],[Account_key]],tbl_COA[Account_key],tbl_COA[Class],"Not Found")</f>
        <v>Liabilities and Owners Equity</v>
      </c>
      <c r="H10230" t="str">
        <f>_xlfn.XLOOKUP(tbl_GL[[#This Row],[Account_key]],tbl_COA[Account_key],tbl_COA[SubClass],"Not Found")</f>
        <v>Liabilities</v>
      </c>
      <c r="I10230" t="str">
        <f>_xlfn.XLOOKUP(tbl_GL[[#This Row],[Account_key]],tbl_COA[Account_key],tbl_COA[SubClass2],"Not Found")</f>
        <v>Current Liabilities</v>
      </c>
      <c r="J10230" t="str">
        <f>_xlfn.XLOOKUP(tbl_GL[[#This Row],[Account_key]],tbl_COA[Account_key],tbl_COA[SubAccount],,0)</f>
        <v>Accrued Expenses</v>
      </c>
      <c r="K10230">
        <f>YEAR(tbl_GL[[#This Row],[Date]])</f>
        <v>2019</v>
      </c>
    </row>
    <row r="10231" spans="1:11" x14ac:dyDescent="0.35">
      <c r="A10231">
        <v>1234.0999999999999</v>
      </c>
      <c r="B10231" s="24">
        <v>43782</v>
      </c>
      <c r="C10231">
        <v>4</v>
      </c>
      <c r="D10231" s="13">
        <v>300</v>
      </c>
      <c r="E10231" s="13" t="s">
        <v>97</v>
      </c>
      <c r="F10231" s="17">
        <v>-2044</v>
      </c>
      <c r="G10231" t="str">
        <f>_xlfn.XLOOKUP(tbl_GL[[#This Row],[Account_key]],tbl_COA[Account_key],tbl_COA[Class],"Not Found")</f>
        <v>Operating account</v>
      </c>
      <c r="H10231" t="str">
        <f>_xlfn.XLOOKUP(tbl_GL[[#This Row],[Account_key]],tbl_COA[Account_key],tbl_COA[SubClass],"Not Found")</f>
        <v>Operating Expenses</v>
      </c>
      <c r="I10231" t="str">
        <f>_xlfn.XLOOKUP(tbl_GL[[#This Row],[Account_key]],tbl_COA[Account_key],tbl_COA[SubClass2],"Not Found")</f>
        <v>Administration</v>
      </c>
      <c r="J10231" t="str">
        <f>_xlfn.XLOOKUP(tbl_GL[[#This Row],[Account_key]],tbl_COA[Account_key],tbl_COA[SubAccount],,0)</f>
        <v>Entertainment</v>
      </c>
      <c r="K10231">
        <f>YEAR(tbl_GL[[#This Row],[Date]])</f>
        <v>2019</v>
      </c>
    </row>
    <row r="10232" spans="1:11" x14ac:dyDescent="0.35">
      <c r="A10232">
        <v>1234.2</v>
      </c>
      <c r="B10232" s="24">
        <v>43782</v>
      </c>
      <c r="C10232">
        <v>4</v>
      </c>
      <c r="D10232" s="13">
        <v>120</v>
      </c>
      <c r="E10232" s="13" t="s">
        <v>97</v>
      </c>
      <c r="F10232" s="17">
        <v>2044</v>
      </c>
      <c r="G10232" t="str">
        <f>_xlfn.XLOOKUP(tbl_GL[[#This Row],[Account_key]],tbl_COA[Account_key],tbl_COA[Class],"Not Found")</f>
        <v>Liabilities and Owners Equity</v>
      </c>
      <c r="H10232" t="str">
        <f>_xlfn.XLOOKUP(tbl_GL[[#This Row],[Account_key]],tbl_COA[Account_key],tbl_COA[SubClass],"Not Found")</f>
        <v>Liabilities</v>
      </c>
      <c r="I10232" t="str">
        <f>_xlfn.XLOOKUP(tbl_GL[[#This Row],[Account_key]],tbl_COA[Account_key],tbl_COA[SubClass2],"Not Found")</f>
        <v>Current Liabilities</v>
      </c>
      <c r="J10232" t="str">
        <f>_xlfn.XLOOKUP(tbl_GL[[#This Row],[Account_key]],tbl_COA[Account_key],tbl_COA[SubAccount],,0)</f>
        <v>Accrued Expenses</v>
      </c>
      <c r="K10232">
        <f>YEAR(tbl_GL[[#This Row],[Date]])</f>
        <v>2019</v>
      </c>
    </row>
    <row r="10233" spans="1:11" x14ac:dyDescent="0.35">
      <c r="A10233">
        <v>1235.0999999999999</v>
      </c>
      <c r="B10233" s="24">
        <v>43784</v>
      </c>
      <c r="C10233">
        <v>4</v>
      </c>
      <c r="D10233" s="13">
        <v>10</v>
      </c>
      <c r="E10233" s="13" t="s">
        <v>112</v>
      </c>
      <c r="F10233" s="17">
        <v>-240</v>
      </c>
      <c r="G10233" t="str">
        <f>_xlfn.XLOOKUP(tbl_GL[[#This Row],[Account_key]],tbl_COA[Account_key],tbl_COA[Class],"Not Found")</f>
        <v>Assets</v>
      </c>
      <c r="H10233" t="str">
        <f>_xlfn.XLOOKUP(tbl_GL[[#This Row],[Account_key]],tbl_COA[Account_key],tbl_COA[SubClass],"Not Found")</f>
        <v>Assets</v>
      </c>
      <c r="I10233" t="str">
        <f>_xlfn.XLOOKUP(tbl_GL[[#This Row],[Account_key]],tbl_COA[Account_key],tbl_COA[SubClass2],"Not Found")</f>
        <v>Current Assets</v>
      </c>
      <c r="J10233" t="str">
        <f>_xlfn.XLOOKUP(tbl_GL[[#This Row],[Account_key]],tbl_COA[Account_key],tbl_COA[SubAccount],,0)</f>
        <v>Cash at Bank</v>
      </c>
      <c r="K10233">
        <f>YEAR(tbl_GL[[#This Row],[Date]])</f>
        <v>2019</v>
      </c>
    </row>
    <row r="10234" spans="1:11" x14ac:dyDescent="0.35">
      <c r="A10234">
        <v>1235.2</v>
      </c>
      <c r="B10234" s="24">
        <v>43784</v>
      </c>
      <c r="C10234">
        <v>4</v>
      </c>
      <c r="D10234" s="13">
        <v>121</v>
      </c>
      <c r="E10234" s="13" t="s">
        <v>112</v>
      </c>
      <c r="F10234" s="17">
        <v>-240</v>
      </c>
      <c r="G10234" t="str">
        <f>_xlfn.XLOOKUP(tbl_GL[[#This Row],[Account_key]],tbl_COA[Account_key],tbl_COA[Class],"Not Found")</f>
        <v>Liabilities and Owners Equity</v>
      </c>
      <c r="H10234" t="str">
        <f>_xlfn.XLOOKUP(tbl_GL[[#This Row],[Account_key]],tbl_COA[Account_key],tbl_COA[SubClass],"Not Found")</f>
        <v>Liabilities</v>
      </c>
      <c r="I10234" t="str">
        <f>_xlfn.XLOOKUP(tbl_GL[[#This Row],[Account_key]],tbl_COA[Account_key],tbl_COA[SubClass2],"Not Found")</f>
        <v>Current Liabilities</v>
      </c>
      <c r="J10234" t="str">
        <f>_xlfn.XLOOKUP(tbl_GL[[#This Row],[Account_key]],tbl_COA[Account_key],tbl_COA[SubAccount],,0)</f>
        <v>Interest Payable</v>
      </c>
      <c r="K10234">
        <f>YEAR(tbl_GL[[#This Row],[Date]])</f>
        <v>2019</v>
      </c>
    </row>
    <row r="10235" spans="1:11" x14ac:dyDescent="0.35">
      <c r="A10235">
        <v>1236.0999999999999</v>
      </c>
      <c r="B10235" s="24">
        <v>43784</v>
      </c>
      <c r="C10235">
        <v>4</v>
      </c>
      <c r="D10235" s="13">
        <v>300</v>
      </c>
      <c r="E10235" s="13" t="s">
        <v>97</v>
      </c>
      <c r="F10235" s="17">
        <v>-2163</v>
      </c>
      <c r="G10235" t="str">
        <f>_xlfn.XLOOKUP(tbl_GL[[#This Row],[Account_key]],tbl_COA[Account_key],tbl_COA[Class],"Not Found")</f>
        <v>Operating account</v>
      </c>
      <c r="H10235" t="str">
        <f>_xlfn.XLOOKUP(tbl_GL[[#This Row],[Account_key]],tbl_COA[Account_key],tbl_COA[SubClass],"Not Found")</f>
        <v>Operating Expenses</v>
      </c>
      <c r="I10235" t="str">
        <f>_xlfn.XLOOKUP(tbl_GL[[#This Row],[Account_key]],tbl_COA[Account_key],tbl_COA[SubClass2],"Not Found")</f>
        <v>Administration</v>
      </c>
      <c r="J10235" t="str">
        <f>_xlfn.XLOOKUP(tbl_GL[[#This Row],[Account_key]],tbl_COA[Account_key],tbl_COA[SubAccount],,0)</f>
        <v>Entertainment</v>
      </c>
      <c r="K10235">
        <f>YEAR(tbl_GL[[#This Row],[Date]])</f>
        <v>2019</v>
      </c>
    </row>
    <row r="10236" spans="1:11" x14ac:dyDescent="0.35">
      <c r="A10236">
        <v>1236.2</v>
      </c>
      <c r="B10236" s="24">
        <v>43784</v>
      </c>
      <c r="C10236">
        <v>4</v>
      </c>
      <c r="D10236" s="13">
        <v>120</v>
      </c>
      <c r="E10236" s="13" t="s">
        <v>97</v>
      </c>
      <c r="F10236" s="17">
        <v>2163</v>
      </c>
      <c r="G10236" t="str">
        <f>_xlfn.XLOOKUP(tbl_GL[[#This Row],[Account_key]],tbl_COA[Account_key],tbl_COA[Class],"Not Found")</f>
        <v>Liabilities and Owners Equity</v>
      </c>
      <c r="H10236" t="str">
        <f>_xlfn.XLOOKUP(tbl_GL[[#This Row],[Account_key]],tbl_COA[Account_key],tbl_COA[SubClass],"Not Found")</f>
        <v>Liabilities</v>
      </c>
      <c r="I10236" t="str">
        <f>_xlfn.XLOOKUP(tbl_GL[[#This Row],[Account_key]],tbl_COA[Account_key],tbl_COA[SubClass2],"Not Found")</f>
        <v>Current Liabilities</v>
      </c>
      <c r="J10236" t="str">
        <f>_xlfn.XLOOKUP(tbl_GL[[#This Row],[Account_key]],tbl_COA[Account_key],tbl_COA[SubAccount],,0)</f>
        <v>Accrued Expenses</v>
      </c>
      <c r="K10236">
        <f>YEAR(tbl_GL[[#This Row],[Date]])</f>
        <v>2019</v>
      </c>
    </row>
    <row r="10237" spans="1:11" x14ac:dyDescent="0.35">
      <c r="A10237">
        <v>1237.0999999999999</v>
      </c>
      <c r="B10237" s="24">
        <v>43785</v>
      </c>
      <c r="C10237">
        <v>4</v>
      </c>
      <c r="D10237" s="13">
        <v>230</v>
      </c>
      <c r="E10237" s="13" t="s">
        <v>4</v>
      </c>
      <c r="F10237" s="17">
        <v>-1467</v>
      </c>
      <c r="G10237" t="str">
        <f>_xlfn.XLOOKUP(tbl_GL[[#This Row],[Account_key]],tbl_COA[Account_key],tbl_COA[Class],"Not Found")</f>
        <v>Trading account</v>
      </c>
      <c r="H10237" t="str">
        <f>_xlfn.XLOOKUP(tbl_GL[[#This Row],[Account_key]],tbl_COA[Account_key],tbl_COA[SubClass],"Not Found")</f>
        <v>Cost of Sales</v>
      </c>
      <c r="I10237" t="str">
        <f>_xlfn.XLOOKUP(tbl_GL[[#This Row],[Account_key]],tbl_COA[Account_key],tbl_COA[SubClass2],"Not Found")</f>
        <v>Cost of Sales</v>
      </c>
      <c r="J10237" t="str">
        <f>_xlfn.XLOOKUP(tbl_GL[[#This Row],[Account_key]],tbl_COA[Account_key],tbl_COA[SubAccount],,0)</f>
        <v>Cost of Sales</v>
      </c>
      <c r="K10237">
        <f>YEAR(tbl_GL[[#This Row],[Date]])</f>
        <v>2019</v>
      </c>
    </row>
    <row r="10238" spans="1:11" x14ac:dyDescent="0.35">
      <c r="A10238">
        <v>1237.2</v>
      </c>
      <c r="B10238" s="24">
        <v>43785</v>
      </c>
      <c r="C10238">
        <v>4</v>
      </c>
      <c r="D10238" s="13">
        <v>60</v>
      </c>
      <c r="E10238" s="13" t="s">
        <v>4</v>
      </c>
      <c r="F10238" s="17">
        <v>-1467</v>
      </c>
      <c r="G10238" t="str">
        <f>_xlfn.XLOOKUP(tbl_GL[[#This Row],[Account_key]],tbl_COA[Account_key],tbl_COA[Class],"Not Found")</f>
        <v>Assets</v>
      </c>
      <c r="H10238" t="str">
        <f>_xlfn.XLOOKUP(tbl_GL[[#This Row],[Account_key]],tbl_COA[Account_key],tbl_COA[SubClass],"Not Found")</f>
        <v>Assets</v>
      </c>
      <c r="I10238" t="str">
        <f>_xlfn.XLOOKUP(tbl_GL[[#This Row],[Account_key]],tbl_COA[Account_key],tbl_COA[SubClass2],"Not Found")</f>
        <v>Current Assets</v>
      </c>
      <c r="J10238" t="str">
        <f>_xlfn.XLOOKUP(tbl_GL[[#This Row],[Account_key]],tbl_COA[Account_key],tbl_COA[SubAccount],,0)</f>
        <v>Inventory</v>
      </c>
      <c r="K10238">
        <f>YEAR(tbl_GL[[#This Row],[Date]])</f>
        <v>2019</v>
      </c>
    </row>
    <row r="10239" spans="1:11" x14ac:dyDescent="0.35">
      <c r="A10239">
        <v>1238.0999999999999</v>
      </c>
      <c r="B10239" s="24">
        <v>43785</v>
      </c>
      <c r="C10239">
        <v>4</v>
      </c>
      <c r="D10239" s="13">
        <v>210</v>
      </c>
      <c r="E10239" s="13" t="s">
        <v>7</v>
      </c>
      <c r="F10239" s="17">
        <v>4588</v>
      </c>
      <c r="G10239" t="str">
        <f>_xlfn.XLOOKUP(tbl_GL[[#This Row],[Account_key]],tbl_COA[Account_key],tbl_COA[Class],"Not Found")</f>
        <v>Trading account</v>
      </c>
      <c r="H10239" t="str">
        <f>_xlfn.XLOOKUP(tbl_GL[[#This Row],[Account_key]],tbl_COA[Account_key],tbl_COA[SubClass],"Not Found")</f>
        <v>Sales</v>
      </c>
      <c r="I10239" t="str">
        <f>_xlfn.XLOOKUP(tbl_GL[[#This Row],[Account_key]],tbl_COA[Account_key],tbl_COA[SubClass2],"Not Found")</f>
        <v>Sales</v>
      </c>
      <c r="J10239" t="str">
        <f>_xlfn.XLOOKUP(tbl_GL[[#This Row],[Account_key]],tbl_COA[Account_key],tbl_COA[SubAccount],,0)</f>
        <v>Sales</v>
      </c>
      <c r="K10239">
        <f>YEAR(tbl_GL[[#This Row],[Date]])</f>
        <v>2019</v>
      </c>
    </row>
    <row r="10240" spans="1:11" x14ac:dyDescent="0.35">
      <c r="A10240">
        <v>1238.2</v>
      </c>
      <c r="B10240" s="24">
        <v>43785</v>
      </c>
      <c r="C10240">
        <v>4</v>
      </c>
      <c r="D10240" s="13">
        <v>10</v>
      </c>
      <c r="E10240" s="13" t="s">
        <v>7</v>
      </c>
      <c r="F10240" s="17">
        <v>4588</v>
      </c>
      <c r="G10240" t="str">
        <f>_xlfn.XLOOKUP(tbl_GL[[#This Row],[Account_key]],tbl_COA[Account_key],tbl_COA[Class],"Not Found")</f>
        <v>Assets</v>
      </c>
      <c r="H10240" t="str">
        <f>_xlfn.XLOOKUP(tbl_GL[[#This Row],[Account_key]],tbl_COA[Account_key],tbl_COA[SubClass],"Not Found")</f>
        <v>Assets</v>
      </c>
      <c r="I10240" t="str">
        <f>_xlfn.XLOOKUP(tbl_GL[[#This Row],[Account_key]],tbl_COA[Account_key],tbl_COA[SubClass2],"Not Found")</f>
        <v>Current Assets</v>
      </c>
      <c r="J10240" t="str">
        <f>_xlfn.XLOOKUP(tbl_GL[[#This Row],[Account_key]],tbl_COA[Account_key],tbl_COA[SubAccount],,0)</f>
        <v>Cash at Bank</v>
      </c>
      <c r="K10240">
        <f>YEAR(tbl_GL[[#This Row],[Date]])</f>
        <v>2019</v>
      </c>
    </row>
    <row r="10241" spans="1:11" x14ac:dyDescent="0.35">
      <c r="A10241">
        <v>1239.0999999999999</v>
      </c>
      <c r="B10241" s="24">
        <v>43785</v>
      </c>
      <c r="C10241">
        <v>4</v>
      </c>
      <c r="D10241" s="13">
        <v>230</v>
      </c>
      <c r="E10241" s="13" t="s">
        <v>4</v>
      </c>
      <c r="F10241" s="17">
        <v>-5844</v>
      </c>
      <c r="G10241" t="str">
        <f>_xlfn.XLOOKUP(tbl_GL[[#This Row],[Account_key]],tbl_COA[Account_key],tbl_COA[Class],"Not Found")</f>
        <v>Trading account</v>
      </c>
      <c r="H10241" t="str">
        <f>_xlfn.XLOOKUP(tbl_GL[[#This Row],[Account_key]],tbl_COA[Account_key],tbl_COA[SubClass],"Not Found")</f>
        <v>Cost of Sales</v>
      </c>
      <c r="I10241" t="str">
        <f>_xlfn.XLOOKUP(tbl_GL[[#This Row],[Account_key]],tbl_COA[Account_key],tbl_COA[SubClass2],"Not Found")</f>
        <v>Cost of Sales</v>
      </c>
      <c r="J10241" t="str">
        <f>_xlfn.XLOOKUP(tbl_GL[[#This Row],[Account_key]],tbl_COA[Account_key],tbl_COA[SubAccount],,0)</f>
        <v>Cost of Sales</v>
      </c>
      <c r="K10241">
        <f>YEAR(tbl_GL[[#This Row],[Date]])</f>
        <v>2019</v>
      </c>
    </row>
    <row r="10242" spans="1:11" x14ac:dyDescent="0.35">
      <c r="A10242">
        <v>1239.2</v>
      </c>
      <c r="B10242" s="24">
        <v>43785</v>
      </c>
      <c r="C10242">
        <v>4</v>
      </c>
      <c r="D10242" s="13">
        <v>60</v>
      </c>
      <c r="E10242" s="13" t="s">
        <v>4</v>
      </c>
      <c r="F10242" s="17">
        <v>-5844</v>
      </c>
      <c r="G10242" t="str">
        <f>_xlfn.XLOOKUP(tbl_GL[[#This Row],[Account_key]],tbl_COA[Account_key],tbl_COA[Class],"Not Found")</f>
        <v>Assets</v>
      </c>
      <c r="H10242" t="str">
        <f>_xlfn.XLOOKUP(tbl_GL[[#This Row],[Account_key]],tbl_COA[Account_key],tbl_COA[SubClass],"Not Found")</f>
        <v>Assets</v>
      </c>
      <c r="I10242" t="str">
        <f>_xlfn.XLOOKUP(tbl_GL[[#This Row],[Account_key]],tbl_COA[Account_key],tbl_COA[SubClass2],"Not Found")</f>
        <v>Current Assets</v>
      </c>
      <c r="J10242" t="str">
        <f>_xlfn.XLOOKUP(tbl_GL[[#This Row],[Account_key]],tbl_COA[Account_key],tbl_COA[SubAccount],,0)</f>
        <v>Inventory</v>
      </c>
      <c r="K10242">
        <f>YEAR(tbl_GL[[#This Row],[Date]])</f>
        <v>2019</v>
      </c>
    </row>
    <row r="10243" spans="1:11" x14ac:dyDescent="0.35">
      <c r="A10243">
        <v>1240.0999999999999</v>
      </c>
      <c r="B10243" s="24">
        <v>43785</v>
      </c>
      <c r="C10243">
        <v>4</v>
      </c>
      <c r="D10243" s="13">
        <v>210</v>
      </c>
      <c r="E10243" s="13" t="s">
        <v>8</v>
      </c>
      <c r="F10243" s="17">
        <v>16509</v>
      </c>
      <c r="G10243" t="str">
        <f>_xlfn.XLOOKUP(tbl_GL[[#This Row],[Account_key]],tbl_COA[Account_key],tbl_COA[Class],"Not Found")</f>
        <v>Trading account</v>
      </c>
      <c r="H10243" t="str">
        <f>_xlfn.XLOOKUP(tbl_GL[[#This Row],[Account_key]],tbl_COA[Account_key],tbl_COA[SubClass],"Not Found")</f>
        <v>Sales</v>
      </c>
      <c r="I10243" t="str">
        <f>_xlfn.XLOOKUP(tbl_GL[[#This Row],[Account_key]],tbl_COA[Account_key],tbl_COA[SubClass2],"Not Found")</f>
        <v>Sales</v>
      </c>
      <c r="J10243" t="str">
        <f>_xlfn.XLOOKUP(tbl_GL[[#This Row],[Account_key]],tbl_COA[Account_key],tbl_COA[SubAccount],,0)</f>
        <v>Sales</v>
      </c>
      <c r="K10243">
        <f>YEAR(tbl_GL[[#This Row],[Date]])</f>
        <v>2019</v>
      </c>
    </row>
    <row r="10244" spans="1:11" x14ac:dyDescent="0.35">
      <c r="A10244">
        <v>1240.2</v>
      </c>
      <c r="B10244" s="24">
        <v>43785</v>
      </c>
      <c r="C10244">
        <v>4</v>
      </c>
      <c r="D10244" s="13">
        <v>30</v>
      </c>
      <c r="E10244" s="13" t="s">
        <v>8</v>
      </c>
      <c r="F10244" s="17">
        <v>16509</v>
      </c>
      <c r="G10244" t="str">
        <f>_xlfn.XLOOKUP(tbl_GL[[#This Row],[Account_key]],tbl_COA[Account_key],tbl_COA[Class],"Not Found")</f>
        <v>Assets</v>
      </c>
      <c r="H10244" t="str">
        <f>_xlfn.XLOOKUP(tbl_GL[[#This Row],[Account_key]],tbl_COA[Account_key],tbl_COA[SubClass],"Not Found")</f>
        <v>Assets</v>
      </c>
      <c r="I10244" t="str">
        <f>_xlfn.XLOOKUP(tbl_GL[[#This Row],[Account_key]],tbl_COA[Account_key],tbl_COA[SubClass2],"Not Found")</f>
        <v>Current Assets</v>
      </c>
      <c r="J10244" t="str">
        <f>_xlfn.XLOOKUP(tbl_GL[[#This Row],[Account_key]],tbl_COA[Account_key],tbl_COA[SubAccount],,0)</f>
        <v>Trade Receivables</v>
      </c>
      <c r="K10244">
        <f>YEAR(tbl_GL[[#This Row],[Date]])</f>
        <v>2019</v>
      </c>
    </row>
    <row r="10245" spans="1:11" x14ac:dyDescent="0.35">
      <c r="A10245">
        <v>1241.0999999999999</v>
      </c>
      <c r="B10245" s="24">
        <v>43788</v>
      </c>
      <c r="C10245">
        <v>4</v>
      </c>
      <c r="D10245" s="13">
        <v>260</v>
      </c>
      <c r="E10245" s="13" t="s">
        <v>97</v>
      </c>
      <c r="F10245" s="17">
        <v>-2035</v>
      </c>
      <c r="G10245" t="str">
        <f>_xlfn.XLOOKUP(tbl_GL[[#This Row],[Account_key]],tbl_COA[Account_key],tbl_COA[Class],"Not Found")</f>
        <v>Operating account</v>
      </c>
      <c r="H10245" t="str">
        <f>_xlfn.XLOOKUP(tbl_GL[[#This Row],[Account_key]],tbl_COA[Account_key],tbl_COA[SubClass],"Not Found")</f>
        <v>Operating Expenses</v>
      </c>
      <c r="I10245" t="str">
        <f>_xlfn.XLOOKUP(tbl_GL[[#This Row],[Account_key]],tbl_COA[Account_key],tbl_COA[SubClass2],"Not Found")</f>
        <v>Marketing</v>
      </c>
      <c r="J10245" t="str">
        <f>_xlfn.XLOOKUP(tbl_GL[[#This Row],[Account_key]],tbl_COA[Account_key],tbl_COA[SubAccount],,0)</f>
        <v>Commissions</v>
      </c>
      <c r="K10245">
        <f>YEAR(tbl_GL[[#This Row],[Date]])</f>
        <v>2019</v>
      </c>
    </row>
    <row r="10246" spans="1:11" x14ac:dyDescent="0.35">
      <c r="A10246">
        <v>1241.2</v>
      </c>
      <c r="B10246" s="24">
        <v>43788</v>
      </c>
      <c r="C10246">
        <v>4</v>
      </c>
      <c r="D10246" s="13">
        <v>120</v>
      </c>
      <c r="E10246" s="13" t="s">
        <v>97</v>
      </c>
      <c r="F10246" s="17">
        <v>2035</v>
      </c>
      <c r="G10246" t="str">
        <f>_xlfn.XLOOKUP(tbl_GL[[#This Row],[Account_key]],tbl_COA[Account_key],tbl_COA[Class],"Not Found")</f>
        <v>Liabilities and Owners Equity</v>
      </c>
      <c r="H10246" t="str">
        <f>_xlfn.XLOOKUP(tbl_GL[[#This Row],[Account_key]],tbl_COA[Account_key],tbl_COA[SubClass],"Not Found")</f>
        <v>Liabilities</v>
      </c>
      <c r="I10246" t="str">
        <f>_xlfn.XLOOKUP(tbl_GL[[#This Row],[Account_key]],tbl_COA[Account_key],tbl_COA[SubClass2],"Not Found")</f>
        <v>Current Liabilities</v>
      </c>
      <c r="J10246" t="str">
        <f>_xlfn.XLOOKUP(tbl_GL[[#This Row],[Account_key]],tbl_COA[Account_key],tbl_COA[SubAccount],,0)</f>
        <v>Accrued Expenses</v>
      </c>
      <c r="K10246">
        <f>YEAR(tbl_GL[[#This Row],[Date]])</f>
        <v>2019</v>
      </c>
    </row>
    <row r="10247" spans="1:11" x14ac:dyDescent="0.35">
      <c r="A10247">
        <v>1242.0999999999999</v>
      </c>
      <c r="B10247" s="24">
        <v>43789</v>
      </c>
      <c r="C10247">
        <v>4</v>
      </c>
      <c r="D10247" s="13">
        <v>230</v>
      </c>
      <c r="E10247" s="13" t="s">
        <v>4</v>
      </c>
      <c r="F10247" s="17">
        <v>-826</v>
      </c>
      <c r="G10247" t="str">
        <f>_xlfn.XLOOKUP(tbl_GL[[#This Row],[Account_key]],tbl_COA[Account_key],tbl_COA[Class],"Not Found")</f>
        <v>Trading account</v>
      </c>
      <c r="H10247" t="str">
        <f>_xlfn.XLOOKUP(tbl_GL[[#This Row],[Account_key]],tbl_COA[Account_key],tbl_COA[SubClass],"Not Found")</f>
        <v>Cost of Sales</v>
      </c>
      <c r="I10247" t="str">
        <f>_xlfn.XLOOKUP(tbl_GL[[#This Row],[Account_key]],tbl_COA[Account_key],tbl_COA[SubClass2],"Not Found")</f>
        <v>Cost of Sales</v>
      </c>
      <c r="J10247" t="str">
        <f>_xlfn.XLOOKUP(tbl_GL[[#This Row],[Account_key]],tbl_COA[Account_key],tbl_COA[SubAccount],,0)</f>
        <v>Cost of Sales</v>
      </c>
      <c r="K10247">
        <f>YEAR(tbl_GL[[#This Row],[Date]])</f>
        <v>2019</v>
      </c>
    </row>
    <row r="10248" spans="1:11" x14ac:dyDescent="0.35">
      <c r="A10248">
        <v>1242.2</v>
      </c>
      <c r="B10248" s="24">
        <v>43789</v>
      </c>
      <c r="C10248">
        <v>4</v>
      </c>
      <c r="D10248" s="13">
        <v>60</v>
      </c>
      <c r="E10248" s="13" t="s">
        <v>4</v>
      </c>
      <c r="F10248" s="17">
        <v>-826</v>
      </c>
      <c r="G10248" t="str">
        <f>_xlfn.XLOOKUP(tbl_GL[[#This Row],[Account_key]],tbl_COA[Account_key],tbl_COA[Class],"Not Found")</f>
        <v>Assets</v>
      </c>
      <c r="H10248" t="str">
        <f>_xlfn.XLOOKUP(tbl_GL[[#This Row],[Account_key]],tbl_COA[Account_key],tbl_COA[SubClass],"Not Found")</f>
        <v>Assets</v>
      </c>
      <c r="I10248" t="str">
        <f>_xlfn.XLOOKUP(tbl_GL[[#This Row],[Account_key]],tbl_COA[Account_key],tbl_COA[SubClass2],"Not Found")</f>
        <v>Current Assets</v>
      </c>
      <c r="J10248" t="str">
        <f>_xlfn.XLOOKUP(tbl_GL[[#This Row],[Account_key]],tbl_COA[Account_key],tbl_COA[SubAccount],,0)</f>
        <v>Inventory</v>
      </c>
      <c r="K10248">
        <f>YEAR(tbl_GL[[#This Row],[Date]])</f>
        <v>2019</v>
      </c>
    </row>
    <row r="10249" spans="1:11" x14ac:dyDescent="0.35">
      <c r="A10249">
        <v>1243.0999999999999</v>
      </c>
      <c r="B10249" s="24">
        <v>43789</v>
      </c>
      <c r="C10249">
        <v>4</v>
      </c>
      <c r="D10249" s="13">
        <v>210</v>
      </c>
      <c r="E10249" s="13" t="s">
        <v>8</v>
      </c>
      <c r="F10249" s="17">
        <v>2334</v>
      </c>
      <c r="G10249" t="str">
        <f>_xlfn.XLOOKUP(tbl_GL[[#This Row],[Account_key]],tbl_COA[Account_key],tbl_COA[Class],"Not Found")</f>
        <v>Trading account</v>
      </c>
      <c r="H10249" t="str">
        <f>_xlfn.XLOOKUP(tbl_GL[[#This Row],[Account_key]],tbl_COA[Account_key],tbl_COA[SubClass],"Not Found")</f>
        <v>Sales</v>
      </c>
      <c r="I10249" t="str">
        <f>_xlfn.XLOOKUP(tbl_GL[[#This Row],[Account_key]],tbl_COA[Account_key],tbl_COA[SubClass2],"Not Found")</f>
        <v>Sales</v>
      </c>
      <c r="J10249" t="str">
        <f>_xlfn.XLOOKUP(tbl_GL[[#This Row],[Account_key]],tbl_COA[Account_key],tbl_COA[SubAccount],,0)</f>
        <v>Sales</v>
      </c>
      <c r="K10249">
        <f>YEAR(tbl_GL[[#This Row],[Date]])</f>
        <v>2019</v>
      </c>
    </row>
    <row r="10250" spans="1:11" x14ac:dyDescent="0.35">
      <c r="A10250">
        <v>1243.2</v>
      </c>
      <c r="B10250" s="24">
        <v>43789</v>
      </c>
      <c r="C10250">
        <v>4</v>
      </c>
      <c r="D10250" s="13">
        <v>30</v>
      </c>
      <c r="E10250" s="13" t="s">
        <v>8</v>
      </c>
      <c r="F10250" s="17">
        <v>2334</v>
      </c>
      <c r="G10250" t="str">
        <f>_xlfn.XLOOKUP(tbl_GL[[#This Row],[Account_key]],tbl_COA[Account_key],tbl_COA[Class],"Not Found")</f>
        <v>Assets</v>
      </c>
      <c r="H10250" t="str">
        <f>_xlfn.XLOOKUP(tbl_GL[[#This Row],[Account_key]],tbl_COA[Account_key],tbl_COA[SubClass],"Not Found")</f>
        <v>Assets</v>
      </c>
      <c r="I10250" t="str">
        <f>_xlfn.XLOOKUP(tbl_GL[[#This Row],[Account_key]],tbl_COA[Account_key],tbl_COA[SubClass2],"Not Found")</f>
        <v>Current Assets</v>
      </c>
      <c r="J10250" t="str">
        <f>_xlfn.XLOOKUP(tbl_GL[[#This Row],[Account_key]],tbl_COA[Account_key],tbl_COA[SubAccount],,0)</f>
        <v>Trade Receivables</v>
      </c>
      <c r="K10250">
        <f>YEAR(tbl_GL[[#This Row],[Date]])</f>
        <v>2019</v>
      </c>
    </row>
    <row r="10251" spans="1:11" x14ac:dyDescent="0.35">
      <c r="A10251">
        <v>1244.0999999999999</v>
      </c>
      <c r="B10251" s="24">
        <v>43789</v>
      </c>
      <c r="C10251">
        <v>4</v>
      </c>
      <c r="D10251" s="13">
        <v>30</v>
      </c>
      <c r="E10251" s="13" t="s">
        <v>80</v>
      </c>
      <c r="F10251" s="17">
        <v>-19573</v>
      </c>
      <c r="G10251" t="str">
        <f>_xlfn.XLOOKUP(tbl_GL[[#This Row],[Account_key]],tbl_COA[Account_key],tbl_COA[Class],"Not Found")</f>
        <v>Assets</v>
      </c>
      <c r="H10251" t="str">
        <f>_xlfn.XLOOKUP(tbl_GL[[#This Row],[Account_key]],tbl_COA[Account_key],tbl_COA[SubClass],"Not Found")</f>
        <v>Assets</v>
      </c>
      <c r="I10251" t="str">
        <f>_xlfn.XLOOKUP(tbl_GL[[#This Row],[Account_key]],tbl_COA[Account_key],tbl_COA[SubClass2],"Not Found")</f>
        <v>Current Assets</v>
      </c>
      <c r="J10251" t="str">
        <f>_xlfn.XLOOKUP(tbl_GL[[#This Row],[Account_key]],tbl_COA[Account_key],tbl_COA[SubAccount],,0)</f>
        <v>Trade Receivables</v>
      </c>
      <c r="K10251">
        <f>YEAR(tbl_GL[[#This Row],[Date]])</f>
        <v>2019</v>
      </c>
    </row>
    <row r="10252" spans="1:11" x14ac:dyDescent="0.35">
      <c r="A10252">
        <v>1244.2</v>
      </c>
      <c r="B10252" s="24">
        <v>43789</v>
      </c>
      <c r="C10252">
        <v>4</v>
      </c>
      <c r="D10252" s="13">
        <v>10</v>
      </c>
      <c r="E10252" s="13" t="s">
        <v>80</v>
      </c>
      <c r="F10252" s="17">
        <v>19573</v>
      </c>
      <c r="G10252" t="str">
        <f>_xlfn.XLOOKUP(tbl_GL[[#This Row],[Account_key]],tbl_COA[Account_key],tbl_COA[Class],"Not Found")</f>
        <v>Assets</v>
      </c>
      <c r="H10252" t="str">
        <f>_xlfn.XLOOKUP(tbl_GL[[#This Row],[Account_key]],tbl_COA[Account_key],tbl_COA[SubClass],"Not Found")</f>
        <v>Assets</v>
      </c>
      <c r="I10252" t="str">
        <f>_xlfn.XLOOKUP(tbl_GL[[#This Row],[Account_key]],tbl_COA[Account_key],tbl_COA[SubClass2],"Not Found")</f>
        <v>Current Assets</v>
      </c>
      <c r="J10252" t="str">
        <f>_xlfn.XLOOKUP(tbl_GL[[#This Row],[Account_key]],tbl_COA[Account_key],tbl_COA[SubAccount],,0)</f>
        <v>Cash at Bank</v>
      </c>
      <c r="K10252">
        <f>YEAR(tbl_GL[[#This Row],[Date]])</f>
        <v>2019</v>
      </c>
    </row>
    <row r="10253" spans="1:11" x14ac:dyDescent="0.35">
      <c r="A10253">
        <v>1245.0999999999999</v>
      </c>
      <c r="B10253" s="24">
        <v>43790</v>
      </c>
      <c r="C10253">
        <v>4</v>
      </c>
      <c r="D10253" s="13">
        <v>310</v>
      </c>
      <c r="E10253" s="13" t="s">
        <v>97</v>
      </c>
      <c r="F10253" s="17">
        <v>-1578</v>
      </c>
      <c r="G10253" t="str">
        <f>_xlfn.XLOOKUP(tbl_GL[[#This Row],[Account_key]],tbl_COA[Account_key],tbl_COA[Class],"Not Found")</f>
        <v>Operating account</v>
      </c>
      <c r="H10253" t="str">
        <f>_xlfn.XLOOKUP(tbl_GL[[#This Row],[Account_key]],tbl_COA[Account_key],tbl_COA[SubClass],"Not Found")</f>
        <v>Operating Expenses</v>
      </c>
      <c r="I10253" t="str">
        <f>_xlfn.XLOOKUP(tbl_GL[[#This Row],[Account_key]],tbl_COA[Account_key],tbl_COA[SubClass2],"Not Found")</f>
        <v>Administration</v>
      </c>
      <c r="J10253" t="str">
        <f>_xlfn.XLOOKUP(tbl_GL[[#This Row],[Account_key]],tbl_COA[Account_key],tbl_COA[SubAccount],,0)</f>
        <v>Office Supplies</v>
      </c>
      <c r="K10253">
        <f>YEAR(tbl_GL[[#This Row],[Date]])</f>
        <v>2019</v>
      </c>
    </row>
    <row r="10254" spans="1:11" x14ac:dyDescent="0.35">
      <c r="A10254">
        <v>1245.2</v>
      </c>
      <c r="B10254" s="24">
        <v>43790</v>
      </c>
      <c r="C10254">
        <v>4</v>
      </c>
      <c r="D10254" s="13">
        <v>120</v>
      </c>
      <c r="E10254" s="13" t="s">
        <v>97</v>
      </c>
      <c r="F10254" s="17">
        <v>1578</v>
      </c>
      <c r="G10254" t="str">
        <f>_xlfn.XLOOKUP(tbl_GL[[#This Row],[Account_key]],tbl_COA[Account_key],tbl_COA[Class],"Not Found")</f>
        <v>Liabilities and Owners Equity</v>
      </c>
      <c r="H10254" t="str">
        <f>_xlfn.XLOOKUP(tbl_GL[[#This Row],[Account_key]],tbl_COA[Account_key],tbl_COA[SubClass],"Not Found")</f>
        <v>Liabilities</v>
      </c>
      <c r="I10254" t="str">
        <f>_xlfn.XLOOKUP(tbl_GL[[#This Row],[Account_key]],tbl_COA[Account_key],tbl_COA[SubClass2],"Not Found")</f>
        <v>Current Liabilities</v>
      </c>
      <c r="J10254" t="str">
        <f>_xlfn.XLOOKUP(tbl_GL[[#This Row],[Account_key]],tbl_COA[Account_key],tbl_COA[SubAccount],,0)</f>
        <v>Accrued Expenses</v>
      </c>
      <c r="K10254">
        <f>YEAR(tbl_GL[[#This Row],[Date]])</f>
        <v>2019</v>
      </c>
    </row>
    <row r="10255" spans="1:11" x14ac:dyDescent="0.35">
      <c r="A10255">
        <v>1246.0999999999999</v>
      </c>
      <c r="B10255" s="24">
        <v>43790</v>
      </c>
      <c r="C10255">
        <v>4</v>
      </c>
      <c r="D10255" s="13">
        <v>10</v>
      </c>
      <c r="E10255" s="13" t="s">
        <v>98</v>
      </c>
      <c r="F10255" s="17">
        <v>-1995</v>
      </c>
      <c r="G10255" t="str">
        <f>_xlfn.XLOOKUP(tbl_GL[[#This Row],[Account_key]],tbl_COA[Account_key],tbl_COA[Class],"Not Found")</f>
        <v>Assets</v>
      </c>
      <c r="H10255" t="str">
        <f>_xlfn.XLOOKUP(tbl_GL[[#This Row],[Account_key]],tbl_COA[Account_key],tbl_COA[SubClass],"Not Found")</f>
        <v>Assets</v>
      </c>
      <c r="I10255" t="str">
        <f>_xlfn.XLOOKUP(tbl_GL[[#This Row],[Account_key]],tbl_COA[Account_key],tbl_COA[SubClass2],"Not Found")</f>
        <v>Current Assets</v>
      </c>
      <c r="J10255" t="str">
        <f>_xlfn.XLOOKUP(tbl_GL[[#This Row],[Account_key]],tbl_COA[Account_key],tbl_COA[SubAccount],,0)</f>
        <v>Cash at Bank</v>
      </c>
      <c r="K10255">
        <f>YEAR(tbl_GL[[#This Row],[Date]])</f>
        <v>2019</v>
      </c>
    </row>
    <row r="10256" spans="1:11" x14ac:dyDescent="0.35">
      <c r="A10256">
        <v>1246.2</v>
      </c>
      <c r="B10256" s="24">
        <v>43790</v>
      </c>
      <c r="C10256">
        <v>4</v>
      </c>
      <c r="D10256" s="13">
        <v>120</v>
      </c>
      <c r="E10256" s="13" t="s">
        <v>98</v>
      </c>
      <c r="F10256" s="17">
        <v>-1995</v>
      </c>
      <c r="G10256" t="str">
        <f>_xlfn.XLOOKUP(tbl_GL[[#This Row],[Account_key]],tbl_COA[Account_key],tbl_COA[Class],"Not Found")</f>
        <v>Liabilities and Owners Equity</v>
      </c>
      <c r="H10256" t="str">
        <f>_xlfn.XLOOKUP(tbl_GL[[#This Row],[Account_key]],tbl_COA[Account_key],tbl_COA[SubClass],"Not Found")</f>
        <v>Liabilities</v>
      </c>
      <c r="I10256" t="str">
        <f>_xlfn.XLOOKUP(tbl_GL[[#This Row],[Account_key]],tbl_COA[Account_key],tbl_COA[SubClass2],"Not Found")</f>
        <v>Current Liabilities</v>
      </c>
      <c r="J10256" t="str">
        <f>_xlfn.XLOOKUP(tbl_GL[[#This Row],[Account_key]],tbl_COA[Account_key],tbl_COA[SubAccount],,0)</f>
        <v>Accrued Expenses</v>
      </c>
      <c r="K10256">
        <f>YEAR(tbl_GL[[#This Row],[Date]])</f>
        <v>2019</v>
      </c>
    </row>
    <row r="10257" spans="1:11" x14ac:dyDescent="0.35">
      <c r="A10257">
        <v>1247.0999999999999</v>
      </c>
      <c r="B10257" s="24">
        <v>43791</v>
      </c>
      <c r="C10257">
        <v>4</v>
      </c>
      <c r="D10257" s="13">
        <v>320</v>
      </c>
      <c r="E10257" s="13" t="s">
        <v>99</v>
      </c>
      <c r="F10257" s="17">
        <v>-54</v>
      </c>
      <c r="G10257" t="str">
        <f>_xlfn.XLOOKUP(tbl_GL[[#This Row],[Account_key]],tbl_COA[Account_key],tbl_COA[Class],"Not Found")</f>
        <v>Operating account</v>
      </c>
      <c r="H10257" t="str">
        <f>_xlfn.XLOOKUP(tbl_GL[[#This Row],[Account_key]],tbl_COA[Account_key],tbl_COA[SubClass],"Not Found")</f>
        <v>Operating Expenses</v>
      </c>
      <c r="I10257" t="str">
        <f>_xlfn.XLOOKUP(tbl_GL[[#This Row],[Account_key]],tbl_COA[Account_key],tbl_COA[SubClass2],"Not Found")</f>
        <v>Administration</v>
      </c>
      <c r="J10257" t="str">
        <f>_xlfn.XLOOKUP(tbl_GL[[#This Row],[Account_key]],tbl_COA[Account_key],tbl_COA[SubAccount],,0)</f>
        <v>Professional Services</v>
      </c>
      <c r="K10257">
        <f>YEAR(tbl_GL[[#This Row],[Date]])</f>
        <v>2019</v>
      </c>
    </row>
    <row r="10258" spans="1:11" x14ac:dyDescent="0.35">
      <c r="A10258">
        <v>1247.2</v>
      </c>
      <c r="B10258" s="24">
        <v>43791</v>
      </c>
      <c r="C10258">
        <v>4</v>
      </c>
      <c r="D10258" s="13">
        <v>20</v>
      </c>
      <c r="E10258" s="13" t="s">
        <v>99</v>
      </c>
      <c r="F10258" s="17">
        <v>-54</v>
      </c>
      <c r="G10258" t="str">
        <f>_xlfn.XLOOKUP(tbl_GL[[#This Row],[Account_key]],tbl_COA[Account_key],tbl_COA[Class],"Not Found")</f>
        <v>Assets</v>
      </c>
      <c r="H10258" t="str">
        <f>_xlfn.XLOOKUP(tbl_GL[[#This Row],[Account_key]],tbl_COA[Account_key],tbl_COA[SubClass],"Not Found")</f>
        <v>Assets</v>
      </c>
      <c r="I10258" t="str">
        <f>_xlfn.XLOOKUP(tbl_GL[[#This Row],[Account_key]],tbl_COA[Account_key],tbl_COA[SubClass2],"Not Found")</f>
        <v>Current Assets</v>
      </c>
      <c r="J10258" t="str">
        <f>_xlfn.XLOOKUP(tbl_GL[[#This Row],[Account_key]],tbl_COA[Account_key],tbl_COA[SubAccount],,0)</f>
        <v>Cash in hand</v>
      </c>
      <c r="K10258">
        <f>YEAR(tbl_GL[[#This Row],[Date]])</f>
        <v>2019</v>
      </c>
    </row>
    <row r="10259" spans="1:11" x14ac:dyDescent="0.35">
      <c r="A10259">
        <v>1248.0999999999999</v>
      </c>
      <c r="B10259" s="24">
        <v>43792</v>
      </c>
      <c r="C10259">
        <v>4</v>
      </c>
      <c r="D10259" s="13">
        <v>230</v>
      </c>
      <c r="E10259" s="13" t="s">
        <v>4</v>
      </c>
      <c r="F10259" s="17">
        <v>-1394</v>
      </c>
      <c r="G10259" t="str">
        <f>_xlfn.XLOOKUP(tbl_GL[[#This Row],[Account_key]],tbl_COA[Account_key],tbl_COA[Class],"Not Found")</f>
        <v>Trading account</v>
      </c>
      <c r="H10259" t="str">
        <f>_xlfn.XLOOKUP(tbl_GL[[#This Row],[Account_key]],tbl_COA[Account_key],tbl_COA[SubClass],"Not Found")</f>
        <v>Cost of Sales</v>
      </c>
      <c r="I10259" t="str">
        <f>_xlfn.XLOOKUP(tbl_GL[[#This Row],[Account_key]],tbl_COA[Account_key],tbl_COA[SubClass2],"Not Found")</f>
        <v>Cost of Sales</v>
      </c>
      <c r="J10259" t="str">
        <f>_xlfn.XLOOKUP(tbl_GL[[#This Row],[Account_key]],tbl_COA[Account_key],tbl_COA[SubAccount],,0)</f>
        <v>Cost of Sales</v>
      </c>
      <c r="K10259">
        <f>YEAR(tbl_GL[[#This Row],[Date]])</f>
        <v>2019</v>
      </c>
    </row>
    <row r="10260" spans="1:11" x14ac:dyDescent="0.35">
      <c r="A10260">
        <v>1248.2</v>
      </c>
      <c r="B10260" s="24">
        <v>43792</v>
      </c>
      <c r="C10260">
        <v>4</v>
      </c>
      <c r="D10260" s="13">
        <v>60</v>
      </c>
      <c r="E10260" s="13" t="s">
        <v>4</v>
      </c>
      <c r="F10260" s="17">
        <v>-1394</v>
      </c>
      <c r="G10260" t="str">
        <f>_xlfn.XLOOKUP(tbl_GL[[#This Row],[Account_key]],tbl_COA[Account_key],tbl_COA[Class],"Not Found")</f>
        <v>Assets</v>
      </c>
      <c r="H10260" t="str">
        <f>_xlfn.XLOOKUP(tbl_GL[[#This Row],[Account_key]],tbl_COA[Account_key],tbl_COA[SubClass],"Not Found")</f>
        <v>Assets</v>
      </c>
      <c r="I10260" t="str">
        <f>_xlfn.XLOOKUP(tbl_GL[[#This Row],[Account_key]],tbl_COA[Account_key],tbl_COA[SubClass2],"Not Found")</f>
        <v>Current Assets</v>
      </c>
      <c r="J10260" t="str">
        <f>_xlfn.XLOOKUP(tbl_GL[[#This Row],[Account_key]],tbl_COA[Account_key],tbl_COA[SubAccount],,0)</f>
        <v>Inventory</v>
      </c>
      <c r="K10260">
        <f>YEAR(tbl_GL[[#This Row],[Date]])</f>
        <v>2019</v>
      </c>
    </row>
    <row r="10261" spans="1:11" x14ac:dyDescent="0.35">
      <c r="A10261">
        <v>1249.0999999999999</v>
      </c>
      <c r="B10261" s="24">
        <v>43792</v>
      </c>
      <c r="C10261">
        <v>4</v>
      </c>
      <c r="D10261" s="13">
        <v>310</v>
      </c>
      <c r="E10261" s="13" t="s">
        <v>97</v>
      </c>
      <c r="F10261" s="17">
        <v>-2320</v>
      </c>
      <c r="G10261" t="str">
        <f>_xlfn.XLOOKUP(tbl_GL[[#This Row],[Account_key]],tbl_COA[Account_key],tbl_COA[Class],"Not Found")</f>
        <v>Operating account</v>
      </c>
      <c r="H10261" t="str">
        <f>_xlfn.XLOOKUP(tbl_GL[[#This Row],[Account_key]],tbl_COA[Account_key],tbl_COA[SubClass],"Not Found")</f>
        <v>Operating Expenses</v>
      </c>
      <c r="I10261" t="str">
        <f>_xlfn.XLOOKUP(tbl_GL[[#This Row],[Account_key]],tbl_COA[Account_key],tbl_COA[SubClass2],"Not Found")</f>
        <v>Administration</v>
      </c>
      <c r="J10261" t="str">
        <f>_xlfn.XLOOKUP(tbl_GL[[#This Row],[Account_key]],tbl_COA[Account_key],tbl_COA[SubAccount],,0)</f>
        <v>Office Supplies</v>
      </c>
      <c r="K10261">
        <f>YEAR(tbl_GL[[#This Row],[Date]])</f>
        <v>2019</v>
      </c>
    </row>
    <row r="10262" spans="1:11" x14ac:dyDescent="0.35">
      <c r="A10262">
        <v>1249.2</v>
      </c>
      <c r="B10262" s="24">
        <v>43792</v>
      </c>
      <c r="C10262">
        <v>4</v>
      </c>
      <c r="D10262" s="13">
        <v>120</v>
      </c>
      <c r="E10262" s="13" t="s">
        <v>97</v>
      </c>
      <c r="F10262" s="17">
        <v>2320</v>
      </c>
      <c r="G10262" t="str">
        <f>_xlfn.XLOOKUP(tbl_GL[[#This Row],[Account_key]],tbl_COA[Account_key],tbl_COA[Class],"Not Found")</f>
        <v>Liabilities and Owners Equity</v>
      </c>
      <c r="H10262" t="str">
        <f>_xlfn.XLOOKUP(tbl_GL[[#This Row],[Account_key]],tbl_COA[Account_key],tbl_COA[SubClass],"Not Found")</f>
        <v>Liabilities</v>
      </c>
      <c r="I10262" t="str">
        <f>_xlfn.XLOOKUP(tbl_GL[[#This Row],[Account_key]],tbl_COA[Account_key],tbl_COA[SubClass2],"Not Found")</f>
        <v>Current Liabilities</v>
      </c>
      <c r="J10262" t="str">
        <f>_xlfn.XLOOKUP(tbl_GL[[#This Row],[Account_key]],tbl_COA[Account_key],tbl_COA[SubAccount],,0)</f>
        <v>Accrued Expenses</v>
      </c>
      <c r="K10262">
        <f>YEAR(tbl_GL[[#This Row],[Date]])</f>
        <v>2019</v>
      </c>
    </row>
    <row r="10263" spans="1:11" x14ac:dyDescent="0.35">
      <c r="A10263">
        <v>1250.0999999999999</v>
      </c>
      <c r="B10263" s="24">
        <v>43792</v>
      </c>
      <c r="C10263">
        <v>4</v>
      </c>
      <c r="D10263" s="13">
        <v>210</v>
      </c>
      <c r="E10263" s="13" t="s">
        <v>7</v>
      </c>
      <c r="F10263" s="17">
        <v>4359</v>
      </c>
      <c r="G10263" t="str">
        <f>_xlfn.XLOOKUP(tbl_GL[[#This Row],[Account_key]],tbl_COA[Account_key],tbl_COA[Class],"Not Found")</f>
        <v>Trading account</v>
      </c>
      <c r="H10263" t="str">
        <f>_xlfn.XLOOKUP(tbl_GL[[#This Row],[Account_key]],tbl_COA[Account_key],tbl_COA[SubClass],"Not Found")</f>
        <v>Sales</v>
      </c>
      <c r="I10263" t="str">
        <f>_xlfn.XLOOKUP(tbl_GL[[#This Row],[Account_key]],tbl_COA[Account_key],tbl_COA[SubClass2],"Not Found")</f>
        <v>Sales</v>
      </c>
      <c r="J10263" t="str">
        <f>_xlfn.XLOOKUP(tbl_GL[[#This Row],[Account_key]],tbl_COA[Account_key],tbl_COA[SubAccount],,0)</f>
        <v>Sales</v>
      </c>
      <c r="K10263">
        <f>YEAR(tbl_GL[[#This Row],[Date]])</f>
        <v>2019</v>
      </c>
    </row>
    <row r="10264" spans="1:11" x14ac:dyDescent="0.35">
      <c r="A10264">
        <v>1250.2</v>
      </c>
      <c r="B10264" s="24">
        <v>43792</v>
      </c>
      <c r="C10264">
        <v>4</v>
      </c>
      <c r="D10264" s="13">
        <v>10</v>
      </c>
      <c r="E10264" s="13" t="s">
        <v>7</v>
      </c>
      <c r="F10264" s="17">
        <v>4359</v>
      </c>
      <c r="G10264" t="str">
        <f>_xlfn.XLOOKUP(tbl_GL[[#This Row],[Account_key]],tbl_COA[Account_key],tbl_COA[Class],"Not Found")</f>
        <v>Assets</v>
      </c>
      <c r="H10264" t="str">
        <f>_xlfn.XLOOKUP(tbl_GL[[#This Row],[Account_key]],tbl_COA[Account_key],tbl_COA[SubClass],"Not Found")</f>
        <v>Assets</v>
      </c>
      <c r="I10264" t="str">
        <f>_xlfn.XLOOKUP(tbl_GL[[#This Row],[Account_key]],tbl_COA[Account_key],tbl_COA[SubClass2],"Not Found")</f>
        <v>Current Assets</v>
      </c>
      <c r="J10264" t="str">
        <f>_xlfn.XLOOKUP(tbl_GL[[#This Row],[Account_key]],tbl_COA[Account_key],tbl_COA[SubAccount],,0)</f>
        <v>Cash at Bank</v>
      </c>
      <c r="K10264">
        <f>YEAR(tbl_GL[[#This Row],[Date]])</f>
        <v>2019</v>
      </c>
    </row>
    <row r="10265" spans="1:11" x14ac:dyDescent="0.35">
      <c r="A10265">
        <v>1251.0999999999999</v>
      </c>
      <c r="B10265" s="24">
        <v>43792</v>
      </c>
      <c r="C10265">
        <v>4</v>
      </c>
      <c r="D10265" s="13">
        <v>230</v>
      </c>
      <c r="E10265" s="13" t="s">
        <v>4</v>
      </c>
      <c r="F10265" s="17">
        <v>-5578</v>
      </c>
      <c r="G10265" t="str">
        <f>_xlfn.XLOOKUP(tbl_GL[[#This Row],[Account_key]],tbl_COA[Account_key],tbl_COA[Class],"Not Found")</f>
        <v>Trading account</v>
      </c>
      <c r="H10265" t="str">
        <f>_xlfn.XLOOKUP(tbl_GL[[#This Row],[Account_key]],tbl_COA[Account_key],tbl_COA[SubClass],"Not Found")</f>
        <v>Cost of Sales</v>
      </c>
      <c r="I10265" t="str">
        <f>_xlfn.XLOOKUP(tbl_GL[[#This Row],[Account_key]],tbl_COA[Account_key],tbl_COA[SubClass2],"Not Found")</f>
        <v>Cost of Sales</v>
      </c>
      <c r="J10265" t="str">
        <f>_xlfn.XLOOKUP(tbl_GL[[#This Row],[Account_key]],tbl_COA[Account_key],tbl_COA[SubAccount],,0)</f>
        <v>Cost of Sales</v>
      </c>
      <c r="K10265">
        <f>YEAR(tbl_GL[[#This Row],[Date]])</f>
        <v>2019</v>
      </c>
    </row>
    <row r="10266" spans="1:11" x14ac:dyDescent="0.35">
      <c r="A10266">
        <v>1251.2</v>
      </c>
      <c r="B10266" s="24">
        <v>43792</v>
      </c>
      <c r="C10266">
        <v>4</v>
      </c>
      <c r="D10266" s="13">
        <v>60</v>
      </c>
      <c r="E10266" s="13" t="s">
        <v>4</v>
      </c>
      <c r="F10266" s="17">
        <v>-5578</v>
      </c>
      <c r="G10266" t="str">
        <f>_xlfn.XLOOKUP(tbl_GL[[#This Row],[Account_key]],tbl_COA[Account_key],tbl_COA[Class],"Not Found")</f>
        <v>Assets</v>
      </c>
      <c r="H10266" t="str">
        <f>_xlfn.XLOOKUP(tbl_GL[[#This Row],[Account_key]],tbl_COA[Account_key],tbl_COA[SubClass],"Not Found")</f>
        <v>Assets</v>
      </c>
      <c r="I10266" t="str">
        <f>_xlfn.XLOOKUP(tbl_GL[[#This Row],[Account_key]],tbl_COA[Account_key],tbl_COA[SubClass2],"Not Found")</f>
        <v>Current Assets</v>
      </c>
      <c r="J10266" t="str">
        <f>_xlfn.XLOOKUP(tbl_GL[[#This Row],[Account_key]],tbl_COA[Account_key],tbl_COA[SubAccount],,0)</f>
        <v>Inventory</v>
      </c>
      <c r="K10266">
        <f>YEAR(tbl_GL[[#This Row],[Date]])</f>
        <v>2019</v>
      </c>
    </row>
    <row r="10267" spans="1:11" x14ac:dyDescent="0.35">
      <c r="A10267">
        <v>1252.0999999999999</v>
      </c>
      <c r="B10267" s="24">
        <v>43792</v>
      </c>
      <c r="C10267">
        <v>4</v>
      </c>
      <c r="D10267" s="13">
        <v>210</v>
      </c>
      <c r="E10267" s="13" t="s">
        <v>8</v>
      </c>
      <c r="F10267" s="17">
        <v>15757</v>
      </c>
      <c r="G10267" t="str">
        <f>_xlfn.XLOOKUP(tbl_GL[[#This Row],[Account_key]],tbl_COA[Account_key],tbl_COA[Class],"Not Found")</f>
        <v>Trading account</v>
      </c>
      <c r="H10267" t="str">
        <f>_xlfn.XLOOKUP(tbl_GL[[#This Row],[Account_key]],tbl_COA[Account_key],tbl_COA[SubClass],"Not Found")</f>
        <v>Sales</v>
      </c>
      <c r="I10267" t="str">
        <f>_xlfn.XLOOKUP(tbl_GL[[#This Row],[Account_key]],tbl_COA[Account_key],tbl_COA[SubClass2],"Not Found")</f>
        <v>Sales</v>
      </c>
      <c r="J10267" t="str">
        <f>_xlfn.XLOOKUP(tbl_GL[[#This Row],[Account_key]],tbl_COA[Account_key],tbl_COA[SubAccount],,0)</f>
        <v>Sales</v>
      </c>
      <c r="K10267">
        <f>YEAR(tbl_GL[[#This Row],[Date]])</f>
        <v>2019</v>
      </c>
    </row>
    <row r="10268" spans="1:11" x14ac:dyDescent="0.35">
      <c r="A10268">
        <v>1252.2</v>
      </c>
      <c r="B10268" s="24">
        <v>43792</v>
      </c>
      <c r="C10268">
        <v>4</v>
      </c>
      <c r="D10268" s="13">
        <v>30</v>
      </c>
      <c r="E10268" s="13" t="s">
        <v>8</v>
      </c>
      <c r="F10268" s="17">
        <v>15757</v>
      </c>
      <c r="G10268" t="str">
        <f>_xlfn.XLOOKUP(tbl_GL[[#This Row],[Account_key]],tbl_COA[Account_key],tbl_COA[Class],"Not Found")</f>
        <v>Assets</v>
      </c>
      <c r="H10268" t="str">
        <f>_xlfn.XLOOKUP(tbl_GL[[#This Row],[Account_key]],tbl_COA[Account_key],tbl_COA[SubClass],"Not Found")</f>
        <v>Assets</v>
      </c>
      <c r="I10268" t="str">
        <f>_xlfn.XLOOKUP(tbl_GL[[#This Row],[Account_key]],tbl_COA[Account_key],tbl_COA[SubClass2],"Not Found")</f>
        <v>Current Assets</v>
      </c>
      <c r="J10268" t="str">
        <f>_xlfn.XLOOKUP(tbl_GL[[#This Row],[Account_key]],tbl_COA[Account_key],tbl_COA[SubAccount],,0)</f>
        <v>Trade Receivables</v>
      </c>
      <c r="K10268">
        <f>YEAR(tbl_GL[[#This Row],[Date]])</f>
        <v>2019</v>
      </c>
    </row>
    <row r="10269" spans="1:11" x14ac:dyDescent="0.35">
      <c r="A10269">
        <v>1253.0999999999999</v>
      </c>
      <c r="B10269" s="24">
        <v>43793</v>
      </c>
      <c r="C10269">
        <v>4</v>
      </c>
      <c r="D10269" s="13">
        <v>10</v>
      </c>
      <c r="E10269" s="13" t="s">
        <v>98</v>
      </c>
      <c r="F10269" s="17">
        <v>-2425</v>
      </c>
      <c r="G10269" t="str">
        <f>_xlfn.XLOOKUP(tbl_GL[[#This Row],[Account_key]],tbl_COA[Account_key],tbl_COA[Class],"Not Found")</f>
        <v>Assets</v>
      </c>
      <c r="H10269" t="str">
        <f>_xlfn.XLOOKUP(tbl_GL[[#This Row],[Account_key]],tbl_COA[Account_key],tbl_COA[SubClass],"Not Found")</f>
        <v>Assets</v>
      </c>
      <c r="I10269" t="str">
        <f>_xlfn.XLOOKUP(tbl_GL[[#This Row],[Account_key]],tbl_COA[Account_key],tbl_COA[SubClass2],"Not Found")</f>
        <v>Current Assets</v>
      </c>
      <c r="J10269" t="str">
        <f>_xlfn.XLOOKUP(tbl_GL[[#This Row],[Account_key]],tbl_COA[Account_key],tbl_COA[SubAccount],,0)</f>
        <v>Cash at Bank</v>
      </c>
      <c r="K10269">
        <f>YEAR(tbl_GL[[#This Row],[Date]])</f>
        <v>2019</v>
      </c>
    </row>
    <row r="10270" spans="1:11" x14ac:dyDescent="0.35">
      <c r="A10270">
        <v>1253.2</v>
      </c>
      <c r="B10270" s="24">
        <v>43793</v>
      </c>
      <c r="C10270">
        <v>4</v>
      </c>
      <c r="D10270" s="13">
        <v>120</v>
      </c>
      <c r="E10270" s="13" t="s">
        <v>98</v>
      </c>
      <c r="F10270" s="17">
        <v>-2425</v>
      </c>
      <c r="G10270" t="str">
        <f>_xlfn.XLOOKUP(tbl_GL[[#This Row],[Account_key]],tbl_COA[Account_key],tbl_COA[Class],"Not Found")</f>
        <v>Liabilities and Owners Equity</v>
      </c>
      <c r="H10270" t="str">
        <f>_xlfn.XLOOKUP(tbl_GL[[#This Row],[Account_key]],tbl_COA[Account_key],tbl_COA[SubClass],"Not Found")</f>
        <v>Liabilities</v>
      </c>
      <c r="I10270" t="str">
        <f>_xlfn.XLOOKUP(tbl_GL[[#This Row],[Account_key]],tbl_COA[Account_key],tbl_COA[SubClass2],"Not Found")</f>
        <v>Current Liabilities</v>
      </c>
      <c r="J10270" t="str">
        <f>_xlfn.XLOOKUP(tbl_GL[[#This Row],[Account_key]],tbl_COA[Account_key],tbl_COA[SubAccount],,0)</f>
        <v>Accrued Expenses</v>
      </c>
      <c r="K10270">
        <f>YEAR(tbl_GL[[#This Row],[Date]])</f>
        <v>2019</v>
      </c>
    </row>
    <row r="10271" spans="1:11" x14ac:dyDescent="0.35">
      <c r="A10271">
        <v>1254.0999999999999</v>
      </c>
      <c r="B10271" s="24">
        <v>43794</v>
      </c>
      <c r="C10271">
        <v>4</v>
      </c>
      <c r="D10271" s="13">
        <v>10</v>
      </c>
      <c r="E10271" s="13" t="s">
        <v>98</v>
      </c>
      <c r="F10271" s="17">
        <v>-1628</v>
      </c>
      <c r="G10271" t="str">
        <f>_xlfn.XLOOKUP(tbl_GL[[#This Row],[Account_key]],tbl_COA[Account_key],tbl_COA[Class],"Not Found")</f>
        <v>Assets</v>
      </c>
      <c r="H10271" t="str">
        <f>_xlfn.XLOOKUP(tbl_GL[[#This Row],[Account_key]],tbl_COA[Account_key],tbl_COA[SubClass],"Not Found")</f>
        <v>Assets</v>
      </c>
      <c r="I10271" t="str">
        <f>_xlfn.XLOOKUP(tbl_GL[[#This Row],[Account_key]],tbl_COA[Account_key],tbl_COA[SubClass2],"Not Found")</f>
        <v>Current Assets</v>
      </c>
      <c r="J10271" t="str">
        <f>_xlfn.XLOOKUP(tbl_GL[[#This Row],[Account_key]],tbl_COA[Account_key],tbl_COA[SubAccount],,0)</f>
        <v>Cash at Bank</v>
      </c>
      <c r="K10271">
        <f>YEAR(tbl_GL[[#This Row],[Date]])</f>
        <v>2019</v>
      </c>
    </row>
    <row r="10272" spans="1:11" x14ac:dyDescent="0.35">
      <c r="A10272">
        <v>1254.2</v>
      </c>
      <c r="B10272" s="24">
        <v>43794</v>
      </c>
      <c r="C10272">
        <v>4</v>
      </c>
      <c r="D10272" s="13">
        <v>120</v>
      </c>
      <c r="E10272" s="13" t="s">
        <v>98</v>
      </c>
      <c r="F10272" s="17">
        <v>-1628</v>
      </c>
      <c r="G10272" t="str">
        <f>_xlfn.XLOOKUP(tbl_GL[[#This Row],[Account_key]],tbl_COA[Account_key],tbl_COA[Class],"Not Found")</f>
        <v>Liabilities and Owners Equity</v>
      </c>
      <c r="H10272" t="str">
        <f>_xlfn.XLOOKUP(tbl_GL[[#This Row],[Account_key]],tbl_COA[Account_key],tbl_COA[SubClass],"Not Found")</f>
        <v>Liabilities</v>
      </c>
      <c r="I10272" t="str">
        <f>_xlfn.XLOOKUP(tbl_GL[[#This Row],[Account_key]],tbl_COA[Account_key],tbl_COA[SubClass2],"Not Found")</f>
        <v>Current Liabilities</v>
      </c>
      <c r="J10272" t="str">
        <f>_xlfn.XLOOKUP(tbl_GL[[#This Row],[Account_key]],tbl_COA[Account_key],tbl_COA[SubAccount],,0)</f>
        <v>Accrued Expenses</v>
      </c>
      <c r="K10272">
        <f>YEAR(tbl_GL[[#This Row],[Date]])</f>
        <v>2019</v>
      </c>
    </row>
    <row r="10273" spans="1:11" x14ac:dyDescent="0.35">
      <c r="A10273">
        <v>1255.0999999999999</v>
      </c>
      <c r="B10273" s="24">
        <v>43794</v>
      </c>
      <c r="C10273">
        <v>4</v>
      </c>
      <c r="D10273" s="13">
        <v>10</v>
      </c>
      <c r="E10273" s="13" t="s">
        <v>98</v>
      </c>
      <c r="F10273" s="17">
        <v>-1818</v>
      </c>
      <c r="G10273" t="str">
        <f>_xlfn.XLOOKUP(tbl_GL[[#This Row],[Account_key]],tbl_COA[Account_key],tbl_COA[Class],"Not Found")</f>
        <v>Assets</v>
      </c>
      <c r="H10273" t="str">
        <f>_xlfn.XLOOKUP(tbl_GL[[#This Row],[Account_key]],tbl_COA[Account_key],tbl_COA[SubClass],"Not Found")</f>
        <v>Assets</v>
      </c>
      <c r="I10273" t="str">
        <f>_xlfn.XLOOKUP(tbl_GL[[#This Row],[Account_key]],tbl_COA[Account_key],tbl_COA[SubClass2],"Not Found")</f>
        <v>Current Assets</v>
      </c>
      <c r="J10273" t="str">
        <f>_xlfn.XLOOKUP(tbl_GL[[#This Row],[Account_key]],tbl_COA[Account_key],tbl_COA[SubAccount],,0)</f>
        <v>Cash at Bank</v>
      </c>
      <c r="K10273">
        <f>YEAR(tbl_GL[[#This Row],[Date]])</f>
        <v>2019</v>
      </c>
    </row>
    <row r="10274" spans="1:11" x14ac:dyDescent="0.35">
      <c r="A10274">
        <v>1255.2</v>
      </c>
      <c r="B10274" s="24">
        <v>43794</v>
      </c>
      <c r="C10274">
        <v>4</v>
      </c>
      <c r="D10274" s="13">
        <v>120</v>
      </c>
      <c r="E10274" s="13" t="s">
        <v>98</v>
      </c>
      <c r="F10274" s="17">
        <v>-1818</v>
      </c>
      <c r="G10274" t="str">
        <f>_xlfn.XLOOKUP(tbl_GL[[#This Row],[Account_key]],tbl_COA[Account_key],tbl_COA[Class],"Not Found")</f>
        <v>Liabilities and Owners Equity</v>
      </c>
      <c r="H10274" t="str">
        <f>_xlfn.XLOOKUP(tbl_GL[[#This Row],[Account_key]],tbl_COA[Account_key],tbl_COA[SubClass],"Not Found")</f>
        <v>Liabilities</v>
      </c>
      <c r="I10274" t="str">
        <f>_xlfn.XLOOKUP(tbl_GL[[#This Row],[Account_key]],tbl_COA[Account_key],tbl_COA[SubClass2],"Not Found")</f>
        <v>Current Liabilities</v>
      </c>
      <c r="J10274" t="str">
        <f>_xlfn.XLOOKUP(tbl_GL[[#This Row],[Account_key]],tbl_COA[Account_key],tbl_COA[SubAccount],,0)</f>
        <v>Accrued Expenses</v>
      </c>
      <c r="K10274">
        <f>YEAR(tbl_GL[[#This Row],[Date]])</f>
        <v>2019</v>
      </c>
    </row>
    <row r="10275" spans="1:11" x14ac:dyDescent="0.35">
      <c r="A10275">
        <v>1256.0999999999999</v>
      </c>
      <c r="B10275" s="24">
        <v>43797</v>
      </c>
      <c r="C10275">
        <v>4</v>
      </c>
      <c r="D10275" s="13">
        <v>330</v>
      </c>
      <c r="E10275" s="13" t="s">
        <v>97</v>
      </c>
      <c r="F10275" s="17">
        <v>-2065</v>
      </c>
      <c r="G10275" t="str">
        <f>_xlfn.XLOOKUP(tbl_GL[[#This Row],[Account_key]],tbl_COA[Account_key],tbl_COA[Class],"Not Found")</f>
        <v>Operating account</v>
      </c>
      <c r="H10275" t="str">
        <f>_xlfn.XLOOKUP(tbl_GL[[#This Row],[Account_key]],tbl_COA[Account_key],tbl_COA[SubClass],"Not Found")</f>
        <v>Operating Expenses</v>
      </c>
      <c r="I10275" t="str">
        <f>_xlfn.XLOOKUP(tbl_GL[[#This Row],[Account_key]],tbl_COA[Account_key],tbl_COA[SubClass2],"Not Found")</f>
        <v>Administration</v>
      </c>
      <c r="J10275" t="str">
        <f>_xlfn.XLOOKUP(tbl_GL[[#This Row],[Account_key]],tbl_COA[Account_key],tbl_COA[SubAccount],,0)</f>
        <v>Telephone</v>
      </c>
      <c r="K10275">
        <f>YEAR(tbl_GL[[#This Row],[Date]])</f>
        <v>2019</v>
      </c>
    </row>
    <row r="10276" spans="1:11" x14ac:dyDescent="0.35">
      <c r="A10276">
        <v>1256.2</v>
      </c>
      <c r="B10276" s="24">
        <v>43797</v>
      </c>
      <c r="C10276">
        <v>4</v>
      </c>
      <c r="D10276" s="13">
        <v>120</v>
      </c>
      <c r="E10276" s="13" t="s">
        <v>97</v>
      </c>
      <c r="F10276" s="17">
        <v>2065</v>
      </c>
      <c r="G10276" t="str">
        <f>_xlfn.XLOOKUP(tbl_GL[[#This Row],[Account_key]],tbl_COA[Account_key],tbl_COA[Class],"Not Found")</f>
        <v>Liabilities and Owners Equity</v>
      </c>
      <c r="H10276" t="str">
        <f>_xlfn.XLOOKUP(tbl_GL[[#This Row],[Account_key]],tbl_COA[Account_key],tbl_COA[SubClass],"Not Found")</f>
        <v>Liabilities</v>
      </c>
      <c r="I10276" t="str">
        <f>_xlfn.XLOOKUP(tbl_GL[[#This Row],[Account_key]],tbl_COA[Account_key],tbl_COA[SubClass2],"Not Found")</f>
        <v>Current Liabilities</v>
      </c>
      <c r="J10276" t="str">
        <f>_xlfn.XLOOKUP(tbl_GL[[#This Row],[Account_key]],tbl_COA[Account_key],tbl_COA[SubAccount],,0)</f>
        <v>Accrued Expenses</v>
      </c>
      <c r="K10276">
        <f>YEAR(tbl_GL[[#This Row],[Date]])</f>
        <v>2019</v>
      </c>
    </row>
    <row r="10277" spans="1:11" x14ac:dyDescent="0.35">
      <c r="A10277">
        <v>1257.0999999999999</v>
      </c>
      <c r="B10277" s="24">
        <v>43799</v>
      </c>
      <c r="C10277">
        <v>4</v>
      </c>
      <c r="D10277" s="13">
        <v>10</v>
      </c>
      <c r="E10277" s="13" t="s">
        <v>110</v>
      </c>
      <c r="F10277" s="17">
        <v>75</v>
      </c>
      <c r="G10277" t="str">
        <f>_xlfn.XLOOKUP(tbl_GL[[#This Row],[Account_key]],tbl_COA[Account_key],tbl_COA[Class],"Not Found")</f>
        <v>Assets</v>
      </c>
      <c r="H10277" t="str">
        <f>_xlfn.XLOOKUP(tbl_GL[[#This Row],[Account_key]],tbl_COA[Account_key],tbl_COA[SubClass],"Not Found")</f>
        <v>Assets</v>
      </c>
      <c r="I10277" t="str">
        <f>_xlfn.XLOOKUP(tbl_GL[[#This Row],[Account_key]],tbl_COA[Account_key],tbl_COA[SubClass2],"Not Found")</f>
        <v>Current Assets</v>
      </c>
      <c r="J10277" t="str">
        <f>_xlfn.XLOOKUP(tbl_GL[[#This Row],[Account_key]],tbl_COA[Account_key],tbl_COA[SubAccount],,0)</f>
        <v>Cash at Bank</v>
      </c>
      <c r="K10277">
        <f>YEAR(tbl_GL[[#This Row],[Date]])</f>
        <v>2019</v>
      </c>
    </row>
    <row r="10278" spans="1:11" x14ac:dyDescent="0.35">
      <c r="A10278">
        <v>1257.2</v>
      </c>
      <c r="B10278" s="24">
        <v>43799</v>
      </c>
      <c r="C10278">
        <v>4</v>
      </c>
      <c r="D10278" s="13">
        <v>430</v>
      </c>
      <c r="E10278" s="13" t="s">
        <v>110</v>
      </c>
      <c r="F10278" s="17">
        <v>75</v>
      </c>
      <c r="G10278" t="str">
        <f>_xlfn.XLOOKUP(tbl_GL[[#This Row],[Account_key]],tbl_COA[Account_key],tbl_COA[Class],"Not Found")</f>
        <v>Non-operating</v>
      </c>
      <c r="H10278" t="str">
        <f>_xlfn.XLOOKUP(tbl_GL[[#This Row],[Account_key]],tbl_COA[Account_key],tbl_COA[SubClass],"Not Found")</f>
        <v>Exchange Loss/Gain</v>
      </c>
      <c r="I10278" t="str">
        <f>_xlfn.XLOOKUP(tbl_GL[[#This Row],[Account_key]],tbl_COA[Account_key],tbl_COA[SubClass2],"Not Found")</f>
        <v>Exchange Loss/Gain</v>
      </c>
      <c r="J10278" t="str">
        <f>_xlfn.XLOOKUP(tbl_GL[[#This Row],[Account_key]],tbl_COA[Account_key],tbl_COA[SubAccount],,0)</f>
        <v>Exchange Loss/Gain</v>
      </c>
      <c r="K10278">
        <f>YEAR(tbl_GL[[#This Row],[Date]])</f>
        <v>2019</v>
      </c>
    </row>
    <row r="10279" spans="1:11" x14ac:dyDescent="0.35">
      <c r="A10279">
        <v>1258.0999999999999</v>
      </c>
      <c r="B10279" s="24">
        <v>43799</v>
      </c>
      <c r="C10279">
        <v>4</v>
      </c>
      <c r="D10279" s="13">
        <v>10</v>
      </c>
      <c r="E10279" s="13" t="s">
        <v>113</v>
      </c>
      <c r="F10279" s="17">
        <v>158</v>
      </c>
      <c r="G10279" t="str">
        <f>_xlfn.XLOOKUP(tbl_GL[[#This Row],[Account_key]],tbl_COA[Account_key],tbl_COA[Class],"Not Found")</f>
        <v>Assets</v>
      </c>
      <c r="H10279" t="str">
        <f>_xlfn.XLOOKUP(tbl_GL[[#This Row],[Account_key]],tbl_COA[Account_key],tbl_COA[SubClass],"Not Found")</f>
        <v>Assets</v>
      </c>
      <c r="I10279" t="str">
        <f>_xlfn.XLOOKUP(tbl_GL[[#This Row],[Account_key]],tbl_COA[Account_key],tbl_COA[SubClass2],"Not Found")</f>
        <v>Current Assets</v>
      </c>
      <c r="J10279" t="str">
        <f>_xlfn.XLOOKUP(tbl_GL[[#This Row],[Account_key]],tbl_COA[Account_key],tbl_COA[SubAccount],,0)</f>
        <v>Cash at Bank</v>
      </c>
      <c r="K10279">
        <f>YEAR(tbl_GL[[#This Row],[Date]])</f>
        <v>2019</v>
      </c>
    </row>
    <row r="10280" spans="1:11" x14ac:dyDescent="0.35">
      <c r="A10280">
        <v>1258.2</v>
      </c>
      <c r="B10280" s="24">
        <v>43799</v>
      </c>
      <c r="C10280">
        <v>4</v>
      </c>
      <c r="D10280" s="13">
        <v>410</v>
      </c>
      <c r="E10280" s="13" t="s">
        <v>113</v>
      </c>
      <c r="F10280" s="17">
        <v>158</v>
      </c>
      <c r="G10280" t="str">
        <f>_xlfn.XLOOKUP(tbl_GL[[#This Row],[Account_key]],tbl_COA[Account_key],tbl_COA[Class],"Not Found")</f>
        <v>Non-operating</v>
      </c>
      <c r="H10280" t="str">
        <f>_xlfn.XLOOKUP(tbl_GL[[#This Row],[Account_key]],tbl_COA[Account_key],tbl_COA[SubClass],"Not Found")</f>
        <v>Interest Income</v>
      </c>
      <c r="I10280" t="str">
        <f>_xlfn.XLOOKUP(tbl_GL[[#This Row],[Account_key]],tbl_COA[Account_key],tbl_COA[SubClass2],"Not Found")</f>
        <v>Interest Income</v>
      </c>
      <c r="J10280" t="str">
        <f>_xlfn.XLOOKUP(tbl_GL[[#This Row],[Account_key]],tbl_COA[Account_key],tbl_COA[SubAccount],,0)</f>
        <v>Interest Income</v>
      </c>
      <c r="K10280">
        <f>YEAR(tbl_GL[[#This Row],[Date]])</f>
        <v>2019</v>
      </c>
    </row>
    <row r="10281" spans="1:11" x14ac:dyDescent="0.35">
      <c r="A10281">
        <v>1259.0999999999999</v>
      </c>
      <c r="B10281" s="24">
        <v>43799</v>
      </c>
      <c r="C10281">
        <v>4</v>
      </c>
      <c r="D10281" s="13">
        <v>400</v>
      </c>
      <c r="E10281" s="13" t="s">
        <v>104</v>
      </c>
      <c r="F10281" s="17">
        <v>-163</v>
      </c>
      <c r="G10281" t="str">
        <f>_xlfn.XLOOKUP(tbl_GL[[#This Row],[Account_key]],tbl_COA[Account_key],tbl_COA[Class],"Not Found")</f>
        <v>Operating account</v>
      </c>
      <c r="H10281" t="str">
        <f>_xlfn.XLOOKUP(tbl_GL[[#This Row],[Account_key]],tbl_COA[Account_key],tbl_COA[SubClass],"Not Found")</f>
        <v>Depreciation &amp; Amortization</v>
      </c>
      <c r="I10281" t="str">
        <f>_xlfn.XLOOKUP(tbl_GL[[#This Row],[Account_key]],tbl_COA[Account_key],tbl_COA[SubClass2],"Not Found")</f>
        <v>Amortization</v>
      </c>
      <c r="J10281" t="str">
        <f>_xlfn.XLOOKUP(tbl_GL[[#This Row],[Account_key]],tbl_COA[Account_key],tbl_COA[SubAccount],,0)</f>
        <v>Amortization of Intangible Assets</v>
      </c>
      <c r="K10281">
        <f>YEAR(tbl_GL[[#This Row],[Date]])</f>
        <v>2019</v>
      </c>
    </row>
    <row r="10282" spans="1:11" x14ac:dyDescent="0.35">
      <c r="A10282">
        <v>1259.2</v>
      </c>
      <c r="B10282" s="24">
        <v>43799</v>
      </c>
      <c r="C10282">
        <v>4</v>
      </c>
      <c r="D10282" s="13">
        <v>100</v>
      </c>
      <c r="E10282" s="13" t="s">
        <v>104</v>
      </c>
      <c r="F10282" s="17">
        <v>-163</v>
      </c>
      <c r="G10282" t="str">
        <f>_xlfn.XLOOKUP(tbl_GL[[#This Row],[Account_key]],tbl_COA[Account_key],tbl_COA[Class],"Not Found")</f>
        <v>Assets</v>
      </c>
      <c r="H10282" t="str">
        <f>_xlfn.XLOOKUP(tbl_GL[[#This Row],[Account_key]],tbl_COA[Account_key],tbl_COA[SubClass],"Not Found")</f>
        <v>Assets</v>
      </c>
      <c r="I10282" t="str">
        <f>_xlfn.XLOOKUP(tbl_GL[[#This Row],[Account_key]],tbl_COA[Account_key],tbl_COA[SubClass2],"Not Found")</f>
        <v>Non-Current Assets</v>
      </c>
      <c r="J10282" t="str">
        <f>_xlfn.XLOOKUP(tbl_GL[[#This Row],[Account_key]],tbl_COA[Account_key],tbl_COA[SubAccount],,0)</f>
        <v>Patents and trademarks</v>
      </c>
      <c r="K10282">
        <f>YEAR(tbl_GL[[#This Row],[Date]])</f>
        <v>2019</v>
      </c>
    </row>
    <row r="10283" spans="1:11" x14ac:dyDescent="0.35">
      <c r="A10283">
        <v>1260.0999999999999</v>
      </c>
      <c r="B10283" s="24">
        <v>43799</v>
      </c>
      <c r="C10283">
        <v>4</v>
      </c>
      <c r="D10283" s="13">
        <v>440</v>
      </c>
      <c r="E10283" s="13" t="s">
        <v>112</v>
      </c>
      <c r="F10283" s="17">
        <v>-240</v>
      </c>
      <c r="G10283" t="str">
        <f>_xlfn.XLOOKUP(tbl_GL[[#This Row],[Account_key]],tbl_COA[Account_key],tbl_COA[Class],"Not Found")</f>
        <v>Interest &amp; Tax</v>
      </c>
      <c r="H10283" t="str">
        <f>_xlfn.XLOOKUP(tbl_GL[[#This Row],[Account_key]],tbl_COA[Account_key],tbl_COA[SubClass],"Not Found")</f>
        <v>Interest Expense</v>
      </c>
      <c r="I10283" t="str">
        <f>_xlfn.XLOOKUP(tbl_GL[[#This Row],[Account_key]],tbl_COA[Account_key],tbl_COA[SubClass2],"Not Found")</f>
        <v>Interest Expense</v>
      </c>
      <c r="J10283" t="str">
        <f>_xlfn.XLOOKUP(tbl_GL[[#This Row],[Account_key]],tbl_COA[Account_key],tbl_COA[SubAccount],,0)</f>
        <v>Interest Expense</v>
      </c>
      <c r="K10283">
        <f>YEAR(tbl_GL[[#This Row],[Date]])</f>
        <v>2019</v>
      </c>
    </row>
    <row r="10284" spans="1:11" x14ac:dyDescent="0.35">
      <c r="A10284">
        <v>1260.2</v>
      </c>
      <c r="B10284" s="24">
        <v>43799</v>
      </c>
      <c r="C10284">
        <v>4</v>
      </c>
      <c r="D10284" s="13">
        <v>121</v>
      </c>
      <c r="E10284" s="13" t="s">
        <v>112</v>
      </c>
      <c r="F10284" s="17">
        <v>240</v>
      </c>
      <c r="G10284" t="str">
        <f>_xlfn.XLOOKUP(tbl_GL[[#This Row],[Account_key]],tbl_COA[Account_key],tbl_COA[Class],"Not Found")</f>
        <v>Liabilities and Owners Equity</v>
      </c>
      <c r="H10284" t="str">
        <f>_xlfn.XLOOKUP(tbl_GL[[#This Row],[Account_key]],tbl_COA[Account_key],tbl_COA[SubClass],"Not Found")</f>
        <v>Liabilities</v>
      </c>
      <c r="I10284" t="str">
        <f>_xlfn.XLOOKUP(tbl_GL[[#This Row],[Account_key]],tbl_COA[Account_key],tbl_COA[SubClass2],"Not Found")</f>
        <v>Current Liabilities</v>
      </c>
      <c r="J10284" t="str">
        <f>_xlfn.XLOOKUP(tbl_GL[[#This Row],[Account_key]],tbl_COA[Account_key],tbl_COA[SubAccount],,0)</f>
        <v>Interest Payable</v>
      </c>
      <c r="K10284">
        <f>YEAR(tbl_GL[[#This Row],[Date]])</f>
        <v>2019</v>
      </c>
    </row>
    <row r="10285" spans="1:11" x14ac:dyDescent="0.35">
      <c r="A10285">
        <v>1261.0999999999999</v>
      </c>
      <c r="B10285" s="24">
        <v>43799</v>
      </c>
      <c r="C10285">
        <v>4</v>
      </c>
      <c r="D10285" s="13">
        <v>230</v>
      </c>
      <c r="E10285" s="13" t="s">
        <v>4</v>
      </c>
      <c r="F10285" s="17">
        <v>-1434</v>
      </c>
      <c r="G10285" t="str">
        <f>_xlfn.XLOOKUP(tbl_GL[[#This Row],[Account_key]],tbl_COA[Account_key],tbl_COA[Class],"Not Found")</f>
        <v>Trading account</v>
      </c>
      <c r="H10285" t="str">
        <f>_xlfn.XLOOKUP(tbl_GL[[#This Row],[Account_key]],tbl_COA[Account_key],tbl_COA[SubClass],"Not Found")</f>
        <v>Cost of Sales</v>
      </c>
      <c r="I10285" t="str">
        <f>_xlfn.XLOOKUP(tbl_GL[[#This Row],[Account_key]],tbl_COA[Account_key],tbl_COA[SubClass2],"Not Found")</f>
        <v>Cost of Sales</v>
      </c>
      <c r="J10285" t="str">
        <f>_xlfn.XLOOKUP(tbl_GL[[#This Row],[Account_key]],tbl_COA[Account_key],tbl_COA[SubAccount],,0)</f>
        <v>Cost of Sales</v>
      </c>
      <c r="K10285">
        <f>YEAR(tbl_GL[[#This Row],[Date]])</f>
        <v>2019</v>
      </c>
    </row>
    <row r="10286" spans="1:11" x14ac:dyDescent="0.35">
      <c r="A10286">
        <v>1261.2</v>
      </c>
      <c r="B10286" s="24">
        <v>43799</v>
      </c>
      <c r="C10286">
        <v>4</v>
      </c>
      <c r="D10286" s="13">
        <v>60</v>
      </c>
      <c r="E10286" s="13" t="s">
        <v>4</v>
      </c>
      <c r="F10286" s="17">
        <v>-1434</v>
      </c>
      <c r="G10286" t="str">
        <f>_xlfn.XLOOKUP(tbl_GL[[#This Row],[Account_key]],tbl_COA[Account_key],tbl_COA[Class],"Not Found")</f>
        <v>Assets</v>
      </c>
      <c r="H10286" t="str">
        <f>_xlfn.XLOOKUP(tbl_GL[[#This Row],[Account_key]],tbl_COA[Account_key],tbl_COA[SubClass],"Not Found")</f>
        <v>Assets</v>
      </c>
      <c r="I10286" t="str">
        <f>_xlfn.XLOOKUP(tbl_GL[[#This Row],[Account_key]],tbl_COA[Account_key],tbl_COA[SubClass2],"Not Found")</f>
        <v>Current Assets</v>
      </c>
      <c r="J10286" t="str">
        <f>_xlfn.XLOOKUP(tbl_GL[[#This Row],[Account_key]],tbl_COA[Account_key],tbl_COA[SubAccount],,0)</f>
        <v>Inventory</v>
      </c>
      <c r="K10286">
        <f>YEAR(tbl_GL[[#This Row],[Date]])</f>
        <v>2019</v>
      </c>
    </row>
    <row r="10287" spans="1:11" x14ac:dyDescent="0.35">
      <c r="A10287">
        <v>1262.0999999999999</v>
      </c>
      <c r="B10287" s="24">
        <v>43799</v>
      </c>
      <c r="C10287">
        <v>4</v>
      </c>
      <c r="D10287" s="13">
        <v>210</v>
      </c>
      <c r="E10287" s="13" t="s">
        <v>7</v>
      </c>
      <c r="F10287" s="17">
        <v>4484</v>
      </c>
      <c r="G10287" t="str">
        <f>_xlfn.XLOOKUP(tbl_GL[[#This Row],[Account_key]],tbl_COA[Account_key],tbl_COA[Class],"Not Found")</f>
        <v>Trading account</v>
      </c>
      <c r="H10287" t="str">
        <f>_xlfn.XLOOKUP(tbl_GL[[#This Row],[Account_key]],tbl_COA[Account_key],tbl_COA[SubClass],"Not Found")</f>
        <v>Sales</v>
      </c>
      <c r="I10287" t="str">
        <f>_xlfn.XLOOKUP(tbl_GL[[#This Row],[Account_key]],tbl_COA[Account_key],tbl_COA[SubClass2],"Not Found")</f>
        <v>Sales</v>
      </c>
      <c r="J10287" t="str">
        <f>_xlfn.XLOOKUP(tbl_GL[[#This Row],[Account_key]],tbl_COA[Account_key],tbl_COA[SubAccount],,0)</f>
        <v>Sales</v>
      </c>
      <c r="K10287">
        <f>YEAR(tbl_GL[[#This Row],[Date]])</f>
        <v>2019</v>
      </c>
    </row>
    <row r="10288" spans="1:11" x14ac:dyDescent="0.35">
      <c r="A10288">
        <v>1262.2</v>
      </c>
      <c r="B10288" s="24">
        <v>43799</v>
      </c>
      <c r="C10288">
        <v>4</v>
      </c>
      <c r="D10288" s="13">
        <v>10</v>
      </c>
      <c r="E10288" s="13" t="s">
        <v>7</v>
      </c>
      <c r="F10288" s="17">
        <v>4484</v>
      </c>
      <c r="G10288" t="str">
        <f>_xlfn.XLOOKUP(tbl_GL[[#This Row],[Account_key]],tbl_COA[Account_key],tbl_COA[Class],"Not Found")</f>
        <v>Assets</v>
      </c>
      <c r="H10288" t="str">
        <f>_xlfn.XLOOKUP(tbl_GL[[#This Row],[Account_key]],tbl_COA[Account_key],tbl_COA[SubClass],"Not Found")</f>
        <v>Assets</v>
      </c>
      <c r="I10288" t="str">
        <f>_xlfn.XLOOKUP(tbl_GL[[#This Row],[Account_key]],tbl_COA[Account_key],tbl_COA[SubClass2],"Not Found")</f>
        <v>Current Assets</v>
      </c>
      <c r="J10288" t="str">
        <f>_xlfn.XLOOKUP(tbl_GL[[#This Row],[Account_key]],tbl_COA[Account_key],tbl_COA[SubAccount],,0)</f>
        <v>Cash at Bank</v>
      </c>
      <c r="K10288">
        <f>YEAR(tbl_GL[[#This Row],[Date]])</f>
        <v>2019</v>
      </c>
    </row>
    <row r="10289" spans="1:11" x14ac:dyDescent="0.35">
      <c r="A10289">
        <v>1263.0999999999999</v>
      </c>
      <c r="B10289" s="24">
        <v>43799</v>
      </c>
      <c r="C10289">
        <v>4</v>
      </c>
      <c r="D10289" s="13">
        <v>230</v>
      </c>
      <c r="E10289" s="13" t="s">
        <v>4</v>
      </c>
      <c r="F10289" s="17">
        <v>-5661</v>
      </c>
      <c r="G10289" t="str">
        <f>_xlfn.XLOOKUP(tbl_GL[[#This Row],[Account_key]],tbl_COA[Account_key],tbl_COA[Class],"Not Found")</f>
        <v>Trading account</v>
      </c>
      <c r="H10289" t="str">
        <f>_xlfn.XLOOKUP(tbl_GL[[#This Row],[Account_key]],tbl_COA[Account_key],tbl_COA[SubClass],"Not Found")</f>
        <v>Cost of Sales</v>
      </c>
      <c r="I10289" t="str">
        <f>_xlfn.XLOOKUP(tbl_GL[[#This Row],[Account_key]],tbl_COA[Account_key],tbl_COA[SubClass2],"Not Found")</f>
        <v>Cost of Sales</v>
      </c>
      <c r="J10289" t="str">
        <f>_xlfn.XLOOKUP(tbl_GL[[#This Row],[Account_key]],tbl_COA[Account_key],tbl_COA[SubAccount],,0)</f>
        <v>Cost of Sales</v>
      </c>
      <c r="K10289">
        <f>YEAR(tbl_GL[[#This Row],[Date]])</f>
        <v>2019</v>
      </c>
    </row>
    <row r="10290" spans="1:11" x14ac:dyDescent="0.35">
      <c r="A10290">
        <v>1263.2</v>
      </c>
      <c r="B10290" s="24">
        <v>43799</v>
      </c>
      <c r="C10290">
        <v>4</v>
      </c>
      <c r="D10290" s="13">
        <v>60</v>
      </c>
      <c r="E10290" s="13" t="s">
        <v>4</v>
      </c>
      <c r="F10290" s="17">
        <v>-5661</v>
      </c>
      <c r="G10290" t="str">
        <f>_xlfn.XLOOKUP(tbl_GL[[#This Row],[Account_key]],tbl_COA[Account_key],tbl_COA[Class],"Not Found")</f>
        <v>Assets</v>
      </c>
      <c r="H10290" t="str">
        <f>_xlfn.XLOOKUP(tbl_GL[[#This Row],[Account_key]],tbl_COA[Account_key],tbl_COA[SubClass],"Not Found")</f>
        <v>Assets</v>
      </c>
      <c r="I10290" t="str">
        <f>_xlfn.XLOOKUP(tbl_GL[[#This Row],[Account_key]],tbl_COA[Account_key],tbl_COA[SubClass2],"Not Found")</f>
        <v>Current Assets</v>
      </c>
      <c r="J10290" t="str">
        <f>_xlfn.XLOOKUP(tbl_GL[[#This Row],[Account_key]],tbl_COA[Account_key],tbl_COA[SubAccount],,0)</f>
        <v>Inventory</v>
      </c>
      <c r="K10290">
        <f>YEAR(tbl_GL[[#This Row],[Date]])</f>
        <v>2019</v>
      </c>
    </row>
    <row r="10291" spans="1:11" x14ac:dyDescent="0.35">
      <c r="A10291">
        <v>1264.0999999999999</v>
      </c>
      <c r="B10291" s="24">
        <v>43799</v>
      </c>
      <c r="C10291">
        <v>4</v>
      </c>
      <c r="D10291" s="13">
        <v>240</v>
      </c>
      <c r="E10291" s="13" t="s">
        <v>56</v>
      </c>
      <c r="F10291" s="17">
        <v>-5400</v>
      </c>
      <c r="G10291" t="str">
        <f>_xlfn.XLOOKUP(tbl_GL[[#This Row],[Account_key]],tbl_COA[Account_key],tbl_COA[Class],"Not Found")</f>
        <v>Operating account</v>
      </c>
      <c r="H10291" t="str">
        <f>_xlfn.XLOOKUP(tbl_GL[[#This Row],[Account_key]],tbl_COA[Account_key],tbl_COA[SubClass],"Not Found")</f>
        <v>Operating Expenses</v>
      </c>
      <c r="I10291" t="str">
        <f>_xlfn.XLOOKUP(tbl_GL[[#This Row],[Account_key]],tbl_COA[Account_key],tbl_COA[SubClass2],"Not Found")</f>
        <v>Sales &amp; Distribution</v>
      </c>
      <c r="J10291" t="str">
        <f>_xlfn.XLOOKUP(tbl_GL[[#This Row],[Account_key]],tbl_COA[Account_key],tbl_COA[SubAccount],,0)</f>
        <v>Salaries</v>
      </c>
      <c r="K10291">
        <f>YEAR(tbl_GL[[#This Row],[Date]])</f>
        <v>2019</v>
      </c>
    </row>
    <row r="10292" spans="1:11" x14ac:dyDescent="0.35">
      <c r="A10292">
        <v>1264.2</v>
      </c>
      <c r="B10292" s="24">
        <v>43799</v>
      </c>
      <c r="C10292">
        <v>4</v>
      </c>
      <c r="D10292" s="13">
        <v>10</v>
      </c>
      <c r="E10292" s="13" t="s">
        <v>56</v>
      </c>
      <c r="F10292" s="17">
        <v>-5400</v>
      </c>
      <c r="G10292" t="str">
        <f>_xlfn.XLOOKUP(tbl_GL[[#This Row],[Account_key]],tbl_COA[Account_key],tbl_COA[Class],"Not Found")</f>
        <v>Assets</v>
      </c>
      <c r="H10292" t="str">
        <f>_xlfn.XLOOKUP(tbl_GL[[#This Row],[Account_key]],tbl_COA[Account_key],tbl_COA[SubClass],"Not Found")</f>
        <v>Assets</v>
      </c>
      <c r="I10292" t="str">
        <f>_xlfn.XLOOKUP(tbl_GL[[#This Row],[Account_key]],tbl_COA[Account_key],tbl_COA[SubClass2],"Not Found")</f>
        <v>Current Assets</v>
      </c>
      <c r="J10292" t="str">
        <f>_xlfn.XLOOKUP(tbl_GL[[#This Row],[Account_key]],tbl_COA[Account_key],tbl_COA[SubAccount],,0)</f>
        <v>Cash at Bank</v>
      </c>
      <c r="K10292">
        <f>YEAR(tbl_GL[[#This Row],[Date]])</f>
        <v>2019</v>
      </c>
    </row>
    <row r="10293" spans="1:11" x14ac:dyDescent="0.35">
      <c r="A10293">
        <v>1265.0999999999999</v>
      </c>
      <c r="B10293" s="24">
        <v>43799</v>
      </c>
      <c r="C10293">
        <v>4</v>
      </c>
      <c r="D10293" s="13">
        <v>380</v>
      </c>
      <c r="E10293" s="13" t="s">
        <v>101</v>
      </c>
      <c r="F10293" s="17">
        <v>-5950</v>
      </c>
      <c r="G10293" t="str">
        <f>_xlfn.XLOOKUP(tbl_GL[[#This Row],[Account_key]],tbl_COA[Account_key],tbl_COA[Class],"Not Found")</f>
        <v>Operating account</v>
      </c>
      <c r="H10293" t="str">
        <f>_xlfn.XLOOKUP(tbl_GL[[#This Row],[Account_key]],tbl_COA[Account_key],tbl_COA[SubClass],"Not Found")</f>
        <v>Depreciation &amp; Amortization</v>
      </c>
      <c r="I10293" t="str">
        <f>_xlfn.XLOOKUP(tbl_GL[[#This Row],[Account_key]],tbl_COA[Account_key],tbl_COA[SubClass2],"Not Found")</f>
        <v>Depreciation</v>
      </c>
      <c r="J10293" t="str">
        <f>_xlfn.XLOOKUP(tbl_GL[[#This Row],[Account_key]],tbl_COA[Account_key],tbl_COA[SubAccount],,0)</f>
        <v>Equipment</v>
      </c>
      <c r="K10293">
        <f>YEAR(tbl_GL[[#This Row],[Date]])</f>
        <v>2019</v>
      </c>
    </row>
    <row r="10294" spans="1:11" x14ac:dyDescent="0.35">
      <c r="A10294">
        <v>1265.2</v>
      </c>
      <c r="B10294" s="24">
        <v>43799</v>
      </c>
      <c r="C10294">
        <v>4</v>
      </c>
      <c r="D10294" s="13">
        <v>90</v>
      </c>
      <c r="E10294" s="13" t="s">
        <v>101</v>
      </c>
      <c r="F10294" s="17">
        <v>-5950</v>
      </c>
      <c r="G10294" t="str">
        <f>_xlfn.XLOOKUP(tbl_GL[[#This Row],[Account_key]],tbl_COA[Account_key],tbl_COA[Class],"Not Found")</f>
        <v>Assets</v>
      </c>
      <c r="H10294" t="str">
        <f>_xlfn.XLOOKUP(tbl_GL[[#This Row],[Account_key]],tbl_COA[Account_key],tbl_COA[SubClass],"Not Found")</f>
        <v>Assets</v>
      </c>
      <c r="I10294" t="str">
        <f>_xlfn.XLOOKUP(tbl_GL[[#This Row],[Account_key]],tbl_COA[Account_key],tbl_COA[SubClass2],"Not Found")</f>
        <v>Non-Current Assets</v>
      </c>
      <c r="J10294" t="str">
        <f>_xlfn.XLOOKUP(tbl_GL[[#This Row],[Account_key]],tbl_COA[Account_key],tbl_COA[SubAccount],,0)</f>
        <v>Office Furniture &amp; Equipment</v>
      </c>
      <c r="K10294">
        <f>YEAR(tbl_GL[[#This Row],[Date]])</f>
        <v>2019</v>
      </c>
    </row>
    <row r="10295" spans="1:11" x14ac:dyDescent="0.35">
      <c r="A10295">
        <v>1266.0999999999999</v>
      </c>
      <c r="B10295" s="24">
        <v>43799</v>
      </c>
      <c r="C10295">
        <v>4</v>
      </c>
      <c r="D10295" s="13">
        <v>450</v>
      </c>
      <c r="E10295" s="23" t="s">
        <v>108</v>
      </c>
      <c r="F10295" s="17">
        <v>-7597</v>
      </c>
      <c r="G10295" t="str">
        <f>_xlfn.XLOOKUP(tbl_GL[[#This Row],[Account_key]],tbl_COA[Account_key],tbl_COA[Class],"Not Found")</f>
        <v>Interest &amp; Tax</v>
      </c>
      <c r="H10295" t="str">
        <f>_xlfn.XLOOKUP(tbl_GL[[#This Row],[Account_key]],tbl_COA[Account_key],tbl_COA[SubClass],"Not Found")</f>
        <v>Taxation</v>
      </c>
      <c r="I10295" t="str">
        <f>_xlfn.XLOOKUP(tbl_GL[[#This Row],[Account_key]],tbl_COA[Account_key],tbl_COA[SubClass2],"Not Found")</f>
        <v>Taxation</v>
      </c>
      <c r="J10295" t="str">
        <f>_xlfn.XLOOKUP(tbl_GL[[#This Row],[Account_key]],tbl_COA[Account_key],tbl_COA[SubAccount],,0)</f>
        <v>Taxation</v>
      </c>
      <c r="K10295">
        <f>YEAR(tbl_GL[[#This Row],[Date]])</f>
        <v>2019</v>
      </c>
    </row>
    <row r="10296" spans="1:11" x14ac:dyDescent="0.35">
      <c r="A10296">
        <v>1266.2</v>
      </c>
      <c r="B10296" s="24">
        <v>43799</v>
      </c>
      <c r="C10296">
        <v>4</v>
      </c>
      <c r="D10296" s="13">
        <v>122</v>
      </c>
      <c r="E10296" s="23" t="s">
        <v>108</v>
      </c>
      <c r="F10296" s="17">
        <v>7597</v>
      </c>
      <c r="G10296" t="str">
        <f>_xlfn.XLOOKUP(tbl_GL[[#This Row],[Account_key]],tbl_COA[Account_key],tbl_COA[Class],"Not Found")</f>
        <v>Liabilities and Owners Equity</v>
      </c>
      <c r="H10296" t="str">
        <f>_xlfn.XLOOKUP(tbl_GL[[#This Row],[Account_key]],tbl_COA[Account_key],tbl_COA[SubClass],"Not Found")</f>
        <v>Liabilities</v>
      </c>
      <c r="I10296" t="str">
        <f>_xlfn.XLOOKUP(tbl_GL[[#This Row],[Account_key]],tbl_COA[Account_key],tbl_COA[SubClass2],"Not Found")</f>
        <v>Current Liabilities</v>
      </c>
      <c r="J10296" t="str">
        <f>_xlfn.XLOOKUP(tbl_GL[[#This Row],[Account_key]],tbl_COA[Account_key],tbl_COA[SubAccount],,0)</f>
        <v>Tax payable</v>
      </c>
      <c r="K10296">
        <f>YEAR(tbl_GL[[#This Row],[Date]])</f>
        <v>2019</v>
      </c>
    </row>
    <row r="10297" spans="1:11" x14ac:dyDescent="0.35">
      <c r="A10297">
        <v>1267.0999999999999</v>
      </c>
      <c r="B10297" s="24">
        <v>43799</v>
      </c>
      <c r="C10297">
        <v>4</v>
      </c>
      <c r="D10297" s="13">
        <v>210</v>
      </c>
      <c r="E10297" s="13" t="s">
        <v>8</v>
      </c>
      <c r="F10297" s="17">
        <v>15990</v>
      </c>
      <c r="G10297" t="str">
        <f>_xlfn.XLOOKUP(tbl_GL[[#This Row],[Account_key]],tbl_COA[Account_key],tbl_COA[Class],"Not Found")</f>
        <v>Trading account</v>
      </c>
      <c r="H10297" t="str">
        <f>_xlfn.XLOOKUP(tbl_GL[[#This Row],[Account_key]],tbl_COA[Account_key],tbl_COA[SubClass],"Not Found")</f>
        <v>Sales</v>
      </c>
      <c r="I10297" t="str">
        <f>_xlfn.XLOOKUP(tbl_GL[[#This Row],[Account_key]],tbl_COA[Account_key],tbl_COA[SubClass2],"Not Found")</f>
        <v>Sales</v>
      </c>
      <c r="J10297" t="str">
        <f>_xlfn.XLOOKUP(tbl_GL[[#This Row],[Account_key]],tbl_COA[Account_key],tbl_COA[SubAccount],,0)</f>
        <v>Sales</v>
      </c>
      <c r="K10297">
        <f>YEAR(tbl_GL[[#This Row],[Date]])</f>
        <v>2019</v>
      </c>
    </row>
    <row r="10298" spans="1:11" x14ac:dyDescent="0.35">
      <c r="A10298">
        <v>1267.2</v>
      </c>
      <c r="B10298" s="24">
        <v>43799</v>
      </c>
      <c r="C10298">
        <v>4</v>
      </c>
      <c r="D10298" s="13">
        <v>30</v>
      </c>
      <c r="E10298" s="13" t="s">
        <v>8</v>
      </c>
      <c r="F10298" s="17">
        <v>15990</v>
      </c>
      <c r="G10298" t="str">
        <f>_xlfn.XLOOKUP(tbl_GL[[#This Row],[Account_key]],tbl_COA[Account_key],tbl_COA[Class],"Not Found")</f>
        <v>Assets</v>
      </c>
      <c r="H10298" t="str">
        <f>_xlfn.XLOOKUP(tbl_GL[[#This Row],[Account_key]],tbl_COA[Account_key],tbl_COA[SubClass],"Not Found")</f>
        <v>Assets</v>
      </c>
      <c r="I10298" t="str">
        <f>_xlfn.XLOOKUP(tbl_GL[[#This Row],[Account_key]],tbl_COA[Account_key],tbl_COA[SubClass2],"Not Found")</f>
        <v>Current Assets</v>
      </c>
      <c r="J10298" t="str">
        <f>_xlfn.XLOOKUP(tbl_GL[[#This Row],[Account_key]],tbl_COA[Account_key],tbl_COA[SubAccount],,0)</f>
        <v>Trade Receivables</v>
      </c>
      <c r="K10298">
        <f>YEAR(tbl_GL[[#This Row],[Date]])</f>
        <v>2019</v>
      </c>
    </row>
    <row r="10299" spans="1:11" x14ac:dyDescent="0.35">
      <c r="A10299">
        <v>1268.0999999999999</v>
      </c>
      <c r="B10299" s="24">
        <v>43799</v>
      </c>
      <c r="C10299">
        <v>4</v>
      </c>
      <c r="D10299" s="13">
        <v>30</v>
      </c>
      <c r="E10299" s="13" t="s">
        <v>80</v>
      </c>
      <c r="F10299" s="17">
        <v>-19040</v>
      </c>
      <c r="G10299" t="str">
        <f>_xlfn.XLOOKUP(tbl_GL[[#This Row],[Account_key]],tbl_COA[Account_key],tbl_COA[Class],"Not Found")</f>
        <v>Assets</v>
      </c>
      <c r="H10299" t="str">
        <f>_xlfn.XLOOKUP(tbl_GL[[#This Row],[Account_key]],tbl_COA[Account_key],tbl_COA[SubClass],"Not Found")</f>
        <v>Assets</v>
      </c>
      <c r="I10299" t="str">
        <f>_xlfn.XLOOKUP(tbl_GL[[#This Row],[Account_key]],tbl_COA[Account_key],tbl_COA[SubClass2],"Not Found")</f>
        <v>Current Assets</v>
      </c>
      <c r="J10299" t="str">
        <f>_xlfn.XLOOKUP(tbl_GL[[#This Row],[Account_key]],tbl_COA[Account_key],tbl_COA[SubAccount],,0)</f>
        <v>Trade Receivables</v>
      </c>
      <c r="K10299">
        <f>YEAR(tbl_GL[[#This Row],[Date]])</f>
        <v>2019</v>
      </c>
    </row>
    <row r="10300" spans="1:11" x14ac:dyDescent="0.35">
      <c r="A10300">
        <v>1268.2</v>
      </c>
      <c r="B10300" s="24">
        <v>43799</v>
      </c>
      <c r="C10300">
        <v>4</v>
      </c>
      <c r="D10300" s="13">
        <v>10</v>
      </c>
      <c r="E10300" s="13" t="s">
        <v>80</v>
      </c>
      <c r="F10300" s="17">
        <v>19040</v>
      </c>
      <c r="G10300" t="str">
        <f>_xlfn.XLOOKUP(tbl_GL[[#This Row],[Account_key]],tbl_COA[Account_key],tbl_COA[Class],"Not Found")</f>
        <v>Assets</v>
      </c>
      <c r="H10300" t="str">
        <f>_xlfn.XLOOKUP(tbl_GL[[#This Row],[Account_key]],tbl_COA[Account_key],tbl_COA[SubClass],"Not Found")</f>
        <v>Assets</v>
      </c>
      <c r="I10300" t="str">
        <f>_xlfn.XLOOKUP(tbl_GL[[#This Row],[Account_key]],tbl_COA[Account_key],tbl_COA[SubClass2],"Not Found")</f>
        <v>Current Assets</v>
      </c>
      <c r="J10300" t="str">
        <f>_xlfn.XLOOKUP(tbl_GL[[#This Row],[Account_key]],tbl_COA[Account_key],tbl_COA[SubAccount],,0)</f>
        <v>Cash at Bank</v>
      </c>
      <c r="K10300">
        <f>YEAR(tbl_GL[[#This Row],[Date]])</f>
        <v>2019</v>
      </c>
    </row>
    <row r="10301" spans="1:11" x14ac:dyDescent="0.35">
      <c r="A10301">
        <v>1270.0999999999999</v>
      </c>
      <c r="B10301" s="24">
        <v>43800</v>
      </c>
      <c r="C10301">
        <v>4</v>
      </c>
      <c r="D10301" s="13">
        <v>60</v>
      </c>
      <c r="E10301" s="13" t="s">
        <v>84</v>
      </c>
      <c r="F10301" s="17">
        <v>34650</v>
      </c>
      <c r="G10301" t="str">
        <f>_xlfn.XLOOKUP(tbl_GL[[#This Row],[Account_key]],tbl_COA[Account_key],tbl_COA[Class],"Not Found")</f>
        <v>Assets</v>
      </c>
      <c r="H10301" t="str">
        <f>_xlfn.XLOOKUP(tbl_GL[[#This Row],[Account_key]],tbl_COA[Account_key],tbl_COA[SubClass],"Not Found")</f>
        <v>Assets</v>
      </c>
      <c r="I10301" t="str">
        <f>_xlfn.XLOOKUP(tbl_GL[[#This Row],[Account_key]],tbl_COA[Account_key],tbl_COA[SubClass2],"Not Found")</f>
        <v>Current Assets</v>
      </c>
      <c r="J10301" t="str">
        <f>_xlfn.XLOOKUP(tbl_GL[[#This Row],[Account_key]],tbl_COA[Account_key],tbl_COA[SubAccount],,0)</f>
        <v>Inventory</v>
      </c>
      <c r="K10301">
        <f>YEAR(tbl_GL[[#This Row],[Date]])</f>
        <v>2019</v>
      </c>
    </row>
    <row r="10302" spans="1:11" x14ac:dyDescent="0.35">
      <c r="A10302">
        <v>1270.2</v>
      </c>
      <c r="B10302" s="24">
        <v>43800</v>
      </c>
      <c r="C10302">
        <v>4</v>
      </c>
      <c r="D10302" s="13">
        <v>110</v>
      </c>
      <c r="E10302" s="13" t="s">
        <v>84</v>
      </c>
      <c r="F10302" s="17">
        <v>34650</v>
      </c>
      <c r="G10302" t="str">
        <f>_xlfn.XLOOKUP(tbl_GL[[#This Row],[Account_key]],tbl_COA[Account_key],tbl_COA[Class],"Not Found")</f>
        <v>Liabilities and Owners Equity</v>
      </c>
      <c r="H10302" t="str">
        <f>_xlfn.XLOOKUP(tbl_GL[[#This Row],[Account_key]],tbl_COA[Account_key],tbl_COA[SubClass],"Not Found")</f>
        <v>Liabilities</v>
      </c>
      <c r="I10302" t="str">
        <f>_xlfn.XLOOKUP(tbl_GL[[#This Row],[Account_key]],tbl_COA[Account_key],tbl_COA[SubClass2],"Not Found")</f>
        <v>Current Liabilities</v>
      </c>
      <c r="J10302" t="str">
        <f>_xlfn.XLOOKUP(tbl_GL[[#This Row],[Account_key]],tbl_COA[Account_key],tbl_COA[SubAccount],,0)</f>
        <v>Trade Payables</v>
      </c>
      <c r="K10302">
        <f>YEAR(tbl_GL[[#This Row],[Date]])</f>
        <v>2019</v>
      </c>
    </row>
    <row r="10303" spans="1:11" x14ac:dyDescent="0.35">
      <c r="A10303">
        <v>1271.0999999999999</v>
      </c>
      <c r="B10303" s="24">
        <v>43801</v>
      </c>
      <c r="C10303">
        <v>4</v>
      </c>
      <c r="D10303" s="13">
        <v>320</v>
      </c>
      <c r="E10303" s="13" t="s">
        <v>97</v>
      </c>
      <c r="F10303" s="17">
        <v>-1899</v>
      </c>
      <c r="G10303" t="str">
        <f>_xlfn.XLOOKUP(tbl_GL[[#This Row],[Account_key]],tbl_COA[Account_key],tbl_COA[Class],"Not Found")</f>
        <v>Operating account</v>
      </c>
      <c r="H10303" t="str">
        <f>_xlfn.XLOOKUP(tbl_GL[[#This Row],[Account_key]],tbl_COA[Account_key],tbl_COA[SubClass],"Not Found")</f>
        <v>Operating Expenses</v>
      </c>
      <c r="I10303" t="str">
        <f>_xlfn.XLOOKUP(tbl_GL[[#This Row],[Account_key]],tbl_COA[Account_key],tbl_COA[SubClass2],"Not Found")</f>
        <v>Administration</v>
      </c>
      <c r="J10303" t="str">
        <f>_xlfn.XLOOKUP(tbl_GL[[#This Row],[Account_key]],tbl_COA[Account_key],tbl_COA[SubAccount],,0)</f>
        <v>Professional Services</v>
      </c>
      <c r="K10303">
        <f>YEAR(tbl_GL[[#This Row],[Date]])</f>
        <v>2019</v>
      </c>
    </row>
    <row r="10304" spans="1:11" x14ac:dyDescent="0.35">
      <c r="A10304">
        <v>1271.2</v>
      </c>
      <c r="B10304" s="24">
        <v>43801</v>
      </c>
      <c r="C10304">
        <v>4</v>
      </c>
      <c r="D10304" s="13">
        <v>120</v>
      </c>
      <c r="E10304" s="13" t="s">
        <v>97</v>
      </c>
      <c r="F10304" s="17">
        <v>1899</v>
      </c>
      <c r="G10304" t="str">
        <f>_xlfn.XLOOKUP(tbl_GL[[#This Row],[Account_key]],tbl_COA[Account_key],tbl_COA[Class],"Not Found")</f>
        <v>Liabilities and Owners Equity</v>
      </c>
      <c r="H10304" t="str">
        <f>_xlfn.XLOOKUP(tbl_GL[[#This Row],[Account_key]],tbl_COA[Account_key],tbl_COA[SubClass],"Not Found")</f>
        <v>Liabilities</v>
      </c>
      <c r="I10304" t="str">
        <f>_xlfn.XLOOKUP(tbl_GL[[#This Row],[Account_key]],tbl_COA[Account_key],tbl_COA[SubClass2],"Not Found")</f>
        <v>Current Liabilities</v>
      </c>
      <c r="J10304" t="str">
        <f>_xlfn.XLOOKUP(tbl_GL[[#This Row],[Account_key]],tbl_COA[Account_key],tbl_COA[SubAccount],,0)</f>
        <v>Accrued Expenses</v>
      </c>
      <c r="K10304">
        <f>YEAR(tbl_GL[[#This Row],[Date]])</f>
        <v>2019</v>
      </c>
    </row>
    <row r="10305" spans="1:11" x14ac:dyDescent="0.35">
      <c r="A10305">
        <v>1272.0999999999999</v>
      </c>
      <c r="B10305" s="24">
        <v>43801</v>
      </c>
      <c r="C10305">
        <v>4</v>
      </c>
      <c r="D10305" s="13">
        <v>10</v>
      </c>
      <c r="E10305" s="13" t="s">
        <v>98</v>
      </c>
      <c r="F10305" s="17">
        <v>-2387</v>
      </c>
      <c r="G10305" t="str">
        <f>_xlfn.XLOOKUP(tbl_GL[[#This Row],[Account_key]],tbl_COA[Account_key],tbl_COA[Class],"Not Found")</f>
        <v>Assets</v>
      </c>
      <c r="H10305" t="str">
        <f>_xlfn.XLOOKUP(tbl_GL[[#This Row],[Account_key]],tbl_COA[Account_key],tbl_COA[SubClass],"Not Found")</f>
        <v>Assets</v>
      </c>
      <c r="I10305" t="str">
        <f>_xlfn.XLOOKUP(tbl_GL[[#This Row],[Account_key]],tbl_COA[Account_key],tbl_COA[SubClass2],"Not Found")</f>
        <v>Current Assets</v>
      </c>
      <c r="J10305" t="str">
        <f>_xlfn.XLOOKUP(tbl_GL[[#This Row],[Account_key]],tbl_COA[Account_key],tbl_COA[SubAccount],,0)</f>
        <v>Cash at Bank</v>
      </c>
      <c r="K10305">
        <f>YEAR(tbl_GL[[#This Row],[Date]])</f>
        <v>2019</v>
      </c>
    </row>
    <row r="10306" spans="1:11" x14ac:dyDescent="0.35">
      <c r="A10306">
        <v>1272.2</v>
      </c>
      <c r="B10306" s="24">
        <v>43801</v>
      </c>
      <c r="C10306">
        <v>4</v>
      </c>
      <c r="D10306" s="13">
        <v>120</v>
      </c>
      <c r="E10306" s="13" t="s">
        <v>98</v>
      </c>
      <c r="F10306" s="17">
        <v>-2387</v>
      </c>
      <c r="G10306" t="str">
        <f>_xlfn.XLOOKUP(tbl_GL[[#This Row],[Account_key]],tbl_COA[Account_key],tbl_COA[Class],"Not Found")</f>
        <v>Liabilities and Owners Equity</v>
      </c>
      <c r="H10306" t="str">
        <f>_xlfn.XLOOKUP(tbl_GL[[#This Row],[Account_key]],tbl_COA[Account_key],tbl_COA[SubClass],"Not Found")</f>
        <v>Liabilities</v>
      </c>
      <c r="I10306" t="str">
        <f>_xlfn.XLOOKUP(tbl_GL[[#This Row],[Account_key]],tbl_COA[Account_key],tbl_COA[SubClass2],"Not Found")</f>
        <v>Current Liabilities</v>
      </c>
      <c r="J10306" t="str">
        <f>_xlfn.XLOOKUP(tbl_GL[[#This Row],[Account_key]],tbl_COA[Account_key],tbl_COA[SubAccount],,0)</f>
        <v>Accrued Expenses</v>
      </c>
      <c r="K10306">
        <f>YEAR(tbl_GL[[#This Row],[Date]])</f>
        <v>2019</v>
      </c>
    </row>
    <row r="10307" spans="1:11" x14ac:dyDescent="0.35">
      <c r="A10307">
        <v>1273.0999999999999</v>
      </c>
      <c r="B10307" s="24">
        <v>43802</v>
      </c>
      <c r="C10307">
        <v>4</v>
      </c>
      <c r="D10307" s="13">
        <v>10</v>
      </c>
      <c r="E10307" s="13" t="s">
        <v>98</v>
      </c>
      <c r="F10307" s="17">
        <v>-1949</v>
      </c>
      <c r="G10307" t="str">
        <f>_xlfn.XLOOKUP(tbl_GL[[#This Row],[Account_key]],tbl_COA[Account_key],tbl_COA[Class],"Not Found")</f>
        <v>Assets</v>
      </c>
      <c r="H10307" t="str">
        <f>_xlfn.XLOOKUP(tbl_GL[[#This Row],[Account_key]],tbl_COA[Account_key],tbl_COA[SubClass],"Not Found")</f>
        <v>Assets</v>
      </c>
      <c r="I10307" t="str">
        <f>_xlfn.XLOOKUP(tbl_GL[[#This Row],[Account_key]],tbl_COA[Account_key],tbl_COA[SubClass2],"Not Found")</f>
        <v>Current Assets</v>
      </c>
      <c r="J10307" t="str">
        <f>_xlfn.XLOOKUP(tbl_GL[[#This Row],[Account_key]],tbl_COA[Account_key],tbl_COA[SubAccount],,0)</f>
        <v>Cash at Bank</v>
      </c>
      <c r="K10307">
        <f>YEAR(tbl_GL[[#This Row],[Date]])</f>
        <v>2019</v>
      </c>
    </row>
    <row r="10308" spans="1:11" x14ac:dyDescent="0.35">
      <c r="A10308">
        <v>1273.2</v>
      </c>
      <c r="B10308" s="24">
        <v>43802</v>
      </c>
      <c r="C10308">
        <v>4</v>
      </c>
      <c r="D10308" s="13">
        <v>120</v>
      </c>
      <c r="E10308" s="13" t="s">
        <v>98</v>
      </c>
      <c r="F10308" s="17">
        <v>-1949</v>
      </c>
      <c r="G10308" t="str">
        <f>_xlfn.XLOOKUP(tbl_GL[[#This Row],[Account_key]],tbl_COA[Account_key],tbl_COA[Class],"Not Found")</f>
        <v>Liabilities and Owners Equity</v>
      </c>
      <c r="H10308" t="str">
        <f>_xlfn.XLOOKUP(tbl_GL[[#This Row],[Account_key]],tbl_COA[Account_key],tbl_COA[SubClass],"Not Found")</f>
        <v>Liabilities</v>
      </c>
      <c r="I10308" t="str">
        <f>_xlfn.XLOOKUP(tbl_GL[[#This Row],[Account_key]],tbl_COA[Account_key],tbl_COA[SubClass2],"Not Found")</f>
        <v>Current Liabilities</v>
      </c>
      <c r="J10308" t="str">
        <f>_xlfn.XLOOKUP(tbl_GL[[#This Row],[Account_key]],tbl_COA[Account_key],tbl_COA[SubAccount],,0)</f>
        <v>Accrued Expenses</v>
      </c>
      <c r="K10308">
        <f>YEAR(tbl_GL[[#This Row],[Date]])</f>
        <v>2019</v>
      </c>
    </row>
    <row r="10309" spans="1:11" x14ac:dyDescent="0.35">
      <c r="A10309">
        <v>1274.0999999999999</v>
      </c>
      <c r="B10309" s="24">
        <v>43802</v>
      </c>
      <c r="C10309">
        <v>4</v>
      </c>
      <c r="D10309" s="13">
        <v>10</v>
      </c>
      <c r="E10309" s="13" t="s">
        <v>84</v>
      </c>
      <c r="F10309" s="17">
        <v>-34650</v>
      </c>
      <c r="G10309" t="str">
        <f>_xlfn.XLOOKUP(tbl_GL[[#This Row],[Account_key]],tbl_COA[Account_key],tbl_COA[Class],"Not Found")</f>
        <v>Assets</v>
      </c>
      <c r="H10309" t="str">
        <f>_xlfn.XLOOKUP(tbl_GL[[#This Row],[Account_key]],tbl_COA[Account_key],tbl_COA[SubClass],"Not Found")</f>
        <v>Assets</v>
      </c>
      <c r="I10309" t="str">
        <f>_xlfn.XLOOKUP(tbl_GL[[#This Row],[Account_key]],tbl_COA[Account_key],tbl_COA[SubClass2],"Not Found")</f>
        <v>Current Assets</v>
      </c>
      <c r="J10309" t="str">
        <f>_xlfn.XLOOKUP(tbl_GL[[#This Row],[Account_key]],tbl_COA[Account_key],tbl_COA[SubAccount],,0)</f>
        <v>Cash at Bank</v>
      </c>
      <c r="K10309">
        <f>YEAR(tbl_GL[[#This Row],[Date]])</f>
        <v>2019</v>
      </c>
    </row>
    <row r="10310" spans="1:11" x14ac:dyDescent="0.35">
      <c r="A10310">
        <v>1274.2</v>
      </c>
      <c r="B10310" s="24">
        <v>43802</v>
      </c>
      <c r="C10310">
        <v>4</v>
      </c>
      <c r="D10310" s="13">
        <v>110</v>
      </c>
      <c r="E10310" s="13" t="s">
        <v>84</v>
      </c>
      <c r="F10310" s="17">
        <v>-34650</v>
      </c>
      <c r="G10310" t="str">
        <f>_xlfn.XLOOKUP(tbl_GL[[#This Row],[Account_key]],tbl_COA[Account_key],tbl_COA[Class],"Not Found")</f>
        <v>Liabilities and Owners Equity</v>
      </c>
      <c r="H10310" t="str">
        <f>_xlfn.XLOOKUP(tbl_GL[[#This Row],[Account_key]],tbl_COA[Account_key],tbl_COA[SubClass],"Not Found")</f>
        <v>Liabilities</v>
      </c>
      <c r="I10310" t="str">
        <f>_xlfn.XLOOKUP(tbl_GL[[#This Row],[Account_key]],tbl_COA[Account_key],tbl_COA[SubClass2],"Not Found")</f>
        <v>Current Liabilities</v>
      </c>
      <c r="J10310" t="str">
        <f>_xlfn.XLOOKUP(tbl_GL[[#This Row],[Account_key]],tbl_COA[Account_key],tbl_COA[SubAccount],,0)</f>
        <v>Trade Payables</v>
      </c>
      <c r="K10310">
        <f>YEAR(tbl_GL[[#This Row],[Date]])</f>
        <v>2019</v>
      </c>
    </row>
    <row r="10311" spans="1:11" x14ac:dyDescent="0.35">
      <c r="A10311">
        <v>1275.0999999999999</v>
      </c>
      <c r="B10311" s="24">
        <v>43804</v>
      </c>
      <c r="C10311">
        <v>4</v>
      </c>
      <c r="D10311" s="13">
        <v>260</v>
      </c>
      <c r="E10311" s="13" t="s">
        <v>97</v>
      </c>
      <c r="F10311" s="17">
        <v>-1621</v>
      </c>
      <c r="G10311" t="str">
        <f>_xlfn.XLOOKUP(tbl_GL[[#This Row],[Account_key]],tbl_COA[Account_key],tbl_COA[Class],"Not Found")</f>
        <v>Operating account</v>
      </c>
      <c r="H10311" t="str">
        <f>_xlfn.XLOOKUP(tbl_GL[[#This Row],[Account_key]],tbl_COA[Account_key],tbl_COA[SubClass],"Not Found")</f>
        <v>Operating Expenses</v>
      </c>
      <c r="I10311" t="str">
        <f>_xlfn.XLOOKUP(tbl_GL[[#This Row],[Account_key]],tbl_COA[Account_key],tbl_COA[SubClass2],"Not Found")</f>
        <v>Marketing</v>
      </c>
      <c r="J10311" t="str">
        <f>_xlfn.XLOOKUP(tbl_GL[[#This Row],[Account_key]],tbl_COA[Account_key],tbl_COA[SubAccount],,0)</f>
        <v>Commissions</v>
      </c>
      <c r="K10311">
        <f>YEAR(tbl_GL[[#This Row],[Date]])</f>
        <v>2019</v>
      </c>
    </row>
    <row r="10312" spans="1:11" x14ac:dyDescent="0.35">
      <c r="A10312">
        <v>1275.2</v>
      </c>
      <c r="B10312" s="24">
        <v>43804</v>
      </c>
      <c r="C10312">
        <v>4</v>
      </c>
      <c r="D10312" s="13">
        <v>120</v>
      </c>
      <c r="E10312" s="13" t="s">
        <v>97</v>
      </c>
      <c r="F10312" s="17">
        <v>1621</v>
      </c>
      <c r="G10312" t="str">
        <f>_xlfn.XLOOKUP(tbl_GL[[#This Row],[Account_key]],tbl_COA[Account_key],tbl_COA[Class],"Not Found")</f>
        <v>Liabilities and Owners Equity</v>
      </c>
      <c r="H10312" t="str">
        <f>_xlfn.XLOOKUP(tbl_GL[[#This Row],[Account_key]],tbl_COA[Account_key],tbl_COA[SubClass],"Not Found")</f>
        <v>Liabilities</v>
      </c>
      <c r="I10312" t="str">
        <f>_xlfn.XLOOKUP(tbl_GL[[#This Row],[Account_key]],tbl_COA[Account_key],tbl_COA[SubClass2],"Not Found")</f>
        <v>Current Liabilities</v>
      </c>
      <c r="J10312" t="str">
        <f>_xlfn.XLOOKUP(tbl_GL[[#This Row],[Account_key]],tbl_COA[Account_key],tbl_COA[SubAccount],,0)</f>
        <v>Accrued Expenses</v>
      </c>
      <c r="K10312">
        <f>YEAR(tbl_GL[[#This Row],[Date]])</f>
        <v>2019</v>
      </c>
    </row>
    <row r="10313" spans="1:11" x14ac:dyDescent="0.35">
      <c r="A10313">
        <v>1276.0999999999999</v>
      </c>
      <c r="B10313" s="24">
        <v>43805</v>
      </c>
      <c r="C10313">
        <v>4</v>
      </c>
      <c r="D10313" s="13">
        <v>340</v>
      </c>
      <c r="E10313" s="13" t="s">
        <v>99</v>
      </c>
      <c r="F10313" s="17">
        <v>-33</v>
      </c>
      <c r="G10313" t="str">
        <f>_xlfn.XLOOKUP(tbl_GL[[#This Row],[Account_key]],tbl_COA[Account_key],tbl_COA[Class],"Not Found")</f>
        <v>Operating account</v>
      </c>
      <c r="H10313" t="str">
        <f>_xlfn.XLOOKUP(tbl_GL[[#This Row],[Account_key]],tbl_COA[Account_key],tbl_COA[SubClass],"Not Found")</f>
        <v>Operating Expenses</v>
      </c>
      <c r="I10313" t="str">
        <f>_xlfn.XLOOKUP(tbl_GL[[#This Row],[Account_key]],tbl_COA[Account_key],tbl_COA[SubClass2],"Not Found")</f>
        <v>Administration</v>
      </c>
      <c r="J10313" t="str">
        <f>_xlfn.XLOOKUP(tbl_GL[[#This Row],[Account_key]],tbl_COA[Account_key],tbl_COA[SubAccount],,0)</f>
        <v>Utilities</v>
      </c>
      <c r="K10313">
        <f>YEAR(tbl_GL[[#This Row],[Date]])</f>
        <v>2019</v>
      </c>
    </row>
    <row r="10314" spans="1:11" x14ac:dyDescent="0.35">
      <c r="A10314">
        <v>1276.2</v>
      </c>
      <c r="B10314" s="24">
        <v>43805</v>
      </c>
      <c r="C10314">
        <v>4</v>
      </c>
      <c r="D10314" s="13">
        <v>20</v>
      </c>
      <c r="E10314" s="13" t="s">
        <v>99</v>
      </c>
      <c r="F10314" s="17">
        <v>-33</v>
      </c>
      <c r="G10314" t="str">
        <f>_xlfn.XLOOKUP(tbl_GL[[#This Row],[Account_key]],tbl_COA[Account_key],tbl_COA[Class],"Not Found")</f>
        <v>Assets</v>
      </c>
      <c r="H10314" t="str">
        <f>_xlfn.XLOOKUP(tbl_GL[[#This Row],[Account_key]],tbl_COA[Account_key],tbl_COA[SubClass],"Not Found")</f>
        <v>Assets</v>
      </c>
      <c r="I10314" t="str">
        <f>_xlfn.XLOOKUP(tbl_GL[[#This Row],[Account_key]],tbl_COA[Account_key],tbl_COA[SubClass2],"Not Found")</f>
        <v>Current Assets</v>
      </c>
      <c r="J10314" t="str">
        <f>_xlfn.XLOOKUP(tbl_GL[[#This Row],[Account_key]],tbl_COA[Account_key],tbl_COA[SubAccount],,0)</f>
        <v>Cash in hand</v>
      </c>
      <c r="K10314">
        <f>YEAR(tbl_GL[[#This Row],[Date]])</f>
        <v>2019</v>
      </c>
    </row>
    <row r="10315" spans="1:11" x14ac:dyDescent="0.35">
      <c r="A10315">
        <v>1277.0999999999999</v>
      </c>
      <c r="B10315" s="24">
        <v>43805</v>
      </c>
      <c r="C10315">
        <v>4</v>
      </c>
      <c r="D10315" s="13">
        <v>10</v>
      </c>
      <c r="E10315" s="13" t="s">
        <v>98</v>
      </c>
      <c r="F10315" s="17">
        <v>-2163</v>
      </c>
      <c r="G10315" t="str">
        <f>_xlfn.XLOOKUP(tbl_GL[[#This Row],[Account_key]],tbl_COA[Account_key],tbl_COA[Class],"Not Found")</f>
        <v>Assets</v>
      </c>
      <c r="H10315" t="str">
        <f>_xlfn.XLOOKUP(tbl_GL[[#This Row],[Account_key]],tbl_COA[Account_key],tbl_COA[SubClass],"Not Found")</f>
        <v>Assets</v>
      </c>
      <c r="I10315" t="str">
        <f>_xlfn.XLOOKUP(tbl_GL[[#This Row],[Account_key]],tbl_COA[Account_key],tbl_COA[SubClass2],"Not Found")</f>
        <v>Current Assets</v>
      </c>
      <c r="J10315" t="str">
        <f>_xlfn.XLOOKUP(tbl_GL[[#This Row],[Account_key]],tbl_COA[Account_key],tbl_COA[SubAccount],,0)</f>
        <v>Cash at Bank</v>
      </c>
      <c r="K10315">
        <f>YEAR(tbl_GL[[#This Row],[Date]])</f>
        <v>2019</v>
      </c>
    </row>
    <row r="10316" spans="1:11" x14ac:dyDescent="0.35">
      <c r="A10316">
        <v>1277.2</v>
      </c>
      <c r="B10316" s="24">
        <v>43805</v>
      </c>
      <c r="C10316">
        <v>4</v>
      </c>
      <c r="D10316" s="13">
        <v>120</v>
      </c>
      <c r="E10316" s="13" t="s">
        <v>98</v>
      </c>
      <c r="F10316" s="17">
        <v>-2163</v>
      </c>
      <c r="G10316" t="str">
        <f>_xlfn.XLOOKUP(tbl_GL[[#This Row],[Account_key]],tbl_COA[Account_key],tbl_COA[Class],"Not Found")</f>
        <v>Liabilities and Owners Equity</v>
      </c>
      <c r="H10316" t="str">
        <f>_xlfn.XLOOKUP(tbl_GL[[#This Row],[Account_key]],tbl_COA[Account_key],tbl_COA[SubClass],"Not Found")</f>
        <v>Liabilities</v>
      </c>
      <c r="I10316" t="str">
        <f>_xlfn.XLOOKUP(tbl_GL[[#This Row],[Account_key]],tbl_COA[Account_key],tbl_COA[SubClass2],"Not Found")</f>
        <v>Current Liabilities</v>
      </c>
      <c r="J10316" t="str">
        <f>_xlfn.XLOOKUP(tbl_GL[[#This Row],[Account_key]],tbl_COA[Account_key],tbl_COA[SubAccount],,0)</f>
        <v>Accrued Expenses</v>
      </c>
      <c r="K10316">
        <f>YEAR(tbl_GL[[#This Row],[Date]])</f>
        <v>2019</v>
      </c>
    </row>
    <row r="10317" spans="1:11" x14ac:dyDescent="0.35">
      <c r="A10317">
        <v>1278.0999999999999</v>
      </c>
      <c r="B10317" s="24">
        <v>43805</v>
      </c>
      <c r="C10317">
        <v>4</v>
      </c>
      <c r="D10317" s="13">
        <v>30</v>
      </c>
      <c r="E10317" s="13" t="s">
        <v>80</v>
      </c>
      <c r="F10317" s="17">
        <v>-19423</v>
      </c>
      <c r="G10317" t="str">
        <f>_xlfn.XLOOKUP(tbl_GL[[#This Row],[Account_key]],tbl_COA[Account_key],tbl_COA[Class],"Not Found")</f>
        <v>Assets</v>
      </c>
      <c r="H10317" t="str">
        <f>_xlfn.XLOOKUP(tbl_GL[[#This Row],[Account_key]],tbl_COA[Account_key],tbl_COA[SubClass],"Not Found")</f>
        <v>Assets</v>
      </c>
      <c r="I10317" t="str">
        <f>_xlfn.XLOOKUP(tbl_GL[[#This Row],[Account_key]],tbl_COA[Account_key],tbl_COA[SubClass2],"Not Found")</f>
        <v>Current Assets</v>
      </c>
      <c r="J10317" t="str">
        <f>_xlfn.XLOOKUP(tbl_GL[[#This Row],[Account_key]],tbl_COA[Account_key],tbl_COA[SubAccount],,0)</f>
        <v>Trade Receivables</v>
      </c>
      <c r="K10317">
        <f>YEAR(tbl_GL[[#This Row],[Date]])</f>
        <v>2019</v>
      </c>
    </row>
    <row r="10318" spans="1:11" x14ac:dyDescent="0.35">
      <c r="A10318">
        <v>1278.2</v>
      </c>
      <c r="B10318" s="24">
        <v>43805</v>
      </c>
      <c r="C10318">
        <v>4</v>
      </c>
      <c r="D10318" s="13">
        <v>10</v>
      </c>
      <c r="E10318" s="13" t="s">
        <v>80</v>
      </c>
      <c r="F10318" s="17">
        <v>19423</v>
      </c>
      <c r="G10318" t="str">
        <f>_xlfn.XLOOKUP(tbl_GL[[#This Row],[Account_key]],tbl_COA[Account_key],tbl_COA[Class],"Not Found")</f>
        <v>Assets</v>
      </c>
      <c r="H10318" t="str">
        <f>_xlfn.XLOOKUP(tbl_GL[[#This Row],[Account_key]],tbl_COA[Account_key],tbl_COA[SubClass],"Not Found")</f>
        <v>Assets</v>
      </c>
      <c r="I10318" t="str">
        <f>_xlfn.XLOOKUP(tbl_GL[[#This Row],[Account_key]],tbl_COA[Account_key],tbl_COA[SubClass2],"Not Found")</f>
        <v>Current Assets</v>
      </c>
      <c r="J10318" t="str">
        <f>_xlfn.XLOOKUP(tbl_GL[[#This Row],[Account_key]],tbl_COA[Account_key],tbl_COA[SubAccount],,0)</f>
        <v>Cash at Bank</v>
      </c>
      <c r="K10318">
        <f>YEAR(tbl_GL[[#This Row],[Date]])</f>
        <v>2019</v>
      </c>
    </row>
    <row r="10319" spans="1:11" x14ac:dyDescent="0.35">
      <c r="A10319">
        <v>1279.0999999999999</v>
      </c>
      <c r="B10319" s="24">
        <v>43806</v>
      </c>
      <c r="C10319">
        <v>4</v>
      </c>
      <c r="D10319" s="13">
        <v>230</v>
      </c>
      <c r="E10319" s="13" t="s">
        <v>4</v>
      </c>
      <c r="F10319" s="17">
        <v>-1482</v>
      </c>
      <c r="G10319" t="str">
        <f>_xlfn.XLOOKUP(tbl_GL[[#This Row],[Account_key]],tbl_COA[Account_key],tbl_COA[Class],"Not Found")</f>
        <v>Trading account</v>
      </c>
      <c r="H10319" t="str">
        <f>_xlfn.XLOOKUP(tbl_GL[[#This Row],[Account_key]],tbl_COA[Account_key],tbl_COA[SubClass],"Not Found")</f>
        <v>Cost of Sales</v>
      </c>
      <c r="I10319" t="str">
        <f>_xlfn.XLOOKUP(tbl_GL[[#This Row],[Account_key]],tbl_COA[Account_key],tbl_COA[SubClass2],"Not Found")</f>
        <v>Cost of Sales</v>
      </c>
      <c r="J10319" t="str">
        <f>_xlfn.XLOOKUP(tbl_GL[[#This Row],[Account_key]],tbl_COA[Account_key],tbl_COA[SubAccount],,0)</f>
        <v>Cost of Sales</v>
      </c>
      <c r="K10319">
        <f>YEAR(tbl_GL[[#This Row],[Date]])</f>
        <v>2019</v>
      </c>
    </row>
    <row r="10320" spans="1:11" x14ac:dyDescent="0.35">
      <c r="A10320">
        <v>1279.2</v>
      </c>
      <c r="B10320" s="24">
        <v>43806</v>
      </c>
      <c r="C10320">
        <v>4</v>
      </c>
      <c r="D10320" s="13">
        <v>60</v>
      </c>
      <c r="E10320" s="13" t="s">
        <v>4</v>
      </c>
      <c r="F10320" s="17">
        <v>-1482</v>
      </c>
      <c r="G10320" t="str">
        <f>_xlfn.XLOOKUP(tbl_GL[[#This Row],[Account_key]],tbl_COA[Account_key],tbl_COA[Class],"Not Found")</f>
        <v>Assets</v>
      </c>
      <c r="H10320" t="str">
        <f>_xlfn.XLOOKUP(tbl_GL[[#This Row],[Account_key]],tbl_COA[Account_key],tbl_COA[SubClass],"Not Found")</f>
        <v>Assets</v>
      </c>
      <c r="I10320" t="str">
        <f>_xlfn.XLOOKUP(tbl_GL[[#This Row],[Account_key]],tbl_COA[Account_key],tbl_COA[SubClass2],"Not Found")</f>
        <v>Current Assets</v>
      </c>
      <c r="J10320" t="str">
        <f>_xlfn.XLOOKUP(tbl_GL[[#This Row],[Account_key]],tbl_COA[Account_key],tbl_COA[SubAccount],,0)</f>
        <v>Inventory</v>
      </c>
      <c r="K10320">
        <f>YEAR(tbl_GL[[#This Row],[Date]])</f>
        <v>2019</v>
      </c>
    </row>
    <row r="10321" spans="1:11" x14ac:dyDescent="0.35">
      <c r="A10321">
        <v>1280.0999999999999</v>
      </c>
      <c r="B10321" s="24">
        <v>43806</v>
      </c>
      <c r="C10321">
        <v>4</v>
      </c>
      <c r="D10321" s="13">
        <v>220</v>
      </c>
      <c r="E10321" s="13" t="s">
        <v>81</v>
      </c>
      <c r="F10321" s="17">
        <v>-1922</v>
      </c>
      <c r="G10321" t="str">
        <f>_xlfn.XLOOKUP(tbl_GL[[#This Row],[Account_key]],tbl_COA[Account_key],tbl_COA[Class],"Not Found")</f>
        <v>Trading account</v>
      </c>
      <c r="H10321" t="str">
        <f>_xlfn.XLOOKUP(tbl_GL[[#This Row],[Account_key]],tbl_COA[Account_key],tbl_COA[SubClass],"Not Found")</f>
        <v>Sales</v>
      </c>
      <c r="I10321" t="str">
        <f>_xlfn.XLOOKUP(tbl_GL[[#This Row],[Account_key]],tbl_COA[Account_key],tbl_COA[SubClass2],"Not Found")</f>
        <v>Sales</v>
      </c>
      <c r="J10321" t="str">
        <f>_xlfn.XLOOKUP(tbl_GL[[#This Row],[Account_key]],tbl_COA[Account_key],tbl_COA[SubAccount],,0)</f>
        <v>Sales Return</v>
      </c>
      <c r="K10321">
        <f>YEAR(tbl_GL[[#This Row],[Date]])</f>
        <v>2019</v>
      </c>
    </row>
    <row r="10322" spans="1:11" x14ac:dyDescent="0.35">
      <c r="A10322">
        <v>1280.2</v>
      </c>
      <c r="B10322" s="24">
        <v>43806</v>
      </c>
      <c r="C10322">
        <v>4</v>
      </c>
      <c r="D10322" s="13">
        <v>20</v>
      </c>
      <c r="E10322" s="13" t="s">
        <v>81</v>
      </c>
      <c r="F10322" s="17">
        <v>-1922</v>
      </c>
      <c r="G10322" t="str">
        <f>_xlfn.XLOOKUP(tbl_GL[[#This Row],[Account_key]],tbl_COA[Account_key],tbl_COA[Class],"Not Found")</f>
        <v>Assets</v>
      </c>
      <c r="H10322" t="str">
        <f>_xlfn.XLOOKUP(tbl_GL[[#This Row],[Account_key]],tbl_COA[Account_key],tbl_COA[SubClass],"Not Found")</f>
        <v>Assets</v>
      </c>
      <c r="I10322" t="str">
        <f>_xlfn.XLOOKUP(tbl_GL[[#This Row],[Account_key]],tbl_COA[Account_key],tbl_COA[SubClass2],"Not Found")</f>
        <v>Current Assets</v>
      </c>
      <c r="J10322" t="str">
        <f>_xlfn.XLOOKUP(tbl_GL[[#This Row],[Account_key]],tbl_COA[Account_key],tbl_COA[SubAccount],,0)</f>
        <v>Cash in hand</v>
      </c>
      <c r="K10322">
        <f>YEAR(tbl_GL[[#This Row],[Date]])</f>
        <v>2019</v>
      </c>
    </row>
    <row r="10323" spans="1:11" x14ac:dyDescent="0.35">
      <c r="A10323">
        <v>1281.0999999999999</v>
      </c>
      <c r="B10323" s="24">
        <v>43806</v>
      </c>
      <c r="C10323">
        <v>4</v>
      </c>
      <c r="D10323" s="13">
        <v>260</v>
      </c>
      <c r="E10323" s="13" t="s">
        <v>97</v>
      </c>
      <c r="F10323" s="17">
        <v>-2408</v>
      </c>
      <c r="G10323" t="str">
        <f>_xlfn.XLOOKUP(tbl_GL[[#This Row],[Account_key]],tbl_COA[Account_key],tbl_COA[Class],"Not Found")</f>
        <v>Operating account</v>
      </c>
      <c r="H10323" t="str">
        <f>_xlfn.XLOOKUP(tbl_GL[[#This Row],[Account_key]],tbl_COA[Account_key],tbl_COA[SubClass],"Not Found")</f>
        <v>Operating Expenses</v>
      </c>
      <c r="I10323" t="str">
        <f>_xlfn.XLOOKUP(tbl_GL[[#This Row],[Account_key]],tbl_COA[Account_key],tbl_COA[SubClass2],"Not Found")</f>
        <v>Marketing</v>
      </c>
      <c r="J10323" t="str">
        <f>_xlfn.XLOOKUP(tbl_GL[[#This Row],[Account_key]],tbl_COA[Account_key],tbl_COA[SubAccount],,0)</f>
        <v>Commissions</v>
      </c>
      <c r="K10323">
        <f>YEAR(tbl_GL[[#This Row],[Date]])</f>
        <v>2019</v>
      </c>
    </row>
    <row r="10324" spans="1:11" x14ac:dyDescent="0.35">
      <c r="A10324">
        <v>1281.2</v>
      </c>
      <c r="B10324" s="24">
        <v>43806</v>
      </c>
      <c r="C10324">
        <v>4</v>
      </c>
      <c r="D10324" s="13">
        <v>120</v>
      </c>
      <c r="E10324" s="13" t="s">
        <v>97</v>
      </c>
      <c r="F10324" s="17">
        <v>2408</v>
      </c>
      <c r="G10324" t="str">
        <f>_xlfn.XLOOKUP(tbl_GL[[#This Row],[Account_key]],tbl_COA[Account_key],tbl_COA[Class],"Not Found")</f>
        <v>Liabilities and Owners Equity</v>
      </c>
      <c r="H10324" t="str">
        <f>_xlfn.XLOOKUP(tbl_GL[[#This Row],[Account_key]],tbl_COA[Account_key],tbl_COA[SubClass],"Not Found")</f>
        <v>Liabilities</v>
      </c>
      <c r="I10324" t="str">
        <f>_xlfn.XLOOKUP(tbl_GL[[#This Row],[Account_key]],tbl_COA[Account_key],tbl_COA[SubClass2],"Not Found")</f>
        <v>Current Liabilities</v>
      </c>
      <c r="J10324" t="str">
        <f>_xlfn.XLOOKUP(tbl_GL[[#This Row],[Account_key]],tbl_COA[Account_key],tbl_COA[SubAccount],,0)</f>
        <v>Accrued Expenses</v>
      </c>
      <c r="K10324">
        <f>YEAR(tbl_GL[[#This Row],[Date]])</f>
        <v>2019</v>
      </c>
    </row>
    <row r="10325" spans="1:11" x14ac:dyDescent="0.35">
      <c r="A10325">
        <v>1282.0999999999999</v>
      </c>
      <c r="B10325" s="24">
        <v>43806</v>
      </c>
      <c r="C10325">
        <v>4</v>
      </c>
      <c r="D10325" s="13">
        <v>210</v>
      </c>
      <c r="E10325" s="13" t="s">
        <v>7</v>
      </c>
      <c r="F10325" s="17">
        <v>4634</v>
      </c>
      <c r="G10325" t="str">
        <f>_xlfn.XLOOKUP(tbl_GL[[#This Row],[Account_key]],tbl_COA[Account_key],tbl_COA[Class],"Not Found")</f>
        <v>Trading account</v>
      </c>
      <c r="H10325" t="str">
        <f>_xlfn.XLOOKUP(tbl_GL[[#This Row],[Account_key]],tbl_COA[Account_key],tbl_COA[SubClass],"Not Found")</f>
        <v>Sales</v>
      </c>
      <c r="I10325" t="str">
        <f>_xlfn.XLOOKUP(tbl_GL[[#This Row],[Account_key]],tbl_COA[Account_key],tbl_COA[SubClass2],"Not Found")</f>
        <v>Sales</v>
      </c>
      <c r="J10325" t="str">
        <f>_xlfn.XLOOKUP(tbl_GL[[#This Row],[Account_key]],tbl_COA[Account_key],tbl_COA[SubAccount],,0)</f>
        <v>Sales</v>
      </c>
      <c r="K10325">
        <f>YEAR(tbl_GL[[#This Row],[Date]])</f>
        <v>2019</v>
      </c>
    </row>
    <row r="10326" spans="1:11" x14ac:dyDescent="0.35">
      <c r="A10326">
        <v>1282.2</v>
      </c>
      <c r="B10326" s="24">
        <v>43806</v>
      </c>
      <c r="C10326">
        <v>4</v>
      </c>
      <c r="D10326" s="13">
        <v>10</v>
      </c>
      <c r="E10326" s="13" t="s">
        <v>7</v>
      </c>
      <c r="F10326" s="17">
        <v>4634</v>
      </c>
      <c r="G10326" t="str">
        <f>_xlfn.XLOOKUP(tbl_GL[[#This Row],[Account_key]],tbl_COA[Account_key],tbl_COA[Class],"Not Found")</f>
        <v>Assets</v>
      </c>
      <c r="H10326" t="str">
        <f>_xlfn.XLOOKUP(tbl_GL[[#This Row],[Account_key]],tbl_COA[Account_key],tbl_COA[SubClass],"Not Found")</f>
        <v>Assets</v>
      </c>
      <c r="I10326" t="str">
        <f>_xlfn.XLOOKUP(tbl_GL[[#This Row],[Account_key]],tbl_COA[Account_key],tbl_COA[SubClass2],"Not Found")</f>
        <v>Current Assets</v>
      </c>
      <c r="J10326" t="str">
        <f>_xlfn.XLOOKUP(tbl_GL[[#This Row],[Account_key]],tbl_COA[Account_key],tbl_COA[SubAccount],,0)</f>
        <v>Cash at Bank</v>
      </c>
      <c r="K10326">
        <f>YEAR(tbl_GL[[#This Row],[Date]])</f>
        <v>2019</v>
      </c>
    </row>
    <row r="10327" spans="1:11" x14ac:dyDescent="0.35">
      <c r="A10327">
        <v>1283.0999999999999</v>
      </c>
      <c r="B10327" s="24">
        <v>43806</v>
      </c>
      <c r="C10327">
        <v>4</v>
      </c>
      <c r="D10327" s="13">
        <v>230</v>
      </c>
      <c r="E10327" s="13" t="s">
        <v>4</v>
      </c>
      <c r="F10327" s="17">
        <v>-5794</v>
      </c>
      <c r="G10327" t="str">
        <f>_xlfn.XLOOKUP(tbl_GL[[#This Row],[Account_key]],tbl_COA[Account_key],tbl_COA[Class],"Not Found")</f>
        <v>Trading account</v>
      </c>
      <c r="H10327" t="str">
        <f>_xlfn.XLOOKUP(tbl_GL[[#This Row],[Account_key]],tbl_COA[Account_key],tbl_COA[SubClass],"Not Found")</f>
        <v>Cost of Sales</v>
      </c>
      <c r="I10327" t="str">
        <f>_xlfn.XLOOKUP(tbl_GL[[#This Row],[Account_key]],tbl_COA[Account_key],tbl_COA[SubClass2],"Not Found")</f>
        <v>Cost of Sales</v>
      </c>
      <c r="J10327" t="str">
        <f>_xlfn.XLOOKUP(tbl_GL[[#This Row],[Account_key]],tbl_COA[Account_key],tbl_COA[SubAccount],,0)</f>
        <v>Cost of Sales</v>
      </c>
      <c r="K10327">
        <f>YEAR(tbl_GL[[#This Row],[Date]])</f>
        <v>2019</v>
      </c>
    </row>
    <row r="10328" spans="1:11" x14ac:dyDescent="0.35">
      <c r="A10328">
        <v>1283.2</v>
      </c>
      <c r="B10328" s="24">
        <v>43806</v>
      </c>
      <c r="C10328">
        <v>4</v>
      </c>
      <c r="D10328" s="13">
        <v>60</v>
      </c>
      <c r="E10328" s="13" t="s">
        <v>4</v>
      </c>
      <c r="F10328" s="17">
        <v>-5794</v>
      </c>
      <c r="G10328" t="str">
        <f>_xlfn.XLOOKUP(tbl_GL[[#This Row],[Account_key]],tbl_COA[Account_key],tbl_COA[Class],"Not Found")</f>
        <v>Assets</v>
      </c>
      <c r="H10328" t="str">
        <f>_xlfn.XLOOKUP(tbl_GL[[#This Row],[Account_key]],tbl_COA[Account_key],tbl_COA[SubClass],"Not Found")</f>
        <v>Assets</v>
      </c>
      <c r="I10328" t="str">
        <f>_xlfn.XLOOKUP(tbl_GL[[#This Row],[Account_key]],tbl_COA[Account_key],tbl_COA[SubClass2],"Not Found")</f>
        <v>Current Assets</v>
      </c>
      <c r="J10328" t="str">
        <f>_xlfn.XLOOKUP(tbl_GL[[#This Row],[Account_key]],tbl_COA[Account_key],tbl_COA[SubAccount],,0)</f>
        <v>Inventory</v>
      </c>
      <c r="K10328">
        <f>YEAR(tbl_GL[[#This Row],[Date]])</f>
        <v>2019</v>
      </c>
    </row>
    <row r="10329" spans="1:11" x14ac:dyDescent="0.35">
      <c r="A10329">
        <v>1284.0999999999999</v>
      </c>
      <c r="B10329" s="24">
        <v>43806</v>
      </c>
      <c r="C10329">
        <v>4</v>
      </c>
      <c r="D10329" s="13">
        <v>210</v>
      </c>
      <c r="E10329" s="13" t="s">
        <v>8</v>
      </c>
      <c r="F10329" s="17">
        <v>16368</v>
      </c>
      <c r="G10329" t="str">
        <f>_xlfn.XLOOKUP(tbl_GL[[#This Row],[Account_key]],tbl_COA[Account_key],tbl_COA[Class],"Not Found")</f>
        <v>Trading account</v>
      </c>
      <c r="H10329" t="str">
        <f>_xlfn.XLOOKUP(tbl_GL[[#This Row],[Account_key]],tbl_COA[Account_key],tbl_COA[SubClass],"Not Found")</f>
        <v>Sales</v>
      </c>
      <c r="I10329" t="str">
        <f>_xlfn.XLOOKUP(tbl_GL[[#This Row],[Account_key]],tbl_COA[Account_key],tbl_COA[SubClass2],"Not Found")</f>
        <v>Sales</v>
      </c>
      <c r="J10329" t="str">
        <f>_xlfn.XLOOKUP(tbl_GL[[#This Row],[Account_key]],tbl_COA[Account_key],tbl_COA[SubAccount],,0)</f>
        <v>Sales</v>
      </c>
      <c r="K10329">
        <f>YEAR(tbl_GL[[#This Row],[Date]])</f>
        <v>2019</v>
      </c>
    </row>
    <row r="10330" spans="1:11" x14ac:dyDescent="0.35">
      <c r="A10330">
        <v>1284.2</v>
      </c>
      <c r="B10330" s="24">
        <v>43806</v>
      </c>
      <c r="C10330">
        <v>4</v>
      </c>
      <c r="D10330" s="13">
        <v>30</v>
      </c>
      <c r="E10330" s="13" t="s">
        <v>8</v>
      </c>
      <c r="F10330" s="17">
        <v>16368</v>
      </c>
      <c r="G10330" t="str">
        <f>_xlfn.XLOOKUP(tbl_GL[[#This Row],[Account_key]],tbl_COA[Account_key],tbl_COA[Class],"Not Found")</f>
        <v>Assets</v>
      </c>
      <c r="H10330" t="str">
        <f>_xlfn.XLOOKUP(tbl_GL[[#This Row],[Account_key]],tbl_COA[Account_key],tbl_COA[SubClass],"Not Found")</f>
        <v>Assets</v>
      </c>
      <c r="I10330" t="str">
        <f>_xlfn.XLOOKUP(tbl_GL[[#This Row],[Account_key]],tbl_COA[Account_key],tbl_COA[SubClass2],"Not Found")</f>
        <v>Current Assets</v>
      </c>
      <c r="J10330" t="str">
        <f>_xlfn.XLOOKUP(tbl_GL[[#This Row],[Account_key]],tbl_COA[Account_key],tbl_COA[SubAccount],,0)</f>
        <v>Trade Receivables</v>
      </c>
      <c r="K10330">
        <f>YEAR(tbl_GL[[#This Row],[Date]])</f>
        <v>2019</v>
      </c>
    </row>
    <row r="10331" spans="1:11" x14ac:dyDescent="0.35">
      <c r="A10331">
        <v>1285.0999999999999</v>
      </c>
      <c r="B10331" s="24">
        <v>43809</v>
      </c>
      <c r="C10331">
        <v>4</v>
      </c>
      <c r="D10331" s="13">
        <v>10</v>
      </c>
      <c r="E10331" s="13" t="s">
        <v>98</v>
      </c>
      <c r="F10331" s="17">
        <v>-2044</v>
      </c>
      <c r="G10331" t="str">
        <f>_xlfn.XLOOKUP(tbl_GL[[#This Row],[Account_key]],tbl_COA[Account_key],tbl_COA[Class],"Not Found")</f>
        <v>Assets</v>
      </c>
      <c r="H10331" t="str">
        <f>_xlfn.XLOOKUP(tbl_GL[[#This Row],[Account_key]],tbl_COA[Account_key],tbl_COA[SubClass],"Not Found")</f>
        <v>Assets</v>
      </c>
      <c r="I10331" t="str">
        <f>_xlfn.XLOOKUP(tbl_GL[[#This Row],[Account_key]],tbl_COA[Account_key],tbl_COA[SubClass2],"Not Found")</f>
        <v>Current Assets</v>
      </c>
      <c r="J10331" t="str">
        <f>_xlfn.XLOOKUP(tbl_GL[[#This Row],[Account_key]],tbl_COA[Account_key],tbl_COA[SubAccount],,0)</f>
        <v>Cash at Bank</v>
      </c>
      <c r="K10331">
        <f>YEAR(tbl_GL[[#This Row],[Date]])</f>
        <v>2019</v>
      </c>
    </row>
    <row r="10332" spans="1:11" x14ac:dyDescent="0.35">
      <c r="A10332">
        <v>1285.2</v>
      </c>
      <c r="B10332" s="24">
        <v>43809</v>
      </c>
      <c r="C10332">
        <v>4</v>
      </c>
      <c r="D10332" s="13">
        <v>120</v>
      </c>
      <c r="E10332" s="13" t="s">
        <v>98</v>
      </c>
      <c r="F10332" s="17">
        <v>-2044</v>
      </c>
      <c r="G10332" t="str">
        <f>_xlfn.XLOOKUP(tbl_GL[[#This Row],[Account_key]],tbl_COA[Account_key],tbl_COA[Class],"Not Found")</f>
        <v>Liabilities and Owners Equity</v>
      </c>
      <c r="H10332" t="str">
        <f>_xlfn.XLOOKUP(tbl_GL[[#This Row],[Account_key]],tbl_COA[Account_key],tbl_COA[SubClass],"Not Found")</f>
        <v>Liabilities</v>
      </c>
      <c r="I10332" t="str">
        <f>_xlfn.XLOOKUP(tbl_GL[[#This Row],[Account_key]],tbl_COA[Account_key],tbl_COA[SubClass2],"Not Found")</f>
        <v>Current Liabilities</v>
      </c>
      <c r="J10332" t="str">
        <f>_xlfn.XLOOKUP(tbl_GL[[#This Row],[Account_key]],tbl_COA[Account_key],tbl_COA[SubAccount],,0)</f>
        <v>Accrued Expenses</v>
      </c>
      <c r="K10332">
        <f>YEAR(tbl_GL[[#This Row],[Date]])</f>
        <v>2019</v>
      </c>
    </row>
    <row r="10333" spans="1:11" x14ac:dyDescent="0.35">
      <c r="A10333">
        <v>1286.0999999999999</v>
      </c>
      <c r="B10333" s="24">
        <v>43810</v>
      </c>
      <c r="C10333">
        <v>4</v>
      </c>
      <c r="D10333" s="13">
        <v>10</v>
      </c>
      <c r="E10333" s="13" t="s">
        <v>98</v>
      </c>
      <c r="F10333" s="17">
        <v>-2035</v>
      </c>
      <c r="G10333" t="str">
        <f>_xlfn.XLOOKUP(tbl_GL[[#This Row],[Account_key]],tbl_COA[Account_key],tbl_COA[Class],"Not Found")</f>
        <v>Assets</v>
      </c>
      <c r="H10333" t="str">
        <f>_xlfn.XLOOKUP(tbl_GL[[#This Row],[Account_key]],tbl_COA[Account_key],tbl_COA[SubClass],"Not Found")</f>
        <v>Assets</v>
      </c>
      <c r="I10333" t="str">
        <f>_xlfn.XLOOKUP(tbl_GL[[#This Row],[Account_key]],tbl_COA[Account_key],tbl_COA[SubClass2],"Not Found")</f>
        <v>Current Assets</v>
      </c>
      <c r="J10333" t="str">
        <f>_xlfn.XLOOKUP(tbl_GL[[#This Row],[Account_key]],tbl_COA[Account_key],tbl_COA[SubAccount],,0)</f>
        <v>Cash at Bank</v>
      </c>
      <c r="K10333">
        <f>YEAR(tbl_GL[[#This Row],[Date]])</f>
        <v>2019</v>
      </c>
    </row>
    <row r="10334" spans="1:11" x14ac:dyDescent="0.35">
      <c r="A10334">
        <v>1286.2</v>
      </c>
      <c r="B10334" s="24">
        <v>43810</v>
      </c>
      <c r="C10334">
        <v>4</v>
      </c>
      <c r="D10334" s="13">
        <v>120</v>
      </c>
      <c r="E10334" s="13" t="s">
        <v>98</v>
      </c>
      <c r="F10334" s="17">
        <v>-2035</v>
      </c>
      <c r="G10334" t="str">
        <f>_xlfn.XLOOKUP(tbl_GL[[#This Row],[Account_key]],tbl_COA[Account_key],tbl_COA[Class],"Not Found")</f>
        <v>Liabilities and Owners Equity</v>
      </c>
      <c r="H10334" t="str">
        <f>_xlfn.XLOOKUP(tbl_GL[[#This Row],[Account_key]],tbl_COA[Account_key],tbl_COA[SubClass],"Not Found")</f>
        <v>Liabilities</v>
      </c>
      <c r="I10334" t="str">
        <f>_xlfn.XLOOKUP(tbl_GL[[#This Row],[Account_key]],tbl_COA[Account_key],tbl_COA[SubClass2],"Not Found")</f>
        <v>Current Liabilities</v>
      </c>
      <c r="J10334" t="str">
        <f>_xlfn.XLOOKUP(tbl_GL[[#This Row],[Account_key]],tbl_COA[Account_key],tbl_COA[SubAccount],,0)</f>
        <v>Accrued Expenses</v>
      </c>
      <c r="K10334">
        <f>YEAR(tbl_GL[[#This Row],[Date]])</f>
        <v>2019</v>
      </c>
    </row>
    <row r="10335" spans="1:11" x14ac:dyDescent="0.35">
      <c r="A10335">
        <v>1287.0999999999999</v>
      </c>
      <c r="B10335" s="24">
        <v>43810</v>
      </c>
      <c r="C10335">
        <v>4</v>
      </c>
      <c r="D10335" s="13">
        <v>290</v>
      </c>
      <c r="E10335" s="13" t="s">
        <v>97</v>
      </c>
      <c r="F10335" s="17">
        <v>-2511</v>
      </c>
      <c r="G10335" t="str">
        <f>_xlfn.XLOOKUP(tbl_GL[[#This Row],[Account_key]],tbl_COA[Account_key],tbl_COA[Class],"Not Found")</f>
        <v>Operating account</v>
      </c>
      <c r="H10335" t="str">
        <f>_xlfn.XLOOKUP(tbl_GL[[#This Row],[Account_key]],tbl_COA[Account_key],tbl_COA[SubClass],"Not Found")</f>
        <v>Operating Expenses</v>
      </c>
      <c r="I10335" t="str">
        <f>_xlfn.XLOOKUP(tbl_GL[[#This Row],[Account_key]],tbl_COA[Account_key],tbl_COA[SubClass2],"Not Found")</f>
        <v>Administration</v>
      </c>
      <c r="J10335" t="str">
        <f>_xlfn.XLOOKUP(tbl_GL[[#This Row],[Account_key]],tbl_COA[Account_key],tbl_COA[SubAccount],,0)</f>
        <v>Travel</v>
      </c>
      <c r="K10335">
        <f>YEAR(tbl_GL[[#This Row],[Date]])</f>
        <v>2019</v>
      </c>
    </row>
    <row r="10336" spans="1:11" x14ac:dyDescent="0.35">
      <c r="A10336">
        <v>1287.2</v>
      </c>
      <c r="B10336" s="24">
        <v>43810</v>
      </c>
      <c r="C10336">
        <v>4</v>
      </c>
      <c r="D10336" s="13">
        <v>120</v>
      </c>
      <c r="E10336" s="13" t="s">
        <v>97</v>
      </c>
      <c r="F10336" s="17">
        <v>2511</v>
      </c>
      <c r="G10336" t="str">
        <f>_xlfn.XLOOKUP(tbl_GL[[#This Row],[Account_key]],tbl_COA[Account_key],tbl_COA[Class],"Not Found")</f>
        <v>Liabilities and Owners Equity</v>
      </c>
      <c r="H10336" t="str">
        <f>_xlfn.XLOOKUP(tbl_GL[[#This Row],[Account_key]],tbl_COA[Account_key],tbl_COA[SubClass],"Not Found")</f>
        <v>Liabilities</v>
      </c>
      <c r="I10336" t="str">
        <f>_xlfn.XLOOKUP(tbl_GL[[#This Row],[Account_key]],tbl_COA[Account_key],tbl_COA[SubClass2],"Not Found")</f>
        <v>Current Liabilities</v>
      </c>
      <c r="J10336" t="str">
        <f>_xlfn.XLOOKUP(tbl_GL[[#This Row],[Account_key]],tbl_COA[Account_key],tbl_COA[SubAccount],,0)</f>
        <v>Accrued Expenses</v>
      </c>
      <c r="K10336">
        <f>YEAR(tbl_GL[[#This Row],[Date]])</f>
        <v>2019</v>
      </c>
    </row>
    <row r="10337" spans="1:11" x14ac:dyDescent="0.35">
      <c r="A10337">
        <v>1288.0999999999999</v>
      </c>
      <c r="B10337" s="24">
        <v>43813</v>
      </c>
      <c r="C10337">
        <v>4</v>
      </c>
      <c r="D10337" s="13">
        <v>230</v>
      </c>
      <c r="E10337" s="13" t="s">
        <v>4</v>
      </c>
      <c r="F10337" s="17">
        <v>-1381</v>
      </c>
      <c r="G10337" t="str">
        <f>_xlfn.XLOOKUP(tbl_GL[[#This Row],[Account_key]],tbl_COA[Account_key],tbl_COA[Class],"Not Found")</f>
        <v>Trading account</v>
      </c>
      <c r="H10337" t="str">
        <f>_xlfn.XLOOKUP(tbl_GL[[#This Row],[Account_key]],tbl_COA[Account_key],tbl_COA[SubClass],"Not Found")</f>
        <v>Cost of Sales</v>
      </c>
      <c r="I10337" t="str">
        <f>_xlfn.XLOOKUP(tbl_GL[[#This Row],[Account_key]],tbl_COA[Account_key],tbl_COA[SubClass2],"Not Found")</f>
        <v>Cost of Sales</v>
      </c>
      <c r="J10337" t="str">
        <f>_xlfn.XLOOKUP(tbl_GL[[#This Row],[Account_key]],tbl_COA[Account_key],tbl_COA[SubAccount],,0)</f>
        <v>Cost of Sales</v>
      </c>
      <c r="K10337">
        <f>YEAR(tbl_GL[[#This Row],[Date]])</f>
        <v>2019</v>
      </c>
    </row>
    <row r="10338" spans="1:11" x14ac:dyDescent="0.35">
      <c r="A10338">
        <v>1288.2</v>
      </c>
      <c r="B10338" s="24">
        <v>43813</v>
      </c>
      <c r="C10338">
        <v>4</v>
      </c>
      <c r="D10338" s="13">
        <v>60</v>
      </c>
      <c r="E10338" s="13" t="s">
        <v>4</v>
      </c>
      <c r="F10338" s="17">
        <v>-1381</v>
      </c>
      <c r="G10338" t="str">
        <f>_xlfn.XLOOKUP(tbl_GL[[#This Row],[Account_key]],tbl_COA[Account_key],tbl_COA[Class],"Not Found")</f>
        <v>Assets</v>
      </c>
      <c r="H10338" t="str">
        <f>_xlfn.XLOOKUP(tbl_GL[[#This Row],[Account_key]],tbl_COA[Account_key],tbl_COA[SubClass],"Not Found")</f>
        <v>Assets</v>
      </c>
      <c r="I10338" t="str">
        <f>_xlfn.XLOOKUP(tbl_GL[[#This Row],[Account_key]],tbl_COA[Account_key],tbl_COA[SubClass2],"Not Found")</f>
        <v>Current Assets</v>
      </c>
      <c r="J10338" t="str">
        <f>_xlfn.XLOOKUP(tbl_GL[[#This Row],[Account_key]],tbl_COA[Account_key],tbl_COA[SubAccount],,0)</f>
        <v>Inventory</v>
      </c>
      <c r="K10338">
        <f>YEAR(tbl_GL[[#This Row],[Date]])</f>
        <v>2019</v>
      </c>
    </row>
    <row r="10339" spans="1:11" x14ac:dyDescent="0.35">
      <c r="A10339">
        <v>1289.0999999999999</v>
      </c>
      <c r="B10339" s="24">
        <v>43813</v>
      </c>
      <c r="C10339">
        <v>4</v>
      </c>
      <c r="D10339" s="13">
        <v>10</v>
      </c>
      <c r="E10339" s="13" t="s">
        <v>98</v>
      </c>
      <c r="F10339" s="17">
        <v>-2320</v>
      </c>
      <c r="G10339" t="str">
        <f>_xlfn.XLOOKUP(tbl_GL[[#This Row],[Account_key]],tbl_COA[Account_key],tbl_COA[Class],"Not Found")</f>
        <v>Assets</v>
      </c>
      <c r="H10339" t="str">
        <f>_xlfn.XLOOKUP(tbl_GL[[#This Row],[Account_key]],tbl_COA[Account_key],tbl_COA[SubClass],"Not Found")</f>
        <v>Assets</v>
      </c>
      <c r="I10339" t="str">
        <f>_xlfn.XLOOKUP(tbl_GL[[#This Row],[Account_key]],tbl_COA[Account_key],tbl_COA[SubClass2],"Not Found")</f>
        <v>Current Assets</v>
      </c>
      <c r="J10339" t="str">
        <f>_xlfn.XLOOKUP(tbl_GL[[#This Row],[Account_key]],tbl_COA[Account_key],tbl_COA[SubAccount],,0)</f>
        <v>Cash at Bank</v>
      </c>
      <c r="K10339">
        <f>YEAR(tbl_GL[[#This Row],[Date]])</f>
        <v>2019</v>
      </c>
    </row>
    <row r="10340" spans="1:11" x14ac:dyDescent="0.35">
      <c r="A10340">
        <v>1289.2</v>
      </c>
      <c r="B10340" s="24">
        <v>43813</v>
      </c>
      <c r="C10340">
        <v>4</v>
      </c>
      <c r="D10340" s="13">
        <v>120</v>
      </c>
      <c r="E10340" s="13" t="s">
        <v>98</v>
      </c>
      <c r="F10340" s="17">
        <v>-2320</v>
      </c>
      <c r="G10340" t="str">
        <f>_xlfn.XLOOKUP(tbl_GL[[#This Row],[Account_key]],tbl_COA[Account_key],tbl_COA[Class],"Not Found")</f>
        <v>Liabilities and Owners Equity</v>
      </c>
      <c r="H10340" t="str">
        <f>_xlfn.XLOOKUP(tbl_GL[[#This Row],[Account_key]],tbl_COA[Account_key],tbl_COA[SubClass],"Not Found")</f>
        <v>Liabilities</v>
      </c>
      <c r="I10340" t="str">
        <f>_xlfn.XLOOKUP(tbl_GL[[#This Row],[Account_key]],tbl_COA[Account_key],tbl_COA[SubClass2],"Not Found")</f>
        <v>Current Liabilities</v>
      </c>
      <c r="J10340" t="str">
        <f>_xlfn.XLOOKUP(tbl_GL[[#This Row],[Account_key]],tbl_COA[Account_key],tbl_COA[SubAccount],,0)</f>
        <v>Accrued Expenses</v>
      </c>
      <c r="K10340">
        <f>YEAR(tbl_GL[[#This Row],[Date]])</f>
        <v>2019</v>
      </c>
    </row>
    <row r="10341" spans="1:11" x14ac:dyDescent="0.35">
      <c r="A10341">
        <v>1290.0999999999999</v>
      </c>
      <c r="B10341" s="24">
        <v>43813</v>
      </c>
      <c r="C10341">
        <v>4</v>
      </c>
      <c r="D10341" s="13">
        <v>210</v>
      </c>
      <c r="E10341" s="13" t="s">
        <v>7</v>
      </c>
      <c r="F10341" s="17">
        <v>4321</v>
      </c>
      <c r="G10341" t="str">
        <f>_xlfn.XLOOKUP(tbl_GL[[#This Row],[Account_key]],tbl_COA[Account_key],tbl_COA[Class],"Not Found")</f>
        <v>Trading account</v>
      </c>
      <c r="H10341" t="str">
        <f>_xlfn.XLOOKUP(tbl_GL[[#This Row],[Account_key]],tbl_COA[Account_key],tbl_COA[SubClass],"Not Found")</f>
        <v>Sales</v>
      </c>
      <c r="I10341" t="str">
        <f>_xlfn.XLOOKUP(tbl_GL[[#This Row],[Account_key]],tbl_COA[Account_key],tbl_COA[SubClass2],"Not Found")</f>
        <v>Sales</v>
      </c>
      <c r="J10341" t="str">
        <f>_xlfn.XLOOKUP(tbl_GL[[#This Row],[Account_key]],tbl_COA[Account_key],tbl_COA[SubAccount],,0)</f>
        <v>Sales</v>
      </c>
      <c r="K10341">
        <f>YEAR(tbl_GL[[#This Row],[Date]])</f>
        <v>2019</v>
      </c>
    </row>
    <row r="10342" spans="1:11" x14ac:dyDescent="0.35">
      <c r="A10342">
        <v>1290.2</v>
      </c>
      <c r="B10342" s="24">
        <v>43813</v>
      </c>
      <c r="C10342">
        <v>4</v>
      </c>
      <c r="D10342" s="13">
        <v>10</v>
      </c>
      <c r="E10342" s="13" t="s">
        <v>7</v>
      </c>
      <c r="F10342" s="17">
        <v>4321</v>
      </c>
      <c r="G10342" t="str">
        <f>_xlfn.XLOOKUP(tbl_GL[[#This Row],[Account_key]],tbl_COA[Account_key],tbl_COA[Class],"Not Found")</f>
        <v>Assets</v>
      </c>
      <c r="H10342" t="str">
        <f>_xlfn.XLOOKUP(tbl_GL[[#This Row],[Account_key]],tbl_COA[Account_key],tbl_COA[SubClass],"Not Found")</f>
        <v>Assets</v>
      </c>
      <c r="I10342" t="str">
        <f>_xlfn.XLOOKUP(tbl_GL[[#This Row],[Account_key]],tbl_COA[Account_key],tbl_COA[SubClass2],"Not Found")</f>
        <v>Current Assets</v>
      </c>
      <c r="J10342" t="str">
        <f>_xlfn.XLOOKUP(tbl_GL[[#This Row],[Account_key]],tbl_COA[Account_key],tbl_COA[SubAccount],,0)</f>
        <v>Cash at Bank</v>
      </c>
      <c r="K10342">
        <f>YEAR(tbl_GL[[#This Row],[Date]])</f>
        <v>2019</v>
      </c>
    </row>
    <row r="10343" spans="1:11" x14ac:dyDescent="0.35">
      <c r="A10343">
        <v>1291.0999999999999</v>
      </c>
      <c r="B10343" s="24">
        <v>43813</v>
      </c>
      <c r="C10343">
        <v>4</v>
      </c>
      <c r="D10343" s="13">
        <v>230</v>
      </c>
      <c r="E10343" s="13" t="s">
        <v>4</v>
      </c>
      <c r="F10343" s="17">
        <v>-5668</v>
      </c>
      <c r="G10343" t="str">
        <f>_xlfn.XLOOKUP(tbl_GL[[#This Row],[Account_key]],tbl_COA[Account_key],tbl_COA[Class],"Not Found")</f>
        <v>Trading account</v>
      </c>
      <c r="H10343" t="str">
        <f>_xlfn.XLOOKUP(tbl_GL[[#This Row],[Account_key]],tbl_COA[Account_key],tbl_COA[SubClass],"Not Found")</f>
        <v>Cost of Sales</v>
      </c>
      <c r="I10343" t="str">
        <f>_xlfn.XLOOKUP(tbl_GL[[#This Row],[Account_key]],tbl_COA[Account_key],tbl_COA[SubClass2],"Not Found")</f>
        <v>Cost of Sales</v>
      </c>
      <c r="J10343" t="str">
        <f>_xlfn.XLOOKUP(tbl_GL[[#This Row],[Account_key]],tbl_COA[Account_key],tbl_COA[SubAccount],,0)</f>
        <v>Cost of Sales</v>
      </c>
      <c r="K10343">
        <f>YEAR(tbl_GL[[#This Row],[Date]])</f>
        <v>2019</v>
      </c>
    </row>
    <row r="10344" spans="1:11" x14ac:dyDescent="0.35">
      <c r="A10344">
        <v>1291.2</v>
      </c>
      <c r="B10344" s="24">
        <v>43813</v>
      </c>
      <c r="C10344">
        <v>4</v>
      </c>
      <c r="D10344" s="13">
        <v>60</v>
      </c>
      <c r="E10344" s="13" t="s">
        <v>4</v>
      </c>
      <c r="F10344" s="17">
        <v>-5668</v>
      </c>
      <c r="G10344" t="str">
        <f>_xlfn.XLOOKUP(tbl_GL[[#This Row],[Account_key]],tbl_COA[Account_key],tbl_COA[Class],"Not Found")</f>
        <v>Assets</v>
      </c>
      <c r="H10344" t="str">
        <f>_xlfn.XLOOKUP(tbl_GL[[#This Row],[Account_key]],tbl_COA[Account_key],tbl_COA[SubClass],"Not Found")</f>
        <v>Assets</v>
      </c>
      <c r="I10344" t="str">
        <f>_xlfn.XLOOKUP(tbl_GL[[#This Row],[Account_key]],tbl_COA[Account_key],tbl_COA[SubClass2],"Not Found")</f>
        <v>Current Assets</v>
      </c>
      <c r="J10344" t="str">
        <f>_xlfn.XLOOKUP(tbl_GL[[#This Row],[Account_key]],tbl_COA[Account_key],tbl_COA[SubAccount],,0)</f>
        <v>Inventory</v>
      </c>
      <c r="K10344">
        <f>YEAR(tbl_GL[[#This Row],[Date]])</f>
        <v>2019</v>
      </c>
    </row>
    <row r="10345" spans="1:11" x14ac:dyDescent="0.35">
      <c r="A10345">
        <v>1292.0999999999999</v>
      </c>
      <c r="B10345" s="24">
        <v>43813</v>
      </c>
      <c r="C10345">
        <v>4</v>
      </c>
      <c r="D10345" s="13">
        <v>210</v>
      </c>
      <c r="E10345" s="13" t="s">
        <v>8</v>
      </c>
      <c r="F10345" s="17">
        <v>16013</v>
      </c>
      <c r="G10345" t="str">
        <f>_xlfn.XLOOKUP(tbl_GL[[#This Row],[Account_key]],tbl_COA[Account_key],tbl_COA[Class],"Not Found")</f>
        <v>Trading account</v>
      </c>
      <c r="H10345" t="str">
        <f>_xlfn.XLOOKUP(tbl_GL[[#This Row],[Account_key]],tbl_COA[Account_key],tbl_COA[SubClass],"Not Found")</f>
        <v>Sales</v>
      </c>
      <c r="I10345" t="str">
        <f>_xlfn.XLOOKUP(tbl_GL[[#This Row],[Account_key]],tbl_COA[Account_key],tbl_COA[SubClass2],"Not Found")</f>
        <v>Sales</v>
      </c>
      <c r="J10345" t="str">
        <f>_xlfn.XLOOKUP(tbl_GL[[#This Row],[Account_key]],tbl_COA[Account_key],tbl_COA[SubAccount],,0)</f>
        <v>Sales</v>
      </c>
      <c r="K10345">
        <f>YEAR(tbl_GL[[#This Row],[Date]])</f>
        <v>2019</v>
      </c>
    </row>
    <row r="10346" spans="1:11" x14ac:dyDescent="0.35">
      <c r="A10346">
        <v>1292.2</v>
      </c>
      <c r="B10346" s="24">
        <v>43813</v>
      </c>
      <c r="C10346">
        <v>4</v>
      </c>
      <c r="D10346" s="13">
        <v>30</v>
      </c>
      <c r="E10346" s="13" t="s">
        <v>8</v>
      </c>
      <c r="F10346" s="17">
        <v>16013</v>
      </c>
      <c r="G10346" t="str">
        <f>_xlfn.XLOOKUP(tbl_GL[[#This Row],[Account_key]],tbl_COA[Account_key],tbl_COA[Class],"Not Found")</f>
        <v>Assets</v>
      </c>
      <c r="H10346" t="str">
        <f>_xlfn.XLOOKUP(tbl_GL[[#This Row],[Account_key]],tbl_COA[Account_key],tbl_COA[SubClass],"Not Found")</f>
        <v>Assets</v>
      </c>
      <c r="I10346" t="str">
        <f>_xlfn.XLOOKUP(tbl_GL[[#This Row],[Account_key]],tbl_COA[Account_key],tbl_COA[SubClass2],"Not Found")</f>
        <v>Current Assets</v>
      </c>
      <c r="J10346" t="str">
        <f>_xlfn.XLOOKUP(tbl_GL[[#This Row],[Account_key]],tbl_COA[Account_key],tbl_COA[SubAccount],,0)</f>
        <v>Trade Receivables</v>
      </c>
      <c r="K10346">
        <f>YEAR(tbl_GL[[#This Row],[Date]])</f>
        <v>2019</v>
      </c>
    </row>
    <row r="10347" spans="1:11" x14ac:dyDescent="0.35">
      <c r="A10347">
        <v>1293.0999999999999</v>
      </c>
      <c r="B10347" s="24">
        <v>43814</v>
      </c>
      <c r="C10347">
        <v>4</v>
      </c>
      <c r="D10347" s="13">
        <v>10</v>
      </c>
      <c r="E10347" s="13" t="s">
        <v>112</v>
      </c>
      <c r="F10347" s="17">
        <v>-240</v>
      </c>
      <c r="G10347" t="str">
        <f>_xlfn.XLOOKUP(tbl_GL[[#This Row],[Account_key]],tbl_COA[Account_key],tbl_COA[Class],"Not Found")</f>
        <v>Assets</v>
      </c>
      <c r="H10347" t="str">
        <f>_xlfn.XLOOKUP(tbl_GL[[#This Row],[Account_key]],tbl_COA[Account_key],tbl_COA[SubClass],"Not Found")</f>
        <v>Assets</v>
      </c>
      <c r="I10347" t="str">
        <f>_xlfn.XLOOKUP(tbl_GL[[#This Row],[Account_key]],tbl_COA[Account_key],tbl_COA[SubClass2],"Not Found")</f>
        <v>Current Assets</v>
      </c>
      <c r="J10347" t="str">
        <f>_xlfn.XLOOKUP(tbl_GL[[#This Row],[Account_key]],tbl_COA[Account_key],tbl_COA[SubAccount],,0)</f>
        <v>Cash at Bank</v>
      </c>
      <c r="K10347">
        <f>YEAR(tbl_GL[[#This Row],[Date]])</f>
        <v>2019</v>
      </c>
    </row>
    <row r="10348" spans="1:11" x14ac:dyDescent="0.35">
      <c r="A10348">
        <v>1293.2</v>
      </c>
      <c r="B10348" s="24">
        <v>43814</v>
      </c>
      <c r="C10348">
        <v>4</v>
      </c>
      <c r="D10348" s="13">
        <v>121</v>
      </c>
      <c r="E10348" s="13" t="s">
        <v>112</v>
      </c>
      <c r="F10348" s="17">
        <v>-240</v>
      </c>
      <c r="G10348" t="str">
        <f>_xlfn.XLOOKUP(tbl_GL[[#This Row],[Account_key]],tbl_COA[Account_key],tbl_COA[Class],"Not Found")</f>
        <v>Liabilities and Owners Equity</v>
      </c>
      <c r="H10348" t="str">
        <f>_xlfn.XLOOKUP(tbl_GL[[#This Row],[Account_key]],tbl_COA[Account_key],tbl_COA[SubClass],"Not Found")</f>
        <v>Liabilities</v>
      </c>
      <c r="I10348" t="str">
        <f>_xlfn.XLOOKUP(tbl_GL[[#This Row],[Account_key]],tbl_COA[Account_key],tbl_COA[SubClass2],"Not Found")</f>
        <v>Current Liabilities</v>
      </c>
      <c r="J10348" t="str">
        <f>_xlfn.XLOOKUP(tbl_GL[[#This Row],[Account_key]],tbl_COA[Account_key],tbl_COA[SubAccount],,0)</f>
        <v>Interest Payable</v>
      </c>
      <c r="K10348">
        <f>YEAR(tbl_GL[[#This Row],[Date]])</f>
        <v>2019</v>
      </c>
    </row>
    <row r="10349" spans="1:11" x14ac:dyDescent="0.35">
      <c r="A10349">
        <v>1294.0999999999999</v>
      </c>
      <c r="B10349" s="24">
        <v>43815</v>
      </c>
      <c r="C10349">
        <v>4</v>
      </c>
      <c r="D10349" s="13">
        <v>290</v>
      </c>
      <c r="E10349" s="13" t="s">
        <v>97</v>
      </c>
      <c r="F10349" s="17">
        <v>-1588</v>
      </c>
      <c r="G10349" t="str">
        <f>_xlfn.XLOOKUP(tbl_GL[[#This Row],[Account_key]],tbl_COA[Account_key],tbl_COA[Class],"Not Found")</f>
        <v>Operating account</v>
      </c>
      <c r="H10349" t="str">
        <f>_xlfn.XLOOKUP(tbl_GL[[#This Row],[Account_key]],tbl_COA[Account_key],tbl_COA[SubClass],"Not Found")</f>
        <v>Operating Expenses</v>
      </c>
      <c r="I10349" t="str">
        <f>_xlfn.XLOOKUP(tbl_GL[[#This Row],[Account_key]],tbl_COA[Account_key],tbl_COA[SubClass2],"Not Found")</f>
        <v>Administration</v>
      </c>
      <c r="J10349" t="str">
        <f>_xlfn.XLOOKUP(tbl_GL[[#This Row],[Account_key]],tbl_COA[Account_key],tbl_COA[SubAccount],,0)</f>
        <v>Travel</v>
      </c>
      <c r="K10349">
        <f>YEAR(tbl_GL[[#This Row],[Date]])</f>
        <v>2019</v>
      </c>
    </row>
    <row r="10350" spans="1:11" x14ac:dyDescent="0.35">
      <c r="A10350">
        <v>1294.2</v>
      </c>
      <c r="B10350" s="24">
        <v>43815</v>
      </c>
      <c r="C10350">
        <v>4</v>
      </c>
      <c r="D10350" s="13">
        <v>120</v>
      </c>
      <c r="E10350" s="13" t="s">
        <v>97</v>
      </c>
      <c r="F10350" s="17">
        <v>1588</v>
      </c>
      <c r="G10350" t="str">
        <f>_xlfn.XLOOKUP(tbl_GL[[#This Row],[Account_key]],tbl_COA[Account_key],tbl_COA[Class],"Not Found")</f>
        <v>Liabilities and Owners Equity</v>
      </c>
      <c r="H10350" t="str">
        <f>_xlfn.XLOOKUP(tbl_GL[[#This Row],[Account_key]],tbl_COA[Account_key],tbl_COA[SubClass],"Not Found")</f>
        <v>Liabilities</v>
      </c>
      <c r="I10350" t="str">
        <f>_xlfn.XLOOKUP(tbl_GL[[#This Row],[Account_key]],tbl_COA[Account_key],tbl_COA[SubClass2],"Not Found")</f>
        <v>Current Liabilities</v>
      </c>
      <c r="J10350" t="str">
        <f>_xlfn.XLOOKUP(tbl_GL[[#This Row],[Account_key]],tbl_COA[Account_key],tbl_COA[SubAccount],,0)</f>
        <v>Accrued Expenses</v>
      </c>
      <c r="K10350">
        <f>YEAR(tbl_GL[[#This Row],[Date]])</f>
        <v>2019</v>
      </c>
    </row>
    <row r="10351" spans="1:11" x14ac:dyDescent="0.35">
      <c r="A10351">
        <v>1295.0999999999999</v>
      </c>
      <c r="B10351" s="24">
        <v>43816</v>
      </c>
      <c r="C10351">
        <v>4</v>
      </c>
      <c r="D10351" s="13">
        <v>30</v>
      </c>
      <c r="E10351" s="13" t="s">
        <v>80</v>
      </c>
      <c r="F10351" s="17">
        <v>-18538</v>
      </c>
      <c r="G10351" t="str">
        <f>_xlfn.XLOOKUP(tbl_GL[[#This Row],[Account_key]],tbl_COA[Account_key],tbl_COA[Class],"Not Found")</f>
        <v>Assets</v>
      </c>
      <c r="H10351" t="str">
        <f>_xlfn.XLOOKUP(tbl_GL[[#This Row],[Account_key]],tbl_COA[Account_key],tbl_COA[SubClass],"Not Found")</f>
        <v>Assets</v>
      </c>
      <c r="I10351" t="str">
        <f>_xlfn.XLOOKUP(tbl_GL[[#This Row],[Account_key]],tbl_COA[Account_key],tbl_COA[SubClass2],"Not Found")</f>
        <v>Current Assets</v>
      </c>
      <c r="J10351" t="str">
        <f>_xlfn.XLOOKUP(tbl_GL[[#This Row],[Account_key]],tbl_COA[Account_key],tbl_COA[SubAccount],,0)</f>
        <v>Trade Receivables</v>
      </c>
      <c r="K10351">
        <f>YEAR(tbl_GL[[#This Row],[Date]])</f>
        <v>2019</v>
      </c>
    </row>
    <row r="10352" spans="1:11" x14ac:dyDescent="0.35">
      <c r="A10352">
        <v>1295.2</v>
      </c>
      <c r="B10352" s="24">
        <v>43816</v>
      </c>
      <c r="C10352">
        <v>4</v>
      </c>
      <c r="D10352" s="13">
        <v>10</v>
      </c>
      <c r="E10352" s="13" t="s">
        <v>80</v>
      </c>
      <c r="F10352" s="17">
        <v>18538</v>
      </c>
      <c r="G10352" t="str">
        <f>_xlfn.XLOOKUP(tbl_GL[[#This Row],[Account_key]],tbl_COA[Account_key],tbl_COA[Class],"Not Found")</f>
        <v>Assets</v>
      </c>
      <c r="H10352" t="str">
        <f>_xlfn.XLOOKUP(tbl_GL[[#This Row],[Account_key]],tbl_COA[Account_key],tbl_COA[SubClass],"Not Found")</f>
        <v>Assets</v>
      </c>
      <c r="I10352" t="str">
        <f>_xlfn.XLOOKUP(tbl_GL[[#This Row],[Account_key]],tbl_COA[Account_key],tbl_COA[SubClass2],"Not Found")</f>
        <v>Current Assets</v>
      </c>
      <c r="J10352" t="str">
        <f>_xlfn.XLOOKUP(tbl_GL[[#This Row],[Account_key]],tbl_COA[Account_key],tbl_COA[SubAccount],,0)</f>
        <v>Cash at Bank</v>
      </c>
      <c r="K10352">
        <f>YEAR(tbl_GL[[#This Row],[Date]])</f>
        <v>2019</v>
      </c>
    </row>
    <row r="10353" spans="1:11" x14ac:dyDescent="0.35">
      <c r="A10353">
        <v>1296.0999999999999</v>
      </c>
      <c r="B10353" s="24">
        <v>43817</v>
      </c>
      <c r="C10353">
        <v>4</v>
      </c>
      <c r="D10353" s="13">
        <v>320</v>
      </c>
      <c r="E10353" s="13" t="s">
        <v>99</v>
      </c>
      <c r="F10353" s="17">
        <v>-33</v>
      </c>
      <c r="G10353" t="str">
        <f>_xlfn.XLOOKUP(tbl_GL[[#This Row],[Account_key]],tbl_COA[Account_key],tbl_COA[Class],"Not Found")</f>
        <v>Operating account</v>
      </c>
      <c r="H10353" t="str">
        <f>_xlfn.XLOOKUP(tbl_GL[[#This Row],[Account_key]],tbl_COA[Account_key],tbl_COA[SubClass],"Not Found")</f>
        <v>Operating Expenses</v>
      </c>
      <c r="I10353" t="str">
        <f>_xlfn.XLOOKUP(tbl_GL[[#This Row],[Account_key]],tbl_COA[Account_key],tbl_COA[SubClass2],"Not Found")</f>
        <v>Administration</v>
      </c>
      <c r="J10353" t="str">
        <f>_xlfn.XLOOKUP(tbl_GL[[#This Row],[Account_key]],tbl_COA[Account_key],tbl_COA[SubAccount],,0)</f>
        <v>Professional Services</v>
      </c>
      <c r="K10353">
        <f>YEAR(tbl_GL[[#This Row],[Date]])</f>
        <v>2019</v>
      </c>
    </row>
    <row r="10354" spans="1:11" x14ac:dyDescent="0.35">
      <c r="A10354">
        <v>1296.2</v>
      </c>
      <c r="B10354" s="24">
        <v>43817</v>
      </c>
      <c r="C10354">
        <v>4</v>
      </c>
      <c r="D10354" s="13">
        <v>20</v>
      </c>
      <c r="E10354" s="13" t="s">
        <v>99</v>
      </c>
      <c r="F10354" s="17">
        <v>-33</v>
      </c>
      <c r="G10354" t="str">
        <f>_xlfn.XLOOKUP(tbl_GL[[#This Row],[Account_key]],tbl_COA[Account_key],tbl_COA[Class],"Not Found")</f>
        <v>Assets</v>
      </c>
      <c r="H10354" t="str">
        <f>_xlfn.XLOOKUP(tbl_GL[[#This Row],[Account_key]],tbl_COA[Account_key],tbl_COA[SubClass],"Not Found")</f>
        <v>Assets</v>
      </c>
      <c r="I10354" t="str">
        <f>_xlfn.XLOOKUP(tbl_GL[[#This Row],[Account_key]],tbl_COA[Account_key],tbl_COA[SubClass2],"Not Found")</f>
        <v>Current Assets</v>
      </c>
      <c r="J10354" t="str">
        <f>_xlfn.XLOOKUP(tbl_GL[[#This Row],[Account_key]],tbl_COA[Account_key],tbl_COA[SubAccount],,0)</f>
        <v>Cash in hand</v>
      </c>
      <c r="K10354">
        <f>YEAR(tbl_GL[[#This Row],[Date]])</f>
        <v>2019</v>
      </c>
    </row>
    <row r="10355" spans="1:11" x14ac:dyDescent="0.35">
      <c r="A10355">
        <v>1297.0999999999999</v>
      </c>
      <c r="B10355" s="24">
        <v>43817</v>
      </c>
      <c r="C10355">
        <v>4</v>
      </c>
      <c r="D10355" s="13">
        <v>260</v>
      </c>
      <c r="E10355" s="13" t="s">
        <v>83</v>
      </c>
      <c r="F10355" s="17">
        <v>490</v>
      </c>
      <c r="G10355" t="str">
        <f>_xlfn.XLOOKUP(tbl_GL[[#This Row],[Account_key]],tbl_COA[Account_key],tbl_COA[Class],"Not Found")</f>
        <v>Operating account</v>
      </c>
      <c r="H10355" t="str">
        <f>_xlfn.XLOOKUP(tbl_GL[[#This Row],[Account_key]],tbl_COA[Account_key],tbl_COA[SubClass],"Not Found")</f>
        <v>Operating Expenses</v>
      </c>
      <c r="I10355" t="str">
        <f>_xlfn.XLOOKUP(tbl_GL[[#This Row],[Account_key]],tbl_COA[Account_key],tbl_COA[SubClass2],"Not Found")</f>
        <v>Marketing</v>
      </c>
      <c r="J10355" t="str">
        <f>_xlfn.XLOOKUP(tbl_GL[[#This Row],[Account_key]],tbl_COA[Account_key],tbl_COA[SubAccount],,0)</f>
        <v>Commissions</v>
      </c>
      <c r="K10355">
        <f>YEAR(tbl_GL[[#This Row],[Date]])</f>
        <v>2019</v>
      </c>
    </row>
    <row r="10356" spans="1:11" x14ac:dyDescent="0.35">
      <c r="A10356">
        <v>1297.2</v>
      </c>
      <c r="B10356" s="24">
        <v>43817</v>
      </c>
      <c r="C10356">
        <v>4</v>
      </c>
      <c r="D10356" s="13">
        <v>20</v>
      </c>
      <c r="E10356" s="13" t="s">
        <v>83</v>
      </c>
      <c r="F10356" s="17">
        <v>490</v>
      </c>
      <c r="G10356" t="str">
        <f>_xlfn.XLOOKUP(tbl_GL[[#This Row],[Account_key]],tbl_COA[Account_key],tbl_COA[Class],"Not Found")</f>
        <v>Assets</v>
      </c>
      <c r="H10356" t="str">
        <f>_xlfn.XLOOKUP(tbl_GL[[#This Row],[Account_key]],tbl_COA[Account_key],tbl_COA[SubClass],"Not Found")</f>
        <v>Assets</v>
      </c>
      <c r="I10356" t="str">
        <f>_xlfn.XLOOKUP(tbl_GL[[#This Row],[Account_key]],tbl_COA[Account_key],tbl_COA[SubClass2],"Not Found")</f>
        <v>Current Assets</v>
      </c>
      <c r="J10356" t="str">
        <f>_xlfn.XLOOKUP(tbl_GL[[#This Row],[Account_key]],tbl_COA[Account_key],tbl_COA[SubAccount],,0)</f>
        <v>Cash in hand</v>
      </c>
      <c r="K10356">
        <f>YEAR(tbl_GL[[#This Row],[Date]])</f>
        <v>2019</v>
      </c>
    </row>
    <row r="10357" spans="1:11" x14ac:dyDescent="0.35">
      <c r="A10357">
        <v>1298.0999999999999</v>
      </c>
      <c r="B10357" s="24">
        <v>43817</v>
      </c>
      <c r="C10357">
        <v>4</v>
      </c>
      <c r="D10357" s="13">
        <v>350</v>
      </c>
      <c r="E10357" s="13" t="s">
        <v>97</v>
      </c>
      <c r="F10357" s="17">
        <v>-1867</v>
      </c>
      <c r="G10357" t="str">
        <f>_xlfn.XLOOKUP(tbl_GL[[#This Row],[Account_key]],tbl_COA[Account_key],tbl_COA[Class],"Not Found")</f>
        <v>Operating account</v>
      </c>
      <c r="H10357" t="str">
        <f>_xlfn.XLOOKUP(tbl_GL[[#This Row],[Account_key]],tbl_COA[Account_key],tbl_COA[SubClass],"Not Found")</f>
        <v>Operating Expenses</v>
      </c>
      <c r="I10357" t="str">
        <f>_xlfn.XLOOKUP(tbl_GL[[#This Row],[Account_key]],tbl_COA[Account_key],tbl_COA[SubClass2],"Not Found")</f>
        <v>Administration</v>
      </c>
      <c r="J10357" t="str">
        <f>_xlfn.XLOOKUP(tbl_GL[[#This Row],[Account_key]],tbl_COA[Account_key],tbl_COA[SubAccount],,0)</f>
        <v>Other Expenses</v>
      </c>
      <c r="K10357">
        <f>YEAR(tbl_GL[[#This Row],[Date]])</f>
        <v>2019</v>
      </c>
    </row>
    <row r="10358" spans="1:11" x14ac:dyDescent="0.35">
      <c r="A10358">
        <v>1298.2</v>
      </c>
      <c r="B10358" s="24">
        <v>43817</v>
      </c>
      <c r="C10358">
        <v>4</v>
      </c>
      <c r="D10358" s="13">
        <v>120</v>
      </c>
      <c r="E10358" s="13" t="s">
        <v>97</v>
      </c>
      <c r="F10358" s="17">
        <v>1867</v>
      </c>
      <c r="G10358" t="str">
        <f>_xlfn.XLOOKUP(tbl_GL[[#This Row],[Account_key]],tbl_COA[Account_key],tbl_COA[Class],"Not Found")</f>
        <v>Liabilities and Owners Equity</v>
      </c>
      <c r="H10358" t="str">
        <f>_xlfn.XLOOKUP(tbl_GL[[#This Row],[Account_key]],tbl_COA[Account_key],tbl_COA[SubClass],"Not Found")</f>
        <v>Liabilities</v>
      </c>
      <c r="I10358" t="str">
        <f>_xlfn.XLOOKUP(tbl_GL[[#This Row],[Account_key]],tbl_COA[Account_key],tbl_COA[SubClass2],"Not Found")</f>
        <v>Current Liabilities</v>
      </c>
      <c r="J10358" t="str">
        <f>_xlfn.XLOOKUP(tbl_GL[[#This Row],[Account_key]],tbl_COA[Account_key],tbl_COA[SubAccount],,0)</f>
        <v>Accrued Expenses</v>
      </c>
      <c r="K10358">
        <f>YEAR(tbl_GL[[#This Row],[Date]])</f>
        <v>2019</v>
      </c>
    </row>
    <row r="10359" spans="1:11" x14ac:dyDescent="0.35">
      <c r="A10359">
        <v>1299.0999999999999</v>
      </c>
      <c r="B10359" s="24">
        <v>43820</v>
      </c>
      <c r="C10359">
        <v>4</v>
      </c>
      <c r="D10359" s="13">
        <v>230</v>
      </c>
      <c r="E10359" s="13" t="s">
        <v>4</v>
      </c>
      <c r="F10359" s="17">
        <v>-822</v>
      </c>
      <c r="G10359" t="str">
        <f>_xlfn.XLOOKUP(tbl_GL[[#This Row],[Account_key]],tbl_COA[Account_key],tbl_COA[Class],"Not Found")</f>
        <v>Trading account</v>
      </c>
      <c r="H10359" t="str">
        <f>_xlfn.XLOOKUP(tbl_GL[[#This Row],[Account_key]],tbl_COA[Account_key],tbl_COA[SubClass],"Not Found")</f>
        <v>Cost of Sales</v>
      </c>
      <c r="I10359" t="str">
        <f>_xlfn.XLOOKUP(tbl_GL[[#This Row],[Account_key]],tbl_COA[Account_key],tbl_COA[SubClass2],"Not Found")</f>
        <v>Cost of Sales</v>
      </c>
      <c r="J10359" t="str">
        <f>_xlfn.XLOOKUP(tbl_GL[[#This Row],[Account_key]],tbl_COA[Account_key],tbl_COA[SubAccount],,0)</f>
        <v>Cost of Sales</v>
      </c>
      <c r="K10359">
        <f>YEAR(tbl_GL[[#This Row],[Date]])</f>
        <v>2019</v>
      </c>
    </row>
    <row r="10360" spans="1:11" x14ac:dyDescent="0.35">
      <c r="A10360">
        <v>1299.2</v>
      </c>
      <c r="B10360" s="24">
        <v>43820</v>
      </c>
      <c r="C10360">
        <v>4</v>
      </c>
      <c r="D10360" s="13">
        <v>60</v>
      </c>
      <c r="E10360" s="13" t="s">
        <v>4</v>
      </c>
      <c r="F10360" s="17">
        <v>-822</v>
      </c>
      <c r="G10360" t="str">
        <f>_xlfn.XLOOKUP(tbl_GL[[#This Row],[Account_key]],tbl_COA[Account_key],tbl_COA[Class],"Not Found")</f>
        <v>Assets</v>
      </c>
      <c r="H10360" t="str">
        <f>_xlfn.XLOOKUP(tbl_GL[[#This Row],[Account_key]],tbl_COA[Account_key],tbl_COA[SubClass],"Not Found")</f>
        <v>Assets</v>
      </c>
      <c r="I10360" t="str">
        <f>_xlfn.XLOOKUP(tbl_GL[[#This Row],[Account_key]],tbl_COA[Account_key],tbl_COA[SubClass2],"Not Found")</f>
        <v>Current Assets</v>
      </c>
      <c r="J10360" t="str">
        <f>_xlfn.XLOOKUP(tbl_GL[[#This Row],[Account_key]],tbl_COA[Account_key],tbl_COA[SubAccount],,0)</f>
        <v>Inventory</v>
      </c>
      <c r="K10360">
        <f>YEAR(tbl_GL[[#This Row],[Date]])</f>
        <v>2019</v>
      </c>
    </row>
    <row r="10361" spans="1:11" x14ac:dyDescent="0.35">
      <c r="A10361">
        <v>1300.0999999999999</v>
      </c>
      <c r="B10361" s="24">
        <v>43820</v>
      </c>
      <c r="C10361">
        <v>4</v>
      </c>
      <c r="D10361" s="13">
        <v>230</v>
      </c>
      <c r="E10361" s="13" t="s">
        <v>4</v>
      </c>
      <c r="F10361" s="17">
        <v>-1436</v>
      </c>
      <c r="G10361" t="str">
        <f>_xlfn.XLOOKUP(tbl_GL[[#This Row],[Account_key]],tbl_COA[Account_key],tbl_COA[Class],"Not Found")</f>
        <v>Trading account</v>
      </c>
      <c r="H10361" t="str">
        <f>_xlfn.XLOOKUP(tbl_GL[[#This Row],[Account_key]],tbl_COA[Account_key],tbl_COA[SubClass],"Not Found")</f>
        <v>Cost of Sales</v>
      </c>
      <c r="I10361" t="str">
        <f>_xlfn.XLOOKUP(tbl_GL[[#This Row],[Account_key]],tbl_COA[Account_key],tbl_COA[SubClass2],"Not Found")</f>
        <v>Cost of Sales</v>
      </c>
      <c r="J10361" t="str">
        <f>_xlfn.XLOOKUP(tbl_GL[[#This Row],[Account_key]],tbl_COA[Account_key],tbl_COA[SubAccount],,0)</f>
        <v>Cost of Sales</v>
      </c>
      <c r="K10361">
        <f>YEAR(tbl_GL[[#This Row],[Date]])</f>
        <v>2019</v>
      </c>
    </row>
    <row r="10362" spans="1:11" x14ac:dyDescent="0.35">
      <c r="A10362">
        <v>1300.2</v>
      </c>
      <c r="B10362" s="24">
        <v>43820</v>
      </c>
      <c r="C10362">
        <v>4</v>
      </c>
      <c r="D10362" s="13">
        <v>60</v>
      </c>
      <c r="E10362" s="13" t="s">
        <v>4</v>
      </c>
      <c r="F10362" s="17">
        <v>-1436</v>
      </c>
      <c r="G10362" t="str">
        <f>_xlfn.XLOOKUP(tbl_GL[[#This Row],[Account_key]],tbl_COA[Account_key],tbl_COA[Class],"Not Found")</f>
        <v>Assets</v>
      </c>
      <c r="H10362" t="str">
        <f>_xlfn.XLOOKUP(tbl_GL[[#This Row],[Account_key]],tbl_COA[Account_key],tbl_COA[SubClass],"Not Found")</f>
        <v>Assets</v>
      </c>
      <c r="I10362" t="str">
        <f>_xlfn.XLOOKUP(tbl_GL[[#This Row],[Account_key]],tbl_COA[Account_key],tbl_COA[SubClass2],"Not Found")</f>
        <v>Current Assets</v>
      </c>
      <c r="J10362" t="str">
        <f>_xlfn.XLOOKUP(tbl_GL[[#This Row],[Account_key]],tbl_COA[Account_key],tbl_COA[SubAccount],,0)</f>
        <v>Inventory</v>
      </c>
      <c r="K10362">
        <f>YEAR(tbl_GL[[#This Row],[Date]])</f>
        <v>2019</v>
      </c>
    </row>
    <row r="10363" spans="1:11" x14ac:dyDescent="0.35">
      <c r="A10363">
        <v>1301.0999999999999</v>
      </c>
      <c r="B10363" s="24">
        <v>43820</v>
      </c>
      <c r="C10363">
        <v>4</v>
      </c>
      <c r="D10363" s="13">
        <v>10</v>
      </c>
      <c r="E10363" s="13" t="s">
        <v>98</v>
      </c>
      <c r="F10363" s="17">
        <v>-1578</v>
      </c>
      <c r="G10363" t="str">
        <f>_xlfn.XLOOKUP(tbl_GL[[#This Row],[Account_key]],tbl_COA[Account_key],tbl_COA[Class],"Not Found")</f>
        <v>Assets</v>
      </c>
      <c r="H10363" t="str">
        <f>_xlfn.XLOOKUP(tbl_GL[[#This Row],[Account_key]],tbl_COA[Account_key],tbl_COA[SubClass],"Not Found")</f>
        <v>Assets</v>
      </c>
      <c r="I10363" t="str">
        <f>_xlfn.XLOOKUP(tbl_GL[[#This Row],[Account_key]],tbl_COA[Account_key],tbl_COA[SubClass2],"Not Found")</f>
        <v>Current Assets</v>
      </c>
      <c r="J10363" t="str">
        <f>_xlfn.XLOOKUP(tbl_GL[[#This Row],[Account_key]],tbl_COA[Account_key],tbl_COA[SubAccount],,0)</f>
        <v>Cash at Bank</v>
      </c>
      <c r="K10363">
        <f>YEAR(tbl_GL[[#This Row],[Date]])</f>
        <v>2019</v>
      </c>
    </row>
    <row r="10364" spans="1:11" x14ac:dyDescent="0.35">
      <c r="A10364">
        <v>1301.2</v>
      </c>
      <c r="B10364" s="24">
        <v>43820</v>
      </c>
      <c r="C10364">
        <v>4</v>
      </c>
      <c r="D10364" s="13">
        <v>120</v>
      </c>
      <c r="E10364" s="13" t="s">
        <v>98</v>
      </c>
      <c r="F10364" s="17">
        <v>-1578</v>
      </c>
      <c r="G10364" t="str">
        <f>_xlfn.XLOOKUP(tbl_GL[[#This Row],[Account_key]],tbl_COA[Account_key],tbl_COA[Class],"Not Found")</f>
        <v>Liabilities and Owners Equity</v>
      </c>
      <c r="H10364" t="str">
        <f>_xlfn.XLOOKUP(tbl_GL[[#This Row],[Account_key]],tbl_COA[Account_key],tbl_COA[SubClass],"Not Found")</f>
        <v>Liabilities</v>
      </c>
      <c r="I10364" t="str">
        <f>_xlfn.XLOOKUP(tbl_GL[[#This Row],[Account_key]],tbl_COA[Account_key],tbl_COA[SubClass2],"Not Found")</f>
        <v>Current Liabilities</v>
      </c>
      <c r="J10364" t="str">
        <f>_xlfn.XLOOKUP(tbl_GL[[#This Row],[Account_key]],tbl_COA[Account_key],tbl_COA[SubAccount],,0)</f>
        <v>Accrued Expenses</v>
      </c>
      <c r="K10364">
        <f>YEAR(tbl_GL[[#This Row],[Date]])</f>
        <v>2019</v>
      </c>
    </row>
    <row r="10365" spans="1:11" x14ac:dyDescent="0.35">
      <c r="A10365">
        <v>1302.0999999999999</v>
      </c>
      <c r="B10365" s="24">
        <v>43820</v>
      </c>
      <c r="C10365">
        <v>4</v>
      </c>
      <c r="D10365" s="13">
        <v>210</v>
      </c>
      <c r="E10365" s="13" t="s">
        <v>8</v>
      </c>
      <c r="F10365" s="17">
        <v>2322</v>
      </c>
      <c r="G10365" t="str">
        <f>_xlfn.XLOOKUP(tbl_GL[[#This Row],[Account_key]],tbl_COA[Account_key],tbl_COA[Class],"Not Found")</f>
        <v>Trading account</v>
      </c>
      <c r="H10365" t="str">
        <f>_xlfn.XLOOKUP(tbl_GL[[#This Row],[Account_key]],tbl_COA[Account_key],tbl_COA[SubClass],"Not Found")</f>
        <v>Sales</v>
      </c>
      <c r="I10365" t="str">
        <f>_xlfn.XLOOKUP(tbl_GL[[#This Row],[Account_key]],tbl_COA[Account_key],tbl_COA[SubClass2],"Not Found")</f>
        <v>Sales</v>
      </c>
      <c r="J10365" t="str">
        <f>_xlfn.XLOOKUP(tbl_GL[[#This Row],[Account_key]],tbl_COA[Account_key],tbl_COA[SubAccount],,0)</f>
        <v>Sales</v>
      </c>
      <c r="K10365">
        <f>YEAR(tbl_GL[[#This Row],[Date]])</f>
        <v>2019</v>
      </c>
    </row>
    <row r="10366" spans="1:11" x14ac:dyDescent="0.35">
      <c r="A10366">
        <v>1302.2</v>
      </c>
      <c r="B10366" s="24">
        <v>43820</v>
      </c>
      <c r="C10366">
        <v>4</v>
      </c>
      <c r="D10366" s="13">
        <v>30</v>
      </c>
      <c r="E10366" s="13" t="s">
        <v>8</v>
      </c>
      <c r="F10366" s="17">
        <v>2322</v>
      </c>
      <c r="G10366" t="str">
        <f>_xlfn.XLOOKUP(tbl_GL[[#This Row],[Account_key]],tbl_COA[Account_key],tbl_COA[Class],"Not Found")</f>
        <v>Assets</v>
      </c>
      <c r="H10366" t="str">
        <f>_xlfn.XLOOKUP(tbl_GL[[#This Row],[Account_key]],tbl_COA[Account_key],tbl_COA[SubClass],"Not Found")</f>
        <v>Assets</v>
      </c>
      <c r="I10366" t="str">
        <f>_xlfn.XLOOKUP(tbl_GL[[#This Row],[Account_key]],tbl_COA[Account_key],tbl_COA[SubClass2],"Not Found")</f>
        <v>Current Assets</v>
      </c>
      <c r="J10366" t="str">
        <f>_xlfn.XLOOKUP(tbl_GL[[#This Row],[Account_key]],tbl_COA[Account_key],tbl_COA[SubAccount],,0)</f>
        <v>Trade Receivables</v>
      </c>
      <c r="K10366">
        <f>YEAR(tbl_GL[[#This Row],[Date]])</f>
        <v>2019</v>
      </c>
    </row>
    <row r="10367" spans="1:11" x14ac:dyDescent="0.35">
      <c r="A10367">
        <v>1303.0999999999999</v>
      </c>
      <c r="B10367" s="24">
        <v>43820</v>
      </c>
      <c r="C10367">
        <v>4</v>
      </c>
      <c r="D10367" s="13">
        <v>210</v>
      </c>
      <c r="E10367" s="13" t="s">
        <v>7</v>
      </c>
      <c r="F10367" s="17">
        <v>4494</v>
      </c>
      <c r="G10367" t="str">
        <f>_xlfn.XLOOKUP(tbl_GL[[#This Row],[Account_key]],tbl_COA[Account_key],tbl_COA[Class],"Not Found")</f>
        <v>Trading account</v>
      </c>
      <c r="H10367" t="str">
        <f>_xlfn.XLOOKUP(tbl_GL[[#This Row],[Account_key]],tbl_COA[Account_key],tbl_COA[SubClass],"Not Found")</f>
        <v>Sales</v>
      </c>
      <c r="I10367" t="str">
        <f>_xlfn.XLOOKUP(tbl_GL[[#This Row],[Account_key]],tbl_COA[Account_key],tbl_COA[SubClass2],"Not Found")</f>
        <v>Sales</v>
      </c>
      <c r="J10367" t="str">
        <f>_xlfn.XLOOKUP(tbl_GL[[#This Row],[Account_key]],tbl_COA[Account_key],tbl_COA[SubAccount],,0)</f>
        <v>Sales</v>
      </c>
      <c r="K10367">
        <f>YEAR(tbl_GL[[#This Row],[Date]])</f>
        <v>2019</v>
      </c>
    </row>
    <row r="10368" spans="1:11" x14ac:dyDescent="0.35">
      <c r="A10368">
        <v>1303.2</v>
      </c>
      <c r="B10368" s="24">
        <v>43820</v>
      </c>
      <c r="C10368">
        <v>4</v>
      </c>
      <c r="D10368" s="13">
        <v>10</v>
      </c>
      <c r="E10368" s="13" t="s">
        <v>7</v>
      </c>
      <c r="F10368" s="17">
        <v>4494</v>
      </c>
      <c r="G10368" t="str">
        <f>_xlfn.XLOOKUP(tbl_GL[[#This Row],[Account_key]],tbl_COA[Account_key],tbl_COA[Class],"Not Found")</f>
        <v>Assets</v>
      </c>
      <c r="H10368" t="str">
        <f>_xlfn.XLOOKUP(tbl_GL[[#This Row],[Account_key]],tbl_COA[Account_key],tbl_COA[SubClass],"Not Found")</f>
        <v>Assets</v>
      </c>
      <c r="I10368" t="str">
        <f>_xlfn.XLOOKUP(tbl_GL[[#This Row],[Account_key]],tbl_COA[Account_key],tbl_COA[SubClass2],"Not Found")</f>
        <v>Current Assets</v>
      </c>
      <c r="J10368" t="str">
        <f>_xlfn.XLOOKUP(tbl_GL[[#This Row],[Account_key]],tbl_COA[Account_key],tbl_COA[SubAccount],,0)</f>
        <v>Cash at Bank</v>
      </c>
      <c r="K10368">
        <f>YEAR(tbl_GL[[#This Row],[Date]])</f>
        <v>2019</v>
      </c>
    </row>
    <row r="10369" spans="1:11" x14ac:dyDescent="0.35">
      <c r="A10369">
        <v>1304.0999999999999</v>
      </c>
      <c r="B10369" s="24">
        <v>43820</v>
      </c>
      <c r="C10369">
        <v>4</v>
      </c>
      <c r="D10369" s="13">
        <v>230</v>
      </c>
      <c r="E10369" s="13" t="s">
        <v>4</v>
      </c>
      <c r="F10369" s="17">
        <v>-5771</v>
      </c>
      <c r="G10369" t="str">
        <f>_xlfn.XLOOKUP(tbl_GL[[#This Row],[Account_key]],tbl_COA[Account_key],tbl_COA[Class],"Not Found")</f>
        <v>Trading account</v>
      </c>
      <c r="H10369" t="str">
        <f>_xlfn.XLOOKUP(tbl_GL[[#This Row],[Account_key]],tbl_COA[Account_key],tbl_COA[SubClass],"Not Found")</f>
        <v>Cost of Sales</v>
      </c>
      <c r="I10369" t="str">
        <f>_xlfn.XLOOKUP(tbl_GL[[#This Row],[Account_key]],tbl_COA[Account_key],tbl_COA[SubClass2],"Not Found")</f>
        <v>Cost of Sales</v>
      </c>
      <c r="J10369" t="str">
        <f>_xlfn.XLOOKUP(tbl_GL[[#This Row],[Account_key]],tbl_COA[Account_key],tbl_COA[SubAccount],,0)</f>
        <v>Cost of Sales</v>
      </c>
      <c r="K10369">
        <f>YEAR(tbl_GL[[#This Row],[Date]])</f>
        <v>2019</v>
      </c>
    </row>
    <row r="10370" spans="1:11" x14ac:dyDescent="0.35">
      <c r="A10370">
        <v>1304.2</v>
      </c>
      <c r="B10370" s="24">
        <v>43820</v>
      </c>
      <c r="C10370">
        <v>4</v>
      </c>
      <c r="D10370" s="13">
        <v>60</v>
      </c>
      <c r="E10370" s="13" t="s">
        <v>4</v>
      </c>
      <c r="F10370" s="17">
        <v>-5771</v>
      </c>
      <c r="G10370" t="str">
        <f>_xlfn.XLOOKUP(tbl_GL[[#This Row],[Account_key]],tbl_COA[Account_key],tbl_COA[Class],"Not Found")</f>
        <v>Assets</v>
      </c>
      <c r="H10370" t="str">
        <f>_xlfn.XLOOKUP(tbl_GL[[#This Row],[Account_key]],tbl_COA[Account_key],tbl_COA[SubClass],"Not Found")</f>
        <v>Assets</v>
      </c>
      <c r="I10370" t="str">
        <f>_xlfn.XLOOKUP(tbl_GL[[#This Row],[Account_key]],tbl_COA[Account_key],tbl_COA[SubClass2],"Not Found")</f>
        <v>Current Assets</v>
      </c>
      <c r="J10370" t="str">
        <f>_xlfn.XLOOKUP(tbl_GL[[#This Row],[Account_key]],tbl_COA[Account_key],tbl_COA[SubAccount],,0)</f>
        <v>Inventory</v>
      </c>
      <c r="K10370">
        <f>YEAR(tbl_GL[[#This Row],[Date]])</f>
        <v>2019</v>
      </c>
    </row>
    <row r="10371" spans="1:11" x14ac:dyDescent="0.35">
      <c r="A10371">
        <v>1305.0999999999999</v>
      </c>
      <c r="B10371" s="24">
        <v>43820</v>
      </c>
      <c r="C10371">
        <v>4</v>
      </c>
      <c r="D10371" s="13">
        <v>210</v>
      </c>
      <c r="E10371" s="13" t="s">
        <v>8</v>
      </c>
      <c r="F10371" s="17">
        <v>16302</v>
      </c>
      <c r="G10371" t="str">
        <f>_xlfn.XLOOKUP(tbl_GL[[#This Row],[Account_key]],tbl_COA[Account_key],tbl_COA[Class],"Not Found")</f>
        <v>Trading account</v>
      </c>
      <c r="H10371" t="str">
        <f>_xlfn.XLOOKUP(tbl_GL[[#This Row],[Account_key]],tbl_COA[Account_key],tbl_COA[SubClass],"Not Found")</f>
        <v>Sales</v>
      </c>
      <c r="I10371" t="str">
        <f>_xlfn.XLOOKUP(tbl_GL[[#This Row],[Account_key]],tbl_COA[Account_key],tbl_COA[SubClass2],"Not Found")</f>
        <v>Sales</v>
      </c>
      <c r="J10371" t="str">
        <f>_xlfn.XLOOKUP(tbl_GL[[#This Row],[Account_key]],tbl_COA[Account_key],tbl_COA[SubAccount],,0)</f>
        <v>Sales</v>
      </c>
      <c r="K10371">
        <f>YEAR(tbl_GL[[#This Row],[Date]])</f>
        <v>2019</v>
      </c>
    </row>
    <row r="10372" spans="1:11" x14ac:dyDescent="0.35">
      <c r="A10372">
        <v>1305.2</v>
      </c>
      <c r="B10372" s="24">
        <v>43820</v>
      </c>
      <c r="C10372">
        <v>4</v>
      </c>
      <c r="D10372" s="13">
        <v>30</v>
      </c>
      <c r="E10372" s="13" t="s">
        <v>8</v>
      </c>
      <c r="F10372" s="17">
        <v>16302</v>
      </c>
      <c r="G10372" t="str">
        <f>_xlfn.XLOOKUP(tbl_GL[[#This Row],[Account_key]],tbl_COA[Account_key],tbl_COA[Class],"Not Found")</f>
        <v>Assets</v>
      </c>
      <c r="H10372" t="str">
        <f>_xlfn.XLOOKUP(tbl_GL[[#This Row],[Account_key]],tbl_COA[Account_key],tbl_COA[SubClass],"Not Found")</f>
        <v>Assets</v>
      </c>
      <c r="I10372" t="str">
        <f>_xlfn.XLOOKUP(tbl_GL[[#This Row],[Account_key]],tbl_COA[Account_key],tbl_COA[SubClass2],"Not Found")</f>
        <v>Current Assets</v>
      </c>
      <c r="J10372" t="str">
        <f>_xlfn.XLOOKUP(tbl_GL[[#This Row],[Account_key]],tbl_COA[Account_key],tbl_COA[SubAccount],,0)</f>
        <v>Trade Receivables</v>
      </c>
      <c r="K10372">
        <f>YEAR(tbl_GL[[#This Row],[Date]])</f>
        <v>2019</v>
      </c>
    </row>
    <row r="10373" spans="1:11" x14ac:dyDescent="0.35">
      <c r="A10373">
        <v>1306.0999999999999</v>
      </c>
      <c r="B10373" s="24">
        <v>43821</v>
      </c>
      <c r="C10373">
        <v>4</v>
      </c>
      <c r="D10373" s="13">
        <v>30</v>
      </c>
      <c r="E10373" s="13" t="s">
        <v>80</v>
      </c>
      <c r="F10373" s="17">
        <v>-18812</v>
      </c>
      <c r="G10373" t="str">
        <f>_xlfn.XLOOKUP(tbl_GL[[#This Row],[Account_key]],tbl_COA[Account_key],tbl_COA[Class],"Not Found")</f>
        <v>Assets</v>
      </c>
      <c r="H10373" t="str">
        <f>_xlfn.XLOOKUP(tbl_GL[[#This Row],[Account_key]],tbl_COA[Account_key],tbl_COA[SubClass],"Not Found")</f>
        <v>Assets</v>
      </c>
      <c r="I10373" t="str">
        <f>_xlfn.XLOOKUP(tbl_GL[[#This Row],[Account_key]],tbl_COA[Account_key],tbl_COA[SubClass2],"Not Found")</f>
        <v>Current Assets</v>
      </c>
      <c r="J10373" t="str">
        <f>_xlfn.XLOOKUP(tbl_GL[[#This Row],[Account_key]],tbl_COA[Account_key],tbl_COA[SubAccount],,0)</f>
        <v>Trade Receivables</v>
      </c>
      <c r="K10373">
        <f>YEAR(tbl_GL[[#This Row],[Date]])</f>
        <v>2019</v>
      </c>
    </row>
    <row r="10374" spans="1:11" x14ac:dyDescent="0.35">
      <c r="A10374">
        <v>1306.2</v>
      </c>
      <c r="B10374" s="24">
        <v>43821</v>
      </c>
      <c r="C10374">
        <v>4</v>
      </c>
      <c r="D10374" s="13">
        <v>10</v>
      </c>
      <c r="E10374" s="13" t="s">
        <v>80</v>
      </c>
      <c r="F10374" s="17">
        <v>18812</v>
      </c>
      <c r="G10374" t="str">
        <f>_xlfn.XLOOKUP(tbl_GL[[#This Row],[Account_key]],tbl_COA[Account_key],tbl_COA[Class],"Not Found")</f>
        <v>Assets</v>
      </c>
      <c r="H10374" t="str">
        <f>_xlfn.XLOOKUP(tbl_GL[[#This Row],[Account_key]],tbl_COA[Account_key],tbl_COA[SubClass],"Not Found")</f>
        <v>Assets</v>
      </c>
      <c r="I10374" t="str">
        <f>_xlfn.XLOOKUP(tbl_GL[[#This Row],[Account_key]],tbl_COA[Account_key],tbl_COA[SubClass2],"Not Found")</f>
        <v>Current Assets</v>
      </c>
      <c r="J10374" t="str">
        <f>_xlfn.XLOOKUP(tbl_GL[[#This Row],[Account_key]],tbl_COA[Account_key],tbl_COA[SubAccount],,0)</f>
        <v>Cash at Bank</v>
      </c>
      <c r="K10374">
        <f>YEAR(tbl_GL[[#This Row],[Date]])</f>
        <v>2019</v>
      </c>
    </row>
    <row r="10375" spans="1:11" x14ac:dyDescent="0.35">
      <c r="A10375">
        <v>1307.0999999999999</v>
      </c>
      <c r="B10375" s="24">
        <v>43824</v>
      </c>
      <c r="C10375">
        <v>4</v>
      </c>
      <c r="D10375" s="13">
        <v>10</v>
      </c>
      <c r="E10375" s="13" t="s">
        <v>98</v>
      </c>
      <c r="F10375" s="17">
        <v>-1899</v>
      </c>
      <c r="G10375" t="str">
        <f>_xlfn.XLOOKUP(tbl_GL[[#This Row],[Account_key]],tbl_COA[Account_key],tbl_COA[Class],"Not Found")</f>
        <v>Assets</v>
      </c>
      <c r="H10375" t="str">
        <f>_xlfn.XLOOKUP(tbl_GL[[#This Row],[Account_key]],tbl_COA[Account_key],tbl_COA[SubClass],"Not Found")</f>
        <v>Assets</v>
      </c>
      <c r="I10375" t="str">
        <f>_xlfn.XLOOKUP(tbl_GL[[#This Row],[Account_key]],tbl_COA[Account_key],tbl_COA[SubClass2],"Not Found")</f>
        <v>Current Assets</v>
      </c>
      <c r="J10375" t="str">
        <f>_xlfn.XLOOKUP(tbl_GL[[#This Row],[Account_key]],tbl_COA[Account_key],tbl_COA[SubAccount],,0)</f>
        <v>Cash at Bank</v>
      </c>
      <c r="K10375">
        <f>YEAR(tbl_GL[[#This Row],[Date]])</f>
        <v>2019</v>
      </c>
    </row>
    <row r="10376" spans="1:11" x14ac:dyDescent="0.35">
      <c r="A10376">
        <v>1307.2</v>
      </c>
      <c r="B10376" s="24">
        <v>43824</v>
      </c>
      <c r="C10376">
        <v>4</v>
      </c>
      <c r="D10376" s="13">
        <v>120</v>
      </c>
      <c r="E10376" s="13" t="s">
        <v>98</v>
      </c>
      <c r="F10376" s="17">
        <v>-1899</v>
      </c>
      <c r="G10376" t="str">
        <f>_xlfn.XLOOKUP(tbl_GL[[#This Row],[Account_key]],tbl_COA[Account_key],tbl_COA[Class],"Not Found")</f>
        <v>Liabilities and Owners Equity</v>
      </c>
      <c r="H10376" t="str">
        <f>_xlfn.XLOOKUP(tbl_GL[[#This Row],[Account_key]],tbl_COA[Account_key],tbl_COA[SubClass],"Not Found")</f>
        <v>Liabilities</v>
      </c>
      <c r="I10376" t="str">
        <f>_xlfn.XLOOKUP(tbl_GL[[#This Row],[Account_key]],tbl_COA[Account_key],tbl_COA[SubClass2],"Not Found")</f>
        <v>Current Liabilities</v>
      </c>
      <c r="J10376" t="str">
        <f>_xlfn.XLOOKUP(tbl_GL[[#This Row],[Account_key]],tbl_COA[Account_key],tbl_COA[SubAccount],,0)</f>
        <v>Accrued Expenses</v>
      </c>
      <c r="K10376">
        <f>YEAR(tbl_GL[[#This Row],[Date]])</f>
        <v>2019</v>
      </c>
    </row>
    <row r="10377" spans="1:11" x14ac:dyDescent="0.35">
      <c r="A10377">
        <v>1308.0999999999999</v>
      </c>
      <c r="B10377" s="24">
        <v>43824</v>
      </c>
      <c r="C10377">
        <v>4</v>
      </c>
      <c r="D10377" s="13">
        <v>30</v>
      </c>
      <c r="E10377" s="13" t="s">
        <v>80</v>
      </c>
      <c r="F10377" s="17">
        <v>-19257</v>
      </c>
      <c r="G10377" t="str">
        <f>_xlfn.XLOOKUP(tbl_GL[[#This Row],[Account_key]],tbl_COA[Account_key],tbl_COA[Class],"Not Found")</f>
        <v>Assets</v>
      </c>
      <c r="H10377" t="str">
        <f>_xlfn.XLOOKUP(tbl_GL[[#This Row],[Account_key]],tbl_COA[Account_key],tbl_COA[SubClass],"Not Found")</f>
        <v>Assets</v>
      </c>
      <c r="I10377" t="str">
        <f>_xlfn.XLOOKUP(tbl_GL[[#This Row],[Account_key]],tbl_COA[Account_key],tbl_COA[SubClass2],"Not Found")</f>
        <v>Current Assets</v>
      </c>
      <c r="J10377" t="str">
        <f>_xlfn.XLOOKUP(tbl_GL[[#This Row],[Account_key]],tbl_COA[Account_key],tbl_COA[SubAccount],,0)</f>
        <v>Trade Receivables</v>
      </c>
      <c r="K10377">
        <f>YEAR(tbl_GL[[#This Row],[Date]])</f>
        <v>2019</v>
      </c>
    </row>
    <row r="10378" spans="1:11" x14ac:dyDescent="0.35">
      <c r="A10378">
        <v>1308.2</v>
      </c>
      <c r="B10378" s="24">
        <v>43824</v>
      </c>
      <c r="C10378">
        <v>4</v>
      </c>
      <c r="D10378" s="13">
        <v>10</v>
      </c>
      <c r="E10378" s="13" t="s">
        <v>80</v>
      </c>
      <c r="F10378" s="17">
        <v>19257</v>
      </c>
      <c r="G10378" t="str">
        <f>_xlfn.XLOOKUP(tbl_GL[[#This Row],[Account_key]],tbl_COA[Account_key],tbl_COA[Class],"Not Found")</f>
        <v>Assets</v>
      </c>
      <c r="H10378" t="str">
        <f>_xlfn.XLOOKUP(tbl_GL[[#This Row],[Account_key]],tbl_COA[Account_key],tbl_COA[SubClass],"Not Found")</f>
        <v>Assets</v>
      </c>
      <c r="I10378" t="str">
        <f>_xlfn.XLOOKUP(tbl_GL[[#This Row],[Account_key]],tbl_COA[Account_key],tbl_COA[SubClass2],"Not Found")</f>
        <v>Current Assets</v>
      </c>
      <c r="J10378" t="str">
        <f>_xlfn.XLOOKUP(tbl_GL[[#This Row],[Account_key]],tbl_COA[Account_key],tbl_COA[SubAccount],,0)</f>
        <v>Cash at Bank</v>
      </c>
      <c r="K10378">
        <f>YEAR(tbl_GL[[#This Row],[Date]])</f>
        <v>2019</v>
      </c>
    </row>
    <row r="10379" spans="1:11" x14ac:dyDescent="0.35">
      <c r="A10379">
        <v>1309.0999999999999</v>
      </c>
      <c r="B10379" s="24">
        <v>43827</v>
      </c>
      <c r="C10379">
        <v>4</v>
      </c>
      <c r="D10379" s="13">
        <v>260</v>
      </c>
      <c r="E10379" s="13" t="s">
        <v>99</v>
      </c>
      <c r="F10379" s="17">
        <v>-251</v>
      </c>
      <c r="G10379" t="str">
        <f>_xlfn.XLOOKUP(tbl_GL[[#This Row],[Account_key]],tbl_COA[Account_key],tbl_COA[Class],"Not Found")</f>
        <v>Operating account</v>
      </c>
      <c r="H10379" t="str">
        <f>_xlfn.XLOOKUP(tbl_GL[[#This Row],[Account_key]],tbl_COA[Account_key],tbl_COA[SubClass],"Not Found")</f>
        <v>Operating Expenses</v>
      </c>
      <c r="I10379" t="str">
        <f>_xlfn.XLOOKUP(tbl_GL[[#This Row],[Account_key]],tbl_COA[Account_key],tbl_COA[SubClass2],"Not Found")</f>
        <v>Marketing</v>
      </c>
      <c r="J10379" t="str">
        <f>_xlfn.XLOOKUP(tbl_GL[[#This Row],[Account_key]],tbl_COA[Account_key],tbl_COA[SubAccount],,0)</f>
        <v>Commissions</v>
      </c>
      <c r="K10379">
        <f>YEAR(tbl_GL[[#This Row],[Date]])</f>
        <v>2019</v>
      </c>
    </row>
    <row r="10380" spans="1:11" x14ac:dyDescent="0.35">
      <c r="A10380">
        <v>1309.2</v>
      </c>
      <c r="B10380" s="24">
        <v>43827</v>
      </c>
      <c r="C10380">
        <v>4</v>
      </c>
      <c r="D10380" s="13">
        <v>20</v>
      </c>
      <c r="E10380" s="13" t="s">
        <v>99</v>
      </c>
      <c r="F10380" s="17">
        <v>-251</v>
      </c>
      <c r="G10380" t="str">
        <f>_xlfn.XLOOKUP(tbl_GL[[#This Row],[Account_key]],tbl_COA[Account_key],tbl_COA[Class],"Not Found")</f>
        <v>Assets</v>
      </c>
      <c r="H10380" t="str">
        <f>_xlfn.XLOOKUP(tbl_GL[[#This Row],[Account_key]],tbl_COA[Account_key],tbl_COA[SubClass],"Not Found")</f>
        <v>Assets</v>
      </c>
      <c r="I10380" t="str">
        <f>_xlfn.XLOOKUP(tbl_GL[[#This Row],[Account_key]],tbl_COA[Account_key],tbl_COA[SubClass2],"Not Found")</f>
        <v>Current Assets</v>
      </c>
      <c r="J10380" t="str">
        <f>_xlfn.XLOOKUP(tbl_GL[[#This Row],[Account_key]],tbl_COA[Account_key],tbl_COA[SubAccount],,0)</f>
        <v>Cash in hand</v>
      </c>
      <c r="K10380">
        <f>YEAR(tbl_GL[[#This Row],[Date]])</f>
        <v>2019</v>
      </c>
    </row>
    <row r="10381" spans="1:11" x14ac:dyDescent="0.35">
      <c r="A10381">
        <v>1310.0999999999999</v>
      </c>
      <c r="B10381" s="24">
        <v>43827</v>
      </c>
      <c r="C10381">
        <v>4</v>
      </c>
      <c r="D10381" s="13">
        <v>230</v>
      </c>
      <c r="E10381" s="13" t="s">
        <v>4</v>
      </c>
      <c r="F10381" s="17">
        <v>-1379</v>
      </c>
      <c r="G10381" t="str">
        <f>_xlfn.XLOOKUP(tbl_GL[[#This Row],[Account_key]],tbl_COA[Account_key],tbl_COA[Class],"Not Found")</f>
        <v>Trading account</v>
      </c>
      <c r="H10381" t="str">
        <f>_xlfn.XLOOKUP(tbl_GL[[#This Row],[Account_key]],tbl_COA[Account_key],tbl_COA[SubClass],"Not Found")</f>
        <v>Cost of Sales</v>
      </c>
      <c r="I10381" t="str">
        <f>_xlfn.XLOOKUP(tbl_GL[[#This Row],[Account_key]],tbl_COA[Account_key],tbl_COA[SubClass2],"Not Found")</f>
        <v>Cost of Sales</v>
      </c>
      <c r="J10381" t="str">
        <f>_xlfn.XLOOKUP(tbl_GL[[#This Row],[Account_key]],tbl_COA[Account_key],tbl_COA[SubAccount],,0)</f>
        <v>Cost of Sales</v>
      </c>
      <c r="K10381">
        <f>YEAR(tbl_GL[[#This Row],[Date]])</f>
        <v>2019</v>
      </c>
    </row>
    <row r="10382" spans="1:11" x14ac:dyDescent="0.35">
      <c r="A10382">
        <v>1310.2</v>
      </c>
      <c r="B10382" s="24">
        <v>43827</v>
      </c>
      <c r="C10382">
        <v>4</v>
      </c>
      <c r="D10382" s="13">
        <v>60</v>
      </c>
      <c r="E10382" s="13" t="s">
        <v>4</v>
      </c>
      <c r="F10382" s="17">
        <v>-1379</v>
      </c>
      <c r="G10382" t="str">
        <f>_xlfn.XLOOKUP(tbl_GL[[#This Row],[Account_key]],tbl_COA[Account_key],tbl_COA[Class],"Not Found")</f>
        <v>Assets</v>
      </c>
      <c r="H10382" t="str">
        <f>_xlfn.XLOOKUP(tbl_GL[[#This Row],[Account_key]],tbl_COA[Account_key],tbl_COA[SubClass],"Not Found")</f>
        <v>Assets</v>
      </c>
      <c r="I10382" t="str">
        <f>_xlfn.XLOOKUP(tbl_GL[[#This Row],[Account_key]],tbl_COA[Account_key],tbl_COA[SubClass2],"Not Found")</f>
        <v>Current Assets</v>
      </c>
      <c r="J10382" t="str">
        <f>_xlfn.XLOOKUP(tbl_GL[[#This Row],[Account_key]],tbl_COA[Account_key],tbl_COA[SubAccount],,0)</f>
        <v>Inventory</v>
      </c>
      <c r="K10382">
        <f>YEAR(tbl_GL[[#This Row],[Date]])</f>
        <v>2019</v>
      </c>
    </row>
    <row r="10383" spans="1:11" x14ac:dyDescent="0.35">
      <c r="A10383">
        <v>1311.1</v>
      </c>
      <c r="B10383" s="24">
        <v>43827</v>
      </c>
      <c r="C10383">
        <v>4</v>
      </c>
      <c r="D10383" s="13">
        <v>10</v>
      </c>
      <c r="E10383" s="13" t="s">
        <v>98</v>
      </c>
      <c r="F10383" s="17">
        <v>-2065</v>
      </c>
      <c r="G10383" t="str">
        <f>_xlfn.XLOOKUP(tbl_GL[[#This Row],[Account_key]],tbl_COA[Account_key],tbl_COA[Class],"Not Found")</f>
        <v>Assets</v>
      </c>
      <c r="H10383" t="str">
        <f>_xlfn.XLOOKUP(tbl_GL[[#This Row],[Account_key]],tbl_COA[Account_key],tbl_COA[SubClass],"Not Found")</f>
        <v>Assets</v>
      </c>
      <c r="I10383" t="str">
        <f>_xlfn.XLOOKUP(tbl_GL[[#This Row],[Account_key]],tbl_COA[Account_key],tbl_COA[SubClass2],"Not Found")</f>
        <v>Current Assets</v>
      </c>
      <c r="J10383" t="str">
        <f>_xlfn.XLOOKUP(tbl_GL[[#This Row],[Account_key]],tbl_COA[Account_key],tbl_COA[SubAccount],,0)</f>
        <v>Cash at Bank</v>
      </c>
      <c r="K10383">
        <f>YEAR(tbl_GL[[#This Row],[Date]])</f>
        <v>2019</v>
      </c>
    </row>
    <row r="10384" spans="1:11" x14ac:dyDescent="0.35">
      <c r="A10384">
        <v>1311.2</v>
      </c>
      <c r="B10384" s="24">
        <v>43827</v>
      </c>
      <c r="C10384">
        <v>4</v>
      </c>
      <c r="D10384" s="13">
        <v>120</v>
      </c>
      <c r="E10384" s="13" t="s">
        <v>98</v>
      </c>
      <c r="F10384" s="17">
        <v>-2065</v>
      </c>
      <c r="G10384" t="str">
        <f>_xlfn.XLOOKUP(tbl_GL[[#This Row],[Account_key]],tbl_COA[Account_key],tbl_COA[Class],"Not Found")</f>
        <v>Liabilities and Owners Equity</v>
      </c>
      <c r="H10384" t="str">
        <f>_xlfn.XLOOKUP(tbl_GL[[#This Row],[Account_key]],tbl_COA[Account_key],tbl_COA[SubClass],"Not Found")</f>
        <v>Liabilities</v>
      </c>
      <c r="I10384" t="str">
        <f>_xlfn.XLOOKUP(tbl_GL[[#This Row],[Account_key]],tbl_COA[Account_key],tbl_COA[SubClass2],"Not Found")</f>
        <v>Current Liabilities</v>
      </c>
      <c r="J10384" t="str">
        <f>_xlfn.XLOOKUP(tbl_GL[[#This Row],[Account_key]],tbl_COA[Account_key],tbl_COA[SubAccount],,0)</f>
        <v>Accrued Expenses</v>
      </c>
      <c r="K10384">
        <f>YEAR(tbl_GL[[#This Row],[Date]])</f>
        <v>2019</v>
      </c>
    </row>
    <row r="10385" spans="1:11" x14ac:dyDescent="0.35">
      <c r="A10385">
        <v>1312.1</v>
      </c>
      <c r="B10385" s="24">
        <v>43827</v>
      </c>
      <c r="C10385">
        <v>4</v>
      </c>
      <c r="D10385" s="13">
        <v>210</v>
      </c>
      <c r="E10385" s="13" t="s">
        <v>7</v>
      </c>
      <c r="F10385" s="17">
        <v>4314</v>
      </c>
      <c r="G10385" t="str">
        <f>_xlfn.XLOOKUP(tbl_GL[[#This Row],[Account_key]],tbl_COA[Account_key],tbl_COA[Class],"Not Found")</f>
        <v>Trading account</v>
      </c>
      <c r="H10385" t="str">
        <f>_xlfn.XLOOKUP(tbl_GL[[#This Row],[Account_key]],tbl_COA[Account_key],tbl_COA[SubClass],"Not Found")</f>
        <v>Sales</v>
      </c>
      <c r="I10385" t="str">
        <f>_xlfn.XLOOKUP(tbl_GL[[#This Row],[Account_key]],tbl_COA[Account_key],tbl_COA[SubClass2],"Not Found")</f>
        <v>Sales</v>
      </c>
      <c r="J10385" t="str">
        <f>_xlfn.XLOOKUP(tbl_GL[[#This Row],[Account_key]],tbl_COA[Account_key],tbl_COA[SubAccount],,0)</f>
        <v>Sales</v>
      </c>
      <c r="K10385">
        <f>YEAR(tbl_GL[[#This Row],[Date]])</f>
        <v>2019</v>
      </c>
    </row>
    <row r="10386" spans="1:11" x14ac:dyDescent="0.35">
      <c r="A10386">
        <v>1312.2</v>
      </c>
      <c r="B10386" s="24">
        <v>43827</v>
      </c>
      <c r="C10386">
        <v>4</v>
      </c>
      <c r="D10386" s="13">
        <v>10</v>
      </c>
      <c r="E10386" s="13" t="s">
        <v>7</v>
      </c>
      <c r="F10386" s="17">
        <v>4314</v>
      </c>
      <c r="G10386" t="str">
        <f>_xlfn.XLOOKUP(tbl_GL[[#This Row],[Account_key]],tbl_COA[Account_key],tbl_COA[Class],"Not Found")</f>
        <v>Assets</v>
      </c>
      <c r="H10386" t="str">
        <f>_xlfn.XLOOKUP(tbl_GL[[#This Row],[Account_key]],tbl_COA[Account_key],tbl_COA[SubClass],"Not Found")</f>
        <v>Assets</v>
      </c>
      <c r="I10386" t="str">
        <f>_xlfn.XLOOKUP(tbl_GL[[#This Row],[Account_key]],tbl_COA[Account_key],tbl_COA[SubClass2],"Not Found")</f>
        <v>Current Assets</v>
      </c>
      <c r="J10386" t="str">
        <f>_xlfn.XLOOKUP(tbl_GL[[#This Row],[Account_key]],tbl_COA[Account_key],tbl_COA[SubAccount],,0)</f>
        <v>Cash at Bank</v>
      </c>
      <c r="K10386">
        <f>YEAR(tbl_GL[[#This Row],[Date]])</f>
        <v>2019</v>
      </c>
    </row>
    <row r="10387" spans="1:11" x14ac:dyDescent="0.35">
      <c r="A10387">
        <v>1313.1</v>
      </c>
      <c r="B10387" s="24">
        <v>43827</v>
      </c>
      <c r="C10387">
        <v>4</v>
      </c>
      <c r="D10387" s="13">
        <v>230</v>
      </c>
      <c r="E10387" s="13" t="s">
        <v>4</v>
      </c>
      <c r="F10387" s="17">
        <v>-5572</v>
      </c>
      <c r="G10387" t="str">
        <f>_xlfn.XLOOKUP(tbl_GL[[#This Row],[Account_key]],tbl_COA[Account_key],tbl_COA[Class],"Not Found")</f>
        <v>Trading account</v>
      </c>
      <c r="H10387" t="str">
        <f>_xlfn.XLOOKUP(tbl_GL[[#This Row],[Account_key]],tbl_COA[Account_key],tbl_COA[SubClass],"Not Found")</f>
        <v>Cost of Sales</v>
      </c>
      <c r="I10387" t="str">
        <f>_xlfn.XLOOKUP(tbl_GL[[#This Row],[Account_key]],tbl_COA[Account_key],tbl_COA[SubClass2],"Not Found")</f>
        <v>Cost of Sales</v>
      </c>
      <c r="J10387" t="str">
        <f>_xlfn.XLOOKUP(tbl_GL[[#This Row],[Account_key]],tbl_COA[Account_key],tbl_COA[SubAccount],,0)</f>
        <v>Cost of Sales</v>
      </c>
      <c r="K10387">
        <f>YEAR(tbl_GL[[#This Row],[Date]])</f>
        <v>2019</v>
      </c>
    </row>
    <row r="10388" spans="1:11" x14ac:dyDescent="0.35">
      <c r="A10388">
        <v>1313.2</v>
      </c>
      <c r="B10388" s="24">
        <v>43827</v>
      </c>
      <c r="C10388">
        <v>4</v>
      </c>
      <c r="D10388" s="13">
        <v>60</v>
      </c>
      <c r="E10388" s="13" t="s">
        <v>4</v>
      </c>
      <c r="F10388" s="17">
        <v>-5572</v>
      </c>
      <c r="G10388" t="str">
        <f>_xlfn.XLOOKUP(tbl_GL[[#This Row],[Account_key]],tbl_COA[Account_key],tbl_COA[Class],"Not Found")</f>
        <v>Assets</v>
      </c>
      <c r="H10388" t="str">
        <f>_xlfn.XLOOKUP(tbl_GL[[#This Row],[Account_key]],tbl_COA[Account_key],tbl_COA[SubClass],"Not Found")</f>
        <v>Assets</v>
      </c>
      <c r="I10388" t="str">
        <f>_xlfn.XLOOKUP(tbl_GL[[#This Row],[Account_key]],tbl_COA[Account_key],tbl_COA[SubClass2],"Not Found")</f>
        <v>Current Assets</v>
      </c>
      <c r="J10388" t="str">
        <f>_xlfn.XLOOKUP(tbl_GL[[#This Row],[Account_key]],tbl_COA[Account_key],tbl_COA[SubAccount],,0)</f>
        <v>Inventory</v>
      </c>
      <c r="K10388">
        <f>YEAR(tbl_GL[[#This Row],[Date]])</f>
        <v>2019</v>
      </c>
    </row>
    <row r="10389" spans="1:11" x14ac:dyDescent="0.35">
      <c r="A10389">
        <v>1314.1</v>
      </c>
      <c r="B10389" s="24">
        <v>43827</v>
      </c>
      <c r="C10389">
        <v>4</v>
      </c>
      <c r="D10389" s="13">
        <v>210</v>
      </c>
      <c r="E10389" s="13" t="s">
        <v>8</v>
      </c>
      <c r="F10389" s="17">
        <v>15741</v>
      </c>
      <c r="G10389" t="str">
        <f>_xlfn.XLOOKUP(tbl_GL[[#This Row],[Account_key]],tbl_COA[Account_key],tbl_COA[Class],"Not Found")</f>
        <v>Trading account</v>
      </c>
      <c r="H10389" t="str">
        <f>_xlfn.XLOOKUP(tbl_GL[[#This Row],[Account_key]],tbl_COA[Account_key],tbl_COA[SubClass],"Not Found")</f>
        <v>Sales</v>
      </c>
      <c r="I10389" t="str">
        <f>_xlfn.XLOOKUP(tbl_GL[[#This Row],[Account_key]],tbl_COA[Account_key],tbl_COA[SubClass2],"Not Found")</f>
        <v>Sales</v>
      </c>
      <c r="J10389" t="str">
        <f>_xlfn.XLOOKUP(tbl_GL[[#This Row],[Account_key]],tbl_COA[Account_key],tbl_COA[SubAccount],,0)</f>
        <v>Sales</v>
      </c>
      <c r="K10389">
        <f>YEAR(tbl_GL[[#This Row],[Date]])</f>
        <v>2019</v>
      </c>
    </row>
    <row r="10390" spans="1:11" x14ac:dyDescent="0.35">
      <c r="A10390">
        <v>1314.2</v>
      </c>
      <c r="B10390" s="24">
        <v>43827</v>
      </c>
      <c r="C10390">
        <v>4</v>
      </c>
      <c r="D10390" s="13">
        <v>30</v>
      </c>
      <c r="E10390" s="13" t="s">
        <v>8</v>
      </c>
      <c r="F10390" s="17">
        <v>15741</v>
      </c>
      <c r="G10390" t="str">
        <f>_xlfn.XLOOKUP(tbl_GL[[#This Row],[Account_key]],tbl_COA[Account_key],tbl_COA[Class],"Not Found")</f>
        <v>Assets</v>
      </c>
      <c r="H10390" t="str">
        <f>_xlfn.XLOOKUP(tbl_GL[[#This Row],[Account_key]],tbl_COA[Account_key],tbl_COA[SubClass],"Not Found")</f>
        <v>Assets</v>
      </c>
      <c r="I10390" t="str">
        <f>_xlfn.XLOOKUP(tbl_GL[[#This Row],[Account_key]],tbl_COA[Account_key],tbl_COA[SubClass2],"Not Found")</f>
        <v>Current Assets</v>
      </c>
      <c r="J10390" t="str">
        <f>_xlfn.XLOOKUP(tbl_GL[[#This Row],[Account_key]],tbl_COA[Account_key],tbl_COA[SubAccount],,0)</f>
        <v>Trade Receivables</v>
      </c>
      <c r="K10390">
        <f>YEAR(tbl_GL[[#This Row],[Date]])</f>
        <v>2019</v>
      </c>
    </row>
    <row r="10391" spans="1:11" x14ac:dyDescent="0.35">
      <c r="A10391">
        <v>1315.1</v>
      </c>
      <c r="B10391" s="24">
        <v>43830</v>
      </c>
      <c r="C10391">
        <v>4</v>
      </c>
      <c r="D10391" s="13">
        <v>10</v>
      </c>
      <c r="E10391" s="13" t="s">
        <v>110</v>
      </c>
      <c r="F10391" s="17">
        <v>22</v>
      </c>
      <c r="G10391" t="str">
        <f>_xlfn.XLOOKUP(tbl_GL[[#This Row],[Account_key]],tbl_COA[Account_key],tbl_COA[Class],"Not Found")</f>
        <v>Assets</v>
      </c>
      <c r="H10391" t="str">
        <f>_xlfn.XLOOKUP(tbl_GL[[#This Row],[Account_key]],tbl_COA[Account_key],tbl_COA[SubClass],"Not Found")</f>
        <v>Assets</v>
      </c>
      <c r="I10391" t="str">
        <f>_xlfn.XLOOKUP(tbl_GL[[#This Row],[Account_key]],tbl_COA[Account_key],tbl_COA[SubClass2],"Not Found")</f>
        <v>Current Assets</v>
      </c>
      <c r="J10391" t="str">
        <f>_xlfn.XLOOKUP(tbl_GL[[#This Row],[Account_key]],tbl_COA[Account_key],tbl_COA[SubAccount],,0)</f>
        <v>Cash at Bank</v>
      </c>
      <c r="K10391">
        <f>YEAR(tbl_GL[[#This Row],[Date]])</f>
        <v>2019</v>
      </c>
    </row>
    <row r="10392" spans="1:11" x14ac:dyDescent="0.35">
      <c r="A10392">
        <v>1315.2</v>
      </c>
      <c r="B10392" s="24">
        <v>43830</v>
      </c>
      <c r="C10392">
        <v>4</v>
      </c>
      <c r="D10392" s="13">
        <v>430</v>
      </c>
      <c r="E10392" s="13" t="s">
        <v>110</v>
      </c>
      <c r="F10392" s="17">
        <v>22</v>
      </c>
      <c r="G10392" t="str">
        <f>_xlfn.XLOOKUP(tbl_GL[[#This Row],[Account_key]],tbl_COA[Account_key],tbl_COA[Class],"Not Found")</f>
        <v>Non-operating</v>
      </c>
      <c r="H10392" t="str">
        <f>_xlfn.XLOOKUP(tbl_GL[[#This Row],[Account_key]],tbl_COA[Account_key],tbl_COA[SubClass],"Not Found")</f>
        <v>Exchange Loss/Gain</v>
      </c>
      <c r="I10392" t="str">
        <f>_xlfn.XLOOKUP(tbl_GL[[#This Row],[Account_key]],tbl_COA[Account_key],tbl_COA[SubClass2],"Not Found")</f>
        <v>Exchange Loss/Gain</v>
      </c>
      <c r="J10392" t="str">
        <f>_xlfn.XLOOKUP(tbl_GL[[#This Row],[Account_key]],tbl_COA[Account_key],tbl_COA[SubAccount],,0)</f>
        <v>Exchange Loss/Gain</v>
      </c>
      <c r="K10392">
        <f>YEAR(tbl_GL[[#This Row],[Date]])</f>
        <v>2019</v>
      </c>
    </row>
    <row r="10393" spans="1:11" x14ac:dyDescent="0.35">
      <c r="A10393">
        <v>1316.1</v>
      </c>
      <c r="B10393" s="24">
        <v>43830</v>
      </c>
      <c r="C10393">
        <v>4</v>
      </c>
      <c r="D10393" s="13">
        <v>400</v>
      </c>
      <c r="E10393" s="13" t="s">
        <v>104</v>
      </c>
      <c r="F10393" s="17">
        <v>-163</v>
      </c>
      <c r="G10393" t="str">
        <f>_xlfn.XLOOKUP(tbl_GL[[#This Row],[Account_key]],tbl_COA[Account_key],tbl_COA[Class],"Not Found")</f>
        <v>Operating account</v>
      </c>
      <c r="H10393" t="str">
        <f>_xlfn.XLOOKUP(tbl_GL[[#This Row],[Account_key]],tbl_COA[Account_key],tbl_COA[SubClass],"Not Found")</f>
        <v>Depreciation &amp; Amortization</v>
      </c>
      <c r="I10393" t="str">
        <f>_xlfn.XLOOKUP(tbl_GL[[#This Row],[Account_key]],tbl_COA[Account_key],tbl_COA[SubClass2],"Not Found")</f>
        <v>Amortization</v>
      </c>
      <c r="J10393" t="str">
        <f>_xlfn.XLOOKUP(tbl_GL[[#This Row],[Account_key]],tbl_COA[Account_key],tbl_COA[SubAccount],,0)</f>
        <v>Amortization of Intangible Assets</v>
      </c>
      <c r="K10393">
        <f>YEAR(tbl_GL[[#This Row],[Date]])</f>
        <v>2019</v>
      </c>
    </row>
    <row r="10394" spans="1:11" x14ac:dyDescent="0.35">
      <c r="A10394">
        <v>1316.2</v>
      </c>
      <c r="B10394" s="24">
        <v>43830</v>
      </c>
      <c r="C10394">
        <v>4</v>
      </c>
      <c r="D10394" s="13">
        <v>100</v>
      </c>
      <c r="E10394" s="13" t="s">
        <v>104</v>
      </c>
      <c r="F10394" s="17">
        <v>-163</v>
      </c>
      <c r="G10394" t="str">
        <f>_xlfn.XLOOKUP(tbl_GL[[#This Row],[Account_key]],tbl_COA[Account_key],tbl_COA[Class],"Not Found")</f>
        <v>Assets</v>
      </c>
      <c r="H10394" t="str">
        <f>_xlfn.XLOOKUP(tbl_GL[[#This Row],[Account_key]],tbl_COA[Account_key],tbl_COA[SubClass],"Not Found")</f>
        <v>Assets</v>
      </c>
      <c r="I10394" t="str">
        <f>_xlfn.XLOOKUP(tbl_GL[[#This Row],[Account_key]],tbl_COA[Account_key],tbl_COA[SubClass2],"Not Found")</f>
        <v>Non-Current Assets</v>
      </c>
      <c r="J10394" t="str">
        <f>_xlfn.XLOOKUP(tbl_GL[[#This Row],[Account_key]],tbl_COA[Account_key],tbl_COA[SubAccount],,0)</f>
        <v>Patents and trademarks</v>
      </c>
      <c r="K10394">
        <f>YEAR(tbl_GL[[#This Row],[Date]])</f>
        <v>2019</v>
      </c>
    </row>
    <row r="10395" spans="1:11" x14ac:dyDescent="0.35">
      <c r="A10395">
        <v>1317.1</v>
      </c>
      <c r="B10395" s="24">
        <v>43830</v>
      </c>
      <c r="C10395">
        <v>4</v>
      </c>
      <c r="D10395" s="13">
        <v>10</v>
      </c>
      <c r="E10395" s="13" t="s">
        <v>113</v>
      </c>
      <c r="F10395" s="17">
        <v>190</v>
      </c>
      <c r="G10395" t="str">
        <f>_xlfn.XLOOKUP(tbl_GL[[#This Row],[Account_key]],tbl_COA[Account_key],tbl_COA[Class],"Not Found")</f>
        <v>Assets</v>
      </c>
      <c r="H10395" t="str">
        <f>_xlfn.XLOOKUP(tbl_GL[[#This Row],[Account_key]],tbl_COA[Account_key],tbl_COA[SubClass],"Not Found")</f>
        <v>Assets</v>
      </c>
      <c r="I10395" t="str">
        <f>_xlfn.XLOOKUP(tbl_GL[[#This Row],[Account_key]],tbl_COA[Account_key],tbl_COA[SubClass2],"Not Found")</f>
        <v>Current Assets</v>
      </c>
      <c r="J10395" t="str">
        <f>_xlfn.XLOOKUP(tbl_GL[[#This Row],[Account_key]],tbl_COA[Account_key],tbl_COA[SubAccount],,0)</f>
        <v>Cash at Bank</v>
      </c>
      <c r="K10395">
        <f>YEAR(tbl_GL[[#This Row],[Date]])</f>
        <v>2019</v>
      </c>
    </row>
    <row r="10396" spans="1:11" x14ac:dyDescent="0.35">
      <c r="A10396">
        <v>1317.2</v>
      </c>
      <c r="B10396" s="24">
        <v>43830</v>
      </c>
      <c r="C10396">
        <v>4</v>
      </c>
      <c r="D10396" s="13">
        <v>410</v>
      </c>
      <c r="E10396" s="13" t="s">
        <v>113</v>
      </c>
      <c r="F10396" s="17">
        <v>190</v>
      </c>
      <c r="G10396" t="str">
        <f>_xlfn.XLOOKUP(tbl_GL[[#This Row],[Account_key]],tbl_COA[Account_key],tbl_COA[Class],"Not Found")</f>
        <v>Non-operating</v>
      </c>
      <c r="H10396" t="str">
        <f>_xlfn.XLOOKUP(tbl_GL[[#This Row],[Account_key]],tbl_COA[Account_key],tbl_COA[SubClass],"Not Found")</f>
        <v>Interest Income</v>
      </c>
      <c r="I10396" t="str">
        <f>_xlfn.XLOOKUP(tbl_GL[[#This Row],[Account_key]],tbl_COA[Account_key],tbl_COA[SubClass2],"Not Found")</f>
        <v>Interest Income</v>
      </c>
      <c r="J10396" t="str">
        <f>_xlfn.XLOOKUP(tbl_GL[[#This Row],[Account_key]],tbl_COA[Account_key],tbl_COA[SubAccount],,0)</f>
        <v>Interest Income</v>
      </c>
      <c r="K10396">
        <f>YEAR(tbl_GL[[#This Row],[Date]])</f>
        <v>2019</v>
      </c>
    </row>
    <row r="10397" spans="1:11" x14ac:dyDescent="0.35">
      <c r="A10397">
        <v>1318.1</v>
      </c>
      <c r="B10397" s="24">
        <v>43830</v>
      </c>
      <c r="C10397">
        <v>4</v>
      </c>
      <c r="D10397" s="13">
        <v>440</v>
      </c>
      <c r="E10397" s="13" t="s">
        <v>112</v>
      </c>
      <c r="F10397" s="17">
        <v>-240</v>
      </c>
      <c r="G10397" t="str">
        <f>_xlfn.XLOOKUP(tbl_GL[[#This Row],[Account_key]],tbl_COA[Account_key],tbl_COA[Class],"Not Found")</f>
        <v>Interest &amp; Tax</v>
      </c>
      <c r="H10397" t="str">
        <f>_xlfn.XLOOKUP(tbl_GL[[#This Row],[Account_key]],tbl_COA[Account_key],tbl_COA[SubClass],"Not Found")</f>
        <v>Interest Expense</v>
      </c>
      <c r="I10397" t="str">
        <f>_xlfn.XLOOKUP(tbl_GL[[#This Row],[Account_key]],tbl_COA[Account_key],tbl_COA[SubClass2],"Not Found")</f>
        <v>Interest Expense</v>
      </c>
      <c r="J10397" t="str">
        <f>_xlfn.XLOOKUP(tbl_GL[[#This Row],[Account_key]],tbl_COA[Account_key],tbl_COA[SubAccount],,0)</f>
        <v>Interest Expense</v>
      </c>
      <c r="K10397">
        <f>YEAR(tbl_GL[[#This Row],[Date]])</f>
        <v>2019</v>
      </c>
    </row>
    <row r="10398" spans="1:11" x14ac:dyDescent="0.35">
      <c r="A10398">
        <v>1318.2</v>
      </c>
      <c r="B10398" s="24">
        <v>43830</v>
      </c>
      <c r="C10398">
        <v>4</v>
      </c>
      <c r="D10398" s="13">
        <v>121</v>
      </c>
      <c r="E10398" s="13" t="s">
        <v>112</v>
      </c>
      <c r="F10398" s="17">
        <v>240</v>
      </c>
      <c r="G10398" t="str">
        <f>_xlfn.XLOOKUP(tbl_GL[[#This Row],[Account_key]],tbl_COA[Account_key],tbl_COA[Class],"Not Found")</f>
        <v>Liabilities and Owners Equity</v>
      </c>
      <c r="H10398" t="str">
        <f>_xlfn.XLOOKUP(tbl_GL[[#This Row],[Account_key]],tbl_COA[Account_key],tbl_COA[SubClass],"Not Found")</f>
        <v>Liabilities</v>
      </c>
      <c r="I10398" t="str">
        <f>_xlfn.XLOOKUP(tbl_GL[[#This Row],[Account_key]],tbl_COA[Account_key],tbl_COA[SubClass2],"Not Found")</f>
        <v>Current Liabilities</v>
      </c>
      <c r="J10398" t="str">
        <f>_xlfn.XLOOKUP(tbl_GL[[#This Row],[Account_key]],tbl_COA[Account_key],tbl_COA[SubAccount],,0)</f>
        <v>Interest Payable</v>
      </c>
      <c r="K10398">
        <f>YEAR(tbl_GL[[#This Row],[Date]])</f>
        <v>2019</v>
      </c>
    </row>
    <row r="10399" spans="1:11" x14ac:dyDescent="0.35">
      <c r="A10399">
        <v>1319.1</v>
      </c>
      <c r="B10399" s="24">
        <v>43830</v>
      </c>
      <c r="C10399">
        <v>4</v>
      </c>
      <c r="D10399" s="13">
        <v>240</v>
      </c>
      <c r="E10399" s="13" t="s">
        <v>56</v>
      </c>
      <c r="F10399" s="17">
        <v>-5400</v>
      </c>
      <c r="G10399" t="str">
        <f>_xlfn.XLOOKUP(tbl_GL[[#This Row],[Account_key]],tbl_COA[Account_key],tbl_COA[Class],"Not Found")</f>
        <v>Operating account</v>
      </c>
      <c r="H10399" t="str">
        <f>_xlfn.XLOOKUP(tbl_GL[[#This Row],[Account_key]],tbl_COA[Account_key],tbl_COA[SubClass],"Not Found")</f>
        <v>Operating Expenses</v>
      </c>
      <c r="I10399" t="str">
        <f>_xlfn.XLOOKUP(tbl_GL[[#This Row],[Account_key]],tbl_COA[Account_key],tbl_COA[SubClass2],"Not Found")</f>
        <v>Sales &amp; Distribution</v>
      </c>
      <c r="J10399" t="str">
        <f>_xlfn.XLOOKUP(tbl_GL[[#This Row],[Account_key]],tbl_COA[Account_key],tbl_COA[SubAccount],,0)</f>
        <v>Salaries</v>
      </c>
      <c r="K10399">
        <f>YEAR(tbl_GL[[#This Row],[Date]])</f>
        <v>2019</v>
      </c>
    </row>
    <row r="10400" spans="1:11" x14ac:dyDescent="0.35">
      <c r="A10400">
        <v>1319.2</v>
      </c>
      <c r="B10400" s="24">
        <v>43830</v>
      </c>
      <c r="C10400">
        <v>4</v>
      </c>
      <c r="D10400" s="13">
        <v>10</v>
      </c>
      <c r="E10400" s="13" t="s">
        <v>56</v>
      </c>
      <c r="F10400" s="17">
        <v>-5400</v>
      </c>
      <c r="G10400" t="str">
        <f>_xlfn.XLOOKUP(tbl_GL[[#This Row],[Account_key]],tbl_COA[Account_key],tbl_COA[Class],"Not Found")</f>
        <v>Assets</v>
      </c>
      <c r="H10400" t="str">
        <f>_xlfn.XLOOKUP(tbl_GL[[#This Row],[Account_key]],tbl_COA[Account_key],tbl_COA[SubClass],"Not Found")</f>
        <v>Assets</v>
      </c>
      <c r="I10400" t="str">
        <f>_xlfn.XLOOKUP(tbl_GL[[#This Row],[Account_key]],tbl_COA[Account_key],tbl_COA[SubClass2],"Not Found")</f>
        <v>Current Assets</v>
      </c>
      <c r="J10400" t="str">
        <f>_xlfn.XLOOKUP(tbl_GL[[#This Row],[Account_key]],tbl_COA[Account_key],tbl_COA[SubAccount],,0)</f>
        <v>Cash at Bank</v>
      </c>
      <c r="K10400">
        <f>YEAR(tbl_GL[[#This Row],[Date]])</f>
        <v>2019</v>
      </c>
    </row>
    <row r="10401" spans="1:11" x14ac:dyDescent="0.35">
      <c r="A10401">
        <v>1320.1</v>
      </c>
      <c r="B10401" s="24">
        <v>43830</v>
      </c>
      <c r="C10401">
        <v>4</v>
      </c>
      <c r="D10401" s="13">
        <v>450</v>
      </c>
      <c r="E10401" s="23" t="s">
        <v>108</v>
      </c>
      <c r="F10401" s="17">
        <v>-5856</v>
      </c>
      <c r="G10401" t="str">
        <f>_xlfn.XLOOKUP(tbl_GL[[#This Row],[Account_key]],tbl_COA[Account_key],tbl_COA[Class],"Not Found")</f>
        <v>Interest &amp; Tax</v>
      </c>
      <c r="H10401" t="str">
        <f>_xlfn.XLOOKUP(tbl_GL[[#This Row],[Account_key]],tbl_COA[Account_key],tbl_COA[SubClass],"Not Found")</f>
        <v>Taxation</v>
      </c>
      <c r="I10401" t="str">
        <f>_xlfn.XLOOKUP(tbl_GL[[#This Row],[Account_key]],tbl_COA[Account_key],tbl_COA[SubClass2],"Not Found")</f>
        <v>Taxation</v>
      </c>
      <c r="J10401" t="str">
        <f>_xlfn.XLOOKUP(tbl_GL[[#This Row],[Account_key]],tbl_COA[Account_key],tbl_COA[SubAccount],,0)</f>
        <v>Taxation</v>
      </c>
      <c r="K10401">
        <f>YEAR(tbl_GL[[#This Row],[Date]])</f>
        <v>2019</v>
      </c>
    </row>
    <row r="10402" spans="1:11" x14ac:dyDescent="0.35">
      <c r="A10402">
        <v>1320.2</v>
      </c>
      <c r="B10402" s="24">
        <v>43830</v>
      </c>
      <c r="C10402">
        <v>4</v>
      </c>
      <c r="D10402" s="13">
        <v>122</v>
      </c>
      <c r="E10402" s="23" t="s">
        <v>108</v>
      </c>
      <c r="F10402" s="17">
        <v>5856</v>
      </c>
      <c r="G10402" t="str">
        <f>_xlfn.XLOOKUP(tbl_GL[[#This Row],[Account_key]],tbl_COA[Account_key],tbl_COA[Class],"Not Found")</f>
        <v>Liabilities and Owners Equity</v>
      </c>
      <c r="H10402" t="str">
        <f>_xlfn.XLOOKUP(tbl_GL[[#This Row],[Account_key]],tbl_COA[Account_key],tbl_COA[SubClass],"Not Found")</f>
        <v>Liabilities</v>
      </c>
      <c r="I10402" t="str">
        <f>_xlfn.XLOOKUP(tbl_GL[[#This Row],[Account_key]],tbl_COA[Account_key],tbl_COA[SubClass2],"Not Found")</f>
        <v>Current Liabilities</v>
      </c>
      <c r="J10402" t="str">
        <f>_xlfn.XLOOKUP(tbl_GL[[#This Row],[Account_key]],tbl_COA[Account_key],tbl_COA[SubAccount],,0)</f>
        <v>Tax payable</v>
      </c>
      <c r="K10402">
        <f>YEAR(tbl_GL[[#This Row],[Date]])</f>
        <v>2019</v>
      </c>
    </row>
    <row r="10403" spans="1:11" x14ac:dyDescent="0.35">
      <c r="A10403">
        <v>1321.1</v>
      </c>
      <c r="B10403" s="24">
        <v>43830</v>
      </c>
      <c r="C10403">
        <v>4</v>
      </c>
      <c r="D10403" s="13">
        <v>380</v>
      </c>
      <c r="E10403" s="13" t="s">
        <v>101</v>
      </c>
      <c r="F10403" s="17">
        <v>-5950</v>
      </c>
      <c r="G10403" t="str">
        <f>_xlfn.XLOOKUP(tbl_GL[[#This Row],[Account_key]],tbl_COA[Account_key],tbl_COA[Class],"Not Found")</f>
        <v>Operating account</v>
      </c>
      <c r="H10403" t="str">
        <f>_xlfn.XLOOKUP(tbl_GL[[#This Row],[Account_key]],tbl_COA[Account_key],tbl_COA[SubClass],"Not Found")</f>
        <v>Depreciation &amp; Amortization</v>
      </c>
      <c r="I10403" t="str">
        <f>_xlfn.XLOOKUP(tbl_GL[[#This Row],[Account_key]],tbl_COA[Account_key],tbl_COA[SubClass2],"Not Found")</f>
        <v>Depreciation</v>
      </c>
      <c r="J10403" t="str">
        <f>_xlfn.XLOOKUP(tbl_GL[[#This Row],[Account_key]],tbl_COA[Account_key],tbl_COA[SubAccount],,0)</f>
        <v>Equipment</v>
      </c>
      <c r="K10403">
        <f>YEAR(tbl_GL[[#This Row],[Date]])</f>
        <v>2019</v>
      </c>
    </row>
    <row r="10404" spans="1:11" x14ac:dyDescent="0.35">
      <c r="A10404">
        <v>1321.2</v>
      </c>
      <c r="B10404" s="24">
        <v>43830</v>
      </c>
      <c r="C10404">
        <v>4</v>
      </c>
      <c r="D10404" s="13">
        <v>90</v>
      </c>
      <c r="E10404" s="13" t="s">
        <v>101</v>
      </c>
      <c r="F10404" s="17">
        <v>-5950</v>
      </c>
      <c r="G10404" t="str">
        <f>_xlfn.XLOOKUP(tbl_GL[[#This Row],[Account_key]],tbl_COA[Account_key],tbl_COA[Class],"Not Found")</f>
        <v>Assets</v>
      </c>
      <c r="H10404" t="str">
        <f>_xlfn.XLOOKUP(tbl_GL[[#This Row],[Account_key]],tbl_COA[Account_key],tbl_COA[SubClass],"Not Found")</f>
        <v>Assets</v>
      </c>
      <c r="I10404" t="str">
        <f>_xlfn.XLOOKUP(tbl_GL[[#This Row],[Account_key]],tbl_COA[Account_key],tbl_COA[SubClass2],"Not Found")</f>
        <v>Non-Current Assets</v>
      </c>
      <c r="J10404" t="str">
        <f>_xlfn.XLOOKUP(tbl_GL[[#This Row],[Account_key]],tbl_COA[Account_key],tbl_COA[SubAccount],,0)</f>
        <v>Office Furniture &amp; Equipment</v>
      </c>
      <c r="K10404">
        <f>YEAR(tbl_GL[[#This Row],[Date]])</f>
        <v>2019</v>
      </c>
    </row>
    <row r="10405" spans="1:11" x14ac:dyDescent="0.35">
      <c r="A10405">
        <v>1322.1</v>
      </c>
      <c r="B10405" s="24">
        <v>43830</v>
      </c>
      <c r="C10405">
        <v>4</v>
      </c>
      <c r="D10405" s="13">
        <v>201</v>
      </c>
      <c r="E10405" s="13" t="s">
        <v>128</v>
      </c>
      <c r="F10405" s="17">
        <v>-29250</v>
      </c>
      <c r="G10405" t="str">
        <f>_xlfn.XLOOKUP(tbl_GL[[#This Row],[Account_key]],tbl_COA[Account_key],tbl_COA[Class],"Not Found")</f>
        <v>Liabilities and Owners Equity</v>
      </c>
      <c r="H10405" t="str">
        <f>_xlfn.XLOOKUP(tbl_GL[[#This Row],[Account_key]],tbl_COA[Account_key],tbl_COA[SubClass],"Not Found")</f>
        <v>Owners Equity</v>
      </c>
      <c r="I10405" t="str">
        <f>_xlfn.XLOOKUP(tbl_GL[[#This Row],[Account_key]],tbl_COA[Account_key],tbl_COA[SubClass2],"Not Found")</f>
        <v>Retained Earnings</v>
      </c>
      <c r="J10405" t="str">
        <f>_xlfn.XLOOKUP(tbl_GL[[#This Row],[Account_key]],tbl_COA[Account_key],tbl_COA[SubAccount],,0)</f>
        <v>Dividends paid</v>
      </c>
      <c r="K10405">
        <f>YEAR(tbl_GL[[#This Row],[Date]])</f>
        <v>2019</v>
      </c>
    </row>
    <row r="10406" spans="1:11" x14ac:dyDescent="0.35">
      <c r="A10406">
        <v>1322.2</v>
      </c>
      <c r="B10406" s="24">
        <v>43830</v>
      </c>
      <c r="C10406">
        <v>4</v>
      </c>
      <c r="D10406" s="13">
        <v>135</v>
      </c>
      <c r="E10406" s="13" t="s">
        <v>128</v>
      </c>
      <c r="F10406" s="17">
        <v>29250</v>
      </c>
      <c r="G10406" t="str">
        <f>_xlfn.XLOOKUP(tbl_GL[[#This Row],[Account_key]],tbl_COA[Account_key],tbl_COA[Class],"Not Found")</f>
        <v>Liabilities and Owners Equity</v>
      </c>
      <c r="H10406" t="str">
        <f>_xlfn.XLOOKUP(tbl_GL[[#This Row],[Account_key]],tbl_COA[Account_key],tbl_COA[SubClass],"Not Found")</f>
        <v>Liabilities</v>
      </c>
      <c r="I10406" t="str">
        <f>_xlfn.XLOOKUP(tbl_GL[[#This Row],[Account_key]],tbl_COA[Account_key],tbl_COA[SubClass2],"Not Found")</f>
        <v>Current Liabilities</v>
      </c>
      <c r="J10406" t="str">
        <f>_xlfn.XLOOKUP(tbl_GL[[#This Row],[Account_key]],tbl_COA[Account_key],tbl_COA[SubAccount],,0)</f>
        <v>Dividends payable</v>
      </c>
      <c r="K10406">
        <f>YEAR(tbl_GL[[#This Row],[Date]])</f>
        <v>2019</v>
      </c>
    </row>
    <row r="10407" spans="1:11" x14ac:dyDescent="0.35">
      <c r="A10407">
        <v>1324.1</v>
      </c>
      <c r="B10407" s="24">
        <v>43830</v>
      </c>
      <c r="C10407">
        <v>4</v>
      </c>
      <c r="D10407" s="13">
        <v>90</v>
      </c>
      <c r="E10407" s="13" t="s">
        <v>111</v>
      </c>
      <c r="F10407" s="17">
        <v>-108000</v>
      </c>
      <c r="G10407" t="str">
        <f>_xlfn.XLOOKUP(tbl_GL[[#This Row],[Account_key]],tbl_COA[Account_key],tbl_COA[Class],"Not Found")</f>
        <v>Assets</v>
      </c>
      <c r="H10407" t="str">
        <f>_xlfn.XLOOKUP(tbl_GL[[#This Row],[Account_key]],tbl_COA[Account_key],tbl_COA[SubClass],"Not Found")</f>
        <v>Assets</v>
      </c>
      <c r="I10407" t="str">
        <f>_xlfn.XLOOKUP(tbl_GL[[#This Row],[Account_key]],tbl_COA[Account_key],tbl_COA[SubClass2],"Not Found")</f>
        <v>Non-Current Assets</v>
      </c>
      <c r="J10407" t="str">
        <f>_xlfn.XLOOKUP(tbl_GL[[#This Row],[Account_key]],tbl_COA[Account_key],tbl_COA[SubAccount],,0)</f>
        <v>Office Furniture &amp; Equipment</v>
      </c>
      <c r="K10407">
        <f>YEAR(tbl_GL[[#This Row],[Date]])</f>
        <v>2019</v>
      </c>
    </row>
    <row r="10408" spans="1:11" x14ac:dyDescent="0.35">
      <c r="A10408">
        <v>1324.2</v>
      </c>
      <c r="B10408" s="24">
        <v>43830</v>
      </c>
      <c r="C10408">
        <v>4</v>
      </c>
      <c r="D10408" s="13">
        <v>10</v>
      </c>
      <c r="E10408" s="13" t="s">
        <v>111</v>
      </c>
      <c r="F10408" s="17">
        <v>108675</v>
      </c>
      <c r="G10408" t="str">
        <f>_xlfn.XLOOKUP(tbl_GL[[#This Row],[Account_key]],tbl_COA[Account_key],tbl_COA[Class],"Not Found")</f>
        <v>Assets</v>
      </c>
      <c r="H10408" t="str">
        <f>_xlfn.XLOOKUP(tbl_GL[[#This Row],[Account_key]],tbl_COA[Account_key],tbl_COA[SubClass],"Not Found")</f>
        <v>Assets</v>
      </c>
      <c r="I10408" t="str">
        <f>_xlfn.XLOOKUP(tbl_GL[[#This Row],[Account_key]],tbl_COA[Account_key],tbl_COA[SubClass2],"Not Found")</f>
        <v>Current Assets</v>
      </c>
      <c r="J10408" t="str">
        <f>_xlfn.XLOOKUP(tbl_GL[[#This Row],[Account_key]],tbl_COA[Account_key],tbl_COA[SubAccount],,0)</f>
        <v>Cash at Bank</v>
      </c>
      <c r="K10408">
        <f>YEAR(tbl_GL[[#This Row],[Date]])</f>
        <v>2019</v>
      </c>
    </row>
    <row r="10409" spans="1:11" x14ac:dyDescent="0.35">
      <c r="A10409">
        <v>1324.3</v>
      </c>
      <c r="B10409" s="24">
        <v>43830</v>
      </c>
      <c r="C10409">
        <v>4</v>
      </c>
      <c r="D10409" s="13">
        <v>420</v>
      </c>
      <c r="E10409" s="13" t="s">
        <v>111</v>
      </c>
      <c r="F10409" s="17">
        <v>675</v>
      </c>
      <c r="G10409" t="str">
        <f>_xlfn.XLOOKUP(tbl_GL[[#This Row],[Account_key]],tbl_COA[Account_key],tbl_COA[Class],"Not Found")</f>
        <v>Non-operating</v>
      </c>
      <c r="H10409" t="str">
        <f>_xlfn.XLOOKUP(tbl_GL[[#This Row],[Account_key]],tbl_COA[Account_key],tbl_COA[SubClass],"Not Found")</f>
        <v>Gain/Loss on Sales of Asset</v>
      </c>
      <c r="I10409" t="str">
        <f>_xlfn.XLOOKUP(tbl_GL[[#This Row],[Account_key]],tbl_COA[Account_key],tbl_COA[SubClass2],"Not Found")</f>
        <v>Gain/Loss on Sales of Asset</v>
      </c>
      <c r="J10409" t="str">
        <f>_xlfn.XLOOKUP(tbl_GL[[#This Row],[Account_key]],tbl_COA[Account_key],tbl_COA[SubAccount],,0)</f>
        <v>Gain/Loss on Sales of Asset</v>
      </c>
      <c r="K10409">
        <f>YEAR(tbl_GL[[#This Row],[Date]])</f>
        <v>2019</v>
      </c>
    </row>
    <row r="10410" spans="1:11" hidden="1" x14ac:dyDescent="0.35">
      <c r="A10410">
        <v>1.1000000000000001</v>
      </c>
      <c r="B10410" s="24">
        <v>43101</v>
      </c>
      <c r="C10410">
        <v>5</v>
      </c>
      <c r="D10410" s="13">
        <v>230</v>
      </c>
      <c r="E10410" s="13" t="s">
        <v>4</v>
      </c>
      <c r="F10410" s="17">
        <v>-324</v>
      </c>
      <c r="G10410" t="str">
        <f>_xlfn.XLOOKUP(tbl_GL[[#This Row],[Account_key]],tbl_COA[Account_key],tbl_COA[Class],"Not Found")</f>
        <v>Trading account</v>
      </c>
      <c r="H10410" t="str">
        <f>_xlfn.XLOOKUP(tbl_GL[[#This Row],[Account_key]],tbl_COA[Account_key],tbl_COA[SubClass],"Not Found")</f>
        <v>Cost of Sales</v>
      </c>
      <c r="I10410" t="str">
        <f>_xlfn.XLOOKUP(tbl_GL[[#This Row],[Account_key]],tbl_COA[Account_key],tbl_COA[SubClass2],"Not Found")</f>
        <v>Cost of Sales</v>
      </c>
      <c r="J10410" t="str">
        <f>_xlfn.XLOOKUP(tbl_GL[[#This Row],[Account_key]],tbl_COA[Account_key],tbl_COA[SubAccount],,0)</f>
        <v>Cost of Sales</v>
      </c>
      <c r="K10410">
        <f>YEAR(tbl_GL[[#This Row],[Date]])</f>
        <v>2018</v>
      </c>
    </row>
    <row r="10411" spans="1:11" hidden="1" x14ac:dyDescent="0.35">
      <c r="A10411">
        <v>1.2</v>
      </c>
      <c r="B10411" s="24">
        <v>43101</v>
      </c>
      <c r="C10411">
        <v>5</v>
      </c>
      <c r="D10411" s="13">
        <v>60</v>
      </c>
      <c r="E10411" s="13" t="s">
        <v>4</v>
      </c>
      <c r="F10411" s="17">
        <v>-324</v>
      </c>
      <c r="G10411" t="str">
        <f>_xlfn.XLOOKUP(tbl_GL[[#This Row],[Account_key]],tbl_COA[Account_key],tbl_COA[Class],"Not Found")</f>
        <v>Assets</v>
      </c>
      <c r="H10411" t="str">
        <f>_xlfn.XLOOKUP(tbl_GL[[#This Row],[Account_key]],tbl_COA[Account_key],tbl_COA[SubClass],"Not Found")</f>
        <v>Assets</v>
      </c>
      <c r="I10411" t="str">
        <f>_xlfn.XLOOKUP(tbl_GL[[#This Row],[Account_key]],tbl_COA[Account_key],tbl_COA[SubClass2],"Not Found")</f>
        <v>Current Assets</v>
      </c>
      <c r="J10411" t="str">
        <f>_xlfn.XLOOKUP(tbl_GL[[#This Row],[Account_key]],tbl_COA[Account_key],tbl_COA[SubAccount],,0)</f>
        <v>Inventory</v>
      </c>
      <c r="K10411">
        <f>YEAR(tbl_GL[[#This Row],[Date]])</f>
        <v>2018</v>
      </c>
    </row>
    <row r="10412" spans="1:11" hidden="1" x14ac:dyDescent="0.35">
      <c r="A10412">
        <v>2.1</v>
      </c>
      <c r="B10412" s="24">
        <v>43101</v>
      </c>
      <c r="C10412">
        <v>5</v>
      </c>
      <c r="D10412" s="13">
        <v>230</v>
      </c>
      <c r="E10412" s="13" t="s">
        <v>4</v>
      </c>
      <c r="F10412" s="17">
        <v>-411</v>
      </c>
      <c r="G10412" t="str">
        <f>_xlfn.XLOOKUP(tbl_GL[[#This Row],[Account_key]],tbl_COA[Account_key],tbl_COA[Class],"Not Found")</f>
        <v>Trading account</v>
      </c>
      <c r="H10412" t="str">
        <f>_xlfn.XLOOKUP(tbl_GL[[#This Row],[Account_key]],tbl_COA[Account_key],tbl_COA[SubClass],"Not Found")</f>
        <v>Cost of Sales</v>
      </c>
      <c r="I10412" t="str">
        <f>_xlfn.XLOOKUP(tbl_GL[[#This Row],[Account_key]],tbl_COA[Account_key],tbl_COA[SubClass2],"Not Found")</f>
        <v>Cost of Sales</v>
      </c>
      <c r="J10412" t="str">
        <f>_xlfn.XLOOKUP(tbl_GL[[#This Row],[Account_key]],tbl_COA[Account_key],tbl_COA[SubAccount],,0)</f>
        <v>Cost of Sales</v>
      </c>
      <c r="K10412">
        <f>YEAR(tbl_GL[[#This Row],[Date]])</f>
        <v>2018</v>
      </c>
    </row>
    <row r="10413" spans="1:11" hidden="1" x14ac:dyDescent="0.35">
      <c r="A10413">
        <v>2.2000000000000002</v>
      </c>
      <c r="B10413" s="24">
        <v>43101</v>
      </c>
      <c r="C10413">
        <v>5</v>
      </c>
      <c r="D10413" s="13">
        <v>60</v>
      </c>
      <c r="E10413" s="13" t="s">
        <v>4</v>
      </c>
      <c r="F10413" s="17">
        <v>-411</v>
      </c>
      <c r="G10413" t="str">
        <f>_xlfn.XLOOKUP(tbl_GL[[#This Row],[Account_key]],tbl_COA[Account_key],tbl_COA[Class],"Not Found")</f>
        <v>Assets</v>
      </c>
      <c r="H10413" t="str">
        <f>_xlfn.XLOOKUP(tbl_GL[[#This Row],[Account_key]],tbl_COA[Account_key],tbl_COA[SubClass],"Not Found")</f>
        <v>Assets</v>
      </c>
      <c r="I10413" t="str">
        <f>_xlfn.XLOOKUP(tbl_GL[[#This Row],[Account_key]],tbl_COA[Account_key],tbl_COA[SubClass2],"Not Found")</f>
        <v>Current Assets</v>
      </c>
      <c r="J10413" t="str">
        <f>_xlfn.XLOOKUP(tbl_GL[[#This Row],[Account_key]],tbl_COA[Account_key],tbl_COA[SubAccount],,0)</f>
        <v>Inventory</v>
      </c>
      <c r="K10413">
        <f>YEAR(tbl_GL[[#This Row],[Date]])</f>
        <v>2018</v>
      </c>
    </row>
    <row r="10414" spans="1:11" hidden="1" x14ac:dyDescent="0.35">
      <c r="A10414">
        <v>3.1</v>
      </c>
      <c r="B10414" s="24">
        <v>43101</v>
      </c>
      <c r="C10414">
        <v>5</v>
      </c>
      <c r="D10414" s="13">
        <v>280</v>
      </c>
      <c r="E10414" s="13" t="s">
        <v>97</v>
      </c>
      <c r="F10414" s="17">
        <v>-878</v>
      </c>
      <c r="G10414" t="str">
        <f>_xlfn.XLOOKUP(tbl_GL[[#This Row],[Account_key]],tbl_COA[Account_key],tbl_COA[Class],"Not Found")</f>
        <v>Operating account</v>
      </c>
      <c r="H10414" t="str">
        <f>_xlfn.XLOOKUP(tbl_GL[[#This Row],[Account_key]],tbl_COA[Account_key],tbl_COA[SubClass],"Not Found")</f>
        <v>Operating Expenses</v>
      </c>
      <c r="I10414" t="str">
        <f>_xlfn.XLOOKUP(tbl_GL[[#This Row],[Account_key]],tbl_COA[Account_key],tbl_COA[SubClass2],"Not Found")</f>
        <v>Marketing</v>
      </c>
      <c r="J10414" t="str">
        <f>_xlfn.XLOOKUP(tbl_GL[[#This Row],[Account_key]],tbl_COA[Account_key],tbl_COA[SubAccount],,0)</f>
        <v>Advertisements</v>
      </c>
      <c r="K10414">
        <f>YEAR(tbl_GL[[#This Row],[Date]])</f>
        <v>2018</v>
      </c>
    </row>
    <row r="10415" spans="1:11" hidden="1" x14ac:dyDescent="0.35">
      <c r="A10415">
        <v>3.2</v>
      </c>
      <c r="B10415" s="24">
        <v>43101</v>
      </c>
      <c r="C10415">
        <v>5</v>
      </c>
      <c r="D10415" s="13">
        <v>120</v>
      </c>
      <c r="E10415" s="13" t="s">
        <v>97</v>
      </c>
      <c r="F10415" s="17">
        <v>878</v>
      </c>
      <c r="G10415" t="str">
        <f>_xlfn.XLOOKUP(tbl_GL[[#This Row],[Account_key]],tbl_COA[Account_key],tbl_COA[Class],"Not Found")</f>
        <v>Liabilities and Owners Equity</v>
      </c>
      <c r="H10415" t="str">
        <f>_xlfn.XLOOKUP(tbl_GL[[#This Row],[Account_key]],tbl_COA[Account_key],tbl_COA[SubClass],"Not Found")</f>
        <v>Liabilities</v>
      </c>
      <c r="I10415" t="str">
        <f>_xlfn.XLOOKUP(tbl_GL[[#This Row],[Account_key]],tbl_COA[Account_key],tbl_COA[SubClass2],"Not Found")</f>
        <v>Current Liabilities</v>
      </c>
      <c r="J10415" t="str">
        <f>_xlfn.XLOOKUP(tbl_GL[[#This Row],[Account_key]],tbl_COA[Account_key],tbl_COA[SubAccount],,0)</f>
        <v>Accrued Expenses</v>
      </c>
      <c r="K10415">
        <f>YEAR(tbl_GL[[#This Row],[Date]])</f>
        <v>2018</v>
      </c>
    </row>
    <row r="10416" spans="1:11" hidden="1" x14ac:dyDescent="0.35">
      <c r="A10416">
        <v>4.0999999999999996</v>
      </c>
      <c r="B10416" s="24">
        <v>43101</v>
      </c>
      <c r="C10416">
        <v>5</v>
      </c>
      <c r="D10416" s="13">
        <v>210</v>
      </c>
      <c r="E10416" s="13" t="s">
        <v>8</v>
      </c>
      <c r="F10416" s="17">
        <v>1179</v>
      </c>
      <c r="G10416" t="str">
        <f>_xlfn.XLOOKUP(tbl_GL[[#This Row],[Account_key]],tbl_COA[Account_key],tbl_COA[Class],"Not Found")</f>
        <v>Trading account</v>
      </c>
      <c r="H10416" t="str">
        <f>_xlfn.XLOOKUP(tbl_GL[[#This Row],[Account_key]],tbl_COA[Account_key],tbl_COA[SubClass],"Not Found")</f>
        <v>Sales</v>
      </c>
      <c r="I10416" t="str">
        <f>_xlfn.XLOOKUP(tbl_GL[[#This Row],[Account_key]],tbl_COA[Account_key],tbl_COA[SubClass2],"Not Found")</f>
        <v>Sales</v>
      </c>
      <c r="J10416" t="str">
        <f>_xlfn.XLOOKUP(tbl_GL[[#This Row],[Account_key]],tbl_COA[Account_key],tbl_COA[SubAccount],,0)</f>
        <v>Sales</v>
      </c>
      <c r="K10416">
        <f>YEAR(tbl_GL[[#This Row],[Date]])</f>
        <v>2018</v>
      </c>
    </row>
    <row r="10417" spans="1:11" hidden="1" x14ac:dyDescent="0.35">
      <c r="A10417">
        <v>4.2</v>
      </c>
      <c r="B10417" s="24">
        <v>43101</v>
      </c>
      <c r="C10417">
        <v>5</v>
      </c>
      <c r="D10417" s="13">
        <v>30</v>
      </c>
      <c r="E10417" s="13" t="s">
        <v>8</v>
      </c>
      <c r="F10417" s="17">
        <v>1179</v>
      </c>
      <c r="G10417" t="str">
        <f>_xlfn.XLOOKUP(tbl_GL[[#This Row],[Account_key]],tbl_COA[Account_key],tbl_COA[Class],"Not Found")</f>
        <v>Assets</v>
      </c>
      <c r="H10417" t="str">
        <f>_xlfn.XLOOKUP(tbl_GL[[#This Row],[Account_key]],tbl_COA[Account_key],tbl_COA[SubClass],"Not Found")</f>
        <v>Assets</v>
      </c>
      <c r="I10417" t="str">
        <f>_xlfn.XLOOKUP(tbl_GL[[#This Row],[Account_key]],tbl_COA[Account_key],tbl_COA[SubClass2],"Not Found")</f>
        <v>Current Assets</v>
      </c>
      <c r="J10417" t="str">
        <f>_xlfn.XLOOKUP(tbl_GL[[#This Row],[Account_key]],tbl_COA[Account_key],tbl_COA[SubAccount],,0)</f>
        <v>Trade Receivables</v>
      </c>
      <c r="K10417">
        <f>YEAR(tbl_GL[[#This Row],[Date]])</f>
        <v>2018</v>
      </c>
    </row>
    <row r="10418" spans="1:11" hidden="1" x14ac:dyDescent="0.35">
      <c r="A10418">
        <v>5.0999999999999996</v>
      </c>
      <c r="B10418" s="24">
        <v>43101</v>
      </c>
      <c r="C10418">
        <v>5</v>
      </c>
      <c r="D10418" s="13">
        <v>210</v>
      </c>
      <c r="E10418" s="13" t="s">
        <v>7</v>
      </c>
      <c r="F10418" s="17">
        <v>1369</v>
      </c>
      <c r="G10418" t="str">
        <f>_xlfn.XLOOKUP(tbl_GL[[#This Row],[Account_key]],tbl_COA[Account_key],tbl_COA[Class],"Not Found")</f>
        <v>Trading account</v>
      </c>
      <c r="H10418" t="str">
        <f>_xlfn.XLOOKUP(tbl_GL[[#This Row],[Account_key]],tbl_COA[Account_key],tbl_COA[SubClass],"Not Found")</f>
        <v>Sales</v>
      </c>
      <c r="I10418" t="str">
        <f>_xlfn.XLOOKUP(tbl_GL[[#This Row],[Account_key]],tbl_COA[Account_key],tbl_COA[SubClass2],"Not Found")</f>
        <v>Sales</v>
      </c>
      <c r="J10418" t="str">
        <f>_xlfn.XLOOKUP(tbl_GL[[#This Row],[Account_key]],tbl_COA[Account_key],tbl_COA[SubAccount],,0)</f>
        <v>Sales</v>
      </c>
      <c r="K10418">
        <f>YEAR(tbl_GL[[#This Row],[Date]])</f>
        <v>2018</v>
      </c>
    </row>
    <row r="10419" spans="1:11" hidden="1" x14ac:dyDescent="0.35">
      <c r="A10419">
        <v>5.2</v>
      </c>
      <c r="B10419" s="24">
        <v>43101</v>
      </c>
      <c r="C10419">
        <v>5</v>
      </c>
      <c r="D10419" s="13">
        <v>10</v>
      </c>
      <c r="E10419" s="13" t="s">
        <v>7</v>
      </c>
      <c r="F10419" s="17">
        <v>1369</v>
      </c>
      <c r="G10419" t="str">
        <f>_xlfn.XLOOKUP(tbl_GL[[#This Row],[Account_key]],tbl_COA[Account_key],tbl_COA[Class],"Not Found")</f>
        <v>Assets</v>
      </c>
      <c r="H10419" t="str">
        <f>_xlfn.XLOOKUP(tbl_GL[[#This Row],[Account_key]],tbl_COA[Account_key],tbl_COA[SubClass],"Not Found")</f>
        <v>Assets</v>
      </c>
      <c r="I10419" t="str">
        <f>_xlfn.XLOOKUP(tbl_GL[[#This Row],[Account_key]],tbl_COA[Account_key],tbl_COA[SubClass2],"Not Found")</f>
        <v>Current Assets</v>
      </c>
      <c r="J10419" t="str">
        <f>_xlfn.XLOOKUP(tbl_GL[[#This Row],[Account_key]],tbl_COA[Account_key],tbl_COA[SubAccount],,0)</f>
        <v>Cash at Bank</v>
      </c>
      <c r="K10419">
        <f>YEAR(tbl_GL[[#This Row],[Date]])</f>
        <v>2018</v>
      </c>
    </row>
    <row r="10420" spans="1:11" hidden="1" x14ac:dyDescent="0.35">
      <c r="A10420">
        <v>6.1</v>
      </c>
      <c r="B10420" s="24">
        <v>43101</v>
      </c>
      <c r="C10420">
        <v>5</v>
      </c>
      <c r="D10420" s="13">
        <v>230</v>
      </c>
      <c r="E10420" s="13" t="s">
        <v>4</v>
      </c>
      <c r="F10420" s="17">
        <v>-1603</v>
      </c>
      <c r="G10420" t="str">
        <f>_xlfn.XLOOKUP(tbl_GL[[#This Row],[Account_key]],tbl_COA[Account_key],tbl_COA[Class],"Not Found")</f>
        <v>Trading account</v>
      </c>
      <c r="H10420" t="str">
        <f>_xlfn.XLOOKUP(tbl_GL[[#This Row],[Account_key]],tbl_COA[Account_key],tbl_COA[SubClass],"Not Found")</f>
        <v>Cost of Sales</v>
      </c>
      <c r="I10420" t="str">
        <f>_xlfn.XLOOKUP(tbl_GL[[#This Row],[Account_key]],tbl_COA[Account_key],tbl_COA[SubClass2],"Not Found")</f>
        <v>Cost of Sales</v>
      </c>
      <c r="J10420" t="str">
        <f>_xlfn.XLOOKUP(tbl_GL[[#This Row],[Account_key]],tbl_COA[Account_key],tbl_COA[SubAccount],,0)</f>
        <v>Cost of Sales</v>
      </c>
      <c r="K10420">
        <f>YEAR(tbl_GL[[#This Row],[Date]])</f>
        <v>2018</v>
      </c>
    </row>
    <row r="10421" spans="1:11" hidden="1" x14ac:dyDescent="0.35">
      <c r="A10421">
        <v>6.2</v>
      </c>
      <c r="B10421" s="24">
        <v>43101</v>
      </c>
      <c r="C10421">
        <v>5</v>
      </c>
      <c r="D10421" s="13">
        <v>60</v>
      </c>
      <c r="E10421" s="13" t="s">
        <v>4</v>
      </c>
      <c r="F10421" s="17">
        <v>-1603</v>
      </c>
      <c r="G10421" t="str">
        <f>_xlfn.XLOOKUP(tbl_GL[[#This Row],[Account_key]],tbl_COA[Account_key],tbl_COA[Class],"Not Found")</f>
        <v>Assets</v>
      </c>
      <c r="H10421" t="str">
        <f>_xlfn.XLOOKUP(tbl_GL[[#This Row],[Account_key]],tbl_COA[Account_key],tbl_COA[SubClass],"Not Found")</f>
        <v>Assets</v>
      </c>
      <c r="I10421" t="str">
        <f>_xlfn.XLOOKUP(tbl_GL[[#This Row],[Account_key]],tbl_COA[Account_key],tbl_COA[SubClass2],"Not Found")</f>
        <v>Current Assets</v>
      </c>
      <c r="J10421" t="str">
        <f>_xlfn.XLOOKUP(tbl_GL[[#This Row],[Account_key]],tbl_COA[Account_key],tbl_COA[SubAccount],,0)</f>
        <v>Inventory</v>
      </c>
      <c r="K10421">
        <f>YEAR(tbl_GL[[#This Row],[Date]])</f>
        <v>2018</v>
      </c>
    </row>
    <row r="10422" spans="1:11" hidden="1" x14ac:dyDescent="0.35">
      <c r="A10422">
        <v>7.1</v>
      </c>
      <c r="B10422" s="24">
        <v>43101</v>
      </c>
      <c r="C10422">
        <v>5</v>
      </c>
      <c r="D10422" s="13">
        <v>20</v>
      </c>
      <c r="E10422" s="13" t="s">
        <v>124</v>
      </c>
      <c r="F10422" s="17">
        <v>5250</v>
      </c>
      <c r="G10422" t="str">
        <f>_xlfn.XLOOKUP(tbl_GL[[#This Row],[Account_key]],tbl_COA[Account_key],tbl_COA[Class],"Not Found")</f>
        <v>Assets</v>
      </c>
      <c r="H10422" t="str">
        <f>_xlfn.XLOOKUP(tbl_GL[[#This Row],[Account_key]],tbl_COA[Account_key],tbl_COA[SubClass],"Not Found")</f>
        <v>Assets</v>
      </c>
      <c r="I10422" t="str">
        <f>_xlfn.XLOOKUP(tbl_GL[[#This Row],[Account_key]],tbl_COA[Account_key],tbl_COA[SubClass2],"Not Found")</f>
        <v>Current Assets</v>
      </c>
      <c r="J10422" t="str">
        <f>_xlfn.XLOOKUP(tbl_GL[[#This Row],[Account_key]],tbl_COA[Account_key],tbl_COA[SubAccount],,0)</f>
        <v>Cash in hand</v>
      </c>
      <c r="K10422">
        <f>YEAR(tbl_GL[[#This Row],[Date]])</f>
        <v>2018</v>
      </c>
    </row>
    <row r="10423" spans="1:11" hidden="1" x14ac:dyDescent="0.35">
      <c r="A10423">
        <v>7.2</v>
      </c>
      <c r="B10423" s="24">
        <v>43101</v>
      </c>
      <c r="C10423">
        <v>5</v>
      </c>
      <c r="D10423" s="13">
        <v>10</v>
      </c>
      <c r="E10423" s="13" t="s">
        <v>124</v>
      </c>
      <c r="F10423" s="17">
        <v>-5250</v>
      </c>
      <c r="G10423" t="str">
        <f>_xlfn.XLOOKUP(tbl_GL[[#This Row],[Account_key]],tbl_COA[Account_key],tbl_COA[Class],"Not Found")</f>
        <v>Assets</v>
      </c>
      <c r="H10423" t="str">
        <f>_xlfn.XLOOKUP(tbl_GL[[#This Row],[Account_key]],tbl_COA[Account_key],tbl_COA[SubClass],"Not Found")</f>
        <v>Assets</v>
      </c>
      <c r="I10423" t="str">
        <f>_xlfn.XLOOKUP(tbl_GL[[#This Row],[Account_key]],tbl_COA[Account_key],tbl_COA[SubClass2],"Not Found")</f>
        <v>Current Assets</v>
      </c>
      <c r="J10423" t="str">
        <f>_xlfn.XLOOKUP(tbl_GL[[#This Row],[Account_key]],tbl_COA[Account_key],tbl_COA[SubAccount],,0)</f>
        <v>Cash at Bank</v>
      </c>
      <c r="K10423">
        <f>YEAR(tbl_GL[[#This Row],[Date]])</f>
        <v>2018</v>
      </c>
    </row>
    <row r="10424" spans="1:11" hidden="1" x14ac:dyDescent="0.35">
      <c r="A10424">
        <v>8.1</v>
      </c>
      <c r="B10424" s="24">
        <v>43101</v>
      </c>
      <c r="C10424">
        <v>5</v>
      </c>
      <c r="D10424" s="13">
        <v>210</v>
      </c>
      <c r="E10424" s="13" t="s">
        <v>8</v>
      </c>
      <c r="F10424" s="17">
        <v>5828</v>
      </c>
      <c r="G10424" t="str">
        <f>_xlfn.XLOOKUP(tbl_GL[[#This Row],[Account_key]],tbl_COA[Account_key],tbl_COA[Class],"Not Found")</f>
        <v>Trading account</v>
      </c>
      <c r="H10424" t="str">
        <f>_xlfn.XLOOKUP(tbl_GL[[#This Row],[Account_key]],tbl_COA[Account_key],tbl_COA[SubClass],"Not Found")</f>
        <v>Sales</v>
      </c>
      <c r="I10424" t="str">
        <f>_xlfn.XLOOKUP(tbl_GL[[#This Row],[Account_key]],tbl_COA[Account_key],tbl_COA[SubClass2],"Not Found")</f>
        <v>Sales</v>
      </c>
      <c r="J10424" t="str">
        <f>_xlfn.XLOOKUP(tbl_GL[[#This Row],[Account_key]],tbl_COA[Account_key],tbl_COA[SubAccount],,0)</f>
        <v>Sales</v>
      </c>
      <c r="K10424">
        <f>YEAR(tbl_GL[[#This Row],[Date]])</f>
        <v>2018</v>
      </c>
    </row>
    <row r="10425" spans="1:11" hidden="1" x14ac:dyDescent="0.35">
      <c r="A10425">
        <v>8.1999999999999993</v>
      </c>
      <c r="B10425" s="24">
        <v>43101</v>
      </c>
      <c r="C10425">
        <v>5</v>
      </c>
      <c r="D10425" s="13">
        <v>30</v>
      </c>
      <c r="E10425" s="13" t="s">
        <v>8</v>
      </c>
      <c r="F10425" s="17">
        <v>5828</v>
      </c>
      <c r="G10425" t="str">
        <f>_xlfn.XLOOKUP(tbl_GL[[#This Row],[Account_key]],tbl_COA[Account_key],tbl_COA[Class],"Not Found")</f>
        <v>Assets</v>
      </c>
      <c r="H10425" t="str">
        <f>_xlfn.XLOOKUP(tbl_GL[[#This Row],[Account_key]],tbl_COA[Account_key],tbl_COA[SubClass],"Not Found")</f>
        <v>Assets</v>
      </c>
      <c r="I10425" t="str">
        <f>_xlfn.XLOOKUP(tbl_GL[[#This Row],[Account_key]],tbl_COA[Account_key],tbl_COA[SubClass2],"Not Found")</f>
        <v>Current Assets</v>
      </c>
      <c r="J10425" t="str">
        <f>_xlfn.XLOOKUP(tbl_GL[[#This Row],[Account_key]],tbl_COA[Account_key],tbl_COA[SubAccount],,0)</f>
        <v>Trade Receivables</v>
      </c>
      <c r="K10425">
        <f>YEAR(tbl_GL[[#This Row],[Date]])</f>
        <v>2018</v>
      </c>
    </row>
    <row r="10426" spans="1:11" hidden="1" x14ac:dyDescent="0.35">
      <c r="A10426">
        <v>9.1</v>
      </c>
      <c r="B10426" s="24">
        <v>43101</v>
      </c>
      <c r="C10426">
        <v>5</v>
      </c>
      <c r="D10426" s="13">
        <v>60</v>
      </c>
      <c r="E10426" s="13" t="s">
        <v>84</v>
      </c>
      <c r="F10426" s="17">
        <v>7333</v>
      </c>
      <c r="G10426" t="str">
        <f>_xlfn.XLOOKUP(tbl_GL[[#This Row],[Account_key]],tbl_COA[Account_key],tbl_COA[Class],"Not Found")</f>
        <v>Assets</v>
      </c>
      <c r="H10426" t="str">
        <f>_xlfn.XLOOKUP(tbl_GL[[#This Row],[Account_key]],tbl_COA[Account_key],tbl_COA[SubClass],"Not Found")</f>
        <v>Assets</v>
      </c>
      <c r="I10426" t="str">
        <f>_xlfn.XLOOKUP(tbl_GL[[#This Row],[Account_key]],tbl_COA[Account_key],tbl_COA[SubClass2],"Not Found")</f>
        <v>Current Assets</v>
      </c>
      <c r="J10426" t="str">
        <f>_xlfn.XLOOKUP(tbl_GL[[#This Row],[Account_key]],tbl_COA[Account_key],tbl_COA[SubAccount],,0)</f>
        <v>Inventory</v>
      </c>
      <c r="K10426">
        <f>YEAR(tbl_GL[[#This Row],[Date]])</f>
        <v>2018</v>
      </c>
    </row>
    <row r="10427" spans="1:11" hidden="1" x14ac:dyDescent="0.35">
      <c r="A10427">
        <v>9.1999999999999993</v>
      </c>
      <c r="B10427" s="24">
        <v>43101</v>
      </c>
      <c r="C10427">
        <v>5</v>
      </c>
      <c r="D10427" s="13">
        <v>110</v>
      </c>
      <c r="E10427" s="13" t="s">
        <v>84</v>
      </c>
      <c r="F10427" s="17">
        <v>7333</v>
      </c>
      <c r="G10427" t="str">
        <f>_xlfn.XLOOKUP(tbl_GL[[#This Row],[Account_key]],tbl_COA[Account_key],tbl_COA[Class],"Not Found")</f>
        <v>Liabilities and Owners Equity</v>
      </c>
      <c r="H10427" t="str">
        <f>_xlfn.XLOOKUP(tbl_GL[[#This Row],[Account_key]],tbl_COA[Account_key],tbl_COA[SubClass],"Not Found")</f>
        <v>Liabilities</v>
      </c>
      <c r="I10427" t="str">
        <f>_xlfn.XLOOKUP(tbl_GL[[#This Row],[Account_key]],tbl_COA[Account_key],tbl_COA[SubClass2],"Not Found")</f>
        <v>Current Liabilities</v>
      </c>
      <c r="J10427" t="str">
        <f>_xlfn.XLOOKUP(tbl_GL[[#This Row],[Account_key]],tbl_COA[Account_key],tbl_COA[SubAccount],,0)</f>
        <v>Trade Payables</v>
      </c>
      <c r="K10427">
        <f>YEAR(tbl_GL[[#This Row],[Date]])</f>
        <v>2018</v>
      </c>
    </row>
    <row r="10428" spans="1:11" hidden="1" x14ac:dyDescent="0.35">
      <c r="A10428">
        <v>10.1</v>
      </c>
      <c r="B10428" s="24">
        <v>43101</v>
      </c>
      <c r="C10428">
        <v>5</v>
      </c>
      <c r="D10428" s="13">
        <v>100</v>
      </c>
      <c r="E10428" s="13" t="s">
        <v>103</v>
      </c>
      <c r="F10428" s="17">
        <v>10500</v>
      </c>
      <c r="G10428" t="str">
        <f>_xlfn.XLOOKUP(tbl_GL[[#This Row],[Account_key]],tbl_COA[Account_key],tbl_COA[Class],"Not Found")</f>
        <v>Assets</v>
      </c>
      <c r="H10428" t="str">
        <f>_xlfn.XLOOKUP(tbl_GL[[#This Row],[Account_key]],tbl_COA[Account_key],tbl_COA[SubClass],"Not Found")</f>
        <v>Assets</v>
      </c>
      <c r="I10428" t="str">
        <f>_xlfn.XLOOKUP(tbl_GL[[#This Row],[Account_key]],tbl_COA[Account_key],tbl_COA[SubClass2],"Not Found")</f>
        <v>Non-Current Assets</v>
      </c>
      <c r="J10428" t="str">
        <f>_xlfn.XLOOKUP(tbl_GL[[#This Row],[Account_key]],tbl_COA[Account_key],tbl_COA[SubAccount],,0)</f>
        <v>Patents and trademarks</v>
      </c>
      <c r="K10428">
        <f>YEAR(tbl_GL[[#This Row],[Date]])</f>
        <v>2018</v>
      </c>
    </row>
    <row r="10429" spans="1:11" hidden="1" x14ac:dyDescent="0.35">
      <c r="A10429">
        <v>10.199999999999999</v>
      </c>
      <c r="B10429" s="24">
        <v>43101</v>
      </c>
      <c r="C10429">
        <v>5</v>
      </c>
      <c r="D10429" s="13">
        <v>160</v>
      </c>
      <c r="E10429" s="13" t="s">
        <v>103</v>
      </c>
      <c r="F10429" s="17">
        <v>10500</v>
      </c>
      <c r="G10429" t="str">
        <f>_xlfn.XLOOKUP(tbl_GL[[#This Row],[Account_key]],tbl_COA[Account_key],tbl_COA[Class],"Not Found")</f>
        <v>Liabilities and Owners Equity</v>
      </c>
      <c r="H10429" t="str">
        <f>_xlfn.XLOOKUP(tbl_GL[[#This Row],[Account_key]],tbl_COA[Account_key],tbl_COA[SubClass],"Not Found")</f>
        <v>Liabilities</v>
      </c>
      <c r="I10429" t="str">
        <f>_xlfn.XLOOKUP(tbl_GL[[#This Row],[Account_key]],tbl_COA[Account_key],tbl_COA[SubClass2],"Not Found")</f>
        <v>Long Term Liabilities</v>
      </c>
      <c r="J10429" t="str">
        <f>_xlfn.XLOOKUP(tbl_GL[[#This Row],[Account_key]],tbl_COA[Account_key],tbl_COA[SubAccount],,0)</f>
        <v>Long Term Obligations</v>
      </c>
      <c r="K10429">
        <f>YEAR(tbl_GL[[#This Row],[Date]])</f>
        <v>2018</v>
      </c>
    </row>
    <row r="10430" spans="1:11" hidden="1" x14ac:dyDescent="0.35">
      <c r="A10430">
        <v>11.1</v>
      </c>
      <c r="B10430" s="24">
        <v>43101</v>
      </c>
      <c r="C10430">
        <v>5</v>
      </c>
      <c r="D10430" s="13">
        <v>90</v>
      </c>
      <c r="E10430" s="13" t="s">
        <v>102</v>
      </c>
      <c r="F10430" s="17">
        <v>210000</v>
      </c>
      <c r="G10430" t="str">
        <f>_xlfn.XLOOKUP(tbl_GL[[#This Row],[Account_key]],tbl_COA[Account_key],tbl_COA[Class],"Not Found")</f>
        <v>Assets</v>
      </c>
      <c r="H10430" t="str">
        <f>_xlfn.XLOOKUP(tbl_GL[[#This Row],[Account_key]],tbl_COA[Account_key],tbl_COA[SubClass],"Not Found")</f>
        <v>Assets</v>
      </c>
      <c r="I10430" t="str">
        <f>_xlfn.XLOOKUP(tbl_GL[[#This Row],[Account_key]],tbl_COA[Account_key],tbl_COA[SubClass2],"Not Found")</f>
        <v>Non-Current Assets</v>
      </c>
      <c r="J10430" t="str">
        <f>_xlfn.XLOOKUP(tbl_GL[[#This Row],[Account_key]],tbl_COA[Account_key],tbl_COA[SubAccount],,0)</f>
        <v>Office Furniture &amp; Equipment</v>
      </c>
      <c r="K10430">
        <f>YEAR(tbl_GL[[#This Row],[Date]])</f>
        <v>2018</v>
      </c>
    </row>
    <row r="10431" spans="1:11" hidden="1" x14ac:dyDescent="0.35">
      <c r="A10431">
        <v>11.2</v>
      </c>
      <c r="B10431" s="24">
        <v>43101</v>
      </c>
      <c r="C10431">
        <v>5</v>
      </c>
      <c r="D10431" s="13">
        <v>10</v>
      </c>
      <c r="E10431" s="13" t="s">
        <v>102</v>
      </c>
      <c r="F10431" s="17">
        <v>-210000</v>
      </c>
      <c r="G10431" t="str">
        <f>_xlfn.XLOOKUP(tbl_GL[[#This Row],[Account_key]],tbl_COA[Account_key],tbl_COA[Class],"Not Found")</f>
        <v>Assets</v>
      </c>
      <c r="H10431" t="str">
        <f>_xlfn.XLOOKUP(tbl_GL[[#This Row],[Account_key]],tbl_COA[Account_key],tbl_COA[SubClass],"Not Found")</f>
        <v>Assets</v>
      </c>
      <c r="I10431" t="str">
        <f>_xlfn.XLOOKUP(tbl_GL[[#This Row],[Account_key]],tbl_COA[Account_key],tbl_COA[SubClass2],"Not Found")</f>
        <v>Current Assets</v>
      </c>
      <c r="J10431" t="str">
        <f>_xlfn.XLOOKUP(tbl_GL[[#This Row],[Account_key]],tbl_COA[Account_key],tbl_COA[SubAccount],,0)</f>
        <v>Cash at Bank</v>
      </c>
      <c r="K10431">
        <f>YEAR(tbl_GL[[#This Row],[Date]])</f>
        <v>2018</v>
      </c>
    </row>
    <row r="10432" spans="1:11" hidden="1" x14ac:dyDescent="0.35">
      <c r="A10432">
        <v>12.1</v>
      </c>
      <c r="B10432" s="24">
        <v>43101</v>
      </c>
      <c r="C10432">
        <v>5</v>
      </c>
      <c r="D10432" s="13">
        <v>10</v>
      </c>
      <c r="E10432" s="13" t="s">
        <v>106</v>
      </c>
      <c r="F10432" s="17">
        <v>280000</v>
      </c>
      <c r="G10432" t="str">
        <f>_xlfn.XLOOKUP(tbl_GL[[#This Row],[Account_key]],tbl_COA[Account_key],tbl_COA[Class],"Not Found")</f>
        <v>Assets</v>
      </c>
      <c r="H10432" t="str">
        <f>_xlfn.XLOOKUP(tbl_GL[[#This Row],[Account_key]],tbl_COA[Account_key],tbl_COA[SubClass],"Not Found")</f>
        <v>Assets</v>
      </c>
      <c r="I10432" t="str">
        <f>_xlfn.XLOOKUP(tbl_GL[[#This Row],[Account_key]],tbl_COA[Account_key],tbl_COA[SubClass2],"Not Found")</f>
        <v>Current Assets</v>
      </c>
      <c r="J10432" t="str">
        <f>_xlfn.XLOOKUP(tbl_GL[[#This Row],[Account_key]],tbl_COA[Account_key],tbl_COA[SubAccount],,0)</f>
        <v>Cash at Bank</v>
      </c>
      <c r="K10432">
        <f>YEAR(tbl_GL[[#This Row],[Date]])</f>
        <v>2018</v>
      </c>
    </row>
    <row r="10433" spans="1:11" hidden="1" x14ac:dyDescent="0.35">
      <c r="A10433">
        <v>12.2</v>
      </c>
      <c r="B10433" s="24">
        <v>43101</v>
      </c>
      <c r="C10433">
        <v>5</v>
      </c>
      <c r="D10433" s="13">
        <v>180</v>
      </c>
      <c r="E10433" s="13" t="s">
        <v>106</v>
      </c>
      <c r="F10433" s="17">
        <v>280000</v>
      </c>
      <c r="G10433" t="str">
        <f>_xlfn.XLOOKUP(tbl_GL[[#This Row],[Account_key]],tbl_COA[Account_key],tbl_COA[Class],"Not Found")</f>
        <v>Liabilities and Owners Equity</v>
      </c>
      <c r="H10433" t="str">
        <f>_xlfn.XLOOKUP(tbl_GL[[#This Row],[Account_key]],tbl_COA[Account_key],tbl_COA[SubClass],"Not Found")</f>
        <v>Owners Equity</v>
      </c>
      <c r="I10433" t="str">
        <f>_xlfn.XLOOKUP(tbl_GL[[#This Row],[Account_key]],tbl_COA[Account_key],tbl_COA[SubClass2],"Not Found")</f>
        <v>Share Capital</v>
      </c>
      <c r="J10433" t="str">
        <f>_xlfn.XLOOKUP(tbl_GL[[#This Row],[Account_key]],tbl_COA[Account_key],tbl_COA[SubAccount],,0)</f>
        <v>Share Capital</v>
      </c>
      <c r="K10433">
        <f>YEAR(tbl_GL[[#This Row],[Date]])</f>
        <v>2018</v>
      </c>
    </row>
    <row r="10434" spans="1:11" hidden="1" x14ac:dyDescent="0.35">
      <c r="A10434">
        <v>13.1</v>
      </c>
      <c r="B10434" s="24">
        <v>43103</v>
      </c>
      <c r="C10434">
        <v>5</v>
      </c>
      <c r="D10434" s="13">
        <v>310</v>
      </c>
      <c r="E10434" s="13" t="s">
        <v>99</v>
      </c>
      <c r="F10434" s="17">
        <v>-18</v>
      </c>
      <c r="G10434" t="str">
        <f>_xlfn.XLOOKUP(tbl_GL[[#This Row],[Account_key]],tbl_COA[Account_key],tbl_COA[Class],"Not Found")</f>
        <v>Operating account</v>
      </c>
      <c r="H10434" t="str">
        <f>_xlfn.XLOOKUP(tbl_GL[[#This Row],[Account_key]],tbl_COA[Account_key],tbl_COA[SubClass],"Not Found")</f>
        <v>Operating Expenses</v>
      </c>
      <c r="I10434" t="str">
        <f>_xlfn.XLOOKUP(tbl_GL[[#This Row],[Account_key]],tbl_COA[Account_key],tbl_COA[SubClass2],"Not Found")</f>
        <v>Administration</v>
      </c>
      <c r="J10434" t="str">
        <f>_xlfn.XLOOKUP(tbl_GL[[#This Row],[Account_key]],tbl_COA[Account_key],tbl_COA[SubAccount],,0)</f>
        <v>Office Supplies</v>
      </c>
      <c r="K10434">
        <f>YEAR(tbl_GL[[#This Row],[Date]])</f>
        <v>2018</v>
      </c>
    </row>
    <row r="10435" spans="1:11" hidden="1" x14ac:dyDescent="0.35">
      <c r="A10435">
        <v>13.2</v>
      </c>
      <c r="B10435" s="24">
        <v>43103</v>
      </c>
      <c r="C10435">
        <v>5</v>
      </c>
      <c r="D10435" s="13">
        <v>20</v>
      </c>
      <c r="E10435" s="13" t="s">
        <v>99</v>
      </c>
      <c r="F10435" s="17">
        <v>-18</v>
      </c>
      <c r="G10435" t="str">
        <f>_xlfn.XLOOKUP(tbl_GL[[#This Row],[Account_key]],tbl_COA[Account_key],tbl_COA[Class],"Not Found")</f>
        <v>Assets</v>
      </c>
      <c r="H10435" t="str">
        <f>_xlfn.XLOOKUP(tbl_GL[[#This Row],[Account_key]],tbl_COA[Account_key],tbl_COA[SubClass],"Not Found")</f>
        <v>Assets</v>
      </c>
      <c r="I10435" t="str">
        <f>_xlfn.XLOOKUP(tbl_GL[[#This Row],[Account_key]],tbl_COA[Account_key],tbl_COA[SubClass2],"Not Found")</f>
        <v>Current Assets</v>
      </c>
      <c r="J10435" t="str">
        <f>_xlfn.XLOOKUP(tbl_GL[[#This Row],[Account_key]],tbl_COA[Account_key],tbl_COA[SubAccount],,0)</f>
        <v>Cash in hand</v>
      </c>
      <c r="K10435">
        <f>YEAR(tbl_GL[[#This Row],[Date]])</f>
        <v>2018</v>
      </c>
    </row>
    <row r="10436" spans="1:11" hidden="1" x14ac:dyDescent="0.35">
      <c r="A10436">
        <v>14.1</v>
      </c>
      <c r="B10436" s="24">
        <v>43105</v>
      </c>
      <c r="C10436">
        <v>5</v>
      </c>
      <c r="D10436" s="13">
        <v>230</v>
      </c>
      <c r="E10436" s="13" t="s">
        <v>4</v>
      </c>
      <c r="F10436" s="17">
        <v>-145</v>
      </c>
      <c r="G10436" t="str">
        <f>_xlfn.XLOOKUP(tbl_GL[[#This Row],[Account_key]],tbl_COA[Account_key],tbl_COA[Class],"Not Found")</f>
        <v>Trading account</v>
      </c>
      <c r="H10436" t="str">
        <f>_xlfn.XLOOKUP(tbl_GL[[#This Row],[Account_key]],tbl_COA[Account_key],tbl_COA[SubClass],"Not Found")</f>
        <v>Cost of Sales</v>
      </c>
      <c r="I10436" t="str">
        <f>_xlfn.XLOOKUP(tbl_GL[[#This Row],[Account_key]],tbl_COA[Account_key],tbl_COA[SubClass2],"Not Found")</f>
        <v>Cost of Sales</v>
      </c>
      <c r="J10436" t="str">
        <f>_xlfn.XLOOKUP(tbl_GL[[#This Row],[Account_key]],tbl_COA[Account_key],tbl_COA[SubAccount],,0)</f>
        <v>Cost of Sales</v>
      </c>
      <c r="K10436">
        <f>YEAR(tbl_GL[[#This Row],[Date]])</f>
        <v>2018</v>
      </c>
    </row>
    <row r="10437" spans="1:11" hidden="1" x14ac:dyDescent="0.35">
      <c r="A10437">
        <v>14.2</v>
      </c>
      <c r="B10437" s="24">
        <v>43105</v>
      </c>
      <c r="C10437">
        <v>5</v>
      </c>
      <c r="D10437" s="13">
        <v>60</v>
      </c>
      <c r="E10437" s="13" t="s">
        <v>4</v>
      </c>
      <c r="F10437" s="17">
        <v>-145</v>
      </c>
      <c r="G10437" t="str">
        <f>_xlfn.XLOOKUP(tbl_GL[[#This Row],[Account_key]],tbl_COA[Account_key],tbl_COA[Class],"Not Found")</f>
        <v>Assets</v>
      </c>
      <c r="H10437" t="str">
        <f>_xlfn.XLOOKUP(tbl_GL[[#This Row],[Account_key]],tbl_COA[Account_key],tbl_COA[SubClass],"Not Found")</f>
        <v>Assets</v>
      </c>
      <c r="I10437" t="str">
        <f>_xlfn.XLOOKUP(tbl_GL[[#This Row],[Account_key]],tbl_COA[Account_key],tbl_COA[SubClass2],"Not Found")</f>
        <v>Current Assets</v>
      </c>
      <c r="J10437" t="str">
        <f>_xlfn.XLOOKUP(tbl_GL[[#This Row],[Account_key]],tbl_COA[Account_key],tbl_COA[SubAccount],,0)</f>
        <v>Inventory</v>
      </c>
      <c r="K10437">
        <f>YEAR(tbl_GL[[#This Row],[Date]])</f>
        <v>2018</v>
      </c>
    </row>
    <row r="10438" spans="1:11" hidden="1" x14ac:dyDescent="0.35">
      <c r="A10438">
        <v>15.1</v>
      </c>
      <c r="B10438" s="24">
        <v>43105</v>
      </c>
      <c r="C10438">
        <v>5</v>
      </c>
      <c r="D10438" s="13">
        <v>210</v>
      </c>
      <c r="E10438" s="13" t="s">
        <v>8</v>
      </c>
      <c r="F10438" s="17">
        <v>527</v>
      </c>
      <c r="G10438" t="str">
        <f>_xlfn.XLOOKUP(tbl_GL[[#This Row],[Account_key]],tbl_COA[Account_key],tbl_COA[Class],"Not Found")</f>
        <v>Trading account</v>
      </c>
      <c r="H10438" t="str">
        <f>_xlfn.XLOOKUP(tbl_GL[[#This Row],[Account_key]],tbl_COA[Account_key],tbl_COA[SubClass],"Not Found")</f>
        <v>Sales</v>
      </c>
      <c r="I10438" t="str">
        <f>_xlfn.XLOOKUP(tbl_GL[[#This Row],[Account_key]],tbl_COA[Account_key],tbl_COA[SubClass2],"Not Found")</f>
        <v>Sales</v>
      </c>
      <c r="J10438" t="str">
        <f>_xlfn.XLOOKUP(tbl_GL[[#This Row],[Account_key]],tbl_COA[Account_key],tbl_COA[SubAccount],,0)</f>
        <v>Sales</v>
      </c>
      <c r="K10438">
        <f>YEAR(tbl_GL[[#This Row],[Date]])</f>
        <v>2018</v>
      </c>
    </row>
    <row r="10439" spans="1:11" hidden="1" x14ac:dyDescent="0.35">
      <c r="A10439">
        <v>15.2</v>
      </c>
      <c r="B10439" s="24">
        <v>43105</v>
      </c>
      <c r="C10439">
        <v>5</v>
      </c>
      <c r="D10439" s="13">
        <v>30</v>
      </c>
      <c r="E10439" s="13" t="s">
        <v>8</v>
      </c>
      <c r="F10439" s="17">
        <v>527</v>
      </c>
      <c r="G10439" t="str">
        <f>_xlfn.XLOOKUP(tbl_GL[[#This Row],[Account_key]],tbl_COA[Account_key],tbl_COA[Class],"Not Found")</f>
        <v>Assets</v>
      </c>
      <c r="H10439" t="str">
        <f>_xlfn.XLOOKUP(tbl_GL[[#This Row],[Account_key]],tbl_COA[Account_key],tbl_COA[SubClass],"Not Found")</f>
        <v>Assets</v>
      </c>
      <c r="I10439" t="str">
        <f>_xlfn.XLOOKUP(tbl_GL[[#This Row],[Account_key]],tbl_COA[Account_key],tbl_COA[SubClass2],"Not Found")</f>
        <v>Current Assets</v>
      </c>
      <c r="J10439" t="str">
        <f>_xlfn.XLOOKUP(tbl_GL[[#This Row],[Account_key]],tbl_COA[Account_key],tbl_COA[SubAccount],,0)</f>
        <v>Trade Receivables</v>
      </c>
      <c r="K10439">
        <f>YEAR(tbl_GL[[#This Row],[Date]])</f>
        <v>2018</v>
      </c>
    </row>
    <row r="10440" spans="1:11" hidden="1" x14ac:dyDescent="0.35">
      <c r="A10440">
        <v>16.100000000000001</v>
      </c>
      <c r="B10440" s="24">
        <v>43105</v>
      </c>
      <c r="C10440">
        <v>5</v>
      </c>
      <c r="D10440" s="13">
        <v>260</v>
      </c>
      <c r="E10440" s="13" t="s">
        <v>97</v>
      </c>
      <c r="F10440" s="17">
        <v>-1037</v>
      </c>
      <c r="G10440" t="str">
        <f>_xlfn.XLOOKUP(tbl_GL[[#This Row],[Account_key]],tbl_COA[Account_key],tbl_COA[Class],"Not Found")</f>
        <v>Operating account</v>
      </c>
      <c r="H10440" t="str">
        <f>_xlfn.XLOOKUP(tbl_GL[[#This Row],[Account_key]],tbl_COA[Account_key],tbl_COA[SubClass],"Not Found")</f>
        <v>Operating Expenses</v>
      </c>
      <c r="I10440" t="str">
        <f>_xlfn.XLOOKUP(tbl_GL[[#This Row],[Account_key]],tbl_COA[Account_key],tbl_COA[SubClass2],"Not Found")</f>
        <v>Marketing</v>
      </c>
      <c r="J10440" t="str">
        <f>_xlfn.XLOOKUP(tbl_GL[[#This Row],[Account_key]],tbl_COA[Account_key],tbl_COA[SubAccount],,0)</f>
        <v>Commissions</v>
      </c>
      <c r="K10440">
        <f>YEAR(tbl_GL[[#This Row],[Date]])</f>
        <v>2018</v>
      </c>
    </row>
    <row r="10441" spans="1:11" hidden="1" x14ac:dyDescent="0.35">
      <c r="A10441">
        <v>16.2</v>
      </c>
      <c r="B10441" s="24">
        <v>43105</v>
      </c>
      <c r="C10441">
        <v>5</v>
      </c>
      <c r="D10441" s="13">
        <v>120</v>
      </c>
      <c r="E10441" s="13" t="s">
        <v>97</v>
      </c>
      <c r="F10441" s="17">
        <v>1037</v>
      </c>
      <c r="G10441" t="str">
        <f>_xlfn.XLOOKUP(tbl_GL[[#This Row],[Account_key]],tbl_COA[Account_key],tbl_COA[Class],"Not Found")</f>
        <v>Liabilities and Owners Equity</v>
      </c>
      <c r="H10441" t="str">
        <f>_xlfn.XLOOKUP(tbl_GL[[#This Row],[Account_key]],tbl_COA[Account_key],tbl_COA[SubClass],"Not Found")</f>
        <v>Liabilities</v>
      </c>
      <c r="I10441" t="str">
        <f>_xlfn.XLOOKUP(tbl_GL[[#This Row],[Account_key]],tbl_COA[Account_key],tbl_COA[SubClass2],"Not Found")</f>
        <v>Current Liabilities</v>
      </c>
      <c r="J10441" t="str">
        <f>_xlfn.XLOOKUP(tbl_GL[[#This Row],[Account_key]],tbl_COA[Account_key],tbl_COA[SubAccount],,0)</f>
        <v>Accrued Expenses</v>
      </c>
      <c r="K10441">
        <f>YEAR(tbl_GL[[#This Row],[Date]])</f>
        <v>2018</v>
      </c>
    </row>
    <row r="10442" spans="1:11" hidden="1" x14ac:dyDescent="0.35">
      <c r="A10442">
        <v>17.100000000000001</v>
      </c>
      <c r="B10442" s="24">
        <v>43105</v>
      </c>
      <c r="C10442">
        <v>5</v>
      </c>
      <c r="D10442" s="13">
        <v>10</v>
      </c>
      <c r="E10442" s="13" t="s">
        <v>107</v>
      </c>
      <c r="F10442" s="17">
        <v>17500</v>
      </c>
      <c r="G10442" t="str">
        <f>_xlfn.XLOOKUP(tbl_GL[[#This Row],[Account_key]],tbl_COA[Account_key],tbl_COA[Class],"Not Found")</f>
        <v>Assets</v>
      </c>
      <c r="H10442" t="str">
        <f>_xlfn.XLOOKUP(tbl_GL[[#This Row],[Account_key]],tbl_COA[Account_key],tbl_COA[SubClass],"Not Found")</f>
        <v>Assets</v>
      </c>
      <c r="I10442" t="str">
        <f>_xlfn.XLOOKUP(tbl_GL[[#This Row],[Account_key]],tbl_COA[Account_key],tbl_COA[SubClass2],"Not Found")</f>
        <v>Current Assets</v>
      </c>
      <c r="J10442" t="str">
        <f>_xlfn.XLOOKUP(tbl_GL[[#This Row],[Account_key]],tbl_COA[Account_key],tbl_COA[SubAccount],,0)</f>
        <v>Cash at Bank</v>
      </c>
      <c r="K10442">
        <f>YEAR(tbl_GL[[#This Row],[Date]])</f>
        <v>2018</v>
      </c>
    </row>
    <row r="10443" spans="1:11" hidden="1" x14ac:dyDescent="0.35">
      <c r="A10443">
        <v>17.2</v>
      </c>
      <c r="B10443" s="24">
        <v>43105</v>
      </c>
      <c r="C10443">
        <v>5</v>
      </c>
      <c r="D10443" s="13">
        <v>160</v>
      </c>
      <c r="E10443" s="13" t="s">
        <v>107</v>
      </c>
      <c r="F10443" s="17">
        <v>17500</v>
      </c>
      <c r="G10443" t="str">
        <f>_xlfn.XLOOKUP(tbl_GL[[#This Row],[Account_key]],tbl_COA[Account_key],tbl_COA[Class],"Not Found")</f>
        <v>Liabilities and Owners Equity</v>
      </c>
      <c r="H10443" t="str">
        <f>_xlfn.XLOOKUP(tbl_GL[[#This Row],[Account_key]],tbl_COA[Account_key],tbl_COA[SubClass],"Not Found")</f>
        <v>Liabilities</v>
      </c>
      <c r="I10443" t="str">
        <f>_xlfn.XLOOKUP(tbl_GL[[#This Row],[Account_key]],tbl_COA[Account_key],tbl_COA[SubClass2],"Not Found")</f>
        <v>Long Term Liabilities</v>
      </c>
      <c r="J10443" t="str">
        <f>_xlfn.XLOOKUP(tbl_GL[[#This Row],[Account_key]],tbl_COA[Account_key],tbl_COA[SubAccount],,0)</f>
        <v>Long Term Obligations</v>
      </c>
      <c r="K10443">
        <f>YEAR(tbl_GL[[#This Row],[Date]])</f>
        <v>2018</v>
      </c>
    </row>
    <row r="10444" spans="1:11" hidden="1" x14ac:dyDescent="0.35">
      <c r="A10444">
        <v>18.100000000000001</v>
      </c>
      <c r="B10444" s="24">
        <v>43109</v>
      </c>
      <c r="C10444">
        <v>5</v>
      </c>
      <c r="D10444" s="13">
        <v>300</v>
      </c>
      <c r="E10444" s="13" t="s">
        <v>97</v>
      </c>
      <c r="F10444" s="17">
        <v>-876</v>
      </c>
      <c r="G10444" t="str">
        <f>_xlfn.XLOOKUP(tbl_GL[[#This Row],[Account_key]],tbl_COA[Account_key],tbl_COA[Class],"Not Found")</f>
        <v>Operating account</v>
      </c>
      <c r="H10444" t="str">
        <f>_xlfn.XLOOKUP(tbl_GL[[#This Row],[Account_key]],tbl_COA[Account_key],tbl_COA[SubClass],"Not Found")</f>
        <v>Operating Expenses</v>
      </c>
      <c r="I10444" t="str">
        <f>_xlfn.XLOOKUP(tbl_GL[[#This Row],[Account_key]],tbl_COA[Account_key],tbl_COA[SubClass2],"Not Found")</f>
        <v>Administration</v>
      </c>
      <c r="J10444" t="str">
        <f>_xlfn.XLOOKUP(tbl_GL[[#This Row],[Account_key]],tbl_COA[Account_key],tbl_COA[SubAccount],,0)</f>
        <v>Entertainment</v>
      </c>
      <c r="K10444">
        <f>YEAR(tbl_GL[[#This Row],[Date]])</f>
        <v>2018</v>
      </c>
    </row>
    <row r="10445" spans="1:11" hidden="1" x14ac:dyDescent="0.35">
      <c r="A10445">
        <v>18.2</v>
      </c>
      <c r="B10445" s="24">
        <v>43109</v>
      </c>
      <c r="C10445">
        <v>5</v>
      </c>
      <c r="D10445" s="13">
        <v>120</v>
      </c>
      <c r="E10445" s="13" t="s">
        <v>97</v>
      </c>
      <c r="F10445" s="17">
        <v>876</v>
      </c>
      <c r="G10445" t="str">
        <f>_xlfn.XLOOKUP(tbl_GL[[#This Row],[Account_key]],tbl_COA[Account_key],tbl_COA[Class],"Not Found")</f>
        <v>Liabilities and Owners Equity</v>
      </c>
      <c r="H10445" t="str">
        <f>_xlfn.XLOOKUP(tbl_GL[[#This Row],[Account_key]],tbl_COA[Account_key],tbl_COA[SubClass],"Not Found")</f>
        <v>Liabilities</v>
      </c>
      <c r="I10445" t="str">
        <f>_xlfn.XLOOKUP(tbl_GL[[#This Row],[Account_key]],tbl_COA[Account_key],tbl_COA[SubClass2],"Not Found")</f>
        <v>Current Liabilities</v>
      </c>
      <c r="J10445" t="str">
        <f>_xlfn.XLOOKUP(tbl_GL[[#This Row],[Account_key]],tbl_COA[Account_key],tbl_COA[SubAccount],,0)</f>
        <v>Accrued Expenses</v>
      </c>
      <c r="K10445">
        <f>YEAR(tbl_GL[[#This Row],[Date]])</f>
        <v>2018</v>
      </c>
    </row>
    <row r="10446" spans="1:11" hidden="1" x14ac:dyDescent="0.35">
      <c r="A10446">
        <v>19.100000000000001</v>
      </c>
      <c r="B10446" s="24">
        <v>43113</v>
      </c>
      <c r="C10446">
        <v>5</v>
      </c>
      <c r="D10446" s="13">
        <v>230</v>
      </c>
      <c r="E10446" s="13" t="s">
        <v>4</v>
      </c>
      <c r="F10446" s="17">
        <v>-427</v>
      </c>
      <c r="G10446" t="str">
        <f>_xlfn.XLOOKUP(tbl_GL[[#This Row],[Account_key]],tbl_COA[Account_key],tbl_COA[Class],"Not Found")</f>
        <v>Trading account</v>
      </c>
      <c r="H10446" t="str">
        <f>_xlfn.XLOOKUP(tbl_GL[[#This Row],[Account_key]],tbl_COA[Account_key],tbl_COA[SubClass],"Not Found")</f>
        <v>Cost of Sales</v>
      </c>
      <c r="I10446" t="str">
        <f>_xlfn.XLOOKUP(tbl_GL[[#This Row],[Account_key]],tbl_COA[Account_key],tbl_COA[SubClass2],"Not Found")</f>
        <v>Cost of Sales</v>
      </c>
      <c r="J10446" t="str">
        <f>_xlfn.XLOOKUP(tbl_GL[[#This Row],[Account_key]],tbl_COA[Account_key],tbl_COA[SubAccount],,0)</f>
        <v>Cost of Sales</v>
      </c>
      <c r="K10446">
        <f>YEAR(tbl_GL[[#This Row],[Date]])</f>
        <v>2018</v>
      </c>
    </row>
    <row r="10447" spans="1:11" hidden="1" x14ac:dyDescent="0.35">
      <c r="A10447">
        <v>19.2</v>
      </c>
      <c r="B10447" s="24">
        <v>43113</v>
      </c>
      <c r="C10447">
        <v>5</v>
      </c>
      <c r="D10447" s="13">
        <v>60</v>
      </c>
      <c r="E10447" s="13" t="s">
        <v>4</v>
      </c>
      <c r="F10447" s="17">
        <v>-427</v>
      </c>
      <c r="G10447" t="str">
        <f>_xlfn.XLOOKUP(tbl_GL[[#This Row],[Account_key]],tbl_COA[Account_key],tbl_COA[Class],"Not Found")</f>
        <v>Assets</v>
      </c>
      <c r="H10447" t="str">
        <f>_xlfn.XLOOKUP(tbl_GL[[#This Row],[Account_key]],tbl_COA[Account_key],tbl_COA[SubClass],"Not Found")</f>
        <v>Assets</v>
      </c>
      <c r="I10447" t="str">
        <f>_xlfn.XLOOKUP(tbl_GL[[#This Row],[Account_key]],tbl_COA[Account_key],tbl_COA[SubClass2],"Not Found")</f>
        <v>Current Assets</v>
      </c>
      <c r="J10447" t="str">
        <f>_xlfn.XLOOKUP(tbl_GL[[#This Row],[Account_key]],tbl_COA[Account_key],tbl_COA[SubAccount],,0)</f>
        <v>Inventory</v>
      </c>
      <c r="K10447">
        <f>YEAR(tbl_GL[[#This Row],[Date]])</f>
        <v>2018</v>
      </c>
    </row>
    <row r="10448" spans="1:11" hidden="1" x14ac:dyDescent="0.35">
      <c r="A10448">
        <v>20.100000000000001</v>
      </c>
      <c r="B10448" s="24">
        <v>43113</v>
      </c>
      <c r="C10448">
        <v>5</v>
      </c>
      <c r="D10448" s="13">
        <v>260</v>
      </c>
      <c r="E10448" s="13" t="s">
        <v>97</v>
      </c>
      <c r="F10448" s="17">
        <v>-1100</v>
      </c>
      <c r="G10448" t="str">
        <f>_xlfn.XLOOKUP(tbl_GL[[#This Row],[Account_key]],tbl_COA[Account_key],tbl_COA[Class],"Not Found")</f>
        <v>Operating account</v>
      </c>
      <c r="H10448" t="str">
        <f>_xlfn.XLOOKUP(tbl_GL[[#This Row],[Account_key]],tbl_COA[Account_key],tbl_COA[SubClass],"Not Found")</f>
        <v>Operating Expenses</v>
      </c>
      <c r="I10448" t="str">
        <f>_xlfn.XLOOKUP(tbl_GL[[#This Row],[Account_key]],tbl_COA[Account_key],tbl_COA[SubClass2],"Not Found")</f>
        <v>Marketing</v>
      </c>
      <c r="J10448" t="str">
        <f>_xlfn.XLOOKUP(tbl_GL[[#This Row],[Account_key]],tbl_COA[Account_key],tbl_COA[SubAccount],,0)</f>
        <v>Commissions</v>
      </c>
      <c r="K10448">
        <f>YEAR(tbl_GL[[#This Row],[Date]])</f>
        <v>2018</v>
      </c>
    </row>
    <row r="10449" spans="1:11" hidden="1" x14ac:dyDescent="0.35">
      <c r="A10449">
        <v>20.2</v>
      </c>
      <c r="B10449" s="24">
        <v>43113</v>
      </c>
      <c r="C10449">
        <v>5</v>
      </c>
      <c r="D10449" s="13">
        <v>120</v>
      </c>
      <c r="E10449" s="13" t="s">
        <v>97</v>
      </c>
      <c r="F10449" s="17">
        <v>1100</v>
      </c>
      <c r="G10449" t="str">
        <f>_xlfn.XLOOKUP(tbl_GL[[#This Row],[Account_key]],tbl_COA[Account_key],tbl_COA[Class],"Not Found")</f>
        <v>Liabilities and Owners Equity</v>
      </c>
      <c r="H10449" t="str">
        <f>_xlfn.XLOOKUP(tbl_GL[[#This Row],[Account_key]],tbl_COA[Account_key],tbl_COA[SubClass],"Not Found")</f>
        <v>Liabilities</v>
      </c>
      <c r="I10449" t="str">
        <f>_xlfn.XLOOKUP(tbl_GL[[#This Row],[Account_key]],tbl_COA[Account_key],tbl_COA[SubClass2],"Not Found")</f>
        <v>Current Liabilities</v>
      </c>
      <c r="J10449" t="str">
        <f>_xlfn.XLOOKUP(tbl_GL[[#This Row],[Account_key]],tbl_COA[Account_key],tbl_COA[SubAccount],,0)</f>
        <v>Accrued Expenses</v>
      </c>
      <c r="K10449">
        <f>YEAR(tbl_GL[[#This Row],[Date]])</f>
        <v>2018</v>
      </c>
    </row>
    <row r="10450" spans="1:11" hidden="1" x14ac:dyDescent="0.35">
      <c r="A10450">
        <v>21.1</v>
      </c>
      <c r="B10450" s="24">
        <v>43113</v>
      </c>
      <c r="C10450">
        <v>5</v>
      </c>
      <c r="D10450" s="13">
        <v>210</v>
      </c>
      <c r="E10450" s="13" t="s">
        <v>7</v>
      </c>
      <c r="F10450" s="17">
        <v>1423</v>
      </c>
      <c r="G10450" t="str">
        <f>_xlfn.XLOOKUP(tbl_GL[[#This Row],[Account_key]],tbl_COA[Account_key],tbl_COA[Class],"Not Found")</f>
        <v>Trading account</v>
      </c>
      <c r="H10450" t="str">
        <f>_xlfn.XLOOKUP(tbl_GL[[#This Row],[Account_key]],tbl_COA[Account_key],tbl_COA[SubClass],"Not Found")</f>
        <v>Sales</v>
      </c>
      <c r="I10450" t="str">
        <f>_xlfn.XLOOKUP(tbl_GL[[#This Row],[Account_key]],tbl_COA[Account_key],tbl_COA[SubClass2],"Not Found")</f>
        <v>Sales</v>
      </c>
      <c r="J10450" t="str">
        <f>_xlfn.XLOOKUP(tbl_GL[[#This Row],[Account_key]],tbl_COA[Account_key],tbl_COA[SubAccount],,0)</f>
        <v>Sales</v>
      </c>
      <c r="K10450">
        <f>YEAR(tbl_GL[[#This Row],[Date]])</f>
        <v>2018</v>
      </c>
    </row>
    <row r="10451" spans="1:11" hidden="1" x14ac:dyDescent="0.35">
      <c r="A10451">
        <v>21.2</v>
      </c>
      <c r="B10451" s="24">
        <v>43113</v>
      </c>
      <c r="C10451">
        <v>5</v>
      </c>
      <c r="D10451" s="13">
        <v>10</v>
      </c>
      <c r="E10451" s="13" t="s">
        <v>7</v>
      </c>
      <c r="F10451" s="17">
        <v>1423</v>
      </c>
      <c r="G10451" t="str">
        <f>_xlfn.XLOOKUP(tbl_GL[[#This Row],[Account_key]],tbl_COA[Account_key],tbl_COA[Class],"Not Found")</f>
        <v>Assets</v>
      </c>
      <c r="H10451" t="str">
        <f>_xlfn.XLOOKUP(tbl_GL[[#This Row],[Account_key]],tbl_COA[Account_key],tbl_COA[SubClass],"Not Found")</f>
        <v>Assets</v>
      </c>
      <c r="I10451" t="str">
        <f>_xlfn.XLOOKUP(tbl_GL[[#This Row],[Account_key]],tbl_COA[Account_key],tbl_COA[SubClass2],"Not Found")</f>
        <v>Current Assets</v>
      </c>
      <c r="J10451" t="str">
        <f>_xlfn.XLOOKUP(tbl_GL[[#This Row],[Account_key]],tbl_COA[Account_key],tbl_COA[SubAccount],,0)</f>
        <v>Cash at Bank</v>
      </c>
      <c r="K10451">
        <f>YEAR(tbl_GL[[#This Row],[Date]])</f>
        <v>2018</v>
      </c>
    </row>
    <row r="10452" spans="1:11" hidden="1" x14ac:dyDescent="0.35">
      <c r="A10452">
        <v>22.1</v>
      </c>
      <c r="B10452" s="24">
        <v>43113</v>
      </c>
      <c r="C10452">
        <v>5</v>
      </c>
      <c r="D10452" s="13">
        <v>230</v>
      </c>
      <c r="E10452" s="13" t="s">
        <v>4</v>
      </c>
      <c r="F10452" s="17">
        <v>-1693</v>
      </c>
      <c r="G10452" t="str">
        <f>_xlfn.XLOOKUP(tbl_GL[[#This Row],[Account_key]],tbl_COA[Account_key],tbl_COA[Class],"Not Found")</f>
        <v>Trading account</v>
      </c>
      <c r="H10452" t="str">
        <f>_xlfn.XLOOKUP(tbl_GL[[#This Row],[Account_key]],tbl_COA[Account_key],tbl_COA[SubClass],"Not Found")</f>
        <v>Cost of Sales</v>
      </c>
      <c r="I10452" t="str">
        <f>_xlfn.XLOOKUP(tbl_GL[[#This Row],[Account_key]],tbl_COA[Account_key],tbl_COA[SubClass2],"Not Found")</f>
        <v>Cost of Sales</v>
      </c>
      <c r="J10452" t="str">
        <f>_xlfn.XLOOKUP(tbl_GL[[#This Row],[Account_key]],tbl_COA[Account_key],tbl_COA[SubAccount],,0)</f>
        <v>Cost of Sales</v>
      </c>
      <c r="K10452">
        <f>YEAR(tbl_GL[[#This Row],[Date]])</f>
        <v>2018</v>
      </c>
    </row>
    <row r="10453" spans="1:11" hidden="1" x14ac:dyDescent="0.35">
      <c r="A10453">
        <v>22.2</v>
      </c>
      <c r="B10453" s="24">
        <v>43113</v>
      </c>
      <c r="C10453">
        <v>5</v>
      </c>
      <c r="D10453" s="13">
        <v>60</v>
      </c>
      <c r="E10453" s="13" t="s">
        <v>4</v>
      </c>
      <c r="F10453" s="17">
        <v>-1693</v>
      </c>
      <c r="G10453" t="str">
        <f>_xlfn.XLOOKUP(tbl_GL[[#This Row],[Account_key]],tbl_COA[Account_key],tbl_COA[Class],"Not Found")</f>
        <v>Assets</v>
      </c>
      <c r="H10453" t="str">
        <f>_xlfn.XLOOKUP(tbl_GL[[#This Row],[Account_key]],tbl_COA[Account_key],tbl_COA[SubClass],"Not Found")</f>
        <v>Assets</v>
      </c>
      <c r="I10453" t="str">
        <f>_xlfn.XLOOKUP(tbl_GL[[#This Row],[Account_key]],tbl_COA[Account_key],tbl_COA[SubClass2],"Not Found")</f>
        <v>Current Assets</v>
      </c>
      <c r="J10453" t="str">
        <f>_xlfn.XLOOKUP(tbl_GL[[#This Row],[Account_key]],tbl_COA[Account_key],tbl_COA[SubAccount],,0)</f>
        <v>Inventory</v>
      </c>
      <c r="K10453">
        <f>YEAR(tbl_GL[[#This Row],[Date]])</f>
        <v>2018</v>
      </c>
    </row>
    <row r="10454" spans="1:11" hidden="1" x14ac:dyDescent="0.35">
      <c r="A10454">
        <v>23.1</v>
      </c>
      <c r="B10454" s="24">
        <v>43113</v>
      </c>
      <c r="C10454">
        <v>5</v>
      </c>
      <c r="D10454" s="13">
        <v>210</v>
      </c>
      <c r="E10454" s="13" t="s">
        <v>8</v>
      </c>
      <c r="F10454" s="17">
        <v>6158</v>
      </c>
      <c r="G10454" t="str">
        <f>_xlfn.XLOOKUP(tbl_GL[[#This Row],[Account_key]],tbl_COA[Account_key],tbl_COA[Class],"Not Found")</f>
        <v>Trading account</v>
      </c>
      <c r="H10454" t="str">
        <f>_xlfn.XLOOKUP(tbl_GL[[#This Row],[Account_key]],tbl_COA[Account_key],tbl_COA[SubClass],"Not Found")</f>
        <v>Sales</v>
      </c>
      <c r="I10454" t="str">
        <f>_xlfn.XLOOKUP(tbl_GL[[#This Row],[Account_key]],tbl_COA[Account_key],tbl_COA[SubClass2],"Not Found")</f>
        <v>Sales</v>
      </c>
      <c r="J10454" t="str">
        <f>_xlfn.XLOOKUP(tbl_GL[[#This Row],[Account_key]],tbl_COA[Account_key],tbl_COA[SubAccount],,0)</f>
        <v>Sales</v>
      </c>
      <c r="K10454">
        <f>YEAR(tbl_GL[[#This Row],[Date]])</f>
        <v>2018</v>
      </c>
    </row>
    <row r="10455" spans="1:11" hidden="1" x14ac:dyDescent="0.35">
      <c r="A10455">
        <v>23.2</v>
      </c>
      <c r="B10455" s="24">
        <v>43113</v>
      </c>
      <c r="C10455">
        <v>5</v>
      </c>
      <c r="D10455" s="13">
        <v>30</v>
      </c>
      <c r="E10455" s="13" t="s">
        <v>8</v>
      </c>
      <c r="F10455" s="17">
        <v>6158</v>
      </c>
      <c r="G10455" t="str">
        <f>_xlfn.XLOOKUP(tbl_GL[[#This Row],[Account_key]],tbl_COA[Account_key],tbl_COA[Class],"Not Found")</f>
        <v>Assets</v>
      </c>
      <c r="H10455" t="str">
        <f>_xlfn.XLOOKUP(tbl_GL[[#This Row],[Account_key]],tbl_COA[Account_key],tbl_COA[SubClass],"Not Found")</f>
        <v>Assets</v>
      </c>
      <c r="I10455" t="str">
        <f>_xlfn.XLOOKUP(tbl_GL[[#This Row],[Account_key]],tbl_COA[Account_key],tbl_COA[SubClass2],"Not Found")</f>
        <v>Current Assets</v>
      </c>
      <c r="J10455" t="str">
        <f>_xlfn.XLOOKUP(tbl_GL[[#This Row],[Account_key]],tbl_COA[Account_key],tbl_COA[SubAccount],,0)</f>
        <v>Trade Receivables</v>
      </c>
      <c r="K10455">
        <f>YEAR(tbl_GL[[#This Row],[Date]])</f>
        <v>2018</v>
      </c>
    </row>
    <row r="10456" spans="1:11" hidden="1" x14ac:dyDescent="0.35">
      <c r="A10456">
        <v>24.1</v>
      </c>
      <c r="B10456" s="24">
        <v>43116</v>
      </c>
      <c r="C10456">
        <v>5</v>
      </c>
      <c r="D10456" s="13">
        <v>280</v>
      </c>
      <c r="E10456" s="13" t="s">
        <v>97</v>
      </c>
      <c r="F10456" s="17">
        <v>-1071</v>
      </c>
      <c r="G10456" t="str">
        <f>_xlfn.XLOOKUP(tbl_GL[[#This Row],[Account_key]],tbl_COA[Account_key],tbl_COA[Class],"Not Found")</f>
        <v>Operating account</v>
      </c>
      <c r="H10456" t="str">
        <f>_xlfn.XLOOKUP(tbl_GL[[#This Row],[Account_key]],tbl_COA[Account_key],tbl_COA[SubClass],"Not Found")</f>
        <v>Operating Expenses</v>
      </c>
      <c r="I10456" t="str">
        <f>_xlfn.XLOOKUP(tbl_GL[[#This Row],[Account_key]],tbl_COA[Account_key],tbl_COA[SubClass2],"Not Found")</f>
        <v>Marketing</v>
      </c>
      <c r="J10456" t="str">
        <f>_xlfn.XLOOKUP(tbl_GL[[#This Row],[Account_key]],tbl_COA[Account_key],tbl_COA[SubAccount],,0)</f>
        <v>Advertisements</v>
      </c>
      <c r="K10456">
        <f>YEAR(tbl_GL[[#This Row],[Date]])</f>
        <v>2018</v>
      </c>
    </row>
    <row r="10457" spans="1:11" hidden="1" x14ac:dyDescent="0.35">
      <c r="A10457">
        <v>24.2</v>
      </c>
      <c r="B10457" s="24">
        <v>43116</v>
      </c>
      <c r="C10457">
        <v>5</v>
      </c>
      <c r="D10457" s="13">
        <v>120</v>
      </c>
      <c r="E10457" s="13" t="s">
        <v>97</v>
      </c>
      <c r="F10457" s="17">
        <v>1071</v>
      </c>
      <c r="G10457" t="str">
        <f>_xlfn.XLOOKUP(tbl_GL[[#This Row],[Account_key]],tbl_COA[Account_key],tbl_COA[Class],"Not Found")</f>
        <v>Liabilities and Owners Equity</v>
      </c>
      <c r="H10457" t="str">
        <f>_xlfn.XLOOKUP(tbl_GL[[#This Row],[Account_key]],tbl_COA[Account_key],tbl_COA[SubClass],"Not Found")</f>
        <v>Liabilities</v>
      </c>
      <c r="I10457" t="str">
        <f>_xlfn.XLOOKUP(tbl_GL[[#This Row],[Account_key]],tbl_COA[Account_key],tbl_COA[SubClass2],"Not Found")</f>
        <v>Current Liabilities</v>
      </c>
      <c r="J10457" t="str">
        <f>_xlfn.XLOOKUP(tbl_GL[[#This Row],[Account_key]],tbl_COA[Account_key],tbl_COA[SubAccount],,0)</f>
        <v>Accrued Expenses</v>
      </c>
      <c r="K10457">
        <f>YEAR(tbl_GL[[#This Row],[Date]])</f>
        <v>2018</v>
      </c>
    </row>
    <row r="10458" spans="1:11" hidden="1" x14ac:dyDescent="0.35">
      <c r="A10458">
        <v>25.1</v>
      </c>
      <c r="B10458" s="24">
        <v>43119</v>
      </c>
      <c r="C10458">
        <v>5</v>
      </c>
      <c r="D10458" s="13">
        <v>290</v>
      </c>
      <c r="E10458" s="13" t="s">
        <v>99</v>
      </c>
      <c r="F10458" s="17">
        <v>-5</v>
      </c>
      <c r="G10458" t="str">
        <f>_xlfn.XLOOKUP(tbl_GL[[#This Row],[Account_key]],tbl_COA[Account_key],tbl_COA[Class],"Not Found")</f>
        <v>Operating account</v>
      </c>
      <c r="H10458" t="str">
        <f>_xlfn.XLOOKUP(tbl_GL[[#This Row],[Account_key]],tbl_COA[Account_key],tbl_COA[SubClass],"Not Found")</f>
        <v>Operating Expenses</v>
      </c>
      <c r="I10458" t="str">
        <f>_xlfn.XLOOKUP(tbl_GL[[#This Row],[Account_key]],tbl_COA[Account_key],tbl_COA[SubClass2],"Not Found")</f>
        <v>Administration</v>
      </c>
      <c r="J10458" t="str">
        <f>_xlfn.XLOOKUP(tbl_GL[[#This Row],[Account_key]],tbl_COA[Account_key],tbl_COA[SubAccount],,0)</f>
        <v>Travel</v>
      </c>
      <c r="K10458">
        <f>YEAR(tbl_GL[[#This Row],[Date]])</f>
        <v>2018</v>
      </c>
    </row>
    <row r="10459" spans="1:11" hidden="1" x14ac:dyDescent="0.35">
      <c r="A10459">
        <v>25.2</v>
      </c>
      <c r="B10459" s="24">
        <v>43119</v>
      </c>
      <c r="C10459">
        <v>5</v>
      </c>
      <c r="D10459" s="13">
        <v>20</v>
      </c>
      <c r="E10459" s="13" t="s">
        <v>99</v>
      </c>
      <c r="F10459" s="17">
        <v>-5</v>
      </c>
      <c r="G10459" t="str">
        <f>_xlfn.XLOOKUP(tbl_GL[[#This Row],[Account_key]],tbl_COA[Account_key],tbl_COA[Class],"Not Found")</f>
        <v>Assets</v>
      </c>
      <c r="H10459" t="str">
        <f>_xlfn.XLOOKUP(tbl_GL[[#This Row],[Account_key]],tbl_COA[Account_key],tbl_COA[SubClass],"Not Found")</f>
        <v>Assets</v>
      </c>
      <c r="I10459" t="str">
        <f>_xlfn.XLOOKUP(tbl_GL[[#This Row],[Account_key]],tbl_COA[Account_key],tbl_COA[SubClass2],"Not Found")</f>
        <v>Current Assets</v>
      </c>
      <c r="J10459" t="str">
        <f>_xlfn.XLOOKUP(tbl_GL[[#This Row],[Account_key]],tbl_COA[Account_key],tbl_COA[SubAccount],,0)</f>
        <v>Cash in hand</v>
      </c>
      <c r="K10459">
        <f>YEAR(tbl_GL[[#This Row],[Date]])</f>
        <v>2018</v>
      </c>
    </row>
    <row r="10460" spans="1:11" hidden="1" x14ac:dyDescent="0.35">
      <c r="A10460">
        <v>26.1</v>
      </c>
      <c r="B10460" s="24">
        <v>43120</v>
      </c>
      <c r="C10460">
        <v>5</v>
      </c>
      <c r="D10460" s="13">
        <v>75</v>
      </c>
      <c r="E10460" s="13" t="s">
        <v>131</v>
      </c>
      <c r="F10460" s="17">
        <v>28000</v>
      </c>
      <c r="G10460" t="str">
        <f>_xlfn.XLOOKUP(tbl_GL[[#This Row],[Account_key]],tbl_COA[Account_key],tbl_COA[Class],"Not Found")</f>
        <v>Assets</v>
      </c>
      <c r="H10460" t="str">
        <f>_xlfn.XLOOKUP(tbl_GL[[#This Row],[Account_key]],tbl_COA[Account_key],tbl_COA[SubClass],"Not Found")</f>
        <v>Assets</v>
      </c>
      <c r="I10460" t="str">
        <f>_xlfn.XLOOKUP(tbl_GL[[#This Row],[Account_key]],tbl_COA[Account_key],tbl_COA[SubClass2],"Not Found")</f>
        <v>Current Assets</v>
      </c>
      <c r="J10460" t="str">
        <f>_xlfn.XLOOKUP(tbl_GL[[#This Row],[Account_key]],tbl_COA[Account_key],tbl_COA[SubAccount],,0)</f>
        <v>Securities</v>
      </c>
      <c r="K10460">
        <f>YEAR(tbl_GL[[#This Row],[Date]])</f>
        <v>2018</v>
      </c>
    </row>
    <row r="10461" spans="1:11" hidden="1" x14ac:dyDescent="0.35">
      <c r="A10461">
        <v>26.2</v>
      </c>
      <c r="B10461" s="24">
        <v>43120</v>
      </c>
      <c r="C10461">
        <v>5</v>
      </c>
      <c r="D10461" s="13">
        <v>10</v>
      </c>
      <c r="E10461" s="13" t="s">
        <v>131</v>
      </c>
      <c r="F10461" s="17">
        <v>-28000</v>
      </c>
      <c r="G10461" t="str">
        <f>_xlfn.XLOOKUP(tbl_GL[[#This Row],[Account_key]],tbl_COA[Account_key],tbl_COA[Class],"Not Found")</f>
        <v>Assets</v>
      </c>
      <c r="H10461" t="str">
        <f>_xlfn.XLOOKUP(tbl_GL[[#This Row],[Account_key]],tbl_COA[Account_key],tbl_COA[SubClass],"Not Found")</f>
        <v>Assets</v>
      </c>
      <c r="I10461" t="str">
        <f>_xlfn.XLOOKUP(tbl_GL[[#This Row],[Account_key]],tbl_COA[Account_key],tbl_COA[SubClass2],"Not Found")</f>
        <v>Current Assets</v>
      </c>
      <c r="J10461" t="str">
        <f>_xlfn.XLOOKUP(tbl_GL[[#This Row],[Account_key]],tbl_COA[Account_key],tbl_COA[SubAccount],,0)</f>
        <v>Cash at Bank</v>
      </c>
      <c r="K10461">
        <f>YEAR(tbl_GL[[#This Row],[Date]])</f>
        <v>2018</v>
      </c>
    </row>
    <row r="10462" spans="1:11" hidden="1" x14ac:dyDescent="0.35">
      <c r="A10462">
        <v>27.1</v>
      </c>
      <c r="B10462" s="24">
        <v>43121</v>
      </c>
      <c r="C10462">
        <v>5</v>
      </c>
      <c r="D10462" s="13">
        <v>290</v>
      </c>
      <c r="E10462" s="13" t="s">
        <v>97</v>
      </c>
      <c r="F10462" s="17">
        <v>-770</v>
      </c>
      <c r="G10462" t="str">
        <f>_xlfn.XLOOKUP(tbl_GL[[#This Row],[Account_key]],tbl_COA[Account_key],tbl_COA[Class],"Not Found")</f>
        <v>Operating account</v>
      </c>
      <c r="H10462" t="str">
        <f>_xlfn.XLOOKUP(tbl_GL[[#This Row],[Account_key]],tbl_COA[Account_key],tbl_COA[SubClass],"Not Found")</f>
        <v>Operating Expenses</v>
      </c>
      <c r="I10462" t="str">
        <f>_xlfn.XLOOKUP(tbl_GL[[#This Row],[Account_key]],tbl_COA[Account_key],tbl_COA[SubClass2],"Not Found")</f>
        <v>Administration</v>
      </c>
      <c r="J10462" t="str">
        <f>_xlfn.XLOOKUP(tbl_GL[[#This Row],[Account_key]],tbl_COA[Account_key],tbl_COA[SubAccount],,0)</f>
        <v>Travel</v>
      </c>
      <c r="K10462">
        <f>YEAR(tbl_GL[[#This Row],[Date]])</f>
        <v>2018</v>
      </c>
    </row>
    <row r="10463" spans="1:11" hidden="1" x14ac:dyDescent="0.35">
      <c r="A10463">
        <v>27.2</v>
      </c>
      <c r="B10463" s="24">
        <v>43121</v>
      </c>
      <c r="C10463">
        <v>5</v>
      </c>
      <c r="D10463" s="13">
        <v>120</v>
      </c>
      <c r="E10463" s="13" t="s">
        <v>97</v>
      </c>
      <c r="F10463" s="17">
        <v>770</v>
      </c>
      <c r="G10463" t="str">
        <f>_xlfn.XLOOKUP(tbl_GL[[#This Row],[Account_key]],tbl_COA[Account_key],tbl_COA[Class],"Not Found")</f>
        <v>Liabilities and Owners Equity</v>
      </c>
      <c r="H10463" t="str">
        <f>_xlfn.XLOOKUP(tbl_GL[[#This Row],[Account_key]],tbl_COA[Account_key],tbl_COA[SubClass],"Not Found")</f>
        <v>Liabilities</v>
      </c>
      <c r="I10463" t="str">
        <f>_xlfn.XLOOKUP(tbl_GL[[#This Row],[Account_key]],tbl_COA[Account_key],tbl_COA[SubClass2],"Not Found")</f>
        <v>Current Liabilities</v>
      </c>
      <c r="J10463" t="str">
        <f>_xlfn.XLOOKUP(tbl_GL[[#This Row],[Account_key]],tbl_COA[Account_key],tbl_COA[SubAccount],,0)</f>
        <v>Accrued Expenses</v>
      </c>
      <c r="K10463">
        <f>YEAR(tbl_GL[[#This Row],[Date]])</f>
        <v>2018</v>
      </c>
    </row>
    <row r="10464" spans="1:11" hidden="1" x14ac:dyDescent="0.35">
      <c r="A10464">
        <v>28.1</v>
      </c>
      <c r="B10464" s="24">
        <v>43121</v>
      </c>
      <c r="C10464">
        <v>5</v>
      </c>
      <c r="D10464" s="13">
        <v>30</v>
      </c>
      <c r="E10464" s="13" t="s">
        <v>80</v>
      </c>
      <c r="F10464" s="17">
        <v>-5100</v>
      </c>
      <c r="G10464" t="str">
        <f>_xlfn.XLOOKUP(tbl_GL[[#This Row],[Account_key]],tbl_COA[Account_key],tbl_COA[Class],"Not Found")</f>
        <v>Assets</v>
      </c>
      <c r="H10464" t="str">
        <f>_xlfn.XLOOKUP(tbl_GL[[#This Row],[Account_key]],tbl_COA[Account_key],tbl_COA[SubClass],"Not Found")</f>
        <v>Assets</v>
      </c>
      <c r="I10464" t="str">
        <f>_xlfn.XLOOKUP(tbl_GL[[#This Row],[Account_key]],tbl_COA[Account_key],tbl_COA[SubClass2],"Not Found")</f>
        <v>Current Assets</v>
      </c>
      <c r="J10464" t="str">
        <f>_xlfn.XLOOKUP(tbl_GL[[#This Row],[Account_key]],tbl_COA[Account_key],tbl_COA[SubAccount],,0)</f>
        <v>Trade Receivables</v>
      </c>
      <c r="K10464">
        <f>YEAR(tbl_GL[[#This Row],[Date]])</f>
        <v>2018</v>
      </c>
    </row>
    <row r="10465" spans="1:11" hidden="1" x14ac:dyDescent="0.35">
      <c r="A10465">
        <v>28.2</v>
      </c>
      <c r="B10465" s="24">
        <v>43121</v>
      </c>
      <c r="C10465">
        <v>5</v>
      </c>
      <c r="D10465" s="13">
        <v>10</v>
      </c>
      <c r="E10465" s="13" t="s">
        <v>80</v>
      </c>
      <c r="F10465" s="17">
        <v>5100</v>
      </c>
      <c r="G10465" t="str">
        <f>_xlfn.XLOOKUP(tbl_GL[[#This Row],[Account_key]],tbl_COA[Account_key],tbl_COA[Class],"Not Found")</f>
        <v>Assets</v>
      </c>
      <c r="H10465" t="str">
        <f>_xlfn.XLOOKUP(tbl_GL[[#This Row],[Account_key]],tbl_COA[Account_key],tbl_COA[SubClass],"Not Found")</f>
        <v>Assets</v>
      </c>
      <c r="I10465" t="str">
        <f>_xlfn.XLOOKUP(tbl_GL[[#This Row],[Account_key]],tbl_COA[Account_key],tbl_COA[SubClass2],"Not Found")</f>
        <v>Current Assets</v>
      </c>
      <c r="J10465" t="str">
        <f>_xlfn.XLOOKUP(tbl_GL[[#This Row],[Account_key]],tbl_COA[Account_key],tbl_COA[SubAccount],,0)</f>
        <v>Cash at Bank</v>
      </c>
      <c r="K10465">
        <f>YEAR(tbl_GL[[#This Row],[Date]])</f>
        <v>2018</v>
      </c>
    </row>
    <row r="10466" spans="1:11" hidden="1" x14ac:dyDescent="0.35">
      <c r="A10466">
        <v>29.1</v>
      </c>
      <c r="B10466" s="24">
        <v>43122</v>
      </c>
      <c r="C10466">
        <v>5</v>
      </c>
      <c r="D10466" s="13">
        <v>10</v>
      </c>
      <c r="E10466" s="13" t="s">
        <v>98</v>
      </c>
      <c r="F10466" s="17">
        <v>-838</v>
      </c>
      <c r="G10466" t="str">
        <f>_xlfn.XLOOKUP(tbl_GL[[#This Row],[Account_key]],tbl_COA[Account_key],tbl_COA[Class],"Not Found")</f>
        <v>Assets</v>
      </c>
      <c r="H10466" t="str">
        <f>_xlfn.XLOOKUP(tbl_GL[[#This Row],[Account_key]],tbl_COA[Account_key],tbl_COA[SubClass],"Not Found")</f>
        <v>Assets</v>
      </c>
      <c r="I10466" t="str">
        <f>_xlfn.XLOOKUP(tbl_GL[[#This Row],[Account_key]],tbl_COA[Account_key],tbl_COA[SubClass2],"Not Found")</f>
        <v>Current Assets</v>
      </c>
      <c r="J10466" t="str">
        <f>_xlfn.XLOOKUP(tbl_GL[[#This Row],[Account_key]],tbl_COA[Account_key],tbl_COA[SubAccount],,0)</f>
        <v>Cash at Bank</v>
      </c>
      <c r="K10466">
        <f>YEAR(tbl_GL[[#This Row],[Date]])</f>
        <v>2018</v>
      </c>
    </row>
    <row r="10467" spans="1:11" hidden="1" x14ac:dyDescent="0.35">
      <c r="A10467">
        <v>29.2</v>
      </c>
      <c r="B10467" s="24">
        <v>43122</v>
      </c>
      <c r="C10467">
        <v>5</v>
      </c>
      <c r="D10467" s="13">
        <v>120</v>
      </c>
      <c r="E10467" s="13" t="s">
        <v>98</v>
      </c>
      <c r="F10467" s="17">
        <v>-838</v>
      </c>
      <c r="G10467" t="str">
        <f>_xlfn.XLOOKUP(tbl_GL[[#This Row],[Account_key]],tbl_COA[Account_key],tbl_COA[Class],"Not Found")</f>
        <v>Liabilities and Owners Equity</v>
      </c>
      <c r="H10467" t="str">
        <f>_xlfn.XLOOKUP(tbl_GL[[#This Row],[Account_key]],tbl_COA[Account_key],tbl_COA[SubClass],"Not Found")</f>
        <v>Liabilities</v>
      </c>
      <c r="I10467" t="str">
        <f>_xlfn.XLOOKUP(tbl_GL[[#This Row],[Account_key]],tbl_COA[Account_key],tbl_COA[SubClass2],"Not Found")</f>
        <v>Current Liabilities</v>
      </c>
      <c r="J10467" t="str">
        <f>_xlfn.XLOOKUP(tbl_GL[[#This Row],[Account_key]],tbl_COA[Account_key],tbl_COA[SubAccount],,0)</f>
        <v>Accrued Expenses</v>
      </c>
      <c r="K10467">
        <f>YEAR(tbl_GL[[#This Row],[Date]])</f>
        <v>2018</v>
      </c>
    </row>
    <row r="10468" spans="1:11" hidden="1" x14ac:dyDescent="0.35">
      <c r="A10468">
        <v>30.1</v>
      </c>
      <c r="B10468" s="24">
        <v>43125</v>
      </c>
      <c r="C10468">
        <v>5</v>
      </c>
      <c r="D10468" s="13">
        <v>230</v>
      </c>
      <c r="E10468" s="13" t="s">
        <v>4</v>
      </c>
      <c r="F10468" s="17">
        <v>-400</v>
      </c>
      <c r="G10468" t="str">
        <f>_xlfn.XLOOKUP(tbl_GL[[#This Row],[Account_key]],tbl_COA[Account_key],tbl_COA[Class],"Not Found")</f>
        <v>Trading account</v>
      </c>
      <c r="H10468" t="str">
        <f>_xlfn.XLOOKUP(tbl_GL[[#This Row],[Account_key]],tbl_COA[Account_key],tbl_COA[SubClass],"Not Found")</f>
        <v>Cost of Sales</v>
      </c>
      <c r="I10468" t="str">
        <f>_xlfn.XLOOKUP(tbl_GL[[#This Row],[Account_key]],tbl_COA[Account_key],tbl_COA[SubClass2],"Not Found")</f>
        <v>Cost of Sales</v>
      </c>
      <c r="J10468" t="str">
        <f>_xlfn.XLOOKUP(tbl_GL[[#This Row],[Account_key]],tbl_COA[Account_key],tbl_COA[SubAccount],,0)</f>
        <v>Cost of Sales</v>
      </c>
      <c r="K10468">
        <f>YEAR(tbl_GL[[#This Row],[Date]])</f>
        <v>2018</v>
      </c>
    </row>
    <row r="10469" spans="1:11" hidden="1" x14ac:dyDescent="0.35">
      <c r="A10469">
        <v>30.2</v>
      </c>
      <c r="B10469" s="24">
        <v>43125</v>
      </c>
      <c r="C10469">
        <v>5</v>
      </c>
      <c r="D10469" s="13">
        <v>60</v>
      </c>
      <c r="E10469" s="13" t="s">
        <v>4</v>
      </c>
      <c r="F10469" s="17">
        <v>-400</v>
      </c>
      <c r="G10469" t="str">
        <f>_xlfn.XLOOKUP(tbl_GL[[#This Row],[Account_key]],tbl_COA[Account_key],tbl_COA[Class],"Not Found")</f>
        <v>Assets</v>
      </c>
      <c r="H10469" t="str">
        <f>_xlfn.XLOOKUP(tbl_GL[[#This Row],[Account_key]],tbl_COA[Account_key],tbl_COA[SubClass],"Not Found")</f>
        <v>Assets</v>
      </c>
      <c r="I10469" t="str">
        <f>_xlfn.XLOOKUP(tbl_GL[[#This Row],[Account_key]],tbl_COA[Account_key],tbl_COA[SubClass2],"Not Found")</f>
        <v>Current Assets</v>
      </c>
      <c r="J10469" t="str">
        <f>_xlfn.XLOOKUP(tbl_GL[[#This Row],[Account_key]],tbl_COA[Account_key],tbl_COA[SubAccount],,0)</f>
        <v>Inventory</v>
      </c>
      <c r="K10469">
        <f>YEAR(tbl_GL[[#This Row],[Date]])</f>
        <v>2018</v>
      </c>
    </row>
    <row r="10470" spans="1:11" hidden="1" x14ac:dyDescent="0.35">
      <c r="A10470">
        <v>31.1</v>
      </c>
      <c r="B10470" s="24">
        <v>43125</v>
      </c>
      <c r="C10470">
        <v>5</v>
      </c>
      <c r="D10470" s="13">
        <v>290</v>
      </c>
      <c r="E10470" s="13" t="s">
        <v>97</v>
      </c>
      <c r="F10470" s="17">
        <v>-809</v>
      </c>
      <c r="G10470" t="str">
        <f>_xlfn.XLOOKUP(tbl_GL[[#This Row],[Account_key]],tbl_COA[Account_key],tbl_COA[Class],"Not Found")</f>
        <v>Operating account</v>
      </c>
      <c r="H10470" t="str">
        <f>_xlfn.XLOOKUP(tbl_GL[[#This Row],[Account_key]],tbl_COA[Account_key],tbl_COA[SubClass],"Not Found")</f>
        <v>Operating Expenses</v>
      </c>
      <c r="I10470" t="str">
        <f>_xlfn.XLOOKUP(tbl_GL[[#This Row],[Account_key]],tbl_COA[Account_key],tbl_COA[SubClass2],"Not Found")</f>
        <v>Administration</v>
      </c>
      <c r="J10470" t="str">
        <f>_xlfn.XLOOKUP(tbl_GL[[#This Row],[Account_key]],tbl_COA[Account_key],tbl_COA[SubAccount],,0)</f>
        <v>Travel</v>
      </c>
      <c r="K10470">
        <f>YEAR(tbl_GL[[#This Row],[Date]])</f>
        <v>2018</v>
      </c>
    </row>
    <row r="10471" spans="1:11" hidden="1" x14ac:dyDescent="0.35">
      <c r="A10471">
        <v>31.2</v>
      </c>
      <c r="B10471" s="24">
        <v>43125</v>
      </c>
      <c r="C10471">
        <v>5</v>
      </c>
      <c r="D10471" s="13">
        <v>120</v>
      </c>
      <c r="E10471" s="13" t="s">
        <v>97</v>
      </c>
      <c r="F10471" s="17">
        <v>809</v>
      </c>
      <c r="G10471" t="str">
        <f>_xlfn.XLOOKUP(tbl_GL[[#This Row],[Account_key]],tbl_COA[Account_key],tbl_COA[Class],"Not Found")</f>
        <v>Liabilities and Owners Equity</v>
      </c>
      <c r="H10471" t="str">
        <f>_xlfn.XLOOKUP(tbl_GL[[#This Row],[Account_key]],tbl_COA[Account_key],tbl_COA[SubClass],"Not Found")</f>
        <v>Liabilities</v>
      </c>
      <c r="I10471" t="str">
        <f>_xlfn.XLOOKUP(tbl_GL[[#This Row],[Account_key]],tbl_COA[Account_key],tbl_COA[SubClass2],"Not Found")</f>
        <v>Current Liabilities</v>
      </c>
      <c r="J10471" t="str">
        <f>_xlfn.XLOOKUP(tbl_GL[[#This Row],[Account_key]],tbl_COA[Account_key],tbl_COA[SubAccount],,0)</f>
        <v>Accrued Expenses</v>
      </c>
      <c r="K10471">
        <f>YEAR(tbl_GL[[#This Row],[Date]])</f>
        <v>2018</v>
      </c>
    </row>
    <row r="10472" spans="1:11" hidden="1" x14ac:dyDescent="0.35">
      <c r="A10472">
        <v>32.1</v>
      </c>
      <c r="B10472" s="24">
        <v>43125</v>
      </c>
      <c r="C10472">
        <v>5</v>
      </c>
      <c r="D10472" s="13">
        <v>210</v>
      </c>
      <c r="E10472" s="13" t="s">
        <v>7</v>
      </c>
      <c r="F10472" s="17">
        <v>1334</v>
      </c>
      <c r="G10472" t="str">
        <f>_xlfn.XLOOKUP(tbl_GL[[#This Row],[Account_key]],tbl_COA[Account_key],tbl_COA[Class],"Not Found")</f>
        <v>Trading account</v>
      </c>
      <c r="H10472" t="str">
        <f>_xlfn.XLOOKUP(tbl_GL[[#This Row],[Account_key]],tbl_COA[Account_key],tbl_COA[SubClass],"Not Found")</f>
        <v>Sales</v>
      </c>
      <c r="I10472" t="str">
        <f>_xlfn.XLOOKUP(tbl_GL[[#This Row],[Account_key]],tbl_COA[Account_key],tbl_COA[SubClass2],"Not Found")</f>
        <v>Sales</v>
      </c>
      <c r="J10472" t="str">
        <f>_xlfn.XLOOKUP(tbl_GL[[#This Row],[Account_key]],tbl_COA[Account_key],tbl_COA[SubAccount],,0)</f>
        <v>Sales</v>
      </c>
      <c r="K10472">
        <f>YEAR(tbl_GL[[#This Row],[Date]])</f>
        <v>2018</v>
      </c>
    </row>
    <row r="10473" spans="1:11" hidden="1" x14ac:dyDescent="0.35">
      <c r="A10473">
        <v>32.200000000000003</v>
      </c>
      <c r="B10473" s="24">
        <v>43125</v>
      </c>
      <c r="C10473">
        <v>5</v>
      </c>
      <c r="D10473" s="13">
        <v>10</v>
      </c>
      <c r="E10473" s="13" t="s">
        <v>7</v>
      </c>
      <c r="F10473" s="17">
        <v>1334</v>
      </c>
      <c r="G10473" t="str">
        <f>_xlfn.XLOOKUP(tbl_GL[[#This Row],[Account_key]],tbl_COA[Account_key],tbl_COA[Class],"Not Found")</f>
        <v>Assets</v>
      </c>
      <c r="H10473" t="str">
        <f>_xlfn.XLOOKUP(tbl_GL[[#This Row],[Account_key]],tbl_COA[Account_key],tbl_COA[SubClass],"Not Found")</f>
        <v>Assets</v>
      </c>
      <c r="I10473" t="str">
        <f>_xlfn.XLOOKUP(tbl_GL[[#This Row],[Account_key]],tbl_COA[Account_key],tbl_COA[SubClass2],"Not Found")</f>
        <v>Current Assets</v>
      </c>
      <c r="J10473" t="str">
        <f>_xlfn.XLOOKUP(tbl_GL[[#This Row],[Account_key]],tbl_COA[Account_key],tbl_COA[SubAccount],,0)</f>
        <v>Cash at Bank</v>
      </c>
      <c r="K10473">
        <f>YEAR(tbl_GL[[#This Row],[Date]])</f>
        <v>2018</v>
      </c>
    </row>
    <row r="10474" spans="1:11" hidden="1" x14ac:dyDescent="0.35">
      <c r="A10474">
        <v>33.1</v>
      </c>
      <c r="B10474" s="24">
        <v>43125</v>
      </c>
      <c r="C10474">
        <v>5</v>
      </c>
      <c r="D10474" s="13">
        <v>230</v>
      </c>
      <c r="E10474" s="13" t="s">
        <v>4</v>
      </c>
      <c r="F10474" s="17">
        <v>-1663</v>
      </c>
      <c r="G10474" t="str">
        <f>_xlfn.XLOOKUP(tbl_GL[[#This Row],[Account_key]],tbl_COA[Account_key],tbl_COA[Class],"Not Found")</f>
        <v>Trading account</v>
      </c>
      <c r="H10474" t="str">
        <f>_xlfn.XLOOKUP(tbl_GL[[#This Row],[Account_key]],tbl_COA[Account_key],tbl_COA[SubClass],"Not Found")</f>
        <v>Cost of Sales</v>
      </c>
      <c r="I10474" t="str">
        <f>_xlfn.XLOOKUP(tbl_GL[[#This Row],[Account_key]],tbl_COA[Account_key],tbl_COA[SubClass2],"Not Found")</f>
        <v>Cost of Sales</v>
      </c>
      <c r="J10474" t="str">
        <f>_xlfn.XLOOKUP(tbl_GL[[#This Row],[Account_key]],tbl_COA[Account_key],tbl_COA[SubAccount],,0)</f>
        <v>Cost of Sales</v>
      </c>
      <c r="K10474">
        <f>YEAR(tbl_GL[[#This Row],[Date]])</f>
        <v>2018</v>
      </c>
    </row>
    <row r="10475" spans="1:11" hidden="1" x14ac:dyDescent="0.35">
      <c r="A10475">
        <v>33.200000000000003</v>
      </c>
      <c r="B10475" s="24">
        <v>43125</v>
      </c>
      <c r="C10475">
        <v>5</v>
      </c>
      <c r="D10475" s="13">
        <v>60</v>
      </c>
      <c r="E10475" s="13" t="s">
        <v>4</v>
      </c>
      <c r="F10475" s="17">
        <v>-1663</v>
      </c>
      <c r="G10475" t="str">
        <f>_xlfn.XLOOKUP(tbl_GL[[#This Row],[Account_key]],tbl_COA[Account_key],tbl_COA[Class],"Not Found")</f>
        <v>Assets</v>
      </c>
      <c r="H10475" t="str">
        <f>_xlfn.XLOOKUP(tbl_GL[[#This Row],[Account_key]],tbl_COA[Account_key],tbl_COA[SubClass],"Not Found")</f>
        <v>Assets</v>
      </c>
      <c r="I10475" t="str">
        <f>_xlfn.XLOOKUP(tbl_GL[[#This Row],[Account_key]],tbl_COA[Account_key],tbl_COA[SubClass2],"Not Found")</f>
        <v>Current Assets</v>
      </c>
      <c r="J10475" t="str">
        <f>_xlfn.XLOOKUP(tbl_GL[[#This Row],[Account_key]],tbl_COA[Account_key],tbl_COA[SubAccount],,0)</f>
        <v>Inventory</v>
      </c>
      <c r="K10475">
        <f>YEAR(tbl_GL[[#This Row],[Date]])</f>
        <v>2018</v>
      </c>
    </row>
    <row r="10476" spans="1:11" hidden="1" x14ac:dyDescent="0.35">
      <c r="A10476">
        <v>34.1</v>
      </c>
      <c r="B10476" s="24">
        <v>43125</v>
      </c>
      <c r="C10476">
        <v>5</v>
      </c>
      <c r="D10476" s="13">
        <v>210</v>
      </c>
      <c r="E10476" s="13" t="s">
        <v>8</v>
      </c>
      <c r="F10476" s="17">
        <v>6047</v>
      </c>
      <c r="G10476" t="str">
        <f>_xlfn.XLOOKUP(tbl_GL[[#This Row],[Account_key]],tbl_COA[Account_key],tbl_COA[Class],"Not Found")</f>
        <v>Trading account</v>
      </c>
      <c r="H10476" t="str">
        <f>_xlfn.XLOOKUP(tbl_GL[[#This Row],[Account_key]],tbl_COA[Account_key],tbl_COA[SubClass],"Not Found")</f>
        <v>Sales</v>
      </c>
      <c r="I10476" t="str">
        <f>_xlfn.XLOOKUP(tbl_GL[[#This Row],[Account_key]],tbl_COA[Account_key],tbl_COA[SubClass2],"Not Found")</f>
        <v>Sales</v>
      </c>
      <c r="J10476" t="str">
        <f>_xlfn.XLOOKUP(tbl_GL[[#This Row],[Account_key]],tbl_COA[Account_key],tbl_COA[SubAccount],,0)</f>
        <v>Sales</v>
      </c>
      <c r="K10476">
        <f>YEAR(tbl_GL[[#This Row],[Date]])</f>
        <v>2018</v>
      </c>
    </row>
    <row r="10477" spans="1:11" hidden="1" x14ac:dyDescent="0.35">
      <c r="A10477">
        <v>34.200000000000003</v>
      </c>
      <c r="B10477" s="24">
        <v>43125</v>
      </c>
      <c r="C10477">
        <v>5</v>
      </c>
      <c r="D10477" s="13">
        <v>30</v>
      </c>
      <c r="E10477" s="13" t="s">
        <v>8</v>
      </c>
      <c r="F10477" s="17">
        <v>6047</v>
      </c>
      <c r="G10477" t="str">
        <f>_xlfn.XLOOKUP(tbl_GL[[#This Row],[Account_key]],tbl_COA[Account_key],tbl_COA[Class],"Not Found")</f>
        <v>Assets</v>
      </c>
      <c r="H10477" t="str">
        <f>_xlfn.XLOOKUP(tbl_GL[[#This Row],[Account_key]],tbl_COA[Account_key],tbl_COA[SubClass],"Not Found")</f>
        <v>Assets</v>
      </c>
      <c r="I10477" t="str">
        <f>_xlfn.XLOOKUP(tbl_GL[[#This Row],[Account_key]],tbl_COA[Account_key],tbl_COA[SubClass2],"Not Found")</f>
        <v>Current Assets</v>
      </c>
      <c r="J10477" t="str">
        <f>_xlfn.XLOOKUP(tbl_GL[[#This Row],[Account_key]],tbl_COA[Account_key],tbl_COA[SubAccount],,0)</f>
        <v>Trade Receivables</v>
      </c>
      <c r="K10477">
        <f>YEAR(tbl_GL[[#This Row],[Date]])</f>
        <v>2018</v>
      </c>
    </row>
    <row r="10478" spans="1:11" hidden="1" x14ac:dyDescent="0.35">
      <c r="A10478">
        <v>35.1</v>
      </c>
      <c r="B10478" s="24">
        <v>43126</v>
      </c>
      <c r="C10478">
        <v>5</v>
      </c>
      <c r="D10478" s="13">
        <v>230</v>
      </c>
      <c r="E10478" s="13" t="s">
        <v>4</v>
      </c>
      <c r="F10478" s="17">
        <v>-337</v>
      </c>
      <c r="G10478" t="str">
        <f>_xlfn.XLOOKUP(tbl_GL[[#This Row],[Account_key]],tbl_COA[Account_key],tbl_COA[Class],"Not Found")</f>
        <v>Trading account</v>
      </c>
      <c r="H10478" t="str">
        <f>_xlfn.XLOOKUP(tbl_GL[[#This Row],[Account_key]],tbl_COA[Account_key],tbl_COA[SubClass],"Not Found")</f>
        <v>Cost of Sales</v>
      </c>
      <c r="I10478" t="str">
        <f>_xlfn.XLOOKUP(tbl_GL[[#This Row],[Account_key]],tbl_COA[Account_key],tbl_COA[SubClass2],"Not Found")</f>
        <v>Cost of Sales</v>
      </c>
      <c r="J10478" t="str">
        <f>_xlfn.XLOOKUP(tbl_GL[[#This Row],[Account_key]],tbl_COA[Account_key],tbl_COA[SubAccount],,0)</f>
        <v>Cost of Sales</v>
      </c>
      <c r="K10478">
        <f>YEAR(tbl_GL[[#This Row],[Date]])</f>
        <v>2018</v>
      </c>
    </row>
    <row r="10479" spans="1:11" hidden="1" x14ac:dyDescent="0.35">
      <c r="A10479">
        <v>35.200000000000003</v>
      </c>
      <c r="B10479" s="24">
        <v>43126</v>
      </c>
      <c r="C10479">
        <v>5</v>
      </c>
      <c r="D10479" s="13">
        <v>60</v>
      </c>
      <c r="E10479" s="13" t="s">
        <v>4</v>
      </c>
      <c r="F10479" s="17">
        <v>-337</v>
      </c>
      <c r="G10479" t="str">
        <f>_xlfn.XLOOKUP(tbl_GL[[#This Row],[Account_key]],tbl_COA[Account_key],tbl_COA[Class],"Not Found")</f>
        <v>Assets</v>
      </c>
      <c r="H10479" t="str">
        <f>_xlfn.XLOOKUP(tbl_GL[[#This Row],[Account_key]],tbl_COA[Account_key],tbl_COA[SubClass],"Not Found")</f>
        <v>Assets</v>
      </c>
      <c r="I10479" t="str">
        <f>_xlfn.XLOOKUP(tbl_GL[[#This Row],[Account_key]],tbl_COA[Account_key],tbl_COA[SubClass2],"Not Found")</f>
        <v>Current Assets</v>
      </c>
      <c r="J10479" t="str">
        <f>_xlfn.XLOOKUP(tbl_GL[[#This Row],[Account_key]],tbl_COA[Account_key],tbl_COA[SubAccount],,0)</f>
        <v>Inventory</v>
      </c>
      <c r="K10479">
        <f>YEAR(tbl_GL[[#This Row],[Date]])</f>
        <v>2018</v>
      </c>
    </row>
    <row r="10480" spans="1:11" hidden="1" x14ac:dyDescent="0.35">
      <c r="A10480">
        <v>36.1</v>
      </c>
      <c r="B10480" s="24">
        <v>43126</v>
      </c>
      <c r="C10480">
        <v>5</v>
      </c>
      <c r="D10480" s="13">
        <v>220</v>
      </c>
      <c r="E10480" s="13" t="s">
        <v>81</v>
      </c>
      <c r="F10480" s="17">
        <v>-1032</v>
      </c>
      <c r="G10480" t="str">
        <f>_xlfn.XLOOKUP(tbl_GL[[#This Row],[Account_key]],tbl_COA[Account_key],tbl_COA[Class],"Not Found")</f>
        <v>Trading account</v>
      </c>
      <c r="H10480" t="str">
        <f>_xlfn.XLOOKUP(tbl_GL[[#This Row],[Account_key]],tbl_COA[Account_key],tbl_COA[SubClass],"Not Found")</f>
        <v>Sales</v>
      </c>
      <c r="I10480" t="str">
        <f>_xlfn.XLOOKUP(tbl_GL[[#This Row],[Account_key]],tbl_COA[Account_key],tbl_COA[SubClass2],"Not Found")</f>
        <v>Sales</v>
      </c>
      <c r="J10480" t="str">
        <f>_xlfn.XLOOKUP(tbl_GL[[#This Row],[Account_key]],tbl_COA[Account_key],tbl_COA[SubAccount],,0)</f>
        <v>Sales Return</v>
      </c>
      <c r="K10480">
        <f>YEAR(tbl_GL[[#This Row],[Date]])</f>
        <v>2018</v>
      </c>
    </row>
    <row r="10481" spans="1:11" hidden="1" x14ac:dyDescent="0.35">
      <c r="A10481">
        <v>36.200000000000003</v>
      </c>
      <c r="B10481" s="24">
        <v>43126</v>
      </c>
      <c r="C10481">
        <v>5</v>
      </c>
      <c r="D10481" s="13">
        <v>20</v>
      </c>
      <c r="E10481" s="13" t="s">
        <v>81</v>
      </c>
      <c r="F10481" s="17">
        <v>-1032</v>
      </c>
      <c r="G10481" t="str">
        <f>_xlfn.XLOOKUP(tbl_GL[[#This Row],[Account_key]],tbl_COA[Account_key],tbl_COA[Class],"Not Found")</f>
        <v>Assets</v>
      </c>
      <c r="H10481" t="str">
        <f>_xlfn.XLOOKUP(tbl_GL[[#This Row],[Account_key]],tbl_COA[Account_key],tbl_COA[SubClass],"Not Found")</f>
        <v>Assets</v>
      </c>
      <c r="I10481" t="str">
        <f>_xlfn.XLOOKUP(tbl_GL[[#This Row],[Account_key]],tbl_COA[Account_key],tbl_COA[SubClass2],"Not Found")</f>
        <v>Current Assets</v>
      </c>
      <c r="J10481" t="str">
        <f>_xlfn.XLOOKUP(tbl_GL[[#This Row],[Account_key]],tbl_COA[Account_key],tbl_COA[SubAccount],,0)</f>
        <v>Cash in hand</v>
      </c>
      <c r="K10481">
        <f>YEAR(tbl_GL[[#This Row],[Date]])</f>
        <v>2018</v>
      </c>
    </row>
    <row r="10482" spans="1:11" hidden="1" x14ac:dyDescent="0.35">
      <c r="A10482">
        <v>37.1</v>
      </c>
      <c r="B10482" s="24">
        <v>43126</v>
      </c>
      <c r="C10482">
        <v>5</v>
      </c>
      <c r="D10482" s="13">
        <v>210</v>
      </c>
      <c r="E10482" s="13" t="s">
        <v>8</v>
      </c>
      <c r="F10482" s="17">
        <v>1226</v>
      </c>
      <c r="G10482" t="str">
        <f>_xlfn.XLOOKUP(tbl_GL[[#This Row],[Account_key]],tbl_COA[Account_key],tbl_COA[Class],"Not Found")</f>
        <v>Trading account</v>
      </c>
      <c r="H10482" t="str">
        <f>_xlfn.XLOOKUP(tbl_GL[[#This Row],[Account_key]],tbl_COA[Account_key],tbl_COA[SubClass],"Not Found")</f>
        <v>Sales</v>
      </c>
      <c r="I10482" t="str">
        <f>_xlfn.XLOOKUP(tbl_GL[[#This Row],[Account_key]],tbl_COA[Account_key],tbl_COA[SubClass2],"Not Found")</f>
        <v>Sales</v>
      </c>
      <c r="J10482" t="str">
        <f>_xlfn.XLOOKUP(tbl_GL[[#This Row],[Account_key]],tbl_COA[Account_key],tbl_COA[SubAccount],,0)</f>
        <v>Sales</v>
      </c>
      <c r="K10482">
        <f>YEAR(tbl_GL[[#This Row],[Date]])</f>
        <v>2018</v>
      </c>
    </row>
    <row r="10483" spans="1:11" hidden="1" x14ac:dyDescent="0.35">
      <c r="A10483">
        <v>37.200000000000003</v>
      </c>
      <c r="B10483" s="24">
        <v>43126</v>
      </c>
      <c r="C10483">
        <v>5</v>
      </c>
      <c r="D10483" s="13">
        <v>30</v>
      </c>
      <c r="E10483" s="13" t="s">
        <v>8</v>
      </c>
      <c r="F10483" s="17">
        <v>1226</v>
      </c>
      <c r="G10483" t="str">
        <f>_xlfn.XLOOKUP(tbl_GL[[#This Row],[Account_key]],tbl_COA[Account_key],tbl_COA[Class],"Not Found")</f>
        <v>Assets</v>
      </c>
      <c r="H10483" t="str">
        <f>_xlfn.XLOOKUP(tbl_GL[[#This Row],[Account_key]],tbl_COA[Account_key],tbl_COA[SubClass],"Not Found")</f>
        <v>Assets</v>
      </c>
      <c r="I10483" t="str">
        <f>_xlfn.XLOOKUP(tbl_GL[[#This Row],[Account_key]],tbl_COA[Account_key],tbl_COA[SubClass2],"Not Found")</f>
        <v>Current Assets</v>
      </c>
      <c r="J10483" t="str">
        <f>_xlfn.XLOOKUP(tbl_GL[[#This Row],[Account_key]],tbl_COA[Account_key],tbl_COA[SubAccount],,0)</f>
        <v>Trade Receivables</v>
      </c>
      <c r="K10483">
        <f>YEAR(tbl_GL[[#This Row],[Date]])</f>
        <v>2018</v>
      </c>
    </row>
    <row r="10484" spans="1:11" hidden="1" x14ac:dyDescent="0.35">
      <c r="A10484">
        <v>38.1</v>
      </c>
      <c r="B10484" s="24">
        <v>43129</v>
      </c>
      <c r="C10484">
        <v>5</v>
      </c>
      <c r="D10484" s="13">
        <v>230</v>
      </c>
      <c r="E10484" s="13" t="s">
        <v>4</v>
      </c>
      <c r="F10484" s="17">
        <v>-151</v>
      </c>
      <c r="G10484" t="str">
        <f>_xlfn.XLOOKUP(tbl_GL[[#This Row],[Account_key]],tbl_COA[Account_key],tbl_COA[Class],"Not Found")</f>
        <v>Trading account</v>
      </c>
      <c r="H10484" t="str">
        <f>_xlfn.XLOOKUP(tbl_GL[[#This Row],[Account_key]],tbl_COA[Account_key],tbl_COA[SubClass],"Not Found")</f>
        <v>Cost of Sales</v>
      </c>
      <c r="I10484" t="str">
        <f>_xlfn.XLOOKUP(tbl_GL[[#This Row],[Account_key]],tbl_COA[Account_key],tbl_COA[SubClass2],"Not Found")</f>
        <v>Cost of Sales</v>
      </c>
      <c r="J10484" t="str">
        <f>_xlfn.XLOOKUP(tbl_GL[[#This Row],[Account_key]],tbl_COA[Account_key],tbl_COA[SubAccount],,0)</f>
        <v>Cost of Sales</v>
      </c>
      <c r="K10484">
        <f>YEAR(tbl_GL[[#This Row],[Date]])</f>
        <v>2018</v>
      </c>
    </row>
    <row r="10485" spans="1:11" hidden="1" x14ac:dyDescent="0.35">
      <c r="A10485">
        <v>38.200000000000003</v>
      </c>
      <c r="B10485" s="24">
        <v>43129</v>
      </c>
      <c r="C10485">
        <v>5</v>
      </c>
      <c r="D10485" s="13">
        <v>60</v>
      </c>
      <c r="E10485" s="13" t="s">
        <v>4</v>
      </c>
      <c r="F10485" s="17">
        <v>-151</v>
      </c>
      <c r="G10485" t="str">
        <f>_xlfn.XLOOKUP(tbl_GL[[#This Row],[Account_key]],tbl_COA[Account_key],tbl_COA[Class],"Not Found")</f>
        <v>Assets</v>
      </c>
      <c r="H10485" t="str">
        <f>_xlfn.XLOOKUP(tbl_GL[[#This Row],[Account_key]],tbl_COA[Account_key],tbl_COA[SubClass],"Not Found")</f>
        <v>Assets</v>
      </c>
      <c r="I10485" t="str">
        <f>_xlfn.XLOOKUP(tbl_GL[[#This Row],[Account_key]],tbl_COA[Account_key],tbl_COA[SubClass2],"Not Found")</f>
        <v>Current Assets</v>
      </c>
      <c r="J10485" t="str">
        <f>_xlfn.XLOOKUP(tbl_GL[[#This Row],[Account_key]],tbl_COA[Account_key],tbl_COA[SubAccount],,0)</f>
        <v>Inventory</v>
      </c>
      <c r="K10485">
        <f>YEAR(tbl_GL[[#This Row],[Date]])</f>
        <v>2018</v>
      </c>
    </row>
    <row r="10486" spans="1:11" hidden="1" x14ac:dyDescent="0.35">
      <c r="A10486">
        <v>39.1</v>
      </c>
      <c r="B10486" s="24">
        <v>43129</v>
      </c>
      <c r="C10486">
        <v>5</v>
      </c>
      <c r="D10486" s="13">
        <v>210</v>
      </c>
      <c r="E10486" s="13" t="s">
        <v>8</v>
      </c>
      <c r="F10486" s="17">
        <v>548</v>
      </c>
      <c r="G10486" t="str">
        <f>_xlfn.XLOOKUP(tbl_GL[[#This Row],[Account_key]],tbl_COA[Account_key],tbl_COA[Class],"Not Found")</f>
        <v>Trading account</v>
      </c>
      <c r="H10486" t="str">
        <f>_xlfn.XLOOKUP(tbl_GL[[#This Row],[Account_key]],tbl_COA[Account_key],tbl_COA[SubClass],"Not Found")</f>
        <v>Sales</v>
      </c>
      <c r="I10486" t="str">
        <f>_xlfn.XLOOKUP(tbl_GL[[#This Row],[Account_key]],tbl_COA[Account_key],tbl_COA[SubClass2],"Not Found")</f>
        <v>Sales</v>
      </c>
      <c r="J10486" t="str">
        <f>_xlfn.XLOOKUP(tbl_GL[[#This Row],[Account_key]],tbl_COA[Account_key],tbl_COA[SubAccount],,0)</f>
        <v>Sales</v>
      </c>
      <c r="K10486">
        <f>YEAR(tbl_GL[[#This Row],[Date]])</f>
        <v>2018</v>
      </c>
    </row>
    <row r="10487" spans="1:11" hidden="1" x14ac:dyDescent="0.35">
      <c r="A10487">
        <v>39.200000000000003</v>
      </c>
      <c r="B10487" s="24">
        <v>43129</v>
      </c>
      <c r="C10487">
        <v>5</v>
      </c>
      <c r="D10487" s="13">
        <v>30</v>
      </c>
      <c r="E10487" s="13" t="s">
        <v>8</v>
      </c>
      <c r="F10487" s="17">
        <v>548</v>
      </c>
      <c r="G10487" t="str">
        <f>_xlfn.XLOOKUP(tbl_GL[[#This Row],[Account_key]],tbl_COA[Account_key],tbl_COA[Class],"Not Found")</f>
        <v>Assets</v>
      </c>
      <c r="H10487" t="str">
        <f>_xlfn.XLOOKUP(tbl_GL[[#This Row],[Account_key]],tbl_COA[Account_key],tbl_COA[SubClass],"Not Found")</f>
        <v>Assets</v>
      </c>
      <c r="I10487" t="str">
        <f>_xlfn.XLOOKUP(tbl_GL[[#This Row],[Account_key]],tbl_COA[Account_key],tbl_COA[SubClass2],"Not Found")</f>
        <v>Current Assets</v>
      </c>
      <c r="J10487" t="str">
        <f>_xlfn.XLOOKUP(tbl_GL[[#This Row],[Account_key]],tbl_COA[Account_key],tbl_COA[SubAccount],,0)</f>
        <v>Trade Receivables</v>
      </c>
      <c r="K10487">
        <f>YEAR(tbl_GL[[#This Row],[Date]])</f>
        <v>2018</v>
      </c>
    </row>
    <row r="10488" spans="1:11" hidden="1" x14ac:dyDescent="0.35">
      <c r="A10488">
        <v>40.1</v>
      </c>
      <c r="B10488" s="24">
        <v>43129</v>
      </c>
      <c r="C10488">
        <v>5</v>
      </c>
      <c r="D10488" s="13">
        <v>30</v>
      </c>
      <c r="E10488" s="13" t="s">
        <v>80</v>
      </c>
      <c r="F10488" s="17">
        <v>-5388</v>
      </c>
      <c r="G10488" t="str">
        <f>_xlfn.XLOOKUP(tbl_GL[[#This Row],[Account_key]],tbl_COA[Account_key],tbl_COA[Class],"Not Found")</f>
        <v>Assets</v>
      </c>
      <c r="H10488" t="str">
        <f>_xlfn.XLOOKUP(tbl_GL[[#This Row],[Account_key]],tbl_COA[Account_key],tbl_COA[SubClass],"Not Found")</f>
        <v>Assets</v>
      </c>
      <c r="I10488" t="str">
        <f>_xlfn.XLOOKUP(tbl_GL[[#This Row],[Account_key]],tbl_COA[Account_key],tbl_COA[SubClass2],"Not Found")</f>
        <v>Current Assets</v>
      </c>
      <c r="J10488" t="str">
        <f>_xlfn.XLOOKUP(tbl_GL[[#This Row],[Account_key]],tbl_COA[Account_key],tbl_COA[SubAccount],,0)</f>
        <v>Trade Receivables</v>
      </c>
      <c r="K10488">
        <f>YEAR(tbl_GL[[#This Row],[Date]])</f>
        <v>2018</v>
      </c>
    </row>
    <row r="10489" spans="1:11" hidden="1" x14ac:dyDescent="0.35">
      <c r="A10489">
        <v>40.200000000000003</v>
      </c>
      <c r="B10489" s="24">
        <v>43129</v>
      </c>
      <c r="C10489">
        <v>5</v>
      </c>
      <c r="D10489" s="13">
        <v>10</v>
      </c>
      <c r="E10489" s="13" t="s">
        <v>80</v>
      </c>
      <c r="F10489" s="17">
        <v>5388</v>
      </c>
      <c r="G10489" t="str">
        <f>_xlfn.XLOOKUP(tbl_GL[[#This Row],[Account_key]],tbl_COA[Account_key],tbl_COA[Class],"Not Found")</f>
        <v>Assets</v>
      </c>
      <c r="H10489" t="str">
        <f>_xlfn.XLOOKUP(tbl_GL[[#This Row],[Account_key]],tbl_COA[Account_key],tbl_COA[SubClass],"Not Found")</f>
        <v>Assets</v>
      </c>
      <c r="I10489" t="str">
        <f>_xlfn.XLOOKUP(tbl_GL[[#This Row],[Account_key]],tbl_COA[Account_key],tbl_COA[SubClass2],"Not Found")</f>
        <v>Current Assets</v>
      </c>
      <c r="J10489" t="str">
        <f>_xlfn.XLOOKUP(tbl_GL[[#This Row],[Account_key]],tbl_COA[Account_key],tbl_COA[SubAccount],,0)</f>
        <v>Cash at Bank</v>
      </c>
      <c r="K10489">
        <f>YEAR(tbl_GL[[#This Row],[Date]])</f>
        <v>2018</v>
      </c>
    </row>
    <row r="10490" spans="1:11" hidden="1" x14ac:dyDescent="0.35">
      <c r="A10490">
        <v>41.1</v>
      </c>
      <c r="B10490" s="24">
        <v>43130</v>
      </c>
      <c r="C10490">
        <v>5</v>
      </c>
      <c r="D10490" s="13">
        <v>310</v>
      </c>
      <c r="E10490" s="13" t="s">
        <v>97</v>
      </c>
      <c r="F10490" s="17">
        <v>-967</v>
      </c>
      <c r="G10490" t="str">
        <f>_xlfn.XLOOKUP(tbl_GL[[#This Row],[Account_key]],tbl_COA[Account_key],tbl_COA[Class],"Not Found")</f>
        <v>Operating account</v>
      </c>
      <c r="H10490" t="str">
        <f>_xlfn.XLOOKUP(tbl_GL[[#This Row],[Account_key]],tbl_COA[Account_key],tbl_COA[SubClass],"Not Found")</f>
        <v>Operating Expenses</v>
      </c>
      <c r="I10490" t="str">
        <f>_xlfn.XLOOKUP(tbl_GL[[#This Row],[Account_key]],tbl_COA[Account_key],tbl_COA[SubClass2],"Not Found")</f>
        <v>Administration</v>
      </c>
      <c r="J10490" t="str">
        <f>_xlfn.XLOOKUP(tbl_GL[[#This Row],[Account_key]],tbl_COA[Account_key],tbl_COA[SubAccount],,0)</f>
        <v>Office Supplies</v>
      </c>
      <c r="K10490">
        <f>YEAR(tbl_GL[[#This Row],[Date]])</f>
        <v>2018</v>
      </c>
    </row>
    <row r="10491" spans="1:11" hidden="1" x14ac:dyDescent="0.35">
      <c r="A10491">
        <v>41.2</v>
      </c>
      <c r="B10491" s="24">
        <v>43130</v>
      </c>
      <c r="C10491">
        <v>5</v>
      </c>
      <c r="D10491" s="13">
        <v>120</v>
      </c>
      <c r="E10491" s="13" t="s">
        <v>97</v>
      </c>
      <c r="F10491" s="17">
        <v>967</v>
      </c>
      <c r="G10491" t="str">
        <f>_xlfn.XLOOKUP(tbl_GL[[#This Row],[Account_key]],tbl_COA[Account_key],tbl_COA[Class],"Not Found")</f>
        <v>Liabilities and Owners Equity</v>
      </c>
      <c r="H10491" t="str">
        <f>_xlfn.XLOOKUP(tbl_GL[[#This Row],[Account_key]],tbl_COA[Account_key],tbl_COA[SubClass],"Not Found")</f>
        <v>Liabilities</v>
      </c>
      <c r="I10491" t="str">
        <f>_xlfn.XLOOKUP(tbl_GL[[#This Row],[Account_key]],tbl_COA[Account_key],tbl_COA[SubClass2],"Not Found")</f>
        <v>Current Liabilities</v>
      </c>
      <c r="J10491" t="str">
        <f>_xlfn.XLOOKUP(tbl_GL[[#This Row],[Account_key]],tbl_COA[Account_key],tbl_COA[SubAccount],,0)</f>
        <v>Accrued Expenses</v>
      </c>
      <c r="K10491">
        <f>YEAR(tbl_GL[[#This Row],[Date]])</f>
        <v>2018</v>
      </c>
    </row>
    <row r="10492" spans="1:11" hidden="1" x14ac:dyDescent="0.35">
      <c r="A10492">
        <v>42.1</v>
      </c>
      <c r="B10492" s="24">
        <v>43130</v>
      </c>
      <c r="C10492">
        <v>5</v>
      </c>
      <c r="D10492" s="13">
        <v>10</v>
      </c>
      <c r="E10492" s="13" t="s">
        <v>98</v>
      </c>
      <c r="F10492" s="17">
        <v>-990</v>
      </c>
      <c r="G10492" t="str">
        <f>_xlfn.XLOOKUP(tbl_GL[[#This Row],[Account_key]],tbl_COA[Account_key],tbl_COA[Class],"Not Found")</f>
        <v>Assets</v>
      </c>
      <c r="H10492" t="str">
        <f>_xlfn.XLOOKUP(tbl_GL[[#This Row],[Account_key]],tbl_COA[Account_key],tbl_COA[SubClass],"Not Found")</f>
        <v>Assets</v>
      </c>
      <c r="I10492" t="str">
        <f>_xlfn.XLOOKUP(tbl_GL[[#This Row],[Account_key]],tbl_COA[Account_key],tbl_COA[SubClass2],"Not Found")</f>
        <v>Current Assets</v>
      </c>
      <c r="J10492" t="str">
        <f>_xlfn.XLOOKUP(tbl_GL[[#This Row],[Account_key]],tbl_COA[Account_key],tbl_COA[SubAccount],,0)</f>
        <v>Cash at Bank</v>
      </c>
      <c r="K10492">
        <f>YEAR(tbl_GL[[#This Row],[Date]])</f>
        <v>2018</v>
      </c>
    </row>
    <row r="10493" spans="1:11" hidden="1" x14ac:dyDescent="0.35">
      <c r="A10493">
        <v>42.2</v>
      </c>
      <c r="B10493" s="24">
        <v>43130</v>
      </c>
      <c r="C10493">
        <v>5</v>
      </c>
      <c r="D10493" s="13">
        <v>120</v>
      </c>
      <c r="E10493" s="13" t="s">
        <v>98</v>
      </c>
      <c r="F10493" s="17">
        <v>-990</v>
      </c>
      <c r="G10493" t="str">
        <f>_xlfn.XLOOKUP(tbl_GL[[#This Row],[Account_key]],tbl_COA[Account_key],tbl_COA[Class],"Not Found")</f>
        <v>Liabilities and Owners Equity</v>
      </c>
      <c r="H10493" t="str">
        <f>_xlfn.XLOOKUP(tbl_GL[[#This Row],[Account_key]],tbl_COA[Account_key],tbl_COA[SubClass],"Not Found")</f>
        <v>Liabilities</v>
      </c>
      <c r="I10493" t="str">
        <f>_xlfn.XLOOKUP(tbl_GL[[#This Row],[Account_key]],tbl_COA[Account_key],tbl_COA[SubClass2],"Not Found")</f>
        <v>Current Liabilities</v>
      </c>
      <c r="J10493" t="str">
        <f>_xlfn.XLOOKUP(tbl_GL[[#This Row],[Account_key]],tbl_COA[Account_key],tbl_COA[SubAccount],,0)</f>
        <v>Accrued Expenses</v>
      </c>
      <c r="K10493">
        <f>YEAR(tbl_GL[[#This Row],[Date]])</f>
        <v>2018</v>
      </c>
    </row>
    <row r="10494" spans="1:11" hidden="1" x14ac:dyDescent="0.35">
      <c r="A10494">
        <v>43.1</v>
      </c>
      <c r="B10494" s="24">
        <v>43131</v>
      </c>
      <c r="C10494">
        <v>5</v>
      </c>
      <c r="D10494" s="13">
        <v>10</v>
      </c>
      <c r="E10494" s="13" t="s">
        <v>110</v>
      </c>
      <c r="F10494" s="17">
        <v>22</v>
      </c>
      <c r="G10494" t="str">
        <f>_xlfn.XLOOKUP(tbl_GL[[#This Row],[Account_key]],tbl_COA[Account_key],tbl_COA[Class],"Not Found")</f>
        <v>Assets</v>
      </c>
      <c r="H10494" t="str">
        <f>_xlfn.XLOOKUP(tbl_GL[[#This Row],[Account_key]],tbl_COA[Account_key],tbl_COA[SubClass],"Not Found")</f>
        <v>Assets</v>
      </c>
      <c r="I10494" t="str">
        <f>_xlfn.XLOOKUP(tbl_GL[[#This Row],[Account_key]],tbl_COA[Account_key],tbl_COA[SubClass2],"Not Found")</f>
        <v>Current Assets</v>
      </c>
      <c r="J10494" t="str">
        <f>_xlfn.XLOOKUP(tbl_GL[[#This Row],[Account_key]],tbl_COA[Account_key],tbl_COA[SubAccount],,0)</f>
        <v>Cash at Bank</v>
      </c>
      <c r="K10494">
        <f>YEAR(tbl_GL[[#This Row],[Date]])</f>
        <v>2018</v>
      </c>
    </row>
    <row r="10495" spans="1:11" hidden="1" x14ac:dyDescent="0.35">
      <c r="A10495">
        <v>43.2</v>
      </c>
      <c r="B10495" s="24">
        <v>43131</v>
      </c>
      <c r="C10495">
        <v>5</v>
      </c>
      <c r="D10495" s="13">
        <v>430</v>
      </c>
      <c r="E10495" s="13" t="s">
        <v>110</v>
      </c>
      <c r="F10495" s="17">
        <v>22</v>
      </c>
      <c r="G10495" t="str">
        <f>_xlfn.XLOOKUP(tbl_GL[[#This Row],[Account_key]],tbl_COA[Account_key],tbl_COA[Class],"Not Found")</f>
        <v>Non-operating</v>
      </c>
      <c r="H10495" t="str">
        <f>_xlfn.XLOOKUP(tbl_GL[[#This Row],[Account_key]],tbl_COA[Account_key],tbl_COA[SubClass],"Not Found")</f>
        <v>Exchange Loss/Gain</v>
      </c>
      <c r="I10495" t="str">
        <f>_xlfn.XLOOKUP(tbl_GL[[#This Row],[Account_key]],tbl_COA[Account_key],tbl_COA[SubClass2],"Not Found")</f>
        <v>Exchange Loss/Gain</v>
      </c>
      <c r="J10495" t="str">
        <f>_xlfn.XLOOKUP(tbl_GL[[#This Row],[Account_key]],tbl_COA[Account_key],tbl_COA[SubAccount],,0)</f>
        <v>Exchange Loss/Gain</v>
      </c>
      <c r="K10495">
        <f>YEAR(tbl_GL[[#This Row],[Date]])</f>
        <v>2018</v>
      </c>
    </row>
    <row r="10496" spans="1:11" hidden="1" x14ac:dyDescent="0.35">
      <c r="A10496">
        <v>44.1</v>
      </c>
      <c r="B10496" s="24">
        <v>43131</v>
      </c>
      <c r="C10496">
        <v>5</v>
      </c>
      <c r="D10496" s="13">
        <v>10</v>
      </c>
      <c r="E10496" s="13" t="s">
        <v>113</v>
      </c>
      <c r="F10496" s="17">
        <v>109</v>
      </c>
      <c r="G10496" t="str">
        <f>_xlfn.XLOOKUP(tbl_GL[[#This Row],[Account_key]],tbl_COA[Account_key],tbl_COA[Class],"Not Found")</f>
        <v>Assets</v>
      </c>
      <c r="H10496" t="str">
        <f>_xlfn.XLOOKUP(tbl_GL[[#This Row],[Account_key]],tbl_COA[Account_key],tbl_COA[SubClass],"Not Found")</f>
        <v>Assets</v>
      </c>
      <c r="I10496" t="str">
        <f>_xlfn.XLOOKUP(tbl_GL[[#This Row],[Account_key]],tbl_COA[Account_key],tbl_COA[SubClass2],"Not Found")</f>
        <v>Current Assets</v>
      </c>
      <c r="J10496" t="str">
        <f>_xlfn.XLOOKUP(tbl_GL[[#This Row],[Account_key]],tbl_COA[Account_key],tbl_COA[SubAccount],,0)</f>
        <v>Cash at Bank</v>
      </c>
      <c r="K10496">
        <f>YEAR(tbl_GL[[#This Row],[Date]])</f>
        <v>2018</v>
      </c>
    </row>
    <row r="10497" spans="1:11" hidden="1" x14ac:dyDescent="0.35">
      <c r="A10497">
        <v>44.2</v>
      </c>
      <c r="B10497" s="24">
        <v>43131</v>
      </c>
      <c r="C10497">
        <v>5</v>
      </c>
      <c r="D10497" s="13">
        <v>410</v>
      </c>
      <c r="E10497" s="13" t="s">
        <v>113</v>
      </c>
      <c r="F10497" s="17">
        <v>109</v>
      </c>
      <c r="G10497" t="str">
        <f>_xlfn.XLOOKUP(tbl_GL[[#This Row],[Account_key]],tbl_COA[Account_key],tbl_COA[Class],"Not Found")</f>
        <v>Non-operating</v>
      </c>
      <c r="H10497" t="str">
        <f>_xlfn.XLOOKUP(tbl_GL[[#This Row],[Account_key]],tbl_COA[Account_key],tbl_COA[SubClass],"Not Found")</f>
        <v>Interest Income</v>
      </c>
      <c r="I10497" t="str">
        <f>_xlfn.XLOOKUP(tbl_GL[[#This Row],[Account_key]],tbl_COA[Account_key],tbl_COA[SubClass2],"Not Found")</f>
        <v>Interest Income</v>
      </c>
      <c r="J10497" t="str">
        <f>_xlfn.XLOOKUP(tbl_GL[[#This Row],[Account_key]],tbl_COA[Account_key],tbl_COA[SubAccount],,0)</f>
        <v>Interest Income</v>
      </c>
      <c r="K10497">
        <f>YEAR(tbl_GL[[#This Row],[Date]])</f>
        <v>2018</v>
      </c>
    </row>
    <row r="10498" spans="1:11" hidden="1" x14ac:dyDescent="0.35">
      <c r="A10498">
        <v>45.1</v>
      </c>
      <c r="B10498" s="24">
        <v>43131</v>
      </c>
      <c r="C10498">
        <v>5</v>
      </c>
      <c r="D10498" s="13">
        <v>440</v>
      </c>
      <c r="E10498" s="13" t="s">
        <v>112</v>
      </c>
      <c r="F10498" s="17">
        <v>-140</v>
      </c>
      <c r="G10498" t="str">
        <f>_xlfn.XLOOKUP(tbl_GL[[#This Row],[Account_key]],tbl_COA[Account_key],tbl_COA[Class],"Not Found")</f>
        <v>Interest &amp; Tax</v>
      </c>
      <c r="H10498" t="str">
        <f>_xlfn.XLOOKUP(tbl_GL[[#This Row],[Account_key]],tbl_COA[Account_key],tbl_COA[SubClass],"Not Found")</f>
        <v>Interest Expense</v>
      </c>
      <c r="I10498" t="str">
        <f>_xlfn.XLOOKUP(tbl_GL[[#This Row],[Account_key]],tbl_COA[Account_key],tbl_COA[SubClass2],"Not Found")</f>
        <v>Interest Expense</v>
      </c>
      <c r="J10498" t="str">
        <f>_xlfn.XLOOKUP(tbl_GL[[#This Row],[Account_key]],tbl_COA[Account_key],tbl_COA[SubAccount],,0)</f>
        <v>Interest Expense</v>
      </c>
      <c r="K10498">
        <f>YEAR(tbl_GL[[#This Row],[Date]])</f>
        <v>2018</v>
      </c>
    </row>
    <row r="10499" spans="1:11" hidden="1" x14ac:dyDescent="0.35">
      <c r="A10499">
        <v>45.2</v>
      </c>
      <c r="B10499" s="24">
        <v>43131</v>
      </c>
      <c r="C10499">
        <v>5</v>
      </c>
      <c r="D10499" s="13">
        <v>121</v>
      </c>
      <c r="E10499" s="13" t="s">
        <v>112</v>
      </c>
      <c r="F10499" s="17">
        <v>140</v>
      </c>
      <c r="G10499" t="str">
        <f>_xlfn.XLOOKUP(tbl_GL[[#This Row],[Account_key]],tbl_COA[Account_key],tbl_COA[Class],"Not Found")</f>
        <v>Liabilities and Owners Equity</v>
      </c>
      <c r="H10499" t="str">
        <f>_xlfn.XLOOKUP(tbl_GL[[#This Row],[Account_key]],tbl_COA[Account_key],tbl_COA[SubClass],"Not Found")</f>
        <v>Liabilities</v>
      </c>
      <c r="I10499" t="str">
        <f>_xlfn.XLOOKUP(tbl_GL[[#This Row],[Account_key]],tbl_COA[Account_key],tbl_COA[SubClass2],"Not Found")</f>
        <v>Current Liabilities</v>
      </c>
      <c r="J10499" t="str">
        <f>_xlfn.XLOOKUP(tbl_GL[[#This Row],[Account_key]],tbl_COA[Account_key],tbl_COA[SubAccount],,0)</f>
        <v>Interest Payable</v>
      </c>
      <c r="K10499">
        <f>YEAR(tbl_GL[[#This Row],[Date]])</f>
        <v>2018</v>
      </c>
    </row>
    <row r="10500" spans="1:11" hidden="1" x14ac:dyDescent="0.35">
      <c r="A10500">
        <v>46.1</v>
      </c>
      <c r="B10500" s="24">
        <v>43131</v>
      </c>
      <c r="C10500">
        <v>5</v>
      </c>
      <c r="D10500" s="13">
        <v>400</v>
      </c>
      <c r="E10500" s="13" t="s">
        <v>104</v>
      </c>
      <c r="F10500" s="17">
        <v>-175</v>
      </c>
      <c r="G10500" t="str">
        <f>_xlfn.XLOOKUP(tbl_GL[[#This Row],[Account_key]],tbl_COA[Account_key],tbl_COA[Class],"Not Found")</f>
        <v>Operating account</v>
      </c>
      <c r="H10500" t="str">
        <f>_xlfn.XLOOKUP(tbl_GL[[#This Row],[Account_key]],tbl_COA[Account_key],tbl_COA[SubClass],"Not Found")</f>
        <v>Depreciation &amp; Amortization</v>
      </c>
      <c r="I10500" t="str">
        <f>_xlfn.XLOOKUP(tbl_GL[[#This Row],[Account_key]],tbl_COA[Account_key],tbl_COA[SubClass2],"Not Found")</f>
        <v>Amortization</v>
      </c>
      <c r="J10500" t="str">
        <f>_xlfn.XLOOKUP(tbl_GL[[#This Row],[Account_key]],tbl_COA[Account_key],tbl_COA[SubAccount],,0)</f>
        <v>Amortization of Intangible Assets</v>
      </c>
      <c r="K10500">
        <f>YEAR(tbl_GL[[#This Row],[Date]])</f>
        <v>2018</v>
      </c>
    </row>
    <row r="10501" spans="1:11" hidden="1" x14ac:dyDescent="0.35">
      <c r="A10501">
        <v>46.2</v>
      </c>
      <c r="B10501" s="24">
        <v>43131</v>
      </c>
      <c r="C10501">
        <v>5</v>
      </c>
      <c r="D10501" s="13">
        <v>100</v>
      </c>
      <c r="E10501" s="13" t="s">
        <v>104</v>
      </c>
      <c r="F10501" s="17">
        <v>-175</v>
      </c>
      <c r="G10501" t="str">
        <f>_xlfn.XLOOKUP(tbl_GL[[#This Row],[Account_key]],tbl_COA[Account_key],tbl_COA[Class],"Not Found")</f>
        <v>Assets</v>
      </c>
      <c r="H10501" t="str">
        <f>_xlfn.XLOOKUP(tbl_GL[[#This Row],[Account_key]],tbl_COA[Account_key],tbl_COA[SubClass],"Not Found")</f>
        <v>Assets</v>
      </c>
      <c r="I10501" t="str">
        <f>_xlfn.XLOOKUP(tbl_GL[[#This Row],[Account_key]],tbl_COA[Account_key],tbl_COA[SubClass2],"Not Found")</f>
        <v>Non-Current Assets</v>
      </c>
      <c r="J10501" t="str">
        <f>_xlfn.XLOOKUP(tbl_GL[[#This Row],[Account_key]],tbl_COA[Account_key],tbl_COA[SubAccount],,0)</f>
        <v>Patents and trademarks</v>
      </c>
      <c r="K10501">
        <f>YEAR(tbl_GL[[#This Row],[Date]])</f>
        <v>2018</v>
      </c>
    </row>
    <row r="10502" spans="1:11" hidden="1" x14ac:dyDescent="0.35">
      <c r="A10502">
        <v>47.1</v>
      </c>
      <c r="B10502" s="24">
        <v>43131</v>
      </c>
      <c r="C10502">
        <v>5</v>
      </c>
      <c r="D10502" s="13">
        <v>450</v>
      </c>
      <c r="E10502" s="23" t="s">
        <v>108</v>
      </c>
      <c r="F10502" s="17">
        <v>-231</v>
      </c>
      <c r="G10502" t="str">
        <f>_xlfn.XLOOKUP(tbl_GL[[#This Row],[Account_key]],tbl_COA[Account_key],tbl_COA[Class],"Not Found")</f>
        <v>Interest &amp; Tax</v>
      </c>
      <c r="H10502" t="str">
        <f>_xlfn.XLOOKUP(tbl_GL[[#This Row],[Account_key]],tbl_COA[Account_key],tbl_COA[SubClass],"Not Found")</f>
        <v>Taxation</v>
      </c>
      <c r="I10502" t="str">
        <f>_xlfn.XLOOKUP(tbl_GL[[#This Row],[Account_key]],tbl_COA[Account_key],tbl_COA[SubClass2],"Not Found")</f>
        <v>Taxation</v>
      </c>
      <c r="J10502" t="str">
        <f>_xlfn.XLOOKUP(tbl_GL[[#This Row],[Account_key]],tbl_COA[Account_key],tbl_COA[SubAccount],,0)</f>
        <v>Taxation</v>
      </c>
      <c r="K10502">
        <f>YEAR(tbl_GL[[#This Row],[Date]])</f>
        <v>2018</v>
      </c>
    </row>
    <row r="10503" spans="1:11" hidden="1" x14ac:dyDescent="0.35">
      <c r="A10503">
        <v>47.2</v>
      </c>
      <c r="B10503" s="24">
        <v>43131</v>
      </c>
      <c r="C10503">
        <v>5</v>
      </c>
      <c r="D10503" s="13">
        <v>122</v>
      </c>
      <c r="E10503" s="23" t="s">
        <v>108</v>
      </c>
      <c r="F10503" s="17">
        <v>231</v>
      </c>
      <c r="G10503" t="str">
        <f>_xlfn.XLOOKUP(tbl_GL[[#This Row],[Account_key]],tbl_COA[Account_key],tbl_COA[Class],"Not Found")</f>
        <v>Liabilities and Owners Equity</v>
      </c>
      <c r="H10503" t="str">
        <f>_xlfn.XLOOKUP(tbl_GL[[#This Row],[Account_key]],tbl_COA[Account_key],tbl_COA[SubClass],"Not Found")</f>
        <v>Liabilities</v>
      </c>
      <c r="I10503" t="str">
        <f>_xlfn.XLOOKUP(tbl_GL[[#This Row],[Account_key]],tbl_COA[Account_key],tbl_COA[SubClass2],"Not Found")</f>
        <v>Current Liabilities</v>
      </c>
      <c r="J10503" t="str">
        <f>_xlfn.XLOOKUP(tbl_GL[[#This Row],[Account_key]],tbl_COA[Account_key],tbl_COA[SubAccount],,0)</f>
        <v>Tax payable</v>
      </c>
      <c r="K10503">
        <f>YEAR(tbl_GL[[#This Row],[Date]])</f>
        <v>2018</v>
      </c>
    </row>
    <row r="10504" spans="1:11" hidden="1" x14ac:dyDescent="0.35">
      <c r="A10504">
        <v>48.1</v>
      </c>
      <c r="B10504" s="24">
        <v>43131</v>
      </c>
      <c r="C10504">
        <v>5</v>
      </c>
      <c r="D10504" s="13">
        <v>240</v>
      </c>
      <c r="E10504" s="13" t="s">
        <v>56</v>
      </c>
      <c r="F10504" s="17">
        <v>-1750</v>
      </c>
      <c r="G10504" t="str">
        <f>_xlfn.XLOOKUP(tbl_GL[[#This Row],[Account_key]],tbl_COA[Account_key],tbl_COA[Class],"Not Found")</f>
        <v>Operating account</v>
      </c>
      <c r="H10504" t="str">
        <f>_xlfn.XLOOKUP(tbl_GL[[#This Row],[Account_key]],tbl_COA[Account_key],tbl_COA[SubClass],"Not Found")</f>
        <v>Operating Expenses</v>
      </c>
      <c r="I10504" t="str">
        <f>_xlfn.XLOOKUP(tbl_GL[[#This Row],[Account_key]],tbl_COA[Account_key],tbl_COA[SubClass2],"Not Found")</f>
        <v>Sales &amp; Distribution</v>
      </c>
      <c r="J10504" t="str">
        <f>_xlfn.XLOOKUP(tbl_GL[[#This Row],[Account_key]],tbl_COA[Account_key],tbl_COA[SubAccount],,0)</f>
        <v>Salaries</v>
      </c>
      <c r="K10504">
        <f>YEAR(tbl_GL[[#This Row],[Date]])</f>
        <v>2018</v>
      </c>
    </row>
    <row r="10505" spans="1:11" hidden="1" x14ac:dyDescent="0.35">
      <c r="A10505">
        <v>48.2</v>
      </c>
      <c r="B10505" s="24">
        <v>43131</v>
      </c>
      <c r="C10505">
        <v>5</v>
      </c>
      <c r="D10505" s="13">
        <v>10</v>
      </c>
      <c r="E10505" s="13" t="s">
        <v>56</v>
      </c>
      <c r="F10505" s="17">
        <v>-1750</v>
      </c>
      <c r="G10505" t="str">
        <f>_xlfn.XLOOKUP(tbl_GL[[#This Row],[Account_key]],tbl_COA[Account_key],tbl_COA[Class],"Not Found")</f>
        <v>Assets</v>
      </c>
      <c r="H10505" t="str">
        <f>_xlfn.XLOOKUP(tbl_GL[[#This Row],[Account_key]],tbl_COA[Account_key],tbl_COA[SubClass],"Not Found")</f>
        <v>Assets</v>
      </c>
      <c r="I10505" t="str">
        <f>_xlfn.XLOOKUP(tbl_GL[[#This Row],[Account_key]],tbl_COA[Account_key],tbl_COA[SubClass2],"Not Found")</f>
        <v>Current Assets</v>
      </c>
      <c r="J10505" t="str">
        <f>_xlfn.XLOOKUP(tbl_GL[[#This Row],[Account_key]],tbl_COA[Account_key],tbl_COA[SubAccount],,0)</f>
        <v>Cash at Bank</v>
      </c>
      <c r="K10505">
        <f>YEAR(tbl_GL[[#This Row],[Date]])</f>
        <v>2018</v>
      </c>
    </row>
    <row r="10506" spans="1:11" hidden="1" x14ac:dyDescent="0.35">
      <c r="A10506">
        <v>49.1</v>
      </c>
      <c r="B10506" s="24">
        <v>43131</v>
      </c>
      <c r="C10506">
        <v>5</v>
      </c>
      <c r="D10506" s="13">
        <v>380</v>
      </c>
      <c r="E10506" s="13" t="s">
        <v>101</v>
      </c>
      <c r="F10506" s="17">
        <v>-3500</v>
      </c>
      <c r="G10506" t="str">
        <f>_xlfn.XLOOKUP(tbl_GL[[#This Row],[Account_key]],tbl_COA[Account_key],tbl_COA[Class],"Not Found")</f>
        <v>Operating account</v>
      </c>
      <c r="H10506" t="str">
        <f>_xlfn.XLOOKUP(tbl_GL[[#This Row],[Account_key]],tbl_COA[Account_key],tbl_COA[SubClass],"Not Found")</f>
        <v>Depreciation &amp; Amortization</v>
      </c>
      <c r="I10506" t="str">
        <f>_xlfn.XLOOKUP(tbl_GL[[#This Row],[Account_key]],tbl_COA[Account_key],tbl_COA[SubClass2],"Not Found")</f>
        <v>Depreciation</v>
      </c>
      <c r="J10506" t="str">
        <f>_xlfn.XLOOKUP(tbl_GL[[#This Row],[Account_key]],tbl_COA[Account_key],tbl_COA[SubAccount],,0)</f>
        <v>Equipment</v>
      </c>
      <c r="K10506">
        <f>YEAR(tbl_GL[[#This Row],[Date]])</f>
        <v>2018</v>
      </c>
    </row>
    <row r="10507" spans="1:11" hidden="1" x14ac:dyDescent="0.35">
      <c r="A10507">
        <v>49.2</v>
      </c>
      <c r="B10507" s="24">
        <v>43131</v>
      </c>
      <c r="C10507">
        <v>5</v>
      </c>
      <c r="D10507" s="13">
        <v>90</v>
      </c>
      <c r="E10507" s="13" t="s">
        <v>101</v>
      </c>
      <c r="F10507" s="17">
        <v>-3500</v>
      </c>
      <c r="G10507" t="str">
        <f>_xlfn.XLOOKUP(tbl_GL[[#This Row],[Account_key]],tbl_COA[Account_key],tbl_COA[Class],"Not Found")</f>
        <v>Assets</v>
      </c>
      <c r="H10507" t="str">
        <f>_xlfn.XLOOKUP(tbl_GL[[#This Row],[Account_key]],tbl_COA[Account_key],tbl_COA[SubClass],"Not Found")</f>
        <v>Assets</v>
      </c>
      <c r="I10507" t="str">
        <f>_xlfn.XLOOKUP(tbl_GL[[#This Row],[Account_key]],tbl_COA[Account_key],tbl_COA[SubClass2],"Not Found")</f>
        <v>Non-Current Assets</v>
      </c>
      <c r="J10507" t="str">
        <f>_xlfn.XLOOKUP(tbl_GL[[#This Row],[Account_key]],tbl_COA[Account_key],tbl_COA[SubAccount],,0)</f>
        <v>Office Furniture &amp; Equipment</v>
      </c>
      <c r="K10507">
        <f>YEAR(tbl_GL[[#This Row],[Date]])</f>
        <v>2018</v>
      </c>
    </row>
    <row r="10508" spans="1:11" hidden="1" x14ac:dyDescent="0.35">
      <c r="A10508">
        <v>51.1</v>
      </c>
      <c r="B10508" s="24">
        <v>43132</v>
      </c>
      <c r="C10508">
        <v>5</v>
      </c>
      <c r="D10508" s="13">
        <v>300</v>
      </c>
      <c r="E10508" s="13" t="s">
        <v>99</v>
      </c>
      <c r="F10508" s="17">
        <v>-53</v>
      </c>
      <c r="G10508" t="str">
        <f>_xlfn.XLOOKUP(tbl_GL[[#This Row],[Account_key]],tbl_COA[Account_key],tbl_COA[Class],"Not Found")</f>
        <v>Operating account</v>
      </c>
      <c r="H10508" t="str">
        <f>_xlfn.XLOOKUP(tbl_GL[[#This Row],[Account_key]],tbl_COA[Account_key],tbl_COA[SubClass],"Not Found")</f>
        <v>Operating Expenses</v>
      </c>
      <c r="I10508" t="str">
        <f>_xlfn.XLOOKUP(tbl_GL[[#This Row],[Account_key]],tbl_COA[Account_key],tbl_COA[SubClass2],"Not Found")</f>
        <v>Administration</v>
      </c>
      <c r="J10508" t="str">
        <f>_xlfn.XLOOKUP(tbl_GL[[#This Row],[Account_key]],tbl_COA[Account_key],tbl_COA[SubAccount],,0)</f>
        <v>Entertainment</v>
      </c>
      <c r="K10508">
        <f>YEAR(tbl_GL[[#This Row],[Date]])</f>
        <v>2018</v>
      </c>
    </row>
    <row r="10509" spans="1:11" hidden="1" x14ac:dyDescent="0.35">
      <c r="A10509">
        <v>51.2</v>
      </c>
      <c r="B10509" s="24">
        <v>43132</v>
      </c>
      <c r="C10509">
        <v>5</v>
      </c>
      <c r="D10509" s="13">
        <v>20</v>
      </c>
      <c r="E10509" s="13" t="s">
        <v>99</v>
      </c>
      <c r="F10509" s="17">
        <v>-53</v>
      </c>
      <c r="G10509" t="str">
        <f>_xlfn.XLOOKUP(tbl_GL[[#This Row],[Account_key]],tbl_COA[Account_key],tbl_COA[Class],"Not Found")</f>
        <v>Assets</v>
      </c>
      <c r="H10509" t="str">
        <f>_xlfn.XLOOKUP(tbl_GL[[#This Row],[Account_key]],tbl_COA[Account_key],tbl_COA[SubClass],"Not Found")</f>
        <v>Assets</v>
      </c>
      <c r="I10509" t="str">
        <f>_xlfn.XLOOKUP(tbl_GL[[#This Row],[Account_key]],tbl_COA[Account_key],tbl_COA[SubClass2],"Not Found")</f>
        <v>Current Assets</v>
      </c>
      <c r="J10509" t="str">
        <f>_xlfn.XLOOKUP(tbl_GL[[#This Row],[Account_key]],tbl_COA[Account_key],tbl_COA[SubAccount],,0)</f>
        <v>Cash in hand</v>
      </c>
      <c r="K10509">
        <f>YEAR(tbl_GL[[#This Row],[Date]])</f>
        <v>2018</v>
      </c>
    </row>
    <row r="10510" spans="1:11" hidden="1" x14ac:dyDescent="0.35">
      <c r="A10510">
        <v>52.1</v>
      </c>
      <c r="B10510" s="24">
        <v>43132</v>
      </c>
      <c r="C10510">
        <v>5</v>
      </c>
      <c r="D10510" s="13">
        <v>60</v>
      </c>
      <c r="E10510" s="13" t="s">
        <v>84</v>
      </c>
      <c r="F10510" s="17">
        <v>7333</v>
      </c>
      <c r="G10510" t="str">
        <f>_xlfn.XLOOKUP(tbl_GL[[#This Row],[Account_key]],tbl_COA[Account_key],tbl_COA[Class],"Not Found")</f>
        <v>Assets</v>
      </c>
      <c r="H10510" t="str">
        <f>_xlfn.XLOOKUP(tbl_GL[[#This Row],[Account_key]],tbl_COA[Account_key],tbl_COA[SubClass],"Not Found")</f>
        <v>Assets</v>
      </c>
      <c r="I10510" t="str">
        <f>_xlfn.XLOOKUP(tbl_GL[[#This Row],[Account_key]],tbl_COA[Account_key],tbl_COA[SubClass2],"Not Found")</f>
        <v>Current Assets</v>
      </c>
      <c r="J10510" t="str">
        <f>_xlfn.XLOOKUP(tbl_GL[[#This Row],[Account_key]],tbl_COA[Account_key],tbl_COA[SubAccount],,0)</f>
        <v>Inventory</v>
      </c>
      <c r="K10510">
        <f>YEAR(tbl_GL[[#This Row],[Date]])</f>
        <v>2018</v>
      </c>
    </row>
    <row r="10511" spans="1:11" hidden="1" x14ac:dyDescent="0.35">
      <c r="A10511">
        <v>52.2</v>
      </c>
      <c r="B10511" s="24">
        <v>43132</v>
      </c>
      <c r="C10511">
        <v>5</v>
      </c>
      <c r="D10511" s="13">
        <v>110</v>
      </c>
      <c r="E10511" s="13" t="s">
        <v>84</v>
      </c>
      <c r="F10511" s="17">
        <v>7333</v>
      </c>
      <c r="G10511" t="str">
        <f>_xlfn.XLOOKUP(tbl_GL[[#This Row],[Account_key]],tbl_COA[Account_key],tbl_COA[Class],"Not Found")</f>
        <v>Liabilities and Owners Equity</v>
      </c>
      <c r="H10511" t="str">
        <f>_xlfn.XLOOKUP(tbl_GL[[#This Row],[Account_key]],tbl_COA[Account_key],tbl_COA[SubClass],"Not Found")</f>
        <v>Liabilities</v>
      </c>
      <c r="I10511" t="str">
        <f>_xlfn.XLOOKUP(tbl_GL[[#This Row],[Account_key]],tbl_COA[Account_key],tbl_COA[SubClass2],"Not Found")</f>
        <v>Current Liabilities</v>
      </c>
      <c r="J10511" t="str">
        <f>_xlfn.XLOOKUP(tbl_GL[[#This Row],[Account_key]],tbl_COA[Account_key],tbl_COA[SubAccount],,0)</f>
        <v>Trade Payables</v>
      </c>
      <c r="K10511">
        <f>YEAR(tbl_GL[[#This Row],[Date]])</f>
        <v>2018</v>
      </c>
    </row>
    <row r="10512" spans="1:11" hidden="1" x14ac:dyDescent="0.35">
      <c r="A10512">
        <v>53.1</v>
      </c>
      <c r="B10512" s="24">
        <v>43134</v>
      </c>
      <c r="C10512">
        <v>5</v>
      </c>
      <c r="D10512" s="13">
        <v>290</v>
      </c>
      <c r="E10512" s="13" t="s">
        <v>97</v>
      </c>
      <c r="F10512" s="17">
        <v>-879</v>
      </c>
      <c r="G10512" t="str">
        <f>_xlfn.XLOOKUP(tbl_GL[[#This Row],[Account_key]],tbl_COA[Account_key],tbl_COA[Class],"Not Found")</f>
        <v>Operating account</v>
      </c>
      <c r="H10512" t="str">
        <f>_xlfn.XLOOKUP(tbl_GL[[#This Row],[Account_key]],tbl_COA[Account_key],tbl_COA[SubClass],"Not Found")</f>
        <v>Operating Expenses</v>
      </c>
      <c r="I10512" t="str">
        <f>_xlfn.XLOOKUP(tbl_GL[[#This Row],[Account_key]],tbl_COA[Account_key],tbl_COA[SubClass2],"Not Found")</f>
        <v>Administration</v>
      </c>
      <c r="J10512" t="str">
        <f>_xlfn.XLOOKUP(tbl_GL[[#This Row],[Account_key]],tbl_COA[Account_key],tbl_COA[SubAccount],,0)</f>
        <v>Travel</v>
      </c>
      <c r="K10512">
        <f>YEAR(tbl_GL[[#This Row],[Date]])</f>
        <v>2018</v>
      </c>
    </row>
    <row r="10513" spans="1:11" hidden="1" x14ac:dyDescent="0.35">
      <c r="A10513">
        <v>53.2</v>
      </c>
      <c r="B10513" s="24">
        <v>43134</v>
      </c>
      <c r="C10513">
        <v>5</v>
      </c>
      <c r="D10513" s="13">
        <v>120</v>
      </c>
      <c r="E10513" s="13" t="s">
        <v>97</v>
      </c>
      <c r="F10513" s="17">
        <v>879</v>
      </c>
      <c r="G10513" t="str">
        <f>_xlfn.XLOOKUP(tbl_GL[[#This Row],[Account_key]],tbl_COA[Account_key],tbl_COA[Class],"Not Found")</f>
        <v>Liabilities and Owners Equity</v>
      </c>
      <c r="H10513" t="str">
        <f>_xlfn.XLOOKUP(tbl_GL[[#This Row],[Account_key]],tbl_COA[Account_key],tbl_COA[SubClass],"Not Found")</f>
        <v>Liabilities</v>
      </c>
      <c r="I10513" t="str">
        <f>_xlfn.XLOOKUP(tbl_GL[[#This Row],[Account_key]],tbl_COA[Account_key],tbl_COA[SubClass2],"Not Found")</f>
        <v>Current Liabilities</v>
      </c>
      <c r="J10513" t="str">
        <f>_xlfn.XLOOKUP(tbl_GL[[#This Row],[Account_key]],tbl_COA[Account_key],tbl_COA[SubAccount],,0)</f>
        <v>Accrued Expenses</v>
      </c>
      <c r="K10513">
        <f>YEAR(tbl_GL[[#This Row],[Date]])</f>
        <v>2018</v>
      </c>
    </row>
    <row r="10514" spans="1:11" hidden="1" x14ac:dyDescent="0.35">
      <c r="A10514">
        <v>54.1</v>
      </c>
      <c r="B10514" s="24">
        <v>43137</v>
      </c>
      <c r="C10514">
        <v>5</v>
      </c>
      <c r="D10514" s="13">
        <v>230</v>
      </c>
      <c r="E10514" s="13" t="s">
        <v>4</v>
      </c>
      <c r="F10514" s="17">
        <v>-394</v>
      </c>
      <c r="G10514" t="str">
        <f>_xlfn.XLOOKUP(tbl_GL[[#This Row],[Account_key]],tbl_COA[Account_key],tbl_COA[Class],"Not Found")</f>
        <v>Trading account</v>
      </c>
      <c r="H10514" t="str">
        <f>_xlfn.XLOOKUP(tbl_GL[[#This Row],[Account_key]],tbl_COA[Account_key],tbl_COA[SubClass],"Not Found")</f>
        <v>Cost of Sales</v>
      </c>
      <c r="I10514" t="str">
        <f>_xlfn.XLOOKUP(tbl_GL[[#This Row],[Account_key]],tbl_COA[Account_key],tbl_COA[SubClass2],"Not Found")</f>
        <v>Cost of Sales</v>
      </c>
      <c r="J10514" t="str">
        <f>_xlfn.XLOOKUP(tbl_GL[[#This Row],[Account_key]],tbl_COA[Account_key],tbl_COA[SubAccount],,0)</f>
        <v>Cost of Sales</v>
      </c>
      <c r="K10514">
        <f>YEAR(tbl_GL[[#This Row],[Date]])</f>
        <v>2018</v>
      </c>
    </row>
    <row r="10515" spans="1:11" hidden="1" x14ac:dyDescent="0.35">
      <c r="A10515">
        <v>54.2</v>
      </c>
      <c r="B10515" s="24">
        <v>43137</v>
      </c>
      <c r="C10515">
        <v>5</v>
      </c>
      <c r="D10515" s="13">
        <v>60</v>
      </c>
      <c r="E10515" s="13" t="s">
        <v>4</v>
      </c>
      <c r="F10515" s="17">
        <v>-394</v>
      </c>
      <c r="G10515" t="str">
        <f>_xlfn.XLOOKUP(tbl_GL[[#This Row],[Account_key]],tbl_COA[Account_key],tbl_COA[Class],"Not Found")</f>
        <v>Assets</v>
      </c>
      <c r="H10515" t="str">
        <f>_xlfn.XLOOKUP(tbl_GL[[#This Row],[Account_key]],tbl_COA[Account_key],tbl_COA[SubClass],"Not Found")</f>
        <v>Assets</v>
      </c>
      <c r="I10515" t="str">
        <f>_xlfn.XLOOKUP(tbl_GL[[#This Row],[Account_key]],tbl_COA[Account_key],tbl_COA[SubClass2],"Not Found")</f>
        <v>Current Assets</v>
      </c>
      <c r="J10515" t="str">
        <f>_xlfn.XLOOKUP(tbl_GL[[#This Row],[Account_key]],tbl_COA[Account_key],tbl_COA[SubAccount],,0)</f>
        <v>Inventory</v>
      </c>
      <c r="K10515">
        <f>YEAR(tbl_GL[[#This Row],[Date]])</f>
        <v>2018</v>
      </c>
    </row>
    <row r="10516" spans="1:11" hidden="1" x14ac:dyDescent="0.35">
      <c r="A10516">
        <v>55.1</v>
      </c>
      <c r="B10516" s="24">
        <v>43137</v>
      </c>
      <c r="C10516">
        <v>5</v>
      </c>
      <c r="D10516" s="13">
        <v>350</v>
      </c>
      <c r="E10516" s="13" t="s">
        <v>97</v>
      </c>
      <c r="F10516" s="17">
        <v>-835</v>
      </c>
      <c r="G10516" t="str">
        <f>_xlfn.XLOOKUP(tbl_GL[[#This Row],[Account_key]],tbl_COA[Account_key],tbl_COA[Class],"Not Found")</f>
        <v>Operating account</v>
      </c>
      <c r="H10516" t="str">
        <f>_xlfn.XLOOKUP(tbl_GL[[#This Row],[Account_key]],tbl_COA[Account_key],tbl_COA[SubClass],"Not Found")</f>
        <v>Operating Expenses</v>
      </c>
      <c r="I10516" t="str">
        <f>_xlfn.XLOOKUP(tbl_GL[[#This Row],[Account_key]],tbl_COA[Account_key],tbl_COA[SubClass2],"Not Found")</f>
        <v>Administration</v>
      </c>
      <c r="J10516" t="str">
        <f>_xlfn.XLOOKUP(tbl_GL[[#This Row],[Account_key]],tbl_COA[Account_key],tbl_COA[SubAccount],,0)</f>
        <v>Other Expenses</v>
      </c>
      <c r="K10516">
        <f>YEAR(tbl_GL[[#This Row],[Date]])</f>
        <v>2018</v>
      </c>
    </row>
    <row r="10517" spans="1:11" hidden="1" x14ac:dyDescent="0.35">
      <c r="A10517">
        <v>55.2</v>
      </c>
      <c r="B10517" s="24">
        <v>43137</v>
      </c>
      <c r="C10517">
        <v>5</v>
      </c>
      <c r="D10517" s="13">
        <v>120</v>
      </c>
      <c r="E10517" s="13" t="s">
        <v>97</v>
      </c>
      <c r="F10517" s="17">
        <v>835</v>
      </c>
      <c r="G10517" t="str">
        <f>_xlfn.XLOOKUP(tbl_GL[[#This Row],[Account_key]],tbl_COA[Account_key],tbl_COA[Class],"Not Found")</f>
        <v>Liabilities and Owners Equity</v>
      </c>
      <c r="H10517" t="str">
        <f>_xlfn.XLOOKUP(tbl_GL[[#This Row],[Account_key]],tbl_COA[Account_key],tbl_COA[SubClass],"Not Found")</f>
        <v>Liabilities</v>
      </c>
      <c r="I10517" t="str">
        <f>_xlfn.XLOOKUP(tbl_GL[[#This Row],[Account_key]],tbl_COA[Account_key],tbl_COA[SubClass2],"Not Found")</f>
        <v>Current Liabilities</v>
      </c>
      <c r="J10517" t="str">
        <f>_xlfn.XLOOKUP(tbl_GL[[#This Row],[Account_key]],tbl_COA[Account_key],tbl_COA[SubAccount],,0)</f>
        <v>Accrued Expenses</v>
      </c>
      <c r="K10517">
        <f>YEAR(tbl_GL[[#This Row],[Date]])</f>
        <v>2018</v>
      </c>
    </row>
    <row r="10518" spans="1:11" hidden="1" x14ac:dyDescent="0.35">
      <c r="A10518">
        <v>56.1</v>
      </c>
      <c r="B10518" s="24">
        <v>43137</v>
      </c>
      <c r="C10518">
        <v>5</v>
      </c>
      <c r="D10518" s="13">
        <v>210</v>
      </c>
      <c r="E10518" s="13" t="s">
        <v>7</v>
      </c>
      <c r="F10518" s="17">
        <v>1313</v>
      </c>
      <c r="G10518" t="str">
        <f>_xlfn.XLOOKUP(tbl_GL[[#This Row],[Account_key]],tbl_COA[Account_key],tbl_COA[Class],"Not Found")</f>
        <v>Trading account</v>
      </c>
      <c r="H10518" t="str">
        <f>_xlfn.XLOOKUP(tbl_GL[[#This Row],[Account_key]],tbl_COA[Account_key],tbl_COA[SubClass],"Not Found")</f>
        <v>Sales</v>
      </c>
      <c r="I10518" t="str">
        <f>_xlfn.XLOOKUP(tbl_GL[[#This Row],[Account_key]],tbl_COA[Account_key],tbl_COA[SubClass2],"Not Found")</f>
        <v>Sales</v>
      </c>
      <c r="J10518" t="str">
        <f>_xlfn.XLOOKUP(tbl_GL[[#This Row],[Account_key]],tbl_COA[Account_key],tbl_COA[SubAccount],,0)</f>
        <v>Sales</v>
      </c>
      <c r="K10518">
        <f>YEAR(tbl_GL[[#This Row],[Date]])</f>
        <v>2018</v>
      </c>
    </row>
    <row r="10519" spans="1:11" hidden="1" x14ac:dyDescent="0.35">
      <c r="A10519">
        <v>56.2</v>
      </c>
      <c r="B10519" s="24">
        <v>43137</v>
      </c>
      <c r="C10519">
        <v>5</v>
      </c>
      <c r="D10519" s="13">
        <v>10</v>
      </c>
      <c r="E10519" s="13" t="s">
        <v>7</v>
      </c>
      <c r="F10519" s="17">
        <v>1313</v>
      </c>
      <c r="G10519" t="str">
        <f>_xlfn.XLOOKUP(tbl_GL[[#This Row],[Account_key]],tbl_COA[Account_key],tbl_COA[Class],"Not Found")</f>
        <v>Assets</v>
      </c>
      <c r="H10519" t="str">
        <f>_xlfn.XLOOKUP(tbl_GL[[#This Row],[Account_key]],tbl_COA[Account_key],tbl_COA[SubClass],"Not Found")</f>
        <v>Assets</v>
      </c>
      <c r="I10519" t="str">
        <f>_xlfn.XLOOKUP(tbl_GL[[#This Row],[Account_key]],tbl_COA[Account_key],tbl_COA[SubClass2],"Not Found")</f>
        <v>Current Assets</v>
      </c>
      <c r="J10519" t="str">
        <f>_xlfn.XLOOKUP(tbl_GL[[#This Row],[Account_key]],tbl_COA[Account_key],tbl_COA[SubAccount],,0)</f>
        <v>Cash at Bank</v>
      </c>
      <c r="K10519">
        <f>YEAR(tbl_GL[[#This Row],[Date]])</f>
        <v>2018</v>
      </c>
    </row>
    <row r="10520" spans="1:11" hidden="1" x14ac:dyDescent="0.35">
      <c r="A10520">
        <v>57.1</v>
      </c>
      <c r="B10520" s="24">
        <v>43137</v>
      </c>
      <c r="C10520">
        <v>5</v>
      </c>
      <c r="D10520" s="13">
        <v>230</v>
      </c>
      <c r="E10520" s="13" t="s">
        <v>4</v>
      </c>
      <c r="F10520" s="17">
        <v>-1578</v>
      </c>
      <c r="G10520" t="str">
        <f>_xlfn.XLOOKUP(tbl_GL[[#This Row],[Account_key]],tbl_COA[Account_key],tbl_COA[Class],"Not Found")</f>
        <v>Trading account</v>
      </c>
      <c r="H10520" t="str">
        <f>_xlfn.XLOOKUP(tbl_GL[[#This Row],[Account_key]],tbl_COA[Account_key],tbl_COA[SubClass],"Not Found")</f>
        <v>Cost of Sales</v>
      </c>
      <c r="I10520" t="str">
        <f>_xlfn.XLOOKUP(tbl_GL[[#This Row],[Account_key]],tbl_COA[Account_key],tbl_COA[SubClass2],"Not Found")</f>
        <v>Cost of Sales</v>
      </c>
      <c r="J10520" t="str">
        <f>_xlfn.XLOOKUP(tbl_GL[[#This Row],[Account_key]],tbl_COA[Account_key],tbl_COA[SubAccount],,0)</f>
        <v>Cost of Sales</v>
      </c>
      <c r="K10520">
        <f>YEAR(tbl_GL[[#This Row],[Date]])</f>
        <v>2018</v>
      </c>
    </row>
    <row r="10521" spans="1:11" hidden="1" x14ac:dyDescent="0.35">
      <c r="A10521">
        <v>57.2</v>
      </c>
      <c r="B10521" s="24">
        <v>43137</v>
      </c>
      <c r="C10521">
        <v>5</v>
      </c>
      <c r="D10521" s="13">
        <v>60</v>
      </c>
      <c r="E10521" s="13" t="s">
        <v>4</v>
      </c>
      <c r="F10521" s="17">
        <v>-1578</v>
      </c>
      <c r="G10521" t="str">
        <f>_xlfn.XLOOKUP(tbl_GL[[#This Row],[Account_key]],tbl_COA[Account_key],tbl_COA[Class],"Not Found")</f>
        <v>Assets</v>
      </c>
      <c r="H10521" t="str">
        <f>_xlfn.XLOOKUP(tbl_GL[[#This Row],[Account_key]],tbl_COA[Account_key],tbl_COA[SubClass],"Not Found")</f>
        <v>Assets</v>
      </c>
      <c r="I10521" t="str">
        <f>_xlfn.XLOOKUP(tbl_GL[[#This Row],[Account_key]],tbl_COA[Account_key],tbl_COA[SubClass2],"Not Found")</f>
        <v>Current Assets</v>
      </c>
      <c r="J10521" t="str">
        <f>_xlfn.XLOOKUP(tbl_GL[[#This Row],[Account_key]],tbl_COA[Account_key],tbl_COA[SubAccount],,0)</f>
        <v>Inventory</v>
      </c>
      <c r="K10521">
        <f>YEAR(tbl_GL[[#This Row],[Date]])</f>
        <v>2018</v>
      </c>
    </row>
    <row r="10522" spans="1:11" hidden="1" x14ac:dyDescent="0.35">
      <c r="A10522">
        <v>58.1</v>
      </c>
      <c r="B10522" s="24">
        <v>43137</v>
      </c>
      <c r="C10522">
        <v>5</v>
      </c>
      <c r="D10522" s="13">
        <v>210</v>
      </c>
      <c r="E10522" s="13" t="s">
        <v>8</v>
      </c>
      <c r="F10522" s="17">
        <v>5739</v>
      </c>
      <c r="G10522" t="str">
        <f>_xlfn.XLOOKUP(tbl_GL[[#This Row],[Account_key]],tbl_COA[Account_key],tbl_COA[Class],"Not Found")</f>
        <v>Trading account</v>
      </c>
      <c r="H10522" t="str">
        <f>_xlfn.XLOOKUP(tbl_GL[[#This Row],[Account_key]],tbl_COA[Account_key],tbl_COA[SubClass],"Not Found")</f>
        <v>Sales</v>
      </c>
      <c r="I10522" t="str">
        <f>_xlfn.XLOOKUP(tbl_GL[[#This Row],[Account_key]],tbl_COA[Account_key],tbl_COA[SubClass2],"Not Found")</f>
        <v>Sales</v>
      </c>
      <c r="J10522" t="str">
        <f>_xlfn.XLOOKUP(tbl_GL[[#This Row],[Account_key]],tbl_COA[Account_key],tbl_COA[SubAccount],,0)</f>
        <v>Sales</v>
      </c>
      <c r="K10522">
        <f>YEAR(tbl_GL[[#This Row],[Date]])</f>
        <v>2018</v>
      </c>
    </row>
    <row r="10523" spans="1:11" hidden="1" x14ac:dyDescent="0.35">
      <c r="A10523">
        <v>58.2</v>
      </c>
      <c r="B10523" s="24">
        <v>43137</v>
      </c>
      <c r="C10523">
        <v>5</v>
      </c>
      <c r="D10523" s="13">
        <v>30</v>
      </c>
      <c r="E10523" s="13" t="s">
        <v>8</v>
      </c>
      <c r="F10523" s="17">
        <v>5739</v>
      </c>
      <c r="G10523" t="str">
        <f>_xlfn.XLOOKUP(tbl_GL[[#This Row],[Account_key]],tbl_COA[Account_key],tbl_COA[Class],"Not Found")</f>
        <v>Assets</v>
      </c>
      <c r="H10523" t="str">
        <f>_xlfn.XLOOKUP(tbl_GL[[#This Row],[Account_key]],tbl_COA[Account_key],tbl_COA[SubClass],"Not Found")</f>
        <v>Assets</v>
      </c>
      <c r="I10523" t="str">
        <f>_xlfn.XLOOKUP(tbl_GL[[#This Row],[Account_key]],tbl_COA[Account_key],tbl_COA[SubClass2],"Not Found")</f>
        <v>Current Assets</v>
      </c>
      <c r="J10523" t="str">
        <f>_xlfn.XLOOKUP(tbl_GL[[#This Row],[Account_key]],tbl_COA[Account_key],tbl_COA[SubAccount],,0)</f>
        <v>Trade Receivables</v>
      </c>
      <c r="K10523">
        <f>YEAR(tbl_GL[[#This Row],[Date]])</f>
        <v>2018</v>
      </c>
    </row>
    <row r="10524" spans="1:11" hidden="1" x14ac:dyDescent="0.35">
      <c r="A10524">
        <v>59.1</v>
      </c>
      <c r="B10524" s="24">
        <v>43138</v>
      </c>
      <c r="C10524">
        <v>5</v>
      </c>
      <c r="D10524" s="13">
        <v>10</v>
      </c>
      <c r="E10524" s="13" t="s">
        <v>98</v>
      </c>
      <c r="F10524" s="17">
        <v>-836</v>
      </c>
      <c r="G10524" t="str">
        <f>_xlfn.XLOOKUP(tbl_GL[[#This Row],[Account_key]],tbl_COA[Account_key],tbl_COA[Class],"Not Found")</f>
        <v>Assets</v>
      </c>
      <c r="H10524" t="str">
        <f>_xlfn.XLOOKUP(tbl_GL[[#This Row],[Account_key]],tbl_COA[Account_key],tbl_COA[SubClass],"Not Found")</f>
        <v>Assets</v>
      </c>
      <c r="I10524" t="str">
        <f>_xlfn.XLOOKUP(tbl_GL[[#This Row],[Account_key]],tbl_COA[Account_key],tbl_COA[SubClass2],"Not Found")</f>
        <v>Current Assets</v>
      </c>
      <c r="J10524" t="str">
        <f>_xlfn.XLOOKUP(tbl_GL[[#This Row],[Account_key]],tbl_COA[Account_key],tbl_COA[SubAccount],,0)</f>
        <v>Cash at Bank</v>
      </c>
      <c r="K10524">
        <f>YEAR(tbl_GL[[#This Row],[Date]])</f>
        <v>2018</v>
      </c>
    </row>
    <row r="10525" spans="1:11" hidden="1" x14ac:dyDescent="0.35">
      <c r="A10525">
        <v>59.2</v>
      </c>
      <c r="B10525" s="24">
        <v>43138</v>
      </c>
      <c r="C10525">
        <v>5</v>
      </c>
      <c r="D10525" s="13">
        <v>120</v>
      </c>
      <c r="E10525" s="13" t="s">
        <v>98</v>
      </c>
      <c r="F10525" s="17">
        <v>-836</v>
      </c>
      <c r="G10525" t="str">
        <f>_xlfn.XLOOKUP(tbl_GL[[#This Row],[Account_key]],tbl_COA[Account_key],tbl_COA[Class],"Not Found")</f>
        <v>Liabilities and Owners Equity</v>
      </c>
      <c r="H10525" t="str">
        <f>_xlfn.XLOOKUP(tbl_GL[[#This Row],[Account_key]],tbl_COA[Account_key],tbl_COA[SubClass],"Not Found")</f>
        <v>Liabilities</v>
      </c>
      <c r="I10525" t="str">
        <f>_xlfn.XLOOKUP(tbl_GL[[#This Row],[Account_key]],tbl_COA[Account_key],tbl_COA[SubClass2],"Not Found")</f>
        <v>Current Liabilities</v>
      </c>
      <c r="J10525" t="str">
        <f>_xlfn.XLOOKUP(tbl_GL[[#This Row],[Account_key]],tbl_COA[Account_key],tbl_COA[SubAccount],,0)</f>
        <v>Accrued Expenses</v>
      </c>
      <c r="K10525">
        <f>YEAR(tbl_GL[[#This Row],[Date]])</f>
        <v>2018</v>
      </c>
    </row>
    <row r="10526" spans="1:11" hidden="1" x14ac:dyDescent="0.35">
      <c r="A10526">
        <v>60.1</v>
      </c>
      <c r="B10526" s="24">
        <v>43138</v>
      </c>
      <c r="C10526">
        <v>5</v>
      </c>
      <c r="D10526" s="13">
        <v>10</v>
      </c>
      <c r="E10526" s="13" t="s">
        <v>98</v>
      </c>
      <c r="F10526" s="17">
        <v>-1050</v>
      </c>
      <c r="G10526" t="str">
        <f>_xlfn.XLOOKUP(tbl_GL[[#This Row],[Account_key]],tbl_COA[Account_key],tbl_COA[Class],"Not Found")</f>
        <v>Assets</v>
      </c>
      <c r="H10526" t="str">
        <f>_xlfn.XLOOKUP(tbl_GL[[#This Row],[Account_key]],tbl_COA[Account_key],tbl_COA[SubClass],"Not Found")</f>
        <v>Assets</v>
      </c>
      <c r="I10526" t="str">
        <f>_xlfn.XLOOKUP(tbl_GL[[#This Row],[Account_key]],tbl_COA[Account_key],tbl_COA[SubClass2],"Not Found")</f>
        <v>Current Assets</v>
      </c>
      <c r="J10526" t="str">
        <f>_xlfn.XLOOKUP(tbl_GL[[#This Row],[Account_key]],tbl_COA[Account_key],tbl_COA[SubAccount],,0)</f>
        <v>Cash at Bank</v>
      </c>
      <c r="K10526">
        <f>YEAR(tbl_GL[[#This Row],[Date]])</f>
        <v>2018</v>
      </c>
    </row>
    <row r="10527" spans="1:11" hidden="1" x14ac:dyDescent="0.35">
      <c r="A10527">
        <v>60.2</v>
      </c>
      <c r="B10527" s="24">
        <v>43138</v>
      </c>
      <c r="C10527">
        <v>5</v>
      </c>
      <c r="D10527" s="13">
        <v>120</v>
      </c>
      <c r="E10527" s="13" t="s">
        <v>98</v>
      </c>
      <c r="F10527" s="17">
        <v>-1050</v>
      </c>
      <c r="G10527" t="str">
        <f>_xlfn.XLOOKUP(tbl_GL[[#This Row],[Account_key]],tbl_COA[Account_key],tbl_COA[Class],"Not Found")</f>
        <v>Liabilities and Owners Equity</v>
      </c>
      <c r="H10527" t="str">
        <f>_xlfn.XLOOKUP(tbl_GL[[#This Row],[Account_key]],tbl_COA[Account_key],tbl_COA[SubClass],"Not Found")</f>
        <v>Liabilities</v>
      </c>
      <c r="I10527" t="str">
        <f>_xlfn.XLOOKUP(tbl_GL[[#This Row],[Account_key]],tbl_COA[Account_key],tbl_COA[SubClass2],"Not Found")</f>
        <v>Current Liabilities</v>
      </c>
      <c r="J10527" t="str">
        <f>_xlfn.XLOOKUP(tbl_GL[[#This Row],[Account_key]],tbl_COA[Account_key],tbl_COA[SubAccount],,0)</f>
        <v>Accrued Expenses</v>
      </c>
      <c r="K10527">
        <f>YEAR(tbl_GL[[#This Row],[Date]])</f>
        <v>2018</v>
      </c>
    </row>
    <row r="10528" spans="1:11" hidden="1" x14ac:dyDescent="0.35">
      <c r="A10528">
        <v>61.1</v>
      </c>
      <c r="B10528" s="24">
        <v>43139</v>
      </c>
      <c r="C10528">
        <v>5</v>
      </c>
      <c r="D10528" s="13">
        <v>260</v>
      </c>
      <c r="E10528" s="13" t="s">
        <v>97</v>
      </c>
      <c r="F10528" s="17">
        <v>-776</v>
      </c>
      <c r="G10528" t="str">
        <f>_xlfn.XLOOKUP(tbl_GL[[#This Row],[Account_key]],tbl_COA[Account_key],tbl_COA[Class],"Not Found")</f>
        <v>Operating account</v>
      </c>
      <c r="H10528" t="str">
        <f>_xlfn.XLOOKUP(tbl_GL[[#This Row],[Account_key]],tbl_COA[Account_key],tbl_COA[SubClass],"Not Found")</f>
        <v>Operating Expenses</v>
      </c>
      <c r="I10528" t="str">
        <f>_xlfn.XLOOKUP(tbl_GL[[#This Row],[Account_key]],tbl_COA[Account_key],tbl_COA[SubClass2],"Not Found")</f>
        <v>Marketing</v>
      </c>
      <c r="J10528" t="str">
        <f>_xlfn.XLOOKUP(tbl_GL[[#This Row],[Account_key]],tbl_COA[Account_key],tbl_COA[SubAccount],,0)</f>
        <v>Commissions</v>
      </c>
      <c r="K10528">
        <f>YEAR(tbl_GL[[#This Row],[Date]])</f>
        <v>2018</v>
      </c>
    </row>
    <row r="10529" spans="1:11" hidden="1" x14ac:dyDescent="0.35">
      <c r="A10529">
        <v>61.2</v>
      </c>
      <c r="B10529" s="24">
        <v>43139</v>
      </c>
      <c r="C10529">
        <v>5</v>
      </c>
      <c r="D10529" s="13">
        <v>120</v>
      </c>
      <c r="E10529" s="13" t="s">
        <v>97</v>
      </c>
      <c r="F10529" s="17">
        <v>776</v>
      </c>
      <c r="G10529" t="str">
        <f>_xlfn.XLOOKUP(tbl_GL[[#This Row],[Account_key]],tbl_COA[Account_key],tbl_COA[Class],"Not Found")</f>
        <v>Liabilities and Owners Equity</v>
      </c>
      <c r="H10529" t="str">
        <f>_xlfn.XLOOKUP(tbl_GL[[#This Row],[Account_key]],tbl_COA[Account_key],tbl_COA[SubClass],"Not Found")</f>
        <v>Liabilities</v>
      </c>
      <c r="I10529" t="str">
        <f>_xlfn.XLOOKUP(tbl_GL[[#This Row],[Account_key]],tbl_COA[Account_key],tbl_COA[SubClass2],"Not Found")</f>
        <v>Current Liabilities</v>
      </c>
      <c r="J10529" t="str">
        <f>_xlfn.XLOOKUP(tbl_GL[[#This Row],[Account_key]],tbl_COA[Account_key],tbl_COA[SubAccount],,0)</f>
        <v>Accrued Expenses</v>
      </c>
      <c r="K10529">
        <f>YEAR(tbl_GL[[#This Row],[Date]])</f>
        <v>2018</v>
      </c>
    </row>
    <row r="10530" spans="1:11" hidden="1" x14ac:dyDescent="0.35">
      <c r="A10530">
        <v>62.1</v>
      </c>
      <c r="B10530" s="24">
        <v>43142</v>
      </c>
      <c r="C10530">
        <v>5</v>
      </c>
      <c r="D10530" s="13">
        <v>260</v>
      </c>
      <c r="E10530" s="13" t="s">
        <v>97</v>
      </c>
      <c r="F10530" s="17">
        <v>-810</v>
      </c>
      <c r="G10530" t="str">
        <f>_xlfn.XLOOKUP(tbl_GL[[#This Row],[Account_key]],tbl_COA[Account_key],tbl_COA[Class],"Not Found")</f>
        <v>Operating account</v>
      </c>
      <c r="H10530" t="str">
        <f>_xlfn.XLOOKUP(tbl_GL[[#This Row],[Account_key]],tbl_COA[Account_key],tbl_COA[SubClass],"Not Found")</f>
        <v>Operating Expenses</v>
      </c>
      <c r="I10530" t="str">
        <f>_xlfn.XLOOKUP(tbl_GL[[#This Row],[Account_key]],tbl_COA[Account_key],tbl_COA[SubClass2],"Not Found")</f>
        <v>Marketing</v>
      </c>
      <c r="J10530" t="str">
        <f>_xlfn.XLOOKUP(tbl_GL[[#This Row],[Account_key]],tbl_COA[Account_key],tbl_COA[SubAccount],,0)</f>
        <v>Commissions</v>
      </c>
      <c r="K10530">
        <f>YEAR(tbl_GL[[#This Row],[Date]])</f>
        <v>2018</v>
      </c>
    </row>
    <row r="10531" spans="1:11" hidden="1" x14ac:dyDescent="0.35">
      <c r="A10531">
        <v>62.2</v>
      </c>
      <c r="B10531" s="24">
        <v>43142</v>
      </c>
      <c r="C10531">
        <v>5</v>
      </c>
      <c r="D10531" s="13">
        <v>120</v>
      </c>
      <c r="E10531" s="13" t="s">
        <v>97</v>
      </c>
      <c r="F10531" s="17">
        <v>810</v>
      </c>
      <c r="G10531" t="str">
        <f>_xlfn.XLOOKUP(tbl_GL[[#This Row],[Account_key]],tbl_COA[Account_key],tbl_COA[Class],"Not Found")</f>
        <v>Liabilities and Owners Equity</v>
      </c>
      <c r="H10531" t="str">
        <f>_xlfn.XLOOKUP(tbl_GL[[#This Row],[Account_key]],tbl_COA[Account_key],tbl_COA[SubClass],"Not Found")</f>
        <v>Liabilities</v>
      </c>
      <c r="I10531" t="str">
        <f>_xlfn.XLOOKUP(tbl_GL[[#This Row],[Account_key]],tbl_COA[Account_key],tbl_COA[SubClass2],"Not Found")</f>
        <v>Current Liabilities</v>
      </c>
      <c r="J10531" t="str">
        <f>_xlfn.XLOOKUP(tbl_GL[[#This Row],[Account_key]],tbl_COA[Account_key],tbl_COA[SubAccount],,0)</f>
        <v>Accrued Expenses</v>
      </c>
      <c r="K10531">
        <f>YEAR(tbl_GL[[#This Row],[Date]])</f>
        <v>2018</v>
      </c>
    </row>
    <row r="10532" spans="1:11" hidden="1" x14ac:dyDescent="0.35">
      <c r="A10532">
        <v>63.1</v>
      </c>
      <c r="B10532" s="24">
        <v>43143</v>
      </c>
      <c r="C10532">
        <v>5</v>
      </c>
      <c r="D10532" s="13">
        <v>10</v>
      </c>
      <c r="E10532" s="13" t="s">
        <v>98</v>
      </c>
      <c r="F10532" s="17">
        <v>-735</v>
      </c>
      <c r="G10532" t="str">
        <f>_xlfn.XLOOKUP(tbl_GL[[#This Row],[Account_key]],tbl_COA[Account_key],tbl_COA[Class],"Not Found")</f>
        <v>Assets</v>
      </c>
      <c r="H10532" t="str">
        <f>_xlfn.XLOOKUP(tbl_GL[[#This Row],[Account_key]],tbl_COA[Account_key],tbl_COA[SubClass],"Not Found")</f>
        <v>Assets</v>
      </c>
      <c r="I10532" t="str">
        <f>_xlfn.XLOOKUP(tbl_GL[[#This Row],[Account_key]],tbl_COA[Account_key],tbl_COA[SubClass2],"Not Found")</f>
        <v>Current Assets</v>
      </c>
      <c r="J10532" t="str">
        <f>_xlfn.XLOOKUP(tbl_GL[[#This Row],[Account_key]],tbl_COA[Account_key],tbl_COA[SubAccount],,0)</f>
        <v>Cash at Bank</v>
      </c>
      <c r="K10532">
        <f>YEAR(tbl_GL[[#This Row],[Date]])</f>
        <v>2018</v>
      </c>
    </row>
    <row r="10533" spans="1:11" hidden="1" x14ac:dyDescent="0.35">
      <c r="A10533">
        <v>63.2</v>
      </c>
      <c r="B10533" s="24">
        <v>43143</v>
      </c>
      <c r="C10533">
        <v>5</v>
      </c>
      <c r="D10533" s="13">
        <v>120</v>
      </c>
      <c r="E10533" s="13" t="s">
        <v>98</v>
      </c>
      <c r="F10533" s="17">
        <v>-735</v>
      </c>
      <c r="G10533" t="str">
        <f>_xlfn.XLOOKUP(tbl_GL[[#This Row],[Account_key]],tbl_COA[Account_key],tbl_COA[Class],"Not Found")</f>
        <v>Liabilities and Owners Equity</v>
      </c>
      <c r="H10533" t="str">
        <f>_xlfn.XLOOKUP(tbl_GL[[#This Row],[Account_key]],tbl_COA[Account_key],tbl_COA[SubClass],"Not Found")</f>
        <v>Liabilities</v>
      </c>
      <c r="I10533" t="str">
        <f>_xlfn.XLOOKUP(tbl_GL[[#This Row],[Account_key]],tbl_COA[Account_key],tbl_COA[SubClass2],"Not Found")</f>
        <v>Current Liabilities</v>
      </c>
      <c r="J10533" t="str">
        <f>_xlfn.XLOOKUP(tbl_GL[[#This Row],[Account_key]],tbl_COA[Account_key],tbl_COA[SubAccount],,0)</f>
        <v>Accrued Expenses</v>
      </c>
      <c r="K10533">
        <f>YEAR(tbl_GL[[#This Row],[Date]])</f>
        <v>2018</v>
      </c>
    </row>
    <row r="10534" spans="1:11" hidden="1" x14ac:dyDescent="0.35">
      <c r="A10534">
        <v>64.099999999999994</v>
      </c>
      <c r="B10534" s="24">
        <v>43145</v>
      </c>
      <c r="C10534">
        <v>5</v>
      </c>
      <c r="D10534" s="13">
        <v>260</v>
      </c>
      <c r="E10534" s="13" t="s">
        <v>99</v>
      </c>
      <c r="F10534" s="17">
        <v>-54</v>
      </c>
      <c r="G10534" t="str">
        <f>_xlfn.XLOOKUP(tbl_GL[[#This Row],[Account_key]],tbl_COA[Account_key],tbl_COA[Class],"Not Found")</f>
        <v>Operating account</v>
      </c>
      <c r="H10534" t="str">
        <f>_xlfn.XLOOKUP(tbl_GL[[#This Row],[Account_key]],tbl_COA[Account_key],tbl_COA[SubClass],"Not Found")</f>
        <v>Operating Expenses</v>
      </c>
      <c r="I10534" t="str">
        <f>_xlfn.XLOOKUP(tbl_GL[[#This Row],[Account_key]],tbl_COA[Account_key],tbl_COA[SubClass2],"Not Found")</f>
        <v>Marketing</v>
      </c>
      <c r="J10534" t="str">
        <f>_xlfn.XLOOKUP(tbl_GL[[#This Row],[Account_key]],tbl_COA[Account_key],tbl_COA[SubAccount],,0)</f>
        <v>Commissions</v>
      </c>
      <c r="K10534">
        <f>YEAR(tbl_GL[[#This Row],[Date]])</f>
        <v>2018</v>
      </c>
    </row>
    <row r="10535" spans="1:11" hidden="1" x14ac:dyDescent="0.35">
      <c r="A10535">
        <v>64.2</v>
      </c>
      <c r="B10535" s="24">
        <v>43145</v>
      </c>
      <c r="C10535">
        <v>5</v>
      </c>
      <c r="D10535" s="13">
        <v>20</v>
      </c>
      <c r="E10535" s="13" t="s">
        <v>99</v>
      </c>
      <c r="F10535" s="17">
        <v>-54</v>
      </c>
      <c r="G10535" t="str">
        <f>_xlfn.XLOOKUP(tbl_GL[[#This Row],[Account_key]],tbl_COA[Account_key],tbl_COA[Class],"Not Found")</f>
        <v>Assets</v>
      </c>
      <c r="H10535" t="str">
        <f>_xlfn.XLOOKUP(tbl_GL[[#This Row],[Account_key]],tbl_COA[Account_key],tbl_COA[SubClass],"Not Found")</f>
        <v>Assets</v>
      </c>
      <c r="I10535" t="str">
        <f>_xlfn.XLOOKUP(tbl_GL[[#This Row],[Account_key]],tbl_COA[Account_key],tbl_COA[SubClass2],"Not Found")</f>
        <v>Current Assets</v>
      </c>
      <c r="J10535" t="str">
        <f>_xlfn.XLOOKUP(tbl_GL[[#This Row],[Account_key]],tbl_COA[Account_key],tbl_COA[SubAccount],,0)</f>
        <v>Cash in hand</v>
      </c>
      <c r="K10535">
        <f>YEAR(tbl_GL[[#This Row],[Date]])</f>
        <v>2018</v>
      </c>
    </row>
    <row r="10536" spans="1:11" hidden="1" x14ac:dyDescent="0.35">
      <c r="A10536">
        <v>65.099999999999994</v>
      </c>
      <c r="B10536" s="24">
        <v>43145</v>
      </c>
      <c r="C10536">
        <v>5</v>
      </c>
      <c r="D10536" s="13">
        <v>310</v>
      </c>
      <c r="E10536" s="13" t="s">
        <v>97</v>
      </c>
      <c r="F10536" s="17">
        <v>-795</v>
      </c>
      <c r="G10536" t="str">
        <f>_xlfn.XLOOKUP(tbl_GL[[#This Row],[Account_key]],tbl_COA[Account_key],tbl_COA[Class],"Not Found")</f>
        <v>Operating account</v>
      </c>
      <c r="H10536" t="str">
        <f>_xlfn.XLOOKUP(tbl_GL[[#This Row],[Account_key]],tbl_COA[Account_key],tbl_COA[SubClass],"Not Found")</f>
        <v>Operating Expenses</v>
      </c>
      <c r="I10536" t="str">
        <f>_xlfn.XLOOKUP(tbl_GL[[#This Row],[Account_key]],tbl_COA[Account_key],tbl_COA[SubClass2],"Not Found")</f>
        <v>Administration</v>
      </c>
      <c r="J10536" t="str">
        <f>_xlfn.XLOOKUP(tbl_GL[[#This Row],[Account_key]],tbl_COA[Account_key],tbl_COA[SubAccount],,0)</f>
        <v>Office Supplies</v>
      </c>
      <c r="K10536">
        <f>YEAR(tbl_GL[[#This Row],[Date]])</f>
        <v>2018</v>
      </c>
    </row>
    <row r="10537" spans="1:11" hidden="1" x14ac:dyDescent="0.35">
      <c r="A10537">
        <v>65.2</v>
      </c>
      <c r="B10537" s="24">
        <v>43145</v>
      </c>
      <c r="C10537">
        <v>5</v>
      </c>
      <c r="D10537" s="13">
        <v>120</v>
      </c>
      <c r="E10537" s="13" t="s">
        <v>97</v>
      </c>
      <c r="F10537" s="17">
        <v>795</v>
      </c>
      <c r="G10537" t="str">
        <f>_xlfn.XLOOKUP(tbl_GL[[#This Row],[Account_key]],tbl_COA[Account_key],tbl_COA[Class],"Not Found")</f>
        <v>Liabilities and Owners Equity</v>
      </c>
      <c r="H10537" t="str">
        <f>_xlfn.XLOOKUP(tbl_GL[[#This Row],[Account_key]],tbl_COA[Account_key],tbl_COA[SubClass],"Not Found")</f>
        <v>Liabilities</v>
      </c>
      <c r="I10537" t="str">
        <f>_xlfn.XLOOKUP(tbl_GL[[#This Row],[Account_key]],tbl_COA[Account_key],tbl_COA[SubClass2],"Not Found")</f>
        <v>Current Liabilities</v>
      </c>
      <c r="J10537" t="str">
        <f>_xlfn.XLOOKUP(tbl_GL[[#This Row],[Account_key]],tbl_COA[Account_key],tbl_COA[SubAccount],,0)</f>
        <v>Accrued Expenses</v>
      </c>
      <c r="K10537">
        <f>YEAR(tbl_GL[[#This Row],[Date]])</f>
        <v>2018</v>
      </c>
    </row>
    <row r="10538" spans="1:11" hidden="1" x14ac:dyDescent="0.35">
      <c r="A10538">
        <v>66.099999999999994</v>
      </c>
      <c r="B10538" s="24">
        <v>43145</v>
      </c>
      <c r="C10538">
        <v>5</v>
      </c>
      <c r="D10538" s="13">
        <v>10</v>
      </c>
      <c r="E10538" s="13" t="s">
        <v>98</v>
      </c>
      <c r="F10538" s="17">
        <v>-1022</v>
      </c>
      <c r="G10538" t="str">
        <f>_xlfn.XLOOKUP(tbl_GL[[#This Row],[Account_key]],tbl_COA[Account_key],tbl_COA[Class],"Not Found")</f>
        <v>Assets</v>
      </c>
      <c r="H10538" t="str">
        <f>_xlfn.XLOOKUP(tbl_GL[[#This Row],[Account_key]],tbl_COA[Account_key],tbl_COA[SubClass],"Not Found")</f>
        <v>Assets</v>
      </c>
      <c r="I10538" t="str">
        <f>_xlfn.XLOOKUP(tbl_GL[[#This Row],[Account_key]],tbl_COA[Account_key],tbl_COA[SubClass2],"Not Found")</f>
        <v>Current Assets</v>
      </c>
      <c r="J10538" t="str">
        <f>_xlfn.XLOOKUP(tbl_GL[[#This Row],[Account_key]],tbl_COA[Account_key],tbl_COA[SubAccount],,0)</f>
        <v>Cash at Bank</v>
      </c>
      <c r="K10538">
        <f>YEAR(tbl_GL[[#This Row],[Date]])</f>
        <v>2018</v>
      </c>
    </row>
    <row r="10539" spans="1:11" hidden="1" x14ac:dyDescent="0.35">
      <c r="A10539">
        <v>66.2</v>
      </c>
      <c r="B10539" s="24">
        <v>43145</v>
      </c>
      <c r="C10539">
        <v>5</v>
      </c>
      <c r="D10539" s="13">
        <v>120</v>
      </c>
      <c r="E10539" s="13" t="s">
        <v>98</v>
      </c>
      <c r="F10539" s="17">
        <v>-1022</v>
      </c>
      <c r="G10539" t="str">
        <f>_xlfn.XLOOKUP(tbl_GL[[#This Row],[Account_key]],tbl_COA[Account_key],tbl_COA[Class],"Not Found")</f>
        <v>Liabilities and Owners Equity</v>
      </c>
      <c r="H10539" t="str">
        <f>_xlfn.XLOOKUP(tbl_GL[[#This Row],[Account_key]],tbl_COA[Account_key],tbl_COA[SubClass],"Not Found")</f>
        <v>Liabilities</v>
      </c>
      <c r="I10539" t="str">
        <f>_xlfn.XLOOKUP(tbl_GL[[#This Row],[Account_key]],tbl_COA[Account_key],tbl_COA[SubClass2],"Not Found")</f>
        <v>Current Liabilities</v>
      </c>
      <c r="J10539" t="str">
        <f>_xlfn.XLOOKUP(tbl_GL[[#This Row],[Account_key]],tbl_COA[Account_key],tbl_COA[SubAccount],,0)</f>
        <v>Accrued Expenses</v>
      </c>
      <c r="K10539">
        <f>YEAR(tbl_GL[[#This Row],[Date]])</f>
        <v>2018</v>
      </c>
    </row>
    <row r="10540" spans="1:11" hidden="1" x14ac:dyDescent="0.35">
      <c r="A10540">
        <v>67.099999999999994</v>
      </c>
      <c r="B10540" s="24">
        <v>43146</v>
      </c>
      <c r="C10540">
        <v>5</v>
      </c>
      <c r="D10540" s="13">
        <v>10</v>
      </c>
      <c r="E10540" s="13" t="s">
        <v>112</v>
      </c>
      <c r="F10540" s="17">
        <v>-140</v>
      </c>
      <c r="G10540" t="str">
        <f>_xlfn.XLOOKUP(tbl_GL[[#This Row],[Account_key]],tbl_COA[Account_key],tbl_COA[Class],"Not Found")</f>
        <v>Assets</v>
      </c>
      <c r="H10540" t="str">
        <f>_xlfn.XLOOKUP(tbl_GL[[#This Row],[Account_key]],tbl_COA[Account_key],tbl_COA[SubClass],"Not Found")</f>
        <v>Assets</v>
      </c>
      <c r="I10540" t="str">
        <f>_xlfn.XLOOKUP(tbl_GL[[#This Row],[Account_key]],tbl_COA[Account_key],tbl_COA[SubClass2],"Not Found")</f>
        <v>Current Assets</v>
      </c>
      <c r="J10540" t="str">
        <f>_xlfn.XLOOKUP(tbl_GL[[#This Row],[Account_key]],tbl_COA[Account_key],tbl_COA[SubAccount],,0)</f>
        <v>Cash at Bank</v>
      </c>
      <c r="K10540">
        <f>YEAR(tbl_GL[[#This Row],[Date]])</f>
        <v>2018</v>
      </c>
    </row>
    <row r="10541" spans="1:11" hidden="1" x14ac:dyDescent="0.35">
      <c r="A10541">
        <v>67.2</v>
      </c>
      <c r="B10541" s="24">
        <v>43146</v>
      </c>
      <c r="C10541">
        <v>5</v>
      </c>
      <c r="D10541" s="13">
        <v>121</v>
      </c>
      <c r="E10541" s="13" t="s">
        <v>112</v>
      </c>
      <c r="F10541" s="17">
        <v>-140</v>
      </c>
      <c r="G10541" t="str">
        <f>_xlfn.XLOOKUP(tbl_GL[[#This Row],[Account_key]],tbl_COA[Account_key],tbl_COA[Class],"Not Found")</f>
        <v>Liabilities and Owners Equity</v>
      </c>
      <c r="H10541" t="str">
        <f>_xlfn.XLOOKUP(tbl_GL[[#This Row],[Account_key]],tbl_COA[Account_key],tbl_COA[SubClass],"Not Found")</f>
        <v>Liabilities</v>
      </c>
      <c r="I10541" t="str">
        <f>_xlfn.XLOOKUP(tbl_GL[[#This Row],[Account_key]],tbl_COA[Account_key],tbl_COA[SubClass2],"Not Found")</f>
        <v>Current Liabilities</v>
      </c>
      <c r="J10541" t="str">
        <f>_xlfn.XLOOKUP(tbl_GL[[#This Row],[Account_key]],tbl_COA[Account_key],tbl_COA[SubAccount],,0)</f>
        <v>Interest Payable</v>
      </c>
      <c r="K10541">
        <f>YEAR(tbl_GL[[#This Row],[Date]])</f>
        <v>2018</v>
      </c>
    </row>
    <row r="10542" spans="1:11" hidden="1" x14ac:dyDescent="0.35">
      <c r="A10542">
        <v>68.099999999999994</v>
      </c>
      <c r="B10542" s="24">
        <v>43146</v>
      </c>
      <c r="C10542">
        <v>5</v>
      </c>
      <c r="D10542" s="13">
        <v>30</v>
      </c>
      <c r="E10542" s="13" t="s">
        <v>80</v>
      </c>
      <c r="F10542" s="17">
        <v>-5291</v>
      </c>
      <c r="G10542" t="str">
        <f>_xlfn.XLOOKUP(tbl_GL[[#This Row],[Account_key]],tbl_COA[Account_key],tbl_COA[Class],"Not Found")</f>
        <v>Assets</v>
      </c>
      <c r="H10542" t="str">
        <f>_xlfn.XLOOKUP(tbl_GL[[#This Row],[Account_key]],tbl_COA[Account_key],tbl_COA[SubClass],"Not Found")</f>
        <v>Assets</v>
      </c>
      <c r="I10542" t="str">
        <f>_xlfn.XLOOKUP(tbl_GL[[#This Row],[Account_key]],tbl_COA[Account_key],tbl_COA[SubClass2],"Not Found")</f>
        <v>Current Assets</v>
      </c>
      <c r="J10542" t="str">
        <f>_xlfn.XLOOKUP(tbl_GL[[#This Row],[Account_key]],tbl_COA[Account_key],tbl_COA[SubAccount],,0)</f>
        <v>Trade Receivables</v>
      </c>
      <c r="K10542">
        <f>YEAR(tbl_GL[[#This Row],[Date]])</f>
        <v>2018</v>
      </c>
    </row>
    <row r="10543" spans="1:11" hidden="1" x14ac:dyDescent="0.35">
      <c r="A10543">
        <v>68.2</v>
      </c>
      <c r="B10543" s="24">
        <v>43146</v>
      </c>
      <c r="C10543">
        <v>5</v>
      </c>
      <c r="D10543" s="13">
        <v>10</v>
      </c>
      <c r="E10543" s="13" t="s">
        <v>80</v>
      </c>
      <c r="F10543" s="17">
        <v>5291</v>
      </c>
      <c r="G10543" t="str">
        <f>_xlfn.XLOOKUP(tbl_GL[[#This Row],[Account_key]],tbl_COA[Account_key],tbl_COA[Class],"Not Found")</f>
        <v>Assets</v>
      </c>
      <c r="H10543" t="str">
        <f>_xlfn.XLOOKUP(tbl_GL[[#This Row],[Account_key]],tbl_COA[Account_key],tbl_COA[SubClass],"Not Found")</f>
        <v>Assets</v>
      </c>
      <c r="I10543" t="str">
        <f>_xlfn.XLOOKUP(tbl_GL[[#This Row],[Account_key]],tbl_COA[Account_key],tbl_COA[SubClass2],"Not Found")</f>
        <v>Current Assets</v>
      </c>
      <c r="J10543" t="str">
        <f>_xlfn.XLOOKUP(tbl_GL[[#This Row],[Account_key]],tbl_COA[Account_key],tbl_COA[SubAccount],,0)</f>
        <v>Cash at Bank</v>
      </c>
      <c r="K10543">
        <f>YEAR(tbl_GL[[#This Row],[Date]])</f>
        <v>2018</v>
      </c>
    </row>
    <row r="10544" spans="1:11" hidden="1" x14ac:dyDescent="0.35">
      <c r="A10544">
        <v>69.099999999999994</v>
      </c>
      <c r="B10544" s="24">
        <v>43146</v>
      </c>
      <c r="C10544">
        <v>5</v>
      </c>
      <c r="D10544" s="13">
        <v>10</v>
      </c>
      <c r="E10544" s="13" t="s">
        <v>84</v>
      </c>
      <c r="F10544" s="17">
        <v>-7333</v>
      </c>
      <c r="G10544" t="str">
        <f>_xlfn.XLOOKUP(tbl_GL[[#This Row],[Account_key]],tbl_COA[Account_key],tbl_COA[Class],"Not Found")</f>
        <v>Assets</v>
      </c>
      <c r="H10544" t="str">
        <f>_xlfn.XLOOKUP(tbl_GL[[#This Row],[Account_key]],tbl_COA[Account_key],tbl_COA[SubClass],"Not Found")</f>
        <v>Assets</v>
      </c>
      <c r="I10544" t="str">
        <f>_xlfn.XLOOKUP(tbl_GL[[#This Row],[Account_key]],tbl_COA[Account_key],tbl_COA[SubClass2],"Not Found")</f>
        <v>Current Assets</v>
      </c>
      <c r="J10544" t="str">
        <f>_xlfn.XLOOKUP(tbl_GL[[#This Row],[Account_key]],tbl_COA[Account_key],tbl_COA[SubAccount],,0)</f>
        <v>Cash at Bank</v>
      </c>
      <c r="K10544">
        <f>YEAR(tbl_GL[[#This Row],[Date]])</f>
        <v>2018</v>
      </c>
    </row>
    <row r="10545" spans="1:11" hidden="1" x14ac:dyDescent="0.35">
      <c r="A10545">
        <v>69.2</v>
      </c>
      <c r="B10545" s="24">
        <v>43146</v>
      </c>
      <c r="C10545">
        <v>5</v>
      </c>
      <c r="D10545" s="13">
        <v>110</v>
      </c>
      <c r="E10545" s="13" t="s">
        <v>84</v>
      </c>
      <c r="F10545" s="17">
        <v>-7333</v>
      </c>
      <c r="G10545" t="str">
        <f>_xlfn.XLOOKUP(tbl_GL[[#This Row],[Account_key]],tbl_COA[Account_key],tbl_COA[Class],"Not Found")</f>
        <v>Liabilities and Owners Equity</v>
      </c>
      <c r="H10545" t="str">
        <f>_xlfn.XLOOKUP(tbl_GL[[#This Row],[Account_key]],tbl_COA[Account_key],tbl_COA[SubClass],"Not Found")</f>
        <v>Liabilities</v>
      </c>
      <c r="I10545" t="str">
        <f>_xlfn.XLOOKUP(tbl_GL[[#This Row],[Account_key]],tbl_COA[Account_key],tbl_COA[SubClass2],"Not Found")</f>
        <v>Current Liabilities</v>
      </c>
      <c r="J10545" t="str">
        <f>_xlfn.XLOOKUP(tbl_GL[[#This Row],[Account_key]],tbl_COA[Account_key],tbl_COA[SubAccount],,0)</f>
        <v>Trade Payables</v>
      </c>
      <c r="K10545">
        <f>YEAR(tbl_GL[[#This Row],[Date]])</f>
        <v>2018</v>
      </c>
    </row>
    <row r="10546" spans="1:11" hidden="1" x14ac:dyDescent="0.35">
      <c r="A10546">
        <v>70.099999999999994</v>
      </c>
      <c r="B10546" s="24">
        <v>43147</v>
      </c>
      <c r="C10546">
        <v>5</v>
      </c>
      <c r="D10546" s="13">
        <v>10</v>
      </c>
      <c r="E10546" s="13" t="s">
        <v>98</v>
      </c>
      <c r="F10546" s="17">
        <v>-772</v>
      </c>
      <c r="G10546" t="str">
        <f>_xlfn.XLOOKUP(tbl_GL[[#This Row],[Account_key]],tbl_COA[Account_key],tbl_COA[Class],"Not Found")</f>
        <v>Assets</v>
      </c>
      <c r="H10546" t="str">
        <f>_xlfn.XLOOKUP(tbl_GL[[#This Row],[Account_key]],tbl_COA[Account_key],tbl_COA[SubClass],"Not Found")</f>
        <v>Assets</v>
      </c>
      <c r="I10546" t="str">
        <f>_xlfn.XLOOKUP(tbl_GL[[#This Row],[Account_key]],tbl_COA[Account_key],tbl_COA[SubClass2],"Not Found")</f>
        <v>Current Assets</v>
      </c>
      <c r="J10546" t="str">
        <f>_xlfn.XLOOKUP(tbl_GL[[#This Row],[Account_key]],tbl_COA[Account_key],tbl_COA[SubAccount],,0)</f>
        <v>Cash at Bank</v>
      </c>
      <c r="K10546">
        <f>YEAR(tbl_GL[[#This Row],[Date]])</f>
        <v>2018</v>
      </c>
    </row>
    <row r="10547" spans="1:11" hidden="1" x14ac:dyDescent="0.35">
      <c r="A10547">
        <v>70.2</v>
      </c>
      <c r="B10547" s="24">
        <v>43147</v>
      </c>
      <c r="C10547">
        <v>5</v>
      </c>
      <c r="D10547" s="13">
        <v>120</v>
      </c>
      <c r="E10547" s="13" t="s">
        <v>98</v>
      </c>
      <c r="F10547" s="17">
        <v>-772</v>
      </c>
      <c r="G10547" t="str">
        <f>_xlfn.XLOOKUP(tbl_GL[[#This Row],[Account_key]],tbl_COA[Account_key],tbl_COA[Class],"Not Found")</f>
        <v>Liabilities and Owners Equity</v>
      </c>
      <c r="H10547" t="str">
        <f>_xlfn.XLOOKUP(tbl_GL[[#This Row],[Account_key]],tbl_COA[Account_key],tbl_COA[SubClass],"Not Found")</f>
        <v>Liabilities</v>
      </c>
      <c r="I10547" t="str">
        <f>_xlfn.XLOOKUP(tbl_GL[[#This Row],[Account_key]],tbl_COA[Account_key],tbl_COA[SubClass2],"Not Found")</f>
        <v>Current Liabilities</v>
      </c>
      <c r="J10547" t="str">
        <f>_xlfn.XLOOKUP(tbl_GL[[#This Row],[Account_key]],tbl_COA[Account_key],tbl_COA[SubAccount],,0)</f>
        <v>Accrued Expenses</v>
      </c>
      <c r="K10547">
        <f>YEAR(tbl_GL[[#This Row],[Date]])</f>
        <v>2018</v>
      </c>
    </row>
    <row r="10548" spans="1:11" hidden="1" x14ac:dyDescent="0.35">
      <c r="A10548">
        <v>71.099999999999994</v>
      </c>
      <c r="B10548" s="24">
        <v>43147</v>
      </c>
      <c r="C10548">
        <v>5</v>
      </c>
      <c r="D10548" s="13">
        <v>350</v>
      </c>
      <c r="E10548" s="13" t="s">
        <v>97</v>
      </c>
      <c r="F10548" s="17">
        <v>-831</v>
      </c>
      <c r="G10548" t="str">
        <f>_xlfn.XLOOKUP(tbl_GL[[#This Row],[Account_key]],tbl_COA[Account_key],tbl_COA[Class],"Not Found")</f>
        <v>Operating account</v>
      </c>
      <c r="H10548" t="str">
        <f>_xlfn.XLOOKUP(tbl_GL[[#This Row],[Account_key]],tbl_COA[Account_key],tbl_COA[SubClass],"Not Found")</f>
        <v>Operating Expenses</v>
      </c>
      <c r="I10548" t="str">
        <f>_xlfn.XLOOKUP(tbl_GL[[#This Row],[Account_key]],tbl_COA[Account_key],tbl_COA[SubClass2],"Not Found")</f>
        <v>Administration</v>
      </c>
      <c r="J10548" t="str">
        <f>_xlfn.XLOOKUP(tbl_GL[[#This Row],[Account_key]],tbl_COA[Account_key],tbl_COA[SubAccount],,0)</f>
        <v>Other Expenses</v>
      </c>
      <c r="K10548">
        <f>YEAR(tbl_GL[[#This Row],[Date]])</f>
        <v>2018</v>
      </c>
    </row>
    <row r="10549" spans="1:11" hidden="1" x14ac:dyDescent="0.35">
      <c r="A10549">
        <v>71.2</v>
      </c>
      <c r="B10549" s="24">
        <v>43147</v>
      </c>
      <c r="C10549">
        <v>5</v>
      </c>
      <c r="D10549" s="13">
        <v>120</v>
      </c>
      <c r="E10549" s="13" t="s">
        <v>97</v>
      </c>
      <c r="F10549" s="17">
        <v>831</v>
      </c>
      <c r="G10549" t="str">
        <f>_xlfn.XLOOKUP(tbl_GL[[#This Row],[Account_key]],tbl_COA[Account_key],tbl_COA[Class],"Not Found")</f>
        <v>Liabilities and Owners Equity</v>
      </c>
      <c r="H10549" t="str">
        <f>_xlfn.XLOOKUP(tbl_GL[[#This Row],[Account_key]],tbl_COA[Account_key],tbl_COA[SubClass],"Not Found")</f>
        <v>Liabilities</v>
      </c>
      <c r="I10549" t="str">
        <f>_xlfn.XLOOKUP(tbl_GL[[#This Row],[Account_key]],tbl_COA[Account_key],tbl_COA[SubClass2],"Not Found")</f>
        <v>Current Liabilities</v>
      </c>
      <c r="J10549" t="str">
        <f>_xlfn.XLOOKUP(tbl_GL[[#This Row],[Account_key]],tbl_COA[Account_key],tbl_COA[SubAccount],,0)</f>
        <v>Accrued Expenses</v>
      </c>
      <c r="K10549">
        <f>YEAR(tbl_GL[[#This Row],[Date]])</f>
        <v>2018</v>
      </c>
    </row>
    <row r="10550" spans="1:11" hidden="1" x14ac:dyDescent="0.35">
      <c r="A10550">
        <v>72.099999999999994</v>
      </c>
      <c r="B10550" s="24">
        <v>43149</v>
      </c>
      <c r="C10550">
        <v>5</v>
      </c>
      <c r="D10550" s="13">
        <v>230</v>
      </c>
      <c r="E10550" s="13" t="s">
        <v>4</v>
      </c>
      <c r="F10550" s="17">
        <v>-414</v>
      </c>
      <c r="G10550" t="str">
        <f>_xlfn.XLOOKUP(tbl_GL[[#This Row],[Account_key]],tbl_COA[Account_key],tbl_COA[Class],"Not Found")</f>
        <v>Trading account</v>
      </c>
      <c r="H10550" t="str">
        <f>_xlfn.XLOOKUP(tbl_GL[[#This Row],[Account_key]],tbl_COA[Account_key],tbl_COA[SubClass],"Not Found")</f>
        <v>Cost of Sales</v>
      </c>
      <c r="I10550" t="str">
        <f>_xlfn.XLOOKUP(tbl_GL[[#This Row],[Account_key]],tbl_COA[Account_key],tbl_COA[SubClass2],"Not Found")</f>
        <v>Cost of Sales</v>
      </c>
      <c r="J10550" t="str">
        <f>_xlfn.XLOOKUP(tbl_GL[[#This Row],[Account_key]],tbl_COA[Account_key],tbl_COA[SubAccount],,0)</f>
        <v>Cost of Sales</v>
      </c>
      <c r="K10550">
        <f>YEAR(tbl_GL[[#This Row],[Date]])</f>
        <v>2018</v>
      </c>
    </row>
    <row r="10551" spans="1:11" hidden="1" x14ac:dyDescent="0.35">
      <c r="A10551">
        <v>72.2</v>
      </c>
      <c r="B10551" s="24">
        <v>43149</v>
      </c>
      <c r="C10551">
        <v>5</v>
      </c>
      <c r="D10551" s="13">
        <v>60</v>
      </c>
      <c r="E10551" s="13" t="s">
        <v>4</v>
      </c>
      <c r="F10551" s="17">
        <v>-414</v>
      </c>
      <c r="G10551" t="str">
        <f>_xlfn.XLOOKUP(tbl_GL[[#This Row],[Account_key]],tbl_COA[Account_key],tbl_COA[Class],"Not Found")</f>
        <v>Assets</v>
      </c>
      <c r="H10551" t="str">
        <f>_xlfn.XLOOKUP(tbl_GL[[#This Row],[Account_key]],tbl_COA[Account_key],tbl_COA[SubClass],"Not Found")</f>
        <v>Assets</v>
      </c>
      <c r="I10551" t="str">
        <f>_xlfn.XLOOKUP(tbl_GL[[#This Row],[Account_key]],tbl_COA[Account_key],tbl_COA[SubClass2],"Not Found")</f>
        <v>Current Assets</v>
      </c>
      <c r="J10551" t="str">
        <f>_xlfn.XLOOKUP(tbl_GL[[#This Row],[Account_key]],tbl_COA[Account_key],tbl_COA[SubAccount],,0)</f>
        <v>Inventory</v>
      </c>
      <c r="K10551">
        <f>YEAR(tbl_GL[[#This Row],[Date]])</f>
        <v>2018</v>
      </c>
    </row>
    <row r="10552" spans="1:11" hidden="1" x14ac:dyDescent="0.35">
      <c r="A10552">
        <v>73.099999999999994</v>
      </c>
      <c r="B10552" s="24">
        <v>43149</v>
      </c>
      <c r="C10552">
        <v>5</v>
      </c>
      <c r="D10552" s="13">
        <v>210</v>
      </c>
      <c r="E10552" s="13" t="s">
        <v>7</v>
      </c>
      <c r="F10552" s="17">
        <v>1379</v>
      </c>
      <c r="G10552" t="str">
        <f>_xlfn.XLOOKUP(tbl_GL[[#This Row],[Account_key]],tbl_COA[Account_key],tbl_COA[Class],"Not Found")</f>
        <v>Trading account</v>
      </c>
      <c r="H10552" t="str">
        <f>_xlfn.XLOOKUP(tbl_GL[[#This Row],[Account_key]],tbl_COA[Account_key],tbl_COA[SubClass],"Not Found")</f>
        <v>Sales</v>
      </c>
      <c r="I10552" t="str">
        <f>_xlfn.XLOOKUP(tbl_GL[[#This Row],[Account_key]],tbl_COA[Account_key],tbl_COA[SubClass2],"Not Found")</f>
        <v>Sales</v>
      </c>
      <c r="J10552" t="str">
        <f>_xlfn.XLOOKUP(tbl_GL[[#This Row],[Account_key]],tbl_COA[Account_key],tbl_COA[SubAccount],,0)</f>
        <v>Sales</v>
      </c>
      <c r="K10552">
        <f>YEAR(tbl_GL[[#This Row],[Date]])</f>
        <v>2018</v>
      </c>
    </row>
    <row r="10553" spans="1:11" hidden="1" x14ac:dyDescent="0.35">
      <c r="A10553">
        <v>73.2</v>
      </c>
      <c r="B10553" s="24">
        <v>43149</v>
      </c>
      <c r="C10553">
        <v>5</v>
      </c>
      <c r="D10553" s="13">
        <v>10</v>
      </c>
      <c r="E10553" s="13" t="s">
        <v>7</v>
      </c>
      <c r="F10553" s="17">
        <v>1379</v>
      </c>
      <c r="G10553" t="str">
        <f>_xlfn.XLOOKUP(tbl_GL[[#This Row],[Account_key]],tbl_COA[Account_key],tbl_COA[Class],"Not Found")</f>
        <v>Assets</v>
      </c>
      <c r="H10553" t="str">
        <f>_xlfn.XLOOKUP(tbl_GL[[#This Row],[Account_key]],tbl_COA[Account_key],tbl_COA[SubClass],"Not Found")</f>
        <v>Assets</v>
      </c>
      <c r="I10553" t="str">
        <f>_xlfn.XLOOKUP(tbl_GL[[#This Row],[Account_key]],tbl_COA[Account_key],tbl_COA[SubClass2],"Not Found")</f>
        <v>Current Assets</v>
      </c>
      <c r="J10553" t="str">
        <f>_xlfn.XLOOKUP(tbl_GL[[#This Row],[Account_key]],tbl_COA[Account_key],tbl_COA[SubAccount],,0)</f>
        <v>Cash at Bank</v>
      </c>
      <c r="K10553">
        <f>YEAR(tbl_GL[[#This Row],[Date]])</f>
        <v>2018</v>
      </c>
    </row>
    <row r="10554" spans="1:11" hidden="1" x14ac:dyDescent="0.35">
      <c r="A10554">
        <v>74.099999999999994</v>
      </c>
      <c r="B10554" s="24">
        <v>43149</v>
      </c>
      <c r="C10554">
        <v>5</v>
      </c>
      <c r="D10554" s="13">
        <v>230</v>
      </c>
      <c r="E10554" s="13" t="s">
        <v>4</v>
      </c>
      <c r="F10554" s="17">
        <v>-1708</v>
      </c>
      <c r="G10554" t="str">
        <f>_xlfn.XLOOKUP(tbl_GL[[#This Row],[Account_key]],tbl_COA[Account_key],tbl_COA[Class],"Not Found")</f>
        <v>Trading account</v>
      </c>
      <c r="H10554" t="str">
        <f>_xlfn.XLOOKUP(tbl_GL[[#This Row],[Account_key]],tbl_COA[Account_key],tbl_COA[SubClass],"Not Found")</f>
        <v>Cost of Sales</v>
      </c>
      <c r="I10554" t="str">
        <f>_xlfn.XLOOKUP(tbl_GL[[#This Row],[Account_key]],tbl_COA[Account_key],tbl_COA[SubClass2],"Not Found")</f>
        <v>Cost of Sales</v>
      </c>
      <c r="J10554" t="str">
        <f>_xlfn.XLOOKUP(tbl_GL[[#This Row],[Account_key]],tbl_COA[Account_key],tbl_COA[SubAccount],,0)</f>
        <v>Cost of Sales</v>
      </c>
      <c r="K10554">
        <f>YEAR(tbl_GL[[#This Row],[Date]])</f>
        <v>2018</v>
      </c>
    </row>
    <row r="10555" spans="1:11" hidden="1" x14ac:dyDescent="0.35">
      <c r="A10555">
        <v>74.2</v>
      </c>
      <c r="B10555" s="24">
        <v>43149</v>
      </c>
      <c r="C10555">
        <v>5</v>
      </c>
      <c r="D10555" s="13">
        <v>60</v>
      </c>
      <c r="E10555" s="13" t="s">
        <v>4</v>
      </c>
      <c r="F10555" s="17">
        <v>-1708</v>
      </c>
      <c r="G10555" t="str">
        <f>_xlfn.XLOOKUP(tbl_GL[[#This Row],[Account_key]],tbl_COA[Account_key],tbl_COA[Class],"Not Found")</f>
        <v>Assets</v>
      </c>
      <c r="H10555" t="str">
        <f>_xlfn.XLOOKUP(tbl_GL[[#This Row],[Account_key]],tbl_COA[Account_key],tbl_COA[SubClass],"Not Found")</f>
        <v>Assets</v>
      </c>
      <c r="I10555" t="str">
        <f>_xlfn.XLOOKUP(tbl_GL[[#This Row],[Account_key]],tbl_COA[Account_key],tbl_COA[SubClass2],"Not Found")</f>
        <v>Current Assets</v>
      </c>
      <c r="J10555" t="str">
        <f>_xlfn.XLOOKUP(tbl_GL[[#This Row],[Account_key]],tbl_COA[Account_key],tbl_COA[SubAccount],,0)</f>
        <v>Inventory</v>
      </c>
      <c r="K10555">
        <f>YEAR(tbl_GL[[#This Row],[Date]])</f>
        <v>2018</v>
      </c>
    </row>
    <row r="10556" spans="1:11" hidden="1" x14ac:dyDescent="0.35">
      <c r="A10556">
        <v>75.099999999999994</v>
      </c>
      <c r="B10556" s="24">
        <v>43149</v>
      </c>
      <c r="C10556">
        <v>5</v>
      </c>
      <c r="D10556" s="13">
        <v>210</v>
      </c>
      <c r="E10556" s="13" t="s">
        <v>8</v>
      </c>
      <c r="F10556" s="17">
        <v>6209</v>
      </c>
      <c r="G10556" t="str">
        <f>_xlfn.XLOOKUP(tbl_GL[[#This Row],[Account_key]],tbl_COA[Account_key],tbl_COA[Class],"Not Found")</f>
        <v>Trading account</v>
      </c>
      <c r="H10556" t="str">
        <f>_xlfn.XLOOKUP(tbl_GL[[#This Row],[Account_key]],tbl_COA[Account_key],tbl_COA[SubClass],"Not Found")</f>
        <v>Sales</v>
      </c>
      <c r="I10556" t="str">
        <f>_xlfn.XLOOKUP(tbl_GL[[#This Row],[Account_key]],tbl_COA[Account_key],tbl_COA[SubClass2],"Not Found")</f>
        <v>Sales</v>
      </c>
      <c r="J10556" t="str">
        <f>_xlfn.XLOOKUP(tbl_GL[[#This Row],[Account_key]],tbl_COA[Account_key],tbl_COA[SubAccount],,0)</f>
        <v>Sales</v>
      </c>
      <c r="K10556">
        <f>YEAR(tbl_GL[[#This Row],[Date]])</f>
        <v>2018</v>
      </c>
    </row>
    <row r="10557" spans="1:11" hidden="1" x14ac:dyDescent="0.35">
      <c r="A10557">
        <v>75.2</v>
      </c>
      <c r="B10557" s="24">
        <v>43149</v>
      </c>
      <c r="C10557">
        <v>5</v>
      </c>
      <c r="D10557" s="13">
        <v>30</v>
      </c>
      <c r="E10557" s="13" t="s">
        <v>8</v>
      </c>
      <c r="F10557" s="17">
        <v>6209</v>
      </c>
      <c r="G10557" t="str">
        <f>_xlfn.XLOOKUP(tbl_GL[[#This Row],[Account_key]],tbl_COA[Account_key],tbl_COA[Class],"Not Found")</f>
        <v>Assets</v>
      </c>
      <c r="H10557" t="str">
        <f>_xlfn.XLOOKUP(tbl_GL[[#This Row],[Account_key]],tbl_COA[Account_key],tbl_COA[SubClass],"Not Found")</f>
        <v>Assets</v>
      </c>
      <c r="I10557" t="str">
        <f>_xlfn.XLOOKUP(tbl_GL[[#This Row],[Account_key]],tbl_COA[Account_key],tbl_COA[SubClass2],"Not Found")</f>
        <v>Current Assets</v>
      </c>
      <c r="J10557" t="str">
        <f>_xlfn.XLOOKUP(tbl_GL[[#This Row],[Account_key]],tbl_COA[Account_key],tbl_COA[SubAccount],,0)</f>
        <v>Trade Receivables</v>
      </c>
      <c r="K10557">
        <f>YEAR(tbl_GL[[#This Row],[Date]])</f>
        <v>2018</v>
      </c>
    </row>
    <row r="10558" spans="1:11" hidden="1" x14ac:dyDescent="0.35">
      <c r="A10558">
        <v>76.099999999999994</v>
      </c>
      <c r="B10558" s="24">
        <v>43150</v>
      </c>
      <c r="C10558">
        <v>5</v>
      </c>
      <c r="D10558" s="13">
        <v>230</v>
      </c>
      <c r="E10558" s="13" t="s">
        <v>4</v>
      </c>
      <c r="F10558" s="17">
        <v>-141</v>
      </c>
      <c r="G10558" t="str">
        <f>_xlfn.XLOOKUP(tbl_GL[[#This Row],[Account_key]],tbl_COA[Account_key],tbl_COA[Class],"Not Found")</f>
        <v>Trading account</v>
      </c>
      <c r="H10558" t="str">
        <f>_xlfn.XLOOKUP(tbl_GL[[#This Row],[Account_key]],tbl_COA[Account_key],tbl_COA[SubClass],"Not Found")</f>
        <v>Cost of Sales</v>
      </c>
      <c r="I10558" t="str">
        <f>_xlfn.XLOOKUP(tbl_GL[[#This Row],[Account_key]],tbl_COA[Account_key],tbl_COA[SubClass2],"Not Found")</f>
        <v>Cost of Sales</v>
      </c>
      <c r="J10558" t="str">
        <f>_xlfn.XLOOKUP(tbl_GL[[#This Row],[Account_key]],tbl_COA[Account_key],tbl_COA[SubAccount],,0)</f>
        <v>Cost of Sales</v>
      </c>
      <c r="K10558">
        <f>YEAR(tbl_GL[[#This Row],[Date]])</f>
        <v>2018</v>
      </c>
    </row>
    <row r="10559" spans="1:11" hidden="1" x14ac:dyDescent="0.35">
      <c r="A10559">
        <v>76.2</v>
      </c>
      <c r="B10559" s="24">
        <v>43150</v>
      </c>
      <c r="C10559">
        <v>5</v>
      </c>
      <c r="D10559" s="13">
        <v>60</v>
      </c>
      <c r="E10559" s="13" t="s">
        <v>4</v>
      </c>
      <c r="F10559" s="17">
        <v>-141</v>
      </c>
      <c r="G10559" t="str">
        <f>_xlfn.XLOOKUP(tbl_GL[[#This Row],[Account_key]],tbl_COA[Account_key],tbl_COA[Class],"Not Found")</f>
        <v>Assets</v>
      </c>
      <c r="H10559" t="str">
        <f>_xlfn.XLOOKUP(tbl_GL[[#This Row],[Account_key]],tbl_COA[Account_key],tbl_COA[SubClass],"Not Found")</f>
        <v>Assets</v>
      </c>
      <c r="I10559" t="str">
        <f>_xlfn.XLOOKUP(tbl_GL[[#This Row],[Account_key]],tbl_COA[Account_key],tbl_COA[SubClass2],"Not Found")</f>
        <v>Current Assets</v>
      </c>
      <c r="J10559" t="str">
        <f>_xlfn.XLOOKUP(tbl_GL[[#This Row],[Account_key]],tbl_COA[Account_key],tbl_COA[SubAccount],,0)</f>
        <v>Inventory</v>
      </c>
      <c r="K10559">
        <f>YEAR(tbl_GL[[#This Row],[Date]])</f>
        <v>2018</v>
      </c>
    </row>
    <row r="10560" spans="1:11" hidden="1" x14ac:dyDescent="0.35">
      <c r="A10560">
        <v>77.099999999999994</v>
      </c>
      <c r="B10560" s="24">
        <v>43150</v>
      </c>
      <c r="C10560">
        <v>5</v>
      </c>
      <c r="D10560" s="13">
        <v>210</v>
      </c>
      <c r="E10560" s="13" t="s">
        <v>8</v>
      </c>
      <c r="F10560" s="17">
        <v>514</v>
      </c>
      <c r="G10560" t="str">
        <f>_xlfn.XLOOKUP(tbl_GL[[#This Row],[Account_key]],tbl_COA[Account_key],tbl_COA[Class],"Not Found")</f>
        <v>Trading account</v>
      </c>
      <c r="H10560" t="str">
        <f>_xlfn.XLOOKUP(tbl_GL[[#This Row],[Account_key]],tbl_COA[Account_key],tbl_COA[SubClass],"Not Found")</f>
        <v>Sales</v>
      </c>
      <c r="I10560" t="str">
        <f>_xlfn.XLOOKUP(tbl_GL[[#This Row],[Account_key]],tbl_COA[Account_key],tbl_COA[SubClass2],"Not Found")</f>
        <v>Sales</v>
      </c>
      <c r="J10560" t="str">
        <f>_xlfn.XLOOKUP(tbl_GL[[#This Row],[Account_key]],tbl_COA[Account_key],tbl_COA[SubAccount],,0)</f>
        <v>Sales</v>
      </c>
      <c r="K10560">
        <f>YEAR(tbl_GL[[#This Row],[Date]])</f>
        <v>2018</v>
      </c>
    </row>
    <row r="10561" spans="1:11" hidden="1" x14ac:dyDescent="0.35">
      <c r="A10561">
        <v>77.2</v>
      </c>
      <c r="B10561" s="24">
        <v>43150</v>
      </c>
      <c r="C10561">
        <v>5</v>
      </c>
      <c r="D10561" s="13">
        <v>30</v>
      </c>
      <c r="E10561" s="13" t="s">
        <v>8</v>
      </c>
      <c r="F10561" s="17">
        <v>514</v>
      </c>
      <c r="G10561" t="str">
        <f>_xlfn.XLOOKUP(tbl_GL[[#This Row],[Account_key]],tbl_COA[Account_key],tbl_COA[Class],"Not Found")</f>
        <v>Assets</v>
      </c>
      <c r="H10561" t="str">
        <f>_xlfn.XLOOKUP(tbl_GL[[#This Row],[Account_key]],tbl_COA[Account_key],tbl_COA[SubClass],"Not Found")</f>
        <v>Assets</v>
      </c>
      <c r="I10561" t="str">
        <f>_xlfn.XLOOKUP(tbl_GL[[#This Row],[Account_key]],tbl_COA[Account_key],tbl_COA[SubClass2],"Not Found")</f>
        <v>Current Assets</v>
      </c>
      <c r="J10561" t="str">
        <f>_xlfn.XLOOKUP(tbl_GL[[#This Row],[Account_key]],tbl_COA[Account_key],tbl_COA[SubAccount],,0)</f>
        <v>Trade Receivables</v>
      </c>
      <c r="K10561">
        <f>YEAR(tbl_GL[[#This Row],[Date]])</f>
        <v>2018</v>
      </c>
    </row>
    <row r="10562" spans="1:11" hidden="1" x14ac:dyDescent="0.35">
      <c r="A10562">
        <v>78.099999999999994</v>
      </c>
      <c r="B10562" s="24">
        <v>43151</v>
      </c>
      <c r="C10562">
        <v>5</v>
      </c>
      <c r="D10562" s="13">
        <v>10</v>
      </c>
      <c r="E10562" s="13" t="s">
        <v>98</v>
      </c>
      <c r="F10562" s="17">
        <v>-923</v>
      </c>
      <c r="G10562" t="str">
        <f>_xlfn.XLOOKUP(tbl_GL[[#This Row],[Account_key]],tbl_COA[Account_key],tbl_COA[Class],"Not Found")</f>
        <v>Assets</v>
      </c>
      <c r="H10562" t="str">
        <f>_xlfn.XLOOKUP(tbl_GL[[#This Row],[Account_key]],tbl_COA[Account_key],tbl_COA[SubClass],"Not Found")</f>
        <v>Assets</v>
      </c>
      <c r="I10562" t="str">
        <f>_xlfn.XLOOKUP(tbl_GL[[#This Row],[Account_key]],tbl_COA[Account_key],tbl_COA[SubClass2],"Not Found")</f>
        <v>Current Assets</v>
      </c>
      <c r="J10562" t="str">
        <f>_xlfn.XLOOKUP(tbl_GL[[#This Row],[Account_key]],tbl_COA[Account_key],tbl_COA[SubAccount],,0)</f>
        <v>Cash at Bank</v>
      </c>
      <c r="K10562">
        <f>YEAR(tbl_GL[[#This Row],[Date]])</f>
        <v>2018</v>
      </c>
    </row>
    <row r="10563" spans="1:11" hidden="1" x14ac:dyDescent="0.35">
      <c r="A10563">
        <v>78.2</v>
      </c>
      <c r="B10563" s="24">
        <v>43151</v>
      </c>
      <c r="C10563">
        <v>5</v>
      </c>
      <c r="D10563" s="13">
        <v>120</v>
      </c>
      <c r="E10563" s="13" t="s">
        <v>98</v>
      </c>
      <c r="F10563" s="17">
        <v>-923</v>
      </c>
      <c r="G10563" t="str">
        <f>_xlfn.XLOOKUP(tbl_GL[[#This Row],[Account_key]],tbl_COA[Account_key],tbl_COA[Class],"Not Found")</f>
        <v>Liabilities and Owners Equity</v>
      </c>
      <c r="H10563" t="str">
        <f>_xlfn.XLOOKUP(tbl_GL[[#This Row],[Account_key]],tbl_COA[Account_key],tbl_COA[SubClass],"Not Found")</f>
        <v>Liabilities</v>
      </c>
      <c r="I10563" t="str">
        <f>_xlfn.XLOOKUP(tbl_GL[[#This Row],[Account_key]],tbl_COA[Account_key],tbl_COA[SubClass2],"Not Found")</f>
        <v>Current Liabilities</v>
      </c>
      <c r="J10563" t="str">
        <f>_xlfn.XLOOKUP(tbl_GL[[#This Row],[Account_key]],tbl_COA[Account_key],tbl_COA[SubAccount],,0)</f>
        <v>Accrued Expenses</v>
      </c>
      <c r="K10563">
        <f>YEAR(tbl_GL[[#This Row],[Date]])</f>
        <v>2018</v>
      </c>
    </row>
    <row r="10564" spans="1:11" hidden="1" x14ac:dyDescent="0.35">
      <c r="A10564">
        <v>79.099999999999994</v>
      </c>
      <c r="B10564" s="24">
        <v>43151</v>
      </c>
      <c r="C10564">
        <v>5</v>
      </c>
      <c r="D10564" s="13">
        <v>220</v>
      </c>
      <c r="E10564" s="13" t="s">
        <v>81</v>
      </c>
      <c r="F10564" s="17">
        <v>-1072</v>
      </c>
      <c r="G10564" t="str">
        <f>_xlfn.XLOOKUP(tbl_GL[[#This Row],[Account_key]],tbl_COA[Account_key],tbl_COA[Class],"Not Found")</f>
        <v>Trading account</v>
      </c>
      <c r="H10564" t="str">
        <f>_xlfn.XLOOKUP(tbl_GL[[#This Row],[Account_key]],tbl_COA[Account_key],tbl_COA[SubClass],"Not Found")</f>
        <v>Sales</v>
      </c>
      <c r="I10564" t="str">
        <f>_xlfn.XLOOKUP(tbl_GL[[#This Row],[Account_key]],tbl_COA[Account_key],tbl_COA[SubClass2],"Not Found")</f>
        <v>Sales</v>
      </c>
      <c r="J10564" t="str">
        <f>_xlfn.XLOOKUP(tbl_GL[[#This Row],[Account_key]],tbl_COA[Account_key],tbl_COA[SubAccount],,0)</f>
        <v>Sales Return</v>
      </c>
      <c r="K10564">
        <f>YEAR(tbl_GL[[#This Row],[Date]])</f>
        <v>2018</v>
      </c>
    </row>
    <row r="10565" spans="1:11" hidden="1" x14ac:dyDescent="0.35">
      <c r="A10565">
        <v>79.2</v>
      </c>
      <c r="B10565" s="24">
        <v>43151</v>
      </c>
      <c r="C10565">
        <v>5</v>
      </c>
      <c r="D10565" s="13">
        <v>20</v>
      </c>
      <c r="E10565" s="13" t="s">
        <v>81</v>
      </c>
      <c r="F10565" s="17">
        <v>-1072</v>
      </c>
      <c r="G10565" t="str">
        <f>_xlfn.XLOOKUP(tbl_GL[[#This Row],[Account_key]],tbl_COA[Account_key],tbl_COA[Class],"Not Found")</f>
        <v>Assets</v>
      </c>
      <c r="H10565" t="str">
        <f>_xlfn.XLOOKUP(tbl_GL[[#This Row],[Account_key]],tbl_COA[Account_key],tbl_COA[SubClass],"Not Found")</f>
        <v>Assets</v>
      </c>
      <c r="I10565" t="str">
        <f>_xlfn.XLOOKUP(tbl_GL[[#This Row],[Account_key]],tbl_COA[Account_key],tbl_COA[SubClass2],"Not Found")</f>
        <v>Current Assets</v>
      </c>
      <c r="J10565" t="str">
        <f>_xlfn.XLOOKUP(tbl_GL[[#This Row],[Account_key]],tbl_COA[Account_key],tbl_COA[SubAccount],,0)</f>
        <v>Cash in hand</v>
      </c>
      <c r="K10565">
        <f>YEAR(tbl_GL[[#This Row],[Date]])</f>
        <v>2018</v>
      </c>
    </row>
    <row r="10566" spans="1:11" hidden="1" x14ac:dyDescent="0.35">
      <c r="A10566">
        <v>80.099999999999994</v>
      </c>
      <c r="B10566" s="24">
        <v>43152</v>
      </c>
      <c r="C10566">
        <v>5</v>
      </c>
      <c r="D10566" s="13">
        <v>330</v>
      </c>
      <c r="E10566" s="13" t="s">
        <v>97</v>
      </c>
      <c r="F10566" s="17">
        <v>-954</v>
      </c>
      <c r="G10566" t="str">
        <f>_xlfn.XLOOKUP(tbl_GL[[#This Row],[Account_key]],tbl_COA[Account_key],tbl_COA[Class],"Not Found")</f>
        <v>Operating account</v>
      </c>
      <c r="H10566" t="str">
        <f>_xlfn.XLOOKUP(tbl_GL[[#This Row],[Account_key]],tbl_COA[Account_key],tbl_COA[SubClass],"Not Found")</f>
        <v>Operating Expenses</v>
      </c>
      <c r="I10566" t="str">
        <f>_xlfn.XLOOKUP(tbl_GL[[#This Row],[Account_key]],tbl_COA[Account_key],tbl_COA[SubClass2],"Not Found")</f>
        <v>Administration</v>
      </c>
      <c r="J10566" t="str">
        <f>_xlfn.XLOOKUP(tbl_GL[[#This Row],[Account_key]],tbl_COA[Account_key],tbl_COA[SubAccount],,0)</f>
        <v>Telephone</v>
      </c>
      <c r="K10566">
        <f>YEAR(tbl_GL[[#This Row],[Date]])</f>
        <v>2018</v>
      </c>
    </row>
    <row r="10567" spans="1:11" hidden="1" x14ac:dyDescent="0.35">
      <c r="A10567">
        <v>80.2</v>
      </c>
      <c r="B10567" s="24">
        <v>43152</v>
      </c>
      <c r="C10567">
        <v>5</v>
      </c>
      <c r="D10567" s="13">
        <v>120</v>
      </c>
      <c r="E10567" s="13" t="s">
        <v>97</v>
      </c>
      <c r="F10567" s="17">
        <v>954</v>
      </c>
      <c r="G10567" t="str">
        <f>_xlfn.XLOOKUP(tbl_GL[[#This Row],[Account_key]],tbl_COA[Account_key],tbl_COA[Class],"Not Found")</f>
        <v>Liabilities and Owners Equity</v>
      </c>
      <c r="H10567" t="str">
        <f>_xlfn.XLOOKUP(tbl_GL[[#This Row],[Account_key]],tbl_COA[Account_key],tbl_COA[SubClass],"Not Found")</f>
        <v>Liabilities</v>
      </c>
      <c r="I10567" t="str">
        <f>_xlfn.XLOOKUP(tbl_GL[[#This Row],[Account_key]],tbl_COA[Account_key],tbl_COA[SubClass2],"Not Found")</f>
        <v>Current Liabilities</v>
      </c>
      <c r="J10567" t="str">
        <f>_xlfn.XLOOKUP(tbl_GL[[#This Row],[Account_key]],tbl_COA[Account_key],tbl_COA[SubAccount],,0)</f>
        <v>Accrued Expenses</v>
      </c>
      <c r="K10567">
        <f>YEAR(tbl_GL[[#This Row],[Date]])</f>
        <v>2018</v>
      </c>
    </row>
    <row r="10568" spans="1:11" hidden="1" x14ac:dyDescent="0.35">
      <c r="A10568">
        <v>81.099999999999994</v>
      </c>
      <c r="B10568" s="24">
        <v>43155</v>
      </c>
      <c r="C10568">
        <v>5</v>
      </c>
      <c r="D10568" s="13">
        <v>260</v>
      </c>
      <c r="E10568" s="13" t="s">
        <v>83</v>
      </c>
      <c r="F10568" s="17">
        <v>461</v>
      </c>
      <c r="G10568" t="str">
        <f>_xlfn.XLOOKUP(tbl_GL[[#This Row],[Account_key]],tbl_COA[Account_key],tbl_COA[Class],"Not Found")</f>
        <v>Operating account</v>
      </c>
      <c r="H10568" t="str">
        <f>_xlfn.XLOOKUP(tbl_GL[[#This Row],[Account_key]],tbl_COA[Account_key],tbl_COA[SubClass],"Not Found")</f>
        <v>Operating Expenses</v>
      </c>
      <c r="I10568" t="str">
        <f>_xlfn.XLOOKUP(tbl_GL[[#This Row],[Account_key]],tbl_COA[Account_key],tbl_COA[SubClass2],"Not Found")</f>
        <v>Marketing</v>
      </c>
      <c r="J10568" t="str">
        <f>_xlfn.XLOOKUP(tbl_GL[[#This Row],[Account_key]],tbl_COA[Account_key],tbl_COA[SubAccount],,0)</f>
        <v>Commissions</v>
      </c>
      <c r="K10568">
        <f>YEAR(tbl_GL[[#This Row],[Date]])</f>
        <v>2018</v>
      </c>
    </row>
    <row r="10569" spans="1:11" hidden="1" x14ac:dyDescent="0.35">
      <c r="A10569">
        <v>81.2</v>
      </c>
      <c r="B10569" s="24">
        <v>43155</v>
      </c>
      <c r="C10569">
        <v>5</v>
      </c>
      <c r="D10569" s="13">
        <v>20</v>
      </c>
      <c r="E10569" s="13" t="s">
        <v>83</v>
      </c>
      <c r="F10569" s="17">
        <v>461</v>
      </c>
      <c r="G10569" t="str">
        <f>_xlfn.XLOOKUP(tbl_GL[[#This Row],[Account_key]],tbl_COA[Account_key],tbl_COA[Class],"Not Found")</f>
        <v>Assets</v>
      </c>
      <c r="H10569" t="str">
        <f>_xlfn.XLOOKUP(tbl_GL[[#This Row],[Account_key]],tbl_COA[Account_key],tbl_COA[SubClass],"Not Found")</f>
        <v>Assets</v>
      </c>
      <c r="I10569" t="str">
        <f>_xlfn.XLOOKUP(tbl_GL[[#This Row],[Account_key]],tbl_COA[Account_key],tbl_COA[SubClass2],"Not Found")</f>
        <v>Current Assets</v>
      </c>
      <c r="J10569" t="str">
        <f>_xlfn.XLOOKUP(tbl_GL[[#This Row],[Account_key]],tbl_COA[Account_key],tbl_COA[SubAccount],,0)</f>
        <v>Cash in hand</v>
      </c>
      <c r="K10569">
        <f>YEAR(tbl_GL[[#This Row],[Date]])</f>
        <v>2018</v>
      </c>
    </row>
    <row r="10570" spans="1:11" hidden="1" x14ac:dyDescent="0.35">
      <c r="A10570">
        <v>82.1</v>
      </c>
      <c r="B10570" s="24">
        <v>43156</v>
      </c>
      <c r="C10570">
        <v>5</v>
      </c>
      <c r="D10570" s="13">
        <v>260</v>
      </c>
      <c r="E10570" s="13" t="s">
        <v>97</v>
      </c>
      <c r="F10570" s="17">
        <v>-927</v>
      </c>
      <c r="G10570" t="str">
        <f>_xlfn.XLOOKUP(tbl_GL[[#This Row],[Account_key]],tbl_COA[Account_key],tbl_COA[Class],"Not Found")</f>
        <v>Operating account</v>
      </c>
      <c r="H10570" t="str">
        <f>_xlfn.XLOOKUP(tbl_GL[[#This Row],[Account_key]],tbl_COA[Account_key],tbl_COA[SubClass],"Not Found")</f>
        <v>Operating Expenses</v>
      </c>
      <c r="I10570" t="str">
        <f>_xlfn.XLOOKUP(tbl_GL[[#This Row],[Account_key]],tbl_COA[Account_key],tbl_COA[SubClass2],"Not Found")</f>
        <v>Marketing</v>
      </c>
      <c r="J10570" t="str">
        <f>_xlfn.XLOOKUP(tbl_GL[[#This Row],[Account_key]],tbl_COA[Account_key],tbl_COA[SubAccount],,0)</f>
        <v>Commissions</v>
      </c>
      <c r="K10570">
        <f>YEAR(tbl_GL[[#This Row],[Date]])</f>
        <v>2018</v>
      </c>
    </row>
    <row r="10571" spans="1:11" hidden="1" x14ac:dyDescent="0.35">
      <c r="A10571">
        <v>82.2</v>
      </c>
      <c r="B10571" s="24">
        <v>43156</v>
      </c>
      <c r="C10571">
        <v>5</v>
      </c>
      <c r="D10571" s="13">
        <v>120</v>
      </c>
      <c r="E10571" s="13" t="s">
        <v>97</v>
      </c>
      <c r="F10571" s="17">
        <v>927</v>
      </c>
      <c r="G10571" t="str">
        <f>_xlfn.XLOOKUP(tbl_GL[[#This Row],[Account_key]],tbl_COA[Account_key],tbl_COA[Class],"Not Found")</f>
        <v>Liabilities and Owners Equity</v>
      </c>
      <c r="H10571" t="str">
        <f>_xlfn.XLOOKUP(tbl_GL[[#This Row],[Account_key]],tbl_COA[Account_key],tbl_COA[SubClass],"Not Found")</f>
        <v>Liabilities</v>
      </c>
      <c r="I10571" t="str">
        <f>_xlfn.XLOOKUP(tbl_GL[[#This Row],[Account_key]],tbl_COA[Account_key],tbl_COA[SubClass2],"Not Found")</f>
        <v>Current Liabilities</v>
      </c>
      <c r="J10571" t="str">
        <f>_xlfn.XLOOKUP(tbl_GL[[#This Row],[Account_key]],tbl_COA[Account_key],tbl_COA[SubAccount],,0)</f>
        <v>Accrued Expenses</v>
      </c>
      <c r="K10571">
        <f>YEAR(tbl_GL[[#This Row],[Date]])</f>
        <v>2018</v>
      </c>
    </row>
    <row r="10572" spans="1:11" hidden="1" x14ac:dyDescent="0.35">
      <c r="A10572">
        <v>83.1</v>
      </c>
      <c r="B10572" s="24">
        <v>43157</v>
      </c>
      <c r="C10572">
        <v>5</v>
      </c>
      <c r="D10572" s="13">
        <v>260</v>
      </c>
      <c r="E10572" s="13" t="s">
        <v>99</v>
      </c>
      <c r="F10572" s="17">
        <v>-34</v>
      </c>
      <c r="G10572" t="str">
        <f>_xlfn.XLOOKUP(tbl_GL[[#This Row],[Account_key]],tbl_COA[Account_key],tbl_COA[Class],"Not Found")</f>
        <v>Operating account</v>
      </c>
      <c r="H10572" t="str">
        <f>_xlfn.XLOOKUP(tbl_GL[[#This Row],[Account_key]],tbl_COA[Account_key],tbl_COA[SubClass],"Not Found")</f>
        <v>Operating Expenses</v>
      </c>
      <c r="I10572" t="str">
        <f>_xlfn.XLOOKUP(tbl_GL[[#This Row],[Account_key]],tbl_COA[Account_key],tbl_COA[SubClass2],"Not Found")</f>
        <v>Marketing</v>
      </c>
      <c r="J10572" t="str">
        <f>_xlfn.XLOOKUP(tbl_GL[[#This Row],[Account_key]],tbl_COA[Account_key],tbl_COA[SubAccount],,0)</f>
        <v>Commissions</v>
      </c>
      <c r="K10572">
        <f>YEAR(tbl_GL[[#This Row],[Date]])</f>
        <v>2018</v>
      </c>
    </row>
    <row r="10573" spans="1:11" hidden="1" x14ac:dyDescent="0.35">
      <c r="A10573">
        <v>83.2</v>
      </c>
      <c r="B10573" s="24">
        <v>43157</v>
      </c>
      <c r="C10573">
        <v>5</v>
      </c>
      <c r="D10573" s="13">
        <v>20</v>
      </c>
      <c r="E10573" s="13" t="s">
        <v>99</v>
      </c>
      <c r="F10573" s="17">
        <v>-34</v>
      </c>
      <c r="G10573" t="str">
        <f>_xlfn.XLOOKUP(tbl_GL[[#This Row],[Account_key]],tbl_COA[Account_key],tbl_COA[Class],"Not Found")</f>
        <v>Assets</v>
      </c>
      <c r="H10573" t="str">
        <f>_xlfn.XLOOKUP(tbl_GL[[#This Row],[Account_key]],tbl_COA[Account_key],tbl_COA[SubClass],"Not Found")</f>
        <v>Assets</v>
      </c>
      <c r="I10573" t="str">
        <f>_xlfn.XLOOKUP(tbl_GL[[#This Row],[Account_key]],tbl_COA[Account_key],tbl_COA[SubClass2],"Not Found")</f>
        <v>Current Assets</v>
      </c>
      <c r="J10573" t="str">
        <f>_xlfn.XLOOKUP(tbl_GL[[#This Row],[Account_key]],tbl_COA[Account_key],tbl_COA[SubAccount],,0)</f>
        <v>Cash in hand</v>
      </c>
      <c r="K10573">
        <f>YEAR(tbl_GL[[#This Row],[Date]])</f>
        <v>2018</v>
      </c>
    </row>
    <row r="10574" spans="1:11" hidden="1" x14ac:dyDescent="0.35">
      <c r="A10574">
        <v>84.1</v>
      </c>
      <c r="B10574" s="24">
        <v>43157</v>
      </c>
      <c r="C10574">
        <v>5</v>
      </c>
      <c r="D10574" s="13">
        <v>10</v>
      </c>
      <c r="E10574" s="13" t="s">
        <v>98</v>
      </c>
      <c r="F10574" s="17">
        <v>-839</v>
      </c>
      <c r="G10574" t="str">
        <f>_xlfn.XLOOKUP(tbl_GL[[#This Row],[Account_key]],tbl_COA[Account_key],tbl_COA[Class],"Not Found")</f>
        <v>Assets</v>
      </c>
      <c r="H10574" t="str">
        <f>_xlfn.XLOOKUP(tbl_GL[[#This Row],[Account_key]],tbl_COA[Account_key],tbl_COA[SubClass],"Not Found")</f>
        <v>Assets</v>
      </c>
      <c r="I10574" t="str">
        <f>_xlfn.XLOOKUP(tbl_GL[[#This Row],[Account_key]],tbl_COA[Account_key],tbl_COA[SubClass2],"Not Found")</f>
        <v>Current Assets</v>
      </c>
      <c r="J10574" t="str">
        <f>_xlfn.XLOOKUP(tbl_GL[[#This Row],[Account_key]],tbl_COA[Account_key],tbl_COA[SubAccount],,0)</f>
        <v>Cash at Bank</v>
      </c>
      <c r="K10574">
        <f>YEAR(tbl_GL[[#This Row],[Date]])</f>
        <v>2018</v>
      </c>
    </row>
    <row r="10575" spans="1:11" hidden="1" x14ac:dyDescent="0.35">
      <c r="A10575">
        <v>84.2</v>
      </c>
      <c r="B10575" s="24">
        <v>43157</v>
      </c>
      <c r="C10575">
        <v>5</v>
      </c>
      <c r="D10575" s="13">
        <v>120</v>
      </c>
      <c r="E10575" s="13" t="s">
        <v>98</v>
      </c>
      <c r="F10575" s="17">
        <v>-839</v>
      </c>
      <c r="G10575" t="str">
        <f>_xlfn.XLOOKUP(tbl_GL[[#This Row],[Account_key]],tbl_COA[Account_key],tbl_COA[Class],"Not Found")</f>
        <v>Liabilities and Owners Equity</v>
      </c>
      <c r="H10575" t="str">
        <f>_xlfn.XLOOKUP(tbl_GL[[#This Row],[Account_key]],tbl_COA[Account_key],tbl_COA[SubClass],"Not Found")</f>
        <v>Liabilities</v>
      </c>
      <c r="I10575" t="str">
        <f>_xlfn.XLOOKUP(tbl_GL[[#This Row],[Account_key]],tbl_COA[Account_key],tbl_COA[SubClass2],"Not Found")</f>
        <v>Current Liabilities</v>
      </c>
      <c r="J10575" t="str">
        <f>_xlfn.XLOOKUP(tbl_GL[[#This Row],[Account_key]],tbl_COA[Account_key],tbl_COA[SubAccount],,0)</f>
        <v>Accrued Expenses</v>
      </c>
      <c r="K10575">
        <f>YEAR(tbl_GL[[#This Row],[Date]])</f>
        <v>2018</v>
      </c>
    </row>
    <row r="10576" spans="1:11" hidden="1" x14ac:dyDescent="0.35">
      <c r="A10576">
        <v>85.1</v>
      </c>
      <c r="B10576" s="24">
        <v>43158</v>
      </c>
      <c r="C10576">
        <v>5</v>
      </c>
      <c r="D10576" s="13">
        <v>230</v>
      </c>
      <c r="E10576" s="13" t="s">
        <v>4</v>
      </c>
      <c r="F10576" s="17">
        <v>-316</v>
      </c>
      <c r="G10576" t="str">
        <f>_xlfn.XLOOKUP(tbl_GL[[#This Row],[Account_key]],tbl_COA[Account_key],tbl_COA[Class],"Not Found")</f>
        <v>Trading account</v>
      </c>
      <c r="H10576" t="str">
        <f>_xlfn.XLOOKUP(tbl_GL[[#This Row],[Account_key]],tbl_COA[Account_key],tbl_COA[SubClass],"Not Found")</f>
        <v>Cost of Sales</v>
      </c>
      <c r="I10576" t="str">
        <f>_xlfn.XLOOKUP(tbl_GL[[#This Row],[Account_key]],tbl_COA[Account_key],tbl_COA[SubClass2],"Not Found")</f>
        <v>Cost of Sales</v>
      </c>
      <c r="J10576" t="str">
        <f>_xlfn.XLOOKUP(tbl_GL[[#This Row],[Account_key]],tbl_COA[Account_key],tbl_COA[SubAccount],,0)</f>
        <v>Cost of Sales</v>
      </c>
      <c r="K10576">
        <f>YEAR(tbl_GL[[#This Row],[Date]])</f>
        <v>2018</v>
      </c>
    </row>
    <row r="10577" spans="1:11" hidden="1" x14ac:dyDescent="0.35">
      <c r="A10577">
        <v>85.2</v>
      </c>
      <c r="B10577" s="24">
        <v>43158</v>
      </c>
      <c r="C10577">
        <v>5</v>
      </c>
      <c r="D10577" s="13">
        <v>60</v>
      </c>
      <c r="E10577" s="13" t="s">
        <v>4</v>
      </c>
      <c r="F10577" s="17">
        <v>-316</v>
      </c>
      <c r="G10577" t="str">
        <f>_xlfn.XLOOKUP(tbl_GL[[#This Row],[Account_key]],tbl_COA[Account_key],tbl_COA[Class],"Not Found")</f>
        <v>Assets</v>
      </c>
      <c r="H10577" t="str">
        <f>_xlfn.XLOOKUP(tbl_GL[[#This Row],[Account_key]],tbl_COA[Account_key],tbl_COA[SubClass],"Not Found")</f>
        <v>Assets</v>
      </c>
      <c r="I10577" t="str">
        <f>_xlfn.XLOOKUP(tbl_GL[[#This Row],[Account_key]],tbl_COA[Account_key],tbl_COA[SubClass2],"Not Found")</f>
        <v>Current Assets</v>
      </c>
      <c r="J10577" t="str">
        <f>_xlfn.XLOOKUP(tbl_GL[[#This Row],[Account_key]],tbl_COA[Account_key],tbl_COA[SubAccount],,0)</f>
        <v>Inventory</v>
      </c>
      <c r="K10577">
        <f>YEAR(tbl_GL[[#This Row],[Date]])</f>
        <v>2018</v>
      </c>
    </row>
    <row r="10578" spans="1:11" hidden="1" x14ac:dyDescent="0.35">
      <c r="A10578">
        <v>86.1</v>
      </c>
      <c r="B10578" s="24">
        <v>43158</v>
      </c>
      <c r="C10578">
        <v>5</v>
      </c>
      <c r="D10578" s="13">
        <v>210</v>
      </c>
      <c r="E10578" s="13" t="s">
        <v>8</v>
      </c>
      <c r="F10578" s="17">
        <v>1149</v>
      </c>
      <c r="G10578" t="str">
        <f>_xlfn.XLOOKUP(tbl_GL[[#This Row],[Account_key]],tbl_COA[Account_key],tbl_COA[Class],"Not Found")</f>
        <v>Trading account</v>
      </c>
      <c r="H10578" t="str">
        <f>_xlfn.XLOOKUP(tbl_GL[[#This Row],[Account_key]],tbl_COA[Account_key],tbl_COA[SubClass],"Not Found")</f>
        <v>Sales</v>
      </c>
      <c r="I10578" t="str">
        <f>_xlfn.XLOOKUP(tbl_GL[[#This Row],[Account_key]],tbl_COA[Account_key],tbl_COA[SubClass2],"Not Found")</f>
        <v>Sales</v>
      </c>
      <c r="J10578" t="str">
        <f>_xlfn.XLOOKUP(tbl_GL[[#This Row],[Account_key]],tbl_COA[Account_key],tbl_COA[SubAccount],,0)</f>
        <v>Sales</v>
      </c>
      <c r="K10578">
        <f>YEAR(tbl_GL[[#This Row],[Date]])</f>
        <v>2018</v>
      </c>
    </row>
    <row r="10579" spans="1:11" hidden="1" x14ac:dyDescent="0.35">
      <c r="A10579">
        <v>86.2</v>
      </c>
      <c r="B10579" s="24">
        <v>43158</v>
      </c>
      <c r="C10579">
        <v>5</v>
      </c>
      <c r="D10579" s="13">
        <v>30</v>
      </c>
      <c r="E10579" s="13" t="s">
        <v>8</v>
      </c>
      <c r="F10579" s="17">
        <v>1149</v>
      </c>
      <c r="G10579" t="str">
        <f>_xlfn.XLOOKUP(tbl_GL[[#This Row],[Account_key]],tbl_COA[Account_key],tbl_COA[Class],"Not Found")</f>
        <v>Assets</v>
      </c>
      <c r="H10579" t="str">
        <f>_xlfn.XLOOKUP(tbl_GL[[#This Row],[Account_key]],tbl_COA[Account_key],tbl_COA[SubClass],"Not Found")</f>
        <v>Assets</v>
      </c>
      <c r="I10579" t="str">
        <f>_xlfn.XLOOKUP(tbl_GL[[#This Row],[Account_key]],tbl_COA[Account_key],tbl_COA[SubClass2],"Not Found")</f>
        <v>Current Assets</v>
      </c>
      <c r="J10579" t="str">
        <f>_xlfn.XLOOKUP(tbl_GL[[#This Row],[Account_key]],tbl_COA[Account_key],tbl_COA[SubAccount],,0)</f>
        <v>Trade Receivables</v>
      </c>
      <c r="K10579">
        <f>YEAR(tbl_GL[[#This Row],[Date]])</f>
        <v>2018</v>
      </c>
    </row>
    <row r="10580" spans="1:11" hidden="1" x14ac:dyDescent="0.35">
      <c r="A10580">
        <v>87.1</v>
      </c>
      <c r="B10580" s="24">
        <v>43158</v>
      </c>
      <c r="C10580">
        <v>5</v>
      </c>
      <c r="D10580" s="13">
        <v>30</v>
      </c>
      <c r="E10580" s="13" t="s">
        <v>80</v>
      </c>
      <c r="F10580" s="17">
        <v>-5022</v>
      </c>
      <c r="G10580" t="str">
        <f>_xlfn.XLOOKUP(tbl_GL[[#This Row],[Account_key]],tbl_COA[Account_key],tbl_COA[Class],"Not Found")</f>
        <v>Assets</v>
      </c>
      <c r="H10580" t="str">
        <f>_xlfn.XLOOKUP(tbl_GL[[#This Row],[Account_key]],tbl_COA[Account_key],tbl_COA[SubClass],"Not Found")</f>
        <v>Assets</v>
      </c>
      <c r="I10580" t="str">
        <f>_xlfn.XLOOKUP(tbl_GL[[#This Row],[Account_key]],tbl_COA[Account_key],tbl_COA[SubClass2],"Not Found")</f>
        <v>Current Assets</v>
      </c>
      <c r="J10580" t="str">
        <f>_xlfn.XLOOKUP(tbl_GL[[#This Row],[Account_key]],tbl_COA[Account_key],tbl_COA[SubAccount],,0)</f>
        <v>Trade Receivables</v>
      </c>
      <c r="K10580">
        <f>YEAR(tbl_GL[[#This Row],[Date]])</f>
        <v>2018</v>
      </c>
    </row>
    <row r="10581" spans="1:11" hidden="1" x14ac:dyDescent="0.35">
      <c r="A10581">
        <v>87.2</v>
      </c>
      <c r="B10581" s="24">
        <v>43158</v>
      </c>
      <c r="C10581">
        <v>5</v>
      </c>
      <c r="D10581" s="13">
        <v>10</v>
      </c>
      <c r="E10581" s="13" t="s">
        <v>80</v>
      </c>
      <c r="F10581" s="17">
        <v>5022</v>
      </c>
      <c r="G10581" t="str">
        <f>_xlfn.XLOOKUP(tbl_GL[[#This Row],[Account_key]],tbl_COA[Account_key],tbl_COA[Class],"Not Found")</f>
        <v>Assets</v>
      </c>
      <c r="H10581" t="str">
        <f>_xlfn.XLOOKUP(tbl_GL[[#This Row],[Account_key]],tbl_COA[Account_key],tbl_COA[SubClass],"Not Found")</f>
        <v>Assets</v>
      </c>
      <c r="I10581" t="str">
        <f>_xlfn.XLOOKUP(tbl_GL[[#This Row],[Account_key]],tbl_COA[Account_key],tbl_COA[SubClass2],"Not Found")</f>
        <v>Current Assets</v>
      </c>
      <c r="J10581" t="str">
        <f>_xlfn.XLOOKUP(tbl_GL[[#This Row],[Account_key]],tbl_COA[Account_key],tbl_COA[SubAccount],,0)</f>
        <v>Cash at Bank</v>
      </c>
      <c r="K10581">
        <f>YEAR(tbl_GL[[#This Row],[Date]])</f>
        <v>2018</v>
      </c>
    </row>
    <row r="10582" spans="1:11" hidden="1" x14ac:dyDescent="0.35">
      <c r="A10582">
        <v>88.1</v>
      </c>
      <c r="B10582" s="24">
        <v>43159</v>
      </c>
      <c r="C10582">
        <v>5</v>
      </c>
      <c r="D10582" s="13">
        <v>10</v>
      </c>
      <c r="E10582" s="13" t="s">
        <v>110</v>
      </c>
      <c r="F10582" s="17">
        <v>7</v>
      </c>
      <c r="G10582" t="str">
        <f>_xlfn.XLOOKUP(tbl_GL[[#This Row],[Account_key]],tbl_COA[Account_key],tbl_COA[Class],"Not Found")</f>
        <v>Assets</v>
      </c>
      <c r="H10582" t="str">
        <f>_xlfn.XLOOKUP(tbl_GL[[#This Row],[Account_key]],tbl_COA[Account_key],tbl_COA[SubClass],"Not Found")</f>
        <v>Assets</v>
      </c>
      <c r="I10582" t="str">
        <f>_xlfn.XLOOKUP(tbl_GL[[#This Row],[Account_key]],tbl_COA[Account_key],tbl_COA[SubClass2],"Not Found")</f>
        <v>Current Assets</v>
      </c>
      <c r="J10582" t="str">
        <f>_xlfn.XLOOKUP(tbl_GL[[#This Row],[Account_key]],tbl_COA[Account_key],tbl_COA[SubAccount],,0)</f>
        <v>Cash at Bank</v>
      </c>
      <c r="K10582">
        <f>YEAR(tbl_GL[[#This Row],[Date]])</f>
        <v>2018</v>
      </c>
    </row>
    <row r="10583" spans="1:11" hidden="1" x14ac:dyDescent="0.35">
      <c r="A10583">
        <v>88.2</v>
      </c>
      <c r="B10583" s="24">
        <v>43159</v>
      </c>
      <c r="C10583">
        <v>5</v>
      </c>
      <c r="D10583" s="13">
        <v>430</v>
      </c>
      <c r="E10583" s="13" t="s">
        <v>110</v>
      </c>
      <c r="F10583" s="17">
        <v>7</v>
      </c>
      <c r="G10583" t="str">
        <f>_xlfn.XLOOKUP(tbl_GL[[#This Row],[Account_key]],tbl_COA[Account_key],tbl_COA[Class],"Not Found")</f>
        <v>Non-operating</v>
      </c>
      <c r="H10583" t="str">
        <f>_xlfn.XLOOKUP(tbl_GL[[#This Row],[Account_key]],tbl_COA[Account_key],tbl_COA[SubClass],"Not Found")</f>
        <v>Exchange Loss/Gain</v>
      </c>
      <c r="I10583" t="str">
        <f>_xlfn.XLOOKUP(tbl_GL[[#This Row],[Account_key]],tbl_COA[Account_key],tbl_COA[SubClass2],"Not Found")</f>
        <v>Exchange Loss/Gain</v>
      </c>
      <c r="J10583" t="str">
        <f>_xlfn.XLOOKUP(tbl_GL[[#This Row],[Account_key]],tbl_COA[Account_key],tbl_COA[SubAccount],,0)</f>
        <v>Exchange Loss/Gain</v>
      </c>
      <c r="K10583">
        <f>YEAR(tbl_GL[[#This Row],[Date]])</f>
        <v>2018</v>
      </c>
    </row>
    <row r="10584" spans="1:11" hidden="1" x14ac:dyDescent="0.35">
      <c r="A10584">
        <v>89.1</v>
      </c>
      <c r="B10584" s="24">
        <v>43159</v>
      </c>
      <c r="C10584">
        <v>5</v>
      </c>
      <c r="D10584" s="13">
        <v>440</v>
      </c>
      <c r="E10584" s="13" t="s">
        <v>112</v>
      </c>
      <c r="F10584" s="17">
        <v>-140</v>
      </c>
      <c r="G10584" t="str">
        <f>_xlfn.XLOOKUP(tbl_GL[[#This Row],[Account_key]],tbl_COA[Account_key],tbl_COA[Class],"Not Found")</f>
        <v>Interest &amp; Tax</v>
      </c>
      <c r="H10584" t="str">
        <f>_xlfn.XLOOKUP(tbl_GL[[#This Row],[Account_key]],tbl_COA[Account_key],tbl_COA[SubClass],"Not Found")</f>
        <v>Interest Expense</v>
      </c>
      <c r="I10584" t="str">
        <f>_xlfn.XLOOKUP(tbl_GL[[#This Row],[Account_key]],tbl_COA[Account_key],tbl_COA[SubClass2],"Not Found")</f>
        <v>Interest Expense</v>
      </c>
      <c r="J10584" t="str">
        <f>_xlfn.XLOOKUP(tbl_GL[[#This Row],[Account_key]],tbl_COA[Account_key],tbl_COA[SubAccount],,0)</f>
        <v>Interest Expense</v>
      </c>
      <c r="K10584">
        <f>YEAR(tbl_GL[[#This Row],[Date]])</f>
        <v>2018</v>
      </c>
    </row>
    <row r="10585" spans="1:11" hidden="1" x14ac:dyDescent="0.35">
      <c r="A10585">
        <v>89.2</v>
      </c>
      <c r="B10585" s="24">
        <v>43159</v>
      </c>
      <c r="C10585">
        <v>5</v>
      </c>
      <c r="D10585" s="13">
        <v>121</v>
      </c>
      <c r="E10585" s="13" t="s">
        <v>112</v>
      </c>
      <c r="F10585" s="17">
        <v>140</v>
      </c>
      <c r="G10585" t="str">
        <f>_xlfn.XLOOKUP(tbl_GL[[#This Row],[Account_key]],tbl_COA[Account_key],tbl_COA[Class],"Not Found")</f>
        <v>Liabilities and Owners Equity</v>
      </c>
      <c r="H10585" t="str">
        <f>_xlfn.XLOOKUP(tbl_GL[[#This Row],[Account_key]],tbl_COA[Account_key],tbl_COA[SubClass],"Not Found")</f>
        <v>Liabilities</v>
      </c>
      <c r="I10585" t="str">
        <f>_xlfn.XLOOKUP(tbl_GL[[#This Row],[Account_key]],tbl_COA[Account_key],tbl_COA[SubClass2],"Not Found")</f>
        <v>Current Liabilities</v>
      </c>
      <c r="J10585" t="str">
        <f>_xlfn.XLOOKUP(tbl_GL[[#This Row],[Account_key]],tbl_COA[Account_key],tbl_COA[SubAccount],,0)</f>
        <v>Interest Payable</v>
      </c>
      <c r="K10585">
        <f>YEAR(tbl_GL[[#This Row],[Date]])</f>
        <v>2018</v>
      </c>
    </row>
    <row r="10586" spans="1:11" hidden="1" x14ac:dyDescent="0.35">
      <c r="A10586">
        <v>90.1</v>
      </c>
      <c r="B10586" s="24">
        <v>43159</v>
      </c>
      <c r="C10586">
        <v>5</v>
      </c>
      <c r="D10586" s="13">
        <v>400</v>
      </c>
      <c r="E10586" s="13" t="s">
        <v>104</v>
      </c>
      <c r="F10586" s="17">
        <v>-175</v>
      </c>
      <c r="G10586" t="str">
        <f>_xlfn.XLOOKUP(tbl_GL[[#This Row],[Account_key]],tbl_COA[Account_key],tbl_COA[Class],"Not Found")</f>
        <v>Operating account</v>
      </c>
      <c r="H10586" t="str">
        <f>_xlfn.XLOOKUP(tbl_GL[[#This Row],[Account_key]],tbl_COA[Account_key],tbl_COA[SubClass],"Not Found")</f>
        <v>Depreciation &amp; Amortization</v>
      </c>
      <c r="I10586" t="str">
        <f>_xlfn.XLOOKUP(tbl_GL[[#This Row],[Account_key]],tbl_COA[Account_key],tbl_COA[SubClass2],"Not Found")</f>
        <v>Amortization</v>
      </c>
      <c r="J10586" t="str">
        <f>_xlfn.XLOOKUP(tbl_GL[[#This Row],[Account_key]],tbl_COA[Account_key],tbl_COA[SubAccount],,0)</f>
        <v>Amortization of Intangible Assets</v>
      </c>
      <c r="K10586">
        <f>YEAR(tbl_GL[[#This Row],[Date]])</f>
        <v>2018</v>
      </c>
    </row>
    <row r="10587" spans="1:11" hidden="1" x14ac:dyDescent="0.35">
      <c r="A10587">
        <v>90.2</v>
      </c>
      <c r="B10587" s="24">
        <v>43159</v>
      </c>
      <c r="C10587">
        <v>5</v>
      </c>
      <c r="D10587" s="13">
        <v>100</v>
      </c>
      <c r="E10587" s="13" t="s">
        <v>104</v>
      </c>
      <c r="F10587" s="17">
        <v>-175</v>
      </c>
      <c r="G10587" t="str">
        <f>_xlfn.XLOOKUP(tbl_GL[[#This Row],[Account_key]],tbl_COA[Account_key],tbl_COA[Class],"Not Found")</f>
        <v>Assets</v>
      </c>
      <c r="H10587" t="str">
        <f>_xlfn.XLOOKUP(tbl_GL[[#This Row],[Account_key]],tbl_COA[Account_key],tbl_COA[SubClass],"Not Found")</f>
        <v>Assets</v>
      </c>
      <c r="I10587" t="str">
        <f>_xlfn.XLOOKUP(tbl_GL[[#This Row],[Account_key]],tbl_COA[Account_key],tbl_COA[SubClass2],"Not Found")</f>
        <v>Non-Current Assets</v>
      </c>
      <c r="J10587" t="str">
        <f>_xlfn.XLOOKUP(tbl_GL[[#This Row],[Account_key]],tbl_COA[Account_key],tbl_COA[SubAccount],,0)</f>
        <v>Patents and trademarks</v>
      </c>
      <c r="K10587">
        <f>YEAR(tbl_GL[[#This Row],[Date]])</f>
        <v>2018</v>
      </c>
    </row>
    <row r="10588" spans="1:11" hidden="1" x14ac:dyDescent="0.35">
      <c r="A10588">
        <v>91.1</v>
      </c>
      <c r="B10588" s="24">
        <v>43159</v>
      </c>
      <c r="C10588">
        <v>5</v>
      </c>
      <c r="D10588" s="13">
        <v>10</v>
      </c>
      <c r="E10588" s="13" t="s">
        <v>113</v>
      </c>
      <c r="F10588" s="17">
        <v>200</v>
      </c>
      <c r="G10588" t="str">
        <f>_xlfn.XLOOKUP(tbl_GL[[#This Row],[Account_key]],tbl_COA[Account_key],tbl_COA[Class],"Not Found")</f>
        <v>Assets</v>
      </c>
      <c r="H10588" t="str">
        <f>_xlfn.XLOOKUP(tbl_GL[[#This Row],[Account_key]],tbl_COA[Account_key],tbl_COA[SubClass],"Not Found")</f>
        <v>Assets</v>
      </c>
      <c r="I10588" t="str">
        <f>_xlfn.XLOOKUP(tbl_GL[[#This Row],[Account_key]],tbl_COA[Account_key],tbl_COA[SubClass2],"Not Found")</f>
        <v>Current Assets</v>
      </c>
      <c r="J10588" t="str">
        <f>_xlfn.XLOOKUP(tbl_GL[[#This Row],[Account_key]],tbl_COA[Account_key],tbl_COA[SubAccount],,0)</f>
        <v>Cash at Bank</v>
      </c>
      <c r="K10588">
        <f>YEAR(tbl_GL[[#This Row],[Date]])</f>
        <v>2018</v>
      </c>
    </row>
    <row r="10589" spans="1:11" hidden="1" x14ac:dyDescent="0.35">
      <c r="A10589">
        <v>91.2</v>
      </c>
      <c r="B10589" s="24">
        <v>43159</v>
      </c>
      <c r="C10589">
        <v>5</v>
      </c>
      <c r="D10589" s="13">
        <v>410</v>
      </c>
      <c r="E10589" s="13" t="s">
        <v>113</v>
      </c>
      <c r="F10589" s="17">
        <v>200</v>
      </c>
      <c r="G10589" t="str">
        <f>_xlfn.XLOOKUP(tbl_GL[[#This Row],[Account_key]],tbl_COA[Account_key],tbl_COA[Class],"Not Found")</f>
        <v>Non-operating</v>
      </c>
      <c r="H10589" t="str">
        <f>_xlfn.XLOOKUP(tbl_GL[[#This Row],[Account_key]],tbl_COA[Account_key],tbl_COA[SubClass],"Not Found")</f>
        <v>Interest Income</v>
      </c>
      <c r="I10589" t="str">
        <f>_xlfn.XLOOKUP(tbl_GL[[#This Row],[Account_key]],tbl_COA[Account_key],tbl_COA[SubClass2],"Not Found")</f>
        <v>Interest Income</v>
      </c>
      <c r="J10589" t="str">
        <f>_xlfn.XLOOKUP(tbl_GL[[#This Row],[Account_key]],tbl_COA[Account_key],tbl_COA[SubAccount],,0)</f>
        <v>Interest Income</v>
      </c>
      <c r="K10589">
        <f>YEAR(tbl_GL[[#This Row],[Date]])</f>
        <v>2018</v>
      </c>
    </row>
    <row r="10590" spans="1:11" hidden="1" x14ac:dyDescent="0.35">
      <c r="A10590">
        <v>93.1</v>
      </c>
      <c r="B10590" s="24">
        <v>43159</v>
      </c>
      <c r="C10590">
        <v>5</v>
      </c>
      <c r="D10590" s="13">
        <v>450</v>
      </c>
      <c r="E10590" s="23" t="s">
        <v>108</v>
      </c>
      <c r="F10590" s="17">
        <v>779</v>
      </c>
      <c r="G10590" t="str">
        <f>_xlfn.XLOOKUP(tbl_GL[[#This Row],[Account_key]],tbl_COA[Account_key],tbl_COA[Class],"Not Found")</f>
        <v>Interest &amp; Tax</v>
      </c>
      <c r="H10590" t="str">
        <f>_xlfn.XLOOKUP(tbl_GL[[#This Row],[Account_key]],tbl_COA[Account_key],tbl_COA[SubClass],"Not Found")</f>
        <v>Taxation</v>
      </c>
      <c r="I10590" t="str">
        <f>_xlfn.XLOOKUP(tbl_GL[[#This Row],[Account_key]],tbl_COA[Account_key],tbl_COA[SubClass2],"Not Found")</f>
        <v>Taxation</v>
      </c>
      <c r="J10590" t="str">
        <f>_xlfn.XLOOKUP(tbl_GL[[#This Row],[Account_key]],tbl_COA[Account_key],tbl_COA[SubAccount],,0)</f>
        <v>Taxation</v>
      </c>
      <c r="K10590">
        <f>YEAR(tbl_GL[[#This Row],[Date]])</f>
        <v>2018</v>
      </c>
    </row>
    <row r="10591" spans="1:11" hidden="1" x14ac:dyDescent="0.35">
      <c r="A10591">
        <v>93.2</v>
      </c>
      <c r="B10591" s="24">
        <v>43159</v>
      </c>
      <c r="C10591">
        <v>5</v>
      </c>
      <c r="D10591" s="13">
        <v>122</v>
      </c>
      <c r="E10591" s="23" t="s">
        <v>108</v>
      </c>
      <c r="F10591" s="17">
        <v>-779</v>
      </c>
      <c r="G10591" t="str">
        <f>_xlfn.XLOOKUP(tbl_GL[[#This Row],[Account_key]],tbl_COA[Account_key],tbl_COA[Class],"Not Found")</f>
        <v>Liabilities and Owners Equity</v>
      </c>
      <c r="H10591" t="str">
        <f>_xlfn.XLOOKUP(tbl_GL[[#This Row],[Account_key]],tbl_COA[Account_key],tbl_COA[SubClass],"Not Found")</f>
        <v>Liabilities</v>
      </c>
      <c r="I10591" t="str">
        <f>_xlfn.XLOOKUP(tbl_GL[[#This Row],[Account_key]],tbl_COA[Account_key],tbl_COA[SubClass2],"Not Found")</f>
        <v>Current Liabilities</v>
      </c>
      <c r="J10591" t="str">
        <f>_xlfn.XLOOKUP(tbl_GL[[#This Row],[Account_key]],tbl_COA[Account_key],tbl_COA[SubAccount],,0)</f>
        <v>Tax payable</v>
      </c>
      <c r="K10591">
        <f>YEAR(tbl_GL[[#This Row],[Date]])</f>
        <v>2018</v>
      </c>
    </row>
    <row r="10592" spans="1:11" hidden="1" x14ac:dyDescent="0.35">
      <c r="A10592">
        <v>94.1</v>
      </c>
      <c r="B10592" s="24">
        <v>43159</v>
      </c>
      <c r="C10592">
        <v>5</v>
      </c>
      <c r="D10592" s="13">
        <v>240</v>
      </c>
      <c r="E10592" s="13" t="s">
        <v>56</v>
      </c>
      <c r="F10592" s="17">
        <v>-1750</v>
      </c>
      <c r="G10592" t="str">
        <f>_xlfn.XLOOKUP(tbl_GL[[#This Row],[Account_key]],tbl_COA[Account_key],tbl_COA[Class],"Not Found")</f>
        <v>Operating account</v>
      </c>
      <c r="H10592" t="str">
        <f>_xlfn.XLOOKUP(tbl_GL[[#This Row],[Account_key]],tbl_COA[Account_key],tbl_COA[SubClass],"Not Found")</f>
        <v>Operating Expenses</v>
      </c>
      <c r="I10592" t="str">
        <f>_xlfn.XLOOKUP(tbl_GL[[#This Row],[Account_key]],tbl_COA[Account_key],tbl_COA[SubClass2],"Not Found")</f>
        <v>Sales &amp; Distribution</v>
      </c>
      <c r="J10592" t="str">
        <f>_xlfn.XLOOKUP(tbl_GL[[#This Row],[Account_key]],tbl_COA[Account_key],tbl_COA[SubAccount],,0)</f>
        <v>Salaries</v>
      </c>
      <c r="K10592">
        <f>YEAR(tbl_GL[[#This Row],[Date]])</f>
        <v>2018</v>
      </c>
    </row>
    <row r="10593" spans="1:11" hidden="1" x14ac:dyDescent="0.35">
      <c r="A10593">
        <v>94.2</v>
      </c>
      <c r="B10593" s="24">
        <v>43159</v>
      </c>
      <c r="C10593">
        <v>5</v>
      </c>
      <c r="D10593" s="13">
        <v>10</v>
      </c>
      <c r="E10593" s="13" t="s">
        <v>56</v>
      </c>
      <c r="F10593" s="17">
        <v>-1750</v>
      </c>
      <c r="G10593" t="str">
        <f>_xlfn.XLOOKUP(tbl_GL[[#This Row],[Account_key]],tbl_COA[Account_key],tbl_COA[Class],"Not Found")</f>
        <v>Assets</v>
      </c>
      <c r="H10593" t="str">
        <f>_xlfn.XLOOKUP(tbl_GL[[#This Row],[Account_key]],tbl_COA[Account_key],tbl_COA[SubClass],"Not Found")</f>
        <v>Assets</v>
      </c>
      <c r="I10593" t="str">
        <f>_xlfn.XLOOKUP(tbl_GL[[#This Row],[Account_key]],tbl_COA[Account_key],tbl_COA[SubClass2],"Not Found")</f>
        <v>Current Assets</v>
      </c>
      <c r="J10593" t="str">
        <f>_xlfn.XLOOKUP(tbl_GL[[#This Row],[Account_key]],tbl_COA[Account_key],tbl_COA[SubAccount],,0)</f>
        <v>Cash at Bank</v>
      </c>
      <c r="K10593">
        <f>YEAR(tbl_GL[[#This Row],[Date]])</f>
        <v>2018</v>
      </c>
    </row>
    <row r="10594" spans="1:11" hidden="1" x14ac:dyDescent="0.35">
      <c r="A10594">
        <v>95.1</v>
      </c>
      <c r="B10594" s="24">
        <v>43159</v>
      </c>
      <c r="C10594">
        <v>5</v>
      </c>
      <c r="D10594" s="13">
        <v>380</v>
      </c>
      <c r="E10594" s="13" t="s">
        <v>101</v>
      </c>
      <c r="F10594" s="17">
        <v>-3500</v>
      </c>
      <c r="G10594" t="str">
        <f>_xlfn.XLOOKUP(tbl_GL[[#This Row],[Account_key]],tbl_COA[Account_key],tbl_COA[Class],"Not Found")</f>
        <v>Operating account</v>
      </c>
      <c r="H10594" t="str">
        <f>_xlfn.XLOOKUP(tbl_GL[[#This Row],[Account_key]],tbl_COA[Account_key],tbl_COA[SubClass],"Not Found")</f>
        <v>Depreciation &amp; Amortization</v>
      </c>
      <c r="I10594" t="str">
        <f>_xlfn.XLOOKUP(tbl_GL[[#This Row],[Account_key]],tbl_COA[Account_key],tbl_COA[SubClass2],"Not Found")</f>
        <v>Depreciation</v>
      </c>
      <c r="J10594" t="str">
        <f>_xlfn.XLOOKUP(tbl_GL[[#This Row],[Account_key]],tbl_COA[Account_key],tbl_COA[SubAccount],,0)</f>
        <v>Equipment</v>
      </c>
      <c r="K10594">
        <f>YEAR(tbl_GL[[#This Row],[Date]])</f>
        <v>2018</v>
      </c>
    </row>
    <row r="10595" spans="1:11" hidden="1" x14ac:dyDescent="0.35">
      <c r="A10595">
        <v>95.2</v>
      </c>
      <c r="B10595" s="24">
        <v>43159</v>
      </c>
      <c r="C10595">
        <v>5</v>
      </c>
      <c r="D10595" s="13">
        <v>90</v>
      </c>
      <c r="E10595" s="13" t="s">
        <v>101</v>
      </c>
      <c r="F10595" s="17">
        <v>-3500</v>
      </c>
      <c r="G10595" t="str">
        <f>_xlfn.XLOOKUP(tbl_GL[[#This Row],[Account_key]],tbl_COA[Account_key],tbl_COA[Class],"Not Found")</f>
        <v>Assets</v>
      </c>
      <c r="H10595" t="str">
        <f>_xlfn.XLOOKUP(tbl_GL[[#This Row],[Account_key]],tbl_COA[Account_key],tbl_COA[SubClass],"Not Found")</f>
        <v>Assets</v>
      </c>
      <c r="I10595" t="str">
        <f>_xlfn.XLOOKUP(tbl_GL[[#This Row],[Account_key]],tbl_COA[Account_key],tbl_COA[SubClass2],"Not Found")</f>
        <v>Non-Current Assets</v>
      </c>
      <c r="J10595" t="str">
        <f>_xlfn.XLOOKUP(tbl_GL[[#This Row],[Account_key]],tbl_COA[Account_key],tbl_COA[SubAccount],,0)</f>
        <v>Office Furniture &amp; Equipment</v>
      </c>
      <c r="K10595">
        <f>YEAR(tbl_GL[[#This Row],[Date]])</f>
        <v>2018</v>
      </c>
    </row>
    <row r="10596" spans="1:11" hidden="1" x14ac:dyDescent="0.35">
      <c r="A10596">
        <v>96.1</v>
      </c>
      <c r="B10596" s="24">
        <v>43160</v>
      </c>
      <c r="C10596">
        <v>5</v>
      </c>
      <c r="D10596" s="13">
        <v>350</v>
      </c>
      <c r="E10596" s="13" t="s">
        <v>97</v>
      </c>
      <c r="F10596" s="17">
        <v>-767</v>
      </c>
      <c r="G10596" t="str">
        <f>_xlfn.XLOOKUP(tbl_GL[[#This Row],[Account_key]],tbl_COA[Account_key],tbl_COA[Class],"Not Found")</f>
        <v>Operating account</v>
      </c>
      <c r="H10596" t="str">
        <f>_xlfn.XLOOKUP(tbl_GL[[#This Row],[Account_key]],tbl_COA[Account_key],tbl_COA[SubClass],"Not Found")</f>
        <v>Operating Expenses</v>
      </c>
      <c r="I10596" t="str">
        <f>_xlfn.XLOOKUP(tbl_GL[[#This Row],[Account_key]],tbl_COA[Account_key],tbl_COA[SubClass2],"Not Found")</f>
        <v>Administration</v>
      </c>
      <c r="J10596" t="str">
        <f>_xlfn.XLOOKUP(tbl_GL[[#This Row],[Account_key]],tbl_COA[Account_key],tbl_COA[SubAccount],,0)</f>
        <v>Other Expenses</v>
      </c>
      <c r="K10596">
        <f>YEAR(tbl_GL[[#This Row],[Date]])</f>
        <v>2018</v>
      </c>
    </row>
    <row r="10597" spans="1:11" hidden="1" x14ac:dyDescent="0.35">
      <c r="A10597">
        <v>96.2</v>
      </c>
      <c r="B10597" s="24">
        <v>43160</v>
      </c>
      <c r="C10597">
        <v>5</v>
      </c>
      <c r="D10597" s="13">
        <v>120</v>
      </c>
      <c r="E10597" s="13" t="s">
        <v>97</v>
      </c>
      <c r="F10597" s="17">
        <v>767</v>
      </c>
      <c r="G10597" t="str">
        <f>_xlfn.XLOOKUP(tbl_GL[[#This Row],[Account_key]],tbl_COA[Account_key],tbl_COA[Class],"Not Found")</f>
        <v>Liabilities and Owners Equity</v>
      </c>
      <c r="H10597" t="str">
        <f>_xlfn.XLOOKUP(tbl_GL[[#This Row],[Account_key]],tbl_COA[Account_key],tbl_COA[SubClass],"Not Found")</f>
        <v>Liabilities</v>
      </c>
      <c r="I10597" t="str">
        <f>_xlfn.XLOOKUP(tbl_GL[[#This Row],[Account_key]],tbl_COA[Account_key],tbl_COA[SubClass2],"Not Found")</f>
        <v>Current Liabilities</v>
      </c>
      <c r="J10597" t="str">
        <f>_xlfn.XLOOKUP(tbl_GL[[#This Row],[Account_key]],tbl_COA[Account_key],tbl_COA[SubAccount],,0)</f>
        <v>Accrued Expenses</v>
      </c>
      <c r="K10597">
        <f>YEAR(tbl_GL[[#This Row],[Date]])</f>
        <v>2018</v>
      </c>
    </row>
    <row r="10598" spans="1:11" hidden="1" x14ac:dyDescent="0.35">
      <c r="A10598">
        <v>97.1</v>
      </c>
      <c r="B10598" s="24">
        <v>43160</v>
      </c>
      <c r="C10598">
        <v>5</v>
      </c>
      <c r="D10598" s="13">
        <v>60</v>
      </c>
      <c r="E10598" s="13" t="s">
        <v>84</v>
      </c>
      <c r="F10598" s="17">
        <v>7333</v>
      </c>
      <c r="G10598" t="str">
        <f>_xlfn.XLOOKUP(tbl_GL[[#This Row],[Account_key]],tbl_COA[Account_key],tbl_COA[Class],"Not Found")</f>
        <v>Assets</v>
      </c>
      <c r="H10598" t="str">
        <f>_xlfn.XLOOKUP(tbl_GL[[#This Row],[Account_key]],tbl_COA[Account_key],tbl_COA[SubClass],"Not Found")</f>
        <v>Assets</v>
      </c>
      <c r="I10598" t="str">
        <f>_xlfn.XLOOKUP(tbl_GL[[#This Row],[Account_key]],tbl_COA[Account_key],tbl_COA[SubClass2],"Not Found")</f>
        <v>Current Assets</v>
      </c>
      <c r="J10598" t="str">
        <f>_xlfn.XLOOKUP(tbl_GL[[#This Row],[Account_key]],tbl_COA[Account_key],tbl_COA[SubAccount],,0)</f>
        <v>Inventory</v>
      </c>
      <c r="K10598">
        <f>YEAR(tbl_GL[[#This Row],[Date]])</f>
        <v>2018</v>
      </c>
    </row>
    <row r="10599" spans="1:11" hidden="1" x14ac:dyDescent="0.35">
      <c r="A10599">
        <v>97.2</v>
      </c>
      <c r="B10599" s="24">
        <v>43160</v>
      </c>
      <c r="C10599">
        <v>5</v>
      </c>
      <c r="D10599" s="13">
        <v>110</v>
      </c>
      <c r="E10599" s="13" t="s">
        <v>84</v>
      </c>
      <c r="F10599" s="17">
        <v>7333</v>
      </c>
      <c r="G10599" t="str">
        <f>_xlfn.XLOOKUP(tbl_GL[[#This Row],[Account_key]],tbl_COA[Account_key],tbl_COA[Class],"Not Found")</f>
        <v>Liabilities and Owners Equity</v>
      </c>
      <c r="H10599" t="str">
        <f>_xlfn.XLOOKUP(tbl_GL[[#This Row],[Account_key]],tbl_COA[Account_key],tbl_COA[SubClass],"Not Found")</f>
        <v>Liabilities</v>
      </c>
      <c r="I10599" t="str">
        <f>_xlfn.XLOOKUP(tbl_GL[[#This Row],[Account_key]],tbl_COA[Account_key],tbl_COA[SubClass2],"Not Found")</f>
        <v>Current Liabilities</v>
      </c>
      <c r="J10599" t="str">
        <f>_xlfn.XLOOKUP(tbl_GL[[#This Row],[Account_key]],tbl_COA[Account_key],tbl_COA[SubAccount],,0)</f>
        <v>Trade Payables</v>
      </c>
      <c r="K10599">
        <f>YEAR(tbl_GL[[#This Row],[Date]])</f>
        <v>2018</v>
      </c>
    </row>
    <row r="10600" spans="1:11" hidden="1" x14ac:dyDescent="0.35">
      <c r="A10600">
        <v>98.1</v>
      </c>
      <c r="B10600" s="24">
        <v>43161</v>
      </c>
      <c r="C10600">
        <v>5</v>
      </c>
      <c r="D10600" s="13">
        <v>230</v>
      </c>
      <c r="E10600" s="13" t="s">
        <v>4</v>
      </c>
      <c r="F10600" s="17">
        <v>-375</v>
      </c>
      <c r="G10600" t="str">
        <f>_xlfn.XLOOKUP(tbl_GL[[#This Row],[Account_key]],tbl_COA[Account_key],tbl_COA[Class],"Not Found")</f>
        <v>Trading account</v>
      </c>
      <c r="H10600" t="str">
        <f>_xlfn.XLOOKUP(tbl_GL[[#This Row],[Account_key]],tbl_COA[Account_key],tbl_COA[SubClass],"Not Found")</f>
        <v>Cost of Sales</v>
      </c>
      <c r="I10600" t="str">
        <f>_xlfn.XLOOKUP(tbl_GL[[#This Row],[Account_key]],tbl_COA[Account_key],tbl_COA[SubClass2],"Not Found")</f>
        <v>Cost of Sales</v>
      </c>
      <c r="J10600" t="str">
        <f>_xlfn.XLOOKUP(tbl_GL[[#This Row],[Account_key]],tbl_COA[Account_key],tbl_COA[SubAccount],,0)</f>
        <v>Cost of Sales</v>
      </c>
      <c r="K10600">
        <f>YEAR(tbl_GL[[#This Row],[Date]])</f>
        <v>2018</v>
      </c>
    </row>
    <row r="10601" spans="1:11" hidden="1" x14ac:dyDescent="0.35">
      <c r="A10601">
        <v>98.2</v>
      </c>
      <c r="B10601" s="24">
        <v>43161</v>
      </c>
      <c r="C10601">
        <v>5</v>
      </c>
      <c r="D10601" s="13">
        <v>60</v>
      </c>
      <c r="E10601" s="13" t="s">
        <v>4</v>
      </c>
      <c r="F10601" s="17">
        <v>-375</v>
      </c>
      <c r="G10601" t="str">
        <f>_xlfn.XLOOKUP(tbl_GL[[#This Row],[Account_key]],tbl_COA[Account_key],tbl_COA[Class],"Not Found")</f>
        <v>Assets</v>
      </c>
      <c r="H10601" t="str">
        <f>_xlfn.XLOOKUP(tbl_GL[[#This Row],[Account_key]],tbl_COA[Account_key],tbl_COA[SubClass],"Not Found")</f>
        <v>Assets</v>
      </c>
      <c r="I10601" t="str">
        <f>_xlfn.XLOOKUP(tbl_GL[[#This Row],[Account_key]],tbl_COA[Account_key],tbl_COA[SubClass2],"Not Found")</f>
        <v>Current Assets</v>
      </c>
      <c r="J10601" t="str">
        <f>_xlfn.XLOOKUP(tbl_GL[[#This Row],[Account_key]],tbl_COA[Account_key],tbl_COA[SubAccount],,0)</f>
        <v>Inventory</v>
      </c>
      <c r="K10601">
        <f>YEAR(tbl_GL[[#This Row],[Date]])</f>
        <v>2018</v>
      </c>
    </row>
    <row r="10602" spans="1:11" hidden="1" x14ac:dyDescent="0.35">
      <c r="A10602">
        <v>99.1</v>
      </c>
      <c r="B10602" s="24">
        <v>43161</v>
      </c>
      <c r="C10602">
        <v>5</v>
      </c>
      <c r="D10602" s="13">
        <v>210</v>
      </c>
      <c r="E10602" s="13" t="s">
        <v>7</v>
      </c>
      <c r="F10602" s="17">
        <v>1252</v>
      </c>
      <c r="G10602" t="str">
        <f>_xlfn.XLOOKUP(tbl_GL[[#This Row],[Account_key]],tbl_COA[Account_key],tbl_COA[Class],"Not Found")</f>
        <v>Trading account</v>
      </c>
      <c r="H10602" t="str">
        <f>_xlfn.XLOOKUP(tbl_GL[[#This Row],[Account_key]],tbl_COA[Account_key],tbl_COA[SubClass],"Not Found")</f>
        <v>Sales</v>
      </c>
      <c r="I10602" t="str">
        <f>_xlfn.XLOOKUP(tbl_GL[[#This Row],[Account_key]],tbl_COA[Account_key],tbl_COA[SubClass2],"Not Found")</f>
        <v>Sales</v>
      </c>
      <c r="J10602" t="str">
        <f>_xlfn.XLOOKUP(tbl_GL[[#This Row],[Account_key]],tbl_COA[Account_key],tbl_COA[SubAccount],,0)</f>
        <v>Sales</v>
      </c>
      <c r="K10602">
        <f>YEAR(tbl_GL[[#This Row],[Date]])</f>
        <v>2018</v>
      </c>
    </row>
    <row r="10603" spans="1:11" hidden="1" x14ac:dyDescent="0.35">
      <c r="A10603">
        <v>99.2</v>
      </c>
      <c r="B10603" s="24">
        <v>43161</v>
      </c>
      <c r="C10603">
        <v>5</v>
      </c>
      <c r="D10603" s="13">
        <v>10</v>
      </c>
      <c r="E10603" s="13" t="s">
        <v>7</v>
      </c>
      <c r="F10603" s="17">
        <v>1252</v>
      </c>
      <c r="G10603" t="str">
        <f>_xlfn.XLOOKUP(tbl_GL[[#This Row],[Account_key]],tbl_COA[Account_key],tbl_COA[Class],"Not Found")</f>
        <v>Assets</v>
      </c>
      <c r="H10603" t="str">
        <f>_xlfn.XLOOKUP(tbl_GL[[#This Row],[Account_key]],tbl_COA[Account_key],tbl_COA[SubClass],"Not Found")</f>
        <v>Assets</v>
      </c>
      <c r="I10603" t="str">
        <f>_xlfn.XLOOKUP(tbl_GL[[#This Row],[Account_key]],tbl_COA[Account_key],tbl_COA[SubClass2],"Not Found")</f>
        <v>Current Assets</v>
      </c>
      <c r="J10603" t="str">
        <f>_xlfn.XLOOKUP(tbl_GL[[#This Row],[Account_key]],tbl_COA[Account_key],tbl_COA[SubAccount],,0)</f>
        <v>Cash at Bank</v>
      </c>
      <c r="K10603">
        <f>YEAR(tbl_GL[[#This Row],[Date]])</f>
        <v>2018</v>
      </c>
    </row>
    <row r="10604" spans="1:11" hidden="1" x14ac:dyDescent="0.35">
      <c r="A10604">
        <v>100.1</v>
      </c>
      <c r="B10604" s="24">
        <v>43161</v>
      </c>
      <c r="C10604">
        <v>5</v>
      </c>
      <c r="D10604" s="13">
        <v>230</v>
      </c>
      <c r="E10604" s="13" t="s">
        <v>4</v>
      </c>
      <c r="F10604" s="17">
        <v>-1604</v>
      </c>
      <c r="G10604" t="str">
        <f>_xlfn.XLOOKUP(tbl_GL[[#This Row],[Account_key]],tbl_COA[Account_key],tbl_COA[Class],"Not Found")</f>
        <v>Trading account</v>
      </c>
      <c r="H10604" t="str">
        <f>_xlfn.XLOOKUP(tbl_GL[[#This Row],[Account_key]],tbl_COA[Account_key],tbl_COA[SubClass],"Not Found")</f>
        <v>Cost of Sales</v>
      </c>
      <c r="I10604" t="str">
        <f>_xlfn.XLOOKUP(tbl_GL[[#This Row],[Account_key]],tbl_COA[Account_key],tbl_COA[SubClass2],"Not Found")</f>
        <v>Cost of Sales</v>
      </c>
      <c r="J10604" t="str">
        <f>_xlfn.XLOOKUP(tbl_GL[[#This Row],[Account_key]],tbl_COA[Account_key],tbl_COA[SubAccount],,0)</f>
        <v>Cost of Sales</v>
      </c>
      <c r="K10604">
        <f>YEAR(tbl_GL[[#This Row],[Date]])</f>
        <v>2018</v>
      </c>
    </row>
    <row r="10605" spans="1:11" hidden="1" x14ac:dyDescent="0.35">
      <c r="A10605">
        <v>100.2</v>
      </c>
      <c r="B10605" s="24">
        <v>43161</v>
      </c>
      <c r="C10605">
        <v>5</v>
      </c>
      <c r="D10605" s="13">
        <v>60</v>
      </c>
      <c r="E10605" s="13" t="s">
        <v>4</v>
      </c>
      <c r="F10605" s="17">
        <v>-1604</v>
      </c>
      <c r="G10605" t="str">
        <f>_xlfn.XLOOKUP(tbl_GL[[#This Row],[Account_key]],tbl_COA[Account_key],tbl_COA[Class],"Not Found")</f>
        <v>Assets</v>
      </c>
      <c r="H10605" t="str">
        <f>_xlfn.XLOOKUP(tbl_GL[[#This Row],[Account_key]],tbl_COA[Account_key],tbl_COA[SubClass],"Not Found")</f>
        <v>Assets</v>
      </c>
      <c r="I10605" t="str">
        <f>_xlfn.XLOOKUP(tbl_GL[[#This Row],[Account_key]],tbl_COA[Account_key],tbl_COA[SubClass2],"Not Found")</f>
        <v>Current Assets</v>
      </c>
      <c r="J10605" t="str">
        <f>_xlfn.XLOOKUP(tbl_GL[[#This Row],[Account_key]],tbl_COA[Account_key],tbl_COA[SubAccount],,0)</f>
        <v>Inventory</v>
      </c>
      <c r="K10605">
        <f>YEAR(tbl_GL[[#This Row],[Date]])</f>
        <v>2018</v>
      </c>
    </row>
    <row r="10606" spans="1:11" hidden="1" x14ac:dyDescent="0.35">
      <c r="A10606">
        <v>101.1</v>
      </c>
      <c r="B10606" s="24">
        <v>43161</v>
      </c>
      <c r="C10606">
        <v>5</v>
      </c>
      <c r="D10606" s="13">
        <v>210</v>
      </c>
      <c r="E10606" s="13" t="s">
        <v>8</v>
      </c>
      <c r="F10606" s="17">
        <v>5833</v>
      </c>
      <c r="G10606" t="str">
        <f>_xlfn.XLOOKUP(tbl_GL[[#This Row],[Account_key]],tbl_COA[Account_key],tbl_COA[Class],"Not Found")</f>
        <v>Trading account</v>
      </c>
      <c r="H10606" t="str">
        <f>_xlfn.XLOOKUP(tbl_GL[[#This Row],[Account_key]],tbl_COA[Account_key],tbl_COA[SubClass],"Not Found")</f>
        <v>Sales</v>
      </c>
      <c r="I10606" t="str">
        <f>_xlfn.XLOOKUP(tbl_GL[[#This Row],[Account_key]],tbl_COA[Account_key],tbl_COA[SubClass2],"Not Found")</f>
        <v>Sales</v>
      </c>
      <c r="J10606" t="str">
        <f>_xlfn.XLOOKUP(tbl_GL[[#This Row],[Account_key]],tbl_COA[Account_key],tbl_COA[SubAccount],,0)</f>
        <v>Sales</v>
      </c>
      <c r="K10606">
        <f>YEAR(tbl_GL[[#This Row],[Date]])</f>
        <v>2018</v>
      </c>
    </row>
    <row r="10607" spans="1:11" hidden="1" x14ac:dyDescent="0.35">
      <c r="A10607">
        <v>101.2</v>
      </c>
      <c r="B10607" s="24">
        <v>43161</v>
      </c>
      <c r="C10607">
        <v>5</v>
      </c>
      <c r="D10607" s="13">
        <v>30</v>
      </c>
      <c r="E10607" s="13" t="s">
        <v>8</v>
      </c>
      <c r="F10607" s="17">
        <v>5833</v>
      </c>
      <c r="G10607" t="str">
        <f>_xlfn.XLOOKUP(tbl_GL[[#This Row],[Account_key]],tbl_COA[Account_key],tbl_COA[Class],"Not Found")</f>
        <v>Assets</v>
      </c>
      <c r="H10607" t="str">
        <f>_xlfn.XLOOKUP(tbl_GL[[#This Row],[Account_key]],tbl_COA[Account_key],tbl_COA[SubClass],"Not Found")</f>
        <v>Assets</v>
      </c>
      <c r="I10607" t="str">
        <f>_xlfn.XLOOKUP(tbl_GL[[#This Row],[Account_key]],tbl_COA[Account_key],tbl_COA[SubClass2],"Not Found")</f>
        <v>Current Assets</v>
      </c>
      <c r="J10607" t="str">
        <f>_xlfn.XLOOKUP(tbl_GL[[#This Row],[Account_key]],tbl_COA[Account_key],tbl_COA[SubAccount],,0)</f>
        <v>Trade Receivables</v>
      </c>
      <c r="K10607">
        <f>YEAR(tbl_GL[[#This Row],[Date]])</f>
        <v>2018</v>
      </c>
    </row>
    <row r="10608" spans="1:11" hidden="1" x14ac:dyDescent="0.35">
      <c r="A10608">
        <v>102.1</v>
      </c>
      <c r="B10608" s="24">
        <v>43163</v>
      </c>
      <c r="C10608">
        <v>5</v>
      </c>
      <c r="D10608" s="13">
        <v>10</v>
      </c>
      <c r="E10608" s="13" t="s">
        <v>98</v>
      </c>
      <c r="F10608" s="17">
        <v>-773</v>
      </c>
      <c r="G10608" t="str">
        <f>_xlfn.XLOOKUP(tbl_GL[[#This Row],[Account_key]],tbl_COA[Account_key],tbl_COA[Class],"Not Found")</f>
        <v>Assets</v>
      </c>
      <c r="H10608" t="str">
        <f>_xlfn.XLOOKUP(tbl_GL[[#This Row],[Account_key]],tbl_COA[Account_key],tbl_COA[SubClass],"Not Found")</f>
        <v>Assets</v>
      </c>
      <c r="I10608" t="str">
        <f>_xlfn.XLOOKUP(tbl_GL[[#This Row],[Account_key]],tbl_COA[Account_key],tbl_COA[SubClass2],"Not Found")</f>
        <v>Current Assets</v>
      </c>
      <c r="J10608" t="str">
        <f>_xlfn.XLOOKUP(tbl_GL[[#This Row],[Account_key]],tbl_COA[Account_key],tbl_COA[SubAccount],,0)</f>
        <v>Cash at Bank</v>
      </c>
      <c r="K10608">
        <f>YEAR(tbl_GL[[#This Row],[Date]])</f>
        <v>2018</v>
      </c>
    </row>
    <row r="10609" spans="1:11" hidden="1" x14ac:dyDescent="0.35">
      <c r="A10609">
        <v>102.2</v>
      </c>
      <c r="B10609" s="24">
        <v>43163</v>
      </c>
      <c r="C10609">
        <v>5</v>
      </c>
      <c r="D10609" s="13">
        <v>120</v>
      </c>
      <c r="E10609" s="13" t="s">
        <v>98</v>
      </c>
      <c r="F10609" s="17">
        <v>-773</v>
      </c>
      <c r="G10609" t="str">
        <f>_xlfn.XLOOKUP(tbl_GL[[#This Row],[Account_key]],tbl_COA[Account_key],tbl_COA[Class],"Not Found")</f>
        <v>Liabilities and Owners Equity</v>
      </c>
      <c r="H10609" t="str">
        <f>_xlfn.XLOOKUP(tbl_GL[[#This Row],[Account_key]],tbl_COA[Account_key],tbl_COA[SubClass],"Not Found")</f>
        <v>Liabilities</v>
      </c>
      <c r="I10609" t="str">
        <f>_xlfn.XLOOKUP(tbl_GL[[#This Row],[Account_key]],tbl_COA[Account_key],tbl_COA[SubClass2],"Not Found")</f>
        <v>Current Liabilities</v>
      </c>
      <c r="J10609" t="str">
        <f>_xlfn.XLOOKUP(tbl_GL[[#This Row],[Account_key]],tbl_COA[Account_key],tbl_COA[SubAccount],,0)</f>
        <v>Accrued Expenses</v>
      </c>
      <c r="K10609">
        <f>YEAR(tbl_GL[[#This Row],[Date]])</f>
        <v>2018</v>
      </c>
    </row>
    <row r="10610" spans="1:11" hidden="1" x14ac:dyDescent="0.35">
      <c r="A10610">
        <v>103.1</v>
      </c>
      <c r="B10610" s="24">
        <v>43164</v>
      </c>
      <c r="C10610">
        <v>5</v>
      </c>
      <c r="D10610" s="13">
        <v>290</v>
      </c>
      <c r="E10610" s="13" t="s">
        <v>97</v>
      </c>
      <c r="F10610" s="17">
        <v>-791</v>
      </c>
      <c r="G10610" t="str">
        <f>_xlfn.XLOOKUP(tbl_GL[[#This Row],[Account_key]],tbl_COA[Account_key],tbl_COA[Class],"Not Found")</f>
        <v>Operating account</v>
      </c>
      <c r="H10610" t="str">
        <f>_xlfn.XLOOKUP(tbl_GL[[#This Row],[Account_key]],tbl_COA[Account_key],tbl_COA[SubClass],"Not Found")</f>
        <v>Operating Expenses</v>
      </c>
      <c r="I10610" t="str">
        <f>_xlfn.XLOOKUP(tbl_GL[[#This Row],[Account_key]],tbl_COA[Account_key],tbl_COA[SubClass2],"Not Found")</f>
        <v>Administration</v>
      </c>
      <c r="J10610" t="str">
        <f>_xlfn.XLOOKUP(tbl_GL[[#This Row],[Account_key]],tbl_COA[Account_key],tbl_COA[SubAccount],,0)</f>
        <v>Travel</v>
      </c>
      <c r="K10610">
        <f>YEAR(tbl_GL[[#This Row],[Date]])</f>
        <v>2018</v>
      </c>
    </row>
    <row r="10611" spans="1:11" hidden="1" x14ac:dyDescent="0.35">
      <c r="A10611">
        <v>103.2</v>
      </c>
      <c r="B10611" s="24">
        <v>43164</v>
      </c>
      <c r="C10611">
        <v>5</v>
      </c>
      <c r="D10611" s="13">
        <v>120</v>
      </c>
      <c r="E10611" s="13" t="s">
        <v>97</v>
      </c>
      <c r="F10611" s="17">
        <v>791</v>
      </c>
      <c r="G10611" t="str">
        <f>_xlfn.XLOOKUP(tbl_GL[[#This Row],[Account_key]],tbl_COA[Account_key],tbl_COA[Class],"Not Found")</f>
        <v>Liabilities and Owners Equity</v>
      </c>
      <c r="H10611" t="str">
        <f>_xlfn.XLOOKUP(tbl_GL[[#This Row],[Account_key]],tbl_COA[Account_key],tbl_COA[SubClass],"Not Found")</f>
        <v>Liabilities</v>
      </c>
      <c r="I10611" t="str">
        <f>_xlfn.XLOOKUP(tbl_GL[[#This Row],[Account_key]],tbl_COA[Account_key],tbl_COA[SubClass2],"Not Found")</f>
        <v>Current Liabilities</v>
      </c>
      <c r="J10611" t="str">
        <f>_xlfn.XLOOKUP(tbl_GL[[#This Row],[Account_key]],tbl_COA[Account_key],tbl_COA[SubAccount],,0)</f>
        <v>Accrued Expenses</v>
      </c>
      <c r="K10611">
        <f>YEAR(tbl_GL[[#This Row],[Date]])</f>
        <v>2018</v>
      </c>
    </row>
    <row r="10612" spans="1:11" hidden="1" x14ac:dyDescent="0.35">
      <c r="A10612">
        <v>104.1</v>
      </c>
      <c r="B10612" s="24">
        <v>43164</v>
      </c>
      <c r="C10612">
        <v>5</v>
      </c>
      <c r="D10612" s="13">
        <v>10</v>
      </c>
      <c r="E10612" s="13" t="s">
        <v>84</v>
      </c>
      <c r="F10612" s="17">
        <v>-7333</v>
      </c>
      <c r="G10612" t="str">
        <f>_xlfn.XLOOKUP(tbl_GL[[#This Row],[Account_key]],tbl_COA[Account_key],tbl_COA[Class],"Not Found")</f>
        <v>Assets</v>
      </c>
      <c r="H10612" t="str">
        <f>_xlfn.XLOOKUP(tbl_GL[[#This Row],[Account_key]],tbl_COA[Account_key],tbl_COA[SubClass],"Not Found")</f>
        <v>Assets</v>
      </c>
      <c r="I10612" t="str">
        <f>_xlfn.XLOOKUP(tbl_GL[[#This Row],[Account_key]],tbl_COA[Account_key],tbl_COA[SubClass2],"Not Found")</f>
        <v>Current Assets</v>
      </c>
      <c r="J10612" t="str">
        <f>_xlfn.XLOOKUP(tbl_GL[[#This Row],[Account_key]],tbl_COA[Account_key],tbl_COA[SubAccount],,0)</f>
        <v>Cash at Bank</v>
      </c>
      <c r="K10612">
        <f>YEAR(tbl_GL[[#This Row],[Date]])</f>
        <v>2018</v>
      </c>
    </row>
    <row r="10613" spans="1:11" hidden="1" x14ac:dyDescent="0.35">
      <c r="A10613">
        <v>104.2</v>
      </c>
      <c r="B10613" s="24">
        <v>43164</v>
      </c>
      <c r="C10613">
        <v>5</v>
      </c>
      <c r="D10613" s="13">
        <v>110</v>
      </c>
      <c r="E10613" s="13" t="s">
        <v>84</v>
      </c>
      <c r="F10613" s="17">
        <v>-7333</v>
      </c>
      <c r="G10613" t="str">
        <f>_xlfn.XLOOKUP(tbl_GL[[#This Row],[Account_key]],tbl_COA[Account_key],tbl_COA[Class],"Not Found")</f>
        <v>Liabilities and Owners Equity</v>
      </c>
      <c r="H10613" t="str">
        <f>_xlfn.XLOOKUP(tbl_GL[[#This Row],[Account_key]],tbl_COA[Account_key],tbl_COA[SubClass],"Not Found")</f>
        <v>Liabilities</v>
      </c>
      <c r="I10613" t="str">
        <f>_xlfn.XLOOKUP(tbl_GL[[#This Row],[Account_key]],tbl_COA[Account_key],tbl_COA[SubClass2],"Not Found")</f>
        <v>Current Liabilities</v>
      </c>
      <c r="J10613" t="str">
        <f>_xlfn.XLOOKUP(tbl_GL[[#This Row],[Account_key]],tbl_COA[Account_key],tbl_COA[SubAccount],,0)</f>
        <v>Trade Payables</v>
      </c>
      <c r="K10613">
        <f>YEAR(tbl_GL[[#This Row],[Date]])</f>
        <v>2018</v>
      </c>
    </row>
    <row r="10614" spans="1:11" hidden="1" x14ac:dyDescent="0.35">
      <c r="A10614">
        <v>105.1</v>
      </c>
      <c r="B10614" s="24">
        <v>43166</v>
      </c>
      <c r="C10614">
        <v>5</v>
      </c>
      <c r="D10614" s="13">
        <v>260</v>
      </c>
      <c r="E10614" s="13" t="s">
        <v>97</v>
      </c>
      <c r="F10614" s="17">
        <v>-925</v>
      </c>
      <c r="G10614" t="str">
        <f>_xlfn.XLOOKUP(tbl_GL[[#This Row],[Account_key]],tbl_COA[Account_key],tbl_COA[Class],"Not Found")</f>
        <v>Operating account</v>
      </c>
      <c r="H10614" t="str">
        <f>_xlfn.XLOOKUP(tbl_GL[[#This Row],[Account_key]],tbl_COA[Account_key],tbl_COA[SubClass],"Not Found")</f>
        <v>Operating Expenses</v>
      </c>
      <c r="I10614" t="str">
        <f>_xlfn.XLOOKUP(tbl_GL[[#This Row],[Account_key]],tbl_COA[Account_key],tbl_COA[SubClass2],"Not Found")</f>
        <v>Marketing</v>
      </c>
      <c r="J10614" t="str">
        <f>_xlfn.XLOOKUP(tbl_GL[[#This Row],[Account_key]],tbl_COA[Account_key],tbl_COA[SubAccount],,0)</f>
        <v>Commissions</v>
      </c>
      <c r="K10614">
        <f>YEAR(tbl_GL[[#This Row],[Date]])</f>
        <v>2018</v>
      </c>
    </row>
    <row r="10615" spans="1:11" hidden="1" x14ac:dyDescent="0.35">
      <c r="A10615">
        <v>105.2</v>
      </c>
      <c r="B10615" s="24">
        <v>43166</v>
      </c>
      <c r="C10615">
        <v>5</v>
      </c>
      <c r="D10615" s="13">
        <v>120</v>
      </c>
      <c r="E10615" s="13" t="s">
        <v>97</v>
      </c>
      <c r="F10615" s="17">
        <v>925</v>
      </c>
      <c r="G10615" t="str">
        <f>_xlfn.XLOOKUP(tbl_GL[[#This Row],[Account_key]],tbl_COA[Account_key],tbl_COA[Class],"Not Found")</f>
        <v>Liabilities and Owners Equity</v>
      </c>
      <c r="H10615" t="str">
        <f>_xlfn.XLOOKUP(tbl_GL[[#This Row],[Account_key]],tbl_COA[Account_key],tbl_COA[SubClass],"Not Found")</f>
        <v>Liabilities</v>
      </c>
      <c r="I10615" t="str">
        <f>_xlfn.XLOOKUP(tbl_GL[[#This Row],[Account_key]],tbl_COA[Account_key],tbl_COA[SubClass2],"Not Found")</f>
        <v>Current Liabilities</v>
      </c>
      <c r="J10615" t="str">
        <f>_xlfn.XLOOKUP(tbl_GL[[#This Row],[Account_key]],tbl_COA[Account_key],tbl_COA[SubAccount],,0)</f>
        <v>Accrued Expenses</v>
      </c>
      <c r="K10615">
        <f>YEAR(tbl_GL[[#This Row],[Date]])</f>
        <v>2018</v>
      </c>
    </row>
    <row r="10616" spans="1:11" hidden="1" x14ac:dyDescent="0.35">
      <c r="A10616">
        <v>106.1</v>
      </c>
      <c r="B10616" s="24">
        <v>43166</v>
      </c>
      <c r="C10616">
        <v>5</v>
      </c>
      <c r="D10616" s="13">
        <v>30</v>
      </c>
      <c r="E10616" s="13" t="s">
        <v>80</v>
      </c>
      <c r="F10616" s="17">
        <v>-5433</v>
      </c>
      <c r="G10616" t="str">
        <f>_xlfn.XLOOKUP(tbl_GL[[#This Row],[Account_key]],tbl_COA[Account_key],tbl_COA[Class],"Not Found")</f>
        <v>Assets</v>
      </c>
      <c r="H10616" t="str">
        <f>_xlfn.XLOOKUP(tbl_GL[[#This Row],[Account_key]],tbl_COA[Account_key],tbl_COA[SubClass],"Not Found")</f>
        <v>Assets</v>
      </c>
      <c r="I10616" t="str">
        <f>_xlfn.XLOOKUP(tbl_GL[[#This Row],[Account_key]],tbl_COA[Account_key],tbl_COA[SubClass2],"Not Found")</f>
        <v>Current Assets</v>
      </c>
      <c r="J10616" t="str">
        <f>_xlfn.XLOOKUP(tbl_GL[[#This Row],[Account_key]],tbl_COA[Account_key],tbl_COA[SubAccount],,0)</f>
        <v>Trade Receivables</v>
      </c>
      <c r="K10616">
        <f>YEAR(tbl_GL[[#This Row],[Date]])</f>
        <v>2018</v>
      </c>
    </row>
    <row r="10617" spans="1:11" hidden="1" x14ac:dyDescent="0.35">
      <c r="A10617">
        <v>106.2</v>
      </c>
      <c r="B10617" s="24">
        <v>43166</v>
      </c>
      <c r="C10617">
        <v>5</v>
      </c>
      <c r="D10617" s="13">
        <v>10</v>
      </c>
      <c r="E10617" s="13" t="s">
        <v>80</v>
      </c>
      <c r="F10617" s="17">
        <v>5433</v>
      </c>
      <c r="G10617" t="str">
        <f>_xlfn.XLOOKUP(tbl_GL[[#This Row],[Account_key]],tbl_COA[Account_key],tbl_COA[Class],"Not Found")</f>
        <v>Assets</v>
      </c>
      <c r="H10617" t="str">
        <f>_xlfn.XLOOKUP(tbl_GL[[#This Row],[Account_key]],tbl_COA[Account_key],tbl_COA[SubClass],"Not Found")</f>
        <v>Assets</v>
      </c>
      <c r="I10617" t="str">
        <f>_xlfn.XLOOKUP(tbl_GL[[#This Row],[Account_key]],tbl_COA[Account_key],tbl_COA[SubClass2],"Not Found")</f>
        <v>Current Assets</v>
      </c>
      <c r="J10617" t="str">
        <f>_xlfn.XLOOKUP(tbl_GL[[#This Row],[Account_key]],tbl_COA[Account_key],tbl_COA[SubAccount],,0)</f>
        <v>Cash at Bank</v>
      </c>
      <c r="K10617">
        <f>YEAR(tbl_GL[[#This Row],[Date]])</f>
        <v>2018</v>
      </c>
    </row>
    <row r="10618" spans="1:11" hidden="1" x14ac:dyDescent="0.35">
      <c r="A10618">
        <v>107.1</v>
      </c>
      <c r="B10618" s="24">
        <v>43167</v>
      </c>
      <c r="C10618">
        <v>5</v>
      </c>
      <c r="D10618" s="13">
        <v>10</v>
      </c>
      <c r="E10618" s="13" t="s">
        <v>98</v>
      </c>
      <c r="F10618" s="17">
        <v>-759</v>
      </c>
      <c r="G10618" t="str">
        <f>_xlfn.XLOOKUP(tbl_GL[[#This Row],[Account_key]],tbl_COA[Account_key],tbl_COA[Class],"Not Found")</f>
        <v>Assets</v>
      </c>
      <c r="H10618" t="str">
        <f>_xlfn.XLOOKUP(tbl_GL[[#This Row],[Account_key]],tbl_COA[Account_key],tbl_COA[SubClass],"Not Found")</f>
        <v>Assets</v>
      </c>
      <c r="I10618" t="str">
        <f>_xlfn.XLOOKUP(tbl_GL[[#This Row],[Account_key]],tbl_COA[Account_key],tbl_COA[SubClass2],"Not Found")</f>
        <v>Current Assets</v>
      </c>
      <c r="J10618" t="str">
        <f>_xlfn.XLOOKUP(tbl_GL[[#This Row],[Account_key]],tbl_COA[Account_key],tbl_COA[SubAccount],,0)</f>
        <v>Cash at Bank</v>
      </c>
      <c r="K10618">
        <f>YEAR(tbl_GL[[#This Row],[Date]])</f>
        <v>2018</v>
      </c>
    </row>
    <row r="10619" spans="1:11" hidden="1" x14ac:dyDescent="0.35">
      <c r="A10619">
        <v>107.2</v>
      </c>
      <c r="B10619" s="24">
        <v>43167</v>
      </c>
      <c r="C10619">
        <v>5</v>
      </c>
      <c r="D10619" s="13">
        <v>120</v>
      </c>
      <c r="E10619" s="13" t="s">
        <v>98</v>
      </c>
      <c r="F10619" s="17">
        <v>-759</v>
      </c>
      <c r="G10619" t="str">
        <f>_xlfn.XLOOKUP(tbl_GL[[#This Row],[Account_key]],tbl_COA[Account_key],tbl_COA[Class],"Not Found")</f>
        <v>Liabilities and Owners Equity</v>
      </c>
      <c r="H10619" t="str">
        <f>_xlfn.XLOOKUP(tbl_GL[[#This Row],[Account_key]],tbl_COA[Account_key],tbl_COA[SubClass],"Not Found")</f>
        <v>Liabilities</v>
      </c>
      <c r="I10619" t="str">
        <f>_xlfn.XLOOKUP(tbl_GL[[#This Row],[Account_key]],tbl_COA[Account_key],tbl_COA[SubClass2],"Not Found")</f>
        <v>Current Liabilities</v>
      </c>
      <c r="J10619" t="str">
        <f>_xlfn.XLOOKUP(tbl_GL[[#This Row],[Account_key]],tbl_COA[Account_key],tbl_COA[SubAccount],,0)</f>
        <v>Accrued Expenses</v>
      </c>
      <c r="K10619">
        <f>YEAR(tbl_GL[[#This Row],[Date]])</f>
        <v>2018</v>
      </c>
    </row>
    <row r="10620" spans="1:11" hidden="1" x14ac:dyDescent="0.35">
      <c r="A10620">
        <v>108.1</v>
      </c>
      <c r="B10620" s="24">
        <v>43167</v>
      </c>
      <c r="C10620">
        <v>5</v>
      </c>
      <c r="D10620" s="13">
        <v>10</v>
      </c>
      <c r="E10620" s="13" t="s">
        <v>98</v>
      </c>
      <c r="F10620" s="17">
        <v>-797</v>
      </c>
      <c r="G10620" t="str">
        <f>_xlfn.XLOOKUP(tbl_GL[[#This Row],[Account_key]],tbl_COA[Account_key],tbl_COA[Class],"Not Found")</f>
        <v>Assets</v>
      </c>
      <c r="H10620" t="str">
        <f>_xlfn.XLOOKUP(tbl_GL[[#This Row],[Account_key]],tbl_COA[Account_key],tbl_COA[SubClass],"Not Found")</f>
        <v>Assets</v>
      </c>
      <c r="I10620" t="str">
        <f>_xlfn.XLOOKUP(tbl_GL[[#This Row],[Account_key]],tbl_COA[Account_key],tbl_COA[SubClass2],"Not Found")</f>
        <v>Current Assets</v>
      </c>
      <c r="J10620" t="str">
        <f>_xlfn.XLOOKUP(tbl_GL[[#This Row],[Account_key]],tbl_COA[Account_key],tbl_COA[SubAccount],,0)</f>
        <v>Cash at Bank</v>
      </c>
      <c r="K10620">
        <f>YEAR(tbl_GL[[#This Row],[Date]])</f>
        <v>2018</v>
      </c>
    </row>
    <row r="10621" spans="1:11" hidden="1" x14ac:dyDescent="0.35">
      <c r="A10621">
        <v>108.2</v>
      </c>
      <c r="B10621" s="24">
        <v>43167</v>
      </c>
      <c r="C10621">
        <v>5</v>
      </c>
      <c r="D10621" s="13">
        <v>120</v>
      </c>
      <c r="E10621" s="13" t="s">
        <v>98</v>
      </c>
      <c r="F10621" s="17">
        <v>-797</v>
      </c>
      <c r="G10621" t="str">
        <f>_xlfn.XLOOKUP(tbl_GL[[#This Row],[Account_key]],tbl_COA[Account_key],tbl_COA[Class],"Not Found")</f>
        <v>Liabilities and Owners Equity</v>
      </c>
      <c r="H10621" t="str">
        <f>_xlfn.XLOOKUP(tbl_GL[[#This Row],[Account_key]],tbl_COA[Account_key],tbl_COA[SubClass],"Not Found")</f>
        <v>Liabilities</v>
      </c>
      <c r="I10621" t="str">
        <f>_xlfn.XLOOKUP(tbl_GL[[#This Row],[Account_key]],tbl_COA[Account_key],tbl_COA[SubClass2],"Not Found")</f>
        <v>Current Liabilities</v>
      </c>
      <c r="J10621" t="str">
        <f>_xlfn.XLOOKUP(tbl_GL[[#This Row],[Account_key]],tbl_COA[Account_key],tbl_COA[SubAccount],,0)</f>
        <v>Accrued Expenses</v>
      </c>
      <c r="K10621">
        <f>YEAR(tbl_GL[[#This Row],[Date]])</f>
        <v>2018</v>
      </c>
    </row>
    <row r="10622" spans="1:11" hidden="1" x14ac:dyDescent="0.35">
      <c r="A10622">
        <v>109.1</v>
      </c>
      <c r="B10622" s="24">
        <v>43168</v>
      </c>
      <c r="C10622">
        <v>5</v>
      </c>
      <c r="D10622" s="13">
        <v>10</v>
      </c>
      <c r="E10622" s="13" t="s">
        <v>98</v>
      </c>
      <c r="F10622" s="17">
        <v>-740</v>
      </c>
      <c r="G10622" t="str">
        <f>_xlfn.XLOOKUP(tbl_GL[[#This Row],[Account_key]],tbl_COA[Account_key],tbl_COA[Class],"Not Found")</f>
        <v>Assets</v>
      </c>
      <c r="H10622" t="str">
        <f>_xlfn.XLOOKUP(tbl_GL[[#This Row],[Account_key]],tbl_COA[Account_key],tbl_COA[SubClass],"Not Found")</f>
        <v>Assets</v>
      </c>
      <c r="I10622" t="str">
        <f>_xlfn.XLOOKUP(tbl_GL[[#This Row],[Account_key]],tbl_COA[Account_key],tbl_COA[SubClass2],"Not Found")</f>
        <v>Current Assets</v>
      </c>
      <c r="J10622" t="str">
        <f>_xlfn.XLOOKUP(tbl_GL[[#This Row],[Account_key]],tbl_COA[Account_key],tbl_COA[SubAccount],,0)</f>
        <v>Cash at Bank</v>
      </c>
      <c r="K10622">
        <f>YEAR(tbl_GL[[#This Row],[Date]])</f>
        <v>2018</v>
      </c>
    </row>
    <row r="10623" spans="1:11" hidden="1" x14ac:dyDescent="0.35">
      <c r="A10623">
        <v>109.2</v>
      </c>
      <c r="B10623" s="24">
        <v>43168</v>
      </c>
      <c r="C10623">
        <v>5</v>
      </c>
      <c r="D10623" s="13">
        <v>120</v>
      </c>
      <c r="E10623" s="13" t="s">
        <v>98</v>
      </c>
      <c r="F10623" s="17">
        <v>-740</v>
      </c>
      <c r="G10623" t="str">
        <f>_xlfn.XLOOKUP(tbl_GL[[#This Row],[Account_key]],tbl_COA[Account_key],tbl_COA[Class],"Not Found")</f>
        <v>Liabilities and Owners Equity</v>
      </c>
      <c r="H10623" t="str">
        <f>_xlfn.XLOOKUP(tbl_GL[[#This Row],[Account_key]],tbl_COA[Account_key],tbl_COA[SubClass],"Not Found")</f>
        <v>Liabilities</v>
      </c>
      <c r="I10623" t="str">
        <f>_xlfn.XLOOKUP(tbl_GL[[#This Row],[Account_key]],tbl_COA[Account_key],tbl_COA[SubClass2],"Not Found")</f>
        <v>Current Liabilities</v>
      </c>
      <c r="J10623" t="str">
        <f>_xlfn.XLOOKUP(tbl_GL[[#This Row],[Account_key]],tbl_COA[Account_key],tbl_COA[SubAccount],,0)</f>
        <v>Accrued Expenses</v>
      </c>
      <c r="K10623">
        <f>YEAR(tbl_GL[[#This Row],[Date]])</f>
        <v>2018</v>
      </c>
    </row>
    <row r="10624" spans="1:11" hidden="1" x14ac:dyDescent="0.35">
      <c r="A10624">
        <v>110.1</v>
      </c>
      <c r="B10624" s="24">
        <v>43169</v>
      </c>
      <c r="C10624">
        <v>5</v>
      </c>
      <c r="D10624" s="13">
        <v>320</v>
      </c>
      <c r="E10624" s="13" t="s">
        <v>99</v>
      </c>
      <c r="F10624" s="17">
        <v>-72</v>
      </c>
      <c r="G10624" t="str">
        <f>_xlfn.XLOOKUP(tbl_GL[[#This Row],[Account_key]],tbl_COA[Account_key],tbl_COA[Class],"Not Found")</f>
        <v>Operating account</v>
      </c>
      <c r="H10624" t="str">
        <f>_xlfn.XLOOKUP(tbl_GL[[#This Row],[Account_key]],tbl_COA[Account_key],tbl_COA[SubClass],"Not Found")</f>
        <v>Operating Expenses</v>
      </c>
      <c r="I10624" t="str">
        <f>_xlfn.XLOOKUP(tbl_GL[[#This Row],[Account_key]],tbl_COA[Account_key],tbl_COA[SubClass2],"Not Found")</f>
        <v>Administration</v>
      </c>
      <c r="J10624" t="str">
        <f>_xlfn.XLOOKUP(tbl_GL[[#This Row],[Account_key]],tbl_COA[Account_key],tbl_COA[SubAccount],,0)</f>
        <v>Professional Services</v>
      </c>
      <c r="K10624">
        <f>YEAR(tbl_GL[[#This Row],[Date]])</f>
        <v>2018</v>
      </c>
    </row>
    <row r="10625" spans="1:11" hidden="1" x14ac:dyDescent="0.35">
      <c r="A10625">
        <v>110.2</v>
      </c>
      <c r="B10625" s="24">
        <v>43169</v>
      </c>
      <c r="C10625">
        <v>5</v>
      </c>
      <c r="D10625" s="13">
        <v>20</v>
      </c>
      <c r="E10625" s="13" t="s">
        <v>99</v>
      </c>
      <c r="F10625" s="17">
        <v>-72</v>
      </c>
      <c r="G10625" t="str">
        <f>_xlfn.XLOOKUP(tbl_GL[[#This Row],[Account_key]],tbl_COA[Account_key],tbl_COA[Class],"Not Found")</f>
        <v>Assets</v>
      </c>
      <c r="H10625" t="str">
        <f>_xlfn.XLOOKUP(tbl_GL[[#This Row],[Account_key]],tbl_COA[Account_key],tbl_COA[SubClass],"Not Found")</f>
        <v>Assets</v>
      </c>
      <c r="I10625" t="str">
        <f>_xlfn.XLOOKUP(tbl_GL[[#This Row],[Account_key]],tbl_COA[Account_key],tbl_COA[SubClass2],"Not Found")</f>
        <v>Current Assets</v>
      </c>
      <c r="J10625" t="str">
        <f>_xlfn.XLOOKUP(tbl_GL[[#This Row],[Account_key]],tbl_COA[Account_key],tbl_COA[SubAccount],,0)</f>
        <v>Cash in hand</v>
      </c>
      <c r="K10625">
        <f>YEAR(tbl_GL[[#This Row],[Date]])</f>
        <v>2018</v>
      </c>
    </row>
    <row r="10626" spans="1:11" hidden="1" x14ac:dyDescent="0.35">
      <c r="A10626">
        <v>111.1</v>
      </c>
      <c r="B10626" s="24">
        <v>43170</v>
      </c>
      <c r="C10626">
        <v>5</v>
      </c>
      <c r="D10626" s="13">
        <v>260</v>
      </c>
      <c r="E10626" s="13" t="s">
        <v>97</v>
      </c>
      <c r="F10626" s="17">
        <v>-806</v>
      </c>
      <c r="G10626" t="str">
        <f>_xlfn.XLOOKUP(tbl_GL[[#This Row],[Account_key]],tbl_COA[Account_key],tbl_COA[Class],"Not Found")</f>
        <v>Operating account</v>
      </c>
      <c r="H10626" t="str">
        <f>_xlfn.XLOOKUP(tbl_GL[[#This Row],[Account_key]],tbl_COA[Account_key],tbl_COA[SubClass],"Not Found")</f>
        <v>Operating Expenses</v>
      </c>
      <c r="I10626" t="str">
        <f>_xlfn.XLOOKUP(tbl_GL[[#This Row],[Account_key]],tbl_COA[Account_key],tbl_COA[SubClass2],"Not Found")</f>
        <v>Marketing</v>
      </c>
      <c r="J10626" t="str">
        <f>_xlfn.XLOOKUP(tbl_GL[[#This Row],[Account_key]],tbl_COA[Account_key],tbl_COA[SubAccount],,0)</f>
        <v>Commissions</v>
      </c>
      <c r="K10626">
        <f>YEAR(tbl_GL[[#This Row],[Date]])</f>
        <v>2018</v>
      </c>
    </row>
    <row r="10627" spans="1:11" hidden="1" x14ac:dyDescent="0.35">
      <c r="A10627">
        <v>111.2</v>
      </c>
      <c r="B10627" s="24">
        <v>43170</v>
      </c>
      <c r="C10627">
        <v>5</v>
      </c>
      <c r="D10627" s="13">
        <v>120</v>
      </c>
      <c r="E10627" s="13" t="s">
        <v>97</v>
      </c>
      <c r="F10627" s="17">
        <v>806</v>
      </c>
      <c r="G10627" t="str">
        <f>_xlfn.XLOOKUP(tbl_GL[[#This Row],[Account_key]],tbl_COA[Account_key],tbl_COA[Class],"Not Found")</f>
        <v>Liabilities and Owners Equity</v>
      </c>
      <c r="H10627" t="str">
        <f>_xlfn.XLOOKUP(tbl_GL[[#This Row],[Account_key]],tbl_COA[Account_key],tbl_COA[SubClass],"Not Found")</f>
        <v>Liabilities</v>
      </c>
      <c r="I10627" t="str">
        <f>_xlfn.XLOOKUP(tbl_GL[[#This Row],[Account_key]],tbl_COA[Account_key],tbl_COA[SubClass2],"Not Found")</f>
        <v>Current Liabilities</v>
      </c>
      <c r="J10627" t="str">
        <f>_xlfn.XLOOKUP(tbl_GL[[#This Row],[Account_key]],tbl_COA[Account_key],tbl_COA[SubAccount],,0)</f>
        <v>Accrued Expenses</v>
      </c>
      <c r="K10627">
        <f>YEAR(tbl_GL[[#This Row],[Date]])</f>
        <v>2018</v>
      </c>
    </row>
    <row r="10628" spans="1:11" hidden="1" x14ac:dyDescent="0.35">
      <c r="A10628">
        <v>112.1</v>
      </c>
      <c r="B10628" s="24">
        <v>43171</v>
      </c>
      <c r="C10628">
        <v>5</v>
      </c>
      <c r="D10628" s="13">
        <v>230</v>
      </c>
      <c r="E10628" s="13" t="s">
        <v>4</v>
      </c>
      <c r="F10628" s="17">
        <v>-139</v>
      </c>
      <c r="G10628" t="str">
        <f>_xlfn.XLOOKUP(tbl_GL[[#This Row],[Account_key]],tbl_COA[Account_key],tbl_COA[Class],"Not Found")</f>
        <v>Trading account</v>
      </c>
      <c r="H10628" t="str">
        <f>_xlfn.XLOOKUP(tbl_GL[[#This Row],[Account_key]],tbl_COA[Account_key],tbl_COA[SubClass],"Not Found")</f>
        <v>Cost of Sales</v>
      </c>
      <c r="I10628" t="str">
        <f>_xlfn.XLOOKUP(tbl_GL[[#This Row],[Account_key]],tbl_COA[Account_key],tbl_COA[SubClass2],"Not Found")</f>
        <v>Cost of Sales</v>
      </c>
      <c r="J10628" t="str">
        <f>_xlfn.XLOOKUP(tbl_GL[[#This Row],[Account_key]],tbl_COA[Account_key],tbl_COA[SubAccount],,0)</f>
        <v>Cost of Sales</v>
      </c>
      <c r="K10628">
        <f>YEAR(tbl_GL[[#This Row],[Date]])</f>
        <v>2018</v>
      </c>
    </row>
    <row r="10629" spans="1:11" hidden="1" x14ac:dyDescent="0.35">
      <c r="A10629">
        <v>112.2</v>
      </c>
      <c r="B10629" s="24">
        <v>43171</v>
      </c>
      <c r="C10629">
        <v>5</v>
      </c>
      <c r="D10629" s="13">
        <v>60</v>
      </c>
      <c r="E10629" s="13" t="s">
        <v>4</v>
      </c>
      <c r="F10629" s="17">
        <v>-139</v>
      </c>
      <c r="G10629" t="str">
        <f>_xlfn.XLOOKUP(tbl_GL[[#This Row],[Account_key]],tbl_COA[Account_key],tbl_COA[Class],"Not Found")</f>
        <v>Assets</v>
      </c>
      <c r="H10629" t="str">
        <f>_xlfn.XLOOKUP(tbl_GL[[#This Row],[Account_key]],tbl_COA[Account_key],tbl_COA[SubClass],"Not Found")</f>
        <v>Assets</v>
      </c>
      <c r="I10629" t="str">
        <f>_xlfn.XLOOKUP(tbl_GL[[#This Row],[Account_key]],tbl_COA[Account_key],tbl_COA[SubClass2],"Not Found")</f>
        <v>Current Assets</v>
      </c>
      <c r="J10629" t="str">
        <f>_xlfn.XLOOKUP(tbl_GL[[#This Row],[Account_key]],tbl_COA[Account_key],tbl_COA[SubAccount],,0)</f>
        <v>Inventory</v>
      </c>
      <c r="K10629">
        <f>YEAR(tbl_GL[[#This Row],[Date]])</f>
        <v>2018</v>
      </c>
    </row>
    <row r="10630" spans="1:11" hidden="1" x14ac:dyDescent="0.35">
      <c r="A10630">
        <v>113.1</v>
      </c>
      <c r="B10630" s="24">
        <v>43171</v>
      </c>
      <c r="C10630">
        <v>5</v>
      </c>
      <c r="D10630" s="13">
        <v>210</v>
      </c>
      <c r="E10630" s="13" t="s">
        <v>8</v>
      </c>
      <c r="F10630" s="17">
        <v>506</v>
      </c>
      <c r="G10630" t="str">
        <f>_xlfn.XLOOKUP(tbl_GL[[#This Row],[Account_key]],tbl_COA[Account_key],tbl_COA[Class],"Not Found")</f>
        <v>Trading account</v>
      </c>
      <c r="H10630" t="str">
        <f>_xlfn.XLOOKUP(tbl_GL[[#This Row],[Account_key]],tbl_COA[Account_key],tbl_COA[SubClass],"Not Found")</f>
        <v>Sales</v>
      </c>
      <c r="I10630" t="str">
        <f>_xlfn.XLOOKUP(tbl_GL[[#This Row],[Account_key]],tbl_COA[Account_key],tbl_COA[SubClass2],"Not Found")</f>
        <v>Sales</v>
      </c>
      <c r="J10630" t="str">
        <f>_xlfn.XLOOKUP(tbl_GL[[#This Row],[Account_key]],tbl_COA[Account_key],tbl_COA[SubAccount],,0)</f>
        <v>Sales</v>
      </c>
      <c r="K10630">
        <f>YEAR(tbl_GL[[#This Row],[Date]])</f>
        <v>2018</v>
      </c>
    </row>
    <row r="10631" spans="1:11" hidden="1" x14ac:dyDescent="0.35">
      <c r="A10631">
        <v>113.2</v>
      </c>
      <c r="B10631" s="24">
        <v>43171</v>
      </c>
      <c r="C10631">
        <v>5</v>
      </c>
      <c r="D10631" s="13">
        <v>30</v>
      </c>
      <c r="E10631" s="13" t="s">
        <v>8</v>
      </c>
      <c r="F10631" s="17">
        <v>506</v>
      </c>
      <c r="G10631" t="str">
        <f>_xlfn.XLOOKUP(tbl_GL[[#This Row],[Account_key]],tbl_COA[Account_key],tbl_COA[Class],"Not Found")</f>
        <v>Assets</v>
      </c>
      <c r="H10631" t="str">
        <f>_xlfn.XLOOKUP(tbl_GL[[#This Row],[Account_key]],tbl_COA[Account_key],tbl_COA[SubClass],"Not Found")</f>
        <v>Assets</v>
      </c>
      <c r="I10631" t="str">
        <f>_xlfn.XLOOKUP(tbl_GL[[#This Row],[Account_key]],tbl_COA[Account_key],tbl_COA[SubClass2],"Not Found")</f>
        <v>Current Assets</v>
      </c>
      <c r="J10631" t="str">
        <f>_xlfn.XLOOKUP(tbl_GL[[#This Row],[Account_key]],tbl_COA[Account_key],tbl_COA[SubAccount],,0)</f>
        <v>Trade Receivables</v>
      </c>
      <c r="K10631">
        <f>YEAR(tbl_GL[[#This Row],[Date]])</f>
        <v>2018</v>
      </c>
    </row>
    <row r="10632" spans="1:11" hidden="1" x14ac:dyDescent="0.35">
      <c r="A10632">
        <v>114.1</v>
      </c>
      <c r="B10632" s="24">
        <v>43171</v>
      </c>
      <c r="C10632">
        <v>5</v>
      </c>
      <c r="D10632" s="13">
        <v>10</v>
      </c>
      <c r="E10632" s="13" t="s">
        <v>98</v>
      </c>
      <c r="F10632" s="17">
        <v>-793</v>
      </c>
      <c r="G10632" t="str">
        <f>_xlfn.XLOOKUP(tbl_GL[[#This Row],[Account_key]],tbl_COA[Account_key],tbl_COA[Class],"Not Found")</f>
        <v>Assets</v>
      </c>
      <c r="H10632" t="str">
        <f>_xlfn.XLOOKUP(tbl_GL[[#This Row],[Account_key]],tbl_COA[Account_key],tbl_COA[SubClass],"Not Found")</f>
        <v>Assets</v>
      </c>
      <c r="I10632" t="str">
        <f>_xlfn.XLOOKUP(tbl_GL[[#This Row],[Account_key]],tbl_COA[Account_key],tbl_COA[SubClass2],"Not Found")</f>
        <v>Current Assets</v>
      </c>
      <c r="J10632" t="str">
        <f>_xlfn.XLOOKUP(tbl_GL[[#This Row],[Account_key]],tbl_COA[Account_key],tbl_COA[SubAccount],,0)</f>
        <v>Cash at Bank</v>
      </c>
      <c r="K10632">
        <f>YEAR(tbl_GL[[#This Row],[Date]])</f>
        <v>2018</v>
      </c>
    </row>
    <row r="10633" spans="1:11" hidden="1" x14ac:dyDescent="0.35">
      <c r="A10633">
        <v>114.2</v>
      </c>
      <c r="B10633" s="24">
        <v>43171</v>
      </c>
      <c r="C10633">
        <v>5</v>
      </c>
      <c r="D10633" s="13">
        <v>120</v>
      </c>
      <c r="E10633" s="13" t="s">
        <v>98</v>
      </c>
      <c r="F10633" s="17">
        <v>-793</v>
      </c>
      <c r="G10633" t="str">
        <f>_xlfn.XLOOKUP(tbl_GL[[#This Row],[Account_key]],tbl_COA[Account_key],tbl_COA[Class],"Not Found")</f>
        <v>Liabilities and Owners Equity</v>
      </c>
      <c r="H10633" t="str">
        <f>_xlfn.XLOOKUP(tbl_GL[[#This Row],[Account_key]],tbl_COA[Account_key],tbl_COA[SubClass],"Not Found")</f>
        <v>Liabilities</v>
      </c>
      <c r="I10633" t="str">
        <f>_xlfn.XLOOKUP(tbl_GL[[#This Row],[Account_key]],tbl_COA[Account_key],tbl_COA[SubClass2],"Not Found")</f>
        <v>Current Liabilities</v>
      </c>
      <c r="J10633" t="str">
        <f>_xlfn.XLOOKUP(tbl_GL[[#This Row],[Account_key]],tbl_COA[Account_key],tbl_COA[SubAccount],,0)</f>
        <v>Accrued Expenses</v>
      </c>
      <c r="K10633">
        <f>YEAR(tbl_GL[[#This Row],[Date]])</f>
        <v>2018</v>
      </c>
    </row>
    <row r="10634" spans="1:11" hidden="1" x14ac:dyDescent="0.35">
      <c r="A10634">
        <v>115.1</v>
      </c>
      <c r="B10634" s="24">
        <v>43172</v>
      </c>
      <c r="C10634">
        <v>5</v>
      </c>
      <c r="D10634" s="13">
        <v>350</v>
      </c>
      <c r="E10634" s="13" t="s">
        <v>97</v>
      </c>
      <c r="F10634" s="17">
        <v>-992</v>
      </c>
      <c r="G10634" t="str">
        <f>_xlfn.XLOOKUP(tbl_GL[[#This Row],[Account_key]],tbl_COA[Account_key],tbl_COA[Class],"Not Found")</f>
        <v>Operating account</v>
      </c>
      <c r="H10634" t="str">
        <f>_xlfn.XLOOKUP(tbl_GL[[#This Row],[Account_key]],tbl_COA[Account_key],tbl_COA[SubClass],"Not Found")</f>
        <v>Operating Expenses</v>
      </c>
      <c r="I10634" t="str">
        <f>_xlfn.XLOOKUP(tbl_GL[[#This Row],[Account_key]],tbl_COA[Account_key],tbl_COA[SubClass2],"Not Found")</f>
        <v>Administration</v>
      </c>
      <c r="J10634" t="str">
        <f>_xlfn.XLOOKUP(tbl_GL[[#This Row],[Account_key]],tbl_COA[Account_key],tbl_COA[SubAccount],,0)</f>
        <v>Other Expenses</v>
      </c>
      <c r="K10634">
        <f>YEAR(tbl_GL[[#This Row],[Date]])</f>
        <v>2018</v>
      </c>
    </row>
    <row r="10635" spans="1:11" hidden="1" x14ac:dyDescent="0.35">
      <c r="A10635">
        <v>115.2</v>
      </c>
      <c r="B10635" s="24">
        <v>43172</v>
      </c>
      <c r="C10635">
        <v>5</v>
      </c>
      <c r="D10635" s="13">
        <v>120</v>
      </c>
      <c r="E10635" s="13" t="s">
        <v>97</v>
      </c>
      <c r="F10635" s="17">
        <v>992</v>
      </c>
      <c r="G10635" t="str">
        <f>_xlfn.XLOOKUP(tbl_GL[[#This Row],[Account_key]],tbl_COA[Account_key],tbl_COA[Class],"Not Found")</f>
        <v>Liabilities and Owners Equity</v>
      </c>
      <c r="H10635" t="str">
        <f>_xlfn.XLOOKUP(tbl_GL[[#This Row],[Account_key]],tbl_COA[Account_key],tbl_COA[SubClass],"Not Found")</f>
        <v>Liabilities</v>
      </c>
      <c r="I10635" t="str">
        <f>_xlfn.XLOOKUP(tbl_GL[[#This Row],[Account_key]],tbl_COA[Account_key],tbl_COA[SubClass2],"Not Found")</f>
        <v>Current Liabilities</v>
      </c>
      <c r="J10635" t="str">
        <f>_xlfn.XLOOKUP(tbl_GL[[#This Row],[Account_key]],tbl_COA[Account_key],tbl_COA[SubAccount],,0)</f>
        <v>Accrued Expenses</v>
      </c>
      <c r="K10635">
        <f>YEAR(tbl_GL[[#This Row],[Date]])</f>
        <v>2018</v>
      </c>
    </row>
    <row r="10636" spans="1:11" hidden="1" x14ac:dyDescent="0.35">
      <c r="A10636">
        <v>116.1</v>
      </c>
      <c r="B10636" s="24">
        <v>43173</v>
      </c>
      <c r="C10636">
        <v>5</v>
      </c>
      <c r="D10636" s="13">
        <v>230</v>
      </c>
      <c r="E10636" s="13" t="s">
        <v>4</v>
      </c>
      <c r="F10636" s="17">
        <v>-388</v>
      </c>
      <c r="G10636" t="str">
        <f>_xlfn.XLOOKUP(tbl_GL[[#This Row],[Account_key]],tbl_COA[Account_key],tbl_COA[Class],"Not Found")</f>
        <v>Trading account</v>
      </c>
      <c r="H10636" t="str">
        <f>_xlfn.XLOOKUP(tbl_GL[[#This Row],[Account_key]],tbl_COA[Account_key],tbl_COA[SubClass],"Not Found")</f>
        <v>Cost of Sales</v>
      </c>
      <c r="I10636" t="str">
        <f>_xlfn.XLOOKUP(tbl_GL[[#This Row],[Account_key]],tbl_COA[Account_key],tbl_COA[SubClass2],"Not Found")</f>
        <v>Cost of Sales</v>
      </c>
      <c r="J10636" t="str">
        <f>_xlfn.XLOOKUP(tbl_GL[[#This Row],[Account_key]],tbl_COA[Account_key],tbl_COA[SubAccount],,0)</f>
        <v>Cost of Sales</v>
      </c>
      <c r="K10636">
        <f>YEAR(tbl_GL[[#This Row],[Date]])</f>
        <v>2018</v>
      </c>
    </row>
    <row r="10637" spans="1:11" hidden="1" x14ac:dyDescent="0.35">
      <c r="A10637">
        <v>116.2</v>
      </c>
      <c r="B10637" s="24">
        <v>43173</v>
      </c>
      <c r="C10637">
        <v>5</v>
      </c>
      <c r="D10637" s="13">
        <v>60</v>
      </c>
      <c r="E10637" s="13" t="s">
        <v>4</v>
      </c>
      <c r="F10637" s="17">
        <v>-388</v>
      </c>
      <c r="G10637" t="str">
        <f>_xlfn.XLOOKUP(tbl_GL[[#This Row],[Account_key]],tbl_COA[Account_key],tbl_COA[Class],"Not Found")</f>
        <v>Assets</v>
      </c>
      <c r="H10637" t="str">
        <f>_xlfn.XLOOKUP(tbl_GL[[#This Row],[Account_key]],tbl_COA[Account_key],tbl_COA[SubClass],"Not Found")</f>
        <v>Assets</v>
      </c>
      <c r="I10637" t="str">
        <f>_xlfn.XLOOKUP(tbl_GL[[#This Row],[Account_key]],tbl_COA[Account_key],tbl_COA[SubClass2],"Not Found")</f>
        <v>Current Assets</v>
      </c>
      <c r="J10637" t="str">
        <f>_xlfn.XLOOKUP(tbl_GL[[#This Row],[Account_key]],tbl_COA[Account_key],tbl_COA[SubAccount],,0)</f>
        <v>Inventory</v>
      </c>
      <c r="K10637">
        <f>YEAR(tbl_GL[[#This Row],[Date]])</f>
        <v>2018</v>
      </c>
    </row>
    <row r="10638" spans="1:11" hidden="1" x14ac:dyDescent="0.35">
      <c r="A10638">
        <v>117.1</v>
      </c>
      <c r="B10638" s="24">
        <v>43173</v>
      </c>
      <c r="C10638">
        <v>5</v>
      </c>
      <c r="D10638" s="13">
        <v>210</v>
      </c>
      <c r="E10638" s="13" t="s">
        <v>7</v>
      </c>
      <c r="F10638" s="17">
        <v>1294</v>
      </c>
      <c r="G10638" t="str">
        <f>_xlfn.XLOOKUP(tbl_GL[[#This Row],[Account_key]],tbl_COA[Account_key],tbl_COA[Class],"Not Found")</f>
        <v>Trading account</v>
      </c>
      <c r="H10638" t="str">
        <f>_xlfn.XLOOKUP(tbl_GL[[#This Row],[Account_key]],tbl_COA[Account_key],tbl_COA[SubClass],"Not Found")</f>
        <v>Sales</v>
      </c>
      <c r="I10638" t="str">
        <f>_xlfn.XLOOKUP(tbl_GL[[#This Row],[Account_key]],tbl_COA[Account_key],tbl_COA[SubClass2],"Not Found")</f>
        <v>Sales</v>
      </c>
      <c r="J10638" t="str">
        <f>_xlfn.XLOOKUP(tbl_GL[[#This Row],[Account_key]],tbl_COA[Account_key],tbl_COA[SubAccount],,0)</f>
        <v>Sales</v>
      </c>
      <c r="K10638">
        <f>YEAR(tbl_GL[[#This Row],[Date]])</f>
        <v>2018</v>
      </c>
    </row>
    <row r="10639" spans="1:11" hidden="1" x14ac:dyDescent="0.35">
      <c r="A10639">
        <v>117.2</v>
      </c>
      <c r="B10639" s="24">
        <v>43173</v>
      </c>
      <c r="C10639">
        <v>5</v>
      </c>
      <c r="D10639" s="13">
        <v>10</v>
      </c>
      <c r="E10639" s="13" t="s">
        <v>7</v>
      </c>
      <c r="F10639" s="17">
        <v>1294</v>
      </c>
      <c r="G10639" t="str">
        <f>_xlfn.XLOOKUP(tbl_GL[[#This Row],[Account_key]],tbl_COA[Account_key],tbl_COA[Class],"Not Found")</f>
        <v>Assets</v>
      </c>
      <c r="H10639" t="str">
        <f>_xlfn.XLOOKUP(tbl_GL[[#This Row],[Account_key]],tbl_COA[Account_key],tbl_COA[SubClass],"Not Found")</f>
        <v>Assets</v>
      </c>
      <c r="I10639" t="str">
        <f>_xlfn.XLOOKUP(tbl_GL[[#This Row],[Account_key]],tbl_COA[Account_key],tbl_COA[SubClass2],"Not Found")</f>
        <v>Current Assets</v>
      </c>
      <c r="J10639" t="str">
        <f>_xlfn.XLOOKUP(tbl_GL[[#This Row],[Account_key]],tbl_COA[Account_key],tbl_COA[SubAccount],,0)</f>
        <v>Cash at Bank</v>
      </c>
      <c r="K10639">
        <f>YEAR(tbl_GL[[#This Row],[Date]])</f>
        <v>2018</v>
      </c>
    </row>
    <row r="10640" spans="1:11" hidden="1" x14ac:dyDescent="0.35">
      <c r="A10640">
        <v>118.1</v>
      </c>
      <c r="B10640" s="24">
        <v>43173</v>
      </c>
      <c r="C10640">
        <v>5</v>
      </c>
      <c r="D10640" s="13">
        <v>230</v>
      </c>
      <c r="E10640" s="13" t="s">
        <v>4</v>
      </c>
      <c r="F10640" s="17">
        <v>-1567</v>
      </c>
      <c r="G10640" t="str">
        <f>_xlfn.XLOOKUP(tbl_GL[[#This Row],[Account_key]],tbl_COA[Account_key],tbl_COA[Class],"Not Found")</f>
        <v>Trading account</v>
      </c>
      <c r="H10640" t="str">
        <f>_xlfn.XLOOKUP(tbl_GL[[#This Row],[Account_key]],tbl_COA[Account_key],tbl_COA[SubClass],"Not Found")</f>
        <v>Cost of Sales</v>
      </c>
      <c r="I10640" t="str">
        <f>_xlfn.XLOOKUP(tbl_GL[[#This Row],[Account_key]],tbl_COA[Account_key],tbl_COA[SubClass2],"Not Found")</f>
        <v>Cost of Sales</v>
      </c>
      <c r="J10640" t="str">
        <f>_xlfn.XLOOKUP(tbl_GL[[#This Row],[Account_key]],tbl_COA[Account_key],tbl_COA[SubAccount],,0)</f>
        <v>Cost of Sales</v>
      </c>
      <c r="K10640">
        <f>YEAR(tbl_GL[[#This Row],[Date]])</f>
        <v>2018</v>
      </c>
    </row>
    <row r="10641" spans="1:11" hidden="1" x14ac:dyDescent="0.35">
      <c r="A10641">
        <v>118.2</v>
      </c>
      <c r="B10641" s="24">
        <v>43173</v>
      </c>
      <c r="C10641">
        <v>5</v>
      </c>
      <c r="D10641" s="13">
        <v>60</v>
      </c>
      <c r="E10641" s="13" t="s">
        <v>4</v>
      </c>
      <c r="F10641" s="17">
        <v>-1567</v>
      </c>
      <c r="G10641" t="str">
        <f>_xlfn.XLOOKUP(tbl_GL[[#This Row],[Account_key]],tbl_COA[Account_key],tbl_COA[Class],"Not Found")</f>
        <v>Assets</v>
      </c>
      <c r="H10641" t="str">
        <f>_xlfn.XLOOKUP(tbl_GL[[#This Row],[Account_key]],tbl_COA[Account_key],tbl_COA[SubClass],"Not Found")</f>
        <v>Assets</v>
      </c>
      <c r="I10641" t="str">
        <f>_xlfn.XLOOKUP(tbl_GL[[#This Row],[Account_key]],tbl_COA[Account_key],tbl_COA[SubClass2],"Not Found")</f>
        <v>Current Assets</v>
      </c>
      <c r="J10641" t="str">
        <f>_xlfn.XLOOKUP(tbl_GL[[#This Row],[Account_key]],tbl_COA[Account_key],tbl_COA[SubAccount],,0)</f>
        <v>Inventory</v>
      </c>
      <c r="K10641">
        <f>YEAR(tbl_GL[[#This Row],[Date]])</f>
        <v>2018</v>
      </c>
    </row>
    <row r="10642" spans="1:11" hidden="1" x14ac:dyDescent="0.35">
      <c r="A10642">
        <v>119.1</v>
      </c>
      <c r="B10642" s="24">
        <v>43173</v>
      </c>
      <c r="C10642">
        <v>5</v>
      </c>
      <c r="D10642" s="13">
        <v>210</v>
      </c>
      <c r="E10642" s="13" t="s">
        <v>8</v>
      </c>
      <c r="F10642" s="17">
        <v>5697</v>
      </c>
      <c r="G10642" t="str">
        <f>_xlfn.XLOOKUP(tbl_GL[[#This Row],[Account_key]],tbl_COA[Account_key],tbl_COA[Class],"Not Found")</f>
        <v>Trading account</v>
      </c>
      <c r="H10642" t="str">
        <f>_xlfn.XLOOKUP(tbl_GL[[#This Row],[Account_key]],tbl_COA[Account_key],tbl_COA[SubClass],"Not Found")</f>
        <v>Sales</v>
      </c>
      <c r="I10642" t="str">
        <f>_xlfn.XLOOKUP(tbl_GL[[#This Row],[Account_key]],tbl_COA[Account_key],tbl_COA[SubClass2],"Not Found")</f>
        <v>Sales</v>
      </c>
      <c r="J10642" t="str">
        <f>_xlfn.XLOOKUP(tbl_GL[[#This Row],[Account_key]],tbl_COA[Account_key],tbl_COA[SubAccount],,0)</f>
        <v>Sales</v>
      </c>
      <c r="K10642">
        <f>YEAR(tbl_GL[[#This Row],[Date]])</f>
        <v>2018</v>
      </c>
    </row>
    <row r="10643" spans="1:11" hidden="1" x14ac:dyDescent="0.35">
      <c r="A10643">
        <v>119.2</v>
      </c>
      <c r="B10643" s="24">
        <v>43173</v>
      </c>
      <c r="C10643">
        <v>5</v>
      </c>
      <c r="D10643" s="13">
        <v>30</v>
      </c>
      <c r="E10643" s="13" t="s">
        <v>8</v>
      </c>
      <c r="F10643" s="17">
        <v>5697</v>
      </c>
      <c r="G10643" t="str">
        <f>_xlfn.XLOOKUP(tbl_GL[[#This Row],[Account_key]],tbl_COA[Account_key],tbl_COA[Class],"Not Found")</f>
        <v>Assets</v>
      </c>
      <c r="H10643" t="str">
        <f>_xlfn.XLOOKUP(tbl_GL[[#This Row],[Account_key]],tbl_COA[Account_key],tbl_COA[SubClass],"Not Found")</f>
        <v>Assets</v>
      </c>
      <c r="I10643" t="str">
        <f>_xlfn.XLOOKUP(tbl_GL[[#This Row],[Account_key]],tbl_COA[Account_key],tbl_COA[SubClass2],"Not Found")</f>
        <v>Current Assets</v>
      </c>
      <c r="J10643" t="str">
        <f>_xlfn.XLOOKUP(tbl_GL[[#This Row],[Account_key]],tbl_COA[Account_key],tbl_COA[SubAccount],,0)</f>
        <v>Trade Receivables</v>
      </c>
      <c r="K10643">
        <f>YEAR(tbl_GL[[#This Row],[Date]])</f>
        <v>2018</v>
      </c>
    </row>
    <row r="10644" spans="1:11" hidden="1" x14ac:dyDescent="0.35">
      <c r="A10644">
        <v>120.1</v>
      </c>
      <c r="B10644" s="24">
        <v>43174</v>
      </c>
      <c r="C10644">
        <v>5</v>
      </c>
      <c r="D10644" s="13">
        <v>10</v>
      </c>
      <c r="E10644" s="13" t="s">
        <v>112</v>
      </c>
      <c r="F10644" s="17">
        <v>-140</v>
      </c>
      <c r="G10644" t="str">
        <f>_xlfn.XLOOKUP(tbl_GL[[#This Row],[Account_key]],tbl_COA[Account_key],tbl_COA[Class],"Not Found")</f>
        <v>Assets</v>
      </c>
      <c r="H10644" t="str">
        <f>_xlfn.XLOOKUP(tbl_GL[[#This Row],[Account_key]],tbl_COA[Account_key],tbl_COA[SubClass],"Not Found")</f>
        <v>Assets</v>
      </c>
      <c r="I10644" t="str">
        <f>_xlfn.XLOOKUP(tbl_GL[[#This Row],[Account_key]],tbl_COA[Account_key],tbl_COA[SubClass2],"Not Found")</f>
        <v>Current Assets</v>
      </c>
      <c r="J10644" t="str">
        <f>_xlfn.XLOOKUP(tbl_GL[[#This Row],[Account_key]],tbl_COA[Account_key],tbl_COA[SubAccount],,0)</f>
        <v>Cash at Bank</v>
      </c>
      <c r="K10644">
        <f>YEAR(tbl_GL[[#This Row],[Date]])</f>
        <v>2018</v>
      </c>
    </row>
    <row r="10645" spans="1:11" hidden="1" x14ac:dyDescent="0.35">
      <c r="A10645">
        <v>120.2</v>
      </c>
      <c r="B10645" s="24">
        <v>43174</v>
      </c>
      <c r="C10645">
        <v>5</v>
      </c>
      <c r="D10645" s="13">
        <v>121</v>
      </c>
      <c r="E10645" s="13" t="s">
        <v>112</v>
      </c>
      <c r="F10645" s="17">
        <v>-140</v>
      </c>
      <c r="G10645" t="str">
        <f>_xlfn.XLOOKUP(tbl_GL[[#This Row],[Account_key]],tbl_COA[Account_key],tbl_COA[Class],"Not Found")</f>
        <v>Liabilities and Owners Equity</v>
      </c>
      <c r="H10645" t="str">
        <f>_xlfn.XLOOKUP(tbl_GL[[#This Row],[Account_key]],tbl_COA[Account_key],tbl_COA[SubClass],"Not Found")</f>
        <v>Liabilities</v>
      </c>
      <c r="I10645" t="str">
        <f>_xlfn.XLOOKUP(tbl_GL[[#This Row],[Account_key]],tbl_COA[Account_key],tbl_COA[SubClass2],"Not Found")</f>
        <v>Current Liabilities</v>
      </c>
      <c r="J10645" t="str">
        <f>_xlfn.XLOOKUP(tbl_GL[[#This Row],[Account_key]],tbl_COA[Account_key],tbl_COA[SubAccount],,0)</f>
        <v>Interest Payable</v>
      </c>
      <c r="K10645">
        <f>YEAR(tbl_GL[[#This Row],[Date]])</f>
        <v>2018</v>
      </c>
    </row>
    <row r="10646" spans="1:11" hidden="1" x14ac:dyDescent="0.35">
      <c r="A10646">
        <v>121.1</v>
      </c>
      <c r="B10646" s="24">
        <v>43174</v>
      </c>
      <c r="C10646">
        <v>5</v>
      </c>
      <c r="D10646" s="13">
        <v>220</v>
      </c>
      <c r="E10646" s="13" t="s">
        <v>81</v>
      </c>
      <c r="F10646" s="17">
        <v>-1005</v>
      </c>
      <c r="G10646" t="str">
        <f>_xlfn.XLOOKUP(tbl_GL[[#This Row],[Account_key]],tbl_COA[Account_key],tbl_COA[Class],"Not Found")</f>
        <v>Trading account</v>
      </c>
      <c r="H10646" t="str">
        <f>_xlfn.XLOOKUP(tbl_GL[[#This Row],[Account_key]],tbl_COA[Account_key],tbl_COA[SubClass],"Not Found")</f>
        <v>Sales</v>
      </c>
      <c r="I10646" t="str">
        <f>_xlfn.XLOOKUP(tbl_GL[[#This Row],[Account_key]],tbl_COA[Account_key],tbl_COA[SubClass2],"Not Found")</f>
        <v>Sales</v>
      </c>
      <c r="J10646" t="str">
        <f>_xlfn.XLOOKUP(tbl_GL[[#This Row],[Account_key]],tbl_COA[Account_key],tbl_COA[SubAccount],,0)</f>
        <v>Sales Return</v>
      </c>
      <c r="K10646">
        <f>YEAR(tbl_GL[[#This Row],[Date]])</f>
        <v>2018</v>
      </c>
    </row>
    <row r="10647" spans="1:11" hidden="1" x14ac:dyDescent="0.35">
      <c r="A10647">
        <v>121.2</v>
      </c>
      <c r="B10647" s="24">
        <v>43174</v>
      </c>
      <c r="C10647">
        <v>5</v>
      </c>
      <c r="D10647" s="13">
        <v>20</v>
      </c>
      <c r="E10647" s="13" t="s">
        <v>81</v>
      </c>
      <c r="F10647" s="17">
        <v>-1005</v>
      </c>
      <c r="G10647" t="str">
        <f>_xlfn.XLOOKUP(tbl_GL[[#This Row],[Account_key]],tbl_COA[Account_key],tbl_COA[Class],"Not Found")</f>
        <v>Assets</v>
      </c>
      <c r="H10647" t="str">
        <f>_xlfn.XLOOKUP(tbl_GL[[#This Row],[Account_key]],tbl_COA[Account_key],tbl_COA[SubClass],"Not Found")</f>
        <v>Assets</v>
      </c>
      <c r="I10647" t="str">
        <f>_xlfn.XLOOKUP(tbl_GL[[#This Row],[Account_key]],tbl_COA[Account_key],tbl_COA[SubClass2],"Not Found")</f>
        <v>Current Assets</v>
      </c>
      <c r="J10647" t="str">
        <f>_xlfn.XLOOKUP(tbl_GL[[#This Row],[Account_key]],tbl_COA[Account_key],tbl_COA[SubAccount],,0)</f>
        <v>Cash in hand</v>
      </c>
      <c r="K10647">
        <f>YEAR(tbl_GL[[#This Row],[Date]])</f>
        <v>2018</v>
      </c>
    </row>
    <row r="10648" spans="1:11" hidden="1" x14ac:dyDescent="0.35">
      <c r="A10648">
        <v>122.1</v>
      </c>
      <c r="B10648" s="24">
        <v>43174</v>
      </c>
      <c r="C10648">
        <v>5</v>
      </c>
      <c r="D10648" s="13">
        <v>260</v>
      </c>
      <c r="E10648" s="13" t="s">
        <v>97</v>
      </c>
      <c r="F10648" s="17">
        <v>-1029</v>
      </c>
      <c r="G10648" t="str">
        <f>_xlfn.XLOOKUP(tbl_GL[[#This Row],[Account_key]],tbl_COA[Account_key],tbl_COA[Class],"Not Found")</f>
        <v>Operating account</v>
      </c>
      <c r="H10648" t="str">
        <f>_xlfn.XLOOKUP(tbl_GL[[#This Row],[Account_key]],tbl_COA[Account_key],tbl_COA[SubClass],"Not Found")</f>
        <v>Operating Expenses</v>
      </c>
      <c r="I10648" t="str">
        <f>_xlfn.XLOOKUP(tbl_GL[[#This Row],[Account_key]],tbl_COA[Account_key],tbl_COA[SubClass2],"Not Found")</f>
        <v>Marketing</v>
      </c>
      <c r="J10648" t="str">
        <f>_xlfn.XLOOKUP(tbl_GL[[#This Row],[Account_key]],tbl_COA[Account_key],tbl_COA[SubAccount],,0)</f>
        <v>Commissions</v>
      </c>
      <c r="K10648">
        <f>YEAR(tbl_GL[[#This Row],[Date]])</f>
        <v>2018</v>
      </c>
    </row>
    <row r="10649" spans="1:11" hidden="1" x14ac:dyDescent="0.35">
      <c r="A10649">
        <v>122.2</v>
      </c>
      <c r="B10649" s="24">
        <v>43174</v>
      </c>
      <c r="C10649">
        <v>5</v>
      </c>
      <c r="D10649" s="13">
        <v>120</v>
      </c>
      <c r="E10649" s="13" t="s">
        <v>97</v>
      </c>
      <c r="F10649" s="17">
        <v>1029</v>
      </c>
      <c r="G10649" t="str">
        <f>_xlfn.XLOOKUP(tbl_GL[[#This Row],[Account_key]],tbl_COA[Account_key],tbl_COA[Class],"Not Found")</f>
        <v>Liabilities and Owners Equity</v>
      </c>
      <c r="H10649" t="str">
        <f>_xlfn.XLOOKUP(tbl_GL[[#This Row],[Account_key]],tbl_COA[Account_key],tbl_COA[SubClass],"Not Found")</f>
        <v>Liabilities</v>
      </c>
      <c r="I10649" t="str">
        <f>_xlfn.XLOOKUP(tbl_GL[[#This Row],[Account_key]],tbl_COA[Account_key],tbl_COA[SubClass2],"Not Found")</f>
        <v>Current Liabilities</v>
      </c>
      <c r="J10649" t="str">
        <f>_xlfn.XLOOKUP(tbl_GL[[#This Row],[Account_key]],tbl_COA[Account_key],tbl_COA[SubAccount],,0)</f>
        <v>Accrued Expenses</v>
      </c>
      <c r="K10649">
        <f>YEAR(tbl_GL[[#This Row],[Date]])</f>
        <v>2018</v>
      </c>
    </row>
    <row r="10650" spans="1:11" hidden="1" x14ac:dyDescent="0.35">
      <c r="A10650">
        <v>123.1</v>
      </c>
      <c r="B10650" s="24">
        <v>43176</v>
      </c>
      <c r="C10650">
        <v>5</v>
      </c>
      <c r="D10650" s="13">
        <v>10</v>
      </c>
      <c r="E10650" s="13" t="s">
        <v>98</v>
      </c>
      <c r="F10650" s="17">
        <v>-911</v>
      </c>
      <c r="G10650" t="str">
        <f>_xlfn.XLOOKUP(tbl_GL[[#This Row],[Account_key]],tbl_COA[Account_key],tbl_COA[Class],"Not Found")</f>
        <v>Assets</v>
      </c>
      <c r="H10650" t="str">
        <f>_xlfn.XLOOKUP(tbl_GL[[#This Row],[Account_key]],tbl_COA[Account_key],tbl_COA[SubClass],"Not Found")</f>
        <v>Assets</v>
      </c>
      <c r="I10650" t="str">
        <f>_xlfn.XLOOKUP(tbl_GL[[#This Row],[Account_key]],tbl_COA[Account_key],tbl_COA[SubClass2],"Not Found")</f>
        <v>Current Assets</v>
      </c>
      <c r="J10650" t="str">
        <f>_xlfn.XLOOKUP(tbl_GL[[#This Row],[Account_key]],tbl_COA[Account_key],tbl_COA[SubAccount],,0)</f>
        <v>Cash at Bank</v>
      </c>
      <c r="K10650">
        <f>YEAR(tbl_GL[[#This Row],[Date]])</f>
        <v>2018</v>
      </c>
    </row>
    <row r="10651" spans="1:11" hidden="1" x14ac:dyDescent="0.35">
      <c r="A10651">
        <v>123.2</v>
      </c>
      <c r="B10651" s="24">
        <v>43176</v>
      </c>
      <c r="C10651">
        <v>5</v>
      </c>
      <c r="D10651" s="13">
        <v>120</v>
      </c>
      <c r="E10651" s="13" t="s">
        <v>98</v>
      </c>
      <c r="F10651" s="17">
        <v>-911</v>
      </c>
      <c r="G10651" t="str">
        <f>_xlfn.XLOOKUP(tbl_GL[[#This Row],[Account_key]],tbl_COA[Account_key],tbl_COA[Class],"Not Found")</f>
        <v>Liabilities and Owners Equity</v>
      </c>
      <c r="H10651" t="str">
        <f>_xlfn.XLOOKUP(tbl_GL[[#This Row],[Account_key]],tbl_COA[Account_key],tbl_COA[SubClass],"Not Found")</f>
        <v>Liabilities</v>
      </c>
      <c r="I10651" t="str">
        <f>_xlfn.XLOOKUP(tbl_GL[[#This Row],[Account_key]],tbl_COA[Account_key],tbl_COA[SubClass2],"Not Found")</f>
        <v>Current Liabilities</v>
      </c>
      <c r="J10651" t="str">
        <f>_xlfn.XLOOKUP(tbl_GL[[#This Row],[Account_key]],tbl_COA[Account_key],tbl_COA[SubAccount],,0)</f>
        <v>Accrued Expenses</v>
      </c>
      <c r="K10651">
        <f>YEAR(tbl_GL[[#This Row],[Date]])</f>
        <v>2018</v>
      </c>
    </row>
    <row r="10652" spans="1:11" hidden="1" x14ac:dyDescent="0.35">
      <c r="A10652">
        <v>124.1</v>
      </c>
      <c r="B10652" s="24">
        <v>43177</v>
      </c>
      <c r="C10652">
        <v>5</v>
      </c>
      <c r="D10652" s="13">
        <v>260</v>
      </c>
      <c r="E10652" s="13" t="s">
        <v>97</v>
      </c>
      <c r="F10652" s="17">
        <v>-868</v>
      </c>
      <c r="G10652" t="str">
        <f>_xlfn.XLOOKUP(tbl_GL[[#This Row],[Account_key]],tbl_COA[Account_key],tbl_COA[Class],"Not Found")</f>
        <v>Operating account</v>
      </c>
      <c r="H10652" t="str">
        <f>_xlfn.XLOOKUP(tbl_GL[[#This Row],[Account_key]],tbl_COA[Account_key],tbl_COA[SubClass],"Not Found")</f>
        <v>Operating Expenses</v>
      </c>
      <c r="I10652" t="str">
        <f>_xlfn.XLOOKUP(tbl_GL[[#This Row],[Account_key]],tbl_COA[Account_key],tbl_COA[SubClass2],"Not Found")</f>
        <v>Marketing</v>
      </c>
      <c r="J10652" t="str">
        <f>_xlfn.XLOOKUP(tbl_GL[[#This Row],[Account_key]],tbl_COA[Account_key],tbl_COA[SubAccount],,0)</f>
        <v>Commissions</v>
      </c>
      <c r="K10652">
        <f>YEAR(tbl_GL[[#This Row],[Date]])</f>
        <v>2018</v>
      </c>
    </row>
    <row r="10653" spans="1:11" hidden="1" x14ac:dyDescent="0.35">
      <c r="A10653">
        <v>124.2</v>
      </c>
      <c r="B10653" s="24">
        <v>43177</v>
      </c>
      <c r="C10653">
        <v>5</v>
      </c>
      <c r="D10653" s="13">
        <v>120</v>
      </c>
      <c r="E10653" s="13" t="s">
        <v>97</v>
      </c>
      <c r="F10653" s="17">
        <v>868</v>
      </c>
      <c r="G10653" t="str">
        <f>_xlfn.XLOOKUP(tbl_GL[[#This Row],[Account_key]],tbl_COA[Account_key],tbl_COA[Class],"Not Found")</f>
        <v>Liabilities and Owners Equity</v>
      </c>
      <c r="H10653" t="str">
        <f>_xlfn.XLOOKUP(tbl_GL[[#This Row],[Account_key]],tbl_COA[Account_key],tbl_COA[SubClass],"Not Found")</f>
        <v>Liabilities</v>
      </c>
      <c r="I10653" t="str">
        <f>_xlfn.XLOOKUP(tbl_GL[[#This Row],[Account_key]],tbl_COA[Account_key],tbl_COA[SubClass2],"Not Found")</f>
        <v>Current Liabilities</v>
      </c>
      <c r="J10653" t="str">
        <f>_xlfn.XLOOKUP(tbl_GL[[#This Row],[Account_key]],tbl_COA[Account_key],tbl_COA[SubAccount],,0)</f>
        <v>Accrued Expenses</v>
      </c>
      <c r="K10653">
        <f>YEAR(tbl_GL[[#This Row],[Date]])</f>
        <v>2018</v>
      </c>
    </row>
    <row r="10654" spans="1:11" hidden="1" x14ac:dyDescent="0.35">
      <c r="A10654">
        <v>125.1</v>
      </c>
      <c r="B10654" s="24">
        <v>43177</v>
      </c>
      <c r="C10654">
        <v>5</v>
      </c>
      <c r="D10654" s="13">
        <v>10</v>
      </c>
      <c r="E10654" s="13" t="s">
        <v>98</v>
      </c>
      <c r="F10654" s="17">
        <v>-884</v>
      </c>
      <c r="G10654" t="str">
        <f>_xlfn.XLOOKUP(tbl_GL[[#This Row],[Account_key]],tbl_COA[Account_key],tbl_COA[Class],"Not Found")</f>
        <v>Assets</v>
      </c>
      <c r="H10654" t="str">
        <f>_xlfn.XLOOKUP(tbl_GL[[#This Row],[Account_key]],tbl_COA[Account_key],tbl_COA[SubClass],"Not Found")</f>
        <v>Assets</v>
      </c>
      <c r="I10654" t="str">
        <f>_xlfn.XLOOKUP(tbl_GL[[#This Row],[Account_key]],tbl_COA[Account_key],tbl_COA[SubClass2],"Not Found")</f>
        <v>Current Assets</v>
      </c>
      <c r="J10654" t="str">
        <f>_xlfn.XLOOKUP(tbl_GL[[#This Row],[Account_key]],tbl_COA[Account_key],tbl_COA[SubAccount],,0)</f>
        <v>Cash at Bank</v>
      </c>
      <c r="K10654">
        <f>YEAR(tbl_GL[[#This Row],[Date]])</f>
        <v>2018</v>
      </c>
    </row>
    <row r="10655" spans="1:11" hidden="1" x14ac:dyDescent="0.35">
      <c r="A10655">
        <v>125.2</v>
      </c>
      <c r="B10655" s="24">
        <v>43177</v>
      </c>
      <c r="C10655">
        <v>5</v>
      </c>
      <c r="D10655" s="13">
        <v>120</v>
      </c>
      <c r="E10655" s="13" t="s">
        <v>98</v>
      </c>
      <c r="F10655" s="17">
        <v>-884</v>
      </c>
      <c r="G10655" t="str">
        <f>_xlfn.XLOOKUP(tbl_GL[[#This Row],[Account_key]],tbl_COA[Account_key],tbl_COA[Class],"Not Found")</f>
        <v>Liabilities and Owners Equity</v>
      </c>
      <c r="H10655" t="str">
        <f>_xlfn.XLOOKUP(tbl_GL[[#This Row],[Account_key]],tbl_COA[Account_key],tbl_COA[SubClass],"Not Found")</f>
        <v>Liabilities</v>
      </c>
      <c r="I10655" t="str">
        <f>_xlfn.XLOOKUP(tbl_GL[[#This Row],[Account_key]],tbl_COA[Account_key],tbl_COA[SubClass2],"Not Found")</f>
        <v>Current Liabilities</v>
      </c>
      <c r="J10655" t="str">
        <f>_xlfn.XLOOKUP(tbl_GL[[#This Row],[Account_key]],tbl_COA[Account_key],tbl_COA[SubAccount],,0)</f>
        <v>Accrued Expenses</v>
      </c>
      <c r="K10655">
        <f>YEAR(tbl_GL[[#This Row],[Date]])</f>
        <v>2018</v>
      </c>
    </row>
    <row r="10656" spans="1:11" hidden="1" x14ac:dyDescent="0.35">
      <c r="A10656">
        <v>126.1</v>
      </c>
      <c r="B10656" s="24">
        <v>43179</v>
      </c>
      <c r="C10656">
        <v>5</v>
      </c>
      <c r="D10656" s="13">
        <v>260</v>
      </c>
      <c r="E10656" s="13" t="s">
        <v>83</v>
      </c>
      <c r="F10656" s="17">
        <v>480</v>
      </c>
      <c r="G10656" t="str">
        <f>_xlfn.XLOOKUP(tbl_GL[[#This Row],[Account_key]],tbl_COA[Account_key],tbl_COA[Class],"Not Found")</f>
        <v>Operating account</v>
      </c>
      <c r="H10656" t="str">
        <f>_xlfn.XLOOKUP(tbl_GL[[#This Row],[Account_key]],tbl_COA[Account_key],tbl_COA[SubClass],"Not Found")</f>
        <v>Operating Expenses</v>
      </c>
      <c r="I10656" t="str">
        <f>_xlfn.XLOOKUP(tbl_GL[[#This Row],[Account_key]],tbl_COA[Account_key],tbl_COA[SubClass2],"Not Found")</f>
        <v>Marketing</v>
      </c>
      <c r="J10656" t="str">
        <f>_xlfn.XLOOKUP(tbl_GL[[#This Row],[Account_key]],tbl_COA[Account_key],tbl_COA[SubAccount],,0)</f>
        <v>Commissions</v>
      </c>
      <c r="K10656">
        <f>YEAR(tbl_GL[[#This Row],[Date]])</f>
        <v>2018</v>
      </c>
    </row>
    <row r="10657" spans="1:11" hidden="1" x14ac:dyDescent="0.35">
      <c r="A10657">
        <v>126.2</v>
      </c>
      <c r="B10657" s="24">
        <v>43179</v>
      </c>
      <c r="C10657">
        <v>5</v>
      </c>
      <c r="D10657" s="13">
        <v>20</v>
      </c>
      <c r="E10657" s="13" t="s">
        <v>83</v>
      </c>
      <c r="F10657" s="17">
        <v>480</v>
      </c>
      <c r="G10657" t="str">
        <f>_xlfn.XLOOKUP(tbl_GL[[#This Row],[Account_key]],tbl_COA[Account_key],tbl_COA[Class],"Not Found")</f>
        <v>Assets</v>
      </c>
      <c r="H10657" t="str">
        <f>_xlfn.XLOOKUP(tbl_GL[[#This Row],[Account_key]],tbl_COA[Account_key],tbl_COA[SubClass],"Not Found")</f>
        <v>Assets</v>
      </c>
      <c r="I10657" t="str">
        <f>_xlfn.XLOOKUP(tbl_GL[[#This Row],[Account_key]],tbl_COA[Account_key],tbl_COA[SubClass2],"Not Found")</f>
        <v>Current Assets</v>
      </c>
      <c r="J10657" t="str">
        <f>_xlfn.XLOOKUP(tbl_GL[[#This Row],[Account_key]],tbl_COA[Account_key],tbl_COA[SubAccount],,0)</f>
        <v>Cash in hand</v>
      </c>
      <c r="K10657">
        <f>YEAR(tbl_GL[[#This Row],[Date]])</f>
        <v>2018</v>
      </c>
    </row>
    <row r="10658" spans="1:11" hidden="1" x14ac:dyDescent="0.35">
      <c r="A10658">
        <v>127.1</v>
      </c>
      <c r="B10658" s="24">
        <v>43180</v>
      </c>
      <c r="C10658">
        <v>5</v>
      </c>
      <c r="D10658" s="13">
        <v>30</v>
      </c>
      <c r="E10658" s="13" t="s">
        <v>80</v>
      </c>
      <c r="F10658" s="17">
        <v>-5104</v>
      </c>
      <c r="G10658" t="str">
        <f>_xlfn.XLOOKUP(tbl_GL[[#This Row],[Account_key]],tbl_COA[Account_key],tbl_COA[Class],"Not Found")</f>
        <v>Assets</v>
      </c>
      <c r="H10658" t="str">
        <f>_xlfn.XLOOKUP(tbl_GL[[#This Row],[Account_key]],tbl_COA[Account_key],tbl_COA[SubClass],"Not Found")</f>
        <v>Assets</v>
      </c>
      <c r="I10658" t="str">
        <f>_xlfn.XLOOKUP(tbl_GL[[#This Row],[Account_key]],tbl_COA[Account_key],tbl_COA[SubClass2],"Not Found")</f>
        <v>Current Assets</v>
      </c>
      <c r="J10658" t="str">
        <f>_xlfn.XLOOKUP(tbl_GL[[#This Row],[Account_key]],tbl_COA[Account_key],tbl_COA[SubAccount],,0)</f>
        <v>Trade Receivables</v>
      </c>
      <c r="K10658">
        <f>YEAR(tbl_GL[[#This Row],[Date]])</f>
        <v>2018</v>
      </c>
    </row>
    <row r="10659" spans="1:11" hidden="1" x14ac:dyDescent="0.35">
      <c r="A10659">
        <v>127.2</v>
      </c>
      <c r="B10659" s="24">
        <v>43180</v>
      </c>
      <c r="C10659">
        <v>5</v>
      </c>
      <c r="D10659" s="13">
        <v>10</v>
      </c>
      <c r="E10659" s="13" t="s">
        <v>80</v>
      </c>
      <c r="F10659" s="17">
        <v>5104</v>
      </c>
      <c r="G10659" t="str">
        <f>_xlfn.XLOOKUP(tbl_GL[[#This Row],[Account_key]],tbl_COA[Account_key],tbl_COA[Class],"Not Found")</f>
        <v>Assets</v>
      </c>
      <c r="H10659" t="str">
        <f>_xlfn.XLOOKUP(tbl_GL[[#This Row],[Account_key]],tbl_COA[Account_key],tbl_COA[SubClass],"Not Found")</f>
        <v>Assets</v>
      </c>
      <c r="I10659" t="str">
        <f>_xlfn.XLOOKUP(tbl_GL[[#This Row],[Account_key]],tbl_COA[Account_key],tbl_COA[SubClass2],"Not Found")</f>
        <v>Current Assets</v>
      </c>
      <c r="J10659" t="str">
        <f>_xlfn.XLOOKUP(tbl_GL[[#This Row],[Account_key]],tbl_COA[Account_key],tbl_COA[SubAccount],,0)</f>
        <v>Cash at Bank</v>
      </c>
      <c r="K10659">
        <f>YEAR(tbl_GL[[#This Row],[Date]])</f>
        <v>2018</v>
      </c>
    </row>
    <row r="10660" spans="1:11" hidden="1" x14ac:dyDescent="0.35">
      <c r="A10660">
        <v>128.1</v>
      </c>
      <c r="B10660" s="24">
        <v>43181</v>
      </c>
      <c r="C10660">
        <v>5</v>
      </c>
      <c r="D10660" s="13">
        <v>310</v>
      </c>
      <c r="E10660" s="13" t="s">
        <v>99</v>
      </c>
      <c r="F10660" s="17">
        <v>-52</v>
      </c>
      <c r="G10660" t="str">
        <f>_xlfn.XLOOKUP(tbl_GL[[#This Row],[Account_key]],tbl_COA[Account_key],tbl_COA[Class],"Not Found")</f>
        <v>Operating account</v>
      </c>
      <c r="H10660" t="str">
        <f>_xlfn.XLOOKUP(tbl_GL[[#This Row],[Account_key]],tbl_COA[Account_key],tbl_COA[SubClass],"Not Found")</f>
        <v>Operating Expenses</v>
      </c>
      <c r="I10660" t="str">
        <f>_xlfn.XLOOKUP(tbl_GL[[#This Row],[Account_key]],tbl_COA[Account_key],tbl_COA[SubClass2],"Not Found")</f>
        <v>Administration</v>
      </c>
      <c r="J10660" t="str">
        <f>_xlfn.XLOOKUP(tbl_GL[[#This Row],[Account_key]],tbl_COA[Account_key],tbl_COA[SubAccount],,0)</f>
        <v>Office Supplies</v>
      </c>
      <c r="K10660">
        <f>YEAR(tbl_GL[[#This Row],[Date]])</f>
        <v>2018</v>
      </c>
    </row>
    <row r="10661" spans="1:11" hidden="1" x14ac:dyDescent="0.35">
      <c r="A10661">
        <v>128.19999999999999</v>
      </c>
      <c r="B10661" s="24">
        <v>43181</v>
      </c>
      <c r="C10661">
        <v>5</v>
      </c>
      <c r="D10661" s="13">
        <v>20</v>
      </c>
      <c r="E10661" s="13" t="s">
        <v>99</v>
      </c>
      <c r="F10661" s="17">
        <v>-52</v>
      </c>
      <c r="G10661" t="str">
        <f>_xlfn.XLOOKUP(tbl_GL[[#This Row],[Account_key]],tbl_COA[Account_key],tbl_COA[Class],"Not Found")</f>
        <v>Assets</v>
      </c>
      <c r="H10661" t="str">
        <f>_xlfn.XLOOKUP(tbl_GL[[#This Row],[Account_key]],tbl_COA[Account_key],tbl_COA[SubClass],"Not Found")</f>
        <v>Assets</v>
      </c>
      <c r="I10661" t="str">
        <f>_xlfn.XLOOKUP(tbl_GL[[#This Row],[Account_key]],tbl_COA[Account_key],tbl_COA[SubClass2],"Not Found")</f>
        <v>Current Assets</v>
      </c>
      <c r="J10661" t="str">
        <f>_xlfn.XLOOKUP(tbl_GL[[#This Row],[Account_key]],tbl_COA[Account_key],tbl_COA[SubAccount],,0)</f>
        <v>Cash in hand</v>
      </c>
      <c r="K10661">
        <f>YEAR(tbl_GL[[#This Row],[Date]])</f>
        <v>2018</v>
      </c>
    </row>
    <row r="10662" spans="1:11" hidden="1" x14ac:dyDescent="0.35">
      <c r="A10662">
        <v>129.1</v>
      </c>
      <c r="B10662" s="24">
        <v>43181</v>
      </c>
      <c r="C10662">
        <v>5</v>
      </c>
      <c r="D10662" s="13">
        <v>10</v>
      </c>
      <c r="E10662" s="13" t="s">
        <v>98</v>
      </c>
      <c r="F10662" s="17">
        <v>-732</v>
      </c>
      <c r="G10662" t="str">
        <f>_xlfn.XLOOKUP(tbl_GL[[#This Row],[Account_key]],tbl_COA[Account_key],tbl_COA[Class],"Not Found")</f>
        <v>Assets</v>
      </c>
      <c r="H10662" t="str">
        <f>_xlfn.XLOOKUP(tbl_GL[[#This Row],[Account_key]],tbl_COA[Account_key],tbl_COA[SubClass],"Not Found")</f>
        <v>Assets</v>
      </c>
      <c r="I10662" t="str">
        <f>_xlfn.XLOOKUP(tbl_GL[[#This Row],[Account_key]],tbl_COA[Account_key],tbl_COA[SubClass2],"Not Found")</f>
        <v>Current Assets</v>
      </c>
      <c r="J10662" t="str">
        <f>_xlfn.XLOOKUP(tbl_GL[[#This Row],[Account_key]],tbl_COA[Account_key],tbl_COA[SubAccount],,0)</f>
        <v>Cash at Bank</v>
      </c>
      <c r="K10662">
        <f>YEAR(tbl_GL[[#This Row],[Date]])</f>
        <v>2018</v>
      </c>
    </row>
    <row r="10663" spans="1:11" hidden="1" x14ac:dyDescent="0.35">
      <c r="A10663">
        <v>129.19999999999999</v>
      </c>
      <c r="B10663" s="24">
        <v>43181</v>
      </c>
      <c r="C10663">
        <v>5</v>
      </c>
      <c r="D10663" s="13">
        <v>120</v>
      </c>
      <c r="E10663" s="13" t="s">
        <v>98</v>
      </c>
      <c r="F10663" s="17">
        <v>-732</v>
      </c>
      <c r="G10663" t="str">
        <f>_xlfn.XLOOKUP(tbl_GL[[#This Row],[Account_key]],tbl_COA[Account_key],tbl_COA[Class],"Not Found")</f>
        <v>Liabilities and Owners Equity</v>
      </c>
      <c r="H10663" t="str">
        <f>_xlfn.XLOOKUP(tbl_GL[[#This Row],[Account_key]],tbl_COA[Account_key],tbl_COA[SubClass],"Not Found")</f>
        <v>Liabilities</v>
      </c>
      <c r="I10663" t="str">
        <f>_xlfn.XLOOKUP(tbl_GL[[#This Row],[Account_key]],tbl_COA[Account_key],tbl_COA[SubClass2],"Not Found")</f>
        <v>Current Liabilities</v>
      </c>
      <c r="J10663" t="str">
        <f>_xlfn.XLOOKUP(tbl_GL[[#This Row],[Account_key]],tbl_COA[Account_key],tbl_COA[SubAccount],,0)</f>
        <v>Accrued Expenses</v>
      </c>
      <c r="K10663">
        <f>YEAR(tbl_GL[[#This Row],[Date]])</f>
        <v>2018</v>
      </c>
    </row>
    <row r="10664" spans="1:11" hidden="1" x14ac:dyDescent="0.35">
      <c r="A10664">
        <v>130.1</v>
      </c>
      <c r="B10664" s="24">
        <v>43182</v>
      </c>
      <c r="C10664">
        <v>5</v>
      </c>
      <c r="D10664" s="13">
        <v>330</v>
      </c>
      <c r="E10664" s="13" t="s">
        <v>97</v>
      </c>
      <c r="F10664" s="17">
        <v>-1054</v>
      </c>
      <c r="G10664" t="str">
        <f>_xlfn.XLOOKUP(tbl_GL[[#This Row],[Account_key]],tbl_COA[Account_key],tbl_COA[Class],"Not Found")</f>
        <v>Operating account</v>
      </c>
      <c r="H10664" t="str">
        <f>_xlfn.XLOOKUP(tbl_GL[[#This Row],[Account_key]],tbl_COA[Account_key],tbl_COA[SubClass],"Not Found")</f>
        <v>Operating Expenses</v>
      </c>
      <c r="I10664" t="str">
        <f>_xlfn.XLOOKUP(tbl_GL[[#This Row],[Account_key]],tbl_COA[Account_key],tbl_COA[SubClass2],"Not Found")</f>
        <v>Administration</v>
      </c>
      <c r="J10664" t="str">
        <f>_xlfn.XLOOKUP(tbl_GL[[#This Row],[Account_key]],tbl_COA[Account_key],tbl_COA[SubAccount],,0)</f>
        <v>Telephone</v>
      </c>
      <c r="K10664">
        <f>YEAR(tbl_GL[[#This Row],[Date]])</f>
        <v>2018</v>
      </c>
    </row>
    <row r="10665" spans="1:11" hidden="1" x14ac:dyDescent="0.35">
      <c r="A10665">
        <v>130.19999999999999</v>
      </c>
      <c r="B10665" s="24">
        <v>43182</v>
      </c>
      <c r="C10665">
        <v>5</v>
      </c>
      <c r="D10665" s="13">
        <v>120</v>
      </c>
      <c r="E10665" s="13" t="s">
        <v>97</v>
      </c>
      <c r="F10665" s="17">
        <v>1054</v>
      </c>
      <c r="G10665" t="str">
        <f>_xlfn.XLOOKUP(tbl_GL[[#This Row],[Account_key]],tbl_COA[Account_key],tbl_COA[Class],"Not Found")</f>
        <v>Liabilities and Owners Equity</v>
      </c>
      <c r="H10665" t="str">
        <f>_xlfn.XLOOKUP(tbl_GL[[#This Row],[Account_key]],tbl_COA[Account_key],tbl_COA[SubClass],"Not Found")</f>
        <v>Liabilities</v>
      </c>
      <c r="I10665" t="str">
        <f>_xlfn.XLOOKUP(tbl_GL[[#This Row],[Account_key]],tbl_COA[Account_key],tbl_COA[SubClass2],"Not Found")</f>
        <v>Current Liabilities</v>
      </c>
      <c r="J10665" t="str">
        <f>_xlfn.XLOOKUP(tbl_GL[[#This Row],[Account_key]],tbl_COA[Account_key],tbl_COA[SubAccount],,0)</f>
        <v>Accrued Expenses</v>
      </c>
      <c r="K10665">
        <f>YEAR(tbl_GL[[#This Row],[Date]])</f>
        <v>2018</v>
      </c>
    </row>
    <row r="10666" spans="1:11" hidden="1" x14ac:dyDescent="0.35">
      <c r="A10666">
        <v>131.1</v>
      </c>
      <c r="B10666" s="24">
        <v>43185</v>
      </c>
      <c r="C10666">
        <v>5</v>
      </c>
      <c r="D10666" s="13">
        <v>230</v>
      </c>
      <c r="E10666" s="13" t="s">
        <v>4</v>
      </c>
      <c r="F10666" s="17">
        <v>-392</v>
      </c>
      <c r="G10666" t="str">
        <f>_xlfn.XLOOKUP(tbl_GL[[#This Row],[Account_key]],tbl_COA[Account_key],tbl_COA[Class],"Not Found")</f>
        <v>Trading account</v>
      </c>
      <c r="H10666" t="str">
        <f>_xlfn.XLOOKUP(tbl_GL[[#This Row],[Account_key]],tbl_COA[Account_key],tbl_COA[SubClass],"Not Found")</f>
        <v>Cost of Sales</v>
      </c>
      <c r="I10666" t="str">
        <f>_xlfn.XLOOKUP(tbl_GL[[#This Row],[Account_key]],tbl_COA[Account_key],tbl_COA[SubClass2],"Not Found")</f>
        <v>Cost of Sales</v>
      </c>
      <c r="J10666" t="str">
        <f>_xlfn.XLOOKUP(tbl_GL[[#This Row],[Account_key]],tbl_COA[Account_key],tbl_COA[SubAccount],,0)</f>
        <v>Cost of Sales</v>
      </c>
      <c r="K10666">
        <f>YEAR(tbl_GL[[#This Row],[Date]])</f>
        <v>2018</v>
      </c>
    </row>
    <row r="10667" spans="1:11" hidden="1" x14ac:dyDescent="0.35">
      <c r="A10667">
        <v>131.19999999999999</v>
      </c>
      <c r="B10667" s="24">
        <v>43185</v>
      </c>
      <c r="C10667">
        <v>5</v>
      </c>
      <c r="D10667" s="13">
        <v>60</v>
      </c>
      <c r="E10667" s="13" t="s">
        <v>4</v>
      </c>
      <c r="F10667" s="17">
        <v>-392</v>
      </c>
      <c r="G10667" t="str">
        <f>_xlfn.XLOOKUP(tbl_GL[[#This Row],[Account_key]],tbl_COA[Account_key],tbl_COA[Class],"Not Found")</f>
        <v>Assets</v>
      </c>
      <c r="H10667" t="str">
        <f>_xlfn.XLOOKUP(tbl_GL[[#This Row],[Account_key]],tbl_COA[Account_key],tbl_COA[SubClass],"Not Found")</f>
        <v>Assets</v>
      </c>
      <c r="I10667" t="str">
        <f>_xlfn.XLOOKUP(tbl_GL[[#This Row],[Account_key]],tbl_COA[Account_key],tbl_COA[SubClass2],"Not Found")</f>
        <v>Current Assets</v>
      </c>
      <c r="J10667" t="str">
        <f>_xlfn.XLOOKUP(tbl_GL[[#This Row],[Account_key]],tbl_COA[Account_key],tbl_COA[SubAccount],,0)</f>
        <v>Inventory</v>
      </c>
      <c r="K10667">
        <f>YEAR(tbl_GL[[#This Row],[Date]])</f>
        <v>2018</v>
      </c>
    </row>
    <row r="10668" spans="1:11" hidden="1" x14ac:dyDescent="0.35">
      <c r="A10668">
        <v>132.1</v>
      </c>
      <c r="B10668" s="24">
        <v>43185</v>
      </c>
      <c r="C10668">
        <v>5</v>
      </c>
      <c r="D10668" s="13">
        <v>210</v>
      </c>
      <c r="E10668" s="13" t="s">
        <v>7</v>
      </c>
      <c r="F10668" s="17">
        <v>1306</v>
      </c>
      <c r="G10668" t="str">
        <f>_xlfn.XLOOKUP(tbl_GL[[#This Row],[Account_key]],tbl_COA[Account_key],tbl_COA[Class],"Not Found")</f>
        <v>Trading account</v>
      </c>
      <c r="H10668" t="str">
        <f>_xlfn.XLOOKUP(tbl_GL[[#This Row],[Account_key]],tbl_COA[Account_key],tbl_COA[SubClass],"Not Found")</f>
        <v>Sales</v>
      </c>
      <c r="I10668" t="str">
        <f>_xlfn.XLOOKUP(tbl_GL[[#This Row],[Account_key]],tbl_COA[Account_key],tbl_COA[SubClass2],"Not Found")</f>
        <v>Sales</v>
      </c>
      <c r="J10668" t="str">
        <f>_xlfn.XLOOKUP(tbl_GL[[#This Row],[Account_key]],tbl_COA[Account_key],tbl_COA[SubAccount],,0)</f>
        <v>Sales</v>
      </c>
      <c r="K10668">
        <f>YEAR(tbl_GL[[#This Row],[Date]])</f>
        <v>2018</v>
      </c>
    </row>
    <row r="10669" spans="1:11" hidden="1" x14ac:dyDescent="0.35">
      <c r="A10669">
        <v>132.19999999999999</v>
      </c>
      <c r="B10669" s="24">
        <v>43185</v>
      </c>
      <c r="C10669">
        <v>5</v>
      </c>
      <c r="D10669" s="13">
        <v>10</v>
      </c>
      <c r="E10669" s="13" t="s">
        <v>7</v>
      </c>
      <c r="F10669" s="17">
        <v>1306</v>
      </c>
      <c r="G10669" t="str">
        <f>_xlfn.XLOOKUP(tbl_GL[[#This Row],[Account_key]],tbl_COA[Account_key],tbl_COA[Class],"Not Found")</f>
        <v>Assets</v>
      </c>
      <c r="H10669" t="str">
        <f>_xlfn.XLOOKUP(tbl_GL[[#This Row],[Account_key]],tbl_COA[Account_key],tbl_COA[SubClass],"Not Found")</f>
        <v>Assets</v>
      </c>
      <c r="I10669" t="str">
        <f>_xlfn.XLOOKUP(tbl_GL[[#This Row],[Account_key]],tbl_COA[Account_key],tbl_COA[SubClass2],"Not Found")</f>
        <v>Current Assets</v>
      </c>
      <c r="J10669" t="str">
        <f>_xlfn.XLOOKUP(tbl_GL[[#This Row],[Account_key]],tbl_COA[Account_key],tbl_COA[SubAccount],,0)</f>
        <v>Cash at Bank</v>
      </c>
      <c r="K10669">
        <f>YEAR(tbl_GL[[#This Row],[Date]])</f>
        <v>2018</v>
      </c>
    </row>
    <row r="10670" spans="1:11" hidden="1" x14ac:dyDescent="0.35">
      <c r="A10670">
        <v>133.1</v>
      </c>
      <c r="B10670" s="24">
        <v>43185</v>
      </c>
      <c r="C10670">
        <v>5</v>
      </c>
      <c r="D10670" s="13">
        <v>230</v>
      </c>
      <c r="E10670" s="13" t="s">
        <v>4</v>
      </c>
      <c r="F10670" s="17">
        <v>-1537</v>
      </c>
      <c r="G10670" t="str">
        <f>_xlfn.XLOOKUP(tbl_GL[[#This Row],[Account_key]],tbl_COA[Account_key],tbl_COA[Class],"Not Found")</f>
        <v>Trading account</v>
      </c>
      <c r="H10670" t="str">
        <f>_xlfn.XLOOKUP(tbl_GL[[#This Row],[Account_key]],tbl_COA[Account_key],tbl_COA[SubClass],"Not Found")</f>
        <v>Cost of Sales</v>
      </c>
      <c r="I10670" t="str">
        <f>_xlfn.XLOOKUP(tbl_GL[[#This Row],[Account_key]],tbl_COA[Account_key],tbl_COA[SubClass2],"Not Found")</f>
        <v>Cost of Sales</v>
      </c>
      <c r="J10670" t="str">
        <f>_xlfn.XLOOKUP(tbl_GL[[#This Row],[Account_key]],tbl_COA[Account_key],tbl_COA[SubAccount],,0)</f>
        <v>Cost of Sales</v>
      </c>
      <c r="K10670">
        <f>YEAR(tbl_GL[[#This Row],[Date]])</f>
        <v>2018</v>
      </c>
    </row>
    <row r="10671" spans="1:11" hidden="1" x14ac:dyDescent="0.35">
      <c r="A10671">
        <v>133.19999999999999</v>
      </c>
      <c r="B10671" s="24">
        <v>43185</v>
      </c>
      <c r="C10671">
        <v>5</v>
      </c>
      <c r="D10671" s="13">
        <v>60</v>
      </c>
      <c r="E10671" s="13" t="s">
        <v>4</v>
      </c>
      <c r="F10671" s="17">
        <v>-1537</v>
      </c>
      <c r="G10671" t="str">
        <f>_xlfn.XLOOKUP(tbl_GL[[#This Row],[Account_key]],tbl_COA[Account_key],tbl_COA[Class],"Not Found")</f>
        <v>Assets</v>
      </c>
      <c r="H10671" t="str">
        <f>_xlfn.XLOOKUP(tbl_GL[[#This Row],[Account_key]],tbl_COA[Account_key],tbl_COA[SubClass],"Not Found")</f>
        <v>Assets</v>
      </c>
      <c r="I10671" t="str">
        <f>_xlfn.XLOOKUP(tbl_GL[[#This Row],[Account_key]],tbl_COA[Account_key],tbl_COA[SubClass2],"Not Found")</f>
        <v>Current Assets</v>
      </c>
      <c r="J10671" t="str">
        <f>_xlfn.XLOOKUP(tbl_GL[[#This Row],[Account_key]],tbl_COA[Account_key],tbl_COA[SubAccount],,0)</f>
        <v>Inventory</v>
      </c>
      <c r="K10671">
        <f>YEAR(tbl_GL[[#This Row],[Date]])</f>
        <v>2018</v>
      </c>
    </row>
    <row r="10672" spans="1:11" hidden="1" x14ac:dyDescent="0.35">
      <c r="A10672">
        <v>134.1</v>
      </c>
      <c r="B10672" s="24">
        <v>43185</v>
      </c>
      <c r="C10672">
        <v>5</v>
      </c>
      <c r="D10672" s="13">
        <v>210</v>
      </c>
      <c r="E10672" s="13" t="s">
        <v>8</v>
      </c>
      <c r="F10672" s="17">
        <v>5589</v>
      </c>
      <c r="G10672" t="str">
        <f>_xlfn.XLOOKUP(tbl_GL[[#This Row],[Account_key]],tbl_COA[Account_key],tbl_COA[Class],"Not Found")</f>
        <v>Trading account</v>
      </c>
      <c r="H10672" t="str">
        <f>_xlfn.XLOOKUP(tbl_GL[[#This Row],[Account_key]],tbl_COA[Account_key],tbl_COA[SubClass],"Not Found")</f>
        <v>Sales</v>
      </c>
      <c r="I10672" t="str">
        <f>_xlfn.XLOOKUP(tbl_GL[[#This Row],[Account_key]],tbl_COA[Account_key],tbl_COA[SubClass2],"Not Found")</f>
        <v>Sales</v>
      </c>
      <c r="J10672" t="str">
        <f>_xlfn.XLOOKUP(tbl_GL[[#This Row],[Account_key]],tbl_COA[Account_key],tbl_COA[SubAccount],,0)</f>
        <v>Sales</v>
      </c>
      <c r="K10672">
        <f>YEAR(tbl_GL[[#This Row],[Date]])</f>
        <v>2018</v>
      </c>
    </row>
    <row r="10673" spans="1:11" hidden="1" x14ac:dyDescent="0.35">
      <c r="A10673">
        <v>134.19999999999999</v>
      </c>
      <c r="B10673" s="24">
        <v>43185</v>
      </c>
      <c r="C10673">
        <v>5</v>
      </c>
      <c r="D10673" s="13">
        <v>30</v>
      </c>
      <c r="E10673" s="13" t="s">
        <v>8</v>
      </c>
      <c r="F10673" s="17">
        <v>5589</v>
      </c>
      <c r="G10673" t="str">
        <f>_xlfn.XLOOKUP(tbl_GL[[#This Row],[Account_key]],tbl_COA[Account_key],tbl_COA[Class],"Not Found")</f>
        <v>Assets</v>
      </c>
      <c r="H10673" t="str">
        <f>_xlfn.XLOOKUP(tbl_GL[[#This Row],[Account_key]],tbl_COA[Account_key],tbl_COA[SubClass],"Not Found")</f>
        <v>Assets</v>
      </c>
      <c r="I10673" t="str">
        <f>_xlfn.XLOOKUP(tbl_GL[[#This Row],[Account_key]],tbl_COA[Account_key],tbl_COA[SubClass2],"Not Found")</f>
        <v>Current Assets</v>
      </c>
      <c r="J10673" t="str">
        <f>_xlfn.XLOOKUP(tbl_GL[[#This Row],[Account_key]],tbl_COA[Account_key],tbl_COA[SubAccount],,0)</f>
        <v>Trade Receivables</v>
      </c>
      <c r="K10673">
        <f>YEAR(tbl_GL[[#This Row],[Date]])</f>
        <v>2018</v>
      </c>
    </row>
    <row r="10674" spans="1:11" hidden="1" x14ac:dyDescent="0.35">
      <c r="A10674">
        <v>135.1</v>
      </c>
      <c r="B10674" s="24">
        <v>43186</v>
      </c>
      <c r="C10674">
        <v>5</v>
      </c>
      <c r="D10674" s="13">
        <v>300</v>
      </c>
      <c r="E10674" s="13" t="s">
        <v>97</v>
      </c>
      <c r="F10674" s="17">
        <v>-1024</v>
      </c>
      <c r="G10674" t="str">
        <f>_xlfn.XLOOKUP(tbl_GL[[#This Row],[Account_key]],tbl_COA[Account_key],tbl_COA[Class],"Not Found")</f>
        <v>Operating account</v>
      </c>
      <c r="H10674" t="str">
        <f>_xlfn.XLOOKUP(tbl_GL[[#This Row],[Account_key]],tbl_COA[Account_key],tbl_COA[SubClass],"Not Found")</f>
        <v>Operating Expenses</v>
      </c>
      <c r="I10674" t="str">
        <f>_xlfn.XLOOKUP(tbl_GL[[#This Row],[Account_key]],tbl_COA[Account_key],tbl_COA[SubClass2],"Not Found")</f>
        <v>Administration</v>
      </c>
      <c r="J10674" t="str">
        <f>_xlfn.XLOOKUP(tbl_GL[[#This Row],[Account_key]],tbl_COA[Account_key],tbl_COA[SubAccount],,0)</f>
        <v>Entertainment</v>
      </c>
      <c r="K10674">
        <f>YEAR(tbl_GL[[#This Row],[Date]])</f>
        <v>2018</v>
      </c>
    </row>
    <row r="10675" spans="1:11" hidden="1" x14ac:dyDescent="0.35">
      <c r="A10675">
        <v>135.19999999999999</v>
      </c>
      <c r="B10675" s="24">
        <v>43186</v>
      </c>
      <c r="C10675">
        <v>5</v>
      </c>
      <c r="D10675" s="13">
        <v>120</v>
      </c>
      <c r="E10675" s="13" t="s">
        <v>97</v>
      </c>
      <c r="F10675" s="17">
        <v>1024</v>
      </c>
      <c r="G10675" t="str">
        <f>_xlfn.XLOOKUP(tbl_GL[[#This Row],[Account_key]],tbl_COA[Account_key],tbl_COA[Class],"Not Found")</f>
        <v>Liabilities and Owners Equity</v>
      </c>
      <c r="H10675" t="str">
        <f>_xlfn.XLOOKUP(tbl_GL[[#This Row],[Account_key]],tbl_COA[Account_key],tbl_COA[SubClass],"Not Found")</f>
        <v>Liabilities</v>
      </c>
      <c r="I10675" t="str">
        <f>_xlfn.XLOOKUP(tbl_GL[[#This Row],[Account_key]],tbl_COA[Account_key],tbl_COA[SubClass2],"Not Found")</f>
        <v>Current Liabilities</v>
      </c>
      <c r="J10675" t="str">
        <f>_xlfn.XLOOKUP(tbl_GL[[#This Row],[Account_key]],tbl_COA[Account_key],tbl_COA[SubAccount],,0)</f>
        <v>Accrued Expenses</v>
      </c>
      <c r="K10675">
        <f>YEAR(tbl_GL[[#This Row],[Date]])</f>
        <v>2018</v>
      </c>
    </row>
    <row r="10676" spans="1:11" hidden="1" x14ac:dyDescent="0.35">
      <c r="A10676">
        <v>136.1</v>
      </c>
      <c r="B10676" s="24">
        <v>43189</v>
      </c>
      <c r="C10676">
        <v>5</v>
      </c>
      <c r="D10676" s="13">
        <v>350</v>
      </c>
      <c r="E10676" s="13" t="s">
        <v>97</v>
      </c>
      <c r="F10676" s="17">
        <v>-838</v>
      </c>
      <c r="G10676" t="str">
        <f>_xlfn.XLOOKUP(tbl_GL[[#This Row],[Account_key]],tbl_COA[Account_key],tbl_COA[Class],"Not Found")</f>
        <v>Operating account</v>
      </c>
      <c r="H10676" t="str">
        <f>_xlfn.XLOOKUP(tbl_GL[[#This Row],[Account_key]],tbl_COA[Account_key],tbl_COA[SubClass],"Not Found")</f>
        <v>Operating Expenses</v>
      </c>
      <c r="I10676" t="str">
        <f>_xlfn.XLOOKUP(tbl_GL[[#This Row],[Account_key]],tbl_COA[Account_key],tbl_COA[SubClass2],"Not Found")</f>
        <v>Administration</v>
      </c>
      <c r="J10676" t="str">
        <f>_xlfn.XLOOKUP(tbl_GL[[#This Row],[Account_key]],tbl_COA[Account_key],tbl_COA[SubAccount],,0)</f>
        <v>Other Expenses</v>
      </c>
      <c r="K10676">
        <f>YEAR(tbl_GL[[#This Row],[Date]])</f>
        <v>2018</v>
      </c>
    </row>
    <row r="10677" spans="1:11" hidden="1" x14ac:dyDescent="0.35">
      <c r="A10677">
        <v>136.19999999999999</v>
      </c>
      <c r="B10677" s="24">
        <v>43189</v>
      </c>
      <c r="C10677">
        <v>5</v>
      </c>
      <c r="D10677" s="13">
        <v>120</v>
      </c>
      <c r="E10677" s="13" t="s">
        <v>97</v>
      </c>
      <c r="F10677" s="17">
        <v>838</v>
      </c>
      <c r="G10677" t="str">
        <f>_xlfn.XLOOKUP(tbl_GL[[#This Row],[Account_key]],tbl_COA[Account_key],tbl_COA[Class],"Not Found")</f>
        <v>Liabilities and Owners Equity</v>
      </c>
      <c r="H10677" t="str">
        <f>_xlfn.XLOOKUP(tbl_GL[[#This Row],[Account_key]],tbl_COA[Account_key],tbl_COA[SubClass],"Not Found")</f>
        <v>Liabilities</v>
      </c>
      <c r="I10677" t="str">
        <f>_xlfn.XLOOKUP(tbl_GL[[#This Row],[Account_key]],tbl_COA[Account_key],tbl_COA[SubClass2],"Not Found")</f>
        <v>Current Liabilities</v>
      </c>
      <c r="J10677" t="str">
        <f>_xlfn.XLOOKUP(tbl_GL[[#This Row],[Account_key]],tbl_COA[Account_key],tbl_COA[SubAccount],,0)</f>
        <v>Accrued Expenses</v>
      </c>
      <c r="K10677">
        <f>YEAR(tbl_GL[[#This Row],[Date]])</f>
        <v>2018</v>
      </c>
    </row>
    <row r="10678" spans="1:11" hidden="1" x14ac:dyDescent="0.35">
      <c r="A10678">
        <v>137.1</v>
      </c>
      <c r="B10678" s="24">
        <v>43190</v>
      </c>
      <c r="C10678">
        <v>5</v>
      </c>
      <c r="D10678" s="13">
        <v>10</v>
      </c>
      <c r="E10678" s="13" t="s">
        <v>110</v>
      </c>
      <c r="F10678" s="17">
        <v>38</v>
      </c>
      <c r="G10678" t="str">
        <f>_xlfn.XLOOKUP(tbl_GL[[#This Row],[Account_key]],tbl_COA[Account_key],tbl_COA[Class],"Not Found")</f>
        <v>Assets</v>
      </c>
      <c r="H10678" t="str">
        <f>_xlfn.XLOOKUP(tbl_GL[[#This Row],[Account_key]],tbl_COA[Account_key],tbl_COA[SubClass],"Not Found")</f>
        <v>Assets</v>
      </c>
      <c r="I10678" t="str">
        <f>_xlfn.XLOOKUP(tbl_GL[[#This Row],[Account_key]],tbl_COA[Account_key],tbl_COA[SubClass2],"Not Found")</f>
        <v>Current Assets</v>
      </c>
      <c r="J10678" t="str">
        <f>_xlfn.XLOOKUP(tbl_GL[[#This Row],[Account_key]],tbl_COA[Account_key],tbl_COA[SubAccount],,0)</f>
        <v>Cash at Bank</v>
      </c>
      <c r="K10678">
        <f>YEAR(tbl_GL[[#This Row],[Date]])</f>
        <v>2018</v>
      </c>
    </row>
    <row r="10679" spans="1:11" hidden="1" x14ac:dyDescent="0.35">
      <c r="A10679">
        <v>137.19999999999999</v>
      </c>
      <c r="B10679" s="24">
        <v>43190</v>
      </c>
      <c r="C10679">
        <v>5</v>
      </c>
      <c r="D10679" s="13">
        <v>430</v>
      </c>
      <c r="E10679" s="13" t="s">
        <v>110</v>
      </c>
      <c r="F10679" s="17">
        <v>38</v>
      </c>
      <c r="G10679" t="str">
        <f>_xlfn.XLOOKUP(tbl_GL[[#This Row],[Account_key]],tbl_COA[Account_key],tbl_COA[Class],"Not Found")</f>
        <v>Non-operating</v>
      </c>
      <c r="H10679" t="str">
        <f>_xlfn.XLOOKUP(tbl_GL[[#This Row],[Account_key]],tbl_COA[Account_key],tbl_COA[SubClass],"Not Found")</f>
        <v>Exchange Loss/Gain</v>
      </c>
      <c r="I10679" t="str">
        <f>_xlfn.XLOOKUP(tbl_GL[[#This Row],[Account_key]],tbl_COA[Account_key],tbl_COA[SubClass2],"Not Found")</f>
        <v>Exchange Loss/Gain</v>
      </c>
      <c r="J10679" t="str">
        <f>_xlfn.XLOOKUP(tbl_GL[[#This Row],[Account_key]],tbl_COA[Account_key],tbl_COA[SubAccount],,0)</f>
        <v>Exchange Loss/Gain</v>
      </c>
      <c r="K10679">
        <f>YEAR(tbl_GL[[#This Row],[Date]])</f>
        <v>2018</v>
      </c>
    </row>
    <row r="10680" spans="1:11" hidden="1" x14ac:dyDescent="0.35">
      <c r="A10680">
        <v>138.1</v>
      </c>
      <c r="B10680" s="24">
        <v>43190</v>
      </c>
      <c r="C10680">
        <v>5</v>
      </c>
      <c r="D10680" s="13">
        <v>440</v>
      </c>
      <c r="E10680" s="13" t="s">
        <v>112</v>
      </c>
      <c r="F10680" s="17">
        <v>-140</v>
      </c>
      <c r="G10680" t="str">
        <f>_xlfn.XLOOKUP(tbl_GL[[#This Row],[Account_key]],tbl_COA[Account_key],tbl_COA[Class],"Not Found")</f>
        <v>Interest &amp; Tax</v>
      </c>
      <c r="H10680" t="str">
        <f>_xlfn.XLOOKUP(tbl_GL[[#This Row],[Account_key]],tbl_COA[Account_key],tbl_COA[SubClass],"Not Found")</f>
        <v>Interest Expense</v>
      </c>
      <c r="I10680" t="str">
        <f>_xlfn.XLOOKUP(tbl_GL[[#This Row],[Account_key]],tbl_COA[Account_key],tbl_COA[SubClass2],"Not Found")</f>
        <v>Interest Expense</v>
      </c>
      <c r="J10680" t="str">
        <f>_xlfn.XLOOKUP(tbl_GL[[#This Row],[Account_key]],tbl_COA[Account_key],tbl_COA[SubAccount],,0)</f>
        <v>Interest Expense</v>
      </c>
      <c r="K10680">
        <f>YEAR(tbl_GL[[#This Row],[Date]])</f>
        <v>2018</v>
      </c>
    </row>
    <row r="10681" spans="1:11" hidden="1" x14ac:dyDescent="0.35">
      <c r="A10681">
        <v>138.19999999999999</v>
      </c>
      <c r="B10681" s="24">
        <v>43190</v>
      </c>
      <c r="C10681">
        <v>5</v>
      </c>
      <c r="D10681" s="13">
        <v>121</v>
      </c>
      <c r="E10681" s="13" t="s">
        <v>112</v>
      </c>
      <c r="F10681" s="17">
        <v>140</v>
      </c>
      <c r="G10681" t="str">
        <f>_xlfn.XLOOKUP(tbl_GL[[#This Row],[Account_key]],tbl_COA[Account_key],tbl_COA[Class],"Not Found")</f>
        <v>Liabilities and Owners Equity</v>
      </c>
      <c r="H10681" t="str">
        <f>_xlfn.XLOOKUP(tbl_GL[[#This Row],[Account_key]],tbl_COA[Account_key],tbl_COA[SubClass],"Not Found")</f>
        <v>Liabilities</v>
      </c>
      <c r="I10681" t="str">
        <f>_xlfn.XLOOKUP(tbl_GL[[#This Row],[Account_key]],tbl_COA[Account_key],tbl_COA[SubClass2],"Not Found")</f>
        <v>Current Liabilities</v>
      </c>
      <c r="J10681" t="str">
        <f>_xlfn.XLOOKUP(tbl_GL[[#This Row],[Account_key]],tbl_COA[Account_key],tbl_COA[SubAccount],,0)</f>
        <v>Interest Payable</v>
      </c>
      <c r="K10681">
        <f>YEAR(tbl_GL[[#This Row],[Date]])</f>
        <v>2018</v>
      </c>
    </row>
    <row r="10682" spans="1:11" hidden="1" x14ac:dyDescent="0.35">
      <c r="A10682">
        <v>139.1</v>
      </c>
      <c r="B10682" s="24">
        <v>43190</v>
      </c>
      <c r="C10682">
        <v>5</v>
      </c>
      <c r="D10682" s="13">
        <v>10</v>
      </c>
      <c r="E10682" s="13" t="s">
        <v>113</v>
      </c>
      <c r="F10682" s="17">
        <v>167</v>
      </c>
      <c r="G10682" t="str">
        <f>_xlfn.XLOOKUP(tbl_GL[[#This Row],[Account_key]],tbl_COA[Account_key],tbl_COA[Class],"Not Found")</f>
        <v>Assets</v>
      </c>
      <c r="H10682" t="str">
        <f>_xlfn.XLOOKUP(tbl_GL[[#This Row],[Account_key]],tbl_COA[Account_key],tbl_COA[SubClass],"Not Found")</f>
        <v>Assets</v>
      </c>
      <c r="I10682" t="str">
        <f>_xlfn.XLOOKUP(tbl_GL[[#This Row],[Account_key]],tbl_COA[Account_key],tbl_COA[SubClass2],"Not Found")</f>
        <v>Current Assets</v>
      </c>
      <c r="J10682" t="str">
        <f>_xlfn.XLOOKUP(tbl_GL[[#This Row],[Account_key]],tbl_COA[Account_key],tbl_COA[SubAccount],,0)</f>
        <v>Cash at Bank</v>
      </c>
      <c r="K10682">
        <f>YEAR(tbl_GL[[#This Row],[Date]])</f>
        <v>2018</v>
      </c>
    </row>
    <row r="10683" spans="1:11" hidden="1" x14ac:dyDescent="0.35">
      <c r="A10683">
        <v>139.19999999999999</v>
      </c>
      <c r="B10683" s="24">
        <v>43190</v>
      </c>
      <c r="C10683">
        <v>5</v>
      </c>
      <c r="D10683" s="13">
        <v>410</v>
      </c>
      <c r="E10683" s="13" t="s">
        <v>113</v>
      </c>
      <c r="F10683" s="17">
        <v>167</v>
      </c>
      <c r="G10683" t="str">
        <f>_xlfn.XLOOKUP(tbl_GL[[#This Row],[Account_key]],tbl_COA[Account_key],tbl_COA[Class],"Not Found")</f>
        <v>Non-operating</v>
      </c>
      <c r="H10683" t="str">
        <f>_xlfn.XLOOKUP(tbl_GL[[#This Row],[Account_key]],tbl_COA[Account_key],tbl_COA[SubClass],"Not Found")</f>
        <v>Interest Income</v>
      </c>
      <c r="I10683" t="str">
        <f>_xlfn.XLOOKUP(tbl_GL[[#This Row],[Account_key]],tbl_COA[Account_key],tbl_COA[SubClass2],"Not Found")</f>
        <v>Interest Income</v>
      </c>
      <c r="J10683" t="str">
        <f>_xlfn.XLOOKUP(tbl_GL[[#This Row],[Account_key]],tbl_COA[Account_key],tbl_COA[SubAccount],,0)</f>
        <v>Interest Income</v>
      </c>
      <c r="K10683">
        <f>YEAR(tbl_GL[[#This Row],[Date]])</f>
        <v>2018</v>
      </c>
    </row>
    <row r="10684" spans="1:11" hidden="1" x14ac:dyDescent="0.35">
      <c r="A10684">
        <v>140.1</v>
      </c>
      <c r="B10684" s="24">
        <v>43190</v>
      </c>
      <c r="C10684">
        <v>5</v>
      </c>
      <c r="D10684" s="13">
        <v>400</v>
      </c>
      <c r="E10684" s="13" t="s">
        <v>104</v>
      </c>
      <c r="F10684" s="17">
        <v>-175</v>
      </c>
      <c r="G10684" t="str">
        <f>_xlfn.XLOOKUP(tbl_GL[[#This Row],[Account_key]],tbl_COA[Account_key],tbl_COA[Class],"Not Found")</f>
        <v>Operating account</v>
      </c>
      <c r="H10684" t="str">
        <f>_xlfn.XLOOKUP(tbl_GL[[#This Row],[Account_key]],tbl_COA[Account_key],tbl_COA[SubClass],"Not Found")</f>
        <v>Depreciation &amp; Amortization</v>
      </c>
      <c r="I10684" t="str">
        <f>_xlfn.XLOOKUP(tbl_GL[[#This Row],[Account_key]],tbl_COA[Account_key],tbl_COA[SubClass2],"Not Found")</f>
        <v>Amortization</v>
      </c>
      <c r="J10684" t="str">
        <f>_xlfn.XLOOKUP(tbl_GL[[#This Row],[Account_key]],tbl_COA[Account_key],tbl_COA[SubAccount],,0)</f>
        <v>Amortization of Intangible Assets</v>
      </c>
      <c r="K10684">
        <f>YEAR(tbl_GL[[#This Row],[Date]])</f>
        <v>2018</v>
      </c>
    </row>
    <row r="10685" spans="1:11" hidden="1" x14ac:dyDescent="0.35">
      <c r="A10685">
        <v>140.19999999999999</v>
      </c>
      <c r="B10685" s="24">
        <v>43190</v>
      </c>
      <c r="C10685">
        <v>5</v>
      </c>
      <c r="D10685" s="13">
        <v>100</v>
      </c>
      <c r="E10685" s="13" t="s">
        <v>104</v>
      </c>
      <c r="F10685" s="17">
        <v>-175</v>
      </c>
      <c r="G10685" t="str">
        <f>_xlfn.XLOOKUP(tbl_GL[[#This Row],[Account_key]],tbl_COA[Account_key],tbl_COA[Class],"Not Found")</f>
        <v>Assets</v>
      </c>
      <c r="H10685" t="str">
        <f>_xlfn.XLOOKUP(tbl_GL[[#This Row],[Account_key]],tbl_COA[Account_key],tbl_COA[SubClass],"Not Found")</f>
        <v>Assets</v>
      </c>
      <c r="I10685" t="str">
        <f>_xlfn.XLOOKUP(tbl_GL[[#This Row],[Account_key]],tbl_COA[Account_key],tbl_COA[SubClass2],"Not Found")</f>
        <v>Non-Current Assets</v>
      </c>
      <c r="J10685" t="str">
        <f>_xlfn.XLOOKUP(tbl_GL[[#This Row],[Account_key]],tbl_COA[Account_key],tbl_COA[SubAccount],,0)</f>
        <v>Patents and trademarks</v>
      </c>
      <c r="K10685">
        <f>YEAR(tbl_GL[[#This Row],[Date]])</f>
        <v>2018</v>
      </c>
    </row>
    <row r="10686" spans="1:11" hidden="1" x14ac:dyDescent="0.35">
      <c r="A10686">
        <v>141.1</v>
      </c>
      <c r="B10686" s="24">
        <v>43190</v>
      </c>
      <c r="C10686">
        <v>5</v>
      </c>
      <c r="D10686" s="13">
        <v>450</v>
      </c>
      <c r="E10686" s="23" t="s">
        <v>108</v>
      </c>
      <c r="F10686" s="17">
        <v>538</v>
      </c>
      <c r="G10686" t="str">
        <f>_xlfn.XLOOKUP(tbl_GL[[#This Row],[Account_key]],tbl_COA[Account_key],tbl_COA[Class],"Not Found")</f>
        <v>Interest &amp; Tax</v>
      </c>
      <c r="H10686" t="str">
        <f>_xlfn.XLOOKUP(tbl_GL[[#This Row],[Account_key]],tbl_COA[Account_key],tbl_COA[SubClass],"Not Found")</f>
        <v>Taxation</v>
      </c>
      <c r="I10686" t="str">
        <f>_xlfn.XLOOKUP(tbl_GL[[#This Row],[Account_key]],tbl_COA[Account_key],tbl_COA[SubClass2],"Not Found")</f>
        <v>Taxation</v>
      </c>
      <c r="J10686" t="str">
        <f>_xlfn.XLOOKUP(tbl_GL[[#This Row],[Account_key]],tbl_COA[Account_key],tbl_COA[SubAccount],,0)</f>
        <v>Taxation</v>
      </c>
      <c r="K10686">
        <f>YEAR(tbl_GL[[#This Row],[Date]])</f>
        <v>2018</v>
      </c>
    </row>
    <row r="10687" spans="1:11" hidden="1" x14ac:dyDescent="0.35">
      <c r="A10687">
        <v>141.19999999999999</v>
      </c>
      <c r="B10687" s="24">
        <v>43190</v>
      </c>
      <c r="C10687">
        <v>5</v>
      </c>
      <c r="D10687" s="13">
        <v>122</v>
      </c>
      <c r="E10687" s="23" t="s">
        <v>108</v>
      </c>
      <c r="F10687" s="17">
        <v>-538</v>
      </c>
      <c r="G10687" t="str">
        <f>_xlfn.XLOOKUP(tbl_GL[[#This Row],[Account_key]],tbl_COA[Account_key],tbl_COA[Class],"Not Found")</f>
        <v>Liabilities and Owners Equity</v>
      </c>
      <c r="H10687" t="str">
        <f>_xlfn.XLOOKUP(tbl_GL[[#This Row],[Account_key]],tbl_COA[Account_key],tbl_COA[SubClass],"Not Found")</f>
        <v>Liabilities</v>
      </c>
      <c r="I10687" t="str">
        <f>_xlfn.XLOOKUP(tbl_GL[[#This Row],[Account_key]],tbl_COA[Account_key],tbl_COA[SubClass2],"Not Found")</f>
        <v>Current Liabilities</v>
      </c>
      <c r="J10687" t="str">
        <f>_xlfn.XLOOKUP(tbl_GL[[#This Row],[Account_key]],tbl_COA[Account_key],tbl_COA[SubAccount],,0)</f>
        <v>Tax payable</v>
      </c>
      <c r="K10687">
        <f>YEAR(tbl_GL[[#This Row],[Date]])</f>
        <v>2018</v>
      </c>
    </row>
    <row r="10688" spans="1:11" hidden="1" x14ac:dyDescent="0.35">
      <c r="A10688">
        <v>143.1</v>
      </c>
      <c r="B10688" s="24">
        <v>43190</v>
      </c>
      <c r="C10688">
        <v>5</v>
      </c>
      <c r="D10688" s="13">
        <v>240</v>
      </c>
      <c r="E10688" s="13" t="s">
        <v>56</v>
      </c>
      <c r="F10688" s="17">
        <v>-1750</v>
      </c>
      <c r="G10688" t="str">
        <f>_xlfn.XLOOKUP(tbl_GL[[#This Row],[Account_key]],tbl_COA[Account_key],tbl_COA[Class],"Not Found")</f>
        <v>Operating account</v>
      </c>
      <c r="H10688" t="str">
        <f>_xlfn.XLOOKUP(tbl_GL[[#This Row],[Account_key]],tbl_COA[Account_key],tbl_COA[SubClass],"Not Found")</f>
        <v>Operating Expenses</v>
      </c>
      <c r="I10688" t="str">
        <f>_xlfn.XLOOKUP(tbl_GL[[#This Row],[Account_key]],tbl_COA[Account_key],tbl_COA[SubClass2],"Not Found")</f>
        <v>Sales &amp; Distribution</v>
      </c>
      <c r="J10688" t="str">
        <f>_xlfn.XLOOKUP(tbl_GL[[#This Row],[Account_key]],tbl_COA[Account_key],tbl_COA[SubAccount],,0)</f>
        <v>Salaries</v>
      </c>
      <c r="K10688">
        <f>YEAR(tbl_GL[[#This Row],[Date]])</f>
        <v>2018</v>
      </c>
    </row>
    <row r="10689" spans="1:11" hidden="1" x14ac:dyDescent="0.35">
      <c r="A10689">
        <v>143.19999999999999</v>
      </c>
      <c r="B10689" s="24">
        <v>43190</v>
      </c>
      <c r="C10689">
        <v>5</v>
      </c>
      <c r="D10689" s="13">
        <v>10</v>
      </c>
      <c r="E10689" s="13" t="s">
        <v>56</v>
      </c>
      <c r="F10689" s="17">
        <v>-1750</v>
      </c>
      <c r="G10689" t="str">
        <f>_xlfn.XLOOKUP(tbl_GL[[#This Row],[Account_key]],tbl_COA[Account_key],tbl_COA[Class],"Not Found")</f>
        <v>Assets</v>
      </c>
      <c r="H10689" t="str">
        <f>_xlfn.XLOOKUP(tbl_GL[[#This Row],[Account_key]],tbl_COA[Account_key],tbl_COA[SubClass],"Not Found")</f>
        <v>Assets</v>
      </c>
      <c r="I10689" t="str">
        <f>_xlfn.XLOOKUP(tbl_GL[[#This Row],[Account_key]],tbl_COA[Account_key],tbl_COA[SubClass2],"Not Found")</f>
        <v>Current Assets</v>
      </c>
      <c r="J10689" t="str">
        <f>_xlfn.XLOOKUP(tbl_GL[[#This Row],[Account_key]],tbl_COA[Account_key],tbl_COA[SubAccount],,0)</f>
        <v>Cash at Bank</v>
      </c>
      <c r="K10689">
        <f>YEAR(tbl_GL[[#This Row],[Date]])</f>
        <v>2018</v>
      </c>
    </row>
    <row r="10690" spans="1:11" hidden="1" x14ac:dyDescent="0.35">
      <c r="A10690">
        <v>144.1</v>
      </c>
      <c r="B10690" s="24">
        <v>43190</v>
      </c>
      <c r="C10690">
        <v>5</v>
      </c>
      <c r="D10690" s="13">
        <v>380</v>
      </c>
      <c r="E10690" s="13" t="s">
        <v>101</v>
      </c>
      <c r="F10690" s="17">
        <v>-3500</v>
      </c>
      <c r="G10690" t="str">
        <f>_xlfn.XLOOKUP(tbl_GL[[#This Row],[Account_key]],tbl_COA[Account_key],tbl_COA[Class],"Not Found")</f>
        <v>Operating account</v>
      </c>
      <c r="H10690" t="str">
        <f>_xlfn.XLOOKUP(tbl_GL[[#This Row],[Account_key]],tbl_COA[Account_key],tbl_COA[SubClass],"Not Found")</f>
        <v>Depreciation &amp; Amortization</v>
      </c>
      <c r="I10690" t="str">
        <f>_xlfn.XLOOKUP(tbl_GL[[#This Row],[Account_key]],tbl_COA[Account_key],tbl_COA[SubClass2],"Not Found")</f>
        <v>Depreciation</v>
      </c>
      <c r="J10690" t="str">
        <f>_xlfn.XLOOKUP(tbl_GL[[#This Row],[Account_key]],tbl_COA[Account_key],tbl_COA[SubAccount],,0)</f>
        <v>Equipment</v>
      </c>
      <c r="K10690">
        <f>YEAR(tbl_GL[[#This Row],[Date]])</f>
        <v>2018</v>
      </c>
    </row>
    <row r="10691" spans="1:11" hidden="1" x14ac:dyDescent="0.35">
      <c r="A10691">
        <v>144.19999999999999</v>
      </c>
      <c r="B10691" s="24">
        <v>43190</v>
      </c>
      <c r="C10691">
        <v>5</v>
      </c>
      <c r="D10691" s="13">
        <v>90</v>
      </c>
      <c r="E10691" s="13" t="s">
        <v>101</v>
      </c>
      <c r="F10691" s="17">
        <v>-3500</v>
      </c>
      <c r="G10691" t="str">
        <f>_xlfn.XLOOKUP(tbl_GL[[#This Row],[Account_key]],tbl_COA[Account_key],tbl_COA[Class],"Not Found")</f>
        <v>Assets</v>
      </c>
      <c r="H10691" t="str">
        <f>_xlfn.XLOOKUP(tbl_GL[[#This Row],[Account_key]],tbl_COA[Account_key],tbl_COA[SubClass],"Not Found")</f>
        <v>Assets</v>
      </c>
      <c r="I10691" t="str">
        <f>_xlfn.XLOOKUP(tbl_GL[[#This Row],[Account_key]],tbl_COA[Account_key],tbl_COA[SubClass2],"Not Found")</f>
        <v>Non-Current Assets</v>
      </c>
      <c r="J10691" t="str">
        <f>_xlfn.XLOOKUP(tbl_GL[[#This Row],[Account_key]],tbl_COA[Account_key],tbl_COA[SubAccount],,0)</f>
        <v>Office Furniture &amp; Equipment</v>
      </c>
      <c r="K10691">
        <f>YEAR(tbl_GL[[#This Row],[Date]])</f>
        <v>2018</v>
      </c>
    </row>
    <row r="10692" spans="1:11" hidden="1" x14ac:dyDescent="0.35">
      <c r="A10692">
        <v>145.1</v>
      </c>
      <c r="B10692" s="24">
        <v>43191</v>
      </c>
      <c r="C10692">
        <v>5</v>
      </c>
      <c r="D10692" s="13">
        <v>230</v>
      </c>
      <c r="E10692" s="13" t="s">
        <v>4</v>
      </c>
      <c r="F10692" s="17">
        <v>-311</v>
      </c>
      <c r="G10692" t="str">
        <f>_xlfn.XLOOKUP(tbl_GL[[#This Row],[Account_key]],tbl_COA[Account_key],tbl_COA[Class],"Not Found")</f>
        <v>Trading account</v>
      </c>
      <c r="H10692" t="str">
        <f>_xlfn.XLOOKUP(tbl_GL[[#This Row],[Account_key]],tbl_COA[Account_key],tbl_COA[SubClass],"Not Found")</f>
        <v>Cost of Sales</v>
      </c>
      <c r="I10692" t="str">
        <f>_xlfn.XLOOKUP(tbl_GL[[#This Row],[Account_key]],tbl_COA[Account_key],tbl_COA[SubClass2],"Not Found")</f>
        <v>Cost of Sales</v>
      </c>
      <c r="J10692" t="str">
        <f>_xlfn.XLOOKUP(tbl_GL[[#This Row],[Account_key]],tbl_COA[Account_key],tbl_COA[SubAccount],,0)</f>
        <v>Cost of Sales</v>
      </c>
      <c r="K10692">
        <f>YEAR(tbl_GL[[#This Row],[Date]])</f>
        <v>2018</v>
      </c>
    </row>
    <row r="10693" spans="1:11" hidden="1" x14ac:dyDescent="0.35">
      <c r="A10693">
        <v>145.19999999999999</v>
      </c>
      <c r="B10693" s="24">
        <v>43191</v>
      </c>
      <c r="C10693">
        <v>5</v>
      </c>
      <c r="D10693" s="13">
        <v>60</v>
      </c>
      <c r="E10693" s="13" t="s">
        <v>4</v>
      </c>
      <c r="F10693" s="17">
        <v>-311</v>
      </c>
      <c r="G10693" t="str">
        <f>_xlfn.XLOOKUP(tbl_GL[[#This Row],[Account_key]],tbl_COA[Account_key],tbl_COA[Class],"Not Found")</f>
        <v>Assets</v>
      </c>
      <c r="H10693" t="str">
        <f>_xlfn.XLOOKUP(tbl_GL[[#This Row],[Account_key]],tbl_COA[Account_key],tbl_COA[SubClass],"Not Found")</f>
        <v>Assets</v>
      </c>
      <c r="I10693" t="str">
        <f>_xlfn.XLOOKUP(tbl_GL[[#This Row],[Account_key]],tbl_COA[Account_key],tbl_COA[SubClass2],"Not Found")</f>
        <v>Current Assets</v>
      </c>
      <c r="J10693" t="str">
        <f>_xlfn.XLOOKUP(tbl_GL[[#This Row],[Account_key]],tbl_COA[Account_key],tbl_COA[SubAccount],,0)</f>
        <v>Inventory</v>
      </c>
      <c r="K10693">
        <f>YEAR(tbl_GL[[#This Row],[Date]])</f>
        <v>2018</v>
      </c>
    </row>
    <row r="10694" spans="1:11" hidden="1" x14ac:dyDescent="0.35">
      <c r="A10694">
        <v>146.1</v>
      </c>
      <c r="B10694" s="24">
        <v>43191</v>
      </c>
      <c r="C10694">
        <v>5</v>
      </c>
      <c r="D10694" s="13">
        <v>210</v>
      </c>
      <c r="E10694" s="13" t="s">
        <v>8</v>
      </c>
      <c r="F10694" s="17">
        <v>1130</v>
      </c>
      <c r="G10694" t="str">
        <f>_xlfn.XLOOKUP(tbl_GL[[#This Row],[Account_key]],tbl_COA[Account_key],tbl_COA[Class],"Not Found")</f>
        <v>Trading account</v>
      </c>
      <c r="H10694" t="str">
        <f>_xlfn.XLOOKUP(tbl_GL[[#This Row],[Account_key]],tbl_COA[Account_key],tbl_COA[SubClass],"Not Found")</f>
        <v>Sales</v>
      </c>
      <c r="I10694" t="str">
        <f>_xlfn.XLOOKUP(tbl_GL[[#This Row],[Account_key]],tbl_COA[Account_key],tbl_COA[SubClass2],"Not Found")</f>
        <v>Sales</v>
      </c>
      <c r="J10694" t="str">
        <f>_xlfn.XLOOKUP(tbl_GL[[#This Row],[Account_key]],tbl_COA[Account_key],tbl_COA[SubAccount],,0)</f>
        <v>Sales</v>
      </c>
      <c r="K10694">
        <f>YEAR(tbl_GL[[#This Row],[Date]])</f>
        <v>2018</v>
      </c>
    </row>
    <row r="10695" spans="1:11" hidden="1" x14ac:dyDescent="0.35">
      <c r="A10695">
        <v>146.19999999999999</v>
      </c>
      <c r="B10695" s="24">
        <v>43191</v>
      </c>
      <c r="C10695">
        <v>5</v>
      </c>
      <c r="D10695" s="13">
        <v>30</v>
      </c>
      <c r="E10695" s="13" t="s">
        <v>8</v>
      </c>
      <c r="F10695" s="17">
        <v>1130</v>
      </c>
      <c r="G10695" t="str">
        <f>_xlfn.XLOOKUP(tbl_GL[[#This Row],[Account_key]],tbl_COA[Account_key],tbl_COA[Class],"Not Found")</f>
        <v>Assets</v>
      </c>
      <c r="H10695" t="str">
        <f>_xlfn.XLOOKUP(tbl_GL[[#This Row],[Account_key]],tbl_COA[Account_key],tbl_COA[SubClass],"Not Found")</f>
        <v>Assets</v>
      </c>
      <c r="I10695" t="str">
        <f>_xlfn.XLOOKUP(tbl_GL[[#This Row],[Account_key]],tbl_COA[Account_key],tbl_COA[SubClass2],"Not Found")</f>
        <v>Current Assets</v>
      </c>
      <c r="J10695" t="str">
        <f>_xlfn.XLOOKUP(tbl_GL[[#This Row],[Account_key]],tbl_COA[Account_key],tbl_COA[SubAccount],,0)</f>
        <v>Trade Receivables</v>
      </c>
      <c r="K10695">
        <f>YEAR(tbl_GL[[#This Row],[Date]])</f>
        <v>2018</v>
      </c>
    </row>
    <row r="10696" spans="1:11" hidden="1" x14ac:dyDescent="0.35">
      <c r="A10696">
        <v>147.1</v>
      </c>
      <c r="B10696" s="24">
        <v>43191</v>
      </c>
      <c r="C10696">
        <v>5</v>
      </c>
      <c r="D10696" s="13">
        <v>30</v>
      </c>
      <c r="E10696" s="13" t="s">
        <v>80</v>
      </c>
      <c r="F10696" s="17">
        <v>-4985</v>
      </c>
      <c r="G10696" t="str">
        <f>_xlfn.XLOOKUP(tbl_GL[[#This Row],[Account_key]],tbl_COA[Account_key],tbl_COA[Class],"Not Found")</f>
        <v>Assets</v>
      </c>
      <c r="H10696" t="str">
        <f>_xlfn.XLOOKUP(tbl_GL[[#This Row],[Account_key]],tbl_COA[Account_key],tbl_COA[SubClass],"Not Found")</f>
        <v>Assets</v>
      </c>
      <c r="I10696" t="str">
        <f>_xlfn.XLOOKUP(tbl_GL[[#This Row],[Account_key]],tbl_COA[Account_key],tbl_COA[SubClass2],"Not Found")</f>
        <v>Current Assets</v>
      </c>
      <c r="J10696" t="str">
        <f>_xlfn.XLOOKUP(tbl_GL[[#This Row],[Account_key]],tbl_COA[Account_key],tbl_COA[SubAccount],,0)</f>
        <v>Trade Receivables</v>
      </c>
      <c r="K10696">
        <f>YEAR(tbl_GL[[#This Row],[Date]])</f>
        <v>2018</v>
      </c>
    </row>
    <row r="10697" spans="1:11" hidden="1" x14ac:dyDescent="0.35">
      <c r="A10697">
        <v>147.19999999999999</v>
      </c>
      <c r="B10697" s="24">
        <v>43191</v>
      </c>
      <c r="C10697">
        <v>5</v>
      </c>
      <c r="D10697" s="13">
        <v>10</v>
      </c>
      <c r="E10697" s="13" t="s">
        <v>80</v>
      </c>
      <c r="F10697" s="17">
        <v>4985</v>
      </c>
      <c r="G10697" t="str">
        <f>_xlfn.XLOOKUP(tbl_GL[[#This Row],[Account_key]],tbl_COA[Account_key],tbl_COA[Class],"Not Found")</f>
        <v>Assets</v>
      </c>
      <c r="H10697" t="str">
        <f>_xlfn.XLOOKUP(tbl_GL[[#This Row],[Account_key]],tbl_COA[Account_key],tbl_COA[SubClass],"Not Found")</f>
        <v>Assets</v>
      </c>
      <c r="I10697" t="str">
        <f>_xlfn.XLOOKUP(tbl_GL[[#This Row],[Account_key]],tbl_COA[Account_key],tbl_COA[SubClass2],"Not Found")</f>
        <v>Current Assets</v>
      </c>
      <c r="J10697" t="str">
        <f>_xlfn.XLOOKUP(tbl_GL[[#This Row],[Account_key]],tbl_COA[Account_key],tbl_COA[SubAccount],,0)</f>
        <v>Cash at Bank</v>
      </c>
      <c r="K10697">
        <f>YEAR(tbl_GL[[#This Row],[Date]])</f>
        <v>2018</v>
      </c>
    </row>
    <row r="10698" spans="1:11" hidden="1" x14ac:dyDescent="0.35">
      <c r="A10698">
        <v>148.1</v>
      </c>
      <c r="B10698" s="24">
        <v>43191</v>
      </c>
      <c r="C10698">
        <v>5</v>
      </c>
      <c r="D10698" s="13">
        <v>60</v>
      </c>
      <c r="E10698" s="13" t="s">
        <v>84</v>
      </c>
      <c r="F10698" s="17">
        <v>7333</v>
      </c>
      <c r="G10698" t="str">
        <f>_xlfn.XLOOKUP(tbl_GL[[#This Row],[Account_key]],tbl_COA[Account_key],tbl_COA[Class],"Not Found")</f>
        <v>Assets</v>
      </c>
      <c r="H10698" t="str">
        <f>_xlfn.XLOOKUP(tbl_GL[[#This Row],[Account_key]],tbl_COA[Account_key],tbl_COA[SubClass],"Not Found")</f>
        <v>Assets</v>
      </c>
      <c r="I10698" t="str">
        <f>_xlfn.XLOOKUP(tbl_GL[[#This Row],[Account_key]],tbl_COA[Account_key],tbl_COA[SubClass2],"Not Found")</f>
        <v>Current Assets</v>
      </c>
      <c r="J10698" t="str">
        <f>_xlfn.XLOOKUP(tbl_GL[[#This Row],[Account_key]],tbl_COA[Account_key],tbl_COA[SubAccount],,0)</f>
        <v>Inventory</v>
      </c>
      <c r="K10698">
        <f>YEAR(tbl_GL[[#This Row],[Date]])</f>
        <v>2018</v>
      </c>
    </row>
    <row r="10699" spans="1:11" hidden="1" x14ac:dyDescent="0.35">
      <c r="A10699">
        <v>148.19999999999999</v>
      </c>
      <c r="B10699" s="24">
        <v>43191</v>
      </c>
      <c r="C10699">
        <v>5</v>
      </c>
      <c r="D10699" s="13">
        <v>110</v>
      </c>
      <c r="E10699" s="13" t="s">
        <v>84</v>
      </c>
      <c r="F10699" s="17">
        <v>7333</v>
      </c>
      <c r="G10699" t="str">
        <f>_xlfn.XLOOKUP(tbl_GL[[#This Row],[Account_key]],tbl_COA[Account_key],tbl_COA[Class],"Not Found")</f>
        <v>Liabilities and Owners Equity</v>
      </c>
      <c r="H10699" t="str">
        <f>_xlfn.XLOOKUP(tbl_GL[[#This Row],[Account_key]],tbl_COA[Account_key],tbl_COA[SubClass],"Not Found")</f>
        <v>Liabilities</v>
      </c>
      <c r="I10699" t="str">
        <f>_xlfn.XLOOKUP(tbl_GL[[#This Row],[Account_key]],tbl_COA[Account_key],tbl_COA[SubClass2],"Not Found")</f>
        <v>Current Liabilities</v>
      </c>
      <c r="J10699" t="str">
        <f>_xlfn.XLOOKUP(tbl_GL[[#This Row],[Account_key]],tbl_COA[Account_key],tbl_COA[SubAccount],,0)</f>
        <v>Trade Payables</v>
      </c>
      <c r="K10699">
        <f>YEAR(tbl_GL[[#This Row],[Date]])</f>
        <v>2018</v>
      </c>
    </row>
    <row r="10700" spans="1:11" hidden="1" x14ac:dyDescent="0.35">
      <c r="A10700">
        <v>149.1</v>
      </c>
      <c r="B10700" s="24">
        <v>43192</v>
      </c>
      <c r="C10700">
        <v>5</v>
      </c>
      <c r="D10700" s="13">
        <v>320</v>
      </c>
      <c r="E10700" s="13" t="s">
        <v>97</v>
      </c>
      <c r="F10700" s="17">
        <v>-735</v>
      </c>
      <c r="G10700" t="str">
        <f>_xlfn.XLOOKUP(tbl_GL[[#This Row],[Account_key]],tbl_COA[Account_key],tbl_COA[Class],"Not Found")</f>
        <v>Operating account</v>
      </c>
      <c r="H10700" t="str">
        <f>_xlfn.XLOOKUP(tbl_GL[[#This Row],[Account_key]],tbl_COA[Account_key],tbl_COA[SubClass],"Not Found")</f>
        <v>Operating Expenses</v>
      </c>
      <c r="I10700" t="str">
        <f>_xlfn.XLOOKUP(tbl_GL[[#This Row],[Account_key]],tbl_COA[Account_key],tbl_COA[SubClass2],"Not Found")</f>
        <v>Administration</v>
      </c>
      <c r="J10700" t="str">
        <f>_xlfn.XLOOKUP(tbl_GL[[#This Row],[Account_key]],tbl_COA[Account_key],tbl_COA[SubAccount],,0)</f>
        <v>Professional Services</v>
      </c>
      <c r="K10700">
        <f>YEAR(tbl_GL[[#This Row],[Date]])</f>
        <v>2018</v>
      </c>
    </row>
    <row r="10701" spans="1:11" hidden="1" x14ac:dyDescent="0.35">
      <c r="A10701">
        <v>149.19999999999999</v>
      </c>
      <c r="B10701" s="24">
        <v>43192</v>
      </c>
      <c r="C10701">
        <v>5</v>
      </c>
      <c r="D10701" s="13">
        <v>120</v>
      </c>
      <c r="E10701" s="13" t="s">
        <v>97</v>
      </c>
      <c r="F10701" s="17">
        <v>735</v>
      </c>
      <c r="G10701" t="str">
        <f>_xlfn.XLOOKUP(tbl_GL[[#This Row],[Account_key]],tbl_COA[Account_key],tbl_COA[Class],"Not Found")</f>
        <v>Liabilities and Owners Equity</v>
      </c>
      <c r="H10701" t="str">
        <f>_xlfn.XLOOKUP(tbl_GL[[#This Row],[Account_key]],tbl_COA[Account_key],tbl_COA[SubClass],"Not Found")</f>
        <v>Liabilities</v>
      </c>
      <c r="I10701" t="str">
        <f>_xlfn.XLOOKUP(tbl_GL[[#This Row],[Account_key]],tbl_COA[Account_key],tbl_COA[SubClass2],"Not Found")</f>
        <v>Current Liabilities</v>
      </c>
      <c r="J10701" t="str">
        <f>_xlfn.XLOOKUP(tbl_GL[[#This Row],[Account_key]],tbl_COA[Account_key],tbl_COA[SubAccount],,0)</f>
        <v>Accrued Expenses</v>
      </c>
      <c r="K10701">
        <f>YEAR(tbl_GL[[#This Row],[Date]])</f>
        <v>2018</v>
      </c>
    </row>
    <row r="10702" spans="1:11" hidden="1" x14ac:dyDescent="0.35">
      <c r="A10702">
        <v>150.1</v>
      </c>
      <c r="B10702" s="24">
        <v>43192</v>
      </c>
      <c r="C10702">
        <v>5</v>
      </c>
      <c r="D10702" s="13">
        <v>10</v>
      </c>
      <c r="E10702" s="13" t="s">
        <v>98</v>
      </c>
      <c r="F10702" s="17">
        <v>-883</v>
      </c>
      <c r="G10702" t="str">
        <f>_xlfn.XLOOKUP(tbl_GL[[#This Row],[Account_key]],tbl_COA[Account_key],tbl_COA[Class],"Not Found")</f>
        <v>Assets</v>
      </c>
      <c r="H10702" t="str">
        <f>_xlfn.XLOOKUP(tbl_GL[[#This Row],[Account_key]],tbl_COA[Account_key],tbl_COA[SubClass],"Not Found")</f>
        <v>Assets</v>
      </c>
      <c r="I10702" t="str">
        <f>_xlfn.XLOOKUP(tbl_GL[[#This Row],[Account_key]],tbl_COA[Account_key],tbl_COA[SubClass2],"Not Found")</f>
        <v>Current Assets</v>
      </c>
      <c r="J10702" t="str">
        <f>_xlfn.XLOOKUP(tbl_GL[[#This Row],[Account_key]],tbl_COA[Account_key],tbl_COA[SubAccount],,0)</f>
        <v>Cash at Bank</v>
      </c>
      <c r="K10702">
        <f>YEAR(tbl_GL[[#This Row],[Date]])</f>
        <v>2018</v>
      </c>
    </row>
    <row r="10703" spans="1:11" hidden="1" x14ac:dyDescent="0.35">
      <c r="A10703">
        <v>150.19999999999999</v>
      </c>
      <c r="B10703" s="24">
        <v>43192</v>
      </c>
      <c r="C10703">
        <v>5</v>
      </c>
      <c r="D10703" s="13">
        <v>120</v>
      </c>
      <c r="E10703" s="13" t="s">
        <v>98</v>
      </c>
      <c r="F10703" s="17">
        <v>-883</v>
      </c>
      <c r="G10703" t="str">
        <f>_xlfn.XLOOKUP(tbl_GL[[#This Row],[Account_key]],tbl_COA[Account_key],tbl_COA[Class],"Not Found")</f>
        <v>Liabilities and Owners Equity</v>
      </c>
      <c r="H10703" t="str">
        <f>_xlfn.XLOOKUP(tbl_GL[[#This Row],[Account_key]],tbl_COA[Account_key],tbl_COA[SubClass],"Not Found")</f>
        <v>Liabilities</v>
      </c>
      <c r="I10703" t="str">
        <f>_xlfn.XLOOKUP(tbl_GL[[#This Row],[Account_key]],tbl_COA[Account_key],tbl_COA[SubClass2],"Not Found")</f>
        <v>Current Liabilities</v>
      </c>
      <c r="J10703" t="str">
        <f>_xlfn.XLOOKUP(tbl_GL[[#This Row],[Account_key]],tbl_COA[Account_key],tbl_COA[SubAccount],,0)</f>
        <v>Accrued Expenses</v>
      </c>
      <c r="K10703">
        <f>YEAR(tbl_GL[[#This Row],[Date]])</f>
        <v>2018</v>
      </c>
    </row>
    <row r="10704" spans="1:11" hidden="1" x14ac:dyDescent="0.35">
      <c r="A10704">
        <v>151.1</v>
      </c>
      <c r="B10704" s="24">
        <v>43193</v>
      </c>
      <c r="C10704">
        <v>5</v>
      </c>
      <c r="D10704" s="13">
        <v>290</v>
      </c>
      <c r="E10704" s="13" t="s">
        <v>99</v>
      </c>
      <c r="F10704" s="17">
        <v>-71</v>
      </c>
      <c r="G10704" t="str">
        <f>_xlfn.XLOOKUP(tbl_GL[[#This Row],[Account_key]],tbl_COA[Account_key],tbl_COA[Class],"Not Found")</f>
        <v>Operating account</v>
      </c>
      <c r="H10704" t="str">
        <f>_xlfn.XLOOKUP(tbl_GL[[#This Row],[Account_key]],tbl_COA[Account_key],tbl_COA[SubClass],"Not Found")</f>
        <v>Operating Expenses</v>
      </c>
      <c r="I10704" t="str">
        <f>_xlfn.XLOOKUP(tbl_GL[[#This Row],[Account_key]],tbl_COA[Account_key],tbl_COA[SubClass2],"Not Found")</f>
        <v>Administration</v>
      </c>
      <c r="J10704" t="str">
        <f>_xlfn.XLOOKUP(tbl_GL[[#This Row],[Account_key]],tbl_COA[Account_key],tbl_COA[SubAccount],,0)</f>
        <v>Travel</v>
      </c>
      <c r="K10704">
        <f>YEAR(tbl_GL[[#This Row],[Date]])</f>
        <v>2018</v>
      </c>
    </row>
    <row r="10705" spans="1:11" hidden="1" x14ac:dyDescent="0.35">
      <c r="A10705">
        <v>151.19999999999999</v>
      </c>
      <c r="B10705" s="24">
        <v>43193</v>
      </c>
      <c r="C10705">
        <v>5</v>
      </c>
      <c r="D10705" s="13">
        <v>20</v>
      </c>
      <c r="E10705" s="13" t="s">
        <v>99</v>
      </c>
      <c r="F10705" s="17">
        <v>-71</v>
      </c>
      <c r="G10705" t="str">
        <f>_xlfn.XLOOKUP(tbl_GL[[#This Row],[Account_key]],tbl_COA[Account_key],tbl_COA[Class],"Not Found")</f>
        <v>Assets</v>
      </c>
      <c r="H10705" t="str">
        <f>_xlfn.XLOOKUP(tbl_GL[[#This Row],[Account_key]],tbl_COA[Account_key],tbl_COA[SubClass],"Not Found")</f>
        <v>Assets</v>
      </c>
      <c r="I10705" t="str">
        <f>_xlfn.XLOOKUP(tbl_GL[[#This Row],[Account_key]],tbl_COA[Account_key],tbl_COA[SubClass2],"Not Found")</f>
        <v>Current Assets</v>
      </c>
      <c r="J10705" t="str">
        <f>_xlfn.XLOOKUP(tbl_GL[[#This Row],[Account_key]],tbl_COA[Account_key],tbl_COA[SubAccount],,0)</f>
        <v>Cash in hand</v>
      </c>
      <c r="K10705">
        <f>YEAR(tbl_GL[[#This Row],[Date]])</f>
        <v>2018</v>
      </c>
    </row>
    <row r="10706" spans="1:11" hidden="1" x14ac:dyDescent="0.35">
      <c r="A10706">
        <v>152.1</v>
      </c>
      <c r="B10706" s="24">
        <v>43194</v>
      </c>
      <c r="C10706">
        <v>5</v>
      </c>
      <c r="D10706" s="13">
        <v>10</v>
      </c>
      <c r="E10706" s="13" t="s">
        <v>98</v>
      </c>
      <c r="F10706" s="17">
        <v>-755</v>
      </c>
      <c r="G10706" t="str">
        <f>_xlfn.XLOOKUP(tbl_GL[[#This Row],[Account_key]],tbl_COA[Account_key],tbl_COA[Class],"Not Found")</f>
        <v>Assets</v>
      </c>
      <c r="H10706" t="str">
        <f>_xlfn.XLOOKUP(tbl_GL[[#This Row],[Account_key]],tbl_COA[Account_key],tbl_COA[SubClass],"Not Found")</f>
        <v>Assets</v>
      </c>
      <c r="I10706" t="str">
        <f>_xlfn.XLOOKUP(tbl_GL[[#This Row],[Account_key]],tbl_COA[Account_key],tbl_COA[SubClass2],"Not Found")</f>
        <v>Current Assets</v>
      </c>
      <c r="J10706" t="str">
        <f>_xlfn.XLOOKUP(tbl_GL[[#This Row],[Account_key]],tbl_COA[Account_key],tbl_COA[SubAccount],,0)</f>
        <v>Cash at Bank</v>
      </c>
      <c r="K10706">
        <f>YEAR(tbl_GL[[#This Row],[Date]])</f>
        <v>2018</v>
      </c>
    </row>
    <row r="10707" spans="1:11" hidden="1" x14ac:dyDescent="0.35">
      <c r="A10707">
        <v>152.19999999999999</v>
      </c>
      <c r="B10707" s="24">
        <v>43194</v>
      </c>
      <c r="C10707">
        <v>5</v>
      </c>
      <c r="D10707" s="13">
        <v>120</v>
      </c>
      <c r="E10707" s="13" t="s">
        <v>98</v>
      </c>
      <c r="F10707" s="17">
        <v>-755</v>
      </c>
      <c r="G10707" t="str">
        <f>_xlfn.XLOOKUP(tbl_GL[[#This Row],[Account_key]],tbl_COA[Account_key],tbl_COA[Class],"Not Found")</f>
        <v>Liabilities and Owners Equity</v>
      </c>
      <c r="H10707" t="str">
        <f>_xlfn.XLOOKUP(tbl_GL[[#This Row],[Account_key]],tbl_COA[Account_key],tbl_COA[SubClass],"Not Found")</f>
        <v>Liabilities</v>
      </c>
      <c r="I10707" t="str">
        <f>_xlfn.XLOOKUP(tbl_GL[[#This Row],[Account_key]],tbl_COA[Account_key],tbl_COA[SubClass2],"Not Found")</f>
        <v>Current Liabilities</v>
      </c>
      <c r="J10707" t="str">
        <f>_xlfn.XLOOKUP(tbl_GL[[#This Row],[Account_key]],tbl_COA[Account_key],tbl_COA[SubAccount],,0)</f>
        <v>Accrued Expenses</v>
      </c>
      <c r="K10707">
        <f>YEAR(tbl_GL[[#This Row],[Date]])</f>
        <v>2018</v>
      </c>
    </row>
    <row r="10708" spans="1:11" hidden="1" x14ac:dyDescent="0.35">
      <c r="A10708">
        <v>153.1</v>
      </c>
      <c r="B10708" s="24">
        <v>43195</v>
      </c>
      <c r="C10708">
        <v>5</v>
      </c>
      <c r="D10708" s="13">
        <v>230</v>
      </c>
      <c r="E10708" s="13" t="s">
        <v>4</v>
      </c>
      <c r="F10708" s="17">
        <v>-504</v>
      </c>
      <c r="G10708" t="str">
        <f>_xlfn.XLOOKUP(tbl_GL[[#This Row],[Account_key]],tbl_COA[Account_key],tbl_COA[Class],"Not Found")</f>
        <v>Trading account</v>
      </c>
      <c r="H10708" t="str">
        <f>_xlfn.XLOOKUP(tbl_GL[[#This Row],[Account_key]],tbl_COA[Account_key],tbl_COA[SubClass],"Not Found")</f>
        <v>Cost of Sales</v>
      </c>
      <c r="I10708" t="str">
        <f>_xlfn.XLOOKUP(tbl_GL[[#This Row],[Account_key]],tbl_COA[Account_key],tbl_COA[SubClass2],"Not Found")</f>
        <v>Cost of Sales</v>
      </c>
      <c r="J10708" t="str">
        <f>_xlfn.XLOOKUP(tbl_GL[[#This Row],[Account_key]],tbl_COA[Account_key],tbl_COA[SubAccount],,0)</f>
        <v>Cost of Sales</v>
      </c>
      <c r="K10708">
        <f>YEAR(tbl_GL[[#This Row],[Date]])</f>
        <v>2018</v>
      </c>
    </row>
    <row r="10709" spans="1:11" hidden="1" x14ac:dyDescent="0.35">
      <c r="A10709">
        <v>153.19999999999999</v>
      </c>
      <c r="B10709" s="24">
        <v>43195</v>
      </c>
      <c r="C10709">
        <v>5</v>
      </c>
      <c r="D10709" s="13">
        <v>60</v>
      </c>
      <c r="E10709" s="13" t="s">
        <v>4</v>
      </c>
      <c r="F10709" s="17">
        <v>-504</v>
      </c>
      <c r="G10709" t="str">
        <f>_xlfn.XLOOKUP(tbl_GL[[#This Row],[Account_key]],tbl_COA[Account_key],tbl_COA[Class],"Not Found")</f>
        <v>Assets</v>
      </c>
      <c r="H10709" t="str">
        <f>_xlfn.XLOOKUP(tbl_GL[[#This Row],[Account_key]],tbl_COA[Account_key],tbl_COA[SubClass],"Not Found")</f>
        <v>Assets</v>
      </c>
      <c r="I10709" t="str">
        <f>_xlfn.XLOOKUP(tbl_GL[[#This Row],[Account_key]],tbl_COA[Account_key],tbl_COA[SubClass2],"Not Found")</f>
        <v>Current Assets</v>
      </c>
      <c r="J10709" t="str">
        <f>_xlfn.XLOOKUP(tbl_GL[[#This Row],[Account_key]],tbl_COA[Account_key],tbl_COA[SubAccount],,0)</f>
        <v>Inventory</v>
      </c>
      <c r="K10709">
        <f>YEAR(tbl_GL[[#This Row],[Date]])</f>
        <v>2018</v>
      </c>
    </row>
    <row r="10710" spans="1:11" hidden="1" x14ac:dyDescent="0.35">
      <c r="A10710">
        <v>154.1</v>
      </c>
      <c r="B10710" s="24">
        <v>43195</v>
      </c>
      <c r="C10710">
        <v>5</v>
      </c>
      <c r="D10710" s="13">
        <v>330</v>
      </c>
      <c r="E10710" s="13" t="s">
        <v>97</v>
      </c>
      <c r="F10710" s="17">
        <v>-949</v>
      </c>
      <c r="G10710" t="str">
        <f>_xlfn.XLOOKUP(tbl_GL[[#This Row],[Account_key]],tbl_COA[Account_key],tbl_COA[Class],"Not Found")</f>
        <v>Operating account</v>
      </c>
      <c r="H10710" t="str">
        <f>_xlfn.XLOOKUP(tbl_GL[[#This Row],[Account_key]],tbl_COA[Account_key],tbl_COA[SubClass],"Not Found")</f>
        <v>Operating Expenses</v>
      </c>
      <c r="I10710" t="str">
        <f>_xlfn.XLOOKUP(tbl_GL[[#This Row],[Account_key]],tbl_COA[Account_key],tbl_COA[SubClass2],"Not Found")</f>
        <v>Administration</v>
      </c>
      <c r="J10710" t="str">
        <f>_xlfn.XLOOKUP(tbl_GL[[#This Row],[Account_key]],tbl_COA[Account_key],tbl_COA[SubAccount],,0)</f>
        <v>Telephone</v>
      </c>
      <c r="K10710">
        <f>YEAR(tbl_GL[[#This Row],[Date]])</f>
        <v>2018</v>
      </c>
    </row>
    <row r="10711" spans="1:11" hidden="1" x14ac:dyDescent="0.35">
      <c r="A10711">
        <v>154.19999999999999</v>
      </c>
      <c r="B10711" s="24">
        <v>43195</v>
      </c>
      <c r="C10711">
        <v>5</v>
      </c>
      <c r="D10711" s="13">
        <v>120</v>
      </c>
      <c r="E10711" s="13" t="s">
        <v>97</v>
      </c>
      <c r="F10711" s="17">
        <v>949</v>
      </c>
      <c r="G10711" t="str">
        <f>_xlfn.XLOOKUP(tbl_GL[[#This Row],[Account_key]],tbl_COA[Account_key],tbl_COA[Class],"Not Found")</f>
        <v>Liabilities and Owners Equity</v>
      </c>
      <c r="H10711" t="str">
        <f>_xlfn.XLOOKUP(tbl_GL[[#This Row],[Account_key]],tbl_COA[Account_key],tbl_COA[SubClass],"Not Found")</f>
        <v>Liabilities</v>
      </c>
      <c r="I10711" t="str">
        <f>_xlfn.XLOOKUP(tbl_GL[[#This Row],[Account_key]],tbl_COA[Account_key],tbl_COA[SubClass2],"Not Found")</f>
        <v>Current Liabilities</v>
      </c>
      <c r="J10711" t="str">
        <f>_xlfn.XLOOKUP(tbl_GL[[#This Row],[Account_key]],tbl_COA[Account_key],tbl_COA[SubAccount],,0)</f>
        <v>Accrued Expenses</v>
      </c>
      <c r="K10711">
        <f>YEAR(tbl_GL[[#This Row],[Date]])</f>
        <v>2018</v>
      </c>
    </row>
    <row r="10712" spans="1:11" hidden="1" x14ac:dyDescent="0.35">
      <c r="A10712">
        <v>155.1</v>
      </c>
      <c r="B10712" s="24">
        <v>43195</v>
      </c>
      <c r="C10712">
        <v>5</v>
      </c>
      <c r="D10712" s="13">
        <v>210</v>
      </c>
      <c r="E10712" s="13" t="s">
        <v>7</v>
      </c>
      <c r="F10712" s="17">
        <v>1680</v>
      </c>
      <c r="G10712" t="str">
        <f>_xlfn.XLOOKUP(tbl_GL[[#This Row],[Account_key]],tbl_COA[Account_key],tbl_COA[Class],"Not Found")</f>
        <v>Trading account</v>
      </c>
      <c r="H10712" t="str">
        <f>_xlfn.XLOOKUP(tbl_GL[[#This Row],[Account_key]],tbl_COA[Account_key],tbl_COA[SubClass],"Not Found")</f>
        <v>Sales</v>
      </c>
      <c r="I10712" t="str">
        <f>_xlfn.XLOOKUP(tbl_GL[[#This Row],[Account_key]],tbl_COA[Account_key],tbl_COA[SubClass2],"Not Found")</f>
        <v>Sales</v>
      </c>
      <c r="J10712" t="str">
        <f>_xlfn.XLOOKUP(tbl_GL[[#This Row],[Account_key]],tbl_COA[Account_key],tbl_COA[SubAccount],,0)</f>
        <v>Sales</v>
      </c>
      <c r="K10712">
        <f>YEAR(tbl_GL[[#This Row],[Date]])</f>
        <v>2018</v>
      </c>
    </row>
    <row r="10713" spans="1:11" hidden="1" x14ac:dyDescent="0.35">
      <c r="A10713">
        <v>155.19999999999999</v>
      </c>
      <c r="B10713" s="24">
        <v>43195</v>
      </c>
      <c r="C10713">
        <v>5</v>
      </c>
      <c r="D10713" s="13">
        <v>10</v>
      </c>
      <c r="E10713" s="13" t="s">
        <v>7</v>
      </c>
      <c r="F10713" s="17">
        <v>1680</v>
      </c>
      <c r="G10713" t="str">
        <f>_xlfn.XLOOKUP(tbl_GL[[#This Row],[Account_key]],tbl_COA[Account_key],tbl_COA[Class],"Not Found")</f>
        <v>Assets</v>
      </c>
      <c r="H10713" t="str">
        <f>_xlfn.XLOOKUP(tbl_GL[[#This Row],[Account_key]],tbl_COA[Account_key],tbl_COA[SubClass],"Not Found")</f>
        <v>Assets</v>
      </c>
      <c r="I10713" t="str">
        <f>_xlfn.XLOOKUP(tbl_GL[[#This Row],[Account_key]],tbl_COA[Account_key],tbl_COA[SubClass2],"Not Found")</f>
        <v>Current Assets</v>
      </c>
      <c r="J10713" t="str">
        <f>_xlfn.XLOOKUP(tbl_GL[[#This Row],[Account_key]],tbl_COA[Account_key],tbl_COA[SubAccount],,0)</f>
        <v>Cash at Bank</v>
      </c>
      <c r="K10713">
        <f>YEAR(tbl_GL[[#This Row],[Date]])</f>
        <v>2018</v>
      </c>
    </row>
    <row r="10714" spans="1:11" hidden="1" x14ac:dyDescent="0.35">
      <c r="A10714">
        <v>156.1</v>
      </c>
      <c r="B10714" s="24">
        <v>43195</v>
      </c>
      <c r="C10714">
        <v>5</v>
      </c>
      <c r="D10714" s="13">
        <v>230</v>
      </c>
      <c r="E10714" s="13" t="s">
        <v>4</v>
      </c>
      <c r="F10714" s="17">
        <v>-1940</v>
      </c>
      <c r="G10714" t="str">
        <f>_xlfn.XLOOKUP(tbl_GL[[#This Row],[Account_key]],tbl_COA[Account_key],tbl_COA[Class],"Not Found")</f>
        <v>Trading account</v>
      </c>
      <c r="H10714" t="str">
        <f>_xlfn.XLOOKUP(tbl_GL[[#This Row],[Account_key]],tbl_COA[Account_key],tbl_COA[SubClass],"Not Found")</f>
        <v>Cost of Sales</v>
      </c>
      <c r="I10714" t="str">
        <f>_xlfn.XLOOKUP(tbl_GL[[#This Row],[Account_key]],tbl_COA[Account_key],tbl_COA[SubClass2],"Not Found")</f>
        <v>Cost of Sales</v>
      </c>
      <c r="J10714" t="str">
        <f>_xlfn.XLOOKUP(tbl_GL[[#This Row],[Account_key]],tbl_COA[Account_key],tbl_COA[SubAccount],,0)</f>
        <v>Cost of Sales</v>
      </c>
      <c r="K10714">
        <f>YEAR(tbl_GL[[#This Row],[Date]])</f>
        <v>2018</v>
      </c>
    </row>
    <row r="10715" spans="1:11" hidden="1" x14ac:dyDescent="0.35">
      <c r="A10715">
        <v>156.19999999999999</v>
      </c>
      <c r="B10715" s="24">
        <v>43195</v>
      </c>
      <c r="C10715">
        <v>5</v>
      </c>
      <c r="D10715" s="13">
        <v>60</v>
      </c>
      <c r="E10715" s="13" t="s">
        <v>4</v>
      </c>
      <c r="F10715" s="17">
        <v>-1940</v>
      </c>
      <c r="G10715" t="str">
        <f>_xlfn.XLOOKUP(tbl_GL[[#This Row],[Account_key]],tbl_COA[Account_key],tbl_COA[Class],"Not Found")</f>
        <v>Assets</v>
      </c>
      <c r="H10715" t="str">
        <f>_xlfn.XLOOKUP(tbl_GL[[#This Row],[Account_key]],tbl_COA[Account_key],tbl_COA[SubClass],"Not Found")</f>
        <v>Assets</v>
      </c>
      <c r="I10715" t="str">
        <f>_xlfn.XLOOKUP(tbl_GL[[#This Row],[Account_key]],tbl_COA[Account_key],tbl_COA[SubClass2],"Not Found")</f>
        <v>Current Assets</v>
      </c>
      <c r="J10715" t="str">
        <f>_xlfn.XLOOKUP(tbl_GL[[#This Row],[Account_key]],tbl_COA[Account_key],tbl_COA[SubAccount],,0)</f>
        <v>Inventory</v>
      </c>
      <c r="K10715">
        <f>YEAR(tbl_GL[[#This Row],[Date]])</f>
        <v>2018</v>
      </c>
    </row>
    <row r="10716" spans="1:11" hidden="1" x14ac:dyDescent="0.35">
      <c r="A10716">
        <v>157.1</v>
      </c>
      <c r="B10716" s="24">
        <v>43195</v>
      </c>
      <c r="C10716">
        <v>5</v>
      </c>
      <c r="D10716" s="13">
        <v>210</v>
      </c>
      <c r="E10716" s="13" t="s">
        <v>8</v>
      </c>
      <c r="F10716" s="17">
        <v>7055</v>
      </c>
      <c r="G10716" t="str">
        <f>_xlfn.XLOOKUP(tbl_GL[[#This Row],[Account_key]],tbl_COA[Account_key],tbl_COA[Class],"Not Found")</f>
        <v>Trading account</v>
      </c>
      <c r="H10716" t="str">
        <f>_xlfn.XLOOKUP(tbl_GL[[#This Row],[Account_key]],tbl_COA[Account_key],tbl_COA[SubClass],"Not Found")</f>
        <v>Sales</v>
      </c>
      <c r="I10716" t="str">
        <f>_xlfn.XLOOKUP(tbl_GL[[#This Row],[Account_key]],tbl_COA[Account_key],tbl_COA[SubClass2],"Not Found")</f>
        <v>Sales</v>
      </c>
      <c r="J10716" t="str">
        <f>_xlfn.XLOOKUP(tbl_GL[[#This Row],[Account_key]],tbl_COA[Account_key],tbl_COA[SubAccount],,0)</f>
        <v>Sales</v>
      </c>
      <c r="K10716">
        <f>YEAR(tbl_GL[[#This Row],[Date]])</f>
        <v>2018</v>
      </c>
    </row>
    <row r="10717" spans="1:11" hidden="1" x14ac:dyDescent="0.35">
      <c r="A10717">
        <v>157.19999999999999</v>
      </c>
      <c r="B10717" s="24">
        <v>43195</v>
      </c>
      <c r="C10717">
        <v>5</v>
      </c>
      <c r="D10717" s="13">
        <v>30</v>
      </c>
      <c r="E10717" s="13" t="s">
        <v>8</v>
      </c>
      <c r="F10717" s="17">
        <v>7055</v>
      </c>
      <c r="G10717" t="str">
        <f>_xlfn.XLOOKUP(tbl_GL[[#This Row],[Account_key]],tbl_COA[Account_key],tbl_COA[Class],"Not Found")</f>
        <v>Assets</v>
      </c>
      <c r="H10717" t="str">
        <f>_xlfn.XLOOKUP(tbl_GL[[#This Row],[Account_key]],tbl_COA[Account_key],tbl_COA[SubClass],"Not Found")</f>
        <v>Assets</v>
      </c>
      <c r="I10717" t="str">
        <f>_xlfn.XLOOKUP(tbl_GL[[#This Row],[Account_key]],tbl_COA[Account_key],tbl_COA[SubClass2],"Not Found")</f>
        <v>Current Assets</v>
      </c>
      <c r="J10717" t="str">
        <f>_xlfn.XLOOKUP(tbl_GL[[#This Row],[Account_key]],tbl_COA[Account_key],tbl_COA[SubAccount],,0)</f>
        <v>Trade Receivables</v>
      </c>
      <c r="K10717">
        <f>YEAR(tbl_GL[[#This Row],[Date]])</f>
        <v>2018</v>
      </c>
    </row>
    <row r="10718" spans="1:11" hidden="1" x14ac:dyDescent="0.35">
      <c r="A10718">
        <v>158.1</v>
      </c>
      <c r="B10718" s="24">
        <v>43196</v>
      </c>
      <c r="C10718">
        <v>5</v>
      </c>
      <c r="D10718" s="13">
        <v>10</v>
      </c>
      <c r="E10718" s="13" t="s">
        <v>98</v>
      </c>
      <c r="F10718" s="17">
        <v>-982</v>
      </c>
      <c r="G10718" t="str">
        <f>_xlfn.XLOOKUP(tbl_GL[[#This Row],[Account_key]],tbl_COA[Account_key],tbl_COA[Class],"Not Found")</f>
        <v>Assets</v>
      </c>
      <c r="H10718" t="str">
        <f>_xlfn.XLOOKUP(tbl_GL[[#This Row],[Account_key]],tbl_COA[Account_key],tbl_COA[SubClass],"Not Found")</f>
        <v>Assets</v>
      </c>
      <c r="I10718" t="str">
        <f>_xlfn.XLOOKUP(tbl_GL[[#This Row],[Account_key]],tbl_COA[Account_key],tbl_COA[SubClass2],"Not Found")</f>
        <v>Current Assets</v>
      </c>
      <c r="J10718" t="str">
        <f>_xlfn.XLOOKUP(tbl_GL[[#This Row],[Account_key]],tbl_COA[Account_key],tbl_COA[SubAccount],,0)</f>
        <v>Cash at Bank</v>
      </c>
      <c r="K10718">
        <f>YEAR(tbl_GL[[#This Row],[Date]])</f>
        <v>2018</v>
      </c>
    </row>
    <row r="10719" spans="1:11" hidden="1" x14ac:dyDescent="0.35">
      <c r="A10719">
        <v>158.19999999999999</v>
      </c>
      <c r="B10719" s="24">
        <v>43196</v>
      </c>
      <c r="C10719">
        <v>5</v>
      </c>
      <c r="D10719" s="13">
        <v>120</v>
      </c>
      <c r="E10719" s="13" t="s">
        <v>98</v>
      </c>
      <c r="F10719" s="17">
        <v>-982</v>
      </c>
      <c r="G10719" t="str">
        <f>_xlfn.XLOOKUP(tbl_GL[[#This Row],[Account_key]],tbl_COA[Account_key],tbl_COA[Class],"Not Found")</f>
        <v>Liabilities and Owners Equity</v>
      </c>
      <c r="H10719" t="str">
        <f>_xlfn.XLOOKUP(tbl_GL[[#This Row],[Account_key]],tbl_COA[Account_key],tbl_COA[SubClass],"Not Found")</f>
        <v>Liabilities</v>
      </c>
      <c r="I10719" t="str">
        <f>_xlfn.XLOOKUP(tbl_GL[[#This Row],[Account_key]],tbl_COA[Account_key],tbl_COA[SubClass2],"Not Found")</f>
        <v>Current Liabilities</v>
      </c>
      <c r="J10719" t="str">
        <f>_xlfn.XLOOKUP(tbl_GL[[#This Row],[Account_key]],tbl_COA[Account_key],tbl_COA[SubAccount],,0)</f>
        <v>Accrued Expenses</v>
      </c>
      <c r="K10719">
        <f>YEAR(tbl_GL[[#This Row],[Date]])</f>
        <v>2018</v>
      </c>
    </row>
    <row r="10720" spans="1:11" hidden="1" x14ac:dyDescent="0.35">
      <c r="A10720">
        <v>159.1</v>
      </c>
      <c r="B10720" s="24">
        <v>43198</v>
      </c>
      <c r="C10720">
        <v>5</v>
      </c>
      <c r="D10720" s="13">
        <v>10</v>
      </c>
      <c r="E10720" s="13" t="s">
        <v>98</v>
      </c>
      <c r="F10720" s="17">
        <v>-947</v>
      </c>
      <c r="G10720" t="str">
        <f>_xlfn.XLOOKUP(tbl_GL[[#This Row],[Account_key]],tbl_COA[Account_key],tbl_COA[Class],"Not Found")</f>
        <v>Assets</v>
      </c>
      <c r="H10720" t="str">
        <f>_xlfn.XLOOKUP(tbl_GL[[#This Row],[Account_key]],tbl_COA[Account_key],tbl_COA[SubClass],"Not Found")</f>
        <v>Assets</v>
      </c>
      <c r="I10720" t="str">
        <f>_xlfn.XLOOKUP(tbl_GL[[#This Row],[Account_key]],tbl_COA[Account_key],tbl_COA[SubClass2],"Not Found")</f>
        <v>Current Assets</v>
      </c>
      <c r="J10720" t="str">
        <f>_xlfn.XLOOKUP(tbl_GL[[#This Row],[Account_key]],tbl_COA[Account_key],tbl_COA[SubAccount],,0)</f>
        <v>Cash at Bank</v>
      </c>
      <c r="K10720">
        <f>YEAR(tbl_GL[[#This Row],[Date]])</f>
        <v>2018</v>
      </c>
    </row>
    <row r="10721" spans="1:11" hidden="1" x14ac:dyDescent="0.35">
      <c r="A10721">
        <v>159.19999999999999</v>
      </c>
      <c r="B10721" s="24">
        <v>43198</v>
      </c>
      <c r="C10721">
        <v>5</v>
      </c>
      <c r="D10721" s="13">
        <v>120</v>
      </c>
      <c r="E10721" s="13" t="s">
        <v>98</v>
      </c>
      <c r="F10721" s="17">
        <v>-947</v>
      </c>
      <c r="G10721" t="str">
        <f>_xlfn.XLOOKUP(tbl_GL[[#This Row],[Account_key]],tbl_COA[Account_key],tbl_COA[Class],"Not Found")</f>
        <v>Liabilities and Owners Equity</v>
      </c>
      <c r="H10721" t="str">
        <f>_xlfn.XLOOKUP(tbl_GL[[#This Row],[Account_key]],tbl_COA[Account_key],tbl_COA[SubClass],"Not Found")</f>
        <v>Liabilities</v>
      </c>
      <c r="I10721" t="str">
        <f>_xlfn.XLOOKUP(tbl_GL[[#This Row],[Account_key]],tbl_COA[Account_key],tbl_COA[SubClass2],"Not Found")</f>
        <v>Current Liabilities</v>
      </c>
      <c r="J10721" t="str">
        <f>_xlfn.XLOOKUP(tbl_GL[[#This Row],[Account_key]],tbl_COA[Account_key],tbl_COA[SubAccount],,0)</f>
        <v>Accrued Expenses</v>
      </c>
      <c r="K10721">
        <f>YEAR(tbl_GL[[#This Row],[Date]])</f>
        <v>2018</v>
      </c>
    </row>
    <row r="10722" spans="1:11" hidden="1" x14ac:dyDescent="0.35">
      <c r="A10722">
        <v>160.1</v>
      </c>
      <c r="B10722" s="24">
        <v>43198</v>
      </c>
      <c r="C10722">
        <v>5</v>
      </c>
      <c r="D10722" s="13">
        <v>300</v>
      </c>
      <c r="E10722" s="13" t="s">
        <v>97</v>
      </c>
      <c r="F10722" s="17">
        <v>-1029</v>
      </c>
      <c r="G10722" t="str">
        <f>_xlfn.XLOOKUP(tbl_GL[[#This Row],[Account_key]],tbl_COA[Account_key],tbl_COA[Class],"Not Found")</f>
        <v>Operating account</v>
      </c>
      <c r="H10722" t="str">
        <f>_xlfn.XLOOKUP(tbl_GL[[#This Row],[Account_key]],tbl_COA[Account_key],tbl_COA[SubClass],"Not Found")</f>
        <v>Operating Expenses</v>
      </c>
      <c r="I10722" t="str">
        <f>_xlfn.XLOOKUP(tbl_GL[[#This Row],[Account_key]],tbl_COA[Account_key],tbl_COA[SubClass2],"Not Found")</f>
        <v>Administration</v>
      </c>
      <c r="J10722" t="str">
        <f>_xlfn.XLOOKUP(tbl_GL[[#This Row],[Account_key]],tbl_COA[Account_key],tbl_COA[SubAccount],,0)</f>
        <v>Entertainment</v>
      </c>
      <c r="K10722">
        <f>YEAR(tbl_GL[[#This Row],[Date]])</f>
        <v>2018</v>
      </c>
    </row>
    <row r="10723" spans="1:11" hidden="1" x14ac:dyDescent="0.35">
      <c r="A10723">
        <v>160.19999999999999</v>
      </c>
      <c r="B10723" s="24">
        <v>43198</v>
      </c>
      <c r="C10723">
        <v>5</v>
      </c>
      <c r="D10723" s="13">
        <v>120</v>
      </c>
      <c r="E10723" s="13" t="s">
        <v>97</v>
      </c>
      <c r="F10723" s="17">
        <v>1029</v>
      </c>
      <c r="G10723" t="str">
        <f>_xlfn.XLOOKUP(tbl_GL[[#This Row],[Account_key]],tbl_COA[Account_key],tbl_COA[Class],"Not Found")</f>
        <v>Liabilities and Owners Equity</v>
      </c>
      <c r="H10723" t="str">
        <f>_xlfn.XLOOKUP(tbl_GL[[#This Row],[Account_key]],tbl_COA[Account_key],tbl_COA[SubClass],"Not Found")</f>
        <v>Liabilities</v>
      </c>
      <c r="I10723" t="str">
        <f>_xlfn.XLOOKUP(tbl_GL[[#This Row],[Account_key]],tbl_COA[Account_key],tbl_COA[SubClass2],"Not Found")</f>
        <v>Current Liabilities</v>
      </c>
      <c r="J10723" t="str">
        <f>_xlfn.XLOOKUP(tbl_GL[[#This Row],[Account_key]],tbl_COA[Account_key],tbl_COA[SubAccount],,0)</f>
        <v>Accrued Expenses</v>
      </c>
      <c r="K10723">
        <f>YEAR(tbl_GL[[#This Row],[Date]])</f>
        <v>2018</v>
      </c>
    </row>
    <row r="10724" spans="1:11" hidden="1" x14ac:dyDescent="0.35">
      <c r="A10724">
        <v>161.1</v>
      </c>
      <c r="B10724" s="24">
        <v>43199</v>
      </c>
      <c r="C10724">
        <v>5</v>
      </c>
      <c r="D10724" s="13">
        <v>10</v>
      </c>
      <c r="E10724" s="13" t="s">
        <v>98</v>
      </c>
      <c r="F10724" s="17">
        <v>-769</v>
      </c>
      <c r="G10724" t="str">
        <f>_xlfn.XLOOKUP(tbl_GL[[#This Row],[Account_key]],tbl_COA[Account_key],tbl_COA[Class],"Not Found")</f>
        <v>Assets</v>
      </c>
      <c r="H10724" t="str">
        <f>_xlfn.XLOOKUP(tbl_GL[[#This Row],[Account_key]],tbl_COA[Account_key],tbl_COA[SubClass],"Not Found")</f>
        <v>Assets</v>
      </c>
      <c r="I10724" t="str">
        <f>_xlfn.XLOOKUP(tbl_GL[[#This Row],[Account_key]],tbl_COA[Account_key],tbl_COA[SubClass2],"Not Found")</f>
        <v>Current Assets</v>
      </c>
      <c r="J10724" t="str">
        <f>_xlfn.XLOOKUP(tbl_GL[[#This Row],[Account_key]],tbl_COA[Account_key],tbl_COA[SubAccount],,0)</f>
        <v>Cash at Bank</v>
      </c>
      <c r="K10724">
        <f>YEAR(tbl_GL[[#This Row],[Date]])</f>
        <v>2018</v>
      </c>
    </row>
    <row r="10725" spans="1:11" hidden="1" x14ac:dyDescent="0.35">
      <c r="A10725">
        <v>161.19999999999999</v>
      </c>
      <c r="B10725" s="24">
        <v>43199</v>
      </c>
      <c r="C10725">
        <v>5</v>
      </c>
      <c r="D10725" s="13">
        <v>120</v>
      </c>
      <c r="E10725" s="13" t="s">
        <v>98</v>
      </c>
      <c r="F10725" s="17">
        <v>-769</v>
      </c>
      <c r="G10725" t="str">
        <f>_xlfn.XLOOKUP(tbl_GL[[#This Row],[Account_key]],tbl_COA[Account_key],tbl_COA[Class],"Not Found")</f>
        <v>Liabilities and Owners Equity</v>
      </c>
      <c r="H10725" t="str">
        <f>_xlfn.XLOOKUP(tbl_GL[[#This Row],[Account_key]],tbl_COA[Account_key],tbl_COA[SubClass],"Not Found")</f>
        <v>Liabilities</v>
      </c>
      <c r="I10725" t="str">
        <f>_xlfn.XLOOKUP(tbl_GL[[#This Row],[Account_key]],tbl_COA[Account_key],tbl_COA[SubClass2],"Not Found")</f>
        <v>Current Liabilities</v>
      </c>
      <c r="J10725" t="str">
        <f>_xlfn.XLOOKUP(tbl_GL[[#This Row],[Account_key]],tbl_COA[Account_key],tbl_COA[SubAccount],,0)</f>
        <v>Accrued Expenses</v>
      </c>
      <c r="K10725">
        <f>YEAR(tbl_GL[[#This Row],[Date]])</f>
        <v>2018</v>
      </c>
    </row>
    <row r="10726" spans="1:11" hidden="1" x14ac:dyDescent="0.35">
      <c r="A10726">
        <v>162.1</v>
      </c>
      <c r="B10726" s="24">
        <v>43200</v>
      </c>
      <c r="C10726">
        <v>5</v>
      </c>
      <c r="D10726" s="13">
        <v>260</v>
      </c>
      <c r="E10726" s="13" t="s">
        <v>83</v>
      </c>
      <c r="F10726" s="17">
        <v>449</v>
      </c>
      <c r="G10726" t="str">
        <f>_xlfn.XLOOKUP(tbl_GL[[#This Row],[Account_key]],tbl_COA[Account_key],tbl_COA[Class],"Not Found")</f>
        <v>Operating account</v>
      </c>
      <c r="H10726" t="str">
        <f>_xlfn.XLOOKUP(tbl_GL[[#This Row],[Account_key]],tbl_COA[Account_key],tbl_COA[SubClass],"Not Found")</f>
        <v>Operating Expenses</v>
      </c>
      <c r="I10726" t="str">
        <f>_xlfn.XLOOKUP(tbl_GL[[#This Row],[Account_key]],tbl_COA[Account_key],tbl_COA[SubClass2],"Not Found")</f>
        <v>Marketing</v>
      </c>
      <c r="J10726" t="str">
        <f>_xlfn.XLOOKUP(tbl_GL[[#This Row],[Account_key]],tbl_COA[Account_key],tbl_COA[SubAccount],,0)</f>
        <v>Commissions</v>
      </c>
      <c r="K10726">
        <f>YEAR(tbl_GL[[#This Row],[Date]])</f>
        <v>2018</v>
      </c>
    </row>
    <row r="10727" spans="1:11" hidden="1" x14ac:dyDescent="0.35">
      <c r="A10727">
        <v>162.19999999999999</v>
      </c>
      <c r="B10727" s="24">
        <v>43200</v>
      </c>
      <c r="C10727">
        <v>5</v>
      </c>
      <c r="D10727" s="13">
        <v>20</v>
      </c>
      <c r="E10727" s="13" t="s">
        <v>83</v>
      </c>
      <c r="F10727" s="17">
        <v>449</v>
      </c>
      <c r="G10727" t="str">
        <f>_xlfn.XLOOKUP(tbl_GL[[#This Row],[Account_key]],tbl_COA[Account_key],tbl_COA[Class],"Not Found")</f>
        <v>Assets</v>
      </c>
      <c r="H10727" t="str">
        <f>_xlfn.XLOOKUP(tbl_GL[[#This Row],[Account_key]],tbl_COA[Account_key],tbl_COA[SubClass],"Not Found")</f>
        <v>Assets</v>
      </c>
      <c r="I10727" t="str">
        <f>_xlfn.XLOOKUP(tbl_GL[[#This Row],[Account_key]],tbl_COA[Account_key],tbl_COA[SubClass2],"Not Found")</f>
        <v>Current Assets</v>
      </c>
      <c r="J10727" t="str">
        <f>_xlfn.XLOOKUP(tbl_GL[[#This Row],[Account_key]],tbl_COA[Account_key],tbl_COA[SubAccount],,0)</f>
        <v>Cash in hand</v>
      </c>
      <c r="K10727">
        <f>YEAR(tbl_GL[[#This Row],[Date]])</f>
        <v>2018</v>
      </c>
    </row>
    <row r="10728" spans="1:11" hidden="1" x14ac:dyDescent="0.35">
      <c r="A10728">
        <v>163.1</v>
      </c>
      <c r="B10728" s="24">
        <v>43201</v>
      </c>
      <c r="C10728">
        <v>5</v>
      </c>
      <c r="D10728" s="13">
        <v>260</v>
      </c>
      <c r="E10728" s="13" t="s">
        <v>97</v>
      </c>
      <c r="F10728" s="17">
        <v>-824</v>
      </c>
      <c r="G10728" t="str">
        <f>_xlfn.XLOOKUP(tbl_GL[[#This Row],[Account_key]],tbl_COA[Account_key],tbl_COA[Class],"Not Found")</f>
        <v>Operating account</v>
      </c>
      <c r="H10728" t="str">
        <f>_xlfn.XLOOKUP(tbl_GL[[#This Row],[Account_key]],tbl_COA[Account_key],tbl_COA[SubClass],"Not Found")</f>
        <v>Operating Expenses</v>
      </c>
      <c r="I10728" t="str">
        <f>_xlfn.XLOOKUP(tbl_GL[[#This Row],[Account_key]],tbl_COA[Account_key],tbl_COA[SubClass2],"Not Found")</f>
        <v>Marketing</v>
      </c>
      <c r="J10728" t="str">
        <f>_xlfn.XLOOKUP(tbl_GL[[#This Row],[Account_key]],tbl_COA[Account_key],tbl_COA[SubAccount],,0)</f>
        <v>Commissions</v>
      </c>
      <c r="K10728">
        <f>YEAR(tbl_GL[[#This Row],[Date]])</f>
        <v>2018</v>
      </c>
    </row>
    <row r="10729" spans="1:11" hidden="1" x14ac:dyDescent="0.35">
      <c r="A10729">
        <v>163.19999999999999</v>
      </c>
      <c r="B10729" s="24">
        <v>43201</v>
      </c>
      <c r="C10729">
        <v>5</v>
      </c>
      <c r="D10729" s="13">
        <v>120</v>
      </c>
      <c r="E10729" s="13" t="s">
        <v>97</v>
      </c>
      <c r="F10729" s="17">
        <v>824</v>
      </c>
      <c r="G10729" t="str">
        <f>_xlfn.XLOOKUP(tbl_GL[[#This Row],[Account_key]],tbl_COA[Account_key],tbl_COA[Class],"Not Found")</f>
        <v>Liabilities and Owners Equity</v>
      </c>
      <c r="H10729" t="str">
        <f>_xlfn.XLOOKUP(tbl_GL[[#This Row],[Account_key]],tbl_COA[Account_key],tbl_COA[SubClass],"Not Found")</f>
        <v>Liabilities</v>
      </c>
      <c r="I10729" t="str">
        <f>_xlfn.XLOOKUP(tbl_GL[[#This Row],[Account_key]],tbl_COA[Account_key],tbl_COA[SubClass2],"Not Found")</f>
        <v>Current Liabilities</v>
      </c>
      <c r="J10729" t="str">
        <f>_xlfn.XLOOKUP(tbl_GL[[#This Row],[Account_key]],tbl_COA[Account_key],tbl_COA[SubAccount],,0)</f>
        <v>Accrued Expenses</v>
      </c>
      <c r="K10729">
        <f>YEAR(tbl_GL[[#This Row],[Date]])</f>
        <v>2018</v>
      </c>
    </row>
    <row r="10730" spans="1:11" hidden="1" x14ac:dyDescent="0.35">
      <c r="A10730">
        <v>164.1</v>
      </c>
      <c r="B10730" s="24">
        <v>43203</v>
      </c>
      <c r="C10730">
        <v>5</v>
      </c>
      <c r="D10730" s="13">
        <v>280</v>
      </c>
      <c r="E10730" s="13" t="s">
        <v>97</v>
      </c>
      <c r="F10730" s="17">
        <v>-1099</v>
      </c>
      <c r="G10730" t="str">
        <f>_xlfn.XLOOKUP(tbl_GL[[#This Row],[Account_key]],tbl_COA[Account_key],tbl_COA[Class],"Not Found")</f>
        <v>Operating account</v>
      </c>
      <c r="H10730" t="str">
        <f>_xlfn.XLOOKUP(tbl_GL[[#This Row],[Account_key]],tbl_COA[Account_key],tbl_COA[SubClass],"Not Found")</f>
        <v>Operating Expenses</v>
      </c>
      <c r="I10730" t="str">
        <f>_xlfn.XLOOKUP(tbl_GL[[#This Row],[Account_key]],tbl_COA[Account_key],tbl_COA[SubClass2],"Not Found")</f>
        <v>Marketing</v>
      </c>
      <c r="J10730" t="str">
        <f>_xlfn.XLOOKUP(tbl_GL[[#This Row],[Account_key]],tbl_COA[Account_key],tbl_COA[SubAccount],,0)</f>
        <v>Advertisements</v>
      </c>
      <c r="K10730">
        <f>YEAR(tbl_GL[[#This Row],[Date]])</f>
        <v>2018</v>
      </c>
    </row>
    <row r="10731" spans="1:11" hidden="1" x14ac:dyDescent="0.35">
      <c r="A10731">
        <v>164.2</v>
      </c>
      <c r="B10731" s="24">
        <v>43203</v>
      </c>
      <c r="C10731">
        <v>5</v>
      </c>
      <c r="D10731" s="13">
        <v>120</v>
      </c>
      <c r="E10731" s="13" t="s">
        <v>97</v>
      </c>
      <c r="F10731" s="17">
        <v>1099</v>
      </c>
      <c r="G10731" t="str">
        <f>_xlfn.XLOOKUP(tbl_GL[[#This Row],[Account_key]],tbl_COA[Account_key],tbl_COA[Class],"Not Found")</f>
        <v>Liabilities and Owners Equity</v>
      </c>
      <c r="H10731" t="str">
        <f>_xlfn.XLOOKUP(tbl_GL[[#This Row],[Account_key]],tbl_COA[Account_key],tbl_COA[SubClass],"Not Found")</f>
        <v>Liabilities</v>
      </c>
      <c r="I10731" t="str">
        <f>_xlfn.XLOOKUP(tbl_GL[[#This Row],[Account_key]],tbl_COA[Account_key],tbl_COA[SubClass2],"Not Found")</f>
        <v>Current Liabilities</v>
      </c>
      <c r="J10731" t="str">
        <f>_xlfn.XLOOKUP(tbl_GL[[#This Row],[Account_key]],tbl_COA[Account_key],tbl_COA[SubAccount],,0)</f>
        <v>Accrued Expenses</v>
      </c>
      <c r="K10731">
        <f>YEAR(tbl_GL[[#This Row],[Date]])</f>
        <v>2018</v>
      </c>
    </row>
    <row r="10732" spans="1:11" hidden="1" x14ac:dyDescent="0.35">
      <c r="A10732">
        <v>165.1</v>
      </c>
      <c r="B10732" s="24">
        <v>43204</v>
      </c>
      <c r="C10732">
        <v>5</v>
      </c>
      <c r="D10732" s="13">
        <v>290</v>
      </c>
      <c r="E10732" s="13" t="s">
        <v>99</v>
      </c>
      <c r="F10732" s="17">
        <v>-10</v>
      </c>
      <c r="G10732" t="str">
        <f>_xlfn.XLOOKUP(tbl_GL[[#This Row],[Account_key]],tbl_COA[Account_key],tbl_COA[Class],"Not Found")</f>
        <v>Operating account</v>
      </c>
      <c r="H10732" t="str">
        <f>_xlfn.XLOOKUP(tbl_GL[[#This Row],[Account_key]],tbl_COA[Account_key],tbl_COA[SubClass],"Not Found")</f>
        <v>Operating Expenses</v>
      </c>
      <c r="I10732" t="str">
        <f>_xlfn.XLOOKUP(tbl_GL[[#This Row],[Account_key]],tbl_COA[Account_key],tbl_COA[SubClass2],"Not Found")</f>
        <v>Administration</v>
      </c>
      <c r="J10732" t="str">
        <f>_xlfn.XLOOKUP(tbl_GL[[#This Row],[Account_key]],tbl_COA[Account_key],tbl_COA[SubAccount],,0)</f>
        <v>Travel</v>
      </c>
      <c r="K10732">
        <f>YEAR(tbl_GL[[#This Row],[Date]])</f>
        <v>2018</v>
      </c>
    </row>
    <row r="10733" spans="1:11" hidden="1" x14ac:dyDescent="0.35">
      <c r="A10733">
        <v>165.2</v>
      </c>
      <c r="B10733" s="24">
        <v>43204</v>
      </c>
      <c r="C10733">
        <v>5</v>
      </c>
      <c r="D10733" s="13">
        <v>20</v>
      </c>
      <c r="E10733" s="13" t="s">
        <v>99</v>
      </c>
      <c r="F10733" s="17">
        <v>-10</v>
      </c>
      <c r="G10733" t="str">
        <f>_xlfn.XLOOKUP(tbl_GL[[#This Row],[Account_key]],tbl_COA[Account_key],tbl_COA[Class],"Not Found")</f>
        <v>Assets</v>
      </c>
      <c r="H10733" t="str">
        <f>_xlfn.XLOOKUP(tbl_GL[[#This Row],[Account_key]],tbl_COA[Account_key],tbl_COA[SubClass],"Not Found")</f>
        <v>Assets</v>
      </c>
      <c r="I10733" t="str">
        <f>_xlfn.XLOOKUP(tbl_GL[[#This Row],[Account_key]],tbl_COA[Account_key],tbl_COA[SubClass2],"Not Found")</f>
        <v>Current Assets</v>
      </c>
      <c r="J10733" t="str">
        <f>_xlfn.XLOOKUP(tbl_GL[[#This Row],[Account_key]],tbl_COA[Account_key],tbl_COA[SubAccount],,0)</f>
        <v>Cash in hand</v>
      </c>
      <c r="K10733">
        <f>YEAR(tbl_GL[[#This Row],[Date]])</f>
        <v>2018</v>
      </c>
    </row>
    <row r="10734" spans="1:11" hidden="1" x14ac:dyDescent="0.35">
      <c r="A10734">
        <v>166.1</v>
      </c>
      <c r="B10734" s="24">
        <v>43205</v>
      </c>
      <c r="C10734">
        <v>5</v>
      </c>
      <c r="D10734" s="13">
        <v>10</v>
      </c>
      <c r="E10734" s="13" t="s">
        <v>112</v>
      </c>
      <c r="F10734" s="17">
        <v>-140</v>
      </c>
      <c r="G10734" t="str">
        <f>_xlfn.XLOOKUP(tbl_GL[[#This Row],[Account_key]],tbl_COA[Account_key],tbl_COA[Class],"Not Found")</f>
        <v>Assets</v>
      </c>
      <c r="H10734" t="str">
        <f>_xlfn.XLOOKUP(tbl_GL[[#This Row],[Account_key]],tbl_COA[Account_key],tbl_COA[SubClass],"Not Found")</f>
        <v>Assets</v>
      </c>
      <c r="I10734" t="str">
        <f>_xlfn.XLOOKUP(tbl_GL[[#This Row],[Account_key]],tbl_COA[Account_key],tbl_COA[SubClass2],"Not Found")</f>
        <v>Current Assets</v>
      </c>
      <c r="J10734" t="str">
        <f>_xlfn.XLOOKUP(tbl_GL[[#This Row],[Account_key]],tbl_COA[Account_key],tbl_COA[SubAccount],,0)</f>
        <v>Cash at Bank</v>
      </c>
      <c r="K10734">
        <f>YEAR(tbl_GL[[#This Row],[Date]])</f>
        <v>2018</v>
      </c>
    </row>
    <row r="10735" spans="1:11" hidden="1" x14ac:dyDescent="0.35">
      <c r="A10735">
        <v>166.2</v>
      </c>
      <c r="B10735" s="24">
        <v>43205</v>
      </c>
      <c r="C10735">
        <v>5</v>
      </c>
      <c r="D10735" s="13">
        <v>121</v>
      </c>
      <c r="E10735" s="13" t="s">
        <v>112</v>
      </c>
      <c r="F10735" s="17">
        <v>-140</v>
      </c>
      <c r="G10735" t="str">
        <f>_xlfn.XLOOKUP(tbl_GL[[#This Row],[Account_key]],tbl_COA[Account_key],tbl_COA[Class],"Not Found")</f>
        <v>Liabilities and Owners Equity</v>
      </c>
      <c r="H10735" t="str">
        <f>_xlfn.XLOOKUP(tbl_GL[[#This Row],[Account_key]],tbl_COA[Account_key],tbl_COA[SubClass],"Not Found")</f>
        <v>Liabilities</v>
      </c>
      <c r="I10735" t="str">
        <f>_xlfn.XLOOKUP(tbl_GL[[#This Row],[Account_key]],tbl_COA[Account_key],tbl_COA[SubClass2],"Not Found")</f>
        <v>Current Liabilities</v>
      </c>
      <c r="J10735" t="str">
        <f>_xlfn.XLOOKUP(tbl_GL[[#This Row],[Account_key]],tbl_COA[Account_key],tbl_COA[SubAccount],,0)</f>
        <v>Interest Payable</v>
      </c>
      <c r="K10735">
        <f>YEAR(tbl_GL[[#This Row],[Date]])</f>
        <v>2018</v>
      </c>
    </row>
    <row r="10736" spans="1:11" hidden="1" x14ac:dyDescent="0.35">
      <c r="A10736">
        <v>167.1</v>
      </c>
      <c r="B10736" s="24">
        <v>43205</v>
      </c>
      <c r="C10736">
        <v>5</v>
      </c>
      <c r="D10736" s="13">
        <v>230</v>
      </c>
      <c r="E10736" s="13" t="s">
        <v>4</v>
      </c>
      <c r="F10736" s="17">
        <v>-487</v>
      </c>
      <c r="G10736" t="str">
        <f>_xlfn.XLOOKUP(tbl_GL[[#This Row],[Account_key]],tbl_COA[Account_key],tbl_COA[Class],"Not Found")</f>
        <v>Trading account</v>
      </c>
      <c r="H10736" t="str">
        <f>_xlfn.XLOOKUP(tbl_GL[[#This Row],[Account_key]],tbl_COA[Account_key],tbl_COA[SubClass],"Not Found")</f>
        <v>Cost of Sales</v>
      </c>
      <c r="I10736" t="str">
        <f>_xlfn.XLOOKUP(tbl_GL[[#This Row],[Account_key]],tbl_COA[Account_key],tbl_COA[SubClass2],"Not Found")</f>
        <v>Cost of Sales</v>
      </c>
      <c r="J10736" t="str">
        <f>_xlfn.XLOOKUP(tbl_GL[[#This Row],[Account_key]],tbl_COA[Account_key],tbl_COA[SubAccount],,0)</f>
        <v>Cost of Sales</v>
      </c>
      <c r="K10736">
        <f>YEAR(tbl_GL[[#This Row],[Date]])</f>
        <v>2018</v>
      </c>
    </row>
    <row r="10737" spans="1:11" hidden="1" x14ac:dyDescent="0.35">
      <c r="A10737">
        <v>167.2</v>
      </c>
      <c r="B10737" s="24">
        <v>43205</v>
      </c>
      <c r="C10737">
        <v>5</v>
      </c>
      <c r="D10737" s="13">
        <v>60</v>
      </c>
      <c r="E10737" s="13" t="s">
        <v>4</v>
      </c>
      <c r="F10737" s="17">
        <v>-487</v>
      </c>
      <c r="G10737" t="str">
        <f>_xlfn.XLOOKUP(tbl_GL[[#This Row],[Account_key]],tbl_COA[Account_key],tbl_COA[Class],"Not Found")</f>
        <v>Assets</v>
      </c>
      <c r="H10737" t="str">
        <f>_xlfn.XLOOKUP(tbl_GL[[#This Row],[Account_key]],tbl_COA[Account_key],tbl_COA[SubClass],"Not Found")</f>
        <v>Assets</v>
      </c>
      <c r="I10737" t="str">
        <f>_xlfn.XLOOKUP(tbl_GL[[#This Row],[Account_key]],tbl_COA[Account_key],tbl_COA[SubClass2],"Not Found")</f>
        <v>Current Assets</v>
      </c>
      <c r="J10737" t="str">
        <f>_xlfn.XLOOKUP(tbl_GL[[#This Row],[Account_key]],tbl_COA[Account_key],tbl_COA[SubAccount],,0)</f>
        <v>Inventory</v>
      </c>
      <c r="K10737">
        <f>YEAR(tbl_GL[[#This Row],[Date]])</f>
        <v>2018</v>
      </c>
    </row>
    <row r="10738" spans="1:11" hidden="1" x14ac:dyDescent="0.35">
      <c r="A10738">
        <v>168.1</v>
      </c>
      <c r="B10738" s="24">
        <v>43205</v>
      </c>
      <c r="C10738">
        <v>5</v>
      </c>
      <c r="D10738" s="13">
        <v>210</v>
      </c>
      <c r="E10738" s="13" t="s">
        <v>7</v>
      </c>
      <c r="F10738" s="17">
        <v>1623</v>
      </c>
      <c r="G10738" t="str">
        <f>_xlfn.XLOOKUP(tbl_GL[[#This Row],[Account_key]],tbl_COA[Account_key],tbl_COA[Class],"Not Found")</f>
        <v>Trading account</v>
      </c>
      <c r="H10738" t="str">
        <f>_xlfn.XLOOKUP(tbl_GL[[#This Row],[Account_key]],tbl_COA[Account_key],tbl_COA[SubClass],"Not Found")</f>
        <v>Sales</v>
      </c>
      <c r="I10738" t="str">
        <f>_xlfn.XLOOKUP(tbl_GL[[#This Row],[Account_key]],tbl_COA[Account_key],tbl_COA[SubClass2],"Not Found")</f>
        <v>Sales</v>
      </c>
      <c r="J10738" t="str">
        <f>_xlfn.XLOOKUP(tbl_GL[[#This Row],[Account_key]],tbl_COA[Account_key],tbl_COA[SubAccount],,0)</f>
        <v>Sales</v>
      </c>
      <c r="K10738">
        <f>YEAR(tbl_GL[[#This Row],[Date]])</f>
        <v>2018</v>
      </c>
    </row>
    <row r="10739" spans="1:11" hidden="1" x14ac:dyDescent="0.35">
      <c r="A10739">
        <v>168.2</v>
      </c>
      <c r="B10739" s="24">
        <v>43205</v>
      </c>
      <c r="C10739">
        <v>5</v>
      </c>
      <c r="D10739" s="13">
        <v>10</v>
      </c>
      <c r="E10739" s="13" t="s">
        <v>7</v>
      </c>
      <c r="F10739" s="17">
        <v>1623</v>
      </c>
      <c r="G10739" t="str">
        <f>_xlfn.XLOOKUP(tbl_GL[[#This Row],[Account_key]],tbl_COA[Account_key],tbl_COA[Class],"Not Found")</f>
        <v>Assets</v>
      </c>
      <c r="H10739" t="str">
        <f>_xlfn.XLOOKUP(tbl_GL[[#This Row],[Account_key]],tbl_COA[Account_key],tbl_COA[SubClass],"Not Found")</f>
        <v>Assets</v>
      </c>
      <c r="I10739" t="str">
        <f>_xlfn.XLOOKUP(tbl_GL[[#This Row],[Account_key]],tbl_COA[Account_key],tbl_COA[SubClass2],"Not Found")</f>
        <v>Current Assets</v>
      </c>
      <c r="J10739" t="str">
        <f>_xlfn.XLOOKUP(tbl_GL[[#This Row],[Account_key]],tbl_COA[Account_key],tbl_COA[SubAccount],,0)</f>
        <v>Cash at Bank</v>
      </c>
      <c r="K10739">
        <f>YEAR(tbl_GL[[#This Row],[Date]])</f>
        <v>2018</v>
      </c>
    </row>
    <row r="10740" spans="1:11" hidden="1" x14ac:dyDescent="0.35">
      <c r="A10740">
        <v>169.1</v>
      </c>
      <c r="B10740" s="24">
        <v>43205</v>
      </c>
      <c r="C10740">
        <v>5</v>
      </c>
      <c r="D10740" s="13">
        <v>230</v>
      </c>
      <c r="E10740" s="13" t="s">
        <v>4</v>
      </c>
      <c r="F10740" s="17">
        <v>-1873</v>
      </c>
      <c r="G10740" t="str">
        <f>_xlfn.XLOOKUP(tbl_GL[[#This Row],[Account_key]],tbl_COA[Account_key],tbl_COA[Class],"Not Found")</f>
        <v>Trading account</v>
      </c>
      <c r="H10740" t="str">
        <f>_xlfn.XLOOKUP(tbl_GL[[#This Row],[Account_key]],tbl_COA[Account_key],tbl_COA[SubClass],"Not Found")</f>
        <v>Cost of Sales</v>
      </c>
      <c r="I10740" t="str">
        <f>_xlfn.XLOOKUP(tbl_GL[[#This Row],[Account_key]],tbl_COA[Account_key],tbl_COA[SubClass2],"Not Found")</f>
        <v>Cost of Sales</v>
      </c>
      <c r="J10740" t="str">
        <f>_xlfn.XLOOKUP(tbl_GL[[#This Row],[Account_key]],tbl_COA[Account_key],tbl_COA[SubAccount],,0)</f>
        <v>Cost of Sales</v>
      </c>
      <c r="K10740">
        <f>YEAR(tbl_GL[[#This Row],[Date]])</f>
        <v>2018</v>
      </c>
    </row>
    <row r="10741" spans="1:11" hidden="1" x14ac:dyDescent="0.35">
      <c r="A10741">
        <v>169.2</v>
      </c>
      <c r="B10741" s="24">
        <v>43205</v>
      </c>
      <c r="C10741">
        <v>5</v>
      </c>
      <c r="D10741" s="13">
        <v>60</v>
      </c>
      <c r="E10741" s="13" t="s">
        <v>4</v>
      </c>
      <c r="F10741" s="17">
        <v>-1873</v>
      </c>
      <c r="G10741" t="str">
        <f>_xlfn.XLOOKUP(tbl_GL[[#This Row],[Account_key]],tbl_COA[Account_key],tbl_COA[Class],"Not Found")</f>
        <v>Assets</v>
      </c>
      <c r="H10741" t="str">
        <f>_xlfn.XLOOKUP(tbl_GL[[#This Row],[Account_key]],tbl_COA[Account_key],tbl_COA[SubClass],"Not Found")</f>
        <v>Assets</v>
      </c>
      <c r="I10741" t="str">
        <f>_xlfn.XLOOKUP(tbl_GL[[#This Row],[Account_key]],tbl_COA[Account_key],tbl_COA[SubClass2],"Not Found")</f>
        <v>Current Assets</v>
      </c>
      <c r="J10741" t="str">
        <f>_xlfn.XLOOKUP(tbl_GL[[#This Row],[Account_key]],tbl_COA[Account_key],tbl_COA[SubAccount],,0)</f>
        <v>Inventory</v>
      </c>
      <c r="K10741">
        <f>YEAR(tbl_GL[[#This Row],[Date]])</f>
        <v>2018</v>
      </c>
    </row>
    <row r="10742" spans="1:11" hidden="1" x14ac:dyDescent="0.35">
      <c r="A10742">
        <v>170.1</v>
      </c>
      <c r="B10742" s="24">
        <v>43205</v>
      </c>
      <c r="C10742">
        <v>5</v>
      </c>
      <c r="D10742" s="13">
        <v>210</v>
      </c>
      <c r="E10742" s="13" t="s">
        <v>8</v>
      </c>
      <c r="F10742" s="17">
        <v>6809</v>
      </c>
      <c r="G10742" t="str">
        <f>_xlfn.XLOOKUP(tbl_GL[[#This Row],[Account_key]],tbl_COA[Account_key],tbl_COA[Class],"Not Found")</f>
        <v>Trading account</v>
      </c>
      <c r="H10742" t="str">
        <f>_xlfn.XLOOKUP(tbl_GL[[#This Row],[Account_key]],tbl_COA[Account_key],tbl_COA[SubClass],"Not Found")</f>
        <v>Sales</v>
      </c>
      <c r="I10742" t="str">
        <f>_xlfn.XLOOKUP(tbl_GL[[#This Row],[Account_key]],tbl_COA[Account_key],tbl_COA[SubClass2],"Not Found")</f>
        <v>Sales</v>
      </c>
      <c r="J10742" t="str">
        <f>_xlfn.XLOOKUP(tbl_GL[[#This Row],[Account_key]],tbl_COA[Account_key],tbl_COA[SubAccount],,0)</f>
        <v>Sales</v>
      </c>
      <c r="K10742">
        <f>YEAR(tbl_GL[[#This Row],[Date]])</f>
        <v>2018</v>
      </c>
    </row>
    <row r="10743" spans="1:11" hidden="1" x14ac:dyDescent="0.35">
      <c r="A10743">
        <v>170.2</v>
      </c>
      <c r="B10743" s="24">
        <v>43205</v>
      </c>
      <c r="C10743">
        <v>5</v>
      </c>
      <c r="D10743" s="13">
        <v>30</v>
      </c>
      <c r="E10743" s="13" t="s">
        <v>8</v>
      </c>
      <c r="F10743" s="17">
        <v>6809</v>
      </c>
      <c r="G10743" t="str">
        <f>_xlfn.XLOOKUP(tbl_GL[[#This Row],[Account_key]],tbl_COA[Account_key],tbl_COA[Class],"Not Found")</f>
        <v>Assets</v>
      </c>
      <c r="H10743" t="str">
        <f>_xlfn.XLOOKUP(tbl_GL[[#This Row],[Account_key]],tbl_COA[Account_key],tbl_COA[SubClass],"Not Found")</f>
        <v>Assets</v>
      </c>
      <c r="I10743" t="str">
        <f>_xlfn.XLOOKUP(tbl_GL[[#This Row],[Account_key]],tbl_COA[Account_key],tbl_COA[SubClass2],"Not Found")</f>
        <v>Current Assets</v>
      </c>
      <c r="J10743" t="str">
        <f>_xlfn.XLOOKUP(tbl_GL[[#This Row],[Account_key]],tbl_COA[Account_key],tbl_COA[SubAccount],,0)</f>
        <v>Trade Receivables</v>
      </c>
      <c r="K10743">
        <f>YEAR(tbl_GL[[#This Row],[Date]])</f>
        <v>2018</v>
      </c>
    </row>
    <row r="10744" spans="1:11" hidden="1" x14ac:dyDescent="0.35">
      <c r="A10744">
        <v>171.1</v>
      </c>
      <c r="B10744" s="24">
        <v>43206</v>
      </c>
      <c r="C10744">
        <v>5</v>
      </c>
      <c r="D10744" s="13">
        <v>260</v>
      </c>
      <c r="E10744" s="13" t="s">
        <v>97</v>
      </c>
      <c r="F10744" s="17">
        <v>-1057</v>
      </c>
      <c r="G10744" t="str">
        <f>_xlfn.XLOOKUP(tbl_GL[[#This Row],[Account_key]],tbl_COA[Account_key],tbl_COA[Class],"Not Found")</f>
        <v>Operating account</v>
      </c>
      <c r="H10744" t="str">
        <f>_xlfn.XLOOKUP(tbl_GL[[#This Row],[Account_key]],tbl_COA[Account_key],tbl_COA[SubClass],"Not Found")</f>
        <v>Operating Expenses</v>
      </c>
      <c r="I10744" t="str">
        <f>_xlfn.XLOOKUP(tbl_GL[[#This Row],[Account_key]],tbl_COA[Account_key],tbl_COA[SubClass2],"Not Found")</f>
        <v>Marketing</v>
      </c>
      <c r="J10744" t="str">
        <f>_xlfn.XLOOKUP(tbl_GL[[#This Row],[Account_key]],tbl_COA[Account_key],tbl_COA[SubAccount],,0)</f>
        <v>Commissions</v>
      </c>
      <c r="K10744">
        <f>YEAR(tbl_GL[[#This Row],[Date]])</f>
        <v>2018</v>
      </c>
    </row>
    <row r="10745" spans="1:11" hidden="1" x14ac:dyDescent="0.35">
      <c r="A10745">
        <v>171.2</v>
      </c>
      <c r="B10745" s="24">
        <v>43206</v>
      </c>
      <c r="C10745">
        <v>5</v>
      </c>
      <c r="D10745" s="13">
        <v>120</v>
      </c>
      <c r="E10745" s="13" t="s">
        <v>97</v>
      </c>
      <c r="F10745" s="17">
        <v>1057</v>
      </c>
      <c r="G10745" t="str">
        <f>_xlfn.XLOOKUP(tbl_GL[[#This Row],[Account_key]],tbl_COA[Account_key],tbl_COA[Class],"Not Found")</f>
        <v>Liabilities and Owners Equity</v>
      </c>
      <c r="H10745" t="str">
        <f>_xlfn.XLOOKUP(tbl_GL[[#This Row],[Account_key]],tbl_COA[Account_key],tbl_COA[SubClass],"Not Found")</f>
        <v>Liabilities</v>
      </c>
      <c r="I10745" t="str">
        <f>_xlfn.XLOOKUP(tbl_GL[[#This Row],[Account_key]],tbl_COA[Account_key],tbl_COA[SubClass2],"Not Found")</f>
        <v>Current Liabilities</v>
      </c>
      <c r="J10745" t="str">
        <f>_xlfn.XLOOKUP(tbl_GL[[#This Row],[Account_key]],tbl_COA[Account_key],tbl_COA[SubAccount],,0)</f>
        <v>Accrued Expenses</v>
      </c>
      <c r="K10745">
        <f>YEAR(tbl_GL[[#This Row],[Date]])</f>
        <v>2018</v>
      </c>
    </row>
    <row r="10746" spans="1:11" hidden="1" x14ac:dyDescent="0.35">
      <c r="A10746">
        <v>172.1</v>
      </c>
      <c r="B10746" s="24">
        <v>43206</v>
      </c>
      <c r="C10746">
        <v>5</v>
      </c>
      <c r="D10746" s="13">
        <v>30</v>
      </c>
      <c r="E10746" s="13" t="s">
        <v>80</v>
      </c>
      <c r="F10746" s="17">
        <v>-4890</v>
      </c>
      <c r="G10746" t="str">
        <f>_xlfn.XLOOKUP(tbl_GL[[#This Row],[Account_key]],tbl_COA[Account_key],tbl_COA[Class],"Not Found")</f>
        <v>Assets</v>
      </c>
      <c r="H10746" t="str">
        <f>_xlfn.XLOOKUP(tbl_GL[[#This Row],[Account_key]],tbl_COA[Account_key],tbl_COA[SubClass],"Not Found")</f>
        <v>Assets</v>
      </c>
      <c r="I10746" t="str">
        <f>_xlfn.XLOOKUP(tbl_GL[[#This Row],[Account_key]],tbl_COA[Account_key],tbl_COA[SubClass2],"Not Found")</f>
        <v>Current Assets</v>
      </c>
      <c r="J10746" t="str">
        <f>_xlfn.XLOOKUP(tbl_GL[[#This Row],[Account_key]],tbl_COA[Account_key],tbl_COA[SubAccount],,0)</f>
        <v>Trade Receivables</v>
      </c>
      <c r="K10746">
        <f>YEAR(tbl_GL[[#This Row],[Date]])</f>
        <v>2018</v>
      </c>
    </row>
    <row r="10747" spans="1:11" hidden="1" x14ac:dyDescent="0.35">
      <c r="A10747">
        <v>172.2</v>
      </c>
      <c r="B10747" s="24">
        <v>43206</v>
      </c>
      <c r="C10747">
        <v>5</v>
      </c>
      <c r="D10747" s="13">
        <v>10</v>
      </c>
      <c r="E10747" s="13" t="s">
        <v>80</v>
      </c>
      <c r="F10747" s="17">
        <v>4890</v>
      </c>
      <c r="G10747" t="str">
        <f>_xlfn.XLOOKUP(tbl_GL[[#This Row],[Account_key]],tbl_COA[Account_key],tbl_COA[Class],"Not Found")</f>
        <v>Assets</v>
      </c>
      <c r="H10747" t="str">
        <f>_xlfn.XLOOKUP(tbl_GL[[#This Row],[Account_key]],tbl_COA[Account_key],tbl_COA[SubClass],"Not Found")</f>
        <v>Assets</v>
      </c>
      <c r="I10747" t="str">
        <f>_xlfn.XLOOKUP(tbl_GL[[#This Row],[Account_key]],tbl_COA[Account_key],tbl_COA[SubClass2],"Not Found")</f>
        <v>Current Assets</v>
      </c>
      <c r="J10747" t="str">
        <f>_xlfn.XLOOKUP(tbl_GL[[#This Row],[Account_key]],tbl_COA[Account_key],tbl_COA[SubAccount],,0)</f>
        <v>Cash at Bank</v>
      </c>
      <c r="K10747">
        <f>YEAR(tbl_GL[[#This Row],[Date]])</f>
        <v>2018</v>
      </c>
    </row>
    <row r="10748" spans="1:11" hidden="1" x14ac:dyDescent="0.35">
      <c r="A10748">
        <v>173.1</v>
      </c>
      <c r="B10748" s="24">
        <v>43207</v>
      </c>
      <c r="C10748">
        <v>5</v>
      </c>
      <c r="D10748" s="13">
        <v>10</v>
      </c>
      <c r="E10748" s="13" t="s">
        <v>98</v>
      </c>
      <c r="F10748" s="17">
        <v>-829</v>
      </c>
      <c r="G10748" t="str">
        <f>_xlfn.XLOOKUP(tbl_GL[[#This Row],[Account_key]],tbl_COA[Account_key],tbl_COA[Class],"Not Found")</f>
        <v>Assets</v>
      </c>
      <c r="H10748" t="str">
        <f>_xlfn.XLOOKUP(tbl_GL[[#This Row],[Account_key]],tbl_COA[Account_key],tbl_COA[SubClass],"Not Found")</f>
        <v>Assets</v>
      </c>
      <c r="I10748" t="str">
        <f>_xlfn.XLOOKUP(tbl_GL[[#This Row],[Account_key]],tbl_COA[Account_key],tbl_COA[SubClass2],"Not Found")</f>
        <v>Current Assets</v>
      </c>
      <c r="J10748" t="str">
        <f>_xlfn.XLOOKUP(tbl_GL[[#This Row],[Account_key]],tbl_COA[Account_key],tbl_COA[SubAccount],,0)</f>
        <v>Cash at Bank</v>
      </c>
      <c r="K10748">
        <f>YEAR(tbl_GL[[#This Row],[Date]])</f>
        <v>2018</v>
      </c>
    </row>
    <row r="10749" spans="1:11" hidden="1" x14ac:dyDescent="0.35">
      <c r="A10749">
        <v>173.2</v>
      </c>
      <c r="B10749" s="24">
        <v>43207</v>
      </c>
      <c r="C10749">
        <v>5</v>
      </c>
      <c r="D10749" s="13">
        <v>120</v>
      </c>
      <c r="E10749" s="13" t="s">
        <v>98</v>
      </c>
      <c r="F10749" s="17">
        <v>-829</v>
      </c>
      <c r="G10749" t="str">
        <f>_xlfn.XLOOKUP(tbl_GL[[#This Row],[Account_key]],tbl_COA[Account_key],tbl_COA[Class],"Not Found")</f>
        <v>Liabilities and Owners Equity</v>
      </c>
      <c r="H10749" t="str">
        <f>_xlfn.XLOOKUP(tbl_GL[[#This Row],[Account_key]],tbl_COA[Account_key],tbl_COA[SubClass],"Not Found")</f>
        <v>Liabilities</v>
      </c>
      <c r="I10749" t="str">
        <f>_xlfn.XLOOKUP(tbl_GL[[#This Row],[Account_key]],tbl_COA[Account_key],tbl_COA[SubClass2],"Not Found")</f>
        <v>Current Liabilities</v>
      </c>
      <c r="J10749" t="str">
        <f>_xlfn.XLOOKUP(tbl_GL[[#This Row],[Account_key]],tbl_COA[Account_key],tbl_COA[SubAccount],,0)</f>
        <v>Accrued Expenses</v>
      </c>
      <c r="K10749">
        <f>YEAR(tbl_GL[[#This Row],[Date]])</f>
        <v>2018</v>
      </c>
    </row>
    <row r="10750" spans="1:11" hidden="1" x14ac:dyDescent="0.35">
      <c r="A10750">
        <v>174.1</v>
      </c>
      <c r="B10750" s="24">
        <v>43207</v>
      </c>
      <c r="C10750">
        <v>5</v>
      </c>
      <c r="D10750" s="13">
        <v>10</v>
      </c>
      <c r="E10750" s="13" t="s">
        <v>84</v>
      </c>
      <c r="F10750" s="17">
        <v>-7333</v>
      </c>
      <c r="G10750" t="str">
        <f>_xlfn.XLOOKUP(tbl_GL[[#This Row],[Account_key]],tbl_COA[Account_key],tbl_COA[Class],"Not Found")</f>
        <v>Assets</v>
      </c>
      <c r="H10750" t="str">
        <f>_xlfn.XLOOKUP(tbl_GL[[#This Row],[Account_key]],tbl_COA[Account_key],tbl_COA[SubClass],"Not Found")</f>
        <v>Assets</v>
      </c>
      <c r="I10750" t="str">
        <f>_xlfn.XLOOKUP(tbl_GL[[#This Row],[Account_key]],tbl_COA[Account_key],tbl_COA[SubClass2],"Not Found")</f>
        <v>Current Assets</v>
      </c>
      <c r="J10750" t="str">
        <f>_xlfn.XLOOKUP(tbl_GL[[#This Row],[Account_key]],tbl_COA[Account_key],tbl_COA[SubAccount],,0)</f>
        <v>Cash at Bank</v>
      </c>
      <c r="K10750">
        <f>YEAR(tbl_GL[[#This Row],[Date]])</f>
        <v>2018</v>
      </c>
    </row>
    <row r="10751" spans="1:11" hidden="1" x14ac:dyDescent="0.35">
      <c r="A10751">
        <v>174.2</v>
      </c>
      <c r="B10751" s="24">
        <v>43207</v>
      </c>
      <c r="C10751">
        <v>5</v>
      </c>
      <c r="D10751" s="13">
        <v>110</v>
      </c>
      <c r="E10751" s="13" t="s">
        <v>84</v>
      </c>
      <c r="F10751" s="17">
        <v>-7333</v>
      </c>
      <c r="G10751" t="str">
        <f>_xlfn.XLOOKUP(tbl_GL[[#This Row],[Account_key]],tbl_COA[Account_key],tbl_COA[Class],"Not Found")</f>
        <v>Liabilities and Owners Equity</v>
      </c>
      <c r="H10751" t="str">
        <f>_xlfn.XLOOKUP(tbl_GL[[#This Row],[Account_key]],tbl_COA[Account_key],tbl_COA[SubClass],"Not Found")</f>
        <v>Liabilities</v>
      </c>
      <c r="I10751" t="str">
        <f>_xlfn.XLOOKUP(tbl_GL[[#This Row],[Account_key]],tbl_COA[Account_key],tbl_COA[SubClass2],"Not Found")</f>
        <v>Current Liabilities</v>
      </c>
      <c r="J10751" t="str">
        <f>_xlfn.XLOOKUP(tbl_GL[[#This Row],[Account_key]],tbl_COA[Account_key],tbl_COA[SubAccount],,0)</f>
        <v>Trade Payables</v>
      </c>
      <c r="K10751">
        <f>YEAR(tbl_GL[[#This Row],[Date]])</f>
        <v>2018</v>
      </c>
    </row>
    <row r="10752" spans="1:11" hidden="1" x14ac:dyDescent="0.35">
      <c r="A10752">
        <v>175.1</v>
      </c>
      <c r="B10752" s="24">
        <v>43211</v>
      </c>
      <c r="C10752">
        <v>5</v>
      </c>
      <c r="D10752" s="13">
        <v>230</v>
      </c>
      <c r="E10752" s="13" t="s">
        <v>4</v>
      </c>
      <c r="F10752" s="17">
        <v>-146</v>
      </c>
      <c r="G10752" t="str">
        <f>_xlfn.XLOOKUP(tbl_GL[[#This Row],[Account_key]],tbl_COA[Account_key],tbl_COA[Class],"Not Found")</f>
        <v>Trading account</v>
      </c>
      <c r="H10752" t="str">
        <f>_xlfn.XLOOKUP(tbl_GL[[#This Row],[Account_key]],tbl_COA[Account_key],tbl_COA[SubClass],"Not Found")</f>
        <v>Cost of Sales</v>
      </c>
      <c r="I10752" t="str">
        <f>_xlfn.XLOOKUP(tbl_GL[[#This Row],[Account_key]],tbl_COA[Account_key],tbl_COA[SubClass2],"Not Found")</f>
        <v>Cost of Sales</v>
      </c>
      <c r="J10752" t="str">
        <f>_xlfn.XLOOKUP(tbl_GL[[#This Row],[Account_key]],tbl_COA[Account_key],tbl_COA[SubAccount],,0)</f>
        <v>Cost of Sales</v>
      </c>
      <c r="K10752">
        <f>YEAR(tbl_GL[[#This Row],[Date]])</f>
        <v>2018</v>
      </c>
    </row>
    <row r="10753" spans="1:11" hidden="1" x14ac:dyDescent="0.35">
      <c r="A10753">
        <v>175.2</v>
      </c>
      <c r="B10753" s="24">
        <v>43211</v>
      </c>
      <c r="C10753">
        <v>5</v>
      </c>
      <c r="D10753" s="13">
        <v>60</v>
      </c>
      <c r="E10753" s="13" t="s">
        <v>4</v>
      </c>
      <c r="F10753" s="17">
        <v>-146</v>
      </c>
      <c r="G10753" t="str">
        <f>_xlfn.XLOOKUP(tbl_GL[[#This Row],[Account_key]],tbl_COA[Account_key],tbl_COA[Class],"Not Found")</f>
        <v>Assets</v>
      </c>
      <c r="H10753" t="str">
        <f>_xlfn.XLOOKUP(tbl_GL[[#This Row],[Account_key]],tbl_COA[Account_key],tbl_COA[SubClass],"Not Found")</f>
        <v>Assets</v>
      </c>
      <c r="I10753" t="str">
        <f>_xlfn.XLOOKUP(tbl_GL[[#This Row],[Account_key]],tbl_COA[Account_key],tbl_COA[SubClass2],"Not Found")</f>
        <v>Current Assets</v>
      </c>
      <c r="J10753" t="str">
        <f>_xlfn.XLOOKUP(tbl_GL[[#This Row],[Account_key]],tbl_COA[Account_key],tbl_COA[SubAccount],,0)</f>
        <v>Inventory</v>
      </c>
      <c r="K10753">
        <f>YEAR(tbl_GL[[#This Row],[Date]])</f>
        <v>2018</v>
      </c>
    </row>
    <row r="10754" spans="1:11" hidden="1" x14ac:dyDescent="0.35">
      <c r="A10754">
        <v>176.1</v>
      </c>
      <c r="B10754" s="24">
        <v>43211</v>
      </c>
      <c r="C10754">
        <v>5</v>
      </c>
      <c r="D10754" s="13">
        <v>210</v>
      </c>
      <c r="E10754" s="13" t="s">
        <v>8</v>
      </c>
      <c r="F10754" s="17">
        <v>531</v>
      </c>
      <c r="G10754" t="str">
        <f>_xlfn.XLOOKUP(tbl_GL[[#This Row],[Account_key]],tbl_COA[Account_key],tbl_COA[Class],"Not Found")</f>
        <v>Trading account</v>
      </c>
      <c r="H10754" t="str">
        <f>_xlfn.XLOOKUP(tbl_GL[[#This Row],[Account_key]],tbl_COA[Account_key],tbl_COA[SubClass],"Not Found")</f>
        <v>Sales</v>
      </c>
      <c r="I10754" t="str">
        <f>_xlfn.XLOOKUP(tbl_GL[[#This Row],[Account_key]],tbl_COA[Account_key],tbl_COA[SubClass2],"Not Found")</f>
        <v>Sales</v>
      </c>
      <c r="J10754" t="str">
        <f>_xlfn.XLOOKUP(tbl_GL[[#This Row],[Account_key]],tbl_COA[Account_key],tbl_COA[SubAccount],,0)</f>
        <v>Sales</v>
      </c>
      <c r="K10754">
        <f>YEAR(tbl_GL[[#This Row],[Date]])</f>
        <v>2018</v>
      </c>
    </row>
    <row r="10755" spans="1:11" hidden="1" x14ac:dyDescent="0.35">
      <c r="A10755">
        <v>176.2</v>
      </c>
      <c r="B10755" s="24">
        <v>43211</v>
      </c>
      <c r="C10755">
        <v>5</v>
      </c>
      <c r="D10755" s="13">
        <v>30</v>
      </c>
      <c r="E10755" s="13" t="s">
        <v>8</v>
      </c>
      <c r="F10755" s="17">
        <v>531</v>
      </c>
      <c r="G10755" t="str">
        <f>_xlfn.XLOOKUP(tbl_GL[[#This Row],[Account_key]],tbl_COA[Account_key],tbl_COA[Class],"Not Found")</f>
        <v>Assets</v>
      </c>
      <c r="H10755" t="str">
        <f>_xlfn.XLOOKUP(tbl_GL[[#This Row],[Account_key]],tbl_COA[Account_key],tbl_COA[SubClass],"Not Found")</f>
        <v>Assets</v>
      </c>
      <c r="I10755" t="str">
        <f>_xlfn.XLOOKUP(tbl_GL[[#This Row],[Account_key]],tbl_COA[Account_key],tbl_COA[SubClass2],"Not Found")</f>
        <v>Current Assets</v>
      </c>
      <c r="J10755" t="str">
        <f>_xlfn.XLOOKUP(tbl_GL[[#This Row],[Account_key]],tbl_COA[Account_key],tbl_COA[SubAccount],,0)</f>
        <v>Trade Receivables</v>
      </c>
      <c r="K10755">
        <f>YEAR(tbl_GL[[#This Row],[Date]])</f>
        <v>2018</v>
      </c>
    </row>
    <row r="10756" spans="1:11" hidden="1" x14ac:dyDescent="0.35">
      <c r="A10756">
        <v>177.1</v>
      </c>
      <c r="B10756" s="24">
        <v>43211</v>
      </c>
      <c r="C10756">
        <v>5</v>
      </c>
      <c r="D10756" s="13">
        <v>300</v>
      </c>
      <c r="E10756" s="13" t="s">
        <v>97</v>
      </c>
      <c r="F10756" s="17">
        <v>-1005</v>
      </c>
      <c r="G10756" t="str">
        <f>_xlfn.XLOOKUP(tbl_GL[[#This Row],[Account_key]],tbl_COA[Account_key],tbl_COA[Class],"Not Found")</f>
        <v>Operating account</v>
      </c>
      <c r="H10756" t="str">
        <f>_xlfn.XLOOKUP(tbl_GL[[#This Row],[Account_key]],tbl_COA[Account_key],tbl_COA[SubClass],"Not Found")</f>
        <v>Operating Expenses</v>
      </c>
      <c r="I10756" t="str">
        <f>_xlfn.XLOOKUP(tbl_GL[[#This Row],[Account_key]],tbl_COA[Account_key],tbl_COA[SubClass2],"Not Found")</f>
        <v>Administration</v>
      </c>
      <c r="J10756" t="str">
        <f>_xlfn.XLOOKUP(tbl_GL[[#This Row],[Account_key]],tbl_COA[Account_key],tbl_COA[SubAccount],,0)</f>
        <v>Entertainment</v>
      </c>
      <c r="K10756">
        <f>YEAR(tbl_GL[[#This Row],[Date]])</f>
        <v>2018</v>
      </c>
    </row>
    <row r="10757" spans="1:11" hidden="1" x14ac:dyDescent="0.35">
      <c r="A10757">
        <v>177.2</v>
      </c>
      <c r="B10757" s="24">
        <v>43211</v>
      </c>
      <c r="C10757">
        <v>5</v>
      </c>
      <c r="D10757" s="13">
        <v>120</v>
      </c>
      <c r="E10757" s="13" t="s">
        <v>97</v>
      </c>
      <c r="F10757" s="17">
        <v>1005</v>
      </c>
      <c r="G10757" t="str">
        <f>_xlfn.XLOOKUP(tbl_GL[[#This Row],[Account_key]],tbl_COA[Account_key],tbl_COA[Class],"Not Found")</f>
        <v>Liabilities and Owners Equity</v>
      </c>
      <c r="H10757" t="str">
        <f>_xlfn.XLOOKUP(tbl_GL[[#This Row],[Account_key]],tbl_COA[Account_key],tbl_COA[SubClass],"Not Found")</f>
        <v>Liabilities</v>
      </c>
      <c r="I10757" t="str">
        <f>_xlfn.XLOOKUP(tbl_GL[[#This Row],[Account_key]],tbl_COA[Account_key],tbl_COA[SubClass2],"Not Found")</f>
        <v>Current Liabilities</v>
      </c>
      <c r="J10757" t="str">
        <f>_xlfn.XLOOKUP(tbl_GL[[#This Row],[Account_key]],tbl_COA[Account_key],tbl_COA[SubAccount],,0)</f>
        <v>Accrued Expenses</v>
      </c>
      <c r="K10757">
        <f>YEAR(tbl_GL[[#This Row],[Date]])</f>
        <v>2018</v>
      </c>
    </row>
    <row r="10758" spans="1:11" hidden="1" x14ac:dyDescent="0.35">
      <c r="A10758">
        <v>178.1</v>
      </c>
      <c r="B10758" s="24">
        <v>43212</v>
      </c>
      <c r="C10758">
        <v>5</v>
      </c>
      <c r="D10758" s="13">
        <v>10</v>
      </c>
      <c r="E10758" s="13" t="s">
        <v>98</v>
      </c>
      <c r="F10758" s="17">
        <v>-800</v>
      </c>
      <c r="G10758" t="str">
        <f>_xlfn.XLOOKUP(tbl_GL[[#This Row],[Account_key]],tbl_COA[Account_key],tbl_COA[Class],"Not Found")</f>
        <v>Assets</v>
      </c>
      <c r="H10758" t="str">
        <f>_xlfn.XLOOKUP(tbl_GL[[#This Row],[Account_key]],tbl_COA[Account_key],tbl_COA[SubClass],"Not Found")</f>
        <v>Assets</v>
      </c>
      <c r="I10758" t="str">
        <f>_xlfn.XLOOKUP(tbl_GL[[#This Row],[Account_key]],tbl_COA[Account_key],tbl_COA[SubClass2],"Not Found")</f>
        <v>Current Assets</v>
      </c>
      <c r="J10758" t="str">
        <f>_xlfn.XLOOKUP(tbl_GL[[#This Row],[Account_key]],tbl_COA[Account_key],tbl_COA[SubAccount],,0)</f>
        <v>Cash at Bank</v>
      </c>
      <c r="K10758">
        <f>YEAR(tbl_GL[[#This Row],[Date]])</f>
        <v>2018</v>
      </c>
    </row>
    <row r="10759" spans="1:11" hidden="1" x14ac:dyDescent="0.35">
      <c r="A10759">
        <v>178.2</v>
      </c>
      <c r="B10759" s="24">
        <v>43212</v>
      </c>
      <c r="C10759">
        <v>5</v>
      </c>
      <c r="D10759" s="13">
        <v>120</v>
      </c>
      <c r="E10759" s="13" t="s">
        <v>98</v>
      </c>
      <c r="F10759" s="17">
        <v>-800</v>
      </c>
      <c r="G10759" t="str">
        <f>_xlfn.XLOOKUP(tbl_GL[[#This Row],[Account_key]],tbl_COA[Account_key],tbl_COA[Class],"Not Found")</f>
        <v>Liabilities and Owners Equity</v>
      </c>
      <c r="H10759" t="str">
        <f>_xlfn.XLOOKUP(tbl_GL[[#This Row],[Account_key]],tbl_COA[Account_key],tbl_COA[SubClass],"Not Found")</f>
        <v>Liabilities</v>
      </c>
      <c r="I10759" t="str">
        <f>_xlfn.XLOOKUP(tbl_GL[[#This Row],[Account_key]],tbl_COA[Account_key],tbl_COA[SubClass2],"Not Found")</f>
        <v>Current Liabilities</v>
      </c>
      <c r="J10759" t="str">
        <f>_xlfn.XLOOKUP(tbl_GL[[#This Row],[Account_key]],tbl_COA[Account_key],tbl_COA[SubAccount],,0)</f>
        <v>Accrued Expenses</v>
      </c>
      <c r="K10759">
        <f>YEAR(tbl_GL[[#This Row],[Date]])</f>
        <v>2018</v>
      </c>
    </row>
    <row r="10760" spans="1:11" hidden="1" x14ac:dyDescent="0.35">
      <c r="A10760">
        <v>179.1</v>
      </c>
      <c r="B10760" s="24">
        <v>43212</v>
      </c>
      <c r="C10760">
        <v>5</v>
      </c>
      <c r="D10760" s="13">
        <v>220</v>
      </c>
      <c r="E10760" s="13" t="s">
        <v>81</v>
      </c>
      <c r="F10760" s="17">
        <v>-989</v>
      </c>
      <c r="G10760" t="str">
        <f>_xlfn.XLOOKUP(tbl_GL[[#This Row],[Account_key]],tbl_COA[Account_key],tbl_COA[Class],"Not Found")</f>
        <v>Trading account</v>
      </c>
      <c r="H10760" t="str">
        <f>_xlfn.XLOOKUP(tbl_GL[[#This Row],[Account_key]],tbl_COA[Account_key],tbl_COA[SubClass],"Not Found")</f>
        <v>Sales</v>
      </c>
      <c r="I10760" t="str">
        <f>_xlfn.XLOOKUP(tbl_GL[[#This Row],[Account_key]],tbl_COA[Account_key],tbl_COA[SubClass2],"Not Found")</f>
        <v>Sales</v>
      </c>
      <c r="J10760" t="str">
        <f>_xlfn.XLOOKUP(tbl_GL[[#This Row],[Account_key]],tbl_COA[Account_key],tbl_COA[SubAccount],,0)</f>
        <v>Sales Return</v>
      </c>
      <c r="K10760">
        <f>YEAR(tbl_GL[[#This Row],[Date]])</f>
        <v>2018</v>
      </c>
    </row>
    <row r="10761" spans="1:11" hidden="1" x14ac:dyDescent="0.35">
      <c r="A10761">
        <v>179.2</v>
      </c>
      <c r="B10761" s="24">
        <v>43212</v>
      </c>
      <c r="C10761">
        <v>5</v>
      </c>
      <c r="D10761" s="13">
        <v>20</v>
      </c>
      <c r="E10761" s="13" t="s">
        <v>81</v>
      </c>
      <c r="F10761" s="17">
        <v>-989</v>
      </c>
      <c r="G10761" t="str">
        <f>_xlfn.XLOOKUP(tbl_GL[[#This Row],[Account_key]],tbl_COA[Account_key],tbl_COA[Class],"Not Found")</f>
        <v>Assets</v>
      </c>
      <c r="H10761" t="str">
        <f>_xlfn.XLOOKUP(tbl_GL[[#This Row],[Account_key]],tbl_COA[Account_key],tbl_COA[SubClass],"Not Found")</f>
        <v>Assets</v>
      </c>
      <c r="I10761" t="str">
        <f>_xlfn.XLOOKUP(tbl_GL[[#This Row],[Account_key]],tbl_COA[Account_key],tbl_COA[SubClass2],"Not Found")</f>
        <v>Current Assets</v>
      </c>
      <c r="J10761" t="str">
        <f>_xlfn.XLOOKUP(tbl_GL[[#This Row],[Account_key]],tbl_COA[Account_key],tbl_COA[SubAccount],,0)</f>
        <v>Cash in hand</v>
      </c>
      <c r="K10761">
        <f>YEAR(tbl_GL[[#This Row],[Date]])</f>
        <v>2018</v>
      </c>
    </row>
    <row r="10762" spans="1:11" hidden="1" x14ac:dyDescent="0.35">
      <c r="A10762">
        <v>180.1</v>
      </c>
      <c r="B10762" s="24">
        <v>43212</v>
      </c>
      <c r="C10762">
        <v>5</v>
      </c>
      <c r="D10762" s="13">
        <v>10</v>
      </c>
      <c r="E10762" s="13" t="s">
        <v>98</v>
      </c>
      <c r="F10762" s="17">
        <v>-1006</v>
      </c>
      <c r="G10762" t="str">
        <f>_xlfn.XLOOKUP(tbl_GL[[#This Row],[Account_key]],tbl_COA[Account_key],tbl_COA[Class],"Not Found")</f>
        <v>Assets</v>
      </c>
      <c r="H10762" t="str">
        <f>_xlfn.XLOOKUP(tbl_GL[[#This Row],[Account_key]],tbl_COA[Account_key],tbl_COA[SubClass],"Not Found")</f>
        <v>Assets</v>
      </c>
      <c r="I10762" t="str">
        <f>_xlfn.XLOOKUP(tbl_GL[[#This Row],[Account_key]],tbl_COA[Account_key],tbl_COA[SubClass2],"Not Found")</f>
        <v>Current Assets</v>
      </c>
      <c r="J10762" t="str">
        <f>_xlfn.XLOOKUP(tbl_GL[[#This Row],[Account_key]],tbl_COA[Account_key],tbl_COA[SubAccount],,0)</f>
        <v>Cash at Bank</v>
      </c>
      <c r="K10762">
        <f>YEAR(tbl_GL[[#This Row],[Date]])</f>
        <v>2018</v>
      </c>
    </row>
    <row r="10763" spans="1:11" hidden="1" x14ac:dyDescent="0.35">
      <c r="A10763">
        <v>180.2</v>
      </c>
      <c r="B10763" s="24">
        <v>43212</v>
      </c>
      <c r="C10763">
        <v>5</v>
      </c>
      <c r="D10763" s="13">
        <v>120</v>
      </c>
      <c r="E10763" s="13" t="s">
        <v>98</v>
      </c>
      <c r="F10763" s="17">
        <v>-1006</v>
      </c>
      <c r="G10763" t="str">
        <f>_xlfn.XLOOKUP(tbl_GL[[#This Row],[Account_key]],tbl_COA[Account_key],tbl_COA[Class],"Not Found")</f>
        <v>Liabilities and Owners Equity</v>
      </c>
      <c r="H10763" t="str">
        <f>_xlfn.XLOOKUP(tbl_GL[[#This Row],[Account_key]],tbl_COA[Account_key],tbl_COA[SubClass],"Not Found")</f>
        <v>Liabilities</v>
      </c>
      <c r="I10763" t="str">
        <f>_xlfn.XLOOKUP(tbl_GL[[#This Row],[Account_key]],tbl_COA[Account_key],tbl_COA[SubClass2],"Not Found")</f>
        <v>Current Liabilities</v>
      </c>
      <c r="J10763" t="str">
        <f>_xlfn.XLOOKUP(tbl_GL[[#This Row],[Account_key]],tbl_COA[Account_key],tbl_COA[SubAccount],,0)</f>
        <v>Accrued Expenses</v>
      </c>
      <c r="K10763">
        <f>YEAR(tbl_GL[[#This Row],[Date]])</f>
        <v>2018</v>
      </c>
    </row>
    <row r="10764" spans="1:11" hidden="1" x14ac:dyDescent="0.35">
      <c r="A10764">
        <v>181.1</v>
      </c>
      <c r="B10764" s="24">
        <v>43212</v>
      </c>
      <c r="C10764">
        <v>5</v>
      </c>
      <c r="D10764" s="13">
        <v>220</v>
      </c>
      <c r="E10764" s="13" t="s">
        <v>81</v>
      </c>
      <c r="F10764" s="17">
        <v>-1039</v>
      </c>
      <c r="G10764" t="str">
        <f>_xlfn.XLOOKUP(tbl_GL[[#This Row],[Account_key]],tbl_COA[Account_key],tbl_COA[Class],"Not Found")</f>
        <v>Trading account</v>
      </c>
      <c r="H10764" t="str">
        <f>_xlfn.XLOOKUP(tbl_GL[[#This Row],[Account_key]],tbl_COA[Account_key],tbl_COA[SubClass],"Not Found")</f>
        <v>Sales</v>
      </c>
      <c r="I10764" t="str">
        <f>_xlfn.XLOOKUP(tbl_GL[[#This Row],[Account_key]],tbl_COA[Account_key],tbl_COA[SubClass2],"Not Found")</f>
        <v>Sales</v>
      </c>
      <c r="J10764" t="str">
        <f>_xlfn.XLOOKUP(tbl_GL[[#This Row],[Account_key]],tbl_COA[Account_key],tbl_COA[SubAccount],,0)</f>
        <v>Sales Return</v>
      </c>
      <c r="K10764">
        <f>YEAR(tbl_GL[[#This Row],[Date]])</f>
        <v>2018</v>
      </c>
    </row>
    <row r="10765" spans="1:11" hidden="1" x14ac:dyDescent="0.35">
      <c r="A10765">
        <v>181.2</v>
      </c>
      <c r="B10765" s="24">
        <v>43212</v>
      </c>
      <c r="C10765">
        <v>5</v>
      </c>
      <c r="D10765" s="13">
        <v>20</v>
      </c>
      <c r="E10765" s="13" t="s">
        <v>81</v>
      </c>
      <c r="F10765" s="17">
        <v>-1039</v>
      </c>
      <c r="G10765" t="str">
        <f>_xlfn.XLOOKUP(tbl_GL[[#This Row],[Account_key]],tbl_COA[Account_key],tbl_COA[Class],"Not Found")</f>
        <v>Assets</v>
      </c>
      <c r="H10765" t="str">
        <f>_xlfn.XLOOKUP(tbl_GL[[#This Row],[Account_key]],tbl_COA[Account_key],tbl_COA[SubClass],"Not Found")</f>
        <v>Assets</v>
      </c>
      <c r="I10765" t="str">
        <f>_xlfn.XLOOKUP(tbl_GL[[#This Row],[Account_key]],tbl_COA[Account_key],tbl_COA[SubClass2],"Not Found")</f>
        <v>Current Assets</v>
      </c>
      <c r="J10765" t="str">
        <f>_xlfn.XLOOKUP(tbl_GL[[#This Row],[Account_key]],tbl_COA[Account_key],tbl_COA[SubAccount],,0)</f>
        <v>Cash in hand</v>
      </c>
      <c r="K10765">
        <f>YEAR(tbl_GL[[#This Row],[Date]])</f>
        <v>2018</v>
      </c>
    </row>
    <row r="10766" spans="1:11" hidden="1" x14ac:dyDescent="0.35">
      <c r="A10766">
        <v>182.1</v>
      </c>
      <c r="B10766" s="24">
        <v>43213</v>
      </c>
      <c r="C10766">
        <v>5</v>
      </c>
      <c r="D10766" s="13">
        <v>230</v>
      </c>
      <c r="E10766" s="13" t="s">
        <v>4</v>
      </c>
      <c r="F10766" s="17">
        <v>-326</v>
      </c>
      <c r="G10766" t="str">
        <f>_xlfn.XLOOKUP(tbl_GL[[#This Row],[Account_key]],tbl_COA[Account_key],tbl_COA[Class],"Not Found")</f>
        <v>Trading account</v>
      </c>
      <c r="H10766" t="str">
        <f>_xlfn.XLOOKUP(tbl_GL[[#This Row],[Account_key]],tbl_COA[Account_key],tbl_COA[SubClass],"Not Found")</f>
        <v>Cost of Sales</v>
      </c>
      <c r="I10766" t="str">
        <f>_xlfn.XLOOKUP(tbl_GL[[#This Row],[Account_key]],tbl_COA[Account_key],tbl_COA[SubClass2],"Not Found")</f>
        <v>Cost of Sales</v>
      </c>
      <c r="J10766" t="str">
        <f>_xlfn.XLOOKUP(tbl_GL[[#This Row],[Account_key]],tbl_COA[Account_key],tbl_COA[SubAccount],,0)</f>
        <v>Cost of Sales</v>
      </c>
      <c r="K10766">
        <f>YEAR(tbl_GL[[#This Row],[Date]])</f>
        <v>2018</v>
      </c>
    </row>
    <row r="10767" spans="1:11" hidden="1" x14ac:dyDescent="0.35">
      <c r="A10767">
        <v>182.2</v>
      </c>
      <c r="B10767" s="24">
        <v>43213</v>
      </c>
      <c r="C10767">
        <v>5</v>
      </c>
      <c r="D10767" s="13">
        <v>60</v>
      </c>
      <c r="E10767" s="13" t="s">
        <v>4</v>
      </c>
      <c r="F10767" s="17">
        <v>-326</v>
      </c>
      <c r="G10767" t="str">
        <f>_xlfn.XLOOKUP(tbl_GL[[#This Row],[Account_key]],tbl_COA[Account_key],tbl_COA[Class],"Not Found")</f>
        <v>Assets</v>
      </c>
      <c r="H10767" t="str">
        <f>_xlfn.XLOOKUP(tbl_GL[[#This Row],[Account_key]],tbl_COA[Account_key],tbl_COA[SubClass],"Not Found")</f>
        <v>Assets</v>
      </c>
      <c r="I10767" t="str">
        <f>_xlfn.XLOOKUP(tbl_GL[[#This Row],[Account_key]],tbl_COA[Account_key],tbl_COA[SubClass2],"Not Found")</f>
        <v>Current Assets</v>
      </c>
      <c r="J10767" t="str">
        <f>_xlfn.XLOOKUP(tbl_GL[[#This Row],[Account_key]],tbl_COA[Account_key],tbl_COA[SubAccount],,0)</f>
        <v>Inventory</v>
      </c>
      <c r="K10767">
        <f>YEAR(tbl_GL[[#This Row],[Date]])</f>
        <v>2018</v>
      </c>
    </row>
    <row r="10768" spans="1:11" hidden="1" x14ac:dyDescent="0.35">
      <c r="A10768">
        <v>183.1</v>
      </c>
      <c r="B10768" s="24">
        <v>43213</v>
      </c>
      <c r="C10768">
        <v>5</v>
      </c>
      <c r="D10768" s="13">
        <v>210</v>
      </c>
      <c r="E10768" s="13" t="s">
        <v>8</v>
      </c>
      <c r="F10768" s="17">
        <v>1187</v>
      </c>
      <c r="G10768" t="str">
        <f>_xlfn.XLOOKUP(tbl_GL[[#This Row],[Account_key]],tbl_COA[Account_key],tbl_COA[Class],"Not Found")</f>
        <v>Trading account</v>
      </c>
      <c r="H10768" t="str">
        <f>_xlfn.XLOOKUP(tbl_GL[[#This Row],[Account_key]],tbl_COA[Account_key],tbl_COA[SubClass],"Not Found")</f>
        <v>Sales</v>
      </c>
      <c r="I10768" t="str">
        <f>_xlfn.XLOOKUP(tbl_GL[[#This Row],[Account_key]],tbl_COA[Account_key],tbl_COA[SubClass2],"Not Found")</f>
        <v>Sales</v>
      </c>
      <c r="J10768" t="str">
        <f>_xlfn.XLOOKUP(tbl_GL[[#This Row],[Account_key]],tbl_COA[Account_key],tbl_COA[SubAccount],,0)</f>
        <v>Sales</v>
      </c>
      <c r="K10768">
        <f>YEAR(tbl_GL[[#This Row],[Date]])</f>
        <v>2018</v>
      </c>
    </row>
    <row r="10769" spans="1:11" hidden="1" x14ac:dyDescent="0.35">
      <c r="A10769">
        <v>183.2</v>
      </c>
      <c r="B10769" s="24">
        <v>43213</v>
      </c>
      <c r="C10769">
        <v>5</v>
      </c>
      <c r="D10769" s="13">
        <v>30</v>
      </c>
      <c r="E10769" s="13" t="s">
        <v>8</v>
      </c>
      <c r="F10769" s="17">
        <v>1187</v>
      </c>
      <c r="G10769" t="str">
        <f>_xlfn.XLOOKUP(tbl_GL[[#This Row],[Account_key]],tbl_COA[Account_key],tbl_COA[Class],"Not Found")</f>
        <v>Assets</v>
      </c>
      <c r="H10769" t="str">
        <f>_xlfn.XLOOKUP(tbl_GL[[#This Row],[Account_key]],tbl_COA[Account_key],tbl_COA[SubClass],"Not Found")</f>
        <v>Assets</v>
      </c>
      <c r="I10769" t="str">
        <f>_xlfn.XLOOKUP(tbl_GL[[#This Row],[Account_key]],tbl_COA[Account_key],tbl_COA[SubClass2],"Not Found")</f>
        <v>Current Assets</v>
      </c>
      <c r="J10769" t="str">
        <f>_xlfn.XLOOKUP(tbl_GL[[#This Row],[Account_key]],tbl_COA[Account_key],tbl_COA[SubAccount],,0)</f>
        <v>Trade Receivables</v>
      </c>
      <c r="K10769">
        <f>YEAR(tbl_GL[[#This Row],[Date]])</f>
        <v>2018</v>
      </c>
    </row>
    <row r="10770" spans="1:11" hidden="1" x14ac:dyDescent="0.35">
      <c r="A10770">
        <v>184.1</v>
      </c>
      <c r="B10770" s="24">
        <v>43214</v>
      </c>
      <c r="C10770">
        <v>5</v>
      </c>
      <c r="D10770" s="13">
        <v>10</v>
      </c>
      <c r="E10770" s="13" t="s">
        <v>98</v>
      </c>
      <c r="F10770" s="17">
        <v>-978</v>
      </c>
      <c r="G10770" t="str">
        <f>_xlfn.XLOOKUP(tbl_GL[[#This Row],[Account_key]],tbl_COA[Account_key],tbl_COA[Class],"Not Found")</f>
        <v>Assets</v>
      </c>
      <c r="H10770" t="str">
        <f>_xlfn.XLOOKUP(tbl_GL[[#This Row],[Account_key]],tbl_COA[Account_key],tbl_COA[SubClass],"Not Found")</f>
        <v>Assets</v>
      </c>
      <c r="I10770" t="str">
        <f>_xlfn.XLOOKUP(tbl_GL[[#This Row],[Account_key]],tbl_COA[Account_key],tbl_COA[SubClass2],"Not Found")</f>
        <v>Current Assets</v>
      </c>
      <c r="J10770" t="str">
        <f>_xlfn.XLOOKUP(tbl_GL[[#This Row],[Account_key]],tbl_COA[Account_key],tbl_COA[SubAccount],,0)</f>
        <v>Cash at Bank</v>
      </c>
      <c r="K10770">
        <f>YEAR(tbl_GL[[#This Row],[Date]])</f>
        <v>2018</v>
      </c>
    </row>
    <row r="10771" spans="1:11" hidden="1" x14ac:dyDescent="0.35">
      <c r="A10771">
        <v>184.2</v>
      </c>
      <c r="B10771" s="24">
        <v>43214</v>
      </c>
      <c r="C10771">
        <v>5</v>
      </c>
      <c r="D10771" s="13">
        <v>120</v>
      </c>
      <c r="E10771" s="13" t="s">
        <v>98</v>
      </c>
      <c r="F10771" s="17">
        <v>-978</v>
      </c>
      <c r="G10771" t="str">
        <f>_xlfn.XLOOKUP(tbl_GL[[#This Row],[Account_key]],tbl_COA[Account_key],tbl_COA[Class],"Not Found")</f>
        <v>Liabilities and Owners Equity</v>
      </c>
      <c r="H10771" t="str">
        <f>_xlfn.XLOOKUP(tbl_GL[[#This Row],[Account_key]],tbl_COA[Account_key],tbl_COA[SubClass],"Not Found")</f>
        <v>Liabilities</v>
      </c>
      <c r="I10771" t="str">
        <f>_xlfn.XLOOKUP(tbl_GL[[#This Row],[Account_key]],tbl_COA[Account_key],tbl_COA[SubClass2],"Not Found")</f>
        <v>Current Liabilities</v>
      </c>
      <c r="J10771" t="str">
        <f>_xlfn.XLOOKUP(tbl_GL[[#This Row],[Account_key]],tbl_COA[Account_key],tbl_COA[SubAccount],,0)</f>
        <v>Accrued Expenses</v>
      </c>
      <c r="K10771">
        <f>YEAR(tbl_GL[[#This Row],[Date]])</f>
        <v>2018</v>
      </c>
    </row>
    <row r="10772" spans="1:11" hidden="1" x14ac:dyDescent="0.35">
      <c r="A10772">
        <v>185.1</v>
      </c>
      <c r="B10772" s="24">
        <v>43214</v>
      </c>
      <c r="C10772">
        <v>5</v>
      </c>
      <c r="D10772" s="13">
        <v>30</v>
      </c>
      <c r="E10772" s="13" t="s">
        <v>80</v>
      </c>
      <c r="F10772" s="17">
        <v>-6173</v>
      </c>
      <c r="G10772" t="str">
        <f>_xlfn.XLOOKUP(tbl_GL[[#This Row],[Account_key]],tbl_COA[Account_key],tbl_COA[Class],"Not Found")</f>
        <v>Assets</v>
      </c>
      <c r="H10772" t="str">
        <f>_xlfn.XLOOKUP(tbl_GL[[#This Row],[Account_key]],tbl_COA[Account_key],tbl_COA[SubClass],"Not Found")</f>
        <v>Assets</v>
      </c>
      <c r="I10772" t="str">
        <f>_xlfn.XLOOKUP(tbl_GL[[#This Row],[Account_key]],tbl_COA[Account_key],tbl_COA[SubClass2],"Not Found")</f>
        <v>Current Assets</v>
      </c>
      <c r="J10772" t="str">
        <f>_xlfn.XLOOKUP(tbl_GL[[#This Row],[Account_key]],tbl_COA[Account_key],tbl_COA[SubAccount],,0)</f>
        <v>Trade Receivables</v>
      </c>
      <c r="K10772">
        <f>YEAR(tbl_GL[[#This Row],[Date]])</f>
        <v>2018</v>
      </c>
    </row>
    <row r="10773" spans="1:11" hidden="1" x14ac:dyDescent="0.35">
      <c r="A10773">
        <v>185.2</v>
      </c>
      <c r="B10773" s="24">
        <v>43214</v>
      </c>
      <c r="C10773">
        <v>5</v>
      </c>
      <c r="D10773" s="13">
        <v>10</v>
      </c>
      <c r="E10773" s="13" t="s">
        <v>80</v>
      </c>
      <c r="F10773" s="17">
        <v>6173</v>
      </c>
      <c r="G10773" t="str">
        <f>_xlfn.XLOOKUP(tbl_GL[[#This Row],[Account_key]],tbl_COA[Account_key],tbl_COA[Class],"Not Found")</f>
        <v>Assets</v>
      </c>
      <c r="H10773" t="str">
        <f>_xlfn.XLOOKUP(tbl_GL[[#This Row],[Account_key]],tbl_COA[Account_key],tbl_COA[SubClass],"Not Found")</f>
        <v>Assets</v>
      </c>
      <c r="I10773" t="str">
        <f>_xlfn.XLOOKUP(tbl_GL[[#This Row],[Account_key]],tbl_COA[Account_key],tbl_COA[SubClass2],"Not Found")</f>
        <v>Current Assets</v>
      </c>
      <c r="J10773" t="str">
        <f>_xlfn.XLOOKUP(tbl_GL[[#This Row],[Account_key]],tbl_COA[Account_key],tbl_COA[SubAccount],,0)</f>
        <v>Cash at Bank</v>
      </c>
      <c r="K10773">
        <f>YEAR(tbl_GL[[#This Row],[Date]])</f>
        <v>2018</v>
      </c>
    </row>
    <row r="10774" spans="1:11" hidden="1" x14ac:dyDescent="0.35">
      <c r="A10774">
        <v>186.1</v>
      </c>
      <c r="B10774" s="24">
        <v>43215</v>
      </c>
      <c r="C10774">
        <v>5</v>
      </c>
      <c r="D10774" s="13">
        <v>230</v>
      </c>
      <c r="E10774" s="13" t="s">
        <v>4</v>
      </c>
      <c r="F10774" s="17">
        <v>-485</v>
      </c>
      <c r="G10774" t="str">
        <f>_xlfn.XLOOKUP(tbl_GL[[#This Row],[Account_key]],tbl_COA[Account_key],tbl_COA[Class],"Not Found")</f>
        <v>Trading account</v>
      </c>
      <c r="H10774" t="str">
        <f>_xlfn.XLOOKUP(tbl_GL[[#This Row],[Account_key]],tbl_COA[Account_key],tbl_COA[SubClass],"Not Found")</f>
        <v>Cost of Sales</v>
      </c>
      <c r="I10774" t="str">
        <f>_xlfn.XLOOKUP(tbl_GL[[#This Row],[Account_key]],tbl_COA[Account_key],tbl_COA[SubClass2],"Not Found")</f>
        <v>Cost of Sales</v>
      </c>
      <c r="J10774" t="str">
        <f>_xlfn.XLOOKUP(tbl_GL[[#This Row],[Account_key]],tbl_COA[Account_key],tbl_COA[SubAccount],,0)</f>
        <v>Cost of Sales</v>
      </c>
      <c r="K10774">
        <f>YEAR(tbl_GL[[#This Row],[Date]])</f>
        <v>2018</v>
      </c>
    </row>
    <row r="10775" spans="1:11" hidden="1" x14ac:dyDescent="0.35">
      <c r="A10775">
        <v>186.2</v>
      </c>
      <c r="B10775" s="24">
        <v>43215</v>
      </c>
      <c r="C10775">
        <v>5</v>
      </c>
      <c r="D10775" s="13">
        <v>60</v>
      </c>
      <c r="E10775" s="13" t="s">
        <v>4</v>
      </c>
      <c r="F10775" s="17">
        <v>-485</v>
      </c>
      <c r="G10775" t="str">
        <f>_xlfn.XLOOKUP(tbl_GL[[#This Row],[Account_key]],tbl_COA[Account_key],tbl_COA[Class],"Not Found")</f>
        <v>Assets</v>
      </c>
      <c r="H10775" t="str">
        <f>_xlfn.XLOOKUP(tbl_GL[[#This Row],[Account_key]],tbl_COA[Account_key],tbl_COA[SubClass],"Not Found")</f>
        <v>Assets</v>
      </c>
      <c r="I10775" t="str">
        <f>_xlfn.XLOOKUP(tbl_GL[[#This Row],[Account_key]],tbl_COA[Account_key],tbl_COA[SubClass2],"Not Found")</f>
        <v>Current Assets</v>
      </c>
      <c r="J10775" t="str">
        <f>_xlfn.XLOOKUP(tbl_GL[[#This Row],[Account_key]],tbl_COA[Account_key],tbl_COA[SubAccount],,0)</f>
        <v>Inventory</v>
      </c>
      <c r="K10775">
        <f>YEAR(tbl_GL[[#This Row],[Date]])</f>
        <v>2018</v>
      </c>
    </row>
    <row r="10776" spans="1:11" hidden="1" x14ac:dyDescent="0.35">
      <c r="A10776">
        <v>187.1</v>
      </c>
      <c r="B10776" s="24">
        <v>43215</v>
      </c>
      <c r="C10776">
        <v>5</v>
      </c>
      <c r="D10776" s="13">
        <v>210</v>
      </c>
      <c r="E10776" s="13" t="s">
        <v>7</v>
      </c>
      <c r="F10776" s="17">
        <v>1617</v>
      </c>
      <c r="G10776" t="str">
        <f>_xlfn.XLOOKUP(tbl_GL[[#This Row],[Account_key]],tbl_COA[Account_key],tbl_COA[Class],"Not Found")</f>
        <v>Trading account</v>
      </c>
      <c r="H10776" t="str">
        <f>_xlfn.XLOOKUP(tbl_GL[[#This Row],[Account_key]],tbl_COA[Account_key],tbl_COA[SubClass],"Not Found")</f>
        <v>Sales</v>
      </c>
      <c r="I10776" t="str">
        <f>_xlfn.XLOOKUP(tbl_GL[[#This Row],[Account_key]],tbl_COA[Account_key],tbl_COA[SubClass2],"Not Found")</f>
        <v>Sales</v>
      </c>
      <c r="J10776" t="str">
        <f>_xlfn.XLOOKUP(tbl_GL[[#This Row],[Account_key]],tbl_COA[Account_key],tbl_COA[SubAccount],,0)</f>
        <v>Sales</v>
      </c>
      <c r="K10776">
        <f>YEAR(tbl_GL[[#This Row],[Date]])</f>
        <v>2018</v>
      </c>
    </row>
    <row r="10777" spans="1:11" hidden="1" x14ac:dyDescent="0.35">
      <c r="A10777">
        <v>187.2</v>
      </c>
      <c r="B10777" s="24">
        <v>43215</v>
      </c>
      <c r="C10777">
        <v>5</v>
      </c>
      <c r="D10777" s="13">
        <v>10</v>
      </c>
      <c r="E10777" s="13" t="s">
        <v>7</v>
      </c>
      <c r="F10777" s="17">
        <v>1617</v>
      </c>
      <c r="G10777" t="str">
        <f>_xlfn.XLOOKUP(tbl_GL[[#This Row],[Account_key]],tbl_COA[Account_key],tbl_COA[Class],"Not Found")</f>
        <v>Assets</v>
      </c>
      <c r="H10777" t="str">
        <f>_xlfn.XLOOKUP(tbl_GL[[#This Row],[Account_key]],tbl_COA[Account_key],tbl_COA[SubClass],"Not Found")</f>
        <v>Assets</v>
      </c>
      <c r="I10777" t="str">
        <f>_xlfn.XLOOKUP(tbl_GL[[#This Row],[Account_key]],tbl_COA[Account_key],tbl_COA[SubClass2],"Not Found")</f>
        <v>Current Assets</v>
      </c>
      <c r="J10777" t="str">
        <f>_xlfn.XLOOKUP(tbl_GL[[#This Row],[Account_key]],tbl_COA[Account_key],tbl_COA[SubAccount],,0)</f>
        <v>Cash at Bank</v>
      </c>
      <c r="K10777">
        <f>YEAR(tbl_GL[[#This Row],[Date]])</f>
        <v>2018</v>
      </c>
    </row>
    <row r="10778" spans="1:11" hidden="1" x14ac:dyDescent="0.35">
      <c r="A10778">
        <v>188.1</v>
      </c>
      <c r="B10778" s="24">
        <v>43215</v>
      </c>
      <c r="C10778">
        <v>5</v>
      </c>
      <c r="D10778" s="13">
        <v>230</v>
      </c>
      <c r="E10778" s="13" t="s">
        <v>4</v>
      </c>
      <c r="F10778" s="17">
        <v>-1830</v>
      </c>
      <c r="G10778" t="str">
        <f>_xlfn.XLOOKUP(tbl_GL[[#This Row],[Account_key]],tbl_COA[Account_key],tbl_COA[Class],"Not Found")</f>
        <v>Trading account</v>
      </c>
      <c r="H10778" t="str">
        <f>_xlfn.XLOOKUP(tbl_GL[[#This Row],[Account_key]],tbl_COA[Account_key],tbl_COA[SubClass],"Not Found")</f>
        <v>Cost of Sales</v>
      </c>
      <c r="I10778" t="str">
        <f>_xlfn.XLOOKUP(tbl_GL[[#This Row],[Account_key]],tbl_COA[Account_key],tbl_COA[SubClass2],"Not Found")</f>
        <v>Cost of Sales</v>
      </c>
      <c r="J10778" t="str">
        <f>_xlfn.XLOOKUP(tbl_GL[[#This Row],[Account_key]],tbl_COA[Account_key],tbl_COA[SubAccount],,0)</f>
        <v>Cost of Sales</v>
      </c>
      <c r="K10778">
        <f>YEAR(tbl_GL[[#This Row],[Date]])</f>
        <v>2018</v>
      </c>
    </row>
    <row r="10779" spans="1:11" hidden="1" x14ac:dyDescent="0.35">
      <c r="A10779">
        <v>188.2</v>
      </c>
      <c r="B10779" s="24">
        <v>43215</v>
      </c>
      <c r="C10779">
        <v>5</v>
      </c>
      <c r="D10779" s="13">
        <v>60</v>
      </c>
      <c r="E10779" s="13" t="s">
        <v>4</v>
      </c>
      <c r="F10779" s="17">
        <v>-1830</v>
      </c>
      <c r="G10779" t="str">
        <f>_xlfn.XLOOKUP(tbl_GL[[#This Row],[Account_key]],tbl_COA[Account_key],tbl_COA[Class],"Not Found")</f>
        <v>Assets</v>
      </c>
      <c r="H10779" t="str">
        <f>_xlfn.XLOOKUP(tbl_GL[[#This Row],[Account_key]],tbl_COA[Account_key],tbl_COA[SubClass],"Not Found")</f>
        <v>Assets</v>
      </c>
      <c r="I10779" t="str">
        <f>_xlfn.XLOOKUP(tbl_GL[[#This Row],[Account_key]],tbl_COA[Account_key],tbl_COA[SubClass2],"Not Found")</f>
        <v>Current Assets</v>
      </c>
      <c r="J10779" t="str">
        <f>_xlfn.XLOOKUP(tbl_GL[[#This Row],[Account_key]],tbl_COA[Account_key],tbl_COA[SubAccount],,0)</f>
        <v>Inventory</v>
      </c>
      <c r="K10779">
        <f>YEAR(tbl_GL[[#This Row],[Date]])</f>
        <v>2018</v>
      </c>
    </row>
    <row r="10780" spans="1:11" hidden="1" x14ac:dyDescent="0.35">
      <c r="A10780">
        <v>189.1</v>
      </c>
      <c r="B10780" s="24">
        <v>43215</v>
      </c>
      <c r="C10780">
        <v>5</v>
      </c>
      <c r="D10780" s="13">
        <v>210</v>
      </c>
      <c r="E10780" s="13" t="s">
        <v>8</v>
      </c>
      <c r="F10780" s="17">
        <v>6656</v>
      </c>
      <c r="G10780" t="str">
        <f>_xlfn.XLOOKUP(tbl_GL[[#This Row],[Account_key]],tbl_COA[Account_key],tbl_COA[Class],"Not Found")</f>
        <v>Trading account</v>
      </c>
      <c r="H10780" t="str">
        <f>_xlfn.XLOOKUP(tbl_GL[[#This Row],[Account_key]],tbl_COA[Account_key],tbl_COA[SubClass],"Not Found")</f>
        <v>Sales</v>
      </c>
      <c r="I10780" t="str">
        <f>_xlfn.XLOOKUP(tbl_GL[[#This Row],[Account_key]],tbl_COA[Account_key],tbl_COA[SubClass2],"Not Found")</f>
        <v>Sales</v>
      </c>
      <c r="J10780" t="str">
        <f>_xlfn.XLOOKUP(tbl_GL[[#This Row],[Account_key]],tbl_COA[Account_key],tbl_COA[SubAccount],,0)</f>
        <v>Sales</v>
      </c>
      <c r="K10780">
        <f>YEAR(tbl_GL[[#This Row],[Date]])</f>
        <v>2018</v>
      </c>
    </row>
    <row r="10781" spans="1:11" hidden="1" x14ac:dyDescent="0.35">
      <c r="A10781">
        <v>189.2</v>
      </c>
      <c r="B10781" s="24">
        <v>43215</v>
      </c>
      <c r="C10781">
        <v>5</v>
      </c>
      <c r="D10781" s="13">
        <v>30</v>
      </c>
      <c r="E10781" s="13" t="s">
        <v>8</v>
      </c>
      <c r="F10781" s="17">
        <v>6656</v>
      </c>
      <c r="G10781" t="str">
        <f>_xlfn.XLOOKUP(tbl_GL[[#This Row],[Account_key]],tbl_COA[Account_key],tbl_COA[Class],"Not Found")</f>
        <v>Assets</v>
      </c>
      <c r="H10781" t="str">
        <f>_xlfn.XLOOKUP(tbl_GL[[#This Row],[Account_key]],tbl_COA[Account_key],tbl_COA[SubClass],"Not Found")</f>
        <v>Assets</v>
      </c>
      <c r="I10781" t="str">
        <f>_xlfn.XLOOKUP(tbl_GL[[#This Row],[Account_key]],tbl_COA[Account_key],tbl_COA[SubClass2],"Not Found")</f>
        <v>Current Assets</v>
      </c>
      <c r="J10781" t="str">
        <f>_xlfn.XLOOKUP(tbl_GL[[#This Row],[Account_key]],tbl_COA[Account_key],tbl_COA[SubAccount],,0)</f>
        <v>Trade Receivables</v>
      </c>
      <c r="K10781">
        <f>YEAR(tbl_GL[[#This Row],[Date]])</f>
        <v>2018</v>
      </c>
    </row>
    <row r="10782" spans="1:11" hidden="1" x14ac:dyDescent="0.35">
      <c r="A10782">
        <v>190.1</v>
      </c>
      <c r="B10782" s="24">
        <v>43216</v>
      </c>
      <c r="C10782">
        <v>5</v>
      </c>
      <c r="D10782" s="13">
        <v>310</v>
      </c>
      <c r="E10782" s="13" t="s">
        <v>99</v>
      </c>
      <c r="F10782" s="17">
        <v>-23</v>
      </c>
      <c r="G10782" t="str">
        <f>_xlfn.XLOOKUP(tbl_GL[[#This Row],[Account_key]],tbl_COA[Account_key],tbl_COA[Class],"Not Found")</f>
        <v>Operating account</v>
      </c>
      <c r="H10782" t="str">
        <f>_xlfn.XLOOKUP(tbl_GL[[#This Row],[Account_key]],tbl_COA[Account_key],tbl_COA[SubClass],"Not Found")</f>
        <v>Operating Expenses</v>
      </c>
      <c r="I10782" t="str">
        <f>_xlfn.XLOOKUP(tbl_GL[[#This Row],[Account_key]],tbl_COA[Account_key],tbl_COA[SubClass2],"Not Found")</f>
        <v>Administration</v>
      </c>
      <c r="J10782" t="str">
        <f>_xlfn.XLOOKUP(tbl_GL[[#This Row],[Account_key]],tbl_COA[Account_key],tbl_COA[SubAccount],,0)</f>
        <v>Office Supplies</v>
      </c>
      <c r="K10782">
        <f>YEAR(tbl_GL[[#This Row],[Date]])</f>
        <v>2018</v>
      </c>
    </row>
    <row r="10783" spans="1:11" hidden="1" x14ac:dyDescent="0.35">
      <c r="A10783">
        <v>190.2</v>
      </c>
      <c r="B10783" s="24">
        <v>43216</v>
      </c>
      <c r="C10783">
        <v>5</v>
      </c>
      <c r="D10783" s="13">
        <v>20</v>
      </c>
      <c r="E10783" s="13" t="s">
        <v>99</v>
      </c>
      <c r="F10783" s="17">
        <v>-23</v>
      </c>
      <c r="G10783" t="str">
        <f>_xlfn.XLOOKUP(tbl_GL[[#This Row],[Account_key]],tbl_COA[Account_key],tbl_COA[Class],"Not Found")</f>
        <v>Assets</v>
      </c>
      <c r="H10783" t="str">
        <f>_xlfn.XLOOKUP(tbl_GL[[#This Row],[Account_key]],tbl_COA[Account_key],tbl_COA[SubClass],"Not Found")</f>
        <v>Assets</v>
      </c>
      <c r="I10783" t="str">
        <f>_xlfn.XLOOKUP(tbl_GL[[#This Row],[Account_key]],tbl_COA[Account_key],tbl_COA[SubClass2],"Not Found")</f>
        <v>Current Assets</v>
      </c>
      <c r="J10783" t="str">
        <f>_xlfn.XLOOKUP(tbl_GL[[#This Row],[Account_key]],tbl_COA[Account_key],tbl_COA[SubAccount],,0)</f>
        <v>Cash in hand</v>
      </c>
      <c r="K10783">
        <f>YEAR(tbl_GL[[#This Row],[Date]])</f>
        <v>2018</v>
      </c>
    </row>
    <row r="10784" spans="1:11" hidden="1" x14ac:dyDescent="0.35">
      <c r="A10784">
        <v>191.1</v>
      </c>
      <c r="B10784" s="24">
        <v>43216</v>
      </c>
      <c r="C10784">
        <v>5</v>
      </c>
      <c r="D10784" s="13">
        <v>260</v>
      </c>
      <c r="E10784" s="13" t="s">
        <v>97</v>
      </c>
      <c r="F10784" s="17">
        <v>-780</v>
      </c>
      <c r="G10784" t="str">
        <f>_xlfn.XLOOKUP(tbl_GL[[#This Row],[Account_key]],tbl_COA[Account_key],tbl_COA[Class],"Not Found")</f>
        <v>Operating account</v>
      </c>
      <c r="H10784" t="str">
        <f>_xlfn.XLOOKUP(tbl_GL[[#This Row],[Account_key]],tbl_COA[Account_key],tbl_COA[SubClass],"Not Found")</f>
        <v>Operating Expenses</v>
      </c>
      <c r="I10784" t="str">
        <f>_xlfn.XLOOKUP(tbl_GL[[#This Row],[Account_key]],tbl_COA[Account_key],tbl_COA[SubClass2],"Not Found")</f>
        <v>Marketing</v>
      </c>
      <c r="J10784" t="str">
        <f>_xlfn.XLOOKUP(tbl_GL[[#This Row],[Account_key]],tbl_COA[Account_key],tbl_COA[SubAccount],,0)</f>
        <v>Commissions</v>
      </c>
      <c r="K10784">
        <f>YEAR(tbl_GL[[#This Row],[Date]])</f>
        <v>2018</v>
      </c>
    </row>
    <row r="10785" spans="1:11" hidden="1" x14ac:dyDescent="0.35">
      <c r="A10785">
        <v>191.2</v>
      </c>
      <c r="B10785" s="24">
        <v>43216</v>
      </c>
      <c r="C10785">
        <v>5</v>
      </c>
      <c r="D10785" s="13">
        <v>120</v>
      </c>
      <c r="E10785" s="13" t="s">
        <v>97</v>
      </c>
      <c r="F10785" s="17">
        <v>780</v>
      </c>
      <c r="G10785" t="str">
        <f>_xlfn.XLOOKUP(tbl_GL[[#This Row],[Account_key]],tbl_COA[Account_key],tbl_COA[Class],"Not Found")</f>
        <v>Liabilities and Owners Equity</v>
      </c>
      <c r="H10785" t="str">
        <f>_xlfn.XLOOKUP(tbl_GL[[#This Row],[Account_key]],tbl_COA[Account_key],tbl_COA[SubClass],"Not Found")</f>
        <v>Liabilities</v>
      </c>
      <c r="I10785" t="str">
        <f>_xlfn.XLOOKUP(tbl_GL[[#This Row],[Account_key]],tbl_COA[Account_key],tbl_COA[SubClass2],"Not Found")</f>
        <v>Current Liabilities</v>
      </c>
      <c r="J10785" t="str">
        <f>_xlfn.XLOOKUP(tbl_GL[[#This Row],[Account_key]],tbl_COA[Account_key],tbl_COA[SubAccount],,0)</f>
        <v>Accrued Expenses</v>
      </c>
      <c r="K10785">
        <f>YEAR(tbl_GL[[#This Row],[Date]])</f>
        <v>2018</v>
      </c>
    </row>
    <row r="10786" spans="1:11" hidden="1" x14ac:dyDescent="0.35">
      <c r="A10786">
        <v>192.1</v>
      </c>
      <c r="B10786" s="24">
        <v>43219</v>
      </c>
      <c r="C10786">
        <v>5</v>
      </c>
      <c r="D10786" s="13">
        <v>10</v>
      </c>
      <c r="E10786" s="13" t="s">
        <v>98</v>
      </c>
      <c r="F10786" s="17">
        <v>-702</v>
      </c>
      <c r="G10786" t="str">
        <f>_xlfn.XLOOKUP(tbl_GL[[#This Row],[Account_key]],tbl_COA[Account_key],tbl_COA[Class],"Not Found")</f>
        <v>Assets</v>
      </c>
      <c r="H10786" t="str">
        <f>_xlfn.XLOOKUP(tbl_GL[[#This Row],[Account_key]],tbl_COA[Account_key],tbl_COA[SubClass],"Not Found")</f>
        <v>Assets</v>
      </c>
      <c r="I10786" t="str">
        <f>_xlfn.XLOOKUP(tbl_GL[[#This Row],[Account_key]],tbl_COA[Account_key],tbl_COA[SubClass2],"Not Found")</f>
        <v>Current Assets</v>
      </c>
      <c r="J10786" t="str">
        <f>_xlfn.XLOOKUP(tbl_GL[[#This Row],[Account_key]],tbl_COA[Account_key],tbl_COA[SubAccount],,0)</f>
        <v>Cash at Bank</v>
      </c>
      <c r="K10786">
        <f>YEAR(tbl_GL[[#This Row],[Date]])</f>
        <v>2018</v>
      </c>
    </row>
    <row r="10787" spans="1:11" hidden="1" x14ac:dyDescent="0.35">
      <c r="A10787">
        <v>192.2</v>
      </c>
      <c r="B10787" s="24">
        <v>43219</v>
      </c>
      <c r="C10787">
        <v>5</v>
      </c>
      <c r="D10787" s="13">
        <v>120</v>
      </c>
      <c r="E10787" s="13" t="s">
        <v>98</v>
      </c>
      <c r="F10787" s="17">
        <v>-702</v>
      </c>
      <c r="G10787" t="str">
        <f>_xlfn.XLOOKUP(tbl_GL[[#This Row],[Account_key]],tbl_COA[Account_key],tbl_COA[Class],"Not Found")</f>
        <v>Liabilities and Owners Equity</v>
      </c>
      <c r="H10787" t="str">
        <f>_xlfn.XLOOKUP(tbl_GL[[#This Row],[Account_key]],tbl_COA[Account_key],tbl_COA[SubClass],"Not Found")</f>
        <v>Liabilities</v>
      </c>
      <c r="I10787" t="str">
        <f>_xlfn.XLOOKUP(tbl_GL[[#This Row],[Account_key]],tbl_COA[Account_key],tbl_COA[SubClass2],"Not Found")</f>
        <v>Current Liabilities</v>
      </c>
      <c r="J10787" t="str">
        <f>_xlfn.XLOOKUP(tbl_GL[[#This Row],[Account_key]],tbl_COA[Account_key],tbl_COA[SubAccount],,0)</f>
        <v>Accrued Expenses</v>
      </c>
      <c r="K10787">
        <f>YEAR(tbl_GL[[#This Row],[Date]])</f>
        <v>2018</v>
      </c>
    </row>
    <row r="10788" spans="1:11" hidden="1" x14ac:dyDescent="0.35">
      <c r="A10788">
        <v>193.1</v>
      </c>
      <c r="B10788" s="24">
        <v>43220</v>
      </c>
      <c r="C10788">
        <v>5</v>
      </c>
      <c r="D10788" s="13">
        <v>10</v>
      </c>
      <c r="E10788" s="13" t="s">
        <v>110</v>
      </c>
      <c r="F10788" s="17">
        <v>26</v>
      </c>
      <c r="G10788" t="str">
        <f>_xlfn.XLOOKUP(tbl_GL[[#This Row],[Account_key]],tbl_COA[Account_key],tbl_COA[Class],"Not Found")</f>
        <v>Assets</v>
      </c>
      <c r="H10788" t="str">
        <f>_xlfn.XLOOKUP(tbl_GL[[#This Row],[Account_key]],tbl_COA[Account_key],tbl_COA[SubClass],"Not Found")</f>
        <v>Assets</v>
      </c>
      <c r="I10788" t="str">
        <f>_xlfn.XLOOKUP(tbl_GL[[#This Row],[Account_key]],tbl_COA[Account_key],tbl_COA[SubClass2],"Not Found")</f>
        <v>Current Assets</v>
      </c>
      <c r="J10788" t="str">
        <f>_xlfn.XLOOKUP(tbl_GL[[#This Row],[Account_key]],tbl_COA[Account_key],tbl_COA[SubAccount],,0)</f>
        <v>Cash at Bank</v>
      </c>
      <c r="K10788">
        <f>YEAR(tbl_GL[[#This Row],[Date]])</f>
        <v>2018</v>
      </c>
    </row>
    <row r="10789" spans="1:11" hidden="1" x14ac:dyDescent="0.35">
      <c r="A10789">
        <v>193.2</v>
      </c>
      <c r="B10789" s="24">
        <v>43220</v>
      </c>
      <c r="C10789">
        <v>5</v>
      </c>
      <c r="D10789" s="13">
        <v>430</v>
      </c>
      <c r="E10789" s="13" t="s">
        <v>110</v>
      </c>
      <c r="F10789" s="17">
        <v>26</v>
      </c>
      <c r="G10789" t="str">
        <f>_xlfn.XLOOKUP(tbl_GL[[#This Row],[Account_key]],tbl_COA[Account_key],tbl_COA[Class],"Not Found")</f>
        <v>Non-operating</v>
      </c>
      <c r="H10789" t="str">
        <f>_xlfn.XLOOKUP(tbl_GL[[#This Row],[Account_key]],tbl_COA[Account_key],tbl_COA[SubClass],"Not Found")</f>
        <v>Exchange Loss/Gain</v>
      </c>
      <c r="I10789" t="str">
        <f>_xlfn.XLOOKUP(tbl_GL[[#This Row],[Account_key]],tbl_COA[Account_key],tbl_COA[SubClass2],"Not Found")</f>
        <v>Exchange Loss/Gain</v>
      </c>
      <c r="J10789" t="str">
        <f>_xlfn.XLOOKUP(tbl_GL[[#This Row],[Account_key]],tbl_COA[Account_key],tbl_COA[SubAccount],,0)</f>
        <v>Exchange Loss/Gain</v>
      </c>
      <c r="K10789">
        <f>YEAR(tbl_GL[[#This Row],[Date]])</f>
        <v>2018</v>
      </c>
    </row>
    <row r="10790" spans="1:11" hidden="1" x14ac:dyDescent="0.35">
      <c r="A10790">
        <v>194.1</v>
      </c>
      <c r="B10790" s="24">
        <v>43220</v>
      </c>
      <c r="C10790">
        <v>5</v>
      </c>
      <c r="D10790" s="13">
        <v>10</v>
      </c>
      <c r="E10790" s="13" t="s">
        <v>113</v>
      </c>
      <c r="F10790" s="17">
        <v>139</v>
      </c>
      <c r="G10790" t="str">
        <f>_xlfn.XLOOKUP(tbl_GL[[#This Row],[Account_key]],tbl_COA[Account_key],tbl_COA[Class],"Not Found")</f>
        <v>Assets</v>
      </c>
      <c r="H10790" t="str">
        <f>_xlfn.XLOOKUP(tbl_GL[[#This Row],[Account_key]],tbl_COA[Account_key],tbl_COA[SubClass],"Not Found")</f>
        <v>Assets</v>
      </c>
      <c r="I10790" t="str">
        <f>_xlfn.XLOOKUP(tbl_GL[[#This Row],[Account_key]],tbl_COA[Account_key],tbl_COA[SubClass2],"Not Found")</f>
        <v>Current Assets</v>
      </c>
      <c r="J10790" t="str">
        <f>_xlfn.XLOOKUP(tbl_GL[[#This Row],[Account_key]],tbl_COA[Account_key],tbl_COA[SubAccount],,0)</f>
        <v>Cash at Bank</v>
      </c>
      <c r="K10790">
        <f>YEAR(tbl_GL[[#This Row],[Date]])</f>
        <v>2018</v>
      </c>
    </row>
    <row r="10791" spans="1:11" hidden="1" x14ac:dyDescent="0.35">
      <c r="A10791">
        <v>194.2</v>
      </c>
      <c r="B10791" s="24">
        <v>43220</v>
      </c>
      <c r="C10791">
        <v>5</v>
      </c>
      <c r="D10791" s="13">
        <v>410</v>
      </c>
      <c r="E10791" s="13" t="s">
        <v>113</v>
      </c>
      <c r="F10791" s="17">
        <v>139</v>
      </c>
      <c r="G10791" t="str">
        <f>_xlfn.XLOOKUP(tbl_GL[[#This Row],[Account_key]],tbl_COA[Account_key],tbl_COA[Class],"Not Found")</f>
        <v>Non-operating</v>
      </c>
      <c r="H10791" t="str">
        <f>_xlfn.XLOOKUP(tbl_GL[[#This Row],[Account_key]],tbl_COA[Account_key],tbl_COA[SubClass],"Not Found")</f>
        <v>Interest Income</v>
      </c>
      <c r="I10791" t="str">
        <f>_xlfn.XLOOKUP(tbl_GL[[#This Row],[Account_key]],tbl_COA[Account_key],tbl_COA[SubClass2],"Not Found")</f>
        <v>Interest Income</v>
      </c>
      <c r="J10791" t="str">
        <f>_xlfn.XLOOKUP(tbl_GL[[#This Row],[Account_key]],tbl_COA[Account_key],tbl_COA[SubAccount],,0)</f>
        <v>Interest Income</v>
      </c>
      <c r="K10791">
        <f>YEAR(tbl_GL[[#This Row],[Date]])</f>
        <v>2018</v>
      </c>
    </row>
    <row r="10792" spans="1:11" hidden="1" x14ac:dyDescent="0.35">
      <c r="A10792">
        <v>195.1</v>
      </c>
      <c r="B10792" s="24">
        <v>43220</v>
      </c>
      <c r="C10792">
        <v>5</v>
      </c>
      <c r="D10792" s="13">
        <v>440</v>
      </c>
      <c r="E10792" s="13" t="s">
        <v>112</v>
      </c>
      <c r="F10792" s="17">
        <v>-140</v>
      </c>
      <c r="G10792" t="str">
        <f>_xlfn.XLOOKUP(tbl_GL[[#This Row],[Account_key]],tbl_COA[Account_key],tbl_COA[Class],"Not Found")</f>
        <v>Interest &amp; Tax</v>
      </c>
      <c r="H10792" t="str">
        <f>_xlfn.XLOOKUP(tbl_GL[[#This Row],[Account_key]],tbl_COA[Account_key],tbl_COA[SubClass],"Not Found")</f>
        <v>Interest Expense</v>
      </c>
      <c r="I10792" t="str">
        <f>_xlfn.XLOOKUP(tbl_GL[[#This Row],[Account_key]],tbl_COA[Account_key],tbl_COA[SubClass2],"Not Found")</f>
        <v>Interest Expense</v>
      </c>
      <c r="J10792" t="str">
        <f>_xlfn.XLOOKUP(tbl_GL[[#This Row],[Account_key]],tbl_COA[Account_key],tbl_COA[SubAccount],,0)</f>
        <v>Interest Expense</v>
      </c>
      <c r="K10792">
        <f>YEAR(tbl_GL[[#This Row],[Date]])</f>
        <v>2018</v>
      </c>
    </row>
    <row r="10793" spans="1:11" hidden="1" x14ac:dyDescent="0.35">
      <c r="A10793">
        <v>195.2</v>
      </c>
      <c r="B10793" s="24">
        <v>43220</v>
      </c>
      <c r="C10793">
        <v>5</v>
      </c>
      <c r="D10793" s="13">
        <v>121</v>
      </c>
      <c r="E10793" s="13" t="s">
        <v>112</v>
      </c>
      <c r="F10793" s="17">
        <v>140</v>
      </c>
      <c r="G10793" t="str">
        <f>_xlfn.XLOOKUP(tbl_GL[[#This Row],[Account_key]],tbl_COA[Account_key],tbl_COA[Class],"Not Found")</f>
        <v>Liabilities and Owners Equity</v>
      </c>
      <c r="H10793" t="str">
        <f>_xlfn.XLOOKUP(tbl_GL[[#This Row],[Account_key]],tbl_COA[Account_key],tbl_COA[SubClass],"Not Found")</f>
        <v>Liabilities</v>
      </c>
      <c r="I10793" t="str">
        <f>_xlfn.XLOOKUP(tbl_GL[[#This Row],[Account_key]],tbl_COA[Account_key],tbl_COA[SubClass2],"Not Found")</f>
        <v>Current Liabilities</v>
      </c>
      <c r="J10793" t="str">
        <f>_xlfn.XLOOKUP(tbl_GL[[#This Row],[Account_key]],tbl_COA[Account_key],tbl_COA[SubAccount],,0)</f>
        <v>Interest Payable</v>
      </c>
      <c r="K10793">
        <f>YEAR(tbl_GL[[#This Row],[Date]])</f>
        <v>2018</v>
      </c>
    </row>
    <row r="10794" spans="1:11" hidden="1" x14ac:dyDescent="0.35">
      <c r="A10794">
        <v>196.1</v>
      </c>
      <c r="B10794" s="24">
        <v>43220</v>
      </c>
      <c r="C10794">
        <v>5</v>
      </c>
      <c r="D10794" s="13">
        <v>400</v>
      </c>
      <c r="E10794" s="13" t="s">
        <v>104</v>
      </c>
      <c r="F10794" s="17">
        <v>-175</v>
      </c>
      <c r="G10794" t="str">
        <f>_xlfn.XLOOKUP(tbl_GL[[#This Row],[Account_key]],tbl_COA[Account_key],tbl_COA[Class],"Not Found")</f>
        <v>Operating account</v>
      </c>
      <c r="H10794" t="str">
        <f>_xlfn.XLOOKUP(tbl_GL[[#This Row],[Account_key]],tbl_COA[Account_key],tbl_COA[SubClass],"Not Found")</f>
        <v>Depreciation &amp; Amortization</v>
      </c>
      <c r="I10794" t="str">
        <f>_xlfn.XLOOKUP(tbl_GL[[#This Row],[Account_key]],tbl_COA[Account_key],tbl_COA[SubClass2],"Not Found")</f>
        <v>Amortization</v>
      </c>
      <c r="J10794" t="str">
        <f>_xlfn.XLOOKUP(tbl_GL[[#This Row],[Account_key]],tbl_COA[Account_key],tbl_COA[SubAccount],,0)</f>
        <v>Amortization of Intangible Assets</v>
      </c>
      <c r="K10794">
        <f>YEAR(tbl_GL[[#This Row],[Date]])</f>
        <v>2018</v>
      </c>
    </row>
    <row r="10795" spans="1:11" hidden="1" x14ac:dyDescent="0.35">
      <c r="A10795">
        <v>196.2</v>
      </c>
      <c r="B10795" s="24">
        <v>43220</v>
      </c>
      <c r="C10795">
        <v>5</v>
      </c>
      <c r="D10795" s="13">
        <v>100</v>
      </c>
      <c r="E10795" s="13" t="s">
        <v>104</v>
      </c>
      <c r="F10795" s="17">
        <v>-175</v>
      </c>
      <c r="G10795" t="str">
        <f>_xlfn.XLOOKUP(tbl_GL[[#This Row],[Account_key]],tbl_COA[Account_key],tbl_COA[Class],"Not Found")</f>
        <v>Assets</v>
      </c>
      <c r="H10795" t="str">
        <f>_xlfn.XLOOKUP(tbl_GL[[#This Row],[Account_key]],tbl_COA[Account_key],tbl_COA[SubClass],"Not Found")</f>
        <v>Assets</v>
      </c>
      <c r="I10795" t="str">
        <f>_xlfn.XLOOKUP(tbl_GL[[#This Row],[Account_key]],tbl_COA[Account_key],tbl_COA[SubClass2],"Not Found")</f>
        <v>Non-Current Assets</v>
      </c>
      <c r="J10795" t="str">
        <f>_xlfn.XLOOKUP(tbl_GL[[#This Row],[Account_key]],tbl_COA[Account_key],tbl_COA[SubAccount],,0)</f>
        <v>Patents and trademarks</v>
      </c>
      <c r="K10795">
        <f>YEAR(tbl_GL[[#This Row],[Date]])</f>
        <v>2018</v>
      </c>
    </row>
    <row r="10796" spans="1:11" hidden="1" x14ac:dyDescent="0.35">
      <c r="A10796">
        <v>197.1</v>
      </c>
      <c r="B10796" s="24">
        <v>43220</v>
      </c>
      <c r="C10796">
        <v>5</v>
      </c>
      <c r="D10796" s="13">
        <v>450</v>
      </c>
      <c r="E10796" s="23" t="s">
        <v>108</v>
      </c>
      <c r="F10796" s="17">
        <v>-458</v>
      </c>
      <c r="G10796" t="str">
        <f>_xlfn.XLOOKUP(tbl_GL[[#This Row],[Account_key]],tbl_COA[Account_key],tbl_COA[Class],"Not Found")</f>
        <v>Interest &amp; Tax</v>
      </c>
      <c r="H10796" t="str">
        <f>_xlfn.XLOOKUP(tbl_GL[[#This Row],[Account_key]],tbl_COA[Account_key],tbl_COA[SubClass],"Not Found")</f>
        <v>Taxation</v>
      </c>
      <c r="I10796" t="str">
        <f>_xlfn.XLOOKUP(tbl_GL[[#This Row],[Account_key]],tbl_COA[Account_key],tbl_COA[SubClass2],"Not Found")</f>
        <v>Taxation</v>
      </c>
      <c r="J10796" t="str">
        <f>_xlfn.XLOOKUP(tbl_GL[[#This Row],[Account_key]],tbl_COA[Account_key],tbl_COA[SubAccount],,0)</f>
        <v>Taxation</v>
      </c>
      <c r="K10796">
        <f>YEAR(tbl_GL[[#This Row],[Date]])</f>
        <v>2018</v>
      </c>
    </row>
    <row r="10797" spans="1:11" hidden="1" x14ac:dyDescent="0.35">
      <c r="A10797">
        <v>197.2</v>
      </c>
      <c r="B10797" s="24">
        <v>43220</v>
      </c>
      <c r="C10797">
        <v>5</v>
      </c>
      <c r="D10797" s="13">
        <v>122</v>
      </c>
      <c r="E10797" s="23" t="s">
        <v>108</v>
      </c>
      <c r="F10797" s="17">
        <v>458</v>
      </c>
      <c r="G10797" t="str">
        <f>_xlfn.XLOOKUP(tbl_GL[[#This Row],[Account_key]],tbl_COA[Account_key],tbl_COA[Class],"Not Found")</f>
        <v>Liabilities and Owners Equity</v>
      </c>
      <c r="H10797" t="str">
        <f>_xlfn.XLOOKUP(tbl_GL[[#This Row],[Account_key]],tbl_COA[Account_key],tbl_COA[SubClass],"Not Found")</f>
        <v>Liabilities</v>
      </c>
      <c r="I10797" t="str">
        <f>_xlfn.XLOOKUP(tbl_GL[[#This Row],[Account_key]],tbl_COA[Account_key],tbl_COA[SubClass2],"Not Found")</f>
        <v>Current Liabilities</v>
      </c>
      <c r="J10797" t="str">
        <f>_xlfn.XLOOKUP(tbl_GL[[#This Row],[Account_key]],tbl_COA[Account_key],tbl_COA[SubAccount],,0)</f>
        <v>Tax payable</v>
      </c>
      <c r="K10797">
        <f>YEAR(tbl_GL[[#This Row],[Date]])</f>
        <v>2018</v>
      </c>
    </row>
    <row r="10798" spans="1:11" hidden="1" x14ac:dyDescent="0.35">
      <c r="A10798">
        <v>198.1</v>
      </c>
      <c r="B10798" s="24">
        <v>43220</v>
      </c>
      <c r="C10798">
        <v>5</v>
      </c>
      <c r="D10798" s="13">
        <v>10</v>
      </c>
      <c r="E10798" s="13" t="s">
        <v>98</v>
      </c>
      <c r="F10798" s="17">
        <v>-905</v>
      </c>
      <c r="G10798" t="str">
        <f>_xlfn.XLOOKUP(tbl_GL[[#This Row],[Account_key]],tbl_COA[Account_key],tbl_COA[Class],"Not Found")</f>
        <v>Assets</v>
      </c>
      <c r="H10798" t="str">
        <f>_xlfn.XLOOKUP(tbl_GL[[#This Row],[Account_key]],tbl_COA[Account_key],tbl_COA[SubClass],"Not Found")</f>
        <v>Assets</v>
      </c>
      <c r="I10798" t="str">
        <f>_xlfn.XLOOKUP(tbl_GL[[#This Row],[Account_key]],tbl_COA[Account_key],tbl_COA[SubClass2],"Not Found")</f>
        <v>Current Assets</v>
      </c>
      <c r="J10798" t="str">
        <f>_xlfn.XLOOKUP(tbl_GL[[#This Row],[Account_key]],tbl_COA[Account_key],tbl_COA[SubAccount],,0)</f>
        <v>Cash at Bank</v>
      </c>
      <c r="K10798">
        <f>YEAR(tbl_GL[[#This Row],[Date]])</f>
        <v>2018</v>
      </c>
    </row>
    <row r="10799" spans="1:11" hidden="1" x14ac:dyDescent="0.35">
      <c r="A10799">
        <v>198.2</v>
      </c>
      <c r="B10799" s="24">
        <v>43220</v>
      </c>
      <c r="C10799">
        <v>5</v>
      </c>
      <c r="D10799" s="13">
        <v>120</v>
      </c>
      <c r="E10799" s="13" t="s">
        <v>98</v>
      </c>
      <c r="F10799" s="17">
        <v>-905</v>
      </c>
      <c r="G10799" t="str">
        <f>_xlfn.XLOOKUP(tbl_GL[[#This Row],[Account_key]],tbl_COA[Account_key],tbl_COA[Class],"Not Found")</f>
        <v>Liabilities and Owners Equity</v>
      </c>
      <c r="H10799" t="str">
        <f>_xlfn.XLOOKUP(tbl_GL[[#This Row],[Account_key]],tbl_COA[Account_key],tbl_COA[SubClass],"Not Found")</f>
        <v>Liabilities</v>
      </c>
      <c r="I10799" t="str">
        <f>_xlfn.XLOOKUP(tbl_GL[[#This Row],[Account_key]],tbl_COA[Account_key],tbl_COA[SubClass2],"Not Found")</f>
        <v>Current Liabilities</v>
      </c>
      <c r="J10799" t="str">
        <f>_xlfn.XLOOKUP(tbl_GL[[#This Row],[Account_key]],tbl_COA[Account_key],tbl_COA[SubAccount],,0)</f>
        <v>Accrued Expenses</v>
      </c>
      <c r="K10799">
        <f>YEAR(tbl_GL[[#This Row],[Date]])</f>
        <v>2018</v>
      </c>
    </row>
    <row r="10800" spans="1:11" hidden="1" x14ac:dyDescent="0.35">
      <c r="A10800">
        <v>199.1</v>
      </c>
      <c r="B10800" s="24">
        <v>43220</v>
      </c>
      <c r="C10800">
        <v>5</v>
      </c>
      <c r="D10800" s="13">
        <v>240</v>
      </c>
      <c r="E10800" s="13" t="s">
        <v>56</v>
      </c>
      <c r="F10800" s="17">
        <v>-1750</v>
      </c>
      <c r="G10800" t="str">
        <f>_xlfn.XLOOKUP(tbl_GL[[#This Row],[Account_key]],tbl_COA[Account_key],tbl_COA[Class],"Not Found")</f>
        <v>Operating account</v>
      </c>
      <c r="H10800" t="str">
        <f>_xlfn.XLOOKUP(tbl_GL[[#This Row],[Account_key]],tbl_COA[Account_key],tbl_COA[SubClass],"Not Found")</f>
        <v>Operating Expenses</v>
      </c>
      <c r="I10800" t="str">
        <f>_xlfn.XLOOKUP(tbl_GL[[#This Row],[Account_key]],tbl_COA[Account_key],tbl_COA[SubClass2],"Not Found")</f>
        <v>Sales &amp; Distribution</v>
      </c>
      <c r="J10800" t="str">
        <f>_xlfn.XLOOKUP(tbl_GL[[#This Row],[Account_key]],tbl_COA[Account_key],tbl_COA[SubAccount],,0)</f>
        <v>Salaries</v>
      </c>
      <c r="K10800">
        <f>YEAR(tbl_GL[[#This Row],[Date]])</f>
        <v>2018</v>
      </c>
    </row>
    <row r="10801" spans="1:11" hidden="1" x14ac:dyDescent="0.35">
      <c r="A10801">
        <v>199.2</v>
      </c>
      <c r="B10801" s="24">
        <v>43220</v>
      </c>
      <c r="C10801">
        <v>5</v>
      </c>
      <c r="D10801" s="13">
        <v>10</v>
      </c>
      <c r="E10801" s="13" t="s">
        <v>56</v>
      </c>
      <c r="F10801" s="17">
        <v>-1750</v>
      </c>
      <c r="G10801" t="str">
        <f>_xlfn.XLOOKUP(tbl_GL[[#This Row],[Account_key]],tbl_COA[Account_key],tbl_COA[Class],"Not Found")</f>
        <v>Assets</v>
      </c>
      <c r="H10801" t="str">
        <f>_xlfn.XLOOKUP(tbl_GL[[#This Row],[Account_key]],tbl_COA[Account_key],tbl_COA[SubClass],"Not Found")</f>
        <v>Assets</v>
      </c>
      <c r="I10801" t="str">
        <f>_xlfn.XLOOKUP(tbl_GL[[#This Row],[Account_key]],tbl_COA[Account_key],tbl_COA[SubClass2],"Not Found")</f>
        <v>Current Assets</v>
      </c>
      <c r="J10801" t="str">
        <f>_xlfn.XLOOKUP(tbl_GL[[#This Row],[Account_key]],tbl_COA[Account_key],tbl_COA[SubAccount],,0)</f>
        <v>Cash at Bank</v>
      </c>
      <c r="K10801">
        <f>YEAR(tbl_GL[[#This Row],[Date]])</f>
        <v>2018</v>
      </c>
    </row>
    <row r="10802" spans="1:11" hidden="1" x14ac:dyDescent="0.35">
      <c r="A10802">
        <v>200.1</v>
      </c>
      <c r="B10802" s="24">
        <v>43220</v>
      </c>
      <c r="C10802">
        <v>5</v>
      </c>
      <c r="D10802" s="13">
        <v>380</v>
      </c>
      <c r="E10802" s="13" t="s">
        <v>101</v>
      </c>
      <c r="F10802" s="17">
        <v>-3500</v>
      </c>
      <c r="G10802" t="str">
        <f>_xlfn.XLOOKUP(tbl_GL[[#This Row],[Account_key]],tbl_COA[Account_key],tbl_COA[Class],"Not Found")</f>
        <v>Operating account</v>
      </c>
      <c r="H10802" t="str">
        <f>_xlfn.XLOOKUP(tbl_GL[[#This Row],[Account_key]],tbl_COA[Account_key],tbl_COA[SubClass],"Not Found")</f>
        <v>Depreciation &amp; Amortization</v>
      </c>
      <c r="I10802" t="str">
        <f>_xlfn.XLOOKUP(tbl_GL[[#This Row],[Account_key]],tbl_COA[Account_key],tbl_COA[SubClass2],"Not Found")</f>
        <v>Depreciation</v>
      </c>
      <c r="J10802" t="str">
        <f>_xlfn.XLOOKUP(tbl_GL[[#This Row],[Account_key]],tbl_COA[Account_key],tbl_COA[SubAccount],,0)</f>
        <v>Equipment</v>
      </c>
      <c r="K10802">
        <f>YEAR(tbl_GL[[#This Row],[Date]])</f>
        <v>2018</v>
      </c>
    </row>
    <row r="10803" spans="1:11" hidden="1" x14ac:dyDescent="0.35">
      <c r="A10803">
        <v>200.2</v>
      </c>
      <c r="B10803" s="24">
        <v>43220</v>
      </c>
      <c r="C10803">
        <v>5</v>
      </c>
      <c r="D10803" s="13">
        <v>90</v>
      </c>
      <c r="E10803" s="13" t="s">
        <v>101</v>
      </c>
      <c r="F10803" s="17">
        <v>-3500</v>
      </c>
      <c r="G10803" t="str">
        <f>_xlfn.XLOOKUP(tbl_GL[[#This Row],[Account_key]],tbl_COA[Account_key],tbl_COA[Class],"Not Found")</f>
        <v>Assets</v>
      </c>
      <c r="H10803" t="str">
        <f>_xlfn.XLOOKUP(tbl_GL[[#This Row],[Account_key]],tbl_COA[Account_key],tbl_COA[SubClass],"Not Found")</f>
        <v>Assets</v>
      </c>
      <c r="I10803" t="str">
        <f>_xlfn.XLOOKUP(tbl_GL[[#This Row],[Account_key]],tbl_COA[Account_key],tbl_COA[SubClass2],"Not Found")</f>
        <v>Non-Current Assets</v>
      </c>
      <c r="J10803" t="str">
        <f>_xlfn.XLOOKUP(tbl_GL[[#This Row],[Account_key]],tbl_COA[Account_key],tbl_COA[SubAccount],,0)</f>
        <v>Office Furniture &amp; Equipment</v>
      </c>
      <c r="K10803">
        <f>YEAR(tbl_GL[[#This Row],[Date]])</f>
        <v>2018</v>
      </c>
    </row>
    <row r="10804" spans="1:11" hidden="1" x14ac:dyDescent="0.35">
      <c r="A10804">
        <v>202.1</v>
      </c>
      <c r="B10804" s="24">
        <v>43221</v>
      </c>
      <c r="C10804">
        <v>5</v>
      </c>
      <c r="D10804" s="13">
        <v>260</v>
      </c>
      <c r="E10804" s="13" t="s">
        <v>83</v>
      </c>
      <c r="F10804" s="17">
        <v>442</v>
      </c>
      <c r="G10804" t="str">
        <f>_xlfn.XLOOKUP(tbl_GL[[#This Row],[Account_key]],tbl_COA[Account_key],tbl_COA[Class],"Not Found")</f>
        <v>Operating account</v>
      </c>
      <c r="H10804" t="str">
        <f>_xlfn.XLOOKUP(tbl_GL[[#This Row],[Account_key]],tbl_COA[Account_key],tbl_COA[SubClass],"Not Found")</f>
        <v>Operating Expenses</v>
      </c>
      <c r="I10804" t="str">
        <f>_xlfn.XLOOKUP(tbl_GL[[#This Row],[Account_key]],tbl_COA[Account_key],tbl_COA[SubClass2],"Not Found")</f>
        <v>Marketing</v>
      </c>
      <c r="J10804" t="str">
        <f>_xlfn.XLOOKUP(tbl_GL[[#This Row],[Account_key]],tbl_COA[Account_key],tbl_COA[SubAccount],,0)</f>
        <v>Commissions</v>
      </c>
      <c r="K10804">
        <f>YEAR(tbl_GL[[#This Row],[Date]])</f>
        <v>2018</v>
      </c>
    </row>
    <row r="10805" spans="1:11" hidden="1" x14ac:dyDescent="0.35">
      <c r="A10805">
        <v>202.2</v>
      </c>
      <c r="B10805" s="24">
        <v>43221</v>
      </c>
      <c r="C10805">
        <v>5</v>
      </c>
      <c r="D10805" s="13">
        <v>20</v>
      </c>
      <c r="E10805" s="13" t="s">
        <v>83</v>
      </c>
      <c r="F10805" s="17">
        <v>442</v>
      </c>
      <c r="G10805" t="str">
        <f>_xlfn.XLOOKUP(tbl_GL[[#This Row],[Account_key]],tbl_COA[Account_key],tbl_COA[Class],"Not Found")</f>
        <v>Assets</v>
      </c>
      <c r="H10805" t="str">
        <f>_xlfn.XLOOKUP(tbl_GL[[#This Row],[Account_key]],tbl_COA[Account_key],tbl_COA[SubClass],"Not Found")</f>
        <v>Assets</v>
      </c>
      <c r="I10805" t="str">
        <f>_xlfn.XLOOKUP(tbl_GL[[#This Row],[Account_key]],tbl_COA[Account_key],tbl_COA[SubClass2],"Not Found")</f>
        <v>Current Assets</v>
      </c>
      <c r="J10805" t="str">
        <f>_xlfn.XLOOKUP(tbl_GL[[#This Row],[Account_key]],tbl_COA[Account_key],tbl_COA[SubAccount],,0)</f>
        <v>Cash in hand</v>
      </c>
      <c r="K10805">
        <f>YEAR(tbl_GL[[#This Row],[Date]])</f>
        <v>2018</v>
      </c>
    </row>
    <row r="10806" spans="1:11" hidden="1" x14ac:dyDescent="0.35">
      <c r="A10806">
        <v>203.1</v>
      </c>
      <c r="B10806" s="24">
        <v>43221</v>
      </c>
      <c r="C10806">
        <v>5</v>
      </c>
      <c r="D10806" s="13">
        <v>310</v>
      </c>
      <c r="E10806" s="13" t="s">
        <v>97</v>
      </c>
      <c r="F10806" s="17">
        <v>-1007</v>
      </c>
      <c r="G10806" t="str">
        <f>_xlfn.XLOOKUP(tbl_GL[[#This Row],[Account_key]],tbl_COA[Account_key],tbl_COA[Class],"Not Found")</f>
        <v>Operating account</v>
      </c>
      <c r="H10806" t="str">
        <f>_xlfn.XLOOKUP(tbl_GL[[#This Row],[Account_key]],tbl_COA[Account_key],tbl_COA[SubClass],"Not Found")</f>
        <v>Operating Expenses</v>
      </c>
      <c r="I10806" t="str">
        <f>_xlfn.XLOOKUP(tbl_GL[[#This Row],[Account_key]],tbl_COA[Account_key],tbl_COA[SubClass2],"Not Found")</f>
        <v>Administration</v>
      </c>
      <c r="J10806" t="str">
        <f>_xlfn.XLOOKUP(tbl_GL[[#This Row],[Account_key]],tbl_COA[Account_key],tbl_COA[SubAccount],,0)</f>
        <v>Office Supplies</v>
      </c>
      <c r="K10806">
        <f>YEAR(tbl_GL[[#This Row],[Date]])</f>
        <v>2018</v>
      </c>
    </row>
    <row r="10807" spans="1:11" hidden="1" x14ac:dyDescent="0.35">
      <c r="A10807">
        <v>203.2</v>
      </c>
      <c r="B10807" s="24">
        <v>43221</v>
      </c>
      <c r="C10807">
        <v>5</v>
      </c>
      <c r="D10807" s="13">
        <v>120</v>
      </c>
      <c r="E10807" s="13" t="s">
        <v>97</v>
      </c>
      <c r="F10807" s="17">
        <v>1007</v>
      </c>
      <c r="G10807" t="str">
        <f>_xlfn.XLOOKUP(tbl_GL[[#This Row],[Account_key]],tbl_COA[Account_key],tbl_COA[Class],"Not Found")</f>
        <v>Liabilities and Owners Equity</v>
      </c>
      <c r="H10807" t="str">
        <f>_xlfn.XLOOKUP(tbl_GL[[#This Row],[Account_key]],tbl_COA[Account_key],tbl_COA[SubClass],"Not Found")</f>
        <v>Liabilities</v>
      </c>
      <c r="I10807" t="str">
        <f>_xlfn.XLOOKUP(tbl_GL[[#This Row],[Account_key]],tbl_COA[Account_key],tbl_COA[SubClass2],"Not Found")</f>
        <v>Current Liabilities</v>
      </c>
      <c r="J10807" t="str">
        <f>_xlfn.XLOOKUP(tbl_GL[[#This Row],[Account_key]],tbl_COA[Account_key],tbl_COA[SubAccount],,0)</f>
        <v>Accrued Expenses</v>
      </c>
      <c r="K10807">
        <f>YEAR(tbl_GL[[#This Row],[Date]])</f>
        <v>2018</v>
      </c>
    </row>
    <row r="10808" spans="1:11" hidden="1" x14ac:dyDescent="0.35">
      <c r="A10808">
        <v>204.1</v>
      </c>
      <c r="B10808" s="24">
        <v>43221</v>
      </c>
      <c r="C10808">
        <v>5</v>
      </c>
      <c r="D10808" s="13">
        <v>60</v>
      </c>
      <c r="E10808" s="13" t="s">
        <v>84</v>
      </c>
      <c r="F10808" s="17">
        <v>7333</v>
      </c>
      <c r="G10808" t="str">
        <f>_xlfn.XLOOKUP(tbl_GL[[#This Row],[Account_key]],tbl_COA[Account_key],tbl_COA[Class],"Not Found")</f>
        <v>Assets</v>
      </c>
      <c r="H10808" t="str">
        <f>_xlfn.XLOOKUP(tbl_GL[[#This Row],[Account_key]],tbl_COA[Account_key],tbl_COA[SubClass],"Not Found")</f>
        <v>Assets</v>
      </c>
      <c r="I10808" t="str">
        <f>_xlfn.XLOOKUP(tbl_GL[[#This Row],[Account_key]],tbl_COA[Account_key],tbl_COA[SubClass2],"Not Found")</f>
        <v>Current Assets</v>
      </c>
      <c r="J10808" t="str">
        <f>_xlfn.XLOOKUP(tbl_GL[[#This Row],[Account_key]],tbl_COA[Account_key],tbl_COA[SubAccount],,0)</f>
        <v>Inventory</v>
      </c>
      <c r="K10808">
        <f>YEAR(tbl_GL[[#This Row],[Date]])</f>
        <v>2018</v>
      </c>
    </row>
    <row r="10809" spans="1:11" hidden="1" x14ac:dyDescent="0.35">
      <c r="A10809">
        <v>204.2</v>
      </c>
      <c r="B10809" s="24">
        <v>43221</v>
      </c>
      <c r="C10809">
        <v>5</v>
      </c>
      <c r="D10809" s="13">
        <v>110</v>
      </c>
      <c r="E10809" s="13" t="s">
        <v>84</v>
      </c>
      <c r="F10809" s="17">
        <v>7333</v>
      </c>
      <c r="G10809" t="str">
        <f>_xlfn.XLOOKUP(tbl_GL[[#This Row],[Account_key]],tbl_COA[Account_key],tbl_COA[Class],"Not Found")</f>
        <v>Liabilities and Owners Equity</v>
      </c>
      <c r="H10809" t="str">
        <f>_xlfn.XLOOKUP(tbl_GL[[#This Row],[Account_key]],tbl_COA[Account_key],tbl_COA[SubClass],"Not Found")</f>
        <v>Liabilities</v>
      </c>
      <c r="I10809" t="str">
        <f>_xlfn.XLOOKUP(tbl_GL[[#This Row],[Account_key]],tbl_COA[Account_key],tbl_COA[SubClass2],"Not Found")</f>
        <v>Current Liabilities</v>
      </c>
      <c r="J10809" t="str">
        <f>_xlfn.XLOOKUP(tbl_GL[[#This Row],[Account_key]],tbl_COA[Account_key],tbl_COA[SubAccount],,0)</f>
        <v>Trade Payables</v>
      </c>
      <c r="K10809">
        <f>YEAR(tbl_GL[[#This Row],[Date]])</f>
        <v>2018</v>
      </c>
    </row>
    <row r="10810" spans="1:11" hidden="1" x14ac:dyDescent="0.35">
      <c r="A10810">
        <v>205.1</v>
      </c>
      <c r="B10810" s="24">
        <v>43224</v>
      </c>
      <c r="C10810">
        <v>5</v>
      </c>
      <c r="D10810" s="13">
        <v>10</v>
      </c>
      <c r="E10810" s="13" t="s">
        <v>98</v>
      </c>
      <c r="F10810" s="17">
        <v>-787</v>
      </c>
      <c r="G10810" t="str">
        <f>_xlfn.XLOOKUP(tbl_GL[[#This Row],[Account_key]],tbl_COA[Account_key],tbl_COA[Class],"Not Found")</f>
        <v>Assets</v>
      </c>
      <c r="H10810" t="str">
        <f>_xlfn.XLOOKUP(tbl_GL[[#This Row],[Account_key]],tbl_COA[Account_key],tbl_COA[SubClass],"Not Found")</f>
        <v>Assets</v>
      </c>
      <c r="I10810" t="str">
        <f>_xlfn.XLOOKUP(tbl_GL[[#This Row],[Account_key]],tbl_COA[Account_key],tbl_COA[SubClass2],"Not Found")</f>
        <v>Current Assets</v>
      </c>
      <c r="J10810" t="str">
        <f>_xlfn.XLOOKUP(tbl_GL[[#This Row],[Account_key]],tbl_COA[Account_key],tbl_COA[SubAccount],,0)</f>
        <v>Cash at Bank</v>
      </c>
      <c r="K10810">
        <f>YEAR(tbl_GL[[#This Row],[Date]])</f>
        <v>2018</v>
      </c>
    </row>
    <row r="10811" spans="1:11" hidden="1" x14ac:dyDescent="0.35">
      <c r="A10811">
        <v>205.2</v>
      </c>
      <c r="B10811" s="24">
        <v>43224</v>
      </c>
      <c r="C10811">
        <v>5</v>
      </c>
      <c r="D10811" s="13">
        <v>120</v>
      </c>
      <c r="E10811" s="13" t="s">
        <v>98</v>
      </c>
      <c r="F10811" s="17">
        <v>-787</v>
      </c>
      <c r="G10811" t="str">
        <f>_xlfn.XLOOKUP(tbl_GL[[#This Row],[Account_key]],tbl_COA[Account_key],tbl_COA[Class],"Not Found")</f>
        <v>Liabilities and Owners Equity</v>
      </c>
      <c r="H10811" t="str">
        <f>_xlfn.XLOOKUP(tbl_GL[[#This Row],[Account_key]],tbl_COA[Account_key],tbl_COA[SubClass],"Not Found")</f>
        <v>Liabilities</v>
      </c>
      <c r="I10811" t="str">
        <f>_xlfn.XLOOKUP(tbl_GL[[#This Row],[Account_key]],tbl_COA[Account_key],tbl_COA[SubClass2],"Not Found")</f>
        <v>Current Liabilities</v>
      </c>
      <c r="J10811" t="str">
        <f>_xlfn.XLOOKUP(tbl_GL[[#This Row],[Account_key]],tbl_COA[Account_key],tbl_COA[SubAccount],,0)</f>
        <v>Accrued Expenses</v>
      </c>
      <c r="K10811">
        <f>YEAR(tbl_GL[[#This Row],[Date]])</f>
        <v>2018</v>
      </c>
    </row>
    <row r="10812" spans="1:11" hidden="1" x14ac:dyDescent="0.35">
      <c r="A10812">
        <v>206.1</v>
      </c>
      <c r="B10812" s="24">
        <v>43224</v>
      </c>
      <c r="C10812">
        <v>5</v>
      </c>
      <c r="D10812" s="13">
        <v>10</v>
      </c>
      <c r="E10812" s="13" t="s">
        <v>98</v>
      </c>
      <c r="F10812" s="17">
        <v>-982</v>
      </c>
      <c r="G10812" t="str">
        <f>_xlfn.XLOOKUP(tbl_GL[[#This Row],[Account_key]],tbl_COA[Account_key],tbl_COA[Class],"Not Found")</f>
        <v>Assets</v>
      </c>
      <c r="H10812" t="str">
        <f>_xlfn.XLOOKUP(tbl_GL[[#This Row],[Account_key]],tbl_COA[Account_key],tbl_COA[SubClass],"Not Found")</f>
        <v>Assets</v>
      </c>
      <c r="I10812" t="str">
        <f>_xlfn.XLOOKUP(tbl_GL[[#This Row],[Account_key]],tbl_COA[Account_key],tbl_COA[SubClass2],"Not Found")</f>
        <v>Current Assets</v>
      </c>
      <c r="J10812" t="str">
        <f>_xlfn.XLOOKUP(tbl_GL[[#This Row],[Account_key]],tbl_COA[Account_key],tbl_COA[SubAccount],,0)</f>
        <v>Cash at Bank</v>
      </c>
      <c r="K10812">
        <f>YEAR(tbl_GL[[#This Row],[Date]])</f>
        <v>2018</v>
      </c>
    </row>
    <row r="10813" spans="1:11" hidden="1" x14ac:dyDescent="0.35">
      <c r="A10813">
        <v>206.2</v>
      </c>
      <c r="B10813" s="24">
        <v>43224</v>
      </c>
      <c r="C10813">
        <v>5</v>
      </c>
      <c r="D10813" s="13">
        <v>120</v>
      </c>
      <c r="E10813" s="13" t="s">
        <v>98</v>
      </c>
      <c r="F10813" s="17">
        <v>-982</v>
      </c>
      <c r="G10813" t="str">
        <f>_xlfn.XLOOKUP(tbl_GL[[#This Row],[Account_key]],tbl_COA[Account_key],tbl_COA[Class],"Not Found")</f>
        <v>Liabilities and Owners Equity</v>
      </c>
      <c r="H10813" t="str">
        <f>_xlfn.XLOOKUP(tbl_GL[[#This Row],[Account_key]],tbl_COA[Account_key],tbl_COA[SubClass],"Not Found")</f>
        <v>Liabilities</v>
      </c>
      <c r="I10813" t="str">
        <f>_xlfn.XLOOKUP(tbl_GL[[#This Row],[Account_key]],tbl_COA[Account_key],tbl_COA[SubClass2],"Not Found")</f>
        <v>Current Liabilities</v>
      </c>
      <c r="J10813" t="str">
        <f>_xlfn.XLOOKUP(tbl_GL[[#This Row],[Account_key]],tbl_COA[Account_key],tbl_COA[SubAccount],,0)</f>
        <v>Accrued Expenses</v>
      </c>
      <c r="K10813">
        <f>YEAR(tbl_GL[[#This Row],[Date]])</f>
        <v>2018</v>
      </c>
    </row>
    <row r="10814" spans="1:11" hidden="1" x14ac:dyDescent="0.35">
      <c r="A10814">
        <v>207.1</v>
      </c>
      <c r="B10814" s="24">
        <v>43224</v>
      </c>
      <c r="C10814">
        <v>5</v>
      </c>
      <c r="D10814" s="13">
        <v>290</v>
      </c>
      <c r="E10814" s="13" t="s">
        <v>97</v>
      </c>
      <c r="F10814" s="17">
        <v>-1160</v>
      </c>
      <c r="G10814" t="str">
        <f>_xlfn.XLOOKUP(tbl_GL[[#This Row],[Account_key]],tbl_COA[Account_key],tbl_COA[Class],"Not Found")</f>
        <v>Operating account</v>
      </c>
      <c r="H10814" t="str">
        <f>_xlfn.XLOOKUP(tbl_GL[[#This Row],[Account_key]],tbl_COA[Account_key],tbl_COA[SubClass],"Not Found")</f>
        <v>Operating Expenses</v>
      </c>
      <c r="I10814" t="str">
        <f>_xlfn.XLOOKUP(tbl_GL[[#This Row],[Account_key]],tbl_COA[Account_key],tbl_COA[SubClass2],"Not Found")</f>
        <v>Administration</v>
      </c>
      <c r="J10814" t="str">
        <f>_xlfn.XLOOKUP(tbl_GL[[#This Row],[Account_key]],tbl_COA[Account_key],tbl_COA[SubAccount],,0)</f>
        <v>Travel</v>
      </c>
      <c r="K10814">
        <f>YEAR(tbl_GL[[#This Row],[Date]])</f>
        <v>2018</v>
      </c>
    </row>
    <row r="10815" spans="1:11" hidden="1" x14ac:dyDescent="0.35">
      <c r="A10815">
        <v>207.2</v>
      </c>
      <c r="B10815" s="24">
        <v>43224</v>
      </c>
      <c r="C10815">
        <v>5</v>
      </c>
      <c r="D10815" s="13">
        <v>120</v>
      </c>
      <c r="E10815" s="13" t="s">
        <v>97</v>
      </c>
      <c r="F10815" s="17">
        <v>1160</v>
      </c>
      <c r="G10815" t="str">
        <f>_xlfn.XLOOKUP(tbl_GL[[#This Row],[Account_key]],tbl_COA[Account_key],tbl_COA[Class],"Not Found")</f>
        <v>Liabilities and Owners Equity</v>
      </c>
      <c r="H10815" t="str">
        <f>_xlfn.XLOOKUP(tbl_GL[[#This Row],[Account_key]],tbl_COA[Account_key],tbl_COA[SubClass],"Not Found")</f>
        <v>Liabilities</v>
      </c>
      <c r="I10815" t="str">
        <f>_xlfn.XLOOKUP(tbl_GL[[#This Row],[Account_key]],tbl_COA[Account_key],tbl_COA[SubClass2],"Not Found")</f>
        <v>Current Liabilities</v>
      </c>
      <c r="J10815" t="str">
        <f>_xlfn.XLOOKUP(tbl_GL[[#This Row],[Account_key]],tbl_COA[Account_key],tbl_COA[SubAccount],,0)</f>
        <v>Accrued Expenses</v>
      </c>
      <c r="K10815">
        <f>YEAR(tbl_GL[[#This Row],[Date]])</f>
        <v>2018</v>
      </c>
    </row>
    <row r="10816" spans="1:11" hidden="1" x14ac:dyDescent="0.35">
      <c r="A10816">
        <v>208.1</v>
      </c>
      <c r="B10816" s="24">
        <v>43225</v>
      </c>
      <c r="C10816">
        <v>5</v>
      </c>
      <c r="D10816" s="13">
        <v>230</v>
      </c>
      <c r="E10816" s="13" t="s">
        <v>4</v>
      </c>
      <c r="F10816" s="17">
        <v>-450</v>
      </c>
      <c r="G10816" t="str">
        <f>_xlfn.XLOOKUP(tbl_GL[[#This Row],[Account_key]],tbl_COA[Account_key],tbl_COA[Class],"Not Found")</f>
        <v>Trading account</v>
      </c>
      <c r="H10816" t="str">
        <f>_xlfn.XLOOKUP(tbl_GL[[#This Row],[Account_key]],tbl_COA[Account_key],tbl_COA[SubClass],"Not Found")</f>
        <v>Cost of Sales</v>
      </c>
      <c r="I10816" t="str">
        <f>_xlfn.XLOOKUP(tbl_GL[[#This Row],[Account_key]],tbl_COA[Account_key],tbl_COA[SubClass2],"Not Found")</f>
        <v>Cost of Sales</v>
      </c>
      <c r="J10816" t="str">
        <f>_xlfn.XLOOKUP(tbl_GL[[#This Row],[Account_key]],tbl_COA[Account_key],tbl_COA[SubAccount],,0)</f>
        <v>Cost of Sales</v>
      </c>
      <c r="K10816">
        <f>YEAR(tbl_GL[[#This Row],[Date]])</f>
        <v>2018</v>
      </c>
    </row>
    <row r="10817" spans="1:11" hidden="1" x14ac:dyDescent="0.35">
      <c r="A10817">
        <v>208.2</v>
      </c>
      <c r="B10817" s="24">
        <v>43225</v>
      </c>
      <c r="C10817">
        <v>5</v>
      </c>
      <c r="D10817" s="13">
        <v>60</v>
      </c>
      <c r="E10817" s="13" t="s">
        <v>4</v>
      </c>
      <c r="F10817" s="17">
        <v>-450</v>
      </c>
      <c r="G10817" t="str">
        <f>_xlfn.XLOOKUP(tbl_GL[[#This Row],[Account_key]],tbl_COA[Account_key],tbl_COA[Class],"Not Found")</f>
        <v>Assets</v>
      </c>
      <c r="H10817" t="str">
        <f>_xlfn.XLOOKUP(tbl_GL[[#This Row],[Account_key]],tbl_COA[Account_key],tbl_COA[SubClass],"Not Found")</f>
        <v>Assets</v>
      </c>
      <c r="I10817" t="str">
        <f>_xlfn.XLOOKUP(tbl_GL[[#This Row],[Account_key]],tbl_COA[Account_key],tbl_COA[SubClass2],"Not Found")</f>
        <v>Current Assets</v>
      </c>
      <c r="J10817" t="str">
        <f>_xlfn.XLOOKUP(tbl_GL[[#This Row],[Account_key]],tbl_COA[Account_key],tbl_COA[SubAccount],,0)</f>
        <v>Inventory</v>
      </c>
      <c r="K10817">
        <f>YEAR(tbl_GL[[#This Row],[Date]])</f>
        <v>2018</v>
      </c>
    </row>
    <row r="10818" spans="1:11" hidden="1" x14ac:dyDescent="0.35">
      <c r="A10818">
        <v>209.1</v>
      </c>
      <c r="B10818" s="24">
        <v>43225</v>
      </c>
      <c r="C10818">
        <v>5</v>
      </c>
      <c r="D10818" s="13">
        <v>210</v>
      </c>
      <c r="E10818" s="13" t="s">
        <v>7</v>
      </c>
      <c r="F10818" s="17">
        <v>1501</v>
      </c>
      <c r="G10818" t="str">
        <f>_xlfn.XLOOKUP(tbl_GL[[#This Row],[Account_key]],tbl_COA[Account_key],tbl_COA[Class],"Not Found")</f>
        <v>Trading account</v>
      </c>
      <c r="H10818" t="str">
        <f>_xlfn.XLOOKUP(tbl_GL[[#This Row],[Account_key]],tbl_COA[Account_key],tbl_COA[SubClass],"Not Found")</f>
        <v>Sales</v>
      </c>
      <c r="I10818" t="str">
        <f>_xlfn.XLOOKUP(tbl_GL[[#This Row],[Account_key]],tbl_COA[Account_key],tbl_COA[SubClass2],"Not Found")</f>
        <v>Sales</v>
      </c>
      <c r="J10818" t="str">
        <f>_xlfn.XLOOKUP(tbl_GL[[#This Row],[Account_key]],tbl_COA[Account_key],tbl_COA[SubAccount],,0)</f>
        <v>Sales</v>
      </c>
      <c r="K10818">
        <f>YEAR(tbl_GL[[#This Row],[Date]])</f>
        <v>2018</v>
      </c>
    </row>
    <row r="10819" spans="1:11" hidden="1" x14ac:dyDescent="0.35">
      <c r="A10819">
        <v>209.2</v>
      </c>
      <c r="B10819" s="24">
        <v>43225</v>
      </c>
      <c r="C10819">
        <v>5</v>
      </c>
      <c r="D10819" s="13">
        <v>10</v>
      </c>
      <c r="E10819" s="13" t="s">
        <v>7</v>
      </c>
      <c r="F10819" s="17">
        <v>1501</v>
      </c>
      <c r="G10819" t="str">
        <f>_xlfn.XLOOKUP(tbl_GL[[#This Row],[Account_key]],tbl_COA[Account_key],tbl_COA[Class],"Not Found")</f>
        <v>Assets</v>
      </c>
      <c r="H10819" t="str">
        <f>_xlfn.XLOOKUP(tbl_GL[[#This Row],[Account_key]],tbl_COA[Account_key],tbl_COA[SubClass],"Not Found")</f>
        <v>Assets</v>
      </c>
      <c r="I10819" t="str">
        <f>_xlfn.XLOOKUP(tbl_GL[[#This Row],[Account_key]],tbl_COA[Account_key],tbl_COA[SubClass2],"Not Found")</f>
        <v>Current Assets</v>
      </c>
      <c r="J10819" t="str">
        <f>_xlfn.XLOOKUP(tbl_GL[[#This Row],[Account_key]],tbl_COA[Account_key],tbl_COA[SubAccount],,0)</f>
        <v>Cash at Bank</v>
      </c>
      <c r="K10819">
        <f>YEAR(tbl_GL[[#This Row],[Date]])</f>
        <v>2018</v>
      </c>
    </row>
    <row r="10820" spans="1:11" hidden="1" x14ac:dyDescent="0.35">
      <c r="A10820">
        <v>210.1</v>
      </c>
      <c r="B10820" s="24">
        <v>43225</v>
      </c>
      <c r="C10820">
        <v>5</v>
      </c>
      <c r="D10820" s="13">
        <v>230</v>
      </c>
      <c r="E10820" s="13" t="s">
        <v>4</v>
      </c>
      <c r="F10820" s="17">
        <v>-1979</v>
      </c>
      <c r="G10820" t="str">
        <f>_xlfn.XLOOKUP(tbl_GL[[#This Row],[Account_key]],tbl_COA[Account_key],tbl_COA[Class],"Not Found")</f>
        <v>Trading account</v>
      </c>
      <c r="H10820" t="str">
        <f>_xlfn.XLOOKUP(tbl_GL[[#This Row],[Account_key]],tbl_COA[Account_key],tbl_COA[SubClass],"Not Found")</f>
        <v>Cost of Sales</v>
      </c>
      <c r="I10820" t="str">
        <f>_xlfn.XLOOKUP(tbl_GL[[#This Row],[Account_key]],tbl_COA[Account_key],tbl_COA[SubClass2],"Not Found")</f>
        <v>Cost of Sales</v>
      </c>
      <c r="J10820" t="str">
        <f>_xlfn.XLOOKUP(tbl_GL[[#This Row],[Account_key]],tbl_COA[Account_key],tbl_COA[SubAccount],,0)</f>
        <v>Cost of Sales</v>
      </c>
      <c r="K10820">
        <f>YEAR(tbl_GL[[#This Row],[Date]])</f>
        <v>2018</v>
      </c>
    </row>
    <row r="10821" spans="1:11" hidden="1" x14ac:dyDescent="0.35">
      <c r="A10821">
        <v>210.2</v>
      </c>
      <c r="B10821" s="24">
        <v>43225</v>
      </c>
      <c r="C10821">
        <v>5</v>
      </c>
      <c r="D10821" s="13">
        <v>60</v>
      </c>
      <c r="E10821" s="13" t="s">
        <v>4</v>
      </c>
      <c r="F10821" s="17">
        <v>-1979</v>
      </c>
      <c r="G10821" t="str">
        <f>_xlfn.XLOOKUP(tbl_GL[[#This Row],[Account_key]],tbl_COA[Account_key],tbl_COA[Class],"Not Found")</f>
        <v>Assets</v>
      </c>
      <c r="H10821" t="str">
        <f>_xlfn.XLOOKUP(tbl_GL[[#This Row],[Account_key]],tbl_COA[Account_key],tbl_COA[SubClass],"Not Found")</f>
        <v>Assets</v>
      </c>
      <c r="I10821" t="str">
        <f>_xlfn.XLOOKUP(tbl_GL[[#This Row],[Account_key]],tbl_COA[Account_key],tbl_COA[SubClass2],"Not Found")</f>
        <v>Current Assets</v>
      </c>
      <c r="J10821" t="str">
        <f>_xlfn.XLOOKUP(tbl_GL[[#This Row],[Account_key]],tbl_COA[Account_key],tbl_COA[SubAccount],,0)</f>
        <v>Inventory</v>
      </c>
      <c r="K10821">
        <f>YEAR(tbl_GL[[#This Row],[Date]])</f>
        <v>2018</v>
      </c>
    </row>
    <row r="10822" spans="1:11" hidden="1" x14ac:dyDescent="0.35">
      <c r="A10822">
        <v>211.1</v>
      </c>
      <c r="B10822" s="24">
        <v>43225</v>
      </c>
      <c r="C10822">
        <v>5</v>
      </c>
      <c r="D10822" s="13">
        <v>30</v>
      </c>
      <c r="E10822" s="13" t="s">
        <v>80</v>
      </c>
      <c r="F10822" s="17">
        <v>-5958</v>
      </c>
      <c r="G10822" t="str">
        <f>_xlfn.XLOOKUP(tbl_GL[[#This Row],[Account_key]],tbl_COA[Account_key],tbl_COA[Class],"Not Found")</f>
        <v>Assets</v>
      </c>
      <c r="H10822" t="str">
        <f>_xlfn.XLOOKUP(tbl_GL[[#This Row],[Account_key]],tbl_COA[Account_key],tbl_COA[SubClass],"Not Found")</f>
        <v>Assets</v>
      </c>
      <c r="I10822" t="str">
        <f>_xlfn.XLOOKUP(tbl_GL[[#This Row],[Account_key]],tbl_COA[Account_key],tbl_COA[SubClass2],"Not Found")</f>
        <v>Current Assets</v>
      </c>
      <c r="J10822" t="str">
        <f>_xlfn.XLOOKUP(tbl_GL[[#This Row],[Account_key]],tbl_COA[Account_key],tbl_COA[SubAccount],,0)</f>
        <v>Trade Receivables</v>
      </c>
      <c r="K10822">
        <f>YEAR(tbl_GL[[#This Row],[Date]])</f>
        <v>2018</v>
      </c>
    </row>
    <row r="10823" spans="1:11" hidden="1" x14ac:dyDescent="0.35">
      <c r="A10823">
        <v>211.2</v>
      </c>
      <c r="B10823" s="24">
        <v>43225</v>
      </c>
      <c r="C10823">
        <v>5</v>
      </c>
      <c r="D10823" s="13">
        <v>10</v>
      </c>
      <c r="E10823" s="13" t="s">
        <v>80</v>
      </c>
      <c r="F10823" s="17">
        <v>5958</v>
      </c>
      <c r="G10823" t="str">
        <f>_xlfn.XLOOKUP(tbl_GL[[#This Row],[Account_key]],tbl_COA[Account_key],tbl_COA[Class],"Not Found")</f>
        <v>Assets</v>
      </c>
      <c r="H10823" t="str">
        <f>_xlfn.XLOOKUP(tbl_GL[[#This Row],[Account_key]],tbl_COA[Account_key],tbl_COA[SubClass],"Not Found")</f>
        <v>Assets</v>
      </c>
      <c r="I10823" t="str">
        <f>_xlfn.XLOOKUP(tbl_GL[[#This Row],[Account_key]],tbl_COA[Account_key],tbl_COA[SubClass2],"Not Found")</f>
        <v>Current Assets</v>
      </c>
      <c r="J10823" t="str">
        <f>_xlfn.XLOOKUP(tbl_GL[[#This Row],[Account_key]],tbl_COA[Account_key],tbl_COA[SubAccount],,0)</f>
        <v>Cash at Bank</v>
      </c>
      <c r="K10823">
        <f>YEAR(tbl_GL[[#This Row],[Date]])</f>
        <v>2018</v>
      </c>
    </row>
    <row r="10824" spans="1:11" hidden="1" x14ac:dyDescent="0.35">
      <c r="A10824">
        <v>212.1</v>
      </c>
      <c r="B10824" s="24">
        <v>43225</v>
      </c>
      <c r="C10824">
        <v>5</v>
      </c>
      <c r="D10824" s="13">
        <v>210</v>
      </c>
      <c r="E10824" s="13" t="s">
        <v>8</v>
      </c>
      <c r="F10824" s="17">
        <v>7196</v>
      </c>
      <c r="G10824" t="str">
        <f>_xlfn.XLOOKUP(tbl_GL[[#This Row],[Account_key]],tbl_COA[Account_key],tbl_COA[Class],"Not Found")</f>
        <v>Trading account</v>
      </c>
      <c r="H10824" t="str">
        <f>_xlfn.XLOOKUP(tbl_GL[[#This Row],[Account_key]],tbl_COA[Account_key],tbl_COA[SubClass],"Not Found")</f>
        <v>Sales</v>
      </c>
      <c r="I10824" t="str">
        <f>_xlfn.XLOOKUP(tbl_GL[[#This Row],[Account_key]],tbl_COA[Account_key],tbl_COA[SubClass2],"Not Found")</f>
        <v>Sales</v>
      </c>
      <c r="J10824" t="str">
        <f>_xlfn.XLOOKUP(tbl_GL[[#This Row],[Account_key]],tbl_COA[Account_key],tbl_COA[SubAccount],,0)</f>
        <v>Sales</v>
      </c>
      <c r="K10824">
        <f>YEAR(tbl_GL[[#This Row],[Date]])</f>
        <v>2018</v>
      </c>
    </row>
    <row r="10825" spans="1:11" hidden="1" x14ac:dyDescent="0.35">
      <c r="A10825">
        <v>212.2</v>
      </c>
      <c r="B10825" s="24">
        <v>43225</v>
      </c>
      <c r="C10825">
        <v>5</v>
      </c>
      <c r="D10825" s="13">
        <v>30</v>
      </c>
      <c r="E10825" s="13" t="s">
        <v>8</v>
      </c>
      <c r="F10825" s="17">
        <v>7196</v>
      </c>
      <c r="G10825" t="str">
        <f>_xlfn.XLOOKUP(tbl_GL[[#This Row],[Account_key]],tbl_COA[Account_key],tbl_COA[Class],"Not Found")</f>
        <v>Assets</v>
      </c>
      <c r="H10825" t="str">
        <f>_xlfn.XLOOKUP(tbl_GL[[#This Row],[Account_key]],tbl_COA[Account_key],tbl_COA[SubClass],"Not Found")</f>
        <v>Assets</v>
      </c>
      <c r="I10825" t="str">
        <f>_xlfn.XLOOKUP(tbl_GL[[#This Row],[Account_key]],tbl_COA[Account_key],tbl_COA[SubClass2],"Not Found")</f>
        <v>Current Assets</v>
      </c>
      <c r="J10825" t="str">
        <f>_xlfn.XLOOKUP(tbl_GL[[#This Row],[Account_key]],tbl_COA[Account_key],tbl_COA[SubAccount],,0)</f>
        <v>Trade Receivables</v>
      </c>
      <c r="K10825">
        <f>YEAR(tbl_GL[[#This Row],[Date]])</f>
        <v>2018</v>
      </c>
    </row>
    <row r="10826" spans="1:11" hidden="1" x14ac:dyDescent="0.35">
      <c r="A10826">
        <v>213.1</v>
      </c>
      <c r="B10826" s="24">
        <v>43226</v>
      </c>
      <c r="C10826">
        <v>5</v>
      </c>
      <c r="D10826" s="13">
        <v>330</v>
      </c>
      <c r="E10826" s="13" t="s">
        <v>99</v>
      </c>
      <c r="F10826" s="17">
        <v>-52</v>
      </c>
      <c r="G10826" t="str">
        <f>_xlfn.XLOOKUP(tbl_GL[[#This Row],[Account_key]],tbl_COA[Account_key],tbl_COA[Class],"Not Found")</f>
        <v>Operating account</v>
      </c>
      <c r="H10826" t="str">
        <f>_xlfn.XLOOKUP(tbl_GL[[#This Row],[Account_key]],tbl_COA[Account_key],tbl_COA[SubClass],"Not Found")</f>
        <v>Operating Expenses</v>
      </c>
      <c r="I10826" t="str">
        <f>_xlfn.XLOOKUP(tbl_GL[[#This Row],[Account_key]],tbl_COA[Account_key],tbl_COA[SubClass2],"Not Found")</f>
        <v>Administration</v>
      </c>
      <c r="J10826" t="str">
        <f>_xlfn.XLOOKUP(tbl_GL[[#This Row],[Account_key]],tbl_COA[Account_key],tbl_COA[SubAccount],,0)</f>
        <v>Telephone</v>
      </c>
      <c r="K10826">
        <f>YEAR(tbl_GL[[#This Row],[Date]])</f>
        <v>2018</v>
      </c>
    </row>
    <row r="10827" spans="1:11" hidden="1" x14ac:dyDescent="0.35">
      <c r="A10827">
        <v>213.2</v>
      </c>
      <c r="B10827" s="24">
        <v>43226</v>
      </c>
      <c r="C10827">
        <v>5</v>
      </c>
      <c r="D10827" s="13">
        <v>20</v>
      </c>
      <c r="E10827" s="13" t="s">
        <v>99</v>
      </c>
      <c r="F10827" s="17">
        <v>-52</v>
      </c>
      <c r="G10827" t="str">
        <f>_xlfn.XLOOKUP(tbl_GL[[#This Row],[Account_key]],tbl_COA[Account_key],tbl_COA[Class],"Not Found")</f>
        <v>Assets</v>
      </c>
      <c r="H10827" t="str">
        <f>_xlfn.XLOOKUP(tbl_GL[[#This Row],[Account_key]],tbl_COA[Account_key],tbl_COA[SubClass],"Not Found")</f>
        <v>Assets</v>
      </c>
      <c r="I10827" t="str">
        <f>_xlfn.XLOOKUP(tbl_GL[[#This Row],[Account_key]],tbl_COA[Account_key],tbl_COA[SubClass2],"Not Found")</f>
        <v>Current Assets</v>
      </c>
      <c r="J10827" t="str">
        <f>_xlfn.XLOOKUP(tbl_GL[[#This Row],[Account_key]],tbl_COA[Account_key],tbl_COA[SubAccount],,0)</f>
        <v>Cash in hand</v>
      </c>
      <c r="K10827">
        <f>YEAR(tbl_GL[[#This Row],[Date]])</f>
        <v>2018</v>
      </c>
    </row>
    <row r="10828" spans="1:11" hidden="1" x14ac:dyDescent="0.35">
      <c r="A10828">
        <v>214.1</v>
      </c>
      <c r="B10828" s="24">
        <v>43226</v>
      </c>
      <c r="C10828">
        <v>5</v>
      </c>
      <c r="D10828" s="13">
        <v>260</v>
      </c>
      <c r="E10828" s="13" t="s">
        <v>97</v>
      </c>
      <c r="F10828" s="17">
        <v>-934</v>
      </c>
      <c r="G10828" t="str">
        <f>_xlfn.XLOOKUP(tbl_GL[[#This Row],[Account_key]],tbl_COA[Account_key],tbl_COA[Class],"Not Found")</f>
        <v>Operating account</v>
      </c>
      <c r="H10828" t="str">
        <f>_xlfn.XLOOKUP(tbl_GL[[#This Row],[Account_key]],tbl_COA[Account_key],tbl_COA[SubClass],"Not Found")</f>
        <v>Operating Expenses</v>
      </c>
      <c r="I10828" t="str">
        <f>_xlfn.XLOOKUP(tbl_GL[[#This Row],[Account_key]],tbl_COA[Account_key],tbl_COA[SubClass2],"Not Found")</f>
        <v>Marketing</v>
      </c>
      <c r="J10828" t="str">
        <f>_xlfn.XLOOKUP(tbl_GL[[#This Row],[Account_key]],tbl_COA[Account_key],tbl_COA[SubAccount],,0)</f>
        <v>Commissions</v>
      </c>
      <c r="K10828">
        <f>YEAR(tbl_GL[[#This Row],[Date]])</f>
        <v>2018</v>
      </c>
    </row>
    <row r="10829" spans="1:11" hidden="1" x14ac:dyDescent="0.35">
      <c r="A10829">
        <v>214.2</v>
      </c>
      <c r="B10829" s="24">
        <v>43226</v>
      </c>
      <c r="C10829">
        <v>5</v>
      </c>
      <c r="D10829" s="13">
        <v>120</v>
      </c>
      <c r="E10829" s="13" t="s">
        <v>97</v>
      </c>
      <c r="F10829" s="17">
        <v>934</v>
      </c>
      <c r="G10829" t="str">
        <f>_xlfn.XLOOKUP(tbl_GL[[#This Row],[Account_key]],tbl_COA[Account_key],tbl_COA[Class],"Not Found")</f>
        <v>Liabilities and Owners Equity</v>
      </c>
      <c r="H10829" t="str">
        <f>_xlfn.XLOOKUP(tbl_GL[[#This Row],[Account_key]],tbl_COA[Account_key],tbl_COA[SubClass],"Not Found")</f>
        <v>Liabilities</v>
      </c>
      <c r="I10829" t="str">
        <f>_xlfn.XLOOKUP(tbl_GL[[#This Row],[Account_key]],tbl_COA[Account_key],tbl_COA[SubClass2],"Not Found")</f>
        <v>Current Liabilities</v>
      </c>
      <c r="J10829" t="str">
        <f>_xlfn.XLOOKUP(tbl_GL[[#This Row],[Account_key]],tbl_COA[Account_key],tbl_COA[SubAccount],,0)</f>
        <v>Accrued Expenses</v>
      </c>
      <c r="K10829">
        <f>YEAR(tbl_GL[[#This Row],[Date]])</f>
        <v>2018</v>
      </c>
    </row>
    <row r="10830" spans="1:11" hidden="1" x14ac:dyDescent="0.35">
      <c r="A10830">
        <v>215.1</v>
      </c>
      <c r="B10830" s="24">
        <v>43226</v>
      </c>
      <c r="C10830">
        <v>5</v>
      </c>
      <c r="D10830" s="13">
        <v>10</v>
      </c>
      <c r="E10830" s="13" t="s">
        <v>98</v>
      </c>
      <c r="F10830" s="17">
        <v>-1049</v>
      </c>
      <c r="G10830" t="str">
        <f>_xlfn.XLOOKUP(tbl_GL[[#This Row],[Account_key]],tbl_COA[Account_key],tbl_COA[Class],"Not Found")</f>
        <v>Assets</v>
      </c>
      <c r="H10830" t="str">
        <f>_xlfn.XLOOKUP(tbl_GL[[#This Row],[Account_key]],tbl_COA[Account_key],tbl_COA[SubClass],"Not Found")</f>
        <v>Assets</v>
      </c>
      <c r="I10830" t="str">
        <f>_xlfn.XLOOKUP(tbl_GL[[#This Row],[Account_key]],tbl_COA[Account_key],tbl_COA[SubClass2],"Not Found")</f>
        <v>Current Assets</v>
      </c>
      <c r="J10830" t="str">
        <f>_xlfn.XLOOKUP(tbl_GL[[#This Row],[Account_key]],tbl_COA[Account_key],tbl_COA[SubAccount],,0)</f>
        <v>Cash at Bank</v>
      </c>
      <c r="K10830">
        <f>YEAR(tbl_GL[[#This Row],[Date]])</f>
        <v>2018</v>
      </c>
    </row>
    <row r="10831" spans="1:11" hidden="1" x14ac:dyDescent="0.35">
      <c r="A10831">
        <v>215.2</v>
      </c>
      <c r="B10831" s="24">
        <v>43226</v>
      </c>
      <c r="C10831">
        <v>5</v>
      </c>
      <c r="D10831" s="13">
        <v>120</v>
      </c>
      <c r="E10831" s="13" t="s">
        <v>98</v>
      </c>
      <c r="F10831" s="17">
        <v>-1049</v>
      </c>
      <c r="G10831" t="str">
        <f>_xlfn.XLOOKUP(tbl_GL[[#This Row],[Account_key]],tbl_COA[Account_key],tbl_COA[Class],"Not Found")</f>
        <v>Liabilities and Owners Equity</v>
      </c>
      <c r="H10831" t="str">
        <f>_xlfn.XLOOKUP(tbl_GL[[#This Row],[Account_key]],tbl_COA[Account_key],tbl_COA[SubClass],"Not Found")</f>
        <v>Liabilities</v>
      </c>
      <c r="I10831" t="str">
        <f>_xlfn.XLOOKUP(tbl_GL[[#This Row],[Account_key]],tbl_COA[Account_key],tbl_COA[SubClass2],"Not Found")</f>
        <v>Current Liabilities</v>
      </c>
      <c r="J10831" t="str">
        <f>_xlfn.XLOOKUP(tbl_GL[[#This Row],[Account_key]],tbl_COA[Account_key],tbl_COA[SubAccount],,0)</f>
        <v>Accrued Expenses</v>
      </c>
      <c r="K10831">
        <f>YEAR(tbl_GL[[#This Row],[Date]])</f>
        <v>2018</v>
      </c>
    </row>
    <row r="10832" spans="1:11" hidden="1" x14ac:dyDescent="0.35">
      <c r="A10832">
        <v>216.1</v>
      </c>
      <c r="B10832" s="24">
        <v>43229</v>
      </c>
      <c r="C10832">
        <v>5</v>
      </c>
      <c r="D10832" s="13">
        <v>290</v>
      </c>
      <c r="E10832" s="13" t="s">
        <v>97</v>
      </c>
      <c r="F10832" s="17">
        <v>-770</v>
      </c>
      <c r="G10832" t="str">
        <f>_xlfn.XLOOKUP(tbl_GL[[#This Row],[Account_key]],tbl_COA[Account_key],tbl_COA[Class],"Not Found")</f>
        <v>Operating account</v>
      </c>
      <c r="H10832" t="str">
        <f>_xlfn.XLOOKUP(tbl_GL[[#This Row],[Account_key]],tbl_COA[Account_key],tbl_COA[SubClass],"Not Found")</f>
        <v>Operating Expenses</v>
      </c>
      <c r="I10832" t="str">
        <f>_xlfn.XLOOKUP(tbl_GL[[#This Row],[Account_key]],tbl_COA[Account_key],tbl_COA[SubClass2],"Not Found")</f>
        <v>Administration</v>
      </c>
      <c r="J10832" t="str">
        <f>_xlfn.XLOOKUP(tbl_GL[[#This Row],[Account_key]],tbl_COA[Account_key],tbl_COA[SubAccount],,0)</f>
        <v>Travel</v>
      </c>
      <c r="K10832">
        <f>YEAR(tbl_GL[[#This Row],[Date]])</f>
        <v>2018</v>
      </c>
    </row>
    <row r="10833" spans="1:11" hidden="1" x14ac:dyDescent="0.35">
      <c r="A10833">
        <v>216.2</v>
      </c>
      <c r="B10833" s="24">
        <v>43229</v>
      </c>
      <c r="C10833">
        <v>5</v>
      </c>
      <c r="D10833" s="13">
        <v>120</v>
      </c>
      <c r="E10833" s="13" t="s">
        <v>97</v>
      </c>
      <c r="F10833" s="17">
        <v>770</v>
      </c>
      <c r="G10833" t="str">
        <f>_xlfn.XLOOKUP(tbl_GL[[#This Row],[Account_key]],tbl_COA[Account_key],tbl_COA[Class],"Not Found")</f>
        <v>Liabilities and Owners Equity</v>
      </c>
      <c r="H10833" t="str">
        <f>_xlfn.XLOOKUP(tbl_GL[[#This Row],[Account_key]],tbl_COA[Account_key],tbl_COA[SubClass],"Not Found")</f>
        <v>Liabilities</v>
      </c>
      <c r="I10833" t="str">
        <f>_xlfn.XLOOKUP(tbl_GL[[#This Row],[Account_key]],tbl_COA[Account_key],tbl_COA[SubClass2],"Not Found")</f>
        <v>Current Liabilities</v>
      </c>
      <c r="J10833" t="str">
        <f>_xlfn.XLOOKUP(tbl_GL[[#This Row],[Account_key]],tbl_COA[Account_key],tbl_COA[SubAccount],,0)</f>
        <v>Accrued Expenses</v>
      </c>
      <c r="K10833">
        <f>YEAR(tbl_GL[[#This Row],[Date]])</f>
        <v>2018</v>
      </c>
    </row>
    <row r="10834" spans="1:11" hidden="1" x14ac:dyDescent="0.35">
      <c r="A10834">
        <v>217.1</v>
      </c>
      <c r="B10834" s="24">
        <v>43231</v>
      </c>
      <c r="C10834">
        <v>5</v>
      </c>
      <c r="D10834" s="13">
        <v>10</v>
      </c>
      <c r="E10834" s="13" t="s">
        <v>98</v>
      </c>
      <c r="F10834" s="17">
        <v>-1009</v>
      </c>
      <c r="G10834" t="str">
        <f>_xlfn.XLOOKUP(tbl_GL[[#This Row],[Account_key]],tbl_COA[Account_key],tbl_COA[Class],"Not Found")</f>
        <v>Assets</v>
      </c>
      <c r="H10834" t="str">
        <f>_xlfn.XLOOKUP(tbl_GL[[#This Row],[Account_key]],tbl_COA[Account_key],tbl_COA[SubClass],"Not Found")</f>
        <v>Assets</v>
      </c>
      <c r="I10834" t="str">
        <f>_xlfn.XLOOKUP(tbl_GL[[#This Row],[Account_key]],tbl_COA[Account_key],tbl_COA[SubClass2],"Not Found")</f>
        <v>Current Assets</v>
      </c>
      <c r="J10834" t="str">
        <f>_xlfn.XLOOKUP(tbl_GL[[#This Row],[Account_key]],tbl_COA[Account_key],tbl_COA[SubAccount],,0)</f>
        <v>Cash at Bank</v>
      </c>
      <c r="K10834">
        <f>YEAR(tbl_GL[[#This Row],[Date]])</f>
        <v>2018</v>
      </c>
    </row>
    <row r="10835" spans="1:11" hidden="1" x14ac:dyDescent="0.35">
      <c r="A10835">
        <v>217.2</v>
      </c>
      <c r="B10835" s="24">
        <v>43231</v>
      </c>
      <c r="C10835">
        <v>5</v>
      </c>
      <c r="D10835" s="13">
        <v>120</v>
      </c>
      <c r="E10835" s="13" t="s">
        <v>98</v>
      </c>
      <c r="F10835" s="17">
        <v>-1009</v>
      </c>
      <c r="G10835" t="str">
        <f>_xlfn.XLOOKUP(tbl_GL[[#This Row],[Account_key]],tbl_COA[Account_key],tbl_COA[Class],"Not Found")</f>
        <v>Liabilities and Owners Equity</v>
      </c>
      <c r="H10835" t="str">
        <f>_xlfn.XLOOKUP(tbl_GL[[#This Row],[Account_key]],tbl_COA[Account_key],tbl_COA[SubClass],"Not Found")</f>
        <v>Liabilities</v>
      </c>
      <c r="I10835" t="str">
        <f>_xlfn.XLOOKUP(tbl_GL[[#This Row],[Account_key]],tbl_COA[Account_key],tbl_COA[SubClass2],"Not Found")</f>
        <v>Current Liabilities</v>
      </c>
      <c r="J10835" t="str">
        <f>_xlfn.XLOOKUP(tbl_GL[[#This Row],[Account_key]],tbl_COA[Account_key],tbl_COA[SubAccount],,0)</f>
        <v>Accrued Expenses</v>
      </c>
      <c r="K10835">
        <f>YEAR(tbl_GL[[#This Row],[Date]])</f>
        <v>2018</v>
      </c>
    </row>
    <row r="10836" spans="1:11" hidden="1" x14ac:dyDescent="0.35">
      <c r="A10836">
        <v>218.1</v>
      </c>
      <c r="B10836" s="24">
        <v>43231</v>
      </c>
      <c r="C10836">
        <v>5</v>
      </c>
      <c r="D10836" s="13">
        <v>30</v>
      </c>
      <c r="E10836" s="13" t="s">
        <v>80</v>
      </c>
      <c r="F10836" s="17">
        <v>-5824</v>
      </c>
      <c r="G10836" t="str">
        <f>_xlfn.XLOOKUP(tbl_GL[[#This Row],[Account_key]],tbl_COA[Account_key],tbl_COA[Class],"Not Found")</f>
        <v>Assets</v>
      </c>
      <c r="H10836" t="str">
        <f>_xlfn.XLOOKUP(tbl_GL[[#This Row],[Account_key]],tbl_COA[Account_key],tbl_COA[SubClass],"Not Found")</f>
        <v>Assets</v>
      </c>
      <c r="I10836" t="str">
        <f>_xlfn.XLOOKUP(tbl_GL[[#This Row],[Account_key]],tbl_COA[Account_key],tbl_COA[SubClass2],"Not Found")</f>
        <v>Current Assets</v>
      </c>
      <c r="J10836" t="str">
        <f>_xlfn.XLOOKUP(tbl_GL[[#This Row],[Account_key]],tbl_COA[Account_key],tbl_COA[SubAccount],,0)</f>
        <v>Trade Receivables</v>
      </c>
      <c r="K10836">
        <f>YEAR(tbl_GL[[#This Row],[Date]])</f>
        <v>2018</v>
      </c>
    </row>
    <row r="10837" spans="1:11" hidden="1" x14ac:dyDescent="0.35">
      <c r="A10837">
        <v>218.2</v>
      </c>
      <c r="B10837" s="24">
        <v>43231</v>
      </c>
      <c r="C10837">
        <v>5</v>
      </c>
      <c r="D10837" s="13">
        <v>10</v>
      </c>
      <c r="E10837" s="13" t="s">
        <v>80</v>
      </c>
      <c r="F10837" s="17">
        <v>5824</v>
      </c>
      <c r="G10837" t="str">
        <f>_xlfn.XLOOKUP(tbl_GL[[#This Row],[Account_key]],tbl_COA[Account_key],tbl_COA[Class],"Not Found")</f>
        <v>Assets</v>
      </c>
      <c r="H10837" t="str">
        <f>_xlfn.XLOOKUP(tbl_GL[[#This Row],[Account_key]],tbl_COA[Account_key],tbl_COA[SubClass],"Not Found")</f>
        <v>Assets</v>
      </c>
      <c r="I10837" t="str">
        <f>_xlfn.XLOOKUP(tbl_GL[[#This Row],[Account_key]],tbl_COA[Account_key],tbl_COA[SubClass2],"Not Found")</f>
        <v>Current Assets</v>
      </c>
      <c r="J10837" t="str">
        <f>_xlfn.XLOOKUP(tbl_GL[[#This Row],[Account_key]],tbl_COA[Account_key],tbl_COA[SubAccount],,0)</f>
        <v>Cash at Bank</v>
      </c>
      <c r="K10837">
        <f>YEAR(tbl_GL[[#This Row],[Date]])</f>
        <v>2018</v>
      </c>
    </row>
    <row r="10838" spans="1:11" hidden="1" x14ac:dyDescent="0.35">
      <c r="A10838">
        <v>219.1</v>
      </c>
      <c r="B10838" s="24">
        <v>43231</v>
      </c>
      <c r="C10838">
        <v>5</v>
      </c>
      <c r="D10838" s="13">
        <v>10</v>
      </c>
      <c r="E10838" s="13" t="s">
        <v>84</v>
      </c>
      <c r="F10838" s="17">
        <v>-7333</v>
      </c>
      <c r="G10838" t="str">
        <f>_xlfn.XLOOKUP(tbl_GL[[#This Row],[Account_key]],tbl_COA[Account_key],tbl_COA[Class],"Not Found")</f>
        <v>Assets</v>
      </c>
      <c r="H10838" t="str">
        <f>_xlfn.XLOOKUP(tbl_GL[[#This Row],[Account_key]],tbl_COA[Account_key],tbl_COA[SubClass],"Not Found")</f>
        <v>Assets</v>
      </c>
      <c r="I10838" t="str">
        <f>_xlfn.XLOOKUP(tbl_GL[[#This Row],[Account_key]],tbl_COA[Account_key],tbl_COA[SubClass2],"Not Found")</f>
        <v>Current Assets</v>
      </c>
      <c r="J10838" t="str">
        <f>_xlfn.XLOOKUP(tbl_GL[[#This Row],[Account_key]],tbl_COA[Account_key],tbl_COA[SubAccount],,0)</f>
        <v>Cash at Bank</v>
      </c>
      <c r="K10838">
        <f>YEAR(tbl_GL[[#This Row],[Date]])</f>
        <v>2018</v>
      </c>
    </row>
    <row r="10839" spans="1:11" hidden="1" x14ac:dyDescent="0.35">
      <c r="A10839">
        <v>219.2</v>
      </c>
      <c r="B10839" s="24">
        <v>43231</v>
      </c>
      <c r="C10839">
        <v>5</v>
      </c>
      <c r="D10839" s="13">
        <v>110</v>
      </c>
      <c r="E10839" s="13" t="s">
        <v>84</v>
      </c>
      <c r="F10839" s="17">
        <v>-7333</v>
      </c>
      <c r="G10839" t="str">
        <f>_xlfn.XLOOKUP(tbl_GL[[#This Row],[Account_key]],tbl_COA[Account_key],tbl_COA[Class],"Not Found")</f>
        <v>Liabilities and Owners Equity</v>
      </c>
      <c r="H10839" t="str">
        <f>_xlfn.XLOOKUP(tbl_GL[[#This Row],[Account_key]],tbl_COA[Account_key],tbl_COA[SubClass],"Not Found")</f>
        <v>Liabilities</v>
      </c>
      <c r="I10839" t="str">
        <f>_xlfn.XLOOKUP(tbl_GL[[#This Row],[Account_key]],tbl_COA[Account_key],tbl_COA[SubClass2],"Not Found")</f>
        <v>Current Liabilities</v>
      </c>
      <c r="J10839" t="str">
        <f>_xlfn.XLOOKUP(tbl_GL[[#This Row],[Account_key]],tbl_COA[Account_key],tbl_COA[SubAccount],,0)</f>
        <v>Trade Payables</v>
      </c>
      <c r="K10839">
        <f>YEAR(tbl_GL[[#This Row],[Date]])</f>
        <v>2018</v>
      </c>
    </row>
    <row r="10840" spans="1:11" hidden="1" x14ac:dyDescent="0.35">
      <c r="A10840">
        <v>220.1</v>
      </c>
      <c r="B10840" s="24">
        <v>43232</v>
      </c>
      <c r="C10840">
        <v>5</v>
      </c>
      <c r="D10840" s="13">
        <v>320</v>
      </c>
      <c r="E10840" s="13" t="s">
        <v>97</v>
      </c>
      <c r="F10840" s="17">
        <v>-982</v>
      </c>
      <c r="G10840" t="str">
        <f>_xlfn.XLOOKUP(tbl_GL[[#This Row],[Account_key]],tbl_COA[Account_key],tbl_COA[Class],"Not Found")</f>
        <v>Operating account</v>
      </c>
      <c r="H10840" t="str">
        <f>_xlfn.XLOOKUP(tbl_GL[[#This Row],[Account_key]],tbl_COA[Account_key],tbl_COA[SubClass],"Not Found")</f>
        <v>Operating Expenses</v>
      </c>
      <c r="I10840" t="str">
        <f>_xlfn.XLOOKUP(tbl_GL[[#This Row],[Account_key]],tbl_COA[Account_key],tbl_COA[SubClass2],"Not Found")</f>
        <v>Administration</v>
      </c>
      <c r="J10840" t="str">
        <f>_xlfn.XLOOKUP(tbl_GL[[#This Row],[Account_key]],tbl_COA[Account_key],tbl_COA[SubAccount],,0)</f>
        <v>Professional Services</v>
      </c>
      <c r="K10840">
        <f>YEAR(tbl_GL[[#This Row],[Date]])</f>
        <v>2018</v>
      </c>
    </row>
    <row r="10841" spans="1:11" hidden="1" x14ac:dyDescent="0.35">
      <c r="A10841">
        <v>220.2</v>
      </c>
      <c r="B10841" s="24">
        <v>43232</v>
      </c>
      <c r="C10841">
        <v>5</v>
      </c>
      <c r="D10841" s="13">
        <v>120</v>
      </c>
      <c r="E10841" s="13" t="s">
        <v>97</v>
      </c>
      <c r="F10841" s="17">
        <v>982</v>
      </c>
      <c r="G10841" t="str">
        <f>_xlfn.XLOOKUP(tbl_GL[[#This Row],[Account_key]],tbl_COA[Account_key],tbl_COA[Class],"Not Found")</f>
        <v>Liabilities and Owners Equity</v>
      </c>
      <c r="H10841" t="str">
        <f>_xlfn.XLOOKUP(tbl_GL[[#This Row],[Account_key]],tbl_COA[Account_key],tbl_COA[SubClass],"Not Found")</f>
        <v>Liabilities</v>
      </c>
      <c r="I10841" t="str">
        <f>_xlfn.XLOOKUP(tbl_GL[[#This Row],[Account_key]],tbl_COA[Account_key],tbl_COA[SubClass2],"Not Found")</f>
        <v>Current Liabilities</v>
      </c>
      <c r="J10841" t="str">
        <f>_xlfn.XLOOKUP(tbl_GL[[#This Row],[Account_key]],tbl_COA[Account_key],tbl_COA[SubAccount],,0)</f>
        <v>Accrued Expenses</v>
      </c>
      <c r="K10841">
        <f>YEAR(tbl_GL[[#This Row],[Date]])</f>
        <v>2018</v>
      </c>
    </row>
    <row r="10842" spans="1:11" hidden="1" x14ac:dyDescent="0.35">
      <c r="A10842">
        <v>221.1</v>
      </c>
      <c r="B10842" s="24">
        <v>43235</v>
      </c>
      <c r="C10842">
        <v>5</v>
      </c>
      <c r="D10842" s="13">
        <v>230</v>
      </c>
      <c r="E10842" s="13" t="s">
        <v>4</v>
      </c>
      <c r="F10842" s="17">
        <v>-132</v>
      </c>
      <c r="G10842" t="str">
        <f>_xlfn.XLOOKUP(tbl_GL[[#This Row],[Account_key]],tbl_COA[Account_key],tbl_COA[Class],"Not Found")</f>
        <v>Trading account</v>
      </c>
      <c r="H10842" t="str">
        <f>_xlfn.XLOOKUP(tbl_GL[[#This Row],[Account_key]],tbl_COA[Account_key],tbl_COA[SubClass],"Not Found")</f>
        <v>Cost of Sales</v>
      </c>
      <c r="I10842" t="str">
        <f>_xlfn.XLOOKUP(tbl_GL[[#This Row],[Account_key]],tbl_COA[Account_key],tbl_COA[SubClass2],"Not Found")</f>
        <v>Cost of Sales</v>
      </c>
      <c r="J10842" t="str">
        <f>_xlfn.XLOOKUP(tbl_GL[[#This Row],[Account_key]],tbl_COA[Account_key],tbl_COA[SubAccount],,0)</f>
        <v>Cost of Sales</v>
      </c>
      <c r="K10842">
        <f>YEAR(tbl_GL[[#This Row],[Date]])</f>
        <v>2018</v>
      </c>
    </row>
    <row r="10843" spans="1:11" hidden="1" x14ac:dyDescent="0.35">
      <c r="A10843">
        <v>221.2</v>
      </c>
      <c r="B10843" s="24">
        <v>43235</v>
      </c>
      <c r="C10843">
        <v>5</v>
      </c>
      <c r="D10843" s="13">
        <v>60</v>
      </c>
      <c r="E10843" s="13" t="s">
        <v>4</v>
      </c>
      <c r="F10843" s="17">
        <v>-132</v>
      </c>
      <c r="G10843" t="str">
        <f>_xlfn.XLOOKUP(tbl_GL[[#This Row],[Account_key]],tbl_COA[Account_key],tbl_COA[Class],"Not Found")</f>
        <v>Assets</v>
      </c>
      <c r="H10843" t="str">
        <f>_xlfn.XLOOKUP(tbl_GL[[#This Row],[Account_key]],tbl_COA[Account_key],tbl_COA[SubClass],"Not Found")</f>
        <v>Assets</v>
      </c>
      <c r="I10843" t="str">
        <f>_xlfn.XLOOKUP(tbl_GL[[#This Row],[Account_key]],tbl_COA[Account_key],tbl_COA[SubClass2],"Not Found")</f>
        <v>Current Assets</v>
      </c>
      <c r="J10843" t="str">
        <f>_xlfn.XLOOKUP(tbl_GL[[#This Row],[Account_key]],tbl_COA[Account_key],tbl_COA[SubAccount],,0)</f>
        <v>Inventory</v>
      </c>
      <c r="K10843">
        <f>YEAR(tbl_GL[[#This Row],[Date]])</f>
        <v>2018</v>
      </c>
    </row>
    <row r="10844" spans="1:11" hidden="1" x14ac:dyDescent="0.35">
      <c r="A10844">
        <v>222.1</v>
      </c>
      <c r="B10844" s="24">
        <v>43235</v>
      </c>
      <c r="C10844">
        <v>5</v>
      </c>
      <c r="D10844" s="13">
        <v>10</v>
      </c>
      <c r="E10844" s="13" t="s">
        <v>112</v>
      </c>
      <c r="F10844" s="17">
        <v>-140</v>
      </c>
      <c r="G10844" t="str">
        <f>_xlfn.XLOOKUP(tbl_GL[[#This Row],[Account_key]],tbl_COA[Account_key],tbl_COA[Class],"Not Found")</f>
        <v>Assets</v>
      </c>
      <c r="H10844" t="str">
        <f>_xlfn.XLOOKUP(tbl_GL[[#This Row],[Account_key]],tbl_COA[Account_key],tbl_COA[SubClass],"Not Found")</f>
        <v>Assets</v>
      </c>
      <c r="I10844" t="str">
        <f>_xlfn.XLOOKUP(tbl_GL[[#This Row],[Account_key]],tbl_COA[Account_key],tbl_COA[SubClass2],"Not Found")</f>
        <v>Current Assets</v>
      </c>
      <c r="J10844" t="str">
        <f>_xlfn.XLOOKUP(tbl_GL[[#This Row],[Account_key]],tbl_COA[Account_key],tbl_COA[SubAccount],,0)</f>
        <v>Cash at Bank</v>
      </c>
      <c r="K10844">
        <f>YEAR(tbl_GL[[#This Row],[Date]])</f>
        <v>2018</v>
      </c>
    </row>
    <row r="10845" spans="1:11" hidden="1" x14ac:dyDescent="0.35">
      <c r="A10845">
        <v>222.2</v>
      </c>
      <c r="B10845" s="24">
        <v>43235</v>
      </c>
      <c r="C10845">
        <v>5</v>
      </c>
      <c r="D10845" s="13">
        <v>121</v>
      </c>
      <c r="E10845" s="13" t="s">
        <v>112</v>
      </c>
      <c r="F10845" s="17">
        <v>-140</v>
      </c>
      <c r="G10845" t="str">
        <f>_xlfn.XLOOKUP(tbl_GL[[#This Row],[Account_key]],tbl_COA[Account_key],tbl_COA[Class],"Not Found")</f>
        <v>Liabilities and Owners Equity</v>
      </c>
      <c r="H10845" t="str">
        <f>_xlfn.XLOOKUP(tbl_GL[[#This Row],[Account_key]],tbl_COA[Account_key],tbl_COA[SubClass],"Not Found")</f>
        <v>Liabilities</v>
      </c>
      <c r="I10845" t="str">
        <f>_xlfn.XLOOKUP(tbl_GL[[#This Row],[Account_key]],tbl_COA[Account_key],tbl_COA[SubClass2],"Not Found")</f>
        <v>Current Liabilities</v>
      </c>
      <c r="J10845" t="str">
        <f>_xlfn.XLOOKUP(tbl_GL[[#This Row],[Account_key]],tbl_COA[Account_key],tbl_COA[SubAccount],,0)</f>
        <v>Interest Payable</v>
      </c>
      <c r="K10845">
        <f>YEAR(tbl_GL[[#This Row],[Date]])</f>
        <v>2018</v>
      </c>
    </row>
    <row r="10846" spans="1:11" hidden="1" x14ac:dyDescent="0.35">
      <c r="A10846">
        <v>223.1</v>
      </c>
      <c r="B10846" s="24">
        <v>43235</v>
      </c>
      <c r="C10846">
        <v>5</v>
      </c>
      <c r="D10846" s="13">
        <v>230</v>
      </c>
      <c r="E10846" s="13" t="s">
        <v>4</v>
      </c>
      <c r="F10846" s="17">
        <v>-448</v>
      </c>
      <c r="G10846" t="str">
        <f>_xlfn.XLOOKUP(tbl_GL[[#This Row],[Account_key]],tbl_COA[Account_key],tbl_COA[Class],"Not Found")</f>
        <v>Trading account</v>
      </c>
      <c r="H10846" t="str">
        <f>_xlfn.XLOOKUP(tbl_GL[[#This Row],[Account_key]],tbl_COA[Account_key],tbl_COA[SubClass],"Not Found")</f>
        <v>Cost of Sales</v>
      </c>
      <c r="I10846" t="str">
        <f>_xlfn.XLOOKUP(tbl_GL[[#This Row],[Account_key]],tbl_COA[Account_key],tbl_COA[SubClass2],"Not Found")</f>
        <v>Cost of Sales</v>
      </c>
      <c r="J10846" t="str">
        <f>_xlfn.XLOOKUP(tbl_GL[[#This Row],[Account_key]],tbl_COA[Account_key],tbl_COA[SubAccount],,0)</f>
        <v>Cost of Sales</v>
      </c>
      <c r="K10846">
        <f>YEAR(tbl_GL[[#This Row],[Date]])</f>
        <v>2018</v>
      </c>
    </row>
    <row r="10847" spans="1:11" hidden="1" x14ac:dyDescent="0.35">
      <c r="A10847">
        <v>223.2</v>
      </c>
      <c r="B10847" s="24">
        <v>43235</v>
      </c>
      <c r="C10847">
        <v>5</v>
      </c>
      <c r="D10847" s="13">
        <v>60</v>
      </c>
      <c r="E10847" s="13" t="s">
        <v>4</v>
      </c>
      <c r="F10847" s="17">
        <v>-448</v>
      </c>
      <c r="G10847" t="str">
        <f>_xlfn.XLOOKUP(tbl_GL[[#This Row],[Account_key]],tbl_COA[Account_key],tbl_COA[Class],"Not Found")</f>
        <v>Assets</v>
      </c>
      <c r="H10847" t="str">
        <f>_xlfn.XLOOKUP(tbl_GL[[#This Row],[Account_key]],tbl_COA[Account_key],tbl_COA[SubClass],"Not Found")</f>
        <v>Assets</v>
      </c>
      <c r="I10847" t="str">
        <f>_xlfn.XLOOKUP(tbl_GL[[#This Row],[Account_key]],tbl_COA[Account_key],tbl_COA[SubClass2],"Not Found")</f>
        <v>Current Assets</v>
      </c>
      <c r="J10847" t="str">
        <f>_xlfn.XLOOKUP(tbl_GL[[#This Row],[Account_key]],tbl_COA[Account_key],tbl_COA[SubAccount],,0)</f>
        <v>Inventory</v>
      </c>
      <c r="K10847">
        <f>YEAR(tbl_GL[[#This Row],[Date]])</f>
        <v>2018</v>
      </c>
    </row>
    <row r="10848" spans="1:11" hidden="1" x14ac:dyDescent="0.35">
      <c r="A10848">
        <v>224.1</v>
      </c>
      <c r="B10848" s="24">
        <v>43235</v>
      </c>
      <c r="C10848">
        <v>5</v>
      </c>
      <c r="D10848" s="13">
        <v>210</v>
      </c>
      <c r="E10848" s="13" t="s">
        <v>8</v>
      </c>
      <c r="F10848" s="17">
        <v>482</v>
      </c>
      <c r="G10848" t="str">
        <f>_xlfn.XLOOKUP(tbl_GL[[#This Row],[Account_key]],tbl_COA[Account_key],tbl_COA[Class],"Not Found")</f>
        <v>Trading account</v>
      </c>
      <c r="H10848" t="str">
        <f>_xlfn.XLOOKUP(tbl_GL[[#This Row],[Account_key]],tbl_COA[Account_key],tbl_COA[SubClass],"Not Found")</f>
        <v>Sales</v>
      </c>
      <c r="I10848" t="str">
        <f>_xlfn.XLOOKUP(tbl_GL[[#This Row],[Account_key]],tbl_COA[Account_key],tbl_COA[SubClass2],"Not Found")</f>
        <v>Sales</v>
      </c>
      <c r="J10848" t="str">
        <f>_xlfn.XLOOKUP(tbl_GL[[#This Row],[Account_key]],tbl_COA[Account_key],tbl_COA[SubAccount],,0)</f>
        <v>Sales</v>
      </c>
      <c r="K10848">
        <f>YEAR(tbl_GL[[#This Row],[Date]])</f>
        <v>2018</v>
      </c>
    </row>
    <row r="10849" spans="1:11" hidden="1" x14ac:dyDescent="0.35">
      <c r="A10849">
        <v>224.2</v>
      </c>
      <c r="B10849" s="24">
        <v>43235</v>
      </c>
      <c r="C10849">
        <v>5</v>
      </c>
      <c r="D10849" s="13">
        <v>30</v>
      </c>
      <c r="E10849" s="13" t="s">
        <v>8</v>
      </c>
      <c r="F10849" s="17">
        <v>482</v>
      </c>
      <c r="G10849" t="str">
        <f>_xlfn.XLOOKUP(tbl_GL[[#This Row],[Account_key]],tbl_COA[Account_key],tbl_COA[Class],"Not Found")</f>
        <v>Assets</v>
      </c>
      <c r="H10849" t="str">
        <f>_xlfn.XLOOKUP(tbl_GL[[#This Row],[Account_key]],tbl_COA[Account_key],tbl_COA[SubClass],"Not Found")</f>
        <v>Assets</v>
      </c>
      <c r="I10849" t="str">
        <f>_xlfn.XLOOKUP(tbl_GL[[#This Row],[Account_key]],tbl_COA[Account_key],tbl_COA[SubClass2],"Not Found")</f>
        <v>Current Assets</v>
      </c>
      <c r="J10849" t="str">
        <f>_xlfn.XLOOKUP(tbl_GL[[#This Row],[Account_key]],tbl_COA[Account_key],tbl_COA[SubAccount],,0)</f>
        <v>Trade Receivables</v>
      </c>
      <c r="K10849">
        <f>YEAR(tbl_GL[[#This Row],[Date]])</f>
        <v>2018</v>
      </c>
    </row>
    <row r="10850" spans="1:11" hidden="1" x14ac:dyDescent="0.35">
      <c r="A10850">
        <v>225.1</v>
      </c>
      <c r="B10850" s="24">
        <v>43235</v>
      </c>
      <c r="C10850">
        <v>5</v>
      </c>
      <c r="D10850" s="13">
        <v>260</v>
      </c>
      <c r="E10850" s="13" t="s">
        <v>97</v>
      </c>
      <c r="F10850" s="17">
        <v>-1154</v>
      </c>
      <c r="G10850" t="str">
        <f>_xlfn.XLOOKUP(tbl_GL[[#This Row],[Account_key]],tbl_COA[Account_key],tbl_COA[Class],"Not Found")</f>
        <v>Operating account</v>
      </c>
      <c r="H10850" t="str">
        <f>_xlfn.XLOOKUP(tbl_GL[[#This Row],[Account_key]],tbl_COA[Account_key],tbl_COA[SubClass],"Not Found")</f>
        <v>Operating Expenses</v>
      </c>
      <c r="I10850" t="str">
        <f>_xlfn.XLOOKUP(tbl_GL[[#This Row],[Account_key]],tbl_COA[Account_key],tbl_COA[SubClass2],"Not Found")</f>
        <v>Marketing</v>
      </c>
      <c r="J10850" t="str">
        <f>_xlfn.XLOOKUP(tbl_GL[[#This Row],[Account_key]],tbl_COA[Account_key],tbl_COA[SubAccount],,0)</f>
        <v>Commissions</v>
      </c>
      <c r="K10850">
        <f>YEAR(tbl_GL[[#This Row],[Date]])</f>
        <v>2018</v>
      </c>
    </row>
    <row r="10851" spans="1:11" hidden="1" x14ac:dyDescent="0.35">
      <c r="A10851">
        <v>225.2</v>
      </c>
      <c r="B10851" s="24">
        <v>43235</v>
      </c>
      <c r="C10851">
        <v>5</v>
      </c>
      <c r="D10851" s="13">
        <v>120</v>
      </c>
      <c r="E10851" s="13" t="s">
        <v>97</v>
      </c>
      <c r="F10851" s="17">
        <v>1154</v>
      </c>
      <c r="G10851" t="str">
        <f>_xlfn.XLOOKUP(tbl_GL[[#This Row],[Account_key]],tbl_COA[Account_key],tbl_COA[Class],"Not Found")</f>
        <v>Liabilities and Owners Equity</v>
      </c>
      <c r="H10851" t="str">
        <f>_xlfn.XLOOKUP(tbl_GL[[#This Row],[Account_key]],tbl_COA[Account_key],tbl_COA[SubClass],"Not Found")</f>
        <v>Liabilities</v>
      </c>
      <c r="I10851" t="str">
        <f>_xlfn.XLOOKUP(tbl_GL[[#This Row],[Account_key]],tbl_COA[Account_key],tbl_COA[SubClass2],"Not Found")</f>
        <v>Current Liabilities</v>
      </c>
      <c r="J10851" t="str">
        <f>_xlfn.XLOOKUP(tbl_GL[[#This Row],[Account_key]],tbl_COA[Account_key],tbl_COA[SubAccount],,0)</f>
        <v>Accrued Expenses</v>
      </c>
      <c r="K10851">
        <f>YEAR(tbl_GL[[#This Row],[Date]])</f>
        <v>2018</v>
      </c>
    </row>
    <row r="10852" spans="1:11" hidden="1" x14ac:dyDescent="0.35">
      <c r="A10852">
        <v>226.1</v>
      </c>
      <c r="B10852" s="24">
        <v>43235</v>
      </c>
      <c r="C10852">
        <v>5</v>
      </c>
      <c r="D10852" s="13">
        <v>210</v>
      </c>
      <c r="E10852" s="13" t="s">
        <v>7</v>
      </c>
      <c r="F10852" s="17">
        <v>1493</v>
      </c>
      <c r="G10852" t="str">
        <f>_xlfn.XLOOKUP(tbl_GL[[#This Row],[Account_key]],tbl_COA[Account_key],tbl_COA[Class],"Not Found")</f>
        <v>Trading account</v>
      </c>
      <c r="H10852" t="str">
        <f>_xlfn.XLOOKUP(tbl_GL[[#This Row],[Account_key]],tbl_COA[Account_key],tbl_COA[SubClass],"Not Found")</f>
        <v>Sales</v>
      </c>
      <c r="I10852" t="str">
        <f>_xlfn.XLOOKUP(tbl_GL[[#This Row],[Account_key]],tbl_COA[Account_key],tbl_COA[SubClass2],"Not Found")</f>
        <v>Sales</v>
      </c>
      <c r="J10852" t="str">
        <f>_xlfn.XLOOKUP(tbl_GL[[#This Row],[Account_key]],tbl_COA[Account_key],tbl_COA[SubAccount],,0)</f>
        <v>Sales</v>
      </c>
      <c r="K10852">
        <f>YEAR(tbl_GL[[#This Row],[Date]])</f>
        <v>2018</v>
      </c>
    </row>
    <row r="10853" spans="1:11" hidden="1" x14ac:dyDescent="0.35">
      <c r="A10853">
        <v>226.2</v>
      </c>
      <c r="B10853" s="24">
        <v>43235</v>
      </c>
      <c r="C10853">
        <v>5</v>
      </c>
      <c r="D10853" s="13">
        <v>10</v>
      </c>
      <c r="E10853" s="13" t="s">
        <v>7</v>
      </c>
      <c r="F10853" s="17">
        <v>1493</v>
      </c>
      <c r="G10853" t="str">
        <f>_xlfn.XLOOKUP(tbl_GL[[#This Row],[Account_key]],tbl_COA[Account_key],tbl_COA[Class],"Not Found")</f>
        <v>Assets</v>
      </c>
      <c r="H10853" t="str">
        <f>_xlfn.XLOOKUP(tbl_GL[[#This Row],[Account_key]],tbl_COA[Account_key],tbl_COA[SubClass],"Not Found")</f>
        <v>Assets</v>
      </c>
      <c r="I10853" t="str">
        <f>_xlfn.XLOOKUP(tbl_GL[[#This Row],[Account_key]],tbl_COA[Account_key],tbl_COA[SubClass2],"Not Found")</f>
        <v>Current Assets</v>
      </c>
      <c r="J10853" t="str">
        <f>_xlfn.XLOOKUP(tbl_GL[[#This Row],[Account_key]],tbl_COA[Account_key],tbl_COA[SubAccount],,0)</f>
        <v>Cash at Bank</v>
      </c>
      <c r="K10853">
        <f>YEAR(tbl_GL[[#This Row],[Date]])</f>
        <v>2018</v>
      </c>
    </row>
    <row r="10854" spans="1:11" hidden="1" x14ac:dyDescent="0.35">
      <c r="A10854">
        <v>227.1</v>
      </c>
      <c r="B10854" s="24">
        <v>43235</v>
      </c>
      <c r="C10854">
        <v>5</v>
      </c>
      <c r="D10854" s="13">
        <v>230</v>
      </c>
      <c r="E10854" s="13" t="s">
        <v>4</v>
      </c>
      <c r="F10854" s="17">
        <v>-1953</v>
      </c>
      <c r="G10854" t="str">
        <f>_xlfn.XLOOKUP(tbl_GL[[#This Row],[Account_key]],tbl_COA[Account_key],tbl_COA[Class],"Not Found")</f>
        <v>Trading account</v>
      </c>
      <c r="H10854" t="str">
        <f>_xlfn.XLOOKUP(tbl_GL[[#This Row],[Account_key]],tbl_COA[Account_key],tbl_COA[SubClass],"Not Found")</f>
        <v>Cost of Sales</v>
      </c>
      <c r="I10854" t="str">
        <f>_xlfn.XLOOKUP(tbl_GL[[#This Row],[Account_key]],tbl_COA[Account_key],tbl_COA[SubClass2],"Not Found")</f>
        <v>Cost of Sales</v>
      </c>
      <c r="J10854" t="str">
        <f>_xlfn.XLOOKUP(tbl_GL[[#This Row],[Account_key]],tbl_COA[Account_key],tbl_COA[SubAccount],,0)</f>
        <v>Cost of Sales</v>
      </c>
      <c r="K10854">
        <f>YEAR(tbl_GL[[#This Row],[Date]])</f>
        <v>2018</v>
      </c>
    </row>
    <row r="10855" spans="1:11" hidden="1" x14ac:dyDescent="0.35">
      <c r="A10855">
        <v>227.2</v>
      </c>
      <c r="B10855" s="24">
        <v>43235</v>
      </c>
      <c r="C10855">
        <v>5</v>
      </c>
      <c r="D10855" s="13">
        <v>60</v>
      </c>
      <c r="E10855" s="13" t="s">
        <v>4</v>
      </c>
      <c r="F10855" s="17">
        <v>-1953</v>
      </c>
      <c r="G10855" t="str">
        <f>_xlfn.XLOOKUP(tbl_GL[[#This Row],[Account_key]],tbl_COA[Account_key],tbl_COA[Class],"Not Found")</f>
        <v>Assets</v>
      </c>
      <c r="H10855" t="str">
        <f>_xlfn.XLOOKUP(tbl_GL[[#This Row],[Account_key]],tbl_COA[Account_key],tbl_COA[SubClass],"Not Found")</f>
        <v>Assets</v>
      </c>
      <c r="I10855" t="str">
        <f>_xlfn.XLOOKUP(tbl_GL[[#This Row],[Account_key]],tbl_COA[Account_key],tbl_COA[SubClass2],"Not Found")</f>
        <v>Current Assets</v>
      </c>
      <c r="J10855" t="str">
        <f>_xlfn.XLOOKUP(tbl_GL[[#This Row],[Account_key]],tbl_COA[Account_key],tbl_COA[SubAccount],,0)</f>
        <v>Inventory</v>
      </c>
      <c r="K10855">
        <f>YEAR(tbl_GL[[#This Row],[Date]])</f>
        <v>2018</v>
      </c>
    </row>
    <row r="10856" spans="1:11" hidden="1" x14ac:dyDescent="0.35">
      <c r="A10856">
        <v>228.1</v>
      </c>
      <c r="B10856" s="24">
        <v>43235</v>
      </c>
      <c r="C10856">
        <v>5</v>
      </c>
      <c r="D10856" s="13">
        <v>210</v>
      </c>
      <c r="E10856" s="13" t="s">
        <v>8</v>
      </c>
      <c r="F10856" s="17">
        <v>7101</v>
      </c>
      <c r="G10856" t="str">
        <f>_xlfn.XLOOKUP(tbl_GL[[#This Row],[Account_key]],tbl_COA[Account_key],tbl_COA[Class],"Not Found")</f>
        <v>Trading account</v>
      </c>
      <c r="H10856" t="str">
        <f>_xlfn.XLOOKUP(tbl_GL[[#This Row],[Account_key]],tbl_COA[Account_key],tbl_COA[SubClass],"Not Found")</f>
        <v>Sales</v>
      </c>
      <c r="I10856" t="str">
        <f>_xlfn.XLOOKUP(tbl_GL[[#This Row],[Account_key]],tbl_COA[Account_key],tbl_COA[SubClass2],"Not Found")</f>
        <v>Sales</v>
      </c>
      <c r="J10856" t="str">
        <f>_xlfn.XLOOKUP(tbl_GL[[#This Row],[Account_key]],tbl_COA[Account_key],tbl_COA[SubAccount],,0)</f>
        <v>Sales</v>
      </c>
      <c r="K10856">
        <f>YEAR(tbl_GL[[#This Row],[Date]])</f>
        <v>2018</v>
      </c>
    </row>
    <row r="10857" spans="1:11" hidden="1" x14ac:dyDescent="0.35">
      <c r="A10857">
        <v>228.2</v>
      </c>
      <c r="B10857" s="24">
        <v>43235</v>
      </c>
      <c r="C10857">
        <v>5</v>
      </c>
      <c r="D10857" s="13">
        <v>30</v>
      </c>
      <c r="E10857" s="13" t="s">
        <v>8</v>
      </c>
      <c r="F10857" s="17">
        <v>7101</v>
      </c>
      <c r="G10857" t="str">
        <f>_xlfn.XLOOKUP(tbl_GL[[#This Row],[Account_key]],tbl_COA[Account_key],tbl_COA[Class],"Not Found")</f>
        <v>Assets</v>
      </c>
      <c r="H10857" t="str">
        <f>_xlfn.XLOOKUP(tbl_GL[[#This Row],[Account_key]],tbl_COA[Account_key],tbl_COA[SubClass],"Not Found")</f>
        <v>Assets</v>
      </c>
      <c r="I10857" t="str">
        <f>_xlfn.XLOOKUP(tbl_GL[[#This Row],[Account_key]],tbl_COA[Account_key],tbl_COA[SubClass2],"Not Found")</f>
        <v>Current Assets</v>
      </c>
      <c r="J10857" t="str">
        <f>_xlfn.XLOOKUP(tbl_GL[[#This Row],[Account_key]],tbl_COA[Account_key],tbl_COA[SubAccount],,0)</f>
        <v>Trade Receivables</v>
      </c>
      <c r="K10857">
        <f>YEAR(tbl_GL[[#This Row],[Date]])</f>
        <v>2018</v>
      </c>
    </row>
    <row r="10858" spans="1:11" hidden="1" x14ac:dyDescent="0.35">
      <c r="A10858">
        <v>229.1</v>
      </c>
      <c r="B10858" s="24">
        <v>43236</v>
      </c>
      <c r="C10858">
        <v>5</v>
      </c>
      <c r="D10858" s="13">
        <v>290</v>
      </c>
      <c r="E10858" s="13" t="s">
        <v>99</v>
      </c>
      <c r="F10858" s="17">
        <v>-43</v>
      </c>
      <c r="G10858" t="str">
        <f>_xlfn.XLOOKUP(tbl_GL[[#This Row],[Account_key]],tbl_COA[Account_key],tbl_COA[Class],"Not Found")</f>
        <v>Operating account</v>
      </c>
      <c r="H10858" t="str">
        <f>_xlfn.XLOOKUP(tbl_GL[[#This Row],[Account_key]],tbl_COA[Account_key],tbl_COA[SubClass],"Not Found")</f>
        <v>Operating Expenses</v>
      </c>
      <c r="I10858" t="str">
        <f>_xlfn.XLOOKUP(tbl_GL[[#This Row],[Account_key]],tbl_COA[Account_key],tbl_COA[SubClass2],"Not Found")</f>
        <v>Administration</v>
      </c>
      <c r="J10858" t="str">
        <f>_xlfn.XLOOKUP(tbl_GL[[#This Row],[Account_key]],tbl_COA[Account_key],tbl_COA[SubAccount],,0)</f>
        <v>Travel</v>
      </c>
      <c r="K10858">
        <f>YEAR(tbl_GL[[#This Row],[Date]])</f>
        <v>2018</v>
      </c>
    </row>
    <row r="10859" spans="1:11" hidden="1" x14ac:dyDescent="0.35">
      <c r="A10859">
        <v>229.2</v>
      </c>
      <c r="B10859" s="24">
        <v>43236</v>
      </c>
      <c r="C10859">
        <v>5</v>
      </c>
      <c r="D10859" s="13">
        <v>20</v>
      </c>
      <c r="E10859" s="13" t="s">
        <v>99</v>
      </c>
      <c r="F10859" s="17">
        <v>-43</v>
      </c>
      <c r="G10859" t="str">
        <f>_xlfn.XLOOKUP(tbl_GL[[#This Row],[Account_key]],tbl_COA[Account_key],tbl_COA[Class],"Not Found")</f>
        <v>Assets</v>
      </c>
      <c r="H10859" t="str">
        <f>_xlfn.XLOOKUP(tbl_GL[[#This Row],[Account_key]],tbl_COA[Account_key],tbl_COA[SubClass],"Not Found")</f>
        <v>Assets</v>
      </c>
      <c r="I10859" t="str">
        <f>_xlfn.XLOOKUP(tbl_GL[[#This Row],[Account_key]],tbl_COA[Account_key],tbl_COA[SubClass2],"Not Found")</f>
        <v>Current Assets</v>
      </c>
      <c r="J10859" t="str">
        <f>_xlfn.XLOOKUP(tbl_GL[[#This Row],[Account_key]],tbl_COA[Account_key],tbl_COA[SubAccount],,0)</f>
        <v>Cash in hand</v>
      </c>
      <c r="K10859">
        <f>YEAR(tbl_GL[[#This Row],[Date]])</f>
        <v>2018</v>
      </c>
    </row>
    <row r="10860" spans="1:11" hidden="1" x14ac:dyDescent="0.35">
      <c r="A10860">
        <v>230.1</v>
      </c>
      <c r="B10860" s="24">
        <v>43238</v>
      </c>
      <c r="C10860">
        <v>5</v>
      </c>
      <c r="D10860" s="13">
        <v>10</v>
      </c>
      <c r="E10860" s="13" t="s">
        <v>98</v>
      </c>
      <c r="F10860" s="17">
        <v>-959</v>
      </c>
      <c r="G10860" t="str">
        <f>_xlfn.XLOOKUP(tbl_GL[[#This Row],[Account_key]],tbl_COA[Account_key],tbl_COA[Class],"Not Found")</f>
        <v>Assets</v>
      </c>
      <c r="H10860" t="str">
        <f>_xlfn.XLOOKUP(tbl_GL[[#This Row],[Account_key]],tbl_COA[Account_key],tbl_COA[SubClass],"Not Found")</f>
        <v>Assets</v>
      </c>
      <c r="I10860" t="str">
        <f>_xlfn.XLOOKUP(tbl_GL[[#This Row],[Account_key]],tbl_COA[Account_key],tbl_COA[SubClass2],"Not Found")</f>
        <v>Current Assets</v>
      </c>
      <c r="J10860" t="str">
        <f>_xlfn.XLOOKUP(tbl_GL[[#This Row],[Account_key]],tbl_COA[Account_key],tbl_COA[SubAccount],,0)</f>
        <v>Cash at Bank</v>
      </c>
      <c r="K10860">
        <f>YEAR(tbl_GL[[#This Row],[Date]])</f>
        <v>2018</v>
      </c>
    </row>
    <row r="10861" spans="1:11" hidden="1" x14ac:dyDescent="0.35">
      <c r="A10861">
        <v>230.2</v>
      </c>
      <c r="B10861" s="24">
        <v>43238</v>
      </c>
      <c r="C10861">
        <v>5</v>
      </c>
      <c r="D10861" s="13">
        <v>120</v>
      </c>
      <c r="E10861" s="13" t="s">
        <v>98</v>
      </c>
      <c r="F10861" s="17">
        <v>-959</v>
      </c>
      <c r="G10861" t="str">
        <f>_xlfn.XLOOKUP(tbl_GL[[#This Row],[Account_key]],tbl_COA[Account_key],tbl_COA[Class],"Not Found")</f>
        <v>Liabilities and Owners Equity</v>
      </c>
      <c r="H10861" t="str">
        <f>_xlfn.XLOOKUP(tbl_GL[[#This Row],[Account_key]],tbl_COA[Account_key],tbl_COA[SubClass],"Not Found")</f>
        <v>Liabilities</v>
      </c>
      <c r="I10861" t="str">
        <f>_xlfn.XLOOKUP(tbl_GL[[#This Row],[Account_key]],tbl_COA[Account_key],tbl_COA[SubClass2],"Not Found")</f>
        <v>Current Liabilities</v>
      </c>
      <c r="J10861" t="str">
        <f>_xlfn.XLOOKUP(tbl_GL[[#This Row],[Account_key]],tbl_COA[Account_key],tbl_COA[SubAccount],,0)</f>
        <v>Accrued Expenses</v>
      </c>
      <c r="K10861">
        <f>YEAR(tbl_GL[[#This Row],[Date]])</f>
        <v>2018</v>
      </c>
    </row>
    <row r="10862" spans="1:11" hidden="1" x14ac:dyDescent="0.35">
      <c r="A10862">
        <v>231.1</v>
      </c>
      <c r="B10862" s="24">
        <v>43239</v>
      </c>
      <c r="C10862">
        <v>5</v>
      </c>
      <c r="D10862" s="13">
        <v>300</v>
      </c>
      <c r="E10862" s="13" t="s">
        <v>97</v>
      </c>
      <c r="F10862" s="17">
        <v>-854</v>
      </c>
      <c r="G10862" t="str">
        <f>_xlfn.XLOOKUP(tbl_GL[[#This Row],[Account_key]],tbl_COA[Account_key],tbl_COA[Class],"Not Found")</f>
        <v>Operating account</v>
      </c>
      <c r="H10862" t="str">
        <f>_xlfn.XLOOKUP(tbl_GL[[#This Row],[Account_key]],tbl_COA[Account_key],tbl_COA[SubClass],"Not Found")</f>
        <v>Operating Expenses</v>
      </c>
      <c r="I10862" t="str">
        <f>_xlfn.XLOOKUP(tbl_GL[[#This Row],[Account_key]],tbl_COA[Account_key],tbl_COA[SubClass2],"Not Found")</f>
        <v>Administration</v>
      </c>
      <c r="J10862" t="str">
        <f>_xlfn.XLOOKUP(tbl_GL[[#This Row],[Account_key]],tbl_COA[Account_key],tbl_COA[SubAccount],,0)</f>
        <v>Entertainment</v>
      </c>
      <c r="K10862">
        <f>YEAR(tbl_GL[[#This Row],[Date]])</f>
        <v>2018</v>
      </c>
    </row>
    <row r="10863" spans="1:11" hidden="1" x14ac:dyDescent="0.35">
      <c r="A10863">
        <v>231.2</v>
      </c>
      <c r="B10863" s="24">
        <v>43239</v>
      </c>
      <c r="C10863">
        <v>5</v>
      </c>
      <c r="D10863" s="13">
        <v>120</v>
      </c>
      <c r="E10863" s="13" t="s">
        <v>97</v>
      </c>
      <c r="F10863" s="17">
        <v>854</v>
      </c>
      <c r="G10863" t="str">
        <f>_xlfn.XLOOKUP(tbl_GL[[#This Row],[Account_key]],tbl_COA[Account_key],tbl_COA[Class],"Not Found")</f>
        <v>Liabilities and Owners Equity</v>
      </c>
      <c r="H10863" t="str">
        <f>_xlfn.XLOOKUP(tbl_GL[[#This Row],[Account_key]],tbl_COA[Account_key],tbl_COA[SubClass],"Not Found")</f>
        <v>Liabilities</v>
      </c>
      <c r="I10863" t="str">
        <f>_xlfn.XLOOKUP(tbl_GL[[#This Row],[Account_key]],tbl_COA[Account_key],tbl_COA[SubClass2],"Not Found")</f>
        <v>Current Liabilities</v>
      </c>
      <c r="J10863" t="str">
        <f>_xlfn.XLOOKUP(tbl_GL[[#This Row],[Account_key]],tbl_COA[Account_key],tbl_COA[SubAccount],,0)</f>
        <v>Accrued Expenses</v>
      </c>
      <c r="K10863">
        <f>YEAR(tbl_GL[[#This Row],[Date]])</f>
        <v>2018</v>
      </c>
    </row>
    <row r="10864" spans="1:11" hidden="1" x14ac:dyDescent="0.35">
      <c r="A10864">
        <v>232.1</v>
      </c>
      <c r="B10864" s="24">
        <v>43240</v>
      </c>
      <c r="C10864">
        <v>5</v>
      </c>
      <c r="D10864" s="13">
        <v>10</v>
      </c>
      <c r="E10864" s="13" t="s">
        <v>98</v>
      </c>
      <c r="F10864" s="17">
        <v>-745</v>
      </c>
      <c r="G10864" t="str">
        <f>_xlfn.XLOOKUP(tbl_GL[[#This Row],[Account_key]],tbl_COA[Account_key],tbl_COA[Class],"Not Found")</f>
        <v>Assets</v>
      </c>
      <c r="H10864" t="str">
        <f>_xlfn.XLOOKUP(tbl_GL[[#This Row],[Account_key]],tbl_COA[Account_key],tbl_COA[SubClass],"Not Found")</f>
        <v>Assets</v>
      </c>
      <c r="I10864" t="str">
        <f>_xlfn.XLOOKUP(tbl_GL[[#This Row],[Account_key]],tbl_COA[Account_key],tbl_COA[SubClass2],"Not Found")</f>
        <v>Current Assets</v>
      </c>
      <c r="J10864" t="str">
        <f>_xlfn.XLOOKUP(tbl_GL[[#This Row],[Account_key]],tbl_COA[Account_key],tbl_COA[SubAccount],,0)</f>
        <v>Cash at Bank</v>
      </c>
      <c r="K10864">
        <f>YEAR(tbl_GL[[#This Row],[Date]])</f>
        <v>2018</v>
      </c>
    </row>
    <row r="10865" spans="1:11" hidden="1" x14ac:dyDescent="0.35">
      <c r="A10865">
        <v>232.2</v>
      </c>
      <c r="B10865" s="24">
        <v>43240</v>
      </c>
      <c r="C10865">
        <v>5</v>
      </c>
      <c r="D10865" s="13">
        <v>120</v>
      </c>
      <c r="E10865" s="13" t="s">
        <v>98</v>
      </c>
      <c r="F10865" s="17">
        <v>-745</v>
      </c>
      <c r="G10865" t="str">
        <f>_xlfn.XLOOKUP(tbl_GL[[#This Row],[Account_key]],tbl_COA[Account_key],tbl_COA[Class],"Not Found")</f>
        <v>Liabilities and Owners Equity</v>
      </c>
      <c r="H10865" t="str">
        <f>_xlfn.XLOOKUP(tbl_GL[[#This Row],[Account_key]],tbl_COA[Account_key],tbl_COA[SubClass],"Not Found")</f>
        <v>Liabilities</v>
      </c>
      <c r="I10865" t="str">
        <f>_xlfn.XLOOKUP(tbl_GL[[#This Row],[Account_key]],tbl_COA[Account_key],tbl_COA[SubClass2],"Not Found")</f>
        <v>Current Liabilities</v>
      </c>
      <c r="J10865" t="str">
        <f>_xlfn.XLOOKUP(tbl_GL[[#This Row],[Account_key]],tbl_COA[Account_key],tbl_COA[SubAccount],,0)</f>
        <v>Accrued Expenses</v>
      </c>
      <c r="K10865">
        <f>YEAR(tbl_GL[[#This Row],[Date]])</f>
        <v>2018</v>
      </c>
    </row>
    <row r="10866" spans="1:11" hidden="1" x14ac:dyDescent="0.35">
      <c r="A10866">
        <v>233.1</v>
      </c>
      <c r="B10866" s="24">
        <v>43243</v>
      </c>
      <c r="C10866">
        <v>5</v>
      </c>
      <c r="D10866" s="13">
        <v>260</v>
      </c>
      <c r="E10866" s="13" t="s">
        <v>97</v>
      </c>
      <c r="F10866" s="17">
        <v>-1063</v>
      </c>
      <c r="G10866" t="str">
        <f>_xlfn.XLOOKUP(tbl_GL[[#This Row],[Account_key]],tbl_COA[Account_key],tbl_COA[Class],"Not Found")</f>
        <v>Operating account</v>
      </c>
      <c r="H10866" t="str">
        <f>_xlfn.XLOOKUP(tbl_GL[[#This Row],[Account_key]],tbl_COA[Account_key],tbl_COA[SubClass],"Not Found")</f>
        <v>Operating Expenses</v>
      </c>
      <c r="I10866" t="str">
        <f>_xlfn.XLOOKUP(tbl_GL[[#This Row],[Account_key]],tbl_COA[Account_key],tbl_COA[SubClass2],"Not Found")</f>
        <v>Marketing</v>
      </c>
      <c r="J10866" t="str">
        <f>_xlfn.XLOOKUP(tbl_GL[[#This Row],[Account_key]],tbl_COA[Account_key],tbl_COA[SubAccount],,0)</f>
        <v>Commissions</v>
      </c>
      <c r="K10866">
        <f>YEAR(tbl_GL[[#This Row],[Date]])</f>
        <v>2018</v>
      </c>
    </row>
    <row r="10867" spans="1:11" hidden="1" x14ac:dyDescent="0.35">
      <c r="A10867">
        <v>233.2</v>
      </c>
      <c r="B10867" s="24">
        <v>43243</v>
      </c>
      <c r="C10867">
        <v>5</v>
      </c>
      <c r="D10867" s="13">
        <v>120</v>
      </c>
      <c r="E10867" s="13" t="s">
        <v>97</v>
      </c>
      <c r="F10867" s="17">
        <v>1063</v>
      </c>
      <c r="G10867" t="str">
        <f>_xlfn.XLOOKUP(tbl_GL[[#This Row],[Account_key]],tbl_COA[Account_key],tbl_COA[Class],"Not Found")</f>
        <v>Liabilities and Owners Equity</v>
      </c>
      <c r="H10867" t="str">
        <f>_xlfn.XLOOKUP(tbl_GL[[#This Row],[Account_key]],tbl_COA[Account_key],tbl_COA[SubClass],"Not Found")</f>
        <v>Liabilities</v>
      </c>
      <c r="I10867" t="str">
        <f>_xlfn.XLOOKUP(tbl_GL[[#This Row],[Account_key]],tbl_COA[Account_key],tbl_COA[SubClass2],"Not Found")</f>
        <v>Current Liabilities</v>
      </c>
      <c r="J10867" t="str">
        <f>_xlfn.XLOOKUP(tbl_GL[[#This Row],[Account_key]],tbl_COA[Account_key],tbl_COA[SubAccount],,0)</f>
        <v>Accrued Expenses</v>
      </c>
      <c r="K10867">
        <f>YEAR(tbl_GL[[#This Row],[Date]])</f>
        <v>2018</v>
      </c>
    </row>
    <row r="10868" spans="1:11" hidden="1" x14ac:dyDescent="0.35">
      <c r="A10868">
        <v>234.1</v>
      </c>
      <c r="B10868" s="24">
        <v>43245</v>
      </c>
      <c r="C10868">
        <v>5</v>
      </c>
      <c r="D10868" s="13">
        <v>230</v>
      </c>
      <c r="E10868" s="13" t="s">
        <v>4</v>
      </c>
      <c r="F10868" s="17">
        <v>-490</v>
      </c>
      <c r="G10868" t="str">
        <f>_xlfn.XLOOKUP(tbl_GL[[#This Row],[Account_key]],tbl_COA[Account_key],tbl_COA[Class],"Not Found")</f>
        <v>Trading account</v>
      </c>
      <c r="H10868" t="str">
        <f>_xlfn.XLOOKUP(tbl_GL[[#This Row],[Account_key]],tbl_COA[Account_key],tbl_COA[SubClass],"Not Found")</f>
        <v>Cost of Sales</v>
      </c>
      <c r="I10868" t="str">
        <f>_xlfn.XLOOKUP(tbl_GL[[#This Row],[Account_key]],tbl_COA[Account_key],tbl_COA[SubClass2],"Not Found")</f>
        <v>Cost of Sales</v>
      </c>
      <c r="J10868" t="str">
        <f>_xlfn.XLOOKUP(tbl_GL[[#This Row],[Account_key]],tbl_COA[Account_key],tbl_COA[SubAccount],,0)</f>
        <v>Cost of Sales</v>
      </c>
      <c r="K10868">
        <f>YEAR(tbl_GL[[#This Row],[Date]])</f>
        <v>2018</v>
      </c>
    </row>
    <row r="10869" spans="1:11" hidden="1" x14ac:dyDescent="0.35">
      <c r="A10869">
        <v>234.2</v>
      </c>
      <c r="B10869" s="24">
        <v>43245</v>
      </c>
      <c r="C10869">
        <v>5</v>
      </c>
      <c r="D10869" s="13">
        <v>60</v>
      </c>
      <c r="E10869" s="13" t="s">
        <v>4</v>
      </c>
      <c r="F10869" s="17">
        <v>-490</v>
      </c>
      <c r="G10869" t="str">
        <f>_xlfn.XLOOKUP(tbl_GL[[#This Row],[Account_key]],tbl_COA[Account_key],tbl_COA[Class],"Not Found")</f>
        <v>Assets</v>
      </c>
      <c r="H10869" t="str">
        <f>_xlfn.XLOOKUP(tbl_GL[[#This Row],[Account_key]],tbl_COA[Account_key],tbl_COA[SubClass],"Not Found")</f>
        <v>Assets</v>
      </c>
      <c r="I10869" t="str">
        <f>_xlfn.XLOOKUP(tbl_GL[[#This Row],[Account_key]],tbl_COA[Account_key],tbl_COA[SubClass2],"Not Found")</f>
        <v>Current Assets</v>
      </c>
      <c r="J10869" t="str">
        <f>_xlfn.XLOOKUP(tbl_GL[[#This Row],[Account_key]],tbl_COA[Account_key],tbl_COA[SubAccount],,0)</f>
        <v>Inventory</v>
      </c>
      <c r="K10869">
        <f>YEAR(tbl_GL[[#This Row],[Date]])</f>
        <v>2018</v>
      </c>
    </row>
    <row r="10870" spans="1:11" hidden="1" x14ac:dyDescent="0.35">
      <c r="A10870">
        <v>235.1</v>
      </c>
      <c r="B10870" s="24">
        <v>43245</v>
      </c>
      <c r="C10870">
        <v>5</v>
      </c>
      <c r="D10870" s="13">
        <v>10</v>
      </c>
      <c r="E10870" s="13" t="s">
        <v>98</v>
      </c>
      <c r="F10870" s="17">
        <v>-1107</v>
      </c>
      <c r="G10870" t="str">
        <f>_xlfn.XLOOKUP(tbl_GL[[#This Row],[Account_key]],tbl_COA[Account_key],tbl_COA[Class],"Not Found")</f>
        <v>Assets</v>
      </c>
      <c r="H10870" t="str">
        <f>_xlfn.XLOOKUP(tbl_GL[[#This Row],[Account_key]],tbl_COA[Account_key],tbl_COA[SubClass],"Not Found")</f>
        <v>Assets</v>
      </c>
      <c r="I10870" t="str">
        <f>_xlfn.XLOOKUP(tbl_GL[[#This Row],[Account_key]],tbl_COA[Account_key],tbl_COA[SubClass2],"Not Found")</f>
        <v>Current Assets</v>
      </c>
      <c r="J10870" t="str">
        <f>_xlfn.XLOOKUP(tbl_GL[[#This Row],[Account_key]],tbl_COA[Account_key],tbl_COA[SubAccount],,0)</f>
        <v>Cash at Bank</v>
      </c>
      <c r="K10870">
        <f>YEAR(tbl_GL[[#This Row],[Date]])</f>
        <v>2018</v>
      </c>
    </row>
    <row r="10871" spans="1:11" hidden="1" x14ac:dyDescent="0.35">
      <c r="A10871">
        <v>235.2</v>
      </c>
      <c r="B10871" s="24">
        <v>43245</v>
      </c>
      <c r="C10871">
        <v>5</v>
      </c>
      <c r="D10871" s="13">
        <v>120</v>
      </c>
      <c r="E10871" s="13" t="s">
        <v>98</v>
      </c>
      <c r="F10871" s="17">
        <v>-1107</v>
      </c>
      <c r="G10871" t="str">
        <f>_xlfn.XLOOKUP(tbl_GL[[#This Row],[Account_key]],tbl_COA[Account_key],tbl_COA[Class],"Not Found")</f>
        <v>Liabilities and Owners Equity</v>
      </c>
      <c r="H10871" t="str">
        <f>_xlfn.XLOOKUP(tbl_GL[[#This Row],[Account_key]],tbl_COA[Account_key],tbl_COA[SubClass],"Not Found")</f>
        <v>Liabilities</v>
      </c>
      <c r="I10871" t="str">
        <f>_xlfn.XLOOKUP(tbl_GL[[#This Row],[Account_key]],tbl_COA[Account_key],tbl_COA[SubClass2],"Not Found")</f>
        <v>Current Liabilities</v>
      </c>
      <c r="J10871" t="str">
        <f>_xlfn.XLOOKUP(tbl_GL[[#This Row],[Account_key]],tbl_COA[Account_key],tbl_COA[SubAccount],,0)</f>
        <v>Accrued Expenses</v>
      </c>
      <c r="K10871">
        <f>YEAR(tbl_GL[[#This Row],[Date]])</f>
        <v>2018</v>
      </c>
    </row>
    <row r="10872" spans="1:11" hidden="1" x14ac:dyDescent="0.35">
      <c r="A10872">
        <v>236.1</v>
      </c>
      <c r="B10872" s="24">
        <v>43245</v>
      </c>
      <c r="C10872">
        <v>5</v>
      </c>
      <c r="D10872" s="13">
        <v>210</v>
      </c>
      <c r="E10872" s="13" t="s">
        <v>7</v>
      </c>
      <c r="F10872" s="17">
        <v>1632</v>
      </c>
      <c r="G10872" t="str">
        <f>_xlfn.XLOOKUP(tbl_GL[[#This Row],[Account_key]],tbl_COA[Account_key],tbl_COA[Class],"Not Found")</f>
        <v>Trading account</v>
      </c>
      <c r="H10872" t="str">
        <f>_xlfn.XLOOKUP(tbl_GL[[#This Row],[Account_key]],tbl_COA[Account_key],tbl_COA[SubClass],"Not Found")</f>
        <v>Sales</v>
      </c>
      <c r="I10872" t="str">
        <f>_xlfn.XLOOKUP(tbl_GL[[#This Row],[Account_key]],tbl_COA[Account_key],tbl_COA[SubClass2],"Not Found")</f>
        <v>Sales</v>
      </c>
      <c r="J10872" t="str">
        <f>_xlfn.XLOOKUP(tbl_GL[[#This Row],[Account_key]],tbl_COA[Account_key],tbl_COA[SubAccount],,0)</f>
        <v>Sales</v>
      </c>
      <c r="K10872">
        <f>YEAR(tbl_GL[[#This Row],[Date]])</f>
        <v>2018</v>
      </c>
    </row>
    <row r="10873" spans="1:11" hidden="1" x14ac:dyDescent="0.35">
      <c r="A10873">
        <v>236.2</v>
      </c>
      <c r="B10873" s="24">
        <v>43245</v>
      </c>
      <c r="C10873">
        <v>5</v>
      </c>
      <c r="D10873" s="13">
        <v>10</v>
      </c>
      <c r="E10873" s="13" t="s">
        <v>7</v>
      </c>
      <c r="F10873" s="17">
        <v>1632</v>
      </c>
      <c r="G10873" t="str">
        <f>_xlfn.XLOOKUP(tbl_GL[[#This Row],[Account_key]],tbl_COA[Account_key],tbl_COA[Class],"Not Found")</f>
        <v>Assets</v>
      </c>
      <c r="H10873" t="str">
        <f>_xlfn.XLOOKUP(tbl_GL[[#This Row],[Account_key]],tbl_COA[Account_key],tbl_COA[SubClass],"Not Found")</f>
        <v>Assets</v>
      </c>
      <c r="I10873" t="str">
        <f>_xlfn.XLOOKUP(tbl_GL[[#This Row],[Account_key]],tbl_COA[Account_key],tbl_COA[SubClass2],"Not Found")</f>
        <v>Current Assets</v>
      </c>
      <c r="J10873" t="str">
        <f>_xlfn.XLOOKUP(tbl_GL[[#This Row],[Account_key]],tbl_COA[Account_key],tbl_COA[SubAccount],,0)</f>
        <v>Cash at Bank</v>
      </c>
      <c r="K10873">
        <f>YEAR(tbl_GL[[#This Row],[Date]])</f>
        <v>2018</v>
      </c>
    </row>
    <row r="10874" spans="1:11" hidden="1" x14ac:dyDescent="0.35">
      <c r="A10874">
        <v>237.1</v>
      </c>
      <c r="B10874" s="24">
        <v>43245</v>
      </c>
      <c r="C10874">
        <v>5</v>
      </c>
      <c r="D10874" s="13">
        <v>230</v>
      </c>
      <c r="E10874" s="13" t="s">
        <v>4</v>
      </c>
      <c r="F10874" s="17">
        <v>-1957</v>
      </c>
      <c r="G10874" t="str">
        <f>_xlfn.XLOOKUP(tbl_GL[[#This Row],[Account_key]],tbl_COA[Account_key],tbl_COA[Class],"Not Found")</f>
        <v>Trading account</v>
      </c>
      <c r="H10874" t="str">
        <f>_xlfn.XLOOKUP(tbl_GL[[#This Row],[Account_key]],tbl_COA[Account_key],tbl_COA[SubClass],"Not Found")</f>
        <v>Cost of Sales</v>
      </c>
      <c r="I10874" t="str">
        <f>_xlfn.XLOOKUP(tbl_GL[[#This Row],[Account_key]],tbl_COA[Account_key],tbl_COA[SubClass2],"Not Found")</f>
        <v>Cost of Sales</v>
      </c>
      <c r="J10874" t="str">
        <f>_xlfn.XLOOKUP(tbl_GL[[#This Row],[Account_key]],tbl_COA[Account_key],tbl_COA[SubAccount],,0)</f>
        <v>Cost of Sales</v>
      </c>
      <c r="K10874">
        <f>YEAR(tbl_GL[[#This Row],[Date]])</f>
        <v>2018</v>
      </c>
    </row>
    <row r="10875" spans="1:11" hidden="1" x14ac:dyDescent="0.35">
      <c r="A10875">
        <v>237.2</v>
      </c>
      <c r="B10875" s="24">
        <v>43245</v>
      </c>
      <c r="C10875">
        <v>5</v>
      </c>
      <c r="D10875" s="13">
        <v>60</v>
      </c>
      <c r="E10875" s="13" t="s">
        <v>4</v>
      </c>
      <c r="F10875" s="17">
        <v>-1957</v>
      </c>
      <c r="G10875" t="str">
        <f>_xlfn.XLOOKUP(tbl_GL[[#This Row],[Account_key]],tbl_COA[Account_key],tbl_COA[Class],"Not Found")</f>
        <v>Assets</v>
      </c>
      <c r="H10875" t="str">
        <f>_xlfn.XLOOKUP(tbl_GL[[#This Row],[Account_key]],tbl_COA[Account_key],tbl_COA[SubClass],"Not Found")</f>
        <v>Assets</v>
      </c>
      <c r="I10875" t="str">
        <f>_xlfn.XLOOKUP(tbl_GL[[#This Row],[Account_key]],tbl_COA[Account_key],tbl_COA[SubClass2],"Not Found")</f>
        <v>Current Assets</v>
      </c>
      <c r="J10875" t="str">
        <f>_xlfn.XLOOKUP(tbl_GL[[#This Row],[Account_key]],tbl_COA[Account_key],tbl_COA[SubAccount],,0)</f>
        <v>Inventory</v>
      </c>
      <c r="K10875">
        <f>YEAR(tbl_GL[[#This Row],[Date]])</f>
        <v>2018</v>
      </c>
    </row>
    <row r="10876" spans="1:11" hidden="1" x14ac:dyDescent="0.35">
      <c r="A10876">
        <v>238.1</v>
      </c>
      <c r="B10876" s="24">
        <v>43245</v>
      </c>
      <c r="C10876">
        <v>5</v>
      </c>
      <c r="D10876" s="13">
        <v>210</v>
      </c>
      <c r="E10876" s="13" t="s">
        <v>8</v>
      </c>
      <c r="F10876" s="17">
        <v>7117</v>
      </c>
      <c r="G10876" t="str">
        <f>_xlfn.XLOOKUP(tbl_GL[[#This Row],[Account_key]],tbl_COA[Account_key],tbl_COA[Class],"Not Found")</f>
        <v>Trading account</v>
      </c>
      <c r="H10876" t="str">
        <f>_xlfn.XLOOKUP(tbl_GL[[#This Row],[Account_key]],tbl_COA[Account_key],tbl_COA[SubClass],"Not Found")</f>
        <v>Sales</v>
      </c>
      <c r="I10876" t="str">
        <f>_xlfn.XLOOKUP(tbl_GL[[#This Row],[Account_key]],tbl_COA[Account_key],tbl_COA[SubClass2],"Not Found")</f>
        <v>Sales</v>
      </c>
      <c r="J10876" t="str">
        <f>_xlfn.XLOOKUP(tbl_GL[[#This Row],[Account_key]],tbl_COA[Account_key],tbl_COA[SubAccount],,0)</f>
        <v>Sales</v>
      </c>
      <c r="K10876">
        <f>YEAR(tbl_GL[[#This Row],[Date]])</f>
        <v>2018</v>
      </c>
    </row>
    <row r="10877" spans="1:11" hidden="1" x14ac:dyDescent="0.35">
      <c r="A10877">
        <v>238.2</v>
      </c>
      <c r="B10877" s="24">
        <v>43245</v>
      </c>
      <c r="C10877">
        <v>5</v>
      </c>
      <c r="D10877" s="13">
        <v>30</v>
      </c>
      <c r="E10877" s="13" t="s">
        <v>8</v>
      </c>
      <c r="F10877" s="17">
        <v>7117</v>
      </c>
      <c r="G10877" t="str">
        <f>_xlfn.XLOOKUP(tbl_GL[[#This Row],[Account_key]],tbl_COA[Account_key],tbl_COA[Class],"Not Found")</f>
        <v>Assets</v>
      </c>
      <c r="H10877" t="str">
        <f>_xlfn.XLOOKUP(tbl_GL[[#This Row],[Account_key]],tbl_COA[Account_key],tbl_COA[SubClass],"Not Found")</f>
        <v>Assets</v>
      </c>
      <c r="I10877" t="str">
        <f>_xlfn.XLOOKUP(tbl_GL[[#This Row],[Account_key]],tbl_COA[Account_key],tbl_COA[SubClass2],"Not Found")</f>
        <v>Current Assets</v>
      </c>
      <c r="J10877" t="str">
        <f>_xlfn.XLOOKUP(tbl_GL[[#This Row],[Account_key]],tbl_COA[Account_key],tbl_COA[SubAccount],,0)</f>
        <v>Trade Receivables</v>
      </c>
      <c r="K10877">
        <f>YEAR(tbl_GL[[#This Row],[Date]])</f>
        <v>2018</v>
      </c>
    </row>
    <row r="10878" spans="1:11" hidden="1" x14ac:dyDescent="0.35">
      <c r="A10878">
        <v>239.1</v>
      </c>
      <c r="B10878" s="24">
        <v>43247</v>
      </c>
      <c r="C10878">
        <v>5</v>
      </c>
      <c r="D10878" s="13">
        <v>30</v>
      </c>
      <c r="E10878" s="13" t="s">
        <v>80</v>
      </c>
      <c r="F10878" s="17">
        <v>-6297</v>
      </c>
      <c r="G10878" t="str">
        <f>_xlfn.XLOOKUP(tbl_GL[[#This Row],[Account_key]],tbl_COA[Account_key],tbl_COA[Class],"Not Found")</f>
        <v>Assets</v>
      </c>
      <c r="H10878" t="str">
        <f>_xlfn.XLOOKUP(tbl_GL[[#This Row],[Account_key]],tbl_COA[Account_key],tbl_COA[SubClass],"Not Found")</f>
        <v>Assets</v>
      </c>
      <c r="I10878" t="str">
        <f>_xlfn.XLOOKUP(tbl_GL[[#This Row],[Account_key]],tbl_COA[Account_key],tbl_COA[SubClass2],"Not Found")</f>
        <v>Current Assets</v>
      </c>
      <c r="J10878" t="str">
        <f>_xlfn.XLOOKUP(tbl_GL[[#This Row],[Account_key]],tbl_COA[Account_key],tbl_COA[SubAccount],,0)</f>
        <v>Trade Receivables</v>
      </c>
      <c r="K10878">
        <f>YEAR(tbl_GL[[#This Row],[Date]])</f>
        <v>2018</v>
      </c>
    </row>
    <row r="10879" spans="1:11" hidden="1" x14ac:dyDescent="0.35">
      <c r="A10879">
        <v>239.2</v>
      </c>
      <c r="B10879" s="24">
        <v>43247</v>
      </c>
      <c r="C10879">
        <v>5</v>
      </c>
      <c r="D10879" s="13">
        <v>10</v>
      </c>
      <c r="E10879" s="13" t="s">
        <v>80</v>
      </c>
      <c r="F10879" s="17">
        <v>6297</v>
      </c>
      <c r="G10879" t="str">
        <f>_xlfn.XLOOKUP(tbl_GL[[#This Row],[Account_key]],tbl_COA[Account_key],tbl_COA[Class],"Not Found")</f>
        <v>Assets</v>
      </c>
      <c r="H10879" t="str">
        <f>_xlfn.XLOOKUP(tbl_GL[[#This Row],[Account_key]],tbl_COA[Account_key],tbl_COA[SubClass],"Not Found")</f>
        <v>Assets</v>
      </c>
      <c r="I10879" t="str">
        <f>_xlfn.XLOOKUP(tbl_GL[[#This Row],[Account_key]],tbl_COA[Account_key],tbl_COA[SubClass2],"Not Found")</f>
        <v>Current Assets</v>
      </c>
      <c r="J10879" t="str">
        <f>_xlfn.XLOOKUP(tbl_GL[[#This Row],[Account_key]],tbl_COA[Account_key],tbl_COA[SubAccount],,0)</f>
        <v>Cash at Bank</v>
      </c>
      <c r="K10879">
        <f>YEAR(tbl_GL[[#This Row],[Date]])</f>
        <v>2018</v>
      </c>
    </row>
    <row r="10880" spans="1:11" hidden="1" x14ac:dyDescent="0.35">
      <c r="A10880">
        <v>240.1</v>
      </c>
      <c r="B10880" s="24">
        <v>43248</v>
      </c>
      <c r="C10880">
        <v>5</v>
      </c>
      <c r="D10880" s="13">
        <v>10</v>
      </c>
      <c r="E10880" s="13" t="s">
        <v>98</v>
      </c>
      <c r="F10880" s="17">
        <v>-892</v>
      </c>
      <c r="G10880" t="str">
        <f>_xlfn.XLOOKUP(tbl_GL[[#This Row],[Account_key]],tbl_COA[Account_key],tbl_COA[Class],"Not Found")</f>
        <v>Assets</v>
      </c>
      <c r="H10880" t="str">
        <f>_xlfn.XLOOKUP(tbl_GL[[#This Row],[Account_key]],tbl_COA[Account_key],tbl_COA[SubClass],"Not Found")</f>
        <v>Assets</v>
      </c>
      <c r="I10880" t="str">
        <f>_xlfn.XLOOKUP(tbl_GL[[#This Row],[Account_key]],tbl_COA[Account_key],tbl_COA[SubClass2],"Not Found")</f>
        <v>Current Assets</v>
      </c>
      <c r="J10880" t="str">
        <f>_xlfn.XLOOKUP(tbl_GL[[#This Row],[Account_key]],tbl_COA[Account_key],tbl_COA[SubAccount],,0)</f>
        <v>Cash at Bank</v>
      </c>
      <c r="K10880">
        <f>YEAR(tbl_GL[[#This Row],[Date]])</f>
        <v>2018</v>
      </c>
    </row>
    <row r="10881" spans="1:11" hidden="1" x14ac:dyDescent="0.35">
      <c r="A10881">
        <v>240.2</v>
      </c>
      <c r="B10881" s="24">
        <v>43248</v>
      </c>
      <c r="C10881">
        <v>5</v>
      </c>
      <c r="D10881" s="13">
        <v>120</v>
      </c>
      <c r="E10881" s="13" t="s">
        <v>98</v>
      </c>
      <c r="F10881" s="17">
        <v>-892</v>
      </c>
      <c r="G10881" t="str">
        <f>_xlfn.XLOOKUP(tbl_GL[[#This Row],[Account_key]],tbl_COA[Account_key],tbl_COA[Class],"Not Found")</f>
        <v>Liabilities and Owners Equity</v>
      </c>
      <c r="H10881" t="str">
        <f>_xlfn.XLOOKUP(tbl_GL[[#This Row],[Account_key]],tbl_COA[Account_key],tbl_COA[SubClass],"Not Found")</f>
        <v>Liabilities</v>
      </c>
      <c r="I10881" t="str">
        <f>_xlfn.XLOOKUP(tbl_GL[[#This Row],[Account_key]],tbl_COA[Account_key],tbl_COA[SubClass2],"Not Found")</f>
        <v>Current Liabilities</v>
      </c>
      <c r="J10881" t="str">
        <f>_xlfn.XLOOKUP(tbl_GL[[#This Row],[Account_key]],tbl_COA[Account_key],tbl_COA[SubAccount],,0)</f>
        <v>Accrued Expenses</v>
      </c>
      <c r="K10881">
        <f>YEAR(tbl_GL[[#This Row],[Date]])</f>
        <v>2018</v>
      </c>
    </row>
    <row r="10882" spans="1:11" hidden="1" x14ac:dyDescent="0.35">
      <c r="A10882">
        <v>241.1</v>
      </c>
      <c r="B10882" s="24">
        <v>43248</v>
      </c>
      <c r="C10882">
        <v>5</v>
      </c>
      <c r="D10882" s="13">
        <v>290</v>
      </c>
      <c r="E10882" s="13" t="s">
        <v>97</v>
      </c>
      <c r="F10882" s="17">
        <v>-1127</v>
      </c>
      <c r="G10882" t="str">
        <f>_xlfn.XLOOKUP(tbl_GL[[#This Row],[Account_key]],tbl_COA[Account_key],tbl_COA[Class],"Not Found")</f>
        <v>Operating account</v>
      </c>
      <c r="H10882" t="str">
        <f>_xlfn.XLOOKUP(tbl_GL[[#This Row],[Account_key]],tbl_COA[Account_key],tbl_COA[SubClass],"Not Found")</f>
        <v>Operating Expenses</v>
      </c>
      <c r="I10882" t="str">
        <f>_xlfn.XLOOKUP(tbl_GL[[#This Row],[Account_key]],tbl_COA[Account_key],tbl_COA[SubClass2],"Not Found")</f>
        <v>Administration</v>
      </c>
      <c r="J10882" t="str">
        <f>_xlfn.XLOOKUP(tbl_GL[[#This Row],[Account_key]],tbl_COA[Account_key],tbl_COA[SubAccount],,0)</f>
        <v>Travel</v>
      </c>
      <c r="K10882">
        <f>YEAR(tbl_GL[[#This Row],[Date]])</f>
        <v>2018</v>
      </c>
    </row>
    <row r="10883" spans="1:11" hidden="1" x14ac:dyDescent="0.35">
      <c r="A10883">
        <v>241.2</v>
      </c>
      <c r="B10883" s="24">
        <v>43248</v>
      </c>
      <c r="C10883">
        <v>5</v>
      </c>
      <c r="D10883" s="13">
        <v>120</v>
      </c>
      <c r="E10883" s="13" t="s">
        <v>97</v>
      </c>
      <c r="F10883" s="17">
        <v>1127</v>
      </c>
      <c r="G10883" t="str">
        <f>_xlfn.XLOOKUP(tbl_GL[[#This Row],[Account_key]],tbl_COA[Account_key],tbl_COA[Class],"Not Found")</f>
        <v>Liabilities and Owners Equity</v>
      </c>
      <c r="H10883" t="str">
        <f>_xlfn.XLOOKUP(tbl_GL[[#This Row],[Account_key]],tbl_COA[Account_key],tbl_COA[SubClass],"Not Found")</f>
        <v>Liabilities</v>
      </c>
      <c r="I10883" t="str">
        <f>_xlfn.XLOOKUP(tbl_GL[[#This Row],[Account_key]],tbl_COA[Account_key],tbl_COA[SubClass2],"Not Found")</f>
        <v>Current Liabilities</v>
      </c>
      <c r="J10883" t="str">
        <f>_xlfn.XLOOKUP(tbl_GL[[#This Row],[Account_key]],tbl_COA[Account_key],tbl_COA[SubAccount],,0)</f>
        <v>Accrued Expenses</v>
      </c>
      <c r="K10883">
        <f>YEAR(tbl_GL[[#This Row],[Date]])</f>
        <v>2018</v>
      </c>
    </row>
    <row r="10884" spans="1:11" hidden="1" x14ac:dyDescent="0.35">
      <c r="A10884">
        <v>242.1</v>
      </c>
      <c r="B10884" s="24">
        <v>43249</v>
      </c>
      <c r="C10884">
        <v>5</v>
      </c>
      <c r="D10884" s="13">
        <v>10</v>
      </c>
      <c r="E10884" s="13" t="s">
        <v>98</v>
      </c>
      <c r="F10884" s="17">
        <v>-961</v>
      </c>
      <c r="G10884" t="str">
        <f>_xlfn.XLOOKUP(tbl_GL[[#This Row],[Account_key]],tbl_COA[Account_key],tbl_COA[Class],"Not Found")</f>
        <v>Assets</v>
      </c>
      <c r="H10884" t="str">
        <f>_xlfn.XLOOKUP(tbl_GL[[#This Row],[Account_key]],tbl_COA[Account_key],tbl_COA[SubClass],"Not Found")</f>
        <v>Assets</v>
      </c>
      <c r="I10884" t="str">
        <f>_xlfn.XLOOKUP(tbl_GL[[#This Row],[Account_key]],tbl_COA[Account_key],tbl_COA[SubClass2],"Not Found")</f>
        <v>Current Assets</v>
      </c>
      <c r="J10884" t="str">
        <f>_xlfn.XLOOKUP(tbl_GL[[#This Row],[Account_key]],tbl_COA[Account_key],tbl_COA[SubAccount],,0)</f>
        <v>Cash at Bank</v>
      </c>
      <c r="K10884">
        <f>YEAR(tbl_GL[[#This Row],[Date]])</f>
        <v>2018</v>
      </c>
    </row>
    <row r="10885" spans="1:11" hidden="1" x14ac:dyDescent="0.35">
      <c r="A10885">
        <v>242.2</v>
      </c>
      <c r="B10885" s="24">
        <v>43249</v>
      </c>
      <c r="C10885">
        <v>5</v>
      </c>
      <c r="D10885" s="13">
        <v>120</v>
      </c>
      <c r="E10885" s="13" t="s">
        <v>98</v>
      </c>
      <c r="F10885" s="17">
        <v>-961</v>
      </c>
      <c r="G10885" t="str">
        <f>_xlfn.XLOOKUP(tbl_GL[[#This Row],[Account_key]],tbl_COA[Account_key],tbl_COA[Class],"Not Found")</f>
        <v>Liabilities and Owners Equity</v>
      </c>
      <c r="H10885" t="str">
        <f>_xlfn.XLOOKUP(tbl_GL[[#This Row],[Account_key]],tbl_COA[Account_key],tbl_COA[SubClass],"Not Found")</f>
        <v>Liabilities</v>
      </c>
      <c r="I10885" t="str">
        <f>_xlfn.XLOOKUP(tbl_GL[[#This Row],[Account_key]],tbl_COA[Account_key],tbl_COA[SubClass2],"Not Found")</f>
        <v>Current Liabilities</v>
      </c>
      <c r="J10885" t="str">
        <f>_xlfn.XLOOKUP(tbl_GL[[#This Row],[Account_key]],tbl_COA[Account_key],tbl_COA[SubAccount],,0)</f>
        <v>Accrued Expenses</v>
      </c>
      <c r="K10885">
        <f>YEAR(tbl_GL[[#This Row],[Date]])</f>
        <v>2018</v>
      </c>
    </row>
    <row r="10886" spans="1:11" hidden="1" x14ac:dyDescent="0.35">
      <c r="A10886">
        <v>243.1</v>
      </c>
      <c r="B10886" s="24">
        <v>43251</v>
      </c>
      <c r="C10886">
        <v>5</v>
      </c>
      <c r="D10886" s="13">
        <v>320</v>
      </c>
      <c r="E10886" s="13" t="s">
        <v>99</v>
      </c>
      <c r="F10886" s="17">
        <v>-22</v>
      </c>
      <c r="G10886" t="str">
        <f>_xlfn.XLOOKUP(tbl_GL[[#This Row],[Account_key]],tbl_COA[Account_key],tbl_COA[Class],"Not Found")</f>
        <v>Operating account</v>
      </c>
      <c r="H10886" t="str">
        <f>_xlfn.XLOOKUP(tbl_GL[[#This Row],[Account_key]],tbl_COA[Account_key],tbl_COA[SubClass],"Not Found")</f>
        <v>Operating Expenses</v>
      </c>
      <c r="I10886" t="str">
        <f>_xlfn.XLOOKUP(tbl_GL[[#This Row],[Account_key]],tbl_COA[Account_key],tbl_COA[SubClass2],"Not Found")</f>
        <v>Administration</v>
      </c>
      <c r="J10886" t="str">
        <f>_xlfn.XLOOKUP(tbl_GL[[#This Row],[Account_key]],tbl_COA[Account_key],tbl_COA[SubAccount],,0)</f>
        <v>Professional Services</v>
      </c>
      <c r="K10886">
        <f>YEAR(tbl_GL[[#This Row],[Date]])</f>
        <v>2018</v>
      </c>
    </row>
    <row r="10887" spans="1:11" hidden="1" x14ac:dyDescent="0.35">
      <c r="A10887">
        <v>243.2</v>
      </c>
      <c r="B10887" s="24">
        <v>43251</v>
      </c>
      <c r="C10887">
        <v>5</v>
      </c>
      <c r="D10887" s="13">
        <v>20</v>
      </c>
      <c r="E10887" s="13" t="s">
        <v>99</v>
      </c>
      <c r="F10887" s="17">
        <v>-22</v>
      </c>
      <c r="G10887" t="str">
        <f>_xlfn.XLOOKUP(tbl_GL[[#This Row],[Account_key]],tbl_COA[Account_key],tbl_COA[Class],"Not Found")</f>
        <v>Assets</v>
      </c>
      <c r="H10887" t="str">
        <f>_xlfn.XLOOKUP(tbl_GL[[#This Row],[Account_key]],tbl_COA[Account_key],tbl_COA[SubClass],"Not Found")</f>
        <v>Assets</v>
      </c>
      <c r="I10887" t="str">
        <f>_xlfn.XLOOKUP(tbl_GL[[#This Row],[Account_key]],tbl_COA[Account_key],tbl_COA[SubClass2],"Not Found")</f>
        <v>Current Assets</v>
      </c>
      <c r="J10887" t="str">
        <f>_xlfn.XLOOKUP(tbl_GL[[#This Row],[Account_key]],tbl_COA[Account_key],tbl_COA[SubAccount],,0)</f>
        <v>Cash in hand</v>
      </c>
      <c r="K10887">
        <f>YEAR(tbl_GL[[#This Row],[Date]])</f>
        <v>2018</v>
      </c>
    </row>
    <row r="10888" spans="1:11" hidden="1" x14ac:dyDescent="0.35">
      <c r="A10888">
        <v>244.1</v>
      </c>
      <c r="B10888" s="24">
        <v>43251</v>
      </c>
      <c r="C10888">
        <v>5</v>
      </c>
      <c r="D10888" s="13">
        <v>10</v>
      </c>
      <c r="E10888" s="13" t="s">
        <v>110</v>
      </c>
      <c r="F10888" s="17">
        <v>30</v>
      </c>
      <c r="G10888" t="str">
        <f>_xlfn.XLOOKUP(tbl_GL[[#This Row],[Account_key]],tbl_COA[Account_key],tbl_COA[Class],"Not Found")</f>
        <v>Assets</v>
      </c>
      <c r="H10888" t="str">
        <f>_xlfn.XLOOKUP(tbl_GL[[#This Row],[Account_key]],tbl_COA[Account_key],tbl_COA[SubClass],"Not Found")</f>
        <v>Assets</v>
      </c>
      <c r="I10888" t="str">
        <f>_xlfn.XLOOKUP(tbl_GL[[#This Row],[Account_key]],tbl_COA[Account_key],tbl_COA[SubClass2],"Not Found")</f>
        <v>Current Assets</v>
      </c>
      <c r="J10888" t="str">
        <f>_xlfn.XLOOKUP(tbl_GL[[#This Row],[Account_key]],tbl_COA[Account_key],tbl_COA[SubAccount],,0)</f>
        <v>Cash at Bank</v>
      </c>
      <c r="K10888">
        <f>YEAR(tbl_GL[[#This Row],[Date]])</f>
        <v>2018</v>
      </c>
    </row>
    <row r="10889" spans="1:11" hidden="1" x14ac:dyDescent="0.35">
      <c r="A10889">
        <v>244.2</v>
      </c>
      <c r="B10889" s="24">
        <v>43251</v>
      </c>
      <c r="C10889">
        <v>5</v>
      </c>
      <c r="D10889" s="13">
        <v>430</v>
      </c>
      <c r="E10889" s="13" t="s">
        <v>110</v>
      </c>
      <c r="F10889" s="17">
        <v>30</v>
      </c>
      <c r="G10889" t="str">
        <f>_xlfn.XLOOKUP(tbl_GL[[#This Row],[Account_key]],tbl_COA[Account_key],tbl_COA[Class],"Not Found")</f>
        <v>Non-operating</v>
      </c>
      <c r="H10889" t="str">
        <f>_xlfn.XLOOKUP(tbl_GL[[#This Row],[Account_key]],tbl_COA[Account_key],tbl_COA[SubClass],"Not Found")</f>
        <v>Exchange Loss/Gain</v>
      </c>
      <c r="I10889" t="str">
        <f>_xlfn.XLOOKUP(tbl_GL[[#This Row],[Account_key]],tbl_COA[Account_key],tbl_COA[SubClass2],"Not Found")</f>
        <v>Exchange Loss/Gain</v>
      </c>
      <c r="J10889" t="str">
        <f>_xlfn.XLOOKUP(tbl_GL[[#This Row],[Account_key]],tbl_COA[Account_key],tbl_COA[SubAccount],,0)</f>
        <v>Exchange Loss/Gain</v>
      </c>
      <c r="K10889">
        <f>YEAR(tbl_GL[[#This Row],[Date]])</f>
        <v>2018</v>
      </c>
    </row>
    <row r="10890" spans="1:11" hidden="1" x14ac:dyDescent="0.35">
      <c r="A10890">
        <v>245.1</v>
      </c>
      <c r="B10890" s="24">
        <v>43251</v>
      </c>
      <c r="C10890">
        <v>5</v>
      </c>
      <c r="D10890" s="13">
        <v>10</v>
      </c>
      <c r="E10890" s="13" t="s">
        <v>113</v>
      </c>
      <c r="F10890" s="17">
        <v>120</v>
      </c>
      <c r="G10890" t="str">
        <f>_xlfn.XLOOKUP(tbl_GL[[#This Row],[Account_key]],tbl_COA[Account_key],tbl_COA[Class],"Not Found")</f>
        <v>Assets</v>
      </c>
      <c r="H10890" t="str">
        <f>_xlfn.XLOOKUP(tbl_GL[[#This Row],[Account_key]],tbl_COA[Account_key],tbl_COA[SubClass],"Not Found")</f>
        <v>Assets</v>
      </c>
      <c r="I10890" t="str">
        <f>_xlfn.XLOOKUP(tbl_GL[[#This Row],[Account_key]],tbl_COA[Account_key],tbl_COA[SubClass2],"Not Found")</f>
        <v>Current Assets</v>
      </c>
      <c r="J10890" t="str">
        <f>_xlfn.XLOOKUP(tbl_GL[[#This Row],[Account_key]],tbl_COA[Account_key],tbl_COA[SubAccount],,0)</f>
        <v>Cash at Bank</v>
      </c>
      <c r="K10890">
        <f>YEAR(tbl_GL[[#This Row],[Date]])</f>
        <v>2018</v>
      </c>
    </row>
    <row r="10891" spans="1:11" hidden="1" x14ac:dyDescent="0.35">
      <c r="A10891">
        <v>245.2</v>
      </c>
      <c r="B10891" s="24">
        <v>43251</v>
      </c>
      <c r="C10891">
        <v>5</v>
      </c>
      <c r="D10891" s="13">
        <v>410</v>
      </c>
      <c r="E10891" s="13" t="s">
        <v>113</v>
      </c>
      <c r="F10891" s="17">
        <v>120</v>
      </c>
      <c r="G10891" t="str">
        <f>_xlfn.XLOOKUP(tbl_GL[[#This Row],[Account_key]],tbl_COA[Account_key],tbl_COA[Class],"Not Found")</f>
        <v>Non-operating</v>
      </c>
      <c r="H10891" t="str">
        <f>_xlfn.XLOOKUP(tbl_GL[[#This Row],[Account_key]],tbl_COA[Account_key],tbl_COA[SubClass],"Not Found")</f>
        <v>Interest Income</v>
      </c>
      <c r="I10891" t="str">
        <f>_xlfn.XLOOKUP(tbl_GL[[#This Row],[Account_key]],tbl_COA[Account_key],tbl_COA[SubClass2],"Not Found")</f>
        <v>Interest Income</v>
      </c>
      <c r="J10891" t="str">
        <f>_xlfn.XLOOKUP(tbl_GL[[#This Row],[Account_key]],tbl_COA[Account_key],tbl_COA[SubAccount],,0)</f>
        <v>Interest Income</v>
      </c>
      <c r="K10891">
        <f>YEAR(tbl_GL[[#This Row],[Date]])</f>
        <v>2018</v>
      </c>
    </row>
    <row r="10892" spans="1:11" hidden="1" x14ac:dyDescent="0.35">
      <c r="A10892">
        <v>246.1</v>
      </c>
      <c r="B10892" s="24">
        <v>43251</v>
      </c>
      <c r="C10892">
        <v>5</v>
      </c>
      <c r="D10892" s="13">
        <v>450</v>
      </c>
      <c r="E10892" s="23" t="s">
        <v>108</v>
      </c>
      <c r="F10892" s="17">
        <v>-137</v>
      </c>
      <c r="G10892" t="str">
        <f>_xlfn.XLOOKUP(tbl_GL[[#This Row],[Account_key]],tbl_COA[Account_key],tbl_COA[Class],"Not Found")</f>
        <v>Interest &amp; Tax</v>
      </c>
      <c r="H10892" t="str">
        <f>_xlfn.XLOOKUP(tbl_GL[[#This Row],[Account_key]],tbl_COA[Account_key],tbl_COA[SubClass],"Not Found")</f>
        <v>Taxation</v>
      </c>
      <c r="I10892" t="str">
        <f>_xlfn.XLOOKUP(tbl_GL[[#This Row],[Account_key]],tbl_COA[Account_key],tbl_COA[SubClass2],"Not Found")</f>
        <v>Taxation</v>
      </c>
      <c r="J10892" t="str">
        <f>_xlfn.XLOOKUP(tbl_GL[[#This Row],[Account_key]],tbl_COA[Account_key],tbl_COA[SubAccount],,0)</f>
        <v>Taxation</v>
      </c>
      <c r="K10892">
        <f>YEAR(tbl_GL[[#This Row],[Date]])</f>
        <v>2018</v>
      </c>
    </row>
    <row r="10893" spans="1:11" hidden="1" x14ac:dyDescent="0.35">
      <c r="A10893">
        <v>246.2</v>
      </c>
      <c r="B10893" s="24">
        <v>43251</v>
      </c>
      <c r="C10893">
        <v>5</v>
      </c>
      <c r="D10893" s="13">
        <v>122</v>
      </c>
      <c r="E10893" s="23" t="s">
        <v>108</v>
      </c>
      <c r="F10893" s="17">
        <v>137</v>
      </c>
      <c r="G10893" t="str">
        <f>_xlfn.XLOOKUP(tbl_GL[[#This Row],[Account_key]],tbl_COA[Account_key],tbl_COA[Class],"Not Found")</f>
        <v>Liabilities and Owners Equity</v>
      </c>
      <c r="H10893" t="str">
        <f>_xlfn.XLOOKUP(tbl_GL[[#This Row],[Account_key]],tbl_COA[Account_key],tbl_COA[SubClass],"Not Found")</f>
        <v>Liabilities</v>
      </c>
      <c r="I10893" t="str">
        <f>_xlfn.XLOOKUP(tbl_GL[[#This Row],[Account_key]],tbl_COA[Account_key],tbl_COA[SubClass2],"Not Found")</f>
        <v>Current Liabilities</v>
      </c>
      <c r="J10893" t="str">
        <f>_xlfn.XLOOKUP(tbl_GL[[#This Row],[Account_key]],tbl_COA[Account_key],tbl_COA[SubAccount],,0)</f>
        <v>Tax payable</v>
      </c>
      <c r="K10893">
        <f>YEAR(tbl_GL[[#This Row],[Date]])</f>
        <v>2018</v>
      </c>
    </row>
    <row r="10894" spans="1:11" hidden="1" x14ac:dyDescent="0.35">
      <c r="A10894">
        <v>247.1</v>
      </c>
      <c r="B10894" s="24">
        <v>43251</v>
      </c>
      <c r="C10894">
        <v>5</v>
      </c>
      <c r="D10894" s="13">
        <v>440</v>
      </c>
      <c r="E10894" s="13" t="s">
        <v>112</v>
      </c>
      <c r="F10894" s="17">
        <v>-140</v>
      </c>
      <c r="G10894" t="str">
        <f>_xlfn.XLOOKUP(tbl_GL[[#This Row],[Account_key]],tbl_COA[Account_key],tbl_COA[Class],"Not Found")</f>
        <v>Interest &amp; Tax</v>
      </c>
      <c r="H10894" t="str">
        <f>_xlfn.XLOOKUP(tbl_GL[[#This Row],[Account_key]],tbl_COA[Account_key],tbl_COA[SubClass],"Not Found")</f>
        <v>Interest Expense</v>
      </c>
      <c r="I10894" t="str">
        <f>_xlfn.XLOOKUP(tbl_GL[[#This Row],[Account_key]],tbl_COA[Account_key],tbl_COA[SubClass2],"Not Found")</f>
        <v>Interest Expense</v>
      </c>
      <c r="J10894" t="str">
        <f>_xlfn.XLOOKUP(tbl_GL[[#This Row],[Account_key]],tbl_COA[Account_key],tbl_COA[SubAccount],,0)</f>
        <v>Interest Expense</v>
      </c>
      <c r="K10894">
        <f>YEAR(tbl_GL[[#This Row],[Date]])</f>
        <v>2018</v>
      </c>
    </row>
    <row r="10895" spans="1:11" hidden="1" x14ac:dyDescent="0.35">
      <c r="A10895">
        <v>247.2</v>
      </c>
      <c r="B10895" s="24">
        <v>43251</v>
      </c>
      <c r="C10895">
        <v>5</v>
      </c>
      <c r="D10895" s="13">
        <v>121</v>
      </c>
      <c r="E10895" s="13" t="s">
        <v>112</v>
      </c>
      <c r="F10895" s="17">
        <v>140</v>
      </c>
      <c r="G10895" t="str">
        <f>_xlfn.XLOOKUP(tbl_GL[[#This Row],[Account_key]],tbl_COA[Account_key],tbl_COA[Class],"Not Found")</f>
        <v>Liabilities and Owners Equity</v>
      </c>
      <c r="H10895" t="str">
        <f>_xlfn.XLOOKUP(tbl_GL[[#This Row],[Account_key]],tbl_COA[Account_key],tbl_COA[SubClass],"Not Found")</f>
        <v>Liabilities</v>
      </c>
      <c r="I10895" t="str">
        <f>_xlfn.XLOOKUP(tbl_GL[[#This Row],[Account_key]],tbl_COA[Account_key],tbl_COA[SubClass2],"Not Found")</f>
        <v>Current Liabilities</v>
      </c>
      <c r="J10895" t="str">
        <f>_xlfn.XLOOKUP(tbl_GL[[#This Row],[Account_key]],tbl_COA[Account_key],tbl_COA[SubAccount],,0)</f>
        <v>Interest Payable</v>
      </c>
      <c r="K10895">
        <f>YEAR(tbl_GL[[#This Row],[Date]])</f>
        <v>2018</v>
      </c>
    </row>
    <row r="10896" spans="1:11" hidden="1" x14ac:dyDescent="0.35">
      <c r="A10896">
        <v>248.1</v>
      </c>
      <c r="B10896" s="24">
        <v>43251</v>
      </c>
      <c r="C10896">
        <v>5</v>
      </c>
      <c r="D10896" s="13">
        <v>400</v>
      </c>
      <c r="E10896" s="13" t="s">
        <v>104</v>
      </c>
      <c r="F10896" s="17">
        <v>-175</v>
      </c>
      <c r="G10896" t="str">
        <f>_xlfn.XLOOKUP(tbl_GL[[#This Row],[Account_key]],tbl_COA[Account_key],tbl_COA[Class],"Not Found")</f>
        <v>Operating account</v>
      </c>
      <c r="H10896" t="str">
        <f>_xlfn.XLOOKUP(tbl_GL[[#This Row],[Account_key]],tbl_COA[Account_key],tbl_COA[SubClass],"Not Found")</f>
        <v>Depreciation &amp; Amortization</v>
      </c>
      <c r="I10896" t="str">
        <f>_xlfn.XLOOKUP(tbl_GL[[#This Row],[Account_key]],tbl_COA[Account_key],tbl_COA[SubClass2],"Not Found")</f>
        <v>Amortization</v>
      </c>
      <c r="J10896" t="str">
        <f>_xlfn.XLOOKUP(tbl_GL[[#This Row],[Account_key]],tbl_COA[Account_key],tbl_COA[SubAccount],,0)</f>
        <v>Amortization of Intangible Assets</v>
      </c>
      <c r="K10896">
        <f>YEAR(tbl_GL[[#This Row],[Date]])</f>
        <v>2018</v>
      </c>
    </row>
    <row r="10897" spans="1:11" hidden="1" x14ac:dyDescent="0.35">
      <c r="A10897">
        <v>248.2</v>
      </c>
      <c r="B10897" s="24">
        <v>43251</v>
      </c>
      <c r="C10897">
        <v>5</v>
      </c>
      <c r="D10897" s="13">
        <v>100</v>
      </c>
      <c r="E10897" s="13" t="s">
        <v>104</v>
      </c>
      <c r="F10897" s="17">
        <v>-175</v>
      </c>
      <c r="G10897" t="str">
        <f>_xlfn.XLOOKUP(tbl_GL[[#This Row],[Account_key]],tbl_COA[Account_key],tbl_COA[Class],"Not Found")</f>
        <v>Assets</v>
      </c>
      <c r="H10897" t="str">
        <f>_xlfn.XLOOKUP(tbl_GL[[#This Row],[Account_key]],tbl_COA[Account_key],tbl_COA[SubClass],"Not Found")</f>
        <v>Assets</v>
      </c>
      <c r="I10897" t="str">
        <f>_xlfn.XLOOKUP(tbl_GL[[#This Row],[Account_key]],tbl_COA[Account_key],tbl_COA[SubClass2],"Not Found")</f>
        <v>Non-Current Assets</v>
      </c>
      <c r="J10897" t="str">
        <f>_xlfn.XLOOKUP(tbl_GL[[#This Row],[Account_key]],tbl_COA[Account_key],tbl_COA[SubAccount],,0)</f>
        <v>Patents and trademarks</v>
      </c>
      <c r="K10897">
        <f>YEAR(tbl_GL[[#This Row],[Date]])</f>
        <v>2018</v>
      </c>
    </row>
    <row r="10898" spans="1:11" hidden="1" x14ac:dyDescent="0.35">
      <c r="A10898">
        <v>249.1</v>
      </c>
      <c r="B10898" s="24">
        <v>43251</v>
      </c>
      <c r="C10898">
        <v>5</v>
      </c>
      <c r="D10898" s="13">
        <v>350</v>
      </c>
      <c r="E10898" s="13" t="s">
        <v>97</v>
      </c>
      <c r="F10898" s="17">
        <v>-984</v>
      </c>
      <c r="G10898" t="str">
        <f>_xlfn.XLOOKUP(tbl_GL[[#This Row],[Account_key]],tbl_COA[Account_key],tbl_COA[Class],"Not Found")</f>
        <v>Operating account</v>
      </c>
      <c r="H10898" t="str">
        <f>_xlfn.XLOOKUP(tbl_GL[[#This Row],[Account_key]],tbl_COA[Account_key],tbl_COA[SubClass],"Not Found")</f>
        <v>Operating Expenses</v>
      </c>
      <c r="I10898" t="str">
        <f>_xlfn.XLOOKUP(tbl_GL[[#This Row],[Account_key]],tbl_COA[Account_key],tbl_COA[SubClass2],"Not Found")</f>
        <v>Administration</v>
      </c>
      <c r="J10898" t="str">
        <f>_xlfn.XLOOKUP(tbl_GL[[#This Row],[Account_key]],tbl_COA[Account_key],tbl_COA[SubAccount],,0)</f>
        <v>Other Expenses</v>
      </c>
      <c r="K10898">
        <f>YEAR(tbl_GL[[#This Row],[Date]])</f>
        <v>2018</v>
      </c>
    </row>
    <row r="10899" spans="1:11" hidden="1" x14ac:dyDescent="0.35">
      <c r="A10899">
        <v>249.2</v>
      </c>
      <c r="B10899" s="24">
        <v>43251</v>
      </c>
      <c r="C10899">
        <v>5</v>
      </c>
      <c r="D10899" s="13">
        <v>120</v>
      </c>
      <c r="E10899" s="13" t="s">
        <v>97</v>
      </c>
      <c r="F10899" s="17">
        <v>984</v>
      </c>
      <c r="G10899" t="str">
        <f>_xlfn.XLOOKUP(tbl_GL[[#This Row],[Account_key]],tbl_COA[Account_key],tbl_COA[Class],"Not Found")</f>
        <v>Liabilities and Owners Equity</v>
      </c>
      <c r="H10899" t="str">
        <f>_xlfn.XLOOKUP(tbl_GL[[#This Row],[Account_key]],tbl_COA[Account_key],tbl_COA[SubClass],"Not Found")</f>
        <v>Liabilities</v>
      </c>
      <c r="I10899" t="str">
        <f>_xlfn.XLOOKUP(tbl_GL[[#This Row],[Account_key]],tbl_COA[Account_key],tbl_COA[SubClass2],"Not Found")</f>
        <v>Current Liabilities</v>
      </c>
      <c r="J10899" t="str">
        <f>_xlfn.XLOOKUP(tbl_GL[[#This Row],[Account_key]],tbl_COA[Account_key],tbl_COA[SubAccount],,0)</f>
        <v>Accrued Expenses</v>
      </c>
      <c r="K10899">
        <f>YEAR(tbl_GL[[#This Row],[Date]])</f>
        <v>2018</v>
      </c>
    </row>
    <row r="10900" spans="1:11" hidden="1" x14ac:dyDescent="0.35">
      <c r="A10900">
        <v>250.1</v>
      </c>
      <c r="B10900" s="24">
        <v>43251</v>
      </c>
      <c r="C10900">
        <v>5</v>
      </c>
      <c r="D10900" s="13">
        <v>240</v>
      </c>
      <c r="E10900" s="13" t="s">
        <v>56</v>
      </c>
      <c r="F10900" s="17">
        <v>-1750</v>
      </c>
      <c r="G10900" t="str">
        <f>_xlfn.XLOOKUP(tbl_GL[[#This Row],[Account_key]],tbl_COA[Account_key],tbl_COA[Class],"Not Found")</f>
        <v>Operating account</v>
      </c>
      <c r="H10900" t="str">
        <f>_xlfn.XLOOKUP(tbl_GL[[#This Row],[Account_key]],tbl_COA[Account_key],tbl_COA[SubClass],"Not Found")</f>
        <v>Operating Expenses</v>
      </c>
      <c r="I10900" t="str">
        <f>_xlfn.XLOOKUP(tbl_GL[[#This Row],[Account_key]],tbl_COA[Account_key],tbl_COA[SubClass2],"Not Found")</f>
        <v>Sales &amp; Distribution</v>
      </c>
      <c r="J10900" t="str">
        <f>_xlfn.XLOOKUP(tbl_GL[[#This Row],[Account_key]],tbl_COA[Account_key],tbl_COA[SubAccount],,0)</f>
        <v>Salaries</v>
      </c>
      <c r="K10900">
        <f>YEAR(tbl_GL[[#This Row],[Date]])</f>
        <v>2018</v>
      </c>
    </row>
    <row r="10901" spans="1:11" hidden="1" x14ac:dyDescent="0.35">
      <c r="A10901">
        <v>250.2</v>
      </c>
      <c r="B10901" s="24">
        <v>43251</v>
      </c>
      <c r="C10901">
        <v>5</v>
      </c>
      <c r="D10901" s="13">
        <v>10</v>
      </c>
      <c r="E10901" s="13" t="s">
        <v>56</v>
      </c>
      <c r="F10901" s="17">
        <v>-1750</v>
      </c>
      <c r="G10901" t="str">
        <f>_xlfn.XLOOKUP(tbl_GL[[#This Row],[Account_key]],tbl_COA[Account_key],tbl_COA[Class],"Not Found")</f>
        <v>Assets</v>
      </c>
      <c r="H10901" t="str">
        <f>_xlfn.XLOOKUP(tbl_GL[[#This Row],[Account_key]],tbl_COA[Account_key],tbl_COA[SubClass],"Not Found")</f>
        <v>Assets</v>
      </c>
      <c r="I10901" t="str">
        <f>_xlfn.XLOOKUP(tbl_GL[[#This Row],[Account_key]],tbl_COA[Account_key],tbl_COA[SubClass2],"Not Found")</f>
        <v>Current Assets</v>
      </c>
      <c r="J10901" t="str">
        <f>_xlfn.XLOOKUP(tbl_GL[[#This Row],[Account_key]],tbl_COA[Account_key],tbl_COA[SubAccount],,0)</f>
        <v>Cash at Bank</v>
      </c>
      <c r="K10901">
        <f>YEAR(tbl_GL[[#This Row],[Date]])</f>
        <v>2018</v>
      </c>
    </row>
    <row r="10902" spans="1:11" hidden="1" x14ac:dyDescent="0.35">
      <c r="A10902">
        <v>251.1</v>
      </c>
      <c r="B10902" s="24">
        <v>43251</v>
      </c>
      <c r="C10902">
        <v>5</v>
      </c>
      <c r="D10902" s="13">
        <v>380</v>
      </c>
      <c r="E10902" s="13" t="s">
        <v>101</v>
      </c>
      <c r="F10902" s="17">
        <v>-3500</v>
      </c>
      <c r="G10902" t="str">
        <f>_xlfn.XLOOKUP(tbl_GL[[#This Row],[Account_key]],tbl_COA[Account_key],tbl_COA[Class],"Not Found")</f>
        <v>Operating account</v>
      </c>
      <c r="H10902" t="str">
        <f>_xlfn.XLOOKUP(tbl_GL[[#This Row],[Account_key]],tbl_COA[Account_key],tbl_COA[SubClass],"Not Found")</f>
        <v>Depreciation &amp; Amortization</v>
      </c>
      <c r="I10902" t="str">
        <f>_xlfn.XLOOKUP(tbl_GL[[#This Row],[Account_key]],tbl_COA[Account_key],tbl_COA[SubClass2],"Not Found")</f>
        <v>Depreciation</v>
      </c>
      <c r="J10902" t="str">
        <f>_xlfn.XLOOKUP(tbl_GL[[#This Row],[Account_key]],tbl_COA[Account_key],tbl_COA[SubAccount],,0)</f>
        <v>Equipment</v>
      </c>
      <c r="K10902">
        <f>YEAR(tbl_GL[[#This Row],[Date]])</f>
        <v>2018</v>
      </c>
    </row>
    <row r="10903" spans="1:11" hidden="1" x14ac:dyDescent="0.35">
      <c r="A10903">
        <v>251.2</v>
      </c>
      <c r="B10903" s="24">
        <v>43251</v>
      </c>
      <c r="C10903">
        <v>5</v>
      </c>
      <c r="D10903" s="13">
        <v>90</v>
      </c>
      <c r="E10903" s="13" t="s">
        <v>101</v>
      </c>
      <c r="F10903" s="17">
        <v>-3500</v>
      </c>
      <c r="G10903" t="str">
        <f>_xlfn.XLOOKUP(tbl_GL[[#This Row],[Account_key]],tbl_COA[Account_key],tbl_COA[Class],"Not Found")</f>
        <v>Assets</v>
      </c>
      <c r="H10903" t="str">
        <f>_xlfn.XLOOKUP(tbl_GL[[#This Row],[Account_key]],tbl_COA[Account_key],tbl_COA[SubClass],"Not Found")</f>
        <v>Assets</v>
      </c>
      <c r="I10903" t="str">
        <f>_xlfn.XLOOKUP(tbl_GL[[#This Row],[Account_key]],tbl_COA[Account_key],tbl_COA[SubClass2],"Not Found")</f>
        <v>Non-Current Assets</v>
      </c>
      <c r="J10903" t="str">
        <f>_xlfn.XLOOKUP(tbl_GL[[#This Row],[Account_key]],tbl_COA[Account_key],tbl_COA[SubAccount],,0)</f>
        <v>Office Furniture &amp; Equipment</v>
      </c>
      <c r="K10903">
        <f>YEAR(tbl_GL[[#This Row],[Date]])</f>
        <v>2018</v>
      </c>
    </row>
    <row r="10904" spans="1:11" hidden="1" x14ac:dyDescent="0.35">
      <c r="A10904">
        <v>253.1</v>
      </c>
      <c r="B10904" s="24">
        <v>43252</v>
      </c>
      <c r="C10904">
        <v>5</v>
      </c>
      <c r="D10904" s="13">
        <v>10</v>
      </c>
      <c r="E10904" s="13" t="s">
        <v>98</v>
      </c>
      <c r="F10904" s="17">
        <v>-735</v>
      </c>
      <c r="G10904" t="str">
        <f>_xlfn.XLOOKUP(tbl_GL[[#This Row],[Account_key]],tbl_COA[Account_key],tbl_COA[Class],"Not Found")</f>
        <v>Assets</v>
      </c>
      <c r="H10904" t="str">
        <f>_xlfn.XLOOKUP(tbl_GL[[#This Row],[Account_key]],tbl_COA[Account_key],tbl_COA[SubClass],"Not Found")</f>
        <v>Assets</v>
      </c>
      <c r="I10904" t="str">
        <f>_xlfn.XLOOKUP(tbl_GL[[#This Row],[Account_key]],tbl_COA[Account_key],tbl_COA[SubClass2],"Not Found")</f>
        <v>Current Assets</v>
      </c>
      <c r="J10904" t="str">
        <f>_xlfn.XLOOKUP(tbl_GL[[#This Row],[Account_key]],tbl_COA[Account_key],tbl_COA[SubAccount],,0)</f>
        <v>Cash at Bank</v>
      </c>
      <c r="K10904">
        <f>YEAR(tbl_GL[[#This Row],[Date]])</f>
        <v>2018</v>
      </c>
    </row>
    <row r="10905" spans="1:11" hidden="1" x14ac:dyDescent="0.35">
      <c r="A10905">
        <v>253.2</v>
      </c>
      <c r="B10905" s="24">
        <v>43252</v>
      </c>
      <c r="C10905">
        <v>5</v>
      </c>
      <c r="D10905" s="13">
        <v>120</v>
      </c>
      <c r="E10905" s="13" t="s">
        <v>98</v>
      </c>
      <c r="F10905" s="17">
        <v>-735</v>
      </c>
      <c r="G10905" t="str">
        <f>_xlfn.XLOOKUP(tbl_GL[[#This Row],[Account_key]],tbl_COA[Account_key],tbl_COA[Class],"Not Found")</f>
        <v>Liabilities and Owners Equity</v>
      </c>
      <c r="H10905" t="str">
        <f>_xlfn.XLOOKUP(tbl_GL[[#This Row],[Account_key]],tbl_COA[Account_key],tbl_COA[SubClass],"Not Found")</f>
        <v>Liabilities</v>
      </c>
      <c r="I10905" t="str">
        <f>_xlfn.XLOOKUP(tbl_GL[[#This Row],[Account_key]],tbl_COA[Account_key],tbl_COA[SubClass2],"Not Found")</f>
        <v>Current Liabilities</v>
      </c>
      <c r="J10905" t="str">
        <f>_xlfn.XLOOKUP(tbl_GL[[#This Row],[Account_key]],tbl_COA[Account_key],tbl_COA[SubAccount],,0)</f>
        <v>Accrued Expenses</v>
      </c>
      <c r="K10905">
        <f>YEAR(tbl_GL[[#This Row],[Date]])</f>
        <v>2018</v>
      </c>
    </row>
    <row r="10906" spans="1:11" hidden="1" x14ac:dyDescent="0.35">
      <c r="A10906">
        <v>254.1</v>
      </c>
      <c r="B10906" s="24">
        <v>43252</v>
      </c>
      <c r="C10906">
        <v>5</v>
      </c>
      <c r="D10906" s="13">
        <v>60</v>
      </c>
      <c r="E10906" s="13" t="s">
        <v>84</v>
      </c>
      <c r="F10906" s="17">
        <v>7333</v>
      </c>
      <c r="G10906" t="str">
        <f>_xlfn.XLOOKUP(tbl_GL[[#This Row],[Account_key]],tbl_COA[Account_key],tbl_COA[Class],"Not Found")</f>
        <v>Assets</v>
      </c>
      <c r="H10906" t="str">
        <f>_xlfn.XLOOKUP(tbl_GL[[#This Row],[Account_key]],tbl_COA[Account_key],tbl_COA[SubClass],"Not Found")</f>
        <v>Assets</v>
      </c>
      <c r="I10906" t="str">
        <f>_xlfn.XLOOKUP(tbl_GL[[#This Row],[Account_key]],tbl_COA[Account_key],tbl_COA[SubClass2],"Not Found")</f>
        <v>Current Assets</v>
      </c>
      <c r="J10906" t="str">
        <f>_xlfn.XLOOKUP(tbl_GL[[#This Row],[Account_key]],tbl_COA[Account_key],tbl_COA[SubAccount],,0)</f>
        <v>Inventory</v>
      </c>
      <c r="K10906">
        <f>YEAR(tbl_GL[[#This Row],[Date]])</f>
        <v>2018</v>
      </c>
    </row>
    <row r="10907" spans="1:11" hidden="1" x14ac:dyDescent="0.35">
      <c r="A10907">
        <v>254.2</v>
      </c>
      <c r="B10907" s="24">
        <v>43252</v>
      </c>
      <c r="C10907">
        <v>5</v>
      </c>
      <c r="D10907" s="13">
        <v>110</v>
      </c>
      <c r="E10907" s="13" t="s">
        <v>84</v>
      </c>
      <c r="F10907" s="17">
        <v>7333</v>
      </c>
      <c r="G10907" t="str">
        <f>_xlfn.XLOOKUP(tbl_GL[[#This Row],[Account_key]],tbl_COA[Account_key],tbl_COA[Class],"Not Found")</f>
        <v>Liabilities and Owners Equity</v>
      </c>
      <c r="H10907" t="str">
        <f>_xlfn.XLOOKUP(tbl_GL[[#This Row],[Account_key]],tbl_COA[Account_key],tbl_COA[SubClass],"Not Found")</f>
        <v>Liabilities</v>
      </c>
      <c r="I10907" t="str">
        <f>_xlfn.XLOOKUP(tbl_GL[[#This Row],[Account_key]],tbl_COA[Account_key],tbl_COA[SubClass2],"Not Found")</f>
        <v>Current Liabilities</v>
      </c>
      <c r="J10907" t="str">
        <f>_xlfn.XLOOKUP(tbl_GL[[#This Row],[Account_key]],tbl_COA[Account_key],tbl_COA[SubAccount],,0)</f>
        <v>Trade Payables</v>
      </c>
      <c r="K10907">
        <f>YEAR(tbl_GL[[#This Row],[Date]])</f>
        <v>2018</v>
      </c>
    </row>
    <row r="10908" spans="1:11" hidden="1" x14ac:dyDescent="0.35">
      <c r="A10908">
        <v>255.1</v>
      </c>
      <c r="B10908" s="24">
        <v>43253</v>
      </c>
      <c r="C10908">
        <v>5</v>
      </c>
      <c r="D10908" s="13">
        <v>230</v>
      </c>
      <c r="E10908" s="13" t="s">
        <v>4</v>
      </c>
      <c r="F10908" s="17">
        <v>-296</v>
      </c>
      <c r="G10908" t="str">
        <f>_xlfn.XLOOKUP(tbl_GL[[#This Row],[Account_key]],tbl_COA[Account_key],tbl_COA[Class],"Not Found")</f>
        <v>Trading account</v>
      </c>
      <c r="H10908" t="str">
        <f>_xlfn.XLOOKUP(tbl_GL[[#This Row],[Account_key]],tbl_COA[Account_key],tbl_COA[SubClass],"Not Found")</f>
        <v>Cost of Sales</v>
      </c>
      <c r="I10908" t="str">
        <f>_xlfn.XLOOKUP(tbl_GL[[#This Row],[Account_key]],tbl_COA[Account_key],tbl_COA[SubClass2],"Not Found")</f>
        <v>Cost of Sales</v>
      </c>
      <c r="J10908" t="str">
        <f>_xlfn.XLOOKUP(tbl_GL[[#This Row],[Account_key]],tbl_COA[Account_key],tbl_COA[SubAccount],,0)</f>
        <v>Cost of Sales</v>
      </c>
      <c r="K10908">
        <f>YEAR(tbl_GL[[#This Row],[Date]])</f>
        <v>2018</v>
      </c>
    </row>
    <row r="10909" spans="1:11" hidden="1" x14ac:dyDescent="0.35">
      <c r="A10909">
        <v>255.2</v>
      </c>
      <c r="B10909" s="24">
        <v>43253</v>
      </c>
      <c r="C10909">
        <v>5</v>
      </c>
      <c r="D10909" s="13">
        <v>60</v>
      </c>
      <c r="E10909" s="13" t="s">
        <v>4</v>
      </c>
      <c r="F10909" s="17">
        <v>-296</v>
      </c>
      <c r="G10909" t="str">
        <f>_xlfn.XLOOKUP(tbl_GL[[#This Row],[Account_key]],tbl_COA[Account_key],tbl_COA[Class],"Not Found")</f>
        <v>Assets</v>
      </c>
      <c r="H10909" t="str">
        <f>_xlfn.XLOOKUP(tbl_GL[[#This Row],[Account_key]],tbl_COA[Account_key],tbl_COA[SubClass],"Not Found")</f>
        <v>Assets</v>
      </c>
      <c r="I10909" t="str">
        <f>_xlfn.XLOOKUP(tbl_GL[[#This Row],[Account_key]],tbl_COA[Account_key],tbl_COA[SubClass2],"Not Found")</f>
        <v>Current Assets</v>
      </c>
      <c r="J10909" t="str">
        <f>_xlfn.XLOOKUP(tbl_GL[[#This Row],[Account_key]],tbl_COA[Account_key],tbl_COA[SubAccount],,0)</f>
        <v>Inventory</v>
      </c>
      <c r="K10909">
        <f>YEAR(tbl_GL[[#This Row],[Date]])</f>
        <v>2018</v>
      </c>
    </row>
    <row r="10910" spans="1:11" hidden="1" x14ac:dyDescent="0.35">
      <c r="A10910">
        <v>256.10000000000002</v>
      </c>
      <c r="B10910" s="24">
        <v>43253</v>
      </c>
      <c r="C10910">
        <v>5</v>
      </c>
      <c r="D10910" s="13">
        <v>210</v>
      </c>
      <c r="E10910" s="13" t="s">
        <v>8</v>
      </c>
      <c r="F10910" s="17">
        <v>1078</v>
      </c>
      <c r="G10910" t="str">
        <f>_xlfn.XLOOKUP(tbl_GL[[#This Row],[Account_key]],tbl_COA[Account_key],tbl_COA[Class],"Not Found")</f>
        <v>Trading account</v>
      </c>
      <c r="H10910" t="str">
        <f>_xlfn.XLOOKUP(tbl_GL[[#This Row],[Account_key]],tbl_COA[Account_key],tbl_COA[SubClass],"Not Found")</f>
        <v>Sales</v>
      </c>
      <c r="I10910" t="str">
        <f>_xlfn.XLOOKUP(tbl_GL[[#This Row],[Account_key]],tbl_COA[Account_key],tbl_COA[SubClass2],"Not Found")</f>
        <v>Sales</v>
      </c>
      <c r="J10910" t="str">
        <f>_xlfn.XLOOKUP(tbl_GL[[#This Row],[Account_key]],tbl_COA[Account_key],tbl_COA[SubAccount],,0)</f>
        <v>Sales</v>
      </c>
      <c r="K10910">
        <f>YEAR(tbl_GL[[#This Row],[Date]])</f>
        <v>2018</v>
      </c>
    </row>
    <row r="10911" spans="1:11" hidden="1" x14ac:dyDescent="0.35">
      <c r="A10911">
        <v>256.2</v>
      </c>
      <c r="B10911" s="24">
        <v>43253</v>
      </c>
      <c r="C10911">
        <v>5</v>
      </c>
      <c r="D10911" s="13">
        <v>30</v>
      </c>
      <c r="E10911" s="13" t="s">
        <v>8</v>
      </c>
      <c r="F10911" s="17">
        <v>1078</v>
      </c>
      <c r="G10911" t="str">
        <f>_xlfn.XLOOKUP(tbl_GL[[#This Row],[Account_key]],tbl_COA[Account_key],tbl_COA[Class],"Not Found")</f>
        <v>Assets</v>
      </c>
      <c r="H10911" t="str">
        <f>_xlfn.XLOOKUP(tbl_GL[[#This Row],[Account_key]],tbl_COA[Account_key],tbl_COA[SubClass],"Not Found")</f>
        <v>Assets</v>
      </c>
      <c r="I10911" t="str">
        <f>_xlfn.XLOOKUP(tbl_GL[[#This Row],[Account_key]],tbl_COA[Account_key],tbl_COA[SubClass2],"Not Found")</f>
        <v>Current Assets</v>
      </c>
      <c r="J10911" t="str">
        <f>_xlfn.XLOOKUP(tbl_GL[[#This Row],[Account_key]],tbl_COA[Account_key],tbl_COA[SubAccount],,0)</f>
        <v>Trade Receivables</v>
      </c>
      <c r="K10911">
        <f>YEAR(tbl_GL[[#This Row],[Date]])</f>
        <v>2018</v>
      </c>
    </row>
    <row r="10912" spans="1:11" hidden="1" x14ac:dyDescent="0.35">
      <c r="A10912">
        <v>257.10000000000002</v>
      </c>
      <c r="B10912" s="24">
        <v>43255</v>
      </c>
      <c r="C10912">
        <v>5</v>
      </c>
      <c r="D10912" s="13">
        <v>230</v>
      </c>
      <c r="E10912" s="13" t="s">
        <v>4</v>
      </c>
      <c r="F10912" s="17">
        <v>-430</v>
      </c>
      <c r="G10912" t="str">
        <f>_xlfn.XLOOKUP(tbl_GL[[#This Row],[Account_key]],tbl_COA[Account_key],tbl_COA[Class],"Not Found")</f>
        <v>Trading account</v>
      </c>
      <c r="H10912" t="str">
        <f>_xlfn.XLOOKUP(tbl_GL[[#This Row],[Account_key]],tbl_COA[Account_key],tbl_COA[SubClass],"Not Found")</f>
        <v>Cost of Sales</v>
      </c>
      <c r="I10912" t="str">
        <f>_xlfn.XLOOKUP(tbl_GL[[#This Row],[Account_key]],tbl_COA[Account_key],tbl_COA[SubClass2],"Not Found")</f>
        <v>Cost of Sales</v>
      </c>
      <c r="J10912" t="str">
        <f>_xlfn.XLOOKUP(tbl_GL[[#This Row],[Account_key]],tbl_COA[Account_key],tbl_COA[SubAccount],,0)</f>
        <v>Cost of Sales</v>
      </c>
      <c r="K10912">
        <f>YEAR(tbl_GL[[#This Row],[Date]])</f>
        <v>2018</v>
      </c>
    </row>
    <row r="10913" spans="1:11" hidden="1" x14ac:dyDescent="0.35">
      <c r="A10913">
        <v>257.2</v>
      </c>
      <c r="B10913" s="24">
        <v>43255</v>
      </c>
      <c r="C10913">
        <v>5</v>
      </c>
      <c r="D10913" s="13">
        <v>60</v>
      </c>
      <c r="E10913" s="13" t="s">
        <v>4</v>
      </c>
      <c r="F10913" s="17">
        <v>-430</v>
      </c>
      <c r="G10913" t="str">
        <f>_xlfn.XLOOKUP(tbl_GL[[#This Row],[Account_key]],tbl_COA[Account_key],tbl_COA[Class],"Not Found")</f>
        <v>Assets</v>
      </c>
      <c r="H10913" t="str">
        <f>_xlfn.XLOOKUP(tbl_GL[[#This Row],[Account_key]],tbl_COA[Account_key],tbl_COA[SubClass],"Not Found")</f>
        <v>Assets</v>
      </c>
      <c r="I10913" t="str">
        <f>_xlfn.XLOOKUP(tbl_GL[[#This Row],[Account_key]],tbl_COA[Account_key],tbl_COA[SubClass2],"Not Found")</f>
        <v>Current Assets</v>
      </c>
      <c r="J10913" t="str">
        <f>_xlfn.XLOOKUP(tbl_GL[[#This Row],[Account_key]],tbl_COA[Account_key],tbl_COA[SubAccount],,0)</f>
        <v>Inventory</v>
      </c>
      <c r="K10913">
        <f>YEAR(tbl_GL[[#This Row],[Date]])</f>
        <v>2018</v>
      </c>
    </row>
    <row r="10914" spans="1:11" hidden="1" x14ac:dyDescent="0.35">
      <c r="A10914">
        <v>258.10000000000002</v>
      </c>
      <c r="B10914" s="24">
        <v>43255</v>
      </c>
      <c r="C10914">
        <v>5</v>
      </c>
      <c r="D10914" s="13">
        <v>210</v>
      </c>
      <c r="E10914" s="13" t="s">
        <v>7</v>
      </c>
      <c r="F10914" s="17">
        <v>1433</v>
      </c>
      <c r="G10914" t="str">
        <f>_xlfn.XLOOKUP(tbl_GL[[#This Row],[Account_key]],tbl_COA[Account_key],tbl_COA[Class],"Not Found")</f>
        <v>Trading account</v>
      </c>
      <c r="H10914" t="str">
        <f>_xlfn.XLOOKUP(tbl_GL[[#This Row],[Account_key]],tbl_COA[Account_key],tbl_COA[SubClass],"Not Found")</f>
        <v>Sales</v>
      </c>
      <c r="I10914" t="str">
        <f>_xlfn.XLOOKUP(tbl_GL[[#This Row],[Account_key]],tbl_COA[Account_key],tbl_COA[SubClass2],"Not Found")</f>
        <v>Sales</v>
      </c>
      <c r="J10914" t="str">
        <f>_xlfn.XLOOKUP(tbl_GL[[#This Row],[Account_key]],tbl_COA[Account_key],tbl_COA[SubAccount],,0)</f>
        <v>Sales</v>
      </c>
      <c r="K10914">
        <f>YEAR(tbl_GL[[#This Row],[Date]])</f>
        <v>2018</v>
      </c>
    </row>
    <row r="10915" spans="1:11" hidden="1" x14ac:dyDescent="0.35">
      <c r="A10915">
        <v>258.2</v>
      </c>
      <c r="B10915" s="24">
        <v>43255</v>
      </c>
      <c r="C10915">
        <v>5</v>
      </c>
      <c r="D10915" s="13">
        <v>10</v>
      </c>
      <c r="E10915" s="13" t="s">
        <v>7</v>
      </c>
      <c r="F10915" s="17">
        <v>1433</v>
      </c>
      <c r="G10915" t="str">
        <f>_xlfn.XLOOKUP(tbl_GL[[#This Row],[Account_key]],tbl_COA[Account_key],tbl_COA[Class],"Not Found")</f>
        <v>Assets</v>
      </c>
      <c r="H10915" t="str">
        <f>_xlfn.XLOOKUP(tbl_GL[[#This Row],[Account_key]],tbl_COA[Account_key],tbl_COA[SubClass],"Not Found")</f>
        <v>Assets</v>
      </c>
      <c r="I10915" t="str">
        <f>_xlfn.XLOOKUP(tbl_GL[[#This Row],[Account_key]],tbl_COA[Account_key],tbl_COA[SubClass2],"Not Found")</f>
        <v>Current Assets</v>
      </c>
      <c r="J10915" t="str">
        <f>_xlfn.XLOOKUP(tbl_GL[[#This Row],[Account_key]],tbl_COA[Account_key],tbl_COA[SubAccount],,0)</f>
        <v>Cash at Bank</v>
      </c>
      <c r="K10915">
        <f>YEAR(tbl_GL[[#This Row],[Date]])</f>
        <v>2018</v>
      </c>
    </row>
    <row r="10916" spans="1:11" hidden="1" x14ac:dyDescent="0.35">
      <c r="A10916">
        <v>259.10000000000002</v>
      </c>
      <c r="B10916" s="24">
        <v>43255</v>
      </c>
      <c r="C10916">
        <v>5</v>
      </c>
      <c r="D10916" s="13">
        <v>230</v>
      </c>
      <c r="E10916" s="13" t="s">
        <v>4</v>
      </c>
      <c r="F10916" s="17">
        <v>-1720</v>
      </c>
      <c r="G10916" t="str">
        <f>_xlfn.XLOOKUP(tbl_GL[[#This Row],[Account_key]],tbl_COA[Account_key],tbl_COA[Class],"Not Found")</f>
        <v>Trading account</v>
      </c>
      <c r="H10916" t="str">
        <f>_xlfn.XLOOKUP(tbl_GL[[#This Row],[Account_key]],tbl_COA[Account_key],tbl_COA[SubClass],"Not Found")</f>
        <v>Cost of Sales</v>
      </c>
      <c r="I10916" t="str">
        <f>_xlfn.XLOOKUP(tbl_GL[[#This Row],[Account_key]],tbl_COA[Account_key],tbl_COA[SubClass2],"Not Found")</f>
        <v>Cost of Sales</v>
      </c>
      <c r="J10916" t="str">
        <f>_xlfn.XLOOKUP(tbl_GL[[#This Row],[Account_key]],tbl_COA[Account_key],tbl_COA[SubAccount],,0)</f>
        <v>Cost of Sales</v>
      </c>
      <c r="K10916">
        <f>YEAR(tbl_GL[[#This Row],[Date]])</f>
        <v>2018</v>
      </c>
    </row>
    <row r="10917" spans="1:11" hidden="1" x14ac:dyDescent="0.35">
      <c r="A10917">
        <v>259.2</v>
      </c>
      <c r="B10917" s="24">
        <v>43255</v>
      </c>
      <c r="C10917">
        <v>5</v>
      </c>
      <c r="D10917" s="13">
        <v>60</v>
      </c>
      <c r="E10917" s="13" t="s">
        <v>4</v>
      </c>
      <c r="F10917" s="17">
        <v>-1720</v>
      </c>
      <c r="G10917" t="str">
        <f>_xlfn.XLOOKUP(tbl_GL[[#This Row],[Account_key]],tbl_COA[Account_key],tbl_COA[Class],"Not Found")</f>
        <v>Assets</v>
      </c>
      <c r="H10917" t="str">
        <f>_xlfn.XLOOKUP(tbl_GL[[#This Row],[Account_key]],tbl_COA[Account_key],tbl_COA[SubClass],"Not Found")</f>
        <v>Assets</v>
      </c>
      <c r="I10917" t="str">
        <f>_xlfn.XLOOKUP(tbl_GL[[#This Row],[Account_key]],tbl_COA[Account_key],tbl_COA[SubClass2],"Not Found")</f>
        <v>Current Assets</v>
      </c>
      <c r="J10917" t="str">
        <f>_xlfn.XLOOKUP(tbl_GL[[#This Row],[Account_key]],tbl_COA[Account_key],tbl_COA[SubAccount],,0)</f>
        <v>Inventory</v>
      </c>
      <c r="K10917">
        <f>YEAR(tbl_GL[[#This Row],[Date]])</f>
        <v>2018</v>
      </c>
    </row>
    <row r="10918" spans="1:11" hidden="1" x14ac:dyDescent="0.35">
      <c r="A10918">
        <v>260.10000000000002</v>
      </c>
      <c r="B10918" s="24">
        <v>43255</v>
      </c>
      <c r="C10918">
        <v>5</v>
      </c>
      <c r="D10918" s="13">
        <v>30</v>
      </c>
      <c r="E10918" s="13" t="s">
        <v>80</v>
      </c>
      <c r="F10918" s="17">
        <v>-6214</v>
      </c>
      <c r="G10918" t="str">
        <f>_xlfn.XLOOKUP(tbl_GL[[#This Row],[Account_key]],tbl_COA[Account_key],tbl_COA[Class],"Not Found")</f>
        <v>Assets</v>
      </c>
      <c r="H10918" t="str">
        <f>_xlfn.XLOOKUP(tbl_GL[[#This Row],[Account_key]],tbl_COA[Account_key],tbl_COA[SubClass],"Not Found")</f>
        <v>Assets</v>
      </c>
      <c r="I10918" t="str">
        <f>_xlfn.XLOOKUP(tbl_GL[[#This Row],[Account_key]],tbl_COA[Account_key],tbl_COA[SubClass2],"Not Found")</f>
        <v>Current Assets</v>
      </c>
      <c r="J10918" t="str">
        <f>_xlfn.XLOOKUP(tbl_GL[[#This Row],[Account_key]],tbl_COA[Account_key],tbl_COA[SubAccount],,0)</f>
        <v>Trade Receivables</v>
      </c>
      <c r="K10918">
        <f>YEAR(tbl_GL[[#This Row],[Date]])</f>
        <v>2018</v>
      </c>
    </row>
    <row r="10919" spans="1:11" hidden="1" x14ac:dyDescent="0.35">
      <c r="A10919">
        <v>260.2</v>
      </c>
      <c r="B10919" s="24">
        <v>43255</v>
      </c>
      <c r="C10919">
        <v>5</v>
      </c>
      <c r="D10919" s="13">
        <v>10</v>
      </c>
      <c r="E10919" s="13" t="s">
        <v>80</v>
      </c>
      <c r="F10919" s="17">
        <v>6214</v>
      </c>
      <c r="G10919" t="str">
        <f>_xlfn.XLOOKUP(tbl_GL[[#This Row],[Account_key]],tbl_COA[Account_key],tbl_COA[Class],"Not Found")</f>
        <v>Assets</v>
      </c>
      <c r="H10919" t="str">
        <f>_xlfn.XLOOKUP(tbl_GL[[#This Row],[Account_key]],tbl_COA[Account_key],tbl_COA[SubClass],"Not Found")</f>
        <v>Assets</v>
      </c>
      <c r="I10919" t="str">
        <f>_xlfn.XLOOKUP(tbl_GL[[#This Row],[Account_key]],tbl_COA[Account_key],tbl_COA[SubClass2],"Not Found")</f>
        <v>Current Assets</v>
      </c>
      <c r="J10919" t="str">
        <f>_xlfn.XLOOKUP(tbl_GL[[#This Row],[Account_key]],tbl_COA[Account_key],tbl_COA[SubAccount],,0)</f>
        <v>Cash at Bank</v>
      </c>
      <c r="K10919">
        <f>YEAR(tbl_GL[[#This Row],[Date]])</f>
        <v>2018</v>
      </c>
    </row>
    <row r="10920" spans="1:11" hidden="1" x14ac:dyDescent="0.35">
      <c r="A10920">
        <v>261.10000000000002</v>
      </c>
      <c r="B10920" s="24">
        <v>43255</v>
      </c>
      <c r="C10920">
        <v>5</v>
      </c>
      <c r="D10920" s="13">
        <v>210</v>
      </c>
      <c r="E10920" s="13" t="s">
        <v>8</v>
      </c>
      <c r="F10920" s="17">
        <v>6255</v>
      </c>
      <c r="G10920" t="str">
        <f>_xlfn.XLOOKUP(tbl_GL[[#This Row],[Account_key]],tbl_COA[Account_key],tbl_COA[Class],"Not Found")</f>
        <v>Trading account</v>
      </c>
      <c r="H10920" t="str">
        <f>_xlfn.XLOOKUP(tbl_GL[[#This Row],[Account_key]],tbl_COA[Account_key],tbl_COA[SubClass],"Not Found")</f>
        <v>Sales</v>
      </c>
      <c r="I10920" t="str">
        <f>_xlfn.XLOOKUP(tbl_GL[[#This Row],[Account_key]],tbl_COA[Account_key],tbl_COA[SubClass2],"Not Found")</f>
        <v>Sales</v>
      </c>
      <c r="J10920" t="str">
        <f>_xlfn.XLOOKUP(tbl_GL[[#This Row],[Account_key]],tbl_COA[Account_key],tbl_COA[SubAccount],,0)</f>
        <v>Sales</v>
      </c>
      <c r="K10920">
        <f>YEAR(tbl_GL[[#This Row],[Date]])</f>
        <v>2018</v>
      </c>
    </row>
    <row r="10921" spans="1:11" hidden="1" x14ac:dyDescent="0.35">
      <c r="A10921">
        <v>261.2</v>
      </c>
      <c r="B10921" s="24">
        <v>43255</v>
      </c>
      <c r="C10921">
        <v>5</v>
      </c>
      <c r="D10921" s="13">
        <v>30</v>
      </c>
      <c r="E10921" s="13" t="s">
        <v>8</v>
      </c>
      <c r="F10921" s="17">
        <v>6255</v>
      </c>
      <c r="G10921" t="str">
        <f>_xlfn.XLOOKUP(tbl_GL[[#This Row],[Account_key]],tbl_COA[Account_key],tbl_COA[Class],"Not Found")</f>
        <v>Assets</v>
      </c>
      <c r="H10921" t="str">
        <f>_xlfn.XLOOKUP(tbl_GL[[#This Row],[Account_key]],tbl_COA[Account_key],tbl_COA[SubClass],"Not Found")</f>
        <v>Assets</v>
      </c>
      <c r="I10921" t="str">
        <f>_xlfn.XLOOKUP(tbl_GL[[#This Row],[Account_key]],tbl_COA[Account_key],tbl_COA[SubClass2],"Not Found")</f>
        <v>Current Assets</v>
      </c>
      <c r="J10921" t="str">
        <f>_xlfn.XLOOKUP(tbl_GL[[#This Row],[Account_key]],tbl_COA[Account_key],tbl_COA[SubAccount],,0)</f>
        <v>Trade Receivables</v>
      </c>
      <c r="K10921">
        <f>YEAR(tbl_GL[[#This Row],[Date]])</f>
        <v>2018</v>
      </c>
    </row>
    <row r="10922" spans="1:11" hidden="1" x14ac:dyDescent="0.35">
      <c r="A10922">
        <v>262.10000000000002</v>
      </c>
      <c r="B10922" s="24">
        <v>43256</v>
      </c>
      <c r="C10922">
        <v>5</v>
      </c>
      <c r="D10922" s="13">
        <v>300</v>
      </c>
      <c r="E10922" s="13" t="s">
        <v>97</v>
      </c>
      <c r="F10922" s="17">
        <v>-916</v>
      </c>
      <c r="G10922" t="str">
        <f>_xlfn.XLOOKUP(tbl_GL[[#This Row],[Account_key]],tbl_COA[Account_key],tbl_COA[Class],"Not Found")</f>
        <v>Operating account</v>
      </c>
      <c r="H10922" t="str">
        <f>_xlfn.XLOOKUP(tbl_GL[[#This Row],[Account_key]],tbl_COA[Account_key],tbl_COA[SubClass],"Not Found")</f>
        <v>Operating Expenses</v>
      </c>
      <c r="I10922" t="str">
        <f>_xlfn.XLOOKUP(tbl_GL[[#This Row],[Account_key]],tbl_COA[Account_key],tbl_COA[SubClass2],"Not Found")</f>
        <v>Administration</v>
      </c>
      <c r="J10922" t="str">
        <f>_xlfn.XLOOKUP(tbl_GL[[#This Row],[Account_key]],tbl_COA[Account_key],tbl_COA[SubAccount],,0)</f>
        <v>Entertainment</v>
      </c>
      <c r="K10922">
        <f>YEAR(tbl_GL[[#This Row],[Date]])</f>
        <v>2018</v>
      </c>
    </row>
    <row r="10923" spans="1:11" hidden="1" x14ac:dyDescent="0.35">
      <c r="A10923">
        <v>262.2</v>
      </c>
      <c r="B10923" s="24">
        <v>43256</v>
      </c>
      <c r="C10923">
        <v>5</v>
      </c>
      <c r="D10923" s="13">
        <v>120</v>
      </c>
      <c r="E10923" s="13" t="s">
        <v>97</v>
      </c>
      <c r="F10923" s="17">
        <v>916</v>
      </c>
      <c r="G10923" t="str">
        <f>_xlfn.XLOOKUP(tbl_GL[[#This Row],[Account_key]],tbl_COA[Account_key],tbl_COA[Class],"Not Found")</f>
        <v>Liabilities and Owners Equity</v>
      </c>
      <c r="H10923" t="str">
        <f>_xlfn.XLOOKUP(tbl_GL[[#This Row],[Account_key]],tbl_COA[Account_key],tbl_COA[SubClass],"Not Found")</f>
        <v>Liabilities</v>
      </c>
      <c r="I10923" t="str">
        <f>_xlfn.XLOOKUP(tbl_GL[[#This Row],[Account_key]],tbl_COA[Account_key],tbl_COA[SubClass2],"Not Found")</f>
        <v>Current Liabilities</v>
      </c>
      <c r="J10923" t="str">
        <f>_xlfn.XLOOKUP(tbl_GL[[#This Row],[Account_key]],tbl_COA[Account_key],tbl_COA[SubAccount],,0)</f>
        <v>Accrued Expenses</v>
      </c>
      <c r="K10923">
        <f>YEAR(tbl_GL[[#This Row],[Date]])</f>
        <v>2018</v>
      </c>
    </row>
    <row r="10924" spans="1:11" hidden="1" x14ac:dyDescent="0.35">
      <c r="A10924">
        <v>263.10000000000002</v>
      </c>
      <c r="B10924" s="24">
        <v>43256</v>
      </c>
      <c r="C10924">
        <v>5</v>
      </c>
      <c r="D10924" s="13">
        <v>10</v>
      </c>
      <c r="E10924" s="13" t="s">
        <v>98</v>
      </c>
      <c r="F10924" s="17">
        <v>-938</v>
      </c>
      <c r="G10924" t="str">
        <f>_xlfn.XLOOKUP(tbl_GL[[#This Row],[Account_key]],tbl_COA[Account_key],tbl_COA[Class],"Not Found")</f>
        <v>Assets</v>
      </c>
      <c r="H10924" t="str">
        <f>_xlfn.XLOOKUP(tbl_GL[[#This Row],[Account_key]],tbl_COA[Account_key],tbl_COA[SubClass],"Not Found")</f>
        <v>Assets</v>
      </c>
      <c r="I10924" t="str">
        <f>_xlfn.XLOOKUP(tbl_GL[[#This Row],[Account_key]],tbl_COA[Account_key],tbl_COA[SubClass2],"Not Found")</f>
        <v>Current Assets</v>
      </c>
      <c r="J10924" t="str">
        <f>_xlfn.XLOOKUP(tbl_GL[[#This Row],[Account_key]],tbl_COA[Account_key],tbl_COA[SubAccount],,0)</f>
        <v>Cash at Bank</v>
      </c>
      <c r="K10924">
        <f>YEAR(tbl_GL[[#This Row],[Date]])</f>
        <v>2018</v>
      </c>
    </row>
    <row r="10925" spans="1:11" hidden="1" x14ac:dyDescent="0.35">
      <c r="A10925">
        <v>263.2</v>
      </c>
      <c r="B10925" s="24">
        <v>43256</v>
      </c>
      <c r="C10925">
        <v>5</v>
      </c>
      <c r="D10925" s="13">
        <v>120</v>
      </c>
      <c r="E10925" s="13" t="s">
        <v>98</v>
      </c>
      <c r="F10925" s="17">
        <v>-938</v>
      </c>
      <c r="G10925" t="str">
        <f>_xlfn.XLOOKUP(tbl_GL[[#This Row],[Account_key]],tbl_COA[Account_key],tbl_COA[Class],"Not Found")</f>
        <v>Liabilities and Owners Equity</v>
      </c>
      <c r="H10925" t="str">
        <f>_xlfn.XLOOKUP(tbl_GL[[#This Row],[Account_key]],tbl_COA[Account_key],tbl_COA[SubClass],"Not Found")</f>
        <v>Liabilities</v>
      </c>
      <c r="I10925" t="str">
        <f>_xlfn.XLOOKUP(tbl_GL[[#This Row],[Account_key]],tbl_COA[Account_key],tbl_COA[SubClass2],"Not Found")</f>
        <v>Current Liabilities</v>
      </c>
      <c r="J10925" t="str">
        <f>_xlfn.XLOOKUP(tbl_GL[[#This Row],[Account_key]],tbl_COA[Account_key],tbl_COA[SubAccount],,0)</f>
        <v>Accrued Expenses</v>
      </c>
      <c r="K10925">
        <f>YEAR(tbl_GL[[#This Row],[Date]])</f>
        <v>2018</v>
      </c>
    </row>
    <row r="10926" spans="1:11" hidden="1" x14ac:dyDescent="0.35">
      <c r="A10926">
        <v>264.10000000000002</v>
      </c>
      <c r="B10926" s="24">
        <v>43256</v>
      </c>
      <c r="C10926">
        <v>5</v>
      </c>
      <c r="D10926" s="13">
        <v>10</v>
      </c>
      <c r="E10926" s="13" t="s">
        <v>98</v>
      </c>
      <c r="F10926" s="17">
        <v>-1102</v>
      </c>
      <c r="G10926" t="str">
        <f>_xlfn.XLOOKUP(tbl_GL[[#This Row],[Account_key]],tbl_COA[Account_key],tbl_COA[Class],"Not Found")</f>
        <v>Assets</v>
      </c>
      <c r="H10926" t="str">
        <f>_xlfn.XLOOKUP(tbl_GL[[#This Row],[Account_key]],tbl_COA[Account_key],tbl_COA[SubClass],"Not Found")</f>
        <v>Assets</v>
      </c>
      <c r="I10926" t="str">
        <f>_xlfn.XLOOKUP(tbl_GL[[#This Row],[Account_key]],tbl_COA[Account_key],tbl_COA[SubClass2],"Not Found")</f>
        <v>Current Assets</v>
      </c>
      <c r="J10926" t="str">
        <f>_xlfn.XLOOKUP(tbl_GL[[#This Row],[Account_key]],tbl_COA[Account_key],tbl_COA[SubAccount],,0)</f>
        <v>Cash at Bank</v>
      </c>
      <c r="K10926">
        <f>YEAR(tbl_GL[[#This Row],[Date]])</f>
        <v>2018</v>
      </c>
    </row>
    <row r="10927" spans="1:11" hidden="1" x14ac:dyDescent="0.35">
      <c r="A10927">
        <v>264.2</v>
      </c>
      <c r="B10927" s="24">
        <v>43256</v>
      </c>
      <c r="C10927">
        <v>5</v>
      </c>
      <c r="D10927" s="13">
        <v>120</v>
      </c>
      <c r="E10927" s="13" t="s">
        <v>98</v>
      </c>
      <c r="F10927" s="17">
        <v>-1102</v>
      </c>
      <c r="G10927" t="str">
        <f>_xlfn.XLOOKUP(tbl_GL[[#This Row],[Account_key]],tbl_COA[Account_key],tbl_COA[Class],"Not Found")</f>
        <v>Liabilities and Owners Equity</v>
      </c>
      <c r="H10927" t="str">
        <f>_xlfn.XLOOKUP(tbl_GL[[#This Row],[Account_key]],tbl_COA[Account_key],tbl_COA[SubClass],"Not Found")</f>
        <v>Liabilities</v>
      </c>
      <c r="I10927" t="str">
        <f>_xlfn.XLOOKUP(tbl_GL[[#This Row],[Account_key]],tbl_COA[Account_key],tbl_COA[SubClass2],"Not Found")</f>
        <v>Current Liabilities</v>
      </c>
      <c r="J10927" t="str">
        <f>_xlfn.XLOOKUP(tbl_GL[[#This Row],[Account_key]],tbl_COA[Account_key],tbl_COA[SubAccount],,0)</f>
        <v>Accrued Expenses</v>
      </c>
      <c r="K10927">
        <f>YEAR(tbl_GL[[#This Row],[Date]])</f>
        <v>2018</v>
      </c>
    </row>
    <row r="10928" spans="1:11" hidden="1" x14ac:dyDescent="0.35">
      <c r="A10928">
        <v>265.10000000000002</v>
      </c>
      <c r="B10928" s="24">
        <v>43256</v>
      </c>
      <c r="C10928">
        <v>5</v>
      </c>
      <c r="D10928" s="13">
        <v>10</v>
      </c>
      <c r="E10928" s="13" t="s">
        <v>84</v>
      </c>
      <c r="F10928" s="17">
        <v>-7333</v>
      </c>
      <c r="G10928" t="str">
        <f>_xlfn.XLOOKUP(tbl_GL[[#This Row],[Account_key]],tbl_COA[Account_key],tbl_COA[Class],"Not Found")</f>
        <v>Assets</v>
      </c>
      <c r="H10928" t="str">
        <f>_xlfn.XLOOKUP(tbl_GL[[#This Row],[Account_key]],tbl_COA[Account_key],tbl_COA[SubClass],"Not Found")</f>
        <v>Assets</v>
      </c>
      <c r="I10928" t="str">
        <f>_xlfn.XLOOKUP(tbl_GL[[#This Row],[Account_key]],tbl_COA[Account_key],tbl_COA[SubClass2],"Not Found")</f>
        <v>Current Assets</v>
      </c>
      <c r="J10928" t="str">
        <f>_xlfn.XLOOKUP(tbl_GL[[#This Row],[Account_key]],tbl_COA[Account_key],tbl_COA[SubAccount],,0)</f>
        <v>Cash at Bank</v>
      </c>
      <c r="K10928">
        <f>YEAR(tbl_GL[[#This Row],[Date]])</f>
        <v>2018</v>
      </c>
    </row>
    <row r="10929" spans="1:11" hidden="1" x14ac:dyDescent="0.35">
      <c r="A10929">
        <v>265.2</v>
      </c>
      <c r="B10929" s="24">
        <v>43256</v>
      </c>
      <c r="C10929">
        <v>5</v>
      </c>
      <c r="D10929" s="13">
        <v>110</v>
      </c>
      <c r="E10929" s="13" t="s">
        <v>84</v>
      </c>
      <c r="F10929" s="17">
        <v>-7333</v>
      </c>
      <c r="G10929" t="str">
        <f>_xlfn.XLOOKUP(tbl_GL[[#This Row],[Account_key]],tbl_COA[Account_key],tbl_COA[Class],"Not Found")</f>
        <v>Liabilities and Owners Equity</v>
      </c>
      <c r="H10929" t="str">
        <f>_xlfn.XLOOKUP(tbl_GL[[#This Row],[Account_key]],tbl_COA[Account_key],tbl_COA[SubClass],"Not Found")</f>
        <v>Liabilities</v>
      </c>
      <c r="I10929" t="str">
        <f>_xlfn.XLOOKUP(tbl_GL[[#This Row],[Account_key]],tbl_COA[Account_key],tbl_COA[SubClass2],"Not Found")</f>
        <v>Current Liabilities</v>
      </c>
      <c r="J10929" t="str">
        <f>_xlfn.XLOOKUP(tbl_GL[[#This Row],[Account_key]],tbl_COA[Account_key],tbl_COA[SubAccount],,0)</f>
        <v>Trade Payables</v>
      </c>
      <c r="K10929">
        <f>YEAR(tbl_GL[[#This Row],[Date]])</f>
        <v>2018</v>
      </c>
    </row>
    <row r="10930" spans="1:11" hidden="1" x14ac:dyDescent="0.35">
      <c r="A10930">
        <v>266.10000000000002</v>
      </c>
      <c r="B10930" s="24">
        <v>43259</v>
      </c>
      <c r="C10930">
        <v>5</v>
      </c>
      <c r="D10930" s="13">
        <v>260</v>
      </c>
      <c r="E10930" s="13" t="s">
        <v>97</v>
      </c>
      <c r="F10930" s="17">
        <v>-907</v>
      </c>
      <c r="G10930" t="str">
        <f>_xlfn.XLOOKUP(tbl_GL[[#This Row],[Account_key]],tbl_COA[Account_key],tbl_COA[Class],"Not Found")</f>
        <v>Operating account</v>
      </c>
      <c r="H10930" t="str">
        <f>_xlfn.XLOOKUP(tbl_GL[[#This Row],[Account_key]],tbl_COA[Account_key],tbl_COA[SubClass],"Not Found")</f>
        <v>Operating Expenses</v>
      </c>
      <c r="I10930" t="str">
        <f>_xlfn.XLOOKUP(tbl_GL[[#This Row],[Account_key]],tbl_COA[Account_key],tbl_COA[SubClass2],"Not Found")</f>
        <v>Marketing</v>
      </c>
      <c r="J10930" t="str">
        <f>_xlfn.XLOOKUP(tbl_GL[[#This Row],[Account_key]],tbl_COA[Account_key],tbl_COA[SubAccount],,0)</f>
        <v>Commissions</v>
      </c>
      <c r="K10930">
        <f>YEAR(tbl_GL[[#This Row],[Date]])</f>
        <v>2018</v>
      </c>
    </row>
    <row r="10931" spans="1:11" hidden="1" x14ac:dyDescent="0.35">
      <c r="A10931">
        <v>266.2</v>
      </c>
      <c r="B10931" s="24">
        <v>43259</v>
      </c>
      <c r="C10931">
        <v>5</v>
      </c>
      <c r="D10931" s="13">
        <v>120</v>
      </c>
      <c r="E10931" s="13" t="s">
        <v>97</v>
      </c>
      <c r="F10931" s="17">
        <v>907</v>
      </c>
      <c r="G10931" t="str">
        <f>_xlfn.XLOOKUP(tbl_GL[[#This Row],[Account_key]],tbl_COA[Account_key],tbl_COA[Class],"Not Found")</f>
        <v>Liabilities and Owners Equity</v>
      </c>
      <c r="H10931" t="str">
        <f>_xlfn.XLOOKUP(tbl_GL[[#This Row],[Account_key]],tbl_COA[Account_key],tbl_COA[SubClass],"Not Found")</f>
        <v>Liabilities</v>
      </c>
      <c r="I10931" t="str">
        <f>_xlfn.XLOOKUP(tbl_GL[[#This Row],[Account_key]],tbl_COA[Account_key],tbl_COA[SubClass2],"Not Found")</f>
        <v>Current Liabilities</v>
      </c>
      <c r="J10931" t="str">
        <f>_xlfn.XLOOKUP(tbl_GL[[#This Row],[Account_key]],tbl_COA[Account_key],tbl_COA[SubAccount],,0)</f>
        <v>Accrued Expenses</v>
      </c>
      <c r="K10931">
        <f>YEAR(tbl_GL[[#This Row],[Date]])</f>
        <v>2018</v>
      </c>
    </row>
    <row r="10932" spans="1:11" hidden="1" x14ac:dyDescent="0.35">
      <c r="A10932">
        <v>267.10000000000002</v>
      </c>
      <c r="B10932" s="24">
        <v>43261</v>
      </c>
      <c r="C10932">
        <v>5</v>
      </c>
      <c r="D10932" s="13">
        <v>290</v>
      </c>
      <c r="E10932" s="13" t="s">
        <v>99</v>
      </c>
      <c r="F10932" s="17">
        <v>-69</v>
      </c>
      <c r="G10932" t="str">
        <f>_xlfn.XLOOKUP(tbl_GL[[#This Row],[Account_key]],tbl_COA[Account_key],tbl_COA[Class],"Not Found")</f>
        <v>Operating account</v>
      </c>
      <c r="H10932" t="str">
        <f>_xlfn.XLOOKUP(tbl_GL[[#This Row],[Account_key]],tbl_COA[Account_key],tbl_COA[SubClass],"Not Found")</f>
        <v>Operating Expenses</v>
      </c>
      <c r="I10932" t="str">
        <f>_xlfn.XLOOKUP(tbl_GL[[#This Row],[Account_key]],tbl_COA[Account_key],tbl_COA[SubClass2],"Not Found")</f>
        <v>Administration</v>
      </c>
      <c r="J10932" t="str">
        <f>_xlfn.XLOOKUP(tbl_GL[[#This Row],[Account_key]],tbl_COA[Account_key],tbl_COA[SubAccount],,0)</f>
        <v>Travel</v>
      </c>
      <c r="K10932">
        <f>YEAR(tbl_GL[[#This Row],[Date]])</f>
        <v>2018</v>
      </c>
    </row>
    <row r="10933" spans="1:11" hidden="1" x14ac:dyDescent="0.35">
      <c r="A10933">
        <v>267.2</v>
      </c>
      <c r="B10933" s="24">
        <v>43261</v>
      </c>
      <c r="C10933">
        <v>5</v>
      </c>
      <c r="D10933" s="13">
        <v>20</v>
      </c>
      <c r="E10933" s="13" t="s">
        <v>99</v>
      </c>
      <c r="F10933" s="17">
        <v>-69</v>
      </c>
      <c r="G10933" t="str">
        <f>_xlfn.XLOOKUP(tbl_GL[[#This Row],[Account_key]],tbl_COA[Account_key],tbl_COA[Class],"Not Found")</f>
        <v>Assets</v>
      </c>
      <c r="H10933" t="str">
        <f>_xlfn.XLOOKUP(tbl_GL[[#This Row],[Account_key]],tbl_COA[Account_key],tbl_COA[SubClass],"Not Found")</f>
        <v>Assets</v>
      </c>
      <c r="I10933" t="str">
        <f>_xlfn.XLOOKUP(tbl_GL[[#This Row],[Account_key]],tbl_COA[Account_key],tbl_COA[SubClass2],"Not Found")</f>
        <v>Current Assets</v>
      </c>
      <c r="J10933" t="str">
        <f>_xlfn.XLOOKUP(tbl_GL[[#This Row],[Account_key]],tbl_COA[Account_key],tbl_COA[SubAccount],,0)</f>
        <v>Cash in hand</v>
      </c>
      <c r="K10933">
        <f>YEAR(tbl_GL[[#This Row],[Date]])</f>
        <v>2018</v>
      </c>
    </row>
    <row r="10934" spans="1:11" hidden="1" x14ac:dyDescent="0.35">
      <c r="A10934">
        <v>268.10000000000002</v>
      </c>
      <c r="B10934" s="24">
        <v>43261</v>
      </c>
      <c r="C10934">
        <v>5</v>
      </c>
      <c r="D10934" s="13">
        <v>260</v>
      </c>
      <c r="E10934" s="13" t="s">
        <v>83</v>
      </c>
      <c r="F10934" s="17">
        <v>464</v>
      </c>
      <c r="G10934" t="str">
        <f>_xlfn.XLOOKUP(tbl_GL[[#This Row],[Account_key]],tbl_COA[Account_key],tbl_COA[Class],"Not Found")</f>
        <v>Operating account</v>
      </c>
      <c r="H10934" t="str">
        <f>_xlfn.XLOOKUP(tbl_GL[[#This Row],[Account_key]],tbl_COA[Account_key],tbl_COA[SubClass],"Not Found")</f>
        <v>Operating Expenses</v>
      </c>
      <c r="I10934" t="str">
        <f>_xlfn.XLOOKUP(tbl_GL[[#This Row],[Account_key]],tbl_COA[Account_key],tbl_COA[SubClass2],"Not Found")</f>
        <v>Marketing</v>
      </c>
      <c r="J10934" t="str">
        <f>_xlfn.XLOOKUP(tbl_GL[[#This Row],[Account_key]],tbl_COA[Account_key],tbl_COA[SubAccount],,0)</f>
        <v>Commissions</v>
      </c>
      <c r="K10934">
        <f>YEAR(tbl_GL[[#This Row],[Date]])</f>
        <v>2018</v>
      </c>
    </row>
    <row r="10935" spans="1:11" hidden="1" x14ac:dyDescent="0.35">
      <c r="A10935">
        <v>268.2</v>
      </c>
      <c r="B10935" s="24">
        <v>43261</v>
      </c>
      <c r="C10935">
        <v>5</v>
      </c>
      <c r="D10935" s="13">
        <v>20</v>
      </c>
      <c r="E10935" s="13" t="s">
        <v>83</v>
      </c>
      <c r="F10935" s="17">
        <v>464</v>
      </c>
      <c r="G10935" t="str">
        <f>_xlfn.XLOOKUP(tbl_GL[[#This Row],[Account_key]],tbl_COA[Account_key],tbl_COA[Class],"Not Found")</f>
        <v>Assets</v>
      </c>
      <c r="H10935" t="str">
        <f>_xlfn.XLOOKUP(tbl_GL[[#This Row],[Account_key]],tbl_COA[Account_key],tbl_COA[SubClass],"Not Found")</f>
        <v>Assets</v>
      </c>
      <c r="I10935" t="str">
        <f>_xlfn.XLOOKUP(tbl_GL[[#This Row],[Account_key]],tbl_COA[Account_key],tbl_COA[SubClass2],"Not Found")</f>
        <v>Current Assets</v>
      </c>
      <c r="J10935" t="str">
        <f>_xlfn.XLOOKUP(tbl_GL[[#This Row],[Account_key]],tbl_COA[Account_key],tbl_COA[SubAccount],,0)</f>
        <v>Cash in hand</v>
      </c>
      <c r="K10935">
        <f>YEAR(tbl_GL[[#This Row],[Date]])</f>
        <v>2018</v>
      </c>
    </row>
    <row r="10936" spans="1:11" hidden="1" x14ac:dyDescent="0.35">
      <c r="A10936">
        <v>269.10000000000002</v>
      </c>
      <c r="B10936" s="24">
        <v>43262</v>
      </c>
      <c r="C10936">
        <v>5</v>
      </c>
      <c r="D10936" s="13">
        <v>300</v>
      </c>
      <c r="E10936" s="13" t="s">
        <v>97</v>
      </c>
      <c r="F10936" s="17">
        <v>-982</v>
      </c>
      <c r="G10936" t="str">
        <f>_xlfn.XLOOKUP(tbl_GL[[#This Row],[Account_key]],tbl_COA[Account_key],tbl_COA[Class],"Not Found")</f>
        <v>Operating account</v>
      </c>
      <c r="H10936" t="str">
        <f>_xlfn.XLOOKUP(tbl_GL[[#This Row],[Account_key]],tbl_COA[Account_key],tbl_COA[SubClass],"Not Found")</f>
        <v>Operating Expenses</v>
      </c>
      <c r="I10936" t="str">
        <f>_xlfn.XLOOKUP(tbl_GL[[#This Row],[Account_key]],tbl_COA[Account_key],tbl_COA[SubClass2],"Not Found")</f>
        <v>Administration</v>
      </c>
      <c r="J10936" t="str">
        <f>_xlfn.XLOOKUP(tbl_GL[[#This Row],[Account_key]],tbl_COA[Account_key],tbl_COA[SubAccount],,0)</f>
        <v>Entertainment</v>
      </c>
      <c r="K10936">
        <f>YEAR(tbl_GL[[#This Row],[Date]])</f>
        <v>2018</v>
      </c>
    </row>
    <row r="10937" spans="1:11" hidden="1" x14ac:dyDescent="0.35">
      <c r="A10937">
        <v>269.2</v>
      </c>
      <c r="B10937" s="24">
        <v>43262</v>
      </c>
      <c r="C10937">
        <v>5</v>
      </c>
      <c r="D10937" s="13">
        <v>120</v>
      </c>
      <c r="E10937" s="13" t="s">
        <v>97</v>
      </c>
      <c r="F10937" s="17">
        <v>982</v>
      </c>
      <c r="G10937" t="str">
        <f>_xlfn.XLOOKUP(tbl_GL[[#This Row],[Account_key]],tbl_COA[Account_key],tbl_COA[Class],"Not Found")</f>
        <v>Liabilities and Owners Equity</v>
      </c>
      <c r="H10937" t="str">
        <f>_xlfn.XLOOKUP(tbl_GL[[#This Row],[Account_key]],tbl_COA[Account_key],tbl_COA[SubClass],"Not Found")</f>
        <v>Liabilities</v>
      </c>
      <c r="I10937" t="str">
        <f>_xlfn.XLOOKUP(tbl_GL[[#This Row],[Account_key]],tbl_COA[Account_key],tbl_COA[SubClass2],"Not Found")</f>
        <v>Current Liabilities</v>
      </c>
      <c r="J10937" t="str">
        <f>_xlfn.XLOOKUP(tbl_GL[[#This Row],[Account_key]],tbl_COA[Account_key],tbl_COA[SubAccount],,0)</f>
        <v>Accrued Expenses</v>
      </c>
      <c r="K10937">
        <f>YEAR(tbl_GL[[#This Row],[Date]])</f>
        <v>2018</v>
      </c>
    </row>
    <row r="10938" spans="1:11" hidden="1" x14ac:dyDescent="0.35">
      <c r="A10938">
        <v>270.10000000000002</v>
      </c>
      <c r="B10938" s="24">
        <v>43265</v>
      </c>
      <c r="C10938">
        <v>5</v>
      </c>
      <c r="D10938" s="13">
        <v>230</v>
      </c>
      <c r="E10938" s="13" t="s">
        <v>4</v>
      </c>
      <c r="F10938" s="17">
        <v>-497</v>
      </c>
      <c r="G10938" t="str">
        <f>_xlfn.XLOOKUP(tbl_GL[[#This Row],[Account_key]],tbl_COA[Account_key],tbl_COA[Class],"Not Found")</f>
        <v>Trading account</v>
      </c>
      <c r="H10938" t="str">
        <f>_xlfn.XLOOKUP(tbl_GL[[#This Row],[Account_key]],tbl_COA[Account_key],tbl_COA[SubClass],"Not Found")</f>
        <v>Cost of Sales</v>
      </c>
      <c r="I10938" t="str">
        <f>_xlfn.XLOOKUP(tbl_GL[[#This Row],[Account_key]],tbl_COA[Account_key],tbl_COA[SubClass2],"Not Found")</f>
        <v>Cost of Sales</v>
      </c>
      <c r="J10938" t="str">
        <f>_xlfn.XLOOKUP(tbl_GL[[#This Row],[Account_key]],tbl_COA[Account_key],tbl_COA[SubAccount],,0)</f>
        <v>Cost of Sales</v>
      </c>
      <c r="K10938">
        <f>YEAR(tbl_GL[[#This Row],[Date]])</f>
        <v>2018</v>
      </c>
    </row>
    <row r="10939" spans="1:11" hidden="1" x14ac:dyDescent="0.35">
      <c r="A10939">
        <v>270.2</v>
      </c>
      <c r="B10939" s="24">
        <v>43265</v>
      </c>
      <c r="C10939">
        <v>5</v>
      </c>
      <c r="D10939" s="13">
        <v>60</v>
      </c>
      <c r="E10939" s="13" t="s">
        <v>4</v>
      </c>
      <c r="F10939" s="17">
        <v>-497</v>
      </c>
      <c r="G10939" t="str">
        <f>_xlfn.XLOOKUP(tbl_GL[[#This Row],[Account_key]],tbl_COA[Account_key],tbl_COA[Class],"Not Found")</f>
        <v>Assets</v>
      </c>
      <c r="H10939" t="str">
        <f>_xlfn.XLOOKUP(tbl_GL[[#This Row],[Account_key]],tbl_COA[Account_key],tbl_COA[SubClass],"Not Found")</f>
        <v>Assets</v>
      </c>
      <c r="I10939" t="str">
        <f>_xlfn.XLOOKUP(tbl_GL[[#This Row],[Account_key]],tbl_COA[Account_key],tbl_COA[SubClass2],"Not Found")</f>
        <v>Current Assets</v>
      </c>
      <c r="J10939" t="str">
        <f>_xlfn.XLOOKUP(tbl_GL[[#This Row],[Account_key]],tbl_COA[Account_key],tbl_COA[SubAccount],,0)</f>
        <v>Inventory</v>
      </c>
      <c r="K10939">
        <f>YEAR(tbl_GL[[#This Row],[Date]])</f>
        <v>2018</v>
      </c>
    </row>
    <row r="10940" spans="1:11" hidden="1" x14ac:dyDescent="0.35">
      <c r="A10940">
        <v>271.10000000000002</v>
      </c>
      <c r="B10940" s="24">
        <v>43265</v>
      </c>
      <c r="C10940">
        <v>5</v>
      </c>
      <c r="D10940" s="13">
        <v>260</v>
      </c>
      <c r="E10940" s="13" t="s">
        <v>97</v>
      </c>
      <c r="F10940" s="17">
        <v>-914</v>
      </c>
      <c r="G10940" t="str">
        <f>_xlfn.XLOOKUP(tbl_GL[[#This Row],[Account_key]],tbl_COA[Account_key],tbl_COA[Class],"Not Found")</f>
        <v>Operating account</v>
      </c>
      <c r="H10940" t="str">
        <f>_xlfn.XLOOKUP(tbl_GL[[#This Row],[Account_key]],tbl_COA[Account_key],tbl_COA[SubClass],"Not Found")</f>
        <v>Operating Expenses</v>
      </c>
      <c r="I10940" t="str">
        <f>_xlfn.XLOOKUP(tbl_GL[[#This Row],[Account_key]],tbl_COA[Account_key],tbl_COA[SubClass2],"Not Found")</f>
        <v>Marketing</v>
      </c>
      <c r="J10940" t="str">
        <f>_xlfn.XLOOKUP(tbl_GL[[#This Row],[Account_key]],tbl_COA[Account_key],tbl_COA[SubAccount],,0)</f>
        <v>Commissions</v>
      </c>
      <c r="K10940">
        <f>YEAR(tbl_GL[[#This Row],[Date]])</f>
        <v>2018</v>
      </c>
    </row>
    <row r="10941" spans="1:11" hidden="1" x14ac:dyDescent="0.35">
      <c r="A10941">
        <v>271.2</v>
      </c>
      <c r="B10941" s="24">
        <v>43265</v>
      </c>
      <c r="C10941">
        <v>5</v>
      </c>
      <c r="D10941" s="13">
        <v>120</v>
      </c>
      <c r="E10941" s="13" t="s">
        <v>97</v>
      </c>
      <c r="F10941" s="17">
        <v>914</v>
      </c>
      <c r="G10941" t="str">
        <f>_xlfn.XLOOKUP(tbl_GL[[#This Row],[Account_key]],tbl_COA[Account_key],tbl_COA[Class],"Not Found")</f>
        <v>Liabilities and Owners Equity</v>
      </c>
      <c r="H10941" t="str">
        <f>_xlfn.XLOOKUP(tbl_GL[[#This Row],[Account_key]],tbl_COA[Account_key],tbl_COA[SubClass],"Not Found")</f>
        <v>Liabilities</v>
      </c>
      <c r="I10941" t="str">
        <f>_xlfn.XLOOKUP(tbl_GL[[#This Row],[Account_key]],tbl_COA[Account_key],tbl_COA[SubClass2],"Not Found")</f>
        <v>Current Liabilities</v>
      </c>
      <c r="J10941" t="str">
        <f>_xlfn.XLOOKUP(tbl_GL[[#This Row],[Account_key]],tbl_COA[Account_key],tbl_COA[SubAccount],,0)</f>
        <v>Accrued Expenses</v>
      </c>
      <c r="K10941">
        <f>YEAR(tbl_GL[[#This Row],[Date]])</f>
        <v>2018</v>
      </c>
    </row>
    <row r="10942" spans="1:11" hidden="1" x14ac:dyDescent="0.35">
      <c r="A10942">
        <v>272.10000000000002</v>
      </c>
      <c r="B10942" s="24">
        <v>43265</v>
      </c>
      <c r="C10942">
        <v>5</v>
      </c>
      <c r="D10942" s="13">
        <v>10</v>
      </c>
      <c r="E10942" s="13" t="s">
        <v>98</v>
      </c>
      <c r="F10942" s="17">
        <v>-1014</v>
      </c>
      <c r="G10942" t="str">
        <f>_xlfn.XLOOKUP(tbl_GL[[#This Row],[Account_key]],tbl_COA[Account_key],tbl_COA[Class],"Not Found")</f>
        <v>Assets</v>
      </c>
      <c r="H10942" t="str">
        <f>_xlfn.XLOOKUP(tbl_GL[[#This Row],[Account_key]],tbl_COA[Account_key],tbl_COA[SubClass],"Not Found")</f>
        <v>Assets</v>
      </c>
      <c r="I10942" t="str">
        <f>_xlfn.XLOOKUP(tbl_GL[[#This Row],[Account_key]],tbl_COA[Account_key],tbl_COA[SubClass2],"Not Found")</f>
        <v>Current Assets</v>
      </c>
      <c r="J10942" t="str">
        <f>_xlfn.XLOOKUP(tbl_GL[[#This Row],[Account_key]],tbl_COA[Account_key],tbl_COA[SubAccount],,0)</f>
        <v>Cash at Bank</v>
      </c>
      <c r="K10942">
        <f>YEAR(tbl_GL[[#This Row],[Date]])</f>
        <v>2018</v>
      </c>
    </row>
    <row r="10943" spans="1:11" hidden="1" x14ac:dyDescent="0.35">
      <c r="A10943">
        <v>272.2</v>
      </c>
      <c r="B10943" s="24">
        <v>43265</v>
      </c>
      <c r="C10943">
        <v>5</v>
      </c>
      <c r="D10943" s="13">
        <v>120</v>
      </c>
      <c r="E10943" s="13" t="s">
        <v>98</v>
      </c>
      <c r="F10943" s="17">
        <v>-1014</v>
      </c>
      <c r="G10943" t="str">
        <f>_xlfn.XLOOKUP(tbl_GL[[#This Row],[Account_key]],tbl_COA[Account_key],tbl_COA[Class],"Not Found")</f>
        <v>Liabilities and Owners Equity</v>
      </c>
      <c r="H10943" t="str">
        <f>_xlfn.XLOOKUP(tbl_GL[[#This Row],[Account_key]],tbl_COA[Account_key],tbl_COA[SubClass],"Not Found")</f>
        <v>Liabilities</v>
      </c>
      <c r="I10943" t="str">
        <f>_xlfn.XLOOKUP(tbl_GL[[#This Row],[Account_key]],tbl_COA[Account_key],tbl_COA[SubClass2],"Not Found")</f>
        <v>Current Liabilities</v>
      </c>
      <c r="J10943" t="str">
        <f>_xlfn.XLOOKUP(tbl_GL[[#This Row],[Account_key]],tbl_COA[Account_key],tbl_COA[SubAccount],,0)</f>
        <v>Accrued Expenses</v>
      </c>
      <c r="K10943">
        <f>YEAR(tbl_GL[[#This Row],[Date]])</f>
        <v>2018</v>
      </c>
    </row>
    <row r="10944" spans="1:11" hidden="1" x14ac:dyDescent="0.35">
      <c r="A10944">
        <v>273.10000000000002</v>
      </c>
      <c r="B10944" s="24">
        <v>43265</v>
      </c>
      <c r="C10944">
        <v>5</v>
      </c>
      <c r="D10944" s="13">
        <v>210</v>
      </c>
      <c r="E10944" s="13" t="s">
        <v>7</v>
      </c>
      <c r="F10944" s="17">
        <v>1658</v>
      </c>
      <c r="G10944" t="str">
        <f>_xlfn.XLOOKUP(tbl_GL[[#This Row],[Account_key]],tbl_COA[Account_key],tbl_COA[Class],"Not Found")</f>
        <v>Trading account</v>
      </c>
      <c r="H10944" t="str">
        <f>_xlfn.XLOOKUP(tbl_GL[[#This Row],[Account_key]],tbl_COA[Account_key],tbl_COA[SubClass],"Not Found")</f>
        <v>Sales</v>
      </c>
      <c r="I10944" t="str">
        <f>_xlfn.XLOOKUP(tbl_GL[[#This Row],[Account_key]],tbl_COA[Account_key],tbl_COA[SubClass2],"Not Found")</f>
        <v>Sales</v>
      </c>
      <c r="J10944" t="str">
        <f>_xlfn.XLOOKUP(tbl_GL[[#This Row],[Account_key]],tbl_COA[Account_key],tbl_COA[SubAccount],,0)</f>
        <v>Sales</v>
      </c>
      <c r="K10944">
        <f>YEAR(tbl_GL[[#This Row],[Date]])</f>
        <v>2018</v>
      </c>
    </row>
    <row r="10945" spans="1:11" hidden="1" x14ac:dyDescent="0.35">
      <c r="A10945">
        <v>273.2</v>
      </c>
      <c r="B10945" s="24">
        <v>43265</v>
      </c>
      <c r="C10945">
        <v>5</v>
      </c>
      <c r="D10945" s="13">
        <v>10</v>
      </c>
      <c r="E10945" s="13" t="s">
        <v>7</v>
      </c>
      <c r="F10945" s="17">
        <v>1658</v>
      </c>
      <c r="G10945" t="str">
        <f>_xlfn.XLOOKUP(tbl_GL[[#This Row],[Account_key]],tbl_COA[Account_key],tbl_COA[Class],"Not Found")</f>
        <v>Assets</v>
      </c>
      <c r="H10945" t="str">
        <f>_xlfn.XLOOKUP(tbl_GL[[#This Row],[Account_key]],tbl_COA[Account_key],tbl_COA[SubClass],"Not Found")</f>
        <v>Assets</v>
      </c>
      <c r="I10945" t="str">
        <f>_xlfn.XLOOKUP(tbl_GL[[#This Row],[Account_key]],tbl_COA[Account_key],tbl_COA[SubClass2],"Not Found")</f>
        <v>Current Assets</v>
      </c>
      <c r="J10945" t="str">
        <f>_xlfn.XLOOKUP(tbl_GL[[#This Row],[Account_key]],tbl_COA[Account_key],tbl_COA[SubAccount],,0)</f>
        <v>Cash at Bank</v>
      </c>
      <c r="K10945">
        <f>YEAR(tbl_GL[[#This Row],[Date]])</f>
        <v>2018</v>
      </c>
    </row>
    <row r="10946" spans="1:11" hidden="1" x14ac:dyDescent="0.35">
      <c r="A10946">
        <v>274.10000000000002</v>
      </c>
      <c r="B10946" s="24">
        <v>43265</v>
      </c>
      <c r="C10946">
        <v>5</v>
      </c>
      <c r="D10946" s="13">
        <v>230</v>
      </c>
      <c r="E10946" s="13" t="s">
        <v>4</v>
      </c>
      <c r="F10946" s="17">
        <v>-1965</v>
      </c>
      <c r="G10946" t="str">
        <f>_xlfn.XLOOKUP(tbl_GL[[#This Row],[Account_key]],tbl_COA[Account_key],tbl_COA[Class],"Not Found")</f>
        <v>Trading account</v>
      </c>
      <c r="H10946" t="str">
        <f>_xlfn.XLOOKUP(tbl_GL[[#This Row],[Account_key]],tbl_COA[Account_key],tbl_COA[SubClass],"Not Found")</f>
        <v>Cost of Sales</v>
      </c>
      <c r="I10946" t="str">
        <f>_xlfn.XLOOKUP(tbl_GL[[#This Row],[Account_key]],tbl_COA[Account_key],tbl_COA[SubClass2],"Not Found")</f>
        <v>Cost of Sales</v>
      </c>
      <c r="J10946" t="str">
        <f>_xlfn.XLOOKUP(tbl_GL[[#This Row],[Account_key]],tbl_COA[Account_key],tbl_COA[SubAccount],,0)</f>
        <v>Cost of Sales</v>
      </c>
      <c r="K10946">
        <f>YEAR(tbl_GL[[#This Row],[Date]])</f>
        <v>2018</v>
      </c>
    </row>
    <row r="10947" spans="1:11" hidden="1" x14ac:dyDescent="0.35">
      <c r="A10947">
        <v>274.2</v>
      </c>
      <c r="B10947" s="24">
        <v>43265</v>
      </c>
      <c r="C10947">
        <v>5</v>
      </c>
      <c r="D10947" s="13">
        <v>60</v>
      </c>
      <c r="E10947" s="13" t="s">
        <v>4</v>
      </c>
      <c r="F10947" s="17">
        <v>-1965</v>
      </c>
      <c r="G10947" t="str">
        <f>_xlfn.XLOOKUP(tbl_GL[[#This Row],[Account_key]],tbl_COA[Account_key],tbl_COA[Class],"Not Found")</f>
        <v>Assets</v>
      </c>
      <c r="H10947" t="str">
        <f>_xlfn.XLOOKUP(tbl_GL[[#This Row],[Account_key]],tbl_COA[Account_key],tbl_COA[SubClass],"Not Found")</f>
        <v>Assets</v>
      </c>
      <c r="I10947" t="str">
        <f>_xlfn.XLOOKUP(tbl_GL[[#This Row],[Account_key]],tbl_COA[Account_key],tbl_COA[SubClass2],"Not Found")</f>
        <v>Current Assets</v>
      </c>
      <c r="J10947" t="str">
        <f>_xlfn.XLOOKUP(tbl_GL[[#This Row],[Account_key]],tbl_COA[Account_key],tbl_COA[SubAccount],,0)</f>
        <v>Inventory</v>
      </c>
      <c r="K10947">
        <f>YEAR(tbl_GL[[#This Row],[Date]])</f>
        <v>2018</v>
      </c>
    </row>
    <row r="10948" spans="1:11" hidden="1" x14ac:dyDescent="0.35">
      <c r="A10948">
        <v>275.10000000000002</v>
      </c>
      <c r="B10948" s="24">
        <v>43265</v>
      </c>
      <c r="C10948">
        <v>5</v>
      </c>
      <c r="D10948" s="13">
        <v>210</v>
      </c>
      <c r="E10948" s="13" t="s">
        <v>8</v>
      </c>
      <c r="F10948" s="17">
        <v>7146</v>
      </c>
      <c r="G10948" t="str">
        <f>_xlfn.XLOOKUP(tbl_GL[[#This Row],[Account_key]],tbl_COA[Account_key],tbl_COA[Class],"Not Found")</f>
        <v>Trading account</v>
      </c>
      <c r="H10948" t="str">
        <f>_xlfn.XLOOKUP(tbl_GL[[#This Row],[Account_key]],tbl_COA[Account_key],tbl_COA[SubClass],"Not Found")</f>
        <v>Sales</v>
      </c>
      <c r="I10948" t="str">
        <f>_xlfn.XLOOKUP(tbl_GL[[#This Row],[Account_key]],tbl_COA[Account_key],tbl_COA[SubClass2],"Not Found")</f>
        <v>Sales</v>
      </c>
      <c r="J10948" t="str">
        <f>_xlfn.XLOOKUP(tbl_GL[[#This Row],[Account_key]],tbl_COA[Account_key],tbl_COA[SubAccount],,0)</f>
        <v>Sales</v>
      </c>
      <c r="K10948">
        <f>YEAR(tbl_GL[[#This Row],[Date]])</f>
        <v>2018</v>
      </c>
    </row>
    <row r="10949" spans="1:11" hidden="1" x14ac:dyDescent="0.35">
      <c r="A10949">
        <v>275.2</v>
      </c>
      <c r="B10949" s="24">
        <v>43265</v>
      </c>
      <c r="C10949">
        <v>5</v>
      </c>
      <c r="D10949" s="13">
        <v>30</v>
      </c>
      <c r="E10949" s="13" t="s">
        <v>8</v>
      </c>
      <c r="F10949" s="17">
        <v>7146</v>
      </c>
      <c r="G10949" t="str">
        <f>_xlfn.XLOOKUP(tbl_GL[[#This Row],[Account_key]],tbl_COA[Account_key],tbl_COA[Class],"Not Found")</f>
        <v>Assets</v>
      </c>
      <c r="H10949" t="str">
        <f>_xlfn.XLOOKUP(tbl_GL[[#This Row],[Account_key]],tbl_COA[Account_key],tbl_COA[SubClass],"Not Found")</f>
        <v>Assets</v>
      </c>
      <c r="I10949" t="str">
        <f>_xlfn.XLOOKUP(tbl_GL[[#This Row],[Account_key]],tbl_COA[Account_key],tbl_COA[SubClass2],"Not Found")</f>
        <v>Current Assets</v>
      </c>
      <c r="J10949" t="str">
        <f>_xlfn.XLOOKUP(tbl_GL[[#This Row],[Account_key]],tbl_COA[Account_key],tbl_COA[SubAccount],,0)</f>
        <v>Trade Receivables</v>
      </c>
      <c r="K10949">
        <f>YEAR(tbl_GL[[#This Row],[Date]])</f>
        <v>2018</v>
      </c>
    </row>
    <row r="10950" spans="1:11" hidden="1" x14ac:dyDescent="0.35">
      <c r="A10950">
        <v>276.10000000000002</v>
      </c>
      <c r="B10950" s="24">
        <v>43266</v>
      </c>
      <c r="C10950">
        <v>5</v>
      </c>
      <c r="D10950" s="13">
        <v>10</v>
      </c>
      <c r="E10950" s="13" t="s">
        <v>112</v>
      </c>
      <c r="F10950" s="17">
        <v>-140</v>
      </c>
      <c r="G10950" t="str">
        <f>_xlfn.XLOOKUP(tbl_GL[[#This Row],[Account_key]],tbl_COA[Account_key],tbl_COA[Class],"Not Found")</f>
        <v>Assets</v>
      </c>
      <c r="H10950" t="str">
        <f>_xlfn.XLOOKUP(tbl_GL[[#This Row],[Account_key]],tbl_COA[Account_key],tbl_COA[SubClass],"Not Found")</f>
        <v>Assets</v>
      </c>
      <c r="I10950" t="str">
        <f>_xlfn.XLOOKUP(tbl_GL[[#This Row],[Account_key]],tbl_COA[Account_key],tbl_COA[SubClass2],"Not Found")</f>
        <v>Current Assets</v>
      </c>
      <c r="J10950" t="str">
        <f>_xlfn.XLOOKUP(tbl_GL[[#This Row],[Account_key]],tbl_COA[Account_key],tbl_COA[SubAccount],,0)</f>
        <v>Cash at Bank</v>
      </c>
      <c r="K10950">
        <f>YEAR(tbl_GL[[#This Row],[Date]])</f>
        <v>2018</v>
      </c>
    </row>
    <row r="10951" spans="1:11" hidden="1" x14ac:dyDescent="0.35">
      <c r="A10951">
        <v>276.2</v>
      </c>
      <c r="B10951" s="24">
        <v>43266</v>
      </c>
      <c r="C10951">
        <v>5</v>
      </c>
      <c r="D10951" s="13">
        <v>121</v>
      </c>
      <c r="E10951" s="13" t="s">
        <v>112</v>
      </c>
      <c r="F10951" s="17">
        <v>-140</v>
      </c>
      <c r="G10951" t="str">
        <f>_xlfn.XLOOKUP(tbl_GL[[#This Row],[Account_key]],tbl_COA[Account_key],tbl_COA[Class],"Not Found")</f>
        <v>Liabilities and Owners Equity</v>
      </c>
      <c r="H10951" t="str">
        <f>_xlfn.XLOOKUP(tbl_GL[[#This Row],[Account_key]],tbl_COA[Account_key],tbl_COA[SubClass],"Not Found")</f>
        <v>Liabilities</v>
      </c>
      <c r="I10951" t="str">
        <f>_xlfn.XLOOKUP(tbl_GL[[#This Row],[Account_key]],tbl_COA[Account_key],tbl_COA[SubClass2],"Not Found")</f>
        <v>Current Liabilities</v>
      </c>
      <c r="J10951" t="str">
        <f>_xlfn.XLOOKUP(tbl_GL[[#This Row],[Account_key]],tbl_COA[Account_key],tbl_COA[SubAccount],,0)</f>
        <v>Interest Payable</v>
      </c>
      <c r="K10951">
        <f>YEAR(tbl_GL[[#This Row],[Date]])</f>
        <v>2018</v>
      </c>
    </row>
    <row r="10952" spans="1:11" hidden="1" x14ac:dyDescent="0.35">
      <c r="A10952">
        <v>277.10000000000002</v>
      </c>
      <c r="B10952" s="24">
        <v>43266</v>
      </c>
      <c r="C10952">
        <v>5</v>
      </c>
      <c r="D10952" s="13">
        <v>10</v>
      </c>
      <c r="E10952" s="13" t="s">
        <v>98</v>
      </c>
      <c r="F10952" s="17">
        <v>-816</v>
      </c>
      <c r="G10952" t="str">
        <f>_xlfn.XLOOKUP(tbl_GL[[#This Row],[Account_key]],tbl_COA[Account_key],tbl_COA[Class],"Not Found")</f>
        <v>Assets</v>
      </c>
      <c r="H10952" t="str">
        <f>_xlfn.XLOOKUP(tbl_GL[[#This Row],[Account_key]],tbl_COA[Account_key],tbl_COA[SubClass],"Not Found")</f>
        <v>Assets</v>
      </c>
      <c r="I10952" t="str">
        <f>_xlfn.XLOOKUP(tbl_GL[[#This Row],[Account_key]],tbl_COA[Account_key],tbl_COA[SubClass2],"Not Found")</f>
        <v>Current Assets</v>
      </c>
      <c r="J10952" t="str">
        <f>_xlfn.XLOOKUP(tbl_GL[[#This Row],[Account_key]],tbl_COA[Account_key],tbl_COA[SubAccount],,0)</f>
        <v>Cash at Bank</v>
      </c>
      <c r="K10952">
        <f>YEAR(tbl_GL[[#This Row],[Date]])</f>
        <v>2018</v>
      </c>
    </row>
    <row r="10953" spans="1:11" hidden="1" x14ac:dyDescent="0.35">
      <c r="A10953">
        <v>277.2</v>
      </c>
      <c r="B10953" s="24">
        <v>43266</v>
      </c>
      <c r="C10953">
        <v>5</v>
      </c>
      <c r="D10953" s="13">
        <v>120</v>
      </c>
      <c r="E10953" s="13" t="s">
        <v>98</v>
      </c>
      <c r="F10953" s="17">
        <v>-816</v>
      </c>
      <c r="G10953" t="str">
        <f>_xlfn.XLOOKUP(tbl_GL[[#This Row],[Account_key]],tbl_COA[Account_key],tbl_COA[Class],"Not Found")</f>
        <v>Liabilities and Owners Equity</v>
      </c>
      <c r="H10953" t="str">
        <f>_xlfn.XLOOKUP(tbl_GL[[#This Row],[Account_key]],tbl_COA[Account_key],tbl_COA[SubClass],"Not Found")</f>
        <v>Liabilities</v>
      </c>
      <c r="I10953" t="str">
        <f>_xlfn.XLOOKUP(tbl_GL[[#This Row],[Account_key]],tbl_COA[Account_key],tbl_COA[SubClass2],"Not Found")</f>
        <v>Current Liabilities</v>
      </c>
      <c r="J10953" t="str">
        <f>_xlfn.XLOOKUP(tbl_GL[[#This Row],[Account_key]],tbl_COA[Account_key],tbl_COA[SubAccount],,0)</f>
        <v>Accrued Expenses</v>
      </c>
      <c r="K10953">
        <f>YEAR(tbl_GL[[#This Row],[Date]])</f>
        <v>2018</v>
      </c>
    </row>
    <row r="10954" spans="1:11" hidden="1" x14ac:dyDescent="0.35">
      <c r="A10954">
        <v>278.10000000000002</v>
      </c>
      <c r="B10954" s="24">
        <v>43268</v>
      </c>
      <c r="C10954">
        <v>5</v>
      </c>
      <c r="D10954" s="13">
        <v>260</v>
      </c>
      <c r="E10954" s="13" t="s">
        <v>97</v>
      </c>
      <c r="F10954" s="17">
        <v>-1136</v>
      </c>
      <c r="G10954" t="str">
        <f>_xlfn.XLOOKUP(tbl_GL[[#This Row],[Account_key]],tbl_COA[Account_key],tbl_COA[Class],"Not Found")</f>
        <v>Operating account</v>
      </c>
      <c r="H10954" t="str">
        <f>_xlfn.XLOOKUP(tbl_GL[[#This Row],[Account_key]],tbl_COA[Account_key],tbl_COA[SubClass],"Not Found")</f>
        <v>Operating Expenses</v>
      </c>
      <c r="I10954" t="str">
        <f>_xlfn.XLOOKUP(tbl_GL[[#This Row],[Account_key]],tbl_COA[Account_key],tbl_COA[SubClass2],"Not Found")</f>
        <v>Marketing</v>
      </c>
      <c r="J10954" t="str">
        <f>_xlfn.XLOOKUP(tbl_GL[[#This Row],[Account_key]],tbl_COA[Account_key],tbl_COA[SubAccount],,0)</f>
        <v>Commissions</v>
      </c>
      <c r="K10954">
        <f>YEAR(tbl_GL[[#This Row],[Date]])</f>
        <v>2018</v>
      </c>
    </row>
    <row r="10955" spans="1:11" hidden="1" x14ac:dyDescent="0.35">
      <c r="A10955">
        <v>278.2</v>
      </c>
      <c r="B10955" s="24">
        <v>43268</v>
      </c>
      <c r="C10955">
        <v>5</v>
      </c>
      <c r="D10955" s="13">
        <v>120</v>
      </c>
      <c r="E10955" s="13" t="s">
        <v>97</v>
      </c>
      <c r="F10955" s="17">
        <v>1136</v>
      </c>
      <c r="G10955" t="str">
        <f>_xlfn.XLOOKUP(tbl_GL[[#This Row],[Account_key]],tbl_COA[Account_key],tbl_COA[Class],"Not Found")</f>
        <v>Liabilities and Owners Equity</v>
      </c>
      <c r="H10955" t="str">
        <f>_xlfn.XLOOKUP(tbl_GL[[#This Row],[Account_key]],tbl_COA[Account_key],tbl_COA[SubClass],"Not Found")</f>
        <v>Liabilities</v>
      </c>
      <c r="I10955" t="str">
        <f>_xlfn.XLOOKUP(tbl_GL[[#This Row],[Account_key]],tbl_COA[Account_key],tbl_COA[SubClass2],"Not Found")</f>
        <v>Current Liabilities</v>
      </c>
      <c r="J10955" t="str">
        <f>_xlfn.XLOOKUP(tbl_GL[[#This Row],[Account_key]],tbl_COA[Account_key],tbl_COA[SubAccount],,0)</f>
        <v>Accrued Expenses</v>
      </c>
      <c r="K10955">
        <f>YEAR(tbl_GL[[#This Row],[Date]])</f>
        <v>2018</v>
      </c>
    </row>
    <row r="10956" spans="1:11" hidden="1" x14ac:dyDescent="0.35">
      <c r="A10956">
        <v>279.10000000000002</v>
      </c>
      <c r="B10956" s="24">
        <v>43270</v>
      </c>
      <c r="C10956">
        <v>5</v>
      </c>
      <c r="D10956" s="13">
        <v>220</v>
      </c>
      <c r="E10956" s="13" t="s">
        <v>81</v>
      </c>
      <c r="F10956" s="17">
        <v>-943</v>
      </c>
      <c r="G10956" t="str">
        <f>_xlfn.XLOOKUP(tbl_GL[[#This Row],[Account_key]],tbl_COA[Account_key],tbl_COA[Class],"Not Found")</f>
        <v>Trading account</v>
      </c>
      <c r="H10956" t="str">
        <f>_xlfn.XLOOKUP(tbl_GL[[#This Row],[Account_key]],tbl_COA[Account_key],tbl_COA[SubClass],"Not Found")</f>
        <v>Sales</v>
      </c>
      <c r="I10956" t="str">
        <f>_xlfn.XLOOKUP(tbl_GL[[#This Row],[Account_key]],tbl_COA[Account_key],tbl_COA[SubClass2],"Not Found")</f>
        <v>Sales</v>
      </c>
      <c r="J10956" t="str">
        <f>_xlfn.XLOOKUP(tbl_GL[[#This Row],[Account_key]],tbl_COA[Account_key],tbl_COA[SubAccount],,0)</f>
        <v>Sales Return</v>
      </c>
      <c r="K10956">
        <f>YEAR(tbl_GL[[#This Row],[Date]])</f>
        <v>2018</v>
      </c>
    </row>
    <row r="10957" spans="1:11" hidden="1" x14ac:dyDescent="0.35">
      <c r="A10957">
        <v>279.2</v>
      </c>
      <c r="B10957" s="24">
        <v>43270</v>
      </c>
      <c r="C10957">
        <v>5</v>
      </c>
      <c r="D10957" s="13">
        <v>20</v>
      </c>
      <c r="E10957" s="13" t="s">
        <v>81</v>
      </c>
      <c r="F10957" s="17">
        <v>-943</v>
      </c>
      <c r="G10957" t="str">
        <f>_xlfn.XLOOKUP(tbl_GL[[#This Row],[Account_key]],tbl_COA[Account_key],tbl_COA[Class],"Not Found")</f>
        <v>Assets</v>
      </c>
      <c r="H10957" t="str">
        <f>_xlfn.XLOOKUP(tbl_GL[[#This Row],[Account_key]],tbl_COA[Account_key],tbl_COA[SubClass],"Not Found")</f>
        <v>Assets</v>
      </c>
      <c r="I10957" t="str">
        <f>_xlfn.XLOOKUP(tbl_GL[[#This Row],[Account_key]],tbl_COA[Account_key],tbl_COA[SubClass2],"Not Found")</f>
        <v>Current Assets</v>
      </c>
      <c r="J10957" t="str">
        <f>_xlfn.XLOOKUP(tbl_GL[[#This Row],[Account_key]],tbl_COA[Account_key],tbl_COA[SubAccount],,0)</f>
        <v>Cash in hand</v>
      </c>
      <c r="K10957">
        <f>YEAR(tbl_GL[[#This Row],[Date]])</f>
        <v>2018</v>
      </c>
    </row>
    <row r="10958" spans="1:11" hidden="1" x14ac:dyDescent="0.35">
      <c r="A10958">
        <v>280.10000000000002</v>
      </c>
      <c r="B10958" s="24">
        <v>43270</v>
      </c>
      <c r="C10958">
        <v>5</v>
      </c>
      <c r="D10958" s="13">
        <v>30</v>
      </c>
      <c r="E10958" s="13" t="s">
        <v>80</v>
      </c>
      <c r="F10958" s="17">
        <v>-6227</v>
      </c>
      <c r="G10958" t="str">
        <f>_xlfn.XLOOKUP(tbl_GL[[#This Row],[Account_key]],tbl_COA[Account_key],tbl_COA[Class],"Not Found")</f>
        <v>Assets</v>
      </c>
      <c r="H10958" t="str">
        <f>_xlfn.XLOOKUP(tbl_GL[[#This Row],[Account_key]],tbl_COA[Account_key],tbl_COA[SubClass],"Not Found")</f>
        <v>Assets</v>
      </c>
      <c r="I10958" t="str">
        <f>_xlfn.XLOOKUP(tbl_GL[[#This Row],[Account_key]],tbl_COA[Account_key],tbl_COA[SubClass2],"Not Found")</f>
        <v>Current Assets</v>
      </c>
      <c r="J10958" t="str">
        <f>_xlfn.XLOOKUP(tbl_GL[[#This Row],[Account_key]],tbl_COA[Account_key],tbl_COA[SubAccount],,0)</f>
        <v>Trade Receivables</v>
      </c>
      <c r="K10958">
        <f>YEAR(tbl_GL[[#This Row],[Date]])</f>
        <v>2018</v>
      </c>
    </row>
    <row r="10959" spans="1:11" hidden="1" x14ac:dyDescent="0.35">
      <c r="A10959">
        <v>280.2</v>
      </c>
      <c r="B10959" s="24">
        <v>43270</v>
      </c>
      <c r="C10959">
        <v>5</v>
      </c>
      <c r="D10959" s="13">
        <v>10</v>
      </c>
      <c r="E10959" s="13" t="s">
        <v>80</v>
      </c>
      <c r="F10959" s="17">
        <v>6227</v>
      </c>
      <c r="G10959" t="str">
        <f>_xlfn.XLOOKUP(tbl_GL[[#This Row],[Account_key]],tbl_COA[Account_key],tbl_COA[Class],"Not Found")</f>
        <v>Assets</v>
      </c>
      <c r="H10959" t="str">
        <f>_xlfn.XLOOKUP(tbl_GL[[#This Row],[Account_key]],tbl_COA[Account_key],tbl_COA[SubClass],"Not Found")</f>
        <v>Assets</v>
      </c>
      <c r="I10959" t="str">
        <f>_xlfn.XLOOKUP(tbl_GL[[#This Row],[Account_key]],tbl_COA[Account_key],tbl_COA[SubClass2],"Not Found")</f>
        <v>Current Assets</v>
      </c>
      <c r="J10959" t="str">
        <f>_xlfn.XLOOKUP(tbl_GL[[#This Row],[Account_key]],tbl_COA[Account_key],tbl_COA[SubAccount],,0)</f>
        <v>Cash at Bank</v>
      </c>
      <c r="K10959">
        <f>YEAR(tbl_GL[[#This Row],[Date]])</f>
        <v>2018</v>
      </c>
    </row>
    <row r="10960" spans="1:11" hidden="1" x14ac:dyDescent="0.35">
      <c r="A10960">
        <v>281.10000000000002</v>
      </c>
      <c r="B10960" s="24">
        <v>43273</v>
      </c>
      <c r="C10960">
        <v>5</v>
      </c>
      <c r="D10960" s="13">
        <v>230</v>
      </c>
      <c r="E10960" s="13" t="s">
        <v>4</v>
      </c>
      <c r="F10960" s="17">
        <v>-137</v>
      </c>
      <c r="G10960" t="str">
        <f>_xlfn.XLOOKUP(tbl_GL[[#This Row],[Account_key]],tbl_COA[Account_key],tbl_COA[Class],"Not Found")</f>
        <v>Trading account</v>
      </c>
      <c r="H10960" t="str">
        <f>_xlfn.XLOOKUP(tbl_GL[[#This Row],[Account_key]],tbl_COA[Account_key],tbl_COA[SubClass],"Not Found")</f>
        <v>Cost of Sales</v>
      </c>
      <c r="I10960" t="str">
        <f>_xlfn.XLOOKUP(tbl_GL[[#This Row],[Account_key]],tbl_COA[Account_key],tbl_COA[SubClass2],"Not Found")</f>
        <v>Cost of Sales</v>
      </c>
      <c r="J10960" t="str">
        <f>_xlfn.XLOOKUP(tbl_GL[[#This Row],[Account_key]],tbl_COA[Account_key],tbl_COA[SubAccount],,0)</f>
        <v>Cost of Sales</v>
      </c>
      <c r="K10960">
        <f>YEAR(tbl_GL[[#This Row],[Date]])</f>
        <v>2018</v>
      </c>
    </row>
    <row r="10961" spans="1:11" hidden="1" x14ac:dyDescent="0.35">
      <c r="A10961">
        <v>281.2</v>
      </c>
      <c r="B10961" s="24">
        <v>43273</v>
      </c>
      <c r="C10961">
        <v>5</v>
      </c>
      <c r="D10961" s="13">
        <v>60</v>
      </c>
      <c r="E10961" s="13" t="s">
        <v>4</v>
      </c>
      <c r="F10961" s="17">
        <v>-137</v>
      </c>
      <c r="G10961" t="str">
        <f>_xlfn.XLOOKUP(tbl_GL[[#This Row],[Account_key]],tbl_COA[Account_key],tbl_COA[Class],"Not Found")</f>
        <v>Assets</v>
      </c>
      <c r="H10961" t="str">
        <f>_xlfn.XLOOKUP(tbl_GL[[#This Row],[Account_key]],tbl_COA[Account_key],tbl_COA[SubClass],"Not Found")</f>
        <v>Assets</v>
      </c>
      <c r="I10961" t="str">
        <f>_xlfn.XLOOKUP(tbl_GL[[#This Row],[Account_key]],tbl_COA[Account_key],tbl_COA[SubClass2],"Not Found")</f>
        <v>Current Assets</v>
      </c>
      <c r="J10961" t="str">
        <f>_xlfn.XLOOKUP(tbl_GL[[#This Row],[Account_key]],tbl_COA[Account_key],tbl_COA[SubAccount],,0)</f>
        <v>Inventory</v>
      </c>
      <c r="K10961">
        <f>YEAR(tbl_GL[[#This Row],[Date]])</f>
        <v>2018</v>
      </c>
    </row>
    <row r="10962" spans="1:11" hidden="1" x14ac:dyDescent="0.35">
      <c r="A10962">
        <v>282.10000000000002</v>
      </c>
      <c r="B10962" s="24">
        <v>43273</v>
      </c>
      <c r="C10962">
        <v>5</v>
      </c>
      <c r="D10962" s="13">
        <v>210</v>
      </c>
      <c r="E10962" s="13" t="s">
        <v>8</v>
      </c>
      <c r="F10962" s="17">
        <v>498</v>
      </c>
      <c r="G10962" t="str">
        <f>_xlfn.XLOOKUP(tbl_GL[[#This Row],[Account_key]],tbl_COA[Account_key],tbl_COA[Class],"Not Found")</f>
        <v>Trading account</v>
      </c>
      <c r="H10962" t="str">
        <f>_xlfn.XLOOKUP(tbl_GL[[#This Row],[Account_key]],tbl_COA[Account_key],tbl_COA[SubClass],"Not Found")</f>
        <v>Sales</v>
      </c>
      <c r="I10962" t="str">
        <f>_xlfn.XLOOKUP(tbl_GL[[#This Row],[Account_key]],tbl_COA[Account_key],tbl_COA[SubClass2],"Not Found")</f>
        <v>Sales</v>
      </c>
      <c r="J10962" t="str">
        <f>_xlfn.XLOOKUP(tbl_GL[[#This Row],[Account_key]],tbl_COA[Account_key],tbl_COA[SubAccount],,0)</f>
        <v>Sales</v>
      </c>
      <c r="K10962">
        <f>YEAR(tbl_GL[[#This Row],[Date]])</f>
        <v>2018</v>
      </c>
    </row>
    <row r="10963" spans="1:11" hidden="1" x14ac:dyDescent="0.35">
      <c r="A10963">
        <v>282.2</v>
      </c>
      <c r="B10963" s="24">
        <v>43273</v>
      </c>
      <c r="C10963">
        <v>5</v>
      </c>
      <c r="D10963" s="13">
        <v>30</v>
      </c>
      <c r="E10963" s="13" t="s">
        <v>8</v>
      </c>
      <c r="F10963" s="17">
        <v>498</v>
      </c>
      <c r="G10963" t="str">
        <f>_xlfn.XLOOKUP(tbl_GL[[#This Row],[Account_key]],tbl_COA[Account_key],tbl_COA[Class],"Not Found")</f>
        <v>Assets</v>
      </c>
      <c r="H10963" t="str">
        <f>_xlfn.XLOOKUP(tbl_GL[[#This Row],[Account_key]],tbl_COA[Account_key],tbl_COA[SubClass],"Not Found")</f>
        <v>Assets</v>
      </c>
      <c r="I10963" t="str">
        <f>_xlfn.XLOOKUP(tbl_GL[[#This Row],[Account_key]],tbl_COA[Account_key],tbl_COA[SubClass2],"Not Found")</f>
        <v>Current Assets</v>
      </c>
      <c r="J10963" t="str">
        <f>_xlfn.XLOOKUP(tbl_GL[[#This Row],[Account_key]],tbl_COA[Account_key],tbl_COA[SubAccount],,0)</f>
        <v>Trade Receivables</v>
      </c>
      <c r="K10963">
        <f>YEAR(tbl_GL[[#This Row],[Date]])</f>
        <v>2018</v>
      </c>
    </row>
    <row r="10964" spans="1:11" hidden="1" x14ac:dyDescent="0.35">
      <c r="A10964">
        <v>283.10000000000002</v>
      </c>
      <c r="B10964" s="24">
        <v>43273</v>
      </c>
      <c r="C10964">
        <v>5</v>
      </c>
      <c r="D10964" s="13">
        <v>260</v>
      </c>
      <c r="E10964" s="13" t="s">
        <v>97</v>
      </c>
      <c r="F10964" s="17">
        <v>-961</v>
      </c>
      <c r="G10964" t="str">
        <f>_xlfn.XLOOKUP(tbl_GL[[#This Row],[Account_key]],tbl_COA[Account_key],tbl_COA[Class],"Not Found")</f>
        <v>Operating account</v>
      </c>
      <c r="H10964" t="str">
        <f>_xlfn.XLOOKUP(tbl_GL[[#This Row],[Account_key]],tbl_COA[Account_key],tbl_COA[SubClass],"Not Found")</f>
        <v>Operating Expenses</v>
      </c>
      <c r="I10964" t="str">
        <f>_xlfn.XLOOKUP(tbl_GL[[#This Row],[Account_key]],tbl_COA[Account_key],tbl_COA[SubClass2],"Not Found")</f>
        <v>Marketing</v>
      </c>
      <c r="J10964" t="str">
        <f>_xlfn.XLOOKUP(tbl_GL[[#This Row],[Account_key]],tbl_COA[Account_key],tbl_COA[SubAccount],,0)</f>
        <v>Commissions</v>
      </c>
      <c r="K10964">
        <f>YEAR(tbl_GL[[#This Row],[Date]])</f>
        <v>2018</v>
      </c>
    </row>
    <row r="10965" spans="1:11" hidden="1" x14ac:dyDescent="0.35">
      <c r="A10965">
        <v>283.2</v>
      </c>
      <c r="B10965" s="24">
        <v>43273</v>
      </c>
      <c r="C10965">
        <v>5</v>
      </c>
      <c r="D10965" s="13">
        <v>120</v>
      </c>
      <c r="E10965" s="13" t="s">
        <v>97</v>
      </c>
      <c r="F10965" s="17">
        <v>961</v>
      </c>
      <c r="G10965" t="str">
        <f>_xlfn.XLOOKUP(tbl_GL[[#This Row],[Account_key]],tbl_COA[Account_key],tbl_COA[Class],"Not Found")</f>
        <v>Liabilities and Owners Equity</v>
      </c>
      <c r="H10965" t="str">
        <f>_xlfn.XLOOKUP(tbl_GL[[#This Row],[Account_key]],tbl_COA[Account_key],tbl_COA[SubClass],"Not Found")</f>
        <v>Liabilities</v>
      </c>
      <c r="I10965" t="str">
        <f>_xlfn.XLOOKUP(tbl_GL[[#This Row],[Account_key]],tbl_COA[Account_key],tbl_COA[SubClass2],"Not Found")</f>
        <v>Current Liabilities</v>
      </c>
      <c r="J10965" t="str">
        <f>_xlfn.XLOOKUP(tbl_GL[[#This Row],[Account_key]],tbl_COA[Account_key],tbl_COA[SubAccount],,0)</f>
        <v>Accrued Expenses</v>
      </c>
      <c r="K10965">
        <f>YEAR(tbl_GL[[#This Row],[Date]])</f>
        <v>2018</v>
      </c>
    </row>
    <row r="10966" spans="1:11" hidden="1" x14ac:dyDescent="0.35">
      <c r="A10966">
        <v>284.10000000000002</v>
      </c>
      <c r="B10966" s="24">
        <v>43273</v>
      </c>
      <c r="C10966">
        <v>5</v>
      </c>
      <c r="D10966" s="13">
        <v>10</v>
      </c>
      <c r="E10966" s="13" t="s">
        <v>98</v>
      </c>
      <c r="F10966" s="17">
        <v>-1076</v>
      </c>
      <c r="G10966" t="str">
        <f>_xlfn.XLOOKUP(tbl_GL[[#This Row],[Account_key]],tbl_COA[Account_key],tbl_COA[Class],"Not Found")</f>
        <v>Assets</v>
      </c>
      <c r="H10966" t="str">
        <f>_xlfn.XLOOKUP(tbl_GL[[#This Row],[Account_key]],tbl_COA[Account_key],tbl_COA[SubClass],"Not Found")</f>
        <v>Assets</v>
      </c>
      <c r="I10966" t="str">
        <f>_xlfn.XLOOKUP(tbl_GL[[#This Row],[Account_key]],tbl_COA[Account_key],tbl_COA[SubClass2],"Not Found")</f>
        <v>Current Assets</v>
      </c>
      <c r="J10966" t="str">
        <f>_xlfn.XLOOKUP(tbl_GL[[#This Row],[Account_key]],tbl_COA[Account_key],tbl_COA[SubAccount],,0)</f>
        <v>Cash at Bank</v>
      </c>
      <c r="K10966">
        <f>YEAR(tbl_GL[[#This Row],[Date]])</f>
        <v>2018</v>
      </c>
    </row>
    <row r="10967" spans="1:11" hidden="1" x14ac:dyDescent="0.35">
      <c r="A10967">
        <v>284.2</v>
      </c>
      <c r="B10967" s="24">
        <v>43273</v>
      </c>
      <c r="C10967">
        <v>5</v>
      </c>
      <c r="D10967" s="13">
        <v>120</v>
      </c>
      <c r="E10967" s="13" t="s">
        <v>98</v>
      </c>
      <c r="F10967" s="17">
        <v>-1076</v>
      </c>
      <c r="G10967" t="str">
        <f>_xlfn.XLOOKUP(tbl_GL[[#This Row],[Account_key]],tbl_COA[Account_key],tbl_COA[Class],"Not Found")</f>
        <v>Liabilities and Owners Equity</v>
      </c>
      <c r="H10967" t="str">
        <f>_xlfn.XLOOKUP(tbl_GL[[#This Row],[Account_key]],tbl_COA[Account_key],tbl_COA[SubClass],"Not Found")</f>
        <v>Liabilities</v>
      </c>
      <c r="I10967" t="str">
        <f>_xlfn.XLOOKUP(tbl_GL[[#This Row],[Account_key]],tbl_COA[Account_key],tbl_COA[SubClass2],"Not Found")</f>
        <v>Current Liabilities</v>
      </c>
      <c r="J10967" t="str">
        <f>_xlfn.XLOOKUP(tbl_GL[[#This Row],[Account_key]],tbl_COA[Account_key],tbl_COA[SubAccount],,0)</f>
        <v>Accrued Expenses</v>
      </c>
      <c r="K10967">
        <f>YEAR(tbl_GL[[#This Row],[Date]])</f>
        <v>2018</v>
      </c>
    </row>
    <row r="10968" spans="1:11" hidden="1" x14ac:dyDescent="0.35">
      <c r="A10968">
        <v>285.10000000000002</v>
      </c>
      <c r="B10968" s="24">
        <v>43273</v>
      </c>
      <c r="C10968">
        <v>5</v>
      </c>
      <c r="D10968" s="13">
        <v>30</v>
      </c>
      <c r="E10968" s="13" t="s">
        <v>80</v>
      </c>
      <c r="F10968" s="17">
        <v>-5473</v>
      </c>
      <c r="G10968" t="str">
        <f>_xlfn.XLOOKUP(tbl_GL[[#This Row],[Account_key]],tbl_COA[Account_key],tbl_COA[Class],"Not Found")</f>
        <v>Assets</v>
      </c>
      <c r="H10968" t="str">
        <f>_xlfn.XLOOKUP(tbl_GL[[#This Row],[Account_key]],tbl_COA[Account_key],tbl_COA[SubClass],"Not Found")</f>
        <v>Assets</v>
      </c>
      <c r="I10968" t="str">
        <f>_xlfn.XLOOKUP(tbl_GL[[#This Row],[Account_key]],tbl_COA[Account_key],tbl_COA[SubClass2],"Not Found")</f>
        <v>Current Assets</v>
      </c>
      <c r="J10968" t="str">
        <f>_xlfn.XLOOKUP(tbl_GL[[#This Row],[Account_key]],tbl_COA[Account_key],tbl_COA[SubAccount],,0)</f>
        <v>Trade Receivables</v>
      </c>
      <c r="K10968">
        <f>YEAR(tbl_GL[[#This Row],[Date]])</f>
        <v>2018</v>
      </c>
    </row>
    <row r="10969" spans="1:11" hidden="1" x14ac:dyDescent="0.35">
      <c r="A10969">
        <v>285.2</v>
      </c>
      <c r="B10969" s="24">
        <v>43273</v>
      </c>
      <c r="C10969">
        <v>5</v>
      </c>
      <c r="D10969" s="13">
        <v>10</v>
      </c>
      <c r="E10969" s="13" t="s">
        <v>80</v>
      </c>
      <c r="F10969" s="17">
        <v>5473</v>
      </c>
      <c r="G10969" t="str">
        <f>_xlfn.XLOOKUP(tbl_GL[[#This Row],[Account_key]],tbl_COA[Account_key],tbl_COA[Class],"Not Found")</f>
        <v>Assets</v>
      </c>
      <c r="H10969" t="str">
        <f>_xlfn.XLOOKUP(tbl_GL[[#This Row],[Account_key]],tbl_COA[Account_key],tbl_COA[SubClass],"Not Found")</f>
        <v>Assets</v>
      </c>
      <c r="I10969" t="str">
        <f>_xlfn.XLOOKUP(tbl_GL[[#This Row],[Account_key]],tbl_COA[Account_key],tbl_COA[SubClass2],"Not Found")</f>
        <v>Current Assets</v>
      </c>
      <c r="J10969" t="str">
        <f>_xlfn.XLOOKUP(tbl_GL[[#This Row],[Account_key]],tbl_COA[Account_key],tbl_COA[SubAccount],,0)</f>
        <v>Cash at Bank</v>
      </c>
      <c r="K10969">
        <f>YEAR(tbl_GL[[#This Row],[Date]])</f>
        <v>2018</v>
      </c>
    </row>
    <row r="10970" spans="1:11" hidden="1" x14ac:dyDescent="0.35">
      <c r="A10970">
        <v>286.10000000000002</v>
      </c>
      <c r="B10970" s="24">
        <v>43275</v>
      </c>
      <c r="C10970">
        <v>5</v>
      </c>
      <c r="D10970" s="13">
        <v>330</v>
      </c>
      <c r="E10970" s="13" t="s">
        <v>99</v>
      </c>
      <c r="F10970" s="17">
        <v>-34</v>
      </c>
      <c r="G10970" t="str">
        <f>_xlfn.XLOOKUP(tbl_GL[[#This Row],[Account_key]],tbl_COA[Account_key],tbl_COA[Class],"Not Found")</f>
        <v>Operating account</v>
      </c>
      <c r="H10970" t="str">
        <f>_xlfn.XLOOKUP(tbl_GL[[#This Row],[Account_key]],tbl_COA[Account_key],tbl_COA[SubClass],"Not Found")</f>
        <v>Operating Expenses</v>
      </c>
      <c r="I10970" t="str">
        <f>_xlfn.XLOOKUP(tbl_GL[[#This Row],[Account_key]],tbl_COA[Account_key],tbl_COA[SubClass2],"Not Found")</f>
        <v>Administration</v>
      </c>
      <c r="J10970" t="str">
        <f>_xlfn.XLOOKUP(tbl_GL[[#This Row],[Account_key]],tbl_COA[Account_key],tbl_COA[SubAccount],,0)</f>
        <v>Telephone</v>
      </c>
      <c r="K10970">
        <f>YEAR(tbl_GL[[#This Row],[Date]])</f>
        <v>2018</v>
      </c>
    </row>
    <row r="10971" spans="1:11" hidden="1" x14ac:dyDescent="0.35">
      <c r="A10971">
        <v>286.2</v>
      </c>
      <c r="B10971" s="24">
        <v>43275</v>
      </c>
      <c r="C10971">
        <v>5</v>
      </c>
      <c r="D10971" s="13">
        <v>20</v>
      </c>
      <c r="E10971" s="13" t="s">
        <v>99</v>
      </c>
      <c r="F10971" s="17">
        <v>-34</v>
      </c>
      <c r="G10971" t="str">
        <f>_xlfn.XLOOKUP(tbl_GL[[#This Row],[Account_key]],tbl_COA[Account_key],tbl_COA[Class],"Not Found")</f>
        <v>Assets</v>
      </c>
      <c r="H10971" t="str">
        <f>_xlfn.XLOOKUP(tbl_GL[[#This Row],[Account_key]],tbl_COA[Account_key],tbl_COA[SubClass],"Not Found")</f>
        <v>Assets</v>
      </c>
      <c r="I10971" t="str">
        <f>_xlfn.XLOOKUP(tbl_GL[[#This Row],[Account_key]],tbl_COA[Account_key],tbl_COA[SubClass2],"Not Found")</f>
        <v>Current Assets</v>
      </c>
      <c r="J10971" t="str">
        <f>_xlfn.XLOOKUP(tbl_GL[[#This Row],[Account_key]],tbl_COA[Account_key],tbl_COA[SubAccount],,0)</f>
        <v>Cash in hand</v>
      </c>
      <c r="K10971">
        <f>YEAR(tbl_GL[[#This Row],[Date]])</f>
        <v>2018</v>
      </c>
    </row>
    <row r="10972" spans="1:11" hidden="1" x14ac:dyDescent="0.35">
      <c r="A10972">
        <v>287.10000000000002</v>
      </c>
      <c r="B10972" s="24">
        <v>43275</v>
      </c>
      <c r="C10972">
        <v>5</v>
      </c>
      <c r="D10972" s="13">
        <v>230</v>
      </c>
      <c r="E10972" s="13" t="s">
        <v>4</v>
      </c>
      <c r="F10972" s="17">
        <v>-501</v>
      </c>
      <c r="G10972" t="str">
        <f>_xlfn.XLOOKUP(tbl_GL[[#This Row],[Account_key]],tbl_COA[Account_key],tbl_COA[Class],"Not Found")</f>
        <v>Trading account</v>
      </c>
      <c r="H10972" t="str">
        <f>_xlfn.XLOOKUP(tbl_GL[[#This Row],[Account_key]],tbl_COA[Account_key],tbl_COA[SubClass],"Not Found")</f>
        <v>Cost of Sales</v>
      </c>
      <c r="I10972" t="str">
        <f>_xlfn.XLOOKUP(tbl_GL[[#This Row],[Account_key]],tbl_COA[Account_key],tbl_COA[SubClass2],"Not Found")</f>
        <v>Cost of Sales</v>
      </c>
      <c r="J10972" t="str">
        <f>_xlfn.XLOOKUP(tbl_GL[[#This Row],[Account_key]],tbl_COA[Account_key],tbl_COA[SubAccount],,0)</f>
        <v>Cost of Sales</v>
      </c>
      <c r="K10972">
        <f>YEAR(tbl_GL[[#This Row],[Date]])</f>
        <v>2018</v>
      </c>
    </row>
    <row r="10973" spans="1:11" hidden="1" x14ac:dyDescent="0.35">
      <c r="A10973">
        <v>287.2</v>
      </c>
      <c r="B10973" s="24">
        <v>43275</v>
      </c>
      <c r="C10973">
        <v>5</v>
      </c>
      <c r="D10973" s="13">
        <v>60</v>
      </c>
      <c r="E10973" s="13" t="s">
        <v>4</v>
      </c>
      <c r="F10973" s="17">
        <v>-501</v>
      </c>
      <c r="G10973" t="str">
        <f>_xlfn.XLOOKUP(tbl_GL[[#This Row],[Account_key]],tbl_COA[Account_key],tbl_COA[Class],"Not Found")</f>
        <v>Assets</v>
      </c>
      <c r="H10973" t="str">
        <f>_xlfn.XLOOKUP(tbl_GL[[#This Row],[Account_key]],tbl_COA[Account_key],tbl_COA[SubClass],"Not Found")</f>
        <v>Assets</v>
      </c>
      <c r="I10973" t="str">
        <f>_xlfn.XLOOKUP(tbl_GL[[#This Row],[Account_key]],tbl_COA[Account_key],tbl_COA[SubClass2],"Not Found")</f>
        <v>Current Assets</v>
      </c>
      <c r="J10973" t="str">
        <f>_xlfn.XLOOKUP(tbl_GL[[#This Row],[Account_key]],tbl_COA[Account_key],tbl_COA[SubAccount],,0)</f>
        <v>Inventory</v>
      </c>
      <c r="K10973">
        <f>YEAR(tbl_GL[[#This Row],[Date]])</f>
        <v>2018</v>
      </c>
    </row>
    <row r="10974" spans="1:11" hidden="1" x14ac:dyDescent="0.35">
      <c r="A10974">
        <v>288.10000000000002</v>
      </c>
      <c r="B10974" s="24">
        <v>43275</v>
      </c>
      <c r="C10974">
        <v>5</v>
      </c>
      <c r="D10974" s="13">
        <v>300</v>
      </c>
      <c r="E10974" s="13" t="s">
        <v>97</v>
      </c>
      <c r="F10974" s="17">
        <v>-947</v>
      </c>
      <c r="G10974" t="str">
        <f>_xlfn.XLOOKUP(tbl_GL[[#This Row],[Account_key]],tbl_COA[Account_key],tbl_COA[Class],"Not Found")</f>
        <v>Operating account</v>
      </c>
      <c r="H10974" t="str">
        <f>_xlfn.XLOOKUP(tbl_GL[[#This Row],[Account_key]],tbl_COA[Account_key],tbl_COA[SubClass],"Not Found")</f>
        <v>Operating Expenses</v>
      </c>
      <c r="I10974" t="str">
        <f>_xlfn.XLOOKUP(tbl_GL[[#This Row],[Account_key]],tbl_COA[Account_key],tbl_COA[SubClass2],"Not Found")</f>
        <v>Administration</v>
      </c>
      <c r="J10974" t="str">
        <f>_xlfn.XLOOKUP(tbl_GL[[#This Row],[Account_key]],tbl_COA[Account_key],tbl_COA[SubAccount],,0)</f>
        <v>Entertainment</v>
      </c>
      <c r="K10974">
        <f>YEAR(tbl_GL[[#This Row],[Date]])</f>
        <v>2018</v>
      </c>
    </row>
    <row r="10975" spans="1:11" hidden="1" x14ac:dyDescent="0.35">
      <c r="A10975">
        <v>288.2</v>
      </c>
      <c r="B10975" s="24">
        <v>43275</v>
      </c>
      <c r="C10975">
        <v>5</v>
      </c>
      <c r="D10975" s="13">
        <v>120</v>
      </c>
      <c r="E10975" s="13" t="s">
        <v>97</v>
      </c>
      <c r="F10975" s="17">
        <v>947</v>
      </c>
      <c r="G10975" t="str">
        <f>_xlfn.XLOOKUP(tbl_GL[[#This Row],[Account_key]],tbl_COA[Account_key],tbl_COA[Class],"Not Found")</f>
        <v>Liabilities and Owners Equity</v>
      </c>
      <c r="H10975" t="str">
        <f>_xlfn.XLOOKUP(tbl_GL[[#This Row],[Account_key]],tbl_COA[Account_key],tbl_COA[SubClass],"Not Found")</f>
        <v>Liabilities</v>
      </c>
      <c r="I10975" t="str">
        <f>_xlfn.XLOOKUP(tbl_GL[[#This Row],[Account_key]],tbl_COA[Account_key],tbl_COA[SubClass2],"Not Found")</f>
        <v>Current Liabilities</v>
      </c>
      <c r="J10975" t="str">
        <f>_xlfn.XLOOKUP(tbl_GL[[#This Row],[Account_key]],tbl_COA[Account_key],tbl_COA[SubAccount],,0)</f>
        <v>Accrued Expenses</v>
      </c>
      <c r="K10975">
        <f>YEAR(tbl_GL[[#This Row],[Date]])</f>
        <v>2018</v>
      </c>
    </row>
    <row r="10976" spans="1:11" hidden="1" x14ac:dyDescent="0.35">
      <c r="A10976">
        <v>289.10000000000002</v>
      </c>
      <c r="B10976" s="24">
        <v>43275</v>
      </c>
      <c r="C10976">
        <v>5</v>
      </c>
      <c r="D10976" s="13">
        <v>210</v>
      </c>
      <c r="E10976" s="13" t="s">
        <v>7</v>
      </c>
      <c r="F10976" s="17">
        <v>1668</v>
      </c>
      <c r="G10976" t="str">
        <f>_xlfn.XLOOKUP(tbl_GL[[#This Row],[Account_key]],tbl_COA[Account_key],tbl_COA[Class],"Not Found")</f>
        <v>Trading account</v>
      </c>
      <c r="H10976" t="str">
        <f>_xlfn.XLOOKUP(tbl_GL[[#This Row],[Account_key]],tbl_COA[Account_key],tbl_COA[SubClass],"Not Found")</f>
        <v>Sales</v>
      </c>
      <c r="I10976" t="str">
        <f>_xlfn.XLOOKUP(tbl_GL[[#This Row],[Account_key]],tbl_COA[Account_key],tbl_COA[SubClass2],"Not Found")</f>
        <v>Sales</v>
      </c>
      <c r="J10976" t="str">
        <f>_xlfn.XLOOKUP(tbl_GL[[#This Row],[Account_key]],tbl_COA[Account_key],tbl_COA[SubAccount],,0)</f>
        <v>Sales</v>
      </c>
      <c r="K10976">
        <f>YEAR(tbl_GL[[#This Row],[Date]])</f>
        <v>2018</v>
      </c>
    </row>
    <row r="10977" spans="1:11" hidden="1" x14ac:dyDescent="0.35">
      <c r="A10977">
        <v>289.2</v>
      </c>
      <c r="B10977" s="24">
        <v>43275</v>
      </c>
      <c r="C10977">
        <v>5</v>
      </c>
      <c r="D10977" s="13">
        <v>10</v>
      </c>
      <c r="E10977" s="13" t="s">
        <v>7</v>
      </c>
      <c r="F10977" s="17">
        <v>1668</v>
      </c>
      <c r="G10977" t="str">
        <f>_xlfn.XLOOKUP(tbl_GL[[#This Row],[Account_key]],tbl_COA[Account_key],tbl_COA[Class],"Not Found")</f>
        <v>Assets</v>
      </c>
      <c r="H10977" t="str">
        <f>_xlfn.XLOOKUP(tbl_GL[[#This Row],[Account_key]],tbl_COA[Account_key],tbl_COA[SubClass],"Not Found")</f>
        <v>Assets</v>
      </c>
      <c r="I10977" t="str">
        <f>_xlfn.XLOOKUP(tbl_GL[[#This Row],[Account_key]],tbl_COA[Account_key],tbl_COA[SubClass2],"Not Found")</f>
        <v>Current Assets</v>
      </c>
      <c r="J10977" t="str">
        <f>_xlfn.XLOOKUP(tbl_GL[[#This Row],[Account_key]],tbl_COA[Account_key],tbl_COA[SubAccount],,0)</f>
        <v>Cash at Bank</v>
      </c>
      <c r="K10977">
        <f>YEAR(tbl_GL[[#This Row],[Date]])</f>
        <v>2018</v>
      </c>
    </row>
    <row r="10978" spans="1:11" hidden="1" x14ac:dyDescent="0.35">
      <c r="A10978">
        <v>290.10000000000002</v>
      </c>
      <c r="B10978" s="24">
        <v>43275</v>
      </c>
      <c r="C10978">
        <v>5</v>
      </c>
      <c r="D10978" s="13">
        <v>230</v>
      </c>
      <c r="E10978" s="13" t="s">
        <v>4</v>
      </c>
      <c r="F10978" s="17">
        <v>-1730</v>
      </c>
      <c r="G10978" t="str">
        <f>_xlfn.XLOOKUP(tbl_GL[[#This Row],[Account_key]],tbl_COA[Account_key],tbl_COA[Class],"Not Found")</f>
        <v>Trading account</v>
      </c>
      <c r="H10978" t="str">
        <f>_xlfn.XLOOKUP(tbl_GL[[#This Row],[Account_key]],tbl_COA[Account_key],tbl_COA[SubClass],"Not Found")</f>
        <v>Cost of Sales</v>
      </c>
      <c r="I10978" t="str">
        <f>_xlfn.XLOOKUP(tbl_GL[[#This Row],[Account_key]],tbl_COA[Account_key],tbl_COA[SubClass2],"Not Found")</f>
        <v>Cost of Sales</v>
      </c>
      <c r="J10978" t="str">
        <f>_xlfn.XLOOKUP(tbl_GL[[#This Row],[Account_key]],tbl_COA[Account_key],tbl_COA[SubAccount],,0)</f>
        <v>Cost of Sales</v>
      </c>
      <c r="K10978">
        <f>YEAR(tbl_GL[[#This Row],[Date]])</f>
        <v>2018</v>
      </c>
    </row>
    <row r="10979" spans="1:11" hidden="1" x14ac:dyDescent="0.35">
      <c r="A10979">
        <v>290.2</v>
      </c>
      <c r="B10979" s="24">
        <v>43275</v>
      </c>
      <c r="C10979">
        <v>5</v>
      </c>
      <c r="D10979" s="13">
        <v>60</v>
      </c>
      <c r="E10979" s="13" t="s">
        <v>4</v>
      </c>
      <c r="F10979" s="17">
        <v>-1730</v>
      </c>
      <c r="G10979" t="str">
        <f>_xlfn.XLOOKUP(tbl_GL[[#This Row],[Account_key]],tbl_COA[Account_key],tbl_COA[Class],"Not Found")</f>
        <v>Assets</v>
      </c>
      <c r="H10979" t="str">
        <f>_xlfn.XLOOKUP(tbl_GL[[#This Row],[Account_key]],tbl_COA[Account_key],tbl_COA[SubClass],"Not Found")</f>
        <v>Assets</v>
      </c>
      <c r="I10979" t="str">
        <f>_xlfn.XLOOKUP(tbl_GL[[#This Row],[Account_key]],tbl_COA[Account_key],tbl_COA[SubClass2],"Not Found")</f>
        <v>Current Assets</v>
      </c>
      <c r="J10979" t="str">
        <f>_xlfn.XLOOKUP(tbl_GL[[#This Row],[Account_key]],tbl_COA[Account_key],tbl_COA[SubAccount],,0)</f>
        <v>Inventory</v>
      </c>
      <c r="K10979">
        <f>YEAR(tbl_GL[[#This Row],[Date]])</f>
        <v>2018</v>
      </c>
    </row>
    <row r="10980" spans="1:11" hidden="1" x14ac:dyDescent="0.35">
      <c r="A10980">
        <v>291.10000000000002</v>
      </c>
      <c r="B10980" s="24">
        <v>43275</v>
      </c>
      <c r="C10980">
        <v>5</v>
      </c>
      <c r="D10980" s="13">
        <v>210</v>
      </c>
      <c r="E10980" s="13" t="s">
        <v>8</v>
      </c>
      <c r="F10980" s="17">
        <v>6290</v>
      </c>
      <c r="G10980" t="str">
        <f>_xlfn.XLOOKUP(tbl_GL[[#This Row],[Account_key]],tbl_COA[Account_key],tbl_COA[Class],"Not Found")</f>
        <v>Trading account</v>
      </c>
      <c r="H10980" t="str">
        <f>_xlfn.XLOOKUP(tbl_GL[[#This Row],[Account_key]],tbl_COA[Account_key],tbl_COA[SubClass],"Not Found")</f>
        <v>Sales</v>
      </c>
      <c r="I10980" t="str">
        <f>_xlfn.XLOOKUP(tbl_GL[[#This Row],[Account_key]],tbl_COA[Account_key],tbl_COA[SubClass2],"Not Found")</f>
        <v>Sales</v>
      </c>
      <c r="J10980" t="str">
        <f>_xlfn.XLOOKUP(tbl_GL[[#This Row],[Account_key]],tbl_COA[Account_key],tbl_COA[SubAccount],,0)</f>
        <v>Sales</v>
      </c>
      <c r="K10980">
        <f>YEAR(tbl_GL[[#This Row],[Date]])</f>
        <v>2018</v>
      </c>
    </row>
    <row r="10981" spans="1:11" hidden="1" x14ac:dyDescent="0.35">
      <c r="A10981">
        <v>291.2</v>
      </c>
      <c r="B10981" s="24">
        <v>43275</v>
      </c>
      <c r="C10981">
        <v>5</v>
      </c>
      <c r="D10981" s="13">
        <v>30</v>
      </c>
      <c r="E10981" s="13" t="s">
        <v>8</v>
      </c>
      <c r="F10981" s="17">
        <v>6290</v>
      </c>
      <c r="G10981" t="str">
        <f>_xlfn.XLOOKUP(tbl_GL[[#This Row],[Account_key]],tbl_COA[Account_key],tbl_COA[Class],"Not Found")</f>
        <v>Assets</v>
      </c>
      <c r="H10981" t="str">
        <f>_xlfn.XLOOKUP(tbl_GL[[#This Row],[Account_key]],tbl_COA[Account_key],tbl_COA[SubClass],"Not Found")</f>
        <v>Assets</v>
      </c>
      <c r="I10981" t="str">
        <f>_xlfn.XLOOKUP(tbl_GL[[#This Row],[Account_key]],tbl_COA[Account_key],tbl_COA[SubClass2],"Not Found")</f>
        <v>Current Assets</v>
      </c>
      <c r="J10981" t="str">
        <f>_xlfn.XLOOKUP(tbl_GL[[#This Row],[Account_key]],tbl_COA[Account_key],tbl_COA[SubAccount],,0)</f>
        <v>Trade Receivables</v>
      </c>
      <c r="K10981">
        <f>YEAR(tbl_GL[[#This Row],[Date]])</f>
        <v>2018</v>
      </c>
    </row>
    <row r="10982" spans="1:11" hidden="1" x14ac:dyDescent="0.35">
      <c r="A10982">
        <v>292.10000000000002</v>
      </c>
      <c r="B10982" s="24">
        <v>43277</v>
      </c>
      <c r="C10982">
        <v>5</v>
      </c>
      <c r="D10982" s="13">
        <v>10</v>
      </c>
      <c r="E10982" s="13" t="s">
        <v>98</v>
      </c>
      <c r="F10982" s="17">
        <v>-939</v>
      </c>
      <c r="G10982" t="str">
        <f>_xlfn.XLOOKUP(tbl_GL[[#This Row],[Account_key]],tbl_COA[Account_key],tbl_COA[Class],"Not Found")</f>
        <v>Assets</v>
      </c>
      <c r="H10982" t="str">
        <f>_xlfn.XLOOKUP(tbl_GL[[#This Row],[Account_key]],tbl_COA[Account_key],tbl_COA[SubClass],"Not Found")</f>
        <v>Assets</v>
      </c>
      <c r="I10982" t="str">
        <f>_xlfn.XLOOKUP(tbl_GL[[#This Row],[Account_key]],tbl_COA[Account_key],tbl_COA[SubClass2],"Not Found")</f>
        <v>Current Assets</v>
      </c>
      <c r="J10982" t="str">
        <f>_xlfn.XLOOKUP(tbl_GL[[#This Row],[Account_key]],tbl_COA[Account_key],tbl_COA[SubAccount],,0)</f>
        <v>Cash at Bank</v>
      </c>
      <c r="K10982">
        <f>YEAR(tbl_GL[[#This Row],[Date]])</f>
        <v>2018</v>
      </c>
    </row>
    <row r="10983" spans="1:11" hidden="1" x14ac:dyDescent="0.35">
      <c r="A10983">
        <v>292.2</v>
      </c>
      <c r="B10983" s="24">
        <v>43277</v>
      </c>
      <c r="C10983">
        <v>5</v>
      </c>
      <c r="D10983" s="13">
        <v>120</v>
      </c>
      <c r="E10983" s="13" t="s">
        <v>98</v>
      </c>
      <c r="F10983" s="17">
        <v>-939</v>
      </c>
      <c r="G10983" t="str">
        <f>_xlfn.XLOOKUP(tbl_GL[[#This Row],[Account_key]],tbl_COA[Account_key],tbl_COA[Class],"Not Found")</f>
        <v>Liabilities and Owners Equity</v>
      </c>
      <c r="H10983" t="str">
        <f>_xlfn.XLOOKUP(tbl_GL[[#This Row],[Account_key]],tbl_COA[Account_key],tbl_COA[SubClass],"Not Found")</f>
        <v>Liabilities</v>
      </c>
      <c r="I10983" t="str">
        <f>_xlfn.XLOOKUP(tbl_GL[[#This Row],[Account_key]],tbl_COA[Account_key],tbl_COA[SubClass2],"Not Found")</f>
        <v>Current Liabilities</v>
      </c>
      <c r="J10983" t="str">
        <f>_xlfn.XLOOKUP(tbl_GL[[#This Row],[Account_key]],tbl_COA[Account_key],tbl_COA[SubAccount],,0)</f>
        <v>Accrued Expenses</v>
      </c>
      <c r="K10983">
        <f>YEAR(tbl_GL[[#This Row],[Date]])</f>
        <v>2018</v>
      </c>
    </row>
    <row r="10984" spans="1:11" hidden="1" x14ac:dyDescent="0.35">
      <c r="A10984">
        <v>293.10000000000002</v>
      </c>
      <c r="B10984" s="24">
        <v>43279</v>
      </c>
      <c r="C10984">
        <v>5</v>
      </c>
      <c r="D10984" s="13">
        <v>300</v>
      </c>
      <c r="E10984" s="13" t="s">
        <v>97</v>
      </c>
      <c r="F10984" s="17">
        <v>-1019</v>
      </c>
      <c r="G10984" t="str">
        <f>_xlfn.XLOOKUP(tbl_GL[[#This Row],[Account_key]],tbl_COA[Account_key],tbl_COA[Class],"Not Found")</f>
        <v>Operating account</v>
      </c>
      <c r="H10984" t="str">
        <f>_xlfn.XLOOKUP(tbl_GL[[#This Row],[Account_key]],tbl_COA[Account_key],tbl_COA[SubClass],"Not Found")</f>
        <v>Operating Expenses</v>
      </c>
      <c r="I10984" t="str">
        <f>_xlfn.XLOOKUP(tbl_GL[[#This Row],[Account_key]],tbl_COA[Account_key],tbl_COA[SubClass2],"Not Found")</f>
        <v>Administration</v>
      </c>
      <c r="J10984" t="str">
        <f>_xlfn.XLOOKUP(tbl_GL[[#This Row],[Account_key]],tbl_COA[Account_key],tbl_COA[SubAccount],,0)</f>
        <v>Entertainment</v>
      </c>
      <c r="K10984">
        <f>YEAR(tbl_GL[[#This Row],[Date]])</f>
        <v>2018</v>
      </c>
    </row>
    <row r="10985" spans="1:11" hidden="1" x14ac:dyDescent="0.35">
      <c r="A10985">
        <v>293.2</v>
      </c>
      <c r="B10985" s="24">
        <v>43279</v>
      </c>
      <c r="C10985">
        <v>5</v>
      </c>
      <c r="D10985" s="13">
        <v>120</v>
      </c>
      <c r="E10985" s="13" t="s">
        <v>97</v>
      </c>
      <c r="F10985" s="17">
        <v>1019</v>
      </c>
      <c r="G10985" t="str">
        <f>_xlfn.XLOOKUP(tbl_GL[[#This Row],[Account_key]],tbl_COA[Account_key],tbl_COA[Class],"Not Found")</f>
        <v>Liabilities and Owners Equity</v>
      </c>
      <c r="H10985" t="str">
        <f>_xlfn.XLOOKUP(tbl_GL[[#This Row],[Account_key]],tbl_COA[Account_key],tbl_COA[SubClass],"Not Found")</f>
        <v>Liabilities</v>
      </c>
      <c r="I10985" t="str">
        <f>_xlfn.XLOOKUP(tbl_GL[[#This Row],[Account_key]],tbl_COA[Account_key],tbl_COA[SubClass2],"Not Found")</f>
        <v>Current Liabilities</v>
      </c>
      <c r="J10985" t="str">
        <f>_xlfn.XLOOKUP(tbl_GL[[#This Row],[Account_key]],tbl_COA[Account_key],tbl_COA[SubAccount],,0)</f>
        <v>Accrued Expenses</v>
      </c>
      <c r="K10985">
        <f>YEAR(tbl_GL[[#This Row],[Date]])</f>
        <v>2018</v>
      </c>
    </row>
    <row r="10986" spans="1:11" hidden="1" x14ac:dyDescent="0.35">
      <c r="A10986">
        <v>294.10000000000002</v>
      </c>
      <c r="B10986" s="24">
        <v>43281</v>
      </c>
      <c r="C10986">
        <v>5</v>
      </c>
      <c r="D10986" s="13">
        <v>10</v>
      </c>
      <c r="E10986" s="13" t="s">
        <v>110</v>
      </c>
      <c r="F10986" s="17">
        <v>11</v>
      </c>
      <c r="G10986" t="str">
        <f>_xlfn.XLOOKUP(tbl_GL[[#This Row],[Account_key]],tbl_COA[Account_key],tbl_COA[Class],"Not Found")</f>
        <v>Assets</v>
      </c>
      <c r="H10986" t="str">
        <f>_xlfn.XLOOKUP(tbl_GL[[#This Row],[Account_key]],tbl_COA[Account_key],tbl_COA[SubClass],"Not Found")</f>
        <v>Assets</v>
      </c>
      <c r="I10986" t="str">
        <f>_xlfn.XLOOKUP(tbl_GL[[#This Row],[Account_key]],tbl_COA[Account_key],tbl_COA[SubClass2],"Not Found")</f>
        <v>Current Assets</v>
      </c>
      <c r="J10986" t="str">
        <f>_xlfn.XLOOKUP(tbl_GL[[#This Row],[Account_key]],tbl_COA[Account_key],tbl_COA[SubAccount],,0)</f>
        <v>Cash at Bank</v>
      </c>
      <c r="K10986">
        <f>YEAR(tbl_GL[[#This Row],[Date]])</f>
        <v>2018</v>
      </c>
    </row>
    <row r="10987" spans="1:11" hidden="1" x14ac:dyDescent="0.35">
      <c r="A10987">
        <v>294.2</v>
      </c>
      <c r="B10987" s="24">
        <v>43281</v>
      </c>
      <c r="C10987">
        <v>5</v>
      </c>
      <c r="D10987" s="13">
        <v>430</v>
      </c>
      <c r="E10987" s="13" t="s">
        <v>110</v>
      </c>
      <c r="F10987" s="17">
        <v>11</v>
      </c>
      <c r="G10987" t="str">
        <f>_xlfn.XLOOKUP(tbl_GL[[#This Row],[Account_key]],tbl_COA[Account_key],tbl_COA[Class],"Not Found")</f>
        <v>Non-operating</v>
      </c>
      <c r="H10987" t="str">
        <f>_xlfn.XLOOKUP(tbl_GL[[#This Row],[Account_key]],tbl_COA[Account_key],tbl_COA[SubClass],"Not Found")</f>
        <v>Exchange Loss/Gain</v>
      </c>
      <c r="I10987" t="str">
        <f>_xlfn.XLOOKUP(tbl_GL[[#This Row],[Account_key]],tbl_COA[Account_key],tbl_COA[SubClass2],"Not Found")</f>
        <v>Exchange Loss/Gain</v>
      </c>
      <c r="J10987" t="str">
        <f>_xlfn.XLOOKUP(tbl_GL[[#This Row],[Account_key]],tbl_COA[Account_key],tbl_COA[SubAccount],,0)</f>
        <v>Exchange Loss/Gain</v>
      </c>
      <c r="K10987">
        <f>YEAR(tbl_GL[[#This Row],[Date]])</f>
        <v>2018</v>
      </c>
    </row>
    <row r="10988" spans="1:11" hidden="1" x14ac:dyDescent="0.35">
      <c r="A10988">
        <v>295.10000000000002</v>
      </c>
      <c r="B10988" s="24">
        <v>43281</v>
      </c>
      <c r="C10988">
        <v>5</v>
      </c>
      <c r="D10988" s="13">
        <v>10</v>
      </c>
      <c r="E10988" s="13" t="s">
        <v>113</v>
      </c>
      <c r="F10988" s="17">
        <v>114</v>
      </c>
      <c r="G10988" t="str">
        <f>_xlfn.XLOOKUP(tbl_GL[[#This Row],[Account_key]],tbl_COA[Account_key],tbl_COA[Class],"Not Found")</f>
        <v>Assets</v>
      </c>
      <c r="H10988" t="str">
        <f>_xlfn.XLOOKUP(tbl_GL[[#This Row],[Account_key]],tbl_COA[Account_key],tbl_COA[SubClass],"Not Found")</f>
        <v>Assets</v>
      </c>
      <c r="I10988" t="str">
        <f>_xlfn.XLOOKUP(tbl_GL[[#This Row],[Account_key]],tbl_COA[Account_key],tbl_COA[SubClass2],"Not Found")</f>
        <v>Current Assets</v>
      </c>
      <c r="J10988" t="str">
        <f>_xlfn.XLOOKUP(tbl_GL[[#This Row],[Account_key]],tbl_COA[Account_key],tbl_COA[SubAccount],,0)</f>
        <v>Cash at Bank</v>
      </c>
      <c r="K10988">
        <f>YEAR(tbl_GL[[#This Row],[Date]])</f>
        <v>2018</v>
      </c>
    </row>
    <row r="10989" spans="1:11" hidden="1" x14ac:dyDescent="0.35">
      <c r="A10989">
        <v>295.2</v>
      </c>
      <c r="B10989" s="24">
        <v>43281</v>
      </c>
      <c r="C10989">
        <v>5</v>
      </c>
      <c r="D10989" s="13">
        <v>410</v>
      </c>
      <c r="E10989" s="13" t="s">
        <v>113</v>
      </c>
      <c r="F10989" s="17">
        <v>114</v>
      </c>
      <c r="G10989" t="str">
        <f>_xlfn.XLOOKUP(tbl_GL[[#This Row],[Account_key]],tbl_COA[Account_key],tbl_COA[Class],"Not Found")</f>
        <v>Non-operating</v>
      </c>
      <c r="H10989" t="str">
        <f>_xlfn.XLOOKUP(tbl_GL[[#This Row],[Account_key]],tbl_COA[Account_key],tbl_COA[SubClass],"Not Found")</f>
        <v>Interest Income</v>
      </c>
      <c r="I10989" t="str">
        <f>_xlfn.XLOOKUP(tbl_GL[[#This Row],[Account_key]],tbl_COA[Account_key],tbl_COA[SubClass2],"Not Found")</f>
        <v>Interest Income</v>
      </c>
      <c r="J10989" t="str">
        <f>_xlfn.XLOOKUP(tbl_GL[[#This Row],[Account_key]],tbl_COA[Account_key],tbl_COA[SubAccount],,0)</f>
        <v>Interest Income</v>
      </c>
      <c r="K10989">
        <f>YEAR(tbl_GL[[#This Row],[Date]])</f>
        <v>2018</v>
      </c>
    </row>
    <row r="10990" spans="1:11" hidden="1" x14ac:dyDescent="0.35">
      <c r="A10990">
        <v>296.10000000000002</v>
      </c>
      <c r="B10990" s="24">
        <v>43281</v>
      </c>
      <c r="C10990">
        <v>5</v>
      </c>
      <c r="D10990" s="13">
        <v>440</v>
      </c>
      <c r="E10990" s="13" t="s">
        <v>112</v>
      </c>
      <c r="F10990" s="17">
        <v>-140</v>
      </c>
      <c r="G10990" t="str">
        <f>_xlfn.XLOOKUP(tbl_GL[[#This Row],[Account_key]],tbl_COA[Account_key],tbl_COA[Class],"Not Found")</f>
        <v>Interest &amp; Tax</v>
      </c>
      <c r="H10990" t="str">
        <f>_xlfn.XLOOKUP(tbl_GL[[#This Row],[Account_key]],tbl_COA[Account_key],tbl_COA[SubClass],"Not Found")</f>
        <v>Interest Expense</v>
      </c>
      <c r="I10990" t="str">
        <f>_xlfn.XLOOKUP(tbl_GL[[#This Row],[Account_key]],tbl_COA[Account_key],tbl_COA[SubClass2],"Not Found")</f>
        <v>Interest Expense</v>
      </c>
      <c r="J10990" t="str">
        <f>_xlfn.XLOOKUP(tbl_GL[[#This Row],[Account_key]],tbl_COA[Account_key],tbl_COA[SubAccount],,0)</f>
        <v>Interest Expense</v>
      </c>
      <c r="K10990">
        <f>YEAR(tbl_GL[[#This Row],[Date]])</f>
        <v>2018</v>
      </c>
    </row>
    <row r="10991" spans="1:11" hidden="1" x14ac:dyDescent="0.35">
      <c r="A10991">
        <v>296.2</v>
      </c>
      <c r="B10991" s="24">
        <v>43281</v>
      </c>
      <c r="C10991">
        <v>5</v>
      </c>
      <c r="D10991" s="13">
        <v>121</v>
      </c>
      <c r="E10991" s="13" t="s">
        <v>112</v>
      </c>
      <c r="F10991" s="17">
        <v>140</v>
      </c>
      <c r="G10991" t="str">
        <f>_xlfn.XLOOKUP(tbl_GL[[#This Row],[Account_key]],tbl_COA[Account_key],tbl_COA[Class],"Not Found")</f>
        <v>Liabilities and Owners Equity</v>
      </c>
      <c r="H10991" t="str">
        <f>_xlfn.XLOOKUP(tbl_GL[[#This Row],[Account_key]],tbl_COA[Account_key],tbl_COA[SubClass],"Not Found")</f>
        <v>Liabilities</v>
      </c>
      <c r="I10991" t="str">
        <f>_xlfn.XLOOKUP(tbl_GL[[#This Row],[Account_key]],tbl_COA[Account_key],tbl_COA[SubClass2],"Not Found")</f>
        <v>Current Liabilities</v>
      </c>
      <c r="J10991" t="str">
        <f>_xlfn.XLOOKUP(tbl_GL[[#This Row],[Account_key]],tbl_COA[Account_key],tbl_COA[SubAccount],,0)</f>
        <v>Interest Payable</v>
      </c>
      <c r="K10991">
        <f>YEAR(tbl_GL[[#This Row],[Date]])</f>
        <v>2018</v>
      </c>
    </row>
    <row r="10992" spans="1:11" hidden="1" x14ac:dyDescent="0.35">
      <c r="A10992">
        <v>297.10000000000002</v>
      </c>
      <c r="B10992" s="24">
        <v>43281</v>
      </c>
      <c r="C10992">
        <v>5</v>
      </c>
      <c r="D10992" s="13">
        <v>400</v>
      </c>
      <c r="E10992" s="13" t="s">
        <v>104</v>
      </c>
      <c r="F10992" s="17">
        <v>-175</v>
      </c>
      <c r="G10992" t="str">
        <f>_xlfn.XLOOKUP(tbl_GL[[#This Row],[Account_key]],tbl_COA[Account_key],tbl_COA[Class],"Not Found")</f>
        <v>Operating account</v>
      </c>
      <c r="H10992" t="str">
        <f>_xlfn.XLOOKUP(tbl_GL[[#This Row],[Account_key]],tbl_COA[Account_key],tbl_COA[SubClass],"Not Found")</f>
        <v>Depreciation &amp; Amortization</v>
      </c>
      <c r="I10992" t="str">
        <f>_xlfn.XLOOKUP(tbl_GL[[#This Row],[Account_key]],tbl_COA[Account_key],tbl_COA[SubClass2],"Not Found")</f>
        <v>Amortization</v>
      </c>
      <c r="J10992" t="str">
        <f>_xlfn.XLOOKUP(tbl_GL[[#This Row],[Account_key]],tbl_COA[Account_key],tbl_COA[SubAccount],,0)</f>
        <v>Amortization of Intangible Assets</v>
      </c>
      <c r="K10992">
        <f>YEAR(tbl_GL[[#This Row],[Date]])</f>
        <v>2018</v>
      </c>
    </row>
    <row r="10993" spans="1:11" hidden="1" x14ac:dyDescent="0.35">
      <c r="A10993">
        <v>297.2</v>
      </c>
      <c r="B10993" s="24">
        <v>43281</v>
      </c>
      <c r="C10993">
        <v>5</v>
      </c>
      <c r="D10993" s="13">
        <v>100</v>
      </c>
      <c r="E10993" s="13" t="s">
        <v>104</v>
      </c>
      <c r="F10993" s="17">
        <v>-175</v>
      </c>
      <c r="G10993" t="str">
        <f>_xlfn.XLOOKUP(tbl_GL[[#This Row],[Account_key]],tbl_COA[Account_key],tbl_COA[Class],"Not Found")</f>
        <v>Assets</v>
      </c>
      <c r="H10993" t="str">
        <f>_xlfn.XLOOKUP(tbl_GL[[#This Row],[Account_key]],tbl_COA[Account_key],tbl_COA[SubClass],"Not Found")</f>
        <v>Assets</v>
      </c>
      <c r="I10993" t="str">
        <f>_xlfn.XLOOKUP(tbl_GL[[#This Row],[Account_key]],tbl_COA[Account_key],tbl_COA[SubClass2],"Not Found")</f>
        <v>Non-Current Assets</v>
      </c>
      <c r="J10993" t="str">
        <f>_xlfn.XLOOKUP(tbl_GL[[#This Row],[Account_key]],tbl_COA[Account_key],tbl_COA[SubAccount],,0)</f>
        <v>Patents and trademarks</v>
      </c>
      <c r="K10993">
        <f>YEAR(tbl_GL[[#This Row],[Date]])</f>
        <v>2018</v>
      </c>
    </row>
    <row r="10994" spans="1:11" hidden="1" x14ac:dyDescent="0.35">
      <c r="A10994">
        <v>298.10000000000002</v>
      </c>
      <c r="B10994" s="24">
        <v>43281</v>
      </c>
      <c r="C10994">
        <v>5</v>
      </c>
      <c r="D10994" s="13">
        <v>450</v>
      </c>
      <c r="E10994" s="23" t="s">
        <v>108</v>
      </c>
      <c r="F10994" s="17">
        <v>-188</v>
      </c>
      <c r="G10994" t="str">
        <f>_xlfn.XLOOKUP(tbl_GL[[#This Row],[Account_key]],tbl_COA[Account_key],tbl_COA[Class],"Not Found")</f>
        <v>Interest &amp; Tax</v>
      </c>
      <c r="H10994" t="str">
        <f>_xlfn.XLOOKUP(tbl_GL[[#This Row],[Account_key]],tbl_COA[Account_key],tbl_COA[SubClass],"Not Found")</f>
        <v>Taxation</v>
      </c>
      <c r="I10994" t="str">
        <f>_xlfn.XLOOKUP(tbl_GL[[#This Row],[Account_key]],tbl_COA[Account_key],tbl_COA[SubClass2],"Not Found")</f>
        <v>Taxation</v>
      </c>
      <c r="J10994" t="str">
        <f>_xlfn.XLOOKUP(tbl_GL[[#This Row],[Account_key]],tbl_COA[Account_key],tbl_COA[SubAccount],,0)</f>
        <v>Taxation</v>
      </c>
      <c r="K10994">
        <f>YEAR(tbl_GL[[#This Row],[Date]])</f>
        <v>2018</v>
      </c>
    </row>
    <row r="10995" spans="1:11" hidden="1" x14ac:dyDescent="0.35">
      <c r="A10995">
        <v>298.2</v>
      </c>
      <c r="B10995" s="24">
        <v>43281</v>
      </c>
      <c r="C10995">
        <v>5</v>
      </c>
      <c r="D10995" s="13">
        <v>122</v>
      </c>
      <c r="E10995" s="23" t="s">
        <v>108</v>
      </c>
      <c r="F10995" s="17">
        <v>188</v>
      </c>
      <c r="G10995" t="str">
        <f>_xlfn.XLOOKUP(tbl_GL[[#This Row],[Account_key]],tbl_COA[Account_key],tbl_COA[Class],"Not Found")</f>
        <v>Liabilities and Owners Equity</v>
      </c>
      <c r="H10995" t="str">
        <f>_xlfn.XLOOKUP(tbl_GL[[#This Row],[Account_key]],tbl_COA[Account_key],tbl_COA[SubClass],"Not Found")</f>
        <v>Liabilities</v>
      </c>
      <c r="I10995" t="str">
        <f>_xlfn.XLOOKUP(tbl_GL[[#This Row],[Account_key]],tbl_COA[Account_key],tbl_COA[SubClass2],"Not Found")</f>
        <v>Current Liabilities</v>
      </c>
      <c r="J10995" t="str">
        <f>_xlfn.XLOOKUP(tbl_GL[[#This Row],[Account_key]],tbl_COA[Account_key],tbl_COA[SubAccount],,0)</f>
        <v>Tax payable</v>
      </c>
      <c r="K10995">
        <f>YEAR(tbl_GL[[#This Row],[Date]])</f>
        <v>2018</v>
      </c>
    </row>
    <row r="10996" spans="1:11" hidden="1" x14ac:dyDescent="0.35">
      <c r="A10996">
        <v>299.10000000000002</v>
      </c>
      <c r="B10996" s="24">
        <v>43281</v>
      </c>
      <c r="C10996">
        <v>5</v>
      </c>
      <c r="D10996" s="13">
        <v>330</v>
      </c>
      <c r="E10996" s="13" t="s">
        <v>97</v>
      </c>
      <c r="F10996" s="17">
        <v>-733</v>
      </c>
      <c r="G10996" t="str">
        <f>_xlfn.XLOOKUP(tbl_GL[[#This Row],[Account_key]],tbl_COA[Account_key],tbl_COA[Class],"Not Found")</f>
        <v>Operating account</v>
      </c>
      <c r="H10996" t="str">
        <f>_xlfn.XLOOKUP(tbl_GL[[#This Row],[Account_key]],tbl_COA[Account_key],tbl_COA[SubClass],"Not Found")</f>
        <v>Operating Expenses</v>
      </c>
      <c r="I10996" t="str">
        <f>_xlfn.XLOOKUP(tbl_GL[[#This Row],[Account_key]],tbl_COA[Account_key],tbl_COA[SubClass2],"Not Found")</f>
        <v>Administration</v>
      </c>
      <c r="J10996" t="str">
        <f>_xlfn.XLOOKUP(tbl_GL[[#This Row],[Account_key]],tbl_COA[Account_key],tbl_COA[SubAccount],,0)</f>
        <v>Telephone</v>
      </c>
      <c r="K10996">
        <f>YEAR(tbl_GL[[#This Row],[Date]])</f>
        <v>2018</v>
      </c>
    </row>
    <row r="10997" spans="1:11" hidden="1" x14ac:dyDescent="0.35">
      <c r="A10997">
        <v>299.2</v>
      </c>
      <c r="B10997" s="24">
        <v>43281</v>
      </c>
      <c r="C10997">
        <v>5</v>
      </c>
      <c r="D10997" s="13">
        <v>120</v>
      </c>
      <c r="E10997" s="13" t="s">
        <v>97</v>
      </c>
      <c r="F10997" s="17">
        <v>733</v>
      </c>
      <c r="G10997" t="str">
        <f>_xlfn.XLOOKUP(tbl_GL[[#This Row],[Account_key]],tbl_COA[Account_key],tbl_COA[Class],"Not Found")</f>
        <v>Liabilities and Owners Equity</v>
      </c>
      <c r="H10997" t="str">
        <f>_xlfn.XLOOKUP(tbl_GL[[#This Row],[Account_key]],tbl_COA[Account_key],tbl_COA[SubClass],"Not Found")</f>
        <v>Liabilities</v>
      </c>
      <c r="I10997" t="str">
        <f>_xlfn.XLOOKUP(tbl_GL[[#This Row],[Account_key]],tbl_COA[Account_key],tbl_COA[SubClass2],"Not Found")</f>
        <v>Current Liabilities</v>
      </c>
      <c r="J10997" t="str">
        <f>_xlfn.XLOOKUP(tbl_GL[[#This Row],[Account_key]],tbl_COA[Account_key],tbl_COA[SubAccount],,0)</f>
        <v>Accrued Expenses</v>
      </c>
      <c r="K10997">
        <f>YEAR(tbl_GL[[#This Row],[Date]])</f>
        <v>2018</v>
      </c>
    </row>
    <row r="10998" spans="1:11" hidden="1" x14ac:dyDescent="0.35">
      <c r="A10998">
        <v>300.10000000000002</v>
      </c>
      <c r="B10998" s="24">
        <v>43281</v>
      </c>
      <c r="C10998">
        <v>5</v>
      </c>
      <c r="D10998" s="13">
        <v>240</v>
      </c>
      <c r="E10998" s="13" t="s">
        <v>56</v>
      </c>
      <c r="F10998" s="17">
        <v>-1750</v>
      </c>
      <c r="G10998" t="str">
        <f>_xlfn.XLOOKUP(tbl_GL[[#This Row],[Account_key]],tbl_COA[Account_key],tbl_COA[Class],"Not Found")</f>
        <v>Operating account</v>
      </c>
      <c r="H10998" t="str">
        <f>_xlfn.XLOOKUP(tbl_GL[[#This Row],[Account_key]],tbl_COA[Account_key],tbl_COA[SubClass],"Not Found")</f>
        <v>Operating Expenses</v>
      </c>
      <c r="I10998" t="str">
        <f>_xlfn.XLOOKUP(tbl_GL[[#This Row],[Account_key]],tbl_COA[Account_key],tbl_COA[SubClass2],"Not Found")</f>
        <v>Sales &amp; Distribution</v>
      </c>
      <c r="J10998" t="str">
        <f>_xlfn.XLOOKUP(tbl_GL[[#This Row],[Account_key]],tbl_COA[Account_key],tbl_COA[SubAccount],,0)</f>
        <v>Salaries</v>
      </c>
      <c r="K10998">
        <f>YEAR(tbl_GL[[#This Row],[Date]])</f>
        <v>2018</v>
      </c>
    </row>
    <row r="10999" spans="1:11" hidden="1" x14ac:dyDescent="0.35">
      <c r="A10999">
        <v>300.2</v>
      </c>
      <c r="B10999" s="24">
        <v>43281</v>
      </c>
      <c r="C10999">
        <v>5</v>
      </c>
      <c r="D10999" s="13">
        <v>10</v>
      </c>
      <c r="E10999" s="13" t="s">
        <v>56</v>
      </c>
      <c r="F10999" s="17">
        <v>-1750</v>
      </c>
      <c r="G10999" t="str">
        <f>_xlfn.XLOOKUP(tbl_GL[[#This Row],[Account_key]],tbl_COA[Account_key],tbl_COA[Class],"Not Found")</f>
        <v>Assets</v>
      </c>
      <c r="H10999" t="str">
        <f>_xlfn.XLOOKUP(tbl_GL[[#This Row],[Account_key]],tbl_COA[Account_key],tbl_COA[SubClass],"Not Found")</f>
        <v>Assets</v>
      </c>
      <c r="I10999" t="str">
        <f>_xlfn.XLOOKUP(tbl_GL[[#This Row],[Account_key]],tbl_COA[Account_key],tbl_COA[SubClass2],"Not Found")</f>
        <v>Current Assets</v>
      </c>
      <c r="J10999" t="str">
        <f>_xlfn.XLOOKUP(tbl_GL[[#This Row],[Account_key]],tbl_COA[Account_key],tbl_COA[SubAccount],,0)</f>
        <v>Cash at Bank</v>
      </c>
      <c r="K10999">
        <f>YEAR(tbl_GL[[#This Row],[Date]])</f>
        <v>2018</v>
      </c>
    </row>
    <row r="11000" spans="1:11" hidden="1" x14ac:dyDescent="0.35">
      <c r="A11000">
        <v>301.10000000000002</v>
      </c>
      <c r="B11000" s="24">
        <v>43281</v>
      </c>
      <c r="C11000">
        <v>5</v>
      </c>
      <c r="D11000" s="13">
        <v>380</v>
      </c>
      <c r="E11000" s="13" t="s">
        <v>101</v>
      </c>
      <c r="F11000" s="17">
        <v>-3500</v>
      </c>
      <c r="G11000" t="str">
        <f>_xlfn.XLOOKUP(tbl_GL[[#This Row],[Account_key]],tbl_COA[Account_key],tbl_COA[Class],"Not Found")</f>
        <v>Operating account</v>
      </c>
      <c r="H11000" t="str">
        <f>_xlfn.XLOOKUP(tbl_GL[[#This Row],[Account_key]],tbl_COA[Account_key],tbl_COA[SubClass],"Not Found")</f>
        <v>Depreciation &amp; Amortization</v>
      </c>
      <c r="I11000" t="str">
        <f>_xlfn.XLOOKUP(tbl_GL[[#This Row],[Account_key]],tbl_COA[Account_key],tbl_COA[SubClass2],"Not Found")</f>
        <v>Depreciation</v>
      </c>
      <c r="J11000" t="str">
        <f>_xlfn.XLOOKUP(tbl_GL[[#This Row],[Account_key]],tbl_COA[Account_key],tbl_COA[SubAccount],,0)</f>
        <v>Equipment</v>
      </c>
      <c r="K11000">
        <f>YEAR(tbl_GL[[#This Row],[Date]])</f>
        <v>2018</v>
      </c>
    </row>
    <row r="11001" spans="1:11" hidden="1" x14ac:dyDescent="0.35">
      <c r="A11001">
        <v>301.2</v>
      </c>
      <c r="B11001" s="24">
        <v>43281</v>
      </c>
      <c r="C11001">
        <v>5</v>
      </c>
      <c r="D11001" s="13">
        <v>90</v>
      </c>
      <c r="E11001" s="13" t="s">
        <v>101</v>
      </c>
      <c r="F11001" s="17">
        <v>-3500</v>
      </c>
      <c r="G11001" t="str">
        <f>_xlfn.XLOOKUP(tbl_GL[[#This Row],[Account_key]],tbl_COA[Account_key],tbl_COA[Class],"Not Found")</f>
        <v>Assets</v>
      </c>
      <c r="H11001" t="str">
        <f>_xlfn.XLOOKUP(tbl_GL[[#This Row],[Account_key]],tbl_COA[Account_key],tbl_COA[SubClass],"Not Found")</f>
        <v>Assets</v>
      </c>
      <c r="I11001" t="str">
        <f>_xlfn.XLOOKUP(tbl_GL[[#This Row],[Account_key]],tbl_COA[Account_key],tbl_COA[SubClass2],"Not Found")</f>
        <v>Non-Current Assets</v>
      </c>
      <c r="J11001" t="str">
        <f>_xlfn.XLOOKUP(tbl_GL[[#This Row],[Account_key]],tbl_COA[Account_key],tbl_COA[SubAccount],,0)</f>
        <v>Office Furniture &amp; Equipment</v>
      </c>
      <c r="K11001">
        <f>YEAR(tbl_GL[[#This Row],[Date]])</f>
        <v>2018</v>
      </c>
    </row>
    <row r="11002" spans="1:11" hidden="1" x14ac:dyDescent="0.35">
      <c r="A11002">
        <v>303.10000000000002</v>
      </c>
      <c r="B11002" s="24">
        <v>43281</v>
      </c>
      <c r="C11002">
        <v>5</v>
      </c>
      <c r="D11002" s="13">
        <v>30</v>
      </c>
      <c r="E11002" s="13" t="s">
        <v>80</v>
      </c>
      <c r="F11002" s="17">
        <v>-6253</v>
      </c>
      <c r="G11002" t="str">
        <f>_xlfn.XLOOKUP(tbl_GL[[#This Row],[Account_key]],tbl_COA[Account_key],tbl_COA[Class],"Not Found")</f>
        <v>Assets</v>
      </c>
      <c r="H11002" t="str">
        <f>_xlfn.XLOOKUP(tbl_GL[[#This Row],[Account_key]],tbl_COA[Account_key],tbl_COA[SubClass],"Not Found")</f>
        <v>Assets</v>
      </c>
      <c r="I11002" t="str">
        <f>_xlfn.XLOOKUP(tbl_GL[[#This Row],[Account_key]],tbl_COA[Account_key],tbl_COA[SubClass2],"Not Found")</f>
        <v>Current Assets</v>
      </c>
      <c r="J11002" t="str">
        <f>_xlfn.XLOOKUP(tbl_GL[[#This Row],[Account_key]],tbl_COA[Account_key],tbl_COA[SubAccount],,0)</f>
        <v>Trade Receivables</v>
      </c>
      <c r="K11002">
        <f>YEAR(tbl_GL[[#This Row],[Date]])</f>
        <v>2018</v>
      </c>
    </row>
    <row r="11003" spans="1:11" hidden="1" x14ac:dyDescent="0.35">
      <c r="A11003">
        <v>303.2</v>
      </c>
      <c r="B11003" s="24">
        <v>43281</v>
      </c>
      <c r="C11003">
        <v>5</v>
      </c>
      <c r="D11003" s="13">
        <v>10</v>
      </c>
      <c r="E11003" s="13" t="s">
        <v>80</v>
      </c>
      <c r="F11003" s="17">
        <v>6253</v>
      </c>
      <c r="G11003" t="str">
        <f>_xlfn.XLOOKUP(tbl_GL[[#This Row],[Account_key]],tbl_COA[Account_key],tbl_COA[Class],"Not Found")</f>
        <v>Assets</v>
      </c>
      <c r="H11003" t="str">
        <f>_xlfn.XLOOKUP(tbl_GL[[#This Row],[Account_key]],tbl_COA[Account_key],tbl_COA[SubClass],"Not Found")</f>
        <v>Assets</v>
      </c>
      <c r="I11003" t="str">
        <f>_xlfn.XLOOKUP(tbl_GL[[#This Row],[Account_key]],tbl_COA[Account_key],tbl_COA[SubClass2],"Not Found")</f>
        <v>Current Assets</v>
      </c>
      <c r="J11003" t="str">
        <f>_xlfn.XLOOKUP(tbl_GL[[#This Row],[Account_key]],tbl_COA[Account_key],tbl_COA[SubAccount],,0)</f>
        <v>Cash at Bank</v>
      </c>
      <c r="K11003">
        <f>YEAR(tbl_GL[[#This Row],[Date]])</f>
        <v>2018</v>
      </c>
    </row>
    <row r="11004" spans="1:11" hidden="1" x14ac:dyDescent="0.35">
      <c r="A11004">
        <v>304.10000000000002</v>
      </c>
      <c r="B11004" s="24">
        <v>43282</v>
      </c>
      <c r="C11004">
        <v>5</v>
      </c>
      <c r="D11004" s="13">
        <v>10</v>
      </c>
      <c r="E11004" s="13" t="s">
        <v>98</v>
      </c>
      <c r="F11004" s="17">
        <v>-866</v>
      </c>
      <c r="G11004" t="str">
        <f>_xlfn.XLOOKUP(tbl_GL[[#This Row],[Account_key]],tbl_COA[Account_key],tbl_COA[Class],"Not Found")</f>
        <v>Assets</v>
      </c>
      <c r="H11004" t="str">
        <f>_xlfn.XLOOKUP(tbl_GL[[#This Row],[Account_key]],tbl_COA[Account_key],tbl_COA[SubClass],"Not Found")</f>
        <v>Assets</v>
      </c>
      <c r="I11004" t="str">
        <f>_xlfn.XLOOKUP(tbl_GL[[#This Row],[Account_key]],tbl_COA[Account_key],tbl_COA[SubClass2],"Not Found")</f>
        <v>Current Assets</v>
      </c>
      <c r="J11004" t="str">
        <f>_xlfn.XLOOKUP(tbl_GL[[#This Row],[Account_key]],tbl_COA[Account_key],tbl_COA[SubAccount],,0)</f>
        <v>Cash at Bank</v>
      </c>
      <c r="K11004">
        <f>YEAR(tbl_GL[[#This Row],[Date]])</f>
        <v>2018</v>
      </c>
    </row>
    <row r="11005" spans="1:11" hidden="1" x14ac:dyDescent="0.35">
      <c r="A11005">
        <v>304.2</v>
      </c>
      <c r="B11005" s="24">
        <v>43282</v>
      </c>
      <c r="C11005">
        <v>5</v>
      </c>
      <c r="D11005" s="13">
        <v>120</v>
      </c>
      <c r="E11005" s="13" t="s">
        <v>98</v>
      </c>
      <c r="F11005" s="17">
        <v>-866</v>
      </c>
      <c r="G11005" t="str">
        <f>_xlfn.XLOOKUP(tbl_GL[[#This Row],[Account_key]],tbl_COA[Account_key],tbl_COA[Class],"Not Found")</f>
        <v>Liabilities and Owners Equity</v>
      </c>
      <c r="H11005" t="str">
        <f>_xlfn.XLOOKUP(tbl_GL[[#This Row],[Account_key]],tbl_COA[Account_key],tbl_COA[SubClass],"Not Found")</f>
        <v>Liabilities</v>
      </c>
      <c r="I11005" t="str">
        <f>_xlfn.XLOOKUP(tbl_GL[[#This Row],[Account_key]],tbl_COA[Account_key],tbl_COA[SubClass2],"Not Found")</f>
        <v>Current Liabilities</v>
      </c>
      <c r="J11005" t="str">
        <f>_xlfn.XLOOKUP(tbl_GL[[#This Row],[Account_key]],tbl_COA[Account_key],tbl_COA[SubAccount],,0)</f>
        <v>Accrued Expenses</v>
      </c>
      <c r="K11005">
        <f>YEAR(tbl_GL[[#This Row],[Date]])</f>
        <v>2018</v>
      </c>
    </row>
    <row r="11006" spans="1:11" hidden="1" x14ac:dyDescent="0.35">
      <c r="A11006">
        <v>305.10000000000002</v>
      </c>
      <c r="B11006" s="24">
        <v>43282</v>
      </c>
      <c r="C11006">
        <v>5</v>
      </c>
      <c r="D11006" s="13">
        <v>20</v>
      </c>
      <c r="E11006" s="13" t="s">
        <v>124</v>
      </c>
      <c r="F11006" s="17">
        <v>8750</v>
      </c>
      <c r="G11006" t="str">
        <f>_xlfn.XLOOKUP(tbl_GL[[#This Row],[Account_key]],tbl_COA[Account_key],tbl_COA[Class],"Not Found")</f>
        <v>Assets</v>
      </c>
      <c r="H11006" t="str">
        <f>_xlfn.XLOOKUP(tbl_GL[[#This Row],[Account_key]],tbl_COA[Account_key],tbl_COA[SubClass],"Not Found")</f>
        <v>Assets</v>
      </c>
      <c r="I11006" t="str">
        <f>_xlfn.XLOOKUP(tbl_GL[[#This Row],[Account_key]],tbl_COA[Account_key],tbl_COA[SubClass2],"Not Found")</f>
        <v>Current Assets</v>
      </c>
      <c r="J11006" t="str">
        <f>_xlfn.XLOOKUP(tbl_GL[[#This Row],[Account_key]],tbl_COA[Account_key],tbl_COA[SubAccount],,0)</f>
        <v>Cash in hand</v>
      </c>
      <c r="K11006">
        <f>YEAR(tbl_GL[[#This Row],[Date]])</f>
        <v>2018</v>
      </c>
    </row>
    <row r="11007" spans="1:11" hidden="1" x14ac:dyDescent="0.35">
      <c r="A11007">
        <v>305.2</v>
      </c>
      <c r="B11007" s="24">
        <v>43282</v>
      </c>
      <c r="C11007">
        <v>5</v>
      </c>
      <c r="D11007" s="13">
        <v>10</v>
      </c>
      <c r="E11007" s="13" t="s">
        <v>124</v>
      </c>
      <c r="F11007" s="17">
        <v>-8750</v>
      </c>
      <c r="G11007" t="str">
        <f>_xlfn.XLOOKUP(tbl_GL[[#This Row],[Account_key]],tbl_COA[Account_key],tbl_COA[Class],"Not Found")</f>
        <v>Assets</v>
      </c>
      <c r="H11007" t="str">
        <f>_xlfn.XLOOKUP(tbl_GL[[#This Row],[Account_key]],tbl_COA[Account_key],tbl_COA[SubClass],"Not Found")</f>
        <v>Assets</v>
      </c>
      <c r="I11007" t="str">
        <f>_xlfn.XLOOKUP(tbl_GL[[#This Row],[Account_key]],tbl_COA[Account_key],tbl_COA[SubClass2],"Not Found")</f>
        <v>Current Assets</v>
      </c>
      <c r="J11007" t="str">
        <f>_xlfn.XLOOKUP(tbl_GL[[#This Row],[Account_key]],tbl_COA[Account_key],tbl_COA[SubAccount],,0)</f>
        <v>Cash at Bank</v>
      </c>
      <c r="K11007">
        <f>YEAR(tbl_GL[[#This Row],[Date]])</f>
        <v>2018</v>
      </c>
    </row>
    <row r="11008" spans="1:11" hidden="1" x14ac:dyDescent="0.35">
      <c r="A11008">
        <v>306.10000000000002</v>
      </c>
      <c r="B11008" s="24">
        <v>43282</v>
      </c>
      <c r="C11008">
        <v>5</v>
      </c>
      <c r="D11008" s="13">
        <v>60</v>
      </c>
      <c r="E11008" s="13" t="s">
        <v>84</v>
      </c>
      <c r="F11008" s="17">
        <v>12833</v>
      </c>
      <c r="G11008" t="str">
        <f>_xlfn.XLOOKUP(tbl_GL[[#This Row],[Account_key]],tbl_COA[Account_key],tbl_COA[Class],"Not Found")</f>
        <v>Assets</v>
      </c>
      <c r="H11008" t="str">
        <f>_xlfn.XLOOKUP(tbl_GL[[#This Row],[Account_key]],tbl_COA[Account_key],tbl_COA[SubClass],"Not Found")</f>
        <v>Assets</v>
      </c>
      <c r="I11008" t="str">
        <f>_xlfn.XLOOKUP(tbl_GL[[#This Row],[Account_key]],tbl_COA[Account_key],tbl_COA[SubClass2],"Not Found")</f>
        <v>Current Assets</v>
      </c>
      <c r="J11008" t="str">
        <f>_xlfn.XLOOKUP(tbl_GL[[#This Row],[Account_key]],tbl_COA[Account_key],tbl_COA[SubAccount],,0)</f>
        <v>Inventory</v>
      </c>
      <c r="K11008">
        <f>YEAR(tbl_GL[[#This Row],[Date]])</f>
        <v>2018</v>
      </c>
    </row>
    <row r="11009" spans="1:11" hidden="1" x14ac:dyDescent="0.35">
      <c r="A11009">
        <v>306.2</v>
      </c>
      <c r="B11009" s="24">
        <v>43282</v>
      </c>
      <c r="C11009">
        <v>5</v>
      </c>
      <c r="D11009" s="13">
        <v>110</v>
      </c>
      <c r="E11009" s="13" t="s">
        <v>84</v>
      </c>
      <c r="F11009" s="17">
        <v>12833</v>
      </c>
      <c r="G11009" t="str">
        <f>_xlfn.XLOOKUP(tbl_GL[[#This Row],[Account_key]],tbl_COA[Account_key],tbl_COA[Class],"Not Found")</f>
        <v>Liabilities and Owners Equity</v>
      </c>
      <c r="H11009" t="str">
        <f>_xlfn.XLOOKUP(tbl_GL[[#This Row],[Account_key]],tbl_COA[Account_key],tbl_COA[SubClass],"Not Found")</f>
        <v>Liabilities</v>
      </c>
      <c r="I11009" t="str">
        <f>_xlfn.XLOOKUP(tbl_GL[[#This Row],[Account_key]],tbl_COA[Account_key],tbl_COA[SubClass2],"Not Found")</f>
        <v>Current Liabilities</v>
      </c>
      <c r="J11009" t="str">
        <f>_xlfn.XLOOKUP(tbl_GL[[#This Row],[Account_key]],tbl_COA[Account_key],tbl_COA[SubAccount],,0)</f>
        <v>Trade Payables</v>
      </c>
      <c r="K11009">
        <f>YEAR(tbl_GL[[#This Row],[Date]])</f>
        <v>2018</v>
      </c>
    </row>
    <row r="11010" spans="1:11" hidden="1" x14ac:dyDescent="0.35">
      <c r="A11010">
        <v>307.10000000000002</v>
      </c>
      <c r="B11010" s="24">
        <v>43283</v>
      </c>
      <c r="C11010">
        <v>5</v>
      </c>
      <c r="D11010" s="13">
        <v>230</v>
      </c>
      <c r="E11010" s="13" t="s">
        <v>4</v>
      </c>
      <c r="F11010" s="17">
        <v>-563</v>
      </c>
      <c r="G11010" t="str">
        <f>_xlfn.XLOOKUP(tbl_GL[[#This Row],[Account_key]],tbl_COA[Account_key],tbl_COA[Class],"Not Found")</f>
        <v>Trading account</v>
      </c>
      <c r="H11010" t="str">
        <f>_xlfn.XLOOKUP(tbl_GL[[#This Row],[Account_key]],tbl_COA[Account_key],tbl_COA[SubClass],"Not Found")</f>
        <v>Cost of Sales</v>
      </c>
      <c r="I11010" t="str">
        <f>_xlfn.XLOOKUP(tbl_GL[[#This Row],[Account_key]],tbl_COA[Account_key],tbl_COA[SubClass2],"Not Found")</f>
        <v>Cost of Sales</v>
      </c>
      <c r="J11010" t="str">
        <f>_xlfn.XLOOKUP(tbl_GL[[#This Row],[Account_key]],tbl_COA[Account_key],tbl_COA[SubAccount],,0)</f>
        <v>Cost of Sales</v>
      </c>
      <c r="K11010">
        <f>YEAR(tbl_GL[[#This Row],[Date]])</f>
        <v>2018</v>
      </c>
    </row>
    <row r="11011" spans="1:11" hidden="1" x14ac:dyDescent="0.35">
      <c r="A11011">
        <v>307.2</v>
      </c>
      <c r="B11011" s="24">
        <v>43283</v>
      </c>
      <c r="C11011">
        <v>5</v>
      </c>
      <c r="D11011" s="13">
        <v>60</v>
      </c>
      <c r="E11011" s="13" t="s">
        <v>4</v>
      </c>
      <c r="F11011" s="17">
        <v>-563</v>
      </c>
      <c r="G11011" t="str">
        <f>_xlfn.XLOOKUP(tbl_GL[[#This Row],[Account_key]],tbl_COA[Account_key],tbl_COA[Class],"Not Found")</f>
        <v>Assets</v>
      </c>
      <c r="H11011" t="str">
        <f>_xlfn.XLOOKUP(tbl_GL[[#This Row],[Account_key]],tbl_COA[Account_key],tbl_COA[SubClass],"Not Found")</f>
        <v>Assets</v>
      </c>
      <c r="I11011" t="str">
        <f>_xlfn.XLOOKUP(tbl_GL[[#This Row],[Account_key]],tbl_COA[Account_key],tbl_COA[SubClass2],"Not Found")</f>
        <v>Current Assets</v>
      </c>
      <c r="J11011" t="str">
        <f>_xlfn.XLOOKUP(tbl_GL[[#This Row],[Account_key]],tbl_COA[Account_key],tbl_COA[SubAccount],,0)</f>
        <v>Inventory</v>
      </c>
      <c r="K11011">
        <f>YEAR(tbl_GL[[#This Row],[Date]])</f>
        <v>2018</v>
      </c>
    </row>
    <row r="11012" spans="1:11" hidden="1" x14ac:dyDescent="0.35">
      <c r="A11012">
        <v>308.10000000000002</v>
      </c>
      <c r="B11012" s="24">
        <v>43283</v>
      </c>
      <c r="C11012">
        <v>5</v>
      </c>
      <c r="D11012" s="13">
        <v>210</v>
      </c>
      <c r="E11012" s="13" t="s">
        <v>7</v>
      </c>
      <c r="F11012" s="17">
        <v>1877</v>
      </c>
      <c r="G11012" t="str">
        <f>_xlfn.XLOOKUP(tbl_GL[[#This Row],[Account_key]],tbl_COA[Account_key],tbl_COA[Class],"Not Found")</f>
        <v>Trading account</v>
      </c>
      <c r="H11012" t="str">
        <f>_xlfn.XLOOKUP(tbl_GL[[#This Row],[Account_key]],tbl_COA[Account_key],tbl_COA[SubClass],"Not Found")</f>
        <v>Sales</v>
      </c>
      <c r="I11012" t="str">
        <f>_xlfn.XLOOKUP(tbl_GL[[#This Row],[Account_key]],tbl_COA[Account_key],tbl_COA[SubClass2],"Not Found")</f>
        <v>Sales</v>
      </c>
      <c r="J11012" t="str">
        <f>_xlfn.XLOOKUP(tbl_GL[[#This Row],[Account_key]],tbl_COA[Account_key],tbl_COA[SubAccount],,0)</f>
        <v>Sales</v>
      </c>
      <c r="K11012">
        <f>YEAR(tbl_GL[[#This Row],[Date]])</f>
        <v>2018</v>
      </c>
    </row>
    <row r="11013" spans="1:11" hidden="1" x14ac:dyDescent="0.35">
      <c r="A11013">
        <v>308.2</v>
      </c>
      <c r="B11013" s="24">
        <v>43283</v>
      </c>
      <c r="C11013">
        <v>5</v>
      </c>
      <c r="D11013" s="13">
        <v>10</v>
      </c>
      <c r="E11013" s="13" t="s">
        <v>7</v>
      </c>
      <c r="F11013" s="17">
        <v>1877</v>
      </c>
      <c r="G11013" t="str">
        <f>_xlfn.XLOOKUP(tbl_GL[[#This Row],[Account_key]],tbl_COA[Account_key],tbl_COA[Class],"Not Found")</f>
        <v>Assets</v>
      </c>
      <c r="H11013" t="str">
        <f>_xlfn.XLOOKUP(tbl_GL[[#This Row],[Account_key]],tbl_COA[Account_key],tbl_COA[SubClass],"Not Found")</f>
        <v>Assets</v>
      </c>
      <c r="I11013" t="str">
        <f>_xlfn.XLOOKUP(tbl_GL[[#This Row],[Account_key]],tbl_COA[Account_key],tbl_COA[SubClass2],"Not Found")</f>
        <v>Current Assets</v>
      </c>
      <c r="J11013" t="str">
        <f>_xlfn.XLOOKUP(tbl_GL[[#This Row],[Account_key]],tbl_COA[Account_key],tbl_COA[SubAccount],,0)</f>
        <v>Cash at Bank</v>
      </c>
      <c r="K11013">
        <f>YEAR(tbl_GL[[#This Row],[Date]])</f>
        <v>2018</v>
      </c>
    </row>
    <row r="11014" spans="1:11" hidden="1" x14ac:dyDescent="0.35">
      <c r="A11014">
        <v>309.10000000000002</v>
      </c>
      <c r="B11014" s="24">
        <v>43283</v>
      </c>
      <c r="C11014">
        <v>5</v>
      </c>
      <c r="D11014" s="13">
        <v>230</v>
      </c>
      <c r="E11014" s="13" t="s">
        <v>4</v>
      </c>
      <c r="F11014" s="17">
        <v>-2174</v>
      </c>
      <c r="G11014" t="str">
        <f>_xlfn.XLOOKUP(tbl_GL[[#This Row],[Account_key]],tbl_COA[Account_key],tbl_COA[Class],"Not Found")</f>
        <v>Trading account</v>
      </c>
      <c r="H11014" t="str">
        <f>_xlfn.XLOOKUP(tbl_GL[[#This Row],[Account_key]],tbl_COA[Account_key],tbl_COA[SubClass],"Not Found")</f>
        <v>Cost of Sales</v>
      </c>
      <c r="I11014" t="str">
        <f>_xlfn.XLOOKUP(tbl_GL[[#This Row],[Account_key]],tbl_COA[Account_key],tbl_COA[SubClass2],"Not Found")</f>
        <v>Cost of Sales</v>
      </c>
      <c r="J11014" t="str">
        <f>_xlfn.XLOOKUP(tbl_GL[[#This Row],[Account_key]],tbl_COA[Account_key],tbl_COA[SubAccount],,0)</f>
        <v>Cost of Sales</v>
      </c>
      <c r="K11014">
        <f>YEAR(tbl_GL[[#This Row],[Date]])</f>
        <v>2018</v>
      </c>
    </row>
    <row r="11015" spans="1:11" hidden="1" x14ac:dyDescent="0.35">
      <c r="A11015">
        <v>309.2</v>
      </c>
      <c r="B11015" s="24">
        <v>43283</v>
      </c>
      <c r="C11015">
        <v>5</v>
      </c>
      <c r="D11015" s="13">
        <v>60</v>
      </c>
      <c r="E11015" s="13" t="s">
        <v>4</v>
      </c>
      <c r="F11015" s="17">
        <v>-2174</v>
      </c>
      <c r="G11015" t="str">
        <f>_xlfn.XLOOKUP(tbl_GL[[#This Row],[Account_key]],tbl_COA[Account_key],tbl_COA[Class],"Not Found")</f>
        <v>Assets</v>
      </c>
      <c r="H11015" t="str">
        <f>_xlfn.XLOOKUP(tbl_GL[[#This Row],[Account_key]],tbl_COA[Account_key],tbl_COA[SubClass],"Not Found")</f>
        <v>Assets</v>
      </c>
      <c r="I11015" t="str">
        <f>_xlfn.XLOOKUP(tbl_GL[[#This Row],[Account_key]],tbl_COA[Account_key],tbl_COA[SubClass2],"Not Found")</f>
        <v>Current Assets</v>
      </c>
      <c r="J11015" t="str">
        <f>_xlfn.XLOOKUP(tbl_GL[[#This Row],[Account_key]],tbl_COA[Account_key],tbl_COA[SubAccount],,0)</f>
        <v>Inventory</v>
      </c>
      <c r="K11015">
        <f>YEAR(tbl_GL[[#This Row],[Date]])</f>
        <v>2018</v>
      </c>
    </row>
    <row r="11016" spans="1:11" hidden="1" x14ac:dyDescent="0.35">
      <c r="A11016">
        <v>310.10000000000002</v>
      </c>
      <c r="B11016" s="24">
        <v>43283</v>
      </c>
      <c r="C11016">
        <v>5</v>
      </c>
      <c r="D11016" s="13">
        <v>210</v>
      </c>
      <c r="E11016" s="13" t="s">
        <v>8</v>
      </c>
      <c r="F11016" s="17">
        <v>7904</v>
      </c>
      <c r="G11016" t="str">
        <f>_xlfn.XLOOKUP(tbl_GL[[#This Row],[Account_key]],tbl_COA[Account_key],tbl_COA[Class],"Not Found")</f>
        <v>Trading account</v>
      </c>
      <c r="H11016" t="str">
        <f>_xlfn.XLOOKUP(tbl_GL[[#This Row],[Account_key]],tbl_COA[Account_key],tbl_COA[SubClass],"Not Found")</f>
        <v>Sales</v>
      </c>
      <c r="I11016" t="str">
        <f>_xlfn.XLOOKUP(tbl_GL[[#This Row],[Account_key]],tbl_COA[Account_key],tbl_COA[SubClass2],"Not Found")</f>
        <v>Sales</v>
      </c>
      <c r="J11016" t="str">
        <f>_xlfn.XLOOKUP(tbl_GL[[#This Row],[Account_key]],tbl_COA[Account_key],tbl_COA[SubAccount],,0)</f>
        <v>Sales</v>
      </c>
      <c r="K11016">
        <f>YEAR(tbl_GL[[#This Row],[Date]])</f>
        <v>2018</v>
      </c>
    </row>
    <row r="11017" spans="1:11" hidden="1" x14ac:dyDescent="0.35">
      <c r="A11017">
        <v>310.2</v>
      </c>
      <c r="B11017" s="24">
        <v>43283</v>
      </c>
      <c r="C11017">
        <v>5</v>
      </c>
      <c r="D11017" s="13">
        <v>30</v>
      </c>
      <c r="E11017" s="13" t="s">
        <v>8</v>
      </c>
      <c r="F11017" s="17">
        <v>7904</v>
      </c>
      <c r="G11017" t="str">
        <f>_xlfn.XLOOKUP(tbl_GL[[#This Row],[Account_key]],tbl_COA[Account_key],tbl_COA[Class],"Not Found")</f>
        <v>Assets</v>
      </c>
      <c r="H11017" t="str">
        <f>_xlfn.XLOOKUP(tbl_GL[[#This Row],[Account_key]],tbl_COA[Account_key],tbl_COA[SubClass],"Not Found")</f>
        <v>Assets</v>
      </c>
      <c r="I11017" t="str">
        <f>_xlfn.XLOOKUP(tbl_GL[[#This Row],[Account_key]],tbl_COA[Account_key],tbl_COA[SubClass2],"Not Found")</f>
        <v>Current Assets</v>
      </c>
      <c r="J11017" t="str">
        <f>_xlfn.XLOOKUP(tbl_GL[[#This Row],[Account_key]],tbl_COA[Account_key],tbl_COA[SubAccount],,0)</f>
        <v>Trade Receivables</v>
      </c>
      <c r="K11017">
        <f>YEAR(tbl_GL[[#This Row],[Date]])</f>
        <v>2018</v>
      </c>
    </row>
    <row r="11018" spans="1:11" hidden="1" x14ac:dyDescent="0.35">
      <c r="A11018">
        <v>311.10000000000002</v>
      </c>
      <c r="B11018" s="24">
        <v>43284</v>
      </c>
      <c r="C11018">
        <v>5</v>
      </c>
      <c r="D11018" s="13">
        <v>10</v>
      </c>
      <c r="E11018" s="13" t="s">
        <v>98</v>
      </c>
      <c r="F11018" s="17">
        <v>-874</v>
      </c>
      <c r="G11018" t="str">
        <f>_xlfn.XLOOKUP(tbl_GL[[#This Row],[Account_key]],tbl_COA[Account_key],tbl_COA[Class],"Not Found")</f>
        <v>Assets</v>
      </c>
      <c r="H11018" t="str">
        <f>_xlfn.XLOOKUP(tbl_GL[[#This Row],[Account_key]],tbl_COA[Account_key],tbl_COA[SubClass],"Not Found")</f>
        <v>Assets</v>
      </c>
      <c r="I11018" t="str">
        <f>_xlfn.XLOOKUP(tbl_GL[[#This Row],[Account_key]],tbl_COA[Account_key],tbl_COA[SubClass2],"Not Found")</f>
        <v>Current Assets</v>
      </c>
      <c r="J11018" t="str">
        <f>_xlfn.XLOOKUP(tbl_GL[[#This Row],[Account_key]],tbl_COA[Account_key],tbl_COA[SubAccount],,0)</f>
        <v>Cash at Bank</v>
      </c>
      <c r="K11018">
        <f>YEAR(tbl_GL[[#This Row],[Date]])</f>
        <v>2018</v>
      </c>
    </row>
    <row r="11019" spans="1:11" hidden="1" x14ac:dyDescent="0.35">
      <c r="A11019">
        <v>311.2</v>
      </c>
      <c r="B11019" s="24">
        <v>43284</v>
      </c>
      <c r="C11019">
        <v>5</v>
      </c>
      <c r="D11019" s="13">
        <v>120</v>
      </c>
      <c r="E11019" s="13" t="s">
        <v>98</v>
      </c>
      <c r="F11019" s="17">
        <v>-874</v>
      </c>
      <c r="G11019" t="str">
        <f>_xlfn.XLOOKUP(tbl_GL[[#This Row],[Account_key]],tbl_COA[Account_key],tbl_COA[Class],"Not Found")</f>
        <v>Liabilities and Owners Equity</v>
      </c>
      <c r="H11019" t="str">
        <f>_xlfn.XLOOKUP(tbl_GL[[#This Row],[Account_key]],tbl_COA[Account_key],tbl_COA[SubClass],"Not Found")</f>
        <v>Liabilities</v>
      </c>
      <c r="I11019" t="str">
        <f>_xlfn.XLOOKUP(tbl_GL[[#This Row],[Account_key]],tbl_COA[Account_key],tbl_COA[SubClass2],"Not Found")</f>
        <v>Current Liabilities</v>
      </c>
      <c r="J11019" t="str">
        <f>_xlfn.XLOOKUP(tbl_GL[[#This Row],[Account_key]],tbl_COA[Account_key],tbl_COA[SubAccount],,0)</f>
        <v>Accrued Expenses</v>
      </c>
      <c r="K11019">
        <f>YEAR(tbl_GL[[#This Row],[Date]])</f>
        <v>2018</v>
      </c>
    </row>
    <row r="11020" spans="1:11" hidden="1" x14ac:dyDescent="0.35">
      <c r="A11020">
        <v>312.10000000000002</v>
      </c>
      <c r="B11020" s="24">
        <v>43285</v>
      </c>
      <c r="C11020">
        <v>5</v>
      </c>
      <c r="D11020" s="13">
        <v>260</v>
      </c>
      <c r="E11020" s="13" t="s">
        <v>83</v>
      </c>
      <c r="F11020" s="17">
        <v>421</v>
      </c>
      <c r="G11020" t="str">
        <f>_xlfn.XLOOKUP(tbl_GL[[#This Row],[Account_key]],tbl_COA[Account_key],tbl_COA[Class],"Not Found")</f>
        <v>Operating account</v>
      </c>
      <c r="H11020" t="str">
        <f>_xlfn.XLOOKUP(tbl_GL[[#This Row],[Account_key]],tbl_COA[Account_key],tbl_COA[SubClass],"Not Found")</f>
        <v>Operating Expenses</v>
      </c>
      <c r="I11020" t="str">
        <f>_xlfn.XLOOKUP(tbl_GL[[#This Row],[Account_key]],tbl_COA[Account_key],tbl_COA[SubClass2],"Not Found")</f>
        <v>Marketing</v>
      </c>
      <c r="J11020" t="str">
        <f>_xlfn.XLOOKUP(tbl_GL[[#This Row],[Account_key]],tbl_COA[Account_key],tbl_COA[SubAccount],,0)</f>
        <v>Commissions</v>
      </c>
      <c r="K11020">
        <f>YEAR(tbl_GL[[#This Row],[Date]])</f>
        <v>2018</v>
      </c>
    </row>
    <row r="11021" spans="1:11" hidden="1" x14ac:dyDescent="0.35">
      <c r="A11021">
        <v>312.2</v>
      </c>
      <c r="B11021" s="24">
        <v>43285</v>
      </c>
      <c r="C11021">
        <v>5</v>
      </c>
      <c r="D11021" s="13">
        <v>20</v>
      </c>
      <c r="E11021" s="13" t="s">
        <v>83</v>
      </c>
      <c r="F11021" s="17">
        <v>421</v>
      </c>
      <c r="G11021" t="str">
        <f>_xlfn.XLOOKUP(tbl_GL[[#This Row],[Account_key]],tbl_COA[Account_key],tbl_COA[Class],"Not Found")</f>
        <v>Assets</v>
      </c>
      <c r="H11021" t="str">
        <f>_xlfn.XLOOKUP(tbl_GL[[#This Row],[Account_key]],tbl_COA[Account_key],tbl_COA[SubClass],"Not Found")</f>
        <v>Assets</v>
      </c>
      <c r="I11021" t="str">
        <f>_xlfn.XLOOKUP(tbl_GL[[#This Row],[Account_key]],tbl_COA[Account_key],tbl_COA[SubClass2],"Not Found")</f>
        <v>Current Assets</v>
      </c>
      <c r="J11021" t="str">
        <f>_xlfn.XLOOKUP(tbl_GL[[#This Row],[Account_key]],tbl_COA[Account_key],tbl_COA[SubAccount],,0)</f>
        <v>Cash in hand</v>
      </c>
      <c r="K11021">
        <f>YEAR(tbl_GL[[#This Row],[Date]])</f>
        <v>2018</v>
      </c>
    </row>
    <row r="11022" spans="1:11" hidden="1" x14ac:dyDescent="0.35">
      <c r="A11022">
        <v>313.10000000000002</v>
      </c>
      <c r="B11022" s="24">
        <v>43285</v>
      </c>
      <c r="C11022">
        <v>5</v>
      </c>
      <c r="D11022" s="13">
        <v>10</v>
      </c>
      <c r="E11022" s="13" t="s">
        <v>84</v>
      </c>
      <c r="F11022" s="17">
        <v>-7333</v>
      </c>
      <c r="G11022" t="str">
        <f>_xlfn.XLOOKUP(tbl_GL[[#This Row],[Account_key]],tbl_COA[Account_key],tbl_COA[Class],"Not Found")</f>
        <v>Assets</v>
      </c>
      <c r="H11022" t="str">
        <f>_xlfn.XLOOKUP(tbl_GL[[#This Row],[Account_key]],tbl_COA[Account_key],tbl_COA[SubClass],"Not Found")</f>
        <v>Assets</v>
      </c>
      <c r="I11022" t="str">
        <f>_xlfn.XLOOKUP(tbl_GL[[#This Row],[Account_key]],tbl_COA[Account_key],tbl_COA[SubClass2],"Not Found")</f>
        <v>Current Assets</v>
      </c>
      <c r="J11022" t="str">
        <f>_xlfn.XLOOKUP(tbl_GL[[#This Row],[Account_key]],tbl_COA[Account_key],tbl_COA[SubAccount],,0)</f>
        <v>Cash at Bank</v>
      </c>
      <c r="K11022">
        <f>YEAR(tbl_GL[[#This Row],[Date]])</f>
        <v>2018</v>
      </c>
    </row>
    <row r="11023" spans="1:11" hidden="1" x14ac:dyDescent="0.35">
      <c r="A11023">
        <v>313.2</v>
      </c>
      <c r="B11023" s="24">
        <v>43285</v>
      </c>
      <c r="C11023">
        <v>5</v>
      </c>
      <c r="D11023" s="13">
        <v>110</v>
      </c>
      <c r="E11023" s="13" t="s">
        <v>84</v>
      </c>
      <c r="F11023" s="17">
        <v>-7333</v>
      </c>
      <c r="G11023" t="str">
        <f>_xlfn.XLOOKUP(tbl_GL[[#This Row],[Account_key]],tbl_COA[Account_key],tbl_COA[Class],"Not Found")</f>
        <v>Liabilities and Owners Equity</v>
      </c>
      <c r="H11023" t="str">
        <f>_xlfn.XLOOKUP(tbl_GL[[#This Row],[Account_key]],tbl_COA[Account_key],tbl_COA[SubClass],"Not Found")</f>
        <v>Liabilities</v>
      </c>
      <c r="I11023" t="str">
        <f>_xlfn.XLOOKUP(tbl_GL[[#This Row],[Account_key]],tbl_COA[Account_key],tbl_COA[SubClass2],"Not Found")</f>
        <v>Current Liabilities</v>
      </c>
      <c r="J11023" t="str">
        <f>_xlfn.XLOOKUP(tbl_GL[[#This Row],[Account_key]],tbl_COA[Account_key],tbl_COA[SubAccount],,0)</f>
        <v>Trade Payables</v>
      </c>
      <c r="K11023">
        <f>YEAR(tbl_GL[[#This Row],[Date]])</f>
        <v>2018</v>
      </c>
    </row>
    <row r="11024" spans="1:11" hidden="1" x14ac:dyDescent="0.35">
      <c r="A11024">
        <v>314.10000000000002</v>
      </c>
      <c r="B11024" s="24">
        <v>43286</v>
      </c>
      <c r="C11024">
        <v>5</v>
      </c>
      <c r="D11024" s="13">
        <v>290</v>
      </c>
      <c r="E11024" s="13" t="s">
        <v>97</v>
      </c>
      <c r="F11024" s="17">
        <v>-917</v>
      </c>
      <c r="G11024" t="str">
        <f>_xlfn.XLOOKUP(tbl_GL[[#This Row],[Account_key]],tbl_COA[Account_key],tbl_COA[Class],"Not Found")</f>
        <v>Operating account</v>
      </c>
      <c r="H11024" t="str">
        <f>_xlfn.XLOOKUP(tbl_GL[[#This Row],[Account_key]],tbl_COA[Account_key],tbl_COA[SubClass],"Not Found")</f>
        <v>Operating Expenses</v>
      </c>
      <c r="I11024" t="str">
        <f>_xlfn.XLOOKUP(tbl_GL[[#This Row],[Account_key]],tbl_COA[Account_key],tbl_COA[SubClass2],"Not Found")</f>
        <v>Administration</v>
      </c>
      <c r="J11024" t="str">
        <f>_xlfn.XLOOKUP(tbl_GL[[#This Row],[Account_key]],tbl_COA[Account_key],tbl_COA[SubAccount],,0)</f>
        <v>Travel</v>
      </c>
      <c r="K11024">
        <f>YEAR(tbl_GL[[#This Row],[Date]])</f>
        <v>2018</v>
      </c>
    </row>
    <row r="11025" spans="1:11" hidden="1" x14ac:dyDescent="0.35">
      <c r="A11025">
        <v>314.2</v>
      </c>
      <c r="B11025" s="24">
        <v>43286</v>
      </c>
      <c r="C11025">
        <v>5</v>
      </c>
      <c r="D11025" s="13">
        <v>120</v>
      </c>
      <c r="E11025" s="13" t="s">
        <v>97</v>
      </c>
      <c r="F11025" s="17">
        <v>917</v>
      </c>
      <c r="G11025" t="str">
        <f>_xlfn.XLOOKUP(tbl_GL[[#This Row],[Account_key]],tbl_COA[Account_key],tbl_COA[Class],"Not Found")</f>
        <v>Liabilities and Owners Equity</v>
      </c>
      <c r="H11025" t="str">
        <f>_xlfn.XLOOKUP(tbl_GL[[#This Row],[Account_key]],tbl_COA[Account_key],tbl_COA[SubClass],"Not Found")</f>
        <v>Liabilities</v>
      </c>
      <c r="I11025" t="str">
        <f>_xlfn.XLOOKUP(tbl_GL[[#This Row],[Account_key]],tbl_COA[Account_key],tbl_COA[SubClass2],"Not Found")</f>
        <v>Current Liabilities</v>
      </c>
      <c r="J11025" t="str">
        <f>_xlfn.XLOOKUP(tbl_GL[[#This Row],[Account_key]],tbl_COA[Account_key],tbl_COA[SubAccount],,0)</f>
        <v>Accrued Expenses</v>
      </c>
      <c r="K11025">
        <f>YEAR(tbl_GL[[#This Row],[Date]])</f>
        <v>2018</v>
      </c>
    </row>
    <row r="11026" spans="1:11" hidden="1" x14ac:dyDescent="0.35">
      <c r="A11026">
        <v>315.10000000000002</v>
      </c>
      <c r="B11026" s="24">
        <v>43288</v>
      </c>
      <c r="C11026">
        <v>5</v>
      </c>
      <c r="D11026" s="13">
        <v>230</v>
      </c>
      <c r="E11026" s="13" t="s">
        <v>4</v>
      </c>
      <c r="F11026" s="17">
        <v>-307</v>
      </c>
      <c r="G11026" t="str">
        <f>_xlfn.XLOOKUP(tbl_GL[[#This Row],[Account_key]],tbl_COA[Account_key],tbl_COA[Class],"Not Found")</f>
        <v>Trading account</v>
      </c>
      <c r="H11026" t="str">
        <f>_xlfn.XLOOKUP(tbl_GL[[#This Row],[Account_key]],tbl_COA[Account_key],tbl_COA[SubClass],"Not Found")</f>
        <v>Cost of Sales</v>
      </c>
      <c r="I11026" t="str">
        <f>_xlfn.XLOOKUP(tbl_GL[[#This Row],[Account_key]],tbl_COA[Account_key],tbl_COA[SubClass2],"Not Found")</f>
        <v>Cost of Sales</v>
      </c>
      <c r="J11026" t="str">
        <f>_xlfn.XLOOKUP(tbl_GL[[#This Row],[Account_key]],tbl_COA[Account_key],tbl_COA[SubAccount],,0)</f>
        <v>Cost of Sales</v>
      </c>
      <c r="K11026">
        <f>YEAR(tbl_GL[[#This Row],[Date]])</f>
        <v>2018</v>
      </c>
    </row>
    <row r="11027" spans="1:11" hidden="1" x14ac:dyDescent="0.35">
      <c r="A11027">
        <v>315.2</v>
      </c>
      <c r="B11027" s="24">
        <v>43288</v>
      </c>
      <c r="C11027">
        <v>5</v>
      </c>
      <c r="D11027" s="13">
        <v>60</v>
      </c>
      <c r="E11027" s="13" t="s">
        <v>4</v>
      </c>
      <c r="F11027" s="17">
        <v>-307</v>
      </c>
      <c r="G11027" t="str">
        <f>_xlfn.XLOOKUP(tbl_GL[[#This Row],[Account_key]],tbl_COA[Account_key],tbl_COA[Class],"Not Found")</f>
        <v>Assets</v>
      </c>
      <c r="H11027" t="str">
        <f>_xlfn.XLOOKUP(tbl_GL[[#This Row],[Account_key]],tbl_COA[Account_key],tbl_COA[SubClass],"Not Found")</f>
        <v>Assets</v>
      </c>
      <c r="I11027" t="str">
        <f>_xlfn.XLOOKUP(tbl_GL[[#This Row],[Account_key]],tbl_COA[Account_key],tbl_COA[SubClass2],"Not Found")</f>
        <v>Current Assets</v>
      </c>
      <c r="J11027" t="str">
        <f>_xlfn.XLOOKUP(tbl_GL[[#This Row],[Account_key]],tbl_COA[Account_key],tbl_COA[SubAccount],,0)</f>
        <v>Inventory</v>
      </c>
      <c r="K11027">
        <f>YEAR(tbl_GL[[#This Row],[Date]])</f>
        <v>2018</v>
      </c>
    </row>
    <row r="11028" spans="1:11" hidden="1" x14ac:dyDescent="0.35">
      <c r="A11028">
        <v>316.10000000000002</v>
      </c>
      <c r="B11028" s="24">
        <v>43288</v>
      </c>
      <c r="C11028">
        <v>5</v>
      </c>
      <c r="D11028" s="13">
        <v>210</v>
      </c>
      <c r="E11028" s="13" t="s">
        <v>8</v>
      </c>
      <c r="F11028" s="17">
        <v>1114</v>
      </c>
      <c r="G11028" t="str">
        <f>_xlfn.XLOOKUP(tbl_GL[[#This Row],[Account_key]],tbl_COA[Account_key],tbl_COA[Class],"Not Found")</f>
        <v>Trading account</v>
      </c>
      <c r="H11028" t="str">
        <f>_xlfn.XLOOKUP(tbl_GL[[#This Row],[Account_key]],tbl_COA[Account_key],tbl_COA[SubClass],"Not Found")</f>
        <v>Sales</v>
      </c>
      <c r="I11028" t="str">
        <f>_xlfn.XLOOKUP(tbl_GL[[#This Row],[Account_key]],tbl_COA[Account_key],tbl_COA[SubClass2],"Not Found")</f>
        <v>Sales</v>
      </c>
      <c r="J11028" t="str">
        <f>_xlfn.XLOOKUP(tbl_GL[[#This Row],[Account_key]],tbl_COA[Account_key],tbl_COA[SubAccount],,0)</f>
        <v>Sales</v>
      </c>
      <c r="K11028">
        <f>YEAR(tbl_GL[[#This Row],[Date]])</f>
        <v>2018</v>
      </c>
    </row>
    <row r="11029" spans="1:11" hidden="1" x14ac:dyDescent="0.35">
      <c r="A11029">
        <v>316.2</v>
      </c>
      <c r="B11029" s="24">
        <v>43288</v>
      </c>
      <c r="C11029">
        <v>5</v>
      </c>
      <c r="D11029" s="13">
        <v>30</v>
      </c>
      <c r="E11029" s="13" t="s">
        <v>8</v>
      </c>
      <c r="F11029" s="17">
        <v>1114</v>
      </c>
      <c r="G11029" t="str">
        <f>_xlfn.XLOOKUP(tbl_GL[[#This Row],[Account_key]],tbl_COA[Account_key],tbl_COA[Class],"Not Found")</f>
        <v>Assets</v>
      </c>
      <c r="H11029" t="str">
        <f>_xlfn.XLOOKUP(tbl_GL[[#This Row],[Account_key]],tbl_COA[Account_key],tbl_COA[SubClass],"Not Found")</f>
        <v>Assets</v>
      </c>
      <c r="I11029" t="str">
        <f>_xlfn.XLOOKUP(tbl_GL[[#This Row],[Account_key]],tbl_COA[Account_key],tbl_COA[SubClass2],"Not Found")</f>
        <v>Current Assets</v>
      </c>
      <c r="J11029" t="str">
        <f>_xlfn.XLOOKUP(tbl_GL[[#This Row],[Account_key]],tbl_COA[Account_key],tbl_COA[SubAccount],,0)</f>
        <v>Trade Receivables</v>
      </c>
      <c r="K11029">
        <f>YEAR(tbl_GL[[#This Row],[Date]])</f>
        <v>2018</v>
      </c>
    </row>
    <row r="11030" spans="1:11" hidden="1" x14ac:dyDescent="0.35">
      <c r="A11030">
        <v>317.10000000000002</v>
      </c>
      <c r="B11030" s="24">
        <v>43290</v>
      </c>
      <c r="C11030">
        <v>5</v>
      </c>
      <c r="D11030" s="13">
        <v>310</v>
      </c>
      <c r="E11030" s="13" t="s">
        <v>99</v>
      </c>
      <c r="F11030" s="17">
        <v>-2</v>
      </c>
      <c r="G11030" t="str">
        <f>_xlfn.XLOOKUP(tbl_GL[[#This Row],[Account_key]],tbl_COA[Account_key],tbl_COA[Class],"Not Found")</f>
        <v>Operating account</v>
      </c>
      <c r="H11030" t="str">
        <f>_xlfn.XLOOKUP(tbl_GL[[#This Row],[Account_key]],tbl_COA[Account_key],tbl_COA[SubClass],"Not Found")</f>
        <v>Operating Expenses</v>
      </c>
      <c r="I11030" t="str">
        <f>_xlfn.XLOOKUP(tbl_GL[[#This Row],[Account_key]],tbl_COA[Account_key],tbl_COA[SubClass2],"Not Found")</f>
        <v>Administration</v>
      </c>
      <c r="J11030" t="str">
        <f>_xlfn.XLOOKUP(tbl_GL[[#This Row],[Account_key]],tbl_COA[Account_key],tbl_COA[SubAccount],,0)</f>
        <v>Office Supplies</v>
      </c>
      <c r="K11030">
        <f>YEAR(tbl_GL[[#This Row],[Date]])</f>
        <v>2018</v>
      </c>
    </row>
    <row r="11031" spans="1:11" hidden="1" x14ac:dyDescent="0.35">
      <c r="A11031">
        <v>317.2</v>
      </c>
      <c r="B11031" s="24">
        <v>43290</v>
      </c>
      <c r="C11031">
        <v>5</v>
      </c>
      <c r="D11031" s="13">
        <v>20</v>
      </c>
      <c r="E11031" s="13" t="s">
        <v>99</v>
      </c>
      <c r="F11031" s="17">
        <v>-2</v>
      </c>
      <c r="G11031" t="str">
        <f>_xlfn.XLOOKUP(tbl_GL[[#This Row],[Account_key]],tbl_COA[Account_key],tbl_COA[Class],"Not Found")</f>
        <v>Assets</v>
      </c>
      <c r="H11031" t="str">
        <f>_xlfn.XLOOKUP(tbl_GL[[#This Row],[Account_key]],tbl_COA[Account_key],tbl_COA[SubClass],"Not Found")</f>
        <v>Assets</v>
      </c>
      <c r="I11031" t="str">
        <f>_xlfn.XLOOKUP(tbl_GL[[#This Row],[Account_key]],tbl_COA[Account_key],tbl_COA[SubClass2],"Not Found")</f>
        <v>Current Assets</v>
      </c>
      <c r="J11031" t="str">
        <f>_xlfn.XLOOKUP(tbl_GL[[#This Row],[Account_key]],tbl_COA[Account_key],tbl_COA[SubAccount],,0)</f>
        <v>Cash in hand</v>
      </c>
      <c r="K11031">
        <f>YEAR(tbl_GL[[#This Row],[Date]])</f>
        <v>2018</v>
      </c>
    </row>
    <row r="11032" spans="1:11" hidden="1" x14ac:dyDescent="0.35">
      <c r="A11032">
        <v>318.10000000000002</v>
      </c>
      <c r="B11032" s="24">
        <v>43290</v>
      </c>
      <c r="C11032">
        <v>5</v>
      </c>
      <c r="D11032" s="13">
        <v>10</v>
      </c>
      <c r="E11032" s="13" t="s">
        <v>98</v>
      </c>
      <c r="F11032" s="17">
        <v>-873</v>
      </c>
      <c r="G11032" t="str">
        <f>_xlfn.XLOOKUP(tbl_GL[[#This Row],[Account_key]],tbl_COA[Account_key],tbl_COA[Class],"Not Found")</f>
        <v>Assets</v>
      </c>
      <c r="H11032" t="str">
        <f>_xlfn.XLOOKUP(tbl_GL[[#This Row],[Account_key]],tbl_COA[Account_key],tbl_COA[SubClass],"Not Found")</f>
        <v>Assets</v>
      </c>
      <c r="I11032" t="str">
        <f>_xlfn.XLOOKUP(tbl_GL[[#This Row],[Account_key]],tbl_COA[Account_key],tbl_COA[SubClass2],"Not Found")</f>
        <v>Current Assets</v>
      </c>
      <c r="J11032" t="str">
        <f>_xlfn.XLOOKUP(tbl_GL[[#This Row],[Account_key]],tbl_COA[Account_key],tbl_COA[SubAccount],,0)</f>
        <v>Cash at Bank</v>
      </c>
      <c r="K11032">
        <f>YEAR(tbl_GL[[#This Row],[Date]])</f>
        <v>2018</v>
      </c>
    </row>
    <row r="11033" spans="1:11" hidden="1" x14ac:dyDescent="0.35">
      <c r="A11033">
        <v>318.2</v>
      </c>
      <c r="B11033" s="24">
        <v>43290</v>
      </c>
      <c r="C11033">
        <v>5</v>
      </c>
      <c r="D11033" s="13">
        <v>120</v>
      </c>
      <c r="E11033" s="13" t="s">
        <v>98</v>
      </c>
      <c r="F11033" s="17">
        <v>-873</v>
      </c>
      <c r="G11033" t="str">
        <f>_xlfn.XLOOKUP(tbl_GL[[#This Row],[Account_key]],tbl_COA[Account_key],tbl_COA[Class],"Not Found")</f>
        <v>Liabilities and Owners Equity</v>
      </c>
      <c r="H11033" t="str">
        <f>_xlfn.XLOOKUP(tbl_GL[[#This Row],[Account_key]],tbl_COA[Account_key],tbl_COA[SubClass],"Not Found")</f>
        <v>Liabilities</v>
      </c>
      <c r="I11033" t="str">
        <f>_xlfn.XLOOKUP(tbl_GL[[#This Row],[Account_key]],tbl_COA[Account_key],tbl_COA[SubClass2],"Not Found")</f>
        <v>Current Liabilities</v>
      </c>
      <c r="J11033" t="str">
        <f>_xlfn.XLOOKUP(tbl_GL[[#This Row],[Account_key]],tbl_COA[Account_key],tbl_COA[SubAccount],,0)</f>
        <v>Accrued Expenses</v>
      </c>
      <c r="K11033">
        <f>YEAR(tbl_GL[[#This Row],[Date]])</f>
        <v>2018</v>
      </c>
    </row>
    <row r="11034" spans="1:11" hidden="1" x14ac:dyDescent="0.35">
      <c r="A11034">
        <v>319.10000000000002</v>
      </c>
      <c r="B11034" s="24">
        <v>43290</v>
      </c>
      <c r="C11034">
        <v>5</v>
      </c>
      <c r="D11034" s="13">
        <v>340</v>
      </c>
      <c r="E11034" s="13" t="s">
        <v>97</v>
      </c>
      <c r="F11034" s="17">
        <v>-1137</v>
      </c>
      <c r="G11034" t="str">
        <f>_xlfn.XLOOKUP(tbl_GL[[#This Row],[Account_key]],tbl_COA[Account_key],tbl_COA[Class],"Not Found")</f>
        <v>Operating account</v>
      </c>
      <c r="H11034" t="str">
        <f>_xlfn.XLOOKUP(tbl_GL[[#This Row],[Account_key]],tbl_COA[Account_key],tbl_COA[SubClass],"Not Found")</f>
        <v>Operating Expenses</v>
      </c>
      <c r="I11034" t="str">
        <f>_xlfn.XLOOKUP(tbl_GL[[#This Row],[Account_key]],tbl_COA[Account_key],tbl_COA[SubClass2],"Not Found")</f>
        <v>Administration</v>
      </c>
      <c r="J11034" t="str">
        <f>_xlfn.XLOOKUP(tbl_GL[[#This Row],[Account_key]],tbl_COA[Account_key],tbl_COA[SubAccount],,0)</f>
        <v>Utilities</v>
      </c>
      <c r="K11034">
        <f>YEAR(tbl_GL[[#This Row],[Date]])</f>
        <v>2018</v>
      </c>
    </row>
    <row r="11035" spans="1:11" hidden="1" x14ac:dyDescent="0.35">
      <c r="A11035">
        <v>319.2</v>
      </c>
      <c r="B11035" s="24">
        <v>43290</v>
      </c>
      <c r="C11035">
        <v>5</v>
      </c>
      <c r="D11035" s="13">
        <v>120</v>
      </c>
      <c r="E11035" s="13" t="s">
        <v>97</v>
      </c>
      <c r="F11035" s="17">
        <v>1137</v>
      </c>
      <c r="G11035" t="str">
        <f>_xlfn.XLOOKUP(tbl_GL[[#This Row],[Account_key]],tbl_COA[Account_key],tbl_COA[Class],"Not Found")</f>
        <v>Liabilities and Owners Equity</v>
      </c>
      <c r="H11035" t="str">
        <f>_xlfn.XLOOKUP(tbl_GL[[#This Row],[Account_key]],tbl_COA[Account_key],tbl_COA[SubClass],"Not Found")</f>
        <v>Liabilities</v>
      </c>
      <c r="I11035" t="str">
        <f>_xlfn.XLOOKUP(tbl_GL[[#This Row],[Account_key]],tbl_COA[Account_key],tbl_COA[SubClass2],"Not Found")</f>
        <v>Current Liabilities</v>
      </c>
      <c r="J11035" t="str">
        <f>_xlfn.XLOOKUP(tbl_GL[[#This Row],[Account_key]],tbl_COA[Account_key],tbl_COA[SubAccount],,0)</f>
        <v>Accrued Expenses</v>
      </c>
      <c r="K11035">
        <f>YEAR(tbl_GL[[#This Row],[Date]])</f>
        <v>2018</v>
      </c>
    </row>
    <row r="11036" spans="1:11" hidden="1" x14ac:dyDescent="0.35">
      <c r="A11036">
        <v>320.10000000000002</v>
      </c>
      <c r="B11036" s="24">
        <v>43290</v>
      </c>
      <c r="C11036">
        <v>5</v>
      </c>
      <c r="D11036" s="13">
        <v>30</v>
      </c>
      <c r="E11036" s="13" t="s">
        <v>80</v>
      </c>
      <c r="F11036" s="17">
        <v>-5503</v>
      </c>
      <c r="G11036" t="str">
        <f>_xlfn.XLOOKUP(tbl_GL[[#This Row],[Account_key]],tbl_COA[Account_key],tbl_COA[Class],"Not Found")</f>
        <v>Assets</v>
      </c>
      <c r="H11036" t="str">
        <f>_xlfn.XLOOKUP(tbl_GL[[#This Row],[Account_key]],tbl_COA[Account_key],tbl_COA[SubClass],"Not Found")</f>
        <v>Assets</v>
      </c>
      <c r="I11036" t="str">
        <f>_xlfn.XLOOKUP(tbl_GL[[#This Row],[Account_key]],tbl_COA[Account_key],tbl_COA[SubClass2],"Not Found")</f>
        <v>Current Assets</v>
      </c>
      <c r="J11036" t="str">
        <f>_xlfn.XLOOKUP(tbl_GL[[#This Row],[Account_key]],tbl_COA[Account_key],tbl_COA[SubAccount],,0)</f>
        <v>Trade Receivables</v>
      </c>
      <c r="K11036">
        <f>YEAR(tbl_GL[[#This Row],[Date]])</f>
        <v>2018</v>
      </c>
    </row>
    <row r="11037" spans="1:11" hidden="1" x14ac:dyDescent="0.35">
      <c r="A11037">
        <v>320.2</v>
      </c>
      <c r="B11037" s="24">
        <v>43290</v>
      </c>
      <c r="C11037">
        <v>5</v>
      </c>
      <c r="D11037" s="13">
        <v>10</v>
      </c>
      <c r="E11037" s="13" t="s">
        <v>80</v>
      </c>
      <c r="F11037" s="17">
        <v>5503</v>
      </c>
      <c r="G11037" t="str">
        <f>_xlfn.XLOOKUP(tbl_GL[[#This Row],[Account_key]],tbl_COA[Account_key],tbl_COA[Class],"Not Found")</f>
        <v>Assets</v>
      </c>
      <c r="H11037" t="str">
        <f>_xlfn.XLOOKUP(tbl_GL[[#This Row],[Account_key]],tbl_COA[Account_key],tbl_COA[SubClass],"Not Found")</f>
        <v>Assets</v>
      </c>
      <c r="I11037" t="str">
        <f>_xlfn.XLOOKUP(tbl_GL[[#This Row],[Account_key]],tbl_COA[Account_key],tbl_COA[SubClass2],"Not Found")</f>
        <v>Current Assets</v>
      </c>
      <c r="J11037" t="str">
        <f>_xlfn.XLOOKUP(tbl_GL[[#This Row],[Account_key]],tbl_COA[Account_key],tbl_COA[SubAccount],,0)</f>
        <v>Cash at Bank</v>
      </c>
      <c r="K11037">
        <f>YEAR(tbl_GL[[#This Row],[Date]])</f>
        <v>2018</v>
      </c>
    </row>
    <row r="11038" spans="1:11" hidden="1" x14ac:dyDescent="0.35">
      <c r="A11038">
        <v>321.10000000000002</v>
      </c>
      <c r="B11038" s="24">
        <v>43291</v>
      </c>
      <c r="C11038">
        <v>5</v>
      </c>
      <c r="D11038" s="13">
        <v>230</v>
      </c>
      <c r="E11038" s="13" t="s">
        <v>4</v>
      </c>
      <c r="F11038" s="17">
        <v>-571</v>
      </c>
      <c r="G11038" t="str">
        <f>_xlfn.XLOOKUP(tbl_GL[[#This Row],[Account_key]],tbl_COA[Account_key],tbl_COA[Class],"Not Found")</f>
        <v>Trading account</v>
      </c>
      <c r="H11038" t="str">
        <f>_xlfn.XLOOKUP(tbl_GL[[#This Row],[Account_key]],tbl_COA[Account_key],tbl_COA[SubClass],"Not Found")</f>
        <v>Cost of Sales</v>
      </c>
      <c r="I11038" t="str">
        <f>_xlfn.XLOOKUP(tbl_GL[[#This Row],[Account_key]],tbl_COA[Account_key],tbl_COA[SubClass2],"Not Found")</f>
        <v>Cost of Sales</v>
      </c>
      <c r="J11038" t="str">
        <f>_xlfn.XLOOKUP(tbl_GL[[#This Row],[Account_key]],tbl_COA[Account_key],tbl_COA[SubAccount],,0)</f>
        <v>Cost of Sales</v>
      </c>
      <c r="K11038">
        <f>YEAR(tbl_GL[[#This Row],[Date]])</f>
        <v>2018</v>
      </c>
    </row>
    <row r="11039" spans="1:11" hidden="1" x14ac:dyDescent="0.35">
      <c r="A11039">
        <v>321.2</v>
      </c>
      <c r="B11039" s="24">
        <v>43291</v>
      </c>
      <c r="C11039">
        <v>5</v>
      </c>
      <c r="D11039" s="13">
        <v>60</v>
      </c>
      <c r="E11039" s="13" t="s">
        <v>4</v>
      </c>
      <c r="F11039" s="17">
        <v>-571</v>
      </c>
      <c r="G11039" t="str">
        <f>_xlfn.XLOOKUP(tbl_GL[[#This Row],[Account_key]],tbl_COA[Account_key],tbl_COA[Class],"Not Found")</f>
        <v>Assets</v>
      </c>
      <c r="H11039" t="str">
        <f>_xlfn.XLOOKUP(tbl_GL[[#This Row],[Account_key]],tbl_COA[Account_key],tbl_COA[SubClass],"Not Found")</f>
        <v>Assets</v>
      </c>
      <c r="I11039" t="str">
        <f>_xlfn.XLOOKUP(tbl_GL[[#This Row],[Account_key]],tbl_COA[Account_key],tbl_COA[SubClass2],"Not Found")</f>
        <v>Current Assets</v>
      </c>
      <c r="J11039" t="str">
        <f>_xlfn.XLOOKUP(tbl_GL[[#This Row],[Account_key]],tbl_COA[Account_key],tbl_COA[SubAccount],,0)</f>
        <v>Inventory</v>
      </c>
      <c r="K11039">
        <f>YEAR(tbl_GL[[#This Row],[Date]])</f>
        <v>2018</v>
      </c>
    </row>
    <row r="11040" spans="1:11" hidden="1" x14ac:dyDescent="0.35">
      <c r="A11040">
        <v>322.10000000000002</v>
      </c>
      <c r="B11040" s="24">
        <v>43291</v>
      </c>
      <c r="C11040">
        <v>5</v>
      </c>
      <c r="D11040" s="13">
        <v>10</v>
      </c>
      <c r="E11040" s="13" t="s">
        <v>98</v>
      </c>
      <c r="F11040" s="17">
        <v>-937</v>
      </c>
      <c r="G11040" t="str">
        <f>_xlfn.XLOOKUP(tbl_GL[[#This Row],[Account_key]],tbl_COA[Account_key],tbl_COA[Class],"Not Found")</f>
        <v>Assets</v>
      </c>
      <c r="H11040" t="str">
        <f>_xlfn.XLOOKUP(tbl_GL[[#This Row],[Account_key]],tbl_COA[Account_key],tbl_COA[SubClass],"Not Found")</f>
        <v>Assets</v>
      </c>
      <c r="I11040" t="str">
        <f>_xlfn.XLOOKUP(tbl_GL[[#This Row],[Account_key]],tbl_COA[Account_key],tbl_COA[SubClass2],"Not Found")</f>
        <v>Current Assets</v>
      </c>
      <c r="J11040" t="str">
        <f>_xlfn.XLOOKUP(tbl_GL[[#This Row],[Account_key]],tbl_COA[Account_key],tbl_COA[SubAccount],,0)</f>
        <v>Cash at Bank</v>
      </c>
      <c r="K11040">
        <f>YEAR(tbl_GL[[#This Row],[Date]])</f>
        <v>2018</v>
      </c>
    </row>
    <row r="11041" spans="1:11" hidden="1" x14ac:dyDescent="0.35">
      <c r="A11041">
        <v>322.2</v>
      </c>
      <c r="B11041" s="24">
        <v>43291</v>
      </c>
      <c r="C11041">
        <v>5</v>
      </c>
      <c r="D11041" s="13">
        <v>120</v>
      </c>
      <c r="E11041" s="13" t="s">
        <v>98</v>
      </c>
      <c r="F11041" s="17">
        <v>-937</v>
      </c>
      <c r="G11041" t="str">
        <f>_xlfn.XLOOKUP(tbl_GL[[#This Row],[Account_key]],tbl_COA[Account_key],tbl_COA[Class],"Not Found")</f>
        <v>Liabilities and Owners Equity</v>
      </c>
      <c r="H11041" t="str">
        <f>_xlfn.XLOOKUP(tbl_GL[[#This Row],[Account_key]],tbl_COA[Account_key],tbl_COA[SubClass],"Not Found")</f>
        <v>Liabilities</v>
      </c>
      <c r="I11041" t="str">
        <f>_xlfn.XLOOKUP(tbl_GL[[#This Row],[Account_key]],tbl_COA[Account_key],tbl_COA[SubClass2],"Not Found")</f>
        <v>Current Liabilities</v>
      </c>
      <c r="J11041" t="str">
        <f>_xlfn.XLOOKUP(tbl_GL[[#This Row],[Account_key]],tbl_COA[Account_key],tbl_COA[SubAccount],,0)</f>
        <v>Accrued Expenses</v>
      </c>
      <c r="K11041">
        <f>YEAR(tbl_GL[[#This Row],[Date]])</f>
        <v>2018</v>
      </c>
    </row>
    <row r="11042" spans="1:11" hidden="1" x14ac:dyDescent="0.35">
      <c r="A11042">
        <v>323.10000000000002</v>
      </c>
      <c r="B11042" s="24">
        <v>43291</v>
      </c>
      <c r="C11042">
        <v>5</v>
      </c>
      <c r="D11042" s="13">
        <v>210</v>
      </c>
      <c r="E11042" s="13" t="s">
        <v>7</v>
      </c>
      <c r="F11042" s="17">
        <v>1903</v>
      </c>
      <c r="G11042" t="str">
        <f>_xlfn.XLOOKUP(tbl_GL[[#This Row],[Account_key]],tbl_COA[Account_key],tbl_COA[Class],"Not Found")</f>
        <v>Trading account</v>
      </c>
      <c r="H11042" t="str">
        <f>_xlfn.XLOOKUP(tbl_GL[[#This Row],[Account_key]],tbl_COA[Account_key],tbl_COA[SubClass],"Not Found")</f>
        <v>Sales</v>
      </c>
      <c r="I11042" t="str">
        <f>_xlfn.XLOOKUP(tbl_GL[[#This Row],[Account_key]],tbl_COA[Account_key],tbl_COA[SubClass2],"Not Found")</f>
        <v>Sales</v>
      </c>
      <c r="J11042" t="str">
        <f>_xlfn.XLOOKUP(tbl_GL[[#This Row],[Account_key]],tbl_COA[Account_key],tbl_COA[SubAccount],,0)</f>
        <v>Sales</v>
      </c>
      <c r="K11042">
        <f>YEAR(tbl_GL[[#This Row],[Date]])</f>
        <v>2018</v>
      </c>
    </row>
    <row r="11043" spans="1:11" hidden="1" x14ac:dyDescent="0.35">
      <c r="A11043">
        <v>323.2</v>
      </c>
      <c r="B11043" s="24">
        <v>43291</v>
      </c>
      <c r="C11043">
        <v>5</v>
      </c>
      <c r="D11043" s="13">
        <v>10</v>
      </c>
      <c r="E11043" s="13" t="s">
        <v>7</v>
      </c>
      <c r="F11043" s="17">
        <v>1903</v>
      </c>
      <c r="G11043" t="str">
        <f>_xlfn.XLOOKUP(tbl_GL[[#This Row],[Account_key]],tbl_COA[Account_key],tbl_COA[Class],"Not Found")</f>
        <v>Assets</v>
      </c>
      <c r="H11043" t="str">
        <f>_xlfn.XLOOKUP(tbl_GL[[#This Row],[Account_key]],tbl_COA[Account_key],tbl_COA[SubClass],"Not Found")</f>
        <v>Assets</v>
      </c>
      <c r="I11043" t="str">
        <f>_xlfn.XLOOKUP(tbl_GL[[#This Row],[Account_key]],tbl_COA[Account_key],tbl_COA[SubClass2],"Not Found")</f>
        <v>Current Assets</v>
      </c>
      <c r="J11043" t="str">
        <f>_xlfn.XLOOKUP(tbl_GL[[#This Row],[Account_key]],tbl_COA[Account_key],tbl_COA[SubAccount],,0)</f>
        <v>Cash at Bank</v>
      </c>
      <c r="K11043">
        <f>YEAR(tbl_GL[[#This Row],[Date]])</f>
        <v>2018</v>
      </c>
    </row>
    <row r="11044" spans="1:11" hidden="1" x14ac:dyDescent="0.35">
      <c r="A11044">
        <v>324.10000000000002</v>
      </c>
      <c r="B11044" s="24">
        <v>43291</v>
      </c>
      <c r="C11044">
        <v>5</v>
      </c>
      <c r="D11044" s="13">
        <v>230</v>
      </c>
      <c r="E11044" s="13" t="s">
        <v>4</v>
      </c>
      <c r="F11044" s="17">
        <v>-2192</v>
      </c>
      <c r="G11044" t="str">
        <f>_xlfn.XLOOKUP(tbl_GL[[#This Row],[Account_key]],tbl_COA[Account_key],tbl_COA[Class],"Not Found")</f>
        <v>Trading account</v>
      </c>
      <c r="H11044" t="str">
        <f>_xlfn.XLOOKUP(tbl_GL[[#This Row],[Account_key]],tbl_COA[Account_key],tbl_COA[SubClass],"Not Found")</f>
        <v>Cost of Sales</v>
      </c>
      <c r="I11044" t="str">
        <f>_xlfn.XLOOKUP(tbl_GL[[#This Row],[Account_key]],tbl_COA[Account_key],tbl_COA[SubClass2],"Not Found")</f>
        <v>Cost of Sales</v>
      </c>
      <c r="J11044" t="str">
        <f>_xlfn.XLOOKUP(tbl_GL[[#This Row],[Account_key]],tbl_COA[Account_key],tbl_COA[SubAccount],,0)</f>
        <v>Cost of Sales</v>
      </c>
      <c r="K11044">
        <f>YEAR(tbl_GL[[#This Row],[Date]])</f>
        <v>2018</v>
      </c>
    </row>
    <row r="11045" spans="1:11" hidden="1" x14ac:dyDescent="0.35">
      <c r="A11045">
        <v>324.2</v>
      </c>
      <c r="B11045" s="24">
        <v>43291</v>
      </c>
      <c r="C11045">
        <v>5</v>
      </c>
      <c r="D11045" s="13">
        <v>60</v>
      </c>
      <c r="E11045" s="13" t="s">
        <v>4</v>
      </c>
      <c r="F11045" s="17">
        <v>-2192</v>
      </c>
      <c r="G11045" t="str">
        <f>_xlfn.XLOOKUP(tbl_GL[[#This Row],[Account_key]],tbl_COA[Account_key],tbl_COA[Class],"Not Found")</f>
        <v>Assets</v>
      </c>
      <c r="H11045" t="str">
        <f>_xlfn.XLOOKUP(tbl_GL[[#This Row],[Account_key]],tbl_COA[Account_key],tbl_COA[SubClass],"Not Found")</f>
        <v>Assets</v>
      </c>
      <c r="I11045" t="str">
        <f>_xlfn.XLOOKUP(tbl_GL[[#This Row],[Account_key]],tbl_COA[Account_key],tbl_COA[SubClass2],"Not Found")</f>
        <v>Current Assets</v>
      </c>
      <c r="J11045" t="str">
        <f>_xlfn.XLOOKUP(tbl_GL[[#This Row],[Account_key]],tbl_COA[Account_key],tbl_COA[SubAccount],,0)</f>
        <v>Inventory</v>
      </c>
      <c r="K11045">
        <f>YEAR(tbl_GL[[#This Row],[Date]])</f>
        <v>2018</v>
      </c>
    </row>
    <row r="11046" spans="1:11" hidden="1" x14ac:dyDescent="0.35">
      <c r="A11046">
        <v>325.10000000000002</v>
      </c>
      <c r="B11046" s="24">
        <v>43291</v>
      </c>
      <c r="C11046">
        <v>5</v>
      </c>
      <c r="D11046" s="13">
        <v>210</v>
      </c>
      <c r="E11046" s="13" t="s">
        <v>8</v>
      </c>
      <c r="F11046" s="17">
        <v>7969</v>
      </c>
      <c r="G11046" t="str">
        <f>_xlfn.XLOOKUP(tbl_GL[[#This Row],[Account_key]],tbl_COA[Account_key],tbl_COA[Class],"Not Found")</f>
        <v>Trading account</v>
      </c>
      <c r="H11046" t="str">
        <f>_xlfn.XLOOKUP(tbl_GL[[#This Row],[Account_key]],tbl_COA[Account_key],tbl_COA[SubClass],"Not Found")</f>
        <v>Sales</v>
      </c>
      <c r="I11046" t="str">
        <f>_xlfn.XLOOKUP(tbl_GL[[#This Row],[Account_key]],tbl_COA[Account_key],tbl_COA[SubClass2],"Not Found")</f>
        <v>Sales</v>
      </c>
      <c r="J11046" t="str">
        <f>_xlfn.XLOOKUP(tbl_GL[[#This Row],[Account_key]],tbl_COA[Account_key],tbl_COA[SubAccount],,0)</f>
        <v>Sales</v>
      </c>
      <c r="K11046">
        <f>YEAR(tbl_GL[[#This Row],[Date]])</f>
        <v>2018</v>
      </c>
    </row>
    <row r="11047" spans="1:11" hidden="1" x14ac:dyDescent="0.35">
      <c r="A11047">
        <v>325.2</v>
      </c>
      <c r="B11047" s="24">
        <v>43291</v>
      </c>
      <c r="C11047">
        <v>5</v>
      </c>
      <c r="D11047" s="13">
        <v>30</v>
      </c>
      <c r="E11047" s="13" t="s">
        <v>8</v>
      </c>
      <c r="F11047" s="17">
        <v>7969</v>
      </c>
      <c r="G11047" t="str">
        <f>_xlfn.XLOOKUP(tbl_GL[[#This Row],[Account_key]],tbl_COA[Account_key],tbl_COA[Class],"Not Found")</f>
        <v>Assets</v>
      </c>
      <c r="H11047" t="str">
        <f>_xlfn.XLOOKUP(tbl_GL[[#This Row],[Account_key]],tbl_COA[Account_key],tbl_COA[SubClass],"Not Found")</f>
        <v>Assets</v>
      </c>
      <c r="I11047" t="str">
        <f>_xlfn.XLOOKUP(tbl_GL[[#This Row],[Account_key]],tbl_COA[Account_key],tbl_COA[SubClass2],"Not Found")</f>
        <v>Current Assets</v>
      </c>
      <c r="J11047" t="str">
        <f>_xlfn.XLOOKUP(tbl_GL[[#This Row],[Account_key]],tbl_COA[Account_key],tbl_COA[SubAccount],,0)</f>
        <v>Trade Receivables</v>
      </c>
      <c r="K11047">
        <f>YEAR(tbl_GL[[#This Row],[Date]])</f>
        <v>2018</v>
      </c>
    </row>
    <row r="11048" spans="1:11" hidden="1" x14ac:dyDescent="0.35">
      <c r="A11048">
        <v>326.10000000000002</v>
      </c>
      <c r="B11048" s="24">
        <v>43293</v>
      </c>
      <c r="C11048">
        <v>5</v>
      </c>
      <c r="D11048" s="13">
        <v>310</v>
      </c>
      <c r="E11048" s="13" t="s">
        <v>97</v>
      </c>
      <c r="F11048" s="17">
        <v>-748</v>
      </c>
      <c r="G11048" t="str">
        <f>_xlfn.XLOOKUP(tbl_GL[[#This Row],[Account_key]],tbl_COA[Account_key],tbl_COA[Class],"Not Found")</f>
        <v>Operating account</v>
      </c>
      <c r="H11048" t="str">
        <f>_xlfn.XLOOKUP(tbl_GL[[#This Row],[Account_key]],tbl_COA[Account_key],tbl_COA[SubClass],"Not Found")</f>
        <v>Operating Expenses</v>
      </c>
      <c r="I11048" t="str">
        <f>_xlfn.XLOOKUP(tbl_GL[[#This Row],[Account_key]],tbl_COA[Account_key],tbl_COA[SubClass2],"Not Found")</f>
        <v>Administration</v>
      </c>
      <c r="J11048" t="str">
        <f>_xlfn.XLOOKUP(tbl_GL[[#This Row],[Account_key]],tbl_COA[Account_key],tbl_COA[SubAccount],,0)</f>
        <v>Office Supplies</v>
      </c>
      <c r="K11048">
        <f>YEAR(tbl_GL[[#This Row],[Date]])</f>
        <v>2018</v>
      </c>
    </row>
    <row r="11049" spans="1:11" hidden="1" x14ac:dyDescent="0.35">
      <c r="A11049">
        <v>326.2</v>
      </c>
      <c r="B11049" s="24">
        <v>43293</v>
      </c>
      <c r="C11049">
        <v>5</v>
      </c>
      <c r="D11049" s="13">
        <v>120</v>
      </c>
      <c r="E11049" s="13" t="s">
        <v>97</v>
      </c>
      <c r="F11049" s="17">
        <v>748</v>
      </c>
      <c r="G11049" t="str">
        <f>_xlfn.XLOOKUP(tbl_GL[[#This Row],[Account_key]],tbl_COA[Account_key],tbl_COA[Class],"Not Found")</f>
        <v>Liabilities and Owners Equity</v>
      </c>
      <c r="H11049" t="str">
        <f>_xlfn.XLOOKUP(tbl_GL[[#This Row],[Account_key]],tbl_COA[Account_key],tbl_COA[SubClass],"Not Found")</f>
        <v>Liabilities</v>
      </c>
      <c r="I11049" t="str">
        <f>_xlfn.XLOOKUP(tbl_GL[[#This Row],[Account_key]],tbl_COA[Account_key],tbl_COA[SubClass2],"Not Found")</f>
        <v>Current Liabilities</v>
      </c>
      <c r="J11049" t="str">
        <f>_xlfn.XLOOKUP(tbl_GL[[#This Row],[Account_key]],tbl_COA[Account_key],tbl_COA[SubAccount],,0)</f>
        <v>Accrued Expenses</v>
      </c>
      <c r="K11049">
        <f>YEAR(tbl_GL[[#This Row],[Date]])</f>
        <v>2018</v>
      </c>
    </row>
    <row r="11050" spans="1:11" hidden="1" x14ac:dyDescent="0.35">
      <c r="A11050">
        <v>327.10000000000002</v>
      </c>
      <c r="B11050" s="24">
        <v>43295</v>
      </c>
      <c r="C11050">
        <v>5</v>
      </c>
      <c r="D11050" s="13">
        <v>10</v>
      </c>
      <c r="E11050" s="13" t="s">
        <v>98</v>
      </c>
      <c r="F11050" s="17">
        <v>-904</v>
      </c>
      <c r="G11050" t="str">
        <f>_xlfn.XLOOKUP(tbl_GL[[#This Row],[Account_key]],tbl_COA[Account_key],tbl_COA[Class],"Not Found")</f>
        <v>Assets</v>
      </c>
      <c r="H11050" t="str">
        <f>_xlfn.XLOOKUP(tbl_GL[[#This Row],[Account_key]],tbl_COA[Account_key],tbl_COA[SubClass],"Not Found")</f>
        <v>Assets</v>
      </c>
      <c r="I11050" t="str">
        <f>_xlfn.XLOOKUP(tbl_GL[[#This Row],[Account_key]],tbl_COA[Account_key],tbl_COA[SubClass2],"Not Found")</f>
        <v>Current Assets</v>
      </c>
      <c r="J11050" t="str">
        <f>_xlfn.XLOOKUP(tbl_GL[[#This Row],[Account_key]],tbl_COA[Account_key],tbl_COA[SubAccount],,0)</f>
        <v>Cash at Bank</v>
      </c>
      <c r="K11050">
        <f>YEAR(tbl_GL[[#This Row],[Date]])</f>
        <v>2018</v>
      </c>
    </row>
    <row r="11051" spans="1:11" hidden="1" x14ac:dyDescent="0.35">
      <c r="A11051">
        <v>327.2</v>
      </c>
      <c r="B11051" s="24">
        <v>43295</v>
      </c>
      <c r="C11051">
        <v>5</v>
      </c>
      <c r="D11051" s="13">
        <v>120</v>
      </c>
      <c r="E11051" s="13" t="s">
        <v>98</v>
      </c>
      <c r="F11051" s="17">
        <v>-904</v>
      </c>
      <c r="G11051" t="str">
        <f>_xlfn.XLOOKUP(tbl_GL[[#This Row],[Account_key]],tbl_COA[Account_key],tbl_COA[Class],"Not Found")</f>
        <v>Liabilities and Owners Equity</v>
      </c>
      <c r="H11051" t="str">
        <f>_xlfn.XLOOKUP(tbl_GL[[#This Row],[Account_key]],tbl_COA[Account_key],tbl_COA[SubClass],"Not Found")</f>
        <v>Liabilities</v>
      </c>
      <c r="I11051" t="str">
        <f>_xlfn.XLOOKUP(tbl_GL[[#This Row],[Account_key]],tbl_COA[Account_key],tbl_COA[SubClass2],"Not Found")</f>
        <v>Current Liabilities</v>
      </c>
      <c r="J11051" t="str">
        <f>_xlfn.XLOOKUP(tbl_GL[[#This Row],[Account_key]],tbl_COA[Account_key],tbl_COA[SubAccount],,0)</f>
        <v>Accrued Expenses</v>
      </c>
      <c r="K11051">
        <f>YEAR(tbl_GL[[#This Row],[Date]])</f>
        <v>2018</v>
      </c>
    </row>
    <row r="11052" spans="1:11" hidden="1" x14ac:dyDescent="0.35">
      <c r="A11052">
        <v>328.1</v>
      </c>
      <c r="B11052" s="24">
        <v>43296</v>
      </c>
      <c r="C11052">
        <v>5</v>
      </c>
      <c r="D11052" s="13">
        <v>10</v>
      </c>
      <c r="E11052" s="13" t="s">
        <v>112</v>
      </c>
      <c r="F11052" s="17">
        <v>-140</v>
      </c>
      <c r="G11052" t="str">
        <f>_xlfn.XLOOKUP(tbl_GL[[#This Row],[Account_key]],tbl_COA[Account_key],tbl_COA[Class],"Not Found")</f>
        <v>Assets</v>
      </c>
      <c r="H11052" t="str">
        <f>_xlfn.XLOOKUP(tbl_GL[[#This Row],[Account_key]],tbl_COA[Account_key],tbl_COA[SubClass],"Not Found")</f>
        <v>Assets</v>
      </c>
      <c r="I11052" t="str">
        <f>_xlfn.XLOOKUP(tbl_GL[[#This Row],[Account_key]],tbl_COA[Account_key],tbl_COA[SubClass2],"Not Found")</f>
        <v>Current Assets</v>
      </c>
      <c r="J11052" t="str">
        <f>_xlfn.XLOOKUP(tbl_GL[[#This Row],[Account_key]],tbl_COA[Account_key],tbl_COA[SubAccount],,0)</f>
        <v>Cash at Bank</v>
      </c>
      <c r="K11052">
        <f>YEAR(tbl_GL[[#This Row],[Date]])</f>
        <v>2018</v>
      </c>
    </row>
    <row r="11053" spans="1:11" hidden="1" x14ac:dyDescent="0.35">
      <c r="A11053">
        <v>328.2</v>
      </c>
      <c r="B11053" s="24">
        <v>43296</v>
      </c>
      <c r="C11053">
        <v>5</v>
      </c>
      <c r="D11053" s="13">
        <v>121</v>
      </c>
      <c r="E11053" s="13" t="s">
        <v>112</v>
      </c>
      <c r="F11053" s="17">
        <v>-140</v>
      </c>
      <c r="G11053" t="str">
        <f>_xlfn.XLOOKUP(tbl_GL[[#This Row],[Account_key]],tbl_COA[Account_key],tbl_COA[Class],"Not Found")</f>
        <v>Liabilities and Owners Equity</v>
      </c>
      <c r="H11053" t="str">
        <f>_xlfn.XLOOKUP(tbl_GL[[#This Row],[Account_key]],tbl_COA[Account_key],tbl_COA[SubClass],"Not Found")</f>
        <v>Liabilities</v>
      </c>
      <c r="I11053" t="str">
        <f>_xlfn.XLOOKUP(tbl_GL[[#This Row],[Account_key]],tbl_COA[Account_key],tbl_COA[SubClass2],"Not Found")</f>
        <v>Current Liabilities</v>
      </c>
      <c r="J11053" t="str">
        <f>_xlfn.XLOOKUP(tbl_GL[[#This Row],[Account_key]],tbl_COA[Account_key],tbl_COA[SubAccount],,0)</f>
        <v>Interest Payable</v>
      </c>
      <c r="K11053">
        <f>YEAR(tbl_GL[[#This Row],[Date]])</f>
        <v>2018</v>
      </c>
    </row>
    <row r="11054" spans="1:11" hidden="1" x14ac:dyDescent="0.35">
      <c r="A11054">
        <v>329.1</v>
      </c>
      <c r="B11054" s="24">
        <v>43296</v>
      </c>
      <c r="C11054">
        <v>5</v>
      </c>
      <c r="D11054" s="13">
        <v>300</v>
      </c>
      <c r="E11054" s="13" t="s">
        <v>97</v>
      </c>
      <c r="F11054" s="17">
        <v>-1020</v>
      </c>
      <c r="G11054" t="str">
        <f>_xlfn.XLOOKUP(tbl_GL[[#This Row],[Account_key]],tbl_COA[Account_key],tbl_COA[Class],"Not Found")</f>
        <v>Operating account</v>
      </c>
      <c r="H11054" t="str">
        <f>_xlfn.XLOOKUP(tbl_GL[[#This Row],[Account_key]],tbl_COA[Account_key],tbl_COA[SubClass],"Not Found")</f>
        <v>Operating Expenses</v>
      </c>
      <c r="I11054" t="str">
        <f>_xlfn.XLOOKUP(tbl_GL[[#This Row],[Account_key]],tbl_COA[Account_key],tbl_COA[SubClass2],"Not Found")</f>
        <v>Administration</v>
      </c>
      <c r="J11054" t="str">
        <f>_xlfn.XLOOKUP(tbl_GL[[#This Row],[Account_key]],tbl_COA[Account_key],tbl_COA[SubAccount],,0)</f>
        <v>Entertainment</v>
      </c>
      <c r="K11054">
        <f>YEAR(tbl_GL[[#This Row],[Date]])</f>
        <v>2018</v>
      </c>
    </row>
    <row r="11055" spans="1:11" hidden="1" x14ac:dyDescent="0.35">
      <c r="A11055">
        <v>329.2</v>
      </c>
      <c r="B11055" s="24">
        <v>43296</v>
      </c>
      <c r="C11055">
        <v>5</v>
      </c>
      <c r="D11055" s="13">
        <v>120</v>
      </c>
      <c r="E11055" s="13" t="s">
        <v>97</v>
      </c>
      <c r="F11055" s="17">
        <v>1020</v>
      </c>
      <c r="G11055" t="str">
        <f>_xlfn.XLOOKUP(tbl_GL[[#This Row],[Account_key]],tbl_COA[Account_key],tbl_COA[Class],"Not Found")</f>
        <v>Liabilities and Owners Equity</v>
      </c>
      <c r="H11055" t="str">
        <f>_xlfn.XLOOKUP(tbl_GL[[#This Row],[Account_key]],tbl_COA[Account_key],tbl_COA[SubClass],"Not Found")</f>
        <v>Liabilities</v>
      </c>
      <c r="I11055" t="str">
        <f>_xlfn.XLOOKUP(tbl_GL[[#This Row],[Account_key]],tbl_COA[Account_key],tbl_COA[SubClass2],"Not Found")</f>
        <v>Current Liabilities</v>
      </c>
      <c r="J11055" t="str">
        <f>_xlfn.XLOOKUP(tbl_GL[[#This Row],[Account_key]],tbl_COA[Account_key],tbl_COA[SubAccount],,0)</f>
        <v>Accrued Expenses</v>
      </c>
      <c r="K11055">
        <f>YEAR(tbl_GL[[#This Row],[Date]])</f>
        <v>2018</v>
      </c>
    </row>
    <row r="11056" spans="1:11" hidden="1" x14ac:dyDescent="0.35">
      <c r="A11056">
        <v>330.1</v>
      </c>
      <c r="B11056" s="24">
        <v>43297</v>
      </c>
      <c r="C11056">
        <v>5</v>
      </c>
      <c r="D11056" s="13">
        <v>10</v>
      </c>
      <c r="E11056" s="13" t="s">
        <v>98</v>
      </c>
      <c r="F11056" s="17">
        <v>-1084</v>
      </c>
      <c r="G11056" t="str">
        <f>_xlfn.XLOOKUP(tbl_GL[[#This Row],[Account_key]],tbl_COA[Account_key],tbl_COA[Class],"Not Found")</f>
        <v>Assets</v>
      </c>
      <c r="H11056" t="str">
        <f>_xlfn.XLOOKUP(tbl_GL[[#This Row],[Account_key]],tbl_COA[Account_key],tbl_COA[SubClass],"Not Found")</f>
        <v>Assets</v>
      </c>
      <c r="I11056" t="str">
        <f>_xlfn.XLOOKUP(tbl_GL[[#This Row],[Account_key]],tbl_COA[Account_key],tbl_COA[SubClass2],"Not Found")</f>
        <v>Current Assets</v>
      </c>
      <c r="J11056" t="str">
        <f>_xlfn.XLOOKUP(tbl_GL[[#This Row],[Account_key]],tbl_COA[Account_key],tbl_COA[SubAccount],,0)</f>
        <v>Cash at Bank</v>
      </c>
      <c r="K11056">
        <f>YEAR(tbl_GL[[#This Row],[Date]])</f>
        <v>2018</v>
      </c>
    </row>
    <row r="11057" spans="1:11" hidden="1" x14ac:dyDescent="0.35">
      <c r="A11057">
        <v>330.2</v>
      </c>
      <c r="B11057" s="24">
        <v>43297</v>
      </c>
      <c r="C11057">
        <v>5</v>
      </c>
      <c r="D11057" s="13">
        <v>120</v>
      </c>
      <c r="E11057" s="13" t="s">
        <v>98</v>
      </c>
      <c r="F11057" s="17">
        <v>-1084</v>
      </c>
      <c r="G11057" t="str">
        <f>_xlfn.XLOOKUP(tbl_GL[[#This Row],[Account_key]],tbl_COA[Account_key],tbl_COA[Class],"Not Found")</f>
        <v>Liabilities and Owners Equity</v>
      </c>
      <c r="H11057" t="str">
        <f>_xlfn.XLOOKUP(tbl_GL[[#This Row],[Account_key]],tbl_COA[Account_key],tbl_COA[SubClass],"Not Found")</f>
        <v>Liabilities</v>
      </c>
      <c r="I11057" t="str">
        <f>_xlfn.XLOOKUP(tbl_GL[[#This Row],[Account_key]],tbl_COA[Account_key],tbl_COA[SubClass2],"Not Found")</f>
        <v>Current Liabilities</v>
      </c>
      <c r="J11057" t="str">
        <f>_xlfn.XLOOKUP(tbl_GL[[#This Row],[Account_key]],tbl_COA[Account_key],tbl_COA[SubAccount],,0)</f>
        <v>Accrued Expenses</v>
      </c>
      <c r="K11057">
        <f>YEAR(tbl_GL[[#This Row],[Date]])</f>
        <v>2018</v>
      </c>
    </row>
    <row r="11058" spans="1:11" hidden="1" x14ac:dyDescent="0.35">
      <c r="A11058">
        <v>331.1</v>
      </c>
      <c r="B11058" s="24">
        <v>43298</v>
      </c>
      <c r="C11058">
        <v>5</v>
      </c>
      <c r="D11058" s="13">
        <v>10</v>
      </c>
      <c r="E11058" s="13" t="s">
        <v>98</v>
      </c>
      <c r="F11058" s="17">
        <v>-917</v>
      </c>
      <c r="G11058" t="str">
        <f>_xlfn.XLOOKUP(tbl_GL[[#This Row],[Account_key]],tbl_COA[Account_key],tbl_COA[Class],"Not Found")</f>
        <v>Assets</v>
      </c>
      <c r="H11058" t="str">
        <f>_xlfn.XLOOKUP(tbl_GL[[#This Row],[Account_key]],tbl_COA[Account_key],tbl_COA[SubClass],"Not Found")</f>
        <v>Assets</v>
      </c>
      <c r="I11058" t="str">
        <f>_xlfn.XLOOKUP(tbl_GL[[#This Row],[Account_key]],tbl_COA[Account_key],tbl_COA[SubClass2],"Not Found")</f>
        <v>Current Assets</v>
      </c>
      <c r="J11058" t="str">
        <f>_xlfn.XLOOKUP(tbl_GL[[#This Row],[Account_key]],tbl_COA[Account_key],tbl_COA[SubAccount],,0)</f>
        <v>Cash at Bank</v>
      </c>
      <c r="K11058">
        <f>YEAR(tbl_GL[[#This Row],[Date]])</f>
        <v>2018</v>
      </c>
    </row>
    <row r="11059" spans="1:11" hidden="1" x14ac:dyDescent="0.35">
      <c r="A11059">
        <v>331.2</v>
      </c>
      <c r="B11059" s="24">
        <v>43298</v>
      </c>
      <c r="C11059">
        <v>5</v>
      </c>
      <c r="D11059" s="13">
        <v>120</v>
      </c>
      <c r="E11059" s="13" t="s">
        <v>98</v>
      </c>
      <c r="F11059" s="17">
        <v>-917</v>
      </c>
      <c r="G11059" t="str">
        <f>_xlfn.XLOOKUP(tbl_GL[[#This Row],[Account_key]],tbl_COA[Account_key],tbl_COA[Class],"Not Found")</f>
        <v>Liabilities and Owners Equity</v>
      </c>
      <c r="H11059" t="str">
        <f>_xlfn.XLOOKUP(tbl_GL[[#This Row],[Account_key]],tbl_COA[Account_key],tbl_COA[SubClass],"Not Found")</f>
        <v>Liabilities</v>
      </c>
      <c r="I11059" t="str">
        <f>_xlfn.XLOOKUP(tbl_GL[[#This Row],[Account_key]],tbl_COA[Account_key],tbl_COA[SubClass2],"Not Found")</f>
        <v>Current Liabilities</v>
      </c>
      <c r="J11059" t="str">
        <f>_xlfn.XLOOKUP(tbl_GL[[#This Row],[Account_key]],tbl_COA[Account_key],tbl_COA[SubAccount],,0)</f>
        <v>Accrued Expenses</v>
      </c>
      <c r="K11059">
        <f>YEAR(tbl_GL[[#This Row],[Date]])</f>
        <v>2018</v>
      </c>
    </row>
    <row r="11060" spans="1:11" hidden="1" x14ac:dyDescent="0.35">
      <c r="A11060">
        <v>332.1</v>
      </c>
      <c r="B11060" s="24">
        <v>43299</v>
      </c>
      <c r="C11060">
        <v>5</v>
      </c>
      <c r="D11060" s="13">
        <v>230</v>
      </c>
      <c r="E11060" s="13" t="s">
        <v>4</v>
      </c>
      <c r="F11060" s="17">
        <v>-571</v>
      </c>
      <c r="G11060" t="str">
        <f>_xlfn.XLOOKUP(tbl_GL[[#This Row],[Account_key]],tbl_COA[Account_key],tbl_COA[Class],"Not Found")</f>
        <v>Trading account</v>
      </c>
      <c r="H11060" t="str">
        <f>_xlfn.XLOOKUP(tbl_GL[[#This Row],[Account_key]],tbl_COA[Account_key],tbl_COA[SubClass],"Not Found")</f>
        <v>Cost of Sales</v>
      </c>
      <c r="I11060" t="str">
        <f>_xlfn.XLOOKUP(tbl_GL[[#This Row],[Account_key]],tbl_COA[Account_key],tbl_COA[SubClass2],"Not Found")</f>
        <v>Cost of Sales</v>
      </c>
      <c r="J11060" t="str">
        <f>_xlfn.XLOOKUP(tbl_GL[[#This Row],[Account_key]],tbl_COA[Account_key],tbl_COA[SubAccount],,0)</f>
        <v>Cost of Sales</v>
      </c>
      <c r="K11060">
        <f>YEAR(tbl_GL[[#This Row],[Date]])</f>
        <v>2018</v>
      </c>
    </row>
    <row r="11061" spans="1:11" hidden="1" x14ac:dyDescent="0.35">
      <c r="A11061">
        <v>332.2</v>
      </c>
      <c r="B11061" s="24">
        <v>43299</v>
      </c>
      <c r="C11061">
        <v>5</v>
      </c>
      <c r="D11061" s="13">
        <v>60</v>
      </c>
      <c r="E11061" s="13" t="s">
        <v>4</v>
      </c>
      <c r="F11061" s="17">
        <v>-571</v>
      </c>
      <c r="G11061" t="str">
        <f>_xlfn.XLOOKUP(tbl_GL[[#This Row],[Account_key]],tbl_COA[Account_key],tbl_COA[Class],"Not Found")</f>
        <v>Assets</v>
      </c>
      <c r="H11061" t="str">
        <f>_xlfn.XLOOKUP(tbl_GL[[#This Row],[Account_key]],tbl_COA[Account_key],tbl_COA[SubClass],"Not Found")</f>
        <v>Assets</v>
      </c>
      <c r="I11061" t="str">
        <f>_xlfn.XLOOKUP(tbl_GL[[#This Row],[Account_key]],tbl_COA[Account_key],tbl_COA[SubClass2],"Not Found")</f>
        <v>Current Assets</v>
      </c>
      <c r="J11061" t="str">
        <f>_xlfn.XLOOKUP(tbl_GL[[#This Row],[Account_key]],tbl_COA[Account_key],tbl_COA[SubAccount],,0)</f>
        <v>Inventory</v>
      </c>
      <c r="K11061">
        <f>YEAR(tbl_GL[[#This Row],[Date]])</f>
        <v>2018</v>
      </c>
    </row>
    <row r="11062" spans="1:11" hidden="1" x14ac:dyDescent="0.35">
      <c r="A11062">
        <v>333.1</v>
      </c>
      <c r="B11062" s="24">
        <v>43299</v>
      </c>
      <c r="C11062">
        <v>5</v>
      </c>
      <c r="D11062" s="13">
        <v>320</v>
      </c>
      <c r="E11062" s="13" t="s">
        <v>97</v>
      </c>
      <c r="F11062" s="17">
        <v>-1159</v>
      </c>
      <c r="G11062" t="str">
        <f>_xlfn.XLOOKUP(tbl_GL[[#This Row],[Account_key]],tbl_COA[Account_key],tbl_COA[Class],"Not Found")</f>
        <v>Operating account</v>
      </c>
      <c r="H11062" t="str">
        <f>_xlfn.XLOOKUP(tbl_GL[[#This Row],[Account_key]],tbl_COA[Account_key],tbl_COA[SubClass],"Not Found")</f>
        <v>Operating Expenses</v>
      </c>
      <c r="I11062" t="str">
        <f>_xlfn.XLOOKUP(tbl_GL[[#This Row],[Account_key]],tbl_COA[Account_key],tbl_COA[SubClass2],"Not Found")</f>
        <v>Administration</v>
      </c>
      <c r="J11062" t="str">
        <f>_xlfn.XLOOKUP(tbl_GL[[#This Row],[Account_key]],tbl_COA[Account_key],tbl_COA[SubAccount],,0)</f>
        <v>Professional Services</v>
      </c>
      <c r="K11062">
        <f>YEAR(tbl_GL[[#This Row],[Date]])</f>
        <v>2018</v>
      </c>
    </row>
    <row r="11063" spans="1:11" hidden="1" x14ac:dyDescent="0.35">
      <c r="A11063">
        <v>333.2</v>
      </c>
      <c r="B11063" s="24">
        <v>43299</v>
      </c>
      <c r="C11063">
        <v>5</v>
      </c>
      <c r="D11063" s="13">
        <v>120</v>
      </c>
      <c r="E11063" s="13" t="s">
        <v>97</v>
      </c>
      <c r="F11063" s="17">
        <v>1159</v>
      </c>
      <c r="G11063" t="str">
        <f>_xlfn.XLOOKUP(tbl_GL[[#This Row],[Account_key]],tbl_COA[Account_key],tbl_COA[Class],"Not Found")</f>
        <v>Liabilities and Owners Equity</v>
      </c>
      <c r="H11063" t="str">
        <f>_xlfn.XLOOKUP(tbl_GL[[#This Row],[Account_key]],tbl_COA[Account_key],tbl_COA[SubClass],"Not Found")</f>
        <v>Liabilities</v>
      </c>
      <c r="I11063" t="str">
        <f>_xlfn.XLOOKUP(tbl_GL[[#This Row],[Account_key]],tbl_COA[Account_key],tbl_COA[SubClass2],"Not Found")</f>
        <v>Current Liabilities</v>
      </c>
      <c r="J11063" t="str">
        <f>_xlfn.XLOOKUP(tbl_GL[[#This Row],[Account_key]],tbl_COA[Account_key],tbl_COA[SubAccount],,0)</f>
        <v>Accrued Expenses</v>
      </c>
      <c r="K11063">
        <f>YEAR(tbl_GL[[#This Row],[Date]])</f>
        <v>2018</v>
      </c>
    </row>
    <row r="11064" spans="1:11" hidden="1" x14ac:dyDescent="0.35">
      <c r="A11064">
        <v>334.1</v>
      </c>
      <c r="B11064" s="24">
        <v>43299</v>
      </c>
      <c r="C11064">
        <v>5</v>
      </c>
      <c r="D11064" s="13">
        <v>210</v>
      </c>
      <c r="E11064" s="13" t="s">
        <v>7</v>
      </c>
      <c r="F11064" s="17">
        <v>1901</v>
      </c>
      <c r="G11064" t="str">
        <f>_xlfn.XLOOKUP(tbl_GL[[#This Row],[Account_key]],tbl_COA[Account_key],tbl_COA[Class],"Not Found")</f>
        <v>Trading account</v>
      </c>
      <c r="H11064" t="str">
        <f>_xlfn.XLOOKUP(tbl_GL[[#This Row],[Account_key]],tbl_COA[Account_key],tbl_COA[SubClass],"Not Found")</f>
        <v>Sales</v>
      </c>
      <c r="I11064" t="str">
        <f>_xlfn.XLOOKUP(tbl_GL[[#This Row],[Account_key]],tbl_COA[Account_key],tbl_COA[SubClass2],"Not Found")</f>
        <v>Sales</v>
      </c>
      <c r="J11064" t="str">
        <f>_xlfn.XLOOKUP(tbl_GL[[#This Row],[Account_key]],tbl_COA[Account_key],tbl_COA[SubAccount],,0)</f>
        <v>Sales</v>
      </c>
      <c r="K11064">
        <f>YEAR(tbl_GL[[#This Row],[Date]])</f>
        <v>2018</v>
      </c>
    </row>
    <row r="11065" spans="1:11" hidden="1" x14ac:dyDescent="0.35">
      <c r="A11065">
        <v>334.2</v>
      </c>
      <c r="B11065" s="24">
        <v>43299</v>
      </c>
      <c r="C11065">
        <v>5</v>
      </c>
      <c r="D11065" s="13">
        <v>10</v>
      </c>
      <c r="E11065" s="13" t="s">
        <v>7</v>
      </c>
      <c r="F11065" s="17">
        <v>1901</v>
      </c>
      <c r="G11065" t="str">
        <f>_xlfn.XLOOKUP(tbl_GL[[#This Row],[Account_key]],tbl_COA[Account_key],tbl_COA[Class],"Not Found")</f>
        <v>Assets</v>
      </c>
      <c r="H11065" t="str">
        <f>_xlfn.XLOOKUP(tbl_GL[[#This Row],[Account_key]],tbl_COA[Account_key],tbl_COA[SubClass],"Not Found")</f>
        <v>Assets</v>
      </c>
      <c r="I11065" t="str">
        <f>_xlfn.XLOOKUP(tbl_GL[[#This Row],[Account_key]],tbl_COA[Account_key],tbl_COA[SubClass2],"Not Found")</f>
        <v>Current Assets</v>
      </c>
      <c r="J11065" t="str">
        <f>_xlfn.XLOOKUP(tbl_GL[[#This Row],[Account_key]],tbl_COA[Account_key],tbl_COA[SubAccount],,0)</f>
        <v>Cash at Bank</v>
      </c>
      <c r="K11065">
        <f>YEAR(tbl_GL[[#This Row],[Date]])</f>
        <v>2018</v>
      </c>
    </row>
    <row r="11066" spans="1:11" hidden="1" x14ac:dyDescent="0.35">
      <c r="A11066">
        <v>335.1</v>
      </c>
      <c r="B11066" s="24">
        <v>43299</v>
      </c>
      <c r="C11066">
        <v>5</v>
      </c>
      <c r="D11066" s="13">
        <v>230</v>
      </c>
      <c r="E11066" s="13" t="s">
        <v>4</v>
      </c>
      <c r="F11066" s="17">
        <v>-2345</v>
      </c>
      <c r="G11066" t="str">
        <f>_xlfn.XLOOKUP(tbl_GL[[#This Row],[Account_key]],tbl_COA[Account_key],tbl_COA[Class],"Not Found")</f>
        <v>Trading account</v>
      </c>
      <c r="H11066" t="str">
        <f>_xlfn.XLOOKUP(tbl_GL[[#This Row],[Account_key]],tbl_COA[Account_key],tbl_COA[SubClass],"Not Found")</f>
        <v>Cost of Sales</v>
      </c>
      <c r="I11066" t="str">
        <f>_xlfn.XLOOKUP(tbl_GL[[#This Row],[Account_key]],tbl_COA[Account_key],tbl_COA[SubClass2],"Not Found")</f>
        <v>Cost of Sales</v>
      </c>
      <c r="J11066" t="str">
        <f>_xlfn.XLOOKUP(tbl_GL[[#This Row],[Account_key]],tbl_COA[Account_key],tbl_COA[SubAccount],,0)</f>
        <v>Cost of Sales</v>
      </c>
      <c r="K11066">
        <f>YEAR(tbl_GL[[#This Row],[Date]])</f>
        <v>2018</v>
      </c>
    </row>
    <row r="11067" spans="1:11" hidden="1" x14ac:dyDescent="0.35">
      <c r="A11067">
        <v>335.2</v>
      </c>
      <c r="B11067" s="24">
        <v>43299</v>
      </c>
      <c r="C11067">
        <v>5</v>
      </c>
      <c r="D11067" s="13">
        <v>60</v>
      </c>
      <c r="E11067" s="13" t="s">
        <v>4</v>
      </c>
      <c r="F11067" s="17">
        <v>-2345</v>
      </c>
      <c r="G11067" t="str">
        <f>_xlfn.XLOOKUP(tbl_GL[[#This Row],[Account_key]],tbl_COA[Account_key],tbl_COA[Class],"Not Found")</f>
        <v>Assets</v>
      </c>
      <c r="H11067" t="str">
        <f>_xlfn.XLOOKUP(tbl_GL[[#This Row],[Account_key]],tbl_COA[Account_key],tbl_COA[SubClass],"Not Found")</f>
        <v>Assets</v>
      </c>
      <c r="I11067" t="str">
        <f>_xlfn.XLOOKUP(tbl_GL[[#This Row],[Account_key]],tbl_COA[Account_key],tbl_COA[SubClass2],"Not Found")</f>
        <v>Current Assets</v>
      </c>
      <c r="J11067" t="str">
        <f>_xlfn.XLOOKUP(tbl_GL[[#This Row],[Account_key]],tbl_COA[Account_key],tbl_COA[SubAccount],,0)</f>
        <v>Inventory</v>
      </c>
      <c r="K11067">
        <f>YEAR(tbl_GL[[#This Row],[Date]])</f>
        <v>2018</v>
      </c>
    </row>
    <row r="11068" spans="1:11" hidden="1" x14ac:dyDescent="0.35">
      <c r="A11068">
        <v>336.1</v>
      </c>
      <c r="B11068" s="24">
        <v>43299</v>
      </c>
      <c r="C11068">
        <v>5</v>
      </c>
      <c r="D11068" s="13">
        <v>210</v>
      </c>
      <c r="E11068" s="13" t="s">
        <v>8</v>
      </c>
      <c r="F11068" s="17">
        <v>8526</v>
      </c>
      <c r="G11068" t="str">
        <f>_xlfn.XLOOKUP(tbl_GL[[#This Row],[Account_key]],tbl_COA[Account_key],tbl_COA[Class],"Not Found")</f>
        <v>Trading account</v>
      </c>
      <c r="H11068" t="str">
        <f>_xlfn.XLOOKUP(tbl_GL[[#This Row],[Account_key]],tbl_COA[Account_key],tbl_COA[SubClass],"Not Found")</f>
        <v>Sales</v>
      </c>
      <c r="I11068" t="str">
        <f>_xlfn.XLOOKUP(tbl_GL[[#This Row],[Account_key]],tbl_COA[Account_key],tbl_COA[SubClass2],"Not Found")</f>
        <v>Sales</v>
      </c>
      <c r="J11068" t="str">
        <f>_xlfn.XLOOKUP(tbl_GL[[#This Row],[Account_key]],tbl_COA[Account_key],tbl_COA[SubAccount],,0)</f>
        <v>Sales</v>
      </c>
      <c r="K11068">
        <f>YEAR(tbl_GL[[#This Row],[Date]])</f>
        <v>2018</v>
      </c>
    </row>
    <row r="11069" spans="1:11" hidden="1" x14ac:dyDescent="0.35">
      <c r="A11069">
        <v>336.2</v>
      </c>
      <c r="B11069" s="24">
        <v>43299</v>
      </c>
      <c r="C11069">
        <v>5</v>
      </c>
      <c r="D11069" s="13">
        <v>30</v>
      </c>
      <c r="E11069" s="13" t="s">
        <v>8</v>
      </c>
      <c r="F11069" s="17">
        <v>8526</v>
      </c>
      <c r="G11069" t="str">
        <f>_xlfn.XLOOKUP(tbl_GL[[#This Row],[Account_key]],tbl_COA[Account_key],tbl_COA[Class],"Not Found")</f>
        <v>Assets</v>
      </c>
      <c r="H11069" t="str">
        <f>_xlfn.XLOOKUP(tbl_GL[[#This Row],[Account_key]],tbl_COA[Account_key],tbl_COA[SubClass],"Not Found")</f>
        <v>Assets</v>
      </c>
      <c r="I11069" t="str">
        <f>_xlfn.XLOOKUP(tbl_GL[[#This Row],[Account_key]],tbl_COA[Account_key],tbl_COA[SubClass2],"Not Found")</f>
        <v>Current Assets</v>
      </c>
      <c r="J11069" t="str">
        <f>_xlfn.XLOOKUP(tbl_GL[[#This Row],[Account_key]],tbl_COA[Account_key],tbl_COA[SubAccount],,0)</f>
        <v>Trade Receivables</v>
      </c>
      <c r="K11069">
        <f>YEAR(tbl_GL[[#This Row],[Date]])</f>
        <v>2018</v>
      </c>
    </row>
    <row r="11070" spans="1:11" hidden="1" x14ac:dyDescent="0.35">
      <c r="A11070">
        <v>337.1</v>
      </c>
      <c r="B11070" s="24">
        <v>43301</v>
      </c>
      <c r="C11070">
        <v>5</v>
      </c>
      <c r="D11070" s="13">
        <v>230</v>
      </c>
      <c r="E11070" s="13" t="s">
        <v>4</v>
      </c>
      <c r="F11070" s="17">
        <v>-138</v>
      </c>
      <c r="G11070" t="str">
        <f>_xlfn.XLOOKUP(tbl_GL[[#This Row],[Account_key]],tbl_COA[Account_key],tbl_COA[Class],"Not Found")</f>
        <v>Trading account</v>
      </c>
      <c r="H11070" t="str">
        <f>_xlfn.XLOOKUP(tbl_GL[[#This Row],[Account_key]],tbl_COA[Account_key],tbl_COA[SubClass],"Not Found")</f>
        <v>Cost of Sales</v>
      </c>
      <c r="I11070" t="str">
        <f>_xlfn.XLOOKUP(tbl_GL[[#This Row],[Account_key]],tbl_COA[Account_key],tbl_COA[SubClass2],"Not Found")</f>
        <v>Cost of Sales</v>
      </c>
      <c r="J11070" t="str">
        <f>_xlfn.XLOOKUP(tbl_GL[[#This Row],[Account_key]],tbl_COA[Account_key],tbl_COA[SubAccount],,0)</f>
        <v>Cost of Sales</v>
      </c>
      <c r="K11070">
        <f>YEAR(tbl_GL[[#This Row],[Date]])</f>
        <v>2018</v>
      </c>
    </row>
    <row r="11071" spans="1:11" hidden="1" x14ac:dyDescent="0.35">
      <c r="A11071">
        <v>337.2</v>
      </c>
      <c r="B11071" s="24">
        <v>43301</v>
      </c>
      <c r="C11071">
        <v>5</v>
      </c>
      <c r="D11071" s="13">
        <v>60</v>
      </c>
      <c r="E11071" s="13" t="s">
        <v>4</v>
      </c>
      <c r="F11071" s="17">
        <v>-138</v>
      </c>
      <c r="G11071" t="str">
        <f>_xlfn.XLOOKUP(tbl_GL[[#This Row],[Account_key]],tbl_COA[Account_key],tbl_COA[Class],"Not Found")</f>
        <v>Assets</v>
      </c>
      <c r="H11071" t="str">
        <f>_xlfn.XLOOKUP(tbl_GL[[#This Row],[Account_key]],tbl_COA[Account_key],tbl_COA[SubClass],"Not Found")</f>
        <v>Assets</v>
      </c>
      <c r="I11071" t="str">
        <f>_xlfn.XLOOKUP(tbl_GL[[#This Row],[Account_key]],tbl_COA[Account_key],tbl_COA[SubClass2],"Not Found")</f>
        <v>Current Assets</v>
      </c>
      <c r="J11071" t="str">
        <f>_xlfn.XLOOKUP(tbl_GL[[#This Row],[Account_key]],tbl_COA[Account_key],tbl_COA[SubAccount],,0)</f>
        <v>Inventory</v>
      </c>
      <c r="K11071">
        <f>YEAR(tbl_GL[[#This Row],[Date]])</f>
        <v>2018</v>
      </c>
    </row>
    <row r="11072" spans="1:11" hidden="1" x14ac:dyDescent="0.35">
      <c r="A11072">
        <v>338.1</v>
      </c>
      <c r="B11072" s="24">
        <v>43301</v>
      </c>
      <c r="C11072">
        <v>5</v>
      </c>
      <c r="D11072" s="13">
        <v>210</v>
      </c>
      <c r="E11072" s="13" t="s">
        <v>8</v>
      </c>
      <c r="F11072" s="17">
        <v>502</v>
      </c>
      <c r="G11072" t="str">
        <f>_xlfn.XLOOKUP(tbl_GL[[#This Row],[Account_key]],tbl_COA[Account_key],tbl_COA[Class],"Not Found")</f>
        <v>Trading account</v>
      </c>
      <c r="H11072" t="str">
        <f>_xlfn.XLOOKUP(tbl_GL[[#This Row],[Account_key]],tbl_COA[Account_key],tbl_COA[SubClass],"Not Found")</f>
        <v>Sales</v>
      </c>
      <c r="I11072" t="str">
        <f>_xlfn.XLOOKUP(tbl_GL[[#This Row],[Account_key]],tbl_COA[Account_key],tbl_COA[SubClass2],"Not Found")</f>
        <v>Sales</v>
      </c>
      <c r="J11072" t="str">
        <f>_xlfn.XLOOKUP(tbl_GL[[#This Row],[Account_key]],tbl_COA[Account_key],tbl_COA[SubAccount],,0)</f>
        <v>Sales</v>
      </c>
      <c r="K11072">
        <f>YEAR(tbl_GL[[#This Row],[Date]])</f>
        <v>2018</v>
      </c>
    </row>
    <row r="11073" spans="1:11" hidden="1" x14ac:dyDescent="0.35">
      <c r="A11073">
        <v>338.2</v>
      </c>
      <c r="B11073" s="24">
        <v>43301</v>
      </c>
      <c r="C11073">
        <v>5</v>
      </c>
      <c r="D11073" s="13">
        <v>30</v>
      </c>
      <c r="E11073" s="13" t="s">
        <v>8</v>
      </c>
      <c r="F11073" s="17">
        <v>502</v>
      </c>
      <c r="G11073" t="str">
        <f>_xlfn.XLOOKUP(tbl_GL[[#This Row],[Account_key]],tbl_COA[Account_key],tbl_COA[Class],"Not Found")</f>
        <v>Assets</v>
      </c>
      <c r="H11073" t="str">
        <f>_xlfn.XLOOKUP(tbl_GL[[#This Row],[Account_key]],tbl_COA[Account_key],tbl_COA[SubClass],"Not Found")</f>
        <v>Assets</v>
      </c>
      <c r="I11073" t="str">
        <f>_xlfn.XLOOKUP(tbl_GL[[#This Row],[Account_key]],tbl_COA[Account_key],tbl_COA[SubClass2],"Not Found")</f>
        <v>Current Assets</v>
      </c>
      <c r="J11073" t="str">
        <f>_xlfn.XLOOKUP(tbl_GL[[#This Row],[Account_key]],tbl_COA[Account_key],tbl_COA[SubAccount],,0)</f>
        <v>Trade Receivables</v>
      </c>
      <c r="K11073">
        <f>YEAR(tbl_GL[[#This Row],[Date]])</f>
        <v>2018</v>
      </c>
    </row>
    <row r="11074" spans="1:11" hidden="1" x14ac:dyDescent="0.35">
      <c r="A11074">
        <v>339.1</v>
      </c>
      <c r="B11074" s="24">
        <v>43301</v>
      </c>
      <c r="C11074">
        <v>5</v>
      </c>
      <c r="D11074" s="13">
        <v>320</v>
      </c>
      <c r="E11074" s="13" t="s">
        <v>97</v>
      </c>
      <c r="F11074" s="17">
        <v>-1169</v>
      </c>
      <c r="G11074" t="str">
        <f>_xlfn.XLOOKUP(tbl_GL[[#This Row],[Account_key]],tbl_COA[Account_key],tbl_COA[Class],"Not Found")</f>
        <v>Operating account</v>
      </c>
      <c r="H11074" t="str">
        <f>_xlfn.XLOOKUP(tbl_GL[[#This Row],[Account_key]],tbl_COA[Account_key],tbl_COA[SubClass],"Not Found")</f>
        <v>Operating Expenses</v>
      </c>
      <c r="I11074" t="str">
        <f>_xlfn.XLOOKUP(tbl_GL[[#This Row],[Account_key]],tbl_COA[Account_key],tbl_COA[SubClass2],"Not Found")</f>
        <v>Administration</v>
      </c>
      <c r="J11074" t="str">
        <f>_xlfn.XLOOKUP(tbl_GL[[#This Row],[Account_key]],tbl_COA[Account_key],tbl_COA[SubAccount],,0)</f>
        <v>Professional Services</v>
      </c>
      <c r="K11074">
        <f>YEAR(tbl_GL[[#This Row],[Date]])</f>
        <v>2018</v>
      </c>
    </row>
    <row r="11075" spans="1:11" hidden="1" x14ac:dyDescent="0.35">
      <c r="A11075">
        <v>339.2</v>
      </c>
      <c r="B11075" s="24">
        <v>43301</v>
      </c>
      <c r="C11075">
        <v>5</v>
      </c>
      <c r="D11075" s="13">
        <v>120</v>
      </c>
      <c r="E11075" s="13" t="s">
        <v>97</v>
      </c>
      <c r="F11075" s="17">
        <v>1169</v>
      </c>
      <c r="G11075" t="str">
        <f>_xlfn.XLOOKUP(tbl_GL[[#This Row],[Account_key]],tbl_COA[Account_key],tbl_COA[Class],"Not Found")</f>
        <v>Liabilities and Owners Equity</v>
      </c>
      <c r="H11075" t="str">
        <f>_xlfn.XLOOKUP(tbl_GL[[#This Row],[Account_key]],tbl_COA[Account_key],tbl_COA[SubClass],"Not Found")</f>
        <v>Liabilities</v>
      </c>
      <c r="I11075" t="str">
        <f>_xlfn.XLOOKUP(tbl_GL[[#This Row],[Account_key]],tbl_COA[Account_key],tbl_COA[SubClass2],"Not Found")</f>
        <v>Current Liabilities</v>
      </c>
      <c r="J11075" t="str">
        <f>_xlfn.XLOOKUP(tbl_GL[[#This Row],[Account_key]],tbl_COA[Account_key],tbl_COA[SubAccount],,0)</f>
        <v>Accrued Expenses</v>
      </c>
      <c r="K11075">
        <f>YEAR(tbl_GL[[#This Row],[Date]])</f>
        <v>2018</v>
      </c>
    </row>
    <row r="11076" spans="1:11" hidden="1" x14ac:dyDescent="0.35">
      <c r="A11076">
        <v>340.1</v>
      </c>
      <c r="B11076" s="24">
        <v>43303</v>
      </c>
      <c r="C11076">
        <v>5</v>
      </c>
      <c r="D11076" s="13">
        <v>340</v>
      </c>
      <c r="E11076" s="13" t="s">
        <v>99</v>
      </c>
      <c r="F11076" s="17">
        <v>-60</v>
      </c>
      <c r="G11076" t="str">
        <f>_xlfn.XLOOKUP(tbl_GL[[#This Row],[Account_key]],tbl_COA[Account_key],tbl_COA[Class],"Not Found")</f>
        <v>Operating account</v>
      </c>
      <c r="H11076" t="str">
        <f>_xlfn.XLOOKUP(tbl_GL[[#This Row],[Account_key]],tbl_COA[Account_key],tbl_COA[SubClass],"Not Found")</f>
        <v>Operating Expenses</v>
      </c>
      <c r="I11076" t="str">
        <f>_xlfn.XLOOKUP(tbl_GL[[#This Row],[Account_key]],tbl_COA[Account_key],tbl_COA[SubClass2],"Not Found")</f>
        <v>Administration</v>
      </c>
      <c r="J11076" t="str">
        <f>_xlfn.XLOOKUP(tbl_GL[[#This Row],[Account_key]],tbl_COA[Account_key],tbl_COA[SubAccount],,0)</f>
        <v>Utilities</v>
      </c>
      <c r="K11076">
        <f>YEAR(tbl_GL[[#This Row],[Date]])</f>
        <v>2018</v>
      </c>
    </row>
    <row r="11077" spans="1:11" hidden="1" x14ac:dyDescent="0.35">
      <c r="A11077">
        <v>340.2</v>
      </c>
      <c r="B11077" s="24">
        <v>43303</v>
      </c>
      <c r="C11077">
        <v>5</v>
      </c>
      <c r="D11077" s="13">
        <v>20</v>
      </c>
      <c r="E11077" s="13" t="s">
        <v>99</v>
      </c>
      <c r="F11077" s="17">
        <v>-60</v>
      </c>
      <c r="G11077" t="str">
        <f>_xlfn.XLOOKUP(tbl_GL[[#This Row],[Account_key]],tbl_COA[Account_key],tbl_COA[Class],"Not Found")</f>
        <v>Assets</v>
      </c>
      <c r="H11077" t="str">
        <f>_xlfn.XLOOKUP(tbl_GL[[#This Row],[Account_key]],tbl_COA[Account_key],tbl_COA[SubClass],"Not Found")</f>
        <v>Assets</v>
      </c>
      <c r="I11077" t="str">
        <f>_xlfn.XLOOKUP(tbl_GL[[#This Row],[Account_key]],tbl_COA[Account_key],tbl_COA[SubClass2],"Not Found")</f>
        <v>Current Assets</v>
      </c>
      <c r="J11077" t="str">
        <f>_xlfn.XLOOKUP(tbl_GL[[#This Row],[Account_key]],tbl_COA[Account_key],tbl_COA[SubAccount],,0)</f>
        <v>Cash in hand</v>
      </c>
      <c r="K11077">
        <f>YEAR(tbl_GL[[#This Row],[Date]])</f>
        <v>2018</v>
      </c>
    </row>
    <row r="11078" spans="1:11" hidden="1" x14ac:dyDescent="0.35">
      <c r="A11078">
        <v>341.1</v>
      </c>
      <c r="B11078" s="24">
        <v>43303</v>
      </c>
      <c r="C11078">
        <v>5</v>
      </c>
      <c r="D11078" s="13">
        <v>320</v>
      </c>
      <c r="E11078" s="13" t="s">
        <v>97</v>
      </c>
      <c r="F11078" s="17">
        <v>-787</v>
      </c>
      <c r="G11078" t="str">
        <f>_xlfn.XLOOKUP(tbl_GL[[#This Row],[Account_key]],tbl_COA[Account_key],tbl_COA[Class],"Not Found")</f>
        <v>Operating account</v>
      </c>
      <c r="H11078" t="str">
        <f>_xlfn.XLOOKUP(tbl_GL[[#This Row],[Account_key]],tbl_COA[Account_key],tbl_COA[SubClass],"Not Found")</f>
        <v>Operating Expenses</v>
      </c>
      <c r="I11078" t="str">
        <f>_xlfn.XLOOKUP(tbl_GL[[#This Row],[Account_key]],tbl_COA[Account_key],tbl_COA[SubClass2],"Not Found")</f>
        <v>Administration</v>
      </c>
      <c r="J11078" t="str">
        <f>_xlfn.XLOOKUP(tbl_GL[[#This Row],[Account_key]],tbl_COA[Account_key],tbl_COA[SubAccount],,0)</f>
        <v>Professional Services</v>
      </c>
      <c r="K11078">
        <f>YEAR(tbl_GL[[#This Row],[Date]])</f>
        <v>2018</v>
      </c>
    </row>
    <row r="11079" spans="1:11" hidden="1" x14ac:dyDescent="0.35">
      <c r="A11079">
        <v>341.2</v>
      </c>
      <c r="B11079" s="24">
        <v>43303</v>
      </c>
      <c r="C11079">
        <v>5</v>
      </c>
      <c r="D11079" s="13">
        <v>120</v>
      </c>
      <c r="E11079" s="13" t="s">
        <v>97</v>
      </c>
      <c r="F11079" s="17">
        <v>787</v>
      </c>
      <c r="G11079" t="str">
        <f>_xlfn.XLOOKUP(tbl_GL[[#This Row],[Account_key]],tbl_COA[Account_key],tbl_COA[Class],"Not Found")</f>
        <v>Liabilities and Owners Equity</v>
      </c>
      <c r="H11079" t="str">
        <f>_xlfn.XLOOKUP(tbl_GL[[#This Row],[Account_key]],tbl_COA[Account_key],tbl_COA[SubClass],"Not Found")</f>
        <v>Liabilities</v>
      </c>
      <c r="I11079" t="str">
        <f>_xlfn.XLOOKUP(tbl_GL[[#This Row],[Account_key]],tbl_COA[Account_key],tbl_COA[SubClass2],"Not Found")</f>
        <v>Current Liabilities</v>
      </c>
      <c r="J11079" t="str">
        <f>_xlfn.XLOOKUP(tbl_GL[[#This Row],[Account_key]],tbl_COA[Account_key],tbl_COA[SubAccount],,0)</f>
        <v>Accrued Expenses</v>
      </c>
      <c r="K11079">
        <f>YEAR(tbl_GL[[#This Row],[Date]])</f>
        <v>2018</v>
      </c>
    </row>
    <row r="11080" spans="1:11" hidden="1" x14ac:dyDescent="0.35">
      <c r="A11080">
        <v>342.1</v>
      </c>
      <c r="B11080" s="24">
        <v>43304</v>
      </c>
      <c r="C11080">
        <v>5</v>
      </c>
      <c r="D11080" s="13">
        <v>10</v>
      </c>
      <c r="E11080" s="13" t="s">
        <v>98</v>
      </c>
      <c r="F11080" s="17">
        <v>-700</v>
      </c>
      <c r="G11080" t="str">
        <f>_xlfn.XLOOKUP(tbl_GL[[#This Row],[Account_key]],tbl_COA[Account_key],tbl_COA[Class],"Not Found")</f>
        <v>Assets</v>
      </c>
      <c r="H11080" t="str">
        <f>_xlfn.XLOOKUP(tbl_GL[[#This Row],[Account_key]],tbl_COA[Account_key],tbl_COA[SubClass],"Not Found")</f>
        <v>Assets</v>
      </c>
      <c r="I11080" t="str">
        <f>_xlfn.XLOOKUP(tbl_GL[[#This Row],[Account_key]],tbl_COA[Account_key],tbl_COA[SubClass2],"Not Found")</f>
        <v>Current Assets</v>
      </c>
      <c r="J11080" t="str">
        <f>_xlfn.XLOOKUP(tbl_GL[[#This Row],[Account_key]],tbl_COA[Account_key],tbl_COA[SubAccount],,0)</f>
        <v>Cash at Bank</v>
      </c>
      <c r="K11080">
        <f>YEAR(tbl_GL[[#This Row],[Date]])</f>
        <v>2018</v>
      </c>
    </row>
    <row r="11081" spans="1:11" hidden="1" x14ac:dyDescent="0.35">
      <c r="A11081">
        <v>342.2</v>
      </c>
      <c r="B11081" s="24">
        <v>43304</v>
      </c>
      <c r="C11081">
        <v>5</v>
      </c>
      <c r="D11081" s="13">
        <v>120</v>
      </c>
      <c r="E11081" s="13" t="s">
        <v>98</v>
      </c>
      <c r="F11081" s="17">
        <v>-700</v>
      </c>
      <c r="G11081" t="str">
        <f>_xlfn.XLOOKUP(tbl_GL[[#This Row],[Account_key]],tbl_COA[Account_key],tbl_COA[Class],"Not Found")</f>
        <v>Liabilities and Owners Equity</v>
      </c>
      <c r="H11081" t="str">
        <f>_xlfn.XLOOKUP(tbl_GL[[#This Row],[Account_key]],tbl_COA[Account_key],tbl_COA[SubClass],"Not Found")</f>
        <v>Liabilities</v>
      </c>
      <c r="I11081" t="str">
        <f>_xlfn.XLOOKUP(tbl_GL[[#This Row],[Account_key]],tbl_COA[Account_key],tbl_COA[SubClass2],"Not Found")</f>
        <v>Current Liabilities</v>
      </c>
      <c r="J11081" t="str">
        <f>_xlfn.XLOOKUP(tbl_GL[[#This Row],[Account_key]],tbl_COA[Account_key],tbl_COA[SubAccount],,0)</f>
        <v>Accrued Expenses</v>
      </c>
      <c r="K11081">
        <f>YEAR(tbl_GL[[#This Row],[Date]])</f>
        <v>2018</v>
      </c>
    </row>
    <row r="11082" spans="1:11" hidden="1" x14ac:dyDescent="0.35">
      <c r="A11082">
        <v>343.1</v>
      </c>
      <c r="B11082" s="24">
        <v>43304</v>
      </c>
      <c r="C11082">
        <v>5</v>
      </c>
      <c r="D11082" s="13">
        <v>10</v>
      </c>
      <c r="E11082" s="13" t="s">
        <v>98</v>
      </c>
      <c r="F11082" s="17">
        <v>-972</v>
      </c>
      <c r="G11082" t="str">
        <f>_xlfn.XLOOKUP(tbl_GL[[#This Row],[Account_key]],tbl_COA[Account_key],tbl_COA[Class],"Not Found")</f>
        <v>Assets</v>
      </c>
      <c r="H11082" t="str">
        <f>_xlfn.XLOOKUP(tbl_GL[[#This Row],[Account_key]],tbl_COA[Account_key],tbl_COA[SubClass],"Not Found")</f>
        <v>Assets</v>
      </c>
      <c r="I11082" t="str">
        <f>_xlfn.XLOOKUP(tbl_GL[[#This Row],[Account_key]],tbl_COA[Account_key],tbl_COA[SubClass2],"Not Found")</f>
        <v>Current Assets</v>
      </c>
      <c r="J11082" t="str">
        <f>_xlfn.XLOOKUP(tbl_GL[[#This Row],[Account_key]],tbl_COA[Account_key],tbl_COA[SubAccount],,0)</f>
        <v>Cash at Bank</v>
      </c>
      <c r="K11082">
        <f>YEAR(tbl_GL[[#This Row],[Date]])</f>
        <v>2018</v>
      </c>
    </row>
    <row r="11083" spans="1:11" hidden="1" x14ac:dyDescent="0.35">
      <c r="A11083">
        <v>343.2</v>
      </c>
      <c r="B11083" s="24">
        <v>43304</v>
      </c>
      <c r="C11083">
        <v>5</v>
      </c>
      <c r="D11083" s="13">
        <v>120</v>
      </c>
      <c r="E11083" s="13" t="s">
        <v>98</v>
      </c>
      <c r="F11083" s="17">
        <v>-972</v>
      </c>
      <c r="G11083" t="str">
        <f>_xlfn.XLOOKUP(tbl_GL[[#This Row],[Account_key]],tbl_COA[Account_key],tbl_COA[Class],"Not Found")</f>
        <v>Liabilities and Owners Equity</v>
      </c>
      <c r="H11083" t="str">
        <f>_xlfn.XLOOKUP(tbl_GL[[#This Row],[Account_key]],tbl_COA[Account_key],tbl_COA[SubClass],"Not Found")</f>
        <v>Liabilities</v>
      </c>
      <c r="I11083" t="str">
        <f>_xlfn.XLOOKUP(tbl_GL[[#This Row],[Account_key]],tbl_COA[Account_key],tbl_COA[SubClass2],"Not Found")</f>
        <v>Current Liabilities</v>
      </c>
      <c r="J11083" t="str">
        <f>_xlfn.XLOOKUP(tbl_GL[[#This Row],[Account_key]],tbl_COA[Account_key],tbl_COA[SubAccount],,0)</f>
        <v>Accrued Expenses</v>
      </c>
      <c r="K11083">
        <f>YEAR(tbl_GL[[#This Row],[Date]])</f>
        <v>2018</v>
      </c>
    </row>
    <row r="11084" spans="1:11" hidden="1" x14ac:dyDescent="0.35">
      <c r="A11084">
        <v>344.1</v>
      </c>
      <c r="B11084" s="24">
        <v>43307</v>
      </c>
      <c r="C11084">
        <v>5</v>
      </c>
      <c r="D11084" s="13">
        <v>230</v>
      </c>
      <c r="E11084" s="13" t="s">
        <v>4</v>
      </c>
      <c r="F11084" s="17">
        <v>-510</v>
      </c>
      <c r="G11084" t="str">
        <f>_xlfn.XLOOKUP(tbl_GL[[#This Row],[Account_key]],tbl_COA[Account_key],tbl_COA[Class],"Not Found")</f>
        <v>Trading account</v>
      </c>
      <c r="H11084" t="str">
        <f>_xlfn.XLOOKUP(tbl_GL[[#This Row],[Account_key]],tbl_COA[Account_key],tbl_COA[SubClass],"Not Found")</f>
        <v>Cost of Sales</v>
      </c>
      <c r="I11084" t="str">
        <f>_xlfn.XLOOKUP(tbl_GL[[#This Row],[Account_key]],tbl_COA[Account_key],tbl_COA[SubClass2],"Not Found")</f>
        <v>Cost of Sales</v>
      </c>
      <c r="J11084" t="str">
        <f>_xlfn.XLOOKUP(tbl_GL[[#This Row],[Account_key]],tbl_COA[Account_key],tbl_COA[SubAccount],,0)</f>
        <v>Cost of Sales</v>
      </c>
      <c r="K11084">
        <f>YEAR(tbl_GL[[#This Row],[Date]])</f>
        <v>2018</v>
      </c>
    </row>
    <row r="11085" spans="1:11" hidden="1" x14ac:dyDescent="0.35">
      <c r="A11085">
        <v>344.2</v>
      </c>
      <c r="B11085" s="24">
        <v>43307</v>
      </c>
      <c r="C11085">
        <v>5</v>
      </c>
      <c r="D11085" s="13">
        <v>60</v>
      </c>
      <c r="E11085" s="13" t="s">
        <v>4</v>
      </c>
      <c r="F11085" s="17">
        <v>-510</v>
      </c>
      <c r="G11085" t="str">
        <f>_xlfn.XLOOKUP(tbl_GL[[#This Row],[Account_key]],tbl_COA[Account_key],tbl_COA[Class],"Not Found")</f>
        <v>Assets</v>
      </c>
      <c r="H11085" t="str">
        <f>_xlfn.XLOOKUP(tbl_GL[[#This Row],[Account_key]],tbl_COA[Account_key],tbl_COA[SubClass],"Not Found")</f>
        <v>Assets</v>
      </c>
      <c r="I11085" t="str">
        <f>_xlfn.XLOOKUP(tbl_GL[[#This Row],[Account_key]],tbl_COA[Account_key],tbl_COA[SubClass2],"Not Found")</f>
        <v>Current Assets</v>
      </c>
      <c r="J11085" t="str">
        <f>_xlfn.XLOOKUP(tbl_GL[[#This Row],[Account_key]],tbl_COA[Account_key],tbl_COA[SubAccount],,0)</f>
        <v>Inventory</v>
      </c>
      <c r="K11085">
        <f>YEAR(tbl_GL[[#This Row],[Date]])</f>
        <v>2018</v>
      </c>
    </row>
    <row r="11086" spans="1:11" hidden="1" x14ac:dyDescent="0.35">
      <c r="A11086">
        <v>345.1</v>
      </c>
      <c r="B11086" s="24">
        <v>43307</v>
      </c>
      <c r="C11086">
        <v>5</v>
      </c>
      <c r="D11086" s="13">
        <v>210</v>
      </c>
      <c r="E11086" s="13" t="s">
        <v>7</v>
      </c>
      <c r="F11086" s="17">
        <v>1701</v>
      </c>
      <c r="G11086" t="str">
        <f>_xlfn.XLOOKUP(tbl_GL[[#This Row],[Account_key]],tbl_COA[Account_key],tbl_COA[Class],"Not Found")</f>
        <v>Trading account</v>
      </c>
      <c r="H11086" t="str">
        <f>_xlfn.XLOOKUP(tbl_GL[[#This Row],[Account_key]],tbl_COA[Account_key],tbl_COA[SubClass],"Not Found")</f>
        <v>Sales</v>
      </c>
      <c r="I11086" t="str">
        <f>_xlfn.XLOOKUP(tbl_GL[[#This Row],[Account_key]],tbl_COA[Account_key],tbl_COA[SubClass2],"Not Found")</f>
        <v>Sales</v>
      </c>
      <c r="J11086" t="str">
        <f>_xlfn.XLOOKUP(tbl_GL[[#This Row],[Account_key]],tbl_COA[Account_key],tbl_COA[SubAccount],,0)</f>
        <v>Sales</v>
      </c>
      <c r="K11086">
        <f>YEAR(tbl_GL[[#This Row],[Date]])</f>
        <v>2018</v>
      </c>
    </row>
    <row r="11087" spans="1:11" hidden="1" x14ac:dyDescent="0.35">
      <c r="A11087">
        <v>345.2</v>
      </c>
      <c r="B11087" s="24">
        <v>43307</v>
      </c>
      <c r="C11087">
        <v>5</v>
      </c>
      <c r="D11087" s="13">
        <v>10</v>
      </c>
      <c r="E11087" s="13" t="s">
        <v>7</v>
      </c>
      <c r="F11087" s="17">
        <v>1701</v>
      </c>
      <c r="G11087" t="str">
        <f>_xlfn.XLOOKUP(tbl_GL[[#This Row],[Account_key]],tbl_COA[Account_key],tbl_COA[Class],"Not Found")</f>
        <v>Assets</v>
      </c>
      <c r="H11087" t="str">
        <f>_xlfn.XLOOKUP(tbl_GL[[#This Row],[Account_key]],tbl_COA[Account_key],tbl_COA[SubClass],"Not Found")</f>
        <v>Assets</v>
      </c>
      <c r="I11087" t="str">
        <f>_xlfn.XLOOKUP(tbl_GL[[#This Row],[Account_key]],tbl_COA[Account_key],tbl_COA[SubClass2],"Not Found")</f>
        <v>Current Assets</v>
      </c>
      <c r="J11087" t="str">
        <f>_xlfn.XLOOKUP(tbl_GL[[#This Row],[Account_key]],tbl_COA[Account_key],tbl_COA[SubAccount],,0)</f>
        <v>Cash at Bank</v>
      </c>
      <c r="K11087">
        <f>YEAR(tbl_GL[[#This Row],[Date]])</f>
        <v>2018</v>
      </c>
    </row>
    <row r="11088" spans="1:11" hidden="1" x14ac:dyDescent="0.35">
      <c r="A11088">
        <v>346.1</v>
      </c>
      <c r="B11088" s="24">
        <v>43307</v>
      </c>
      <c r="C11088">
        <v>5</v>
      </c>
      <c r="D11088" s="13">
        <v>230</v>
      </c>
      <c r="E11088" s="13" t="s">
        <v>4</v>
      </c>
      <c r="F11088" s="17">
        <v>-2295</v>
      </c>
      <c r="G11088" t="str">
        <f>_xlfn.XLOOKUP(tbl_GL[[#This Row],[Account_key]],tbl_COA[Account_key],tbl_COA[Class],"Not Found")</f>
        <v>Trading account</v>
      </c>
      <c r="H11088" t="str">
        <f>_xlfn.XLOOKUP(tbl_GL[[#This Row],[Account_key]],tbl_COA[Account_key],tbl_COA[SubClass],"Not Found")</f>
        <v>Cost of Sales</v>
      </c>
      <c r="I11088" t="str">
        <f>_xlfn.XLOOKUP(tbl_GL[[#This Row],[Account_key]],tbl_COA[Account_key],tbl_COA[SubClass2],"Not Found")</f>
        <v>Cost of Sales</v>
      </c>
      <c r="J11088" t="str">
        <f>_xlfn.XLOOKUP(tbl_GL[[#This Row],[Account_key]],tbl_COA[Account_key],tbl_COA[SubAccount],,0)</f>
        <v>Cost of Sales</v>
      </c>
      <c r="K11088">
        <f>YEAR(tbl_GL[[#This Row],[Date]])</f>
        <v>2018</v>
      </c>
    </row>
    <row r="11089" spans="1:11" hidden="1" x14ac:dyDescent="0.35">
      <c r="A11089">
        <v>346.2</v>
      </c>
      <c r="B11089" s="24">
        <v>43307</v>
      </c>
      <c r="C11089">
        <v>5</v>
      </c>
      <c r="D11089" s="13">
        <v>60</v>
      </c>
      <c r="E11089" s="13" t="s">
        <v>4</v>
      </c>
      <c r="F11089" s="17">
        <v>-2295</v>
      </c>
      <c r="G11089" t="str">
        <f>_xlfn.XLOOKUP(tbl_GL[[#This Row],[Account_key]],tbl_COA[Account_key],tbl_COA[Class],"Not Found")</f>
        <v>Assets</v>
      </c>
      <c r="H11089" t="str">
        <f>_xlfn.XLOOKUP(tbl_GL[[#This Row],[Account_key]],tbl_COA[Account_key],tbl_COA[SubClass],"Not Found")</f>
        <v>Assets</v>
      </c>
      <c r="I11089" t="str">
        <f>_xlfn.XLOOKUP(tbl_GL[[#This Row],[Account_key]],tbl_COA[Account_key],tbl_COA[SubClass2],"Not Found")</f>
        <v>Current Assets</v>
      </c>
      <c r="J11089" t="str">
        <f>_xlfn.XLOOKUP(tbl_GL[[#This Row],[Account_key]],tbl_COA[Account_key],tbl_COA[SubAccount],,0)</f>
        <v>Inventory</v>
      </c>
      <c r="K11089">
        <f>YEAR(tbl_GL[[#This Row],[Date]])</f>
        <v>2018</v>
      </c>
    </row>
    <row r="11090" spans="1:11" hidden="1" x14ac:dyDescent="0.35">
      <c r="A11090">
        <v>347.1</v>
      </c>
      <c r="B11090" s="24">
        <v>43307</v>
      </c>
      <c r="C11090">
        <v>5</v>
      </c>
      <c r="D11090" s="13">
        <v>30</v>
      </c>
      <c r="E11090" s="13" t="s">
        <v>80</v>
      </c>
      <c r="F11090" s="17">
        <v>-6916</v>
      </c>
      <c r="G11090" t="str">
        <f>_xlfn.XLOOKUP(tbl_GL[[#This Row],[Account_key]],tbl_COA[Account_key],tbl_COA[Class],"Not Found")</f>
        <v>Assets</v>
      </c>
      <c r="H11090" t="str">
        <f>_xlfn.XLOOKUP(tbl_GL[[#This Row],[Account_key]],tbl_COA[Account_key],tbl_COA[SubClass],"Not Found")</f>
        <v>Assets</v>
      </c>
      <c r="I11090" t="str">
        <f>_xlfn.XLOOKUP(tbl_GL[[#This Row],[Account_key]],tbl_COA[Account_key],tbl_COA[SubClass2],"Not Found")</f>
        <v>Current Assets</v>
      </c>
      <c r="J11090" t="str">
        <f>_xlfn.XLOOKUP(tbl_GL[[#This Row],[Account_key]],tbl_COA[Account_key],tbl_COA[SubAccount],,0)</f>
        <v>Trade Receivables</v>
      </c>
      <c r="K11090">
        <f>YEAR(tbl_GL[[#This Row],[Date]])</f>
        <v>2018</v>
      </c>
    </row>
    <row r="11091" spans="1:11" hidden="1" x14ac:dyDescent="0.35">
      <c r="A11091">
        <v>347.2</v>
      </c>
      <c r="B11091" s="24">
        <v>43307</v>
      </c>
      <c r="C11091">
        <v>5</v>
      </c>
      <c r="D11091" s="13">
        <v>10</v>
      </c>
      <c r="E11091" s="13" t="s">
        <v>80</v>
      </c>
      <c r="F11091" s="17">
        <v>6916</v>
      </c>
      <c r="G11091" t="str">
        <f>_xlfn.XLOOKUP(tbl_GL[[#This Row],[Account_key]],tbl_COA[Account_key],tbl_COA[Class],"Not Found")</f>
        <v>Assets</v>
      </c>
      <c r="H11091" t="str">
        <f>_xlfn.XLOOKUP(tbl_GL[[#This Row],[Account_key]],tbl_COA[Account_key],tbl_COA[SubClass],"Not Found")</f>
        <v>Assets</v>
      </c>
      <c r="I11091" t="str">
        <f>_xlfn.XLOOKUP(tbl_GL[[#This Row],[Account_key]],tbl_COA[Account_key],tbl_COA[SubClass2],"Not Found")</f>
        <v>Current Assets</v>
      </c>
      <c r="J11091" t="str">
        <f>_xlfn.XLOOKUP(tbl_GL[[#This Row],[Account_key]],tbl_COA[Account_key],tbl_COA[SubAccount],,0)</f>
        <v>Cash at Bank</v>
      </c>
      <c r="K11091">
        <f>YEAR(tbl_GL[[#This Row],[Date]])</f>
        <v>2018</v>
      </c>
    </row>
    <row r="11092" spans="1:11" hidden="1" x14ac:dyDescent="0.35">
      <c r="A11092">
        <v>348.1</v>
      </c>
      <c r="B11092" s="24">
        <v>43307</v>
      </c>
      <c r="C11092">
        <v>5</v>
      </c>
      <c r="D11092" s="13">
        <v>210</v>
      </c>
      <c r="E11092" s="13" t="s">
        <v>8</v>
      </c>
      <c r="F11092" s="17">
        <v>8347</v>
      </c>
      <c r="G11092" t="str">
        <f>_xlfn.XLOOKUP(tbl_GL[[#This Row],[Account_key]],tbl_COA[Account_key],tbl_COA[Class],"Not Found")</f>
        <v>Trading account</v>
      </c>
      <c r="H11092" t="str">
        <f>_xlfn.XLOOKUP(tbl_GL[[#This Row],[Account_key]],tbl_COA[Account_key],tbl_COA[SubClass],"Not Found")</f>
        <v>Sales</v>
      </c>
      <c r="I11092" t="str">
        <f>_xlfn.XLOOKUP(tbl_GL[[#This Row],[Account_key]],tbl_COA[Account_key],tbl_COA[SubClass2],"Not Found")</f>
        <v>Sales</v>
      </c>
      <c r="J11092" t="str">
        <f>_xlfn.XLOOKUP(tbl_GL[[#This Row],[Account_key]],tbl_COA[Account_key],tbl_COA[SubAccount],,0)</f>
        <v>Sales</v>
      </c>
      <c r="K11092">
        <f>YEAR(tbl_GL[[#This Row],[Date]])</f>
        <v>2018</v>
      </c>
    </row>
    <row r="11093" spans="1:11" hidden="1" x14ac:dyDescent="0.35">
      <c r="A11093">
        <v>348.2</v>
      </c>
      <c r="B11093" s="24">
        <v>43307</v>
      </c>
      <c r="C11093">
        <v>5</v>
      </c>
      <c r="D11093" s="13">
        <v>30</v>
      </c>
      <c r="E11093" s="13" t="s">
        <v>8</v>
      </c>
      <c r="F11093" s="17">
        <v>8347</v>
      </c>
      <c r="G11093" t="str">
        <f>_xlfn.XLOOKUP(tbl_GL[[#This Row],[Account_key]],tbl_COA[Account_key],tbl_COA[Class],"Not Found")</f>
        <v>Assets</v>
      </c>
      <c r="H11093" t="str">
        <f>_xlfn.XLOOKUP(tbl_GL[[#This Row],[Account_key]],tbl_COA[Account_key],tbl_COA[SubClass],"Not Found")</f>
        <v>Assets</v>
      </c>
      <c r="I11093" t="str">
        <f>_xlfn.XLOOKUP(tbl_GL[[#This Row],[Account_key]],tbl_COA[Account_key],tbl_COA[SubClass2],"Not Found")</f>
        <v>Current Assets</v>
      </c>
      <c r="J11093" t="str">
        <f>_xlfn.XLOOKUP(tbl_GL[[#This Row],[Account_key]],tbl_COA[Account_key],tbl_COA[SubAccount],,0)</f>
        <v>Trade Receivables</v>
      </c>
      <c r="K11093">
        <f>YEAR(tbl_GL[[#This Row],[Date]])</f>
        <v>2018</v>
      </c>
    </row>
    <row r="11094" spans="1:11" hidden="1" x14ac:dyDescent="0.35">
      <c r="A11094">
        <v>349.1</v>
      </c>
      <c r="B11094" s="24">
        <v>43308</v>
      </c>
      <c r="C11094">
        <v>5</v>
      </c>
      <c r="D11094" s="13">
        <v>280</v>
      </c>
      <c r="E11094" s="13" t="s">
        <v>97</v>
      </c>
      <c r="F11094" s="17">
        <v>-1140</v>
      </c>
      <c r="G11094" t="str">
        <f>_xlfn.XLOOKUP(tbl_GL[[#This Row],[Account_key]],tbl_COA[Account_key],tbl_COA[Class],"Not Found")</f>
        <v>Operating account</v>
      </c>
      <c r="H11094" t="str">
        <f>_xlfn.XLOOKUP(tbl_GL[[#This Row],[Account_key]],tbl_COA[Account_key],tbl_COA[SubClass],"Not Found")</f>
        <v>Operating Expenses</v>
      </c>
      <c r="I11094" t="str">
        <f>_xlfn.XLOOKUP(tbl_GL[[#This Row],[Account_key]],tbl_COA[Account_key],tbl_COA[SubClass2],"Not Found")</f>
        <v>Marketing</v>
      </c>
      <c r="J11094" t="str">
        <f>_xlfn.XLOOKUP(tbl_GL[[#This Row],[Account_key]],tbl_COA[Account_key],tbl_COA[SubAccount],,0)</f>
        <v>Advertisements</v>
      </c>
      <c r="K11094">
        <f>YEAR(tbl_GL[[#This Row],[Date]])</f>
        <v>2018</v>
      </c>
    </row>
    <row r="11095" spans="1:11" hidden="1" x14ac:dyDescent="0.35">
      <c r="A11095">
        <v>349.2</v>
      </c>
      <c r="B11095" s="24">
        <v>43308</v>
      </c>
      <c r="C11095">
        <v>5</v>
      </c>
      <c r="D11095" s="13">
        <v>120</v>
      </c>
      <c r="E11095" s="13" t="s">
        <v>97</v>
      </c>
      <c r="F11095" s="17">
        <v>1140</v>
      </c>
      <c r="G11095" t="str">
        <f>_xlfn.XLOOKUP(tbl_GL[[#This Row],[Account_key]],tbl_COA[Account_key],tbl_COA[Class],"Not Found")</f>
        <v>Liabilities and Owners Equity</v>
      </c>
      <c r="H11095" t="str">
        <f>_xlfn.XLOOKUP(tbl_GL[[#This Row],[Account_key]],tbl_COA[Account_key],tbl_COA[SubClass],"Not Found")</f>
        <v>Liabilities</v>
      </c>
      <c r="I11095" t="str">
        <f>_xlfn.XLOOKUP(tbl_GL[[#This Row],[Account_key]],tbl_COA[Account_key],tbl_COA[SubClass2],"Not Found")</f>
        <v>Current Liabilities</v>
      </c>
      <c r="J11095" t="str">
        <f>_xlfn.XLOOKUP(tbl_GL[[#This Row],[Account_key]],tbl_COA[Account_key],tbl_COA[SubAccount],,0)</f>
        <v>Accrued Expenses</v>
      </c>
      <c r="K11095">
        <f>YEAR(tbl_GL[[#This Row],[Date]])</f>
        <v>2018</v>
      </c>
    </row>
    <row r="11096" spans="1:11" hidden="1" x14ac:dyDescent="0.35">
      <c r="A11096">
        <v>350.1</v>
      </c>
      <c r="B11096" s="24">
        <v>43310</v>
      </c>
      <c r="C11096">
        <v>5</v>
      </c>
      <c r="D11096" s="13">
        <v>10</v>
      </c>
      <c r="E11096" s="13" t="s">
        <v>98</v>
      </c>
      <c r="F11096" s="17">
        <v>-875</v>
      </c>
      <c r="G11096" t="str">
        <f>_xlfn.XLOOKUP(tbl_GL[[#This Row],[Account_key]],tbl_COA[Account_key],tbl_COA[Class],"Not Found")</f>
        <v>Assets</v>
      </c>
      <c r="H11096" t="str">
        <f>_xlfn.XLOOKUP(tbl_GL[[#This Row],[Account_key]],tbl_COA[Account_key],tbl_COA[SubClass],"Not Found")</f>
        <v>Assets</v>
      </c>
      <c r="I11096" t="str">
        <f>_xlfn.XLOOKUP(tbl_GL[[#This Row],[Account_key]],tbl_COA[Account_key],tbl_COA[SubClass2],"Not Found")</f>
        <v>Current Assets</v>
      </c>
      <c r="J11096" t="str">
        <f>_xlfn.XLOOKUP(tbl_GL[[#This Row],[Account_key]],tbl_COA[Account_key],tbl_COA[SubAccount],,0)</f>
        <v>Cash at Bank</v>
      </c>
      <c r="K11096">
        <f>YEAR(tbl_GL[[#This Row],[Date]])</f>
        <v>2018</v>
      </c>
    </row>
    <row r="11097" spans="1:11" hidden="1" x14ac:dyDescent="0.35">
      <c r="A11097">
        <v>350.2</v>
      </c>
      <c r="B11097" s="24">
        <v>43310</v>
      </c>
      <c r="C11097">
        <v>5</v>
      </c>
      <c r="D11097" s="13">
        <v>120</v>
      </c>
      <c r="E11097" s="13" t="s">
        <v>98</v>
      </c>
      <c r="F11097" s="17">
        <v>-875</v>
      </c>
      <c r="G11097" t="str">
        <f>_xlfn.XLOOKUP(tbl_GL[[#This Row],[Account_key]],tbl_COA[Account_key],tbl_COA[Class],"Not Found")</f>
        <v>Liabilities and Owners Equity</v>
      </c>
      <c r="H11097" t="str">
        <f>_xlfn.XLOOKUP(tbl_GL[[#This Row],[Account_key]],tbl_COA[Account_key],tbl_COA[SubClass],"Not Found")</f>
        <v>Liabilities</v>
      </c>
      <c r="I11097" t="str">
        <f>_xlfn.XLOOKUP(tbl_GL[[#This Row],[Account_key]],tbl_COA[Account_key],tbl_COA[SubClass2],"Not Found")</f>
        <v>Current Liabilities</v>
      </c>
      <c r="J11097" t="str">
        <f>_xlfn.XLOOKUP(tbl_GL[[#This Row],[Account_key]],tbl_COA[Account_key],tbl_COA[SubAccount],,0)</f>
        <v>Accrued Expenses</v>
      </c>
      <c r="K11097">
        <f>YEAR(tbl_GL[[#This Row],[Date]])</f>
        <v>2018</v>
      </c>
    </row>
    <row r="11098" spans="1:11" hidden="1" x14ac:dyDescent="0.35">
      <c r="A11098">
        <v>351.1</v>
      </c>
      <c r="B11098" s="24">
        <v>43310</v>
      </c>
      <c r="C11098">
        <v>5</v>
      </c>
      <c r="D11098" s="13">
        <v>220</v>
      </c>
      <c r="E11098" s="13" t="s">
        <v>81</v>
      </c>
      <c r="F11098" s="17">
        <v>-975</v>
      </c>
      <c r="G11098" t="str">
        <f>_xlfn.XLOOKUP(tbl_GL[[#This Row],[Account_key]],tbl_COA[Account_key],tbl_COA[Class],"Not Found")</f>
        <v>Trading account</v>
      </c>
      <c r="H11098" t="str">
        <f>_xlfn.XLOOKUP(tbl_GL[[#This Row],[Account_key]],tbl_COA[Account_key],tbl_COA[SubClass],"Not Found")</f>
        <v>Sales</v>
      </c>
      <c r="I11098" t="str">
        <f>_xlfn.XLOOKUP(tbl_GL[[#This Row],[Account_key]],tbl_COA[Account_key],tbl_COA[SubClass2],"Not Found")</f>
        <v>Sales</v>
      </c>
      <c r="J11098" t="str">
        <f>_xlfn.XLOOKUP(tbl_GL[[#This Row],[Account_key]],tbl_COA[Account_key],tbl_COA[SubAccount],,0)</f>
        <v>Sales Return</v>
      </c>
      <c r="K11098">
        <f>YEAR(tbl_GL[[#This Row],[Date]])</f>
        <v>2018</v>
      </c>
    </row>
    <row r="11099" spans="1:11" hidden="1" x14ac:dyDescent="0.35">
      <c r="A11099">
        <v>351.2</v>
      </c>
      <c r="B11099" s="24">
        <v>43310</v>
      </c>
      <c r="C11099">
        <v>5</v>
      </c>
      <c r="D11099" s="13">
        <v>20</v>
      </c>
      <c r="E11099" s="13" t="s">
        <v>81</v>
      </c>
      <c r="F11099" s="17">
        <v>-975</v>
      </c>
      <c r="G11099" t="str">
        <f>_xlfn.XLOOKUP(tbl_GL[[#This Row],[Account_key]],tbl_COA[Account_key],tbl_COA[Class],"Not Found")</f>
        <v>Assets</v>
      </c>
      <c r="H11099" t="str">
        <f>_xlfn.XLOOKUP(tbl_GL[[#This Row],[Account_key]],tbl_COA[Account_key],tbl_COA[SubClass],"Not Found")</f>
        <v>Assets</v>
      </c>
      <c r="I11099" t="str">
        <f>_xlfn.XLOOKUP(tbl_GL[[#This Row],[Account_key]],tbl_COA[Account_key],tbl_COA[SubClass2],"Not Found")</f>
        <v>Current Assets</v>
      </c>
      <c r="J11099" t="str">
        <f>_xlfn.XLOOKUP(tbl_GL[[#This Row],[Account_key]],tbl_COA[Account_key],tbl_COA[SubAccount],,0)</f>
        <v>Cash in hand</v>
      </c>
      <c r="K11099">
        <f>YEAR(tbl_GL[[#This Row],[Date]])</f>
        <v>2018</v>
      </c>
    </row>
    <row r="11100" spans="1:11" hidden="1" x14ac:dyDescent="0.35">
      <c r="A11100">
        <v>352.1</v>
      </c>
      <c r="B11100" s="24">
        <v>43310</v>
      </c>
      <c r="C11100">
        <v>5</v>
      </c>
      <c r="D11100" s="13">
        <v>30</v>
      </c>
      <c r="E11100" s="13" t="s">
        <v>80</v>
      </c>
      <c r="F11100" s="17">
        <v>-6973</v>
      </c>
      <c r="G11100" t="str">
        <f>_xlfn.XLOOKUP(tbl_GL[[#This Row],[Account_key]],tbl_COA[Account_key],tbl_COA[Class],"Not Found")</f>
        <v>Assets</v>
      </c>
      <c r="H11100" t="str">
        <f>_xlfn.XLOOKUP(tbl_GL[[#This Row],[Account_key]],tbl_COA[Account_key],tbl_COA[SubClass],"Not Found")</f>
        <v>Assets</v>
      </c>
      <c r="I11100" t="str">
        <f>_xlfn.XLOOKUP(tbl_GL[[#This Row],[Account_key]],tbl_COA[Account_key],tbl_COA[SubClass2],"Not Found")</f>
        <v>Current Assets</v>
      </c>
      <c r="J11100" t="str">
        <f>_xlfn.XLOOKUP(tbl_GL[[#This Row],[Account_key]],tbl_COA[Account_key],tbl_COA[SubAccount],,0)</f>
        <v>Trade Receivables</v>
      </c>
      <c r="K11100">
        <f>YEAR(tbl_GL[[#This Row],[Date]])</f>
        <v>2018</v>
      </c>
    </row>
    <row r="11101" spans="1:11" hidden="1" x14ac:dyDescent="0.35">
      <c r="A11101">
        <v>352.2</v>
      </c>
      <c r="B11101" s="24">
        <v>43310</v>
      </c>
      <c r="C11101">
        <v>5</v>
      </c>
      <c r="D11101" s="13">
        <v>10</v>
      </c>
      <c r="E11101" s="13" t="s">
        <v>80</v>
      </c>
      <c r="F11101" s="17">
        <v>6973</v>
      </c>
      <c r="G11101" t="str">
        <f>_xlfn.XLOOKUP(tbl_GL[[#This Row],[Account_key]],tbl_COA[Account_key],tbl_COA[Class],"Not Found")</f>
        <v>Assets</v>
      </c>
      <c r="H11101" t="str">
        <f>_xlfn.XLOOKUP(tbl_GL[[#This Row],[Account_key]],tbl_COA[Account_key],tbl_COA[SubClass],"Not Found")</f>
        <v>Assets</v>
      </c>
      <c r="I11101" t="str">
        <f>_xlfn.XLOOKUP(tbl_GL[[#This Row],[Account_key]],tbl_COA[Account_key],tbl_COA[SubClass2],"Not Found")</f>
        <v>Current Assets</v>
      </c>
      <c r="J11101" t="str">
        <f>_xlfn.XLOOKUP(tbl_GL[[#This Row],[Account_key]],tbl_COA[Account_key],tbl_COA[SubAccount],,0)</f>
        <v>Cash at Bank</v>
      </c>
      <c r="K11101">
        <f>YEAR(tbl_GL[[#This Row],[Date]])</f>
        <v>2018</v>
      </c>
    </row>
    <row r="11102" spans="1:11" hidden="1" x14ac:dyDescent="0.35">
      <c r="A11102">
        <v>353.1</v>
      </c>
      <c r="B11102" s="24">
        <v>43311</v>
      </c>
      <c r="C11102">
        <v>5</v>
      </c>
      <c r="D11102" s="13">
        <v>230</v>
      </c>
      <c r="E11102" s="13" t="s">
        <v>4</v>
      </c>
      <c r="F11102" s="17">
        <v>-309</v>
      </c>
      <c r="G11102" t="str">
        <f>_xlfn.XLOOKUP(tbl_GL[[#This Row],[Account_key]],tbl_COA[Account_key],tbl_COA[Class],"Not Found")</f>
        <v>Trading account</v>
      </c>
      <c r="H11102" t="str">
        <f>_xlfn.XLOOKUP(tbl_GL[[#This Row],[Account_key]],tbl_COA[Account_key],tbl_COA[SubClass],"Not Found")</f>
        <v>Cost of Sales</v>
      </c>
      <c r="I11102" t="str">
        <f>_xlfn.XLOOKUP(tbl_GL[[#This Row],[Account_key]],tbl_COA[Account_key],tbl_COA[SubClass2],"Not Found")</f>
        <v>Cost of Sales</v>
      </c>
      <c r="J11102" t="str">
        <f>_xlfn.XLOOKUP(tbl_GL[[#This Row],[Account_key]],tbl_COA[Account_key],tbl_COA[SubAccount],,0)</f>
        <v>Cost of Sales</v>
      </c>
      <c r="K11102">
        <f>YEAR(tbl_GL[[#This Row],[Date]])</f>
        <v>2018</v>
      </c>
    </row>
    <row r="11103" spans="1:11" hidden="1" x14ac:dyDescent="0.35">
      <c r="A11103">
        <v>353.2</v>
      </c>
      <c r="B11103" s="24">
        <v>43311</v>
      </c>
      <c r="C11103">
        <v>5</v>
      </c>
      <c r="D11103" s="13">
        <v>60</v>
      </c>
      <c r="E11103" s="13" t="s">
        <v>4</v>
      </c>
      <c r="F11103" s="17">
        <v>-309</v>
      </c>
      <c r="G11103" t="str">
        <f>_xlfn.XLOOKUP(tbl_GL[[#This Row],[Account_key]],tbl_COA[Account_key],tbl_COA[Class],"Not Found")</f>
        <v>Assets</v>
      </c>
      <c r="H11103" t="str">
        <f>_xlfn.XLOOKUP(tbl_GL[[#This Row],[Account_key]],tbl_COA[Account_key],tbl_COA[SubClass],"Not Found")</f>
        <v>Assets</v>
      </c>
      <c r="I11103" t="str">
        <f>_xlfn.XLOOKUP(tbl_GL[[#This Row],[Account_key]],tbl_COA[Account_key],tbl_COA[SubClass2],"Not Found")</f>
        <v>Current Assets</v>
      </c>
      <c r="J11103" t="str">
        <f>_xlfn.XLOOKUP(tbl_GL[[#This Row],[Account_key]],tbl_COA[Account_key],tbl_COA[SubAccount],,0)</f>
        <v>Inventory</v>
      </c>
      <c r="K11103">
        <f>YEAR(tbl_GL[[#This Row],[Date]])</f>
        <v>2018</v>
      </c>
    </row>
    <row r="11104" spans="1:11" hidden="1" x14ac:dyDescent="0.35">
      <c r="A11104">
        <v>354.1</v>
      </c>
      <c r="B11104" s="24">
        <v>43311</v>
      </c>
      <c r="C11104">
        <v>5</v>
      </c>
      <c r="D11104" s="13">
        <v>330</v>
      </c>
      <c r="E11104" s="13" t="s">
        <v>97</v>
      </c>
      <c r="F11104" s="17">
        <v>-1099</v>
      </c>
      <c r="G11104" t="str">
        <f>_xlfn.XLOOKUP(tbl_GL[[#This Row],[Account_key]],tbl_COA[Account_key],tbl_COA[Class],"Not Found")</f>
        <v>Operating account</v>
      </c>
      <c r="H11104" t="str">
        <f>_xlfn.XLOOKUP(tbl_GL[[#This Row],[Account_key]],tbl_COA[Account_key],tbl_COA[SubClass],"Not Found")</f>
        <v>Operating Expenses</v>
      </c>
      <c r="I11104" t="str">
        <f>_xlfn.XLOOKUP(tbl_GL[[#This Row],[Account_key]],tbl_COA[Account_key],tbl_COA[SubClass2],"Not Found")</f>
        <v>Administration</v>
      </c>
      <c r="J11104" t="str">
        <f>_xlfn.XLOOKUP(tbl_GL[[#This Row],[Account_key]],tbl_COA[Account_key],tbl_COA[SubAccount],,0)</f>
        <v>Telephone</v>
      </c>
      <c r="K11104">
        <f>YEAR(tbl_GL[[#This Row],[Date]])</f>
        <v>2018</v>
      </c>
    </row>
    <row r="11105" spans="1:11" hidden="1" x14ac:dyDescent="0.35">
      <c r="A11105">
        <v>354.2</v>
      </c>
      <c r="B11105" s="24">
        <v>43311</v>
      </c>
      <c r="C11105">
        <v>5</v>
      </c>
      <c r="D11105" s="13">
        <v>120</v>
      </c>
      <c r="E11105" s="13" t="s">
        <v>97</v>
      </c>
      <c r="F11105" s="17">
        <v>1099</v>
      </c>
      <c r="G11105" t="str">
        <f>_xlfn.XLOOKUP(tbl_GL[[#This Row],[Account_key]],tbl_COA[Account_key],tbl_COA[Class],"Not Found")</f>
        <v>Liabilities and Owners Equity</v>
      </c>
      <c r="H11105" t="str">
        <f>_xlfn.XLOOKUP(tbl_GL[[#This Row],[Account_key]],tbl_COA[Account_key],tbl_COA[SubClass],"Not Found")</f>
        <v>Liabilities</v>
      </c>
      <c r="I11105" t="str">
        <f>_xlfn.XLOOKUP(tbl_GL[[#This Row],[Account_key]],tbl_COA[Account_key],tbl_COA[SubClass2],"Not Found")</f>
        <v>Current Liabilities</v>
      </c>
      <c r="J11105" t="str">
        <f>_xlfn.XLOOKUP(tbl_GL[[#This Row],[Account_key]],tbl_COA[Account_key],tbl_COA[SubAccount],,0)</f>
        <v>Accrued Expenses</v>
      </c>
      <c r="K11105">
        <f>YEAR(tbl_GL[[#This Row],[Date]])</f>
        <v>2018</v>
      </c>
    </row>
    <row r="11106" spans="1:11" hidden="1" x14ac:dyDescent="0.35">
      <c r="A11106">
        <v>355.1</v>
      </c>
      <c r="B11106" s="24">
        <v>43311</v>
      </c>
      <c r="C11106">
        <v>5</v>
      </c>
      <c r="D11106" s="13">
        <v>210</v>
      </c>
      <c r="E11106" s="13" t="s">
        <v>8</v>
      </c>
      <c r="F11106" s="17">
        <v>1124</v>
      </c>
      <c r="G11106" t="str">
        <f>_xlfn.XLOOKUP(tbl_GL[[#This Row],[Account_key]],tbl_COA[Account_key],tbl_COA[Class],"Not Found")</f>
        <v>Trading account</v>
      </c>
      <c r="H11106" t="str">
        <f>_xlfn.XLOOKUP(tbl_GL[[#This Row],[Account_key]],tbl_COA[Account_key],tbl_COA[SubClass],"Not Found")</f>
        <v>Sales</v>
      </c>
      <c r="I11106" t="str">
        <f>_xlfn.XLOOKUP(tbl_GL[[#This Row],[Account_key]],tbl_COA[Account_key],tbl_COA[SubClass2],"Not Found")</f>
        <v>Sales</v>
      </c>
      <c r="J11106" t="str">
        <f>_xlfn.XLOOKUP(tbl_GL[[#This Row],[Account_key]],tbl_COA[Account_key],tbl_COA[SubAccount],,0)</f>
        <v>Sales</v>
      </c>
      <c r="K11106">
        <f>YEAR(tbl_GL[[#This Row],[Date]])</f>
        <v>2018</v>
      </c>
    </row>
    <row r="11107" spans="1:11" hidden="1" x14ac:dyDescent="0.35">
      <c r="A11107">
        <v>355.2</v>
      </c>
      <c r="B11107" s="24">
        <v>43311</v>
      </c>
      <c r="C11107">
        <v>5</v>
      </c>
      <c r="D11107" s="13">
        <v>30</v>
      </c>
      <c r="E11107" s="13" t="s">
        <v>8</v>
      </c>
      <c r="F11107" s="17">
        <v>1124</v>
      </c>
      <c r="G11107" t="str">
        <f>_xlfn.XLOOKUP(tbl_GL[[#This Row],[Account_key]],tbl_COA[Account_key],tbl_COA[Class],"Not Found")</f>
        <v>Assets</v>
      </c>
      <c r="H11107" t="str">
        <f>_xlfn.XLOOKUP(tbl_GL[[#This Row],[Account_key]],tbl_COA[Account_key],tbl_COA[SubClass],"Not Found")</f>
        <v>Assets</v>
      </c>
      <c r="I11107" t="str">
        <f>_xlfn.XLOOKUP(tbl_GL[[#This Row],[Account_key]],tbl_COA[Account_key],tbl_COA[SubClass2],"Not Found")</f>
        <v>Current Assets</v>
      </c>
      <c r="J11107" t="str">
        <f>_xlfn.XLOOKUP(tbl_GL[[#This Row],[Account_key]],tbl_COA[Account_key],tbl_COA[SubAccount],,0)</f>
        <v>Trade Receivables</v>
      </c>
      <c r="K11107">
        <f>YEAR(tbl_GL[[#This Row],[Date]])</f>
        <v>2018</v>
      </c>
    </row>
    <row r="11108" spans="1:11" hidden="1" x14ac:dyDescent="0.35">
      <c r="A11108">
        <v>356.1</v>
      </c>
      <c r="B11108" s="24">
        <v>43312</v>
      </c>
      <c r="C11108">
        <v>5</v>
      </c>
      <c r="D11108" s="13">
        <v>10</v>
      </c>
      <c r="E11108" s="13" t="s">
        <v>110</v>
      </c>
      <c r="F11108" s="17">
        <v>24</v>
      </c>
      <c r="G11108" t="str">
        <f>_xlfn.XLOOKUP(tbl_GL[[#This Row],[Account_key]],tbl_COA[Account_key],tbl_COA[Class],"Not Found")</f>
        <v>Assets</v>
      </c>
      <c r="H11108" t="str">
        <f>_xlfn.XLOOKUP(tbl_GL[[#This Row],[Account_key]],tbl_COA[Account_key],tbl_COA[SubClass],"Not Found")</f>
        <v>Assets</v>
      </c>
      <c r="I11108" t="str">
        <f>_xlfn.XLOOKUP(tbl_GL[[#This Row],[Account_key]],tbl_COA[Account_key],tbl_COA[SubClass2],"Not Found")</f>
        <v>Current Assets</v>
      </c>
      <c r="J11108" t="str">
        <f>_xlfn.XLOOKUP(tbl_GL[[#This Row],[Account_key]],tbl_COA[Account_key],tbl_COA[SubAccount],,0)</f>
        <v>Cash at Bank</v>
      </c>
      <c r="K11108">
        <f>YEAR(tbl_GL[[#This Row],[Date]])</f>
        <v>2018</v>
      </c>
    </row>
    <row r="11109" spans="1:11" hidden="1" x14ac:dyDescent="0.35">
      <c r="A11109">
        <v>356.2</v>
      </c>
      <c r="B11109" s="24">
        <v>43312</v>
      </c>
      <c r="C11109">
        <v>5</v>
      </c>
      <c r="D11109" s="13">
        <v>430</v>
      </c>
      <c r="E11109" s="13" t="s">
        <v>110</v>
      </c>
      <c r="F11109" s="17">
        <v>24</v>
      </c>
      <c r="G11109" t="str">
        <f>_xlfn.XLOOKUP(tbl_GL[[#This Row],[Account_key]],tbl_COA[Account_key],tbl_COA[Class],"Not Found")</f>
        <v>Non-operating</v>
      </c>
      <c r="H11109" t="str">
        <f>_xlfn.XLOOKUP(tbl_GL[[#This Row],[Account_key]],tbl_COA[Account_key],tbl_COA[SubClass],"Not Found")</f>
        <v>Exchange Loss/Gain</v>
      </c>
      <c r="I11109" t="str">
        <f>_xlfn.XLOOKUP(tbl_GL[[#This Row],[Account_key]],tbl_COA[Account_key],tbl_COA[SubClass2],"Not Found")</f>
        <v>Exchange Loss/Gain</v>
      </c>
      <c r="J11109" t="str">
        <f>_xlfn.XLOOKUP(tbl_GL[[#This Row],[Account_key]],tbl_COA[Account_key],tbl_COA[SubAccount],,0)</f>
        <v>Exchange Loss/Gain</v>
      </c>
      <c r="K11109">
        <f>YEAR(tbl_GL[[#This Row],[Date]])</f>
        <v>2018</v>
      </c>
    </row>
    <row r="11110" spans="1:11" hidden="1" x14ac:dyDescent="0.35">
      <c r="A11110">
        <v>357.1</v>
      </c>
      <c r="B11110" s="24">
        <v>43312</v>
      </c>
      <c r="C11110">
        <v>5</v>
      </c>
      <c r="D11110" s="13">
        <v>10</v>
      </c>
      <c r="E11110" s="13" t="s">
        <v>113</v>
      </c>
      <c r="F11110" s="17">
        <v>96</v>
      </c>
      <c r="G11110" t="str">
        <f>_xlfn.XLOOKUP(tbl_GL[[#This Row],[Account_key]],tbl_COA[Account_key],tbl_COA[Class],"Not Found")</f>
        <v>Assets</v>
      </c>
      <c r="H11110" t="str">
        <f>_xlfn.XLOOKUP(tbl_GL[[#This Row],[Account_key]],tbl_COA[Account_key],tbl_COA[SubClass],"Not Found")</f>
        <v>Assets</v>
      </c>
      <c r="I11110" t="str">
        <f>_xlfn.XLOOKUP(tbl_GL[[#This Row],[Account_key]],tbl_COA[Account_key],tbl_COA[SubClass2],"Not Found")</f>
        <v>Current Assets</v>
      </c>
      <c r="J11110" t="str">
        <f>_xlfn.XLOOKUP(tbl_GL[[#This Row],[Account_key]],tbl_COA[Account_key],tbl_COA[SubAccount],,0)</f>
        <v>Cash at Bank</v>
      </c>
      <c r="K11110">
        <f>YEAR(tbl_GL[[#This Row],[Date]])</f>
        <v>2018</v>
      </c>
    </row>
    <row r="11111" spans="1:11" hidden="1" x14ac:dyDescent="0.35">
      <c r="A11111">
        <v>357.2</v>
      </c>
      <c r="B11111" s="24">
        <v>43312</v>
      </c>
      <c r="C11111">
        <v>5</v>
      </c>
      <c r="D11111" s="13">
        <v>410</v>
      </c>
      <c r="E11111" s="13" t="s">
        <v>113</v>
      </c>
      <c r="F11111" s="17">
        <v>96</v>
      </c>
      <c r="G11111" t="str">
        <f>_xlfn.XLOOKUP(tbl_GL[[#This Row],[Account_key]],tbl_COA[Account_key],tbl_COA[Class],"Not Found")</f>
        <v>Non-operating</v>
      </c>
      <c r="H11111" t="str">
        <f>_xlfn.XLOOKUP(tbl_GL[[#This Row],[Account_key]],tbl_COA[Account_key],tbl_COA[SubClass],"Not Found")</f>
        <v>Interest Income</v>
      </c>
      <c r="I11111" t="str">
        <f>_xlfn.XLOOKUP(tbl_GL[[#This Row],[Account_key]],tbl_COA[Account_key],tbl_COA[SubClass2],"Not Found")</f>
        <v>Interest Income</v>
      </c>
      <c r="J11111" t="str">
        <f>_xlfn.XLOOKUP(tbl_GL[[#This Row],[Account_key]],tbl_COA[Account_key],tbl_COA[SubAccount],,0)</f>
        <v>Interest Income</v>
      </c>
      <c r="K11111">
        <f>YEAR(tbl_GL[[#This Row],[Date]])</f>
        <v>2018</v>
      </c>
    </row>
    <row r="11112" spans="1:11" hidden="1" x14ac:dyDescent="0.35">
      <c r="A11112">
        <v>358.1</v>
      </c>
      <c r="B11112" s="24">
        <v>43312</v>
      </c>
      <c r="C11112">
        <v>5</v>
      </c>
      <c r="D11112" s="13">
        <v>440</v>
      </c>
      <c r="E11112" s="13" t="s">
        <v>112</v>
      </c>
      <c r="F11112" s="17">
        <v>-140</v>
      </c>
      <c r="G11112" t="str">
        <f>_xlfn.XLOOKUP(tbl_GL[[#This Row],[Account_key]],tbl_COA[Account_key],tbl_COA[Class],"Not Found")</f>
        <v>Interest &amp; Tax</v>
      </c>
      <c r="H11112" t="str">
        <f>_xlfn.XLOOKUP(tbl_GL[[#This Row],[Account_key]],tbl_COA[Account_key],tbl_COA[SubClass],"Not Found")</f>
        <v>Interest Expense</v>
      </c>
      <c r="I11112" t="str">
        <f>_xlfn.XLOOKUP(tbl_GL[[#This Row],[Account_key]],tbl_COA[Account_key],tbl_COA[SubClass2],"Not Found")</f>
        <v>Interest Expense</v>
      </c>
      <c r="J11112" t="str">
        <f>_xlfn.XLOOKUP(tbl_GL[[#This Row],[Account_key]],tbl_COA[Account_key],tbl_COA[SubAccount],,0)</f>
        <v>Interest Expense</v>
      </c>
      <c r="K11112">
        <f>YEAR(tbl_GL[[#This Row],[Date]])</f>
        <v>2018</v>
      </c>
    </row>
    <row r="11113" spans="1:11" hidden="1" x14ac:dyDescent="0.35">
      <c r="A11113">
        <v>358.2</v>
      </c>
      <c r="B11113" s="24">
        <v>43312</v>
      </c>
      <c r="C11113">
        <v>5</v>
      </c>
      <c r="D11113" s="13">
        <v>121</v>
      </c>
      <c r="E11113" s="13" t="s">
        <v>112</v>
      </c>
      <c r="F11113" s="17">
        <v>140</v>
      </c>
      <c r="G11113" t="str">
        <f>_xlfn.XLOOKUP(tbl_GL[[#This Row],[Account_key]],tbl_COA[Account_key],tbl_COA[Class],"Not Found")</f>
        <v>Liabilities and Owners Equity</v>
      </c>
      <c r="H11113" t="str">
        <f>_xlfn.XLOOKUP(tbl_GL[[#This Row],[Account_key]],tbl_COA[Account_key],tbl_COA[SubClass],"Not Found")</f>
        <v>Liabilities</v>
      </c>
      <c r="I11113" t="str">
        <f>_xlfn.XLOOKUP(tbl_GL[[#This Row],[Account_key]],tbl_COA[Account_key],tbl_COA[SubClass2],"Not Found")</f>
        <v>Current Liabilities</v>
      </c>
      <c r="J11113" t="str">
        <f>_xlfn.XLOOKUP(tbl_GL[[#This Row],[Account_key]],tbl_COA[Account_key],tbl_COA[SubAccount],,0)</f>
        <v>Interest Payable</v>
      </c>
      <c r="K11113">
        <f>YEAR(tbl_GL[[#This Row],[Date]])</f>
        <v>2018</v>
      </c>
    </row>
    <row r="11114" spans="1:11" hidden="1" x14ac:dyDescent="0.35">
      <c r="A11114">
        <v>359.1</v>
      </c>
      <c r="B11114" s="24">
        <v>43312</v>
      </c>
      <c r="C11114">
        <v>5</v>
      </c>
      <c r="D11114" s="13">
        <v>400</v>
      </c>
      <c r="E11114" s="13" t="s">
        <v>104</v>
      </c>
      <c r="F11114" s="17">
        <v>-175</v>
      </c>
      <c r="G11114" t="str">
        <f>_xlfn.XLOOKUP(tbl_GL[[#This Row],[Account_key]],tbl_COA[Account_key],tbl_COA[Class],"Not Found")</f>
        <v>Operating account</v>
      </c>
      <c r="H11114" t="str">
        <f>_xlfn.XLOOKUP(tbl_GL[[#This Row],[Account_key]],tbl_COA[Account_key],tbl_COA[SubClass],"Not Found")</f>
        <v>Depreciation &amp; Amortization</v>
      </c>
      <c r="I11114" t="str">
        <f>_xlfn.XLOOKUP(tbl_GL[[#This Row],[Account_key]],tbl_COA[Account_key],tbl_COA[SubClass2],"Not Found")</f>
        <v>Amortization</v>
      </c>
      <c r="J11114" t="str">
        <f>_xlfn.XLOOKUP(tbl_GL[[#This Row],[Account_key]],tbl_COA[Account_key],tbl_COA[SubAccount],,0)</f>
        <v>Amortization of Intangible Assets</v>
      </c>
      <c r="K11114">
        <f>YEAR(tbl_GL[[#This Row],[Date]])</f>
        <v>2018</v>
      </c>
    </row>
    <row r="11115" spans="1:11" hidden="1" x14ac:dyDescent="0.35">
      <c r="A11115">
        <v>359.2</v>
      </c>
      <c r="B11115" s="24">
        <v>43312</v>
      </c>
      <c r="C11115">
        <v>5</v>
      </c>
      <c r="D11115" s="13">
        <v>100</v>
      </c>
      <c r="E11115" s="13" t="s">
        <v>104</v>
      </c>
      <c r="F11115" s="17">
        <v>-175</v>
      </c>
      <c r="G11115" t="str">
        <f>_xlfn.XLOOKUP(tbl_GL[[#This Row],[Account_key]],tbl_COA[Account_key],tbl_COA[Class],"Not Found")</f>
        <v>Assets</v>
      </c>
      <c r="H11115" t="str">
        <f>_xlfn.XLOOKUP(tbl_GL[[#This Row],[Account_key]],tbl_COA[Account_key],tbl_COA[SubClass],"Not Found")</f>
        <v>Assets</v>
      </c>
      <c r="I11115" t="str">
        <f>_xlfn.XLOOKUP(tbl_GL[[#This Row],[Account_key]],tbl_COA[Account_key],tbl_COA[SubClass2],"Not Found")</f>
        <v>Non-Current Assets</v>
      </c>
      <c r="J11115" t="str">
        <f>_xlfn.XLOOKUP(tbl_GL[[#This Row],[Account_key]],tbl_COA[Account_key],tbl_COA[SubAccount],,0)</f>
        <v>Patents and trademarks</v>
      </c>
      <c r="K11115">
        <f>YEAR(tbl_GL[[#This Row],[Date]])</f>
        <v>2018</v>
      </c>
    </row>
    <row r="11116" spans="1:11" hidden="1" x14ac:dyDescent="0.35">
      <c r="A11116">
        <v>360.1</v>
      </c>
      <c r="B11116" s="24">
        <v>43312</v>
      </c>
      <c r="C11116">
        <v>5</v>
      </c>
      <c r="D11116" s="13">
        <v>450</v>
      </c>
      <c r="E11116" s="23" t="s">
        <v>108</v>
      </c>
      <c r="F11116" s="17">
        <v>-2024</v>
      </c>
      <c r="G11116" t="str">
        <f>_xlfn.XLOOKUP(tbl_GL[[#This Row],[Account_key]],tbl_COA[Account_key],tbl_COA[Class],"Not Found")</f>
        <v>Interest &amp; Tax</v>
      </c>
      <c r="H11116" t="str">
        <f>_xlfn.XLOOKUP(tbl_GL[[#This Row],[Account_key]],tbl_COA[Account_key],tbl_COA[SubClass],"Not Found")</f>
        <v>Taxation</v>
      </c>
      <c r="I11116" t="str">
        <f>_xlfn.XLOOKUP(tbl_GL[[#This Row],[Account_key]],tbl_COA[Account_key],tbl_COA[SubClass2],"Not Found")</f>
        <v>Taxation</v>
      </c>
      <c r="J11116" t="str">
        <f>_xlfn.XLOOKUP(tbl_GL[[#This Row],[Account_key]],tbl_COA[Account_key],tbl_COA[SubAccount],,0)</f>
        <v>Taxation</v>
      </c>
      <c r="K11116">
        <f>YEAR(tbl_GL[[#This Row],[Date]])</f>
        <v>2018</v>
      </c>
    </row>
    <row r="11117" spans="1:11" hidden="1" x14ac:dyDescent="0.35">
      <c r="A11117">
        <v>360.2</v>
      </c>
      <c r="B11117" s="24">
        <v>43312</v>
      </c>
      <c r="C11117">
        <v>5</v>
      </c>
      <c r="D11117" s="13">
        <v>122</v>
      </c>
      <c r="E11117" s="23" t="s">
        <v>108</v>
      </c>
      <c r="F11117" s="17">
        <v>2024</v>
      </c>
      <c r="G11117" t="str">
        <f>_xlfn.XLOOKUP(tbl_GL[[#This Row],[Account_key]],tbl_COA[Account_key],tbl_COA[Class],"Not Found")</f>
        <v>Liabilities and Owners Equity</v>
      </c>
      <c r="H11117" t="str">
        <f>_xlfn.XLOOKUP(tbl_GL[[#This Row],[Account_key]],tbl_COA[Account_key],tbl_COA[SubClass],"Not Found")</f>
        <v>Liabilities</v>
      </c>
      <c r="I11117" t="str">
        <f>_xlfn.XLOOKUP(tbl_GL[[#This Row],[Account_key]],tbl_COA[Account_key],tbl_COA[SubClass2],"Not Found")</f>
        <v>Current Liabilities</v>
      </c>
      <c r="J11117" t="str">
        <f>_xlfn.XLOOKUP(tbl_GL[[#This Row],[Account_key]],tbl_COA[Account_key],tbl_COA[SubAccount],,0)</f>
        <v>Tax payable</v>
      </c>
      <c r="K11117">
        <f>YEAR(tbl_GL[[#This Row],[Date]])</f>
        <v>2018</v>
      </c>
    </row>
    <row r="11118" spans="1:11" hidden="1" x14ac:dyDescent="0.35">
      <c r="A11118">
        <v>361.1</v>
      </c>
      <c r="B11118" s="24">
        <v>43312</v>
      </c>
      <c r="C11118">
        <v>5</v>
      </c>
      <c r="D11118" s="13">
        <v>240</v>
      </c>
      <c r="E11118" s="13" t="s">
        <v>56</v>
      </c>
      <c r="F11118" s="17">
        <v>-2800</v>
      </c>
      <c r="G11118" t="str">
        <f>_xlfn.XLOOKUP(tbl_GL[[#This Row],[Account_key]],tbl_COA[Account_key],tbl_COA[Class],"Not Found")</f>
        <v>Operating account</v>
      </c>
      <c r="H11118" t="str">
        <f>_xlfn.XLOOKUP(tbl_GL[[#This Row],[Account_key]],tbl_COA[Account_key],tbl_COA[SubClass],"Not Found")</f>
        <v>Operating Expenses</v>
      </c>
      <c r="I11118" t="str">
        <f>_xlfn.XLOOKUP(tbl_GL[[#This Row],[Account_key]],tbl_COA[Account_key],tbl_COA[SubClass2],"Not Found")</f>
        <v>Sales &amp; Distribution</v>
      </c>
      <c r="J11118" t="str">
        <f>_xlfn.XLOOKUP(tbl_GL[[#This Row],[Account_key]],tbl_COA[Account_key],tbl_COA[SubAccount],,0)</f>
        <v>Salaries</v>
      </c>
      <c r="K11118">
        <f>YEAR(tbl_GL[[#This Row],[Date]])</f>
        <v>2018</v>
      </c>
    </row>
    <row r="11119" spans="1:11" hidden="1" x14ac:dyDescent="0.35">
      <c r="A11119">
        <v>361.2</v>
      </c>
      <c r="B11119" s="24">
        <v>43312</v>
      </c>
      <c r="C11119">
        <v>5</v>
      </c>
      <c r="D11119" s="13">
        <v>10</v>
      </c>
      <c r="E11119" s="13" t="s">
        <v>56</v>
      </c>
      <c r="F11119" s="17">
        <v>-2800</v>
      </c>
      <c r="G11119" t="str">
        <f>_xlfn.XLOOKUP(tbl_GL[[#This Row],[Account_key]],tbl_COA[Account_key],tbl_COA[Class],"Not Found")</f>
        <v>Assets</v>
      </c>
      <c r="H11119" t="str">
        <f>_xlfn.XLOOKUP(tbl_GL[[#This Row],[Account_key]],tbl_COA[Account_key],tbl_COA[SubClass],"Not Found")</f>
        <v>Assets</v>
      </c>
      <c r="I11119" t="str">
        <f>_xlfn.XLOOKUP(tbl_GL[[#This Row],[Account_key]],tbl_COA[Account_key],tbl_COA[SubClass2],"Not Found")</f>
        <v>Current Assets</v>
      </c>
      <c r="J11119" t="str">
        <f>_xlfn.XLOOKUP(tbl_GL[[#This Row],[Account_key]],tbl_COA[Account_key],tbl_COA[SubAccount],,0)</f>
        <v>Cash at Bank</v>
      </c>
      <c r="K11119">
        <f>YEAR(tbl_GL[[#This Row],[Date]])</f>
        <v>2018</v>
      </c>
    </row>
    <row r="11120" spans="1:11" hidden="1" x14ac:dyDescent="0.35">
      <c r="A11120">
        <v>362.1</v>
      </c>
      <c r="B11120" s="24">
        <v>43312</v>
      </c>
      <c r="C11120">
        <v>5</v>
      </c>
      <c r="D11120" s="13">
        <v>380</v>
      </c>
      <c r="E11120" s="13" t="s">
        <v>101</v>
      </c>
      <c r="F11120" s="17">
        <v>-3500</v>
      </c>
      <c r="G11120" t="str">
        <f>_xlfn.XLOOKUP(tbl_GL[[#This Row],[Account_key]],tbl_COA[Account_key],tbl_COA[Class],"Not Found")</f>
        <v>Operating account</v>
      </c>
      <c r="H11120" t="str">
        <f>_xlfn.XLOOKUP(tbl_GL[[#This Row],[Account_key]],tbl_COA[Account_key],tbl_COA[SubClass],"Not Found")</f>
        <v>Depreciation &amp; Amortization</v>
      </c>
      <c r="I11120" t="str">
        <f>_xlfn.XLOOKUP(tbl_GL[[#This Row],[Account_key]],tbl_COA[Account_key],tbl_COA[SubClass2],"Not Found")</f>
        <v>Depreciation</v>
      </c>
      <c r="J11120" t="str">
        <f>_xlfn.XLOOKUP(tbl_GL[[#This Row],[Account_key]],tbl_COA[Account_key],tbl_COA[SubAccount],,0)</f>
        <v>Equipment</v>
      </c>
      <c r="K11120">
        <f>YEAR(tbl_GL[[#This Row],[Date]])</f>
        <v>2018</v>
      </c>
    </row>
    <row r="11121" spans="1:11" hidden="1" x14ac:dyDescent="0.35">
      <c r="A11121">
        <v>362.2</v>
      </c>
      <c r="B11121" s="24">
        <v>43312</v>
      </c>
      <c r="C11121">
        <v>5</v>
      </c>
      <c r="D11121" s="13">
        <v>90</v>
      </c>
      <c r="E11121" s="13" t="s">
        <v>101</v>
      </c>
      <c r="F11121" s="17">
        <v>-3500</v>
      </c>
      <c r="G11121" t="str">
        <f>_xlfn.XLOOKUP(tbl_GL[[#This Row],[Account_key]],tbl_COA[Account_key],tbl_COA[Class],"Not Found")</f>
        <v>Assets</v>
      </c>
      <c r="H11121" t="str">
        <f>_xlfn.XLOOKUP(tbl_GL[[#This Row],[Account_key]],tbl_COA[Account_key],tbl_COA[SubClass],"Not Found")</f>
        <v>Assets</v>
      </c>
      <c r="I11121" t="str">
        <f>_xlfn.XLOOKUP(tbl_GL[[#This Row],[Account_key]],tbl_COA[Account_key],tbl_COA[SubClass2],"Not Found")</f>
        <v>Non-Current Assets</v>
      </c>
      <c r="J11121" t="str">
        <f>_xlfn.XLOOKUP(tbl_GL[[#This Row],[Account_key]],tbl_COA[Account_key],tbl_COA[SubAccount],,0)</f>
        <v>Office Furniture &amp; Equipment</v>
      </c>
      <c r="K11121">
        <f>YEAR(tbl_GL[[#This Row],[Date]])</f>
        <v>2018</v>
      </c>
    </row>
    <row r="11122" spans="1:11" hidden="1" x14ac:dyDescent="0.35">
      <c r="A11122">
        <v>364.1</v>
      </c>
      <c r="B11122" s="24">
        <v>43312</v>
      </c>
      <c r="C11122">
        <v>5</v>
      </c>
      <c r="D11122" s="13">
        <v>10</v>
      </c>
      <c r="E11122" s="13" t="s">
        <v>84</v>
      </c>
      <c r="F11122" s="17">
        <v>-12833</v>
      </c>
      <c r="G11122" t="str">
        <f>_xlfn.XLOOKUP(tbl_GL[[#This Row],[Account_key]],tbl_COA[Account_key],tbl_COA[Class],"Not Found")</f>
        <v>Assets</v>
      </c>
      <c r="H11122" t="str">
        <f>_xlfn.XLOOKUP(tbl_GL[[#This Row],[Account_key]],tbl_COA[Account_key],tbl_COA[SubClass],"Not Found")</f>
        <v>Assets</v>
      </c>
      <c r="I11122" t="str">
        <f>_xlfn.XLOOKUP(tbl_GL[[#This Row],[Account_key]],tbl_COA[Account_key],tbl_COA[SubClass2],"Not Found")</f>
        <v>Current Assets</v>
      </c>
      <c r="J11122" t="str">
        <f>_xlfn.XLOOKUP(tbl_GL[[#This Row],[Account_key]],tbl_COA[Account_key],tbl_COA[SubAccount],,0)</f>
        <v>Cash at Bank</v>
      </c>
      <c r="K11122">
        <f>YEAR(tbl_GL[[#This Row],[Date]])</f>
        <v>2018</v>
      </c>
    </row>
    <row r="11123" spans="1:11" hidden="1" x14ac:dyDescent="0.35">
      <c r="A11123">
        <v>364.2</v>
      </c>
      <c r="B11123" s="24">
        <v>43312</v>
      </c>
      <c r="C11123">
        <v>5</v>
      </c>
      <c r="D11123" s="13">
        <v>110</v>
      </c>
      <c r="E11123" s="13" t="s">
        <v>84</v>
      </c>
      <c r="F11123" s="17">
        <v>-12833</v>
      </c>
      <c r="G11123" t="str">
        <f>_xlfn.XLOOKUP(tbl_GL[[#This Row],[Account_key]],tbl_COA[Account_key],tbl_COA[Class],"Not Found")</f>
        <v>Liabilities and Owners Equity</v>
      </c>
      <c r="H11123" t="str">
        <f>_xlfn.XLOOKUP(tbl_GL[[#This Row],[Account_key]],tbl_COA[Account_key],tbl_COA[SubClass],"Not Found")</f>
        <v>Liabilities</v>
      </c>
      <c r="I11123" t="str">
        <f>_xlfn.XLOOKUP(tbl_GL[[#This Row],[Account_key]],tbl_COA[Account_key],tbl_COA[SubClass2],"Not Found")</f>
        <v>Current Liabilities</v>
      </c>
      <c r="J11123" t="str">
        <f>_xlfn.XLOOKUP(tbl_GL[[#This Row],[Account_key]],tbl_COA[Account_key],tbl_COA[SubAccount],,0)</f>
        <v>Trade Payables</v>
      </c>
      <c r="K11123">
        <f>YEAR(tbl_GL[[#This Row],[Date]])</f>
        <v>2018</v>
      </c>
    </row>
    <row r="11124" spans="1:11" hidden="1" x14ac:dyDescent="0.35">
      <c r="A11124">
        <v>365.1</v>
      </c>
      <c r="B11124" s="24">
        <v>43313</v>
      </c>
      <c r="C11124">
        <v>5</v>
      </c>
      <c r="D11124" s="13">
        <v>340</v>
      </c>
      <c r="E11124" s="13" t="s">
        <v>97</v>
      </c>
      <c r="F11124" s="17">
        <v>-1099</v>
      </c>
      <c r="G11124" t="str">
        <f>_xlfn.XLOOKUP(tbl_GL[[#This Row],[Account_key]],tbl_COA[Account_key],tbl_COA[Class],"Not Found")</f>
        <v>Operating account</v>
      </c>
      <c r="H11124" t="str">
        <f>_xlfn.XLOOKUP(tbl_GL[[#This Row],[Account_key]],tbl_COA[Account_key],tbl_COA[SubClass],"Not Found")</f>
        <v>Operating Expenses</v>
      </c>
      <c r="I11124" t="str">
        <f>_xlfn.XLOOKUP(tbl_GL[[#This Row],[Account_key]],tbl_COA[Account_key],tbl_COA[SubClass2],"Not Found")</f>
        <v>Administration</v>
      </c>
      <c r="J11124" t="str">
        <f>_xlfn.XLOOKUP(tbl_GL[[#This Row],[Account_key]],tbl_COA[Account_key],tbl_COA[SubAccount],,0)</f>
        <v>Utilities</v>
      </c>
      <c r="K11124">
        <f>YEAR(tbl_GL[[#This Row],[Date]])</f>
        <v>2018</v>
      </c>
    </row>
    <row r="11125" spans="1:11" hidden="1" x14ac:dyDescent="0.35">
      <c r="A11125">
        <v>365.2</v>
      </c>
      <c r="B11125" s="24">
        <v>43313</v>
      </c>
      <c r="C11125">
        <v>5</v>
      </c>
      <c r="D11125" s="13">
        <v>120</v>
      </c>
      <c r="E11125" s="13" t="s">
        <v>97</v>
      </c>
      <c r="F11125" s="17">
        <v>1099</v>
      </c>
      <c r="G11125" t="str">
        <f>_xlfn.XLOOKUP(tbl_GL[[#This Row],[Account_key]],tbl_COA[Account_key],tbl_COA[Class],"Not Found")</f>
        <v>Liabilities and Owners Equity</v>
      </c>
      <c r="H11125" t="str">
        <f>_xlfn.XLOOKUP(tbl_GL[[#This Row],[Account_key]],tbl_COA[Account_key],tbl_COA[SubClass],"Not Found")</f>
        <v>Liabilities</v>
      </c>
      <c r="I11125" t="str">
        <f>_xlfn.XLOOKUP(tbl_GL[[#This Row],[Account_key]],tbl_COA[Account_key],tbl_COA[SubClass2],"Not Found")</f>
        <v>Current Liabilities</v>
      </c>
      <c r="J11125" t="str">
        <f>_xlfn.XLOOKUP(tbl_GL[[#This Row],[Account_key]],tbl_COA[Account_key],tbl_COA[SubAccount],,0)</f>
        <v>Accrued Expenses</v>
      </c>
      <c r="K11125">
        <f>YEAR(tbl_GL[[#This Row],[Date]])</f>
        <v>2018</v>
      </c>
    </row>
    <row r="11126" spans="1:11" hidden="1" x14ac:dyDescent="0.35">
      <c r="A11126">
        <v>366.1</v>
      </c>
      <c r="B11126" s="24">
        <v>43313</v>
      </c>
      <c r="C11126">
        <v>5</v>
      </c>
      <c r="D11126" s="13">
        <v>60</v>
      </c>
      <c r="E11126" s="13" t="s">
        <v>84</v>
      </c>
      <c r="F11126" s="17">
        <v>12833</v>
      </c>
      <c r="G11126" t="str">
        <f>_xlfn.XLOOKUP(tbl_GL[[#This Row],[Account_key]],tbl_COA[Account_key],tbl_COA[Class],"Not Found")</f>
        <v>Assets</v>
      </c>
      <c r="H11126" t="str">
        <f>_xlfn.XLOOKUP(tbl_GL[[#This Row],[Account_key]],tbl_COA[Account_key],tbl_COA[SubClass],"Not Found")</f>
        <v>Assets</v>
      </c>
      <c r="I11126" t="str">
        <f>_xlfn.XLOOKUP(tbl_GL[[#This Row],[Account_key]],tbl_COA[Account_key],tbl_COA[SubClass2],"Not Found")</f>
        <v>Current Assets</v>
      </c>
      <c r="J11126" t="str">
        <f>_xlfn.XLOOKUP(tbl_GL[[#This Row],[Account_key]],tbl_COA[Account_key],tbl_COA[SubAccount],,0)</f>
        <v>Inventory</v>
      </c>
      <c r="K11126">
        <f>YEAR(tbl_GL[[#This Row],[Date]])</f>
        <v>2018</v>
      </c>
    </row>
    <row r="11127" spans="1:11" hidden="1" x14ac:dyDescent="0.35">
      <c r="A11127">
        <v>366.2</v>
      </c>
      <c r="B11127" s="24">
        <v>43313</v>
      </c>
      <c r="C11127">
        <v>5</v>
      </c>
      <c r="D11127" s="13">
        <v>110</v>
      </c>
      <c r="E11127" s="13" t="s">
        <v>84</v>
      </c>
      <c r="F11127" s="17">
        <v>12833</v>
      </c>
      <c r="G11127" t="str">
        <f>_xlfn.XLOOKUP(tbl_GL[[#This Row],[Account_key]],tbl_COA[Account_key],tbl_COA[Class],"Not Found")</f>
        <v>Liabilities and Owners Equity</v>
      </c>
      <c r="H11127" t="str">
        <f>_xlfn.XLOOKUP(tbl_GL[[#This Row],[Account_key]],tbl_COA[Account_key],tbl_COA[SubClass],"Not Found")</f>
        <v>Liabilities</v>
      </c>
      <c r="I11127" t="str">
        <f>_xlfn.XLOOKUP(tbl_GL[[#This Row],[Account_key]],tbl_COA[Account_key],tbl_COA[SubClass2],"Not Found")</f>
        <v>Current Liabilities</v>
      </c>
      <c r="J11127" t="str">
        <f>_xlfn.XLOOKUP(tbl_GL[[#This Row],[Account_key]],tbl_COA[Account_key],tbl_COA[SubAccount],,0)</f>
        <v>Trade Payables</v>
      </c>
      <c r="K11127">
        <f>YEAR(tbl_GL[[#This Row],[Date]])</f>
        <v>2018</v>
      </c>
    </row>
    <row r="11128" spans="1:11" hidden="1" x14ac:dyDescent="0.35">
      <c r="A11128">
        <v>367.1</v>
      </c>
      <c r="B11128" s="24">
        <v>43315</v>
      </c>
      <c r="C11128">
        <v>5</v>
      </c>
      <c r="D11128" s="13">
        <v>230</v>
      </c>
      <c r="E11128" s="13" t="s">
        <v>4</v>
      </c>
      <c r="F11128" s="17">
        <v>-534</v>
      </c>
      <c r="G11128" t="str">
        <f>_xlfn.XLOOKUP(tbl_GL[[#This Row],[Account_key]],tbl_COA[Account_key],tbl_COA[Class],"Not Found")</f>
        <v>Trading account</v>
      </c>
      <c r="H11128" t="str">
        <f>_xlfn.XLOOKUP(tbl_GL[[#This Row],[Account_key]],tbl_COA[Account_key],tbl_COA[SubClass],"Not Found")</f>
        <v>Cost of Sales</v>
      </c>
      <c r="I11128" t="str">
        <f>_xlfn.XLOOKUP(tbl_GL[[#This Row],[Account_key]],tbl_COA[Account_key],tbl_COA[SubClass2],"Not Found")</f>
        <v>Cost of Sales</v>
      </c>
      <c r="J11128" t="str">
        <f>_xlfn.XLOOKUP(tbl_GL[[#This Row],[Account_key]],tbl_COA[Account_key],tbl_COA[SubAccount],,0)</f>
        <v>Cost of Sales</v>
      </c>
      <c r="K11128">
        <f>YEAR(tbl_GL[[#This Row],[Date]])</f>
        <v>2018</v>
      </c>
    </row>
    <row r="11129" spans="1:11" hidden="1" x14ac:dyDescent="0.35">
      <c r="A11129">
        <v>367.2</v>
      </c>
      <c r="B11129" s="24">
        <v>43315</v>
      </c>
      <c r="C11129">
        <v>5</v>
      </c>
      <c r="D11129" s="13">
        <v>60</v>
      </c>
      <c r="E11129" s="13" t="s">
        <v>4</v>
      </c>
      <c r="F11129" s="17">
        <v>-534</v>
      </c>
      <c r="G11129" t="str">
        <f>_xlfn.XLOOKUP(tbl_GL[[#This Row],[Account_key]],tbl_COA[Account_key],tbl_COA[Class],"Not Found")</f>
        <v>Assets</v>
      </c>
      <c r="H11129" t="str">
        <f>_xlfn.XLOOKUP(tbl_GL[[#This Row],[Account_key]],tbl_COA[Account_key],tbl_COA[SubClass],"Not Found")</f>
        <v>Assets</v>
      </c>
      <c r="I11129" t="str">
        <f>_xlfn.XLOOKUP(tbl_GL[[#This Row],[Account_key]],tbl_COA[Account_key],tbl_COA[SubClass2],"Not Found")</f>
        <v>Current Assets</v>
      </c>
      <c r="J11129" t="str">
        <f>_xlfn.XLOOKUP(tbl_GL[[#This Row],[Account_key]],tbl_COA[Account_key],tbl_COA[SubAccount],,0)</f>
        <v>Inventory</v>
      </c>
      <c r="K11129">
        <f>YEAR(tbl_GL[[#This Row],[Date]])</f>
        <v>2018</v>
      </c>
    </row>
    <row r="11130" spans="1:11" hidden="1" x14ac:dyDescent="0.35">
      <c r="A11130">
        <v>368.1</v>
      </c>
      <c r="B11130" s="24">
        <v>43315</v>
      </c>
      <c r="C11130">
        <v>5</v>
      </c>
      <c r="D11130" s="13">
        <v>10</v>
      </c>
      <c r="E11130" s="13" t="s">
        <v>98</v>
      </c>
      <c r="F11130" s="17">
        <v>-714</v>
      </c>
      <c r="G11130" t="str">
        <f>_xlfn.XLOOKUP(tbl_GL[[#This Row],[Account_key]],tbl_COA[Account_key],tbl_COA[Class],"Not Found")</f>
        <v>Assets</v>
      </c>
      <c r="H11130" t="str">
        <f>_xlfn.XLOOKUP(tbl_GL[[#This Row],[Account_key]],tbl_COA[Account_key],tbl_COA[SubClass],"Not Found")</f>
        <v>Assets</v>
      </c>
      <c r="I11130" t="str">
        <f>_xlfn.XLOOKUP(tbl_GL[[#This Row],[Account_key]],tbl_COA[Account_key],tbl_COA[SubClass2],"Not Found")</f>
        <v>Current Assets</v>
      </c>
      <c r="J11130" t="str">
        <f>_xlfn.XLOOKUP(tbl_GL[[#This Row],[Account_key]],tbl_COA[Account_key],tbl_COA[SubAccount],,0)</f>
        <v>Cash at Bank</v>
      </c>
      <c r="K11130">
        <f>YEAR(tbl_GL[[#This Row],[Date]])</f>
        <v>2018</v>
      </c>
    </row>
    <row r="11131" spans="1:11" hidden="1" x14ac:dyDescent="0.35">
      <c r="A11131">
        <v>368.2</v>
      </c>
      <c r="B11131" s="24">
        <v>43315</v>
      </c>
      <c r="C11131">
        <v>5</v>
      </c>
      <c r="D11131" s="13">
        <v>120</v>
      </c>
      <c r="E11131" s="13" t="s">
        <v>98</v>
      </c>
      <c r="F11131" s="17">
        <v>-714</v>
      </c>
      <c r="G11131" t="str">
        <f>_xlfn.XLOOKUP(tbl_GL[[#This Row],[Account_key]],tbl_COA[Account_key],tbl_COA[Class],"Not Found")</f>
        <v>Liabilities and Owners Equity</v>
      </c>
      <c r="H11131" t="str">
        <f>_xlfn.XLOOKUP(tbl_GL[[#This Row],[Account_key]],tbl_COA[Account_key],tbl_COA[SubClass],"Not Found")</f>
        <v>Liabilities</v>
      </c>
      <c r="I11131" t="str">
        <f>_xlfn.XLOOKUP(tbl_GL[[#This Row],[Account_key]],tbl_COA[Account_key],tbl_COA[SubClass2],"Not Found")</f>
        <v>Current Liabilities</v>
      </c>
      <c r="J11131" t="str">
        <f>_xlfn.XLOOKUP(tbl_GL[[#This Row],[Account_key]],tbl_COA[Account_key],tbl_COA[SubAccount],,0)</f>
        <v>Accrued Expenses</v>
      </c>
      <c r="K11131">
        <f>YEAR(tbl_GL[[#This Row],[Date]])</f>
        <v>2018</v>
      </c>
    </row>
    <row r="11132" spans="1:11" hidden="1" x14ac:dyDescent="0.35">
      <c r="A11132">
        <v>369.1</v>
      </c>
      <c r="B11132" s="24">
        <v>43315</v>
      </c>
      <c r="C11132">
        <v>5</v>
      </c>
      <c r="D11132" s="13">
        <v>210</v>
      </c>
      <c r="E11132" s="13" t="s">
        <v>7</v>
      </c>
      <c r="F11132" s="17">
        <v>1779</v>
      </c>
      <c r="G11132" t="str">
        <f>_xlfn.XLOOKUP(tbl_GL[[#This Row],[Account_key]],tbl_COA[Account_key],tbl_COA[Class],"Not Found")</f>
        <v>Trading account</v>
      </c>
      <c r="H11132" t="str">
        <f>_xlfn.XLOOKUP(tbl_GL[[#This Row],[Account_key]],tbl_COA[Account_key],tbl_COA[SubClass],"Not Found")</f>
        <v>Sales</v>
      </c>
      <c r="I11132" t="str">
        <f>_xlfn.XLOOKUP(tbl_GL[[#This Row],[Account_key]],tbl_COA[Account_key],tbl_COA[SubClass2],"Not Found")</f>
        <v>Sales</v>
      </c>
      <c r="J11132" t="str">
        <f>_xlfn.XLOOKUP(tbl_GL[[#This Row],[Account_key]],tbl_COA[Account_key],tbl_COA[SubAccount],,0)</f>
        <v>Sales</v>
      </c>
      <c r="K11132">
        <f>YEAR(tbl_GL[[#This Row],[Date]])</f>
        <v>2018</v>
      </c>
    </row>
    <row r="11133" spans="1:11" hidden="1" x14ac:dyDescent="0.35">
      <c r="A11133">
        <v>369.2</v>
      </c>
      <c r="B11133" s="24">
        <v>43315</v>
      </c>
      <c r="C11133">
        <v>5</v>
      </c>
      <c r="D11133" s="13">
        <v>10</v>
      </c>
      <c r="E11133" s="13" t="s">
        <v>7</v>
      </c>
      <c r="F11133" s="17">
        <v>1779</v>
      </c>
      <c r="G11133" t="str">
        <f>_xlfn.XLOOKUP(tbl_GL[[#This Row],[Account_key]],tbl_COA[Account_key],tbl_COA[Class],"Not Found")</f>
        <v>Assets</v>
      </c>
      <c r="H11133" t="str">
        <f>_xlfn.XLOOKUP(tbl_GL[[#This Row],[Account_key]],tbl_COA[Account_key],tbl_COA[SubClass],"Not Found")</f>
        <v>Assets</v>
      </c>
      <c r="I11133" t="str">
        <f>_xlfn.XLOOKUP(tbl_GL[[#This Row],[Account_key]],tbl_COA[Account_key],tbl_COA[SubClass2],"Not Found")</f>
        <v>Current Assets</v>
      </c>
      <c r="J11133" t="str">
        <f>_xlfn.XLOOKUP(tbl_GL[[#This Row],[Account_key]],tbl_COA[Account_key],tbl_COA[SubAccount],,0)</f>
        <v>Cash at Bank</v>
      </c>
      <c r="K11133">
        <f>YEAR(tbl_GL[[#This Row],[Date]])</f>
        <v>2018</v>
      </c>
    </row>
    <row r="11134" spans="1:11" hidden="1" x14ac:dyDescent="0.35">
      <c r="A11134">
        <v>370.1</v>
      </c>
      <c r="B11134" s="24">
        <v>43315</v>
      </c>
      <c r="C11134">
        <v>5</v>
      </c>
      <c r="D11134" s="13">
        <v>230</v>
      </c>
      <c r="E11134" s="13" t="s">
        <v>4</v>
      </c>
      <c r="F11134" s="17">
        <v>-2265</v>
      </c>
      <c r="G11134" t="str">
        <f>_xlfn.XLOOKUP(tbl_GL[[#This Row],[Account_key]],tbl_COA[Account_key],tbl_COA[Class],"Not Found")</f>
        <v>Trading account</v>
      </c>
      <c r="H11134" t="str">
        <f>_xlfn.XLOOKUP(tbl_GL[[#This Row],[Account_key]],tbl_COA[Account_key],tbl_COA[SubClass],"Not Found")</f>
        <v>Cost of Sales</v>
      </c>
      <c r="I11134" t="str">
        <f>_xlfn.XLOOKUP(tbl_GL[[#This Row],[Account_key]],tbl_COA[Account_key],tbl_COA[SubClass2],"Not Found")</f>
        <v>Cost of Sales</v>
      </c>
      <c r="J11134" t="str">
        <f>_xlfn.XLOOKUP(tbl_GL[[#This Row],[Account_key]],tbl_COA[Account_key],tbl_COA[SubAccount],,0)</f>
        <v>Cost of Sales</v>
      </c>
      <c r="K11134">
        <f>YEAR(tbl_GL[[#This Row],[Date]])</f>
        <v>2018</v>
      </c>
    </row>
    <row r="11135" spans="1:11" hidden="1" x14ac:dyDescent="0.35">
      <c r="A11135">
        <v>370.2</v>
      </c>
      <c r="B11135" s="24">
        <v>43315</v>
      </c>
      <c r="C11135">
        <v>5</v>
      </c>
      <c r="D11135" s="13">
        <v>60</v>
      </c>
      <c r="E11135" s="13" t="s">
        <v>4</v>
      </c>
      <c r="F11135" s="17">
        <v>-2265</v>
      </c>
      <c r="G11135" t="str">
        <f>_xlfn.XLOOKUP(tbl_GL[[#This Row],[Account_key]],tbl_COA[Account_key],tbl_COA[Class],"Not Found")</f>
        <v>Assets</v>
      </c>
      <c r="H11135" t="str">
        <f>_xlfn.XLOOKUP(tbl_GL[[#This Row],[Account_key]],tbl_COA[Account_key],tbl_COA[SubClass],"Not Found")</f>
        <v>Assets</v>
      </c>
      <c r="I11135" t="str">
        <f>_xlfn.XLOOKUP(tbl_GL[[#This Row],[Account_key]],tbl_COA[Account_key],tbl_COA[SubClass2],"Not Found")</f>
        <v>Current Assets</v>
      </c>
      <c r="J11135" t="str">
        <f>_xlfn.XLOOKUP(tbl_GL[[#This Row],[Account_key]],tbl_COA[Account_key],tbl_COA[SubAccount],,0)</f>
        <v>Inventory</v>
      </c>
      <c r="K11135">
        <f>YEAR(tbl_GL[[#This Row],[Date]])</f>
        <v>2018</v>
      </c>
    </row>
    <row r="11136" spans="1:11" hidden="1" x14ac:dyDescent="0.35">
      <c r="A11136">
        <v>371.1</v>
      </c>
      <c r="B11136" s="24">
        <v>43315</v>
      </c>
      <c r="C11136">
        <v>5</v>
      </c>
      <c r="D11136" s="13">
        <v>210</v>
      </c>
      <c r="E11136" s="13" t="s">
        <v>8</v>
      </c>
      <c r="F11136" s="17">
        <v>8236</v>
      </c>
      <c r="G11136" t="str">
        <f>_xlfn.XLOOKUP(tbl_GL[[#This Row],[Account_key]],tbl_COA[Account_key],tbl_COA[Class],"Not Found")</f>
        <v>Trading account</v>
      </c>
      <c r="H11136" t="str">
        <f>_xlfn.XLOOKUP(tbl_GL[[#This Row],[Account_key]],tbl_COA[Account_key],tbl_COA[SubClass],"Not Found")</f>
        <v>Sales</v>
      </c>
      <c r="I11136" t="str">
        <f>_xlfn.XLOOKUP(tbl_GL[[#This Row],[Account_key]],tbl_COA[Account_key],tbl_COA[SubClass2],"Not Found")</f>
        <v>Sales</v>
      </c>
      <c r="J11136" t="str">
        <f>_xlfn.XLOOKUP(tbl_GL[[#This Row],[Account_key]],tbl_COA[Account_key],tbl_COA[SubAccount],,0)</f>
        <v>Sales</v>
      </c>
      <c r="K11136">
        <f>YEAR(tbl_GL[[#This Row],[Date]])</f>
        <v>2018</v>
      </c>
    </row>
    <row r="11137" spans="1:11" hidden="1" x14ac:dyDescent="0.35">
      <c r="A11137">
        <v>371.2</v>
      </c>
      <c r="B11137" s="24">
        <v>43315</v>
      </c>
      <c r="C11137">
        <v>5</v>
      </c>
      <c r="D11137" s="13">
        <v>30</v>
      </c>
      <c r="E11137" s="13" t="s">
        <v>8</v>
      </c>
      <c r="F11137" s="17">
        <v>8236</v>
      </c>
      <c r="G11137" t="str">
        <f>_xlfn.XLOOKUP(tbl_GL[[#This Row],[Account_key]],tbl_COA[Account_key],tbl_COA[Class],"Not Found")</f>
        <v>Assets</v>
      </c>
      <c r="H11137" t="str">
        <f>_xlfn.XLOOKUP(tbl_GL[[#This Row],[Account_key]],tbl_COA[Account_key],tbl_COA[SubClass],"Not Found")</f>
        <v>Assets</v>
      </c>
      <c r="I11137" t="str">
        <f>_xlfn.XLOOKUP(tbl_GL[[#This Row],[Account_key]],tbl_COA[Account_key],tbl_COA[SubClass2],"Not Found")</f>
        <v>Current Assets</v>
      </c>
      <c r="J11137" t="str">
        <f>_xlfn.XLOOKUP(tbl_GL[[#This Row],[Account_key]],tbl_COA[Account_key],tbl_COA[SubAccount],,0)</f>
        <v>Trade Receivables</v>
      </c>
      <c r="K11137">
        <f>YEAR(tbl_GL[[#This Row],[Date]])</f>
        <v>2018</v>
      </c>
    </row>
    <row r="11138" spans="1:11" hidden="1" x14ac:dyDescent="0.35">
      <c r="A11138">
        <v>372.1</v>
      </c>
      <c r="B11138" s="24">
        <v>43316</v>
      </c>
      <c r="C11138">
        <v>5</v>
      </c>
      <c r="D11138" s="13">
        <v>260</v>
      </c>
      <c r="E11138" s="13" t="s">
        <v>97</v>
      </c>
      <c r="F11138" s="17">
        <v>-1097</v>
      </c>
      <c r="G11138" t="str">
        <f>_xlfn.XLOOKUP(tbl_GL[[#This Row],[Account_key]],tbl_COA[Account_key],tbl_COA[Class],"Not Found")</f>
        <v>Operating account</v>
      </c>
      <c r="H11138" t="str">
        <f>_xlfn.XLOOKUP(tbl_GL[[#This Row],[Account_key]],tbl_COA[Account_key],tbl_COA[SubClass],"Not Found")</f>
        <v>Operating Expenses</v>
      </c>
      <c r="I11138" t="str">
        <f>_xlfn.XLOOKUP(tbl_GL[[#This Row],[Account_key]],tbl_COA[Account_key],tbl_COA[SubClass2],"Not Found")</f>
        <v>Marketing</v>
      </c>
      <c r="J11138" t="str">
        <f>_xlfn.XLOOKUP(tbl_GL[[#This Row],[Account_key]],tbl_COA[Account_key],tbl_COA[SubAccount],,0)</f>
        <v>Commissions</v>
      </c>
      <c r="K11138">
        <f>YEAR(tbl_GL[[#This Row],[Date]])</f>
        <v>2018</v>
      </c>
    </row>
    <row r="11139" spans="1:11" hidden="1" x14ac:dyDescent="0.35">
      <c r="A11139">
        <v>372.2</v>
      </c>
      <c r="B11139" s="24">
        <v>43316</v>
      </c>
      <c r="C11139">
        <v>5</v>
      </c>
      <c r="D11139" s="13">
        <v>120</v>
      </c>
      <c r="E11139" s="13" t="s">
        <v>97</v>
      </c>
      <c r="F11139" s="17">
        <v>1097</v>
      </c>
      <c r="G11139" t="str">
        <f>_xlfn.XLOOKUP(tbl_GL[[#This Row],[Account_key]],tbl_COA[Account_key],tbl_COA[Class],"Not Found")</f>
        <v>Liabilities and Owners Equity</v>
      </c>
      <c r="H11139" t="str">
        <f>_xlfn.XLOOKUP(tbl_GL[[#This Row],[Account_key]],tbl_COA[Account_key],tbl_COA[SubClass],"Not Found")</f>
        <v>Liabilities</v>
      </c>
      <c r="I11139" t="str">
        <f>_xlfn.XLOOKUP(tbl_GL[[#This Row],[Account_key]],tbl_COA[Account_key],tbl_COA[SubClass2],"Not Found")</f>
        <v>Current Liabilities</v>
      </c>
      <c r="J11139" t="str">
        <f>_xlfn.XLOOKUP(tbl_GL[[#This Row],[Account_key]],tbl_COA[Account_key],tbl_COA[SubAccount],,0)</f>
        <v>Accrued Expenses</v>
      </c>
      <c r="K11139">
        <f>YEAR(tbl_GL[[#This Row],[Date]])</f>
        <v>2018</v>
      </c>
    </row>
    <row r="11140" spans="1:11" hidden="1" x14ac:dyDescent="0.35">
      <c r="A11140">
        <v>373.1</v>
      </c>
      <c r="B11140" s="24">
        <v>43318</v>
      </c>
      <c r="C11140">
        <v>5</v>
      </c>
      <c r="D11140" s="13">
        <v>280</v>
      </c>
      <c r="E11140" s="13" t="s">
        <v>99</v>
      </c>
      <c r="F11140" s="17">
        <v>-77</v>
      </c>
      <c r="G11140" t="str">
        <f>_xlfn.XLOOKUP(tbl_GL[[#This Row],[Account_key]],tbl_COA[Account_key],tbl_COA[Class],"Not Found")</f>
        <v>Operating account</v>
      </c>
      <c r="H11140" t="str">
        <f>_xlfn.XLOOKUP(tbl_GL[[#This Row],[Account_key]],tbl_COA[Account_key],tbl_COA[SubClass],"Not Found")</f>
        <v>Operating Expenses</v>
      </c>
      <c r="I11140" t="str">
        <f>_xlfn.XLOOKUP(tbl_GL[[#This Row],[Account_key]],tbl_COA[Account_key],tbl_COA[SubClass2],"Not Found")</f>
        <v>Marketing</v>
      </c>
      <c r="J11140" t="str">
        <f>_xlfn.XLOOKUP(tbl_GL[[#This Row],[Account_key]],tbl_COA[Account_key],tbl_COA[SubAccount],,0)</f>
        <v>Advertisements</v>
      </c>
      <c r="K11140">
        <f>YEAR(tbl_GL[[#This Row],[Date]])</f>
        <v>2018</v>
      </c>
    </row>
    <row r="11141" spans="1:11" hidden="1" x14ac:dyDescent="0.35">
      <c r="A11141">
        <v>373.2</v>
      </c>
      <c r="B11141" s="24">
        <v>43318</v>
      </c>
      <c r="C11141">
        <v>5</v>
      </c>
      <c r="D11141" s="13">
        <v>20</v>
      </c>
      <c r="E11141" s="13" t="s">
        <v>99</v>
      </c>
      <c r="F11141" s="17">
        <v>-77</v>
      </c>
      <c r="G11141" t="str">
        <f>_xlfn.XLOOKUP(tbl_GL[[#This Row],[Account_key]],tbl_COA[Account_key],tbl_COA[Class],"Not Found")</f>
        <v>Assets</v>
      </c>
      <c r="H11141" t="str">
        <f>_xlfn.XLOOKUP(tbl_GL[[#This Row],[Account_key]],tbl_COA[Account_key],tbl_COA[SubClass],"Not Found")</f>
        <v>Assets</v>
      </c>
      <c r="I11141" t="str">
        <f>_xlfn.XLOOKUP(tbl_GL[[#This Row],[Account_key]],tbl_COA[Account_key],tbl_COA[SubClass2],"Not Found")</f>
        <v>Current Assets</v>
      </c>
      <c r="J11141" t="str">
        <f>_xlfn.XLOOKUP(tbl_GL[[#This Row],[Account_key]],tbl_COA[Account_key],tbl_COA[SubAccount],,0)</f>
        <v>Cash in hand</v>
      </c>
      <c r="K11141">
        <f>YEAR(tbl_GL[[#This Row],[Date]])</f>
        <v>2018</v>
      </c>
    </row>
    <row r="11142" spans="1:11" hidden="1" x14ac:dyDescent="0.35">
      <c r="A11142">
        <v>374.1</v>
      </c>
      <c r="B11142" s="24">
        <v>43319</v>
      </c>
      <c r="C11142">
        <v>5</v>
      </c>
      <c r="D11142" s="13">
        <v>260</v>
      </c>
      <c r="E11142" s="13" t="s">
        <v>97</v>
      </c>
      <c r="F11142" s="17">
        <v>-761</v>
      </c>
      <c r="G11142" t="str">
        <f>_xlfn.XLOOKUP(tbl_GL[[#This Row],[Account_key]],tbl_COA[Account_key],tbl_COA[Class],"Not Found")</f>
        <v>Operating account</v>
      </c>
      <c r="H11142" t="str">
        <f>_xlfn.XLOOKUP(tbl_GL[[#This Row],[Account_key]],tbl_COA[Account_key],tbl_COA[SubClass],"Not Found")</f>
        <v>Operating Expenses</v>
      </c>
      <c r="I11142" t="str">
        <f>_xlfn.XLOOKUP(tbl_GL[[#This Row],[Account_key]],tbl_COA[Account_key],tbl_COA[SubClass2],"Not Found")</f>
        <v>Marketing</v>
      </c>
      <c r="J11142" t="str">
        <f>_xlfn.XLOOKUP(tbl_GL[[#This Row],[Account_key]],tbl_COA[Account_key],tbl_COA[SubAccount],,0)</f>
        <v>Commissions</v>
      </c>
      <c r="K11142">
        <f>YEAR(tbl_GL[[#This Row],[Date]])</f>
        <v>2018</v>
      </c>
    </row>
    <row r="11143" spans="1:11" hidden="1" x14ac:dyDescent="0.35">
      <c r="A11143">
        <v>374.2</v>
      </c>
      <c r="B11143" s="24">
        <v>43319</v>
      </c>
      <c r="C11143">
        <v>5</v>
      </c>
      <c r="D11143" s="13">
        <v>120</v>
      </c>
      <c r="E11143" s="13" t="s">
        <v>97</v>
      </c>
      <c r="F11143" s="17">
        <v>761</v>
      </c>
      <c r="G11143" t="str">
        <f>_xlfn.XLOOKUP(tbl_GL[[#This Row],[Account_key]],tbl_COA[Account_key],tbl_COA[Class],"Not Found")</f>
        <v>Liabilities and Owners Equity</v>
      </c>
      <c r="H11143" t="str">
        <f>_xlfn.XLOOKUP(tbl_GL[[#This Row],[Account_key]],tbl_COA[Account_key],tbl_COA[SubClass],"Not Found")</f>
        <v>Liabilities</v>
      </c>
      <c r="I11143" t="str">
        <f>_xlfn.XLOOKUP(tbl_GL[[#This Row],[Account_key]],tbl_COA[Account_key],tbl_COA[SubClass2],"Not Found")</f>
        <v>Current Liabilities</v>
      </c>
      <c r="J11143" t="str">
        <f>_xlfn.XLOOKUP(tbl_GL[[#This Row],[Account_key]],tbl_COA[Account_key],tbl_COA[SubAccount],,0)</f>
        <v>Accrued Expenses</v>
      </c>
      <c r="K11143">
        <f>YEAR(tbl_GL[[#This Row],[Date]])</f>
        <v>2018</v>
      </c>
    </row>
    <row r="11144" spans="1:11" hidden="1" x14ac:dyDescent="0.35">
      <c r="A11144">
        <v>375.1</v>
      </c>
      <c r="B11144" s="24">
        <v>43319</v>
      </c>
      <c r="C11144">
        <v>5</v>
      </c>
      <c r="D11144" s="13">
        <v>10</v>
      </c>
      <c r="E11144" s="13" t="s">
        <v>98</v>
      </c>
      <c r="F11144" s="17">
        <v>-1086</v>
      </c>
      <c r="G11144" t="str">
        <f>_xlfn.XLOOKUP(tbl_GL[[#This Row],[Account_key]],tbl_COA[Account_key],tbl_COA[Class],"Not Found")</f>
        <v>Assets</v>
      </c>
      <c r="H11144" t="str">
        <f>_xlfn.XLOOKUP(tbl_GL[[#This Row],[Account_key]],tbl_COA[Account_key],tbl_COA[SubClass],"Not Found")</f>
        <v>Assets</v>
      </c>
      <c r="I11144" t="str">
        <f>_xlfn.XLOOKUP(tbl_GL[[#This Row],[Account_key]],tbl_COA[Account_key],tbl_COA[SubClass2],"Not Found")</f>
        <v>Current Assets</v>
      </c>
      <c r="J11144" t="str">
        <f>_xlfn.XLOOKUP(tbl_GL[[#This Row],[Account_key]],tbl_COA[Account_key],tbl_COA[SubAccount],,0)</f>
        <v>Cash at Bank</v>
      </c>
      <c r="K11144">
        <f>YEAR(tbl_GL[[#This Row],[Date]])</f>
        <v>2018</v>
      </c>
    </row>
    <row r="11145" spans="1:11" hidden="1" x14ac:dyDescent="0.35">
      <c r="A11145">
        <v>375.2</v>
      </c>
      <c r="B11145" s="24">
        <v>43319</v>
      </c>
      <c r="C11145">
        <v>5</v>
      </c>
      <c r="D11145" s="13">
        <v>120</v>
      </c>
      <c r="E11145" s="13" t="s">
        <v>98</v>
      </c>
      <c r="F11145" s="17">
        <v>-1086</v>
      </c>
      <c r="G11145" t="str">
        <f>_xlfn.XLOOKUP(tbl_GL[[#This Row],[Account_key]],tbl_COA[Account_key],tbl_COA[Class],"Not Found")</f>
        <v>Liabilities and Owners Equity</v>
      </c>
      <c r="H11145" t="str">
        <f>_xlfn.XLOOKUP(tbl_GL[[#This Row],[Account_key]],tbl_COA[Account_key],tbl_COA[SubClass],"Not Found")</f>
        <v>Liabilities</v>
      </c>
      <c r="I11145" t="str">
        <f>_xlfn.XLOOKUP(tbl_GL[[#This Row],[Account_key]],tbl_COA[Account_key],tbl_COA[SubClass2],"Not Found")</f>
        <v>Current Liabilities</v>
      </c>
      <c r="J11145" t="str">
        <f>_xlfn.XLOOKUP(tbl_GL[[#This Row],[Account_key]],tbl_COA[Account_key],tbl_COA[SubAccount],,0)</f>
        <v>Accrued Expenses</v>
      </c>
      <c r="K11145">
        <f>YEAR(tbl_GL[[#This Row],[Date]])</f>
        <v>2018</v>
      </c>
    </row>
    <row r="11146" spans="1:11" hidden="1" x14ac:dyDescent="0.35">
      <c r="A11146">
        <v>376.1</v>
      </c>
      <c r="B11146" s="24">
        <v>43320</v>
      </c>
      <c r="C11146">
        <v>5</v>
      </c>
      <c r="D11146" s="13">
        <v>10</v>
      </c>
      <c r="E11146" s="13" t="s">
        <v>98</v>
      </c>
      <c r="F11146" s="17">
        <v>-1106</v>
      </c>
      <c r="G11146" t="str">
        <f>_xlfn.XLOOKUP(tbl_GL[[#This Row],[Account_key]],tbl_COA[Account_key],tbl_COA[Class],"Not Found")</f>
        <v>Assets</v>
      </c>
      <c r="H11146" t="str">
        <f>_xlfn.XLOOKUP(tbl_GL[[#This Row],[Account_key]],tbl_COA[Account_key],tbl_COA[SubClass],"Not Found")</f>
        <v>Assets</v>
      </c>
      <c r="I11146" t="str">
        <f>_xlfn.XLOOKUP(tbl_GL[[#This Row],[Account_key]],tbl_COA[Account_key],tbl_COA[SubClass2],"Not Found")</f>
        <v>Current Assets</v>
      </c>
      <c r="J11146" t="str">
        <f>_xlfn.XLOOKUP(tbl_GL[[#This Row],[Account_key]],tbl_COA[Account_key],tbl_COA[SubAccount],,0)</f>
        <v>Cash at Bank</v>
      </c>
      <c r="K11146">
        <f>YEAR(tbl_GL[[#This Row],[Date]])</f>
        <v>2018</v>
      </c>
    </row>
    <row r="11147" spans="1:11" hidden="1" x14ac:dyDescent="0.35">
      <c r="A11147">
        <v>376.2</v>
      </c>
      <c r="B11147" s="24">
        <v>43320</v>
      </c>
      <c r="C11147">
        <v>5</v>
      </c>
      <c r="D11147" s="13">
        <v>120</v>
      </c>
      <c r="E11147" s="13" t="s">
        <v>98</v>
      </c>
      <c r="F11147" s="17">
        <v>-1106</v>
      </c>
      <c r="G11147" t="str">
        <f>_xlfn.XLOOKUP(tbl_GL[[#This Row],[Account_key]],tbl_COA[Account_key],tbl_COA[Class],"Not Found")</f>
        <v>Liabilities and Owners Equity</v>
      </c>
      <c r="H11147" t="str">
        <f>_xlfn.XLOOKUP(tbl_GL[[#This Row],[Account_key]],tbl_COA[Account_key],tbl_COA[SubClass],"Not Found")</f>
        <v>Liabilities</v>
      </c>
      <c r="I11147" t="str">
        <f>_xlfn.XLOOKUP(tbl_GL[[#This Row],[Account_key]],tbl_COA[Account_key],tbl_COA[SubClass2],"Not Found")</f>
        <v>Current Liabilities</v>
      </c>
      <c r="J11147" t="str">
        <f>_xlfn.XLOOKUP(tbl_GL[[#This Row],[Account_key]],tbl_COA[Account_key],tbl_COA[SubAccount],,0)</f>
        <v>Accrued Expenses</v>
      </c>
      <c r="K11147">
        <f>YEAR(tbl_GL[[#This Row],[Date]])</f>
        <v>2018</v>
      </c>
    </row>
    <row r="11148" spans="1:11" hidden="1" x14ac:dyDescent="0.35">
      <c r="A11148">
        <v>377.1</v>
      </c>
      <c r="B11148" s="24">
        <v>43320</v>
      </c>
      <c r="C11148">
        <v>5</v>
      </c>
      <c r="D11148" s="13">
        <v>30</v>
      </c>
      <c r="E11148" s="13" t="s">
        <v>80</v>
      </c>
      <c r="F11148" s="17">
        <v>-7460</v>
      </c>
      <c r="G11148" t="str">
        <f>_xlfn.XLOOKUP(tbl_GL[[#This Row],[Account_key]],tbl_COA[Account_key],tbl_COA[Class],"Not Found")</f>
        <v>Assets</v>
      </c>
      <c r="H11148" t="str">
        <f>_xlfn.XLOOKUP(tbl_GL[[#This Row],[Account_key]],tbl_COA[Account_key],tbl_COA[SubClass],"Not Found")</f>
        <v>Assets</v>
      </c>
      <c r="I11148" t="str">
        <f>_xlfn.XLOOKUP(tbl_GL[[#This Row],[Account_key]],tbl_COA[Account_key],tbl_COA[SubClass2],"Not Found")</f>
        <v>Current Assets</v>
      </c>
      <c r="J11148" t="str">
        <f>_xlfn.XLOOKUP(tbl_GL[[#This Row],[Account_key]],tbl_COA[Account_key],tbl_COA[SubAccount],,0)</f>
        <v>Trade Receivables</v>
      </c>
      <c r="K11148">
        <f>YEAR(tbl_GL[[#This Row],[Date]])</f>
        <v>2018</v>
      </c>
    </row>
    <row r="11149" spans="1:11" hidden="1" x14ac:dyDescent="0.35">
      <c r="A11149">
        <v>377.2</v>
      </c>
      <c r="B11149" s="24">
        <v>43320</v>
      </c>
      <c r="C11149">
        <v>5</v>
      </c>
      <c r="D11149" s="13">
        <v>10</v>
      </c>
      <c r="E11149" s="13" t="s">
        <v>80</v>
      </c>
      <c r="F11149" s="17">
        <v>7460</v>
      </c>
      <c r="G11149" t="str">
        <f>_xlfn.XLOOKUP(tbl_GL[[#This Row],[Account_key]],tbl_COA[Account_key],tbl_COA[Class],"Not Found")</f>
        <v>Assets</v>
      </c>
      <c r="H11149" t="str">
        <f>_xlfn.XLOOKUP(tbl_GL[[#This Row],[Account_key]],tbl_COA[Account_key],tbl_COA[SubClass],"Not Found")</f>
        <v>Assets</v>
      </c>
      <c r="I11149" t="str">
        <f>_xlfn.XLOOKUP(tbl_GL[[#This Row],[Account_key]],tbl_COA[Account_key],tbl_COA[SubClass2],"Not Found")</f>
        <v>Current Assets</v>
      </c>
      <c r="J11149" t="str">
        <f>_xlfn.XLOOKUP(tbl_GL[[#This Row],[Account_key]],tbl_COA[Account_key],tbl_COA[SubAccount],,0)</f>
        <v>Cash at Bank</v>
      </c>
      <c r="K11149">
        <f>YEAR(tbl_GL[[#This Row],[Date]])</f>
        <v>2018</v>
      </c>
    </row>
    <row r="11150" spans="1:11" hidden="1" x14ac:dyDescent="0.35">
      <c r="A11150">
        <v>378.1</v>
      </c>
      <c r="B11150" s="24">
        <v>43321</v>
      </c>
      <c r="C11150">
        <v>5</v>
      </c>
      <c r="D11150" s="13">
        <v>10</v>
      </c>
      <c r="E11150" s="13" t="s">
        <v>98</v>
      </c>
      <c r="F11150" s="17">
        <v>-1115</v>
      </c>
      <c r="G11150" t="str">
        <f>_xlfn.XLOOKUP(tbl_GL[[#This Row],[Account_key]],tbl_COA[Account_key],tbl_COA[Class],"Not Found")</f>
        <v>Assets</v>
      </c>
      <c r="H11150" t="str">
        <f>_xlfn.XLOOKUP(tbl_GL[[#This Row],[Account_key]],tbl_COA[Account_key],tbl_COA[SubClass],"Not Found")</f>
        <v>Assets</v>
      </c>
      <c r="I11150" t="str">
        <f>_xlfn.XLOOKUP(tbl_GL[[#This Row],[Account_key]],tbl_COA[Account_key],tbl_COA[SubClass2],"Not Found")</f>
        <v>Current Assets</v>
      </c>
      <c r="J11150" t="str">
        <f>_xlfn.XLOOKUP(tbl_GL[[#This Row],[Account_key]],tbl_COA[Account_key],tbl_COA[SubAccount],,0)</f>
        <v>Cash at Bank</v>
      </c>
      <c r="K11150">
        <f>YEAR(tbl_GL[[#This Row],[Date]])</f>
        <v>2018</v>
      </c>
    </row>
    <row r="11151" spans="1:11" hidden="1" x14ac:dyDescent="0.35">
      <c r="A11151">
        <v>378.2</v>
      </c>
      <c r="B11151" s="24">
        <v>43321</v>
      </c>
      <c r="C11151">
        <v>5</v>
      </c>
      <c r="D11151" s="13">
        <v>120</v>
      </c>
      <c r="E11151" s="13" t="s">
        <v>98</v>
      </c>
      <c r="F11151" s="17">
        <v>-1115</v>
      </c>
      <c r="G11151" t="str">
        <f>_xlfn.XLOOKUP(tbl_GL[[#This Row],[Account_key]],tbl_COA[Account_key],tbl_COA[Class],"Not Found")</f>
        <v>Liabilities and Owners Equity</v>
      </c>
      <c r="H11151" t="str">
        <f>_xlfn.XLOOKUP(tbl_GL[[#This Row],[Account_key]],tbl_COA[Account_key],tbl_COA[SubClass],"Not Found")</f>
        <v>Liabilities</v>
      </c>
      <c r="I11151" t="str">
        <f>_xlfn.XLOOKUP(tbl_GL[[#This Row],[Account_key]],tbl_COA[Account_key],tbl_COA[SubClass2],"Not Found")</f>
        <v>Current Liabilities</v>
      </c>
      <c r="J11151" t="str">
        <f>_xlfn.XLOOKUP(tbl_GL[[#This Row],[Account_key]],tbl_COA[Account_key],tbl_COA[SubAccount],,0)</f>
        <v>Accrued Expenses</v>
      </c>
      <c r="K11151">
        <f>YEAR(tbl_GL[[#This Row],[Date]])</f>
        <v>2018</v>
      </c>
    </row>
    <row r="11152" spans="1:11" hidden="1" x14ac:dyDescent="0.35">
      <c r="A11152">
        <v>379.1</v>
      </c>
      <c r="B11152" s="24">
        <v>43322</v>
      </c>
      <c r="C11152">
        <v>5</v>
      </c>
      <c r="D11152" s="13">
        <v>10</v>
      </c>
      <c r="E11152" s="13" t="s">
        <v>98</v>
      </c>
      <c r="F11152" s="17">
        <v>-973</v>
      </c>
      <c r="G11152" t="str">
        <f>_xlfn.XLOOKUP(tbl_GL[[#This Row],[Account_key]],tbl_COA[Account_key],tbl_COA[Class],"Not Found")</f>
        <v>Assets</v>
      </c>
      <c r="H11152" t="str">
        <f>_xlfn.XLOOKUP(tbl_GL[[#This Row],[Account_key]],tbl_COA[Account_key],tbl_COA[SubClass],"Not Found")</f>
        <v>Assets</v>
      </c>
      <c r="I11152" t="str">
        <f>_xlfn.XLOOKUP(tbl_GL[[#This Row],[Account_key]],tbl_COA[Account_key],tbl_COA[SubClass2],"Not Found")</f>
        <v>Current Assets</v>
      </c>
      <c r="J11152" t="str">
        <f>_xlfn.XLOOKUP(tbl_GL[[#This Row],[Account_key]],tbl_COA[Account_key],tbl_COA[SubAccount],,0)</f>
        <v>Cash at Bank</v>
      </c>
      <c r="K11152">
        <f>YEAR(tbl_GL[[#This Row],[Date]])</f>
        <v>2018</v>
      </c>
    </row>
    <row r="11153" spans="1:11" hidden="1" x14ac:dyDescent="0.35">
      <c r="A11153">
        <v>379.2</v>
      </c>
      <c r="B11153" s="24">
        <v>43322</v>
      </c>
      <c r="C11153">
        <v>5</v>
      </c>
      <c r="D11153" s="13">
        <v>120</v>
      </c>
      <c r="E11153" s="13" t="s">
        <v>98</v>
      </c>
      <c r="F11153" s="17">
        <v>-973</v>
      </c>
      <c r="G11153" t="str">
        <f>_xlfn.XLOOKUP(tbl_GL[[#This Row],[Account_key]],tbl_COA[Account_key],tbl_COA[Class],"Not Found")</f>
        <v>Liabilities and Owners Equity</v>
      </c>
      <c r="H11153" t="str">
        <f>_xlfn.XLOOKUP(tbl_GL[[#This Row],[Account_key]],tbl_COA[Account_key],tbl_COA[SubClass],"Not Found")</f>
        <v>Liabilities</v>
      </c>
      <c r="I11153" t="str">
        <f>_xlfn.XLOOKUP(tbl_GL[[#This Row],[Account_key]],tbl_COA[Account_key],tbl_COA[SubClass2],"Not Found")</f>
        <v>Current Liabilities</v>
      </c>
      <c r="J11153" t="str">
        <f>_xlfn.XLOOKUP(tbl_GL[[#This Row],[Account_key]],tbl_COA[Account_key],tbl_COA[SubAccount],,0)</f>
        <v>Accrued Expenses</v>
      </c>
      <c r="K11153">
        <f>YEAR(tbl_GL[[#This Row],[Date]])</f>
        <v>2018</v>
      </c>
    </row>
    <row r="11154" spans="1:11" hidden="1" x14ac:dyDescent="0.35">
      <c r="A11154">
        <v>380.1</v>
      </c>
      <c r="B11154" s="24">
        <v>43322</v>
      </c>
      <c r="C11154">
        <v>5</v>
      </c>
      <c r="D11154" s="13">
        <v>260</v>
      </c>
      <c r="E11154" s="13" t="s">
        <v>97</v>
      </c>
      <c r="F11154" s="17">
        <v>-984</v>
      </c>
      <c r="G11154" t="str">
        <f>_xlfn.XLOOKUP(tbl_GL[[#This Row],[Account_key]],tbl_COA[Account_key],tbl_COA[Class],"Not Found")</f>
        <v>Operating account</v>
      </c>
      <c r="H11154" t="str">
        <f>_xlfn.XLOOKUP(tbl_GL[[#This Row],[Account_key]],tbl_COA[Account_key],tbl_COA[SubClass],"Not Found")</f>
        <v>Operating Expenses</v>
      </c>
      <c r="I11154" t="str">
        <f>_xlfn.XLOOKUP(tbl_GL[[#This Row],[Account_key]],tbl_COA[Account_key],tbl_COA[SubClass2],"Not Found")</f>
        <v>Marketing</v>
      </c>
      <c r="J11154" t="str">
        <f>_xlfn.XLOOKUP(tbl_GL[[#This Row],[Account_key]],tbl_COA[Account_key],tbl_COA[SubAccount],,0)</f>
        <v>Commissions</v>
      </c>
      <c r="K11154">
        <f>YEAR(tbl_GL[[#This Row],[Date]])</f>
        <v>2018</v>
      </c>
    </row>
    <row r="11155" spans="1:11" hidden="1" x14ac:dyDescent="0.35">
      <c r="A11155">
        <v>380.2</v>
      </c>
      <c r="B11155" s="24">
        <v>43322</v>
      </c>
      <c r="C11155">
        <v>5</v>
      </c>
      <c r="D11155" s="13">
        <v>120</v>
      </c>
      <c r="E11155" s="13" t="s">
        <v>97</v>
      </c>
      <c r="F11155" s="17">
        <v>984</v>
      </c>
      <c r="G11155" t="str">
        <f>_xlfn.XLOOKUP(tbl_GL[[#This Row],[Account_key]],tbl_COA[Account_key],tbl_COA[Class],"Not Found")</f>
        <v>Liabilities and Owners Equity</v>
      </c>
      <c r="H11155" t="str">
        <f>_xlfn.XLOOKUP(tbl_GL[[#This Row],[Account_key]],tbl_COA[Account_key],tbl_COA[SubClass],"Not Found")</f>
        <v>Liabilities</v>
      </c>
      <c r="I11155" t="str">
        <f>_xlfn.XLOOKUP(tbl_GL[[#This Row],[Account_key]],tbl_COA[Account_key],tbl_COA[SubClass2],"Not Found")</f>
        <v>Current Liabilities</v>
      </c>
      <c r="J11155" t="str">
        <f>_xlfn.XLOOKUP(tbl_GL[[#This Row],[Account_key]],tbl_COA[Account_key],tbl_COA[SubAccount],,0)</f>
        <v>Accrued Expenses</v>
      </c>
      <c r="K11155">
        <f>YEAR(tbl_GL[[#This Row],[Date]])</f>
        <v>2018</v>
      </c>
    </row>
    <row r="11156" spans="1:11" hidden="1" x14ac:dyDescent="0.35">
      <c r="A11156">
        <v>381.1</v>
      </c>
      <c r="B11156" s="24">
        <v>43323</v>
      </c>
      <c r="C11156">
        <v>5</v>
      </c>
      <c r="D11156" s="13">
        <v>260</v>
      </c>
      <c r="E11156" s="13" t="s">
        <v>83</v>
      </c>
      <c r="F11156" s="17">
        <v>435</v>
      </c>
      <c r="G11156" t="str">
        <f>_xlfn.XLOOKUP(tbl_GL[[#This Row],[Account_key]],tbl_COA[Account_key],tbl_COA[Class],"Not Found")</f>
        <v>Operating account</v>
      </c>
      <c r="H11156" t="str">
        <f>_xlfn.XLOOKUP(tbl_GL[[#This Row],[Account_key]],tbl_COA[Account_key],tbl_COA[SubClass],"Not Found")</f>
        <v>Operating Expenses</v>
      </c>
      <c r="I11156" t="str">
        <f>_xlfn.XLOOKUP(tbl_GL[[#This Row],[Account_key]],tbl_COA[Account_key],tbl_COA[SubClass2],"Not Found")</f>
        <v>Marketing</v>
      </c>
      <c r="J11156" t="str">
        <f>_xlfn.XLOOKUP(tbl_GL[[#This Row],[Account_key]],tbl_COA[Account_key],tbl_COA[SubAccount],,0)</f>
        <v>Commissions</v>
      </c>
      <c r="K11156">
        <f>YEAR(tbl_GL[[#This Row],[Date]])</f>
        <v>2018</v>
      </c>
    </row>
    <row r="11157" spans="1:11" hidden="1" x14ac:dyDescent="0.35">
      <c r="A11157">
        <v>381.2</v>
      </c>
      <c r="B11157" s="24">
        <v>43323</v>
      </c>
      <c r="C11157">
        <v>5</v>
      </c>
      <c r="D11157" s="13">
        <v>20</v>
      </c>
      <c r="E11157" s="13" t="s">
        <v>83</v>
      </c>
      <c r="F11157" s="17">
        <v>435</v>
      </c>
      <c r="G11157" t="str">
        <f>_xlfn.XLOOKUP(tbl_GL[[#This Row],[Account_key]],tbl_COA[Account_key],tbl_COA[Class],"Not Found")</f>
        <v>Assets</v>
      </c>
      <c r="H11157" t="str">
        <f>_xlfn.XLOOKUP(tbl_GL[[#This Row],[Account_key]],tbl_COA[Account_key],tbl_COA[SubClass],"Not Found")</f>
        <v>Assets</v>
      </c>
      <c r="I11157" t="str">
        <f>_xlfn.XLOOKUP(tbl_GL[[#This Row],[Account_key]],tbl_COA[Account_key],tbl_COA[SubClass2],"Not Found")</f>
        <v>Current Assets</v>
      </c>
      <c r="J11157" t="str">
        <f>_xlfn.XLOOKUP(tbl_GL[[#This Row],[Account_key]],tbl_COA[Account_key],tbl_COA[SubAccount],,0)</f>
        <v>Cash in hand</v>
      </c>
      <c r="K11157">
        <f>YEAR(tbl_GL[[#This Row],[Date]])</f>
        <v>2018</v>
      </c>
    </row>
    <row r="11158" spans="1:11" hidden="1" x14ac:dyDescent="0.35">
      <c r="A11158">
        <v>382.1</v>
      </c>
      <c r="B11158" s="24">
        <v>43323</v>
      </c>
      <c r="C11158">
        <v>5</v>
      </c>
      <c r="D11158" s="13">
        <v>230</v>
      </c>
      <c r="E11158" s="13" t="s">
        <v>4</v>
      </c>
      <c r="F11158" s="17">
        <v>-534</v>
      </c>
      <c r="G11158" t="str">
        <f>_xlfn.XLOOKUP(tbl_GL[[#This Row],[Account_key]],tbl_COA[Account_key],tbl_COA[Class],"Not Found")</f>
        <v>Trading account</v>
      </c>
      <c r="H11158" t="str">
        <f>_xlfn.XLOOKUP(tbl_GL[[#This Row],[Account_key]],tbl_COA[Account_key],tbl_COA[SubClass],"Not Found")</f>
        <v>Cost of Sales</v>
      </c>
      <c r="I11158" t="str">
        <f>_xlfn.XLOOKUP(tbl_GL[[#This Row],[Account_key]],tbl_COA[Account_key],tbl_COA[SubClass2],"Not Found")</f>
        <v>Cost of Sales</v>
      </c>
      <c r="J11158" t="str">
        <f>_xlfn.XLOOKUP(tbl_GL[[#This Row],[Account_key]],tbl_COA[Account_key],tbl_COA[SubAccount],,0)</f>
        <v>Cost of Sales</v>
      </c>
      <c r="K11158">
        <f>YEAR(tbl_GL[[#This Row],[Date]])</f>
        <v>2018</v>
      </c>
    </row>
    <row r="11159" spans="1:11" hidden="1" x14ac:dyDescent="0.35">
      <c r="A11159">
        <v>382.2</v>
      </c>
      <c r="B11159" s="24">
        <v>43323</v>
      </c>
      <c r="C11159">
        <v>5</v>
      </c>
      <c r="D11159" s="13">
        <v>60</v>
      </c>
      <c r="E11159" s="13" t="s">
        <v>4</v>
      </c>
      <c r="F11159" s="17">
        <v>-534</v>
      </c>
      <c r="G11159" t="str">
        <f>_xlfn.XLOOKUP(tbl_GL[[#This Row],[Account_key]],tbl_COA[Account_key],tbl_COA[Class],"Not Found")</f>
        <v>Assets</v>
      </c>
      <c r="H11159" t="str">
        <f>_xlfn.XLOOKUP(tbl_GL[[#This Row],[Account_key]],tbl_COA[Account_key],tbl_COA[SubClass],"Not Found")</f>
        <v>Assets</v>
      </c>
      <c r="I11159" t="str">
        <f>_xlfn.XLOOKUP(tbl_GL[[#This Row],[Account_key]],tbl_COA[Account_key],tbl_COA[SubClass2],"Not Found")</f>
        <v>Current Assets</v>
      </c>
      <c r="J11159" t="str">
        <f>_xlfn.XLOOKUP(tbl_GL[[#This Row],[Account_key]],tbl_COA[Account_key],tbl_COA[SubAccount],,0)</f>
        <v>Inventory</v>
      </c>
      <c r="K11159">
        <f>YEAR(tbl_GL[[#This Row],[Date]])</f>
        <v>2018</v>
      </c>
    </row>
    <row r="11160" spans="1:11" hidden="1" x14ac:dyDescent="0.35">
      <c r="A11160">
        <v>383.1</v>
      </c>
      <c r="B11160" s="24">
        <v>43323</v>
      </c>
      <c r="C11160">
        <v>5</v>
      </c>
      <c r="D11160" s="13">
        <v>210</v>
      </c>
      <c r="E11160" s="13" t="s">
        <v>7</v>
      </c>
      <c r="F11160" s="17">
        <v>1781</v>
      </c>
      <c r="G11160" t="str">
        <f>_xlfn.XLOOKUP(tbl_GL[[#This Row],[Account_key]],tbl_COA[Account_key],tbl_COA[Class],"Not Found")</f>
        <v>Trading account</v>
      </c>
      <c r="H11160" t="str">
        <f>_xlfn.XLOOKUP(tbl_GL[[#This Row],[Account_key]],tbl_COA[Account_key],tbl_COA[SubClass],"Not Found")</f>
        <v>Sales</v>
      </c>
      <c r="I11160" t="str">
        <f>_xlfn.XLOOKUP(tbl_GL[[#This Row],[Account_key]],tbl_COA[Account_key],tbl_COA[SubClass2],"Not Found")</f>
        <v>Sales</v>
      </c>
      <c r="J11160" t="str">
        <f>_xlfn.XLOOKUP(tbl_GL[[#This Row],[Account_key]],tbl_COA[Account_key],tbl_COA[SubAccount],,0)</f>
        <v>Sales</v>
      </c>
      <c r="K11160">
        <f>YEAR(tbl_GL[[#This Row],[Date]])</f>
        <v>2018</v>
      </c>
    </row>
    <row r="11161" spans="1:11" hidden="1" x14ac:dyDescent="0.35">
      <c r="A11161">
        <v>383.2</v>
      </c>
      <c r="B11161" s="24">
        <v>43323</v>
      </c>
      <c r="C11161">
        <v>5</v>
      </c>
      <c r="D11161" s="13">
        <v>10</v>
      </c>
      <c r="E11161" s="13" t="s">
        <v>7</v>
      </c>
      <c r="F11161" s="17">
        <v>1781</v>
      </c>
      <c r="G11161" t="str">
        <f>_xlfn.XLOOKUP(tbl_GL[[#This Row],[Account_key]],tbl_COA[Account_key],tbl_COA[Class],"Not Found")</f>
        <v>Assets</v>
      </c>
      <c r="H11161" t="str">
        <f>_xlfn.XLOOKUP(tbl_GL[[#This Row],[Account_key]],tbl_COA[Account_key],tbl_COA[SubClass],"Not Found")</f>
        <v>Assets</v>
      </c>
      <c r="I11161" t="str">
        <f>_xlfn.XLOOKUP(tbl_GL[[#This Row],[Account_key]],tbl_COA[Account_key],tbl_COA[SubClass2],"Not Found")</f>
        <v>Current Assets</v>
      </c>
      <c r="J11161" t="str">
        <f>_xlfn.XLOOKUP(tbl_GL[[#This Row],[Account_key]],tbl_COA[Account_key],tbl_COA[SubAccount],,0)</f>
        <v>Cash at Bank</v>
      </c>
      <c r="K11161">
        <f>YEAR(tbl_GL[[#This Row],[Date]])</f>
        <v>2018</v>
      </c>
    </row>
    <row r="11162" spans="1:11" hidden="1" x14ac:dyDescent="0.35">
      <c r="A11162">
        <v>384.1</v>
      </c>
      <c r="B11162" s="24">
        <v>43323</v>
      </c>
      <c r="C11162">
        <v>5</v>
      </c>
      <c r="D11162" s="13">
        <v>230</v>
      </c>
      <c r="E11162" s="13" t="s">
        <v>4</v>
      </c>
      <c r="F11162" s="17">
        <v>-2207</v>
      </c>
      <c r="G11162" t="str">
        <f>_xlfn.XLOOKUP(tbl_GL[[#This Row],[Account_key]],tbl_COA[Account_key],tbl_COA[Class],"Not Found")</f>
        <v>Trading account</v>
      </c>
      <c r="H11162" t="str">
        <f>_xlfn.XLOOKUP(tbl_GL[[#This Row],[Account_key]],tbl_COA[Account_key],tbl_COA[SubClass],"Not Found")</f>
        <v>Cost of Sales</v>
      </c>
      <c r="I11162" t="str">
        <f>_xlfn.XLOOKUP(tbl_GL[[#This Row],[Account_key]],tbl_COA[Account_key],tbl_COA[SubClass2],"Not Found")</f>
        <v>Cost of Sales</v>
      </c>
      <c r="J11162" t="str">
        <f>_xlfn.XLOOKUP(tbl_GL[[#This Row],[Account_key]],tbl_COA[Account_key],tbl_COA[SubAccount],,0)</f>
        <v>Cost of Sales</v>
      </c>
      <c r="K11162">
        <f>YEAR(tbl_GL[[#This Row],[Date]])</f>
        <v>2018</v>
      </c>
    </row>
    <row r="11163" spans="1:11" hidden="1" x14ac:dyDescent="0.35">
      <c r="A11163">
        <v>384.2</v>
      </c>
      <c r="B11163" s="24">
        <v>43323</v>
      </c>
      <c r="C11163">
        <v>5</v>
      </c>
      <c r="D11163" s="13">
        <v>60</v>
      </c>
      <c r="E11163" s="13" t="s">
        <v>4</v>
      </c>
      <c r="F11163" s="17">
        <v>-2207</v>
      </c>
      <c r="G11163" t="str">
        <f>_xlfn.XLOOKUP(tbl_GL[[#This Row],[Account_key]],tbl_COA[Account_key],tbl_COA[Class],"Not Found")</f>
        <v>Assets</v>
      </c>
      <c r="H11163" t="str">
        <f>_xlfn.XLOOKUP(tbl_GL[[#This Row],[Account_key]],tbl_COA[Account_key],tbl_COA[SubClass],"Not Found")</f>
        <v>Assets</v>
      </c>
      <c r="I11163" t="str">
        <f>_xlfn.XLOOKUP(tbl_GL[[#This Row],[Account_key]],tbl_COA[Account_key],tbl_COA[SubClass2],"Not Found")</f>
        <v>Current Assets</v>
      </c>
      <c r="J11163" t="str">
        <f>_xlfn.XLOOKUP(tbl_GL[[#This Row],[Account_key]],tbl_COA[Account_key],tbl_COA[SubAccount],,0)</f>
        <v>Inventory</v>
      </c>
      <c r="K11163">
        <f>YEAR(tbl_GL[[#This Row],[Date]])</f>
        <v>2018</v>
      </c>
    </row>
    <row r="11164" spans="1:11" hidden="1" x14ac:dyDescent="0.35">
      <c r="A11164">
        <v>385.1</v>
      </c>
      <c r="B11164" s="24">
        <v>43323</v>
      </c>
      <c r="C11164">
        <v>5</v>
      </c>
      <c r="D11164" s="13">
        <v>210</v>
      </c>
      <c r="E11164" s="13" t="s">
        <v>8</v>
      </c>
      <c r="F11164" s="17">
        <v>8024</v>
      </c>
      <c r="G11164" t="str">
        <f>_xlfn.XLOOKUP(tbl_GL[[#This Row],[Account_key]],tbl_COA[Account_key],tbl_COA[Class],"Not Found")</f>
        <v>Trading account</v>
      </c>
      <c r="H11164" t="str">
        <f>_xlfn.XLOOKUP(tbl_GL[[#This Row],[Account_key]],tbl_COA[Account_key],tbl_COA[SubClass],"Not Found")</f>
        <v>Sales</v>
      </c>
      <c r="I11164" t="str">
        <f>_xlfn.XLOOKUP(tbl_GL[[#This Row],[Account_key]],tbl_COA[Account_key],tbl_COA[SubClass2],"Not Found")</f>
        <v>Sales</v>
      </c>
      <c r="J11164" t="str">
        <f>_xlfn.XLOOKUP(tbl_GL[[#This Row],[Account_key]],tbl_COA[Account_key],tbl_COA[SubAccount],,0)</f>
        <v>Sales</v>
      </c>
      <c r="K11164">
        <f>YEAR(tbl_GL[[#This Row],[Date]])</f>
        <v>2018</v>
      </c>
    </row>
    <row r="11165" spans="1:11" hidden="1" x14ac:dyDescent="0.35">
      <c r="A11165">
        <v>385.2</v>
      </c>
      <c r="B11165" s="24">
        <v>43323</v>
      </c>
      <c r="C11165">
        <v>5</v>
      </c>
      <c r="D11165" s="13">
        <v>30</v>
      </c>
      <c r="E11165" s="13" t="s">
        <v>8</v>
      </c>
      <c r="F11165" s="17">
        <v>8024</v>
      </c>
      <c r="G11165" t="str">
        <f>_xlfn.XLOOKUP(tbl_GL[[#This Row],[Account_key]],tbl_COA[Account_key],tbl_COA[Class],"Not Found")</f>
        <v>Assets</v>
      </c>
      <c r="H11165" t="str">
        <f>_xlfn.XLOOKUP(tbl_GL[[#This Row],[Account_key]],tbl_COA[Account_key],tbl_COA[SubClass],"Not Found")</f>
        <v>Assets</v>
      </c>
      <c r="I11165" t="str">
        <f>_xlfn.XLOOKUP(tbl_GL[[#This Row],[Account_key]],tbl_COA[Account_key],tbl_COA[SubClass2],"Not Found")</f>
        <v>Current Assets</v>
      </c>
      <c r="J11165" t="str">
        <f>_xlfn.XLOOKUP(tbl_GL[[#This Row],[Account_key]],tbl_COA[Account_key],tbl_COA[SubAccount],,0)</f>
        <v>Trade Receivables</v>
      </c>
      <c r="K11165">
        <f>YEAR(tbl_GL[[#This Row],[Date]])</f>
        <v>2018</v>
      </c>
    </row>
    <row r="11166" spans="1:11" hidden="1" x14ac:dyDescent="0.35">
      <c r="A11166">
        <v>386.1</v>
      </c>
      <c r="B11166" s="24">
        <v>43324</v>
      </c>
      <c r="C11166">
        <v>5</v>
      </c>
      <c r="D11166" s="13">
        <v>10</v>
      </c>
      <c r="E11166" s="13" t="s">
        <v>98</v>
      </c>
      <c r="F11166" s="17">
        <v>-751</v>
      </c>
      <c r="G11166" t="str">
        <f>_xlfn.XLOOKUP(tbl_GL[[#This Row],[Account_key]],tbl_COA[Account_key],tbl_COA[Class],"Not Found")</f>
        <v>Assets</v>
      </c>
      <c r="H11166" t="str">
        <f>_xlfn.XLOOKUP(tbl_GL[[#This Row],[Account_key]],tbl_COA[Account_key],tbl_COA[SubClass],"Not Found")</f>
        <v>Assets</v>
      </c>
      <c r="I11166" t="str">
        <f>_xlfn.XLOOKUP(tbl_GL[[#This Row],[Account_key]],tbl_COA[Account_key],tbl_COA[SubClass2],"Not Found")</f>
        <v>Current Assets</v>
      </c>
      <c r="J11166" t="str">
        <f>_xlfn.XLOOKUP(tbl_GL[[#This Row],[Account_key]],tbl_COA[Account_key],tbl_COA[SubAccount],,0)</f>
        <v>Cash at Bank</v>
      </c>
      <c r="K11166">
        <f>YEAR(tbl_GL[[#This Row],[Date]])</f>
        <v>2018</v>
      </c>
    </row>
    <row r="11167" spans="1:11" hidden="1" x14ac:dyDescent="0.35">
      <c r="A11167">
        <v>386.2</v>
      </c>
      <c r="B11167" s="24">
        <v>43324</v>
      </c>
      <c r="C11167">
        <v>5</v>
      </c>
      <c r="D11167" s="13">
        <v>120</v>
      </c>
      <c r="E11167" s="13" t="s">
        <v>98</v>
      </c>
      <c r="F11167" s="17">
        <v>-751</v>
      </c>
      <c r="G11167" t="str">
        <f>_xlfn.XLOOKUP(tbl_GL[[#This Row],[Account_key]],tbl_COA[Account_key],tbl_COA[Class],"Not Found")</f>
        <v>Liabilities and Owners Equity</v>
      </c>
      <c r="H11167" t="str">
        <f>_xlfn.XLOOKUP(tbl_GL[[#This Row],[Account_key]],tbl_COA[Account_key],tbl_COA[SubClass],"Not Found")</f>
        <v>Liabilities</v>
      </c>
      <c r="I11167" t="str">
        <f>_xlfn.XLOOKUP(tbl_GL[[#This Row],[Account_key]],tbl_COA[Account_key],tbl_COA[SubClass2],"Not Found")</f>
        <v>Current Liabilities</v>
      </c>
      <c r="J11167" t="str">
        <f>_xlfn.XLOOKUP(tbl_GL[[#This Row],[Account_key]],tbl_COA[Account_key],tbl_COA[SubAccount],,0)</f>
        <v>Accrued Expenses</v>
      </c>
      <c r="K11167">
        <f>YEAR(tbl_GL[[#This Row],[Date]])</f>
        <v>2018</v>
      </c>
    </row>
    <row r="11168" spans="1:11" hidden="1" x14ac:dyDescent="0.35">
      <c r="A11168">
        <v>387.1</v>
      </c>
      <c r="B11168" s="24">
        <v>43325</v>
      </c>
      <c r="C11168">
        <v>5</v>
      </c>
      <c r="D11168" s="13">
        <v>260</v>
      </c>
      <c r="E11168" s="13" t="s">
        <v>97</v>
      </c>
      <c r="F11168" s="17">
        <v>-909</v>
      </c>
      <c r="G11168" t="str">
        <f>_xlfn.XLOOKUP(tbl_GL[[#This Row],[Account_key]],tbl_COA[Account_key],tbl_COA[Class],"Not Found")</f>
        <v>Operating account</v>
      </c>
      <c r="H11168" t="str">
        <f>_xlfn.XLOOKUP(tbl_GL[[#This Row],[Account_key]],tbl_COA[Account_key],tbl_COA[SubClass],"Not Found")</f>
        <v>Operating Expenses</v>
      </c>
      <c r="I11168" t="str">
        <f>_xlfn.XLOOKUP(tbl_GL[[#This Row],[Account_key]],tbl_COA[Account_key],tbl_COA[SubClass2],"Not Found")</f>
        <v>Marketing</v>
      </c>
      <c r="J11168" t="str">
        <f>_xlfn.XLOOKUP(tbl_GL[[#This Row],[Account_key]],tbl_COA[Account_key],tbl_COA[SubAccount],,0)</f>
        <v>Commissions</v>
      </c>
      <c r="K11168">
        <f>YEAR(tbl_GL[[#This Row],[Date]])</f>
        <v>2018</v>
      </c>
    </row>
    <row r="11169" spans="1:11" hidden="1" x14ac:dyDescent="0.35">
      <c r="A11169">
        <v>387.2</v>
      </c>
      <c r="B11169" s="24">
        <v>43325</v>
      </c>
      <c r="C11169">
        <v>5</v>
      </c>
      <c r="D11169" s="13">
        <v>120</v>
      </c>
      <c r="E11169" s="13" t="s">
        <v>97</v>
      </c>
      <c r="F11169" s="17">
        <v>909</v>
      </c>
      <c r="G11169" t="str">
        <f>_xlfn.XLOOKUP(tbl_GL[[#This Row],[Account_key]],tbl_COA[Account_key],tbl_COA[Class],"Not Found")</f>
        <v>Liabilities and Owners Equity</v>
      </c>
      <c r="H11169" t="str">
        <f>_xlfn.XLOOKUP(tbl_GL[[#This Row],[Account_key]],tbl_COA[Account_key],tbl_COA[SubClass],"Not Found")</f>
        <v>Liabilities</v>
      </c>
      <c r="I11169" t="str">
        <f>_xlfn.XLOOKUP(tbl_GL[[#This Row],[Account_key]],tbl_COA[Account_key],tbl_COA[SubClass2],"Not Found")</f>
        <v>Current Liabilities</v>
      </c>
      <c r="J11169" t="str">
        <f>_xlfn.XLOOKUP(tbl_GL[[#This Row],[Account_key]],tbl_COA[Account_key],tbl_COA[SubAccount],,0)</f>
        <v>Accrued Expenses</v>
      </c>
      <c r="K11169">
        <f>YEAR(tbl_GL[[#This Row],[Date]])</f>
        <v>2018</v>
      </c>
    </row>
    <row r="11170" spans="1:11" hidden="1" x14ac:dyDescent="0.35">
      <c r="A11170">
        <v>388.1</v>
      </c>
      <c r="B11170" s="24">
        <v>43326</v>
      </c>
      <c r="C11170">
        <v>5</v>
      </c>
      <c r="D11170" s="13">
        <v>30</v>
      </c>
      <c r="E11170" s="13" t="s">
        <v>80</v>
      </c>
      <c r="F11170" s="17">
        <v>-7304</v>
      </c>
      <c r="G11170" t="str">
        <f>_xlfn.XLOOKUP(tbl_GL[[#This Row],[Account_key]],tbl_COA[Account_key],tbl_COA[Class],"Not Found")</f>
        <v>Assets</v>
      </c>
      <c r="H11170" t="str">
        <f>_xlfn.XLOOKUP(tbl_GL[[#This Row],[Account_key]],tbl_COA[Account_key],tbl_COA[SubClass],"Not Found")</f>
        <v>Assets</v>
      </c>
      <c r="I11170" t="str">
        <f>_xlfn.XLOOKUP(tbl_GL[[#This Row],[Account_key]],tbl_COA[Account_key],tbl_COA[SubClass2],"Not Found")</f>
        <v>Current Assets</v>
      </c>
      <c r="J11170" t="str">
        <f>_xlfn.XLOOKUP(tbl_GL[[#This Row],[Account_key]],tbl_COA[Account_key],tbl_COA[SubAccount],,0)</f>
        <v>Trade Receivables</v>
      </c>
      <c r="K11170">
        <f>YEAR(tbl_GL[[#This Row],[Date]])</f>
        <v>2018</v>
      </c>
    </row>
    <row r="11171" spans="1:11" hidden="1" x14ac:dyDescent="0.35">
      <c r="A11171">
        <v>388.2</v>
      </c>
      <c r="B11171" s="24">
        <v>43326</v>
      </c>
      <c r="C11171">
        <v>5</v>
      </c>
      <c r="D11171" s="13">
        <v>10</v>
      </c>
      <c r="E11171" s="13" t="s">
        <v>80</v>
      </c>
      <c r="F11171" s="17">
        <v>7304</v>
      </c>
      <c r="G11171" t="str">
        <f>_xlfn.XLOOKUP(tbl_GL[[#This Row],[Account_key]],tbl_COA[Account_key],tbl_COA[Class],"Not Found")</f>
        <v>Assets</v>
      </c>
      <c r="H11171" t="str">
        <f>_xlfn.XLOOKUP(tbl_GL[[#This Row],[Account_key]],tbl_COA[Account_key],tbl_COA[SubClass],"Not Found")</f>
        <v>Assets</v>
      </c>
      <c r="I11171" t="str">
        <f>_xlfn.XLOOKUP(tbl_GL[[#This Row],[Account_key]],tbl_COA[Account_key],tbl_COA[SubClass2],"Not Found")</f>
        <v>Current Assets</v>
      </c>
      <c r="J11171" t="str">
        <f>_xlfn.XLOOKUP(tbl_GL[[#This Row],[Account_key]],tbl_COA[Account_key],tbl_COA[SubAccount],,0)</f>
        <v>Cash at Bank</v>
      </c>
      <c r="K11171">
        <f>YEAR(tbl_GL[[#This Row],[Date]])</f>
        <v>2018</v>
      </c>
    </row>
    <row r="11172" spans="1:11" hidden="1" x14ac:dyDescent="0.35">
      <c r="A11172">
        <v>389.1</v>
      </c>
      <c r="B11172" s="24">
        <v>43327</v>
      </c>
      <c r="C11172">
        <v>5</v>
      </c>
      <c r="D11172" s="13">
        <v>10</v>
      </c>
      <c r="E11172" s="13" t="s">
        <v>112</v>
      </c>
      <c r="F11172" s="17">
        <v>-140</v>
      </c>
      <c r="G11172" t="str">
        <f>_xlfn.XLOOKUP(tbl_GL[[#This Row],[Account_key]],tbl_COA[Account_key],tbl_COA[Class],"Not Found")</f>
        <v>Assets</v>
      </c>
      <c r="H11172" t="str">
        <f>_xlfn.XLOOKUP(tbl_GL[[#This Row],[Account_key]],tbl_COA[Account_key],tbl_COA[SubClass],"Not Found")</f>
        <v>Assets</v>
      </c>
      <c r="I11172" t="str">
        <f>_xlfn.XLOOKUP(tbl_GL[[#This Row],[Account_key]],tbl_COA[Account_key],tbl_COA[SubClass2],"Not Found")</f>
        <v>Current Assets</v>
      </c>
      <c r="J11172" t="str">
        <f>_xlfn.XLOOKUP(tbl_GL[[#This Row],[Account_key]],tbl_COA[Account_key],tbl_COA[SubAccount],,0)</f>
        <v>Cash at Bank</v>
      </c>
      <c r="K11172">
        <f>YEAR(tbl_GL[[#This Row],[Date]])</f>
        <v>2018</v>
      </c>
    </row>
    <row r="11173" spans="1:11" hidden="1" x14ac:dyDescent="0.35">
      <c r="A11173">
        <v>389.2</v>
      </c>
      <c r="B11173" s="24">
        <v>43327</v>
      </c>
      <c r="C11173">
        <v>5</v>
      </c>
      <c r="D11173" s="13">
        <v>121</v>
      </c>
      <c r="E11173" s="13" t="s">
        <v>112</v>
      </c>
      <c r="F11173" s="17">
        <v>-140</v>
      </c>
      <c r="G11173" t="str">
        <f>_xlfn.XLOOKUP(tbl_GL[[#This Row],[Account_key]],tbl_COA[Account_key],tbl_COA[Class],"Not Found")</f>
        <v>Liabilities and Owners Equity</v>
      </c>
      <c r="H11173" t="str">
        <f>_xlfn.XLOOKUP(tbl_GL[[#This Row],[Account_key]],tbl_COA[Account_key],tbl_COA[SubClass],"Not Found")</f>
        <v>Liabilities</v>
      </c>
      <c r="I11173" t="str">
        <f>_xlfn.XLOOKUP(tbl_GL[[#This Row],[Account_key]],tbl_COA[Account_key],tbl_COA[SubClass2],"Not Found")</f>
        <v>Current Liabilities</v>
      </c>
      <c r="J11173" t="str">
        <f>_xlfn.XLOOKUP(tbl_GL[[#This Row],[Account_key]],tbl_COA[Account_key],tbl_COA[SubAccount],,0)</f>
        <v>Interest Payable</v>
      </c>
      <c r="K11173">
        <f>YEAR(tbl_GL[[#This Row],[Date]])</f>
        <v>2018</v>
      </c>
    </row>
    <row r="11174" spans="1:11" hidden="1" x14ac:dyDescent="0.35">
      <c r="A11174">
        <v>390.1</v>
      </c>
      <c r="B11174" s="24">
        <v>43329</v>
      </c>
      <c r="C11174">
        <v>5</v>
      </c>
      <c r="D11174" s="13">
        <v>350</v>
      </c>
      <c r="E11174" s="13" t="s">
        <v>99</v>
      </c>
      <c r="F11174" s="17">
        <v>-58</v>
      </c>
      <c r="G11174" t="str">
        <f>_xlfn.XLOOKUP(tbl_GL[[#This Row],[Account_key]],tbl_COA[Account_key],tbl_COA[Class],"Not Found")</f>
        <v>Operating account</v>
      </c>
      <c r="H11174" t="str">
        <f>_xlfn.XLOOKUP(tbl_GL[[#This Row],[Account_key]],tbl_COA[Account_key],tbl_COA[SubClass],"Not Found")</f>
        <v>Operating Expenses</v>
      </c>
      <c r="I11174" t="str">
        <f>_xlfn.XLOOKUP(tbl_GL[[#This Row],[Account_key]],tbl_COA[Account_key],tbl_COA[SubClass2],"Not Found")</f>
        <v>Administration</v>
      </c>
      <c r="J11174" t="str">
        <f>_xlfn.XLOOKUP(tbl_GL[[#This Row],[Account_key]],tbl_COA[Account_key],tbl_COA[SubAccount],,0)</f>
        <v>Other Expenses</v>
      </c>
      <c r="K11174">
        <f>YEAR(tbl_GL[[#This Row],[Date]])</f>
        <v>2018</v>
      </c>
    </row>
    <row r="11175" spans="1:11" hidden="1" x14ac:dyDescent="0.35">
      <c r="A11175">
        <v>390.2</v>
      </c>
      <c r="B11175" s="24">
        <v>43329</v>
      </c>
      <c r="C11175">
        <v>5</v>
      </c>
      <c r="D11175" s="13">
        <v>20</v>
      </c>
      <c r="E11175" s="13" t="s">
        <v>99</v>
      </c>
      <c r="F11175" s="17">
        <v>-58</v>
      </c>
      <c r="G11175" t="str">
        <f>_xlfn.XLOOKUP(tbl_GL[[#This Row],[Account_key]],tbl_COA[Account_key],tbl_COA[Class],"Not Found")</f>
        <v>Assets</v>
      </c>
      <c r="H11175" t="str">
        <f>_xlfn.XLOOKUP(tbl_GL[[#This Row],[Account_key]],tbl_COA[Account_key],tbl_COA[SubClass],"Not Found")</f>
        <v>Assets</v>
      </c>
      <c r="I11175" t="str">
        <f>_xlfn.XLOOKUP(tbl_GL[[#This Row],[Account_key]],tbl_COA[Account_key],tbl_COA[SubClass2],"Not Found")</f>
        <v>Current Assets</v>
      </c>
      <c r="J11175" t="str">
        <f>_xlfn.XLOOKUP(tbl_GL[[#This Row],[Account_key]],tbl_COA[Account_key],tbl_COA[SubAccount],,0)</f>
        <v>Cash in hand</v>
      </c>
      <c r="K11175">
        <f>YEAR(tbl_GL[[#This Row],[Date]])</f>
        <v>2018</v>
      </c>
    </row>
    <row r="11176" spans="1:11" hidden="1" x14ac:dyDescent="0.35">
      <c r="A11176">
        <v>391.1</v>
      </c>
      <c r="B11176" s="24">
        <v>43329</v>
      </c>
      <c r="C11176">
        <v>5</v>
      </c>
      <c r="D11176" s="13">
        <v>260</v>
      </c>
      <c r="E11176" s="13" t="s">
        <v>97</v>
      </c>
      <c r="F11176" s="17">
        <v>-801</v>
      </c>
      <c r="G11176" t="str">
        <f>_xlfn.XLOOKUP(tbl_GL[[#This Row],[Account_key]],tbl_COA[Account_key],tbl_COA[Class],"Not Found")</f>
        <v>Operating account</v>
      </c>
      <c r="H11176" t="str">
        <f>_xlfn.XLOOKUP(tbl_GL[[#This Row],[Account_key]],tbl_COA[Account_key],tbl_COA[SubClass],"Not Found")</f>
        <v>Operating Expenses</v>
      </c>
      <c r="I11176" t="str">
        <f>_xlfn.XLOOKUP(tbl_GL[[#This Row],[Account_key]],tbl_COA[Account_key],tbl_COA[SubClass2],"Not Found")</f>
        <v>Marketing</v>
      </c>
      <c r="J11176" t="str">
        <f>_xlfn.XLOOKUP(tbl_GL[[#This Row],[Account_key]],tbl_COA[Account_key],tbl_COA[SubAccount],,0)</f>
        <v>Commissions</v>
      </c>
      <c r="K11176">
        <f>YEAR(tbl_GL[[#This Row],[Date]])</f>
        <v>2018</v>
      </c>
    </row>
    <row r="11177" spans="1:11" hidden="1" x14ac:dyDescent="0.35">
      <c r="A11177">
        <v>391.2</v>
      </c>
      <c r="B11177" s="24">
        <v>43329</v>
      </c>
      <c r="C11177">
        <v>5</v>
      </c>
      <c r="D11177" s="13">
        <v>120</v>
      </c>
      <c r="E11177" s="13" t="s">
        <v>97</v>
      </c>
      <c r="F11177" s="17">
        <v>801</v>
      </c>
      <c r="G11177" t="str">
        <f>_xlfn.XLOOKUP(tbl_GL[[#This Row],[Account_key]],tbl_COA[Account_key],tbl_COA[Class],"Not Found")</f>
        <v>Liabilities and Owners Equity</v>
      </c>
      <c r="H11177" t="str">
        <f>_xlfn.XLOOKUP(tbl_GL[[#This Row],[Account_key]],tbl_COA[Account_key],tbl_COA[SubClass],"Not Found")</f>
        <v>Liabilities</v>
      </c>
      <c r="I11177" t="str">
        <f>_xlfn.XLOOKUP(tbl_GL[[#This Row],[Account_key]],tbl_COA[Account_key],tbl_COA[SubClass2],"Not Found")</f>
        <v>Current Liabilities</v>
      </c>
      <c r="J11177" t="str">
        <f>_xlfn.XLOOKUP(tbl_GL[[#This Row],[Account_key]],tbl_COA[Account_key],tbl_COA[SubAccount],,0)</f>
        <v>Accrued Expenses</v>
      </c>
      <c r="K11177">
        <f>YEAR(tbl_GL[[#This Row],[Date]])</f>
        <v>2018</v>
      </c>
    </row>
    <row r="11178" spans="1:11" hidden="1" x14ac:dyDescent="0.35">
      <c r="A11178">
        <v>392.1</v>
      </c>
      <c r="B11178" s="24">
        <v>43330</v>
      </c>
      <c r="C11178">
        <v>5</v>
      </c>
      <c r="D11178" s="13">
        <v>230</v>
      </c>
      <c r="E11178" s="13" t="s">
        <v>4</v>
      </c>
      <c r="F11178" s="17">
        <v>-178</v>
      </c>
      <c r="G11178" t="str">
        <f>_xlfn.XLOOKUP(tbl_GL[[#This Row],[Account_key]],tbl_COA[Account_key],tbl_COA[Class],"Not Found")</f>
        <v>Trading account</v>
      </c>
      <c r="H11178" t="str">
        <f>_xlfn.XLOOKUP(tbl_GL[[#This Row],[Account_key]],tbl_COA[Account_key],tbl_COA[SubClass],"Not Found")</f>
        <v>Cost of Sales</v>
      </c>
      <c r="I11178" t="str">
        <f>_xlfn.XLOOKUP(tbl_GL[[#This Row],[Account_key]],tbl_COA[Account_key],tbl_COA[SubClass2],"Not Found")</f>
        <v>Cost of Sales</v>
      </c>
      <c r="J11178" t="str">
        <f>_xlfn.XLOOKUP(tbl_GL[[#This Row],[Account_key]],tbl_COA[Account_key],tbl_COA[SubAccount],,0)</f>
        <v>Cost of Sales</v>
      </c>
      <c r="K11178">
        <f>YEAR(tbl_GL[[#This Row],[Date]])</f>
        <v>2018</v>
      </c>
    </row>
    <row r="11179" spans="1:11" hidden="1" x14ac:dyDescent="0.35">
      <c r="A11179">
        <v>392.2</v>
      </c>
      <c r="B11179" s="24">
        <v>43330</v>
      </c>
      <c r="C11179">
        <v>5</v>
      </c>
      <c r="D11179" s="13">
        <v>60</v>
      </c>
      <c r="E11179" s="13" t="s">
        <v>4</v>
      </c>
      <c r="F11179" s="17">
        <v>-178</v>
      </c>
      <c r="G11179" t="str">
        <f>_xlfn.XLOOKUP(tbl_GL[[#This Row],[Account_key]],tbl_COA[Account_key],tbl_COA[Class],"Not Found")</f>
        <v>Assets</v>
      </c>
      <c r="H11179" t="str">
        <f>_xlfn.XLOOKUP(tbl_GL[[#This Row],[Account_key]],tbl_COA[Account_key],tbl_COA[SubClass],"Not Found")</f>
        <v>Assets</v>
      </c>
      <c r="I11179" t="str">
        <f>_xlfn.XLOOKUP(tbl_GL[[#This Row],[Account_key]],tbl_COA[Account_key],tbl_COA[SubClass2],"Not Found")</f>
        <v>Current Assets</v>
      </c>
      <c r="J11179" t="str">
        <f>_xlfn.XLOOKUP(tbl_GL[[#This Row],[Account_key]],tbl_COA[Account_key],tbl_COA[SubAccount],,0)</f>
        <v>Inventory</v>
      </c>
      <c r="K11179">
        <f>YEAR(tbl_GL[[#This Row],[Date]])</f>
        <v>2018</v>
      </c>
    </row>
    <row r="11180" spans="1:11" hidden="1" x14ac:dyDescent="0.35">
      <c r="A11180">
        <v>393.1</v>
      </c>
      <c r="B11180" s="24">
        <v>43330</v>
      </c>
      <c r="C11180">
        <v>5</v>
      </c>
      <c r="D11180" s="13">
        <v>210</v>
      </c>
      <c r="E11180" s="13" t="s">
        <v>8</v>
      </c>
      <c r="F11180" s="17">
        <v>646</v>
      </c>
      <c r="G11180" t="str">
        <f>_xlfn.XLOOKUP(tbl_GL[[#This Row],[Account_key]],tbl_COA[Account_key],tbl_COA[Class],"Not Found")</f>
        <v>Trading account</v>
      </c>
      <c r="H11180" t="str">
        <f>_xlfn.XLOOKUP(tbl_GL[[#This Row],[Account_key]],tbl_COA[Account_key],tbl_COA[SubClass],"Not Found")</f>
        <v>Sales</v>
      </c>
      <c r="I11180" t="str">
        <f>_xlfn.XLOOKUP(tbl_GL[[#This Row],[Account_key]],tbl_COA[Account_key],tbl_COA[SubClass2],"Not Found")</f>
        <v>Sales</v>
      </c>
      <c r="J11180" t="str">
        <f>_xlfn.XLOOKUP(tbl_GL[[#This Row],[Account_key]],tbl_COA[Account_key],tbl_COA[SubAccount],,0)</f>
        <v>Sales</v>
      </c>
      <c r="K11180">
        <f>YEAR(tbl_GL[[#This Row],[Date]])</f>
        <v>2018</v>
      </c>
    </row>
    <row r="11181" spans="1:11" hidden="1" x14ac:dyDescent="0.35">
      <c r="A11181">
        <v>393.2</v>
      </c>
      <c r="B11181" s="24">
        <v>43330</v>
      </c>
      <c r="C11181">
        <v>5</v>
      </c>
      <c r="D11181" s="13">
        <v>30</v>
      </c>
      <c r="E11181" s="13" t="s">
        <v>8</v>
      </c>
      <c r="F11181" s="17">
        <v>646</v>
      </c>
      <c r="G11181" t="str">
        <f>_xlfn.XLOOKUP(tbl_GL[[#This Row],[Account_key]],tbl_COA[Account_key],tbl_COA[Class],"Not Found")</f>
        <v>Assets</v>
      </c>
      <c r="H11181" t="str">
        <f>_xlfn.XLOOKUP(tbl_GL[[#This Row],[Account_key]],tbl_COA[Account_key],tbl_COA[SubClass],"Not Found")</f>
        <v>Assets</v>
      </c>
      <c r="I11181" t="str">
        <f>_xlfn.XLOOKUP(tbl_GL[[#This Row],[Account_key]],tbl_COA[Account_key],tbl_COA[SubClass2],"Not Found")</f>
        <v>Current Assets</v>
      </c>
      <c r="J11181" t="str">
        <f>_xlfn.XLOOKUP(tbl_GL[[#This Row],[Account_key]],tbl_COA[Account_key],tbl_COA[SubAccount],,0)</f>
        <v>Trade Receivables</v>
      </c>
      <c r="K11181">
        <f>YEAR(tbl_GL[[#This Row],[Date]])</f>
        <v>2018</v>
      </c>
    </row>
    <row r="11182" spans="1:11" hidden="1" x14ac:dyDescent="0.35">
      <c r="A11182">
        <v>394.1</v>
      </c>
      <c r="B11182" s="24">
        <v>43331</v>
      </c>
      <c r="C11182">
        <v>5</v>
      </c>
      <c r="D11182" s="13">
        <v>230</v>
      </c>
      <c r="E11182" s="13" t="s">
        <v>4</v>
      </c>
      <c r="F11182" s="17">
        <v>-574</v>
      </c>
      <c r="G11182" t="str">
        <f>_xlfn.XLOOKUP(tbl_GL[[#This Row],[Account_key]],tbl_COA[Account_key],tbl_COA[Class],"Not Found")</f>
        <v>Trading account</v>
      </c>
      <c r="H11182" t="str">
        <f>_xlfn.XLOOKUP(tbl_GL[[#This Row],[Account_key]],tbl_COA[Account_key],tbl_COA[SubClass],"Not Found")</f>
        <v>Cost of Sales</v>
      </c>
      <c r="I11182" t="str">
        <f>_xlfn.XLOOKUP(tbl_GL[[#This Row],[Account_key]],tbl_COA[Account_key],tbl_COA[SubClass2],"Not Found")</f>
        <v>Cost of Sales</v>
      </c>
      <c r="J11182" t="str">
        <f>_xlfn.XLOOKUP(tbl_GL[[#This Row],[Account_key]],tbl_COA[Account_key],tbl_COA[SubAccount],,0)</f>
        <v>Cost of Sales</v>
      </c>
      <c r="K11182">
        <f>YEAR(tbl_GL[[#This Row],[Date]])</f>
        <v>2018</v>
      </c>
    </row>
    <row r="11183" spans="1:11" hidden="1" x14ac:dyDescent="0.35">
      <c r="A11183">
        <v>394.2</v>
      </c>
      <c r="B11183" s="24">
        <v>43331</v>
      </c>
      <c r="C11183">
        <v>5</v>
      </c>
      <c r="D11183" s="13">
        <v>60</v>
      </c>
      <c r="E11183" s="13" t="s">
        <v>4</v>
      </c>
      <c r="F11183" s="17">
        <v>-574</v>
      </c>
      <c r="G11183" t="str">
        <f>_xlfn.XLOOKUP(tbl_GL[[#This Row],[Account_key]],tbl_COA[Account_key],tbl_COA[Class],"Not Found")</f>
        <v>Assets</v>
      </c>
      <c r="H11183" t="str">
        <f>_xlfn.XLOOKUP(tbl_GL[[#This Row],[Account_key]],tbl_COA[Account_key],tbl_COA[SubClass],"Not Found")</f>
        <v>Assets</v>
      </c>
      <c r="I11183" t="str">
        <f>_xlfn.XLOOKUP(tbl_GL[[#This Row],[Account_key]],tbl_COA[Account_key],tbl_COA[SubClass2],"Not Found")</f>
        <v>Current Assets</v>
      </c>
      <c r="J11183" t="str">
        <f>_xlfn.XLOOKUP(tbl_GL[[#This Row],[Account_key]],tbl_COA[Account_key],tbl_COA[SubAccount],,0)</f>
        <v>Inventory</v>
      </c>
      <c r="K11183">
        <f>YEAR(tbl_GL[[#This Row],[Date]])</f>
        <v>2018</v>
      </c>
    </row>
    <row r="11184" spans="1:11" hidden="1" x14ac:dyDescent="0.35">
      <c r="A11184">
        <v>395.1</v>
      </c>
      <c r="B11184" s="24">
        <v>43331</v>
      </c>
      <c r="C11184">
        <v>5</v>
      </c>
      <c r="D11184" s="13">
        <v>210</v>
      </c>
      <c r="E11184" s="13" t="s">
        <v>7</v>
      </c>
      <c r="F11184" s="17">
        <v>1914</v>
      </c>
      <c r="G11184" t="str">
        <f>_xlfn.XLOOKUP(tbl_GL[[#This Row],[Account_key]],tbl_COA[Account_key],tbl_COA[Class],"Not Found")</f>
        <v>Trading account</v>
      </c>
      <c r="H11184" t="str">
        <f>_xlfn.XLOOKUP(tbl_GL[[#This Row],[Account_key]],tbl_COA[Account_key],tbl_COA[SubClass],"Not Found")</f>
        <v>Sales</v>
      </c>
      <c r="I11184" t="str">
        <f>_xlfn.XLOOKUP(tbl_GL[[#This Row],[Account_key]],tbl_COA[Account_key],tbl_COA[SubClass2],"Not Found")</f>
        <v>Sales</v>
      </c>
      <c r="J11184" t="str">
        <f>_xlfn.XLOOKUP(tbl_GL[[#This Row],[Account_key]],tbl_COA[Account_key],tbl_COA[SubAccount],,0)</f>
        <v>Sales</v>
      </c>
      <c r="K11184">
        <f>YEAR(tbl_GL[[#This Row],[Date]])</f>
        <v>2018</v>
      </c>
    </row>
    <row r="11185" spans="1:11" hidden="1" x14ac:dyDescent="0.35">
      <c r="A11185">
        <v>395.2</v>
      </c>
      <c r="B11185" s="24">
        <v>43331</v>
      </c>
      <c r="C11185">
        <v>5</v>
      </c>
      <c r="D11185" s="13">
        <v>10</v>
      </c>
      <c r="E11185" s="13" t="s">
        <v>7</v>
      </c>
      <c r="F11185" s="17">
        <v>1914</v>
      </c>
      <c r="G11185" t="str">
        <f>_xlfn.XLOOKUP(tbl_GL[[#This Row],[Account_key]],tbl_COA[Account_key],tbl_COA[Class],"Not Found")</f>
        <v>Assets</v>
      </c>
      <c r="H11185" t="str">
        <f>_xlfn.XLOOKUP(tbl_GL[[#This Row],[Account_key]],tbl_COA[Account_key],tbl_COA[SubClass],"Not Found")</f>
        <v>Assets</v>
      </c>
      <c r="I11185" t="str">
        <f>_xlfn.XLOOKUP(tbl_GL[[#This Row],[Account_key]],tbl_COA[Account_key],tbl_COA[SubClass2],"Not Found")</f>
        <v>Current Assets</v>
      </c>
      <c r="J11185" t="str">
        <f>_xlfn.XLOOKUP(tbl_GL[[#This Row],[Account_key]],tbl_COA[Account_key],tbl_COA[SubAccount],,0)</f>
        <v>Cash at Bank</v>
      </c>
      <c r="K11185">
        <f>YEAR(tbl_GL[[#This Row],[Date]])</f>
        <v>2018</v>
      </c>
    </row>
    <row r="11186" spans="1:11" hidden="1" x14ac:dyDescent="0.35">
      <c r="A11186">
        <v>396.1</v>
      </c>
      <c r="B11186" s="24">
        <v>43331</v>
      </c>
      <c r="C11186">
        <v>5</v>
      </c>
      <c r="D11186" s="13">
        <v>230</v>
      </c>
      <c r="E11186" s="13" t="s">
        <v>4</v>
      </c>
      <c r="F11186" s="17">
        <v>-2140</v>
      </c>
      <c r="G11186" t="str">
        <f>_xlfn.XLOOKUP(tbl_GL[[#This Row],[Account_key]],tbl_COA[Account_key],tbl_COA[Class],"Not Found")</f>
        <v>Trading account</v>
      </c>
      <c r="H11186" t="str">
        <f>_xlfn.XLOOKUP(tbl_GL[[#This Row],[Account_key]],tbl_COA[Account_key],tbl_COA[SubClass],"Not Found")</f>
        <v>Cost of Sales</v>
      </c>
      <c r="I11186" t="str">
        <f>_xlfn.XLOOKUP(tbl_GL[[#This Row],[Account_key]],tbl_COA[Account_key],tbl_COA[SubClass2],"Not Found")</f>
        <v>Cost of Sales</v>
      </c>
      <c r="J11186" t="str">
        <f>_xlfn.XLOOKUP(tbl_GL[[#This Row],[Account_key]],tbl_COA[Account_key],tbl_COA[SubAccount],,0)</f>
        <v>Cost of Sales</v>
      </c>
      <c r="K11186">
        <f>YEAR(tbl_GL[[#This Row],[Date]])</f>
        <v>2018</v>
      </c>
    </row>
    <row r="11187" spans="1:11" hidden="1" x14ac:dyDescent="0.35">
      <c r="A11187">
        <v>396.2</v>
      </c>
      <c r="B11187" s="24">
        <v>43331</v>
      </c>
      <c r="C11187">
        <v>5</v>
      </c>
      <c r="D11187" s="13">
        <v>60</v>
      </c>
      <c r="E11187" s="13" t="s">
        <v>4</v>
      </c>
      <c r="F11187" s="17">
        <v>-2140</v>
      </c>
      <c r="G11187" t="str">
        <f>_xlfn.XLOOKUP(tbl_GL[[#This Row],[Account_key]],tbl_COA[Account_key],tbl_COA[Class],"Not Found")</f>
        <v>Assets</v>
      </c>
      <c r="H11187" t="str">
        <f>_xlfn.XLOOKUP(tbl_GL[[#This Row],[Account_key]],tbl_COA[Account_key],tbl_COA[SubClass],"Not Found")</f>
        <v>Assets</v>
      </c>
      <c r="I11187" t="str">
        <f>_xlfn.XLOOKUP(tbl_GL[[#This Row],[Account_key]],tbl_COA[Account_key],tbl_COA[SubClass2],"Not Found")</f>
        <v>Current Assets</v>
      </c>
      <c r="J11187" t="str">
        <f>_xlfn.XLOOKUP(tbl_GL[[#This Row],[Account_key]],tbl_COA[Account_key],tbl_COA[SubAccount],,0)</f>
        <v>Inventory</v>
      </c>
      <c r="K11187">
        <f>YEAR(tbl_GL[[#This Row],[Date]])</f>
        <v>2018</v>
      </c>
    </row>
    <row r="11188" spans="1:11" hidden="1" x14ac:dyDescent="0.35">
      <c r="A11188">
        <v>397.1</v>
      </c>
      <c r="B11188" s="24">
        <v>43331</v>
      </c>
      <c r="C11188">
        <v>5</v>
      </c>
      <c r="D11188" s="13">
        <v>30</v>
      </c>
      <c r="E11188" s="13" t="s">
        <v>80</v>
      </c>
      <c r="F11188" s="17">
        <v>-7207</v>
      </c>
      <c r="G11188" t="str">
        <f>_xlfn.XLOOKUP(tbl_GL[[#This Row],[Account_key]],tbl_COA[Account_key],tbl_COA[Class],"Not Found")</f>
        <v>Assets</v>
      </c>
      <c r="H11188" t="str">
        <f>_xlfn.XLOOKUP(tbl_GL[[#This Row],[Account_key]],tbl_COA[Account_key],tbl_COA[SubClass],"Not Found")</f>
        <v>Assets</v>
      </c>
      <c r="I11188" t="str">
        <f>_xlfn.XLOOKUP(tbl_GL[[#This Row],[Account_key]],tbl_COA[Account_key],tbl_COA[SubClass2],"Not Found")</f>
        <v>Current Assets</v>
      </c>
      <c r="J11188" t="str">
        <f>_xlfn.XLOOKUP(tbl_GL[[#This Row],[Account_key]],tbl_COA[Account_key],tbl_COA[SubAccount],,0)</f>
        <v>Trade Receivables</v>
      </c>
      <c r="K11188">
        <f>YEAR(tbl_GL[[#This Row],[Date]])</f>
        <v>2018</v>
      </c>
    </row>
    <row r="11189" spans="1:11" hidden="1" x14ac:dyDescent="0.35">
      <c r="A11189">
        <v>397.2</v>
      </c>
      <c r="B11189" s="24">
        <v>43331</v>
      </c>
      <c r="C11189">
        <v>5</v>
      </c>
      <c r="D11189" s="13">
        <v>10</v>
      </c>
      <c r="E11189" s="13" t="s">
        <v>80</v>
      </c>
      <c r="F11189" s="17">
        <v>7207</v>
      </c>
      <c r="G11189" t="str">
        <f>_xlfn.XLOOKUP(tbl_GL[[#This Row],[Account_key]],tbl_COA[Account_key],tbl_COA[Class],"Not Found")</f>
        <v>Assets</v>
      </c>
      <c r="H11189" t="str">
        <f>_xlfn.XLOOKUP(tbl_GL[[#This Row],[Account_key]],tbl_COA[Account_key],tbl_COA[SubClass],"Not Found")</f>
        <v>Assets</v>
      </c>
      <c r="I11189" t="str">
        <f>_xlfn.XLOOKUP(tbl_GL[[#This Row],[Account_key]],tbl_COA[Account_key],tbl_COA[SubClass2],"Not Found")</f>
        <v>Current Assets</v>
      </c>
      <c r="J11189" t="str">
        <f>_xlfn.XLOOKUP(tbl_GL[[#This Row],[Account_key]],tbl_COA[Account_key],tbl_COA[SubAccount],,0)</f>
        <v>Cash at Bank</v>
      </c>
      <c r="K11189">
        <f>YEAR(tbl_GL[[#This Row],[Date]])</f>
        <v>2018</v>
      </c>
    </row>
    <row r="11190" spans="1:11" hidden="1" x14ac:dyDescent="0.35">
      <c r="A11190">
        <v>398.1</v>
      </c>
      <c r="B11190" s="24">
        <v>43331</v>
      </c>
      <c r="C11190">
        <v>5</v>
      </c>
      <c r="D11190" s="13">
        <v>210</v>
      </c>
      <c r="E11190" s="13" t="s">
        <v>8</v>
      </c>
      <c r="F11190" s="17">
        <v>7780</v>
      </c>
      <c r="G11190" t="str">
        <f>_xlfn.XLOOKUP(tbl_GL[[#This Row],[Account_key]],tbl_COA[Account_key],tbl_COA[Class],"Not Found")</f>
        <v>Trading account</v>
      </c>
      <c r="H11190" t="str">
        <f>_xlfn.XLOOKUP(tbl_GL[[#This Row],[Account_key]],tbl_COA[Account_key],tbl_COA[SubClass],"Not Found")</f>
        <v>Sales</v>
      </c>
      <c r="I11190" t="str">
        <f>_xlfn.XLOOKUP(tbl_GL[[#This Row],[Account_key]],tbl_COA[Account_key],tbl_COA[SubClass2],"Not Found")</f>
        <v>Sales</v>
      </c>
      <c r="J11190" t="str">
        <f>_xlfn.XLOOKUP(tbl_GL[[#This Row],[Account_key]],tbl_COA[Account_key],tbl_COA[SubAccount],,0)</f>
        <v>Sales</v>
      </c>
      <c r="K11190">
        <f>YEAR(tbl_GL[[#This Row],[Date]])</f>
        <v>2018</v>
      </c>
    </row>
    <row r="11191" spans="1:11" hidden="1" x14ac:dyDescent="0.35">
      <c r="A11191">
        <v>398.2</v>
      </c>
      <c r="B11191" s="24">
        <v>43331</v>
      </c>
      <c r="C11191">
        <v>5</v>
      </c>
      <c r="D11191" s="13">
        <v>30</v>
      </c>
      <c r="E11191" s="13" t="s">
        <v>8</v>
      </c>
      <c r="F11191" s="17">
        <v>7780</v>
      </c>
      <c r="G11191" t="str">
        <f>_xlfn.XLOOKUP(tbl_GL[[#This Row],[Account_key]],tbl_COA[Account_key],tbl_COA[Class],"Not Found")</f>
        <v>Assets</v>
      </c>
      <c r="H11191" t="str">
        <f>_xlfn.XLOOKUP(tbl_GL[[#This Row],[Account_key]],tbl_COA[Account_key],tbl_COA[SubClass],"Not Found")</f>
        <v>Assets</v>
      </c>
      <c r="I11191" t="str">
        <f>_xlfn.XLOOKUP(tbl_GL[[#This Row],[Account_key]],tbl_COA[Account_key],tbl_COA[SubClass2],"Not Found")</f>
        <v>Current Assets</v>
      </c>
      <c r="J11191" t="str">
        <f>_xlfn.XLOOKUP(tbl_GL[[#This Row],[Account_key]],tbl_COA[Account_key],tbl_COA[SubAccount],,0)</f>
        <v>Trade Receivables</v>
      </c>
      <c r="K11191">
        <f>YEAR(tbl_GL[[#This Row],[Date]])</f>
        <v>2018</v>
      </c>
    </row>
    <row r="11192" spans="1:11" hidden="1" x14ac:dyDescent="0.35">
      <c r="A11192">
        <v>399.1</v>
      </c>
      <c r="B11192" s="24">
        <v>43332</v>
      </c>
      <c r="C11192">
        <v>5</v>
      </c>
      <c r="D11192" s="13">
        <v>260</v>
      </c>
      <c r="E11192" s="13" t="s">
        <v>97</v>
      </c>
      <c r="F11192" s="17">
        <v>-1100</v>
      </c>
      <c r="G11192" t="str">
        <f>_xlfn.XLOOKUP(tbl_GL[[#This Row],[Account_key]],tbl_COA[Account_key],tbl_COA[Class],"Not Found")</f>
        <v>Operating account</v>
      </c>
      <c r="H11192" t="str">
        <f>_xlfn.XLOOKUP(tbl_GL[[#This Row],[Account_key]],tbl_COA[Account_key],tbl_COA[SubClass],"Not Found")</f>
        <v>Operating Expenses</v>
      </c>
      <c r="I11192" t="str">
        <f>_xlfn.XLOOKUP(tbl_GL[[#This Row],[Account_key]],tbl_COA[Account_key],tbl_COA[SubClass2],"Not Found")</f>
        <v>Marketing</v>
      </c>
      <c r="J11192" t="str">
        <f>_xlfn.XLOOKUP(tbl_GL[[#This Row],[Account_key]],tbl_COA[Account_key],tbl_COA[SubAccount],,0)</f>
        <v>Commissions</v>
      </c>
      <c r="K11192">
        <f>YEAR(tbl_GL[[#This Row],[Date]])</f>
        <v>2018</v>
      </c>
    </row>
    <row r="11193" spans="1:11" hidden="1" x14ac:dyDescent="0.35">
      <c r="A11193">
        <v>399.2</v>
      </c>
      <c r="B11193" s="24">
        <v>43332</v>
      </c>
      <c r="C11193">
        <v>5</v>
      </c>
      <c r="D11193" s="13">
        <v>120</v>
      </c>
      <c r="E11193" s="13" t="s">
        <v>97</v>
      </c>
      <c r="F11193" s="17">
        <v>1100</v>
      </c>
      <c r="G11193" t="str">
        <f>_xlfn.XLOOKUP(tbl_GL[[#This Row],[Account_key]],tbl_COA[Account_key],tbl_COA[Class],"Not Found")</f>
        <v>Liabilities and Owners Equity</v>
      </c>
      <c r="H11193" t="str">
        <f>_xlfn.XLOOKUP(tbl_GL[[#This Row],[Account_key]],tbl_COA[Account_key],tbl_COA[SubClass],"Not Found")</f>
        <v>Liabilities</v>
      </c>
      <c r="I11193" t="str">
        <f>_xlfn.XLOOKUP(tbl_GL[[#This Row],[Account_key]],tbl_COA[Account_key],tbl_COA[SubClass2],"Not Found")</f>
        <v>Current Liabilities</v>
      </c>
      <c r="J11193" t="str">
        <f>_xlfn.XLOOKUP(tbl_GL[[#This Row],[Account_key]],tbl_COA[Account_key],tbl_COA[SubAccount],,0)</f>
        <v>Accrued Expenses</v>
      </c>
      <c r="K11193">
        <f>YEAR(tbl_GL[[#This Row],[Date]])</f>
        <v>2018</v>
      </c>
    </row>
    <row r="11194" spans="1:11" hidden="1" x14ac:dyDescent="0.35">
      <c r="A11194">
        <v>400.1</v>
      </c>
      <c r="B11194" s="24">
        <v>43333</v>
      </c>
      <c r="C11194">
        <v>5</v>
      </c>
      <c r="D11194" s="13">
        <v>220</v>
      </c>
      <c r="E11194" s="13" t="s">
        <v>81</v>
      </c>
      <c r="F11194" s="17">
        <v>-984</v>
      </c>
      <c r="G11194" t="str">
        <f>_xlfn.XLOOKUP(tbl_GL[[#This Row],[Account_key]],tbl_COA[Account_key],tbl_COA[Class],"Not Found")</f>
        <v>Trading account</v>
      </c>
      <c r="H11194" t="str">
        <f>_xlfn.XLOOKUP(tbl_GL[[#This Row],[Account_key]],tbl_COA[Account_key],tbl_COA[SubClass],"Not Found")</f>
        <v>Sales</v>
      </c>
      <c r="I11194" t="str">
        <f>_xlfn.XLOOKUP(tbl_GL[[#This Row],[Account_key]],tbl_COA[Account_key],tbl_COA[SubClass2],"Not Found")</f>
        <v>Sales</v>
      </c>
      <c r="J11194" t="str">
        <f>_xlfn.XLOOKUP(tbl_GL[[#This Row],[Account_key]],tbl_COA[Account_key],tbl_COA[SubAccount],,0)</f>
        <v>Sales Return</v>
      </c>
      <c r="K11194">
        <f>YEAR(tbl_GL[[#This Row],[Date]])</f>
        <v>2018</v>
      </c>
    </row>
    <row r="11195" spans="1:11" hidden="1" x14ac:dyDescent="0.35">
      <c r="A11195">
        <v>400.2</v>
      </c>
      <c r="B11195" s="24">
        <v>43333</v>
      </c>
      <c r="C11195">
        <v>5</v>
      </c>
      <c r="D11195" s="13">
        <v>20</v>
      </c>
      <c r="E11195" s="13" t="s">
        <v>81</v>
      </c>
      <c r="F11195" s="17">
        <v>-984</v>
      </c>
      <c r="G11195" t="str">
        <f>_xlfn.XLOOKUP(tbl_GL[[#This Row],[Account_key]],tbl_COA[Account_key],tbl_COA[Class],"Not Found")</f>
        <v>Assets</v>
      </c>
      <c r="H11195" t="str">
        <f>_xlfn.XLOOKUP(tbl_GL[[#This Row],[Account_key]],tbl_COA[Account_key],tbl_COA[SubClass],"Not Found")</f>
        <v>Assets</v>
      </c>
      <c r="I11195" t="str">
        <f>_xlfn.XLOOKUP(tbl_GL[[#This Row],[Account_key]],tbl_COA[Account_key],tbl_COA[SubClass2],"Not Found")</f>
        <v>Current Assets</v>
      </c>
      <c r="J11195" t="str">
        <f>_xlfn.XLOOKUP(tbl_GL[[#This Row],[Account_key]],tbl_COA[Account_key],tbl_COA[SubAccount],,0)</f>
        <v>Cash in hand</v>
      </c>
      <c r="K11195">
        <f>YEAR(tbl_GL[[#This Row],[Date]])</f>
        <v>2018</v>
      </c>
    </row>
    <row r="11196" spans="1:11" hidden="1" x14ac:dyDescent="0.35">
      <c r="A11196">
        <v>401.1</v>
      </c>
      <c r="B11196" s="24">
        <v>43336</v>
      </c>
      <c r="C11196">
        <v>5</v>
      </c>
      <c r="D11196" s="13">
        <v>230</v>
      </c>
      <c r="E11196" s="13" t="s">
        <v>4</v>
      </c>
      <c r="F11196" s="17">
        <v>-398</v>
      </c>
      <c r="G11196" t="str">
        <f>_xlfn.XLOOKUP(tbl_GL[[#This Row],[Account_key]],tbl_COA[Account_key],tbl_COA[Class],"Not Found")</f>
        <v>Trading account</v>
      </c>
      <c r="H11196" t="str">
        <f>_xlfn.XLOOKUP(tbl_GL[[#This Row],[Account_key]],tbl_COA[Account_key],tbl_COA[SubClass],"Not Found")</f>
        <v>Cost of Sales</v>
      </c>
      <c r="I11196" t="str">
        <f>_xlfn.XLOOKUP(tbl_GL[[#This Row],[Account_key]],tbl_COA[Account_key],tbl_COA[SubClass2],"Not Found")</f>
        <v>Cost of Sales</v>
      </c>
      <c r="J11196" t="str">
        <f>_xlfn.XLOOKUP(tbl_GL[[#This Row],[Account_key]],tbl_COA[Account_key],tbl_COA[SubAccount],,0)</f>
        <v>Cost of Sales</v>
      </c>
      <c r="K11196">
        <f>YEAR(tbl_GL[[#This Row],[Date]])</f>
        <v>2018</v>
      </c>
    </row>
    <row r="11197" spans="1:11" hidden="1" x14ac:dyDescent="0.35">
      <c r="A11197">
        <v>401.2</v>
      </c>
      <c r="B11197" s="24">
        <v>43336</v>
      </c>
      <c r="C11197">
        <v>5</v>
      </c>
      <c r="D11197" s="13">
        <v>60</v>
      </c>
      <c r="E11197" s="13" t="s">
        <v>4</v>
      </c>
      <c r="F11197" s="17">
        <v>-398</v>
      </c>
      <c r="G11197" t="str">
        <f>_xlfn.XLOOKUP(tbl_GL[[#This Row],[Account_key]],tbl_COA[Account_key],tbl_COA[Class],"Not Found")</f>
        <v>Assets</v>
      </c>
      <c r="H11197" t="str">
        <f>_xlfn.XLOOKUP(tbl_GL[[#This Row],[Account_key]],tbl_COA[Account_key],tbl_COA[SubClass],"Not Found")</f>
        <v>Assets</v>
      </c>
      <c r="I11197" t="str">
        <f>_xlfn.XLOOKUP(tbl_GL[[#This Row],[Account_key]],tbl_COA[Account_key],tbl_COA[SubClass2],"Not Found")</f>
        <v>Current Assets</v>
      </c>
      <c r="J11197" t="str">
        <f>_xlfn.XLOOKUP(tbl_GL[[#This Row],[Account_key]],tbl_COA[Account_key],tbl_COA[SubAccount],,0)</f>
        <v>Inventory</v>
      </c>
      <c r="K11197">
        <f>YEAR(tbl_GL[[#This Row],[Date]])</f>
        <v>2018</v>
      </c>
    </row>
    <row r="11198" spans="1:11" hidden="1" x14ac:dyDescent="0.35">
      <c r="A11198">
        <v>402.1</v>
      </c>
      <c r="B11198" s="24">
        <v>43336</v>
      </c>
      <c r="C11198">
        <v>5</v>
      </c>
      <c r="D11198" s="13">
        <v>10</v>
      </c>
      <c r="E11198" s="13" t="s">
        <v>98</v>
      </c>
      <c r="F11198" s="17">
        <v>-1088</v>
      </c>
      <c r="G11198" t="str">
        <f>_xlfn.XLOOKUP(tbl_GL[[#This Row],[Account_key]],tbl_COA[Account_key],tbl_COA[Class],"Not Found")</f>
        <v>Assets</v>
      </c>
      <c r="H11198" t="str">
        <f>_xlfn.XLOOKUP(tbl_GL[[#This Row],[Account_key]],tbl_COA[Account_key],tbl_COA[SubClass],"Not Found")</f>
        <v>Assets</v>
      </c>
      <c r="I11198" t="str">
        <f>_xlfn.XLOOKUP(tbl_GL[[#This Row],[Account_key]],tbl_COA[Account_key],tbl_COA[SubClass2],"Not Found")</f>
        <v>Current Assets</v>
      </c>
      <c r="J11198" t="str">
        <f>_xlfn.XLOOKUP(tbl_GL[[#This Row],[Account_key]],tbl_COA[Account_key],tbl_COA[SubAccount],,0)</f>
        <v>Cash at Bank</v>
      </c>
      <c r="K11198">
        <f>YEAR(tbl_GL[[#This Row],[Date]])</f>
        <v>2018</v>
      </c>
    </row>
    <row r="11199" spans="1:11" hidden="1" x14ac:dyDescent="0.35">
      <c r="A11199">
        <v>402.2</v>
      </c>
      <c r="B11199" s="24">
        <v>43336</v>
      </c>
      <c r="C11199">
        <v>5</v>
      </c>
      <c r="D11199" s="13">
        <v>120</v>
      </c>
      <c r="E11199" s="13" t="s">
        <v>98</v>
      </c>
      <c r="F11199" s="17">
        <v>-1088</v>
      </c>
      <c r="G11199" t="str">
        <f>_xlfn.XLOOKUP(tbl_GL[[#This Row],[Account_key]],tbl_COA[Account_key],tbl_COA[Class],"Not Found")</f>
        <v>Liabilities and Owners Equity</v>
      </c>
      <c r="H11199" t="str">
        <f>_xlfn.XLOOKUP(tbl_GL[[#This Row],[Account_key]],tbl_COA[Account_key],tbl_COA[SubClass],"Not Found")</f>
        <v>Liabilities</v>
      </c>
      <c r="I11199" t="str">
        <f>_xlfn.XLOOKUP(tbl_GL[[#This Row],[Account_key]],tbl_COA[Account_key],tbl_COA[SubClass2],"Not Found")</f>
        <v>Current Liabilities</v>
      </c>
      <c r="J11199" t="str">
        <f>_xlfn.XLOOKUP(tbl_GL[[#This Row],[Account_key]],tbl_COA[Account_key],tbl_COA[SubAccount],,0)</f>
        <v>Accrued Expenses</v>
      </c>
      <c r="K11199">
        <f>YEAR(tbl_GL[[#This Row],[Date]])</f>
        <v>2018</v>
      </c>
    </row>
    <row r="11200" spans="1:11" hidden="1" x14ac:dyDescent="0.35">
      <c r="A11200">
        <v>403.1</v>
      </c>
      <c r="B11200" s="24">
        <v>43336</v>
      </c>
      <c r="C11200">
        <v>5</v>
      </c>
      <c r="D11200" s="13">
        <v>210</v>
      </c>
      <c r="E11200" s="13" t="s">
        <v>8</v>
      </c>
      <c r="F11200" s="17">
        <v>1447</v>
      </c>
      <c r="G11200" t="str">
        <f>_xlfn.XLOOKUP(tbl_GL[[#This Row],[Account_key]],tbl_COA[Account_key],tbl_COA[Class],"Not Found")</f>
        <v>Trading account</v>
      </c>
      <c r="H11200" t="str">
        <f>_xlfn.XLOOKUP(tbl_GL[[#This Row],[Account_key]],tbl_COA[Account_key],tbl_COA[SubClass],"Not Found")</f>
        <v>Sales</v>
      </c>
      <c r="I11200" t="str">
        <f>_xlfn.XLOOKUP(tbl_GL[[#This Row],[Account_key]],tbl_COA[Account_key],tbl_COA[SubClass2],"Not Found")</f>
        <v>Sales</v>
      </c>
      <c r="J11200" t="str">
        <f>_xlfn.XLOOKUP(tbl_GL[[#This Row],[Account_key]],tbl_COA[Account_key],tbl_COA[SubAccount],,0)</f>
        <v>Sales</v>
      </c>
      <c r="K11200">
        <f>YEAR(tbl_GL[[#This Row],[Date]])</f>
        <v>2018</v>
      </c>
    </row>
    <row r="11201" spans="1:11" hidden="1" x14ac:dyDescent="0.35">
      <c r="A11201">
        <v>403.2</v>
      </c>
      <c r="B11201" s="24">
        <v>43336</v>
      </c>
      <c r="C11201">
        <v>5</v>
      </c>
      <c r="D11201" s="13">
        <v>30</v>
      </c>
      <c r="E11201" s="13" t="s">
        <v>8</v>
      </c>
      <c r="F11201" s="17">
        <v>1447</v>
      </c>
      <c r="G11201" t="str">
        <f>_xlfn.XLOOKUP(tbl_GL[[#This Row],[Account_key]],tbl_COA[Account_key],tbl_COA[Class],"Not Found")</f>
        <v>Assets</v>
      </c>
      <c r="H11201" t="str">
        <f>_xlfn.XLOOKUP(tbl_GL[[#This Row],[Account_key]],tbl_COA[Account_key],tbl_COA[SubClass],"Not Found")</f>
        <v>Assets</v>
      </c>
      <c r="I11201" t="str">
        <f>_xlfn.XLOOKUP(tbl_GL[[#This Row],[Account_key]],tbl_COA[Account_key],tbl_COA[SubClass2],"Not Found")</f>
        <v>Current Assets</v>
      </c>
      <c r="J11201" t="str">
        <f>_xlfn.XLOOKUP(tbl_GL[[#This Row],[Account_key]],tbl_COA[Account_key],tbl_COA[SubAccount],,0)</f>
        <v>Trade Receivables</v>
      </c>
      <c r="K11201">
        <f>YEAR(tbl_GL[[#This Row],[Date]])</f>
        <v>2018</v>
      </c>
    </row>
    <row r="11202" spans="1:11" hidden="1" x14ac:dyDescent="0.35">
      <c r="A11202">
        <v>404.1</v>
      </c>
      <c r="B11202" s="24">
        <v>43337</v>
      </c>
      <c r="C11202">
        <v>5</v>
      </c>
      <c r="D11202" s="13">
        <v>350</v>
      </c>
      <c r="E11202" s="13" t="s">
        <v>97</v>
      </c>
      <c r="F11202" s="17">
        <v>-918</v>
      </c>
      <c r="G11202" t="str">
        <f>_xlfn.XLOOKUP(tbl_GL[[#This Row],[Account_key]],tbl_COA[Account_key],tbl_COA[Class],"Not Found")</f>
        <v>Operating account</v>
      </c>
      <c r="H11202" t="str">
        <f>_xlfn.XLOOKUP(tbl_GL[[#This Row],[Account_key]],tbl_COA[Account_key],tbl_COA[SubClass],"Not Found")</f>
        <v>Operating Expenses</v>
      </c>
      <c r="I11202" t="str">
        <f>_xlfn.XLOOKUP(tbl_GL[[#This Row],[Account_key]],tbl_COA[Account_key],tbl_COA[SubClass2],"Not Found")</f>
        <v>Administration</v>
      </c>
      <c r="J11202" t="str">
        <f>_xlfn.XLOOKUP(tbl_GL[[#This Row],[Account_key]],tbl_COA[Account_key],tbl_COA[SubAccount],,0)</f>
        <v>Other Expenses</v>
      </c>
      <c r="K11202">
        <f>YEAR(tbl_GL[[#This Row],[Date]])</f>
        <v>2018</v>
      </c>
    </row>
    <row r="11203" spans="1:11" hidden="1" x14ac:dyDescent="0.35">
      <c r="A11203">
        <v>404.2</v>
      </c>
      <c r="B11203" s="24">
        <v>43337</v>
      </c>
      <c r="C11203">
        <v>5</v>
      </c>
      <c r="D11203" s="13">
        <v>120</v>
      </c>
      <c r="E11203" s="13" t="s">
        <v>97</v>
      </c>
      <c r="F11203" s="17">
        <v>918</v>
      </c>
      <c r="G11203" t="str">
        <f>_xlfn.XLOOKUP(tbl_GL[[#This Row],[Account_key]],tbl_COA[Account_key],tbl_COA[Class],"Not Found")</f>
        <v>Liabilities and Owners Equity</v>
      </c>
      <c r="H11203" t="str">
        <f>_xlfn.XLOOKUP(tbl_GL[[#This Row],[Account_key]],tbl_COA[Account_key],tbl_COA[SubClass],"Not Found")</f>
        <v>Liabilities</v>
      </c>
      <c r="I11203" t="str">
        <f>_xlfn.XLOOKUP(tbl_GL[[#This Row],[Account_key]],tbl_COA[Account_key],tbl_COA[SubClass2],"Not Found")</f>
        <v>Current Liabilities</v>
      </c>
      <c r="J11203" t="str">
        <f>_xlfn.XLOOKUP(tbl_GL[[#This Row],[Account_key]],tbl_COA[Account_key],tbl_COA[SubAccount],,0)</f>
        <v>Accrued Expenses</v>
      </c>
      <c r="K11203">
        <f>YEAR(tbl_GL[[#This Row],[Date]])</f>
        <v>2018</v>
      </c>
    </row>
    <row r="11204" spans="1:11" hidden="1" x14ac:dyDescent="0.35">
      <c r="A11204">
        <v>405.1</v>
      </c>
      <c r="B11204" s="24">
        <v>43339</v>
      </c>
      <c r="C11204">
        <v>5</v>
      </c>
      <c r="D11204" s="13">
        <v>230</v>
      </c>
      <c r="E11204" s="13" t="s">
        <v>4</v>
      </c>
      <c r="F11204" s="17">
        <v>-522</v>
      </c>
      <c r="G11204" t="str">
        <f>_xlfn.XLOOKUP(tbl_GL[[#This Row],[Account_key]],tbl_COA[Account_key],tbl_COA[Class],"Not Found")</f>
        <v>Trading account</v>
      </c>
      <c r="H11204" t="str">
        <f>_xlfn.XLOOKUP(tbl_GL[[#This Row],[Account_key]],tbl_COA[Account_key],tbl_COA[SubClass],"Not Found")</f>
        <v>Cost of Sales</v>
      </c>
      <c r="I11204" t="str">
        <f>_xlfn.XLOOKUP(tbl_GL[[#This Row],[Account_key]],tbl_COA[Account_key],tbl_COA[SubClass2],"Not Found")</f>
        <v>Cost of Sales</v>
      </c>
      <c r="J11204" t="str">
        <f>_xlfn.XLOOKUP(tbl_GL[[#This Row],[Account_key]],tbl_COA[Account_key],tbl_COA[SubAccount],,0)</f>
        <v>Cost of Sales</v>
      </c>
      <c r="K11204">
        <f>YEAR(tbl_GL[[#This Row],[Date]])</f>
        <v>2018</v>
      </c>
    </row>
    <row r="11205" spans="1:11" hidden="1" x14ac:dyDescent="0.35">
      <c r="A11205">
        <v>405.2</v>
      </c>
      <c r="B11205" s="24">
        <v>43339</v>
      </c>
      <c r="C11205">
        <v>5</v>
      </c>
      <c r="D11205" s="13">
        <v>60</v>
      </c>
      <c r="E11205" s="13" t="s">
        <v>4</v>
      </c>
      <c r="F11205" s="17">
        <v>-522</v>
      </c>
      <c r="G11205" t="str">
        <f>_xlfn.XLOOKUP(tbl_GL[[#This Row],[Account_key]],tbl_COA[Account_key],tbl_COA[Class],"Not Found")</f>
        <v>Assets</v>
      </c>
      <c r="H11205" t="str">
        <f>_xlfn.XLOOKUP(tbl_GL[[#This Row],[Account_key]],tbl_COA[Account_key],tbl_COA[SubClass],"Not Found")</f>
        <v>Assets</v>
      </c>
      <c r="I11205" t="str">
        <f>_xlfn.XLOOKUP(tbl_GL[[#This Row],[Account_key]],tbl_COA[Account_key],tbl_COA[SubClass2],"Not Found")</f>
        <v>Current Assets</v>
      </c>
      <c r="J11205" t="str">
        <f>_xlfn.XLOOKUP(tbl_GL[[#This Row],[Account_key]],tbl_COA[Account_key],tbl_COA[SubAccount],,0)</f>
        <v>Inventory</v>
      </c>
      <c r="K11205">
        <f>YEAR(tbl_GL[[#This Row],[Date]])</f>
        <v>2018</v>
      </c>
    </row>
    <row r="11206" spans="1:11" hidden="1" x14ac:dyDescent="0.35">
      <c r="A11206">
        <v>406.1</v>
      </c>
      <c r="B11206" s="24">
        <v>43339</v>
      </c>
      <c r="C11206">
        <v>5</v>
      </c>
      <c r="D11206" s="13">
        <v>10</v>
      </c>
      <c r="E11206" s="13" t="s">
        <v>98</v>
      </c>
      <c r="F11206" s="17">
        <v>-1049</v>
      </c>
      <c r="G11206" t="str">
        <f>_xlfn.XLOOKUP(tbl_GL[[#This Row],[Account_key]],tbl_COA[Account_key],tbl_COA[Class],"Not Found")</f>
        <v>Assets</v>
      </c>
      <c r="H11206" t="str">
        <f>_xlfn.XLOOKUP(tbl_GL[[#This Row],[Account_key]],tbl_COA[Account_key],tbl_COA[SubClass],"Not Found")</f>
        <v>Assets</v>
      </c>
      <c r="I11206" t="str">
        <f>_xlfn.XLOOKUP(tbl_GL[[#This Row],[Account_key]],tbl_COA[Account_key],tbl_COA[SubClass2],"Not Found")</f>
        <v>Current Assets</v>
      </c>
      <c r="J11206" t="str">
        <f>_xlfn.XLOOKUP(tbl_GL[[#This Row],[Account_key]],tbl_COA[Account_key],tbl_COA[SubAccount],,0)</f>
        <v>Cash at Bank</v>
      </c>
      <c r="K11206">
        <f>YEAR(tbl_GL[[#This Row],[Date]])</f>
        <v>2018</v>
      </c>
    </row>
    <row r="11207" spans="1:11" hidden="1" x14ac:dyDescent="0.35">
      <c r="A11207">
        <v>406.2</v>
      </c>
      <c r="B11207" s="24">
        <v>43339</v>
      </c>
      <c r="C11207">
        <v>5</v>
      </c>
      <c r="D11207" s="13">
        <v>120</v>
      </c>
      <c r="E11207" s="13" t="s">
        <v>98</v>
      </c>
      <c r="F11207" s="17">
        <v>-1049</v>
      </c>
      <c r="G11207" t="str">
        <f>_xlfn.XLOOKUP(tbl_GL[[#This Row],[Account_key]],tbl_COA[Account_key],tbl_COA[Class],"Not Found")</f>
        <v>Liabilities and Owners Equity</v>
      </c>
      <c r="H11207" t="str">
        <f>_xlfn.XLOOKUP(tbl_GL[[#This Row],[Account_key]],tbl_COA[Account_key],tbl_COA[SubClass],"Not Found")</f>
        <v>Liabilities</v>
      </c>
      <c r="I11207" t="str">
        <f>_xlfn.XLOOKUP(tbl_GL[[#This Row],[Account_key]],tbl_COA[Account_key],tbl_COA[SubClass2],"Not Found")</f>
        <v>Current Liabilities</v>
      </c>
      <c r="J11207" t="str">
        <f>_xlfn.XLOOKUP(tbl_GL[[#This Row],[Account_key]],tbl_COA[Account_key],tbl_COA[SubAccount],,0)</f>
        <v>Accrued Expenses</v>
      </c>
      <c r="K11207">
        <f>YEAR(tbl_GL[[#This Row],[Date]])</f>
        <v>2018</v>
      </c>
    </row>
    <row r="11208" spans="1:11" hidden="1" x14ac:dyDescent="0.35">
      <c r="A11208">
        <v>407.1</v>
      </c>
      <c r="B11208" s="24">
        <v>43339</v>
      </c>
      <c r="C11208">
        <v>5</v>
      </c>
      <c r="D11208" s="13">
        <v>260</v>
      </c>
      <c r="E11208" s="13" t="s">
        <v>97</v>
      </c>
      <c r="F11208" s="17">
        <v>-1136</v>
      </c>
      <c r="G11208" t="str">
        <f>_xlfn.XLOOKUP(tbl_GL[[#This Row],[Account_key]],tbl_COA[Account_key],tbl_COA[Class],"Not Found")</f>
        <v>Operating account</v>
      </c>
      <c r="H11208" t="str">
        <f>_xlfn.XLOOKUP(tbl_GL[[#This Row],[Account_key]],tbl_COA[Account_key],tbl_COA[SubClass],"Not Found")</f>
        <v>Operating Expenses</v>
      </c>
      <c r="I11208" t="str">
        <f>_xlfn.XLOOKUP(tbl_GL[[#This Row],[Account_key]],tbl_COA[Account_key],tbl_COA[SubClass2],"Not Found")</f>
        <v>Marketing</v>
      </c>
      <c r="J11208" t="str">
        <f>_xlfn.XLOOKUP(tbl_GL[[#This Row],[Account_key]],tbl_COA[Account_key],tbl_COA[SubAccount],,0)</f>
        <v>Commissions</v>
      </c>
      <c r="K11208">
        <f>YEAR(tbl_GL[[#This Row],[Date]])</f>
        <v>2018</v>
      </c>
    </row>
    <row r="11209" spans="1:11" hidden="1" x14ac:dyDescent="0.35">
      <c r="A11209">
        <v>407.2</v>
      </c>
      <c r="B11209" s="24">
        <v>43339</v>
      </c>
      <c r="C11209">
        <v>5</v>
      </c>
      <c r="D11209" s="13">
        <v>120</v>
      </c>
      <c r="E11209" s="13" t="s">
        <v>97</v>
      </c>
      <c r="F11209" s="17">
        <v>1136</v>
      </c>
      <c r="G11209" t="str">
        <f>_xlfn.XLOOKUP(tbl_GL[[#This Row],[Account_key]],tbl_COA[Account_key],tbl_COA[Class],"Not Found")</f>
        <v>Liabilities and Owners Equity</v>
      </c>
      <c r="H11209" t="str">
        <f>_xlfn.XLOOKUP(tbl_GL[[#This Row],[Account_key]],tbl_COA[Account_key],tbl_COA[SubClass],"Not Found")</f>
        <v>Liabilities</v>
      </c>
      <c r="I11209" t="str">
        <f>_xlfn.XLOOKUP(tbl_GL[[#This Row],[Account_key]],tbl_COA[Account_key],tbl_COA[SubClass2],"Not Found")</f>
        <v>Current Liabilities</v>
      </c>
      <c r="J11209" t="str">
        <f>_xlfn.XLOOKUP(tbl_GL[[#This Row],[Account_key]],tbl_COA[Account_key],tbl_COA[SubAccount],,0)</f>
        <v>Accrued Expenses</v>
      </c>
      <c r="K11209">
        <f>YEAR(tbl_GL[[#This Row],[Date]])</f>
        <v>2018</v>
      </c>
    </row>
    <row r="11210" spans="1:11" hidden="1" x14ac:dyDescent="0.35">
      <c r="A11210">
        <v>408.1</v>
      </c>
      <c r="B11210" s="24">
        <v>43339</v>
      </c>
      <c r="C11210">
        <v>5</v>
      </c>
      <c r="D11210" s="13">
        <v>210</v>
      </c>
      <c r="E11210" s="13" t="s">
        <v>7</v>
      </c>
      <c r="F11210" s="17">
        <v>1741</v>
      </c>
      <c r="G11210" t="str">
        <f>_xlfn.XLOOKUP(tbl_GL[[#This Row],[Account_key]],tbl_COA[Account_key],tbl_COA[Class],"Not Found")</f>
        <v>Trading account</v>
      </c>
      <c r="H11210" t="str">
        <f>_xlfn.XLOOKUP(tbl_GL[[#This Row],[Account_key]],tbl_COA[Account_key],tbl_COA[SubClass],"Not Found")</f>
        <v>Sales</v>
      </c>
      <c r="I11210" t="str">
        <f>_xlfn.XLOOKUP(tbl_GL[[#This Row],[Account_key]],tbl_COA[Account_key],tbl_COA[SubClass2],"Not Found")</f>
        <v>Sales</v>
      </c>
      <c r="J11210" t="str">
        <f>_xlfn.XLOOKUP(tbl_GL[[#This Row],[Account_key]],tbl_COA[Account_key],tbl_COA[SubAccount],,0)</f>
        <v>Sales</v>
      </c>
      <c r="K11210">
        <f>YEAR(tbl_GL[[#This Row],[Date]])</f>
        <v>2018</v>
      </c>
    </row>
    <row r="11211" spans="1:11" hidden="1" x14ac:dyDescent="0.35">
      <c r="A11211">
        <v>408.2</v>
      </c>
      <c r="B11211" s="24">
        <v>43339</v>
      </c>
      <c r="C11211">
        <v>5</v>
      </c>
      <c r="D11211" s="13">
        <v>10</v>
      </c>
      <c r="E11211" s="13" t="s">
        <v>7</v>
      </c>
      <c r="F11211" s="17">
        <v>1741</v>
      </c>
      <c r="G11211" t="str">
        <f>_xlfn.XLOOKUP(tbl_GL[[#This Row],[Account_key]],tbl_COA[Account_key],tbl_COA[Class],"Not Found")</f>
        <v>Assets</v>
      </c>
      <c r="H11211" t="str">
        <f>_xlfn.XLOOKUP(tbl_GL[[#This Row],[Account_key]],tbl_COA[Account_key],tbl_COA[SubClass],"Not Found")</f>
        <v>Assets</v>
      </c>
      <c r="I11211" t="str">
        <f>_xlfn.XLOOKUP(tbl_GL[[#This Row],[Account_key]],tbl_COA[Account_key],tbl_COA[SubClass2],"Not Found")</f>
        <v>Current Assets</v>
      </c>
      <c r="J11211" t="str">
        <f>_xlfn.XLOOKUP(tbl_GL[[#This Row],[Account_key]],tbl_COA[Account_key],tbl_COA[SubAccount],,0)</f>
        <v>Cash at Bank</v>
      </c>
      <c r="K11211">
        <f>YEAR(tbl_GL[[#This Row],[Date]])</f>
        <v>2018</v>
      </c>
    </row>
    <row r="11212" spans="1:11" hidden="1" x14ac:dyDescent="0.35">
      <c r="A11212">
        <v>409.1</v>
      </c>
      <c r="B11212" s="24">
        <v>43339</v>
      </c>
      <c r="C11212">
        <v>5</v>
      </c>
      <c r="D11212" s="13">
        <v>230</v>
      </c>
      <c r="E11212" s="13" t="s">
        <v>4</v>
      </c>
      <c r="F11212" s="17">
        <v>-2202</v>
      </c>
      <c r="G11212" t="str">
        <f>_xlfn.XLOOKUP(tbl_GL[[#This Row],[Account_key]],tbl_COA[Account_key],tbl_COA[Class],"Not Found")</f>
        <v>Trading account</v>
      </c>
      <c r="H11212" t="str">
        <f>_xlfn.XLOOKUP(tbl_GL[[#This Row],[Account_key]],tbl_COA[Account_key],tbl_COA[SubClass],"Not Found")</f>
        <v>Cost of Sales</v>
      </c>
      <c r="I11212" t="str">
        <f>_xlfn.XLOOKUP(tbl_GL[[#This Row],[Account_key]],tbl_COA[Account_key],tbl_COA[SubClass2],"Not Found")</f>
        <v>Cost of Sales</v>
      </c>
      <c r="J11212" t="str">
        <f>_xlfn.XLOOKUP(tbl_GL[[#This Row],[Account_key]],tbl_COA[Account_key],tbl_COA[SubAccount],,0)</f>
        <v>Cost of Sales</v>
      </c>
      <c r="K11212">
        <f>YEAR(tbl_GL[[#This Row],[Date]])</f>
        <v>2018</v>
      </c>
    </row>
    <row r="11213" spans="1:11" hidden="1" x14ac:dyDescent="0.35">
      <c r="A11213">
        <v>409.2</v>
      </c>
      <c r="B11213" s="24">
        <v>43339</v>
      </c>
      <c r="C11213">
        <v>5</v>
      </c>
      <c r="D11213" s="13">
        <v>60</v>
      </c>
      <c r="E11213" s="13" t="s">
        <v>4</v>
      </c>
      <c r="F11213" s="17">
        <v>-2202</v>
      </c>
      <c r="G11213" t="str">
        <f>_xlfn.XLOOKUP(tbl_GL[[#This Row],[Account_key]],tbl_COA[Account_key],tbl_COA[Class],"Not Found")</f>
        <v>Assets</v>
      </c>
      <c r="H11213" t="str">
        <f>_xlfn.XLOOKUP(tbl_GL[[#This Row],[Account_key]],tbl_COA[Account_key],tbl_COA[SubClass],"Not Found")</f>
        <v>Assets</v>
      </c>
      <c r="I11213" t="str">
        <f>_xlfn.XLOOKUP(tbl_GL[[#This Row],[Account_key]],tbl_COA[Account_key],tbl_COA[SubClass2],"Not Found")</f>
        <v>Current Assets</v>
      </c>
      <c r="J11213" t="str">
        <f>_xlfn.XLOOKUP(tbl_GL[[#This Row],[Account_key]],tbl_COA[Account_key],tbl_COA[SubAccount],,0)</f>
        <v>Inventory</v>
      </c>
      <c r="K11213">
        <f>YEAR(tbl_GL[[#This Row],[Date]])</f>
        <v>2018</v>
      </c>
    </row>
    <row r="11214" spans="1:11" hidden="1" x14ac:dyDescent="0.35">
      <c r="A11214">
        <v>410.1</v>
      </c>
      <c r="B11214" s="24">
        <v>43339</v>
      </c>
      <c r="C11214">
        <v>5</v>
      </c>
      <c r="D11214" s="13">
        <v>210</v>
      </c>
      <c r="E11214" s="13" t="s">
        <v>8</v>
      </c>
      <c r="F11214" s="17">
        <v>8006</v>
      </c>
      <c r="G11214" t="str">
        <f>_xlfn.XLOOKUP(tbl_GL[[#This Row],[Account_key]],tbl_COA[Account_key],tbl_COA[Class],"Not Found")</f>
        <v>Trading account</v>
      </c>
      <c r="H11214" t="str">
        <f>_xlfn.XLOOKUP(tbl_GL[[#This Row],[Account_key]],tbl_COA[Account_key],tbl_COA[SubClass],"Not Found")</f>
        <v>Sales</v>
      </c>
      <c r="I11214" t="str">
        <f>_xlfn.XLOOKUP(tbl_GL[[#This Row],[Account_key]],tbl_COA[Account_key],tbl_COA[SubClass2],"Not Found")</f>
        <v>Sales</v>
      </c>
      <c r="J11214" t="str">
        <f>_xlfn.XLOOKUP(tbl_GL[[#This Row],[Account_key]],tbl_COA[Account_key],tbl_COA[SubAccount],,0)</f>
        <v>Sales</v>
      </c>
      <c r="K11214">
        <f>YEAR(tbl_GL[[#This Row],[Date]])</f>
        <v>2018</v>
      </c>
    </row>
    <row r="11215" spans="1:11" hidden="1" x14ac:dyDescent="0.35">
      <c r="A11215">
        <v>410.2</v>
      </c>
      <c r="B11215" s="24">
        <v>43339</v>
      </c>
      <c r="C11215">
        <v>5</v>
      </c>
      <c r="D11215" s="13">
        <v>30</v>
      </c>
      <c r="E11215" s="13" t="s">
        <v>8</v>
      </c>
      <c r="F11215" s="17">
        <v>8006</v>
      </c>
      <c r="G11215" t="str">
        <f>_xlfn.XLOOKUP(tbl_GL[[#This Row],[Account_key]],tbl_COA[Account_key],tbl_COA[Class],"Not Found")</f>
        <v>Assets</v>
      </c>
      <c r="H11215" t="str">
        <f>_xlfn.XLOOKUP(tbl_GL[[#This Row],[Account_key]],tbl_COA[Account_key],tbl_COA[SubClass],"Not Found")</f>
        <v>Assets</v>
      </c>
      <c r="I11215" t="str">
        <f>_xlfn.XLOOKUP(tbl_GL[[#This Row],[Account_key]],tbl_COA[Account_key],tbl_COA[SubClass2],"Not Found")</f>
        <v>Current Assets</v>
      </c>
      <c r="J11215" t="str">
        <f>_xlfn.XLOOKUP(tbl_GL[[#This Row],[Account_key]],tbl_COA[Account_key],tbl_COA[SubAccount],,0)</f>
        <v>Trade Receivables</v>
      </c>
      <c r="K11215">
        <f>YEAR(tbl_GL[[#This Row],[Date]])</f>
        <v>2018</v>
      </c>
    </row>
    <row r="11216" spans="1:11" hidden="1" x14ac:dyDescent="0.35">
      <c r="A11216">
        <v>411.1</v>
      </c>
      <c r="B11216" s="24">
        <v>43341</v>
      </c>
      <c r="C11216">
        <v>5</v>
      </c>
      <c r="D11216" s="13">
        <v>10</v>
      </c>
      <c r="E11216" s="13" t="s">
        <v>98</v>
      </c>
      <c r="F11216" s="17">
        <v>-1049</v>
      </c>
      <c r="G11216" t="str">
        <f>_xlfn.XLOOKUP(tbl_GL[[#This Row],[Account_key]],tbl_COA[Account_key],tbl_COA[Class],"Not Found")</f>
        <v>Assets</v>
      </c>
      <c r="H11216" t="str">
        <f>_xlfn.XLOOKUP(tbl_GL[[#This Row],[Account_key]],tbl_COA[Account_key],tbl_COA[SubClass],"Not Found")</f>
        <v>Assets</v>
      </c>
      <c r="I11216" t="str">
        <f>_xlfn.XLOOKUP(tbl_GL[[#This Row],[Account_key]],tbl_COA[Account_key],tbl_COA[SubClass2],"Not Found")</f>
        <v>Current Assets</v>
      </c>
      <c r="J11216" t="str">
        <f>_xlfn.XLOOKUP(tbl_GL[[#This Row],[Account_key]],tbl_COA[Account_key],tbl_COA[SubAccount],,0)</f>
        <v>Cash at Bank</v>
      </c>
      <c r="K11216">
        <f>YEAR(tbl_GL[[#This Row],[Date]])</f>
        <v>2018</v>
      </c>
    </row>
    <row r="11217" spans="1:11" hidden="1" x14ac:dyDescent="0.35">
      <c r="A11217">
        <v>411.2</v>
      </c>
      <c r="B11217" s="24">
        <v>43341</v>
      </c>
      <c r="C11217">
        <v>5</v>
      </c>
      <c r="D11217" s="13">
        <v>120</v>
      </c>
      <c r="E11217" s="13" t="s">
        <v>98</v>
      </c>
      <c r="F11217" s="17">
        <v>-1049</v>
      </c>
      <c r="G11217" t="str">
        <f>_xlfn.XLOOKUP(tbl_GL[[#This Row],[Account_key]],tbl_COA[Account_key],tbl_COA[Class],"Not Found")</f>
        <v>Liabilities and Owners Equity</v>
      </c>
      <c r="H11217" t="str">
        <f>_xlfn.XLOOKUP(tbl_GL[[#This Row],[Account_key]],tbl_COA[Account_key],tbl_COA[SubClass],"Not Found")</f>
        <v>Liabilities</v>
      </c>
      <c r="I11217" t="str">
        <f>_xlfn.XLOOKUP(tbl_GL[[#This Row],[Account_key]],tbl_COA[Account_key],tbl_COA[SubClass2],"Not Found")</f>
        <v>Current Liabilities</v>
      </c>
      <c r="J11217" t="str">
        <f>_xlfn.XLOOKUP(tbl_GL[[#This Row],[Account_key]],tbl_COA[Account_key],tbl_COA[SubAccount],,0)</f>
        <v>Accrued Expenses</v>
      </c>
      <c r="K11217">
        <f>YEAR(tbl_GL[[#This Row],[Date]])</f>
        <v>2018</v>
      </c>
    </row>
    <row r="11218" spans="1:11" hidden="1" x14ac:dyDescent="0.35">
      <c r="A11218">
        <v>412.1</v>
      </c>
      <c r="B11218" s="24">
        <v>43342</v>
      </c>
      <c r="C11218">
        <v>5</v>
      </c>
      <c r="D11218" s="13">
        <v>320</v>
      </c>
      <c r="E11218" s="13" t="s">
        <v>99</v>
      </c>
      <c r="F11218" s="17">
        <v>-68</v>
      </c>
      <c r="G11218" t="str">
        <f>_xlfn.XLOOKUP(tbl_GL[[#This Row],[Account_key]],tbl_COA[Account_key],tbl_COA[Class],"Not Found")</f>
        <v>Operating account</v>
      </c>
      <c r="H11218" t="str">
        <f>_xlfn.XLOOKUP(tbl_GL[[#This Row],[Account_key]],tbl_COA[Account_key],tbl_COA[SubClass],"Not Found")</f>
        <v>Operating Expenses</v>
      </c>
      <c r="I11218" t="str">
        <f>_xlfn.XLOOKUP(tbl_GL[[#This Row],[Account_key]],tbl_COA[Account_key],tbl_COA[SubClass2],"Not Found")</f>
        <v>Administration</v>
      </c>
      <c r="J11218" t="str">
        <f>_xlfn.XLOOKUP(tbl_GL[[#This Row],[Account_key]],tbl_COA[Account_key],tbl_COA[SubAccount],,0)</f>
        <v>Professional Services</v>
      </c>
      <c r="K11218">
        <f>YEAR(tbl_GL[[#This Row],[Date]])</f>
        <v>2018</v>
      </c>
    </row>
    <row r="11219" spans="1:11" hidden="1" x14ac:dyDescent="0.35">
      <c r="A11219">
        <v>412.2</v>
      </c>
      <c r="B11219" s="24">
        <v>43342</v>
      </c>
      <c r="C11219">
        <v>5</v>
      </c>
      <c r="D11219" s="13">
        <v>20</v>
      </c>
      <c r="E11219" s="13" t="s">
        <v>99</v>
      </c>
      <c r="F11219" s="17">
        <v>-68</v>
      </c>
      <c r="G11219" t="str">
        <f>_xlfn.XLOOKUP(tbl_GL[[#This Row],[Account_key]],tbl_COA[Account_key],tbl_COA[Class],"Not Found")</f>
        <v>Assets</v>
      </c>
      <c r="H11219" t="str">
        <f>_xlfn.XLOOKUP(tbl_GL[[#This Row],[Account_key]],tbl_COA[Account_key],tbl_COA[SubClass],"Not Found")</f>
        <v>Assets</v>
      </c>
      <c r="I11219" t="str">
        <f>_xlfn.XLOOKUP(tbl_GL[[#This Row],[Account_key]],tbl_COA[Account_key],tbl_COA[SubClass2],"Not Found")</f>
        <v>Current Assets</v>
      </c>
      <c r="J11219" t="str">
        <f>_xlfn.XLOOKUP(tbl_GL[[#This Row],[Account_key]],tbl_COA[Account_key],tbl_COA[SubAccount],,0)</f>
        <v>Cash in hand</v>
      </c>
      <c r="K11219">
        <f>YEAR(tbl_GL[[#This Row],[Date]])</f>
        <v>2018</v>
      </c>
    </row>
    <row r="11220" spans="1:11" hidden="1" x14ac:dyDescent="0.35">
      <c r="A11220">
        <v>413.1</v>
      </c>
      <c r="B11220" s="24">
        <v>43342</v>
      </c>
      <c r="C11220">
        <v>5</v>
      </c>
      <c r="D11220" s="13">
        <v>10</v>
      </c>
      <c r="E11220" s="13" t="s">
        <v>98</v>
      </c>
      <c r="F11220" s="17">
        <v>-939</v>
      </c>
      <c r="G11220" t="str">
        <f>_xlfn.XLOOKUP(tbl_GL[[#This Row],[Account_key]],tbl_COA[Account_key],tbl_COA[Class],"Not Found")</f>
        <v>Assets</v>
      </c>
      <c r="H11220" t="str">
        <f>_xlfn.XLOOKUP(tbl_GL[[#This Row],[Account_key]],tbl_COA[Account_key],tbl_COA[SubClass],"Not Found")</f>
        <v>Assets</v>
      </c>
      <c r="I11220" t="str">
        <f>_xlfn.XLOOKUP(tbl_GL[[#This Row],[Account_key]],tbl_COA[Account_key],tbl_COA[SubClass2],"Not Found")</f>
        <v>Current Assets</v>
      </c>
      <c r="J11220" t="str">
        <f>_xlfn.XLOOKUP(tbl_GL[[#This Row],[Account_key]],tbl_COA[Account_key],tbl_COA[SubAccount],,0)</f>
        <v>Cash at Bank</v>
      </c>
      <c r="K11220">
        <f>YEAR(tbl_GL[[#This Row],[Date]])</f>
        <v>2018</v>
      </c>
    </row>
    <row r="11221" spans="1:11" hidden="1" x14ac:dyDescent="0.35">
      <c r="A11221">
        <v>413.2</v>
      </c>
      <c r="B11221" s="24">
        <v>43342</v>
      </c>
      <c r="C11221">
        <v>5</v>
      </c>
      <c r="D11221" s="13">
        <v>120</v>
      </c>
      <c r="E11221" s="13" t="s">
        <v>98</v>
      </c>
      <c r="F11221" s="17">
        <v>-939</v>
      </c>
      <c r="G11221" t="str">
        <f>_xlfn.XLOOKUP(tbl_GL[[#This Row],[Account_key]],tbl_COA[Account_key],tbl_COA[Class],"Not Found")</f>
        <v>Liabilities and Owners Equity</v>
      </c>
      <c r="H11221" t="str">
        <f>_xlfn.XLOOKUP(tbl_GL[[#This Row],[Account_key]],tbl_COA[Account_key],tbl_COA[SubClass],"Not Found")</f>
        <v>Liabilities</v>
      </c>
      <c r="I11221" t="str">
        <f>_xlfn.XLOOKUP(tbl_GL[[#This Row],[Account_key]],tbl_COA[Account_key],tbl_COA[SubClass2],"Not Found")</f>
        <v>Current Liabilities</v>
      </c>
      <c r="J11221" t="str">
        <f>_xlfn.XLOOKUP(tbl_GL[[#This Row],[Account_key]],tbl_COA[Account_key],tbl_COA[SubAccount],,0)</f>
        <v>Accrued Expenses</v>
      </c>
      <c r="K11221">
        <f>YEAR(tbl_GL[[#This Row],[Date]])</f>
        <v>2018</v>
      </c>
    </row>
    <row r="11222" spans="1:11" hidden="1" x14ac:dyDescent="0.35">
      <c r="A11222">
        <v>414.1</v>
      </c>
      <c r="B11222" s="24">
        <v>43342</v>
      </c>
      <c r="C11222">
        <v>5</v>
      </c>
      <c r="D11222" s="13">
        <v>10</v>
      </c>
      <c r="E11222" s="13" t="s">
        <v>98</v>
      </c>
      <c r="F11222" s="17">
        <v>-1047</v>
      </c>
      <c r="G11222" t="str">
        <f>_xlfn.XLOOKUP(tbl_GL[[#This Row],[Account_key]],tbl_COA[Account_key],tbl_COA[Class],"Not Found")</f>
        <v>Assets</v>
      </c>
      <c r="H11222" t="str">
        <f>_xlfn.XLOOKUP(tbl_GL[[#This Row],[Account_key]],tbl_COA[Account_key],tbl_COA[SubClass],"Not Found")</f>
        <v>Assets</v>
      </c>
      <c r="I11222" t="str">
        <f>_xlfn.XLOOKUP(tbl_GL[[#This Row],[Account_key]],tbl_COA[Account_key],tbl_COA[SubClass2],"Not Found")</f>
        <v>Current Assets</v>
      </c>
      <c r="J11222" t="str">
        <f>_xlfn.XLOOKUP(tbl_GL[[#This Row],[Account_key]],tbl_COA[Account_key],tbl_COA[SubAccount],,0)</f>
        <v>Cash at Bank</v>
      </c>
      <c r="K11222">
        <f>YEAR(tbl_GL[[#This Row],[Date]])</f>
        <v>2018</v>
      </c>
    </row>
    <row r="11223" spans="1:11" hidden="1" x14ac:dyDescent="0.35">
      <c r="A11223">
        <v>414.2</v>
      </c>
      <c r="B11223" s="24">
        <v>43342</v>
      </c>
      <c r="C11223">
        <v>5</v>
      </c>
      <c r="D11223" s="13">
        <v>120</v>
      </c>
      <c r="E11223" s="13" t="s">
        <v>98</v>
      </c>
      <c r="F11223" s="17">
        <v>-1047</v>
      </c>
      <c r="G11223" t="str">
        <f>_xlfn.XLOOKUP(tbl_GL[[#This Row],[Account_key]],tbl_COA[Account_key],tbl_COA[Class],"Not Found")</f>
        <v>Liabilities and Owners Equity</v>
      </c>
      <c r="H11223" t="str">
        <f>_xlfn.XLOOKUP(tbl_GL[[#This Row],[Account_key]],tbl_COA[Account_key],tbl_COA[SubClass],"Not Found")</f>
        <v>Liabilities</v>
      </c>
      <c r="I11223" t="str">
        <f>_xlfn.XLOOKUP(tbl_GL[[#This Row],[Account_key]],tbl_COA[Account_key],tbl_COA[SubClass2],"Not Found")</f>
        <v>Current Liabilities</v>
      </c>
      <c r="J11223" t="str">
        <f>_xlfn.XLOOKUP(tbl_GL[[#This Row],[Account_key]],tbl_COA[Account_key],tbl_COA[SubAccount],,0)</f>
        <v>Accrued Expenses</v>
      </c>
      <c r="K11223">
        <f>YEAR(tbl_GL[[#This Row],[Date]])</f>
        <v>2018</v>
      </c>
    </row>
    <row r="11224" spans="1:11" hidden="1" x14ac:dyDescent="0.35">
      <c r="A11224">
        <v>415.1</v>
      </c>
      <c r="B11224" s="24">
        <v>43343</v>
      </c>
      <c r="C11224">
        <v>5</v>
      </c>
      <c r="D11224" s="13">
        <v>10</v>
      </c>
      <c r="E11224" s="13" t="s">
        <v>110</v>
      </c>
      <c r="F11224" s="17">
        <v>-8</v>
      </c>
      <c r="G11224" t="str">
        <f>_xlfn.XLOOKUP(tbl_GL[[#This Row],[Account_key]],tbl_COA[Account_key],tbl_COA[Class],"Not Found")</f>
        <v>Assets</v>
      </c>
      <c r="H11224" t="str">
        <f>_xlfn.XLOOKUP(tbl_GL[[#This Row],[Account_key]],tbl_COA[Account_key],tbl_COA[SubClass],"Not Found")</f>
        <v>Assets</v>
      </c>
      <c r="I11224" t="str">
        <f>_xlfn.XLOOKUP(tbl_GL[[#This Row],[Account_key]],tbl_COA[Account_key],tbl_COA[SubClass2],"Not Found")</f>
        <v>Current Assets</v>
      </c>
      <c r="J11224" t="str">
        <f>_xlfn.XLOOKUP(tbl_GL[[#This Row],[Account_key]],tbl_COA[Account_key],tbl_COA[SubAccount],,0)</f>
        <v>Cash at Bank</v>
      </c>
      <c r="K11224">
        <f>YEAR(tbl_GL[[#This Row],[Date]])</f>
        <v>2018</v>
      </c>
    </row>
    <row r="11225" spans="1:11" hidden="1" x14ac:dyDescent="0.35">
      <c r="A11225">
        <v>415.2</v>
      </c>
      <c r="B11225" s="24">
        <v>43343</v>
      </c>
      <c r="C11225">
        <v>5</v>
      </c>
      <c r="D11225" s="13">
        <v>430</v>
      </c>
      <c r="E11225" s="13" t="s">
        <v>110</v>
      </c>
      <c r="F11225" s="17">
        <v>-8</v>
      </c>
      <c r="G11225" t="str">
        <f>_xlfn.XLOOKUP(tbl_GL[[#This Row],[Account_key]],tbl_COA[Account_key],tbl_COA[Class],"Not Found")</f>
        <v>Non-operating</v>
      </c>
      <c r="H11225" t="str">
        <f>_xlfn.XLOOKUP(tbl_GL[[#This Row],[Account_key]],tbl_COA[Account_key],tbl_COA[SubClass],"Not Found")</f>
        <v>Exchange Loss/Gain</v>
      </c>
      <c r="I11225" t="str">
        <f>_xlfn.XLOOKUP(tbl_GL[[#This Row],[Account_key]],tbl_COA[Account_key],tbl_COA[SubClass2],"Not Found")</f>
        <v>Exchange Loss/Gain</v>
      </c>
      <c r="J11225" t="str">
        <f>_xlfn.XLOOKUP(tbl_GL[[#This Row],[Account_key]],tbl_COA[Account_key],tbl_COA[SubAccount],,0)</f>
        <v>Exchange Loss/Gain</v>
      </c>
      <c r="K11225">
        <f>YEAR(tbl_GL[[#This Row],[Date]])</f>
        <v>2018</v>
      </c>
    </row>
    <row r="11226" spans="1:11" hidden="1" x14ac:dyDescent="0.35">
      <c r="A11226">
        <v>416.1</v>
      </c>
      <c r="B11226" s="24">
        <v>43343</v>
      </c>
      <c r="C11226">
        <v>5</v>
      </c>
      <c r="D11226" s="13">
        <v>10</v>
      </c>
      <c r="E11226" s="13" t="s">
        <v>113</v>
      </c>
      <c r="F11226" s="17">
        <v>79</v>
      </c>
      <c r="G11226" t="str">
        <f>_xlfn.XLOOKUP(tbl_GL[[#This Row],[Account_key]],tbl_COA[Account_key],tbl_COA[Class],"Not Found")</f>
        <v>Assets</v>
      </c>
      <c r="H11226" t="str">
        <f>_xlfn.XLOOKUP(tbl_GL[[#This Row],[Account_key]],tbl_COA[Account_key],tbl_COA[SubClass],"Not Found")</f>
        <v>Assets</v>
      </c>
      <c r="I11226" t="str">
        <f>_xlfn.XLOOKUP(tbl_GL[[#This Row],[Account_key]],tbl_COA[Account_key],tbl_COA[SubClass2],"Not Found")</f>
        <v>Current Assets</v>
      </c>
      <c r="J11226" t="str">
        <f>_xlfn.XLOOKUP(tbl_GL[[#This Row],[Account_key]],tbl_COA[Account_key],tbl_COA[SubAccount],,0)</f>
        <v>Cash at Bank</v>
      </c>
      <c r="K11226">
        <f>YEAR(tbl_GL[[#This Row],[Date]])</f>
        <v>2018</v>
      </c>
    </row>
    <row r="11227" spans="1:11" hidden="1" x14ac:dyDescent="0.35">
      <c r="A11227">
        <v>416.2</v>
      </c>
      <c r="B11227" s="24">
        <v>43343</v>
      </c>
      <c r="C11227">
        <v>5</v>
      </c>
      <c r="D11227" s="13">
        <v>410</v>
      </c>
      <c r="E11227" s="13" t="s">
        <v>113</v>
      </c>
      <c r="F11227" s="17">
        <v>79</v>
      </c>
      <c r="G11227" t="str">
        <f>_xlfn.XLOOKUP(tbl_GL[[#This Row],[Account_key]],tbl_COA[Account_key],tbl_COA[Class],"Not Found")</f>
        <v>Non-operating</v>
      </c>
      <c r="H11227" t="str">
        <f>_xlfn.XLOOKUP(tbl_GL[[#This Row],[Account_key]],tbl_COA[Account_key],tbl_COA[SubClass],"Not Found")</f>
        <v>Interest Income</v>
      </c>
      <c r="I11227" t="str">
        <f>_xlfn.XLOOKUP(tbl_GL[[#This Row],[Account_key]],tbl_COA[Account_key],tbl_COA[SubClass2],"Not Found")</f>
        <v>Interest Income</v>
      </c>
      <c r="J11227" t="str">
        <f>_xlfn.XLOOKUP(tbl_GL[[#This Row],[Account_key]],tbl_COA[Account_key],tbl_COA[SubAccount],,0)</f>
        <v>Interest Income</v>
      </c>
      <c r="K11227">
        <f>YEAR(tbl_GL[[#This Row],[Date]])</f>
        <v>2018</v>
      </c>
    </row>
    <row r="11228" spans="1:11" hidden="1" x14ac:dyDescent="0.35">
      <c r="A11228">
        <v>417.1</v>
      </c>
      <c r="B11228" s="24">
        <v>43343</v>
      </c>
      <c r="C11228">
        <v>5</v>
      </c>
      <c r="D11228" s="13">
        <v>440</v>
      </c>
      <c r="E11228" s="13" t="s">
        <v>112</v>
      </c>
      <c r="F11228" s="17">
        <v>-140</v>
      </c>
      <c r="G11228" t="str">
        <f>_xlfn.XLOOKUP(tbl_GL[[#This Row],[Account_key]],tbl_COA[Account_key],tbl_COA[Class],"Not Found")</f>
        <v>Interest &amp; Tax</v>
      </c>
      <c r="H11228" t="str">
        <f>_xlfn.XLOOKUP(tbl_GL[[#This Row],[Account_key]],tbl_COA[Account_key],tbl_COA[SubClass],"Not Found")</f>
        <v>Interest Expense</v>
      </c>
      <c r="I11228" t="str">
        <f>_xlfn.XLOOKUP(tbl_GL[[#This Row],[Account_key]],tbl_COA[Account_key],tbl_COA[SubClass2],"Not Found")</f>
        <v>Interest Expense</v>
      </c>
      <c r="J11228" t="str">
        <f>_xlfn.XLOOKUP(tbl_GL[[#This Row],[Account_key]],tbl_COA[Account_key],tbl_COA[SubAccount],,0)</f>
        <v>Interest Expense</v>
      </c>
      <c r="K11228">
        <f>YEAR(tbl_GL[[#This Row],[Date]])</f>
        <v>2018</v>
      </c>
    </row>
    <row r="11229" spans="1:11" hidden="1" x14ac:dyDescent="0.35">
      <c r="A11229">
        <v>417.2</v>
      </c>
      <c r="B11229" s="24">
        <v>43343</v>
      </c>
      <c r="C11229">
        <v>5</v>
      </c>
      <c r="D11229" s="13">
        <v>121</v>
      </c>
      <c r="E11229" s="13" t="s">
        <v>112</v>
      </c>
      <c r="F11229" s="17">
        <v>140</v>
      </c>
      <c r="G11229" t="str">
        <f>_xlfn.XLOOKUP(tbl_GL[[#This Row],[Account_key]],tbl_COA[Account_key],tbl_COA[Class],"Not Found")</f>
        <v>Liabilities and Owners Equity</v>
      </c>
      <c r="H11229" t="str">
        <f>_xlfn.XLOOKUP(tbl_GL[[#This Row],[Account_key]],tbl_COA[Account_key],tbl_COA[SubClass],"Not Found")</f>
        <v>Liabilities</v>
      </c>
      <c r="I11229" t="str">
        <f>_xlfn.XLOOKUP(tbl_GL[[#This Row],[Account_key]],tbl_COA[Account_key],tbl_COA[SubClass2],"Not Found")</f>
        <v>Current Liabilities</v>
      </c>
      <c r="J11229" t="str">
        <f>_xlfn.XLOOKUP(tbl_GL[[#This Row],[Account_key]],tbl_COA[Account_key],tbl_COA[SubAccount],,0)</f>
        <v>Interest Payable</v>
      </c>
      <c r="K11229">
        <f>YEAR(tbl_GL[[#This Row],[Date]])</f>
        <v>2018</v>
      </c>
    </row>
    <row r="11230" spans="1:11" hidden="1" x14ac:dyDescent="0.35">
      <c r="A11230">
        <v>418.1</v>
      </c>
      <c r="B11230" s="24">
        <v>43343</v>
      </c>
      <c r="C11230">
        <v>5</v>
      </c>
      <c r="D11230" s="13">
        <v>400</v>
      </c>
      <c r="E11230" s="13" t="s">
        <v>104</v>
      </c>
      <c r="F11230" s="17">
        <v>-175</v>
      </c>
      <c r="G11230" t="str">
        <f>_xlfn.XLOOKUP(tbl_GL[[#This Row],[Account_key]],tbl_COA[Account_key],tbl_COA[Class],"Not Found")</f>
        <v>Operating account</v>
      </c>
      <c r="H11230" t="str">
        <f>_xlfn.XLOOKUP(tbl_GL[[#This Row],[Account_key]],tbl_COA[Account_key],tbl_COA[SubClass],"Not Found")</f>
        <v>Depreciation &amp; Amortization</v>
      </c>
      <c r="I11230" t="str">
        <f>_xlfn.XLOOKUP(tbl_GL[[#This Row],[Account_key]],tbl_COA[Account_key],tbl_COA[SubClass2],"Not Found")</f>
        <v>Amortization</v>
      </c>
      <c r="J11230" t="str">
        <f>_xlfn.XLOOKUP(tbl_GL[[#This Row],[Account_key]],tbl_COA[Account_key],tbl_COA[SubAccount],,0)</f>
        <v>Amortization of Intangible Assets</v>
      </c>
      <c r="K11230">
        <f>YEAR(tbl_GL[[#This Row],[Date]])</f>
        <v>2018</v>
      </c>
    </row>
    <row r="11231" spans="1:11" hidden="1" x14ac:dyDescent="0.35">
      <c r="A11231">
        <v>418.2</v>
      </c>
      <c r="B11231" s="24">
        <v>43343</v>
      </c>
      <c r="C11231">
        <v>5</v>
      </c>
      <c r="D11231" s="13">
        <v>100</v>
      </c>
      <c r="E11231" s="13" t="s">
        <v>104</v>
      </c>
      <c r="F11231" s="17">
        <v>-175</v>
      </c>
      <c r="G11231" t="str">
        <f>_xlfn.XLOOKUP(tbl_GL[[#This Row],[Account_key]],tbl_COA[Account_key],tbl_COA[Class],"Not Found")</f>
        <v>Assets</v>
      </c>
      <c r="H11231" t="str">
        <f>_xlfn.XLOOKUP(tbl_GL[[#This Row],[Account_key]],tbl_COA[Account_key],tbl_COA[SubClass],"Not Found")</f>
        <v>Assets</v>
      </c>
      <c r="I11231" t="str">
        <f>_xlfn.XLOOKUP(tbl_GL[[#This Row],[Account_key]],tbl_COA[Account_key],tbl_COA[SubClass2],"Not Found")</f>
        <v>Non-Current Assets</v>
      </c>
      <c r="J11231" t="str">
        <f>_xlfn.XLOOKUP(tbl_GL[[#This Row],[Account_key]],tbl_COA[Account_key],tbl_COA[SubAccount],,0)</f>
        <v>Patents and trademarks</v>
      </c>
      <c r="K11231">
        <f>YEAR(tbl_GL[[#This Row],[Date]])</f>
        <v>2018</v>
      </c>
    </row>
    <row r="11232" spans="1:11" hidden="1" x14ac:dyDescent="0.35">
      <c r="A11232">
        <v>419.1</v>
      </c>
      <c r="B11232" s="24">
        <v>43343</v>
      </c>
      <c r="C11232">
        <v>5</v>
      </c>
      <c r="D11232" s="13">
        <v>450</v>
      </c>
      <c r="E11232" s="23" t="s">
        <v>108</v>
      </c>
      <c r="F11232" s="17">
        <v>-1877</v>
      </c>
      <c r="G11232" t="str">
        <f>_xlfn.XLOOKUP(tbl_GL[[#This Row],[Account_key]],tbl_COA[Account_key],tbl_COA[Class],"Not Found")</f>
        <v>Interest &amp; Tax</v>
      </c>
      <c r="H11232" t="str">
        <f>_xlfn.XLOOKUP(tbl_GL[[#This Row],[Account_key]],tbl_COA[Account_key],tbl_COA[SubClass],"Not Found")</f>
        <v>Taxation</v>
      </c>
      <c r="I11232" t="str">
        <f>_xlfn.XLOOKUP(tbl_GL[[#This Row],[Account_key]],tbl_COA[Account_key],tbl_COA[SubClass2],"Not Found")</f>
        <v>Taxation</v>
      </c>
      <c r="J11232" t="str">
        <f>_xlfn.XLOOKUP(tbl_GL[[#This Row],[Account_key]],tbl_COA[Account_key],tbl_COA[SubAccount],,0)</f>
        <v>Taxation</v>
      </c>
      <c r="K11232">
        <f>YEAR(tbl_GL[[#This Row],[Date]])</f>
        <v>2018</v>
      </c>
    </row>
    <row r="11233" spans="1:11" hidden="1" x14ac:dyDescent="0.35">
      <c r="A11233">
        <v>419.2</v>
      </c>
      <c r="B11233" s="24">
        <v>43343</v>
      </c>
      <c r="C11233">
        <v>5</v>
      </c>
      <c r="D11233" s="13">
        <v>122</v>
      </c>
      <c r="E11233" s="23" t="s">
        <v>108</v>
      </c>
      <c r="F11233" s="17">
        <v>1877</v>
      </c>
      <c r="G11233" t="str">
        <f>_xlfn.XLOOKUP(tbl_GL[[#This Row],[Account_key]],tbl_COA[Account_key],tbl_COA[Class],"Not Found")</f>
        <v>Liabilities and Owners Equity</v>
      </c>
      <c r="H11233" t="str">
        <f>_xlfn.XLOOKUP(tbl_GL[[#This Row],[Account_key]],tbl_COA[Account_key],tbl_COA[SubClass],"Not Found")</f>
        <v>Liabilities</v>
      </c>
      <c r="I11233" t="str">
        <f>_xlfn.XLOOKUP(tbl_GL[[#This Row],[Account_key]],tbl_COA[Account_key],tbl_COA[SubClass2],"Not Found")</f>
        <v>Current Liabilities</v>
      </c>
      <c r="J11233" t="str">
        <f>_xlfn.XLOOKUP(tbl_GL[[#This Row],[Account_key]],tbl_COA[Account_key],tbl_COA[SubAccount],,0)</f>
        <v>Tax payable</v>
      </c>
      <c r="K11233">
        <f>YEAR(tbl_GL[[#This Row],[Date]])</f>
        <v>2018</v>
      </c>
    </row>
    <row r="11234" spans="1:11" hidden="1" x14ac:dyDescent="0.35">
      <c r="A11234">
        <v>420.1</v>
      </c>
      <c r="B11234" s="24">
        <v>43343</v>
      </c>
      <c r="C11234">
        <v>5</v>
      </c>
      <c r="D11234" s="13">
        <v>240</v>
      </c>
      <c r="E11234" s="13" t="s">
        <v>56</v>
      </c>
      <c r="F11234" s="17">
        <v>-2800</v>
      </c>
      <c r="G11234" t="str">
        <f>_xlfn.XLOOKUP(tbl_GL[[#This Row],[Account_key]],tbl_COA[Account_key],tbl_COA[Class],"Not Found")</f>
        <v>Operating account</v>
      </c>
      <c r="H11234" t="str">
        <f>_xlfn.XLOOKUP(tbl_GL[[#This Row],[Account_key]],tbl_COA[Account_key],tbl_COA[SubClass],"Not Found")</f>
        <v>Operating Expenses</v>
      </c>
      <c r="I11234" t="str">
        <f>_xlfn.XLOOKUP(tbl_GL[[#This Row],[Account_key]],tbl_COA[Account_key],tbl_COA[SubClass2],"Not Found")</f>
        <v>Sales &amp; Distribution</v>
      </c>
      <c r="J11234" t="str">
        <f>_xlfn.XLOOKUP(tbl_GL[[#This Row],[Account_key]],tbl_COA[Account_key],tbl_COA[SubAccount],,0)</f>
        <v>Salaries</v>
      </c>
      <c r="K11234">
        <f>YEAR(tbl_GL[[#This Row],[Date]])</f>
        <v>2018</v>
      </c>
    </row>
    <row r="11235" spans="1:11" hidden="1" x14ac:dyDescent="0.35">
      <c r="A11235">
        <v>420.2</v>
      </c>
      <c r="B11235" s="24">
        <v>43343</v>
      </c>
      <c r="C11235">
        <v>5</v>
      </c>
      <c r="D11235" s="13">
        <v>10</v>
      </c>
      <c r="E11235" s="13" t="s">
        <v>56</v>
      </c>
      <c r="F11235" s="17">
        <v>-2800</v>
      </c>
      <c r="G11235" t="str">
        <f>_xlfn.XLOOKUP(tbl_GL[[#This Row],[Account_key]],tbl_COA[Account_key],tbl_COA[Class],"Not Found")</f>
        <v>Assets</v>
      </c>
      <c r="H11235" t="str">
        <f>_xlfn.XLOOKUP(tbl_GL[[#This Row],[Account_key]],tbl_COA[Account_key],tbl_COA[SubClass],"Not Found")</f>
        <v>Assets</v>
      </c>
      <c r="I11235" t="str">
        <f>_xlfn.XLOOKUP(tbl_GL[[#This Row],[Account_key]],tbl_COA[Account_key],tbl_COA[SubClass2],"Not Found")</f>
        <v>Current Assets</v>
      </c>
      <c r="J11235" t="str">
        <f>_xlfn.XLOOKUP(tbl_GL[[#This Row],[Account_key]],tbl_COA[Account_key],tbl_COA[SubAccount],,0)</f>
        <v>Cash at Bank</v>
      </c>
      <c r="K11235">
        <f>YEAR(tbl_GL[[#This Row],[Date]])</f>
        <v>2018</v>
      </c>
    </row>
    <row r="11236" spans="1:11" hidden="1" x14ac:dyDescent="0.35">
      <c r="A11236">
        <v>421.1</v>
      </c>
      <c r="B11236" s="24">
        <v>43343</v>
      </c>
      <c r="C11236">
        <v>5</v>
      </c>
      <c r="D11236" s="13">
        <v>380</v>
      </c>
      <c r="E11236" s="13" t="s">
        <v>101</v>
      </c>
      <c r="F11236" s="17">
        <v>-3500</v>
      </c>
      <c r="G11236" t="str">
        <f>_xlfn.XLOOKUP(tbl_GL[[#This Row],[Account_key]],tbl_COA[Account_key],tbl_COA[Class],"Not Found")</f>
        <v>Operating account</v>
      </c>
      <c r="H11236" t="str">
        <f>_xlfn.XLOOKUP(tbl_GL[[#This Row],[Account_key]],tbl_COA[Account_key],tbl_COA[SubClass],"Not Found")</f>
        <v>Depreciation &amp; Amortization</v>
      </c>
      <c r="I11236" t="str">
        <f>_xlfn.XLOOKUP(tbl_GL[[#This Row],[Account_key]],tbl_COA[Account_key],tbl_COA[SubClass2],"Not Found")</f>
        <v>Depreciation</v>
      </c>
      <c r="J11236" t="str">
        <f>_xlfn.XLOOKUP(tbl_GL[[#This Row],[Account_key]],tbl_COA[Account_key],tbl_COA[SubAccount],,0)</f>
        <v>Equipment</v>
      </c>
      <c r="K11236">
        <f>YEAR(tbl_GL[[#This Row],[Date]])</f>
        <v>2018</v>
      </c>
    </row>
    <row r="11237" spans="1:11" hidden="1" x14ac:dyDescent="0.35">
      <c r="A11237">
        <v>421.2</v>
      </c>
      <c r="B11237" s="24">
        <v>43343</v>
      </c>
      <c r="C11237">
        <v>5</v>
      </c>
      <c r="D11237" s="13">
        <v>90</v>
      </c>
      <c r="E11237" s="13" t="s">
        <v>101</v>
      </c>
      <c r="F11237" s="17">
        <v>-3500</v>
      </c>
      <c r="G11237" t="str">
        <f>_xlfn.XLOOKUP(tbl_GL[[#This Row],[Account_key]],tbl_COA[Account_key],tbl_COA[Class],"Not Found")</f>
        <v>Assets</v>
      </c>
      <c r="H11237" t="str">
        <f>_xlfn.XLOOKUP(tbl_GL[[#This Row],[Account_key]],tbl_COA[Account_key],tbl_COA[SubClass],"Not Found")</f>
        <v>Assets</v>
      </c>
      <c r="I11237" t="str">
        <f>_xlfn.XLOOKUP(tbl_GL[[#This Row],[Account_key]],tbl_COA[Account_key],tbl_COA[SubClass2],"Not Found")</f>
        <v>Non-Current Assets</v>
      </c>
      <c r="J11237" t="str">
        <f>_xlfn.XLOOKUP(tbl_GL[[#This Row],[Account_key]],tbl_COA[Account_key],tbl_COA[SubAccount],,0)</f>
        <v>Office Furniture &amp; Equipment</v>
      </c>
      <c r="K11237">
        <f>YEAR(tbl_GL[[#This Row],[Date]])</f>
        <v>2018</v>
      </c>
    </row>
    <row r="11238" spans="1:11" hidden="1" x14ac:dyDescent="0.35">
      <c r="A11238">
        <v>423.1</v>
      </c>
      <c r="B11238" s="24">
        <v>43344</v>
      </c>
      <c r="C11238">
        <v>5</v>
      </c>
      <c r="D11238" s="13">
        <v>10</v>
      </c>
      <c r="E11238" s="13" t="s">
        <v>98</v>
      </c>
      <c r="F11238" s="17">
        <v>-726</v>
      </c>
      <c r="G11238" t="str">
        <f>_xlfn.XLOOKUP(tbl_GL[[#This Row],[Account_key]],tbl_COA[Account_key],tbl_COA[Class],"Not Found")</f>
        <v>Assets</v>
      </c>
      <c r="H11238" t="str">
        <f>_xlfn.XLOOKUP(tbl_GL[[#This Row],[Account_key]],tbl_COA[Account_key],tbl_COA[SubClass],"Not Found")</f>
        <v>Assets</v>
      </c>
      <c r="I11238" t="str">
        <f>_xlfn.XLOOKUP(tbl_GL[[#This Row],[Account_key]],tbl_COA[Account_key],tbl_COA[SubClass2],"Not Found")</f>
        <v>Current Assets</v>
      </c>
      <c r="J11238" t="str">
        <f>_xlfn.XLOOKUP(tbl_GL[[#This Row],[Account_key]],tbl_COA[Account_key],tbl_COA[SubAccount],,0)</f>
        <v>Cash at Bank</v>
      </c>
      <c r="K11238">
        <f>YEAR(tbl_GL[[#This Row],[Date]])</f>
        <v>2018</v>
      </c>
    </row>
    <row r="11239" spans="1:11" hidden="1" x14ac:dyDescent="0.35">
      <c r="A11239">
        <v>423.2</v>
      </c>
      <c r="B11239" s="24">
        <v>43344</v>
      </c>
      <c r="C11239">
        <v>5</v>
      </c>
      <c r="D11239" s="13">
        <v>120</v>
      </c>
      <c r="E11239" s="13" t="s">
        <v>98</v>
      </c>
      <c r="F11239" s="17">
        <v>-726</v>
      </c>
      <c r="G11239" t="str">
        <f>_xlfn.XLOOKUP(tbl_GL[[#This Row],[Account_key]],tbl_COA[Account_key],tbl_COA[Class],"Not Found")</f>
        <v>Liabilities and Owners Equity</v>
      </c>
      <c r="H11239" t="str">
        <f>_xlfn.XLOOKUP(tbl_GL[[#This Row],[Account_key]],tbl_COA[Account_key],tbl_COA[SubClass],"Not Found")</f>
        <v>Liabilities</v>
      </c>
      <c r="I11239" t="str">
        <f>_xlfn.XLOOKUP(tbl_GL[[#This Row],[Account_key]],tbl_COA[Account_key],tbl_COA[SubClass2],"Not Found")</f>
        <v>Current Liabilities</v>
      </c>
      <c r="J11239" t="str">
        <f>_xlfn.XLOOKUP(tbl_GL[[#This Row],[Account_key]],tbl_COA[Account_key],tbl_COA[SubAccount],,0)</f>
        <v>Accrued Expenses</v>
      </c>
      <c r="K11239">
        <f>YEAR(tbl_GL[[#This Row],[Date]])</f>
        <v>2018</v>
      </c>
    </row>
    <row r="11240" spans="1:11" hidden="1" x14ac:dyDescent="0.35">
      <c r="A11240">
        <v>424.1</v>
      </c>
      <c r="B11240" s="24">
        <v>43344</v>
      </c>
      <c r="C11240">
        <v>5</v>
      </c>
      <c r="D11240" s="13">
        <v>260</v>
      </c>
      <c r="E11240" s="13" t="s">
        <v>97</v>
      </c>
      <c r="F11240" s="17">
        <v>-1038</v>
      </c>
      <c r="G11240" t="str">
        <f>_xlfn.XLOOKUP(tbl_GL[[#This Row],[Account_key]],tbl_COA[Account_key],tbl_COA[Class],"Not Found")</f>
        <v>Operating account</v>
      </c>
      <c r="H11240" t="str">
        <f>_xlfn.XLOOKUP(tbl_GL[[#This Row],[Account_key]],tbl_COA[Account_key],tbl_COA[SubClass],"Not Found")</f>
        <v>Operating Expenses</v>
      </c>
      <c r="I11240" t="str">
        <f>_xlfn.XLOOKUP(tbl_GL[[#This Row],[Account_key]],tbl_COA[Account_key],tbl_COA[SubClass2],"Not Found")</f>
        <v>Marketing</v>
      </c>
      <c r="J11240" t="str">
        <f>_xlfn.XLOOKUP(tbl_GL[[#This Row],[Account_key]],tbl_COA[Account_key],tbl_COA[SubAccount],,0)</f>
        <v>Commissions</v>
      </c>
      <c r="K11240">
        <f>YEAR(tbl_GL[[#This Row],[Date]])</f>
        <v>2018</v>
      </c>
    </row>
    <row r="11241" spans="1:11" hidden="1" x14ac:dyDescent="0.35">
      <c r="A11241">
        <v>424.2</v>
      </c>
      <c r="B11241" s="24">
        <v>43344</v>
      </c>
      <c r="C11241">
        <v>5</v>
      </c>
      <c r="D11241" s="13">
        <v>120</v>
      </c>
      <c r="E11241" s="13" t="s">
        <v>97</v>
      </c>
      <c r="F11241" s="17">
        <v>1038</v>
      </c>
      <c r="G11241" t="str">
        <f>_xlfn.XLOOKUP(tbl_GL[[#This Row],[Account_key]],tbl_COA[Account_key],tbl_COA[Class],"Not Found")</f>
        <v>Liabilities and Owners Equity</v>
      </c>
      <c r="H11241" t="str">
        <f>_xlfn.XLOOKUP(tbl_GL[[#This Row],[Account_key]],tbl_COA[Account_key],tbl_COA[SubClass],"Not Found")</f>
        <v>Liabilities</v>
      </c>
      <c r="I11241" t="str">
        <f>_xlfn.XLOOKUP(tbl_GL[[#This Row],[Account_key]],tbl_COA[Account_key],tbl_COA[SubClass2],"Not Found")</f>
        <v>Current Liabilities</v>
      </c>
      <c r="J11241" t="str">
        <f>_xlfn.XLOOKUP(tbl_GL[[#This Row],[Account_key]],tbl_COA[Account_key],tbl_COA[SubAccount],,0)</f>
        <v>Accrued Expenses</v>
      </c>
      <c r="K11241">
        <f>YEAR(tbl_GL[[#This Row],[Date]])</f>
        <v>2018</v>
      </c>
    </row>
    <row r="11242" spans="1:11" hidden="1" x14ac:dyDescent="0.35">
      <c r="A11242">
        <v>425.1</v>
      </c>
      <c r="B11242" s="24">
        <v>43344</v>
      </c>
      <c r="C11242">
        <v>5</v>
      </c>
      <c r="D11242" s="13">
        <v>60</v>
      </c>
      <c r="E11242" s="13" t="s">
        <v>84</v>
      </c>
      <c r="F11242" s="17">
        <v>12833</v>
      </c>
      <c r="G11242" t="str">
        <f>_xlfn.XLOOKUP(tbl_GL[[#This Row],[Account_key]],tbl_COA[Account_key],tbl_COA[Class],"Not Found")</f>
        <v>Assets</v>
      </c>
      <c r="H11242" t="str">
        <f>_xlfn.XLOOKUP(tbl_GL[[#This Row],[Account_key]],tbl_COA[Account_key],tbl_COA[SubClass],"Not Found")</f>
        <v>Assets</v>
      </c>
      <c r="I11242" t="str">
        <f>_xlfn.XLOOKUP(tbl_GL[[#This Row],[Account_key]],tbl_COA[Account_key],tbl_COA[SubClass2],"Not Found")</f>
        <v>Current Assets</v>
      </c>
      <c r="J11242" t="str">
        <f>_xlfn.XLOOKUP(tbl_GL[[#This Row],[Account_key]],tbl_COA[Account_key],tbl_COA[SubAccount],,0)</f>
        <v>Inventory</v>
      </c>
      <c r="K11242">
        <f>YEAR(tbl_GL[[#This Row],[Date]])</f>
        <v>2018</v>
      </c>
    </row>
    <row r="11243" spans="1:11" hidden="1" x14ac:dyDescent="0.35">
      <c r="A11243">
        <v>425.2</v>
      </c>
      <c r="B11243" s="24">
        <v>43344</v>
      </c>
      <c r="C11243">
        <v>5</v>
      </c>
      <c r="D11243" s="13">
        <v>110</v>
      </c>
      <c r="E11243" s="13" t="s">
        <v>84</v>
      </c>
      <c r="F11243" s="17">
        <v>12833</v>
      </c>
      <c r="G11243" t="str">
        <f>_xlfn.XLOOKUP(tbl_GL[[#This Row],[Account_key]],tbl_COA[Account_key],tbl_COA[Class],"Not Found")</f>
        <v>Liabilities and Owners Equity</v>
      </c>
      <c r="H11243" t="str">
        <f>_xlfn.XLOOKUP(tbl_GL[[#This Row],[Account_key]],tbl_COA[Account_key],tbl_COA[SubClass],"Not Found")</f>
        <v>Liabilities</v>
      </c>
      <c r="I11243" t="str">
        <f>_xlfn.XLOOKUP(tbl_GL[[#This Row],[Account_key]],tbl_COA[Account_key],tbl_COA[SubClass2],"Not Found")</f>
        <v>Current Liabilities</v>
      </c>
      <c r="J11243" t="str">
        <f>_xlfn.XLOOKUP(tbl_GL[[#This Row],[Account_key]],tbl_COA[Account_key],tbl_COA[SubAccount],,0)</f>
        <v>Trade Payables</v>
      </c>
      <c r="K11243">
        <f>YEAR(tbl_GL[[#This Row],[Date]])</f>
        <v>2018</v>
      </c>
    </row>
    <row r="11244" spans="1:11" hidden="1" x14ac:dyDescent="0.35">
      <c r="A11244">
        <v>426.1</v>
      </c>
      <c r="B11244" s="24">
        <v>43346</v>
      </c>
      <c r="C11244">
        <v>5</v>
      </c>
      <c r="D11244" s="13">
        <v>30</v>
      </c>
      <c r="E11244" s="13" t="s">
        <v>80</v>
      </c>
      <c r="F11244" s="17">
        <v>-7021</v>
      </c>
      <c r="G11244" t="str">
        <f>_xlfn.XLOOKUP(tbl_GL[[#This Row],[Account_key]],tbl_COA[Account_key],tbl_COA[Class],"Not Found")</f>
        <v>Assets</v>
      </c>
      <c r="H11244" t="str">
        <f>_xlfn.XLOOKUP(tbl_GL[[#This Row],[Account_key]],tbl_COA[Account_key],tbl_COA[SubClass],"Not Found")</f>
        <v>Assets</v>
      </c>
      <c r="I11244" t="str">
        <f>_xlfn.XLOOKUP(tbl_GL[[#This Row],[Account_key]],tbl_COA[Account_key],tbl_COA[SubClass2],"Not Found")</f>
        <v>Current Assets</v>
      </c>
      <c r="J11244" t="str">
        <f>_xlfn.XLOOKUP(tbl_GL[[#This Row],[Account_key]],tbl_COA[Account_key],tbl_COA[SubAccount],,0)</f>
        <v>Trade Receivables</v>
      </c>
      <c r="K11244">
        <f>YEAR(tbl_GL[[#This Row],[Date]])</f>
        <v>2018</v>
      </c>
    </row>
    <row r="11245" spans="1:11" hidden="1" x14ac:dyDescent="0.35">
      <c r="A11245">
        <v>426.2</v>
      </c>
      <c r="B11245" s="24">
        <v>43346</v>
      </c>
      <c r="C11245">
        <v>5</v>
      </c>
      <c r="D11245" s="13">
        <v>10</v>
      </c>
      <c r="E11245" s="13" t="s">
        <v>80</v>
      </c>
      <c r="F11245" s="17">
        <v>7021</v>
      </c>
      <c r="G11245" t="str">
        <f>_xlfn.XLOOKUP(tbl_GL[[#This Row],[Account_key]],tbl_COA[Account_key],tbl_COA[Class],"Not Found")</f>
        <v>Assets</v>
      </c>
      <c r="H11245" t="str">
        <f>_xlfn.XLOOKUP(tbl_GL[[#This Row],[Account_key]],tbl_COA[Account_key],tbl_COA[SubClass],"Not Found")</f>
        <v>Assets</v>
      </c>
      <c r="I11245" t="str">
        <f>_xlfn.XLOOKUP(tbl_GL[[#This Row],[Account_key]],tbl_COA[Account_key],tbl_COA[SubClass2],"Not Found")</f>
        <v>Current Assets</v>
      </c>
      <c r="J11245" t="str">
        <f>_xlfn.XLOOKUP(tbl_GL[[#This Row],[Account_key]],tbl_COA[Account_key],tbl_COA[SubAccount],,0)</f>
        <v>Cash at Bank</v>
      </c>
      <c r="K11245">
        <f>YEAR(tbl_GL[[#This Row],[Date]])</f>
        <v>2018</v>
      </c>
    </row>
    <row r="11246" spans="1:11" hidden="1" x14ac:dyDescent="0.35">
      <c r="A11246">
        <v>427.1</v>
      </c>
      <c r="B11246" s="24">
        <v>43347</v>
      </c>
      <c r="C11246">
        <v>5</v>
      </c>
      <c r="D11246" s="13">
        <v>230</v>
      </c>
      <c r="E11246" s="13" t="s">
        <v>4</v>
      </c>
      <c r="F11246" s="17">
        <v>-553</v>
      </c>
      <c r="G11246" t="str">
        <f>_xlfn.XLOOKUP(tbl_GL[[#This Row],[Account_key]],tbl_COA[Account_key],tbl_COA[Class],"Not Found")</f>
        <v>Trading account</v>
      </c>
      <c r="H11246" t="str">
        <f>_xlfn.XLOOKUP(tbl_GL[[#This Row],[Account_key]],tbl_COA[Account_key],tbl_COA[SubClass],"Not Found")</f>
        <v>Cost of Sales</v>
      </c>
      <c r="I11246" t="str">
        <f>_xlfn.XLOOKUP(tbl_GL[[#This Row],[Account_key]],tbl_COA[Account_key],tbl_COA[SubClass2],"Not Found")</f>
        <v>Cost of Sales</v>
      </c>
      <c r="J11246" t="str">
        <f>_xlfn.XLOOKUP(tbl_GL[[#This Row],[Account_key]],tbl_COA[Account_key],tbl_COA[SubAccount],,0)</f>
        <v>Cost of Sales</v>
      </c>
      <c r="K11246">
        <f>YEAR(tbl_GL[[#This Row],[Date]])</f>
        <v>2018</v>
      </c>
    </row>
    <row r="11247" spans="1:11" hidden="1" x14ac:dyDescent="0.35">
      <c r="A11247">
        <v>427.2</v>
      </c>
      <c r="B11247" s="24">
        <v>43347</v>
      </c>
      <c r="C11247">
        <v>5</v>
      </c>
      <c r="D11247" s="13">
        <v>60</v>
      </c>
      <c r="E11247" s="13" t="s">
        <v>4</v>
      </c>
      <c r="F11247" s="17">
        <v>-553</v>
      </c>
      <c r="G11247" t="str">
        <f>_xlfn.XLOOKUP(tbl_GL[[#This Row],[Account_key]],tbl_COA[Account_key],tbl_COA[Class],"Not Found")</f>
        <v>Assets</v>
      </c>
      <c r="H11247" t="str">
        <f>_xlfn.XLOOKUP(tbl_GL[[#This Row],[Account_key]],tbl_COA[Account_key],tbl_COA[SubClass],"Not Found")</f>
        <v>Assets</v>
      </c>
      <c r="I11247" t="str">
        <f>_xlfn.XLOOKUP(tbl_GL[[#This Row],[Account_key]],tbl_COA[Account_key],tbl_COA[SubClass2],"Not Found")</f>
        <v>Current Assets</v>
      </c>
      <c r="J11247" t="str">
        <f>_xlfn.XLOOKUP(tbl_GL[[#This Row],[Account_key]],tbl_COA[Account_key],tbl_COA[SubAccount],,0)</f>
        <v>Inventory</v>
      </c>
      <c r="K11247">
        <f>YEAR(tbl_GL[[#This Row],[Date]])</f>
        <v>2018</v>
      </c>
    </row>
    <row r="11248" spans="1:11" hidden="1" x14ac:dyDescent="0.35">
      <c r="A11248">
        <v>428.1</v>
      </c>
      <c r="B11248" s="24">
        <v>43347</v>
      </c>
      <c r="C11248">
        <v>5</v>
      </c>
      <c r="D11248" s="13">
        <v>210</v>
      </c>
      <c r="E11248" s="13" t="s">
        <v>7</v>
      </c>
      <c r="F11248" s="17">
        <v>1843</v>
      </c>
      <c r="G11248" t="str">
        <f>_xlfn.XLOOKUP(tbl_GL[[#This Row],[Account_key]],tbl_COA[Account_key],tbl_COA[Class],"Not Found")</f>
        <v>Trading account</v>
      </c>
      <c r="H11248" t="str">
        <f>_xlfn.XLOOKUP(tbl_GL[[#This Row],[Account_key]],tbl_COA[Account_key],tbl_COA[SubClass],"Not Found")</f>
        <v>Sales</v>
      </c>
      <c r="I11248" t="str">
        <f>_xlfn.XLOOKUP(tbl_GL[[#This Row],[Account_key]],tbl_COA[Account_key],tbl_COA[SubClass2],"Not Found")</f>
        <v>Sales</v>
      </c>
      <c r="J11248" t="str">
        <f>_xlfn.XLOOKUP(tbl_GL[[#This Row],[Account_key]],tbl_COA[Account_key],tbl_COA[SubAccount],,0)</f>
        <v>Sales</v>
      </c>
      <c r="K11248">
        <f>YEAR(tbl_GL[[#This Row],[Date]])</f>
        <v>2018</v>
      </c>
    </row>
    <row r="11249" spans="1:11" hidden="1" x14ac:dyDescent="0.35">
      <c r="A11249">
        <v>428.2</v>
      </c>
      <c r="B11249" s="24">
        <v>43347</v>
      </c>
      <c r="C11249">
        <v>5</v>
      </c>
      <c r="D11249" s="13">
        <v>10</v>
      </c>
      <c r="E11249" s="13" t="s">
        <v>7</v>
      </c>
      <c r="F11249" s="17">
        <v>1843</v>
      </c>
      <c r="G11249" t="str">
        <f>_xlfn.XLOOKUP(tbl_GL[[#This Row],[Account_key]],tbl_COA[Account_key],tbl_COA[Class],"Not Found")</f>
        <v>Assets</v>
      </c>
      <c r="H11249" t="str">
        <f>_xlfn.XLOOKUP(tbl_GL[[#This Row],[Account_key]],tbl_COA[Account_key],tbl_COA[SubClass],"Not Found")</f>
        <v>Assets</v>
      </c>
      <c r="I11249" t="str">
        <f>_xlfn.XLOOKUP(tbl_GL[[#This Row],[Account_key]],tbl_COA[Account_key],tbl_COA[SubClass2],"Not Found")</f>
        <v>Current Assets</v>
      </c>
      <c r="J11249" t="str">
        <f>_xlfn.XLOOKUP(tbl_GL[[#This Row],[Account_key]],tbl_COA[Account_key],tbl_COA[SubAccount],,0)</f>
        <v>Cash at Bank</v>
      </c>
      <c r="K11249">
        <f>YEAR(tbl_GL[[#This Row],[Date]])</f>
        <v>2018</v>
      </c>
    </row>
    <row r="11250" spans="1:11" hidden="1" x14ac:dyDescent="0.35">
      <c r="A11250">
        <v>429.1</v>
      </c>
      <c r="B11250" s="24">
        <v>43347</v>
      </c>
      <c r="C11250">
        <v>5</v>
      </c>
      <c r="D11250" s="13">
        <v>230</v>
      </c>
      <c r="E11250" s="13" t="s">
        <v>4</v>
      </c>
      <c r="F11250" s="17">
        <v>-2048</v>
      </c>
      <c r="G11250" t="str">
        <f>_xlfn.XLOOKUP(tbl_GL[[#This Row],[Account_key]],tbl_COA[Account_key],tbl_COA[Class],"Not Found")</f>
        <v>Trading account</v>
      </c>
      <c r="H11250" t="str">
        <f>_xlfn.XLOOKUP(tbl_GL[[#This Row],[Account_key]],tbl_COA[Account_key],tbl_COA[SubClass],"Not Found")</f>
        <v>Cost of Sales</v>
      </c>
      <c r="I11250" t="str">
        <f>_xlfn.XLOOKUP(tbl_GL[[#This Row],[Account_key]],tbl_COA[Account_key],tbl_COA[SubClass2],"Not Found")</f>
        <v>Cost of Sales</v>
      </c>
      <c r="J11250" t="str">
        <f>_xlfn.XLOOKUP(tbl_GL[[#This Row],[Account_key]],tbl_COA[Account_key],tbl_COA[SubAccount],,0)</f>
        <v>Cost of Sales</v>
      </c>
      <c r="K11250">
        <f>YEAR(tbl_GL[[#This Row],[Date]])</f>
        <v>2018</v>
      </c>
    </row>
    <row r="11251" spans="1:11" hidden="1" x14ac:dyDescent="0.35">
      <c r="A11251">
        <v>429.2</v>
      </c>
      <c r="B11251" s="24">
        <v>43347</v>
      </c>
      <c r="C11251">
        <v>5</v>
      </c>
      <c r="D11251" s="13">
        <v>60</v>
      </c>
      <c r="E11251" s="13" t="s">
        <v>4</v>
      </c>
      <c r="F11251" s="17">
        <v>-2048</v>
      </c>
      <c r="G11251" t="str">
        <f>_xlfn.XLOOKUP(tbl_GL[[#This Row],[Account_key]],tbl_COA[Account_key],tbl_COA[Class],"Not Found")</f>
        <v>Assets</v>
      </c>
      <c r="H11251" t="str">
        <f>_xlfn.XLOOKUP(tbl_GL[[#This Row],[Account_key]],tbl_COA[Account_key],tbl_COA[SubClass],"Not Found")</f>
        <v>Assets</v>
      </c>
      <c r="I11251" t="str">
        <f>_xlfn.XLOOKUP(tbl_GL[[#This Row],[Account_key]],tbl_COA[Account_key],tbl_COA[SubClass2],"Not Found")</f>
        <v>Current Assets</v>
      </c>
      <c r="J11251" t="str">
        <f>_xlfn.XLOOKUP(tbl_GL[[#This Row],[Account_key]],tbl_COA[Account_key],tbl_COA[SubAccount],,0)</f>
        <v>Inventory</v>
      </c>
      <c r="K11251">
        <f>YEAR(tbl_GL[[#This Row],[Date]])</f>
        <v>2018</v>
      </c>
    </row>
    <row r="11252" spans="1:11" hidden="1" x14ac:dyDescent="0.35">
      <c r="A11252">
        <v>430.1</v>
      </c>
      <c r="B11252" s="24">
        <v>43347</v>
      </c>
      <c r="C11252">
        <v>5</v>
      </c>
      <c r="D11252" s="13">
        <v>210</v>
      </c>
      <c r="E11252" s="13" t="s">
        <v>8</v>
      </c>
      <c r="F11252" s="17">
        <v>7448</v>
      </c>
      <c r="G11252" t="str">
        <f>_xlfn.XLOOKUP(tbl_GL[[#This Row],[Account_key]],tbl_COA[Account_key],tbl_COA[Class],"Not Found")</f>
        <v>Trading account</v>
      </c>
      <c r="H11252" t="str">
        <f>_xlfn.XLOOKUP(tbl_GL[[#This Row],[Account_key]],tbl_COA[Account_key],tbl_COA[SubClass],"Not Found")</f>
        <v>Sales</v>
      </c>
      <c r="I11252" t="str">
        <f>_xlfn.XLOOKUP(tbl_GL[[#This Row],[Account_key]],tbl_COA[Account_key],tbl_COA[SubClass2],"Not Found")</f>
        <v>Sales</v>
      </c>
      <c r="J11252" t="str">
        <f>_xlfn.XLOOKUP(tbl_GL[[#This Row],[Account_key]],tbl_COA[Account_key],tbl_COA[SubAccount],,0)</f>
        <v>Sales</v>
      </c>
      <c r="K11252">
        <f>YEAR(tbl_GL[[#This Row],[Date]])</f>
        <v>2018</v>
      </c>
    </row>
    <row r="11253" spans="1:11" hidden="1" x14ac:dyDescent="0.35">
      <c r="A11253">
        <v>430.2</v>
      </c>
      <c r="B11253" s="24">
        <v>43347</v>
      </c>
      <c r="C11253">
        <v>5</v>
      </c>
      <c r="D11253" s="13">
        <v>30</v>
      </c>
      <c r="E11253" s="13" t="s">
        <v>8</v>
      </c>
      <c r="F11253" s="17">
        <v>7448</v>
      </c>
      <c r="G11253" t="str">
        <f>_xlfn.XLOOKUP(tbl_GL[[#This Row],[Account_key]],tbl_COA[Account_key],tbl_COA[Class],"Not Found")</f>
        <v>Assets</v>
      </c>
      <c r="H11253" t="str">
        <f>_xlfn.XLOOKUP(tbl_GL[[#This Row],[Account_key]],tbl_COA[Account_key],tbl_COA[SubClass],"Not Found")</f>
        <v>Assets</v>
      </c>
      <c r="I11253" t="str">
        <f>_xlfn.XLOOKUP(tbl_GL[[#This Row],[Account_key]],tbl_COA[Account_key],tbl_COA[SubClass2],"Not Found")</f>
        <v>Current Assets</v>
      </c>
      <c r="J11253" t="str">
        <f>_xlfn.XLOOKUP(tbl_GL[[#This Row],[Account_key]],tbl_COA[Account_key],tbl_COA[SubAccount],,0)</f>
        <v>Trade Receivables</v>
      </c>
      <c r="K11253">
        <f>YEAR(tbl_GL[[#This Row],[Date]])</f>
        <v>2018</v>
      </c>
    </row>
    <row r="11254" spans="1:11" hidden="1" x14ac:dyDescent="0.35">
      <c r="A11254">
        <v>431.1</v>
      </c>
      <c r="B11254" s="24">
        <v>43348</v>
      </c>
      <c r="C11254">
        <v>5</v>
      </c>
      <c r="D11254" s="13">
        <v>330</v>
      </c>
      <c r="E11254" s="13" t="s">
        <v>97</v>
      </c>
      <c r="F11254" s="17">
        <v>-847</v>
      </c>
      <c r="G11254" t="str">
        <f>_xlfn.XLOOKUP(tbl_GL[[#This Row],[Account_key]],tbl_COA[Account_key],tbl_COA[Class],"Not Found")</f>
        <v>Operating account</v>
      </c>
      <c r="H11254" t="str">
        <f>_xlfn.XLOOKUP(tbl_GL[[#This Row],[Account_key]],tbl_COA[Account_key],tbl_COA[SubClass],"Not Found")</f>
        <v>Operating Expenses</v>
      </c>
      <c r="I11254" t="str">
        <f>_xlfn.XLOOKUP(tbl_GL[[#This Row],[Account_key]],tbl_COA[Account_key],tbl_COA[SubClass2],"Not Found")</f>
        <v>Administration</v>
      </c>
      <c r="J11254" t="str">
        <f>_xlfn.XLOOKUP(tbl_GL[[#This Row],[Account_key]],tbl_COA[Account_key],tbl_COA[SubAccount],,0)</f>
        <v>Telephone</v>
      </c>
      <c r="K11254">
        <f>YEAR(tbl_GL[[#This Row],[Date]])</f>
        <v>2018</v>
      </c>
    </row>
    <row r="11255" spans="1:11" hidden="1" x14ac:dyDescent="0.35">
      <c r="A11255">
        <v>431.2</v>
      </c>
      <c r="B11255" s="24">
        <v>43348</v>
      </c>
      <c r="C11255">
        <v>5</v>
      </c>
      <c r="D11255" s="13">
        <v>120</v>
      </c>
      <c r="E11255" s="13" t="s">
        <v>97</v>
      </c>
      <c r="F11255" s="17">
        <v>847</v>
      </c>
      <c r="G11255" t="str">
        <f>_xlfn.XLOOKUP(tbl_GL[[#This Row],[Account_key]],tbl_COA[Account_key],tbl_COA[Class],"Not Found")</f>
        <v>Liabilities and Owners Equity</v>
      </c>
      <c r="H11255" t="str">
        <f>_xlfn.XLOOKUP(tbl_GL[[#This Row],[Account_key]],tbl_COA[Account_key],tbl_COA[SubClass],"Not Found")</f>
        <v>Liabilities</v>
      </c>
      <c r="I11255" t="str">
        <f>_xlfn.XLOOKUP(tbl_GL[[#This Row],[Account_key]],tbl_COA[Account_key],tbl_COA[SubClass2],"Not Found")</f>
        <v>Current Liabilities</v>
      </c>
      <c r="J11255" t="str">
        <f>_xlfn.XLOOKUP(tbl_GL[[#This Row],[Account_key]],tbl_COA[Account_key],tbl_COA[SubAccount],,0)</f>
        <v>Accrued Expenses</v>
      </c>
      <c r="K11255">
        <f>YEAR(tbl_GL[[#This Row],[Date]])</f>
        <v>2018</v>
      </c>
    </row>
    <row r="11256" spans="1:11" hidden="1" x14ac:dyDescent="0.35">
      <c r="A11256">
        <v>432.1</v>
      </c>
      <c r="B11256" s="24">
        <v>43351</v>
      </c>
      <c r="C11256">
        <v>5</v>
      </c>
      <c r="D11256" s="13">
        <v>260</v>
      </c>
      <c r="E11256" s="13" t="s">
        <v>83</v>
      </c>
      <c r="F11256" s="17">
        <v>440</v>
      </c>
      <c r="G11256" t="str">
        <f>_xlfn.XLOOKUP(tbl_GL[[#This Row],[Account_key]],tbl_COA[Account_key],tbl_COA[Class],"Not Found")</f>
        <v>Operating account</v>
      </c>
      <c r="H11256" t="str">
        <f>_xlfn.XLOOKUP(tbl_GL[[#This Row],[Account_key]],tbl_COA[Account_key],tbl_COA[SubClass],"Not Found")</f>
        <v>Operating Expenses</v>
      </c>
      <c r="I11256" t="str">
        <f>_xlfn.XLOOKUP(tbl_GL[[#This Row],[Account_key]],tbl_COA[Account_key],tbl_COA[SubClass2],"Not Found")</f>
        <v>Marketing</v>
      </c>
      <c r="J11256" t="str">
        <f>_xlfn.XLOOKUP(tbl_GL[[#This Row],[Account_key]],tbl_COA[Account_key],tbl_COA[SubAccount],,0)</f>
        <v>Commissions</v>
      </c>
      <c r="K11256">
        <f>YEAR(tbl_GL[[#This Row],[Date]])</f>
        <v>2018</v>
      </c>
    </row>
    <row r="11257" spans="1:11" hidden="1" x14ac:dyDescent="0.35">
      <c r="A11257">
        <v>432.2</v>
      </c>
      <c r="B11257" s="24">
        <v>43351</v>
      </c>
      <c r="C11257">
        <v>5</v>
      </c>
      <c r="D11257" s="13">
        <v>20</v>
      </c>
      <c r="E11257" s="13" t="s">
        <v>83</v>
      </c>
      <c r="F11257" s="17">
        <v>440</v>
      </c>
      <c r="G11257" t="str">
        <f>_xlfn.XLOOKUP(tbl_GL[[#This Row],[Account_key]],tbl_COA[Account_key],tbl_COA[Class],"Not Found")</f>
        <v>Assets</v>
      </c>
      <c r="H11257" t="str">
        <f>_xlfn.XLOOKUP(tbl_GL[[#This Row],[Account_key]],tbl_COA[Account_key],tbl_COA[SubClass],"Not Found")</f>
        <v>Assets</v>
      </c>
      <c r="I11257" t="str">
        <f>_xlfn.XLOOKUP(tbl_GL[[#This Row],[Account_key]],tbl_COA[Account_key],tbl_COA[SubClass2],"Not Found")</f>
        <v>Current Assets</v>
      </c>
      <c r="J11257" t="str">
        <f>_xlfn.XLOOKUP(tbl_GL[[#This Row],[Account_key]],tbl_COA[Account_key],tbl_COA[SubAccount],,0)</f>
        <v>Cash in hand</v>
      </c>
      <c r="K11257">
        <f>YEAR(tbl_GL[[#This Row],[Date]])</f>
        <v>2018</v>
      </c>
    </row>
    <row r="11258" spans="1:11" hidden="1" x14ac:dyDescent="0.35">
      <c r="A11258">
        <v>433.1</v>
      </c>
      <c r="B11258" s="24">
        <v>43351</v>
      </c>
      <c r="C11258">
        <v>5</v>
      </c>
      <c r="D11258" s="13">
        <v>350</v>
      </c>
      <c r="E11258" s="13" t="s">
        <v>97</v>
      </c>
      <c r="F11258" s="17">
        <v>-1008</v>
      </c>
      <c r="G11258" t="str">
        <f>_xlfn.XLOOKUP(tbl_GL[[#This Row],[Account_key]],tbl_COA[Account_key],tbl_COA[Class],"Not Found")</f>
        <v>Operating account</v>
      </c>
      <c r="H11258" t="str">
        <f>_xlfn.XLOOKUP(tbl_GL[[#This Row],[Account_key]],tbl_COA[Account_key],tbl_COA[SubClass],"Not Found")</f>
        <v>Operating Expenses</v>
      </c>
      <c r="I11258" t="str">
        <f>_xlfn.XLOOKUP(tbl_GL[[#This Row],[Account_key]],tbl_COA[Account_key],tbl_COA[SubClass2],"Not Found")</f>
        <v>Administration</v>
      </c>
      <c r="J11258" t="str">
        <f>_xlfn.XLOOKUP(tbl_GL[[#This Row],[Account_key]],tbl_COA[Account_key],tbl_COA[SubAccount],,0)</f>
        <v>Other Expenses</v>
      </c>
      <c r="K11258">
        <f>YEAR(tbl_GL[[#This Row],[Date]])</f>
        <v>2018</v>
      </c>
    </row>
    <row r="11259" spans="1:11" hidden="1" x14ac:dyDescent="0.35">
      <c r="A11259">
        <v>433.2</v>
      </c>
      <c r="B11259" s="24">
        <v>43351</v>
      </c>
      <c r="C11259">
        <v>5</v>
      </c>
      <c r="D11259" s="13">
        <v>120</v>
      </c>
      <c r="E11259" s="13" t="s">
        <v>97</v>
      </c>
      <c r="F11259" s="17">
        <v>1008</v>
      </c>
      <c r="G11259" t="str">
        <f>_xlfn.XLOOKUP(tbl_GL[[#This Row],[Account_key]],tbl_COA[Account_key],tbl_COA[Class],"Not Found")</f>
        <v>Liabilities and Owners Equity</v>
      </c>
      <c r="H11259" t="str">
        <f>_xlfn.XLOOKUP(tbl_GL[[#This Row],[Account_key]],tbl_COA[Account_key],tbl_COA[SubClass],"Not Found")</f>
        <v>Liabilities</v>
      </c>
      <c r="I11259" t="str">
        <f>_xlfn.XLOOKUP(tbl_GL[[#This Row],[Account_key]],tbl_COA[Account_key],tbl_COA[SubClass2],"Not Found")</f>
        <v>Current Liabilities</v>
      </c>
      <c r="J11259" t="str">
        <f>_xlfn.XLOOKUP(tbl_GL[[#This Row],[Account_key]],tbl_COA[Account_key],tbl_COA[SubAccount],,0)</f>
        <v>Accrued Expenses</v>
      </c>
      <c r="K11259">
        <f>YEAR(tbl_GL[[#This Row],[Date]])</f>
        <v>2018</v>
      </c>
    </row>
    <row r="11260" spans="1:11" hidden="1" x14ac:dyDescent="0.35">
      <c r="A11260">
        <v>434.1</v>
      </c>
      <c r="B11260" s="24">
        <v>43353</v>
      </c>
      <c r="C11260">
        <v>5</v>
      </c>
      <c r="D11260" s="13">
        <v>10</v>
      </c>
      <c r="E11260" s="13" t="s">
        <v>98</v>
      </c>
      <c r="F11260" s="17">
        <v>-867</v>
      </c>
      <c r="G11260" t="str">
        <f>_xlfn.XLOOKUP(tbl_GL[[#This Row],[Account_key]],tbl_COA[Account_key],tbl_COA[Class],"Not Found")</f>
        <v>Assets</v>
      </c>
      <c r="H11260" t="str">
        <f>_xlfn.XLOOKUP(tbl_GL[[#This Row],[Account_key]],tbl_COA[Account_key],tbl_COA[SubClass],"Not Found")</f>
        <v>Assets</v>
      </c>
      <c r="I11260" t="str">
        <f>_xlfn.XLOOKUP(tbl_GL[[#This Row],[Account_key]],tbl_COA[Account_key],tbl_COA[SubClass2],"Not Found")</f>
        <v>Current Assets</v>
      </c>
      <c r="J11260" t="str">
        <f>_xlfn.XLOOKUP(tbl_GL[[#This Row],[Account_key]],tbl_COA[Account_key],tbl_COA[SubAccount],,0)</f>
        <v>Cash at Bank</v>
      </c>
      <c r="K11260">
        <f>YEAR(tbl_GL[[#This Row],[Date]])</f>
        <v>2018</v>
      </c>
    </row>
    <row r="11261" spans="1:11" hidden="1" x14ac:dyDescent="0.35">
      <c r="A11261">
        <v>434.2</v>
      </c>
      <c r="B11261" s="24">
        <v>43353</v>
      </c>
      <c r="C11261">
        <v>5</v>
      </c>
      <c r="D11261" s="13">
        <v>120</v>
      </c>
      <c r="E11261" s="13" t="s">
        <v>98</v>
      </c>
      <c r="F11261" s="17">
        <v>-867</v>
      </c>
      <c r="G11261" t="str">
        <f>_xlfn.XLOOKUP(tbl_GL[[#This Row],[Account_key]],tbl_COA[Account_key],tbl_COA[Class],"Not Found")</f>
        <v>Liabilities and Owners Equity</v>
      </c>
      <c r="H11261" t="str">
        <f>_xlfn.XLOOKUP(tbl_GL[[#This Row],[Account_key]],tbl_COA[Account_key],tbl_COA[SubClass],"Not Found")</f>
        <v>Liabilities</v>
      </c>
      <c r="I11261" t="str">
        <f>_xlfn.XLOOKUP(tbl_GL[[#This Row],[Account_key]],tbl_COA[Account_key],tbl_COA[SubClass2],"Not Found")</f>
        <v>Current Liabilities</v>
      </c>
      <c r="J11261" t="str">
        <f>_xlfn.XLOOKUP(tbl_GL[[#This Row],[Account_key]],tbl_COA[Account_key],tbl_COA[SubAccount],,0)</f>
        <v>Accrued Expenses</v>
      </c>
      <c r="K11261">
        <f>YEAR(tbl_GL[[#This Row],[Date]])</f>
        <v>2018</v>
      </c>
    </row>
    <row r="11262" spans="1:11" hidden="1" x14ac:dyDescent="0.35">
      <c r="A11262">
        <v>435.1</v>
      </c>
      <c r="B11262" s="24">
        <v>43354</v>
      </c>
      <c r="C11262">
        <v>5</v>
      </c>
      <c r="D11262" s="13">
        <v>340</v>
      </c>
      <c r="E11262" s="13" t="s">
        <v>97</v>
      </c>
      <c r="F11262" s="17">
        <v>-844</v>
      </c>
      <c r="G11262" t="str">
        <f>_xlfn.XLOOKUP(tbl_GL[[#This Row],[Account_key]],tbl_COA[Account_key],tbl_COA[Class],"Not Found")</f>
        <v>Operating account</v>
      </c>
      <c r="H11262" t="str">
        <f>_xlfn.XLOOKUP(tbl_GL[[#This Row],[Account_key]],tbl_COA[Account_key],tbl_COA[SubClass],"Not Found")</f>
        <v>Operating Expenses</v>
      </c>
      <c r="I11262" t="str">
        <f>_xlfn.XLOOKUP(tbl_GL[[#This Row],[Account_key]],tbl_COA[Account_key],tbl_COA[SubClass2],"Not Found")</f>
        <v>Administration</v>
      </c>
      <c r="J11262" t="str">
        <f>_xlfn.XLOOKUP(tbl_GL[[#This Row],[Account_key]],tbl_COA[Account_key],tbl_COA[SubAccount],,0)</f>
        <v>Utilities</v>
      </c>
      <c r="K11262">
        <f>YEAR(tbl_GL[[#This Row],[Date]])</f>
        <v>2018</v>
      </c>
    </row>
    <row r="11263" spans="1:11" hidden="1" x14ac:dyDescent="0.35">
      <c r="A11263">
        <v>435.2</v>
      </c>
      <c r="B11263" s="24">
        <v>43354</v>
      </c>
      <c r="C11263">
        <v>5</v>
      </c>
      <c r="D11263" s="13">
        <v>120</v>
      </c>
      <c r="E11263" s="13" t="s">
        <v>97</v>
      </c>
      <c r="F11263" s="17">
        <v>844</v>
      </c>
      <c r="G11263" t="str">
        <f>_xlfn.XLOOKUP(tbl_GL[[#This Row],[Account_key]],tbl_COA[Account_key],tbl_COA[Class],"Not Found")</f>
        <v>Liabilities and Owners Equity</v>
      </c>
      <c r="H11263" t="str">
        <f>_xlfn.XLOOKUP(tbl_GL[[#This Row],[Account_key]],tbl_COA[Account_key],tbl_COA[SubClass],"Not Found")</f>
        <v>Liabilities</v>
      </c>
      <c r="I11263" t="str">
        <f>_xlfn.XLOOKUP(tbl_GL[[#This Row],[Account_key]],tbl_COA[Account_key],tbl_COA[SubClass2],"Not Found")</f>
        <v>Current Liabilities</v>
      </c>
      <c r="J11263" t="str">
        <f>_xlfn.XLOOKUP(tbl_GL[[#This Row],[Account_key]],tbl_COA[Account_key],tbl_COA[SubAccount],,0)</f>
        <v>Accrued Expenses</v>
      </c>
      <c r="K11263">
        <f>YEAR(tbl_GL[[#This Row],[Date]])</f>
        <v>2018</v>
      </c>
    </row>
    <row r="11264" spans="1:11" hidden="1" x14ac:dyDescent="0.35">
      <c r="A11264">
        <v>436.1</v>
      </c>
      <c r="B11264" s="24">
        <v>43355</v>
      </c>
      <c r="C11264">
        <v>5</v>
      </c>
      <c r="D11264" s="13">
        <v>230</v>
      </c>
      <c r="E11264" s="13" t="s">
        <v>4</v>
      </c>
      <c r="F11264" s="17">
        <v>-533</v>
      </c>
      <c r="G11264" t="str">
        <f>_xlfn.XLOOKUP(tbl_GL[[#This Row],[Account_key]],tbl_COA[Account_key],tbl_COA[Class],"Not Found")</f>
        <v>Trading account</v>
      </c>
      <c r="H11264" t="str">
        <f>_xlfn.XLOOKUP(tbl_GL[[#This Row],[Account_key]],tbl_COA[Account_key],tbl_COA[SubClass],"Not Found")</f>
        <v>Cost of Sales</v>
      </c>
      <c r="I11264" t="str">
        <f>_xlfn.XLOOKUP(tbl_GL[[#This Row],[Account_key]],tbl_COA[Account_key],tbl_COA[SubClass2],"Not Found")</f>
        <v>Cost of Sales</v>
      </c>
      <c r="J11264" t="str">
        <f>_xlfn.XLOOKUP(tbl_GL[[#This Row],[Account_key]],tbl_COA[Account_key],tbl_COA[SubAccount],,0)</f>
        <v>Cost of Sales</v>
      </c>
      <c r="K11264">
        <f>YEAR(tbl_GL[[#This Row],[Date]])</f>
        <v>2018</v>
      </c>
    </row>
    <row r="11265" spans="1:11" hidden="1" x14ac:dyDescent="0.35">
      <c r="A11265">
        <v>436.2</v>
      </c>
      <c r="B11265" s="24">
        <v>43355</v>
      </c>
      <c r="C11265">
        <v>5</v>
      </c>
      <c r="D11265" s="13">
        <v>60</v>
      </c>
      <c r="E11265" s="13" t="s">
        <v>4</v>
      </c>
      <c r="F11265" s="17">
        <v>-533</v>
      </c>
      <c r="G11265" t="str">
        <f>_xlfn.XLOOKUP(tbl_GL[[#This Row],[Account_key]],tbl_COA[Account_key],tbl_COA[Class],"Not Found")</f>
        <v>Assets</v>
      </c>
      <c r="H11265" t="str">
        <f>_xlfn.XLOOKUP(tbl_GL[[#This Row],[Account_key]],tbl_COA[Account_key],tbl_COA[SubClass],"Not Found")</f>
        <v>Assets</v>
      </c>
      <c r="I11265" t="str">
        <f>_xlfn.XLOOKUP(tbl_GL[[#This Row],[Account_key]],tbl_COA[Account_key],tbl_COA[SubClass2],"Not Found")</f>
        <v>Current Assets</v>
      </c>
      <c r="J11265" t="str">
        <f>_xlfn.XLOOKUP(tbl_GL[[#This Row],[Account_key]],tbl_COA[Account_key],tbl_COA[SubAccount],,0)</f>
        <v>Inventory</v>
      </c>
      <c r="K11265">
        <f>YEAR(tbl_GL[[#This Row],[Date]])</f>
        <v>2018</v>
      </c>
    </row>
    <row r="11266" spans="1:11" hidden="1" x14ac:dyDescent="0.35">
      <c r="A11266">
        <v>437.1</v>
      </c>
      <c r="B11266" s="24">
        <v>43355</v>
      </c>
      <c r="C11266">
        <v>5</v>
      </c>
      <c r="D11266" s="13">
        <v>210</v>
      </c>
      <c r="E11266" s="13" t="s">
        <v>7</v>
      </c>
      <c r="F11266" s="17">
        <v>1776</v>
      </c>
      <c r="G11266" t="str">
        <f>_xlfn.XLOOKUP(tbl_GL[[#This Row],[Account_key]],tbl_COA[Account_key],tbl_COA[Class],"Not Found")</f>
        <v>Trading account</v>
      </c>
      <c r="H11266" t="str">
        <f>_xlfn.XLOOKUP(tbl_GL[[#This Row],[Account_key]],tbl_COA[Account_key],tbl_COA[SubClass],"Not Found")</f>
        <v>Sales</v>
      </c>
      <c r="I11266" t="str">
        <f>_xlfn.XLOOKUP(tbl_GL[[#This Row],[Account_key]],tbl_COA[Account_key],tbl_COA[SubClass2],"Not Found")</f>
        <v>Sales</v>
      </c>
      <c r="J11266" t="str">
        <f>_xlfn.XLOOKUP(tbl_GL[[#This Row],[Account_key]],tbl_COA[Account_key],tbl_COA[SubAccount],,0)</f>
        <v>Sales</v>
      </c>
      <c r="K11266">
        <f>YEAR(tbl_GL[[#This Row],[Date]])</f>
        <v>2018</v>
      </c>
    </row>
    <row r="11267" spans="1:11" hidden="1" x14ac:dyDescent="0.35">
      <c r="A11267">
        <v>437.2</v>
      </c>
      <c r="B11267" s="24">
        <v>43355</v>
      </c>
      <c r="C11267">
        <v>5</v>
      </c>
      <c r="D11267" s="13">
        <v>10</v>
      </c>
      <c r="E11267" s="13" t="s">
        <v>7</v>
      </c>
      <c r="F11267" s="17">
        <v>1776</v>
      </c>
      <c r="G11267" t="str">
        <f>_xlfn.XLOOKUP(tbl_GL[[#This Row],[Account_key]],tbl_COA[Account_key],tbl_COA[Class],"Not Found")</f>
        <v>Assets</v>
      </c>
      <c r="H11267" t="str">
        <f>_xlfn.XLOOKUP(tbl_GL[[#This Row],[Account_key]],tbl_COA[Account_key],tbl_COA[SubClass],"Not Found")</f>
        <v>Assets</v>
      </c>
      <c r="I11267" t="str">
        <f>_xlfn.XLOOKUP(tbl_GL[[#This Row],[Account_key]],tbl_COA[Account_key],tbl_COA[SubClass2],"Not Found")</f>
        <v>Current Assets</v>
      </c>
      <c r="J11267" t="str">
        <f>_xlfn.XLOOKUP(tbl_GL[[#This Row],[Account_key]],tbl_COA[Account_key],tbl_COA[SubAccount],,0)</f>
        <v>Cash at Bank</v>
      </c>
      <c r="K11267">
        <f>YEAR(tbl_GL[[#This Row],[Date]])</f>
        <v>2018</v>
      </c>
    </row>
    <row r="11268" spans="1:11" hidden="1" x14ac:dyDescent="0.35">
      <c r="A11268">
        <v>438.1</v>
      </c>
      <c r="B11268" s="24">
        <v>43355</v>
      </c>
      <c r="C11268">
        <v>5</v>
      </c>
      <c r="D11268" s="13">
        <v>230</v>
      </c>
      <c r="E11268" s="13" t="s">
        <v>4</v>
      </c>
      <c r="F11268" s="17">
        <v>-2191</v>
      </c>
      <c r="G11268" t="str">
        <f>_xlfn.XLOOKUP(tbl_GL[[#This Row],[Account_key]],tbl_COA[Account_key],tbl_COA[Class],"Not Found")</f>
        <v>Trading account</v>
      </c>
      <c r="H11268" t="str">
        <f>_xlfn.XLOOKUP(tbl_GL[[#This Row],[Account_key]],tbl_COA[Account_key],tbl_COA[SubClass],"Not Found")</f>
        <v>Cost of Sales</v>
      </c>
      <c r="I11268" t="str">
        <f>_xlfn.XLOOKUP(tbl_GL[[#This Row],[Account_key]],tbl_COA[Account_key],tbl_COA[SubClass2],"Not Found")</f>
        <v>Cost of Sales</v>
      </c>
      <c r="J11268" t="str">
        <f>_xlfn.XLOOKUP(tbl_GL[[#This Row],[Account_key]],tbl_COA[Account_key],tbl_COA[SubAccount],,0)</f>
        <v>Cost of Sales</v>
      </c>
      <c r="K11268">
        <f>YEAR(tbl_GL[[#This Row],[Date]])</f>
        <v>2018</v>
      </c>
    </row>
    <row r="11269" spans="1:11" hidden="1" x14ac:dyDescent="0.35">
      <c r="A11269">
        <v>438.2</v>
      </c>
      <c r="B11269" s="24">
        <v>43355</v>
      </c>
      <c r="C11269">
        <v>5</v>
      </c>
      <c r="D11269" s="13">
        <v>60</v>
      </c>
      <c r="E11269" s="13" t="s">
        <v>4</v>
      </c>
      <c r="F11269" s="17">
        <v>-2191</v>
      </c>
      <c r="G11269" t="str">
        <f>_xlfn.XLOOKUP(tbl_GL[[#This Row],[Account_key]],tbl_COA[Account_key],tbl_COA[Class],"Not Found")</f>
        <v>Assets</v>
      </c>
      <c r="H11269" t="str">
        <f>_xlfn.XLOOKUP(tbl_GL[[#This Row],[Account_key]],tbl_COA[Account_key],tbl_COA[SubClass],"Not Found")</f>
        <v>Assets</v>
      </c>
      <c r="I11269" t="str">
        <f>_xlfn.XLOOKUP(tbl_GL[[#This Row],[Account_key]],tbl_COA[Account_key],tbl_COA[SubClass2],"Not Found")</f>
        <v>Current Assets</v>
      </c>
      <c r="J11269" t="str">
        <f>_xlfn.XLOOKUP(tbl_GL[[#This Row],[Account_key]],tbl_COA[Account_key],tbl_COA[SubAccount],,0)</f>
        <v>Inventory</v>
      </c>
      <c r="K11269">
        <f>YEAR(tbl_GL[[#This Row],[Date]])</f>
        <v>2018</v>
      </c>
    </row>
    <row r="11270" spans="1:11" hidden="1" x14ac:dyDescent="0.35">
      <c r="A11270">
        <v>439.1</v>
      </c>
      <c r="B11270" s="24">
        <v>43355</v>
      </c>
      <c r="C11270">
        <v>5</v>
      </c>
      <c r="D11270" s="13">
        <v>210</v>
      </c>
      <c r="E11270" s="13" t="s">
        <v>8</v>
      </c>
      <c r="F11270" s="17">
        <v>7966</v>
      </c>
      <c r="G11270" t="str">
        <f>_xlfn.XLOOKUP(tbl_GL[[#This Row],[Account_key]],tbl_COA[Account_key],tbl_COA[Class],"Not Found")</f>
        <v>Trading account</v>
      </c>
      <c r="H11270" t="str">
        <f>_xlfn.XLOOKUP(tbl_GL[[#This Row],[Account_key]],tbl_COA[Account_key],tbl_COA[SubClass],"Not Found")</f>
        <v>Sales</v>
      </c>
      <c r="I11270" t="str">
        <f>_xlfn.XLOOKUP(tbl_GL[[#This Row],[Account_key]],tbl_COA[Account_key],tbl_COA[SubClass2],"Not Found")</f>
        <v>Sales</v>
      </c>
      <c r="J11270" t="str">
        <f>_xlfn.XLOOKUP(tbl_GL[[#This Row],[Account_key]],tbl_COA[Account_key],tbl_COA[SubAccount],,0)</f>
        <v>Sales</v>
      </c>
      <c r="K11270">
        <f>YEAR(tbl_GL[[#This Row],[Date]])</f>
        <v>2018</v>
      </c>
    </row>
    <row r="11271" spans="1:11" hidden="1" x14ac:dyDescent="0.35">
      <c r="A11271">
        <v>439.2</v>
      </c>
      <c r="B11271" s="24">
        <v>43355</v>
      </c>
      <c r="C11271">
        <v>5</v>
      </c>
      <c r="D11271" s="13">
        <v>30</v>
      </c>
      <c r="E11271" s="13" t="s">
        <v>8</v>
      </c>
      <c r="F11271" s="17">
        <v>7966</v>
      </c>
      <c r="G11271" t="str">
        <f>_xlfn.XLOOKUP(tbl_GL[[#This Row],[Account_key]],tbl_COA[Account_key],tbl_COA[Class],"Not Found")</f>
        <v>Assets</v>
      </c>
      <c r="H11271" t="str">
        <f>_xlfn.XLOOKUP(tbl_GL[[#This Row],[Account_key]],tbl_COA[Account_key],tbl_COA[SubClass],"Not Found")</f>
        <v>Assets</v>
      </c>
      <c r="I11271" t="str">
        <f>_xlfn.XLOOKUP(tbl_GL[[#This Row],[Account_key]],tbl_COA[Account_key],tbl_COA[SubClass2],"Not Found")</f>
        <v>Current Assets</v>
      </c>
      <c r="J11271" t="str">
        <f>_xlfn.XLOOKUP(tbl_GL[[#This Row],[Account_key]],tbl_COA[Account_key],tbl_COA[SubAccount],,0)</f>
        <v>Trade Receivables</v>
      </c>
      <c r="K11271">
        <f>YEAR(tbl_GL[[#This Row],[Date]])</f>
        <v>2018</v>
      </c>
    </row>
    <row r="11272" spans="1:11" hidden="1" x14ac:dyDescent="0.35">
      <c r="A11272">
        <v>440.1</v>
      </c>
      <c r="B11272" s="24">
        <v>43356</v>
      </c>
      <c r="C11272">
        <v>5</v>
      </c>
      <c r="D11272" s="13">
        <v>230</v>
      </c>
      <c r="E11272" s="13" t="s">
        <v>4</v>
      </c>
      <c r="F11272" s="17">
        <v>-384</v>
      </c>
      <c r="G11272" t="str">
        <f>_xlfn.XLOOKUP(tbl_GL[[#This Row],[Account_key]],tbl_COA[Account_key],tbl_COA[Class],"Not Found")</f>
        <v>Trading account</v>
      </c>
      <c r="H11272" t="str">
        <f>_xlfn.XLOOKUP(tbl_GL[[#This Row],[Account_key]],tbl_COA[Account_key],tbl_COA[SubClass],"Not Found")</f>
        <v>Cost of Sales</v>
      </c>
      <c r="I11272" t="str">
        <f>_xlfn.XLOOKUP(tbl_GL[[#This Row],[Account_key]],tbl_COA[Account_key],tbl_COA[SubClass2],"Not Found")</f>
        <v>Cost of Sales</v>
      </c>
      <c r="J11272" t="str">
        <f>_xlfn.XLOOKUP(tbl_GL[[#This Row],[Account_key]],tbl_COA[Account_key],tbl_COA[SubAccount],,0)</f>
        <v>Cost of Sales</v>
      </c>
      <c r="K11272">
        <f>YEAR(tbl_GL[[#This Row],[Date]])</f>
        <v>2018</v>
      </c>
    </row>
    <row r="11273" spans="1:11" hidden="1" x14ac:dyDescent="0.35">
      <c r="A11273">
        <v>440.2</v>
      </c>
      <c r="B11273" s="24">
        <v>43356</v>
      </c>
      <c r="C11273">
        <v>5</v>
      </c>
      <c r="D11273" s="13">
        <v>60</v>
      </c>
      <c r="E11273" s="13" t="s">
        <v>4</v>
      </c>
      <c r="F11273" s="17">
        <v>-384</v>
      </c>
      <c r="G11273" t="str">
        <f>_xlfn.XLOOKUP(tbl_GL[[#This Row],[Account_key]],tbl_COA[Account_key],tbl_COA[Class],"Not Found")</f>
        <v>Assets</v>
      </c>
      <c r="H11273" t="str">
        <f>_xlfn.XLOOKUP(tbl_GL[[#This Row],[Account_key]],tbl_COA[Account_key],tbl_COA[SubClass],"Not Found")</f>
        <v>Assets</v>
      </c>
      <c r="I11273" t="str">
        <f>_xlfn.XLOOKUP(tbl_GL[[#This Row],[Account_key]],tbl_COA[Account_key],tbl_COA[SubClass2],"Not Found")</f>
        <v>Current Assets</v>
      </c>
      <c r="J11273" t="str">
        <f>_xlfn.XLOOKUP(tbl_GL[[#This Row],[Account_key]],tbl_COA[Account_key],tbl_COA[SubAccount],,0)</f>
        <v>Inventory</v>
      </c>
      <c r="K11273">
        <f>YEAR(tbl_GL[[#This Row],[Date]])</f>
        <v>2018</v>
      </c>
    </row>
    <row r="11274" spans="1:11" hidden="1" x14ac:dyDescent="0.35">
      <c r="A11274">
        <v>441.1</v>
      </c>
      <c r="B11274" s="24">
        <v>43356</v>
      </c>
      <c r="C11274">
        <v>5</v>
      </c>
      <c r="D11274" s="13">
        <v>350</v>
      </c>
      <c r="E11274" s="13" t="s">
        <v>97</v>
      </c>
      <c r="F11274" s="17">
        <v>-1021</v>
      </c>
      <c r="G11274" t="str">
        <f>_xlfn.XLOOKUP(tbl_GL[[#This Row],[Account_key]],tbl_COA[Account_key],tbl_COA[Class],"Not Found")</f>
        <v>Operating account</v>
      </c>
      <c r="H11274" t="str">
        <f>_xlfn.XLOOKUP(tbl_GL[[#This Row],[Account_key]],tbl_COA[Account_key],tbl_COA[SubClass],"Not Found")</f>
        <v>Operating Expenses</v>
      </c>
      <c r="I11274" t="str">
        <f>_xlfn.XLOOKUP(tbl_GL[[#This Row],[Account_key]],tbl_COA[Account_key],tbl_COA[SubClass2],"Not Found")</f>
        <v>Administration</v>
      </c>
      <c r="J11274" t="str">
        <f>_xlfn.XLOOKUP(tbl_GL[[#This Row],[Account_key]],tbl_COA[Account_key],tbl_COA[SubAccount],,0)</f>
        <v>Other Expenses</v>
      </c>
      <c r="K11274">
        <f>YEAR(tbl_GL[[#This Row],[Date]])</f>
        <v>2018</v>
      </c>
    </row>
    <row r="11275" spans="1:11" hidden="1" x14ac:dyDescent="0.35">
      <c r="A11275">
        <v>441.2</v>
      </c>
      <c r="B11275" s="24">
        <v>43356</v>
      </c>
      <c r="C11275">
        <v>5</v>
      </c>
      <c r="D11275" s="13">
        <v>120</v>
      </c>
      <c r="E11275" s="13" t="s">
        <v>97</v>
      </c>
      <c r="F11275" s="17">
        <v>1021</v>
      </c>
      <c r="G11275" t="str">
        <f>_xlfn.XLOOKUP(tbl_GL[[#This Row],[Account_key]],tbl_COA[Account_key],tbl_COA[Class],"Not Found")</f>
        <v>Liabilities and Owners Equity</v>
      </c>
      <c r="H11275" t="str">
        <f>_xlfn.XLOOKUP(tbl_GL[[#This Row],[Account_key]],tbl_COA[Account_key],tbl_COA[SubClass],"Not Found")</f>
        <v>Liabilities</v>
      </c>
      <c r="I11275" t="str">
        <f>_xlfn.XLOOKUP(tbl_GL[[#This Row],[Account_key]],tbl_COA[Account_key],tbl_COA[SubClass2],"Not Found")</f>
        <v>Current Liabilities</v>
      </c>
      <c r="J11275" t="str">
        <f>_xlfn.XLOOKUP(tbl_GL[[#This Row],[Account_key]],tbl_COA[Account_key],tbl_COA[SubAccount],,0)</f>
        <v>Accrued Expenses</v>
      </c>
      <c r="K11275">
        <f>YEAR(tbl_GL[[#This Row],[Date]])</f>
        <v>2018</v>
      </c>
    </row>
    <row r="11276" spans="1:11" hidden="1" x14ac:dyDescent="0.35">
      <c r="A11276">
        <v>442.1</v>
      </c>
      <c r="B11276" s="24">
        <v>43356</v>
      </c>
      <c r="C11276">
        <v>5</v>
      </c>
      <c r="D11276" s="13">
        <v>10</v>
      </c>
      <c r="E11276" s="13" t="s">
        <v>98</v>
      </c>
      <c r="F11276" s="17">
        <v>-1050</v>
      </c>
      <c r="G11276" t="str">
        <f>_xlfn.XLOOKUP(tbl_GL[[#This Row],[Account_key]],tbl_COA[Account_key],tbl_COA[Class],"Not Found")</f>
        <v>Assets</v>
      </c>
      <c r="H11276" t="str">
        <f>_xlfn.XLOOKUP(tbl_GL[[#This Row],[Account_key]],tbl_COA[Account_key],tbl_COA[SubClass],"Not Found")</f>
        <v>Assets</v>
      </c>
      <c r="I11276" t="str">
        <f>_xlfn.XLOOKUP(tbl_GL[[#This Row],[Account_key]],tbl_COA[Account_key],tbl_COA[SubClass2],"Not Found")</f>
        <v>Current Assets</v>
      </c>
      <c r="J11276" t="str">
        <f>_xlfn.XLOOKUP(tbl_GL[[#This Row],[Account_key]],tbl_COA[Account_key],tbl_COA[SubAccount],,0)</f>
        <v>Cash at Bank</v>
      </c>
      <c r="K11276">
        <f>YEAR(tbl_GL[[#This Row],[Date]])</f>
        <v>2018</v>
      </c>
    </row>
    <row r="11277" spans="1:11" hidden="1" x14ac:dyDescent="0.35">
      <c r="A11277">
        <v>442.2</v>
      </c>
      <c r="B11277" s="24">
        <v>43356</v>
      </c>
      <c r="C11277">
        <v>5</v>
      </c>
      <c r="D11277" s="13">
        <v>120</v>
      </c>
      <c r="E11277" s="13" t="s">
        <v>98</v>
      </c>
      <c r="F11277" s="17">
        <v>-1050</v>
      </c>
      <c r="G11277" t="str">
        <f>_xlfn.XLOOKUP(tbl_GL[[#This Row],[Account_key]],tbl_COA[Account_key],tbl_COA[Class],"Not Found")</f>
        <v>Liabilities and Owners Equity</v>
      </c>
      <c r="H11277" t="str">
        <f>_xlfn.XLOOKUP(tbl_GL[[#This Row],[Account_key]],tbl_COA[Account_key],tbl_COA[SubClass],"Not Found")</f>
        <v>Liabilities</v>
      </c>
      <c r="I11277" t="str">
        <f>_xlfn.XLOOKUP(tbl_GL[[#This Row],[Account_key]],tbl_COA[Account_key],tbl_COA[SubClass2],"Not Found")</f>
        <v>Current Liabilities</v>
      </c>
      <c r="J11277" t="str">
        <f>_xlfn.XLOOKUP(tbl_GL[[#This Row],[Account_key]],tbl_COA[Account_key],tbl_COA[SubAccount],,0)</f>
        <v>Accrued Expenses</v>
      </c>
      <c r="K11277">
        <f>YEAR(tbl_GL[[#This Row],[Date]])</f>
        <v>2018</v>
      </c>
    </row>
    <row r="11278" spans="1:11" hidden="1" x14ac:dyDescent="0.35">
      <c r="A11278">
        <v>443.1</v>
      </c>
      <c r="B11278" s="24">
        <v>43356</v>
      </c>
      <c r="C11278">
        <v>5</v>
      </c>
      <c r="D11278" s="13">
        <v>210</v>
      </c>
      <c r="E11278" s="13" t="s">
        <v>8</v>
      </c>
      <c r="F11278" s="17">
        <v>1397</v>
      </c>
      <c r="G11278" t="str">
        <f>_xlfn.XLOOKUP(tbl_GL[[#This Row],[Account_key]],tbl_COA[Account_key],tbl_COA[Class],"Not Found")</f>
        <v>Trading account</v>
      </c>
      <c r="H11278" t="str">
        <f>_xlfn.XLOOKUP(tbl_GL[[#This Row],[Account_key]],tbl_COA[Account_key],tbl_COA[SubClass],"Not Found")</f>
        <v>Sales</v>
      </c>
      <c r="I11278" t="str">
        <f>_xlfn.XLOOKUP(tbl_GL[[#This Row],[Account_key]],tbl_COA[Account_key],tbl_COA[SubClass2],"Not Found")</f>
        <v>Sales</v>
      </c>
      <c r="J11278" t="str">
        <f>_xlfn.XLOOKUP(tbl_GL[[#This Row],[Account_key]],tbl_COA[Account_key],tbl_COA[SubAccount],,0)</f>
        <v>Sales</v>
      </c>
      <c r="K11278">
        <f>YEAR(tbl_GL[[#This Row],[Date]])</f>
        <v>2018</v>
      </c>
    </row>
    <row r="11279" spans="1:11" hidden="1" x14ac:dyDescent="0.35">
      <c r="A11279">
        <v>443.2</v>
      </c>
      <c r="B11279" s="24">
        <v>43356</v>
      </c>
      <c r="C11279">
        <v>5</v>
      </c>
      <c r="D11279" s="13">
        <v>30</v>
      </c>
      <c r="E11279" s="13" t="s">
        <v>8</v>
      </c>
      <c r="F11279" s="17">
        <v>1397</v>
      </c>
      <c r="G11279" t="str">
        <f>_xlfn.XLOOKUP(tbl_GL[[#This Row],[Account_key]],tbl_COA[Account_key],tbl_COA[Class],"Not Found")</f>
        <v>Assets</v>
      </c>
      <c r="H11279" t="str">
        <f>_xlfn.XLOOKUP(tbl_GL[[#This Row],[Account_key]],tbl_COA[Account_key],tbl_COA[SubClass],"Not Found")</f>
        <v>Assets</v>
      </c>
      <c r="I11279" t="str">
        <f>_xlfn.XLOOKUP(tbl_GL[[#This Row],[Account_key]],tbl_COA[Account_key],tbl_COA[SubClass2],"Not Found")</f>
        <v>Current Assets</v>
      </c>
      <c r="J11279" t="str">
        <f>_xlfn.XLOOKUP(tbl_GL[[#This Row],[Account_key]],tbl_COA[Account_key],tbl_COA[SubAccount],,0)</f>
        <v>Trade Receivables</v>
      </c>
      <c r="K11279">
        <f>YEAR(tbl_GL[[#This Row],[Date]])</f>
        <v>2018</v>
      </c>
    </row>
    <row r="11280" spans="1:11" hidden="1" x14ac:dyDescent="0.35">
      <c r="A11280">
        <v>444.1</v>
      </c>
      <c r="B11280" s="24">
        <v>43356</v>
      </c>
      <c r="C11280">
        <v>5</v>
      </c>
      <c r="D11280" s="13">
        <v>30</v>
      </c>
      <c r="E11280" s="13" t="s">
        <v>80</v>
      </c>
      <c r="F11280" s="17">
        <v>-6808</v>
      </c>
      <c r="G11280" t="str">
        <f>_xlfn.XLOOKUP(tbl_GL[[#This Row],[Account_key]],tbl_COA[Account_key],tbl_COA[Class],"Not Found")</f>
        <v>Assets</v>
      </c>
      <c r="H11280" t="str">
        <f>_xlfn.XLOOKUP(tbl_GL[[#This Row],[Account_key]],tbl_COA[Account_key],tbl_COA[SubClass],"Not Found")</f>
        <v>Assets</v>
      </c>
      <c r="I11280" t="str">
        <f>_xlfn.XLOOKUP(tbl_GL[[#This Row],[Account_key]],tbl_COA[Account_key],tbl_COA[SubClass2],"Not Found")</f>
        <v>Current Assets</v>
      </c>
      <c r="J11280" t="str">
        <f>_xlfn.XLOOKUP(tbl_GL[[#This Row],[Account_key]],tbl_COA[Account_key],tbl_COA[SubAccount],,0)</f>
        <v>Trade Receivables</v>
      </c>
      <c r="K11280">
        <f>YEAR(tbl_GL[[#This Row],[Date]])</f>
        <v>2018</v>
      </c>
    </row>
    <row r="11281" spans="1:11" hidden="1" x14ac:dyDescent="0.35">
      <c r="A11281">
        <v>444.2</v>
      </c>
      <c r="B11281" s="24">
        <v>43356</v>
      </c>
      <c r="C11281">
        <v>5</v>
      </c>
      <c r="D11281" s="13">
        <v>10</v>
      </c>
      <c r="E11281" s="13" t="s">
        <v>80</v>
      </c>
      <c r="F11281" s="17">
        <v>6808</v>
      </c>
      <c r="G11281" t="str">
        <f>_xlfn.XLOOKUP(tbl_GL[[#This Row],[Account_key]],tbl_COA[Account_key],tbl_COA[Class],"Not Found")</f>
        <v>Assets</v>
      </c>
      <c r="H11281" t="str">
        <f>_xlfn.XLOOKUP(tbl_GL[[#This Row],[Account_key]],tbl_COA[Account_key],tbl_COA[SubClass],"Not Found")</f>
        <v>Assets</v>
      </c>
      <c r="I11281" t="str">
        <f>_xlfn.XLOOKUP(tbl_GL[[#This Row],[Account_key]],tbl_COA[Account_key],tbl_COA[SubClass2],"Not Found")</f>
        <v>Current Assets</v>
      </c>
      <c r="J11281" t="str">
        <f>_xlfn.XLOOKUP(tbl_GL[[#This Row],[Account_key]],tbl_COA[Account_key],tbl_COA[SubAccount],,0)</f>
        <v>Cash at Bank</v>
      </c>
      <c r="K11281">
        <f>YEAR(tbl_GL[[#This Row],[Date]])</f>
        <v>2018</v>
      </c>
    </row>
    <row r="11282" spans="1:11" hidden="1" x14ac:dyDescent="0.35">
      <c r="A11282">
        <v>445.1</v>
      </c>
      <c r="B11282" s="24">
        <v>43357</v>
      </c>
      <c r="C11282">
        <v>5</v>
      </c>
      <c r="D11282" s="13">
        <v>220</v>
      </c>
      <c r="E11282" s="13" t="s">
        <v>81</v>
      </c>
      <c r="F11282" s="17">
        <v>-1266</v>
      </c>
      <c r="G11282" t="str">
        <f>_xlfn.XLOOKUP(tbl_GL[[#This Row],[Account_key]],tbl_COA[Account_key],tbl_COA[Class],"Not Found")</f>
        <v>Trading account</v>
      </c>
      <c r="H11282" t="str">
        <f>_xlfn.XLOOKUP(tbl_GL[[#This Row],[Account_key]],tbl_COA[Account_key],tbl_COA[SubClass],"Not Found")</f>
        <v>Sales</v>
      </c>
      <c r="I11282" t="str">
        <f>_xlfn.XLOOKUP(tbl_GL[[#This Row],[Account_key]],tbl_COA[Account_key],tbl_COA[SubClass2],"Not Found")</f>
        <v>Sales</v>
      </c>
      <c r="J11282" t="str">
        <f>_xlfn.XLOOKUP(tbl_GL[[#This Row],[Account_key]],tbl_COA[Account_key],tbl_COA[SubAccount],,0)</f>
        <v>Sales Return</v>
      </c>
      <c r="K11282">
        <f>YEAR(tbl_GL[[#This Row],[Date]])</f>
        <v>2018</v>
      </c>
    </row>
    <row r="11283" spans="1:11" hidden="1" x14ac:dyDescent="0.35">
      <c r="A11283">
        <v>445.2</v>
      </c>
      <c r="B11283" s="24">
        <v>43357</v>
      </c>
      <c r="C11283">
        <v>5</v>
      </c>
      <c r="D11283" s="13">
        <v>20</v>
      </c>
      <c r="E11283" s="13" t="s">
        <v>81</v>
      </c>
      <c r="F11283" s="17">
        <v>-1266</v>
      </c>
      <c r="G11283" t="str">
        <f>_xlfn.XLOOKUP(tbl_GL[[#This Row],[Account_key]],tbl_COA[Account_key],tbl_COA[Class],"Not Found")</f>
        <v>Assets</v>
      </c>
      <c r="H11283" t="str">
        <f>_xlfn.XLOOKUP(tbl_GL[[#This Row],[Account_key]],tbl_COA[Account_key],tbl_COA[SubClass],"Not Found")</f>
        <v>Assets</v>
      </c>
      <c r="I11283" t="str">
        <f>_xlfn.XLOOKUP(tbl_GL[[#This Row],[Account_key]],tbl_COA[Account_key],tbl_COA[SubClass2],"Not Found")</f>
        <v>Current Assets</v>
      </c>
      <c r="J11283" t="str">
        <f>_xlfn.XLOOKUP(tbl_GL[[#This Row],[Account_key]],tbl_COA[Account_key],tbl_COA[SubAccount],,0)</f>
        <v>Cash in hand</v>
      </c>
      <c r="K11283">
        <f>YEAR(tbl_GL[[#This Row],[Date]])</f>
        <v>2018</v>
      </c>
    </row>
    <row r="11284" spans="1:11" hidden="1" x14ac:dyDescent="0.35">
      <c r="A11284">
        <v>446.1</v>
      </c>
      <c r="B11284" s="24">
        <v>43357</v>
      </c>
      <c r="C11284">
        <v>5</v>
      </c>
      <c r="D11284" s="13">
        <v>10</v>
      </c>
      <c r="E11284" s="13" t="s">
        <v>84</v>
      </c>
      <c r="F11284" s="17">
        <v>-12833</v>
      </c>
      <c r="G11284" t="str">
        <f>_xlfn.XLOOKUP(tbl_GL[[#This Row],[Account_key]],tbl_COA[Account_key],tbl_COA[Class],"Not Found")</f>
        <v>Assets</v>
      </c>
      <c r="H11284" t="str">
        <f>_xlfn.XLOOKUP(tbl_GL[[#This Row],[Account_key]],tbl_COA[Account_key],tbl_COA[SubClass],"Not Found")</f>
        <v>Assets</v>
      </c>
      <c r="I11284" t="str">
        <f>_xlfn.XLOOKUP(tbl_GL[[#This Row],[Account_key]],tbl_COA[Account_key],tbl_COA[SubClass2],"Not Found")</f>
        <v>Current Assets</v>
      </c>
      <c r="J11284" t="str">
        <f>_xlfn.XLOOKUP(tbl_GL[[#This Row],[Account_key]],tbl_COA[Account_key],tbl_COA[SubAccount],,0)</f>
        <v>Cash at Bank</v>
      </c>
      <c r="K11284">
        <f>YEAR(tbl_GL[[#This Row],[Date]])</f>
        <v>2018</v>
      </c>
    </row>
    <row r="11285" spans="1:11" hidden="1" x14ac:dyDescent="0.35">
      <c r="A11285">
        <v>446.2</v>
      </c>
      <c r="B11285" s="24">
        <v>43357</v>
      </c>
      <c r="C11285">
        <v>5</v>
      </c>
      <c r="D11285" s="13">
        <v>110</v>
      </c>
      <c r="E11285" s="13" t="s">
        <v>84</v>
      </c>
      <c r="F11285" s="17">
        <v>-12833</v>
      </c>
      <c r="G11285" t="str">
        <f>_xlfn.XLOOKUP(tbl_GL[[#This Row],[Account_key]],tbl_COA[Account_key],tbl_COA[Class],"Not Found")</f>
        <v>Liabilities and Owners Equity</v>
      </c>
      <c r="H11285" t="str">
        <f>_xlfn.XLOOKUP(tbl_GL[[#This Row],[Account_key]],tbl_COA[Account_key],tbl_COA[SubClass],"Not Found")</f>
        <v>Liabilities</v>
      </c>
      <c r="I11285" t="str">
        <f>_xlfn.XLOOKUP(tbl_GL[[#This Row],[Account_key]],tbl_COA[Account_key],tbl_COA[SubClass2],"Not Found")</f>
        <v>Current Liabilities</v>
      </c>
      <c r="J11285" t="str">
        <f>_xlfn.XLOOKUP(tbl_GL[[#This Row],[Account_key]],tbl_COA[Account_key],tbl_COA[SubAccount],,0)</f>
        <v>Trade Payables</v>
      </c>
      <c r="K11285">
        <f>YEAR(tbl_GL[[#This Row],[Date]])</f>
        <v>2018</v>
      </c>
    </row>
    <row r="11286" spans="1:11" hidden="1" x14ac:dyDescent="0.35">
      <c r="A11286">
        <v>447.1</v>
      </c>
      <c r="B11286" s="24">
        <v>43358</v>
      </c>
      <c r="C11286">
        <v>5</v>
      </c>
      <c r="D11286" s="13">
        <v>260</v>
      </c>
      <c r="E11286" s="13" t="s">
        <v>99</v>
      </c>
      <c r="F11286" s="17">
        <v>-57</v>
      </c>
      <c r="G11286" t="str">
        <f>_xlfn.XLOOKUP(tbl_GL[[#This Row],[Account_key]],tbl_COA[Account_key],tbl_COA[Class],"Not Found")</f>
        <v>Operating account</v>
      </c>
      <c r="H11286" t="str">
        <f>_xlfn.XLOOKUP(tbl_GL[[#This Row],[Account_key]],tbl_COA[Account_key],tbl_COA[SubClass],"Not Found")</f>
        <v>Operating Expenses</v>
      </c>
      <c r="I11286" t="str">
        <f>_xlfn.XLOOKUP(tbl_GL[[#This Row],[Account_key]],tbl_COA[Account_key],tbl_COA[SubClass2],"Not Found")</f>
        <v>Marketing</v>
      </c>
      <c r="J11286" t="str">
        <f>_xlfn.XLOOKUP(tbl_GL[[#This Row],[Account_key]],tbl_COA[Account_key],tbl_COA[SubAccount],,0)</f>
        <v>Commissions</v>
      </c>
      <c r="K11286">
        <f>YEAR(tbl_GL[[#This Row],[Date]])</f>
        <v>2018</v>
      </c>
    </row>
    <row r="11287" spans="1:11" hidden="1" x14ac:dyDescent="0.35">
      <c r="A11287">
        <v>447.2</v>
      </c>
      <c r="B11287" s="24">
        <v>43358</v>
      </c>
      <c r="C11287">
        <v>5</v>
      </c>
      <c r="D11287" s="13">
        <v>20</v>
      </c>
      <c r="E11287" s="13" t="s">
        <v>99</v>
      </c>
      <c r="F11287" s="17">
        <v>-57</v>
      </c>
      <c r="G11287" t="str">
        <f>_xlfn.XLOOKUP(tbl_GL[[#This Row],[Account_key]],tbl_COA[Account_key],tbl_COA[Class],"Not Found")</f>
        <v>Assets</v>
      </c>
      <c r="H11287" t="str">
        <f>_xlfn.XLOOKUP(tbl_GL[[#This Row],[Account_key]],tbl_COA[Account_key],tbl_COA[SubClass],"Not Found")</f>
        <v>Assets</v>
      </c>
      <c r="I11287" t="str">
        <f>_xlfn.XLOOKUP(tbl_GL[[#This Row],[Account_key]],tbl_COA[Account_key],tbl_COA[SubClass2],"Not Found")</f>
        <v>Current Assets</v>
      </c>
      <c r="J11287" t="str">
        <f>_xlfn.XLOOKUP(tbl_GL[[#This Row],[Account_key]],tbl_COA[Account_key],tbl_COA[SubAccount],,0)</f>
        <v>Cash in hand</v>
      </c>
      <c r="K11287">
        <f>YEAR(tbl_GL[[#This Row],[Date]])</f>
        <v>2018</v>
      </c>
    </row>
    <row r="11288" spans="1:11" hidden="1" x14ac:dyDescent="0.35">
      <c r="A11288">
        <v>448.1</v>
      </c>
      <c r="B11288" s="24">
        <v>43358</v>
      </c>
      <c r="C11288">
        <v>5</v>
      </c>
      <c r="D11288" s="13">
        <v>10</v>
      </c>
      <c r="E11288" s="13" t="s">
        <v>112</v>
      </c>
      <c r="F11288" s="17">
        <v>-140</v>
      </c>
      <c r="G11288" t="str">
        <f>_xlfn.XLOOKUP(tbl_GL[[#This Row],[Account_key]],tbl_COA[Account_key],tbl_COA[Class],"Not Found")</f>
        <v>Assets</v>
      </c>
      <c r="H11288" t="str">
        <f>_xlfn.XLOOKUP(tbl_GL[[#This Row],[Account_key]],tbl_COA[Account_key],tbl_COA[SubClass],"Not Found")</f>
        <v>Assets</v>
      </c>
      <c r="I11288" t="str">
        <f>_xlfn.XLOOKUP(tbl_GL[[#This Row],[Account_key]],tbl_COA[Account_key],tbl_COA[SubClass2],"Not Found")</f>
        <v>Current Assets</v>
      </c>
      <c r="J11288" t="str">
        <f>_xlfn.XLOOKUP(tbl_GL[[#This Row],[Account_key]],tbl_COA[Account_key],tbl_COA[SubAccount],,0)</f>
        <v>Cash at Bank</v>
      </c>
      <c r="K11288">
        <f>YEAR(tbl_GL[[#This Row],[Date]])</f>
        <v>2018</v>
      </c>
    </row>
    <row r="11289" spans="1:11" hidden="1" x14ac:dyDescent="0.35">
      <c r="A11289">
        <v>448.2</v>
      </c>
      <c r="B11289" s="24">
        <v>43358</v>
      </c>
      <c r="C11289">
        <v>5</v>
      </c>
      <c r="D11289" s="13">
        <v>121</v>
      </c>
      <c r="E11289" s="13" t="s">
        <v>112</v>
      </c>
      <c r="F11289" s="17">
        <v>-140</v>
      </c>
      <c r="G11289" t="str">
        <f>_xlfn.XLOOKUP(tbl_GL[[#This Row],[Account_key]],tbl_COA[Account_key],tbl_COA[Class],"Not Found")</f>
        <v>Liabilities and Owners Equity</v>
      </c>
      <c r="H11289" t="str">
        <f>_xlfn.XLOOKUP(tbl_GL[[#This Row],[Account_key]],tbl_COA[Account_key],tbl_COA[SubClass],"Not Found")</f>
        <v>Liabilities</v>
      </c>
      <c r="I11289" t="str">
        <f>_xlfn.XLOOKUP(tbl_GL[[#This Row],[Account_key]],tbl_COA[Account_key],tbl_COA[SubClass2],"Not Found")</f>
        <v>Current Liabilities</v>
      </c>
      <c r="J11289" t="str">
        <f>_xlfn.XLOOKUP(tbl_GL[[#This Row],[Account_key]],tbl_COA[Account_key],tbl_COA[SubAccount],,0)</f>
        <v>Interest Payable</v>
      </c>
      <c r="K11289">
        <f>YEAR(tbl_GL[[#This Row],[Date]])</f>
        <v>2018</v>
      </c>
    </row>
    <row r="11290" spans="1:11" hidden="1" x14ac:dyDescent="0.35">
      <c r="A11290">
        <v>449.1</v>
      </c>
      <c r="B11290" s="24">
        <v>43358</v>
      </c>
      <c r="C11290">
        <v>5</v>
      </c>
      <c r="D11290" s="13">
        <v>330</v>
      </c>
      <c r="E11290" s="13" t="s">
        <v>97</v>
      </c>
      <c r="F11290" s="17">
        <v>-827</v>
      </c>
      <c r="G11290" t="str">
        <f>_xlfn.XLOOKUP(tbl_GL[[#This Row],[Account_key]],tbl_COA[Account_key],tbl_COA[Class],"Not Found")</f>
        <v>Operating account</v>
      </c>
      <c r="H11290" t="str">
        <f>_xlfn.XLOOKUP(tbl_GL[[#This Row],[Account_key]],tbl_COA[Account_key],tbl_COA[SubClass],"Not Found")</f>
        <v>Operating Expenses</v>
      </c>
      <c r="I11290" t="str">
        <f>_xlfn.XLOOKUP(tbl_GL[[#This Row],[Account_key]],tbl_COA[Account_key],tbl_COA[SubClass2],"Not Found")</f>
        <v>Administration</v>
      </c>
      <c r="J11290" t="str">
        <f>_xlfn.XLOOKUP(tbl_GL[[#This Row],[Account_key]],tbl_COA[Account_key],tbl_COA[SubAccount],,0)</f>
        <v>Telephone</v>
      </c>
      <c r="K11290">
        <f>YEAR(tbl_GL[[#This Row],[Date]])</f>
        <v>2018</v>
      </c>
    </row>
    <row r="11291" spans="1:11" hidden="1" x14ac:dyDescent="0.35">
      <c r="A11291">
        <v>449.2</v>
      </c>
      <c r="B11291" s="24">
        <v>43358</v>
      </c>
      <c r="C11291">
        <v>5</v>
      </c>
      <c r="D11291" s="13">
        <v>120</v>
      </c>
      <c r="E11291" s="13" t="s">
        <v>97</v>
      </c>
      <c r="F11291" s="17">
        <v>827</v>
      </c>
      <c r="G11291" t="str">
        <f>_xlfn.XLOOKUP(tbl_GL[[#This Row],[Account_key]],tbl_COA[Account_key],tbl_COA[Class],"Not Found")</f>
        <v>Liabilities and Owners Equity</v>
      </c>
      <c r="H11291" t="str">
        <f>_xlfn.XLOOKUP(tbl_GL[[#This Row],[Account_key]],tbl_COA[Account_key],tbl_COA[SubClass],"Not Found")</f>
        <v>Liabilities</v>
      </c>
      <c r="I11291" t="str">
        <f>_xlfn.XLOOKUP(tbl_GL[[#This Row],[Account_key]],tbl_COA[Account_key],tbl_COA[SubClass2],"Not Found")</f>
        <v>Current Liabilities</v>
      </c>
      <c r="J11291" t="str">
        <f>_xlfn.XLOOKUP(tbl_GL[[#This Row],[Account_key]],tbl_COA[Account_key],tbl_COA[SubAccount],,0)</f>
        <v>Accrued Expenses</v>
      </c>
      <c r="K11291">
        <f>YEAR(tbl_GL[[#This Row],[Date]])</f>
        <v>2018</v>
      </c>
    </row>
    <row r="11292" spans="1:11" hidden="1" x14ac:dyDescent="0.35">
      <c r="A11292">
        <v>450.1</v>
      </c>
      <c r="B11292" s="24">
        <v>43358</v>
      </c>
      <c r="C11292">
        <v>5</v>
      </c>
      <c r="D11292" s="13">
        <v>30</v>
      </c>
      <c r="E11292" s="13" t="s">
        <v>80</v>
      </c>
      <c r="F11292" s="17">
        <v>-7006</v>
      </c>
      <c r="G11292" t="str">
        <f>_xlfn.XLOOKUP(tbl_GL[[#This Row],[Account_key]],tbl_COA[Account_key],tbl_COA[Class],"Not Found")</f>
        <v>Assets</v>
      </c>
      <c r="H11292" t="str">
        <f>_xlfn.XLOOKUP(tbl_GL[[#This Row],[Account_key]],tbl_COA[Account_key],tbl_COA[SubClass],"Not Found")</f>
        <v>Assets</v>
      </c>
      <c r="I11292" t="str">
        <f>_xlfn.XLOOKUP(tbl_GL[[#This Row],[Account_key]],tbl_COA[Account_key],tbl_COA[SubClass2],"Not Found")</f>
        <v>Current Assets</v>
      </c>
      <c r="J11292" t="str">
        <f>_xlfn.XLOOKUP(tbl_GL[[#This Row],[Account_key]],tbl_COA[Account_key],tbl_COA[SubAccount],,0)</f>
        <v>Trade Receivables</v>
      </c>
      <c r="K11292">
        <f>YEAR(tbl_GL[[#This Row],[Date]])</f>
        <v>2018</v>
      </c>
    </row>
    <row r="11293" spans="1:11" hidden="1" x14ac:dyDescent="0.35">
      <c r="A11293">
        <v>450.2</v>
      </c>
      <c r="B11293" s="24">
        <v>43358</v>
      </c>
      <c r="C11293">
        <v>5</v>
      </c>
      <c r="D11293" s="13">
        <v>10</v>
      </c>
      <c r="E11293" s="13" t="s">
        <v>80</v>
      </c>
      <c r="F11293" s="17">
        <v>7006</v>
      </c>
      <c r="G11293" t="str">
        <f>_xlfn.XLOOKUP(tbl_GL[[#This Row],[Account_key]],tbl_COA[Account_key],tbl_COA[Class],"Not Found")</f>
        <v>Assets</v>
      </c>
      <c r="H11293" t="str">
        <f>_xlfn.XLOOKUP(tbl_GL[[#This Row],[Account_key]],tbl_COA[Account_key],tbl_COA[SubClass],"Not Found")</f>
        <v>Assets</v>
      </c>
      <c r="I11293" t="str">
        <f>_xlfn.XLOOKUP(tbl_GL[[#This Row],[Account_key]],tbl_COA[Account_key],tbl_COA[SubClass2],"Not Found")</f>
        <v>Current Assets</v>
      </c>
      <c r="J11293" t="str">
        <f>_xlfn.XLOOKUP(tbl_GL[[#This Row],[Account_key]],tbl_COA[Account_key],tbl_COA[SubAccount],,0)</f>
        <v>Cash at Bank</v>
      </c>
      <c r="K11293">
        <f>YEAR(tbl_GL[[#This Row],[Date]])</f>
        <v>2018</v>
      </c>
    </row>
    <row r="11294" spans="1:11" hidden="1" x14ac:dyDescent="0.35">
      <c r="A11294">
        <v>451.1</v>
      </c>
      <c r="B11294" s="24">
        <v>43359</v>
      </c>
      <c r="C11294">
        <v>5</v>
      </c>
      <c r="D11294" s="13">
        <v>10</v>
      </c>
      <c r="E11294" s="13" t="s">
        <v>98</v>
      </c>
      <c r="F11294" s="17">
        <v>-765</v>
      </c>
      <c r="G11294" t="str">
        <f>_xlfn.XLOOKUP(tbl_GL[[#This Row],[Account_key]],tbl_COA[Account_key],tbl_COA[Class],"Not Found")</f>
        <v>Assets</v>
      </c>
      <c r="H11294" t="str">
        <f>_xlfn.XLOOKUP(tbl_GL[[#This Row],[Account_key]],tbl_COA[Account_key],tbl_COA[SubClass],"Not Found")</f>
        <v>Assets</v>
      </c>
      <c r="I11294" t="str">
        <f>_xlfn.XLOOKUP(tbl_GL[[#This Row],[Account_key]],tbl_COA[Account_key],tbl_COA[SubClass2],"Not Found")</f>
        <v>Current Assets</v>
      </c>
      <c r="J11294" t="str">
        <f>_xlfn.XLOOKUP(tbl_GL[[#This Row],[Account_key]],tbl_COA[Account_key],tbl_COA[SubAccount],,0)</f>
        <v>Cash at Bank</v>
      </c>
      <c r="K11294">
        <f>YEAR(tbl_GL[[#This Row],[Date]])</f>
        <v>2018</v>
      </c>
    </row>
    <row r="11295" spans="1:11" hidden="1" x14ac:dyDescent="0.35">
      <c r="A11295">
        <v>451.2</v>
      </c>
      <c r="B11295" s="24">
        <v>43359</v>
      </c>
      <c r="C11295">
        <v>5</v>
      </c>
      <c r="D11295" s="13">
        <v>120</v>
      </c>
      <c r="E11295" s="13" t="s">
        <v>98</v>
      </c>
      <c r="F11295" s="17">
        <v>-765</v>
      </c>
      <c r="G11295" t="str">
        <f>_xlfn.XLOOKUP(tbl_GL[[#This Row],[Account_key]],tbl_COA[Account_key],tbl_COA[Class],"Not Found")</f>
        <v>Liabilities and Owners Equity</v>
      </c>
      <c r="H11295" t="str">
        <f>_xlfn.XLOOKUP(tbl_GL[[#This Row],[Account_key]],tbl_COA[Account_key],tbl_COA[SubClass],"Not Found")</f>
        <v>Liabilities</v>
      </c>
      <c r="I11295" t="str">
        <f>_xlfn.XLOOKUP(tbl_GL[[#This Row],[Account_key]],tbl_COA[Account_key],tbl_COA[SubClass2],"Not Found")</f>
        <v>Current Liabilities</v>
      </c>
      <c r="J11295" t="str">
        <f>_xlfn.XLOOKUP(tbl_GL[[#This Row],[Account_key]],tbl_COA[Account_key],tbl_COA[SubAccount],,0)</f>
        <v>Accrued Expenses</v>
      </c>
      <c r="K11295">
        <f>YEAR(tbl_GL[[#This Row],[Date]])</f>
        <v>2018</v>
      </c>
    </row>
    <row r="11296" spans="1:11" hidden="1" x14ac:dyDescent="0.35">
      <c r="A11296">
        <v>452.1</v>
      </c>
      <c r="B11296" s="24">
        <v>43362</v>
      </c>
      <c r="C11296">
        <v>5</v>
      </c>
      <c r="D11296" s="13">
        <v>260</v>
      </c>
      <c r="E11296" s="13" t="s">
        <v>97</v>
      </c>
      <c r="F11296" s="17">
        <v>-1115</v>
      </c>
      <c r="G11296" t="str">
        <f>_xlfn.XLOOKUP(tbl_GL[[#This Row],[Account_key]],tbl_COA[Account_key],tbl_COA[Class],"Not Found")</f>
        <v>Operating account</v>
      </c>
      <c r="H11296" t="str">
        <f>_xlfn.XLOOKUP(tbl_GL[[#This Row],[Account_key]],tbl_COA[Account_key],tbl_COA[SubClass],"Not Found")</f>
        <v>Operating Expenses</v>
      </c>
      <c r="I11296" t="str">
        <f>_xlfn.XLOOKUP(tbl_GL[[#This Row],[Account_key]],tbl_COA[Account_key],tbl_COA[SubClass2],"Not Found")</f>
        <v>Marketing</v>
      </c>
      <c r="J11296" t="str">
        <f>_xlfn.XLOOKUP(tbl_GL[[#This Row],[Account_key]],tbl_COA[Account_key],tbl_COA[SubAccount],,0)</f>
        <v>Commissions</v>
      </c>
      <c r="K11296">
        <f>YEAR(tbl_GL[[#This Row],[Date]])</f>
        <v>2018</v>
      </c>
    </row>
    <row r="11297" spans="1:11" hidden="1" x14ac:dyDescent="0.35">
      <c r="A11297">
        <v>452.2</v>
      </c>
      <c r="B11297" s="24">
        <v>43362</v>
      </c>
      <c r="C11297">
        <v>5</v>
      </c>
      <c r="D11297" s="13">
        <v>120</v>
      </c>
      <c r="E11297" s="13" t="s">
        <v>97</v>
      </c>
      <c r="F11297" s="17">
        <v>1115</v>
      </c>
      <c r="G11297" t="str">
        <f>_xlfn.XLOOKUP(tbl_GL[[#This Row],[Account_key]],tbl_COA[Account_key],tbl_COA[Class],"Not Found")</f>
        <v>Liabilities and Owners Equity</v>
      </c>
      <c r="H11297" t="str">
        <f>_xlfn.XLOOKUP(tbl_GL[[#This Row],[Account_key]],tbl_COA[Account_key],tbl_COA[SubClass],"Not Found")</f>
        <v>Liabilities</v>
      </c>
      <c r="I11297" t="str">
        <f>_xlfn.XLOOKUP(tbl_GL[[#This Row],[Account_key]],tbl_COA[Account_key],tbl_COA[SubClass2],"Not Found")</f>
        <v>Current Liabilities</v>
      </c>
      <c r="J11297" t="str">
        <f>_xlfn.XLOOKUP(tbl_GL[[#This Row],[Account_key]],tbl_COA[Account_key],tbl_COA[SubAccount],,0)</f>
        <v>Accrued Expenses</v>
      </c>
      <c r="K11297">
        <f>YEAR(tbl_GL[[#This Row],[Date]])</f>
        <v>2018</v>
      </c>
    </row>
    <row r="11298" spans="1:11" hidden="1" x14ac:dyDescent="0.35">
      <c r="A11298">
        <v>453.1</v>
      </c>
      <c r="B11298" s="24">
        <v>43363</v>
      </c>
      <c r="C11298">
        <v>5</v>
      </c>
      <c r="D11298" s="13">
        <v>230</v>
      </c>
      <c r="E11298" s="13" t="s">
        <v>4</v>
      </c>
      <c r="F11298" s="17">
        <v>-172</v>
      </c>
      <c r="G11298" t="str">
        <f>_xlfn.XLOOKUP(tbl_GL[[#This Row],[Account_key]],tbl_COA[Account_key],tbl_COA[Class],"Not Found")</f>
        <v>Trading account</v>
      </c>
      <c r="H11298" t="str">
        <f>_xlfn.XLOOKUP(tbl_GL[[#This Row],[Account_key]],tbl_COA[Account_key],tbl_COA[SubClass],"Not Found")</f>
        <v>Cost of Sales</v>
      </c>
      <c r="I11298" t="str">
        <f>_xlfn.XLOOKUP(tbl_GL[[#This Row],[Account_key]],tbl_COA[Account_key],tbl_COA[SubClass2],"Not Found")</f>
        <v>Cost of Sales</v>
      </c>
      <c r="J11298" t="str">
        <f>_xlfn.XLOOKUP(tbl_GL[[#This Row],[Account_key]],tbl_COA[Account_key],tbl_COA[SubAccount],,0)</f>
        <v>Cost of Sales</v>
      </c>
      <c r="K11298">
        <f>YEAR(tbl_GL[[#This Row],[Date]])</f>
        <v>2018</v>
      </c>
    </row>
    <row r="11299" spans="1:11" hidden="1" x14ac:dyDescent="0.35">
      <c r="A11299">
        <v>453.2</v>
      </c>
      <c r="B11299" s="24">
        <v>43363</v>
      </c>
      <c r="C11299">
        <v>5</v>
      </c>
      <c r="D11299" s="13">
        <v>60</v>
      </c>
      <c r="E11299" s="13" t="s">
        <v>4</v>
      </c>
      <c r="F11299" s="17">
        <v>-172</v>
      </c>
      <c r="G11299" t="str">
        <f>_xlfn.XLOOKUP(tbl_GL[[#This Row],[Account_key]],tbl_COA[Account_key],tbl_COA[Class],"Not Found")</f>
        <v>Assets</v>
      </c>
      <c r="H11299" t="str">
        <f>_xlfn.XLOOKUP(tbl_GL[[#This Row],[Account_key]],tbl_COA[Account_key],tbl_COA[SubClass],"Not Found")</f>
        <v>Assets</v>
      </c>
      <c r="I11299" t="str">
        <f>_xlfn.XLOOKUP(tbl_GL[[#This Row],[Account_key]],tbl_COA[Account_key],tbl_COA[SubClass2],"Not Found")</f>
        <v>Current Assets</v>
      </c>
      <c r="J11299" t="str">
        <f>_xlfn.XLOOKUP(tbl_GL[[#This Row],[Account_key]],tbl_COA[Account_key],tbl_COA[SubAccount],,0)</f>
        <v>Inventory</v>
      </c>
      <c r="K11299">
        <f>YEAR(tbl_GL[[#This Row],[Date]])</f>
        <v>2018</v>
      </c>
    </row>
    <row r="11300" spans="1:11" hidden="1" x14ac:dyDescent="0.35">
      <c r="A11300">
        <v>454.1</v>
      </c>
      <c r="B11300" s="24">
        <v>43363</v>
      </c>
      <c r="C11300">
        <v>5</v>
      </c>
      <c r="D11300" s="13">
        <v>230</v>
      </c>
      <c r="E11300" s="13" t="s">
        <v>4</v>
      </c>
      <c r="F11300" s="17">
        <v>-553</v>
      </c>
      <c r="G11300" t="str">
        <f>_xlfn.XLOOKUP(tbl_GL[[#This Row],[Account_key]],tbl_COA[Account_key],tbl_COA[Class],"Not Found")</f>
        <v>Trading account</v>
      </c>
      <c r="H11300" t="str">
        <f>_xlfn.XLOOKUP(tbl_GL[[#This Row],[Account_key]],tbl_COA[Account_key],tbl_COA[SubClass],"Not Found")</f>
        <v>Cost of Sales</v>
      </c>
      <c r="I11300" t="str">
        <f>_xlfn.XLOOKUP(tbl_GL[[#This Row],[Account_key]],tbl_COA[Account_key],tbl_COA[SubClass2],"Not Found")</f>
        <v>Cost of Sales</v>
      </c>
      <c r="J11300" t="str">
        <f>_xlfn.XLOOKUP(tbl_GL[[#This Row],[Account_key]],tbl_COA[Account_key],tbl_COA[SubAccount],,0)</f>
        <v>Cost of Sales</v>
      </c>
      <c r="K11300">
        <f>YEAR(tbl_GL[[#This Row],[Date]])</f>
        <v>2018</v>
      </c>
    </row>
    <row r="11301" spans="1:11" hidden="1" x14ac:dyDescent="0.35">
      <c r="A11301">
        <v>454.2</v>
      </c>
      <c r="B11301" s="24">
        <v>43363</v>
      </c>
      <c r="C11301">
        <v>5</v>
      </c>
      <c r="D11301" s="13">
        <v>60</v>
      </c>
      <c r="E11301" s="13" t="s">
        <v>4</v>
      </c>
      <c r="F11301" s="17">
        <v>-553</v>
      </c>
      <c r="G11301" t="str">
        <f>_xlfn.XLOOKUP(tbl_GL[[#This Row],[Account_key]],tbl_COA[Account_key],tbl_COA[Class],"Not Found")</f>
        <v>Assets</v>
      </c>
      <c r="H11301" t="str">
        <f>_xlfn.XLOOKUP(tbl_GL[[#This Row],[Account_key]],tbl_COA[Account_key],tbl_COA[SubClass],"Not Found")</f>
        <v>Assets</v>
      </c>
      <c r="I11301" t="str">
        <f>_xlfn.XLOOKUP(tbl_GL[[#This Row],[Account_key]],tbl_COA[Account_key],tbl_COA[SubClass2],"Not Found")</f>
        <v>Current Assets</v>
      </c>
      <c r="J11301" t="str">
        <f>_xlfn.XLOOKUP(tbl_GL[[#This Row],[Account_key]],tbl_COA[Account_key],tbl_COA[SubAccount],,0)</f>
        <v>Inventory</v>
      </c>
      <c r="K11301">
        <f>YEAR(tbl_GL[[#This Row],[Date]])</f>
        <v>2018</v>
      </c>
    </row>
    <row r="11302" spans="1:11" hidden="1" x14ac:dyDescent="0.35">
      <c r="A11302">
        <v>455.1</v>
      </c>
      <c r="B11302" s="24">
        <v>43363</v>
      </c>
      <c r="C11302">
        <v>5</v>
      </c>
      <c r="D11302" s="13">
        <v>210</v>
      </c>
      <c r="E11302" s="13" t="s">
        <v>8</v>
      </c>
      <c r="F11302" s="17">
        <v>625</v>
      </c>
      <c r="G11302" t="str">
        <f>_xlfn.XLOOKUP(tbl_GL[[#This Row],[Account_key]],tbl_COA[Account_key],tbl_COA[Class],"Not Found")</f>
        <v>Trading account</v>
      </c>
      <c r="H11302" t="str">
        <f>_xlfn.XLOOKUP(tbl_GL[[#This Row],[Account_key]],tbl_COA[Account_key],tbl_COA[SubClass],"Not Found")</f>
        <v>Sales</v>
      </c>
      <c r="I11302" t="str">
        <f>_xlfn.XLOOKUP(tbl_GL[[#This Row],[Account_key]],tbl_COA[Account_key],tbl_COA[SubClass2],"Not Found")</f>
        <v>Sales</v>
      </c>
      <c r="J11302" t="str">
        <f>_xlfn.XLOOKUP(tbl_GL[[#This Row],[Account_key]],tbl_COA[Account_key],tbl_COA[SubAccount],,0)</f>
        <v>Sales</v>
      </c>
      <c r="K11302">
        <f>YEAR(tbl_GL[[#This Row],[Date]])</f>
        <v>2018</v>
      </c>
    </row>
    <row r="11303" spans="1:11" hidden="1" x14ac:dyDescent="0.35">
      <c r="A11303">
        <v>455.2</v>
      </c>
      <c r="B11303" s="24">
        <v>43363</v>
      </c>
      <c r="C11303">
        <v>5</v>
      </c>
      <c r="D11303" s="13">
        <v>30</v>
      </c>
      <c r="E11303" s="13" t="s">
        <v>8</v>
      </c>
      <c r="F11303" s="17">
        <v>625</v>
      </c>
      <c r="G11303" t="str">
        <f>_xlfn.XLOOKUP(tbl_GL[[#This Row],[Account_key]],tbl_COA[Account_key],tbl_COA[Class],"Not Found")</f>
        <v>Assets</v>
      </c>
      <c r="H11303" t="str">
        <f>_xlfn.XLOOKUP(tbl_GL[[#This Row],[Account_key]],tbl_COA[Account_key],tbl_COA[SubClass],"Not Found")</f>
        <v>Assets</v>
      </c>
      <c r="I11303" t="str">
        <f>_xlfn.XLOOKUP(tbl_GL[[#This Row],[Account_key]],tbl_COA[Account_key],tbl_COA[SubClass2],"Not Found")</f>
        <v>Current Assets</v>
      </c>
      <c r="J11303" t="str">
        <f>_xlfn.XLOOKUP(tbl_GL[[#This Row],[Account_key]],tbl_COA[Account_key],tbl_COA[SubAccount],,0)</f>
        <v>Trade Receivables</v>
      </c>
      <c r="K11303">
        <f>YEAR(tbl_GL[[#This Row],[Date]])</f>
        <v>2018</v>
      </c>
    </row>
    <row r="11304" spans="1:11" hidden="1" x14ac:dyDescent="0.35">
      <c r="A11304">
        <v>456.1</v>
      </c>
      <c r="B11304" s="24">
        <v>43363</v>
      </c>
      <c r="C11304">
        <v>5</v>
      </c>
      <c r="D11304" s="13">
        <v>210</v>
      </c>
      <c r="E11304" s="13" t="s">
        <v>7</v>
      </c>
      <c r="F11304" s="17">
        <v>1844</v>
      </c>
      <c r="G11304" t="str">
        <f>_xlfn.XLOOKUP(tbl_GL[[#This Row],[Account_key]],tbl_COA[Account_key],tbl_COA[Class],"Not Found")</f>
        <v>Trading account</v>
      </c>
      <c r="H11304" t="str">
        <f>_xlfn.XLOOKUP(tbl_GL[[#This Row],[Account_key]],tbl_COA[Account_key],tbl_COA[SubClass],"Not Found")</f>
        <v>Sales</v>
      </c>
      <c r="I11304" t="str">
        <f>_xlfn.XLOOKUP(tbl_GL[[#This Row],[Account_key]],tbl_COA[Account_key],tbl_COA[SubClass2],"Not Found")</f>
        <v>Sales</v>
      </c>
      <c r="J11304" t="str">
        <f>_xlfn.XLOOKUP(tbl_GL[[#This Row],[Account_key]],tbl_COA[Account_key],tbl_COA[SubAccount],,0)</f>
        <v>Sales</v>
      </c>
      <c r="K11304">
        <f>YEAR(tbl_GL[[#This Row],[Date]])</f>
        <v>2018</v>
      </c>
    </row>
    <row r="11305" spans="1:11" hidden="1" x14ac:dyDescent="0.35">
      <c r="A11305">
        <v>456.2</v>
      </c>
      <c r="B11305" s="24">
        <v>43363</v>
      </c>
      <c r="C11305">
        <v>5</v>
      </c>
      <c r="D11305" s="13">
        <v>10</v>
      </c>
      <c r="E11305" s="13" t="s">
        <v>7</v>
      </c>
      <c r="F11305" s="17">
        <v>1844</v>
      </c>
      <c r="G11305" t="str">
        <f>_xlfn.XLOOKUP(tbl_GL[[#This Row],[Account_key]],tbl_COA[Account_key],tbl_COA[Class],"Not Found")</f>
        <v>Assets</v>
      </c>
      <c r="H11305" t="str">
        <f>_xlfn.XLOOKUP(tbl_GL[[#This Row],[Account_key]],tbl_COA[Account_key],tbl_COA[SubClass],"Not Found")</f>
        <v>Assets</v>
      </c>
      <c r="I11305" t="str">
        <f>_xlfn.XLOOKUP(tbl_GL[[#This Row],[Account_key]],tbl_COA[Account_key],tbl_COA[SubClass2],"Not Found")</f>
        <v>Current Assets</v>
      </c>
      <c r="J11305" t="str">
        <f>_xlfn.XLOOKUP(tbl_GL[[#This Row],[Account_key]],tbl_COA[Account_key],tbl_COA[SubAccount],,0)</f>
        <v>Cash at Bank</v>
      </c>
      <c r="K11305">
        <f>YEAR(tbl_GL[[#This Row],[Date]])</f>
        <v>2018</v>
      </c>
    </row>
    <row r="11306" spans="1:11" hidden="1" x14ac:dyDescent="0.35">
      <c r="A11306">
        <v>457.1</v>
      </c>
      <c r="B11306" s="24">
        <v>43363</v>
      </c>
      <c r="C11306">
        <v>5</v>
      </c>
      <c r="D11306" s="13">
        <v>230</v>
      </c>
      <c r="E11306" s="13" t="s">
        <v>4</v>
      </c>
      <c r="F11306" s="17">
        <v>-2066</v>
      </c>
      <c r="G11306" t="str">
        <f>_xlfn.XLOOKUP(tbl_GL[[#This Row],[Account_key]],tbl_COA[Account_key],tbl_COA[Class],"Not Found")</f>
        <v>Trading account</v>
      </c>
      <c r="H11306" t="str">
        <f>_xlfn.XLOOKUP(tbl_GL[[#This Row],[Account_key]],tbl_COA[Account_key],tbl_COA[SubClass],"Not Found")</f>
        <v>Cost of Sales</v>
      </c>
      <c r="I11306" t="str">
        <f>_xlfn.XLOOKUP(tbl_GL[[#This Row],[Account_key]],tbl_COA[Account_key],tbl_COA[SubClass2],"Not Found")</f>
        <v>Cost of Sales</v>
      </c>
      <c r="J11306" t="str">
        <f>_xlfn.XLOOKUP(tbl_GL[[#This Row],[Account_key]],tbl_COA[Account_key],tbl_COA[SubAccount],,0)</f>
        <v>Cost of Sales</v>
      </c>
      <c r="K11306">
        <f>YEAR(tbl_GL[[#This Row],[Date]])</f>
        <v>2018</v>
      </c>
    </row>
    <row r="11307" spans="1:11" hidden="1" x14ac:dyDescent="0.35">
      <c r="A11307">
        <v>457.2</v>
      </c>
      <c r="B11307" s="24">
        <v>43363</v>
      </c>
      <c r="C11307">
        <v>5</v>
      </c>
      <c r="D11307" s="13">
        <v>60</v>
      </c>
      <c r="E11307" s="13" t="s">
        <v>4</v>
      </c>
      <c r="F11307" s="17">
        <v>-2066</v>
      </c>
      <c r="G11307" t="str">
        <f>_xlfn.XLOOKUP(tbl_GL[[#This Row],[Account_key]],tbl_COA[Account_key],tbl_COA[Class],"Not Found")</f>
        <v>Assets</v>
      </c>
      <c r="H11307" t="str">
        <f>_xlfn.XLOOKUP(tbl_GL[[#This Row],[Account_key]],tbl_COA[Account_key],tbl_COA[SubClass],"Not Found")</f>
        <v>Assets</v>
      </c>
      <c r="I11307" t="str">
        <f>_xlfn.XLOOKUP(tbl_GL[[#This Row],[Account_key]],tbl_COA[Account_key],tbl_COA[SubClass2],"Not Found")</f>
        <v>Current Assets</v>
      </c>
      <c r="J11307" t="str">
        <f>_xlfn.XLOOKUP(tbl_GL[[#This Row],[Account_key]],tbl_COA[Account_key],tbl_COA[SubAccount],,0)</f>
        <v>Inventory</v>
      </c>
      <c r="K11307">
        <f>YEAR(tbl_GL[[#This Row],[Date]])</f>
        <v>2018</v>
      </c>
    </row>
    <row r="11308" spans="1:11" hidden="1" x14ac:dyDescent="0.35">
      <c r="A11308">
        <v>458.1</v>
      </c>
      <c r="B11308" s="24">
        <v>43363</v>
      </c>
      <c r="C11308">
        <v>5</v>
      </c>
      <c r="D11308" s="13">
        <v>210</v>
      </c>
      <c r="E11308" s="13" t="s">
        <v>8</v>
      </c>
      <c r="F11308" s="17">
        <v>7512</v>
      </c>
      <c r="G11308" t="str">
        <f>_xlfn.XLOOKUP(tbl_GL[[#This Row],[Account_key]],tbl_COA[Account_key],tbl_COA[Class],"Not Found")</f>
        <v>Trading account</v>
      </c>
      <c r="H11308" t="str">
        <f>_xlfn.XLOOKUP(tbl_GL[[#This Row],[Account_key]],tbl_COA[Account_key],tbl_COA[SubClass],"Not Found")</f>
        <v>Sales</v>
      </c>
      <c r="I11308" t="str">
        <f>_xlfn.XLOOKUP(tbl_GL[[#This Row],[Account_key]],tbl_COA[Account_key],tbl_COA[SubClass2],"Not Found")</f>
        <v>Sales</v>
      </c>
      <c r="J11308" t="str">
        <f>_xlfn.XLOOKUP(tbl_GL[[#This Row],[Account_key]],tbl_COA[Account_key],tbl_COA[SubAccount],,0)</f>
        <v>Sales</v>
      </c>
      <c r="K11308">
        <f>YEAR(tbl_GL[[#This Row],[Date]])</f>
        <v>2018</v>
      </c>
    </row>
    <row r="11309" spans="1:11" hidden="1" x14ac:dyDescent="0.35">
      <c r="A11309">
        <v>458.2</v>
      </c>
      <c r="B11309" s="24">
        <v>43363</v>
      </c>
      <c r="C11309">
        <v>5</v>
      </c>
      <c r="D11309" s="13">
        <v>30</v>
      </c>
      <c r="E11309" s="13" t="s">
        <v>8</v>
      </c>
      <c r="F11309" s="17">
        <v>7512</v>
      </c>
      <c r="G11309" t="str">
        <f>_xlfn.XLOOKUP(tbl_GL[[#This Row],[Account_key]],tbl_COA[Account_key],tbl_COA[Class],"Not Found")</f>
        <v>Assets</v>
      </c>
      <c r="H11309" t="str">
        <f>_xlfn.XLOOKUP(tbl_GL[[#This Row],[Account_key]],tbl_COA[Account_key],tbl_COA[SubClass],"Not Found")</f>
        <v>Assets</v>
      </c>
      <c r="I11309" t="str">
        <f>_xlfn.XLOOKUP(tbl_GL[[#This Row],[Account_key]],tbl_COA[Account_key],tbl_COA[SubClass2],"Not Found")</f>
        <v>Current Assets</v>
      </c>
      <c r="J11309" t="str">
        <f>_xlfn.XLOOKUP(tbl_GL[[#This Row],[Account_key]],tbl_COA[Account_key],tbl_COA[SubAccount],,0)</f>
        <v>Trade Receivables</v>
      </c>
      <c r="K11309">
        <f>YEAR(tbl_GL[[#This Row],[Date]])</f>
        <v>2018</v>
      </c>
    </row>
    <row r="11310" spans="1:11" hidden="1" x14ac:dyDescent="0.35">
      <c r="A11310">
        <v>459.1</v>
      </c>
      <c r="B11310" s="24">
        <v>43365</v>
      </c>
      <c r="C11310">
        <v>5</v>
      </c>
      <c r="D11310" s="13">
        <v>10</v>
      </c>
      <c r="E11310" s="13" t="s">
        <v>98</v>
      </c>
      <c r="F11310" s="17">
        <v>-876</v>
      </c>
      <c r="G11310" t="str">
        <f>_xlfn.XLOOKUP(tbl_GL[[#This Row],[Account_key]],tbl_COA[Account_key],tbl_COA[Class],"Not Found")</f>
        <v>Assets</v>
      </c>
      <c r="H11310" t="str">
        <f>_xlfn.XLOOKUP(tbl_GL[[#This Row],[Account_key]],tbl_COA[Account_key],tbl_COA[SubClass],"Not Found")</f>
        <v>Assets</v>
      </c>
      <c r="I11310" t="str">
        <f>_xlfn.XLOOKUP(tbl_GL[[#This Row],[Account_key]],tbl_COA[Account_key],tbl_COA[SubClass2],"Not Found")</f>
        <v>Current Assets</v>
      </c>
      <c r="J11310" t="str">
        <f>_xlfn.XLOOKUP(tbl_GL[[#This Row],[Account_key]],tbl_COA[Account_key],tbl_COA[SubAccount],,0)</f>
        <v>Cash at Bank</v>
      </c>
      <c r="K11310">
        <f>YEAR(tbl_GL[[#This Row],[Date]])</f>
        <v>2018</v>
      </c>
    </row>
    <row r="11311" spans="1:11" hidden="1" x14ac:dyDescent="0.35">
      <c r="A11311">
        <v>459.2</v>
      </c>
      <c r="B11311" s="24">
        <v>43365</v>
      </c>
      <c r="C11311">
        <v>5</v>
      </c>
      <c r="D11311" s="13">
        <v>120</v>
      </c>
      <c r="E11311" s="13" t="s">
        <v>98</v>
      </c>
      <c r="F11311" s="17">
        <v>-876</v>
      </c>
      <c r="G11311" t="str">
        <f>_xlfn.XLOOKUP(tbl_GL[[#This Row],[Account_key]],tbl_COA[Account_key],tbl_COA[Class],"Not Found")</f>
        <v>Liabilities and Owners Equity</v>
      </c>
      <c r="H11311" t="str">
        <f>_xlfn.XLOOKUP(tbl_GL[[#This Row],[Account_key]],tbl_COA[Account_key],tbl_COA[SubClass],"Not Found")</f>
        <v>Liabilities</v>
      </c>
      <c r="I11311" t="str">
        <f>_xlfn.XLOOKUP(tbl_GL[[#This Row],[Account_key]],tbl_COA[Account_key],tbl_COA[SubClass2],"Not Found")</f>
        <v>Current Liabilities</v>
      </c>
      <c r="J11311" t="str">
        <f>_xlfn.XLOOKUP(tbl_GL[[#This Row],[Account_key]],tbl_COA[Account_key],tbl_COA[SubAccount],,0)</f>
        <v>Accrued Expenses</v>
      </c>
      <c r="K11311">
        <f>YEAR(tbl_GL[[#This Row],[Date]])</f>
        <v>2018</v>
      </c>
    </row>
    <row r="11312" spans="1:11" hidden="1" x14ac:dyDescent="0.35">
      <c r="A11312">
        <v>460.1</v>
      </c>
      <c r="B11312" s="24">
        <v>43366</v>
      </c>
      <c r="C11312">
        <v>5</v>
      </c>
      <c r="D11312" s="13">
        <v>300</v>
      </c>
      <c r="E11312" s="13" t="s">
        <v>97</v>
      </c>
      <c r="F11312" s="17">
        <v>-812</v>
      </c>
      <c r="G11312" t="str">
        <f>_xlfn.XLOOKUP(tbl_GL[[#This Row],[Account_key]],tbl_COA[Account_key],tbl_COA[Class],"Not Found")</f>
        <v>Operating account</v>
      </c>
      <c r="H11312" t="str">
        <f>_xlfn.XLOOKUP(tbl_GL[[#This Row],[Account_key]],tbl_COA[Account_key],tbl_COA[SubClass],"Not Found")</f>
        <v>Operating Expenses</v>
      </c>
      <c r="I11312" t="str">
        <f>_xlfn.XLOOKUP(tbl_GL[[#This Row],[Account_key]],tbl_COA[Account_key],tbl_COA[SubClass2],"Not Found")</f>
        <v>Administration</v>
      </c>
      <c r="J11312" t="str">
        <f>_xlfn.XLOOKUP(tbl_GL[[#This Row],[Account_key]],tbl_COA[Account_key],tbl_COA[SubAccount],,0)</f>
        <v>Entertainment</v>
      </c>
      <c r="K11312">
        <f>YEAR(tbl_GL[[#This Row],[Date]])</f>
        <v>2018</v>
      </c>
    </row>
    <row r="11313" spans="1:11" hidden="1" x14ac:dyDescent="0.35">
      <c r="A11313">
        <v>460.2</v>
      </c>
      <c r="B11313" s="24">
        <v>43366</v>
      </c>
      <c r="C11313">
        <v>5</v>
      </c>
      <c r="D11313" s="13">
        <v>120</v>
      </c>
      <c r="E11313" s="13" t="s">
        <v>97</v>
      </c>
      <c r="F11313" s="17">
        <v>812</v>
      </c>
      <c r="G11313" t="str">
        <f>_xlfn.XLOOKUP(tbl_GL[[#This Row],[Account_key]],tbl_COA[Account_key],tbl_COA[Class],"Not Found")</f>
        <v>Liabilities and Owners Equity</v>
      </c>
      <c r="H11313" t="str">
        <f>_xlfn.XLOOKUP(tbl_GL[[#This Row],[Account_key]],tbl_COA[Account_key],tbl_COA[SubClass],"Not Found")</f>
        <v>Liabilities</v>
      </c>
      <c r="I11313" t="str">
        <f>_xlfn.XLOOKUP(tbl_GL[[#This Row],[Account_key]],tbl_COA[Account_key],tbl_COA[SubClass2],"Not Found")</f>
        <v>Current Liabilities</v>
      </c>
      <c r="J11313" t="str">
        <f>_xlfn.XLOOKUP(tbl_GL[[#This Row],[Account_key]],tbl_COA[Account_key],tbl_COA[SubAccount],,0)</f>
        <v>Accrued Expenses</v>
      </c>
      <c r="K11313">
        <f>YEAR(tbl_GL[[#This Row],[Date]])</f>
        <v>2018</v>
      </c>
    </row>
    <row r="11314" spans="1:11" hidden="1" x14ac:dyDescent="0.35">
      <c r="A11314">
        <v>461.1</v>
      </c>
      <c r="B11314" s="24">
        <v>43368</v>
      </c>
      <c r="C11314">
        <v>5</v>
      </c>
      <c r="D11314" s="13">
        <v>10</v>
      </c>
      <c r="E11314" s="13" t="s">
        <v>98</v>
      </c>
      <c r="F11314" s="17">
        <v>-991</v>
      </c>
      <c r="G11314" t="str">
        <f>_xlfn.XLOOKUP(tbl_GL[[#This Row],[Account_key]],tbl_COA[Account_key],tbl_COA[Class],"Not Found")</f>
        <v>Assets</v>
      </c>
      <c r="H11314" t="str">
        <f>_xlfn.XLOOKUP(tbl_GL[[#This Row],[Account_key]],tbl_COA[Account_key],tbl_COA[SubClass],"Not Found")</f>
        <v>Assets</v>
      </c>
      <c r="I11314" t="str">
        <f>_xlfn.XLOOKUP(tbl_GL[[#This Row],[Account_key]],tbl_COA[Account_key],tbl_COA[SubClass2],"Not Found")</f>
        <v>Current Assets</v>
      </c>
      <c r="J11314" t="str">
        <f>_xlfn.XLOOKUP(tbl_GL[[#This Row],[Account_key]],tbl_COA[Account_key],tbl_COA[SubAccount],,0)</f>
        <v>Cash at Bank</v>
      </c>
      <c r="K11314">
        <f>YEAR(tbl_GL[[#This Row],[Date]])</f>
        <v>2018</v>
      </c>
    </row>
    <row r="11315" spans="1:11" hidden="1" x14ac:dyDescent="0.35">
      <c r="A11315">
        <v>461.2</v>
      </c>
      <c r="B11315" s="24">
        <v>43368</v>
      </c>
      <c r="C11315">
        <v>5</v>
      </c>
      <c r="D11315" s="13">
        <v>120</v>
      </c>
      <c r="E11315" s="13" t="s">
        <v>98</v>
      </c>
      <c r="F11315" s="17">
        <v>-991</v>
      </c>
      <c r="G11315" t="str">
        <f>_xlfn.XLOOKUP(tbl_GL[[#This Row],[Account_key]],tbl_COA[Account_key],tbl_COA[Class],"Not Found")</f>
        <v>Liabilities and Owners Equity</v>
      </c>
      <c r="H11315" t="str">
        <f>_xlfn.XLOOKUP(tbl_GL[[#This Row],[Account_key]],tbl_COA[Account_key],tbl_COA[SubClass],"Not Found")</f>
        <v>Liabilities</v>
      </c>
      <c r="I11315" t="str">
        <f>_xlfn.XLOOKUP(tbl_GL[[#This Row],[Account_key]],tbl_COA[Account_key],tbl_COA[SubClass2],"Not Found")</f>
        <v>Current Liabilities</v>
      </c>
      <c r="J11315" t="str">
        <f>_xlfn.XLOOKUP(tbl_GL[[#This Row],[Account_key]],tbl_COA[Account_key],tbl_COA[SubAccount],,0)</f>
        <v>Accrued Expenses</v>
      </c>
      <c r="K11315">
        <f>YEAR(tbl_GL[[#This Row],[Date]])</f>
        <v>2018</v>
      </c>
    </row>
    <row r="11316" spans="1:11" hidden="1" x14ac:dyDescent="0.35">
      <c r="A11316">
        <v>462.1</v>
      </c>
      <c r="B11316" s="24">
        <v>43368</v>
      </c>
      <c r="C11316">
        <v>5</v>
      </c>
      <c r="D11316" s="13">
        <v>10</v>
      </c>
      <c r="E11316" s="13" t="s">
        <v>98</v>
      </c>
      <c r="F11316" s="17">
        <v>-1085</v>
      </c>
      <c r="G11316" t="str">
        <f>_xlfn.XLOOKUP(tbl_GL[[#This Row],[Account_key]],tbl_COA[Account_key],tbl_COA[Class],"Not Found")</f>
        <v>Assets</v>
      </c>
      <c r="H11316" t="str">
        <f>_xlfn.XLOOKUP(tbl_GL[[#This Row],[Account_key]],tbl_COA[Account_key],tbl_COA[SubClass],"Not Found")</f>
        <v>Assets</v>
      </c>
      <c r="I11316" t="str">
        <f>_xlfn.XLOOKUP(tbl_GL[[#This Row],[Account_key]],tbl_COA[Account_key],tbl_COA[SubClass2],"Not Found")</f>
        <v>Current Assets</v>
      </c>
      <c r="J11316" t="str">
        <f>_xlfn.XLOOKUP(tbl_GL[[#This Row],[Account_key]],tbl_COA[Account_key],tbl_COA[SubAccount],,0)</f>
        <v>Cash at Bank</v>
      </c>
      <c r="K11316">
        <f>YEAR(tbl_GL[[#This Row],[Date]])</f>
        <v>2018</v>
      </c>
    </row>
    <row r="11317" spans="1:11" hidden="1" x14ac:dyDescent="0.35">
      <c r="A11317">
        <v>462.2</v>
      </c>
      <c r="B11317" s="24">
        <v>43368</v>
      </c>
      <c r="C11317">
        <v>5</v>
      </c>
      <c r="D11317" s="13">
        <v>120</v>
      </c>
      <c r="E11317" s="13" t="s">
        <v>98</v>
      </c>
      <c r="F11317" s="17">
        <v>-1085</v>
      </c>
      <c r="G11317" t="str">
        <f>_xlfn.XLOOKUP(tbl_GL[[#This Row],[Account_key]],tbl_COA[Account_key],tbl_COA[Class],"Not Found")</f>
        <v>Liabilities and Owners Equity</v>
      </c>
      <c r="H11317" t="str">
        <f>_xlfn.XLOOKUP(tbl_GL[[#This Row],[Account_key]],tbl_COA[Account_key],tbl_COA[SubClass],"Not Found")</f>
        <v>Liabilities</v>
      </c>
      <c r="I11317" t="str">
        <f>_xlfn.XLOOKUP(tbl_GL[[#This Row],[Account_key]],tbl_COA[Account_key],tbl_COA[SubClass2],"Not Found")</f>
        <v>Current Liabilities</v>
      </c>
      <c r="J11317" t="str">
        <f>_xlfn.XLOOKUP(tbl_GL[[#This Row],[Account_key]],tbl_COA[Account_key],tbl_COA[SubAccount],,0)</f>
        <v>Accrued Expenses</v>
      </c>
      <c r="K11317">
        <f>YEAR(tbl_GL[[#This Row],[Date]])</f>
        <v>2018</v>
      </c>
    </row>
    <row r="11318" spans="1:11" hidden="1" x14ac:dyDescent="0.35">
      <c r="A11318">
        <v>463.1</v>
      </c>
      <c r="B11318" s="24">
        <v>43368</v>
      </c>
      <c r="C11318">
        <v>5</v>
      </c>
      <c r="D11318" s="13">
        <v>30</v>
      </c>
      <c r="E11318" s="13" t="s">
        <v>80</v>
      </c>
      <c r="F11318" s="17">
        <v>-6517</v>
      </c>
      <c r="G11318" t="str">
        <f>_xlfn.XLOOKUP(tbl_GL[[#This Row],[Account_key]],tbl_COA[Account_key],tbl_COA[Class],"Not Found")</f>
        <v>Assets</v>
      </c>
      <c r="H11318" t="str">
        <f>_xlfn.XLOOKUP(tbl_GL[[#This Row],[Account_key]],tbl_COA[Account_key],tbl_COA[SubClass],"Not Found")</f>
        <v>Assets</v>
      </c>
      <c r="I11318" t="str">
        <f>_xlfn.XLOOKUP(tbl_GL[[#This Row],[Account_key]],tbl_COA[Account_key],tbl_COA[SubClass2],"Not Found")</f>
        <v>Current Assets</v>
      </c>
      <c r="J11318" t="str">
        <f>_xlfn.XLOOKUP(tbl_GL[[#This Row],[Account_key]],tbl_COA[Account_key],tbl_COA[SubAccount],,0)</f>
        <v>Trade Receivables</v>
      </c>
      <c r="K11318">
        <f>YEAR(tbl_GL[[#This Row],[Date]])</f>
        <v>2018</v>
      </c>
    </row>
    <row r="11319" spans="1:11" hidden="1" x14ac:dyDescent="0.35">
      <c r="A11319">
        <v>463.2</v>
      </c>
      <c r="B11319" s="24">
        <v>43368</v>
      </c>
      <c r="C11319">
        <v>5</v>
      </c>
      <c r="D11319" s="13">
        <v>10</v>
      </c>
      <c r="E11319" s="13" t="s">
        <v>80</v>
      </c>
      <c r="F11319" s="17">
        <v>6517</v>
      </c>
      <c r="G11319" t="str">
        <f>_xlfn.XLOOKUP(tbl_GL[[#This Row],[Account_key]],tbl_COA[Account_key],tbl_COA[Class],"Not Found")</f>
        <v>Assets</v>
      </c>
      <c r="H11319" t="str">
        <f>_xlfn.XLOOKUP(tbl_GL[[#This Row],[Account_key]],tbl_COA[Account_key],tbl_COA[SubClass],"Not Found")</f>
        <v>Assets</v>
      </c>
      <c r="I11319" t="str">
        <f>_xlfn.XLOOKUP(tbl_GL[[#This Row],[Account_key]],tbl_COA[Account_key],tbl_COA[SubClass2],"Not Found")</f>
        <v>Current Assets</v>
      </c>
      <c r="J11319" t="str">
        <f>_xlfn.XLOOKUP(tbl_GL[[#This Row],[Account_key]],tbl_COA[Account_key],tbl_COA[SubAccount],,0)</f>
        <v>Cash at Bank</v>
      </c>
      <c r="K11319">
        <f>YEAR(tbl_GL[[#This Row],[Date]])</f>
        <v>2018</v>
      </c>
    </row>
    <row r="11320" spans="1:11" hidden="1" x14ac:dyDescent="0.35">
      <c r="A11320">
        <v>464.1</v>
      </c>
      <c r="B11320" s="24">
        <v>43370</v>
      </c>
      <c r="C11320">
        <v>5</v>
      </c>
      <c r="D11320" s="13">
        <v>260</v>
      </c>
      <c r="E11320" s="13" t="s">
        <v>97</v>
      </c>
      <c r="F11320" s="17">
        <v>-757</v>
      </c>
      <c r="G11320" t="str">
        <f>_xlfn.XLOOKUP(tbl_GL[[#This Row],[Account_key]],tbl_COA[Account_key],tbl_COA[Class],"Not Found")</f>
        <v>Operating account</v>
      </c>
      <c r="H11320" t="str">
        <f>_xlfn.XLOOKUP(tbl_GL[[#This Row],[Account_key]],tbl_COA[Account_key],tbl_COA[SubClass],"Not Found")</f>
        <v>Operating Expenses</v>
      </c>
      <c r="I11320" t="str">
        <f>_xlfn.XLOOKUP(tbl_GL[[#This Row],[Account_key]],tbl_COA[Account_key],tbl_COA[SubClass2],"Not Found")</f>
        <v>Marketing</v>
      </c>
      <c r="J11320" t="str">
        <f>_xlfn.XLOOKUP(tbl_GL[[#This Row],[Account_key]],tbl_COA[Account_key],tbl_COA[SubAccount],,0)</f>
        <v>Commissions</v>
      </c>
      <c r="K11320">
        <f>YEAR(tbl_GL[[#This Row],[Date]])</f>
        <v>2018</v>
      </c>
    </row>
    <row r="11321" spans="1:11" hidden="1" x14ac:dyDescent="0.35">
      <c r="A11321">
        <v>464.2</v>
      </c>
      <c r="B11321" s="24">
        <v>43370</v>
      </c>
      <c r="C11321">
        <v>5</v>
      </c>
      <c r="D11321" s="13">
        <v>120</v>
      </c>
      <c r="E11321" s="13" t="s">
        <v>97</v>
      </c>
      <c r="F11321" s="17">
        <v>757</v>
      </c>
      <c r="G11321" t="str">
        <f>_xlfn.XLOOKUP(tbl_GL[[#This Row],[Account_key]],tbl_COA[Account_key],tbl_COA[Class],"Not Found")</f>
        <v>Liabilities and Owners Equity</v>
      </c>
      <c r="H11321" t="str">
        <f>_xlfn.XLOOKUP(tbl_GL[[#This Row],[Account_key]],tbl_COA[Account_key],tbl_COA[SubClass],"Not Found")</f>
        <v>Liabilities</v>
      </c>
      <c r="I11321" t="str">
        <f>_xlfn.XLOOKUP(tbl_GL[[#This Row],[Account_key]],tbl_COA[Account_key],tbl_COA[SubClass2],"Not Found")</f>
        <v>Current Liabilities</v>
      </c>
      <c r="J11321" t="str">
        <f>_xlfn.XLOOKUP(tbl_GL[[#This Row],[Account_key]],tbl_COA[Account_key],tbl_COA[SubAccount],,0)</f>
        <v>Accrued Expenses</v>
      </c>
      <c r="K11321">
        <f>YEAR(tbl_GL[[#This Row],[Date]])</f>
        <v>2018</v>
      </c>
    </row>
    <row r="11322" spans="1:11" hidden="1" x14ac:dyDescent="0.35">
      <c r="A11322">
        <v>465.1</v>
      </c>
      <c r="B11322" s="24">
        <v>43371</v>
      </c>
      <c r="C11322">
        <v>5</v>
      </c>
      <c r="D11322" s="13">
        <v>230</v>
      </c>
      <c r="E11322" s="13" t="s">
        <v>4</v>
      </c>
      <c r="F11322" s="17">
        <v>-528</v>
      </c>
      <c r="G11322" t="str">
        <f>_xlfn.XLOOKUP(tbl_GL[[#This Row],[Account_key]],tbl_COA[Account_key],tbl_COA[Class],"Not Found")</f>
        <v>Trading account</v>
      </c>
      <c r="H11322" t="str">
        <f>_xlfn.XLOOKUP(tbl_GL[[#This Row],[Account_key]],tbl_COA[Account_key],tbl_COA[SubClass],"Not Found")</f>
        <v>Cost of Sales</v>
      </c>
      <c r="I11322" t="str">
        <f>_xlfn.XLOOKUP(tbl_GL[[#This Row],[Account_key]],tbl_COA[Account_key],tbl_COA[SubClass2],"Not Found")</f>
        <v>Cost of Sales</v>
      </c>
      <c r="J11322" t="str">
        <f>_xlfn.XLOOKUP(tbl_GL[[#This Row],[Account_key]],tbl_COA[Account_key],tbl_COA[SubAccount],,0)</f>
        <v>Cost of Sales</v>
      </c>
      <c r="K11322">
        <f>YEAR(tbl_GL[[#This Row],[Date]])</f>
        <v>2018</v>
      </c>
    </row>
    <row r="11323" spans="1:11" hidden="1" x14ac:dyDescent="0.35">
      <c r="A11323">
        <v>465.2</v>
      </c>
      <c r="B11323" s="24">
        <v>43371</v>
      </c>
      <c r="C11323">
        <v>5</v>
      </c>
      <c r="D11323" s="13">
        <v>60</v>
      </c>
      <c r="E11323" s="13" t="s">
        <v>4</v>
      </c>
      <c r="F11323" s="17">
        <v>-528</v>
      </c>
      <c r="G11323" t="str">
        <f>_xlfn.XLOOKUP(tbl_GL[[#This Row],[Account_key]],tbl_COA[Account_key],tbl_COA[Class],"Not Found")</f>
        <v>Assets</v>
      </c>
      <c r="H11323" t="str">
        <f>_xlfn.XLOOKUP(tbl_GL[[#This Row],[Account_key]],tbl_COA[Account_key],tbl_COA[SubClass],"Not Found")</f>
        <v>Assets</v>
      </c>
      <c r="I11323" t="str">
        <f>_xlfn.XLOOKUP(tbl_GL[[#This Row],[Account_key]],tbl_COA[Account_key],tbl_COA[SubClass2],"Not Found")</f>
        <v>Current Assets</v>
      </c>
      <c r="J11323" t="str">
        <f>_xlfn.XLOOKUP(tbl_GL[[#This Row],[Account_key]],tbl_COA[Account_key],tbl_COA[SubAccount],,0)</f>
        <v>Inventory</v>
      </c>
      <c r="K11323">
        <f>YEAR(tbl_GL[[#This Row],[Date]])</f>
        <v>2018</v>
      </c>
    </row>
    <row r="11324" spans="1:11" hidden="1" x14ac:dyDescent="0.35">
      <c r="A11324">
        <v>466.1</v>
      </c>
      <c r="B11324" s="24">
        <v>43371</v>
      </c>
      <c r="C11324">
        <v>5</v>
      </c>
      <c r="D11324" s="13">
        <v>210</v>
      </c>
      <c r="E11324" s="13" t="s">
        <v>7</v>
      </c>
      <c r="F11324" s="17">
        <v>1761</v>
      </c>
      <c r="G11324" t="str">
        <f>_xlfn.XLOOKUP(tbl_GL[[#This Row],[Account_key]],tbl_COA[Account_key],tbl_COA[Class],"Not Found")</f>
        <v>Trading account</v>
      </c>
      <c r="H11324" t="str">
        <f>_xlfn.XLOOKUP(tbl_GL[[#This Row],[Account_key]],tbl_COA[Account_key],tbl_COA[SubClass],"Not Found")</f>
        <v>Sales</v>
      </c>
      <c r="I11324" t="str">
        <f>_xlfn.XLOOKUP(tbl_GL[[#This Row],[Account_key]],tbl_COA[Account_key],tbl_COA[SubClass2],"Not Found")</f>
        <v>Sales</v>
      </c>
      <c r="J11324" t="str">
        <f>_xlfn.XLOOKUP(tbl_GL[[#This Row],[Account_key]],tbl_COA[Account_key],tbl_COA[SubAccount],,0)</f>
        <v>Sales</v>
      </c>
      <c r="K11324">
        <f>YEAR(tbl_GL[[#This Row],[Date]])</f>
        <v>2018</v>
      </c>
    </row>
    <row r="11325" spans="1:11" hidden="1" x14ac:dyDescent="0.35">
      <c r="A11325">
        <v>466.2</v>
      </c>
      <c r="B11325" s="24">
        <v>43371</v>
      </c>
      <c r="C11325">
        <v>5</v>
      </c>
      <c r="D11325" s="13">
        <v>10</v>
      </c>
      <c r="E11325" s="13" t="s">
        <v>7</v>
      </c>
      <c r="F11325" s="17">
        <v>1761</v>
      </c>
      <c r="G11325" t="str">
        <f>_xlfn.XLOOKUP(tbl_GL[[#This Row],[Account_key]],tbl_COA[Account_key],tbl_COA[Class],"Not Found")</f>
        <v>Assets</v>
      </c>
      <c r="H11325" t="str">
        <f>_xlfn.XLOOKUP(tbl_GL[[#This Row],[Account_key]],tbl_COA[Account_key],tbl_COA[SubClass],"Not Found")</f>
        <v>Assets</v>
      </c>
      <c r="I11325" t="str">
        <f>_xlfn.XLOOKUP(tbl_GL[[#This Row],[Account_key]],tbl_COA[Account_key],tbl_COA[SubClass2],"Not Found")</f>
        <v>Current Assets</v>
      </c>
      <c r="J11325" t="str">
        <f>_xlfn.XLOOKUP(tbl_GL[[#This Row],[Account_key]],tbl_COA[Account_key],tbl_COA[SubAccount],,0)</f>
        <v>Cash at Bank</v>
      </c>
      <c r="K11325">
        <f>YEAR(tbl_GL[[#This Row],[Date]])</f>
        <v>2018</v>
      </c>
    </row>
    <row r="11326" spans="1:11" hidden="1" x14ac:dyDescent="0.35">
      <c r="A11326">
        <v>467.1</v>
      </c>
      <c r="B11326" s="24">
        <v>43371</v>
      </c>
      <c r="C11326">
        <v>5</v>
      </c>
      <c r="D11326" s="13">
        <v>230</v>
      </c>
      <c r="E11326" s="13" t="s">
        <v>4</v>
      </c>
      <c r="F11326" s="17">
        <v>-2168</v>
      </c>
      <c r="G11326" t="str">
        <f>_xlfn.XLOOKUP(tbl_GL[[#This Row],[Account_key]],tbl_COA[Account_key],tbl_COA[Class],"Not Found")</f>
        <v>Trading account</v>
      </c>
      <c r="H11326" t="str">
        <f>_xlfn.XLOOKUP(tbl_GL[[#This Row],[Account_key]],tbl_COA[Account_key],tbl_COA[SubClass],"Not Found")</f>
        <v>Cost of Sales</v>
      </c>
      <c r="I11326" t="str">
        <f>_xlfn.XLOOKUP(tbl_GL[[#This Row],[Account_key]],tbl_COA[Account_key],tbl_COA[SubClass2],"Not Found")</f>
        <v>Cost of Sales</v>
      </c>
      <c r="J11326" t="str">
        <f>_xlfn.XLOOKUP(tbl_GL[[#This Row],[Account_key]],tbl_COA[Account_key],tbl_COA[SubAccount],,0)</f>
        <v>Cost of Sales</v>
      </c>
      <c r="K11326">
        <f>YEAR(tbl_GL[[#This Row],[Date]])</f>
        <v>2018</v>
      </c>
    </row>
    <row r="11327" spans="1:11" hidden="1" x14ac:dyDescent="0.35">
      <c r="A11327">
        <v>467.2</v>
      </c>
      <c r="B11327" s="24">
        <v>43371</v>
      </c>
      <c r="C11327">
        <v>5</v>
      </c>
      <c r="D11327" s="13">
        <v>60</v>
      </c>
      <c r="E11327" s="13" t="s">
        <v>4</v>
      </c>
      <c r="F11327" s="17">
        <v>-2168</v>
      </c>
      <c r="G11327" t="str">
        <f>_xlfn.XLOOKUP(tbl_GL[[#This Row],[Account_key]],tbl_COA[Account_key],tbl_COA[Class],"Not Found")</f>
        <v>Assets</v>
      </c>
      <c r="H11327" t="str">
        <f>_xlfn.XLOOKUP(tbl_GL[[#This Row],[Account_key]],tbl_COA[Account_key],tbl_COA[SubClass],"Not Found")</f>
        <v>Assets</v>
      </c>
      <c r="I11327" t="str">
        <f>_xlfn.XLOOKUP(tbl_GL[[#This Row],[Account_key]],tbl_COA[Account_key],tbl_COA[SubClass2],"Not Found")</f>
        <v>Current Assets</v>
      </c>
      <c r="J11327" t="str">
        <f>_xlfn.XLOOKUP(tbl_GL[[#This Row],[Account_key]],tbl_COA[Account_key],tbl_COA[SubAccount],,0)</f>
        <v>Inventory</v>
      </c>
      <c r="K11327">
        <f>YEAR(tbl_GL[[#This Row],[Date]])</f>
        <v>2018</v>
      </c>
    </row>
    <row r="11328" spans="1:11" hidden="1" x14ac:dyDescent="0.35">
      <c r="A11328">
        <v>468.1</v>
      </c>
      <c r="B11328" s="24">
        <v>43371</v>
      </c>
      <c r="C11328">
        <v>5</v>
      </c>
      <c r="D11328" s="13">
        <v>210</v>
      </c>
      <c r="E11328" s="13" t="s">
        <v>8</v>
      </c>
      <c r="F11328" s="17">
        <v>7884</v>
      </c>
      <c r="G11328" t="str">
        <f>_xlfn.XLOOKUP(tbl_GL[[#This Row],[Account_key]],tbl_COA[Account_key],tbl_COA[Class],"Not Found")</f>
        <v>Trading account</v>
      </c>
      <c r="H11328" t="str">
        <f>_xlfn.XLOOKUP(tbl_GL[[#This Row],[Account_key]],tbl_COA[Account_key],tbl_COA[SubClass],"Not Found")</f>
        <v>Sales</v>
      </c>
      <c r="I11328" t="str">
        <f>_xlfn.XLOOKUP(tbl_GL[[#This Row],[Account_key]],tbl_COA[Account_key],tbl_COA[SubClass2],"Not Found")</f>
        <v>Sales</v>
      </c>
      <c r="J11328" t="str">
        <f>_xlfn.XLOOKUP(tbl_GL[[#This Row],[Account_key]],tbl_COA[Account_key],tbl_COA[SubAccount],,0)</f>
        <v>Sales</v>
      </c>
      <c r="K11328">
        <f>YEAR(tbl_GL[[#This Row],[Date]])</f>
        <v>2018</v>
      </c>
    </row>
    <row r="11329" spans="1:11" hidden="1" x14ac:dyDescent="0.35">
      <c r="A11329">
        <v>468.2</v>
      </c>
      <c r="B11329" s="24">
        <v>43371</v>
      </c>
      <c r="C11329">
        <v>5</v>
      </c>
      <c r="D11329" s="13">
        <v>30</v>
      </c>
      <c r="E11329" s="13" t="s">
        <v>8</v>
      </c>
      <c r="F11329" s="17">
        <v>7884</v>
      </c>
      <c r="G11329" t="str">
        <f>_xlfn.XLOOKUP(tbl_GL[[#This Row],[Account_key]],tbl_COA[Account_key],tbl_COA[Class],"Not Found")</f>
        <v>Assets</v>
      </c>
      <c r="H11329" t="str">
        <f>_xlfn.XLOOKUP(tbl_GL[[#This Row],[Account_key]],tbl_COA[Account_key],tbl_COA[SubClass],"Not Found")</f>
        <v>Assets</v>
      </c>
      <c r="I11329" t="str">
        <f>_xlfn.XLOOKUP(tbl_GL[[#This Row],[Account_key]],tbl_COA[Account_key],tbl_COA[SubClass2],"Not Found")</f>
        <v>Current Assets</v>
      </c>
      <c r="J11329" t="str">
        <f>_xlfn.XLOOKUP(tbl_GL[[#This Row],[Account_key]],tbl_COA[Account_key],tbl_COA[SubAccount],,0)</f>
        <v>Trade Receivables</v>
      </c>
      <c r="K11329">
        <f>YEAR(tbl_GL[[#This Row],[Date]])</f>
        <v>2018</v>
      </c>
    </row>
    <row r="11330" spans="1:11" hidden="1" x14ac:dyDescent="0.35">
      <c r="A11330">
        <v>469.1</v>
      </c>
      <c r="B11330" s="24">
        <v>43372</v>
      </c>
      <c r="C11330">
        <v>5</v>
      </c>
      <c r="D11330" s="13">
        <v>340</v>
      </c>
      <c r="E11330" s="13" t="s">
        <v>97</v>
      </c>
      <c r="F11330" s="17">
        <v>-902</v>
      </c>
      <c r="G11330" t="str">
        <f>_xlfn.XLOOKUP(tbl_GL[[#This Row],[Account_key]],tbl_COA[Account_key],tbl_COA[Class],"Not Found")</f>
        <v>Operating account</v>
      </c>
      <c r="H11330" t="str">
        <f>_xlfn.XLOOKUP(tbl_GL[[#This Row],[Account_key]],tbl_COA[Account_key],tbl_COA[SubClass],"Not Found")</f>
        <v>Operating Expenses</v>
      </c>
      <c r="I11330" t="str">
        <f>_xlfn.XLOOKUP(tbl_GL[[#This Row],[Account_key]],tbl_COA[Account_key],tbl_COA[SubClass2],"Not Found")</f>
        <v>Administration</v>
      </c>
      <c r="J11330" t="str">
        <f>_xlfn.XLOOKUP(tbl_GL[[#This Row],[Account_key]],tbl_COA[Account_key],tbl_COA[SubAccount],,0)</f>
        <v>Utilities</v>
      </c>
      <c r="K11330">
        <f>YEAR(tbl_GL[[#This Row],[Date]])</f>
        <v>2018</v>
      </c>
    </row>
    <row r="11331" spans="1:11" hidden="1" x14ac:dyDescent="0.35">
      <c r="A11331">
        <v>469.2</v>
      </c>
      <c r="B11331" s="24">
        <v>43372</v>
      </c>
      <c r="C11331">
        <v>5</v>
      </c>
      <c r="D11331" s="13">
        <v>120</v>
      </c>
      <c r="E11331" s="13" t="s">
        <v>97</v>
      </c>
      <c r="F11331" s="17">
        <v>902</v>
      </c>
      <c r="G11331" t="str">
        <f>_xlfn.XLOOKUP(tbl_GL[[#This Row],[Account_key]],tbl_COA[Account_key],tbl_COA[Class],"Not Found")</f>
        <v>Liabilities and Owners Equity</v>
      </c>
      <c r="H11331" t="str">
        <f>_xlfn.XLOOKUP(tbl_GL[[#This Row],[Account_key]],tbl_COA[Account_key],tbl_COA[SubClass],"Not Found")</f>
        <v>Liabilities</v>
      </c>
      <c r="I11331" t="str">
        <f>_xlfn.XLOOKUP(tbl_GL[[#This Row],[Account_key]],tbl_COA[Account_key],tbl_COA[SubClass2],"Not Found")</f>
        <v>Current Liabilities</v>
      </c>
      <c r="J11331" t="str">
        <f>_xlfn.XLOOKUP(tbl_GL[[#This Row],[Account_key]],tbl_COA[Account_key],tbl_COA[SubAccount],,0)</f>
        <v>Accrued Expenses</v>
      </c>
      <c r="K11331">
        <f>YEAR(tbl_GL[[#This Row],[Date]])</f>
        <v>2018</v>
      </c>
    </row>
    <row r="11332" spans="1:11" hidden="1" x14ac:dyDescent="0.35">
      <c r="A11332">
        <v>470.1</v>
      </c>
      <c r="B11332" s="24">
        <v>43372</v>
      </c>
      <c r="C11332">
        <v>5</v>
      </c>
      <c r="D11332" s="13">
        <v>30</v>
      </c>
      <c r="E11332" s="13" t="s">
        <v>80</v>
      </c>
      <c r="F11332" s="17">
        <v>-6971</v>
      </c>
      <c r="G11332" t="str">
        <f>_xlfn.XLOOKUP(tbl_GL[[#This Row],[Account_key]],tbl_COA[Account_key],tbl_COA[Class],"Not Found")</f>
        <v>Assets</v>
      </c>
      <c r="H11332" t="str">
        <f>_xlfn.XLOOKUP(tbl_GL[[#This Row],[Account_key]],tbl_COA[Account_key],tbl_COA[SubClass],"Not Found")</f>
        <v>Assets</v>
      </c>
      <c r="I11332" t="str">
        <f>_xlfn.XLOOKUP(tbl_GL[[#This Row],[Account_key]],tbl_COA[Account_key],tbl_COA[SubClass2],"Not Found")</f>
        <v>Current Assets</v>
      </c>
      <c r="J11332" t="str">
        <f>_xlfn.XLOOKUP(tbl_GL[[#This Row],[Account_key]],tbl_COA[Account_key],tbl_COA[SubAccount],,0)</f>
        <v>Trade Receivables</v>
      </c>
      <c r="K11332">
        <f>YEAR(tbl_GL[[#This Row],[Date]])</f>
        <v>2018</v>
      </c>
    </row>
    <row r="11333" spans="1:11" hidden="1" x14ac:dyDescent="0.35">
      <c r="A11333">
        <v>470.2</v>
      </c>
      <c r="B11333" s="24">
        <v>43372</v>
      </c>
      <c r="C11333">
        <v>5</v>
      </c>
      <c r="D11333" s="13">
        <v>10</v>
      </c>
      <c r="E11333" s="13" t="s">
        <v>80</v>
      </c>
      <c r="F11333" s="17">
        <v>6971</v>
      </c>
      <c r="G11333" t="str">
        <f>_xlfn.XLOOKUP(tbl_GL[[#This Row],[Account_key]],tbl_COA[Account_key],tbl_COA[Class],"Not Found")</f>
        <v>Assets</v>
      </c>
      <c r="H11333" t="str">
        <f>_xlfn.XLOOKUP(tbl_GL[[#This Row],[Account_key]],tbl_COA[Account_key],tbl_COA[SubClass],"Not Found")</f>
        <v>Assets</v>
      </c>
      <c r="I11333" t="str">
        <f>_xlfn.XLOOKUP(tbl_GL[[#This Row],[Account_key]],tbl_COA[Account_key],tbl_COA[SubClass2],"Not Found")</f>
        <v>Current Assets</v>
      </c>
      <c r="J11333" t="str">
        <f>_xlfn.XLOOKUP(tbl_GL[[#This Row],[Account_key]],tbl_COA[Account_key],tbl_COA[SubAccount],,0)</f>
        <v>Cash at Bank</v>
      </c>
      <c r="K11333">
        <f>YEAR(tbl_GL[[#This Row],[Date]])</f>
        <v>2018</v>
      </c>
    </row>
    <row r="11334" spans="1:11" hidden="1" x14ac:dyDescent="0.35">
      <c r="A11334">
        <v>471.1</v>
      </c>
      <c r="B11334" s="24">
        <v>43373</v>
      </c>
      <c r="C11334">
        <v>5</v>
      </c>
      <c r="D11334" s="13">
        <v>10</v>
      </c>
      <c r="E11334" s="13" t="s">
        <v>110</v>
      </c>
      <c r="F11334" s="17">
        <v>9</v>
      </c>
      <c r="G11334" t="str">
        <f>_xlfn.XLOOKUP(tbl_GL[[#This Row],[Account_key]],tbl_COA[Account_key],tbl_COA[Class],"Not Found")</f>
        <v>Assets</v>
      </c>
      <c r="H11334" t="str">
        <f>_xlfn.XLOOKUP(tbl_GL[[#This Row],[Account_key]],tbl_COA[Account_key],tbl_COA[SubClass],"Not Found")</f>
        <v>Assets</v>
      </c>
      <c r="I11334" t="str">
        <f>_xlfn.XLOOKUP(tbl_GL[[#This Row],[Account_key]],tbl_COA[Account_key],tbl_COA[SubClass2],"Not Found")</f>
        <v>Current Assets</v>
      </c>
      <c r="J11334" t="str">
        <f>_xlfn.XLOOKUP(tbl_GL[[#This Row],[Account_key]],tbl_COA[Account_key],tbl_COA[SubAccount],,0)</f>
        <v>Cash at Bank</v>
      </c>
      <c r="K11334">
        <f>YEAR(tbl_GL[[#This Row],[Date]])</f>
        <v>2018</v>
      </c>
    </row>
    <row r="11335" spans="1:11" hidden="1" x14ac:dyDescent="0.35">
      <c r="A11335">
        <v>471.2</v>
      </c>
      <c r="B11335" s="24">
        <v>43373</v>
      </c>
      <c r="C11335">
        <v>5</v>
      </c>
      <c r="D11335" s="13">
        <v>430</v>
      </c>
      <c r="E11335" s="13" t="s">
        <v>110</v>
      </c>
      <c r="F11335" s="17">
        <v>9</v>
      </c>
      <c r="G11335" t="str">
        <f>_xlfn.XLOOKUP(tbl_GL[[#This Row],[Account_key]],tbl_COA[Account_key],tbl_COA[Class],"Not Found")</f>
        <v>Non-operating</v>
      </c>
      <c r="H11335" t="str">
        <f>_xlfn.XLOOKUP(tbl_GL[[#This Row],[Account_key]],tbl_COA[Account_key],tbl_COA[SubClass],"Not Found")</f>
        <v>Exchange Loss/Gain</v>
      </c>
      <c r="I11335" t="str">
        <f>_xlfn.XLOOKUP(tbl_GL[[#This Row],[Account_key]],tbl_COA[Account_key],tbl_COA[SubClass2],"Not Found")</f>
        <v>Exchange Loss/Gain</v>
      </c>
      <c r="J11335" t="str">
        <f>_xlfn.XLOOKUP(tbl_GL[[#This Row],[Account_key]],tbl_COA[Account_key],tbl_COA[SubAccount],,0)</f>
        <v>Exchange Loss/Gain</v>
      </c>
      <c r="K11335">
        <f>YEAR(tbl_GL[[#This Row],[Date]])</f>
        <v>2018</v>
      </c>
    </row>
    <row r="11336" spans="1:11" hidden="1" x14ac:dyDescent="0.35">
      <c r="A11336">
        <v>472.1</v>
      </c>
      <c r="B11336" s="24">
        <v>43373</v>
      </c>
      <c r="C11336">
        <v>5</v>
      </c>
      <c r="D11336" s="13">
        <v>10</v>
      </c>
      <c r="E11336" s="13" t="s">
        <v>113</v>
      </c>
      <c r="F11336" s="17">
        <v>94</v>
      </c>
      <c r="G11336" t="str">
        <f>_xlfn.XLOOKUP(tbl_GL[[#This Row],[Account_key]],tbl_COA[Account_key],tbl_COA[Class],"Not Found")</f>
        <v>Assets</v>
      </c>
      <c r="H11336" t="str">
        <f>_xlfn.XLOOKUP(tbl_GL[[#This Row],[Account_key]],tbl_COA[Account_key],tbl_COA[SubClass],"Not Found")</f>
        <v>Assets</v>
      </c>
      <c r="I11336" t="str">
        <f>_xlfn.XLOOKUP(tbl_GL[[#This Row],[Account_key]],tbl_COA[Account_key],tbl_COA[SubClass2],"Not Found")</f>
        <v>Current Assets</v>
      </c>
      <c r="J11336" t="str">
        <f>_xlfn.XLOOKUP(tbl_GL[[#This Row],[Account_key]],tbl_COA[Account_key],tbl_COA[SubAccount],,0)</f>
        <v>Cash at Bank</v>
      </c>
      <c r="K11336">
        <f>YEAR(tbl_GL[[#This Row],[Date]])</f>
        <v>2018</v>
      </c>
    </row>
    <row r="11337" spans="1:11" hidden="1" x14ac:dyDescent="0.35">
      <c r="A11337">
        <v>472.2</v>
      </c>
      <c r="B11337" s="24">
        <v>43373</v>
      </c>
      <c r="C11337">
        <v>5</v>
      </c>
      <c r="D11337" s="13">
        <v>410</v>
      </c>
      <c r="E11337" s="13" t="s">
        <v>113</v>
      </c>
      <c r="F11337" s="17">
        <v>94</v>
      </c>
      <c r="G11337" t="str">
        <f>_xlfn.XLOOKUP(tbl_GL[[#This Row],[Account_key]],tbl_COA[Account_key],tbl_COA[Class],"Not Found")</f>
        <v>Non-operating</v>
      </c>
      <c r="H11337" t="str">
        <f>_xlfn.XLOOKUP(tbl_GL[[#This Row],[Account_key]],tbl_COA[Account_key],tbl_COA[SubClass],"Not Found")</f>
        <v>Interest Income</v>
      </c>
      <c r="I11337" t="str">
        <f>_xlfn.XLOOKUP(tbl_GL[[#This Row],[Account_key]],tbl_COA[Account_key],tbl_COA[SubClass2],"Not Found")</f>
        <v>Interest Income</v>
      </c>
      <c r="J11337" t="str">
        <f>_xlfn.XLOOKUP(tbl_GL[[#This Row],[Account_key]],tbl_COA[Account_key],tbl_COA[SubAccount],,0)</f>
        <v>Interest Income</v>
      </c>
      <c r="K11337">
        <f>YEAR(tbl_GL[[#This Row],[Date]])</f>
        <v>2018</v>
      </c>
    </row>
    <row r="11338" spans="1:11" hidden="1" x14ac:dyDescent="0.35">
      <c r="A11338">
        <v>473.1</v>
      </c>
      <c r="B11338" s="24">
        <v>43373</v>
      </c>
      <c r="C11338">
        <v>5</v>
      </c>
      <c r="D11338" s="13">
        <v>440</v>
      </c>
      <c r="E11338" s="13" t="s">
        <v>112</v>
      </c>
      <c r="F11338" s="17">
        <v>-140</v>
      </c>
      <c r="G11338" t="str">
        <f>_xlfn.XLOOKUP(tbl_GL[[#This Row],[Account_key]],tbl_COA[Account_key],tbl_COA[Class],"Not Found")</f>
        <v>Interest &amp; Tax</v>
      </c>
      <c r="H11338" t="str">
        <f>_xlfn.XLOOKUP(tbl_GL[[#This Row],[Account_key]],tbl_COA[Account_key],tbl_COA[SubClass],"Not Found")</f>
        <v>Interest Expense</v>
      </c>
      <c r="I11338" t="str">
        <f>_xlfn.XLOOKUP(tbl_GL[[#This Row],[Account_key]],tbl_COA[Account_key],tbl_COA[SubClass2],"Not Found")</f>
        <v>Interest Expense</v>
      </c>
      <c r="J11338" t="str">
        <f>_xlfn.XLOOKUP(tbl_GL[[#This Row],[Account_key]],tbl_COA[Account_key],tbl_COA[SubAccount],,0)</f>
        <v>Interest Expense</v>
      </c>
      <c r="K11338">
        <f>YEAR(tbl_GL[[#This Row],[Date]])</f>
        <v>2018</v>
      </c>
    </row>
    <row r="11339" spans="1:11" hidden="1" x14ac:dyDescent="0.35">
      <c r="A11339">
        <v>473.2</v>
      </c>
      <c r="B11339" s="24">
        <v>43373</v>
      </c>
      <c r="C11339">
        <v>5</v>
      </c>
      <c r="D11339" s="13">
        <v>121</v>
      </c>
      <c r="E11339" s="13" t="s">
        <v>112</v>
      </c>
      <c r="F11339" s="17">
        <v>140</v>
      </c>
      <c r="G11339" t="str">
        <f>_xlfn.XLOOKUP(tbl_GL[[#This Row],[Account_key]],tbl_COA[Account_key],tbl_COA[Class],"Not Found")</f>
        <v>Liabilities and Owners Equity</v>
      </c>
      <c r="H11339" t="str">
        <f>_xlfn.XLOOKUP(tbl_GL[[#This Row],[Account_key]],tbl_COA[Account_key],tbl_COA[SubClass],"Not Found")</f>
        <v>Liabilities</v>
      </c>
      <c r="I11339" t="str">
        <f>_xlfn.XLOOKUP(tbl_GL[[#This Row],[Account_key]],tbl_COA[Account_key],tbl_COA[SubClass2],"Not Found")</f>
        <v>Current Liabilities</v>
      </c>
      <c r="J11339" t="str">
        <f>_xlfn.XLOOKUP(tbl_GL[[#This Row],[Account_key]],tbl_COA[Account_key],tbl_COA[SubAccount],,0)</f>
        <v>Interest Payable</v>
      </c>
      <c r="K11339">
        <f>YEAR(tbl_GL[[#This Row],[Date]])</f>
        <v>2018</v>
      </c>
    </row>
    <row r="11340" spans="1:11" hidden="1" x14ac:dyDescent="0.35">
      <c r="A11340">
        <v>474.1</v>
      </c>
      <c r="B11340" s="24">
        <v>43373</v>
      </c>
      <c r="C11340">
        <v>5</v>
      </c>
      <c r="D11340" s="13">
        <v>400</v>
      </c>
      <c r="E11340" s="13" t="s">
        <v>104</v>
      </c>
      <c r="F11340" s="17">
        <v>-175</v>
      </c>
      <c r="G11340" t="str">
        <f>_xlfn.XLOOKUP(tbl_GL[[#This Row],[Account_key]],tbl_COA[Account_key],tbl_COA[Class],"Not Found")</f>
        <v>Operating account</v>
      </c>
      <c r="H11340" t="str">
        <f>_xlfn.XLOOKUP(tbl_GL[[#This Row],[Account_key]],tbl_COA[Account_key],tbl_COA[SubClass],"Not Found")</f>
        <v>Depreciation &amp; Amortization</v>
      </c>
      <c r="I11340" t="str">
        <f>_xlfn.XLOOKUP(tbl_GL[[#This Row],[Account_key]],tbl_COA[Account_key],tbl_COA[SubClass2],"Not Found")</f>
        <v>Amortization</v>
      </c>
      <c r="J11340" t="str">
        <f>_xlfn.XLOOKUP(tbl_GL[[#This Row],[Account_key]],tbl_COA[Account_key],tbl_COA[SubAccount],,0)</f>
        <v>Amortization of Intangible Assets</v>
      </c>
      <c r="K11340">
        <f>YEAR(tbl_GL[[#This Row],[Date]])</f>
        <v>2018</v>
      </c>
    </row>
    <row r="11341" spans="1:11" hidden="1" x14ac:dyDescent="0.35">
      <c r="A11341">
        <v>474.2</v>
      </c>
      <c r="B11341" s="24">
        <v>43373</v>
      </c>
      <c r="C11341">
        <v>5</v>
      </c>
      <c r="D11341" s="13">
        <v>100</v>
      </c>
      <c r="E11341" s="13" t="s">
        <v>104</v>
      </c>
      <c r="F11341" s="17">
        <v>-175</v>
      </c>
      <c r="G11341" t="str">
        <f>_xlfn.XLOOKUP(tbl_GL[[#This Row],[Account_key]],tbl_COA[Account_key],tbl_COA[Class],"Not Found")</f>
        <v>Assets</v>
      </c>
      <c r="H11341" t="str">
        <f>_xlfn.XLOOKUP(tbl_GL[[#This Row],[Account_key]],tbl_COA[Account_key],tbl_COA[SubClass],"Not Found")</f>
        <v>Assets</v>
      </c>
      <c r="I11341" t="str">
        <f>_xlfn.XLOOKUP(tbl_GL[[#This Row],[Account_key]],tbl_COA[Account_key],tbl_COA[SubClass2],"Not Found")</f>
        <v>Non-Current Assets</v>
      </c>
      <c r="J11341" t="str">
        <f>_xlfn.XLOOKUP(tbl_GL[[#This Row],[Account_key]],tbl_COA[Account_key],tbl_COA[SubAccount],,0)</f>
        <v>Patents and trademarks</v>
      </c>
      <c r="K11341">
        <f>YEAR(tbl_GL[[#This Row],[Date]])</f>
        <v>2018</v>
      </c>
    </row>
    <row r="11342" spans="1:11" hidden="1" x14ac:dyDescent="0.35">
      <c r="A11342">
        <v>475.1</v>
      </c>
      <c r="B11342" s="24">
        <v>43373</v>
      </c>
      <c r="C11342">
        <v>5</v>
      </c>
      <c r="D11342" s="13">
        <v>450</v>
      </c>
      <c r="E11342" s="23" t="s">
        <v>108</v>
      </c>
      <c r="F11342" s="17">
        <v>-1605</v>
      </c>
      <c r="G11342" t="str">
        <f>_xlfn.XLOOKUP(tbl_GL[[#This Row],[Account_key]],tbl_COA[Account_key],tbl_COA[Class],"Not Found")</f>
        <v>Interest &amp; Tax</v>
      </c>
      <c r="H11342" t="str">
        <f>_xlfn.XLOOKUP(tbl_GL[[#This Row],[Account_key]],tbl_COA[Account_key],tbl_COA[SubClass],"Not Found")</f>
        <v>Taxation</v>
      </c>
      <c r="I11342" t="str">
        <f>_xlfn.XLOOKUP(tbl_GL[[#This Row],[Account_key]],tbl_COA[Account_key],tbl_COA[SubClass2],"Not Found")</f>
        <v>Taxation</v>
      </c>
      <c r="J11342" t="str">
        <f>_xlfn.XLOOKUP(tbl_GL[[#This Row],[Account_key]],tbl_COA[Account_key],tbl_COA[SubAccount],,0)</f>
        <v>Taxation</v>
      </c>
      <c r="K11342">
        <f>YEAR(tbl_GL[[#This Row],[Date]])</f>
        <v>2018</v>
      </c>
    </row>
    <row r="11343" spans="1:11" hidden="1" x14ac:dyDescent="0.35">
      <c r="A11343">
        <v>475.2</v>
      </c>
      <c r="B11343" s="24">
        <v>43373</v>
      </c>
      <c r="C11343">
        <v>5</v>
      </c>
      <c r="D11343" s="13">
        <v>122</v>
      </c>
      <c r="E11343" s="23" t="s">
        <v>108</v>
      </c>
      <c r="F11343" s="17">
        <v>1605</v>
      </c>
      <c r="G11343" t="str">
        <f>_xlfn.XLOOKUP(tbl_GL[[#This Row],[Account_key]],tbl_COA[Account_key],tbl_COA[Class],"Not Found")</f>
        <v>Liabilities and Owners Equity</v>
      </c>
      <c r="H11343" t="str">
        <f>_xlfn.XLOOKUP(tbl_GL[[#This Row],[Account_key]],tbl_COA[Account_key],tbl_COA[SubClass],"Not Found")</f>
        <v>Liabilities</v>
      </c>
      <c r="I11343" t="str">
        <f>_xlfn.XLOOKUP(tbl_GL[[#This Row],[Account_key]],tbl_COA[Account_key],tbl_COA[SubClass2],"Not Found")</f>
        <v>Current Liabilities</v>
      </c>
      <c r="J11343" t="str">
        <f>_xlfn.XLOOKUP(tbl_GL[[#This Row],[Account_key]],tbl_COA[Account_key],tbl_COA[SubAccount],,0)</f>
        <v>Tax payable</v>
      </c>
      <c r="K11343">
        <f>YEAR(tbl_GL[[#This Row],[Date]])</f>
        <v>2018</v>
      </c>
    </row>
    <row r="11344" spans="1:11" hidden="1" x14ac:dyDescent="0.35">
      <c r="A11344">
        <v>476.1</v>
      </c>
      <c r="B11344" s="24">
        <v>43373</v>
      </c>
      <c r="C11344">
        <v>5</v>
      </c>
      <c r="D11344" s="13">
        <v>240</v>
      </c>
      <c r="E11344" s="13" t="s">
        <v>56</v>
      </c>
      <c r="F11344" s="17">
        <v>-2800</v>
      </c>
      <c r="G11344" t="str">
        <f>_xlfn.XLOOKUP(tbl_GL[[#This Row],[Account_key]],tbl_COA[Account_key],tbl_COA[Class],"Not Found")</f>
        <v>Operating account</v>
      </c>
      <c r="H11344" t="str">
        <f>_xlfn.XLOOKUP(tbl_GL[[#This Row],[Account_key]],tbl_COA[Account_key],tbl_COA[SubClass],"Not Found")</f>
        <v>Operating Expenses</v>
      </c>
      <c r="I11344" t="str">
        <f>_xlfn.XLOOKUP(tbl_GL[[#This Row],[Account_key]],tbl_COA[Account_key],tbl_COA[SubClass2],"Not Found")</f>
        <v>Sales &amp; Distribution</v>
      </c>
      <c r="J11344" t="str">
        <f>_xlfn.XLOOKUP(tbl_GL[[#This Row],[Account_key]],tbl_COA[Account_key],tbl_COA[SubAccount],,0)</f>
        <v>Salaries</v>
      </c>
      <c r="K11344">
        <f>YEAR(tbl_GL[[#This Row],[Date]])</f>
        <v>2018</v>
      </c>
    </row>
    <row r="11345" spans="1:11" hidden="1" x14ac:dyDescent="0.35">
      <c r="A11345">
        <v>476.2</v>
      </c>
      <c r="B11345" s="24">
        <v>43373</v>
      </c>
      <c r="C11345">
        <v>5</v>
      </c>
      <c r="D11345" s="13">
        <v>10</v>
      </c>
      <c r="E11345" s="13" t="s">
        <v>56</v>
      </c>
      <c r="F11345" s="17">
        <v>-2800</v>
      </c>
      <c r="G11345" t="str">
        <f>_xlfn.XLOOKUP(tbl_GL[[#This Row],[Account_key]],tbl_COA[Account_key],tbl_COA[Class],"Not Found")</f>
        <v>Assets</v>
      </c>
      <c r="H11345" t="str">
        <f>_xlfn.XLOOKUP(tbl_GL[[#This Row],[Account_key]],tbl_COA[Account_key],tbl_COA[SubClass],"Not Found")</f>
        <v>Assets</v>
      </c>
      <c r="I11345" t="str">
        <f>_xlfn.XLOOKUP(tbl_GL[[#This Row],[Account_key]],tbl_COA[Account_key],tbl_COA[SubClass2],"Not Found")</f>
        <v>Current Assets</v>
      </c>
      <c r="J11345" t="str">
        <f>_xlfn.XLOOKUP(tbl_GL[[#This Row],[Account_key]],tbl_COA[Account_key],tbl_COA[SubAccount],,0)</f>
        <v>Cash at Bank</v>
      </c>
      <c r="K11345">
        <f>YEAR(tbl_GL[[#This Row],[Date]])</f>
        <v>2018</v>
      </c>
    </row>
    <row r="11346" spans="1:11" hidden="1" x14ac:dyDescent="0.35">
      <c r="A11346">
        <v>477.1</v>
      </c>
      <c r="B11346" s="24">
        <v>43373</v>
      </c>
      <c r="C11346">
        <v>5</v>
      </c>
      <c r="D11346" s="13">
        <v>380</v>
      </c>
      <c r="E11346" s="13" t="s">
        <v>101</v>
      </c>
      <c r="F11346" s="17">
        <v>-3500</v>
      </c>
      <c r="G11346" t="str">
        <f>_xlfn.XLOOKUP(tbl_GL[[#This Row],[Account_key]],tbl_COA[Account_key],tbl_COA[Class],"Not Found")</f>
        <v>Operating account</v>
      </c>
      <c r="H11346" t="str">
        <f>_xlfn.XLOOKUP(tbl_GL[[#This Row],[Account_key]],tbl_COA[Account_key],tbl_COA[SubClass],"Not Found")</f>
        <v>Depreciation &amp; Amortization</v>
      </c>
      <c r="I11346" t="str">
        <f>_xlfn.XLOOKUP(tbl_GL[[#This Row],[Account_key]],tbl_COA[Account_key],tbl_COA[SubClass2],"Not Found")</f>
        <v>Depreciation</v>
      </c>
      <c r="J11346" t="str">
        <f>_xlfn.XLOOKUP(tbl_GL[[#This Row],[Account_key]],tbl_COA[Account_key],tbl_COA[SubAccount],,0)</f>
        <v>Equipment</v>
      </c>
      <c r="K11346">
        <f>YEAR(tbl_GL[[#This Row],[Date]])</f>
        <v>2018</v>
      </c>
    </row>
    <row r="11347" spans="1:11" hidden="1" x14ac:dyDescent="0.35">
      <c r="A11347">
        <v>477.2</v>
      </c>
      <c r="B11347" s="24">
        <v>43373</v>
      </c>
      <c r="C11347">
        <v>5</v>
      </c>
      <c r="D11347" s="13">
        <v>90</v>
      </c>
      <c r="E11347" s="13" t="s">
        <v>101</v>
      </c>
      <c r="F11347" s="17">
        <v>-3500</v>
      </c>
      <c r="G11347" t="str">
        <f>_xlfn.XLOOKUP(tbl_GL[[#This Row],[Account_key]],tbl_COA[Account_key],tbl_COA[Class],"Not Found")</f>
        <v>Assets</v>
      </c>
      <c r="H11347" t="str">
        <f>_xlfn.XLOOKUP(tbl_GL[[#This Row],[Account_key]],tbl_COA[Account_key],tbl_COA[SubClass],"Not Found")</f>
        <v>Assets</v>
      </c>
      <c r="I11347" t="str">
        <f>_xlfn.XLOOKUP(tbl_GL[[#This Row],[Account_key]],tbl_COA[Account_key],tbl_COA[SubClass2],"Not Found")</f>
        <v>Non-Current Assets</v>
      </c>
      <c r="J11347" t="str">
        <f>_xlfn.XLOOKUP(tbl_GL[[#This Row],[Account_key]],tbl_COA[Account_key],tbl_COA[SubAccount],,0)</f>
        <v>Office Furniture &amp; Equipment</v>
      </c>
      <c r="K11347">
        <f>YEAR(tbl_GL[[#This Row],[Date]])</f>
        <v>2018</v>
      </c>
    </row>
    <row r="11348" spans="1:11" hidden="1" x14ac:dyDescent="0.35">
      <c r="A11348">
        <v>478.1</v>
      </c>
      <c r="B11348" s="24">
        <v>43373</v>
      </c>
      <c r="C11348">
        <v>5</v>
      </c>
      <c r="D11348" s="13">
        <v>201</v>
      </c>
      <c r="E11348" s="13" t="s">
        <v>126</v>
      </c>
      <c r="F11348" s="17">
        <v>-10500</v>
      </c>
      <c r="G11348" t="str">
        <f>_xlfn.XLOOKUP(tbl_GL[[#This Row],[Account_key]],tbl_COA[Account_key],tbl_COA[Class],"Not Found")</f>
        <v>Liabilities and Owners Equity</v>
      </c>
      <c r="H11348" t="str">
        <f>_xlfn.XLOOKUP(tbl_GL[[#This Row],[Account_key]],tbl_COA[Account_key],tbl_COA[SubClass],"Not Found")</f>
        <v>Owners Equity</v>
      </c>
      <c r="I11348" t="str">
        <f>_xlfn.XLOOKUP(tbl_GL[[#This Row],[Account_key]],tbl_COA[Account_key],tbl_COA[SubClass2],"Not Found")</f>
        <v>Retained Earnings</v>
      </c>
      <c r="J11348" t="str">
        <f>_xlfn.XLOOKUP(tbl_GL[[#This Row],[Account_key]],tbl_COA[Account_key],tbl_COA[SubAccount],,0)</f>
        <v>Dividends paid</v>
      </c>
      <c r="K11348">
        <f>YEAR(tbl_GL[[#This Row],[Date]])</f>
        <v>2018</v>
      </c>
    </row>
    <row r="11349" spans="1:11" hidden="1" x14ac:dyDescent="0.35">
      <c r="A11349">
        <v>478.2</v>
      </c>
      <c r="B11349" s="24">
        <v>43373</v>
      </c>
      <c r="C11349">
        <v>5</v>
      </c>
      <c r="D11349" s="13">
        <v>135</v>
      </c>
      <c r="E11349" s="13" t="s">
        <v>126</v>
      </c>
      <c r="F11349" s="17">
        <v>10500</v>
      </c>
      <c r="G11349" t="str">
        <f>_xlfn.XLOOKUP(tbl_GL[[#This Row],[Account_key]],tbl_COA[Account_key],tbl_COA[Class],"Not Found")</f>
        <v>Liabilities and Owners Equity</v>
      </c>
      <c r="H11349" t="str">
        <f>_xlfn.XLOOKUP(tbl_GL[[#This Row],[Account_key]],tbl_COA[Account_key],tbl_COA[SubClass],"Not Found")</f>
        <v>Liabilities</v>
      </c>
      <c r="I11349" t="str">
        <f>_xlfn.XLOOKUP(tbl_GL[[#This Row],[Account_key]],tbl_COA[Account_key],tbl_COA[SubClass2],"Not Found")</f>
        <v>Current Liabilities</v>
      </c>
      <c r="J11349" t="str">
        <f>_xlfn.XLOOKUP(tbl_GL[[#This Row],[Account_key]],tbl_COA[Account_key],tbl_COA[SubAccount],,0)</f>
        <v>Dividends payable</v>
      </c>
      <c r="K11349">
        <f>YEAR(tbl_GL[[#This Row],[Date]])</f>
        <v>2018</v>
      </c>
    </row>
    <row r="11350" spans="1:11" hidden="1" x14ac:dyDescent="0.35">
      <c r="A11350">
        <v>480.1</v>
      </c>
      <c r="B11350" s="24">
        <v>43374</v>
      </c>
      <c r="C11350">
        <v>5</v>
      </c>
      <c r="D11350" s="13">
        <v>260</v>
      </c>
      <c r="E11350" s="13" t="s">
        <v>99</v>
      </c>
      <c r="F11350" s="17">
        <v>-31</v>
      </c>
      <c r="G11350" t="str">
        <f>_xlfn.XLOOKUP(tbl_GL[[#This Row],[Account_key]],tbl_COA[Account_key],tbl_COA[Class],"Not Found")</f>
        <v>Operating account</v>
      </c>
      <c r="H11350" t="str">
        <f>_xlfn.XLOOKUP(tbl_GL[[#This Row],[Account_key]],tbl_COA[Account_key],tbl_COA[SubClass],"Not Found")</f>
        <v>Operating Expenses</v>
      </c>
      <c r="I11350" t="str">
        <f>_xlfn.XLOOKUP(tbl_GL[[#This Row],[Account_key]],tbl_COA[Account_key],tbl_COA[SubClass2],"Not Found")</f>
        <v>Marketing</v>
      </c>
      <c r="J11350" t="str">
        <f>_xlfn.XLOOKUP(tbl_GL[[#This Row],[Account_key]],tbl_COA[Account_key],tbl_COA[SubAccount],,0)</f>
        <v>Commissions</v>
      </c>
      <c r="K11350">
        <f>YEAR(tbl_GL[[#This Row],[Date]])</f>
        <v>2018</v>
      </c>
    </row>
    <row r="11351" spans="1:11" hidden="1" x14ac:dyDescent="0.35">
      <c r="A11351">
        <v>480.2</v>
      </c>
      <c r="B11351" s="24">
        <v>43374</v>
      </c>
      <c r="C11351">
        <v>5</v>
      </c>
      <c r="D11351" s="13">
        <v>20</v>
      </c>
      <c r="E11351" s="13" t="s">
        <v>99</v>
      </c>
      <c r="F11351" s="17">
        <v>-31</v>
      </c>
      <c r="G11351" t="str">
        <f>_xlfn.XLOOKUP(tbl_GL[[#This Row],[Account_key]],tbl_COA[Account_key],tbl_COA[Class],"Not Found")</f>
        <v>Assets</v>
      </c>
      <c r="H11351" t="str">
        <f>_xlfn.XLOOKUP(tbl_GL[[#This Row],[Account_key]],tbl_COA[Account_key],tbl_COA[SubClass],"Not Found")</f>
        <v>Assets</v>
      </c>
      <c r="I11351" t="str">
        <f>_xlfn.XLOOKUP(tbl_GL[[#This Row],[Account_key]],tbl_COA[Account_key],tbl_COA[SubClass2],"Not Found")</f>
        <v>Current Assets</v>
      </c>
      <c r="J11351" t="str">
        <f>_xlfn.XLOOKUP(tbl_GL[[#This Row],[Account_key]],tbl_COA[Account_key],tbl_COA[SubAccount],,0)</f>
        <v>Cash in hand</v>
      </c>
      <c r="K11351">
        <f>YEAR(tbl_GL[[#This Row],[Date]])</f>
        <v>2018</v>
      </c>
    </row>
    <row r="11352" spans="1:11" hidden="1" x14ac:dyDescent="0.35">
      <c r="A11352">
        <v>481.1</v>
      </c>
      <c r="B11352" s="24">
        <v>43374</v>
      </c>
      <c r="C11352">
        <v>5</v>
      </c>
      <c r="D11352" s="13">
        <v>10</v>
      </c>
      <c r="E11352" s="13" t="s">
        <v>98</v>
      </c>
      <c r="F11352" s="17">
        <v>-806</v>
      </c>
      <c r="G11352" t="str">
        <f>_xlfn.XLOOKUP(tbl_GL[[#This Row],[Account_key]],tbl_COA[Account_key],tbl_COA[Class],"Not Found")</f>
        <v>Assets</v>
      </c>
      <c r="H11352" t="str">
        <f>_xlfn.XLOOKUP(tbl_GL[[#This Row],[Account_key]],tbl_COA[Account_key],tbl_COA[SubClass],"Not Found")</f>
        <v>Assets</v>
      </c>
      <c r="I11352" t="str">
        <f>_xlfn.XLOOKUP(tbl_GL[[#This Row],[Account_key]],tbl_COA[Account_key],tbl_COA[SubClass2],"Not Found")</f>
        <v>Current Assets</v>
      </c>
      <c r="J11352" t="str">
        <f>_xlfn.XLOOKUP(tbl_GL[[#This Row],[Account_key]],tbl_COA[Account_key],tbl_COA[SubAccount],,0)</f>
        <v>Cash at Bank</v>
      </c>
      <c r="K11352">
        <f>YEAR(tbl_GL[[#This Row],[Date]])</f>
        <v>2018</v>
      </c>
    </row>
    <row r="11353" spans="1:11" hidden="1" x14ac:dyDescent="0.35">
      <c r="A11353">
        <v>481.2</v>
      </c>
      <c r="B11353" s="24">
        <v>43374</v>
      </c>
      <c r="C11353">
        <v>5</v>
      </c>
      <c r="D11353" s="13">
        <v>120</v>
      </c>
      <c r="E11353" s="13" t="s">
        <v>98</v>
      </c>
      <c r="F11353" s="17">
        <v>-806</v>
      </c>
      <c r="G11353" t="str">
        <f>_xlfn.XLOOKUP(tbl_GL[[#This Row],[Account_key]],tbl_COA[Account_key],tbl_COA[Class],"Not Found")</f>
        <v>Liabilities and Owners Equity</v>
      </c>
      <c r="H11353" t="str">
        <f>_xlfn.XLOOKUP(tbl_GL[[#This Row],[Account_key]],tbl_COA[Account_key],tbl_COA[SubClass],"Not Found")</f>
        <v>Liabilities</v>
      </c>
      <c r="I11353" t="str">
        <f>_xlfn.XLOOKUP(tbl_GL[[#This Row],[Account_key]],tbl_COA[Account_key],tbl_COA[SubClass2],"Not Found")</f>
        <v>Current Liabilities</v>
      </c>
      <c r="J11353" t="str">
        <f>_xlfn.XLOOKUP(tbl_GL[[#This Row],[Account_key]],tbl_COA[Account_key],tbl_COA[SubAccount],,0)</f>
        <v>Accrued Expenses</v>
      </c>
      <c r="K11353">
        <f>YEAR(tbl_GL[[#This Row],[Date]])</f>
        <v>2018</v>
      </c>
    </row>
    <row r="11354" spans="1:11" hidden="1" x14ac:dyDescent="0.35">
      <c r="A11354">
        <v>482.1</v>
      </c>
      <c r="B11354" s="24">
        <v>43374</v>
      </c>
      <c r="C11354">
        <v>5</v>
      </c>
      <c r="D11354" s="13">
        <v>10</v>
      </c>
      <c r="E11354" s="13" t="s">
        <v>98</v>
      </c>
      <c r="F11354" s="17">
        <v>-809</v>
      </c>
      <c r="G11354" t="str">
        <f>_xlfn.XLOOKUP(tbl_GL[[#This Row],[Account_key]],tbl_COA[Account_key],tbl_COA[Class],"Not Found")</f>
        <v>Assets</v>
      </c>
      <c r="H11354" t="str">
        <f>_xlfn.XLOOKUP(tbl_GL[[#This Row],[Account_key]],tbl_COA[Account_key],tbl_COA[SubClass],"Not Found")</f>
        <v>Assets</v>
      </c>
      <c r="I11354" t="str">
        <f>_xlfn.XLOOKUP(tbl_GL[[#This Row],[Account_key]],tbl_COA[Account_key],tbl_COA[SubClass2],"Not Found")</f>
        <v>Current Assets</v>
      </c>
      <c r="J11354" t="str">
        <f>_xlfn.XLOOKUP(tbl_GL[[#This Row],[Account_key]],tbl_COA[Account_key],tbl_COA[SubAccount],,0)</f>
        <v>Cash at Bank</v>
      </c>
      <c r="K11354">
        <f>YEAR(tbl_GL[[#This Row],[Date]])</f>
        <v>2018</v>
      </c>
    </row>
    <row r="11355" spans="1:11" hidden="1" x14ac:dyDescent="0.35">
      <c r="A11355">
        <v>482.2</v>
      </c>
      <c r="B11355" s="24">
        <v>43374</v>
      </c>
      <c r="C11355">
        <v>5</v>
      </c>
      <c r="D11355" s="13">
        <v>120</v>
      </c>
      <c r="E11355" s="13" t="s">
        <v>98</v>
      </c>
      <c r="F11355" s="17">
        <v>-809</v>
      </c>
      <c r="G11355" t="str">
        <f>_xlfn.XLOOKUP(tbl_GL[[#This Row],[Account_key]],tbl_COA[Account_key],tbl_COA[Class],"Not Found")</f>
        <v>Liabilities and Owners Equity</v>
      </c>
      <c r="H11355" t="str">
        <f>_xlfn.XLOOKUP(tbl_GL[[#This Row],[Account_key]],tbl_COA[Account_key],tbl_COA[SubClass],"Not Found")</f>
        <v>Liabilities</v>
      </c>
      <c r="I11355" t="str">
        <f>_xlfn.XLOOKUP(tbl_GL[[#This Row],[Account_key]],tbl_COA[Account_key],tbl_COA[SubClass2],"Not Found")</f>
        <v>Current Liabilities</v>
      </c>
      <c r="J11355" t="str">
        <f>_xlfn.XLOOKUP(tbl_GL[[#This Row],[Account_key]],tbl_COA[Account_key],tbl_COA[SubAccount],,0)</f>
        <v>Accrued Expenses</v>
      </c>
      <c r="K11355">
        <f>YEAR(tbl_GL[[#This Row],[Date]])</f>
        <v>2018</v>
      </c>
    </row>
    <row r="11356" spans="1:11" hidden="1" x14ac:dyDescent="0.35">
      <c r="A11356">
        <v>483.1</v>
      </c>
      <c r="B11356" s="24">
        <v>43374</v>
      </c>
      <c r="C11356">
        <v>5</v>
      </c>
      <c r="D11356" s="13">
        <v>60</v>
      </c>
      <c r="E11356" s="13" t="s">
        <v>84</v>
      </c>
      <c r="F11356" s="17">
        <v>12833</v>
      </c>
      <c r="G11356" t="str">
        <f>_xlfn.XLOOKUP(tbl_GL[[#This Row],[Account_key]],tbl_COA[Account_key],tbl_COA[Class],"Not Found")</f>
        <v>Assets</v>
      </c>
      <c r="H11356" t="str">
        <f>_xlfn.XLOOKUP(tbl_GL[[#This Row],[Account_key]],tbl_COA[Account_key],tbl_COA[SubClass],"Not Found")</f>
        <v>Assets</v>
      </c>
      <c r="I11356" t="str">
        <f>_xlfn.XLOOKUP(tbl_GL[[#This Row],[Account_key]],tbl_COA[Account_key],tbl_COA[SubClass2],"Not Found")</f>
        <v>Current Assets</v>
      </c>
      <c r="J11356" t="str">
        <f>_xlfn.XLOOKUP(tbl_GL[[#This Row],[Account_key]],tbl_COA[Account_key],tbl_COA[SubAccount],,0)</f>
        <v>Inventory</v>
      </c>
      <c r="K11356">
        <f>YEAR(tbl_GL[[#This Row],[Date]])</f>
        <v>2018</v>
      </c>
    </row>
    <row r="11357" spans="1:11" hidden="1" x14ac:dyDescent="0.35">
      <c r="A11357">
        <v>483.2</v>
      </c>
      <c r="B11357" s="24">
        <v>43374</v>
      </c>
      <c r="C11357">
        <v>5</v>
      </c>
      <c r="D11357" s="13">
        <v>110</v>
      </c>
      <c r="E11357" s="13" t="s">
        <v>84</v>
      </c>
      <c r="F11357" s="17">
        <v>12833</v>
      </c>
      <c r="G11357" t="str">
        <f>_xlfn.XLOOKUP(tbl_GL[[#This Row],[Account_key]],tbl_COA[Account_key],tbl_COA[Class],"Not Found")</f>
        <v>Liabilities and Owners Equity</v>
      </c>
      <c r="H11357" t="str">
        <f>_xlfn.XLOOKUP(tbl_GL[[#This Row],[Account_key]],tbl_COA[Account_key],tbl_COA[SubClass],"Not Found")</f>
        <v>Liabilities</v>
      </c>
      <c r="I11357" t="str">
        <f>_xlfn.XLOOKUP(tbl_GL[[#This Row],[Account_key]],tbl_COA[Account_key],tbl_COA[SubClass2],"Not Found")</f>
        <v>Current Liabilities</v>
      </c>
      <c r="J11357" t="str">
        <f>_xlfn.XLOOKUP(tbl_GL[[#This Row],[Account_key]],tbl_COA[Account_key],tbl_COA[SubAccount],,0)</f>
        <v>Trade Payables</v>
      </c>
      <c r="K11357">
        <f>YEAR(tbl_GL[[#This Row],[Date]])</f>
        <v>2018</v>
      </c>
    </row>
    <row r="11358" spans="1:11" hidden="1" x14ac:dyDescent="0.35">
      <c r="A11358">
        <v>484.1</v>
      </c>
      <c r="B11358" s="24">
        <v>43375</v>
      </c>
      <c r="C11358">
        <v>5</v>
      </c>
      <c r="D11358" s="13">
        <v>10</v>
      </c>
      <c r="E11358" s="13" t="s">
        <v>98</v>
      </c>
      <c r="F11358" s="17">
        <v>-962</v>
      </c>
      <c r="G11358" t="str">
        <f>_xlfn.XLOOKUP(tbl_GL[[#This Row],[Account_key]],tbl_COA[Account_key],tbl_COA[Class],"Not Found")</f>
        <v>Assets</v>
      </c>
      <c r="H11358" t="str">
        <f>_xlfn.XLOOKUP(tbl_GL[[#This Row],[Account_key]],tbl_COA[Account_key],tbl_COA[SubClass],"Not Found")</f>
        <v>Assets</v>
      </c>
      <c r="I11358" t="str">
        <f>_xlfn.XLOOKUP(tbl_GL[[#This Row],[Account_key]],tbl_COA[Account_key],tbl_COA[SubClass2],"Not Found")</f>
        <v>Current Assets</v>
      </c>
      <c r="J11358" t="str">
        <f>_xlfn.XLOOKUP(tbl_GL[[#This Row],[Account_key]],tbl_COA[Account_key],tbl_COA[SubAccount],,0)</f>
        <v>Cash at Bank</v>
      </c>
      <c r="K11358">
        <f>YEAR(tbl_GL[[#This Row],[Date]])</f>
        <v>2018</v>
      </c>
    </row>
    <row r="11359" spans="1:11" hidden="1" x14ac:dyDescent="0.35">
      <c r="A11359">
        <v>484.2</v>
      </c>
      <c r="B11359" s="24">
        <v>43375</v>
      </c>
      <c r="C11359">
        <v>5</v>
      </c>
      <c r="D11359" s="13">
        <v>120</v>
      </c>
      <c r="E11359" s="13" t="s">
        <v>98</v>
      </c>
      <c r="F11359" s="17">
        <v>-962</v>
      </c>
      <c r="G11359" t="str">
        <f>_xlfn.XLOOKUP(tbl_GL[[#This Row],[Account_key]],tbl_COA[Account_key],tbl_COA[Class],"Not Found")</f>
        <v>Liabilities and Owners Equity</v>
      </c>
      <c r="H11359" t="str">
        <f>_xlfn.XLOOKUP(tbl_GL[[#This Row],[Account_key]],tbl_COA[Account_key],tbl_COA[SubClass],"Not Found")</f>
        <v>Liabilities</v>
      </c>
      <c r="I11359" t="str">
        <f>_xlfn.XLOOKUP(tbl_GL[[#This Row],[Account_key]],tbl_COA[Account_key],tbl_COA[SubClass2],"Not Found")</f>
        <v>Current Liabilities</v>
      </c>
      <c r="J11359" t="str">
        <f>_xlfn.XLOOKUP(tbl_GL[[#This Row],[Account_key]],tbl_COA[Account_key],tbl_COA[SubAccount],,0)</f>
        <v>Accrued Expenses</v>
      </c>
      <c r="K11359">
        <f>YEAR(tbl_GL[[#This Row],[Date]])</f>
        <v>2018</v>
      </c>
    </row>
    <row r="11360" spans="1:11" hidden="1" x14ac:dyDescent="0.35">
      <c r="A11360">
        <v>485.1</v>
      </c>
      <c r="B11360" s="24">
        <v>43376</v>
      </c>
      <c r="C11360">
        <v>5</v>
      </c>
      <c r="D11360" s="13">
        <v>220</v>
      </c>
      <c r="E11360" s="13" t="s">
        <v>81</v>
      </c>
      <c r="F11360" s="17">
        <v>-1222</v>
      </c>
      <c r="G11360" t="str">
        <f>_xlfn.XLOOKUP(tbl_GL[[#This Row],[Account_key]],tbl_COA[Account_key],tbl_COA[Class],"Not Found")</f>
        <v>Trading account</v>
      </c>
      <c r="H11360" t="str">
        <f>_xlfn.XLOOKUP(tbl_GL[[#This Row],[Account_key]],tbl_COA[Account_key],tbl_COA[SubClass],"Not Found")</f>
        <v>Sales</v>
      </c>
      <c r="I11360" t="str">
        <f>_xlfn.XLOOKUP(tbl_GL[[#This Row],[Account_key]],tbl_COA[Account_key],tbl_COA[SubClass2],"Not Found")</f>
        <v>Sales</v>
      </c>
      <c r="J11360" t="str">
        <f>_xlfn.XLOOKUP(tbl_GL[[#This Row],[Account_key]],tbl_COA[Account_key],tbl_COA[SubAccount],,0)</f>
        <v>Sales Return</v>
      </c>
      <c r="K11360">
        <f>YEAR(tbl_GL[[#This Row],[Date]])</f>
        <v>2018</v>
      </c>
    </row>
    <row r="11361" spans="1:11" hidden="1" x14ac:dyDescent="0.35">
      <c r="A11361">
        <v>485.2</v>
      </c>
      <c r="B11361" s="24">
        <v>43376</v>
      </c>
      <c r="C11361">
        <v>5</v>
      </c>
      <c r="D11361" s="13">
        <v>20</v>
      </c>
      <c r="E11361" s="13" t="s">
        <v>81</v>
      </c>
      <c r="F11361" s="17">
        <v>-1222</v>
      </c>
      <c r="G11361" t="str">
        <f>_xlfn.XLOOKUP(tbl_GL[[#This Row],[Account_key]],tbl_COA[Account_key],tbl_COA[Class],"Not Found")</f>
        <v>Assets</v>
      </c>
      <c r="H11361" t="str">
        <f>_xlfn.XLOOKUP(tbl_GL[[#This Row],[Account_key]],tbl_COA[Account_key],tbl_COA[SubClass],"Not Found")</f>
        <v>Assets</v>
      </c>
      <c r="I11361" t="str">
        <f>_xlfn.XLOOKUP(tbl_GL[[#This Row],[Account_key]],tbl_COA[Account_key],tbl_COA[SubClass2],"Not Found")</f>
        <v>Current Assets</v>
      </c>
      <c r="J11361" t="str">
        <f>_xlfn.XLOOKUP(tbl_GL[[#This Row],[Account_key]],tbl_COA[Account_key],tbl_COA[SubAccount],,0)</f>
        <v>Cash in hand</v>
      </c>
      <c r="K11361">
        <f>YEAR(tbl_GL[[#This Row],[Date]])</f>
        <v>2018</v>
      </c>
    </row>
    <row r="11362" spans="1:11" hidden="1" x14ac:dyDescent="0.35">
      <c r="A11362">
        <v>486.1</v>
      </c>
      <c r="B11362" s="24">
        <v>43377</v>
      </c>
      <c r="C11362">
        <v>5</v>
      </c>
      <c r="D11362" s="13">
        <v>320</v>
      </c>
      <c r="E11362" s="13" t="s">
        <v>97</v>
      </c>
      <c r="F11362" s="17">
        <v>-952</v>
      </c>
      <c r="G11362" t="str">
        <f>_xlfn.XLOOKUP(tbl_GL[[#This Row],[Account_key]],tbl_COA[Account_key],tbl_COA[Class],"Not Found")</f>
        <v>Operating account</v>
      </c>
      <c r="H11362" t="str">
        <f>_xlfn.XLOOKUP(tbl_GL[[#This Row],[Account_key]],tbl_COA[Account_key],tbl_COA[SubClass],"Not Found")</f>
        <v>Operating Expenses</v>
      </c>
      <c r="I11362" t="str">
        <f>_xlfn.XLOOKUP(tbl_GL[[#This Row],[Account_key]],tbl_COA[Account_key],tbl_COA[SubClass2],"Not Found")</f>
        <v>Administration</v>
      </c>
      <c r="J11362" t="str">
        <f>_xlfn.XLOOKUP(tbl_GL[[#This Row],[Account_key]],tbl_COA[Account_key],tbl_COA[SubAccount],,0)</f>
        <v>Professional Services</v>
      </c>
      <c r="K11362">
        <f>YEAR(tbl_GL[[#This Row],[Date]])</f>
        <v>2018</v>
      </c>
    </row>
    <row r="11363" spans="1:11" hidden="1" x14ac:dyDescent="0.35">
      <c r="A11363">
        <v>486.2</v>
      </c>
      <c r="B11363" s="24">
        <v>43377</v>
      </c>
      <c r="C11363">
        <v>5</v>
      </c>
      <c r="D11363" s="13">
        <v>120</v>
      </c>
      <c r="E11363" s="13" t="s">
        <v>97</v>
      </c>
      <c r="F11363" s="17">
        <v>952</v>
      </c>
      <c r="G11363" t="str">
        <f>_xlfn.XLOOKUP(tbl_GL[[#This Row],[Account_key]],tbl_COA[Account_key],tbl_COA[Class],"Not Found")</f>
        <v>Liabilities and Owners Equity</v>
      </c>
      <c r="H11363" t="str">
        <f>_xlfn.XLOOKUP(tbl_GL[[#This Row],[Account_key]],tbl_COA[Account_key],tbl_COA[SubClass],"Not Found")</f>
        <v>Liabilities</v>
      </c>
      <c r="I11363" t="str">
        <f>_xlfn.XLOOKUP(tbl_GL[[#This Row],[Account_key]],tbl_COA[Account_key],tbl_COA[SubClass2],"Not Found")</f>
        <v>Current Liabilities</v>
      </c>
      <c r="J11363" t="str">
        <f>_xlfn.XLOOKUP(tbl_GL[[#This Row],[Account_key]],tbl_COA[Account_key],tbl_COA[SubAccount],,0)</f>
        <v>Accrued Expenses</v>
      </c>
      <c r="K11363">
        <f>YEAR(tbl_GL[[#This Row],[Date]])</f>
        <v>2018</v>
      </c>
    </row>
    <row r="11364" spans="1:11" hidden="1" x14ac:dyDescent="0.35">
      <c r="A11364">
        <v>487.1</v>
      </c>
      <c r="B11364" s="24">
        <v>43378</v>
      </c>
      <c r="C11364">
        <v>5</v>
      </c>
      <c r="D11364" s="13">
        <v>230</v>
      </c>
      <c r="E11364" s="13" t="s">
        <v>4</v>
      </c>
      <c r="F11364" s="17">
        <v>-597</v>
      </c>
      <c r="G11364" t="str">
        <f>_xlfn.XLOOKUP(tbl_GL[[#This Row],[Account_key]],tbl_COA[Account_key],tbl_COA[Class],"Not Found")</f>
        <v>Trading account</v>
      </c>
      <c r="H11364" t="str">
        <f>_xlfn.XLOOKUP(tbl_GL[[#This Row],[Account_key]],tbl_COA[Account_key],tbl_COA[SubClass],"Not Found")</f>
        <v>Cost of Sales</v>
      </c>
      <c r="I11364" t="str">
        <f>_xlfn.XLOOKUP(tbl_GL[[#This Row],[Account_key]],tbl_COA[Account_key],tbl_COA[SubClass2],"Not Found")</f>
        <v>Cost of Sales</v>
      </c>
      <c r="J11364" t="str">
        <f>_xlfn.XLOOKUP(tbl_GL[[#This Row],[Account_key]],tbl_COA[Account_key],tbl_COA[SubAccount],,0)</f>
        <v>Cost of Sales</v>
      </c>
      <c r="K11364">
        <f>YEAR(tbl_GL[[#This Row],[Date]])</f>
        <v>2018</v>
      </c>
    </row>
    <row r="11365" spans="1:11" hidden="1" x14ac:dyDescent="0.35">
      <c r="A11365">
        <v>487.2</v>
      </c>
      <c r="B11365" s="24">
        <v>43378</v>
      </c>
      <c r="C11365">
        <v>5</v>
      </c>
      <c r="D11365" s="13">
        <v>60</v>
      </c>
      <c r="E11365" s="13" t="s">
        <v>4</v>
      </c>
      <c r="F11365" s="17">
        <v>-597</v>
      </c>
      <c r="G11365" t="str">
        <f>_xlfn.XLOOKUP(tbl_GL[[#This Row],[Account_key]],tbl_COA[Account_key],tbl_COA[Class],"Not Found")</f>
        <v>Assets</v>
      </c>
      <c r="H11365" t="str">
        <f>_xlfn.XLOOKUP(tbl_GL[[#This Row],[Account_key]],tbl_COA[Account_key],tbl_COA[SubClass],"Not Found")</f>
        <v>Assets</v>
      </c>
      <c r="I11365" t="str">
        <f>_xlfn.XLOOKUP(tbl_GL[[#This Row],[Account_key]],tbl_COA[Account_key],tbl_COA[SubClass2],"Not Found")</f>
        <v>Current Assets</v>
      </c>
      <c r="J11365" t="str">
        <f>_xlfn.XLOOKUP(tbl_GL[[#This Row],[Account_key]],tbl_COA[Account_key],tbl_COA[SubAccount],,0)</f>
        <v>Inventory</v>
      </c>
      <c r="K11365">
        <f>YEAR(tbl_GL[[#This Row],[Date]])</f>
        <v>2018</v>
      </c>
    </row>
    <row r="11366" spans="1:11" hidden="1" x14ac:dyDescent="0.35">
      <c r="A11366">
        <v>488.1</v>
      </c>
      <c r="B11366" s="24">
        <v>43378</v>
      </c>
      <c r="C11366">
        <v>5</v>
      </c>
      <c r="D11366" s="13">
        <v>210</v>
      </c>
      <c r="E11366" s="13" t="s">
        <v>7</v>
      </c>
      <c r="F11366" s="17">
        <v>1990</v>
      </c>
      <c r="G11366" t="str">
        <f>_xlfn.XLOOKUP(tbl_GL[[#This Row],[Account_key]],tbl_COA[Account_key],tbl_COA[Class],"Not Found")</f>
        <v>Trading account</v>
      </c>
      <c r="H11366" t="str">
        <f>_xlfn.XLOOKUP(tbl_GL[[#This Row],[Account_key]],tbl_COA[Account_key],tbl_COA[SubClass],"Not Found")</f>
        <v>Sales</v>
      </c>
      <c r="I11366" t="str">
        <f>_xlfn.XLOOKUP(tbl_GL[[#This Row],[Account_key]],tbl_COA[Account_key],tbl_COA[SubClass2],"Not Found")</f>
        <v>Sales</v>
      </c>
      <c r="J11366" t="str">
        <f>_xlfn.XLOOKUP(tbl_GL[[#This Row],[Account_key]],tbl_COA[Account_key],tbl_COA[SubAccount],,0)</f>
        <v>Sales</v>
      </c>
      <c r="K11366">
        <f>YEAR(tbl_GL[[#This Row],[Date]])</f>
        <v>2018</v>
      </c>
    </row>
    <row r="11367" spans="1:11" hidden="1" x14ac:dyDescent="0.35">
      <c r="A11367">
        <v>488.2</v>
      </c>
      <c r="B11367" s="24">
        <v>43378</v>
      </c>
      <c r="C11367">
        <v>5</v>
      </c>
      <c r="D11367" s="13">
        <v>10</v>
      </c>
      <c r="E11367" s="13" t="s">
        <v>7</v>
      </c>
      <c r="F11367" s="17">
        <v>1990</v>
      </c>
      <c r="G11367" t="str">
        <f>_xlfn.XLOOKUP(tbl_GL[[#This Row],[Account_key]],tbl_COA[Account_key],tbl_COA[Class],"Not Found")</f>
        <v>Assets</v>
      </c>
      <c r="H11367" t="str">
        <f>_xlfn.XLOOKUP(tbl_GL[[#This Row],[Account_key]],tbl_COA[Account_key],tbl_COA[SubClass],"Not Found")</f>
        <v>Assets</v>
      </c>
      <c r="I11367" t="str">
        <f>_xlfn.XLOOKUP(tbl_GL[[#This Row],[Account_key]],tbl_COA[Account_key],tbl_COA[SubClass2],"Not Found")</f>
        <v>Current Assets</v>
      </c>
      <c r="J11367" t="str">
        <f>_xlfn.XLOOKUP(tbl_GL[[#This Row],[Account_key]],tbl_COA[Account_key],tbl_COA[SubAccount],,0)</f>
        <v>Cash at Bank</v>
      </c>
      <c r="K11367">
        <f>YEAR(tbl_GL[[#This Row],[Date]])</f>
        <v>2018</v>
      </c>
    </row>
    <row r="11368" spans="1:11" hidden="1" x14ac:dyDescent="0.35">
      <c r="A11368">
        <v>489.1</v>
      </c>
      <c r="B11368" s="24">
        <v>43378</v>
      </c>
      <c r="C11368">
        <v>5</v>
      </c>
      <c r="D11368" s="13">
        <v>230</v>
      </c>
      <c r="E11368" s="13" t="s">
        <v>4</v>
      </c>
      <c r="F11368" s="17">
        <v>-2541</v>
      </c>
      <c r="G11368" t="str">
        <f>_xlfn.XLOOKUP(tbl_GL[[#This Row],[Account_key]],tbl_COA[Account_key],tbl_COA[Class],"Not Found")</f>
        <v>Trading account</v>
      </c>
      <c r="H11368" t="str">
        <f>_xlfn.XLOOKUP(tbl_GL[[#This Row],[Account_key]],tbl_COA[Account_key],tbl_COA[SubClass],"Not Found")</f>
        <v>Cost of Sales</v>
      </c>
      <c r="I11368" t="str">
        <f>_xlfn.XLOOKUP(tbl_GL[[#This Row],[Account_key]],tbl_COA[Account_key],tbl_COA[SubClass2],"Not Found")</f>
        <v>Cost of Sales</v>
      </c>
      <c r="J11368" t="str">
        <f>_xlfn.XLOOKUP(tbl_GL[[#This Row],[Account_key]],tbl_COA[Account_key],tbl_COA[SubAccount],,0)</f>
        <v>Cost of Sales</v>
      </c>
      <c r="K11368">
        <f>YEAR(tbl_GL[[#This Row],[Date]])</f>
        <v>2018</v>
      </c>
    </row>
    <row r="11369" spans="1:11" hidden="1" x14ac:dyDescent="0.35">
      <c r="A11369">
        <v>489.2</v>
      </c>
      <c r="B11369" s="24">
        <v>43378</v>
      </c>
      <c r="C11369">
        <v>5</v>
      </c>
      <c r="D11369" s="13">
        <v>60</v>
      </c>
      <c r="E11369" s="13" t="s">
        <v>4</v>
      </c>
      <c r="F11369" s="17">
        <v>-2541</v>
      </c>
      <c r="G11369" t="str">
        <f>_xlfn.XLOOKUP(tbl_GL[[#This Row],[Account_key]],tbl_COA[Account_key],tbl_COA[Class],"Not Found")</f>
        <v>Assets</v>
      </c>
      <c r="H11369" t="str">
        <f>_xlfn.XLOOKUP(tbl_GL[[#This Row],[Account_key]],tbl_COA[Account_key],tbl_COA[SubClass],"Not Found")</f>
        <v>Assets</v>
      </c>
      <c r="I11369" t="str">
        <f>_xlfn.XLOOKUP(tbl_GL[[#This Row],[Account_key]],tbl_COA[Account_key],tbl_COA[SubClass2],"Not Found")</f>
        <v>Current Assets</v>
      </c>
      <c r="J11369" t="str">
        <f>_xlfn.XLOOKUP(tbl_GL[[#This Row],[Account_key]],tbl_COA[Account_key],tbl_COA[SubAccount],,0)</f>
        <v>Inventory</v>
      </c>
      <c r="K11369">
        <f>YEAR(tbl_GL[[#This Row],[Date]])</f>
        <v>2018</v>
      </c>
    </row>
    <row r="11370" spans="1:11" hidden="1" x14ac:dyDescent="0.35">
      <c r="A11370">
        <v>490.1</v>
      </c>
      <c r="B11370" s="24">
        <v>43378</v>
      </c>
      <c r="C11370">
        <v>5</v>
      </c>
      <c r="D11370" s="13">
        <v>210</v>
      </c>
      <c r="E11370" s="13" t="s">
        <v>8</v>
      </c>
      <c r="F11370" s="17">
        <v>9240</v>
      </c>
      <c r="G11370" t="str">
        <f>_xlfn.XLOOKUP(tbl_GL[[#This Row],[Account_key]],tbl_COA[Account_key],tbl_COA[Class],"Not Found")</f>
        <v>Trading account</v>
      </c>
      <c r="H11370" t="str">
        <f>_xlfn.XLOOKUP(tbl_GL[[#This Row],[Account_key]],tbl_COA[Account_key],tbl_COA[SubClass],"Not Found")</f>
        <v>Sales</v>
      </c>
      <c r="I11370" t="str">
        <f>_xlfn.XLOOKUP(tbl_GL[[#This Row],[Account_key]],tbl_COA[Account_key],tbl_COA[SubClass2],"Not Found")</f>
        <v>Sales</v>
      </c>
      <c r="J11370" t="str">
        <f>_xlfn.XLOOKUP(tbl_GL[[#This Row],[Account_key]],tbl_COA[Account_key],tbl_COA[SubAccount],,0)</f>
        <v>Sales</v>
      </c>
      <c r="K11370">
        <f>YEAR(tbl_GL[[#This Row],[Date]])</f>
        <v>2018</v>
      </c>
    </row>
    <row r="11371" spans="1:11" hidden="1" x14ac:dyDescent="0.35">
      <c r="A11371">
        <v>490.2</v>
      </c>
      <c r="B11371" s="24">
        <v>43378</v>
      </c>
      <c r="C11371">
        <v>5</v>
      </c>
      <c r="D11371" s="13">
        <v>30</v>
      </c>
      <c r="E11371" s="13" t="s">
        <v>8</v>
      </c>
      <c r="F11371" s="17">
        <v>9240</v>
      </c>
      <c r="G11371" t="str">
        <f>_xlfn.XLOOKUP(tbl_GL[[#This Row],[Account_key]],tbl_COA[Account_key],tbl_COA[Class],"Not Found")</f>
        <v>Assets</v>
      </c>
      <c r="H11371" t="str">
        <f>_xlfn.XLOOKUP(tbl_GL[[#This Row],[Account_key]],tbl_COA[Account_key],tbl_COA[SubClass],"Not Found")</f>
        <v>Assets</v>
      </c>
      <c r="I11371" t="str">
        <f>_xlfn.XLOOKUP(tbl_GL[[#This Row],[Account_key]],tbl_COA[Account_key],tbl_COA[SubClass2],"Not Found")</f>
        <v>Current Assets</v>
      </c>
      <c r="J11371" t="str">
        <f>_xlfn.XLOOKUP(tbl_GL[[#This Row],[Account_key]],tbl_COA[Account_key],tbl_COA[SubAccount],,0)</f>
        <v>Trade Receivables</v>
      </c>
      <c r="K11371">
        <f>YEAR(tbl_GL[[#This Row],[Date]])</f>
        <v>2018</v>
      </c>
    </row>
    <row r="11372" spans="1:11" hidden="1" x14ac:dyDescent="0.35">
      <c r="A11372">
        <v>491.1</v>
      </c>
      <c r="B11372" s="24">
        <v>43380</v>
      </c>
      <c r="C11372">
        <v>5</v>
      </c>
      <c r="D11372" s="13">
        <v>260</v>
      </c>
      <c r="E11372" s="13" t="s">
        <v>83</v>
      </c>
      <c r="F11372" s="17">
        <v>566</v>
      </c>
      <c r="G11372" t="str">
        <f>_xlfn.XLOOKUP(tbl_GL[[#This Row],[Account_key]],tbl_COA[Account_key],tbl_COA[Class],"Not Found")</f>
        <v>Operating account</v>
      </c>
      <c r="H11372" t="str">
        <f>_xlfn.XLOOKUP(tbl_GL[[#This Row],[Account_key]],tbl_COA[Account_key],tbl_COA[SubClass],"Not Found")</f>
        <v>Operating Expenses</v>
      </c>
      <c r="I11372" t="str">
        <f>_xlfn.XLOOKUP(tbl_GL[[#This Row],[Account_key]],tbl_COA[Account_key],tbl_COA[SubClass2],"Not Found")</f>
        <v>Marketing</v>
      </c>
      <c r="J11372" t="str">
        <f>_xlfn.XLOOKUP(tbl_GL[[#This Row],[Account_key]],tbl_COA[Account_key],tbl_COA[SubAccount],,0)</f>
        <v>Commissions</v>
      </c>
      <c r="K11372">
        <f>YEAR(tbl_GL[[#This Row],[Date]])</f>
        <v>2018</v>
      </c>
    </row>
    <row r="11373" spans="1:11" hidden="1" x14ac:dyDescent="0.35">
      <c r="A11373">
        <v>491.2</v>
      </c>
      <c r="B11373" s="24">
        <v>43380</v>
      </c>
      <c r="C11373">
        <v>5</v>
      </c>
      <c r="D11373" s="13">
        <v>20</v>
      </c>
      <c r="E11373" s="13" t="s">
        <v>83</v>
      </c>
      <c r="F11373" s="17">
        <v>566</v>
      </c>
      <c r="G11373" t="str">
        <f>_xlfn.XLOOKUP(tbl_GL[[#This Row],[Account_key]],tbl_COA[Account_key],tbl_COA[Class],"Not Found")</f>
        <v>Assets</v>
      </c>
      <c r="H11373" t="str">
        <f>_xlfn.XLOOKUP(tbl_GL[[#This Row],[Account_key]],tbl_COA[Account_key],tbl_COA[SubClass],"Not Found")</f>
        <v>Assets</v>
      </c>
      <c r="I11373" t="str">
        <f>_xlfn.XLOOKUP(tbl_GL[[#This Row],[Account_key]],tbl_COA[Account_key],tbl_COA[SubClass2],"Not Found")</f>
        <v>Current Assets</v>
      </c>
      <c r="J11373" t="str">
        <f>_xlfn.XLOOKUP(tbl_GL[[#This Row],[Account_key]],tbl_COA[Account_key],tbl_COA[SubAccount],,0)</f>
        <v>Cash in hand</v>
      </c>
      <c r="K11373">
        <f>YEAR(tbl_GL[[#This Row],[Date]])</f>
        <v>2018</v>
      </c>
    </row>
    <row r="11374" spans="1:11" hidden="1" x14ac:dyDescent="0.35">
      <c r="A11374">
        <v>492.1</v>
      </c>
      <c r="B11374" s="24">
        <v>43382</v>
      </c>
      <c r="C11374">
        <v>5</v>
      </c>
      <c r="D11374" s="13">
        <v>260</v>
      </c>
      <c r="E11374" s="13" t="s">
        <v>97</v>
      </c>
      <c r="F11374" s="17">
        <v>-973</v>
      </c>
      <c r="G11374" t="str">
        <f>_xlfn.XLOOKUP(tbl_GL[[#This Row],[Account_key]],tbl_COA[Account_key],tbl_COA[Class],"Not Found")</f>
        <v>Operating account</v>
      </c>
      <c r="H11374" t="str">
        <f>_xlfn.XLOOKUP(tbl_GL[[#This Row],[Account_key]],tbl_COA[Account_key],tbl_COA[SubClass],"Not Found")</f>
        <v>Operating Expenses</v>
      </c>
      <c r="I11374" t="str">
        <f>_xlfn.XLOOKUP(tbl_GL[[#This Row],[Account_key]],tbl_COA[Account_key],tbl_COA[SubClass2],"Not Found")</f>
        <v>Marketing</v>
      </c>
      <c r="J11374" t="str">
        <f>_xlfn.XLOOKUP(tbl_GL[[#This Row],[Account_key]],tbl_COA[Account_key],tbl_COA[SubAccount],,0)</f>
        <v>Commissions</v>
      </c>
      <c r="K11374">
        <f>YEAR(tbl_GL[[#This Row],[Date]])</f>
        <v>2018</v>
      </c>
    </row>
    <row r="11375" spans="1:11" hidden="1" x14ac:dyDescent="0.35">
      <c r="A11375">
        <v>492.2</v>
      </c>
      <c r="B11375" s="24">
        <v>43382</v>
      </c>
      <c r="C11375">
        <v>5</v>
      </c>
      <c r="D11375" s="13">
        <v>120</v>
      </c>
      <c r="E11375" s="13" t="s">
        <v>97</v>
      </c>
      <c r="F11375" s="17">
        <v>973</v>
      </c>
      <c r="G11375" t="str">
        <f>_xlfn.XLOOKUP(tbl_GL[[#This Row],[Account_key]],tbl_COA[Account_key],tbl_COA[Class],"Not Found")</f>
        <v>Liabilities and Owners Equity</v>
      </c>
      <c r="H11375" t="str">
        <f>_xlfn.XLOOKUP(tbl_GL[[#This Row],[Account_key]],tbl_COA[Account_key],tbl_COA[SubClass],"Not Found")</f>
        <v>Liabilities</v>
      </c>
      <c r="I11375" t="str">
        <f>_xlfn.XLOOKUP(tbl_GL[[#This Row],[Account_key]],tbl_COA[Account_key],tbl_COA[SubClass2],"Not Found")</f>
        <v>Current Liabilities</v>
      </c>
      <c r="J11375" t="str">
        <f>_xlfn.XLOOKUP(tbl_GL[[#This Row],[Account_key]],tbl_COA[Account_key],tbl_COA[SubAccount],,0)</f>
        <v>Accrued Expenses</v>
      </c>
      <c r="K11375">
        <f>YEAR(tbl_GL[[#This Row],[Date]])</f>
        <v>2018</v>
      </c>
    </row>
    <row r="11376" spans="1:11" hidden="1" x14ac:dyDescent="0.35">
      <c r="A11376">
        <v>493.1</v>
      </c>
      <c r="B11376" s="24">
        <v>43383</v>
      </c>
      <c r="C11376">
        <v>5</v>
      </c>
      <c r="D11376" s="13">
        <v>10</v>
      </c>
      <c r="E11376" s="13" t="s">
        <v>98</v>
      </c>
      <c r="F11376" s="17">
        <v>-974</v>
      </c>
      <c r="G11376" t="str">
        <f>_xlfn.XLOOKUP(tbl_GL[[#This Row],[Account_key]],tbl_COA[Account_key],tbl_COA[Class],"Not Found")</f>
        <v>Assets</v>
      </c>
      <c r="H11376" t="str">
        <f>_xlfn.XLOOKUP(tbl_GL[[#This Row],[Account_key]],tbl_COA[Account_key],tbl_COA[SubClass],"Not Found")</f>
        <v>Assets</v>
      </c>
      <c r="I11376" t="str">
        <f>_xlfn.XLOOKUP(tbl_GL[[#This Row],[Account_key]],tbl_COA[Account_key],tbl_COA[SubClass2],"Not Found")</f>
        <v>Current Assets</v>
      </c>
      <c r="J11376" t="str">
        <f>_xlfn.XLOOKUP(tbl_GL[[#This Row],[Account_key]],tbl_COA[Account_key],tbl_COA[SubAccount],,0)</f>
        <v>Cash at Bank</v>
      </c>
      <c r="K11376">
        <f>YEAR(tbl_GL[[#This Row],[Date]])</f>
        <v>2018</v>
      </c>
    </row>
    <row r="11377" spans="1:11" hidden="1" x14ac:dyDescent="0.35">
      <c r="A11377">
        <v>493.2</v>
      </c>
      <c r="B11377" s="24">
        <v>43383</v>
      </c>
      <c r="C11377">
        <v>5</v>
      </c>
      <c r="D11377" s="13">
        <v>120</v>
      </c>
      <c r="E11377" s="13" t="s">
        <v>98</v>
      </c>
      <c r="F11377" s="17">
        <v>-974</v>
      </c>
      <c r="G11377" t="str">
        <f>_xlfn.XLOOKUP(tbl_GL[[#This Row],[Account_key]],tbl_COA[Account_key],tbl_COA[Class],"Not Found")</f>
        <v>Liabilities and Owners Equity</v>
      </c>
      <c r="H11377" t="str">
        <f>_xlfn.XLOOKUP(tbl_GL[[#This Row],[Account_key]],tbl_COA[Account_key],tbl_COA[SubClass],"Not Found")</f>
        <v>Liabilities</v>
      </c>
      <c r="I11377" t="str">
        <f>_xlfn.XLOOKUP(tbl_GL[[#This Row],[Account_key]],tbl_COA[Account_key],tbl_COA[SubClass2],"Not Found")</f>
        <v>Current Liabilities</v>
      </c>
      <c r="J11377" t="str">
        <f>_xlfn.XLOOKUP(tbl_GL[[#This Row],[Account_key]],tbl_COA[Account_key],tbl_COA[SubAccount],,0)</f>
        <v>Accrued Expenses</v>
      </c>
      <c r="K11377">
        <f>YEAR(tbl_GL[[#This Row],[Date]])</f>
        <v>2018</v>
      </c>
    </row>
    <row r="11378" spans="1:11" hidden="1" x14ac:dyDescent="0.35">
      <c r="A11378">
        <v>494.1</v>
      </c>
      <c r="B11378" s="24">
        <v>43383</v>
      </c>
      <c r="C11378">
        <v>5</v>
      </c>
      <c r="D11378" s="13">
        <v>30</v>
      </c>
      <c r="E11378" s="13" t="s">
        <v>80</v>
      </c>
      <c r="F11378" s="17">
        <v>-6573</v>
      </c>
      <c r="G11378" t="str">
        <f>_xlfn.XLOOKUP(tbl_GL[[#This Row],[Account_key]],tbl_COA[Account_key],tbl_COA[Class],"Not Found")</f>
        <v>Assets</v>
      </c>
      <c r="H11378" t="str">
        <f>_xlfn.XLOOKUP(tbl_GL[[#This Row],[Account_key]],tbl_COA[Account_key],tbl_COA[SubClass],"Not Found")</f>
        <v>Assets</v>
      </c>
      <c r="I11378" t="str">
        <f>_xlfn.XLOOKUP(tbl_GL[[#This Row],[Account_key]],tbl_COA[Account_key],tbl_COA[SubClass2],"Not Found")</f>
        <v>Current Assets</v>
      </c>
      <c r="J11378" t="str">
        <f>_xlfn.XLOOKUP(tbl_GL[[#This Row],[Account_key]],tbl_COA[Account_key],tbl_COA[SubAccount],,0)</f>
        <v>Trade Receivables</v>
      </c>
      <c r="K11378">
        <f>YEAR(tbl_GL[[#This Row],[Date]])</f>
        <v>2018</v>
      </c>
    </row>
    <row r="11379" spans="1:11" hidden="1" x14ac:dyDescent="0.35">
      <c r="A11379">
        <v>494.2</v>
      </c>
      <c r="B11379" s="24">
        <v>43383</v>
      </c>
      <c r="C11379">
        <v>5</v>
      </c>
      <c r="D11379" s="13">
        <v>10</v>
      </c>
      <c r="E11379" s="13" t="s">
        <v>80</v>
      </c>
      <c r="F11379" s="17">
        <v>6573</v>
      </c>
      <c r="G11379" t="str">
        <f>_xlfn.XLOOKUP(tbl_GL[[#This Row],[Account_key]],tbl_COA[Account_key],tbl_COA[Class],"Not Found")</f>
        <v>Assets</v>
      </c>
      <c r="H11379" t="str">
        <f>_xlfn.XLOOKUP(tbl_GL[[#This Row],[Account_key]],tbl_COA[Account_key],tbl_COA[SubClass],"Not Found")</f>
        <v>Assets</v>
      </c>
      <c r="I11379" t="str">
        <f>_xlfn.XLOOKUP(tbl_GL[[#This Row],[Account_key]],tbl_COA[Account_key],tbl_COA[SubClass2],"Not Found")</f>
        <v>Current Assets</v>
      </c>
      <c r="J11379" t="str">
        <f>_xlfn.XLOOKUP(tbl_GL[[#This Row],[Account_key]],tbl_COA[Account_key],tbl_COA[SubAccount],,0)</f>
        <v>Cash at Bank</v>
      </c>
      <c r="K11379">
        <f>YEAR(tbl_GL[[#This Row],[Date]])</f>
        <v>2018</v>
      </c>
    </row>
    <row r="11380" spans="1:11" hidden="1" x14ac:dyDescent="0.35">
      <c r="A11380">
        <v>495.1</v>
      </c>
      <c r="B11380" s="24">
        <v>43384</v>
      </c>
      <c r="C11380">
        <v>5</v>
      </c>
      <c r="D11380" s="13">
        <v>340</v>
      </c>
      <c r="E11380" s="13" t="s">
        <v>97</v>
      </c>
      <c r="F11380" s="17">
        <v>-913</v>
      </c>
      <c r="G11380" t="str">
        <f>_xlfn.XLOOKUP(tbl_GL[[#This Row],[Account_key]],tbl_COA[Account_key],tbl_COA[Class],"Not Found")</f>
        <v>Operating account</v>
      </c>
      <c r="H11380" t="str">
        <f>_xlfn.XLOOKUP(tbl_GL[[#This Row],[Account_key]],tbl_COA[Account_key],tbl_COA[SubClass],"Not Found")</f>
        <v>Operating Expenses</v>
      </c>
      <c r="I11380" t="str">
        <f>_xlfn.XLOOKUP(tbl_GL[[#This Row],[Account_key]],tbl_COA[Account_key],tbl_COA[SubClass2],"Not Found")</f>
        <v>Administration</v>
      </c>
      <c r="J11380" t="str">
        <f>_xlfn.XLOOKUP(tbl_GL[[#This Row],[Account_key]],tbl_COA[Account_key],tbl_COA[SubAccount],,0)</f>
        <v>Utilities</v>
      </c>
      <c r="K11380">
        <f>YEAR(tbl_GL[[#This Row],[Date]])</f>
        <v>2018</v>
      </c>
    </row>
    <row r="11381" spans="1:11" hidden="1" x14ac:dyDescent="0.35">
      <c r="A11381">
        <v>495.2</v>
      </c>
      <c r="B11381" s="24">
        <v>43384</v>
      </c>
      <c r="C11381">
        <v>5</v>
      </c>
      <c r="D11381" s="13">
        <v>120</v>
      </c>
      <c r="E11381" s="13" t="s">
        <v>97</v>
      </c>
      <c r="F11381" s="17">
        <v>913</v>
      </c>
      <c r="G11381" t="str">
        <f>_xlfn.XLOOKUP(tbl_GL[[#This Row],[Account_key]],tbl_COA[Account_key],tbl_COA[Class],"Not Found")</f>
        <v>Liabilities and Owners Equity</v>
      </c>
      <c r="H11381" t="str">
        <f>_xlfn.XLOOKUP(tbl_GL[[#This Row],[Account_key]],tbl_COA[Account_key],tbl_COA[SubClass],"Not Found")</f>
        <v>Liabilities</v>
      </c>
      <c r="I11381" t="str">
        <f>_xlfn.XLOOKUP(tbl_GL[[#This Row],[Account_key]],tbl_COA[Account_key],tbl_COA[SubClass2],"Not Found")</f>
        <v>Current Liabilities</v>
      </c>
      <c r="J11381" t="str">
        <f>_xlfn.XLOOKUP(tbl_GL[[#This Row],[Account_key]],tbl_COA[Account_key],tbl_COA[SubAccount],,0)</f>
        <v>Accrued Expenses</v>
      </c>
      <c r="K11381">
        <f>YEAR(tbl_GL[[#This Row],[Date]])</f>
        <v>2018</v>
      </c>
    </row>
    <row r="11382" spans="1:11" hidden="1" x14ac:dyDescent="0.35">
      <c r="A11382">
        <v>496.1</v>
      </c>
      <c r="B11382" s="24">
        <v>43385</v>
      </c>
      <c r="C11382">
        <v>5</v>
      </c>
      <c r="D11382" s="13">
        <v>290</v>
      </c>
      <c r="E11382" s="13" t="s">
        <v>99</v>
      </c>
      <c r="F11382" s="17">
        <v>-48</v>
      </c>
      <c r="G11382" t="str">
        <f>_xlfn.XLOOKUP(tbl_GL[[#This Row],[Account_key]],tbl_COA[Account_key],tbl_COA[Class],"Not Found")</f>
        <v>Operating account</v>
      </c>
      <c r="H11382" t="str">
        <f>_xlfn.XLOOKUP(tbl_GL[[#This Row],[Account_key]],tbl_COA[Account_key],tbl_COA[SubClass],"Not Found")</f>
        <v>Operating Expenses</v>
      </c>
      <c r="I11382" t="str">
        <f>_xlfn.XLOOKUP(tbl_GL[[#This Row],[Account_key]],tbl_COA[Account_key],tbl_COA[SubClass2],"Not Found")</f>
        <v>Administration</v>
      </c>
      <c r="J11382" t="str">
        <f>_xlfn.XLOOKUP(tbl_GL[[#This Row],[Account_key]],tbl_COA[Account_key],tbl_COA[SubAccount],,0)</f>
        <v>Travel</v>
      </c>
      <c r="K11382">
        <f>YEAR(tbl_GL[[#This Row],[Date]])</f>
        <v>2018</v>
      </c>
    </row>
    <row r="11383" spans="1:11" hidden="1" x14ac:dyDescent="0.35">
      <c r="A11383">
        <v>496.2</v>
      </c>
      <c r="B11383" s="24">
        <v>43385</v>
      </c>
      <c r="C11383">
        <v>5</v>
      </c>
      <c r="D11383" s="13">
        <v>20</v>
      </c>
      <c r="E11383" s="13" t="s">
        <v>99</v>
      </c>
      <c r="F11383" s="17">
        <v>-48</v>
      </c>
      <c r="G11383" t="str">
        <f>_xlfn.XLOOKUP(tbl_GL[[#This Row],[Account_key]],tbl_COA[Account_key],tbl_COA[Class],"Not Found")</f>
        <v>Assets</v>
      </c>
      <c r="H11383" t="str">
        <f>_xlfn.XLOOKUP(tbl_GL[[#This Row],[Account_key]],tbl_COA[Account_key],tbl_COA[SubClass],"Not Found")</f>
        <v>Assets</v>
      </c>
      <c r="I11383" t="str">
        <f>_xlfn.XLOOKUP(tbl_GL[[#This Row],[Account_key]],tbl_COA[Account_key],tbl_COA[SubClass2],"Not Found")</f>
        <v>Current Assets</v>
      </c>
      <c r="J11383" t="str">
        <f>_xlfn.XLOOKUP(tbl_GL[[#This Row],[Account_key]],tbl_COA[Account_key],tbl_COA[SubAccount],,0)</f>
        <v>Cash in hand</v>
      </c>
      <c r="K11383">
        <f>YEAR(tbl_GL[[#This Row],[Date]])</f>
        <v>2018</v>
      </c>
    </row>
    <row r="11384" spans="1:11" hidden="1" x14ac:dyDescent="0.35">
      <c r="A11384">
        <v>497.1</v>
      </c>
      <c r="B11384" s="24">
        <v>43385</v>
      </c>
      <c r="C11384">
        <v>5</v>
      </c>
      <c r="D11384" s="13">
        <v>230</v>
      </c>
      <c r="E11384" s="13" t="s">
        <v>4</v>
      </c>
      <c r="F11384" s="17">
        <v>-599</v>
      </c>
      <c r="G11384" t="str">
        <f>_xlfn.XLOOKUP(tbl_GL[[#This Row],[Account_key]],tbl_COA[Account_key],tbl_COA[Class],"Not Found")</f>
        <v>Trading account</v>
      </c>
      <c r="H11384" t="str">
        <f>_xlfn.XLOOKUP(tbl_GL[[#This Row],[Account_key]],tbl_COA[Account_key],tbl_COA[SubClass],"Not Found")</f>
        <v>Cost of Sales</v>
      </c>
      <c r="I11384" t="str">
        <f>_xlfn.XLOOKUP(tbl_GL[[#This Row],[Account_key]],tbl_COA[Account_key],tbl_COA[SubClass2],"Not Found")</f>
        <v>Cost of Sales</v>
      </c>
      <c r="J11384" t="str">
        <f>_xlfn.XLOOKUP(tbl_GL[[#This Row],[Account_key]],tbl_COA[Account_key],tbl_COA[SubAccount],,0)</f>
        <v>Cost of Sales</v>
      </c>
      <c r="K11384">
        <f>YEAR(tbl_GL[[#This Row],[Date]])</f>
        <v>2018</v>
      </c>
    </row>
    <row r="11385" spans="1:11" hidden="1" x14ac:dyDescent="0.35">
      <c r="A11385">
        <v>497.2</v>
      </c>
      <c r="B11385" s="24">
        <v>43385</v>
      </c>
      <c r="C11385">
        <v>5</v>
      </c>
      <c r="D11385" s="13">
        <v>60</v>
      </c>
      <c r="E11385" s="13" t="s">
        <v>4</v>
      </c>
      <c r="F11385" s="17">
        <v>-599</v>
      </c>
      <c r="G11385" t="str">
        <f>_xlfn.XLOOKUP(tbl_GL[[#This Row],[Account_key]],tbl_COA[Account_key],tbl_COA[Class],"Not Found")</f>
        <v>Assets</v>
      </c>
      <c r="H11385" t="str">
        <f>_xlfn.XLOOKUP(tbl_GL[[#This Row],[Account_key]],tbl_COA[Account_key],tbl_COA[SubClass],"Not Found")</f>
        <v>Assets</v>
      </c>
      <c r="I11385" t="str">
        <f>_xlfn.XLOOKUP(tbl_GL[[#This Row],[Account_key]],tbl_COA[Account_key],tbl_COA[SubClass2],"Not Found")</f>
        <v>Current Assets</v>
      </c>
      <c r="J11385" t="str">
        <f>_xlfn.XLOOKUP(tbl_GL[[#This Row],[Account_key]],tbl_COA[Account_key],tbl_COA[SubAccount],,0)</f>
        <v>Inventory</v>
      </c>
      <c r="K11385">
        <f>YEAR(tbl_GL[[#This Row],[Date]])</f>
        <v>2018</v>
      </c>
    </row>
    <row r="11386" spans="1:11" hidden="1" x14ac:dyDescent="0.35">
      <c r="A11386">
        <v>498.1</v>
      </c>
      <c r="B11386" s="24">
        <v>43385</v>
      </c>
      <c r="C11386">
        <v>5</v>
      </c>
      <c r="D11386" s="13">
        <v>210</v>
      </c>
      <c r="E11386" s="13" t="s">
        <v>7</v>
      </c>
      <c r="F11386" s="17">
        <v>1998</v>
      </c>
      <c r="G11386" t="str">
        <f>_xlfn.XLOOKUP(tbl_GL[[#This Row],[Account_key]],tbl_COA[Account_key],tbl_COA[Class],"Not Found")</f>
        <v>Trading account</v>
      </c>
      <c r="H11386" t="str">
        <f>_xlfn.XLOOKUP(tbl_GL[[#This Row],[Account_key]],tbl_COA[Account_key],tbl_COA[SubClass],"Not Found")</f>
        <v>Sales</v>
      </c>
      <c r="I11386" t="str">
        <f>_xlfn.XLOOKUP(tbl_GL[[#This Row],[Account_key]],tbl_COA[Account_key],tbl_COA[SubClass2],"Not Found")</f>
        <v>Sales</v>
      </c>
      <c r="J11386" t="str">
        <f>_xlfn.XLOOKUP(tbl_GL[[#This Row],[Account_key]],tbl_COA[Account_key],tbl_COA[SubAccount],,0)</f>
        <v>Sales</v>
      </c>
      <c r="K11386">
        <f>YEAR(tbl_GL[[#This Row],[Date]])</f>
        <v>2018</v>
      </c>
    </row>
    <row r="11387" spans="1:11" hidden="1" x14ac:dyDescent="0.35">
      <c r="A11387">
        <v>498.2</v>
      </c>
      <c r="B11387" s="24">
        <v>43385</v>
      </c>
      <c r="C11387">
        <v>5</v>
      </c>
      <c r="D11387" s="13">
        <v>10</v>
      </c>
      <c r="E11387" s="13" t="s">
        <v>7</v>
      </c>
      <c r="F11387" s="17">
        <v>1998</v>
      </c>
      <c r="G11387" t="str">
        <f>_xlfn.XLOOKUP(tbl_GL[[#This Row],[Account_key]],tbl_COA[Account_key],tbl_COA[Class],"Not Found")</f>
        <v>Assets</v>
      </c>
      <c r="H11387" t="str">
        <f>_xlfn.XLOOKUP(tbl_GL[[#This Row],[Account_key]],tbl_COA[Account_key],tbl_COA[SubClass],"Not Found")</f>
        <v>Assets</v>
      </c>
      <c r="I11387" t="str">
        <f>_xlfn.XLOOKUP(tbl_GL[[#This Row],[Account_key]],tbl_COA[Account_key],tbl_COA[SubClass2],"Not Found")</f>
        <v>Current Assets</v>
      </c>
      <c r="J11387" t="str">
        <f>_xlfn.XLOOKUP(tbl_GL[[#This Row],[Account_key]],tbl_COA[Account_key],tbl_COA[SubAccount],,0)</f>
        <v>Cash at Bank</v>
      </c>
      <c r="K11387">
        <f>YEAR(tbl_GL[[#This Row],[Date]])</f>
        <v>2018</v>
      </c>
    </row>
    <row r="11388" spans="1:11" hidden="1" x14ac:dyDescent="0.35">
      <c r="A11388">
        <v>499.1</v>
      </c>
      <c r="B11388" s="24">
        <v>43385</v>
      </c>
      <c r="C11388">
        <v>5</v>
      </c>
      <c r="D11388" s="13">
        <v>230</v>
      </c>
      <c r="E11388" s="13" t="s">
        <v>4</v>
      </c>
      <c r="F11388" s="17">
        <v>-2377</v>
      </c>
      <c r="G11388" t="str">
        <f>_xlfn.XLOOKUP(tbl_GL[[#This Row],[Account_key]],tbl_COA[Account_key],tbl_COA[Class],"Not Found")</f>
        <v>Trading account</v>
      </c>
      <c r="H11388" t="str">
        <f>_xlfn.XLOOKUP(tbl_GL[[#This Row],[Account_key]],tbl_COA[Account_key],tbl_COA[SubClass],"Not Found")</f>
        <v>Cost of Sales</v>
      </c>
      <c r="I11388" t="str">
        <f>_xlfn.XLOOKUP(tbl_GL[[#This Row],[Account_key]],tbl_COA[Account_key],tbl_COA[SubClass2],"Not Found")</f>
        <v>Cost of Sales</v>
      </c>
      <c r="J11388" t="str">
        <f>_xlfn.XLOOKUP(tbl_GL[[#This Row],[Account_key]],tbl_COA[Account_key],tbl_COA[SubAccount],,0)</f>
        <v>Cost of Sales</v>
      </c>
      <c r="K11388">
        <f>YEAR(tbl_GL[[#This Row],[Date]])</f>
        <v>2018</v>
      </c>
    </row>
    <row r="11389" spans="1:11" hidden="1" x14ac:dyDescent="0.35">
      <c r="A11389">
        <v>499.2</v>
      </c>
      <c r="B11389" s="24">
        <v>43385</v>
      </c>
      <c r="C11389">
        <v>5</v>
      </c>
      <c r="D11389" s="13">
        <v>60</v>
      </c>
      <c r="E11389" s="13" t="s">
        <v>4</v>
      </c>
      <c r="F11389" s="17">
        <v>-2377</v>
      </c>
      <c r="G11389" t="str">
        <f>_xlfn.XLOOKUP(tbl_GL[[#This Row],[Account_key]],tbl_COA[Account_key],tbl_COA[Class],"Not Found")</f>
        <v>Assets</v>
      </c>
      <c r="H11389" t="str">
        <f>_xlfn.XLOOKUP(tbl_GL[[#This Row],[Account_key]],tbl_COA[Account_key],tbl_COA[SubClass],"Not Found")</f>
        <v>Assets</v>
      </c>
      <c r="I11389" t="str">
        <f>_xlfn.XLOOKUP(tbl_GL[[#This Row],[Account_key]],tbl_COA[Account_key],tbl_COA[SubClass2],"Not Found")</f>
        <v>Current Assets</v>
      </c>
      <c r="J11389" t="str">
        <f>_xlfn.XLOOKUP(tbl_GL[[#This Row],[Account_key]],tbl_COA[Account_key],tbl_COA[SubAccount],,0)</f>
        <v>Inventory</v>
      </c>
      <c r="K11389">
        <f>YEAR(tbl_GL[[#This Row],[Date]])</f>
        <v>2018</v>
      </c>
    </row>
    <row r="11390" spans="1:11" hidden="1" x14ac:dyDescent="0.35">
      <c r="A11390">
        <v>500.1</v>
      </c>
      <c r="B11390" s="24">
        <v>43385</v>
      </c>
      <c r="C11390">
        <v>5</v>
      </c>
      <c r="D11390" s="13">
        <v>210</v>
      </c>
      <c r="E11390" s="13" t="s">
        <v>8</v>
      </c>
      <c r="F11390" s="17">
        <v>8642</v>
      </c>
      <c r="G11390" t="str">
        <f>_xlfn.XLOOKUP(tbl_GL[[#This Row],[Account_key]],tbl_COA[Account_key],tbl_COA[Class],"Not Found")</f>
        <v>Trading account</v>
      </c>
      <c r="H11390" t="str">
        <f>_xlfn.XLOOKUP(tbl_GL[[#This Row],[Account_key]],tbl_COA[Account_key],tbl_COA[SubClass],"Not Found")</f>
        <v>Sales</v>
      </c>
      <c r="I11390" t="str">
        <f>_xlfn.XLOOKUP(tbl_GL[[#This Row],[Account_key]],tbl_COA[Account_key],tbl_COA[SubClass2],"Not Found")</f>
        <v>Sales</v>
      </c>
      <c r="J11390" t="str">
        <f>_xlfn.XLOOKUP(tbl_GL[[#This Row],[Account_key]],tbl_COA[Account_key],tbl_COA[SubAccount],,0)</f>
        <v>Sales</v>
      </c>
      <c r="K11390">
        <f>YEAR(tbl_GL[[#This Row],[Date]])</f>
        <v>2018</v>
      </c>
    </row>
    <row r="11391" spans="1:11" hidden="1" x14ac:dyDescent="0.35">
      <c r="A11391">
        <v>500.2</v>
      </c>
      <c r="B11391" s="24">
        <v>43385</v>
      </c>
      <c r="C11391">
        <v>5</v>
      </c>
      <c r="D11391" s="13">
        <v>30</v>
      </c>
      <c r="E11391" s="13" t="s">
        <v>8</v>
      </c>
      <c r="F11391" s="17">
        <v>8642</v>
      </c>
      <c r="G11391" t="str">
        <f>_xlfn.XLOOKUP(tbl_GL[[#This Row],[Account_key]],tbl_COA[Account_key],tbl_COA[Class],"Not Found")</f>
        <v>Assets</v>
      </c>
      <c r="H11391" t="str">
        <f>_xlfn.XLOOKUP(tbl_GL[[#This Row],[Account_key]],tbl_COA[Account_key],tbl_COA[SubClass],"Not Found")</f>
        <v>Assets</v>
      </c>
      <c r="I11391" t="str">
        <f>_xlfn.XLOOKUP(tbl_GL[[#This Row],[Account_key]],tbl_COA[Account_key],tbl_COA[SubClass2],"Not Found")</f>
        <v>Current Assets</v>
      </c>
      <c r="J11391" t="str">
        <f>_xlfn.XLOOKUP(tbl_GL[[#This Row],[Account_key]],tbl_COA[Account_key],tbl_COA[SubAccount],,0)</f>
        <v>Trade Receivables</v>
      </c>
      <c r="K11391">
        <f>YEAR(tbl_GL[[#This Row],[Date]])</f>
        <v>2018</v>
      </c>
    </row>
    <row r="11392" spans="1:11" hidden="1" x14ac:dyDescent="0.35">
      <c r="A11392">
        <v>501.1</v>
      </c>
      <c r="B11392" s="24">
        <v>43386</v>
      </c>
      <c r="C11392">
        <v>5</v>
      </c>
      <c r="D11392" s="13">
        <v>350</v>
      </c>
      <c r="E11392" s="13" t="s">
        <v>97</v>
      </c>
      <c r="F11392" s="17">
        <v>-1000</v>
      </c>
      <c r="G11392" t="str">
        <f>_xlfn.XLOOKUP(tbl_GL[[#This Row],[Account_key]],tbl_COA[Account_key],tbl_COA[Class],"Not Found")</f>
        <v>Operating account</v>
      </c>
      <c r="H11392" t="str">
        <f>_xlfn.XLOOKUP(tbl_GL[[#This Row],[Account_key]],tbl_COA[Account_key],tbl_COA[SubClass],"Not Found")</f>
        <v>Operating Expenses</v>
      </c>
      <c r="I11392" t="str">
        <f>_xlfn.XLOOKUP(tbl_GL[[#This Row],[Account_key]],tbl_COA[Account_key],tbl_COA[SubClass2],"Not Found")</f>
        <v>Administration</v>
      </c>
      <c r="J11392" t="str">
        <f>_xlfn.XLOOKUP(tbl_GL[[#This Row],[Account_key]],tbl_COA[Account_key],tbl_COA[SubAccount],,0)</f>
        <v>Other Expenses</v>
      </c>
      <c r="K11392">
        <f>YEAR(tbl_GL[[#This Row],[Date]])</f>
        <v>2018</v>
      </c>
    </row>
    <row r="11393" spans="1:11" hidden="1" x14ac:dyDescent="0.35">
      <c r="A11393">
        <v>501.2</v>
      </c>
      <c r="B11393" s="24">
        <v>43386</v>
      </c>
      <c r="C11393">
        <v>5</v>
      </c>
      <c r="D11393" s="13">
        <v>120</v>
      </c>
      <c r="E11393" s="13" t="s">
        <v>97</v>
      </c>
      <c r="F11393" s="17">
        <v>1000</v>
      </c>
      <c r="G11393" t="str">
        <f>_xlfn.XLOOKUP(tbl_GL[[#This Row],[Account_key]],tbl_COA[Account_key],tbl_COA[Class],"Not Found")</f>
        <v>Liabilities and Owners Equity</v>
      </c>
      <c r="H11393" t="str">
        <f>_xlfn.XLOOKUP(tbl_GL[[#This Row],[Account_key]],tbl_COA[Account_key],tbl_COA[SubClass],"Not Found")</f>
        <v>Liabilities</v>
      </c>
      <c r="I11393" t="str">
        <f>_xlfn.XLOOKUP(tbl_GL[[#This Row],[Account_key]],tbl_COA[Account_key],tbl_COA[SubClass2],"Not Found")</f>
        <v>Current Liabilities</v>
      </c>
      <c r="J11393" t="str">
        <f>_xlfn.XLOOKUP(tbl_GL[[#This Row],[Account_key]],tbl_COA[Account_key],tbl_COA[SubAccount],,0)</f>
        <v>Accrued Expenses</v>
      </c>
      <c r="K11393">
        <f>YEAR(tbl_GL[[#This Row],[Date]])</f>
        <v>2018</v>
      </c>
    </row>
    <row r="11394" spans="1:11" hidden="1" x14ac:dyDescent="0.35">
      <c r="A11394">
        <v>502.1</v>
      </c>
      <c r="B11394" s="24">
        <v>43387</v>
      </c>
      <c r="C11394">
        <v>5</v>
      </c>
      <c r="D11394" s="13">
        <v>230</v>
      </c>
      <c r="E11394" s="13" t="s">
        <v>4</v>
      </c>
      <c r="F11394" s="17">
        <v>-383</v>
      </c>
      <c r="G11394" t="str">
        <f>_xlfn.XLOOKUP(tbl_GL[[#This Row],[Account_key]],tbl_COA[Account_key],tbl_COA[Class],"Not Found")</f>
        <v>Trading account</v>
      </c>
      <c r="H11394" t="str">
        <f>_xlfn.XLOOKUP(tbl_GL[[#This Row],[Account_key]],tbl_COA[Account_key],tbl_COA[SubClass],"Not Found")</f>
        <v>Cost of Sales</v>
      </c>
      <c r="I11394" t="str">
        <f>_xlfn.XLOOKUP(tbl_GL[[#This Row],[Account_key]],tbl_COA[Account_key],tbl_COA[SubClass2],"Not Found")</f>
        <v>Cost of Sales</v>
      </c>
      <c r="J11394" t="str">
        <f>_xlfn.XLOOKUP(tbl_GL[[#This Row],[Account_key]],tbl_COA[Account_key],tbl_COA[SubAccount],,0)</f>
        <v>Cost of Sales</v>
      </c>
      <c r="K11394">
        <f>YEAR(tbl_GL[[#This Row],[Date]])</f>
        <v>2018</v>
      </c>
    </row>
    <row r="11395" spans="1:11" hidden="1" x14ac:dyDescent="0.35">
      <c r="A11395">
        <v>502.2</v>
      </c>
      <c r="B11395" s="24">
        <v>43387</v>
      </c>
      <c r="C11395">
        <v>5</v>
      </c>
      <c r="D11395" s="13">
        <v>60</v>
      </c>
      <c r="E11395" s="13" t="s">
        <v>4</v>
      </c>
      <c r="F11395" s="17">
        <v>-383</v>
      </c>
      <c r="G11395" t="str">
        <f>_xlfn.XLOOKUP(tbl_GL[[#This Row],[Account_key]],tbl_COA[Account_key],tbl_COA[Class],"Not Found")</f>
        <v>Assets</v>
      </c>
      <c r="H11395" t="str">
        <f>_xlfn.XLOOKUP(tbl_GL[[#This Row],[Account_key]],tbl_COA[Account_key],tbl_COA[SubClass],"Not Found")</f>
        <v>Assets</v>
      </c>
      <c r="I11395" t="str">
        <f>_xlfn.XLOOKUP(tbl_GL[[#This Row],[Account_key]],tbl_COA[Account_key],tbl_COA[SubClass2],"Not Found")</f>
        <v>Current Assets</v>
      </c>
      <c r="J11395" t="str">
        <f>_xlfn.XLOOKUP(tbl_GL[[#This Row],[Account_key]],tbl_COA[Account_key],tbl_COA[SubAccount],,0)</f>
        <v>Inventory</v>
      </c>
      <c r="K11395">
        <f>YEAR(tbl_GL[[#This Row],[Date]])</f>
        <v>2018</v>
      </c>
    </row>
    <row r="11396" spans="1:11" hidden="1" x14ac:dyDescent="0.35">
      <c r="A11396">
        <v>503.1</v>
      </c>
      <c r="B11396" s="24">
        <v>43387</v>
      </c>
      <c r="C11396">
        <v>5</v>
      </c>
      <c r="D11396" s="13">
        <v>210</v>
      </c>
      <c r="E11396" s="13" t="s">
        <v>8</v>
      </c>
      <c r="F11396" s="17">
        <v>1392</v>
      </c>
      <c r="G11396" t="str">
        <f>_xlfn.XLOOKUP(tbl_GL[[#This Row],[Account_key]],tbl_COA[Account_key],tbl_COA[Class],"Not Found")</f>
        <v>Trading account</v>
      </c>
      <c r="H11396" t="str">
        <f>_xlfn.XLOOKUP(tbl_GL[[#This Row],[Account_key]],tbl_COA[Account_key],tbl_COA[SubClass],"Not Found")</f>
        <v>Sales</v>
      </c>
      <c r="I11396" t="str">
        <f>_xlfn.XLOOKUP(tbl_GL[[#This Row],[Account_key]],tbl_COA[Account_key],tbl_COA[SubClass2],"Not Found")</f>
        <v>Sales</v>
      </c>
      <c r="J11396" t="str">
        <f>_xlfn.XLOOKUP(tbl_GL[[#This Row],[Account_key]],tbl_COA[Account_key],tbl_COA[SubAccount],,0)</f>
        <v>Sales</v>
      </c>
      <c r="K11396">
        <f>YEAR(tbl_GL[[#This Row],[Date]])</f>
        <v>2018</v>
      </c>
    </row>
    <row r="11397" spans="1:11" hidden="1" x14ac:dyDescent="0.35">
      <c r="A11397">
        <v>503.2</v>
      </c>
      <c r="B11397" s="24">
        <v>43387</v>
      </c>
      <c r="C11397">
        <v>5</v>
      </c>
      <c r="D11397" s="13">
        <v>30</v>
      </c>
      <c r="E11397" s="13" t="s">
        <v>8</v>
      </c>
      <c r="F11397" s="17">
        <v>1392</v>
      </c>
      <c r="G11397" t="str">
        <f>_xlfn.XLOOKUP(tbl_GL[[#This Row],[Account_key]],tbl_COA[Account_key],tbl_COA[Class],"Not Found")</f>
        <v>Assets</v>
      </c>
      <c r="H11397" t="str">
        <f>_xlfn.XLOOKUP(tbl_GL[[#This Row],[Account_key]],tbl_COA[Account_key],tbl_COA[SubClass],"Not Found")</f>
        <v>Assets</v>
      </c>
      <c r="I11397" t="str">
        <f>_xlfn.XLOOKUP(tbl_GL[[#This Row],[Account_key]],tbl_COA[Account_key],tbl_COA[SubClass2],"Not Found")</f>
        <v>Current Assets</v>
      </c>
      <c r="J11397" t="str">
        <f>_xlfn.XLOOKUP(tbl_GL[[#This Row],[Account_key]],tbl_COA[Account_key],tbl_COA[SubAccount],,0)</f>
        <v>Trade Receivables</v>
      </c>
      <c r="K11397">
        <f>YEAR(tbl_GL[[#This Row],[Date]])</f>
        <v>2018</v>
      </c>
    </row>
    <row r="11398" spans="1:11" hidden="1" x14ac:dyDescent="0.35">
      <c r="A11398">
        <v>504.1</v>
      </c>
      <c r="B11398" s="24">
        <v>43387</v>
      </c>
      <c r="C11398">
        <v>5</v>
      </c>
      <c r="D11398" s="13">
        <v>30</v>
      </c>
      <c r="E11398" s="13" t="s">
        <v>80</v>
      </c>
      <c r="F11398" s="17">
        <v>-6899</v>
      </c>
      <c r="G11398" t="str">
        <f>_xlfn.XLOOKUP(tbl_GL[[#This Row],[Account_key]],tbl_COA[Account_key],tbl_COA[Class],"Not Found")</f>
        <v>Assets</v>
      </c>
      <c r="H11398" t="str">
        <f>_xlfn.XLOOKUP(tbl_GL[[#This Row],[Account_key]],tbl_COA[Account_key],tbl_COA[SubClass],"Not Found")</f>
        <v>Assets</v>
      </c>
      <c r="I11398" t="str">
        <f>_xlfn.XLOOKUP(tbl_GL[[#This Row],[Account_key]],tbl_COA[Account_key],tbl_COA[SubClass2],"Not Found")</f>
        <v>Current Assets</v>
      </c>
      <c r="J11398" t="str">
        <f>_xlfn.XLOOKUP(tbl_GL[[#This Row],[Account_key]],tbl_COA[Account_key],tbl_COA[SubAccount],,0)</f>
        <v>Trade Receivables</v>
      </c>
      <c r="K11398">
        <f>YEAR(tbl_GL[[#This Row],[Date]])</f>
        <v>2018</v>
      </c>
    </row>
    <row r="11399" spans="1:11" hidden="1" x14ac:dyDescent="0.35">
      <c r="A11399">
        <v>504.2</v>
      </c>
      <c r="B11399" s="24">
        <v>43387</v>
      </c>
      <c r="C11399">
        <v>5</v>
      </c>
      <c r="D11399" s="13">
        <v>10</v>
      </c>
      <c r="E11399" s="13" t="s">
        <v>80</v>
      </c>
      <c r="F11399" s="17">
        <v>6899</v>
      </c>
      <c r="G11399" t="str">
        <f>_xlfn.XLOOKUP(tbl_GL[[#This Row],[Account_key]],tbl_COA[Account_key],tbl_COA[Class],"Not Found")</f>
        <v>Assets</v>
      </c>
      <c r="H11399" t="str">
        <f>_xlfn.XLOOKUP(tbl_GL[[#This Row],[Account_key]],tbl_COA[Account_key],tbl_COA[SubClass],"Not Found")</f>
        <v>Assets</v>
      </c>
      <c r="I11399" t="str">
        <f>_xlfn.XLOOKUP(tbl_GL[[#This Row],[Account_key]],tbl_COA[Account_key],tbl_COA[SubClass2],"Not Found")</f>
        <v>Current Assets</v>
      </c>
      <c r="J11399" t="str">
        <f>_xlfn.XLOOKUP(tbl_GL[[#This Row],[Account_key]],tbl_COA[Account_key],tbl_COA[SubAccount],,0)</f>
        <v>Cash at Bank</v>
      </c>
      <c r="K11399">
        <f>YEAR(tbl_GL[[#This Row],[Date]])</f>
        <v>2018</v>
      </c>
    </row>
    <row r="11400" spans="1:11" hidden="1" x14ac:dyDescent="0.35">
      <c r="A11400">
        <v>505.1</v>
      </c>
      <c r="B11400" s="24">
        <v>43388</v>
      </c>
      <c r="C11400">
        <v>5</v>
      </c>
      <c r="D11400" s="13">
        <v>10</v>
      </c>
      <c r="E11400" s="13" t="s">
        <v>112</v>
      </c>
      <c r="F11400" s="17">
        <v>-140</v>
      </c>
      <c r="G11400" t="str">
        <f>_xlfn.XLOOKUP(tbl_GL[[#This Row],[Account_key]],tbl_COA[Account_key],tbl_COA[Class],"Not Found")</f>
        <v>Assets</v>
      </c>
      <c r="H11400" t="str">
        <f>_xlfn.XLOOKUP(tbl_GL[[#This Row],[Account_key]],tbl_COA[Account_key],tbl_COA[SubClass],"Not Found")</f>
        <v>Assets</v>
      </c>
      <c r="I11400" t="str">
        <f>_xlfn.XLOOKUP(tbl_GL[[#This Row],[Account_key]],tbl_COA[Account_key],tbl_COA[SubClass2],"Not Found")</f>
        <v>Current Assets</v>
      </c>
      <c r="J11400" t="str">
        <f>_xlfn.XLOOKUP(tbl_GL[[#This Row],[Account_key]],tbl_COA[Account_key],tbl_COA[SubAccount],,0)</f>
        <v>Cash at Bank</v>
      </c>
      <c r="K11400">
        <f>YEAR(tbl_GL[[#This Row],[Date]])</f>
        <v>2018</v>
      </c>
    </row>
    <row r="11401" spans="1:11" hidden="1" x14ac:dyDescent="0.35">
      <c r="A11401">
        <v>505.2</v>
      </c>
      <c r="B11401" s="24">
        <v>43388</v>
      </c>
      <c r="C11401">
        <v>5</v>
      </c>
      <c r="D11401" s="13">
        <v>121</v>
      </c>
      <c r="E11401" s="13" t="s">
        <v>112</v>
      </c>
      <c r="F11401" s="17">
        <v>-140</v>
      </c>
      <c r="G11401" t="str">
        <f>_xlfn.XLOOKUP(tbl_GL[[#This Row],[Account_key]],tbl_COA[Account_key],tbl_COA[Class],"Not Found")</f>
        <v>Liabilities and Owners Equity</v>
      </c>
      <c r="H11401" t="str">
        <f>_xlfn.XLOOKUP(tbl_GL[[#This Row],[Account_key]],tbl_COA[Account_key],tbl_COA[SubClass],"Not Found")</f>
        <v>Liabilities</v>
      </c>
      <c r="I11401" t="str">
        <f>_xlfn.XLOOKUP(tbl_GL[[#This Row],[Account_key]],tbl_COA[Account_key],tbl_COA[SubClass2],"Not Found")</f>
        <v>Current Liabilities</v>
      </c>
      <c r="J11401" t="str">
        <f>_xlfn.XLOOKUP(tbl_GL[[#This Row],[Account_key]],tbl_COA[Account_key],tbl_COA[SubAccount],,0)</f>
        <v>Interest Payable</v>
      </c>
      <c r="K11401">
        <f>YEAR(tbl_GL[[#This Row],[Date]])</f>
        <v>2018</v>
      </c>
    </row>
    <row r="11402" spans="1:11" hidden="1" x14ac:dyDescent="0.35">
      <c r="A11402">
        <v>506.1</v>
      </c>
      <c r="B11402" s="24">
        <v>43388</v>
      </c>
      <c r="C11402">
        <v>5</v>
      </c>
      <c r="D11402" s="13">
        <v>10</v>
      </c>
      <c r="E11402" s="13" t="s">
        <v>98</v>
      </c>
      <c r="F11402" s="17">
        <v>-775</v>
      </c>
      <c r="G11402" t="str">
        <f>_xlfn.XLOOKUP(tbl_GL[[#This Row],[Account_key]],tbl_COA[Account_key],tbl_COA[Class],"Not Found")</f>
        <v>Assets</v>
      </c>
      <c r="H11402" t="str">
        <f>_xlfn.XLOOKUP(tbl_GL[[#This Row],[Account_key]],tbl_COA[Account_key],tbl_COA[SubClass],"Not Found")</f>
        <v>Assets</v>
      </c>
      <c r="I11402" t="str">
        <f>_xlfn.XLOOKUP(tbl_GL[[#This Row],[Account_key]],tbl_COA[Account_key],tbl_COA[SubClass2],"Not Found")</f>
        <v>Current Assets</v>
      </c>
      <c r="J11402" t="str">
        <f>_xlfn.XLOOKUP(tbl_GL[[#This Row],[Account_key]],tbl_COA[Account_key],tbl_COA[SubAccount],,0)</f>
        <v>Cash at Bank</v>
      </c>
      <c r="K11402">
        <f>YEAR(tbl_GL[[#This Row],[Date]])</f>
        <v>2018</v>
      </c>
    </row>
    <row r="11403" spans="1:11" hidden="1" x14ac:dyDescent="0.35">
      <c r="A11403">
        <v>506.2</v>
      </c>
      <c r="B11403" s="24">
        <v>43388</v>
      </c>
      <c r="C11403">
        <v>5</v>
      </c>
      <c r="D11403" s="13">
        <v>120</v>
      </c>
      <c r="E11403" s="13" t="s">
        <v>98</v>
      </c>
      <c r="F11403" s="17">
        <v>-775</v>
      </c>
      <c r="G11403" t="str">
        <f>_xlfn.XLOOKUP(tbl_GL[[#This Row],[Account_key]],tbl_COA[Account_key],tbl_COA[Class],"Not Found")</f>
        <v>Liabilities and Owners Equity</v>
      </c>
      <c r="H11403" t="str">
        <f>_xlfn.XLOOKUP(tbl_GL[[#This Row],[Account_key]],tbl_COA[Account_key],tbl_COA[SubClass],"Not Found")</f>
        <v>Liabilities</v>
      </c>
      <c r="I11403" t="str">
        <f>_xlfn.XLOOKUP(tbl_GL[[#This Row],[Account_key]],tbl_COA[Account_key],tbl_COA[SubClass2],"Not Found")</f>
        <v>Current Liabilities</v>
      </c>
      <c r="J11403" t="str">
        <f>_xlfn.XLOOKUP(tbl_GL[[#This Row],[Account_key]],tbl_COA[Account_key],tbl_COA[SubAccount],,0)</f>
        <v>Accrued Expenses</v>
      </c>
      <c r="K11403">
        <f>YEAR(tbl_GL[[#This Row],[Date]])</f>
        <v>2018</v>
      </c>
    </row>
    <row r="11404" spans="1:11" hidden="1" x14ac:dyDescent="0.35">
      <c r="A11404">
        <v>507.1</v>
      </c>
      <c r="B11404" s="24">
        <v>43388</v>
      </c>
      <c r="C11404">
        <v>5</v>
      </c>
      <c r="D11404" s="13">
        <v>10</v>
      </c>
      <c r="E11404" s="13" t="s">
        <v>98</v>
      </c>
      <c r="F11404" s="17">
        <v>-789</v>
      </c>
      <c r="G11404" t="str">
        <f>_xlfn.XLOOKUP(tbl_GL[[#This Row],[Account_key]],tbl_COA[Account_key],tbl_COA[Class],"Not Found")</f>
        <v>Assets</v>
      </c>
      <c r="H11404" t="str">
        <f>_xlfn.XLOOKUP(tbl_GL[[#This Row],[Account_key]],tbl_COA[Account_key],tbl_COA[SubClass],"Not Found")</f>
        <v>Assets</v>
      </c>
      <c r="I11404" t="str">
        <f>_xlfn.XLOOKUP(tbl_GL[[#This Row],[Account_key]],tbl_COA[Account_key],tbl_COA[SubClass2],"Not Found")</f>
        <v>Current Assets</v>
      </c>
      <c r="J11404" t="str">
        <f>_xlfn.XLOOKUP(tbl_GL[[#This Row],[Account_key]],tbl_COA[Account_key],tbl_COA[SubAccount],,0)</f>
        <v>Cash at Bank</v>
      </c>
      <c r="K11404">
        <f>YEAR(tbl_GL[[#This Row],[Date]])</f>
        <v>2018</v>
      </c>
    </row>
    <row r="11405" spans="1:11" hidden="1" x14ac:dyDescent="0.35">
      <c r="A11405">
        <v>507.2</v>
      </c>
      <c r="B11405" s="24">
        <v>43388</v>
      </c>
      <c r="C11405">
        <v>5</v>
      </c>
      <c r="D11405" s="13">
        <v>120</v>
      </c>
      <c r="E11405" s="13" t="s">
        <v>98</v>
      </c>
      <c r="F11405" s="17">
        <v>-789</v>
      </c>
      <c r="G11405" t="str">
        <f>_xlfn.XLOOKUP(tbl_GL[[#This Row],[Account_key]],tbl_COA[Account_key],tbl_COA[Class],"Not Found")</f>
        <v>Liabilities and Owners Equity</v>
      </c>
      <c r="H11405" t="str">
        <f>_xlfn.XLOOKUP(tbl_GL[[#This Row],[Account_key]],tbl_COA[Account_key],tbl_COA[SubClass],"Not Found")</f>
        <v>Liabilities</v>
      </c>
      <c r="I11405" t="str">
        <f>_xlfn.XLOOKUP(tbl_GL[[#This Row],[Account_key]],tbl_COA[Account_key],tbl_COA[SubClass2],"Not Found")</f>
        <v>Current Liabilities</v>
      </c>
      <c r="J11405" t="str">
        <f>_xlfn.XLOOKUP(tbl_GL[[#This Row],[Account_key]],tbl_COA[Account_key],tbl_COA[SubAccount],,0)</f>
        <v>Accrued Expenses</v>
      </c>
      <c r="K11405">
        <f>YEAR(tbl_GL[[#This Row],[Date]])</f>
        <v>2018</v>
      </c>
    </row>
    <row r="11406" spans="1:11" hidden="1" x14ac:dyDescent="0.35">
      <c r="A11406">
        <v>508.1</v>
      </c>
      <c r="B11406" s="24">
        <v>43388</v>
      </c>
      <c r="C11406">
        <v>5</v>
      </c>
      <c r="D11406" s="13">
        <v>135</v>
      </c>
      <c r="E11406" s="13" t="s">
        <v>127</v>
      </c>
      <c r="F11406" s="17">
        <v>-10500</v>
      </c>
      <c r="G11406" t="str">
        <f>_xlfn.XLOOKUP(tbl_GL[[#This Row],[Account_key]],tbl_COA[Account_key],tbl_COA[Class],"Not Found")</f>
        <v>Liabilities and Owners Equity</v>
      </c>
      <c r="H11406" t="str">
        <f>_xlfn.XLOOKUP(tbl_GL[[#This Row],[Account_key]],tbl_COA[Account_key],tbl_COA[SubClass],"Not Found")</f>
        <v>Liabilities</v>
      </c>
      <c r="I11406" t="str">
        <f>_xlfn.XLOOKUP(tbl_GL[[#This Row],[Account_key]],tbl_COA[Account_key],tbl_COA[SubClass2],"Not Found")</f>
        <v>Current Liabilities</v>
      </c>
      <c r="J11406" t="str">
        <f>_xlfn.XLOOKUP(tbl_GL[[#This Row],[Account_key]],tbl_COA[Account_key],tbl_COA[SubAccount],,0)</f>
        <v>Dividends payable</v>
      </c>
      <c r="K11406">
        <f>YEAR(tbl_GL[[#This Row],[Date]])</f>
        <v>2018</v>
      </c>
    </row>
    <row r="11407" spans="1:11" hidden="1" x14ac:dyDescent="0.35">
      <c r="A11407">
        <v>508.2</v>
      </c>
      <c r="B11407" s="24">
        <v>43388</v>
      </c>
      <c r="C11407">
        <v>5</v>
      </c>
      <c r="D11407" s="13">
        <v>10</v>
      </c>
      <c r="E11407" s="13" t="s">
        <v>127</v>
      </c>
      <c r="F11407" s="17">
        <v>-10500</v>
      </c>
      <c r="G11407" t="str">
        <f>_xlfn.XLOOKUP(tbl_GL[[#This Row],[Account_key]],tbl_COA[Account_key],tbl_COA[Class],"Not Found")</f>
        <v>Assets</v>
      </c>
      <c r="H11407" t="str">
        <f>_xlfn.XLOOKUP(tbl_GL[[#This Row],[Account_key]],tbl_COA[Account_key],tbl_COA[SubClass],"Not Found")</f>
        <v>Assets</v>
      </c>
      <c r="I11407" t="str">
        <f>_xlfn.XLOOKUP(tbl_GL[[#This Row],[Account_key]],tbl_COA[Account_key],tbl_COA[SubClass2],"Not Found")</f>
        <v>Current Assets</v>
      </c>
      <c r="J11407" t="str">
        <f>_xlfn.XLOOKUP(tbl_GL[[#This Row],[Account_key]],tbl_COA[Account_key],tbl_COA[SubAccount],,0)</f>
        <v>Cash at Bank</v>
      </c>
      <c r="K11407">
        <f>YEAR(tbl_GL[[#This Row],[Date]])</f>
        <v>2018</v>
      </c>
    </row>
    <row r="11408" spans="1:11" hidden="1" x14ac:dyDescent="0.35">
      <c r="A11408">
        <v>509.1</v>
      </c>
      <c r="B11408" s="24">
        <v>43388</v>
      </c>
      <c r="C11408">
        <v>5</v>
      </c>
      <c r="D11408" s="13">
        <v>10</v>
      </c>
      <c r="E11408" s="13" t="s">
        <v>84</v>
      </c>
      <c r="F11408" s="17">
        <v>-12833</v>
      </c>
      <c r="G11408" t="str">
        <f>_xlfn.XLOOKUP(tbl_GL[[#This Row],[Account_key]],tbl_COA[Account_key],tbl_COA[Class],"Not Found")</f>
        <v>Assets</v>
      </c>
      <c r="H11408" t="str">
        <f>_xlfn.XLOOKUP(tbl_GL[[#This Row],[Account_key]],tbl_COA[Account_key],tbl_COA[SubClass],"Not Found")</f>
        <v>Assets</v>
      </c>
      <c r="I11408" t="str">
        <f>_xlfn.XLOOKUP(tbl_GL[[#This Row],[Account_key]],tbl_COA[Account_key],tbl_COA[SubClass2],"Not Found")</f>
        <v>Current Assets</v>
      </c>
      <c r="J11408" t="str">
        <f>_xlfn.XLOOKUP(tbl_GL[[#This Row],[Account_key]],tbl_COA[Account_key],tbl_COA[SubAccount],,0)</f>
        <v>Cash at Bank</v>
      </c>
      <c r="K11408">
        <f>YEAR(tbl_GL[[#This Row],[Date]])</f>
        <v>2018</v>
      </c>
    </row>
    <row r="11409" spans="1:11" hidden="1" x14ac:dyDescent="0.35">
      <c r="A11409">
        <v>509.2</v>
      </c>
      <c r="B11409" s="24">
        <v>43388</v>
      </c>
      <c r="C11409">
        <v>5</v>
      </c>
      <c r="D11409" s="13">
        <v>110</v>
      </c>
      <c r="E11409" s="13" t="s">
        <v>84</v>
      </c>
      <c r="F11409" s="17">
        <v>-12833</v>
      </c>
      <c r="G11409" t="str">
        <f>_xlfn.XLOOKUP(tbl_GL[[#This Row],[Account_key]],tbl_COA[Account_key],tbl_COA[Class],"Not Found")</f>
        <v>Liabilities and Owners Equity</v>
      </c>
      <c r="H11409" t="str">
        <f>_xlfn.XLOOKUP(tbl_GL[[#This Row],[Account_key]],tbl_COA[Account_key],tbl_COA[SubClass],"Not Found")</f>
        <v>Liabilities</v>
      </c>
      <c r="I11409" t="str">
        <f>_xlfn.XLOOKUP(tbl_GL[[#This Row],[Account_key]],tbl_COA[Account_key],tbl_COA[SubClass2],"Not Found")</f>
        <v>Current Liabilities</v>
      </c>
      <c r="J11409" t="str">
        <f>_xlfn.XLOOKUP(tbl_GL[[#This Row],[Account_key]],tbl_COA[Account_key],tbl_COA[SubAccount],,0)</f>
        <v>Trade Payables</v>
      </c>
      <c r="K11409">
        <f>YEAR(tbl_GL[[#This Row],[Date]])</f>
        <v>2018</v>
      </c>
    </row>
    <row r="11410" spans="1:11" hidden="1" x14ac:dyDescent="0.35">
      <c r="A11410">
        <v>510.1</v>
      </c>
      <c r="B11410" s="24">
        <v>43390</v>
      </c>
      <c r="C11410">
        <v>5</v>
      </c>
      <c r="D11410" s="13">
        <v>260</v>
      </c>
      <c r="E11410" s="13" t="s">
        <v>97</v>
      </c>
      <c r="F11410" s="17">
        <v>-786</v>
      </c>
      <c r="G11410" t="str">
        <f>_xlfn.XLOOKUP(tbl_GL[[#This Row],[Account_key]],tbl_COA[Account_key],tbl_COA[Class],"Not Found")</f>
        <v>Operating account</v>
      </c>
      <c r="H11410" t="str">
        <f>_xlfn.XLOOKUP(tbl_GL[[#This Row],[Account_key]],tbl_COA[Account_key],tbl_COA[SubClass],"Not Found")</f>
        <v>Operating Expenses</v>
      </c>
      <c r="I11410" t="str">
        <f>_xlfn.XLOOKUP(tbl_GL[[#This Row],[Account_key]],tbl_COA[Account_key],tbl_COA[SubClass2],"Not Found")</f>
        <v>Marketing</v>
      </c>
      <c r="J11410" t="str">
        <f>_xlfn.XLOOKUP(tbl_GL[[#This Row],[Account_key]],tbl_COA[Account_key],tbl_COA[SubAccount],,0)</f>
        <v>Commissions</v>
      </c>
      <c r="K11410">
        <f>YEAR(tbl_GL[[#This Row],[Date]])</f>
        <v>2018</v>
      </c>
    </row>
    <row r="11411" spans="1:11" hidden="1" x14ac:dyDescent="0.35">
      <c r="A11411">
        <v>510.2</v>
      </c>
      <c r="B11411" s="24">
        <v>43390</v>
      </c>
      <c r="C11411">
        <v>5</v>
      </c>
      <c r="D11411" s="13">
        <v>120</v>
      </c>
      <c r="E11411" s="13" t="s">
        <v>97</v>
      </c>
      <c r="F11411" s="17">
        <v>786</v>
      </c>
      <c r="G11411" t="str">
        <f>_xlfn.XLOOKUP(tbl_GL[[#This Row],[Account_key]],tbl_COA[Account_key],tbl_COA[Class],"Not Found")</f>
        <v>Liabilities and Owners Equity</v>
      </c>
      <c r="H11411" t="str">
        <f>_xlfn.XLOOKUP(tbl_GL[[#This Row],[Account_key]],tbl_COA[Account_key],tbl_COA[SubClass],"Not Found")</f>
        <v>Liabilities</v>
      </c>
      <c r="I11411" t="str">
        <f>_xlfn.XLOOKUP(tbl_GL[[#This Row],[Account_key]],tbl_COA[Account_key],tbl_COA[SubClass2],"Not Found")</f>
        <v>Current Liabilities</v>
      </c>
      <c r="J11411" t="str">
        <f>_xlfn.XLOOKUP(tbl_GL[[#This Row],[Account_key]],tbl_COA[Account_key],tbl_COA[SubAccount],,0)</f>
        <v>Accrued Expenses</v>
      </c>
      <c r="K11411">
        <f>YEAR(tbl_GL[[#This Row],[Date]])</f>
        <v>2018</v>
      </c>
    </row>
    <row r="11412" spans="1:11" hidden="1" x14ac:dyDescent="0.35">
      <c r="A11412">
        <v>511.1</v>
      </c>
      <c r="B11412" s="24">
        <v>43390</v>
      </c>
      <c r="C11412">
        <v>5</v>
      </c>
      <c r="D11412" s="13">
        <v>10</v>
      </c>
      <c r="E11412" s="13" t="s">
        <v>98</v>
      </c>
      <c r="F11412" s="17">
        <v>-1065</v>
      </c>
      <c r="G11412" t="str">
        <f>_xlfn.XLOOKUP(tbl_GL[[#This Row],[Account_key]],tbl_COA[Account_key],tbl_COA[Class],"Not Found")</f>
        <v>Assets</v>
      </c>
      <c r="H11412" t="str">
        <f>_xlfn.XLOOKUP(tbl_GL[[#This Row],[Account_key]],tbl_COA[Account_key],tbl_COA[SubClass],"Not Found")</f>
        <v>Assets</v>
      </c>
      <c r="I11412" t="str">
        <f>_xlfn.XLOOKUP(tbl_GL[[#This Row],[Account_key]],tbl_COA[Account_key],tbl_COA[SubClass2],"Not Found")</f>
        <v>Current Assets</v>
      </c>
      <c r="J11412" t="str">
        <f>_xlfn.XLOOKUP(tbl_GL[[#This Row],[Account_key]],tbl_COA[Account_key],tbl_COA[SubAccount],,0)</f>
        <v>Cash at Bank</v>
      </c>
      <c r="K11412">
        <f>YEAR(tbl_GL[[#This Row],[Date]])</f>
        <v>2018</v>
      </c>
    </row>
    <row r="11413" spans="1:11" hidden="1" x14ac:dyDescent="0.35">
      <c r="A11413">
        <v>511.2</v>
      </c>
      <c r="B11413" s="24">
        <v>43390</v>
      </c>
      <c r="C11413">
        <v>5</v>
      </c>
      <c r="D11413" s="13">
        <v>120</v>
      </c>
      <c r="E11413" s="13" t="s">
        <v>98</v>
      </c>
      <c r="F11413" s="17">
        <v>-1065</v>
      </c>
      <c r="G11413" t="str">
        <f>_xlfn.XLOOKUP(tbl_GL[[#This Row],[Account_key]],tbl_COA[Account_key],tbl_COA[Class],"Not Found")</f>
        <v>Liabilities and Owners Equity</v>
      </c>
      <c r="H11413" t="str">
        <f>_xlfn.XLOOKUP(tbl_GL[[#This Row],[Account_key]],tbl_COA[Account_key],tbl_COA[SubClass],"Not Found")</f>
        <v>Liabilities</v>
      </c>
      <c r="I11413" t="str">
        <f>_xlfn.XLOOKUP(tbl_GL[[#This Row],[Account_key]],tbl_COA[Account_key],tbl_COA[SubClass2],"Not Found")</f>
        <v>Current Liabilities</v>
      </c>
      <c r="J11413" t="str">
        <f>_xlfn.XLOOKUP(tbl_GL[[#This Row],[Account_key]],tbl_COA[Account_key],tbl_COA[SubAccount],,0)</f>
        <v>Accrued Expenses</v>
      </c>
      <c r="K11413">
        <f>YEAR(tbl_GL[[#This Row],[Date]])</f>
        <v>2018</v>
      </c>
    </row>
    <row r="11414" spans="1:11" hidden="1" x14ac:dyDescent="0.35">
      <c r="A11414">
        <v>512.1</v>
      </c>
      <c r="B11414" s="24">
        <v>43392</v>
      </c>
      <c r="C11414">
        <v>5</v>
      </c>
      <c r="D11414" s="13">
        <v>230</v>
      </c>
      <c r="E11414" s="13" t="s">
        <v>4</v>
      </c>
      <c r="F11414" s="17">
        <v>-619</v>
      </c>
      <c r="G11414" t="str">
        <f>_xlfn.XLOOKUP(tbl_GL[[#This Row],[Account_key]],tbl_COA[Account_key],tbl_COA[Class],"Not Found")</f>
        <v>Trading account</v>
      </c>
      <c r="H11414" t="str">
        <f>_xlfn.XLOOKUP(tbl_GL[[#This Row],[Account_key]],tbl_COA[Account_key],tbl_COA[SubClass],"Not Found")</f>
        <v>Cost of Sales</v>
      </c>
      <c r="I11414" t="str">
        <f>_xlfn.XLOOKUP(tbl_GL[[#This Row],[Account_key]],tbl_COA[Account_key],tbl_COA[SubClass2],"Not Found")</f>
        <v>Cost of Sales</v>
      </c>
      <c r="J11414" t="str">
        <f>_xlfn.XLOOKUP(tbl_GL[[#This Row],[Account_key]],tbl_COA[Account_key],tbl_COA[SubAccount],,0)</f>
        <v>Cost of Sales</v>
      </c>
      <c r="K11414">
        <f>YEAR(tbl_GL[[#This Row],[Date]])</f>
        <v>2018</v>
      </c>
    </row>
    <row r="11415" spans="1:11" hidden="1" x14ac:dyDescent="0.35">
      <c r="A11415">
        <v>512.20000000000005</v>
      </c>
      <c r="B11415" s="24">
        <v>43392</v>
      </c>
      <c r="C11415">
        <v>5</v>
      </c>
      <c r="D11415" s="13">
        <v>60</v>
      </c>
      <c r="E11415" s="13" t="s">
        <v>4</v>
      </c>
      <c r="F11415" s="17">
        <v>-619</v>
      </c>
      <c r="G11415" t="str">
        <f>_xlfn.XLOOKUP(tbl_GL[[#This Row],[Account_key]],tbl_COA[Account_key],tbl_COA[Class],"Not Found")</f>
        <v>Assets</v>
      </c>
      <c r="H11415" t="str">
        <f>_xlfn.XLOOKUP(tbl_GL[[#This Row],[Account_key]],tbl_COA[Account_key],tbl_COA[SubClass],"Not Found")</f>
        <v>Assets</v>
      </c>
      <c r="I11415" t="str">
        <f>_xlfn.XLOOKUP(tbl_GL[[#This Row],[Account_key]],tbl_COA[Account_key],tbl_COA[SubClass2],"Not Found")</f>
        <v>Current Assets</v>
      </c>
      <c r="J11415" t="str">
        <f>_xlfn.XLOOKUP(tbl_GL[[#This Row],[Account_key]],tbl_COA[Account_key],tbl_COA[SubAccount],,0)</f>
        <v>Inventory</v>
      </c>
      <c r="K11415">
        <f>YEAR(tbl_GL[[#This Row],[Date]])</f>
        <v>2018</v>
      </c>
    </row>
    <row r="11416" spans="1:11" hidden="1" x14ac:dyDescent="0.35">
      <c r="A11416">
        <v>513.1</v>
      </c>
      <c r="B11416" s="24">
        <v>43392</v>
      </c>
      <c r="C11416">
        <v>5</v>
      </c>
      <c r="D11416" s="13">
        <v>210</v>
      </c>
      <c r="E11416" s="13" t="s">
        <v>7</v>
      </c>
      <c r="F11416" s="17">
        <v>2061</v>
      </c>
      <c r="G11416" t="str">
        <f>_xlfn.XLOOKUP(tbl_GL[[#This Row],[Account_key]],tbl_COA[Account_key],tbl_COA[Class],"Not Found")</f>
        <v>Trading account</v>
      </c>
      <c r="H11416" t="str">
        <f>_xlfn.XLOOKUP(tbl_GL[[#This Row],[Account_key]],tbl_COA[Account_key],tbl_COA[SubClass],"Not Found")</f>
        <v>Sales</v>
      </c>
      <c r="I11416" t="str">
        <f>_xlfn.XLOOKUP(tbl_GL[[#This Row],[Account_key]],tbl_COA[Account_key],tbl_COA[SubClass2],"Not Found")</f>
        <v>Sales</v>
      </c>
      <c r="J11416" t="str">
        <f>_xlfn.XLOOKUP(tbl_GL[[#This Row],[Account_key]],tbl_COA[Account_key],tbl_COA[SubAccount],,0)</f>
        <v>Sales</v>
      </c>
      <c r="K11416">
        <f>YEAR(tbl_GL[[#This Row],[Date]])</f>
        <v>2018</v>
      </c>
    </row>
    <row r="11417" spans="1:11" hidden="1" x14ac:dyDescent="0.35">
      <c r="A11417">
        <v>513.20000000000005</v>
      </c>
      <c r="B11417" s="24">
        <v>43392</v>
      </c>
      <c r="C11417">
        <v>5</v>
      </c>
      <c r="D11417" s="13">
        <v>10</v>
      </c>
      <c r="E11417" s="13" t="s">
        <v>7</v>
      </c>
      <c r="F11417" s="17">
        <v>2061</v>
      </c>
      <c r="G11417" t="str">
        <f>_xlfn.XLOOKUP(tbl_GL[[#This Row],[Account_key]],tbl_COA[Account_key],tbl_COA[Class],"Not Found")</f>
        <v>Assets</v>
      </c>
      <c r="H11417" t="str">
        <f>_xlfn.XLOOKUP(tbl_GL[[#This Row],[Account_key]],tbl_COA[Account_key],tbl_COA[SubClass],"Not Found")</f>
        <v>Assets</v>
      </c>
      <c r="I11417" t="str">
        <f>_xlfn.XLOOKUP(tbl_GL[[#This Row],[Account_key]],tbl_COA[Account_key],tbl_COA[SubClass2],"Not Found")</f>
        <v>Current Assets</v>
      </c>
      <c r="J11417" t="str">
        <f>_xlfn.XLOOKUP(tbl_GL[[#This Row],[Account_key]],tbl_COA[Account_key],tbl_COA[SubAccount],,0)</f>
        <v>Cash at Bank</v>
      </c>
      <c r="K11417">
        <f>YEAR(tbl_GL[[#This Row],[Date]])</f>
        <v>2018</v>
      </c>
    </row>
    <row r="11418" spans="1:11" hidden="1" x14ac:dyDescent="0.35">
      <c r="A11418">
        <v>514.1</v>
      </c>
      <c r="B11418" s="24">
        <v>43392</v>
      </c>
      <c r="C11418">
        <v>5</v>
      </c>
      <c r="D11418" s="13">
        <v>230</v>
      </c>
      <c r="E11418" s="13" t="s">
        <v>4</v>
      </c>
      <c r="F11418" s="17">
        <v>-2371</v>
      </c>
      <c r="G11418" t="str">
        <f>_xlfn.XLOOKUP(tbl_GL[[#This Row],[Account_key]],tbl_COA[Account_key],tbl_COA[Class],"Not Found")</f>
        <v>Trading account</v>
      </c>
      <c r="H11418" t="str">
        <f>_xlfn.XLOOKUP(tbl_GL[[#This Row],[Account_key]],tbl_COA[Account_key],tbl_COA[SubClass],"Not Found")</f>
        <v>Cost of Sales</v>
      </c>
      <c r="I11418" t="str">
        <f>_xlfn.XLOOKUP(tbl_GL[[#This Row],[Account_key]],tbl_COA[Account_key],tbl_COA[SubClass2],"Not Found")</f>
        <v>Cost of Sales</v>
      </c>
      <c r="J11418" t="str">
        <f>_xlfn.XLOOKUP(tbl_GL[[#This Row],[Account_key]],tbl_COA[Account_key],tbl_COA[SubAccount],,0)</f>
        <v>Cost of Sales</v>
      </c>
      <c r="K11418">
        <f>YEAR(tbl_GL[[#This Row],[Date]])</f>
        <v>2018</v>
      </c>
    </row>
    <row r="11419" spans="1:11" hidden="1" x14ac:dyDescent="0.35">
      <c r="A11419">
        <v>514.20000000000005</v>
      </c>
      <c r="B11419" s="24">
        <v>43392</v>
      </c>
      <c r="C11419">
        <v>5</v>
      </c>
      <c r="D11419" s="13">
        <v>60</v>
      </c>
      <c r="E11419" s="13" t="s">
        <v>4</v>
      </c>
      <c r="F11419" s="17">
        <v>-2371</v>
      </c>
      <c r="G11419" t="str">
        <f>_xlfn.XLOOKUP(tbl_GL[[#This Row],[Account_key]],tbl_COA[Account_key],tbl_COA[Class],"Not Found")</f>
        <v>Assets</v>
      </c>
      <c r="H11419" t="str">
        <f>_xlfn.XLOOKUP(tbl_GL[[#This Row],[Account_key]],tbl_COA[Account_key],tbl_COA[SubClass],"Not Found")</f>
        <v>Assets</v>
      </c>
      <c r="I11419" t="str">
        <f>_xlfn.XLOOKUP(tbl_GL[[#This Row],[Account_key]],tbl_COA[Account_key],tbl_COA[SubClass2],"Not Found")</f>
        <v>Current Assets</v>
      </c>
      <c r="J11419" t="str">
        <f>_xlfn.XLOOKUP(tbl_GL[[#This Row],[Account_key]],tbl_COA[Account_key],tbl_COA[SubAccount],,0)</f>
        <v>Inventory</v>
      </c>
      <c r="K11419">
        <f>YEAR(tbl_GL[[#This Row],[Date]])</f>
        <v>2018</v>
      </c>
    </row>
    <row r="11420" spans="1:11" hidden="1" x14ac:dyDescent="0.35">
      <c r="A11420">
        <v>515.1</v>
      </c>
      <c r="B11420" s="24">
        <v>43392</v>
      </c>
      <c r="C11420">
        <v>5</v>
      </c>
      <c r="D11420" s="13">
        <v>210</v>
      </c>
      <c r="E11420" s="13" t="s">
        <v>8</v>
      </c>
      <c r="F11420" s="17">
        <v>8623</v>
      </c>
      <c r="G11420" t="str">
        <f>_xlfn.XLOOKUP(tbl_GL[[#This Row],[Account_key]],tbl_COA[Account_key],tbl_COA[Class],"Not Found")</f>
        <v>Trading account</v>
      </c>
      <c r="H11420" t="str">
        <f>_xlfn.XLOOKUP(tbl_GL[[#This Row],[Account_key]],tbl_COA[Account_key],tbl_COA[SubClass],"Not Found")</f>
        <v>Sales</v>
      </c>
      <c r="I11420" t="str">
        <f>_xlfn.XLOOKUP(tbl_GL[[#This Row],[Account_key]],tbl_COA[Account_key],tbl_COA[SubClass2],"Not Found")</f>
        <v>Sales</v>
      </c>
      <c r="J11420" t="str">
        <f>_xlfn.XLOOKUP(tbl_GL[[#This Row],[Account_key]],tbl_COA[Account_key],tbl_COA[SubAccount],,0)</f>
        <v>Sales</v>
      </c>
      <c r="K11420">
        <f>YEAR(tbl_GL[[#This Row],[Date]])</f>
        <v>2018</v>
      </c>
    </row>
    <row r="11421" spans="1:11" hidden="1" x14ac:dyDescent="0.35">
      <c r="A11421">
        <v>515.20000000000005</v>
      </c>
      <c r="B11421" s="24">
        <v>43392</v>
      </c>
      <c r="C11421">
        <v>5</v>
      </c>
      <c r="D11421" s="13">
        <v>30</v>
      </c>
      <c r="E11421" s="13" t="s">
        <v>8</v>
      </c>
      <c r="F11421" s="17">
        <v>8623</v>
      </c>
      <c r="G11421" t="str">
        <f>_xlfn.XLOOKUP(tbl_GL[[#This Row],[Account_key]],tbl_COA[Account_key],tbl_COA[Class],"Not Found")</f>
        <v>Assets</v>
      </c>
      <c r="H11421" t="str">
        <f>_xlfn.XLOOKUP(tbl_GL[[#This Row],[Account_key]],tbl_COA[Account_key],tbl_COA[SubClass],"Not Found")</f>
        <v>Assets</v>
      </c>
      <c r="I11421" t="str">
        <f>_xlfn.XLOOKUP(tbl_GL[[#This Row],[Account_key]],tbl_COA[Account_key],tbl_COA[SubClass2],"Not Found")</f>
        <v>Current Assets</v>
      </c>
      <c r="J11421" t="str">
        <f>_xlfn.XLOOKUP(tbl_GL[[#This Row],[Account_key]],tbl_COA[Account_key],tbl_COA[SubAccount],,0)</f>
        <v>Trade Receivables</v>
      </c>
      <c r="K11421">
        <f>YEAR(tbl_GL[[#This Row],[Date]])</f>
        <v>2018</v>
      </c>
    </row>
    <row r="11422" spans="1:11" hidden="1" x14ac:dyDescent="0.35">
      <c r="A11422">
        <v>516.1</v>
      </c>
      <c r="B11422" s="24">
        <v>43395</v>
      </c>
      <c r="C11422">
        <v>5</v>
      </c>
      <c r="D11422" s="13">
        <v>320</v>
      </c>
      <c r="E11422" s="13" t="s">
        <v>99</v>
      </c>
      <c r="F11422" s="17">
        <v>-29</v>
      </c>
      <c r="G11422" t="str">
        <f>_xlfn.XLOOKUP(tbl_GL[[#This Row],[Account_key]],tbl_COA[Account_key],tbl_COA[Class],"Not Found")</f>
        <v>Operating account</v>
      </c>
      <c r="H11422" t="str">
        <f>_xlfn.XLOOKUP(tbl_GL[[#This Row],[Account_key]],tbl_COA[Account_key],tbl_COA[SubClass],"Not Found")</f>
        <v>Operating Expenses</v>
      </c>
      <c r="I11422" t="str">
        <f>_xlfn.XLOOKUP(tbl_GL[[#This Row],[Account_key]],tbl_COA[Account_key],tbl_COA[SubClass2],"Not Found")</f>
        <v>Administration</v>
      </c>
      <c r="J11422" t="str">
        <f>_xlfn.XLOOKUP(tbl_GL[[#This Row],[Account_key]],tbl_COA[Account_key],tbl_COA[SubAccount],,0)</f>
        <v>Professional Services</v>
      </c>
      <c r="K11422">
        <f>YEAR(tbl_GL[[#This Row],[Date]])</f>
        <v>2018</v>
      </c>
    </row>
    <row r="11423" spans="1:11" hidden="1" x14ac:dyDescent="0.35">
      <c r="A11423">
        <v>516.20000000000005</v>
      </c>
      <c r="B11423" s="24">
        <v>43395</v>
      </c>
      <c r="C11423">
        <v>5</v>
      </c>
      <c r="D11423" s="13">
        <v>20</v>
      </c>
      <c r="E11423" s="13" t="s">
        <v>99</v>
      </c>
      <c r="F11423" s="17">
        <v>-29</v>
      </c>
      <c r="G11423" t="str">
        <f>_xlfn.XLOOKUP(tbl_GL[[#This Row],[Account_key]],tbl_COA[Account_key],tbl_COA[Class],"Not Found")</f>
        <v>Assets</v>
      </c>
      <c r="H11423" t="str">
        <f>_xlfn.XLOOKUP(tbl_GL[[#This Row],[Account_key]],tbl_COA[Account_key],tbl_COA[SubClass],"Not Found")</f>
        <v>Assets</v>
      </c>
      <c r="I11423" t="str">
        <f>_xlfn.XLOOKUP(tbl_GL[[#This Row],[Account_key]],tbl_COA[Account_key],tbl_COA[SubClass2],"Not Found")</f>
        <v>Current Assets</v>
      </c>
      <c r="J11423" t="str">
        <f>_xlfn.XLOOKUP(tbl_GL[[#This Row],[Account_key]],tbl_COA[Account_key],tbl_COA[SubAccount],,0)</f>
        <v>Cash in hand</v>
      </c>
      <c r="K11423">
        <f>YEAR(tbl_GL[[#This Row],[Date]])</f>
        <v>2018</v>
      </c>
    </row>
    <row r="11424" spans="1:11" hidden="1" x14ac:dyDescent="0.35">
      <c r="A11424">
        <v>517.1</v>
      </c>
      <c r="B11424" s="24">
        <v>43395</v>
      </c>
      <c r="C11424">
        <v>5</v>
      </c>
      <c r="D11424" s="13">
        <v>260</v>
      </c>
      <c r="E11424" s="13" t="s">
        <v>97</v>
      </c>
      <c r="F11424" s="17">
        <v>-858</v>
      </c>
      <c r="G11424" t="str">
        <f>_xlfn.XLOOKUP(tbl_GL[[#This Row],[Account_key]],tbl_COA[Account_key],tbl_COA[Class],"Not Found")</f>
        <v>Operating account</v>
      </c>
      <c r="H11424" t="str">
        <f>_xlfn.XLOOKUP(tbl_GL[[#This Row],[Account_key]],tbl_COA[Account_key],tbl_COA[SubClass],"Not Found")</f>
        <v>Operating Expenses</v>
      </c>
      <c r="I11424" t="str">
        <f>_xlfn.XLOOKUP(tbl_GL[[#This Row],[Account_key]],tbl_COA[Account_key],tbl_COA[SubClass2],"Not Found")</f>
        <v>Marketing</v>
      </c>
      <c r="J11424" t="str">
        <f>_xlfn.XLOOKUP(tbl_GL[[#This Row],[Account_key]],tbl_COA[Account_key],tbl_COA[SubAccount],,0)</f>
        <v>Commissions</v>
      </c>
      <c r="K11424">
        <f>YEAR(tbl_GL[[#This Row],[Date]])</f>
        <v>2018</v>
      </c>
    </row>
    <row r="11425" spans="1:11" hidden="1" x14ac:dyDescent="0.35">
      <c r="A11425">
        <v>517.20000000000005</v>
      </c>
      <c r="B11425" s="24">
        <v>43395</v>
      </c>
      <c r="C11425">
        <v>5</v>
      </c>
      <c r="D11425" s="13">
        <v>120</v>
      </c>
      <c r="E11425" s="13" t="s">
        <v>97</v>
      </c>
      <c r="F11425" s="17">
        <v>858</v>
      </c>
      <c r="G11425" t="str">
        <f>_xlfn.XLOOKUP(tbl_GL[[#This Row],[Account_key]],tbl_COA[Account_key],tbl_COA[Class],"Not Found")</f>
        <v>Liabilities and Owners Equity</v>
      </c>
      <c r="H11425" t="str">
        <f>_xlfn.XLOOKUP(tbl_GL[[#This Row],[Account_key]],tbl_COA[Account_key],tbl_COA[SubClass],"Not Found")</f>
        <v>Liabilities</v>
      </c>
      <c r="I11425" t="str">
        <f>_xlfn.XLOOKUP(tbl_GL[[#This Row],[Account_key]],tbl_COA[Account_key],tbl_COA[SubClass2],"Not Found")</f>
        <v>Current Liabilities</v>
      </c>
      <c r="J11425" t="str">
        <f>_xlfn.XLOOKUP(tbl_GL[[#This Row],[Account_key]],tbl_COA[Account_key],tbl_COA[SubAccount],,0)</f>
        <v>Accrued Expenses</v>
      </c>
      <c r="K11425">
        <f>YEAR(tbl_GL[[#This Row],[Date]])</f>
        <v>2018</v>
      </c>
    </row>
    <row r="11426" spans="1:11" hidden="1" x14ac:dyDescent="0.35">
      <c r="A11426">
        <v>518.1</v>
      </c>
      <c r="B11426" s="24">
        <v>43395</v>
      </c>
      <c r="C11426">
        <v>5</v>
      </c>
      <c r="D11426" s="13">
        <v>30</v>
      </c>
      <c r="E11426" s="13" t="s">
        <v>80</v>
      </c>
      <c r="F11426" s="17">
        <v>-8085</v>
      </c>
      <c r="G11426" t="str">
        <f>_xlfn.XLOOKUP(tbl_GL[[#This Row],[Account_key]],tbl_COA[Account_key],tbl_COA[Class],"Not Found")</f>
        <v>Assets</v>
      </c>
      <c r="H11426" t="str">
        <f>_xlfn.XLOOKUP(tbl_GL[[#This Row],[Account_key]],tbl_COA[Account_key],tbl_COA[SubClass],"Not Found")</f>
        <v>Assets</v>
      </c>
      <c r="I11426" t="str">
        <f>_xlfn.XLOOKUP(tbl_GL[[#This Row],[Account_key]],tbl_COA[Account_key],tbl_COA[SubClass2],"Not Found")</f>
        <v>Current Assets</v>
      </c>
      <c r="J11426" t="str">
        <f>_xlfn.XLOOKUP(tbl_GL[[#This Row],[Account_key]],tbl_COA[Account_key],tbl_COA[SubAccount],,0)</f>
        <v>Trade Receivables</v>
      </c>
      <c r="K11426">
        <f>YEAR(tbl_GL[[#This Row],[Date]])</f>
        <v>2018</v>
      </c>
    </row>
    <row r="11427" spans="1:11" hidden="1" x14ac:dyDescent="0.35">
      <c r="A11427">
        <v>518.20000000000005</v>
      </c>
      <c r="B11427" s="24">
        <v>43395</v>
      </c>
      <c r="C11427">
        <v>5</v>
      </c>
      <c r="D11427" s="13">
        <v>10</v>
      </c>
      <c r="E11427" s="13" t="s">
        <v>80</v>
      </c>
      <c r="F11427" s="17">
        <v>8085</v>
      </c>
      <c r="G11427" t="str">
        <f>_xlfn.XLOOKUP(tbl_GL[[#This Row],[Account_key]],tbl_COA[Account_key],tbl_COA[Class],"Not Found")</f>
        <v>Assets</v>
      </c>
      <c r="H11427" t="str">
        <f>_xlfn.XLOOKUP(tbl_GL[[#This Row],[Account_key]],tbl_COA[Account_key],tbl_COA[SubClass],"Not Found")</f>
        <v>Assets</v>
      </c>
      <c r="I11427" t="str">
        <f>_xlfn.XLOOKUP(tbl_GL[[#This Row],[Account_key]],tbl_COA[Account_key],tbl_COA[SubClass2],"Not Found")</f>
        <v>Current Assets</v>
      </c>
      <c r="J11427" t="str">
        <f>_xlfn.XLOOKUP(tbl_GL[[#This Row],[Account_key]],tbl_COA[Account_key],tbl_COA[SubAccount],,0)</f>
        <v>Cash at Bank</v>
      </c>
      <c r="K11427">
        <f>YEAR(tbl_GL[[#This Row],[Date]])</f>
        <v>2018</v>
      </c>
    </row>
    <row r="11428" spans="1:11" hidden="1" x14ac:dyDescent="0.35">
      <c r="A11428">
        <v>519.1</v>
      </c>
      <c r="B11428" s="24">
        <v>43397</v>
      </c>
      <c r="C11428">
        <v>5</v>
      </c>
      <c r="D11428" s="13">
        <v>310</v>
      </c>
      <c r="E11428" s="13" t="s">
        <v>97</v>
      </c>
      <c r="F11428" s="17">
        <v>-891</v>
      </c>
      <c r="G11428" t="str">
        <f>_xlfn.XLOOKUP(tbl_GL[[#This Row],[Account_key]],tbl_COA[Account_key],tbl_COA[Class],"Not Found")</f>
        <v>Operating account</v>
      </c>
      <c r="H11428" t="str">
        <f>_xlfn.XLOOKUP(tbl_GL[[#This Row],[Account_key]],tbl_COA[Account_key],tbl_COA[SubClass],"Not Found")</f>
        <v>Operating Expenses</v>
      </c>
      <c r="I11428" t="str">
        <f>_xlfn.XLOOKUP(tbl_GL[[#This Row],[Account_key]],tbl_COA[Account_key],tbl_COA[SubClass2],"Not Found")</f>
        <v>Administration</v>
      </c>
      <c r="J11428" t="str">
        <f>_xlfn.XLOOKUP(tbl_GL[[#This Row],[Account_key]],tbl_COA[Account_key],tbl_COA[SubAccount],,0)</f>
        <v>Office Supplies</v>
      </c>
      <c r="K11428">
        <f>YEAR(tbl_GL[[#This Row],[Date]])</f>
        <v>2018</v>
      </c>
    </row>
    <row r="11429" spans="1:11" hidden="1" x14ac:dyDescent="0.35">
      <c r="A11429">
        <v>519.20000000000005</v>
      </c>
      <c r="B11429" s="24">
        <v>43397</v>
      </c>
      <c r="C11429">
        <v>5</v>
      </c>
      <c r="D11429" s="13">
        <v>120</v>
      </c>
      <c r="E11429" s="13" t="s">
        <v>97</v>
      </c>
      <c r="F11429" s="17">
        <v>891</v>
      </c>
      <c r="G11429" t="str">
        <f>_xlfn.XLOOKUP(tbl_GL[[#This Row],[Account_key]],tbl_COA[Account_key],tbl_COA[Class],"Not Found")</f>
        <v>Liabilities and Owners Equity</v>
      </c>
      <c r="H11429" t="str">
        <f>_xlfn.XLOOKUP(tbl_GL[[#This Row],[Account_key]],tbl_COA[Account_key],tbl_COA[SubClass],"Not Found")</f>
        <v>Liabilities</v>
      </c>
      <c r="I11429" t="str">
        <f>_xlfn.XLOOKUP(tbl_GL[[#This Row],[Account_key]],tbl_COA[Account_key],tbl_COA[SubClass2],"Not Found")</f>
        <v>Current Liabilities</v>
      </c>
      <c r="J11429" t="str">
        <f>_xlfn.XLOOKUP(tbl_GL[[#This Row],[Account_key]],tbl_COA[Account_key],tbl_COA[SubAccount],,0)</f>
        <v>Accrued Expenses</v>
      </c>
      <c r="K11429">
        <f>YEAR(tbl_GL[[#This Row],[Date]])</f>
        <v>2018</v>
      </c>
    </row>
    <row r="11430" spans="1:11" hidden="1" x14ac:dyDescent="0.35">
      <c r="A11430">
        <v>520.1</v>
      </c>
      <c r="B11430" s="24">
        <v>43397</v>
      </c>
      <c r="C11430">
        <v>5</v>
      </c>
      <c r="D11430" s="13">
        <v>10</v>
      </c>
      <c r="E11430" s="13" t="s">
        <v>98</v>
      </c>
      <c r="F11430" s="17">
        <v>-909</v>
      </c>
      <c r="G11430" t="str">
        <f>_xlfn.XLOOKUP(tbl_GL[[#This Row],[Account_key]],tbl_COA[Account_key],tbl_COA[Class],"Not Found")</f>
        <v>Assets</v>
      </c>
      <c r="H11430" t="str">
        <f>_xlfn.XLOOKUP(tbl_GL[[#This Row],[Account_key]],tbl_COA[Account_key],tbl_COA[SubClass],"Not Found")</f>
        <v>Assets</v>
      </c>
      <c r="I11430" t="str">
        <f>_xlfn.XLOOKUP(tbl_GL[[#This Row],[Account_key]],tbl_COA[Account_key],tbl_COA[SubClass2],"Not Found")</f>
        <v>Current Assets</v>
      </c>
      <c r="J11430" t="str">
        <f>_xlfn.XLOOKUP(tbl_GL[[#This Row],[Account_key]],tbl_COA[Account_key],tbl_COA[SubAccount],,0)</f>
        <v>Cash at Bank</v>
      </c>
      <c r="K11430">
        <f>YEAR(tbl_GL[[#This Row],[Date]])</f>
        <v>2018</v>
      </c>
    </row>
    <row r="11431" spans="1:11" hidden="1" x14ac:dyDescent="0.35">
      <c r="A11431">
        <v>520.20000000000005</v>
      </c>
      <c r="B11431" s="24">
        <v>43397</v>
      </c>
      <c r="C11431">
        <v>5</v>
      </c>
      <c r="D11431" s="13">
        <v>120</v>
      </c>
      <c r="E11431" s="13" t="s">
        <v>98</v>
      </c>
      <c r="F11431" s="17">
        <v>-909</v>
      </c>
      <c r="G11431" t="str">
        <f>_xlfn.XLOOKUP(tbl_GL[[#This Row],[Account_key]],tbl_COA[Account_key],tbl_COA[Class],"Not Found")</f>
        <v>Liabilities and Owners Equity</v>
      </c>
      <c r="H11431" t="str">
        <f>_xlfn.XLOOKUP(tbl_GL[[#This Row],[Account_key]],tbl_COA[Account_key],tbl_COA[SubClass],"Not Found")</f>
        <v>Liabilities</v>
      </c>
      <c r="I11431" t="str">
        <f>_xlfn.XLOOKUP(tbl_GL[[#This Row],[Account_key]],tbl_COA[Account_key],tbl_COA[SubClass2],"Not Found")</f>
        <v>Current Liabilities</v>
      </c>
      <c r="J11431" t="str">
        <f>_xlfn.XLOOKUP(tbl_GL[[#This Row],[Account_key]],tbl_COA[Account_key],tbl_COA[SubAccount],,0)</f>
        <v>Accrued Expenses</v>
      </c>
      <c r="K11431">
        <f>YEAR(tbl_GL[[#This Row],[Date]])</f>
        <v>2018</v>
      </c>
    </row>
    <row r="11432" spans="1:11" hidden="1" x14ac:dyDescent="0.35">
      <c r="A11432">
        <v>521.1</v>
      </c>
      <c r="B11432" s="24">
        <v>43399</v>
      </c>
      <c r="C11432">
        <v>5</v>
      </c>
      <c r="D11432" s="13">
        <v>230</v>
      </c>
      <c r="E11432" s="13" t="s">
        <v>4</v>
      </c>
      <c r="F11432" s="17">
        <v>-640</v>
      </c>
      <c r="G11432" t="str">
        <f>_xlfn.XLOOKUP(tbl_GL[[#This Row],[Account_key]],tbl_COA[Account_key],tbl_COA[Class],"Not Found")</f>
        <v>Trading account</v>
      </c>
      <c r="H11432" t="str">
        <f>_xlfn.XLOOKUP(tbl_GL[[#This Row],[Account_key]],tbl_COA[Account_key],tbl_COA[SubClass],"Not Found")</f>
        <v>Cost of Sales</v>
      </c>
      <c r="I11432" t="str">
        <f>_xlfn.XLOOKUP(tbl_GL[[#This Row],[Account_key]],tbl_COA[Account_key],tbl_COA[SubClass2],"Not Found")</f>
        <v>Cost of Sales</v>
      </c>
      <c r="J11432" t="str">
        <f>_xlfn.XLOOKUP(tbl_GL[[#This Row],[Account_key]],tbl_COA[Account_key],tbl_COA[SubAccount],,0)</f>
        <v>Cost of Sales</v>
      </c>
      <c r="K11432">
        <f>YEAR(tbl_GL[[#This Row],[Date]])</f>
        <v>2018</v>
      </c>
    </row>
    <row r="11433" spans="1:11" hidden="1" x14ac:dyDescent="0.35">
      <c r="A11433">
        <v>521.20000000000005</v>
      </c>
      <c r="B11433" s="24">
        <v>43399</v>
      </c>
      <c r="C11433">
        <v>5</v>
      </c>
      <c r="D11433" s="13">
        <v>60</v>
      </c>
      <c r="E11433" s="13" t="s">
        <v>4</v>
      </c>
      <c r="F11433" s="17">
        <v>-640</v>
      </c>
      <c r="G11433" t="str">
        <f>_xlfn.XLOOKUP(tbl_GL[[#This Row],[Account_key]],tbl_COA[Account_key],tbl_COA[Class],"Not Found")</f>
        <v>Assets</v>
      </c>
      <c r="H11433" t="str">
        <f>_xlfn.XLOOKUP(tbl_GL[[#This Row],[Account_key]],tbl_COA[Account_key],tbl_COA[SubClass],"Not Found")</f>
        <v>Assets</v>
      </c>
      <c r="I11433" t="str">
        <f>_xlfn.XLOOKUP(tbl_GL[[#This Row],[Account_key]],tbl_COA[Account_key],tbl_COA[SubClass2],"Not Found")</f>
        <v>Current Assets</v>
      </c>
      <c r="J11433" t="str">
        <f>_xlfn.XLOOKUP(tbl_GL[[#This Row],[Account_key]],tbl_COA[Account_key],tbl_COA[SubAccount],,0)</f>
        <v>Inventory</v>
      </c>
      <c r="K11433">
        <f>YEAR(tbl_GL[[#This Row],[Date]])</f>
        <v>2018</v>
      </c>
    </row>
    <row r="11434" spans="1:11" hidden="1" x14ac:dyDescent="0.35">
      <c r="A11434">
        <v>522.1</v>
      </c>
      <c r="B11434" s="24">
        <v>43399</v>
      </c>
      <c r="C11434">
        <v>5</v>
      </c>
      <c r="D11434" s="13">
        <v>280</v>
      </c>
      <c r="E11434" s="13" t="s">
        <v>97</v>
      </c>
      <c r="F11434" s="17">
        <v>-929</v>
      </c>
      <c r="G11434" t="str">
        <f>_xlfn.XLOOKUP(tbl_GL[[#This Row],[Account_key]],tbl_COA[Account_key],tbl_COA[Class],"Not Found")</f>
        <v>Operating account</v>
      </c>
      <c r="H11434" t="str">
        <f>_xlfn.XLOOKUP(tbl_GL[[#This Row],[Account_key]],tbl_COA[Account_key],tbl_COA[SubClass],"Not Found")</f>
        <v>Operating Expenses</v>
      </c>
      <c r="I11434" t="str">
        <f>_xlfn.XLOOKUP(tbl_GL[[#This Row],[Account_key]],tbl_COA[Account_key],tbl_COA[SubClass2],"Not Found")</f>
        <v>Marketing</v>
      </c>
      <c r="J11434" t="str">
        <f>_xlfn.XLOOKUP(tbl_GL[[#This Row],[Account_key]],tbl_COA[Account_key],tbl_COA[SubAccount],,0)</f>
        <v>Advertisements</v>
      </c>
      <c r="K11434">
        <f>YEAR(tbl_GL[[#This Row],[Date]])</f>
        <v>2018</v>
      </c>
    </row>
    <row r="11435" spans="1:11" hidden="1" x14ac:dyDescent="0.35">
      <c r="A11435">
        <v>522.20000000000005</v>
      </c>
      <c r="B11435" s="24">
        <v>43399</v>
      </c>
      <c r="C11435">
        <v>5</v>
      </c>
      <c r="D11435" s="13">
        <v>120</v>
      </c>
      <c r="E11435" s="13" t="s">
        <v>97</v>
      </c>
      <c r="F11435" s="17">
        <v>929</v>
      </c>
      <c r="G11435" t="str">
        <f>_xlfn.XLOOKUP(tbl_GL[[#This Row],[Account_key]],tbl_COA[Account_key],tbl_COA[Class],"Not Found")</f>
        <v>Liabilities and Owners Equity</v>
      </c>
      <c r="H11435" t="str">
        <f>_xlfn.XLOOKUP(tbl_GL[[#This Row],[Account_key]],tbl_COA[Account_key],tbl_COA[SubClass],"Not Found")</f>
        <v>Liabilities</v>
      </c>
      <c r="I11435" t="str">
        <f>_xlfn.XLOOKUP(tbl_GL[[#This Row],[Account_key]],tbl_COA[Account_key],tbl_COA[SubClass2],"Not Found")</f>
        <v>Current Liabilities</v>
      </c>
      <c r="J11435" t="str">
        <f>_xlfn.XLOOKUP(tbl_GL[[#This Row],[Account_key]],tbl_COA[Account_key],tbl_COA[SubAccount],,0)</f>
        <v>Accrued Expenses</v>
      </c>
      <c r="K11435">
        <f>YEAR(tbl_GL[[#This Row],[Date]])</f>
        <v>2018</v>
      </c>
    </row>
    <row r="11436" spans="1:11" hidden="1" x14ac:dyDescent="0.35">
      <c r="A11436">
        <v>523.1</v>
      </c>
      <c r="B11436" s="24">
        <v>43399</v>
      </c>
      <c r="C11436">
        <v>5</v>
      </c>
      <c r="D11436" s="13">
        <v>210</v>
      </c>
      <c r="E11436" s="13" t="s">
        <v>7</v>
      </c>
      <c r="F11436" s="17">
        <v>2132</v>
      </c>
      <c r="G11436" t="str">
        <f>_xlfn.XLOOKUP(tbl_GL[[#This Row],[Account_key]],tbl_COA[Account_key],tbl_COA[Class],"Not Found")</f>
        <v>Trading account</v>
      </c>
      <c r="H11436" t="str">
        <f>_xlfn.XLOOKUP(tbl_GL[[#This Row],[Account_key]],tbl_COA[Account_key],tbl_COA[SubClass],"Not Found")</f>
        <v>Sales</v>
      </c>
      <c r="I11436" t="str">
        <f>_xlfn.XLOOKUP(tbl_GL[[#This Row],[Account_key]],tbl_COA[Account_key],tbl_COA[SubClass2],"Not Found")</f>
        <v>Sales</v>
      </c>
      <c r="J11436" t="str">
        <f>_xlfn.XLOOKUP(tbl_GL[[#This Row],[Account_key]],tbl_COA[Account_key],tbl_COA[SubAccount],,0)</f>
        <v>Sales</v>
      </c>
      <c r="K11436">
        <f>YEAR(tbl_GL[[#This Row],[Date]])</f>
        <v>2018</v>
      </c>
    </row>
    <row r="11437" spans="1:11" hidden="1" x14ac:dyDescent="0.35">
      <c r="A11437">
        <v>523.20000000000005</v>
      </c>
      <c r="B11437" s="24">
        <v>43399</v>
      </c>
      <c r="C11437">
        <v>5</v>
      </c>
      <c r="D11437" s="13">
        <v>10</v>
      </c>
      <c r="E11437" s="13" t="s">
        <v>7</v>
      </c>
      <c r="F11437" s="17">
        <v>2132</v>
      </c>
      <c r="G11437" t="str">
        <f>_xlfn.XLOOKUP(tbl_GL[[#This Row],[Account_key]],tbl_COA[Account_key],tbl_COA[Class],"Not Found")</f>
        <v>Assets</v>
      </c>
      <c r="H11437" t="str">
        <f>_xlfn.XLOOKUP(tbl_GL[[#This Row],[Account_key]],tbl_COA[Account_key],tbl_COA[SubClass],"Not Found")</f>
        <v>Assets</v>
      </c>
      <c r="I11437" t="str">
        <f>_xlfn.XLOOKUP(tbl_GL[[#This Row],[Account_key]],tbl_COA[Account_key],tbl_COA[SubClass2],"Not Found")</f>
        <v>Current Assets</v>
      </c>
      <c r="J11437" t="str">
        <f>_xlfn.XLOOKUP(tbl_GL[[#This Row],[Account_key]],tbl_COA[Account_key],tbl_COA[SubAccount],,0)</f>
        <v>Cash at Bank</v>
      </c>
      <c r="K11437">
        <f>YEAR(tbl_GL[[#This Row],[Date]])</f>
        <v>2018</v>
      </c>
    </row>
    <row r="11438" spans="1:11" hidden="1" x14ac:dyDescent="0.35">
      <c r="A11438">
        <v>524.1</v>
      </c>
      <c r="B11438" s="24">
        <v>43399</v>
      </c>
      <c r="C11438">
        <v>5</v>
      </c>
      <c r="D11438" s="13">
        <v>230</v>
      </c>
      <c r="E11438" s="13" t="s">
        <v>4</v>
      </c>
      <c r="F11438" s="17">
        <v>-2368</v>
      </c>
      <c r="G11438" t="str">
        <f>_xlfn.XLOOKUP(tbl_GL[[#This Row],[Account_key]],tbl_COA[Account_key],tbl_COA[Class],"Not Found")</f>
        <v>Trading account</v>
      </c>
      <c r="H11438" t="str">
        <f>_xlfn.XLOOKUP(tbl_GL[[#This Row],[Account_key]],tbl_COA[Account_key],tbl_COA[SubClass],"Not Found")</f>
        <v>Cost of Sales</v>
      </c>
      <c r="I11438" t="str">
        <f>_xlfn.XLOOKUP(tbl_GL[[#This Row],[Account_key]],tbl_COA[Account_key],tbl_COA[SubClass2],"Not Found")</f>
        <v>Cost of Sales</v>
      </c>
      <c r="J11438" t="str">
        <f>_xlfn.XLOOKUP(tbl_GL[[#This Row],[Account_key]],tbl_COA[Account_key],tbl_COA[SubAccount],,0)</f>
        <v>Cost of Sales</v>
      </c>
      <c r="K11438">
        <f>YEAR(tbl_GL[[#This Row],[Date]])</f>
        <v>2018</v>
      </c>
    </row>
    <row r="11439" spans="1:11" hidden="1" x14ac:dyDescent="0.35">
      <c r="A11439">
        <v>524.20000000000005</v>
      </c>
      <c r="B11439" s="24">
        <v>43399</v>
      </c>
      <c r="C11439">
        <v>5</v>
      </c>
      <c r="D11439" s="13">
        <v>60</v>
      </c>
      <c r="E11439" s="13" t="s">
        <v>4</v>
      </c>
      <c r="F11439" s="17">
        <v>-2368</v>
      </c>
      <c r="G11439" t="str">
        <f>_xlfn.XLOOKUP(tbl_GL[[#This Row],[Account_key]],tbl_COA[Account_key],tbl_COA[Class],"Not Found")</f>
        <v>Assets</v>
      </c>
      <c r="H11439" t="str">
        <f>_xlfn.XLOOKUP(tbl_GL[[#This Row],[Account_key]],tbl_COA[Account_key],tbl_COA[SubClass],"Not Found")</f>
        <v>Assets</v>
      </c>
      <c r="I11439" t="str">
        <f>_xlfn.XLOOKUP(tbl_GL[[#This Row],[Account_key]],tbl_COA[Account_key],tbl_COA[SubClass2],"Not Found")</f>
        <v>Current Assets</v>
      </c>
      <c r="J11439" t="str">
        <f>_xlfn.XLOOKUP(tbl_GL[[#This Row],[Account_key]],tbl_COA[Account_key],tbl_COA[SubAccount],,0)</f>
        <v>Inventory</v>
      </c>
      <c r="K11439">
        <f>YEAR(tbl_GL[[#This Row],[Date]])</f>
        <v>2018</v>
      </c>
    </row>
    <row r="11440" spans="1:11" hidden="1" x14ac:dyDescent="0.35">
      <c r="A11440">
        <v>525.1</v>
      </c>
      <c r="B11440" s="24">
        <v>43399</v>
      </c>
      <c r="C11440">
        <v>5</v>
      </c>
      <c r="D11440" s="13">
        <v>210</v>
      </c>
      <c r="E11440" s="13" t="s">
        <v>8</v>
      </c>
      <c r="F11440" s="17">
        <v>8612</v>
      </c>
      <c r="G11440" t="str">
        <f>_xlfn.XLOOKUP(tbl_GL[[#This Row],[Account_key]],tbl_COA[Account_key],tbl_COA[Class],"Not Found")</f>
        <v>Trading account</v>
      </c>
      <c r="H11440" t="str">
        <f>_xlfn.XLOOKUP(tbl_GL[[#This Row],[Account_key]],tbl_COA[Account_key],tbl_COA[SubClass],"Not Found")</f>
        <v>Sales</v>
      </c>
      <c r="I11440" t="str">
        <f>_xlfn.XLOOKUP(tbl_GL[[#This Row],[Account_key]],tbl_COA[Account_key],tbl_COA[SubClass2],"Not Found")</f>
        <v>Sales</v>
      </c>
      <c r="J11440" t="str">
        <f>_xlfn.XLOOKUP(tbl_GL[[#This Row],[Account_key]],tbl_COA[Account_key],tbl_COA[SubAccount],,0)</f>
        <v>Sales</v>
      </c>
      <c r="K11440">
        <f>YEAR(tbl_GL[[#This Row],[Date]])</f>
        <v>2018</v>
      </c>
    </row>
    <row r="11441" spans="1:11" hidden="1" x14ac:dyDescent="0.35">
      <c r="A11441">
        <v>525.20000000000005</v>
      </c>
      <c r="B11441" s="24">
        <v>43399</v>
      </c>
      <c r="C11441">
        <v>5</v>
      </c>
      <c r="D11441" s="13">
        <v>30</v>
      </c>
      <c r="E11441" s="13" t="s">
        <v>8</v>
      </c>
      <c r="F11441" s="17">
        <v>8612</v>
      </c>
      <c r="G11441" t="str">
        <f>_xlfn.XLOOKUP(tbl_GL[[#This Row],[Account_key]],tbl_COA[Account_key],tbl_COA[Class],"Not Found")</f>
        <v>Assets</v>
      </c>
      <c r="H11441" t="str">
        <f>_xlfn.XLOOKUP(tbl_GL[[#This Row],[Account_key]],tbl_COA[Account_key],tbl_COA[SubClass],"Not Found")</f>
        <v>Assets</v>
      </c>
      <c r="I11441" t="str">
        <f>_xlfn.XLOOKUP(tbl_GL[[#This Row],[Account_key]],tbl_COA[Account_key],tbl_COA[SubClass2],"Not Found")</f>
        <v>Current Assets</v>
      </c>
      <c r="J11441" t="str">
        <f>_xlfn.XLOOKUP(tbl_GL[[#This Row],[Account_key]],tbl_COA[Account_key],tbl_COA[SubAccount],,0)</f>
        <v>Trade Receivables</v>
      </c>
      <c r="K11441">
        <f>YEAR(tbl_GL[[#This Row],[Date]])</f>
        <v>2018</v>
      </c>
    </row>
    <row r="11442" spans="1:11" hidden="1" x14ac:dyDescent="0.35">
      <c r="A11442">
        <v>526.1</v>
      </c>
      <c r="B11442" s="24">
        <v>43400</v>
      </c>
      <c r="C11442">
        <v>5</v>
      </c>
      <c r="D11442" s="13">
        <v>10</v>
      </c>
      <c r="E11442" s="13" t="s">
        <v>98</v>
      </c>
      <c r="F11442" s="17">
        <v>-722</v>
      </c>
      <c r="G11442" t="str">
        <f>_xlfn.XLOOKUP(tbl_GL[[#This Row],[Account_key]],tbl_COA[Account_key],tbl_COA[Class],"Not Found")</f>
        <v>Assets</v>
      </c>
      <c r="H11442" t="str">
        <f>_xlfn.XLOOKUP(tbl_GL[[#This Row],[Account_key]],tbl_COA[Account_key],tbl_COA[SubClass],"Not Found")</f>
        <v>Assets</v>
      </c>
      <c r="I11442" t="str">
        <f>_xlfn.XLOOKUP(tbl_GL[[#This Row],[Account_key]],tbl_COA[Account_key],tbl_COA[SubClass2],"Not Found")</f>
        <v>Current Assets</v>
      </c>
      <c r="J11442" t="str">
        <f>_xlfn.XLOOKUP(tbl_GL[[#This Row],[Account_key]],tbl_COA[Account_key],tbl_COA[SubAccount],,0)</f>
        <v>Cash at Bank</v>
      </c>
      <c r="K11442">
        <f>YEAR(tbl_GL[[#This Row],[Date]])</f>
        <v>2018</v>
      </c>
    </row>
    <row r="11443" spans="1:11" hidden="1" x14ac:dyDescent="0.35">
      <c r="A11443">
        <v>526.20000000000005</v>
      </c>
      <c r="B11443" s="24">
        <v>43400</v>
      </c>
      <c r="C11443">
        <v>5</v>
      </c>
      <c r="D11443" s="13">
        <v>120</v>
      </c>
      <c r="E11443" s="13" t="s">
        <v>98</v>
      </c>
      <c r="F11443" s="17">
        <v>-722</v>
      </c>
      <c r="G11443" t="str">
        <f>_xlfn.XLOOKUP(tbl_GL[[#This Row],[Account_key]],tbl_COA[Account_key],tbl_COA[Class],"Not Found")</f>
        <v>Liabilities and Owners Equity</v>
      </c>
      <c r="H11443" t="str">
        <f>_xlfn.XLOOKUP(tbl_GL[[#This Row],[Account_key]],tbl_COA[Account_key],tbl_COA[SubClass],"Not Found")</f>
        <v>Liabilities</v>
      </c>
      <c r="I11443" t="str">
        <f>_xlfn.XLOOKUP(tbl_GL[[#This Row],[Account_key]],tbl_COA[Account_key],tbl_COA[SubClass2],"Not Found")</f>
        <v>Current Liabilities</v>
      </c>
      <c r="J11443" t="str">
        <f>_xlfn.XLOOKUP(tbl_GL[[#This Row],[Account_key]],tbl_COA[Account_key],tbl_COA[SubAccount],,0)</f>
        <v>Accrued Expenses</v>
      </c>
      <c r="K11443">
        <f>YEAR(tbl_GL[[#This Row],[Date]])</f>
        <v>2018</v>
      </c>
    </row>
    <row r="11444" spans="1:11" hidden="1" x14ac:dyDescent="0.35">
      <c r="A11444">
        <v>527.1</v>
      </c>
      <c r="B11444" s="24">
        <v>43400</v>
      </c>
      <c r="C11444">
        <v>5</v>
      </c>
      <c r="D11444" s="13">
        <v>10</v>
      </c>
      <c r="E11444" s="13" t="s">
        <v>98</v>
      </c>
      <c r="F11444" s="17">
        <v>-861</v>
      </c>
      <c r="G11444" t="str">
        <f>_xlfn.XLOOKUP(tbl_GL[[#This Row],[Account_key]],tbl_COA[Account_key],tbl_COA[Class],"Not Found")</f>
        <v>Assets</v>
      </c>
      <c r="H11444" t="str">
        <f>_xlfn.XLOOKUP(tbl_GL[[#This Row],[Account_key]],tbl_COA[Account_key],tbl_COA[SubClass],"Not Found")</f>
        <v>Assets</v>
      </c>
      <c r="I11444" t="str">
        <f>_xlfn.XLOOKUP(tbl_GL[[#This Row],[Account_key]],tbl_COA[Account_key],tbl_COA[SubClass2],"Not Found")</f>
        <v>Current Assets</v>
      </c>
      <c r="J11444" t="str">
        <f>_xlfn.XLOOKUP(tbl_GL[[#This Row],[Account_key]],tbl_COA[Account_key],tbl_COA[SubAccount],,0)</f>
        <v>Cash at Bank</v>
      </c>
      <c r="K11444">
        <f>YEAR(tbl_GL[[#This Row],[Date]])</f>
        <v>2018</v>
      </c>
    </row>
    <row r="11445" spans="1:11" hidden="1" x14ac:dyDescent="0.35">
      <c r="A11445">
        <v>527.20000000000005</v>
      </c>
      <c r="B11445" s="24">
        <v>43400</v>
      </c>
      <c r="C11445">
        <v>5</v>
      </c>
      <c r="D11445" s="13">
        <v>120</v>
      </c>
      <c r="E11445" s="13" t="s">
        <v>98</v>
      </c>
      <c r="F11445" s="17">
        <v>-861</v>
      </c>
      <c r="G11445" t="str">
        <f>_xlfn.XLOOKUP(tbl_GL[[#This Row],[Account_key]],tbl_COA[Account_key],tbl_COA[Class],"Not Found")</f>
        <v>Liabilities and Owners Equity</v>
      </c>
      <c r="H11445" t="str">
        <f>_xlfn.XLOOKUP(tbl_GL[[#This Row],[Account_key]],tbl_COA[Account_key],tbl_COA[SubClass],"Not Found")</f>
        <v>Liabilities</v>
      </c>
      <c r="I11445" t="str">
        <f>_xlfn.XLOOKUP(tbl_GL[[#This Row],[Account_key]],tbl_COA[Account_key],tbl_COA[SubClass2],"Not Found")</f>
        <v>Current Liabilities</v>
      </c>
      <c r="J11445" t="str">
        <f>_xlfn.XLOOKUP(tbl_GL[[#This Row],[Account_key]],tbl_COA[Account_key],tbl_COA[SubAccount],,0)</f>
        <v>Accrued Expenses</v>
      </c>
      <c r="K11445">
        <f>YEAR(tbl_GL[[#This Row],[Date]])</f>
        <v>2018</v>
      </c>
    </row>
    <row r="11446" spans="1:11" hidden="1" x14ac:dyDescent="0.35">
      <c r="A11446">
        <v>528.1</v>
      </c>
      <c r="B11446" s="24">
        <v>43402</v>
      </c>
      <c r="C11446">
        <v>5</v>
      </c>
      <c r="D11446" s="13">
        <v>230</v>
      </c>
      <c r="E11446" s="13" t="s">
        <v>4</v>
      </c>
      <c r="F11446" s="17">
        <v>-171</v>
      </c>
      <c r="G11446" t="str">
        <f>_xlfn.XLOOKUP(tbl_GL[[#This Row],[Account_key]],tbl_COA[Account_key],tbl_COA[Class],"Not Found")</f>
        <v>Trading account</v>
      </c>
      <c r="H11446" t="str">
        <f>_xlfn.XLOOKUP(tbl_GL[[#This Row],[Account_key]],tbl_COA[Account_key],tbl_COA[SubClass],"Not Found")</f>
        <v>Cost of Sales</v>
      </c>
      <c r="I11446" t="str">
        <f>_xlfn.XLOOKUP(tbl_GL[[#This Row],[Account_key]],tbl_COA[Account_key],tbl_COA[SubClass2],"Not Found")</f>
        <v>Cost of Sales</v>
      </c>
      <c r="J11446" t="str">
        <f>_xlfn.XLOOKUP(tbl_GL[[#This Row],[Account_key]],tbl_COA[Account_key],tbl_COA[SubAccount],,0)</f>
        <v>Cost of Sales</v>
      </c>
      <c r="K11446">
        <f>YEAR(tbl_GL[[#This Row],[Date]])</f>
        <v>2018</v>
      </c>
    </row>
    <row r="11447" spans="1:11" hidden="1" x14ac:dyDescent="0.35">
      <c r="A11447">
        <v>528.20000000000005</v>
      </c>
      <c r="B11447" s="24">
        <v>43402</v>
      </c>
      <c r="C11447">
        <v>5</v>
      </c>
      <c r="D11447" s="13">
        <v>60</v>
      </c>
      <c r="E11447" s="13" t="s">
        <v>4</v>
      </c>
      <c r="F11447" s="17">
        <v>-171</v>
      </c>
      <c r="G11447" t="str">
        <f>_xlfn.XLOOKUP(tbl_GL[[#This Row],[Account_key]],tbl_COA[Account_key],tbl_COA[Class],"Not Found")</f>
        <v>Assets</v>
      </c>
      <c r="H11447" t="str">
        <f>_xlfn.XLOOKUP(tbl_GL[[#This Row],[Account_key]],tbl_COA[Account_key],tbl_COA[SubClass],"Not Found")</f>
        <v>Assets</v>
      </c>
      <c r="I11447" t="str">
        <f>_xlfn.XLOOKUP(tbl_GL[[#This Row],[Account_key]],tbl_COA[Account_key],tbl_COA[SubClass2],"Not Found")</f>
        <v>Current Assets</v>
      </c>
      <c r="J11447" t="str">
        <f>_xlfn.XLOOKUP(tbl_GL[[#This Row],[Account_key]],tbl_COA[Account_key],tbl_COA[SubAccount],,0)</f>
        <v>Inventory</v>
      </c>
      <c r="K11447">
        <f>YEAR(tbl_GL[[#This Row],[Date]])</f>
        <v>2018</v>
      </c>
    </row>
    <row r="11448" spans="1:11" hidden="1" x14ac:dyDescent="0.35">
      <c r="A11448">
        <v>529.1</v>
      </c>
      <c r="B11448" s="24">
        <v>43402</v>
      </c>
      <c r="C11448">
        <v>5</v>
      </c>
      <c r="D11448" s="13">
        <v>210</v>
      </c>
      <c r="E11448" s="13" t="s">
        <v>8</v>
      </c>
      <c r="F11448" s="17">
        <v>622</v>
      </c>
      <c r="G11448" t="str">
        <f>_xlfn.XLOOKUP(tbl_GL[[#This Row],[Account_key]],tbl_COA[Account_key],tbl_COA[Class],"Not Found")</f>
        <v>Trading account</v>
      </c>
      <c r="H11448" t="str">
        <f>_xlfn.XLOOKUP(tbl_GL[[#This Row],[Account_key]],tbl_COA[Account_key],tbl_COA[SubClass],"Not Found")</f>
        <v>Sales</v>
      </c>
      <c r="I11448" t="str">
        <f>_xlfn.XLOOKUP(tbl_GL[[#This Row],[Account_key]],tbl_COA[Account_key],tbl_COA[SubClass2],"Not Found")</f>
        <v>Sales</v>
      </c>
      <c r="J11448" t="str">
        <f>_xlfn.XLOOKUP(tbl_GL[[#This Row],[Account_key]],tbl_COA[Account_key],tbl_COA[SubAccount],,0)</f>
        <v>Sales</v>
      </c>
      <c r="K11448">
        <f>YEAR(tbl_GL[[#This Row],[Date]])</f>
        <v>2018</v>
      </c>
    </row>
    <row r="11449" spans="1:11" hidden="1" x14ac:dyDescent="0.35">
      <c r="A11449">
        <v>529.20000000000005</v>
      </c>
      <c r="B11449" s="24">
        <v>43402</v>
      </c>
      <c r="C11449">
        <v>5</v>
      </c>
      <c r="D11449" s="13">
        <v>30</v>
      </c>
      <c r="E11449" s="13" t="s">
        <v>8</v>
      </c>
      <c r="F11449" s="17">
        <v>622</v>
      </c>
      <c r="G11449" t="str">
        <f>_xlfn.XLOOKUP(tbl_GL[[#This Row],[Account_key]],tbl_COA[Account_key],tbl_COA[Class],"Not Found")</f>
        <v>Assets</v>
      </c>
      <c r="H11449" t="str">
        <f>_xlfn.XLOOKUP(tbl_GL[[#This Row],[Account_key]],tbl_COA[Account_key],tbl_COA[SubClass],"Not Found")</f>
        <v>Assets</v>
      </c>
      <c r="I11449" t="str">
        <f>_xlfn.XLOOKUP(tbl_GL[[#This Row],[Account_key]],tbl_COA[Account_key],tbl_COA[SubClass2],"Not Found")</f>
        <v>Current Assets</v>
      </c>
      <c r="J11449" t="str">
        <f>_xlfn.XLOOKUP(tbl_GL[[#This Row],[Account_key]],tbl_COA[Account_key],tbl_COA[SubAccount],,0)</f>
        <v>Trade Receivables</v>
      </c>
      <c r="K11449">
        <f>YEAR(tbl_GL[[#This Row],[Date]])</f>
        <v>2018</v>
      </c>
    </row>
    <row r="11450" spans="1:11" hidden="1" x14ac:dyDescent="0.35">
      <c r="A11450">
        <v>530.1</v>
      </c>
      <c r="B11450" s="24">
        <v>43402</v>
      </c>
      <c r="C11450">
        <v>5</v>
      </c>
      <c r="D11450" s="13">
        <v>300</v>
      </c>
      <c r="E11450" s="13" t="s">
        <v>97</v>
      </c>
      <c r="F11450" s="17">
        <v>-847</v>
      </c>
      <c r="G11450" t="str">
        <f>_xlfn.XLOOKUP(tbl_GL[[#This Row],[Account_key]],tbl_COA[Account_key],tbl_COA[Class],"Not Found")</f>
        <v>Operating account</v>
      </c>
      <c r="H11450" t="str">
        <f>_xlfn.XLOOKUP(tbl_GL[[#This Row],[Account_key]],tbl_COA[Account_key],tbl_COA[SubClass],"Not Found")</f>
        <v>Operating Expenses</v>
      </c>
      <c r="I11450" t="str">
        <f>_xlfn.XLOOKUP(tbl_GL[[#This Row],[Account_key]],tbl_COA[Account_key],tbl_COA[SubClass2],"Not Found")</f>
        <v>Administration</v>
      </c>
      <c r="J11450" t="str">
        <f>_xlfn.XLOOKUP(tbl_GL[[#This Row],[Account_key]],tbl_COA[Account_key],tbl_COA[SubAccount],,0)</f>
        <v>Entertainment</v>
      </c>
      <c r="K11450">
        <f>YEAR(tbl_GL[[#This Row],[Date]])</f>
        <v>2018</v>
      </c>
    </row>
    <row r="11451" spans="1:11" hidden="1" x14ac:dyDescent="0.35">
      <c r="A11451">
        <v>530.20000000000005</v>
      </c>
      <c r="B11451" s="24">
        <v>43402</v>
      </c>
      <c r="C11451">
        <v>5</v>
      </c>
      <c r="D11451" s="13">
        <v>120</v>
      </c>
      <c r="E11451" s="13" t="s">
        <v>97</v>
      </c>
      <c r="F11451" s="17">
        <v>847</v>
      </c>
      <c r="G11451" t="str">
        <f>_xlfn.XLOOKUP(tbl_GL[[#This Row],[Account_key]],tbl_COA[Account_key],tbl_COA[Class],"Not Found")</f>
        <v>Liabilities and Owners Equity</v>
      </c>
      <c r="H11451" t="str">
        <f>_xlfn.XLOOKUP(tbl_GL[[#This Row],[Account_key]],tbl_COA[Account_key],tbl_COA[SubClass],"Not Found")</f>
        <v>Liabilities</v>
      </c>
      <c r="I11451" t="str">
        <f>_xlfn.XLOOKUP(tbl_GL[[#This Row],[Account_key]],tbl_COA[Account_key],tbl_COA[SubClass2],"Not Found")</f>
        <v>Current Liabilities</v>
      </c>
      <c r="J11451" t="str">
        <f>_xlfn.XLOOKUP(tbl_GL[[#This Row],[Account_key]],tbl_COA[Account_key],tbl_COA[SubAccount],,0)</f>
        <v>Accrued Expenses</v>
      </c>
      <c r="K11451">
        <f>YEAR(tbl_GL[[#This Row],[Date]])</f>
        <v>2018</v>
      </c>
    </row>
    <row r="11452" spans="1:11" hidden="1" x14ac:dyDescent="0.35">
      <c r="A11452">
        <v>531.1</v>
      </c>
      <c r="B11452" s="24">
        <v>43403</v>
      </c>
      <c r="C11452">
        <v>5</v>
      </c>
      <c r="D11452" s="13">
        <v>220</v>
      </c>
      <c r="E11452" s="13" t="s">
        <v>81</v>
      </c>
      <c r="F11452" s="17">
        <v>-1218</v>
      </c>
      <c r="G11452" t="str">
        <f>_xlfn.XLOOKUP(tbl_GL[[#This Row],[Account_key]],tbl_COA[Account_key],tbl_COA[Class],"Not Found")</f>
        <v>Trading account</v>
      </c>
      <c r="H11452" t="str">
        <f>_xlfn.XLOOKUP(tbl_GL[[#This Row],[Account_key]],tbl_COA[Account_key],tbl_COA[SubClass],"Not Found")</f>
        <v>Sales</v>
      </c>
      <c r="I11452" t="str">
        <f>_xlfn.XLOOKUP(tbl_GL[[#This Row],[Account_key]],tbl_COA[Account_key],tbl_COA[SubClass2],"Not Found")</f>
        <v>Sales</v>
      </c>
      <c r="J11452" t="str">
        <f>_xlfn.XLOOKUP(tbl_GL[[#This Row],[Account_key]],tbl_COA[Account_key],tbl_COA[SubAccount],,0)</f>
        <v>Sales Return</v>
      </c>
      <c r="K11452">
        <f>YEAR(tbl_GL[[#This Row],[Date]])</f>
        <v>2018</v>
      </c>
    </row>
    <row r="11453" spans="1:11" hidden="1" x14ac:dyDescent="0.35">
      <c r="A11453">
        <v>531.20000000000005</v>
      </c>
      <c r="B11453" s="24">
        <v>43403</v>
      </c>
      <c r="C11453">
        <v>5</v>
      </c>
      <c r="D11453" s="13">
        <v>20</v>
      </c>
      <c r="E11453" s="13" t="s">
        <v>81</v>
      </c>
      <c r="F11453" s="17">
        <v>-1218</v>
      </c>
      <c r="G11453" t="str">
        <f>_xlfn.XLOOKUP(tbl_GL[[#This Row],[Account_key]],tbl_COA[Account_key],tbl_COA[Class],"Not Found")</f>
        <v>Assets</v>
      </c>
      <c r="H11453" t="str">
        <f>_xlfn.XLOOKUP(tbl_GL[[#This Row],[Account_key]],tbl_COA[Account_key],tbl_COA[SubClass],"Not Found")</f>
        <v>Assets</v>
      </c>
      <c r="I11453" t="str">
        <f>_xlfn.XLOOKUP(tbl_GL[[#This Row],[Account_key]],tbl_COA[Account_key],tbl_COA[SubClass2],"Not Found")</f>
        <v>Current Assets</v>
      </c>
      <c r="J11453" t="str">
        <f>_xlfn.XLOOKUP(tbl_GL[[#This Row],[Account_key]],tbl_COA[Account_key],tbl_COA[SubAccount],,0)</f>
        <v>Cash in hand</v>
      </c>
      <c r="K11453">
        <f>YEAR(tbl_GL[[#This Row],[Date]])</f>
        <v>2018</v>
      </c>
    </row>
    <row r="11454" spans="1:11" hidden="1" x14ac:dyDescent="0.35">
      <c r="A11454">
        <v>532.1</v>
      </c>
      <c r="B11454" s="24">
        <v>43404</v>
      </c>
      <c r="C11454">
        <v>5</v>
      </c>
      <c r="D11454" s="13">
        <v>10</v>
      </c>
      <c r="E11454" s="13" t="s">
        <v>110</v>
      </c>
      <c r="F11454" s="17">
        <v>39</v>
      </c>
      <c r="G11454" t="str">
        <f>_xlfn.XLOOKUP(tbl_GL[[#This Row],[Account_key]],tbl_COA[Account_key],tbl_COA[Class],"Not Found")</f>
        <v>Assets</v>
      </c>
      <c r="H11454" t="str">
        <f>_xlfn.XLOOKUP(tbl_GL[[#This Row],[Account_key]],tbl_COA[Account_key],tbl_COA[SubClass],"Not Found")</f>
        <v>Assets</v>
      </c>
      <c r="I11454" t="str">
        <f>_xlfn.XLOOKUP(tbl_GL[[#This Row],[Account_key]],tbl_COA[Account_key],tbl_COA[SubClass2],"Not Found")</f>
        <v>Current Assets</v>
      </c>
      <c r="J11454" t="str">
        <f>_xlfn.XLOOKUP(tbl_GL[[#This Row],[Account_key]],tbl_COA[Account_key],tbl_COA[SubAccount],,0)</f>
        <v>Cash at Bank</v>
      </c>
      <c r="K11454">
        <f>YEAR(tbl_GL[[#This Row],[Date]])</f>
        <v>2018</v>
      </c>
    </row>
    <row r="11455" spans="1:11" hidden="1" x14ac:dyDescent="0.35">
      <c r="A11455">
        <v>532.20000000000005</v>
      </c>
      <c r="B11455" s="24">
        <v>43404</v>
      </c>
      <c r="C11455">
        <v>5</v>
      </c>
      <c r="D11455" s="13">
        <v>430</v>
      </c>
      <c r="E11455" s="13" t="s">
        <v>110</v>
      </c>
      <c r="F11455" s="17">
        <v>39</v>
      </c>
      <c r="G11455" t="str">
        <f>_xlfn.XLOOKUP(tbl_GL[[#This Row],[Account_key]],tbl_COA[Account_key],tbl_COA[Class],"Not Found")</f>
        <v>Non-operating</v>
      </c>
      <c r="H11455" t="str">
        <f>_xlfn.XLOOKUP(tbl_GL[[#This Row],[Account_key]],tbl_COA[Account_key],tbl_COA[SubClass],"Not Found")</f>
        <v>Exchange Loss/Gain</v>
      </c>
      <c r="I11455" t="str">
        <f>_xlfn.XLOOKUP(tbl_GL[[#This Row],[Account_key]],tbl_COA[Account_key],tbl_COA[SubClass2],"Not Found")</f>
        <v>Exchange Loss/Gain</v>
      </c>
      <c r="J11455" t="str">
        <f>_xlfn.XLOOKUP(tbl_GL[[#This Row],[Account_key]],tbl_COA[Account_key],tbl_COA[SubAccount],,0)</f>
        <v>Exchange Loss/Gain</v>
      </c>
      <c r="K11455">
        <f>YEAR(tbl_GL[[#This Row],[Date]])</f>
        <v>2018</v>
      </c>
    </row>
    <row r="11456" spans="1:11" hidden="1" x14ac:dyDescent="0.35">
      <c r="A11456">
        <v>533.1</v>
      </c>
      <c r="B11456" s="24">
        <v>43404</v>
      </c>
      <c r="C11456">
        <v>5</v>
      </c>
      <c r="D11456" s="13">
        <v>10</v>
      </c>
      <c r="E11456" s="13" t="s">
        <v>113</v>
      </c>
      <c r="F11456" s="17">
        <v>97</v>
      </c>
      <c r="G11456" t="str">
        <f>_xlfn.XLOOKUP(tbl_GL[[#This Row],[Account_key]],tbl_COA[Account_key],tbl_COA[Class],"Not Found")</f>
        <v>Assets</v>
      </c>
      <c r="H11456" t="str">
        <f>_xlfn.XLOOKUP(tbl_GL[[#This Row],[Account_key]],tbl_COA[Account_key],tbl_COA[SubClass],"Not Found")</f>
        <v>Assets</v>
      </c>
      <c r="I11456" t="str">
        <f>_xlfn.XLOOKUP(tbl_GL[[#This Row],[Account_key]],tbl_COA[Account_key],tbl_COA[SubClass2],"Not Found")</f>
        <v>Current Assets</v>
      </c>
      <c r="J11456" t="str">
        <f>_xlfn.XLOOKUP(tbl_GL[[#This Row],[Account_key]],tbl_COA[Account_key],tbl_COA[SubAccount],,0)</f>
        <v>Cash at Bank</v>
      </c>
      <c r="K11456">
        <f>YEAR(tbl_GL[[#This Row],[Date]])</f>
        <v>2018</v>
      </c>
    </row>
    <row r="11457" spans="1:11" hidden="1" x14ac:dyDescent="0.35">
      <c r="A11457">
        <v>533.20000000000005</v>
      </c>
      <c r="B11457" s="24">
        <v>43404</v>
      </c>
      <c r="C11457">
        <v>5</v>
      </c>
      <c r="D11457" s="13">
        <v>410</v>
      </c>
      <c r="E11457" s="13" t="s">
        <v>113</v>
      </c>
      <c r="F11457" s="17">
        <v>97</v>
      </c>
      <c r="G11457" t="str">
        <f>_xlfn.XLOOKUP(tbl_GL[[#This Row],[Account_key]],tbl_COA[Account_key],tbl_COA[Class],"Not Found")</f>
        <v>Non-operating</v>
      </c>
      <c r="H11457" t="str">
        <f>_xlfn.XLOOKUP(tbl_GL[[#This Row],[Account_key]],tbl_COA[Account_key],tbl_COA[SubClass],"Not Found")</f>
        <v>Interest Income</v>
      </c>
      <c r="I11457" t="str">
        <f>_xlfn.XLOOKUP(tbl_GL[[#This Row],[Account_key]],tbl_COA[Account_key],tbl_COA[SubClass2],"Not Found")</f>
        <v>Interest Income</v>
      </c>
      <c r="J11457" t="str">
        <f>_xlfn.XLOOKUP(tbl_GL[[#This Row],[Account_key]],tbl_COA[Account_key],tbl_COA[SubAccount],,0)</f>
        <v>Interest Income</v>
      </c>
      <c r="K11457">
        <f>YEAR(tbl_GL[[#This Row],[Date]])</f>
        <v>2018</v>
      </c>
    </row>
    <row r="11458" spans="1:11" hidden="1" x14ac:dyDescent="0.35">
      <c r="A11458">
        <v>534.1</v>
      </c>
      <c r="B11458" s="24">
        <v>43404</v>
      </c>
      <c r="C11458">
        <v>5</v>
      </c>
      <c r="D11458" s="13">
        <v>440</v>
      </c>
      <c r="E11458" s="13" t="s">
        <v>112</v>
      </c>
      <c r="F11458" s="17">
        <v>-140</v>
      </c>
      <c r="G11458" t="str">
        <f>_xlfn.XLOOKUP(tbl_GL[[#This Row],[Account_key]],tbl_COA[Account_key],tbl_COA[Class],"Not Found")</f>
        <v>Interest &amp; Tax</v>
      </c>
      <c r="H11458" t="str">
        <f>_xlfn.XLOOKUP(tbl_GL[[#This Row],[Account_key]],tbl_COA[Account_key],tbl_COA[SubClass],"Not Found")</f>
        <v>Interest Expense</v>
      </c>
      <c r="I11458" t="str">
        <f>_xlfn.XLOOKUP(tbl_GL[[#This Row],[Account_key]],tbl_COA[Account_key],tbl_COA[SubClass2],"Not Found")</f>
        <v>Interest Expense</v>
      </c>
      <c r="J11458" t="str">
        <f>_xlfn.XLOOKUP(tbl_GL[[#This Row],[Account_key]],tbl_COA[Account_key],tbl_COA[SubAccount],,0)</f>
        <v>Interest Expense</v>
      </c>
      <c r="K11458">
        <f>YEAR(tbl_GL[[#This Row],[Date]])</f>
        <v>2018</v>
      </c>
    </row>
    <row r="11459" spans="1:11" hidden="1" x14ac:dyDescent="0.35">
      <c r="A11459">
        <v>534.20000000000005</v>
      </c>
      <c r="B11459" s="24">
        <v>43404</v>
      </c>
      <c r="C11459">
        <v>5</v>
      </c>
      <c r="D11459" s="13">
        <v>121</v>
      </c>
      <c r="E11459" s="13" t="s">
        <v>112</v>
      </c>
      <c r="F11459" s="17">
        <v>140</v>
      </c>
      <c r="G11459" t="str">
        <f>_xlfn.XLOOKUP(tbl_GL[[#This Row],[Account_key]],tbl_COA[Account_key],tbl_COA[Class],"Not Found")</f>
        <v>Liabilities and Owners Equity</v>
      </c>
      <c r="H11459" t="str">
        <f>_xlfn.XLOOKUP(tbl_GL[[#This Row],[Account_key]],tbl_COA[Account_key],tbl_COA[SubClass],"Not Found")</f>
        <v>Liabilities</v>
      </c>
      <c r="I11459" t="str">
        <f>_xlfn.XLOOKUP(tbl_GL[[#This Row],[Account_key]],tbl_COA[Account_key],tbl_COA[SubClass2],"Not Found")</f>
        <v>Current Liabilities</v>
      </c>
      <c r="J11459" t="str">
        <f>_xlfn.XLOOKUP(tbl_GL[[#This Row],[Account_key]],tbl_COA[Account_key],tbl_COA[SubAccount],,0)</f>
        <v>Interest Payable</v>
      </c>
      <c r="K11459">
        <f>YEAR(tbl_GL[[#This Row],[Date]])</f>
        <v>2018</v>
      </c>
    </row>
    <row r="11460" spans="1:11" hidden="1" x14ac:dyDescent="0.35">
      <c r="A11460">
        <v>535.1</v>
      </c>
      <c r="B11460" s="24">
        <v>43404</v>
      </c>
      <c r="C11460">
        <v>5</v>
      </c>
      <c r="D11460" s="13">
        <v>400</v>
      </c>
      <c r="E11460" s="13" t="s">
        <v>104</v>
      </c>
      <c r="F11460" s="17">
        <v>-175</v>
      </c>
      <c r="G11460" t="str">
        <f>_xlfn.XLOOKUP(tbl_GL[[#This Row],[Account_key]],tbl_COA[Account_key],tbl_COA[Class],"Not Found")</f>
        <v>Operating account</v>
      </c>
      <c r="H11460" t="str">
        <f>_xlfn.XLOOKUP(tbl_GL[[#This Row],[Account_key]],tbl_COA[Account_key],tbl_COA[SubClass],"Not Found")</f>
        <v>Depreciation &amp; Amortization</v>
      </c>
      <c r="I11460" t="str">
        <f>_xlfn.XLOOKUP(tbl_GL[[#This Row],[Account_key]],tbl_COA[Account_key],tbl_COA[SubClass2],"Not Found")</f>
        <v>Amortization</v>
      </c>
      <c r="J11460" t="str">
        <f>_xlfn.XLOOKUP(tbl_GL[[#This Row],[Account_key]],tbl_COA[Account_key],tbl_COA[SubAccount],,0)</f>
        <v>Amortization of Intangible Assets</v>
      </c>
      <c r="K11460">
        <f>YEAR(tbl_GL[[#This Row],[Date]])</f>
        <v>2018</v>
      </c>
    </row>
    <row r="11461" spans="1:11" hidden="1" x14ac:dyDescent="0.35">
      <c r="A11461">
        <v>535.20000000000005</v>
      </c>
      <c r="B11461" s="24">
        <v>43404</v>
      </c>
      <c r="C11461">
        <v>5</v>
      </c>
      <c r="D11461" s="13">
        <v>100</v>
      </c>
      <c r="E11461" s="13" t="s">
        <v>104</v>
      </c>
      <c r="F11461" s="17">
        <v>-175</v>
      </c>
      <c r="G11461" t="str">
        <f>_xlfn.XLOOKUP(tbl_GL[[#This Row],[Account_key]],tbl_COA[Account_key],tbl_COA[Class],"Not Found")</f>
        <v>Assets</v>
      </c>
      <c r="H11461" t="str">
        <f>_xlfn.XLOOKUP(tbl_GL[[#This Row],[Account_key]],tbl_COA[Account_key],tbl_COA[SubClass],"Not Found")</f>
        <v>Assets</v>
      </c>
      <c r="I11461" t="str">
        <f>_xlfn.XLOOKUP(tbl_GL[[#This Row],[Account_key]],tbl_COA[Account_key],tbl_COA[SubClass2],"Not Found")</f>
        <v>Non-Current Assets</v>
      </c>
      <c r="J11461" t="str">
        <f>_xlfn.XLOOKUP(tbl_GL[[#This Row],[Account_key]],tbl_COA[Account_key],tbl_COA[SubAccount],,0)</f>
        <v>Patents and trademarks</v>
      </c>
      <c r="K11461">
        <f>YEAR(tbl_GL[[#This Row],[Date]])</f>
        <v>2018</v>
      </c>
    </row>
    <row r="11462" spans="1:11" hidden="1" x14ac:dyDescent="0.35">
      <c r="A11462">
        <v>536.1</v>
      </c>
      <c r="B11462" s="24">
        <v>43404</v>
      </c>
      <c r="C11462">
        <v>5</v>
      </c>
      <c r="D11462" s="13">
        <v>450</v>
      </c>
      <c r="E11462" s="23" t="s">
        <v>108</v>
      </c>
      <c r="F11462" s="17">
        <v>-2268</v>
      </c>
      <c r="G11462" t="str">
        <f>_xlfn.XLOOKUP(tbl_GL[[#This Row],[Account_key]],tbl_COA[Account_key],tbl_COA[Class],"Not Found")</f>
        <v>Interest &amp; Tax</v>
      </c>
      <c r="H11462" t="str">
        <f>_xlfn.XLOOKUP(tbl_GL[[#This Row],[Account_key]],tbl_COA[Account_key],tbl_COA[SubClass],"Not Found")</f>
        <v>Taxation</v>
      </c>
      <c r="I11462" t="str">
        <f>_xlfn.XLOOKUP(tbl_GL[[#This Row],[Account_key]],tbl_COA[Account_key],tbl_COA[SubClass2],"Not Found")</f>
        <v>Taxation</v>
      </c>
      <c r="J11462" t="str">
        <f>_xlfn.XLOOKUP(tbl_GL[[#This Row],[Account_key]],tbl_COA[Account_key],tbl_COA[SubAccount],,0)</f>
        <v>Taxation</v>
      </c>
      <c r="K11462">
        <f>YEAR(tbl_GL[[#This Row],[Date]])</f>
        <v>2018</v>
      </c>
    </row>
    <row r="11463" spans="1:11" hidden="1" x14ac:dyDescent="0.35">
      <c r="A11463">
        <v>536.20000000000005</v>
      </c>
      <c r="B11463" s="24">
        <v>43404</v>
      </c>
      <c r="C11463">
        <v>5</v>
      </c>
      <c r="D11463" s="13">
        <v>122</v>
      </c>
      <c r="E11463" s="23" t="s">
        <v>108</v>
      </c>
      <c r="F11463" s="17">
        <v>2268</v>
      </c>
      <c r="G11463" t="str">
        <f>_xlfn.XLOOKUP(tbl_GL[[#This Row],[Account_key]],tbl_COA[Account_key],tbl_COA[Class],"Not Found")</f>
        <v>Liabilities and Owners Equity</v>
      </c>
      <c r="H11463" t="str">
        <f>_xlfn.XLOOKUP(tbl_GL[[#This Row],[Account_key]],tbl_COA[Account_key],tbl_COA[SubClass],"Not Found")</f>
        <v>Liabilities</v>
      </c>
      <c r="I11463" t="str">
        <f>_xlfn.XLOOKUP(tbl_GL[[#This Row],[Account_key]],tbl_COA[Account_key],tbl_COA[SubClass2],"Not Found")</f>
        <v>Current Liabilities</v>
      </c>
      <c r="J11463" t="str">
        <f>_xlfn.XLOOKUP(tbl_GL[[#This Row],[Account_key]],tbl_COA[Account_key],tbl_COA[SubAccount],,0)</f>
        <v>Tax payable</v>
      </c>
      <c r="K11463">
        <f>YEAR(tbl_GL[[#This Row],[Date]])</f>
        <v>2018</v>
      </c>
    </row>
    <row r="11464" spans="1:11" hidden="1" x14ac:dyDescent="0.35">
      <c r="A11464">
        <v>537.1</v>
      </c>
      <c r="B11464" s="24">
        <v>43404</v>
      </c>
      <c r="C11464">
        <v>5</v>
      </c>
      <c r="D11464" s="13">
        <v>240</v>
      </c>
      <c r="E11464" s="13" t="s">
        <v>56</v>
      </c>
      <c r="F11464" s="17">
        <v>-2800</v>
      </c>
      <c r="G11464" t="str">
        <f>_xlfn.XLOOKUP(tbl_GL[[#This Row],[Account_key]],tbl_COA[Account_key],tbl_COA[Class],"Not Found")</f>
        <v>Operating account</v>
      </c>
      <c r="H11464" t="str">
        <f>_xlfn.XLOOKUP(tbl_GL[[#This Row],[Account_key]],tbl_COA[Account_key],tbl_COA[SubClass],"Not Found")</f>
        <v>Operating Expenses</v>
      </c>
      <c r="I11464" t="str">
        <f>_xlfn.XLOOKUP(tbl_GL[[#This Row],[Account_key]],tbl_COA[Account_key],tbl_COA[SubClass2],"Not Found")</f>
        <v>Sales &amp; Distribution</v>
      </c>
      <c r="J11464" t="str">
        <f>_xlfn.XLOOKUP(tbl_GL[[#This Row],[Account_key]],tbl_COA[Account_key],tbl_COA[SubAccount],,0)</f>
        <v>Salaries</v>
      </c>
      <c r="K11464">
        <f>YEAR(tbl_GL[[#This Row],[Date]])</f>
        <v>2018</v>
      </c>
    </row>
    <row r="11465" spans="1:11" hidden="1" x14ac:dyDescent="0.35">
      <c r="A11465">
        <v>537.20000000000005</v>
      </c>
      <c r="B11465" s="24">
        <v>43404</v>
      </c>
      <c r="C11465">
        <v>5</v>
      </c>
      <c r="D11465" s="13">
        <v>10</v>
      </c>
      <c r="E11465" s="13" t="s">
        <v>56</v>
      </c>
      <c r="F11465" s="17">
        <v>-2800</v>
      </c>
      <c r="G11465" t="str">
        <f>_xlfn.XLOOKUP(tbl_GL[[#This Row],[Account_key]],tbl_COA[Account_key],tbl_COA[Class],"Not Found")</f>
        <v>Assets</v>
      </c>
      <c r="H11465" t="str">
        <f>_xlfn.XLOOKUP(tbl_GL[[#This Row],[Account_key]],tbl_COA[Account_key],tbl_COA[SubClass],"Not Found")</f>
        <v>Assets</v>
      </c>
      <c r="I11465" t="str">
        <f>_xlfn.XLOOKUP(tbl_GL[[#This Row],[Account_key]],tbl_COA[Account_key],tbl_COA[SubClass2],"Not Found")</f>
        <v>Current Assets</v>
      </c>
      <c r="J11465" t="str">
        <f>_xlfn.XLOOKUP(tbl_GL[[#This Row],[Account_key]],tbl_COA[Account_key],tbl_COA[SubAccount],,0)</f>
        <v>Cash at Bank</v>
      </c>
      <c r="K11465">
        <f>YEAR(tbl_GL[[#This Row],[Date]])</f>
        <v>2018</v>
      </c>
    </row>
    <row r="11466" spans="1:11" hidden="1" x14ac:dyDescent="0.35">
      <c r="A11466">
        <v>538.1</v>
      </c>
      <c r="B11466" s="24">
        <v>43404</v>
      </c>
      <c r="C11466">
        <v>5</v>
      </c>
      <c r="D11466" s="13">
        <v>380</v>
      </c>
      <c r="E11466" s="13" t="s">
        <v>101</v>
      </c>
      <c r="F11466" s="17">
        <v>-3500</v>
      </c>
      <c r="G11466" t="str">
        <f>_xlfn.XLOOKUP(tbl_GL[[#This Row],[Account_key]],tbl_COA[Account_key],tbl_COA[Class],"Not Found")</f>
        <v>Operating account</v>
      </c>
      <c r="H11466" t="str">
        <f>_xlfn.XLOOKUP(tbl_GL[[#This Row],[Account_key]],tbl_COA[Account_key],tbl_COA[SubClass],"Not Found")</f>
        <v>Depreciation &amp; Amortization</v>
      </c>
      <c r="I11466" t="str">
        <f>_xlfn.XLOOKUP(tbl_GL[[#This Row],[Account_key]],tbl_COA[Account_key],tbl_COA[SubClass2],"Not Found")</f>
        <v>Depreciation</v>
      </c>
      <c r="J11466" t="str">
        <f>_xlfn.XLOOKUP(tbl_GL[[#This Row],[Account_key]],tbl_COA[Account_key],tbl_COA[SubAccount],,0)</f>
        <v>Equipment</v>
      </c>
      <c r="K11466">
        <f>YEAR(tbl_GL[[#This Row],[Date]])</f>
        <v>2018</v>
      </c>
    </row>
    <row r="11467" spans="1:11" hidden="1" x14ac:dyDescent="0.35">
      <c r="A11467">
        <v>538.20000000000005</v>
      </c>
      <c r="B11467" s="24">
        <v>43404</v>
      </c>
      <c r="C11467">
        <v>5</v>
      </c>
      <c r="D11467" s="13">
        <v>90</v>
      </c>
      <c r="E11467" s="13" t="s">
        <v>101</v>
      </c>
      <c r="F11467" s="17">
        <v>-3500</v>
      </c>
      <c r="G11467" t="str">
        <f>_xlfn.XLOOKUP(tbl_GL[[#This Row],[Account_key]],tbl_COA[Account_key],tbl_COA[Class],"Not Found")</f>
        <v>Assets</v>
      </c>
      <c r="H11467" t="str">
        <f>_xlfn.XLOOKUP(tbl_GL[[#This Row],[Account_key]],tbl_COA[Account_key],tbl_COA[SubClass],"Not Found")</f>
        <v>Assets</v>
      </c>
      <c r="I11467" t="str">
        <f>_xlfn.XLOOKUP(tbl_GL[[#This Row],[Account_key]],tbl_COA[Account_key],tbl_COA[SubClass2],"Not Found")</f>
        <v>Non-Current Assets</v>
      </c>
      <c r="J11467" t="str">
        <f>_xlfn.XLOOKUP(tbl_GL[[#This Row],[Account_key]],tbl_COA[Account_key],tbl_COA[SubAccount],,0)</f>
        <v>Office Furniture &amp; Equipment</v>
      </c>
      <c r="K11467">
        <f>YEAR(tbl_GL[[#This Row],[Date]])</f>
        <v>2018</v>
      </c>
    </row>
    <row r="11468" spans="1:11" hidden="1" x14ac:dyDescent="0.35">
      <c r="A11468">
        <v>540.1</v>
      </c>
      <c r="B11468" s="24">
        <v>43405</v>
      </c>
      <c r="C11468">
        <v>5</v>
      </c>
      <c r="D11468" s="13">
        <v>320</v>
      </c>
      <c r="E11468" s="13" t="s">
        <v>97</v>
      </c>
      <c r="F11468" s="17">
        <v>-758</v>
      </c>
      <c r="G11468" t="str">
        <f>_xlfn.XLOOKUP(tbl_GL[[#This Row],[Account_key]],tbl_COA[Account_key],tbl_COA[Class],"Not Found")</f>
        <v>Operating account</v>
      </c>
      <c r="H11468" t="str">
        <f>_xlfn.XLOOKUP(tbl_GL[[#This Row],[Account_key]],tbl_COA[Account_key],tbl_COA[SubClass],"Not Found")</f>
        <v>Operating Expenses</v>
      </c>
      <c r="I11468" t="str">
        <f>_xlfn.XLOOKUP(tbl_GL[[#This Row],[Account_key]],tbl_COA[Account_key],tbl_COA[SubClass2],"Not Found")</f>
        <v>Administration</v>
      </c>
      <c r="J11468" t="str">
        <f>_xlfn.XLOOKUP(tbl_GL[[#This Row],[Account_key]],tbl_COA[Account_key],tbl_COA[SubAccount],,0)</f>
        <v>Professional Services</v>
      </c>
      <c r="K11468">
        <f>YEAR(tbl_GL[[#This Row],[Date]])</f>
        <v>2018</v>
      </c>
    </row>
    <row r="11469" spans="1:11" hidden="1" x14ac:dyDescent="0.35">
      <c r="A11469">
        <v>540.20000000000005</v>
      </c>
      <c r="B11469" s="24">
        <v>43405</v>
      </c>
      <c r="C11469">
        <v>5</v>
      </c>
      <c r="D11469" s="13">
        <v>120</v>
      </c>
      <c r="E11469" s="13" t="s">
        <v>97</v>
      </c>
      <c r="F11469" s="17">
        <v>758</v>
      </c>
      <c r="G11469" t="str">
        <f>_xlfn.XLOOKUP(tbl_GL[[#This Row],[Account_key]],tbl_COA[Account_key],tbl_COA[Class],"Not Found")</f>
        <v>Liabilities and Owners Equity</v>
      </c>
      <c r="H11469" t="str">
        <f>_xlfn.XLOOKUP(tbl_GL[[#This Row],[Account_key]],tbl_COA[Account_key],tbl_COA[SubClass],"Not Found")</f>
        <v>Liabilities</v>
      </c>
      <c r="I11469" t="str">
        <f>_xlfn.XLOOKUP(tbl_GL[[#This Row],[Account_key]],tbl_COA[Account_key],tbl_COA[SubClass2],"Not Found")</f>
        <v>Current Liabilities</v>
      </c>
      <c r="J11469" t="str">
        <f>_xlfn.XLOOKUP(tbl_GL[[#This Row],[Account_key]],tbl_COA[Account_key],tbl_COA[SubAccount],,0)</f>
        <v>Accrued Expenses</v>
      </c>
      <c r="K11469">
        <f>YEAR(tbl_GL[[#This Row],[Date]])</f>
        <v>2018</v>
      </c>
    </row>
    <row r="11470" spans="1:11" hidden="1" x14ac:dyDescent="0.35">
      <c r="A11470">
        <v>541.1</v>
      </c>
      <c r="B11470" s="24">
        <v>43405</v>
      </c>
      <c r="C11470">
        <v>5</v>
      </c>
      <c r="D11470" s="13">
        <v>60</v>
      </c>
      <c r="E11470" s="13" t="s">
        <v>84</v>
      </c>
      <c r="F11470" s="17">
        <v>12833</v>
      </c>
      <c r="G11470" t="str">
        <f>_xlfn.XLOOKUP(tbl_GL[[#This Row],[Account_key]],tbl_COA[Account_key],tbl_COA[Class],"Not Found")</f>
        <v>Assets</v>
      </c>
      <c r="H11470" t="str">
        <f>_xlfn.XLOOKUP(tbl_GL[[#This Row],[Account_key]],tbl_COA[Account_key],tbl_COA[SubClass],"Not Found")</f>
        <v>Assets</v>
      </c>
      <c r="I11470" t="str">
        <f>_xlfn.XLOOKUP(tbl_GL[[#This Row],[Account_key]],tbl_COA[Account_key],tbl_COA[SubClass2],"Not Found")</f>
        <v>Current Assets</v>
      </c>
      <c r="J11470" t="str">
        <f>_xlfn.XLOOKUP(tbl_GL[[#This Row],[Account_key]],tbl_COA[Account_key],tbl_COA[SubAccount],,0)</f>
        <v>Inventory</v>
      </c>
      <c r="K11470">
        <f>YEAR(tbl_GL[[#This Row],[Date]])</f>
        <v>2018</v>
      </c>
    </row>
    <row r="11471" spans="1:11" hidden="1" x14ac:dyDescent="0.35">
      <c r="A11471">
        <v>541.20000000000005</v>
      </c>
      <c r="B11471" s="24">
        <v>43405</v>
      </c>
      <c r="C11471">
        <v>5</v>
      </c>
      <c r="D11471" s="13">
        <v>110</v>
      </c>
      <c r="E11471" s="13" t="s">
        <v>84</v>
      </c>
      <c r="F11471" s="17">
        <v>12833</v>
      </c>
      <c r="G11471" t="str">
        <f>_xlfn.XLOOKUP(tbl_GL[[#This Row],[Account_key]],tbl_COA[Account_key],tbl_COA[Class],"Not Found")</f>
        <v>Liabilities and Owners Equity</v>
      </c>
      <c r="H11471" t="str">
        <f>_xlfn.XLOOKUP(tbl_GL[[#This Row],[Account_key]],tbl_COA[Account_key],tbl_COA[SubClass],"Not Found")</f>
        <v>Liabilities</v>
      </c>
      <c r="I11471" t="str">
        <f>_xlfn.XLOOKUP(tbl_GL[[#This Row],[Account_key]],tbl_COA[Account_key],tbl_COA[SubClass2],"Not Found")</f>
        <v>Current Liabilities</v>
      </c>
      <c r="J11471" t="str">
        <f>_xlfn.XLOOKUP(tbl_GL[[#This Row],[Account_key]],tbl_COA[Account_key],tbl_COA[SubAccount],,0)</f>
        <v>Trade Payables</v>
      </c>
      <c r="K11471">
        <f>YEAR(tbl_GL[[#This Row],[Date]])</f>
        <v>2018</v>
      </c>
    </row>
    <row r="11472" spans="1:11" hidden="1" x14ac:dyDescent="0.35">
      <c r="A11472">
        <v>542.1</v>
      </c>
      <c r="B11472" s="24">
        <v>43406</v>
      </c>
      <c r="C11472">
        <v>5</v>
      </c>
      <c r="D11472" s="13">
        <v>230</v>
      </c>
      <c r="E11472" s="13" t="s">
        <v>4</v>
      </c>
      <c r="F11472" s="17">
        <v>-627</v>
      </c>
      <c r="G11472" t="str">
        <f>_xlfn.XLOOKUP(tbl_GL[[#This Row],[Account_key]],tbl_COA[Account_key],tbl_COA[Class],"Not Found")</f>
        <v>Trading account</v>
      </c>
      <c r="H11472" t="str">
        <f>_xlfn.XLOOKUP(tbl_GL[[#This Row],[Account_key]],tbl_COA[Account_key],tbl_COA[SubClass],"Not Found")</f>
        <v>Cost of Sales</v>
      </c>
      <c r="I11472" t="str">
        <f>_xlfn.XLOOKUP(tbl_GL[[#This Row],[Account_key]],tbl_COA[Account_key],tbl_COA[SubClass2],"Not Found")</f>
        <v>Cost of Sales</v>
      </c>
      <c r="J11472" t="str">
        <f>_xlfn.XLOOKUP(tbl_GL[[#This Row],[Account_key]],tbl_COA[Account_key],tbl_COA[SubAccount],,0)</f>
        <v>Cost of Sales</v>
      </c>
      <c r="K11472">
        <f>YEAR(tbl_GL[[#This Row],[Date]])</f>
        <v>2018</v>
      </c>
    </row>
    <row r="11473" spans="1:11" hidden="1" x14ac:dyDescent="0.35">
      <c r="A11473">
        <v>542.20000000000005</v>
      </c>
      <c r="B11473" s="24">
        <v>43406</v>
      </c>
      <c r="C11473">
        <v>5</v>
      </c>
      <c r="D11473" s="13">
        <v>60</v>
      </c>
      <c r="E11473" s="13" t="s">
        <v>4</v>
      </c>
      <c r="F11473" s="17">
        <v>-627</v>
      </c>
      <c r="G11473" t="str">
        <f>_xlfn.XLOOKUP(tbl_GL[[#This Row],[Account_key]],tbl_COA[Account_key],tbl_COA[Class],"Not Found")</f>
        <v>Assets</v>
      </c>
      <c r="H11473" t="str">
        <f>_xlfn.XLOOKUP(tbl_GL[[#This Row],[Account_key]],tbl_COA[Account_key],tbl_COA[SubClass],"Not Found")</f>
        <v>Assets</v>
      </c>
      <c r="I11473" t="str">
        <f>_xlfn.XLOOKUP(tbl_GL[[#This Row],[Account_key]],tbl_COA[Account_key],tbl_COA[SubClass2],"Not Found")</f>
        <v>Current Assets</v>
      </c>
      <c r="J11473" t="str">
        <f>_xlfn.XLOOKUP(tbl_GL[[#This Row],[Account_key]],tbl_COA[Account_key],tbl_COA[SubAccount],,0)</f>
        <v>Inventory</v>
      </c>
      <c r="K11473">
        <f>YEAR(tbl_GL[[#This Row],[Date]])</f>
        <v>2018</v>
      </c>
    </row>
    <row r="11474" spans="1:11" hidden="1" x14ac:dyDescent="0.35">
      <c r="A11474">
        <v>543.1</v>
      </c>
      <c r="B11474" s="24">
        <v>43406</v>
      </c>
      <c r="C11474">
        <v>5</v>
      </c>
      <c r="D11474" s="13">
        <v>210</v>
      </c>
      <c r="E11474" s="13" t="s">
        <v>7</v>
      </c>
      <c r="F11474" s="17">
        <v>2091</v>
      </c>
      <c r="G11474" t="str">
        <f>_xlfn.XLOOKUP(tbl_GL[[#This Row],[Account_key]],tbl_COA[Account_key],tbl_COA[Class],"Not Found")</f>
        <v>Trading account</v>
      </c>
      <c r="H11474" t="str">
        <f>_xlfn.XLOOKUP(tbl_GL[[#This Row],[Account_key]],tbl_COA[Account_key],tbl_COA[SubClass],"Not Found")</f>
        <v>Sales</v>
      </c>
      <c r="I11474" t="str">
        <f>_xlfn.XLOOKUP(tbl_GL[[#This Row],[Account_key]],tbl_COA[Account_key],tbl_COA[SubClass2],"Not Found")</f>
        <v>Sales</v>
      </c>
      <c r="J11474" t="str">
        <f>_xlfn.XLOOKUP(tbl_GL[[#This Row],[Account_key]],tbl_COA[Account_key],tbl_COA[SubAccount],,0)</f>
        <v>Sales</v>
      </c>
      <c r="K11474">
        <f>YEAR(tbl_GL[[#This Row],[Date]])</f>
        <v>2018</v>
      </c>
    </row>
    <row r="11475" spans="1:11" hidden="1" x14ac:dyDescent="0.35">
      <c r="A11475">
        <v>543.20000000000005</v>
      </c>
      <c r="B11475" s="24">
        <v>43406</v>
      </c>
      <c r="C11475">
        <v>5</v>
      </c>
      <c r="D11475" s="13">
        <v>10</v>
      </c>
      <c r="E11475" s="13" t="s">
        <v>7</v>
      </c>
      <c r="F11475" s="17">
        <v>2091</v>
      </c>
      <c r="G11475" t="str">
        <f>_xlfn.XLOOKUP(tbl_GL[[#This Row],[Account_key]],tbl_COA[Account_key],tbl_COA[Class],"Not Found")</f>
        <v>Assets</v>
      </c>
      <c r="H11475" t="str">
        <f>_xlfn.XLOOKUP(tbl_GL[[#This Row],[Account_key]],tbl_COA[Account_key],tbl_COA[SubClass],"Not Found")</f>
        <v>Assets</v>
      </c>
      <c r="I11475" t="str">
        <f>_xlfn.XLOOKUP(tbl_GL[[#This Row],[Account_key]],tbl_COA[Account_key],tbl_COA[SubClass2],"Not Found")</f>
        <v>Current Assets</v>
      </c>
      <c r="J11475" t="str">
        <f>_xlfn.XLOOKUP(tbl_GL[[#This Row],[Account_key]],tbl_COA[Account_key],tbl_COA[SubAccount],,0)</f>
        <v>Cash at Bank</v>
      </c>
      <c r="K11475">
        <f>YEAR(tbl_GL[[#This Row],[Date]])</f>
        <v>2018</v>
      </c>
    </row>
    <row r="11476" spans="1:11" hidden="1" x14ac:dyDescent="0.35">
      <c r="A11476">
        <v>544.1</v>
      </c>
      <c r="B11476" s="24">
        <v>43406</v>
      </c>
      <c r="C11476">
        <v>5</v>
      </c>
      <c r="D11476" s="13">
        <v>230</v>
      </c>
      <c r="E11476" s="13" t="s">
        <v>4</v>
      </c>
      <c r="F11476" s="17">
        <v>-2533</v>
      </c>
      <c r="G11476" t="str">
        <f>_xlfn.XLOOKUP(tbl_GL[[#This Row],[Account_key]],tbl_COA[Account_key],tbl_COA[Class],"Not Found")</f>
        <v>Trading account</v>
      </c>
      <c r="H11476" t="str">
        <f>_xlfn.XLOOKUP(tbl_GL[[#This Row],[Account_key]],tbl_COA[Account_key],tbl_COA[SubClass],"Not Found")</f>
        <v>Cost of Sales</v>
      </c>
      <c r="I11476" t="str">
        <f>_xlfn.XLOOKUP(tbl_GL[[#This Row],[Account_key]],tbl_COA[Account_key],tbl_COA[SubClass2],"Not Found")</f>
        <v>Cost of Sales</v>
      </c>
      <c r="J11476" t="str">
        <f>_xlfn.XLOOKUP(tbl_GL[[#This Row],[Account_key]],tbl_COA[Account_key],tbl_COA[SubAccount],,0)</f>
        <v>Cost of Sales</v>
      </c>
      <c r="K11476">
        <f>YEAR(tbl_GL[[#This Row],[Date]])</f>
        <v>2018</v>
      </c>
    </row>
    <row r="11477" spans="1:11" hidden="1" x14ac:dyDescent="0.35">
      <c r="A11477">
        <v>544.20000000000005</v>
      </c>
      <c r="B11477" s="24">
        <v>43406</v>
      </c>
      <c r="C11477">
        <v>5</v>
      </c>
      <c r="D11477" s="13">
        <v>60</v>
      </c>
      <c r="E11477" s="13" t="s">
        <v>4</v>
      </c>
      <c r="F11477" s="17">
        <v>-2533</v>
      </c>
      <c r="G11477" t="str">
        <f>_xlfn.XLOOKUP(tbl_GL[[#This Row],[Account_key]],tbl_COA[Account_key],tbl_COA[Class],"Not Found")</f>
        <v>Assets</v>
      </c>
      <c r="H11477" t="str">
        <f>_xlfn.XLOOKUP(tbl_GL[[#This Row],[Account_key]],tbl_COA[Account_key],tbl_COA[SubClass],"Not Found")</f>
        <v>Assets</v>
      </c>
      <c r="I11477" t="str">
        <f>_xlfn.XLOOKUP(tbl_GL[[#This Row],[Account_key]],tbl_COA[Account_key],tbl_COA[SubClass2],"Not Found")</f>
        <v>Current Assets</v>
      </c>
      <c r="J11477" t="str">
        <f>_xlfn.XLOOKUP(tbl_GL[[#This Row],[Account_key]],tbl_COA[Account_key],tbl_COA[SubAccount],,0)</f>
        <v>Inventory</v>
      </c>
      <c r="K11477">
        <f>YEAR(tbl_GL[[#This Row],[Date]])</f>
        <v>2018</v>
      </c>
    </row>
    <row r="11478" spans="1:11" hidden="1" x14ac:dyDescent="0.35">
      <c r="A11478">
        <v>545.1</v>
      </c>
      <c r="B11478" s="24">
        <v>43406</v>
      </c>
      <c r="C11478">
        <v>5</v>
      </c>
      <c r="D11478" s="13">
        <v>30</v>
      </c>
      <c r="E11478" s="13" t="s">
        <v>80</v>
      </c>
      <c r="F11478" s="17">
        <v>-7562</v>
      </c>
      <c r="G11478" t="str">
        <f>_xlfn.XLOOKUP(tbl_GL[[#This Row],[Account_key]],tbl_COA[Account_key],tbl_COA[Class],"Not Found")</f>
        <v>Assets</v>
      </c>
      <c r="H11478" t="str">
        <f>_xlfn.XLOOKUP(tbl_GL[[#This Row],[Account_key]],tbl_COA[Account_key],tbl_COA[SubClass],"Not Found")</f>
        <v>Assets</v>
      </c>
      <c r="I11478" t="str">
        <f>_xlfn.XLOOKUP(tbl_GL[[#This Row],[Account_key]],tbl_COA[Account_key],tbl_COA[SubClass2],"Not Found")</f>
        <v>Current Assets</v>
      </c>
      <c r="J11478" t="str">
        <f>_xlfn.XLOOKUP(tbl_GL[[#This Row],[Account_key]],tbl_COA[Account_key],tbl_COA[SubAccount],,0)</f>
        <v>Trade Receivables</v>
      </c>
      <c r="K11478">
        <f>YEAR(tbl_GL[[#This Row],[Date]])</f>
        <v>2018</v>
      </c>
    </row>
    <row r="11479" spans="1:11" hidden="1" x14ac:dyDescent="0.35">
      <c r="A11479">
        <v>545.20000000000005</v>
      </c>
      <c r="B11479" s="24">
        <v>43406</v>
      </c>
      <c r="C11479">
        <v>5</v>
      </c>
      <c r="D11479" s="13">
        <v>10</v>
      </c>
      <c r="E11479" s="13" t="s">
        <v>80</v>
      </c>
      <c r="F11479" s="17">
        <v>7562</v>
      </c>
      <c r="G11479" t="str">
        <f>_xlfn.XLOOKUP(tbl_GL[[#This Row],[Account_key]],tbl_COA[Account_key],tbl_COA[Class],"Not Found")</f>
        <v>Assets</v>
      </c>
      <c r="H11479" t="str">
        <f>_xlfn.XLOOKUP(tbl_GL[[#This Row],[Account_key]],tbl_COA[Account_key],tbl_COA[SubClass],"Not Found")</f>
        <v>Assets</v>
      </c>
      <c r="I11479" t="str">
        <f>_xlfn.XLOOKUP(tbl_GL[[#This Row],[Account_key]],tbl_COA[Account_key],tbl_COA[SubClass2],"Not Found")</f>
        <v>Current Assets</v>
      </c>
      <c r="J11479" t="str">
        <f>_xlfn.XLOOKUP(tbl_GL[[#This Row],[Account_key]],tbl_COA[Account_key],tbl_COA[SubAccount],,0)</f>
        <v>Cash at Bank</v>
      </c>
      <c r="K11479">
        <f>YEAR(tbl_GL[[#This Row],[Date]])</f>
        <v>2018</v>
      </c>
    </row>
    <row r="11480" spans="1:11" hidden="1" x14ac:dyDescent="0.35">
      <c r="A11480">
        <v>546.1</v>
      </c>
      <c r="B11480" s="24">
        <v>43406</v>
      </c>
      <c r="C11480">
        <v>5</v>
      </c>
      <c r="D11480" s="13">
        <v>210</v>
      </c>
      <c r="E11480" s="13" t="s">
        <v>8</v>
      </c>
      <c r="F11480" s="17">
        <v>9211</v>
      </c>
      <c r="G11480" t="str">
        <f>_xlfn.XLOOKUP(tbl_GL[[#This Row],[Account_key]],tbl_COA[Account_key],tbl_COA[Class],"Not Found")</f>
        <v>Trading account</v>
      </c>
      <c r="H11480" t="str">
        <f>_xlfn.XLOOKUP(tbl_GL[[#This Row],[Account_key]],tbl_COA[Account_key],tbl_COA[SubClass],"Not Found")</f>
        <v>Sales</v>
      </c>
      <c r="I11480" t="str">
        <f>_xlfn.XLOOKUP(tbl_GL[[#This Row],[Account_key]],tbl_COA[Account_key],tbl_COA[SubClass2],"Not Found")</f>
        <v>Sales</v>
      </c>
      <c r="J11480" t="str">
        <f>_xlfn.XLOOKUP(tbl_GL[[#This Row],[Account_key]],tbl_COA[Account_key],tbl_COA[SubAccount],,0)</f>
        <v>Sales</v>
      </c>
      <c r="K11480">
        <f>YEAR(tbl_GL[[#This Row],[Date]])</f>
        <v>2018</v>
      </c>
    </row>
    <row r="11481" spans="1:11" hidden="1" x14ac:dyDescent="0.35">
      <c r="A11481">
        <v>546.20000000000005</v>
      </c>
      <c r="B11481" s="24">
        <v>43406</v>
      </c>
      <c r="C11481">
        <v>5</v>
      </c>
      <c r="D11481" s="13">
        <v>30</v>
      </c>
      <c r="E11481" s="13" t="s">
        <v>8</v>
      </c>
      <c r="F11481" s="17">
        <v>9211</v>
      </c>
      <c r="G11481" t="str">
        <f>_xlfn.XLOOKUP(tbl_GL[[#This Row],[Account_key]],tbl_COA[Account_key],tbl_COA[Class],"Not Found")</f>
        <v>Assets</v>
      </c>
      <c r="H11481" t="str">
        <f>_xlfn.XLOOKUP(tbl_GL[[#This Row],[Account_key]],tbl_COA[Account_key],tbl_COA[SubClass],"Not Found")</f>
        <v>Assets</v>
      </c>
      <c r="I11481" t="str">
        <f>_xlfn.XLOOKUP(tbl_GL[[#This Row],[Account_key]],tbl_COA[Account_key],tbl_COA[SubClass2],"Not Found")</f>
        <v>Current Assets</v>
      </c>
      <c r="J11481" t="str">
        <f>_xlfn.XLOOKUP(tbl_GL[[#This Row],[Account_key]],tbl_COA[Account_key],tbl_COA[SubAccount],,0)</f>
        <v>Trade Receivables</v>
      </c>
      <c r="K11481">
        <f>YEAR(tbl_GL[[#This Row],[Date]])</f>
        <v>2018</v>
      </c>
    </row>
    <row r="11482" spans="1:11" hidden="1" x14ac:dyDescent="0.35">
      <c r="A11482">
        <v>547.1</v>
      </c>
      <c r="B11482" s="24">
        <v>43407</v>
      </c>
      <c r="C11482">
        <v>5</v>
      </c>
      <c r="D11482" s="13">
        <v>350</v>
      </c>
      <c r="E11482" s="13" t="s">
        <v>97</v>
      </c>
      <c r="F11482" s="17">
        <v>-1129</v>
      </c>
      <c r="G11482" t="str">
        <f>_xlfn.XLOOKUP(tbl_GL[[#This Row],[Account_key]],tbl_COA[Account_key],tbl_COA[Class],"Not Found")</f>
        <v>Operating account</v>
      </c>
      <c r="H11482" t="str">
        <f>_xlfn.XLOOKUP(tbl_GL[[#This Row],[Account_key]],tbl_COA[Account_key],tbl_COA[SubClass],"Not Found")</f>
        <v>Operating Expenses</v>
      </c>
      <c r="I11482" t="str">
        <f>_xlfn.XLOOKUP(tbl_GL[[#This Row],[Account_key]],tbl_COA[Account_key],tbl_COA[SubClass2],"Not Found")</f>
        <v>Administration</v>
      </c>
      <c r="J11482" t="str">
        <f>_xlfn.XLOOKUP(tbl_GL[[#This Row],[Account_key]],tbl_COA[Account_key],tbl_COA[SubAccount],,0)</f>
        <v>Other Expenses</v>
      </c>
      <c r="K11482">
        <f>YEAR(tbl_GL[[#This Row],[Date]])</f>
        <v>2018</v>
      </c>
    </row>
    <row r="11483" spans="1:11" hidden="1" x14ac:dyDescent="0.35">
      <c r="A11483">
        <v>547.20000000000005</v>
      </c>
      <c r="B11483" s="24">
        <v>43407</v>
      </c>
      <c r="C11483">
        <v>5</v>
      </c>
      <c r="D11483" s="13">
        <v>120</v>
      </c>
      <c r="E11483" s="13" t="s">
        <v>97</v>
      </c>
      <c r="F11483" s="17">
        <v>1129</v>
      </c>
      <c r="G11483" t="str">
        <f>_xlfn.XLOOKUP(tbl_GL[[#This Row],[Account_key]],tbl_COA[Account_key],tbl_COA[Class],"Not Found")</f>
        <v>Liabilities and Owners Equity</v>
      </c>
      <c r="H11483" t="str">
        <f>_xlfn.XLOOKUP(tbl_GL[[#This Row],[Account_key]],tbl_COA[Account_key],tbl_COA[SubClass],"Not Found")</f>
        <v>Liabilities</v>
      </c>
      <c r="I11483" t="str">
        <f>_xlfn.XLOOKUP(tbl_GL[[#This Row],[Account_key]],tbl_COA[Account_key],tbl_COA[SubClass2],"Not Found")</f>
        <v>Current Liabilities</v>
      </c>
      <c r="J11483" t="str">
        <f>_xlfn.XLOOKUP(tbl_GL[[#This Row],[Account_key]],tbl_COA[Account_key],tbl_COA[SubAccount],,0)</f>
        <v>Accrued Expenses</v>
      </c>
      <c r="K11483">
        <f>YEAR(tbl_GL[[#This Row],[Date]])</f>
        <v>2018</v>
      </c>
    </row>
    <row r="11484" spans="1:11" hidden="1" x14ac:dyDescent="0.35">
      <c r="A11484">
        <v>548.1</v>
      </c>
      <c r="B11484" s="24">
        <v>43409</v>
      </c>
      <c r="C11484">
        <v>5</v>
      </c>
      <c r="D11484" s="13">
        <v>10</v>
      </c>
      <c r="E11484" s="13" t="s">
        <v>98</v>
      </c>
      <c r="F11484" s="17">
        <v>-872</v>
      </c>
      <c r="G11484" t="str">
        <f>_xlfn.XLOOKUP(tbl_GL[[#This Row],[Account_key]],tbl_COA[Account_key],tbl_COA[Class],"Not Found")</f>
        <v>Assets</v>
      </c>
      <c r="H11484" t="str">
        <f>_xlfn.XLOOKUP(tbl_GL[[#This Row],[Account_key]],tbl_COA[Account_key],tbl_COA[SubClass],"Not Found")</f>
        <v>Assets</v>
      </c>
      <c r="I11484" t="str">
        <f>_xlfn.XLOOKUP(tbl_GL[[#This Row],[Account_key]],tbl_COA[Account_key],tbl_COA[SubClass2],"Not Found")</f>
        <v>Current Assets</v>
      </c>
      <c r="J11484" t="str">
        <f>_xlfn.XLOOKUP(tbl_GL[[#This Row],[Account_key]],tbl_COA[Account_key],tbl_COA[SubAccount],,0)</f>
        <v>Cash at Bank</v>
      </c>
      <c r="K11484">
        <f>YEAR(tbl_GL[[#This Row],[Date]])</f>
        <v>2018</v>
      </c>
    </row>
    <row r="11485" spans="1:11" hidden="1" x14ac:dyDescent="0.35">
      <c r="A11485">
        <v>548.20000000000005</v>
      </c>
      <c r="B11485" s="24">
        <v>43409</v>
      </c>
      <c r="C11485">
        <v>5</v>
      </c>
      <c r="D11485" s="13">
        <v>120</v>
      </c>
      <c r="E11485" s="13" t="s">
        <v>98</v>
      </c>
      <c r="F11485" s="17">
        <v>-872</v>
      </c>
      <c r="G11485" t="str">
        <f>_xlfn.XLOOKUP(tbl_GL[[#This Row],[Account_key]],tbl_COA[Account_key],tbl_COA[Class],"Not Found")</f>
        <v>Liabilities and Owners Equity</v>
      </c>
      <c r="H11485" t="str">
        <f>_xlfn.XLOOKUP(tbl_GL[[#This Row],[Account_key]],tbl_COA[Account_key],tbl_COA[SubClass],"Not Found")</f>
        <v>Liabilities</v>
      </c>
      <c r="I11485" t="str">
        <f>_xlfn.XLOOKUP(tbl_GL[[#This Row],[Account_key]],tbl_COA[Account_key],tbl_COA[SubClass2],"Not Found")</f>
        <v>Current Liabilities</v>
      </c>
      <c r="J11485" t="str">
        <f>_xlfn.XLOOKUP(tbl_GL[[#This Row],[Account_key]],tbl_COA[Account_key],tbl_COA[SubAccount],,0)</f>
        <v>Accrued Expenses</v>
      </c>
      <c r="K11485">
        <f>YEAR(tbl_GL[[#This Row],[Date]])</f>
        <v>2018</v>
      </c>
    </row>
    <row r="11486" spans="1:11" hidden="1" x14ac:dyDescent="0.35">
      <c r="A11486">
        <v>549.1</v>
      </c>
      <c r="B11486" s="24">
        <v>43409</v>
      </c>
      <c r="C11486">
        <v>5</v>
      </c>
      <c r="D11486" s="13">
        <v>320</v>
      </c>
      <c r="E11486" s="13" t="s">
        <v>97</v>
      </c>
      <c r="F11486" s="17">
        <v>-1111</v>
      </c>
      <c r="G11486" t="str">
        <f>_xlfn.XLOOKUP(tbl_GL[[#This Row],[Account_key]],tbl_COA[Account_key],tbl_COA[Class],"Not Found")</f>
        <v>Operating account</v>
      </c>
      <c r="H11486" t="str">
        <f>_xlfn.XLOOKUP(tbl_GL[[#This Row],[Account_key]],tbl_COA[Account_key],tbl_COA[SubClass],"Not Found")</f>
        <v>Operating Expenses</v>
      </c>
      <c r="I11486" t="str">
        <f>_xlfn.XLOOKUP(tbl_GL[[#This Row],[Account_key]],tbl_COA[Account_key],tbl_COA[SubClass2],"Not Found")</f>
        <v>Administration</v>
      </c>
      <c r="J11486" t="str">
        <f>_xlfn.XLOOKUP(tbl_GL[[#This Row],[Account_key]],tbl_COA[Account_key],tbl_COA[SubAccount],,0)</f>
        <v>Professional Services</v>
      </c>
      <c r="K11486">
        <f>YEAR(tbl_GL[[#This Row],[Date]])</f>
        <v>2018</v>
      </c>
    </row>
    <row r="11487" spans="1:11" hidden="1" x14ac:dyDescent="0.35">
      <c r="A11487">
        <v>549.20000000000005</v>
      </c>
      <c r="B11487" s="24">
        <v>43409</v>
      </c>
      <c r="C11487">
        <v>5</v>
      </c>
      <c r="D11487" s="13">
        <v>120</v>
      </c>
      <c r="E11487" s="13" t="s">
        <v>97</v>
      </c>
      <c r="F11487" s="17">
        <v>1111</v>
      </c>
      <c r="G11487" t="str">
        <f>_xlfn.XLOOKUP(tbl_GL[[#This Row],[Account_key]],tbl_COA[Account_key],tbl_COA[Class],"Not Found")</f>
        <v>Liabilities and Owners Equity</v>
      </c>
      <c r="H11487" t="str">
        <f>_xlfn.XLOOKUP(tbl_GL[[#This Row],[Account_key]],tbl_COA[Account_key],tbl_COA[SubClass],"Not Found")</f>
        <v>Liabilities</v>
      </c>
      <c r="I11487" t="str">
        <f>_xlfn.XLOOKUP(tbl_GL[[#This Row],[Account_key]],tbl_COA[Account_key],tbl_COA[SubClass2],"Not Found")</f>
        <v>Current Liabilities</v>
      </c>
      <c r="J11487" t="str">
        <f>_xlfn.XLOOKUP(tbl_GL[[#This Row],[Account_key]],tbl_COA[Account_key],tbl_COA[SubAccount],,0)</f>
        <v>Accrued Expenses</v>
      </c>
      <c r="K11487">
        <f>YEAR(tbl_GL[[#This Row],[Date]])</f>
        <v>2018</v>
      </c>
    </row>
    <row r="11488" spans="1:11" hidden="1" x14ac:dyDescent="0.35">
      <c r="A11488">
        <v>550.1</v>
      </c>
      <c r="B11488" s="24">
        <v>43409</v>
      </c>
      <c r="C11488">
        <v>5</v>
      </c>
      <c r="D11488" s="13">
        <v>10</v>
      </c>
      <c r="E11488" s="13" t="s">
        <v>118</v>
      </c>
      <c r="F11488" s="17">
        <v>1750</v>
      </c>
      <c r="G11488" t="str">
        <f>_xlfn.XLOOKUP(tbl_GL[[#This Row],[Account_key]],tbl_COA[Account_key],tbl_COA[Class],"Not Found")</f>
        <v>Assets</v>
      </c>
      <c r="H11488" t="str">
        <f>_xlfn.XLOOKUP(tbl_GL[[#This Row],[Account_key]],tbl_COA[Account_key],tbl_COA[SubClass],"Not Found")</f>
        <v>Assets</v>
      </c>
      <c r="I11488" t="str">
        <f>_xlfn.XLOOKUP(tbl_GL[[#This Row],[Account_key]],tbl_COA[Account_key],tbl_COA[SubClass2],"Not Found")</f>
        <v>Current Assets</v>
      </c>
      <c r="J11488" t="str">
        <f>_xlfn.XLOOKUP(tbl_GL[[#This Row],[Account_key]],tbl_COA[Account_key],tbl_COA[SubAccount],,0)</f>
        <v>Cash at Bank</v>
      </c>
      <c r="K11488">
        <f>YEAR(tbl_GL[[#This Row],[Date]])</f>
        <v>2018</v>
      </c>
    </row>
    <row r="11489" spans="1:11" hidden="1" x14ac:dyDescent="0.35">
      <c r="A11489">
        <v>550.20000000000005</v>
      </c>
      <c r="B11489" s="24">
        <v>43409</v>
      </c>
      <c r="C11489">
        <v>5</v>
      </c>
      <c r="D11489" s="13">
        <v>431</v>
      </c>
      <c r="E11489" s="13" t="s">
        <v>118</v>
      </c>
      <c r="F11489" s="17">
        <v>1750</v>
      </c>
      <c r="G11489" t="str">
        <f>_xlfn.XLOOKUP(tbl_GL[[#This Row],[Account_key]],tbl_COA[Account_key],tbl_COA[Class],"Not Found")</f>
        <v>Non-operating</v>
      </c>
      <c r="H11489" t="str">
        <f>_xlfn.XLOOKUP(tbl_GL[[#This Row],[Account_key]],tbl_COA[Account_key],tbl_COA[SubClass],"Not Found")</f>
        <v>Dividend Income</v>
      </c>
      <c r="I11489" t="str">
        <f>_xlfn.XLOOKUP(tbl_GL[[#This Row],[Account_key]],tbl_COA[Account_key],tbl_COA[SubClass2],"Not Found")</f>
        <v>Dividend Income</v>
      </c>
      <c r="J11489" t="str">
        <f>_xlfn.XLOOKUP(tbl_GL[[#This Row],[Account_key]],tbl_COA[Account_key],tbl_COA[SubAccount],,0)</f>
        <v>Dividend Income</v>
      </c>
      <c r="K11489">
        <f>YEAR(tbl_GL[[#This Row],[Date]])</f>
        <v>2018</v>
      </c>
    </row>
    <row r="11490" spans="1:11" hidden="1" x14ac:dyDescent="0.35">
      <c r="A11490">
        <v>551.1</v>
      </c>
      <c r="B11490" s="24">
        <v>43411</v>
      </c>
      <c r="C11490">
        <v>5</v>
      </c>
      <c r="D11490" s="13">
        <v>340</v>
      </c>
      <c r="E11490" s="13" t="s">
        <v>99</v>
      </c>
      <c r="F11490" s="17">
        <v>-77</v>
      </c>
      <c r="G11490" t="str">
        <f>_xlfn.XLOOKUP(tbl_GL[[#This Row],[Account_key]],tbl_COA[Account_key],tbl_COA[Class],"Not Found")</f>
        <v>Operating account</v>
      </c>
      <c r="H11490" t="str">
        <f>_xlfn.XLOOKUP(tbl_GL[[#This Row],[Account_key]],tbl_COA[Account_key],tbl_COA[SubClass],"Not Found")</f>
        <v>Operating Expenses</v>
      </c>
      <c r="I11490" t="str">
        <f>_xlfn.XLOOKUP(tbl_GL[[#This Row],[Account_key]],tbl_COA[Account_key],tbl_COA[SubClass2],"Not Found")</f>
        <v>Administration</v>
      </c>
      <c r="J11490" t="str">
        <f>_xlfn.XLOOKUP(tbl_GL[[#This Row],[Account_key]],tbl_COA[Account_key],tbl_COA[SubAccount],,0)</f>
        <v>Utilities</v>
      </c>
      <c r="K11490">
        <f>YEAR(tbl_GL[[#This Row],[Date]])</f>
        <v>2018</v>
      </c>
    </row>
    <row r="11491" spans="1:11" hidden="1" x14ac:dyDescent="0.35">
      <c r="A11491">
        <v>551.20000000000005</v>
      </c>
      <c r="B11491" s="24">
        <v>43411</v>
      </c>
      <c r="C11491">
        <v>5</v>
      </c>
      <c r="D11491" s="13">
        <v>20</v>
      </c>
      <c r="E11491" s="13" t="s">
        <v>99</v>
      </c>
      <c r="F11491" s="17">
        <v>-77</v>
      </c>
      <c r="G11491" t="str">
        <f>_xlfn.XLOOKUP(tbl_GL[[#This Row],[Account_key]],tbl_COA[Account_key],tbl_COA[Class],"Not Found")</f>
        <v>Assets</v>
      </c>
      <c r="H11491" t="str">
        <f>_xlfn.XLOOKUP(tbl_GL[[#This Row],[Account_key]],tbl_COA[Account_key],tbl_COA[SubClass],"Not Found")</f>
        <v>Assets</v>
      </c>
      <c r="I11491" t="str">
        <f>_xlfn.XLOOKUP(tbl_GL[[#This Row],[Account_key]],tbl_COA[Account_key],tbl_COA[SubClass2],"Not Found")</f>
        <v>Current Assets</v>
      </c>
      <c r="J11491" t="str">
        <f>_xlfn.XLOOKUP(tbl_GL[[#This Row],[Account_key]],tbl_COA[Account_key],tbl_COA[SubAccount],,0)</f>
        <v>Cash in hand</v>
      </c>
      <c r="K11491">
        <f>YEAR(tbl_GL[[#This Row],[Date]])</f>
        <v>2018</v>
      </c>
    </row>
    <row r="11492" spans="1:11" hidden="1" x14ac:dyDescent="0.35">
      <c r="A11492">
        <v>552.1</v>
      </c>
      <c r="B11492" s="24">
        <v>43411</v>
      </c>
      <c r="C11492">
        <v>5</v>
      </c>
      <c r="D11492" s="13">
        <v>10</v>
      </c>
      <c r="E11492" s="13" t="s">
        <v>98</v>
      </c>
      <c r="F11492" s="17">
        <v>-954</v>
      </c>
      <c r="G11492" t="str">
        <f>_xlfn.XLOOKUP(tbl_GL[[#This Row],[Account_key]],tbl_COA[Account_key],tbl_COA[Class],"Not Found")</f>
        <v>Assets</v>
      </c>
      <c r="H11492" t="str">
        <f>_xlfn.XLOOKUP(tbl_GL[[#This Row],[Account_key]],tbl_COA[Account_key],tbl_COA[SubClass],"Not Found")</f>
        <v>Assets</v>
      </c>
      <c r="I11492" t="str">
        <f>_xlfn.XLOOKUP(tbl_GL[[#This Row],[Account_key]],tbl_COA[Account_key],tbl_COA[SubClass2],"Not Found")</f>
        <v>Current Assets</v>
      </c>
      <c r="J11492" t="str">
        <f>_xlfn.XLOOKUP(tbl_GL[[#This Row],[Account_key]],tbl_COA[Account_key],tbl_COA[SubAccount],,0)</f>
        <v>Cash at Bank</v>
      </c>
      <c r="K11492">
        <f>YEAR(tbl_GL[[#This Row],[Date]])</f>
        <v>2018</v>
      </c>
    </row>
    <row r="11493" spans="1:11" hidden="1" x14ac:dyDescent="0.35">
      <c r="A11493">
        <v>552.20000000000005</v>
      </c>
      <c r="B11493" s="24">
        <v>43411</v>
      </c>
      <c r="C11493">
        <v>5</v>
      </c>
      <c r="D11493" s="13">
        <v>120</v>
      </c>
      <c r="E11493" s="13" t="s">
        <v>98</v>
      </c>
      <c r="F11493" s="17">
        <v>-954</v>
      </c>
      <c r="G11493" t="str">
        <f>_xlfn.XLOOKUP(tbl_GL[[#This Row],[Account_key]],tbl_COA[Account_key],tbl_COA[Class],"Not Found")</f>
        <v>Liabilities and Owners Equity</v>
      </c>
      <c r="H11493" t="str">
        <f>_xlfn.XLOOKUP(tbl_GL[[#This Row],[Account_key]],tbl_COA[Account_key],tbl_COA[SubClass],"Not Found")</f>
        <v>Liabilities</v>
      </c>
      <c r="I11493" t="str">
        <f>_xlfn.XLOOKUP(tbl_GL[[#This Row],[Account_key]],tbl_COA[Account_key],tbl_COA[SubClass2],"Not Found")</f>
        <v>Current Liabilities</v>
      </c>
      <c r="J11493" t="str">
        <f>_xlfn.XLOOKUP(tbl_GL[[#This Row],[Account_key]],tbl_COA[Account_key],tbl_COA[SubAccount],,0)</f>
        <v>Accrued Expenses</v>
      </c>
      <c r="K11493">
        <f>YEAR(tbl_GL[[#This Row],[Date]])</f>
        <v>2018</v>
      </c>
    </row>
    <row r="11494" spans="1:11" hidden="1" x14ac:dyDescent="0.35">
      <c r="A11494">
        <v>553.1</v>
      </c>
      <c r="B11494" s="24">
        <v>43411</v>
      </c>
      <c r="C11494">
        <v>5</v>
      </c>
      <c r="D11494" s="13">
        <v>10</v>
      </c>
      <c r="E11494" s="13" t="s">
        <v>84</v>
      </c>
      <c r="F11494" s="17">
        <v>-12833</v>
      </c>
      <c r="G11494" t="str">
        <f>_xlfn.XLOOKUP(tbl_GL[[#This Row],[Account_key]],tbl_COA[Account_key],tbl_COA[Class],"Not Found")</f>
        <v>Assets</v>
      </c>
      <c r="H11494" t="str">
        <f>_xlfn.XLOOKUP(tbl_GL[[#This Row],[Account_key]],tbl_COA[Account_key],tbl_COA[SubClass],"Not Found")</f>
        <v>Assets</v>
      </c>
      <c r="I11494" t="str">
        <f>_xlfn.XLOOKUP(tbl_GL[[#This Row],[Account_key]],tbl_COA[Account_key],tbl_COA[SubClass2],"Not Found")</f>
        <v>Current Assets</v>
      </c>
      <c r="J11494" t="str">
        <f>_xlfn.XLOOKUP(tbl_GL[[#This Row],[Account_key]],tbl_COA[Account_key],tbl_COA[SubAccount],,0)</f>
        <v>Cash at Bank</v>
      </c>
      <c r="K11494">
        <f>YEAR(tbl_GL[[#This Row],[Date]])</f>
        <v>2018</v>
      </c>
    </row>
    <row r="11495" spans="1:11" hidden="1" x14ac:dyDescent="0.35">
      <c r="A11495">
        <v>553.20000000000005</v>
      </c>
      <c r="B11495" s="24">
        <v>43411</v>
      </c>
      <c r="C11495">
        <v>5</v>
      </c>
      <c r="D11495" s="13">
        <v>110</v>
      </c>
      <c r="E11495" s="13" t="s">
        <v>84</v>
      </c>
      <c r="F11495" s="17">
        <v>-12833</v>
      </c>
      <c r="G11495" t="str">
        <f>_xlfn.XLOOKUP(tbl_GL[[#This Row],[Account_key]],tbl_COA[Account_key],tbl_COA[Class],"Not Found")</f>
        <v>Liabilities and Owners Equity</v>
      </c>
      <c r="H11495" t="str">
        <f>_xlfn.XLOOKUP(tbl_GL[[#This Row],[Account_key]],tbl_COA[Account_key],tbl_COA[SubClass],"Not Found")</f>
        <v>Liabilities</v>
      </c>
      <c r="I11495" t="str">
        <f>_xlfn.XLOOKUP(tbl_GL[[#This Row],[Account_key]],tbl_COA[Account_key],tbl_COA[SubClass2],"Not Found")</f>
        <v>Current Liabilities</v>
      </c>
      <c r="J11495" t="str">
        <f>_xlfn.XLOOKUP(tbl_GL[[#This Row],[Account_key]],tbl_COA[Account_key],tbl_COA[SubAccount],,0)</f>
        <v>Trade Payables</v>
      </c>
      <c r="K11495">
        <f>YEAR(tbl_GL[[#This Row],[Date]])</f>
        <v>2018</v>
      </c>
    </row>
    <row r="11496" spans="1:11" hidden="1" x14ac:dyDescent="0.35">
      <c r="A11496">
        <v>554.1</v>
      </c>
      <c r="B11496" s="24">
        <v>43412</v>
      </c>
      <c r="C11496">
        <v>5</v>
      </c>
      <c r="D11496" s="13">
        <v>350</v>
      </c>
      <c r="E11496" s="13" t="s">
        <v>97</v>
      </c>
      <c r="F11496" s="17">
        <v>-908</v>
      </c>
      <c r="G11496" t="str">
        <f>_xlfn.XLOOKUP(tbl_GL[[#This Row],[Account_key]],tbl_COA[Account_key],tbl_COA[Class],"Not Found")</f>
        <v>Operating account</v>
      </c>
      <c r="H11496" t="str">
        <f>_xlfn.XLOOKUP(tbl_GL[[#This Row],[Account_key]],tbl_COA[Account_key],tbl_COA[SubClass],"Not Found")</f>
        <v>Operating Expenses</v>
      </c>
      <c r="I11496" t="str">
        <f>_xlfn.XLOOKUP(tbl_GL[[#This Row],[Account_key]],tbl_COA[Account_key],tbl_COA[SubClass2],"Not Found")</f>
        <v>Administration</v>
      </c>
      <c r="J11496" t="str">
        <f>_xlfn.XLOOKUP(tbl_GL[[#This Row],[Account_key]],tbl_COA[Account_key],tbl_COA[SubAccount],,0)</f>
        <v>Other Expenses</v>
      </c>
      <c r="K11496">
        <f>YEAR(tbl_GL[[#This Row],[Date]])</f>
        <v>2018</v>
      </c>
    </row>
    <row r="11497" spans="1:11" hidden="1" x14ac:dyDescent="0.35">
      <c r="A11497">
        <v>554.20000000000005</v>
      </c>
      <c r="B11497" s="24">
        <v>43412</v>
      </c>
      <c r="C11497">
        <v>5</v>
      </c>
      <c r="D11497" s="13">
        <v>120</v>
      </c>
      <c r="E11497" s="13" t="s">
        <v>97</v>
      </c>
      <c r="F11497" s="17">
        <v>908</v>
      </c>
      <c r="G11497" t="str">
        <f>_xlfn.XLOOKUP(tbl_GL[[#This Row],[Account_key]],tbl_COA[Account_key],tbl_COA[Class],"Not Found")</f>
        <v>Liabilities and Owners Equity</v>
      </c>
      <c r="H11497" t="str">
        <f>_xlfn.XLOOKUP(tbl_GL[[#This Row],[Account_key]],tbl_COA[Account_key],tbl_COA[SubClass],"Not Found")</f>
        <v>Liabilities</v>
      </c>
      <c r="I11497" t="str">
        <f>_xlfn.XLOOKUP(tbl_GL[[#This Row],[Account_key]],tbl_COA[Account_key],tbl_COA[SubClass2],"Not Found")</f>
        <v>Current Liabilities</v>
      </c>
      <c r="J11497" t="str">
        <f>_xlfn.XLOOKUP(tbl_GL[[#This Row],[Account_key]],tbl_COA[Account_key],tbl_COA[SubAccount],,0)</f>
        <v>Accrued Expenses</v>
      </c>
      <c r="K11497">
        <f>YEAR(tbl_GL[[#This Row],[Date]])</f>
        <v>2018</v>
      </c>
    </row>
    <row r="11498" spans="1:11" hidden="1" x14ac:dyDescent="0.35">
      <c r="A11498">
        <v>555.1</v>
      </c>
      <c r="B11498" s="24">
        <v>43412</v>
      </c>
      <c r="C11498">
        <v>5</v>
      </c>
      <c r="D11498" s="13">
        <v>10</v>
      </c>
      <c r="E11498" s="13" t="s">
        <v>98</v>
      </c>
      <c r="F11498" s="17">
        <v>-929</v>
      </c>
      <c r="G11498" t="str">
        <f>_xlfn.XLOOKUP(tbl_GL[[#This Row],[Account_key]],tbl_COA[Account_key],tbl_COA[Class],"Not Found")</f>
        <v>Assets</v>
      </c>
      <c r="H11498" t="str">
        <f>_xlfn.XLOOKUP(tbl_GL[[#This Row],[Account_key]],tbl_COA[Account_key],tbl_COA[SubClass],"Not Found")</f>
        <v>Assets</v>
      </c>
      <c r="I11498" t="str">
        <f>_xlfn.XLOOKUP(tbl_GL[[#This Row],[Account_key]],tbl_COA[Account_key],tbl_COA[SubClass2],"Not Found")</f>
        <v>Current Assets</v>
      </c>
      <c r="J11498" t="str">
        <f>_xlfn.XLOOKUP(tbl_GL[[#This Row],[Account_key]],tbl_COA[Account_key],tbl_COA[SubAccount],,0)</f>
        <v>Cash at Bank</v>
      </c>
      <c r="K11498">
        <f>YEAR(tbl_GL[[#This Row],[Date]])</f>
        <v>2018</v>
      </c>
    </row>
    <row r="11499" spans="1:11" hidden="1" x14ac:dyDescent="0.35">
      <c r="A11499">
        <v>555.20000000000005</v>
      </c>
      <c r="B11499" s="24">
        <v>43412</v>
      </c>
      <c r="C11499">
        <v>5</v>
      </c>
      <c r="D11499" s="13">
        <v>120</v>
      </c>
      <c r="E11499" s="13" t="s">
        <v>98</v>
      </c>
      <c r="F11499" s="17">
        <v>-929</v>
      </c>
      <c r="G11499" t="str">
        <f>_xlfn.XLOOKUP(tbl_GL[[#This Row],[Account_key]],tbl_COA[Account_key],tbl_COA[Class],"Not Found")</f>
        <v>Liabilities and Owners Equity</v>
      </c>
      <c r="H11499" t="str">
        <f>_xlfn.XLOOKUP(tbl_GL[[#This Row],[Account_key]],tbl_COA[Account_key],tbl_COA[SubClass],"Not Found")</f>
        <v>Liabilities</v>
      </c>
      <c r="I11499" t="str">
        <f>_xlfn.XLOOKUP(tbl_GL[[#This Row],[Account_key]],tbl_COA[Account_key],tbl_COA[SubClass2],"Not Found")</f>
        <v>Current Liabilities</v>
      </c>
      <c r="J11499" t="str">
        <f>_xlfn.XLOOKUP(tbl_GL[[#This Row],[Account_key]],tbl_COA[Account_key],tbl_COA[SubAccount],,0)</f>
        <v>Accrued Expenses</v>
      </c>
      <c r="K11499">
        <f>YEAR(tbl_GL[[#This Row],[Date]])</f>
        <v>2018</v>
      </c>
    </row>
    <row r="11500" spans="1:11" hidden="1" x14ac:dyDescent="0.35">
      <c r="A11500">
        <v>556.1</v>
      </c>
      <c r="B11500" s="24">
        <v>43413</v>
      </c>
      <c r="C11500">
        <v>5</v>
      </c>
      <c r="D11500" s="13">
        <v>260</v>
      </c>
      <c r="E11500" s="13" t="s">
        <v>83</v>
      </c>
      <c r="F11500" s="17">
        <v>547</v>
      </c>
      <c r="G11500" t="str">
        <f>_xlfn.XLOOKUP(tbl_GL[[#This Row],[Account_key]],tbl_COA[Account_key],tbl_COA[Class],"Not Found")</f>
        <v>Operating account</v>
      </c>
      <c r="H11500" t="str">
        <f>_xlfn.XLOOKUP(tbl_GL[[#This Row],[Account_key]],tbl_COA[Account_key],tbl_COA[SubClass],"Not Found")</f>
        <v>Operating Expenses</v>
      </c>
      <c r="I11500" t="str">
        <f>_xlfn.XLOOKUP(tbl_GL[[#This Row],[Account_key]],tbl_COA[Account_key],tbl_COA[SubClass2],"Not Found")</f>
        <v>Marketing</v>
      </c>
      <c r="J11500" t="str">
        <f>_xlfn.XLOOKUP(tbl_GL[[#This Row],[Account_key]],tbl_COA[Account_key],tbl_COA[SubAccount],,0)</f>
        <v>Commissions</v>
      </c>
      <c r="K11500">
        <f>YEAR(tbl_GL[[#This Row],[Date]])</f>
        <v>2018</v>
      </c>
    </row>
    <row r="11501" spans="1:11" hidden="1" x14ac:dyDescent="0.35">
      <c r="A11501">
        <v>556.20000000000005</v>
      </c>
      <c r="B11501" s="24">
        <v>43413</v>
      </c>
      <c r="C11501">
        <v>5</v>
      </c>
      <c r="D11501" s="13">
        <v>20</v>
      </c>
      <c r="E11501" s="13" t="s">
        <v>83</v>
      </c>
      <c r="F11501" s="17">
        <v>547</v>
      </c>
      <c r="G11501" t="str">
        <f>_xlfn.XLOOKUP(tbl_GL[[#This Row],[Account_key]],tbl_COA[Account_key],tbl_COA[Class],"Not Found")</f>
        <v>Assets</v>
      </c>
      <c r="H11501" t="str">
        <f>_xlfn.XLOOKUP(tbl_GL[[#This Row],[Account_key]],tbl_COA[Account_key],tbl_COA[SubClass],"Not Found")</f>
        <v>Assets</v>
      </c>
      <c r="I11501" t="str">
        <f>_xlfn.XLOOKUP(tbl_GL[[#This Row],[Account_key]],tbl_COA[Account_key],tbl_COA[SubClass2],"Not Found")</f>
        <v>Current Assets</v>
      </c>
      <c r="J11501" t="str">
        <f>_xlfn.XLOOKUP(tbl_GL[[#This Row],[Account_key]],tbl_COA[Account_key],tbl_COA[SubAccount],,0)</f>
        <v>Cash in hand</v>
      </c>
      <c r="K11501">
        <f>YEAR(tbl_GL[[#This Row],[Date]])</f>
        <v>2018</v>
      </c>
    </row>
    <row r="11502" spans="1:11" hidden="1" x14ac:dyDescent="0.35">
      <c r="A11502">
        <v>557.1</v>
      </c>
      <c r="B11502" s="24">
        <v>43413</v>
      </c>
      <c r="C11502">
        <v>5</v>
      </c>
      <c r="D11502" s="13">
        <v>230</v>
      </c>
      <c r="E11502" s="13" t="s">
        <v>4</v>
      </c>
      <c r="F11502" s="17">
        <v>-590</v>
      </c>
      <c r="G11502" t="str">
        <f>_xlfn.XLOOKUP(tbl_GL[[#This Row],[Account_key]],tbl_COA[Account_key],tbl_COA[Class],"Not Found")</f>
        <v>Trading account</v>
      </c>
      <c r="H11502" t="str">
        <f>_xlfn.XLOOKUP(tbl_GL[[#This Row],[Account_key]],tbl_COA[Account_key],tbl_COA[SubClass],"Not Found")</f>
        <v>Cost of Sales</v>
      </c>
      <c r="I11502" t="str">
        <f>_xlfn.XLOOKUP(tbl_GL[[#This Row],[Account_key]],tbl_COA[Account_key],tbl_COA[SubClass2],"Not Found")</f>
        <v>Cost of Sales</v>
      </c>
      <c r="J11502" t="str">
        <f>_xlfn.XLOOKUP(tbl_GL[[#This Row],[Account_key]],tbl_COA[Account_key],tbl_COA[SubAccount],,0)</f>
        <v>Cost of Sales</v>
      </c>
      <c r="K11502">
        <f>YEAR(tbl_GL[[#This Row],[Date]])</f>
        <v>2018</v>
      </c>
    </row>
    <row r="11503" spans="1:11" hidden="1" x14ac:dyDescent="0.35">
      <c r="A11503">
        <v>557.20000000000005</v>
      </c>
      <c r="B11503" s="24">
        <v>43413</v>
      </c>
      <c r="C11503">
        <v>5</v>
      </c>
      <c r="D11503" s="13">
        <v>60</v>
      </c>
      <c r="E11503" s="13" t="s">
        <v>4</v>
      </c>
      <c r="F11503" s="17">
        <v>-590</v>
      </c>
      <c r="G11503" t="str">
        <f>_xlfn.XLOOKUP(tbl_GL[[#This Row],[Account_key]],tbl_COA[Account_key],tbl_COA[Class],"Not Found")</f>
        <v>Assets</v>
      </c>
      <c r="H11503" t="str">
        <f>_xlfn.XLOOKUP(tbl_GL[[#This Row],[Account_key]],tbl_COA[Account_key],tbl_COA[SubClass],"Not Found")</f>
        <v>Assets</v>
      </c>
      <c r="I11503" t="str">
        <f>_xlfn.XLOOKUP(tbl_GL[[#This Row],[Account_key]],tbl_COA[Account_key],tbl_COA[SubClass2],"Not Found")</f>
        <v>Current Assets</v>
      </c>
      <c r="J11503" t="str">
        <f>_xlfn.XLOOKUP(tbl_GL[[#This Row],[Account_key]],tbl_COA[Account_key],tbl_COA[SubAccount],,0)</f>
        <v>Inventory</v>
      </c>
      <c r="K11503">
        <f>YEAR(tbl_GL[[#This Row],[Date]])</f>
        <v>2018</v>
      </c>
    </row>
    <row r="11504" spans="1:11" hidden="1" x14ac:dyDescent="0.35">
      <c r="A11504">
        <v>558.1</v>
      </c>
      <c r="B11504" s="24">
        <v>43413</v>
      </c>
      <c r="C11504">
        <v>5</v>
      </c>
      <c r="D11504" s="13">
        <v>210</v>
      </c>
      <c r="E11504" s="13" t="s">
        <v>7</v>
      </c>
      <c r="F11504" s="17">
        <v>1968</v>
      </c>
      <c r="G11504" t="str">
        <f>_xlfn.XLOOKUP(tbl_GL[[#This Row],[Account_key]],tbl_COA[Account_key],tbl_COA[Class],"Not Found")</f>
        <v>Trading account</v>
      </c>
      <c r="H11504" t="str">
        <f>_xlfn.XLOOKUP(tbl_GL[[#This Row],[Account_key]],tbl_COA[Account_key],tbl_COA[SubClass],"Not Found")</f>
        <v>Sales</v>
      </c>
      <c r="I11504" t="str">
        <f>_xlfn.XLOOKUP(tbl_GL[[#This Row],[Account_key]],tbl_COA[Account_key],tbl_COA[SubClass2],"Not Found")</f>
        <v>Sales</v>
      </c>
      <c r="J11504" t="str">
        <f>_xlfn.XLOOKUP(tbl_GL[[#This Row],[Account_key]],tbl_COA[Account_key],tbl_COA[SubAccount],,0)</f>
        <v>Sales</v>
      </c>
      <c r="K11504">
        <f>YEAR(tbl_GL[[#This Row],[Date]])</f>
        <v>2018</v>
      </c>
    </row>
    <row r="11505" spans="1:11" hidden="1" x14ac:dyDescent="0.35">
      <c r="A11505">
        <v>558.20000000000005</v>
      </c>
      <c r="B11505" s="24">
        <v>43413</v>
      </c>
      <c r="C11505">
        <v>5</v>
      </c>
      <c r="D11505" s="13">
        <v>10</v>
      </c>
      <c r="E11505" s="13" t="s">
        <v>7</v>
      </c>
      <c r="F11505" s="17">
        <v>1968</v>
      </c>
      <c r="G11505" t="str">
        <f>_xlfn.XLOOKUP(tbl_GL[[#This Row],[Account_key]],tbl_COA[Account_key],tbl_COA[Class],"Not Found")</f>
        <v>Assets</v>
      </c>
      <c r="H11505" t="str">
        <f>_xlfn.XLOOKUP(tbl_GL[[#This Row],[Account_key]],tbl_COA[Account_key],tbl_COA[SubClass],"Not Found")</f>
        <v>Assets</v>
      </c>
      <c r="I11505" t="str">
        <f>_xlfn.XLOOKUP(tbl_GL[[#This Row],[Account_key]],tbl_COA[Account_key],tbl_COA[SubClass2],"Not Found")</f>
        <v>Current Assets</v>
      </c>
      <c r="J11505" t="str">
        <f>_xlfn.XLOOKUP(tbl_GL[[#This Row],[Account_key]],tbl_COA[Account_key],tbl_COA[SubAccount],,0)</f>
        <v>Cash at Bank</v>
      </c>
      <c r="K11505">
        <f>YEAR(tbl_GL[[#This Row],[Date]])</f>
        <v>2018</v>
      </c>
    </row>
    <row r="11506" spans="1:11" hidden="1" x14ac:dyDescent="0.35">
      <c r="A11506">
        <v>559.1</v>
      </c>
      <c r="B11506" s="24">
        <v>43413</v>
      </c>
      <c r="C11506">
        <v>5</v>
      </c>
      <c r="D11506" s="13">
        <v>230</v>
      </c>
      <c r="E11506" s="13" t="s">
        <v>4</v>
      </c>
      <c r="F11506" s="17">
        <v>-2464</v>
      </c>
      <c r="G11506" t="str">
        <f>_xlfn.XLOOKUP(tbl_GL[[#This Row],[Account_key]],tbl_COA[Account_key],tbl_COA[Class],"Not Found")</f>
        <v>Trading account</v>
      </c>
      <c r="H11506" t="str">
        <f>_xlfn.XLOOKUP(tbl_GL[[#This Row],[Account_key]],tbl_COA[Account_key],tbl_COA[SubClass],"Not Found")</f>
        <v>Cost of Sales</v>
      </c>
      <c r="I11506" t="str">
        <f>_xlfn.XLOOKUP(tbl_GL[[#This Row],[Account_key]],tbl_COA[Account_key],tbl_COA[SubClass2],"Not Found")</f>
        <v>Cost of Sales</v>
      </c>
      <c r="J11506" t="str">
        <f>_xlfn.XLOOKUP(tbl_GL[[#This Row],[Account_key]],tbl_COA[Account_key],tbl_COA[SubAccount],,0)</f>
        <v>Cost of Sales</v>
      </c>
      <c r="K11506">
        <f>YEAR(tbl_GL[[#This Row],[Date]])</f>
        <v>2018</v>
      </c>
    </row>
    <row r="11507" spans="1:11" hidden="1" x14ac:dyDescent="0.35">
      <c r="A11507">
        <v>559.20000000000005</v>
      </c>
      <c r="B11507" s="24">
        <v>43413</v>
      </c>
      <c r="C11507">
        <v>5</v>
      </c>
      <c r="D11507" s="13">
        <v>60</v>
      </c>
      <c r="E11507" s="13" t="s">
        <v>4</v>
      </c>
      <c r="F11507" s="17">
        <v>-2464</v>
      </c>
      <c r="G11507" t="str">
        <f>_xlfn.XLOOKUP(tbl_GL[[#This Row],[Account_key]],tbl_COA[Account_key],tbl_COA[Class],"Not Found")</f>
        <v>Assets</v>
      </c>
      <c r="H11507" t="str">
        <f>_xlfn.XLOOKUP(tbl_GL[[#This Row],[Account_key]],tbl_COA[Account_key],tbl_COA[SubClass],"Not Found")</f>
        <v>Assets</v>
      </c>
      <c r="I11507" t="str">
        <f>_xlfn.XLOOKUP(tbl_GL[[#This Row],[Account_key]],tbl_COA[Account_key],tbl_COA[SubClass2],"Not Found")</f>
        <v>Current Assets</v>
      </c>
      <c r="J11507" t="str">
        <f>_xlfn.XLOOKUP(tbl_GL[[#This Row],[Account_key]],tbl_COA[Account_key],tbl_COA[SubAccount],,0)</f>
        <v>Inventory</v>
      </c>
      <c r="K11507">
        <f>YEAR(tbl_GL[[#This Row],[Date]])</f>
        <v>2018</v>
      </c>
    </row>
    <row r="11508" spans="1:11" hidden="1" x14ac:dyDescent="0.35">
      <c r="A11508">
        <v>560.1</v>
      </c>
      <c r="B11508" s="24">
        <v>43413</v>
      </c>
      <c r="C11508">
        <v>5</v>
      </c>
      <c r="D11508" s="13">
        <v>30</v>
      </c>
      <c r="E11508" s="13" t="s">
        <v>80</v>
      </c>
      <c r="F11508" s="17">
        <v>-7545</v>
      </c>
      <c r="G11508" t="str">
        <f>_xlfn.XLOOKUP(tbl_GL[[#This Row],[Account_key]],tbl_COA[Account_key],tbl_COA[Class],"Not Found")</f>
        <v>Assets</v>
      </c>
      <c r="H11508" t="str">
        <f>_xlfn.XLOOKUP(tbl_GL[[#This Row],[Account_key]],tbl_COA[Account_key],tbl_COA[SubClass],"Not Found")</f>
        <v>Assets</v>
      </c>
      <c r="I11508" t="str">
        <f>_xlfn.XLOOKUP(tbl_GL[[#This Row],[Account_key]],tbl_COA[Account_key],tbl_COA[SubClass2],"Not Found")</f>
        <v>Current Assets</v>
      </c>
      <c r="J11508" t="str">
        <f>_xlfn.XLOOKUP(tbl_GL[[#This Row],[Account_key]],tbl_COA[Account_key],tbl_COA[SubAccount],,0)</f>
        <v>Trade Receivables</v>
      </c>
      <c r="K11508">
        <f>YEAR(tbl_GL[[#This Row],[Date]])</f>
        <v>2018</v>
      </c>
    </row>
    <row r="11509" spans="1:11" hidden="1" x14ac:dyDescent="0.35">
      <c r="A11509">
        <v>560.20000000000005</v>
      </c>
      <c r="B11509" s="24">
        <v>43413</v>
      </c>
      <c r="C11509">
        <v>5</v>
      </c>
      <c r="D11509" s="13">
        <v>10</v>
      </c>
      <c r="E11509" s="13" t="s">
        <v>80</v>
      </c>
      <c r="F11509" s="17">
        <v>7545</v>
      </c>
      <c r="G11509" t="str">
        <f>_xlfn.XLOOKUP(tbl_GL[[#This Row],[Account_key]],tbl_COA[Account_key],tbl_COA[Class],"Not Found")</f>
        <v>Assets</v>
      </c>
      <c r="H11509" t="str">
        <f>_xlfn.XLOOKUP(tbl_GL[[#This Row],[Account_key]],tbl_COA[Account_key],tbl_COA[SubClass],"Not Found")</f>
        <v>Assets</v>
      </c>
      <c r="I11509" t="str">
        <f>_xlfn.XLOOKUP(tbl_GL[[#This Row],[Account_key]],tbl_COA[Account_key],tbl_COA[SubClass2],"Not Found")</f>
        <v>Current Assets</v>
      </c>
      <c r="J11509" t="str">
        <f>_xlfn.XLOOKUP(tbl_GL[[#This Row],[Account_key]],tbl_COA[Account_key],tbl_COA[SubAccount],,0)</f>
        <v>Cash at Bank</v>
      </c>
      <c r="K11509">
        <f>YEAR(tbl_GL[[#This Row],[Date]])</f>
        <v>2018</v>
      </c>
    </row>
    <row r="11510" spans="1:11" hidden="1" x14ac:dyDescent="0.35">
      <c r="A11510">
        <v>561.1</v>
      </c>
      <c r="B11510" s="24">
        <v>43413</v>
      </c>
      <c r="C11510">
        <v>5</v>
      </c>
      <c r="D11510" s="13">
        <v>210</v>
      </c>
      <c r="E11510" s="13" t="s">
        <v>8</v>
      </c>
      <c r="F11510" s="17">
        <v>8960</v>
      </c>
      <c r="G11510" t="str">
        <f>_xlfn.XLOOKUP(tbl_GL[[#This Row],[Account_key]],tbl_COA[Account_key],tbl_COA[Class],"Not Found")</f>
        <v>Trading account</v>
      </c>
      <c r="H11510" t="str">
        <f>_xlfn.XLOOKUP(tbl_GL[[#This Row],[Account_key]],tbl_COA[Account_key],tbl_COA[SubClass],"Not Found")</f>
        <v>Sales</v>
      </c>
      <c r="I11510" t="str">
        <f>_xlfn.XLOOKUP(tbl_GL[[#This Row],[Account_key]],tbl_COA[Account_key],tbl_COA[SubClass2],"Not Found")</f>
        <v>Sales</v>
      </c>
      <c r="J11510" t="str">
        <f>_xlfn.XLOOKUP(tbl_GL[[#This Row],[Account_key]],tbl_COA[Account_key],tbl_COA[SubAccount],,0)</f>
        <v>Sales</v>
      </c>
      <c r="K11510">
        <f>YEAR(tbl_GL[[#This Row],[Date]])</f>
        <v>2018</v>
      </c>
    </row>
    <row r="11511" spans="1:11" hidden="1" x14ac:dyDescent="0.35">
      <c r="A11511">
        <v>561.20000000000005</v>
      </c>
      <c r="B11511" s="24">
        <v>43413</v>
      </c>
      <c r="C11511">
        <v>5</v>
      </c>
      <c r="D11511" s="13">
        <v>30</v>
      </c>
      <c r="E11511" s="13" t="s">
        <v>8</v>
      </c>
      <c r="F11511" s="17">
        <v>8960</v>
      </c>
      <c r="G11511" t="str">
        <f>_xlfn.XLOOKUP(tbl_GL[[#This Row],[Account_key]],tbl_COA[Account_key],tbl_COA[Class],"Not Found")</f>
        <v>Assets</v>
      </c>
      <c r="H11511" t="str">
        <f>_xlfn.XLOOKUP(tbl_GL[[#This Row],[Account_key]],tbl_COA[Account_key],tbl_COA[SubClass],"Not Found")</f>
        <v>Assets</v>
      </c>
      <c r="I11511" t="str">
        <f>_xlfn.XLOOKUP(tbl_GL[[#This Row],[Account_key]],tbl_COA[Account_key],tbl_COA[SubClass2],"Not Found")</f>
        <v>Current Assets</v>
      </c>
      <c r="J11511" t="str">
        <f>_xlfn.XLOOKUP(tbl_GL[[#This Row],[Account_key]],tbl_COA[Account_key],tbl_COA[SubAccount],,0)</f>
        <v>Trade Receivables</v>
      </c>
      <c r="K11511">
        <f>YEAR(tbl_GL[[#This Row],[Date]])</f>
        <v>2018</v>
      </c>
    </row>
    <row r="11512" spans="1:11" hidden="1" x14ac:dyDescent="0.35">
      <c r="A11512">
        <v>562.1</v>
      </c>
      <c r="B11512" s="24">
        <v>43415</v>
      </c>
      <c r="C11512">
        <v>5</v>
      </c>
      <c r="D11512" s="13">
        <v>30</v>
      </c>
      <c r="E11512" s="13" t="s">
        <v>80</v>
      </c>
      <c r="F11512" s="17">
        <v>-7536</v>
      </c>
      <c r="G11512" t="str">
        <f>_xlfn.XLOOKUP(tbl_GL[[#This Row],[Account_key]],tbl_COA[Account_key],tbl_COA[Class],"Not Found")</f>
        <v>Assets</v>
      </c>
      <c r="H11512" t="str">
        <f>_xlfn.XLOOKUP(tbl_GL[[#This Row],[Account_key]],tbl_COA[Account_key],tbl_COA[SubClass],"Not Found")</f>
        <v>Assets</v>
      </c>
      <c r="I11512" t="str">
        <f>_xlfn.XLOOKUP(tbl_GL[[#This Row],[Account_key]],tbl_COA[Account_key],tbl_COA[SubClass2],"Not Found")</f>
        <v>Current Assets</v>
      </c>
      <c r="J11512" t="str">
        <f>_xlfn.XLOOKUP(tbl_GL[[#This Row],[Account_key]],tbl_COA[Account_key],tbl_COA[SubAccount],,0)</f>
        <v>Trade Receivables</v>
      </c>
      <c r="K11512">
        <f>YEAR(tbl_GL[[#This Row],[Date]])</f>
        <v>2018</v>
      </c>
    </row>
    <row r="11513" spans="1:11" hidden="1" x14ac:dyDescent="0.35">
      <c r="A11513">
        <v>562.20000000000005</v>
      </c>
      <c r="B11513" s="24">
        <v>43415</v>
      </c>
      <c r="C11513">
        <v>5</v>
      </c>
      <c r="D11513" s="13">
        <v>10</v>
      </c>
      <c r="E11513" s="13" t="s">
        <v>80</v>
      </c>
      <c r="F11513" s="17">
        <v>7536</v>
      </c>
      <c r="G11513" t="str">
        <f>_xlfn.XLOOKUP(tbl_GL[[#This Row],[Account_key]],tbl_COA[Account_key],tbl_COA[Class],"Not Found")</f>
        <v>Assets</v>
      </c>
      <c r="H11513" t="str">
        <f>_xlfn.XLOOKUP(tbl_GL[[#This Row],[Account_key]],tbl_COA[Account_key],tbl_COA[SubClass],"Not Found")</f>
        <v>Assets</v>
      </c>
      <c r="I11513" t="str">
        <f>_xlfn.XLOOKUP(tbl_GL[[#This Row],[Account_key]],tbl_COA[Account_key],tbl_COA[SubClass2],"Not Found")</f>
        <v>Current Assets</v>
      </c>
      <c r="J11513" t="str">
        <f>_xlfn.XLOOKUP(tbl_GL[[#This Row],[Account_key]],tbl_COA[Account_key],tbl_COA[SubAccount],,0)</f>
        <v>Cash at Bank</v>
      </c>
      <c r="K11513">
        <f>YEAR(tbl_GL[[#This Row],[Date]])</f>
        <v>2018</v>
      </c>
    </row>
    <row r="11514" spans="1:11" hidden="1" x14ac:dyDescent="0.35">
      <c r="A11514">
        <v>563.1</v>
      </c>
      <c r="B11514" s="24">
        <v>43416</v>
      </c>
      <c r="C11514">
        <v>5</v>
      </c>
      <c r="D11514" s="13">
        <v>10</v>
      </c>
      <c r="E11514" s="13" t="s">
        <v>98</v>
      </c>
      <c r="F11514" s="17">
        <v>-750</v>
      </c>
      <c r="G11514" t="str">
        <f>_xlfn.XLOOKUP(tbl_GL[[#This Row],[Account_key]],tbl_COA[Account_key],tbl_COA[Class],"Not Found")</f>
        <v>Assets</v>
      </c>
      <c r="H11514" t="str">
        <f>_xlfn.XLOOKUP(tbl_GL[[#This Row],[Account_key]],tbl_COA[Account_key],tbl_COA[SubClass],"Not Found")</f>
        <v>Assets</v>
      </c>
      <c r="I11514" t="str">
        <f>_xlfn.XLOOKUP(tbl_GL[[#This Row],[Account_key]],tbl_COA[Account_key],tbl_COA[SubClass2],"Not Found")</f>
        <v>Current Assets</v>
      </c>
      <c r="J11514" t="str">
        <f>_xlfn.XLOOKUP(tbl_GL[[#This Row],[Account_key]],tbl_COA[Account_key],tbl_COA[SubAccount],,0)</f>
        <v>Cash at Bank</v>
      </c>
      <c r="K11514">
        <f>YEAR(tbl_GL[[#This Row],[Date]])</f>
        <v>2018</v>
      </c>
    </row>
    <row r="11515" spans="1:11" hidden="1" x14ac:dyDescent="0.35">
      <c r="A11515">
        <v>563.20000000000005</v>
      </c>
      <c r="B11515" s="24">
        <v>43416</v>
      </c>
      <c r="C11515">
        <v>5</v>
      </c>
      <c r="D11515" s="13">
        <v>120</v>
      </c>
      <c r="E11515" s="13" t="s">
        <v>98</v>
      </c>
      <c r="F11515" s="17">
        <v>-750</v>
      </c>
      <c r="G11515" t="str">
        <f>_xlfn.XLOOKUP(tbl_GL[[#This Row],[Account_key]],tbl_COA[Account_key],tbl_COA[Class],"Not Found")</f>
        <v>Liabilities and Owners Equity</v>
      </c>
      <c r="H11515" t="str">
        <f>_xlfn.XLOOKUP(tbl_GL[[#This Row],[Account_key]],tbl_COA[Account_key],tbl_COA[SubClass],"Not Found")</f>
        <v>Liabilities</v>
      </c>
      <c r="I11515" t="str">
        <f>_xlfn.XLOOKUP(tbl_GL[[#This Row],[Account_key]],tbl_COA[Account_key],tbl_COA[SubClass2],"Not Found")</f>
        <v>Current Liabilities</v>
      </c>
      <c r="J11515" t="str">
        <f>_xlfn.XLOOKUP(tbl_GL[[#This Row],[Account_key]],tbl_COA[Account_key],tbl_COA[SubAccount],,0)</f>
        <v>Accrued Expenses</v>
      </c>
      <c r="K11515">
        <f>YEAR(tbl_GL[[#This Row],[Date]])</f>
        <v>2018</v>
      </c>
    </row>
    <row r="11516" spans="1:11" hidden="1" x14ac:dyDescent="0.35">
      <c r="A11516">
        <v>564.1</v>
      </c>
      <c r="B11516" s="24">
        <v>43416</v>
      </c>
      <c r="C11516">
        <v>5</v>
      </c>
      <c r="D11516" s="13">
        <v>10</v>
      </c>
      <c r="E11516" s="13" t="s">
        <v>98</v>
      </c>
      <c r="F11516" s="17">
        <v>-819</v>
      </c>
      <c r="G11516" t="str">
        <f>_xlfn.XLOOKUP(tbl_GL[[#This Row],[Account_key]],tbl_COA[Account_key],tbl_COA[Class],"Not Found")</f>
        <v>Assets</v>
      </c>
      <c r="H11516" t="str">
        <f>_xlfn.XLOOKUP(tbl_GL[[#This Row],[Account_key]],tbl_COA[Account_key],tbl_COA[SubClass],"Not Found")</f>
        <v>Assets</v>
      </c>
      <c r="I11516" t="str">
        <f>_xlfn.XLOOKUP(tbl_GL[[#This Row],[Account_key]],tbl_COA[Account_key],tbl_COA[SubClass2],"Not Found")</f>
        <v>Current Assets</v>
      </c>
      <c r="J11516" t="str">
        <f>_xlfn.XLOOKUP(tbl_GL[[#This Row],[Account_key]],tbl_COA[Account_key],tbl_COA[SubAccount],,0)</f>
        <v>Cash at Bank</v>
      </c>
      <c r="K11516">
        <f>YEAR(tbl_GL[[#This Row],[Date]])</f>
        <v>2018</v>
      </c>
    </row>
    <row r="11517" spans="1:11" hidden="1" x14ac:dyDescent="0.35">
      <c r="A11517">
        <v>564.20000000000005</v>
      </c>
      <c r="B11517" s="24">
        <v>43416</v>
      </c>
      <c r="C11517">
        <v>5</v>
      </c>
      <c r="D11517" s="13">
        <v>120</v>
      </c>
      <c r="E11517" s="13" t="s">
        <v>98</v>
      </c>
      <c r="F11517" s="17">
        <v>-819</v>
      </c>
      <c r="G11517" t="str">
        <f>_xlfn.XLOOKUP(tbl_GL[[#This Row],[Account_key]],tbl_COA[Account_key],tbl_COA[Class],"Not Found")</f>
        <v>Liabilities and Owners Equity</v>
      </c>
      <c r="H11517" t="str">
        <f>_xlfn.XLOOKUP(tbl_GL[[#This Row],[Account_key]],tbl_COA[Account_key],tbl_COA[SubClass],"Not Found")</f>
        <v>Liabilities</v>
      </c>
      <c r="I11517" t="str">
        <f>_xlfn.XLOOKUP(tbl_GL[[#This Row],[Account_key]],tbl_COA[Account_key],tbl_COA[SubClass2],"Not Found")</f>
        <v>Current Liabilities</v>
      </c>
      <c r="J11517" t="str">
        <f>_xlfn.XLOOKUP(tbl_GL[[#This Row],[Account_key]],tbl_COA[Account_key],tbl_COA[SubAccount],,0)</f>
        <v>Accrued Expenses</v>
      </c>
      <c r="K11517">
        <f>YEAR(tbl_GL[[#This Row],[Date]])</f>
        <v>2018</v>
      </c>
    </row>
    <row r="11518" spans="1:11" hidden="1" x14ac:dyDescent="0.35">
      <c r="A11518">
        <v>565.1</v>
      </c>
      <c r="B11518" s="24">
        <v>43417</v>
      </c>
      <c r="C11518">
        <v>5</v>
      </c>
      <c r="D11518" s="13">
        <v>10</v>
      </c>
      <c r="E11518" s="13" t="s">
        <v>98</v>
      </c>
      <c r="F11518" s="17">
        <v>-851</v>
      </c>
      <c r="G11518" t="str">
        <f>_xlfn.XLOOKUP(tbl_GL[[#This Row],[Account_key]],tbl_COA[Account_key],tbl_COA[Class],"Not Found")</f>
        <v>Assets</v>
      </c>
      <c r="H11518" t="str">
        <f>_xlfn.XLOOKUP(tbl_GL[[#This Row],[Account_key]],tbl_COA[Account_key],tbl_COA[SubClass],"Not Found")</f>
        <v>Assets</v>
      </c>
      <c r="I11518" t="str">
        <f>_xlfn.XLOOKUP(tbl_GL[[#This Row],[Account_key]],tbl_COA[Account_key],tbl_COA[SubClass2],"Not Found")</f>
        <v>Current Assets</v>
      </c>
      <c r="J11518" t="str">
        <f>_xlfn.XLOOKUP(tbl_GL[[#This Row],[Account_key]],tbl_COA[Account_key],tbl_COA[SubAccount],,0)</f>
        <v>Cash at Bank</v>
      </c>
      <c r="K11518">
        <f>YEAR(tbl_GL[[#This Row],[Date]])</f>
        <v>2018</v>
      </c>
    </row>
    <row r="11519" spans="1:11" hidden="1" x14ac:dyDescent="0.35">
      <c r="A11519">
        <v>565.20000000000005</v>
      </c>
      <c r="B11519" s="24">
        <v>43417</v>
      </c>
      <c r="C11519">
        <v>5</v>
      </c>
      <c r="D11519" s="13">
        <v>120</v>
      </c>
      <c r="E11519" s="13" t="s">
        <v>98</v>
      </c>
      <c r="F11519" s="17">
        <v>-851</v>
      </c>
      <c r="G11519" t="str">
        <f>_xlfn.XLOOKUP(tbl_GL[[#This Row],[Account_key]],tbl_COA[Account_key],tbl_COA[Class],"Not Found")</f>
        <v>Liabilities and Owners Equity</v>
      </c>
      <c r="H11519" t="str">
        <f>_xlfn.XLOOKUP(tbl_GL[[#This Row],[Account_key]],tbl_COA[Account_key],tbl_COA[SubClass],"Not Found")</f>
        <v>Liabilities</v>
      </c>
      <c r="I11519" t="str">
        <f>_xlfn.XLOOKUP(tbl_GL[[#This Row],[Account_key]],tbl_COA[Account_key],tbl_COA[SubClass2],"Not Found")</f>
        <v>Current Liabilities</v>
      </c>
      <c r="J11519" t="str">
        <f>_xlfn.XLOOKUP(tbl_GL[[#This Row],[Account_key]],tbl_COA[Account_key],tbl_COA[SubAccount],,0)</f>
        <v>Accrued Expenses</v>
      </c>
      <c r="K11519">
        <f>YEAR(tbl_GL[[#This Row],[Date]])</f>
        <v>2018</v>
      </c>
    </row>
    <row r="11520" spans="1:11" hidden="1" x14ac:dyDescent="0.35">
      <c r="A11520">
        <v>566.1</v>
      </c>
      <c r="B11520" s="24">
        <v>43417</v>
      </c>
      <c r="C11520">
        <v>5</v>
      </c>
      <c r="D11520" s="13">
        <v>300</v>
      </c>
      <c r="E11520" s="13" t="s">
        <v>97</v>
      </c>
      <c r="F11520" s="17">
        <v>-952</v>
      </c>
      <c r="G11520" t="str">
        <f>_xlfn.XLOOKUP(tbl_GL[[#This Row],[Account_key]],tbl_COA[Account_key],tbl_COA[Class],"Not Found")</f>
        <v>Operating account</v>
      </c>
      <c r="H11520" t="str">
        <f>_xlfn.XLOOKUP(tbl_GL[[#This Row],[Account_key]],tbl_COA[Account_key],tbl_COA[SubClass],"Not Found")</f>
        <v>Operating Expenses</v>
      </c>
      <c r="I11520" t="str">
        <f>_xlfn.XLOOKUP(tbl_GL[[#This Row],[Account_key]],tbl_COA[Account_key],tbl_COA[SubClass2],"Not Found")</f>
        <v>Administration</v>
      </c>
      <c r="J11520" t="str">
        <f>_xlfn.XLOOKUP(tbl_GL[[#This Row],[Account_key]],tbl_COA[Account_key],tbl_COA[SubAccount],,0)</f>
        <v>Entertainment</v>
      </c>
      <c r="K11520">
        <f>YEAR(tbl_GL[[#This Row],[Date]])</f>
        <v>2018</v>
      </c>
    </row>
    <row r="11521" spans="1:11" hidden="1" x14ac:dyDescent="0.35">
      <c r="A11521">
        <v>566.20000000000005</v>
      </c>
      <c r="B11521" s="24">
        <v>43417</v>
      </c>
      <c r="C11521">
        <v>5</v>
      </c>
      <c r="D11521" s="13">
        <v>120</v>
      </c>
      <c r="E11521" s="13" t="s">
        <v>97</v>
      </c>
      <c r="F11521" s="17">
        <v>952</v>
      </c>
      <c r="G11521" t="str">
        <f>_xlfn.XLOOKUP(tbl_GL[[#This Row],[Account_key]],tbl_COA[Account_key],tbl_COA[Class],"Not Found")</f>
        <v>Liabilities and Owners Equity</v>
      </c>
      <c r="H11521" t="str">
        <f>_xlfn.XLOOKUP(tbl_GL[[#This Row],[Account_key]],tbl_COA[Account_key],tbl_COA[SubClass],"Not Found")</f>
        <v>Liabilities</v>
      </c>
      <c r="I11521" t="str">
        <f>_xlfn.XLOOKUP(tbl_GL[[#This Row],[Account_key]],tbl_COA[Account_key],tbl_COA[SubClass2],"Not Found")</f>
        <v>Current Liabilities</v>
      </c>
      <c r="J11521" t="str">
        <f>_xlfn.XLOOKUP(tbl_GL[[#This Row],[Account_key]],tbl_COA[Account_key],tbl_COA[SubAccount],,0)</f>
        <v>Accrued Expenses</v>
      </c>
      <c r="K11521">
        <f>YEAR(tbl_GL[[#This Row],[Date]])</f>
        <v>2018</v>
      </c>
    </row>
    <row r="11522" spans="1:11" hidden="1" x14ac:dyDescent="0.35">
      <c r="A11522">
        <v>567.1</v>
      </c>
      <c r="B11522" s="24">
        <v>43419</v>
      </c>
      <c r="C11522">
        <v>5</v>
      </c>
      <c r="D11522" s="13">
        <v>10</v>
      </c>
      <c r="E11522" s="13" t="s">
        <v>112</v>
      </c>
      <c r="F11522" s="17">
        <v>-140</v>
      </c>
      <c r="G11522" t="str">
        <f>_xlfn.XLOOKUP(tbl_GL[[#This Row],[Account_key]],tbl_COA[Account_key],tbl_COA[Class],"Not Found")</f>
        <v>Assets</v>
      </c>
      <c r="H11522" t="str">
        <f>_xlfn.XLOOKUP(tbl_GL[[#This Row],[Account_key]],tbl_COA[Account_key],tbl_COA[SubClass],"Not Found")</f>
        <v>Assets</v>
      </c>
      <c r="I11522" t="str">
        <f>_xlfn.XLOOKUP(tbl_GL[[#This Row],[Account_key]],tbl_COA[Account_key],tbl_COA[SubClass2],"Not Found")</f>
        <v>Current Assets</v>
      </c>
      <c r="J11522" t="str">
        <f>_xlfn.XLOOKUP(tbl_GL[[#This Row],[Account_key]],tbl_COA[Account_key],tbl_COA[SubAccount],,0)</f>
        <v>Cash at Bank</v>
      </c>
      <c r="K11522">
        <f>YEAR(tbl_GL[[#This Row],[Date]])</f>
        <v>2018</v>
      </c>
    </row>
    <row r="11523" spans="1:11" hidden="1" x14ac:dyDescent="0.35">
      <c r="A11523">
        <v>567.20000000000005</v>
      </c>
      <c r="B11523" s="24">
        <v>43419</v>
      </c>
      <c r="C11523">
        <v>5</v>
      </c>
      <c r="D11523" s="13">
        <v>121</v>
      </c>
      <c r="E11523" s="13" t="s">
        <v>112</v>
      </c>
      <c r="F11523" s="17">
        <v>-140</v>
      </c>
      <c r="G11523" t="str">
        <f>_xlfn.XLOOKUP(tbl_GL[[#This Row],[Account_key]],tbl_COA[Account_key],tbl_COA[Class],"Not Found")</f>
        <v>Liabilities and Owners Equity</v>
      </c>
      <c r="H11523" t="str">
        <f>_xlfn.XLOOKUP(tbl_GL[[#This Row],[Account_key]],tbl_COA[Account_key],tbl_COA[SubClass],"Not Found")</f>
        <v>Liabilities</v>
      </c>
      <c r="I11523" t="str">
        <f>_xlfn.XLOOKUP(tbl_GL[[#This Row],[Account_key]],tbl_COA[Account_key],tbl_COA[SubClass2],"Not Found")</f>
        <v>Current Liabilities</v>
      </c>
      <c r="J11523" t="str">
        <f>_xlfn.XLOOKUP(tbl_GL[[#This Row],[Account_key]],tbl_COA[Account_key],tbl_COA[SubAccount],,0)</f>
        <v>Interest Payable</v>
      </c>
      <c r="K11523">
        <f>YEAR(tbl_GL[[#This Row],[Date]])</f>
        <v>2018</v>
      </c>
    </row>
    <row r="11524" spans="1:11" hidden="1" x14ac:dyDescent="0.35">
      <c r="A11524">
        <v>568.1</v>
      </c>
      <c r="B11524" s="24">
        <v>43419</v>
      </c>
      <c r="C11524">
        <v>5</v>
      </c>
      <c r="D11524" s="13">
        <v>300</v>
      </c>
      <c r="E11524" s="13" t="s">
        <v>97</v>
      </c>
      <c r="F11524" s="17">
        <v>-1007</v>
      </c>
      <c r="G11524" t="str">
        <f>_xlfn.XLOOKUP(tbl_GL[[#This Row],[Account_key]],tbl_COA[Account_key],tbl_COA[Class],"Not Found")</f>
        <v>Operating account</v>
      </c>
      <c r="H11524" t="str">
        <f>_xlfn.XLOOKUP(tbl_GL[[#This Row],[Account_key]],tbl_COA[Account_key],tbl_COA[SubClass],"Not Found")</f>
        <v>Operating Expenses</v>
      </c>
      <c r="I11524" t="str">
        <f>_xlfn.XLOOKUP(tbl_GL[[#This Row],[Account_key]],tbl_COA[Account_key],tbl_COA[SubClass2],"Not Found")</f>
        <v>Administration</v>
      </c>
      <c r="J11524" t="str">
        <f>_xlfn.XLOOKUP(tbl_GL[[#This Row],[Account_key]],tbl_COA[Account_key],tbl_COA[SubAccount],,0)</f>
        <v>Entertainment</v>
      </c>
      <c r="K11524">
        <f>YEAR(tbl_GL[[#This Row],[Date]])</f>
        <v>2018</v>
      </c>
    </row>
    <row r="11525" spans="1:11" hidden="1" x14ac:dyDescent="0.35">
      <c r="A11525">
        <v>568.20000000000005</v>
      </c>
      <c r="B11525" s="24">
        <v>43419</v>
      </c>
      <c r="C11525">
        <v>5</v>
      </c>
      <c r="D11525" s="13">
        <v>120</v>
      </c>
      <c r="E11525" s="13" t="s">
        <v>97</v>
      </c>
      <c r="F11525" s="17">
        <v>1007</v>
      </c>
      <c r="G11525" t="str">
        <f>_xlfn.XLOOKUP(tbl_GL[[#This Row],[Account_key]],tbl_COA[Account_key],tbl_COA[Class],"Not Found")</f>
        <v>Liabilities and Owners Equity</v>
      </c>
      <c r="H11525" t="str">
        <f>_xlfn.XLOOKUP(tbl_GL[[#This Row],[Account_key]],tbl_COA[Account_key],tbl_COA[SubClass],"Not Found")</f>
        <v>Liabilities</v>
      </c>
      <c r="I11525" t="str">
        <f>_xlfn.XLOOKUP(tbl_GL[[#This Row],[Account_key]],tbl_COA[Account_key],tbl_COA[SubClass2],"Not Found")</f>
        <v>Current Liabilities</v>
      </c>
      <c r="J11525" t="str">
        <f>_xlfn.XLOOKUP(tbl_GL[[#This Row],[Account_key]],tbl_COA[Account_key],tbl_COA[SubAccount],,0)</f>
        <v>Accrued Expenses</v>
      </c>
      <c r="K11525">
        <f>YEAR(tbl_GL[[#This Row],[Date]])</f>
        <v>2018</v>
      </c>
    </row>
    <row r="11526" spans="1:11" hidden="1" x14ac:dyDescent="0.35">
      <c r="A11526">
        <v>569.1</v>
      </c>
      <c r="B11526" s="24">
        <v>43420</v>
      </c>
      <c r="C11526">
        <v>5</v>
      </c>
      <c r="D11526" s="13">
        <v>230</v>
      </c>
      <c r="E11526" s="13" t="s">
        <v>4</v>
      </c>
      <c r="F11526" s="17">
        <v>-631</v>
      </c>
      <c r="G11526" t="str">
        <f>_xlfn.XLOOKUP(tbl_GL[[#This Row],[Account_key]],tbl_COA[Account_key],tbl_COA[Class],"Not Found")</f>
        <v>Trading account</v>
      </c>
      <c r="H11526" t="str">
        <f>_xlfn.XLOOKUP(tbl_GL[[#This Row],[Account_key]],tbl_COA[Account_key],tbl_COA[SubClass],"Not Found")</f>
        <v>Cost of Sales</v>
      </c>
      <c r="I11526" t="str">
        <f>_xlfn.XLOOKUP(tbl_GL[[#This Row],[Account_key]],tbl_COA[Account_key],tbl_COA[SubClass2],"Not Found")</f>
        <v>Cost of Sales</v>
      </c>
      <c r="J11526" t="str">
        <f>_xlfn.XLOOKUP(tbl_GL[[#This Row],[Account_key]],tbl_COA[Account_key],tbl_COA[SubAccount],,0)</f>
        <v>Cost of Sales</v>
      </c>
      <c r="K11526">
        <f>YEAR(tbl_GL[[#This Row],[Date]])</f>
        <v>2018</v>
      </c>
    </row>
    <row r="11527" spans="1:11" hidden="1" x14ac:dyDescent="0.35">
      <c r="A11527">
        <v>569.20000000000005</v>
      </c>
      <c r="B11527" s="24">
        <v>43420</v>
      </c>
      <c r="C11527">
        <v>5</v>
      </c>
      <c r="D11527" s="13">
        <v>60</v>
      </c>
      <c r="E11527" s="13" t="s">
        <v>4</v>
      </c>
      <c r="F11527" s="17">
        <v>-631</v>
      </c>
      <c r="G11527" t="str">
        <f>_xlfn.XLOOKUP(tbl_GL[[#This Row],[Account_key]],tbl_COA[Account_key],tbl_COA[Class],"Not Found")</f>
        <v>Assets</v>
      </c>
      <c r="H11527" t="str">
        <f>_xlfn.XLOOKUP(tbl_GL[[#This Row],[Account_key]],tbl_COA[Account_key],tbl_COA[SubClass],"Not Found")</f>
        <v>Assets</v>
      </c>
      <c r="I11527" t="str">
        <f>_xlfn.XLOOKUP(tbl_GL[[#This Row],[Account_key]],tbl_COA[Account_key],tbl_COA[SubClass2],"Not Found")</f>
        <v>Current Assets</v>
      </c>
      <c r="J11527" t="str">
        <f>_xlfn.XLOOKUP(tbl_GL[[#This Row],[Account_key]],tbl_COA[Account_key],tbl_COA[SubAccount],,0)</f>
        <v>Inventory</v>
      </c>
      <c r="K11527">
        <f>YEAR(tbl_GL[[#This Row],[Date]])</f>
        <v>2018</v>
      </c>
    </row>
    <row r="11528" spans="1:11" hidden="1" x14ac:dyDescent="0.35">
      <c r="A11528">
        <v>570.1</v>
      </c>
      <c r="B11528" s="24">
        <v>43420</v>
      </c>
      <c r="C11528">
        <v>5</v>
      </c>
      <c r="D11528" s="13">
        <v>210</v>
      </c>
      <c r="E11528" s="13" t="s">
        <v>7</v>
      </c>
      <c r="F11528" s="17">
        <v>2103</v>
      </c>
      <c r="G11528" t="str">
        <f>_xlfn.XLOOKUP(tbl_GL[[#This Row],[Account_key]],tbl_COA[Account_key],tbl_COA[Class],"Not Found")</f>
        <v>Trading account</v>
      </c>
      <c r="H11528" t="str">
        <f>_xlfn.XLOOKUP(tbl_GL[[#This Row],[Account_key]],tbl_COA[Account_key],tbl_COA[SubClass],"Not Found")</f>
        <v>Sales</v>
      </c>
      <c r="I11528" t="str">
        <f>_xlfn.XLOOKUP(tbl_GL[[#This Row],[Account_key]],tbl_COA[Account_key],tbl_COA[SubClass2],"Not Found")</f>
        <v>Sales</v>
      </c>
      <c r="J11528" t="str">
        <f>_xlfn.XLOOKUP(tbl_GL[[#This Row],[Account_key]],tbl_COA[Account_key],tbl_COA[SubAccount],,0)</f>
        <v>Sales</v>
      </c>
      <c r="K11528">
        <f>YEAR(tbl_GL[[#This Row],[Date]])</f>
        <v>2018</v>
      </c>
    </row>
    <row r="11529" spans="1:11" hidden="1" x14ac:dyDescent="0.35">
      <c r="A11529">
        <v>570.20000000000005</v>
      </c>
      <c r="B11529" s="24">
        <v>43420</v>
      </c>
      <c r="C11529">
        <v>5</v>
      </c>
      <c r="D11529" s="13">
        <v>10</v>
      </c>
      <c r="E11529" s="13" t="s">
        <v>7</v>
      </c>
      <c r="F11529" s="17">
        <v>2103</v>
      </c>
      <c r="G11529" t="str">
        <f>_xlfn.XLOOKUP(tbl_GL[[#This Row],[Account_key]],tbl_COA[Account_key],tbl_COA[Class],"Not Found")</f>
        <v>Assets</v>
      </c>
      <c r="H11529" t="str">
        <f>_xlfn.XLOOKUP(tbl_GL[[#This Row],[Account_key]],tbl_COA[Account_key],tbl_COA[SubClass],"Not Found")</f>
        <v>Assets</v>
      </c>
      <c r="I11529" t="str">
        <f>_xlfn.XLOOKUP(tbl_GL[[#This Row],[Account_key]],tbl_COA[Account_key],tbl_COA[SubClass2],"Not Found")</f>
        <v>Current Assets</v>
      </c>
      <c r="J11529" t="str">
        <f>_xlfn.XLOOKUP(tbl_GL[[#This Row],[Account_key]],tbl_COA[Account_key],tbl_COA[SubAccount],,0)</f>
        <v>Cash at Bank</v>
      </c>
      <c r="K11529">
        <f>YEAR(tbl_GL[[#This Row],[Date]])</f>
        <v>2018</v>
      </c>
    </row>
    <row r="11530" spans="1:11" hidden="1" x14ac:dyDescent="0.35">
      <c r="A11530">
        <v>571.1</v>
      </c>
      <c r="B11530" s="24">
        <v>43420</v>
      </c>
      <c r="C11530">
        <v>5</v>
      </c>
      <c r="D11530" s="13">
        <v>230</v>
      </c>
      <c r="E11530" s="13" t="s">
        <v>4</v>
      </c>
      <c r="F11530" s="17">
        <v>-2514</v>
      </c>
      <c r="G11530" t="str">
        <f>_xlfn.XLOOKUP(tbl_GL[[#This Row],[Account_key]],tbl_COA[Account_key],tbl_COA[Class],"Not Found")</f>
        <v>Trading account</v>
      </c>
      <c r="H11530" t="str">
        <f>_xlfn.XLOOKUP(tbl_GL[[#This Row],[Account_key]],tbl_COA[Account_key],tbl_COA[SubClass],"Not Found")</f>
        <v>Cost of Sales</v>
      </c>
      <c r="I11530" t="str">
        <f>_xlfn.XLOOKUP(tbl_GL[[#This Row],[Account_key]],tbl_COA[Account_key],tbl_COA[SubClass2],"Not Found")</f>
        <v>Cost of Sales</v>
      </c>
      <c r="J11530" t="str">
        <f>_xlfn.XLOOKUP(tbl_GL[[#This Row],[Account_key]],tbl_COA[Account_key],tbl_COA[SubAccount],,0)</f>
        <v>Cost of Sales</v>
      </c>
      <c r="K11530">
        <f>YEAR(tbl_GL[[#This Row],[Date]])</f>
        <v>2018</v>
      </c>
    </row>
    <row r="11531" spans="1:11" hidden="1" x14ac:dyDescent="0.35">
      <c r="A11531">
        <v>571.20000000000005</v>
      </c>
      <c r="B11531" s="24">
        <v>43420</v>
      </c>
      <c r="C11531">
        <v>5</v>
      </c>
      <c r="D11531" s="13">
        <v>60</v>
      </c>
      <c r="E11531" s="13" t="s">
        <v>4</v>
      </c>
      <c r="F11531" s="17">
        <v>-2514</v>
      </c>
      <c r="G11531" t="str">
        <f>_xlfn.XLOOKUP(tbl_GL[[#This Row],[Account_key]],tbl_COA[Account_key],tbl_COA[Class],"Not Found")</f>
        <v>Assets</v>
      </c>
      <c r="H11531" t="str">
        <f>_xlfn.XLOOKUP(tbl_GL[[#This Row],[Account_key]],tbl_COA[Account_key],tbl_COA[SubClass],"Not Found")</f>
        <v>Assets</v>
      </c>
      <c r="I11531" t="str">
        <f>_xlfn.XLOOKUP(tbl_GL[[#This Row],[Account_key]],tbl_COA[Account_key],tbl_COA[SubClass2],"Not Found")</f>
        <v>Current Assets</v>
      </c>
      <c r="J11531" t="str">
        <f>_xlfn.XLOOKUP(tbl_GL[[#This Row],[Account_key]],tbl_COA[Account_key],tbl_COA[SubAccount],,0)</f>
        <v>Inventory</v>
      </c>
      <c r="K11531">
        <f>YEAR(tbl_GL[[#This Row],[Date]])</f>
        <v>2018</v>
      </c>
    </row>
    <row r="11532" spans="1:11" hidden="1" x14ac:dyDescent="0.35">
      <c r="A11532">
        <v>572.1</v>
      </c>
      <c r="B11532" s="24">
        <v>43420</v>
      </c>
      <c r="C11532">
        <v>5</v>
      </c>
      <c r="D11532" s="13">
        <v>210</v>
      </c>
      <c r="E11532" s="13" t="s">
        <v>8</v>
      </c>
      <c r="F11532" s="17">
        <v>9140</v>
      </c>
      <c r="G11532" t="str">
        <f>_xlfn.XLOOKUP(tbl_GL[[#This Row],[Account_key]],tbl_COA[Account_key],tbl_COA[Class],"Not Found")</f>
        <v>Trading account</v>
      </c>
      <c r="H11532" t="str">
        <f>_xlfn.XLOOKUP(tbl_GL[[#This Row],[Account_key]],tbl_COA[Account_key],tbl_COA[SubClass],"Not Found")</f>
        <v>Sales</v>
      </c>
      <c r="I11532" t="str">
        <f>_xlfn.XLOOKUP(tbl_GL[[#This Row],[Account_key]],tbl_COA[Account_key],tbl_COA[SubClass2],"Not Found")</f>
        <v>Sales</v>
      </c>
      <c r="J11532" t="str">
        <f>_xlfn.XLOOKUP(tbl_GL[[#This Row],[Account_key]],tbl_COA[Account_key],tbl_COA[SubAccount],,0)</f>
        <v>Sales</v>
      </c>
      <c r="K11532">
        <f>YEAR(tbl_GL[[#This Row],[Date]])</f>
        <v>2018</v>
      </c>
    </row>
    <row r="11533" spans="1:11" hidden="1" x14ac:dyDescent="0.35">
      <c r="A11533">
        <v>572.20000000000005</v>
      </c>
      <c r="B11533" s="24">
        <v>43420</v>
      </c>
      <c r="C11533">
        <v>5</v>
      </c>
      <c r="D11533" s="13">
        <v>30</v>
      </c>
      <c r="E11533" s="13" t="s">
        <v>8</v>
      </c>
      <c r="F11533" s="17">
        <v>9140</v>
      </c>
      <c r="G11533" t="str">
        <f>_xlfn.XLOOKUP(tbl_GL[[#This Row],[Account_key]],tbl_COA[Account_key],tbl_COA[Class],"Not Found")</f>
        <v>Assets</v>
      </c>
      <c r="H11533" t="str">
        <f>_xlfn.XLOOKUP(tbl_GL[[#This Row],[Account_key]],tbl_COA[Account_key],tbl_COA[SubClass],"Not Found")</f>
        <v>Assets</v>
      </c>
      <c r="I11533" t="str">
        <f>_xlfn.XLOOKUP(tbl_GL[[#This Row],[Account_key]],tbl_COA[Account_key],tbl_COA[SubClass2],"Not Found")</f>
        <v>Current Assets</v>
      </c>
      <c r="J11533" t="str">
        <f>_xlfn.XLOOKUP(tbl_GL[[#This Row],[Account_key]],tbl_COA[Account_key],tbl_COA[SubAccount],,0)</f>
        <v>Trade Receivables</v>
      </c>
      <c r="K11533">
        <f>YEAR(tbl_GL[[#This Row],[Date]])</f>
        <v>2018</v>
      </c>
    </row>
    <row r="11534" spans="1:11" hidden="1" x14ac:dyDescent="0.35">
      <c r="A11534">
        <v>573.1</v>
      </c>
      <c r="B11534" s="24">
        <v>43423</v>
      </c>
      <c r="C11534">
        <v>5</v>
      </c>
      <c r="D11534" s="13">
        <v>260</v>
      </c>
      <c r="E11534" s="13" t="s">
        <v>97</v>
      </c>
      <c r="F11534" s="17">
        <v>-947</v>
      </c>
      <c r="G11534" t="str">
        <f>_xlfn.XLOOKUP(tbl_GL[[#This Row],[Account_key]],tbl_COA[Account_key],tbl_COA[Class],"Not Found")</f>
        <v>Operating account</v>
      </c>
      <c r="H11534" t="str">
        <f>_xlfn.XLOOKUP(tbl_GL[[#This Row],[Account_key]],tbl_COA[Account_key],tbl_COA[SubClass],"Not Found")</f>
        <v>Operating Expenses</v>
      </c>
      <c r="I11534" t="str">
        <f>_xlfn.XLOOKUP(tbl_GL[[#This Row],[Account_key]],tbl_COA[Account_key],tbl_COA[SubClass2],"Not Found")</f>
        <v>Marketing</v>
      </c>
      <c r="J11534" t="str">
        <f>_xlfn.XLOOKUP(tbl_GL[[#This Row],[Account_key]],tbl_COA[Account_key],tbl_COA[SubAccount],,0)</f>
        <v>Commissions</v>
      </c>
      <c r="K11534">
        <f>YEAR(tbl_GL[[#This Row],[Date]])</f>
        <v>2018</v>
      </c>
    </row>
    <row r="11535" spans="1:11" hidden="1" x14ac:dyDescent="0.35">
      <c r="A11535">
        <v>573.20000000000005</v>
      </c>
      <c r="B11535" s="24">
        <v>43423</v>
      </c>
      <c r="C11535">
        <v>5</v>
      </c>
      <c r="D11535" s="13">
        <v>120</v>
      </c>
      <c r="E11535" s="13" t="s">
        <v>97</v>
      </c>
      <c r="F11535" s="17">
        <v>947</v>
      </c>
      <c r="G11535" t="str">
        <f>_xlfn.XLOOKUP(tbl_GL[[#This Row],[Account_key]],tbl_COA[Account_key],tbl_COA[Class],"Not Found")</f>
        <v>Liabilities and Owners Equity</v>
      </c>
      <c r="H11535" t="str">
        <f>_xlfn.XLOOKUP(tbl_GL[[#This Row],[Account_key]],tbl_COA[Account_key],tbl_COA[SubClass],"Not Found")</f>
        <v>Liabilities</v>
      </c>
      <c r="I11535" t="str">
        <f>_xlfn.XLOOKUP(tbl_GL[[#This Row],[Account_key]],tbl_COA[Account_key],tbl_COA[SubClass2],"Not Found")</f>
        <v>Current Liabilities</v>
      </c>
      <c r="J11535" t="str">
        <f>_xlfn.XLOOKUP(tbl_GL[[#This Row],[Account_key]],tbl_COA[Account_key],tbl_COA[SubAccount],,0)</f>
        <v>Accrued Expenses</v>
      </c>
      <c r="K11535">
        <f>YEAR(tbl_GL[[#This Row],[Date]])</f>
        <v>2018</v>
      </c>
    </row>
    <row r="11536" spans="1:11" hidden="1" x14ac:dyDescent="0.35">
      <c r="A11536">
        <v>574.1</v>
      </c>
      <c r="B11536" s="24">
        <v>43424</v>
      </c>
      <c r="C11536">
        <v>5</v>
      </c>
      <c r="D11536" s="13">
        <v>230</v>
      </c>
      <c r="E11536" s="13" t="s">
        <v>4</v>
      </c>
      <c r="F11536" s="17">
        <v>-355</v>
      </c>
      <c r="G11536" t="str">
        <f>_xlfn.XLOOKUP(tbl_GL[[#This Row],[Account_key]],tbl_COA[Account_key],tbl_COA[Class],"Not Found")</f>
        <v>Trading account</v>
      </c>
      <c r="H11536" t="str">
        <f>_xlfn.XLOOKUP(tbl_GL[[#This Row],[Account_key]],tbl_COA[Account_key],tbl_COA[SubClass],"Not Found")</f>
        <v>Cost of Sales</v>
      </c>
      <c r="I11536" t="str">
        <f>_xlfn.XLOOKUP(tbl_GL[[#This Row],[Account_key]],tbl_COA[Account_key],tbl_COA[SubClass2],"Not Found")</f>
        <v>Cost of Sales</v>
      </c>
      <c r="J11536" t="str">
        <f>_xlfn.XLOOKUP(tbl_GL[[#This Row],[Account_key]],tbl_COA[Account_key],tbl_COA[SubAccount],,0)</f>
        <v>Cost of Sales</v>
      </c>
      <c r="K11536">
        <f>YEAR(tbl_GL[[#This Row],[Date]])</f>
        <v>2018</v>
      </c>
    </row>
    <row r="11537" spans="1:11" hidden="1" x14ac:dyDescent="0.35">
      <c r="A11537">
        <v>574.20000000000005</v>
      </c>
      <c r="B11537" s="24">
        <v>43424</v>
      </c>
      <c r="C11537">
        <v>5</v>
      </c>
      <c r="D11537" s="13">
        <v>60</v>
      </c>
      <c r="E11537" s="13" t="s">
        <v>4</v>
      </c>
      <c r="F11537" s="17">
        <v>-355</v>
      </c>
      <c r="G11537" t="str">
        <f>_xlfn.XLOOKUP(tbl_GL[[#This Row],[Account_key]],tbl_COA[Account_key],tbl_COA[Class],"Not Found")</f>
        <v>Assets</v>
      </c>
      <c r="H11537" t="str">
        <f>_xlfn.XLOOKUP(tbl_GL[[#This Row],[Account_key]],tbl_COA[Account_key],tbl_COA[SubClass],"Not Found")</f>
        <v>Assets</v>
      </c>
      <c r="I11537" t="str">
        <f>_xlfn.XLOOKUP(tbl_GL[[#This Row],[Account_key]],tbl_COA[Account_key],tbl_COA[SubClass2],"Not Found")</f>
        <v>Current Assets</v>
      </c>
      <c r="J11537" t="str">
        <f>_xlfn.XLOOKUP(tbl_GL[[#This Row],[Account_key]],tbl_COA[Account_key],tbl_COA[SubAccount],,0)</f>
        <v>Inventory</v>
      </c>
      <c r="K11537">
        <f>YEAR(tbl_GL[[#This Row],[Date]])</f>
        <v>2018</v>
      </c>
    </row>
    <row r="11538" spans="1:11" hidden="1" x14ac:dyDescent="0.35">
      <c r="A11538">
        <v>575.1</v>
      </c>
      <c r="B11538" s="24">
        <v>43424</v>
      </c>
      <c r="C11538">
        <v>5</v>
      </c>
      <c r="D11538" s="13">
        <v>210</v>
      </c>
      <c r="E11538" s="13" t="s">
        <v>8</v>
      </c>
      <c r="F11538" s="17">
        <v>1292</v>
      </c>
      <c r="G11538" t="str">
        <f>_xlfn.XLOOKUP(tbl_GL[[#This Row],[Account_key]],tbl_COA[Account_key],tbl_COA[Class],"Not Found")</f>
        <v>Trading account</v>
      </c>
      <c r="H11538" t="str">
        <f>_xlfn.XLOOKUP(tbl_GL[[#This Row],[Account_key]],tbl_COA[Account_key],tbl_COA[SubClass],"Not Found")</f>
        <v>Sales</v>
      </c>
      <c r="I11538" t="str">
        <f>_xlfn.XLOOKUP(tbl_GL[[#This Row],[Account_key]],tbl_COA[Account_key],tbl_COA[SubClass2],"Not Found")</f>
        <v>Sales</v>
      </c>
      <c r="J11538" t="str">
        <f>_xlfn.XLOOKUP(tbl_GL[[#This Row],[Account_key]],tbl_COA[Account_key],tbl_COA[SubAccount],,0)</f>
        <v>Sales</v>
      </c>
      <c r="K11538">
        <f>YEAR(tbl_GL[[#This Row],[Date]])</f>
        <v>2018</v>
      </c>
    </row>
    <row r="11539" spans="1:11" hidden="1" x14ac:dyDescent="0.35">
      <c r="A11539">
        <v>575.20000000000005</v>
      </c>
      <c r="B11539" s="24">
        <v>43424</v>
      </c>
      <c r="C11539">
        <v>5</v>
      </c>
      <c r="D11539" s="13">
        <v>30</v>
      </c>
      <c r="E11539" s="13" t="s">
        <v>8</v>
      </c>
      <c r="F11539" s="17">
        <v>1292</v>
      </c>
      <c r="G11539" t="str">
        <f>_xlfn.XLOOKUP(tbl_GL[[#This Row],[Account_key]],tbl_COA[Account_key],tbl_COA[Class],"Not Found")</f>
        <v>Assets</v>
      </c>
      <c r="H11539" t="str">
        <f>_xlfn.XLOOKUP(tbl_GL[[#This Row],[Account_key]],tbl_COA[Account_key],tbl_COA[SubClass],"Not Found")</f>
        <v>Assets</v>
      </c>
      <c r="I11539" t="str">
        <f>_xlfn.XLOOKUP(tbl_GL[[#This Row],[Account_key]],tbl_COA[Account_key],tbl_COA[SubClass2],"Not Found")</f>
        <v>Current Assets</v>
      </c>
      <c r="J11539" t="str">
        <f>_xlfn.XLOOKUP(tbl_GL[[#This Row],[Account_key]],tbl_COA[Account_key],tbl_COA[SubAccount],,0)</f>
        <v>Trade Receivables</v>
      </c>
      <c r="K11539">
        <f>YEAR(tbl_GL[[#This Row],[Date]])</f>
        <v>2018</v>
      </c>
    </row>
    <row r="11540" spans="1:11" hidden="1" x14ac:dyDescent="0.35">
      <c r="A11540">
        <v>576.1</v>
      </c>
      <c r="B11540" s="24">
        <v>43424</v>
      </c>
      <c r="C11540">
        <v>5</v>
      </c>
      <c r="D11540" s="13">
        <v>30</v>
      </c>
      <c r="E11540" s="13" t="s">
        <v>80</v>
      </c>
      <c r="F11540" s="17">
        <v>-8059</v>
      </c>
      <c r="G11540" t="str">
        <f>_xlfn.XLOOKUP(tbl_GL[[#This Row],[Account_key]],tbl_COA[Account_key],tbl_COA[Class],"Not Found")</f>
        <v>Assets</v>
      </c>
      <c r="H11540" t="str">
        <f>_xlfn.XLOOKUP(tbl_GL[[#This Row],[Account_key]],tbl_COA[Account_key],tbl_COA[SubClass],"Not Found")</f>
        <v>Assets</v>
      </c>
      <c r="I11540" t="str">
        <f>_xlfn.XLOOKUP(tbl_GL[[#This Row],[Account_key]],tbl_COA[Account_key],tbl_COA[SubClass2],"Not Found")</f>
        <v>Current Assets</v>
      </c>
      <c r="J11540" t="str">
        <f>_xlfn.XLOOKUP(tbl_GL[[#This Row],[Account_key]],tbl_COA[Account_key],tbl_COA[SubAccount],,0)</f>
        <v>Trade Receivables</v>
      </c>
      <c r="K11540">
        <f>YEAR(tbl_GL[[#This Row],[Date]])</f>
        <v>2018</v>
      </c>
    </row>
    <row r="11541" spans="1:11" hidden="1" x14ac:dyDescent="0.35">
      <c r="A11541">
        <v>576.20000000000005</v>
      </c>
      <c r="B11541" s="24">
        <v>43424</v>
      </c>
      <c r="C11541">
        <v>5</v>
      </c>
      <c r="D11541" s="13">
        <v>10</v>
      </c>
      <c r="E11541" s="13" t="s">
        <v>80</v>
      </c>
      <c r="F11541" s="17">
        <v>8059</v>
      </c>
      <c r="G11541" t="str">
        <f>_xlfn.XLOOKUP(tbl_GL[[#This Row],[Account_key]],tbl_COA[Account_key],tbl_COA[Class],"Not Found")</f>
        <v>Assets</v>
      </c>
      <c r="H11541" t="str">
        <f>_xlfn.XLOOKUP(tbl_GL[[#This Row],[Account_key]],tbl_COA[Account_key],tbl_COA[SubClass],"Not Found")</f>
        <v>Assets</v>
      </c>
      <c r="I11541" t="str">
        <f>_xlfn.XLOOKUP(tbl_GL[[#This Row],[Account_key]],tbl_COA[Account_key],tbl_COA[SubClass2],"Not Found")</f>
        <v>Current Assets</v>
      </c>
      <c r="J11541" t="str">
        <f>_xlfn.XLOOKUP(tbl_GL[[#This Row],[Account_key]],tbl_COA[Account_key],tbl_COA[SubAccount],,0)</f>
        <v>Cash at Bank</v>
      </c>
      <c r="K11541">
        <f>YEAR(tbl_GL[[#This Row],[Date]])</f>
        <v>2018</v>
      </c>
    </row>
    <row r="11542" spans="1:11" hidden="1" x14ac:dyDescent="0.35">
      <c r="A11542">
        <v>577.1</v>
      </c>
      <c r="B11542" s="24">
        <v>43425</v>
      </c>
      <c r="C11542">
        <v>5</v>
      </c>
      <c r="D11542" s="13">
        <v>310</v>
      </c>
      <c r="E11542" s="13" t="s">
        <v>97</v>
      </c>
      <c r="F11542" s="17">
        <v>-735</v>
      </c>
      <c r="G11542" t="str">
        <f>_xlfn.XLOOKUP(tbl_GL[[#This Row],[Account_key]],tbl_COA[Account_key],tbl_COA[Class],"Not Found")</f>
        <v>Operating account</v>
      </c>
      <c r="H11542" t="str">
        <f>_xlfn.XLOOKUP(tbl_GL[[#This Row],[Account_key]],tbl_COA[Account_key],tbl_COA[SubClass],"Not Found")</f>
        <v>Operating Expenses</v>
      </c>
      <c r="I11542" t="str">
        <f>_xlfn.XLOOKUP(tbl_GL[[#This Row],[Account_key]],tbl_COA[Account_key],tbl_COA[SubClass2],"Not Found")</f>
        <v>Administration</v>
      </c>
      <c r="J11542" t="str">
        <f>_xlfn.XLOOKUP(tbl_GL[[#This Row],[Account_key]],tbl_COA[Account_key],tbl_COA[SubAccount],,0)</f>
        <v>Office Supplies</v>
      </c>
      <c r="K11542">
        <f>YEAR(tbl_GL[[#This Row],[Date]])</f>
        <v>2018</v>
      </c>
    </row>
    <row r="11543" spans="1:11" hidden="1" x14ac:dyDescent="0.35">
      <c r="A11543">
        <v>577.20000000000005</v>
      </c>
      <c r="B11543" s="24">
        <v>43425</v>
      </c>
      <c r="C11543">
        <v>5</v>
      </c>
      <c r="D11543" s="13">
        <v>120</v>
      </c>
      <c r="E11543" s="13" t="s">
        <v>97</v>
      </c>
      <c r="F11543" s="17">
        <v>735</v>
      </c>
      <c r="G11543" t="str">
        <f>_xlfn.XLOOKUP(tbl_GL[[#This Row],[Account_key]],tbl_COA[Account_key],tbl_COA[Class],"Not Found")</f>
        <v>Liabilities and Owners Equity</v>
      </c>
      <c r="H11543" t="str">
        <f>_xlfn.XLOOKUP(tbl_GL[[#This Row],[Account_key]],tbl_COA[Account_key],tbl_COA[SubClass],"Not Found")</f>
        <v>Liabilities</v>
      </c>
      <c r="I11543" t="str">
        <f>_xlfn.XLOOKUP(tbl_GL[[#This Row],[Account_key]],tbl_COA[Account_key],tbl_COA[SubClass2],"Not Found")</f>
        <v>Current Liabilities</v>
      </c>
      <c r="J11543" t="str">
        <f>_xlfn.XLOOKUP(tbl_GL[[#This Row],[Account_key]],tbl_COA[Account_key],tbl_COA[SubAccount],,0)</f>
        <v>Accrued Expenses</v>
      </c>
      <c r="K11543">
        <f>YEAR(tbl_GL[[#This Row],[Date]])</f>
        <v>2018</v>
      </c>
    </row>
    <row r="11544" spans="1:11" hidden="1" x14ac:dyDescent="0.35">
      <c r="A11544">
        <v>578.1</v>
      </c>
      <c r="B11544" s="24">
        <v>43425</v>
      </c>
      <c r="C11544">
        <v>5</v>
      </c>
      <c r="D11544" s="13">
        <v>10</v>
      </c>
      <c r="E11544" s="13" t="s">
        <v>98</v>
      </c>
      <c r="F11544" s="17">
        <v>-887</v>
      </c>
      <c r="G11544" t="str">
        <f>_xlfn.XLOOKUP(tbl_GL[[#This Row],[Account_key]],tbl_COA[Account_key],tbl_COA[Class],"Not Found")</f>
        <v>Assets</v>
      </c>
      <c r="H11544" t="str">
        <f>_xlfn.XLOOKUP(tbl_GL[[#This Row],[Account_key]],tbl_COA[Account_key],tbl_COA[SubClass],"Not Found")</f>
        <v>Assets</v>
      </c>
      <c r="I11544" t="str">
        <f>_xlfn.XLOOKUP(tbl_GL[[#This Row],[Account_key]],tbl_COA[Account_key],tbl_COA[SubClass2],"Not Found")</f>
        <v>Current Assets</v>
      </c>
      <c r="J11544" t="str">
        <f>_xlfn.XLOOKUP(tbl_GL[[#This Row],[Account_key]],tbl_COA[Account_key],tbl_COA[SubAccount],,0)</f>
        <v>Cash at Bank</v>
      </c>
      <c r="K11544">
        <f>YEAR(tbl_GL[[#This Row],[Date]])</f>
        <v>2018</v>
      </c>
    </row>
    <row r="11545" spans="1:11" hidden="1" x14ac:dyDescent="0.35">
      <c r="A11545">
        <v>578.20000000000005</v>
      </c>
      <c r="B11545" s="24">
        <v>43425</v>
      </c>
      <c r="C11545">
        <v>5</v>
      </c>
      <c r="D11545" s="13">
        <v>120</v>
      </c>
      <c r="E11545" s="13" t="s">
        <v>98</v>
      </c>
      <c r="F11545" s="17">
        <v>-887</v>
      </c>
      <c r="G11545" t="str">
        <f>_xlfn.XLOOKUP(tbl_GL[[#This Row],[Account_key]],tbl_COA[Account_key],tbl_COA[Class],"Not Found")</f>
        <v>Liabilities and Owners Equity</v>
      </c>
      <c r="H11545" t="str">
        <f>_xlfn.XLOOKUP(tbl_GL[[#This Row],[Account_key]],tbl_COA[Account_key],tbl_COA[SubClass],"Not Found")</f>
        <v>Liabilities</v>
      </c>
      <c r="I11545" t="str">
        <f>_xlfn.XLOOKUP(tbl_GL[[#This Row],[Account_key]],tbl_COA[Account_key],tbl_COA[SubClass2],"Not Found")</f>
        <v>Current Liabilities</v>
      </c>
      <c r="J11545" t="str">
        <f>_xlfn.XLOOKUP(tbl_GL[[#This Row],[Account_key]],tbl_COA[Account_key],tbl_COA[SubAccount],,0)</f>
        <v>Accrued Expenses</v>
      </c>
      <c r="K11545">
        <f>YEAR(tbl_GL[[#This Row],[Date]])</f>
        <v>2018</v>
      </c>
    </row>
    <row r="11546" spans="1:11" hidden="1" x14ac:dyDescent="0.35">
      <c r="A11546">
        <v>579.1</v>
      </c>
      <c r="B11546" s="24">
        <v>43426</v>
      </c>
      <c r="C11546">
        <v>5</v>
      </c>
      <c r="D11546" s="13">
        <v>320</v>
      </c>
      <c r="E11546" s="13" t="s">
        <v>99</v>
      </c>
      <c r="F11546" s="17">
        <v>-15</v>
      </c>
      <c r="G11546" t="str">
        <f>_xlfn.XLOOKUP(tbl_GL[[#This Row],[Account_key]],tbl_COA[Account_key],tbl_COA[Class],"Not Found")</f>
        <v>Operating account</v>
      </c>
      <c r="H11546" t="str">
        <f>_xlfn.XLOOKUP(tbl_GL[[#This Row],[Account_key]],tbl_COA[Account_key],tbl_COA[SubClass],"Not Found")</f>
        <v>Operating Expenses</v>
      </c>
      <c r="I11546" t="str">
        <f>_xlfn.XLOOKUP(tbl_GL[[#This Row],[Account_key]],tbl_COA[Account_key],tbl_COA[SubClass2],"Not Found")</f>
        <v>Administration</v>
      </c>
      <c r="J11546" t="str">
        <f>_xlfn.XLOOKUP(tbl_GL[[#This Row],[Account_key]],tbl_COA[Account_key],tbl_COA[SubAccount],,0)</f>
        <v>Professional Services</v>
      </c>
      <c r="K11546">
        <f>YEAR(tbl_GL[[#This Row],[Date]])</f>
        <v>2018</v>
      </c>
    </row>
    <row r="11547" spans="1:11" hidden="1" x14ac:dyDescent="0.35">
      <c r="A11547">
        <v>579.20000000000005</v>
      </c>
      <c r="B11547" s="24">
        <v>43426</v>
      </c>
      <c r="C11547">
        <v>5</v>
      </c>
      <c r="D11547" s="13">
        <v>20</v>
      </c>
      <c r="E11547" s="13" t="s">
        <v>99</v>
      </c>
      <c r="F11547" s="17">
        <v>-15</v>
      </c>
      <c r="G11547" t="str">
        <f>_xlfn.XLOOKUP(tbl_GL[[#This Row],[Account_key]],tbl_COA[Account_key],tbl_COA[Class],"Not Found")</f>
        <v>Assets</v>
      </c>
      <c r="H11547" t="str">
        <f>_xlfn.XLOOKUP(tbl_GL[[#This Row],[Account_key]],tbl_COA[Account_key],tbl_COA[SubClass],"Not Found")</f>
        <v>Assets</v>
      </c>
      <c r="I11547" t="str">
        <f>_xlfn.XLOOKUP(tbl_GL[[#This Row],[Account_key]],tbl_COA[Account_key],tbl_COA[SubClass2],"Not Found")</f>
        <v>Current Assets</v>
      </c>
      <c r="J11547" t="str">
        <f>_xlfn.XLOOKUP(tbl_GL[[#This Row],[Account_key]],tbl_COA[Account_key],tbl_COA[SubAccount],,0)</f>
        <v>Cash in hand</v>
      </c>
      <c r="K11547">
        <f>YEAR(tbl_GL[[#This Row],[Date]])</f>
        <v>2018</v>
      </c>
    </row>
    <row r="11548" spans="1:11" hidden="1" x14ac:dyDescent="0.35">
      <c r="A11548">
        <v>580.1</v>
      </c>
      <c r="B11548" s="24">
        <v>43427</v>
      </c>
      <c r="C11548">
        <v>5</v>
      </c>
      <c r="D11548" s="13">
        <v>230</v>
      </c>
      <c r="E11548" s="13" t="s">
        <v>4</v>
      </c>
      <c r="F11548" s="17">
        <v>-600</v>
      </c>
      <c r="G11548" t="str">
        <f>_xlfn.XLOOKUP(tbl_GL[[#This Row],[Account_key]],tbl_COA[Account_key],tbl_COA[Class],"Not Found")</f>
        <v>Trading account</v>
      </c>
      <c r="H11548" t="str">
        <f>_xlfn.XLOOKUP(tbl_GL[[#This Row],[Account_key]],tbl_COA[Account_key],tbl_COA[SubClass],"Not Found")</f>
        <v>Cost of Sales</v>
      </c>
      <c r="I11548" t="str">
        <f>_xlfn.XLOOKUP(tbl_GL[[#This Row],[Account_key]],tbl_COA[Account_key],tbl_COA[SubClass2],"Not Found")</f>
        <v>Cost of Sales</v>
      </c>
      <c r="J11548" t="str">
        <f>_xlfn.XLOOKUP(tbl_GL[[#This Row],[Account_key]],tbl_COA[Account_key],tbl_COA[SubAccount],,0)</f>
        <v>Cost of Sales</v>
      </c>
      <c r="K11548">
        <f>YEAR(tbl_GL[[#This Row],[Date]])</f>
        <v>2018</v>
      </c>
    </row>
    <row r="11549" spans="1:11" hidden="1" x14ac:dyDescent="0.35">
      <c r="A11549">
        <v>580.20000000000005</v>
      </c>
      <c r="B11549" s="24">
        <v>43427</v>
      </c>
      <c r="C11549">
        <v>5</v>
      </c>
      <c r="D11549" s="13">
        <v>60</v>
      </c>
      <c r="E11549" s="13" t="s">
        <v>4</v>
      </c>
      <c r="F11549" s="17">
        <v>-600</v>
      </c>
      <c r="G11549" t="str">
        <f>_xlfn.XLOOKUP(tbl_GL[[#This Row],[Account_key]],tbl_COA[Account_key],tbl_COA[Class],"Not Found")</f>
        <v>Assets</v>
      </c>
      <c r="H11549" t="str">
        <f>_xlfn.XLOOKUP(tbl_GL[[#This Row],[Account_key]],tbl_COA[Account_key],tbl_COA[SubClass],"Not Found")</f>
        <v>Assets</v>
      </c>
      <c r="I11549" t="str">
        <f>_xlfn.XLOOKUP(tbl_GL[[#This Row],[Account_key]],tbl_COA[Account_key],tbl_COA[SubClass2],"Not Found")</f>
        <v>Current Assets</v>
      </c>
      <c r="J11549" t="str">
        <f>_xlfn.XLOOKUP(tbl_GL[[#This Row],[Account_key]],tbl_COA[Account_key],tbl_COA[SubAccount],,0)</f>
        <v>Inventory</v>
      </c>
      <c r="K11549">
        <f>YEAR(tbl_GL[[#This Row],[Date]])</f>
        <v>2018</v>
      </c>
    </row>
    <row r="11550" spans="1:11" hidden="1" x14ac:dyDescent="0.35">
      <c r="A11550">
        <v>581.1</v>
      </c>
      <c r="B11550" s="24">
        <v>43427</v>
      </c>
      <c r="C11550">
        <v>5</v>
      </c>
      <c r="D11550" s="13">
        <v>310</v>
      </c>
      <c r="E11550" s="13" t="s">
        <v>97</v>
      </c>
      <c r="F11550" s="17">
        <v>-1080</v>
      </c>
      <c r="G11550" t="str">
        <f>_xlfn.XLOOKUP(tbl_GL[[#This Row],[Account_key]],tbl_COA[Account_key],tbl_COA[Class],"Not Found")</f>
        <v>Operating account</v>
      </c>
      <c r="H11550" t="str">
        <f>_xlfn.XLOOKUP(tbl_GL[[#This Row],[Account_key]],tbl_COA[Account_key],tbl_COA[SubClass],"Not Found")</f>
        <v>Operating Expenses</v>
      </c>
      <c r="I11550" t="str">
        <f>_xlfn.XLOOKUP(tbl_GL[[#This Row],[Account_key]],tbl_COA[Account_key],tbl_COA[SubClass2],"Not Found")</f>
        <v>Administration</v>
      </c>
      <c r="J11550" t="str">
        <f>_xlfn.XLOOKUP(tbl_GL[[#This Row],[Account_key]],tbl_COA[Account_key],tbl_COA[SubAccount],,0)</f>
        <v>Office Supplies</v>
      </c>
      <c r="K11550">
        <f>YEAR(tbl_GL[[#This Row],[Date]])</f>
        <v>2018</v>
      </c>
    </row>
    <row r="11551" spans="1:11" hidden="1" x14ac:dyDescent="0.35">
      <c r="A11551">
        <v>581.20000000000005</v>
      </c>
      <c r="B11551" s="24">
        <v>43427</v>
      </c>
      <c r="C11551">
        <v>5</v>
      </c>
      <c r="D11551" s="13">
        <v>120</v>
      </c>
      <c r="E11551" s="13" t="s">
        <v>97</v>
      </c>
      <c r="F11551" s="17">
        <v>1080</v>
      </c>
      <c r="G11551" t="str">
        <f>_xlfn.XLOOKUP(tbl_GL[[#This Row],[Account_key]],tbl_COA[Account_key],tbl_COA[Class],"Not Found")</f>
        <v>Liabilities and Owners Equity</v>
      </c>
      <c r="H11551" t="str">
        <f>_xlfn.XLOOKUP(tbl_GL[[#This Row],[Account_key]],tbl_COA[Account_key],tbl_COA[SubClass],"Not Found")</f>
        <v>Liabilities</v>
      </c>
      <c r="I11551" t="str">
        <f>_xlfn.XLOOKUP(tbl_GL[[#This Row],[Account_key]],tbl_COA[Account_key],tbl_COA[SubClass2],"Not Found")</f>
        <v>Current Liabilities</v>
      </c>
      <c r="J11551" t="str">
        <f>_xlfn.XLOOKUP(tbl_GL[[#This Row],[Account_key]],tbl_COA[Account_key],tbl_COA[SubAccount],,0)</f>
        <v>Accrued Expenses</v>
      </c>
      <c r="K11551">
        <f>YEAR(tbl_GL[[#This Row],[Date]])</f>
        <v>2018</v>
      </c>
    </row>
    <row r="11552" spans="1:11" hidden="1" x14ac:dyDescent="0.35">
      <c r="A11552">
        <v>582.1</v>
      </c>
      <c r="B11552" s="24">
        <v>43427</v>
      </c>
      <c r="C11552">
        <v>5</v>
      </c>
      <c r="D11552" s="13">
        <v>210</v>
      </c>
      <c r="E11552" s="13" t="s">
        <v>7</v>
      </c>
      <c r="F11552" s="17">
        <v>1998</v>
      </c>
      <c r="G11552" t="str">
        <f>_xlfn.XLOOKUP(tbl_GL[[#This Row],[Account_key]],tbl_COA[Account_key],tbl_COA[Class],"Not Found")</f>
        <v>Trading account</v>
      </c>
      <c r="H11552" t="str">
        <f>_xlfn.XLOOKUP(tbl_GL[[#This Row],[Account_key]],tbl_COA[Account_key],tbl_COA[SubClass],"Not Found")</f>
        <v>Sales</v>
      </c>
      <c r="I11552" t="str">
        <f>_xlfn.XLOOKUP(tbl_GL[[#This Row],[Account_key]],tbl_COA[Account_key],tbl_COA[SubClass2],"Not Found")</f>
        <v>Sales</v>
      </c>
      <c r="J11552" t="str">
        <f>_xlfn.XLOOKUP(tbl_GL[[#This Row],[Account_key]],tbl_COA[Account_key],tbl_COA[SubAccount],,0)</f>
        <v>Sales</v>
      </c>
      <c r="K11552">
        <f>YEAR(tbl_GL[[#This Row],[Date]])</f>
        <v>2018</v>
      </c>
    </row>
    <row r="11553" spans="1:11" hidden="1" x14ac:dyDescent="0.35">
      <c r="A11553">
        <v>582.20000000000005</v>
      </c>
      <c r="B11553" s="24">
        <v>43427</v>
      </c>
      <c r="C11553">
        <v>5</v>
      </c>
      <c r="D11553" s="13">
        <v>10</v>
      </c>
      <c r="E11553" s="13" t="s">
        <v>7</v>
      </c>
      <c r="F11553" s="17">
        <v>1998</v>
      </c>
      <c r="G11553" t="str">
        <f>_xlfn.XLOOKUP(tbl_GL[[#This Row],[Account_key]],tbl_COA[Account_key],tbl_COA[Class],"Not Found")</f>
        <v>Assets</v>
      </c>
      <c r="H11553" t="str">
        <f>_xlfn.XLOOKUP(tbl_GL[[#This Row],[Account_key]],tbl_COA[Account_key],tbl_COA[SubClass],"Not Found")</f>
        <v>Assets</v>
      </c>
      <c r="I11553" t="str">
        <f>_xlfn.XLOOKUP(tbl_GL[[#This Row],[Account_key]],tbl_COA[Account_key],tbl_COA[SubClass2],"Not Found")</f>
        <v>Current Assets</v>
      </c>
      <c r="J11553" t="str">
        <f>_xlfn.XLOOKUP(tbl_GL[[#This Row],[Account_key]],tbl_COA[Account_key],tbl_COA[SubAccount],,0)</f>
        <v>Cash at Bank</v>
      </c>
      <c r="K11553">
        <f>YEAR(tbl_GL[[#This Row],[Date]])</f>
        <v>2018</v>
      </c>
    </row>
    <row r="11554" spans="1:11" hidden="1" x14ac:dyDescent="0.35">
      <c r="A11554">
        <v>583.1</v>
      </c>
      <c r="B11554" s="24">
        <v>43427</v>
      </c>
      <c r="C11554">
        <v>5</v>
      </c>
      <c r="D11554" s="13">
        <v>230</v>
      </c>
      <c r="E11554" s="13" t="s">
        <v>4</v>
      </c>
      <c r="F11554" s="17">
        <v>-2399</v>
      </c>
      <c r="G11554" t="str">
        <f>_xlfn.XLOOKUP(tbl_GL[[#This Row],[Account_key]],tbl_COA[Account_key],tbl_COA[Class],"Not Found")</f>
        <v>Trading account</v>
      </c>
      <c r="H11554" t="str">
        <f>_xlfn.XLOOKUP(tbl_GL[[#This Row],[Account_key]],tbl_COA[Account_key],tbl_COA[SubClass],"Not Found")</f>
        <v>Cost of Sales</v>
      </c>
      <c r="I11554" t="str">
        <f>_xlfn.XLOOKUP(tbl_GL[[#This Row],[Account_key]],tbl_COA[Account_key],tbl_COA[SubClass2],"Not Found")</f>
        <v>Cost of Sales</v>
      </c>
      <c r="J11554" t="str">
        <f>_xlfn.XLOOKUP(tbl_GL[[#This Row],[Account_key]],tbl_COA[Account_key],tbl_COA[SubAccount],,0)</f>
        <v>Cost of Sales</v>
      </c>
      <c r="K11554">
        <f>YEAR(tbl_GL[[#This Row],[Date]])</f>
        <v>2018</v>
      </c>
    </row>
    <row r="11555" spans="1:11" hidden="1" x14ac:dyDescent="0.35">
      <c r="A11555">
        <v>583.20000000000005</v>
      </c>
      <c r="B11555" s="24">
        <v>43427</v>
      </c>
      <c r="C11555">
        <v>5</v>
      </c>
      <c r="D11555" s="13">
        <v>60</v>
      </c>
      <c r="E11555" s="13" t="s">
        <v>4</v>
      </c>
      <c r="F11555" s="17">
        <v>-2399</v>
      </c>
      <c r="G11555" t="str">
        <f>_xlfn.XLOOKUP(tbl_GL[[#This Row],[Account_key]],tbl_COA[Account_key],tbl_COA[Class],"Not Found")</f>
        <v>Assets</v>
      </c>
      <c r="H11555" t="str">
        <f>_xlfn.XLOOKUP(tbl_GL[[#This Row],[Account_key]],tbl_COA[Account_key],tbl_COA[SubClass],"Not Found")</f>
        <v>Assets</v>
      </c>
      <c r="I11555" t="str">
        <f>_xlfn.XLOOKUP(tbl_GL[[#This Row],[Account_key]],tbl_COA[Account_key],tbl_COA[SubClass2],"Not Found")</f>
        <v>Current Assets</v>
      </c>
      <c r="J11555" t="str">
        <f>_xlfn.XLOOKUP(tbl_GL[[#This Row],[Account_key]],tbl_COA[Account_key],tbl_COA[SubAccount],,0)</f>
        <v>Inventory</v>
      </c>
      <c r="K11555">
        <f>YEAR(tbl_GL[[#This Row],[Date]])</f>
        <v>2018</v>
      </c>
    </row>
    <row r="11556" spans="1:11" hidden="1" x14ac:dyDescent="0.35">
      <c r="A11556">
        <v>584.1</v>
      </c>
      <c r="B11556" s="24">
        <v>43427</v>
      </c>
      <c r="C11556">
        <v>5</v>
      </c>
      <c r="D11556" s="13">
        <v>210</v>
      </c>
      <c r="E11556" s="13" t="s">
        <v>8</v>
      </c>
      <c r="F11556" s="17">
        <v>8724</v>
      </c>
      <c r="G11556" t="str">
        <f>_xlfn.XLOOKUP(tbl_GL[[#This Row],[Account_key]],tbl_COA[Account_key],tbl_COA[Class],"Not Found")</f>
        <v>Trading account</v>
      </c>
      <c r="H11556" t="str">
        <f>_xlfn.XLOOKUP(tbl_GL[[#This Row],[Account_key]],tbl_COA[Account_key],tbl_COA[SubClass],"Not Found")</f>
        <v>Sales</v>
      </c>
      <c r="I11556" t="str">
        <f>_xlfn.XLOOKUP(tbl_GL[[#This Row],[Account_key]],tbl_COA[Account_key],tbl_COA[SubClass2],"Not Found")</f>
        <v>Sales</v>
      </c>
      <c r="J11556" t="str">
        <f>_xlfn.XLOOKUP(tbl_GL[[#This Row],[Account_key]],tbl_COA[Account_key],tbl_COA[SubAccount],,0)</f>
        <v>Sales</v>
      </c>
      <c r="K11556">
        <f>YEAR(tbl_GL[[#This Row],[Date]])</f>
        <v>2018</v>
      </c>
    </row>
    <row r="11557" spans="1:11" hidden="1" x14ac:dyDescent="0.35">
      <c r="A11557">
        <v>584.20000000000005</v>
      </c>
      <c r="B11557" s="24">
        <v>43427</v>
      </c>
      <c r="C11557">
        <v>5</v>
      </c>
      <c r="D11557" s="13">
        <v>30</v>
      </c>
      <c r="E11557" s="13" t="s">
        <v>8</v>
      </c>
      <c r="F11557" s="17">
        <v>8724</v>
      </c>
      <c r="G11557" t="str">
        <f>_xlfn.XLOOKUP(tbl_GL[[#This Row],[Account_key]],tbl_COA[Account_key],tbl_COA[Class],"Not Found")</f>
        <v>Assets</v>
      </c>
      <c r="H11557" t="str">
        <f>_xlfn.XLOOKUP(tbl_GL[[#This Row],[Account_key]],tbl_COA[Account_key],tbl_COA[SubClass],"Not Found")</f>
        <v>Assets</v>
      </c>
      <c r="I11557" t="str">
        <f>_xlfn.XLOOKUP(tbl_GL[[#This Row],[Account_key]],tbl_COA[Account_key],tbl_COA[SubClass2],"Not Found")</f>
        <v>Current Assets</v>
      </c>
      <c r="J11557" t="str">
        <f>_xlfn.XLOOKUP(tbl_GL[[#This Row],[Account_key]],tbl_COA[Account_key],tbl_COA[SubAccount],,0)</f>
        <v>Trade Receivables</v>
      </c>
      <c r="K11557">
        <f>YEAR(tbl_GL[[#This Row],[Date]])</f>
        <v>2018</v>
      </c>
    </row>
    <row r="11558" spans="1:11" hidden="1" x14ac:dyDescent="0.35">
      <c r="A11558">
        <v>585.1</v>
      </c>
      <c r="B11558" s="24">
        <v>43428</v>
      </c>
      <c r="C11558">
        <v>5</v>
      </c>
      <c r="D11558" s="13">
        <v>10</v>
      </c>
      <c r="E11558" s="13" t="s">
        <v>98</v>
      </c>
      <c r="F11558" s="17">
        <v>-1078</v>
      </c>
      <c r="G11558" t="str">
        <f>_xlfn.XLOOKUP(tbl_GL[[#This Row],[Account_key]],tbl_COA[Account_key],tbl_COA[Class],"Not Found")</f>
        <v>Assets</v>
      </c>
      <c r="H11558" t="str">
        <f>_xlfn.XLOOKUP(tbl_GL[[#This Row],[Account_key]],tbl_COA[Account_key],tbl_COA[SubClass],"Not Found")</f>
        <v>Assets</v>
      </c>
      <c r="I11558" t="str">
        <f>_xlfn.XLOOKUP(tbl_GL[[#This Row],[Account_key]],tbl_COA[Account_key],tbl_COA[SubClass2],"Not Found")</f>
        <v>Current Assets</v>
      </c>
      <c r="J11558" t="str">
        <f>_xlfn.XLOOKUP(tbl_GL[[#This Row],[Account_key]],tbl_COA[Account_key],tbl_COA[SubAccount],,0)</f>
        <v>Cash at Bank</v>
      </c>
      <c r="K11558">
        <f>YEAR(tbl_GL[[#This Row],[Date]])</f>
        <v>2018</v>
      </c>
    </row>
    <row r="11559" spans="1:11" hidden="1" x14ac:dyDescent="0.35">
      <c r="A11559">
        <v>585.20000000000005</v>
      </c>
      <c r="B11559" s="24">
        <v>43428</v>
      </c>
      <c r="C11559">
        <v>5</v>
      </c>
      <c r="D11559" s="13">
        <v>120</v>
      </c>
      <c r="E11559" s="13" t="s">
        <v>98</v>
      </c>
      <c r="F11559" s="17">
        <v>-1078</v>
      </c>
      <c r="G11559" t="str">
        <f>_xlfn.XLOOKUP(tbl_GL[[#This Row],[Account_key]],tbl_COA[Account_key],tbl_COA[Class],"Not Found")</f>
        <v>Liabilities and Owners Equity</v>
      </c>
      <c r="H11559" t="str">
        <f>_xlfn.XLOOKUP(tbl_GL[[#This Row],[Account_key]],tbl_COA[Account_key],tbl_COA[SubClass],"Not Found")</f>
        <v>Liabilities</v>
      </c>
      <c r="I11559" t="str">
        <f>_xlfn.XLOOKUP(tbl_GL[[#This Row],[Account_key]],tbl_COA[Account_key],tbl_COA[SubClass2],"Not Found")</f>
        <v>Current Liabilities</v>
      </c>
      <c r="J11559" t="str">
        <f>_xlfn.XLOOKUP(tbl_GL[[#This Row],[Account_key]],tbl_COA[Account_key],tbl_COA[SubAccount],,0)</f>
        <v>Accrued Expenses</v>
      </c>
      <c r="K11559">
        <f>YEAR(tbl_GL[[#This Row],[Date]])</f>
        <v>2018</v>
      </c>
    </row>
    <row r="11560" spans="1:11" hidden="1" x14ac:dyDescent="0.35">
      <c r="A11560">
        <v>586.1</v>
      </c>
      <c r="B11560" s="24">
        <v>43429</v>
      </c>
      <c r="C11560">
        <v>5</v>
      </c>
      <c r="D11560" s="13">
        <v>10</v>
      </c>
      <c r="E11560" s="13" t="s">
        <v>98</v>
      </c>
      <c r="F11560" s="17">
        <v>-723</v>
      </c>
      <c r="G11560" t="str">
        <f>_xlfn.XLOOKUP(tbl_GL[[#This Row],[Account_key]],tbl_COA[Account_key],tbl_COA[Class],"Not Found")</f>
        <v>Assets</v>
      </c>
      <c r="H11560" t="str">
        <f>_xlfn.XLOOKUP(tbl_GL[[#This Row],[Account_key]],tbl_COA[Account_key],tbl_COA[SubClass],"Not Found")</f>
        <v>Assets</v>
      </c>
      <c r="I11560" t="str">
        <f>_xlfn.XLOOKUP(tbl_GL[[#This Row],[Account_key]],tbl_COA[Account_key],tbl_COA[SubClass2],"Not Found")</f>
        <v>Current Assets</v>
      </c>
      <c r="J11560" t="str">
        <f>_xlfn.XLOOKUP(tbl_GL[[#This Row],[Account_key]],tbl_COA[Account_key],tbl_COA[SubAccount],,0)</f>
        <v>Cash at Bank</v>
      </c>
      <c r="K11560">
        <f>YEAR(tbl_GL[[#This Row],[Date]])</f>
        <v>2018</v>
      </c>
    </row>
    <row r="11561" spans="1:11" hidden="1" x14ac:dyDescent="0.35">
      <c r="A11561">
        <v>586.20000000000005</v>
      </c>
      <c r="B11561" s="24">
        <v>43429</v>
      </c>
      <c r="C11561">
        <v>5</v>
      </c>
      <c r="D11561" s="13">
        <v>120</v>
      </c>
      <c r="E11561" s="13" t="s">
        <v>98</v>
      </c>
      <c r="F11561" s="17">
        <v>-723</v>
      </c>
      <c r="G11561" t="str">
        <f>_xlfn.XLOOKUP(tbl_GL[[#This Row],[Account_key]],tbl_COA[Account_key],tbl_COA[Class],"Not Found")</f>
        <v>Liabilities and Owners Equity</v>
      </c>
      <c r="H11561" t="str">
        <f>_xlfn.XLOOKUP(tbl_GL[[#This Row],[Account_key]],tbl_COA[Account_key],tbl_COA[SubClass],"Not Found")</f>
        <v>Liabilities</v>
      </c>
      <c r="I11561" t="str">
        <f>_xlfn.XLOOKUP(tbl_GL[[#This Row],[Account_key]],tbl_COA[Account_key],tbl_COA[SubClass2],"Not Found")</f>
        <v>Current Liabilities</v>
      </c>
      <c r="J11561" t="str">
        <f>_xlfn.XLOOKUP(tbl_GL[[#This Row],[Account_key]],tbl_COA[Account_key],tbl_COA[SubAccount],,0)</f>
        <v>Accrued Expenses</v>
      </c>
      <c r="K11561">
        <f>YEAR(tbl_GL[[#This Row],[Date]])</f>
        <v>2018</v>
      </c>
    </row>
    <row r="11562" spans="1:11" hidden="1" x14ac:dyDescent="0.35">
      <c r="A11562">
        <v>587.1</v>
      </c>
      <c r="B11562" s="24">
        <v>43429</v>
      </c>
      <c r="C11562">
        <v>5</v>
      </c>
      <c r="D11562" s="13">
        <v>10</v>
      </c>
      <c r="E11562" s="13" t="s">
        <v>98</v>
      </c>
      <c r="F11562" s="17">
        <v>-808</v>
      </c>
      <c r="G11562" t="str">
        <f>_xlfn.XLOOKUP(tbl_GL[[#This Row],[Account_key]],tbl_COA[Account_key],tbl_COA[Class],"Not Found")</f>
        <v>Assets</v>
      </c>
      <c r="H11562" t="str">
        <f>_xlfn.XLOOKUP(tbl_GL[[#This Row],[Account_key]],tbl_COA[Account_key],tbl_COA[SubClass],"Not Found")</f>
        <v>Assets</v>
      </c>
      <c r="I11562" t="str">
        <f>_xlfn.XLOOKUP(tbl_GL[[#This Row],[Account_key]],tbl_COA[Account_key],tbl_COA[SubClass2],"Not Found")</f>
        <v>Current Assets</v>
      </c>
      <c r="J11562" t="str">
        <f>_xlfn.XLOOKUP(tbl_GL[[#This Row],[Account_key]],tbl_COA[Account_key],tbl_COA[SubAccount],,0)</f>
        <v>Cash at Bank</v>
      </c>
      <c r="K11562">
        <f>YEAR(tbl_GL[[#This Row],[Date]])</f>
        <v>2018</v>
      </c>
    </row>
    <row r="11563" spans="1:11" hidden="1" x14ac:dyDescent="0.35">
      <c r="A11563">
        <v>587.20000000000005</v>
      </c>
      <c r="B11563" s="24">
        <v>43429</v>
      </c>
      <c r="C11563">
        <v>5</v>
      </c>
      <c r="D11563" s="13">
        <v>120</v>
      </c>
      <c r="E11563" s="13" t="s">
        <v>98</v>
      </c>
      <c r="F11563" s="17">
        <v>-808</v>
      </c>
      <c r="G11563" t="str">
        <f>_xlfn.XLOOKUP(tbl_GL[[#This Row],[Account_key]],tbl_COA[Account_key],tbl_COA[Class],"Not Found")</f>
        <v>Liabilities and Owners Equity</v>
      </c>
      <c r="H11563" t="str">
        <f>_xlfn.XLOOKUP(tbl_GL[[#This Row],[Account_key]],tbl_COA[Account_key],tbl_COA[SubClass],"Not Found")</f>
        <v>Liabilities</v>
      </c>
      <c r="I11563" t="str">
        <f>_xlfn.XLOOKUP(tbl_GL[[#This Row],[Account_key]],tbl_COA[Account_key],tbl_COA[SubClass2],"Not Found")</f>
        <v>Current Liabilities</v>
      </c>
      <c r="J11563" t="str">
        <f>_xlfn.XLOOKUP(tbl_GL[[#This Row],[Account_key]],tbl_COA[Account_key],tbl_COA[SubAccount],,0)</f>
        <v>Accrued Expenses</v>
      </c>
      <c r="K11563">
        <f>YEAR(tbl_GL[[#This Row],[Date]])</f>
        <v>2018</v>
      </c>
    </row>
    <row r="11564" spans="1:11" hidden="1" x14ac:dyDescent="0.35">
      <c r="A11564">
        <v>588.1</v>
      </c>
      <c r="B11564" s="24">
        <v>43432</v>
      </c>
      <c r="C11564">
        <v>5</v>
      </c>
      <c r="D11564" s="13">
        <v>330</v>
      </c>
      <c r="E11564" s="13" t="s">
        <v>97</v>
      </c>
      <c r="F11564" s="17">
        <v>-961</v>
      </c>
      <c r="G11564" t="str">
        <f>_xlfn.XLOOKUP(tbl_GL[[#This Row],[Account_key]],tbl_COA[Account_key],tbl_COA[Class],"Not Found")</f>
        <v>Operating account</v>
      </c>
      <c r="H11564" t="str">
        <f>_xlfn.XLOOKUP(tbl_GL[[#This Row],[Account_key]],tbl_COA[Account_key],tbl_COA[SubClass],"Not Found")</f>
        <v>Operating Expenses</v>
      </c>
      <c r="I11564" t="str">
        <f>_xlfn.XLOOKUP(tbl_GL[[#This Row],[Account_key]],tbl_COA[Account_key],tbl_COA[SubClass2],"Not Found")</f>
        <v>Administration</v>
      </c>
      <c r="J11564" t="str">
        <f>_xlfn.XLOOKUP(tbl_GL[[#This Row],[Account_key]],tbl_COA[Account_key],tbl_COA[SubAccount],,0)</f>
        <v>Telephone</v>
      </c>
      <c r="K11564">
        <f>YEAR(tbl_GL[[#This Row],[Date]])</f>
        <v>2018</v>
      </c>
    </row>
    <row r="11565" spans="1:11" hidden="1" x14ac:dyDescent="0.35">
      <c r="A11565">
        <v>588.20000000000005</v>
      </c>
      <c r="B11565" s="24">
        <v>43432</v>
      </c>
      <c r="C11565">
        <v>5</v>
      </c>
      <c r="D11565" s="13">
        <v>120</v>
      </c>
      <c r="E11565" s="13" t="s">
        <v>97</v>
      </c>
      <c r="F11565" s="17">
        <v>961</v>
      </c>
      <c r="G11565" t="str">
        <f>_xlfn.XLOOKUP(tbl_GL[[#This Row],[Account_key]],tbl_COA[Account_key],tbl_COA[Class],"Not Found")</f>
        <v>Liabilities and Owners Equity</v>
      </c>
      <c r="H11565" t="str">
        <f>_xlfn.XLOOKUP(tbl_GL[[#This Row],[Account_key]],tbl_COA[Account_key],tbl_COA[SubClass],"Not Found")</f>
        <v>Liabilities</v>
      </c>
      <c r="I11565" t="str">
        <f>_xlfn.XLOOKUP(tbl_GL[[#This Row],[Account_key]],tbl_COA[Account_key],tbl_COA[SubClass2],"Not Found")</f>
        <v>Current Liabilities</v>
      </c>
      <c r="J11565" t="str">
        <f>_xlfn.XLOOKUP(tbl_GL[[#This Row],[Account_key]],tbl_COA[Account_key],tbl_COA[SubAccount],,0)</f>
        <v>Accrued Expenses</v>
      </c>
      <c r="K11565">
        <f>YEAR(tbl_GL[[#This Row],[Date]])</f>
        <v>2018</v>
      </c>
    </row>
    <row r="11566" spans="1:11" hidden="1" x14ac:dyDescent="0.35">
      <c r="A11566">
        <v>589.1</v>
      </c>
      <c r="B11566" s="24">
        <v>43434</v>
      </c>
      <c r="C11566">
        <v>5</v>
      </c>
      <c r="D11566" s="13">
        <v>10</v>
      </c>
      <c r="E11566" s="13" t="s">
        <v>110</v>
      </c>
      <c r="F11566" s="17">
        <v>35</v>
      </c>
      <c r="G11566" t="str">
        <f>_xlfn.XLOOKUP(tbl_GL[[#This Row],[Account_key]],tbl_COA[Account_key],tbl_COA[Class],"Not Found")</f>
        <v>Assets</v>
      </c>
      <c r="H11566" t="str">
        <f>_xlfn.XLOOKUP(tbl_GL[[#This Row],[Account_key]],tbl_COA[Account_key],tbl_COA[SubClass],"Not Found")</f>
        <v>Assets</v>
      </c>
      <c r="I11566" t="str">
        <f>_xlfn.XLOOKUP(tbl_GL[[#This Row],[Account_key]],tbl_COA[Account_key],tbl_COA[SubClass2],"Not Found")</f>
        <v>Current Assets</v>
      </c>
      <c r="J11566" t="str">
        <f>_xlfn.XLOOKUP(tbl_GL[[#This Row],[Account_key]],tbl_COA[Account_key],tbl_COA[SubAccount],,0)</f>
        <v>Cash at Bank</v>
      </c>
      <c r="K11566">
        <f>YEAR(tbl_GL[[#This Row],[Date]])</f>
        <v>2018</v>
      </c>
    </row>
    <row r="11567" spans="1:11" hidden="1" x14ac:dyDescent="0.35">
      <c r="A11567">
        <v>589.20000000000005</v>
      </c>
      <c r="B11567" s="24">
        <v>43434</v>
      </c>
      <c r="C11567">
        <v>5</v>
      </c>
      <c r="D11567" s="13">
        <v>430</v>
      </c>
      <c r="E11567" s="13" t="s">
        <v>110</v>
      </c>
      <c r="F11567" s="17">
        <v>35</v>
      </c>
      <c r="G11567" t="str">
        <f>_xlfn.XLOOKUP(tbl_GL[[#This Row],[Account_key]],tbl_COA[Account_key],tbl_COA[Class],"Not Found")</f>
        <v>Non-operating</v>
      </c>
      <c r="H11567" t="str">
        <f>_xlfn.XLOOKUP(tbl_GL[[#This Row],[Account_key]],tbl_COA[Account_key],tbl_COA[SubClass],"Not Found")</f>
        <v>Exchange Loss/Gain</v>
      </c>
      <c r="I11567" t="str">
        <f>_xlfn.XLOOKUP(tbl_GL[[#This Row],[Account_key]],tbl_COA[Account_key],tbl_COA[SubClass2],"Not Found")</f>
        <v>Exchange Loss/Gain</v>
      </c>
      <c r="J11567" t="str">
        <f>_xlfn.XLOOKUP(tbl_GL[[#This Row],[Account_key]],tbl_COA[Account_key],tbl_COA[SubAccount],,0)</f>
        <v>Exchange Loss/Gain</v>
      </c>
      <c r="K11567">
        <f>YEAR(tbl_GL[[#This Row],[Date]])</f>
        <v>2018</v>
      </c>
    </row>
    <row r="11568" spans="1:11" hidden="1" x14ac:dyDescent="0.35">
      <c r="A11568">
        <v>590.1</v>
      </c>
      <c r="B11568" s="24">
        <v>43434</v>
      </c>
      <c r="C11568">
        <v>5</v>
      </c>
      <c r="D11568" s="13">
        <v>10</v>
      </c>
      <c r="E11568" s="13" t="s">
        <v>113</v>
      </c>
      <c r="F11568" s="17">
        <v>105</v>
      </c>
      <c r="G11568" t="str">
        <f>_xlfn.XLOOKUP(tbl_GL[[#This Row],[Account_key]],tbl_COA[Account_key],tbl_COA[Class],"Not Found")</f>
        <v>Assets</v>
      </c>
      <c r="H11568" t="str">
        <f>_xlfn.XLOOKUP(tbl_GL[[#This Row],[Account_key]],tbl_COA[Account_key],tbl_COA[SubClass],"Not Found")</f>
        <v>Assets</v>
      </c>
      <c r="I11568" t="str">
        <f>_xlfn.XLOOKUP(tbl_GL[[#This Row],[Account_key]],tbl_COA[Account_key],tbl_COA[SubClass2],"Not Found")</f>
        <v>Current Assets</v>
      </c>
      <c r="J11568" t="str">
        <f>_xlfn.XLOOKUP(tbl_GL[[#This Row],[Account_key]],tbl_COA[Account_key],tbl_COA[SubAccount],,0)</f>
        <v>Cash at Bank</v>
      </c>
      <c r="K11568">
        <f>YEAR(tbl_GL[[#This Row],[Date]])</f>
        <v>2018</v>
      </c>
    </row>
    <row r="11569" spans="1:11" hidden="1" x14ac:dyDescent="0.35">
      <c r="A11569">
        <v>590.20000000000005</v>
      </c>
      <c r="B11569" s="24">
        <v>43434</v>
      </c>
      <c r="C11569">
        <v>5</v>
      </c>
      <c r="D11569" s="13">
        <v>410</v>
      </c>
      <c r="E11569" s="13" t="s">
        <v>113</v>
      </c>
      <c r="F11569" s="17">
        <v>105</v>
      </c>
      <c r="G11569" t="str">
        <f>_xlfn.XLOOKUP(tbl_GL[[#This Row],[Account_key]],tbl_COA[Account_key],tbl_COA[Class],"Not Found")</f>
        <v>Non-operating</v>
      </c>
      <c r="H11569" t="str">
        <f>_xlfn.XLOOKUP(tbl_GL[[#This Row],[Account_key]],tbl_COA[Account_key],tbl_COA[SubClass],"Not Found")</f>
        <v>Interest Income</v>
      </c>
      <c r="I11569" t="str">
        <f>_xlfn.XLOOKUP(tbl_GL[[#This Row],[Account_key]],tbl_COA[Account_key],tbl_COA[SubClass2],"Not Found")</f>
        <v>Interest Income</v>
      </c>
      <c r="J11569" t="str">
        <f>_xlfn.XLOOKUP(tbl_GL[[#This Row],[Account_key]],tbl_COA[Account_key],tbl_COA[SubAccount],,0)</f>
        <v>Interest Income</v>
      </c>
      <c r="K11569">
        <f>YEAR(tbl_GL[[#This Row],[Date]])</f>
        <v>2018</v>
      </c>
    </row>
    <row r="11570" spans="1:11" hidden="1" x14ac:dyDescent="0.35">
      <c r="A11570">
        <v>591.1</v>
      </c>
      <c r="B11570" s="24">
        <v>43434</v>
      </c>
      <c r="C11570">
        <v>5</v>
      </c>
      <c r="D11570" s="13">
        <v>440</v>
      </c>
      <c r="E11570" s="13" t="s">
        <v>112</v>
      </c>
      <c r="F11570" s="17">
        <v>-140</v>
      </c>
      <c r="G11570" t="str">
        <f>_xlfn.XLOOKUP(tbl_GL[[#This Row],[Account_key]],tbl_COA[Account_key],tbl_COA[Class],"Not Found")</f>
        <v>Interest &amp; Tax</v>
      </c>
      <c r="H11570" t="str">
        <f>_xlfn.XLOOKUP(tbl_GL[[#This Row],[Account_key]],tbl_COA[Account_key],tbl_COA[SubClass],"Not Found")</f>
        <v>Interest Expense</v>
      </c>
      <c r="I11570" t="str">
        <f>_xlfn.XLOOKUP(tbl_GL[[#This Row],[Account_key]],tbl_COA[Account_key],tbl_COA[SubClass2],"Not Found")</f>
        <v>Interest Expense</v>
      </c>
      <c r="J11570" t="str">
        <f>_xlfn.XLOOKUP(tbl_GL[[#This Row],[Account_key]],tbl_COA[Account_key],tbl_COA[SubAccount],,0)</f>
        <v>Interest Expense</v>
      </c>
      <c r="K11570">
        <f>YEAR(tbl_GL[[#This Row],[Date]])</f>
        <v>2018</v>
      </c>
    </row>
    <row r="11571" spans="1:11" hidden="1" x14ac:dyDescent="0.35">
      <c r="A11571">
        <v>591.20000000000005</v>
      </c>
      <c r="B11571" s="24">
        <v>43434</v>
      </c>
      <c r="C11571">
        <v>5</v>
      </c>
      <c r="D11571" s="13">
        <v>121</v>
      </c>
      <c r="E11571" s="13" t="s">
        <v>112</v>
      </c>
      <c r="F11571" s="17">
        <v>140</v>
      </c>
      <c r="G11571" t="str">
        <f>_xlfn.XLOOKUP(tbl_GL[[#This Row],[Account_key]],tbl_COA[Account_key],tbl_COA[Class],"Not Found")</f>
        <v>Liabilities and Owners Equity</v>
      </c>
      <c r="H11571" t="str">
        <f>_xlfn.XLOOKUP(tbl_GL[[#This Row],[Account_key]],tbl_COA[Account_key],tbl_COA[SubClass],"Not Found")</f>
        <v>Liabilities</v>
      </c>
      <c r="I11571" t="str">
        <f>_xlfn.XLOOKUP(tbl_GL[[#This Row],[Account_key]],tbl_COA[Account_key],tbl_COA[SubClass2],"Not Found")</f>
        <v>Current Liabilities</v>
      </c>
      <c r="J11571" t="str">
        <f>_xlfn.XLOOKUP(tbl_GL[[#This Row],[Account_key]],tbl_COA[Account_key],tbl_COA[SubAccount],,0)</f>
        <v>Interest Payable</v>
      </c>
      <c r="K11571">
        <f>YEAR(tbl_GL[[#This Row],[Date]])</f>
        <v>2018</v>
      </c>
    </row>
    <row r="11572" spans="1:11" hidden="1" x14ac:dyDescent="0.35">
      <c r="A11572">
        <v>592.1</v>
      </c>
      <c r="B11572" s="24">
        <v>43434</v>
      </c>
      <c r="C11572">
        <v>5</v>
      </c>
      <c r="D11572" s="13">
        <v>400</v>
      </c>
      <c r="E11572" s="13" t="s">
        <v>104</v>
      </c>
      <c r="F11572" s="17">
        <v>-175</v>
      </c>
      <c r="G11572" t="str">
        <f>_xlfn.XLOOKUP(tbl_GL[[#This Row],[Account_key]],tbl_COA[Account_key],tbl_COA[Class],"Not Found")</f>
        <v>Operating account</v>
      </c>
      <c r="H11572" t="str">
        <f>_xlfn.XLOOKUP(tbl_GL[[#This Row],[Account_key]],tbl_COA[Account_key],tbl_COA[SubClass],"Not Found")</f>
        <v>Depreciation &amp; Amortization</v>
      </c>
      <c r="I11572" t="str">
        <f>_xlfn.XLOOKUP(tbl_GL[[#This Row],[Account_key]],tbl_COA[Account_key],tbl_COA[SubClass2],"Not Found")</f>
        <v>Amortization</v>
      </c>
      <c r="J11572" t="str">
        <f>_xlfn.XLOOKUP(tbl_GL[[#This Row],[Account_key]],tbl_COA[Account_key],tbl_COA[SubAccount],,0)</f>
        <v>Amortization of Intangible Assets</v>
      </c>
      <c r="K11572">
        <f>YEAR(tbl_GL[[#This Row],[Date]])</f>
        <v>2018</v>
      </c>
    </row>
    <row r="11573" spans="1:11" hidden="1" x14ac:dyDescent="0.35">
      <c r="A11573">
        <v>592.20000000000005</v>
      </c>
      <c r="B11573" s="24">
        <v>43434</v>
      </c>
      <c r="C11573">
        <v>5</v>
      </c>
      <c r="D11573" s="13">
        <v>100</v>
      </c>
      <c r="E11573" s="13" t="s">
        <v>104</v>
      </c>
      <c r="F11573" s="17">
        <v>-175</v>
      </c>
      <c r="G11573" t="str">
        <f>_xlfn.XLOOKUP(tbl_GL[[#This Row],[Account_key]],tbl_COA[Account_key],tbl_COA[Class],"Not Found")</f>
        <v>Assets</v>
      </c>
      <c r="H11573" t="str">
        <f>_xlfn.XLOOKUP(tbl_GL[[#This Row],[Account_key]],tbl_COA[Account_key],tbl_COA[SubClass],"Not Found")</f>
        <v>Assets</v>
      </c>
      <c r="I11573" t="str">
        <f>_xlfn.XLOOKUP(tbl_GL[[#This Row],[Account_key]],tbl_COA[Account_key],tbl_COA[SubClass2],"Not Found")</f>
        <v>Non-Current Assets</v>
      </c>
      <c r="J11573" t="str">
        <f>_xlfn.XLOOKUP(tbl_GL[[#This Row],[Account_key]],tbl_COA[Account_key],tbl_COA[SubAccount],,0)</f>
        <v>Patents and trademarks</v>
      </c>
      <c r="K11573">
        <f>YEAR(tbl_GL[[#This Row],[Date]])</f>
        <v>2018</v>
      </c>
    </row>
    <row r="11574" spans="1:11" hidden="1" x14ac:dyDescent="0.35">
      <c r="A11574">
        <v>593.1</v>
      </c>
      <c r="B11574" s="24">
        <v>43434</v>
      </c>
      <c r="C11574">
        <v>5</v>
      </c>
      <c r="D11574" s="13">
        <v>230</v>
      </c>
      <c r="E11574" s="13" t="s">
        <v>4</v>
      </c>
      <c r="F11574" s="17">
        <v>-617</v>
      </c>
      <c r="G11574" t="str">
        <f>_xlfn.XLOOKUP(tbl_GL[[#This Row],[Account_key]],tbl_COA[Account_key],tbl_COA[Class],"Not Found")</f>
        <v>Trading account</v>
      </c>
      <c r="H11574" t="str">
        <f>_xlfn.XLOOKUP(tbl_GL[[#This Row],[Account_key]],tbl_COA[Account_key],tbl_COA[SubClass],"Not Found")</f>
        <v>Cost of Sales</v>
      </c>
      <c r="I11574" t="str">
        <f>_xlfn.XLOOKUP(tbl_GL[[#This Row],[Account_key]],tbl_COA[Account_key],tbl_COA[SubClass2],"Not Found")</f>
        <v>Cost of Sales</v>
      </c>
      <c r="J11574" t="str">
        <f>_xlfn.XLOOKUP(tbl_GL[[#This Row],[Account_key]],tbl_COA[Account_key],tbl_COA[SubAccount],,0)</f>
        <v>Cost of Sales</v>
      </c>
      <c r="K11574">
        <f>YEAR(tbl_GL[[#This Row],[Date]])</f>
        <v>2018</v>
      </c>
    </row>
    <row r="11575" spans="1:11" hidden="1" x14ac:dyDescent="0.35">
      <c r="A11575">
        <v>593.20000000000005</v>
      </c>
      <c r="B11575" s="24">
        <v>43434</v>
      </c>
      <c r="C11575">
        <v>5</v>
      </c>
      <c r="D11575" s="13">
        <v>60</v>
      </c>
      <c r="E11575" s="13" t="s">
        <v>4</v>
      </c>
      <c r="F11575" s="17">
        <v>-617</v>
      </c>
      <c r="G11575" t="str">
        <f>_xlfn.XLOOKUP(tbl_GL[[#This Row],[Account_key]],tbl_COA[Account_key],tbl_COA[Class],"Not Found")</f>
        <v>Assets</v>
      </c>
      <c r="H11575" t="str">
        <f>_xlfn.XLOOKUP(tbl_GL[[#This Row],[Account_key]],tbl_COA[Account_key],tbl_COA[SubClass],"Not Found")</f>
        <v>Assets</v>
      </c>
      <c r="I11575" t="str">
        <f>_xlfn.XLOOKUP(tbl_GL[[#This Row],[Account_key]],tbl_COA[Account_key],tbl_COA[SubClass2],"Not Found")</f>
        <v>Current Assets</v>
      </c>
      <c r="J11575" t="str">
        <f>_xlfn.XLOOKUP(tbl_GL[[#This Row],[Account_key]],tbl_COA[Account_key],tbl_COA[SubAccount],,0)</f>
        <v>Inventory</v>
      </c>
      <c r="K11575">
        <f>YEAR(tbl_GL[[#This Row],[Date]])</f>
        <v>2018</v>
      </c>
    </row>
    <row r="11576" spans="1:11" hidden="1" x14ac:dyDescent="0.35">
      <c r="A11576">
        <v>594.1</v>
      </c>
      <c r="B11576" s="24">
        <v>43434</v>
      </c>
      <c r="C11576">
        <v>5</v>
      </c>
      <c r="D11576" s="13">
        <v>210</v>
      </c>
      <c r="E11576" s="13" t="s">
        <v>7</v>
      </c>
      <c r="F11576" s="17">
        <v>2055</v>
      </c>
      <c r="G11576" t="str">
        <f>_xlfn.XLOOKUP(tbl_GL[[#This Row],[Account_key]],tbl_COA[Account_key],tbl_COA[Class],"Not Found")</f>
        <v>Trading account</v>
      </c>
      <c r="H11576" t="str">
        <f>_xlfn.XLOOKUP(tbl_GL[[#This Row],[Account_key]],tbl_COA[Account_key],tbl_COA[SubClass],"Not Found")</f>
        <v>Sales</v>
      </c>
      <c r="I11576" t="str">
        <f>_xlfn.XLOOKUP(tbl_GL[[#This Row],[Account_key]],tbl_COA[Account_key],tbl_COA[SubClass2],"Not Found")</f>
        <v>Sales</v>
      </c>
      <c r="J11576" t="str">
        <f>_xlfn.XLOOKUP(tbl_GL[[#This Row],[Account_key]],tbl_COA[Account_key],tbl_COA[SubAccount],,0)</f>
        <v>Sales</v>
      </c>
      <c r="K11576">
        <f>YEAR(tbl_GL[[#This Row],[Date]])</f>
        <v>2018</v>
      </c>
    </row>
    <row r="11577" spans="1:11" hidden="1" x14ac:dyDescent="0.35">
      <c r="A11577">
        <v>594.20000000000005</v>
      </c>
      <c r="B11577" s="24">
        <v>43434</v>
      </c>
      <c r="C11577">
        <v>5</v>
      </c>
      <c r="D11577" s="13">
        <v>10</v>
      </c>
      <c r="E11577" s="13" t="s">
        <v>7</v>
      </c>
      <c r="F11577" s="17">
        <v>2055</v>
      </c>
      <c r="G11577" t="str">
        <f>_xlfn.XLOOKUP(tbl_GL[[#This Row],[Account_key]],tbl_COA[Account_key],tbl_COA[Class],"Not Found")</f>
        <v>Assets</v>
      </c>
      <c r="H11577" t="str">
        <f>_xlfn.XLOOKUP(tbl_GL[[#This Row],[Account_key]],tbl_COA[Account_key],tbl_COA[SubClass],"Not Found")</f>
        <v>Assets</v>
      </c>
      <c r="I11577" t="str">
        <f>_xlfn.XLOOKUP(tbl_GL[[#This Row],[Account_key]],tbl_COA[Account_key],tbl_COA[SubClass2],"Not Found")</f>
        <v>Current Assets</v>
      </c>
      <c r="J11577" t="str">
        <f>_xlfn.XLOOKUP(tbl_GL[[#This Row],[Account_key]],tbl_COA[Account_key],tbl_COA[SubAccount],,0)</f>
        <v>Cash at Bank</v>
      </c>
      <c r="K11577">
        <f>YEAR(tbl_GL[[#This Row],[Date]])</f>
        <v>2018</v>
      </c>
    </row>
    <row r="11578" spans="1:11" hidden="1" x14ac:dyDescent="0.35">
      <c r="A11578">
        <v>595.1</v>
      </c>
      <c r="B11578" s="24">
        <v>43434</v>
      </c>
      <c r="C11578">
        <v>5</v>
      </c>
      <c r="D11578" s="13">
        <v>230</v>
      </c>
      <c r="E11578" s="13" t="s">
        <v>4</v>
      </c>
      <c r="F11578" s="17">
        <v>-2435</v>
      </c>
      <c r="G11578" t="str">
        <f>_xlfn.XLOOKUP(tbl_GL[[#This Row],[Account_key]],tbl_COA[Account_key],tbl_COA[Class],"Not Found")</f>
        <v>Trading account</v>
      </c>
      <c r="H11578" t="str">
        <f>_xlfn.XLOOKUP(tbl_GL[[#This Row],[Account_key]],tbl_COA[Account_key],tbl_COA[SubClass],"Not Found")</f>
        <v>Cost of Sales</v>
      </c>
      <c r="I11578" t="str">
        <f>_xlfn.XLOOKUP(tbl_GL[[#This Row],[Account_key]],tbl_COA[Account_key],tbl_COA[SubClass2],"Not Found")</f>
        <v>Cost of Sales</v>
      </c>
      <c r="J11578" t="str">
        <f>_xlfn.XLOOKUP(tbl_GL[[#This Row],[Account_key]],tbl_COA[Account_key],tbl_COA[SubAccount],,0)</f>
        <v>Cost of Sales</v>
      </c>
      <c r="K11578">
        <f>YEAR(tbl_GL[[#This Row],[Date]])</f>
        <v>2018</v>
      </c>
    </row>
    <row r="11579" spans="1:11" hidden="1" x14ac:dyDescent="0.35">
      <c r="A11579">
        <v>595.20000000000005</v>
      </c>
      <c r="B11579" s="24">
        <v>43434</v>
      </c>
      <c r="C11579">
        <v>5</v>
      </c>
      <c r="D11579" s="13">
        <v>60</v>
      </c>
      <c r="E11579" s="13" t="s">
        <v>4</v>
      </c>
      <c r="F11579" s="17">
        <v>-2435</v>
      </c>
      <c r="G11579" t="str">
        <f>_xlfn.XLOOKUP(tbl_GL[[#This Row],[Account_key]],tbl_COA[Account_key],tbl_COA[Class],"Not Found")</f>
        <v>Assets</v>
      </c>
      <c r="H11579" t="str">
        <f>_xlfn.XLOOKUP(tbl_GL[[#This Row],[Account_key]],tbl_COA[Account_key],tbl_COA[SubClass],"Not Found")</f>
        <v>Assets</v>
      </c>
      <c r="I11579" t="str">
        <f>_xlfn.XLOOKUP(tbl_GL[[#This Row],[Account_key]],tbl_COA[Account_key],tbl_COA[SubClass2],"Not Found")</f>
        <v>Current Assets</v>
      </c>
      <c r="J11579" t="str">
        <f>_xlfn.XLOOKUP(tbl_GL[[#This Row],[Account_key]],tbl_COA[Account_key],tbl_COA[SubAccount],,0)</f>
        <v>Inventory</v>
      </c>
      <c r="K11579">
        <f>YEAR(tbl_GL[[#This Row],[Date]])</f>
        <v>2018</v>
      </c>
    </row>
    <row r="11580" spans="1:11" hidden="1" x14ac:dyDescent="0.35">
      <c r="A11580">
        <v>596.1</v>
      </c>
      <c r="B11580" s="24">
        <v>43434</v>
      </c>
      <c r="C11580">
        <v>5</v>
      </c>
      <c r="D11580" s="13">
        <v>240</v>
      </c>
      <c r="E11580" s="13" t="s">
        <v>56</v>
      </c>
      <c r="F11580" s="17">
        <v>-2800</v>
      </c>
      <c r="G11580" t="str">
        <f>_xlfn.XLOOKUP(tbl_GL[[#This Row],[Account_key]],tbl_COA[Account_key],tbl_COA[Class],"Not Found")</f>
        <v>Operating account</v>
      </c>
      <c r="H11580" t="str">
        <f>_xlfn.XLOOKUP(tbl_GL[[#This Row],[Account_key]],tbl_COA[Account_key],tbl_COA[SubClass],"Not Found")</f>
        <v>Operating Expenses</v>
      </c>
      <c r="I11580" t="str">
        <f>_xlfn.XLOOKUP(tbl_GL[[#This Row],[Account_key]],tbl_COA[Account_key],tbl_COA[SubClass2],"Not Found")</f>
        <v>Sales &amp; Distribution</v>
      </c>
      <c r="J11580" t="str">
        <f>_xlfn.XLOOKUP(tbl_GL[[#This Row],[Account_key]],tbl_COA[Account_key],tbl_COA[SubAccount],,0)</f>
        <v>Salaries</v>
      </c>
      <c r="K11580">
        <f>YEAR(tbl_GL[[#This Row],[Date]])</f>
        <v>2018</v>
      </c>
    </row>
    <row r="11581" spans="1:11" hidden="1" x14ac:dyDescent="0.35">
      <c r="A11581">
        <v>596.20000000000005</v>
      </c>
      <c r="B11581" s="24">
        <v>43434</v>
      </c>
      <c r="C11581">
        <v>5</v>
      </c>
      <c r="D11581" s="13">
        <v>10</v>
      </c>
      <c r="E11581" s="13" t="s">
        <v>56</v>
      </c>
      <c r="F11581" s="17">
        <v>-2800</v>
      </c>
      <c r="G11581" t="str">
        <f>_xlfn.XLOOKUP(tbl_GL[[#This Row],[Account_key]],tbl_COA[Account_key],tbl_COA[Class],"Not Found")</f>
        <v>Assets</v>
      </c>
      <c r="H11581" t="str">
        <f>_xlfn.XLOOKUP(tbl_GL[[#This Row],[Account_key]],tbl_COA[Account_key],tbl_COA[SubClass],"Not Found")</f>
        <v>Assets</v>
      </c>
      <c r="I11581" t="str">
        <f>_xlfn.XLOOKUP(tbl_GL[[#This Row],[Account_key]],tbl_COA[Account_key],tbl_COA[SubClass2],"Not Found")</f>
        <v>Current Assets</v>
      </c>
      <c r="J11581" t="str">
        <f>_xlfn.XLOOKUP(tbl_GL[[#This Row],[Account_key]],tbl_COA[Account_key],tbl_COA[SubAccount],,0)</f>
        <v>Cash at Bank</v>
      </c>
      <c r="K11581">
        <f>YEAR(tbl_GL[[#This Row],[Date]])</f>
        <v>2018</v>
      </c>
    </row>
    <row r="11582" spans="1:11" hidden="1" x14ac:dyDescent="0.35">
      <c r="A11582">
        <v>597.1</v>
      </c>
      <c r="B11582" s="24">
        <v>43434</v>
      </c>
      <c r="C11582">
        <v>5</v>
      </c>
      <c r="D11582" s="13">
        <v>380</v>
      </c>
      <c r="E11582" s="13" t="s">
        <v>101</v>
      </c>
      <c r="F11582" s="17">
        <v>-3500</v>
      </c>
      <c r="G11582" t="str">
        <f>_xlfn.XLOOKUP(tbl_GL[[#This Row],[Account_key]],tbl_COA[Account_key],tbl_COA[Class],"Not Found")</f>
        <v>Operating account</v>
      </c>
      <c r="H11582" t="str">
        <f>_xlfn.XLOOKUP(tbl_GL[[#This Row],[Account_key]],tbl_COA[Account_key],tbl_COA[SubClass],"Not Found")</f>
        <v>Depreciation &amp; Amortization</v>
      </c>
      <c r="I11582" t="str">
        <f>_xlfn.XLOOKUP(tbl_GL[[#This Row],[Account_key]],tbl_COA[Account_key],tbl_COA[SubClass2],"Not Found")</f>
        <v>Depreciation</v>
      </c>
      <c r="J11582" t="str">
        <f>_xlfn.XLOOKUP(tbl_GL[[#This Row],[Account_key]],tbl_COA[Account_key],tbl_COA[SubAccount],,0)</f>
        <v>Equipment</v>
      </c>
      <c r="K11582">
        <f>YEAR(tbl_GL[[#This Row],[Date]])</f>
        <v>2018</v>
      </c>
    </row>
    <row r="11583" spans="1:11" hidden="1" x14ac:dyDescent="0.35">
      <c r="A11583">
        <v>597.20000000000005</v>
      </c>
      <c r="B11583" s="24">
        <v>43434</v>
      </c>
      <c r="C11583">
        <v>5</v>
      </c>
      <c r="D11583" s="13">
        <v>90</v>
      </c>
      <c r="E11583" s="13" t="s">
        <v>101</v>
      </c>
      <c r="F11583" s="17">
        <v>-3500</v>
      </c>
      <c r="G11583" t="str">
        <f>_xlfn.XLOOKUP(tbl_GL[[#This Row],[Account_key]],tbl_COA[Account_key],tbl_COA[Class],"Not Found")</f>
        <v>Assets</v>
      </c>
      <c r="H11583" t="str">
        <f>_xlfn.XLOOKUP(tbl_GL[[#This Row],[Account_key]],tbl_COA[Account_key],tbl_COA[SubClass],"Not Found")</f>
        <v>Assets</v>
      </c>
      <c r="I11583" t="str">
        <f>_xlfn.XLOOKUP(tbl_GL[[#This Row],[Account_key]],tbl_COA[Account_key],tbl_COA[SubClass2],"Not Found")</f>
        <v>Non-Current Assets</v>
      </c>
      <c r="J11583" t="str">
        <f>_xlfn.XLOOKUP(tbl_GL[[#This Row],[Account_key]],tbl_COA[Account_key],tbl_COA[SubAccount],,0)</f>
        <v>Office Furniture &amp; Equipment</v>
      </c>
      <c r="K11583">
        <f>YEAR(tbl_GL[[#This Row],[Date]])</f>
        <v>2018</v>
      </c>
    </row>
    <row r="11584" spans="1:11" hidden="1" x14ac:dyDescent="0.35">
      <c r="A11584">
        <v>598.1</v>
      </c>
      <c r="B11584" s="24">
        <v>43434</v>
      </c>
      <c r="C11584">
        <v>5</v>
      </c>
      <c r="D11584" s="13">
        <v>450</v>
      </c>
      <c r="E11584" s="23" t="s">
        <v>108</v>
      </c>
      <c r="F11584" s="17">
        <v>-3939</v>
      </c>
      <c r="G11584" t="str">
        <f>_xlfn.XLOOKUP(tbl_GL[[#This Row],[Account_key]],tbl_COA[Account_key],tbl_COA[Class],"Not Found")</f>
        <v>Interest &amp; Tax</v>
      </c>
      <c r="H11584" t="str">
        <f>_xlfn.XLOOKUP(tbl_GL[[#This Row],[Account_key]],tbl_COA[Account_key],tbl_COA[SubClass],"Not Found")</f>
        <v>Taxation</v>
      </c>
      <c r="I11584" t="str">
        <f>_xlfn.XLOOKUP(tbl_GL[[#This Row],[Account_key]],tbl_COA[Account_key],tbl_COA[SubClass2],"Not Found")</f>
        <v>Taxation</v>
      </c>
      <c r="J11584" t="str">
        <f>_xlfn.XLOOKUP(tbl_GL[[#This Row],[Account_key]],tbl_COA[Account_key],tbl_COA[SubAccount],,0)</f>
        <v>Taxation</v>
      </c>
      <c r="K11584">
        <f>YEAR(tbl_GL[[#This Row],[Date]])</f>
        <v>2018</v>
      </c>
    </row>
    <row r="11585" spans="1:11" hidden="1" x14ac:dyDescent="0.35">
      <c r="A11585">
        <v>598.20000000000005</v>
      </c>
      <c r="B11585" s="24">
        <v>43434</v>
      </c>
      <c r="C11585">
        <v>5</v>
      </c>
      <c r="D11585" s="13">
        <v>122</v>
      </c>
      <c r="E11585" s="23" t="s">
        <v>108</v>
      </c>
      <c r="F11585" s="17">
        <v>3939</v>
      </c>
      <c r="G11585" t="str">
        <f>_xlfn.XLOOKUP(tbl_GL[[#This Row],[Account_key]],tbl_COA[Account_key],tbl_COA[Class],"Not Found")</f>
        <v>Liabilities and Owners Equity</v>
      </c>
      <c r="H11585" t="str">
        <f>_xlfn.XLOOKUP(tbl_GL[[#This Row],[Account_key]],tbl_COA[Account_key],tbl_COA[SubClass],"Not Found")</f>
        <v>Liabilities</v>
      </c>
      <c r="I11585" t="str">
        <f>_xlfn.XLOOKUP(tbl_GL[[#This Row],[Account_key]],tbl_COA[Account_key],tbl_COA[SubClass2],"Not Found")</f>
        <v>Current Liabilities</v>
      </c>
      <c r="J11585" t="str">
        <f>_xlfn.XLOOKUP(tbl_GL[[#This Row],[Account_key]],tbl_COA[Account_key],tbl_COA[SubAccount],,0)</f>
        <v>Tax payable</v>
      </c>
      <c r="K11585">
        <f>YEAR(tbl_GL[[#This Row],[Date]])</f>
        <v>2018</v>
      </c>
    </row>
    <row r="11586" spans="1:11" hidden="1" x14ac:dyDescent="0.35">
      <c r="A11586">
        <v>599.1</v>
      </c>
      <c r="B11586" s="24">
        <v>43434</v>
      </c>
      <c r="C11586">
        <v>5</v>
      </c>
      <c r="D11586" s="13">
        <v>30</v>
      </c>
      <c r="E11586" s="13" t="s">
        <v>80</v>
      </c>
      <c r="F11586" s="17">
        <v>-7840</v>
      </c>
      <c r="G11586" t="str">
        <f>_xlfn.XLOOKUP(tbl_GL[[#This Row],[Account_key]],tbl_COA[Account_key],tbl_COA[Class],"Not Found")</f>
        <v>Assets</v>
      </c>
      <c r="H11586" t="str">
        <f>_xlfn.XLOOKUP(tbl_GL[[#This Row],[Account_key]],tbl_COA[Account_key],tbl_COA[SubClass],"Not Found")</f>
        <v>Assets</v>
      </c>
      <c r="I11586" t="str">
        <f>_xlfn.XLOOKUP(tbl_GL[[#This Row],[Account_key]],tbl_COA[Account_key],tbl_COA[SubClass2],"Not Found")</f>
        <v>Current Assets</v>
      </c>
      <c r="J11586" t="str">
        <f>_xlfn.XLOOKUP(tbl_GL[[#This Row],[Account_key]],tbl_COA[Account_key],tbl_COA[SubAccount],,0)</f>
        <v>Trade Receivables</v>
      </c>
      <c r="K11586">
        <f>YEAR(tbl_GL[[#This Row],[Date]])</f>
        <v>2018</v>
      </c>
    </row>
    <row r="11587" spans="1:11" hidden="1" x14ac:dyDescent="0.35">
      <c r="A11587">
        <v>599.20000000000005</v>
      </c>
      <c r="B11587" s="24">
        <v>43434</v>
      </c>
      <c r="C11587">
        <v>5</v>
      </c>
      <c r="D11587" s="13">
        <v>10</v>
      </c>
      <c r="E11587" s="13" t="s">
        <v>80</v>
      </c>
      <c r="F11587" s="17">
        <v>7840</v>
      </c>
      <c r="G11587" t="str">
        <f>_xlfn.XLOOKUP(tbl_GL[[#This Row],[Account_key]],tbl_COA[Account_key],tbl_COA[Class],"Not Found")</f>
        <v>Assets</v>
      </c>
      <c r="H11587" t="str">
        <f>_xlfn.XLOOKUP(tbl_GL[[#This Row],[Account_key]],tbl_COA[Account_key],tbl_COA[SubClass],"Not Found")</f>
        <v>Assets</v>
      </c>
      <c r="I11587" t="str">
        <f>_xlfn.XLOOKUP(tbl_GL[[#This Row],[Account_key]],tbl_COA[Account_key],tbl_COA[SubClass2],"Not Found")</f>
        <v>Current Assets</v>
      </c>
      <c r="J11587" t="str">
        <f>_xlfn.XLOOKUP(tbl_GL[[#This Row],[Account_key]],tbl_COA[Account_key],tbl_COA[SubAccount],,0)</f>
        <v>Cash at Bank</v>
      </c>
      <c r="K11587">
        <f>YEAR(tbl_GL[[#This Row],[Date]])</f>
        <v>2018</v>
      </c>
    </row>
    <row r="11588" spans="1:11" hidden="1" x14ac:dyDescent="0.35">
      <c r="A11588">
        <v>600.1</v>
      </c>
      <c r="B11588" s="24">
        <v>43434</v>
      </c>
      <c r="C11588">
        <v>5</v>
      </c>
      <c r="D11588" s="13">
        <v>210</v>
      </c>
      <c r="E11588" s="13" t="s">
        <v>8</v>
      </c>
      <c r="F11588" s="17">
        <v>8853</v>
      </c>
      <c r="G11588" t="str">
        <f>_xlfn.XLOOKUP(tbl_GL[[#This Row],[Account_key]],tbl_COA[Account_key],tbl_COA[Class],"Not Found")</f>
        <v>Trading account</v>
      </c>
      <c r="H11588" t="str">
        <f>_xlfn.XLOOKUP(tbl_GL[[#This Row],[Account_key]],tbl_COA[Account_key],tbl_COA[SubClass],"Not Found")</f>
        <v>Sales</v>
      </c>
      <c r="I11588" t="str">
        <f>_xlfn.XLOOKUP(tbl_GL[[#This Row],[Account_key]],tbl_COA[Account_key],tbl_COA[SubClass2],"Not Found")</f>
        <v>Sales</v>
      </c>
      <c r="J11588" t="str">
        <f>_xlfn.XLOOKUP(tbl_GL[[#This Row],[Account_key]],tbl_COA[Account_key],tbl_COA[SubAccount],,0)</f>
        <v>Sales</v>
      </c>
      <c r="K11588">
        <f>YEAR(tbl_GL[[#This Row],[Date]])</f>
        <v>2018</v>
      </c>
    </row>
    <row r="11589" spans="1:11" hidden="1" x14ac:dyDescent="0.35">
      <c r="A11589">
        <v>600.20000000000005</v>
      </c>
      <c r="B11589" s="24">
        <v>43434</v>
      </c>
      <c r="C11589">
        <v>5</v>
      </c>
      <c r="D11589" s="13">
        <v>30</v>
      </c>
      <c r="E11589" s="13" t="s">
        <v>8</v>
      </c>
      <c r="F11589" s="17">
        <v>8853</v>
      </c>
      <c r="G11589" t="str">
        <f>_xlfn.XLOOKUP(tbl_GL[[#This Row],[Account_key]],tbl_COA[Account_key],tbl_COA[Class],"Not Found")</f>
        <v>Assets</v>
      </c>
      <c r="H11589" t="str">
        <f>_xlfn.XLOOKUP(tbl_GL[[#This Row],[Account_key]],tbl_COA[Account_key],tbl_COA[SubClass],"Not Found")</f>
        <v>Assets</v>
      </c>
      <c r="I11589" t="str">
        <f>_xlfn.XLOOKUP(tbl_GL[[#This Row],[Account_key]],tbl_COA[Account_key],tbl_COA[SubClass2],"Not Found")</f>
        <v>Current Assets</v>
      </c>
      <c r="J11589" t="str">
        <f>_xlfn.XLOOKUP(tbl_GL[[#This Row],[Account_key]],tbl_COA[Account_key],tbl_COA[SubAccount],,0)</f>
        <v>Trade Receivables</v>
      </c>
      <c r="K11589">
        <f>YEAR(tbl_GL[[#This Row],[Date]])</f>
        <v>2018</v>
      </c>
    </row>
    <row r="11590" spans="1:11" hidden="1" x14ac:dyDescent="0.35">
      <c r="A11590">
        <v>602.1</v>
      </c>
      <c r="B11590" s="24">
        <v>43435</v>
      </c>
      <c r="C11590">
        <v>5</v>
      </c>
      <c r="D11590" s="13">
        <v>60</v>
      </c>
      <c r="E11590" s="13" t="s">
        <v>84</v>
      </c>
      <c r="F11590" s="17">
        <v>12833</v>
      </c>
      <c r="G11590" t="str">
        <f>_xlfn.XLOOKUP(tbl_GL[[#This Row],[Account_key]],tbl_COA[Account_key],tbl_COA[Class],"Not Found")</f>
        <v>Assets</v>
      </c>
      <c r="H11590" t="str">
        <f>_xlfn.XLOOKUP(tbl_GL[[#This Row],[Account_key]],tbl_COA[Account_key],tbl_COA[SubClass],"Not Found")</f>
        <v>Assets</v>
      </c>
      <c r="I11590" t="str">
        <f>_xlfn.XLOOKUP(tbl_GL[[#This Row],[Account_key]],tbl_COA[Account_key],tbl_COA[SubClass2],"Not Found")</f>
        <v>Current Assets</v>
      </c>
      <c r="J11590" t="str">
        <f>_xlfn.XLOOKUP(tbl_GL[[#This Row],[Account_key]],tbl_COA[Account_key],tbl_COA[SubAccount],,0)</f>
        <v>Inventory</v>
      </c>
      <c r="K11590">
        <f>YEAR(tbl_GL[[#This Row],[Date]])</f>
        <v>2018</v>
      </c>
    </row>
    <row r="11591" spans="1:11" hidden="1" x14ac:dyDescent="0.35">
      <c r="A11591">
        <v>602.20000000000005</v>
      </c>
      <c r="B11591" s="24">
        <v>43435</v>
      </c>
      <c r="C11591">
        <v>5</v>
      </c>
      <c r="D11591" s="13">
        <v>110</v>
      </c>
      <c r="E11591" s="13" t="s">
        <v>84</v>
      </c>
      <c r="F11591" s="17">
        <v>12833</v>
      </c>
      <c r="G11591" t="str">
        <f>_xlfn.XLOOKUP(tbl_GL[[#This Row],[Account_key]],tbl_COA[Account_key],tbl_COA[Class],"Not Found")</f>
        <v>Liabilities and Owners Equity</v>
      </c>
      <c r="H11591" t="str">
        <f>_xlfn.XLOOKUP(tbl_GL[[#This Row],[Account_key]],tbl_COA[Account_key],tbl_COA[SubClass],"Not Found")</f>
        <v>Liabilities</v>
      </c>
      <c r="I11591" t="str">
        <f>_xlfn.XLOOKUP(tbl_GL[[#This Row],[Account_key]],tbl_COA[Account_key],tbl_COA[SubClass2],"Not Found")</f>
        <v>Current Liabilities</v>
      </c>
      <c r="J11591" t="str">
        <f>_xlfn.XLOOKUP(tbl_GL[[#This Row],[Account_key]],tbl_COA[Account_key],tbl_COA[SubAccount],,0)</f>
        <v>Trade Payables</v>
      </c>
      <c r="K11591">
        <f>YEAR(tbl_GL[[#This Row],[Date]])</f>
        <v>2018</v>
      </c>
    </row>
    <row r="11592" spans="1:11" hidden="1" x14ac:dyDescent="0.35">
      <c r="A11592">
        <v>603.1</v>
      </c>
      <c r="B11592" s="24">
        <v>43436</v>
      </c>
      <c r="C11592">
        <v>5</v>
      </c>
      <c r="D11592" s="13">
        <v>320</v>
      </c>
      <c r="E11592" s="13" t="s">
        <v>97</v>
      </c>
      <c r="F11592" s="17">
        <v>-884</v>
      </c>
      <c r="G11592" t="str">
        <f>_xlfn.XLOOKUP(tbl_GL[[#This Row],[Account_key]],tbl_COA[Account_key],tbl_COA[Class],"Not Found")</f>
        <v>Operating account</v>
      </c>
      <c r="H11592" t="str">
        <f>_xlfn.XLOOKUP(tbl_GL[[#This Row],[Account_key]],tbl_COA[Account_key],tbl_COA[SubClass],"Not Found")</f>
        <v>Operating Expenses</v>
      </c>
      <c r="I11592" t="str">
        <f>_xlfn.XLOOKUP(tbl_GL[[#This Row],[Account_key]],tbl_COA[Account_key],tbl_COA[SubClass2],"Not Found")</f>
        <v>Administration</v>
      </c>
      <c r="J11592" t="str">
        <f>_xlfn.XLOOKUP(tbl_GL[[#This Row],[Account_key]],tbl_COA[Account_key],tbl_COA[SubAccount],,0)</f>
        <v>Professional Services</v>
      </c>
      <c r="K11592">
        <f>YEAR(tbl_GL[[#This Row],[Date]])</f>
        <v>2018</v>
      </c>
    </row>
    <row r="11593" spans="1:11" hidden="1" x14ac:dyDescent="0.35">
      <c r="A11593">
        <v>603.20000000000005</v>
      </c>
      <c r="B11593" s="24">
        <v>43436</v>
      </c>
      <c r="C11593">
        <v>5</v>
      </c>
      <c r="D11593" s="13">
        <v>120</v>
      </c>
      <c r="E11593" s="13" t="s">
        <v>97</v>
      </c>
      <c r="F11593" s="17">
        <v>884</v>
      </c>
      <c r="G11593" t="str">
        <f>_xlfn.XLOOKUP(tbl_GL[[#This Row],[Account_key]],tbl_COA[Account_key],tbl_COA[Class],"Not Found")</f>
        <v>Liabilities and Owners Equity</v>
      </c>
      <c r="H11593" t="str">
        <f>_xlfn.XLOOKUP(tbl_GL[[#This Row],[Account_key]],tbl_COA[Account_key],tbl_COA[SubClass],"Not Found")</f>
        <v>Liabilities</v>
      </c>
      <c r="I11593" t="str">
        <f>_xlfn.XLOOKUP(tbl_GL[[#This Row],[Account_key]],tbl_COA[Account_key],tbl_COA[SubClass2],"Not Found")</f>
        <v>Current Liabilities</v>
      </c>
      <c r="J11593" t="str">
        <f>_xlfn.XLOOKUP(tbl_GL[[#This Row],[Account_key]],tbl_COA[Account_key],tbl_COA[SubAccount],,0)</f>
        <v>Accrued Expenses</v>
      </c>
      <c r="K11593">
        <f>YEAR(tbl_GL[[#This Row],[Date]])</f>
        <v>2018</v>
      </c>
    </row>
    <row r="11594" spans="1:11" hidden="1" x14ac:dyDescent="0.35">
      <c r="A11594">
        <v>604.1</v>
      </c>
      <c r="B11594" s="24">
        <v>43436</v>
      </c>
      <c r="C11594">
        <v>5</v>
      </c>
      <c r="D11594" s="13">
        <v>10</v>
      </c>
      <c r="E11594" s="13" t="s">
        <v>98</v>
      </c>
      <c r="F11594" s="17">
        <v>-1061</v>
      </c>
      <c r="G11594" t="str">
        <f>_xlfn.XLOOKUP(tbl_GL[[#This Row],[Account_key]],tbl_COA[Account_key],tbl_COA[Class],"Not Found")</f>
        <v>Assets</v>
      </c>
      <c r="H11594" t="str">
        <f>_xlfn.XLOOKUP(tbl_GL[[#This Row],[Account_key]],tbl_COA[Account_key],tbl_COA[SubClass],"Not Found")</f>
        <v>Assets</v>
      </c>
      <c r="I11594" t="str">
        <f>_xlfn.XLOOKUP(tbl_GL[[#This Row],[Account_key]],tbl_COA[Account_key],tbl_COA[SubClass2],"Not Found")</f>
        <v>Current Assets</v>
      </c>
      <c r="J11594" t="str">
        <f>_xlfn.XLOOKUP(tbl_GL[[#This Row],[Account_key]],tbl_COA[Account_key],tbl_COA[SubAccount],,0)</f>
        <v>Cash at Bank</v>
      </c>
      <c r="K11594">
        <f>YEAR(tbl_GL[[#This Row],[Date]])</f>
        <v>2018</v>
      </c>
    </row>
    <row r="11595" spans="1:11" hidden="1" x14ac:dyDescent="0.35">
      <c r="A11595">
        <v>604.20000000000005</v>
      </c>
      <c r="B11595" s="24">
        <v>43436</v>
      </c>
      <c r="C11595">
        <v>5</v>
      </c>
      <c r="D11595" s="13">
        <v>120</v>
      </c>
      <c r="E11595" s="13" t="s">
        <v>98</v>
      </c>
      <c r="F11595" s="17">
        <v>-1061</v>
      </c>
      <c r="G11595" t="str">
        <f>_xlfn.XLOOKUP(tbl_GL[[#This Row],[Account_key]],tbl_COA[Account_key],tbl_COA[Class],"Not Found")</f>
        <v>Liabilities and Owners Equity</v>
      </c>
      <c r="H11595" t="str">
        <f>_xlfn.XLOOKUP(tbl_GL[[#This Row],[Account_key]],tbl_COA[Account_key],tbl_COA[SubClass],"Not Found")</f>
        <v>Liabilities</v>
      </c>
      <c r="I11595" t="str">
        <f>_xlfn.XLOOKUP(tbl_GL[[#This Row],[Account_key]],tbl_COA[Account_key],tbl_COA[SubClass2],"Not Found")</f>
        <v>Current Liabilities</v>
      </c>
      <c r="J11595" t="str">
        <f>_xlfn.XLOOKUP(tbl_GL[[#This Row],[Account_key]],tbl_COA[Account_key],tbl_COA[SubAccount],,0)</f>
        <v>Accrued Expenses</v>
      </c>
      <c r="K11595">
        <f>YEAR(tbl_GL[[#This Row],[Date]])</f>
        <v>2018</v>
      </c>
    </row>
    <row r="11596" spans="1:11" hidden="1" x14ac:dyDescent="0.35">
      <c r="A11596">
        <v>605.1</v>
      </c>
      <c r="B11596" s="24">
        <v>43437</v>
      </c>
      <c r="C11596">
        <v>5</v>
      </c>
      <c r="D11596" s="13">
        <v>10</v>
      </c>
      <c r="E11596" s="13" t="s">
        <v>98</v>
      </c>
      <c r="F11596" s="17">
        <v>-866</v>
      </c>
      <c r="G11596" t="str">
        <f>_xlfn.XLOOKUP(tbl_GL[[#This Row],[Account_key]],tbl_COA[Account_key],tbl_COA[Class],"Not Found")</f>
        <v>Assets</v>
      </c>
      <c r="H11596" t="str">
        <f>_xlfn.XLOOKUP(tbl_GL[[#This Row],[Account_key]],tbl_COA[Account_key],tbl_COA[SubClass],"Not Found")</f>
        <v>Assets</v>
      </c>
      <c r="I11596" t="str">
        <f>_xlfn.XLOOKUP(tbl_GL[[#This Row],[Account_key]],tbl_COA[Account_key],tbl_COA[SubClass2],"Not Found")</f>
        <v>Current Assets</v>
      </c>
      <c r="J11596" t="str">
        <f>_xlfn.XLOOKUP(tbl_GL[[#This Row],[Account_key]],tbl_COA[Account_key],tbl_COA[SubAccount],,0)</f>
        <v>Cash at Bank</v>
      </c>
      <c r="K11596">
        <f>YEAR(tbl_GL[[#This Row],[Date]])</f>
        <v>2018</v>
      </c>
    </row>
    <row r="11597" spans="1:11" hidden="1" x14ac:dyDescent="0.35">
      <c r="A11597">
        <v>605.20000000000005</v>
      </c>
      <c r="B11597" s="24">
        <v>43437</v>
      </c>
      <c r="C11597">
        <v>5</v>
      </c>
      <c r="D11597" s="13">
        <v>120</v>
      </c>
      <c r="E11597" s="13" t="s">
        <v>98</v>
      </c>
      <c r="F11597" s="17">
        <v>-866</v>
      </c>
      <c r="G11597" t="str">
        <f>_xlfn.XLOOKUP(tbl_GL[[#This Row],[Account_key]],tbl_COA[Account_key],tbl_COA[Class],"Not Found")</f>
        <v>Liabilities and Owners Equity</v>
      </c>
      <c r="H11597" t="str">
        <f>_xlfn.XLOOKUP(tbl_GL[[#This Row],[Account_key]],tbl_COA[Account_key],tbl_COA[SubClass],"Not Found")</f>
        <v>Liabilities</v>
      </c>
      <c r="I11597" t="str">
        <f>_xlfn.XLOOKUP(tbl_GL[[#This Row],[Account_key]],tbl_COA[Account_key],tbl_COA[SubClass2],"Not Found")</f>
        <v>Current Liabilities</v>
      </c>
      <c r="J11597" t="str">
        <f>_xlfn.XLOOKUP(tbl_GL[[#This Row],[Account_key]],tbl_COA[Account_key],tbl_COA[SubAccount],,0)</f>
        <v>Accrued Expenses</v>
      </c>
      <c r="K11597">
        <f>YEAR(tbl_GL[[#This Row],[Date]])</f>
        <v>2018</v>
      </c>
    </row>
    <row r="11598" spans="1:11" hidden="1" x14ac:dyDescent="0.35">
      <c r="A11598">
        <v>606.1</v>
      </c>
      <c r="B11598" s="24">
        <v>43437</v>
      </c>
      <c r="C11598">
        <v>5</v>
      </c>
      <c r="D11598" s="13">
        <v>10</v>
      </c>
      <c r="E11598" s="13" t="s">
        <v>84</v>
      </c>
      <c r="F11598" s="17">
        <v>-12833</v>
      </c>
      <c r="G11598" t="str">
        <f>_xlfn.XLOOKUP(tbl_GL[[#This Row],[Account_key]],tbl_COA[Account_key],tbl_COA[Class],"Not Found")</f>
        <v>Assets</v>
      </c>
      <c r="H11598" t="str">
        <f>_xlfn.XLOOKUP(tbl_GL[[#This Row],[Account_key]],tbl_COA[Account_key],tbl_COA[SubClass],"Not Found")</f>
        <v>Assets</v>
      </c>
      <c r="I11598" t="str">
        <f>_xlfn.XLOOKUP(tbl_GL[[#This Row],[Account_key]],tbl_COA[Account_key],tbl_COA[SubClass2],"Not Found")</f>
        <v>Current Assets</v>
      </c>
      <c r="J11598" t="str">
        <f>_xlfn.XLOOKUP(tbl_GL[[#This Row],[Account_key]],tbl_COA[Account_key],tbl_COA[SubAccount],,0)</f>
        <v>Cash at Bank</v>
      </c>
      <c r="K11598">
        <f>YEAR(tbl_GL[[#This Row],[Date]])</f>
        <v>2018</v>
      </c>
    </row>
    <row r="11599" spans="1:11" hidden="1" x14ac:dyDescent="0.35">
      <c r="A11599">
        <v>606.20000000000005</v>
      </c>
      <c r="B11599" s="24">
        <v>43437</v>
      </c>
      <c r="C11599">
        <v>5</v>
      </c>
      <c r="D11599" s="13">
        <v>110</v>
      </c>
      <c r="E11599" s="13" t="s">
        <v>84</v>
      </c>
      <c r="F11599" s="17">
        <v>-12833</v>
      </c>
      <c r="G11599" t="str">
        <f>_xlfn.XLOOKUP(tbl_GL[[#This Row],[Account_key]],tbl_COA[Account_key],tbl_COA[Class],"Not Found")</f>
        <v>Liabilities and Owners Equity</v>
      </c>
      <c r="H11599" t="str">
        <f>_xlfn.XLOOKUP(tbl_GL[[#This Row],[Account_key]],tbl_COA[Account_key],tbl_COA[SubClass],"Not Found")</f>
        <v>Liabilities</v>
      </c>
      <c r="I11599" t="str">
        <f>_xlfn.XLOOKUP(tbl_GL[[#This Row],[Account_key]],tbl_COA[Account_key],tbl_COA[SubClass2],"Not Found")</f>
        <v>Current Liabilities</v>
      </c>
      <c r="J11599" t="str">
        <f>_xlfn.XLOOKUP(tbl_GL[[#This Row],[Account_key]],tbl_COA[Account_key],tbl_COA[SubAccount],,0)</f>
        <v>Trade Payables</v>
      </c>
      <c r="K11599">
        <f>YEAR(tbl_GL[[#This Row],[Date]])</f>
        <v>2018</v>
      </c>
    </row>
    <row r="11600" spans="1:11" hidden="1" x14ac:dyDescent="0.35">
      <c r="A11600">
        <v>607.1</v>
      </c>
      <c r="B11600" s="24">
        <v>43439</v>
      </c>
      <c r="C11600">
        <v>5</v>
      </c>
      <c r="D11600" s="13">
        <v>260</v>
      </c>
      <c r="E11600" s="13" t="s">
        <v>97</v>
      </c>
      <c r="F11600" s="17">
        <v>-755</v>
      </c>
      <c r="G11600" t="str">
        <f>_xlfn.XLOOKUP(tbl_GL[[#This Row],[Account_key]],tbl_COA[Account_key],tbl_COA[Class],"Not Found")</f>
        <v>Operating account</v>
      </c>
      <c r="H11600" t="str">
        <f>_xlfn.XLOOKUP(tbl_GL[[#This Row],[Account_key]],tbl_COA[Account_key],tbl_COA[SubClass],"Not Found")</f>
        <v>Operating Expenses</v>
      </c>
      <c r="I11600" t="str">
        <f>_xlfn.XLOOKUP(tbl_GL[[#This Row],[Account_key]],tbl_COA[Account_key],tbl_COA[SubClass2],"Not Found")</f>
        <v>Marketing</v>
      </c>
      <c r="J11600" t="str">
        <f>_xlfn.XLOOKUP(tbl_GL[[#This Row],[Account_key]],tbl_COA[Account_key],tbl_COA[SubAccount],,0)</f>
        <v>Commissions</v>
      </c>
      <c r="K11600">
        <f>YEAR(tbl_GL[[#This Row],[Date]])</f>
        <v>2018</v>
      </c>
    </row>
    <row r="11601" spans="1:11" hidden="1" x14ac:dyDescent="0.35">
      <c r="A11601">
        <v>607.20000000000005</v>
      </c>
      <c r="B11601" s="24">
        <v>43439</v>
      </c>
      <c r="C11601">
        <v>5</v>
      </c>
      <c r="D11601" s="13">
        <v>120</v>
      </c>
      <c r="E11601" s="13" t="s">
        <v>97</v>
      </c>
      <c r="F11601" s="17">
        <v>755</v>
      </c>
      <c r="G11601" t="str">
        <f>_xlfn.XLOOKUP(tbl_GL[[#This Row],[Account_key]],tbl_COA[Account_key],tbl_COA[Class],"Not Found")</f>
        <v>Liabilities and Owners Equity</v>
      </c>
      <c r="H11601" t="str">
        <f>_xlfn.XLOOKUP(tbl_GL[[#This Row],[Account_key]],tbl_COA[Account_key],tbl_COA[SubClass],"Not Found")</f>
        <v>Liabilities</v>
      </c>
      <c r="I11601" t="str">
        <f>_xlfn.XLOOKUP(tbl_GL[[#This Row],[Account_key]],tbl_COA[Account_key],tbl_COA[SubClass2],"Not Found")</f>
        <v>Current Liabilities</v>
      </c>
      <c r="J11601" t="str">
        <f>_xlfn.XLOOKUP(tbl_GL[[#This Row],[Account_key]],tbl_COA[Account_key],tbl_COA[SubAccount],,0)</f>
        <v>Accrued Expenses</v>
      </c>
      <c r="K11601">
        <f>YEAR(tbl_GL[[#This Row],[Date]])</f>
        <v>2018</v>
      </c>
    </row>
    <row r="11602" spans="1:11" hidden="1" x14ac:dyDescent="0.35">
      <c r="A11602">
        <v>608.1</v>
      </c>
      <c r="B11602" s="24">
        <v>43440</v>
      </c>
      <c r="C11602">
        <v>5</v>
      </c>
      <c r="D11602" s="13">
        <v>340</v>
      </c>
      <c r="E11602" s="13" t="s">
        <v>99</v>
      </c>
      <c r="F11602" s="17">
        <v>-9</v>
      </c>
      <c r="G11602" t="str">
        <f>_xlfn.XLOOKUP(tbl_GL[[#This Row],[Account_key]],tbl_COA[Account_key],tbl_COA[Class],"Not Found")</f>
        <v>Operating account</v>
      </c>
      <c r="H11602" t="str">
        <f>_xlfn.XLOOKUP(tbl_GL[[#This Row],[Account_key]],tbl_COA[Account_key],tbl_COA[SubClass],"Not Found")</f>
        <v>Operating Expenses</v>
      </c>
      <c r="I11602" t="str">
        <f>_xlfn.XLOOKUP(tbl_GL[[#This Row],[Account_key]],tbl_COA[Account_key],tbl_COA[SubClass2],"Not Found")</f>
        <v>Administration</v>
      </c>
      <c r="J11602" t="str">
        <f>_xlfn.XLOOKUP(tbl_GL[[#This Row],[Account_key]],tbl_COA[Account_key],tbl_COA[SubAccount],,0)</f>
        <v>Utilities</v>
      </c>
      <c r="K11602">
        <f>YEAR(tbl_GL[[#This Row],[Date]])</f>
        <v>2018</v>
      </c>
    </row>
    <row r="11603" spans="1:11" hidden="1" x14ac:dyDescent="0.35">
      <c r="A11603">
        <v>608.20000000000005</v>
      </c>
      <c r="B11603" s="24">
        <v>43440</v>
      </c>
      <c r="C11603">
        <v>5</v>
      </c>
      <c r="D11603" s="13">
        <v>20</v>
      </c>
      <c r="E11603" s="13" t="s">
        <v>99</v>
      </c>
      <c r="F11603" s="17">
        <v>-9</v>
      </c>
      <c r="G11603" t="str">
        <f>_xlfn.XLOOKUP(tbl_GL[[#This Row],[Account_key]],tbl_COA[Account_key],tbl_COA[Class],"Not Found")</f>
        <v>Assets</v>
      </c>
      <c r="H11603" t="str">
        <f>_xlfn.XLOOKUP(tbl_GL[[#This Row],[Account_key]],tbl_COA[Account_key],tbl_COA[SubClass],"Not Found")</f>
        <v>Assets</v>
      </c>
      <c r="I11603" t="str">
        <f>_xlfn.XLOOKUP(tbl_GL[[#This Row],[Account_key]],tbl_COA[Account_key],tbl_COA[SubClass2],"Not Found")</f>
        <v>Current Assets</v>
      </c>
      <c r="J11603" t="str">
        <f>_xlfn.XLOOKUP(tbl_GL[[#This Row],[Account_key]],tbl_COA[Account_key],tbl_COA[SubAccount],,0)</f>
        <v>Cash in hand</v>
      </c>
      <c r="K11603">
        <f>YEAR(tbl_GL[[#This Row],[Date]])</f>
        <v>2018</v>
      </c>
    </row>
    <row r="11604" spans="1:11" hidden="1" x14ac:dyDescent="0.35">
      <c r="A11604">
        <v>609.1</v>
      </c>
      <c r="B11604" s="24">
        <v>43440</v>
      </c>
      <c r="C11604">
        <v>5</v>
      </c>
      <c r="D11604" s="13">
        <v>10</v>
      </c>
      <c r="E11604" s="13" t="s">
        <v>98</v>
      </c>
      <c r="F11604" s="17">
        <v>-961</v>
      </c>
      <c r="G11604" t="str">
        <f>_xlfn.XLOOKUP(tbl_GL[[#This Row],[Account_key]],tbl_COA[Account_key],tbl_COA[Class],"Not Found")</f>
        <v>Assets</v>
      </c>
      <c r="H11604" t="str">
        <f>_xlfn.XLOOKUP(tbl_GL[[#This Row],[Account_key]],tbl_COA[Account_key],tbl_COA[SubClass],"Not Found")</f>
        <v>Assets</v>
      </c>
      <c r="I11604" t="str">
        <f>_xlfn.XLOOKUP(tbl_GL[[#This Row],[Account_key]],tbl_COA[Account_key],tbl_COA[SubClass2],"Not Found")</f>
        <v>Current Assets</v>
      </c>
      <c r="J11604" t="str">
        <f>_xlfn.XLOOKUP(tbl_GL[[#This Row],[Account_key]],tbl_COA[Account_key],tbl_COA[SubAccount],,0)</f>
        <v>Cash at Bank</v>
      </c>
      <c r="K11604">
        <f>YEAR(tbl_GL[[#This Row],[Date]])</f>
        <v>2018</v>
      </c>
    </row>
    <row r="11605" spans="1:11" hidden="1" x14ac:dyDescent="0.35">
      <c r="A11605">
        <v>609.20000000000005</v>
      </c>
      <c r="B11605" s="24">
        <v>43440</v>
      </c>
      <c r="C11605">
        <v>5</v>
      </c>
      <c r="D11605" s="13">
        <v>120</v>
      </c>
      <c r="E11605" s="13" t="s">
        <v>98</v>
      </c>
      <c r="F11605" s="17">
        <v>-961</v>
      </c>
      <c r="G11605" t="str">
        <f>_xlfn.XLOOKUP(tbl_GL[[#This Row],[Account_key]],tbl_COA[Account_key],tbl_COA[Class],"Not Found")</f>
        <v>Liabilities and Owners Equity</v>
      </c>
      <c r="H11605" t="str">
        <f>_xlfn.XLOOKUP(tbl_GL[[#This Row],[Account_key]],tbl_COA[Account_key],tbl_COA[SubClass],"Not Found")</f>
        <v>Liabilities</v>
      </c>
      <c r="I11605" t="str">
        <f>_xlfn.XLOOKUP(tbl_GL[[#This Row],[Account_key]],tbl_COA[Account_key],tbl_COA[SubClass2],"Not Found")</f>
        <v>Current Liabilities</v>
      </c>
      <c r="J11605" t="str">
        <f>_xlfn.XLOOKUP(tbl_GL[[#This Row],[Account_key]],tbl_COA[Account_key],tbl_COA[SubAccount],,0)</f>
        <v>Accrued Expenses</v>
      </c>
      <c r="K11605">
        <f>YEAR(tbl_GL[[#This Row],[Date]])</f>
        <v>2018</v>
      </c>
    </row>
    <row r="11606" spans="1:11" hidden="1" x14ac:dyDescent="0.35">
      <c r="A11606">
        <v>610.1</v>
      </c>
      <c r="B11606" s="24">
        <v>43440</v>
      </c>
      <c r="C11606">
        <v>5</v>
      </c>
      <c r="D11606" s="13">
        <v>30</v>
      </c>
      <c r="E11606" s="13" t="s">
        <v>80</v>
      </c>
      <c r="F11606" s="17">
        <v>-7998</v>
      </c>
      <c r="G11606" t="str">
        <f>_xlfn.XLOOKUP(tbl_GL[[#This Row],[Account_key]],tbl_COA[Account_key],tbl_COA[Class],"Not Found")</f>
        <v>Assets</v>
      </c>
      <c r="H11606" t="str">
        <f>_xlfn.XLOOKUP(tbl_GL[[#This Row],[Account_key]],tbl_COA[Account_key],tbl_COA[SubClass],"Not Found")</f>
        <v>Assets</v>
      </c>
      <c r="I11606" t="str">
        <f>_xlfn.XLOOKUP(tbl_GL[[#This Row],[Account_key]],tbl_COA[Account_key],tbl_COA[SubClass2],"Not Found")</f>
        <v>Current Assets</v>
      </c>
      <c r="J11606" t="str">
        <f>_xlfn.XLOOKUP(tbl_GL[[#This Row],[Account_key]],tbl_COA[Account_key],tbl_COA[SubAccount],,0)</f>
        <v>Trade Receivables</v>
      </c>
      <c r="K11606">
        <f>YEAR(tbl_GL[[#This Row],[Date]])</f>
        <v>2018</v>
      </c>
    </row>
    <row r="11607" spans="1:11" hidden="1" x14ac:dyDescent="0.35">
      <c r="A11607">
        <v>610.20000000000005</v>
      </c>
      <c r="B11607" s="24">
        <v>43440</v>
      </c>
      <c r="C11607">
        <v>5</v>
      </c>
      <c r="D11607" s="13">
        <v>10</v>
      </c>
      <c r="E11607" s="13" t="s">
        <v>80</v>
      </c>
      <c r="F11607" s="17">
        <v>7998</v>
      </c>
      <c r="G11607" t="str">
        <f>_xlfn.XLOOKUP(tbl_GL[[#This Row],[Account_key]],tbl_COA[Account_key],tbl_COA[Class],"Not Found")</f>
        <v>Assets</v>
      </c>
      <c r="H11607" t="str">
        <f>_xlfn.XLOOKUP(tbl_GL[[#This Row],[Account_key]],tbl_COA[Account_key],tbl_COA[SubClass],"Not Found")</f>
        <v>Assets</v>
      </c>
      <c r="I11607" t="str">
        <f>_xlfn.XLOOKUP(tbl_GL[[#This Row],[Account_key]],tbl_COA[Account_key],tbl_COA[SubClass2],"Not Found")</f>
        <v>Current Assets</v>
      </c>
      <c r="J11607" t="str">
        <f>_xlfn.XLOOKUP(tbl_GL[[#This Row],[Account_key]],tbl_COA[Account_key],tbl_COA[SubAccount],,0)</f>
        <v>Cash at Bank</v>
      </c>
      <c r="K11607">
        <f>YEAR(tbl_GL[[#This Row],[Date]])</f>
        <v>2018</v>
      </c>
    </row>
    <row r="11608" spans="1:11" hidden="1" x14ac:dyDescent="0.35">
      <c r="A11608">
        <v>611.1</v>
      </c>
      <c r="B11608" s="24">
        <v>43441</v>
      </c>
      <c r="C11608">
        <v>5</v>
      </c>
      <c r="D11608" s="13">
        <v>230</v>
      </c>
      <c r="E11608" s="13" t="s">
        <v>4</v>
      </c>
      <c r="F11608" s="17">
        <v>-637</v>
      </c>
      <c r="G11608" t="str">
        <f>_xlfn.XLOOKUP(tbl_GL[[#This Row],[Account_key]],tbl_COA[Account_key],tbl_COA[Class],"Not Found")</f>
        <v>Trading account</v>
      </c>
      <c r="H11608" t="str">
        <f>_xlfn.XLOOKUP(tbl_GL[[#This Row],[Account_key]],tbl_COA[Account_key],tbl_COA[SubClass],"Not Found")</f>
        <v>Cost of Sales</v>
      </c>
      <c r="I11608" t="str">
        <f>_xlfn.XLOOKUP(tbl_GL[[#This Row],[Account_key]],tbl_COA[Account_key],tbl_COA[SubClass2],"Not Found")</f>
        <v>Cost of Sales</v>
      </c>
      <c r="J11608" t="str">
        <f>_xlfn.XLOOKUP(tbl_GL[[#This Row],[Account_key]],tbl_COA[Account_key],tbl_COA[SubAccount],,0)</f>
        <v>Cost of Sales</v>
      </c>
      <c r="K11608">
        <f>YEAR(tbl_GL[[#This Row],[Date]])</f>
        <v>2018</v>
      </c>
    </row>
    <row r="11609" spans="1:11" hidden="1" x14ac:dyDescent="0.35">
      <c r="A11609">
        <v>611.20000000000005</v>
      </c>
      <c r="B11609" s="24">
        <v>43441</v>
      </c>
      <c r="C11609">
        <v>5</v>
      </c>
      <c r="D11609" s="13">
        <v>60</v>
      </c>
      <c r="E11609" s="13" t="s">
        <v>4</v>
      </c>
      <c r="F11609" s="17">
        <v>-637</v>
      </c>
      <c r="G11609" t="str">
        <f>_xlfn.XLOOKUP(tbl_GL[[#This Row],[Account_key]],tbl_COA[Account_key],tbl_COA[Class],"Not Found")</f>
        <v>Assets</v>
      </c>
      <c r="H11609" t="str">
        <f>_xlfn.XLOOKUP(tbl_GL[[#This Row],[Account_key]],tbl_COA[Account_key],tbl_COA[SubClass],"Not Found")</f>
        <v>Assets</v>
      </c>
      <c r="I11609" t="str">
        <f>_xlfn.XLOOKUP(tbl_GL[[#This Row],[Account_key]],tbl_COA[Account_key],tbl_COA[SubClass2],"Not Found")</f>
        <v>Current Assets</v>
      </c>
      <c r="J11609" t="str">
        <f>_xlfn.XLOOKUP(tbl_GL[[#This Row],[Account_key]],tbl_COA[Account_key],tbl_COA[SubAccount],,0)</f>
        <v>Inventory</v>
      </c>
      <c r="K11609">
        <f>YEAR(tbl_GL[[#This Row],[Date]])</f>
        <v>2018</v>
      </c>
    </row>
    <row r="11610" spans="1:11" hidden="1" x14ac:dyDescent="0.35">
      <c r="A11610">
        <v>612.1</v>
      </c>
      <c r="B11610" s="24">
        <v>43441</v>
      </c>
      <c r="C11610">
        <v>5</v>
      </c>
      <c r="D11610" s="13">
        <v>260</v>
      </c>
      <c r="E11610" s="13" t="s">
        <v>97</v>
      </c>
      <c r="F11610" s="17">
        <v>-1121</v>
      </c>
      <c r="G11610" t="str">
        <f>_xlfn.XLOOKUP(tbl_GL[[#This Row],[Account_key]],tbl_COA[Account_key],tbl_COA[Class],"Not Found")</f>
        <v>Operating account</v>
      </c>
      <c r="H11610" t="str">
        <f>_xlfn.XLOOKUP(tbl_GL[[#This Row],[Account_key]],tbl_COA[Account_key],tbl_COA[SubClass],"Not Found")</f>
        <v>Operating Expenses</v>
      </c>
      <c r="I11610" t="str">
        <f>_xlfn.XLOOKUP(tbl_GL[[#This Row],[Account_key]],tbl_COA[Account_key],tbl_COA[SubClass2],"Not Found")</f>
        <v>Marketing</v>
      </c>
      <c r="J11610" t="str">
        <f>_xlfn.XLOOKUP(tbl_GL[[#This Row],[Account_key]],tbl_COA[Account_key],tbl_COA[SubAccount],,0)</f>
        <v>Commissions</v>
      </c>
      <c r="K11610">
        <f>YEAR(tbl_GL[[#This Row],[Date]])</f>
        <v>2018</v>
      </c>
    </row>
    <row r="11611" spans="1:11" hidden="1" x14ac:dyDescent="0.35">
      <c r="A11611">
        <v>612.20000000000005</v>
      </c>
      <c r="B11611" s="24">
        <v>43441</v>
      </c>
      <c r="C11611">
        <v>5</v>
      </c>
      <c r="D11611" s="13">
        <v>120</v>
      </c>
      <c r="E11611" s="13" t="s">
        <v>97</v>
      </c>
      <c r="F11611" s="17">
        <v>1121</v>
      </c>
      <c r="G11611" t="str">
        <f>_xlfn.XLOOKUP(tbl_GL[[#This Row],[Account_key]],tbl_COA[Account_key],tbl_COA[Class],"Not Found")</f>
        <v>Liabilities and Owners Equity</v>
      </c>
      <c r="H11611" t="str">
        <f>_xlfn.XLOOKUP(tbl_GL[[#This Row],[Account_key]],tbl_COA[Account_key],tbl_COA[SubClass],"Not Found")</f>
        <v>Liabilities</v>
      </c>
      <c r="I11611" t="str">
        <f>_xlfn.XLOOKUP(tbl_GL[[#This Row],[Account_key]],tbl_COA[Account_key],tbl_COA[SubClass2],"Not Found")</f>
        <v>Current Liabilities</v>
      </c>
      <c r="J11611" t="str">
        <f>_xlfn.XLOOKUP(tbl_GL[[#This Row],[Account_key]],tbl_COA[Account_key],tbl_COA[SubAccount],,0)</f>
        <v>Accrued Expenses</v>
      </c>
      <c r="K11611">
        <f>YEAR(tbl_GL[[#This Row],[Date]])</f>
        <v>2018</v>
      </c>
    </row>
    <row r="11612" spans="1:11" hidden="1" x14ac:dyDescent="0.35">
      <c r="A11612">
        <v>613.1</v>
      </c>
      <c r="B11612" s="24">
        <v>43441</v>
      </c>
      <c r="C11612">
        <v>5</v>
      </c>
      <c r="D11612" s="13">
        <v>220</v>
      </c>
      <c r="E11612" s="13" t="s">
        <v>81</v>
      </c>
      <c r="F11612" s="17">
        <v>-1131</v>
      </c>
      <c r="G11612" t="str">
        <f>_xlfn.XLOOKUP(tbl_GL[[#This Row],[Account_key]],tbl_COA[Account_key],tbl_COA[Class],"Not Found")</f>
        <v>Trading account</v>
      </c>
      <c r="H11612" t="str">
        <f>_xlfn.XLOOKUP(tbl_GL[[#This Row],[Account_key]],tbl_COA[Account_key],tbl_COA[SubClass],"Not Found")</f>
        <v>Sales</v>
      </c>
      <c r="I11612" t="str">
        <f>_xlfn.XLOOKUP(tbl_GL[[#This Row],[Account_key]],tbl_COA[Account_key],tbl_COA[SubClass2],"Not Found")</f>
        <v>Sales</v>
      </c>
      <c r="J11612" t="str">
        <f>_xlfn.XLOOKUP(tbl_GL[[#This Row],[Account_key]],tbl_COA[Account_key],tbl_COA[SubAccount],,0)</f>
        <v>Sales Return</v>
      </c>
      <c r="K11612">
        <f>YEAR(tbl_GL[[#This Row],[Date]])</f>
        <v>2018</v>
      </c>
    </row>
    <row r="11613" spans="1:11" hidden="1" x14ac:dyDescent="0.35">
      <c r="A11613">
        <v>613.20000000000005</v>
      </c>
      <c r="B11613" s="24">
        <v>43441</v>
      </c>
      <c r="C11613">
        <v>5</v>
      </c>
      <c r="D11613" s="13">
        <v>20</v>
      </c>
      <c r="E11613" s="13" t="s">
        <v>81</v>
      </c>
      <c r="F11613" s="17">
        <v>-1131</v>
      </c>
      <c r="G11613" t="str">
        <f>_xlfn.XLOOKUP(tbl_GL[[#This Row],[Account_key]],tbl_COA[Account_key],tbl_COA[Class],"Not Found")</f>
        <v>Assets</v>
      </c>
      <c r="H11613" t="str">
        <f>_xlfn.XLOOKUP(tbl_GL[[#This Row],[Account_key]],tbl_COA[Account_key],tbl_COA[SubClass],"Not Found")</f>
        <v>Assets</v>
      </c>
      <c r="I11613" t="str">
        <f>_xlfn.XLOOKUP(tbl_GL[[#This Row],[Account_key]],tbl_COA[Account_key],tbl_COA[SubClass2],"Not Found")</f>
        <v>Current Assets</v>
      </c>
      <c r="J11613" t="str">
        <f>_xlfn.XLOOKUP(tbl_GL[[#This Row],[Account_key]],tbl_COA[Account_key],tbl_COA[SubAccount],,0)</f>
        <v>Cash in hand</v>
      </c>
      <c r="K11613">
        <f>YEAR(tbl_GL[[#This Row],[Date]])</f>
        <v>2018</v>
      </c>
    </row>
    <row r="11614" spans="1:11" hidden="1" x14ac:dyDescent="0.35">
      <c r="A11614">
        <v>614.1</v>
      </c>
      <c r="B11614" s="24">
        <v>43441</v>
      </c>
      <c r="C11614">
        <v>5</v>
      </c>
      <c r="D11614" s="13">
        <v>210</v>
      </c>
      <c r="E11614" s="13" t="s">
        <v>7</v>
      </c>
      <c r="F11614" s="17">
        <v>2124</v>
      </c>
      <c r="G11614" t="str">
        <f>_xlfn.XLOOKUP(tbl_GL[[#This Row],[Account_key]],tbl_COA[Account_key],tbl_COA[Class],"Not Found")</f>
        <v>Trading account</v>
      </c>
      <c r="H11614" t="str">
        <f>_xlfn.XLOOKUP(tbl_GL[[#This Row],[Account_key]],tbl_COA[Account_key],tbl_COA[SubClass],"Not Found")</f>
        <v>Sales</v>
      </c>
      <c r="I11614" t="str">
        <f>_xlfn.XLOOKUP(tbl_GL[[#This Row],[Account_key]],tbl_COA[Account_key],tbl_COA[SubClass2],"Not Found")</f>
        <v>Sales</v>
      </c>
      <c r="J11614" t="str">
        <f>_xlfn.XLOOKUP(tbl_GL[[#This Row],[Account_key]],tbl_COA[Account_key],tbl_COA[SubAccount],,0)</f>
        <v>Sales</v>
      </c>
      <c r="K11614">
        <f>YEAR(tbl_GL[[#This Row],[Date]])</f>
        <v>2018</v>
      </c>
    </row>
    <row r="11615" spans="1:11" hidden="1" x14ac:dyDescent="0.35">
      <c r="A11615">
        <v>614.20000000000005</v>
      </c>
      <c r="B11615" s="24">
        <v>43441</v>
      </c>
      <c r="C11615">
        <v>5</v>
      </c>
      <c r="D11615" s="13">
        <v>10</v>
      </c>
      <c r="E11615" s="13" t="s">
        <v>7</v>
      </c>
      <c r="F11615" s="17">
        <v>2124</v>
      </c>
      <c r="G11615" t="str">
        <f>_xlfn.XLOOKUP(tbl_GL[[#This Row],[Account_key]],tbl_COA[Account_key],tbl_COA[Class],"Not Found")</f>
        <v>Assets</v>
      </c>
      <c r="H11615" t="str">
        <f>_xlfn.XLOOKUP(tbl_GL[[#This Row],[Account_key]],tbl_COA[Account_key],tbl_COA[SubClass],"Not Found")</f>
        <v>Assets</v>
      </c>
      <c r="I11615" t="str">
        <f>_xlfn.XLOOKUP(tbl_GL[[#This Row],[Account_key]],tbl_COA[Account_key],tbl_COA[SubClass2],"Not Found")</f>
        <v>Current Assets</v>
      </c>
      <c r="J11615" t="str">
        <f>_xlfn.XLOOKUP(tbl_GL[[#This Row],[Account_key]],tbl_COA[Account_key],tbl_COA[SubAccount],,0)</f>
        <v>Cash at Bank</v>
      </c>
      <c r="K11615">
        <f>YEAR(tbl_GL[[#This Row],[Date]])</f>
        <v>2018</v>
      </c>
    </row>
    <row r="11616" spans="1:11" hidden="1" x14ac:dyDescent="0.35">
      <c r="A11616">
        <v>615.1</v>
      </c>
      <c r="B11616" s="24">
        <v>43441</v>
      </c>
      <c r="C11616">
        <v>5</v>
      </c>
      <c r="D11616" s="13">
        <v>230</v>
      </c>
      <c r="E11616" s="13" t="s">
        <v>4</v>
      </c>
      <c r="F11616" s="17">
        <v>-2492</v>
      </c>
      <c r="G11616" t="str">
        <f>_xlfn.XLOOKUP(tbl_GL[[#This Row],[Account_key]],tbl_COA[Account_key],tbl_COA[Class],"Not Found")</f>
        <v>Trading account</v>
      </c>
      <c r="H11616" t="str">
        <f>_xlfn.XLOOKUP(tbl_GL[[#This Row],[Account_key]],tbl_COA[Account_key],tbl_COA[SubClass],"Not Found")</f>
        <v>Cost of Sales</v>
      </c>
      <c r="I11616" t="str">
        <f>_xlfn.XLOOKUP(tbl_GL[[#This Row],[Account_key]],tbl_COA[Account_key],tbl_COA[SubClass2],"Not Found")</f>
        <v>Cost of Sales</v>
      </c>
      <c r="J11616" t="str">
        <f>_xlfn.XLOOKUP(tbl_GL[[#This Row],[Account_key]],tbl_COA[Account_key],tbl_COA[SubAccount],,0)</f>
        <v>Cost of Sales</v>
      </c>
      <c r="K11616">
        <f>YEAR(tbl_GL[[#This Row],[Date]])</f>
        <v>2018</v>
      </c>
    </row>
    <row r="11617" spans="1:11" hidden="1" x14ac:dyDescent="0.35">
      <c r="A11617">
        <v>615.20000000000005</v>
      </c>
      <c r="B11617" s="24">
        <v>43441</v>
      </c>
      <c r="C11617">
        <v>5</v>
      </c>
      <c r="D11617" s="13">
        <v>60</v>
      </c>
      <c r="E11617" s="13" t="s">
        <v>4</v>
      </c>
      <c r="F11617" s="17">
        <v>-2492</v>
      </c>
      <c r="G11617" t="str">
        <f>_xlfn.XLOOKUP(tbl_GL[[#This Row],[Account_key]],tbl_COA[Account_key],tbl_COA[Class],"Not Found")</f>
        <v>Assets</v>
      </c>
      <c r="H11617" t="str">
        <f>_xlfn.XLOOKUP(tbl_GL[[#This Row],[Account_key]],tbl_COA[Account_key],tbl_COA[SubClass],"Not Found")</f>
        <v>Assets</v>
      </c>
      <c r="I11617" t="str">
        <f>_xlfn.XLOOKUP(tbl_GL[[#This Row],[Account_key]],tbl_COA[Account_key],tbl_COA[SubClass2],"Not Found")</f>
        <v>Current Assets</v>
      </c>
      <c r="J11617" t="str">
        <f>_xlfn.XLOOKUP(tbl_GL[[#This Row],[Account_key]],tbl_COA[Account_key],tbl_COA[SubAccount],,0)</f>
        <v>Inventory</v>
      </c>
      <c r="K11617">
        <f>YEAR(tbl_GL[[#This Row],[Date]])</f>
        <v>2018</v>
      </c>
    </row>
    <row r="11618" spans="1:11" hidden="1" x14ac:dyDescent="0.35">
      <c r="A11618">
        <v>616.1</v>
      </c>
      <c r="B11618" s="24">
        <v>43441</v>
      </c>
      <c r="C11618">
        <v>5</v>
      </c>
      <c r="D11618" s="13">
        <v>210</v>
      </c>
      <c r="E11618" s="13" t="s">
        <v>8</v>
      </c>
      <c r="F11618" s="17">
        <v>9062</v>
      </c>
      <c r="G11618" t="str">
        <f>_xlfn.XLOOKUP(tbl_GL[[#This Row],[Account_key]],tbl_COA[Account_key],tbl_COA[Class],"Not Found")</f>
        <v>Trading account</v>
      </c>
      <c r="H11618" t="str">
        <f>_xlfn.XLOOKUP(tbl_GL[[#This Row],[Account_key]],tbl_COA[Account_key],tbl_COA[SubClass],"Not Found")</f>
        <v>Sales</v>
      </c>
      <c r="I11618" t="str">
        <f>_xlfn.XLOOKUP(tbl_GL[[#This Row],[Account_key]],tbl_COA[Account_key],tbl_COA[SubClass2],"Not Found")</f>
        <v>Sales</v>
      </c>
      <c r="J11618" t="str">
        <f>_xlfn.XLOOKUP(tbl_GL[[#This Row],[Account_key]],tbl_COA[Account_key],tbl_COA[SubAccount],,0)</f>
        <v>Sales</v>
      </c>
      <c r="K11618">
        <f>YEAR(tbl_GL[[#This Row],[Date]])</f>
        <v>2018</v>
      </c>
    </row>
    <row r="11619" spans="1:11" hidden="1" x14ac:dyDescent="0.35">
      <c r="A11619">
        <v>616.20000000000005</v>
      </c>
      <c r="B11619" s="24">
        <v>43441</v>
      </c>
      <c r="C11619">
        <v>5</v>
      </c>
      <c r="D11619" s="13">
        <v>30</v>
      </c>
      <c r="E11619" s="13" t="s">
        <v>8</v>
      </c>
      <c r="F11619" s="17">
        <v>9062</v>
      </c>
      <c r="G11619" t="str">
        <f>_xlfn.XLOOKUP(tbl_GL[[#This Row],[Account_key]],tbl_COA[Account_key],tbl_COA[Class],"Not Found")</f>
        <v>Assets</v>
      </c>
      <c r="H11619" t="str">
        <f>_xlfn.XLOOKUP(tbl_GL[[#This Row],[Account_key]],tbl_COA[Account_key],tbl_COA[SubClass],"Not Found")</f>
        <v>Assets</v>
      </c>
      <c r="I11619" t="str">
        <f>_xlfn.XLOOKUP(tbl_GL[[#This Row],[Account_key]],tbl_COA[Account_key],tbl_COA[SubClass2],"Not Found")</f>
        <v>Current Assets</v>
      </c>
      <c r="J11619" t="str">
        <f>_xlfn.XLOOKUP(tbl_GL[[#This Row],[Account_key]],tbl_COA[Account_key],tbl_COA[SubAccount],,0)</f>
        <v>Trade Receivables</v>
      </c>
      <c r="K11619">
        <f>YEAR(tbl_GL[[#This Row],[Date]])</f>
        <v>2018</v>
      </c>
    </row>
    <row r="11620" spans="1:11" hidden="1" x14ac:dyDescent="0.35">
      <c r="A11620">
        <v>617.1</v>
      </c>
      <c r="B11620" s="24">
        <v>43444</v>
      </c>
      <c r="C11620">
        <v>5</v>
      </c>
      <c r="D11620" s="13">
        <v>10</v>
      </c>
      <c r="E11620" s="13" t="s">
        <v>98</v>
      </c>
      <c r="F11620" s="17">
        <v>-908</v>
      </c>
      <c r="G11620" t="str">
        <f>_xlfn.XLOOKUP(tbl_GL[[#This Row],[Account_key]],tbl_COA[Account_key],tbl_COA[Class],"Not Found")</f>
        <v>Assets</v>
      </c>
      <c r="H11620" t="str">
        <f>_xlfn.XLOOKUP(tbl_GL[[#This Row],[Account_key]],tbl_COA[Account_key],tbl_COA[SubClass],"Not Found")</f>
        <v>Assets</v>
      </c>
      <c r="I11620" t="str">
        <f>_xlfn.XLOOKUP(tbl_GL[[#This Row],[Account_key]],tbl_COA[Account_key],tbl_COA[SubClass2],"Not Found")</f>
        <v>Current Assets</v>
      </c>
      <c r="J11620" t="str">
        <f>_xlfn.XLOOKUP(tbl_GL[[#This Row],[Account_key]],tbl_COA[Account_key],tbl_COA[SubAccount],,0)</f>
        <v>Cash at Bank</v>
      </c>
      <c r="K11620">
        <f>YEAR(tbl_GL[[#This Row],[Date]])</f>
        <v>2018</v>
      </c>
    </row>
    <row r="11621" spans="1:11" hidden="1" x14ac:dyDescent="0.35">
      <c r="A11621">
        <v>617.20000000000005</v>
      </c>
      <c r="B11621" s="24">
        <v>43444</v>
      </c>
      <c r="C11621">
        <v>5</v>
      </c>
      <c r="D11621" s="13">
        <v>120</v>
      </c>
      <c r="E11621" s="13" t="s">
        <v>98</v>
      </c>
      <c r="F11621" s="17">
        <v>-908</v>
      </c>
      <c r="G11621" t="str">
        <f>_xlfn.XLOOKUP(tbl_GL[[#This Row],[Account_key]],tbl_COA[Account_key],tbl_COA[Class],"Not Found")</f>
        <v>Liabilities and Owners Equity</v>
      </c>
      <c r="H11621" t="str">
        <f>_xlfn.XLOOKUP(tbl_GL[[#This Row],[Account_key]],tbl_COA[Account_key],tbl_COA[SubClass],"Not Found")</f>
        <v>Liabilities</v>
      </c>
      <c r="I11621" t="str">
        <f>_xlfn.XLOOKUP(tbl_GL[[#This Row],[Account_key]],tbl_COA[Account_key],tbl_COA[SubClass2],"Not Found")</f>
        <v>Current Liabilities</v>
      </c>
      <c r="J11621" t="str">
        <f>_xlfn.XLOOKUP(tbl_GL[[#This Row],[Account_key]],tbl_COA[Account_key],tbl_COA[SubAccount],,0)</f>
        <v>Accrued Expenses</v>
      </c>
      <c r="K11621">
        <f>YEAR(tbl_GL[[#This Row],[Date]])</f>
        <v>2018</v>
      </c>
    </row>
    <row r="11622" spans="1:11" hidden="1" x14ac:dyDescent="0.35">
      <c r="A11622">
        <v>618.1</v>
      </c>
      <c r="B11622" s="24">
        <v>43445</v>
      </c>
      <c r="C11622">
        <v>5</v>
      </c>
      <c r="D11622" s="13">
        <v>10</v>
      </c>
      <c r="E11622" s="13" t="s">
        <v>98</v>
      </c>
      <c r="F11622" s="17">
        <v>-904</v>
      </c>
      <c r="G11622" t="str">
        <f>_xlfn.XLOOKUP(tbl_GL[[#This Row],[Account_key]],tbl_COA[Account_key],tbl_COA[Class],"Not Found")</f>
        <v>Assets</v>
      </c>
      <c r="H11622" t="str">
        <f>_xlfn.XLOOKUP(tbl_GL[[#This Row],[Account_key]],tbl_COA[Account_key],tbl_COA[SubClass],"Not Found")</f>
        <v>Assets</v>
      </c>
      <c r="I11622" t="str">
        <f>_xlfn.XLOOKUP(tbl_GL[[#This Row],[Account_key]],tbl_COA[Account_key],tbl_COA[SubClass2],"Not Found")</f>
        <v>Current Assets</v>
      </c>
      <c r="J11622" t="str">
        <f>_xlfn.XLOOKUP(tbl_GL[[#This Row],[Account_key]],tbl_COA[Account_key],tbl_COA[SubAccount],,0)</f>
        <v>Cash at Bank</v>
      </c>
      <c r="K11622">
        <f>YEAR(tbl_GL[[#This Row],[Date]])</f>
        <v>2018</v>
      </c>
    </row>
    <row r="11623" spans="1:11" hidden="1" x14ac:dyDescent="0.35">
      <c r="A11623">
        <v>618.20000000000005</v>
      </c>
      <c r="B11623" s="24">
        <v>43445</v>
      </c>
      <c r="C11623">
        <v>5</v>
      </c>
      <c r="D11623" s="13">
        <v>120</v>
      </c>
      <c r="E11623" s="13" t="s">
        <v>98</v>
      </c>
      <c r="F11623" s="17">
        <v>-904</v>
      </c>
      <c r="G11623" t="str">
        <f>_xlfn.XLOOKUP(tbl_GL[[#This Row],[Account_key]],tbl_COA[Account_key],tbl_COA[Class],"Not Found")</f>
        <v>Liabilities and Owners Equity</v>
      </c>
      <c r="H11623" t="str">
        <f>_xlfn.XLOOKUP(tbl_GL[[#This Row],[Account_key]],tbl_COA[Account_key],tbl_COA[SubClass],"Not Found")</f>
        <v>Liabilities</v>
      </c>
      <c r="I11623" t="str">
        <f>_xlfn.XLOOKUP(tbl_GL[[#This Row],[Account_key]],tbl_COA[Account_key],tbl_COA[SubClass2],"Not Found")</f>
        <v>Current Liabilities</v>
      </c>
      <c r="J11623" t="str">
        <f>_xlfn.XLOOKUP(tbl_GL[[#This Row],[Account_key]],tbl_COA[Account_key],tbl_COA[SubAccount],,0)</f>
        <v>Accrued Expenses</v>
      </c>
      <c r="K11623">
        <f>YEAR(tbl_GL[[#This Row],[Date]])</f>
        <v>2018</v>
      </c>
    </row>
    <row r="11624" spans="1:11" hidden="1" x14ac:dyDescent="0.35">
      <c r="A11624">
        <v>619.1</v>
      </c>
      <c r="B11624" s="24">
        <v>43445</v>
      </c>
      <c r="C11624">
        <v>5</v>
      </c>
      <c r="D11624" s="13">
        <v>290</v>
      </c>
      <c r="E11624" s="13" t="s">
        <v>97</v>
      </c>
      <c r="F11624" s="17">
        <v>-1169</v>
      </c>
      <c r="G11624" t="str">
        <f>_xlfn.XLOOKUP(tbl_GL[[#This Row],[Account_key]],tbl_COA[Account_key],tbl_COA[Class],"Not Found")</f>
        <v>Operating account</v>
      </c>
      <c r="H11624" t="str">
        <f>_xlfn.XLOOKUP(tbl_GL[[#This Row],[Account_key]],tbl_COA[Account_key],tbl_COA[SubClass],"Not Found")</f>
        <v>Operating Expenses</v>
      </c>
      <c r="I11624" t="str">
        <f>_xlfn.XLOOKUP(tbl_GL[[#This Row],[Account_key]],tbl_COA[Account_key],tbl_COA[SubClass2],"Not Found")</f>
        <v>Administration</v>
      </c>
      <c r="J11624" t="str">
        <f>_xlfn.XLOOKUP(tbl_GL[[#This Row],[Account_key]],tbl_COA[Account_key],tbl_COA[SubAccount],,0)</f>
        <v>Travel</v>
      </c>
      <c r="K11624">
        <f>YEAR(tbl_GL[[#This Row],[Date]])</f>
        <v>2018</v>
      </c>
    </row>
    <row r="11625" spans="1:11" hidden="1" x14ac:dyDescent="0.35">
      <c r="A11625">
        <v>619.20000000000005</v>
      </c>
      <c r="B11625" s="24">
        <v>43445</v>
      </c>
      <c r="C11625">
        <v>5</v>
      </c>
      <c r="D11625" s="13">
        <v>120</v>
      </c>
      <c r="E11625" s="13" t="s">
        <v>97</v>
      </c>
      <c r="F11625" s="17">
        <v>1169</v>
      </c>
      <c r="G11625" t="str">
        <f>_xlfn.XLOOKUP(tbl_GL[[#This Row],[Account_key]],tbl_COA[Account_key],tbl_COA[Class],"Not Found")</f>
        <v>Liabilities and Owners Equity</v>
      </c>
      <c r="H11625" t="str">
        <f>_xlfn.XLOOKUP(tbl_GL[[#This Row],[Account_key]],tbl_COA[Account_key],tbl_COA[SubClass],"Not Found")</f>
        <v>Liabilities</v>
      </c>
      <c r="I11625" t="str">
        <f>_xlfn.XLOOKUP(tbl_GL[[#This Row],[Account_key]],tbl_COA[Account_key],tbl_COA[SubClass2],"Not Found")</f>
        <v>Current Liabilities</v>
      </c>
      <c r="J11625" t="str">
        <f>_xlfn.XLOOKUP(tbl_GL[[#This Row],[Account_key]],tbl_COA[Account_key],tbl_COA[SubAccount],,0)</f>
        <v>Accrued Expenses</v>
      </c>
      <c r="K11625">
        <f>YEAR(tbl_GL[[#This Row],[Date]])</f>
        <v>2018</v>
      </c>
    </row>
    <row r="11626" spans="1:11" hidden="1" x14ac:dyDescent="0.35">
      <c r="A11626">
        <v>620.1</v>
      </c>
      <c r="B11626" s="24">
        <v>43448</v>
      </c>
      <c r="C11626">
        <v>5</v>
      </c>
      <c r="D11626" s="13">
        <v>230</v>
      </c>
      <c r="E11626" s="13" t="s">
        <v>4</v>
      </c>
      <c r="F11626" s="17">
        <v>-594</v>
      </c>
      <c r="G11626" t="str">
        <f>_xlfn.XLOOKUP(tbl_GL[[#This Row],[Account_key]],tbl_COA[Account_key],tbl_COA[Class],"Not Found")</f>
        <v>Trading account</v>
      </c>
      <c r="H11626" t="str">
        <f>_xlfn.XLOOKUP(tbl_GL[[#This Row],[Account_key]],tbl_COA[Account_key],tbl_COA[SubClass],"Not Found")</f>
        <v>Cost of Sales</v>
      </c>
      <c r="I11626" t="str">
        <f>_xlfn.XLOOKUP(tbl_GL[[#This Row],[Account_key]],tbl_COA[Account_key],tbl_COA[SubClass2],"Not Found")</f>
        <v>Cost of Sales</v>
      </c>
      <c r="J11626" t="str">
        <f>_xlfn.XLOOKUP(tbl_GL[[#This Row],[Account_key]],tbl_COA[Account_key],tbl_COA[SubAccount],,0)</f>
        <v>Cost of Sales</v>
      </c>
      <c r="K11626">
        <f>YEAR(tbl_GL[[#This Row],[Date]])</f>
        <v>2018</v>
      </c>
    </row>
    <row r="11627" spans="1:11" hidden="1" x14ac:dyDescent="0.35">
      <c r="A11627">
        <v>620.20000000000005</v>
      </c>
      <c r="B11627" s="24">
        <v>43448</v>
      </c>
      <c r="C11627">
        <v>5</v>
      </c>
      <c r="D11627" s="13">
        <v>60</v>
      </c>
      <c r="E11627" s="13" t="s">
        <v>4</v>
      </c>
      <c r="F11627" s="17">
        <v>-594</v>
      </c>
      <c r="G11627" t="str">
        <f>_xlfn.XLOOKUP(tbl_GL[[#This Row],[Account_key]],tbl_COA[Account_key],tbl_COA[Class],"Not Found")</f>
        <v>Assets</v>
      </c>
      <c r="H11627" t="str">
        <f>_xlfn.XLOOKUP(tbl_GL[[#This Row],[Account_key]],tbl_COA[Account_key],tbl_COA[SubClass],"Not Found")</f>
        <v>Assets</v>
      </c>
      <c r="I11627" t="str">
        <f>_xlfn.XLOOKUP(tbl_GL[[#This Row],[Account_key]],tbl_COA[Account_key],tbl_COA[SubClass2],"Not Found")</f>
        <v>Current Assets</v>
      </c>
      <c r="J11627" t="str">
        <f>_xlfn.XLOOKUP(tbl_GL[[#This Row],[Account_key]],tbl_COA[Account_key],tbl_COA[SubAccount],,0)</f>
        <v>Inventory</v>
      </c>
      <c r="K11627">
        <f>YEAR(tbl_GL[[#This Row],[Date]])</f>
        <v>2018</v>
      </c>
    </row>
    <row r="11628" spans="1:11" hidden="1" x14ac:dyDescent="0.35">
      <c r="A11628">
        <v>621.1</v>
      </c>
      <c r="B11628" s="24">
        <v>43448</v>
      </c>
      <c r="C11628">
        <v>5</v>
      </c>
      <c r="D11628" s="13">
        <v>10</v>
      </c>
      <c r="E11628" s="13" t="s">
        <v>98</v>
      </c>
      <c r="F11628" s="17">
        <v>-1031</v>
      </c>
      <c r="G11628" t="str">
        <f>_xlfn.XLOOKUP(tbl_GL[[#This Row],[Account_key]],tbl_COA[Account_key],tbl_COA[Class],"Not Found")</f>
        <v>Assets</v>
      </c>
      <c r="H11628" t="str">
        <f>_xlfn.XLOOKUP(tbl_GL[[#This Row],[Account_key]],tbl_COA[Account_key],tbl_COA[SubClass],"Not Found")</f>
        <v>Assets</v>
      </c>
      <c r="I11628" t="str">
        <f>_xlfn.XLOOKUP(tbl_GL[[#This Row],[Account_key]],tbl_COA[Account_key],tbl_COA[SubClass2],"Not Found")</f>
        <v>Current Assets</v>
      </c>
      <c r="J11628" t="str">
        <f>_xlfn.XLOOKUP(tbl_GL[[#This Row],[Account_key]],tbl_COA[Account_key],tbl_COA[SubAccount],,0)</f>
        <v>Cash at Bank</v>
      </c>
      <c r="K11628">
        <f>YEAR(tbl_GL[[#This Row],[Date]])</f>
        <v>2018</v>
      </c>
    </row>
    <row r="11629" spans="1:11" hidden="1" x14ac:dyDescent="0.35">
      <c r="A11629">
        <v>621.20000000000005</v>
      </c>
      <c r="B11629" s="24">
        <v>43448</v>
      </c>
      <c r="C11629">
        <v>5</v>
      </c>
      <c r="D11629" s="13">
        <v>120</v>
      </c>
      <c r="E11629" s="13" t="s">
        <v>98</v>
      </c>
      <c r="F11629" s="17">
        <v>-1031</v>
      </c>
      <c r="G11629" t="str">
        <f>_xlfn.XLOOKUP(tbl_GL[[#This Row],[Account_key]],tbl_COA[Account_key],tbl_COA[Class],"Not Found")</f>
        <v>Liabilities and Owners Equity</v>
      </c>
      <c r="H11629" t="str">
        <f>_xlfn.XLOOKUP(tbl_GL[[#This Row],[Account_key]],tbl_COA[Account_key],tbl_COA[SubClass],"Not Found")</f>
        <v>Liabilities</v>
      </c>
      <c r="I11629" t="str">
        <f>_xlfn.XLOOKUP(tbl_GL[[#This Row],[Account_key]],tbl_COA[Account_key],tbl_COA[SubClass2],"Not Found")</f>
        <v>Current Liabilities</v>
      </c>
      <c r="J11629" t="str">
        <f>_xlfn.XLOOKUP(tbl_GL[[#This Row],[Account_key]],tbl_COA[Account_key],tbl_COA[SubAccount],,0)</f>
        <v>Accrued Expenses</v>
      </c>
      <c r="K11629">
        <f>YEAR(tbl_GL[[#This Row],[Date]])</f>
        <v>2018</v>
      </c>
    </row>
    <row r="11630" spans="1:11" hidden="1" x14ac:dyDescent="0.35">
      <c r="A11630">
        <v>622.1</v>
      </c>
      <c r="B11630" s="24">
        <v>43448</v>
      </c>
      <c r="C11630">
        <v>5</v>
      </c>
      <c r="D11630" s="13">
        <v>210</v>
      </c>
      <c r="E11630" s="13" t="s">
        <v>7</v>
      </c>
      <c r="F11630" s="17">
        <v>1980</v>
      </c>
      <c r="G11630" t="str">
        <f>_xlfn.XLOOKUP(tbl_GL[[#This Row],[Account_key]],tbl_COA[Account_key],tbl_COA[Class],"Not Found")</f>
        <v>Trading account</v>
      </c>
      <c r="H11630" t="str">
        <f>_xlfn.XLOOKUP(tbl_GL[[#This Row],[Account_key]],tbl_COA[Account_key],tbl_COA[SubClass],"Not Found")</f>
        <v>Sales</v>
      </c>
      <c r="I11630" t="str">
        <f>_xlfn.XLOOKUP(tbl_GL[[#This Row],[Account_key]],tbl_COA[Account_key],tbl_COA[SubClass2],"Not Found")</f>
        <v>Sales</v>
      </c>
      <c r="J11630" t="str">
        <f>_xlfn.XLOOKUP(tbl_GL[[#This Row],[Account_key]],tbl_COA[Account_key],tbl_COA[SubAccount],,0)</f>
        <v>Sales</v>
      </c>
      <c r="K11630">
        <f>YEAR(tbl_GL[[#This Row],[Date]])</f>
        <v>2018</v>
      </c>
    </row>
    <row r="11631" spans="1:11" hidden="1" x14ac:dyDescent="0.35">
      <c r="A11631">
        <v>622.20000000000005</v>
      </c>
      <c r="B11631" s="24">
        <v>43448</v>
      </c>
      <c r="C11631">
        <v>5</v>
      </c>
      <c r="D11631" s="13">
        <v>10</v>
      </c>
      <c r="E11631" s="13" t="s">
        <v>7</v>
      </c>
      <c r="F11631" s="17">
        <v>1980</v>
      </c>
      <c r="G11631" t="str">
        <f>_xlfn.XLOOKUP(tbl_GL[[#This Row],[Account_key]],tbl_COA[Account_key],tbl_COA[Class],"Not Found")</f>
        <v>Assets</v>
      </c>
      <c r="H11631" t="str">
        <f>_xlfn.XLOOKUP(tbl_GL[[#This Row],[Account_key]],tbl_COA[Account_key],tbl_COA[SubClass],"Not Found")</f>
        <v>Assets</v>
      </c>
      <c r="I11631" t="str">
        <f>_xlfn.XLOOKUP(tbl_GL[[#This Row],[Account_key]],tbl_COA[Account_key],tbl_COA[SubClass2],"Not Found")</f>
        <v>Current Assets</v>
      </c>
      <c r="J11631" t="str">
        <f>_xlfn.XLOOKUP(tbl_GL[[#This Row],[Account_key]],tbl_COA[Account_key],tbl_COA[SubAccount],,0)</f>
        <v>Cash at Bank</v>
      </c>
      <c r="K11631">
        <f>YEAR(tbl_GL[[#This Row],[Date]])</f>
        <v>2018</v>
      </c>
    </row>
    <row r="11632" spans="1:11" hidden="1" x14ac:dyDescent="0.35">
      <c r="A11632">
        <v>623.1</v>
      </c>
      <c r="B11632" s="24">
        <v>43448</v>
      </c>
      <c r="C11632">
        <v>5</v>
      </c>
      <c r="D11632" s="13">
        <v>230</v>
      </c>
      <c r="E11632" s="13" t="s">
        <v>4</v>
      </c>
      <c r="F11632" s="17">
        <v>-2438</v>
      </c>
      <c r="G11632" t="str">
        <f>_xlfn.XLOOKUP(tbl_GL[[#This Row],[Account_key]],tbl_COA[Account_key],tbl_COA[Class],"Not Found")</f>
        <v>Trading account</v>
      </c>
      <c r="H11632" t="str">
        <f>_xlfn.XLOOKUP(tbl_GL[[#This Row],[Account_key]],tbl_COA[Account_key],tbl_COA[SubClass],"Not Found")</f>
        <v>Cost of Sales</v>
      </c>
      <c r="I11632" t="str">
        <f>_xlfn.XLOOKUP(tbl_GL[[#This Row],[Account_key]],tbl_COA[Account_key],tbl_COA[SubClass2],"Not Found")</f>
        <v>Cost of Sales</v>
      </c>
      <c r="J11632" t="str">
        <f>_xlfn.XLOOKUP(tbl_GL[[#This Row],[Account_key]],tbl_COA[Account_key],tbl_COA[SubAccount],,0)</f>
        <v>Cost of Sales</v>
      </c>
      <c r="K11632">
        <f>YEAR(tbl_GL[[#This Row],[Date]])</f>
        <v>2018</v>
      </c>
    </row>
    <row r="11633" spans="1:11" hidden="1" x14ac:dyDescent="0.35">
      <c r="A11633">
        <v>623.20000000000005</v>
      </c>
      <c r="B11633" s="24">
        <v>43448</v>
      </c>
      <c r="C11633">
        <v>5</v>
      </c>
      <c r="D11633" s="13">
        <v>60</v>
      </c>
      <c r="E11633" s="13" t="s">
        <v>4</v>
      </c>
      <c r="F11633" s="17">
        <v>-2438</v>
      </c>
      <c r="G11633" t="str">
        <f>_xlfn.XLOOKUP(tbl_GL[[#This Row],[Account_key]],tbl_COA[Account_key],tbl_COA[Class],"Not Found")</f>
        <v>Assets</v>
      </c>
      <c r="H11633" t="str">
        <f>_xlfn.XLOOKUP(tbl_GL[[#This Row],[Account_key]],tbl_COA[Account_key],tbl_COA[SubClass],"Not Found")</f>
        <v>Assets</v>
      </c>
      <c r="I11633" t="str">
        <f>_xlfn.XLOOKUP(tbl_GL[[#This Row],[Account_key]],tbl_COA[Account_key],tbl_COA[SubClass2],"Not Found")</f>
        <v>Current Assets</v>
      </c>
      <c r="J11633" t="str">
        <f>_xlfn.XLOOKUP(tbl_GL[[#This Row],[Account_key]],tbl_COA[Account_key],tbl_COA[SubAccount],,0)</f>
        <v>Inventory</v>
      </c>
      <c r="K11633">
        <f>YEAR(tbl_GL[[#This Row],[Date]])</f>
        <v>2018</v>
      </c>
    </row>
    <row r="11634" spans="1:11" hidden="1" x14ac:dyDescent="0.35">
      <c r="A11634">
        <v>624.1</v>
      </c>
      <c r="B11634" s="24">
        <v>43448</v>
      </c>
      <c r="C11634">
        <v>5</v>
      </c>
      <c r="D11634" s="13">
        <v>210</v>
      </c>
      <c r="E11634" s="13" t="s">
        <v>8</v>
      </c>
      <c r="F11634" s="17">
        <v>8865</v>
      </c>
      <c r="G11634" t="str">
        <f>_xlfn.XLOOKUP(tbl_GL[[#This Row],[Account_key]],tbl_COA[Account_key],tbl_COA[Class],"Not Found")</f>
        <v>Trading account</v>
      </c>
      <c r="H11634" t="str">
        <f>_xlfn.XLOOKUP(tbl_GL[[#This Row],[Account_key]],tbl_COA[Account_key],tbl_COA[SubClass],"Not Found")</f>
        <v>Sales</v>
      </c>
      <c r="I11634" t="str">
        <f>_xlfn.XLOOKUP(tbl_GL[[#This Row],[Account_key]],tbl_COA[Account_key],tbl_COA[SubClass2],"Not Found")</f>
        <v>Sales</v>
      </c>
      <c r="J11634" t="str">
        <f>_xlfn.XLOOKUP(tbl_GL[[#This Row],[Account_key]],tbl_COA[Account_key],tbl_COA[SubAccount],,0)</f>
        <v>Sales</v>
      </c>
      <c r="K11634">
        <f>YEAR(tbl_GL[[#This Row],[Date]])</f>
        <v>2018</v>
      </c>
    </row>
    <row r="11635" spans="1:11" hidden="1" x14ac:dyDescent="0.35">
      <c r="A11635">
        <v>624.20000000000005</v>
      </c>
      <c r="B11635" s="24">
        <v>43448</v>
      </c>
      <c r="C11635">
        <v>5</v>
      </c>
      <c r="D11635" s="13">
        <v>30</v>
      </c>
      <c r="E11635" s="13" t="s">
        <v>8</v>
      </c>
      <c r="F11635" s="17">
        <v>8865</v>
      </c>
      <c r="G11635" t="str">
        <f>_xlfn.XLOOKUP(tbl_GL[[#This Row],[Account_key]],tbl_COA[Account_key],tbl_COA[Class],"Not Found")</f>
        <v>Assets</v>
      </c>
      <c r="H11635" t="str">
        <f>_xlfn.XLOOKUP(tbl_GL[[#This Row],[Account_key]],tbl_COA[Account_key],tbl_COA[SubClass],"Not Found")</f>
        <v>Assets</v>
      </c>
      <c r="I11635" t="str">
        <f>_xlfn.XLOOKUP(tbl_GL[[#This Row],[Account_key]],tbl_COA[Account_key],tbl_COA[SubClass2],"Not Found")</f>
        <v>Current Assets</v>
      </c>
      <c r="J11635" t="str">
        <f>_xlfn.XLOOKUP(tbl_GL[[#This Row],[Account_key]],tbl_COA[Account_key],tbl_COA[SubAccount],,0)</f>
        <v>Trade Receivables</v>
      </c>
      <c r="K11635">
        <f>YEAR(tbl_GL[[#This Row],[Date]])</f>
        <v>2018</v>
      </c>
    </row>
    <row r="11636" spans="1:11" hidden="1" x14ac:dyDescent="0.35">
      <c r="A11636">
        <v>625.1</v>
      </c>
      <c r="B11636" s="24">
        <v>43449</v>
      </c>
      <c r="C11636">
        <v>5</v>
      </c>
      <c r="D11636" s="13">
        <v>10</v>
      </c>
      <c r="E11636" s="13" t="s">
        <v>112</v>
      </c>
      <c r="F11636" s="17">
        <v>-140</v>
      </c>
      <c r="G11636" t="str">
        <f>_xlfn.XLOOKUP(tbl_GL[[#This Row],[Account_key]],tbl_COA[Account_key],tbl_COA[Class],"Not Found")</f>
        <v>Assets</v>
      </c>
      <c r="H11636" t="str">
        <f>_xlfn.XLOOKUP(tbl_GL[[#This Row],[Account_key]],tbl_COA[Account_key],tbl_COA[SubClass],"Not Found")</f>
        <v>Assets</v>
      </c>
      <c r="I11636" t="str">
        <f>_xlfn.XLOOKUP(tbl_GL[[#This Row],[Account_key]],tbl_COA[Account_key],tbl_COA[SubClass2],"Not Found")</f>
        <v>Current Assets</v>
      </c>
      <c r="J11636" t="str">
        <f>_xlfn.XLOOKUP(tbl_GL[[#This Row],[Account_key]],tbl_COA[Account_key],tbl_COA[SubAccount],,0)</f>
        <v>Cash at Bank</v>
      </c>
      <c r="K11636">
        <f>YEAR(tbl_GL[[#This Row],[Date]])</f>
        <v>2018</v>
      </c>
    </row>
    <row r="11637" spans="1:11" hidden="1" x14ac:dyDescent="0.35">
      <c r="A11637">
        <v>625.20000000000005</v>
      </c>
      <c r="B11637" s="24">
        <v>43449</v>
      </c>
      <c r="C11637">
        <v>5</v>
      </c>
      <c r="D11637" s="13">
        <v>121</v>
      </c>
      <c r="E11637" s="13" t="s">
        <v>112</v>
      </c>
      <c r="F11637" s="17">
        <v>-140</v>
      </c>
      <c r="G11637" t="str">
        <f>_xlfn.XLOOKUP(tbl_GL[[#This Row],[Account_key]],tbl_COA[Account_key],tbl_COA[Class],"Not Found")</f>
        <v>Liabilities and Owners Equity</v>
      </c>
      <c r="H11637" t="str">
        <f>_xlfn.XLOOKUP(tbl_GL[[#This Row],[Account_key]],tbl_COA[Account_key],tbl_COA[SubClass],"Not Found")</f>
        <v>Liabilities</v>
      </c>
      <c r="I11637" t="str">
        <f>_xlfn.XLOOKUP(tbl_GL[[#This Row],[Account_key]],tbl_COA[Account_key],tbl_COA[SubClass2],"Not Found")</f>
        <v>Current Liabilities</v>
      </c>
      <c r="J11637" t="str">
        <f>_xlfn.XLOOKUP(tbl_GL[[#This Row],[Account_key]],tbl_COA[Account_key],tbl_COA[SubAccount],,0)</f>
        <v>Interest Payable</v>
      </c>
      <c r="K11637">
        <f>YEAR(tbl_GL[[#This Row],[Date]])</f>
        <v>2018</v>
      </c>
    </row>
    <row r="11638" spans="1:11" hidden="1" x14ac:dyDescent="0.35">
      <c r="A11638">
        <v>626.1</v>
      </c>
      <c r="B11638" s="24">
        <v>43450</v>
      </c>
      <c r="C11638">
        <v>5</v>
      </c>
      <c r="D11638" s="13">
        <v>290</v>
      </c>
      <c r="E11638" s="13" t="s">
        <v>97</v>
      </c>
      <c r="F11638" s="17">
        <v>-740</v>
      </c>
      <c r="G11638" t="str">
        <f>_xlfn.XLOOKUP(tbl_GL[[#This Row],[Account_key]],tbl_COA[Account_key],tbl_COA[Class],"Not Found")</f>
        <v>Operating account</v>
      </c>
      <c r="H11638" t="str">
        <f>_xlfn.XLOOKUP(tbl_GL[[#This Row],[Account_key]],tbl_COA[Account_key],tbl_COA[SubClass],"Not Found")</f>
        <v>Operating Expenses</v>
      </c>
      <c r="I11638" t="str">
        <f>_xlfn.XLOOKUP(tbl_GL[[#This Row],[Account_key]],tbl_COA[Account_key],tbl_COA[SubClass2],"Not Found")</f>
        <v>Administration</v>
      </c>
      <c r="J11638" t="str">
        <f>_xlfn.XLOOKUP(tbl_GL[[#This Row],[Account_key]],tbl_COA[Account_key],tbl_COA[SubAccount],,0)</f>
        <v>Travel</v>
      </c>
      <c r="K11638">
        <f>YEAR(tbl_GL[[#This Row],[Date]])</f>
        <v>2018</v>
      </c>
    </row>
    <row r="11639" spans="1:11" hidden="1" x14ac:dyDescent="0.35">
      <c r="A11639">
        <v>626.20000000000005</v>
      </c>
      <c r="B11639" s="24">
        <v>43450</v>
      </c>
      <c r="C11639">
        <v>5</v>
      </c>
      <c r="D11639" s="13">
        <v>120</v>
      </c>
      <c r="E11639" s="13" t="s">
        <v>97</v>
      </c>
      <c r="F11639" s="17">
        <v>740</v>
      </c>
      <c r="G11639" t="str">
        <f>_xlfn.XLOOKUP(tbl_GL[[#This Row],[Account_key]],tbl_COA[Account_key],tbl_COA[Class],"Not Found")</f>
        <v>Liabilities and Owners Equity</v>
      </c>
      <c r="H11639" t="str">
        <f>_xlfn.XLOOKUP(tbl_GL[[#This Row],[Account_key]],tbl_COA[Account_key],tbl_COA[SubClass],"Not Found")</f>
        <v>Liabilities</v>
      </c>
      <c r="I11639" t="str">
        <f>_xlfn.XLOOKUP(tbl_GL[[#This Row],[Account_key]],tbl_COA[Account_key],tbl_COA[SubClass2],"Not Found")</f>
        <v>Current Liabilities</v>
      </c>
      <c r="J11639" t="str">
        <f>_xlfn.XLOOKUP(tbl_GL[[#This Row],[Account_key]],tbl_COA[Account_key],tbl_COA[SubAccount],,0)</f>
        <v>Accrued Expenses</v>
      </c>
      <c r="K11639">
        <f>YEAR(tbl_GL[[#This Row],[Date]])</f>
        <v>2018</v>
      </c>
    </row>
    <row r="11640" spans="1:11" hidden="1" x14ac:dyDescent="0.35">
      <c r="A11640">
        <v>627.1</v>
      </c>
      <c r="B11640" s="24">
        <v>43451</v>
      </c>
      <c r="C11640">
        <v>5</v>
      </c>
      <c r="D11640" s="13">
        <v>30</v>
      </c>
      <c r="E11640" s="13" t="s">
        <v>80</v>
      </c>
      <c r="F11640" s="17">
        <v>-7633</v>
      </c>
      <c r="G11640" t="str">
        <f>_xlfn.XLOOKUP(tbl_GL[[#This Row],[Account_key]],tbl_COA[Account_key],tbl_COA[Class],"Not Found")</f>
        <v>Assets</v>
      </c>
      <c r="H11640" t="str">
        <f>_xlfn.XLOOKUP(tbl_GL[[#This Row],[Account_key]],tbl_COA[Account_key],tbl_COA[SubClass],"Not Found")</f>
        <v>Assets</v>
      </c>
      <c r="I11640" t="str">
        <f>_xlfn.XLOOKUP(tbl_GL[[#This Row],[Account_key]],tbl_COA[Account_key],tbl_COA[SubClass2],"Not Found")</f>
        <v>Current Assets</v>
      </c>
      <c r="J11640" t="str">
        <f>_xlfn.XLOOKUP(tbl_GL[[#This Row],[Account_key]],tbl_COA[Account_key],tbl_COA[SubAccount],,0)</f>
        <v>Trade Receivables</v>
      </c>
      <c r="K11640">
        <f>YEAR(tbl_GL[[#This Row],[Date]])</f>
        <v>2018</v>
      </c>
    </row>
    <row r="11641" spans="1:11" hidden="1" x14ac:dyDescent="0.35">
      <c r="A11641">
        <v>627.20000000000005</v>
      </c>
      <c r="B11641" s="24">
        <v>43451</v>
      </c>
      <c r="C11641">
        <v>5</v>
      </c>
      <c r="D11641" s="13">
        <v>10</v>
      </c>
      <c r="E11641" s="13" t="s">
        <v>80</v>
      </c>
      <c r="F11641" s="17">
        <v>7633</v>
      </c>
      <c r="G11641" t="str">
        <f>_xlfn.XLOOKUP(tbl_GL[[#This Row],[Account_key]],tbl_COA[Account_key],tbl_COA[Class],"Not Found")</f>
        <v>Assets</v>
      </c>
      <c r="H11641" t="str">
        <f>_xlfn.XLOOKUP(tbl_GL[[#This Row],[Account_key]],tbl_COA[Account_key],tbl_COA[SubClass],"Not Found")</f>
        <v>Assets</v>
      </c>
      <c r="I11641" t="str">
        <f>_xlfn.XLOOKUP(tbl_GL[[#This Row],[Account_key]],tbl_COA[Account_key],tbl_COA[SubClass2],"Not Found")</f>
        <v>Current Assets</v>
      </c>
      <c r="J11641" t="str">
        <f>_xlfn.XLOOKUP(tbl_GL[[#This Row],[Account_key]],tbl_COA[Account_key],tbl_COA[SubAccount],,0)</f>
        <v>Cash at Bank</v>
      </c>
      <c r="K11641">
        <f>YEAR(tbl_GL[[#This Row],[Date]])</f>
        <v>2018</v>
      </c>
    </row>
    <row r="11642" spans="1:11" hidden="1" x14ac:dyDescent="0.35">
      <c r="A11642">
        <v>628.1</v>
      </c>
      <c r="B11642" s="24">
        <v>43452</v>
      </c>
      <c r="C11642">
        <v>5</v>
      </c>
      <c r="D11642" s="13">
        <v>320</v>
      </c>
      <c r="E11642" s="13" t="s">
        <v>99</v>
      </c>
      <c r="F11642" s="17">
        <v>-9</v>
      </c>
      <c r="G11642" t="str">
        <f>_xlfn.XLOOKUP(tbl_GL[[#This Row],[Account_key]],tbl_COA[Account_key],tbl_COA[Class],"Not Found")</f>
        <v>Operating account</v>
      </c>
      <c r="H11642" t="str">
        <f>_xlfn.XLOOKUP(tbl_GL[[#This Row],[Account_key]],tbl_COA[Account_key],tbl_COA[SubClass],"Not Found")</f>
        <v>Operating Expenses</v>
      </c>
      <c r="I11642" t="str">
        <f>_xlfn.XLOOKUP(tbl_GL[[#This Row],[Account_key]],tbl_COA[Account_key],tbl_COA[SubClass2],"Not Found")</f>
        <v>Administration</v>
      </c>
      <c r="J11642" t="str">
        <f>_xlfn.XLOOKUP(tbl_GL[[#This Row],[Account_key]],tbl_COA[Account_key],tbl_COA[SubAccount],,0)</f>
        <v>Professional Services</v>
      </c>
      <c r="K11642">
        <f>YEAR(tbl_GL[[#This Row],[Date]])</f>
        <v>2018</v>
      </c>
    </row>
    <row r="11643" spans="1:11" hidden="1" x14ac:dyDescent="0.35">
      <c r="A11643">
        <v>628.20000000000005</v>
      </c>
      <c r="B11643" s="24">
        <v>43452</v>
      </c>
      <c r="C11643">
        <v>5</v>
      </c>
      <c r="D11643" s="13">
        <v>20</v>
      </c>
      <c r="E11643" s="13" t="s">
        <v>99</v>
      </c>
      <c r="F11643" s="17">
        <v>-9</v>
      </c>
      <c r="G11643" t="str">
        <f>_xlfn.XLOOKUP(tbl_GL[[#This Row],[Account_key]],tbl_COA[Account_key],tbl_COA[Class],"Not Found")</f>
        <v>Assets</v>
      </c>
      <c r="H11643" t="str">
        <f>_xlfn.XLOOKUP(tbl_GL[[#This Row],[Account_key]],tbl_COA[Account_key],tbl_COA[SubClass],"Not Found")</f>
        <v>Assets</v>
      </c>
      <c r="I11643" t="str">
        <f>_xlfn.XLOOKUP(tbl_GL[[#This Row],[Account_key]],tbl_COA[Account_key],tbl_COA[SubClass2],"Not Found")</f>
        <v>Current Assets</v>
      </c>
      <c r="J11643" t="str">
        <f>_xlfn.XLOOKUP(tbl_GL[[#This Row],[Account_key]],tbl_COA[Account_key],tbl_COA[SubAccount],,0)</f>
        <v>Cash in hand</v>
      </c>
      <c r="K11643">
        <f>YEAR(tbl_GL[[#This Row],[Date]])</f>
        <v>2018</v>
      </c>
    </row>
    <row r="11644" spans="1:11" hidden="1" x14ac:dyDescent="0.35">
      <c r="A11644">
        <v>629.1</v>
      </c>
      <c r="B11644" s="24">
        <v>43452</v>
      </c>
      <c r="C11644">
        <v>5</v>
      </c>
      <c r="D11644" s="13">
        <v>260</v>
      </c>
      <c r="E11644" s="13" t="s">
        <v>83</v>
      </c>
      <c r="F11644" s="17">
        <v>545</v>
      </c>
      <c r="G11644" t="str">
        <f>_xlfn.XLOOKUP(tbl_GL[[#This Row],[Account_key]],tbl_COA[Account_key],tbl_COA[Class],"Not Found")</f>
        <v>Operating account</v>
      </c>
      <c r="H11644" t="str">
        <f>_xlfn.XLOOKUP(tbl_GL[[#This Row],[Account_key]],tbl_COA[Account_key],tbl_COA[SubClass],"Not Found")</f>
        <v>Operating Expenses</v>
      </c>
      <c r="I11644" t="str">
        <f>_xlfn.XLOOKUP(tbl_GL[[#This Row],[Account_key]],tbl_COA[Account_key],tbl_COA[SubClass2],"Not Found")</f>
        <v>Marketing</v>
      </c>
      <c r="J11644" t="str">
        <f>_xlfn.XLOOKUP(tbl_GL[[#This Row],[Account_key]],tbl_COA[Account_key],tbl_COA[SubAccount],,0)</f>
        <v>Commissions</v>
      </c>
      <c r="K11644">
        <f>YEAR(tbl_GL[[#This Row],[Date]])</f>
        <v>2018</v>
      </c>
    </row>
    <row r="11645" spans="1:11" hidden="1" x14ac:dyDescent="0.35">
      <c r="A11645">
        <v>629.20000000000005</v>
      </c>
      <c r="B11645" s="24">
        <v>43452</v>
      </c>
      <c r="C11645">
        <v>5</v>
      </c>
      <c r="D11645" s="13">
        <v>20</v>
      </c>
      <c r="E11645" s="13" t="s">
        <v>83</v>
      </c>
      <c r="F11645" s="17">
        <v>545</v>
      </c>
      <c r="G11645" t="str">
        <f>_xlfn.XLOOKUP(tbl_GL[[#This Row],[Account_key]],tbl_COA[Account_key],tbl_COA[Class],"Not Found")</f>
        <v>Assets</v>
      </c>
      <c r="H11645" t="str">
        <f>_xlfn.XLOOKUP(tbl_GL[[#This Row],[Account_key]],tbl_COA[Account_key],tbl_COA[SubClass],"Not Found")</f>
        <v>Assets</v>
      </c>
      <c r="I11645" t="str">
        <f>_xlfn.XLOOKUP(tbl_GL[[#This Row],[Account_key]],tbl_COA[Account_key],tbl_COA[SubClass2],"Not Found")</f>
        <v>Current Assets</v>
      </c>
      <c r="J11645" t="str">
        <f>_xlfn.XLOOKUP(tbl_GL[[#This Row],[Account_key]],tbl_COA[Account_key],tbl_COA[SubAccount],,0)</f>
        <v>Cash in hand</v>
      </c>
      <c r="K11645">
        <f>YEAR(tbl_GL[[#This Row],[Date]])</f>
        <v>2018</v>
      </c>
    </row>
    <row r="11646" spans="1:11" hidden="1" x14ac:dyDescent="0.35">
      <c r="A11646">
        <v>630.1</v>
      </c>
      <c r="B11646" s="24">
        <v>43452</v>
      </c>
      <c r="C11646">
        <v>5</v>
      </c>
      <c r="D11646" s="13">
        <v>350</v>
      </c>
      <c r="E11646" s="13" t="s">
        <v>97</v>
      </c>
      <c r="F11646" s="17">
        <v>-869</v>
      </c>
      <c r="G11646" t="str">
        <f>_xlfn.XLOOKUP(tbl_GL[[#This Row],[Account_key]],tbl_COA[Account_key],tbl_COA[Class],"Not Found")</f>
        <v>Operating account</v>
      </c>
      <c r="H11646" t="str">
        <f>_xlfn.XLOOKUP(tbl_GL[[#This Row],[Account_key]],tbl_COA[Account_key],tbl_COA[SubClass],"Not Found")</f>
        <v>Operating Expenses</v>
      </c>
      <c r="I11646" t="str">
        <f>_xlfn.XLOOKUP(tbl_GL[[#This Row],[Account_key]],tbl_COA[Account_key],tbl_COA[SubClass2],"Not Found")</f>
        <v>Administration</v>
      </c>
      <c r="J11646" t="str">
        <f>_xlfn.XLOOKUP(tbl_GL[[#This Row],[Account_key]],tbl_COA[Account_key],tbl_COA[SubAccount],,0)</f>
        <v>Other Expenses</v>
      </c>
      <c r="K11646">
        <f>YEAR(tbl_GL[[#This Row],[Date]])</f>
        <v>2018</v>
      </c>
    </row>
    <row r="11647" spans="1:11" hidden="1" x14ac:dyDescent="0.35">
      <c r="A11647">
        <v>630.20000000000005</v>
      </c>
      <c r="B11647" s="24">
        <v>43452</v>
      </c>
      <c r="C11647">
        <v>5</v>
      </c>
      <c r="D11647" s="13">
        <v>120</v>
      </c>
      <c r="E11647" s="13" t="s">
        <v>97</v>
      </c>
      <c r="F11647" s="17">
        <v>869</v>
      </c>
      <c r="G11647" t="str">
        <f>_xlfn.XLOOKUP(tbl_GL[[#This Row],[Account_key]],tbl_COA[Account_key],tbl_COA[Class],"Not Found")</f>
        <v>Liabilities and Owners Equity</v>
      </c>
      <c r="H11647" t="str">
        <f>_xlfn.XLOOKUP(tbl_GL[[#This Row],[Account_key]],tbl_COA[Account_key],tbl_COA[SubClass],"Not Found")</f>
        <v>Liabilities</v>
      </c>
      <c r="I11647" t="str">
        <f>_xlfn.XLOOKUP(tbl_GL[[#This Row],[Account_key]],tbl_COA[Account_key],tbl_COA[SubClass2],"Not Found")</f>
        <v>Current Liabilities</v>
      </c>
      <c r="J11647" t="str">
        <f>_xlfn.XLOOKUP(tbl_GL[[#This Row],[Account_key]],tbl_COA[Account_key],tbl_COA[SubAccount],,0)</f>
        <v>Accrued Expenses</v>
      </c>
      <c r="K11647">
        <f>YEAR(tbl_GL[[#This Row],[Date]])</f>
        <v>2018</v>
      </c>
    </row>
    <row r="11648" spans="1:11" hidden="1" x14ac:dyDescent="0.35">
      <c r="A11648">
        <v>631.1</v>
      </c>
      <c r="B11648" s="24">
        <v>43455</v>
      </c>
      <c r="C11648">
        <v>5</v>
      </c>
      <c r="D11648" s="13">
        <v>230</v>
      </c>
      <c r="E11648" s="13" t="s">
        <v>4</v>
      </c>
      <c r="F11648" s="17">
        <v>-353</v>
      </c>
      <c r="G11648" t="str">
        <f>_xlfn.XLOOKUP(tbl_GL[[#This Row],[Account_key]],tbl_COA[Account_key],tbl_COA[Class],"Not Found")</f>
        <v>Trading account</v>
      </c>
      <c r="H11648" t="str">
        <f>_xlfn.XLOOKUP(tbl_GL[[#This Row],[Account_key]],tbl_COA[Account_key],tbl_COA[SubClass],"Not Found")</f>
        <v>Cost of Sales</v>
      </c>
      <c r="I11648" t="str">
        <f>_xlfn.XLOOKUP(tbl_GL[[#This Row],[Account_key]],tbl_COA[Account_key],tbl_COA[SubClass2],"Not Found")</f>
        <v>Cost of Sales</v>
      </c>
      <c r="J11648" t="str">
        <f>_xlfn.XLOOKUP(tbl_GL[[#This Row],[Account_key]],tbl_COA[Account_key],tbl_COA[SubAccount],,0)</f>
        <v>Cost of Sales</v>
      </c>
      <c r="K11648">
        <f>YEAR(tbl_GL[[#This Row],[Date]])</f>
        <v>2018</v>
      </c>
    </row>
    <row r="11649" spans="1:11" hidden="1" x14ac:dyDescent="0.35">
      <c r="A11649">
        <v>631.20000000000005</v>
      </c>
      <c r="B11649" s="24">
        <v>43455</v>
      </c>
      <c r="C11649">
        <v>5</v>
      </c>
      <c r="D11649" s="13">
        <v>60</v>
      </c>
      <c r="E11649" s="13" t="s">
        <v>4</v>
      </c>
      <c r="F11649" s="17">
        <v>-353</v>
      </c>
      <c r="G11649" t="str">
        <f>_xlfn.XLOOKUP(tbl_GL[[#This Row],[Account_key]],tbl_COA[Account_key],tbl_COA[Class],"Not Found")</f>
        <v>Assets</v>
      </c>
      <c r="H11649" t="str">
        <f>_xlfn.XLOOKUP(tbl_GL[[#This Row],[Account_key]],tbl_COA[Account_key],tbl_COA[SubClass],"Not Found")</f>
        <v>Assets</v>
      </c>
      <c r="I11649" t="str">
        <f>_xlfn.XLOOKUP(tbl_GL[[#This Row],[Account_key]],tbl_COA[Account_key],tbl_COA[SubClass2],"Not Found")</f>
        <v>Current Assets</v>
      </c>
      <c r="J11649" t="str">
        <f>_xlfn.XLOOKUP(tbl_GL[[#This Row],[Account_key]],tbl_COA[Account_key],tbl_COA[SubAccount],,0)</f>
        <v>Inventory</v>
      </c>
      <c r="K11649">
        <f>YEAR(tbl_GL[[#This Row],[Date]])</f>
        <v>2018</v>
      </c>
    </row>
    <row r="11650" spans="1:11" hidden="1" x14ac:dyDescent="0.35">
      <c r="A11650">
        <v>632.1</v>
      </c>
      <c r="B11650" s="24">
        <v>43455</v>
      </c>
      <c r="C11650">
        <v>5</v>
      </c>
      <c r="D11650" s="13">
        <v>230</v>
      </c>
      <c r="E11650" s="13" t="s">
        <v>4</v>
      </c>
      <c r="F11650" s="17">
        <v>-618</v>
      </c>
      <c r="G11650" t="str">
        <f>_xlfn.XLOOKUP(tbl_GL[[#This Row],[Account_key]],tbl_COA[Account_key],tbl_COA[Class],"Not Found")</f>
        <v>Trading account</v>
      </c>
      <c r="H11650" t="str">
        <f>_xlfn.XLOOKUP(tbl_GL[[#This Row],[Account_key]],tbl_COA[Account_key],tbl_COA[SubClass],"Not Found")</f>
        <v>Cost of Sales</v>
      </c>
      <c r="I11650" t="str">
        <f>_xlfn.XLOOKUP(tbl_GL[[#This Row],[Account_key]],tbl_COA[Account_key],tbl_COA[SubClass2],"Not Found")</f>
        <v>Cost of Sales</v>
      </c>
      <c r="J11650" t="str">
        <f>_xlfn.XLOOKUP(tbl_GL[[#This Row],[Account_key]],tbl_COA[Account_key],tbl_COA[SubAccount],,0)</f>
        <v>Cost of Sales</v>
      </c>
      <c r="K11650">
        <f>YEAR(tbl_GL[[#This Row],[Date]])</f>
        <v>2018</v>
      </c>
    </row>
    <row r="11651" spans="1:11" hidden="1" x14ac:dyDescent="0.35">
      <c r="A11651">
        <v>632.20000000000005</v>
      </c>
      <c r="B11651" s="24">
        <v>43455</v>
      </c>
      <c r="C11651">
        <v>5</v>
      </c>
      <c r="D11651" s="13">
        <v>60</v>
      </c>
      <c r="E11651" s="13" t="s">
        <v>4</v>
      </c>
      <c r="F11651" s="17">
        <v>-618</v>
      </c>
      <c r="G11651" t="str">
        <f>_xlfn.XLOOKUP(tbl_GL[[#This Row],[Account_key]],tbl_COA[Account_key],tbl_COA[Class],"Not Found")</f>
        <v>Assets</v>
      </c>
      <c r="H11651" t="str">
        <f>_xlfn.XLOOKUP(tbl_GL[[#This Row],[Account_key]],tbl_COA[Account_key],tbl_COA[SubClass],"Not Found")</f>
        <v>Assets</v>
      </c>
      <c r="I11651" t="str">
        <f>_xlfn.XLOOKUP(tbl_GL[[#This Row],[Account_key]],tbl_COA[Account_key],tbl_COA[SubClass2],"Not Found")</f>
        <v>Current Assets</v>
      </c>
      <c r="J11651" t="str">
        <f>_xlfn.XLOOKUP(tbl_GL[[#This Row],[Account_key]],tbl_COA[Account_key],tbl_COA[SubAccount],,0)</f>
        <v>Inventory</v>
      </c>
      <c r="K11651">
        <f>YEAR(tbl_GL[[#This Row],[Date]])</f>
        <v>2018</v>
      </c>
    </row>
    <row r="11652" spans="1:11" hidden="1" x14ac:dyDescent="0.35">
      <c r="A11652">
        <v>633.1</v>
      </c>
      <c r="B11652" s="24">
        <v>43455</v>
      </c>
      <c r="C11652">
        <v>5</v>
      </c>
      <c r="D11652" s="13">
        <v>10</v>
      </c>
      <c r="E11652" s="13" t="s">
        <v>98</v>
      </c>
      <c r="F11652" s="17">
        <v>-701</v>
      </c>
      <c r="G11652" t="str">
        <f>_xlfn.XLOOKUP(tbl_GL[[#This Row],[Account_key]],tbl_COA[Account_key],tbl_COA[Class],"Not Found")</f>
        <v>Assets</v>
      </c>
      <c r="H11652" t="str">
        <f>_xlfn.XLOOKUP(tbl_GL[[#This Row],[Account_key]],tbl_COA[Account_key],tbl_COA[SubClass],"Not Found")</f>
        <v>Assets</v>
      </c>
      <c r="I11652" t="str">
        <f>_xlfn.XLOOKUP(tbl_GL[[#This Row],[Account_key]],tbl_COA[Account_key],tbl_COA[SubClass2],"Not Found")</f>
        <v>Current Assets</v>
      </c>
      <c r="J11652" t="str">
        <f>_xlfn.XLOOKUP(tbl_GL[[#This Row],[Account_key]],tbl_COA[Account_key],tbl_COA[SubAccount],,0)</f>
        <v>Cash at Bank</v>
      </c>
      <c r="K11652">
        <f>YEAR(tbl_GL[[#This Row],[Date]])</f>
        <v>2018</v>
      </c>
    </row>
    <row r="11653" spans="1:11" hidden="1" x14ac:dyDescent="0.35">
      <c r="A11653">
        <v>633.20000000000005</v>
      </c>
      <c r="B11653" s="24">
        <v>43455</v>
      </c>
      <c r="C11653">
        <v>5</v>
      </c>
      <c r="D11653" s="13">
        <v>120</v>
      </c>
      <c r="E11653" s="13" t="s">
        <v>98</v>
      </c>
      <c r="F11653" s="17">
        <v>-701</v>
      </c>
      <c r="G11653" t="str">
        <f>_xlfn.XLOOKUP(tbl_GL[[#This Row],[Account_key]],tbl_COA[Account_key],tbl_COA[Class],"Not Found")</f>
        <v>Liabilities and Owners Equity</v>
      </c>
      <c r="H11653" t="str">
        <f>_xlfn.XLOOKUP(tbl_GL[[#This Row],[Account_key]],tbl_COA[Account_key],tbl_COA[SubClass],"Not Found")</f>
        <v>Liabilities</v>
      </c>
      <c r="I11653" t="str">
        <f>_xlfn.XLOOKUP(tbl_GL[[#This Row],[Account_key]],tbl_COA[Account_key],tbl_COA[SubClass2],"Not Found")</f>
        <v>Current Liabilities</v>
      </c>
      <c r="J11653" t="str">
        <f>_xlfn.XLOOKUP(tbl_GL[[#This Row],[Account_key]],tbl_COA[Account_key],tbl_COA[SubAccount],,0)</f>
        <v>Accrued Expenses</v>
      </c>
      <c r="K11653">
        <f>YEAR(tbl_GL[[#This Row],[Date]])</f>
        <v>2018</v>
      </c>
    </row>
    <row r="11654" spans="1:11" hidden="1" x14ac:dyDescent="0.35">
      <c r="A11654">
        <v>634.1</v>
      </c>
      <c r="B11654" s="24">
        <v>43455</v>
      </c>
      <c r="C11654">
        <v>5</v>
      </c>
      <c r="D11654" s="13">
        <v>210</v>
      </c>
      <c r="E11654" s="13" t="s">
        <v>8</v>
      </c>
      <c r="F11654" s="17">
        <v>1286</v>
      </c>
      <c r="G11654" t="str">
        <f>_xlfn.XLOOKUP(tbl_GL[[#This Row],[Account_key]],tbl_COA[Account_key],tbl_COA[Class],"Not Found")</f>
        <v>Trading account</v>
      </c>
      <c r="H11654" t="str">
        <f>_xlfn.XLOOKUP(tbl_GL[[#This Row],[Account_key]],tbl_COA[Account_key],tbl_COA[SubClass],"Not Found")</f>
        <v>Sales</v>
      </c>
      <c r="I11654" t="str">
        <f>_xlfn.XLOOKUP(tbl_GL[[#This Row],[Account_key]],tbl_COA[Account_key],tbl_COA[SubClass2],"Not Found")</f>
        <v>Sales</v>
      </c>
      <c r="J11654" t="str">
        <f>_xlfn.XLOOKUP(tbl_GL[[#This Row],[Account_key]],tbl_COA[Account_key],tbl_COA[SubAccount],,0)</f>
        <v>Sales</v>
      </c>
      <c r="K11654">
        <f>YEAR(tbl_GL[[#This Row],[Date]])</f>
        <v>2018</v>
      </c>
    </row>
    <row r="11655" spans="1:11" hidden="1" x14ac:dyDescent="0.35">
      <c r="A11655">
        <v>634.20000000000005</v>
      </c>
      <c r="B11655" s="24">
        <v>43455</v>
      </c>
      <c r="C11655">
        <v>5</v>
      </c>
      <c r="D11655" s="13">
        <v>30</v>
      </c>
      <c r="E11655" s="13" t="s">
        <v>8</v>
      </c>
      <c r="F11655" s="17">
        <v>1286</v>
      </c>
      <c r="G11655" t="str">
        <f>_xlfn.XLOOKUP(tbl_GL[[#This Row],[Account_key]],tbl_COA[Account_key],tbl_COA[Class],"Not Found")</f>
        <v>Assets</v>
      </c>
      <c r="H11655" t="str">
        <f>_xlfn.XLOOKUP(tbl_GL[[#This Row],[Account_key]],tbl_COA[Account_key],tbl_COA[SubClass],"Not Found")</f>
        <v>Assets</v>
      </c>
      <c r="I11655" t="str">
        <f>_xlfn.XLOOKUP(tbl_GL[[#This Row],[Account_key]],tbl_COA[Account_key],tbl_COA[SubClass2],"Not Found")</f>
        <v>Current Assets</v>
      </c>
      <c r="J11655" t="str">
        <f>_xlfn.XLOOKUP(tbl_GL[[#This Row],[Account_key]],tbl_COA[Account_key],tbl_COA[SubAccount],,0)</f>
        <v>Trade Receivables</v>
      </c>
      <c r="K11655">
        <f>YEAR(tbl_GL[[#This Row],[Date]])</f>
        <v>2018</v>
      </c>
    </row>
    <row r="11656" spans="1:11" hidden="1" x14ac:dyDescent="0.35">
      <c r="A11656">
        <v>635.1</v>
      </c>
      <c r="B11656" s="24">
        <v>43455</v>
      </c>
      <c r="C11656">
        <v>5</v>
      </c>
      <c r="D11656" s="13">
        <v>210</v>
      </c>
      <c r="E11656" s="13" t="s">
        <v>7</v>
      </c>
      <c r="F11656" s="17">
        <v>2060</v>
      </c>
      <c r="G11656" t="str">
        <f>_xlfn.XLOOKUP(tbl_GL[[#This Row],[Account_key]],tbl_COA[Account_key],tbl_COA[Class],"Not Found")</f>
        <v>Trading account</v>
      </c>
      <c r="H11656" t="str">
        <f>_xlfn.XLOOKUP(tbl_GL[[#This Row],[Account_key]],tbl_COA[Account_key],tbl_COA[SubClass],"Not Found")</f>
        <v>Sales</v>
      </c>
      <c r="I11656" t="str">
        <f>_xlfn.XLOOKUP(tbl_GL[[#This Row],[Account_key]],tbl_COA[Account_key],tbl_COA[SubClass2],"Not Found")</f>
        <v>Sales</v>
      </c>
      <c r="J11656" t="str">
        <f>_xlfn.XLOOKUP(tbl_GL[[#This Row],[Account_key]],tbl_COA[Account_key],tbl_COA[SubAccount],,0)</f>
        <v>Sales</v>
      </c>
      <c r="K11656">
        <f>YEAR(tbl_GL[[#This Row],[Date]])</f>
        <v>2018</v>
      </c>
    </row>
    <row r="11657" spans="1:11" hidden="1" x14ac:dyDescent="0.35">
      <c r="A11657">
        <v>635.20000000000005</v>
      </c>
      <c r="B11657" s="24">
        <v>43455</v>
      </c>
      <c r="C11657">
        <v>5</v>
      </c>
      <c r="D11657" s="13">
        <v>10</v>
      </c>
      <c r="E11657" s="13" t="s">
        <v>7</v>
      </c>
      <c r="F11657" s="17">
        <v>2060</v>
      </c>
      <c r="G11657" t="str">
        <f>_xlfn.XLOOKUP(tbl_GL[[#This Row],[Account_key]],tbl_COA[Account_key],tbl_COA[Class],"Not Found")</f>
        <v>Assets</v>
      </c>
      <c r="H11657" t="str">
        <f>_xlfn.XLOOKUP(tbl_GL[[#This Row],[Account_key]],tbl_COA[Account_key],tbl_COA[SubClass],"Not Found")</f>
        <v>Assets</v>
      </c>
      <c r="I11657" t="str">
        <f>_xlfn.XLOOKUP(tbl_GL[[#This Row],[Account_key]],tbl_COA[Account_key],tbl_COA[SubClass2],"Not Found")</f>
        <v>Current Assets</v>
      </c>
      <c r="J11657" t="str">
        <f>_xlfn.XLOOKUP(tbl_GL[[#This Row],[Account_key]],tbl_COA[Account_key],tbl_COA[SubAccount],,0)</f>
        <v>Cash at Bank</v>
      </c>
      <c r="K11657">
        <f>YEAR(tbl_GL[[#This Row],[Date]])</f>
        <v>2018</v>
      </c>
    </row>
    <row r="11658" spans="1:11" hidden="1" x14ac:dyDescent="0.35">
      <c r="A11658">
        <v>636.1</v>
      </c>
      <c r="B11658" s="24">
        <v>43455</v>
      </c>
      <c r="C11658">
        <v>5</v>
      </c>
      <c r="D11658" s="13">
        <v>230</v>
      </c>
      <c r="E11658" s="13" t="s">
        <v>4</v>
      </c>
      <c r="F11658" s="17">
        <v>-2482</v>
      </c>
      <c r="G11658" t="str">
        <f>_xlfn.XLOOKUP(tbl_GL[[#This Row],[Account_key]],tbl_COA[Account_key],tbl_COA[Class],"Not Found")</f>
        <v>Trading account</v>
      </c>
      <c r="H11658" t="str">
        <f>_xlfn.XLOOKUP(tbl_GL[[#This Row],[Account_key]],tbl_COA[Account_key],tbl_COA[SubClass],"Not Found")</f>
        <v>Cost of Sales</v>
      </c>
      <c r="I11658" t="str">
        <f>_xlfn.XLOOKUP(tbl_GL[[#This Row],[Account_key]],tbl_COA[Account_key],tbl_COA[SubClass2],"Not Found")</f>
        <v>Cost of Sales</v>
      </c>
      <c r="J11658" t="str">
        <f>_xlfn.XLOOKUP(tbl_GL[[#This Row],[Account_key]],tbl_COA[Account_key],tbl_COA[SubAccount],,0)</f>
        <v>Cost of Sales</v>
      </c>
      <c r="K11658">
        <f>YEAR(tbl_GL[[#This Row],[Date]])</f>
        <v>2018</v>
      </c>
    </row>
    <row r="11659" spans="1:11" hidden="1" x14ac:dyDescent="0.35">
      <c r="A11659">
        <v>636.20000000000005</v>
      </c>
      <c r="B11659" s="24">
        <v>43455</v>
      </c>
      <c r="C11659">
        <v>5</v>
      </c>
      <c r="D11659" s="13">
        <v>60</v>
      </c>
      <c r="E11659" s="13" t="s">
        <v>4</v>
      </c>
      <c r="F11659" s="17">
        <v>-2482</v>
      </c>
      <c r="G11659" t="str">
        <f>_xlfn.XLOOKUP(tbl_GL[[#This Row],[Account_key]],tbl_COA[Account_key],tbl_COA[Class],"Not Found")</f>
        <v>Assets</v>
      </c>
      <c r="H11659" t="str">
        <f>_xlfn.XLOOKUP(tbl_GL[[#This Row],[Account_key]],tbl_COA[Account_key],tbl_COA[SubClass],"Not Found")</f>
        <v>Assets</v>
      </c>
      <c r="I11659" t="str">
        <f>_xlfn.XLOOKUP(tbl_GL[[#This Row],[Account_key]],tbl_COA[Account_key],tbl_COA[SubClass2],"Not Found")</f>
        <v>Current Assets</v>
      </c>
      <c r="J11659" t="str">
        <f>_xlfn.XLOOKUP(tbl_GL[[#This Row],[Account_key]],tbl_COA[Account_key],tbl_COA[SubAccount],,0)</f>
        <v>Inventory</v>
      </c>
      <c r="K11659">
        <f>YEAR(tbl_GL[[#This Row],[Date]])</f>
        <v>2018</v>
      </c>
    </row>
    <row r="11660" spans="1:11" hidden="1" x14ac:dyDescent="0.35">
      <c r="A11660">
        <v>637.1</v>
      </c>
      <c r="B11660" s="24">
        <v>43455</v>
      </c>
      <c r="C11660">
        <v>5</v>
      </c>
      <c r="D11660" s="13">
        <v>210</v>
      </c>
      <c r="E11660" s="13" t="s">
        <v>8</v>
      </c>
      <c r="F11660" s="17">
        <v>9025</v>
      </c>
      <c r="G11660" t="str">
        <f>_xlfn.XLOOKUP(tbl_GL[[#This Row],[Account_key]],tbl_COA[Account_key],tbl_COA[Class],"Not Found")</f>
        <v>Trading account</v>
      </c>
      <c r="H11660" t="str">
        <f>_xlfn.XLOOKUP(tbl_GL[[#This Row],[Account_key]],tbl_COA[Account_key],tbl_COA[SubClass],"Not Found")</f>
        <v>Sales</v>
      </c>
      <c r="I11660" t="str">
        <f>_xlfn.XLOOKUP(tbl_GL[[#This Row],[Account_key]],tbl_COA[Account_key],tbl_COA[SubClass2],"Not Found")</f>
        <v>Sales</v>
      </c>
      <c r="J11660" t="str">
        <f>_xlfn.XLOOKUP(tbl_GL[[#This Row],[Account_key]],tbl_COA[Account_key],tbl_COA[SubAccount],,0)</f>
        <v>Sales</v>
      </c>
      <c r="K11660">
        <f>YEAR(tbl_GL[[#This Row],[Date]])</f>
        <v>2018</v>
      </c>
    </row>
    <row r="11661" spans="1:11" hidden="1" x14ac:dyDescent="0.35">
      <c r="A11661">
        <v>637.20000000000005</v>
      </c>
      <c r="B11661" s="24">
        <v>43455</v>
      </c>
      <c r="C11661">
        <v>5</v>
      </c>
      <c r="D11661" s="13">
        <v>30</v>
      </c>
      <c r="E11661" s="13" t="s">
        <v>8</v>
      </c>
      <c r="F11661" s="17">
        <v>9025</v>
      </c>
      <c r="G11661" t="str">
        <f>_xlfn.XLOOKUP(tbl_GL[[#This Row],[Account_key]],tbl_COA[Account_key],tbl_COA[Class],"Not Found")</f>
        <v>Assets</v>
      </c>
      <c r="H11661" t="str">
        <f>_xlfn.XLOOKUP(tbl_GL[[#This Row],[Account_key]],tbl_COA[Account_key],tbl_COA[SubClass],"Not Found")</f>
        <v>Assets</v>
      </c>
      <c r="I11661" t="str">
        <f>_xlfn.XLOOKUP(tbl_GL[[#This Row],[Account_key]],tbl_COA[Account_key],tbl_COA[SubClass2],"Not Found")</f>
        <v>Current Assets</v>
      </c>
      <c r="J11661" t="str">
        <f>_xlfn.XLOOKUP(tbl_GL[[#This Row],[Account_key]],tbl_COA[Account_key],tbl_COA[SubAccount],,0)</f>
        <v>Trade Receivables</v>
      </c>
      <c r="K11661">
        <f>YEAR(tbl_GL[[#This Row],[Date]])</f>
        <v>2018</v>
      </c>
    </row>
    <row r="11662" spans="1:11" hidden="1" x14ac:dyDescent="0.35">
      <c r="A11662">
        <v>638.1</v>
      </c>
      <c r="B11662" s="24">
        <v>43456</v>
      </c>
      <c r="C11662">
        <v>5</v>
      </c>
      <c r="D11662" s="13">
        <v>30</v>
      </c>
      <c r="E11662" s="13" t="s">
        <v>80</v>
      </c>
      <c r="F11662" s="17">
        <v>-7746</v>
      </c>
      <c r="G11662" t="str">
        <f>_xlfn.XLOOKUP(tbl_GL[[#This Row],[Account_key]],tbl_COA[Account_key],tbl_COA[Class],"Not Found")</f>
        <v>Assets</v>
      </c>
      <c r="H11662" t="str">
        <f>_xlfn.XLOOKUP(tbl_GL[[#This Row],[Account_key]],tbl_COA[Account_key],tbl_COA[SubClass],"Not Found")</f>
        <v>Assets</v>
      </c>
      <c r="I11662" t="str">
        <f>_xlfn.XLOOKUP(tbl_GL[[#This Row],[Account_key]],tbl_COA[Account_key],tbl_COA[SubClass2],"Not Found")</f>
        <v>Current Assets</v>
      </c>
      <c r="J11662" t="str">
        <f>_xlfn.XLOOKUP(tbl_GL[[#This Row],[Account_key]],tbl_COA[Account_key],tbl_COA[SubAccount],,0)</f>
        <v>Trade Receivables</v>
      </c>
      <c r="K11662">
        <f>YEAR(tbl_GL[[#This Row],[Date]])</f>
        <v>2018</v>
      </c>
    </row>
    <row r="11663" spans="1:11" hidden="1" x14ac:dyDescent="0.35">
      <c r="A11663">
        <v>638.20000000000005</v>
      </c>
      <c r="B11663" s="24">
        <v>43456</v>
      </c>
      <c r="C11663">
        <v>5</v>
      </c>
      <c r="D11663" s="13">
        <v>10</v>
      </c>
      <c r="E11663" s="13" t="s">
        <v>80</v>
      </c>
      <c r="F11663" s="17">
        <v>7746</v>
      </c>
      <c r="G11663" t="str">
        <f>_xlfn.XLOOKUP(tbl_GL[[#This Row],[Account_key]],tbl_COA[Account_key],tbl_COA[Class],"Not Found")</f>
        <v>Assets</v>
      </c>
      <c r="H11663" t="str">
        <f>_xlfn.XLOOKUP(tbl_GL[[#This Row],[Account_key]],tbl_COA[Account_key],tbl_COA[SubClass],"Not Found")</f>
        <v>Assets</v>
      </c>
      <c r="I11663" t="str">
        <f>_xlfn.XLOOKUP(tbl_GL[[#This Row],[Account_key]],tbl_COA[Account_key],tbl_COA[SubClass2],"Not Found")</f>
        <v>Current Assets</v>
      </c>
      <c r="J11663" t="str">
        <f>_xlfn.XLOOKUP(tbl_GL[[#This Row],[Account_key]],tbl_COA[Account_key],tbl_COA[SubAccount],,0)</f>
        <v>Cash at Bank</v>
      </c>
      <c r="K11663">
        <f>YEAR(tbl_GL[[#This Row],[Date]])</f>
        <v>2018</v>
      </c>
    </row>
    <row r="11664" spans="1:11" hidden="1" x14ac:dyDescent="0.35">
      <c r="A11664">
        <v>639.1</v>
      </c>
      <c r="B11664" s="24">
        <v>43459</v>
      </c>
      <c r="C11664">
        <v>5</v>
      </c>
      <c r="D11664" s="13">
        <v>10</v>
      </c>
      <c r="E11664" s="13" t="s">
        <v>98</v>
      </c>
      <c r="F11664" s="17">
        <v>-844</v>
      </c>
      <c r="G11664" t="str">
        <f>_xlfn.XLOOKUP(tbl_GL[[#This Row],[Account_key]],tbl_COA[Account_key],tbl_COA[Class],"Not Found")</f>
        <v>Assets</v>
      </c>
      <c r="H11664" t="str">
        <f>_xlfn.XLOOKUP(tbl_GL[[#This Row],[Account_key]],tbl_COA[Account_key],tbl_COA[SubClass],"Not Found")</f>
        <v>Assets</v>
      </c>
      <c r="I11664" t="str">
        <f>_xlfn.XLOOKUP(tbl_GL[[#This Row],[Account_key]],tbl_COA[Account_key],tbl_COA[SubClass2],"Not Found")</f>
        <v>Current Assets</v>
      </c>
      <c r="J11664" t="str">
        <f>_xlfn.XLOOKUP(tbl_GL[[#This Row],[Account_key]],tbl_COA[Account_key],tbl_COA[SubAccount],,0)</f>
        <v>Cash at Bank</v>
      </c>
      <c r="K11664">
        <f>YEAR(tbl_GL[[#This Row],[Date]])</f>
        <v>2018</v>
      </c>
    </row>
    <row r="11665" spans="1:11" hidden="1" x14ac:dyDescent="0.35">
      <c r="A11665">
        <v>639.20000000000005</v>
      </c>
      <c r="B11665" s="24">
        <v>43459</v>
      </c>
      <c r="C11665">
        <v>5</v>
      </c>
      <c r="D11665" s="13">
        <v>120</v>
      </c>
      <c r="E11665" s="13" t="s">
        <v>98</v>
      </c>
      <c r="F11665" s="17">
        <v>-844</v>
      </c>
      <c r="G11665" t="str">
        <f>_xlfn.XLOOKUP(tbl_GL[[#This Row],[Account_key]],tbl_COA[Account_key],tbl_COA[Class],"Not Found")</f>
        <v>Liabilities and Owners Equity</v>
      </c>
      <c r="H11665" t="str">
        <f>_xlfn.XLOOKUP(tbl_GL[[#This Row],[Account_key]],tbl_COA[Account_key],tbl_COA[SubClass],"Not Found")</f>
        <v>Liabilities</v>
      </c>
      <c r="I11665" t="str">
        <f>_xlfn.XLOOKUP(tbl_GL[[#This Row],[Account_key]],tbl_COA[Account_key],tbl_COA[SubClass2],"Not Found")</f>
        <v>Current Liabilities</v>
      </c>
      <c r="J11665" t="str">
        <f>_xlfn.XLOOKUP(tbl_GL[[#This Row],[Account_key]],tbl_COA[Account_key],tbl_COA[SubAccount],,0)</f>
        <v>Accrued Expenses</v>
      </c>
      <c r="K11665">
        <f>YEAR(tbl_GL[[#This Row],[Date]])</f>
        <v>2018</v>
      </c>
    </row>
    <row r="11666" spans="1:11" hidden="1" x14ac:dyDescent="0.35">
      <c r="A11666">
        <v>640.1</v>
      </c>
      <c r="B11666" s="24">
        <v>43459</v>
      </c>
      <c r="C11666">
        <v>5</v>
      </c>
      <c r="D11666" s="13">
        <v>30</v>
      </c>
      <c r="E11666" s="13" t="s">
        <v>80</v>
      </c>
      <c r="F11666" s="17">
        <v>-7929</v>
      </c>
      <c r="G11666" t="str">
        <f>_xlfn.XLOOKUP(tbl_GL[[#This Row],[Account_key]],tbl_COA[Account_key],tbl_COA[Class],"Not Found")</f>
        <v>Assets</v>
      </c>
      <c r="H11666" t="str">
        <f>_xlfn.XLOOKUP(tbl_GL[[#This Row],[Account_key]],tbl_COA[Account_key],tbl_COA[SubClass],"Not Found")</f>
        <v>Assets</v>
      </c>
      <c r="I11666" t="str">
        <f>_xlfn.XLOOKUP(tbl_GL[[#This Row],[Account_key]],tbl_COA[Account_key],tbl_COA[SubClass2],"Not Found")</f>
        <v>Current Assets</v>
      </c>
      <c r="J11666" t="str">
        <f>_xlfn.XLOOKUP(tbl_GL[[#This Row],[Account_key]],tbl_COA[Account_key],tbl_COA[SubAccount],,0)</f>
        <v>Trade Receivables</v>
      </c>
      <c r="K11666">
        <f>YEAR(tbl_GL[[#This Row],[Date]])</f>
        <v>2018</v>
      </c>
    </row>
    <row r="11667" spans="1:11" hidden="1" x14ac:dyDescent="0.35">
      <c r="A11667">
        <v>640.20000000000005</v>
      </c>
      <c r="B11667" s="24">
        <v>43459</v>
      </c>
      <c r="C11667">
        <v>5</v>
      </c>
      <c r="D11667" s="13">
        <v>10</v>
      </c>
      <c r="E11667" s="13" t="s">
        <v>80</v>
      </c>
      <c r="F11667" s="17">
        <v>7929</v>
      </c>
      <c r="G11667" t="str">
        <f>_xlfn.XLOOKUP(tbl_GL[[#This Row],[Account_key]],tbl_COA[Account_key],tbl_COA[Class],"Not Found")</f>
        <v>Assets</v>
      </c>
      <c r="H11667" t="str">
        <f>_xlfn.XLOOKUP(tbl_GL[[#This Row],[Account_key]],tbl_COA[Account_key],tbl_COA[SubClass],"Not Found")</f>
        <v>Assets</v>
      </c>
      <c r="I11667" t="str">
        <f>_xlfn.XLOOKUP(tbl_GL[[#This Row],[Account_key]],tbl_COA[Account_key],tbl_COA[SubClass2],"Not Found")</f>
        <v>Current Assets</v>
      </c>
      <c r="J11667" t="str">
        <f>_xlfn.XLOOKUP(tbl_GL[[#This Row],[Account_key]],tbl_COA[Account_key],tbl_COA[SubAccount],,0)</f>
        <v>Cash at Bank</v>
      </c>
      <c r="K11667">
        <f>YEAR(tbl_GL[[#This Row],[Date]])</f>
        <v>2018</v>
      </c>
    </row>
    <row r="11668" spans="1:11" hidden="1" x14ac:dyDescent="0.35">
      <c r="A11668">
        <v>641.1</v>
      </c>
      <c r="B11668" s="24">
        <v>43462</v>
      </c>
      <c r="C11668">
        <v>5</v>
      </c>
      <c r="D11668" s="13">
        <v>260</v>
      </c>
      <c r="E11668" s="13" t="s">
        <v>99</v>
      </c>
      <c r="F11668" s="17">
        <v>-71</v>
      </c>
      <c r="G11668" t="str">
        <f>_xlfn.XLOOKUP(tbl_GL[[#This Row],[Account_key]],tbl_COA[Account_key],tbl_COA[Class],"Not Found")</f>
        <v>Operating account</v>
      </c>
      <c r="H11668" t="str">
        <f>_xlfn.XLOOKUP(tbl_GL[[#This Row],[Account_key]],tbl_COA[Account_key],tbl_COA[SubClass],"Not Found")</f>
        <v>Operating Expenses</v>
      </c>
      <c r="I11668" t="str">
        <f>_xlfn.XLOOKUP(tbl_GL[[#This Row],[Account_key]],tbl_COA[Account_key],tbl_COA[SubClass2],"Not Found")</f>
        <v>Marketing</v>
      </c>
      <c r="J11668" t="str">
        <f>_xlfn.XLOOKUP(tbl_GL[[#This Row],[Account_key]],tbl_COA[Account_key],tbl_COA[SubAccount],,0)</f>
        <v>Commissions</v>
      </c>
      <c r="K11668">
        <f>YEAR(tbl_GL[[#This Row],[Date]])</f>
        <v>2018</v>
      </c>
    </row>
    <row r="11669" spans="1:11" hidden="1" x14ac:dyDescent="0.35">
      <c r="A11669">
        <v>641.20000000000005</v>
      </c>
      <c r="B11669" s="24">
        <v>43462</v>
      </c>
      <c r="C11669">
        <v>5</v>
      </c>
      <c r="D11669" s="13">
        <v>20</v>
      </c>
      <c r="E11669" s="13" t="s">
        <v>99</v>
      </c>
      <c r="F11669" s="17">
        <v>-71</v>
      </c>
      <c r="G11669" t="str">
        <f>_xlfn.XLOOKUP(tbl_GL[[#This Row],[Account_key]],tbl_COA[Account_key],tbl_COA[Class],"Not Found")</f>
        <v>Assets</v>
      </c>
      <c r="H11669" t="str">
        <f>_xlfn.XLOOKUP(tbl_GL[[#This Row],[Account_key]],tbl_COA[Account_key],tbl_COA[SubClass],"Not Found")</f>
        <v>Assets</v>
      </c>
      <c r="I11669" t="str">
        <f>_xlfn.XLOOKUP(tbl_GL[[#This Row],[Account_key]],tbl_COA[Account_key],tbl_COA[SubClass2],"Not Found")</f>
        <v>Current Assets</v>
      </c>
      <c r="J11669" t="str">
        <f>_xlfn.XLOOKUP(tbl_GL[[#This Row],[Account_key]],tbl_COA[Account_key],tbl_COA[SubAccount],,0)</f>
        <v>Cash in hand</v>
      </c>
      <c r="K11669">
        <f>YEAR(tbl_GL[[#This Row],[Date]])</f>
        <v>2018</v>
      </c>
    </row>
    <row r="11670" spans="1:11" hidden="1" x14ac:dyDescent="0.35">
      <c r="A11670">
        <v>642.1</v>
      </c>
      <c r="B11670" s="24">
        <v>43462</v>
      </c>
      <c r="C11670">
        <v>5</v>
      </c>
      <c r="D11670" s="13">
        <v>230</v>
      </c>
      <c r="E11670" s="13" t="s">
        <v>4</v>
      </c>
      <c r="F11670" s="17">
        <v>-593</v>
      </c>
      <c r="G11670" t="str">
        <f>_xlfn.XLOOKUP(tbl_GL[[#This Row],[Account_key]],tbl_COA[Account_key],tbl_COA[Class],"Not Found")</f>
        <v>Trading account</v>
      </c>
      <c r="H11670" t="str">
        <f>_xlfn.XLOOKUP(tbl_GL[[#This Row],[Account_key]],tbl_COA[Account_key],tbl_COA[SubClass],"Not Found")</f>
        <v>Cost of Sales</v>
      </c>
      <c r="I11670" t="str">
        <f>_xlfn.XLOOKUP(tbl_GL[[#This Row],[Account_key]],tbl_COA[Account_key],tbl_COA[SubClass2],"Not Found")</f>
        <v>Cost of Sales</v>
      </c>
      <c r="J11670" t="str">
        <f>_xlfn.XLOOKUP(tbl_GL[[#This Row],[Account_key]],tbl_COA[Account_key],tbl_COA[SubAccount],,0)</f>
        <v>Cost of Sales</v>
      </c>
      <c r="K11670">
        <f>YEAR(tbl_GL[[#This Row],[Date]])</f>
        <v>2018</v>
      </c>
    </row>
    <row r="11671" spans="1:11" hidden="1" x14ac:dyDescent="0.35">
      <c r="A11671">
        <v>642.20000000000005</v>
      </c>
      <c r="B11671" s="24">
        <v>43462</v>
      </c>
      <c r="C11671">
        <v>5</v>
      </c>
      <c r="D11671" s="13">
        <v>60</v>
      </c>
      <c r="E11671" s="13" t="s">
        <v>4</v>
      </c>
      <c r="F11671" s="17">
        <v>-593</v>
      </c>
      <c r="G11671" t="str">
        <f>_xlfn.XLOOKUP(tbl_GL[[#This Row],[Account_key]],tbl_COA[Account_key],tbl_COA[Class],"Not Found")</f>
        <v>Assets</v>
      </c>
      <c r="H11671" t="str">
        <f>_xlfn.XLOOKUP(tbl_GL[[#This Row],[Account_key]],tbl_COA[Account_key],tbl_COA[SubClass],"Not Found")</f>
        <v>Assets</v>
      </c>
      <c r="I11671" t="str">
        <f>_xlfn.XLOOKUP(tbl_GL[[#This Row],[Account_key]],tbl_COA[Account_key],tbl_COA[SubClass2],"Not Found")</f>
        <v>Current Assets</v>
      </c>
      <c r="J11671" t="str">
        <f>_xlfn.XLOOKUP(tbl_GL[[#This Row],[Account_key]],tbl_COA[Account_key],tbl_COA[SubAccount],,0)</f>
        <v>Inventory</v>
      </c>
      <c r="K11671">
        <f>YEAR(tbl_GL[[#This Row],[Date]])</f>
        <v>2018</v>
      </c>
    </row>
    <row r="11672" spans="1:11" hidden="1" x14ac:dyDescent="0.35">
      <c r="A11672">
        <v>643.1</v>
      </c>
      <c r="B11672" s="24">
        <v>43462</v>
      </c>
      <c r="C11672">
        <v>5</v>
      </c>
      <c r="D11672" s="13">
        <v>10</v>
      </c>
      <c r="E11672" s="13" t="s">
        <v>98</v>
      </c>
      <c r="F11672" s="17">
        <v>-918</v>
      </c>
      <c r="G11672" t="str">
        <f>_xlfn.XLOOKUP(tbl_GL[[#This Row],[Account_key]],tbl_COA[Account_key],tbl_COA[Class],"Not Found")</f>
        <v>Assets</v>
      </c>
      <c r="H11672" t="str">
        <f>_xlfn.XLOOKUP(tbl_GL[[#This Row],[Account_key]],tbl_COA[Account_key],tbl_COA[SubClass],"Not Found")</f>
        <v>Assets</v>
      </c>
      <c r="I11672" t="str">
        <f>_xlfn.XLOOKUP(tbl_GL[[#This Row],[Account_key]],tbl_COA[Account_key],tbl_COA[SubClass2],"Not Found")</f>
        <v>Current Assets</v>
      </c>
      <c r="J11672" t="str">
        <f>_xlfn.XLOOKUP(tbl_GL[[#This Row],[Account_key]],tbl_COA[Account_key],tbl_COA[SubAccount],,0)</f>
        <v>Cash at Bank</v>
      </c>
      <c r="K11672">
        <f>YEAR(tbl_GL[[#This Row],[Date]])</f>
        <v>2018</v>
      </c>
    </row>
    <row r="11673" spans="1:11" hidden="1" x14ac:dyDescent="0.35">
      <c r="A11673">
        <v>643.20000000000005</v>
      </c>
      <c r="B11673" s="24">
        <v>43462</v>
      </c>
      <c r="C11673">
        <v>5</v>
      </c>
      <c r="D11673" s="13">
        <v>120</v>
      </c>
      <c r="E11673" s="13" t="s">
        <v>98</v>
      </c>
      <c r="F11673" s="17">
        <v>-918</v>
      </c>
      <c r="G11673" t="str">
        <f>_xlfn.XLOOKUP(tbl_GL[[#This Row],[Account_key]],tbl_COA[Account_key],tbl_COA[Class],"Not Found")</f>
        <v>Liabilities and Owners Equity</v>
      </c>
      <c r="H11673" t="str">
        <f>_xlfn.XLOOKUP(tbl_GL[[#This Row],[Account_key]],tbl_COA[Account_key],tbl_COA[SubClass],"Not Found")</f>
        <v>Liabilities</v>
      </c>
      <c r="I11673" t="str">
        <f>_xlfn.XLOOKUP(tbl_GL[[#This Row],[Account_key]],tbl_COA[Account_key],tbl_COA[SubClass2],"Not Found")</f>
        <v>Current Liabilities</v>
      </c>
      <c r="J11673" t="str">
        <f>_xlfn.XLOOKUP(tbl_GL[[#This Row],[Account_key]],tbl_COA[Account_key],tbl_COA[SubAccount],,0)</f>
        <v>Accrued Expenses</v>
      </c>
      <c r="K11673">
        <f>YEAR(tbl_GL[[#This Row],[Date]])</f>
        <v>2018</v>
      </c>
    </row>
    <row r="11674" spans="1:11" hidden="1" x14ac:dyDescent="0.35">
      <c r="A11674">
        <v>644.1</v>
      </c>
      <c r="B11674" s="24">
        <v>43462</v>
      </c>
      <c r="C11674">
        <v>5</v>
      </c>
      <c r="D11674" s="13">
        <v>210</v>
      </c>
      <c r="E11674" s="13" t="s">
        <v>7</v>
      </c>
      <c r="F11674" s="17">
        <v>1977</v>
      </c>
      <c r="G11674" t="str">
        <f>_xlfn.XLOOKUP(tbl_GL[[#This Row],[Account_key]],tbl_COA[Account_key],tbl_COA[Class],"Not Found")</f>
        <v>Trading account</v>
      </c>
      <c r="H11674" t="str">
        <f>_xlfn.XLOOKUP(tbl_GL[[#This Row],[Account_key]],tbl_COA[Account_key],tbl_COA[SubClass],"Not Found")</f>
        <v>Sales</v>
      </c>
      <c r="I11674" t="str">
        <f>_xlfn.XLOOKUP(tbl_GL[[#This Row],[Account_key]],tbl_COA[Account_key],tbl_COA[SubClass2],"Not Found")</f>
        <v>Sales</v>
      </c>
      <c r="J11674" t="str">
        <f>_xlfn.XLOOKUP(tbl_GL[[#This Row],[Account_key]],tbl_COA[Account_key],tbl_COA[SubAccount],,0)</f>
        <v>Sales</v>
      </c>
      <c r="K11674">
        <f>YEAR(tbl_GL[[#This Row],[Date]])</f>
        <v>2018</v>
      </c>
    </row>
    <row r="11675" spans="1:11" hidden="1" x14ac:dyDescent="0.35">
      <c r="A11675">
        <v>644.20000000000005</v>
      </c>
      <c r="B11675" s="24">
        <v>43462</v>
      </c>
      <c r="C11675">
        <v>5</v>
      </c>
      <c r="D11675" s="13">
        <v>10</v>
      </c>
      <c r="E11675" s="13" t="s">
        <v>7</v>
      </c>
      <c r="F11675" s="17">
        <v>1977</v>
      </c>
      <c r="G11675" t="str">
        <f>_xlfn.XLOOKUP(tbl_GL[[#This Row],[Account_key]],tbl_COA[Account_key],tbl_COA[Class],"Not Found")</f>
        <v>Assets</v>
      </c>
      <c r="H11675" t="str">
        <f>_xlfn.XLOOKUP(tbl_GL[[#This Row],[Account_key]],tbl_COA[Account_key],tbl_COA[SubClass],"Not Found")</f>
        <v>Assets</v>
      </c>
      <c r="I11675" t="str">
        <f>_xlfn.XLOOKUP(tbl_GL[[#This Row],[Account_key]],tbl_COA[Account_key],tbl_COA[SubClass2],"Not Found")</f>
        <v>Current Assets</v>
      </c>
      <c r="J11675" t="str">
        <f>_xlfn.XLOOKUP(tbl_GL[[#This Row],[Account_key]],tbl_COA[Account_key],tbl_COA[SubAccount],,0)</f>
        <v>Cash at Bank</v>
      </c>
      <c r="K11675">
        <f>YEAR(tbl_GL[[#This Row],[Date]])</f>
        <v>2018</v>
      </c>
    </row>
    <row r="11676" spans="1:11" hidden="1" x14ac:dyDescent="0.35">
      <c r="A11676">
        <v>645.1</v>
      </c>
      <c r="B11676" s="24">
        <v>43462</v>
      </c>
      <c r="C11676">
        <v>5</v>
      </c>
      <c r="D11676" s="13">
        <v>230</v>
      </c>
      <c r="E11676" s="13" t="s">
        <v>4</v>
      </c>
      <c r="F11676" s="17">
        <v>-2397</v>
      </c>
      <c r="G11676" t="str">
        <f>_xlfn.XLOOKUP(tbl_GL[[#This Row],[Account_key]],tbl_COA[Account_key],tbl_COA[Class],"Not Found")</f>
        <v>Trading account</v>
      </c>
      <c r="H11676" t="str">
        <f>_xlfn.XLOOKUP(tbl_GL[[#This Row],[Account_key]],tbl_COA[Account_key],tbl_COA[SubClass],"Not Found")</f>
        <v>Cost of Sales</v>
      </c>
      <c r="I11676" t="str">
        <f>_xlfn.XLOOKUP(tbl_GL[[#This Row],[Account_key]],tbl_COA[Account_key],tbl_COA[SubClass2],"Not Found")</f>
        <v>Cost of Sales</v>
      </c>
      <c r="J11676" t="str">
        <f>_xlfn.XLOOKUP(tbl_GL[[#This Row],[Account_key]],tbl_COA[Account_key],tbl_COA[SubAccount],,0)</f>
        <v>Cost of Sales</v>
      </c>
      <c r="K11676">
        <f>YEAR(tbl_GL[[#This Row],[Date]])</f>
        <v>2018</v>
      </c>
    </row>
    <row r="11677" spans="1:11" hidden="1" x14ac:dyDescent="0.35">
      <c r="A11677">
        <v>645.20000000000005</v>
      </c>
      <c r="B11677" s="24">
        <v>43462</v>
      </c>
      <c r="C11677">
        <v>5</v>
      </c>
      <c r="D11677" s="13">
        <v>60</v>
      </c>
      <c r="E11677" s="13" t="s">
        <v>4</v>
      </c>
      <c r="F11677" s="17">
        <v>-2397</v>
      </c>
      <c r="G11677" t="str">
        <f>_xlfn.XLOOKUP(tbl_GL[[#This Row],[Account_key]],tbl_COA[Account_key],tbl_COA[Class],"Not Found")</f>
        <v>Assets</v>
      </c>
      <c r="H11677" t="str">
        <f>_xlfn.XLOOKUP(tbl_GL[[#This Row],[Account_key]],tbl_COA[Account_key],tbl_COA[SubClass],"Not Found")</f>
        <v>Assets</v>
      </c>
      <c r="I11677" t="str">
        <f>_xlfn.XLOOKUP(tbl_GL[[#This Row],[Account_key]],tbl_COA[Account_key],tbl_COA[SubClass2],"Not Found")</f>
        <v>Current Assets</v>
      </c>
      <c r="J11677" t="str">
        <f>_xlfn.XLOOKUP(tbl_GL[[#This Row],[Account_key]],tbl_COA[Account_key],tbl_COA[SubAccount],,0)</f>
        <v>Inventory</v>
      </c>
      <c r="K11677">
        <f>YEAR(tbl_GL[[#This Row],[Date]])</f>
        <v>2018</v>
      </c>
    </row>
    <row r="11678" spans="1:11" hidden="1" x14ac:dyDescent="0.35">
      <c r="A11678">
        <v>646.1</v>
      </c>
      <c r="B11678" s="24">
        <v>43462</v>
      </c>
      <c r="C11678">
        <v>5</v>
      </c>
      <c r="D11678" s="13">
        <v>210</v>
      </c>
      <c r="E11678" s="13" t="s">
        <v>8</v>
      </c>
      <c r="F11678" s="17">
        <v>8715</v>
      </c>
      <c r="G11678" t="str">
        <f>_xlfn.XLOOKUP(tbl_GL[[#This Row],[Account_key]],tbl_COA[Account_key],tbl_COA[Class],"Not Found")</f>
        <v>Trading account</v>
      </c>
      <c r="H11678" t="str">
        <f>_xlfn.XLOOKUP(tbl_GL[[#This Row],[Account_key]],tbl_COA[Account_key],tbl_COA[SubClass],"Not Found")</f>
        <v>Sales</v>
      </c>
      <c r="I11678" t="str">
        <f>_xlfn.XLOOKUP(tbl_GL[[#This Row],[Account_key]],tbl_COA[Account_key],tbl_COA[SubClass2],"Not Found")</f>
        <v>Sales</v>
      </c>
      <c r="J11678" t="str">
        <f>_xlfn.XLOOKUP(tbl_GL[[#This Row],[Account_key]],tbl_COA[Account_key],tbl_COA[SubAccount],,0)</f>
        <v>Sales</v>
      </c>
      <c r="K11678">
        <f>YEAR(tbl_GL[[#This Row],[Date]])</f>
        <v>2018</v>
      </c>
    </row>
    <row r="11679" spans="1:11" hidden="1" x14ac:dyDescent="0.35">
      <c r="A11679">
        <v>646.20000000000005</v>
      </c>
      <c r="B11679" s="24">
        <v>43462</v>
      </c>
      <c r="C11679">
        <v>5</v>
      </c>
      <c r="D11679" s="13">
        <v>30</v>
      </c>
      <c r="E11679" s="13" t="s">
        <v>8</v>
      </c>
      <c r="F11679" s="17">
        <v>8715</v>
      </c>
      <c r="G11679" t="str">
        <f>_xlfn.XLOOKUP(tbl_GL[[#This Row],[Account_key]],tbl_COA[Account_key],tbl_COA[Class],"Not Found")</f>
        <v>Assets</v>
      </c>
      <c r="H11679" t="str">
        <f>_xlfn.XLOOKUP(tbl_GL[[#This Row],[Account_key]],tbl_COA[Account_key],tbl_COA[SubClass],"Not Found")</f>
        <v>Assets</v>
      </c>
      <c r="I11679" t="str">
        <f>_xlfn.XLOOKUP(tbl_GL[[#This Row],[Account_key]],tbl_COA[Account_key],tbl_COA[SubClass2],"Not Found")</f>
        <v>Current Assets</v>
      </c>
      <c r="J11679" t="str">
        <f>_xlfn.XLOOKUP(tbl_GL[[#This Row],[Account_key]],tbl_COA[Account_key],tbl_COA[SubAccount],,0)</f>
        <v>Trade Receivables</v>
      </c>
      <c r="K11679">
        <f>YEAR(tbl_GL[[#This Row],[Date]])</f>
        <v>2018</v>
      </c>
    </row>
    <row r="11680" spans="1:11" hidden="1" x14ac:dyDescent="0.35">
      <c r="A11680">
        <v>647.1</v>
      </c>
      <c r="B11680" s="24">
        <v>43465</v>
      </c>
      <c r="C11680">
        <v>5</v>
      </c>
      <c r="D11680" s="13">
        <v>10</v>
      </c>
      <c r="E11680" s="13" t="s">
        <v>110</v>
      </c>
      <c r="F11680" s="17">
        <v>10</v>
      </c>
      <c r="G11680" t="str">
        <f>_xlfn.XLOOKUP(tbl_GL[[#This Row],[Account_key]],tbl_COA[Account_key],tbl_COA[Class],"Not Found")</f>
        <v>Assets</v>
      </c>
      <c r="H11680" t="str">
        <f>_xlfn.XLOOKUP(tbl_GL[[#This Row],[Account_key]],tbl_COA[Account_key],tbl_COA[SubClass],"Not Found")</f>
        <v>Assets</v>
      </c>
      <c r="I11680" t="str">
        <f>_xlfn.XLOOKUP(tbl_GL[[#This Row],[Account_key]],tbl_COA[Account_key],tbl_COA[SubClass2],"Not Found")</f>
        <v>Current Assets</v>
      </c>
      <c r="J11680" t="str">
        <f>_xlfn.XLOOKUP(tbl_GL[[#This Row],[Account_key]],tbl_COA[Account_key],tbl_COA[SubAccount],,0)</f>
        <v>Cash at Bank</v>
      </c>
      <c r="K11680">
        <f>YEAR(tbl_GL[[#This Row],[Date]])</f>
        <v>2018</v>
      </c>
    </row>
    <row r="11681" spans="1:11" hidden="1" x14ac:dyDescent="0.35">
      <c r="A11681">
        <v>647.20000000000005</v>
      </c>
      <c r="B11681" s="24">
        <v>43465</v>
      </c>
      <c r="C11681">
        <v>5</v>
      </c>
      <c r="D11681" s="13">
        <v>430</v>
      </c>
      <c r="E11681" s="13" t="s">
        <v>110</v>
      </c>
      <c r="F11681" s="17">
        <v>10</v>
      </c>
      <c r="G11681" t="str">
        <f>_xlfn.XLOOKUP(tbl_GL[[#This Row],[Account_key]],tbl_COA[Account_key],tbl_COA[Class],"Not Found")</f>
        <v>Non-operating</v>
      </c>
      <c r="H11681" t="str">
        <f>_xlfn.XLOOKUP(tbl_GL[[#This Row],[Account_key]],tbl_COA[Account_key],tbl_COA[SubClass],"Not Found")</f>
        <v>Exchange Loss/Gain</v>
      </c>
      <c r="I11681" t="str">
        <f>_xlfn.XLOOKUP(tbl_GL[[#This Row],[Account_key]],tbl_COA[Account_key],tbl_COA[SubClass2],"Not Found")</f>
        <v>Exchange Loss/Gain</v>
      </c>
      <c r="J11681" t="str">
        <f>_xlfn.XLOOKUP(tbl_GL[[#This Row],[Account_key]],tbl_COA[Account_key],tbl_COA[SubAccount],,0)</f>
        <v>Exchange Loss/Gain</v>
      </c>
      <c r="K11681">
        <f>YEAR(tbl_GL[[#This Row],[Date]])</f>
        <v>2018</v>
      </c>
    </row>
    <row r="11682" spans="1:11" hidden="1" x14ac:dyDescent="0.35">
      <c r="A11682">
        <v>648.1</v>
      </c>
      <c r="B11682" s="24">
        <v>43465</v>
      </c>
      <c r="C11682">
        <v>5</v>
      </c>
      <c r="D11682" s="13">
        <v>10</v>
      </c>
      <c r="E11682" s="13" t="s">
        <v>113</v>
      </c>
      <c r="F11682" s="17">
        <v>127</v>
      </c>
      <c r="G11682" t="str">
        <f>_xlfn.XLOOKUP(tbl_GL[[#This Row],[Account_key]],tbl_COA[Account_key],tbl_COA[Class],"Not Found")</f>
        <v>Assets</v>
      </c>
      <c r="H11682" t="str">
        <f>_xlfn.XLOOKUP(tbl_GL[[#This Row],[Account_key]],tbl_COA[Account_key],tbl_COA[SubClass],"Not Found")</f>
        <v>Assets</v>
      </c>
      <c r="I11682" t="str">
        <f>_xlfn.XLOOKUP(tbl_GL[[#This Row],[Account_key]],tbl_COA[Account_key],tbl_COA[SubClass2],"Not Found")</f>
        <v>Current Assets</v>
      </c>
      <c r="J11682" t="str">
        <f>_xlfn.XLOOKUP(tbl_GL[[#This Row],[Account_key]],tbl_COA[Account_key],tbl_COA[SubAccount],,0)</f>
        <v>Cash at Bank</v>
      </c>
      <c r="K11682">
        <f>YEAR(tbl_GL[[#This Row],[Date]])</f>
        <v>2018</v>
      </c>
    </row>
    <row r="11683" spans="1:11" hidden="1" x14ac:dyDescent="0.35">
      <c r="A11683">
        <v>648.20000000000005</v>
      </c>
      <c r="B11683" s="24">
        <v>43465</v>
      </c>
      <c r="C11683">
        <v>5</v>
      </c>
      <c r="D11683" s="13">
        <v>410</v>
      </c>
      <c r="E11683" s="13" t="s">
        <v>113</v>
      </c>
      <c r="F11683" s="17">
        <v>127</v>
      </c>
      <c r="G11683" t="str">
        <f>_xlfn.XLOOKUP(tbl_GL[[#This Row],[Account_key]],tbl_COA[Account_key],tbl_COA[Class],"Not Found")</f>
        <v>Non-operating</v>
      </c>
      <c r="H11683" t="str">
        <f>_xlfn.XLOOKUP(tbl_GL[[#This Row],[Account_key]],tbl_COA[Account_key],tbl_COA[SubClass],"Not Found")</f>
        <v>Interest Income</v>
      </c>
      <c r="I11683" t="str">
        <f>_xlfn.XLOOKUP(tbl_GL[[#This Row],[Account_key]],tbl_COA[Account_key],tbl_COA[SubClass2],"Not Found")</f>
        <v>Interest Income</v>
      </c>
      <c r="J11683" t="str">
        <f>_xlfn.XLOOKUP(tbl_GL[[#This Row],[Account_key]],tbl_COA[Account_key],tbl_COA[SubAccount],,0)</f>
        <v>Interest Income</v>
      </c>
      <c r="K11683">
        <f>YEAR(tbl_GL[[#This Row],[Date]])</f>
        <v>2018</v>
      </c>
    </row>
    <row r="11684" spans="1:11" hidden="1" x14ac:dyDescent="0.35">
      <c r="A11684">
        <v>649.1</v>
      </c>
      <c r="B11684" s="24">
        <v>43465</v>
      </c>
      <c r="C11684">
        <v>5</v>
      </c>
      <c r="D11684" s="13">
        <v>440</v>
      </c>
      <c r="E11684" s="13" t="s">
        <v>112</v>
      </c>
      <c r="F11684" s="17">
        <v>-140</v>
      </c>
      <c r="G11684" t="str">
        <f>_xlfn.XLOOKUP(tbl_GL[[#This Row],[Account_key]],tbl_COA[Account_key],tbl_COA[Class],"Not Found")</f>
        <v>Interest &amp; Tax</v>
      </c>
      <c r="H11684" t="str">
        <f>_xlfn.XLOOKUP(tbl_GL[[#This Row],[Account_key]],tbl_COA[Account_key],tbl_COA[SubClass],"Not Found")</f>
        <v>Interest Expense</v>
      </c>
      <c r="I11684" t="str">
        <f>_xlfn.XLOOKUP(tbl_GL[[#This Row],[Account_key]],tbl_COA[Account_key],tbl_COA[SubClass2],"Not Found")</f>
        <v>Interest Expense</v>
      </c>
      <c r="J11684" t="str">
        <f>_xlfn.XLOOKUP(tbl_GL[[#This Row],[Account_key]],tbl_COA[Account_key],tbl_COA[SubAccount],,0)</f>
        <v>Interest Expense</v>
      </c>
      <c r="K11684">
        <f>YEAR(tbl_GL[[#This Row],[Date]])</f>
        <v>2018</v>
      </c>
    </row>
    <row r="11685" spans="1:11" hidden="1" x14ac:dyDescent="0.35">
      <c r="A11685">
        <v>649.20000000000005</v>
      </c>
      <c r="B11685" s="24">
        <v>43465</v>
      </c>
      <c r="C11685">
        <v>5</v>
      </c>
      <c r="D11685" s="13">
        <v>121</v>
      </c>
      <c r="E11685" s="13" t="s">
        <v>112</v>
      </c>
      <c r="F11685" s="17">
        <v>140</v>
      </c>
      <c r="G11685" t="str">
        <f>_xlfn.XLOOKUP(tbl_GL[[#This Row],[Account_key]],tbl_COA[Account_key],tbl_COA[Class],"Not Found")</f>
        <v>Liabilities and Owners Equity</v>
      </c>
      <c r="H11685" t="str">
        <f>_xlfn.XLOOKUP(tbl_GL[[#This Row],[Account_key]],tbl_COA[Account_key],tbl_COA[SubClass],"Not Found")</f>
        <v>Liabilities</v>
      </c>
      <c r="I11685" t="str">
        <f>_xlfn.XLOOKUP(tbl_GL[[#This Row],[Account_key]],tbl_COA[Account_key],tbl_COA[SubClass2],"Not Found")</f>
        <v>Current Liabilities</v>
      </c>
      <c r="J11685" t="str">
        <f>_xlfn.XLOOKUP(tbl_GL[[#This Row],[Account_key]],tbl_COA[Account_key],tbl_COA[SubAccount],,0)</f>
        <v>Interest Payable</v>
      </c>
      <c r="K11685">
        <f>YEAR(tbl_GL[[#This Row],[Date]])</f>
        <v>2018</v>
      </c>
    </row>
    <row r="11686" spans="1:11" hidden="1" x14ac:dyDescent="0.35">
      <c r="A11686">
        <v>650.1</v>
      </c>
      <c r="B11686" s="24">
        <v>43465</v>
      </c>
      <c r="C11686">
        <v>5</v>
      </c>
      <c r="D11686" s="13">
        <v>400</v>
      </c>
      <c r="E11686" s="13" t="s">
        <v>104</v>
      </c>
      <c r="F11686" s="17">
        <v>-175</v>
      </c>
      <c r="G11686" t="str">
        <f>_xlfn.XLOOKUP(tbl_GL[[#This Row],[Account_key]],tbl_COA[Account_key],tbl_COA[Class],"Not Found")</f>
        <v>Operating account</v>
      </c>
      <c r="H11686" t="str">
        <f>_xlfn.XLOOKUP(tbl_GL[[#This Row],[Account_key]],tbl_COA[Account_key],tbl_COA[SubClass],"Not Found")</f>
        <v>Depreciation &amp; Amortization</v>
      </c>
      <c r="I11686" t="str">
        <f>_xlfn.XLOOKUP(tbl_GL[[#This Row],[Account_key]],tbl_COA[Account_key],tbl_COA[SubClass2],"Not Found")</f>
        <v>Amortization</v>
      </c>
      <c r="J11686" t="str">
        <f>_xlfn.XLOOKUP(tbl_GL[[#This Row],[Account_key]],tbl_COA[Account_key],tbl_COA[SubAccount],,0)</f>
        <v>Amortization of Intangible Assets</v>
      </c>
      <c r="K11686">
        <f>YEAR(tbl_GL[[#This Row],[Date]])</f>
        <v>2018</v>
      </c>
    </row>
    <row r="11687" spans="1:11" hidden="1" x14ac:dyDescent="0.35">
      <c r="A11687">
        <v>650.20000000000005</v>
      </c>
      <c r="B11687" s="24">
        <v>43465</v>
      </c>
      <c r="C11687">
        <v>5</v>
      </c>
      <c r="D11687" s="13">
        <v>100</v>
      </c>
      <c r="E11687" s="13" t="s">
        <v>104</v>
      </c>
      <c r="F11687" s="17">
        <v>-175</v>
      </c>
      <c r="G11687" t="str">
        <f>_xlfn.XLOOKUP(tbl_GL[[#This Row],[Account_key]],tbl_COA[Account_key],tbl_COA[Class],"Not Found")</f>
        <v>Assets</v>
      </c>
      <c r="H11687" t="str">
        <f>_xlfn.XLOOKUP(tbl_GL[[#This Row],[Account_key]],tbl_COA[Account_key],tbl_COA[SubClass],"Not Found")</f>
        <v>Assets</v>
      </c>
      <c r="I11687" t="str">
        <f>_xlfn.XLOOKUP(tbl_GL[[#This Row],[Account_key]],tbl_COA[Account_key],tbl_COA[SubClass2],"Not Found")</f>
        <v>Non-Current Assets</v>
      </c>
      <c r="J11687" t="str">
        <f>_xlfn.XLOOKUP(tbl_GL[[#This Row],[Account_key]],tbl_COA[Account_key],tbl_COA[SubAccount],,0)</f>
        <v>Patents and trademarks</v>
      </c>
      <c r="K11687">
        <f>YEAR(tbl_GL[[#This Row],[Date]])</f>
        <v>2018</v>
      </c>
    </row>
    <row r="11688" spans="1:11" hidden="1" x14ac:dyDescent="0.35">
      <c r="A11688">
        <v>651.1</v>
      </c>
      <c r="B11688" s="24">
        <v>43465</v>
      </c>
      <c r="C11688">
        <v>5</v>
      </c>
      <c r="D11688" s="13">
        <v>240</v>
      </c>
      <c r="E11688" s="13" t="s">
        <v>56</v>
      </c>
      <c r="F11688" s="17">
        <v>-2800</v>
      </c>
      <c r="G11688" t="str">
        <f>_xlfn.XLOOKUP(tbl_GL[[#This Row],[Account_key]],tbl_COA[Account_key],tbl_COA[Class],"Not Found")</f>
        <v>Operating account</v>
      </c>
      <c r="H11688" t="str">
        <f>_xlfn.XLOOKUP(tbl_GL[[#This Row],[Account_key]],tbl_COA[Account_key],tbl_COA[SubClass],"Not Found")</f>
        <v>Operating Expenses</v>
      </c>
      <c r="I11688" t="str">
        <f>_xlfn.XLOOKUP(tbl_GL[[#This Row],[Account_key]],tbl_COA[Account_key],tbl_COA[SubClass2],"Not Found")</f>
        <v>Sales &amp; Distribution</v>
      </c>
      <c r="J11688" t="str">
        <f>_xlfn.XLOOKUP(tbl_GL[[#This Row],[Account_key]],tbl_COA[Account_key],tbl_COA[SubAccount],,0)</f>
        <v>Salaries</v>
      </c>
      <c r="K11688">
        <f>YEAR(tbl_GL[[#This Row],[Date]])</f>
        <v>2018</v>
      </c>
    </row>
    <row r="11689" spans="1:11" hidden="1" x14ac:dyDescent="0.35">
      <c r="A11689">
        <v>651.20000000000005</v>
      </c>
      <c r="B11689" s="24">
        <v>43465</v>
      </c>
      <c r="C11689">
        <v>5</v>
      </c>
      <c r="D11689" s="13">
        <v>10</v>
      </c>
      <c r="E11689" s="13" t="s">
        <v>56</v>
      </c>
      <c r="F11689" s="17">
        <v>-2800</v>
      </c>
      <c r="G11689" t="str">
        <f>_xlfn.XLOOKUP(tbl_GL[[#This Row],[Account_key]],tbl_COA[Account_key],tbl_COA[Class],"Not Found")</f>
        <v>Assets</v>
      </c>
      <c r="H11689" t="str">
        <f>_xlfn.XLOOKUP(tbl_GL[[#This Row],[Account_key]],tbl_COA[Account_key],tbl_COA[SubClass],"Not Found")</f>
        <v>Assets</v>
      </c>
      <c r="I11689" t="str">
        <f>_xlfn.XLOOKUP(tbl_GL[[#This Row],[Account_key]],tbl_COA[Account_key],tbl_COA[SubClass2],"Not Found")</f>
        <v>Current Assets</v>
      </c>
      <c r="J11689" t="str">
        <f>_xlfn.XLOOKUP(tbl_GL[[#This Row],[Account_key]],tbl_COA[Account_key],tbl_COA[SubAccount],,0)</f>
        <v>Cash at Bank</v>
      </c>
      <c r="K11689">
        <f>YEAR(tbl_GL[[#This Row],[Date]])</f>
        <v>2018</v>
      </c>
    </row>
    <row r="11690" spans="1:11" hidden="1" x14ac:dyDescent="0.35">
      <c r="A11690">
        <v>652.1</v>
      </c>
      <c r="B11690" s="24">
        <v>43465</v>
      </c>
      <c r="C11690">
        <v>5</v>
      </c>
      <c r="D11690" s="13">
        <v>450</v>
      </c>
      <c r="E11690" s="23" t="s">
        <v>108</v>
      </c>
      <c r="F11690" s="17">
        <v>-3037</v>
      </c>
      <c r="G11690" t="str">
        <f>_xlfn.XLOOKUP(tbl_GL[[#This Row],[Account_key]],tbl_COA[Account_key],tbl_COA[Class],"Not Found")</f>
        <v>Interest &amp; Tax</v>
      </c>
      <c r="H11690" t="str">
        <f>_xlfn.XLOOKUP(tbl_GL[[#This Row],[Account_key]],tbl_COA[Account_key],tbl_COA[SubClass],"Not Found")</f>
        <v>Taxation</v>
      </c>
      <c r="I11690" t="str">
        <f>_xlfn.XLOOKUP(tbl_GL[[#This Row],[Account_key]],tbl_COA[Account_key],tbl_COA[SubClass2],"Not Found")</f>
        <v>Taxation</v>
      </c>
      <c r="J11690" t="str">
        <f>_xlfn.XLOOKUP(tbl_GL[[#This Row],[Account_key]],tbl_COA[Account_key],tbl_COA[SubAccount],,0)</f>
        <v>Taxation</v>
      </c>
      <c r="K11690">
        <f>YEAR(tbl_GL[[#This Row],[Date]])</f>
        <v>2018</v>
      </c>
    </row>
    <row r="11691" spans="1:11" hidden="1" x14ac:dyDescent="0.35">
      <c r="A11691">
        <v>652.20000000000005</v>
      </c>
      <c r="B11691" s="24">
        <v>43465</v>
      </c>
      <c r="C11691">
        <v>5</v>
      </c>
      <c r="D11691" s="13">
        <v>122</v>
      </c>
      <c r="E11691" s="23" t="s">
        <v>108</v>
      </c>
      <c r="F11691" s="17">
        <v>3037</v>
      </c>
      <c r="G11691" t="str">
        <f>_xlfn.XLOOKUP(tbl_GL[[#This Row],[Account_key]],tbl_COA[Account_key],tbl_COA[Class],"Not Found")</f>
        <v>Liabilities and Owners Equity</v>
      </c>
      <c r="H11691" t="str">
        <f>_xlfn.XLOOKUP(tbl_GL[[#This Row],[Account_key]],tbl_COA[Account_key],tbl_COA[SubClass],"Not Found")</f>
        <v>Liabilities</v>
      </c>
      <c r="I11691" t="str">
        <f>_xlfn.XLOOKUP(tbl_GL[[#This Row],[Account_key]],tbl_COA[Account_key],tbl_COA[SubClass2],"Not Found")</f>
        <v>Current Liabilities</v>
      </c>
      <c r="J11691" t="str">
        <f>_xlfn.XLOOKUP(tbl_GL[[#This Row],[Account_key]],tbl_COA[Account_key],tbl_COA[SubAccount],,0)</f>
        <v>Tax payable</v>
      </c>
      <c r="K11691">
        <f>YEAR(tbl_GL[[#This Row],[Date]])</f>
        <v>2018</v>
      </c>
    </row>
    <row r="11692" spans="1:11" hidden="1" x14ac:dyDescent="0.35">
      <c r="A11692">
        <v>653.1</v>
      </c>
      <c r="B11692" s="24">
        <v>43465</v>
      </c>
      <c r="C11692">
        <v>5</v>
      </c>
      <c r="D11692" s="13">
        <v>380</v>
      </c>
      <c r="E11692" s="13" t="s">
        <v>101</v>
      </c>
      <c r="F11692" s="17">
        <v>-3500</v>
      </c>
      <c r="G11692" t="str">
        <f>_xlfn.XLOOKUP(tbl_GL[[#This Row],[Account_key]],tbl_COA[Account_key],tbl_COA[Class],"Not Found")</f>
        <v>Operating account</v>
      </c>
      <c r="H11692" t="str">
        <f>_xlfn.XLOOKUP(tbl_GL[[#This Row],[Account_key]],tbl_COA[Account_key],tbl_COA[SubClass],"Not Found")</f>
        <v>Depreciation &amp; Amortization</v>
      </c>
      <c r="I11692" t="str">
        <f>_xlfn.XLOOKUP(tbl_GL[[#This Row],[Account_key]],tbl_COA[Account_key],tbl_COA[SubClass2],"Not Found")</f>
        <v>Depreciation</v>
      </c>
      <c r="J11692" t="str">
        <f>_xlfn.XLOOKUP(tbl_GL[[#This Row],[Account_key]],tbl_COA[Account_key],tbl_COA[SubAccount],,0)</f>
        <v>Equipment</v>
      </c>
      <c r="K11692">
        <f>YEAR(tbl_GL[[#This Row],[Date]])</f>
        <v>2018</v>
      </c>
    </row>
    <row r="11693" spans="1:11" hidden="1" x14ac:dyDescent="0.35">
      <c r="A11693">
        <v>653.20000000000005</v>
      </c>
      <c r="B11693" s="24">
        <v>43465</v>
      </c>
      <c r="C11693">
        <v>5</v>
      </c>
      <c r="D11693" s="13">
        <v>90</v>
      </c>
      <c r="E11693" s="13" t="s">
        <v>101</v>
      </c>
      <c r="F11693" s="17">
        <v>-3500</v>
      </c>
      <c r="G11693" t="str">
        <f>_xlfn.XLOOKUP(tbl_GL[[#This Row],[Account_key]],tbl_COA[Account_key],tbl_COA[Class],"Not Found")</f>
        <v>Assets</v>
      </c>
      <c r="H11693" t="str">
        <f>_xlfn.XLOOKUP(tbl_GL[[#This Row],[Account_key]],tbl_COA[Account_key],tbl_COA[SubClass],"Not Found")</f>
        <v>Assets</v>
      </c>
      <c r="I11693" t="str">
        <f>_xlfn.XLOOKUP(tbl_GL[[#This Row],[Account_key]],tbl_COA[Account_key],tbl_COA[SubClass2],"Not Found")</f>
        <v>Non-Current Assets</v>
      </c>
      <c r="J11693" t="str">
        <f>_xlfn.XLOOKUP(tbl_GL[[#This Row],[Account_key]],tbl_COA[Account_key],tbl_COA[SubAccount],,0)</f>
        <v>Office Furniture &amp; Equipment</v>
      </c>
      <c r="K11693">
        <f>YEAR(tbl_GL[[#This Row],[Date]])</f>
        <v>2018</v>
      </c>
    </row>
    <row r="11694" spans="1:11" hidden="1" x14ac:dyDescent="0.35">
      <c r="A11694">
        <v>655.1</v>
      </c>
      <c r="B11694" s="24">
        <v>43465</v>
      </c>
      <c r="C11694">
        <v>5</v>
      </c>
      <c r="D11694" s="13">
        <v>201</v>
      </c>
      <c r="E11694" s="13" t="s">
        <v>128</v>
      </c>
      <c r="F11694" s="17">
        <v>-17500</v>
      </c>
      <c r="G11694" t="str">
        <f>_xlfn.XLOOKUP(tbl_GL[[#This Row],[Account_key]],tbl_COA[Account_key],tbl_COA[Class],"Not Found")</f>
        <v>Liabilities and Owners Equity</v>
      </c>
      <c r="H11694" t="str">
        <f>_xlfn.XLOOKUP(tbl_GL[[#This Row],[Account_key]],tbl_COA[Account_key],tbl_COA[SubClass],"Not Found")</f>
        <v>Owners Equity</v>
      </c>
      <c r="I11694" t="str">
        <f>_xlfn.XLOOKUP(tbl_GL[[#This Row],[Account_key]],tbl_COA[Account_key],tbl_COA[SubClass2],"Not Found")</f>
        <v>Retained Earnings</v>
      </c>
      <c r="J11694" t="str">
        <f>_xlfn.XLOOKUP(tbl_GL[[#This Row],[Account_key]],tbl_COA[Account_key],tbl_COA[SubAccount],,0)</f>
        <v>Dividends paid</v>
      </c>
      <c r="K11694">
        <f>YEAR(tbl_GL[[#This Row],[Date]])</f>
        <v>2018</v>
      </c>
    </row>
    <row r="11695" spans="1:11" hidden="1" x14ac:dyDescent="0.35">
      <c r="A11695">
        <v>655.20000000000005</v>
      </c>
      <c r="B11695" s="24">
        <v>43465</v>
      </c>
      <c r="C11695">
        <v>5</v>
      </c>
      <c r="D11695" s="13">
        <v>135</v>
      </c>
      <c r="E11695" s="13" t="s">
        <v>128</v>
      </c>
      <c r="F11695" s="17">
        <v>17500</v>
      </c>
      <c r="G11695" t="str">
        <f>_xlfn.XLOOKUP(tbl_GL[[#This Row],[Account_key]],tbl_COA[Account_key],tbl_COA[Class],"Not Found")</f>
        <v>Liabilities and Owners Equity</v>
      </c>
      <c r="H11695" t="str">
        <f>_xlfn.XLOOKUP(tbl_GL[[#This Row],[Account_key]],tbl_COA[Account_key],tbl_COA[SubClass],"Not Found")</f>
        <v>Liabilities</v>
      </c>
      <c r="I11695" t="str">
        <f>_xlfn.XLOOKUP(tbl_GL[[#This Row],[Account_key]],tbl_COA[Account_key],tbl_COA[SubClass2],"Not Found")</f>
        <v>Current Liabilities</v>
      </c>
      <c r="J11695" t="str">
        <f>_xlfn.XLOOKUP(tbl_GL[[#This Row],[Account_key]],tbl_COA[Account_key],tbl_COA[SubAccount],,0)</f>
        <v>Dividends payable</v>
      </c>
      <c r="K11695">
        <f>YEAR(tbl_GL[[#This Row],[Date]])</f>
        <v>2018</v>
      </c>
    </row>
    <row r="11696" spans="1:11" hidden="1" x14ac:dyDescent="0.35">
      <c r="A11696">
        <v>656.1</v>
      </c>
      <c r="B11696" s="24">
        <v>43465</v>
      </c>
      <c r="C11696">
        <v>5</v>
      </c>
      <c r="D11696" s="13">
        <v>90</v>
      </c>
      <c r="E11696" s="13" t="s">
        <v>111</v>
      </c>
      <c r="F11696" s="17">
        <v>-84000</v>
      </c>
      <c r="G11696" t="str">
        <f>_xlfn.XLOOKUP(tbl_GL[[#This Row],[Account_key]],tbl_COA[Account_key],tbl_COA[Class],"Not Found")</f>
        <v>Assets</v>
      </c>
      <c r="H11696" t="str">
        <f>_xlfn.XLOOKUP(tbl_GL[[#This Row],[Account_key]],tbl_COA[Account_key],tbl_COA[SubClass],"Not Found")</f>
        <v>Assets</v>
      </c>
      <c r="I11696" t="str">
        <f>_xlfn.XLOOKUP(tbl_GL[[#This Row],[Account_key]],tbl_COA[Account_key],tbl_COA[SubClass2],"Not Found")</f>
        <v>Non-Current Assets</v>
      </c>
      <c r="J11696" t="str">
        <f>_xlfn.XLOOKUP(tbl_GL[[#This Row],[Account_key]],tbl_COA[Account_key],tbl_COA[SubAccount],,0)</f>
        <v>Office Furniture &amp; Equipment</v>
      </c>
      <c r="K11696">
        <f>YEAR(tbl_GL[[#This Row],[Date]])</f>
        <v>2018</v>
      </c>
    </row>
    <row r="11697" spans="1:11" hidden="1" x14ac:dyDescent="0.35">
      <c r="A11697">
        <v>656.2</v>
      </c>
      <c r="B11697" s="24">
        <v>43465</v>
      </c>
      <c r="C11697">
        <v>5</v>
      </c>
      <c r="D11697" s="13">
        <v>10</v>
      </c>
      <c r="E11697" s="13" t="s">
        <v>111</v>
      </c>
      <c r="F11697" s="17">
        <v>84525</v>
      </c>
      <c r="G11697" t="str">
        <f>_xlfn.XLOOKUP(tbl_GL[[#This Row],[Account_key]],tbl_COA[Account_key],tbl_COA[Class],"Not Found")</f>
        <v>Assets</v>
      </c>
      <c r="H11697" t="str">
        <f>_xlfn.XLOOKUP(tbl_GL[[#This Row],[Account_key]],tbl_COA[Account_key],tbl_COA[SubClass],"Not Found")</f>
        <v>Assets</v>
      </c>
      <c r="I11697" t="str">
        <f>_xlfn.XLOOKUP(tbl_GL[[#This Row],[Account_key]],tbl_COA[Account_key],tbl_COA[SubClass2],"Not Found")</f>
        <v>Current Assets</v>
      </c>
      <c r="J11697" t="str">
        <f>_xlfn.XLOOKUP(tbl_GL[[#This Row],[Account_key]],tbl_COA[Account_key],tbl_COA[SubAccount],,0)</f>
        <v>Cash at Bank</v>
      </c>
      <c r="K11697">
        <f>YEAR(tbl_GL[[#This Row],[Date]])</f>
        <v>2018</v>
      </c>
    </row>
    <row r="11698" spans="1:11" hidden="1" x14ac:dyDescent="0.35">
      <c r="A11698">
        <v>656.3</v>
      </c>
      <c r="B11698" s="24">
        <v>43465</v>
      </c>
      <c r="C11698">
        <v>5</v>
      </c>
      <c r="D11698" s="13">
        <v>420</v>
      </c>
      <c r="E11698" s="13" t="s">
        <v>111</v>
      </c>
      <c r="F11698" s="17">
        <v>525</v>
      </c>
      <c r="G11698" t="str">
        <f>_xlfn.XLOOKUP(tbl_GL[[#This Row],[Account_key]],tbl_COA[Account_key],tbl_COA[Class],"Not Found")</f>
        <v>Non-operating</v>
      </c>
      <c r="H11698" t="str">
        <f>_xlfn.XLOOKUP(tbl_GL[[#This Row],[Account_key]],tbl_COA[Account_key],tbl_COA[SubClass],"Not Found")</f>
        <v>Gain/Loss on Sales of Asset</v>
      </c>
      <c r="I11698" t="str">
        <f>_xlfn.XLOOKUP(tbl_GL[[#This Row],[Account_key]],tbl_COA[Account_key],tbl_COA[SubClass2],"Not Found")</f>
        <v>Gain/Loss on Sales of Asset</v>
      </c>
      <c r="J11698" t="str">
        <f>_xlfn.XLOOKUP(tbl_GL[[#This Row],[Account_key]],tbl_COA[Account_key],tbl_COA[SubAccount],,0)</f>
        <v>Gain/Loss on Sales of Asset</v>
      </c>
      <c r="K11698">
        <f>YEAR(tbl_GL[[#This Row],[Date]])</f>
        <v>2018</v>
      </c>
    </row>
    <row r="11699" spans="1:11" x14ac:dyDescent="0.35">
      <c r="A11699">
        <v>657.1</v>
      </c>
      <c r="B11699" s="24">
        <v>43466</v>
      </c>
      <c r="C11699">
        <v>5</v>
      </c>
      <c r="D11699" s="13">
        <v>230</v>
      </c>
      <c r="E11699" s="13" t="s">
        <v>4</v>
      </c>
      <c r="F11699" s="17">
        <v>-445</v>
      </c>
      <c r="G11699" t="str">
        <f>_xlfn.XLOOKUP(tbl_GL[[#This Row],[Account_key]],tbl_COA[Account_key],tbl_COA[Class],"Not Found")</f>
        <v>Trading account</v>
      </c>
      <c r="H11699" t="str">
        <f>_xlfn.XLOOKUP(tbl_GL[[#This Row],[Account_key]],tbl_COA[Account_key],tbl_COA[SubClass],"Not Found")</f>
        <v>Cost of Sales</v>
      </c>
      <c r="I11699" t="str">
        <f>_xlfn.XLOOKUP(tbl_GL[[#This Row],[Account_key]],tbl_COA[Account_key],tbl_COA[SubClass2],"Not Found")</f>
        <v>Cost of Sales</v>
      </c>
      <c r="J11699" t="str">
        <f>_xlfn.XLOOKUP(tbl_GL[[#This Row],[Account_key]],tbl_COA[Account_key],tbl_COA[SubAccount],,0)</f>
        <v>Cost of Sales</v>
      </c>
      <c r="K11699">
        <f>YEAR(tbl_GL[[#This Row],[Date]])</f>
        <v>2019</v>
      </c>
    </row>
    <row r="11700" spans="1:11" x14ac:dyDescent="0.35">
      <c r="A11700">
        <v>657.2</v>
      </c>
      <c r="B11700" s="24">
        <v>43466</v>
      </c>
      <c r="C11700">
        <v>5</v>
      </c>
      <c r="D11700" s="13">
        <v>60</v>
      </c>
      <c r="E11700" s="13" t="s">
        <v>4</v>
      </c>
      <c r="F11700" s="17">
        <v>-445</v>
      </c>
      <c r="G11700" t="str">
        <f>_xlfn.XLOOKUP(tbl_GL[[#This Row],[Account_key]],tbl_COA[Account_key],tbl_COA[Class],"Not Found")</f>
        <v>Assets</v>
      </c>
      <c r="H11700" t="str">
        <f>_xlfn.XLOOKUP(tbl_GL[[#This Row],[Account_key]],tbl_COA[Account_key],tbl_COA[SubClass],"Not Found")</f>
        <v>Assets</v>
      </c>
      <c r="I11700" t="str">
        <f>_xlfn.XLOOKUP(tbl_GL[[#This Row],[Account_key]],tbl_COA[Account_key],tbl_COA[SubClass2],"Not Found")</f>
        <v>Current Assets</v>
      </c>
      <c r="J11700" t="str">
        <f>_xlfn.XLOOKUP(tbl_GL[[#This Row],[Account_key]],tbl_COA[Account_key],tbl_COA[SubAccount],,0)</f>
        <v>Inventory</v>
      </c>
      <c r="K11700">
        <f>YEAR(tbl_GL[[#This Row],[Date]])</f>
        <v>2019</v>
      </c>
    </row>
    <row r="11701" spans="1:11" x14ac:dyDescent="0.35">
      <c r="A11701">
        <v>658.1</v>
      </c>
      <c r="B11701" s="24">
        <v>43466</v>
      </c>
      <c r="C11701">
        <v>5</v>
      </c>
      <c r="D11701" s="13">
        <v>230</v>
      </c>
      <c r="E11701" s="13" t="s">
        <v>4</v>
      </c>
      <c r="F11701" s="17">
        <v>-564</v>
      </c>
      <c r="G11701" t="str">
        <f>_xlfn.XLOOKUP(tbl_GL[[#This Row],[Account_key]],tbl_COA[Account_key],tbl_COA[Class],"Not Found")</f>
        <v>Trading account</v>
      </c>
      <c r="H11701" t="str">
        <f>_xlfn.XLOOKUP(tbl_GL[[#This Row],[Account_key]],tbl_COA[Account_key],tbl_COA[SubClass],"Not Found")</f>
        <v>Cost of Sales</v>
      </c>
      <c r="I11701" t="str">
        <f>_xlfn.XLOOKUP(tbl_GL[[#This Row],[Account_key]],tbl_COA[Account_key],tbl_COA[SubClass2],"Not Found")</f>
        <v>Cost of Sales</v>
      </c>
      <c r="J11701" t="str">
        <f>_xlfn.XLOOKUP(tbl_GL[[#This Row],[Account_key]],tbl_COA[Account_key],tbl_COA[SubAccount],,0)</f>
        <v>Cost of Sales</v>
      </c>
      <c r="K11701">
        <f>YEAR(tbl_GL[[#This Row],[Date]])</f>
        <v>2019</v>
      </c>
    </row>
    <row r="11702" spans="1:11" x14ac:dyDescent="0.35">
      <c r="A11702">
        <v>658.2</v>
      </c>
      <c r="B11702" s="24">
        <v>43466</v>
      </c>
      <c r="C11702">
        <v>5</v>
      </c>
      <c r="D11702" s="13">
        <v>60</v>
      </c>
      <c r="E11702" s="13" t="s">
        <v>4</v>
      </c>
      <c r="F11702" s="17">
        <v>-564</v>
      </c>
      <c r="G11702" t="str">
        <f>_xlfn.XLOOKUP(tbl_GL[[#This Row],[Account_key]],tbl_COA[Account_key],tbl_COA[Class],"Not Found")</f>
        <v>Assets</v>
      </c>
      <c r="H11702" t="str">
        <f>_xlfn.XLOOKUP(tbl_GL[[#This Row],[Account_key]],tbl_COA[Account_key],tbl_COA[SubClass],"Not Found")</f>
        <v>Assets</v>
      </c>
      <c r="I11702" t="str">
        <f>_xlfn.XLOOKUP(tbl_GL[[#This Row],[Account_key]],tbl_COA[Account_key],tbl_COA[SubClass2],"Not Found")</f>
        <v>Current Assets</v>
      </c>
      <c r="J11702" t="str">
        <f>_xlfn.XLOOKUP(tbl_GL[[#This Row],[Account_key]],tbl_COA[Account_key],tbl_COA[SubAccount],,0)</f>
        <v>Inventory</v>
      </c>
      <c r="K11702">
        <f>YEAR(tbl_GL[[#This Row],[Date]])</f>
        <v>2019</v>
      </c>
    </row>
    <row r="11703" spans="1:11" x14ac:dyDescent="0.35">
      <c r="A11703">
        <v>659.1</v>
      </c>
      <c r="B11703" s="24">
        <v>43466</v>
      </c>
      <c r="C11703">
        <v>5</v>
      </c>
      <c r="D11703" s="13">
        <v>280</v>
      </c>
      <c r="E11703" s="13" t="s">
        <v>97</v>
      </c>
      <c r="F11703" s="17">
        <v>-1257</v>
      </c>
      <c r="G11703" t="str">
        <f>_xlfn.XLOOKUP(tbl_GL[[#This Row],[Account_key]],tbl_COA[Account_key],tbl_COA[Class],"Not Found")</f>
        <v>Operating account</v>
      </c>
      <c r="H11703" t="str">
        <f>_xlfn.XLOOKUP(tbl_GL[[#This Row],[Account_key]],tbl_COA[Account_key],tbl_COA[SubClass],"Not Found")</f>
        <v>Operating Expenses</v>
      </c>
      <c r="I11703" t="str">
        <f>_xlfn.XLOOKUP(tbl_GL[[#This Row],[Account_key]],tbl_COA[Account_key],tbl_COA[SubClass2],"Not Found")</f>
        <v>Marketing</v>
      </c>
      <c r="J11703" t="str">
        <f>_xlfn.XLOOKUP(tbl_GL[[#This Row],[Account_key]],tbl_COA[Account_key],tbl_COA[SubAccount],,0)</f>
        <v>Advertisements</v>
      </c>
      <c r="K11703">
        <f>YEAR(tbl_GL[[#This Row],[Date]])</f>
        <v>2019</v>
      </c>
    </row>
    <row r="11704" spans="1:11" x14ac:dyDescent="0.35">
      <c r="A11704">
        <v>659.2</v>
      </c>
      <c r="B11704" s="24">
        <v>43466</v>
      </c>
      <c r="C11704">
        <v>5</v>
      </c>
      <c r="D11704" s="13">
        <v>120</v>
      </c>
      <c r="E11704" s="13" t="s">
        <v>97</v>
      </c>
      <c r="F11704" s="17">
        <v>1257</v>
      </c>
      <c r="G11704" t="str">
        <f>_xlfn.XLOOKUP(tbl_GL[[#This Row],[Account_key]],tbl_COA[Account_key],tbl_COA[Class],"Not Found")</f>
        <v>Liabilities and Owners Equity</v>
      </c>
      <c r="H11704" t="str">
        <f>_xlfn.XLOOKUP(tbl_GL[[#This Row],[Account_key]],tbl_COA[Account_key],tbl_COA[SubClass],"Not Found")</f>
        <v>Liabilities</v>
      </c>
      <c r="I11704" t="str">
        <f>_xlfn.XLOOKUP(tbl_GL[[#This Row],[Account_key]],tbl_COA[Account_key],tbl_COA[SubClass2],"Not Found")</f>
        <v>Current Liabilities</v>
      </c>
      <c r="J11704" t="str">
        <f>_xlfn.XLOOKUP(tbl_GL[[#This Row],[Account_key]],tbl_COA[Account_key],tbl_COA[SubAccount],,0)</f>
        <v>Accrued Expenses</v>
      </c>
      <c r="K11704">
        <f>YEAR(tbl_GL[[#This Row],[Date]])</f>
        <v>2019</v>
      </c>
    </row>
    <row r="11705" spans="1:11" x14ac:dyDescent="0.35">
      <c r="A11705">
        <v>660.1</v>
      </c>
      <c r="B11705" s="24">
        <v>43466</v>
      </c>
      <c r="C11705">
        <v>5</v>
      </c>
      <c r="D11705" s="13">
        <v>210</v>
      </c>
      <c r="E11705" s="13" t="s">
        <v>8</v>
      </c>
      <c r="F11705" s="17">
        <v>1754</v>
      </c>
      <c r="G11705" t="str">
        <f>_xlfn.XLOOKUP(tbl_GL[[#This Row],[Account_key]],tbl_COA[Account_key],tbl_COA[Class],"Not Found")</f>
        <v>Trading account</v>
      </c>
      <c r="H11705" t="str">
        <f>_xlfn.XLOOKUP(tbl_GL[[#This Row],[Account_key]],tbl_COA[Account_key],tbl_COA[SubClass],"Not Found")</f>
        <v>Sales</v>
      </c>
      <c r="I11705" t="str">
        <f>_xlfn.XLOOKUP(tbl_GL[[#This Row],[Account_key]],tbl_COA[Account_key],tbl_COA[SubClass2],"Not Found")</f>
        <v>Sales</v>
      </c>
      <c r="J11705" t="str">
        <f>_xlfn.XLOOKUP(tbl_GL[[#This Row],[Account_key]],tbl_COA[Account_key],tbl_COA[SubAccount],,0)</f>
        <v>Sales</v>
      </c>
      <c r="K11705">
        <f>YEAR(tbl_GL[[#This Row],[Date]])</f>
        <v>2019</v>
      </c>
    </row>
    <row r="11706" spans="1:11" x14ac:dyDescent="0.35">
      <c r="A11706">
        <v>660.2</v>
      </c>
      <c r="B11706" s="24">
        <v>43466</v>
      </c>
      <c r="C11706">
        <v>5</v>
      </c>
      <c r="D11706" s="13">
        <v>30</v>
      </c>
      <c r="E11706" s="13" t="s">
        <v>8</v>
      </c>
      <c r="F11706" s="17">
        <v>1754</v>
      </c>
      <c r="G11706" t="str">
        <f>_xlfn.XLOOKUP(tbl_GL[[#This Row],[Account_key]],tbl_COA[Account_key],tbl_COA[Class],"Not Found")</f>
        <v>Assets</v>
      </c>
      <c r="H11706" t="str">
        <f>_xlfn.XLOOKUP(tbl_GL[[#This Row],[Account_key]],tbl_COA[Account_key],tbl_COA[SubClass],"Not Found")</f>
        <v>Assets</v>
      </c>
      <c r="I11706" t="str">
        <f>_xlfn.XLOOKUP(tbl_GL[[#This Row],[Account_key]],tbl_COA[Account_key],tbl_COA[SubClass2],"Not Found")</f>
        <v>Current Assets</v>
      </c>
      <c r="J11706" t="str">
        <f>_xlfn.XLOOKUP(tbl_GL[[#This Row],[Account_key]],tbl_COA[Account_key],tbl_COA[SubAccount],,0)</f>
        <v>Trade Receivables</v>
      </c>
      <c r="K11706">
        <f>YEAR(tbl_GL[[#This Row],[Date]])</f>
        <v>2019</v>
      </c>
    </row>
    <row r="11707" spans="1:11" x14ac:dyDescent="0.35">
      <c r="A11707">
        <v>661.1</v>
      </c>
      <c r="B11707" s="24">
        <v>43466</v>
      </c>
      <c r="C11707">
        <v>5</v>
      </c>
      <c r="D11707" s="13">
        <v>230</v>
      </c>
      <c r="E11707" s="13" t="s">
        <v>4</v>
      </c>
      <c r="F11707" s="17">
        <v>-2202</v>
      </c>
      <c r="G11707" t="str">
        <f>_xlfn.XLOOKUP(tbl_GL[[#This Row],[Account_key]],tbl_COA[Account_key],tbl_COA[Class],"Not Found")</f>
        <v>Trading account</v>
      </c>
      <c r="H11707" t="str">
        <f>_xlfn.XLOOKUP(tbl_GL[[#This Row],[Account_key]],tbl_COA[Account_key],tbl_COA[SubClass],"Not Found")</f>
        <v>Cost of Sales</v>
      </c>
      <c r="I11707" t="str">
        <f>_xlfn.XLOOKUP(tbl_GL[[#This Row],[Account_key]],tbl_COA[Account_key],tbl_COA[SubClass2],"Not Found")</f>
        <v>Cost of Sales</v>
      </c>
      <c r="J11707" t="str">
        <f>_xlfn.XLOOKUP(tbl_GL[[#This Row],[Account_key]],tbl_COA[Account_key],tbl_COA[SubAccount],,0)</f>
        <v>Cost of Sales</v>
      </c>
      <c r="K11707">
        <f>YEAR(tbl_GL[[#This Row],[Date]])</f>
        <v>2019</v>
      </c>
    </row>
    <row r="11708" spans="1:11" x14ac:dyDescent="0.35">
      <c r="A11708">
        <v>661.2</v>
      </c>
      <c r="B11708" s="24">
        <v>43466</v>
      </c>
      <c r="C11708">
        <v>5</v>
      </c>
      <c r="D11708" s="13">
        <v>60</v>
      </c>
      <c r="E11708" s="13" t="s">
        <v>4</v>
      </c>
      <c r="F11708" s="17">
        <v>-2202</v>
      </c>
      <c r="G11708" t="str">
        <f>_xlfn.XLOOKUP(tbl_GL[[#This Row],[Account_key]],tbl_COA[Account_key],tbl_COA[Class],"Not Found")</f>
        <v>Assets</v>
      </c>
      <c r="H11708" t="str">
        <f>_xlfn.XLOOKUP(tbl_GL[[#This Row],[Account_key]],tbl_COA[Account_key],tbl_COA[SubClass],"Not Found")</f>
        <v>Assets</v>
      </c>
      <c r="I11708" t="str">
        <f>_xlfn.XLOOKUP(tbl_GL[[#This Row],[Account_key]],tbl_COA[Account_key],tbl_COA[SubClass2],"Not Found")</f>
        <v>Current Assets</v>
      </c>
      <c r="J11708" t="str">
        <f>_xlfn.XLOOKUP(tbl_GL[[#This Row],[Account_key]],tbl_COA[Account_key],tbl_COA[SubAccount],,0)</f>
        <v>Inventory</v>
      </c>
      <c r="K11708">
        <f>YEAR(tbl_GL[[#This Row],[Date]])</f>
        <v>2019</v>
      </c>
    </row>
    <row r="11709" spans="1:11" x14ac:dyDescent="0.35">
      <c r="A11709">
        <v>662.1</v>
      </c>
      <c r="B11709" s="24">
        <v>43466</v>
      </c>
      <c r="C11709">
        <v>5</v>
      </c>
      <c r="D11709" s="13">
        <v>210</v>
      </c>
      <c r="E11709" s="13" t="s">
        <v>7</v>
      </c>
      <c r="F11709" s="17">
        <v>2539</v>
      </c>
      <c r="G11709" t="str">
        <f>_xlfn.XLOOKUP(tbl_GL[[#This Row],[Account_key]],tbl_COA[Account_key],tbl_COA[Class],"Not Found")</f>
        <v>Trading account</v>
      </c>
      <c r="H11709" t="str">
        <f>_xlfn.XLOOKUP(tbl_GL[[#This Row],[Account_key]],tbl_COA[Account_key],tbl_COA[SubClass],"Not Found")</f>
        <v>Sales</v>
      </c>
      <c r="I11709" t="str">
        <f>_xlfn.XLOOKUP(tbl_GL[[#This Row],[Account_key]],tbl_COA[Account_key],tbl_COA[SubClass2],"Not Found")</f>
        <v>Sales</v>
      </c>
      <c r="J11709" t="str">
        <f>_xlfn.XLOOKUP(tbl_GL[[#This Row],[Account_key]],tbl_COA[Account_key],tbl_COA[SubAccount],,0)</f>
        <v>Sales</v>
      </c>
      <c r="K11709">
        <f>YEAR(tbl_GL[[#This Row],[Date]])</f>
        <v>2019</v>
      </c>
    </row>
    <row r="11710" spans="1:11" x14ac:dyDescent="0.35">
      <c r="A11710">
        <v>662.2</v>
      </c>
      <c r="B11710" s="24">
        <v>43466</v>
      </c>
      <c r="C11710">
        <v>5</v>
      </c>
      <c r="D11710" s="13">
        <v>10</v>
      </c>
      <c r="E11710" s="13" t="s">
        <v>7</v>
      </c>
      <c r="F11710" s="17">
        <v>2539</v>
      </c>
      <c r="G11710" t="str">
        <f>_xlfn.XLOOKUP(tbl_GL[[#This Row],[Account_key]],tbl_COA[Account_key],tbl_COA[Class],"Not Found")</f>
        <v>Assets</v>
      </c>
      <c r="H11710" t="str">
        <f>_xlfn.XLOOKUP(tbl_GL[[#This Row],[Account_key]],tbl_COA[Account_key],tbl_COA[SubClass],"Not Found")</f>
        <v>Assets</v>
      </c>
      <c r="I11710" t="str">
        <f>_xlfn.XLOOKUP(tbl_GL[[#This Row],[Account_key]],tbl_COA[Account_key],tbl_COA[SubClass2],"Not Found")</f>
        <v>Current Assets</v>
      </c>
      <c r="J11710" t="str">
        <f>_xlfn.XLOOKUP(tbl_GL[[#This Row],[Account_key]],tbl_COA[Account_key],tbl_COA[SubAccount],,0)</f>
        <v>Cash at Bank</v>
      </c>
      <c r="K11710">
        <f>YEAR(tbl_GL[[#This Row],[Date]])</f>
        <v>2019</v>
      </c>
    </row>
    <row r="11711" spans="1:11" x14ac:dyDescent="0.35">
      <c r="A11711">
        <v>663.1</v>
      </c>
      <c r="B11711" s="24">
        <v>43466</v>
      </c>
      <c r="C11711">
        <v>5</v>
      </c>
      <c r="D11711" s="13">
        <v>210</v>
      </c>
      <c r="E11711" s="13" t="s">
        <v>8</v>
      </c>
      <c r="F11711" s="17">
        <v>8669</v>
      </c>
      <c r="G11711" t="str">
        <f>_xlfn.XLOOKUP(tbl_GL[[#This Row],[Account_key]],tbl_COA[Account_key],tbl_COA[Class],"Not Found")</f>
        <v>Trading account</v>
      </c>
      <c r="H11711" t="str">
        <f>_xlfn.XLOOKUP(tbl_GL[[#This Row],[Account_key]],tbl_COA[Account_key],tbl_COA[SubClass],"Not Found")</f>
        <v>Sales</v>
      </c>
      <c r="I11711" t="str">
        <f>_xlfn.XLOOKUP(tbl_GL[[#This Row],[Account_key]],tbl_COA[Account_key],tbl_COA[SubClass2],"Not Found")</f>
        <v>Sales</v>
      </c>
      <c r="J11711" t="str">
        <f>_xlfn.XLOOKUP(tbl_GL[[#This Row],[Account_key]],tbl_COA[Account_key],tbl_COA[SubAccount],,0)</f>
        <v>Sales</v>
      </c>
      <c r="K11711">
        <f>YEAR(tbl_GL[[#This Row],[Date]])</f>
        <v>2019</v>
      </c>
    </row>
    <row r="11712" spans="1:11" x14ac:dyDescent="0.35">
      <c r="A11712">
        <v>663.2</v>
      </c>
      <c r="B11712" s="24">
        <v>43466</v>
      </c>
      <c r="C11712">
        <v>5</v>
      </c>
      <c r="D11712" s="13">
        <v>30</v>
      </c>
      <c r="E11712" s="13" t="s">
        <v>8</v>
      </c>
      <c r="F11712" s="17">
        <v>8669</v>
      </c>
      <c r="G11712" t="str">
        <f>_xlfn.XLOOKUP(tbl_GL[[#This Row],[Account_key]],tbl_COA[Account_key],tbl_COA[Class],"Not Found")</f>
        <v>Assets</v>
      </c>
      <c r="H11712" t="str">
        <f>_xlfn.XLOOKUP(tbl_GL[[#This Row],[Account_key]],tbl_COA[Account_key],tbl_COA[SubClass],"Not Found")</f>
        <v>Assets</v>
      </c>
      <c r="I11712" t="str">
        <f>_xlfn.XLOOKUP(tbl_GL[[#This Row],[Account_key]],tbl_COA[Account_key],tbl_COA[SubClass2],"Not Found")</f>
        <v>Current Assets</v>
      </c>
      <c r="J11712" t="str">
        <f>_xlfn.XLOOKUP(tbl_GL[[#This Row],[Account_key]],tbl_COA[Account_key],tbl_COA[SubAccount],,0)</f>
        <v>Trade Receivables</v>
      </c>
      <c r="K11712">
        <f>YEAR(tbl_GL[[#This Row],[Date]])</f>
        <v>2019</v>
      </c>
    </row>
    <row r="11713" spans="1:11" x14ac:dyDescent="0.35">
      <c r="A11713">
        <v>664.1</v>
      </c>
      <c r="B11713" s="24">
        <v>43466</v>
      </c>
      <c r="C11713">
        <v>5</v>
      </c>
      <c r="D11713" s="13">
        <v>100</v>
      </c>
      <c r="E11713" s="13" t="s">
        <v>103</v>
      </c>
      <c r="F11713" s="17">
        <v>11250</v>
      </c>
      <c r="G11713" t="str">
        <f>_xlfn.XLOOKUP(tbl_GL[[#This Row],[Account_key]],tbl_COA[Account_key],tbl_COA[Class],"Not Found")</f>
        <v>Assets</v>
      </c>
      <c r="H11713" t="str">
        <f>_xlfn.XLOOKUP(tbl_GL[[#This Row],[Account_key]],tbl_COA[Account_key],tbl_COA[SubClass],"Not Found")</f>
        <v>Assets</v>
      </c>
      <c r="I11713" t="str">
        <f>_xlfn.XLOOKUP(tbl_GL[[#This Row],[Account_key]],tbl_COA[Account_key],tbl_COA[SubClass2],"Not Found")</f>
        <v>Non-Current Assets</v>
      </c>
      <c r="J11713" t="str">
        <f>_xlfn.XLOOKUP(tbl_GL[[#This Row],[Account_key]],tbl_COA[Account_key],tbl_COA[SubAccount],,0)</f>
        <v>Patents and trademarks</v>
      </c>
      <c r="K11713">
        <f>YEAR(tbl_GL[[#This Row],[Date]])</f>
        <v>2019</v>
      </c>
    </row>
    <row r="11714" spans="1:11" x14ac:dyDescent="0.35">
      <c r="A11714">
        <v>664.2</v>
      </c>
      <c r="B11714" s="24">
        <v>43466</v>
      </c>
      <c r="C11714">
        <v>5</v>
      </c>
      <c r="D11714" s="13">
        <v>160</v>
      </c>
      <c r="E11714" s="13" t="s">
        <v>103</v>
      </c>
      <c r="F11714" s="17">
        <v>11250</v>
      </c>
      <c r="G11714" t="str">
        <f>_xlfn.XLOOKUP(tbl_GL[[#This Row],[Account_key]],tbl_COA[Account_key],tbl_COA[Class],"Not Found")</f>
        <v>Liabilities and Owners Equity</v>
      </c>
      <c r="H11714" t="str">
        <f>_xlfn.XLOOKUP(tbl_GL[[#This Row],[Account_key]],tbl_COA[Account_key],tbl_COA[SubClass],"Not Found")</f>
        <v>Liabilities</v>
      </c>
      <c r="I11714" t="str">
        <f>_xlfn.XLOOKUP(tbl_GL[[#This Row],[Account_key]],tbl_COA[Account_key],tbl_COA[SubClass2],"Not Found")</f>
        <v>Long Term Liabilities</v>
      </c>
      <c r="J11714" t="str">
        <f>_xlfn.XLOOKUP(tbl_GL[[#This Row],[Account_key]],tbl_COA[Account_key],tbl_COA[SubAccount],,0)</f>
        <v>Long Term Obligations</v>
      </c>
      <c r="K11714">
        <f>YEAR(tbl_GL[[#This Row],[Date]])</f>
        <v>2019</v>
      </c>
    </row>
    <row r="11715" spans="1:11" x14ac:dyDescent="0.35">
      <c r="A11715">
        <v>665.1</v>
      </c>
      <c r="B11715" s="24">
        <v>43466</v>
      </c>
      <c r="C11715">
        <v>5</v>
      </c>
      <c r="D11715" s="13">
        <v>60</v>
      </c>
      <c r="E11715" s="13" t="s">
        <v>84</v>
      </c>
      <c r="F11715" s="17">
        <v>11700</v>
      </c>
      <c r="G11715" t="str">
        <f>_xlfn.XLOOKUP(tbl_GL[[#This Row],[Account_key]],tbl_COA[Account_key],tbl_COA[Class],"Not Found")</f>
        <v>Assets</v>
      </c>
      <c r="H11715" t="str">
        <f>_xlfn.XLOOKUP(tbl_GL[[#This Row],[Account_key]],tbl_COA[Account_key],tbl_COA[SubClass],"Not Found")</f>
        <v>Assets</v>
      </c>
      <c r="I11715" t="str">
        <f>_xlfn.XLOOKUP(tbl_GL[[#This Row],[Account_key]],tbl_COA[Account_key],tbl_COA[SubClass2],"Not Found")</f>
        <v>Current Assets</v>
      </c>
      <c r="J11715" t="str">
        <f>_xlfn.XLOOKUP(tbl_GL[[#This Row],[Account_key]],tbl_COA[Account_key],tbl_COA[SubAccount],,0)</f>
        <v>Inventory</v>
      </c>
      <c r="K11715">
        <f>YEAR(tbl_GL[[#This Row],[Date]])</f>
        <v>2019</v>
      </c>
    </row>
    <row r="11716" spans="1:11" x14ac:dyDescent="0.35">
      <c r="A11716">
        <v>665.2</v>
      </c>
      <c r="B11716" s="24">
        <v>43466</v>
      </c>
      <c r="C11716">
        <v>5</v>
      </c>
      <c r="D11716" s="13">
        <v>110</v>
      </c>
      <c r="E11716" s="13" t="s">
        <v>84</v>
      </c>
      <c r="F11716" s="17">
        <v>11700</v>
      </c>
      <c r="G11716" t="str">
        <f>_xlfn.XLOOKUP(tbl_GL[[#This Row],[Account_key]],tbl_COA[Account_key],tbl_COA[Class],"Not Found")</f>
        <v>Liabilities and Owners Equity</v>
      </c>
      <c r="H11716" t="str">
        <f>_xlfn.XLOOKUP(tbl_GL[[#This Row],[Account_key]],tbl_COA[Account_key],tbl_COA[SubClass],"Not Found")</f>
        <v>Liabilities</v>
      </c>
      <c r="I11716" t="str">
        <f>_xlfn.XLOOKUP(tbl_GL[[#This Row],[Account_key]],tbl_COA[Account_key],tbl_COA[SubClass2],"Not Found")</f>
        <v>Current Liabilities</v>
      </c>
      <c r="J11716" t="str">
        <f>_xlfn.XLOOKUP(tbl_GL[[#This Row],[Account_key]],tbl_COA[Account_key],tbl_COA[SubAccount],,0)</f>
        <v>Trade Payables</v>
      </c>
      <c r="K11716">
        <f>YEAR(tbl_GL[[#This Row],[Date]])</f>
        <v>2019</v>
      </c>
    </row>
    <row r="11717" spans="1:11" x14ac:dyDescent="0.35">
      <c r="A11717">
        <v>666.1</v>
      </c>
      <c r="B11717" s="24">
        <v>43466</v>
      </c>
      <c r="C11717">
        <v>5</v>
      </c>
      <c r="D11717" s="13">
        <v>20</v>
      </c>
      <c r="E11717" s="13" t="s">
        <v>124</v>
      </c>
      <c r="F11717" s="17">
        <v>15000</v>
      </c>
      <c r="G11717" t="str">
        <f>_xlfn.XLOOKUP(tbl_GL[[#This Row],[Account_key]],tbl_COA[Account_key],tbl_COA[Class],"Not Found")</f>
        <v>Assets</v>
      </c>
      <c r="H11717" t="str">
        <f>_xlfn.XLOOKUP(tbl_GL[[#This Row],[Account_key]],tbl_COA[Account_key],tbl_COA[SubClass],"Not Found")</f>
        <v>Assets</v>
      </c>
      <c r="I11717" t="str">
        <f>_xlfn.XLOOKUP(tbl_GL[[#This Row],[Account_key]],tbl_COA[Account_key],tbl_COA[SubClass2],"Not Found")</f>
        <v>Current Assets</v>
      </c>
      <c r="J11717" t="str">
        <f>_xlfn.XLOOKUP(tbl_GL[[#This Row],[Account_key]],tbl_COA[Account_key],tbl_COA[SubAccount],,0)</f>
        <v>Cash in hand</v>
      </c>
      <c r="K11717">
        <f>YEAR(tbl_GL[[#This Row],[Date]])</f>
        <v>2019</v>
      </c>
    </row>
    <row r="11718" spans="1:11" x14ac:dyDescent="0.35">
      <c r="A11718">
        <v>666.2</v>
      </c>
      <c r="B11718" s="24">
        <v>43466</v>
      </c>
      <c r="C11718">
        <v>5</v>
      </c>
      <c r="D11718" s="13">
        <v>10</v>
      </c>
      <c r="E11718" s="13" t="s">
        <v>124</v>
      </c>
      <c r="F11718" s="17">
        <v>-15000</v>
      </c>
      <c r="G11718" t="str">
        <f>_xlfn.XLOOKUP(tbl_GL[[#This Row],[Account_key]],tbl_COA[Account_key],tbl_COA[Class],"Not Found")</f>
        <v>Assets</v>
      </c>
      <c r="H11718" t="str">
        <f>_xlfn.XLOOKUP(tbl_GL[[#This Row],[Account_key]],tbl_COA[Account_key],tbl_COA[SubClass],"Not Found")</f>
        <v>Assets</v>
      </c>
      <c r="I11718" t="str">
        <f>_xlfn.XLOOKUP(tbl_GL[[#This Row],[Account_key]],tbl_COA[Account_key],tbl_COA[SubClass2],"Not Found")</f>
        <v>Current Assets</v>
      </c>
      <c r="J11718" t="str">
        <f>_xlfn.XLOOKUP(tbl_GL[[#This Row],[Account_key]],tbl_COA[Account_key],tbl_COA[SubAccount],,0)</f>
        <v>Cash at Bank</v>
      </c>
      <c r="K11718">
        <f>YEAR(tbl_GL[[#This Row],[Date]])</f>
        <v>2019</v>
      </c>
    </row>
    <row r="11719" spans="1:11" x14ac:dyDescent="0.35">
      <c r="A11719">
        <v>667.1</v>
      </c>
      <c r="B11719" s="24">
        <v>43466</v>
      </c>
      <c r="C11719">
        <v>5</v>
      </c>
      <c r="D11719" s="13">
        <v>90</v>
      </c>
      <c r="E11719" s="13" t="s">
        <v>102</v>
      </c>
      <c r="F11719" s="17">
        <v>294000</v>
      </c>
      <c r="G11719" t="str">
        <f>_xlfn.XLOOKUP(tbl_GL[[#This Row],[Account_key]],tbl_COA[Account_key],tbl_COA[Class],"Not Found")</f>
        <v>Assets</v>
      </c>
      <c r="H11719" t="str">
        <f>_xlfn.XLOOKUP(tbl_GL[[#This Row],[Account_key]],tbl_COA[Account_key],tbl_COA[SubClass],"Not Found")</f>
        <v>Assets</v>
      </c>
      <c r="I11719" t="str">
        <f>_xlfn.XLOOKUP(tbl_GL[[#This Row],[Account_key]],tbl_COA[Account_key],tbl_COA[SubClass2],"Not Found")</f>
        <v>Non-Current Assets</v>
      </c>
      <c r="J11719" t="str">
        <f>_xlfn.XLOOKUP(tbl_GL[[#This Row],[Account_key]],tbl_COA[Account_key],tbl_COA[SubAccount],,0)</f>
        <v>Office Furniture &amp; Equipment</v>
      </c>
      <c r="K11719">
        <f>YEAR(tbl_GL[[#This Row],[Date]])</f>
        <v>2019</v>
      </c>
    </row>
    <row r="11720" spans="1:11" x14ac:dyDescent="0.35">
      <c r="A11720">
        <v>667.2</v>
      </c>
      <c r="B11720" s="24">
        <v>43466</v>
      </c>
      <c r="C11720">
        <v>5</v>
      </c>
      <c r="D11720" s="13">
        <v>10</v>
      </c>
      <c r="E11720" s="13" t="s">
        <v>102</v>
      </c>
      <c r="F11720" s="17">
        <v>-294000</v>
      </c>
      <c r="G11720" t="str">
        <f>_xlfn.XLOOKUP(tbl_GL[[#This Row],[Account_key]],tbl_COA[Account_key],tbl_COA[Class],"Not Found")</f>
        <v>Assets</v>
      </c>
      <c r="H11720" t="str">
        <f>_xlfn.XLOOKUP(tbl_GL[[#This Row],[Account_key]],tbl_COA[Account_key],tbl_COA[SubClass],"Not Found")</f>
        <v>Assets</v>
      </c>
      <c r="I11720" t="str">
        <f>_xlfn.XLOOKUP(tbl_GL[[#This Row],[Account_key]],tbl_COA[Account_key],tbl_COA[SubClass2],"Not Found")</f>
        <v>Current Assets</v>
      </c>
      <c r="J11720" t="str">
        <f>_xlfn.XLOOKUP(tbl_GL[[#This Row],[Account_key]],tbl_COA[Account_key],tbl_COA[SubAccount],,0)</f>
        <v>Cash at Bank</v>
      </c>
      <c r="K11720">
        <f>YEAR(tbl_GL[[#This Row],[Date]])</f>
        <v>2019</v>
      </c>
    </row>
    <row r="11721" spans="1:11" x14ac:dyDescent="0.35">
      <c r="A11721">
        <v>668.1</v>
      </c>
      <c r="B11721" s="24">
        <v>43466</v>
      </c>
      <c r="C11721">
        <v>5</v>
      </c>
      <c r="D11721" s="13">
        <v>10</v>
      </c>
      <c r="E11721" s="13" t="s">
        <v>106</v>
      </c>
      <c r="F11721" s="17">
        <v>520000</v>
      </c>
      <c r="G11721" t="str">
        <f>_xlfn.XLOOKUP(tbl_GL[[#This Row],[Account_key]],tbl_COA[Account_key],tbl_COA[Class],"Not Found")</f>
        <v>Assets</v>
      </c>
      <c r="H11721" t="str">
        <f>_xlfn.XLOOKUP(tbl_GL[[#This Row],[Account_key]],tbl_COA[Account_key],tbl_COA[SubClass],"Not Found")</f>
        <v>Assets</v>
      </c>
      <c r="I11721" t="str">
        <f>_xlfn.XLOOKUP(tbl_GL[[#This Row],[Account_key]],tbl_COA[Account_key],tbl_COA[SubClass2],"Not Found")</f>
        <v>Current Assets</v>
      </c>
      <c r="J11721" t="str">
        <f>_xlfn.XLOOKUP(tbl_GL[[#This Row],[Account_key]],tbl_COA[Account_key],tbl_COA[SubAccount],,0)</f>
        <v>Cash at Bank</v>
      </c>
      <c r="K11721">
        <f>YEAR(tbl_GL[[#This Row],[Date]])</f>
        <v>2019</v>
      </c>
    </row>
    <row r="11722" spans="1:11" x14ac:dyDescent="0.35">
      <c r="A11722">
        <v>668.2</v>
      </c>
      <c r="B11722" s="24">
        <v>43466</v>
      </c>
      <c r="C11722">
        <v>5</v>
      </c>
      <c r="D11722" s="13">
        <v>180</v>
      </c>
      <c r="E11722" s="13" t="s">
        <v>106</v>
      </c>
      <c r="F11722" s="17">
        <v>520000</v>
      </c>
      <c r="G11722" t="str">
        <f>_xlfn.XLOOKUP(tbl_GL[[#This Row],[Account_key]],tbl_COA[Account_key],tbl_COA[Class],"Not Found")</f>
        <v>Liabilities and Owners Equity</v>
      </c>
      <c r="H11722" t="str">
        <f>_xlfn.XLOOKUP(tbl_GL[[#This Row],[Account_key]],tbl_COA[Account_key],tbl_COA[SubClass],"Not Found")</f>
        <v>Owners Equity</v>
      </c>
      <c r="I11722" t="str">
        <f>_xlfn.XLOOKUP(tbl_GL[[#This Row],[Account_key]],tbl_COA[Account_key],tbl_COA[SubClass2],"Not Found")</f>
        <v>Share Capital</v>
      </c>
      <c r="J11722" t="str">
        <f>_xlfn.XLOOKUP(tbl_GL[[#This Row],[Account_key]],tbl_COA[Account_key],tbl_COA[SubAccount],,0)</f>
        <v>Share Capital</v>
      </c>
      <c r="K11722">
        <f>YEAR(tbl_GL[[#This Row],[Date]])</f>
        <v>2019</v>
      </c>
    </row>
    <row r="11723" spans="1:11" x14ac:dyDescent="0.35">
      <c r="A11723">
        <v>669.1</v>
      </c>
      <c r="B11723" s="24">
        <v>43467</v>
      </c>
      <c r="C11723">
        <v>5</v>
      </c>
      <c r="D11723" s="13">
        <v>10</v>
      </c>
      <c r="E11723" s="13" t="s">
        <v>98</v>
      </c>
      <c r="F11723" s="17">
        <v>-1196</v>
      </c>
      <c r="G11723" t="str">
        <f>_xlfn.XLOOKUP(tbl_GL[[#This Row],[Account_key]],tbl_COA[Account_key],tbl_COA[Class],"Not Found")</f>
        <v>Assets</v>
      </c>
      <c r="H11723" t="str">
        <f>_xlfn.XLOOKUP(tbl_GL[[#This Row],[Account_key]],tbl_COA[Account_key],tbl_COA[SubClass],"Not Found")</f>
        <v>Assets</v>
      </c>
      <c r="I11723" t="str">
        <f>_xlfn.XLOOKUP(tbl_GL[[#This Row],[Account_key]],tbl_COA[Account_key],tbl_COA[SubClass2],"Not Found")</f>
        <v>Current Assets</v>
      </c>
      <c r="J11723" t="str">
        <f>_xlfn.XLOOKUP(tbl_GL[[#This Row],[Account_key]],tbl_COA[Account_key],tbl_COA[SubAccount],,0)</f>
        <v>Cash at Bank</v>
      </c>
      <c r="K11723">
        <f>YEAR(tbl_GL[[#This Row],[Date]])</f>
        <v>2019</v>
      </c>
    </row>
    <row r="11724" spans="1:11" x14ac:dyDescent="0.35">
      <c r="A11724">
        <v>669.2</v>
      </c>
      <c r="B11724" s="24">
        <v>43467</v>
      </c>
      <c r="C11724">
        <v>5</v>
      </c>
      <c r="D11724" s="13">
        <v>120</v>
      </c>
      <c r="E11724" s="13" t="s">
        <v>98</v>
      </c>
      <c r="F11724" s="17">
        <v>-1196</v>
      </c>
      <c r="G11724" t="str">
        <f>_xlfn.XLOOKUP(tbl_GL[[#This Row],[Account_key]],tbl_COA[Account_key],tbl_COA[Class],"Not Found")</f>
        <v>Liabilities and Owners Equity</v>
      </c>
      <c r="H11724" t="str">
        <f>_xlfn.XLOOKUP(tbl_GL[[#This Row],[Account_key]],tbl_COA[Account_key],tbl_COA[SubClass],"Not Found")</f>
        <v>Liabilities</v>
      </c>
      <c r="I11724" t="str">
        <f>_xlfn.XLOOKUP(tbl_GL[[#This Row],[Account_key]],tbl_COA[Account_key],tbl_COA[SubClass2],"Not Found")</f>
        <v>Current Liabilities</v>
      </c>
      <c r="J11724" t="str">
        <f>_xlfn.XLOOKUP(tbl_GL[[#This Row],[Account_key]],tbl_COA[Account_key],tbl_COA[SubAccount],,0)</f>
        <v>Accrued Expenses</v>
      </c>
      <c r="K11724">
        <f>YEAR(tbl_GL[[#This Row],[Date]])</f>
        <v>2019</v>
      </c>
    </row>
    <row r="11725" spans="1:11" x14ac:dyDescent="0.35">
      <c r="A11725">
        <v>670.1</v>
      </c>
      <c r="B11725" s="24">
        <v>43468</v>
      </c>
      <c r="C11725">
        <v>5</v>
      </c>
      <c r="D11725" s="13">
        <v>310</v>
      </c>
      <c r="E11725" s="13" t="s">
        <v>99</v>
      </c>
      <c r="F11725" s="17">
        <v>-57</v>
      </c>
      <c r="G11725" t="str">
        <f>_xlfn.XLOOKUP(tbl_GL[[#This Row],[Account_key]],tbl_COA[Account_key],tbl_COA[Class],"Not Found")</f>
        <v>Operating account</v>
      </c>
      <c r="H11725" t="str">
        <f>_xlfn.XLOOKUP(tbl_GL[[#This Row],[Account_key]],tbl_COA[Account_key],tbl_COA[SubClass],"Not Found")</f>
        <v>Operating Expenses</v>
      </c>
      <c r="I11725" t="str">
        <f>_xlfn.XLOOKUP(tbl_GL[[#This Row],[Account_key]],tbl_COA[Account_key],tbl_COA[SubClass2],"Not Found")</f>
        <v>Administration</v>
      </c>
      <c r="J11725" t="str">
        <f>_xlfn.XLOOKUP(tbl_GL[[#This Row],[Account_key]],tbl_COA[Account_key],tbl_COA[SubAccount],,0)</f>
        <v>Office Supplies</v>
      </c>
      <c r="K11725">
        <f>YEAR(tbl_GL[[#This Row],[Date]])</f>
        <v>2019</v>
      </c>
    </row>
    <row r="11726" spans="1:11" x14ac:dyDescent="0.35">
      <c r="A11726">
        <v>670.2</v>
      </c>
      <c r="B11726" s="24">
        <v>43468</v>
      </c>
      <c r="C11726">
        <v>5</v>
      </c>
      <c r="D11726" s="13">
        <v>20</v>
      </c>
      <c r="E11726" s="13" t="s">
        <v>99</v>
      </c>
      <c r="F11726" s="17">
        <v>-57</v>
      </c>
      <c r="G11726" t="str">
        <f>_xlfn.XLOOKUP(tbl_GL[[#This Row],[Account_key]],tbl_COA[Account_key],tbl_COA[Class],"Not Found")</f>
        <v>Assets</v>
      </c>
      <c r="H11726" t="str">
        <f>_xlfn.XLOOKUP(tbl_GL[[#This Row],[Account_key]],tbl_COA[Account_key],tbl_COA[SubClass],"Not Found")</f>
        <v>Assets</v>
      </c>
      <c r="I11726" t="str">
        <f>_xlfn.XLOOKUP(tbl_GL[[#This Row],[Account_key]],tbl_COA[Account_key],tbl_COA[SubClass2],"Not Found")</f>
        <v>Current Assets</v>
      </c>
      <c r="J11726" t="str">
        <f>_xlfn.XLOOKUP(tbl_GL[[#This Row],[Account_key]],tbl_COA[Account_key],tbl_COA[SubAccount],,0)</f>
        <v>Cash in hand</v>
      </c>
      <c r="K11726">
        <f>YEAR(tbl_GL[[#This Row],[Date]])</f>
        <v>2019</v>
      </c>
    </row>
    <row r="11727" spans="1:11" x14ac:dyDescent="0.35">
      <c r="A11727">
        <v>671.1</v>
      </c>
      <c r="B11727" s="24">
        <v>43468</v>
      </c>
      <c r="C11727">
        <v>5</v>
      </c>
      <c r="D11727" s="13">
        <v>30</v>
      </c>
      <c r="E11727" s="13" t="s">
        <v>80</v>
      </c>
      <c r="F11727" s="17">
        <v>-9419</v>
      </c>
      <c r="G11727" t="str">
        <f>_xlfn.XLOOKUP(tbl_GL[[#This Row],[Account_key]],tbl_COA[Account_key],tbl_COA[Class],"Not Found")</f>
        <v>Assets</v>
      </c>
      <c r="H11727" t="str">
        <f>_xlfn.XLOOKUP(tbl_GL[[#This Row],[Account_key]],tbl_COA[Account_key],tbl_COA[SubClass],"Not Found")</f>
        <v>Assets</v>
      </c>
      <c r="I11727" t="str">
        <f>_xlfn.XLOOKUP(tbl_GL[[#This Row],[Account_key]],tbl_COA[Account_key],tbl_COA[SubClass2],"Not Found")</f>
        <v>Current Assets</v>
      </c>
      <c r="J11727" t="str">
        <f>_xlfn.XLOOKUP(tbl_GL[[#This Row],[Account_key]],tbl_COA[Account_key],tbl_COA[SubAccount],,0)</f>
        <v>Trade Receivables</v>
      </c>
      <c r="K11727">
        <f>YEAR(tbl_GL[[#This Row],[Date]])</f>
        <v>2019</v>
      </c>
    </row>
    <row r="11728" spans="1:11" x14ac:dyDescent="0.35">
      <c r="A11728">
        <v>671.2</v>
      </c>
      <c r="B11728" s="24">
        <v>43468</v>
      </c>
      <c r="C11728">
        <v>5</v>
      </c>
      <c r="D11728" s="13">
        <v>10</v>
      </c>
      <c r="E11728" s="13" t="s">
        <v>80</v>
      </c>
      <c r="F11728" s="17">
        <v>9419</v>
      </c>
      <c r="G11728" t="str">
        <f>_xlfn.XLOOKUP(tbl_GL[[#This Row],[Account_key]],tbl_COA[Account_key],tbl_COA[Class],"Not Found")</f>
        <v>Assets</v>
      </c>
      <c r="H11728" t="str">
        <f>_xlfn.XLOOKUP(tbl_GL[[#This Row],[Account_key]],tbl_COA[Account_key],tbl_COA[SubClass],"Not Found")</f>
        <v>Assets</v>
      </c>
      <c r="I11728" t="str">
        <f>_xlfn.XLOOKUP(tbl_GL[[#This Row],[Account_key]],tbl_COA[Account_key],tbl_COA[SubClass2],"Not Found")</f>
        <v>Current Assets</v>
      </c>
      <c r="J11728" t="str">
        <f>_xlfn.XLOOKUP(tbl_GL[[#This Row],[Account_key]],tbl_COA[Account_key],tbl_COA[SubAccount],,0)</f>
        <v>Cash at Bank</v>
      </c>
      <c r="K11728">
        <f>YEAR(tbl_GL[[#This Row],[Date]])</f>
        <v>2019</v>
      </c>
    </row>
    <row r="11729" spans="1:11" x14ac:dyDescent="0.35">
      <c r="A11729">
        <v>672.1</v>
      </c>
      <c r="B11729" s="24">
        <v>43469</v>
      </c>
      <c r="C11729">
        <v>5</v>
      </c>
      <c r="D11729" s="13">
        <v>10</v>
      </c>
      <c r="E11729" s="13" t="s">
        <v>98</v>
      </c>
      <c r="F11729" s="17">
        <v>-772</v>
      </c>
      <c r="G11729" t="str">
        <f>_xlfn.XLOOKUP(tbl_GL[[#This Row],[Account_key]],tbl_COA[Account_key],tbl_COA[Class],"Not Found")</f>
        <v>Assets</v>
      </c>
      <c r="H11729" t="str">
        <f>_xlfn.XLOOKUP(tbl_GL[[#This Row],[Account_key]],tbl_COA[Account_key],tbl_COA[SubClass],"Not Found")</f>
        <v>Assets</v>
      </c>
      <c r="I11729" t="str">
        <f>_xlfn.XLOOKUP(tbl_GL[[#This Row],[Account_key]],tbl_COA[Account_key],tbl_COA[SubClass2],"Not Found")</f>
        <v>Current Assets</v>
      </c>
      <c r="J11729" t="str">
        <f>_xlfn.XLOOKUP(tbl_GL[[#This Row],[Account_key]],tbl_COA[Account_key],tbl_COA[SubAccount],,0)</f>
        <v>Cash at Bank</v>
      </c>
      <c r="K11729">
        <f>YEAR(tbl_GL[[#This Row],[Date]])</f>
        <v>2019</v>
      </c>
    </row>
    <row r="11730" spans="1:11" x14ac:dyDescent="0.35">
      <c r="A11730">
        <v>672.2</v>
      </c>
      <c r="B11730" s="24">
        <v>43469</v>
      </c>
      <c r="C11730">
        <v>5</v>
      </c>
      <c r="D11730" s="13">
        <v>120</v>
      </c>
      <c r="E11730" s="13" t="s">
        <v>98</v>
      </c>
      <c r="F11730" s="17">
        <v>-772</v>
      </c>
      <c r="G11730" t="str">
        <f>_xlfn.XLOOKUP(tbl_GL[[#This Row],[Account_key]],tbl_COA[Account_key],tbl_COA[Class],"Not Found")</f>
        <v>Liabilities and Owners Equity</v>
      </c>
      <c r="H11730" t="str">
        <f>_xlfn.XLOOKUP(tbl_GL[[#This Row],[Account_key]],tbl_COA[Account_key],tbl_COA[SubClass],"Not Found")</f>
        <v>Liabilities</v>
      </c>
      <c r="I11730" t="str">
        <f>_xlfn.XLOOKUP(tbl_GL[[#This Row],[Account_key]],tbl_COA[Account_key],tbl_COA[SubClass2],"Not Found")</f>
        <v>Current Liabilities</v>
      </c>
      <c r="J11730" t="str">
        <f>_xlfn.XLOOKUP(tbl_GL[[#This Row],[Account_key]],tbl_COA[Account_key],tbl_COA[SubAccount],,0)</f>
        <v>Accrued Expenses</v>
      </c>
      <c r="K11730">
        <f>YEAR(tbl_GL[[#This Row],[Date]])</f>
        <v>2019</v>
      </c>
    </row>
    <row r="11731" spans="1:11" x14ac:dyDescent="0.35">
      <c r="A11731">
        <v>673.1</v>
      </c>
      <c r="B11731" s="24">
        <v>43470</v>
      </c>
      <c r="C11731">
        <v>5</v>
      </c>
      <c r="D11731" s="13">
        <v>230</v>
      </c>
      <c r="E11731" s="13" t="s">
        <v>4</v>
      </c>
      <c r="F11731" s="17">
        <v>-199</v>
      </c>
      <c r="G11731" t="str">
        <f>_xlfn.XLOOKUP(tbl_GL[[#This Row],[Account_key]],tbl_COA[Account_key],tbl_COA[Class],"Not Found")</f>
        <v>Trading account</v>
      </c>
      <c r="H11731" t="str">
        <f>_xlfn.XLOOKUP(tbl_GL[[#This Row],[Account_key]],tbl_COA[Account_key],tbl_COA[SubClass],"Not Found")</f>
        <v>Cost of Sales</v>
      </c>
      <c r="I11731" t="str">
        <f>_xlfn.XLOOKUP(tbl_GL[[#This Row],[Account_key]],tbl_COA[Account_key],tbl_COA[SubClass2],"Not Found")</f>
        <v>Cost of Sales</v>
      </c>
      <c r="J11731" t="str">
        <f>_xlfn.XLOOKUP(tbl_GL[[#This Row],[Account_key]],tbl_COA[Account_key],tbl_COA[SubAccount],,0)</f>
        <v>Cost of Sales</v>
      </c>
      <c r="K11731">
        <f>YEAR(tbl_GL[[#This Row],[Date]])</f>
        <v>2019</v>
      </c>
    </row>
    <row r="11732" spans="1:11" x14ac:dyDescent="0.35">
      <c r="A11732">
        <v>673.2</v>
      </c>
      <c r="B11732" s="24">
        <v>43470</v>
      </c>
      <c r="C11732">
        <v>5</v>
      </c>
      <c r="D11732" s="13">
        <v>60</v>
      </c>
      <c r="E11732" s="13" t="s">
        <v>4</v>
      </c>
      <c r="F11732" s="17">
        <v>-199</v>
      </c>
      <c r="G11732" t="str">
        <f>_xlfn.XLOOKUP(tbl_GL[[#This Row],[Account_key]],tbl_COA[Account_key],tbl_COA[Class],"Not Found")</f>
        <v>Assets</v>
      </c>
      <c r="H11732" t="str">
        <f>_xlfn.XLOOKUP(tbl_GL[[#This Row],[Account_key]],tbl_COA[Account_key],tbl_COA[SubClass],"Not Found")</f>
        <v>Assets</v>
      </c>
      <c r="I11732" t="str">
        <f>_xlfn.XLOOKUP(tbl_GL[[#This Row],[Account_key]],tbl_COA[Account_key],tbl_COA[SubClass2],"Not Found")</f>
        <v>Current Assets</v>
      </c>
      <c r="J11732" t="str">
        <f>_xlfn.XLOOKUP(tbl_GL[[#This Row],[Account_key]],tbl_COA[Account_key],tbl_COA[SubAccount],,0)</f>
        <v>Inventory</v>
      </c>
      <c r="K11732">
        <f>YEAR(tbl_GL[[#This Row],[Date]])</f>
        <v>2019</v>
      </c>
    </row>
    <row r="11733" spans="1:11" x14ac:dyDescent="0.35">
      <c r="A11733">
        <v>674.1</v>
      </c>
      <c r="B11733" s="24">
        <v>43470</v>
      </c>
      <c r="C11733">
        <v>5</v>
      </c>
      <c r="D11733" s="13">
        <v>210</v>
      </c>
      <c r="E11733" s="13" t="s">
        <v>8</v>
      </c>
      <c r="F11733" s="17">
        <v>784</v>
      </c>
      <c r="G11733" t="str">
        <f>_xlfn.XLOOKUP(tbl_GL[[#This Row],[Account_key]],tbl_COA[Account_key],tbl_COA[Class],"Not Found")</f>
        <v>Trading account</v>
      </c>
      <c r="H11733" t="str">
        <f>_xlfn.XLOOKUP(tbl_GL[[#This Row],[Account_key]],tbl_COA[Account_key],tbl_COA[SubClass],"Not Found")</f>
        <v>Sales</v>
      </c>
      <c r="I11733" t="str">
        <f>_xlfn.XLOOKUP(tbl_GL[[#This Row],[Account_key]],tbl_COA[Account_key],tbl_COA[SubClass2],"Not Found")</f>
        <v>Sales</v>
      </c>
      <c r="J11733" t="str">
        <f>_xlfn.XLOOKUP(tbl_GL[[#This Row],[Account_key]],tbl_COA[Account_key],tbl_COA[SubAccount],,0)</f>
        <v>Sales</v>
      </c>
      <c r="K11733">
        <f>YEAR(tbl_GL[[#This Row],[Date]])</f>
        <v>2019</v>
      </c>
    </row>
    <row r="11734" spans="1:11" x14ac:dyDescent="0.35">
      <c r="A11734">
        <v>674.2</v>
      </c>
      <c r="B11734" s="24">
        <v>43470</v>
      </c>
      <c r="C11734">
        <v>5</v>
      </c>
      <c r="D11734" s="13">
        <v>30</v>
      </c>
      <c r="E11734" s="13" t="s">
        <v>8</v>
      </c>
      <c r="F11734" s="17">
        <v>784</v>
      </c>
      <c r="G11734" t="str">
        <f>_xlfn.XLOOKUP(tbl_GL[[#This Row],[Account_key]],tbl_COA[Account_key],tbl_COA[Class],"Not Found")</f>
        <v>Assets</v>
      </c>
      <c r="H11734" t="str">
        <f>_xlfn.XLOOKUP(tbl_GL[[#This Row],[Account_key]],tbl_COA[Account_key],tbl_COA[SubClass],"Not Found")</f>
        <v>Assets</v>
      </c>
      <c r="I11734" t="str">
        <f>_xlfn.XLOOKUP(tbl_GL[[#This Row],[Account_key]],tbl_COA[Account_key],tbl_COA[SubClass2],"Not Found")</f>
        <v>Current Assets</v>
      </c>
      <c r="J11734" t="str">
        <f>_xlfn.XLOOKUP(tbl_GL[[#This Row],[Account_key]],tbl_COA[Account_key],tbl_COA[SubAccount],,0)</f>
        <v>Trade Receivables</v>
      </c>
      <c r="K11734">
        <f>YEAR(tbl_GL[[#This Row],[Date]])</f>
        <v>2019</v>
      </c>
    </row>
    <row r="11735" spans="1:11" x14ac:dyDescent="0.35">
      <c r="A11735">
        <v>675.1</v>
      </c>
      <c r="B11735" s="24">
        <v>43470</v>
      </c>
      <c r="C11735">
        <v>5</v>
      </c>
      <c r="D11735" s="13">
        <v>10</v>
      </c>
      <c r="E11735" s="13" t="s">
        <v>98</v>
      </c>
      <c r="F11735" s="17">
        <v>-1147</v>
      </c>
      <c r="G11735" t="str">
        <f>_xlfn.XLOOKUP(tbl_GL[[#This Row],[Account_key]],tbl_COA[Account_key],tbl_COA[Class],"Not Found")</f>
        <v>Assets</v>
      </c>
      <c r="H11735" t="str">
        <f>_xlfn.XLOOKUP(tbl_GL[[#This Row],[Account_key]],tbl_COA[Account_key],tbl_COA[SubClass],"Not Found")</f>
        <v>Assets</v>
      </c>
      <c r="I11735" t="str">
        <f>_xlfn.XLOOKUP(tbl_GL[[#This Row],[Account_key]],tbl_COA[Account_key],tbl_COA[SubClass2],"Not Found")</f>
        <v>Current Assets</v>
      </c>
      <c r="J11735" t="str">
        <f>_xlfn.XLOOKUP(tbl_GL[[#This Row],[Account_key]],tbl_COA[Account_key],tbl_COA[SubAccount],,0)</f>
        <v>Cash at Bank</v>
      </c>
      <c r="K11735">
        <f>YEAR(tbl_GL[[#This Row],[Date]])</f>
        <v>2019</v>
      </c>
    </row>
    <row r="11736" spans="1:11" x14ac:dyDescent="0.35">
      <c r="A11736">
        <v>675.2</v>
      </c>
      <c r="B11736" s="24">
        <v>43470</v>
      </c>
      <c r="C11736">
        <v>5</v>
      </c>
      <c r="D11736" s="13">
        <v>120</v>
      </c>
      <c r="E11736" s="13" t="s">
        <v>98</v>
      </c>
      <c r="F11736" s="17">
        <v>-1147</v>
      </c>
      <c r="G11736" t="str">
        <f>_xlfn.XLOOKUP(tbl_GL[[#This Row],[Account_key]],tbl_COA[Account_key],tbl_COA[Class],"Not Found")</f>
        <v>Liabilities and Owners Equity</v>
      </c>
      <c r="H11736" t="str">
        <f>_xlfn.XLOOKUP(tbl_GL[[#This Row],[Account_key]],tbl_COA[Account_key],tbl_COA[SubClass],"Not Found")</f>
        <v>Liabilities</v>
      </c>
      <c r="I11736" t="str">
        <f>_xlfn.XLOOKUP(tbl_GL[[#This Row],[Account_key]],tbl_COA[Account_key],tbl_COA[SubClass2],"Not Found")</f>
        <v>Current Liabilities</v>
      </c>
      <c r="J11736" t="str">
        <f>_xlfn.XLOOKUP(tbl_GL[[#This Row],[Account_key]],tbl_COA[Account_key],tbl_COA[SubAccount],,0)</f>
        <v>Accrued Expenses</v>
      </c>
      <c r="K11736">
        <f>YEAR(tbl_GL[[#This Row],[Date]])</f>
        <v>2019</v>
      </c>
    </row>
    <row r="11737" spans="1:11" x14ac:dyDescent="0.35">
      <c r="A11737">
        <v>676.1</v>
      </c>
      <c r="B11737" s="24">
        <v>43470</v>
      </c>
      <c r="C11737">
        <v>5</v>
      </c>
      <c r="D11737" s="13">
        <v>260</v>
      </c>
      <c r="E11737" s="13" t="s">
        <v>97</v>
      </c>
      <c r="F11737" s="17">
        <v>-1485</v>
      </c>
      <c r="G11737" t="str">
        <f>_xlfn.XLOOKUP(tbl_GL[[#This Row],[Account_key]],tbl_COA[Account_key],tbl_COA[Class],"Not Found")</f>
        <v>Operating account</v>
      </c>
      <c r="H11737" t="str">
        <f>_xlfn.XLOOKUP(tbl_GL[[#This Row],[Account_key]],tbl_COA[Account_key],tbl_COA[SubClass],"Not Found")</f>
        <v>Operating Expenses</v>
      </c>
      <c r="I11737" t="str">
        <f>_xlfn.XLOOKUP(tbl_GL[[#This Row],[Account_key]],tbl_COA[Account_key],tbl_COA[SubClass2],"Not Found")</f>
        <v>Marketing</v>
      </c>
      <c r="J11737" t="str">
        <f>_xlfn.XLOOKUP(tbl_GL[[#This Row],[Account_key]],tbl_COA[Account_key],tbl_COA[SubAccount],,0)</f>
        <v>Commissions</v>
      </c>
      <c r="K11737">
        <f>YEAR(tbl_GL[[#This Row],[Date]])</f>
        <v>2019</v>
      </c>
    </row>
    <row r="11738" spans="1:11" x14ac:dyDescent="0.35">
      <c r="A11738">
        <v>676.2</v>
      </c>
      <c r="B11738" s="24">
        <v>43470</v>
      </c>
      <c r="C11738">
        <v>5</v>
      </c>
      <c r="D11738" s="13">
        <v>120</v>
      </c>
      <c r="E11738" s="13" t="s">
        <v>97</v>
      </c>
      <c r="F11738" s="17">
        <v>1485</v>
      </c>
      <c r="G11738" t="str">
        <f>_xlfn.XLOOKUP(tbl_GL[[#This Row],[Account_key]],tbl_COA[Account_key],tbl_COA[Class],"Not Found")</f>
        <v>Liabilities and Owners Equity</v>
      </c>
      <c r="H11738" t="str">
        <f>_xlfn.XLOOKUP(tbl_GL[[#This Row],[Account_key]],tbl_COA[Account_key],tbl_COA[SubClass],"Not Found")</f>
        <v>Liabilities</v>
      </c>
      <c r="I11738" t="str">
        <f>_xlfn.XLOOKUP(tbl_GL[[#This Row],[Account_key]],tbl_COA[Account_key],tbl_COA[SubClass2],"Not Found")</f>
        <v>Current Liabilities</v>
      </c>
      <c r="J11738" t="str">
        <f>_xlfn.XLOOKUP(tbl_GL[[#This Row],[Account_key]],tbl_COA[Account_key],tbl_COA[SubAccount],,0)</f>
        <v>Accrued Expenses</v>
      </c>
      <c r="K11738">
        <f>YEAR(tbl_GL[[#This Row],[Date]])</f>
        <v>2019</v>
      </c>
    </row>
    <row r="11739" spans="1:11" x14ac:dyDescent="0.35">
      <c r="A11739">
        <v>677.1</v>
      </c>
      <c r="B11739" s="24">
        <v>43470</v>
      </c>
      <c r="C11739">
        <v>5</v>
      </c>
      <c r="D11739" s="13">
        <v>10</v>
      </c>
      <c r="E11739" s="13" t="s">
        <v>84</v>
      </c>
      <c r="F11739" s="17">
        <v>-11375</v>
      </c>
      <c r="G11739" t="str">
        <f>_xlfn.XLOOKUP(tbl_GL[[#This Row],[Account_key]],tbl_COA[Account_key],tbl_COA[Class],"Not Found")</f>
        <v>Assets</v>
      </c>
      <c r="H11739" t="str">
        <f>_xlfn.XLOOKUP(tbl_GL[[#This Row],[Account_key]],tbl_COA[Account_key],tbl_COA[SubClass],"Not Found")</f>
        <v>Assets</v>
      </c>
      <c r="I11739" t="str">
        <f>_xlfn.XLOOKUP(tbl_GL[[#This Row],[Account_key]],tbl_COA[Account_key],tbl_COA[SubClass2],"Not Found")</f>
        <v>Current Assets</v>
      </c>
      <c r="J11739" t="str">
        <f>_xlfn.XLOOKUP(tbl_GL[[#This Row],[Account_key]],tbl_COA[Account_key],tbl_COA[SubAccount],,0)</f>
        <v>Cash at Bank</v>
      </c>
      <c r="K11739">
        <f>YEAR(tbl_GL[[#This Row],[Date]])</f>
        <v>2019</v>
      </c>
    </row>
    <row r="11740" spans="1:11" x14ac:dyDescent="0.35">
      <c r="A11740">
        <v>677.2</v>
      </c>
      <c r="B11740" s="24">
        <v>43470</v>
      </c>
      <c r="C11740">
        <v>5</v>
      </c>
      <c r="D11740" s="13">
        <v>110</v>
      </c>
      <c r="E11740" s="13" t="s">
        <v>84</v>
      </c>
      <c r="F11740" s="17">
        <v>-11375</v>
      </c>
      <c r="G11740" t="str">
        <f>_xlfn.XLOOKUP(tbl_GL[[#This Row],[Account_key]],tbl_COA[Account_key],tbl_COA[Class],"Not Found")</f>
        <v>Liabilities and Owners Equity</v>
      </c>
      <c r="H11740" t="str">
        <f>_xlfn.XLOOKUP(tbl_GL[[#This Row],[Account_key]],tbl_COA[Account_key],tbl_COA[SubClass],"Not Found")</f>
        <v>Liabilities</v>
      </c>
      <c r="I11740" t="str">
        <f>_xlfn.XLOOKUP(tbl_GL[[#This Row],[Account_key]],tbl_COA[Account_key],tbl_COA[SubClass2],"Not Found")</f>
        <v>Current Liabilities</v>
      </c>
      <c r="J11740" t="str">
        <f>_xlfn.XLOOKUP(tbl_GL[[#This Row],[Account_key]],tbl_COA[Account_key],tbl_COA[SubAccount],,0)</f>
        <v>Trade Payables</v>
      </c>
      <c r="K11740">
        <f>YEAR(tbl_GL[[#This Row],[Date]])</f>
        <v>2019</v>
      </c>
    </row>
    <row r="11741" spans="1:11" x14ac:dyDescent="0.35">
      <c r="A11741">
        <v>678.1</v>
      </c>
      <c r="B11741" s="24">
        <v>43470</v>
      </c>
      <c r="C11741">
        <v>5</v>
      </c>
      <c r="D11741" s="13">
        <v>10</v>
      </c>
      <c r="E11741" s="13" t="s">
        <v>107</v>
      </c>
      <c r="F11741" s="17">
        <v>24500</v>
      </c>
      <c r="G11741" t="str">
        <f>_xlfn.XLOOKUP(tbl_GL[[#This Row],[Account_key]],tbl_COA[Account_key],tbl_COA[Class],"Not Found")</f>
        <v>Assets</v>
      </c>
      <c r="H11741" t="str">
        <f>_xlfn.XLOOKUP(tbl_GL[[#This Row],[Account_key]],tbl_COA[Account_key],tbl_COA[SubClass],"Not Found")</f>
        <v>Assets</v>
      </c>
      <c r="I11741" t="str">
        <f>_xlfn.XLOOKUP(tbl_GL[[#This Row],[Account_key]],tbl_COA[Account_key],tbl_COA[SubClass2],"Not Found")</f>
        <v>Current Assets</v>
      </c>
      <c r="J11741" t="str">
        <f>_xlfn.XLOOKUP(tbl_GL[[#This Row],[Account_key]],tbl_COA[Account_key],tbl_COA[SubAccount],,0)</f>
        <v>Cash at Bank</v>
      </c>
      <c r="K11741">
        <f>YEAR(tbl_GL[[#This Row],[Date]])</f>
        <v>2019</v>
      </c>
    </row>
    <row r="11742" spans="1:11" x14ac:dyDescent="0.35">
      <c r="A11742">
        <v>678.2</v>
      </c>
      <c r="B11742" s="24">
        <v>43470</v>
      </c>
      <c r="C11742">
        <v>5</v>
      </c>
      <c r="D11742" s="13">
        <v>160</v>
      </c>
      <c r="E11742" s="13" t="s">
        <v>107</v>
      </c>
      <c r="F11742" s="17">
        <v>24500</v>
      </c>
      <c r="G11742" t="str">
        <f>_xlfn.XLOOKUP(tbl_GL[[#This Row],[Account_key]],tbl_COA[Account_key],tbl_COA[Class],"Not Found")</f>
        <v>Liabilities and Owners Equity</v>
      </c>
      <c r="H11742" t="str">
        <f>_xlfn.XLOOKUP(tbl_GL[[#This Row],[Account_key]],tbl_COA[Account_key],tbl_COA[SubClass],"Not Found")</f>
        <v>Liabilities</v>
      </c>
      <c r="I11742" t="str">
        <f>_xlfn.XLOOKUP(tbl_GL[[#This Row],[Account_key]],tbl_COA[Account_key],tbl_COA[SubClass2],"Not Found")</f>
        <v>Long Term Liabilities</v>
      </c>
      <c r="J11742" t="str">
        <f>_xlfn.XLOOKUP(tbl_GL[[#This Row],[Account_key]],tbl_COA[Account_key],tbl_COA[SubAccount],,0)</f>
        <v>Long Term Obligations</v>
      </c>
      <c r="K11742">
        <f>YEAR(tbl_GL[[#This Row],[Date]])</f>
        <v>2019</v>
      </c>
    </row>
    <row r="11743" spans="1:11" x14ac:dyDescent="0.35">
      <c r="A11743">
        <v>679.1</v>
      </c>
      <c r="B11743" s="24">
        <v>43474</v>
      </c>
      <c r="C11743">
        <v>5</v>
      </c>
      <c r="D11743" s="13">
        <v>300</v>
      </c>
      <c r="E11743" s="13" t="s">
        <v>97</v>
      </c>
      <c r="F11743" s="17">
        <v>-1254</v>
      </c>
      <c r="G11743" t="str">
        <f>_xlfn.XLOOKUP(tbl_GL[[#This Row],[Account_key]],tbl_COA[Account_key],tbl_COA[Class],"Not Found")</f>
        <v>Operating account</v>
      </c>
      <c r="H11743" t="str">
        <f>_xlfn.XLOOKUP(tbl_GL[[#This Row],[Account_key]],tbl_COA[Account_key],tbl_COA[SubClass],"Not Found")</f>
        <v>Operating Expenses</v>
      </c>
      <c r="I11743" t="str">
        <f>_xlfn.XLOOKUP(tbl_GL[[#This Row],[Account_key]],tbl_COA[Account_key],tbl_COA[SubClass2],"Not Found")</f>
        <v>Administration</v>
      </c>
      <c r="J11743" t="str">
        <f>_xlfn.XLOOKUP(tbl_GL[[#This Row],[Account_key]],tbl_COA[Account_key],tbl_COA[SubAccount],,0)</f>
        <v>Entertainment</v>
      </c>
      <c r="K11743">
        <f>YEAR(tbl_GL[[#This Row],[Date]])</f>
        <v>2019</v>
      </c>
    </row>
    <row r="11744" spans="1:11" x14ac:dyDescent="0.35">
      <c r="A11744">
        <v>679.2</v>
      </c>
      <c r="B11744" s="24">
        <v>43474</v>
      </c>
      <c r="C11744">
        <v>5</v>
      </c>
      <c r="D11744" s="13">
        <v>120</v>
      </c>
      <c r="E11744" s="13" t="s">
        <v>97</v>
      </c>
      <c r="F11744" s="17">
        <v>1254</v>
      </c>
      <c r="G11744" t="str">
        <f>_xlfn.XLOOKUP(tbl_GL[[#This Row],[Account_key]],tbl_COA[Account_key],tbl_COA[Class],"Not Found")</f>
        <v>Liabilities and Owners Equity</v>
      </c>
      <c r="H11744" t="str">
        <f>_xlfn.XLOOKUP(tbl_GL[[#This Row],[Account_key]],tbl_COA[Account_key],tbl_COA[SubClass],"Not Found")</f>
        <v>Liabilities</v>
      </c>
      <c r="I11744" t="str">
        <f>_xlfn.XLOOKUP(tbl_GL[[#This Row],[Account_key]],tbl_COA[Account_key],tbl_COA[SubClass2],"Not Found")</f>
        <v>Current Liabilities</v>
      </c>
      <c r="J11744" t="str">
        <f>_xlfn.XLOOKUP(tbl_GL[[#This Row],[Account_key]],tbl_COA[Account_key],tbl_COA[SubAccount],,0)</f>
        <v>Accrued Expenses</v>
      </c>
      <c r="K11744">
        <f>YEAR(tbl_GL[[#This Row],[Date]])</f>
        <v>2019</v>
      </c>
    </row>
    <row r="11745" spans="1:11" x14ac:dyDescent="0.35">
      <c r="A11745">
        <v>680.1</v>
      </c>
      <c r="B11745" s="24">
        <v>43478</v>
      </c>
      <c r="C11745">
        <v>5</v>
      </c>
      <c r="D11745" s="13">
        <v>230</v>
      </c>
      <c r="E11745" s="13" t="s">
        <v>4</v>
      </c>
      <c r="F11745" s="17">
        <v>-587</v>
      </c>
      <c r="G11745" t="str">
        <f>_xlfn.XLOOKUP(tbl_GL[[#This Row],[Account_key]],tbl_COA[Account_key],tbl_COA[Class],"Not Found")</f>
        <v>Trading account</v>
      </c>
      <c r="H11745" t="str">
        <f>_xlfn.XLOOKUP(tbl_GL[[#This Row],[Account_key]],tbl_COA[Account_key],tbl_COA[SubClass],"Not Found")</f>
        <v>Cost of Sales</v>
      </c>
      <c r="I11745" t="str">
        <f>_xlfn.XLOOKUP(tbl_GL[[#This Row],[Account_key]],tbl_COA[Account_key],tbl_COA[SubClass2],"Not Found")</f>
        <v>Cost of Sales</v>
      </c>
      <c r="J11745" t="str">
        <f>_xlfn.XLOOKUP(tbl_GL[[#This Row],[Account_key]],tbl_COA[Account_key],tbl_COA[SubAccount],,0)</f>
        <v>Cost of Sales</v>
      </c>
      <c r="K11745">
        <f>YEAR(tbl_GL[[#This Row],[Date]])</f>
        <v>2019</v>
      </c>
    </row>
    <row r="11746" spans="1:11" x14ac:dyDescent="0.35">
      <c r="A11746">
        <v>680.2</v>
      </c>
      <c r="B11746" s="24">
        <v>43478</v>
      </c>
      <c r="C11746">
        <v>5</v>
      </c>
      <c r="D11746" s="13">
        <v>60</v>
      </c>
      <c r="E11746" s="13" t="s">
        <v>4</v>
      </c>
      <c r="F11746" s="17">
        <v>-587</v>
      </c>
      <c r="G11746" t="str">
        <f>_xlfn.XLOOKUP(tbl_GL[[#This Row],[Account_key]],tbl_COA[Account_key],tbl_COA[Class],"Not Found")</f>
        <v>Assets</v>
      </c>
      <c r="H11746" t="str">
        <f>_xlfn.XLOOKUP(tbl_GL[[#This Row],[Account_key]],tbl_COA[Account_key],tbl_COA[SubClass],"Not Found")</f>
        <v>Assets</v>
      </c>
      <c r="I11746" t="str">
        <f>_xlfn.XLOOKUP(tbl_GL[[#This Row],[Account_key]],tbl_COA[Account_key],tbl_COA[SubClass2],"Not Found")</f>
        <v>Current Assets</v>
      </c>
      <c r="J11746" t="str">
        <f>_xlfn.XLOOKUP(tbl_GL[[#This Row],[Account_key]],tbl_COA[Account_key],tbl_COA[SubAccount],,0)</f>
        <v>Inventory</v>
      </c>
      <c r="K11746">
        <f>YEAR(tbl_GL[[#This Row],[Date]])</f>
        <v>2019</v>
      </c>
    </row>
    <row r="11747" spans="1:11" x14ac:dyDescent="0.35">
      <c r="A11747">
        <v>681.1</v>
      </c>
      <c r="B11747" s="24">
        <v>43478</v>
      </c>
      <c r="C11747">
        <v>5</v>
      </c>
      <c r="D11747" s="13">
        <v>260</v>
      </c>
      <c r="E11747" s="13" t="s">
        <v>97</v>
      </c>
      <c r="F11747" s="17">
        <v>-1575</v>
      </c>
      <c r="G11747" t="str">
        <f>_xlfn.XLOOKUP(tbl_GL[[#This Row],[Account_key]],tbl_COA[Account_key],tbl_COA[Class],"Not Found")</f>
        <v>Operating account</v>
      </c>
      <c r="H11747" t="str">
        <f>_xlfn.XLOOKUP(tbl_GL[[#This Row],[Account_key]],tbl_COA[Account_key],tbl_COA[SubClass],"Not Found")</f>
        <v>Operating Expenses</v>
      </c>
      <c r="I11747" t="str">
        <f>_xlfn.XLOOKUP(tbl_GL[[#This Row],[Account_key]],tbl_COA[Account_key],tbl_COA[SubClass2],"Not Found")</f>
        <v>Marketing</v>
      </c>
      <c r="J11747" t="str">
        <f>_xlfn.XLOOKUP(tbl_GL[[#This Row],[Account_key]],tbl_COA[Account_key],tbl_COA[SubAccount],,0)</f>
        <v>Commissions</v>
      </c>
      <c r="K11747">
        <f>YEAR(tbl_GL[[#This Row],[Date]])</f>
        <v>2019</v>
      </c>
    </row>
    <row r="11748" spans="1:11" x14ac:dyDescent="0.35">
      <c r="A11748">
        <v>681.2</v>
      </c>
      <c r="B11748" s="24">
        <v>43478</v>
      </c>
      <c r="C11748">
        <v>5</v>
      </c>
      <c r="D11748" s="13">
        <v>120</v>
      </c>
      <c r="E11748" s="13" t="s">
        <v>97</v>
      </c>
      <c r="F11748" s="17">
        <v>1575</v>
      </c>
      <c r="G11748" t="str">
        <f>_xlfn.XLOOKUP(tbl_GL[[#This Row],[Account_key]],tbl_COA[Account_key],tbl_COA[Class],"Not Found")</f>
        <v>Liabilities and Owners Equity</v>
      </c>
      <c r="H11748" t="str">
        <f>_xlfn.XLOOKUP(tbl_GL[[#This Row],[Account_key]],tbl_COA[Account_key],tbl_COA[SubClass],"Not Found")</f>
        <v>Liabilities</v>
      </c>
      <c r="I11748" t="str">
        <f>_xlfn.XLOOKUP(tbl_GL[[#This Row],[Account_key]],tbl_COA[Account_key],tbl_COA[SubClass2],"Not Found")</f>
        <v>Current Liabilities</v>
      </c>
      <c r="J11748" t="str">
        <f>_xlfn.XLOOKUP(tbl_GL[[#This Row],[Account_key]],tbl_COA[Account_key],tbl_COA[SubAccount],,0)</f>
        <v>Accrued Expenses</v>
      </c>
      <c r="K11748">
        <f>YEAR(tbl_GL[[#This Row],[Date]])</f>
        <v>2019</v>
      </c>
    </row>
    <row r="11749" spans="1:11" x14ac:dyDescent="0.35">
      <c r="A11749">
        <v>682.1</v>
      </c>
      <c r="B11749" s="24">
        <v>43478</v>
      </c>
      <c r="C11749">
        <v>5</v>
      </c>
      <c r="D11749" s="13">
        <v>230</v>
      </c>
      <c r="E11749" s="13" t="s">
        <v>4</v>
      </c>
      <c r="F11749" s="17">
        <v>-2326</v>
      </c>
      <c r="G11749" t="str">
        <f>_xlfn.XLOOKUP(tbl_GL[[#This Row],[Account_key]],tbl_COA[Account_key],tbl_COA[Class],"Not Found")</f>
        <v>Trading account</v>
      </c>
      <c r="H11749" t="str">
        <f>_xlfn.XLOOKUP(tbl_GL[[#This Row],[Account_key]],tbl_COA[Account_key],tbl_COA[SubClass],"Not Found")</f>
        <v>Cost of Sales</v>
      </c>
      <c r="I11749" t="str">
        <f>_xlfn.XLOOKUP(tbl_GL[[#This Row],[Account_key]],tbl_COA[Account_key],tbl_COA[SubClass2],"Not Found")</f>
        <v>Cost of Sales</v>
      </c>
      <c r="J11749" t="str">
        <f>_xlfn.XLOOKUP(tbl_GL[[#This Row],[Account_key]],tbl_COA[Account_key],tbl_COA[SubAccount],,0)</f>
        <v>Cost of Sales</v>
      </c>
      <c r="K11749">
        <f>YEAR(tbl_GL[[#This Row],[Date]])</f>
        <v>2019</v>
      </c>
    </row>
    <row r="11750" spans="1:11" x14ac:dyDescent="0.35">
      <c r="A11750">
        <v>682.2</v>
      </c>
      <c r="B11750" s="24">
        <v>43478</v>
      </c>
      <c r="C11750">
        <v>5</v>
      </c>
      <c r="D11750" s="13">
        <v>60</v>
      </c>
      <c r="E11750" s="13" t="s">
        <v>4</v>
      </c>
      <c r="F11750" s="17">
        <v>-2326</v>
      </c>
      <c r="G11750" t="str">
        <f>_xlfn.XLOOKUP(tbl_GL[[#This Row],[Account_key]],tbl_COA[Account_key],tbl_COA[Class],"Not Found")</f>
        <v>Assets</v>
      </c>
      <c r="H11750" t="str">
        <f>_xlfn.XLOOKUP(tbl_GL[[#This Row],[Account_key]],tbl_COA[Account_key],tbl_COA[SubClass],"Not Found")</f>
        <v>Assets</v>
      </c>
      <c r="I11750" t="str">
        <f>_xlfn.XLOOKUP(tbl_GL[[#This Row],[Account_key]],tbl_COA[Account_key],tbl_COA[SubClass2],"Not Found")</f>
        <v>Current Assets</v>
      </c>
      <c r="J11750" t="str">
        <f>_xlfn.XLOOKUP(tbl_GL[[#This Row],[Account_key]],tbl_COA[Account_key],tbl_COA[SubAccount],,0)</f>
        <v>Inventory</v>
      </c>
      <c r="K11750">
        <f>YEAR(tbl_GL[[#This Row],[Date]])</f>
        <v>2019</v>
      </c>
    </row>
    <row r="11751" spans="1:11" x14ac:dyDescent="0.35">
      <c r="A11751">
        <v>683.1</v>
      </c>
      <c r="B11751" s="24">
        <v>43478</v>
      </c>
      <c r="C11751">
        <v>5</v>
      </c>
      <c r="D11751" s="13">
        <v>210</v>
      </c>
      <c r="E11751" s="13" t="s">
        <v>7</v>
      </c>
      <c r="F11751" s="17">
        <v>2640</v>
      </c>
      <c r="G11751" t="str">
        <f>_xlfn.XLOOKUP(tbl_GL[[#This Row],[Account_key]],tbl_COA[Account_key],tbl_COA[Class],"Not Found")</f>
        <v>Trading account</v>
      </c>
      <c r="H11751" t="str">
        <f>_xlfn.XLOOKUP(tbl_GL[[#This Row],[Account_key]],tbl_COA[Account_key],tbl_COA[SubClass],"Not Found")</f>
        <v>Sales</v>
      </c>
      <c r="I11751" t="str">
        <f>_xlfn.XLOOKUP(tbl_GL[[#This Row],[Account_key]],tbl_COA[Account_key],tbl_COA[SubClass2],"Not Found")</f>
        <v>Sales</v>
      </c>
      <c r="J11751" t="str">
        <f>_xlfn.XLOOKUP(tbl_GL[[#This Row],[Account_key]],tbl_COA[Account_key],tbl_COA[SubAccount],,0)</f>
        <v>Sales</v>
      </c>
      <c r="K11751">
        <f>YEAR(tbl_GL[[#This Row],[Date]])</f>
        <v>2019</v>
      </c>
    </row>
    <row r="11752" spans="1:11" x14ac:dyDescent="0.35">
      <c r="A11752">
        <v>683.2</v>
      </c>
      <c r="B11752" s="24">
        <v>43478</v>
      </c>
      <c r="C11752">
        <v>5</v>
      </c>
      <c r="D11752" s="13">
        <v>10</v>
      </c>
      <c r="E11752" s="13" t="s">
        <v>7</v>
      </c>
      <c r="F11752" s="17">
        <v>2640</v>
      </c>
      <c r="G11752" t="str">
        <f>_xlfn.XLOOKUP(tbl_GL[[#This Row],[Account_key]],tbl_COA[Account_key],tbl_COA[Class],"Not Found")</f>
        <v>Assets</v>
      </c>
      <c r="H11752" t="str">
        <f>_xlfn.XLOOKUP(tbl_GL[[#This Row],[Account_key]],tbl_COA[Account_key],tbl_COA[SubClass],"Not Found")</f>
        <v>Assets</v>
      </c>
      <c r="I11752" t="str">
        <f>_xlfn.XLOOKUP(tbl_GL[[#This Row],[Account_key]],tbl_COA[Account_key],tbl_COA[SubClass2],"Not Found")</f>
        <v>Current Assets</v>
      </c>
      <c r="J11752" t="str">
        <f>_xlfn.XLOOKUP(tbl_GL[[#This Row],[Account_key]],tbl_COA[Account_key],tbl_COA[SubAccount],,0)</f>
        <v>Cash at Bank</v>
      </c>
      <c r="K11752">
        <f>YEAR(tbl_GL[[#This Row],[Date]])</f>
        <v>2019</v>
      </c>
    </row>
    <row r="11753" spans="1:11" x14ac:dyDescent="0.35">
      <c r="A11753">
        <v>684.1</v>
      </c>
      <c r="B11753" s="24">
        <v>43478</v>
      </c>
      <c r="C11753">
        <v>5</v>
      </c>
      <c r="D11753" s="13">
        <v>210</v>
      </c>
      <c r="E11753" s="13" t="s">
        <v>8</v>
      </c>
      <c r="F11753" s="17">
        <v>9159</v>
      </c>
      <c r="G11753" t="str">
        <f>_xlfn.XLOOKUP(tbl_GL[[#This Row],[Account_key]],tbl_COA[Account_key],tbl_COA[Class],"Not Found")</f>
        <v>Trading account</v>
      </c>
      <c r="H11753" t="str">
        <f>_xlfn.XLOOKUP(tbl_GL[[#This Row],[Account_key]],tbl_COA[Account_key],tbl_COA[SubClass],"Not Found")</f>
        <v>Sales</v>
      </c>
      <c r="I11753" t="str">
        <f>_xlfn.XLOOKUP(tbl_GL[[#This Row],[Account_key]],tbl_COA[Account_key],tbl_COA[SubClass2],"Not Found")</f>
        <v>Sales</v>
      </c>
      <c r="J11753" t="str">
        <f>_xlfn.XLOOKUP(tbl_GL[[#This Row],[Account_key]],tbl_COA[Account_key],tbl_COA[SubAccount],,0)</f>
        <v>Sales</v>
      </c>
      <c r="K11753">
        <f>YEAR(tbl_GL[[#This Row],[Date]])</f>
        <v>2019</v>
      </c>
    </row>
    <row r="11754" spans="1:11" x14ac:dyDescent="0.35">
      <c r="A11754">
        <v>684.2</v>
      </c>
      <c r="B11754" s="24">
        <v>43478</v>
      </c>
      <c r="C11754">
        <v>5</v>
      </c>
      <c r="D11754" s="13">
        <v>30</v>
      </c>
      <c r="E11754" s="13" t="s">
        <v>8</v>
      </c>
      <c r="F11754" s="17">
        <v>9159</v>
      </c>
      <c r="G11754" t="str">
        <f>_xlfn.XLOOKUP(tbl_GL[[#This Row],[Account_key]],tbl_COA[Account_key],tbl_COA[Class],"Not Found")</f>
        <v>Assets</v>
      </c>
      <c r="H11754" t="str">
        <f>_xlfn.XLOOKUP(tbl_GL[[#This Row],[Account_key]],tbl_COA[Account_key],tbl_COA[SubClass],"Not Found")</f>
        <v>Assets</v>
      </c>
      <c r="I11754" t="str">
        <f>_xlfn.XLOOKUP(tbl_GL[[#This Row],[Account_key]],tbl_COA[Account_key],tbl_COA[SubClass2],"Not Found")</f>
        <v>Current Assets</v>
      </c>
      <c r="J11754" t="str">
        <f>_xlfn.XLOOKUP(tbl_GL[[#This Row],[Account_key]],tbl_COA[Account_key],tbl_COA[SubAccount],,0)</f>
        <v>Trade Receivables</v>
      </c>
      <c r="K11754">
        <f>YEAR(tbl_GL[[#This Row],[Date]])</f>
        <v>2019</v>
      </c>
    </row>
    <row r="11755" spans="1:11" x14ac:dyDescent="0.35">
      <c r="A11755">
        <v>685.1</v>
      </c>
      <c r="B11755" s="24">
        <v>43479</v>
      </c>
      <c r="C11755">
        <v>5</v>
      </c>
      <c r="D11755" s="13">
        <v>10</v>
      </c>
      <c r="E11755" s="13" t="s">
        <v>98</v>
      </c>
      <c r="F11755" s="17">
        <v>-756</v>
      </c>
      <c r="G11755" t="str">
        <f>_xlfn.XLOOKUP(tbl_GL[[#This Row],[Account_key]],tbl_COA[Account_key],tbl_COA[Class],"Not Found")</f>
        <v>Assets</v>
      </c>
      <c r="H11755" t="str">
        <f>_xlfn.XLOOKUP(tbl_GL[[#This Row],[Account_key]],tbl_COA[Account_key],tbl_COA[SubClass],"Not Found")</f>
        <v>Assets</v>
      </c>
      <c r="I11755" t="str">
        <f>_xlfn.XLOOKUP(tbl_GL[[#This Row],[Account_key]],tbl_COA[Account_key],tbl_COA[SubClass2],"Not Found")</f>
        <v>Current Assets</v>
      </c>
      <c r="J11755" t="str">
        <f>_xlfn.XLOOKUP(tbl_GL[[#This Row],[Account_key]],tbl_COA[Account_key],tbl_COA[SubAccount],,0)</f>
        <v>Cash at Bank</v>
      </c>
      <c r="K11755">
        <f>YEAR(tbl_GL[[#This Row],[Date]])</f>
        <v>2019</v>
      </c>
    </row>
    <row r="11756" spans="1:11" x14ac:dyDescent="0.35">
      <c r="A11756">
        <v>685.2</v>
      </c>
      <c r="B11756" s="24">
        <v>43479</v>
      </c>
      <c r="C11756">
        <v>5</v>
      </c>
      <c r="D11756" s="13">
        <v>120</v>
      </c>
      <c r="E11756" s="13" t="s">
        <v>98</v>
      </c>
      <c r="F11756" s="17">
        <v>-756</v>
      </c>
      <c r="G11756" t="str">
        <f>_xlfn.XLOOKUP(tbl_GL[[#This Row],[Account_key]],tbl_COA[Account_key],tbl_COA[Class],"Not Found")</f>
        <v>Liabilities and Owners Equity</v>
      </c>
      <c r="H11756" t="str">
        <f>_xlfn.XLOOKUP(tbl_GL[[#This Row],[Account_key]],tbl_COA[Account_key],tbl_COA[SubClass],"Not Found")</f>
        <v>Liabilities</v>
      </c>
      <c r="I11756" t="str">
        <f>_xlfn.XLOOKUP(tbl_GL[[#This Row],[Account_key]],tbl_COA[Account_key],tbl_COA[SubClass2],"Not Found")</f>
        <v>Current Liabilities</v>
      </c>
      <c r="J11756" t="str">
        <f>_xlfn.XLOOKUP(tbl_GL[[#This Row],[Account_key]],tbl_COA[Account_key],tbl_COA[SubAccount],,0)</f>
        <v>Accrued Expenses</v>
      </c>
      <c r="K11756">
        <f>YEAR(tbl_GL[[#This Row],[Date]])</f>
        <v>2019</v>
      </c>
    </row>
    <row r="11757" spans="1:11" x14ac:dyDescent="0.35">
      <c r="A11757">
        <v>686.1</v>
      </c>
      <c r="B11757" s="24">
        <v>43479</v>
      </c>
      <c r="C11757">
        <v>5</v>
      </c>
      <c r="D11757" s="13">
        <v>10</v>
      </c>
      <c r="E11757" s="13" t="s">
        <v>98</v>
      </c>
      <c r="F11757" s="17">
        <v>-889</v>
      </c>
      <c r="G11757" t="str">
        <f>_xlfn.XLOOKUP(tbl_GL[[#This Row],[Account_key]],tbl_COA[Account_key],tbl_COA[Class],"Not Found")</f>
        <v>Assets</v>
      </c>
      <c r="H11757" t="str">
        <f>_xlfn.XLOOKUP(tbl_GL[[#This Row],[Account_key]],tbl_COA[Account_key],tbl_COA[SubClass],"Not Found")</f>
        <v>Assets</v>
      </c>
      <c r="I11757" t="str">
        <f>_xlfn.XLOOKUP(tbl_GL[[#This Row],[Account_key]],tbl_COA[Account_key],tbl_COA[SubClass2],"Not Found")</f>
        <v>Current Assets</v>
      </c>
      <c r="J11757" t="str">
        <f>_xlfn.XLOOKUP(tbl_GL[[#This Row],[Account_key]],tbl_COA[Account_key],tbl_COA[SubAccount],,0)</f>
        <v>Cash at Bank</v>
      </c>
      <c r="K11757">
        <f>YEAR(tbl_GL[[#This Row],[Date]])</f>
        <v>2019</v>
      </c>
    </row>
    <row r="11758" spans="1:11" x14ac:dyDescent="0.35">
      <c r="A11758">
        <v>686.2</v>
      </c>
      <c r="B11758" s="24">
        <v>43479</v>
      </c>
      <c r="C11758">
        <v>5</v>
      </c>
      <c r="D11758" s="13">
        <v>120</v>
      </c>
      <c r="E11758" s="13" t="s">
        <v>98</v>
      </c>
      <c r="F11758" s="17">
        <v>-889</v>
      </c>
      <c r="G11758" t="str">
        <f>_xlfn.XLOOKUP(tbl_GL[[#This Row],[Account_key]],tbl_COA[Account_key],tbl_COA[Class],"Not Found")</f>
        <v>Liabilities and Owners Equity</v>
      </c>
      <c r="H11758" t="str">
        <f>_xlfn.XLOOKUP(tbl_GL[[#This Row],[Account_key]],tbl_COA[Account_key],tbl_COA[SubClass],"Not Found")</f>
        <v>Liabilities</v>
      </c>
      <c r="I11758" t="str">
        <f>_xlfn.XLOOKUP(tbl_GL[[#This Row],[Account_key]],tbl_COA[Account_key],tbl_COA[SubClass2],"Not Found")</f>
        <v>Current Liabilities</v>
      </c>
      <c r="J11758" t="str">
        <f>_xlfn.XLOOKUP(tbl_GL[[#This Row],[Account_key]],tbl_COA[Account_key],tbl_COA[SubAccount],,0)</f>
        <v>Accrued Expenses</v>
      </c>
      <c r="K11758">
        <f>YEAR(tbl_GL[[#This Row],[Date]])</f>
        <v>2019</v>
      </c>
    </row>
    <row r="11759" spans="1:11" x14ac:dyDescent="0.35">
      <c r="A11759">
        <v>687.1</v>
      </c>
      <c r="B11759" s="24">
        <v>43480</v>
      </c>
      <c r="C11759">
        <v>5</v>
      </c>
      <c r="D11759" s="13">
        <v>10</v>
      </c>
      <c r="E11759" s="13" t="s">
        <v>112</v>
      </c>
      <c r="F11759" s="17">
        <v>-130</v>
      </c>
      <c r="G11759" t="str">
        <f>_xlfn.XLOOKUP(tbl_GL[[#This Row],[Account_key]],tbl_COA[Account_key],tbl_COA[Class],"Not Found")</f>
        <v>Assets</v>
      </c>
      <c r="H11759" t="str">
        <f>_xlfn.XLOOKUP(tbl_GL[[#This Row],[Account_key]],tbl_COA[Account_key],tbl_COA[SubClass],"Not Found")</f>
        <v>Assets</v>
      </c>
      <c r="I11759" t="str">
        <f>_xlfn.XLOOKUP(tbl_GL[[#This Row],[Account_key]],tbl_COA[Account_key],tbl_COA[SubClass2],"Not Found")</f>
        <v>Current Assets</v>
      </c>
      <c r="J11759" t="str">
        <f>_xlfn.XLOOKUP(tbl_GL[[#This Row],[Account_key]],tbl_COA[Account_key],tbl_COA[SubAccount],,0)</f>
        <v>Cash at Bank</v>
      </c>
      <c r="K11759">
        <f>YEAR(tbl_GL[[#This Row],[Date]])</f>
        <v>2019</v>
      </c>
    </row>
    <row r="11760" spans="1:11" x14ac:dyDescent="0.35">
      <c r="A11760">
        <v>687.2</v>
      </c>
      <c r="B11760" s="24">
        <v>43480</v>
      </c>
      <c r="C11760">
        <v>5</v>
      </c>
      <c r="D11760" s="13">
        <v>121</v>
      </c>
      <c r="E11760" s="13" t="s">
        <v>112</v>
      </c>
      <c r="F11760" s="17">
        <v>-130</v>
      </c>
      <c r="G11760" t="str">
        <f>_xlfn.XLOOKUP(tbl_GL[[#This Row],[Account_key]],tbl_COA[Account_key],tbl_COA[Class],"Not Found")</f>
        <v>Liabilities and Owners Equity</v>
      </c>
      <c r="H11760" t="str">
        <f>_xlfn.XLOOKUP(tbl_GL[[#This Row],[Account_key]],tbl_COA[Account_key],tbl_COA[SubClass],"Not Found")</f>
        <v>Liabilities</v>
      </c>
      <c r="I11760" t="str">
        <f>_xlfn.XLOOKUP(tbl_GL[[#This Row],[Account_key]],tbl_COA[Account_key],tbl_COA[SubClass2],"Not Found")</f>
        <v>Current Liabilities</v>
      </c>
      <c r="J11760" t="str">
        <f>_xlfn.XLOOKUP(tbl_GL[[#This Row],[Account_key]],tbl_COA[Account_key],tbl_COA[SubAccount],,0)</f>
        <v>Interest Payable</v>
      </c>
      <c r="K11760">
        <f>YEAR(tbl_GL[[#This Row],[Date]])</f>
        <v>2019</v>
      </c>
    </row>
    <row r="11761" spans="1:11" x14ac:dyDescent="0.35">
      <c r="A11761">
        <v>688.1</v>
      </c>
      <c r="B11761" s="24">
        <v>43480</v>
      </c>
      <c r="C11761">
        <v>5</v>
      </c>
      <c r="D11761" s="13">
        <v>30</v>
      </c>
      <c r="E11761" s="13" t="s">
        <v>80</v>
      </c>
      <c r="F11761" s="17">
        <v>-9589</v>
      </c>
      <c r="G11761" t="str">
        <f>_xlfn.XLOOKUP(tbl_GL[[#This Row],[Account_key]],tbl_COA[Account_key],tbl_COA[Class],"Not Found")</f>
        <v>Assets</v>
      </c>
      <c r="H11761" t="str">
        <f>_xlfn.XLOOKUP(tbl_GL[[#This Row],[Account_key]],tbl_COA[Account_key],tbl_COA[SubClass],"Not Found")</f>
        <v>Assets</v>
      </c>
      <c r="I11761" t="str">
        <f>_xlfn.XLOOKUP(tbl_GL[[#This Row],[Account_key]],tbl_COA[Account_key],tbl_COA[SubClass2],"Not Found")</f>
        <v>Current Assets</v>
      </c>
      <c r="J11761" t="str">
        <f>_xlfn.XLOOKUP(tbl_GL[[#This Row],[Account_key]],tbl_COA[Account_key],tbl_COA[SubAccount],,0)</f>
        <v>Trade Receivables</v>
      </c>
      <c r="K11761">
        <f>YEAR(tbl_GL[[#This Row],[Date]])</f>
        <v>2019</v>
      </c>
    </row>
    <row r="11762" spans="1:11" x14ac:dyDescent="0.35">
      <c r="A11762">
        <v>688.2</v>
      </c>
      <c r="B11762" s="24">
        <v>43480</v>
      </c>
      <c r="C11762">
        <v>5</v>
      </c>
      <c r="D11762" s="13">
        <v>10</v>
      </c>
      <c r="E11762" s="13" t="s">
        <v>80</v>
      </c>
      <c r="F11762" s="17">
        <v>9589</v>
      </c>
      <c r="G11762" t="str">
        <f>_xlfn.XLOOKUP(tbl_GL[[#This Row],[Account_key]],tbl_COA[Account_key],tbl_COA[Class],"Not Found")</f>
        <v>Assets</v>
      </c>
      <c r="H11762" t="str">
        <f>_xlfn.XLOOKUP(tbl_GL[[#This Row],[Account_key]],tbl_COA[Account_key],tbl_COA[SubClass],"Not Found")</f>
        <v>Assets</v>
      </c>
      <c r="I11762" t="str">
        <f>_xlfn.XLOOKUP(tbl_GL[[#This Row],[Account_key]],tbl_COA[Account_key],tbl_COA[SubClass2],"Not Found")</f>
        <v>Current Assets</v>
      </c>
      <c r="J11762" t="str">
        <f>_xlfn.XLOOKUP(tbl_GL[[#This Row],[Account_key]],tbl_COA[Account_key],tbl_COA[SubAccount],,0)</f>
        <v>Cash at Bank</v>
      </c>
      <c r="K11762">
        <f>YEAR(tbl_GL[[#This Row],[Date]])</f>
        <v>2019</v>
      </c>
    </row>
    <row r="11763" spans="1:11" x14ac:dyDescent="0.35">
      <c r="A11763">
        <v>689.1</v>
      </c>
      <c r="B11763" s="24">
        <v>43480</v>
      </c>
      <c r="C11763">
        <v>5</v>
      </c>
      <c r="D11763" s="13">
        <v>135</v>
      </c>
      <c r="E11763" s="13" t="s">
        <v>132</v>
      </c>
      <c r="F11763" s="17">
        <v>-20000</v>
      </c>
      <c r="G11763" t="str">
        <f>_xlfn.XLOOKUP(tbl_GL[[#This Row],[Account_key]],tbl_COA[Account_key],tbl_COA[Class],"Not Found")</f>
        <v>Liabilities and Owners Equity</v>
      </c>
      <c r="H11763" t="str">
        <f>_xlfn.XLOOKUP(tbl_GL[[#This Row],[Account_key]],tbl_COA[Account_key],tbl_COA[SubClass],"Not Found")</f>
        <v>Liabilities</v>
      </c>
      <c r="I11763" t="str">
        <f>_xlfn.XLOOKUP(tbl_GL[[#This Row],[Account_key]],tbl_COA[Account_key],tbl_COA[SubClass2],"Not Found")</f>
        <v>Current Liabilities</v>
      </c>
      <c r="J11763" t="str">
        <f>_xlfn.XLOOKUP(tbl_GL[[#This Row],[Account_key]],tbl_COA[Account_key],tbl_COA[SubAccount],,0)</f>
        <v>Dividends payable</v>
      </c>
      <c r="K11763">
        <f>YEAR(tbl_GL[[#This Row],[Date]])</f>
        <v>2019</v>
      </c>
    </row>
    <row r="11764" spans="1:11" x14ac:dyDescent="0.35">
      <c r="A11764">
        <v>689.2</v>
      </c>
      <c r="B11764" s="24">
        <v>43480</v>
      </c>
      <c r="C11764">
        <v>5</v>
      </c>
      <c r="D11764" s="13">
        <v>10</v>
      </c>
      <c r="E11764" s="13" t="s">
        <v>132</v>
      </c>
      <c r="F11764" s="17">
        <v>-20000</v>
      </c>
      <c r="G11764" t="str">
        <f>_xlfn.XLOOKUP(tbl_GL[[#This Row],[Account_key]],tbl_COA[Account_key],tbl_COA[Class],"Not Found")</f>
        <v>Assets</v>
      </c>
      <c r="H11764" t="str">
        <f>_xlfn.XLOOKUP(tbl_GL[[#This Row],[Account_key]],tbl_COA[Account_key],tbl_COA[SubClass],"Not Found")</f>
        <v>Assets</v>
      </c>
      <c r="I11764" t="str">
        <f>_xlfn.XLOOKUP(tbl_GL[[#This Row],[Account_key]],tbl_COA[Account_key],tbl_COA[SubClass2],"Not Found")</f>
        <v>Current Assets</v>
      </c>
      <c r="J11764" t="str">
        <f>_xlfn.XLOOKUP(tbl_GL[[#This Row],[Account_key]],tbl_COA[Account_key],tbl_COA[SubAccount],,0)</f>
        <v>Cash at Bank</v>
      </c>
      <c r="K11764">
        <f>YEAR(tbl_GL[[#This Row],[Date]])</f>
        <v>2019</v>
      </c>
    </row>
    <row r="11765" spans="1:11" x14ac:dyDescent="0.35">
      <c r="A11765">
        <v>690.1</v>
      </c>
      <c r="B11765" s="24">
        <v>43481</v>
      </c>
      <c r="C11765">
        <v>5</v>
      </c>
      <c r="D11765" s="13">
        <v>280</v>
      </c>
      <c r="E11765" s="13" t="s">
        <v>97</v>
      </c>
      <c r="F11765" s="17">
        <v>-1533</v>
      </c>
      <c r="G11765" t="str">
        <f>_xlfn.XLOOKUP(tbl_GL[[#This Row],[Account_key]],tbl_COA[Account_key],tbl_COA[Class],"Not Found")</f>
        <v>Operating account</v>
      </c>
      <c r="H11765" t="str">
        <f>_xlfn.XLOOKUP(tbl_GL[[#This Row],[Account_key]],tbl_COA[Account_key],tbl_COA[SubClass],"Not Found")</f>
        <v>Operating Expenses</v>
      </c>
      <c r="I11765" t="str">
        <f>_xlfn.XLOOKUP(tbl_GL[[#This Row],[Account_key]],tbl_COA[Account_key],tbl_COA[SubClass2],"Not Found")</f>
        <v>Marketing</v>
      </c>
      <c r="J11765" t="str">
        <f>_xlfn.XLOOKUP(tbl_GL[[#This Row],[Account_key]],tbl_COA[Account_key],tbl_COA[SubAccount],,0)</f>
        <v>Advertisements</v>
      </c>
      <c r="K11765">
        <f>YEAR(tbl_GL[[#This Row],[Date]])</f>
        <v>2019</v>
      </c>
    </row>
    <row r="11766" spans="1:11" x14ac:dyDescent="0.35">
      <c r="A11766">
        <v>690.2</v>
      </c>
      <c r="B11766" s="24">
        <v>43481</v>
      </c>
      <c r="C11766">
        <v>5</v>
      </c>
      <c r="D11766" s="13">
        <v>120</v>
      </c>
      <c r="E11766" s="13" t="s">
        <v>97</v>
      </c>
      <c r="F11766" s="17">
        <v>1533</v>
      </c>
      <c r="G11766" t="str">
        <f>_xlfn.XLOOKUP(tbl_GL[[#This Row],[Account_key]],tbl_COA[Account_key],tbl_COA[Class],"Not Found")</f>
        <v>Liabilities and Owners Equity</v>
      </c>
      <c r="H11766" t="str">
        <f>_xlfn.XLOOKUP(tbl_GL[[#This Row],[Account_key]],tbl_COA[Account_key],tbl_COA[SubClass],"Not Found")</f>
        <v>Liabilities</v>
      </c>
      <c r="I11766" t="str">
        <f>_xlfn.XLOOKUP(tbl_GL[[#This Row],[Account_key]],tbl_COA[Account_key],tbl_COA[SubClass2],"Not Found")</f>
        <v>Current Liabilities</v>
      </c>
      <c r="J11766" t="str">
        <f>_xlfn.XLOOKUP(tbl_GL[[#This Row],[Account_key]],tbl_COA[Account_key],tbl_COA[SubAccount],,0)</f>
        <v>Accrued Expenses</v>
      </c>
      <c r="K11766">
        <f>YEAR(tbl_GL[[#This Row],[Date]])</f>
        <v>2019</v>
      </c>
    </row>
    <row r="11767" spans="1:11" x14ac:dyDescent="0.35">
      <c r="A11767">
        <v>691.1</v>
      </c>
      <c r="B11767" s="24">
        <v>43481</v>
      </c>
      <c r="C11767">
        <v>5</v>
      </c>
      <c r="D11767" s="13">
        <v>30</v>
      </c>
      <c r="E11767" s="13" t="s">
        <v>80</v>
      </c>
      <c r="F11767" s="17">
        <v>-9259</v>
      </c>
      <c r="G11767" t="str">
        <f>_xlfn.XLOOKUP(tbl_GL[[#This Row],[Account_key]],tbl_COA[Account_key],tbl_COA[Class],"Not Found")</f>
        <v>Assets</v>
      </c>
      <c r="H11767" t="str">
        <f>_xlfn.XLOOKUP(tbl_GL[[#This Row],[Account_key]],tbl_COA[Account_key],tbl_COA[SubClass],"Not Found")</f>
        <v>Assets</v>
      </c>
      <c r="I11767" t="str">
        <f>_xlfn.XLOOKUP(tbl_GL[[#This Row],[Account_key]],tbl_COA[Account_key],tbl_COA[SubClass2],"Not Found")</f>
        <v>Current Assets</v>
      </c>
      <c r="J11767" t="str">
        <f>_xlfn.XLOOKUP(tbl_GL[[#This Row],[Account_key]],tbl_COA[Account_key],tbl_COA[SubAccount],,0)</f>
        <v>Trade Receivables</v>
      </c>
      <c r="K11767">
        <f>YEAR(tbl_GL[[#This Row],[Date]])</f>
        <v>2019</v>
      </c>
    </row>
    <row r="11768" spans="1:11" x14ac:dyDescent="0.35">
      <c r="A11768">
        <v>691.2</v>
      </c>
      <c r="B11768" s="24">
        <v>43481</v>
      </c>
      <c r="C11768">
        <v>5</v>
      </c>
      <c r="D11768" s="13">
        <v>10</v>
      </c>
      <c r="E11768" s="13" t="s">
        <v>80</v>
      </c>
      <c r="F11768" s="17">
        <v>9259</v>
      </c>
      <c r="G11768" t="str">
        <f>_xlfn.XLOOKUP(tbl_GL[[#This Row],[Account_key]],tbl_COA[Account_key],tbl_COA[Class],"Not Found")</f>
        <v>Assets</v>
      </c>
      <c r="H11768" t="str">
        <f>_xlfn.XLOOKUP(tbl_GL[[#This Row],[Account_key]],tbl_COA[Account_key],tbl_COA[SubClass],"Not Found")</f>
        <v>Assets</v>
      </c>
      <c r="I11768" t="str">
        <f>_xlfn.XLOOKUP(tbl_GL[[#This Row],[Account_key]],tbl_COA[Account_key],tbl_COA[SubClass2],"Not Found")</f>
        <v>Current Assets</v>
      </c>
      <c r="J11768" t="str">
        <f>_xlfn.XLOOKUP(tbl_GL[[#This Row],[Account_key]],tbl_COA[Account_key],tbl_COA[SubAccount],,0)</f>
        <v>Cash at Bank</v>
      </c>
      <c r="K11768">
        <f>YEAR(tbl_GL[[#This Row],[Date]])</f>
        <v>2019</v>
      </c>
    </row>
    <row r="11769" spans="1:11" x14ac:dyDescent="0.35">
      <c r="A11769">
        <v>692.1</v>
      </c>
      <c r="B11769" s="24">
        <v>43484</v>
      </c>
      <c r="C11769">
        <v>5</v>
      </c>
      <c r="D11769" s="13">
        <v>290</v>
      </c>
      <c r="E11769" s="13" t="s">
        <v>99</v>
      </c>
      <c r="F11769" s="17">
        <v>-17</v>
      </c>
      <c r="G11769" t="str">
        <f>_xlfn.XLOOKUP(tbl_GL[[#This Row],[Account_key]],tbl_COA[Account_key],tbl_COA[Class],"Not Found")</f>
        <v>Operating account</v>
      </c>
      <c r="H11769" t="str">
        <f>_xlfn.XLOOKUP(tbl_GL[[#This Row],[Account_key]],tbl_COA[Account_key],tbl_COA[SubClass],"Not Found")</f>
        <v>Operating Expenses</v>
      </c>
      <c r="I11769" t="str">
        <f>_xlfn.XLOOKUP(tbl_GL[[#This Row],[Account_key]],tbl_COA[Account_key],tbl_COA[SubClass2],"Not Found")</f>
        <v>Administration</v>
      </c>
      <c r="J11769" t="str">
        <f>_xlfn.XLOOKUP(tbl_GL[[#This Row],[Account_key]],tbl_COA[Account_key],tbl_COA[SubAccount],,0)</f>
        <v>Travel</v>
      </c>
      <c r="K11769">
        <f>YEAR(tbl_GL[[#This Row],[Date]])</f>
        <v>2019</v>
      </c>
    </row>
    <row r="11770" spans="1:11" x14ac:dyDescent="0.35">
      <c r="A11770">
        <v>692.2</v>
      </c>
      <c r="B11770" s="24">
        <v>43484</v>
      </c>
      <c r="C11770">
        <v>5</v>
      </c>
      <c r="D11770" s="13">
        <v>20</v>
      </c>
      <c r="E11770" s="13" t="s">
        <v>99</v>
      </c>
      <c r="F11770" s="17">
        <v>-17</v>
      </c>
      <c r="G11770" t="str">
        <f>_xlfn.XLOOKUP(tbl_GL[[#This Row],[Account_key]],tbl_COA[Account_key],tbl_COA[Class],"Not Found")</f>
        <v>Assets</v>
      </c>
      <c r="H11770" t="str">
        <f>_xlfn.XLOOKUP(tbl_GL[[#This Row],[Account_key]],tbl_COA[Account_key],tbl_COA[SubClass],"Not Found")</f>
        <v>Assets</v>
      </c>
      <c r="I11770" t="str">
        <f>_xlfn.XLOOKUP(tbl_GL[[#This Row],[Account_key]],tbl_COA[Account_key],tbl_COA[SubClass2],"Not Found")</f>
        <v>Current Assets</v>
      </c>
      <c r="J11770" t="str">
        <f>_xlfn.XLOOKUP(tbl_GL[[#This Row],[Account_key]],tbl_COA[Account_key],tbl_COA[SubAccount],,0)</f>
        <v>Cash in hand</v>
      </c>
      <c r="K11770">
        <f>YEAR(tbl_GL[[#This Row],[Date]])</f>
        <v>2019</v>
      </c>
    </row>
    <row r="11771" spans="1:11" x14ac:dyDescent="0.35">
      <c r="A11771">
        <v>693.1</v>
      </c>
      <c r="B11771" s="24">
        <v>43485</v>
      </c>
      <c r="C11771">
        <v>5</v>
      </c>
      <c r="D11771" s="13">
        <v>75</v>
      </c>
      <c r="E11771" s="13" t="s">
        <v>131</v>
      </c>
      <c r="F11771" s="17">
        <v>45000</v>
      </c>
      <c r="G11771" t="str">
        <f>_xlfn.XLOOKUP(tbl_GL[[#This Row],[Account_key]],tbl_COA[Account_key],tbl_COA[Class],"Not Found")</f>
        <v>Assets</v>
      </c>
      <c r="H11771" t="str">
        <f>_xlfn.XLOOKUP(tbl_GL[[#This Row],[Account_key]],tbl_COA[Account_key],tbl_COA[SubClass],"Not Found")</f>
        <v>Assets</v>
      </c>
      <c r="I11771" t="str">
        <f>_xlfn.XLOOKUP(tbl_GL[[#This Row],[Account_key]],tbl_COA[Account_key],tbl_COA[SubClass2],"Not Found")</f>
        <v>Current Assets</v>
      </c>
      <c r="J11771" t="str">
        <f>_xlfn.XLOOKUP(tbl_GL[[#This Row],[Account_key]],tbl_COA[Account_key],tbl_COA[SubAccount],,0)</f>
        <v>Securities</v>
      </c>
      <c r="K11771">
        <f>YEAR(tbl_GL[[#This Row],[Date]])</f>
        <v>2019</v>
      </c>
    </row>
    <row r="11772" spans="1:11" x14ac:dyDescent="0.35">
      <c r="A11772">
        <v>693.2</v>
      </c>
      <c r="B11772" s="24">
        <v>43485</v>
      </c>
      <c r="C11772">
        <v>5</v>
      </c>
      <c r="D11772" s="13">
        <v>10</v>
      </c>
      <c r="E11772" s="13" t="s">
        <v>131</v>
      </c>
      <c r="F11772" s="17">
        <v>-45000</v>
      </c>
      <c r="G11772" t="str">
        <f>_xlfn.XLOOKUP(tbl_GL[[#This Row],[Account_key]],tbl_COA[Account_key],tbl_COA[Class],"Not Found")</f>
        <v>Assets</v>
      </c>
      <c r="H11772" t="str">
        <f>_xlfn.XLOOKUP(tbl_GL[[#This Row],[Account_key]],tbl_COA[Account_key],tbl_COA[SubClass],"Not Found")</f>
        <v>Assets</v>
      </c>
      <c r="I11772" t="str">
        <f>_xlfn.XLOOKUP(tbl_GL[[#This Row],[Account_key]],tbl_COA[Account_key],tbl_COA[SubClass2],"Not Found")</f>
        <v>Current Assets</v>
      </c>
      <c r="J11772" t="str">
        <f>_xlfn.XLOOKUP(tbl_GL[[#This Row],[Account_key]],tbl_COA[Account_key],tbl_COA[SubAccount],,0)</f>
        <v>Cash at Bank</v>
      </c>
      <c r="K11772">
        <f>YEAR(tbl_GL[[#This Row],[Date]])</f>
        <v>2019</v>
      </c>
    </row>
    <row r="11773" spans="1:11" x14ac:dyDescent="0.35">
      <c r="A11773">
        <v>694.1</v>
      </c>
      <c r="B11773" s="24">
        <v>43486</v>
      </c>
      <c r="C11773">
        <v>5</v>
      </c>
      <c r="D11773" s="13">
        <v>290</v>
      </c>
      <c r="E11773" s="13" t="s">
        <v>97</v>
      </c>
      <c r="F11773" s="17">
        <v>-1103</v>
      </c>
      <c r="G11773" t="str">
        <f>_xlfn.XLOOKUP(tbl_GL[[#This Row],[Account_key]],tbl_COA[Account_key],tbl_COA[Class],"Not Found")</f>
        <v>Operating account</v>
      </c>
      <c r="H11773" t="str">
        <f>_xlfn.XLOOKUP(tbl_GL[[#This Row],[Account_key]],tbl_COA[Account_key],tbl_COA[SubClass],"Not Found")</f>
        <v>Operating Expenses</v>
      </c>
      <c r="I11773" t="str">
        <f>_xlfn.XLOOKUP(tbl_GL[[#This Row],[Account_key]],tbl_COA[Account_key],tbl_COA[SubClass2],"Not Found")</f>
        <v>Administration</v>
      </c>
      <c r="J11773" t="str">
        <f>_xlfn.XLOOKUP(tbl_GL[[#This Row],[Account_key]],tbl_COA[Account_key],tbl_COA[SubAccount],,0)</f>
        <v>Travel</v>
      </c>
      <c r="K11773">
        <f>YEAR(tbl_GL[[#This Row],[Date]])</f>
        <v>2019</v>
      </c>
    </row>
    <row r="11774" spans="1:11" x14ac:dyDescent="0.35">
      <c r="A11774">
        <v>694.2</v>
      </c>
      <c r="B11774" s="24">
        <v>43486</v>
      </c>
      <c r="C11774">
        <v>5</v>
      </c>
      <c r="D11774" s="13">
        <v>120</v>
      </c>
      <c r="E11774" s="13" t="s">
        <v>97</v>
      </c>
      <c r="F11774" s="17">
        <v>1103</v>
      </c>
      <c r="G11774" t="str">
        <f>_xlfn.XLOOKUP(tbl_GL[[#This Row],[Account_key]],tbl_COA[Account_key],tbl_COA[Class],"Not Found")</f>
        <v>Liabilities and Owners Equity</v>
      </c>
      <c r="H11774" t="str">
        <f>_xlfn.XLOOKUP(tbl_GL[[#This Row],[Account_key]],tbl_COA[Account_key],tbl_COA[SubClass],"Not Found")</f>
        <v>Liabilities</v>
      </c>
      <c r="I11774" t="str">
        <f>_xlfn.XLOOKUP(tbl_GL[[#This Row],[Account_key]],tbl_COA[Account_key],tbl_COA[SubClass2],"Not Found")</f>
        <v>Current Liabilities</v>
      </c>
      <c r="J11774" t="str">
        <f>_xlfn.XLOOKUP(tbl_GL[[#This Row],[Account_key]],tbl_COA[Account_key],tbl_COA[SubAccount],,0)</f>
        <v>Accrued Expenses</v>
      </c>
      <c r="K11774">
        <f>YEAR(tbl_GL[[#This Row],[Date]])</f>
        <v>2019</v>
      </c>
    </row>
    <row r="11775" spans="1:11" x14ac:dyDescent="0.35">
      <c r="A11775">
        <v>695.1</v>
      </c>
      <c r="B11775" s="24">
        <v>43486</v>
      </c>
      <c r="C11775">
        <v>5</v>
      </c>
      <c r="D11775" s="13">
        <v>30</v>
      </c>
      <c r="E11775" s="13" t="s">
        <v>80</v>
      </c>
      <c r="F11775" s="17">
        <v>-10527</v>
      </c>
      <c r="G11775" t="str">
        <f>_xlfn.XLOOKUP(tbl_GL[[#This Row],[Account_key]],tbl_COA[Account_key],tbl_COA[Class],"Not Found")</f>
        <v>Assets</v>
      </c>
      <c r="H11775" t="str">
        <f>_xlfn.XLOOKUP(tbl_GL[[#This Row],[Account_key]],tbl_COA[Account_key],tbl_COA[SubClass],"Not Found")</f>
        <v>Assets</v>
      </c>
      <c r="I11775" t="str">
        <f>_xlfn.XLOOKUP(tbl_GL[[#This Row],[Account_key]],tbl_COA[Account_key],tbl_COA[SubClass2],"Not Found")</f>
        <v>Current Assets</v>
      </c>
      <c r="J11775" t="str">
        <f>_xlfn.XLOOKUP(tbl_GL[[#This Row],[Account_key]],tbl_COA[Account_key],tbl_COA[SubAccount],,0)</f>
        <v>Trade Receivables</v>
      </c>
      <c r="K11775">
        <f>YEAR(tbl_GL[[#This Row],[Date]])</f>
        <v>2019</v>
      </c>
    </row>
    <row r="11776" spans="1:11" x14ac:dyDescent="0.35">
      <c r="A11776">
        <v>695.2</v>
      </c>
      <c r="B11776" s="24">
        <v>43486</v>
      </c>
      <c r="C11776">
        <v>5</v>
      </c>
      <c r="D11776" s="13">
        <v>10</v>
      </c>
      <c r="E11776" s="13" t="s">
        <v>80</v>
      </c>
      <c r="F11776" s="17">
        <v>10527</v>
      </c>
      <c r="G11776" t="str">
        <f>_xlfn.XLOOKUP(tbl_GL[[#This Row],[Account_key]],tbl_COA[Account_key],tbl_COA[Class],"Not Found")</f>
        <v>Assets</v>
      </c>
      <c r="H11776" t="str">
        <f>_xlfn.XLOOKUP(tbl_GL[[#This Row],[Account_key]],tbl_COA[Account_key],tbl_COA[SubClass],"Not Found")</f>
        <v>Assets</v>
      </c>
      <c r="I11776" t="str">
        <f>_xlfn.XLOOKUP(tbl_GL[[#This Row],[Account_key]],tbl_COA[Account_key],tbl_COA[SubClass2],"Not Found")</f>
        <v>Current Assets</v>
      </c>
      <c r="J11776" t="str">
        <f>_xlfn.XLOOKUP(tbl_GL[[#This Row],[Account_key]],tbl_COA[Account_key],tbl_COA[SubAccount],,0)</f>
        <v>Cash at Bank</v>
      </c>
      <c r="K11776">
        <f>YEAR(tbl_GL[[#This Row],[Date]])</f>
        <v>2019</v>
      </c>
    </row>
    <row r="11777" spans="1:11" x14ac:dyDescent="0.35">
      <c r="A11777">
        <v>696.1</v>
      </c>
      <c r="B11777" s="24">
        <v>43487</v>
      </c>
      <c r="C11777">
        <v>5</v>
      </c>
      <c r="D11777" s="13">
        <v>10</v>
      </c>
      <c r="E11777" s="13" t="s">
        <v>98</v>
      </c>
      <c r="F11777" s="17">
        <v>-1571</v>
      </c>
      <c r="G11777" t="str">
        <f>_xlfn.XLOOKUP(tbl_GL[[#This Row],[Account_key]],tbl_COA[Account_key],tbl_COA[Class],"Not Found")</f>
        <v>Assets</v>
      </c>
      <c r="H11777" t="str">
        <f>_xlfn.XLOOKUP(tbl_GL[[#This Row],[Account_key]],tbl_COA[Account_key],tbl_COA[SubClass],"Not Found")</f>
        <v>Assets</v>
      </c>
      <c r="I11777" t="str">
        <f>_xlfn.XLOOKUP(tbl_GL[[#This Row],[Account_key]],tbl_COA[Account_key],tbl_COA[SubClass2],"Not Found")</f>
        <v>Current Assets</v>
      </c>
      <c r="J11777" t="str">
        <f>_xlfn.XLOOKUP(tbl_GL[[#This Row],[Account_key]],tbl_COA[Account_key],tbl_COA[SubAccount],,0)</f>
        <v>Cash at Bank</v>
      </c>
      <c r="K11777">
        <f>YEAR(tbl_GL[[#This Row],[Date]])</f>
        <v>2019</v>
      </c>
    </row>
    <row r="11778" spans="1:11" x14ac:dyDescent="0.35">
      <c r="A11778">
        <v>696.2</v>
      </c>
      <c r="B11778" s="24">
        <v>43487</v>
      </c>
      <c r="C11778">
        <v>5</v>
      </c>
      <c r="D11778" s="13">
        <v>120</v>
      </c>
      <c r="E11778" s="13" t="s">
        <v>98</v>
      </c>
      <c r="F11778" s="17">
        <v>-1571</v>
      </c>
      <c r="G11778" t="str">
        <f>_xlfn.XLOOKUP(tbl_GL[[#This Row],[Account_key]],tbl_COA[Account_key],tbl_COA[Class],"Not Found")</f>
        <v>Liabilities and Owners Equity</v>
      </c>
      <c r="H11778" t="str">
        <f>_xlfn.XLOOKUP(tbl_GL[[#This Row],[Account_key]],tbl_COA[Account_key],tbl_COA[SubClass],"Not Found")</f>
        <v>Liabilities</v>
      </c>
      <c r="I11778" t="str">
        <f>_xlfn.XLOOKUP(tbl_GL[[#This Row],[Account_key]],tbl_COA[Account_key],tbl_COA[SubClass2],"Not Found")</f>
        <v>Current Liabilities</v>
      </c>
      <c r="J11778" t="str">
        <f>_xlfn.XLOOKUP(tbl_GL[[#This Row],[Account_key]],tbl_COA[Account_key],tbl_COA[SubAccount],,0)</f>
        <v>Accrued Expenses</v>
      </c>
      <c r="K11778">
        <f>YEAR(tbl_GL[[#This Row],[Date]])</f>
        <v>2019</v>
      </c>
    </row>
    <row r="11779" spans="1:11" x14ac:dyDescent="0.35">
      <c r="A11779">
        <v>697.1</v>
      </c>
      <c r="B11779" s="24">
        <v>43490</v>
      </c>
      <c r="C11779">
        <v>5</v>
      </c>
      <c r="D11779" s="13">
        <v>230</v>
      </c>
      <c r="E11779" s="13" t="s">
        <v>4</v>
      </c>
      <c r="F11779" s="17">
        <v>-550</v>
      </c>
      <c r="G11779" t="str">
        <f>_xlfn.XLOOKUP(tbl_GL[[#This Row],[Account_key]],tbl_COA[Account_key],tbl_COA[Class],"Not Found")</f>
        <v>Trading account</v>
      </c>
      <c r="H11779" t="str">
        <f>_xlfn.XLOOKUP(tbl_GL[[#This Row],[Account_key]],tbl_COA[Account_key],tbl_COA[SubClass],"Not Found")</f>
        <v>Cost of Sales</v>
      </c>
      <c r="I11779" t="str">
        <f>_xlfn.XLOOKUP(tbl_GL[[#This Row],[Account_key]],tbl_COA[Account_key],tbl_COA[SubClass2],"Not Found")</f>
        <v>Cost of Sales</v>
      </c>
      <c r="J11779" t="str">
        <f>_xlfn.XLOOKUP(tbl_GL[[#This Row],[Account_key]],tbl_COA[Account_key],tbl_COA[SubAccount],,0)</f>
        <v>Cost of Sales</v>
      </c>
      <c r="K11779">
        <f>YEAR(tbl_GL[[#This Row],[Date]])</f>
        <v>2019</v>
      </c>
    </row>
    <row r="11780" spans="1:11" x14ac:dyDescent="0.35">
      <c r="A11780">
        <v>697.2</v>
      </c>
      <c r="B11780" s="24">
        <v>43490</v>
      </c>
      <c r="C11780">
        <v>5</v>
      </c>
      <c r="D11780" s="13">
        <v>60</v>
      </c>
      <c r="E11780" s="13" t="s">
        <v>4</v>
      </c>
      <c r="F11780" s="17">
        <v>-550</v>
      </c>
      <c r="G11780" t="str">
        <f>_xlfn.XLOOKUP(tbl_GL[[#This Row],[Account_key]],tbl_COA[Account_key],tbl_COA[Class],"Not Found")</f>
        <v>Assets</v>
      </c>
      <c r="H11780" t="str">
        <f>_xlfn.XLOOKUP(tbl_GL[[#This Row],[Account_key]],tbl_COA[Account_key],tbl_COA[SubClass],"Not Found")</f>
        <v>Assets</v>
      </c>
      <c r="I11780" t="str">
        <f>_xlfn.XLOOKUP(tbl_GL[[#This Row],[Account_key]],tbl_COA[Account_key],tbl_COA[SubClass2],"Not Found")</f>
        <v>Current Assets</v>
      </c>
      <c r="J11780" t="str">
        <f>_xlfn.XLOOKUP(tbl_GL[[#This Row],[Account_key]],tbl_COA[Account_key],tbl_COA[SubAccount],,0)</f>
        <v>Inventory</v>
      </c>
      <c r="K11780">
        <f>YEAR(tbl_GL[[#This Row],[Date]])</f>
        <v>2019</v>
      </c>
    </row>
    <row r="11781" spans="1:11" x14ac:dyDescent="0.35">
      <c r="A11781">
        <v>698.1</v>
      </c>
      <c r="B11781" s="24">
        <v>43490</v>
      </c>
      <c r="C11781">
        <v>5</v>
      </c>
      <c r="D11781" s="13">
        <v>290</v>
      </c>
      <c r="E11781" s="13" t="s">
        <v>97</v>
      </c>
      <c r="F11781" s="17">
        <v>-1158</v>
      </c>
      <c r="G11781" t="str">
        <f>_xlfn.XLOOKUP(tbl_GL[[#This Row],[Account_key]],tbl_COA[Account_key],tbl_COA[Class],"Not Found")</f>
        <v>Operating account</v>
      </c>
      <c r="H11781" t="str">
        <f>_xlfn.XLOOKUP(tbl_GL[[#This Row],[Account_key]],tbl_COA[Account_key],tbl_COA[SubClass],"Not Found")</f>
        <v>Operating Expenses</v>
      </c>
      <c r="I11781" t="str">
        <f>_xlfn.XLOOKUP(tbl_GL[[#This Row],[Account_key]],tbl_COA[Account_key],tbl_COA[SubClass2],"Not Found")</f>
        <v>Administration</v>
      </c>
      <c r="J11781" t="str">
        <f>_xlfn.XLOOKUP(tbl_GL[[#This Row],[Account_key]],tbl_COA[Account_key],tbl_COA[SubAccount],,0)</f>
        <v>Travel</v>
      </c>
      <c r="K11781">
        <f>YEAR(tbl_GL[[#This Row],[Date]])</f>
        <v>2019</v>
      </c>
    </row>
    <row r="11782" spans="1:11" x14ac:dyDescent="0.35">
      <c r="A11782">
        <v>698.2</v>
      </c>
      <c r="B11782" s="24">
        <v>43490</v>
      </c>
      <c r="C11782">
        <v>5</v>
      </c>
      <c r="D11782" s="13">
        <v>120</v>
      </c>
      <c r="E11782" s="13" t="s">
        <v>97</v>
      </c>
      <c r="F11782" s="17">
        <v>1158</v>
      </c>
      <c r="G11782" t="str">
        <f>_xlfn.XLOOKUP(tbl_GL[[#This Row],[Account_key]],tbl_COA[Account_key],tbl_COA[Class],"Not Found")</f>
        <v>Liabilities and Owners Equity</v>
      </c>
      <c r="H11782" t="str">
        <f>_xlfn.XLOOKUP(tbl_GL[[#This Row],[Account_key]],tbl_COA[Account_key],tbl_COA[SubClass],"Not Found")</f>
        <v>Liabilities</v>
      </c>
      <c r="I11782" t="str">
        <f>_xlfn.XLOOKUP(tbl_GL[[#This Row],[Account_key]],tbl_COA[Account_key],tbl_COA[SubClass2],"Not Found")</f>
        <v>Current Liabilities</v>
      </c>
      <c r="J11782" t="str">
        <f>_xlfn.XLOOKUP(tbl_GL[[#This Row],[Account_key]],tbl_COA[Account_key],tbl_COA[SubAccount],,0)</f>
        <v>Accrued Expenses</v>
      </c>
      <c r="K11782">
        <f>YEAR(tbl_GL[[#This Row],[Date]])</f>
        <v>2019</v>
      </c>
    </row>
    <row r="11783" spans="1:11" x14ac:dyDescent="0.35">
      <c r="A11783">
        <v>699.1</v>
      </c>
      <c r="B11783" s="24">
        <v>43490</v>
      </c>
      <c r="C11783">
        <v>5</v>
      </c>
      <c r="D11783" s="13">
        <v>230</v>
      </c>
      <c r="E11783" s="13" t="s">
        <v>4</v>
      </c>
      <c r="F11783" s="17">
        <v>-2285</v>
      </c>
      <c r="G11783" t="str">
        <f>_xlfn.XLOOKUP(tbl_GL[[#This Row],[Account_key]],tbl_COA[Account_key],tbl_COA[Class],"Not Found")</f>
        <v>Trading account</v>
      </c>
      <c r="H11783" t="str">
        <f>_xlfn.XLOOKUP(tbl_GL[[#This Row],[Account_key]],tbl_COA[Account_key],tbl_COA[SubClass],"Not Found")</f>
        <v>Cost of Sales</v>
      </c>
      <c r="I11783" t="str">
        <f>_xlfn.XLOOKUP(tbl_GL[[#This Row],[Account_key]],tbl_COA[Account_key],tbl_COA[SubClass2],"Not Found")</f>
        <v>Cost of Sales</v>
      </c>
      <c r="J11783" t="str">
        <f>_xlfn.XLOOKUP(tbl_GL[[#This Row],[Account_key]],tbl_COA[Account_key],tbl_COA[SubAccount],,0)</f>
        <v>Cost of Sales</v>
      </c>
      <c r="K11783">
        <f>YEAR(tbl_GL[[#This Row],[Date]])</f>
        <v>2019</v>
      </c>
    </row>
    <row r="11784" spans="1:11" x14ac:dyDescent="0.35">
      <c r="A11784">
        <v>699.2</v>
      </c>
      <c r="B11784" s="24">
        <v>43490</v>
      </c>
      <c r="C11784">
        <v>5</v>
      </c>
      <c r="D11784" s="13">
        <v>60</v>
      </c>
      <c r="E11784" s="13" t="s">
        <v>4</v>
      </c>
      <c r="F11784" s="17">
        <v>-2285</v>
      </c>
      <c r="G11784" t="str">
        <f>_xlfn.XLOOKUP(tbl_GL[[#This Row],[Account_key]],tbl_COA[Account_key],tbl_COA[Class],"Not Found")</f>
        <v>Assets</v>
      </c>
      <c r="H11784" t="str">
        <f>_xlfn.XLOOKUP(tbl_GL[[#This Row],[Account_key]],tbl_COA[Account_key],tbl_COA[SubClass],"Not Found")</f>
        <v>Assets</v>
      </c>
      <c r="I11784" t="str">
        <f>_xlfn.XLOOKUP(tbl_GL[[#This Row],[Account_key]],tbl_COA[Account_key],tbl_COA[SubClass2],"Not Found")</f>
        <v>Current Assets</v>
      </c>
      <c r="J11784" t="str">
        <f>_xlfn.XLOOKUP(tbl_GL[[#This Row],[Account_key]],tbl_COA[Account_key],tbl_COA[SubAccount],,0)</f>
        <v>Inventory</v>
      </c>
      <c r="K11784">
        <f>YEAR(tbl_GL[[#This Row],[Date]])</f>
        <v>2019</v>
      </c>
    </row>
    <row r="11785" spans="1:11" x14ac:dyDescent="0.35">
      <c r="A11785">
        <v>700.1</v>
      </c>
      <c r="B11785" s="24">
        <v>43490</v>
      </c>
      <c r="C11785">
        <v>5</v>
      </c>
      <c r="D11785" s="13">
        <v>210</v>
      </c>
      <c r="E11785" s="13" t="s">
        <v>7</v>
      </c>
      <c r="F11785" s="17">
        <v>2475</v>
      </c>
      <c r="G11785" t="str">
        <f>_xlfn.XLOOKUP(tbl_GL[[#This Row],[Account_key]],tbl_COA[Account_key],tbl_COA[Class],"Not Found")</f>
        <v>Trading account</v>
      </c>
      <c r="H11785" t="str">
        <f>_xlfn.XLOOKUP(tbl_GL[[#This Row],[Account_key]],tbl_COA[Account_key],tbl_COA[SubClass],"Not Found")</f>
        <v>Sales</v>
      </c>
      <c r="I11785" t="str">
        <f>_xlfn.XLOOKUP(tbl_GL[[#This Row],[Account_key]],tbl_COA[Account_key],tbl_COA[SubClass2],"Not Found")</f>
        <v>Sales</v>
      </c>
      <c r="J11785" t="str">
        <f>_xlfn.XLOOKUP(tbl_GL[[#This Row],[Account_key]],tbl_COA[Account_key],tbl_COA[SubAccount],,0)</f>
        <v>Sales</v>
      </c>
      <c r="K11785">
        <f>YEAR(tbl_GL[[#This Row],[Date]])</f>
        <v>2019</v>
      </c>
    </row>
    <row r="11786" spans="1:11" x14ac:dyDescent="0.35">
      <c r="A11786">
        <v>700.2</v>
      </c>
      <c r="B11786" s="24">
        <v>43490</v>
      </c>
      <c r="C11786">
        <v>5</v>
      </c>
      <c r="D11786" s="13">
        <v>10</v>
      </c>
      <c r="E11786" s="13" t="s">
        <v>7</v>
      </c>
      <c r="F11786" s="17">
        <v>2475</v>
      </c>
      <c r="G11786" t="str">
        <f>_xlfn.XLOOKUP(tbl_GL[[#This Row],[Account_key]],tbl_COA[Account_key],tbl_COA[Class],"Not Found")</f>
        <v>Assets</v>
      </c>
      <c r="H11786" t="str">
        <f>_xlfn.XLOOKUP(tbl_GL[[#This Row],[Account_key]],tbl_COA[Account_key],tbl_COA[SubClass],"Not Found")</f>
        <v>Assets</v>
      </c>
      <c r="I11786" t="str">
        <f>_xlfn.XLOOKUP(tbl_GL[[#This Row],[Account_key]],tbl_COA[Account_key],tbl_COA[SubClass2],"Not Found")</f>
        <v>Current Assets</v>
      </c>
      <c r="J11786" t="str">
        <f>_xlfn.XLOOKUP(tbl_GL[[#This Row],[Account_key]],tbl_COA[Account_key],tbl_COA[SubAccount],,0)</f>
        <v>Cash at Bank</v>
      </c>
      <c r="K11786">
        <f>YEAR(tbl_GL[[#This Row],[Date]])</f>
        <v>2019</v>
      </c>
    </row>
    <row r="11787" spans="1:11" x14ac:dyDescent="0.35">
      <c r="A11787">
        <v>701.1</v>
      </c>
      <c r="B11787" s="24">
        <v>43490</v>
      </c>
      <c r="C11787">
        <v>5</v>
      </c>
      <c r="D11787" s="13">
        <v>210</v>
      </c>
      <c r="E11787" s="13" t="s">
        <v>8</v>
      </c>
      <c r="F11787" s="17">
        <v>8995</v>
      </c>
      <c r="G11787" t="str">
        <f>_xlfn.XLOOKUP(tbl_GL[[#This Row],[Account_key]],tbl_COA[Account_key],tbl_COA[Class],"Not Found")</f>
        <v>Trading account</v>
      </c>
      <c r="H11787" t="str">
        <f>_xlfn.XLOOKUP(tbl_GL[[#This Row],[Account_key]],tbl_COA[Account_key],tbl_COA[SubClass],"Not Found")</f>
        <v>Sales</v>
      </c>
      <c r="I11787" t="str">
        <f>_xlfn.XLOOKUP(tbl_GL[[#This Row],[Account_key]],tbl_COA[Account_key],tbl_COA[SubClass2],"Not Found")</f>
        <v>Sales</v>
      </c>
      <c r="J11787" t="str">
        <f>_xlfn.XLOOKUP(tbl_GL[[#This Row],[Account_key]],tbl_COA[Account_key],tbl_COA[SubAccount],,0)</f>
        <v>Sales</v>
      </c>
      <c r="K11787">
        <f>YEAR(tbl_GL[[#This Row],[Date]])</f>
        <v>2019</v>
      </c>
    </row>
    <row r="11788" spans="1:11" x14ac:dyDescent="0.35">
      <c r="A11788">
        <v>701.2</v>
      </c>
      <c r="B11788" s="24">
        <v>43490</v>
      </c>
      <c r="C11788">
        <v>5</v>
      </c>
      <c r="D11788" s="13">
        <v>30</v>
      </c>
      <c r="E11788" s="13" t="s">
        <v>8</v>
      </c>
      <c r="F11788" s="17">
        <v>8995</v>
      </c>
      <c r="G11788" t="str">
        <f>_xlfn.XLOOKUP(tbl_GL[[#This Row],[Account_key]],tbl_COA[Account_key],tbl_COA[Class],"Not Found")</f>
        <v>Assets</v>
      </c>
      <c r="H11788" t="str">
        <f>_xlfn.XLOOKUP(tbl_GL[[#This Row],[Account_key]],tbl_COA[Account_key],tbl_COA[SubClass],"Not Found")</f>
        <v>Assets</v>
      </c>
      <c r="I11788" t="str">
        <f>_xlfn.XLOOKUP(tbl_GL[[#This Row],[Account_key]],tbl_COA[Account_key],tbl_COA[SubClass2],"Not Found")</f>
        <v>Current Assets</v>
      </c>
      <c r="J11788" t="str">
        <f>_xlfn.XLOOKUP(tbl_GL[[#This Row],[Account_key]],tbl_COA[Account_key],tbl_COA[SubAccount],,0)</f>
        <v>Trade Receivables</v>
      </c>
      <c r="K11788">
        <f>YEAR(tbl_GL[[#This Row],[Date]])</f>
        <v>2019</v>
      </c>
    </row>
    <row r="11789" spans="1:11" x14ac:dyDescent="0.35">
      <c r="A11789">
        <v>702.1</v>
      </c>
      <c r="B11789" s="24">
        <v>43491</v>
      </c>
      <c r="C11789">
        <v>5</v>
      </c>
      <c r="D11789" s="13">
        <v>230</v>
      </c>
      <c r="E11789" s="13" t="s">
        <v>4</v>
      </c>
      <c r="F11789" s="17">
        <v>-463</v>
      </c>
      <c r="G11789" t="str">
        <f>_xlfn.XLOOKUP(tbl_GL[[#This Row],[Account_key]],tbl_COA[Account_key],tbl_COA[Class],"Not Found")</f>
        <v>Trading account</v>
      </c>
      <c r="H11789" t="str">
        <f>_xlfn.XLOOKUP(tbl_GL[[#This Row],[Account_key]],tbl_COA[Account_key],tbl_COA[SubClass],"Not Found")</f>
        <v>Cost of Sales</v>
      </c>
      <c r="I11789" t="str">
        <f>_xlfn.XLOOKUP(tbl_GL[[#This Row],[Account_key]],tbl_COA[Account_key],tbl_COA[SubClass2],"Not Found")</f>
        <v>Cost of Sales</v>
      </c>
      <c r="J11789" t="str">
        <f>_xlfn.XLOOKUP(tbl_GL[[#This Row],[Account_key]],tbl_COA[Account_key],tbl_COA[SubAccount],,0)</f>
        <v>Cost of Sales</v>
      </c>
      <c r="K11789">
        <f>YEAR(tbl_GL[[#This Row],[Date]])</f>
        <v>2019</v>
      </c>
    </row>
    <row r="11790" spans="1:11" x14ac:dyDescent="0.35">
      <c r="A11790">
        <v>702.2</v>
      </c>
      <c r="B11790" s="24">
        <v>43491</v>
      </c>
      <c r="C11790">
        <v>5</v>
      </c>
      <c r="D11790" s="13">
        <v>60</v>
      </c>
      <c r="E11790" s="13" t="s">
        <v>4</v>
      </c>
      <c r="F11790" s="17">
        <v>-463</v>
      </c>
      <c r="G11790" t="str">
        <f>_xlfn.XLOOKUP(tbl_GL[[#This Row],[Account_key]],tbl_COA[Account_key],tbl_COA[Class],"Not Found")</f>
        <v>Assets</v>
      </c>
      <c r="H11790" t="str">
        <f>_xlfn.XLOOKUP(tbl_GL[[#This Row],[Account_key]],tbl_COA[Account_key],tbl_COA[SubClass],"Not Found")</f>
        <v>Assets</v>
      </c>
      <c r="I11790" t="str">
        <f>_xlfn.XLOOKUP(tbl_GL[[#This Row],[Account_key]],tbl_COA[Account_key],tbl_COA[SubClass2],"Not Found")</f>
        <v>Current Assets</v>
      </c>
      <c r="J11790" t="str">
        <f>_xlfn.XLOOKUP(tbl_GL[[#This Row],[Account_key]],tbl_COA[Account_key],tbl_COA[SubAccount],,0)</f>
        <v>Inventory</v>
      </c>
      <c r="K11790">
        <f>YEAR(tbl_GL[[#This Row],[Date]])</f>
        <v>2019</v>
      </c>
    </row>
    <row r="11791" spans="1:11" x14ac:dyDescent="0.35">
      <c r="A11791">
        <v>703.1</v>
      </c>
      <c r="B11791" s="24">
        <v>43491</v>
      </c>
      <c r="C11791">
        <v>5</v>
      </c>
      <c r="D11791" s="13">
        <v>220</v>
      </c>
      <c r="E11791" s="13" t="s">
        <v>81</v>
      </c>
      <c r="F11791" s="17">
        <v>-1445</v>
      </c>
      <c r="G11791" t="str">
        <f>_xlfn.XLOOKUP(tbl_GL[[#This Row],[Account_key]],tbl_COA[Account_key],tbl_COA[Class],"Not Found")</f>
        <v>Trading account</v>
      </c>
      <c r="H11791" t="str">
        <f>_xlfn.XLOOKUP(tbl_GL[[#This Row],[Account_key]],tbl_COA[Account_key],tbl_COA[SubClass],"Not Found")</f>
        <v>Sales</v>
      </c>
      <c r="I11791" t="str">
        <f>_xlfn.XLOOKUP(tbl_GL[[#This Row],[Account_key]],tbl_COA[Account_key],tbl_COA[SubClass2],"Not Found")</f>
        <v>Sales</v>
      </c>
      <c r="J11791" t="str">
        <f>_xlfn.XLOOKUP(tbl_GL[[#This Row],[Account_key]],tbl_COA[Account_key],tbl_COA[SubAccount],,0)</f>
        <v>Sales Return</v>
      </c>
      <c r="K11791">
        <f>YEAR(tbl_GL[[#This Row],[Date]])</f>
        <v>2019</v>
      </c>
    </row>
    <row r="11792" spans="1:11" x14ac:dyDescent="0.35">
      <c r="A11792">
        <v>703.2</v>
      </c>
      <c r="B11792" s="24">
        <v>43491</v>
      </c>
      <c r="C11792">
        <v>5</v>
      </c>
      <c r="D11792" s="13">
        <v>20</v>
      </c>
      <c r="E11792" s="13" t="s">
        <v>81</v>
      </c>
      <c r="F11792" s="17">
        <v>-1445</v>
      </c>
      <c r="G11792" t="str">
        <f>_xlfn.XLOOKUP(tbl_GL[[#This Row],[Account_key]],tbl_COA[Account_key],tbl_COA[Class],"Not Found")</f>
        <v>Assets</v>
      </c>
      <c r="H11792" t="str">
        <f>_xlfn.XLOOKUP(tbl_GL[[#This Row],[Account_key]],tbl_COA[Account_key],tbl_COA[SubClass],"Not Found")</f>
        <v>Assets</v>
      </c>
      <c r="I11792" t="str">
        <f>_xlfn.XLOOKUP(tbl_GL[[#This Row],[Account_key]],tbl_COA[Account_key],tbl_COA[SubClass2],"Not Found")</f>
        <v>Current Assets</v>
      </c>
      <c r="J11792" t="str">
        <f>_xlfn.XLOOKUP(tbl_GL[[#This Row],[Account_key]],tbl_COA[Account_key],tbl_COA[SubAccount],,0)</f>
        <v>Cash in hand</v>
      </c>
      <c r="K11792">
        <f>YEAR(tbl_GL[[#This Row],[Date]])</f>
        <v>2019</v>
      </c>
    </row>
    <row r="11793" spans="1:11" x14ac:dyDescent="0.35">
      <c r="A11793">
        <v>704.1</v>
      </c>
      <c r="B11793" s="24">
        <v>43491</v>
      </c>
      <c r="C11793">
        <v>5</v>
      </c>
      <c r="D11793" s="13">
        <v>210</v>
      </c>
      <c r="E11793" s="13" t="s">
        <v>8</v>
      </c>
      <c r="F11793" s="17">
        <v>1823</v>
      </c>
      <c r="G11793" t="str">
        <f>_xlfn.XLOOKUP(tbl_GL[[#This Row],[Account_key]],tbl_COA[Account_key],tbl_COA[Class],"Not Found")</f>
        <v>Trading account</v>
      </c>
      <c r="H11793" t="str">
        <f>_xlfn.XLOOKUP(tbl_GL[[#This Row],[Account_key]],tbl_COA[Account_key],tbl_COA[SubClass],"Not Found")</f>
        <v>Sales</v>
      </c>
      <c r="I11793" t="str">
        <f>_xlfn.XLOOKUP(tbl_GL[[#This Row],[Account_key]],tbl_COA[Account_key],tbl_COA[SubClass2],"Not Found")</f>
        <v>Sales</v>
      </c>
      <c r="J11793" t="str">
        <f>_xlfn.XLOOKUP(tbl_GL[[#This Row],[Account_key]],tbl_COA[Account_key],tbl_COA[SubAccount],,0)</f>
        <v>Sales</v>
      </c>
      <c r="K11793">
        <f>YEAR(tbl_GL[[#This Row],[Date]])</f>
        <v>2019</v>
      </c>
    </row>
    <row r="11794" spans="1:11" x14ac:dyDescent="0.35">
      <c r="A11794">
        <v>704.2</v>
      </c>
      <c r="B11794" s="24">
        <v>43491</v>
      </c>
      <c r="C11794">
        <v>5</v>
      </c>
      <c r="D11794" s="13">
        <v>30</v>
      </c>
      <c r="E11794" s="13" t="s">
        <v>8</v>
      </c>
      <c r="F11794" s="17">
        <v>1823</v>
      </c>
      <c r="G11794" t="str">
        <f>_xlfn.XLOOKUP(tbl_GL[[#This Row],[Account_key]],tbl_COA[Account_key],tbl_COA[Class],"Not Found")</f>
        <v>Assets</v>
      </c>
      <c r="H11794" t="str">
        <f>_xlfn.XLOOKUP(tbl_GL[[#This Row],[Account_key]],tbl_COA[Account_key],tbl_COA[SubClass],"Not Found")</f>
        <v>Assets</v>
      </c>
      <c r="I11794" t="str">
        <f>_xlfn.XLOOKUP(tbl_GL[[#This Row],[Account_key]],tbl_COA[Account_key],tbl_COA[SubClass2],"Not Found")</f>
        <v>Current Assets</v>
      </c>
      <c r="J11794" t="str">
        <f>_xlfn.XLOOKUP(tbl_GL[[#This Row],[Account_key]],tbl_COA[Account_key],tbl_COA[SubAccount],,0)</f>
        <v>Trade Receivables</v>
      </c>
      <c r="K11794">
        <f>YEAR(tbl_GL[[#This Row],[Date]])</f>
        <v>2019</v>
      </c>
    </row>
    <row r="11795" spans="1:11" x14ac:dyDescent="0.35">
      <c r="A11795">
        <v>705.1</v>
      </c>
      <c r="B11795" s="24">
        <v>43494</v>
      </c>
      <c r="C11795">
        <v>5</v>
      </c>
      <c r="D11795" s="13">
        <v>230</v>
      </c>
      <c r="E11795" s="13" t="s">
        <v>4</v>
      </c>
      <c r="F11795" s="17">
        <v>-207</v>
      </c>
      <c r="G11795" t="str">
        <f>_xlfn.XLOOKUP(tbl_GL[[#This Row],[Account_key]],tbl_COA[Account_key],tbl_COA[Class],"Not Found")</f>
        <v>Trading account</v>
      </c>
      <c r="H11795" t="str">
        <f>_xlfn.XLOOKUP(tbl_GL[[#This Row],[Account_key]],tbl_COA[Account_key],tbl_COA[SubClass],"Not Found")</f>
        <v>Cost of Sales</v>
      </c>
      <c r="I11795" t="str">
        <f>_xlfn.XLOOKUP(tbl_GL[[#This Row],[Account_key]],tbl_COA[Account_key],tbl_COA[SubClass2],"Not Found")</f>
        <v>Cost of Sales</v>
      </c>
      <c r="J11795" t="str">
        <f>_xlfn.XLOOKUP(tbl_GL[[#This Row],[Account_key]],tbl_COA[Account_key],tbl_COA[SubAccount],,0)</f>
        <v>Cost of Sales</v>
      </c>
      <c r="K11795">
        <f>YEAR(tbl_GL[[#This Row],[Date]])</f>
        <v>2019</v>
      </c>
    </row>
    <row r="11796" spans="1:11" x14ac:dyDescent="0.35">
      <c r="A11796">
        <v>705.2</v>
      </c>
      <c r="B11796" s="24">
        <v>43494</v>
      </c>
      <c r="C11796">
        <v>5</v>
      </c>
      <c r="D11796" s="13">
        <v>60</v>
      </c>
      <c r="E11796" s="13" t="s">
        <v>4</v>
      </c>
      <c r="F11796" s="17">
        <v>-207</v>
      </c>
      <c r="G11796" t="str">
        <f>_xlfn.XLOOKUP(tbl_GL[[#This Row],[Account_key]],tbl_COA[Account_key],tbl_COA[Class],"Not Found")</f>
        <v>Assets</v>
      </c>
      <c r="H11796" t="str">
        <f>_xlfn.XLOOKUP(tbl_GL[[#This Row],[Account_key]],tbl_COA[Account_key],tbl_COA[SubClass],"Not Found")</f>
        <v>Assets</v>
      </c>
      <c r="I11796" t="str">
        <f>_xlfn.XLOOKUP(tbl_GL[[#This Row],[Account_key]],tbl_COA[Account_key],tbl_COA[SubClass2],"Not Found")</f>
        <v>Current Assets</v>
      </c>
      <c r="J11796" t="str">
        <f>_xlfn.XLOOKUP(tbl_GL[[#This Row],[Account_key]],tbl_COA[Account_key],tbl_COA[SubAccount],,0)</f>
        <v>Inventory</v>
      </c>
      <c r="K11796">
        <f>YEAR(tbl_GL[[#This Row],[Date]])</f>
        <v>2019</v>
      </c>
    </row>
    <row r="11797" spans="1:11" x14ac:dyDescent="0.35">
      <c r="A11797">
        <v>706.1</v>
      </c>
      <c r="B11797" s="24">
        <v>43494</v>
      </c>
      <c r="C11797">
        <v>5</v>
      </c>
      <c r="D11797" s="13">
        <v>210</v>
      </c>
      <c r="E11797" s="13" t="s">
        <v>8</v>
      </c>
      <c r="F11797" s="17">
        <v>815</v>
      </c>
      <c r="G11797" t="str">
        <f>_xlfn.XLOOKUP(tbl_GL[[#This Row],[Account_key]],tbl_COA[Account_key],tbl_COA[Class],"Not Found")</f>
        <v>Trading account</v>
      </c>
      <c r="H11797" t="str">
        <f>_xlfn.XLOOKUP(tbl_GL[[#This Row],[Account_key]],tbl_COA[Account_key],tbl_COA[SubClass],"Not Found")</f>
        <v>Sales</v>
      </c>
      <c r="I11797" t="str">
        <f>_xlfn.XLOOKUP(tbl_GL[[#This Row],[Account_key]],tbl_COA[Account_key],tbl_COA[SubClass2],"Not Found")</f>
        <v>Sales</v>
      </c>
      <c r="J11797" t="str">
        <f>_xlfn.XLOOKUP(tbl_GL[[#This Row],[Account_key]],tbl_COA[Account_key],tbl_COA[SubAccount],,0)</f>
        <v>Sales</v>
      </c>
      <c r="K11797">
        <f>YEAR(tbl_GL[[#This Row],[Date]])</f>
        <v>2019</v>
      </c>
    </row>
    <row r="11798" spans="1:11" x14ac:dyDescent="0.35">
      <c r="A11798">
        <v>706.2</v>
      </c>
      <c r="B11798" s="24">
        <v>43494</v>
      </c>
      <c r="C11798">
        <v>5</v>
      </c>
      <c r="D11798" s="13">
        <v>30</v>
      </c>
      <c r="E11798" s="13" t="s">
        <v>8</v>
      </c>
      <c r="F11798" s="17">
        <v>815</v>
      </c>
      <c r="G11798" t="str">
        <f>_xlfn.XLOOKUP(tbl_GL[[#This Row],[Account_key]],tbl_COA[Account_key],tbl_COA[Class],"Not Found")</f>
        <v>Assets</v>
      </c>
      <c r="H11798" t="str">
        <f>_xlfn.XLOOKUP(tbl_GL[[#This Row],[Account_key]],tbl_COA[Account_key],tbl_COA[SubClass],"Not Found")</f>
        <v>Assets</v>
      </c>
      <c r="I11798" t="str">
        <f>_xlfn.XLOOKUP(tbl_GL[[#This Row],[Account_key]],tbl_COA[Account_key],tbl_COA[SubClass2],"Not Found")</f>
        <v>Current Assets</v>
      </c>
      <c r="J11798" t="str">
        <f>_xlfn.XLOOKUP(tbl_GL[[#This Row],[Account_key]],tbl_COA[Account_key],tbl_COA[SubAccount],,0)</f>
        <v>Trade Receivables</v>
      </c>
      <c r="K11798">
        <f>YEAR(tbl_GL[[#This Row],[Date]])</f>
        <v>2019</v>
      </c>
    </row>
    <row r="11799" spans="1:11" x14ac:dyDescent="0.35">
      <c r="A11799">
        <v>707.1</v>
      </c>
      <c r="B11799" s="24">
        <v>43494</v>
      </c>
      <c r="C11799">
        <v>5</v>
      </c>
      <c r="D11799" s="13">
        <v>30</v>
      </c>
      <c r="E11799" s="13" t="s">
        <v>80</v>
      </c>
      <c r="F11799" s="17">
        <v>-11122</v>
      </c>
      <c r="G11799" t="str">
        <f>_xlfn.XLOOKUP(tbl_GL[[#This Row],[Account_key]],tbl_COA[Account_key],tbl_COA[Class],"Not Found")</f>
        <v>Assets</v>
      </c>
      <c r="H11799" t="str">
        <f>_xlfn.XLOOKUP(tbl_GL[[#This Row],[Account_key]],tbl_COA[Account_key],tbl_COA[SubClass],"Not Found")</f>
        <v>Assets</v>
      </c>
      <c r="I11799" t="str">
        <f>_xlfn.XLOOKUP(tbl_GL[[#This Row],[Account_key]],tbl_COA[Account_key],tbl_COA[SubClass2],"Not Found")</f>
        <v>Current Assets</v>
      </c>
      <c r="J11799" t="str">
        <f>_xlfn.XLOOKUP(tbl_GL[[#This Row],[Account_key]],tbl_COA[Account_key],tbl_COA[SubAccount],,0)</f>
        <v>Trade Receivables</v>
      </c>
      <c r="K11799">
        <f>YEAR(tbl_GL[[#This Row],[Date]])</f>
        <v>2019</v>
      </c>
    </row>
    <row r="11800" spans="1:11" x14ac:dyDescent="0.35">
      <c r="A11800">
        <v>707.2</v>
      </c>
      <c r="B11800" s="24">
        <v>43494</v>
      </c>
      <c r="C11800">
        <v>5</v>
      </c>
      <c r="D11800" s="13">
        <v>10</v>
      </c>
      <c r="E11800" s="13" t="s">
        <v>80</v>
      </c>
      <c r="F11800" s="17">
        <v>11122</v>
      </c>
      <c r="G11800" t="str">
        <f>_xlfn.XLOOKUP(tbl_GL[[#This Row],[Account_key]],tbl_COA[Account_key],tbl_COA[Class],"Not Found")</f>
        <v>Assets</v>
      </c>
      <c r="H11800" t="str">
        <f>_xlfn.XLOOKUP(tbl_GL[[#This Row],[Account_key]],tbl_COA[Account_key],tbl_COA[SubClass],"Not Found")</f>
        <v>Assets</v>
      </c>
      <c r="I11800" t="str">
        <f>_xlfn.XLOOKUP(tbl_GL[[#This Row],[Account_key]],tbl_COA[Account_key],tbl_COA[SubClass2],"Not Found")</f>
        <v>Current Assets</v>
      </c>
      <c r="J11800" t="str">
        <f>_xlfn.XLOOKUP(tbl_GL[[#This Row],[Account_key]],tbl_COA[Account_key],tbl_COA[SubAccount],,0)</f>
        <v>Cash at Bank</v>
      </c>
      <c r="K11800">
        <f>YEAR(tbl_GL[[#This Row],[Date]])</f>
        <v>2019</v>
      </c>
    </row>
    <row r="11801" spans="1:11" x14ac:dyDescent="0.35">
      <c r="A11801">
        <v>708.1</v>
      </c>
      <c r="B11801" s="24">
        <v>43495</v>
      </c>
      <c r="C11801">
        <v>5</v>
      </c>
      <c r="D11801" s="13">
        <v>310</v>
      </c>
      <c r="E11801" s="13" t="s">
        <v>97</v>
      </c>
      <c r="F11801" s="17">
        <v>-1385</v>
      </c>
      <c r="G11801" t="str">
        <f>_xlfn.XLOOKUP(tbl_GL[[#This Row],[Account_key]],tbl_COA[Account_key],tbl_COA[Class],"Not Found")</f>
        <v>Operating account</v>
      </c>
      <c r="H11801" t="str">
        <f>_xlfn.XLOOKUP(tbl_GL[[#This Row],[Account_key]],tbl_COA[Account_key],tbl_COA[SubClass],"Not Found")</f>
        <v>Operating Expenses</v>
      </c>
      <c r="I11801" t="str">
        <f>_xlfn.XLOOKUP(tbl_GL[[#This Row],[Account_key]],tbl_COA[Account_key],tbl_COA[SubClass2],"Not Found")</f>
        <v>Administration</v>
      </c>
      <c r="J11801" t="str">
        <f>_xlfn.XLOOKUP(tbl_GL[[#This Row],[Account_key]],tbl_COA[Account_key],tbl_COA[SubAccount],,0)</f>
        <v>Office Supplies</v>
      </c>
      <c r="K11801">
        <f>YEAR(tbl_GL[[#This Row],[Date]])</f>
        <v>2019</v>
      </c>
    </row>
    <row r="11802" spans="1:11" x14ac:dyDescent="0.35">
      <c r="A11802">
        <v>708.2</v>
      </c>
      <c r="B11802" s="24">
        <v>43495</v>
      </c>
      <c r="C11802">
        <v>5</v>
      </c>
      <c r="D11802" s="13">
        <v>120</v>
      </c>
      <c r="E11802" s="13" t="s">
        <v>97</v>
      </c>
      <c r="F11802" s="17">
        <v>1385</v>
      </c>
      <c r="G11802" t="str">
        <f>_xlfn.XLOOKUP(tbl_GL[[#This Row],[Account_key]],tbl_COA[Account_key],tbl_COA[Class],"Not Found")</f>
        <v>Liabilities and Owners Equity</v>
      </c>
      <c r="H11802" t="str">
        <f>_xlfn.XLOOKUP(tbl_GL[[#This Row],[Account_key]],tbl_COA[Account_key],tbl_COA[SubClass],"Not Found")</f>
        <v>Liabilities</v>
      </c>
      <c r="I11802" t="str">
        <f>_xlfn.XLOOKUP(tbl_GL[[#This Row],[Account_key]],tbl_COA[Account_key],tbl_COA[SubClass2],"Not Found")</f>
        <v>Current Liabilities</v>
      </c>
      <c r="J11802" t="str">
        <f>_xlfn.XLOOKUP(tbl_GL[[#This Row],[Account_key]],tbl_COA[Account_key],tbl_COA[SubAccount],,0)</f>
        <v>Accrued Expenses</v>
      </c>
      <c r="K11802">
        <f>YEAR(tbl_GL[[#This Row],[Date]])</f>
        <v>2019</v>
      </c>
    </row>
    <row r="11803" spans="1:11" x14ac:dyDescent="0.35">
      <c r="A11803">
        <v>709.1</v>
      </c>
      <c r="B11803" s="24">
        <v>43495</v>
      </c>
      <c r="C11803">
        <v>5</v>
      </c>
      <c r="D11803" s="13">
        <v>10</v>
      </c>
      <c r="E11803" s="13" t="s">
        <v>98</v>
      </c>
      <c r="F11803" s="17">
        <v>-1856</v>
      </c>
      <c r="G11803" t="str">
        <f>_xlfn.XLOOKUP(tbl_GL[[#This Row],[Account_key]],tbl_COA[Account_key],tbl_COA[Class],"Not Found")</f>
        <v>Assets</v>
      </c>
      <c r="H11803" t="str">
        <f>_xlfn.XLOOKUP(tbl_GL[[#This Row],[Account_key]],tbl_COA[Account_key],tbl_COA[SubClass],"Not Found")</f>
        <v>Assets</v>
      </c>
      <c r="I11803" t="str">
        <f>_xlfn.XLOOKUP(tbl_GL[[#This Row],[Account_key]],tbl_COA[Account_key],tbl_COA[SubClass2],"Not Found")</f>
        <v>Current Assets</v>
      </c>
      <c r="J11803" t="str">
        <f>_xlfn.XLOOKUP(tbl_GL[[#This Row],[Account_key]],tbl_COA[Account_key],tbl_COA[SubAccount],,0)</f>
        <v>Cash at Bank</v>
      </c>
      <c r="K11803">
        <f>YEAR(tbl_GL[[#This Row],[Date]])</f>
        <v>2019</v>
      </c>
    </row>
    <row r="11804" spans="1:11" x14ac:dyDescent="0.35">
      <c r="A11804">
        <v>709.2</v>
      </c>
      <c r="B11804" s="24">
        <v>43495</v>
      </c>
      <c r="C11804">
        <v>5</v>
      </c>
      <c r="D11804" s="13">
        <v>120</v>
      </c>
      <c r="E11804" s="13" t="s">
        <v>98</v>
      </c>
      <c r="F11804" s="17">
        <v>-1856</v>
      </c>
      <c r="G11804" t="str">
        <f>_xlfn.XLOOKUP(tbl_GL[[#This Row],[Account_key]],tbl_COA[Account_key],tbl_COA[Class],"Not Found")</f>
        <v>Liabilities and Owners Equity</v>
      </c>
      <c r="H11804" t="str">
        <f>_xlfn.XLOOKUP(tbl_GL[[#This Row],[Account_key]],tbl_COA[Account_key],tbl_COA[SubClass],"Not Found")</f>
        <v>Liabilities</v>
      </c>
      <c r="I11804" t="str">
        <f>_xlfn.XLOOKUP(tbl_GL[[#This Row],[Account_key]],tbl_COA[Account_key],tbl_COA[SubClass2],"Not Found")</f>
        <v>Current Liabilities</v>
      </c>
      <c r="J11804" t="str">
        <f>_xlfn.XLOOKUP(tbl_GL[[#This Row],[Account_key]],tbl_COA[Account_key],tbl_COA[SubAccount],,0)</f>
        <v>Accrued Expenses</v>
      </c>
      <c r="K11804">
        <f>YEAR(tbl_GL[[#This Row],[Date]])</f>
        <v>2019</v>
      </c>
    </row>
    <row r="11805" spans="1:11" x14ac:dyDescent="0.35">
      <c r="A11805">
        <v>710.1</v>
      </c>
      <c r="B11805" s="24">
        <v>43496</v>
      </c>
      <c r="C11805">
        <v>5</v>
      </c>
      <c r="D11805" s="13">
        <v>10</v>
      </c>
      <c r="E11805" s="13" t="s">
        <v>110</v>
      </c>
      <c r="F11805" s="17">
        <v>40</v>
      </c>
      <c r="G11805" t="str">
        <f>_xlfn.XLOOKUP(tbl_GL[[#This Row],[Account_key]],tbl_COA[Account_key],tbl_COA[Class],"Not Found")</f>
        <v>Assets</v>
      </c>
      <c r="H11805" t="str">
        <f>_xlfn.XLOOKUP(tbl_GL[[#This Row],[Account_key]],tbl_COA[Account_key],tbl_COA[SubClass],"Not Found")</f>
        <v>Assets</v>
      </c>
      <c r="I11805" t="str">
        <f>_xlfn.XLOOKUP(tbl_GL[[#This Row],[Account_key]],tbl_COA[Account_key],tbl_COA[SubClass2],"Not Found")</f>
        <v>Current Assets</v>
      </c>
      <c r="J11805" t="str">
        <f>_xlfn.XLOOKUP(tbl_GL[[#This Row],[Account_key]],tbl_COA[Account_key],tbl_COA[SubAccount],,0)</f>
        <v>Cash at Bank</v>
      </c>
      <c r="K11805">
        <f>YEAR(tbl_GL[[#This Row],[Date]])</f>
        <v>2019</v>
      </c>
    </row>
    <row r="11806" spans="1:11" x14ac:dyDescent="0.35">
      <c r="A11806">
        <v>710.2</v>
      </c>
      <c r="B11806" s="24">
        <v>43496</v>
      </c>
      <c r="C11806">
        <v>5</v>
      </c>
      <c r="D11806" s="13">
        <v>430</v>
      </c>
      <c r="E11806" s="13" t="s">
        <v>110</v>
      </c>
      <c r="F11806" s="17">
        <v>40</v>
      </c>
      <c r="G11806" t="str">
        <f>_xlfn.XLOOKUP(tbl_GL[[#This Row],[Account_key]],tbl_COA[Account_key],tbl_COA[Class],"Not Found")</f>
        <v>Non-operating</v>
      </c>
      <c r="H11806" t="str">
        <f>_xlfn.XLOOKUP(tbl_GL[[#This Row],[Account_key]],tbl_COA[Account_key],tbl_COA[SubClass],"Not Found")</f>
        <v>Exchange Loss/Gain</v>
      </c>
      <c r="I11806" t="str">
        <f>_xlfn.XLOOKUP(tbl_GL[[#This Row],[Account_key]],tbl_COA[Account_key],tbl_COA[SubClass2],"Not Found")</f>
        <v>Exchange Loss/Gain</v>
      </c>
      <c r="J11806" t="str">
        <f>_xlfn.XLOOKUP(tbl_GL[[#This Row],[Account_key]],tbl_COA[Account_key],tbl_COA[SubAccount],,0)</f>
        <v>Exchange Loss/Gain</v>
      </c>
      <c r="K11806">
        <f>YEAR(tbl_GL[[#This Row],[Date]])</f>
        <v>2019</v>
      </c>
    </row>
    <row r="11807" spans="1:11" x14ac:dyDescent="0.35">
      <c r="A11807">
        <v>711.1</v>
      </c>
      <c r="B11807" s="24">
        <v>43496</v>
      </c>
      <c r="C11807">
        <v>5</v>
      </c>
      <c r="D11807" s="13">
        <v>400</v>
      </c>
      <c r="E11807" s="13" t="s">
        <v>104</v>
      </c>
      <c r="F11807" s="17">
        <v>-125</v>
      </c>
      <c r="G11807" t="str">
        <f>_xlfn.XLOOKUP(tbl_GL[[#This Row],[Account_key]],tbl_COA[Account_key],tbl_COA[Class],"Not Found")</f>
        <v>Operating account</v>
      </c>
      <c r="H11807" t="str">
        <f>_xlfn.XLOOKUP(tbl_GL[[#This Row],[Account_key]],tbl_COA[Account_key],tbl_COA[SubClass],"Not Found")</f>
        <v>Depreciation &amp; Amortization</v>
      </c>
      <c r="I11807" t="str">
        <f>_xlfn.XLOOKUP(tbl_GL[[#This Row],[Account_key]],tbl_COA[Account_key],tbl_COA[SubClass2],"Not Found")</f>
        <v>Amortization</v>
      </c>
      <c r="J11807" t="str">
        <f>_xlfn.XLOOKUP(tbl_GL[[#This Row],[Account_key]],tbl_COA[Account_key],tbl_COA[SubAccount],,0)</f>
        <v>Amortization of Intangible Assets</v>
      </c>
      <c r="K11807">
        <f>YEAR(tbl_GL[[#This Row],[Date]])</f>
        <v>2019</v>
      </c>
    </row>
    <row r="11808" spans="1:11" x14ac:dyDescent="0.35">
      <c r="A11808">
        <v>711.2</v>
      </c>
      <c r="B11808" s="24">
        <v>43496</v>
      </c>
      <c r="C11808">
        <v>5</v>
      </c>
      <c r="D11808" s="13">
        <v>100</v>
      </c>
      <c r="E11808" s="13" t="s">
        <v>104</v>
      </c>
      <c r="F11808" s="17">
        <v>-125</v>
      </c>
      <c r="G11808" t="str">
        <f>_xlfn.XLOOKUP(tbl_GL[[#This Row],[Account_key]],tbl_COA[Account_key],tbl_COA[Class],"Not Found")</f>
        <v>Assets</v>
      </c>
      <c r="H11808" t="str">
        <f>_xlfn.XLOOKUP(tbl_GL[[#This Row],[Account_key]],tbl_COA[Account_key],tbl_COA[SubClass],"Not Found")</f>
        <v>Assets</v>
      </c>
      <c r="I11808" t="str">
        <f>_xlfn.XLOOKUP(tbl_GL[[#This Row],[Account_key]],tbl_COA[Account_key],tbl_COA[SubClass2],"Not Found")</f>
        <v>Non-Current Assets</v>
      </c>
      <c r="J11808" t="str">
        <f>_xlfn.XLOOKUP(tbl_GL[[#This Row],[Account_key]],tbl_COA[Account_key],tbl_COA[SubAccount],,0)</f>
        <v>Patents and trademarks</v>
      </c>
      <c r="K11808">
        <f>YEAR(tbl_GL[[#This Row],[Date]])</f>
        <v>2019</v>
      </c>
    </row>
    <row r="11809" spans="1:11" x14ac:dyDescent="0.35">
      <c r="A11809">
        <v>712.1</v>
      </c>
      <c r="B11809" s="24">
        <v>43496</v>
      </c>
      <c r="C11809">
        <v>5</v>
      </c>
      <c r="D11809" s="13">
        <v>10</v>
      </c>
      <c r="E11809" s="13" t="s">
        <v>113</v>
      </c>
      <c r="F11809" s="17">
        <v>130</v>
      </c>
      <c r="G11809" t="str">
        <f>_xlfn.XLOOKUP(tbl_GL[[#This Row],[Account_key]],tbl_COA[Account_key],tbl_COA[Class],"Not Found")</f>
        <v>Assets</v>
      </c>
      <c r="H11809" t="str">
        <f>_xlfn.XLOOKUP(tbl_GL[[#This Row],[Account_key]],tbl_COA[Account_key],tbl_COA[SubClass],"Not Found")</f>
        <v>Assets</v>
      </c>
      <c r="I11809" t="str">
        <f>_xlfn.XLOOKUP(tbl_GL[[#This Row],[Account_key]],tbl_COA[Account_key],tbl_COA[SubClass2],"Not Found")</f>
        <v>Current Assets</v>
      </c>
      <c r="J11809" t="str">
        <f>_xlfn.XLOOKUP(tbl_GL[[#This Row],[Account_key]],tbl_COA[Account_key],tbl_COA[SubAccount],,0)</f>
        <v>Cash at Bank</v>
      </c>
      <c r="K11809">
        <f>YEAR(tbl_GL[[#This Row],[Date]])</f>
        <v>2019</v>
      </c>
    </row>
    <row r="11810" spans="1:11" x14ac:dyDescent="0.35">
      <c r="A11810">
        <v>712.2</v>
      </c>
      <c r="B11810" s="24">
        <v>43496</v>
      </c>
      <c r="C11810">
        <v>5</v>
      </c>
      <c r="D11810" s="13">
        <v>410</v>
      </c>
      <c r="E11810" s="13" t="s">
        <v>113</v>
      </c>
      <c r="F11810" s="17">
        <v>130</v>
      </c>
      <c r="G11810" t="str">
        <f>_xlfn.XLOOKUP(tbl_GL[[#This Row],[Account_key]],tbl_COA[Account_key],tbl_COA[Class],"Not Found")</f>
        <v>Non-operating</v>
      </c>
      <c r="H11810" t="str">
        <f>_xlfn.XLOOKUP(tbl_GL[[#This Row],[Account_key]],tbl_COA[Account_key],tbl_COA[SubClass],"Not Found")</f>
        <v>Interest Income</v>
      </c>
      <c r="I11810" t="str">
        <f>_xlfn.XLOOKUP(tbl_GL[[#This Row],[Account_key]],tbl_COA[Account_key],tbl_COA[SubClass2],"Not Found")</f>
        <v>Interest Income</v>
      </c>
      <c r="J11810" t="str">
        <f>_xlfn.XLOOKUP(tbl_GL[[#This Row],[Account_key]],tbl_COA[Account_key],tbl_COA[SubAccount],,0)</f>
        <v>Interest Income</v>
      </c>
      <c r="K11810">
        <f>YEAR(tbl_GL[[#This Row],[Date]])</f>
        <v>2019</v>
      </c>
    </row>
    <row r="11811" spans="1:11" x14ac:dyDescent="0.35">
      <c r="A11811">
        <v>713.1</v>
      </c>
      <c r="B11811" s="24">
        <v>43496</v>
      </c>
      <c r="C11811">
        <v>5</v>
      </c>
      <c r="D11811" s="13">
        <v>440</v>
      </c>
      <c r="E11811" s="13" t="s">
        <v>112</v>
      </c>
      <c r="F11811" s="17">
        <v>-195</v>
      </c>
      <c r="G11811" t="str">
        <f>_xlfn.XLOOKUP(tbl_GL[[#This Row],[Account_key]],tbl_COA[Account_key],tbl_COA[Class],"Not Found")</f>
        <v>Interest &amp; Tax</v>
      </c>
      <c r="H11811" t="str">
        <f>_xlfn.XLOOKUP(tbl_GL[[#This Row],[Account_key]],tbl_COA[Account_key],tbl_COA[SubClass],"Not Found")</f>
        <v>Interest Expense</v>
      </c>
      <c r="I11811" t="str">
        <f>_xlfn.XLOOKUP(tbl_GL[[#This Row],[Account_key]],tbl_COA[Account_key],tbl_COA[SubClass2],"Not Found")</f>
        <v>Interest Expense</v>
      </c>
      <c r="J11811" t="str">
        <f>_xlfn.XLOOKUP(tbl_GL[[#This Row],[Account_key]],tbl_COA[Account_key],tbl_COA[SubAccount],,0)</f>
        <v>Interest Expense</v>
      </c>
      <c r="K11811">
        <f>YEAR(tbl_GL[[#This Row],[Date]])</f>
        <v>2019</v>
      </c>
    </row>
    <row r="11812" spans="1:11" x14ac:dyDescent="0.35">
      <c r="A11812">
        <v>713.2</v>
      </c>
      <c r="B11812" s="24">
        <v>43496</v>
      </c>
      <c r="C11812">
        <v>5</v>
      </c>
      <c r="D11812" s="13">
        <v>121</v>
      </c>
      <c r="E11812" s="13" t="s">
        <v>112</v>
      </c>
      <c r="F11812" s="17">
        <v>195</v>
      </c>
      <c r="G11812" t="str">
        <f>_xlfn.XLOOKUP(tbl_GL[[#This Row],[Account_key]],tbl_COA[Account_key],tbl_COA[Class],"Not Found")</f>
        <v>Liabilities and Owners Equity</v>
      </c>
      <c r="H11812" t="str">
        <f>_xlfn.XLOOKUP(tbl_GL[[#This Row],[Account_key]],tbl_COA[Account_key],tbl_COA[SubClass],"Not Found")</f>
        <v>Liabilities</v>
      </c>
      <c r="I11812" t="str">
        <f>_xlfn.XLOOKUP(tbl_GL[[#This Row],[Account_key]],tbl_COA[Account_key],tbl_COA[SubClass2],"Not Found")</f>
        <v>Current Liabilities</v>
      </c>
      <c r="J11812" t="str">
        <f>_xlfn.XLOOKUP(tbl_GL[[#This Row],[Account_key]],tbl_COA[Account_key],tbl_COA[SubAccount],,0)</f>
        <v>Interest Payable</v>
      </c>
      <c r="K11812">
        <f>YEAR(tbl_GL[[#This Row],[Date]])</f>
        <v>2019</v>
      </c>
    </row>
    <row r="11813" spans="1:11" x14ac:dyDescent="0.35">
      <c r="A11813">
        <v>714.1</v>
      </c>
      <c r="B11813" s="24">
        <v>43496</v>
      </c>
      <c r="C11813">
        <v>5</v>
      </c>
      <c r="D11813" s="13">
        <v>450</v>
      </c>
      <c r="E11813" s="23" t="s">
        <v>108</v>
      </c>
      <c r="F11813" s="17">
        <v>-372</v>
      </c>
      <c r="G11813" t="str">
        <f>_xlfn.XLOOKUP(tbl_GL[[#This Row],[Account_key]],tbl_COA[Account_key],tbl_COA[Class],"Not Found")</f>
        <v>Interest &amp; Tax</v>
      </c>
      <c r="H11813" t="str">
        <f>_xlfn.XLOOKUP(tbl_GL[[#This Row],[Account_key]],tbl_COA[Account_key],tbl_COA[SubClass],"Not Found")</f>
        <v>Taxation</v>
      </c>
      <c r="I11813" t="str">
        <f>_xlfn.XLOOKUP(tbl_GL[[#This Row],[Account_key]],tbl_COA[Account_key],tbl_COA[SubClass2],"Not Found")</f>
        <v>Taxation</v>
      </c>
      <c r="J11813" t="str">
        <f>_xlfn.XLOOKUP(tbl_GL[[#This Row],[Account_key]],tbl_COA[Account_key],tbl_COA[SubAccount],,0)</f>
        <v>Taxation</v>
      </c>
      <c r="K11813">
        <f>YEAR(tbl_GL[[#This Row],[Date]])</f>
        <v>2019</v>
      </c>
    </row>
    <row r="11814" spans="1:11" x14ac:dyDescent="0.35">
      <c r="A11814">
        <v>714.2</v>
      </c>
      <c r="B11814" s="24">
        <v>43496</v>
      </c>
      <c r="C11814">
        <v>5</v>
      </c>
      <c r="D11814" s="13">
        <v>122</v>
      </c>
      <c r="E11814" s="23" t="s">
        <v>108</v>
      </c>
      <c r="F11814" s="17">
        <v>372</v>
      </c>
      <c r="G11814" t="str">
        <f>_xlfn.XLOOKUP(tbl_GL[[#This Row],[Account_key]],tbl_COA[Account_key],tbl_COA[Class],"Not Found")</f>
        <v>Liabilities and Owners Equity</v>
      </c>
      <c r="H11814" t="str">
        <f>_xlfn.XLOOKUP(tbl_GL[[#This Row],[Account_key]],tbl_COA[Account_key],tbl_COA[SubClass],"Not Found")</f>
        <v>Liabilities</v>
      </c>
      <c r="I11814" t="str">
        <f>_xlfn.XLOOKUP(tbl_GL[[#This Row],[Account_key]],tbl_COA[Account_key],tbl_COA[SubClass2],"Not Found")</f>
        <v>Current Liabilities</v>
      </c>
      <c r="J11814" t="str">
        <f>_xlfn.XLOOKUP(tbl_GL[[#This Row],[Account_key]],tbl_COA[Account_key],tbl_COA[SubAccount],,0)</f>
        <v>Tax payable</v>
      </c>
      <c r="K11814">
        <f>YEAR(tbl_GL[[#This Row],[Date]])</f>
        <v>2019</v>
      </c>
    </row>
    <row r="11815" spans="1:11" x14ac:dyDescent="0.35">
      <c r="A11815">
        <v>715.1</v>
      </c>
      <c r="B11815" s="24">
        <v>43496</v>
      </c>
      <c r="C11815">
        <v>5</v>
      </c>
      <c r="D11815" s="13">
        <v>240</v>
      </c>
      <c r="E11815" s="13" t="s">
        <v>56</v>
      </c>
      <c r="F11815" s="17">
        <v>-2813</v>
      </c>
      <c r="G11815" t="str">
        <f>_xlfn.XLOOKUP(tbl_GL[[#This Row],[Account_key]],tbl_COA[Account_key],tbl_COA[Class],"Not Found")</f>
        <v>Operating account</v>
      </c>
      <c r="H11815" t="str">
        <f>_xlfn.XLOOKUP(tbl_GL[[#This Row],[Account_key]],tbl_COA[Account_key],tbl_COA[SubClass],"Not Found")</f>
        <v>Operating Expenses</v>
      </c>
      <c r="I11815" t="str">
        <f>_xlfn.XLOOKUP(tbl_GL[[#This Row],[Account_key]],tbl_COA[Account_key],tbl_COA[SubClass2],"Not Found")</f>
        <v>Sales &amp; Distribution</v>
      </c>
      <c r="J11815" t="str">
        <f>_xlfn.XLOOKUP(tbl_GL[[#This Row],[Account_key]],tbl_COA[Account_key],tbl_COA[SubAccount],,0)</f>
        <v>Salaries</v>
      </c>
      <c r="K11815">
        <f>YEAR(tbl_GL[[#This Row],[Date]])</f>
        <v>2019</v>
      </c>
    </row>
    <row r="11816" spans="1:11" x14ac:dyDescent="0.35">
      <c r="A11816">
        <v>715.2</v>
      </c>
      <c r="B11816" s="24">
        <v>43496</v>
      </c>
      <c r="C11816">
        <v>5</v>
      </c>
      <c r="D11816" s="13">
        <v>10</v>
      </c>
      <c r="E11816" s="13" t="s">
        <v>56</v>
      </c>
      <c r="F11816" s="17">
        <v>-2813</v>
      </c>
      <c r="G11816" t="str">
        <f>_xlfn.XLOOKUP(tbl_GL[[#This Row],[Account_key]],tbl_COA[Account_key],tbl_COA[Class],"Not Found")</f>
        <v>Assets</v>
      </c>
      <c r="H11816" t="str">
        <f>_xlfn.XLOOKUP(tbl_GL[[#This Row],[Account_key]],tbl_COA[Account_key],tbl_COA[SubClass],"Not Found")</f>
        <v>Assets</v>
      </c>
      <c r="I11816" t="str">
        <f>_xlfn.XLOOKUP(tbl_GL[[#This Row],[Account_key]],tbl_COA[Account_key],tbl_COA[SubClass2],"Not Found")</f>
        <v>Current Assets</v>
      </c>
      <c r="J11816" t="str">
        <f>_xlfn.XLOOKUP(tbl_GL[[#This Row],[Account_key]],tbl_COA[Account_key],tbl_COA[SubAccount],,0)</f>
        <v>Cash at Bank</v>
      </c>
      <c r="K11816">
        <f>YEAR(tbl_GL[[#This Row],[Date]])</f>
        <v>2019</v>
      </c>
    </row>
    <row r="11817" spans="1:11" x14ac:dyDescent="0.35">
      <c r="A11817">
        <v>716.1</v>
      </c>
      <c r="B11817" s="24">
        <v>43496</v>
      </c>
      <c r="C11817">
        <v>5</v>
      </c>
      <c r="D11817" s="13">
        <v>380</v>
      </c>
      <c r="E11817" s="13" t="s">
        <v>101</v>
      </c>
      <c r="F11817" s="17">
        <v>-4900</v>
      </c>
      <c r="G11817" t="str">
        <f>_xlfn.XLOOKUP(tbl_GL[[#This Row],[Account_key]],tbl_COA[Account_key],tbl_COA[Class],"Not Found")</f>
        <v>Operating account</v>
      </c>
      <c r="H11817" t="str">
        <f>_xlfn.XLOOKUP(tbl_GL[[#This Row],[Account_key]],tbl_COA[Account_key],tbl_COA[SubClass],"Not Found")</f>
        <v>Depreciation &amp; Amortization</v>
      </c>
      <c r="I11817" t="str">
        <f>_xlfn.XLOOKUP(tbl_GL[[#This Row],[Account_key]],tbl_COA[Account_key],tbl_COA[SubClass2],"Not Found")</f>
        <v>Depreciation</v>
      </c>
      <c r="J11817" t="str">
        <f>_xlfn.XLOOKUP(tbl_GL[[#This Row],[Account_key]],tbl_COA[Account_key],tbl_COA[SubAccount],,0)</f>
        <v>Equipment</v>
      </c>
      <c r="K11817">
        <f>YEAR(tbl_GL[[#This Row],[Date]])</f>
        <v>2019</v>
      </c>
    </row>
    <row r="11818" spans="1:11" x14ac:dyDescent="0.35">
      <c r="A11818">
        <v>716.2</v>
      </c>
      <c r="B11818" s="24">
        <v>43496</v>
      </c>
      <c r="C11818">
        <v>5</v>
      </c>
      <c r="D11818" s="13">
        <v>90</v>
      </c>
      <c r="E11818" s="13" t="s">
        <v>101</v>
      </c>
      <c r="F11818" s="17">
        <v>-4900</v>
      </c>
      <c r="G11818" t="str">
        <f>_xlfn.XLOOKUP(tbl_GL[[#This Row],[Account_key]],tbl_COA[Account_key],tbl_COA[Class],"Not Found")</f>
        <v>Assets</v>
      </c>
      <c r="H11818" t="str">
        <f>_xlfn.XLOOKUP(tbl_GL[[#This Row],[Account_key]],tbl_COA[Account_key],tbl_COA[SubClass],"Not Found")</f>
        <v>Assets</v>
      </c>
      <c r="I11818" t="str">
        <f>_xlfn.XLOOKUP(tbl_GL[[#This Row],[Account_key]],tbl_COA[Account_key],tbl_COA[SubClass2],"Not Found")</f>
        <v>Non-Current Assets</v>
      </c>
      <c r="J11818" t="str">
        <f>_xlfn.XLOOKUP(tbl_GL[[#This Row],[Account_key]],tbl_COA[Account_key],tbl_COA[SubAccount],,0)</f>
        <v>Office Furniture &amp; Equipment</v>
      </c>
      <c r="K11818">
        <f>YEAR(tbl_GL[[#This Row],[Date]])</f>
        <v>2019</v>
      </c>
    </row>
    <row r="11819" spans="1:11" x14ac:dyDescent="0.35">
      <c r="A11819">
        <v>718.1</v>
      </c>
      <c r="B11819" s="24">
        <v>43497</v>
      </c>
      <c r="C11819">
        <v>5</v>
      </c>
      <c r="D11819" s="13">
        <v>300</v>
      </c>
      <c r="E11819" s="13" t="s">
        <v>99</v>
      </c>
      <c r="F11819" s="17">
        <v>-170</v>
      </c>
      <c r="G11819" t="str">
        <f>_xlfn.XLOOKUP(tbl_GL[[#This Row],[Account_key]],tbl_COA[Account_key],tbl_COA[Class],"Not Found")</f>
        <v>Operating account</v>
      </c>
      <c r="H11819" t="str">
        <f>_xlfn.XLOOKUP(tbl_GL[[#This Row],[Account_key]],tbl_COA[Account_key],tbl_COA[SubClass],"Not Found")</f>
        <v>Operating Expenses</v>
      </c>
      <c r="I11819" t="str">
        <f>_xlfn.XLOOKUP(tbl_GL[[#This Row],[Account_key]],tbl_COA[Account_key],tbl_COA[SubClass2],"Not Found")</f>
        <v>Administration</v>
      </c>
      <c r="J11819" t="str">
        <f>_xlfn.XLOOKUP(tbl_GL[[#This Row],[Account_key]],tbl_COA[Account_key],tbl_COA[SubAccount],,0)</f>
        <v>Entertainment</v>
      </c>
      <c r="K11819">
        <f>YEAR(tbl_GL[[#This Row],[Date]])</f>
        <v>2019</v>
      </c>
    </row>
    <row r="11820" spans="1:11" x14ac:dyDescent="0.35">
      <c r="A11820">
        <v>718.2</v>
      </c>
      <c r="B11820" s="24">
        <v>43497</v>
      </c>
      <c r="C11820">
        <v>5</v>
      </c>
      <c r="D11820" s="13">
        <v>20</v>
      </c>
      <c r="E11820" s="13" t="s">
        <v>99</v>
      </c>
      <c r="F11820" s="17">
        <v>-170</v>
      </c>
      <c r="G11820" t="str">
        <f>_xlfn.XLOOKUP(tbl_GL[[#This Row],[Account_key]],tbl_COA[Account_key],tbl_COA[Class],"Not Found")</f>
        <v>Assets</v>
      </c>
      <c r="H11820" t="str">
        <f>_xlfn.XLOOKUP(tbl_GL[[#This Row],[Account_key]],tbl_COA[Account_key],tbl_COA[SubClass],"Not Found")</f>
        <v>Assets</v>
      </c>
      <c r="I11820" t="str">
        <f>_xlfn.XLOOKUP(tbl_GL[[#This Row],[Account_key]],tbl_COA[Account_key],tbl_COA[SubClass2],"Not Found")</f>
        <v>Current Assets</v>
      </c>
      <c r="J11820" t="str">
        <f>_xlfn.XLOOKUP(tbl_GL[[#This Row],[Account_key]],tbl_COA[Account_key],tbl_COA[SubAccount],,0)</f>
        <v>Cash in hand</v>
      </c>
      <c r="K11820">
        <f>YEAR(tbl_GL[[#This Row],[Date]])</f>
        <v>2019</v>
      </c>
    </row>
    <row r="11821" spans="1:11" x14ac:dyDescent="0.35">
      <c r="A11821">
        <v>719.1</v>
      </c>
      <c r="B11821" s="24">
        <v>43497</v>
      </c>
      <c r="C11821">
        <v>5</v>
      </c>
      <c r="D11821" s="13">
        <v>60</v>
      </c>
      <c r="E11821" s="13" t="s">
        <v>84</v>
      </c>
      <c r="F11821" s="17">
        <v>11700</v>
      </c>
      <c r="G11821" t="str">
        <f>_xlfn.XLOOKUP(tbl_GL[[#This Row],[Account_key]],tbl_COA[Account_key],tbl_COA[Class],"Not Found")</f>
        <v>Assets</v>
      </c>
      <c r="H11821" t="str">
        <f>_xlfn.XLOOKUP(tbl_GL[[#This Row],[Account_key]],tbl_COA[Account_key],tbl_COA[SubClass],"Not Found")</f>
        <v>Assets</v>
      </c>
      <c r="I11821" t="str">
        <f>_xlfn.XLOOKUP(tbl_GL[[#This Row],[Account_key]],tbl_COA[Account_key],tbl_COA[SubClass2],"Not Found")</f>
        <v>Current Assets</v>
      </c>
      <c r="J11821" t="str">
        <f>_xlfn.XLOOKUP(tbl_GL[[#This Row],[Account_key]],tbl_COA[Account_key],tbl_COA[SubAccount],,0)</f>
        <v>Inventory</v>
      </c>
      <c r="K11821">
        <f>YEAR(tbl_GL[[#This Row],[Date]])</f>
        <v>2019</v>
      </c>
    </row>
    <row r="11822" spans="1:11" x14ac:dyDescent="0.35">
      <c r="A11822">
        <v>719.2</v>
      </c>
      <c r="B11822" s="24">
        <v>43497</v>
      </c>
      <c r="C11822">
        <v>5</v>
      </c>
      <c r="D11822" s="13">
        <v>110</v>
      </c>
      <c r="E11822" s="13" t="s">
        <v>84</v>
      </c>
      <c r="F11822" s="17">
        <v>11700</v>
      </c>
      <c r="G11822" t="str">
        <f>_xlfn.XLOOKUP(tbl_GL[[#This Row],[Account_key]],tbl_COA[Account_key],tbl_COA[Class],"Not Found")</f>
        <v>Liabilities and Owners Equity</v>
      </c>
      <c r="H11822" t="str">
        <f>_xlfn.XLOOKUP(tbl_GL[[#This Row],[Account_key]],tbl_COA[Account_key],tbl_COA[SubClass],"Not Found")</f>
        <v>Liabilities</v>
      </c>
      <c r="I11822" t="str">
        <f>_xlfn.XLOOKUP(tbl_GL[[#This Row],[Account_key]],tbl_COA[Account_key],tbl_COA[SubClass2],"Not Found")</f>
        <v>Current Liabilities</v>
      </c>
      <c r="J11822" t="str">
        <f>_xlfn.XLOOKUP(tbl_GL[[#This Row],[Account_key]],tbl_COA[Account_key],tbl_COA[SubAccount],,0)</f>
        <v>Trade Payables</v>
      </c>
      <c r="K11822">
        <f>YEAR(tbl_GL[[#This Row],[Date]])</f>
        <v>2019</v>
      </c>
    </row>
    <row r="11823" spans="1:11" x14ac:dyDescent="0.35">
      <c r="A11823">
        <v>720.1</v>
      </c>
      <c r="B11823" s="24">
        <v>43499</v>
      </c>
      <c r="C11823">
        <v>5</v>
      </c>
      <c r="D11823" s="13">
        <v>290</v>
      </c>
      <c r="E11823" s="13" t="s">
        <v>97</v>
      </c>
      <c r="F11823" s="17">
        <v>-1258</v>
      </c>
      <c r="G11823" t="str">
        <f>_xlfn.XLOOKUP(tbl_GL[[#This Row],[Account_key]],tbl_COA[Account_key],tbl_COA[Class],"Not Found")</f>
        <v>Operating account</v>
      </c>
      <c r="H11823" t="str">
        <f>_xlfn.XLOOKUP(tbl_GL[[#This Row],[Account_key]],tbl_COA[Account_key],tbl_COA[SubClass],"Not Found")</f>
        <v>Operating Expenses</v>
      </c>
      <c r="I11823" t="str">
        <f>_xlfn.XLOOKUP(tbl_GL[[#This Row],[Account_key]],tbl_COA[Account_key],tbl_COA[SubClass2],"Not Found")</f>
        <v>Administration</v>
      </c>
      <c r="J11823" t="str">
        <f>_xlfn.XLOOKUP(tbl_GL[[#This Row],[Account_key]],tbl_COA[Account_key],tbl_COA[SubAccount],,0)</f>
        <v>Travel</v>
      </c>
      <c r="K11823">
        <f>YEAR(tbl_GL[[#This Row],[Date]])</f>
        <v>2019</v>
      </c>
    </row>
    <row r="11824" spans="1:11" x14ac:dyDescent="0.35">
      <c r="A11824">
        <v>720.2</v>
      </c>
      <c r="B11824" s="24">
        <v>43499</v>
      </c>
      <c r="C11824">
        <v>5</v>
      </c>
      <c r="D11824" s="13">
        <v>120</v>
      </c>
      <c r="E11824" s="13" t="s">
        <v>97</v>
      </c>
      <c r="F11824" s="17">
        <v>1258</v>
      </c>
      <c r="G11824" t="str">
        <f>_xlfn.XLOOKUP(tbl_GL[[#This Row],[Account_key]],tbl_COA[Account_key],tbl_COA[Class],"Not Found")</f>
        <v>Liabilities and Owners Equity</v>
      </c>
      <c r="H11824" t="str">
        <f>_xlfn.XLOOKUP(tbl_GL[[#This Row],[Account_key]],tbl_COA[Account_key],tbl_COA[SubClass],"Not Found")</f>
        <v>Liabilities</v>
      </c>
      <c r="I11824" t="str">
        <f>_xlfn.XLOOKUP(tbl_GL[[#This Row],[Account_key]],tbl_COA[Account_key],tbl_COA[SubClass2],"Not Found")</f>
        <v>Current Liabilities</v>
      </c>
      <c r="J11824" t="str">
        <f>_xlfn.XLOOKUP(tbl_GL[[#This Row],[Account_key]],tbl_COA[Account_key],tbl_COA[SubAccount],,0)</f>
        <v>Accrued Expenses</v>
      </c>
      <c r="K11824">
        <f>YEAR(tbl_GL[[#This Row],[Date]])</f>
        <v>2019</v>
      </c>
    </row>
    <row r="11825" spans="1:11" x14ac:dyDescent="0.35">
      <c r="A11825">
        <v>721.1</v>
      </c>
      <c r="B11825" s="24">
        <v>43502</v>
      </c>
      <c r="C11825">
        <v>5</v>
      </c>
      <c r="D11825" s="13">
        <v>230</v>
      </c>
      <c r="E11825" s="13" t="s">
        <v>4</v>
      </c>
      <c r="F11825" s="17">
        <v>-541</v>
      </c>
      <c r="G11825" t="str">
        <f>_xlfn.XLOOKUP(tbl_GL[[#This Row],[Account_key]],tbl_COA[Account_key],tbl_COA[Class],"Not Found")</f>
        <v>Trading account</v>
      </c>
      <c r="H11825" t="str">
        <f>_xlfn.XLOOKUP(tbl_GL[[#This Row],[Account_key]],tbl_COA[Account_key],tbl_COA[SubClass],"Not Found")</f>
        <v>Cost of Sales</v>
      </c>
      <c r="I11825" t="str">
        <f>_xlfn.XLOOKUP(tbl_GL[[#This Row],[Account_key]],tbl_COA[Account_key],tbl_COA[SubClass2],"Not Found")</f>
        <v>Cost of Sales</v>
      </c>
      <c r="J11825" t="str">
        <f>_xlfn.XLOOKUP(tbl_GL[[#This Row],[Account_key]],tbl_COA[Account_key],tbl_COA[SubAccount],,0)</f>
        <v>Cost of Sales</v>
      </c>
      <c r="K11825">
        <f>YEAR(tbl_GL[[#This Row],[Date]])</f>
        <v>2019</v>
      </c>
    </row>
    <row r="11826" spans="1:11" x14ac:dyDescent="0.35">
      <c r="A11826">
        <v>721.2</v>
      </c>
      <c r="B11826" s="24">
        <v>43502</v>
      </c>
      <c r="C11826">
        <v>5</v>
      </c>
      <c r="D11826" s="13">
        <v>60</v>
      </c>
      <c r="E11826" s="13" t="s">
        <v>4</v>
      </c>
      <c r="F11826" s="17">
        <v>-541</v>
      </c>
      <c r="G11826" t="str">
        <f>_xlfn.XLOOKUP(tbl_GL[[#This Row],[Account_key]],tbl_COA[Account_key],tbl_COA[Class],"Not Found")</f>
        <v>Assets</v>
      </c>
      <c r="H11826" t="str">
        <f>_xlfn.XLOOKUP(tbl_GL[[#This Row],[Account_key]],tbl_COA[Account_key],tbl_COA[SubClass],"Not Found")</f>
        <v>Assets</v>
      </c>
      <c r="I11826" t="str">
        <f>_xlfn.XLOOKUP(tbl_GL[[#This Row],[Account_key]],tbl_COA[Account_key],tbl_COA[SubClass2],"Not Found")</f>
        <v>Current Assets</v>
      </c>
      <c r="J11826" t="str">
        <f>_xlfn.XLOOKUP(tbl_GL[[#This Row],[Account_key]],tbl_COA[Account_key],tbl_COA[SubAccount],,0)</f>
        <v>Inventory</v>
      </c>
      <c r="K11826">
        <f>YEAR(tbl_GL[[#This Row],[Date]])</f>
        <v>2019</v>
      </c>
    </row>
    <row r="11827" spans="1:11" x14ac:dyDescent="0.35">
      <c r="A11827">
        <v>722.1</v>
      </c>
      <c r="B11827" s="24">
        <v>43502</v>
      </c>
      <c r="C11827">
        <v>5</v>
      </c>
      <c r="D11827" s="13">
        <v>350</v>
      </c>
      <c r="E11827" s="13" t="s">
        <v>97</v>
      </c>
      <c r="F11827" s="17">
        <v>-1196</v>
      </c>
      <c r="G11827" t="str">
        <f>_xlfn.XLOOKUP(tbl_GL[[#This Row],[Account_key]],tbl_COA[Account_key],tbl_COA[Class],"Not Found")</f>
        <v>Operating account</v>
      </c>
      <c r="H11827" t="str">
        <f>_xlfn.XLOOKUP(tbl_GL[[#This Row],[Account_key]],tbl_COA[Account_key],tbl_COA[SubClass],"Not Found")</f>
        <v>Operating Expenses</v>
      </c>
      <c r="I11827" t="str">
        <f>_xlfn.XLOOKUP(tbl_GL[[#This Row],[Account_key]],tbl_COA[Account_key],tbl_COA[SubClass2],"Not Found")</f>
        <v>Administration</v>
      </c>
      <c r="J11827" t="str">
        <f>_xlfn.XLOOKUP(tbl_GL[[#This Row],[Account_key]],tbl_COA[Account_key],tbl_COA[SubAccount],,0)</f>
        <v>Other Expenses</v>
      </c>
      <c r="K11827">
        <f>YEAR(tbl_GL[[#This Row],[Date]])</f>
        <v>2019</v>
      </c>
    </row>
    <row r="11828" spans="1:11" x14ac:dyDescent="0.35">
      <c r="A11828">
        <v>722.2</v>
      </c>
      <c r="B11828" s="24">
        <v>43502</v>
      </c>
      <c r="C11828">
        <v>5</v>
      </c>
      <c r="D11828" s="13">
        <v>120</v>
      </c>
      <c r="E11828" s="13" t="s">
        <v>97</v>
      </c>
      <c r="F11828" s="17">
        <v>1196</v>
      </c>
      <c r="G11828" t="str">
        <f>_xlfn.XLOOKUP(tbl_GL[[#This Row],[Account_key]],tbl_COA[Account_key],tbl_COA[Class],"Not Found")</f>
        <v>Liabilities and Owners Equity</v>
      </c>
      <c r="H11828" t="str">
        <f>_xlfn.XLOOKUP(tbl_GL[[#This Row],[Account_key]],tbl_COA[Account_key],tbl_COA[SubClass],"Not Found")</f>
        <v>Liabilities</v>
      </c>
      <c r="I11828" t="str">
        <f>_xlfn.XLOOKUP(tbl_GL[[#This Row],[Account_key]],tbl_COA[Account_key],tbl_COA[SubClass2],"Not Found")</f>
        <v>Current Liabilities</v>
      </c>
      <c r="J11828" t="str">
        <f>_xlfn.XLOOKUP(tbl_GL[[#This Row],[Account_key]],tbl_COA[Account_key],tbl_COA[SubAccount],,0)</f>
        <v>Accrued Expenses</v>
      </c>
      <c r="K11828">
        <f>YEAR(tbl_GL[[#This Row],[Date]])</f>
        <v>2019</v>
      </c>
    </row>
    <row r="11829" spans="1:11" x14ac:dyDescent="0.35">
      <c r="A11829">
        <v>723.1</v>
      </c>
      <c r="B11829" s="24">
        <v>43502</v>
      </c>
      <c r="C11829">
        <v>5</v>
      </c>
      <c r="D11829" s="13">
        <v>230</v>
      </c>
      <c r="E11829" s="13" t="s">
        <v>4</v>
      </c>
      <c r="F11829" s="17">
        <v>-2168</v>
      </c>
      <c r="G11829" t="str">
        <f>_xlfn.XLOOKUP(tbl_GL[[#This Row],[Account_key]],tbl_COA[Account_key],tbl_COA[Class],"Not Found")</f>
        <v>Trading account</v>
      </c>
      <c r="H11829" t="str">
        <f>_xlfn.XLOOKUP(tbl_GL[[#This Row],[Account_key]],tbl_COA[Account_key],tbl_COA[SubClass],"Not Found")</f>
        <v>Cost of Sales</v>
      </c>
      <c r="I11829" t="str">
        <f>_xlfn.XLOOKUP(tbl_GL[[#This Row],[Account_key]],tbl_COA[Account_key],tbl_COA[SubClass2],"Not Found")</f>
        <v>Cost of Sales</v>
      </c>
      <c r="J11829" t="str">
        <f>_xlfn.XLOOKUP(tbl_GL[[#This Row],[Account_key]],tbl_COA[Account_key],tbl_COA[SubAccount],,0)</f>
        <v>Cost of Sales</v>
      </c>
      <c r="K11829">
        <f>YEAR(tbl_GL[[#This Row],[Date]])</f>
        <v>2019</v>
      </c>
    </row>
    <row r="11830" spans="1:11" x14ac:dyDescent="0.35">
      <c r="A11830">
        <v>723.2</v>
      </c>
      <c r="B11830" s="24">
        <v>43502</v>
      </c>
      <c r="C11830">
        <v>5</v>
      </c>
      <c r="D11830" s="13">
        <v>60</v>
      </c>
      <c r="E11830" s="13" t="s">
        <v>4</v>
      </c>
      <c r="F11830" s="17">
        <v>-2168</v>
      </c>
      <c r="G11830" t="str">
        <f>_xlfn.XLOOKUP(tbl_GL[[#This Row],[Account_key]],tbl_COA[Account_key],tbl_COA[Class],"Not Found")</f>
        <v>Assets</v>
      </c>
      <c r="H11830" t="str">
        <f>_xlfn.XLOOKUP(tbl_GL[[#This Row],[Account_key]],tbl_COA[Account_key],tbl_COA[SubClass],"Not Found")</f>
        <v>Assets</v>
      </c>
      <c r="I11830" t="str">
        <f>_xlfn.XLOOKUP(tbl_GL[[#This Row],[Account_key]],tbl_COA[Account_key],tbl_COA[SubClass2],"Not Found")</f>
        <v>Current Assets</v>
      </c>
      <c r="J11830" t="str">
        <f>_xlfn.XLOOKUP(tbl_GL[[#This Row],[Account_key]],tbl_COA[Account_key],tbl_COA[SubAccount],,0)</f>
        <v>Inventory</v>
      </c>
      <c r="K11830">
        <f>YEAR(tbl_GL[[#This Row],[Date]])</f>
        <v>2019</v>
      </c>
    </row>
    <row r="11831" spans="1:11" x14ac:dyDescent="0.35">
      <c r="A11831">
        <v>724.1</v>
      </c>
      <c r="B11831" s="24">
        <v>43502</v>
      </c>
      <c r="C11831">
        <v>5</v>
      </c>
      <c r="D11831" s="13">
        <v>210</v>
      </c>
      <c r="E11831" s="13" t="s">
        <v>7</v>
      </c>
      <c r="F11831" s="17">
        <v>2435</v>
      </c>
      <c r="G11831" t="str">
        <f>_xlfn.XLOOKUP(tbl_GL[[#This Row],[Account_key]],tbl_COA[Account_key],tbl_COA[Class],"Not Found")</f>
        <v>Trading account</v>
      </c>
      <c r="H11831" t="str">
        <f>_xlfn.XLOOKUP(tbl_GL[[#This Row],[Account_key]],tbl_COA[Account_key],tbl_COA[SubClass],"Not Found")</f>
        <v>Sales</v>
      </c>
      <c r="I11831" t="str">
        <f>_xlfn.XLOOKUP(tbl_GL[[#This Row],[Account_key]],tbl_COA[Account_key],tbl_COA[SubClass2],"Not Found")</f>
        <v>Sales</v>
      </c>
      <c r="J11831" t="str">
        <f>_xlfn.XLOOKUP(tbl_GL[[#This Row],[Account_key]],tbl_COA[Account_key],tbl_COA[SubAccount],,0)</f>
        <v>Sales</v>
      </c>
      <c r="K11831">
        <f>YEAR(tbl_GL[[#This Row],[Date]])</f>
        <v>2019</v>
      </c>
    </row>
    <row r="11832" spans="1:11" x14ac:dyDescent="0.35">
      <c r="A11832">
        <v>724.2</v>
      </c>
      <c r="B11832" s="24">
        <v>43502</v>
      </c>
      <c r="C11832">
        <v>5</v>
      </c>
      <c r="D11832" s="13">
        <v>10</v>
      </c>
      <c r="E11832" s="13" t="s">
        <v>7</v>
      </c>
      <c r="F11832" s="17">
        <v>2435</v>
      </c>
      <c r="G11832" t="str">
        <f>_xlfn.XLOOKUP(tbl_GL[[#This Row],[Account_key]],tbl_COA[Account_key],tbl_COA[Class],"Not Found")</f>
        <v>Assets</v>
      </c>
      <c r="H11832" t="str">
        <f>_xlfn.XLOOKUP(tbl_GL[[#This Row],[Account_key]],tbl_COA[Account_key],tbl_COA[SubClass],"Not Found")</f>
        <v>Assets</v>
      </c>
      <c r="I11832" t="str">
        <f>_xlfn.XLOOKUP(tbl_GL[[#This Row],[Account_key]],tbl_COA[Account_key],tbl_COA[SubClass2],"Not Found")</f>
        <v>Current Assets</v>
      </c>
      <c r="J11832" t="str">
        <f>_xlfn.XLOOKUP(tbl_GL[[#This Row],[Account_key]],tbl_COA[Account_key],tbl_COA[SubAccount],,0)</f>
        <v>Cash at Bank</v>
      </c>
      <c r="K11832">
        <f>YEAR(tbl_GL[[#This Row],[Date]])</f>
        <v>2019</v>
      </c>
    </row>
    <row r="11833" spans="1:11" x14ac:dyDescent="0.35">
      <c r="A11833">
        <v>725.1</v>
      </c>
      <c r="B11833" s="24">
        <v>43502</v>
      </c>
      <c r="C11833">
        <v>5</v>
      </c>
      <c r="D11833" s="13">
        <v>210</v>
      </c>
      <c r="E11833" s="13" t="s">
        <v>8</v>
      </c>
      <c r="F11833" s="17">
        <v>8537</v>
      </c>
      <c r="G11833" t="str">
        <f>_xlfn.XLOOKUP(tbl_GL[[#This Row],[Account_key]],tbl_COA[Account_key],tbl_COA[Class],"Not Found")</f>
        <v>Trading account</v>
      </c>
      <c r="H11833" t="str">
        <f>_xlfn.XLOOKUP(tbl_GL[[#This Row],[Account_key]],tbl_COA[Account_key],tbl_COA[SubClass],"Not Found")</f>
        <v>Sales</v>
      </c>
      <c r="I11833" t="str">
        <f>_xlfn.XLOOKUP(tbl_GL[[#This Row],[Account_key]],tbl_COA[Account_key],tbl_COA[SubClass2],"Not Found")</f>
        <v>Sales</v>
      </c>
      <c r="J11833" t="str">
        <f>_xlfn.XLOOKUP(tbl_GL[[#This Row],[Account_key]],tbl_COA[Account_key],tbl_COA[SubAccount],,0)</f>
        <v>Sales</v>
      </c>
      <c r="K11833">
        <f>YEAR(tbl_GL[[#This Row],[Date]])</f>
        <v>2019</v>
      </c>
    </row>
    <row r="11834" spans="1:11" x14ac:dyDescent="0.35">
      <c r="A11834">
        <v>725.2</v>
      </c>
      <c r="B11834" s="24">
        <v>43502</v>
      </c>
      <c r="C11834">
        <v>5</v>
      </c>
      <c r="D11834" s="13">
        <v>30</v>
      </c>
      <c r="E11834" s="13" t="s">
        <v>8</v>
      </c>
      <c r="F11834" s="17">
        <v>8537</v>
      </c>
      <c r="G11834" t="str">
        <f>_xlfn.XLOOKUP(tbl_GL[[#This Row],[Account_key]],tbl_COA[Account_key],tbl_COA[Class],"Not Found")</f>
        <v>Assets</v>
      </c>
      <c r="H11834" t="str">
        <f>_xlfn.XLOOKUP(tbl_GL[[#This Row],[Account_key]],tbl_COA[Account_key],tbl_COA[SubClass],"Not Found")</f>
        <v>Assets</v>
      </c>
      <c r="I11834" t="str">
        <f>_xlfn.XLOOKUP(tbl_GL[[#This Row],[Account_key]],tbl_COA[Account_key],tbl_COA[SubClass2],"Not Found")</f>
        <v>Current Assets</v>
      </c>
      <c r="J11834" t="str">
        <f>_xlfn.XLOOKUP(tbl_GL[[#This Row],[Account_key]],tbl_COA[Account_key],tbl_COA[SubAccount],,0)</f>
        <v>Trade Receivables</v>
      </c>
      <c r="K11834">
        <f>YEAR(tbl_GL[[#This Row],[Date]])</f>
        <v>2019</v>
      </c>
    </row>
    <row r="11835" spans="1:11" x14ac:dyDescent="0.35">
      <c r="A11835">
        <v>726.1</v>
      </c>
      <c r="B11835" s="24">
        <v>43503</v>
      </c>
      <c r="C11835">
        <v>5</v>
      </c>
      <c r="D11835" s="13">
        <v>10</v>
      </c>
      <c r="E11835" s="13" t="s">
        <v>98</v>
      </c>
      <c r="F11835" s="17">
        <v>-1567</v>
      </c>
      <c r="G11835" t="str">
        <f>_xlfn.XLOOKUP(tbl_GL[[#This Row],[Account_key]],tbl_COA[Account_key],tbl_COA[Class],"Not Found")</f>
        <v>Assets</v>
      </c>
      <c r="H11835" t="str">
        <f>_xlfn.XLOOKUP(tbl_GL[[#This Row],[Account_key]],tbl_COA[Account_key],tbl_COA[SubClass],"Not Found")</f>
        <v>Assets</v>
      </c>
      <c r="I11835" t="str">
        <f>_xlfn.XLOOKUP(tbl_GL[[#This Row],[Account_key]],tbl_COA[Account_key],tbl_COA[SubClass2],"Not Found")</f>
        <v>Current Assets</v>
      </c>
      <c r="J11835" t="str">
        <f>_xlfn.XLOOKUP(tbl_GL[[#This Row],[Account_key]],tbl_COA[Account_key],tbl_COA[SubAccount],,0)</f>
        <v>Cash at Bank</v>
      </c>
      <c r="K11835">
        <f>YEAR(tbl_GL[[#This Row],[Date]])</f>
        <v>2019</v>
      </c>
    </row>
    <row r="11836" spans="1:11" x14ac:dyDescent="0.35">
      <c r="A11836">
        <v>726.2</v>
      </c>
      <c r="B11836" s="24">
        <v>43503</v>
      </c>
      <c r="C11836">
        <v>5</v>
      </c>
      <c r="D11836" s="13">
        <v>120</v>
      </c>
      <c r="E11836" s="13" t="s">
        <v>98</v>
      </c>
      <c r="F11836" s="17">
        <v>-1567</v>
      </c>
      <c r="G11836" t="str">
        <f>_xlfn.XLOOKUP(tbl_GL[[#This Row],[Account_key]],tbl_COA[Account_key],tbl_COA[Class],"Not Found")</f>
        <v>Liabilities and Owners Equity</v>
      </c>
      <c r="H11836" t="str">
        <f>_xlfn.XLOOKUP(tbl_GL[[#This Row],[Account_key]],tbl_COA[Account_key],tbl_COA[SubClass],"Not Found")</f>
        <v>Liabilities</v>
      </c>
      <c r="I11836" t="str">
        <f>_xlfn.XLOOKUP(tbl_GL[[#This Row],[Account_key]],tbl_COA[Account_key],tbl_COA[SubClass2],"Not Found")</f>
        <v>Current Liabilities</v>
      </c>
      <c r="J11836" t="str">
        <f>_xlfn.XLOOKUP(tbl_GL[[#This Row],[Account_key]],tbl_COA[Account_key],tbl_COA[SubAccount],,0)</f>
        <v>Accrued Expenses</v>
      </c>
      <c r="K11836">
        <f>YEAR(tbl_GL[[#This Row],[Date]])</f>
        <v>2019</v>
      </c>
    </row>
    <row r="11837" spans="1:11" x14ac:dyDescent="0.35">
      <c r="A11837">
        <v>727.1</v>
      </c>
      <c r="B11837" s="24">
        <v>43503</v>
      </c>
      <c r="C11837">
        <v>5</v>
      </c>
      <c r="D11837" s="13">
        <v>10</v>
      </c>
      <c r="E11837" s="13" t="s">
        <v>98</v>
      </c>
      <c r="F11837" s="17">
        <v>-1969</v>
      </c>
      <c r="G11837" t="str">
        <f>_xlfn.XLOOKUP(tbl_GL[[#This Row],[Account_key]],tbl_COA[Account_key],tbl_COA[Class],"Not Found")</f>
        <v>Assets</v>
      </c>
      <c r="H11837" t="str">
        <f>_xlfn.XLOOKUP(tbl_GL[[#This Row],[Account_key]],tbl_COA[Account_key],tbl_COA[SubClass],"Not Found")</f>
        <v>Assets</v>
      </c>
      <c r="I11837" t="str">
        <f>_xlfn.XLOOKUP(tbl_GL[[#This Row],[Account_key]],tbl_COA[Account_key],tbl_COA[SubClass2],"Not Found")</f>
        <v>Current Assets</v>
      </c>
      <c r="J11837" t="str">
        <f>_xlfn.XLOOKUP(tbl_GL[[#This Row],[Account_key]],tbl_COA[Account_key],tbl_COA[SubAccount],,0)</f>
        <v>Cash at Bank</v>
      </c>
      <c r="K11837">
        <f>YEAR(tbl_GL[[#This Row],[Date]])</f>
        <v>2019</v>
      </c>
    </row>
    <row r="11838" spans="1:11" x14ac:dyDescent="0.35">
      <c r="A11838">
        <v>727.2</v>
      </c>
      <c r="B11838" s="24">
        <v>43503</v>
      </c>
      <c r="C11838">
        <v>5</v>
      </c>
      <c r="D11838" s="13">
        <v>120</v>
      </c>
      <c r="E11838" s="13" t="s">
        <v>98</v>
      </c>
      <c r="F11838" s="17">
        <v>-1969</v>
      </c>
      <c r="G11838" t="str">
        <f>_xlfn.XLOOKUP(tbl_GL[[#This Row],[Account_key]],tbl_COA[Account_key],tbl_COA[Class],"Not Found")</f>
        <v>Liabilities and Owners Equity</v>
      </c>
      <c r="H11838" t="str">
        <f>_xlfn.XLOOKUP(tbl_GL[[#This Row],[Account_key]],tbl_COA[Account_key],tbl_COA[SubClass],"Not Found")</f>
        <v>Liabilities</v>
      </c>
      <c r="I11838" t="str">
        <f>_xlfn.XLOOKUP(tbl_GL[[#This Row],[Account_key]],tbl_COA[Account_key],tbl_COA[SubClass2],"Not Found")</f>
        <v>Current Liabilities</v>
      </c>
      <c r="J11838" t="str">
        <f>_xlfn.XLOOKUP(tbl_GL[[#This Row],[Account_key]],tbl_COA[Account_key],tbl_COA[SubAccount],,0)</f>
        <v>Accrued Expenses</v>
      </c>
      <c r="K11838">
        <f>YEAR(tbl_GL[[#This Row],[Date]])</f>
        <v>2019</v>
      </c>
    </row>
    <row r="11839" spans="1:11" x14ac:dyDescent="0.35">
      <c r="A11839">
        <v>728.1</v>
      </c>
      <c r="B11839" s="24">
        <v>43504</v>
      </c>
      <c r="C11839">
        <v>5</v>
      </c>
      <c r="D11839" s="13">
        <v>260</v>
      </c>
      <c r="E11839" s="13" t="s">
        <v>97</v>
      </c>
      <c r="F11839" s="17">
        <v>-1110</v>
      </c>
      <c r="G11839" t="str">
        <f>_xlfn.XLOOKUP(tbl_GL[[#This Row],[Account_key]],tbl_COA[Account_key],tbl_COA[Class],"Not Found")</f>
        <v>Operating account</v>
      </c>
      <c r="H11839" t="str">
        <f>_xlfn.XLOOKUP(tbl_GL[[#This Row],[Account_key]],tbl_COA[Account_key],tbl_COA[SubClass],"Not Found")</f>
        <v>Operating Expenses</v>
      </c>
      <c r="I11839" t="str">
        <f>_xlfn.XLOOKUP(tbl_GL[[#This Row],[Account_key]],tbl_COA[Account_key],tbl_COA[SubClass2],"Not Found")</f>
        <v>Marketing</v>
      </c>
      <c r="J11839" t="str">
        <f>_xlfn.XLOOKUP(tbl_GL[[#This Row],[Account_key]],tbl_COA[Account_key],tbl_COA[SubAccount],,0)</f>
        <v>Commissions</v>
      </c>
      <c r="K11839">
        <f>YEAR(tbl_GL[[#This Row],[Date]])</f>
        <v>2019</v>
      </c>
    </row>
    <row r="11840" spans="1:11" x14ac:dyDescent="0.35">
      <c r="A11840">
        <v>728.2</v>
      </c>
      <c r="B11840" s="24">
        <v>43504</v>
      </c>
      <c r="C11840">
        <v>5</v>
      </c>
      <c r="D11840" s="13">
        <v>120</v>
      </c>
      <c r="E11840" s="13" t="s">
        <v>97</v>
      </c>
      <c r="F11840" s="17">
        <v>1110</v>
      </c>
      <c r="G11840" t="str">
        <f>_xlfn.XLOOKUP(tbl_GL[[#This Row],[Account_key]],tbl_COA[Account_key],tbl_COA[Class],"Not Found")</f>
        <v>Liabilities and Owners Equity</v>
      </c>
      <c r="H11840" t="str">
        <f>_xlfn.XLOOKUP(tbl_GL[[#This Row],[Account_key]],tbl_COA[Account_key],tbl_COA[SubClass],"Not Found")</f>
        <v>Liabilities</v>
      </c>
      <c r="I11840" t="str">
        <f>_xlfn.XLOOKUP(tbl_GL[[#This Row],[Account_key]],tbl_COA[Account_key],tbl_COA[SubClass2],"Not Found")</f>
        <v>Current Liabilities</v>
      </c>
      <c r="J11840" t="str">
        <f>_xlfn.XLOOKUP(tbl_GL[[#This Row],[Account_key]],tbl_COA[Account_key],tbl_COA[SubAccount],,0)</f>
        <v>Accrued Expenses</v>
      </c>
      <c r="K11840">
        <f>YEAR(tbl_GL[[#This Row],[Date]])</f>
        <v>2019</v>
      </c>
    </row>
    <row r="11841" spans="1:11" x14ac:dyDescent="0.35">
      <c r="A11841">
        <v>729.1</v>
      </c>
      <c r="B11841" s="24">
        <v>43507</v>
      </c>
      <c r="C11841">
        <v>5</v>
      </c>
      <c r="D11841" s="13">
        <v>260</v>
      </c>
      <c r="E11841" s="13" t="s">
        <v>97</v>
      </c>
      <c r="F11841" s="17">
        <v>-1160</v>
      </c>
      <c r="G11841" t="str">
        <f>_xlfn.XLOOKUP(tbl_GL[[#This Row],[Account_key]],tbl_COA[Account_key],tbl_COA[Class],"Not Found")</f>
        <v>Operating account</v>
      </c>
      <c r="H11841" t="str">
        <f>_xlfn.XLOOKUP(tbl_GL[[#This Row],[Account_key]],tbl_COA[Account_key],tbl_COA[SubClass],"Not Found")</f>
        <v>Operating Expenses</v>
      </c>
      <c r="I11841" t="str">
        <f>_xlfn.XLOOKUP(tbl_GL[[#This Row],[Account_key]],tbl_COA[Account_key],tbl_COA[SubClass2],"Not Found")</f>
        <v>Marketing</v>
      </c>
      <c r="J11841" t="str">
        <f>_xlfn.XLOOKUP(tbl_GL[[#This Row],[Account_key]],tbl_COA[Account_key],tbl_COA[SubAccount],,0)</f>
        <v>Commissions</v>
      </c>
      <c r="K11841">
        <f>YEAR(tbl_GL[[#This Row],[Date]])</f>
        <v>2019</v>
      </c>
    </row>
    <row r="11842" spans="1:11" x14ac:dyDescent="0.35">
      <c r="A11842">
        <v>729.2</v>
      </c>
      <c r="B11842" s="24">
        <v>43507</v>
      </c>
      <c r="C11842">
        <v>5</v>
      </c>
      <c r="D11842" s="13">
        <v>120</v>
      </c>
      <c r="E11842" s="13" t="s">
        <v>97</v>
      </c>
      <c r="F11842" s="17">
        <v>1160</v>
      </c>
      <c r="G11842" t="str">
        <f>_xlfn.XLOOKUP(tbl_GL[[#This Row],[Account_key]],tbl_COA[Account_key],tbl_COA[Class],"Not Found")</f>
        <v>Liabilities and Owners Equity</v>
      </c>
      <c r="H11842" t="str">
        <f>_xlfn.XLOOKUP(tbl_GL[[#This Row],[Account_key]],tbl_COA[Account_key],tbl_COA[SubClass],"Not Found")</f>
        <v>Liabilities</v>
      </c>
      <c r="I11842" t="str">
        <f>_xlfn.XLOOKUP(tbl_GL[[#This Row],[Account_key]],tbl_COA[Account_key],tbl_COA[SubClass2],"Not Found")</f>
        <v>Current Liabilities</v>
      </c>
      <c r="J11842" t="str">
        <f>_xlfn.XLOOKUP(tbl_GL[[#This Row],[Account_key]],tbl_COA[Account_key],tbl_COA[SubAccount],,0)</f>
        <v>Accrued Expenses</v>
      </c>
      <c r="K11842">
        <f>YEAR(tbl_GL[[#This Row],[Date]])</f>
        <v>2019</v>
      </c>
    </row>
    <row r="11843" spans="1:11" x14ac:dyDescent="0.35">
      <c r="A11843">
        <v>730.1</v>
      </c>
      <c r="B11843" s="24">
        <v>43508</v>
      </c>
      <c r="C11843">
        <v>5</v>
      </c>
      <c r="D11843" s="13">
        <v>10</v>
      </c>
      <c r="E11843" s="13" t="s">
        <v>98</v>
      </c>
      <c r="F11843" s="17">
        <v>-1378</v>
      </c>
      <c r="G11843" t="str">
        <f>_xlfn.XLOOKUP(tbl_GL[[#This Row],[Account_key]],tbl_COA[Account_key],tbl_COA[Class],"Not Found")</f>
        <v>Assets</v>
      </c>
      <c r="H11843" t="str">
        <f>_xlfn.XLOOKUP(tbl_GL[[#This Row],[Account_key]],tbl_COA[Account_key],tbl_COA[SubClass],"Not Found")</f>
        <v>Assets</v>
      </c>
      <c r="I11843" t="str">
        <f>_xlfn.XLOOKUP(tbl_GL[[#This Row],[Account_key]],tbl_COA[Account_key],tbl_COA[SubClass2],"Not Found")</f>
        <v>Current Assets</v>
      </c>
      <c r="J11843" t="str">
        <f>_xlfn.XLOOKUP(tbl_GL[[#This Row],[Account_key]],tbl_COA[Account_key],tbl_COA[SubAccount],,0)</f>
        <v>Cash at Bank</v>
      </c>
      <c r="K11843">
        <f>YEAR(tbl_GL[[#This Row],[Date]])</f>
        <v>2019</v>
      </c>
    </row>
    <row r="11844" spans="1:11" x14ac:dyDescent="0.35">
      <c r="A11844">
        <v>730.2</v>
      </c>
      <c r="B11844" s="24">
        <v>43508</v>
      </c>
      <c r="C11844">
        <v>5</v>
      </c>
      <c r="D11844" s="13">
        <v>120</v>
      </c>
      <c r="E11844" s="13" t="s">
        <v>98</v>
      </c>
      <c r="F11844" s="17">
        <v>-1378</v>
      </c>
      <c r="G11844" t="str">
        <f>_xlfn.XLOOKUP(tbl_GL[[#This Row],[Account_key]],tbl_COA[Account_key],tbl_COA[Class],"Not Found")</f>
        <v>Liabilities and Owners Equity</v>
      </c>
      <c r="H11844" t="str">
        <f>_xlfn.XLOOKUP(tbl_GL[[#This Row],[Account_key]],tbl_COA[Account_key],tbl_COA[SubClass],"Not Found")</f>
        <v>Liabilities</v>
      </c>
      <c r="I11844" t="str">
        <f>_xlfn.XLOOKUP(tbl_GL[[#This Row],[Account_key]],tbl_COA[Account_key],tbl_COA[SubClass2],"Not Found")</f>
        <v>Current Liabilities</v>
      </c>
      <c r="J11844" t="str">
        <f>_xlfn.XLOOKUP(tbl_GL[[#This Row],[Account_key]],tbl_COA[Account_key],tbl_COA[SubAccount],,0)</f>
        <v>Accrued Expenses</v>
      </c>
      <c r="K11844">
        <f>YEAR(tbl_GL[[#This Row],[Date]])</f>
        <v>2019</v>
      </c>
    </row>
    <row r="11845" spans="1:11" x14ac:dyDescent="0.35">
      <c r="A11845">
        <v>731.1</v>
      </c>
      <c r="B11845" s="24">
        <v>43510</v>
      </c>
      <c r="C11845">
        <v>5</v>
      </c>
      <c r="D11845" s="13">
        <v>260</v>
      </c>
      <c r="E11845" s="13" t="s">
        <v>99</v>
      </c>
      <c r="F11845" s="17">
        <v>-173</v>
      </c>
      <c r="G11845" t="str">
        <f>_xlfn.XLOOKUP(tbl_GL[[#This Row],[Account_key]],tbl_COA[Account_key],tbl_COA[Class],"Not Found")</f>
        <v>Operating account</v>
      </c>
      <c r="H11845" t="str">
        <f>_xlfn.XLOOKUP(tbl_GL[[#This Row],[Account_key]],tbl_COA[Account_key],tbl_COA[SubClass],"Not Found")</f>
        <v>Operating Expenses</v>
      </c>
      <c r="I11845" t="str">
        <f>_xlfn.XLOOKUP(tbl_GL[[#This Row],[Account_key]],tbl_COA[Account_key],tbl_COA[SubClass2],"Not Found")</f>
        <v>Marketing</v>
      </c>
      <c r="J11845" t="str">
        <f>_xlfn.XLOOKUP(tbl_GL[[#This Row],[Account_key]],tbl_COA[Account_key],tbl_COA[SubAccount],,0)</f>
        <v>Commissions</v>
      </c>
      <c r="K11845">
        <f>YEAR(tbl_GL[[#This Row],[Date]])</f>
        <v>2019</v>
      </c>
    </row>
    <row r="11846" spans="1:11" x14ac:dyDescent="0.35">
      <c r="A11846">
        <v>731.2</v>
      </c>
      <c r="B11846" s="24">
        <v>43510</v>
      </c>
      <c r="C11846">
        <v>5</v>
      </c>
      <c r="D11846" s="13">
        <v>20</v>
      </c>
      <c r="E11846" s="13" t="s">
        <v>99</v>
      </c>
      <c r="F11846" s="17">
        <v>-173</v>
      </c>
      <c r="G11846" t="str">
        <f>_xlfn.XLOOKUP(tbl_GL[[#This Row],[Account_key]],tbl_COA[Account_key],tbl_COA[Class],"Not Found")</f>
        <v>Assets</v>
      </c>
      <c r="H11846" t="str">
        <f>_xlfn.XLOOKUP(tbl_GL[[#This Row],[Account_key]],tbl_COA[Account_key],tbl_COA[SubClass],"Not Found")</f>
        <v>Assets</v>
      </c>
      <c r="I11846" t="str">
        <f>_xlfn.XLOOKUP(tbl_GL[[#This Row],[Account_key]],tbl_COA[Account_key],tbl_COA[SubClass2],"Not Found")</f>
        <v>Current Assets</v>
      </c>
      <c r="J11846" t="str">
        <f>_xlfn.XLOOKUP(tbl_GL[[#This Row],[Account_key]],tbl_COA[Account_key],tbl_COA[SubAccount],,0)</f>
        <v>Cash in hand</v>
      </c>
      <c r="K11846">
        <f>YEAR(tbl_GL[[#This Row],[Date]])</f>
        <v>2019</v>
      </c>
    </row>
    <row r="11847" spans="1:11" x14ac:dyDescent="0.35">
      <c r="A11847">
        <v>732.1</v>
      </c>
      <c r="B11847" s="24">
        <v>43510</v>
      </c>
      <c r="C11847">
        <v>5</v>
      </c>
      <c r="D11847" s="13">
        <v>310</v>
      </c>
      <c r="E11847" s="13" t="s">
        <v>97</v>
      </c>
      <c r="F11847" s="17">
        <v>-1139</v>
      </c>
      <c r="G11847" t="str">
        <f>_xlfn.XLOOKUP(tbl_GL[[#This Row],[Account_key]],tbl_COA[Account_key],tbl_COA[Class],"Not Found")</f>
        <v>Operating account</v>
      </c>
      <c r="H11847" t="str">
        <f>_xlfn.XLOOKUP(tbl_GL[[#This Row],[Account_key]],tbl_COA[Account_key],tbl_COA[SubClass],"Not Found")</f>
        <v>Operating Expenses</v>
      </c>
      <c r="I11847" t="str">
        <f>_xlfn.XLOOKUP(tbl_GL[[#This Row],[Account_key]],tbl_COA[Account_key],tbl_COA[SubClass2],"Not Found")</f>
        <v>Administration</v>
      </c>
      <c r="J11847" t="str">
        <f>_xlfn.XLOOKUP(tbl_GL[[#This Row],[Account_key]],tbl_COA[Account_key],tbl_COA[SubAccount],,0)</f>
        <v>Office Supplies</v>
      </c>
      <c r="K11847">
        <f>YEAR(tbl_GL[[#This Row],[Date]])</f>
        <v>2019</v>
      </c>
    </row>
    <row r="11848" spans="1:11" x14ac:dyDescent="0.35">
      <c r="A11848">
        <v>732.2</v>
      </c>
      <c r="B11848" s="24">
        <v>43510</v>
      </c>
      <c r="C11848">
        <v>5</v>
      </c>
      <c r="D11848" s="13">
        <v>120</v>
      </c>
      <c r="E11848" s="13" t="s">
        <v>97</v>
      </c>
      <c r="F11848" s="17">
        <v>1139</v>
      </c>
      <c r="G11848" t="str">
        <f>_xlfn.XLOOKUP(tbl_GL[[#This Row],[Account_key]],tbl_COA[Account_key],tbl_COA[Class],"Not Found")</f>
        <v>Liabilities and Owners Equity</v>
      </c>
      <c r="H11848" t="str">
        <f>_xlfn.XLOOKUP(tbl_GL[[#This Row],[Account_key]],tbl_COA[Account_key],tbl_COA[SubClass],"Not Found")</f>
        <v>Liabilities</v>
      </c>
      <c r="I11848" t="str">
        <f>_xlfn.XLOOKUP(tbl_GL[[#This Row],[Account_key]],tbl_COA[Account_key],tbl_COA[SubClass2],"Not Found")</f>
        <v>Current Liabilities</v>
      </c>
      <c r="J11848" t="str">
        <f>_xlfn.XLOOKUP(tbl_GL[[#This Row],[Account_key]],tbl_COA[Account_key],tbl_COA[SubAccount],,0)</f>
        <v>Accrued Expenses</v>
      </c>
      <c r="K11848">
        <f>YEAR(tbl_GL[[#This Row],[Date]])</f>
        <v>2019</v>
      </c>
    </row>
    <row r="11849" spans="1:11" x14ac:dyDescent="0.35">
      <c r="A11849">
        <v>733.1</v>
      </c>
      <c r="B11849" s="24">
        <v>43510</v>
      </c>
      <c r="C11849">
        <v>5</v>
      </c>
      <c r="D11849" s="13">
        <v>10</v>
      </c>
      <c r="E11849" s="13" t="s">
        <v>98</v>
      </c>
      <c r="F11849" s="17">
        <v>-1916</v>
      </c>
      <c r="G11849" t="str">
        <f>_xlfn.XLOOKUP(tbl_GL[[#This Row],[Account_key]],tbl_COA[Account_key],tbl_COA[Class],"Not Found")</f>
        <v>Assets</v>
      </c>
      <c r="H11849" t="str">
        <f>_xlfn.XLOOKUP(tbl_GL[[#This Row],[Account_key]],tbl_COA[Account_key],tbl_COA[SubClass],"Not Found")</f>
        <v>Assets</v>
      </c>
      <c r="I11849" t="str">
        <f>_xlfn.XLOOKUP(tbl_GL[[#This Row],[Account_key]],tbl_COA[Account_key],tbl_COA[SubClass2],"Not Found")</f>
        <v>Current Assets</v>
      </c>
      <c r="J11849" t="str">
        <f>_xlfn.XLOOKUP(tbl_GL[[#This Row],[Account_key]],tbl_COA[Account_key],tbl_COA[SubAccount],,0)</f>
        <v>Cash at Bank</v>
      </c>
      <c r="K11849">
        <f>YEAR(tbl_GL[[#This Row],[Date]])</f>
        <v>2019</v>
      </c>
    </row>
    <row r="11850" spans="1:11" x14ac:dyDescent="0.35">
      <c r="A11850">
        <v>733.2</v>
      </c>
      <c r="B11850" s="24">
        <v>43510</v>
      </c>
      <c r="C11850">
        <v>5</v>
      </c>
      <c r="D11850" s="13">
        <v>120</v>
      </c>
      <c r="E11850" s="13" t="s">
        <v>98</v>
      </c>
      <c r="F11850" s="17">
        <v>-1916</v>
      </c>
      <c r="G11850" t="str">
        <f>_xlfn.XLOOKUP(tbl_GL[[#This Row],[Account_key]],tbl_COA[Account_key],tbl_COA[Class],"Not Found")</f>
        <v>Liabilities and Owners Equity</v>
      </c>
      <c r="H11850" t="str">
        <f>_xlfn.XLOOKUP(tbl_GL[[#This Row],[Account_key]],tbl_COA[Account_key],tbl_COA[SubClass],"Not Found")</f>
        <v>Liabilities</v>
      </c>
      <c r="I11850" t="str">
        <f>_xlfn.XLOOKUP(tbl_GL[[#This Row],[Account_key]],tbl_COA[Account_key],tbl_COA[SubClass2],"Not Found")</f>
        <v>Current Liabilities</v>
      </c>
      <c r="J11850" t="str">
        <f>_xlfn.XLOOKUP(tbl_GL[[#This Row],[Account_key]],tbl_COA[Account_key],tbl_COA[SubAccount],,0)</f>
        <v>Accrued Expenses</v>
      </c>
      <c r="K11850">
        <f>YEAR(tbl_GL[[#This Row],[Date]])</f>
        <v>2019</v>
      </c>
    </row>
    <row r="11851" spans="1:11" x14ac:dyDescent="0.35">
      <c r="A11851">
        <v>734.1</v>
      </c>
      <c r="B11851" s="24">
        <v>43511</v>
      </c>
      <c r="C11851">
        <v>5</v>
      </c>
      <c r="D11851" s="13">
        <v>10</v>
      </c>
      <c r="E11851" s="13" t="s">
        <v>112</v>
      </c>
      <c r="F11851" s="17">
        <v>-195</v>
      </c>
      <c r="G11851" t="str">
        <f>_xlfn.XLOOKUP(tbl_GL[[#This Row],[Account_key]],tbl_COA[Account_key],tbl_COA[Class],"Not Found")</f>
        <v>Assets</v>
      </c>
      <c r="H11851" t="str">
        <f>_xlfn.XLOOKUP(tbl_GL[[#This Row],[Account_key]],tbl_COA[Account_key],tbl_COA[SubClass],"Not Found")</f>
        <v>Assets</v>
      </c>
      <c r="I11851" t="str">
        <f>_xlfn.XLOOKUP(tbl_GL[[#This Row],[Account_key]],tbl_COA[Account_key],tbl_COA[SubClass2],"Not Found")</f>
        <v>Current Assets</v>
      </c>
      <c r="J11851" t="str">
        <f>_xlfn.XLOOKUP(tbl_GL[[#This Row],[Account_key]],tbl_COA[Account_key],tbl_COA[SubAccount],,0)</f>
        <v>Cash at Bank</v>
      </c>
      <c r="K11851">
        <f>YEAR(tbl_GL[[#This Row],[Date]])</f>
        <v>2019</v>
      </c>
    </row>
    <row r="11852" spans="1:11" x14ac:dyDescent="0.35">
      <c r="A11852">
        <v>734.2</v>
      </c>
      <c r="B11852" s="24">
        <v>43511</v>
      </c>
      <c r="C11852">
        <v>5</v>
      </c>
      <c r="D11852" s="13">
        <v>121</v>
      </c>
      <c r="E11852" s="13" t="s">
        <v>112</v>
      </c>
      <c r="F11852" s="17">
        <v>-195</v>
      </c>
      <c r="G11852" t="str">
        <f>_xlfn.XLOOKUP(tbl_GL[[#This Row],[Account_key]],tbl_COA[Account_key],tbl_COA[Class],"Not Found")</f>
        <v>Liabilities and Owners Equity</v>
      </c>
      <c r="H11852" t="str">
        <f>_xlfn.XLOOKUP(tbl_GL[[#This Row],[Account_key]],tbl_COA[Account_key],tbl_COA[SubClass],"Not Found")</f>
        <v>Liabilities</v>
      </c>
      <c r="I11852" t="str">
        <f>_xlfn.XLOOKUP(tbl_GL[[#This Row],[Account_key]],tbl_COA[Account_key],tbl_COA[SubClass2],"Not Found")</f>
        <v>Current Liabilities</v>
      </c>
      <c r="J11852" t="str">
        <f>_xlfn.XLOOKUP(tbl_GL[[#This Row],[Account_key]],tbl_COA[Account_key],tbl_COA[SubAccount],,0)</f>
        <v>Interest Payable</v>
      </c>
      <c r="K11852">
        <f>YEAR(tbl_GL[[#This Row],[Date]])</f>
        <v>2019</v>
      </c>
    </row>
    <row r="11853" spans="1:11" x14ac:dyDescent="0.35">
      <c r="A11853">
        <v>735.1</v>
      </c>
      <c r="B11853" s="24">
        <v>43511</v>
      </c>
      <c r="C11853">
        <v>5</v>
      </c>
      <c r="D11853" s="13">
        <v>30</v>
      </c>
      <c r="E11853" s="13" t="s">
        <v>80</v>
      </c>
      <c r="F11853" s="17">
        <v>-10922</v>
      </c>
      <c r="G11853" t="str">
        <f>_xlfn.XLOOKUP(tbl_GL[[#This Row],[Account_key]],tbl_COA[Account_key],tbl_COA[Class],"Not Found")</f>
        <v>Assets</v>
      </c>
      <c r="H11853" t="str">
        <f>_xlfn.XLOOKUP(tbl_GL[[#This Row],[Account_key]],tbl_COA[Account_key],tbl_COA[SubClass],"Not Found")</f>
        <v>Assets</v>
      </c>
      <c r="I11853" t="str">
        <f>_xlfn.XLOOKUP(tbl_GL[[#This Row],[Account_key]],tbl_COA[Account_key],tbl_COA[SubClass2],"Not Found")</f>
        <v>Current Assets</v>
      </c>
      <c r="J11853" t="str">
        <f>_xlfn.XLOOKUP(tbl_GL[[#This Row],[Account_key]],tbl_COA[Account_key],tbl_COA[SubAccount],,0)</f>
        <v>Trade Receivables</v>
      </c>
      <c r="K11853">
        <f>YEAR(tbl_GL[[#This Row],[Date]])</f>
        <v>2019</v>
      </c>
    </row>
    <row r="11854" spans="1:11" x14ac:dyDescent="0.35">
      <c r="A11854">
        <v>735.2</v>
      </c>
      <c r="B11854" s="24">
        <v>43511</v>
      </c>
      <c r="C11854">
        <v>5</v>
      </c>
      <c r="D11854" s="13">
        <v>10</v>
      </c>
      <c r="E11854" s="13" t="s">
        <v>80</v>
      </c>
      <c r="F11854" s="17">
        <v>10922</v>
      </c>
      <c r="G11854" t="str">
        <f>_xlfn.XLOOKUP(tbl_GL[[#This Row],[Account_key]],tbl_COA[Account_key],tbl_COA[Class],"Not Found")</f>
        <v>Assets</v>
      </c>
      <c r="H11854" t="str">
        <f>_xlfn.XLOOKUP(tbl_GL[[#This Row],[Account_key]],tbl_COA[Account_key],tbl_COA[SubClass],"Not Found")</f>
        <v>Assets</v>
      </c>
      <c r="I11854" t="str">
        <f>_xlfn.XLOOKUP(tbl_GL[[#This Row],[Account_key]],tbl_COA[Account_key],tbl_COA[SubClass2],"Not Found")</f>
        <v>Current Assets</v>
      </c>
      <c r="J11854" t="str">
        <f>_xlfn.XLOOKUP(tbl_GL[[#This Row],[Account_key]],tbl_COA[Account_key],tbl_COA[SubAccount],,0)</f>
        <v>Cash at Bank</v>
      </c>
      <c r="K11854">
        <f>YEAR(tbl_GL[[#This Row],[Date]])</f>
        <v>2019</v>
      </c>
    </row>
    <row r="11855" spans="1:11" x14ac:dyDescent="0.35">
      <c r="A11855">
        <v>736.1</v>
      </c>
      <c r="B11855" s="24">
        <v>43511</v>
      </c>
      <c r="C11855">
        <v>5</v>
      </c>
      <c r="D11855" s="13">
        <v>10</v>
      </c>
      <c r="E11855" s="13" t="s">
        <v>84</v>
      </c>
      <c r="F11855" s="17">
        <v>-11700</v>
      </c>
      <c r="G11855" t="str">
        <f>_xlfn.XLOOKUP(tbl_GL[[#This Row],[Account_key]],tbl_COA[Account_key],tbl_COA[Class],"Not Found")</f>
        <v>Assets</v>
      </c>
      <c r="H11855" t="str">
        <f>_xlfn.XLOOKUP(tbl_GL[[#This Row],[Account_key]],tbl_COA[Account_key],tbl_COA[SubClass],"Not Found")</f>
        <v>Assets</v>
      </c>
      <c r="I11855" t="str">
        <f>_xlfn.XLOOKUP(tbl_GL[[#This Row],[Account_key]],tbl_COA[Account_key],tbl_COA[SubClass2],"Not Found")</f>
        <v>Current Assets</v>
      </c>
      <c r="J11855" t="str">
        <f>_xlfn.XLOOKUP(tbl_GL[[#This Row],[Account_key]],tbl_COA[Account_key],tbl_COA[SubAccount],,0)</f>
        <v>Cash at Bank</v>
      </c>
      <c r="K11855">
        <f>YEAR(tbl_GL[[#This Row],[Date]])</f>
        <v>2019</v>
      </c>
    </row>
    <row r="11856" spans="1:11" x14ac:dyDescent="0.35">
      <c r="A11856">
        <v>736.2</v>
      </c>
      <c r="B11856" s="24">
        <v>43511</v>
      </c>
      <c r="C11856">
        <v>5</v>
      </c>
      <c r="D11856" s="13">
        <v>110</v>
      </c>
      <c r="E11856" s="13" t="s">
        <v>84</v>
      </c>
      <c r="F11856" s="17">
        <v>-11700</v>
      </c>
      <c r="G11856" t="str">
        <f>_xlfn.XLOOKUP(tbl_GL[[#This Row],[Account_key]],tbl_COA[Account_key],tbl_COA[Class],"Not Found")</f>
        <v>Liabilities and Owners Equity</v>
      </c>
      <c r="H11856" t="str">
        <f>_xlfn.XLOOKUP(tbl_GL[[#This Row],[Account_key]],tbl_COA[Account_key],tbl_COA[SubClass],"Not Found")</f>
        <v>Liabilities</v>
      </c>
      <c r="I11856" t="str">
        <f>_xlfn.XLOOKUP(tbl_GL[[#This Row],[Account_key]],tbl_COA[Account_key],tbl_COA[SubClass2],"Not Found")</f>
        <v>Current Liabilities</v>
      </c>
      <c r="J11856" t="str">
        <f>_xlfn.XLOOKUP(tbl_GL[[#This Row],[Account_key]],tbl_COA[Account_key],tbl_COA[SubAccount],,0)</f>
        <v>Trade Payables</v>
      </c>
      <c r="K11856">
        <f>YEAR(tbl_GL[[#This Row],[Date]])</f>
        <v>2019</v>
      </c>
    </row>
    <row r="11857" spans="1:11" x14ac:dyDescent="0.35">
      <c r="A11857">
        <v>737.1</v>
      </c>
      <c r="B11857" s="24">
        <v>43512</v>
      </c>
      <c r="C11857">
        <v>5</v>
      </c>
      <c r="D11857" s="13">
        <v>350</v>
      </c>
      <c r="E11857" s="13" t="s">
        <v>97</v>
      </c>
      <c r="F11857" s="17">
        <v>-1190</v>
      </c>
      <c r="G11857" t="str">
        <f>_xlfn.XLOOKUP(tbl_GL[[#This Row],[Account_key]],tbl_COA[Account_key],tbl_COA[Class],"Not Found")</f>
        <v>Operating account</v>
      </c>
      <c r="H11857" t="str">
        <f>_xlfn.XLOOKUP(tbl_GL[[#This Row],[Account_key]],tbl_COA[Account_key],tbl_COA[SubClass],"Not Found")</f>
        <v>Operating Expenses</v>
      </c>
      <c r="I11857" t="str">
        <f>_xlfn.XLOOKUP(tbl_GL[[#This Row],[Account_key]],tbl_COA[Account_key],tbl_COA[SubClass2],"Not Found")</f>
        <v>Administration</v>
      </c>
      <c r="J11857" t="str">
        <f>_xlfn.XLOOKUP(tbl_GL[[#This Row],[Account_key]],tbl_COA[Account_key],tbl_COA[SubAccount],,0)</f>
        <v>Other Expenses</v>
      </c>
      <c r="K11857">
        <f>YEAR(tbl_GL[[#This Row],[Date]])</f>
        <v>2019</v>
      </c>
    </row>
    <row r="11858" spans="1:11" x14ac:dyDescent="0.35">
      <c r="A11858">
        <v>737.2</v>
      </c>
      <c r="B11858" s="24">
        <v>43512</v>
      </c>
      <c r="C11858">
        <v>5</v>
      </c>
      <c r="D11858" s="13">
        <v>120</v>
      </c>
      <c r="E11858" s="13" t="s">
        <v>97</v>
      </c>
      <c r="F11858" s="17">
        <v>1190</v>
      </c>
      <c r="G11858" t="str">
        <f>_xlfn.XLOOKUP(tbl_GL[[#This Row],[Account_key]],tbl_COA[Account_key],tbl_COA[Class],"Not Found")</f>
        <v>Liabilities and Owners Equity</v>
      </c>
      <c r="H11858" t="str">
        <f>_xlfn.XLOOKUP(tbl_GL[[#This Row],[Account_key]],tbl_COA[Account_key],tbl_COA[SubClass],"Not Found")</f>
        <v>Liabilities</v>
      </c>
      <c r="I11858" t="str">
        <f>_xlfn.XLOOKUP(tbl_GL[[#This Row],[Account_key]],tbl_COA[Account_key],tbl_COA[SubClass2],"Not Found")</f>
        <v>Current Liabilities</v>
      </c>
      <c r="J11858" t="str">
        <f>_xlfn.XLOOKUP(tbl_GL[[#This Row],[Account_key]],tbl_COA[Account_key],tbl_COA[SubAccount],,0)</f>
        <v>Accrued Expenses</v>
      </c>
      <c r="K11858">
        <f>YEAR(tbl_GL[[#This Row],[Date]])</f>
        <v>2019</v>
      </c>
    </row>
    <row r="11859" spans="1:11" x14ac:dyDescent="0.35">
      <c r="A11859">
        <v>738.1</v>
      </c>
      <c r="B11859" s="24">
        <v>43512</v>
      </c>
      <c r="C11859">
        <v>5</v>
      </c>
      <c r="D11859" s="13">
        <v>10</v>
      </c>
      <c r="E11859" s="13" t="s">
        <v>98</v>
      </c>
      <c r="F11859" s="17">
        <v>-1448</v>
      </c>
      <c r="G11859" t="str">
        <f>_xlfn.XLOOKUP(tbl_GL[[#This Row],[Account_key]],tbl_COA[Account_key],tbl_COA[Class],"Not Found")</f>
        <v>Assets</v>
      </c>
      <c r="H11859" t="str">
        <f>_xlfn.XLOOKUP(tbl_GL[[#This Row],[Account_key]],tbl_COA[Account_key],tbl_COA[SubClass],"Not Found")</f>
        <v>Assets</v>
      </c>
      <c r="I11859" t="str">
        <f>_xlfn.XLOOKUP(tbl_GL[[#This Row],[Account_key]],tbl_COA[Account_key],tbl_COA[SubClass2],"Not Found")</f>
        <v>Current Assets</v>
      </c>
      <c r="J11859" t="str">
        <f>_xlfn.XLOOKUP(tbl_GL[[#This Row],[Account_key]],tbl_COA[Account_key],tbl_COA[SubAccount],,0)</f>
        <v>Cash at Bank</v>
      </c>
      <c r="K11859">
        <f>YEAR(tbl_GL[[#This Row],[Date]])</f>
        <v>2019</v>
      </c>
    </row>
    <row r="11860" spans="1:11" x14ac:dyDescent="0.35">
      <c r="A11860">
        <v>738.2</v>
      </c>
      <c r="B11860" s="24">
        <v>43512</v>
      </c>
      <c r="C11860">
        <v>5</v>
      </c>
      <c r="D11860" s="13">
        <v>120</v>
      </c>
      <c r="E11860" s="13" t="s">
        <v>98</v>
      </c>
      <c r="F11860" s="17">
        <v>-1448</v>
      </c>
      <c r="G11860" t="str">
        <f>_xlfn.XLOOKUP(tbl_GL[[#This Row],[Account_key]],tbl_COA[Account_key],tbl_COA[Class],"Not Found")</f>
        <v>Liabilities and Owners Equity</v>
      </c>
      <c r="H11860" t="str">
        <f>_xlfn.XLOOKUP(tbl_GL[[#This Row],[Account_key]],tbl_COA[Account_key],tbl_COA[SubClass],"Not Found")</f>
        <v>Liabilities</v>
      </c>
      <c r="I11860" t="str">
        <f>_xlfn.XLOOKUP(tbl_GL[[#This Row],[Account_key]],tbl_COA[Account_key],tbl_COA[SubClass2],"Not Found")</f>
        <v>Current Liabilities</v>
      </c>
      <c r="J11860" t="str">
        <f>_xlfn.XLOOKUP(tbl_GL[[#This Row],[Account_key]],tbl_COA[Account_key],tbl_COA[SubAccount],,0)</f>
        <v>Accrued Expenses</v>
      </c>
      <c r="K11860">
        <f>YEAR(tbl_GL[[#This Row],[Date]])</f>
        <v>2019</v>
      </c>
    </row>
    <row r="11861" spans="1:11" x14ac:dyDescent="0.35">
      <c r="A11861">
        <v>739.1</v>
      </c>
      <c r="B11861" s="24">
        <v>43514</v>
      </c>
      <c r="C11861">
        <v>5</v>
      </c>
      <c r="D11861" s="13">
        <v>230</v>
      </c>
      <c r="E11861" s="13" t="s">
        <v>4</v>
      </c>
      <c r="F11861" s="17">
        <v>-568</v>
      </c>
      <c r="G11861" t="str">
        <f>_xlfn.XLOOKUP(tbl_GL[[#This Row],[Account_key]],tbl_COA[Account_key],tbl_COA[Class],"Not Found")</f>
        <v>Trading account</v>
      </c>
      <c r="H11861" t="str">
        <f>_xlfn.XLOOKUP(tbl_GL[[#This Row],[Account_key]],tbl_COA[Account_key],tbl_COA[SubClass],"Not Found")</f>
        <v>Cost of Sales</v>
      </c>
      <c r="I11861" t="str">
        <f>_xlfn.XLOOKUP(tbl_GL[[#This Row],[Account_key]],tbl_COA[Account_key],tbl_COA[SubClass2],"Not Found")</f>
        <v>Cost of Sales</v>
      </c>
      <c r="J11861" t="str">
        <f>_xlfn.XLOOKUP(tbl_GL[[#This Row],[Account_key]],tbl_COA[Account_key],tbl_COA[SubAccount],,0)</f>
        <v>Cost of Sales</v>
      </c>
      <c r="K11861">
        <f>YEAR(tbl_GL[[#This Row],[Date]])</f>
        <v>2019</v>
      </c>
    </row>
    <row r="11862" spans="1:11" x14ac:dyDescent="0.35">
      <c r="A11862">
        <v>739.2</v>
      </c>
      <c r="B11862" s="24">
        <v>43514</v>
      </c>
      <c r="C11862">
        <v>5</v>
      </c>
      <c r="D11862" s="13">
        <v>60</v>
      </c>
      <c r="E11862" s="13" t="s">
        <v>4</v>
      </c>
      <c r="F11862" s="17">
        <v>-568</v>
      </c>
      <c r="G11862" t="str">
        <f>_xlfn.XLOOKUP(tbl_GL[[#This Row],[Account_key]],tbl_COA[Account_key],tbl_COA[Class],"Not Found")</f>
        <v>Assets</v>
      </c>
      <c r="H11862" t="str">
        <f>_xlfn.XLOOKUP(tbl_GL[[#This Row],[Account_key]],tbl_COA[Account_key],tbl_COA[SubClass],"Not Found")</f>
        <v>Assets</v>
      </c>
      <c r="I11862" t="str">
        <f>_xlfn.XLOOKUP(tbl_GL[[#This Row],[Account_key]],tbl_COA[Account_key],tbl_COA[SubClass2],"Not Found")</f>
        <v>Current Assets</v>
      </c>
      <c r="J11862" t="str">
        <f>_xlfn.XLOOKUP(tbl_GL[[#This Row],[Account_key]],tbl_COA[Account_key],tbl_COA[SubAccount],,0)</f>
        <v>Inventory</v>
      </c>
      <c r="K11862">
        <f>YEAR(tbl_GL[[#This Row],[Date]])</f>
        <v>2019</v>
      </c>
    </row>
    <row r="11863" spans="1:11" x14ac:dyDescent="0.35">
      <c r="A11863">
        <v>740.1</v>
      </c>
      <c r="B11863" s="24">
        <v>43514</v>
      </c>
      <c r="C11863">
        <v>5</v>
      </c>
      <c r="D11863" s="13">
        <v>230</v>
      </c>
      <c r="E11863" s="13" t="s">
        <v>4</v>
      </c>
      <c r="F11863" s="17">
        <v>-2346</v>
      </c>
      <c r="G11863" t="str">
        <f>_xlfn.XLOOKUP(tbl_GL[[#This Row],[Account_key]],tbl_COA[Account_key],tbl_COA[Class],"Not Found")</f>
        <v>Trading account</v>
      </c>
      <c r="H11863" t="str">
        <f>_xlfn.XLOOKUP(tbl_GL[[#This Row],[Account_key]],tbl_COA[Account_key],tbl_COA[SubClass],"Not Found")</f>
        <v>Cost of Sales</v>
      </c>
      <c r="I11863" t="str">
        <f>_xlfn.XLOOKUP(tbl_GL[[#This Row],[Account_key]],tbl_COA[Account_key],tbl_COA[SubClass2],"Not Found")</f>
        <v>Cost of Sales</v>
      </c>
      <c r="J11863" t="str">
        <f>_xlfn.XLOOKUP(tbl_GL[[#This Row],[Account_key]],tbl_COA[Account_key],tbl_COA[SubAccount],,0)</f>
        <v>Cost of Sales</v>
      </c>
      <c r="K11863">
        <f>YEAR(tbl_GL[[#This Row],[Date]])</f>
        <v>2019</v>
      </c>
    </row>
    <row r="11864" spans="1:11" x14ac:dyDescent="0.35">
      <c r="A11864">
        <v>740.2</v>
      </c>
      <c r="B11864" s="24">
        <v>43514</v>
      </c>
      <c r="C11864">
        <v>5</v>
      </c>
      <c r="D11864" s="13">
        <v>60</v>
      </c>
      <c r="E11864" s="13" t="s">
        <v>4</v>
      </c>
      <c r="F11864" s="17">
        <v>-2346</v>
      </c>
      <c r="G11864" t="str">
        <f>_xlfn.XLOOKUP(tbl_GL[[#This Row],[Account_key]],tbl_COA[Account_key],tbl_COA[Class],"Not Found")</f>
        <v>Assets</v>
      </c>
      <c r="H11864" t="str">
        <f>_xlfn.XLOOKUP(tbl_GL[[#This Row],[Account_key]],tbl_COA[Account_key],tbl_COA[SubClass],"Not Found")</f>
        <v>Assets</v>
      </c>
      <c r="I11864" t="str">
        <f>_xlfn.XLOOKUP(tbl_GL[[#This Row],[Account_key]],tbl_COA[Account_key],tbl_COA[SubClass2],"Not Found")</f>
        <v>Current Assets</v>
      </c>
      <c r="J11864" t="str">
        <f>_xlfn.XLOOKUP(tbl_GL[[#This Row],[Account_key]],tbl_COA[Account_key],tbl_COA[SubAccount],,0)</f>
        <v>Inventory</v>
      </c>
      <c r="K11864">
        <f>YEAR(tbl_GL[[#This Row],[Date]])</f>
        <v>2019</v>
      </c>
    </row>
    <row r="11865" spans="1:11" x14ac:dyDescent="0.35">
      <c r="A11865">
        <v>741.1</v>
      </c>
      <c r="B11865" s="24">
        <v>43514</v>
      </c>
      <c r="C11865">
        <v>5</v>
      </c>
      <c r="D11865" s="13">
        <v>210</v>
      </c>
      <c r="E11865" s="13" t="s">
        <v>7</v>
      </c>
      <c r="F11865" s="17">
        <v>2557</v>
      </c>
      <c r="G11865" t="str">
        <f>_xlfn.XLOOKUP(tbl_GL[[#This Row],[Account_key]],tbl_COA[Account_key],tbl_COA[Class],"Not Found")</f>
        <v>Trading account</v>
      </c>
      <c r="H11865" t="str">
        <f>_xlfn.XLOOKUP(tbl_GL[[#This Row],[Account_key]],tbl_COA[Account_key],tbl_COA[SubClass],"Not Found")</f>
        <v>Sales</v>
      </c>
      <c r="I11865" t="str">
        <f>_xlfn.XLOOKUP(tbl_GL[[#This Row],[Account_key]],tbl_COA[Account_key],tbl_COA[SubClass2],"Not Found")</f>
        <v>Sales</v>
      </c>
      <c r="J11865" t="str">
        <f>_xlfn.XLOOKUP(tbl_GL[[#This Row],[Account_key]],tbl_COA[Account_key],tbl_COA[SubAccount],,0)</f>
        <v>Sales</v>
      </c>
      <c r="K11865">
        <f>YEAR(tbl_GL[[#This Row],[Date]])</f>
        <v>2019</v>
      </c>
    </row>
    <row r="11866" spans="1:11" x14ac:dyDescent="0.35">
      <c r="A11866">
        <v>741.2</v>
      </c>
      <c r="B11866" s="24">
        <v>43514</v>
      </c>
      <c r="C11866">
        <v>5</v>
      </c>
      <c r="D11866" s="13">
        <v>10</v>
      </c>
      <c r="E11866" s="13" t="s">
        <v>7</v>
      </c>
      <c r="F11866" s="17">
        <v>2557</v>
      </c>
      <c r="G11866" t="str">
        <f>_xlfn.XLOOKUP(tbl_GL[[#This Row],[Account_key]],tbl_COA[Account_key],tbl_COA[Class],"Not Found")</f>
        <v>Assets</v>
      </c>
      <c r="H11866" t="str">
        <f>_xlfn.XLOOKUP(tbl_GL[[#This Row],[Account_key]],tbl_COA[Account_key],tbl_COA[SubClass],"Not Found")</f>
        <v>Assets</v>
      </c>
      <c r="I11866" t="str">
        <f>_xlfn.XLOOKUP(tbl_GL[[#This Row],[Account_key]],tbl_COA[Account_key],tbl_COA[SubClass2],"Not Found")</f>
        <v>Current Assets</v>
      </c>
      <c r="J11866" t="str">
        <f>_xlfn.XLOOKUP(tbl_GL[[#This Row],[Account_key]],tbl_COA[Account_key],tbl_COA[SubAccount],,0)</f>
        <v>Cash at Bank</v>
      </c>
      <c r="K11866">
        <f>YEAR(tbl_GL[[#This Row],[Date]])</f>
        <v>2019</v>
      </c>
    </row>
    <row r="11867" spans="1:11" x14ac:dyDescent="0.35">
      <c r="A11867">
        <v>742.1</v>
      </c>
      <c r="B11867" s="24">
        <v>43514</v>
      </c>
      <c r="C11867">
        <v>5</v>
      </c>
      <c r="D11867" s="13">
        <v>210</v>
      </c>
      <c r="E11867" s="13" t="s">
        <v>8</v>
      </c>
      <c r="F11867" s="17">
        <v>9236</v>
      </c>
      <c r="G11867" t="str">
        <f>_xlfn.XLOOKUP(tbl_GL[[#This Row],[Account_key]],tbl_COA[Account_key],tbl_COA[Class],"Not Found")</f>
        <v>Trading account</v>
      </c>
      <c r="H11867" t="str">
        <f>_xlfn.XLOOKUP(tbl_GL[[#This Row],[Account_key]],tbl_COA[Account_key],tbl_COA[SubClass],"Not Found")</f>
        <v>Sales</v>
      </c>
      <c r="I11867" t="str">
        <f>_xlfn.XLOOKUP(tbl_GL[[#This Row],[Account_key]],tbl_COA[Account_key],tbl_COA[SubClass2],"Not Found")</f>
        <v>Sales</v>
      </c>
      <c r="J11867" t="str">
        <f>_xlfn.XLOOKUP(tbl_GL[[#This Row],[Account_key]],tbl_COA[Account_key],tbl_COA[SubAccount],,0)</f>
        <v>Sales</v>
      </c>
      <c r="K11867">
        <f>YEAR(tbl_GL[[#This Row],[Date]])</f>
        <v>2019</v>
      </c>
    </row>
    <row r="11868" spans="1:11" x14ac:dyDescent="0.35">
      <c r="A11868">
        <v>742.2</v>
      </c>
      <c r="B11868" s="24">
        <v>43514</v>
      </c>
      <c r="C11868">
        <v>5</v>
      </c>
      <c r="D11868" s="13">
        <v>30</v>
      </c>
      <c r="E11868" s="13" t="s">
        <v>8</v>
      </c>
      <c r="F11868" s="17">
        <v>9236</v>
      </c>
      <c r="G11868" t="str">
        <f>_xlfn.XLOOKUP(tbl_GL[[#This Row],[Account_key]],tbl_COA[Account_key],tbl_COA[Class],"Not Found")</f>
        <v>Assets</v>
      </c>
      <c r="H11868" t="str">
        <f>_xlfn.XLOOKUP(tbl_GL[[#This Row],[Account_key]],tbl_COA[Account_key],tbl_COA[SubClass],"Not Found")</f>
        <v>Assets</v>
      </c>
      <c r="I11868" t="str">
        <f>_xlfn.XLOOKUP(tbl_GL[[#This Row],[Account_key]],tbl_COA[Account_key],tbl_COA[SubClass2],"Not Found")</f>
        <v>Current Assets</v>
      </c>
      <c r="J11868" t="str">
        <f>_xlfn.XLOOKUP(tbl_GL[[#This Row],[Account_key]],tbl_COA[Account_key],tbl_COA[SubAccount],,0)</f>
        <v>Trade Receivables</v>
      </c>
      <c r="K11868">
        <f>YEAR(tbl_GL[[#This Row],[Date]])</f>
        <v>2019</v>
      </c>
    </row>
    <row r="11869" spans="1:11" x14ac:dyDescent="0.35">
      <c r="A11869">
        <v>743.1</v>
      </c>
      <c r="B11869" s="24">
        <v>43515</v>
      </c>
      <c r="C11869">
        <v>5</v>
      </c>
      <c r="D11869" s="13">
        <v>230</v>
      </c>
      <c r="E11869" s="13" t="s">
        <v>4</v>
      </c>
      <c r="F11869" s="17">
        <v>-194</v>
      </c>
      <c r="G11869" t="str">
        <f>_xlfn.XLOOKUP(tbl_GL[[#This Row],[Account_key]],tbl_COA[Account_key],tbl_COA[Class],"Not Found")</f>
        <v>Trading account</v>
      </c>
      <c r="H11869" t="str">
        <f>_xlfn.XLOOKUP(tbl_GL[[#This Row],[Account_key]],tbl_COA[Account_key],tbl_COA[SubClass],"Not Found")</f>
        <v>Cost of Sales</v>
      </c>
      <c r="I11869" t="str">
        <f>_xlfn.XLOOKUP(tbl_GL[[#This Row],[Account_key]],tbl_COA[Account_key],tbl_COA[SubClass2],"Not Found")</f>
        <v>Cost of Sales</v>
      </c>
      <c r="J11869" t="str">
        <f>_xlfn.XLOOKUP(tbl_GL[[#This Row],[Account_key]],tbl_COA[Account_key],tbl_COA[SubAccount],,0)</f>
        <v>Cost of Sales</v>
      </c>
      <c r="K11869">
        <f>YEAR(tbl_GL[[#This Row],[Date]])</f>
        <v>2019</v>
      </c>
    </row>
    <row r="11870" spans="1:11" x14ac:dyDescent="0.35">
      <c r="A11870">
        <v>743.2</v>
      </c>
      <c r="B11870" s="24">
        <v>43515</v>
      </c>
      <c r="C11870">
        <v>5</v>
      </c>
      <c r="D11870" s="13">
        <v>60</v>
      </c>
      <c r="E11870" s="13" t="s">
        <v>4</v>
      </c>
      <c r="F11870" s="17">
        <v>-194</v>
      </c>
      <c r="G11870" t="str">
        <f>_xlfn.XLOOKUP(tbl_GL[[#This Row],[Account_key]],tbl_COA[Account_key],tbl_COA[Class],"Not Found")</f>
        <v>Assets</v>
      </c>
      <c r="H11870" t="str">
        <f>_xlfn.XLOOKUP(tbl_GL[[#This Row],[Account_key]],tbl_COA[Account_key],tbl_COA[SubClass],"Not Found")</f>
        <v>Assets</v>
      </c>
      <c r="I11870" t="str">
        <f>_xlfn.XLOOKUP(tbl_GL[[#This Row],[Account_key]],tbl_COA[Account_key],tbl_COA[SubClass2],"Not Found")</f>
        <v>Current Assets</v>
      </c>
      <c r="J11870" t="str">
        <f>_xlfn.XLOOKUP(tbl_GL[[#This Row],[Account_key]],tbl_COA[Account_key],tbl_COA[SubAccount],,0)</f>
        <v>Inventory</v>
      </c>
      <c r="K11870">
        <f>YEAR(tbl_GL[[#This Row],[Date]])</f>
        <v>2019</v>
      </c>
    </row>
    <row r="11871" spans="1:11" x14ac:dyDescent="0.35">
      <c r="A11871">
        <v>744.1</v>
      </c>
      <c r="B11871" s="24">
        <v>43515</v>
      </c>
      <c r="C11871">
        <v>5</v>
      </c>
      <c r="D11871" s="13">
        <v>210</v>
      </c>
      <c r="E11871" s="13" t="s">
        <v>8</v>
      </c>
      <c r="F11871" s="17">
        <v>764</v>
      </c>
      <c r="G11871" t="str">
        <f>_xlfn.XLOOKUP(tbl_GL[[#This Row],[Account_key]],tbl_COA[Account_key],tbl_COA[Class],"Not Found")</f>
        <v>Trading account</v>
      </c>
      <c r="H11871" t="str">
        <f>_xlfn.XLOOKUP(tbl_GL[[#This Row],[Account_key]],tbl_COA[Account_key],tbl_COA[SubClass],"Not Found")</f>
        <v>Sales</v>
      </c>
      <c r="I11871" t="str">
        <f>_xlfn.XLOOKUP(tbl_GL[[#This Row],[Account_key]],tbl_COA[Account_key],tbl_COA[SubClass2],"Not Found")</f>
        <v>Sales</v>
      </c>
      <c r="J11871" t="str">
        <f>_xlfn.XLOOKUP(tbl_GL[[#This Row],[Account_key]],tbl_COA[Account_key],tbl_COA[SubAccount],,0)</f>
        <v>Sales</v>
      </c>
      <c r="K11871">
        <f>YEAR(tbl_GL[[#This Row],[Date]])</f>
        <v>2019</v>
      </c>
    </row>
    <row r="11872" spans="1:11" x14ac:dyDescent="0.35">
      <c r="A11872">
        <v>744.2</v>
      </c>
      <c r="B11872" s="24">
        <v>43515</v>
      </c>
      <c r="C11872">
        <v>5</v>
      </c>
      <c r="D11872" s="13">
        <v>30</v>
      </c>
      <c r="E11872" s="13" t="s">
        <v>8</v>
      </c>
      <c r="F11872" s="17">
        <v>764</v>
      </c>
      <c r="G11872" t="str">
        <f>_xlfn.XLOOKUP(tbl_GL[[#This Row],[Account_key]],tbl_COA[Account_key],tbl_COA[Class],"Not Found")</f>
        <v>Assets</v>
      </c>
      <c r="H11872" t="str">
        <f>_xlfn.XLOOKUP(tbl_GL[[#This Row],[Account_key]],tbl_COA[Account_key],tbl_COA[SubClass],"Not Found")</f>
        <v>Assets</v>
      </c>
      <c r="I11872" t="str">
        <f>_xlfn.XLOOKUP(tbl_GL[[#This Row],[Account_key]],tbl_COA[Account_key],tbl_COA[SubClass2],"Not Found")</f>
        <v>Current Assets</v>
      </c>
      <c r="J11872" t="str">
        <f>_xlfn.XLOOKUP(tbl_GL[[#This Row],[Account_key]],tbl_COA[Account_key],tbl_COA[SubAccount],,0)</f>
        <v>Trade Receivables</v>
      </c>
      <c r="K11872">
        <f>YEAR(tbl_GL[[#This Row],[Date]])</f>
        <v>2019</v>
      </c>
    </row>
    <row r="11873" spans="1:11" x14ac:dyDescent="0.35">
      <c r="A11873">
        <v>745.1</v>
      </c>
      <c r="B11873" s="24">
        <v>43516</v>
      </c>
      <c r="C11873">
        <v>5</v>
      </c>
      <c r="D11873" s="13">
        <v>220</v>
      </c>
      <c r="E11873" s="13" t="s">
        <v>81</v>
      </c>
      <c r="F11873" s="17">
        <v>-1501</v>
      </c>
      <c r="G11873" t="str">
        <f>_xlfn.XLOOKUP(tbl_GL[[#This Row],[Account_key]],tbl_COA[Account_key],tbl_COA[Class],"Not Found")</f>
        <v>Trading account</v>
      </c>
      <c r="H11873" t="str">
        <f>_xlfn.XLOOKUP(tbl_GL[[#This Row],[Account_key]],tbl_COA[Account_key],tbl_COA[SubClass],"Not Found")</f>
        <v>Sales</v>
      </c>
      <c r="I11873" t="str">
        <f>_xlfn.XLOOKUP(tbl_GL[[#This Row],[Account_key]],tbl_COA[Account_key],tbl_COA[SubClass2],"Not Found")</f>
        <v>Sales</v>
      </c>
      <c r="J11873" t="str">
        <f>_xlfn.XLOOKUP(tbl_GL[[#This Row],[Account_key]],tbl_COA[Account_key],tbl_COA[SubAccount],,0)</f>
        <v>Sales Return</v>
      </c>
      <c r="K11873">
        <f>YEAR(tbl_GL[[#This Row],[Date]])</f>
        <v>2019</v>
      </c>
    </row>
    <row r="11874" spans="1:11" x14ac:dyDescent="0.35">
      <c r="A11874">
        <v>745.2</v>
      </c>
      <c r="B11874" s="24">
        <v>43516</v>
      </c>
      <c r="C11874">
        <v>5</v>
      </c>
      <c r="D11874" s="13">
        <v>20</v>
      </c>
      <c r="E11874" s="13" t="s">
        <v>81</v>
      </c>
      <c r="F11874" s="17">
        <v>-1501</v>
      </c>
      <c r="G11874" t="str">
        <f>_xlfn.XLOOKUP(tbl_GL[[#This Row],[Account_key]],tbl_COA[Account_key],tbl_COA[Class],"Not Found")</f>
        <v>Assets</v>
      </c>
      <c r="H11874" t="str">
        <f>_xlfn.XLOOKUP(tbl_GL[[#This Row],[Account_key]],tbl_COA[Account_key],tbl_COA[SubClass],"Not Found")</f>
        <v>Assets</v>
      </c>
      <c r="I11874" t="str">
        <f>_xlfn.XLOOKUP(tbl_GL[[#This Row],[Account_key]],tbl_COA[Account_key],tbl_COA[SubClass2],"Not Found")</f>
        <v>Current Assets</v>
      </c>
      <c r="J11874" t="str">
        <f>_xlfn.XLOOKUP(tbl_GL[[#This Row],[Account_key]],tbl_COA[Account_key],tbl_COA[SubAccount],,0)</f>
        <v>Cash in hand</v>
      </c>
      <c r="K11874">
        <f>YEAR(tbl_GL[[#This Row],[Date]])</f>
        <v>2019</v>
      </c>
    </row>
    <row r="11875" spans="1:11" x14ac:dyDescent="0.35">
      <c r="A11875">
        <v>746.1</v>
      </c>
      <c r="B11875" s="24">
        <v>43516</v>
      </c>
      <c r="C11875">
        <v>5</v>
      </c>
      <c r="D11875" s="13">
        <v>10</v>
      </c>
      <c r="E11875" s="13" t="s">
        <v>98</v>
      </c>
      <c r="F11875" s="17">
        <v>-1731</v>
      </c>
      <c r="G11875" t="str">
        <f>_xlfn.XLOOKUP(tbl_GL[[#This Row],[Account_key]],tbl_COA[Account_key],tbl_COA[Class],"Not Found")</f>
        <v>Assets</v>
      </c>
      <c r="H11875" t="str">
        <f>_xlfn.XLOOKUP(tbl_GL[[#This Row],[Account_key]],tbl_COA[Account_key],tbl_COA[SubClass],"Not Found")</f>
        <v>Assets</v>
      </c>
      <c r="I11875" t="str">
        <f>_xlfn.XLOOKUP(tbl_GL[[#This Row],[Account_key]],tbl_COA[Account_key],tbl_COA[SubClass2],"Not Found")</f>
        <v>Current Assets</v>
      </c>
      <c r="J11875" t="str">
        <f>_xlfn.XLOOKUP(tbl_GL[[#This Row],[Account_key]],tbl_COA[Account_key],tbl_COA[SubAccount],,0)</f>
        <v>Cash at Bank</v>
      </c>
      <c r="K11875">
        <f>YEAR(tbl_GL[[#This Row],[Date]])</f>
        <v>2019</v>
      </c>
    </row>
    <row r="11876" spans="1:11" x14ac:dyDescent="0.35">
      <c r="A11876">
        <v>746.2</v>
      </c>
      <c r="B11876" s="24">
        <v>43516</v>
      </c>
      <c r="C11876">
        <v>5</v>
      </c>
      <c r="D11876" s="13">
        <v>120</v>
      </c>
      <c r="E11876" s="13" t="s">
        <v>98</v>
      </c>
      <c r="F11876" s="17">
        <v>-1731</v>
      </c>
      <c r="G11876" t="str">
        <f>_xlfn.XLOOKUP(tbl_GL[[#This Row],[Account_key]],tbl_COA[Account_key],tbl_COA[Class],"Not Found")</f>
        <v>Liabilities and Owners Equity</v>
      </c>
      <c r="H11876" t="str">
        <f>_xlfn.XLOOKUP(tbl_GL[[#This Row],[Account_key]],tbl_COA[Account_key],tbl_COA[SubClass],"Not Found")</f>
        <v>Liabilities</v>
      </c>
      <c r="I11876" t="str">
        <f>_xlfn.XLOOKUP(tbl_GL[[#This Row],[Account_key]],tbl_COA[Account_key],tbl_COA[SubClass2],"Not Found")</f>
        <v>Current Liabilities</v>
      </c>
      <c r="J11876" t="str">
        <f>_xlfn.XLOOKUP(tbl_GL[[#This Row],[Account_key]],tbl_COA[Account_key],tbl_COA[SubAccount],,0)</f>
        <v>Accrued Expenses</v>
      </c>
      <c r="K11876">
        <f>YEAR(tbl_GL[[#This Row],[Date]])</f>
        <v>2019</v>
      </c>
    </row>
    <row r="11877" spans="1:11" x14ac:dyDescent="0.35">
      <c r="A11877">
        <v>747.1</v>
      </c>
      <c r="B11877" s="24">
        <v>43517</v>
      </c>
      <c r="C11877">
        <v>5</v>
      </c>
      <c r="D11877" s="13">
        <v>330</v>
      </c>
      <c r="E11877" s="13" t="s">
        <v>97</v>
      </c>
      <c r="F11877" s="17">
        <v>-1366</v>
      </c>
      <c r="G11877" t="str">
        <f>_xlfn.XLOOKUP(tbl_GL[[#This Row],[Account_key]],tbl_COA[Account_key],tbl_COA[Class],"Not Found")</f>
        <v>Operating account</v>
      </c>
      <c r="H11877" t="str">
        <f>_xlfn.XLOOKUP(tbl_GL[[#This Row],[Account_key]],tbl_COA[Account_key],tbl_COA[SubClass],"Not Found")</f>
        <v>Operating Expenses</v>
      </c>
      <c r="I11877" t="str">
        <f>_xlfn.XLOOKUP(tbl_GL[[#This Row],[Account_key]],tbl_COA[Account_key],tbl_COA[SubClass2],"Not Found")</f>
        <v>Administration</v>
      </c>
      <c r="J11877" t="str">
        <f>_xlfn.XLOOKUP(tbl_GL[[#This Row],[Account_key]],tbl_COA[Account_key],tbl_COA[SubAccount],,0)</f>
        <v>Telephone</v>
      </c>
      <c r="K11877">
        <f>YEAR(tbl_GL[[#This Row],[Date]])</f>
        <v>2019</v>
      </c>
    </row>
    <row r="11878" spans="1:11" x14ac:dyDescent="0.35">
      <c r="A11878">
        <v>747.2</v>
      </c>
      <c r="B11878" s="24">
        <v>43517</v>
      </c>
      <c r="C11878">
        <v>5</v>
      </c>
      <c r="D11878" s="13">
        <v>120</v>
      </c>
      <c r="E11878" s="13" t="s">
        <v>97</v>
      </c>
      <c r="F11878" s="17">
        <v>1366</v>
      </c>
      <c r="G11878" t="str">
        <f>_xlfn.XLOOKUP(tbl_GL[[#This Row],[Account_key]],tbl_COA[Account_key],tbl_COA[Class],"Not Found")</f>
        <v>Liabilities and Owners Equity</v>
      </c>
      <c r="H11878" t="str">
        <f>_xlfn.XLOOKUP(tbl_GL[[#This Row],[Account_key]],tbl_COA[Account_key],tbl_COA[SubClass],"Not Found")</f>
        <v>Liabilities</v>
      </c>
      <c r="I11878" t="str">
        <f>_xlfn.XLOOKUP(tbl_GL[[#This Row],[Account_key]],tbl_COA[Account_key],tbl_COA[SubClass2],"Not Found")</f>
        <v>Current Liabilities</v>
      </c>
      <c r="J11878" t="str">
        <f>_xlfn.XLOOKUP(tbl_GL[[#This Row],[Account_key]],tbl_COA[Account_key],tbl_COA[SubAccount],,0)</f>
        <v>Accrued Expenses</v>
      </c>
      <c r="K11878">
        <f>YEAR(tbl_GL[[#This Row],[Date]])</f>
        <v>2019</v>
      </c>
    </row>
    <row r="11879" spans="1:11" x14ac:dyDescent="0.35">
      <c r="A11879">
        <v>748.1</v>
      </c>
      <c r="B11879" s="24">
        <v>43520</v>
      </c>
      <c r="C11879">
        <v>5</v>
      </c>
      <c r="D11879" s="13">
        <v>260</v>
      </c>
      <c r="E11879" s="13" t="s">
        <v>83</v>
      </c>
      <c r="F11879" s="17">
        <v>311</v>
      </c>
      <c r="G11879" t="str">
        <f>_xlfn.XLOOKUP(tbl_GL[[#This Row],[Account_key]],tbl_COA[Account_key],tbl_COA[Class],"Not Found")</f>
        <v>Operating account</v>
      </c>
      <c r="H11879" t="str">
        <f>_xlfn.XLOOKUP(tbl_GL[[#This Row],[Account_key]],tbl_COA[Account_key],tbl_COA[SubClass],"Not Found")</f>
        <v>Operating Expenses</v>
      </c>
      <c r="I11879" t="str">
        <f>_xlfn.XLOOKUP(tbl_GL[[#This Row],[Account_key]],tbl_COA[Account_key],tbl_COA[SubClass2],"Not Found")</f>
        <v>Marketing</v>
      </c>
      <c r="J11879" t="str">
        <f>_xlfn.XLOOKUP(tbl_GL[[#This Row],[Account_key]],tbl_COA[Account_key],tbl_COA[SubAccount],,0)</f>
        <v>Commissions</v>
      </c>
      <c r="K11879">
        <f>YEAR(tbl_GL[[#This Row],[Date]])</f>
        <v>2019</v>
      </c>
    </row>
    <row r="11880" spans="1:11" x14ac:dyDescent="0.35">
      <c r="A11880">
        <v>748.2</v>
      </c>
      <c r="B11880" s="24">
        <v>43520</v>
      </c>
      <c r="C11880">
        <v>5</v>
      </c>
      <c r="D11880" s="13">
        <v>20</v>
      </c>
      <c r="E11880" s="13" t="s">
        <v>83</v>
      </c>
      <c r="F11880" s="17">
        <v>311</v>
      </c>
      <c r="G11880" t="str">
        <f>_xlfn.XLOOKUP(tbl_GL[[#This Row],[Account_key]],tbl_COA[Account_key],tbl_COA[Class],"Not Found")</f>
        <v>Assets</v>
      </c>
      <c r="H11880" t="str">
        <f>_xlfn.XLOOKUP(tbl_GL[[#This Row],[Account_key]],tbl_COA[Account_key],tbl_COA[SubClass],"Not Found")</f>
        <v>Assets</v>
      </c>
      <c r="I11880" t="str">
        <f>_xlfn.XLOOKUP(tbl_GL[[#This Row],[Account_key]],tbl_COA[Account_key],tbl_COA[SubClass2],"Not Found")</f>
        <v>Current Assets</v>
      </c>
      <c r="J11880" t="str">
        <f>_xlfn.XLOOKUP(tbl_GL[[#This Row],[Account_key]],tbl_COA[Account_key],tbl_COA[SubAccount],,0)</f>
        <v>Cash in hand</v>
      </c>
      <c r="K11880">
        <f>YEAR(tbl_GL[[#This Row],[Date]])</f>
        <v>2019</v>
      </c>
    </row>
    <row r="11881" spans="1:11" x14ac:dyDescent="0.35">
      <c r="A11881">
        <v>749.1</v>
      </c>
      <c r="B11881" s="24">
        <v>43521</v>
      </c>
      <c r="C11881">
        <v>5</v>
      </c>
      <c r="D11881" s="13">
        <v>260</v>
      </c>
      <c r="E11881" s="13" t="s">
        <v>97</v>
      </c>
      <c r="F11881" s="17">
        <v>-1327</v>
      </c>
      <c r="G11881" t="str">
        <f>_xlfn.XLOOKUP(tbl_GL[[#This Row],[Account_key]],tbl_COA[Account_key],tbl_COA[Class],"Not Found")</f>
        <v>Operating account</v>
      </c>
      <c r="H11881" t="str">
        <f>_xlfn.XLOOKUP(tbl_GL[[#This Row],[Account_key]],tbl_COA[Account_key],tbl_COA[SubClass],"Not Found")</f>
        <v>Operating Expenses</v>
      </c>
      <c r="I11881" t="str">
        <f>_xlfn.XLOOKUP(tbl_GL[[#This Row],[Account_key]],tbl_COA[Account_key],tbl_COA[SubClass2],"Not Found")</f>
        <v>Marketing</v>
      </c>
      <c r="J11881" t="str">
        <f>_xlfn.XLOOKUP(tbl_GL[[#This Row],[Account_key]],tbl_COA[Account_key],tbl_COA[SubAccount],,0)</f>
        <v>Commissions</v>
      </c>
      <c r="K11881">
        <f>YEAR(tbl_GL[[#This Row],[Date]])</f>
        <v>2019</v>
      </c>
    </row>
    <row r="11882" spans="1:11" x14ac:dyDescent="0.35">
      <c r="A11882">
        <v>749.2</v>
      </c>
      <c r="B11882" s="24">
        <v>43521</v>
      </c>
      <c r="C11882">
        <v>5</v>
      </c>
      <c r="D11882" s="13">
        <v>120</v>
      </c>
      <c r="E11882" s="13" t="s">
        <v>97</v>
      </c>
      <c r="F11882" s="17">
        <v>1327</v>
      </c>
      <c r="G11882" t="str">
        <f>_xlfn.XLOOKUP(tbl_GL[[#This Row],[Account_key]],tbl_COA[Account_key],tbl_COA[Class],"Not Found")</f>
        <v>Liabilities and Owners Equity</v>
      </c>
      <c r="H11882" t="str">
        <f>_xlfn.XLOOKUP(tbl_GL[[#This Row],[Account_key]],tbl_COA[Account_key],tbl_COA[SubClass],"Not Found")</f>
        <v>Liabilities</v>
      </c>
      <c r="I11882" t="str">
        <f>_xlfn.XLOOKUP(tbl_GL[[#This Row],[Account_key]],tbl_COA[Account_key],tbl_COA[SubClass2],"Not Found")</f>
        <v>Current Liabilities</v>
      </c>
      <c r="J11882" t="str">
        <f>_xlfn.XLOOKUP(tbl_GL[[#This Row],[Account_key]],tbl_COA[Account_key],tbl_COA[SubAccount],,0)</f>
        <v>Accrued Expenses</v>
      </c>
      <c r="K11882">
        <f>YEAR(tbl_GL[[#This Row],[Date]])</f>
        <v>2019</v>
      </c>
    </row>
    <row r="11883" spans="1:11" x14ac:dyDescent="0.35">
      <c r="A11883">
        <v>750.1</v>
      </c>
      <c r="B11883" s="24">
        <v>43522</v>
      </c>
      <c r="C11883">
        <v>5</v>
      </c>
      <c r="D11883" s="13">
        <v>260</v>
      </c>
      <c r="E11883" s="13" t="s">
        <v>99</v>
      </c>
      <c r="F11883" s="17">
        <v>-108</v>
      </c>
      <c r="G11883" t="str">
        <f>_xlfn.XLOOKUP(tbl_GL[[#This Row],[Account_key]],tbl_COA[Account_key],tbl_COA[Class],"Not Found")</f>
        <v>Operating account</v>
      </c>
      <c r="H11883" t="str">
        <f>_xlfn.XLOOKUP(tbl_GL[[#This Row],[Account_key]],tbl_COA[Account_key],tbl_COA[SubClass],"Not Found")</f>
        <v>Operating Expenses</v>
      </c>
      <c r="I11883" t="str">
        <f>_xlfn.XLOOKUP(tbl_GL[[#This Row],[Account_key]],tbl_COA[Account_key],tbl_COA[SubClass2],"Not Found")</f>
        <v>Marketing</v>
      </c>
      <c r="J11883" t="str">
        <f>_xlfn.XLOOKUP(tbl_GL[[#This Row],[Account_key]],tbl_COA[Account_key],tbl_COA[SubAccount],,0)</f>
        <v>Commissions</v>
      </c>
      <c r="K11883">
        <f>YEAR(tbl_GL[[#This Row],[Date]])</f>
        <v>2019</v>
      </c>
    </row>
    <row r="11884" spans="1:11" x14ac:dyDescent="0.35">
      <c r="A11884">
        <v>750.2</v>
      </c>
      <c r="B11884" s="24">
        <v>43522</v>
      </c>
      <c r="C11884">
        <v>5</v>
      </c>
      <c r="D11884" s="13">
        <v>20</v>
      </c>
      <c r="E11884" s="13" t="s">
        <v>99</v>
      </c>
      <c r="F11884" s="17">
        <v>-108</v>
      </c>
      <c r="G11884" t="str">
        <f>_xlfn.XLOOKUP(tbl_GL[[#This Row],[Account_key]],tbl_COA[Account_key],tbl_COA[Class],"Not Found")</f>
        <v>Assets</v>
      </c>
      <c r="H11884" t="str">
        <f>_xlfn.XLOOKUP(tbl_GL[[#This Row],[Account_key]],tbl_COA[Account_key],tbl_COA[SubClass],"Not Found")</f>
        <v>Assets</v>
      </c>
      <c r="I11884" t="str">
        <f>_xlfn.XLOOKUP(tbl_GL[[#This Row],[Account_key]],tbl_COA[Account_key],tbl_COA[SubClass2],"Not Found")</f>
        <v>Current Assets</v>
      </c>
      <c r="J11884" t="str">
        <f>_xlfn.XLOOKUP(tbl_GL[[#This Row],[Account_key]],tbl_COA[Account_key],tbl_COA[SubAccount],,0)</f>
        <v>Cash in hand</v>
      </c>
      <c r="K11884">
        <f>YEAR(tbl_GL[[#This Row],[Date]])</f>
        <v>2019</v>
      </c>
    </row>
    <row r="11885" spans="1:11" x14ac:dyDescent="0.35">
      <c r="A11885">
        <v>751.1</v>
      </c>
      <c r="B11885" s="24">
        <v>43522</v>
      </c>
      <c r="C11885">
        <v>5</v>
      </c>
      <c r="D11885" s="13">
        <v>10</v>
      </c>
      <c r="E11885" s="13" t="s">
        <v>98</v>
      </c>
      <c r="F11885" s="17">
        <v>-1572</v>
      </c>
      <c r="G11885" t="str">
        <f>_xlfn.XLOOKUP(tbl_GL[[#This Row],[Account_key]],tbl_COA[Account_key],tbl_COA[Class],"Not Found")</f>
        <v>Assets</v>
      </c>
      <c r="H11885" t="str">
        <f>_xlfn.XLOOKUP(tbl_GL[[#This Row],[Account_key]],tbl_COA[Account_key],tbl_COA[SubClass],"Not Found")</f>
        <v>Assets</v>
      </c>
      <c r="I11885" t="str">
        <f>_xlfn.XLOOKUP(tbl_GL[[#This Row],[Account_key]],tbl_COA[Account_key],tbl_COA[SubClass2],"Not Found")</f>
        <v>Current Assets</v>
      </c>
      <c r="J11885" t="str">
        <f>_xlfn.XLOOKUP(tbl_GL[[#This Row],[Account_key]],tbl_COA[Account_key],tbl_COA[SubAccount],,0)</f>
        <v>Cash at Bank</v>
      </c>
      <c r="K11885">
        <f>YEAR(tbl_GL[[#This Row],[Date]])</f>
        <v>2019</v>
      </c>
    </row>
    <row r="11886" spans="1:11" x14ac:dyDescent="0.35">
      <c r="A11886">
        <v>751.2</v>
      </c>
      <c r="B11886" s="24">
        <v>43522</v>
      </c>
      <c r="C11886">
        <v>5</v>
      </c>
      <c r="D11886" s="13">
        <v>120</v>
      </c>
      <c r="E11886" s="13" t="s">
        <v>98</v>
      </c>
      <c r="F11886" s="17">
        <v>-1572</v>
      </c>
      <c r="G11886" t="str">
        <f>_xlfn.XLOOKUP(tbl_GL[[#This Row],[Account_key]],tbl_COA[Account_key],tbl_COA[Class],"Not Found")</f>
        <v>Liabilities and Owners Equity</v>
      </c>
      <c r="H11886" t="str">
        <f>_xlfn.XLOOKUP(tbl_GL[[#This Row],[Account_key]],tbl_COA[Account_key],tbl_COA[SubClass],"Not Found")</f>
        <v>Liabilities</v>
      </c>
      <c r="I11886" t="str">
        <f>_xlfn.XLOOKUP(tbl_GL[[#This Row],[Account_key]],tbl_COA[Account_key],tbl_COA[SubClass2],"Not Found")</f>
        <v>Current Liabilities</v>
      </c>
      <c r="J11886" t="str">
        <f>_xlfn.XLOOKUP(tbl_GL[[#This Row],[Account_key]],tbl_COA[Account_key],tbl_COA[SubAccount],,0)</f>
        <v>Accrued Expenses</v>
      </c>
      <c r="K11886">
        <f>YEAR(tbl_GL[[#This Row],[Date]])</f>
        <v>2019</v>
      </c>
    </row>
    <row r="11887" spans="1:11" x14ac:dyDescent="0.35">
      <c r="A11887">
        <v>752.1</v>
      </c>
      <c r="B11887" s="24">
        <v>43523</v>
      </c>
      <c r="C11887">
        <v>5</v>
      </c>
      <c r="D11887" s="13">
        <v>230</v>
      </c>
      <c r="E11887" s="13" t="s">
        <v>4</v>
      </c>
      <c r="F11887" s="17">
        <v>-434</v>
      </c>
      <c r="G11887" t="str">
        <f>_xlfn.XLOOKUP(tbl_GL[[#This Row],[Account_key]],tbl_COA[Account_key],tbl_COA[Class],"Not Found")</f>
        <v>Trading account</v>
      </c>
      <c r="H11887" t="str">
        <f>_xlfn.XLOOKUP(tbl_GL[[#This Row],[Account_key]],tbl_COA[Account_key],tbl_COA[SubClass],"Not Found")</f>
        <v>Cost of Sales</v>
      </c>
      <c r="I11887" t="str">
        <f>_xlfn.XLOOKUP(tbl_GL[[#This Row],[Account_key]],tbl_COA[Account_key],tbl_COA[SubClass2],"Not Found")</f>
        <v>Cost of Sales</v>
      </c>
      <c r="J11887" t="str">
        <f>_xlfn.XLOOKUP(tbl_GL[[#This Row],[Account_key]],tbl_COA[Account_key],tbl_COA[SubAccount],,0)</f>
        <v>Cost of Sales</v>
      </c>
      <c r="K11887">
        <f>YEAR(tbl_GL[[#This Row],[Date]])</f>
        <v>2019</v>
      </c>
    </row>
    <row r="11888" spans="1:11" x14ac:dyDescent="0.35">
      <c r="A11888">
        <v>752.2</v>
      </c>
      <c r="B11888" s="24">
        <v>43523</v>
      </c>
      <c r="C11888">
        <v>5</v>
      </c>
      <c r="D11888" s="13">
        <v>60</v>
      </c>
      <c r="E11888" s="13" t="s">
        <v>4</v>
      </c>
      <c r="F11888" s="17">
        <v>-434</v>
      </c>
      <c r="G11888" t="str">
        <f>_xlfn.XLOOKUP(tbl_GL[[#This Row],[Account_key]],tbl_COA[Account_key],tbl_COA[Class],"Not Found")</f>
        <v>Assets</v>
      </c>
      <c r="H11888" t="str">
        <f>_xlfn.XLOOKUP(tbl_GL[[#This Row],[Account_key]],tbl_COA[Account_key],tbl_COA[SubClass],"Not Found")</f>
        <v>Assets</v>
      </c>
      <c r="I11888" t="str">
        <f>_xlfn.XLOOKUP(tbl_GL[[#This Row],[Account_key]],tbl_COA[Account_key],tbl_COA[SubClass2],"Not Found")</f>
        <v>Current Assets</v>
      </c>
      <c r="J11888" t="str">
        <f>_xlfn.XLOOKUP(tbl_GL[[#This Row],[Account_key]],tbl_COA[Account_key],tbl_COA[SubAccount],,0)</f>
        <v>Inventory</v>
      </c>
      <c r="K11888">
        <f>YEAR(tbl_GL[[#This Row],[Date]])</f>
        <v>2019</v>
      </c>
    </row>
    <row r="11889" spans="1:11" x14ac:dyDescent="0.35">
      <c r="A11889">
        <v>753.1</v>
      </c>
      <c r="B11889" s="24">
        <v>43523</v>
      </c>
      <c r="C11889">
        <v>5</v>
      </c>
      <c r="D11889" s="13">
        <v>210</v>
      </c>
      <c r="E11889" s="13" t="s">
        <v>8</v>
      </c>
      <c r="F11889" s="17">
        <v>1709</v>
      </c>
      <c r="G11889" t="str">
        <f>_xlfn.XLOOKUP(tbl_GL[[#This Row],[Account_key]],tbl_COA[Account_key],tbl_COA[Class],"Not Found")</f>
        <v>Trading account</v>
      </c>
      <c r="H11889" t="str">
        <f>_xlfn.XLOOKUP(tbl_GL[[#This Row],[Account_key]],tbl_COA[Account_key],tbl_COA[SubClass],"Not Found")</f>
        <v>Sales</v>
      </c>
      <c r="I11889" t="str">
        <f>_xlfn.XLOOKUP(tbl_GL[[#This Row],[Account_key]],tbl_COA[Account_key],tbl_COA[SubClass2],"Not Found")</f>
        <v>Sales</v>
      </c>
      <c r="J11889" t="str">
        <f>_xlfn.XLOOKUP(tbl_GL[[#This Row],[Account_key]],tbl_COA[Account_key],tbl_COA[SubAccount],,0)</f>
        <v>Sales</v>
      </c>
      <c r="K11889">
        <f>YEAR(tbl_GL[[#This Row],[Date]])</f>
        <v>2019</v>
      </c>
    </row>
    <row r="11890" spans="1:11" x14ac:dyDescent="0.35">
      <c r="A11890">
        <v>753.2</v>
      </c>
      <c r="B11890" s="24">
        <v>43523</v>
      </c>
      <c r="C11890">
        <v>5</v>
      </c>
      <c r="D11890" s="13">
        <v>30</v>
      </c>
      <c r="E11890" s="13" t="s">
        <v>8</v>
      </c>
      <c r="F11890" s="17">
        <v>1709</v>
      </c>
      <c r="G11890" t="str">
        <f>_xlfn.XLOOKUP(tbl_GL[[#This Row],[Account_key]],tbl_COA[Account_key],tbl_COA[Class],"Not Found")</f>
        <v>Assets</v>
      </c>
      <c r="H11890" t="str">
        <f>_xlfn.XLOOKUP(tbl_GL[[#This Row],[Account_key]],tbl_COA[Account_key],tbl_COA[SubClass],"Not Found")</f>
        <v>Assets</v>
      </c>
      <c r="I11890" t="str">
        <f>_xlfn.XLOOKUP(tbl_GL[[#This Row],[Account_key]],tbl_COA[Account_key],tbl_COA[SubClass2],"Not Found")</f>
        <v>Current Assets</v>
      </c>
      <c r="J11890" t="str">
        <f>_xlfn.XLOOKUP(tbl_GL[[#This Row],[Account_key]],tbl_COA[Account_key],tbl_COA[SubAccount],,0)</f>
        <v>Trade Receivables</v>
      </c>
      <c r="K11890">
        <f>YEAR(tbl_GL[[#This Row],[Date]])</f>
        <v>2019</v>
      </c>
    </row>
    <row r="11891" spans="1:11" x14ac:dyDescent="0.35">
      <c r="A11891">
        <v>754.1</v>
      </c>
      <c r="B11891" s="24">
        <v>43523</v>
      </c>
      <c r="C11891">
        <v>5</v>
      </c>
      <c r="D11891" s="13">
        <v>30</v>
      </c>
      <c r="E11891" s="13" t="s">
        <v>80</v>
      </c>
      <c r="F11891" s="17">
        <v>-10366</v>
      </c>
      <c r="G11891" t="str">
        <f>_xlfn.XLOOKUP(tbl_GL[[#This Row],[Account_key]],tbl_COA[Account_key],tbl_COA[Class],"Not Found")</f>
        <v>Assets</v>
      </c>
      <c r="H11891" t="str">
        <f>_xlfn.XLOOKUP(tbl_GL[[#This Row],[Account_key]],tbl_COA[Account_key],tbl_COA[SubClass],"Not Found")</f>
        <v>Assets</v>
      </c>
      <c r="I11891" t="str">
        <f>_xlfn.XLOOKUP(tbl_GL[[#This Row],[Account_key]],tbl_COA[Account_key],tbl_COA[SubClass2],"Not Found")</f>
        <v>Current Assets</v>
      </c>
      <c r="J11891" t="str">
        <f>_xlfn.XLOOKUP(tbl_GL[[#This Row],[Account_key]],tbl_COA[Account_key],tbl_COA[SubAccount],,0)</f>
        <v>Trade Receivables</v>
      </c>
      <c r="K11891">
        <f>YEAR(tbl_GL[[#This Row],[Date]])</f>
        <v>2019</v>
      </c>
    </row>
    <row r="11892" spans="1:11" x14ac:dyDescent="0.35">
      <c r="A11892">
        <v>754.2</v>
      </c>
      <c r="B11892" s="24">
        <v>43523</v>
      </c>
      <c r="C11892">
        <v>5</v>
      </c>
      <c r="D11892" s="13">
        <v>10</v>
      </c>
      <c r="E11892" s="13" t="s">
        <v>80</v>
      </c>
      <c r="F11892" s="17">
        <v>10366</v>
      </c>
      <c r="G11892" t="str">
        <f>_xlfn.XLOOKUP(tbl_GL[[#This Row],[Account_key]],tbl_COA[Account_key],tbl_COA[Class],"Not Found")</f>
        <v>Assets</v>
      </c>
      <c r="H11892" t="str">
        <f>_xlfn.XLOOKUP(tbl_GL[[#This Row],[Account_key]],tbl_COA[Account_key],tbl_COA[SubClass],"Not Found")</f>
        <v>Assets</v>
      </c>
      <c r="I11892" t="str">
        <f>_xlfn.XLOOKUP(tbl_GL[[#This Row],[Account_key]],tbl_COA[Account_key],tbl_COA[SubClass2],"Not Found")</f>
        <v>Current Assets</v>
      </c>
      <c r="J11892" t="str">
        <f>_xlfn.XLOOKUP(tbl_GL[[#This Row],[Account_key]],tbl_COA[Account_key],tbl_COA[SubAccount],,0)</f>
        <v>Cash at Bank</v>
      </c>
      <c r="K11892">
        <f>YEAR(tbl_GL[[#This Row],[Date]])</f>
        <v>2019</v>
      </c>
    </row>
    <row r="11893" spans="1:11" x14ac:dyDescent="0.35">
      <c r="A11893">
        <v>755.1</v>
      </c>
      <c r="B11893" s="24">
        <v>43524</v>
      </c>
      <c r="C11893">
        <v>5</v>
      </c>
      <c r="D11893" s="13">
        <v>10</v>
      </c>
      <c r="E11893" s="13" t="s">
        <v>110</v>
      </c>
      <c r="F11893" s="17">
        <v>13</v>
      </c>
      <c r="G11893" t="str">
        <f>_xlfn.XLOOKUP(tbl_GL[[#This Row],[Account_key]],tbl_COA[Account_key],tbl_COA[Class],"Not Found")</f>
        <v>Assets</v>
      </c>
      <c r="H11893" t="str">
        <f>_xlfn.XLOOKUP(tbl_GL[[#This Row],[Account_key]],tbl_COA[Account_key],tbl_COA[SubClass],"Not Found")</f>
        <v>Assets</v>
      </c>
      <c r="I11893" t="str">
        <f>_xlfn.XLOOKUP(tbl_GL[[#This Row],[Account_key]],tbl_COA[Account_key],tbl_COA[SubClass2],"Not Found")</f>
        <v>Current Assets</v>
      </c>
      <c r="J11893" t="str">
        <f>_xlfn.XLOOKUP(tbl_GL[[#This Row],[Account_key]],tbl_COA[Account_key],tbl_COA[SubAccount],,0)</f>
        <v>Cash at Bank</v>
      </c>
      <c r="K11893">
        <f>YEAR(tbl_GL[[#This Row],[Date]])</f>
        <v>2019</v>
      </c>
    </row>
    <row r="11894" spans="1:11" x14ac:dyDescent="0.35">
      <c r="A11894">
        <v>755.2</v>
      </c>
      <c r="B11894" s="24">
        <v>43524</v>
      </c>
      <c r="C11894">
        <v>5</v>
      </c>
      <c r="D11894" s="13">
        <v>430</v>
      </c>
      <c r="E11894" s="13" t="s">
        <v>110</v>
      </c>
      <c r="F11894" s="17">
        <v>13</v>
      </c>
      <c r="G11894" t="str">
        <f>_xlfn.XLOOKUP(tbl_GL[[#This Row],[Account_key]],tbl_COA[Account_key],tbl_COA[Class],"Not Found")</f>
        <v>Non-operating</v>
      </c>
      <c r="H11894" t="str">
        <f>_xlfn.XLOOKUP(tbl_GL[[#This Row],[Account_key]],tbl_COA[Account_key],tbl_COA[SubClass],"Not Found")</f>
        <v>Exchange Loss/Gain</v>
      </c>
      <c r="I11894" t="str">
        <f>_xlfn.XLOOKUP(tbl_GL[[#This Row],[Account_key]],tbl_COA[Account_key],tbl_COA[SubClass2],"Not Found")</f>
        <v>Exchange Loss/Gain</v>
      </c>
      <c r="J11894" t="str">
        <f>_xlfn.XLOOKUP(tbl_GL[[#This Row],[Account_key]],tbl_COA[Account_key],tbl_COA[SubAccount],,0)</f>
        <v>Exchange Loss/Gain</v>
      </c>
      <c r="K11894">
        <f>YEAR(tbl_GL[[#This Row],[Date]])</f>
        <v>2019</v>
      </c>
    </row>
    <row r="11895" spans="1:11" x14ac:dyDescent="0.35">
      <c r="A11895">
        <v>756.1</v>
      </c>
      <c r="B11895" s="24">
        <v>43524</v>
      </c>
      <c r="C11895">
        <v>5</v>
      </c>
      <c r="D11895" s="13">
        <v>400</v>
      </c>
      <c r="E11895" s="13" t="s">
        <v>104</v>
      </c>
      <c r="F11895" s="17">
        <v>-125</v>
      </c>
      <c r="G11895" t="str">
        <f>_xlfn.XLOOKUP(tbl_GL[[#This Row],[Account_key]],tbl_COA[Account_key],tbl_COA[Class],"Not Found")</f>
        <v>Operating account</v>
      </c>
      <c r="H11895" t="str">
        <f>_xlfn.XLOOKUP(tbl_GL[[#This Row],[Account_key]],tbl_COA[Account_key],tbl_COA[SubClass],"Not Found")</f>
        <v>Depreciation &amp; Amortization</v>
      </c>
      <c r="I11895" t="str">
        <f>_xlfn.XLOOKUP(tbl_GL[[#This Row],[Account_key]],tbl_COA[Account_key],tbl_COA[SubClass2],"Not Found")</f>
        <v>Amortization</v>
      </c>
      <c r="J11895" t="str">
        <f>_xlfn.XLOOKUP(tbl_GL[[#This Row],[Account_key]],tbl_COA[Account_key],tbl_COA[SubAccount],,0)</f>
        <v>Amortization of Intangible Assets</v>
      </c>
      <c r="K11895">
        <f>YEAR(tbl_GL[[#This Row],[Date]])</f>
        <v>2019</v>
      </c>
    </row>
    <row r="11896" spans="1:11" x14ac:dyDescent="0.35">
      <c r="A11896">
        <v>756.2</v>
      </c>
      <c r="B11896" s="24">
        <v>43524</v>
      </c>
      <c r="C11896">
        <v>5</v>
      </c>
      <c r="D11896" s="13">
        <v>100</v>
      </c>
      <c r="E11896" s="13" t="s">
        <v>104</v>
      </c>
      <c r="F11896" s="17">
        <v>-125</v>
      </c>
      <c r="G11896" t="str">
        <f>_xlfn.XLOOKUP(tbl_GL[[#This Row],[Account_key]],tbl_COA[Account_key],tbl_COA[Class],"Not Found")</f>
        <v>Assets</v>
      </c>
      <c r="H11896" t="str">
        <f>_xlfn.XLOOKUP(tbl_GL[[#This Row],[Account_key]],tbl_COA[Account_key],tbl_COA[SubClass],"Not Found")</f>
        <v>Assets</v>
      </c>
      <c r="I11896" t="str">
        <f>_xlfn.XLOOKUP(tbl_GL[[#This Row],[Account_key]],tbl_COA[Account_key],tbl_COA[SubClass2],"Not Found")</f>
        <v>Non-Current Assets</v>
      </c>
      <c r="J11896" t="str">
        <f>_xlfn.XLOOKUP(tbl_GL[[#This Row],[Account_key]],tbl_COA[Account_key],tbl_COA[SubAccount],,0)</f>
        <v>Patents and trademarks</v>
      </c>
      <c r="K11896">
        <f>YEAR(tbl_GL[[#This Row],[Date]])</f>
        <v>2019</v>
      </c>
    </row>
    <row r="11897" spans="1:11" x14ac:dyDescent="0.35">
      <c r="A11897">
        <v>757.1</v>
      </c>
      <c r="B11897" s="24">
        <v>43524</v>
      </c>
      <c r="C11897">
        <v>5</v>
      </c>
      <c r="D11897" s="13">
        <v>440</v>
      </c>
      <c r="E11897" s="13" t="s">
        <v>112</v>
      </c>
      <c r="F11897" s="17">
        <v>-195</v>
      </c>
      <c r="G11897" t="str">
        <f>_xlfn.XLOOKUP(tbl_GL[[#This Row],[Account_key]],tbl_COA[Account_key],tbl_COA[Class],"Not Found")</f>
        <v>Interest &amp; Tax</v>
      </c>
      <c r="H11897" t="str">
        <f>_xlfn.XLOOKUP(tbl_GL[[#This Row],[Account_key]],tbl_COA[Account_key],tbl_COA[SubClass],"Not Found")</f>
        <v>Interest Expense</v>
      </c>
      <c r="I11897" t="str">
        <f>_xlfn.XLOOKUP(tbl_GL[[#This Row],[Account_key]],tbl_COA[Account_key],tbl_COA[SubClass2],"Not Found")</f>
        <v>Interest Expense</v>
      </c>
      <c r="J11897" t="str">
        <f>_xlfn.XLOOKUP(tbl_GL[[#This Row],[Account_key]],tbl_COA[Account_key],tbl_COA[SubAccount],,0)</f>
        <v>Interest Expense</v>
      </c>
      <c r="K11897">
        <f>YEAR(tbl_GL[[#This Row],[Date]])</f>
        <v>2019</v>
      </c>
    </row>
    <row r="11898" spans="1:11" x14ac:dyDescent="0.35">
      <c r="A11898">
        <v>757.2</v>
      </c>
      <c r="B11898" s="24">
        <v>43524</v>
      </c>
      <c r="C11898">
        <v>5</v>
      </c>
      <c r="D11898" s="13">
        <v>121</v>
      </c>
      <c r="E11898" s="13" t="s">
        <v>112</v>
      </c>
      <c r="F11898" s="17">
        <v>195</v>
      </c>
      <c r="G11898" t="str">
        <f>_xlfn.XLOOKUP(tbl_GL[[#This Row],[Account_key]],tbl_COA[Account_key],tbl_COA[Class],"Not Found")</f>
        <v>Liabilities and Owners Equity</v>
      </c>
      <c r="H11898" t="str">
        <f>_xlfn.XLOOKUP(tbl_GL[[#This Row],[Account_key]],tbl_COA[Account_key],tbl_COA[SubClass],"Not Found")</f>
        <v>Liabilities</v>
      </c>
      <c r="I11898" t="str">
        <f>_xlfn.XLOOKUP(tbl_GL[[#This Row],[Account_key]],tbl_COA[Account_key],tbl_COA[SubClass2],"Not Found")</f>
        <v>Current Liabilities</v>
      </c>
      <c r="J11898" t="str">
        <f>_xlfn.XLOOKUP(tbl_GL[[#This Row],[Account_key]],tbl_COA[Account_key],tbl_COA[SubAccount],,0)</f>
        <v>Interest Payable</v>
      </c>
      <c r="K11898">
        <f>YEAR(tbl_GL[[#This Row],[Date]])</f>
        <v>2019</v>
      </c>
    </row>
    <row r="11899" spans="1:11" x14ac:dyDescent="0.35">
      <c r="A11899">
        <v>758.1</v>
      </c>
      <c r="B11899" s="24">
        <v>43524</v>
      </c>
      <c r="C11899">
        <v>5</v>
      </c>
      <c r="D11899" s="13">
        <v>10</v>
      </c>
      <c r="E11899" s="13" t="s">
        <v>113</v>
      </c>
      <c r="F11899" s="17">
        <v>239</v>
      </c>
      <c r="G11899" t="str">
        <f>_xlfn.XLOOKUP(tbl_GL[[#This Row],[Account_key]],tbl_COA[Account_key],tbl_COA[Class],"Not Found")</f>
        <v>Assets</v>
      </c>
      <c r="H11899" t="str">
        <f>_xlfn.XLOOKUP(tbl_GL[[#This Row],[Account_key]],tbl_COA[Account_key],tbl_COA[SubClass],"Not Found")</f>
        <v>Assets</v>
      </c>
      <c r="I11899" t="str">
        <f>_xlfn.XLOOKUP(tbl_GL[[#This Row],[Account_key]],tbl_COA[Account_key],tbl_COA[SubClass2],"Not Found")</f>
        <v>Current Assets</v>
      </c>
      <c r="J11899" t="str">
        <f>_xlfn.XLOOKUP(tbl_GL[[#This Row],[Account_key]],tbl_COA[Account_key],tbl_COA[SubAccount],,0)</f>
        <v>Cash at Bank</v>
      </c>
      <c r="K11899">
        <f>YEAR(tbl_GL[[#This Row],[Date]])</f>
        <v>2019</v>
      </c>
    </row>
    <row r="11900" spans="1:11" x14ac:dyDescent="0.35">
      <c r="A11900">
        <v>758.2</v>
      </c>
      <c r="B11900" s="24">
        <v>43524</v>
      </c>
      <c r="C11900">
        <v>5</v>
      </c>
      <c r="D11900" s="13">
        <v>410</v>
      </c>
      <c r="E11900" s="13" t="s">
        <v>113</v>
      </c>
      <c r="F11900" s="17">
        <v>239</v>
      </c>
      <c r="G11900" t="str">
        <f>_xlfn.XLOOKUP(tbl_GL[[#This Row],[Account_key]],tbl_COA[Account_key],tbl_COA[Class],"Not Found")</f>
        <v>Non-operating</v>
      </c>
      <c r="H11900" t="str">
        <f>_xlfn.XLOOKUP(tbl_GL[[#This Row],[Account_key]],tbl_COA[Account_key],tbl_COA[SubClass],"Not Found")</f>
        <v>Interest Income</v>
      </c>
      <c r="I11900" t="str">
        <f>_xlfn.XLOOKUP(tbl_GL[[#This Row],[Account_key]],tbl_COA[Account_key],tbl_COA[SubClass2],"Not Found")</f>
        <v>Interest Income</v>
      </c>
      <c r="J11900" t="str">
        <f>_xlfn.XLOOKUP(tbl_GL[[#This Row],[Account_key]],tbl_COA[Account_key],tbl_COA[SubAccount],,0)</f>
        <v>Interest Income</v>
      </c>
      <c r="K11900">
        <f>YEAR(tbl_GL[[#This Row],[Date]])</f>
        <v>2019</v>
      </c>
    </row>
    <row r="11901" spans="1:11" x14ac:dyDescent="0.35">
      <c r="A11901">
        <v>760.1</v>
      </c>
      <c r="B11901" s="24">
        <v>43524</v>
      </c>
      <c r="C11901">
        <v>5</v>
      </c>
      <c r="D11901" s="13">
        <v>450</v>
      </c>
      <c r="E11901" s="23" t="s">
        <v>108</v>
      </c>
      <c r="F11901" s="17">
        <v>1253</v>
      </c>
      <c r="G11901" t="str">
        <f>_xlfn.XLOOKUP(tbl_GL[[#This Row],[Account_key]],tbl_COA[Account_key],tbl_COA[Class],"Not Found")</f>
        <v>Interest &amp; Tax</v>
      </c>
      <c r="H11901" t="str">
        <f>_xlfn.XLOOKUP(tbl_GL[[#This Row],[Account_key]],tbl_COA[Account_key],tbl_COA[SubClass],"Not Found")</f>
        <v>Taxation</v>
      </c>
      <c r="I11901" t="str">
        <f>_xlfn.XLOOKUP(tbl_GL[[#This Row],[Account_key]],tbl_COA[Account_key],tbl_COA[SubClass2],"Not Found")</f>
        <v>Taxation</v>
      </c>
      <c r="J11901" t="str">
        <f>_xlfn.XLOOKUP(tbl_GL[[#This Row],[Account_key]],tbl_COA[Account_key],tbl_COA[SubAccount],,0)</f>
        <v>Taxation</v>
      </c>
      <c r="K11901">
        <f>YEAR(tbl_GL[[#This Row],[Date]])</f>
        <v>2019</v>
      </c>
    </row>
    <row r="11902" spans="1:11" x14ac:dyDescent="0.35">
      <c r="A11902">
        <v>760.2</v>
      </c>
      <c r="B11902" s="24">
        <v>43524</v>
      </c>
      <c r="C11902">
        <v>5</v>
      </c>
      <c r="D11902" s="13">
        <v>122</v>
      </c>
      <c r="E11902" s="23" t="s">
        <v>108</v>
      </c>
      <c r="F11902" s="17">
        <v>-1253</v>
      </c>
      <c r="G11902" t="str">
        <f>_xlfn.XLOOKUP(tbl_GL[[#This Row],[Account_key]],tbl_COA[Account_key],tbl_COA[Class],"Not Found")</f>
        <v>Liabilities and Owners Equity</v>
      </c>
      <c r="H11902" t="str">
        <f>_xlfn.XLOOKUP(tbl_GL[[#This Row],[Account_key]],tbl_COA[Account_key],tbl_COA[SubClass],"Not Found")</f>
        <v>Liabilities</v>
      </c>
      <c r="I11902" t="str">
        <f>_xlfn.XLOOKUP(tbl_GL[[#This Row],[Account_key]],tbl_COA[Account_key],tbl_COA[SubClass2],"Not Found")</f>
        <v>Current Liabilities</v>
      </c>
      <c r="J11902" t="str">
        <f>_xlfn.XLOOKUP(tbl_GL[[#This Row],[Account_key]],tbl_COA[Account_key],tbl_COA[SubAccount],,0)</f>
        <v>Tax payable</v>
      </c>
      <c r="K11902">
        <f>YEAR(tbl_GL[[#This Row],[Date]])</f>
        <v>2019</v>
      </c>
    </row>
    <row r="11903" spans="1:11" x14ac:dyDescent="0.35">
      <c r="A11903">
        <v>761.1</v>
      </c>
      <c r="B11903" s="24">
        <v>43524</v>
      </c>
      <c r="C11903">
        <v>5</v>
      </c>
      <c r="D11903" s="13">
        <v>240</v>
      </c>
      <c r="E11903" s="13" t="s">
        <v>56</v>
      </c>
      <c r="F11903" s="17">
        <v>-2813</v>
      </c>
      <c r="G11903" t="str">
        <f>_xlfn.XLOOKUP(tbl_GL[[#This Row],[Account_key]],tbl_COA[Account_key],tbl_COA[Class],"Not Found")</f>
        <v>Operating account</v>
      </c>
      <c r="H11903" t="str">
        <f>_xlfn.XLOOKUP(tbl_GL[[#This Row],[Account_key]],tbl_COA[Account_key],tbl_COA[SubClass],"Not Found")</f>
        <v>Operating Expenses</v>
      </c>
      <c r="I11903" t="str">
        <f>_xlfn.XLOOKUP(tbl_GL[[#This Row],[Account_key]],tbl_COA[Account_key],tbl_COA[SubClass2],"Not Found")</f>
        <v>Sales &amp; Distribution</v>
      </c>
      <c r="J11903" t="str">
        <f>_xlfn.XLOOKUP(tbl_GL[[#This Row],[Account_key]],tbl_COA[Account_key],tbl_COA[SubAccount],,0)</f>
        <v>Salaries</v>
      </c>
      <c r="K11903">
        <f>YEAR(tbl_GL[[#This Row],[Date]])</f>
        <v>2019</v>
      </c>
    </row>
    <row r="11904" spans="1:11" x14ac:dyDescent="0.35">
      <c r="A11904">
        <v>761.2</v>
      </c>
      <c r="B11904" s="24">
        <v>43524</v>
      </c>
      <c r="C11904">
        <v>5</v>
      </c>
      <c r="D11904" s="13">
        <v>10</v>
      </c>
      <c r="E11904" s="13" t="s">
        <v>56</v>
      </c>
      <c r="F11904" s="17">
        <v>-2813</v>
      </c>
      <c r="G11904" t="str">
        <f>_xlfn.XLOOKUP(tbl_GL[[#This Row],[Account_key]],tbl_COA[Account_key],tbl_COA[Class],"Not Found")</f>
        <v>Assets</v>
      </c>
      <c r="H11904" t="str">
        <f>_xlfn.XLOOKUP(tbl_GL[[#This Row],[Account_key]],tbl_COA[Account_key],tbl_COA[SubClass],"Not Found")</f>
        <v>Assets</v>
      </c>
      <c r="I11904" t="str">
        <f>_xlfn.XLOOKUP(tbl_GL[[#This Row],[Account_key]],tbl_COA[Account_key],tbl_COA[SubClass2],"Not Found")</f>
        <v>Current Assets</v>
      </c>
      <c r="J11904" t="str">
        <f>_xlfn.XLOOKUP(tbl_GL[[#This Row],[Account_key]],tbl_COA[Account_key],tbl_COA[SubAccount],,0)</f>
        <v>Cash at Bank</v>
      </c>
      <c r="K11904">
        <f>YEAR(tbl_GL[[#This Row],[Date]])</f>
        <v>2019</v>
      </c>
    </row>
    <row r="11905" spans="1:11" x14ac:dyDescent="0.35">
      <c r="A11905">
        <v>762.1</v>
      </c>
      <c r="B11905" s="24">
        <v>43524</v>
      </c>
      <c r="C11905">
        <v>5</v>
      </c>
      <c r="D11905" s="13">
        <v>380</v>
      </c>
      <c r="E11905" s="13" t="s">
        <v>101</v>
      </c>
      <c r="F11905" s="17">
        <v>-4900</v>
      </c>
      <c r="G11905" t="str">
        <f>_xlfn.XLOOKUP(tbl_GL[[#This Row],[Account_key]],tbl_COA[Account_key],tbl_COA[Class],"Not Found")</f>
        <v>Operating account</v>
      </c>
      <c r="H11905" t="str">
        <f>_xlfn.XLOOKUP(tbl_GL[[#This Row],[Account_key]],tbl_COA[Account_key],tbl_COA[SubClass],"Not Found")</f>
        <v>Depreciation &amp; Amortization</v>
      </c>
      <c r="I11905" t="str">
        <f>_xlfn.XLOOKUP(tbl_GL[[#This Row],[Account_key]],tbl_COA[Account_key],tbl_COA[SubClass2],"Not Found")</f>
        <v>Depreciation</v>
      </c>
      <c r="J11905" t="str">
        <f>_xlfn.XLOOKUP(tbl_GL[[#This Row],[Account_key]],tbl_COA[Account_key],tbl_COA[SubAccount],,0)</f>
        <v>Equipment</v>
      </c>
      <c r="K11905">
        <f>YEAR(tbl_GL[[#This Row],[Date]])</f>
        <v>2019</v>
      </c>
    </row>
    <row r="11906" spans="1:11" x14ac:dyDescent="0.35">
      <c r="A11906">
        <v>762.2</v>
      </c>
      <c r="B11906" s="24">
        <v>43524</v>
      </c>
      <c r="C11906">
        <v>5</v>
      </c>
      <c r="D11906" s="13">
        <v>90</v>
      </c>
      <c r="E11906" s="13" t="s">
        <v>101</v>
      </c>
      <c r="F11906" s="17">
        <v>-4900</v>
      </c>
      <c r="G11906" t="str">
        <f>_xlfn.XLOOKUP(tbl_GL[[#This Row],[Account_key]],tbl_COA[Account_key],tbl_COA[Class],"Not Found")</f>
        <v>Assets</v>
      </c>
      <c r="H11906" t="str">
        <f>_xlfn.XLOOKUP(tbl_GL[[#This Row],[Account_key]],tbl_COA[Account_key],tbl_COA[SubClass],"Not Found")</f>
        <v>Assets</v>
      </c>
      <c r="I11906" t="str">
        <f>_xlfn.XLOOKUP(tbl_GL[[#This Row],[Account_key]],tbl_COA[Account_key],tbl_COA[SubClass2],"Not Found")</f>
        <v>Non-Current Assets</v>
      </c>
      <c r="J11906" t="str">
        <f>_xlfn.XLOOKUP(tbl_GL[[#This Row],[Account_key]],tbl_COA[Account_key],tbl_COA[SubAccount],,0)</f>
        <v>Office Furniture &amp; Equipment</v>
      </c>
      <c r="K11906">
        <f>YEAR(tbl_GL[[#This Row],[Date]])</f>
        <v>2019</v>
      </c>
    </row>
    <row r="11907" spans="1:11" x14ac:dyDescent="0.35">
      <c r="A11907">
        <v>763.1</v>
      </c>
      <c r="B11907" s="24">
        <v>43525</v>
      </c>
      <c r="C11907">
        <v>5</v>
      </c>
      <c r="D11907" s="13">
        <v>350</v>
      </c>
      <c r="E11907" s="13" t="s">
        <v>97</v>
      </c>
      <c r="F11907" s="17">
        <v>-1098</v>
      </c>
      <c r="G11907" t="str">
        <f>_xlfn.XLOOKUP(tbl_GL[[#This Row],[Account_key]],tbl_COA[Account_key],tbl_COA[Class],"Not Found")</f>
        <v>Operating account</v>
      </c>
      <c r="H11907" t="str">
        <f>_xlfn.XLOOKUP(tbl_GL[[#This Row],[Account_key]],tbl_COA[Account_key],tbl_COA[SubClass],"Not Found")</f>
        <v>Operating Expenses</v>
      </c>
      <c r="I11907" t="str">
        <f>_xlfn.XLOOKUP(tbl_GL[[#This Row],[Account_key]],tbl_COA[Account_key],tbl_COA[SubClass2],"Not Found")</f>
        <v>Administration</v>
      </c>
      <c r="J11907" t="str">
        <f>_xlfn.XLOOKUP(tbl_GL[[#This Row],[Account_key]],tbl_COA[Account_key],tbl_COA[SubAccount],,0)</f>
        <v>Other Expenses</v>
      </c>
      <c r="K11907">
        <f>YEAR(tbl_GL[[#This Row],[Date]])</f>
        <v>2019</v>
      </c>
    </row>
    <row r="11908" spans="1:11" x14ac:dyDescent="0.35">
      <c r="A11908">
        <v>763.2</v>
      </c>
      <c r="B11908" s="24">
        <v>43525</v>
      </c>
      <c r="C11908">
        <v>5</v>
      </c>
      <c r="D11908" s="13">
        <v>120</v>
      </c>
      <c r="E11908" s="13" t="s">
        <v>97</v>
      </c>
      <c r="F11908" s="17">
        <v>1098</v>
      </c>
      <c r="G11908" t="str">
        <f>_xlfn.XLOOKUP(tbl_GL[[#This Row],[Account_key]],tbl_COA[Account_key],tbl_COA[Class],"Not Found")</f>
        <v>Liabilities and Owners Equity</v>
      </c>
      <c r="H11908" t="str">
        <f>_xlfn.XLOOKUP(tbl_GL[[#This Row],[Account_key]],tbl_COA[Account_key],tbl_COA[SubClass],"Not Found")</f>
        <v>Liabilities</v>
      </c>
      <c r="I11908" t="str">
        <f>_xlfn.XLOOKUP(tbl_GL[[#This Row],[Account_key]],tbl_COA[Account_key],tbl_COA[SubClass2],"Not Found")</f>
        <v>Current Liabilities</v>
      </c>
      <c r="J11908" t="str">
        <f>_xlfn.XLOOKUP(tbl_GL[[#This Row],[Account_key]],tbl_COA[Account_key],tbl_COA[SubAccount],,0)</f>
        <v>Accrued Expenses</v>
      </c>
      <c r="K11908">
        <f>YEAR(tbl_GL[[#This Row],[Date]])</f>
        <v>2019</v>
      </c>
    </row>
    <row r="11909" spans="1:11" x14ac:dyDescent="0.35">
      <c r="A11909">
        <v>764.1</v>
      </c>
      <c r="B11909" s="24">
        <v>43525</v>
      </c>
      <c r="C11909">
        <v>5</v>
      </c>
      <c r="D11909" s="13">
        <v>60</v>
      </c>
      <c r="E11909" s="13" t="s">
        <v>84</v>
      </c>
      <c r="F11909" s="17">
        <v>11700</v>
      </c>
      <c r="G11909" t="str">
        <f>_xlfn.XLOOKUP(tbl_GL[[#This Row],[Account_key]],tbl_COA[Account_key],tbl_COA[Class],"Not Found")</f>
        <v>Assets</v>
      </c>
      <c r="H11909" t="str">
        <f>_xlfn.XLOOKUP(tbl_GL[[#This Row],[Account_key]],tbl_COA[Account_key],tbl_COA[SubClass],"Not Found")</f>
        <v>Assets</v>
      </c>
      <c r="I11909" t="str">
        <f>_xlfn.XLOOKUP(tbl_GL[[#This Row],[Account_key]],tbl_COA[Account_key],tbl_COA[SubClass2],"Not Found")</f>
        <v>Current Assets</v>
      </c>
      <c r="J11909" t="str">
        <f>_xlfn.XLOOKUP(tbl_GL[[#This Row],[Account_key]],tbl_COA[Account_key],tbl_COA[SubAccount],,0)</f>
        <v>Inventory</v>
      </c>
      <c r="K11909">
        <f>YEAR(tbl_GL[[#This Row],[Date]])</f>
        <v>2019</v>
      </c>
    </row>
    <row r="11910" spans="1:11" x14ac:dyDescent="0.35">
      <c r="A11910">
        <v>764.2</v>
      </c>
      <c r="B11910" s="24">
        <v>43525</v>
      </c>
      <c r="C11910">
        <v>5</v>
      </c>
      <c r="D11910" s="13">
        <v>110</v>
      </c>
      <c r="E11910" s="13" t="s">
        <v>84</v>
      </c>
      <c r="F11910" s="17">
        <v>11700</v>
      </c>
      <c r="G11910" t="str">
        <f>_xlfn.XLOOKUP(tbl_GL[[#This Row],[Account_key]],tbl_COA[Account_key],tbl_COA[Class],"Not Found")</f>
        <v>Liabilities and Owners Equity</v>
      </c>
      <c r="H11910" t="str">
        <f>_xlfn.XLOOKUP(tbl_GL[[#This Row],[Account_key]],tbl_COA[Account_key],tbl_COA[SubClass],"Not Found")</f>
        <v>Liabilities</v>
      </c>
      <c r="I11910" t="str">
        <f>_xlfn.XLOOKUP(tbl_GL[[#This Row],[Account_key]],tbl_COA[Account_key],tbl_COA[SubClass2],"Not Found")</f>
        <v>Current Liabilities</v>
      </c>
      <c r="J11910" t="str">
        <f>_xlfn.XLOOKUP(tbl_GL[[#This Row],[Account_key]],tbl_COA[Account_key],tbl_COA[SubAccount],,0)</f>
        <v>Trade Payables</v>
      </c>
      <c r="K11910">
        <f>YEAR(tbl_GL[[#This Row],[Date]])</f>
        <v>2019</v>
      </c>
    </row>
    <row r="11911" spans="1:11" x14ac:dyDescent="0.35">
      <c r="A11911">
        <v>765.1</v>
      </c>
      <c r="B11911" s="24">
        <v>43526</v>
      </c>
      <c r="C11911">
        <v>5</v>
      </c>
      <c r="D11911" s="13">
        <v>230</v>
      </c>
      <c r="E11911" s="13" t="s">
        <v>4</v>
      </c>
      <c r="F11911" s="17">
        <v>-516</v>
      </c>
      <c r="G11911" t="str">
        <f>_xlfn.XLOOKUP(tbl_GL[[#This Row],[Account_key]],tbl_COA[Account_key],tbl_COA[Class],"Not Found")</f>
        <v>Trading account</v>
      </c>
      <c r="H11911" t="str">
        <f>_xlfn.XLOOKUP(tbl_GL[[#This Row],[Account_key]],tbl_COA[Account_key],tbl_COA[SubClass],"Not Found")</f>
        <v>Cost of Sales</v>
      </c>
      <c r="I11911" t="str">
        <f>_xlfn.XLOOKUP(tbl_GL[[#This Row],[Account_key]],tbl_COA[Account_key],tbl_COA[SubClass2],"Not Found")</f>
        <v>Cost of Sales</v>
      </c>
      <c r="J11911" t="str">
        <f>_xlfn.XLOOKUP(tbl_GL[[#This Row],[Account_key]],tbl_COA[Account_key],tbl_COA[SubAccount],,0)</f>
        <v>Cost of Sales</v>
      </c>
      <c r="K11911">
        <f>YEAR(tbl_GL[[#This Row],[Date]])</f>
        <v>2019</v>
      </c>
    </row>
    <row r="11912" spans="1:11" x14ac:dyDescent="0.35">
      <c r="A11912">
        <v>765.2</v>
      </c>
      <c r="B11912" s="24">
        <v>43526</v>
      </c>
      <c r="C11912">
        <v>5</v>
      </c>
      <c r="D11912" s="13">
        <v>60</v>
      </c>
      <c r="E11912" s="13" t="s">
        <v>4</v>
      </c>
      <c r="F11912" s="17">
        <v>-516</v>
      </c>
      <c r="G11912" t="str">
        <f>_xlfn.XLOOKUP(tbl_GL[[#This Row],[Account_key]],tbl_COA[Account_key],tbl_COA[Class],"Not Found")</f>
        <v>Assets</v>
      </c>
      <c r="H11912" t="str">
        <f>_xlfn.XLOOKUP(tbl_GL[[#This Row],[Account_key]],tbl_COA[Account_key],tbl_COA[SubClass],"Not Found")</f>
        <v>Assets</v>
      </c>
      <c r="I11912" t="str">
        <f>_xlfn.XLOOKUP(tbl_GL[[#This Row],[Account_key]],tbl_COA[Account_key],tbl_COA[SubClass2],"Not Found")</f>
        <v>Current Assets</v>
      </c>
      <c r="J11912" t="str">
        <f>_xlfn.XLOOKUP(tbl_GL[[#This Row],[Account_key]],tbl_COA[Account_key],tbl_COA[SubAccount],,0)</f>
        <v>Inventory</v>
      </c>
      <c r="K11912">
        <f>YEAR(tbl_GL[[#This Row],[Date]])</f>
        <v>2019</v>
      </c>
    </row>
    <row r="11913" spans="1:11" x14ac:dyDescent="0.35">
      <c r="A11913">
        <v>766.1</v>
      </c>
      <c r="B11913" s="24">
        <v>43526</v>
      </c>
      <c r="C11913">
        <v>5</v>
      </c>
      <c r="D11913" s="13">
        <v>230</v>
      </c>
      <c r="E11913" s="13" t="s">
        <v>4</v>
      </c>
      <c r="F11913" s="17">
        <v>-2204</v>
      </c>
      <c r="G11913" t="str">
        <f>_xlfn.XLOOKUP(tbl_GL[[#This Row],[Account_key]],tbl_COA[Account_key],tbl_COA[Class],"Not Found")</f>
        <v>Trading account</v>
      </c>
      <c r="H11913" t="str">
        <f>_xlfn.XLOOKUP(tbl_GL[[#This Row],[Account_key]],tbl_COA[Account_key],tbl_COA[SubClass],"Not Found")</f>
        <v>Cost of Sales</v>
      </c>
      <c r="I11913" t="str">
        <f>_xlfn.XLOOKUP(tbl_GL[[#This Row],[Account_key]],tbl_COA[Account_key],tbl_COA[SubClass2],"Not Found")</f>
        <v>Cost of Sales</v>
      </c>
      <c r="J11913" t="str">
        <f>_xlfn.XLOOKUP(tbl_GL[[#This Row],[Account_key]],tbl_COA[Account_key],tbl_COA[SubAccount],,0)</f>
        <v>Cost of Sales</v>
      </c>
      <c r="K11913">
        <f>YEAR(tbl_GL[[#This Row],[Date]])</f>
        <v>2019</v>
      </c>
    </row>
    <row r="11914" spans="1:11" x14ac:dyDescent="0.35">
      <c r="A11914">
        <v>766.2</v>
      </c>
      <c r="B11914" s="24">
        <v>43526</v>
      </c>
      <c r="C11914">
        <v>5</v>
      </c>
      <c r="D11914" s="13">
        <v>60</v>
      </c>
      <c r="E11914" s="13" t="s">
        <v>4</v>
      </c>
      <c r="F11914" s="17">
        <v>-2204</v>
      </c>
      <c r="G11914" t="str">
        <f>_xlfn.XLOOKUP(tbl_GL[[#This Row],[Account_key]],tbl_COA[Account_key],tbl_COA[Class],"Not Found")</f>
        <v>Assets</v>
      </c>
      <c r="H11914" t="str">
        <f>_xlfn.XLOOKUP(tbl_GL[[#This Row],[Account_key]],tbl_COA[Account_key],tbl_COA[SubClass],"Not Found")</f>
        <v>Assets</v>
      </c>
      <c r="I11914" t="str">
        <f>_xlfn.XLOOKUP(tbl_GL[[#This Row],[Account_key]],tbl_COA[Account_key],tbl_COA[SubClass2],"Not Found")</f>
        <v>Current Assets</v>
      </c>
      <c r="J11914" t="str">
        <f>_xlfn.XLOOKUP(tbl_GL[[#This Row],[Account_key]],tbl_COA[Account_key],tbl_COA[SubAccount],,0)</f>
        <v>Inventory</v>
      </c>
      <c r="K11914">
        <f>YEAR(tbl_GL[[#This Row],[Date]])</f>
        <v>2019</v>
      </c>
    </row>
    <row r="11915" spans="1:11" x14ac:dyDescent="0.35">
      <c r="A11915">
        <v>767.1</v>
      </c>
      <c r="B11915" s="24">
        <v>43526</v>
      </c>
      <c r="C11915">
        <v>5</v>
      </c>
      <c r="D11915" s="13">
        <v>210</v>
      </c>
      <c r="E11915" s="13" t="s">
        <v>7</v>
      </c>
      <c r="F11915" s="17">
        <v>2322</v>
      </c>
      <c r="G11915" t="str">
        <f>_xlfn.XLOOKUP(tbl_GL[[#This Row],[Account_key]],tbl_COA[Account_key],tbl_COA[Class],"Not Found")</f>
        <v>Trading account</v>
      </c>
      <c r="H11915" t="str">
        <f>_xlfn.XLOOKUP(tbl_GL[[#This Row],[Account_key]],tbl_COA[Account_key],tbl_COA[SubClass],"Not Found")</f>
        <v>Sales</v>
      </c>
      <c r="I11915" t="str">
        <f>_xlfn.XLOOKUP(tbl_GL[[#This Row],[Account_key]],tbl_COA[Account_key],tbl_COA[SubClass2],"Not Found")</f>
        <v>Sales</v>
      </c>
      <c r="J11915" t="str">
        <f>_xlfn.XLOOKUP(tbl_GL[[#This Row],[Account_key]],tbl_COA[Account_key],tbl_COA[SubAccount],,0)</f>
        <v>Sales</v>
      </c>
      <c r="K11915">
        <f>YEAR(tbl_GL[[#This Row],[Date]])</f>
        <v>2019</v>
      </c>
    </row>
    <row r="11916" spans="1:11" x14ac:dyDescent="0.35">
      <c r="A11916">
        <v>767.2</v>
      </c>
      <c r="B11916" s="24">
        <v>43526</v>
      </c>
      <c r="C11916">
        <v>5</v>
      </c>
      <c r="D11916" s="13">
        <v>10</v>
      </c>
      <c r="E11916" s="13" t="s">
        <v>7</v>
      </c>
      <c r="F11916" s="17">
        <v>2322</v>
      </c>
      <c r="G11916" t="str">
        <f>_xlfn.XLOOKUP(tbl_GL[[#This Row],[Account_key]],tbl_COA[Account_key],tbl_COA[Class],"Not Found")</f>
        <v>Assets</v>
      </c>
      <c r="H11916" t="str">
        <f>_xlfn.XLOOKUP(tbl_GL[[#This Row],[Account_key]],tbl_COA[Account_key],tbl_COA[SubClass],"Not Found")</f>
        <v>Assets</v>
      </c>
      <c r="I11916" t="str">
        <f>_xlfn.XLOOKUP(tbl_GL[[#This Row],[Account_key]],tbl_COA[Account_key],tbl_COA[SubClass2],"Not Found")</f>
        <v>Current Assets</v>
      </c>
      <c r="J11916" t="str">
        <f>_xlfn.XLOOKUP(tbl_GL[[#This Row],[Account_key]],tbl_COA[Account_key],tbl_COA[SubAccount],,0)</f>
        <v>Cash at Bank</v>
      </c>
      <c r="K11916">
        <f>YEAR(tbl_GL[[#This Row],[Date]])</f>
        <v>2019</v>
      </c>
    </row>
    <row r="11917" spans="1:11" x14ac:dyDescent="0.35">
      <c r="A11917">
        <v>768.1</v>
      </c>
      <c r="B11917" s="24">
        <v>43526</v>
      </c>
      <c r="C11917">
        <v>5</v>
      </c>
      <c r="D11917" s="13">
        <v>210</v>
      </c>
      <c r="E11917" s="13" t="s">
        <v>8</v>
      </c>
      <c r="F11917" s="17">
        <v>8676</v>
      </c>
      <c r="G11917" t="str">
        <f>_xlfn.XLOOKUP(tbl_GL[[#This Row],[Account_key]],tbl_COA[Account_key],tbl_COA[Class],"Not Found")</f>
        <v>Trading account</v>
      </c>
      <c r="H11917" t="str">
        <f>_xlfn.XLOOKUP(tbl_GL[[#This Row],[Account_key]],tbl_COA[Account_key],tbl_COA[SubClass],"Not Found")</f>
        <v>Sales</v>
      </c>
      <c r="I11917" t="str">
        <f>_xlfn.XLOOKUP(tbl_GL[[#This Row],[Account_key]],tbl_COA[Account_key],tbl_COA[SubClass2],"Not Found")</f>
        <v>Sales</v>
      </c>
      <c r="J11917" t="str">
        <f>_xlfn.XLOOKUP(tbl_GL[[#This Row],[Account_key]],tbl_COA[Account_key],tbl_COA[SubAccount],,0)</f>
        <v>Sales</v>
      </c>
      <c r="K11917">
        <f>YEAR(tbl_GL[[#This Row],[Date]])</f>
        <v>2019</v>
      </c>
    </row>
    <row r="11918" spans="1:11" x14ac:dyDescent="0.35">
      <c r="A11918">
        <v>768.2</v>
      </c>
      <c r="B11918" s="24">
        <v>43526</v>
      </c>
      <c r="C11918">
        <v>5</v>
      </c>
      <c r="D11918" s="13">
        <v>30</v>
      </c>
      <c r="E11918" s="13" t="s">
        <v>8</v>
      </c>
      <c r="F11918" s="17">
        <v>8676</v>
      </c>
      <c r="G11918" t="str">
        <f>_xlfn.XLOOKUP(tbl_GL[[#This Row],[Account_key]],tbl_COA[Account_key],tbl_COA[Class],"Not Found")</f>
        <v>Assets</v>
      </c>
      <c r="H11918" t="str">
        <f>_xlfn.XLOOKUP(tbl_GL[[#This Row],[Account_key]],tbl_COA[Account_key],tbl_COA[SubClass],"Not Found")</f>
        <v>Assets</v>
      </c>
      <c r="I11918" t="str">
        <f>_xlfn.XLOOKUP(tbl_GL[[#This Row],[Account_key]],tbl_COA[Account_key],tbl_COA[SubClass2],"Not Found")</f>
        <v>Current Assets</v>
      </c>
      <c r="J11918" t="str">
        <f>_xlfn.XLOOKUP(tbl_GL[[#This Row],[Account_key]],tbl_COA[Account_key],tbl_COA[SubAccount],,0)</f>
        <v>Trade Receivables</v>
      </c>
      <c r="K11918">
        <f>YEAR(tbl_GL[[#This Row],[Date]])</f>
        <v>2019</v>
      </c>
    </row>
    <row r="11919" spans="1:11" x14ac:dyDescent="0.35">
      <c r="A11919">
        <v>769.1</v>
      </c>
      <c r="B11919" s="24">
        <v>43528</v>
      </c>
      <c r="C11919">
        <v>5</v>
      </c>
      <c r="D11919" s="13">
        <v>10</v>
      </c>
      <c r="E11919" s="13" t="s">
        <v>98</v>
      </c>
      <c r="F11919" s="17">
        <v>-1450</v>
      </c>
      <c r="G11919" t="str">
        <f>_xlfn.XLOOKUP(tbl_GL[[#This Row],[Account_key]],tbl_COA[Account_key],tbl_COA[Class],"Not Found")</f>
        <v>Assets</v>
      </c>
      <c r="H11919" t="str">
        <f>_xlfn.XLOOKUP(tbl_GL[[#This Row],[Account_key]],tbl_COA[Account_key],tbl_COA[SubClass],"Not Found")</f>
        <v>Assets</v>
      </c>
      <c r="I11919" t="str">
        <f>_xlfn.XLOOKUP(tbl_GL[[#This Row],[Account_key]],tbl_COA[Account_key],tbl_COA[SubClass2],"Not Found")</f>
        <v>Current Assets</v>
      </c>
      <c r="J11919" t="str">
        <f>_xlfn.XLOOKUP(tbl_GL[[#This Row],[Account_key]],tbl_COA[Account_key],tbl_COA[SubAccount],,0)</f>
        <v>Cash at Bank</v>
      </c>
      <c r="K11919">
        <f>YEAR(tbl_GL[[#This Row],[Date]])</f>
        <v>2019</v>
      </c>
    </row>
    <row r="11920" spans="1:11" x14ac:dyDescent="0.35">
      <c r="A11920">
        <v>769.2</v>
      </c>
      <c r="B11920" s="24">
        <v>43528</v>
      </c>
      <c r="C11920">
        <v>5</v>
      </c>
      <c r="D11920" s="13">
        <v>120</v>
      </c>
      <c r="E11920" s="13" t="s">
        <v>98</v>
      </c>
      <c r="F11920" s="17">
        <v>-1450</v>
      </c>
      <c r="G11920" t="str">
        <f>_xlfn.XLOOKUP(tbl_GL[[#This Row],[Account_key]],tbl_COA[Account_key],tbl_COA[Class],"Not Found")</f>
        <v>Liabilities and Owners Equity</v>
      </c>
      <c r="H11920" t="str">
        <f>_xlfn.XLOOKUP(tbl_GL[[#This Row],[Account_key]],tbl_COA[Account_key],tbl_COA[SubClass],"Not Found")</f>
        <v>Liabilities</v>
      </c>
      <c r="I11920" t="str">
        <f>_xlfn.XLOOKUP(tbl_GL[[#This Row],[Account_key]],tbl_COA[Account_key],tbl_COA[SubClass2],"Not Found")</f>
        <v>Current Liabilities</v>
      </c>
      <c r="J11920" t="str">
        <f>_xlfn.XLOOKUP(tbl_GL[[#This Row],[Account_key]],tbl_COA[Account_key],tbl_COA[SubAccount],,0)</f>
        <v>Accrued Expenses</v>
      </c>
      <c r="K11920">
        <f>YEAR(tbl_GL[[#This Row],[Date]])</f>
        <v>2019</v>
      </c>
    </row>
    <row r="11921" spans="1:11" x14ac:dyDescent="0.35">
      <c r="A11921">
        <v>770.1</v>
      </c>
      <c r="B11921" s="24">
        <v>43529</v>
      </c>
      <c r="C11921">
        <v>5</v>
      </c>
      <c r="D11921" s="13">
        <v>290</v>
      </c>
      <c r="E11921" s="13" t="s">
        <v>97</v>
      </c>
      <c r="F11921" s="17">
        <v>-1132</v>
      </c>
      <c r="G11921" t="str">
        <f>_xlfn.XLOOKUP(tbl_GL[[#This Row],[Account_key]],tbl_COA[Account_key],tbl_COA[Class],"Not Found")</f>
        <v>Operating account</v>
      </c>
      <c r="H11921" t="str">
        <f>_xlfn.XLOOKUP(tbl_GL[[#This Row],[Account_key]],tbl_COA[Account_key],tbl_COA[SubClass],"Not Found")</f>
        <v>Operating Expenses</v>
      </c>
      <c r="I11921" t="str">
        <f>_xlfn.XLOOKUP(tbl_GL[[#This Row],[Account_key]],tbl_COA[Account_key],tbl_COA[SubClass2],"Not Found")</f>
        <v>Administration</v>
      </c>
      <c r="J11921" t="str">
        <f>_xlfn.XLOOKUP(tbl_GL[[#This Row],[Account_key]],tbl_COA[Account_key],tbl_COA[SubAccount],,0)</f>
        <v>Travel</v>
      </c>
      <c r="K11921">
        <f>YEAR(tbl_GL[[#This Row],[Date]])</f>
        <v>2019</v>
      </c>
    </row>
    <row r="11922" spans="1:11" x14ac:dyDescent="0.35">
      <c r="A11922">
        <v>770.2</v>
      </c>
      <c r="B11922" s="24">
        <v>43529</v>
      </c>
      <c r="C11922">
        <v>5</v>
      </c>
      <c r="D11922" s="13">
        <v>120</v>
      </c>
      <c r="E11922" s="13" t="s">
        <v>97</v>
      </c>
      <c r="F11922" s="17">
        <v>1132</v>
      </c>
      <c r="G11922" t="str">
        <f>_xlfn.XLOOKUP(tbl_GL[[#This Row],[Account_key]],tbl_COA[Account_key],tbl_COA[Class],"Not Found")</f>
        <v>Liabilities and Owners Equity</v>
      </c>
      <c r="H11922" t="str">
        <f>_xlfn.XLOOKUP(tbl_GL[[#This Row],[Account_key]],tbl_COA[Account_key],tbl_COA[SubClass],"Not Found")</f>
        <v>Liabilities</v>
      </c>
      <c r="I11922" t="str">
        <f>_xlfn.XLOOKUP(tbl_GL[[#This Row],[Account_key]],tbl_COA[Account_key],tbl_COA[SubClass2],"Not Found")</f>
        <v>Current Liabilities</v>
      </c>
      <c r="J11922" t="str">
        <f>_xlfn.XLOOKUP(tbl_GL[[#This Row],[Account_key]],tbl_COA[Account_key],tbl_COA[SubAccount],,0)</f>
        <v>Accrued Expenses</v>
      </c>
      <c r="K11922">
        <f>YEAR(tbl_GL[[#This Row],[Date]])</f>
        <v>2019</v>
      </c>
    </row>
    <row r="11923" spans="1:11" x14ac:dyDescent="0.35">
      <c r="A11923">
        <v>771.1</v>
      </c>
      <c r="B11923" s="24">
        <v>43529</v>
      </c>
      <c r="C11923">
        <v>5</v>
      </c>
      <c r="D11923" s="13">
        <v>10</v>
      </c>
      <c r="E11923" s="13" t="s">
        <v>84</v>
      </c>
      <c r="F11923" s="17">
        <v>-11700</v>
      </c>
      <c r="G11923" t="str">
        <f>_xlfn.XLOOKUP(tbl_GL[[#This Row],[Account_key]],tbl_COA[Account_key],tbl_COA[Class],"Not Found")</f>
        <v>Assets</v>
      </c>
      <c r="H11923" t="str">
        <f>_xlfn.XLOOKUP(tbl_GL[[#This Row],[Account_key]],tbl_COA[Account_key],tbl_COA[SubClass],"Not Found")</f>
        <v>Assets</v>
      </c>
      <c r="I11923" t="str">
        <f>_xlfn.XLOOKUP(tbl_GL[[#This Row],[Account_key]],tbl_COA[Account_key],tbl_COA[SubClass2],"Not Found")</f>
        <v>Current Assets</v>
      </c>
      <c r="J11923" t="str">
        <f>_xlfn.XLOOKUP(tbl_GL[[#This Row],[Account_key]],tbl_COA[Account_key],tbl_COA[SubAccount],,0)</f>
        <v>Cash at Bank</v>
      </c>
      <c r="K11923">
        <f>YEAR(tbl_GL[[#This Row],[Date]])</f>
        <v>2019</v>
      </c>
    </row>
    <row r="11924" spans="1:11" x14ac:dyDescent="0.35">
      <c r="A11924">
        <v>771.2</v>
      </c>
      <c r="B11924" s="24">
        <v>43529</v>
      </c>
      <c r="C11924">
        <v>5</v>
      </c>
      <c r="D11924" s="13">
        <v>110</v>
      </c>
      <c r="E11924" s="13" t="s">
        <v>84</v>
      </c>
      <c r="F11924" s="17">
        <v>-11700</v>
      </c>
      <c r="G11924" t="str">
        <f>_xlfn.XLOOKUP(tbl_GL[[#This Row],[Account_key]],tbl_COA[Account_key],tbl_COA[Class],"Not Found")</f>
        <v>Liabilities and Owners Equity</v>
      </c>
      <c r="H11924" t="str">
        <f>_xlfn.XLOOKUP(tbl_GL[[#This Row],[Account_key]],tbl_COA[Account_key],tbl_COA[SubClass],"Not Found")</f>
        <v>Liabilities</v>
      </c>
      <c r="I11924" t="str">
        <f>_xlfn.XLOOKUP(tbl_GL[[#This Row],[Account_key]],tbl_COA[Account_key],tbl_COA[SubClass2],"Not Found")</f>
        <v>Current Liabilities</v>
      </c>
      <c r="J11924" t="str">
        <f>_xlfn.XLOOKUP(tbl_GL[[#This Row],[Account_key]],tbl_COA[Account_key],tbl_COA[SubAccount],,0)</f>
        <v>Trade Payables</v>
      </c>
      <c r="K11924">
        <f>YEAR(tbl_GL[[#This Row],[Date]])</f>
        <v>2019</v>
      </c>
    </row>
    <row r="11925" spans="1:11" x14ac:dyDescent="0.35">
      <c r="A11925">
        <v>772.1</v>
      </c>
      <c r="B11925" s="24">
        <v>43531</v>
      </c>
      <c r="C11925">
        <v>5</v>
      </c>
      <c r="D11925" s="13">
        <v>260</v>
      </c>
      <c r="E11925" s="13" t="s">
        <v>97</v>
      </c>
      <c r="F11925" s="17">
        <v>-1324</v>
      </c>
      <c r="G11925" t="str">
        <f>_xlfn.XLOOKUP(tbl_GL[[#This Row],[Account_key]],tbl_COA[Account_key],tbl_COA[Class],"Not Found")</f>
        <v>Operating account</v>
      </c>
      <c r="H11925" t="str">
        <f>_xlfn.XLOOKUP(tbl_GL[[#This Row],[Account_key]],tbl_COA[Account_key],tbl_COA[SubClass],"Not Found")</f>
        <v>Operating Expenses</v>
      </c>
      <c r="I11925" t="str">
        <f>_xlfn.XLOOKUP(tbl_GL[[#This Row],[Account_key]],tbl_COA[Account_key],tbl_COA[SubClass2],"Not Found")</f>
        <v>Marketing</v>
      </c>
      <c r="J11925" t="str">
        <f>_xlfn.XLOOKUP(tbl_GL[[#This Row],[Account_key]],tbl_COA[Account_key],tbl_COA[SubAccount],,0)</f>
        <v>Commissions</v>
      </c>
      <c r="K11925">
        <f>YEAR(tbl_GL[[#This Row],[Date]])</f>
        <v>2019</v>
      </c>
    </row>
    <row r="11926" spans="1:11" x14ac:dyDescent="0.35">
      <c r="A11926">
        <v>772.2</v>
      </c>
      <c r="B11926" s="24">
        <v>43531</v>
      </c>
      <c r="C11926">
        <v>5</v>
      </c>
      <c r="D11926" s="13">
        <v>120</v>
      </c>
      <c r="E11926" s="13" t="s">
        <v>97</v>
      </c>
      <c r="F11926" s="17">
        <v>1324</v>
      </c>
      <c r="G11926" t="str">
        <f>_xlfn.XLOOKUP(tbl_GL[[#This Row],[Account_key]],tbl_COA[Account_key],tbl_COA[Class],"Not Found")</f>
        <v>Liabilities and Owners Equity</v>
      </c>
      <c r="H11926" t="str">
        <f>_xlfn.XLOOKUP(tbl_GL[[#This Row],[Account_key]],tbl_COA[Account_key],tbl_COA[SubClass],"Not Found")</f>
        <v>Liabilities</v>
      </c>
      <c r="I11926" t="str">
        <f>_xlfn.XLOOKUP(tbl_GL[[#This Row],[Account_key]],tbl_COA[Account_key],tbl_COA[SubClass2],"Not Found")</f>
        <v>Current Liabilities</v>
      </c>
      <c r="J11926" t="str">
        <f>_xlfn.XLOOKUP(tbl_GL[[#This Row],[Account_key]],tbl_COA[Account_key],tbl_COA[SubAccount],,0)</f>
        <v>Accrued Expenses</v>
      </c>
      <c r="K11926">
        <f>YEAR(tbl_GL[[#This Row],[Date]])</f>
        <v>2019</v>
      </c>
    </row>
    <row r="11927" spans="1:11" x14ac:dyDescent="0.35">
      <c r="A11927">
        <v>773.1</v>
      </c>
      <c r="B11927" s="24">
        <v>43531</v>
      </c>
      <c r="C11927">
        <v>5</v>
      </c>
      <c r="D11927" s="13">
        <v>30</v>
      </c>
      <c r="E11927" s="13" t="s">
        <v>80</v>
      </c>
      <c r="F11927" s="17">
        <v>-11215</v>
      </c>
      <c r="G11927" t="str">
        <f>_xlfn.XLOOKUP(tbl_GL[[#This Row],[Account_key]],tbl_COA[Account_key],tbl_COA[Class],"Not Found")</f>
        <v>Assets</v>
      </c>
      <c r="H11927" t="str">
        <f>_xlfn.XLOOKUP(tbl_GL[[#This Row],[Account_key]],tbl_COA[Account_key],tbl_COA[SubClass],"Not Found")</f>
        <v>Assets</v>
      </c>
      <c r="I11927" t="str">
        <f>_xlfn.XLOOKUP(tbl_GL[[#This Row],[Account_key]],tbl_COA[Account_key],tbl_COA[SubClass2],"Not Found")</f>
        <v>Current Assets</v>
      </c>
      <c r="J11927" t="str">
        <f>_xlfn.XLOOKUP(tbl_GL[[#This Row],[Account_key]],tbl_COA[Account_key],tbl_COA[SubAccount],,0)</f>
        <v>Trade Receivables</v>
      </c>
      <c r="K11927">
        <f>YEAR(tbl_GL[[#This Row],[Date]])</f>
        <v>2019</v>
      </c>
    </row>
    <row r="11928" spans="1:11" x14ac:dyDescent="0.35">
      <c r="A11928">
        <v>773.2</v>
      </c>
      <c r="B11928" s="24">
        <v>43531</v>
      </c>
      <c r="C11928">
        <v>5</v>
      </c>
      <c r="D11928" s="13">
        <v>10</v>
      </c>
      <c r="E11928" s="13" t="s">
        <v>80</v>
      </c>
      <c r="F11928" s="17">
        <v>11215</v>
      </c>
      <c r="G11928" t="str">
        <f>_xlfn.XLOOKUP(tbl_GL[[#This Row],[Account_key]],tbl_COA[Account_key],tbl_COA[Class],"Not Found")</f>
        <v>Assets</v>
      </c>
      <c r="H11928" t="str">
        <f>_xlfn.XLOOKUP(tbl_GL[[#This Row],[Account_key]],tbl_COA[Account_key],tbl_COA[SubClass],"Not Found")</f>
        <v>Assets</v>
      </c>
      <c r="I11928" t="str">
        <f>_xlfn.XLOOKUP(tbl_GL[[#This Row],[Account_key]],tbl_COA[Account_key],tbl_COA[SubClass2],"Not Found")</f>
        <v>Current Assets</v>
      </c>
      <c r="J11928" t="str">
        <f>_xlfn.XLOOKUP(tbl_GL[[#This Row],[Account_key]],tbl_COA[Account_key],tbl_COA[SubAccount],,0)</f>
        <v>Cash at Bank</v>
      </c>
      <c r="K11928">
        <f>YEAR(tbl_GL[[#This Row],[Date]])</f>
        <v>2019</v>
      </c>
    </row>
    <row r="11929" spans="1:11" x14ac:dyDescent="0.35">
      <c r="A11929">
        <v>774.1</v>
      </c>
      <c r="B11929" s="24">
        <v>43532</v>
      </c>
      <c r="C11929">
        <v>5</v>
      </c>
      <c r="D11929" s="13">
        <v>10</v>
      </c>
      <c r="E11929" s="13" t="s">
        <v>98</v>
      </c>
      <c r="F11929" s="17">
        <v>-1423</v>
      </c>
      <c r="G11929" t="str">
        <f>_xlfn.XLOOKUP(tbl_GL[[#This Row],[Account_key]],tbl_COA[Account_key],tbl_COA[Class],"Not Found")</f>
        <v>Assets</v>
      </c>
      <c r="H11929" t="str">
        <f>_xlfn.XLOOKUP(tbl_GL[[#This Row],[Account_key]],tbl_COA[Account_key],tbl_COA[SubClass],"Not Found")</f>
        <v>Assets</v>
      </c>
      <c r="I11929" t="str">
        <f>_xlfn.XLOOKUP(tbl_GL[[#This Row],[Account_key]],tbl_COA[Account_key],tbl_COA[SubClass2],"Not Found")</f>
        <v>Current Assets</v>
      </c>
      <c r="J11929" t="str">
        <f>_xlfn.XLOOKUP(tbl_GL[[#This Row],[Account_key]],tbl_COA[Account_key],tbl_COA[SubAccount],,0)</f>
        <v>Cash at Bank</v>
      </c>
      <c r="K11929">
        <f>YEAR(tbl_GL[[#This Row],[Date]])</f>
        <v>2019</v>
      </c>
    </row>
    <row r="11930" spans="1:11" x14ac:dyDescent="0.35">
      <c r="A11930">
        <v>774.2</v>
      </c>
      <c r="B11930" s="24">
        <v>43532</v>
      </c>
      <c r="C11930">
        <v>5</v>
      </c>
      <c r="D11930" s="13">
        <v>120</v>
      </c>
      <c r="E11930" s="13" t="s">
        <v>98</v>
      </c>
      <c r="F11930" s="17">
        <v>-1423</v>
      </c>
      <c r="G11930" t="str">
        <f>_xlfn.XLOOKUP(tbl_GL[[#This Row],[Account_key]],tbl_COA[Account_key],tbl_COA[Class],"Not Found")</f>
        <v>Liabilities and Owners Equity</v>
      </c>
      <c r="H11930" t="str">
        <f>_xlfn.XLOOKUP(tbl_GL[[#This Row],[Account_key]],tbl_COA[Account_key],tbl_COA[SubClass],"Not Found")</f>
        <v>Liabilities</v>
      </c>
      <c r="I11930" t="str">
        <f>_xlfn.XLOOKUP(tbl_GL[[#This Row],[Account_key]],tbl_COA[Account_key],tbl_COA[SubClass2],"Not Found")</f>
        <v>Current Liabilities</v>
      </c>
      <c r="J11930" t="str">
        <f>_xlfn.XLOOKUP(tbl_GL[[#This Row],[Account_key]],tbl_COA[Account_key],tbl_COA[SubAccount],,0)</f>
        <v>Accrued Expenses</v>
      </c>
      <c r="K11930">
        <f>YEAR(tbl_GL[[#This Row],[Date]])</f>
        <v>2019</v>
      </c>
    </row>
    <row r="11931" spans="1:11" x14ac:dyDescent="0.35">
      <c r="A11931">
        <v>775.1</v>
      </c>
      <c r="B11931" s="24">
        <v>43532</v>
      </c>
      <c r="C11931">
        <v>5</v>
      </c>
      <c r="D11931" s="13">
        <v>10</v>
      </c>
      <c r="E11931" s="13" t="s">
        <v>98</v>
      </c>
      <c r="F11931" s="17">
        <v>-1495</v>
      </c>
      <c r="G11931" t="str">
        <f>_xlfn.XLOOKUP(tbl_GL[[#This Row],[Account_key]],tbl_COA[Account_key],tbl_COA[Class],"Not Found")</f>
        <v>Assets</v>
      </c>
      <c r="H11931" t="str">
        <f>_xlfn.XLOOKUP(tbl_GL[[#This Row],[Account_key]],tbl_COA[Account_key],tbl_COA[SubClass],"Not Found")</f>
        <v>Assets</v>
      </c>
      <c r="I11931" t="str">
        <f>_xlfn.XLOOKUP(tbl_GL[[#This Row],[Account_key]],tbl_COA[Account_key],tbl_COA[SubClass2],"Not Found")</f>
        <v>Current Assets</v>
      </c>
      <c r="J11931" t="str">
        <f>_xlfn.XLOOKUP(tbl_GL[[#This Row],[Account_key]],tbl_COA[Account_key],tbl_COA[SubAccount],,0)</f>
        <v>Cash at Bank</v>
      </c>
      <c r="K11931">
        <f>YEAR(tbl_GL[[#This Row],[Date]])</f>
        <v>2019</v>
      </c>
    </row>
    <row r="11932" spans="1:11" x14ac:dyDescent="0.35">
      <c r="A11932">
        <v>775.2</v>
      </c>
      <c r="B11932" s="24">
        <v>43532</v>
      </c>
      <c r="C11932">
        <v>5</v>
      </c>
      <c r="D11932" s="13">
        <v>120</v>
      </c>
      <c r="E11932" s="13" t="s">
        <v>98</v>
      </c>
      <c r="F11932" s="17">
        <v>-1495</v>
      </c>
      <c r="G11932" t="str">
        <f>_xlfn.XLOOKUP(tbl_GL[[#This Row],[Account_key]],tbl_COA[Account_key],tbl_COA[Class],"Not Found")</f>
        <v>Liabilities and Owners Equity</v>
      </c>
      <c r="H11932" t="str">
        <f>_xlfn.XLOOKUP(tbl_GL[[#This Row],[Account_key]],tbl_COA[Account_key],tbl_COA[SubClass],"Not Found")</f>
        <v>Liabilities</v>
      </c>
      <c r="I11932" t="str">
        <f>_xlfn.XLOOKUP(tbl_GL[[#This Row],[Account_key]],tbl_COA[Account_key],tbl_COA[SubClass2],"Not Found")</f>
        <v>Current Liabilities</v>
      </c>
      <c r="J11932" t="str">
        <f>_xlfn.XLOOKUP(tbl_GL[[#This Row],[Account_key]],tbl_COA[Account_key],tbl_COA[SubAccount],,0)</f>
        <v>Accrued Expenses</v>
      </c>
      <c r="K11932">
        <f>YEAR(tbl_GL[[#This Row],[Date]])</f>
        <v>2019</v>
      </c>
    </row>
    <row r="11933" spans="1:11" x14ac:dyDescent="0.35">
      <c r="A11933">
        <v>776.1</v>
      </c>
      <c r="B11933" s="24">
        <v>43533</v>
      </c>
      <c r="C11933">
        <v>5</v>
      </c>
      <c r="D11933" s="13">
        <v>10</v>
      </c>
      <c r="E11933" s="13" t="s">
        <v>98</v>
      </c>
      <c r="F11933" s="17">
        <v>-1388</v>
      </c>
      <c r="G11933" t="str">
        <f>_xlfn.XLOOKUP(tbl_GL[[#This Row],[Account_key]],tbl_COA[Account_key],tbl_COA[Class],"Not Found")</f>
        <v>Assets</v>
      </c>
      <c r="H11933" t="str">
        <f>_xlfn.XLOOKUP(tbl_GL[[#This Row],[Account_key]],tbl_COA[Account_key],tbl_COA[SubClass],"Not Found")</f>
        <v>Assets</v>
      </c>
      <c r="I11933" t="str">
        <f>_xlfn.XLOOKUP(tbl_GL[[#This Row],[Account_key]],tbl_COA[Account_key],tbl_COA[SubClass2],"Not Found")</f>
        <v>Current Assets</v>
      </c>
      <c r="J11933" t="str">
        <f>_xlfn.XLOOKUP(tbl_GL[[#This Row],[Account_key]],tbl_COA[Account_key],tbl_COA[SubAccount],,0)</f>
        <v>Cash at Bank</v>
      </c>
      <c r="K11933">
        <f>YEAR(tbl_GL[[#This Row],[Date]])</f>
        <v>2019</v>
      </c>
    </row>
    <row r="11934" spans="1:11" x14ac:dyDescent="0.35">
      <c r="A11934">
        <v>776.2</v>
      </c>
      <c r="B11934" s="24">
        <v>43533</v>
      </c>
      <c r="C11934">
        <v>5</v>
      </c>
      <c r="D11934" s="13">
        <v>120</v>
      </c>
      <c r="E11934" s="13" t="s">
        <v>98</v>
      </c>
      <c r="F11934" s="17">
        <v>-1388</v>
      </c>
      <c r="G11934" t="str">
        <f>_xlfn.XLOOKUP(tbl_GL[[#This Row],[Account_key]],tbl_COA[Account_key],tbl_COA[Class],"Not Found")</f>
        <v>Liabilities and Owners Equity</v>
      </c>
      <c r="H11934" t="str">
        <f>_xlfn.XLOOKUP(tbl_GL[[#This Row],[Account_key]],tbl_COA[Account_key],tbl_COA[SubClass],"Not Found")</f>
        <v>Liabilities</v>
      </c>
      <c r="I11934" t="str">
        <f>_xlfn.XLOOKUP(tbl_GL[[#This Row],[Account_key]],tbl_COA[Account_key],tbl_COA[SubClass2],"Not Found")</f>
        <v>Current Liabilities</v>
      </c>
      <c r="J11934" t="str">
        <f>_xlfn.XLOOKUP(tbl_GL[[#This Row],[Account_key]],tbl_COA[Account_key],tbl_COA[SubAccount],,0)</f>
        <v>Accrued Expenses</v>
      </c>
      <c r="K11934">
        <f>YEAR(tbl_GL[[#This Row],[Date]])</f>
        <v>2019</v>
      </c>
    </row>
    <row r="11935" spans="1:11" x14ac:dyDescent="0.35">
      <c r="A11935">
        <v>777.1</v>
      </c>
      <c r="B11935" s="24">
        <v>43534</v>
      </c>
      <c r="C11935">
        <v>5</v>
      </c>
      <c r="D11935" s="13">
        <v>320</v>
      </c>
      <c r="E11935" s="13" t="s">
        <v>99</v>
      </c>
      <c r="F11935" s="17">
        <v>-232</v>
      </c>
      <c r="G11935" t="str">
        <f>_xlfn.XLOOKUP(tbl_GL[[#This Row],[Account_key]],tbl_COA[Account_key],tbl_COA[Class],"Not Found")</f>
        <v>Operating account</v>
      </c>
      <c r="H11935" t="str">
        <f>_xlfn.XLOOKUP(tbl_GL[[#This Row],[Account_key]],tbl_COA[Account_key],tbl_COA[SubClass],"Not Found")</f>
        <v>Operating Expenses</v>
      </c>
      <c r="I11935" t="str">
        <f>_xlfn.XLOOKUP(tbl_GL[[#This Row],[Account_key]],tbl_COA[Account_key],tbl_COA[SubClass2],"Not Found")</f>
        <v>Administration</v>
      </c>
      <c r="J11935" t="str">
        <f>_xlfn.XLOOKUP(tbl_GL[[#This Row],[Account_key]],tbl_COA[Account_key],tbl_COA[SubAccount],,0)</f>
        <v>Professional Services</v>
      </c>
      <c r="K11935">
        <f>YEAR(tbl_GL[[#This Row],[Date]])</f>
        <v>2019</v>
      </c>
    </row>
    <row r="11936" spans="1:11" x14ac:dyDescent="0.35">
      <c r="A11936">
        <v>777.2</v>
      </c>
      <c r="B11936" s="24">
        <v>43534</v>
      </c>
      <c r="C11936">
        <v>5</v>
      </c>
      <c r="D11936" s="13">
        <v>20</v>
      </c>
      <c r="E11936" s="13" t="s">
        <v>99</v>
      </c>
      <c r="F11936" s="17">
        <v>-232</v>
      </c>
      <c r="G11936" t="str">
        <f>_xlfn.XLOOKUP(tbl_GL[[#This Row],[Account_key]],tbl_COA[Account_key],tbl_COA[Class],"Not Found")</f>
        <v>Assets</v>
      </c>
      <c r="H11936" t="str">
        <f>_xlfn.XLOOKUP(tbl_GL[[#This Row],[Account_key]],tbl_COA[Account_key],tbl_COA[SubClass],"Not Found")</f>
        <v>Assets</v>
      </c>
      <c r="I11936" t="str">
        <f>_xlfn.XLOOKUP(tbl_GL[[#This Row],[Account_key]],tbl_COA[Account_key],tbl_COA[SubClass2],"Not Found")</f>
        <v>Current Assets</v>
      </c>
      <c r="J11936" t="str">
        <f>_xlfn.XLOOKUP(tbl_GL[[#This Row],[Account_key]],tbl_COA[Account_key],tbl_COA[SubAccount],,0)</f>
        <v>Cash in hand</v>
      </c>
      <c r="K11936">
        <f>YEAR(tbl_GL[[#This Row],[Date]])</f>
        <v>2019</v>
      </c>
    </row>
    <row r="11937" spans="1:11" x14ac:dyDescent="0.35">
      <c r="A11937">
        <v>778.1</v>
      </c>
      <c r="B11937" s="24">
        <v>43535</v>
      </c>
      <c r="C11937">
        <v>5</v>
      </c>
      <c r="D11937" s="13">
        <v>260</v>
      </c>
      <c r="E11937" s="13" t="s">
        <v>97</v>
      </c>
      <c r="F11937" s="17">
        <v>-1153</v>
      </c>
      <c r="G11937" t="str">
        <f>_xlfn.XLOOKUP(tbl_GL[[#This Row],[Account_key]],tbl_COA[Account_key],tbl_COA[Class],"Not Found")</f>
        <v>Operating account</v>
      </c>
      <c r="H11937" t="str">
        <f>_xlfn.XLOOKUP(tbl_GL[[#This Row],[Account_key]],tbl_COA[Account_key],tbl_COA[SubClass],"Not Found")</f>
        <v>Operating Expenses</v>
      </c>
      <c r="I11937" t="str">
        <f>_xlfn.XLOOKUP(tbl_GL[[#This Row],[Account_key]],tbl_COA[Account_key],tbl_COA[SubClass2],"Not Found")</f>
        <v>Marketing</v>
      </c>
      <c r="J11937" t="str">
        <f>_xlfn.XLOOKUP(tbl_GL[[#This Row],[Account_key]],tbl_COA[Account_key],tbl_COA[SubAccount],,0)</f>
        <v>Commissions</v>
      </c>
      <c r="K11937">
        <f>YEAR(tbl_GL[[#This Row],[Date]])</f>
        <v>2019</v>
      </c>
    </row>
    <row r="11938" spans="1:11" x14ac:dyDescent="0.35">
      <c r="A11938">
        <v>778.2</v>
      </c>
      <c r="B11938" s="24">
        <v>43535</v>
      </c>
      <c r="C11938">
        <v>5</v>
      </c>
      <c r="D11938" s="13">
        <v>120</v>
      </c>
      <c r="E11938" s="13" t="s">
        <v>97</v>
      </c>
      <c r="F11938" s="17">
        <v>1153</v>
      </c>
      <c r="G11938" t="str">
        <f>_xlfn.XLOOKUP(tbl_GL[[#This Row],[Account_key]],tbl_COA[Account_key],tbl_COA[Class],"Not Found")</f>
        <v>Liabilities and Owners Equity</v>
      </c>
      <c r="H11938" t="str">
        <f>_xlfn.XLOOKUP(tbl_GL[[#This Row],[Account_key]],tbl_COA[Account_key],tbl_COA[SubClass],"Not Found")</f>
        <v>Liabilities</v>
      </c>
      <c r="I11938" t="str">
        <f>_xlfn.XLOOKUP(tbl_GL[[#This Row],[Account_key]],tbl_COA[Account_key],tbl_COA[SubClass2],"Not Found")</f>
        <v>Current Liabilities</v>
      </c>
      <c r="J11938" t="str">
        <f>_xlfn.XLOOKUP(tbl_GL[[#This Row],[Account_key]],tbl_COA[Account_key],tbl_COA[SubAccount],,0)</f>
        <v>Accrued Expenses</v>
      </c>
      <c r="K11938">
        <f>YEAR(tbl_GL[[#This Row],[Date]])</f>
        <v>2019</v>
      </c>
    </row>
    <row r="11939" spans="1:11" x14ac:dyDescent="0.35">
      <c r="A11939">
        <v>779.1</v>
      </c>
      <c r="B11939" s="24">
        <v>43536</v>
      </c>
      <c r="C11939">
        <v>5</v>
      </c>
      <c r="D11939" s="13">
        <v>230</v>
      </c>
      <c r="E11939" s="13" t="s">
        <v>4</v>
      </c>
      <c r="F11939" s="17">
        <v>-191</v>
      </c>
      <c r="G11939" t="str">
        <f>_xlfn.XLOOKUP(tbl_GL[[#This Row],[Account_key]],tbl_COA[Account_key],tbl_COA[Class],"Not Found")</f>
        <v>Trading account</v>
      </c>
      <c r="H11939" t="str">
        <f>_xlfn.XLOOKUP(tbl_GL[[#This Row],[Account_key]],tbl_COA[Account_key],tbl_COA[SubClass],"Not Found")</f>
        <v>Cost of Sales</v>
      </c>
      <c r="I11939" t="str">
        <f>_xlfn.XLOOKUP(tbl_GL[[#This Row],[Account_key]],tbl_COA[Account_key],tbl_COA[SubClass2],"Not Found")</f>
        <v>Cost of Sales</v>
      </c>
      <c r="J11939" t="str">
        <f>_xlfn.XLOOKUP(tbl_GL[[#This Row],[Account_key]],tbl_COA[Account_key],tbl_COA[SubAccount],,0)</f>
        <v>Cost of Sales</v>
      </c>
      <c r="K11939">
        <f>YEAR(tbl_GL[[#This Row],[Date]])</f>
        <v>2019</v>
      </c>
    </row>
    <row r="11940" spans="1:11" x14ac:dyDescent="0.35">
      <c r="A11940">
        <v>779.2</v>
      </c>
      <c r="B11940" s="24">
        <v>43536</v>
      </c>
      <c r="C11940">
        <v>5</v>
      </c>
      <c r="D11940" s="13">
        <v>60</v>
      </c>
      <c r="E11940" s="13" t="s">
        <v>4</v>
      </c>
      <c r="F11940" s="17">
        <v>-191</v>
      </c>
      <c r="G11940" t="str">
        <f>_xlfn.XLOOKUP(tbl_GL[[#This Row],[Account_key]],tbl_COA[Account_key],tbl_COA[Class],"Not Found")</f>
        <v>Assets</v>
      </c>
      <c r="H11940" t="str">
        <f>_xlfn.XLOOKUP(tbl_GL[[#This Row],[Account_key]],tbl_COA[Account_key],tbl_COA[SubClass],"Not Found")</f>
        <v>Assets</v>
      </c>
      <c r="I11940" t="str">
        <f>_xlfn.XLOOKUP(tbl_GL[[#This Row],[Account_key]],tbl_COA[Account_key],tbl_COA[SubClass2],"Not Found")</f>
        <v>Current Assets</v>
      </c>
      <c r="J11940" t="str">
        <f>_xlfn.XLOOKUP(tbl_GL[[#This Row],[Account_key]],tbl_COA[Account_key],tbl_COA[SubAccount],,0)</f>
        <v>Inventory</v>
      </c>
      <c r="K11940">
        <f>YEAR(tbl_GL[[#This Row],[Date]])</f>
        <v>2019</v>
      </c>
    </row>
    <row r="11941" spans="1:11" x14ac:dyDescent="0.35">
      <c r="A11941">
        <v>780.1</v>
      </c>
      <c r="B11941" s="24">
        <v>43536</v>
      </c>
      <c r="C11941">
        <v>5</v>
      </c>
      <c r="D11941" s="13">
        <v>210</v>
      </c>
      <c r="E11941" s="13" t="s">
        <v>8</v>
      </c>
      <c r="F11941" s="17">
        <v>752</v>
      </c>
      <c r="G11941" t="str">
        <f>_xlfn.XLOOKUP(tbl_GL[[#This Row],[Account_key]],tbl_COA[Account_key],tbl_COA[Class],"Not Found")</f>
        <v>Trading account</v>
      </c>
      <c r="H11941" t="str">
        <f>_xlfn.XLOOKUP(tbl_GL[[#This Row],[Account_key]],tbl_COA[Account_key],tbl_COA[SubClass],"Not Found")</f>
        <v>Sales</v>
      </c>
      <c r="I11941" t="str">
        <f>_xlfn.XLOOKUP(tbl_GL[[#This Row],[Account_key]],tbl_COA[Account_key],tbl_COA[SubClass2],"Not Found")</f>
        <v>Sales</v>
      </c>
      <c r="J11941" t="str">
        <f>_xlfn.XLOOKUP(tbl_GL[[#This Row],[Account_key]],tbl_COA[Account_key],tbl_COA[SubAccount],,0)</f>
        <v>Sales</v>
      </c>
      <c r="K11941">
        <f>YEAR(tbl_GL[[#This Row],[Date]])</f>
        <v>2019</v>
      </c>
    </row>
    <row r="11942" spans="1:11" x14ac:dyDescent="0.35">
      <c r="A11942">
        <v>780.2</v>
      </c>
      <c r="B11942" s="24">
        <v>43536</v>
      </c>
      <c r="C11942">
        <v>5</v>
      </c>
      <c r="D11942" s="13">
        <v>30</v>
      </c>
      <c r="E11942" s="13" t="s">
        <v>8</v>
      </c>
      <c r="F11942" s="17">
        <v>752</v>
      </c>
      <c r="G11942" t="str">
        <f>_xlfn.XLOOKUP(tbl_GL[[#This Row],[Account_key]],tbl_COA[Account_key],tbl_COA[Class],"Not Found")</f>
        <v>Assets</v>
      </c>
      <c r="H11942" t="str">
        <f>_xlfn.XLOOKUP(tbl_GL[[#This Row],[Account_key]],tbl_COA[Account_key],tbl_COA[SubClass],"Not Found")</f>
        <v>Assets</v>
      </c>
      <c r="I11942" t="str">
        <f>_xlfn.XLOOKUP(tbl_GL[[#This Row],[Account_key]],tbl_COA[Account_key],tbl_COA[SubClass2],"Not Found")</f>
        <v>Current Assets</v>
      </c>
      <c r="J11942" t="str">
        <f>_xlfn.XLOOKUP(tbl_GL[[#This Row],[Account_key]],tbl_COA[Account_key],tbl_COA[SubAccount],,0)</f>
        <v>Trade Receivables</v>
      </c>
      <c r="K11942">
        <f>YEAR(tbl_GL[[#This Row],[Date]])</f>
        <v>2019</v>
      </c>
    </row>
    <row r="11943" spans="1:11" x14ac:dyDescent="0.35">
      <c r="A11943">
        <v>781.1</v>
      </c>
      <c r="B11943" s="24">
        <v>43536</v>
      </c>
      <c r="C11943">
        <v>5</v>
      </c>
      <c r="D11943" s="13">
        <v>10</v>
      </c>
      <c r="E11943" s="13" t="s">
        <v>98</v>
      </c>
      <c r="F11943" s="17">
        <v>-1488</v>
      </c>
      <c r="G11943" t="str">
        <f>_xlfn.XLOOKUP(tbl_GL[[#This Row],[Account_key]],tbl_COA[Account_key],tbl_COA[Class],"Not Found")</f>
        <v>Assets</v>
      </c>
      <c r="H11943" t="str">
        <f>_xlfn.XLOOKUP(tbl_GL[[#This Row],[Account_key]],tbl_COA[Account_key],tbl_COA[SubClass],"Not Found")</f>
        <v>Assets</v>
      </c>
      <c r="I11943" t="str">
        <f>_xlfn.XLOOKUP(tbl_GL[[#This Row],[Account_key]],tbl_COA[Account_key],tbl_COA[SubClass2],"Not Found")</f>
        <v>Current Assets</v>
      </c>
      <c r="J11943" t="str">
        <f>_xlfn.XLOOKUP(tbl_GL[[#This Row],[Account_key]],tbl_COA[Account_key],tbl_COA[SubAccount],,0)</f>
        <v>Cash at Bank</v>
      </c>
      <c r="K11943">
        <f>YEAR(tbl_GL[[#This Row],[Date]])</f>
        <v>2019</v>
      </c>
    </row>
    <row r="11944" spans="1:11" x14ac:dyDescent="0.35">
      <c r="A11944">
        <v>781.2</v>
      </c>
      <c r="B11944" s="24">
        <v>43536</v>
      </c>
      <c r="C11944">
        <v>5</v>
      </c>
      <c r="D11944" s="13">
        <v>120</v>
      </c>
      <c r="E11944" s="13" t="s">
        <v>98</v>
      </c>
      <c r="F11944" s="17">
        <v>-1488</v>
      </c>
      <c r="G11944" t="str">
        <f>_xlfn.XLOOKUP(tbl_GL[[#This Row],[Account_key]],tbl_COA[Account_key],tbl_COA[Class],"Not Found")</f>
        <v>Liabilities and Owners Equity</v>
      </c>
      <c r="H11944" t="str">
        <f>_xlfn.XLOOKUP(tbl_GL[[#This Row],[Account_key]],tbl_COA[Account_key],tbl_COA[SubClass],"Not Found")</f>
        <v>Liabilities</v>
      </c>
      <c r="I11944" t="str">
        <f>_xlfn.XLOOKUP(tbl_GL[[#This Row],[Account_key]],tbl_COA[Account_key],tbl_COA[SubClass2],"Not Found")</f>
        <v>Current Liabilities</v>
      </c>
      <c r="J11944" t="str">
        <f>_xlfn.XLOOKUP(tbl_GL[[#This Row],[Account_key]],tbl_COA[Account_key],tbl_COA[SubAccount],,0)</f>
        <v>Accrued Expenses</v>
      </c>
      <c r="K11944">
        <f>YEAR(tbl_GL[[#This Row],[Date]])</f>
        <v>2019</v>
      </c>
    </row>
    <row r="11945" spans="1:11" x14ac:dyDescent="0.35">
      <c r="A11945">
        <v>782.1</v>
      </c>
      <c r="B11945" s="24">
        <v>43537</v>
      </c>
      <c r="C11945">
        <v>5</v>
      </c>
      <c r="D11945" s="13">
        <v>350</v>
      </c>
      <c r="E11945" s="13" t="s">
        <v>97</v>
      </c>
      <c r="F11945" s="17">
        <v>-1420</v>
      </c>
      <c r="G11945" t="str">
        <f>_xlfn.XLOOKUP(tbl_GL[[#This Row],[Account_key]],tbl_COA[Account_key],tbl_COA[Class],"Not Found")</f>
        <v>Operating account</v>
      </c>
      <c r="H11945" t="str">
        <f>_xlfn.XLOOKUP(tbl_GL[[#This Row],[Account_key]],tbl_COA[Account_key],tbl_COA[SubClass],"Not Found")</f>
        <v>Operating Expenses</v>
      </c>
      <c r="I11945" t="str">
        <f>_xlfn.XLOOKUP(tbl_GL[[#This Row],[Account_key]],tbl_COA[Account_key],tbl_COA[SubClass2],"Not Found")</f>
        <v>Administration</v>
      </c>
      <c r="J11945" t="str">
        <f>_xlfn.XLOOKUP(tbl_GL[[#This Row],[Account_key]],tbl_COA[Account_key],tbl_COA[SubAccount],,0)</f>
        <v>Other Expenses</v>
      </c>
      <c r="K11945">
        <f>YEAR(tbl_GL[[#This Row],[Date]])</f>
        <v>2019</v>
      </c>
    </row>
    <row r="11946" spans="1:11" x14ac:dyDescent="0.35">
      <c r="A11946">
        <v>782.2</v>
      </c>
      <c r="B11946" s="24">
        <v>43537</v>
      </c>
      <c r="C11946">
        <v>5</v>
      </c>
      <c r="D11946" s="13">
        <v>120</v>
      </c>
      <c r="E11946" s="13" t="s">
        <v>97</v>
      </c>
      <c r="F11946" s="17">
        <v>1420</v>
      </c>
      <c r="G11946" t="str">
        <f>_xlfn.XLOOKUP(tbl_GL[[#This Row],[Account_key]],tbl_COA[Account_key],tbl_COA[Class],"Not Found")</f>
        <v>Liabilities and Owners Equity</v>
      </c>
      <c r="H11946" t="str">
        <f>_xlfn.XLOOKUP(tbl_GL[[#This Row],[Account_key]],tbl_COA[Account_key],tbl_COA[SubClass],"Not Found")</f>
        <v>Liabilities</v>
      </c>
      <c r="I11946" t="str">
        <f>_xlfn.XLOOKUP(tbl_GL[[#This Row],[Account_key]],tbl_COA[Account_key],tbl_COA[SubClass2],"Not Found")</f>
        <v>Current Liabilities</v>
      </c>
      <c r="J11946" t="str">
        <f>_xlfn.XLOOKUP(tbl_GL[[#This Row],[Account_key]],tbl_COA[Account_key],tbl_COA[SubAccount],,0)</f>
        <v>Accrued Expenses</v>
      </c>
      <c r="K11946">
        <f>YEAR(tbl_GL[[#This Row],[Date]])</f>
        <v>2019</v>
      </c>
    </row>
    <row r="11947" spans="1:11" x14ac:dyDescent="0.35">
      <c r="A11947">
        <v>783.1</v>
      </c>
      <c r="B11947" s="24">
        <v>43538</v>
      </c>
      <c r="C11947">
        <v>5</v>
      </c>
      <c r="D11947" s="13">
        <v>230</v>
      </c>
      <c r="E11947" s="13" t="s">
        <v>4</v>
      </c>
      <c r="F11947" s="17">
        <v>-533</v>
      </c>
      <c r="G11947" t="str">
        <f>_xlfn.XLOOKUP(tbl_GL[[#This Row],[Account_key]],tbl_COA[Account_key],tbl_COA[Class],"Not Found")</f>
        <v>Trading account</v>
      </c>
      <c r="H11947" t="str">
        <f>_xlfn.XLOOKUP(tbl_GL[[#This Row],[Account_key]],tbl_COA[Account_key],tbl_COA[SubClass],"Not Found")</f>
        <v>Cost of Sales</v>
      </c>
      <c r="I11947" t="str">
        <f>_xlfn.XLOOKUP(tbl_GL[[#This Row],[Account_key]],tbl_COA[Account_key],tbl_COA[SubClass2],"Not Found")</f>
        <v>Cost of Sales</v>
      </c>
      <c r="J11947" t="str">
        <f>_xlfn.XLOOKUP(tbl_GL[[#This Row],[Account_key]],tbl_COA[Account_key],tbl_COA[SubAccount],,0)</f>
        <v>Cost of Sales</v>
      </c>
      <c r="K11947">
        <f>YEAR(tbl_GL[[#This Row],[Date]])</f>
        <v>2019</v>
      </c>
    </row>
    <row r="11948" spans="1:11" x14ac:dyDescent="0.35">
      <c r="A11948">
        <v>783.2</v>
      </c>
      <c r="B11948" s="24">
        <v>43538</v>
      </c>
      <c r="C11948">
        <v>5</v>
      </c>
      <c r="D11948" s="13">
        <v>60</v>
      </c>
      <c r="E11948" s="13" t="s">
        <v>4</v>
      </c>
      <c r="F11948" s="17">
        <v>-533</v>
      </c>
      <c r="G11948" t="str">
        <f>_xlfn.XLOOKUP(tbl_GL[[#This Row],[Account_key]],tbl_COA[Account_key],tbl_COA[Class],"Not Found")</f>
        <v>Assets</v>
      </c>
      <c r="H11948" t="str">
        <f>_xlfn.XLOOKUP(tbl_GL[[#This Row],[Account_key]],tbl_COA[Account_key],tbl_COA[SubClass],"Not Found")</f>
        <v>Assets</v>
      </c>
      <c r="I11948" t="str">
        <f>_xlfn.XLOOKUP(tbl_GL[[#This Row],[Account_key]],tbl_COA[Account_key],tbl_COA[SubClass2],"Not Found")</f>
        <v>Current Assets</v>
      </c>
      <c r="J11948" t="str">
        <f>_xlfn.XLOOKUP(tbl_GL[[#This Row],[Account_key]],tbl_COA[Account_key],tbl_COA[SubAccount],,0)</f>
        <v>Inventory</v>
      </c>
      <c r="K11948">
        <f>YEAR(tbl_GL[[#This Row],[Date]])</f>
        <v>2019</v>
      </c>
    </row>
    <row r="11949" spans="1:11" x14ac:dyDescent="0.35">
      <c r="A11949">
        <v>784.1</v>
      </c>
      <c r="B11949" s="24">
        <v>43538</v>
      </c>
      <c r="C11949">
        <v>5</v>
      </c>
      <c r="D11949" s="13">
        <v>230</v>
      </c>
      <c r="E11949" s="13" t="s">
        <v>4</v>
      </c>
      <c r="F11949" s="17">
        <v>-2153</v>
      </c>
      <c r="G11949" t="str">
        <f>_xlfn.XLOOKUP(tbl_GL[[#This Row],[Account_key]],tbl_COA[Account_key],tbl_COA[Class],"Not Found")</f>
        <v>Trading account</v>
      </c>
      <c r="H11949" t="str">
        <f>_xlfn.XLOOKUP(tbl_GL[[#This Row],[Account_key]],tbl_COA[Account_key],tbl_COA[SubClass],"Not Found")</f>
        <v>Cost of Sales</v>
      </c>
      <c r="I11949" t="str">
        <f>_xlfn.XLOOKUP(tbl_GL[[#This Row],[Account_key]],tbl_COA[Account_key],tbl_COA[SubClass2],"Not Found")</f>
        <v>Cost of Sales</v>
      </c>
      <c r="J11949" t="str">
        <f>_xlfn.XLOOKUP(tbl_GL[[#This Row],[Account_key]],tbl_COA[Account_key],tbl_COA[SubAccount],,0)</f>
        <v>Cost of Sales</v>
      </c>
      <c r="K11949">
        <f>YEAR(tbl_GL[[#This Row],[Date]])</f>
        <v>2019</v>
      </c>
    </row>
    <row r="11950" spans="1:11" x14ac:dyDescent="0.35">
      <c r="A11950">
        <v>784.2</v>
      </c>
      <c r="B11950" s="24">
        <v>43538</v>
      </c>
      <c r="C11950">
        <v>5</v>
      </c>
      <c r="D11950" s="13">
        <v>60</v>
      </c>
      <c r="E11950" s="13" t="s">
        <v>4</v>
      </c>
      <c r="F11950" s="17">
        <v>-2153</v>
      </c>
      <c r="G11950" t="str">
        <f>_xlfn.XLOOKUP(tbl_GL[[#This Row],[Account_key]],tbl_COA[Account_key],tbl_COA[Class],"Not Found")</f>
        <v>Assets</v>
      </c>
      <c r="H11950" t="str">
        <f>_xlfn.XLOOKUP(tbl_GL[[#This Row],[Account_key]],tbl_COA[Account_key],tbl_COA[SubClass],"Not Found")</f>
        <v>Assets</v>
      </c>
      <c r="I11950" t="str">
        <f>_xlfn.XLOOKUP(tbl_GL[[#This Row],[Account_key]],tbl_COA[Account_key],tbl_COA[SubClass2],"Not Found")</f>
        <v>Current Assets</v>
      </c>
      <c r="J11950" t="str">
        <f>_xlfn.XLOOKUP(tbl_GL[[#This Row],[Account_key]],tbl_COA[Account_key],tbl_COA[SubAccount],,0)</f>
        <v>Inventory</v>
      </c>
      <c r="K11950">
        <f>YEAR(tbl_GL[[#This Row],[Date]])</f>
        <v>2019</v>
      </c>
    </row>
    <row r="11951" spans="1:11" x14ac:dyDescent="0.35">
      <c r="A11951">
        <v>785.1</v>
      </c>
      <c r="B11951" s="24">
        <v>43538</v>
      </c>
      <c r="C11951">
        <v>5</v>
      </c>
      <c r="D11951" s="13">
        <v>210</v>
      </c>
      <c r="E11951" s="13" t="s">
        <v>7</v>
      </c>
      <c r="F11951" s="17">
        <v>2400</v>
      </c>
      <c r="G11951" t="str">
        <f>_xlfn.XLOOKUP(tbl_GL[[#This Row],[Account_key]],tbl_COA[Account_key],tbl_COA[Class],"Not Found")</f>
        <v>Trading account</v>
      </c>
      <c r="H11951" t="str">
        <f>_xlfn.XLOOKUP(tbl_GL[[#This Row],[Account_key]],tbl_COA[Account_key],tbl_COA[SubClass],"Not Found")</f>
        <v>Sales</v>
      </c>
      <c r="I11951" t="str">
        <f>_xlfn.XLOOKUP(tbl_GL[[#This Row],[Account_key]],tbl_COA[Account_key],tbl_COA[SubClass2],"Not Found")</f>
        <v>Sales</v>
      </c>
      <c r="J11951" t="str">
        <f>_xlfn.XLOOKUP(tbl_GL[[#This Row],[Account_key]],tbl_COA[Account_key],tbl_COA[SubAccount],,0)</f>
        <v>Sales</v>
      </c>
      <c r="K11951">
        <f>YEAR(tbl_GL[[#This Row],[Date]])</f>
        <v>2019</v>
      </c>
    </row>
    <row r="11952" spans="1:11" x14ac:dyDescent="0.35">
      <c r="A11952">
        <v>785.2</v>
      </c>
      <c r="B11952" s="24">
        <v>43538</v>
      </c>
      <c r="C11952">
        <v>5</v>
      </c>
      <c r="D11952" s="13">
        <v>10</v>
      </c>
      <c r="E11952" s="13" t="s">
        <v>7</v>
      </c>
      <c r="F11952" s="17">
        <v>2400</v>
      </c>
      <c r="G11952" t="str">
        <f>_xlfn.XLOOKUP(tbl_GL[[#This Row],[Account_key]],tbl_COA[Account_key],tbl_COA[Class],"Not Found")</f>
        <v>Assets</v>
      </c>
      <c r="H11952" t="str">
        <f>_xlfn.XLOOKUP(tbl_GL[[#This Row],[Account_key]],tbl_COA[Account_key],tbl_COA[SubClass],"Not Found")</f>
        <v>Assets</v>
      </c>
      <c r="I11952" t="str">
        <f>_xlfn.XLOOKUP(tbl_GL[[#This Row],[Account_key]],tbl_COA[Account_key],tbl_COA[SubClass2],"Not Found")</f>
        <v>Current Assets</v>
      </c>
      <c r="J11952" t="str">
        <f>_xlfn.XLOOKUP(tbl_GL[[#This Row],[Account_key]],tbl_COA[Account_key],tbl_COA[SubAccount],,0)</f>
        <v>Cash at Bank</v>
      </c>
      <c r="K11952">
        <f>YEAR(tbl_GL[[#This Row],[Date]])</f>
        <v>2019</v>
      </c>
    </row>
    <row r="11953" spans="1:11" x14ac:dyDescent="0.35">
      <c r="A11953">
        <v>786.1</v>
      </c>
      <c r="B11953" s="24">
        <v>43538</v>
      </c>
      <c r="C11953">
        <v>5</v>
      </c>
      <c r="D11953" s="13">
        <v>210</v>
      </c>
      <c r="E11953" s="13" t="s">
        <v>8</v>
      </c>
      <c r="F11953" s="17">
        <v>8475</v>
      </c>
      <c r="G11953" t="str">
        <f>_xlfn.XLOOKUP(tbl_GL[[#This Row],[Account_key]],tbl_COA[Account_key],tbl_COA[Class],"Not Found")</f>
        <v>Trading account</v>
      </c>
      <c r="H11953" t="str">
        <f>_xlfn.XLOOKUP(tbl_GL[[#This Row],[Account_key]],tbl_COA[Account_key],tbl_COA[SubClass],"Not Found")</f>
        <v>Sales</v>
      </c>
      <c r="I11953" t="str">
        <f>_xlfn.XLOOKUP(tbl_GL[[#This Row],[Account_key]],tbl_COA[Account_key],tbl_COA[SubClass2],"Not Found")</f>
        <v>Sales</v>
      </c>
      <c r="J11953" t="str">
        <f>_xlfn.XLOOKUP(tbl_GL[[#This Row],[Account_key]],tbl_COA[Account_key],tbl_COA[SubAccount],,0)</f>
        <v>Sales</v>
      </c>
      <c r="K11953">
        <f>YEAR(tbl_GL[[#This Row],[Date]])</f>
        <v>2019</v>
      </c>
    </row>
    <row r="11954" spans="1:11" x14ac:dyDescent="0.35">
      <c r="A11954">
        <v>786.2</v>
      </c>
      <c r="B11954" s="24">
        <v>43538</v>
      </c>
      <c r="C11954">
        <v>5</v>
      </c>
      <c r="D11954" s="13">
        <v>30</v>
      </c>
      <c r="E11954" s="13" t="s">
        <v>8</v>
      </c>
      <c r="F11954" s="17">
        <v>8475</v>
      </c>
      <c r="G11954" t="str">
        <f>_xlfn.XLOOKUP(tbl_GL[[#This Row],[Account_key]],tbl_COA[Account_key],tbl_COA[Class],"Not Found")</f>
        <v>Assets</v>
      </c>
      <c r="H11954" t="str">
        <f>_xlfn.XLOOKUP(tbl_GL[[#This Row],[Account_key]],tbl_COA[Account_key],tbl_COA[SubClass],"Not Found")</f>
        <v>Assets</v>
      </c>
      <c r="I11954" t="str">
        <f>_xlfn.XLOOKUP(tbl_GL[[#This Row],[Account_key]],tbl_COA[Account_key],tbl_COA[SubClass2],"Not Found")</f>
        <v>Current Assets</v>
      </c>
      <c r="J11954" t="str">
        <f>_xlfn.XLOOKUP(tbl_GL[[#This Row],[Account_key]],tbl_COA[Account_key],tbl_COA[SubAccount],,0)</f>
        <v>Trade Receivables</v>
      </c>
      <c r="K11954">
        <f>YEAR(tbl_GL[[#This Row],[Date]])</f>
        <v>2019</v>
      </c>
    </row>
    <row r="11955" spans="1:11" x14ac:dyDescent="0.35">
      <c r="A11955">
        <v>787.1</v>
      </c>
      <c r="B11955" s="24">
        <v>43539</v>
      </c>
      <c r="C11955">
        <v>5</v>
      </c>
      <c r="D11955" s="13">
        <v>10</v>
      </c>
      <c r="E11955" s="13" t="s">
        <v>112</v>
      </c>
      <c r="F11955" s="17">
        <v>-195</v>
      </c>
      <c r="G11955" t="str">
        <f>_xlfn.XLOOKUP(tbl_GL[[#This Row],[Account_key]],tbl_COA[Account_key],tbl_COA[Class],"Not Found")</f>
        <v>Assets</v>
      </c>
      <c r="H11955" t="str">
        <f>_xlfn.XLOOKUP(tbl_GL[[#This Row],[Account_key]],tbl_COA[Account_key],tbl_COA[SubClass],"Not Found")</f>
        <v>Assets</v>
      </c>
      <c r="I11955" t="str">
        <f>_xlfn.XLOOKUP(tbl_GL[[#This Row],[Account_key]],tbl_COA[Account_key],tbl_COA[SubClass2],"Not Found")</f>
        <v>Current Assets</v>
      </c>
      <c r="J11955" t="str">
        <f>_xlfn.XLOOKUP(tbl_GL[[#This Row],[Account_key]],tbl_COA[Account_key],tbl_COA[SubAccount],,0)</f>
        <v>Cash at Bank</v>
      </c>
      <c r="K11955">
        <f>YEAR(tbl_GL[[#This Row],[Date]])</f>
        <v>2019</v>
      </c>
    </row>
    <row r="11956" spans="1:11" x14ac:dyDescent="0.35">
      <c r="A11956">
        <v>787.2</v>
      </c>
      <c r="B11956" s="24">
        <v>43539</v>
      </c>
      <c r="C11956">
        <v>5</v>
      </c>
      <c r="D11956" s="13">
        <v>121</v>
      </c>
      <c r="E11956" s="13" t="s">
        <v>112</v>
      </c>
      <c r="F11956" s="17">
        <v>-195</v>
      </c>
      <c r="G11956" t="str">
        <f>_xlfn.XLOOKUP(tbl_GL[[#This Row],[Account_key]],tbl_COA[Account_key],tbl_COA[Class],"Not Found")</f>
        <v>Liabilities and Owners Equity</v>
      </c>
      <c r="H11956" t="str">
        <f>_xlfn.XLOOKUP(tbl_GL[[#This Row],[Account_key]],tbl_COA[Account_key],tbl_COA[SubClass],"Not Found")</f>
        <v>Liabilities</v>
      </c>
      <c r="I11956" t="str">
        <f>_xlfn.XLOOKUP(tbl_GL[[#This Row],[Account_key]],tbl_COA[Account_key],tbl_COA[SubClass2],"Not Found")</f>
        <v>Current Liabilities</v>
      </c>
      <c r="J11956" t="str">
        <f>_xlfn.XLOOKUP(tbl_GL[[#This Row],[Account_key]],tbl_COA[Account_key],tbl_COA[SubAccount],,0)</f>
        <v>Interest Payable</v>
      </c>
      <c r="K11956">
        <f>YEAR(tbl_GL[[#This Row],[Date]])</f>
        <v>2019</v>
      </c>
    </row>
    <row r="11957" spans="1:11" x14ac:dyDescent="0.35">
      <c r="A11957">
        <v>788.1</v>
      </c>
      <c r="B11957" s="24">
        <v>43539</v>
      </c>
      <c r="C11957">
        <v>5</v>
      </c>
      <c r="D11957" s="13">
        <v>220</v>
      </c>
      <c r="E11957" s="13" t="s">
        <v>81</v>
      </c>
      <c r="F11957" s="17">
        <v>-1407</v>
      </c>
      <c r="G11957" t="str">
        <f>_xlfn.XLOOKUP(tbl_GL[[#This Row],[Account_key]],tbl_COA[Account_key],tbl_COA[Class],"Not Found")</f>
        <v>Trading account</v>
      </c>
      <c r="H11957" t="str">
        <f>_xlfn.XLOOKUP(tbl_GL[[#This Row],[Account_key]],tbl_COA[Account_key],tbl_COA[SubClass],"Not Found")</f>
        <v>Sales</v>
      </c>
      <c r="I11957" t="str">
        <f>_xlfn.XLOOKUP(tbl_GL[[#This Row],[Account_key]],tbl_COA[Account_key],tbl_COA[SubClass2],"Not Found")</f>
        <v>Sales</v>
      </c>
      <c r="J11957" t="str">
        <f>_xlfn.XLOOKUP(tbl_GL[[#This Row],[Account_key]],tbl_COA[Account_key],tbl_COA[SubAccount],,0)</f>
        <v>Sales Return</v>
      </c>
      <c r="K11957">
        <f>YEAR(tbl_GL[[#This Row],[Date]])</f>
        <v>2019</v>
      </c>
    </row>
    <row r="11958" spans="1:11" x14ac:dyDescent="0.35">
      <c r="A11958">
        <v>788.2</v>
      </c>
      <c r="B11958" s="24">
        <v>43539</v>
      </c>
      <c r="C11958">
        <v>5</v>
      </c>
      <c r="D11958" s="13">
        <v>20</v>
      </c>
      <c r="E11958" s="13" t="s">
        <v>81</v>
      </c>
      <c r="F11958" s="17">
        <v>-1407</v>
      </c>
      <c r="G11958" t="str">
        <f>_xlfn.XLOOKUP(tbl_GL[[#This Row],[Account_key]],tbl_COA[Account_key],tbl_COA[Class],"Not Found")</f>
        <v>Assets</v>
      </c>
      <c r="H11958" t="str">
        <f>_xlfn.XLOOKUP(tbl_GL[[#This Row],[Account_key]],tbl_COA[Account_key],tbl_COA[SubClass],"Not Found")</f>
        <v>Assets</v>
      </c>
      <c r="I11958" t="str">
        <f>_xlfn.XLOOKUP(tbl_GL[[#This Row],[Account_key]],tbl_COA[Account_key],tbl_COA[SubClass2],"Not Found")</f>
        <v>Current Assets</v>
      </c>
      <c r="J11958" t="str">
        <f>_xlfn.XLOOKUP(tbl_GL[[#This Row],[Account_key]],tbl_COA[Account_key],tbl_COA[SubAccount],,0)</f>
        <v>Cash in hand</v>
      </c>
      <c r="K11958">
        <f>YEAR(tbl_GL[[#This Row],[Date]])</f>
        <v>2019</v>
      </c>
    </row>
    <row r="11959" spans="1:11" x14ac:dyDescent="0.35">
      <c r="A11959">
        <v>789.1</v>
      </c>
      <c r="B11959" s="24">
        <v>43539</v>
      </c>
      <c r="C11959">
        <v>5</v>
      </c>
      <c r="D11959" s="13">
        <v>260</v>
      </c>
      <c r="E11959" s="13" t="s">
        <v>97</v>
      </c>
      <c r="F11959" s="17">
        <v>-1473</v>
      </c>
      <c r="G11959" t="str">
        <f>_xlfn.XLOOKUP(tbl_GL[[#This Row],[Account_key]],tbl_COA[Account_key],tbl_COA[Class],"Not Found")</f>
        <v>Operating account</v>
      </c>
      <c r="H11959" t="str">
        <f>_xlfn.XLOOKUP(tbl_GL[[#This Row],[Account_key]],tbl_COA[Account_key],tbl_COA[SubClass],"Not Found")</f>
        <v>Operating Expenses</v>
      </c>
      <c r="I11959" t="str">
        <f>_xlfn.XLOOKUP(tbl_GL[[#This Row],[Account_key]],tbl_COA[Account_key],tbl_COA[SubClass2],"Not Found")</f>
        <v>Marketing</v>
      </c>
      <c r="J11959" t="str">
        <f>_xlfn.XLOOKUP(tbl_GL[[#This Row],[Account_key]],tbl_COA[Account_key],tbl_COA[SubAccount],,0)</f>
        <v>Commissions</v>
      </c>
      <c r="K11959">
        <f>YEAR(tbl_GL[[#This Row],[Date]])</f>
        <v>2019</v>
      </c>
    </row>
    <row r="11960" spans="1:11" x14ac:dyDescent="0.35">
      <c r="A11960">
        <v>789.2</v>
      </c>
      <c r="B11960" s="24">
        <v>43539</v>
      </c>
      <c r="C11960">
        <v>5</v>
      </c>
      <c r="D11960" s="13">
        <v>120</v>
      </c>
      <c r="E11960" s="13" t="s">
        <v>97</v>
      </c>
      <c r="F11960" s="17">
        <v>1473</v>
      </c>
      <c r="G11960" t="str">
        <f>_xlfn.XLOOKUP(tbl_GL[[#This Row],[Account_key]],tbl_COA[Account_key],tbl_COA[Class],"Not Found")</f>
        <v>Liabilities and Owners Equity</v>
      </c>
      <c r="H11960" t="str">
        <f>_xlfn.XLOOKUP(tbl_GL[[#This Row],[Account_key]],tbl_COA[Account_key],tbl_COA[SubClass],"Not Found")</f>
        <v>Liabilities</v>
      </c>
      <c r="I11960" t="str">
        <f>_xlfn.XLOOKUP(tbl_GL[[#This Row],[Account_key]],tbl_COA[Account_key],tbl_COA[SubClass2],"Not Found")</f>
        <v>Current Liabilities</v>
      </c>
      <c r="J11960" t="str">
        <f>_xlfn.XLOOKUP(tbl_GL[[#This Row],[Account_key]],tbl_COA[Account_key],tbl_COA[SubAccount],,0)</f>
        <v>Accrued Expenses</v>
      </c>
      <c r="K11960">
        <f>YEAR(tbl_GL[[#This Row],[Date]])</f>
        <v>2019</v>
      </c>
    </row>
    <row r="11961" spans="1:11" x14ac:dyDescent="0.35">
      <c r="A11961">
        <v>790.1</v>
      </c>
      <c r="B11961" s="24">
        <v>43541</v>
      </c>
      <c r="C11961">
        <v>5</v>
      </c>
      <c r="D11961" s="13">
        <v>10</v>
      </c>
      <c r="E11961" s="13" t="s">
        <v>98</v>
      </c>
      <c r="F11961" s="17">
        <v>-1708</v>
      </c>
      <c r="G11961" t="str">
        <f>_xlfn.XLOOKUP(tbl_GL[[#This Row],[Account_key]],tbl_COA[Account_key],tbl_COA[Class],"Not Found")</f>
        <v>Assets</v>
      </c>
      <c r="H11961" t="str">
        <f>_xlfn.XLOOKUP(tbl_GL[[#This Row],[Account_key]],tbl_COA[Account_key],tbl_COA[SubClass],"Not Found")</f>
        <v>Assets</v>
      </c>
      <c r="I11961" t="str">
        <f>_xlfn.XLOOKUP(tbl_GL[[#This Row],[Account_key]],tbl_COA[Account_key],tbl_COA[SubClass2],"Not Found")</f>
        <v>Current Assets</v>
      </c>
      <c r="J11961" t="str">
        <f>_xlfn.XLOOKUP(tbl_GL[[#This Row],[Account_key]],tbl_COA[Account_key],tbl_COA[SubAccount],,0)</f>
        <v>Cash at Bank</v>
      </c>
      <c r="K11961">
        <f>YEAR(tbl_GL[[#This Row],[Date]])</f>
        <v>2019</v>
      </c>
    </row>
    <row r="11962" spans="1:11" x14ac:dyDescent="0.35">
      <c r="A11962">
        <v>790.2</v>
      </c>
      <c r="B11962" s="24">
        <v>43541</v>
      </c>
      <c r="C11962">
        <v>5</v>
      </c>
      <c r="D11962" s="13">
        <v>120</v>
      </c>
      <c r="E11962" s="13" t="s">
        <v>98</v>
      </c>
      <c r="F11962" s="17">
        <v>-1708</v>
      </c>
      <c r="G11962" t="str">
        <f>_xlfn.XLOOKUP(tbl_GL[[#This Row],[Account_key]],tbl_COA[Account_key],tbl_COA[Class],"Not Found")</f>
        <v>Liabilities and Owners Equity</v>
      </c>
      <c r="H11962" t="str">
        <f>_xlfn.XLOOKUP(tbl_GL[[#This Row],[Account_key]],tbl_COA[Account_key],tbl_COA[SubClass],"Not Found")</f>
        <v>Liabilities</v>
      </c>
      <c r="I11962" t="str">
        <f>_xlfn.XLOOKUP(tbl_GL[[#This Row],[Account_key]],tbl_COA[Account_key],tbl_COA[SubClass2],"Not Found")</f>
        <v>Current Liabilities</v>
      </c>
      <c r="J11962" t="str">
        <f>_xlfn.XLOOKUP(tbl_GL[[#This Row],[Account_key]],tbl_COA[Account_key],tbl_COA[SubAccount],,0)</f>
        <v>Accrued Expenses</v>
      </c>
      <c r="K11962">
        <f>YEAR(tbl_GL[[#This Row],[Date]])</f>
        <v>2019</v>
      </c>
    </row>
    <row r="11963" spans="1:11" x14ac:dyDescent="0.35">
      <c r="A11963">
        <v>791.1</v>
      </c>
      <c r="B11963" s="24">
        <v>43542</v>
      </c>
      <c r="C11963">
        <v>5</v>
      </c>
      <c r="D11963" s="13">
        <v>260</v>
      </c>
      <c r="E11963" s="13" t="s">
        <v>97</v>
      </c>
      <c r="F11963" s="17">
        <v>-1243</v>
      </c>
      <c r="G11963" t="str">
        <f>_xlfn.XLOOKUP(tbl_GL[[#This Row],[Account_key]],tbl_COA[Account_key],tbl_COA[Class],"Not Found")</f>
        <v>Operating account</v>
      </c>
      <c r="H11963" t="str">
        <f>_xlfn.XLOOKUP(tbl_GL[[#This Row],[Account_key]],tbl_COA[Account_key],tbl_COA[SubClass],"Not Found")</f>
        <v>Operating Expenses</v>
      </c>
      <c r="I11963" t="str">
        <f>_xlfn.XLOOKUP(tbl_GL[[#This Row],[Account_key]],tbl_COA[Account_key],tbl_COA[SubClass2],"Not Found")</f>
        <v>Marketing</v>
      </c>
      <c r="J11963" t="str">
        <f>_xlfn.XLOOKUP(tbl_GL[[#This Row],[Account_key]],tbl_COA[Account_key],tbl_COA[SubAccount],,0)</f>
        <v>Commissions</v>
      </c>
      <c r="K11963">
        <f>YEAR(tbl_GL[[#This Row],[Date]])</f>
        <v>2019</v>
      </c>
    </row>
    <row r="11964" spans="1:11" x14ac:dyDescent="0.35">
      <c r="A11964">
        <v>791.2</v>
      </c>
      <c r="B11964" s="24">
        <v>43542</v>
      </c>
      <c r="C11964">
        <v>5</v>
      </c>
      <c r="D11964" s="13">
        <v>120</v>
      </c>
      <c r="E11964" s="13" t="s">
        <v>97</v>
      </c>
      <c r="F11964" s="17">
        <v>1243</v>
      </c>
      <c r="G11964" t="str">
        <f>_xlfn.XLOOKUP(tbl_GL[[#This Row],[Account_key]],tbl_COA[Account_key],tbl_COA[Class],"Not Found")</f>
        <v>Liabilities and Owners Equity</v>
      </c>
      <c r="H11964" t="str">
        <f>_xlfn.XLOOKUP(tbl_GL[[#This Row],[Account_key]],tbl_COA[Account_key],tbl_COA[SubClass],"Not Found")</f>
        <v>Liabilities</v>
      </c>
      <c r="I11964" t="str">
        <f>_xlfn.XLOOKUP(tbl_GL[[#This Row],[Account_key]],tbl_COA[Account_key],tbl_COA[SubClass2],"Not Found")</f>
        <v>Current Liabilities</v>
      </c>
      <c r="J11964" t="str">
        <f>_xlfn.XLOOKUP(tbl_GL[[#This Row],[Account_key]],tbl_COA[Account_key],tbl_COA[SubAccount],,0)</f>
        <v>Accrued Expenses</v>
      </c>
      <c r="K11964">
        <f>YEAR(tbl_GL[[#This Row],[Date]])</f>
        <v>2019</v>
      </c>
    </row>
    <row r="11965" spans="1:11" x14ac:dyDescent="0.35">
      <c r="A11965">
        <v>792.1</v>
      </c>
      <c r="B11965" s="24">
        <v>43542</v>
      </c>
      <c r="C11965">
        <v>5</v>
      </c>
      <c r="D11965" s="13">
        <v>10</v>
      </c>
      <c r="E11965" s="13" t="s">
        <v>98</v>
      </c>
      <c r="F11965" s="17">
        <v>-1658</v>
      </c>
      <c r="G11965" t="str">
        <f>_xlfn.XLOOKUP(tbl_GL[[#This Row],[Account_key]],tbl_COA[Account_key],tbl_COA[Class],"Not Found")</f>
        <v>Assets</v>
      </c>
      <c r="H11965" t="str">
        <f>_xlfn.XLOOKUP(tbl_GL[[#This Row],[Account_key]],tbl_COA[Account_key],tbl_COA[SubClass],"Not Found")</f>
        <v>Assets</v>
      </c>
      <c r="I11965" t="str">
        <f>_xlfn.XLOOKUP(tbl_GL[[#This Row],[Account_key]],tbl_COA[Account_key],tbl_COA[SubClass2],"Not Found")</f>
        <v>Current Assets</v>
      </c>
      <c r="J11965" t="str">
        <f>_xlfn.XLOOKUP(tbl_GL[[#This Row],[Account_key]],tbl_COA[Account_key],tbl_COA[SubAccount],,0)</f>
        <v>Cash at Bank</v>
      </c>
      <c r="K11965">
        <f>YEAR(tbl_GL[[#This Row],[Date]])</f>
        <v>2019</v>
      </c>
    </row>
    <row r="11966" spans="1:11" x14ac:dyDescent="0.35">
      <c r="A11966">
        <v>792.2</v>
      </c>
      <c r="B11966" s="24">
        <v>43542</v>
      </c>
      <c r="C11966">
        <v>5</v>
      </c>
      <c r="D11966" s="13">
        <v>120</v>
      </c>
      <c r="E11966" s="13" t="s">
        <v>98</v>
      </c>
      <c r="F11966" s="17">
        <v>-1658</v>
      </c>
      <c r="G11966" t="str">
        <f>_xlfn.XLOOKUP(tbl_GL[[#This Row],[Account_key]],tbl_COA[Account_key],tbl_COA[Class],"Not Found")</f>
        <v>Liabilities and Owners Equity</v>
      </c>
      <c r="H11966" t="str">
        <f>_xlfn.XLOOKUP(tbl_GL[[#This Row],[Account_key]],tbl_COA[Account_key],tbl_COA[SubClass],"Not Found")</f>
        <v>Liabilities</v>
      </c>
      <c r="I11966" t="str">
        <f>_xlfn.XLOOKUP(tbl_GL[[#This Row],[Account_key]],tbl_COA[Account_key],tbl_COA[SubClass2],"Not Found")</f>
        <v>Current Liabilities</v>
      </c>
      <c r="J11966" t="str">
        <f>_xlfn.XLOOKUP(tbl_GL[[#This Row],[Account_key]],tbl_COA[Account_key],tbl_COA[SubAccount],,0)</f>
        <v>Accrued Expenses</v>
      </c>
      <c r="K11966">
        <f>YEAR(tbl_GL[[#This Row],[Date]])</f>
        <v>2019</v>
      </c>
    </row>
    <row r="11967" spans="1:11" x14ac:dyDescent="0.35">
      <c r="A11967">
        <v>793.1</v>
      </c>
      <c r="B11967" s="24">
        <v>43544</v>
      </c>
      <c r="C11967">
        <v>5</v>
      </c>
      <c r="D11967" s="13">
        <v>260</v>
      </c>
      <c r="E11967" s="13" t="s">
        <v>83</v>
      </c>
      <c r="F11967" s="17">
        <v>324</v>
      </c>
      <c r="G11967" t="str">
        <f>_xlfn.XLOOKUP(tbl_GL[[#This Row],[Account_key]],tbl_COA[Account_key],tbl_COA[Class],"Not Found")</f>
        <v>Operating account</v>
      </c>
      <c r="H11967" t="str">
        <f>_xlfn.XLOOKUP(tbl_GL[[#This Row],[Account_key]],tbl_COA[Account_key],tbl_COA[SubClass],"Not Found")</f>
        <v>Operating Expenses</v>
      </c>
      <c r="I11967" t="str">
        <f>_xlfn.XLOOKUP(tbl_GL[[#This Row],[Account_key]],tbl_COA[Account_key],tbl_COA[SubClass2],"Not Found")</f>
        <v>Marketing</v>
      </c>
      <c r="J11967" t="str">
        <f>_xlfn.XLOOKUP(tbl_GL[[#This Row],[Account_key]],tbl_COA[Account_key],tbl_COA[SubAccount],,0)</f>
        <v>Commissions</v>
      </c>
      <c r="K11967">
        <f>YEAR(tbl_GL[[#This Row],[Date]])</f>
        <v>2019</v>
      </c>
    </row>
    <row r="11968" spans="1:11" x14ac:dyDescent="0.35">
      <c r="A11968">
        <v>793.2</v>
      </c>
      <c r="B11968" s="24">
        <v>43544</v>
      </c>
      <c r="C11968">
        <v>5</v>
      </c>
      <c r="D11968" s="13">
        <v>20</v>
      </c>
      <c r="E11968" s="13" t="s">
        <v>83</v>
      </c>
      <c r="F11968" s="17">
        <v>324</v>
      </c>
      <c r="G11968" t="str">
        <f>_xlfn.XLOOKUP(tbl_GL[[#This Row],[Account_key]],tbl_COA[Account_key],tbl_COA[Class],"Not Found")</f>
        <v>Assets</v>
      </c>
      <c r="H11968" t="str">
        <f>_xlfn.XLOOKUP(tbl_GL[[#This Row],[Account_key]],tbl_COA[Account_key],tbl_COA[SubClass],"Not Found")</f>
        <v>Assets</v>
      </c>
      <c r="I11968" t="str">
        <f>_xlfn.XLOOKUP(tbl_GL[[#This Row],[Account_key]],tbl_COA[Account_key],tbl_COA[SubClass2],"Not Found")</f>
        <v>Current Assets</v>
      </c>
      <c r="J11968" t="str">
        <f>_xlfn.XLOOKUP(tbl_GL[[#This Row],[Account_key]],tbl_COA[Account_key],tbl_COA[SubAccount],,0)</f>
        <v>Cash in hand</v>
      </c>
      <c r="K11968">
        <f>YEAR(tbl_GL[[#This Row],[Date]])</f>
        <v>2019</v>
      </c>
    </row>
    <row r="11969" spans="1:11" x14ac:dyDescent="0.35">
      <c r="A11969">
        <v>794.1</v>
      </c>
      <c r="B11969" s="24">
        <v>43545</v>
      </c>
      <c r="C11969">
        <v>5</v>
      </c>
      <c r="D11969" s="13">
        <v>30</v>
      </c>
      <c r="E11969" s="13" t="s">
        <v>80</v>
      </c>
      <c r="F11969" s="17">
        <v>-10535</v>
      </c>
      <c r="G11969" t="str">
        <f>_xlfn.XLOOKUP(tbl_GL[[#This Row],[Account_key]],tbl_COA[Account_key],tbl_COA[Class],"Not Found")</f>
        <v>Assets</v>
      </c>
      <c r="H11969" t="str">
        <f>_xlfn.XLOOKUP(tbl_GL[[#This Row],[Account_key]],tbl_COA[Account_key],tbl_COA[SubClass],"Not Found")</f>
        <v>Assets</v>
      </c>
      <c r="I11969" t="str">
        <f>_xlfn.XLOOKUP(tbl_GL[[#This Row],[Account_key]],tbl_COA[Account_key],tbl_COA[SubClass2],"Not Found")</f>
        <v>Current Assets</v>
      </c>
      <c r="J11969" t="str">
        <f>_xlfn.XLOOKUP(tbl_GL[[#This Row],[Account_key]],tbl_COA[Account_key],tbl_COA[SubAccount],,0)</f>
        <v>Trade Receivables</v>
      </c>
      <c r="K11969">
        <f>YEAR(tbl_GL[[#This Row],[Date]])</f>
        <v>2019</v>
      </c>
    </row>
    <row r="11970" spans="1:11" x14ac:dyDescent="0.35">
      <c r="A11970">
        <v>794.2</v>
      </c>
      <c r="B11970" s="24">
        <v>43545</v>
      </c>
      <c r="C11970">
        <v>5</v>
      </c>
      <c r="D11970" s="13">
        <v>10</v>
      </c>
      <c r="E11970" s="13" t="s">
        <v>80</v>
      </c>
      <c r="F11970" s="17">
        <v>10535</v>
      </c>
      <c r="G11970" t="str">
        <f>_xlfn.XLOOKUP(tbl_GL[[#This Row],[Account_key]],tbl_COA[Account_key],tbl_COA[Class],"Not Found")</f>
        <v>Assets</v>
      </c>
      <c r="H11970" t="str">
        <f>_xlfn.XLOOKUP(tbl_GL[[#This Row],[Account_key]],tbl_COA[Account_key],tbl_COA[SubClass],"Not Found")</f>
        <v>Assets</v>
      </c>
      <c r="I11970" t="str">
        <f>_xlfn.XLOOKUP(tbl_GL[[#This Row],[Account_key]],tbl_COA[Account_key],tbl_COA[SubClass2],"Not Found")</f>
        <v>Current Assets</v>
      </c>
      <c r="J11970" t="str">
        <f>_xlfn.XLOOKUP(tbl_GL[[#This Row],[Account_key]],tbl_COA[Account_key],tbl_COA[SubAccount],,0)</f>
        <v>Cash at Bank</v>
      </c>
      <c r="K11970">
        <f>YEAR(tbl_GL[[#This Row],[Date]])</f>
        <v>2019</v>
      </c>
    </row>
    <row r="11971" spans="1:11" x14ac:dyDescent="0.35">
      <c r="A11971">
        <v>795.1</v>
      </c>
      <c r="B11971" s="24">
        <v>43546</v>
      </c>
      <c r="C11971">
        <v>5</v>
      </c>
      <c r="D11971" s="13">
        <v>310</v>
      </c>
      <c r="E11971" s="13" t="s">
        <v>99</v>
      </c>
      <c r="F11971" s="17">
        <v>-166</v>
      </c>
      <c r="G11971" t="str">
        <f>_xlfn.XLOOKUP(tbl_GL[[#This Row],[Account_key]],tbl_COA[Account_key],tbl_COA[Class],"Not Found")</f>
        <v>Operating account</v>
      </c>
      <c r="H11971" t="str">
        <f>_xlfn.XLOOKUP(tbl_GL[[#This Row],[Account_key]],tbl_COA[Account_key],tbl_COA[SubClass],"Not Found")</f>
        <v>Operating Expenses</v>
      </c>
      <c r="I11971" t="str">
        <f>_xlfn.XLOOKUP(tbl_GL[[#This Row],[Account_key]],tbl_COA[Account_key],tbl_COA[SubClass2],"Not Found")</f>
        <v>Administration</v>
      </c>
      <c r="J11971" t="str">
        <f>_xlfn.XLOOKUP(tbl_GL[[#This Row],[Account_key]],tbl_COA[Account_key],tbl_COA[SubAccount],,0)</f>
        <v>Office Supplies</v>
      </c>
      <c r="K11971">
        <f>YEAR(tbl_GL[[#This Row],[Date]])</f>
        <v>2019</v>
      </c>
    </row>
    <row r="11972" spans="1:11" x14ac:dyDescent="0.35">
      <c r="A11972">
        <v>795.2</v>
      </c>
      <c r="B11972" s="24">
        <v>43546</v>
      </c>
      <c r="C11972">
        <v>5</v>
      </c>
      <c r="D11972" s="13">
        <v>20</v>
      </c>
      <c r="E11972" s="13" t="s">
        <v>99</v>
      </c>
      <c r="F11972" s="17">
        <v>-166</v>
      </c>
      <c r="G11972" t="str">
        <f>_xlfn.XLOOKUP(tbl_GL[[#This Row],[Account_key]],tbl_COA[Account_key],tbl_COA[Class],"Not Found")</f>
        <v>Assets</v>
      </c>
      <c r="H11972" t="str">
        <f>_xlfn.XLOOKUP(tbl_GL[[#This Row],[Account_key]],tbl_COA[Account_key],tbl_COA[SubClass],"Not Found")</f>
        <v>Assets</v>
      </c>
      <c r="I11972" t="str">
        <f>_xlfn.XLOOKUP(tbl_GL[[#This Row],[Account_key]],tbl_COA[Account_key],tbl_COA[SubClass2],"Not Found")</f>
        <v>Current Assets</v>
      </c>
      <c r="J11972" t="str">
        <f>_xlfn.XLOOKUP(tbl_GL[[#This Row],[Account_key]],tbl_COA[Account_key],tbl_COA[SubAccount],,0)</f>
        <v>Cash in hand</v>
      </c>
      <c r="K11972">
        <f>YEAR(tbl_GL[[#This Row],[Date]])</f>
        <v>2019</v>
      </c>
    </row>
    <row r="11973" spans="1:11" x14ac:dyDescent="0.35">
      <c r="A11973">
        <v>796.1</v>
      </c>
      <c r="B11973" s="24">
        <v>43546</v>
      </c>
      <c r="C11973">
        <v>5</v>
      </c>
      <c r="D11973" s="13">
        <v>10</v>
      </c>
      <c r="E11973" s="13" t="s">
        <v>98</v>
      </c>
      <c r="F11973" s="17">
        <v>-1373</v>
      </c>
      <c r="G11973" t="str">
        <f>_xlfn.XLOOKUP(tbl_GL[[#This Row],[Account_key]],tbl_COA[Account_key],tbl_COA[Class],"Not Found")</f>
        <v>Assets</v>
      </c>
      <c r="H11973" t="str">
        <f>_xlfn.XLOOKUP(tbl_GL[[#This Row],[Account_key]],tbl_COA[Account_key],tbl_COA[SubClass],"Not Found")</f>
        <v>Assets</v>
      </c>
      <c r="I11973" t="str">
        <f>_xlfn.XLOOKUP(tbl_GL[[#This Row],[Account_key]],tbl_COA[Account_key],tbl_COA[SubClass2],"Not Found")</f>
        <v>Current Assets</v>
      </c>
      <c r="J11973" t="str">
        <f>_xlfn.XLOOKUP(tbl_GL[[#This Row],[Account_key]],tbl_COA[Account_key],tbl_COA[SubAccount],,0)</f>
        <v>Cash at Bank</v>
      </c>
      <c r="K11973">
        <f>YEAR(tbl_GL[[#This Row],[Date]])</f>
        <v>2019</v>
      </c>
    </row>
    <row r="11974" spans="1:11" x14ac:dyDescent="0.35">
      <c r="A11974">
        <v>796.2</v>
      </c>
      <c r="B11974" s="24">
        <v>43546</v>
      </c>
      <c r="C11974">
        <v>5</v>
      </c>
      <c r="D11974" s="13">
        <v>120</v>
      </c>
      <c r="E11974" s="13" t="s">
        <v>98</v>
      </c>
      <c r="F11974" s="17">
        <v>-1373</v>
      </c>
      <c r="G11974" t="str">
        <f>_xlfn.XLOOKUP(tbl_GL[[#This Row],[Account_key]],tbl_COA[Account_key],tbl_COA[Class],"Not Found")</f>
        <v>Liabilities and Owners Equity</v>
      </c>
      <c r="H11974" t="str">
        <f>_xlfn.XLOOKUP(tbl_GL[[#This Row],[Account_key]],tbl_COA[Account_key],tbl_COA[SubClass],"Not Found")</f>
        <v>Liabilities</v>
      </c>
      <c r="I11974" t="str">
        <f>_xlfn.XLOOKUP(tbl_GL[[#This Row],[Account_key]],tbl_COA[Account_key],tbl_COA[SubClass2],"Not Found")</f>
        <v>Current Liabilities</v>
      </c>
      <c r="J11974" t="str">
        <f>_xlfn.XLOOKUP(tbl_GL[[#This Row],[Account_key]],tbl_COA[Account_key],tbl_COA[SubAccount],,0)</f>
        <v>Accrued Expenses</v>
      </c>
      <c r="K11974">
        <f>YEAR(tbl_GL[[#This Row],[Date]])</f>
        <v>2019</v>
      </c>
    </row>
    <row r="11975" spans="1:11" x14ac:dyDescent="0.35">
      <c r="A11975">
        <v>797.1</v>
      </c>
      <c r="B11975" s="24">
        <v>43547</v>
      </c>
      <c r="C11975">
        <v>5</v>
      </c>
      <c r="D11975" s="13">
        <v>330</v>
      </c>
      <c r="E11975" s="13" t="s">
        <v>97</v>
      </c>
      <c r="F11975" s="17">
        <v>-1509</v>
      </c>
      <c r="G11975" t="str">
        <f>_xlfn.XLOOKUP(tbl_GL[[#This Row],[Account_key]],tbl_COA[Account_key],tbl_COA[Class],"Not Found")</f>
        <v>Operating account</v>
      </c>
      <c r="H11975" t="str">
        <f>_xlfn.XLOOKUP(tbl_GL[[#This Row],[Account_key]],tbl_COA[Account_key],tbl_COA[SubClass],"Not Found")</f>
        <v>Operating Expenses</v>
      </c>
      <c r="I11975" t="str">
        <f>_xlfn.XLOOKUP(tbl_GL[[#This Row],[Account_key]],tbl_COA[Account_key],tbl_COA[SubClass2],"Not Found")</f>
        <v>Administration</v>
      </c>
      <c r="J11975" t="str">
        <f>_xlfn.XLOOKUP(tbl_GL[[#This Row],[Account_key]],tbl_COA[Account_key],tbl_COA[SubAccount],,0)</f>
        <v>Telephone</v>
      </c>
      <c r="K11975">
        <f>YEAR(tbl_GL[[#This Row],[Date]])</f>
        <v>2019</v>
      </c>
    </row>
    <row r="11976" spans="1:11" x14ac:dyDescent="0.35">
      <c r="A11976">
        <v>797.2</v>
      </c>
      <c r="B11976" s="24">
        <v>43547</v>
      </c>
      <c r="C11976">
        <v>5</v>
      </c>
      <c r="D11976" s="13">
        <v>120</v>
      </c>
      <c r="E11976" s="13" t="s">
        <v>97</v>
      </c>
      <c r="F11976" s="17">
        <v>1509</v>
      </c>
      <c r="G11976" t="str">
        <f>_xlfn.XLOOKUP(tbl_GL[[#This Row],[Account_key]],tbl_COA[Account_key],tbl_COA[Class],"Not Found")</f>
        <v>Liabilities and Owners Equity</v>
      </c>
      <c r="H11976" t="str">
        <f>_xlfn.XLOOKUP(tbl_GL[[#This Row],[Account_key]],tbl_COA[Account_key],tbl_COA[SubClass],"Not Found")</f>
        <v>Liabilities</v>
      </c>
      <c r="I11976" t="str">
        <f>_xlfn.XLOOKUP(tbl_GL[[#This Row],[Account_key]],tbl_COA[Account_key],tbl_COA[SubClass2],"Not Found")</f>
        <v>Current Liabilities</v>
      </c>
      <c r="J11976" t="str">
        <f>_xlfn.XLOOKUP(tbl_GL[[#This Row],[Account_key]],tbl_COA[Account_key],tbl_COA[SubAccount],,0)</f>
        <v>Accrued Expenses</v>
      </c>
      <c r="K11976">
        <f>YEAR(tbl_GL[[#This Row],[Date]])</f>
        <v>2019</v>
      </c>
    </row>
    <row r="11977" spans="1:11" x14ac:dyDescent="0.35">
      <c r="A11977">
        <v>798.1</v>
      </c>
      <c r="B11977" s="24">
        <v>43550</v>
      </c>
      <c r="C11977">
        <v>5</v>
      </c>
      <c r="D11977" s="13">
        <v>230</v>
      </c>
      <c r="E11977" s="13" t="s">
        <v>4</v>
      </c>
      <c r="F11977" s="17">
        <v>-538</v>
      </c>
      <c r="G11977" t="str">
        <f>_xlfn.XLOOKUP(tbl_GL[[#This Row],[Account_key]],tbl_COA[Account_key],tbl_COA[Class],"Not Found")</f>
        <v>Trading account</v>
      </c>
      <c r="H11977" t="str">
        <f>_xlfn.XLOOKUP(tbl_GL[[#This Row],[Account_key]],tbl_COA[Account_key],tbl_COA[SubClass],"Not Found")</f>
        <v>Cost of Sales</v>
      </c>
      <c r="I11977" t="str">
        <f>_xlfn.XLOOKUP(tbl_GL[[#This Row],[Account_key]],tbl_COA[Account_key],tbl_COA[SubClass2],"Not Found")</f>
        <v>Cost of Sales</v>
      </c>
      <c r="J11977" t="str">
        <f>_xlfn.XLOOKUP(tbl_GL[[#This Row],[Account_key]],tbl_COA[Account_key],tbl_COA[SubAccount],,0)</f>
        <v>Cost of Sales</v>
      </c>
      <c r="K11977">
        <f>YEAR(tbl_GL[[#This Row],[Date]])</f>
        <v>2019</v>
      </c>
    </row>
    <row r="11978" spans="1:11" x14ac:dyDescent="0.35">
      <c r="A11978">
        <v>798.2</v>
      </c>
      <c r="B11978" s="24">
        <v>43550</v>
      </c>
      <c r="C11978">
        <v>5</v>
      </c>
      <c r="D11978" s="13">
        <v>60</v>
      </c>
      <c r="E11978" s="13" t="s">
        <v>4</v>
      </c>
      <c r="F11978" s="17">
        <v>-538</v>
      </c>
      <c r="G11978" t="str">
        <f>_xlfn.XLOOKUP(tbl_GL[[#This Row],[Account_key]],tbl_COA[Account_key],tbl_COA[Class],"Not Found")</f>
        <v>Assets</v>
      </c>
      <c r="H11978" t="str">
        <f>_xlfn.XLOOKUP(tbl_GL[[#This Row],[Account_key]],tbl_COA[Account_key],tbl_COA[SubClass],"Not Found")</f>
        <v>Assets</v>
      </c>
      <c r="I11978" t="str">
        <f>_xlfn.XLOOKUP(tbl_GL[[#This Row],[Account_key]],tbl_COA[Account_key],tbl_COA[SubClass2],"Not Found")</f>
        <v>Current Assets</v>
      </c>
      <c r="J11978" t="str">
        <f>_xlfn.XLOOKUP(tbl_GL[[#This Row],[Account_key]],tbl_COA[Account_key],tbl_COA[SubAccount],,0)</f>
        <v>Inventory</v>
      </c>
      <c r="K11978">
        <f>YEAR(tbl_GL[[#This Row],[Date]])</f>
        <v>2019</v>
      </c>
    </row>
    <row r="11979" spans="1:11" x14ac:dyDescent="0.35">
      <c r="A11979">
        <v>799.1</v>
      </c>
      <c r="B11979" s="24">
        <v>43550</v>
      </c>
      <c r="C11979">
        <v>5</v>
      </c>
      <c r="D11979" s="13">
        <v>230</v>
      </c>
      <c r="E11979" s="13" t="s">
        <v>4</v>
      </c>
      <c r="F11979" s="17">
        <v>-2112</v>
      </c>
      <c r="G11979" t="str">
        <f>_xlfn.XLOOKUP(tbl_GL[[#This Row],[Account_key]],tbl_COA[Account_key],tbl_COA[Class],"Not Found")</f>
        <v>Trading account</v>
      </c>
      <c r="H11979" t="str">
        <f>_xlfn.XLOOKUP(tbl_GL[[#This Row],[Account_key]],tbl_COA[Account_key],tbl_COA[SubClass],"Not Found")</f>
        <v>Cost of Sales</v>
      </c>
      <c r="I11979" t="str">
        <f>_xlfn.XLOOKUP(tbl_GL[[#This Row],[Account_key]],tbl_COA[Account_key],tbl_COA[SubClass2],"Not Found")</f>
        <v>Cost of Sales</v>
      </c>
      <c r="J11979" t="str">
        <f>_xlfn.XLOOKUP(tbl_GL[[#This Row],[Account_key]],tbl_COA[Account_key],tbl_COA[SubAccount],,0)</f>
        <v>Cost of Sales</v>
      </c>
      <c r="K11979">
        <f>YEAR(tbl_GL[[#This Row],[Date]])</f>
        <v>2019</v>
      </c>
    </row>
    <row r="11980" spans="1:11" x14ac:dyDescent="0.35">
      <c r="A11980">
        <v>799.2</v>
      </c>
      <c r="B11980" s="24">
        <v>43550</v>
      </c>
      <c r="C11980">
        <v>5</v>
      </c>
      <c r="D11980" s="13">
        <v>60</v>
      </c>
      <c r="E11980" s="13" t="s">
        <v>4</v>
      </c>
      <c r="F11980" s="17">
        <v>-2112</v>
      </c>
      <c r="G11980" t="str">
        <f>_xlfn.XLOOKUP(tbl_GL[[#This Row],[Account_key]],tbl_COA[Account_key],tbl_COA[Class],"Not Found")</f>
        <v>Assets</v>
      </c>
      <c r="H11980" t="str">
        <f>_xlfn.XLOOKUP(tbl_GL[[#This Row],[Account_key]],tbl_COA[Account_key],tbl_COA[SubClass],"Not Found")</f>
        <v>Assets</v>
      </c>
      <c r="I11980" t="str">
        <f>_xlfn.XLOOKUP(tbl_GL[[#This Row],[Account_key]],tbl_COA[Account_key],tbl_COA[SubClass2],"Not Found")</f>
        <v>Current Assets</v>
      </c>
      <c r="J11980" t="str">
        <f>_xlfn.XLOOKUP(tbl_GL[[#This Row],[Account_key]],tbl_COA[Account_key],tbl_COA[SubAccount],,0)</f>
        <v>Inventory</v>
      </c>
      <c r="K11980">
        <f>YEAR(tbl_GL[[#This Row],[Date]])</f>
        <v>2019</v>
      </c>
    </row>
    <row r="11981" spans="1:11" x14ac:dyDescent="0.35">
      <c r="A11981">
        <v>800.1</v>
      </c>
      <c r="B11981" s="24">
        <v>43550</v>
      </c>
      <c r="C11981">
        <v>5</v>
      </c>
      <c r="D11981" s="13">
        <v>210</v>
      </c>
      <c r="E11981" s="13" t="s">
        <v>7</v>
      </c>
      <c r="F11981" s="17">
        <v>2421</v>
      </c>
      <c r="G11981" t="str">
        <f>_xlfn.XLOOKUP(tbl_GL[[#This Row],[Account_key]],tbl_COA[Account_key],tbl_COA[Class],"Not Found")</f>
        <v>Trading account</v>
      </c>
      <c r="H11981" t="str">
        <f>_xlfn.XLOOKUP(tbl_GL[[#This Row],[Account_key]],tbl_COA[Account_key],tbl_COA[SubClass],"Not Found")</f>
        <v>Sales</v>
      </c>
      <c r="I11981" t="str">
        <f>_xlfn.XLOOKUP(tbl_GL[[#This Row],[Account_key]],tbl_COA[Account_key],tbl_COA[SubClass2],"Not Found")</f>
        <v>Sales</v>
      </c>
      <c r="J11981" t="str">
        <f>_xlfn.XLOOKUP(tbl_GL[[#This Row],[Account_key]],tbl_COA[Account_key],tbl_COA[SubAccount],,0)</f>
        <v>Sales</v>
      </c>
      <c r="K11981">
        <f>YEAR(tbl_GL[[#This Row],[Date]])</f>
        <v>2019</v>
      </c>
    </row>
    <row r="11982" spans="1:11" x14ac:dyDescent="0.35">
      <c r="A11982">
        <v>800.2</v>
      </c>
      <c r="B11982" s="24">
        <v>43550</v>
      </c>
      <c r="C11982">
        <v>5</v>
      </c>
      <c r="D11982" s="13">
        <v>10</v>
      </c>
      <c r="E11982" s="13" t="s">
        <v>7</v>
      </c>
      <c r="F11982" s="17">
        <v>2421</v>
      </c>
      <c r="G11982" t="str">
        <f>_xlfn.XLOOKUP(tbl_GL[[#This Row],[Account_key]],tbl_COA[Account_key],tbl_COA[Class],"Not Found")</f>
        <v>Assets</v>
      </c>
      <c r="H11982" t="str">
        <f>_xlfn.XLOOKUP(tbl_GL[[#This Row],[Account_key]],tbl_COA[Account_key],tbl_COA[SubClass],"Not Found")</f>
        <v>Assets</v>
      </c>
      <c r="I11982" t="str">
        <f>_xlfn.XLOOKUP(tbl_GL[[#This Row],[Account_key]],tbl_COA[Account_key],tbl_COA[SubClass2],"Not Found")</f>
        <v>Current Assets</v>
      </c>
      <c r="J11982" t="str">
        <f>_xlfn.XLOOKUP(tbl_GL[[#This Row],[Account_key]],tbl_COA[Account_key],tbl_COA[SubAccount],,0)</f>
        <v>Cash at Bank</v>
      </c>
      <c r="K11982">
        <f>YEAR(tbl_GL[[#This Row],[Date]])</f>
        <v>2019</v>
      </c>
    </row>
    <row r="11983" spans="1:11" x14ac:dyDescent="0.35">
      <c r="A11983">
        <v>801.1</v>
      </c>
      <c r="B11983" s="24">
        <v>43550</v>
      </c>
      <c r="C11983">
        <v>5</v>
      </c>
      <c r="D11983" s="13">
        <v>210</v>
      </c>
      <c r="E11983" s="13" t="s">
        <v>8</v>
      </c>
      <c r="F11983" s="17">
        <v>8313</v>
      </c>
      <c r="G11983" t="str">
        <f>_xlfn.XLOOKUP(tbl_GL[[#This Row],[Account_key]],tbl_COA[Account_key],tbl_COA[Class],"Not Found")</f>
        <v>Trading account</v>
      </c>
      <c r="H11983" t="str">
        <f>_xlfn.XLOOKUP(tbl_GL[[#This Row],[Account_key]],tbl_COA[Account_key],tbl_COA[SubClass],"Not Found")</f>
        <v>Sales</v>
      </c>
      <c r="I11983" t="str">
        <f>_xlfn.XLOOKUP(tbl_GL[[#This Row],[Account_key]],tbl_COA[Account_key],tbl_COA[SubClass2],"Not Found")</f>
        <v>Sales</v>
      </c>
      <c r="J11983" t="str">
        <f>_xlfn.XLOOKUP(tbl_GL[[#This Row],[Account_key]],tbl_COA[Account_key],tbl_COA[SubAccount],,0)</f>
        <v>Sales</v>
      </c>
      <c r="K11983">
        <f>YEAR(tbl_GL[[#This Row],[Date]])</f>
        <v>2019</v>
      </c>
    </row>
    <row r="11984" spans="1:11" x14ac:dyDescent="0.35">
      <c r="A11984">
        <v>801.2</v>
      </c>
      <c r="B11984" s="24">
        <v>43550</v>
      </c>
      <c r="C11984">
        <v>5</v>
      </c>
      <c r="D11984" s="13">
        <v>30</v>
      </c>
      <c r="E11984" s="13" t="s">
        <v>8</v>
      </c>
      <c r="F11984" s="17">
        <v>8313</v>
      </c>
      <c r="G11984" t="str">
        <f>_xlfn.XLOOKUP(tbl_GL[[#This Row],[Account_key]],tbl_COA[Account_key],tbl_COA[Class],"Not Found")</f>
        <v>Assets</v>
      </c>
      <c r="H11984" t="str">
        <f>_xlfn.XLOOKUP(tbl_GL[[#This Row],[Account_key]],tbl_COA[Account_key],tbl_COA[SubClass],"Not Found")</f>
        <v>Assets</v>
      </c>
      <c r="I11984" t="str">
        <f>_xlfn.XLOOKUP(tbl_GL[[#This Row],[Account_key]],tbl_COA[Account_key],tbl_COA[SubClass2],"Not Found")</f>
        <v>Current Assets</v>
      </c>
      <c r="J11984" t="str">
        <f>_xlfn.XLOOKUP(tbl_GL[[#This Row],[Account_key]],tbl_COA[Account_key],tbl_COA[SubAccount],,0)</f>
        <v>Trade Receivables</v>
      </c>
      <c r="K11984">
        <f>YEAR(tbl_GL[[#This Row],[Date]])</f>
        <v>2019</v>
      </c>
    </row>
    <row r="11985" spans="1:11" x14ac:dyDescent="0.35">
      <c r="A11985">
        <v>802.1</v>
      </c>
      <c r="B11985" s="24">
        <v>43551</v>
      </c>
      <c r="C11985">
        <v>5</v>
      </c>
      <c r="D11985" s="13">
        <v>300</v>
      </c>
      <c r="E11985" s="13" t="s">
        <v>97</v>
      </c>
      <c r="F11985" s="17">
        <v>-1467</v>
      </c>
      <c r="G11985" t="str">
        <f>_xlfn.XLOOKUP(tbl_GL[[#This Row],[Account_key]],tbl_COA[Account_key],tbl_COA[Class],"Not Found")</f>
        <v>Operating account</v>
      </c>
      <c r="H11985" t="str">
        <f>_xlfn.XLOOKUP(tbl_GL[[#This Row],[Account_key]],tbl_COA[Account_key],tbl_COA[SubClass],"Not Found")</f>
        <v>Operating Expenses</v>
      </c>
      <c r="I11985" t="str">
        <f>_xlfn.XLOOKUP(tbl_GL[[#This Row],[Account_key]],tbl_COA[Account_key],tbl_COA[SubClass2],"Not Found")</f>
        <v>Administration</v>
      </c>
      <c r="J11985" t="str">
        <f>_xlfn.XLOOKUP(tbl_GL[[#This Row],[Account_key]],tbl_COA[Account_key],tbl_COA[SubAccount],,0)</f>
        <v>Entertainment</v>
      </c>
      <c r="K11985">
        <f>YEAR(tbl_GL[[#This Row],[Date]])</f>
        <v>2019</v>
      </c>
    </row>
    <row r="11986" spans="1:11" x14ac:dyDescent="0.35">
      <c r="A11986">
        <v>802.2</v>
      </c>
      <c r="B11986" s="24">
        <v>43551</v>
      </c>
      <c r="C11986">
        <v>5</v>
      </c>
      <c r="D11986" s="13">
        <v>120</v>
      </c>
      <c r="E11986" s="13" t="s">
        <v>97</v>
      </c>
      <c r="F11986" s="17">
        <v>1467</v>
      </c>
      <c r="G11986" t="str">
        <f>_xlfn.XLOOKUP(tbl_GL[[#This Row],[Account_key]],tbl_COA[Account_key],tbl_COA[Class],"Not Found")</f>
        <v>Liabilities and Owners Equity</v>
      </c>
      <c r="H11986" t="str">
        <f>_xlfn.XLOOKUP(tbl_GL[[#This Row],[Account_key]],tbl_COA[Account_key],tbl_COA[SubClass],"Not Found")</f>
        <v>Liabilities</v>
      </c>
      <c r="I11986" t="str">
        <f>_xlfn.XLOOKUP(tbl_GL[[#This Row],[Account_key]],tbl_COA[Account_key],tbl_COA[SubClass2],"Not Found")</f>
        <v>Current Liabilities</v>
      </c>
      <c r="J11986" t="str">
        <f>_xlfn.XLOOKUP(tbl_GL[[#This Row],[Account_key]],tbl_COA[Account_key],tbl_COA[SubAccount],,0)</f>
        <v>Accrued Expenses</v>
      </c>
      <c r="K11986">
        <f>YEAR(tbl_GL[[#This Row],[Date]])</f>
        <v>2019</v>
      </c>
    </row>
    <row r="11987" spans="1:11" x14ac:dyDescent="0.35">
      <c r="A11987">
        <v>803.1</v>
      </c>
      <c r="B11987" s="24">
        <v>43554</v>
      </c>
      <c r="C11987">
        <v>5</v>
      </c>
      <c r="D11987" s="13">
        <v>350</v>
      </c>
      <c r="E11987" s="13" t="s">
        <v>97</v>
      </c>
      <c r="F11987" s="17">
        <v>-1200</v>
      </c>
      <c r="G11987" t="str">
        <f>_xlfn.XLOOKUP(tbl_GL[[#This Row],[Account_key]],tbl_COA[Account_key],tbl_COA[Class],"Not Found")</f>
        <v>Operating account</v>
      </c>
      <c r="H11987" t="str">
        <f>_xlfn.XLOOKUP(tbl_GL[[#This Row],[Account_key]],tbl_COA[Account_key],tbl_COA[SubClass],"Not Found")</f>
        <v>Operating Expenses</v>
      </c>
      <c r="I11987" t="str">
        <f>_xlfn.XLOOKUP(tbl_GL[[#This Row],[Account_key]],tbl_COA[Account_key],tbl_COA[SubClass2],"Not Found")</f>
        <v>Administration</v>
      </c>
      <c r="J11987" t="str">
        <f>_xlfn.XLOOKUP(tbl_GL[[#This Row],[Account_key]],tbl_COA[Account_key],tbl_COA[SubAccount],,0)</f>
        <v>Other Expenses</v>
      </c>
      <c r="K11987">
        <f>YEAR(tbl_GL[[#This Row],[Date]])</f>
        <v>2019</v>
      </c>
    </row>
    <row r="11988" spans="1:11" x14ac:dyDescent="0.35">
      <c r="A11988">
        <v>803.2</v>
      </c>
      <c r="B11988" s="24">
        <v>43554</v>
      </c>
      <c r="C11988">
        <v>5</v>
      </c>
      <c r="D11988" s="13">
        <v>120</v>
      </c>
      <c r="E11988" s="13" t="s">
        <v>97</v>
      </c>
      <c r="F11988" s="17">
        <v>1200</v>
      </c>
      <c r="G11988" t="str">
        <f>_xlfn.XLOOKUP(tbl_GL[[#This Row],[Account_key]],tbl_COA[Account_key],tbl_COA[Class],"Not Found")</f>
        <v>Liabilities and Owners Equity</v>
      </c>
      <c r="H11988" t="str">
        <f>_xlfn.XLOOKUP(tbl_GL[[#This Row],[Account_key]],tbl_COA[Account_key],tbl_COA[SubClass],"Not Found")</f>
        <v>Liabilities</v>
      </c>
      <c r="I11988" t="str">
        <f>_xlfn.XLOOKUP(tbl_GL[[#This Row],[Account_key]],tbl_COA[Account_key],tbl_COA[SubClass2],"Not Found")</f>
        <v>Current Liabilities</v>
      </c>
      <c r="J11988" t="str">
        <f>_xlfn.XLOOKUP(tbl_GL[[#This Row],[Account_key]],tbl_COA[Account_key],tbl_COA[SubAccount],,0)</f>
        <v>Accrued Expenses</v>
      </c>
      <c r="K11988">
        <f>YEAR(tbl_GL[[#This Row],[Date]])</f>
        <v>2019</v>
      </c>
    </row>
    <row r="11989" spans="1:11" x14ac:dyDescent="0.35">
      <c r="A11989">
        <v>804.1</v>
      </c>
      <c r="B11989" s="24">
        <v>43555</v>
      </c>
      <c r="C11989">
        <v>5</v>
      </c>
      <c r="D11989" s="13">
        <v>10</v>
      </c>
      <c r="E11989" s="13" t="s">
        <v>110</v>
      </c>
      <c r="F11989" s="17">
        <v>69</v>
      </c>
      <c r="G11989" t="str">
        <f>_xlfn.XLOOKUP(tbl_GL[[#This Row],[Account_key]],tbl_COA[Account_key],tbl_COA[Class],"Not Found")</f>
        <v>Assets</v>
      </c>
      <c r="H11989" t="str">
        <f>_xlfn.XLOOKUP(tbl_GL[[#This Row],[Account_key]],tbl_COA[Account_key],tbl_COA[SubClass],"Not Found")</f>
        <v>Assets</v>
      </c>
      <c r="I11989" t="str">
        <f>_xlfn.XLOOKUP(tbl_GL[[#This Row],[Account_key]],tbl_COA[Account_key],tbl_COA[SubClass2],"Not Found")</f>
        <v>Current Assets</v>
      </c>
      <c r="J11989" t="str">
        <f>_xlfn.XLOOKUP(tbl_GL[[#This Row],[Account_key]],tbl_COA[Account_key],tbl_COA[SubAccount],,0)</f>
        <v>Cash at Bank</v>
      </c>
      <c r="K11989">
        <f>YEAR(tbl_GL[[#This Row],[Date]])</f>
        <v>2019</v>
      </c>
    </row>
    <row r="11990" spans="1:11" x14ac:dyDescent="0.35">
      <c r="A11990">
        <v>804.2</v>
      </c>
      <c r="B11990" s="24">
        <v>43555</v>
      </c>
      <c r="C11990">
        <v>5</v>
      </c>
      <c r="D11990" s="13">
        <v>430</v>
      </c>
      <c r="E11990" s="13" t="s">
        <v>110</v>
      </c>
      <c r="F11990" s="17">
        <v>69</v>
      </c>
      <c r="G11990" t="str">
        <f>_xlfn.XLOOKUP(tbl_GL[[#This Row],[Account_key]],tbl_COA[Account_key],tbl_COA[Class],"Not Found")</f>
        <v>Non-operating</v>
      </c>
      <c r="H11990" t="str">
        <f>_xlfn.XLOOKUP(tbl_GL[[#This Row],[Account_key]],tbl_COA[Account_key],tbl_COA[SubClass],"Not Found")</f>
        <v>Exchange Loss/Gain</v>
      </c>
      <c r="I11990" t="str">
        <f>_xlfn.XLOOKUP(tbl_GL[[#This Row],[Account_key]],tbl_COA[Account_key],tbl_COA[SubClass2],"Not Found")</f>
        <v>Exchange Loss/Gain</v>
      </c>
      <c r="J11990" t="str">
        <f>_xlfn.XLOOKUP(tbl_GL[[#This Row],[Account_key]],tbl_COA[Account_key],tbl_COA[SubAccount],,0)</f>
        <v>Exchange Loss/Gain</v>
      </c>
      <c r="K11990">
        <f>YEAR(tbl_GL[[#This Row],[Date]])</f>
        <v>2019</v>
      </c>
    </row>
    <row r="11991" spans="1:11" x14ac:dyDescent="0.35">
      <c r="A11991">
        <v>805.1</v>
      </c>
      <c r="B11991" s="24">
        <v>43555</v>
      </c>
      <c r="C11991">
        <v>5</v>
      </c>
      <c r="D11991" s="13">
        <v>400</v>
      </c>
      <c r="E11991" s="13" t="s">
        <v>104</v>
      </c>
      <c r="F11991" s="17">
        <v>-125</v>
      </c>
      <c r="G11991" t="str">
        <f>_xlfn.XLOOKUP(tbl_GL[[#This Row],[Account_key]],tbl_COA[Account_key],tbl_COA[Class],"Not Found")</f>
        <v>Operating account</v>
      </c>
      <c r="H11991" t="str">
        <f>_xlfn.XLOOKUP(tbl_GL[[#This Row],[Account_key]],tbl_COA[Account_key],tbl_COA[SubClass],"Not Found")</f>
        <v>Depreciation &amp; Amortization</v>
      </c>
      <c r="I11991" t="str">
        <f>_xlfn.XLOOKUP(tbl_GL[[#This Row],[Account_key]],tbl_COA[Account_key],tbl_COA[SubClass2],"Not Found")</f>
        <v>Amortization</v>
      </c>
      <c r="J11991" t="str">
        <f>_xlfn.XLOOKUP(tbl_GL[[#This Row],[Account_key]],tbl_COA[Account_key],tbl_COA[SubAccount],,0)</f>
        <v>Amortization of Intangible Assets</v>
      </c>
      <c r="K11991">
        <f>YEAR(tbl_GL[[#This Row],[Date]])</f>
        <v>2019</v>
      </c>
    </row>
    <row r="11992" spans="1:11" x14ac:dyDescent="0.35">
      <c r="A11992">
        <v>805.2</v>
      </c>
      <c r="B11992" s="24">
        <v>43555</v>
      </c>
      <c r="C11992">
        <v>5</v>
      </c>
      <c r="D11992" s="13">
        <v>100</v>
      </c>
      <c r="E11992" s="13" t="s">
        <v>104</v>
      </c>
      <c r="F11992" s="17">
        <v>-125</v>
      </c>
      <c r="G11992" t="str">
        <f>_xlfn.XLOOKUP(tbl_GL[[#This Row],[Account_key]],tbl_COA[Account_key],tbl_COA[Class],"Not Found")</f>
        <v>Assets</v>
      </c>
      <c r="H11992" t="str">
        <f>_xlfn.XLOOKUP(tbl_GL[[#This Row],[Account_key]],tbl_COA[Account_key],tbl_COA[SubClass],"Not Found")</f>
        <v>Assets</v>
      </c>
      <c r="I11992" t="str">
        <f>_xlfn.XLOOKUP(tbl_GL[[#This Row],[Account_key]],tbl_COA[Account_key],tbl_COA[SubClass2],"Not Found")</f>
        <v>Non-Current Assets</v>
      </c>
      <c r="J11992" t="str">
        <f>_xlfn.XLOOKUP(tbl_GL[[#This Row],[Account_key]],tbl_COA[Account_key],tbl_COA[SubAccount],,0)</f>
        <v>Patents and trademarks</v>
      </c>
      <c r="K11992">
        <f>YEAR(tbl_GL[[#This Row],[Date]])</f>
        <v>2019</v>
      </c>
    </row>
    <row r="11993" spans="1:11" x14ac:dyDescent="0.35">
      <c r="A11993">
        <v>806.1</v>
      </c>
      <c r="B11993" s="24">
        <v>43555</v>
      </c>
      <c r="C11993">
        <v>5</v>
      </c>
      <c r="D11993" s="13">
        <v>440</v>
      </c>
      <c r="E11993" s="13" t="s">
        <v>112</v>
      </c>
      <c r="F11993" s="17">
        <v>-195</v>
      </c>
      <c r="G11993" t="str">
        <f>_xlfn.XLOOKUP(tbl_GL[[#This Row],[Account_key]],tbl_COA[Account_key],tbl_COA[Class],"Not Found")</f>
        <v>Interest &amp; Tax</v>
      </c>
      <c r="H11993" t="str">
        <f>_xlfn.XLOOKUP(tbl_GL[[#This Row],[Account_key]],tbl_COA[Account_key],tbl_COA[SubClass],"Not Found")</f>
        <v>Interest Expense</v>
      </c>
      <c r="I11993" t="str">
        <f>_xlfn.XLOOKUP(tbl_GL[[#This Row],[Account_key]],tbl_COA[Account_key],tbl_COA[SubClass2],"Not Found")</f>
        <v>Interest Expense</v>
      </c>
      <c r="J11993" t="str">
        <f>_xlfn.XLOOKUP(tbl_GL[[#This Row],[Account_key]],tbl_COA[Account_key],tbl_COA[SubAccount],,0)</f>
        <v>Interest Expense</v>
      </c>
      <c r="K11993">
        <f>YEAR(tbl_GL[[#This Row],[Date]])</f>
        <v>2019</v>
      </c>
    </row>
    <row r="11994" spans="1:11" x14ac:dyDescent="0.35">
      <c r="A11994">
        <v>806.2</v>
      </c>
      <c r="B11994" s="24">
        <v>43555</v>
      </c>
      <c r="C11994">
        <v>5</v>
      </c>
      <c r="D11994" s="13">
        <v>121</v>
      </c>
      <c r="E11994" s="13" t="s">
        <v>112</v>
      </c>
      <c r="F11994" s="17">
        <v>195</v>
      </c>
      <c r="G11994" t="str">
        <f>_xlfn.XLOOKUP(tbl_GL[[#This Row],[Account_key]],tbl_COA[Account_key],tbl_COA[Class],"Not Found")</f>
        <v>Liabilities and Owners Equity</v>
      </c>
      <c r="H11994" t="str">
        <f>_xlfn.XLOOKUP(tbl_GL[[#This Row],[Account_key]],tbl_COA[Account_key],tbl_COA[SubClass],"Not Found")</f>
        <v>Liabilities</v>
      </c>
      <c r="I11994" t="str">
        <f>_xlfn.XLOOKUP(tbl_GL[[#This Row],[Account_key]],tbl_COA[Account_key],tbl_COA[SubClass2],"Not Found")</f>
        <v>Current Liabilities</v>
      </c>
      <c r="J11994" t="str">
        <f>_xlfn.XLOOKUP(tbl_GL[[#This Row],[Account_key]],tbl_COA[Account_key],tbl_COA[SubAccount],,0)</f>
        <v>Interest Payable</v>
      </c>
      <c r="K11994">
        <f>YEAR(tbl_GL[[#This Row],[Date]])</f>
        <v>2019</v>
      </c>
    </row>
    <row r="11995" spans="1:11" x14ac:dyDescent="0.35">
      <c r="A11995">
        <v>807.1</v>
      </c>
      <c r="B11995" s="24">
        <v>43555</v>
      </c>
      <c r="C11995">
        <v>5</v>
      </c>
      <c r="D11995" s="13">
        <v>10</v>
      </c>
      <c r="E11995" s="13" t="s">
        <v>113</v>
      </c>
      <c r="F11995" s="17">
        <v>200</v>
      </c>
      <c r="G11995" t="str">
        <f>_xlfn.XLOOKUP(tbl_GL[[#This Row],[Account_key]],tbl_COA[Account_key],tbl_COA[Class],"Not Found")</f>
        <v>Assets</v>
      </c>
      <c r="H11995" t="str">
        <f>_xlfn.XLOOKUP(tbl_GL[[#This Row],[Account_key]],tbl_COA[Account_key],tbl_COA[SubClass],"Not Found")</f>
        <v>Assets</v>
      </c>
      <c r="I11995" t="str">
        <f>_xlfn.XLOOKUP(tbl_GL[[#This Row],[Account_key]],tbl_COA[Account_key],tbl_COA[SubClass2],"Not Found")</f>
        <v>Current Assets</v>
      </c>
      <c r="J11995" t="str">
        <f>_xlfn.XLOOKUP(tbl_GL[[#This Row],[Account_key]],tbl_COA[Account_key],tbl_COA[SubAccount],,0)</f>
        <v>Cash at Bank</v>
      </c>
      <c r="K11995">
        <f>YEAR(tbl_GL[[#This Row],[Date]])</f>
        <v>2019</v>
      </c>
    </row>
    <row r="11996" spans="1:11" x14ac:dyDescent="0.35">
      <c r="A11996">
        <v>807.2</v>
      </c>
      <c r="B11996" s="24">
        <v>43555</v>
      </c>
      <c r="C11996">
        <v>5</v>
      </c>
      <c r="D11996" s="13">
        <v>410</v>
      </c>
      <c r="E11996" s="13" t="s">
        <v>113</v>
      </c>
      <c r="F11996" s="17">
        <v>200</v>
      </c>
      <c r="G11996" t="str">
        <f>_xlfn.XLOOKUP(tbl_GL[[#This Row],[Account_key]],tbl_COA[Account_key],tbl_COA[Class],"Not Found")</f>
        <v>Non-operating</v>
      </c>
      <c r="H11996" t="str">
        <f>_xlfn.XLOOKUP(tbl_GL[[#This Row],[Account_key]],tbl_COA[Account_key],tbl_COA[SubClass],"Not Found")</f>
        <v>Interest Income</v>
      </c>
      <c r="I11996" t="str">
        <f>_xlfn.XLOOKUP(tbl_GL[[#This Row],[Account_key]],tbl_COA[Account_key],tbl_COA[SubClass2],"Not Found")</f>
        <v>Interest Income</v>
      </c>
      <c r="J11996" t="str">
        <f>_xlfn.XLOOKUP(tbl_GL[[#This Row],[Account_key]],tbl_COA[Account_key],tbl_COA[SubAccount],,0)</f>
        <v>Interest Income</v>
      </c>
      <c r="K11996">
        <f>YEAR(tbl_GL[[#This Row],[Date]])</f>
        <v>2019</v>
      </c>
    </row>
    <row r="11997" spans="1:11" x14ac:dyDescent="0.35">
      <c r="A11997">
        <v>808.1</v>
      </c>
      <c r="B11997" s="24">
        <v>43555</v>
      </c>
      <c r="C11997">
        <v>5</v>
      </c>
      <c r="D11997" s="13">
        <v>450</v>
      </c>
      <c r="E11997" s="23" t="s">
        <v>108</v>
      </c>
      <c r="F11997" s="17">
        <v>865</v>
      </c>
      <c r="G11997" t="str">
        <f>_xlfn.XLOOKUP(tbl_GL[[#This Row],[Account_key]],tbl_COA[Account_key],tbl_COA[Class],"Not Found")</f>
        <v>Interest &amp; Tax</v>
      </c>
      <c r="H11997" t="str">
        <f>_xlfn.XLOOKUP(tbl_GL[[#This Row],[Account_key]],tbl_COA[Account_key],tbl_COA[SubClass],"Not Found")</f>
        <v>Taxation</v>
      </c>
      <c r="I11997" t="str">
        <f>_xlfn.XLOOKUP(tbl_GL[[#This Row],[Account_key]],tbl_COA[Account_key],tbl_COA[SubClass2],"Not Found")</f>
        <v>Taxation</v>
      </c>
      <c r="J11997" t="str">
        <f>_xlfn.XLOOKUP(tbl_GL[[#This Row],[Account_key]],tbl_COA[Account_key],tbl_COA[SubAccount],,0)</f>
        <v>Taxation</v>
      </c>
      <c r="K11997">
        <f>YEAR(tbl_GL[[#This Row],[Date]])</f>
        <v>2019</v>
      </c>
    </row>
    <row r="11998" spans="1:11" x14ac:dyDescent="0.35">
      <c r="A11998">
        <v>808.2</v>
      </c>
      <c r="B11998" s="24">
        <v>43555</v>
      </c>
      <c r="C11998">
        <v>5</v>
      </c>
      <c r="D11998" s="13">
        <v>122</v>
      </c>
      <c r="E11998" s="23" t="s">
        <v>108</v>
      </c>
      <c r="F11998" s="17">
        <v>-865</v>
      </c>
      <c r="G11998" t="str">
        <f>_xlfn.XLOOKUP(tbl_GL[[#This Row],[Account_key]],tbl_COA[Account_key],tbl_COA[Class],"Not Found")</f>
        <v>Liabilities and Owners Equity</v>
      </c>
      <c r="H11998" t="str">
        <f>_xlfn.XLOOKUP(tbl_GL[[#This Row],[Account_key]],tbl_COA[Account_key],tbl_COA[SubClass],"Not Found")</f>
        <v>Liabilities</v>
      </c>
      <c r="I11998" t="str">
        <f>_xlfn.XLOOKUP(tbl_GL[[#This Row],[Account_key]],tbl_COA[Account_key],tbl_COA[SubClass2],"Not Found")</f>
        <v>Current Liabilities</v>
      </c>
      <c r="J11998" t="str">
        <f>_xlfn.XLOOKUP(tbl_GL[[#This Row],[Account_key]],tbl_COA[Account_key],tbl_COA[SubAccount],,0)</f>
        <v>Tax payable</v>
      </c>
      <c r="K11998">
        <f>YEAR(tbl_GL[[#This Row],[Date]])</f>
        <v>2019</v>
      </c>
    </row>
    <row r="11999" spans="1:11" x14ac:dyDescent="0.35">
      <c r="A11999">
        <v>809.1</v>
      </c>
      <c r="B11999" s="24">
        <v>43555</v>
      </c>
      <c r="C11999">
        <v>5</v>
      </c>
      <c r="D11999" s="13">
        <v>240</v>
      </c>
      <c r="E11999" s="13" t="s">
        <v>56</v>
      </c>
      <c r="F11999" s="17">
        <v>-2813</v>
      </c>
      <c r="G11999" t="str">
        <f>_xlfn.XLOOKUP(tbl_GL[[#This Row],[Account_key]],tbl_COA[Account_key],tbl_COA[Class],"Not Found")</f>
        <v>Operating account</v>
      </c>
      <c r="H11999" t="str">
        <f>_xlfn.XLOOKUP(tbl_GL[[#This Row],[Account_key]],tbl_COA[Account_key],tbl_COA[SubClass],"Not Found")</f>
        <v>Operating Expenses</v>
      </c>
      <c r="I11999" t="str">
        <f>_xlfn.XLOOKUP(tbl_GL[[#This Row],[Account_key]],tbl_COA[Account_key],tbl_COA[SubClass2],"Not Found")</f>
        <v>Sales &amp; Distribution</v>
      </c>
      <c r="J11999" t="str">
        <f>_xlfn.XLOOKUP(tbl_GL[[#This Row],[Account_key]],tbl_COA[Account_key],tbl_COA[SubAccount],,0)</f>
        <v>Salaries</v>
      </c>
      <c r="K11999">
        <f>YEAR(tbl_GL[[#This Row],[Date]])</f>
        <v>2019</v>
      </c>
    </row>
    <row r="12000" spans="1:11" x14ac:dyDescent="0.35">
      <c r="A12000">
        <v>809.2</v>
      </c>
      <c r="B12000" s="24">
        <v>43555</v>
      </c>
      <c r="C12000">
        <v>5</v>
      </c>
      <c r="D12000" s="13">
        <v>10</v>
      </c>
      <c r="E12000" s="13" t="s">
        <v>56</v>
      </c>
      <c r="F12000" s="17">
        <v>-2813</v>
      </c>
      <c r="G12000" t="str">
        <f>_xlfn.XLOOKUP(tbl_GL[[#This Row],[Account_key]],tbl_COA[Account_key],tbl_COA[Class],"Not Found")</f>
        <v>Assets</v>
      </c>
      <c r="H12000" t="str">
        <f>_xlfn.XLOOKUP(tbl_GL[[#This Row],[Account_key]],tbl_COA[Account_key],tbl_COA[SubClass],"Not Found")</f>
        <v>Assets</v>
      </c>
      <c r="I12000" t="str">
        <f>_xlfn.XLOOKUP(tbl_GL[[#This Row],[Account_key]],tbl_COA[Account_key],tbl_COA[SubClass2],"Not Found")</f>
        <v>Current Assets</v>
      </c>
      <c r="J12000" t="str">
        <f>_xlfn.XLOOKUP(tbl_GL[[#This Row],[Account_key]],tbl_COA[Account_key],tbl_COA[SubAccount],,0)</f>
        <v>Cash at Bank</v>
      </c>
      <c r="K12000">
        <f>YEAR(tbl_GL[[#This Row],[Date]])</f>
        <v>2019</v>
      </c>
    </row>
    <row r="12001" spans="1:11" x14ac:dyDescent="0.35">
      <c r="A12001">
        <v>811.1</v>
      </c>
      <c r="B12001" s="24">
        <v>43555</v>
      </c>
      <c r="C12001">
        <v>5</v>
      </c>
      <c r="D12001" s="13">
        <v>380</v>
      </c>
      <c r="E12001" s="13" t="s">
        <v>101</v>
      </c>
      <c r="F12001" s="17">
        <v>-4900</v>
      </c>
      <c r="G12001" t="str">
        <f>_xlfn.XLOOKUP(tbl_GL[[#This Row],[Account_key]],tbl_COA[Account_key],tbl_COA[Class],"Not Found")</f>
        <v>Operating account</v>
      </c>
      <c r="H12001" t="str">
        <f>_xlfn.XLOOKUP(tbl_GL[[#This Row],[Account_key]],tbl_COA[Account_key],tbl_COA[SubClass],"Not Found")</f>
        <v>Depreciation &amp; Amortization</v>
      </c>
      <c r="I12001" t="str">
        <f>_xlfn.XLOOKUP(tbl_GL[[#This Row],[Account_key]],tbl_COA[Account_key],tbl_COA[SubClass2],"Not Found")</f>
        <v>Depreciation</v>
      </c>
      <c r="J12001" t="str">
        <f>_xlfn.XLOOKUP(tbl_GL[[#This Row],[Account_key]],tbl_COA[Account_key],tbl_COA[SubAccount],,0)</f>
        <v>Equipment</v>
      </c>
      <c r="K12001">
        <f>YEAR(tbl_GL[[#This Row],[Date]])</f>
        <v>2019</v>
      </c>
    </row>
    <row r="12002" spans="1:11" x14ac:dyDescent="0.35">
      <c r="A12002">
        <v>811.2</v>
      </c>
      <c r="B12002" s="24">
        <v>43555</v>
      </c>
      <c r="C12002">
        <v>5</v>
      </c>
      <c r="D12002" s="13">
        <v>90</v>
      </c>
      <c r="E12002" s="13" t="s">
        <v>101</v>
      </c>
      <c r="F12002" s="17">
        <v>-4900</v>
      </c>
      <c r="G12002" t="str">
        <f>_xlfn.XLOOKUP(tbl_GL[[#This Row],[Account_key]],tbl_COA[Account_key],tbl_COA[Class],"Not Found")</f>
        <v>Assets</v>
      </c>
      <c r="H12002" t="str">
        <f>_xlfn.XLOOKUP(tbl_GL[[#This Row],[Account_key]],tbl_COA[Account_key],tbl_COA[SubClass],"Not Found")</f>
        <v>Assets</v>
      </c>
      <c r="I12002" t="str">
        <f>_xlfn.XLOOKUP(tbl_GL[[#This Row],[Account_key]],tbl_COA[Account_key],tbl_COA[SubClass2],"Not Found")</f>
        <v>Non-Current Assets</v>
      </c>
      <c r="J12002" t="str">
        <f>_xlfn.XLOOKUP(tbl_GL[[#This Row],[Account_key]],tbl_COA[Account_key],tbl_COA[SubAccount],,0)</f>
        <v>Office Furniture &amp; Equipment</v>
      </c>
      <c r="K12002">
        <f>YEAR(tbl_GL[[#This Row],[Date]])</f>
        <v>2019</v>
      </c>
    </row>
    <row r="12003" spans="1:11" x14ac:dyDescent="0.35">
      <c r="A12003">
        <v>812.1</v>
      </c>
      <c r="B12003" s="24">
        <v>43556</v>
      </c>
      <c r="C12003">
        <v>5</v>
      </c>
      <c r="D12003" s="13">
        <v>230</v>
      </c>
      <c r="E12003" s="13" t="s">
        <v>4</v>
      </c>
      <c r="F12003" s="17">
        <v>-427</v>
      </c>
      <c r="G12003" t="str">
        <f>_xlfn.XLOOKUP(tbl_GL[[#This Row],[Account_key]],tbl_COA[Account_key],tbl_COA[Class],"Not Found")</f>
        <v>Trading account</v>
      </c>
      <c r="H12003" t="str">
        <f>_xlfn.XLOOKUP(tbl_GL[[#This Row],[Account_key]],tbl_COA[Account_key],tbl_COA[SubClass],"Not Found")</f>
        <v>Cost of Sales</v>
      </c>
      <c r="I12003" t="str">
        <f>_xlfn.XLOOKUP(tbl_GL[[#This Row],[Account_key]],tbl_COA[Account_key],tbl_COA[SubClass2],"Not Found")</f>
        <v>Cost of Sales</v>
      </c>
      <c r="J12003" t="str">
        <f>_xlfn.XLOOKUP(tbl_GL[[#This Row],[Account_key]],tbl_COA[Account_key],tbl_COA[SubAccount],,0)</f>
        <v>Cost of Sales</v>
      </c>
      <c r="K12003">
        <f>YEAR(tbl_GL[[#This Row],[Date]])</f>
        <v>2019</v>
      </c>
    </row>
    <row r="12004" spans="1:11" x14ac:dyDescent="0.35">
      <c r="A12004">
        <v>812.2</v>
      </c>
      <c r="B12004" s="24">
        <v>43556</v>
      </c>
      <c r="C12004">
        <v>5</v>
      </c>
      <c r="D12004" s="13">
        <v>60</v>
      </c>
      <c r="E12004" s="13" t="s">
        <v>4</v>
      </c>
      <c r="F12004" s="17">
        <v>-427</v>
      </c>
      <c r="G12004" t="str">
        <f>_xlfn.XLOOKUP(tbl_GL[[#This Row],[Account_key]],tbl_COA[Account_key],tbl_COA[Class],"Not Found")</f>
        <v>Assets</v>
      </c>
      <c r="H12004" t="str">
        <f>_xlfn.XLOOKUP(tbl_GL[[#This Row],[Account_key]],tbl_COA[Account_key],tbl_COA[SubClass],"Not Found")</f>
        <v>Assets</v>
      </c>
      <c r="I12004" t="str">
        <f>_xlfn.XLOOKUP(tbl_GL[[#This Row],[Account_key]],tbl_COA[Account_key],tbl_COA[SubClass2],"Not Found")</f>
        <v>Current Assets</v>
      </c>
      <c r="J12004" t="str">
        <f>_xlfn.XLOOKUP(tbl_GL[[#This Row],[Account_key]],tbl_COA[Account_key],tbl_COA[SubAccount],,0)</f>
        <v>Inventory</v>
      </c>
      <c r="K12004">
        <f>YEAR(tbl_GL[[#This Row],[Date]])</f>
        <v>2019</v>
      </c>
    </row>
    <row r="12005" spans="1:11" x14ac:dyDescent="0.35">
      <c r="A12005">
        <v>813.1</v>
      </c>
      <c r="B12005" s="24">
        <v>43556</v>
      </c>
      <c r="C12005">
        <v>5</v>
      </c>
      <c r="D12005" s="13">
        <v>210</v>
      </c>
      <c r="E12005" s="13" t="s">
        <v>8</v>
      </c>
      <c r="F12005" s="17">
        <v>1681</v>
      </c>
      <c r="G12005" t="str">
        <f>_xlfn.XLOOKUP(tbl_GL[[#This Row],[Account_key]],tbl_COA[Account_key],tbl_COA[Class],"Not Found")</f>
        <v>Trading account</v>
      </c>
      <c r="H12005" t="str">
        <f>_xlfn.XLOOKUP(tbl_GL[[#This Row],[Account_key]],tbl_COA[Account_key],tbl_COA[SubClass],"Not Found")</f>
        <v>Sales</v>
      </c>
      <c r="I12005" t="str">
        <f>_xlfn.XLOOKUP(tbl_GL[[#This Row],[Account_key]],tbl_COA[Account_key],tbl_COA[SubClass2],"Not Found")</f>
        <v>Sales</v>
      </c>
      <c r="J12005" t="str">
        <f>_xlfn.XLOOKUP(tbl_GL[[#This Row],[Account_key]],tbl_COA[Account_key],tbl_COA[SubAccount],,0)</f>
        <v>Sales</v>
      </c>
      <c r="K12005">
        <f>YEAR(tbl_GL[[#This Row],[Date]])</f>
        <v>2019</v>
      </c>
    </row>
    <row r="12006" spans="1:11" x14ac:dyDescent="0.35">
      <c r="A12006">
        <v>813.2</v>
      </c>
      <c r="B12006" s="24">
        <v>43556</v>
      </c>
      <c r="C12006">
        <v>5</v>
      </c>
      <c r="D12006" s="13">
        <v>30</v>
      </c>
      <c r="E12006" s="13" t="s">
        <v>8</v>
      </c>
      <c r="F12006" s="17">
        <v>1681</v>
      </c>
      <c r="G12006" t="str">
        <f>_xlfn.XLOOKUP(tbl_GL[[#This Row],[Account_key]],tbl_COA[Account_key],tbl_COA[Class],"Not Found")</f>
        <v>Assets</v>
      </c>
      <c r="H12006" t="str">
        <f>_xlfn.XLOOKUP(tbl_GL[[#This Row],[Account_key]],tbl_COA[Account_key],tbl_COA[SubClass],"Not Found")</f>
        <v>Assets</v>
      </c>
      <c r="I12006" t="str">
        <f>_xlfn.XLOOKUP(tbl_GL[[#This Row],[Account_key]],tbl_COA[Account_key],tbl_COA[SubClass2],"Not Found")</f>
        <v>Current Assets</v>
      </c>
      <c r="J12006" t="str">
        <f>_xlfn.XLOOKUP(tbl_GL[[#This Row],[Account_key]],tbl_COA[Account_key],tbl_COA[SubAccount],,0)</f>
        <v>Trade Receivables</v>
      </c>
      <c r="K12006">
        <f>YEAR(tbl_GL[[#This Row],[Date]])</f>
        <v>2019</v>
      </c>
    </row>
    <row r="12007" spans="1:11" x14ac:dyDescent="0.35">
      <c r="A12007">
        <v>814.1</v>
      </c>
      <c r="B12007" s="24">
        <v>43556</v>
      </c>
      <c r="C12007">
        <v>5</v>
      </c>
      <c r="D12007" s="13">
        <v>30</v>
      </c>
      <c r="E12007" s="13" t="s">
        <v>80</v>
      </c>
      <c r="F12007" s="17">
        <v>-10291</v>
      </c>
      <c r="G12007" t="str">
        <f>_xlfn.XLOOKUP(tbl_GL[[#This Row],[Account_key]],tbl_COA[Account_key],tbl_COA[Class],"Not Found")</f>
        <v>Assets</v>
      </c>
      <c r="H12007" t="str">
        <f>_xlfn.XLOOKUP(tbl_GL[[#This Row],[Account_key]],tbl_COA[Account_key],tbl_COA[SubClass],"Not Found")</f>
        <v>Assets</v>
      </c>
      <c r="I12007" t="str">
        <f>_xlfn.XLOOKUP(tbl_GL[[#This Row],[Account_key]],tbl_COA[Account_key],tbl_COA[SubClass2],"Not Found")</f>
        <v>Current Assets</v>
      </c>
      <c r="J12007" t="str">
        <f>_xlfn.XLOOKUP(tbl_GL[[#This Row],[Account_key]],tbl_COA[Account_key],tbl_COA[SubAccount],,0)</f>
        <v>Trade Receivables</v>
      </c>
      <c r="K12007">
        <f>YEAR(tbl_GL[[#This Row],[Date]])</f>
        <v>2019</v>
      </c>
    </row>
    <row r="12008" spans="1:11" x14ac:dyDescent="0.35">
      <c r="A12008">
        <v>814.2</v>
      </c>
      <c r="B12008" s="24">
        <v>43556</v>
      </c>
      <c r="C12008">
        <v>5</v>
      </c>
      <c r="D12008" s="13">
        <v>10</v>
      </c>
      <c r="E12008" s="13" t="s">
        <v>80</v>
      </c>
      <c r="F12008" s="17">
        <v>10291</v>
      </c>
      <c r="G12008" t="str">
        <f>_xlfn.XLOOKUP(tbl_GL[[#This Row],[Account_key]],tbl_COA[Account_key],tbl_COA[Class],"Not Found")</f>
        <v>Assets</v>
      </c>
      <c r="H12008" t="str">
        <f>_xlfn.XLOOKUP(tbl_GL[[#This Row],[Account_key]],tbl_COA[Account_key],tbl_COA[SubClass],"Not Found")</f>
        <v>Assets</v>
      </c>
      <c r="I12008" t="str">
        <f>_xlfn.XLOOKUP(tbl_GL[[#This Row],[Account_key]],tbl_COA[Account_key],tbl_COA[SubClass2],"Not Found")</f>
        <v>Current Assets</v>
      </c>
      <c r="J12008" t="str">
        <f>_xlfn.XLOOKUP(tbl_GL[[#This Row],[Account_key]],tbl_COA[Account_key],tbl_COA[SubAccount],,0)</f>
        <v>Cash at Bank</v>
      </c>
      <c r="K12008">
        <f>YEAR(tbl_GL[[#This Row],[Date]])</f>
        <v>2019</v>
      </c>
    </row>
    <row r="12009" spans="1:11" x14ac:dyDescent="0.35">
      <c r="A12009">
        <v>815.1</v>
      </c>
      <c r="B12009" s="24">
        <v>43556</v>
      </c>
      <c r="C12009">
        <v>5</v>
      </c>
      <c r="D12009" s="13">
        <v>60</v>
      </c>
      <c r="E12009" s="13" t="s">
        <v>84</v>
      </c>
      <c r="F12009" s="17">
        <v>11700</v>
      </c>
      <c r="G12009" t="str">
        <f>_xlfn.XLOOKUP(tbl_GL[[#This Row],[Account_key]],tbl_COA[Account_key],tbl_COA[Class],"Not Found")</f>
        <v>Assets</v>
      </c>
      <c r="H12009" t="str">
        <f>_xlfn.XLOOKUP(tbl_GL[[#This Row],[Account_key]],tbl_COA[Account_key],tbl_COA[SubClass],"Not Found")</f>
        <v>Assets</v>
      </c>
      <c r="I12009" t="str">
        <f>_xlfn.XLOOKUP(tbl_GL[[#This Row],[Account_key]],tbl_COA[Account_key],tbl_COA[SubClass2],"Not Found")</f>
        <v>Current Assets</v>
      </c>
      <c r="J12009" t="str">
        <f>_xlfn.XLOOKUP(tbl_GL[[#This Row],[Account_key]],tbl_COA[Account_key],tbl_COA[SubAccount],,0)</f>
        <v>Inventory</v>
      </c>
      <c r="K12009">
        <f>YEAR(tbl_GL[[#This Row],[Date]])</f>
        <v>2019</v>
      </c>
    </row>
    <row r="12010" spans="1:11" x14ac:dyDescent="0.35">
      <c r="A12010">
        <v>815.2</v>
      </c>
      <c r="B12010" s="24">
        <v>43556</v>
      </c>
      <c r="C12010">
        <v>5</v>
      </c>
      <c r="D12010" s="13">
        <v>110</v>
      </c>
      <c r="E12010" s="13" t="s">
        <v>84</v>
      </c>
      <c r="F12010" s="17">
        <v>11700</v>
      </c>
      <c r="G12010" t="str">
        <f>_xlfn.XLOOKUP(tbl_GL[[#This Row],[Account_key]],tbl_COA[Account_key],tbl_COA[Class],"Not Found")</f>
        <v>Liabilities and Owners Equity</v>
      </c>
      <c r="H12010" t="str">
        <f>_xlfn.XLOOKUP(tbl_GL[[#This Row],[Account_key]],tbl_COA[Account_key],tbl_COA[SubClass],"Not Found")</f>
        <v>Liabilities</v>
      </c>
      <c r="I12010" t="str">
        <f>_xlfn.XLOOKUP(tbl_GL[[#This Row],[Account_key]],tbl_COA[Account_key],tbl_COA[SubClass2],"Not Found")</f>
        <v>Current Liabilities</v>
      </c>
      <c r="J12010" t="str">
        <f>_xlfn.XLOOKUP(tbl_GL[[#This Row],[Account_key]],tbl_COA[Account_key],tbl_COA[SubAccount],,0)</f>
        <v>Trade Payables</v>
      </c>
      <c r="K12010">
        <f>YEAR(tbl_GL[[#This Row],[Date]])</f>
        <v>2019</v>
      </c>
    </row>
    <row r="12011" spans="1:11" x14ac:dyDescent="0.35">
      <c r="A12011">
        <v>816.1</v>
      </c>
      <c r="B12011" s="24">
        <v>43557</v>
      </c>
      <c r="C12011">
        <v>5</v>
      </c>
      <c r="D12011" s="13">
        <v>320</v>
      </c>
      <c r="E12011" s="13" t="s">
        <v>97</v>
      </c>
      <c r="F12011" s="17">
        <v>-1053</v>
      </c>
      <c r="G12011" t="str">
        <f>_xlfn.XLOOKUP(tbl_GL[[#This Row],[Account_key]],tbl_COA[Account_key],tbl_COA[Class],"Not Found")</f>
        <v>Operating account</v>
      </c>
      <c r="H12011" t="str">
        <f>_xlfn.XLOOKUP(tbl_GL[[#This Row],[Account_key]],tbl_COA[Account_key],tbl_COA[SubClass],"Not Found")</f>
        <v>Operating Expenses</v>
      </c>
      <c r="I12011" t="str">
        <f>_xlfn.XLOOKUP(tbl_GL[[#This Row],[Account_key]],tbl_COA[Account_key],tbl_COA[SubClass2],"Not Found")</f>
        <v>Administration</v>
      </c>
      <c r="J12011" t="str">
        <f>_xlfn.XLOOKUP(tbl_GL[[#This Row],[Account_key]],tbl_COA[Account_key],tbl_COA[SubAccount],,0)</f>
        <v>Professional Services</v>
      </c>
      <c r="K12011">
        <f>YEAR(tbl_GL[[#This Row],[Date]])</f>
        <v>2019</v>
      </c>
    </row>
    <row r="12012" spans="1:11" x14ac:dyDescent="0.35">
      <c r="A12012">
        <v>816.2</v>
      </c>
      <c r="B12012" s="24">
        <v>43557</v>
      </c>
      <c r="C12012">
        <v>5</v>
      </c>
      <c r="D12012" s="13">
        <v>120</v>
      </c>
      <c r="E12012" s="13" t="s">
        <v>97</v>
      </c>
      <c r="F12012" s="17">
        <v>1053</v>
      </c>
      <c r="G12012" t="str">
        <f>_xlfn.XLOOKUP(tbl_GL[[#This Row],[Account_key]],tbl_COA[Account_key],tbl_COA[Class],"Not Found")</f>
        <v>Liabilities and Owners Equity</v>
      </c>
      <c r="H12012" t="str">
        <f>_xlfn.XLOOKUP(tbl_GL[[#This Row],[Account_key]],tbl_COA[Account_key],tbl_COA[SubClass],"Not Found")</f>
        <v>Liabilities</v>
      </c>
      <c r="I12012" t="str">
        <f>_xlfn.XLOOKUP(tbl_GL[[#This Row],[Account_key]],tbl_COA[Account_key],tbl_COA[SubClass2],"Not Found")</f>
        <v>Current Liabilities</v>
      </c>
      <c r="J12012" t="str">
        <f>_xlfn.XLOOKUP(tbl_GL[[#This Row],[Account_key]],tbl_COA[Account_key],tbl_COA[SubAccount],,0)</f>
        <v>Accrued Expenses</v>
      </c>
      <c r="K12012">
        <f>YEAR(tbl_GL[[#This Row],[Date]])</f>
        <v>2019</v>
      </c>
    </row>
    <row r="12013" spans="1:11" x14ac:dyDescent="0.35">
      <c r="A12013">
        <v>817.1</v>
      </c>
      <c r="B12013" s="24">
        <v>43557</v>
      </c>
      <c r="C12013">
        <v>5</v>
      </c>
      <c r="D12013" s="13">
        <v>10</v>
      </c>
      <c r="E12013" s="13" t="s">
        <v>98</v>
      </c>
      <c r="F12013" s="17">
        <v>-1655</v>
      </c>
      <c r="G12013" t="str">
        <f>_xlfn.XLOOKUP(tbl_GL[[#This Row],[Account_key]],tbl_COA[Account_key],tbl_COA[Class],"Not Found")</f>
        <v>Assets</v>
      </c>
      <c r="H12013" t="str">
        <f>_xlfn.XLOOKUP(tbl_GL[[#This Row],[Account_key]],tbl_COA[Account_key],tbl_COA[SubClass],"Not Found")</f>
        <v>Assets</v>
      </c>
      <c r="I12013" t="str">
        <f>_xlfn.XLOOKUP(tbl_GL[[#This Row],[Account_key]],tbl_COA[Account_key],tbl_COA[SubClass2],"Not Found")</f>
        <v>Current Assets</v>
      </c>
      <c r="J12013" t="str">
        <f>_xlfn.XLOOKUP(tbl_GL[[#This Row],[Account_key]],tbl_COA[Account_key],tbl_COA[SubAccount],,0)</f>
        <v>Cash at Bank</v>
      </c>
      <c r="K12013">
        <f>YEAR(tbl_GL[[#This Row],[Date]])</f>
        <v>2019</v>
      </c>
    </row>
    <row r="12014" spans="1:11" x14ac:dyDescent="0.35">
      <c r="A12014">
        <v>817.2</v>
      </c>
      <c r="B12014" s="24">
        <v>43557</v>
      </c>
      <c r="C12014">
        <v>5</v>
      </c>
      <c r="D12014" s="13">
        <v>120</v>
      </c>
      <c r="E12014" s="13" t="s">
        <v>98</v>
      </c>
      <c r="F12014" s="17">
        <v>-1655</v>
      </c>
      <c r="G12014" t="str">
        <f>_xlfn.XLOOKUP(tbl_GL[[#This Row],[Account_key]],tbl_COA[Account_key],tbl_COA[Class],"Not Found")</f>
        <v>Liabilities and Owners Equity</v>
      </c>
      <c r="H12014" t="str">
        <f>_xlfn.XLOOKUP(tbl_GL[[#This Row],[Account_key]],tbl_COA[Account_key],tbl_COA[SubClass],"Not Found")</f>
        <v>Liabilities</v>
      </c>
      <c r="I12014" t="str">
        <f>_xlfn.XLOOKUP(tbl_GL[[#This Row],[Account_key]],tbl_COA[Account_key],tbl_COA[SubClass2],"Not Found")</f>
        <v>Current Liabilities</v>
      </c>
      <c r="J12014" t="str">
        <f>_xlfn.XLOOKUP(tbl_GL[[#This Row],[Account_key]],tbl_COA[Account_key],tbl_COA[SubAccount],,0)</f>
        <v>Accrued Expenses</v>
      </c>
      <c r="K12014">
        <f>YEAR(tbl_GL[[#This Row],[Date]])</f>
        <v>2019</v>
      </c>
    </row>
    <row r="12015" spans="1:11" x14ac:dyDescent="0.35">
      <c r="A12015">
        <v>818.1</v>
      </c>
      <c r="B12015" s="24">
        <v>43558</v>
      </c>
      <c r="C12015">
        <v>5</v>
      </c>
      <c r="D12015" s="13">
        <v>290</v>
      </c>
      <c r="E12015" s="13" t="s">
        <v>99</v>
      </c>
      <c r="F12015" s="17">
        <v>-228</v>
      </c>
      <c r="G12015" t="str">
        <f>_xlfn.XLOOKUP(tbl_GL[[#This Row],[Account_key]],tbl_COA[Account_key],tbl_COA[Class],"Not Found")</f>
        <v>Operating account</v>
      </c>
      <c r="H12015" t="str">
        <f>_xlfn.XLOOKUP(tbl_GL[[#This Row],[Account_key]],tbl_COA[Account_key],tbl_COA[SubClass],"Not Found")</f>
        <v>Operating Expenses</v>
      </c>
      <c r="I12015" t="str">
        <f>_xlfn.XLOOKUP(tbl_GL[[#This Row],[Account_key]],tbl_COA[Account_key],tbl_COA[SubClass2],"Not Found")</f>
        <v>Administration</v>
      </c>
      <c r="J12015" t="str">
        <f>_xlfn.XLOOKUP(tbl_GL[[#This Row],[Account_key]],tbl_COA[Account_key],tbl_COA[SubAccount],,0)</f>
        <v>Travel</v>
      </c>
      <c r="K12015">
        <f>YEAR(tbl_GL[[#This Row],[Date]])</f>
        <v>2019</v>
      </c>
    </row>
    <row r="12016" spans="1:11" x14ac:dyDescent="0.35">
      <c r="A12016">
        <v>818.2</v>
      </c>
      <c r="B12016" s="24">
        <v>43558</v>
      </c>
      <c r="C12016">
        <v>5</v>
      </c>
      <c r="D12016" s="13">
        <v>20</v>
      </c>
      <c r="E12016" s="13" t="s">
        <v>99</v>
      </c>
      <c r="F12016" s="17">
        <v>-228</v>
      </c>
      <c r="G12016" t="str">
        <f>_xlfn.XLOOKUP(tbl_GL[[#This Row],[Account_key]],tbl_COA[Account_key],tbl_COA[Class],"Not Found")</f>
        <v>Assets</v>
      </c>
      <c r="H12016" t="str">
        <f>_xlfn.XLOOKUP(tbl_GL[[#This Row],[Account_key]],tbl_COA[Account_key],tbl_COA[SubClass],"Not Found")</f>
        <v>Assets</v>
      </c>
      <c r="I12016" t="str">
        <f>_xlfn.XLOOKUP(tbl_GL[[#This Row],[Account_key]],tbl_COA[Account_key],tbl_COA[SubClass2],"Not Found")</f>
        <v>Current Assets</v>
      </c>
      <c r="J12016" t="str">
        <f>_xlfn.XLOOKUP(tbl_GL[[#This Row],[Account_key]],tbl_COA[Account_key],tbl_COA[SubAccount],,0)</f>
        <v>Cash in hand</v>
      </c>
      <c r="K12016">
        <f>YEAR(tbl_GL[[#This Row],[Date]])</f>
        <v>2019</v>
      </c>
    </row>
    <row r="12017" spans="1:11" x14ac:dyDescent="0.35">
      <c r="A12017">
        <v>819.1</v>
      </c>
      <c r="B12017" s="24">
        <v>43559</v>
      </c>
      <c r="C12017">
        <v>5</v>
      </c>
      <c r="D12017" s="13">
        <v>10</v>
      </c>
      <c r="E12017" s="13" t="s">
        <v>98</v>
      </c>
      <c r="F12017" s="17">
        <v>-1416</v>
      </c>
      <c r="G12017" t="str">
        <f>_xlfn.XLOOKUP(tbl_GL[[#This Row],[Account_key]],tbl_COA[Account_key],tbl_COA[Class],"Not Found")</f>
        <v>Assets</v>
      </c>
      <c r="H12017" t="str">
        <f>_xlfn.XLOOKUP(tbl_GL[[#This Row],[Account_key]],tbl_COA[Account_key],tbl_COA[SubClass],"Not Found")</f>
        <v>Assets</v>
      </c>
      <c r="I12017" t="str">
        <f>_xlfn.XLOOKUP(tbl_GL[[#This Row],[Account_key]],tbl_COA[Account_key],tbl_COA[SubClass2],"Not Found")</f>
        <v>Current Assets</v>
      </c>
      <c r="J12017" t="str">
        <f>_xlfn.XLOOKUP(tbl_GL[[#This Row],[Account_key]],tbl_COA[Account_key],tbl_COA[SubAccount],,0)</f>
        <v>Cash at Bank</v>
      </c>
      <c r="K12017">
        <f>YEAR(tbl_GL[[#This Row],[Date]])</f>
        <v>2019</v>
      </c>
    </row>
    <row r="12018" spans="1:11" x14ac:dyDescent="0.35">
      <c r="A12018">
        <v>819.2</v>
      </c>
      <c r="B12018" s="24">
        <v>43559</v>
      </c>
      <c r="C12018">
        <v>5</v>
      </c>
      <c r="D12018" s="13">
        <v>120</v>
      </c>
      <c r="E12018" s="13" t="s">
        <v>98</v>
      </c>
      <c r="F12018" s="17">
        <v>-1416</v>
      </c>
      <c r="G12018" t="str">
        <f>_xlfn.XLOOKUP(tbl_GL[[#This Row],[Account_key]],tbl_COA[Account_key],tbl_COA[Class],"Not Found")</f>
        <v>Liabilities and Owners Equity</v>
      </c>
      <c r="H12018" t="str">
        <f>_xlfn.XLOOKUP(tbl_GL[[#This Row],[Account_key]],tbl_COA[Account_key],tbl_COA[SubClass],"Not Found")</f>
        <v>Liabilities</v>
      </c>
      <c r="I12018" t="str">
        <f>_xlfn.XLOOKUP(tbl_GL[[#This Row],[Account_key]],tbl_COA[Account_key],tbl_COA[SubClass2],"Not Found")</f>
        <v>Current Liabilities</v>
      </c>
      <c r="J12018" t="str">
        <f>_xlfn.XLOOKUP(tbl_GL[[#This Row],[Account_key]],tbl_COA[Account_key],tbl_COA[SubAccount],,0)</f>
        <v>Accrued Expenses</v>
      </c>
      <c r="K12018">
        <f>YEAR(tbl_GL[[#This Row],[Date]])</f>
        <v>2019</v>
      </c>
    </row>
    <row r="12019" spans="1:11" x14ac:dyDescent="0.35">
      <c r="A12019">
        <v>820.1</v>
      </c>
      <c r="B12019" s="24">
        <v>43560</v>
      </c>
      <c r="C12019">
        <v>5</v>
      </c>
      <c r="D12019" s="13">
        <v>230</v>
      </c>
      <c r="E12019" s="13" t="s">
        <v>4</v>
      </c>
      <c r="F12019" s="17">
        <v>-693</v>
      </c>
      <c r="G12019" t="str">
        <f>_xlfn.XLOOKUP(tbl_GL[[#This Row],[Account_key]],tbl_COA[Account_key],tbl_COA[Class],"Not Found")</f>
        <v>Trading account</v>
      </c>
      <c r="H12019" t="str">
        <f>_xlfn.XLOOKUP(tbl_GL[[#This Row],[Account_key]],tbl_COA[Account_key],tbl_COA[SubClass],"Not Found")</f>
        <v>Cost of Sales</v>
      </c>
      <c r="I12019" t="str">
        <f>_xlfn.XLOOKUP(tbl_GL[[#This Row],[Account_key]],tbl_COA[Account_key],tbl_COA[SubClass2],"Not Found")</f>
        <v>Cost of Sales</v>
      </c>
      <c r="J12019" t="str">
        <f>_xlfn.XLOOKUP(tbl_GL[[#This Row],[Account_key]],tbl_COA[Account_key],tbl_COA[SubAccount],,0)</f>
        <v>Cost of Sales</v>
      </c>
      <c r="K12019">
        <f>YEAR(tbl_GL[[#This Row],[Date]])</f>
        <v>2019</v>
      </c>
    </row>
    <row r="12020" spans="1:11" x14ac:dyDescent="0.35">
      <c r="A12020">
        <v>820.2</v>
      </c>
      <c r="B12020" s="24">
        <v>43560</v>
      </c>
      <c r="C12020">
        <v>5</v>
      </c>
      <c r="D12020" s="13">
        <v>60</v>
      </c>
      <c r="E12020" s="13" t="s">
        <v>4</v>
      </c>
      <c r="F12020" s="17">
        <v>-693</v>
      </c>
      <c r="G12020" t="str">
        <f>_xlfn.XLOOKUP(tbl_GL[[#This Row],[Account_key]],tbl_COA[Account_key],tbl_COA[Class],"Not Found")</f>
        <v>Assets</v>
      </c>
      <c r="H12020" t="str">
        <f>_xlfn.XLOOKUP(tbl_GL[[#This Row],[Account_key]],tbl_COA[Account_key],tbl_COA[SubClass],"Not Found")</f>
        <v>Assets</v>
      </c>
      <c r="I12020" t="str">
        <f>_xlfn.XLOOKUP(tbl_GL[[#This Row],[Account_key]],tbl_COA[Account_key],tbl_COA[SubClass2],"Not Found")</f>
        <v>Current Assets</v>
      </c>
      <c r="J12020" t="str">
        <f>_xlfn.XLOOKUP(tbl_GL[[#This Row],[Account_key]],tbl_COA[Account_key],tbl_COA[SubAccount],,0)</f>
        <v>Inventory</v>
      </c>
      <c r="K12020">
        <f>YEAR(tbl_GL[[#This Row],[Date]])</f>
        <v>2019</v>
      </c>
    </row>
    <row r="12021" spans="1:11" x14ac:dyDescent="0.35">
      <c r="A12021">
        <v>821.1</v>
      </c>
      <c r="B12021" s="24">
        <v>43560</v>
      </c>
      <c r="C12021">
        <v>5</v>
      </c>
      <c r="D12021" s="13">
        <v>330</v>
      </c>
      <c r="E12021" s="13" t="s">
        <v>97</v>
      </c>
      <c r="F12021" s="17">
        <v>-1358</v>
      </c>
      <c r="G12021" t="str">
        <f>_xlfn.XLOOKUP(tbl_GL[[#This Row],[Account_key]],tbl_COA[Account_key],tbl_COA[Class],"Not Found")</f>
        <v>Operating account</v>
      </c>
      <c r="H12021" t="str">
        <f>_xlfn.XLOOKUP(tbl_GL[[#This Row],[Account_key]],tbl_COA[Account_key],tbl_COA[SubClass],"Not Found")</f>
        <v>Operating Expenses</v>
      </c>
      <c r="I12021" t="str">
        <f>_xlfn.XLOOKUP(tbl_GL[[#This Row],[Account_key]],tbl_COA[Account_key],tbl_COA[SubClass2],"Not Found")</f>
        <v>Administration</v>
      </c>
      <c r="J12021" t="str">
        <f>_xlfn.XLOOKUP(tbl_GL[[#This Row],[Account_key]],tbl_COA[Account_key],tbl_COA[SubAccount],,0)</f>
        <v>Telephone</v>
      </c>
      <c r="K12021">
        <f>YEAR(tbl_GL[[#This Row],[Date]])</f>
        <v>2019</v>
      </c>
    </row>
    <row r="12022" spans="1:11" x14ac:dyDescent="0.35">
      <c r="A12022">
        <v>821.2</v>
      </c>
      <c r="B12022" s="24">
        <v>43560</v>
      </c>
      <c r="C12022">
        <v>5</v>
      </c>
      <c r="D12022" s="13">
        <v>120</v>
      </c>
      <c r="E12022" s="13" t="s">
        <v>97</v>
      </c>
      <c r="F12022" s="17">
        <v>1358</v>
      </c>
      <c r="G12022" t="str">
        <f>_xlfn.XLOOKUP(tbl_GL[[#This Row],[Account_key]],tbl_COA[Account_key],tbl_COA[Class],"Not Found")</f>
        <v>Liabilities and Owners Equity</v>
      </c>
      <c r="H12022" t="str">
        <f>_xlfn.XLOOKUP(tbl_GL[[#This Row],[Account_key]],tbl_COA[Account_key],tbl_COA[SubClass],"Not Found")</f>
        <v>Liabilities</v>
      </c>
      <c r="I12022" t="str">
        <f>_xlfn.XLOOKUP(tbl_GL[[#This Row],[Account_key]],tbl_COA[Account_key],tbl_COA[SubClass2],"Not Found")</f>
        <v>Current Liabilities</v>
      </c>
      <c r="J12022" t="str">
        <f>_xlfn.XLOOKUP(tbl_GL[[#This Row],[Account_key]],tbl_COA[Account_key],tbl_COA[SubAccount],,0)</f>
        <v>Accrued Expenses</v>
      </c>
      <c r="K12022">
        <f>YEAR(tbl_GL[[#This Row],[Date]])</f>
        <v>2019</v>
      </c>
    </row>
    <row r="12023" spans="1:11" x14ac:dyDescent="0.35">
      <c r="A12023">
        <v>822.1</v>
      </c>
      <c r="B12023" s="24">
        <v>43560</v>
      </c>
      <c r="C12023">
        <v>5</v>
      </c>
      <c r="D12023" s="13">
        <v>230</v>
      </c>
      <c r="E12023" s="13" t="s">
        <v>4</v>
      </c>
      <c r="F12023" s="17">
        <v>-2665</v>
      </c>
      <c r="G12023" t="str">
        <f>_xlfn.XLOOKUP(tbl_GL[[#This Row],[Account_key]],tbl_COA[Account_key],tbl_COA[Class],"Not Found")</f>
        <v>Trading account</v>
      </c>
      <c r="H12023" t="str">
        <f>_xlfn.XLOOKUP(tbl_GL[[#This Row],[Account_key]],tbl_COA[Account_key],tbl_COA[SubClass],"Not Found")</f>
        <v>Cost of Sales</v>
      </c>
      <c r="I12023" t="str">
        <f>_xlfn.XLOOKUP(tbl_GL[[#This Row],[Account_key]],tbl_COA[Account_key],tbl_COA[SubClass2],"Not Found")</f>
        <v>Cost of Sales</v>
      </c>
      <c r="J12023" t="str">
        <f>_xlfn.XLOOKUP(tbl_GL[[#This Row],[Account_key]],tbl_COA[Account_key],tbl_COA[SubAccount],,0)</f>
        <v>Cost of Sales</v>
      </c>
      <c r="K12023">
        <f>YEAR(tbl_GL[[#This Row],[Date]])</f>
        <v>2019</v>
      </c>
    </row>
    <row r="12024" spans="1:11" x14ac:dyDescent="0.35">
      <c r="A12024">
        <v>822.2</v>
      </c>
      <c r="B12024" s="24">
        <v>43560</v>
      </c>
      <c r="C12024">
        <v>5</v>
      </c>
      <c r="D12024" s="13">
        <v>60</v>
      </c>
      <c r="E12024" s="13" t="s">
        <v>4</v>
      </c>
      <c r="F12024" s="17">
        <v>-2665</v>
      </c>
      <c r="G12024" t="str">
        <f>_xlfn.XLOOKUP(tbl_GL[[#This Row],[Account_key]],tbl_COA[Account_key],tbl_COA[Class],"Not Found")</f>
        <v>Assets</v>
      </c>
      <c r="H12024" t="str">
        <f>_xlfn.XLOOKUP(tbl_GL[[#This Row],[Account_key]],tbl_COA[Account_key],tbl_COA[SubClass],"Not Found")</f>
        <v>Assets</v>
      </c>
      <c r="I12024" t="str">
        <f>_xlfn.XLOOKUP(tbl_GL[[#This Row],[Account_key]],tbl_COA[Account_key],tbl_COA[SubClass2],"Not Found")</f>
        <v>Current Assets</v>
      </c>
      <c r="J12024" t="str">
        <f>_xlfn.XLOOKUP(tbl_GL[[#This Row],[Account_key]],tbl_COA[Account_key],tbl_COA[SubAccount],,0)</f>
        <v>Inventory</v>
      </c>
      <c r="K12024">
        <f>YEAR(tbl_GL[[#This Row],[Date]])</f>
        <v>2019</v>
      </c>
    </row>
    <row r="12025" spans="1:11" x14ac:dyDescent="0.35">
      <c r="A12025">
        <v>823.1</v>
      </c>
      <c r="B12025" s="24">
        <v>43560</v>
      </c>
      <c r="C12025">
        <v>5</v>
      </c>
      <c r="D12025" s="13">
        <v>210</v>
      </c>
      <c r="E12025" s="13" t="s">
        <v>7</v>
      </c>
      <c r="F12025" s="17">
        <v>3116</v>
      </c>
      <c r="G12025" t="str">
        <f>_xlfn.XLOOKUP(tbl_GL[[#This Row],[Account_key]],tbl_COA[Account_key],tbl_COA[Class],"Not Found")</f>
        <v>Trading account</v>
      </c>
      <c r="H12025" t="str">
        <f>_xlfn.XLOOKUP(tbl_GL[[#This Row],[Account_key]],tbl_COA[Account_key],tbl_COA[SubClass],"Not Found")</f>
        <v>Sales</v>
      </c>
      <c r="I12025" t="str">
        <f>_xlfn.XLOOKUP(tbl_GL[[#This Row],[Account_key]],tbl_COA[Account_key],tbl_COA[SubClass2],"Not Found")</f>
        <v>Sales</v>
      </c>
      <c r="J12025" t="str">
        <f>_xlfn.XLOOKUP(tbl_GL[[#This Row],[Account_key]],tbl_COA[Account_key],tbl_COA[SubAccount],,0)</f>
        <v>Sales</v>
      </c>
      <c r="K12025">
        <f>YEAR(tbl_GL[[#This Row],[Date]])</f>
        <v>2019</v>
      </c>
    </row>
    <row r="12026" spans="1:11" x14ac:dyDescent="0.35">
      <c r="A12026">
        <v>823.2</v>
      </c>
      <c r="B12026" s="24">
        <v>43560</v>
      </c>
      <c r="C12026">
        <v>5</v>
      </c>
      <c r="D12026" s="13">
        <v>10</v>
      </c>
      <c r="E12026" s="13" t="s">
        <v>7</v>
      </c>
      <c r="F12026" s="17">
        <v>3116</v>
      </c>
      <c r="G12026" t="str">
        <f>_xlfn.XLOOKUP(tbl_GL[[#This Row],[Account_key]],tbl_COA[Account_key],tbl_COA[Class],"Not Found")</f>
        <v>Assets</v>
      </c>
      <c r="H12026" t="str">
        <f>_xlfn.XLOOKUP(tbl_GL[[#This Row],[Account_key]],tbl_COA[Account_key],tbl_COA[SubClass],"Not Found")</f>
        <v>Assets</v>
      </c>
      <c r="I12026" t="str">
        <f>_xlfn.XLOOKUP(tbl_GL[[#This Row],[Account_key]],tbl_COA[Account_key],tbl_COA[SubClass2],"Not Found")</f>
        <v>Current Assets</v>
      </c>
      <c r="J12026" t="str">
        <f>_xlfn.XLOOKUP(tbl_GL[[#This Row],[Account_key]],tbl_COA[Account_key],tbl_COA[SubAccount],,0)</f>
        <v>Cash at Bank</v>
      </c>
      <c r="K12026">
        <f>YEAR(tbl_GL[[#This Row],[Date]])</f>
        <v>2019</v>
      </c>
    </row>
    <row r="12027" spans="1:11" x14ac:dyDescent="0.35">
      <c r="A12027">
        <v>824.1</v>
      </c>
      <c r="B12027" s="24">
        <v>43560</v>
      </c>
      <c r="C12027">
        <v>5</v>
      </c>
      <c r="D12027" s="13">
        <v>210</v>
      </c>
      <c r="E12027" s="13" t="s">
        <v>8</v>
      </c>
      <c r="F12027" s="17">
        <v>10494</v>
      </c>
      <c r="G12027" t="str">
        <f>_xlfn.XLOOKUP(tbl_GL[[#This Row],[Account_key]],tbl_COA[Account_key],tbl_COA[Class],"Not Found")</f>
        <v>Trading account</v>
      </c>
      <c r="H12027" t="str">
        <f>_xlfn.XLOOKUP(tbl_GL[[#This Row],[Account_key]],tbl_COA[Account_key],tbl_COA[SubClass],"Not Found")</f>
        <v>Sales</v>
      </c>
      <c r="I12027" t="str">
        <f>_xlfn.XLOOKUP(tbl_GL[[#This Row],[Account_key]],tbl_COA[Account_key],tbl_COA[SubClass2],"Not Found")</f>
        <v>Sales</v>
      </c>
      <c r="J12027" t="str">
        <f>_xlfn.XLOOKUP(tbl_GL[[#This Row],[Account_key]],tbl_COA[Account_key],tbl_COA[SubAccount],,0)</f>
        <v>Sales</v>
      </c>
      <c r="K12027">
        <f>YEAR(tbl_GL[[#This Row],[Date]])</f>
        <v>2019</v>
      </c>
    </row>
    <row r="12028" spans="1:11" x14ac:dyDescent="0.35">
      <c r="A12028">
        <v>824.2</v>
      </c>
      <c r="B12028" s="24">
        <v>43560</v>
      </c>
      <c r="C12028">
        <v>5</v>
      </c>
      <c r="D12028" s="13">
        <v>30</v>
      </c>
      <c r="E12028" s="13" t="s">
        <v>8</v>
      </c>
      <c r="F12028" s="17">
        <v>10494</v>
      </c>
      <c r="G12028" t="str">
        <f>_xlfn.XLOOKUP(tbl_GL[[#This Row],[Account_key]],tbl_COA[Account_key],tbl_COA[Class],"Not Found")</f>
        <v>Assets</v>
      </c>
      <c r="H12028" t="str">
        <f>_xlfn.XLOOKUP(tbl_GL[[#This Row],[Account_key]],tbl_COA[Account_key],tbl_COA[SubClass],"Not Found")</f>
        <v>Assets</v>
      </c>
      <c r="I12028" t="str">
        <f>_xlfn.XLOOKUP(tbl_GL[[#This Row],[Account_key]],tbl_COA[Account_key],tbl_COA[SubClass2],"Not Found")</f>
        <v>Current Assets</v>
      </c>
      <c r="J12028" t="str">
        <f>_xlfn.XLOOKUP(tbl_GL[[#This Row],[Account_key]],tbl_COA[Account_key],tbl_COA[SubAccount],,0)</f>
        <v>Trade Receivables</v>
      </c>
      <c r="K12028">
        <f>YEAR(tbl_GL[[#This Row],[Date]])</f>
        <v>2019</v>
      </c>
    </row>
    <row r="12029" spans="1:11" x14ac:dyDescent="0.35">
      <c r="A12029">
        <v>825.1</v>
      </c>
      <c r="B12029" s="24">
        <v>43561</v>
      </c>
      <c r="C12029">
        <v>5</v>
      </c>
      <c r="D12029" s="13">
        <v>10</v>
      </c>
      <c r="E12029" s="13" t="s">
        <v>98</v>
      </c>
      <c r="F12029" s="17">
        <v>-1841</v>
      </c>
      <c r="G12029" t="str">
        <f>_xlfn.XLOOKUP(tbl_GL[[#This Row],[Account_key]],tbl_COA[Account_key],tbl_COA[Class],"Not Found")</f>
        <v>Assets</v>
      </c>
      <c r="H12029" t="str">
        <f>_xlfn.XLOOKUP(tbl_GL[[#This Row],[Account_key]],tbl_COA[Account_key],tbl_COA[SubClass],"Not Found")</f>
        <v>Assets</v>
      </c>
      <c r="I12029" t="str">
        <f>_xlfn.XLOOKUP(tbl_GL[[#This Row],[Account_key]],tbl_COA[Account_key],tbl_COA[SubClass2],"Not Found")</f>
        <v>Current Assets</v>
      </c>
      <c r="J12029" t="str">
        <f>_xlfn.XLOOKUP(tbl_GL[[#This Row],[Account_key]],tbl_COA[Account_key],tbl_COA[SubAccount],,0)</f>
        <v>Cash at Bank</v>
      </c>
      <c r="K12029">
        <f>YEAR(tbl_GL[[#This Row],[Date]])</f>
        <v>2019</v>
      </c>
    </row>
    <row r="12030" spans="1:11" x14ac:dyDescent="0.35">
      <c r="A12030">
        <v>825.2</v>
      </c>
      <c r="B12030" s="24">
        <v>43561</v>
      </c>
      <c r="C12030">
        <v>5</v>
      </c>
      <c r="D12030" s="13">
        <v>120</v>
      </c>
      <c r="E12030" s="13" t="s">
        <v>98</v>
      </c>
      <c r="F12030" s="17">
        <v>-1841</v>
      </c>
      <c r="G12030" t="str">
        <f>_xlfn.XLOOKUP(tbl_GL[[#This Row],[Account_key]],tbl_COA[Account_key],tbl_COA[Class],"Not Found")</f>
        <v>Liabilities and Owners Equity</v>
      </c>
      <c r="H12030" t="str">
        <f>_xlfn.XLOOKUP(tbl_GL[[#This Row],[Account_key]],tbl_COA[Account_key],tbl_COA[SubClass],"Not Found")</f>
        <v>Liabilities</v>
      </c>
      <c r="I12030" t="str">
        <f>_xlfn.XLOOKUP(tbl_GL[[#This Row],[Account_key]],tbl_COA[Account_key],tbl_COA[SubClass2],"Not Found")</f>
        <v>Current Liabilities</v>
      </c>
      <c r="J12030" t="str">
        <f>_xlfn.XLOOKUP(tbl_GL[[#This Row],[Account_key]],tbl_COA[Account_key],tbl_COA[SubAccount],,0)</f>
        <v>Accrued Expenses</v>
      </c>
      <c r="K12030">
        <f>YEAR(tbl_GL[[#This Row],[Date]])</f>
        <v>2019</v>
      </c>
    </row>
    <row r="12031" spans="1:11" x14ac:dyDescent="0.35">
      <c r="A12031">
        <v>826.1</v>
      </c>
      <c r="B12031" s="24">
        <v>43563</v>
      </c>
      <c r="C12031">
        <v>5</v>
      </c>
      <c r="D12031" s="13">
        <v>300</v>
      </c>
      <c r="E12031" s="13" t="s">
        <v>97</v>
      </c>
      <c r="F12031" s="17">
        <v>-1473</v>
      </c>
      <c r="G12031" t="str">
        <f>_xlfn.XLOOKUP(tbl_GL[[#This Row],[Account_key]],tbl_COA[Account_key],tbl_COA[Class],"Not Found")</f>
        <v>Operating account</v>
      </c>
      <c r="H12031" t="str">
        <f>_xlfn.XLOOKUP(tbl_GL[[#This Row],[Account_key]],tbl_COA[Account_key],tbl_COA[SubClass],"Not Found")</f>
        <v>Operating Expenses</v>
      </c>
      <c r="I12031" t="str">
        <f>_xlfn.XLOOKUP(tbl_GL[[#This Row],[Account_key]],tbl_COA[Account_key],tbl_COA[SubClass2],"Not Found")</f>
        <v>Administration</v>
      </c>
      <c r="J12031" t="str">
        <f>_xlfn.XLOOKUP(tbl_GL[[#This Row],[Account_key]],tbl_COA[Account_key],tbl_COA[SubAccount],,0)</f>
        <v>Entertainment</v>
      </c>
      <c r="K12031">
        <f>YEAR(tbl_GL[[#This Row],[Date]])</f>
        <v>2019</v>
      </c>
    </row>
    <row r="12032" spans="1:11" x14ac:dyDescent="0.35">
      <c r="A12032">
        <v>826.2</v>
      </c>
      <c r="B12032" s="24">
        <v>43563</v>
      </c>
      <c r="C12032">
        <v>5</v>
      </c>
      <c r="D12032" s="13">
        <v>120</v>
      </c>
      <c r="E12032" s="13" t="s">
        <v>97</v>
      </c>
      <c r="F12032" s="17">
        <v>1473</v>
      </c>
      <c r="G12032" t="str">
        <f>_xlfn.XLOOKUP(tbl_GL[[#This Row],[Account_key]],tbl_COA[Account_key],tbl_COA[Class],"Not Found")</f>
        <v>Liabilities and Owners Equity</v>
      </c>
      <c r="H12032" t="str">
        <f>_xlfn.XLOOKUP(tbl_GL[[#This Row],[Account_key]],tbl_COA[Account_key],tbl_COA[SubClass],"Not Found")</f>
        <v>Liabilities</v>
      </c>
      <c r="I12032" t="str">
        <f>_xlfn.XLOOKUP(tbl_GL[[#This Row],[Account_key]],tbl_COA[Account_key],tbl_COA[SubClass2],"Not Found")</f>
        <v>Current Liabilities</v>
      </c>
      <c r="J12032" t="str">
        <f>_xlfn.XLOOKUP(tbl_GL[[#This Row],[Account_key]],tbl_COA[Account_key],tbl_COA[SubAccount],,0)</f>
        <v>Accrued Expenses</v>
      </c>
      <c r="K12032">
        <f>YEAR(tbl_GL[[#This Row],[Date]])</f>
        <v>2019</v>
      </c>
    </row>
    <row r="12033" spans="1:11" x14ac:dyDescent="0.35">
      <c r="A12033">
        <v>827.1</v>
      </c>
      <c r="B12033" s="24">
        <v>43563</v>
      </c>
      <c r="C12033">
        <v>5</v>
      </c>
      <c r="D12033" s="13">
        <v>10</v>
      </c>
      <c r="E12033" s="13" t="s">
        <v>98</v>
      </c>
      <c r="F12033" s="17">
        <v>-1775</v>
      </c>
      <c r="G12033" t="str">
        <f>_xlfn.XLOOKUP(tbl_GL[[#This Row],[Account_key]],tbl_COA[Account_key],tbl_COA[Class],"Not Found")</f>
        <v>Assets</v>
      </c>
      <c r="H12033" t="str">
        <f>_xlfn.XLOOKUP(tbl_GL[[#This Row],[Account_key]],tbl_COA[Account_key],tbl_COA[SubClass],"Not Found")</f>
        <v>Assets</v>
      </c>
      <c r="I12033" t="str">
        <f>_xlfn.XLOOKUP(tbl_GL[[#This Row],[Account_key]],tbl_COA[Account_key],tbl_COA[SubClass2],"Not Found")</f>
        <v>Current Assets</v>
      </c>
      <c r="J12033" t="str">
        <f>_xlfn.XLOOKUP(tbl_GL[[#This Row],[Account_key]],tbl_COA[Account_key],tbl_COA[SubAccount],,0)</f>
        <v>Cash at Bank</v>
      </c>
      <c r="K12033">
        <f>YEAR(tbl_GL[[#This Row],[Date]])</f>
        <v>2019</v>
      </c>
    </row>
    <row r="12034" spans="1:11" x14ac:dyDescent="0.35">
      <c r="A12034">
        <v>827.2</v>
      </c>
      <c r="B12034" s="24">
        <v>43563</v>
      </c>
      <c r="C12034">
        <v>5</v>
      </c>
      <c r="D12034" s="13">
        <v>120</v>
      </c>
      <c r="E12034" s="13" t="s">
        <v>98</v>
      </c>
      <c r="F12034" s="17">
        <v>-1775</v>
      </c>
      <c r="G12034" t="str">
        <f>_xlfn.XLOOKUP(tbl_GL[[#This Row],[Account_key]],tbl_COA[Account_key],tbl_COA[Class],"Not Found")</f>
        <v>Liabilities and Owners Equity</v>
      </c>
      <c r="H12034" t="str">
        <f>_xlfn.XLOOKUP(tbl_GL[[#This Row],[Account_key]],tbl_COA[Account_key],tbl_COA[SubClass],"Not Found")</f>
        <v>Liabilities</v>
      </c>
      <c r="I12034" t="str">
        <f>_xlfn.XLOOKUP(tbl_GL[[#This Row],[Account_key]],tbl_COA[Account_key],tbl_COA[SubClass2],"Not Found")</f>
        <v>Current Liabilities</v>
      </c>
      <c r="J12034" t="str">
        <f>_xlfn.XLOOKUP(tbl_GL[[#This Row],[Account_key]],tbl_COA[Account_key],tbl_COA[SubAccount],,0)</f>
        <v>Accrued Expenses</v>
      </c>
      <c r="K12034">
        <f>YEAR(tbl_GL[[#This Row],[Date]])</f>
        <v>2019</v>
      </c>
    </row>
    <row r="12035" spans="1:11" x14ac:dyDescent="0.35">
      <c r="A12035">
        <v>828.1</v>
      </c>
      <c r="B12035" s="24">
        <v>43564</v>
      </c>
      <c r="C12035">
        <v>5</v>
      </c>
      <c r="D12035" s="13">
        <v>10</v>
      </c>
      <c r="E12035" s="13" t="s">
        <v>98</v>
      </c>
      <c r="F12035" s="17">
        <v>-1442</v>
      </c>
      <c r="G12035" t="str">
        <f>_xlfn.XLOOKUP(tbl_GL[[#This Row],[Account_key]],tbl_COA[Account_key],tbl_COA[Class],"Not Found")</f>
        <v>Assets</v>
      </c>
      <c r="H12035" t="str">
        <f>_xlfn.XLOOKUP(tbl_GL[[#This Row],[Account_key]],tbl_COA[Account_key],tbl_COA[SubClass],"Not Found")</f>
        <v>Assets</v>
      </c>
      <c r="I12035" t="str">
        <f>_xlfn.XLOOKUP(tbl_GL[[#This Row],[Account_key]],tbl_COA[Account_key],tbl_COA[SubClass2],"Not Found")</f>
        <v>Current Assets</v>
      </c>
      <c r="J12035" t="str">
        <f>_xlfn.XLOOKUP(tbl_GL[[#This Row],[Account_key]],tbl_COA[Account_key],tbl_COA[SubAccount],,0)</f>
        <v>Cash at Bank</v>
      </c>
      <c r="K12035">
        <f>YEAR(tbl_GL[[#This Row],[Date]])</f>
        <v>2019</v>
      </c>
    </row>
    <row r="12036" spans="1:11" x14ac:dyDescent="0.35">
      <c r="A12036">
        <v>828.2</v>
      </c>
      <c r="B12036" s="24">
        <v>43564</v>
      </c>
      <c r="C12036">
        <v>5</v>
      </c>
      <c r="D12036" s="13">
        <v>120</v>
      </c>
      <c r="E12036" s="13" t="s">
        <v>98</v>
      </c>
      <c r="F12036" s="17">
        <v>-1442</v>
      </c>
      <c r="G12036" t="str">
        <f>_xlfn.XLOOKUP(tbl_GL[[#This Row],[Account_key]],tbl_COA[Account_key],tbl_COA[Class],"Not Found")</f>
        <v>Liabilities and Owners Equity</v>
      </c>
      <c r="H12036" t="str">
        <f>_xlfn.XLOOKUP(tbl_GL[[#This Row],[Account_key]],tbl_COA[Account_key],tbl_COA[SubClass],"Not Found")</f>
        <v>Liabilities</v>
      </c>
      <c r="I12036" t="str">
        <f>_xlfn.XLOOKUP(tbl_GL[[#This Row],[Account_key]],tbl_COA[Account_key],tbl_COA[SubClass2],"Not Found")</f>
        <v>Current Liabilities</v>
      </c>
      <c r="J12036" t="str">
        <f>_xlfn.XLOOKUP(tbl_GL[[#This Row],[Account_key]],tbl_COA[Account_key],tbl_COA[SubAccount],,0)</f>
        <v>Accrued Expenses</v>
      </c>
      <c r="K12036">
        <f>YEAR(tbl_GL[[#This Row],[Date]])</f>
        <v>2019</v>
      </c>
    </row>
    <row r="12037" spans="1:11" x14ac:dyDescent="0.35">
      <c r="A12037">
        <v>829.1</v>
      </c>
      <c r="B12037" s="24">
        <v>43565</v>
      </c>
      <c r="C12037">
        <v>5</v>
      </c>
      <c r="D12037" s="13">
        <v>260</v>
      </c>
      <c r="E12037" s="13" t="s">
        <v>83</v>
      </c>
      <c r="F12037" s="17">
        <v>303</v>
      </c>
      <c r="G12037" t="str">
        <f>_xlfn.XLOOKUP(tbl_GL[[#This Row],[Account_key]],tbl_COA[Account_key],tbl_COA[Class],"Not Found")</f>
        <v>Operating account</v>
      </c>
      <c r="H12037" t="str">
        <f>_xlfn.XLOOKUP(tbl_GL[[#This Row],[Account_key]],tbl_COA[Account_key],tbl_COA[SubClass],"Not Found")</f>
        <v>Operating Expenses</v>
      </c>
      <c r="I12037" t="str">
        <f>_xlfn.XLOOKUP(tbl_GL[[#This Row],[Account_key]],tbl_COA[Account_key],tbl_COA[SubClass2],"Not Found")</f>
        <v>Marketing</v>
      </c>
      <c r="J12037" t="str">
        <f>_xlfn.XLOOKUP(tbl_GL[[#This Row],[Account_key]],tbl_COA[Account_key],tbl_COA[SubAccount],,0)</f>
        <v>Commissions</v>
      </c>
      <c r="K12037">
        <f>YEAR(tbl_GL[[#This Row],[Date]])</f>
        <v>2019</v>
      </c>
    </row>
    <row r="12038" spans="1:11" x14ac:dyDescent="0.35">
      <c r="A12038">
        <v>829.2</v>
      </c>
      <c r="B12038" s="24">
        <v>43565</v>
      </c>
      <c r="C12038">
        <v>5</v>
      </c>
      <c r="D12038" s="13">
        <v>20</v>
      </c>
      <c r="E12038" s="13" t="s">
        <v>83</v>
      </c>
      <c r="F12038" s="17">
        <v>303</v>
      </c>
      <c r="G12038" t="str">
        <f>_xlfn.XLOOKUP(tbl_GL[[#This Row],[Account_key]],tbl_COA[Account_key],tbl_COA[Class],"Not Found")</f>
        <v>Assets</v>
      </c>
      <c r="H12038" t="str">
        <f>_xlfn.XLOOKUP(tbl_GL[[#This Row],[Account_key]],tbl_COA[Account_key],tbl_COA[SubClass],"Not Found")</f>
        <v>Assets</v>
      </c>
      <c r="I12038" t="str">
        <f>_xlfn.XLOOKUP(tbl_GL[[#This Row],[Account_key]],tbl_COA[Account_key],tbl_COA[SubClass2],"Not Found")</f>
        <v>Current Assets</v>
      </c>
      <c r="J12038" t="str">
        <f>_xlfn.XLOOKUP(tbl_GL[[#This Row],[Account_key]],tbl_COA[Account_key],tbl_COA[SubAccount],,0)</f>
        <v>Cash in hand</v>
      </c>
      <c r="K12038">
        <f>YEAR(tbl_GL[[#This Row],[Date]])</f>
        <v>2019</v>
      </c>
    </row>
    <row r="12039" spans="1:11" x14ac:dyDescent="0.35">
      <c r="A12039">
        <v>830.1</v>
      </c>
      <c r="B12039" s="24">
        <v>43566</v>
      </c>
      <c r="C12039">
        <v>5</v>
      </c>
      <c r="D12039" s="13">
        <v>260</v>
      </c>
      <c r="E12039" s="13" t="s">
        <v>97</v>
      </c>
      <c r="F12039" s="17">
        <v>-1180</v>
      </c>
      <c r="G12039" t="str">
        <f>_xlfn.XLOOKUP(tbl_GL[[#This Row],[Account_key]],tbl_COA[Account_key],tbl_COA[Class],"Not Found")</f>
        <v>Operating account</v>
      </c>
      <c r="H12039" t="str">
        <f>_xlfn.XLOOKUP(tbl_GL[[#This Row],[Account_key]],tbl_COA[Account_key],tbl_COA[SubClass],"Not Found")</f>
        <v>Operating Expenses</v>
      </c>
      <c r="I12039" t="str">
        <f>_xlfn.XLOOKUP(tbl_GL[[#This Row],[Account_key]],tbl_COA[Account_key],tbl_COA[SubClass2],"Not Found")</f>
        <v>Marketing</v>
      </c>
      <c r="J12039" t="str">
        <f>_xlfn.XLOOKUP(tbl_GL[[#This Row],[Account_key]],tbl_COA[Account_key],tbl_COA[SubAccount],,0)</f>
        <v>Commissions</v>
      </c>
      <c r="K12039">
        <f>YEAR(tbl_GL[[#This Row],[Date]])</f>
        <v>2019</v>
      </c>
    </row>
    <row r="12040" spans="1:11" x14ac:dyDescent="0.35">
      <c r="A12040">
        <v>830.2</v>
      </c>
      <c r="B12040" s="24">
        <v>43566</v>
      </c>
      <c r="C12040">
        <v>5</v>
      </c>
      <c r="D12040" s="13">
        <v>120</v>
      </c>
      <c r="E12040" s="13" t="s">
        <v>97</v>
      </c>
      <c r="F12040" s="17">
        <v>1180</v>
      </c>
      <c r="G12040" t="str">
        <f>_xlfn.XLOOKUP(tbl_GL[[#This Row],[Account_key]],tbl_COA[Account_key],tbl_COA[Class],"Not Found")</f>
        <v>Liabilities and Owners Equity</v>
      </c>
      <c r="H12040" t="str">
        <f>_xlfn.XLOOKUP(tbl_GL[[#This Row],[Account_key]],tbl_COA[Account_key],tbl_COA[SubClass],"Not Found")</f>
        <v>Liabilities</v>
      </c>
      <c r="I12040" t="str">
        <f>_xlfn.XLOOKUP(tbl_GL[[#This Row],[Account_key]],tbl_COA[Account_key],tbl_COA[SubClass2],"Not Found")</f>
        <v>Current Liabilities</v>
      </c>
      <c r="J12040" t="str">
        <f>_xlfn.XLOOKUP(tbl_GL[[#This Row],[Account_key]],tbl_COA[Account_key],tbl_COA[SubAccount],,0)</f>
        <v>Accrued Expenses</v>
      </c>
      <c r="K12040">
        <f>YEAR(tbl_GL[[#This Row],[Date]])</f>
        <v>2019</v>
      </c>
    </row>
    <row r="12041" spans="1:11" x14ac:dyDescent="0.35">
      <c r="A12041">
        <v>831.1</v>
      </c>
      <c r="B12041" s="24">
        <v>43568</v>
      </c>
      <c r="C12041">
        <v>5</v>
      </c>
      <c r="D12041" s="13">
        <v>280</v>
      </c>
      <c r="E12041" s="13" t="s">
        <v>97</v>
      </c>
      <c r="F12041" s="17">
        <v>-1574</v>
      </c>
      <c r="G12041" t="str">
        <f>_xlfn.XLOOKUP(tbl_GL[[#This Row],[Account_key]],tbl_COA[Account_key],tbl_COA[Class],"Not Found")</f>
        <v>Operating account</v>
      </c>
      <c r="H12041" t="str">
        <f>_xlfn.XLOOKUP(tbl_GL[[#This Row],[Account_key]],tbl_COA[Account_key],tbl_COA[SubClass],"Not Found")</f>
        <v>Operating Expenses</v>
      </c>
      <c r="I12041" t="str">
        <f>_xlfn.XLOOKUP(tbl_GL[[#This Row],[Account_key]],tbl_COA[Account_key],tbl_COA[SubClass2],"Not Found")</f>
        <v>Marketing</v>
      </c>
      <c r="J12041" t="str">
        <f>_xlfn.XLOOKUP(tbl_GL[[#This Row],[Account_key]],tbl_COA[Account_key],tbl_COA[SubAccount],,0)</f>
        <v>Advertisements</v>
      </c>
      <c r="K12041">
        <f>YEAR(tbl_GL[[#This Row],[Date]])</f>
        <v>2019</v>
      </c>
    </row>
    <row r="12042" spans="1:11" x14ac:dyDescent="0.35">
      <c r="A12042">
        <v>831.2</v>
      </c>
      <c r="B12042" s="24">
        <v>43568</v>
      </c>
      <c r="C12042">
        <v>5</v>
      </c>
      <c r="D12042" s="13">
        <v>120</v>
      </c>
      <c r="E12042" s="13" t="s">
        <v>97</v>
      </c>
      <c r="F12042" s="17">
        <v>1574</v>
      </c>
      <c r="G12042" t="str">
        <f>_xlfn.XLOOKUP(tbl_GL[[#This Row],[Account_key]],tbl_COA[Account_key],tbl_COA[Class],"Not Found")</f>
        <v>Liabilities and Owners Equity</v>
      </c>
      <c r="H12042" t="str">
        <f>_xlfn.XLOOKUP(tbl_GL[[#This Row],[Account_key]],tbl_COA[Account_key],tbl_COA[SubClass],"Not Found")</f>
        <v>Liabilities</v>
      </c>
      <c r="I12042" t="str">
        <f>_xlfn.XLOOKUP(tbl_GL[[#This Row],[Account_key]],tbl_COA[Account_key],tbl_COA[SubClass2],"Not Found")</f>
        <v>Current Liabilities</v>
      </c>
      <c r="J12042" t="str">
        <f>_xlfn.XLOOKUP(tbl_GL[[#This Row],[Account_key]],tbl_COA[Account_key],tbl_COA[SubAccount],,0)</f>
        <v>Accrued Expenses</v>
      </c>
      <c r="K12042">
        <f>YEAR(tbl_GL[[#This Row],[Date]])</f>
        <v>2019</v>
      </c>
    </row>
    <row r="12043" spans="1:11" x14ac:dyDescent="0.35">
      <c r="A12043">
        <v>832.1</v>
      </c>
      <c r="B12043" s="24">
        <v>43569</v>
      </c>
      <c r="C12043">
        <v>5</v>
      </c>
      <c r="D12043" s="13">
        <v>290</v>
      </c>
      <c r="E12043" s="13" t="s">
        <v>99</v>
      </c>
      <c r="F12043" s="17">
        <v>-32</v>
      </c>
      <c r="G12043" t="str">
        <f>_xlfn.XLOOKUP(tbl_GL[[#This Row],[Account_key]],tbl_COA[Account_key],tbl_COA[Class],"Not Found")</f>
        <v>Operating account</v>
      </c>
      <c r="H12043" t="str">
        <f>_xlfn.XLOOKUP(tbl_GL[[#This Row],[Account_key]],tbl_COA[Account_key],tbl_COA[SubClass],"Not Found")</f>
        <v>Operating Expenses</v>
      </c>
      <c r="I12043" t="str">
        <f>_xlfn.XLOOKUP(tbl_GL[[#This Row],[Account_key]],tbl_COA[Account_key],tbl_COA[SubClass2],"Not Found")</f>
        <v>Administration</v>
      </c>
      <c r="J12043" t="str">
        <f>_xlfn.XLOOKUP(tbl_GL[[#This Row],[Account_key]],tbl_COA[Account_key],tbl_COA[SubAccount],,0)</f>
        <v>Travel</v>
      </c>
      <c r="K12043">
        <f>YEAR(tbl_GL[[#This Row],[Date]])</f>
        <v>2019</v>
      </c>
    </row>
    <row r="12044" spans="1:11" x14ac:dyDescent="0.35">
      <c r="A12044">
        <v>832.2</v>
      </c>
      <c r="B12044" s="24">
        <v>43569</v>
      </c>
      <c r="C12044">
        <v>5</v>
      </c>
      <c r="D12044" s="13">
        <v>20</v>
      </c>
      <c r="E12044" s="13" t="s">
        <v>99</v>
      </c>
      <c r="F12044" s="17">
        <v>-32</v>
      </c>
      <c r="G12044" t="str">
        <f>_xlfn.XLOOKUP(tbl_GL[[#This Row],[Account_key]],tbl_COA[Account_key],tbl_COA[Class],"Not Found")</f>
        <v>Assets</v>
      </c>
      <c r="H12044" t="str">
        <f>_xlfn.XLOOKUP(tbl_GL[[#This Row],[Account_key]],tbl_COA[Account_key],tbl_COA[SubClass],"Not Found")</f>
        <v>Assets</v>
      </c>
      <c r="I12044" t="str">
        <f>_xlfn.XLOOKUP(tbl_GL[[#This Row],[Account_key]],tbl_COA[Account_key],tbl_COA[SubClass2],"Not Found")</f>
        <v>Current Assets</v>
      </c>
      <c r="J12044" t="str">
        <f>_xlfn.XLOOKUP(tbl_GL[[#This Row],[Account_key]],tbl_COA[Account_key],tbl_COA[SubAccount],,0)</f>
        <v>Cash in hand</v>
      </c>
      <c r="K12044">
        <f>YEAR(tbl_GL[[#This Row],[Date]])</f>
        <v>2019</v>
      </c>
    </row>
    <row r="12045" spans="1:11" x14ac:dyDescent="0.35">
      <c r="A12045">
        <v>833.1</v>
      </c>
      <c r="B12045" s="24">
        <v>43570</v>
      </c>
      <c r="C12045">
        <v>5</v>
      </c>
      <c r="D12045" s="13">
        <v>10</v>
      </c>
      <c r="E12045" s="13" t="s">
        <v>112</v>
      </c>
      <c r="F12045" s="17">
        <v>-195</v>
      </c>
      <c r="G12045" t="str">
        <f>_xlfn.XLOOKUP(tbl_GL[[#This Row],[Account_key]],tbl_COA[Account_key],tbl_COA[Class],"Not Found")</f>
        <v>Assets</v>
      </c>
      <c r="H12045" t="str">
        <f>_xlfn.XLOOKUP(tbl_GL[[#This Row],[Account_key]],tbl_COA[Account_key],tbl_COA[SubClass],"Not Found")</f>
        <v>Assets</v>
      </c>
      <c r="I12045" t="str">
        <f>_xlfn.XLOOKUP(tbl_GL[[#This Row],[Account_key]],tbl_COA[Account_key],tbl_COA[SubClass2],"Not Found")</f>
        <v>Current Assets</v>
      </c>
      <c r="J12045" t="str">
        <f>_xlfn.XLOOKUP(tbl_GL[[#This Row],[Account_key]],tbl_COA[Account_key],tbl_COA[SubAccount],,0)</f>
        <v>Cash at Bank</v>
      </c>
      <c r="K12045">
        <f>YEAR(tbl_GL[[#This Row],[Date]])</f>
        <v>2019</v>
      </c>
    </row>
    <row r="12046" spans="1:11" x14ac:dyDescent="0.35">
      <c r="A12046">
        <v>833.2</v>
      </c>
      <c r="B12046" s="24">
        <v>43570</v>
      </c>
      <c r="C12046">
        <v>5</v>
      </c>
      <c r="D12046" s="13">
        <v>121</v>
      </c>
      <c r="E12046" s="13" t="s">
        <v>112</v>
      </c>
      <c r="F12046" s="17">
        <v>-195</v>
      </c>
      <c r="G12046" t="str">
        <f>_xlfn.XLOOKUP(tbl_GL[[#This Row],[Account_key]],tbl_COA[Account_key],tbl_COA[Class],"Not Found")</f>
        <v>Liabilities and Owners Equity</v>
      </c>
      <c r="H12046" t="str">
        <f>_xlfn.XLOOKUP(tbl_GL[[#This Row],[Account_key]],tbl_COA[Account_key],tbl_COA[SubClass],"Not Found")</f>
        <v>Liabilities</v>
      </c>
      <c r="I12046" t="str">
        <f>_xlfn.XLOOKUP(tbl_GL[[#This Row],[Account_key]],tbl_COA[Account_key],tbl_COA[SubClass2],"Not Found")</f>
        <v>Current Liabilities</v>
      </c>
      <c r="J12046" t="str">
        <f>_xlfn.XLOOKUP(tbl_GL[[#This Row],[Account_key]],tbl_COA[Account_key],tbl_COA[SubAccount],,0)</f>
        <v>Interest Payable</v>
      </c>
      <c r="K12046">
        <f>YEAR(tbl_GL[[#This Row],[Date]])</f>
        <v>2019</v>
      </c>
    </row>
    <row r="12047" spans="1:11" x14ac:dyDescent="0.35">
      <c r="A12047">
        <v>834.1</v>
      </c>
      <c r="B12047" s="24">
        <v>43570</v>
      </c>
      <c r="C12047">
        <v>5</v>
      </c>
      <c r="D12047" s="13">
        <v>230</v>
      </c>
      <c r="E12047" s="13" t="s">
        <v>4</v>
      </c>
      <c r="F12047" s="17">
        <v>-669</v>
      </c>
      <c r="G12047" t="str">
        <f>_xlfn.XLOOKUP(tbl_GL[[#This Row],[Account_key]],tbl_COA[Account_key],tbl_COA[Class],"Not Found")</f>
        <v>Trading account</v>
      </c>
      <c r="H12047" t="str">
        <f>_xlfn.XLOOKUP(tbl_GL[[#This Row],[Account_key]],tbl_COA[Account_key],tbl_COA[SubClass],"Not Found")</f>
        <v>Cost of Sales</v>
      </c>
      <c r="I12047" t="str">
        <f>_xlfn.XLOOKUP(tbl_GL[[#This Row],[Account_key]],tbl_COA[Account_key],tbl_COA[SubClass2],"Not Found")</f>
        <v>Cost of Sales</v>
      </c>
      <c r="J12047" t="str">
        <f>_xlfn.XLOOKUP(tbl_GL[[#This Row],[Account_key]],tbl_COA[Account_key],tbl_COA[SubAccount],,0)</f>
        <v>Cost of Sales</v>
      </c>
      <c r="K12047">
        <f>YEAR(tbl_GL[[#This Row],[Date]])</f>
        <v>2019</v>
      </c>
    </row>
    <row r="12048" spans="1:11" x14ac:dyDescent="0.35">
      <c r="A12048">
        <v>834.2</v>
      </c>
      <c r="B12048" s="24">
        <v>43570</v>
      </c>
      <c r="C12048">
        <v>5</v>
      </c>
      <c r="D12048" s="13">
        <v>60</v>
      </c>
      <c r="E12048" s="13" t="s">
        <v>4</v>
      </c>
      <c r="F12048" s="17">
        <v>-669</v>
      </c>
      <c r="G12048" t="str">
        <f>_xlfn.XLOOKUP(tbl_GL[[#This Row],[Account_key]],tbl_COA[Account_key],tbl_COA[Class],"Not Found")</f>
        <v>Assets</v>
      </c>
      <c r="H12048" t="str">
        <f>_xlfn.XLOOKUP(tbl_GL[[#This Row],[Account_key]],tbl_COA[Account_key],tbl_COA[SubClass],"Not Found")</f>
        <v>Assets</v>
      </c>
      <c r="I12048" t="str">
        <f>_xlfn.XLOOKUP(tbl_GL[[#This Row],[Account_key]],tbl_COA[Account_key],tbl_COA[SubClass2],"Not Found")</f>
        <v>Current Assets</v>
      </c>
      <c r="J12048" t="str">
        <f>_xlfn.XLOOKUP(tbl_GL[[#This Row],[Account_key]],tbl_COA[Account_key],tbl_COA[SubAccount],,0)</f>
        <v>Inventory</v>
      </c>
      <c r="K12048">
        <f>YEAR(tbl_GL[[#This Row],[Date]])</f>
        <v>2019</v>
      </c>
    </row>
    <row r="12049" spans="1:11" x14ac:dyDescent="0.35">
      <c r="A12049">
        <v>835.1</v>
      </c>
      <c r="B12049" s="24">
        <v>43570</v>
      </c>
      <c r="C12049">
        <v>5</v>
      </c>
      <c r="D12049" s="13">
        <v>230</v>
      </c>
      <c r="E12049" s="13" t="s">
        <v>4</v>
      </c>
      <c r="F12049" s="17">
        <v>-2573</v>
      </c>
      <c r="G12049" t="str">
        <f>_xlfn.XLOOKUP(tbl_GL[[#This Row],[Account_key]],tbl_COA[Account_key],tbl_COA[Class],"Not Found")</f>
        <v>Trading account</v>
      </c>
      <c r="H12049" t="str">
        <f>_xlfn.XLOOKUP(tbl_GL[[#This Row],[Account_key]],tbl_COA[Account_key],tbl_COA[SubClass],"Not Found")</f>
        <v>Cost of Sales</v>
      </c>
      <c r="I12049" t="str">
        <f>_xlfn.XLOOKUP(tbl_GL[[#This Row],[Account_key]],tbl_COA[Account_key],tbl_COA[SubClass2],"Not Found")</f>
        <v>Cost of Sales</v>
      </c>
      <c r="J12049" t="str">
        <f>_xlfn.XLOOKUP(tbl_GL[[#This Row],[Account_key]],tbl_COA[Account_key],tbl_COA[SubAccount],,0)</f>
        <v>Cost of Sales</v>
      </c>
      <c r="K12049">
        <f>YEAR(tbl_GL[[#This Row],[Date]])</f>
        <v>2019</v>
      </c>
    </row>
    <row r="12050" spans="1:11" x14ac:dyDescent="0.35">
      <c r="A12050">
        <v>835.2</v>
      </c>
      <c r="B12050" s="24">
        <v>43570</v>
      </c>
      <c r="C12050">
        <v>5</v>
      </c>
      <c r="D12050" s="13">
        <v>60</v>
      </c>
      <c r="E12050" s="13" t="s">
        <v>4</v>
      </c>
      <c r="F12050" s="17">
        <v>-2573</v>
      </c>
      <c r="G12050" t="str">
        <f>_xlfn.XLOOKUP(tbl_GL[[#This Row],[Account_key]],tbl_COA[Account_key],tbl_COA[Class],"Not Found")</f>
        <v>Assets</v>
      </c>
      <c r="H12050" t="str">
        <f>_xlfn.XLOOKUP(tbl_GL[[#This Row],[Account_key]],tbl_COA[Account_key],tbl_COA[SubClass],"Not Found")</f>
        <v>Assets</v>
      </c>
      <c r="I12050" t="str">
        <f>_xlfn.XLOOKUP(tbl_GL[[#This Row],[Account_key]],tbl_COA[Account_key],tbl_COA[SubClass2],"Not Found")</f>
        <v>Current Assets</v>
      </c>
      <c r="J12050" t="str">
        <f>_xlfn.XLOOKUP(tbl_GL[[#This Row],[Account_key]],tbl_COA[Account_key],tbl_COA[SubAccount],,0)</f>
        <v>Inventory</v>
      </c>
      <c r="K12050">
        <f>YEAR(tbl_GL[[#This Row],[Date]])</f>
        <v>2019</v>
      </c>
    </row>
    <row r="12051" spans="1:11" x14ac:dyDescent="0.35">
      <c r="A12051">
        <v>836.1</v>
      </c>
      <c r="B12051" s="24">
        <v>43570</v>
      </c>
      <c r="C12051">
        <v>5</v>
      </c>
      <c r="D12051" s="13">
        <v>210</v>
      </c>
      <c r="E12051" s="13" t="s">
        <v>7</v>
      </c>
      <c r="F12051" s="17">
        <v>3009</v>
      </c>
      <c r="G12051" t="str">
        <f>_xlfn.XLOOKUP(tbl_GL[[#This Row],[Account_key]],tbl_COA[Account_key],tbl_COA[Class],"Not Found")</f>
        <v>Trading account</v>
      </c>
      <c r="H12051" t="str">
        <f>_xlfn.XLOOKUP(tbl_GL[[#This Row],[Account_key]],tbl_COA[Account_key],tbl_COA[SubClass],"Not Found")</f>
        <v>Sales</v>
      </c>
      <c r="I12051" t="str">
        <f>_xlfn.XLOOKUP(tbl_GL[[#This Row],[Account_key]],tbl_COA[Account_key],tbl_COA[SubClass2],"Not Found")</f>
        <v>Sales</v>
      </c>
      <c r="J12051" t="str">
        <f>_xlfn.XLOOKUP(tbl_GL[[#This Row],[Account_key]],tbl_COA[Account_key],tbl_COA[SubAccount],,0)</f>
        <v>Sales</v>
      </c>
      <c r="K12051">
        <f>YEAR(tbl_GL[[#This Row],[Date]])</f>
        <v>2019</v>
      </c>
    </row>
    <row r="12052" spans="1:11" x14ac:dyDescent="0.35">
      <c r="A12052">
        <v>836.2</v>
      </c>
      <c r="B12052" s="24">
        <v>43570</v>
      </c>
      <c r="C12052">
        <v>5</v>
      </c>
      <c r="D12052" s="13">
        <v>10</v>
      </c>
      <c r="E12052" s="13" t="s">
        <v>7</v>
      </c>
      <c r="F12052" s="17">
        <v>3009</v>
      </c>
      <c r="G12052" t="str">
        <f>_xlfn.XLOOKUP(tbl_GL[[#This Row],[Account_key]],tbl_COA[Account_key],tbl_COA[Class],"Not Found")</f>
        <v>Assets</v>
      </c>
      <c r="H12052" t="str">
        <f>_xlfn.XLOOKUP(tbl_GL[[#This Row],[Account_key]],tbl_COA[Account_key],tbl_COA[SubClass],"Not Found")</f>
        <v>Assets</v>
      </c>
      <c r="I12052" t="str">
        <f>_xlfn.XLOOKUP(tbl_GL[[#This Row],[Account_key]],tbl_COA[Account_key],tbl_COA[SubClass2],"Not Found")</f>
        <v>Current Assets</v>
      </c>
      <c r="J12052" t="str">
        <f>_xlfn.XLOOKUP(tbl_GL[[#This Row],[Account_key]],tbl_COA[Account_key],tbl_COA[SubAccount],,0)</f>
        <v>Cash at Bank</v>
      </c>
      <c r="K12052">
        <f>YEAR(tbl_GL[[#This Row],[Date]])</f>
        <v>2019</v>
      </c>
    </row>
    <row r="12053" spans="1:11" x14ac:dyDescent="0.35">
      <c r="A12053">
        <v>837.1</v>
      </c>
      <c r="B12053" s="24">
        <v>43570</v>
      </c>
      <c r="C12053">
        <v>5</v>
      </c>
      <c r="D12053" s="13">
        <v>210</v>
      </c>
      <c r="E12053" s="13" t="s">
        <v>8</v>
      </c>
      <c r="F12053" s="17">
        <v>10129</v>
      </c>
      <c r="G12053" t="str">
        <f>_xlfn.XLOOKUP(tbl_GL[[#This Row],[Account_key]],tbl_COA[Account_key],tbl_COA[Class],"Not Found")</f>
        <v>Trading account</v>
      </c>
      <c r="H12053" t="str">
        <f>_xlfn.XLOOKUP(tbl_GL[[#This Row],[Account_key]],tbl_COA[Account_key],tbl_COA[SubClass],"Not Found")</f>
        <v>Sales</v>
      </c>
      <c r="I12053" t="str">
        <f>_xlfn.XLOOKUP(tbl_GL[[#This Row],[Account_key]],tbl_COA[Account_key],tbl_COA[SubClass2],"Not Found")</f>
        <v>Sales</v>
      </c>
      <c r="J12053" t="str">
        <f>_xlfn.XLOOKUP(tbl_GL[[#This Row],[Account_key]],tbl_COA[Account_key],tbl_COA[SubAccount],,0)</f>
        <v>Sales</v>
      </c>
      <c r="K12053">
        <f>YEAR(tbl_GL[[#This Row],[Date]])</f>
        <v>2019</v>
      </c>
    </row>
    <row r="12054" spans="1:11" x14ac:dyDescent="0.35">
      <c r="A12054">
        <v>837.2</v>
      </c>
      <c r="B12054" s="24">
        <v>43570</v>
      </c>
      <c r="C12054">
        <v>5</v>
      </c>
      <c r="D12054" s="13">
        <v>30</v>
      </c>
      <c r="E12054" s="13" t="s">
        <v>8</v>
      </c>
      <c r="F12054" s="17">
        <v>10129</v>
      </c>
      <c r="G12054" t="str">
        <f>_xlfn.XLOOKUP(tbl_GL[[#This Row],[Account_key]],tbl_COA[Account_key],tbl_COA[Class],"Not Found")</f>
        <v>Assets</v>
      </c>
      <c r="H12054" t="str">
        <f>_xlfn.XLOOKUP(tbl_GL[[#This Row],[Account_key]],tbl_COA[Account_key],tbl_COA[SubClass],"Not Found")</f>
        <v>Assets</v>
      </c>
      <c r="I12054" t="str">
        <f>_xlfn.XLOOKUP(tbl_GL[[#This Row],[Account_key]],tbl_COA[Account_key],tbl_COA[SubClass2],"Not Found")</f>
        <v>Current Assets</v>
      </c>
      <c r="J12054" t="str">
        <f>_xlfn.XLOOKUP(tbl_GL[[#This Row],[Account_key]],tbl_COA[Account_key],tbl_COA[SubAccount],,0)</f>
        <v>Trade Receivables</v>
      </c>
      <c r="K12054">
        <f>YEAR(tbl_GL[[#This Row],[Date]])</f>
        <v>2019</v>
      </c>
    </row>
    <row r="12055" spans="1:11" x14ac:dyDescent="0.35">
      <c r="A12055">
        <v>838.1</v>
      </c>
      <c r="B12055" s="24">
        <v>43571</v>
      </c>
      <c r="C12055">
        <v>5</v>
      </c>
      <c r="D12055" s="13">
        <v>260</v>
      </c>
      <c r="E12055" s="13" t="s">
        <v>97</v>
      </c>
      <c r="F12055" s="17">
        <v>-1514</v>
      </c>
      <c r="G12055" t="str">
        <f>_xlfn.XLOOKUP(tbl_GL[[#This Row],[Account_key]],tbl_COA[Account_key],tbl_COA[Class],"Not Found")</f>
        <v>Operating account</v>
      </c>
      <c r="H12055" t="str">
        <f>_xlfn.XLOOKUP(tbl_GL[[#This Row],[Account_key]],tbl_COA[Account_key],tbl_COA[SubClass],"Not Found")</f>
        <v>Operating Expenses</v>
      </c>
      <c r="I12055" t="str">
        <f>_xlfn.XLOOKUP(tbl_GL[[#This Row],[Account_key]],tbl_COA[Account_key],tbl_COA[SubClass2],"Not Found")</f>
        <v>Marketing</v>
      </c>
      <c r="J12055" t="str">
        <f>_xlfn.XLOOKUP(tbl_GL[[#This Row],[Account_key]],tbl_COA[Account_key],tbl_COA[SubAccount],,0)</f>
        <v>Commissions</v>
      </c>
      <c r="K12055">
        <f>YEAR(tbl_GL[[#This Row],[Date]])</f>
        <v>2019</v>
      </c>
    </row>
    <row r="12056" spans="1:11" x14ac:dyDescent="0.35">
      <c r="A12056">
        <v>838.2</v>
      </c>
      <c r="B12056" s="24">
        <v>43571</v>
      </c>
      <c r="C12056">
        <v>5</v>
      </c>
      <c r="D12056" s="13">
        <v>120</v>
      </c>
      <c r="E12056" s="13" t="s">
        <v>97</v>
      </c>
      <c r="F12056" s="17">
        <v>1514</v>
      </c>
      <c r="G12056" t="str">
        <f>_xlfn.XLOOKUP(tbl_GL[[#This Row],[Account_key]],tbl_COA[Account_key],tbl_COA[Class],"Not Found")</f>
        <v>Liabilities and Owners Equity</v>
      </c>
      <c r="H12056" t="str">
        <f>_xlfn.XLOOKUP(tbl_GL[[#This Row],[Account_key]],tbl_COA[Account_key],tbl_COA[SubClass],"Not Found")</f>
        <v>Liabilities</v>
      </c>
      <c r="I12056" t="str">
        <f>_xlfn.XLOOKUP(tbl_GL[[#This Row],[Account_key]],tbl_COA[Account_key],tbl_COA[SubClass2],"Not Found")</f>
        <v>Current Liabilities</v>
      </c>
      <c r="J12056" t="str">
        <f>_xlfn.XLOOKUP(tbl_GL[[#This Row],[Account_key]],tbl_COA[Account_key],tbl_COA[SubAccount],,0)</f>
        <v>Accrued Expenses</v>
      </c>
      <c r="K12056">
        <f>YEAR(tbl_GL[[#This Row],[Date]])</f>
        <v>2019</v>
      </c>
    </row>
    <row r="12057" spans="1:11" x14ac:dyDescent="0.35">
      <c r="A12057">
        <v>839.1</v>
      </c>
      <c r="B12057" s="24">
        <v>43571</v>
      </c>
      <c r="C12057">
        <v>5</v>
      </c>
      <c r="D12057" s="13">
        <v>30</v>
      </c>
      <c r="E12057" s="13" t="s">
        <v>80</v>
      </c>
      <c r="F12057" s="17">
        <v>-10095</v>
      </c>
      <c r="G12057" t="str">
        <f>_xlfn.XLOOKUP(tbl_GL[[#This Row],[Account_key]],tbl_COA[Account_key],tbl_COA[Class],"Not Found")</f>
        <v>Assets</v>
      </c>
      <c r="H12057" t="str">
        <f>_xlfn.XLOOKUP(tbl_GL[[#This Row],[Account_key]],tbl_COA[Account_key],tbl_COA[SubClass],"Not Found")</f>
        <v>Assets</v>
      </c>
      <c r="I12057" t="str">
        <f>_xlfn.XLOOKUP(tbl_GL[[#This Row],[Account_key]],tbl_COA[Account_key],tbl_COA[SubClass2],"Not Found")</f>
        <v>Current Assets</v>
      </c>
      <c r="J12057" t="str">
        <f>_xlfn.XLOOKUP(tbl_GL[[#This Row],[Account_key]],tbl_COA[Account_key],tbl_COA[SubAccount],,0)</f>
        <v>Trade Receivables</v>
      </c>
      <c r="K12057">
        <f>YEAR(tbl_GL[[#This Row],[Date]])</f>
        <v>2019</v>
      </c>
    </row>
    <row r="12058" spans="1:11" x14ac:dyDescent="0.35">
      <c r="A12058">
        <v>839.2</v>
      </c>
      <c r="B12058" s="24">
        <v>43571</v>
      </c>
      <c r="C12058">
        <v>5</v>
      </c>
      <c r="D12058" s="13">
        <v>10</v>
      </c>
      <c r="E12058" s="13" t="s">
        <v>80</v>
      </c>
      <c r="F12058" s="17">
        <v>10095</v>
      </c>
      <c r="G12058" t="str">
        <f>_xlfn.XLOOKUP(tbl_GL[[#This Row],[Account_key]],tbl_COA[Account_key],tbl_COA[Class],"Not Found")</f>
        <v>Assets</v>
      </c>
      <c r="H12058" t="str">
        <f>_xlfn.XLOOKUP(tbl_GL[[#This Row],[Account_key]],tbl_COA[Account_key],tbl_COA[SubClass],"Not Found")</f>
        <v>Assets</v>
      </c>
      <c r="I12058" t="str">
        <f>_xlfn.XLOOKUP(tbl_GL[[#This Row],[Account_key]],tbl_COA[Account_key],tbl_COA[SubClass2],"Not Found")</f>
        <v>Current Assets</v>
      </c>
      <c r="J12058" t="str">
        <f>_xlfn.XLOOKUP(tbl_GL[[#This Row],[Account_key]],tbl_COA[Account_key],tbl_COA[SubAccount],,0)</f>
        <v>Cash at Bank</v>
      </c>
      <c r="K12058">
        <f>YEAR(tbl_GL[[#This Row],[Date]])</f>
        <v>2019</v>
      </c>
    </row>
    <row r="12059" spans="1:11" x14ac:dyDescent="0.35">
      <c r="A12059">
        <v>840.1</v>
      </c>
      <c r="B12059" s="24">
        <v>43572</v>
      </c>
      <c r="C12059">
        <v>5</v>
      </c>
      <c r="D12059" s="13">
        <v>10</v>
      </c>
      <c r="E12059" s="13" t="s">
        <v>98</v>
      </c>
      <c r="F12059" s="17">
        <v>-1554</v>
      </c>
      <c r="G12059" t="str">
        <f>_xlfn.XLOOKUP(tbl_GL[[#This Row],[Account_key]],tbl_COA[Account_key],tbl_COA[Class],"Not Found")</f>
        <v>Assets</v>
      </c>
      <c r="H12059" t="str">
        <f>_xlfn.XLOOKUP(tbl_GL[[#This Row],[Account_key]],tbl_COA[Account_key],tbl_COA[SubClass],"Not Found")</f>
        <v>Assets</v>
      </c>
      <c r="I12059" t="str">
        <f>_xlfn.XLOOKUP(tbl_GL[[#This Row],[Account_key]],tbl_COA[Account_key],tbl_COA[SubClass2],"Not Found")</f>
        <v>Current Assets</v>
      </c>
      <c r="J12059" t="str">
        <f>_xlfn.XLOOKUP(tbl_GL[[#This Row],[Account_key]],tbl_COA[Account_key],tbl_COA[SubAccount],,0)</f>
        <v>Cash at Bank</v>
      </c>
      <c r="K12059">
        <f>YEAR(tbl_GL[[#This Row],[Date]])</f>
        <v>2019</v>
      </c>
    </row>
    <row r="12060" spans="1:11" x14ac:dyDescent="0.35">
      <c r="A12060">
        <v>840.2</v>
      </c>
      <c r="B12060" s="24">
        <v>43572</v>
      </c>
      <c r="C12060">
        <v>5</v>
      </c>
      <c r="D12060" s="13">
        <v>120</v>
      </c>
      <c r="E12060" s="13" t="s">
        <v>98</v>
      </c>
      <c r="F12060" s="17">
        <v>-1554</v>
      </c>
      <c r="G12060" t="str">
        <f>_xlfn.XLOOKUP(tbl_GL[[#This Row],[Account_key]],tbl_COA[Account_key],tbl_COA[Class],"Not Found")</f>
        <v>Liabilities and Owners Equity</v>
      </c>
      <c r="H12060" t="str">
        <f>_xlfn.XLOOKUP(tbl_GL[[#This Row],[Account_key]],tbl_COA[Account_key],tbl_COA[SubClass],"Not Found")</f>
        <v>Liabilities</v>
      </c>
      <c r="I12060" t="str">
        <f>_xlfn.XLOOKUP(tbl_GL[[#This Row],[Account_key]],tbl_COA[Account_key],tbl_COA[SubClass2],"Not Found")</f>
        <v>Current Liabilities</v>
      </c>
      <c r="J12060" t="str">
        <f>_xlfn.XLOOKUP(tbl_GL[[#This Row],[Account_key]],tbl_COA[Account_key],tbl_COA[SubAccount],,0)</f>
        <v>Accrued Expenses</v>
      </c>
      <c r="K12060">
        <f>YEAR(tbl_GL[[#This Row],[Date]])</f>
        <v>2019</v>
      </c>
    </row>
    <row r="12061" spans="1:11" x14ac:dyDescent="0.35">
      <c r="A12061">
        <v>841.1</v>
      </c>
      <c r="B12061" s="24">
        <v>43572</v>
      </c>
      <c r="C12061">
        <v>5</v>
      </c>
      <c r="D12061" s="13">
        <v>10</v>
      </c>
      <c r="E12061" s="13" t="s">
        <v>84</v>
      </c>
      <c r="F12061" s="17">
        <v>-11700</v>
      </c>
      <c r="G12061" t="str">
        <f>_xlfn.XLOOKUP(tbl_GL[[#This Row],[Account_key]],tbl_COA[Account_key],tbl_COA[Class],"Not Found")</f>
        <v>Assets</v>
      </c>
      <c r="H12061" t="str">
        <f>_xlfn.XLOOKUP(tbl_GL[[#This Row],[Account_key]],tbl_COA[Account_key],tbl_COA[SubClass],"Not Found")</f>
        <v>Assets</v>
      </c>
      <c r="I12061" t="str">
        <f>_xlfn.XLOOKUP(tbl_GL[[#This Row],[Account_key]],tbl_COA[Account_key],tbl_COA[SubClass2],"Not Found")</f>
        <v>Current Assets</v>
      </c>
      <c r="J12061" t="str">
        <f>_xlfn.XLOOKUP(tbl_GL[[#This Row],[Account_key]],tbl_COA[Account_key],tbl_COA[SubAccount],,0)</f>
        <v>Cash at Bank</v>
      </c>
      <c r="K12061">
        <f>YEAR(tbl_GL[[#This Row],[Date]])</f>
        <v>2019</v>
      </c>
    </row>
    <row r="12062" spans="1:11" x14ac:dyDescent="0.35">
      <c r="A12062">
        <v>841.2</v>
      </c>
      <c r="B12062" s="24">
        <v>43572</v>
      </c>
      <c r="C12062">
        <v>5</v>
      </c>
      <c r="D12062" s="13">
        <v>110</v>
      </c>
      <c r="E12062" s="13" t="s">
        <v>84</v>
      </c>
      <c r="F12062" s="17">
        <v>-11700</v>
      </c>
      <c r="G12062" t="str">
        <f>_xlfn.XLOOKUP(tbl_GL[[#This Row],[Account_key]],tbl_COA[Account_key],tbl_COA[Class],"Not Found")</f>
        <v>Liabilities and Owners Equity</v>
      </c>
      <c r="H12062" t="str">
        <f>_xlfn.XLOOKUP(tbl_GL[[#This Row],[Account_key]],tbl_COA[Account_key],tbl_COA[SubClass],"Not Found")</f>
        <v>Liabilities</v>
      </c>
      <c r="I12062" t="str">
        <f>_xlfn.XLOOKUP(tbl_GL[[#This Row],[Account_key]],tbl_COA[Account_key],tbl_COA[SubClass2],"Not Found")</f>
        <v>Current Liabilities</v>
      </c>
      <c r="J12062" t="str">
        <f>_xlfn.XLOOKUP(tbl_GL[[#This Row],[Account_key]],tbl_COA[Account_key],tbl_COA[SubAccount],,0)</f>
        <v>Trade Payables</v>
      </c>
      <c r="K12062">
        <f>YEAR(tbl_GL[[#This Row],[Date]])</f>
        <v>2019</v>
      </c>
    </row>
    <row r="12063" spans="1:11" x14ac:dyDescent="0.35">
      <c r="A12063">
        <v>842.1</v>
      </c>
      <c r="B12063" s="24">
        <v>43576</v>
      </c>
      <c r="C12063">
        <v>5</v>
      </c>
      <c r="D12063" s="13">
        <v>230</v>
      </c>
      <c r="E12063" s="13" t="s">
        <v>4</v>
      </c>
      <c r="F12063" s="17">
        <v>-200</v>
      </c>
      <c r="G12063" t="str">
        <f>_xlfn.XLOOKUP(tbl_GL[[#This Row],[Account_key]],tbl_COA[Account_key],tbl_COA[Class],"Not Found")</f>
        <v>Trading account</v>
      </c>
      <c r="H12063" t="str">
        <f>_xlfn.XLOOKUP(tbl_GL[[#This Row],[Account_key]],tbl_COA[Account_key],tbl_COA[SubClass],"Not Found")</f>
        <v>Cost of Sales</v>
      </c>
      <c r="I12063" t="str">
        <f>_xlfn.XLOOKUP(tbl_GL[[#This Row],[Account_key]],tbl_COA[Account_key],tbl_COA[SubClass2],"Not Found")</f>
        <v>Cost of Sales</v>
      </c>
      <c r="J12063" t="str">
        <f>_xlfn.XLOOKUP(tbl_GL[[#This Row],[Account_key]],tbl_COA[Account_key],tbl_COA[SubAccount],,0)</f>
        <v>Cost of Sales</v>
      </c>
      <c r="K12063">
        <f>YEAR(tbl_GL[[#This Row],[Date]])</f>
        <v>2019</v>
      </c>
    </row>
    <row r="12064" spans="1:11" x14ac:dyDescent="0.35">
      <c r="A12064">
        <v>842.2</v>
      </c>
      <c r="B12064" s="24">
        <v>43576</v>
      </c>
      <c r="C12064">
        <v>5</v>
      </c>
      <c r="D12064" s="13">
        <v>60</v>
      </c>
      <c r="E12064" s="13" t="s">
        <v>4</v>
      </c>
      <c r="F12064" s="17">
        <v>-200</v>
      </c>
      <c r="G12064" t="str">
        <f>_xlfn.XLOOKUP(tbl_GL[[#This Row],[Account_key]],tbl_COA[Account_key],tbl_COA[Class],"Not Found")</f>
        <v>Assets</v>
      </c>
      <c r="H12064" t="str">
        <f>_xlfn.XLOOKUP(tbl_GL[[#This Row],[Account_key]],tbl_COA[Account_key],tbl_COA[SubClass],"Not Found")</f>
        <v>Assets</v>
      </c>
      <c r="I12064" t="str">
        <f>_xlfn.XLOOKUP(tbl_GL[[#This Row],[Account_key]],tbl_COA[Account_key],tbl_COA[SubClass2],"Not Found")</f>
        <v>Current Assets</v>
      </c>
      <c r="J12064" t="str">
        <f>_xlfn.XLOOKUP(tbl_GL[[#This Row],[Account_key]],tbl_COA[Account_key],tbl_COA[SubAccount],,0)</f>
        <v>Inventory</v>
      </c>
      <c r="K12064">
        <f>YEAR(tbl_GL[[#This Row],[Date]])</f>
        <v>2019</v>
      </c>
    </row>
    <row r="12065" spans="1:11" x14ac:dyDescent="0.35">
      <c r="A12065">
        <v>843.1</v>
      </c>
      <c r="B12065" s="24">
        <v>43576</v>
      </c>
      <c r="C12065">
        <v>5</v>
      </c>
      <c r="D12065" s="13">
        <v>210</v>
      </c>
      <c r="E12065" s="13" t="s">
        <v>8</v>
      </c>
      <c r="F12065" s="17">
        <v>790</v>
      </c>
      <c r="G12065" t="str">
        <f>_xlfn.XLOOKUP(tbl_GL[[#This Row],[Account_key]],tbl_COA[Account_key],tbl_COA[Class],"Not Found")</f>
        <v>Trading account</v>
      </c>
      <c r="H12065" t="str">
        <f>_xlfn.XLOOKUP(tbl_GL[[#This Row],[Account_key]],tbl_COA[Account_key],tbl_COA[SubClass],"Not Found")</f>
        <v>Sales</v>
      </c>
      <c r="I12065" t="str">
        <f>_xlfn.XLOOKUP(tbl_GL[[#This Row],[Account_key]],tbl_COA[Account_key],tbl_COA[SubClass2],"Not Found")</f>
        <v>Sales</v>
      </c>
      <c r="J12065" t="str">
        <f>_xlfn.XLOOKUP(tbl_GL[[#This Row],[Account_key]],tbl_COA[Account_key],tbl_COA[SubAccount],,0)</f>
        <v>Sales</v>
      </c>
      <c r="K12065">
        <f>YEAR(tbl_GL[[#This Row],[Date]])</f>
        <v>2019</v>
      </c>
    </row>
    <row r="12066" spans="1:11" x14ac:dyDescent="0.35">
      <c r="A12066">
        <v>843.2</v>
      </c>
      <c r="B12066" s="24">
        <v>43576</v>
      </c>
      <c r="C12066">
        <v>5</v>
      </c>
      <c r="D12066" s="13">
        <v>30</v>
      </c>
      <c r="E12066" s="13" t="s">
        <v>8</v>
      </c>
      <c r="F12066" s="17">
        <v>790</v>
      </c>
      <c r="G12066" t="str">
        <f>_xlfn.XLOOKUP(tbl_GL[[#This Row],[Account_key]],tbl_COA[Account_key],tbl_COA[Class],"Not Found")</f>
        <v>Assets</v>
      </c>
      <c r="H12066" t="str">
        <f>_xlfn.XLOOKUP(tbl_GL[[#This Row],[Account_key]],tbl_COA[Account_key],tbl_COA[SubClass],"Not Found")</f>
        <v>Assets</v>
      </c>
      <c r="I12066" t="str">
        <f>_xlfn.XLOOKUP(tbl_GL[[#This Row],[Account_key]],tbl_COA[Account_key],tbl_COA[SubClass2],"Not Found")</f>
        <v>Current Assets</v>
      </c>
      <c r="J12066" t="str">
        <f>_xlfn.XLOOKUP(tbl_GL[[#This Row],[Account_key]],tbl_COA[Account_key],tbl_COA[SubAccount],,0)</f>
        <v>Trade Receivables</v>
      </c>
      <c r="K12066">
        <f>YEAR(tbl_GL[[#This Row],[Date]])</f>
        <v>2019</v>
      </c>
    </row>
    <row r="12067" spans="1:11" x14ac:dyDescent="0.35">
      <c r="A12067">
        <v>844.1</v>
      </c>
      <c r="B12067" s="24">
        <v>43576</v>
      </c>
      <c r="C12067">
        <v>5</v>
      </c>
      <c r="D12067" s="13">
        <v>300</v>
      </c>
      <c r="E12067" s="13" t="s">
        <v>97</v>
      </c>
      <c r="F12067" s="17">
        <v>-1439</v>
      </c>
      <c r="G12067" t="str">
        <f>_xlfn.XLOOKUP(tbl_GL[[#This Row],[Account_key]],tbl_COA[Account_key],tbl_COA[Class],"Not Found")</f>
        <v>Operating account</v>
      </c>
      <c r="H12067" t="str">
        <f>_xlfn.XLOOKUP(tbl_GL[[#This Row],[Account_key]],tbl_COA[Account_key],tbl_COA[SubClass],"Not Found")</f>
        <v>Operating Expenses</v>
      </c>
      <c r="I12067" t="str">
        <f>_xlfn.XLOOKUP(tbl_GL[[#This Row],[Account_key]],tbl_COA[Account_key],tbl_COA[SubClass2],"Not Found")</f>
        <v>Administration</v>
      </c>
      <c r="J12067" t="str">
        <f>_xlfn.XLOOKUP(tbl_GL[[#This Row],[Account_key]],tbl_COA[Account_key],tbl_COA[SubAccount],,0)</f>
        <v>Entertainment</v>
      </c>
      <c r="K12067">
        <f>YEAR(tbl_GL[[#This Row],[Date]])</f>
        <v>2019</v>
      </c>
    </row>
    <row r="12068" spans="1:11" x14ac:dyDescent="0.35">
      <c r="A12068">
        <v>844.2</v>
      </c>
      <c r="B12068" s="24">
        <v>43576</v>
      </c>
      <c r="C12068">
        <v>5</v>
      </c>
      <c r="D12068" s="13">
        <v>120</v>
      </c>
      <c r="E12068" s="13" t="s">
        <v>97</v>
      </c>
      <c r="F12068" s="17">
        <v>1439</v>
      </c>
      <c r="G12068" t="str">
        <f>_xlfn.XLOOKUP(tbl_GL[[#This Row],[Account_key]],tbl_COA[Account_key],tbl_COA[Class],"Not Found")</f>
        <v>Liabilities and Owners Equity</v>
      </c>
      <c r="H12068" t="str">
        <f>_xlfn.XLOOKUP(tbl_GL[[#This Row],[Account_key]],tbl_COA[Account_key],tbl_COA[SubClass],"Not Found")</f>
        <v>Liabilities</v>
      </c>
      <c r="I12068" t="str">
        <f>_xlfn.XLOOKUP(tbl_GL[[#This Row],[Account_key]],tbl_COA[Account_key],tbl_COA[SubClass2],"Not Found")</f>
        <v>Current Liabilities</v>
      </c>
      <c r="J12068" t="str">
        <f>_xlfn.XLOOKUP(tbl_GL[[#This Row],[Account_key]],tbl_COA[Account_key],tbl_COA[SubAccount],,0)</f>
        <v>Accrued Expenses</v>
      </c>
      <c r="K12068">
        <f>YEAR(tbl_GL[[#This Row],[Date]])</f>
        <v>2019</v>
      </c>
    </row>
    <row r="12069" spans="1:11" x14ac:dyDescent="0.35">
      <c r="A12069">
        <v>845.1</v>
      </c>
      <c r="B12069" s="24">
        <v>43577</v>
      </c>
      <c r="C12069">
        <v>5</v>
      </c>
      <c r="D12069" s="13">
        <v>220</v>
      </c>
      <c r="E12069" s="13" t="s">
        <v>81</v>
      </c>
      <c r="F12069" s="17">
        <v>-1385</v>
      </c>
      <c r="G12069" t="str">
        <f>_xlfn.XLOOKUP(tbl_GL[[#This Row],[Account_key]],tbl_COA[Account_key],tbl_COA[Class],"Not Found")</f>
        <v>Trading account</v>
      </c>
      <c r="H12069" t="str">
        <f>_xlfn.XLOOKUP(tbl_GL[[#This Row],[Account_key]],tbl_COA[Account_key],tbl_COA[SubClass],"Not Found")</f>
        <v>Sales</v>
      </c>
      <c r="I12069" t="str">
        <f>_xlfn.XLOOKUP(tbl_GL[[#This Row],[Account_key]],tbl_COA[Account_key],tbl_COA[SubClass2],"Not Found")</f>
        <v>Sales</v>
      </c>
      <c r="J12069" t="str">
        <f>_xlfn.XLOOKUP(tbl_GL[[#This Row],[Account_key]],tbl_COA[Account_key],tbl_COA[SubAccount],,0)</f>
        <v>Sales Return</v>
      </c>
      <c r="K12069">
        <f>YEAR(tbl_GL[[#This Row],[Date]])</f>
        <v>2019</v>
      </c>
    </row>
    <row r="12070" spans="1:11" x14ac:dyDescent="0.35">
      <c r="A12070">
        <v>845.2</v>
      </c>
      <c r="B12070" s="24">
        <v>43577</v>
      </c>
      <c r="C12070">
        <v>5</v>
      </c>
      <c r="D12070" s="13">
        <v>20</v>
      </c>
      <c r="E12070" s="13" t="s">
        <v>81</v>
      </c>
      <c r="F12070" s="17">
        <v>-1385</v>
      </c>
      <c r="G12070" t="str">
        <f>_xlfn.XLOOKUP(tbl_GL[[#This Row],[Account_key]],tbl_COA[Account_key],tbl_COA[Class],"Not Found")</f>
        <v>Assets</v>
      </c>
      <c r="H12070" t="str">
        <f>_xlfn.XLOOKUP(tbl_GL[[#This Row],[Account_key]],tbl_COA[Account_key],tbl_COA[SubClass],"Not Found")</f>
        <v>Assets</v>
      </c>
      <c r="I12070" t="str">
        <f>_xlfn.XLOOKUP(tbl_GL[[#This Row],[Account_key]],tbl_COA[Account_key],tbl_COA[SubClass2],"Not Found")</f>
        <v>Current Assets</v>
      </c>
      <c r="J12070" t="str">
        <f>_xlfn.XLOOKUP(tbl_GL[[#This Row],[Account_key]],tbl_COA[Account_key],tbl_COA[SubAccount],,0)</f>
        <v>Cash in hand</v>
      </c>
      <c r="K12070">
        <f>YEAR(tbl_GL[[#This Row],[Date]])</f>
        <v>2019</v>
      </c>
    </row>
    <row r="12071" spans="1:11" x14ac:dyDescent="0.35">
      <c r="A12071">
        <v>846.1</v>
      </c>
      <c r="B12071" s="24">
        <v>43577</v>
      </c>
      <c r="C12071">
        <v>5</v>
      </c>
      <c r="D12071" s="13">
        <v>220</v>
      </c>
      <c r="E12071" s="13" t="s">
        <v>81</v>
      </c>
      <c r="F12071" s="17">
        <v>-1454</v>
      </c>
      <c r="G12071" t="str">
        <f>_xlfn.XLOOKUP(tbl_GL[[#This Row],[Account_key]],tbl_COA[Account_key],tbl_COA[Class],"Not Found")</f>
        <v>Trading account</v>
      </c>
      <c r="H12071" t="str">
        <f>_xlfn.XLOOKUP(tbl_GL[[#This Row],[Account_key]],tbl_COA[Account_key],tbl_COA[SubClass],"Not Found")</f>
        <v>Sales</v>
      </c>
      <c r="I12071" t="str">
        <f>_xlfn.XLOOKUP(tbl_GL[[#This Row],[Account_key]],tbl_COA[Account_key],tbl_COA[SubClass2],"Not Found")</f>
        <v>Sales</v>
      </c>
      <c r="J12071" t="str">
        <f>_xlfn.XLOOKUP(tbl_GL[[#This Row],[Account_key]],tbl_COA[Account_key],tbl_COA[SubAccount],,0)</f>
        <v>Sales Return</v>
      </c>
      <c r="K12071">
        <f>YEAR(tbl_GL[[#This Row],[Date]])</f>
        <v>2019</v>
      </c>
    </row>
    <row r="12072" spans="1:11" x14ac:dyDescent="0.35">
      <c r="A12072">
        <v>846.2</v>
      </c>
      <c r="B12072" s="24">
        <v>43577</v>
      </c>
      <c r="C12072">
        <v>5</v>
      </c>
      <c r="D12072" s="13">
        <v>20</v>
      </c>
      <c r="E12072" s="13" t="s">
        <v>81</v>
      </c>
      <c r="F12072" s="17">
        <v>-1454</v>
      </c>
      <c r="G12072" t="str">
        <f>_xlfn.XLOOKUP(tbl_GL[[#This Row],[Account_key]],tbl_COA[Account_key],tbl_COA[Class],"Not Found")</f>
        <v>Assets</v>
      </c>
      <c r="H12072" t="str">
        <f>_xlfn.XLOOKUP(tbl_GL[[#This Row],[Account_key]],tbl_COA[Account_key],tbl_COA[SubClass],"Not Found")</f>
        <v>Assets</v>
      </c>
      <c r="I12072" t="str">
        <f>_xlfn.XLOOKUP(tbl_GL[[#This Row],[Account_key]],tbl_COA[Account_key],tbl_COA[SubClass2],"Not Found")</f>
        <v>Current Assets</v>
      </c>
      <c r="J12072" t="str">
        <f>_xlfn.XLOOKUP(tbl_GL[[#This Row],[Account_key]],tbl_COA[Account_key],tbl_COA[SubAccount],,0)</f>
        <v>Cash in hand</v>
      </c>
      <c r="K12072">
        <f>YEAR(tbl_GL[[#This Row],[Date]])</f>
        <v>2019</v>
      </c>
    </row>
    <row r="12073" spans="1:11" x14ac:dyDescent="0.35">
      <c r="A12073">
        <v>847.1</v>
      </c>
      <c r="B12073" s="24">
        <v>43577</v>
      </c>
      <c r="C12073">
        <v>5</v>
      </c>
      <c r="D12073" s="13">
        <v>10</v>
      </c>
      <c r="E12073" s="13" t="s">
        <v>98</v>
      </c>
      <c r="F12073" s="17">
        <v>-1500</v>
      </c>
      <c r="G12073" t="str">
        <f>_xlfn.XLOOKUP(tbl_GL[[#This Row],[Account_key]],tbl_COA[Account_key],tbl_COA[Class],"Not Found")</f>
        <v>Assets</v>
      </c>
      <c r="H12073" t="str">
        <f>_xlfn.XLOOKUP(tbl_GL[[#This Row],[Account_key]],tbl_COA[Account_key],tbl_COA[SubClass],"Not Found")</f>
        <v>Assets</v>
      </c>
      <c r="I12073" t="str">
        <f>_xlfn.XLOOKUP(tbl_GL[[#This Row],[Account_key]],tbl_COA[Account_key],tbl_COA[SubClass2],"Not Found")</f>
        <v>Current Assets</v>
      </c>
      <c r="J12073" t="str">
        <f>_xlfn.XLOOKUP(tbl_GL[[#This Row],[Account_key]],tbl_COA[Account_key],tbl_COA[SubAccount],,0)</f>
        <v>Cash at Bank</v>
      </c>
      <c r="K12073">
        <f>YEAR(tbl_GL[[#This Row],[Date]])</f>
        <v>2019</v>
      </c>
    </row>
    <row r="12074" spans="1:11" x14ac:dyDescent="0.35">
      <c r="A12074">
        <v>847.2</v>
      </c>
      <c r="B12074" s="24">
        <v>43577</v>
      </c>
      <c r="C12074">
        <v>5</v>
      </c>
      <c r="D12074" s="13">
        <v>120</v>
      </c>
      <c r="E12074" s="13" t="s">
        <v>98</v>
      </c>
      <c r="F12074" s="17">
        <v>-1500</v>
      </c>
      <c r="G12074" t="str">
        <f>_xlfn.XLOOKUP(tbl_GL[[#This Row],[Account_key]],tbl_COA[Account_key],tbl_COA[Class],"Not Found")</f>
        <v>Liabilities and Owners Equity</v>
      </c>
      <c r="H12074" t="str">
        <f>_xlfn.XLOOKUP(tbl_GL[[#This Row],[Account_key]],tbl_COA[Account_key],tbl_COA[SubClass],"Not Found")</f>
        <v>Liabilities</v>
      </c>
      <c r="I12074" t="str">
        <f>_xlfn.XLOOKUP(tbl_GL[[#This Row],[Account_key]],tbl_COA[Account_key],tbl_COA[SubClass2],"Not Found")</f>
        <v>Current Liabilities</v>
      </c>
      <c r="J12074" t="str">
        <f>_xlfn.XLOOKUP(tbl_GL[[#This Row],[Account_key]],tbl_COA[Account_key],tbl_COA[SubAccount],,0)</f>
        <v>Accrued Expenses</v>
      </c>
      <c r="K12074">
        <f>YEAR(tbl_GL[[#This Row],[Date]])</f>
        <v>2019</v>
      </c>
    </row>
    <row r="12075" spans="1:11" x14ac:dyDescent="0.35">
      <c r="A12075">
        <v>848.1</v>
      </c>
      <c r="B12075" s="24">
        <v>43577</v>
      </c>
      <c r="C12075">
        <v>5</v>
      </c>
      <c r="D12075" s="13">
        <v>10</v>
      </c>
      <c r="E12075" s="13" t="s">
        <v>98</v>
      </c>
      <c r="F12075" s="17">
        <v>-1887</v>
      </c>
      <c r="G12075" t="str">
        <f>_xlfn.XLOOKUP(tbl_GL[[#This Row],[Account_key]],tbl_COA[Account_key],tbl_COA[Class],"Not Found")</f>
        <v>Assets</v>
      </c>
      <c r="H12075" t="str">
        <f>_xlfn.XLOOKUP(tbl_GL[[#This Row],[Account_key]],tbl_COA[Account_key],tbl_COA[SubClass],"Not Found")</f>
        <v>Assets</v>
      </c>
      <c r="I12075" t="str">
        <f>_xlfn.XLOOKUP(tbl_GL[[#This Row],[Account_key]],tbl_COA[Account_key],tbl_COA[SubClass2],"Not Found")</f>
        <v>Current Assets</v>
      </c>
      <c r="J12075" t="str">
        <f>_xlfn.XLOOKUP(tbl_GL[[#This Row],[Account_key]],tbl_COA[Account_key],tbl_COA[SubAccount],,0)</f>
        <v>Cash at Bank</v>
      </c>
      <c r="K12075">
        <f>YEAR(tbl_GL[[#This Row],[Date]])</f>
        <v>2019</v>
      </c>
    </row>
    <row r="12076" spans="1:11" x14ac:dyDescent="0.35">
      <c r="A12076">
        <v>848.2</v>
      </c>
      <c r="B12076" s="24">
        <v>43577</v>
      </c>
      <c r="C12076">
        <v>5</v>
      </c>
      <c r="D12076" s="13">
        <v>120</v>
      </c>
      <c r="E12076" s="13" t="s">
        <v>98</v>
      </c>
      <c r="F12076" s="17">
        <v>-1887</v>
      </c>
      <c r="G12076" t="str">
        <f>_xlfn.XLOOKUP(tbl_GL[[#This Row],[Account_key]],tbl_COA[Account_key],tbl_COA[Class],"Not Found")</f>
        <v>Liabilities and Owners Equity</v>
      </c>
      <c r="H12076" t="str">
        <f>_xlfn.XLOOKUP(tbl_GL[[#This Row],[Account_key]],tbl_COA[Account_key],tbl_COA[SubClass],"Not Found")</f>
        <v>Liabilities</v>
      </c>
      <c r="I12076" t="str">
        <f>_xlfn.XLOOKUP(tbl_GL[[#This Row],[Account_key]],tbl_COA[Account_key],tbl_COA[SubClass2],"Not Found")</f>
        <v>Current Liabilities</v>
      </c>
      <c r="J12076" t="str">
        <f>_xlfn.XLOOKUP(tbl_GL[[#This Row],[Account_key]],tbl_COA[Account_key],tbl_COA[SubAccount],,0)</f>
        <v>Accrued Expenses</v>
      </c>
      <c r="K12076">
        <f>YEAR(tbl_GL[[#This Row],[Date]])</f>
        <v>2019</v>
      </c>
    </row>
    <row r="12077" spans="1:11" x14ac:dyDescent="0.35">
      <c r="A12077">
        <v>849.1</v>
      </c>
      <c r="B12077" s="24">
        <v>43578</v>
      </c>
      <c r="C12077">
        <v>5</v>
      </c>
      <c r="D12077" s="13">
        <v>230</v>
      </c>
      <c r="E12077" s="13" t="s">
        <v>4</v>
      </c>
      <c r="F12077" s="17">
        <v>-448</v>
      </c>
      <c r="G12077" t="str">
        <f>_xlfn.XLOOKUP(tbl_GL[[#This Row],[Account_key]],tbl_COA[Account_key],tbl_COA[Class],"Not Found")</f>
        <v>Trading account</v>
      </c>
      <c r="H12077" t="str">
        <f>_xlfn.XLOOKUP(tbl_GL[[#This Row],[Account_key]],tbl_COA[Account_key],tbl_COA[SubClass],"Not Found")</f>
        <v>Cost of Sales</v>
      </c>
      <c r="I12077" t="str">
        <f>_xlfn.XLOOKUP(tbl_GL[[#This Row],[Account_key]],tbl_COA[Account_key],tbl_COA[SubClass2],"Not Found")</f>
        <v>Cost of Sales</v>
      </c>
      <c r="J12077" t="str">
        <f>_xlfn.XLOOKUP(tbl_GL[[#This Row],[Account_key]],tbl_COA[Account_key],tbl_COA[SubAccount],,0)</f>
        <v>Cost of Sales</v>
      </c>
      <c r="K12077">
        <f>YEAR(tbl_GL[[#This Row],[Date]])</f>
        <v>2019</v>
      </c>
    </row>
    <row r="12078" spans="1:11" x14ac:dyDescent="0.35">
      <c r="A12078">
        <v>849.2</v>
      </c>
      <c r="B12078" s="24">
        <v>43578</v>
      </c>
      <c r="C12078">
        <v>5</v>
      </c>
      <c r="D12078" s="13">
        <v>60</v>
      </c>
      <c r="E12078" s="13" t="s">
        <v>4</v>
      </c>
      <c r="F12078" s="17">
        <v>-448</v>
      </c>
      <c r="G12078" t="str">
        <f>_xlfn.XLOOKUP(tbl_GL[[#This Row],[Account_key]],tbl_COA[Account_key],tbl_COA[Class],"Not Found")</f>
        <v>Assets</v>
      </c>
      <c r="H12078" t="str">
        <f>_xlfn.XLOOKUP(tbl_GL[[#This Row],[Account_key]],tbl_COA[Account_key],tbl_COA[SubClass],"Not Found")</f>
        <v>Assets</v>
      </c>
      <c r="I12078" t="str">
        <f>_xlfn.XLOOKUP(tbl_GL[[#This Row],[Account_key]],tbl_COA[Account_key],tbl_COA[SubClass2],"Not Found")</f>
        <v>Current Assets</v>
      </c>
      <c r="J12078" t="str">
        <f>_xlfn.XLOOKUP(tbl_GL[[#This Row],[Account_key]],tbl_COA[Account_key],tbl_COA[SubAccount],,0)</f>
        <v>Inventory</v>
      </c>
      <c r="K12078">
        <f>YEAR(tbl_GL[[#This Row],[Date]])</f>
        <v>2019</v>
      </c>
    </row>
    <row r="12079" spans="1:11" x14ac:dyDescent="0.35">
      <c r="A12079">
        <v>850.1</v>
      </c>
      <c r="B12079" s="24">
        <v>43578</v>
      </c>
      <c r="C12079">
        <v>5</v>
      </c>
      <c r="D12079" s="13">
        <v>210</v>
      </c>
      <c r="E12079" s="13" t="s">
        <v>8</v>
      </c>
      <c r="F12079" s="17">
        <v>1766</v>
      </c>
      <c r="G12079" t="str">
        <f>_xlfn.XLOOKUP(tbl_GL[[#This Row],[Account_key]],tbl_COA[Account_key],tbl_COA[Class],"Not Found")</f>
        <v>Trading account</v>
      </c>
      <c r="H12079" t="str">
        <f>_xlfn.XLOOKUP(tbl_GL[[#This Row],[Account_key]],tbl_COA[Account_key],tbl_COA[SubClass],"Not Found")</f>
        <v>Sales</v>
      </c>
      <c r="I12079" t="str">
        <f>_xlfn.XLOOKUP(tbl_GL[[#This Row],[Account_key]],tbl_COA[Account_key],tbl_COA[SubClass2],"Not Found")</f>
        <v>Sales</v>
      </c>
      <c r="J12079" t="str">
        <f>_xlfn.XLOOKUP(tbl_GL[[#This Row],[Account_key]],tbl_COA[Account_key],tbl_COA[SubAccount],,0)</f>
        <v>Sales</v>
      </c>
      <c r="K12079">
        <f>YEAR(tbl_GL[[#This Row],[Date]])</f>
        <v>2019</v>
      </c>
    </row>
    <row r="12080" spans="1:11" x14ac:dyDescent="0.35">
      <c r="A12080">
        <v>850.2</v>
      </c>
      <c r="B12080" s="24">
        <v>43578</v>
      </c>
      <c r="C12080">
        <v>5</v>
      </c>
      <c r="D12080" s="13">
        <v>30</v>
      </c>
      <c r="E12080" s="13" t="s">
        <v>8</v>
      </c>
      <c r="F12080" s="17">
        <v>1766</v>
      </c>
      <c r="G12080" t="str">
        <f>_xlfn.XLOOKUP(tbl_GL[[#This Row],[Account_key]],tbl_COA[Account_key],tbl_COA[Class],"Not Found")</f>
        <v>Assets</v>
      </c>
      <c r="H12080" t="str">
        <f>_xlfn.XLOOKUP(tbl_GL[[#This Row],[Account_key]],tbl_COA[Account_key],tbl_COA[SubClass],"Not Found")</f>
        <v>Assets</v>
      </c>
      <c r="I12080" t="str">
        <f>_xlfn.XLOOKUP(tbl_GL[[#This Row],[Account_key]],tbl_COA[Account_key],tbl_COA[SubClass2],"Not Found")</f>
        <v>Current Assets</v>
      </c>
      <c r="J12080" t="str">
        <f>_xlfn.XLOOKUP(tbl_GL[[#This Row],[Account_key]],tbl_COA[Account_key],tbl_COA[SubAccount],,0)</f>
        <v>Trade Receivables</v>
      </c>
      <c r="K12080">
        <f>YEAR(tbl_GL[[#This Row],[Date]])</f>
        <v>2019</v>
      </c>
    </row>
    <row r="12081" spans="1:11" x14ac:dyDescent="0.35">
      <c r="A12081">
        <v>851.1</v>
      </c>
      <c r="B12081" s="24">
        <v>43579</v>
      </c>
      <c r="C12081">
        <v>5</v>
      </c>
      <c r="D12081" s="13">
        <v>10</v>
      </c>
      <c r="E12081" s="13" t="s">
        <v>98</v>
      </c>
      <c r="F12081" s="17">
        <v>-1834</v>
      </c>
      <c r="G12081" t="str">
        <f>_xlfn.XLOOKUP(tbl_GL[[#This Row],[Account_key]],tbl_COA[Account_key],tbl_COA[Class],"Not Found")</f>
        <v>Assets</v>
      </c>
      <c r="H12081" t="str">
        <f>_xlfn.XLOOKUP(tbl_GL[[#This Row],[Account_key]],tbl_COA[Account_key],tbl_COA[SubClass],"Not Found")</f>
        <v>Assets</v>
      </c>
      <c r="I12081" t="str">
        <f>_xlfn.XLOOKUP(tbl_GL[[#This Row],[Account_key]],tbl_COA[Account_key],tbl_COA[SubClass2],"Not Found")</f>
        <v>Current Assets</v>
      </c>
      <c r="J12081" t="str">
        <f>_xlfn.XLOOKUP(tbl_GL[[#This Row],[Account_key]],tbl_COA[Account_key],tbl_COA[SubAccount],,0)</f>
        <v>Cash at Bank</v>
      </c>
      <c r="K12081">
        <f>YEAR(tbl_GL[[#This Row],[Date]])</f>
        <v>2019</v>
      </c>
    </row>
    <row r="12082" spans="1:11" x14ac:dyDescent="0.35">
      <c r="A12082">
        <v>851.2</v>
      </c>
      <c r="B12082" s="24">
        <v>43579</v>
      </c>
      <c r="C12082">
        <v>5</v>
      </c>
      <c r="D12082" s="13">
        <v>120</v>
      </c>
      <c r="E12082" s="13" t="s">
        <v>98</v>
      </c>
      <c r="F12082" s="17">
        <v>-1834</v>
      </c>
      <c r="G12082" t="str">
        <f>_xlfn.XLOOKUP(tbl_GL[[#This Row],[Account_key]],tbl_COA[Account_key],tbl_COA[Class],"Not Found")</f>
        <v>Liabilities and Owners Equity</v>
      </c>
      <c r="H12082" t="str">
        <f>_xlfn.XLOOKUP(tbl_GL[[#This Row],[Account_key]],tbl_COA[Account_key],tbl_COA[SubClass],"Not Found")</f>
        <v>Liabilities</v>
      </c>
      <c r="I12082" t="str">
        <f>_xlfn.XLOOKUP(tbl_GL[[#This Row],[Account_key]],tbl_COA[Account_key],tbl_COA[SubClass2],"Not Found")</f>
        <v>Current Liabilities</v>
      </c>
      <c r="J12082" t="str">
        <f>_xlfn.XLOOKUP(tbl_GL[[#This Row],[Account_key]],tbl_COA[Account_key],tbl_COA[SubAccount],,0)</f>
        <v>Accrued Expenses</v>
      </c>
      <c r="K12082">
        <f>YEAR(tbl_GL[[#This Row],[Date]])</f>
        <v>2019</v>
      </c>
    </row>
    <row r="12083" spans="1:11" x14ac:dyDescent="0.35">
      <c r="A12083">
        <v>852.1</v>
      </c>
      <c r="B12083" s="24">
        <v>43579</v>
      </c>
      <c r="C12083">
        <v>5</v>
      </c>
      <c r="D12083" s="13">
        <v>30</v>
      </c>
      <c r="E12083" s="13" t="s">
        <v>80</v>
      </c>
      <c r="F12083" s="17">
        <v>-12743</v>
      </c>
      <c r="G12083" t="str">
        <f>_xlfn.XLOOKUP(tbl_GL[[#This Row],[Account_key]],tbl_COA[Account_key],tbl_COA[Class],"Not Found")</f>
        <v>Assets</v>
      </c>
      <c r="H12083" t="str">
        <f>_xlfn.XLOOKUP(tbl_GL[[#This Row],[Account_key]],tbl_COA[Account_key],tbl_COA[SubClass],"Not Found")</f>
        <v>Assets</v>
      </c>
      <c r="I12083" t="str">
        <f>_xlfn.XLOOKUP(tbl_GL[[#This Row],[Account_key]],tbl_COA[Account_key],tbl_COA[SubClass2],"Not Found")</f>
        <v>Current Assets</v>
      </c>
      <c r="J12083" t="str">
        <f>_xlfn.XLOOKUP(tbl_GL[[#This Row],[Account_key]],tbl_COA[Account_key],tbl_COA[SubAccount],,0)</f>
        <v>Trade Receivables</v>
      </c>
      <c r="K12083">
        <f>YEAR(tbl_GL[[#This Row],[Date]])</f>
        <v>2019</v>
      </c>
    </row>
    <row r="12084" spans="1:11" x14ac:dyDescent="0.35">
      <c r="A12084">
        <v>852.2</v>
      </c>
      <c r="B12084" s="24">
        <v>43579</v>
      </c>
      <c r="C12084">
        <v>5</v>
      </c>
      <c r="D12084" s="13">
        <v>10</v>
      </c>
      <c r="E12084" s="13" t="s">
        <v>80</v>
      </c>
      <c r="F12084" s="17">
        <v>12743</v>
      </c>
      <c r="G12084" t="str">
        <f>_xlfn.XLOOKUP(tbl_GL[[#This Row],[Account_key]],tbl_COA[Account_key],tbl_COA[Class],"Not Found")</f>
        <v>Assets</v>
      </c>
      <c r="H12084" t="str">
        <f>_xlfn.XLOOKUP(tbl_GL[[#This Row],[Account_key]],tbl_COA[Account_key],tbl_COA[SubClass],"Not Found")</f>
        <v>Assets</v>
      </c>
      <c r="I12084" t="str">
        <f>_xlfn.XLOOKUP(tbl_GL[[#This Row],[Account_key]],tbl_COA[Account_key],tbl_COA[SubClass2],"Not Found")</f>
        <v>Current Assets</v>
      </c>
      <c r="J12084" t="str">
        <f>_xlfn.XLOOKUP(tbl_GL[[#This Row],[Account_key]],tbl_COA[Account_key],tbl_COA[SubAccount],,0)</f>
        <v>Cash at Bank</v>
      </c>
      <c r="K12084">
        <f>YEAR(tbl_GL[[#This Row],[Date]])</f>
        <v>2019</v>
      </c>
    </row>
    <row r="12085" spans="1:11" x14ac:dyDescent="0.35">
      <c r="A12085">
        <v>853.1</v>
      </c>
      <c r="B12085" s="24">
        <v>43580</v>
      </c>
      <c r="C12085">
        <v>5</v>
      </c>
      <c r="D12085" s="13">
        <v>230</v>
      </c>
      <c r="E12085" s="13" t="s">
        <v>4</v>
      </c>
      <c r="F12085" s="17">
        <v>-666</v>
      </c>
      <c r="G12085" t="str">
        <f>_xlfn.XLOOKUP(tbl_GL[[#This Row],[Account_key]],tbl_COA[Account_key],tbl_COA[Class],"Not Found")</f>
        <v>Trading account</v>
      </c>
      <c r="H12085" t="str">
        <f>_xlfn.XLOOKUP(tbl_GL[[#This Row],[Account_key]],tbl_COA[Account_key],tbl_COA[SubClass],"Not Found")</f>
        <v>Cost of Sales</v>
      </c>
      <c r="I12085" t="str">
        <f>_xlfn.XLOOKUP(tbl_GL[[#This Row],[Account_key]],tbl_COA[Account_key],tbl_COA[SubClass2],"Not Found")</f>
        <v>Cost of Sales</v>
      </c>
      <c r="J12085" t="str">
        <f>_xlfn.XLOOKUP(tbl_GL[[#This Row],[Account_key]],tbl_COA[Account_key],tbl_COA[SubAccount],,0)</f>
        <v>Cost of Sales</v>
      </c>
      <c r="K12085">
        <f>YEAR(tbl_GL[[#This Row],[Date]])</f>
        <v>2019</v>
      </c>
    </row>
    <row r="12086" spans="1:11" x14ac:dyDescent="0.35">
      <c r="A12086">
        <v>853.2</v>
      </c>
      <c r="B12086" s="24">
        <v>43580</v>
      </c>
      <c r="C12086">
        <v>5</v>
      </c>
      <c r="D12086" s="13">
        <v>60</v>
      </c>
      <c r="E12086" s="13" t="s">
        <v>4</v>
      </c>
      <c r="F12086" s="17">
        <v>-666</v>
      </c>
      <c r="G12086" t="str">
        <f>_xlfn.XLOOKUP(tbl_GL[[#This Row],[Account_key]],tbl_COA[Account_key],tbl_COA[Class],"Not Found")</f>
        <v>Assets</v>
      </c>
      <c r="H12086" t="str">
        <f>_xlfn.XLOOKUP(tbl_GL[[#This Row],[Account_key]],tbl_COA[Account_key],tbl_COA[SubClass],"Not Found")</f>
        <v>Assets</v>
      </c>
      <c r="I12086" t="str">
        <f>_xlfn.XLOOKUP(tbl_GL[[#This Row],[Account_key]],tbl_COA[Account_key],tbl_COA[SubClass2],"Not Found")</f>
        <v>Current Assets</v>
      </c>
      <c r="J12086" t="str">
        <f>_xlfn.XLOOKUP(tbl_GL[[#This Row],[Account_key]],tbl_COA[Account_key],tbl_COA[SubAccount],,0)</f>
        <v>Inventory</v>
      </c>
      <c r="K12086">
        <f>YEAR(tbl_GL[[#This Row],[Date]])</f>
        <v>2019</v>
      </c>
    </row>
    <row r="12087" spans="1:11" x14ac:dyDescent="0.35">
      <c r="A12087">
        <v>854.1</v>
      </c>
      <c r="B12087" s="24">
        <v>43580</v>
      </c>
      <c r="C12087">
        <v>5</v>
      </c>
      <c r="D12087" s="13">
        <v>230</v>
      </c>
      <c r="E12087" s="13" t="s">
        <v>4</v>
      </c>
      <c r="F12087" s="17">
        <v>-2515</v>
      </c>
      <c r="G12087" t="str">
        <f>_xlfn.XLOOKUP(tbl_GL[[#This Row],[Account_key]],tbl_COA[Account_key],tbl_COA[Class],"Not Found")</f>
        <v>Trading account</v>
      </c>
      <c r="H12087" t="str">
        <f>_xlfn.XLOOKUP(tbl_GL[[#This Row],[Account_key]],tbl_COA[Account_key],tbl_COA[SubClass],"Not Found")</f>
        <v>Cost of Sales</v>
      </c>
      <c r="I12087" t="str">
        <f>_xlfn.XLOOKUP(tbl_GL[[#This Row],[Account_key]],tbl_COA[Account_key],tbl_COA[SubClass2],"Not Found")</f>
        <v>Cost of Sales</v>
      </c>
      <c r="J12087" t="str">
        <f>_xlfn.XLOOKUP(tbl_GL[[#This Row],[Account_key]],tbl_COA[Account_key],tbl_COA[SubAccount],,0)</f>
        <v>Cost of Sales</v>
      </c>
      <c r="K12087">
        <f>YEAR(tbl_GL[[#This Row],[Date]])</f>
        <v>2019</v>
      </c>
    </row>
    <row r="12088" spans="1:11" x14ac:dyDescent="0.35">
      <c r="A12088">
        <v>854.2</v>
      </c>
      <c r="B12088" s="24">
        <v>43580</v>
      </c>
      <c r="C12088">
        <v>5</v>
      </c>
      <c r="D12088" s="13">
        <v>60</v>
      </c>
      <c r="E12088" s="13" t="s">
        <v>4</v>
      </c>
      <c r="F12088" s="17">
        <v>-2515</v>
      </c>
      <c r="G12088" t="str">
        <f>_xlfn.XLOOKUP(tbl_GL[[#This Row],[Account_key]],tbl_COA[Account_key],tbl_COA[Class],"Not Found")</f>
        <v>Assets</v>
      </c>
      <c r="H12088" t="str">
        <f>_xlfn.XLOOKUP(tbl_GL[[#This Row],[Account_key]],tbl_COA[Account_key],tbl_COA[SubClass],"Not Found")</f>
        <v>Assets</v>
      </c>
      <c r="I12088" t="str">
        <f>_xlfn.XLOOKUP(tbl_GL[[#This Row],[Account_key]],tbl_COA[Account_key],tbl_COA[SubClass2],"Not Found")</f>
        <v>Current Assets</v>
      </c>
      <c r="J12088" t="str">
        <f>_xlfn.XLOOKUP(tbl_GL[[#This Row],[Account_key]],tbl_COA[Account_key],tbl_COA[SubAccount],,0)</f>
        <v>Inventory</v>
      </c>
      <c r="K12088">
        <f>YEAR(tbl_GL[[#This Row],[Date]])</f>
        <v>2019</v>
      </c>
    </row>
    <row r="12089" spans="1:11" x14ac:dyDescent="0.35">
      <c r="A12089">
        <v>855.1</v>
      </c>
      <c r="B12089" s="24">
        <v>43580</v>
      </c>
      <c r="C12089">
        <v>5</v>
      </c>
      <c r="D12089" s="13">
        <v>210</v>
      </c>
      <c r="E12089" s="13" t="s">
        <v>7</v>
      </c>
      <c r="F12089" s="17">
        <v>2998</v>
      </c>
      <c r="G12089" t="str">
        <f>_xlfn.XLOOKUP(tbl_GL[[#This Row],[Account_key]],tbl_COA[Account_key],tbl_COA[Class],"Not Found")</f>
        <v>Trading account</v>
      </c>
      <c r="H12089" t="str">
        <f>_xlfn.XLOOKUP(tbl_GL[[#This Row],[Account_key]],tbl_COA[Account_key],tbl_COA[SubClass],"Not Found")</f>
        <v>Sales</v>
      </c>
      <c r="I12089" t="str">
        <f>_xlfn.XLOOKUP(tbl_GL[[#This Row],[Account_key]],tbl_COA[Account_key],tbl_COA[SubClass2],"Not Found")</f>
        <v>Sales</v>
      </c>
      <c r="J12089" t="str">
        <f>_xlfn.XLOOKUP(tbl_GL[[#This Row],[Account_key]],tbl_COA[Account_key],tbl_COA[SubAccount],,0)</f>
        <v>Sales</v>
      </c>
      <c r="K12089">
        <f>YEAR(tbl_GL[[#This Row],[Date]])</f>
        <v>2019</v>
      </c>
    </row>
    <row r="12090" spans="1:11" x14ac:dyDescent="0.35">
      <c r="A12090">
        <v>855.2</v>
      </c>
      <c r="B12090" s="24">
        <v>43580</v>
      </c>
      <c r="C12090">
        <v>5</v>
      </c>
      <c r="D12090" s="13">
        <v>10</v>
      </c>
      <c r="E12090" s="13" t="s">
        <v>7</v>
      </c>
      <c r="F12090" s="17">
        <v>2998</v>
      </c>
      <c r="G12090" t="str">
        <f>_xlfn.XLOOKUP(tbl_GL[[#This Row],[Account_key]],tbl_COA[Account_key],tbl_COA[Class],"Not Found")</f>
        <v>Assets</v>
      </c>
      <c r="H12090" t="str">
        <f>_xlfn.XLOOKUP(tbl_GL[[#This Row],[Account_key]],tbl_COA[Account_key],tbl_COA[SubClass],"Not Found")</f>
        <v>Assets</v>
      </c>
      <c r="I12090" t="str">
        <f>_xlfn.XLOOKUP(tbl_GL[[#This Row],[Account_key]],tbl_COA[Account_key],tbl_COA[SubClass2],"Not Found")</f>
        <v>Current Assets</v>
      </c>
      <c r="J12090" t="str">
        <f>_xlfn.XLOOKUP(tbl_GL[[#This Row],[Account_key]],tbl_COA[Account_key],tbl_COA[SubAccount],,0)</f>
        <v>Cash at Bank</v>
      </c>
      <c r="K12090">
        <f>YEAR(tbl_GL[[#This Row],[Date]])</f>
        <v>2019</v>
      </c>
    </row>
    <row r="12091" spans="1:11" x14ac:dyDescent="0.35">
      <c r="A12091">
        <v>856.1</v>
      </c>
      <c r="B12091" s="24">
        <v>43580</v>
      </c>
      <c r="C12091">
        <v>5</v>
      </c>
      <c r="D12091" s="13">
        <v>210</v>
      </c>
      <c r="E12091" s="13" t="s">
        <v>8</v>
      </c>
      <c r="F12091" s="17">
        <v>9901</v>
      </c>
      <c r="G12091" t="str">
        <f>_xlfn.XLOOKUP(tbl_GL[[#This Row],[Account_key]],tbl_COA[Account_key],tbl_COA[Class],"Not Found")</f>
        <v>Trading account</v>
      </c>
      <c r="H12091" t="str">
        <f>_xlfn.XLOOKUP(tbl_GL[[#This Row],[Account_key]],tbl_COA[Account_key],tbl_COA[SubClass],"Not Found")</f>
        <v>Sales</v>
      </c>
      <c r="I12091" t="str">
        <f>_xlfn.XLOOKUP(tbl_GL[[#This Row],[Account_key]],tbl_COA[Account_key],tbl_COA[SubClass2],"Not Found")</f>
        <v>Sales</v>
      </c>
      <c r="J12091" t="str">
        <f>_xlfn.XLOOKUP(tbl_GL[[#This Row],[Account_key]],tbl_COA[Account_key],tbl_COA[SubAccount],,0)</f>
        <v>Sales</v>
      </c>
      <c r="K12091">
        <f>YEAR(tbl_GL[[#This Row],[Date]])</f>
        <v>2019</v>
      </c>
    </row>
    <row r="12092" spans="1:11" x14ac:dyDescent="0.35">
      <c r="A12092">
        <v>856.2</v>
      </c>
      <c r="B12092" s="24">
        <v>43580</v>
      </c>
      <c r="C12092">
        <v>5</v>
      </c>
      <c r="D12092" s="13">
        <v>30</v>
      </c>
      <c r="E12092" s="13" t="s">
        <v>8</v>
      </c>
      <c r="F12092" s="17">
        <v>9901</v>
      </c>
      <c r="G12092" t="str">
        <f>_xlfn.XLOOKUP(tbl_GL[[#This Row],[Account_key]],tbl_COA[Account_key],tbl_COA[Class],"Not Found")</f>
        <v>Assets</v>
      </c>
      <c r="H12092" t="str">
        <f>_xlfn.XLOOKUP(tbl_GL[[#This Row],[Account_key]],tbl_COA[Account_key],tbl_COA[SubClass],"Not Found")</f>
        <v>Assets</v>
      </c>
      <c r="I12092" t="str">
        <f>_xlfn.XLOOKUP(tbl_GL[[#This Row],[Account_key]],tbl_COA[Account_key],tbl_COA[SubClass2],"Not Found")</f>
        <v>Current Assets</v>
      </c>
      <c r="J12092" t="str">
        <f>_xlfn.XLOOKUP(tbl_GL[[#This Row],[Account_key]],tbl_COA[Account_key],tbl_COA[SubAccount],,0)</f>
        <v>Trade Receivables</v>
      </c>
      <c r="K12092">
        <f>YEAR(tbl_GL[[#This Row],[Date]])</f>
        <v>2019</v>
      </c>
    </row>
    <row r="12093" spans="1:11" x14ac:dyDescent="0.35">
      <c r="A12093">
        <v>857.1</v>
      </c>
      <c r="B12093" s="24">
        <v>43581</v>
      </c>
      <c r="C12093">
        <v>5</v>
      </c>
      <c r="D12093" s="13">
        <v>310</v>
      </c>
      <c r="E12093" s="13" t="s">
        <v>99</v>
      </c>
      <c r="F12093" s="17">
        <v>-74</v>
      </c>
      <c r="G12093" t="str">
        <f>_xlfn.XLOOKUP(tbl_GL[[#This Row],[Account_key]],tbl_COA[Account_key],tbl_COA[Class],"Not Found")</f>
        <v>Operating account</v>
      </c>
      <c r="H12093" t="str">
        <f>_xlfn.XLOOKUP(tbl_GL[[#This Row],[Account_key]],tbl_COA[Account_key],tbl_COA[SubClass],"Not Found")</f>
        <v>Operating Expenses</v>
      </c>
      <c r="I12093" t="str">
        <f>_xlfn.XLOOKUP(tbl_GL[[#This Row],[Account_key]],tbl_COA[Account_key],tbl_COA[SubClass2],"Not Found")</f>
        <v>Administration</v>
      </c>
      <c r="J12093" t="str">
        <f>_xlfn.XLOOKUP(tbl_GL[[#This Row],[Account_key]],tbl_COA[Account_key],tbl_COA[SubAccount],,0)</f>
        <v>Office Supplies</v>
      </c>
      <c r="K12093">
        <f>YEAR(tbl_GL[[#This Row],[Date]])</f>
        <v>2019</v>
      </c>
    </row>
    <row r="12094" spans="1:11" x14ac:dyDescent="0.35">
      <c r="A12094">
        <v>857.2</v>
      </c>
      <c r="B12094" s="24">
        <v>43581</v>
      </c>
      <c r="C12094">
        <v>5</v>
      </c>
      <c r="D12094" s="13">
        <v>20</v>
      </c>
      <c r="E12094" s="13" t="s">
        <v>99</v>
      </c>
      <c r="F12094" s="17">
        <v>-74</v>
      </c>
      <c r="G12094" t="str">
        <f>_xlfn.XLOOKUP(tbl_GL[[#This Row],[Account_key]],tbl_COA[Account_key],tbl_COA[Class],"Not Found")</f>
        <v>Assets</v>
      </c>
      <c r="H12094" t="str">
        <f>_xlfn.XLOOKUP(tbl_GL[[#This Row],[Account_key]],tbl_COA[Account_key],tbl_COA[SubClass],"Not Found")</f>
        <v>Assets</v>
      </c>
      <c r="I12094" t="str">
        <f>_xlfn.XLOOKUP(tbl_GL[[#This Row],[Account_key]],tbl_COA[Account_key],tbl_COA[SubClass2],"Not Found")</f>
        <v>Current Assets</v>
      </c>
      <c r="J12094" t="str">
        <f>_xlfn.XLOOKUP(tbl_GL[[#This Row],[Account_key]],tbl_COA[Account_key],tbl_COA[SubAccount],,0)</f>
        <v>Cash in hand</v>
      </c>
      <c r="K12094">
        <f>YEAR(tbl_GL[[#This Row],[Date]])</f>
        <v>2019</v>
      </c>
    </row>
    <row r="12095" spans="1:11" x14ac:dyDescent="0.35">
      <c r="A12095">
        <v>858.1</v>
      </c>
      <c r="B12095" s="24">
        <v>43581</v>
      </c>
      <c r="C12095">
        <v>5</v>
      </c>
      <c r="D12095" s="13">
        <v>260</v>
      </c>
      <c r="E12095" s="13" t="s">
        <v>97</v>
      </c>
      <c r="F12095" s="17">
        <v>-1117</v>
      </c>
      <c r="G12095" t="str">
        <f>_xlfn.XLOOKUP(tbl_GL[[#This Row],[Account_key]],tbl_COA[Account_key],tbl_COA[Class],"Not Found")</f>
        <v>Operating account</v>
      </c>
      <c r="H12095" t="str">
        <f>_xlfn.XLOOKUP(tbl_GL[[#This Row],[Account_key]],tbl_COA[Account_key],tbl_COA[SubClass],"Not Found")</f>
        <v>Operating Expenses</v>
      </c>
      <c r="I12095" t="str">
        <f>_xlfn.XLOOKUP(tbl_GL[[#This Row],[Account_key]],tbl_COA[Account_key],tbl_COA[SubClass2],"Not Found")</f>
        <v>Marketing</v>
      </c>
      <c r="J12095" t="str">
        <f>_xlfn.XLOOKUP(tbl_GL[[#This Row],[Account_key]],tbl_COA[Account_key],tbl_COA[SubAccount],,0)</f>
        <v>Commissions</v>
      </c>
      <c r="K12095">
        <f>YEAR(tbl_GL[[#This Row],[Date]])</f>
        <v>2019</v>
      </c>
    </row>
    <row r="12096" spans="1:11" x14ac:dyDescent="0.35">
      <c r="A12096">
        <v>858.2</v>
      </c>
      <c r="B12096" s="24">
        <v>43581</v>
      </c>
      <c r="C12096">
        <v>5</v>
      </c>
      <c r="D12096" s="13">
        <v>120</v>
      </c>
      <c r="E12096" s="13" t="s">
        <v>97</v>
      </c>
      <c r="F12096" s="17">
        <v>1117</v>
      </c>
      <c r="G12096" t="str">
        <f>_xlfn.XLOOKUP(tbl_GL[[#This Row],[Account_key]],tbl_COA[Account_key],tbl_COA[Class],"Not Found")</f>
        <v>Liabilities and Owners Equity</v>
      </c>
      <c r="H12096" t="str">
        <f>_xlfn.XLOOKUP(tbl_GL[[#This Row],[Account_key]],tbl_COA[Account_key],tbl_COA[SubClass],"Not Found")</f>
        <v>Liabilities</v>
      </c>
      <c r="I12096" t="str">
        <f>_xlfn.XLOOKUP(tbl_GL[[#This Row],[Account_key]],tbl_COA[Account_key],tbl_COA[SubClass2],"Not Found")</f>
        <v>Current Liabilities</v>
      </c>
      <c r="J12096" t="str">
        <f>_xlfn.XLOOKUP(tbl_GL[[#This Row],[Account_key]],tbl_COA[Account_key],tbl_COA[SubAccount],,0)</f>
        <v>Accrued Expenses</v>
      </c>
      <c r="K12096">
        <f>YEAR(tbl_GL[[#This Row],[Date]])</f>
        <v>2019</v>
      </c>
    </row>
    <row r="12097" spans="1:11" x14ac:dyDescent="0.35">
      <c r="A12097">
        <v>859.1</v>
      </c>
      <c r="B12097" s="24">
        <v>43584</v>
      </c>
      <c r="C12097">
        <v>5</v>
      </c>
      <c r="D12097" s="13">
        <v>10</v>
      </c>
      <c r="E12097" s="13" t="s">
        <v>98</v>
      </c>
      <c r="F12097" s="17">
        <v>-1316</v>
      </c>
      <c r="G12097" t="str">
        <f>_xlfn.XLOOKUP(tbl_GL[[#This Row],[Account_key]],tbl_COA[Account_key],tbl_COA[Class],"Not Found")</f>
        <v>Assets</v>
      </c>
      <c r="H12097" t="str">
        <f>_xlfn.XLOOKUP(tbl_GL[[#This Row],[Account_key]],tbl_COA[Account_key],tbl_COA[SubClass],"Not Found")</f>
        <v>Assets</v>
      </c>
      <c r="I12097" t="str">
        <f>_xlfn.XLOOKUP(tbl_GL[[#This Row],[Account_key]],tbl_COA[Account_key],tbl_COA[SubClass2],"Not Found")</f>
        <v>Current Assets</v>
      </c>
      <c r="J12097" t="str">
        <f>_xlfn.XLOOKUP(tbl_GL[[#This Row],[Account_key]],tbl_COA[Account_key],tbl_COA[SubAccount],,0)</f>
        <v>Cash at Bank</v>
      </c>
      <c r="K12097">
        <f>YEAR(tbl_GL[[#This Row],[Date]])</f>
        <v>2019</v>
      </c>
    </row>
    <row r="12098" spans="1:11" x14ac:dyDescent="0.35">
      <c r="A12098">
        <v>859.2</v>
      </c>
      <c r="B12098" s="24">
        <v>43584</v>
      </c>
      <c r="C12098">
        <v>5</v>
      </c>
      <c r="D12098" s="13">
        <v>120</v>
      </c>
      <c r="E12098" s="13" t="s">
        <v>98</v>
      </c>
      <c r="F12098" s="17">
        <v>-1316</v>
      </c>
      <c r="G12098" t="str">
        <f>_xlfn.XLOOKUP(tbl_GL[[#This Row],[Account_key]],tbl_COA[Account_key],tbl_COA[Class],"Not Found")</f>
        <v>Liabilities and Owners Equity</v>
      </c>
      <c r="H12098" t="str">
        <f>_xlfn.XLOOKUP(tbl_GL[[#This Row],[Account_key]],tbl_COA[Account_key],tbl_COA[SubClass],"Not Found")</f>
        <v>Liabilities</v>
      </c>
      <c r="I12098" t="str">
        <f>_xlfn.XLOOKUP(tbl_GL[[#This Row],[Account_key]],tbl_COA[Account_key],tbl_COA[SubClass2],"Not Found")</f>
        <v>Current Liabilities</v>
      </c>
      <c r="J12098" t="str">
        <f>_xlfn.XLOOKUP(tbl_GL[[#This Row],[Account_key]],tbl_COA[Account_key],tbl_COA[SubAccount],,0)</f>
        <v>Accrued Expenses</v>
      </c>
      <c r="K12098">
        <f>YEAR(tbl_GL[[#This Row],[Date]])</f>
        <v>2019</v>
      </c>
    </row>
    <row r="12099" spans="1:11" x14ac:dyDescent="0.35">
      <c r="A12099">
        <v>860.1</v>
      </c>
      <c r="B12099" s="24">
        <v>43585</v>
      </c>
      <c r="C12099">
        <v>5</v>
      </c>
      <c r="D12099" s="13">
        <v>10</v>
      </c>
      <c r="E12099" s="13" t="s">
        <v>110</v>
      </c>
      <c r="F12099" s="17">
        <v>47</v>
      </c>
      <c r="G12099" t="str">
        <f>_xlfn.XLOOKUP(tbl_GL[[#This Row],[Account_key]],tbl_COA[Account_key],tbl_COA[Class],"Not Found")</f>
        <v>Assets</v>
      </c>
      <c r="H12099" t="str">
        <f>_xlfn.XLOOKUP(tbl_GL[[#This Row],[Account_key]],tbl_COA[Account_key],tbl_COA[SubClass],"Not Found")</f>
        <v>Assets</v>
      </c>
      <c r="I12099" t="str">
        <f>_xlfn.XLOOKUP(tbl_GL[[#This Row],[Account_key]],tbl_COA[Account_key],tbl_COA[SubClass2],"Not Found")</f>
        <v>Current Assets</v>
      </c>
      <c r="J12099" t="str">
        <f>_xlfn.XLOOKUP(tbl_GL[[#This Row],[Account_key]],tbl_COA[Account_key],tbl_COA[SubAccount],,0)</f>
        <v>Cash at Bank</v>
      </c>
      <c r="K12099">
        <f>YEAR(tbl_GL[[#This Row],[Date]])</f>
        <v>2019</v>
      </c>
    </row>
    <row r="12100" spans="1:11" x14ac:dyDescent="0.35">
      <c r="A12100">
        <v>860.2</v>
      </c>
      <c r="B12100" s="24">
        <v>43585</v>
      </c>
      <c r="C12100">
        <v>5</v>
      </c>
      <c r="D12100" s="13">
        <v>430</v>
      </c>
      <c r="E12100" s="13" t="s">
        <v>110</v>
      </c>
      <c r="F12100" s="17">
        <v>47</v>
      </c>
      <c r="G12100" t="str">
        <f>_xlfn.XLOOKUP(tbl_GL[[#This Row],[Account_key]],tbl_COA[Account_key],tbl_COA[Class],"Not Found")</f>
        <v>Non-operating</v>
      </c>
      <c r="H12100" t="str">
        <f>_xlfn.XLOOKUP(tbl_GL[[#This Row],[Account_key]],tbl_COA[Account_key],tbl_COA[SubClass],"Not Found")</f>
        <v>Exchange Loss/Gain</v>
      </c>
      <c r="I12100" t="str">
        <f>_xlfn.XLOOKUP(tbl_GL[[#This Row],[Account_key]],tbl_COA[Account_key],tbl_COA[SubClass2],"Not Found")</f>
        <v>Exchange Loss/Gain</v>
      </c>
      <c r="J12100" t="str">
        <f>_xlfn.XLOOKUP(tbl_GL[[#This Row],[Account_key]],tbl_COA[Account_key],tbl_COA[SubAccount],,0)</f>
        <v>Exchange Loss/Gain</v>
      </c>
      <c r="K12100">
        <f>YEAR(tbl_GL[[#This Row],[Date]])</f>
        <v>2019</v>
      </c>
    </row>
    <row r="12101" spans="1:11" x14ac:dyDescent="0.35">
      <c r="A12101">
        <v>861.1</v>
      </c>
      <c r="B12101" s="24">
        <v>43585</v>
      </c>
      <c r="C12101">
        <v>5</v>
      </c>
      <c r="D12101" s="13">
        <v>400</v>
      </c>
      <c r="E12101" s="13" t="s">
        <v>104</v>
      </c>
      <c r="F12101" s="17">
        <v>-125</v>
      </c>
      <c r="G12101" t="str">
        <f>_xlfn.XLOOKUP(tbl_GL[[#This Row],[Account_key]],tbl_COA[Account_key],tbl_COA[Class],"Not Found")</f>
        <v>Operating account</v>
      </c>
      <c r="H12101" t="str">
        <f>_xlfn.XLOOKUP(tbl_GL[[#This Row],[Account_key]],tbl_COA[Account_key],tbl_COA[SubClass],"Not Found")</f>
        <v>Depreciation &amp; Amortization</v>
      </c>
      <c r="I12101" t="str">
        <f>_xlfn.XLOOKUP(tbl_GL[[#This Row],[Account_key]],tbl_COA[Account_key],tbl_COA[SubClass2],"Not Found")</f>
        <v>Amortization</v>
      </c>
      <c r="J12101" t="str">
        <f>_xlfn.XLOOKUP(tbl_GL[[#This Row],[Account_key]],tbl_COA[Account_key],tbl_COA[SubAccount],,0)</f>
        <v>Amortization of Intangible Assets</v>
      </c>
      <c r="K12101">
        <f>YEAR(tbl_GL[[#This Row],[Date]])</f>
        <v>2019</v>
      </c>
    </row>
    <row r="12102" spans="1:11" x14ac:dyDescent="0.35">
      <c r="A12102">
        <v>861.2</v>
      </c>
      <c r="B12102" s="24">
        <v>43585</v>
      </c>
      <c r="C12102">
        <v>5</v>
      </c>
      <c r="D12102" s="13">
        <v>100</v>
      </c>
      <c r="E12102" s="13" t="s">
        <v>104</v>
      </c>
      <c r="F12102" s="17">
        <v>-125</v>
      </c>
      <c r="G12102" t="str">
        <f>_xlfn.XLOOKUP(tbl_GL[[#This Row],[Account_key]],tbl_COA[Account_key],tbl_COA[Class],"Not Found")</f>
        <v>Assets</v>
      </c>
      <c r="H12102" t="str">
        <f>_xlfn.XLOOKUP(tbl_GL[[#This Row],[Account_key]],tbl_COA[Account_key],tbl_COA[SubClass],"Not Found")</f>
        <v>Assets</v>
      </c>
      <c r="I12102" t="str">
        <f>_xlfn.XLOOKUP(tbl_GL[[#This Row],[Account_key]],tbl_COA[Account_key],tbl_COA[SubClass2],"Not Found")</f>
        <v>Non-Current Assets</v>
      </c>
      <c r="J12102" t="str">
        <f>_xlfn.XLOOKUP(tbl_GL[[#This Row],[Account_key]],tbl_COA[Account_key],tbl_COA[SubAccount],,0)</f>
        <v>Patents and trademarks</v>
      </c>
      <c r="K12102">
        <f>YEAR(tbl_GL[[#This Row],[Date]])</f>
        <v>2019</v>
      </c>
    </row>
    <row r="12103" spans="1:11" x14ac:dyDescent="0.35">
      <c r="A12103">
        <v>862.1</v>
      </c>
      <c r="B12103" s="24">
        <v>43585</v>
      </c>
      <c r="C12103">
        <v>5</v>
      </c>
      <c r="D12103" s="13">
        <v>10</v>
      </c>
      <c r="E12103" s="13" t="s">
        <v>113</v>
      </c>
      <c r="F12103" s="17">
        <v>167</v>
      </c>
      <c r="G12103" t="str">
        <f>_xlfn.XLOOKUP(tbl_GL[[#This Row],[Account_key]],tbl_COA[Account_key],tbl_COA[Class],"Not Found")</f>
        <v>Assets</v>
      </c>
      <c r="H12103" t="str">
        <f>_xlfn.XLOOKUP(tbl_GL[[#This Row],[Account_key]],tbl_COA[Account_key],tbl_COA[SubClass],"Not Found")</f>
        <v>Assets</v>
      </c>
      <c r="I12103" t="str">
        <f>_xlfn.XLOOKUP(tbl_GL[[#This Row],[Account_key]],tbl_COA[Account_key],tbl_COA[SubClass2],"Not Found")</f>
        <v>Current Assets</v>
      </c>
      <c r="J12103" t="str">
        <f>_xlfn.XLOOKUP(tbl_GL[[#This Row],[Account_key]],tbl_COA[Account_key],tbl_COA[SubAccount],,0)</f>
        <v>Cash at Bank</v>
      </c>
      <c r="K12103">
        <f>YEAR(tbl_GL[[#This Row],[Date]])</f>
        <v>2019</v>
      </c>
    </row>
    <row r="12104" spans="1:11" x14ac:dyDescent="0.35">
      <c r="A12104">
        <v>862.2</v>
      </c>
      <c r="B12104" s="24">
        <v>43585</v>
      </c>
      <c r="C12104">
        <v>5</v>
      </c>
      <c r="D12104" s="13">
        <v>410</v>
      </c>
      <c r="E12104" s="13" t="s">
        <v>113</v>
      </c>
      <c r="F12104" s="17">
        <v>167</v>
      </c>
      <c r="G12104" t="str">
        <f>_xlfn.XLOOKUP(tbl_GL[[#This Row],[Account_key]],tbl_COA[Account_key],tbl_COA[Class],"Not Found")</f>
        <v>Non-operating</v>
      </c>
      <c r="H12104" t="str">
        <f>_xlfn.XLOOKUP(tbl_GL[[#This Row],[Account_key]],tbl_COA[Account_key],tbl_COA[SubClass],"Not Found")</f>
        <v>Interest Income</v>
      </c>
      <c r="I12104" t="str">
        <f>_xlfn.XLOOKUP(tbl_GL[[#This Row],[Account_key]],tbl_COA[Account_key],tbl_COA[SubClass2],"Not Found")</f>
        <v>Interest Income</v>
      </c>
      <c r="J12104" t="str">
        <f>_xlfn.XLOOKUP(tbl_GL[[#This Row],[Account_key]],tbl_COA[Account_key],tbl_COA[SubAccount],,0)</f>
        <v>Interest Income</v>
      </c>
      <c r="K12104">
        <f>YEAR(tbl_GL[[#This Row],[Date]])</f>
        <v>2019</v>
      </c>
    </row>
    <row r="12105" spans="1:11" x14ac:dyDescent="0.35">
      <c r="A12105">
        <v>863.1</v>
      </c>
      <c r="B12105" s="24">
        <v>43585</v>
      </c>
      <c r="C12105">
        <v>5</v>
      </c>
      <c r="D12105" s="13">
        <v>440</v>
      </c>
      <c r="E12105" s="13" t="s">
        <v>112</v>
      </c>
      <c r="F12105" s="17">
        <v>-195</v>
      </c>
      <c r="G12105" t="str">
        <f>_xlfn.XLOOKUP(tbl_GL[[#This Row],[Account_key]],tbl_COA[Account_key],tbl_COA[Class],"Not Found")</f>
        <v>Interest &amp; Tax</v>
      </c>
      <c r="H12105" t="str">
        <f>_xlfn.XLOOKUP(tbl_GL[[#This Row],[Account_key]],tbl_COA[Account_key],tbl_COA[SubClass],"Not Found")</f>
        <v>Interest Expense</v>
      </c>
      <c r="I12105" t="str">
        <f>_xlfn.XLOOKUP(tbl_GL[[#This Row],[Account_key]],tbl_COA[Account_key],tbl_COA[SubClass2],"Not Found")</f>
        <v>Interest Expense</v>
      </c>
      <c r="J12105" t="str">
        <f>_xlfn.XLOOKUP(tbl_GL[[#This Row],[Account_key]],tbl_COA[Account_key],tbl_COA[SubAccount],,0)</f>
        <v>Interest Expense</v>
      </c>
      <c r="K12105">
        <f>YEAR(tbl_GL[[#This Row],[Date]])</f>
        <v>2019</v>
      </c>
    </row>
    <row r="12106" spans="1:11" x14ac:dyDescent="0.35">
      <c r="A12106">
        <v>863.2</v>
      </c>
      <c r="B12106" s="24">
        <v>43585</v>
      </c>
      <c r="C12106">
        <v>5</v>
      </c>
      <c r="D12106" s="13">
        <v>121</v>
      </c>
      <c r="E12106" s="13" t="s">
        <v>112</v>
      </c>
      <c r="F12106" s="17">
        <v>195</v>
      </c>
      <c r="G12106" t="str">
        <f>_xlfn.XLOOKUP(tbl_GL[[#This Row],[Account_key]],tbl_COA[Account_key],tbl_COA[Class],"Not Found")</f>
        <v>Liabilities and Owners Equity</v>
      </c>
      <c r="H12106" t="str">
        <f>_xlfn.XLOOKUP(tbl_GL[[#This Row],[Account_key]],tbl_COA[Account_key],tbl_COA[SubClass],"Not Found")</f>
        <v>Liabilities</v>
      </c>
      <c r="I12106" t="str">
        <f>_xlfn.XLOOKUP(tbl_GL[[#This Row],[Account_key]],tbl_COA[Account_key],tbl_COA[SubClass2],"Not Found")</f>
        <v>Current Liabilities</v>
      </c>
      <c r="J12106" t="str">
        <f>_xlfn.XLOOKUP(tbl_GL[[#This Row],[Account_key]],tbl_COA[Account_key],tbl_COA[SubAccount],,0)</f>
        <v>Interest Payable</v>
      </c>
      <c r="K12106">
        <f>YEAR(tbl_GL[[#This Row],[Date]])</f>
        <v>2019</v>
      </c>
    </row>
    <row r="12107" spans="1:11" x14ac:dyDescent="0.35">
      <c r="A12107">
        <v>864.1</v>
      </c>
      <c r="B12107" s="24">
        <v>43585</v>
      </c>
      <c r="C12107">
        <v>5</v>
      </c>
      <c r="D12107" s="13">
        <v>450</v>
      </c>
      <c r="E12107" s="23" t="s">
        <v>108</v>
      </c>
      <c r="F12107" s="17">
        <v>-736</v>
      </c>
      <c r="G12107" t="str">
        <f>_xlfn.XLOOKUP(tbl_GL[[#This Row],[Account_key]],tbl_COA[Account_key],tbl_COA[Class],"Not Found")</f>
        <v>Interest &amp; Tax</v>
      </c>
      <c r="H12107" t="str">
        <f>_xlfn.XLOOKUP(tbl_GL[[#This Row],[Account_key]],tbl_COA[Account_key],tbl_COA[SubClass],"Not Found")</f>
        <v>Taxation</v>
      </c>
      <c r="I12107" t="str">
        <f>_xlfn.XLOOKUP(tbl_GL[[#This Row],[Account_key]],tbl_COA[Account_key],tbl_COA[SubClass2],"Not Found")</f>
        <v>Taxation</v>
      </c>
      <c r="J12107" t="str">
        <f>_xlfn.XLOOKUP(tbl_GL[[#This Row],[Account_key]],tbl_COA[Account_key],tbl_COA[SubAccount],,0)</f>
        <v>Taxation</v>
      </c>
      <c r="K12107">
        <f>YEAR(tbl_GL[[#This Row],[Date]])</f>
        <v>2019</v>
      </c>
    </row>
    <row r="12108" spans="1:11" x14ac:dyDescent="0.35">
      <c r="A12108">
        <v>864.2</v>
      </c>
      <c r="B12108" s="24">
        <v>43585</v>
      </c>
      <c r="C12108">
        <v>5</v>
      </c>
      <c r="D12108" s="13">
        <v>122</v>
      </c>
      <c r="E12108" s="23" t="s">
        <v>108</v>
      </c>
      <c r="F12108" s="17">
        <v>736</v>
      </c>
      <c r="G12108" t="str">
        <f>_xlfn.XLOOKUP(tbl_GL[[#This Row],[Account_key]],tbl_COA[Account_key],tbl_COA[Class],"Not Found")</f>
        <v>Liabilities and Owners Equity</v>
      </c>
      <c r="H12108" t="str">
        <f>_xlfn.XLOOKUP(tbl_GL[[#This Row],[Account_key]],tbl_COA[Account_key],tbl_COA[SubClass],"Not Found")</f>
        <v>Liabilities</v>
      </c>
      <c r="I12108" t="str">
        <f>_xlfn.XLOOKUP(tbl_GL[[#This Row],[Account_key]],tbl_COA[Account_key],tbl_COA[SubClass2],"Not Found")</f>
        <v>Current Liabilities</v>
      </c>
      <c r="J12108" t="str">
        <f>_xlfn.XLOOKUP(tbl_GL[[#This Row],[Account_key]],tbl_COA[Account_key],tbl_COA[SubAccount],,0)</f>
        <v>Tax payable</v>
      </c>
      <c r="K12108">
        <f>YEAR(tbl_GL[[#This Row],[Date]])</f>
        <v>2019</v>
      </c>
    </row>
    <row r="12109" spans="1:11" x14ac:dyDescent="0.35">
      <c r="A12109">
        <v>865.1</v>
      </c>
      <c r="B12109" s="24">
        <v>43585</v>
      </c>
      <c r="C12109">
        <v>5</v>
      </c>
      <c r="D12109" s="13">
        <v>10</v>
      </c>
      <c r="E12109" s="13" t="s">
        <v>98</v>
      </c>
      <c r="F12109" s="17">
        <v>-1698</v>
      </c>
      <c r="G12109" t="str">
        <f>_xlfn.XLOOKUP(tbl_GL[[#This Row],[Account_key]],tbl_COA[Account_key],tbl_COA[Class],"Not Found")</f>
        <v>Assets</v>
      </c>
      <c r="H12109" t="str">
        <f>_xlfn.XLOOKUP(tbl_GL[[#This Row],[Account_key]],tbl_COA[Account_key],tbl_COA[SubClass],"Not Found")</f>
        <v>Assets</v>
      </c>
      <c r="I12109" t="str">
        <f>_xlfn.XLOOKUP(tbl_GL[[#This Row],[Account_key]],tbl_COA[Account_key],tbl_COA[SubClass2],"Not Found")</f>
        <v>Current Assets</v>
      </c>
      <c r="J12109" t="str">
        <f>_xlfn.XLOOKUP(tbl_GL[[#This Row],[Account_key]],tbl_COA[Account_key],tbl_COA[SubAccount],,0)</f>
        <v>Cash at Bank</v>
      </c>
      <c r="K12109">
        <f>YEAR(tbl_GL[[#This Row],[Date]])</f>
        <v>2019</v>
      </c>
    </row>
    <row r="12110" spans="1:11" x14ac:dyDescent="0.35">
      <c r="A12110">
        <v>865.2</v>
      </c>
      <c r="B12110" s="24">
        <v>43585</v>
      </c>
      <c r="C12110">
        <v>5</v>
      </c>
      <c r="D12110" s="13">
        <v>120</v>
      </c>
      <c r="E12110" s="13" t="s">
        <v>98</v>
      </c>
      <c r="F12110" s="17">
        <v>-1698</v>
      </c>
      <c r="G12110" t="str">
        <f>_xlfn.XLOOKUP(tbl_GL[[#This Row],[Account_key]],tbl_COA[Account_key],tbl_COA[Class],"Not Found")</f>
        <v>Liabilities and Owners Equity</v>
      </c>
      <c r="H12110" t="str">
        <f>_xlfn.XLOOKUP(tbl_GL[[#This Row],[Account_key]],tbl_COA[Account_key],tbl_COA[SubClass],"Not Found")</f>
        <v>Liabilities</v>
      </c>
      <c r="I12110" t="str">
        <f>_xlfn.XLOOKUP(tbl_GL[[#This Row],[Account_key]],tbl_COA[Account_key],tbl_COA[SubClass2],"Not Found")</f>
        <v>Current Liabilities</v>
      </c>
      <c r="J12110" t="str">
        <f>_xlfn.XLOOKUP(tbl_GL[[#This Row],[Account_key]],tbl_COA[Account_key],tbl_COA[SubAccount],,0)</f>
        <v>Accrued Expenses</v>
      </c>
      <c r="K12110">
        <f>YEAR(tbl_GL[[#This Row],[Date]])</f>
        <v>2019</v>
      </c>
    </row>
    <row r="12111" spans="1:11" x14ac:dyDescent="0.35">
      <c r="A12111">
        <v>866.1</v>
      </c>
      <c r="B12111" s="24">
        <v>43585</v>
      </c>
      <c r="C12111">
        <v>5</v>
      </c>
      <c r="D12111" s="13">
        <v>240</v>
      </c>
      <c r="E12111" s="13" t="s">
        <v>56</v>
      </c>
      <c r="F12111" s="17">
        <v>-2813</v>
      </c>
      <c r="G12111" t="str">
        <f>_xlfn.XLOOKUP(tbl_GL[[#This Row],[Account_key]],tbl_COA[Account_key],tbl_COA[Class],"Not Found")</f>
        <v>Operating account</v>
      </c>
      <c r="H12111" t="str">
        <f>_xlfn.XLOOKUP(tbl_GL[[#This Row],[Account_key]],tbl_COA[Account_key],tbl_COA[SubClass],"Not Found")</f>
        <v>Operating Expenses</v>
      </c>
      <c r="I12111" t="str">
        <f>_xlfn.XLOOKUP(tbl_GL[[#This Row],[Account_key]],tbl_COA[Account_key],tbl_COA[SubClass2],"Not Found")</f>
        <v>Sales &amp; Distribution</v>
      </c>
      <c r="J12111" t="str">
        <f>_xlfn.XLOOKUP(tbl_GL[[#This Row],[Account_key]],tbl_COA[Account_key],tbl_COA[SubAccount],,0)</f>
        <v>Salaries</v>
      </c>
      <c r="K12111">
        <f>YEAR(tbl_GL[[#This Row],[Date]])</f>
        <v>2019</v>
      </c>
    </row>
    <row r="12112" spans="1:11" x14ac:dyDescent="0.35">
      <c r="A12112">
        <v>866.2</v>
      </c>
      <c r="B12112" s="24">
        <v>43585</v>
      </c>
      <c r="C12112">
        <v>5</v>
      </c>
      <c r="D12112" s="13">
        <v>10</v>
      </c>
      <c r="E12112" s="13" t="s">
        <v>56</v>
      </c>
      <c r="F12112" s="17">
        <v>-2813</v>
      </c>
      <c r="G12112" t="str">
        <f>_xlfn.XLOOKUP(tbl_GL[[#This Row],[Account_key]],tbl_COA[Account_key],tbl_COA[Class],"Not Found")</f>
        <v>Assets</v>
      </c>
      <c r="H12112" t="str">
        <f>_xlfn.XLOOKUP(tbl_GL[[#This Row],[Account_key]],tbl_COA[Account_key],tbl_COA[SubClass],"Not Found")</f>
        <v>Assets</v>
      </c>
      <c r="I12112" t="str">
        <f>_xlfn.XLOOKUP(tbl_GL[[#This Row],[Account_key]],tbl_COA[Account_key],tbl_COA[SubClass2],"Not Found")</f>
        <v>Current Assets</v>
      </c>
      <c r="J12112" t="str">
        <f>_xlfn.XLOOKUP(tbl_GL[[#This Row],[Account_key]],tbl_COA[Account_key],tbl_COA[SubAccount],,0)</f>
        <v>Cash at Bank</v>
      </c>
      <c r="K12112">
        <f>YEAR(tbl_GL[[#This Row],[Date]])</f>
        <v>2019</v>
      </c>
    </row>
    <row r="12113" spans="1:11" x14ac:dyDescent="0.35">
      <c r="A12113">
        <v>867.1</v>
      </c>
      <c r="B12113" s="24">
        <v>43585</v>
      </c>
      <c r="C12113">
        <v>5</v>
      </c>
      <c r="D12113" s="13">
        <v>380</v>
      </c>
      <c r="E12113" s="13" t="s">
        <v>101</v>
      </c>
      <c r="F12113" s="17">
        <v>-4900</v>
      </c>
      <c r="G12113" t="str">
        <f>_xlfn.XLOOKUP(tbl_GL[[#This Row],[Account_key]],tbl_COA[Account_key],tbl_COA[Class],"Not Found")</f>
        <v>Operating account</v>
      </c>
      <c r="H12113" t="str">
        <f>_xlfn.XLOOKUP(tbl_GL[[#This Row],[Account_key]],tbl_COA[Account_key],tbl_COA[SubClass],"Not Found")</f>
        <v>Depreciation &amp; Amortization</v>
      </c>
      <c r="I12113" t="str">
        <f>_xlfn.XLOOKUP(tbl_GL[[#This Row],[Account_key]],tbl_COA[Account_key],tbl_COA[SubClass2],"Not Found")</f>
        <v>Depreciation</v>
      </c>
      <c r="J12113" t="str">
        <f>_xlfn.XLOOKUP(tbl_GL[[#This Row],[Account_key]],tbl_COA[Account_key],tbl_COA[SubAccount],,0)</f>
        <v>Equipment</v>
      </c>
      <c r="K12113">
        <f>YEAR(tbl_GL[[#This Row],[Date]])</f>
        <v>2019</v>
      </c>
    </row>
    <row r="12114" spans="1:11" x14ac:dyDescent="0.35">
      <c r="A12114">
        <v>867.2</v>
      </c>
      <c r="B12114" s="24">
        <v>43585</v>
      </c>
      <c r="C12114">
        <v>5</v>
      </c>
      <c r="D12114" s="13">
        <v>90</v>
      </c>
      <c r="E12114" s="13" t="s">
        <v>101</v>
      </c>
      <c r="F12114" s="17">
        <v>-4900</v>
      </c>
      <c r="G12114" t="str">
        <f>_xlfn.XLOOKUP(tbl_GL[[#This Row],[Account_key]],tbl_COA[Account_key],tbl_COA[Class],"Not Found")</f>
        <v>Assets</v>
      </c>
      <c r="H12114" t="str">
        <f>_xlfn.XLOOKUP(tbl_GL[[#This Row],[Account_key]],tbl_COA[Account_key],tbl_COA[SubClass],"Not Found")</f>
        <v>Assets</v>
      </c>
      <c r="I12114" t="str">
        <f>_xlfn.XLOOKUP(tbl_GL[[#This Row],[Account_key]],tbl_COA[Account_key],tbl_COA[SubClass2],"Not Found")</f>
        <v>Non-Current Assets</v>
      </c>
      <c r="J12114" t="str">
        <f>_xlfn.XLOOKUP(tbl_GL[[#This Row],[Account_key]],tbl_COA[Account_key],tbl_COA[SubAccount],,0)</f>
        <v>Office Furniture &amp; Equipment</v>
      </c>
      <c r="K12114">
        <f>YEAR(tbl_GL[[#This Row],[Date]])</f>
        <v>2019</v>
      </c>
    </row>
    <row r="12115" spans="1:11" x14ac:dyDescent="0.35">
      <c r="A12115">
        <v>869.1</v>
      </c>
      <c r="B12115" s="24">
        <v>43586</v>
      </c>
      <c r="C12115">
        <v>5</v>
      </c>
      <c r="D12115" s="13">
        <v>260</v>
      </c>
      <c r="E12115" s="13" t="s">
        <v>83</v>
      </c>
      <c r="F12115" s="17">
        <v>299</v>
      </c>
      <c r="G12115" t="str">
        <f>_xlfn.XLOOKUP(tbl_GL[[#This Row],[Account_key]],tbl_COA[Account_key],tbl_COA[Class],"Not Found")</f>
        <v>Operating account</v>
      </c>
      <c r="H12115" t="str">
        <f>_xlfn.XLOOKUP(tbl_GL[[#This Row],[Account_key]],tbl_COA[Account_key],tbl_COA[SubClass],"Not Found")</f>
        <v>Operating Expenses</v>
      </c>
      <c r="I12115" t="str">
        <f>_xlfn.XLOOKUP(tbl_GL[[#This Row],[Account_key]],tbl_COA[Account_key],tbl_COA[SubClass2],"Not Found")</f>
        <v>Marketing</v>
      </c>
      <c r="J12115" t="str">
        <f>_xlfn.XLOOKUP(tbl_GL[[#This Row],[Account_key]],tbl_COA[Account_key],tbl_COA[SubAccount],,0)</f>
        <v>Commissions</v>
      </c>
      <c r="K12115">
        <f>YEAR(tbl_GL[[#This Row],[Date]])</f>
        <v>2019</v>
      </c>
    </row>
    <row r="12116" spans="1:11" x14ac:dyDescent="0.35">
      <c r="A12116">
        <v>869.2</v>
      </c>
      <c r="B12116" s="24">
        <v>43586</v>
      </c>
      <c r="C12116">
        <v>5</v>
      </c>
      <c r="D12116" s="13">
        <v>20</v>
      </c>
      <c r="E12116" s="13" t="s">
        <v>83</v>
      </c>
      <c r="F12116" s="17">
        <v>299</v>
      </c>
      <c r="G12116" t="str">
        <f>_xlfn.XLOOKUP(tbl_GL[[#This Row],[Account_key]],tbl_COA[Account_key],tbl_COA[Class],"Not Found")</f>
        <v>Assets</v>
      </c>
      <c r="H12116" t="str">
        <f>_xlfn.XLOOKUP(tbl_GL[[#This Row],[Account_key]],tbl_COA[Account_key],tbl_COA[SubClass],"Not Found")</f>
        <v>Assets</v>
      </c>
      <c r="I12116" t="str">
        <f>_xlfn.XLOOKUP(tbl_GL[[#This Row],[Account_key]],tbl_COA[Account_key],tbl_COA[SubClass2],"Not Found")</f>
        <v>Current Assets</v>
      </c>
      <c r="J12116" t="str">
        <f>_xlfn.XLOOKUP(tbl_GL[[#This Row],[Account_key]],tbl_COA[Account_key],tbl_COA[SubAccount],,0)</f>
        <v>Cash in hand</v>
      </c>
      <c r="K12116">
        <f>YEAR(tbl_GL[[#This Row],[Date]])</f>
        <v>2019</v>
      </c>
    </row>
    <row r="12117" spans="1:11" x14ac:dyDescent="0.35">
      <c r="A12117">
        <v>870.1</v>
      </c>
      <c r="B12117" s="24">
        <v>43586</v>
      </c>
      <c r="C12117">
        <v>5</v>
      </c>
      <c r="D12117" s="13">
        <v>310</v>
      </c>
      <c r="E12117" s="13" t="s">
        <v>97</v>
      </c>
      <c r="F12117" s="17">
        <v>-1442</v>
      </c>
      <c r="G12117" t="str">
        <f>_xlfn.XLOOKUP(tbl_GL[[#This Row],[Account_key]],tbl_COA[Account_key],tbl_COA[Class],"Not Found")</f>
        <v>Operating account</v>
      </c>
      <c r="H12117" t="str">
        <f>_xlfn.XLOOKUP(tbl_GL[[#This Row],[Account_key]],tbl_COA[Account_key],tbl_COA[SubClass],"Not Found")</f>
        <v>Operating Expenses</v>
      </c>
      <c r="I12117" t="str">
        <f>_xlfn.XLOOKUP(tbl_GL[[#This Row],[Account_key]],tbl_COA[Account_key],tbl_COA[SubClass2],"Not Found")</f>
        <v>Administration</v>
      </c>
      <c r="J12117" t="str">
        <f>_xlfn.XLOOKUP(tbl_GL[[#This Row],[Account_key]],tbl_COA[Account_key],tbl_COA[SubAccount],,0)</f>
        <v>Office Supplies</v>
      </c>
      <c r="K12117">
        <f>YEAR(tbl_GL[[#This Row],[Date]])</f>
        <v>2019</v>
      </c>
    </row>
    <row r="12118" spans="1:11" x14ac:dyDescent="0.35">
      <c r="A12118">
        <v>870.2</v>
      </c>
      <c r="B12118" s="24">
        <v>43586</v>
      </c>
      <c r="C12118">
        <v>5</v>
      </c>
      <c r="D12118" s="13">
        <v>120</v>
      </c>
      <c r="E12118" s="13" t="s">
        <v>97</v>
      </c>
      <c r="F12118" s="17">
        <v>1442</v>
      </c>
      <c r="G12118" t="str">
        <f>_xlfn.XLOOKUP(tbl_GL[[#This Row],[Account_key]],tbl_COA[Account_key],tbl_COA[Class],"Not Found")</f>
        <v>Liabilities and Owners Equity</v>
      </c>
      <c r="H12118" t="str">
        <f>_xlfn.XLOOKUP(tbl_GL[[#This Row],[Account_key]],tbl_COA[Account_key],tbl_COA[SubClass],"Not Found")</f>
        <v>Liabilities</v>
      </c>
      <c r="I12118" t="str">
        <f>_xlfn.XLOOKUP(tbl_GL[[#This Row],[Account_key]],tbl_COA[Account_key],tbl_COA[SubClass2],"Not Found")</f>
        <v>Current Liabilities</v>
      </c>
      <c r="J12118" t="str">
        <f>_xlfn.XLOOKUP(tbl_GL[[#This Row],[Account_key]],tbl_COA[Account_key],tbl_COA[SubAccount],,0)</f>
        <v>Accrued Expenses</v>
      </c>
      <c r="K12118">
        <f>YEAR(tbl_GL[[#This Row],[Date]])</f>
        <v>2019</v>
      </c>
    </row>
    <row r="12119" spans="1:11" x14ac:dyDescent="0.35">
      <c r="A12119">
        <v>871.1</v>
      </c>
      <c r="B12119" s="24">
        <v>43586</v>
      </c>
      <c r="C12119">
        <v>5</v>
      </c>
      <c r="D12119" s="13">
        <v>60</v>
      </c>
      <c r="E12119" s="13" t="s">
        <v>84</v>
      </c>
      <c r="F12119" s="17">
        <v>11700</v>
      </c>
      <c r="G12119" t="str">
        <f>_xlfn.XLOOKUP(tbl_GL[[#This Row],[Account_key]],tbl_COA[Account_key],tbl_COA[Class],"Not Found")</f>
        <v>Assets</v>
      </c>
      <c r="H12119" t="str">
        <f>_xlfn.XLOOKUP(tbl_GL[[#This Row],[Account_key]],tbl_COA[Account_key],tbl_COA[SubClass],"Not Found")</f>
        <v>Assets</v>
      </c>
      <c r="I12119" t="str">
        <f>_xlfn.XLOOKUP(tbl_GL[[#This Row],[Account_key]],tbl_COA[Account_key],tbl_COA[SubClass2],"Not Found")</f>
        <v>Current Assets</v>
      </c>
      <c r="J12119" t="str">
        <f>_xlfn.XLOOKUP(tbl_GL[[#This Row],[Account_key]],tbl_COA[Account_key],tbl_COA[SubAccount],,0)</f>
        <v>Inventory</v>
      </c>
      <c r="K12119">
        <f>YEAR(tbl_GL[[#This Row],[Date]])</f>
        <v>2019</v>
      </c>
    </row>
    <row r="12120" spans="1:11" x14ac:dyDescent="0.35">
      <c r="A12120">
        <v>871.2</v>
      </c>
      <c r="B12120" s="24">
        <v>43586</v>
      </c>
      <c r="C12120">
        <v>5</v>
      </c>
      <c r="D12120" s="13">
        <v>110</v>
      </c>
      <c r="E12120" s="13" t="s">
        <v>84</v>
      </c>
      <c r="F12120" s="17">
        <v>11700</v>
      </c>
      <c r="G12120" t="str">
        <f>_xlfn.XLOOKUP(tbl_GL[[#This Row],[Account_key]],tbl_COA[Account_key],tbl_COA[Class],"Not Found")</f>
        <v>Liabilities and Owners Equity</v>
      </c>
      <c r="H12120" t="str">
        <f>_xlfn.XLOOKUP(tbl_GL[[#This Row],[Account_key]],tbl_COA[Account_key],tbl_COA[SubClass],"Not Found")</f>
        <v>Liabilities</v>
      </c>
      <c r="I12120" t="str">
        <f>_xlfn.XLOOKUP(tbl_GL[[#This Row],[Account_key]],tbl_COA[Account_key],tbl_COA[SubClass2],"Not Found")</f>
        <v>Current Liabilities</v>
      </c>
      <c r="J12120" t="str">
        <f>_xlfn.XLOOKUP(tbl_GL[[#This Row],[Account_key]],tbl_COA[Account_key],tbl_COA[SubAccount],,0)</f>
        <v>Trade Payables</v>
      </c>
      <c r="K12120">
        <f>YEAR(tbl_GL[[#This Row],[Date]])</f>
        <v>2019</v>
      </c>
    </row>
    <row r="12121" spans="1:11" x14ac:dyDescent="0.35">
      <c r="A12121">
        <v>872.1</v>
      </c>
      <c r="B12121" s="24">
        <v>43589</v>
      </c>
      <c r="C12121">
        <v>5</v>
      </c>
      <c r="D12121" s="13">
        <v>10</v>
      </c>
      <c r="E12121" s="13" t="s">
        <v>98</v>
      </c>
      <c r="F12121" s="17">
        <v>-1475</v>
      </c>
      <c r="G12121" t="str">
        <f>_xlfn.XLOOKUP(tbl_GL[[#This Row],[Account_key]],tbl_COA[Account_key],tbl_COA[Class],"Not Found")</f>
        <v>Assets</v>
      </c>
      <c r="H12121" t="str">
        <f>_xlfn.XLOOKUP(tbl_GL[[#This Row],[Account_key]],tbl_COA[Account_key],tbl_COA[SubClass],"Not Found")</f>
        <v>Assets</v>
      </c>
      <c r="I12121" t="str">
        <f>_xlfn.XLOOKUP(tbl_GL[[#This Row],[Account_key]],tbl_COA[Account_key],tbl_COA[SubClass2],"Not Found")</f>
        <v>Current Assets</v>
      </c>
      <c r="J12121" t="str">
        <f>_xlfn.XLOOKUP(tbl_GL[[#This Row],[Account_key]],tbl_COA[Account_key],tbl_COA[SubAccount],,0)</f>
        <v>Cash at Bank</v>
      </c>
      <c r="K12121">
        <f>YEAR(tbl_GL[[#This Row],[Date]])</f>
        <v>2019</v>
      </c>
    </row>
    <row r="12122" spans="1:11" x14ac:dyDescent="0.35">
      <c r="A12122">
        <v>872.2</v>
      </c>
      <c r="B12122" s="24">
        <v>43589</v>
      </c>
      <c r="C12122">
        <v>5</v>
      </c>
      <c r="D12122" s="13">
        <v>120</v>
      </c>
      <c r="E12122" s="13" t="s">
        <v>98</v>
      </c>
      <c r="F12122" s="17">
        <v>-1475</v>
      </c>
      <c r="G12122" t="str">
        <f>_xlfn.XLOOKUP(tbl_GL[[#This Row],[Account_key]],tbl_COA[Account_key],tbl_COA[Class],"Not Found")</f>
        <v>Liabilities and Owners Equity</v>
      </c>
      <c r="H12122" t="str">
        <f>_xlfn.XLOOKUP(tbl_GL[[#This Row],[Account_key]],tbl_COA[Account_key],tbl_COA[SubClass],"Not Found")</f>
        <v>Liabilities</v>
      </c>
      <c r="I12122" t="str">
        <f>_xlfn.XLOOKUP(tbl_GL[[#This Row],[Account_key]],tbl_COA[Account_key],tbl_COA[SubClass2],"Not Found")</f>
        <v>Current Liabilities</v>
      </c>
      <c r="J12122" t="str">
        <f>_xlfn.XLOOKUP(tbl_GL[[#This Row],[Account_key]],tbl_COA[Account_key],tbl_COA[SubAccount],,0)</f>
        <v>Accrued Expenses</v>
      </c>
      <c r="K12122">
        <f>YEAR(tbl_GL[[#This Row],[Date]])</f>
        <v>2019</v>
      </c>
    </row>
    <row r="12123" spans="1:11" x14ac:dyDescent="0.35">
      <c r="A12123">
        <v>873.1</v>
      </c>
      <c r="B12123" s="24">
        <v>43589</v>
      </c>
      <c r="C12123">
        <v>5</v>
      </c>
      <c r="D12123" s="13">
        <v>290</v>
      </c>
      <c r="E12123" s="13" t="s">
        <v>97</v>
      </c>
      <c r="F12123" s="17">
        <v>-1661</v>
      </c>
      <c r="G12123" t="str">
        <f>_xlfn.XLOOKUP(tbl_GL[[#This Row],[Account_key]],tbl_COA[Account_key],tbl_COA[Class],"Not Found")</f>
        <v>Operating account</v>
      </c>
      <c r="H12123" t="str">
        <f>_xlfn.XLOOKUP(tbl_GL[[#This Row],[Account_key]],tbl_COA[Account_key],tbl_COA[SubClass],"Not Found")</f>
        <v>Operating Expenses</v>
      </c>
      <c r="I12123" t="str">
        <f>_xlfn.XLOOKUP(tbl_GL[[#This Row],[Account_key]],tbl_COA[Account_key],tbl_COA[SubClass2],"Not Found")</f>
        <v>Administration</v>
      </c>
      <c r="J12123" t="str">
        <f>_xlfn.XLOOKUP(tbl_GL[[#This Row],[Account_key]],tbl_COA[Account_key],tbl_COA[SubAccount],,0)</f>
        <v>Travel</v>
      </c>
      <c r="K12123">
        <f>YEAR(tbl_GL[[#This Row],[Date]])</f>
        <v>2019</v>
      </c>
    </row>
    <row r="12124" spans="1:11" x14ac:dyDescent="0.35">
      <c r="A12124">
        <v>873.2</v>
      </c>
      <c r="B12124" s="24">
        <v>43589</v>
      </c>
      <c r="C12124">
        <v>5</v>
      </c>
      <c r="D12124" s="13">
        <v>120</v>
      </c>
      <c r="E12124" s="13" t="s">
        <v>97</v>
      </c>
      <c r="F12124" s="17">
        <v>1661</v>
      </c>
      <c r="G12124" t="str">
        <f>_xlfn.XLOOKUP(tbl_GL[[#This Row],[Account_key]],tbl_COA[Account_key],tbl_COA[Class],"Not Found")</f>
        <v>Liabilities and Owners Equity</v>
      </c>
      <c r="H12124" t="str">
        <f>_xlfn.XLOOKUP(tbl_GL[[#This Row],[Account_key]],tbl_COA[Account_key],tbl_COA[SubClass],"Not Found")</f>
        <v>Liabilities</v>
      </c>
      <c r="I12124" t="str">
        <f>_xlfn.XLOOKUP(tbl_GL[[#This Row],[Account_key]],tbl_COA[Account_key],tbl_COA[SubClass2],"Not Found")</f>
        <v>Current Liabilities</v>
      </c>
      <c r="J12124" t="str">
        <f>_xlfn.XLOOKUP(tbl_GL[[#This Row],[Account_key]],tbl_COA[Account_key],tbl_COA[SubAccount],,0)</f>
        <v>Accrued Expenses</v>
      </c>
      <c r="K12124">
        <f>YEAR(tbl_GL[[#This Row],[Date]])</f>
        <v>2019</v>
      </c>
    </row>
    <row r="12125" spans="1:11" x14ac:dyDescent="0.35">
      <c r="A12125">
        <v>874.1</v>
      </c>
      <c r="B12125" s="24">
        <v>43589</v>
      </c>
      <c r="C12125">
        <v>5</v>
      </c>
      <c r="D12125" s="13">
        <v>10</v>
      </c>
      <c r="E12125" s="13" t="s">
        <v>98</v>
      </c>
      <c r="F12125" s="17">
        <v>-1841</v>
      </c>
      <c r="G12125" t="str">
        <f>_xlfn.XLOOKUP(tbl_GL[[#This Row],[Account_key]],tbl_COA[Account_key],tbl_COA[Class],"Not Found")</f>
        <v>Assets</v>
      </c>
      <c r="H12125" t="str">
        <f>_xlfn.XLOOKUP(tbl_GL[[#This Row],[Account_key]],tbl_COA[Account_key],tbl_COA[SubClass],"Not Found")</f>
        <v>Assets</v>
      </c>
      <c r="I12125" t="str">
        <f>_xlfn.XLOOKUP(tbl_GL[[#This Row],[Account_key]],tbl_COA[Account_key],tbl_COA[SubClass2],"Not Found")</f>
        <v>Current Assets</v>
      </c>
      <c r="J12125" t="str">
        <f>_xlfn.XLOOKUP(tbl_GL[[#This Row],[Account_key]],tbl_COA[Account_key],tbl_COA[SubAccount],,0)</f>
        <v>Cash at Bank</v>
      </c>
      <c r="K12125">
        <f>YEAR(tbl_GL[[#This Row],[Date]])</f>
        <v>2019</v>
      </c>
    </row>
    <row r="12126" spans="1:11" x14ac:dyDescent="0.35">
      <c r="A12126">
        <v>874.2</v>
      </c>
      <c r="B12126" s="24">
        <v>43589</v>
      </c>
      <c r="C12126">
        <v>5</v>
      </c>
      <c r="D12126" s="13">
        <v>120</v>
      </c>
      <c r="E12126" s="13" t="s">
        <v>98</v>
      </c>
      <c r="F12126" s="17">
        <v>-1841</v>
      </c>
      <c r="G12126" t="str">
        <f>_xlfn.XLOOKUP(tbl_GL[[#This Row],[Account_key]],tbl_COA[Account_key],tbl_COA[Class],"Not Found")</f>
        <v>Liabilities and Owners Equity</v>
      </c>
      <c r="H12126" t="str">
        <f>_xlfn.XLOOKUP(tbl_GL[[#This Row],[Account_key]],tbl_COA[Account_key],tbl_COA[SubClass],"Not Found")</f>
        <v>Liabilities</v>
      </c>
      <c r="I12126" t="str">
        <f>_xlfn.XLOOKUP(tbl_GL[[#This Row],[Account_key]],tbl_COA[Account_key],tbl_COA[SubClass2],"Not Found")</f>
        <v>Current Liabilities</v>
      </c>
      <c r="J12126" t="str">
        <f>_xlfn.XLOOKUP(tbl_GL[[#This Row],[Account_key]],tbl_COA[Account_key],tbl_COA[SubAccount],,0)</f>
        <v>Accrued Expenses</v>
      </c>
      <c r="K12126">
        <f>YEAR(tbl_GL[[#This Row],[Date]])</f>
        <v>2019</v>
      </c>
    </row>
    <row r="12127" spans="1:11" x14ac:dyDescent="0.35">
      <c r="A12127">
        <v>875.1</v>
      </c>
      <c r="B12127" s="24">
        <v>43590</v>
      </c>
      <c r="C12127">
        <v>5</v>
      </c>
      <c r="D12127" s="13">
        <v>230</v>
      </c>
      <c r="E12127" s="13" t="s">
        <v>4</v>
      </c>
      <c r="F12127" s="17">
        <v>-619</v>
      </c>
      <c r="G12127" t="str">
        <f>_xlfn.XLOOKUP(tbl_GL[[#This Row],[Account_key]],tbl_COA[Account_key],tbl_COA[Class],"Not Found")</f>
        <v>Trading account</v>
      </c>
      <c r="H12127" t="str">
        <f>_xlfn.XLOOKUP(tbl_GL[[#This Row],[Account_key]],tbl_COA[Account_key],tbl_COA[SubClass],"Not Found")</f>
        <v>Cost of Sales</v>
      </c>
      <c r="I12127" t="str">
        <f>_xlfn.XLOOKUP(tbl_GL[[#This Row],[Account_key]],tbl_COA[Account_key],tbl_COA[SubClass2],"Not Found")</f>
        <v>Cost of Sales</v>
      </c>
      <c r="J12127" t="str">
        <f>_xlfn.XLOOKUP(tbl_GL[[#This Row],[Account_key]],tbl_COA[Account_key],tbl_COA[SubAccount],,0)</f>
        <v>Cost of Sales</v>
      </c>
      <c r="K12127">
        <f>YEAR(tbl_GL[[#This Row],[Date]])</f>
        <v>2019</v>
      </c>
    </row>
    <row r="12128" spans="1:11" x14ac:dyDescent="0.35">
      <c r="A12128">
        <v>875.2</v>
      </c>
      <c r="B12128" s="24">
        <v>43590</v>
      </c>
      <c r="C12128">
        <v>5</v>
      </c>
      <c r="D12128" s="13">
        <v>60</v>
      </c>
      <c r="E12128" s="13" t="s">
        <v>4</v>
      </c>
      <c r="F12128" s="17">
        <v>-619</v>
      </c>
      <c r="G12128" t="str">
        <f>_xlfn.XLOOKUP(tbl_GL[[#This Row],[Account_key]],tbl_COA[Account_key],tbl_COA[Class],"Not Found")</f>
        <v>Assets</v>
      </c>
      <c r="H12128" t="str">
        <f>_xlfn.XLOOKUP(tbl_GL[[#This Row],[Account_key]],tbl_COA[Account_key],tbl_COA[SubClass],"Not Found")</f>
        <v>Assets</v>
      </c>
      <c r="I12128" t="str">
        <f>_xlfn.XLOOKUP(tbl_GL[[#This Row],[Account_key]],tbl_COA[Account_key],tbl_COA[SubClass2],"Not Found")</f>
        <v>Current Assets</v>
      </c>
      <c r="J12128" t="str">
        <f>_xlfn.XLOOKUP(tbl_GL[[#This Row],[Account_key]],tbl_COA[Account_key],tbl_COA[SubAccount],,0)</f>
        <v>Inventory</v>
      </c>
      <c r="K12128">
        <f>YEAR(tbl_GL[[#This Row],[Date]])</f>
        <v>2019</v>
      </c>
    </row>
    <row r="12129" spans="1:11" x14ac:dyDescent="0.35">
      <c r="A12129">
        <v>876.1</v>
      </c>
      <c r="B12129" s="24">
        <v>43590</v>
      </c>
      <c r="C12129">
        <v>5</v>
      </c>
      <c r="D12129" s="13">
        <v>230</v>
      </c>
      <c r="E12129" s="13" t="s">
        <v>4</v>
      </c>
      <c r="F12129" s="17">
        <v>-2719</v>
      </c>
      <c r="G12129" t="str">
        <f>_xlfn.XLOOKUP(tbl_GL[[#This Row],[Account_key]],tbl_COA[Account_key],tbl_COA[Class],"Not Found")</f>
        <v>Trading account</v>
      </c>
      <c r="H12129" t="str">
        <f>_xlfn.XLOOKUP(tbl_GL[[#This Row],[Account_key]],tbl_COA[Account_key],tbl_COA[SubClass],"Not Found")</f>
        <v>Cost of Sales</v>
      </c>
      <c r="I12129" t="str">
        <f>_xlfn.XLOOKUP(tbl_GL[[#This Row],[Account_key]],tbl_COA[Account_key],tbl_COA[SubClass2],"Not Found")</f>
        <v>Cost of Sales</v>
      </c>
      <c r="J12129" t="str">
        <f>_xlfn.XLOOKUP(tbl_GL[[#This Row],[Account_key]],tbl_COA[Account_key],tbl_COA[SubAccount],,0)</f>
        <v>Cost of Sales</v>
      </c>
      <c r="K12129">
        <f>YEAR(tbl_GL[[#This Row],[Date]])</f>
        <v>2019</v>
      </c>
    </row>
    <row r="12130" spans="1:11" x14ac:dyDescent="0.35">
      <c r="A12130">
        <v>876.2</v>
      </c>
      <c r="B12130" s="24">
        <v>43590</v>
      </c>
      <c r="C12130">
        <v>5</v>
      </c>
      <c r="D12130" s="13">
        <v>60</v>
      </c>
      <c r="E12130" s="13" t="s">
        <v>4</v>
      </c>
      <c r="F12130" s="17">
        <v>-2719</v>
      </c>
      <c r="G12130" t="str">
        <f>_xlfn.XLOOKUP(tbl_GL[[#This Row],[Account_key]],tbl_COA[Account_key],tbl_COA[Class],"Not Found")</f>
        <v>Assets</v>
      </c>
      <c r="H12130" t="str">
        <f>_xlfn.XLOOKUP(tbl_GL[[#This Row],[Account_key]],tbl_COA[Account_key],tbl_COA[SubClass],"Not Found")</f>
        <v>Assets</v>
      </c>
      <c r="I12130" t="str">
        <f>_xlfn.XLOOKUP(tbl_GL[[#This Row],[Account_key]],tbl_COA[Account_key],tbl_COA[SubClass2],"Not Found")</f>
        <v>Current Assets</v>
      </c>
      <c r="J12130" t="str">
        <f>_xlfn.XLOOKUP(tbl_GL[[#This Row],[Account_key]],tbl_COA[Account_key],tbl_COA[SubAccount],,0)</f>
        <v>Inventory</v>
      </c>
      <c r="K12130">
        <f>YEAR(tbl_GL[[#This Row],[Date]])</f>
        <v>2019</v>
      </c>
    </row>
    <row r="12131" spans="1:11" x14ac:dyDescent="0.35">
      <c r="A12131">
        <v>877.1</v>
      </c>
      <c r="B12131" s="24">
        <v>43590</v>
      </c>
      <c r="C12131">
        <v>5</v>
      </c>
      <c r="D12131" s="13">
        <v>210</v>
      </c>
      <c r="E12131" s="13" t="s">
        <v>7</v>
      </c>
      <c r="F12131" s="17">
        <v>2783</v>
      </c>
      <c r="G12131" t="str">
        <f>_xlfn.XLOOKUP(tbl_GL[[#This Row],[Account_key]],tbl_COA[Account_key],tbl_COA[Class],"Not Found")</f>
        <v>Trading account</v>
      </c>
      <c r="H12131" t="str">
        <f>_xlfn.XLOOKUP(tbl_GL[[#This Row],[Account_key]],tbl_COA[Account_key],tbl_COA[SubClass],"Not Found")</f>
        <v>Sales</v>
      </c>
      <c r="I12131" t="str">
        <f>_xlfn.XLOOKUP(tbl_GL[[#This Row],[Account_key]],tbl_COA[Account_key],tbl_COA[SubClass2],"Not Found")</f>
        <v>Sales</v>
      </c>
      <c r="J12131" t="str">
        <f>_xlfn.XLOOKUP(tbl_GL[[#This Row],[Account_key]],tbl_COA[Account_key],tbl_COA[SubAccount],,0)</f>
        <v>Sales</v>
      </c>
      <c r="K12131">
        <f>YEAR(tbl_GL[[#This Row],[Date]])</f>
        <v>2019</v>
      </c>
    </row>
    <row r="12132" spans="1:11" x14ac:dyDescent="0.35">
      <c r="A12132">
        <v>877.2</v>
      </c>
      <c r="B12132" s="24">
        <v>43590</v>
      </c>
      <c r="C12132">
        <v>5</v>
      </c>
      <c r="D12132" s="13">
        <v>10</v>
      </c>
      <c r="E12132" s="13" t="s">
        <v>7</v>
      </c>
      <c r="F12132" s="17">
        <v>2783</v>
      </c>
      <c r="G12132" t="str">
        <f>_xlfn.XLOOKUP(tbl_GL[[#This Row],[Account_key]],tbl_COA[Account_key],tbl_COA[Class],"Not Found")</f>
        <v>Assets</v>
      </c>
      <c r="H12132" t="str">
        <f>_xlfn.XLOOKUP(tbl_GL[[#This Row],[Account_key]],tbl_COA[Account_key],tbl_COA[SubClass],"Not Found")</f>
        <v>Assets</v>
      </c>
      <c r="I12132" t="str">
        <f>_xlfn.XLOOKUP(tbl_GL[[#This Row],[Account_key]],tbl_COA[Account_key],tbl_COA[SubClass2],"Not Found")</f>
        <v>Current Assets</v>
      </c>
      <c r="J12132" t="str">
        <f>_xlfn.XLOOKUP(tbl_GL[[#This Row],[Account_key]],tbl_COA[Account_key],tbl_COA[SubAccount],,0)</f>
        <v>Cash at Bank</v>
      </c>
      <c r="K12132">
        <f>YEAR(tbl_GL[[#This Row],[Date]])</f>
        <v>2019</v>
      </c>
    </row>
    <row r="12133" spans="1:11" x14ac:dyDescent="0.35">
      <c r="A12133">
        <v>878.1</v>
      </c>
      <c r="B12133" s="24">
        <v>43590</v>
      </c>
      <c r="C12133">
        <v>5</v>
      </c>
      <c r="D12133" s="13">
        <v>210</v>
      </c>
      <c r="E12133" s="13" t="s">
        <v>8</v>
      </c>
      <c r="F12133" s="17">
        <v>10705</v>
      </c>
      <c r="G12133" t="str">
        <f>_xlfn.XLOOKUP(tbl_GL[[#This Row],[Account_key]],tbl_COA[Account_key],tbl_COA[Class],"Not Found")</f>
        <v>Trading account</v>
      </c>
      <c r="H12133" t="str">
        <f>_xlfn.XLOOKUP(tbl_GL[[#This Row],[Account_key]],tbl_COA[Account_key],tbl_COA[SubClass],"Not Found")</f>
        <v>Sales</v>
      </c>
      <c r="I12133" t="str">
        <f>_xlfn.XLOOKUP(tbl_GL[[#This Row],[Account_key]],tbl_COA[Account_key],tbl_COA[SubClass2],"Not Found")</f>
        <v>Sales</v>
      </c>
      <c r="J12133" t="str">
        <f>_xlfn.XLOOKUP(tbl_GL[[#This Row],[Account_key]],tbl_COA[Account_key],tbl_COA[SubAccount],,0)</f>
        <v>Sales</v>
      </c>
      <c r="K12133">
        <f>YEAR(tbl_GL[[#This Row],[Date]])</f>
        <v>2019</v>
      </c>
    </row>
    <row r="12134" spans="1:11" x14ac:dyDescent="0.35">
      <c r="A12134">
        <v>878.2</v>
      </c>
      <c r="B12134" s="24">
        <v>43590</v>
      </c>
      <c r="C12134">
        <v>5</v>
      </c>
      <c r="D12134" s="13">
        <v>30</v>
      </c>
      <c r="E12134" s="13" t="s">
        <v>8</v>
      </c>
      <c r="F12134" s="17">
        <v>10705</v>
      </c>
      <c r="G12134" t="str">
        <f>_xlfn.XLOOKUP(tbl_GL[[#This Row],[Account_key]],tbl_COA[Account_key],tbl_COA[Class],"Not Found")</f>
        <v>Assets</v>
      </c>
      <c r="H12134" t="str">
        <f>_xlfn.XLOOKUP(tbl_GL[[#This Row],[Account_key]],tbl_COA[Account_key],tbl_COA[SubClass],"Not Found")</f>
        <v>Assets</v>
      </c>
      <c r="I12134" t="str">
        <f>_xlfn.XLOOKUP(tbl_GL[[#This Row],[Account_key]],tbl_COA[Account_key],tbl_COA[SubClass2],"Not Found")</f>
        <v>Current Assets</v>
      </c>
      <c r="J12134" t="str">
        <f>_xlfn.XLOOKUP(tbl_GL[[#This Row],[Account_key]],tbl_COA[Account_key],tbl_COA[SubAccount],,0)</f>
        <v>Trade Receivables</v>
      </c>
      <c r="K12134">
        <f>YEAR(tbl_GL[[#This Row],[Date]])</f>
        <v>2019</v>
      </c>
    </row>
    <row r="12135" spans="1:11" x14ac:dyDescent="0.35">
      <c r="A12135">
        <v>879.1</v>
      </c>
      <c r="B12135" s="24">
        <v>43590</v>
      </c>
      <c r="C12135">
        <v>5</v>
      </c>
      <c r="D12135" s="13">
        <v>30</v>
      </c>
      <c r="E12135" s="13" t="s">
        <v>80</v>
      </c>
      <c r="F12135" s="17">
        <v>-12299</v>
      </c>
      <c r="G12135" t="str">
        <f>_xlfn.XLOOKUP(tbl_GL[[#This Row],[Account_key]],tbl_COA[Account_key],tbl_COA[Class],"Not Found")</f>
        <v>Assets</v>
      </c>
      <c r="H12135" t="str">
        <f>_xlfn.XLOOKUP(tbl_GL[[#This Row],[Account_key]],tbl_COA[Account_key],tbl_COA[SubClass],"Not Found")</f>
        <v>Assets</v>
      </c>
      <c r="I12135" t="str">
        <f>_xlfn.XLOOKUP(tbl_GL[[#This Row],[Account_key]],tbl_COA[Account_key],tbl_COA[SubClass2],"Not Found")</f>
        <v>Current Assets</v>
      </c>
      <c r="J12135" t="str">
        <f>_xlfn.XLOOKUP(tbl_GL[[#This Row],[Account_key]],tbl_COA[Account_key],tbl_COA[SubAccount],,0)</f>
        <v>Trade Receivables</v>
      </c>
      <c r="K12135">
        <f>YEAR(tbl_GL[[#This Row],[Date]])</f>
        <v>2019</v>
      </c>
    </row>
    <row r="12136" spans="1:11" x14ac:dyDescent="0.35">
      <c r="A12136">
        <v>879.2</v>
      </c>
      <c r="B12136" s="24">
        <v>43590</v>
      </c>
      <c r="C12136">
        <v>5</v>
      </c>
      <c r="D12136" s="13">
        <v>10</v>
      </c>
      <c r="E12136" s="13" t="s">
        <v>80</v>
      </c>
      <c r="F12136" s="17">
        <v>12299</v>
      </c>
      <c r="G12136" t="str">
        <f>_xlfn.XLOOKUP(tbl_GL[[#This Row],[Account_key]],tbl_COA[Account_key],tbl_COA[Class],"Not Found")</f>
        <v>Assets</v>
      </c>
      <c r="H12136" t="str">
        <f>_xlfn.XLOOKUP(tbl_GL[[#This Row],[Account_key]],tbl_COA[Account_key],tbl_COA[SubClass],"Not Found")</f>
        <v>Assets</v>
      </c>
      <c r="I12136" t="str">
        <f>_xlfn.XLOOKUP(tbl_GL[[#This Row],[Account_key]],tbl_COA[Account_key],tbl_COA[SubClass2],"Not Found")</f>
        <v>Current Assets</v>
      </c>
      <c r="J12136" t="str">
        <f>_xlfn.XLOOKUP(tbl_GL[[#This Row],[Account_key]],tbl_COA[Account_key],tbl_COA[SubAccount],,0)</f>
        <v>Cash at Bank</v>
      </c>
      <c r="K12136">
        <f>YEAR(tbl_GL[[#This Row],[Date]])</f>
        <v>2019</v>
      </c>
    </row>
    <row r="12137" spans="1:11" x14ac:dyDescent="0.35">
      <c r="A12137">
        <v>880.1</v>
      </c>
      <c r="B12137" s="24">
        <v>43591</v>
      </c>
      <c r="C12137">
        <v>5</v>
      </c>
      <c r="D12137" s="13">
        <v>330</v>
      </c>
      <c r="E12137" s="13" t="s">
        <v>99</v>
      </c>
      <c r="F12137" s="17">
        <v>-166</v>
      </c>
      <c r="G12137" t="str">
        <f>_xlfn.XLOOKUP(tbl_GL[[#This Row],[Account_key]],tbl_COA[Account_key],tbl_COA[Class],"Not Found")</f>
        <v>Operating account</v>
      </c>
      <c r="H12137" t="str">
        <f>_xlfn.XLOOKUP(tbl_GL[[#This Row],[Account_key]],tbl_COA[Account_key],tbl_COA[SubClass],"Not Found")</f>
        <v>Operating Expenses</v>
      </c>
      <c r="I12137" t="str">
        <f>_xlfn.XLOOKUP(tbl_GL[[#This Row],[Account_key]],tbl_COA[Account_key],tbl_COA[SubClass2],"Not Found")</f>
        <v>Administration</v>
      </c>
      <c r="J12137" t="str">
        <f>_xlfn.XLOOKUP(tbl_GL[[#This Row],[Account_key]],tbl_COA[Account_key],tbl_COA[SubAccount],,0)</f>
        <v>Telephone</v>
      </c>
      <c r="K12137">
        <f>YEAR(tbl_GL[[#This Row],[Date]])</f>
        <v>2019</v>
      </c>
    </row>
    <row r="12138" spans="1:11" x14ac:dyDescent="0.35">
      <c r="A12138">
        <v>880.2</v>
      </c>
      <c r="B12138" s="24">
        <v>43591</v>
      </c>
      <c r="C12138">
        <v>5</v>
      </c>
      <c r="D12138" s="13">
        <v>20</v>
      </c>
      <c r="E12138" s="13" t="s">
        <v>99</v>
      </c>
      <c r="F12138" s="17">
        <v>-166</v>
      </c>
      <c r="G12138" t="str">
        <f>_xlfn.XLOOKUP(tbl_GL[[#This Row],[Account_key]],tbl_COA[Account_key],tbl_COA[Class],"Not Found")</f>
        <v>Assets</v>
      </c>
      <c r="H12138" t="str">
        <f>_xlfn.XLOOKUP(tbl_GL[[#This Row],[Account_key]],tbl_COA[Account_key],tbl_COA[SubClass],"Not Found")</f>
        <v>Assets</v>
      </c>
      <c r="I12138" t="str">
        <f>_xlfn.XLOOKUP(tbl_GL[[#This Row],[Account_key]],tbl_COA[Account_key],tbl_COA[SubClass2],"Not Found")</f>
        <v>Current Assets</v>
      </c>
      <c r="J12138" t="str">
        <f>_xlfn.XLOOKUP(tbl_GL[[#This Row],[Account_key]],tbl_COA[Account_key],tbl_COA[SubAccount],,0)</f>
        <v>Cash in hand</v>
      </c>
      <c r="K12138">
        <f>YEAR(tbl_GL[[#This Row],[Date]])</f>
        <v>2019</v>
      </c>
    </row>
    <row r="12139" spans="1:11" x14ac:dyDescent="0.35">
      <c r="A12139">
        <v>881.1</v>
      </c>
      <c r="B12139" s="24">
        <v>43591</v>
      </c>
      <c r="C12139">
        <v>5</v>
      </c>
      <c r="D12139" s="13">
        <v>260</v>
      </c>
      <c r="E12139" s="13" t="s">
        <v>97</v>
      </c>
      <c r="F12139" s="17">
        <v>-1338</v>
      </c>
      <c r="G12139" t="str">
        <f>_xlfn.XLOOKUP(tbl_GL[[#This Row],[Account_key]],tbl_COA[Account_key],tbl_COA[Class],"Not Found")</f>
        <v>Operating account</v>
      </c>
      <c r="H12139" t="str">
        <f>_xlfn.XLOOKUP(tbl_GL[[#This Row],[Account_key]],tbl_COA[Account_key],tbl_COA[SubClass],"Not Found")</f>
        <v>Operating Expenses</v>
      </c>
      <c r="I12139" t="str">
        <f>_xlfn.XLOOKUP(tbl_GL[[#This Row],[Account_key]],tbl_COA[Account_key],tbl_COA[SubClass2],"Not Found")</f>
        <v>Marketing</v>
      </c>
      <c r="J12139" t="str">
        <f>_xlfn.XLOOKUP(tbl_GL[[#This Row],[Account_key]],tbl_COA[Account_key],tbl_COA[SubAccount],,0)</f>
        <v>Commissions</v>
      </c>
      <c r="K12139">
        <f>YEAR(tbl_GL[[#This Row],[Date]])</f>
        <v>2019</v>
      </c>
    </row>
    <row r="12140" spans="1:11" x14ac:dyDescent="0.35">
      <c r="A12140">
        <v>881.2</v>
      </c>
      <c r="B12140" s="24">
        <v>43591</v>
      </c>
      <c r="C12140">
        <v>5</v>
      </c>
      <c r="D12140" s="13">
        <v>120</v>
      </c>
      <c r="E12140" s="13" t="s">
        <v>97</v>
      </c>
      <c r="F12140" s="17">
        <v>1338</v>
      </c>
      <c r="G12140" t="str">
        <f>_xlfn.XLOOKUP(tbl_GL[[#This Row],[Account_key]],tbl_COA[Account_key],tbl_COA[Class],"Not Found")</f>
        <v>Liabilities and Owners Equity</v>
      </c>
      <c r="H12140" t="str">
        <f>_xlfn.XLOOKUP(tbl_GL[[#This Row],[Account_key]],tbl_COA[Account_key],tbl_COA[SubClass],"Not Found")</f>
        <v>Liabilities</v>
      </c>
      <c r="I12140" t="str">
        <f>_xlfn.XLOOKUP(tbl_GL[[#This Row],[Account_key]],tbl_COA[Account_key],tbl_COA[SubClass2],"Not Found")</f>
        <v>Current Liabilities</v>
      </c>
      <c r="J12140" t="str">
        <f>_xlfn.XLOOKUP(tbl_GL[[#This Row],[Account_key]],tbl_COA[Account_key],tbl_COA[SubAccount],,0)</f>
        <v>Accrued Expenses</v>
      </c>
      <c r="K12140">
        <f>YEAR(tbl_GL[[#This Row],[Date]])</f>
        <v>2019</v>
      </c>
    </row>
    <row r="12141" spans="1:11" x14ac:dyDescent="0.35">
      <c r="A12141">
        <v>882.1</v>
      </c>
      <c r="B12141" s="24">
        <v>43591</v>
      </c>
      <c r="C12141">
        <v>5</v>
      </c>
      <c r="D12141" s="13">
        <v>10</v>
      </c>
      <c r="E12141" s="13" t="s">
        <v>98</v>
      </c>
      <c r="F12141" s="17">
        <v>-1967</v>
      </c>
      <c r="G12141" t="str">
        <f>_xlfn.XLOOKUP(tbl_GL[[#This Row],[Account_key]],tbl_COA[Account_key],tbl_COA[Class],"Not Found")</f>
        <v>Assets</v>
      </c>
      <c r="H12141" t="str">
        <f>_xlfn.XLOOKUP(tbl_GL[[#This Row],[Account_key]],tbl_COA[Account_key],tbl_COA[SubClass],"Not Found")</f>
        <v>Assets</v>
      </c>
      <c r="I12141" t="str">
        <f>_xlfn.XLOOKUP(tbl_GL[[#This Row],[Account_key]],tbl_COA[Account_key],tbl_COA[SubClass2],"Not Found")</f>
        <v>Current Assets</v>
      </c>
      <c r="J12141" t="str">
        <f>_xlfn.XLOOKUP(tbl_GL[[#This Row],[Account_key]],tbl_COA[Account_key],tbl_COA[SubAccount],,0)</f>
        <v>Cash at Bank</v>
      </c>
      <c r="K12141">
        <f>YEAR(tbl_GL[[#This Row],[Date]])</f>
        <v>2019</v>
      </c>
    </row>
    <row r="12142" spans="1:11" x14ac:dyDescent="0.35">
      <c r="A12142">
        <v>882.2</v>
      </c>
      <c r="B12142" s="24">
        <v>43591</v>
      </c>
      <c r="C12142">
        <v>5</v>
      </c>
      <c r="D12142" s="13">
        <v>120</v>
      </c>
      <c r="E12142" s="13" t="s">
        <v>98</v>
      </c>
      <c r="F12142" s="17">
        <v>-1967</v>
      </c>
      <c r="G12142" t="str">
        <f>_xlfn.XLOOKUP(tbl_GL[[#This Row],[Account_key]],tbl_COA[Account_key],tbl_COA[Class],"Not Found")</f>
        <v>Liabilities and Owners Equity</v>
      </c>
      <c r="H12142" t="str">
        <f>_xlfn.XLOOKUP(tbl_GL[[#This Row],[Account_key]],tbl_COA[Account_key],tbl_COA[SubClass],"Not Found")</f>
        <v>Liabilities</v>
      </c>
      <c r="I12142" t="str">
        <f>_xlfn.XLOOKUP(tbl_GL[[#This Row],[Account_key]],tbl_COA[Account_key],tbl_COA[SubClass2],"Not Found")</f>
        <v>Current Liabilities</v>
      </c>
      <c r="J12142" t="str">
        <f>_xlfn.XLOOKUP(tbl_GL[[#This Row],[Account_key]],tbl_COA[Account_key],tbl_COA[SubAccount],,0)</f>
        <v>Accrued Expenses</v>
      </c>
      <c r="K12142">
        <f>YEAR(tbl_GL[[#This Row],[Date]])</f>
        <v>2019</v>
      </c>
    </row>
    <row r="12143" spans="1:11" x14ac:dyDescent="0.35">
      <c r="A12143">
        <v>883.1</v>
      </c>
      <c r="B12143" s="24">
        <v>43594</v>
      </c>
      <c r="C12143">
        <v>5</v>
      </c>
      <c r="D12143" s="13">
        <v>290</v>
      </c>
      <c r="E12143" s="13" t="s">
        <v>97</v>
      </c>
      <c r="F12143" s="17">
        <v>-1102</v>
      </c>
      <c r="G12143" t="str">
        <f>_xlfn.XLOOKUP(tbl_GL[[#This Row],[Account_key]],tbl_COA[Account_key],tbl_COA[Class],"Not Found")</f>
        <v>Operating account</v>
      </c>
      <c r="H12143" t="str">
        <f>_xlfn.XLOOKUP(tbl_GL[[#This Row],[Account_key]],tbl_COA[Account_key],tbl_COA[SubClass],"Not Found")</f>
        <v>Operating Expenses</v>
      </c>
      <c r="I12143" t="str">
        <f>_xlfn.XLOOKUP(tbl_GL[[#This Row],[Account_key]],tbl_COA[Account_key],tbl_COA[SubClass2],"Not Found")</f>
        <v>Administration</v>
      </c>
      <c r="J12143" t="str">
        <f>_xlfn.XLOOKUP(tbl_GL[[#This Row],[Account_key]],tbl_COA[Account_key],tbl_COA[SubAccount],,0)</f>
        <v>Travel</v>
      </c>
      <c r="K12143">
        <f>YEAR(tbl_GL[[#This Row],[Date]])</f>
        <v>2019</v>
      </c>
    </row>
    <row r="12144" spans="1:11" x14ac:dyDescent="0.35">
      <c r="A12144">
        <v>883.2</v>
      </c>
      <c r="B12144" s="24">
        <v>43594</v>
      </c>
      <c r="C12144">
        <v>5</v>
      </c>
      <c r="D12144" s="13">
        <v>120</v>
      </c>
      <c r="E12144" s="13" t="s">
        <v>97</v>
      </c>
      <c r="F12144" s="17">
        <v>1102</v>
      </c>
      <c r="G12144" t="str">
        <f>_xlfn.XLOOKUP(tbl_GL[[#This Row],[Account_key]],tbl_COA[Account_key],tbl_COA[Class],"Not Found")</f>
        <v>Liabilities and Owners Equity</v>
      </c>
      <c r="H12144" t="str">
        <f>_xlfn.XLOOKUP(tbl_GL[[#This Row],[Account_key]],tbl_COA[Account_key],tbl_COA[SubClass],"Not Found")</f>
        <v>Liabilities</v>
      </c>
      <c r="I12144" t="str">
        <f>_xlfn.XLOOKUP(tbl_GL[[#This Row],[Account_key]],tbl_COA[Account_key],tbl_COA[SubClass2],"Not Found")</f>
        <v>Current Liabilities</v>
      </c>
      <c r="J12144" t="str">
        <f>_xlfn.XLOOKUP(tbl_GL[[#This Row],[Account_key]],tbl_COA[Account_key],tbl_COA[SubAccount],,0)</f>
        <v>Accrued Expenses</v>
      </c>
      <c r="K12144">
        <f>YEAR(tbl_GL[[#This Row],[Date]])</f>
        <v>2019</v>
      </c>
    </row>
    <row r="12145" spans="1:11" x14ac:dyDescent="0.35">
      <c r="A12145">
        <v>884.1</v>
      </c>
      <c r="B12145" s="24">
        <v>43596</v>
      </c>
      <c r="C12145">
        <v>5</v>
      </c>
      <c r="D12145" s="13">
        <v>10</v>
      </c>
      <c r="E12145" s="13" t="s">
        <v>98</v>
      </c>
      <c r="F12145" s="17">
        <v>-1892</v>
      </c>
      <c r="G12145" t="str">
        <f>_xlfn.XLOOKUP(tbl_GL[[#This Row],[Account_key]],tbl_COA[Account_key],tbl_COA[Class],"Not Found")</f>
        <v>Assets</v>
      </c>
      <c r="H12145" t="str">
        <f>_xlfn.XLOOKUP(tbl_GL[[#This Row],[Account_key]],tbl_COA[Account_key],tbl_COA[SubClass],"Not Found")</f>
        <v>Assets</v>
      </c>
      <c r="I12145" t="str">
        <f>_xlfn.XLOOKUP(tbl_GL[[#This Row],[Account_key]],tbl_COA[Account_key],tbl_COA[SubClass2],"Not Found")</f>
        <v>Current Assets</v>
      </c>
      <c r="J12145" t="str">
        <f>_xlfn.XLOOKUP(tbl_GL[[#This Row],[Account_key]],tbl_COA[Account_key],tbl_COA[SubAccount],,0)</f>
        <v>Cash at Bank</v>
      </c>
      <c r="K12145">
        <f>YEAR(tbl_GL[[#This Row],[Date]])</f>
        <v>2019</v>
      </c>
    </row>
    <row r="12146" spans="1:11" x14ac:dyDescent="0.35">
      <c r="A12146">
        <v>884.2</v>
      </c>
      <c r="B12146" s="24">
        <v>43596</v>
      </c>
      <c r="C12146">
        <v>5</v>
      </c>
      <c r="D12146" s="13">
        <v>120</v>
      </c>
      <c r="E12146" s="13" t="s">
        <v>98</v>
      </c>
      <c r="F12146" s="17">
        <v>-1892</v>
      </c>
      <c r="G12146" t="str">
        <f>_xlfn.XLOOKUP(tbl_GL[[#This Row],[Account_key]],tbl_COA[Account_key],tbl_COA[Class],"Not Found")</f>
        <v>Liabilities and Owners Equity</v>
      </c>
      <c r="H12146" t="str">
        <f>_xlfn.XLOOKUP(tbl_GL[[#This Row],[Account_key]],tbl_COA[Account_key],tbl_COA[SubClass],"Not Found")</f>
        <v>Liabilities</v>
      </c>
      <c r="I12146" t="str">
        <f>_xlfn.XLOOKUP(tbl_GL[[#This Row],[Account_key]],tbl_COA[Account_key],tbl_COA[SubClass2],"Not Found")</f>
        <v>Current Liabilities</v>
      </c>
      <c r="J12146" t="str">
        <f>_xlfn.XLOOKUP(tbl_GL[[#This Row],[Account_key]],tbl_COA[Account_key],tbl_COA[SubAccount],,0)</f>
        <v>Accrued Expenses</v>
      </c>
      <c r="K12146">
        <f>YEAR(tbl_GL[[#This Row],[Date]])</f>
        <v>2019</v>
      </c>
    </row>
    <row r="12147" spans="1:11" x14ac:dyDescent="0.35">
      <c r="A12147">
        <v>885.1</v>
      </c>
      <c r="B12147" s="24">
        <v>43596</v>
      </c>
      <c r="C12147">
        <v>5</v>
      </c>
      <c r="D12147" s="13">
        <v>10</v>
      </c>
      <c r="E12147" s="13" t="s">
        <v>84</v>
      </c>
      <c r="F12147" s="17">
        <v>-11700</v>
      </c>
      <c r="G12147" t="str">
        <f>_xlfn.XLOOKUP(tbl_GL[[#This Row],[Account_key]],tbl_COA[Account_key],tbl_COA[Class],"Not Found")</f>
        <v>Assets</v>
      </c>
      <c r="H12147" t="str">
        <f>_xlfn.XLOOKUP(tbl_GL[[#This Row],[Account_key]],tbl_COA[Account_key],tbl_COA[SubClass],"Not Found")</f>
        <v>Assets</v>
      </c>
      <c r="I12147" t="str">
        <f>_xlfn.XLOOKUP(tbl_GL[[#This Row],[Account_key]],tbl_COA[Account_key],tbl_COA[SubClass2],"Not Found")</f>
        <v>Current Assets</v>
      </c>
      <c r="J12147" t="str">
        <f>_xlfn.XLOOKUP(tbl_GL[[#This Row],[Account_key]],tbl_COA[Account_key],tbl_COA[SubAccount],,0)</f>
        <v>Cash at Bank</v>
      </c>
      <c r="K12147">
        <f>YEAR(tbl_GL[[#This Row],[Date]])</f>
        <v>2019</v>
      </c>
    </row>
    <row r="12148" spans="1:11" x14ac:dyDescent="0.35">
      <c r="A12148">
        <v>885.2</v>
      </c>
      <c r="B12148" s="24">
        <v>43596</v>
      </c>
      <c r="C12148">
        <v>5</v>
      </c>
      <c r="D12148" s="13">
        <v>110</v>
      </c>
      <c r="E12148" s="13" t="s">
        <v>84</v>
      </c>
      <c r="F12148" s="17">
        <v>-11700</v>
      </c>
      <c r="G12148" t="str">
        <f>_xlfn.XLOOKUP(tbl_GL[[#This Row],[Account_key]],tbl_COA[Account_key],tbl_COA[Class],"Not Found")</f>
        <v>Liabilities and Owners Equity</v>
      </c>
      <c r="H12148" t="str">
        <f>_xlfn.XLOOKUP(tbl_GL[[#This Row],[Account_key]],tbl_COA[Account_key],tbl_COA[SubClass],"Not Found")</f>
        <v>Liabilities</v>
      </c>
      <c r="I12148" t="str">
        <f>_xlfn.XLOOKUP(tbl_GL[[#This Row],[Account_key]],tbl_COA[Account_key],tbl_COA[SubClass2],"Not Found")</f>
        <v>Current Liabilities</v>
      </c>
      <c r="J12148" t="str">
        <f>_xlfn.XLOOKUP(tbl_GL[[#This Row],[Account_key]],tbl_COA[Account_key],tbl_COA[SubAccount],,0)</f>
        <v>Trade Payables</v>
      </c>
      <c r="K12148">
        <f>YEAR(tbl_GL[[#This Row],[Date]])</f>
        <v>2019</v>
      </c>
    </row>
    <row r="12149" spans="1:11" x14ac:dyDescent="0.35">
      <c r="A12149">
        <v>886.1</v>
      </c>
      <c r="B12149" s="24">
        <v>43596</v>
      </c>
      <c r="C12149">
        <v>5</v>
      </c>
      <c r="D12149" s="13">
        <v>30</v>
      </c>
      <c r="E12149" s="13" t="s">
        <v>80</v>
      </c>
      <c r="F12149" s="17">
        <v>-12023</v>
      </c>
      <c r="G12149" t="str">
        <f>_xlfn.XLOOKUP(tbl_GL[[#This Row],[Account_key]],tbl_COA[Account_key],tbl_COA[Class],"Not Found")</f>
        <v>Assets</v>
      </c>
      <c r="H12149" t="str">
        <f>_xlfn.XLOOKUP(tbl_GL[[#This Row],[Account_key]],tbl_COA[Account_key],tbl_COA[SubClass],"Not Found")</f>
        <v>Assets</v>
      </c>
      <c r="I12149" t="str">
        <f>_xlfn.XLOOKUP(tbl_GL[[#This Row],[Account_key]],tbl_COA[Account_key],tbl_COA[SubClass2],"Not Found")</f>
        <v>Current Assets</v>
      </c>
      <c r="J12149" t="str">
        <f>_xlfn.XLOOKUP(tbl_GL[[#This Row],[Account_key]],tbl_COA[Account_key],tbl_COA[SubAccount],,0)</f>
        <v>Trade Receivables</v>
      </c>
      <c r="K12149">
        <f>YEAR(tbl_GL[[#This Row],[Date]])</f>
        <v>2019</v>
      </c>
    </row>
    <row r="12150" spans="1:11" x14ac:dyDescent="0.35">
      <c r="A12150">
        <v>886.2</v>
      </c>
      <c r="B12150" s="24">
        <v>43596</v>
      </c>
      <c r="C12150">
        <v>5</v>
      </c>
      <c r="D12150" s="13">
        <v>10</v>
      </c>
      <c r="E12150" s="13" t="s">
        <v>80</v>
      </c>
      <c r="F12150" s="17">
        <v>12023</v>
      </c>
      <c r="G12150" t="str">
        <f>_xlfn.XLOOKUP(tbl_GL[[#This Row],[Account_key]],tbl_COA[Account_key],tbl_COA[Class],"Not Found")</f>
        <v>Assets</v>
      </c>
      <c r="H12150" t="str">
        <f>_xlfn.XLOOKUP(tbl_GL[[#This Row],[Account_key]],tbl_COA[Account_key],tbl_COA[SubClass],"Not Found")</f>
        <v>Assets</v>
      </c>
      <c r="I12150" t="str">
        <f>_xlfn.XLOOKUP(tbl_GL[[#This Row],[Account_key]],tbl_COA[Account_key],tbl_COA[SubClass2],"Not Found")</f>
        <v>Current Assets</v>
      </c>
      <c r="J12150" t="str">
        <f>_xlfn.XLOOKUP(tbl_GL[[#This Row],[Account_key]],tbl_COA[Account_key],tbl_COA[SubAccount],,0)</f>
        <v>Cash at Bank</v>
      </c>
      <c r="K12150">
        <f>YEAR(tbl_GL[[#This Row],[Date]])</f>
        <v>2019</v>
      </c>
    </row>
    <row r="12151" spans="1:11" x14ac:dyDescent="0.35">
      <c r="A12151">
        <v>887.1</v>
      </c>
      <c r="B12151" s="24">
        <v>43597</v>
      </c>
      <c r="C12151">
        <v>5</v>
      </c>
      <c r="D12151" s="13">
        <v>320</v>
      </c>
      <c r="E12151" s="13" t="s">
        <v>97</v>
      </c>
      <c r="F12151" s="17">
        <v>-1406</v>
      </c>
      <c r="G12151" t="str">
        <f>_xlfn.XLOOKUP(tbl_GL[[#This Row],[Account_key]],tbl_COA[Account_key],tbl_COA[Class],"Not Found")</f>
        <v>Operating account</v>
      </c>
      <c r="H12151" t="str">
        <f>_xlfn.XLOOKUP(tbl_GL[[#This Row],[Account_key]],tbl_COA[Account_key],tbl_COA[SubClass],"Not Found")</f>
        <v>Operating Expenses</v>
      </c>
      <c r="I12151" t="str">
        <f>_xlfn.XLOOKUP(tbl_GL[[#This Row],[Account_key]],tbl_COA[Account_key],tbl_COA[SubClass2],"Not Found")</f>
        <v>Administration</v>
      </c>
      <c r="J12151" t="str">
        <f>_xlfn.XLOOKUP(tbl_GL[[#This Row],[Account_key]],tbl_COA[Account_key],tbl_COA[SubAccount],,0)</f>
        <v>Professional Services</v>
      </c>
      <c r="K12151">
        <f>YEAR(tbl_GL[[#This Row],[Date]])</f>
        <v>2019</v>
      </c>
    </row>
    <row r="12152" spans="1:11" x14ac:dyDescent="0.35">
      <c r="A12152">
        <v>887.2</v>
      </c>
      <c r="B12152" s="24">
        <v>43597</v>
      </c>
      <c r="C12152">
        <v>5</v>
      </c>
      <c r="D12152" s="13">
        <v>120</v>
      </c>
      <c r="E12152" s="13" t="s">
        <v>97</v>
      </c>
      <c r="F12152" s="17">
        <v>1406</v>
      </c>
      <c r="G12152" t="str">
        <f>_xlfn.XLOOKUP(tbl_GL[[#This Row],[Account_key]],tbl_COA[Account_key],tbl_COA[Class],"Not Found")</f>
        <v>Liabilities and Owners Equity</v>
      </c>
      <c r="H12152" t="str">
        <f>_xlfn.XLOOKUP(tbl_GL[[#This Row],[Account_key]],tbl_COA[Account_key],tbl_COA[SubClass],"Not Found")</f>
        <v>Liabilities</v>
      </c>
      <c r="I12152" t="str">
        <f>_xlfn.XLOOKUP(tbl_GL[[#This Row],[Account_key]],tbl_COA[Account_key],tbl_COA[SubClass2],"Not Found")</f>
        <v>Current Liabilities</v>
      </c>
      <c r="J12152" t="str">
        <f>_xlfn.XLOOKUP(tbl_GL[[#This Row],[Account_key]],tbl_COA[Account_key],tbl_COA[SubAccount],,0)</f>
        <v>Accrued Expenses</v>
      </c>
      <c r="K12152">
        <f>YEAR(tbl_GL[[#This Row],[Date]])</f>
        <v>2019</v>
      </c>
    </row>
    <row r="12153" spans="1:11" x14ac:dyDescent="0.35">
      <c r="A12153">
        <v>888.1</v>
      </c>
      <c r="B12153" s="24">
        <v>43600</v>
      </c>
      <c r="C12153">
        <v>5</v>
      </c>
      <c r="D12153" s="13">
        <v>230</v>
      </c>
      <c r="E12153" s="13" t="s">
        <v>4</v>
      </c>
      <c r="F12153" s="17">
        <v>-182</v>
      </c>
      <c r="G12153" t="str">
        <f>_xlfn.XLOOKUP(tbl_GL[[#This Row],[Account_key]],tbl_COA[Account_key],tbl_COA[Class],"Not Found")</f>
        <v>Trading account</v>
      </c>
      <c r="H12153" t="str">
        <f>_xlfn.XLOOKUP(tbl_GL[[#This Row],[Account_key]],tbl_COA[Account_key],tbl_COA[SubClass],"Not Found")</f>
        <v>Cost of Sales</v>
      </c>
      <c r="I12153" t="str">
        <f>_xlfn.XLOOKUP(tbl_GL[[#This Row],[Account_key]],tbl_COA[Account_key],tbl_COA[SubClass2],"Not Found")</f>
        <v>Cost of Sales</v>
      </c>
      <c r="J12153" t="str">
        <f>_xlfn.XLOOKUP(tbl_GL[[#This Row],[Account_key]],tbl_COA[Account_key],tbl_COA[SubAccount],,0)</f>
        <v>Cost of Sales</v>
      </c>
      <c r="K12153">
        <f>YEAR(tbl_GL[[#This Row],[Date]])</f>
        <v>2019</v>
      </c>
    </row>
    <row r="12154" spans="1:11" x14ac:dyDescent="0.35">
      <c r="A12154">
        <v>888.2</v>
      </c>
      <c r="B12154" s="24">
        <v>43600</v>
      </c>
      <c r="C12154">
        <v>5</v>
      </c>
      <c r="D12154" s="13">
        <v>60</v>
      </c>
      <c r="E12154" s="13" t="s">
        <v>4</v>
      </c>
      <c r="F12154" s="17">
        <v>-182</v>
      </c>
      <c r="G12154" t="str">
        <f>_xlfn.XLOOKUP(tbl_GL[[#This Row],[Account_key]],tbl_COA[Account_key],tbl_COA[Class],"Not Found")</f>
        <v>Assets</v>
      </c>
      <c r="H12154" t="str">
        <f>_xlfn.XLOOKUP(tbl_GL[[#This Row],[Account_key]],tbl_COA[Account_key],tbl_COA[SubClass],"Not Found")</f>
        <v>Assets</v>
      </c>
      <c r="I12154" t="str">
        <f>_xlfn.XLOOKUP(tbl_GL[[#This Row],[Account_key]],tbl_COA[Account_key],tbl_COA[SubClass2],"Not Found")</f>
        <v>Current Assets</v>
      </c>
      <c r="J12154" t="str">
        <f>_xlfn.XLOOKUP(tbl_GL[[#This Row],[Account_key]],tbl_COA[Account_key],tbl_COA[SubAccount],,0)</f>
        <v>Inventory</v>
      </c>
      <c r="K12154">
        <f>YEAR(tbl_GL[[#This Row],[Date]])</f>
        <v>2019</v>
      </c>
    </row>
    <row r="12155" spans="1:11" x14ac:dyDescent="0.35">
      <c r="A12155">
        <v>889.1</v>
      </c>
      <c r="B12155" s="24">
        <v>43600</v>
      </c>
      <c r="C12155">
        <v>5</v>
      </c>
      <c r="D12155" s="13">
        <v>10</v>
      </c>
      <c r="E12155" s="13" t="s">
        <v>112</v>
      </c>
      <c r="F12155" s="17">
        <v>-195</v>
      </c>
      <c r="G12155" t="str">
        <f>_xlfn.XLOOKUP(tbl_GL[[#This Row],[Account_key]],tbl_COA[Account_key],tbl_COA[Class],"Not Found")</f>
        <v>Assets</v>
      </c>
      <c r="H12155" t="str">
        <f>_xlfn.XLOOKUP(tbl_GL[[#This Row],[Account_key]],tbl_COA[Account_key],tbl_COA[SubClass],"Not Found")</f>
        <v>Assets</v>
      </c>
      <c r="I12155" t="str">
        <f>_xlfn.XLOOKUP(tbl_GL[[#This Row],[Account_key]],tbl_COA[Account_key],tbl_COA[SubClass2],"Not Found")</f>
        <v>Current Assets</v>
      </c>
      <c r="J12155" t="str">
        <f>_xlfn.XLOOKUP(tbl_GL[[#This Row],[Account_key]],tbl_COA[Account_key],tbl_COA[SubAccount],,0)</f>
        <v>Cash at Bank</v>
      </c>
      <c r="K12155">
        <f>YEAR(tbl_GL[[#This Row],[Date]])</f>
        <v>2019</v>
      </c>
    </row>
    <row r="12156" spans="1:11" x14ac:dyDescent="0.35">
      <c r="A12156">
        <v>889.2</v>
      </c>
      <c r="B12156" s="24">
        <v>43600</v>
      </c>
      <c r="C12156">
        <v>5</v>
      </c>
      <c r="D12156" s="13">
        <v>121</v>
      </c>
      <c r="E12156" s="13" t="s">
        <v>112</v>
      </c>
      <c r="F12156" s="17">
        <v>-195</v>
      </c>
      <c r="G12156" t="str">
        <f>_xlfn.XLOOKUP(tbl_GL[[#This Row],[Account_key]],tbl_COA[Account_key],tbl_COA[Class],"Not Found")</f>
        <v>Liabilities and Owners Equity</v>
      </c>
      <c r="H12156" t="str">
        <f>_xlfn.XLOOKUP(tbl_GL[[#This Row],[Account_key]],tbl_COA[Account_key],tbl_COA[SubClass],"Not Found")</f>
        <v>Liabilities</v>
      </c>
      <c r="I12156" t="str">
        <f>_xlfn.XLOOKUP(tbl_GL[[#This Row],[Account_key]],tbl_COA[Account_key],tbl_COA[SubClass2],"Not Found")</f>
        <v>Current Liabilities</v>
      </c>
      <c r="J12156" t="str">
        <f>_xlfn.XLOOKUP(tbl_GL[[#This Row],[Account_key]],tbl_COA[Account_key],tbl_COA[SubAccount],,0)</f>
        <v>Interest Payable</v>
      </c>
      <c r="K12156">
        <f>YEAR(tbl_GL[[#This Row],[Date]])</f>
        <v>2019</v>
      </c>
    </row>
    <row r="12157" spans="1:11" x14ac:dyDescent="0.35">
      <c r="A12157">
        <v>890.1</v>
      </c>
      <c r="B12157" s="24">
        <v>43600</v>
      </c>
      <c r="C12157">
        <v>5</v>
      </c>
      <c r="D12157" s="13">
        <v>230</v>
      </c>
      <c r="E12157" s="13" t="s">
        <v>4</v>
      </c>
      <c r="F12157" s="17">
        <v>-616</v>
      </c>
      <c r="G12157" t="str">
        <f>_xlfn.XLOOKUP(tbl_GL[[#This Row],[Account_key]],tbl_COA[Account_key],tbl_COA[Class],"Not Found")</f>
        <v>Trading account</v>
      </c>
      <c r="H12157" t="str">
        <f>_xlfn.XLOOKUP(tbl_GL[[#This Row],[Account_key]],tbl_COA[Account_key],tbl_COA[SubClass],"Not Found")</f>
        <v>Cost of Sales</v>
      </c>
      <c r="I12157" t="str">
        <f>_xlfn.XLOOKUP(tbl_GL[[#This Row],[Account_key]],tbl_COA[Account_key],tbl_COA[SubClass2],"Not Found")</f>
        <v>Cost of Sales</v>
      </c>
      <c r="J12157" t="str">
        <f>_xlfn.XLOOKUP(tbl_GL[[#This Row],[Account_key]],tbl_COA[Account_key],tbl_COA[SubAccount],,0)</f>
        <v>Cost of Sales</v>
      </c>
      <c r="K12157">
        <f>YEAR(tbl_GL[[#This Row],[Date]])</f>
        <v>2019</v>
      </c>
    </row>
    <row r="12158" spans="1:11" x14ac:dyDescent="0.35">
      <c r="A12158">
        <v>890.2</v>
      </c>
      <c r="B12158" s="24">
        <v>43600</v>
      </c>
      <c r="C12158">
        <v>5</v>
      </c>
      <c r="D12158" s="13">
        <v>60</v>
      </c>
      <c r="E12158" s="13" t="s">
        <v>4</v>
      </c>
      <c r="F12158" s="17">
        <v>-616</v>
      </c>
      <c r="G12158" t="str">
        <f>_xlfn.XLOOKUP(tbl_GL[[#This Row],[Account_key]],tbl_COA[Account_key],tbl_COA[Class],"Not Found")</f>
        <v>Assets</v>
      </c>
      <c r="H12158" t="str">
        <f>_xlfn.XLOOKUP(tbl_GL[[#This Row],[Account_key]],tbl_COA[Account_key],tbl_COA[SubClass],"Not Found")</f>
        <v>Assets</v>
      </c>
      <c r="I12158" t="str">
        <f>_xlfn.XLOOKUP(tbl_GL[[#This Row],[Account_key]],tbl_COA[Account_key],tbl_COA[SubClass2],"Not Found")</f>
        <v>Current Assets</v>
      </c>
      <c r="J12158" t="str">
        <f>_xlfn.XLOOKUP(tbl_GL[[#This Row],[Account_key]],tbl_COA[Account_key],tbl_COA[SubAccount],,0)</f>
        <v>Inventory</v>
      </c>
      <c r="K12158">
        <f>YEAR(tbl_GL[[#This Row],[Date]])</f>
        <v>2019</v>
      </c>
    </row>
    <row r="12159" spans="1:11" x14ac:dyDescent="0.35">
      <c r="A12159">
        <v>891.1</v>
      </c>
      <c r="B12159" s="24">
        <v>43600</v>
      </c>
      <c r="C12159">
        <v>5</v>
      </c>
      <c r="D12159" s="13">
        <v>210</v>
      </c>
      <c r="E12159" s="13" t="s">
        <v>8</v>
      </c>
      <c r="F12159" s="17">
        <v>716</v>
      </c>
      <c r="G12159" t="str">
        <f>_xlfn.XLOOKUP(tbl_GL[[#This Row],[Account_key]],tbl_COA[Account_key],tbl_COA[Class],"Not Found")</f>
        <v>Trading account</v>
      </c>
      <c r="H12159" t="str">
        <f>_xlfn.XLOOKUP(tbl_GL[[#This Row],[Account_key]],tbl_COA[Account_key],tbl_COA[SubClass],"Not Found")</f>
        <v>Sales</v>
      </c>
      <c r="I12159" t="str">
        <f>_xlfn.XLOOKUP(tbl_GL[[#This Row],[Account_key]],tbl_COA[Account_key],tbl_COA[SubClass2],"Not Found")</f>
        <v>Sales</v>
      </c>
      <c r="J12159" t="str">
        <f>_xlfn.XLOOKUP(tbl_GL[[#This Row],[Account_key]],tbl_COA[Account_key],tbl_COA[SubAccount],,0)</f>
        <v>Sales</v>
      </c>
      <c r="K12159">
        <f>YEAR(tbl_GL[[#This Row],[Date]])</f>
        <v>2019</v>
      </c>
    </row>
    <row r="12160" spans="1:11" x14ac:dyDescent="0.35">
      <c r="A12160">
        <v>891.2</v>
      </c>
      <c r="B12160" s="24">
        <v>43600</v>
      </c>
      <c r="C12160">
        <v>5</v>
      </c>
      <c r="D12160" s="13">
        <v>30</v>
      </c>
      <c r="E12160" s="13" t="s">
        <v>8</v>
      </c>
      <c r="F12160" s="17">
        <v>716</v>
      </c>
      <c r="G12160" t="str">
        <f>_xlfn.XLOOKUP(tbl_GL[[#This Row],[Account_key]],tbl_COA[Account_key],tbl_COA[Class],"Not Found")</f>
        <v>Assets</v>
      </c>
      <c r="H12160" t="str">
        <f>_xlfn.XLOOKUP(tbl_GL[[#This Row],[Account_key]],tbl_COA[Account_key],tbl_COA[SubClass],"Not Found")</f>
        <v>Assets</v>
      </c>
      <c r="I12160" t="str">
        <f>_xlfn.XLOOKUP(tbl_GL[[#This Row],[Account_key]],tbl_COA[Account_key],tbl_COA[SubClass2],"Not Found")</f>
        <v>Current Assets</v>
      </c>
      <c r="J12160" t="str">
        <f>_xlfn.XLOOKUP(tbl_GL[[#This Row],[Account_key]],tbl_COA[Account_key],tbl_COA[SubAccount],,0)</f>
        <v>Trade Receivables</v>
      </c>
      <c r="K12160">
        <f>YEAR(tbl_GL[[#This Row],[Date]])</f>
        <v>2019</v>
      </c>
    </row>
    <row r="12161" spans="1:11" x14ac:dyDescent="0.35">
      <c r="A12161">
        <v>892.1</v>
      </c>
      <c r="B12161" s="24">
        <v>43600</v>
      </c>
      <c r="C12161">
        <v>5</v>
      </c>
      <c r="D12161" s="13">
        <v>260</v>
      </c>
      <c r="E12161" s="13" t="s">
        <v>97</v>
      </c>
      <c r="F12161" s="17">
        <v>-1653</v>
      </c>
      <c r="G12161" t="str">
        <f>_xlfn.XLOOKUP(tbl_GL[[#This Row],[Account_key]],tbl_COA[Account_key],tbl_COA[Class],"Not Found")</f>
        <v>Operating account</v>
      </c>
      <c r="H12161" t="str">
        <f>_xlfn.XLOOKUP(tbl_GL[[#This Row],[Account_key]],tbl_COA[Account_key],tbl_COA[SubClass],"Not Found")</f>
        <v>Operating Expenses</v>
      </c>
      <c r="I12161" t="str">
        <f>_xlfn.XLOOKUP(tbl_GL[[#This Row],[Account_key]],tbl_COA[Account_key],tbl_COA[SubClass2],"Not Found")</f>
        <v>Marketing</v>
      </c>
      <c r="J12161" t="str">
        <f>_xlfn.XLOOKUP(tbl_GL[[#This Row],[Account_key]],tbl_COA[Account_key],tbl_COA[SubAccount],,0)</f>
        <v>Commissions</v>
      </c>
      <c r="K12161">
        <f>YEAR(tbl_GL[[#This Row],[Date]])</f>
        <v>2019</v>
      </c>
    </row>
    <row r="12162" spans="1:11" x14ac:dyDescent="0.35">
      <c r="A12162">
        <v>892.2</v>
      </c>
      <c r="B12162" s="24">
        <v>43600</v>
      </c>
      <c r="C12162">
        <v>5</v>
      </c>
      <c r="D12162" s="13">
        <v>120</v>
      </c>
      <c r="E12162" s="13" t="s">
        <v>97</v>
      </c>
      <c r="F12162" s="17">
        <v>1653</v>
      </c>
      <c r="G12162" t="str">
        <f>_xlfn.XLOOKUP(tbl_GL[[#This Row],[Account_key]],tbl_COA[Account_key],tbl_COA[Class],"Not Found")</f>
        <v>Liabilities and Owners Equity</v>
      </c>
      <c r="H12162" t="str">
        <f>_xlfn.XLOOKUP(tbl_GL[[#This Row],[Account_key]],tbl_COA[Account_key],tbl_COA[SubClass],"Not Found")</f>
        <v>Liabilities</v>
      </c>
      <c r="I12162" t="str">
        <f>_xlfn.XLOOKUP(tbl_GL[[#This Row],[Account_key]],tbl_COA[Account_key],tbl_COA[SubClass2],"Not Found")</f>
        <v>Current Liabilities</v>
      </c>
      <c r="J12162" t="str">
        <f>_xlfn.XLOOKUP(tbl_GL[[#This Row],[Account_key]],tbl_COA[Account_key],tbl_COA[SubAccount],,0)</f>
        <v>Accrued Expenses</v>
      </c>
      <c r="K12162">
        <f>YEAR(tbl_GL[[#This Row],[Date]])</f>
        <v>2019</v>
      </c>
    </row>
    <row r="12163" spans="1:11" x14ac:dyDescent="0.35">
      <c r="A12163">
        <v>893.1</v>
      </c>
      <c r="B12163" s="24">
        <v>43600</v>
      </c>
      <c r="C12163">
        <v>5</v>
      </c>
      <c r="D12163" s="13">
        <v>230</v>
      </c>
      <c r="E12163" s="13" t="s">
        <v>4</v>
      </c>
      <c r="F12163" s="17">
        <v>-2683</v>
      </c>
      <c r="G12163" t="str">
        <f>_xlfn.XLOOKUP(tbl_GL[[#This Row],[Account_key]],tbl_COA[Account_key],tbl_COA[Class],"Not Found")</f>
        <v>Trading account</v>
      </c>
      <c r="H12163" t="str">
        <f>_xlfn.XLOOKUP(tbl_GL[[#This Row],[Account_key]],tbl_COA[Account_key],tbl_COA[SubClass],"Not Found")</f>
        <v>Cost of Sales</v>
      </c>
      <c r="I12163" t="str">
        <f>_xlfn.XLOOKUP(tbl_GL[[#This Row],[Account_key]],tbl_COA[Account_key],tbl_COA[SubClass2],"Not Found")</f>
        <v>Cost of Sales</v>
      </c>
      <c r="J12163" t="str">
        <f>_xlfn.XLOOKUP(tbl_GL[[#This Row],[Account_key]],tbl_COA[Account_key],tbl_COA[SubAccount],,0)</f>
        <v>Cost of Sales</v>
      </c>
      <c r="K12163">
        <f>YEAR(tbl_GL[[#This Row],[Date]])</f>
        <v>2019</v>
      </c>
    </row>
    <row r="12164" spans="1:11" x14ac:dyDescent="0.35">
      <c r="A12164">
        <v>893.2</v>
      </c>
      <c r="B12164" s="24">
        <v>43600</v>
      </c>
      <c r="C12164">
        <v>5</v>
      </c>
      <c r="D12164" s="13">
        <v>60</v>
      </c>
      <c r="E12164" s="13" t="s">
        <v>4</v>
      </c>
      <c r="F12164" s="17">
        <v>-2683</v>
      </c>
      <c r="G12164" t="str">
        <f>_xlfn.XLOOKUP(tbl_GL[[#This Row],[Account_key]],tbl_COA[Account_key],tbl_COA[Class],"Not Found")</f>
        <v>Assets</v>
      </c>
      <c r="H12164" t="str">
        <f>_xlfn.XLOOKUP(tbl_GL[[#This Row],[Account_key]],tbl_COA[Account_key],tbl_COA[SubClass],"Not Found")</f>
        <v>Assets</v>
      </c>
      <c r="I12164" t="str">
        <f>_xlfn.XLOOKUP(tbl_GL[[#This Row],[Account_key]],tbl_COA[Account_key],tbl_COA[SubClass2],"Not Found")</f>
        <v>Current Assets</v>
      </c>
      <c r="J12164" t="str">
        <f>_xlfn.XLOOKUP(tbl_GL[[#This Row],[Account_key]],tbl_COA[Account_key],tbl_COA[SubAccount],,0)</f>
        <v>Inventory</v>
      </c>
      <c r="K12164">
        <f>YEAR(tbl_GL[[#This Row],[Date]])</f>
        <v>2019</v>
      </c>
    </row>
    <row r="12165" spans="1:11" x14ac:dyDescent="0.35">
      <c r="A12165">
        <v>894.1</v>
      </c>
      <c r="B12165" s="24">
        <v>43600</v>
      </c>
      <c r="C12165">
        <v>5</v>
      </c>
      <c r="D12165" s="13">
        <v>210</v>
      </c>
      <c r="E12165" s="13" t="s">
        <v>7</v>
      </c>
      <c r="F12165" s="17">
        <v>2770</v>
      </c>
      <c r="G12165" t="str">
        <f>_xlfn.XLOOKUP(tbl_GL[[#This Row],[Account_key]],tbl_COA[Account_key],tbl_COA[Class],"Not Found")</f>
        <v>Trading account</v>
      </c>
      <c r="H12165" t="str">
        <f>_xlfn.XLOOKUP(tbl_GL[[#This Row],[Account_key]],tbl_COA[Account_key],tbl_COA[SubClass],"Not Found")</f>
        <v>Sales</v>
      </c>
      <c r="I12165" t="str">
        <f>_xlfn.XLOOKUP(tbl_GL[[#This Row],[Account_key]],tbl_COA[Account_key],tbl_COA[SubClass2],"Not Found")</f>
        <v>Sales</v>
      </c>
      <c r="J12165" t="str">
        <f>_xlfn.XLOOKUP(tbl_GL[[#This Row],[Account_key]],tbl_COA[Account_key],tbl_COA[SubAccount],,0)</f>
        <v>Sales</v>
      </c>
      <c r="K12165">
        <f>YEAR(tbl_GL[[#This Row],[Date]])</f>
        <v>2019</v>
      </c>
    </row>
    <row r="12166" spans="1:11" x14ac:dyDescent="0.35">
      <c r="A12166">
        <v>894.2</v>
      </c>
      <c r="B12166" s="24">
        <v>43600</v>
      </c>
      <c r="C12166">
        <v>5</v>
      </c>
      <c r="D12166" s="13">
        <v>10</v>
      </c>
      <c r="E12166" s="13" t="s">
        <v>7</v>
      </c>
      <c r="F12166" s="17">
        <v>2770</v>
      </c>
      <c r="G12166" t="str">
        <f>_xlfn.XLOOKUP(tbl_GL[[#This Row],[Account_key]],tbl_COA[Account_key],tbl_COA[Class],"Not Found")</f>
        <v>Assets</v>
      </c>
      <c r="H12166" t="str">
        <f>_xlfn.XLOOKUP(tbl_GL[[#This Row],[Account_key]],tbl_COA[Account_key],tbl_COA[SubClass],"Not Found")</f>
        <v>Assets</v>
      </c>
      <c r="I12166" t="str">
        <f>_xlfn.XLOOKUP(tbl_GL[[#This Row],[Account_key]],tbl_COA[Account_key],tbl_COA[SubClass2],"Not Found")</f>
        <v>Current Assets</v>
      </c>
      <c r="J12166" t="str">
        <f>_xlfn.XLOOKUP(tbl_GL[[#This Row],[Account_key]],tbl_COA[Account_key],tbl_COA[SubAccount],,0)</f>
        <v>Cash at Bank</v>
      </c>
      <c r="K12166">
        <f>YEAR(tbl_GL[[#This Row],[Date]])</f>
        <v>2019</v>
      </c>
    </row>
    <row r="12167" spans="1:11" x14ac:dyDescent="0.35">
      <c r="A12167">
        <v>895.1</v>
      </c>
      <c r="B12167" s="24">
        <v>43600</v>
      </c>
      <c r="C12167">
        <v>5</v>
      </c>
      <c r="D12167" s="13">
        <v>210</v>
      </c>
      <c r="E12167" s="13" t="s">
        <v>8</v>
      </c>
      <c r="F12167" s="17">
        <v>10563</v>
      </c>
      <c r="G12167" t="str">
        <f>_xlfn.XLOOKUP(tbl_GL[[#This Row],[Account_key]],tbl_COA[Account_key],tbl_COA[Class],"Not Found")</f>
        <v>Trading account</v>
      </c>
      <c r="H12167" t="str">
        <f>_xlfn.XLOOKUP(tbl_GL[[#This Row],[Account_key]],tbl_COA[Account_key],tbl_COA[SubClass],"Not Found")</f>
        <v>Sales</v>
      </c>
      <c r="I12167" t="str">
        <f>_xlfn.XLOOKUP(tbl_GL[[#This Row],[Account_key]],tbl_COA[Account_key],tbl_COA[SubClass2],"Not Found")</f>
        <v>Sales</v>
      </c>
      <c r="J12167" t="str">
        <f>_xlfn.XLOOKUP(tbl_GL[[#This Row],[Account_key]],tbl_COA[Account_key],tbl_COA[SubAccount],,0)</f>
        <v>Sales</v>
      </c>
      <c r="K12167">
        <f>YEAR(tbl_GL[[#This Row],[Date]])</f>
        <v>2019</v>
      </c>
    </row>
    <row r="12168" spans="1:11" x14ac:dyDescent="0.35">
      <c r="A12168">
        <v>895.2</v>
      </c>
      <c r="B12168" s="24">
        <v>43600</v>
      </c>
      <c r="C12168">
        <v>5</v>
      </c>
      <c r="D12168" s="13">
        <v>30</v>
      </c>
      <c r="E12168" s="13" t="s">
        <v>8</v>
      </c>
      <c r="F12168" s="17">
        <v>10563</v>
      </c>
      <c r="G12168" t="str">
        <f>_xlfn.XLOOKUP(tbl_GL[[#This Row],[Account_key]],tbl_COA[Account_key],tbl_COA[Class],"Not Found")</f>
        <v>Assets</v>
      </c>
      <c r="H12168" t="str">
        <f>_xlfn.XLOOKUP(tbl_GL[[#This Row],[Account_key]],tbl_COA[Account_key],tbl_COA[SubClass],"Not Found")</f>
        <v>Assets</v>
      </c>
      <c r="I12168" t="str">
        <f>_xlfn.XLOOKUP(tbl_GL[[#This Row],[Account_key]],tbl_COA[Account_key],tbl_COA[SubClass2],"Not Found")</f>
        <v>Current Assets</v>
      </c>
      <c r="J12168" t="str">
        <f>_xlfn.XLOOKUP(tbl_GL[[#This Row],[Account_key]],tbl_COA[Account_key],tbl_COA[SubAccount],,0)</f>
        <v>Trade Receivables</v>
      </c>
      <c r="K12168">
        <f>YEAR(tbl_GL[[#This Row],[Date]])</f>
        <v>2019</v>
      </c>
    </row>
    <row r="12169" spans="1:11" x14ac:dyDescent="0.35">
      <c r="A12169">
        <v>896.1</v>
      </c>
      <c r="B12169" s="24">
        <v>43601</v>
      </c>
      <c r="C12169">
        <v>5</v>
      </c>
      <c r="D12169" s="13">
        <v>290</v>
      </c>
      <c r="E12169" s="13" t="s">
        <v>99</v>
      </c>
      <c r="F12169" s="17">
        <v>-139</v>
      </c>
      <c r="G12169" t="str">
        <f>_xlfn.XLOOKUP(tbl_GL[[#This Row],[Account_key]],tbl_COA[Account_key],tbl_COA[Class],"Not Found")</f>
        <v>Operating account</v>
      </c>
      <c r="H12169" t="str">
        <f>_xlfn.XLOOKUP(tbl_GL[[#This Row],[Account_key]],tbl_COA[Account_key],tbl_COA[SubClass],"Not Found")</f>
        <v>Operating Expenses</v>
      </c>
      <c r="I12169" t="str">
        <f>_xlfn.XLOOKUP(tbl_GL[[#This Row],[Account_key]],tbl_COA[Account_key],tbl_COA[SubClass2],"Not Found")</f>
        <v>Administration</v>
      </c>
      <c r="J12169" t="str">
        <f>_xlfn.XLOOKUP(tbl_GL[[#This Row],[Account_key]],tbl_COA[Account_key],tbl_COA[SubAccount],,0)</f>
        <v>Travel</v>
      </c>
      <c r="K12169">
        <f>YEAR(tbl_GL[[#This Row],[Date]])</f>
        <v>2019</v>
      </c>
    </row>
    <row r="12170" spans="1:11" x14ac:dyDescent="0.35">
      <c r="A12170">
        <v>896.2</v>
      </c>
      <c r="B12170" s="24">
        <v>43601</v>
      </c>
      <c r="C12170">
        <v>5</v>
      </c>
      <c r="D12170" s="13">
        <v>20</v>
      </c>
      <c r="E12170" s="13" t="s">
        <v>99</v>
      </c>
      <c r="F12170" s="17">
        <v>-139</v>
      </c>
      <c r="G12170" t="str">
        <f>_xlfn.XLOOKUP(tbl_GL[[#This Row],[Account_key]],tbl_COA[Account_key],tbl_COA[Class],"Not Found")</f>
        <v>Assets</v>
      </c>
      <c r="H12170" t="str">
        <f>_xlfn.XLOOKUP(tbl_GL[[#This Row],[Account_key]],tbl_COA[Account_key],tbl_COA[SubClass],"Not Found")</f>
        <v>Assets</v>
      </c>
      <c r="I12170" t="str">
        <f>_xlfn.XLOOKUP(tbl_GL[[#This Row],[Account_key]],tbl_COA[Account_key],tbl_COA[SubClass2],"Not Found")</f>
        <v>Current Assets</v>
      </c>
      <c r="J12170" t="str">
        <f>_xlfn.XLOOKUP(tbl_GL[[#This Row],[Account_key]],tbl_COA[Account_key],tbl_COA[SubAccount],,0)</f>
        <v>Cash in hand</v>
      </c>
      <c r="K12170">
        <f>YEAR(tbl_GL[[#This Row],[Date]])</f>
        <v>2019</v>
      </c>
    </row>
    <row r="12171" spans="1:11" x14ac:dyDescent="0.35">
      <c r="A12171">
        <v>897.1</v>
      </c>
      <c r="B12171" s="24">
        <v>43603</v>
      </c>
      <c r="C12171">
        <v>5</v>
      </c>
      <c r="D12171" s="13">
        <v>10</v>
      </c>
      <c r="E12171" s="13" t="s">
        <v>98</v>
      </c>
      <c r="F12171" s="17">
        <v>-1798</v>
      </c>
      <c r="G12171" t="str">
        <f>_xlfn.XLOOKUP(tbl_GL[[#This Row],[Account_key]],tbl_COA[Account_key],tbl_COA[Class],"Not Found")</f>
        <v>Assets</v>
      </c>
      <c r="H12171" t="str">
        <f>_xlfn.XLOOKUP(tbl_GL[[#This Row],[Account_key]],tbl_COA[Account_key],tbl_COA[SubClass],"Not Found")</f>
        <v>Assets</v>
      </c>
      <c r="I12171" t="str">
        <f>_xlfn.XLOOKUP(tbl_GL[[#This Row],[Account_key]],tbl_COA[Account_key],tbl_COA[SubClass2],"Not Found")</f>
        <v>Current Assets</v>
      </c>
      <c r="J12171" t="str">
        <f>_xlfn.XLOOKUP(tbl_GL[[#This Row],[Account_key]],tbl_COA[Account_key],tbl_COA[SubAccount],,0)</f>
        <v>Cash at Bank</v>
      </c>
      <c r="K12171">
        <f>YEAR(tbl_GL[[#This Row],[Date]])</f>
        <v>2019</v>
      </c>
    </row>
    <row r="12172" spans="1:11" x14ac:dyDescent="0.35">
      <c r="A12172">
        <v>897.2</v>
      </c>
      <c r="B12172" s="24">
        <v>43603</v>
      </c>
      <c r="C12172">
        <v>5</v>
      </c>
      <c r="D12172" s="13">
        <v>120</v>
      </c>
      <c r="E12172" s="13" t="s">
        <v>98</v>
      </c>
      <c r="F12172" s="17">
        <v>-1798</v>
      </c>
      <c r="G12172" t="str">
        <f>_xlfn.XLOOKUP(tbl_GL[[#This Row],[Account_key]],tbl_COA[Account_key],tbl_COA[Class],"Not Found")</f>
        <v>Liabilities and Owners Equity</v>
      </c>
      <c r="H12172" t="str">
        <f>_xlfn.XLOOKUP(tbl_GL[[#This Row],[Account_key]],tbl_COA[Account_key],tbl_COA[SubClass],"Not Found")</f>
        <v>Liabilities</v>
      </c>
      <c r="I12172" t="str">
        <f>_xlfn.XLOOKUP(tbl_GL[[#This Row],[Account_key]],tbl_COA[Account_key],tbl_COA[SubClass2],"Not Found")</f>
        <v>Current Liabilities</v>
      </c>
      <c r="J12172" t="str">
        <f>_xlfn.XLOOKUP(tbl_GL[[#This Row],[Account_key]],tbl_COA[Account_key],tbl_COA[SubAccount],,0)</f>
        <v>Accrued Expenses</v>
      </c>
      <c r="K12172">
        <f>YEAR(tbl_GL[[#This Row],[Date]])</f>
        <v>2019</v>
      </c>
    </row>
    <row r="12173" spans="1:11" x14ac:dyDescent="0.35">
      <c r="A12173">
        <v>898.1</v>
      </c>
      <c r="B12173" s="24">
        <v>43604</v>
      </c>
      <c r="C12173">
        <v>5</v>
      </c>
      <c r="D12173" s="13">
        <v>300</v>
      </c>
      <c r="E12173" s="13" t="s">
        <v>97</v>
      </c>
      <c r="F12173" s="17">
        <v>-1223</v>
      </c>
      <c r="G12173" t="str">
        <f>_xlfn.XLOOKUP(tbl_GL[[#This Row],[Account_key]],tbl_COA[Account_key],tbl_COA[Class],"Not Found")</f>
        <v>Operating account</v>
      </c>
      <c r="H12173" t="str">
        <f>_xlfn.XLOOKUP(tbl_GL[[#This Row],[Account_key]],tbl_COA[Account_key],tbl_COA[SubClass],"Not Found")</f>
        <v>Operating Expenses</v>
      </c>
      <c r="I12173" t="str">
        <f>_xlfn.XLOOKUP(tbl_GL[[#This Row],[Account_key]],tbl_COA[Account_key],tbl_COA[SubClass2],"Not Found")</f>
        <v>Administration</v>
      </c>
      <c r="J12173" t="str">
        <f>_xlfn.XLOOKUP(tbl_GL[[#This Row],[Account_key]],tbl_COA[Account_key],tbl_COA[SubAccount],,0)</f>
        <v>Entertainment</v>
      </c>
      <c r="K12173">
        <f>YEAR(tbl_GL[[#This Row],[Date]])</f>
        <v>2019</v>
      </c>
    </row>
    <row r="12174" spans="1:11" x14ac:dyDescent="0.35">
      <c r="A12174">
        <v>898.2</v>
      </c>
      <c r="B12174" s="24">
        <v>43604</v>
      </c>
      <c r="C12174">
        <v>5</v>
      </c>
      <c r="D12174" s="13">
        <v>120</v>
      </c>
      <c r="E12174" s="13" t="s">
        <v>97</v>
      </c>
      <c r="F12174" s="17">
        <v>1223</v>
      </c>
      <c r="G12174" t="str">
        <f>_xlfn.XLOOKUP(tbl_GL[[#This Row],[Account_key]],tbl_COA[Account_key],tbl_COA[Class],"Not Found")</f>
        <v>Liabilities and Owners Equity</v>
      </c>
      <c r="H12174" t="str">
        <f>_xlfn.XLOOKUP(tbl_GL[[#This Row],[Account_key]],tbl_COA[Account_key],tbl_COA[SubClass],"Not Found")</f>
        <v>Liabilities</v>
      </c>
      <c r="I12174" t="str">
        <f>_xlfn.XLOOKUP(tbl_GL[[#This Row],[Account_key]],tbl_COA[Account_key],tbl_COA[SubClass2],"Not Found")</f>
        <v>Current Liabilities</v>
      </c>
      <c r="J12174" t="str">
        <f>_xlfn.XLOOKUP(tbl_GL[[#This Row],[Account_key]],tbl_COA[Account_key],tbl_COA[SubAccount],,0)</f>
        <v>Accrued Expenses</v>
      </c>
      <c r="K12174">
        <f>YEAR(tbl_GL[[#This Row],[Date]])</f>
        <v>2019</v>
      </c>
    </row>
    <row r="12175" spans="1:11" x14ac:dyDescent="0.35">
      <c r="A12175">
        <v>899.1</v>
      </c>
      <c r="B12175" s="24">
        <v>43605</v>
      </c>
      <c r="C12175">
        <v>5</v>
      </c>
      <c r="D12175" s="13">
        <v>10</v>
      </c>
      <c r="E12175" s="13" t="s">
        <v>98</v>
      </c>
      <c r="F12175" s="17">
        <v>-1397</v>
      </c>
      <c r="G12175" t="str">
        <f>_xlfn.XLOOKUP(tbl_GL[[#This Row],[Account_key]],tbl_COA[Account_key],tbl_COA[Class],"Not Found")</f>
        <v>Assets</v>
      </c>
      <c r="H12175" t="str">
        <f>_xlfn.XLOOKUP(tbl_GL[[#This Row],[Account_key]],tbl_COA[Account_key],tbl_COA[SubClass],"Not Found")</f>
        <v>Assets</v>
      </c>
      <c r="I12175" t="str">
        <f>_xlfn.XLOOKUP(tbl_GL[[#This Row],[Account_key]],tbl_COA[Account_key],tbl_COA[SubClass2],"Not Found")</f>
        <v>Current Assets</v>
      </c>
      <c r="J12175" t="str">
        <f>_xlfn.XLOOKUP(tbl_GL[[#This Row],[Account_key]],tbl_COA[Account_key],tbl_COA[SubAccount],,0)</f>
        <v>Cash at Bank</v>
      </c>
      <c r="K12175">
        <f>YEAR(tbl_GL[[#This Row],[Date]])</f>
        <v>2019</v>
      </c>
    </row>
    <row r="12176" spans="1:11" x14ac:dyDescent="0.35">
      <c r="A12176">
        <v>899.2</v>
      </c>
      <c r="B12176" s="24">
        <v>43605</v>
      </c>
      <c r="C12176">
        <v>5</v>
      </c>
      <c r="D12176" s="13">
        <v>120</v>
      </c>
      <c r="E12176" s="13" t="s">
        <v>98</v>
      </c>
      <c r="F12176" s="17">
        <v>-1397</v>
      </c>
      <c r="G12176" t="str">
        <f>_xlfn.XLOOKUP(tbl_GL[[#This Row],[Account_key]],tbl_COA[Account_key],tbl_COA[Class],"Not Found")</f>
        <v>Liabilities and Owners Equity</v>
      </c>
      <c r="H12176" t="str">
        <f>_xlfn.XLOOKUP(tbl_GL[[#This Row],[Account_key]],tbl_COA[Account_key],tbl_COA[SubClass],"Not Found")</f>
        <v>Liabilities</v>
      </c>
      <c r="I12176" t="str">
        <f>_xlfn.XLOOKUP(tbl_GL[[#This Row],[Account_key]],tbl_COA[Account_key],tbl_COA[SubClass2],"Not Found")</f>
        <v>Current Liabilities</v>
      </c>
      <c r="J12176" t="str">
        <f>_xlfn.XLOOKUP(tbl_GL[[#This Row],[Account_key]],tbl_COA[Account_key],tbl_COA[SubAccount],,0)</f>
        <v>Accrued Expenses</v>
      </c>
      <c r="K12176">
        <f>YEAR(tbl_GL[[#This Row],[Date]])</f>
        <v>2019</v>
      </c>
    </row>
    <row r="12177" spans="1:11" x14ac:dyDescent="0.35">
      <c r="A12177">
        <v>900.1</v>
      </c>
      <c r="B12177" s="24">
        <v>43608</v>
      </c>
      <c r="C12177">
        <v>5</v>
      </c>
      <c r="D12177" s="13">
        <v>260</v>
      </c>
      <c r="E12177" s="13" t="s">
        <v>97</v>
      </c>
      <c r="F12177" s="17">
        <v>-1521</v>
      </c>
      <c r="G12177" t="str">
        <f>_xlfn.XLOOKUP(tbl_GL[[#This Row],[Account_key]],tbl_COA[Account_key],tbl_COA[Class],"Not Found")</f>
        <v>Operating account</v>
      </c>
      <c r="H12177" t="str">
        <f>_xlfn.XLOOKUP(tbl_GL[[#This Row],[Account_key]],tbl_COA[Account_key],tbl_COA[SubClass],"Not Found")</f>
        <v>Operating Expenses</v>
      </c>
      <c r="I12177" t="str">
        <f>_xlfn.XLOOKUP(tbl_GL[[#This Row],[Account_key]],tbl_COA[Account_key],tbl_COA[SubClass2],"Not Found")</f>
        <v>Marketing</v>
      </c>
      <c r="J12177" t="str">
        <f>_xlfn.XLOOKUP(tbl_GL[[#This Row],[Account_key]],tbl_COA[Account_key],tbl_COA[SubAccount],,0)</f>
        <v>Commissions</v>
      </c>
      <c r="K12177">
        <f>YEAR(tbl_GL[[#This Row],[Date]])</f>
        <v>2019</v>
      </c>
    </row>
    <row r="12178" spans="1:11" x14ac:dyDescent="0.35">
      <c r="A12178">
        <v>900.2</v>
      </c>
      <c r="B12178" s="24">
        <v>43608</v>
      </c>
      <c r="C12178">
        <v>5</v>
      </c>
      <c r="D12178" s="13">
        <v>120</v>
      </c>
      <c r="E12178" s="13" t="s">
        <v>97</v>
      </c>
      <c r="F12178" s="17">
        <v>1521</v>
      </c>
      <c r="G12178" t="str">
        <f>_xlfn.XLOOKUP(tbl_GL[[#This Row],[Account_key]],tbl_COA[Account_key],tbl_COA[Class],"Not Found")</f>
        <v>Liabilities and Owners Equity</v>
      </c>
      <c r="H12178" t="str">
        <f>_xlfn.XLOOKUP(tbl_GL[[#This Row],[Account_key]],tbl_COA[Account_key],tbl_COA[SubClass],"Not Found")</f>
        <v>Liabilities</v>
      </c>
      <c r="I12178" t="str">
        <f>_xlfn.XLOOKUP(tbl_GL[[#This Row],[Account_key]],tbl_COA[Account_key],tbl_COA[SubClass2],"Not Found")</f>
        <v>Current Liabilities</v>
      </c>
      <c r="J12178" t="str">
        <f>_xlfn.XLOOKUP(tbl_GL[[#This Row],[Account_key]],tbl_COA[Account_key],tbl_COA[SubAccount],,0)</f>
        <v>Accrued Expenses</v>
      </c>
      <c r="K12178">
        <f>YEAR(tbl_GL[[#This Row],[Date]])</f>
        <v>2019</v>
      </c>
    </row>
    <row r="12179" spans="1:11" x14ac:dyDescent="0.35">
      <c r="A12179">
        <v>901.1</v>
      </c>
      <c r="B12179" s="24">
        <v>43610</v>
      </c>
      <c r="C12179">
        <v>5</v>
      </c>
      <c r="D12179" s="13">
        <v>230</v>
      </c>
      <c r="E12179" s="13" t="s">
        <v>4</v>
      </c>
      <c r="F12179" s="17">
        <v>-673</v>
      </c>
      <c r="G12179" t="str">
        <f>_xlfn.XLOOKUP(tbl_GL[[#This Row],[Account_key]],tbl_COA[Account_key],tbl_COA[Class],"Not Found")</f>
        <v>Trading account</v>
      </c>
      <c r="H12179" t="str">
        <f>_xlfn.XLOOKUP(tbl_GL[[#This Row],[Account_key]],tbl_COA[Account_key],tbl_COA[SubClass],"Not Found")</f>
        <v>Cost of Sales</v>
      </c>
      <c r="I12179" t="str">
        <f>_xlfn.XLOOKUP(tbl_GL[[#This Row],[Account_key]],tbl_COA[Account_key],tbl_COA[SubClass2],"Not Found")</f>
        <v>Cost of Sales</v>
      </c>
      <c r="J12179" t="str">
        <f>_xlfn.XLOOKUP(tbl_GL[[#This Row],[Account_key]],tbl_COA[Account_key],tbl_COA[SubAccount],,0)</f>
        <v>Cost of Sales</v>
      </c>
      <c r="K12179">
        <f>YEAR(tbl_GL[[#This Row],[Date]])</f>
        <v>2019</v>
      </c>
    </row>
    <row r="12180" spans="1:11" x14ac:dyDescent="0.35">
      <c r="A12180">
        <v>901.2</v>
      </c>
      <c r="B12180" s="24">
        <v>43610</v>
      </c>
      <c r="C12180">
        <v>5</v>
      </c>
      <c r="D12180" s="13">
        <v>60</v>
      </c>
      <c r="E12180" s="13" t="s">
        <v>4</v>
      </c>
      <c r="F12180" s="17">
        <v>-673</v>
      </c>
      <c r="G12180" t="str">
        <f>_xlfn.XLOOKUP(tbl_GL[[#This Row],[Account_key]],tbl_COA[Account_key],tbl_COA[Class],"Not Found")</f>
        <v>Assets</v>
      </c>
      <c r="H12180" t="str">
        <f>_xlfn.XLOOKUP(tbl_GL[[#This Row],[Account_key]],tbl_COA[Account_key],tbl_COA[SubClass],"Not Found")</f>
        <v>Assets</v>
      </c>
      <c r="I12180" t="str">
        <f>_xlfn.XLOOKUP(tbl_GL[[#This Row],[Account_key]],tbl_COA[Account_key],tbl_COA[SubClass2],"Not Found")</f>
        <v>Current Assets</v>
      </c>
      <c r="J12180" t="str">
        <f>_xlfn.XLOOKUP(tbl_GL[[#This Row],[Account_key]],tbl_COA[Account_key],tbl_COA[SubAccount],,0)</f>
        <v>Inventory</v>
      </c>
      <c r="K12180">
        <f>YEAR(tbl_GL[[#This Row],[Date]])</f>
        <v>2019</v>
      </c>
    </row>
    <row r="12181" spans="1:11" x14ac:dyDescent="0.35">
      <c r="A12181">
        <v>902.1</v>
      </c>
      <c r="B12181" s="24">
        <v>43610</v>
      </c>
      <c r="C12181">
        <v>5</v>
      </c>
      <c r="D12181" s="13">
        <v>10</v>
      </c>
      <c r="E12181" s="13" t="s">
        <v>98</v>
      </c>
      <c r="F12181" s="17">
        <v>-2076</v>
      </c>
      <c r="G12181" t="str">
        <f>_xlfn.XLOOKUP(tbl_GL[[#This Row],[Account_key]],tbl_COA[Account_key],tbl_COA[Class],"Not Found")</f>
        <v>Assets</v>
      </c>
      <c r="H12181" t="str">
        <f>_xlfn.XLOOKUP(tbl_GL[[#This Row],[Account_key]],tbl_COA[Account_key],tbl_COA[SubClass],"Not Found")</f>
        <v>Assets</v>
      </c>
      <c r="I12181" t="str">
        <f>_xlfn.XLOOKUP(tbl_GL[[#This Row],[Account_key]],tbl_COA[Account_key],tbl_COA[SubClass2],"Not Found")</f>
        <v>Current Assets</v>
      </c>
      <c r="J12181" t="str">
        <f>_xlfn.XLOOKUP(tbl_GL[[#This Row],[Account_key]],tbl_COA[Account_key],tbl_COA[SubAccount],,0)</f>
        <v>Cash at Bank</v>
      </c>
      <c r="K12181">
        <f>YEAR(tbl_GL[[#This Row],[Date]])</f>
        <v>2019</v>
      </c>
    </row>
    <row r="12182" spans="1:11" x14ac:dyDescent="0.35">
      <c r="A12182">
        <v>902.2</v>
      </c>
      <c r="B12182" s="24">
        <v>43610</v>
      </c>
      <c r="C12182">
        <v>5</v>
      </c>
      <c r="D12182" s="13">
        <v>120</v>
      </c>
      <c r="E12182" s="13" t="s">
        <v>98</v>
      </c>
      <c r="F12182" s="17">
        <v>-2076</v>
      </c>
      <c r="G12182" t="str">
        <f>_xlfn.XLOOKUP(tbl_GL[[#This Row],[Account_key]],tbl_COA[Account_key],tbl_COA[Class],"Not Found")</f>
        <v>Liabilities and Owners Equity</v>
      </c>
      <c r="H12182" t="str">
        <f>_xlfn.XLOOKUP(tbl_GL[[#This Row],[Account_key]],tbl_COA[Account_key],tbl_COA[SubClass],"Not Found")</f>
        <v>Liabilities</v>
      </c>
      <c r="I12182" t="str">
        <f>_xlfn.XLOOKUP(tbl_GL[[#This Row],[Account_key]],tbl_COA[Account_key],tbl_COA[SubClass2],"Not Found")</f>
        <v>Current Liabilities</v>
      </c>
      <c r="J12182" t="str">
        <f>_xlfn.XLOOKUP(tbl_GL[[#This Row],[Account_key]],tbl_COA[Account_key],tbl_COA[SubAccount],,0)</f>
        <v>Accrued Expenses</v>
      </c>
      <c r="K12182">
        <f>YEAR(tbl_GL[[#This Row],[Date]])</f>
        <v>2019</v>
      </c>
    </row>
    <row r="12183" spans="1:11" x14ac:dyDescent="0.35">
      <c r="A12183">
        <v>903.1</v>
      </c>
      <c r="B12183" s="24">
        <v>43610</v>
      </c>
      <c r="C12183">
        <v>5</v>
      </c>
      <c r="D12183" s="13">
        <v>230</v>
      </c>
      <c r="E12183" s="13" t="s">
        <v>4</v>
      </c>
      <c r="F12183" s="17">
        <v>-2689</v>
      </c>
      <c r="G12183" t="str">
        <f>_xlfn.XLOOKUP(tbl_GL[[#This Row],[Account_key]],tbl_COA[Account_key],tbl_COA[Class],"Not Found")</f>
        <v>Trading account</v>
      </c>
      <c r="H12183" t="str">
        <f>_xlfn.XLOOKUP(tbl_GL[[#This Row],[Account_key]],tbl_COA[Account_key],tbl_COA[SubClass],"Not Found")</f>
        <v>Cost of Sales</v>
      </c>
      <c r="I12183" t="str">
        <f>_xlfn.XLOOKUP(tbl_GL[[#This Row],[Account_key]],tbl_COA[Account_key],tbl_COA[SubClass2],"Not Found")</f>
        <v>Cost of Sales</v>
      </c>
      <c r="J12183" t="str">
        <f>_xlfn.XLOOKUP(tbl_GL[[#This Row],[Account_key]],tbl_COA[Account_key],tbl_COA[SubAccount],,0)</f>
        <v>Cost of Sales</v>
      </c>
      <c r="K12183">
        <f>YEAR(tbl_GL[[#This Row],[Date]])</f>
        <v>2019</v>
      </c>
    </row>
    <row r="12184" spans="1:11" x14ac:dyDescent="0.35">
      <c r="A12184">
        <v>903.2</v>
      </c>
      <c r="B12184" s="24">
        <v>43610</v>
      </c>
      <c r="C12184">
        <v>5</v>
      </c>
      <c r="D12184" s="13">
        <v>60</v>
      </c>
      <c r="E12184" s="13" t="s">
        <v>4</v>
      </c>
      <c r="F12184" s="17">
        <v>-2689</v>
      </c>
      <c r="G12184" t="str">
        <f>_xlfn.XLOOKUP(tbl_GL[[#This Row],[Account_key]],tbl_COA[Account_key],tbl_COA[Class],"Not Found")</f>
        <v>Assets</v>
      </c>
      <c r="H12184" t="str">
        <f>_xlfn.XLOOKUP(tbl_GL[[#This Row],[Account_key]],tbl_COA[Account_key],tbl_COA[SubClass],"Not Found")</f>
        <v>Assets</v>
      </c>
      <c r="I12184" t="str">
        <f>_xlfn.XLOOKUP(tbl_GL[[#This Row],[Account_key]],tbl_COA[Account_key],tbl_COA[SubClass2],"Not Found")</f>
        <v>Current Assets</v>
      </c>
      <c r="J12184" t="str">
        <f>_xlfn.XLOOKUP(tbl_GL[[#This Row],[Account_key]],tbl_COA[Account_key],tbl_COA[SubAccount],,0)</f>
        <v>Inventory</v>
      </c>
      <c r="K12184">
        <f>YEAR(tbl_GL[[#This Row],[Date]])</f>
        <v>2019</v>
      </c>
    </row>
    <row r="12185" spans="1:11" x14ac:dyDescent="0.35">
      <c r="A12185">
        <v>904.1</v>
      </c>
      <c r="B12185" s="24">
        <v>43610</v>
      </c>
      <c r="C12185">
        <v>5</v>
      </c>
      <c r="D12185" s="13">
        <v>210</v>
      </c>
      <c r="E12185" s="13" t="s">
        <v>7</v>
      </c>
      <c r="F12185" s="17">
        <v>3027</v>
      </c>
      <c r="G12185" t="str">
        <f>_xlfn.XLOOKUP(tbl_GL[[#This Row],[Account_key]],tbl_COA[Account_key],tbl_COA[Class],"Not Found")</f>
        <v>Trading account</v>
      </c>
      <c r="H12185" t="str">
        <f>_xlfn.XLOOKUP(tbl_GL[[#This Row],[Account_key]],tbl_COA[Account_key],tbl_COA[SubClass],"Not Found")</f>
        <v>Sales</v>
      </c>
      <c r="I12185" t="str">
        <f>_xlfn.XLOOKUP(tbl_GL[[#This Row],[Account_key]],tbl_COA[Account_key],tbl_COA[SubClass2],"Not Found")</f>
        <v>Sales</v>
      </c>
      <c r="J12185" t="str">
        <f>_xlfn.XLOOKUP(tbl_GL[[#This Row],[Account_key]],tbl_COA[Account_key],tbl_COA[SubAccount],,0)</f>
        <v>Sales</v>
      </c>
      <c r="K12185">
        <f>YEAR(tbl_GL[[#This Row],[Date]])</f>
        <v>2019</v>
      </c>
    </row>
    <row r="12186" spans="1:11" x14ac:dyDescent="0.35">
      <c r="A12186">
        <v>904.2</v>
      </c>
      <c r="B12186" s="24">
        <v>43610</v>
      </c>
      <c r="C12186">
        <v>5</v>
      </c>
      <c r="D12186" s="13">
        <v>10</v>
      </c>
      <c r="E12186" s="13" t="s">
        <v>7</v>
      </c>
      <c r="F12186" s="17">
        <v>3027</v>
      </c>
      <c r="G12186" t="str">
        <f>_xlfn.XLOOKUP(tbl_GL[[#This Row],[Account_key]],tbl_COA[Account_key],tbl_COA[Class],"Not Found")</f>
        <v>Assets</v>
      </c>
      <c r="H12186" t="str">
        <f>_xlfn.XLOOKUP(tbl_GL[[#This Row],[Account_key]],tbl_COA[Account_key],tbl_COA[SubClass],"Not Found")</f>
        <v>Assets</v>
      </c>
      <c r="I12186" t="str">
        <f>_xlfn.XLOOKUP(tbl_GL[[#This Row],[Account_key]],tbl_COA[Account_key],tbl_COA[SubClass2],"Not Found")</f>
        <v>Current Assets</v>
      </c>
      <c r="J12186" t="str">
        <f>_xlfn.XLOOKUP(tbl_GL[[#This Row],[Account_key]],tbl_COA[Account_key],tbl_COA[SubAccount],,0)</f>
        <v>Cash at Bank</v>
      </c>
      <c r="K12186">
        <f>YEAR(tbl_GL[[#This Row],[Date]])</f>
        <v>2019</v>
      </c>
    </row>
    <row r="12187" spans="1:11" x14ac:dyDescent="0.35">
      <c r="A12187">
        <v>905.1</v>
      </c>
      <c r="B12187" s="24">
        <v>43610</v>
      </c>
      <c r="C12187">
        <v>5</v>
      </c>
      <c r="D12187" s="13">
        <v>210</v>
      </c>
      <c r="E12187" s="13" t="s">
        <v>8</v>
      </c>
      <c r="F12187" s="17">
        <v>10586</v>
      </c>
      <c r="G12187" t="str">
        <f>_xlfn.XLOOKUP(tbl_GL[[#This Row],[Account_key]],tbl_COA[Account_key],tbl_COA[Class],"Not Found")</f>
        <v>Trading account</v>
      </c>
      <c r="H12187" t="str">
        <f>_xlfn.XLOOKUP(tbl_GL[[#This Row],[Account_key]],tbl_COA[Account_key],tbl_COA[SubClass],"Not Found")</f>
        <v>Sales</v>
      </c>
      <c r="I12187" t="str">
        <f>_xlfn.XLOOKUP(tbl_GL[[#This Row],[Account_key]],tbl_COA[Account_key],tbl_COA[SubClass2],"Not Found")</f>
        <v>Sales</v>
      </c>
      <c r="J12187" t="str">
        <f>_xlfn.XLOOKUP(tbl_GL[[#This Row],[Account_key]],tbl_COA[Account_key],tbl_COA[SubAccount],,0)</f>
        <v>Sales</v>
      </c>
      <c r="K12187">
        <f>YEAR(tbl_GL[[#This Row],[Date]])</f>
        <v>2019</v>
      </c>
    </row>
    <row r="12188" spans="1:11" x14ac:dyDescent="0.35">
      <c r="A12188">
        <v>905.2</v>
      </c>
      <c r="B12188" s="24">
        <v>43610</v>
      </c>
      <c r="C12188">
        <v>5</v>
      </c>
      <c r="D12188" s="13">
        <v>30</v>
      </c>
      <c r="E12188" s="13" t="s">
        <v>8</v>
      </c>
      <c r="F12188" s="17">
        <v>10586</v>
      </c>
      <c r="G12188" t="str">
        <f>_xlfn.XLOOKUP(tbl_GL[[#This Row],[Account_key]],tbl_COA[Account_key],tbl_COA[Class],"Not Found")</f>
        <v>Assets</v>
      </c>
      <c r="H12188" t="str">
        <f>_xlfn.XLOOKUP(tbl_GL[[#This Row],[Account_key]],tbl_COA[Account_key],tbl_COA[SubClass],"Not Found")</f>
        <v>Assets</v>
      </c>
      <c r="I12188" t="str">
        <f>_xlfn.XLOOKUP(tbl_GL[[#This Row],[Account_key]],tbl_COA[Account_key],tbl_COA[SubClass2],"Not Found")</f>
        <v>Current Assets</v>
      </c>
      <c r="J12188" t="str">
        <f>_xlfn.XLOOKUP(tbl_GL[[#This Row],[Account_key]],tbl_COA[Account_key],tbl_COA[SubAccount],,0)</f>
        <v>Trade Receivables</v>
      </c>
      <c r="K12188">
        <f>YEAR(tbl_GL[[#This Row],[Date]])</f>
        <v>2019</v>
      </c>
    </row>
    <row r="12189" spans="1:11" x14ac:dyDescent="0.35">
      <c r="A12189">
        <v>906.1</v>
      </c>
      <c r="B12189" s="24">
        <v>43612</v>
      </c>
      <c r="C12189">
        <v>5</v>
      </c>
      <c r="D12189" s="13">
        <v>30</v>
      </c>
      <c r="E12189" s="13" t="s">
        <v>80</v>
      </c>
      <c r="F12189" s="17">
        <v>-12998</v>
      </c>
      <c r="G12189" t="str">
        <f>_xlfn.XLOOKUP(tbl_GL[[#This Row],[Account_key]],tbl_COA[Account_key],tbl_COA[Class],"Not Found")</f>
        <v>Assets</v>
      </c>
      <c r="H12189" t="str">
        <f>_xlfn.XLOOKUP(tbl_GL[[#This Row],[Account_key]],tbl_COA[Account_key],tbl_COA[SubClass],"Not Found")</f>
        <v>Assets</v>
      </c>
      <c r="I12189" t="str">
        <f>_xlfn.XLOOKUP(tbl_GL[[#This Row],[Account_key]],tbl_COA[Account_key],tbl_COA[SubClass2],"Not Found")</f>
        <v>Current Assets</v>
      </c>
      <c r="J12189" t="str">
        <f>_xlfn.XLOOKUP(tbl_GL[[#This Row],[Account_key]],tbl_COA[Account_key],tbl_COA[SubAccount],,0)</f>
        <v>Trade Receivables</v>
      </c>
      <c r="K12189">
        <f>YEAR(tbl_GL[[#This Row],[Date]])</f>
        <v>2019</v>
      </c>
    </row>
    <row r="12190" spans="1:11" x14ac:dyDescent="0.35">
      <c r="A12190">
        <v>906.2</v>
      </c>
      <c r="B12190" s="24">
        <v>43612</v>
      </c>
      <c r="C12190">
        <v>5</v>
      </c>
      <c r="D12190" s="13">
        <v>10</v>
      </c>
      <c r="E12190" s="13" t="s">
        <v>80</v>
      </c>
      <c r="F12190" s="17">
        <v>12998</v>
      </c>
      <c r="G12190" t="str">
        <f>_xlfn.XLOOKUP(tbl_GL[[#This Row],[Account_key]],tbl_COA[Account_key],tbl_COA[Class],"Not Found")</f>
        <v>Assets</v>
      </c>
      <c r="H12190" t="str">
        <f>_xlfn.XLOOKUP(tbl_GL[[#This Row],[Account_key]],tbl_COA[Account_key],tbl_COA[SubClass],"Not Found")</f>
        <v>Assets</v>
      </c>
      <c r="I12190" t="str">
        <f>_xlfn.XLOOKUP(tbl_GL[[#This Row],[Account_key]],tbl_COA[Account_key],tbl_COA[SubClass2],"Not Found")</f>
        <v>Current Assets</v>
      </c>
      <c r="J12190" t="str">
        <f>_xlfn.XLOOKUP(tbl_GL[[#This Row],[Account_key]],tbl_COA[Account_key],tbl_COA[SubAccount],,0)</f>
        <v>Cash at Bank</v>
      </c>
      <c r="K12190">
        <f>YEAR(tbl_GL[[#This Row],[Date]])</f>
        <v>2019</v>
      </c>
    </row>
    <row r="12191" spans="1:11" x14ac:dyDescent="0.35">
      <c r="A12191">
        <v>907.1</v>
      </c>
      <c r="B12191" s="24">
        <v>43613</v>
      </c>
      <c r="C12191">
        <v>5</v>
      </c>
      <c r="D12191" s="13">
        <v>290</v>
      </c>
      <c r="E12191" s="13" t="s">
        <v>97</v>
      </c>
      <c r="F12191" s="17">
        <v>-1613</v>
      </c>
      <c r="G12191" t="str">
        <f>_xlfn.XLOOKUP(tbl_GL[[#This Row],[Account_key]],tbl_COA[Account_key],tbl_COA[Class],"Not Found")</f>
        <v>Operating account</v>
      </c>
      <c r="H12191" t="str">
        <f>_xlfn.XLOOKUP(tbl_GL[[#This Row],[Account_key]],tbl_COA[Account_key],tbl_COA[SubClass],"Not Found")</f>
        <v>Operating Expenses</v>
      </c>
      <c r="I12191" t="str">
        <f>_xlfn.XLOOKUP(tbl_GL[[#This Row],[Account_key]],tbl_COA[Account_key],tbl_COA[SubClass2],"Not Found")</f>
        <v>Administration</v>
      </c>
      <c r="J12191" t="str">
        <f>_xlfn.XLOOKUP(tbl_GL[[#This Row],[Account_key]],tbl_COA[Account_key],tbl_COA[SubAccount],,0)</f>
        <v>Travel</v>
      </c>
      <c r="K12191">
        <f>YEAR(tbl_GL[[#This Row],[Date]])</f>
        <v>2019</v>
      </c>
    </row>
    <row r="12192" spans="1:11" x14ac:dyDescent="0.35">
      <c r="A12192">
        <v>907.2</v>
      </c>
      <c r="B12192" s="24">
        <v>43613</v>
      </c>
      <c r="C12192">
        <v>5</v>
      </c>
      <c r="D12192" s="13">
        <v>120</v>
      </c>
      <c r="E12192" s="13" t="s">
        <v>97</v>
      </c>
      <c r="F12192" s="17">
        <v>1613</v>
      </c>
      <c r="G12192" t="str">
        <f>_xlfn.XLOOKUP(tbl_GL[[#This Row],[Account_key]],tbl_COA[Account_key],tbl_COA[Class],"Not Found")</f>
        <v>Liabilities and Owners Equity</v>
      </c>
      <c r="H12192" t="str">
        <f>_xlfn.XLOOKUP(tbl_GL[[#This Row],[Account_key]],tbl_COA[Account_key],tbl_COA[SubClass],"Not Found")</f>
        <v>Liabilities</v>
      </c>
      <c r="I12192" t="str">
        <f>_xlfn.XLOOKUP(tbl_GL[[#This Row],[Account_key]],tbl_COA[Account_key],tbl_COA[SubClass2],"Not Found")</f>
        <v>Current Liabilities</v>
      </c>
      <c r="J12192" t="str">
        <f>_xlfn.XLOOKUP(tbl_GL[[#This Row],[Account_key]],tbl_COA[Account_key],tbl_COA[SubAccount],,0)</f>
        <v>Accrued Expenses</v>
      </c>
      <c r="K12192">
        <f>YEAR(tbl_GL[[#This Row],[Date]])</f>
        <v>2019</v>
      </c>
    </row>
    <row r="12193" spans="1:11" x14ac:dyDescent="0.35">
      <c r="A12193">
        <v>908.1</v>
      </c>
      <c r="B12193" s="24">
        <v>43613</v>
      </c>
      <c r="C12193">
        <v>5</v>
      </c>
      <c r="D12193" s="13">
        <v>10</v>
      </c>
      <c r="E12193" s="13" t="s">
        <v>98</v>
      </c>
      <c r="F12193" s="17">
        <v>-1672</v>
      </c>
      <c r="G12193" t="str">
        <f>_xlfn.XLOOKUP(tbl_GL[[#This Row],[Account_key]],tbl_COA[Account_key],tbl_COA[Class],"Not Found")</f>
        <v>Assets</v>
      </c>
      <c r="H12193" t="str">
        <f>_xlfn.XLOOKUP(tbl_GL[[#This Row],[Account_key]],tbl_COA[Account_key],tbl_COA[SubClass],"Not Found")</f>
        <v>Assets</v>
      </c>
      <c r="I12193" t="str">
        <f>_xlfn.XLOOKUP(tbl_GL[[#This Row],[Account_key]],tbl_COA[Account_key],tbl_COA[SubClass2],"Not Found")</f>
        <v>Current Assets</v>
      </c>
      <c r="J12193" t="str">
        <f>_xlfn.XLOOKUP(tbl_GL[[#This Row],[Account_key]],tbl_COA[Account_key],tbl_COA[SubAccount],,0)</f>
        <v>Cash at Bank</v>
      </c>
      <c r="K12193">
        <f>YEAR(tbl_GL[[#This Row],[Date]])</f>
        <v>2019</v>
      </c>
    </row>
    <row r="12194" spans="1:11" x14ac:dyDescent="0.35">
      <c r="A12194">
        <v>908.2</v>
      </c>
      <c r="B12194" s="24">
        <v>43613</v>
      </c>
      <c r="C12194">
        <v>5</v>
      </c>
      <c r="D12194" s="13">
        <v>120</v>
      </c>
      <c r="E12194" s="13" t="s">
        <v>98</v>
      </c>
      <c r="F12194" s="17">
        <v>-1672</v>
      </c>
      <c r="G12194" t="str">
        <f>_xlfn.XLOOKUP(tbl_GL[[#This Row],[Account_key]],tbl_COA[Account_key],tbl_COA[Class],"Not Found")</f>
        <v>Liabilities and Owners Equity</v>
      </c>
      <c r="H12194" t="str">
        <f>_xlfn.XLOOKUP(tbl_GL[[#This Row],[Account_key]],tbl_COA[Account_key],tbl_COA[SubClass],"Not Found")</f>
        <v>Liabilities</v>
      </c>
      <c r="I12194" t="str">
        <f>_xlfn.XLOOKUP(tbl_GL[[#This Row],[Account_key]],tbl_COA[Account_key],tbl_COA[SubClass2],"Not Found")</f>
        <v>Current Liabilities</v>
      </c>
      <c r="J12194" t="str">
        <f>_xlfn.XLOOKUP(tbl_GL[[#This Row],[Account_key]],tbl_COA[Account_key],tbl_COA[SubAccount],,0)</f>
        <v>Accrued Expenses</v>
      </c>
      <c r="K12194">
        <f>YEAR(tbl_GL[[#This Row],[Date]])</f>
        <v>2019</v>
      </c>
    </row>
    <row r="12195" spans="1:11" x14ac:dyDescent="0.35">
      <c r="A12195">
        <v>909.1</v>
      </c>
      <c r="B12195" s="24">
        <v>43614</v>
      </c>
      <c r="C12195">
        <v>5</v>
      </c>
      <c r="D12195" s="13">
        <v>10</v>
      </c>
      <c r="E12195" s="13" t="s">
        <v>98</v>
      </c>
      <c r="F12195" s="17">
        <v>-1802</v>
      </c>
      <c r="G12195" t="str">
        <f>_xlfn.XLOOKUP(tbl_GL[[#This Row],[Account_key]],tbl_COA[Account_key],tbl_COA[Class],"Not Found")</f>
        <v>Assets</v>
      </c>
      <c r="H12195" t="str">
        <f>_xlfn.XLOOKUP(tbl_GL[[#This Row],[Account_key]],tbl_COA[Account_key],tbl_COA[SubClass],"Not Found")</f>
        <v>Assets</v>
      </c>
      <c r="I12195" t="str">
        <f>_xlfn.XLOOKUP(tbl_GL[[#This Row],[Account_key]],tbl_COA[Account_key],tbl_COA[SubClass2],"Not Found")</f>
        <v>Current Assets</v>
      </c>
      <c r="J12195" t="str">
        <f>_xlfn.XLOOKUP(tbl_GL[[#This Row],[Account_key]],tbl_COA[Account_key],tbl_COA[SubAccount],,0)</f>
        <v>Cash at Bank</v>
      </c>
      <c r="K12195">
        <f>YEAR(tbl_GL[[#This Row],[Date]])</f>
        <v>2019</v>
      </c>
    </row>
    <row r="12196" spans="1:11" x14ac:dyDescent="0.35">
      <c r="A12196">
        <v>909.2</v>
      </c>
      <c r="B12196" s="24">
        <v>43614</v>
      </c>
      <c r="C12196">
        <v>5</v>
      </c>
      <c r="D12196" s="13">
        <v>120</v>
      </c>
      <c r="E12196" s="13" t="s">
        <v>98</v>
      </c>
      <c r="F12196" s="17">
        <v>-1802</v>
      </c>
      <c r="G12196" t="str">
        <f>_xlfn.XLOOKUP(tbl_GL[[#This Row],[Account_key]],tbl_COA[Account_key],tbl_COA[Class],"Not Found")</f>
        <v>Liabilities and Owners Equity</v>
      </c>
      <c r="H12196" t="str">
        <f>_xlfn.XLOOKUP(tbl_GL[[#This Row],[Account_key]],tbl_COA[Account_key],tbl_COA[SubClass],"Not Found")</f>
        <v>Liabilities</v>
      </c>
      <c r="I12196" t="str">
        <f>_xlfn.XLOOKUP(tbl_GL[[#This Row],[Account_key]],tbl_COA[Account_key],tbl_COA[SubClass2],"Not Found")</f>
        <v>Current Liabilities</v>
      </c>
      <c r="J12196" t="str">
        <f>_xlfn.XLOOKUP(tbl_GL[[#This Row],[Account_key]],tbl_COA[Account_key],tbl_COA[SubAccount],,0)</f>
        <v>Accrued Expenses</v>
      </c>
      <c r="K12196">
        <f>YEAR(tbl_GL[[#This Row],[Date]])</f>
        <v>2019</v>
      </c>
    </row>
    <row r="12197" spans="1:11" x14ac:dyDescent="0.35">
      <c r="A12197">
        <v>910.1</v>
      </c>
      <c r="B12197" s="24">
        <v>43616</v>
      </c>
      <c r="C12197">
        <v>5</v>
      </c>
      <c r="D12197" s="13">
        <v>10</v>
      </c>
      <c r="E12197" s="13" t="s">
        <v>110</v>
      </c>
      <c r="F12197" s="17">
        <v>56</v>
      </c>
      <c r="G12197" t="str">
        <f>_xlfn.XLOOKUP(tbl_GL[[#This Row],[Account_key]],tbl_COA[Account_key],tbl_COA[Class],"Not Found")</f>
        <v>Assets</v>
      </c>
      <c r="H12197" t="str">
        <f>_xlfn.XLOOKUP(tbl_GL[[#This Row],[Account_key]],tbl_COA[Account_key],tbl_COA[SubClass],"Not Found")</f>
        <v>Assets</v>
      </c>
      <c r="I12197" t="str">
        <f>_xlfn.XLOOKUP(tbl_GL[[#This Row],[Account_key]],tbl_COA[Account_key],tbl_COA[SubClass2],"Not Found")</f>
        <v>Current Assets</v>
      </c>
      <c r="J12197" t="str">
        <f>_xlfn.XLOOKUP(tbl_GL[[#This Row],[Account_key]],tbl_COA[Account_key],tbl_COA[SubAccount],,0)</f>
        <v>Cash at Bank</v>
      </c>
      <c r="K12197">
        <f>YEAR(tbl_GL[[#This Row],[Date]])</f>
        <v>2019</v>
      </c>
    </row>
    <row r="12198" spans="1:11" x14ac:dyDescent="0.35">
      <c r="A12198">
        <v>910.2</v>
      </c>
      <c r="B12198" s="24">
        <v>43616</v>
      </c>
      <c r="C12198">
        <v>5</v>
      </c>
      <c r="D12198" s="13">
        <v>430</v>
      </c>
      <c r="E12198" s="13" t="s">
        <v>110</v>
      </c>
      <c r="F12198" s="17">
        <v>56</v>
      </c>
      <c r="G12198" t="str">
        <f>_xlfn.XLOOKUP(tbl_GL[[#This Row],[Account_key]],tbl_COA[Account_key],tbl_COA[Class],"Not Found")</f>
        <v>Non-operating</v>
      </c>
      <c r="H12198" t="str">
        <f>_xlfn.XLOOKUP(tbl_GL[[#This Row],[Account_key]],tbl_COA[Account_key],tbl_COA[SubClass],"Not Found")</f>
        <v>Exchange Loss/Gain</v>
      </c>
      <c r="I12198" t="str">
        <f>_xlfn.XLOOKUP(tbl_GL[[#This Row],[Account_key]],tbl_COA[Account_key],tbl_COA[SubClass2],"Not Found")</f>
        <v>Exchange Loss/Gain</v>
      </c>
      <c r="J12198" t="str">
        <f>_xlfn.XLOOKUP(tbl_GL[[#This Row],[Account_key]],tbl_COA[Account_key],tbl_COA[SubAccount],,0)</f>
        <v>Exchange Loss/Gain</v>
      </c>
      <c r="K12198">
        <f>YEAR(tbl_GL[[#This Row],[Date]])</f>
        <v>2019</v>
      </c>
    </row>
    <row r="12199" spans="1:11" x14ac:dyDescent="0.35">
      <c r="A12199">
        <v>911.1</v>
      </c>
      <c r="B12199" s="24">
        <v>43616</v>
      </c>
      <c r="C12199">
        <v>5</v>
      </c>
      <c r="D12199" s="13">
        <v>320</v>
      </c>
      <c r="E12199" s="13" t="s">
        <v>99</v>
      </c>
      <c r="F12199" s="17">
        <v>-71</v>
      </c>
      <c r="G12199" t="str">
        <f>_xlfn.XLOOKUP(tbl_GL[[#This Row],[Account_key]],tbl_COA[Account_key],tbl_COA[Class],"Not Found")</f>
        <v>Operating account</v>
      </c>
      <c r="H12199" t="str">
        <f>_xlfn.XLOOKUP(tbl_GL[[#This Row],[Account_key]],tbl_COA[Account_key],tbl_COA[SubClass],"Not Found")</f>
        <v>Operating Expenses</v>
      </c>
      <c r="I12199" t="str">
        <f>_xlfn.XLOOKUP(tbl_GL[[#This Row],[Account_key]],tbl_COA[Account_key],tbl_COA[SubClass2],"Not Found")</f>
        <v>Administration</v>
      </c>
      <c r="J12199" t="str">
        <f>_xlfn.XLOOKUP(tbl_GL[[#This Row],[Account_key]],tbl_COA[Account_key],tbl_COA[SubAccount],,0)</f>
        <v>Professional Services</v>
      </c>
      <c r="K12199">
        <f>YEAR(tbl_GL[[#This Row],[Date]])</f>
        <v>2019</v>
      </c>
    </row>
    <row r="12200" spans="1:11" x14ac:dyDescent="0.35">
      <c r="A12200">
        <v>911.2</v>
      </c>
      <c r="B12200" s="24">
        <v>43616</v>
      </c>
      <c r="C12200">
        <v>5</v>
      </c>
      <c r="D12200" s="13">
        <v>20</v>
      </c>
      <c r="E12200" s="13" t="s">
        <v>99</v>
      </c>
      <c r="F12200" s="17">
        <v>-71</v>
      </c>
      <c r="G12200" t="str">
        <f>_xlfn.XLOOKUP(tbl_GL[[#This Row],[Account_key]],tbl_COA[Account_key],tbl_COA[Class],"Not Found")</f>
        <v>Assets</v>
      </c>
      <c r="H12200" t="str">
        <f>_xlfn.XLOOKUP(tbl_GL[[#This Row],[Account_key]],tbl_COA[Account_key],tbl_COA[SubClass],"Not Found")</f>
        <v>Assets</v>
      </c>
      <c r="I12200" t="str">
        <f>_xlfn.XLOOKUP(tbl_GL[[#This Row],[Account_key]],tbl_COA[Account_key],tbl_COA[SubClass2],"Not Found")</f>
        <v>Current Assets</v>
      </c>
      <c r="J12200" t="str">
        <f>_xlfn.XLOOKUP(tbl_GL[[#This Row],[Account_key]],tbl_COA[Account_key],tbl_COA[SubAccount],,0)</f>
        <v>Cash in hand</v>
      </c>
      <c r="K12200">
        <f>YEAR(tbl_GL[[#This Row],[Date]])</f>
        <v>2019</v>
      </c>
    </row>
    <row r="12201" spans="1:11" x14ac:dyDescent="0.35">
      <c r="A12201">
        <v>912.1</v>
      </c>
      <c r="B12201" s="24">
        <v>43616</v>
      </c>
      <c r="C12201">
        <v>5</v>
      </c>
      <c r="D12201" s="13">
        <v>400</v>
      </c>
      <c r="E12201" s="13" t="s">
        <v>104</v>
      </c>
      <c r="F12201" s="17">
        <v>-125</v>
      </c>
      <c r="G12201" t="str">
        <f>_xlfn.XLOOKUP(tbl_GL[[#This Row],[Account_key]],tbl_COA[Account_key],tbl_COA[Class],"Not Found")</f>
        <v>Operating account</v>
      </c>
      <c r="H12201" t="str">
        <f>_xlfn.XLOOKUP(tbl_GL[[#This Row],[Account_key]],tbl_COA[Account_key],tbl_COA[SubClass],"Not Found")</f>
        <v>Depreciation &amp; Amortization</v>
      </c>
      <c r="I12201" t="str">
        <f>_xlfn.XLOOKUP(tbl_GL[[#This Row],[Account_key]],tbl_COA[Account_key],tbl_COA[SubClass2],"Not Found")</f>
        <v>Amortization</v>
      </c>
      <c r="J12201" t="str">
        <f>_xlfn.XLOOKUP(tbl_GL[[#This Row],[Account_key]],tbl_COA[Account_key],tbl_COA[SubAccount],,0)</f>
        <v>Amortization of Intangible Assets</v>
      </c>
      <c r="K12201">
        <f>YEAR(tbl_GL[[#This Row],[Date]])</f>
        <v>2019</v>
      </c>
    </row>
    <row r="12202" spans="1:11" x14ac:dyDescent="0.35">
      <c r="A12202">
        <v>912.2</v>
      </c>
      <c r="B12202" s="24">
        <v>43616</v>
      </c>
      <c r="C12202">
        <v>5</v>
      </c>
      <c r="D12202" s="13">
        <v>100</v>
      </c>
      <c r="E12202" s="13" t="s">
        <v>104</v>
      </c>
      <c r="F12202" s="17">
        <v>-125</v>
      </c>
      <c r="G12202" t="str">
        <f>_xlfn.XLOOKUP(tbl_GL[[#This Row],[Account_key]],tbl_COA[Account_key],tbl_COA[Class],"Not Found")</f>
        <v>Assets</v>
      </c>
      <c r="H12202" t="str">
        <f>_xlfn.XLOOKUP(tbl_GL[[#This Row],[Account_key]],tbl_COA[Account_key],tbl_COA[SubClass],"Not Found")</f>
        <v>Assets</v>
      </c>
      <c r="I12202" t="str">
        <f>_xlfn.XLOOKUP(tbl_GL[[#This Row],[Account_key]],tbl_COA[Account_key],tbl_COA[SubClass2],"Not Found")</f>
        <v>Non-Current Assets</v>
      </c>
      <c r="J12202" t="str">
        <f>_xlfn.XLOOKUP(tbl_GL[[#This Row],[Account_key]],tbl_COA[Account_key],tbl_COA[SubAccount],,0)</f>
        <v>Patents and trademarks</v>
      </c>
      <c r="K12202">
        <f>YEAR(tbl_GL[[#This Row],[Date]])</f>
        <v>2019</v>
      </c>
    </row>
    <row r="12203" spans="1:11" x14ac:dyDescent="0.35">
      <c r="A12203">
        <v>913.1</v>
      </c>
      <c r="B12203" s="24">
        <v>43616</v>
      </c>
      <c r="C12203">
        <v>5</v>
      </c>
      <c r="D12203" s="13">
        <v>10</v>
      </c>
      <c r="E12203" s="13" t="s">
        <v>113</v>
      </c>
      <c r="F12203" s="17">
        <v>144</v>
      </c>
      <c r="G12203" t="str">
        <f>_xlfn.XLOOKUP(tbl_GL[[#This Row],[Account_key]],tbl_COA[Account_key],tbl_COA[Class],"Not Found")</f>
        <v>Assets</v>
      </c>
      <c r="H12203" t="str">
        <f>_xlfn.XLOOKUP(tbl_GL[[#This Row],[Account_key]],tbl_COA[Account_key],tbl_COA[SubClass],"Not Found")</f>
        <v>Assets</v>
      </c>
      <c r="I12203" t="str">
        <f>_xlfn.XLOOKUP(tbl_GL[[#This Row],[Account_key]],tbl_COA[Account_key],tbl_COA[SubClass2],"Not Found")</f>
        <v>Current Assets</v>
      </c>
      <c r="J12203" t="str">
        <f>_xlfn.XLOOKUP(tbl_GL[[#This Row],[Account_key]],tbl_COA[Account_key],tbl_COA[SubAccount],,0)</f>
        <v>Cash at Bank</v>
      </c>
      <c r="K12203">
        <f>YEAR(tbl_GL[[#This Row],[Date]])</f>
        <v>2019</v>
      </c>
    </row>
    <row r="12204" spans="1:11" x14ac:dyDescent="0.35">
      <c r="A12204">
        <v>913.2</v>
      </c>
      <c r="B12204" s="24">
        <v>43616</v>
      </c>
      <c r="C12204">
        <v>5</v>
      </c>
      <c r="D12204" s="13">
        <v>410</v>
      </c>
      <c r="E12204" s="13" t="s">
        <v>113</v>
      </c>
      <c r="F12204" s="17">
        <v>144</v>
      </c>
      <c r="G12204" t="str">
        <f>_xlfn.XLOOKUP(tbl_GL[[#This Row],[Account_key]],tbl_COA[Account_key],tbl_COA[Class],"Not Found")</f>
        <v>Non-operating</v>
      </c>
      <c r="H12204" t="str">
        <f>_xlfn.XLOOKUP(tbl_GL[[#This Row],[Account_key]],tbl_COA[Account_key],tbl_COA[SubClass],"Not Found")</f>
        <v>Interest Income</v>
      </c>
      <c r="I12204" t="str">
        <f>_xlfn.XLOOKUP(tbl_GL[[#This Row],[Account_key]],tbl_COA[Account_key],tbl_COA[SubClass2],"Not Found")</f>
        <v>Interest Income</v>
      </c>
      <c r="J12204" t="str">
        <f>_xlfn.XLOOKUP(tbl_GL[[#This Row],[Account_key]],tbl_COA[Account_key],tbl_COA[SubAccount],,0)</f>
        <v>Interest Income</v>
      </c>
      <c r="K12204">
        <f>YEAR(tbl_GL[[#This Row],[Date]])</f>
        <v>2019</v>
      </c>
    </row>
    <row r="12205" spans="1:11" x14ac:dyDescent="0.35">
      <c r="A12205">
        <v>914.1</v>
      </c>
      <c r="B12205" s="24">
        <v>43616</v>
      </c>
      <c r="C12205">
        <v>5</v>
      </c>
      <c r="D12205" s="13">
        <v>440</v>
      </c>
      <c r="E12205" s="13" t="s">
        <v>112</v>
      </c>
      <c r="F12205" s="17">
        <v>-195</v>
      </c>
      <c r="G12205" t="str">
        <f>_xlfn.XLOOKUP(tbl_GL[[#This Row],[Account_key]],tbl_COA[Account_key],tbl_COA[Class],"Not Found")</f>
        <v>Interest &amp; Tax</v>
      </c>
      <c r="H12205" t="str">
        <f>_xlfn.XLOOKUP(tbl_GL[[#This Row],[Account_key]],tbl_COA[Account_key],tbl_COA[SubClass],"Not Found")</f>
        <v>Interest Expense</v>
      </c>
      <c r="I12205" t="str">
        <f>_xlfn.XLOOKUP(tbl_GL[[#This Row],[Account_key]],tbl_COA[Account_key],tbl_COA[SubClass2],"Not Found")</f>
        <v>Interest Expense</v>
      </c>
      <c r="J12205" t="str">
        <f>_xlfn.XLOOKUP(tbl_GL[[#This Row],[Account_key]],tbl_COA[Account_key],tbl_COA[SubAccount],,0)</f>
        <v>Interest Expense</v>
      </c>
      <c r="K12205">
        <f>YEAR(tbl_GL[[#This Row],[Date]])</f>
        <v>2019</v>
      </c>
    </row>
    <row r="12206" spans="1:11" x14ac:dyDescent="0.35">
      <c r="A12206">
        <v>914.2</v>
      </c>
      <c r="B12206" s="24">
        <v>43616</v>
      </c>
      <c r="C12206">
        <v>5</v>
      </c>
      <c r="D12206" s="13">
        <v>121</v>
      </c>
      <c r="E12206" s="13" t="s">
        <v>112</v>
      </c>
      <c r="F12206" s="17">
        <v>195</v>
      </c>
      <c r="G12206" t="str">
        <f>_xlfn.XLOOKUP(tbl_GL[[#This Row],[Account_key]],tbl_COA[Account_key],tbl_COA[Class],"Not Found")</f>
        <v>Liabilities and Owners Equity</v>
      </c>
      <c r="H12206" t="str">
        <f>_xlfn.XLOOKUP(tbl_GL[[#This Row],[Account_key]],tbl_COA[Account_key],tbl_COA[SubClass],"Not Found")</f>
        <v>Liabilities</v>
      </c>
      <c r="I12206" t="str">
        <f>_xlfn.XLOOKUP(tbl_GL[[#This Row],[Account_key]],tbl_COA[Account_key],tbl_COA[SubClass2],"Not Found")</f>
        <v>Current Liabilities</v>
      </c>
      <c r="J12206" t="str">
        <f>_xlfn.XLOOKUP(tbl_GL[[#This Row],[Account_key]],tbl_COA[Account_key],tbl_COA[SubAccount],,0)</f>
        <v>Interest Payable</v>
      </c>
      <c r="K12206">
        <f>YEAR(tbl_GL[[#This Row],[Date]])</f>
        <v>2019</v>
      </c>
    </row>
    <row r="12207" spans="1:11" x14ac:dyDescent="0.35">
      <c r="A12207">
        <v>915.1</v>
      </c>
      <c r="B12207" s="24">
        <v>43616</v>
      </c>
      <c r="C12207">
        <v>5</v>
      </c>
      <c r="D12207" s="13">
        <v>450</v>
      </c>
      <c r="E12207" s="23" t="s">
        <v>108</v>
      </c>
      <c r="F12207" s="17">
        <v>-219</v>
      </c>
      <c r="G12207" t="str">
        <f>_xlfn.XLOOKUP(tbl_GL[[#This Row],[Account_key]],tbl_COA[Account_key],tbl_COA[Class],"Not Found")</f>
        <v>Interest &amp; Tax</v>
      </c>
      <c r="H12207" t="str">
        <f>_xlfn.XLOOKUP(tbl_GL[[#This Row],[Account_key]],tbl_COA[Account_key],tbl_COA[SubClass],"Not Found")</f>
        <v>Taxation</v>
      </c>
      <c r="I12207" t="str">
        <f>_xlfn.XLOOKUP(tbl_GL[[#This Row],[Account_key]],tbl_COA[Account_key],tbl_COA[SubClass2],"Not Found")</f>
        <v>Taxation</v>
      </c>
      <c r="J12207" t="str">
        <f>_xlfn.XLOOKUP(tbl_GL[[#This Row],[Account_key]],tbl_COA[Account_key],tbl_COA[SubAccount],,0)</f>
        <v>Taxation</v>
      </c>
      <c r="K12207">
        <f>YEAR(tbl_GL[[#This Row],[Date]])</f>
        <v>2019</v>
      </c>
    </row>
    <row r="12208" spans="1:11" x14ac:dyDescent="0.35">
      <c r="A12208">
        <v>915.2</v>
      </c>
      <c r="B12208" s="24">
        <v>43616</v>
      </c>
      <c r="C12208">
        <v>5</v>
      </c>
      <c r="D12208" s="13">
        <v>122</v>
      </c>
      <c r="E12208" s="23" t="s">
        <v>108</v>
      </c>
      <c r="F12208" s="17">
        <v>219</v>
      </c>
      <c r="G12208" t="str">
        <f>_xlfn.XLOOKUP(tbl_GL[[#This Row],[Account_key]],tbl_COA[Account_key],tbl_COA[Class],"Not Found")</f>
        <v>Liabilities and Owners Equity</v>
      </c>
      <c r="H12208" t="str">
        <f>_xlfn.XLOOKUP(tbl_GL[[#This Row],[Account_key]],tbl_COA[Account_key],tbl_COA[SubClass],"Not Found")</f>
        <v>Liabilities</v>
      </c>
      <c r="I12208" t="str">
        <f>_xlfn.XLOOKUP(tbl_GL[[#This Row],[Account_key]],tbl_COA[Account_key],tbl_COA[SubClass2],"Not Found")</f>
        <v>Current Liabilities</v>
      </c>
      <c r="J12208" t="str">
        <f>_xlfn.XLOOKUP(tbl_GL[[#This Row],[Account_key]],tbl_COA[Account_key],tbl_COA[SubAccount],,0)</f>
        <v>Tax payable</v>
      </c>
      <c r="K12208">
        <f>YEAR(tbl_GL[[#This Row],[Date]])</f>
        <v>2019</v>
      </c>
    </row>
    <row r="12209" spans="1:11" x14ac:dyDescent="0.35">
      <c r="A12209">
        <v>916.1</v>
      </c>
      <c r="B12209" s="24">
        <v>43616</v>
      </c>
      <c r="C12209">
        <v>5</v>
      </c>
      <c r="D12209" s="13">
        <v>350</v>
      </c>
      <c r="E12209" s="13" t="s">
        <v>97</v>
      </c>
      <c r="F12209" s="17">
        <v>-1409</v>
      </c>
      <c r="G12209" t="str">
        <f>_xlfn.XLOOKUP(tbl_GL[[#This Row],[Account_key]],tbl_COA[Account_key],tbl_COA[Class],"Not Found")</f>
        <v>Operating account</v>
      </c>
      <c r="H12209" t="str">
        <f>_xlfn.XLOOKUP(tbl_GL[[#This Row],[Account_key]],tbl_COA[Account_key],tbl_COA[SubClass],"Not Found")</f>
        <v>Operating Expenses</v>
      </c>
      <c r="I12209" t="str">
        <f>_xlfn.XLOOKUP(tbl_GL[[#This Row],[Account_key]],tbl_COA[Account_key],tbl_COA[SubClass2],"Not Found")</f>
        <v>Administration</v>
      </c>
      <c r="J12209" t="str">
        <f>_xlfn.XLOOKUP(tbl_GL[[#This Row],[Account_key]],tbl_COA[Account_key],tbl_COA[SubAccount],,0)</f>
        <v>Other Expenses</v>
      </c>
      <c r="K12209">
        <f>YEAR(tbl_GL[[#This Row],[Date]])</f>
        <v>2019</v>
      </c>
    </row>
    <row r="12210" spans="1:11" x14ac:dyDescent="0.35">
      <c r="A12210">
        <v>916.2</v>
      </c>
      <c r="B12210" s="24">
        <v>43616</v>
      </c>
      <c r="C12210">
        <v>5</v>
      </c>
      <c r="D12210" s="13">
        <v>120</v>
      </c>
      <c r="E12210" s="13" t="s">
        <v>97</v>
      </c>
      <c r="F12210" s="17">
        <v>1409</v>
      </c>
      <c r="G12210" t="str">
        <f>_xlfn.XLOOKUP(tbl_GL[[#This Row],[Account_key]],tbl_COA[Account_key],tbl_COA[Class],"Not Found")</f>
        <v>Liabilities and Owners Equity</v>
      </c>
      <c r="H12210" t="str">
        <f>_xlfn.XLOOKUP(tbl_GL[[#This Row],[Account_key]],tbl_COA[Account_key],tbl_COA[SubClass],"Not Found")</f>
        <v>Liabilities</v>
      </c>
      <c r="I12210" t="str">
        <f>_xlfn.XLOOKUP(tbl_GL[[#This Row],[Account_key]],tbl_COA[Account_key],tbl_COA[SubClass2],"Not Found")</f>
        <v>Current Liabilities</v>
      </c>
      <c r="J12210" t="str">
        <f>_xlfn.XLOOKUP(tbl_GL[[#This Row],[Account_key]],tbl_COA[Account_key],tbl_COA[SubAccount],,0)</f>
        <v>Accrued Expenses</v>
      </c>
      <c r="K12210">
        <f>YEAR(tbl_GL[[#This Row],[Date]])</f>
        <v>2019</v>
      </c>
    </row>
    <row r="12211" spans="1:11" x14ac:dyDescent="0.35">
      <c r="A12211">
        <v>917.1</v>
      </c>
      <c r="B12211" s="24">
        <v>43616</v>
      </c>
      <c r="C12211">
        <v>5</v>
      </c>
      <c r="D12211" s="13">
        <v>240</v>
      </c>
      <c r="E12211" s="13" t="s">
        <v>56</v>
      </c>
      <c r="F12211" s="17">
        <v>-2813</v>
      </c>
      <c r="G12211" t="str">
        <f>_xlfn.XLOOKUP(tbl_GL[[#This Row],[Account_key]],tbl_COA[Account_key],tbl_COA[Class],"Not Found")</f>
        <v>Operating account</v>
      </c>
      <c r="H12211" t="str">
        <f>_xlfn.XLOOKUP(tbl_GL[[#This Row],[Account_key]],tbl_COA[Account_key],tbl_COA[SubClass],"Not Found")</f>
        <v>Operating Expenses</v>
      </c>
      <c r="I12211" t="str">
        <f>_xlfn.XLOOKUP(tbl_GL[[#This Row],[Account_key]],tbl_COA[Account_key],tbl_COA[SubClass2],"Not Found")</f>
        <v>Sales &amp; Distribution</v>
      </c>
      <c r="J12211" t="str">
        <f>_xlfn.XLOOKUP(tbl_GL[[#This Row],[Account_key]],tbl_COA[Account_key],tbl_COA[SubAccount],,0)</f>
        <v>Salaries</v>
      </c>
      <c r="K12211">
        <f>YEAR(tbl_GL[[#This Row],[Date]])</f>
        <v>2019</v>
      </c>
    </row>
    <row r="12212" spans="1:11" x14ac:dyDescent="0.35">
      <c r="A12212">
        <v>917.2</v>
      </c>
      <c r="B12212" s="24">
        <v>43616</v>
      </c>
      <c r="C12212">
        <v>5</v>
      </c>
      <c r="D12212" s="13">
        <v>10</v>
      </c>
      <c r="E12212" s="13" t="s">
        <v>56</v>
      </c>
      <c r="F12212" s="17">
        <v>-2813</v>
      </c>
      <c r="G12212" t="str">
        <f>_xlfn.XLOOKUP(tbl_GL[[#This Row],[Account_key]],tbl_COA[Account_key],tbl_COA[Class],"Not Found")</f>
        <v>Assets</v>
      </c>
      <c r="H12212" t="str">
        <f>_xlfn.XLOOKUP(tbl_GL[[#This Row],[Account_key]],tbl_COA[Account_key],tbl_COA[SubClass],"Not Found")</f>
        <v>Assets</v>
      </c>
      <c r="I12212" t="str">
        <f>_xlfn.XLOOKUP(tbl_GL[[#This Row],[Account_key]],tbl_COA[Account_key],tbl_COA[SubClass2],"Not Found")</f>
        <v>Current Assets</v>
      </c>
      <c r="J12212" t="str">
        <f>_xlfn.XLOOKUP(tbl_GL[[#This Row],[Account_key]],tbl_COA[Account_key],tbl_COA[SubAccount],,0)</f>
        <v>Cash at Bank</v>
      </c>
      <c r="K12212">
        <f>YEAR(tbl_GL[[#This Row],[Date]])</f>
        <v>2019</v>
      </c>
    </row>
    <row r="12213" spans="1:11" x14ac:dyDescent="0.35">
      <c r="A12213">
        <v>918.1</v>
      </c>
      <c r="B12213" s="24">
        <v>43616</v>
      </c>
      <c r="C12213">
        <v>5</v>
      </c>
      <c r="D12213" s="13">
        <v>380</v>
      </c>
      <c r="E12213" s="13" t="s">
        <v>101</v>
      </c>
      <c r="F12213" s="17">
        <v>-4900</v>
      </c>
      <c r="G12213" t="str">
        <f>_xlfn.XLOOKUP(tbl_GL[[#This Row],[Account_key]],tbl_COA[Account_key],tbl_COA[Class],"Not Found")</f>
        <v>Operating account</v>
      </c>
      <c r="H12213" t="str">
        <f>_xlfn.XLOOKUP(tbl_GL[[#This Row],[Account_key]],tbl_COA[Account_key],tbl_COA[SubClass],"Not Found")</f>
        <v>Depreciation &amp; Amortization</v>
      </c>
      <c r="I12213" t="str">
        <f>_xlfn.XLOOKUP(tbl_GL[[#This Row],[Account_key]],tbl_COA[Account_key],tbl_COA[SubClass2],"Not Found")</f>
        <v>Depreciation</v>
      </c>
      <c r="J12213" t="str">
        <f>_xlfn.XLOOKUP(tbl_GL[[#This Row],[Account_key]],tbl_COA[Account_key],tbl_COA[SubAccount],,0)</f>
        <v>Equipment</v>
      </c>
      <c r="K12213">
        <f>YEAR(tbl_GL[[#This Row],[Date]])</f>
        <v>2019</v>
      </c>
    </row>
    <row r="12214" spans="1:11" x14ac:dyDescent="0.35">
      <c r="A12214">
        <v>918.2</v>
      </c>
      <c r="B12214" s="24">
        <v>43616</v>
      </c>
      <c r="C12214">
        <v>5</v>
      </c>
      <c r="D12214" s="13">
        <v>90</v>
      </c>
      <c r="E12214" s="13" t="s">
        <v>101</v>
      </c>
      <c r="F12214" s="17">
        <v>-4900</v>
      </c>
      <c r="G12214" t="str">
        <f>_xlfn.XLOOKUP(tbl_GL[[#This Row],[Account_key]],tbl_COA[Account_key],tbl_COA[Class],"Not Found")</f>
        <v>Assets</v>
      </c>
      <c r="H12214" t="str">
        <f>_xlfn.XLOOKUP(tbl_GL[[#This Row],[Account_key]],tbl_COA[Account_key],tbl_COA[SubClass],"Not Found")</f>
        <v>Assets</v>
      </c>
      <c r="I12214" t="str">
        <f>_xlfn.XLOOKUP(tbl_GL[[#This Row],[Account_key]],tbl_COA[Account_key],tbl_COA[SubClass2],"Not Found")</f>
        <v>Non-Current Assets</v>
      </c>
      <c r="J12214" t="str">
        <f>_xlfn.XLOOKUP(tbl_GL[[#This Row],[Account_key]],tbl_COA[Account_key],tbl_COA[SubAccount],,0)</f>
        <v>Office Furniture &amp; Equipment</v>
      </c>
      <c r="K12214">
        <f>YEAR(tbl_GL[[#This Row],[Date]])</f>
        <v>2019</v>
      </c>
    </row>
    <row r="12215" spans="1:11" x14ac:dyDescent="0.35">
      <c r="A12215">
        <v>920.1</v>
      </c>
      <c r="B12215" s="24">
        <v>43617</v>
      </c>
      <c r="C12215">
        <v>5</v>
      </c>
      <c r="D12215" s="13">
        <v>10</v>
      </c>
      <c r="E12215" s="13" t="s">
        <v>98</v>
      </c>
      <c r="F12215" s="17">
        <v>-1377</v>
      </c>
      <c r="G12215" t="str">
        <f>_xlfn.XLOOKUP(tbl_GL[[#This Row],[Account_key]],tbl_COA[Account_key],tbl_COA[Class],"Not Found")</f>
        <v>Assets</v>
      </c>
      <c r="H12215" t="str">
        <f>_xlfn.XLOOKUP(tbl_GL[[#This Row],[Account_key]],tbl_COA[Account_key],tbl_COA[SubClass],"Not Found")</f>
        <v>Assets</v>
      </c>
      <c r="I12215" t="str">
        <f>_xlfn.XLOOKUP(tbl_GL[[#This Row],[Account_key]],tbl_COA[Account_key],tbl_COA[SubClass2],"Not Found")</f>
        <v>Current Assets</v>
      </c>
      <c r="J12215" t="str">
        <f>_xlfn.XLOOKUP(tbl_GL[[#This Row],[Account_key]],tbl_COA[Account_key],tbl_COA[SubAccount],,0)</f>
        <v>Cash at Bank</v>
      </c>
      <c r="K12215">
        <f>YEAR(tbl_GL[[#This Row],[Date]])</f>
        <v>2019</v>
      </c>
    </row>
    <row r="12216" spans="1:11" x14ac:dyDescent="0.35">
      <c r="A12216">
        <v>920.2</v>
      </c>
      <c r="B12216" s="24">
        <v>43617</v>
      </c>
      <c r="C12216">
        <v>5</v>
      </c>
      <c r="D12216" s="13">
        <v>120</v>
      </c>
      <c r="E12216" s="13" t="s">
        <v>98</v>
      </c>
      <c r="F12216" s="17">
        <v>-1377</v>
      </c>
      <c r="G12216" t="str">
        <f>_xlfn.XLOOKUP(tbl_GL[[#This Row],[Account_key]],tbl_COA[Account_key],tbl_COA[Class],"Not Found")</f>
        <v>Liabilities and Owners Equity</v>
      </c>
      <c r="H12216" t="str">
        <f>_xlfn.XLOOKUP(tbl_GL[[#This Row],[Account_key]],tbl_COA[Account_key],tbl_COA[SubClass],"Not Found")</f>
        <v>Liabilities</v>
      </c>
      <c r="I12216" t="str">
        <f>_xlfn.XLOOKUP(tbl_GL[[#This Row],[Account_key]],tbl_COA[Account_key],tbl_COA[SubClass2],"Not Found")</f>
        <v>Current Liabilities</v>
      </c>
      <c r="J12216" t="str">
        <f>_xlfn.XLOOKUP(tbl_GL[[#This Row],[Account_key]],tbl_COA[Account_key],tbl_COA[SubAccount],,0)</f>
        <v>Accrued Expenses</v>
      </c>
      <c r="K12216">
        <f>YEAR(tbl_GL[[#This Row],[Date]])</f>
        <v>2019</v>
      </c>
    </row>
    <row r="12217" spans="1:11" x14ac:dyDescent="0.35">
      <c r="A12217">
        <v>921.1</v>
      </c>
      <c r="B12217" s="24">
        <v>43617</v>
      </c>
      <c r="C12217">
        <v>5</v>
      </c>
      <c r="D12217" s="13">
        <v>60</v>
      </c>
      <c r="E12217" s="13" t="s">
        <v>84</v>
      </c>
      <c r="F12217" s="17">
        <v>11700</v>
      </c>
      <c r="G12217" t="str">
        <f>_xlfn.XLOOKUP(tbl_GL[[#This Row],[Account_key]],tbl_COA[Account_key],tbl_COA[Class],"Not Found")</f>
        <v>Assets</v>
      </c>
      <c r="H12217" t="str">
        <f>_xlfn.XLOOKUP(tbl_GL[[#This Row],[Account_key]],tbl_COA[Account_key],tbl_COA[SubClass],"Not Found")</f>
        <v>Assets</v>
      </c>
      <c r="I12217" t="str">
        <f>_xlfn.XLOOKUP(tbl_GL[[#This Row],[Account_key]],tbl_COA[Account_key],tbl_COA[SubClass2],"Not Found")</f>
        <v>Current Assets</v>
      </c>
      <c r="J12217" t="str">
        <f>_xlfn.XLOOKUP(tbl_GL[[#This Row],[Account_key]],tbl_COA[Account_key],tbl_COA[SubAccount],,0)</f>
        <v>Inventory</v>
      </c>
      <c r="K12217">
        <f>YEAR(tbl_GL[[#This Row],[Date]])</f>
        <v>2019</v>
      </c>
    </row>
    <row r="12218" spans="1:11" x14ac:dyDescent="0.35">
      <c r="A12218">
        <v>921.2</v>
      </c>
      <c r="B12218" s="24">
        <v>43617</v>
      </c>
      <c r="C12218">
        <v>5</v>
      </c>
      <c r="D12218" s="13">
        <v>110</v>
      </c>
      <c r="E12218" s="13" t="s">
        <v>84</v>
      </c>
      <c r="F12218" s="17">
        <v>11700</v>
      </c>
      <c r="G12218" t="str">
        <f>_xlfn.XLOOKUP(tbl_GL[[#This Row],[Account_key]],tbl_COA[Account_key],tbl_COA[Class],"Not Found")</f>
        <v>Liabilities and Owners Equity</v>
      </c>
      <c r="H12218" t="str">
        <f>_xlfn.XLOOKUP(tbl_GL[[#This Row],[Account_key]],tbl_COA[Account_key],tbl_COA[SubClass],"Not Found")</f>
        <v>Liabilities</v>
      </c>
      <c r="I12218" t="str">
        <f>_xlfn.XLOOKUP(tbl_GL[[#This Row],[Account_key]],tbl_COA[Account_key],tbl_COA[SubClass2],"Not Found")</f>
        <v>Current Liabilities</v>
      </c>
      <c r="J12218" t="str">
        <f>_xlfn.XLOOKUP(tbl_GL[[#This Row],[Account_key]],tbl_COA[Account_key],tbl_COA[SubAccount],,0)</f>
        <v>Trade Payables</v>
      </c>
      <c r="K12218">
        <f>YEAR(tbl_GL[[#This Row],[Date]])</f>
        <v>2019</v>
      </c>
    </row>
    <row r="12219" spans="1:11" x14ac:dyDescent="0.35">
      <c r="A12219">
        <v>922.1</v>
      </c>
      <c r="B12219" s="24">
        <v>43618</v>
      </c>
      <c r="C12219">
        <v>5</v>
      </c>
      <c r="D12219" s="13">
        <v>230</v>
      </c>
      <c r="E12219" s="13" t="s">
        <v>4</v>
      </c>
      <c r="F12219" s="17">
        <v>-407</v>
      </c>
      <c r="G12219" t="str">
        <f>_xlfn.XLOOKUP(tbl_GL[[#This Row],[Account_key]],tbl_COA[Account_key],tbl_COA[Class],"Not Found")</f>
        <v>Trading account</v>
      </c>
      <c r="H12219" t="str">
        <f>_xlfn.XLOOKUP(tbl_GL[[#This Row],[Account_key]],tbl_COA[Account_key],tbl_COA[SubClass],"Not Found")</f>
        <v>Cost of Sales</v>
      </c>
      <c r="I12219" t="str">
        <f>_xlfn.XLOOKUP(tbl_GL[[#This Row],[Account_key]],tbl_COA[Account_key],tbl_COA[SubClass2],"Not Found")</f>
        <v>Cost of Sales</v>
      </c>
      <c r="J12219" t="str">
        <f>_xlfn.XLOOKUP(tbl_GL[[#This Row],[Account_key]],tbl_COA[Account_key],tbl_COA[SubAccount],,0)</f>
        <v>Cost of Sales</v>
      </c>
      <c r="K12219">
        <f>YEAR(tbl_GL[[#This Row],[Date]])</f>
        <v>2019</v>
      </c>
    </row>
    <row r="12220" spans="1:11" x14ac:dyDescent="0.35">
      <c r="A12220">
        <v>922.2</v>
      </c>
      <c r="B12220" s="24">
        <v>43618</v>
      </c>
      <c r="C12220">
        <v>5</v>
      </c>
      <c r="D12220" s="13">
        <v>60</v>
      </c>
      <c r="E12220" s="13" t="s">
        <v>4</v>
      </c>
      <c r="F12220" s="17">
        <v>-407</v>
      </c>
      <c r="G12220" t="str">
        <f>_xlfn.XLOOKUP(tbl_GL[[#This Row],[Account_key]],tbl_COA[Account_key],tbl_COA[Class],"Not Found")</f>
        <v>Assets</v>
      </c>
      <c r="H12220" t="str">
        <f>_xlfn.XLOOKUP(tbl_GL[[#This Row],[Account_key]],tbl_COA[Account_key],tbl_COA[SubClass],"Not Found")</f>
        <v>Assets</v>
      </c>
      <c r="I12220" t="str">
        <f>_xlfn.XLOOKUP(tbl_GL[[#This Row],[Account_key]],tbl_COA[Account_key],tbl_COA[SubClass2],"Not Found")</f>
        <v>Current Assets</v>
      </c>
      <c r="J12220" t="str">
        <f>_xlfn.XLOOKUP(tbl_GL[[#This Row],[Account_key]],tbl_COA[Account_key],tbl_COA[SubAccount],,0)</f>
        <v>Inventory</v>
      </c>
      <c r="K12220">
        <f>YEAR(tbl_GL[[#This Row],[Date]])</f>
        <v>2019</v>
      </c>
    </row>
    <row r="12221" spans="1:11" x14ac:dyDescent="0.35">
      <c r="A12221">
        <v>923.1</v>
      </c>
      <c r="B12221" s="24">
        <v>43618</v>
      </c>
      <c r="C12221">
        <v>5</v>
      </c>
      <c r="D12221" s="13">
        <v>210</v>
      </c>
      <c r="E12221" s="13" t="s">
        <v>8</v>
      </c>
      <c r="F12221" s="17">
        <v>1603</v>
      </c>
      <c r="G12221" t="str">
        <f>_xlfn.XLOOKUP(tbl_GL[[#This Row],[Account_key]],tbl_COA[Account_key],tbl_COA[Class],"Not Found")</f>
        <v>Trading account</v>
      </c>
      <c r="H12221" t="str">
        <f>_xlfn.XLOOKUP(tbl_GL[[#This Row],[Account_key]],tbl_COA[Account_key],tbl_COA[SubClass],"Not Found")</f>
        <v>Sales</v>
      </c>
      <c r="I12221" t="str">
        <f>_xlfn.XLOOKUP(tbl_GL[[#This Row],[Account_key]],tbl_COA[Account_key],tbl_COA[SubClass2],"Not Found")</f>
        <v>Sales</v>
      </c>
      <c r="J12221" t="str">
        <f>_xlfn.XLOOKUP(tbl_GL[[#This Row],[Account_key]],tbl_COA[Account_key],tbl_COA[SubAccount],,0)</f>
        <v>Sales</v>
      </c>
      <c r="K12221">
        <f>YEAR(tbl_GL[[#This Row],[Date]])</f>
        <v>2019</v>
      </c>
    </row>
    <row r="12222" spans="1:11" x14ac:dyDescent="0.35">
      <c r="A12222">
        <v>923.2</v>
      </c>
      <c r="B12222" s="24">
        <v>43618</v>
      </c>
      <c r="C12222">
        <v>5</v>
      </c>
      <c r="D12222" s="13">
        <v>30</v>
      </c>
      <c r="E12222" s="13" t="s">
        <v>8</v>
      </c>
      <c r="F12222" s="17">
        <v>1603</v>
      </c>
      <c r="G12222" t="str">
        <f>_xlfn.XLOOKUP(tbl_GL[[#This Row],[Account_key]],tbl_COA[Account_key],tbl_COA[Class],"Not Found")</f>
        <v>Assets</v>
      </c>
      <c r="H12222" t="str">
        <f>_xlfn.XLOOKUP(tbl_GL[[#This Row],[Account_key]],tbl_COA[Account_key],tbl_COA[SubClass],"Not Found")</f>
        <v>Assets</v>
      </c>
      <c r="I12222" t="str">
        <f>_xlfn.XLOOKUP(tbl_GL[[#This Row],[Account_key]],tbl_COA[Account_key],tbl_COA[SubClass2],"Not Found")</f>
        <v>Current Assets</v>
      </c>
      <c r="J12222" t="str">
        <f>_xlfn.XLOOKUP(tbl_GL[[#This Row],[Account_key]],tbl_COA[Account_key],tbl_COA[SubAccount],,0)</f>
        <v>Trade Receivables</v>
      </c>
      <c r="K12222">
        <f>YEAR(tbl_GL[[#This Row],[Date]])</f>
        <v>2019</v>
      </c>
    </row>
    <row r="12223" spans="1:11" x14ac:dyDescent="0.35">
      <c r="A12223">
        <v>924.1</v>
      </c>
      <c r="B12223" s="24">
        <v>43620</v>
      </c>
      <c r="C12223">
        <v>5</v>
      </c>
      <c r="D12223" s="13">
        <v>230</v>
      </c>
      <c r="E12223" s="13" t="s">
        <v>4</v>
      </c>
      <c r="F12223" s="17">
        <v>-590</v>
      </c>
      <c r="G12223" t="str">
        <f>_xlfn.XLOOKUP(tbl_GL[[#This Row],[Account_key]],tbl_COA[Account_key],tbl_COA[Class],"Not Found")</f>
        <v>Trading account</v>
      </c>
      <c r="H12223" t="str">
        <f>_xlfn.XLOOKUP(tbl_GL[[#This Row],[Account_key]],tbl_COA[Account_key],tbl_COA[SubClass],"Not Found")</f>
        <v>Cost of Sales</v>
      </c>
      <c r="I12223" t="str">
        <f>_xlfn.XLOOKUP(tbl_GL[[#This Row],[Account_key]],tbl_COA[Account_key],tbl_COA[SubClass2],"Not Found")</f>
        <v>Cost of Sales</v>
      </c>
      <c r="J12223" t="str">
        <f>_xlfn.XLOOKUP(tbl_GL[[#This Row],[Account_key]],tbl_COA[Account_key],tbl_COA[SubAccount],,0)</f>
        <v>Cost of Sales</v>
      </c>
      <c r="K12223">
        <f>YEAR(tbl_GL[[#This Row],[Date]])</f>
        <v>2019</v>
      </c>
    </row>
    <row r="12224" spans="1:11" x14ac:dyDescent="0.35">
      <c r="A12224">
        <v>924.2</v>
      </c>
      <c r="B12224" s="24">
        <v>43620</v>
      </c>
      <c r="C12224">
        <v>5</v>
      </c>
      <c r="D12224" s="13">
        <v>60</v>
      </c>
      <c r="E12224" s="13" t="s">
        <v>4</v>
      </c>
      <c r="F12224" s="17">
        <v>-590</v>
      </c>
      <c r="G12224" t="str">
        <f>_xlfn.XLOOKUP(tbl_GL[[#This Row],[Account_key]],tbl_COA[Account_key],tbl_COA[Class],"Not Found")</f>
        <v>Assets</v>
      </c>
      <c r="H12224" t="str">
        <f>_xlfn.XLOOKUP(tbl_GL[[#This Row],[Account_key]],tbl_COA[Account_key],tbl_COA[SubClass],"Not Found")</f>
        <v>Assets</v>
      </c>
      <c r="I12224" t="str">
        <f>_xlfn.XLOOKUP(tbl_GL[[#This Row],[Account_key]],tbl_COA[Account_key],tbl_COA[SubClass2],"Not Found")</f>
        <v>Current Assets</v>
      </c>
      <c r="J12224" t="str">
        <f>_xlfn.XLOOKUP(tbl_GL[[#This Row],[Account_key]],tbl_COA[Account_key],tbl_COA[SubAccount],,0)</f>
        <v>Inventory</v>
      </c>
      <c r="K12224">
        <f>YEAR(tbl_GL[[#This Row],[Date]])</f>
        <v>2019</v>
      </c>
    </row>
    <row r="12225" spans="1:11" x14ac:dyDescent="0.35">
      <c r="A12225">
        <v>925.1</v>
      </c>
      <c r="B12225" s="24">
        <v>43620</v>
      </c>
      <c r="C12225">
        <v>5</v>
      </c>
      <c r="D12225" s="13">
        <v>230</v>
      </c>
      <c r="E12225" s="13" t="s">
        <v>4</v>
      </c>
      <c r="F12225" s="17">
        <v>-2363</v>
      </c>
      <c r="G12225" t="str">
        <f>_xlfn.XLOOKUP(tbl_GL[[#This Row],[Account_key]],tbl_COA[Account_key],tbl_COA[Class],"Not Found")</f>
        <v>Trading account</v>
      </c>
      <c r="H12225" t="str">
        <f>_xlfn.XLOOKUP(tbl_GL[[#This Row],[Account_key]],tbl_COA[Account_key],tbl_COA[SubClass],"Not Found")</f>
        <v>Cost of Sales</v>
      </c>
      <c r="I12225" t="str">
        <f>_xlfn.XLOOKUP(tbl_GL[[#This Row],[Account_key]],tbl_COA[Account_key],tbl_COA[SubClass2],"Not Found")</f>
        <v>Cost of Sales</v>
      </c>
      <c r="J12225" t="str">
        <f>_xlfn.XLOOKUP(tbl_GL[[#This Row],[Account_key]],tbl_COA[Account_key],tbl_COA[SubAccount],,0)</f>
        <v>Cost of Sales</v>
      </c>
      <c r="K12225">
        <f>YEAR(tbl_GL[[#This Row],[Date]])</f>
        <v>2019</v>
      </c>
    </row>
    <row r="12226" spans="1:11" x14ac:dyDescent="0.35">
      <c r="A12226">
        <v>925.2</v>
      </c>
      <c r="B12226" s="24">
        <v>43620</v>
      </c>
      <c r="C12226">
        <v>5</v>
      </c>
      <c r="D12226" s="13">
        <v>60</v>
      </c>
      <c r="E12226" s="13" t="s">
        <v>4</v>
      </c>
      <c r="F12226" s="17">
        <v>-2363</v>
      </c>
      <c r="G12226" t="str">
        <f>_xlfn.XLOOKUP(tbl_GL[[#This Row],[Account_key]],tbl_COA[Account_key],tbl_COA[Class],"Not Found")</f>
        <v>Assets</v>
      </c>
      <c r="H12226" t="str">
        <f>_xlfn.XLOOKUP(tbl_GL[[#This Row],[Account_key]],tbl_COA[Account_key],tbl_COA[SubClass],"Not Found")</f>
        <v>Assets</v>
      </c>
      <c r="I12226" t="str">
        <f>_xlfn.XLOOKUP(tbl_GL[[#This Row],[Account_key]],tbl_COA[Account_key],tbl_COA[SubClass2],"Not Found")</f>
        <v>Current Assets</v>
      </c>
      <c r="J12226" t="str">
        <f>_xlfn.XLOOKUP(tbl_GL[[#This Row],[Account_key]],tbl_COA[Account_key],tbl_COA[SubAccount],,0)</f>
        <v>Inventory</v>
      </c>
      <c r="K12226">
        <f>YEAR(tbl_GL[[#This Row],[Date]])</f>
        <v>2019</v>
      </c>
    </row>
    <row r="12227" spans="1:11" x14ac:dyDescent="0.35">
      <c r="A12227">
        <v>926.1</v>
      </c>
      <c r="B12227" s="24">
        <v>43620</v>
      </c>
      <c r="C12227">
        <v>5</v>
      </c>
      <c r="D12227" s="13">
        <v>210</v>
      </c>
      <c r="E12227" s="13" t="s">
        <v>7</v>
      </c>
      <c r="F12227" s="17">
        <v>2657</v>
      </c>
      <c r="G12227" t="str">
        <f>_xlfn.XLOOKUP(tbl_GL[[#This Row],[Account_key]],tbl_COA[Account_key],tbl_COA[Class],"Not Found")</f>
        <v>Trading account</v>
      </c>
      <c r="H12227" t="str">
        <f>_xlfn.XLOOKUP(tbl_GL[[#This Row],[Account_key]],tbl_COA[Account_key],tbl_COA[SubClass],"Not Found")</f>
        <v>Sales</v>
      </c>
      <c r="I12227" t="str">
        <f>_xlfn.XLOOKUP(tbl_GL[[#This Row],[Account_key]],tbl_COA[Account_key],tbl_COA[SubClass2],"Not Found")</f>
        <v>Sales</v>
      </c>
      <c r="J12227" t="str">
        <f>_xlfn.XLOOKUP(tbl_GL[[#This Row],[Account_key]],tbl_COA[Account_key],tbl_COA[SubAccount],,0)</f>
        <v>Sales</v>
      </c>
      <c r="K12227">
        <f>YEAR(tbl_GL[[#This Row],[Date]])</f>
        <v>2019</v>
      </c>
    </row>
    <row r="12228" spans="1:11" x14ac:dyDescent="0.35">
      <c r="A12228">
        <v>926.2</v>
      </c>
      <c r="B12228" s="24">
        <v>43620</v>
      </c>
      <c r="C12228">
        <v>5</v>
      </c>
      <c r="D12228" s="13">
        <v>10</v>
      </c>
      <c r="E12228" s="13" t="s">
        <v>7</v>
      </c>
      <c r="F12228" s="17">
        <v>2657</v>
      </c>
      <c r="G12228" t="str">
        <f>_xlfn.XLOOKUP(tbl_GL[[#This Row],[Account_key]],tbl_COA[Account_key],tbl_COA[Class],"Not Found")</f>
        <v>Assets</v>
      </c>
      <c r="H12228" t="str">
        <f>_xlfn.XLOOKUP(tbl_GL[[#This Row],[Account_key]],tbl_COA[Account_key],tbl_COA[SubClass],"Not Found")</f>
        <v>Assets</v>
      </c>
      <c r="I12228" t="str">
        <f>_xlfn.XLOOKUP(tbl_GL[[#This Row],[Account_key]],tbl_COA[Account_key],tbl_COA[SubClass2],"Not Found")</f>
        <v>Current Assets</v>
      </c>
      <c r="J12228" t="str">
        <f>_xlfn.XLOOKUP(tbl_GL[[#This Row],[Account_key]],tbl_COA[Account_key],tbl_COA[SubAccount],,0)</f>
        <v>Cash at Bank</v>
      </c>
      <c r="K12228">
        <f>YEAR(tbl_GL[[#This Row],[Date]])</f>
        <v>2019</v>
      </c>
    </row>
    <row r="12229" spans="1:11" x14ac:dyDescent="0.35">
      <c r="A12229">
        <v>927.1</v>
      </c>
      <c r="B12229" s="24">
        <v>43620</v>
      </c>
      <c r="C12229">
        <v>5</v>
      </c>
      <c r="D12229" s="13">
        <v>210</v>
      </c>
      <c r="E12229" s="13" t="s">
        <v>8</v>
      </c>
      <c r="F12229" s="17">
        <v>9305</v>
      </c>
      <c r="G12229" t="str">
        <f>_xlfn.XLOOKUP(tbl_GL[[#This Row],[Account_key]],tbl_COA[Account_key],tbl_COA[Class],"Not Found")</f>
        <v>Trading account</v>
      </c>
      <c r="H12229" t="str">
        <f>_xlfn.XLOOKUP(tbl_GL[[#This Row],[Account_key]],tbl_COA[Account_key],tbl_COA[SubClass],"Not Found")</f>
        <v>Sales</v>
      </c>
      <c r="I12229" t="str">
        <f>_xlfn.XLOOKUP(tbl_GL[[#This Row],[Account_key]],tbl_COA[Account_key],tbl_COA[SubClass2],"Not Found")</f>
        <v>Sales</v>
      </c>
      <c r="J12229" t="str">
        <f>_xlfn.XLOOKUP(tbl_GL[[#This Row],[Account_key]],tbl_COA[Account_key],tbl_COA[SubAccount],,0)</f>
        <v>Sales</v>
      </c>
      <c r="K12229">
        <f>YEAR(tbl_GL[[#This Row],[Date]])</f>
        <v>2019</v>
      </c>
    </row>
    <row r="12230" spans="1:11" x14ac:dyDescent="0.35">
      <c r="A12230">
        <v>927.2</v>
      </c>
      <c r="B12230" s="24">
        <v>43620</v>
      </c>
      <c r="C12230">
        <v>5</v>
      </c>
      <c r="D12230" s="13">
        <v>30</v>
      </c>
      <c r="E12230" s="13" t="s">
        <v>8</v>
      </c>
      <c r="F12230" s="17">
        <v>9305</v>
      </c>
      <c r="G12230" t="str">
        <f>_xlfn.XLOOKUP(tbl_GL[[#This Row],[Account_key]],tbl_COA[Account_key],tbl_COA[Class],"Not Found")</f>
        <v>Assets</v>
      </c>
      <c r="H12230" t="str">
        <f>_xlfn.XLOOKUP(tbl_GL[[#This Row],[Account_key]],tbl_COA[Account_key],tbl_COA[SubClass],"Not Found")</f>
        <v>Assets</v>
      </c>
      <c r="I12230" t="str">
        <f>_xlfn.XLOOKUP(tbl_GL[[#This Row],[Account_key]],tbl_COA[Account_key],tbl_COA[SubClass2],"Not Found")</f>
        <v>Current Assets</v>
      </c>
      <c r="J12230" t="str">
        <f>_xlfn.XLOOKUP(tbl_GL[[#This Row],[Account_key]],tbl_COA[Account_key],tbl_COA[SubAccount],,0)</f>
        <v>Trade Receivables</v>
      </c>
      <c r="K12230">
        <f>YEAR(tbl_GL[[#This Row],[Date]])</f>
        <v>2019</v>
      </c>
    </row>
    <row r="12231" spans="1:11" x14ac:dyDescent="0.35">
      <c r="A12231">
        <v>928.1</v>
      </c>
      <c r="B12231" s="24">
        <v>43620</v>
      </c>
      <c r="C12231">
        <v>5</v>
      </c>
      <c r="D12231" s="13">
        <v>30</v>
      </c>
      <c r="E12231" s="13" t="s">
        <v>80</v>
      </c>
      <c r="F12231" s="17">
        <v>-12827</v>
      </c>
      <c r="G12231" t="str">
        <f>_xlfn.XLOOKUP(tbl_GL[[#This Row],[Account_key]],tbl_COA[Account_key],tbl_COA[Class],"Not Found")</f>
        <v>Assets</v>
      </c>
      <c r="H12231" t="str">
        <f>_xlfn.XLOOKUP(tbl_GL[[#This Row],[Account_key]],tbl_COA[Account_key],tbl_COA[SubClass],"Not Found")</f>
        <v>Assets</v>
      </c>
      <c r="I12231" t="str">
        <f>_xlfn.XLOOKUP(tbl_GL[[#This Row],[Account_key]],tbl_COA[Account_key],tbl_COA[SubClass2],"Not Found")</f>
        <v>Current Assets</v>
      </c>
      <c r="J12231" t="str">
        <f>_xlfn.XLOOKUP(tbl_GL[[#This Row],[Account_key]],tbl_COA[Account_key],tbl_COA[SubAccount],,0)</f>
        <v>Trade Receivables</v>
      </c>
      <c r="K12231">
        <f>YEAR(tbl_GL[[#This Row],[Date]])</f>
        <v>2019</v>
      </c>
    </row>
    <row r="12232" spans="1:11" x14ac:dyDescent="0.35">
      <c r="A12232">
        <v>928.2</v>
      </c>
      <c r="B12232" s="24">
        <v>43620</v>
      </c>
      <c r="C12232">
        <v>5</v>
      </c>
      <c r="D12232" s="13">
        <v>10</v>
      </c>
      <c r="E12232" s="13" t="s">
        <v>80</v>
      </c>
      <c r="F12232" s="17">
        <v>12827</v>
      </c>
      <c r="G12232" t="str">
        <f>_xlfn.XLOOKUP(tbl_GL[[#This Row],[Account_key]],tbl_COA[Account_key],tbl_COA[Class],"Not Found")</f>
        <v>Assets</v>
      </c>
      <c r="H12232" t="str">
        <f>_xlfn.XLOOKUP(tbl_GL[[#This Row],[Account_key]],tbl_COA[Account_key],tbl_COA[SubClass],"Not Found")</f>
        <v>Assets</v>
      </c>
      <c r="I12232" t="str">
        <f>_xlfn.XLOOKUP(tbl_GL[[#This Row],[Account_key]],tbl_COA[Account_key],tbl_COA[SubClass2],"Not Found")</f>
        <v>Current Assets</v>
      </c>
      <c r="J12232" t="str">
        <f>_xlfn.XLOOKUP(tbl_GL[[#This Row],[Account_key]],tbl_COA[Account_key],tbl_COA[SubAccount],,0)</f>
        <v>Cash at Bank</v>
      </c>
      <c r="K12232">
        <f>YEAR(tbl_GL[[#This Row],[Date]])</f>
        <v>2019</v>
      </c>
    </row>
    <row r="12233" spans="1:11" x14ac:dyDescent="0.35">
      <c r="A12233">
        <v>929.1</v>
      </c>
      <c r="B12233" s="24">
        <v>43621</v>
      </c>
      <c r="C12233">
        <v>5</v>
      </c>
      <c r="D12233" s="13">
        <v>300</v>
      </c>
      <c r="E12233" s="13" t="s">
        <v>97</v>
      </c>
      <c r="F12233" s="17">
        <v>-1311</v>
      </c>
      <c r="G12233" t="str">
        <f>_xlfn.XLOOKUP(tbl_GL[[#This Row],[Account_key]],tbl_COA[Account_key],tbl_COA[Class],"Not Found")</f>
        <v>Operating account</v>
      </c>
      <c r="H12233" t="str">
        <f>_xlfn.XLOOKUP(tbl_GL[[#This Row],[Account_key]],tbl_COA[Account_key],tbl_COA[SubClass],"Not Found")</f>
        <v>Operating Expenses</v>
      </c>
      <c r="I12233" t="str">
        <f>_xlfn.XLOOKUP(tbl_GL[[#This Row],[Account_key]],tbl_COA[Account_key],tbl_COA[SubClass2],"Not Found")</f>
        <v>Administration</v>
      </c>
      <c r="J12233" t="str">
        <f>_xlfn.XLOOKUP(tbl_GL[[#This Row],[Account_key]],tbl_COA[Account_key],tbl_COA[SubAccount],,0)</f>
        <v>Entertainment</v>
      </c>
      <c r="K12233">
        <f>YEAR(tbl_GL[[#This Row],[Date]])</f>
        <v>2019</v>
      </c>
    </row>
    <row r="12234" spans="1:11" x14ac:dyDescent="0.35">
      <c r="A12234">
        <v>929.2</v>
      </c>
      <c r="B12234" s="24">
        <v>43621</v>
      </c>
      <c r="C12234">
        <v>5</v>
      </c>
      <c r="D12234" s="13">
        <v>120</v>
      </c>
      <c r="E12234" s="13" t="s">
        <v>97</v>
      </c>
      <c r="F12234" s="17">
        <v>1311</v>
      </c>
      <c r="G12234" t="str">
        <f>_xlfn.XLOOKUP(tbl_GL[[#This Row],[Account_key]],tbl_COA[Account_key],tbl_COA[Class],"Not Found")</f>
        <v>Liabilities and Owners Equity</v>
      </c>
      <c r="H12234" t="str">
        <f>_xlfn.XLOOKUP(tbl_GL[[#This Row],[Account_key]],tbl_COA[Account_key],tbl_COA[SubClass],"Not Found")</f>
        <v>Liabilities</v>
      </c>
      <c r="I12234" t="str">
        <f>_xlfn.XLOOKUP(tbl_GL[[#This Row],[Account_key]],tbl_COA[Account_key],tbl_COA[SubClass2],"Not Found")</f>
        <v>Current Liabilities</v>
      </c>
      <c r="J12234" t="str">
        <f>_xlfn.XLOOKUP(tbl_GL[[#This Row],[Account_key]],tbl_COA[Account_key],tbl_COA[SubAccount],,0)</f>
        <v>Accrued Expenses</v>
      </c>
      <c r="K12234">
        <f>YEAR(tbl_GL[[#This Row],[Date]])</f>
        <v>2019</v>
      </c>
    </row>
    <row r="12235" spans="1:11" x14ac:dyDescent="0.35">
      <c r="A12235">
        <v>930.1</v>
      </c>
      <c r="B12235" s="24">
        <v>43621</v>
      </c>
      <c r="C12235">
        <v>5</v>
      </c>
      <c r="D12235" s="13">
        <v>10</v>
      </c>
      <c r="E12235" s="13" t="s">
        <v>98</v>
      </c>
      <c r="F12235" s="17">
        <v>-1758</v>
      </c>
      <c r="G12235" t="str">
        <f>_xlfn.XLOOKUP(tbl_GL[[#This Row],[Account_key]],tbl_COA[Account_key],tbl_COA[Class],"Not Found")</f>
        <v>Assets</v>
      </c>
      <c r="H12235" t="str">
        <f>_xlfn.XLOOKUP(tbl_GL[[#This Row],[Account_key]],tbl_COA[Account_key],tbl_COA[SubClass],"Not Found")</f>
        <v>Assets</v>
      </c>
      <c r="I12235" t="str">
        <f>_xlfn.XLOOKUP(tbl_GL[[#This Row],[Account_key]],tbl_COA[Account_key],tbl_COA[SubClass2],"Not Found")</f>
        <v>Current Assets</v>
      </c>
      <c r="J12235" t="str">
        <f>_xlfn.XLOOKUP(tbl_GL[[#This Row],[Account_key]],tbl_COA[Account_key],tbl_COA[SubAccount],,0)</f>
        <v>Cash at Bank</v>
      </c>
      <c r="K12235">
        <f>YEAR(tbl_GL[[#This Row],[Date]])</f>
        <v>2019</v>
      </c>
    </row>
    <row r="12236" spans="1:11" x14ac:dyDescent="0.35">
      <c r="A12236">
        <v>930.2</v>
      </c>
      <c r="B12236" s="24">
        <v>43621</v>
      </c>
      <c r="C12236">
        <v>5</v>
      </c>
      <c r="D12236" s="13">
        <v>120</v>
      </c>
      <c r="E12236" s="13" t="s">
        <v>98</v>
      </c>
      <c r="F12236" s="17">
        <v>-1758</v>
      </c>
      <c r="G12236" t="str">
        <f>_xlfn.XLOOKUP(tbl_GL[[#This Row],[Account_key]],tbl_COA[Account_key],tbl_COA[Class],"Not Found")</f>
        <v>Liabilities and Owners Equity</v>
      </c>
      <c r="H12236" t="str">
        <f>_xlfn.XLOOKUP(tbl_GL[[#This Row],[Account_key]],tbl_COA[Account_key],tbl_COA[SubClass],"Not Found")</f>
        <v>Liabilities</v>
      </c>
      <c r="I12236" t="str">
        <f>_xlfn.XLOOKUP(tbl_GL[[#This Row],[Account_key]],tbl_COA[Account_key],tbl_COA[SubClass2],"Not Found")</f>
        <v>Current Liabilities</v>
      </c>
      <c r="J12236" t="str">
        <f>_xlfn.XLOOKUP(tbl_GL[[#This Row],[Account_key]],tbl_COA[Account_key],tbl_COA[SubAccount],,0)</f>
        <v>Accrued Expenses</v>
      </c>
      <c r="K12236">
        <f>YEAR(tbl_GL[[#This Row],[Date]])</f>
        <v>2019</v>
      </c>
    </row>
    <row r="12237" spans="1:11" x14ac:dyDescent="0.35">
      <c r="A12237">
        <v>931.1</v>
      </c>
      <c r="B12237" s="24">
        <v>43621</v>
      </c>
      <c r="C12237">
        <v>5</v>
      </c>
      <c r="D12237" s="13">
        <v>10</v>
      </c>
      <c r="E12237" s="13" t="s">
        <v>98</v>
      </c>
      <c r="F12237" s="17">
        <v>-2066</v>
      </c>
      <c r="G12237" t="str">
        <f>_xlfn.XLOOKUP(tbl_GL[[#This Row],[Account_key]],tbl_COA[Account_key],tbl_COA[Class],"Not Found")</f>
        <v>Assets</v>
      </c>
      <c r="H12237" t="str">
        <f>_xlfn.XLOOKUP(tbl_GL[[#This Row],[Account_key]],tbl_COA[Account_key],tbl_COA[SubClass],"Not Found")</f>
        <v>Assets</v>
      </c>
      <c r="I12237" t="str">
        <f>_xlfn.XLOOKUP(tbl_GL[[#This Row],[Account_key]],tbl_COA[Account_key],tbl_COA[SubClass2],"Not Found")</f>
        <v>Current Assets</v>
      </c>
      <c r="J12237" t="str">
        <f>_xlfn.XLOOKUP(tbl_GL[[#This Row],[Account_key]],tbl_COA[Account_key],tbl_COA[SubAccount],,0)</f>
        <v>Cash at Bank</v>
      </c>
      <c r="K12237">
        <f>YEAR(tbl_GL[[#This Row],[Date]])</f>
        <v>2019</v>
      </c>
    </row>
    <row r="12238" spans="1:11" x14ac:dyDescent="0.35">
      <c r="A12238">
        <v>931.2</v>
      </c>
      <c r="B12238" s="24">
        <v>43621</v>
      </c>
      <c r="C12238">
        <v>5</v>
      </c>
      <c r="D12238" s="13">
        <v>120</v>
      </c>
      <c r="E12238" s="13" t="s">
        <v>98</v>
      </c>
      <c r="F12238" s="17">
        <v>-2066</v>
      </c>
      <c r="G12238" t="str">
        <f>_xlfn.XLOOKUP(tbl_GL[[#This Row],[Account_key]],tbl_COA[Account_key],tbl_COA[Class],"Not Found")</f>
        <v>Liabilities and Owners Equity</v>
      </c>
      <c r="H12238" t="str">
        <f>_xlfn.XLOOKUP(tbl_GL[[#This Row],[Account_key]],tbl_COA[Account_key],tbl_COA[SubClass],"Not Found")</f>
        <v>Liabilities</v>
      </c>
      <c r="I12238" t="str">
        <f>_xlfn.XLOOKUP(tbl_GL[[#This Row],[Account_key]],tbl_COA[Account_key],tbl_COA[SubClass2],"Not Found")</f>
        <v>Current Liabilities</v>
      </c>
      <c r="J12238" t="str">
        <f>_xlfn.XLOOKUP(tbl_GL[[#This Row],[Account_key]],tbl_COA[Account_key],tbl_COA[SubAccount],,0)</f>
        <v>Accrued Expenses</v>
      </c>
      <c r="K12238">
        <f>YEAR(tbl_GL[[#This Row],[Date]])</f>
        <v>2019</v>
      </c>
    </row>
    <row r="12239" spans="1:11" x14ac:dyDescent="0.35">
      <c r="A12239">
        <v>932.1</v>
      </c>
      <c r="B12239" s="24">
        <v>43621</v>
      </c>
      <c r="C12239">
        <v>5</v>
      </c>
      <c r="D12239" s="13">
        <v>10</v>
      </c>
      <c r="E12239" s="13" t="s">
        <v>84</v>
      </c>
      <c r="F12239" s="17">
        <v>-11700</v>
      </c>
      <c r="G12239" t="str">
        <f>_xlfn.XLOOKUP(tbl_GL[[#This Row],[Account_key]],tbl_COA[Account_key],tbl_COA[Class],"Not Found")</f>
        <v>Assets</v>
      </c>
      <c r="H12239" t="str">
        <f>_xlfn.XLOOKUP(tbl_GL[[#This Row],[Account_key]],tbl_COA[Account_key],tbl_COA[SubClass],"Not Found")</f>
        <v>Assets</v>
      </c>
      <c r="I12239" t="str">
        <f>_xlfn.XLOOKUP(tbl_GL[[#This Row],[Account_key]],tbl_COA[Account_key],tbl_COA[SubClass2],"Not Found")</f>
        <v>Current Assets</v>
      </c>
      <c r="J12239" t="str">
        <f>_xlfn.XLOOKUP(tbl_GL[[#This Row],[Account_key]],tbl_COA[Account_key],tbl_COA[SubAccount],,0)</f>
        <v>Cash at Bank</v>
      </c>
      <c r="K12239">
        <f>YEAR(tbl_GL[[#This Row],[Date]])</f>
        <v>2019</v>
      </c>
    </row>
    <row r="12240" spans="1:11" x14ac:dyDescent="0.35">
      <c r="A12240">
        <v>932.2</v>
      </c>
      <c r="B12240" s="24">
        <v>43621</v>
      </c>
      <c r="C12240">
        <v>5</v>
      </c>
      <c r="D12240" s="13">
        <v>110</v>
      </c>
      <c r="E12240" s="13" t="s">
        <v>84</v>
      </c>
      <c r="F12240" s="17">
        <v>-11700</v>
      </c>
      <c r="G12240" t="str">
        <f>_xlfn.XLOOKUP(tbl_GL[[#This Row],[Account_key]],tbl_COA[Account_key],tbl_COA[Class],"Not Found")</f>
        <v>Liabilities and Owners Equity</v>
      </c>
      <c r="H12240" t="str">
        <f>_xlfn.XLOOKUP(tbl_GL[[#This Row],[Account_key]],tbl_COA[Account_key],tbl_COA[SubClass],"Not Found")</f>
        <v>Liabilities</v>
      </c>
      <c r="I12240" t="str">
        <f>_xlfn.XLOOKUP(tbl_GL[[#This Row],[Account_key]],tbl_COA[Account_key],tbl_COA[SubClass2],"Not Found")</f>
        <v>Current Liabilities</v>
      </c>
      <c r="J12240" t="str">
        <f>_xlfn.XLOOKUP(tbl_GL[[#This Row],[Account_key]],tbl_COA[Account_key],tbl_COA[SubAccount],,0)</f>
        <v>Trade Payables</v>
      </c>
      <c r="K12240">
        <f>YEAR(tbl_GL[[#This Row],[Date]])</f>
        <v>2019</v>
      </c>
    </row>
    <row r="12241" spans="1:11" x14ac:dyDescent="0.35">
      <c r="A12241">
        <v>933.1</v>
      </c>
      <c r="B12241" s="24">
        <v>43624</v>
      </c>
      <c r="C12241">
        <v>5</v>
      </c>
      <c r="D12241" s="13">
        <v>260</v>
      </c>
      <c r="E12241" s="13" t="s">
        <v>97</v>
      </c>
      <c r="F12241" s="17">
        <v>-1299</v>
      </c>
      <c r="G12241" t="str">
        <f>_xlfn.XLOOKUP(tbl_GL[[#This Row],[Account_key]],tbl_COA[Account_key],tbl_COA[Class],"Not Found")</f>
        <v>Operating account</v>
      </c>
      <c r="H12241" t="str">
        <f>_xlfn.XLOOKUP(tbl_GL[[#This Row],[Account_key]],tbl_COA[Account_key],tbl_COA[SubClass],"Not Found")</f>
        <v>Operating Expenses</v>
      </c>
      <c r="I12241" t="str">
        <f>_xlfn.XLOOKUP(tbl_GL[[#This Row],[Account_key]],tbl_COA[Account_key],tbl_COA[SubClass2],"Not Found")</f>
        <v>Marketing</v>
      </c>
      <c r="J12241" t="str">
        <f>_xlfn.XLOOKUP(tbl_GL[[#This Row],[Account_key]],tbl_COA[Account_key],tbl_COA[SubAccount],,0)</f>
        <v>Commissions</v>
      </c>
      <c r="K12241">
        <f>YEAR(tbl_GL[[#This Row],[Date]])</f>
        <v>2019</v>
      </c>
    </row>
    <row r="12242" spans="1:11" x14ac:dyDescent="0.35">
      <c r="A12242">
        <v>933.2</v>
      </c>
      <c r="B12242" s="24">
        <v>43624</v>
      </c>
      <c r="C12242">
        <v>5</v>
      </c>
      <c r="D12242" s="13">
        <v>120</v>
      </c>
      <c r="E12242" s="13" t="s">
        <v>97</v>
      </c>
      <c r="F12242" s="17">
        <v>1299</v>
      </c>
      <c r="G12242" t="str">
        <f>_xlfn.XLOOKUP(tbl_GL[[#This Row],[Account_key]],tbl_COA[Account_key],tbl_COA[Class],"Not Found")</f>
        <v>Liabilities and Owners Equity</v>
      </c>
      <c r="H12242" t="str">
        <f>_xlfn.XLOOKUP(tbl_GL[[#This Row],[Account_key]],tbl_COA[Account_key],tbl_COA[SubClass],"Not Found")</f>
        <v>Liabilities</v>
      </c>
      <c r="I12242" t="str">
        <f>_xlfn.XLOOKUP(tbl_GL[[#This Row],[Account_key]],tbl_COA[Account_key],tbl_COA[SubClass2],"Not Found")</f>
        <v>Current Liabilities</v>
      </c>
      <c r="J12242" t="str">
        <f>_xlfn.XLOOKUP(tbl_GL[[#This Row],[Account_key]],tbl_COA[Account_key],tbl_COA[SubAccount],,0)</f>
        <v>Accrued Expenses</v>
      </c>
      <c r="K12242">
        <f>YEAR(tbl_GL[[#This Row],[Date]])</f>
        <v>2019</v>
      </c>
    </row>
    <row r="12243" spans="1:11" x14ac:dyDescent="0.35">
      <c r="A12243">
        <v>934.1</v>
      </c>
      <c r="B12243" s="24">
        <v>43626</v>
      </c>
      <c r="C12243">
        <v>5</v>
      </c>
      <c r="D12243" s="13">
        <v>290</v>
      </c>
      <c r="E12243" s="13" t="s">
        <v>99</v>
      </c>
      <c r="F12243" s="17">
        <v>-223</v>
      </c>
      <c r="G12243" t="str">
        <f>_xlfn.XLOOKUP(tbl_GL[[#This Row],[Account_key]],tbl_COA[Account_key],tbl_COA[Class],"Not Found")</f>
        <v>Operating account</v>
      </c>
      <c r="H12243" t="str">
        <f>_xlfn.XLOOKUP(tbl_GL[[#This Row],[Account_key]],tbl_COA[Account_key],tbl_COA[SubClass],"Not Found")</f>
        <v>Operating Expenses</v>
      </c>
      <c r="I12243" t="str">
        <f>_xlfn.XLOOKUP(tbl_GL[[#This Row],[Account_key]],tbl_COA[Account_key],tbl_COA[SubClass2],"Not Found")</f>
        <v>Administration</v>
      </c>
      <c r="J12243" t="str">
        <f>_xlfn.XLOOKUP(tbl_GL[[#This Row],[Account_key]],tbl_COA[Account_key],tbl_COA[SubAccount],,0)</f>
        <v>Travel</v>
      </c>
      <c r="K12243">
        <f>YEAR(tbl_GL[[#This Row],[Date]])</f>
        <v>2019</v>
      </c>
    </row>
    <row r="12244" spans="1:11" x14ac:dyDescent="0.35">
      <c r="A12244">
        <v>934.2</v>
      </c>
      <c r="B12244" s="24">
        <v>43626</v>
      </c>
      <c r="C12244">
        <v>5</v>
      </c>
      <c r="D12244" s="13">
        <v>20</v>
      </c>
      <c r="E12244" s="13" t="s">
        <v>99</v>
      </c>
      <c r="F12244" s="17">
        <v>-223</v>
      </c>
      <c r="G12244" t="str">
        <f>_xlfn.XLOOKUP(tbl_GL[[#This Row],[Account_key]],tbl_COA[Account_key],tbl_COA[Class],"Not Found")</f>
        <v>Assets</v>
      </c>
      <c r="H12244" t="str">
        <f>_xlfn.XLOOKUP(tbl_GL[[#This Row],[Account_key]],tbl_COA[Account_key],tbl_COA[SubClass],"Not Found")</f>
        <v>Assets</v>
      </c>
      <c r="I12244" t="str">
        <f>_xlfn.XLOOKUP(tbl_GL[[#This Row],[Account_key]],tbl_COA[Account_key],tbl_COA[SubClass2],"Not Found")</f>
        <v>Current Assets</v>
      </c>
      <c r="J12244" t="str">
        <f>_xlfn.XLOOKUP(tbl_GL[[#This Row],[Account_key]],tbl_COA[Account_key],tbl_COA[SubAccount],,0)</f>
        <v>Cash in hand</v>
      </c>
      <c r="K12244">
        <f>YEAR(tbl_GL[[#This Row],[Date]])</f>
        <v>2019</v>
      </c>
    </row>
    <row r="12245" spans="1:11" x14ac:dyDescent="0.35">
      <c r="A12245">
        <v>935.1</v>
      </c>
      <c r="B12245" s="24">
        <v>43626</v>
      </c>
      <c r="C12245">
        <v>5</v>
      </c>
      <c r="D12245" s="13">
        <v>260</v>
      </c>
      <c r="E12245" s="13" t="s">
        <v>83</v>
      </c>
      <c r="F12245" s="17">
        <v>314</v>
      </c>
      <c r="G12245" t="str">
        <f>_xlfn.XLOOKUP(tbl_GL[[#This Row],[Account_key]],tbl_COA[Account_key],tbl_COA[Class],"Not Found")</f>
        <v>Operating account</v>
      </c>
      <c r="H12245" t="str">
        <f>_xlfn.XLOOKUP(tbl_GL[[#This Row],[Account_key]],tbl_COA[Account_key],tbl_COA[SubClass],"Not Found")</f>
        <v>Operating Expenses</v>
      </c>
      <c r="I12245" t="str">
        <f>_xlfn.XLOOKUP(tbl_GL[[#This Row],[Account_key]],tbl_COA[Account_key],tbl_COA[SubClass2],"Not Found")</f>
        <v>Marketing</v>
      </c>
      <c r="J12245" t="str">
        <f>_xlfn.XLOOKUP(tbl_GL[[#This Row],[Account_key]],tbl_COA[Account_key],tbl_COA[SubAccount],,0)</f>
        <v>Commissions</v>
      </c>
      <c r="K12245">
        <f>YEAR(tbl_GL[[#This Row],[Date]])</f>
        <v>2019</v>
      </c>
    </row>
    <row r="12246" spans="1:11" x14ac:dyDescent="0.35">
      <c r="A12246">
        <v>935.2</v>
      </c>
      <c r="B12246" s="24">
        <v>43626</v>
      </c>
      <c r="C12246">
        <v>5</v>
      </c>
      <c r="D12246" s="13">
        <v>20</v>
      </c>
      <c r="E12246" s="13" t="s">
        <v>83</v>
      </c>
      <c r="F12246" s="17">
        <v>314</v>
      </c>
      <c r="G12246" t="str">
        <f>_xlfn.XLOOKUP(tbl_GL[[#This Row],[Account_key]],tbl_COA[Account_key],tbl_COA[Class],"Not Found")</f>
        <v>Assets</v>
      </c>
      <c r="H12246" t="str">
        <f>_xlfn.XLOOKUP(tbl_GL[[#This Row],[Account_key]],tbl_COA[Account_key],tbl_COA[SubClass],"Not Found")</f>
        <v>Assets</v>
      </c>
      <c r="I12246" t="str">
        <f>_xlfn.XLOOKUP(tbl_GL[[#This Row],[Account_key]],tbl_COA[Account_key],tbl_COA[SubClass2],"Not Found")</f>
        <v>Current Assets</v>
      </c>
      <c r="J12246" t="str">
        <f>_xlfn.XLOOKUP(tbl_GL[[#This Row],[Account_key]],tbl_COA[Account_key],tbl_COA[SubAccount],,0)</f>
        <v>Cash in hand</v>
      </c>
      <c r="K12246">
        <f>YEAR(tbl_GL[[#This Row],[Date]])</f>
        <v>2019</v>
      </c>
    </row>
    <row r="12247" spans="1:11" x14ac:dyDescent="0.35">
      <c r="A12247">
        <v>936.1</v>
      </c>
      <c r="B12247" s="24">
        <v>43627</v>
      </c>
      <c r="C12247">
        <v>5</v>
      </c>
      <c r="D12247" s="13">
        <v>300</v>
      </c>
      <c r="E12247" s="13" t="s">
        <v>97</v>
      </c>
      <c r="F12247" s="17">
        <v>-1406</v>
      </c>
      <c r="G12247" t="str">
        <f>_xlfn.XLOOKUP(tbl_GL[[#This Row],[Account_key]],tbl_COA[Account_key],tbl_COA[Class],"Not Found")</f>
        <v>Operating account</v>
      </c>
      <c r="H12247" t="str">
        <f>_xlfn.XLOOKUP(tbl_GL[[#This Row],[Account_key]],tbl_COA[Account_key],tbl_COA[SubClass],"Not Found")</f>
        <v>Operating Expenses</v>
      </c>
      <c r="I12247" t="str">
        <f>_xlfn.XLOOKUP(tbl_GL[[#This Row],[Account_key]],tbl_COA[Account_key],tbl_COA[SubClass2],"Not Found")</f>
        <v>Administration</v>
      </c>
      <c r="J12247" t="str">
        <f>_xlfn.XLOOKUP(tbl_GL[[#This Row],[Account_key]],tbl_COA[Account_key],tbl_COA[SubAccount],,0)</f>
        <v>Entertainment</v>
      </c>
      <c r="K12247">
        <f>YEAR(tbl_GL[[#This Row],[Date]])</f>
        <v>2019</v>
      </c>
    </row>
    <row r="12248" spans="1:11" x14ac:dyDescent="0.35">
      <c r="A12248">
        <v>936.2</v>
      </c>
      <c r="B12248" s="24">
        <v>43627</v>
      </c>
      <c r="C12248">
        <v>5</v>
      </c>
      <c r="D12248" s="13">
        <v>120</v>
      </c>
      <c r="E12248" s="13" t="s">
        <v>97</v>
      </c>
      <c r="F12248" s="17">
        <v>1406</v>
      </c>
      <c r="G12248" t="str">
        <f>_xlfn.XLOOKUP(tbl_GL[[#This Row],[Account_key]],tbl_COA[Account_key],tbl_COA[Class],"Not Found")</f>
        <v>Liabilities and Owners Equity</v>
      </c>
      <c r="H12248" t="str">
        <f>_xlfn.XLOOKUP(tbl_GL[[#This Row],[Account_key]],tbl_COA[Account_key],tbl_COA[SubClass],"Not Found")</f>
        <v>Liabilities</v>
      </c>
      <c r="I12248" t="str">
        <f>_xlfn.XLOOKUP(tbl_GL[[#This Row],[Account_key]],tbl_COA[Account_key],tbl_COA[SubClass2],"Not Found")</f>
        <v>Current Liabilities</v>
      </c>
      <c r="J12248" t="str">
        <f>_xlfn.XLOOKUP(tbl_GL[[#This Row],[Account_key]],tbl_COA[Account_key],tbl_COA[SubAccount],,0)</f>
        <v>Accrued Expenses</v>
      </c>
      <c r="K12248">
        <f>YEAR(tbl_GL[[#This Row],[Date]])</f>
        <v>2019</v>
      </c>
    </row>
    <row r="12249" spans="1:11" x14ac:dyDescent="0.35">
      <c r="A12249">
        <v>937.1</v>
      </c>
      <c r="B12249" s="24">
        <v>43630</v>
      </c>
      <c r="C12249">
        <v>5</v>
      </c>
      <c r="D12249" s="13">
        <v>230</v>
      </c>
      <c r="E12249" s="13" t="s">
        <v>4</v>
      </c>
      <c r="F12249" s="17">
        <v>-683</v>
      </c>
      <c r="G12249" t="str">
        <f>_xlfn.XLOOKUP(tbl_GL[[#This Row],[Account_key]],tbl_COA[Account_key],tbl_COA[Class],"Not Found")</f>
        <v>Trading account</v>
      </c>
      <c r="H12249" t="str">
        <f>_xlfn.XLOOKUP(tbl_GL[[#This Row],[Account_key]],tbl_COA[Account_key],tbl_COA[SubClass],"Not Found")</f>
        <v>Cost of Sales</v>
      </c>
      <c r="I12249" t="str">
        <f>_xlfn.XLOOKUP(tbl_GL[[#This Row],[Account_key]],tbl_COA[Account_key],tbl_COA[SubClass2],"Not Found")</f>
        <v>Cost of Sales</v>
      </c>
      <c r="J12249" t="str">
        <f>_xlfn.XLOOKUP(tbl_GL[[#This Row],[Account_key]],tbl_COA[Account_key],tbl_COA[SubAccount],,0)</f>
        <v>Cost of Sales</v>
      </c>
      <c r="K12249">
        <f>YEAR(tbl_GL[[#This Row],[Date]])</f>
        <v>2019</v>
      </c>
    </row>
    <row r="12250" spans="1:11" x14ac:dyDescent="0.35">
      <c r="A12250">
        <v>937.2</v>
      </c>
      <c r="B12250" s="24">
        <v>43630</v>
      </c>
      <c r="C12250">
        <v>5</v>
      </c>
      <c r="D12250" s="13">
        <v>60</v>
      </c>
      <c r="E12250" s="13" t="s">
        <v>4</v>
      </c>
      <c r="F12250" s="17">
        <v>-683</v>
      </c>
      <c r="G12250" t="str">
        <f>_xlfn.XLOOKUP(tbl_GL[[#This Row],[Account_key]],tbl_COA[Account_key],tbl_COA[Class],"Not Found")</f>
        <v>Assets</v>
      </c>
      <c r="H12250" t="str">
        <f>_xlfn.XLOOKUP(tbl_GL[[#This Row],[Account_key]],tbl_COA[Account_key],tbl_COA[SubClass],"Not Found")</f>
        <v>Assets</v>
      </c>
      <c r="I12250" t="str">
        <f>_xlfn.XLOOKUP(tbl_GL[[#This Row],[Account_key]],tbl_COA[Account_key],tbl_COA[SubClass2],"Not Found")</f>
        <v>Current Assets</v>
      </c>
      <c r="J12250" t="str">
        <f>_xlfn.XLOOKUP(tbl_GL[[#This Row],[Account_key]],tbl_COA[Account_key],tbl_COA[SubAccount],,0)</f>
        <v>Inventory</v>
      </c>
      <c r="K12250">
        <f>YEAR(tbl_GL[[#This Row],[Date]])</f>
        <v>2019</v>
      </c>
    </row>
    <row r="12251" spans="1:11" x14ac:dyDescent="0.35">
      <c r="A12251">
        <v>938.1</v>
      </c>
      <c r="B12251" s="24">
        <v>43630</v>
      </c>
      <c r="C12251">
        <v>5</v>
      </c>
      <c r="D12251" s="13">
        <v>260</v>
      </c>
      <c r="E12251" s="13" t="s">
        <v>97</v>
      </c>
      <c r="F12251" s="17">
        <v>-1309</v>
      </c>
      <c r="G12251" t="str">
        <f>_xlfn.XLOOKUP(tbl_GL[[#This Row],[Account_key]],tbl_COA[Account_key],tbl_COA[Class],"Not Found")</f>
        <v>Operating account</v>
      </c>
      <c r="H12251" t="str">
        <f>_xlfn.XLOOKUP(tbl_GL[[#This Row],[Account_key]],tbl_COA[Account_key],tbl_COA[SubClass],"Not Found")</f>
        <v>Operating Expenses</v>
      </c>
      <c r="I12251" t="str">
        <f>_xlfn.XLOOKUP(tbl_GL[[#This Row],[Account_key]],tbl_COA[Account_key],tbl_COA[SubClass2],"Not Found")</f>
        <v>Marketing</v>
      </c>
      <c r="J12251" t="str">
        <f>_xlfn.XLOOKUP(tbl_GL[[#This Row],[Account_key]],tbl_COA[Account_key],tbl_COA[SubAccount],,0)</f>
        <v>Commissions</v>
      </c>
      <c r="K12251">
        <f>YEAR(tbl_GL[[#This Row],[Date]])</f>
        <v>2019</v>
      </c>
    </row>
    <row r="12252" spans="1:11" x14ac:dyDescent="0.35">
      <c r="A12252">
        <v>938.2</v>
      </c>
      <c r="B12252" s="24">
        <v>43630</v>
      </c>
      <c r="C12252">
        <v>5</v>
      </c>
      <c r="D12252" s="13">
        <v>120</v>
      </c>
      <c r="E12252" s="13" t="s">
        <v>97</v>
      </c>
      <c r="F12252" s="17">
        <v>1309</v>
      </c>
      <c r="G12252" t="str">
        <f>_xlfn.XLOOKUP(tbl_GL[[#This Row],[Account_key]],tbl_COA[Account_key],tbl_COA[Class],"Not Found")</f>
        <v>Liabilities and Owners Equity</v>
      </c>
      <c r="H12252" t="str">
        <f>_xlfn.XLOOKUP(tbl_GL[[#This Row],[Account_key]],tbl_COA[Account_key],tbl_COA[SubClass],"Not Found")</f>
        <v>Liabilities</v>
      </c>
      <c r="I12252" t="str">
        <f>_xlfn.XLOOKUP(tbl_GL[[#This Row],[Account_key]],tbl_COA[Account_key],tbl_COA[SubClass2],"Not Found")</f>
        <v>Current Liabilities</v>
      </c>
      <c r="J12252" t="str">
        <f>_xlfn.XLOOKUP(tbl_GL[[#This Row],[Account_key]],tbl_COA[Account_key],tbl_COA[SubAccount],,0)</f>
        <v>Accrued Expenses</v>
      </c>
      <c r="K12252">
        <f>YEAR(tbl_GL[[#This Row],[Date]])</f>
        <v>2019</v>
      </c>
    </row>
    <row r="12253" spans="1:11" x14ac:dyDescent="0.35">
      <c r="A12253">
        <v>939.1</v>
      </c>
      <c r="B12253" s="24">
        <v>43630</v>
      </c>
      <c r="C12253">
        <v>5</v>
      </c>
      <c r="D12253" s="13">
        <v>10</v>
      </c>
      <c r="E12253" s="13" t="s">
        <v>98</v>
      </c>
      <c r="F12253" s="17">
        <v>-1902</v>
      </c>
      <c r="G12253" t="str">
        <f>_xlfn.XLOOKUP(tbl_GL[[#This Row],[Account_key]],tbl_COA[Account_key],tbl_COA[Class],"Not Found")</f>
        <v>Assets</v>
      </c>
      <c r="H12253" t="str">
        <f>_xlfn.XLOOKUP(tbl_GL[[#This Row],[Account_key]],tbl_COA[Account_key],tbl_COA[SubClass],"Not Found")</f>
        <v>Assets</v>
      </c>
      <c r="I12253" t="str">
        <f>_xlfn.XLOOKUP(tbl_GL[[#This Row],[Account_key]],tbl_COA[Account_key],tbl_COA[SubClass2],"Not Found")</f>
        <v>Current Assets</v>
      </c>
      <c r="J12253" t="str">
        <f>_xlfn.XLOOKUP(tbl_GL[[#This Row],[Account_key]],tbl_COA[Account_key],tbl_COA[SubAccount],,0)</f>
        <v>Cash at Bank</v>
      </c>
      <c r="K12253">
        <f>YEAR(tbl_GL[[#This Row],[Date]])</f>
        <v>2019</v>
      </c>
    </row>
    <row r="12254" spans="1:11" x14ac:dyDescent="0.35">
      <c r="A12254">
        <v>939.2</v>
      </c>
      <c r="B12254" s="24">
        <v>43630</v>
      </c>
      <c r="C12254">
        <v>5</v>
      </c>
      <c r="D12254" s="13">
        <v>120</v>
      </c>
      <c r="E12254" s="13" t="s">
        <v>98</v>
      </c>
      <c r="F12254" s="17">
        <v>-1902</v>
      </c>
      <c r="G12254" t="str">
        <f>_xlfn.XLOOKUP(tbl_GL[[#This Row],[Account_key]],tbl_COA[Account_key],tbl_COA[Class],"Not Found")</f>
        <v>Liabilities and Owners Equity</v>
      </c>
      <c r="H12254" t="str">
        <f>_xlfn.XLOOKUP(tbl_GL[[#This Row],[Account_key]],tbl_COA[Account_key],tbl_COA[SubClass],"Not Found")</f>
        <v>Liabilities</v>
      </c>
      <c r="I12254" t="str">
        <f>_xlfn.XLOOKUP(tbl_GL[[#This Row],[Account_key]],tbl_COA[Account_key],tbl_COA[SubClass2],"Not Found")</f>
        <v>Current Liabilities</v>
      </c>
      <c r="J12254" t="str">
        <f>_xlfn.XLOOKUP(tbl_GL[[#This Row],[Account_key]],tbl_COA[Account_key],tbl_COA[SubAccount],,0)</f>
        <v>Accrued Expenses</v>
      </c>
      <c r="K12254">
        <f>YEAR(tbl_GL[[#This Row],[Date]])</f>
        <v>2019</v>
      </c>
    </row>
    <row r="12255" spans="1:11" x14ac:dyDescent="0.35">
      <c r="A12255">
        <v>940.1</v>
      </c>
      <c r="B12255" s="24">
        <v>43630</v>
      </c>
      <c r="C12255">
        <v>5</v>
      </c>
      <c r="D12255" s="13">
        <v>230</v>
      </c>
      <c r="E12255" s="13" t="s">
        <v>4</v>
      </c>
      <c r="F12255" s="17">
        <v>-2700</v>
      </c>
      <c r="G12255" t="str">
        <f>_xlfn.XLOOKUP(tbl_GL[[#This Row],[Account_key]],tbl_COA[Account_key],tbl_COA[Class],"Not Found")</f>
        <v>Trading account</v>
      </c>
      <c r="H12255" t="str">
        <f>_xlfn.XLOOKUP(tbl_GL[[#This Row],[Account_key]],tbl_COA[Account_key],tbl_COA[SubClass],"Not Found")</f>
        <v>Cost of Sales</v>
      </c>
      <c r="I12255" t="str">
        <f>_xlfn.XLOOKUP(tbl_GL[[#This Row],[Account_key]],tbl_COA[Account_key],tbl_COA[SubClass2],"Not Found")</f>
        <v>Cost of Sales</v>
      </c>
      <c r="J12255" t="str">
        <f>_xlfn.XLOOKUP(tbl_GL[[#This Row],[Account_key]],tbl_COA[Account_key],tbl_COA[SubAccount],,0)</f>
        <v>Cost of Sales</v>
      </c>
      <c r="K12255">
        <f>YEAR(tbl_GL[[#This Row],[Date]])</f>
        <v>2019</v>
      </c>
    </row>
    <row r="12256" spans="1:11" x14ac:dyDescent="0.35">
      <c r="A12256">
        <v>940.2</v>
      </c>
      <c r="B12256" s="24">
        <v>43630</v>
      </c>
      <c r="C12256">
        <v>5</v>
      </c>
      <c r="D12256" s="13">
        <v>60</v>
      </c>
      <c r="E12256" s="13" t="s">
        <v>4</v>
      </c>
      <c r="F12256" s="17">
        <v>-2700</v>
      </c>
      <c r="G12256" t="str">
        <f>_xlfn.XLOOKUP(tbl_GL[[#This Row],[Account_key]],tbl_COA[Account_key],tbl_COA[Class],"Not Found")</f>
        <v>Assets</v>
      </c>
      <c r="H12256" t="str">
        <f>_xlfn.XLOOKUP(tbl_GL[[#This Row],[Account_key]],tbl_COA[Account_key],tbl_COA[SubClass],"Not Found")</f>
        <v>Assets</v>
      </c>
      <c r="I12256" t="str">
        <f>_xlfn.XLOOKUP(tbl_GL[[#This Row],[Account_key]],tbl_COA[Account_key],tbl_COA[SubClass2],"Not Found")</f>
        <v>Current Assets</v>
      </c>
      <c r="J12256" t="str">
        <f>_xlfn.XLOOKUP(tbl_GL[[#This Row],[Account_key]],tbl_COA[Account_key],tbl_COA[SubAccount],,0)</f>
        <v>Inventory</v>
      </c>
      <c r="K12256">
        <f>YEAR(tbl_GL[[#This Row],[Date]])</f>
        <v>2019</v>
      </c>
    </row>
    <row r="12257" spans="1:11" x14ac:dyDescent="0.35">
      <c r="A12257">
        <v>941.1</v>
      </c>
      <c r="B12257" s="24">
        <v>43630</v>
      </c>
      <c r="C12257">
        <v>5</v>
      </c>
      <c r="D12257" s="13">
        <v>210</v>
      </c>
      <c r="E12257" s="13" t="s">
        <v>7</v>
      </c>
      <c r="F12257" s="17">
        <v>3074</v>
      </c>
      <c r="G12257" t="str">
        <f>_xlfn.XLOOKUP(tbl_GL[[#This Row],[Account_key]],tbl_COA[Account_key],tbl_COA[Class],"Not Found")</f>
        <v>Trading account</v>
      </c>
      <c r="H12257" t="str">
        <f>_xlfn.XLOOKUP(tbl_GL[[#This Row],[Account_key]],tbl_COA[Account_key],tbl_COA[SubClass],"Not Found")</f>
        <v>Sales</v>
      </c>
      <c r="I12257" t="str">
        <f>_xlfn.XLOOKUP(tbl_GL[[#This Row],[Account_key]],tbl_COA[Account_key],tbl_COA[SubClass2],"Not Found")</f>
        <v>Sales</v>
      </c>
      <c r="J12257" t="str">
        <f>_xlfn.XLOOKUP(tbl_GL[[#This Row],[Account_key]],tbl_COA[Account_key],tbl_COA[SubAccount],,0)</f>
        <v>Sales</v>
      </c>
      <c r="K12257">
        <f>YEAR(tbl_GL[[#This Row],[Date]])</f>
        <v>2019</v>
      </c>
    </row>
    <row r="12258" spans="1:11" x14ac:dyDescent="0.35">
      <c r="A12258">
        <v>941.2</v>
      </c>
      <c r="B12258" s="24">
        <v>43630</v>
      </c>
      <c r="C12258">
        <v>5</v>
      </c>
      <c r="D12258" s="13">
        <v>10</v>
      </c>
      <c r="E12258" s="13" t="s">
        <v>7</v>
      </c>
      <c r="F12258" s="17">
        <v>3074</v>
      </c>
      <c r="G12258" t="str">
        <f>_xlfn.XLOOKUP(tbl_GL[[#This Row],[Account_key]],tbl_COA[Account_key],tbl_COA[Class],"Not Found")</f>
        <v>Assets</v>
      </c>
      <c r="H12258" t="str">
        <f>_xlfn.XLOOKUP(tbl_GL[[#This Row],[Account_key]],tbl_COA[Account_key],tbl_COA[SubClass],"Not Found")</f>
        <v>Assets</v>
      </c>
      <c r="I12258" t="str">
        <f>_xlfn.XLOOKUP(tbl_GL[[#This Row],[Account_key]],tbl_COA[Account_key],tbl_COA[SubClass2],"Not Found")</f>
        <v>Current Assets</v>
      </c>
      <c r="J12258" t="str">
        <f>_xlfn.XLOOKUP(tbl_GL[[#This Row],[Account_key]],tbl_COA[Account_key],tbl_COA[SubAccount],,0)</f>
        <v>Cash at Bank</v>
      </c>
      <c r="K12258">
        <f>YEAR(tbl_GL[[#This Row],[Date]])</f>
        <v>2019</v>
      </c>
    </row>
    <row r="12259" spans="1:11" x14ac:dyDescent="0.35">
      <c r="A12259">
        <v>942.1</v>
      </c>
      <c r="B12259" s="24">
        <v>43630</v>
      </c>
      <c r="C12259">
        <v>5</v>
      </c>
      <c r="D12259" s="13">
        <v>210</v>
      </c>
      <c r="E12259" s="13" t="s">
        <v>8</v>
      </c>
      <c r="F12259" s="17">
        <v>10630</v>
      </c>
      <c r="G12259" t="str">
        <f>_xlfn.XLOOKUP(tbl_GL[[#This Row],[Account_key]],tbl_COA[Account_key],tbl_COA[Class],"Not Found")</f>
        <v>Trading account</v>
      </c>
      <c r="H12259" t="str">
        <f>_xlfn.XLOOKUP(tbl_GL[[#This Row],[Account_key]],tbl_COA[Account_key],tbl_COA[SubClass],"Not Found")</f>
        <v>Sales</v>
      </c>
      <c r="I12259" t="str">
        <f>_xlfn.XLOOKUP(tbl_GL[[#This Row],[Account_key]],tbl_COA[Account_key],tbl_COA[SubClass2],"Not Found")</f>
        <v>Sales</v>
      </c>
      <c r="J12259" t="str">
        <f>_xlfn.XLOOKUP(tbl_GL[[#This Row],[Account_key]],tbl_COA[Account_key],tbl_COA[SubAccount],,0)</f>
        <v>Sales</v>
      </c>
      <c r="K12259">
        <f>YEAR(tbl_GL[[#This Row],[Date]])</f>
        <v>2019</v>
      </c>
    </row>
    <row r="12260" spans="1:11" x14ac:dyDescent="0.35">
      <c r="A12260">
        <v>942.2</v>
      </c>
      <c r="B12260" s="24">
        <v>43630</v>
      </c>
      <c r="C12260">
        <v>5</v>
      </c>
      <c r="D12260" s="13">
        <v>30</v>
      </c>
      <c r="E12260" s="13" t="s">
        <v>8</v>
      </c>
      <c r="F12260" s="17">
        <v>10630</v>
      </c>
      <c r="G12260" t="str">
        <f>_xlfn.XLOOKUP(tbl_GL[[#This Row],[Account_key]],tbl_COA[Account_key],tbl_COA[Class],"Not Found")</f>
        <v>Assets</v>
      </c>
      <c r="H12260" t="str">
        <f>_xlfn.XLOOKUP(tbl_GL[[#This Row],[Account_key]],tbl_COA[Account_key],tbl_COA[SubClass],"Not Found")</f>
        <v>Assets</v>
      </c>
      <c r="I12260" t="str">
        <f>_xlfn.XLOOKUP(tbl_GL[[#This Row],[Account_key]],tbl_COA[Account_key],tbl_COA[SubClass2],"Not Found")</f>
        <v>Current Assets</v>
      </c>
      <c r="J12260" t="str">
        <f>_xlfn.XLOOKUP(tbl_GL[[#This Row],[Account_key]],tbl_COA[Account_key],tbl_COA[SubAccount],,0)</f>
        <v>Trade Receivables</v>
      </c>
      <c r="K12260">
        <f>YEAR(tbl_GL[[#This Row],[Date]])</f>
        <v>2019</v>
      </c>
    </row>
    <row r="12261" spans="1:11" x14ac:dyDescent="0.35">
      <c r="A12261">
        <v>943.1</v>
      </c>
      <c r="B12261" s="24">
        <v>43631</v>
      </c>
      <c r="C12261">
        <v>5</v>
      </c>
      <c r="D12261" s="13">
        <v>10</v>
      </c>
      <c r="E12261" s="13" t="s">
        <v>112</v>
      </c>
      <c r="F12261" s="17">
        <v>-195</v>
      </c>
      <c r="G12261" t="str">
        <f>_xlfn.XLOOKUP(tbl_GL[[#This Row],[Account_key]],tbl_COA[Account_key],tbl_COA[Class],"Not Found")</f>
        <v>Assets</v>
      </c>
      <c r="H12261" t="str">
        <f>_xlfn.XLOOKUP(tbl_GL[[#This Row],[Account_key]],tbl_COA[Account_key],tbl_COA[SubClass],"Not Found")</f>
        <v>Assets</v>
      </c>
      <c r="I12261" t="str">
        <f>_xlfn.XLOOKUP(tbl_GL[[#This Row],[Account_key]],tbl_COA[Account_key],tbl_COA[SubClass2],"Not Found")</f>
        <v>Current Assets</v>
      </c>
      <c r="J12261" t="str">
        <f>_xlfn.XLOOKUP(tbl_GL[[#This Row],[Account_key]],tbl_COA[Account_key],tbl_COA[SubAccount],,0)</f>
        <v>Cash at Bank</v>
      </c>
      <c r="K12261">
        <f>YEAR(tbl_GL[[#This Row],[Date]])</f>
        <v>2019</v>
      </c>
    </row>
    <row r="12262" spans="1:11" x14ac:dyDescent="0.35">
      <c r="A12262">
        <v>943.2</v>
      </c>
      <c r="B12262" s="24">
        <v>43631</v>
      </c>
      <c r="C12262">
        <v>5</v>
      </c>
      <c r="D12262" s="13">
        <v>121</v>
      </c>
      <c r="E12262" s="13" t="s">
        <v>112</v>
      </c>
      <c r="F12262" s="17">
        <v>-195</v>
      </c>
      <c r="G12262" t="str">
        <f>_xlfn.XLOOKUP(tbl_GL[[#This Row],[Account_key]],tbl_COA[Account_key],tbl_COA[Class],"Not Found")</f>
        <v>Liabilities and Owners Equity</v>
      </c>
      <c r="H12262" t="str">
        <f>_xlfn.XLOOKUP(tbl_GL[[#This Row],[Account_key]],tbl_COA[Account_key],tbl_COA[SubClass],"Not Found")</f>
        <v>Liabilities</v>
      </c>
      <c r="I12262" t="str">
        <f>_xlfn.XLOOKUP(tbl_GL[[#This Row],[Account_key]],tbl_COA[Account_key],tbl_COA[SubClass2],"Not Found")</f>
        <v>Current Liabilities</v>
      </c>
      <c r="J12262" t="str">
        <f>_xlfn.XLOOKUP(tbl_GL[[#This Row],[Account_key]],tbl_COA[Account_key],tbl_COA[SubAccount],,0)</f>
        <v>Interest Payable</v>
      </c>
      <c r="K12262">
        <f>YEAR(tbl_GL[[#This Row],[Date]])</f>
        <v>2019</v>
      </c>
    </row>
    <row r="12263" spans="1:11" x14ac:dyDescent="0.35">
      <c r="A12263">
        <v>944.1</v>
      </c>
      <c r="B12263" s="24">
        <v>43631</v>
      </c>
      <c r="C12263">
        <v>5</v>
      </c>
      <c r="D12263" s="13">
        <v>10</v>
      </c>
      <c r="E12263" s="13" t="s">
        <v>98</v>
      </c>
      <c r="F12263" s="17">
        <v>-1529</v>
      </c>
      <c r="G12263" t="str">
        <f>_xlfn.XLOOKUP(tbl_GL[[#This Row],[Account_key]],tbl_COA[Account_key],tbl_COA[Class],"Not Found")</f>
        <v>Assets</v>
      </c>
      <c r="H12263" t="str">
        <f>_xlfn.XLOOKUP(tbl_GL[[#This Row],[Account_key]],tbl_COA[Account_key],tbl_COA[SubClass],"Not Found")</f>
        <v>Assets</v>
      </c>
      <c r="I12263" t="str">
        <f>_xlfn.XLOOKUP(tbl_GL[[#This Row],[Account_key]],tbl_COA[Account_key],tbl_COA[SubClass2],"Not Found")</f>
        <v>Current Assets</v>
      </c>
      <c r="J12263" t="str">
        <f>_xlfn.XLOOKUP(tbl_GL[[#This Row],[Account_key]],tbl_COA[Account_key],tbl_COA[SubAccount],,0)</f>
        <v>Cash at Bank</v>
      </c>
      <c r="K12263">
        <f>YEAR(tbl_GL[[#This Row],[Date]])</f>
        <v>2019</v>
      </c>
    </row>
    <row r="12264" spans="1:11" x14ac:dyDescent="0.35">
      <c r="A12264">
        <v>944.2</v>
      </c>
      <c r="B12264" s="24">
        <v>43631</v>
      </c>
      <c r="C12264">
        <v>5</v>
      </c>
      <c r="D12264" s="13">
        <v>120</v>
      </c>
      <c r="E12264" s="13" t="s">
        <v>98</v>
      </c>
      <c r="F12264" s="17">
        <v>-1529</v>
      </c>
      <c r="G12264" t="str">
        <f>_xlfn.XLOOKUP(tbl_GL[[#This Row],[Account_key]],tbl_COA[Account_key],tbl_COA[Class],"Not Found")</f>
        <v>Liabilities and Owners Equity</v>
      </c>
      <c r="H12264" t="str">
        <f>_xlfn.XLOOKUP(tbl_GL[[#This Row],[Account_key]],tbl_COA[Account_key],tbl_COA[SubClass],"Not Found")</f>
        <v>Liabilities</v>
      </c>
      <c r="I12264" t="str">
        <f>_xlfn.XLOOKUP(tbl_GL[[#This Row],[Account_key]],tbl_COA[Account_key],tbl_COA[SubClass2],"Not Found")</f>
        <v>Current Liabilities</v>
      </c>
      <c r="J12264" t="str">
        <f>_xlfn.XLOOKUP(tbl_GL[[#This Row],[Account_key]],tbl_COA[Account_key],tbl_COA[SubAccount],,0)</f>
        <v>Accrued Expenses</v>
      </c>
      <c r="K12264">
        <f>YEAR(tbl_GL[[#This Row],[Date]])</f>
        <v>2019</v>
      </c>
    </row>
    <row r="12265" spans="1:11" x14ac:dyDescent="0.35">
      <c r="A12265">
        <v>945.1</v>
      </c>
      <c r="B12265" s="24">
        <v>43633</v>
      </c>
      <c r="C12265">
        <v>5</v>
      </c>
      <c r="D12265" s="13">
        <v>260</v>
      </c>
      <c r="E12265" s="13" t="s">
        <v>97</v>
      </c>
      <c r="F12265" s="17">
        <v>-1626</v>
      </c>
      <c r="G12265" t="str">
        <f>_xlfn.XLOOKUP(tbl_GL[[#This Row],[Account_key]],tbl_COA[Account_key],tbl_COA[Class],"Not Found")</f>
        <v>Operating account</v>
      </c>
      <c r="H12265" t="str">
        <f>_xlfn.XLOOKUP(tbl_GL[[#This Row],[Account_key]],tbl_COA[Account_key],tbl_COA[SubClass],"Not Found")</f>
        <v>Operating Expenses</v>
      </c>
      <c r="I12265" t="str">
        <f>_xlfn.XLOOKUP(tbl_GL[[#This Row],[Account_key]],tbl_COA[Account_key],tbl_COA[SubClass2],"Not Found")</f>
        <v>Marketing</v>
      </c>
      <c r="J12265" t="str">
        <f>_xlfn.XLOOKUP(tbl_GL[[#This Row],[Account_key]],tbl_COA[Account_key],tbl_COA[SubAccount],,0)</f>
        <v>Commissions</v>
      </c>
      <c r="K12265">
        <f>YEAR(tbl_GL[[#This Row],[Date]])</f>
        <v>2019</v>
      </c>
    </row>
    <row r="12266" spans="1:11" x14ac:dyDescent="0.35">
      <c r="A12266">
        <v>945.2</v>
      </c>
      <c r="B12266" s="24">
        <v>43633</v>
      </c>
      <c r="C12266">
        <v>5</v>
      </c>
      <c r="D12266" s="13">
        <v>120</v>
      </c>
      <c r="E12266" s="13" t="s">
        <v>97</v>
      </c>
      <c r="F12266" s="17">
        <v>1626</v>
      </c>
      <c r="G12266" t="str">
        <f>_xlfn.XLOOKUP(tbl_GL[[#This Row],[Account_key]],tbl_COA[Account_key],tbl_COA[Class],"Not Found")</f>
        <v>Liabilities and Owners Equity</v>
      </c>
      <c r="H12266" t="str">
        <f>_xlfn.XLOOKUP(tbl_GL[[#This Row],[Account_key]],tbl_COA[Account_key],tbl_COA[SubClass],"Not Found")</f>
        <v>Liabilities</v>
      </c>
      <c r="I12266" t="str">
        <f>_xlfn.XLOOKUP(tbl_GL[[#This Row],[Account_key]],tbl_COA[Account_key],tbl_COA[SubClass2],"Not Found")</f>
        <v>Current Liabilities</v>
      </c>
      <c r="J12266" t="str">
        <f>_xlfn.XLOOKUP(tbl_GL[[#This Row],[Account_key]],tbl_COA[Account_key],tbl_COA[SubAccount],,0)</f>
        <v>Accrued Expenses</v>
      </c>
      <c r="K12266">
        <f>YEAR(tbl_GL[[#This Row],[Date]])</f>
        <v>2019</v>
      </c>
    </row>
    <row r="12267" spans="1:11" x14ac:dyDescent="0.35">
      <c r="A12267">
        <v>946.1</v>
      </c>
      <c r="B12267" s="24">
        <v>43635</v>
      </c>
      <c r="C12267">
        <v>5</v>
      </c>
      <c r="D12267" s="13">
        <v>220</v>
      </c>
      <c r="E12267" s="13" t="s">
        <v>81</v>
      </c>
      <c r="F12267" s="17">
        <v>-1320</v>
      </c>
      <c r="G12267" t="str">
        <f>_xlfn.XLOOKUP(tbl_GL[[#This Row],[Account_key]],tbl_COA[Account_key],tbl_COA[Class],"Not Found")</f>
        <v>Trading account</v>
      </c>
      <c r="H12267" t="str">
        <f>_xlfn.XLOOKUP(tbl_GL[[#This Row],[Account_key]],tbl_COA[Account_key],tbl_COA[SubClass],"Not Found")</f>
        <v>Sales</v>
      </c>
      <c r="I12267" t="str">
        <f>_xlfn.XLOOKUP(tbl_GL[[#This Row],[Account_key]],tbl_COA[Account_key],tbl_COA[SubClass2],"Not Found")</f>
        <v>Sales</v>
      </c>
      <c r="J12267" t="str">
        <f>_xlfn.XLOOKUP(tbl_GL[[#This Row],[Account_key]],tbl_COA[Account_key],tbl_COA[SubAccount],,0)</f>
        <v>Sales Return</v>
      </c>
      <c r="K12267">
        <f>YEAR(tbl_GL[[#This Row],[Date]])</f>
        <v>2019</v>
      </c>
    </row>
    <row r="12268" spans="1:11" x14ac:dyDescent="0.35">
      <c r="A12268">
        <v>946.2</v>
      </c>
      <c r="B12268" s="24">
        <v>43635</v>
      </c>
      <c r="C12268">
        <v>5</v>
      </c>
      <c r="D12268" s="13">
        <v>20</v>
      </c>
      <c r="E12268" s="13" t="s">
        <v>81</v>
      </c>
      <c r="F12268" s="17">
        <v>-1320</v>
      </c>
      <c r="G12268" t="str">
        <f>_xlfn.XLOOKUP(tbl_GL[[#This Row],[Account_key]],tbl_COA[Account_key],tbl_COA[Class],"Not Found")</f>
        <v>Assets</v>
      </c>
      <c r="H12268" t="str">
        <f>_xlfn.XLOOKUP(tbl_GL[[#This Row],[Account_key]],tbl_COA[Account_key],tbl_COA[SubClass],"Not Found")</f>
        <v>Assets</v>
      </c>
      <c r="I12268" t="str">
        <f>_xlfn.XLOOKUP(tbl_GL[[#This Row],[Account_key]],tbl_COA[Account_key],tbl_COA[SubClass2],"Not Found")</f>
        <v>Current Assets</v>
      </c>
      <c r="J12268" t="str">
        <f>_xlfn.XLOOKUP(tbl_GL[[#This Row],[Account_key]],tbl_COA[Account_key],tbl_COA[SubAccount],,0)</f>
        <v>Cash in hand</v>
      </c>
      <c r="K12268">
        <f>YEAR(tbl_GL[[#This Row],[Date]])</f>
        <v>2019</v>
      </c>
    </row>
    <row r="12269" spans="1:11" x14ac:dyDescent="0.35">
      <c r="A12269">
        <v>947.1</v>
      </c>
      <c r="B12269" s="24">
        <v>43635</v>
      </c>
      <c r="C12269">
        <v>5</v>
      </c>
      <c r="D12269" s="13">
        <v>30</v>
      </c>
      <c r="E12269" s="13" t="s">
        <v>80</v>
      </c>
      <c r="F12269" s="17">
        <v>-12855</v>
      </c>
      <c r="G12269" t="str">
        <f>_xlfn.XLOOKUP(tbl_GL[[#This Row],[Account_key]],tbl_COA[Account_key],tbl_COA[Class],"Not Found")</f>
        <v>Assets</v>
      </c>
      <c r="H12269" t="str">
        <f>_xlfn.XLOOKUP(tbl_GL[[#This Row],[Account_key]],tbl_COA[Account_key],tbl_COA[SubClass],"Not Found")</f>
        <v>Assets</v>
      </c>
      <c r="I12269" t="str">
        <f>_xlfn.XLOOKUP(tbl_GL[[#This Row],[Account_key]],tbl_COA[Account_key],tbl_COA[SubClass2],"Not Found")</f>
        <v>Current Assets</v>
      </c>
      <c r="J12269" t="str">
        <f>_xlfn.XLOOKUP(tbl_GL[[#This Row],[Account_key]],tbl_COA[Account_key],tbl_COA[SubAccount],,0)</f>
        <v>Trade Receivables</v>
      </c>
      <c r="K12269">
        <f>YEAR(tbl_GL[[#This Row],[Date]])</f>
        <v>2019</v>
      </c>
    </row>
    <row r="12270" spans="1:11" x14ac:dyDescent="0.35">
      <c r="A12270">
        <v>947.2</v>
      </c>
      <c r="B12270" s="24">
        <v>43635</v>
      </c>
      <c r="C12270">
        <v>5</v>
      </c>
      <c r="D12270" s="13">
        <v>10</v>
      </c>
      <c r="E12270" s="13" t="s">
        <v>80</v>
      </c>
      <c r="F12270" s="17">
        <v>12855</v>
      </c>
      <c r="G12270" t="str">
        <f>_xlfn.XLOOKUP(tbl_GL[[#This Row],[Account_key]],tbl_COA[Account_key],tbl_COA[Class],"Not Found")</f>
        <v>Assets</v>
      </c>
      <c r="H12270" t="str">
        <f>_xlfn.XLOOKUP(tbl_GL[[#This Row],[Account_key]],tbl_COA[Account_key],tbl_COA[SubClass],"Not Found")</f>
        <v>Assets</v>
      </c>
      <c r="I12270" t="str">
        <f>_xlfn.XLOOKUP(tbl_GL[[#This Row],[Account_key]],tbl_COA[Account_key],tbl_COA[SubClass2],"Not Found")</f>
        <v>Current Assets</v>
      </c>
      <c r="J12270" t="str">
        <f>_xlfn.XLOOKUP(tbl_GL[[#This Row],[Account_key]],tbl_COA[Account_key],tbl_COA[SubAccount],,0)</f>
        <v>Cash at Bank</v>
      </c>
      <c r="K12270">
        <f>YEAR(tbl_GL[[#This Row],[Date]])</f>
        <v>2019</v>
      </c>
    </row>
    <row r="12271" spans="1:11" x14ac:dyDescent="0.35">
      <c r="A12271">
        <v>948.1</v>
      </c>
      <c r="B12271" s="24">
        <v>43638</v>
      </c>
      <c r="C12271">
        <v>5</v>
      </c>
      <c r="D12271" s="13">
        <v>230</v>
      </c>
      <c r="E12271" s="13" t="s">
        <v>4</v>
      </c>
      <c r="F12271" s="17">
        <v>-188</v>
      </c>
      <c r="G12271" t="str">
        <f>_xlfn.XLOOKUP(tbl_GL[[#This Row],[Account_key]],tbl_COA[Account_key],tbl_COA[Class],"Not Found")</f>
        <v>Trading account</v>
      </c>
      <c r="H12271" t="str">
        <f>_xlfn.XLOOKUP(tbl_GL[[#This Row],[Account_key]],tbl_COA[Account_key],tbl_COA[SubClass],"Not Found")</f>
        <v>Cost of Sales</v>
      </c>
      <c r="I12271" t="str">
        <f>_xlfn.XLOOKUP(tbl_GL[[#This Row],[Account_key]],tbl_COA[Account_key],tbl_COA[SubClass2],"Not Found")</f>
        <v>Cost of Sales</v>
      </c>
      <c r="J12271" t="str">
        <f>_xlfn.XLOOKUP(tbl_GL[[#This Row],[Account_key]],tbl_COA[Account_key],tbl_COA[SubAccount],,0)</f>
        <v>Cost of Sales</v>
      </c>
      <c r="K12271">
        <f>YEAR(tbl_GL[[#This Row],[Date]])</f>
        <v>2019</v>
      </c>
    </row>
    <row r="12272" spans="1:11" x14ac:dyDescent="0.35">
      <c r="A12272">
        <v>948.2</v>
      </c>
      <c r="B12272" s="24">
        <v>43638</v>
      </c>
      <c r="C12272">
        <v>5</v>
      </c>
      <c r="D12272" s="13">
        <v>60</v>
      </c>
      <c r="E12272" s="13" t="s">
        <v>4</v>
      </c>
      <c r="F12272" s="17">
        <v>-188</v>
      </c>
      <c r="G12272" t="str">
        <f>_xlfn.XLOOKUP(tbl_GL[[#This Row],[Account_key]],tbl_COA[Account_key],tbl_COA[Class],"Not Found")</f>
        <v>Assets</v>
      </c>
      <c r="H12272" t="str">
        <f>_xlfn.XLOOKUP(tbl_GL[[#This Row],[Account_key]],tbl_COA[Account_key],tbl_COA[SubClass],"Not Found")</f>
        <v>Assets</v>
      </c>
      <c r="I12272" t="str">
        <f>_xlfn.XLOOKUP(tbl_GL[[#This Row],[Account_key]],tbl_COA[Account_key],tbl_COA[SubClass2],"Not Found")</f>
        <v>Current Assets</v>
      </c>
      <c r="J12272" t="str">
        <f>_xlfn.XLOOKUP(tbl_GL[[#This Row],[Account_key]],tbl_COA[Account_key],tbl_COA[SubAccount],,0)</f>
        <v>Inventory</v>
      </c>
      <c r="K12272">
        <f>YEAR(tbl_GL[[#This Row],[Date]])</f>
        <v>2019</v>
      </c>
    </row>
    <row r="12273" spans="1:11" x14ac:dyDescent="0.35">
      <c r="A12273">
        <v>949.1</v>
      </c>
      <c r="B12273" s="24">
        <v>43638</v>
      </c>
      <c r="C12273">
        <v>5</v>
      </c>
      <c r="D12273" s="13">
        <v>210</v>
      </c>
      <c r="E12273" s="13" t="s">
        <v>8</v>
      </c>
      <c r="F12273" s="17">
        <v>740</v>
      </c>
      <c r="G12273" t="str">
        <f>_xlfn.XLOOKUP(tbl_GL[[#This Row],[Account_key]],tbl_COA[Account_key],tbl_COA[Class],"Not Found")</f>
        <v>Trading account</v>
      </c>
      <c r="H12273" t="str">
        <f>_xlfn.XLOOKUP(tbl_GL[[#This Row],[Account_key]],tbl_COA[Account_key],tbl_COA[SubClass],"Not Found")</f>
        <v>Sales</v>
      </c>
      <c r="I12273" t="str">
        <f>_xlfn.XLOOKUP(tbl_GL[[#This Row],[Account_key]],tbl_COA[Account_key],tbl_COA[SubClass2],"Not Found")</f>
        <v>Sales</v>
      </c>
      <c r="J12273" t="str">
        <f>_xlfn.XLOOKUP(tbl_GL[[#This Row],[Account_key]],tbl_COA[Account_key],tbl_COA[SubAccount],,0)</f>
        <v>Sales</v>
      </c>
      <c r="K12273">
        <f>YEAR(tbl_GL[[#This Row],[Date]])</f>
        <v>2019</v>
      </c>
    </row>
    <row r="12274" spans="1:11" x14ac:dyDescent="0.35">
      <c r="A12274">
        <v>949.2</v>
      </c>
      <c r="B12274" s="24">
        <v>43638</v>
      </c>
      <c r="C12274">
        <v>5</v>
      </c>
      <c r="D12274" s="13">
        <v>30</v>
      </c>
      <c r="E12274" s="13" t="s">
        <v>8</v>
      </c>
      <c r="F12274" s="17">
        <v>740</v>
      </c>
      <c r="G12274" t="str">
        <f>_xlfn.XLOOKUP(tbl_GL[[#This Row],[Account_key]],tbl_COA[Account_key],tbl_COA[Class],"Not Found")</f>
        <v>Assets</v>
      </c>
      <c r="H12274" t="str">
        <f>_xlfn.XLOOKUP(tbl_GL[[#This Row],[Account_key]],tbl_COA[Account_key],tbl_COA[SubClass],"Not Found")</f>
        <v>Assets</v>
      </c>
      <c r="I12274" t="str">
        <f>_xlfn.XLOOKUP(tbl_GL[[#This Row],[Account_key]],tbl_COA[Account_key],tbl_COA[SubClass2],"Not Found")</f>
        <v>Current Assets</v>
      </c>
      <c r="J12274" t="str">
        <f>_xlfn.XLOOKUP(tbl_GL[[#This Row],[Account_key]],tbl_COA[Account_key],tbl_COA[SubAccount],,0)</f>
        <v>Trade Receivables</v>
      </c>
      <c r="K12274">
        <f>YEAR(tbl_GL[[#This Row],[Date]])</f>
        <v>2019</v>
      </c>
    </row>
    <row r="12275" spans="1:11" x14ac:dyDescent="0.35">
      <c r="A12275">
        <v>950.1</v>
      </c>
      <c r="B12275" s="24">
        <v>43638</v>
      </c>
      <c r="C12275">
        <v>5</v>
      </c>
      <c r="D12275" s="13">
        <v>260</v>
      </c>
      <c r="E12275" s="13" t="s">
        <v>97</v>
      </c>
      <c r="F12275" s="17">
        <v>-1376</v>
      </c>
      <c r="G12275" t="str">
        <f>_xlfn.XLOOKUP(tbl_GL[[#This Row],[Account_key]],tbl_COA[Account_key],tbl_COA[Class],"Not Found")</f>
        <v>Operating account</v>
      </c>
      <c r="H12275" t="str">
        <f>_xlfn.XLOOKUP(tbl_GL[[#This Row],[Account_key]],tbl_COA[Account_key],tbl_COA[SubClass],"Not Found")</f>
        <v>Operating Expenses</v>
      </c>
      <c r="I12275" t="str">
        <f>_xlfn.XLOOKUP(tbl_GL[[#This Row],[Account_key]],tbl_COA[Account_key],tbl_COA[SubClass2],"Not Found")</f>
        <v>Marketing</v>
      </c>
      <c r="J12275" t="str">
        <f>_xlfn.XLOOKUP(tbl_GL[[#This Row],[Account_key]],tbl_COA[Account_key],tbl_COA[SubAccount],,0)</f>
        <v>Commissions</v>
      </c>
      <c r="K12275">
        <f>YEAR(tbl_GL[[#This Row],[Date]])</f>
        <v>2019</v>
      </c>
    </row>
    <row r="12276" spans="1:11" x14ac:dyDescent="0.35">
      <c r="A12276">
        <v>950.2</v>
      </c>
      <c r="B12276" s="24">
        <v>43638</v>
      </c>
      <c r="C12276">
        <v>5</v>
      </c>
      <c r="D12276" s="13">
        <v>120</v>
      </c>
      <c r="E12276" s="13" t="s">
        <v>97</v>
      </c>
      <c r="F12276" s="17">
        <v>1376</v>
      </c>
      <c r="G12276" t="str">
        <f>_xlfn.XLOOKUP(tbl_GL[[#This Row],[Account_key]],tbl_COA[Account_key],tbl_COA[Class],"Not Found")</f>
        <v>Liabilities and Owners Equity</v>
      </c>
      <c r="H12276" t="str">
        <f>_xlfn.XLOOKUP(tbl_GL[[#This Row],[Account_key]],tbl_COA[Account_key],tbl_COA[SubClass],"Not Found")</f>
        <v>Liabilities</v>
      </c>
      <c r="I12276" t="str">
        <f>_xlfn.XLOOKUP(tbl_GL[[#This Row],[Account_key]],tbl_COA[Account_key],tbl_COA[SubClass2],"Not Found")</f>
        <v>Current Liabilities</v>
      </c>
      <c r="J12276" t="str">
        <f>_xlfn.XLOOKUP(tbl_GL[[#This Row],[Account_key]],tbl_COA[Account_key],tbl_COA[SubAccount],,0)</f>
        <v>Accrued Expenses</v>
      </c>
      <c r="K12276">
        <f>YEAR(tbl_GL[[#This Row],[Date]])</f>
        <v>2019</v>
      </c>
    </row>
    <row r="12277" spans="1:11" x14ac:dyDescent="0.35">
      <c r="A12277">
        <v>951.1</v>
      </c>
      <c r="B12277" s="24">
        <v>43638</v>
      </c>
      <c r="C12277">
        <v>5</v>
      </c>
      <c r="D12277" s="13">
        <v>10</v>
      </c>
      <c r="E12277" s="13" t="s">
        <v>98</v>
      </c>
      <c r="F12277" s="17">
        <v>-2017</v>
      </c>
      <c r="G12277" t="str">
        <f>_xlfn.XLOOKUP(tbl_GL[[#This Row],[Account_key]],tbl_COA[Account_key],tbl_COA[Class],"Not Found")</f>
        <v>Assets</v>
      </c>
      <c r="H12277" t="str">
        <f>_xlfn.XLOOKUP(tbl_GL[[#This Row],[Account_key]],tbl_COA[Account_key],tbl_COA[SubClass],"Not Found")</f>
        <v>Assets</v>
      </c>
      <c r="I12277" t="str">
        <f>_xlfn.XLOOKUP(tbl_GL[[#This Row],[Account_key]],tbl_COA[Account_key],tbl_COA[SubClass2],"Not Found")</f>
        <v>Current Assets</v>
      </c>
      <c r="J12277" t="str">
        <f>_xlfn.XLOOKUP(tbl_GL[[#This Row],[Account_key]],tbl_COA[Account_key],tbl_COA[SubAccount],,0)</f>
        <v>Cash at Bank</v>
      </c>
      <c r="K12277">
        <f>YEAR(tbl_GL[[#This Row],[Date]])</f>
        <v>2019</v>
      </c>
    </row>
    <row r="12278" spans="1:11" x14ac:dyDescent="0.35">
      <c r="A12278">
        <v>951.2</v>
      </c>
      <c r="B12278" s="24">
        <v>43638</v>
      </c>
      <c r="C12278">
        <v>5</v>
      </c>
      <c r="D12278" s="13">
        <v>120</v>
      </c>
      <c r="E12278" s="13" t="s">
        <v>98</v>
      </c>
      <c r="F12278" s="17">
        <v>-2017</v>
      </c>
      <c r="G12278" t="str">
        <f>_xlfn.XLOOKUP(tbl_GL[[#This Row],[Account_key]],tbl_COA[Account_key],tbl_COA[Class],"Not Found")</f>
        <v>Liabilities and Owners Equity</v>
      </c>
      <c r="H12278" t="str">
        <f>_xlfn.XLOOKUP(tbl_GL[[#This Row],[Account_key]],tbl_COA[Account_key],tbl_COA[SubClass],"Not Found")</f>
        <v>Liabilities</v>
      </c>
      <c r="I12278" t="str">
        <f>_xlfn.XLOOKUP(tbl_GL[[#This Row],[Account_key]],tbl_COA[Account_key],tbl_COA[SubClass2],"Not Found")</f>
        <v>Current Liabilities</v>
      </c>
      <c r="J12278" t="str">
        <f>_xlfn.XLOOKUP(tbl_GL[[#This Row],[Account_key]],tbl_COA[Account_key],tbl_COA[SubAccount],,0)</f>
        <v>Accrued Expenses</v>
      </c>
      <c r="K12278">
        <f>YEAR(tbl_GL[[#This Row],[Date]])</f>
        <v>2019</v>
      </c>
    </row>
    <row r="12279" spans="1:11" x14ac:dyDescent="0.35">
      <c r="A12279">
        <v>952.1</v>
      </c>
      <c r="B12279" s="24">
        <v>43638</v>
      </c>
      <c r="C12279">
        <v>5</v>
      </c>
      <c r="D12279" s="13">
        <v>30</v>
      </c>
      <c r="E12279" s="13" t="s">
        <v>80</v>
      </c>
      <c r="F12279" s="17">
        <v>-11298</v>
      </c>
      <c r="G12279" t="str">
        <f>_xlfn.XLOOKUP(tbl_GL[[#This Row],[Account_key]],tbl_COA[Account_key],tbl_COA[Class],"Not Found")</f>
        <v>Assets</v>
      </c>
      <c r="H12279" t="str">
        <f>_xlfn.XLOOKUP(tbl_GL[[#This Row],[Account_key]],tbl_COA[Account_key],tbl_COA[SubClass],"Not Found")</f>
        <v>Assets</v>
      </c>
      <c r="I12279" t="str">
        <f>_xlfn.XLOOKUP(tbl_GL[[#This Row],[Account_key]],tbl_COA[Account_key],tbl_COA[SubClass2],"Not Found")</f>
        <v>Current Assets</v>
      </c>
      <c r="J12279" t="str">
        <f>_xlfn.XLOOKUP(tbl_GL[[#This Row],[Account_key]],tbl_COA[Account_key],tbl_COA[SubAccount],,0)</f>
        <v>Trade Receivables</v>
      </c>
      <c r="K12279">
        <f>YEAR(tbl_GL[[#This Row],[Date]])</f>
        <v>2019</v>
      </c>
    </row>
    <row r="12280" spans="1:11" x14ac:dyDescent="0.35">
      <c r="A12280">
        <v>952.2</v>
      </c>
      <c r="B12280" s="24">
        <v>43638</v>
      </c>
      <c r="C12280">
        <v>5</v>
      </c>
      <c r="D12280" s="13">
        <v>10</v>
      </c>
      <c r="E12280" s="13" t="s">
        <v>80</v>
      </c>
      <c r="F12280" s="17">
        <v>11298</v>
      </c>
      <c r="G12280" t="str">
        <f>_xlfn.XLOOKUP(tbl_GL[[#This Row],[Account_key]],tbl_COA[Account_key],tbl_COA[Class],"Not Found")</f>
        <v>Assets</v>
      </c>
      <c r="H12280" t="str">
        <f>_xlfn.XLOOKUP(tbl_GL[[#This Row],[Account_key]],tbl_COA[Account_key],tbl_COA[SubClass],"Not Found")</f>
        <v>Assets</v>
      </c>
      <c r="I12280" t="str">
        <f>_xlfn.XLOOKUP(tbl_GL[[#This Row],[Account_key]],tbl_COA[Account_key],tbl_COA[SubClass2],"Not Found")</f>
        <v>Current Assets</v>
      </c>
      <c r="J12280" t="str">
        <f>_xlfn.XLOOKUP(tbl_GL[[#This Row],[Account_key]],tbl_COA[Account_key],tbl_COA[SubAccount],,0)</f>
        <v>Cash at Bank</v>
      </c>
      <c r="K12280">
        <f>YEAR(tbl_GL[[#This Row],[Date]])</f>
        <v>2019</v>
      </c>
    </row>
    <row r="12281" spans="1:11" x14ac:dyDescent="0.35">
      <c r="A12281">
        <v>953.1</v>
      </c>
      <c r="B12281" s="24">
        <v>43640</v>
      </c>
      <c r="C12281">
        <v>5</v>
      </c>
      <c r="D12281" s="13">
        <v>330</v>
      </c>
      <c r="E12281" s="13" t="s">
        <v>99</v>
      </c>
      <c r="F12281" s="17">
        <v>-110</v>
      </c>
      <c r="G12281" t="str">
        <f>_xlfn.XLOOKUP(tbl_GL[[#This Row],[Account_key]],tbl_COA[Account_key],tbl_COA[Class],"Not Found")</f>
        <v>Operating account</v>
      </c>
      <c r="H12281" t="str">
        <f>_xlfn.XLOOKUP(tbl_GL[[#This Row],[Account_key]],tbl_COA[Account_key],tbl_COA[SubClass],"Not Found")</f>
        <v>Operating Expenses</v>
      </c>
      <c r="I12281" t="str">
        <f>_xlfn.XLOOKUP(tbl_GL[[#This Row],[Account_key]],tbl_COA[Account_key],tbl_COA[SubClass2],"Not Found")</f>
        <v>Administration</v>
      </c>
      <c r="J12281" t="str">
        <f>_xlfn.XLOOKUP(tbl_GL[[#This Row],[Account_key]],tbl_COA[Account_key],tbl_COA[SubAccount],,0)</f>
        <v>Telephone</v>
      </c>
      <c r="K12281">
        <f>YEAR(tbl_GL[[#This Row],[Date]])</f>
        <v>2019</v>
      </c>
    </row>
    <row r="12282" spans="1:11" x14ac:dyDescent="0.35">
      <c r="A12282">
        <v>953.2</v>
      </c>
      <c r="B12282" s="24">
        <v>43640</v>
      </c>
      <c r="C12282">
        <v>5</v>
      </c>
      <c r="D12282" s="13">
        <v>20</v>
      </c>
      <c r="E12282" s="13" t="s">
        <v>99</v>
      </c>
      <c r="F12282" s="17">
        <v>-110</v>
      </c>
      <c r="G12282" t="str">
        <f>_xlfn.XLOOKUP(tbl_GL[[#This Row],[Account_key]],tbl_COA[Account_key],tbl_COA[Class],"Not Found")</f>
        <v>Assets</v>
      </c>
      <c r="H12282" t="str">
        <f>_xlfn.XLOOKUP(tbl_GL[[#This Row],[Account_key]],tbl_COA[Account_key],tbl_COA[SubClass],"Not Found")</f>
        <v>Assets</v>
      </c>
      <c r="I12282" t="str">
        <f>_xlfn.XLOOKUP(tbl_GL[[#This Row],[Account_key]],tbl_COA[Account_key],tbl_COA[SubClass2],"Not Found")</f>
        <v>Current Assets</v>
      </c>
      <c r="J12282" t="str">
        <f>_xlfn.XLOOKUP(tbl_GL[[#This Row],[Account_key]],tbl_COA[Account_key],tbl_COA[SubAccount],,0)</f>
        <v>Cash in hand</v>
      </c>
      <c r="K12282">
        <f>YEAR(tbl_GL[[#This Row],[Date]])</f>
        <v>2019</v>
      </c>
    </row>
    <row r="12283" spans="1:11" x14ac:dyDescent="0.35">
      <c r="A12283">
        <v>954.1</v>
      </c>
      <c r="B12283" s="24">
        <v>43640</v>
      </c>
      <c r="C12283">
        <v>5</v>
      </c>
      <c r="D12283" s="13">
        <v>230</v>
      </c>
      <c r="E12283" s="13" t="s">
        <v>4</v>
      </c>
      <c r="F12283" s="17">
        <v>-688</v>
      </c>
      <c r="G12283" t="str">
        <f>_xlfn.XLOOKUP(tbl_GL[[#This Row],[Account_key]],tbl_COA[Account_key],tbl_COA[Class],"Not Found")</f>
        <v>Trading account</v>
      </c>
      <c r="H12283" t="str">
        <f>_xlfn.XLOOKUP(tbl_GL[[#This Row],[Account_key]],tbl_COA[Account_key],tbl_COA[SubClass],"Not Found")</f>
        <v>Cost of Sales</v>
      </c>
      <c r="I12283" t="str">
        <f>_xlfn.XLOOKUP(tbl_GL[[#This Row],[Account_key]],tbl_COA[Account_key],tbl_COA[SubClass2],"Not Found")</f>
        <v>Cost of Sales</v>
      </c>
      <c r="J12283" t="str">
        <f>_xlfn.XLOOKUP(tbl_GL[[#This Row],[Account_key]],tbl_COA[Account_key],tbl_COA[SubAccount],,0)</f>
        <v>Cost of Sales</v>
      </c>
      <c r="K12283">
        <f>YEAR(tbl_GL[[#This Row],[Date]])</f>
        <v>2019</v>
      </c>
    </row>
    <row r="12284" spans="1:11" x14ac:dyDescent="0.35">
      <c r="A12284">
        <v>954.2</v>
      </c>
      <c r="B12284" s="24">
        <v>43640</v>
      </c>
      <c r="C12284">
        <v>5</v>
      </c>
      <c r="D12284" s="13">
        <v>60</v>
      </c>
      <c r="E12284" s="13" t="s">
        <v>4</v>
      </c>
      <c r="F12284" s="17">
        <v>-688</v>
      </c>
      <c r="G12284" t="str">
        <f>_xlfn.XLOOKUP(tbl_GL[[#This Row],[Account_key]],tbl_COA[Account_key],tbl_COA[Class],"Not Found")</f>
        <v>Assets</v>
      </c>
      <c r="H12284" t="str">
        <f>_xlfn.XLOOKUP(tbl_GL[[#This Row],[Account_key]],tbl_COA[Account_key],tbl_COA[SubClass],"Not Found")</f>
        <v>Assets</v>
      </c>
      <c r="I12284" t="str">
        <f>_xlfn.XLOOKUP(tbl_GL[[#This Row],[Account_key]],tbl_COA[Account_key],tbl_COA[SubClass2],"Not Found")</f>
        <v>Current Assets</v>
      </c>
      <c r="J12284" t="str">
        <f>_xlfn.XLOOKUP(tbl_GL[[#This Row],[Account_key]],tbl_COA[Account_key],tbl_COA[SubAccount],,0)</f>
        <v>Inventory</v>
      </c>
      <c r="K12284">
        <f>YEAR(tbl_GL[[#This Row],[Date]])</f>
        <v>2019</v>
      </c>
    </row>
    <row r="12285" spans="1:11" x14ac:dyDescent="0.35">
      <c r="A12285">
        <v>955.1</v>
      </c>
      <c r="B12285" s="24">
        <v>43640</v>
      </c>
      <c r="C12285">
        <v>5</v>
      </c>
      <c r="D12285" s="13">
        <v>300</v>
      </c>
      <c r="E12285" s="13" t="s">
        <v>97</v>
      </c>
      <c r="F12285" s="17">
        <v>-1356</v>
      </c>
      <c r="G12285" t="str">
        <f>_xlfn.XLOOKUP(tbl_GL[[#This Row],[Account_key]],tbl_COA[Account_key],tbl_COA[Class],"Not Found")</f>
        <v>Operating account</v>
      </c>
      <c r="H12285" t="str">
        <f>_xlfn.XLOOKUP(tbl_GL[[#This Row],[Account_key]],tbl_COA[Account_key],tbl_COA[SubClass],"Not Found")</f>
        <v>Operating Expenses</v>
      </c>
      <c r="I12285" t="str">
        <f>_xlfn.XLOOKUP(tbl_GL[[#This Row],[Account_key]],tbl_COA[Account_key],tbl_COA[SubClass2],"Not Found")</f>
        <v>Administration</v>
      </c>
      <c r="J12285" t="str">
        <f>_xlfn.XLOOKUP(tbl_GL[[#This Row],[Account_key]],tbl_COA[Account_key],tbl_COA[SubAccount],,0)</f>
        <v>Entertainment</v>
      </c>
      <c r="K12285">
        <f>YEAR(tbl_GL[[#This Row],[Date]])</f>
        <v>2019</v>
      </c>
    </row>
    <row r="12286" spans="1:11" x14ac:dyDescent="0.35">
      <c r="A12286">
        <v>955.2</v>
      </c>
      <c r="B12286" s="24">
        <v>43640</v>
      </c>
      <c r="C12286">
        <v>5</v>
      </c>
      <c r="D12286" s="13">
        <v>120</v>
      </c>
      <c r="E12286" s="13" t="s">
        <v>97</v>
      </c>
      <c r="F12286" s="17">
        <v>1356</v>
      </c>
      <c r="G12286" t="str">
        <f>_xlfn.XLOOKUP(tbl_GL[[#This Row],[Account_key]],tbl_COA[Account_key],tbl_COA[Class],"Not Found")</f>
        <v>Liabilities and Owners Equity</v>
      </c>
      <c r="H12286" t="str">
        <f>_xlfn.XLOOKUP(tbl_GL[[#This Row],[Account_key]],tbl_COA[Account_key],tbl_COA[SubClass],"Not Found")</f>
        <v>Liabilities</v>
      </c>
      <c r="I12286" t="str">
        <f>_xlfn.XLOOKUP(tbl_GL[[#This Row],[Account_key]],tbl_COA[Account_key],tbl_COA[SubClass2],"Not Found")</f>
        <v>Current Liabilities</v>
      </c>
      <c r="J12286" t="str">
        <f>_xlfn.XLOOKUP(tbl_GL[[#This Row],[Account_key]],tbl_COA[Account_key],tbl_COA[SubAccount],,0)</f>
        <v>Accrued Expenses</v>
      </c>
      <c r="K12286">
        <f>YEAR(tbl_GL[[#This Row],[Date]])</f>
        <v>2019</v>
      </c>
    </row>
    <row r="12287" spans="1:11" x14ac:dyDescent="0.35">
      <c r="A12287">
        <v>956.1</v>
      </c>
      <c r="B12287" s="24">
        <v>43640</v>
      </c>
      <c r="C12287">
        <v>5</v>
      </c>
      <c r="D12287" s="13">
        <v>230</v>
      </c>
      <c r="E12287" s="13" t="s">
        <v>4</v>
      </c>
      <c r="F12287" s="17">
        <v>-2376</v>
      </c>
      <c r="G12287" t="str">
        <f>_xlfn.XLOOKUP(tbl_GL[[#This Row],[Account_key]],tbl_COA[Account_key],tbl_COA[Class],"Not Found")</f>
        <v>Trading account</v>
      </c>
      <c r="H12287" t="str">
        <f>_xlfn.XLOOKUP(tbl_GL[[#This Row],[Account_key]],tbl_COA[Account_key],tbl_COA[SubClass],"Not Found")</f>
        <v>Cost of Sales</v>
      </c>
      <c r="I12287" t="str">
        <f>_xlfn.XLOOKUP(tbl_GL[[#This Row],[Account_key]],tbl_COA[Account_key],tbl_COA[SubClass2],"Not Found")</f>
        <v>Cost of Sales</v>
      </c>
      <c r="J12287" t="str">
        <f>_xlfn.XLOOKUP(tbl_GL[[#This Row],[Account_key]],tbl_COA[Account_key],tbl_COA[SubAccount],,0)</f>
        <v>Cost of Sales</v>
      </c>
      <c r="K12287">
        <f>YEAR(tbl_GL[[#This Row],[Date]])</f>
        <v>2019</v>
      </c>
    </row>
    <row r="12288" spans="1:11" x14ac:dyDescent="0.35">
      <c r="A12288">
        <v>956.2</v>
      </c>
      <c r="B12288" s="24">
        <v>43640</v>
      </c>
      <c r="C12288">
        <v>5</v>
      </c>
      <c r="D12288" s="13">
        <v>60</v>
      </c>
      <c r="E12288" s="13" t="s">
        <v>4</v>
      </c>
      <c r="F12288" s="17">
        <v>-2376</v>
      </c>
      <c r="G12288" t="str">
        <f>_xlfn.XLOOKUP(tbl_GL[[#This Row],[Account_key]],tbl_COA[Account_key],tbl_COA[Class],"Not Found")</f>
        <v>Assets</v>
      </c>
      <c r="H12288" t="str">
        <f>_xlfn.XLOOKUP(tbl_GL[[#This Row],[Account_key]],tbl_COA[Account_key],tbl_COA[SubClass],"Not Found")</f>
        <v>Assets</v>
      </c>
      <c r="I12288" t="str">
        <f>_xlfn.XLOOKUP(tbl_GL[[#This Row],[Account_key]],tbl_COA[Account_key],tbl_COA[SubClass2],"Not Found")</f>
        <v>Current Assets</v>
      </c>
      <c r="J12288" t="str">
        <f>_xlfn.XLOOKUP(tbl_GL[[#This Row],[Account_key]],tbl_COA[Account_key],tbl_COA[SubAccount],,0)</f>
        <v>Inventory</v>
      </c>
      <c r="K12288">
        <f>YEAR(tbl_GL[[#This Row],[Date]])</f>
        <v>2019</v>
      </c>
    </row>
    <row r="12289" spans="1:11" x14ac:dyDescent="0.35">
      <c r="A12289">
        <v>957.1</v>
      </c>
      <c r="B12289" s="24">
        <v>43640</v>
      </c>
      <c r="C12289">
        <v>5</v>
      </c>
      <c r="D12289" s="13">
        <v>210</v>
      </c>
      <c r="E12289" s="13" t="s">
        <v>7</v>
      </c>
      <c r="F12289" s="17">
        <v>3093</v>
      </c>
      <c r="G12289" t="str">
        <f>_xlfn.XLOOKUP(tbl_GL[[#This Row],[Account_key]],tbl_COA[Account_key],tbl_COA[Class],"Not Found")</f>
        <v>Trading account</v>
      </c>
      <c r="H12289" t="str">
        <f>_xlfn.XLOOKUP(tbl_GL[[#This Row],[Account_key]],tbl_COA[Account_key],tbl_COA[SubClass],"Not Found")</f>
        <v>Sales</v>
      </c>
      <c r="I12289" t="str">
        <f>_xlfn.XLOOKUP(tbl_GL[[#This Row],[Account_key]],tbl_COA[Account_key],tbl_COA[SubClass2],"Not Found")</f>
        <v>Sales</v>
      </c>
      <c r="J12289" t="str">
        <f>_xlfn.XLOOKUP(tbl_GL[[#This Row],[Account_key]],tbl_COA[Account_key],tbl_COA[SubAccount],,0)</f>
        <v>Sales</v>
      </c>
      <c r="K12289">
        <f>YEAR(tbl_GL[[#This Row],[Date]])</f>
        <v>2019</v>
      </c>
    </row>
    <row r="12290" spans="1:11" x14ac:dyDescent="0.35">
      <c r="A12290">
        <v>957.2</v>
      </c>
      <c r="B12290" s="24">
        <v>43640</v>
      </c>
      <c r="C12290">
        <v>5</v>
      </c>
      <c r="D12290" s="13">
        <v>10</v>
      </c>
      <c r="E12290" s="13" t="s">
        <v>7</v>
      </c>
      <c r="F12290" s="17">
        <v>3093</v>
      </c>
      <c r="G12290" t="str">
        <f>_xlfn.XLOOKUP(tbl_GL[[#This Row],[Account_key]],tbl_COA[Account_key],tbl_COA[Class],"Not Found")</f>
        <v>Assets</v>
      </c>
      <c r="H12290" t="str">
        <f>_xlfn.XLOOKUP(tbl_GL[[#This Row],[Account_key]],tbl_COA[Account_key],tbl_COA[SubClass],"Not Found")</f>
        <v>Assets</v>
      </c>
      <c r="I12290" t="str">
        <f>_xlfn.XLOOKUP(tbl_GL[[#This Row],[Account_key]],tbl_COA[Account_key],tbl_COA[SubClass2],"Not Found")</f>
        <v>Current Assets</v>
      </c>
      <c r="J12290" t="str">
        <f>_xlfn.XLOOKUP(tbl_GL[[#This Row],[Account_key]],tbl_COA[Account_key],tbl_COA[SubAccount],,0)</f>
        <v>Cash at Bank</v>
      </c>
      <c r="K12290">
        <f>YEAR(tbl_GL[[#This Row],[Date]])</f>
        <v>2019</v>
      </c>
    </row>
    <row r="12291" spans="1:11" x14ac:dyDescent="0.35">
      <c r="A12291">
        <v>958.1</v>
      </c>
      <c r="B12291" s="24">
        <v>43640</v>
      </c>
      <c r="C12291">
        <v>5</v>
      </c>
      <c r="D12291" s="13">
        <v>210</v>
      </c>
      <c r="E12291" s="13" t="s">
        <v>8</v>
      </c>
      <c r="F12291" s="17">
        <v>9356</v>
      </c>
      <c r="G12291" t="str">
        <f>_xlfn.XLOOKUP(tbl_GL[[#This Row],[Account_key]],tbl_COA[Account_key],tbl_COA[Class],"Not Found")</f>
        <v>Trading account</v>
      </c>
      <c r="H12291" t="str">
        <f>_xlfn.XLOOKUP(tbl_GL[[#This Row],[Account_key]],tbl_COA[Account_key],tbl_COA[SubClass],"Not Found")</f>
        <v>Sales</v>
      </c>
      <c r="I12291" t="str">
        <f>_xlfn.XLOOKUP(tbl_GL[[#This Row],[Account_key]],tbl_COA[Account_key],tbl_COA[SubClass2],"Not Found")</f>
        <v>Sales</v>
      </c>
      <c r="J12291" t="str">
        <f>_xlfn.XLOOKUP(tbl_GL[[#This Row],[Account_key]],tbl_COA[Account_key],tbl_COA[SubAccount],,0)</f>
        <v>Sales</v>
      </c>
      <c r="K12291">
        <f>YEAR(tbl_GL[[#This Row],[Date]])</f>
        <v>2019</v>
      </c>
    </row>
    <row r="12292" spans="1:11" x14ac:dyDescent="0.35">
      <c r="A12292">
        <v>958.2</v>
      </c>
      <c r="B12292" s="24">
        <v>43640</v>
      </c>
      <c r="C12292">
        <v>5</v>
      </c>
      <c r="D12292" s="13">
        <v>30</v>
      </c>
      <c r="E12292" s="13" t="s">
        <v>8</v>
      </c>
      <c r="F12292" s="17">
        <v>9356</v>
      </c>
      <c r="G12292" t="str">
        <f>_xlfn.XLOOKUP(tbl_GL[[#This Row],[Account_key]],tbl_COA[Account_key],tbl_COA[Class],"Not Found")</f>
        <v>Assets</v>
      </c>
      <c r="H12292" t="str">
        <f>_xlfn.XLOOKUP(tbl_GL[[#This Row],[Account_key]],tbl_COA[Account_key],tbl_COA[SubClass],"Not Found")</f>
        <v>Assets</v>
      </c>
      <c r="I12292" t="str">
        <f>_xlfn.XLOOKUP(tbl_GL[[#This Row],[Account_key]],tbl_COA[Account_key],tbl_COA[SubClass2],"Not Found")</f>
        <v>Current Assets</v>
      </c>
      <c r="J12292" t="str">
        <f>_xlfn.XLOOKUP(tbl_GL[[#This Row],[Account_key]],tbl_COA[Account_key],tbl_COA[SubAccount],,0)</f>
        <v>Trade Receivables</v>
      </c>
      <c r="K12292">
        <f>YEAR(tbl_GL[[#This Row],[Date]])</f>
        <v>2019</v>
      </c>
    </row>
    <row r="12293" spans="1:11" x14ac:dyDescent="0.35">
      <c r="A12293">
        <v>959.1</v>
      </c>
      <c r="B12293" s="24">
        <v>43642</v>
      </c>
      <c r="C12293">
        <v>5</v>
      </c>
      <c r="D12293" s="13">
        <v>10</v>
      </c>
      <c r="E12293" s="13" t="s">
        <v>98</v>
      </c>
      <c r="F12293" s="17">
        <v>-1761</v>
      </c>
      <c r="G12293" t="str">
        <f>_xlfn.XLOOKUP(tbl_GL[[#This Row],[Account_key]],tbl_COA[Account_key],tbl_COA[Class],"Not Found")</f>
        <v>Assets</v>
      </c>
      <c r="H12293" t="str">
        <f>_xlfn.XLOOKUP(tbl_GL[[#This Row],[Account_key]],tbl_COA[Account_key],tbl_COA[SubClass],"Not Found")</f>
        <v>Assets</v>
      </c>
      <c r="I12293" t="str">
        <f>_xlfn.XLOOKUP(tbl_GL[[#This Row],[Account_key]],tbl_COA[Account_key],tbl_COA[SubClass2],"Not Found")</f>
        <v>Current Assets</v>
      </c>
      <c r="J12293" t="str">
        <f>_xlfn.XLOOKUP(tbl_GL[[#This Row],[Account_key]],tbl_COA[Account_key],tbl_COA[SubAccount],,0)</f>
        <v>Cash at Bank</v>
      </c>
      <c r="K12293">
        <f>YEAR(tbl_GL[[#This Row],[Date]])</f>
        <v>2019</v>
      </c>
    </row>
    <row r="12294" spans="1:11" x14ac:dyDescent="0.35">
      <c r="A12294">
        <v>959.2</v>
      </c>
      <c r="B12294" s="24">
        <v>43642</v>
      </c>
      <c r="C12294">
        <v>5</v>
      </c>
      <c r="D12294" s="13">
        <v>120</v>
      </c>
      <c r="E12294" s="13" t="s">
        <v>98</v>
      </c>
      <c r="F12294" s="17">
        <v>-1761</v>
      </c>
      <c r="G12294" t="str">
        <f>_xlfn.XLOOKUP(tbl_GL[[#This Row],[Account_key]],tbl_COA[Account_key],tbl_COA[Class],"Not Found")</f>
        <v>Liabilities and Owners Equity</v>
      </c>
      <c r="H12294" t="str">
        <f>_xlfn.XLOOKUP(tbl_GL[[#This Row],[Account_key]],tbl_COA[Account_key],tbl_COA[SubClass],"Not Found")</f>
        <v>Liabilities</v>
      </c>
      <c r="I12294" t="str">
        <f>_xlfn.XLOOKUP(tbl_GL[[#This Row],[Account_key]],tbl_COA[Account_key],tbl_COA[SubClass2],"Not Found")</f>
        <v>Current Liabilities</v>
      </c>
      <c r="J12294" t="str">
        <f>_xlfn.XLOOKUP(tbl_GL[[#This Row],[Account_key]],tbl_COA[Account_key],tbl_COA[SubAccount],,0)</f>
        <v>Accrued Expenses</v>
      </c>
      <c r="K12294">
        <f>YEAR(tbl_GL[[#This Row],[Date]])</f>
        <v>2019</v>
      </c>
    </row>
    <row r="12295" spans="1:11" x14ac:dyDescent="0.35">
      <c r="A12295">
        <v>960.1</v>
      </c>
      <c r="B12295" s="24">
        <v>43644</v>
      </c>
      <c r="C12295">
        <v>5</v>
      </c>
      <c r="D12295" s="13">
        <v>300</v>
      </c>
      <c r="E12295" s="13" t="s">
        <v>97</v>
      </c>
      <c r="F12295" s="17">
        <v>-1458</v>
      </c>
      <c r="G12295" t="str">
        <f>_xlfn.XLOOKUP(tbl_GL[[#This Row],[Account_key]],tbl_COA[Account_key],tbl_COA[Class],"Not Found")</f>
        <v>Operating account</v>
      </c>
      <c r="H12295" t="str">
        <f>_xlfn.XLOOKUP(tbl_GL[[#This Row],[Account_key]],tbl_COA[Account_key],tbl_COA[SubClass],"Not Found")</f>
        <v>Operating Expenses</v>
      </c>
      <c r="I12295" t="str">
        <f>_xlfn.XLOOKUP(tbl_GL[[#This Row],[Account_key]],tbl_COA[Account_key],tbl_COA[SubClass2],"Not Found")</f>
        <v>Administration</v>
      </c>
      <c r="J12295" t="str">
        <f>_xlfn.XLOOKUP(tbl_GL[[#This Row],[Account_key]],tbl_COA[Account_key],tbl_COA[SubAccount],,0)</f>
        <v>Entertainment</v>
      </c>
      <c r="K12295">
        <f>YEAR(tbl_GL[[#This Row],[Date]])</f>
        <v>2019</v>
      </c>
    </row>
    <row r="12296" spans="1:11" x14ac:dyDescent="0.35">
      <c r="A12296">
        <v>960.2</v>
      </c>
      <c r="B12296" s="24">
        <v>43644</v>
      </c>
      <c r="C12296">
        <v>5</v>
      </c>
      <c r="D12296" s="13">
        <v>120</v>
      </c>
      <c r="E12296" s="13" t="s">
        <v>97</v>
      </c>
      <c r="F12296" s="17">
        <v>1458</v>
      </c>
      <c r="G12296" t="str">
        <f>_xlfn.XLOOKUP(tbl_GL[[#This Row],[Account_key]],tbl_COA[Account_key],tbl_COA[Class],"Not Found")</f>
        <v>Liabilities and Owners Equity</v>
      </c>
      <c r="H12296" t="str">
        <f>_xlfn.XLOOKUP(tbl_GL[[#This Row],[Account_key]],tbl_COA[Account_key],tbl_COA[SubClass],"Not Found")</f>
        <v>Liabilities</v>
      </c>
      <c r="I12296" t="str">
        <f>_xlfn.XLOOKUP(tbl_GL[[#This Row],[Account_key]],tbl_COA[Account_key],tbl_COA[SubClass2],"Not Found")</f>
        <v>Current Liabilities</v>
      </c>
      <c r="J12296" t="str">
        <f>_xlfn.XLOOKUP(tbl_GL[[#This Row],[Account_key]],tbl_COA[Account_key],tbl_COA[SubAccount],,0)</f>
        <v>Accrued Expenses</v>
      </c>
      <c r="K12296">
        <f>YEAR(tbl_GL[[#This Row],[Date]])</f>
        <v>2019</v>
      </c>
    </row>
    <row r="12297" spans="1:11" x14ac:dyDescent="0.35">
      <c r="A12297">
        <v>961.1</v>
      </c>
      <c r="B12297" s="24">
        <v>43646</v>
      </c>
      <c r="C12297">
        <v>5</v>
      </c>
      <c r="D12297" s="13">
        <v>10</v>
      </c>
      <c r="E12297" s="13" t="s">
        <v>110</v>
      </c>
      <c r="F12297" s="17">
        <v>20</v>
      </c>
      <c r="G12297" t="str">
        <f>_xlfn.XLOOKUP(tbl_GL[[#This Row],[Account_key]],tbl_COA[Account_key],tbl_COA[Class],"Not Found")</f>
        <v>Assets</v>
      </c>
      <c r="H12297" t="str">
        <f>_xlfn.XLOOKUP(tbl_GL[[#This Row],[Account_key]],tbl_COA[Account_key],tbl_COA[SubClass],"Not Found")</f>
        <v>Assets</v>
      </c>
      <c r="I12297" t="str">
        <f>_xlfn.XLOOKUP(tbl_GL[[#This Row],[Account_key]],tbl_COA[Account_key],tbl_COA[SubClass2],"Not Found")</f>
        <v>Current Assets</v>
      </c>
      <c r="J12297" t="str">
        <f>_xlfn.XLOOKUP(tbl_GL[[#This Row],[Account_key]],tbl_COA[Account_key],tbl_COA[SubAccount],,0)</f>
        <v>Cash at Bank</v>
      </c>
      <c r="K12297">
        <f>YEAR(tbl_GL[[#This Row],[Date]])</f>
        <v>2019</v>
      </c>
    </row>
    <row r="12298" spans="1:11" x14ac:dyDescent="0.35">
      <c r="A12298">
        <v>961.2</v>
      </c>
      <c r="B12298" s="24">
        <v>43646</v>
      </c>
      <c r="C12298">
        <v>5</v>
      </c>
      <c r="D12298" s="13">
        <v>430</v>
      </c>
      <c r="E12298" s="13" t="s">
        <v>110</v>
      </c>
      <c r="F12298" s="17">
        <v>20</v>
      </c>
      <c r="G12298" t="str">
        <f>_xlfn.XLOOKUP(tbl_GL[[#This Row],[Account_key]],tbl_COA[Account_key],tbl_COA[Class],"Not Found")</f>
        <v>Non-operating</v>
      </c>
      <c r="H12298" t="str">
        <f>_xlfn.XLOOKUP(tbl_GL[[#This Row],[Account_key]],tbl_COA[Account_key],tbl_COA[SubClass],"Not Found")</f>
        <v>Exchange Loss/Gain</v>
      </c>
      <c r="I12298" t="str">
        <f>_xlfn.XLOOKUP(tbl_GL[[#This Row],[Account_key]],tbl_COA[Account_key],tbl_COA[SubClass2],"Not Found")</f>
        <v>Exchange Loss/Gain</v>
      </c>
      <c r="J12298" t="str">
        <f>_xlfn.XLOOKUP(tbl_GL[[#This Row],[Account_key]],tbl_COA[Account_key],tbl_COA[SubAccount],,0)</f>
        <v>Exchange Loss/Gain</v>
      </c>
      <c r="K12298">
        <f>YEAR(tbl_GL[[#This Row],[Date]])</f>
        <v>2019</v>
      </c>
    </row>
    <row r="12299" spans="1:11" x14ac:dyDescent="0.35">
      <c r="A12299">
        <v>962.1</v>
      </c>
      <c r="B12299" s="24">
        <v>43646</v>
      </c>
      <c r="C12299">
        <v>5</v>
      </c>
      <c r="D12299" s="13">
        <v>400</v>
      </c>
      <c r="E12299" s="13" t="s">
        <v>104</v>
      </c>
      <c r="F12299" s="17">
        <v>-125</v>
      </c>
      <c r="G12299" t="str">
        <f>_xlfn.XLOOKUP(tbl_GL[[#This Row],[Account_key]],tbl_COA[Account_key],tbl_COA[Class],"Not Found")</f>
        <v>Operating account</v>
      </c>
      <c r="H12299" t="str">
        <f>_xlfn.XLOOKUP(tbl_GL[[#This Row],[Account_key]],tbl_COA[Account_key],tbl_COA[SubClass],"Not Found")</f>
        <v>Depreciation &amp; Amortization</v>
      </c>
      <c r="I12299" t="str">
        <f>_xlfn.XLOOKUP(tbl_GL[[#This Row],[Account_key]],tbl_COA[Account_key],tbl_COA[SubClass2],"Not Found")</f>
        <v>Amortization</v>
      </c>
      <c r="J12299" t="str">
        <f>_xlfn.XLOOKUP(tbl_GL[[#This Row],[Account_key]],tbl_COA[Account_key],tbl_COA[SubAccount],,0)</f>
        <v>Amortization of Intangible Assets</v>
      </c>
      <c r="K12299">
        <f>YEAR(tbl_GL[[#This Row],[Date]])</f>
        <v>2019</v>
      </c>
    </row>
    <row r="12300" spans="1:11" x14ac:dyDescent="0.35">
      <c r="A12300">
        <v>962.2</v>
      </c>
      <c r="B12300" s="24">
        <v>43646</v>
      </c>
      <c r="C12300">
        <v>5</v>
      </c>
      <c r="D12300" s="13">
        <v>100</v>
      </c>
      <c r="E12300" s="13" t="s">
        <v>104</v>
      </c>
      <c r="F12300" s="17">
        <v>-125</v>
      </c>
      <c r="G12300" t="str">
        <f>_xlfn.XLOOKUP(tbl_GL[[#This Row],[Account_key]],tbl_COA[Account_key],tbl_COA[Class],"Not Found")</f>
        <v>Assets</v>
      </c>
      <c r="H12300" t="str">
        <f>_xlfn.XLOOKUP(tbl_GL[[#This Row],[Account_key]],tbl_COA[Account_key],tbl_COA[SubClass],"Not Found")</f>
        <v>Assets</v>
      </c>
      <c r="I12300" t="str">
        <f>_xlfn.XLOOKUP(tbl_GL[[#This Row],[Account_key]],tbl_COA[Account_key],tbl_COA[SubClass2],"Not Found")</f>
        <v>Non-Current Assets</v>
      </c>
      <c r="J12300" t="str">
        <f>_xlfn.XLOOKUP(tbl_GL[[#This Row],[Account_key]],tbl_COA[Account_key],tbl_COA[SubAccount],,0)</f>
        <v>Patents and trademarks</v>
      </c>
      <c r="K12300">
        <f>YEAR(tbl_GL[[#This Row],[Date]])</f>
        <v>2019</v>
      </c>
    </row>
    <row r="12301" spans="1:11" x14ac:dyDescent="0.35">
      <c r="A12301">
        <v>963.1</v>
      </c>
      <c r="B12301" s="24">
        <v>43646</v>
      </c>
      <c r="C12301">
        <v>5</v>
      </c>
      <c r="D12301" s="13">
        <v>10</v>
      </c>
      <c r="E12301" s="13" t="s">
        <v>113</v>
      </c>
      <c r="F12301" s="17">
        <v>137</v>
      </c>
      <c r="G12301" t="str">
        <f>_xlfn.XLOOKUP(tbl_GL[[#This Row],[Account_key]],tbl_COA[Account_key],tbl_COA[Class],"Not Found")</f>
        <v>Assets</v>
      </c>
      <c r="H12301" t="str">
        <f>_xlfn.XLOOKUP(tbl_GL[[#This Row],[Account_key]],tbl_COA[Account_key],tbl_COA[SubClass],"Not Found")</f>
        <v>Assets</v>
      </c>
      <c r="I12301" t="str">
        <f>_xlfn.XLOOKUP(tbl_GL[[#This Row],[Account_key]],tbl_COA[Account_key],tbl_COA[SubClass2],"Not Found")</f>
        <v>Current Assets</v>
      </c>
      <c r="J12301" t="str">
        <f>_xlfn.XLOOKUP(tbl_GL[[#This Row],[Account_key]],tbl_COA[Account_key],tbl_COA[SubAccount],,0)</f>
        <v>Cash at Bank</v>
      </c>
      <c r="K12301">
        <f>YEAR(tbl_GL[[#This Row],[Date]])</f>
        <v>2019</v>
      </c>
    </row>
    <row r="12302" spans="1:11" x14ac:dyDescent="0.35">
      <c r="A12302">
        <v>963.2</v>
      </c>
      <c r="B12302" s="24">
        <v>43646</v>
      </c>
      <c r="C12302">
        <v>5</v>
      </c>
      <c r="D12302" s="13">
        <v>410</v>
      </c>
      <c r="E12302" s="13" t="s">
        <v>113</v>
      </c>
      <c r="F12302" s="17">
        <v>137</v>
      </c>
      <c r="G12302" t="str">
        <f>_xlfn.XLOOKUP(tbl_GL[[#This Row],[Account_key]],tbl_COA[Account_key],tbl_COA[Class],"Not Found")</f>
        <v>Non-operating</v>
      </c>
      <c r="H12302" t="str">
        <f>_xlfn.XLOOKUP(tbl_GL[[#This Row],[Account_key]],tbl_COA[Account_key],tbl_COA[SubClass],"Not Found")</f>
        <v>Interest Income</v>
      </c>
      <c r="I12302" t="str">
        <f>_xlfn.XLOOKUP(tbl_GL[[#This Row],[Account_key]],tbl_COA[Account_key],tbl_COA[SubClass2],"Not Found")</f>
        <v>Interest Income</v>
      </c>
      <c r="J12302" t="str">
        <f>_xlfn.XLOOKUP(tbl_GL[[#This Row],[Account_key]],tbl_COA[Account_key],tbl_COA[SubAccount],,0)</f>
        <v>Interest Income</v>
      </c>
      <c r="K12302">
        <f>YEAR(tbl_GL[[#This Row],[Date]])</f>
        <v>2019</v>
      </c>
    </row>
    <row r="12303" spans="1:11" x14ac:dyDescent="0.35">
      <c r="A12303">
        <v>964.1</v>
      </c>
      <c r="B12303" s="24">
        <v>43646</v>
      </c>
      <c r="C12303">
        <v>5</v>
      </c>
      <c r="D12303" s="13">
        <v>440</v>
      </c>
      <c r="E12303" s="13" t="s">
        <v>112</v>
      </c>
      <c r="F12303" s="17">
        <v>-195</v>
      </c>
      <c r="G12303" t="str">
        <f>_xlfn.XLOOKUP(tbl_GL[[#This Row],[Account_key]],tbl_COA[Account_key],tbl_COA[Class],"Not Found")</f>
        <v>Interest &amp; Tax</v>
      </c>
      <c r="H12303" t="str">
        <f>_xlfn.XLOOKUP(tbl_GL[[#This Row],[Account_key]],tbl_COA[Account_key],tbl_COA[SubClass],"Not Found")</f>
        <v>Interest Expense</v>
      </c>
      <c r="I12303" t="str">
        <f>_xlfn.XLOOKUP(tbl_GL[[#This Row],[Account_key]],tbl_COA[Account_key],tbl_COA[SubClass2],"Not Found")</f>
        <v>Interest Expense</v>
      </c>
      <c r="J12303" t="str">
        <f>_xlfn.XLOOKUP(tbl_GL[[#This Row],[Account_key]],tbl_COA[Account_key],tbl_COA[SubAccount],,0)</f>
        <v>Interest Expense</v>
      </c>
      <c r="K12303">
        <f>YEAR(tbl_GL[[#This Row],[Date]])</f>
        <v>2019</v>
      </c>
    </row>
    <row r="12304" spans="1:11" x14ac:dyDescent="0.35">
      <c r="A12304">
        <v>964.2</v>
      </c>
      <c r="B12304" s="24">
        <v>43646</v>
      </c>
      <c r="C12304">
        <v>5</v>
      </c>
      <c r="D12304" s="13">
        <v>121</v>
      </c>
      <c r="E12304" s="13" t="s">
        <v>112</v>
      </c>
      <c r="F12304" s="17">
        <v>195</v>
      </c>
      <c r="G12304" t="str">
        <f>_xlfn.XLOOKUP(tbl_GL[[#This Row],[Account_key]],tbl_COA[Account_key],tbl_COA[Class],"Not Found")</f>
        <v>Liabilities and Owners Equity</v>
      </c>
      <c r="H12304" t="str">
        <f>_xlfn.XLOOKUP(tbl_GL[[#This Row],[Account_key]],tbl_COA[Account_key],tbl_COA[SubClass],"Not Found")</f>
        <v>Liabilities</v>
      </c>
      <c r="I12304" t="str">
        <f>_xlfn.XLOOKUP(tbl_GL[[#This Row],[Account_key]],tbl_COA[Account_key],tbl_COA[SubClass2],"Not Found")</f>
        <v>Current Liabilities</v>
      </c>
      <c r="J12304" t="str">
        <f>_xlfn.XLOOKUP(tbl_GL[[#This Row],[Account_key]],tbl_COA[Account_key],tbl_COA[SubAccount],,0)</f>
        <v>Interest Payable</v>
      </c>
      <c r="K12304">
        <f>YEAR(tbl_GL[[#This Row],[Date]])</f>
        <v>2019</v>
      </c>
    </row>
    <row r="12305" spans="1:11" x14ac:dyDescent="0.35">
      <c r="A12305">
        <v>965.1</v>
      </c>
      <c r="B12305" s="24">
        <v>43646</v>
      </c>
      <c r="C12305">
        <v>5</v>
      </c>
      <c r="D12305" s="13">
        <v>450</v>
      </c>
      <c r="E12305" s="23" t="s">
        <v>108</v>
      </c>
      <c r="F12305" s="17">
        <v>-302</v>
      </c>
      <c r="G12305" t="str">
        <f>_xlfn.XLOOKUP(tbl_GL[[#This Row],[Account_key]],tbl_COA[Account_key],tbl_COA[Class],"Not Found")</f>
        <v>Interest &amp; Tax</v>
      </c>
      <c r="H12305" t="str">
        <f>_xlfn.XLOOKUP(tbl_GL[[#This Row],[Account_key]],tbl_COA[Account_key],tbl_COA[SubClass],"Not Found")</f>
        <v>Taxation</v>
      </c>
      <c r="I12305" t="str">
        <f>_xlfn.XLOOKUP(tbl_GL[[#This Row],[Account_key]],tbl_COA[Account_key],tbl_COA[SubClass2],"Not Found")</f>
        <v>Taxation</v>
      </c>
      <c r="J12305" t="str">
        <f>_xlfn.XLOOKUP(tbl_GL[[#This Row],[Account_key]],tbl_COA[Account_key],tbl_COA[SubAccount],,0)</f>
        <v>Taxation</v>
      </c>
      <c r="K12305">
        <f>YEAR(tbl_GL[[#This Row],[Date]])</f>
        <v>2019</v>
      </c>
    </row>
    <row r="12306" spans="1:11" x14ac:dyDescent="0.35">
      <c r="A12306">
        <v>965.2</v>
      </c>
      <c r="B12306" s="24">
        <v>43646</v>
      </c>
      <c r="C12306">
        <v>5</v>
      </c>
      <c r="D12306" s="13">
        <v>122</v>
      </c>
      <c r="E12306" s="23" t="s">
        <v>108</v>
      </c>
      <c r="F12306" s="17">
        <v>302</v>
      </c>
      <c r="G12306" t="str">
        <f>_xlfn.XLOOKUP(tbl_GL[[#This Row],[Account_key]],tbl_COA[Account_key],tbl_COA[Class],"Not Found")</f>
        <v>Liabilities and Owners Equity</v>
      </c>
      <c r="H12306" t="str">
        <f>_xlfn.XLOOKUP(tbl_GL[[#This Row],[Account_key]],tbl_COA[Account_key],tbl_COA[SubClass],"Not Found")</f>
        <v>Liabilities</v>
      </c>
      <c r="I12306" t="str">
        <f>_xlfn.XLOOKUP(tbl_GL[[#This Row],[Account_key]],tbl_COA[Account_key],tbl_COA[SubClass2],"Not Found")</f>
        <v>Current Liabilities</v>
      </c>
      <c r="J12306" t="str">
        <f>_xlfn.XLOOKUP(tbl_GL[[#This Row],[Account_key]],tbl_COA[Account_key],tbl_COA[SubAccount],,0)</f>
        <v>Tax payable</v>
      </c>
      <c r="K12306">
        <f>YEAR(tbl_GL[[#This Row],[Date]])</f>
        <v>2019</v>
      </c>
    </row>
    <row r="12307" spans="1:11" x14ac:dyDescent="0.35">
      <c r="A12307">
        <v>966.1</v>
      </c>
      <c r="B12307" s="24">
        <v>43646</v>
      </c>
      <c r="C12307">
        <v>5</v>
      </c>
      <c r="D12307" s="13">
        <v>330</v>
      </c>
      <c r="E12307" s="13" t="s">
        <v>97</v>
      </c>
      <c r="F12307" s="17">
        <v>-1050</v>
      </c>
      <c r="G12307" t="str">
        <f>_xlfn.XLOOKUP(tbl_GL[[#This Row],[Account_key]],tbl_COA[Account_key],tbl_COA[Class],"Not Found")</f>
        <v>Operating account</v>
      </c>
      <c r="H12307" t="str">
        <f>_xlfn.XLOOKUP(tbl_GL[[#This Row],[Account_key]],tbl_COA[Account_key],tbl_COA[SubClass],"Not Found")</f>
        <v>Operating Expenses</v>
      </c>
      <c r="I12307" t="str">
        <f>_xlfn.XLOOKUP(tbl_GL[[#This Row],[Account_key]],tbl_COA[Account_key],tbl_COA[SubClass2],"Not Found")</f>
        <v>Administration</v>
      </c>
      <c r="J12307" t="str">
        <f>_xlfn.XLOOKUP(tbl_GL[[#This Row],[Account_key]],tbl_COA[Account_key],tbl_COA[SubAccount],,0)</f>
        <v>Telephone</v>
      </c>
      <c r="K12307">
        <f>YEAR(tbl_GL[[#This Row],[Date]])</f>
        <v>2019</v>
      </c>
    </row>
    <row r="12308" spans="1:11" x14ac:dyDescent="0.35">
      <c r="A12308">
        <v>966.2</v>
      </c>
      <c r="B12308" s="24">
        <v>43646</v>
      </c>
      <c r="C12308">
        <v>5</v>
      </c>
      <c r="D12308" s="13">
        <v>120</v>
      </c>
      <c r="E12308" s="13" t="s">
        <v>97</v>
      </c>
      <c r="F12308" s="17">
        <v>1050</v>
      </c>
      <c r="G12308" t="str">
        <f>_xlfn.XLOOKUP(tbl_GL[[#This Row],[Account_key]],tbl_COA[Account_key],tbl_COA[Class],"Not Found")</f>
        <v>Liabilities and Owners Equity</v>
      </c>
      <c r="H12308" t="str">
        <f>_xlfn.XLOOKUP(tbl_GL[[#This Row],[Account_key]],tbl_COA[Account_key],tbl_COA[SubClass],"Not Found")</f>
        <v>Liabilities</v>
      </c>
      <c r="I12308" t="str">
        <f>_xlfn.XLOOKUP(tbl_GL[[#This Row],[Account_key]],tbl_COA[Account_key],tbl_COA[SubClass2],"Not Found")</f>
        <v>Current Liabilities</v>
      </c>
      <c r="J12308" t="str">
        <f>_xlfn.XLOOKUP(tbl_GL[[#This Row],[Account_key]],tbl_COA[Account_key],tbl_COA[SubAccount],,0)</f>
        <v>Accrued Expenses</v>
      </c>
      <c r="K12308">
        <f>YEAR(tbl_GL[[#This Row],[Date]])</f>
        <v>2019</v>
      </c>
    </row>
    <row r="12309" spans="1:11" x14ac:dyDescent="0.35">
      <c r="A12309">
        <v>967.1</v>
      </c>
      <c r="B12309" s="24">
        <v>43646</v>
      </c>
      <c r="C12309">
        <v>5</v>
      </c>
      <c r="D12309" s="13">
        <v>240</v>
      </c>
      <c r="E12309" s="13" t="s">
        <v>56</v>
      </c>
      <c r="F12309" s="17">
        <v>-2813</v>
      </c>
      <c r="G12309" t="str">
        <f>_xlfn.XLOOKUP(tbl_GL[[#This Row],[Account_key]],tbl_COA[Account_key],tbl_COA[Class],"Not Found")</f>
        <v>Operating account</v>
      </c>
      <c r="H12309" t="str">
        <f>_xlfn.XLOOKUP(tbl_GL[[#This Row],[Account_key]],tbl_COA[Account_key],tbl_COA[SubClass],"Not Found")</f>
        <v>Operating Expenses</v>
      </c>
      <c r="I12309" t="str">
        <f>_xlfn.XLOOKUP(tbl_GL[[#This Row],[Account_key]],tbl_COA[Account_key],tbl_COA[SubClass2],"Not Found")</f>
        <v>Sales &amp; Distribution</v>
      </c>
      <c r="J12309" t="str">
        <f>_xlfn.XLOOKUP(tbl_GL[[#This Row],[Account_key]],tbl_COA[Account_key],tbl_COA[SubAccount],,0)</f>
        <v>Salaries</v>
      </c>
      <c r="K12309">
        <f>YEAR(tbl_GL[[#This Row],[Date]])</f>
        <v>2019</v>
      </c>
    </row>
    <row r="12310" spans="1:11" x14ac:dyDescent="0.35">
      <c r="A12310">
        <v>967.2</v>
      </c>
      <c r="B12310" s="24">
        <v>43646</v>
      </c>
      <c r="C12310">
        <v>5</v>
      </c>
      <c r="D12310" s="13">
        <v>10</v>
      </c>
      <c r="E12310" s="13" t="s">
        <v>56</v>
      </c>
      <c r="F12310" s="17">
        <v>-2813</v>
      </c>
      <c r="G12310" t="str">
        <f>_xlfn.XLOOKUP(tbl_GL[[#This Row],[Account_key]],tbl_COA[Account_key],tbl_COA[Class],"Not Found")</f>
        <v>Assets</v>
      </c>
      <c r="H12310" t="str">
        <f>_xlfn.XLOOKUP(tbl_GL[[#This Row],[Account_key]],tbl_COA[Account_key],tbl_COA[SubClass],"Not Found")</f>
        <v>Assets</v>
      </c>
      <c r="I12310" t="str">
        <f>_xlfn.XLOOKUP(tbl_GL[[#This Row],[Account_key]],tbl_COA[Account_key],tbl_COA[SubClass2],"Not Found")</f>
        <v>Current Assets</v>
      </c>
      <c r="J12310" t="str">
        <f>_xlfn.XLOOKUP(tbl_GL[[#This Row],[Account_key]],tbl_COA[Account_key],tbl_COA[SubAccount],,0)</f>
        <v>Cash at Bank</v>
      </c>
      <c r="K12310">
        <f>YEAR(tbl_GL[[#This Row],[Date]])</f>
        <v>2019</v>
      </c>
    </row>
    <row r="12311" spans="1:11" x14ac:dyDescent="0.35">
      <c r="A12311">
        <v>968.1</v>
      </c>
      <c r="B12311" s="24">
        <v>43646</v>
      </c>
      <c r="C12311">
        <v>5</v>
      </c>
      <c r="D12311" s="13">
        <v>380</v>
      </c>
      <c r="E12311" s="13" t="s">
        <v>101</v>
      </c>
      <c r="F12311" s="17">
        <v>-4900</v>
      </c>
      <c r="G12311" t="str">
        <f>_xlfn.XLOOKUP(tbl_GL[[#This Row],[Account_key]],tbl_COA[Account_key],tbl_COA[Class],"Not Found")</f>
        <v>Operating account</v>
      </c>
      <c r="H12311" t="str">
        <f>_xlfn.XLOOKUP(tbl_GL[[#This Row],[Account_key]],tbl_COA[Account_key],tbl_COA[SubClass],"Not Found")</f>
        <v>Depreciation &amp; Amortization</v>
      </c>
      <c r="I12311" t="str">
        <f>_xlfn.XLOOKUP(tbl_GL[[#This Row],[Account_key]],tbl_COA[Account_key],tbl_COA[SubClass2],"Not Found")</f>
        <v>Depreciation</v>
      </c>
      <c r="J12311" t="str">
        <f>_xlfn.XLOOKUP(tbl_GL[[#This Row],[Account_key]],tbl_COA[Account_key],tbl_COA[SubAccount],,0)</f>
        <v>Equipment</v>
      </c>
      <c r="K12311">
        <f>YEAR(tbl_GL[[#This Row],[Date]])</f>
        <v>2019</v>
      </c>
    </row>
    <row r="12312" spans="1:11" x14ac:dyDescent="0.35">
      <c r="A12312">
        <v>968.2</v>
      </c>
      <c r="B12312" s="24">
        <v>43646</v>
      </c>
      <c r="C12312">
        <v>5</v>
      </c>
      <c r="D12312" s="13">
        <v>90</v>
      </c>
      <c r="E12312" s="13" t="s">
        <v>101</v>
      </c>
      <c r="F12312" s="17">
        <v>-4900</v>
      </c>
      <c r="G12312" t="str">
        <f>_xlfn.XLOOKUP(tbl_GL[[#This Row],[Account_key]],tbl_COA[Account_key],tbl_COA[Class],"Not Found")</f>
        <v>Assets</v>
      </c>
      <c r="H12312" t="str">
        <f>_xlfn.XLOOKUP(tbl_GL[[#This Row],[Account_key]],tbl_COA[Account_key],tbl_COA[SubClass],"Not Found")</f>
        <v>Assets</v>
      </c>
      <c r="I12312" t="str">
        <f>_xlfn.XLOOKUP(tbl_GL[[#This Row],[Account_key]],tbl_COA[Account_key],tbl_COA[SubClass2],"Not Found")</f>
        <v>Non-Current Assets</v>
      </c>
      <c r="J12312" t="str">
        <f>_xlfn.XLOOKUP(tbl_GL[[#This Row],[Account_key]],tbl_COA[Account_key],tbl_COA[SubAccount],,0)</f>
        <v>Office Furniture &amp; Equipment</v>
      </c>
      <c r="K12312">
        <f>YEAR(tbl_GL[[#This Row],[Date]])</f>
        <v>2019</v>
      </c>
    </row>
    <row r="12313" spans="1:11" x14ac:dyDescent="0.35">
      <c r="A12313">
        <v>970.1</v>
      </c>
      <c r="B12313" s="24">
        <v>43646</v>
      </c>
      <c r="C12313">
        <v>5</v>
      </c>
      <c r="D12313" s="13">
        <v>30</v>
      </c>
      <c r="E12313" s="13" t="s">
        <v>80</v>
      </c>
      <c r="F12313" s="17">
        <v>-12908</v>
      </c>
      <c r="G12313" t="str">
        <f>_xlfn.XLOOKUP(tbl_GL[[#This Row],[Account_key]],tbl_COA[Account_key],tbl_COA[Class],"Not Found")</f>
        <v>Assets</v>
      </c>
      <c r="H12313" t="str">
        <f>_xlfn.XLOOKUP(tbl_GL[[#This Row],[Account_key]],tbl_COA[Account_key],tbl_COA[SubClass],"Not Found")</f>
        <v>Assets</v>
      </c>
      <c r="I12313" t="str">
        <f>_xlfn.XLOOKUP(tbl_GL[[#This Row],[Account_key]],tbl_COA[Account_key],tbl_COA[SubClass2],"Not Found")</f>
        <v>Current Assets</v>
      </c>
      <c r="J12313" t="str">
        <f>_xlfn.XLOOKUP(tbl_GL[[#This Row],[Account_key]],tbl_COA[Account_key],tbl_COA[SubAccount],,0)</f>
        <v>Trade Receivables</v>
      </c>
      <c r="K12313">
        <f>YEAR(tbl_GL[[#This Row],[Date]])</f>
        <v>2019</v>
      </c>
    </row>
    <row r="12314" spans="1:11" x14ac:dyDescent="0.35">
      <c r="A12314">
        <v>970.2</v>
      </c>
      <c r="B12314" s="24">
        <v>43646</v>
      </c>
      <c r="C12314">
        <v>5</v>
      </c>
      <c r="D12314" s="13">
        <v>10</v>
      </c>
      <c r="E12314" s="13" t="s">
        <v>80</v>
      </c>
      <c r="F12314" s="17">
        <v>12908</v>
      </c>
      <c r="G12314" t="str">
        <f>_xlfn.XLOOKUP(tbl_GL[[#This Row],[Account_key]],tbl_COA[Account_key],tbl_COA[Class],"Not Found")</f>
        <v>Assets</v>
      </c>
      <c r="H12314" t="str">
        <f>_xlfn.XLOOKUP(tbl_GL[[#This Row],[Account_key]],tbl_COA[Account_key],tbl_COA[SubClass],"Not Found")</f>
        <v>Assets</v>
      </c>
      <c r="I12314" t="str">
        <f>_xlfn.XLOOKUP(tbl_GL[[#This Row],[Account_key]],tbl_COA[Account_key],tbl_COA[SubClass2],"Not Found")</f>
        <v>Current Assets</v>
      </c>
      <c r="J12314" t="str">
        <f>_xlfn.XLOOKUP(tbl_GL[[#This Row],[Account_key]],tbl_COA[Account_key],tbl_COA[SubAccount],,0)</f>
        <v>Cash at Bank</v>
      </c>
      <c r="K12314">
        <f>YEAR(tbl_GL[[#This Row],[Date]])</f>
        <v>2019</v>
      </c>
    </row>
    <row r="12315" spans="1:11" x14ac:dyDescent="0.35">
      <c r="A12315">
        <v>971.1</v>
      </c>
      <c r="B12315" s="24">
        <v>43646</v>
      </c>
      <c r="C12315">
        <v>5</v>
      </c>
      <c r="D12315" s="13">
        <v>10</v>
      </c>
      <c r="E12315" s="13" t="s">
        <v>145</v>
      </c>
      <c r="F12315" s="17">
        <v>-14445</v>
      </c>
      <c r="G12315" t="str">
        <f>_xlfn.XLOOKUP(tbl_GL[[#This Row],[Account_key]],tbl_COA[Account_key],tbl_COA[Class],"Not Found")</f>
        <v>Assets</v>
      </c>
      <c r="H12315" t="str">
        <f>_xlfn.XLOOKUP(tbl_GL[[#This Row],[Account_key]],tbl_COA[Account_key],tbl_COA[SubClass],"Not Found")</f>
        <v>Assets</v>
      </c>
      <c r="I12315" t="str">
        <f>_xlfn.XLOOKUP(tbl_GL[[#This Row],[Account_key]],tbl_COA[Account_key],tbl_COA[SubClass2],"Not Found")</f>
        <v>Current Assets</v>
      </c>
      <c r="J12315" t="str">
        <f>_xlfn.XLOOKUP(tbl_GL[[#This Row],[Account_key]],tbl_COA[Account_key],tbl_COA[SubAccount],,0)</f>
        <v>Cash at Bank</v>
      </c>
      <c r="K12315">
        <f>YEAR(tbl_GL[[#This Row],[Date]])</f>
        <v>2019</v>
      </c>
    </row>
    <row r="12316" spans="1:11" x14ac:dyDescent="0.35">
      <c r="A12316">
        <v>971.2</v>
      </c>
      <c r="B12316" s="24">
        <v>43646</v>
      </c>
      <c r="C12316">
        <v>5</v>
      </c>
      <c r="D12316" s="13">
        <v>122</v>
      </c>
      <c r="E12316" s="13" t="s">
        <v>145</v>
      </c>
      <c r="F12316" s="17">
        <v>-14445</v>
      </c>
      <c r="G12316" t="str">
        <f>_xlfn.XLOOKUP(tbl_GL[[#This Row],[Account_key]],tbl_COA[Account_key],tbl_COA[Class],"Not Found")</f>
        <v>Liabilities and Owners Equity</v>
      </c>
      <c r="H12316" t="str">
        <f>_xlfn.XLOOKUP(tbl_GL[[#This Row],[Account_key]],tbl_COA[Account_key],tbl_COA[SubClass],"Not Found")</f>
        <v>Liabilities</v>
      </c>
      <c r="I12316" t="str">
        <f>_xlfn.XLOOKUP(tbl_GL[[#This Row],[Account_key]],tbl_COA[Account_key],tbl_COA[SubClass2],"Not Found")</f>
        <v>Current Liabilities</v>
      </c>
      <c r="J12316" t="str">
        <f>_xlfn.XLOOKUP(tbl_GL[[#This Row],[Account_key]],tbl_COA[Account_key],tbl_COA[SubAccount],,0)</f>
        <v>Tax payable</v>
      </c>
      <c r="K12316">
        <f>YEAR(tbl_GL[[#This Row],[Date]])</f>
        <v>2019</v>
      </c>
    </row>
    <row r="12317" spans="1:11" x14ac:dyDescent="0.35">
      <c r="A12317">
        <v>972.1</v>
      </c>
      <c r="B12317" s="24">
        <v>43647</v>
      </c>
      <c r="C12317">
        <v>5</v>
      </c>
      <c r="D12317" s="13">
        <v>10</v>
      </c>
      <c r="E12317" s="13" t="s">
        <v>98</v>
      </c>
      <c r="F12317" s="17">
        <v>-1624</v>
      </c>
      <c r="G12317" t="str">
        <f>_xlfn.XLOOKUP(tbl_GL[[#This Row],[Account_key]],tbl_COA[Account_key],tbl_COA[Class],"Not Found")</f>
        <v>Assets</v>
      </c>
      <c r="H12317" t="str">
        <f>_xlfn.XLOOKUP(tbl_GL[[#This Row],[Account_key]],tbl_COA[Account_key],tbl_COA[SubClass],"Not Found")</f>
        <v>Assets</v>
      </c>
      <c r="I12317" t="str">
        <f>_xlfn.XLOOKUP(tbl_GL[[#This Row],[Account_key]],tbl_COA[Account_key],tbl_COA[SubClass2],"Not Found")</f>
        <v>Current Assets</v>
      </c>
      <c r="J12317" t="str">
        <f>_xlfn.XLOOKUP(tbl_GL[[#This Row],[Account_key]],tbl_COA[Account_key],tbl_COA[SubAccount],,0)</f>
        <v>Cash at Bank</v>
      </c>
      <c r="K12317">
        <f>YEAR(tbl_GL[[#This Row],[Date]])</f>
        <v>2019</v>
      </c>
    </row>
    <row r="12318" spans="1:11" x14ac:dyDescent="0.35">
      <c r="A12318">
        <v>972.2</v>
      </c>
      <c r="B12318" s="24">
        <v>43647</v>
      </c>
      <c r="C12318">
        <v>5</v>
      </c>
      <c r="D12318" s="13">
        <v>120</v>
      </c>
      <c r="E12318" s="13" t="s">
        <v>98</v>
      </c>
      <c r="F12318" s="17">
        <v>-1624</v>
      </c>
      <c r="G12318" t="str">
        <f>_xlfn.XLOOKUP(tbl_GL[[#This Row],[Account_key]],tbl_COA[Account_key],tbl_COA[Class],"Not Found")</f>
        <v>Liabilities and Owners Equity</v>
      </c>
      <c r="H12318" t="str">
        <f>_xlfn.XLOOKUP(tbl_GL[[#This Row],[Account_key]],tbl_COA[Account_key],tbl_COA[SubClass],"Not Found")</f>
        <v>Liabilities</v>
      </c>
      <c r="I12318" t="str">
        <f>_xlfn.XLOOKUP(tbl_GL[[#This Row],[Account_key]],tbl_COA[Account_key],tbl_COA[SubClass2],"Not Found")</f>
        <v>Current Liabilities</v>
      </c>
      <c r="J12318" t="str">
        <f>_xlfn.XLOOKUP(tbl_GL[[#This Row],[Account_key]],tbl_COA[Account_key],tbl_COA[SubAccount],,0)</f>
        <v>Accrued Expenses</v>
      </c>
      <c r="K12318">
        <f>YEAR(tbl_GL[[#This Row],[Date]])</f>
        <v>2019</v>
      </c>
    </row>
    <row r="12319" spans="1:11" x14ac:dyDescent="0.35">
      <c r="A12319">
        <v>973.1</v>
      </c>
      <c r="B12319" s="24">
        <v>43647</v>
      </c>
      <c r="C12319">
        <v>5</v>
      </c>
      <c r="D12319" s="13">
        <v>60</v>
      </c>
      <c r="E12319" s="13" t="s">
        <v>84</v>
      </c>
      <c r="F12319" s="17">
        <v>20475</v>
      </c>
      <c r="G12319" t="str">
        <f>_xlfn.XLOOKUP(tbl_GL[[#This Row],[Account_key]],tbl_COA[Account_key],tbl_COA[Class],"Not Found")</f>
        <v>Assets</v>
      </c>
      <c r="H12319" t="str">
        <f>_xlfn.XLOOKUP(tbl_GL[[#This Row],[Account_key]],tbl_COA[Account_key],tbl_COA[SubClass],"Not Found")</f>
        <v>Assets</v>
      </c>
      <c r="I12319" t="str">
        <f>_xlfn.XLOOKUP(tbl_GL[[#This Row],[Account_key]],tbl_COA[Account_key],tbl_COA[SubClass2],"Not Found")</f>
        <v>Current Assets</v>
      </c>
      <c r="J12319" t="str">
        <f>_xlfn.XLOOKUP(tbl_GL[[#This Row],[Account_key]],tbl_COA[Account_key],tbl_COA[SubAccount],,0)</f>
        <v>Inventory</v>
      </c>
      <c r="K12319">
        <f>YEAR(tbl_GL[[#This Row],[Date]])</f>
        <v>2019</v>
      </c>
    </row>
    <row r="12320" spans="1:11" x14ac:dyDescent="0.35">
      <c r="A12320">
        <v>973.2</v>
      </c>
      <c r="B12320" s="24">
        <v>43647</v>
      </c>
      <c r="C12320">
        <v>5</v>
      </c>
      <c r="D12320" s="13">
        <v>110</v>
      </c>
      <c r="E12320" s="13" t="s">
        <v>84</v>
      </c>
      <c r="F12320" s="17">
        <v>20475</v>
      </c>
      <c r="G12320" t="str">
        <f>_xlfn.XLOOKUP(tbl_GL[[#This Row],[Account_key]],tbl_COA[Account_key],tbl_COA[Class],"Not Found")</f>
        <v>Liabilities and Owners Equity</v>
      </c>
      <c r="H12320" t="str">
        <f>_xlfn.XLOOKUP(tbl_GL[[#This Row],[Account_key]],tbl_COA[Account_key],tbl_COA[SubClass],"Not Found")</f>
        <v>Liabilities</v>
      </c>
      <c r="I12320" t="str">
        <f>_xlfn.XLOOKUP(tbl_GL[[#This Row],[Account_key]],tbl_COA[Account_key],tbl_COA[SubClass2],"Not Found")</f>
        <v>Current Liabilities</v>
      </c>
      <c r="J12320" t="str">
        <f>_xlfn.XLOOKUP(tbl_GL[[#This Row],[Account_key]],tbl_COA[Account_key],tbl_COA[SubAccount],,0)</f>
        <v>Trade Payables</v>
      </c>
      <c r="K12320">
        <f>YEAR(tbl_GL[[#This Row],[Date]])</f>
        <v>2019</v>
      </c>
    </row>
    <row r="12321" spans="1:11" x14ac:dyDescent="0.35">
      <c r="A12321">
        <v>974.1</v>
      </c>
      <c r="B12321" s="24">
        <v>43647</v>
      </c>
      <c r="C12321">
        <v>5</v>
      </c>
      <c r="D12321" s="13">
        <v>20</v>
      </c>
      <c r="E12321" s="13" t="s">
        <v>124</v>
      </c>
      <c r="F12321" s="17">
        <v>25000</v>
      </c>
      <c r="G12321" t="str">
        <f>_xlfn.XLOOKUP(tbl_GL[[#This Row],[Account_key]],tbl_COA[Account_key],tbl_COA[Class],"Not Found")</f>
        <v>Assets</v>
      </c>
      <c r="H12321" t="str">
        <f>_xlfn.XLOOKUP(tbl_GL[[#This Row],[Account_key]],tbl_COA[Account_key],tbl_COA[SubClass],"Not Found")</f>
        <v>Assets</v>
      </c>
      <c r="I12321" t="str">
        <f>_xlfn.XLOOKUP(tbl_GL[[#This Row],[Account_key]],tbl_COA[Account_key],tbl_COA[SubClass2],"Not Found")</f>
        <v>Current Assets</v>
      </c>
      <c r="J12321" t="str">
        <f>_xlfn.XLOOKUP(tbl_GL[[#This Row],[Account_key]],tbl_COA[Account_key],tbl_COA[SubAccount],,0)</f>
        <v>Cash in hand</v>
      </c>
      <c r="K12321">
        <f>YEAR(tbl_GL[[#This Row],[Date]])</f>
        <v>2019</v>
      </c>
    </row>
    <row r="12322" spans="1:11" x14ac:dyDescent="0.35">
      <c r="A12322">
        <v>974.2</v>
      </c>
      <c r="B12322" s="24">
        <v>43647</v>
      </c>
      <c r="C12322">
        <v>5</v>
      </c>
      <c r="D12322" s="13">
        <v>10</v>
      </c>
      <c r="E12322" s="13" t="s">
        <v>124</v>
      </c>
      <c r="F12322" s="17">
        <v>-25000</v>
      </c>
      <c r="G12322" t="str">
        <f>_xlfn.XLOOKUP(tbl_GL[[#This Row],[Account_key]],tbl_COA[Account_key],tbl_COA[Class],"Not Found")</f>
        <v>Assets</v>
      </c>
      <c r="H12322" t="str">
        <f>_xlfn.XLOOKUP(tbl_GL[[#This Row],[Account_key]],tbl_COA[Account_key],tbl_COA[SubClass],"Not Found")</f>
        <v>Assets</v>
      </c>
      <c r="I12322" t="str">
        <f>_xlfn.XLOOKUP(tbl_GL[[#This Row],[Account_key]],tbl_COA[Account_key],tbl_COA[SubClass2],"Not Found")</f>
        <v>Current Assets</v>
      </c>
      <c r="J12322" t="str">
        <f>_xlfn.XLOOKUP(tbl_GL[[#This Row],[Account_key]],tbl_COA[Account_key],tbl_COA[SubAccount],,0)</f>
        <v>Cash at Bank</v>
      </c>
      <c r="K12322">
        <f>YEAR(tbl_GL[[#This Row],[Date]])</f>
        <v>2019</v>
      </c>
    </row>
    <row r="12323" spans="1:11" x14ac:dyDescent="0.35">
      <c r="A12323">
        <v>975.1</v>
      </c>
      <c r="B12323" s="24">
        <v>43648</v>
      </c>
      <c r="C12323">
        <v>5</v>
      </c>
      <c r="D12323" s="13">
        <v>230</v>
      </c>
      <c r="E12323" s="13" t="s">
        <v>4</v>
      </c>
      <c r="F12323" s="17">
        <v>-774</v>
      </c>
      <c r="G12323" t="str">
        <f>_xlfn.XLOOKUP(tbl_GL[[#This Row],[Account_key]],tbl_COA[Account_key],tbl_COA[Class],"Not Found")</f>
        <v>Trading account</v>
      </c>
      <c r="H12323" t="str">
        <f>_xlfn.XLOOKUP(tbl_GL[[#This Row],[Account_key]],tbl_COA[Account_key],tbl_COA[SubClass],"Not Found")</f>
        <v>Cost of Sales</v>
      </c>
      <c r="I12323" t="str">
        <f>_xlfn.XLOOKUP(tbl_GL[[#This Row],[Account_key]],tbl_COA[Account_key],tbl_COA[SubClass2],"Not Found")</f>
        <v>Cost of Sales</v>
      </c>
      <c r="J12323" t="str">
        <f>_xlfn.XLOOKUP(tbl_GL[[#This Row],[Account_key]],tbl_COA[Account_key],tbl_COA[SubAccount],,0)</f>
        <v>Cost of Sales</v>
      </c>
      <c r="K12323">
        <f>YEAR(tbl_GL[[#This Row],[Date]])</f>
        <v>2019</v>
      </c>
    </row>
    <row r="12324" spans="1:11" x14ac:dyDescent="0.35">
      <c r="A12324">
        <v>975.2</v>
      </c>
      <c r="B12324" s="24">
        <v>43648</v>
      </c>
      <c r="C12324">
        <v>5</v>
      </c>
      <c r="D12324" s="13">
        <v>60</v>
      </c>
      <c r="E12324" s="13" t="s">
        <v>4</v>
      </c>
      <c r="F12324" s="17">
        <v>-774</v>
      </c>
      <c r="G12324" t="str">
        <f>_xlfn.XLOOKUP(tbl_GL[[#This Row],[Account_key]],tbl_COA[Account_key],tbl_COA[Class],"Not Found")</f>
        <v>Assets</v>
      </c>
      <c r="H12324" t="str">
        <f>_xlfn.XLOOKUP(tbl_GL[[#This Row],[Account_key]],tbl_COA[Account_key],tbl_COA[SubClass],"Not Found")</f>
        <v>Assets</v>
      </c>
      <c r="I12324" t="str">
        <f>_xlfn.XLOOKUP(tbl_GL[[#This Row],[Account_key]],tbl_COA[Account_key],tbl_COA[SubClass2],"Not Found")</f>
        <v>Current Assets</v>
      </c>
      <c r="J12324" t="str">
        <f>_xlfn.XLOOKUP(tbl_GL[[#This Row],[Account_key]],tbl_COA[Account_key],tbl_COA[SubAccount],,0)</f>
        <v>Inventory</v>
      </c>
      <c r="K12324">
        <f>YEAR(tbl_GL[[#This Row],[Date]])</f>
        <v>2019</v>
      </c>
    </row>
    <row r="12325" spans="1:11" x14ac:dyDescent="0.35">
      <c r="A12325">
        <v>976.1</v>
      </c>
      <c r="B12325" s="24">
        <v>43648</v>
      </c>
      <c r="C12325">
        <v>5</v>
      </c>
      <c r="D12325" s="13">
        <v>230</v>
      </c>
      <c r="E12325" s="13" t="s">
        <v>4</v>
      </c>
      <c r="F12325" s="17">
        <v>-2986</v>
      </c>
      <c r="G12325" t="str">
        <f>_xlfn.XLOOKUP(tbl_GL[[#This Row],[Account_key]],tbl_COA[Account_key],tbl_COA[Class],"Not Found")</f>
        <v>Trading account</v>
      </c>
      <c r="H12325" t="str">
        <f>_xlfn.XLOOKUP(tbl_GL[[#This Row],[Account_key]],tbl_COA[Account_key],tbl_COA[SubClass],"Not Found")</f>
        <v>Cost of Sales</v>
      </c>
      <c r="I12325" t="str">
        <f>_xlfn.XLOOKUP(tbl_GL[[#This Row],[Account_key]],tbl_COA[Account_key],tbl_COA[SubClass2],"Not Found")</f>
        <v>Cost of Sales</v>
      </c>
      <c r="J12325" t="str">
        <f>_xlfn.XLOOKUP(tbl_GL[[#This Row],[Account_key]],tbl_COA[Account_key],tbl_COA[SubAccount],,0)</f>
        <v>Cost of Sales</v>
      </c>
      <c r="K12325">
        <f>YEAR(tbl_GL[[#This Row],[Date]])</f>
        <v>2019</v>
      </c>
    </row>
    <row r="12326" spans="1:11" x14ac:dyDescent="0.35">
      <c r="A12326">
        <v>976.2</v>
      </c>
      <c r="B12326" s="24">
        <v>43648</v>
      </c>
      <c r="C12326">
        <v>5</v>
      </c>
      <c r="D12326" s="13">
        <v>60</v>
      </c>
      <c r="E12326" s="13" t="s">
        <v>4</v>
      </c>
      <c r="F12326" s="17">
        <v>-2986</v>
      </c>
      <c r="G12326" t="str">
        <f>_xlfn.XLOOKUP(tbl_GL[[#This Row],[Account_key]],tbl_COA[Account_key],tbl_COA[Class],"Not Found")</f>
        <v>Assets</v>
      </c>
      <c r="H12326" t="str">
        <f>_xlfn.XLOOKUP(tbl_GL[[#This Row],[Account_key]],tbl_COA[Account_key],tbl_COA[SubClass],"Not Found")</f>
        <v>Assets</v>
      </c>
      <c r="I12326" t="str">
        <f>_xlfn.XLOOKUP(tbl_GL[[#This Row],[Account_key]],tbl_COA[Account_key],tbl_COA[SubClass2],"Not Found")</f>
        <v>Current Assets</v>
      </c>
      <c r="J12326" t="str">
        <f>_xlfn.XLOOKUP(tbl_GL[[#This Row],[Account_key]],tbl_COA[Account_key],tbl_COA[SubAccount],,0)</f>
        <v>Inventory</v>
      </c>
      <c r="K12326">
        <f>YEAR(tbl_GL[[#This Row],[Date]])</f>
        <v>2019</v>
      </c>
    </row>
    <row r="12327" spans="1:11" x14ac:dyDescent="0.35">
      <c r="A12327">
        <v>977.1</v>
      </c>
      <c r="B12327" s="24">
        <v>43648</v>
      </c>
      <c r="C12327">
        <v>5</v>
      </c>
      <c r="D12327" s="13">
        <v>210</v>
      </c>
      <c r="E12327" s="13" t="s">
        <v>7</v>
      </c>
      <c r="F12327" s="17">
        <v>3482</v>
      </c>
      <c r="G12327" t="str">
        <f>_xlfn.XLOOKUP(tbl_GL[[#This Row],[Account_key]],tbl_COA[Account_key],tbl_COA[Class],"Not Found")</f>
        <v>Trading account</v>
      </c>
      <c r="H12327" t="str">
        <f>_xlfn.XLOOKUP(tbl_GL[[#This Row],[Account_key]],tbl_COA[Account_key],tbl_COA[SubClass],"Not Found")</f>
        <v>Sales</v>
      </c>
      <c r="I12327" t="str">
        <f>_xlfn.XLOOKUP(tbl_GL[[#This Row],[Account_key]],tbl_COA[Account_key],tbl_COA[SubClass2],"Not Found")</f>
        <v>Sales</v>
      </c>
      <c r="J12327" t="str">
        <f>_xlfn.XLOOKUP(tbl_GL[[#This Row],[Account_key]],tbl_COA[Account_key],tbl_COA[SubAccount],,0)</f>
        <v>Sales</v>
      </c>
      <c r="K12327">
        <f>YEAR(tbl_GL[[#This Row],[Date]])</f>
        <v>2019</v>
      </c>
    </row>
    <row r="12328" spans="1:11" x14ac:dyDescent="0.35">
      <c r="A12328">
        <v>977.2</v>
      </c>
      <c r="B12328" s="24">
        <v>43648</v>
      </c>
      <c r="C12328">
        <v>5</v>
      </c>
      <c r="D12328" s="13">
        <v>10</v>
      </c>
      <c r="E12328" s="13" t="s">
        <v>7</v>
      </c>
      <c r="F12328" s="17">
        <v>3482</v>
      </c>
      <c r="G12328" t="str">
        <f>_xlfn.XLOOKUP(tbl_GL[[#This Row],[Account_key]],tbl_COA[Account_key],tbl_COA[Class],"Not Found")</f>
        <v>Assets</v>
      </c>
      <c r="H12328" t="str">
        <f>_xlfn.XLOOKUP(tbl_GL[[#This Row],[Account_key]],tbl_COA[Account_key],tbl_COA[SubClass],"Not Found")</f>
        <v>Assets</v>
      </c>
      <c r="I12328" t="str">
        <f>_xlfn.XLOOKUP(tbl_GL[[#This Row],[Account_key]],tbl_COA[Account_key],tbl_COA[SubClass2],"Not Found")</f>
        <v>Current Assets</v>
      </c>
      <c r="J12328" t="str">
        <f>_xlfn.XLOOKUP(tbl_GL[[#This Row],[Account_key]],tbl_COA[Account_key],tbl_COA[SubAccount],,0)</f>
        <v>Cash at Bank</v>
      </c>
      <c r="K12328">
        <f>YEAR(tbl_GL[[#This Row],[Date]])</f>
        <v>2019</v>
      </c>
    </row>
    <row r="12329" spans="1:11" x14ac:dyDescent="0.35">
      <c r="A12329">
        <v>978.1</v>
      </c>
      <c r="B12329" s="24">
        <v>43648</v>
      </c>
      <c r="C12329">
        <v>5</v>
      </c>
      <c r="D12329" s="13">
        <v>210</v>
      </c>
      <c r="E12329" s="13" t="s">
        <v>8</v>
      </c>
      <c r="F12329" s="17">
        <v>11758</v>
      </c>
      <c r="G12329" t="str">
        <f>_xlfn.XLOOKUP(tbl_GL[[#This Row],[Account_key]],tbl_COA[Account_key],tbl_COA[Class],"Not Found")</f>
        <v>Trading account</v>
      </c>
      <c r="H12329" t="str">
        <f>_xlfn.XLOOKUP(tbl_GL[[#This Row],[Account_key]],tbl_COA[Account_key],tbl_COA[SubClass],"Not Found")</f>
        <v>Sales</v>
      </c>
      <c r="I12329" t="str">
        <f>_xlfn.XLOOKUP(tbl_GL[[#This Row],[Account_key]],tbl_COA[Account_key],tbl_COA[SubClass2],"Not Found")</f>
        <v>Sales</v>
      </c>
      <c r="J12329" t="str">
        <f>_xlfn.XLOOKUP(tbl_GL[[#This Row],[Account_key]],tbl_COA[Account_key],tbl_COA[SubAccount],,0)</f>
        <v>Sales</v>
      </c>
      <c r="K12329">
        <f>YEAR(tbl_GL[[#This Row],[Date]])</f>
        <v>2019</v>
      </c>
    </row>
    <row r="12330" spans="1:11" x14ac:dyDescent="0.35">
      <c r="A12330">
        <v>978.2</v>
      </c>
      <c r="B12330" s="24">
        <v>43648</v>
      </c>
      <c r="C12330">
        <v>5</v>
      </c>
      <c r="D12330" s="13">
        <v>30</v>
      </c>
      <c r="E12330" s="13" t="s">
        <v>8</v>
      </c>
      <c r="F12330" s="17">
        <v>11758</v>
      </c>
      <c r="G12330" t="str">
        <f>_xlfn.XLOOKUP(tbl_GL[[#This Row],[Account_key]],tbl_COA[Account_key],tbl_COA[Class],"Not Found")</f>
        <v>Assets</v>
      </c>
      <c r="H12330" t="str">
        <f>_xlfn.XLOOKUP(tbl_GL[[#This Row],[Account_key]],tbl_COA[Account_key],tbl_COA[SubClass],"Not Found")</f>
        <v>Assets</v>
      </c>
      <c r="I12330" t="str">
        <f>_xlfn.XLOOKUP(tbl_GL[[#This Row],[Account_key]],tbl_COA[Account_key],tbl_COA[SubClass2],"Not Found")</f>
        <v>Current Assets</v>
      </c>
      <c r="J12330" t="str">
        <f>_xlfn.XLOOKUP(tbl_GL[[#This Row],[Account_key]],tbl_COA[Account_key],tbl_COA[SubAccount],,0)</f>
        <v>Trade Receivables</v>
      </c>
      <c r="K12330">
        <f>YEAR(tbl_GL[[#This Row],[Date]])</f>
        <v>2019</v>
      </c>
    </row>
    <row r="12331" spans="1:11" x14ac:dyDescent="0.35">
      <c r="A12331">
        <v>979.1</v>
      </c>
      <c r="B12331" s="24">
        <v>43649</v>
      </c>
      <c r="C12331">
        <v>5</v>
      </c>
      <c r="D12331" s="13">
        <v>10</v>
      </c>
      <c r="E12331" s="13" t="s">
        <v>98</v>
      </c>
      <c r="F12331" s="17">
        <v>-1639</v>
      </c>
      <c r="G12331" t="str">
        <f>_xlfn.XLOOKUP(tbl_GL[[#This Row],[Account_key]],tbl_COA[Account_key],tbl_COA[Class],"Not Found")</f>
        <v>Assets</v>
      </c>
      <c r="H12331" t="str">
        <f>_xlfn.XLOOKUP(tbl_GL[[#This Row],[Account_key]],tbl_COA[Account_key],tbl_COA[SubClass],"Not Found")</f>
        <v>Assets</v>
      </c>
      <c r="I12331" t="str">
        <f>_xlfn.XLOOKUP(tbl_GL[[#This Row],[Account_key]],tbl_COA[Account_key],tbl_COA[SubClass2],"Not Found")</f>
        <v>Current Assets</v>
      </c>
      <c r="J12331" t="str">
        <f>_xlfn.XLOOKUP(tbl_GL[[#This Row],[Account_key]],tbl_COA[Account_key],tbl_COA[SubAccount],,0)</f>
        <v>Cash at Bank</v>
      </c>
      <c r="K12331">
        <f>YEAR(tbl_GL[[#This Row],[Date]])</f>
        <v>2019</v>
      </c>
    </row>
    <row r="12332" spans="1:11" x14ac:dyDescent="0.35">
      <c r="A12332">
        <v>979.2</v>
      </c>
      <c r="B12332" s="24">
        <v>43649</v>
      </c>
      <c r="C12332">
        <v>5</v>
      </c>
      <c r="D12332" s="13">
        <v>120</v>
      </c>
      <c r="E12332" s="13" t="s">
        <v>98</v>
      </c>
      <c r="F12332" s="17">
        <v>-1639</v>
      </c>
      <c r="G12332" t="str">
        <f>_xlfn.XLOOKUP(tbl_GL[[#This Row],[Account_key]],tbl_COA[Account_key],tbl_COA[Class],"Not Found")</f>
        <v>Liabilities and Owners Equity</v>
      </c>
      <c r="H12332" t="str">
        <f>_xlfn.XLOOKUP(tbl_GL[[#This Row],[Account_key]],tbl_COA[Account_key],tbl_COA[SubClass],"Not Found")</f>
        <v>Liabilities</v>
      </c>
      <c r="I12332" t="str">
        <f>_xlfn.XLOOKUP(tbl_GL[[#This Row],[Account_key]],tbl_COA[Account_key],tbl_COA[SubClass2],"Not Found")</f>
        <v>Current Liabilities</v>
      </c>
      <c r="J12332" t="str">
        <f>_xlfn.XLOOKUP(tbl_GL[[#This Row],[Account_key]],tbl_COA[Account_key],tbl_COA[SubAccount],,0)</f>
        <v>Accrued Expenses</v>
      </c>
      <c r="K12332">
        <f>YEAR(tbl_GL[[#This Row],[Date]])</f>
        <v>2019</v>
      </c>
    </row>
    <row r="12333" spans="1:11" x14ac:dyDescent="0.35">
      <c r="A12333">
        <v>980.1</v>
      </c>
      <c r="B12333" s="24">
        <v>43650</v>
      </c>
      <c r="C12333">
        <v>5</v>
      </c>
      <c r="D12333" s="13">
        <v>260</v>
      </c>
      <c r="E12333" s="13" t="s">
        <v>83</v>
      </c>
      <c r="F12333" s="17">
        <v>284</v>
      </c>
      <c r="G12333" t="str">
        <f>_xlfn.XLOOKUP(tbl_GL[[#This Row],[Account_key]],tbl_COA[Account_key],tbl_COA[Class],"Not Found")</f>
        <v>Operating account</v>
      </c>
      <c r="H12333" t="str">
        <f>_xlfn.XLOOKUP(tbl_GL[[#This Row],[Account_key]],tbl_COA[Account_key],tbl_COA[SubClass],"Not Found")</f>
        <v>Operating Expenses</v>
      </c>
      <c r="I12333" t="str">
        <f>_xlfn.XLOOKUP(tbl_GL[[#This Row],[Account_key]],tbl_COA[Account_key],tbl_COA[SubClass2],"Not Found")</f>
        <v>Marketing</v>
      </c>
      <c r="J12333" t="str">
        <f>_xlfn.XLOOKUP(tbl_GL[[#This Row],[Account_key]],tbl_COA[Account_key],tbl_COA[SubAccount],,0)</f>
        <v>Commissions</v>
      </c>
      <c r="K12333">
        <f>YEAR(tbl_GL[[#This Row],[Date]])</f>
        <v>2019</v>
      </c>
    </row>
    <row r="12334" spans="1:11" x14ac:dyDescent="0.35">
      <c r="A12334">
        <v>980.2</v>
      </c>
      <c r="B12334" s="24">
        <v>43650</v>
      </c>
      <c r="C12334">
        <v>5</v>
      </c>
      <c r="D12334" s="13">
        <v>20</v>
      </c>
      <c r="E12334" s="13" t="s">
        <v>83</v>
      </c>
      <c r="F12334" s="17">
        <v>284</v>
      </c>
      <c r="G12334" t="str">
        <f>_xlfn.XLOOKUP(tbl_GL[[#This Row],[Account_key]],tbl_COA[Account_key],tbl_COA[Class],"Not Found")</f>
        <v>Assets</v>
      </c>
      <c r="H12334" t="str">
        <f>_xlfn.XLOOKUP(tbl_GL[[#This Row],[Account_key]],tbl_COA[Account_key],tbl_COA[SubClass],"Not Found")</f>
        <v>Assets</v>
      </c>
      <c r="I12334" t="str">
        <f>_xlfn.XLOOKUP(tbl_GL[[#This Row],[Account_key]],tbl_COA[Account_key],tbl_COA[SubClass2],"Not Found")</f>
        <v>Current Assets</v>
      </c>
      <c r="J12334" t="str">
        <f>_xlfn.XLOOKUP(tbl_GL[[#This Row],[Account_key]],tbl_COA[Account_key],tbl_COA[SubAccount],,0)</f>
        <v>Cash in hand</v>
      </c>
      <c r="K12334">
        <f>YEAR(tbl_GL[[#This Row],[Date]])</f>
        <v>2019</v>
      </c>
    </row>
    <row r="12335" spans="1:11" x14ac:dyDescent="0.35">
      <c r="A12335">
        <v>981.1</v>
      </c>
      <c r="B12335" s="24">
        <v>43650</v>
      </c>
      <c r="C12335">
        <v>5</v>
      </c>
      <c r="D12335" s="13">
        <v>10</v>
      </c>
      <c r="E12335" s="13" t="s">
        <v>84</v>
      </c>
      <c r="F12335" s="17">
        <v>-11700</v>
      </c>
      <c r="G12335" t="str">
        <f>_xlfn.XLOOKUP(tbl_GL[[#This Row],[Account_key]],tbl_COA[Account_key],tbl_COA[Class],"Not Found")</f>
        <v>Assets</v>
      </c>
      <c r="H12335" t="str">
        <f>_xlfn.XLOOKUP(tbl_GL[[#This Row],[Account_key]],tbl_COA[Account_key],tbl_COA[SubClass],"Not Found")</f>
        <v>Assets</v>
      </c>
      <c r="I12335" t="str">
        <f>_xlfn.XLOOKUP(tbl_GL[[#This Row],[Account_key]],tbl_COA[Account_key],tbl_COA[SubClass2],"Not Found")</f>
        <v>Current Assets</v>
      </c>
      <c r="J12335" t="str">
        <f>_xlfn.XLOOKUP(tbl_GL[[#This Row],[Account_key]],tbl_COA[Account_key],tbl_COA[SubAccount],,0)</f>
        <v>Cash at Bank</v>
      </c>
      <c r="K12335">
        <f>YEAR(tbl_GL[[#This Row],[Date]])</f>
        <v>2019</v>
      </c>
    </row>
    <row r="12336" spans="1:11" x14ac:dyDescent="0.35">
      <c r="A12336">
        <v>981.2</v>
      </c>
      <c r="B12336" s="24">
        <v>43650</v>
      </c>
      <c r="C12336">
        <v>5</v>
      </c>
      <c r="D12336" s="13">
        <v>110</v>
      </c>
      <c r="E12336" s="13" t="s">
        <v>84</v>
      </c>
      <c r="F12336" s="17">
        <v>-11700</v>
      </c>
      <c r="G12336" t="str">
        <f>_xlfn.XLOOKUP(tbl_GL[[#This Row],[Account_key]],tbl_COA[Account_key],tbl_COA[Class],"Not Found")</f>
        <v>Liabilities and Owners Equity</v>
      </c>
      <c r="H12336" t="str">
        <f>_xlfn.XLOOKUP(tbl_GL[[#This Row],[Account_key]],tbl_COA[Account_key],tbl_COA[SubClass],"Not Found")</f>
        <v>Liabilities</v>
      </c>
      <c r="I12336" t="str">
        <f>_xlfn.XLOOKUP(tbl_GL[[#This Row],[Account_key]],tbl_COA[Account_key],tbl_COA[SubClass2],"Not Found")</f>
        <v>Current Liabilities</v>
      </c>
      <c r="J12336" t="str">
        <f>_xlfn.XLOOKUP(tbl_GL[[#This Row],[Account_key]],tbl_COA[Account_key],tbl_COA[SubAccount],,0)</f>
        <v>Trade Payables</v>
      </c>
      <c r="K12336">
        <f>YEAR(tbl_GL[[#This Row],[Date]])</f>
        <v>2019</v>
      </c>
    </row>
    <row r="12337" spans="1:11" x14ac:dyDescent="0.35">
      <c r="A12337">
        <v>982.1</v>
      </c>
      <c r="B12337" s="24">
        <v>43651</v>
      </c>
      <c r="C12337">
        <v>5</v>
      </c>
      <c r="D12337" s="13">
        <v>290</v>
      </c>
      <c r="E12337" s="13" t="s">
        <v>97</v>
      </c>
      <c r="F12337" s="17">
        <v>-1313</v>
      </c>
      <c r="G12337" t="str">
        <f>_xlfn.XLOOKUP(tbl_GL[[#This Row],[Account_key]],tbl_COA[Account_key],tbl_COA[Class],"Not Found")</f>
        <v>Operating account</v>
      </c>
      <c r="H12337" t="str">
        <f>_xlfn.XLOOKUP(tbl_GL[[#This Row],[Account_key]],tbl_COA[Account_key],tbl_COA[SubClass],"Not Found")</f>
        <v>Operating Expenses</v>
      </c>
      <c r="I12337" t="str">
        <f>_xlfn.XLOOKUP(tbl_GL[[#This Row],[Account_key]],tbl_COA[Account_key],tbl_COA[SubClass2],"Not Found")</f>
        <v>Administration</v>
      </c>
      <c r="J12337" t="str">
        <f>_xlfn.XLOOKUP(tbl_GL[[#This Row],[Account_key]],tbl_COA[Account_key],tbl_COA[SubAccount],,0)</f>
        <v>Travel</v>
      </c>
      <c r="K12337">
        <f>YEAR(tbl_GL[[#This Row],[Date]])</f>
        <v>2019</v>
      </c>
    </row>
    <row r="12338" spans="1:11" x14ac:dyDescent="0.35">
      <c r="A12338">
        <v>982.2</v>
      </c>
      <c r="B12338" s="24">
        <v>43651</v>
      </c>
      <c r="C12338">
        <v>5</v>
      </c>
      <c r="D12338" s="13">
        <v>120</v>
      </c>
      <c r="E12338" s="13" t="s">
        <v>97</v>
      </c>
      <c r="F12338" s="17">
        <v>1313</v>
      </c>
      <c r="G12338" t="str">
        <f>_xlfn.XLOOKUP(tbl_GL[[#This Row],[Account_key]],tbl_COA[Account_key],tbl_COA[Class],"Not Found")</f>
        <v>Liabilities and Owners Equity</v>
      </c>
      <c r="H12338" t="str">
        <f>_xlfn.XLOOKUP(tbl_GL[[#This Row],[Account_key]],tbl_COA[Account_key],tbl_COA[SubClass],"Not Found")</f>
        <v>Liabilities</v>
      </c>
      <c r="I12338" t="str">
        <f>_xlfn.XLOOKUP(tbl_GL[[#This Row],[Account_key]],tbl_COA[Account_key],tbl_COA[SubClass2],"Not Found")</f>
        <v>Current Liabilities</v>
      </c>
      <c r="J12338" t="str">
        <f>_xlfn.XLOOKUP(tbl_GL[[#This Row],[Account_key]],tbl_COA[Account_key],tbl_COA[SubAccount],,0)</f>
        <v>Accrued Expenses</v>
      </c>
      <c r="K12338">
        <f>YEAR(tbl_GL[[#This Row],[Date]])</f>
        <v>2019</v>
      </c>
    </row>
    <row r="12339" spans="1:11" x14ac:dyDescent="0.35">
      <c r="A12339">
        <v>983.1</v>
      </c>
      <c r="B12339" s="24">
        <v>43653</v>
      </c>
      <c r="C12339">
        <v>5</v>
      </c>
      <c r="D12339" s="13">
        <v>230</v>
      </c>
      <c r="E12339" s="13" t="s">
        <v>4</v>
      </c>
      <c r="F12339" s="17">
        <v>-421</v>
      </c>
      <c r="G12339" t="str">
        <f>_xlfn.XLOOKUP(tbl_GL[[#This Row],[Account_key]],tbl_COA[Account_key],tbl_COA[Class],"Not Found")</f>
        <v>Trading account</v>
      </c>
      <c r="H12339" t="str">
        <f>_xlfn.XLOOKUP(tbl_GL[[#This Row],[Account_key]],tbl_COA[Account_key],tbl_COA[SubClass],"Not Found")</f>
        <v>Cost of Sales</v>
      </c>
      <c r="I12339" t="str">
        <f>_xlfn.XLOOKUP(tbl_GL[[#This Row],[Account_key]],tbl_COA[Account_key],tbl_COA[SubClass2],"Not Found")</f>
        <v>Cost of Sales</v>
      </c>
      <c r="J12339" t="str">
        <f>_xlfn.XLOOKUP(tbl_GL[[#This Row],[Account_key]],tbl_COA[Account_key],tbl_COA[SubAccount],,0)</f>
        <v>Cost of Sales</v>
      </c>
      <c r="K12339">
        <f>YEAR(tbl_GL[[#This Row],[Date]])</f>
        <v>2019</v>
      </c>
    </row>
    <row r="12340" spans="1:11" x14ac:dyDescent="0.35">
      <c r="A12340">
        <v>983.2</v>
      </c>
      <c r="B12340" s="24">
        <v>43653</v>
      </c>
      <c r="C12340">
        <v>5</v>
      </c>
      <c r="D12340" s="13">
        <v>60</v>
      </c>
      <c r="E12340" s="13" t="s">
        <v>4</v>
      </c>
      <c r="F12340" s="17">
        <v>-421</v>
      </c>
      <c r="G12340" t="str">
        <f>_xlfn.XLOOKUP(tbl_GL[[#This Row],[Account_key]],tbl_COA[Account_key],tbl_COA[Class],"Not Found")</f>
        <v>Assets</v>
      </c>
      <c r="H12340" t="str">
        <f>_xlfn.XLOOKUP(tbl_GL[[#This Row],[Account_key]],tbl_COA[Account_key],tbl_COA[SubClass],"Not Found")</f>
        <v>Assets</v>
      </c>
      <c r="I12340" t="str">
        <f>_xlfn.XLOOKUP(tbl_GL[[#This Row],[Account_key]],tbl_COA[Account_key],tbl_COA[SubClass2],"Not Found")</f>
        <v>Current Assets</v>
      </c>
      <c r="J12340" t="str">
        <f>_xlfn.XLOOKUP(tbl_GL[[#This Row],[Account_key]],tbl_COA[Account_key],tbl_COA[SubAccount],,0)</f>
        <v>Inventory</v>
      </c>
      <c r="K12340">
        <f>YEAR(tbl_GL[[#This Row],[Date]])</f>
        <v>2019</v>
      </c>
    </row>
    <row r="12341" spans="1:11" x14ac:dyDescent="0.35">
      <c r="A12341">
        <v>984.1</v>
      </c>
      <c r="B12341" s="24">
        <v>43653</v>
      </c>
      <c r="C12341">
        <v>5</v>
      </c>
      <c r="D12341" s="13">
        <v>210</v>
      </c>
      <c r="E12341" s="13" t="s">
        <v>8</v>
      </c>
      <c r="F12341" s="17">
        <v>1657</v>
      </c>
      <c r="G12341" t="str">
        <f>_xlfn.XLOOKUP(tbl_GL[[#This Row],[Account_key]],tbl_COA[Account_key],tbl_COA[Class],"Not Found")</f>
        <v>Trading account</v>
      </c>
      <c r="H12341" t="str">
        <f>_xlfn.XLOOKUP(tbl_GL[[#This Row],[Account_key]],tbl_COA[Account_key],tbl_COA[SubClass],"Not Found")</f>
        <v>Sales</v>
      </c>
      <c r="I12341" t="str">
        <f>_xlfn.XLOOKUP(tbl_GL[[#This Row],[Account_key]],tbl_COA[Account_key],tbl_COA[SubClass2],"Not Found")</f>
        <v>Sales</v>
      </c>
      <c r="J12341" t="str">
        <f>_xlfn.XLOOKUP(tbl_GL[[#This Row],[Account_key]],tbl_COA[Account_key],tbl_COA[SubAccount],,0)</f>
        <v>Sales</v>
      </c>
      <c r="K12341">
        <f>YEAR(tbl_GL[[#This Row],[Date]])</f>
        <v>2019</v>
      </c>
    </row>
    <row r="12342" spans="1:11" x14ac:dyDescent="0.35">
      <c r="A12342">
        <v>984.2</v>
      </c>
      <c r="B12342" s="24">
        <v>43653</v>
      </c>
      <c r="C12342">
        <v>5</v>
      </c>
      <c r="D12342" s="13">
        <v>30</v>
      </c>
      <c r="E12342" s="13" t="s">
        <v>8</v>
      </c>
      <c r="F12342" s="17">
        <v>1657</v>
      </c>
      <c r="G12342" t="str">
        <f>_xlfn.XLOOKUP(tbl_GL[[#This Row],[Account_key]],tbl_COA[Account_key],tbl_COA[Class],"Not Found")</f>
        <v>Assets</v>
      </c>
      <c r="H12342" t="str">
        <f>_xlfn.XLOOKUP(tbl_GL[[#This Row],[Account_key]],tbl_COA[Account_key],tbl_COA[SubClass],"Not Found")</f>
        <v>Assets</v>
      </c>
      <c r="I12342" t="str">
        <f>_xlfn.XLOOKUP(tbl_GL[[#This Row],[Account_key]],tbl_COA[Account_key],tbl_COA[SubClass2],"Not Found")</f>
        <v>Current Assets</v>
      </c>
      <c r="J12342" t="str">
        <f>_xlfn.XLOOKUP(tbl_GL[[#This Row],[Account_key]],tbl_COA[Account_key],tbl_COA[SubAccount],,0)</f>
        <v>Trade Receivables</v>
      </c>
      <c r="K12342">
        <f>YEAR(tbl_GL[[#This Row],[Date]])</f>
        <v>2019</v>
      </c>
    </row>
    <row r="12343" spans="1:11" x14ac:dyDescent="0.35">
      <c r="A12343">
        <v>985.1</v>
      </c>
      <c r="B12343" s="24">
        <v>43655</v>
      </c>
      <c r="C12343">
        <v>5</v>
      </c>
      <c r="D12343" s="13">
        <v>310</v>
      </c>
      <c r="E12343" s="13" t="s">
        <v>99</v>
      </c>
      <c r="F12343" s="17">
        <v>-8</v>
      </c>
      <c r="G12343" t="str">
        <f>_xlfn.XLOOKUP(tbl_GL[[#This Row],[Account_key]],tbl_COA[Account_key],tbl_COA[Class],"Not Found")</f>
        <v>Operating account</v>
      </c>
      <c r="H12343" t="str">
        <f>_xlfn.XLOOKUP(tbl_GL[[#This Row],[Account_key]],tbl_COA[Account_key],tbl_COA[SubClass],"Not Found")</f>
        <v>Operating Expenses</v>
      </c>
      <c r="I12343" t="str">
        <f>_xlfn.XLOOKUP(tbl_GL[[#This Row],[Account_key]],tbl_COA[Account_key],tbl_COA[SubClass2],"Not Found")</f>
        <v>Administration</v>
      </c>
      <c r="J12343" t="str">
        <f>_xlfn.XLOOKUP(tbl_GL[[#This Row],[Account_key]],tbl_COA[Account_key],tbl_COA[SubAccount],,0)</f>
        <v>Office Supplies</v>
      </c>
      <c r="K12343">
        <f>YEAR(tbl_GL[[#This Row],[Date]])</f>
        <v>2019</v>
      </c>
    </row>
    <row r="12344" spans="1:11" x14ac:dyDescent="0.35">
      <c r="A12344">
        <v>985.2</v>
      </c>
      <c r="B12344" s="24">
        <v>43655</v>
      </c>
      <c r="C12344">
        <v>5</v>
      </c>
      <c r="D12344" s="13">
        <v>20</v>
      </c>
      <c r="E12344" s="13" t="s">
        <v>99</v>
      </c>
      <c r="F12344" s="17">
        <v>-8</v>
      </c>
      <c r="G12344" t="str">
        <f>_xlfn.XLOOKUP(tbl_GL[[#This Row],[Account_key]],tbl_COA[Account_key],tbl_COA[Class],"Not Found")</f>
        <v>Assets</v>
      </c>
      <c r="H12344" t="str">
        <f>_xlfn.XLOOKUP(tbl_GL[[#This Row],[Account_key]],tbl_COA[Account_key],tbl_COA[SubClass],"Not Found")</f>
        <v>Assets</v>
      </c>
      <c r="I12344" t="str">
        <f>_xlfn.XLOOKUP(tbl_GL[[#This Row],[Account_key]],tbl_COA[Account_key],tbl_COA[SubClass2],"Not Found")</f>
        <v>Current Assets</v>
      </c>
      <c r="J12344" t="str">
        <f>_xlfn.XLOOKUP(tbl_GL[[#This Row],[Account_key]],tbl_COA[Account_key],tbl_COA[SubAccount],,0)</f>
        <v>Cash in hand</v>
      </c>
      <c r="K12344">
        <f>YEAR(tbl_GL[[#This Row],[Date]])</f>
        <v>2019</v>
      </c>
    </row>
    <row r="12345" spans="1:11" x14ac:dyDescent="0.35">
      <c r="A12345">
        <v>986.1</v>
      </c>
      <c r="B12345" s="24">
        <v>43655</v>
      </c>
      <c r="C12345">
        <v>5</v>
      </c>
      <c r="D12345" s="13">
        <v>340</v>
      </c>
      <c r="E12345" s="13" t="s">
        <v>97</v>
      </c>
      <c r="F12345" s="17">
        <v>-1629</v>
      </c>
      <c r="G12345" t="str">
        <f>_xlfn.XLOOKUP(tbl_GL[[#This Row],[Account_key]],tbl_COA[Account_key],tbl_COA[Class],"Not Found")</f>
        <v>Operating account</v>
      </c>
      <c r="H12345" t="str">
        <f>_xlfn.XLOOKUP(tbl_GL[[#This Row],[Account_key]],tbl_COA[Account_key],tbl_COA[SubClass],"Not Found")</f>
        <v>Operating Expenses</v>
      </c>
      <c r="I12345" t="str">
        <f>_xlfn.XLOOKUP(tbl_GL[[#This Row],[Account_key]],tbl_COA[Account_key],tbl_COA[SubClass2],"Not Found")</f>
        <v>Administration</v>
      </c>
      <c r="J12345" t="str">
        <f>_xlfn.XLOOKUP(tbl_GL[[#This Row],[Account_key]],tbl_COA[Account_key],tbl_COA[SubAccount],,0)</f>
        <v>Utilities</v>
      </c>
      <c r="K12345">
        <f>YEAR(tbl_GL[[#This Row],[Date]])</f>
        <v>2019</v>
      </c>
    </row>
    <row r="12346" spans="1:11" x14ac:dyDescent="0.35">
      <c r="A12346">
        <v>986.2</v>
      </c>
      <c r="B12346" s="24">
        <v>43655</v>
      </c>
      <c r="C12346">
        <v>5</v>
      </c>
      <c r="D12346" s="13">
        <v>120</v>
      </c>
      <c r="E12346" s="13" t="s">
        <v>97</v>
      </c>
      <c r="F12346" s="17">
        <v>1629</v>
      </c>
      <c r="G12346" t="str">
        <f>_xlfn.XLOOKUP(tbl_GL[[#This Row],[Account_key]],tbl_COA[Account_key],tbl_COA[Class],"Not Found")</f>
        <v>Liabilities and Owners Equity</v>
      </c>
      <c r="H12346" t="str">
        <f>_xlfn.XLOOKUP(tbl_GL[[#This Row],[Account_key]],tbl_COA[Account_key],tbl_COA[SubClass],"Not Found")</f>
        <v>Liabilities</v>
      </c>
      <c r="I12346" t="str">
        <f>_xlfn.XLOOKUP(tbl_GL[[#This Row],[Account_key]],tbl_COA[Account_key],tbl_COA[SubClass2],"Not Found")</f>
        <v>Current Liabilities</v>
      </c>
      <c r="J12346" t="str">
        <f>_xlfn.XLOOKUP(tbl_GL[[#This Row],[Account_key]],tbl_COA[Account_key],tbl_COA[SubAccount],,0)</f>
        <v>Accrued Expenses</v>
      </c>
      <c r="K12346">
        <f>YEAR(tbl_GL[[#This Row],[Date]])</f>
        <v>2019</v>
      </c>
    </row>
    <row r="12347" spans="1:11" x14ac:dyDescent="0.35">
      <c r="A12347">
        <v>987.1</v>
      </c>
      <c r="B12347" s="24">
        <v>43655</v>
      </c>
      <c r="C12347">
        <v>5</v>
      </c>
      <c r="D12347" s="13">
        <v>10</v>
      </c>
      <c r="E12347" s="13" t="s">
        <v>98</v>
      </c>
      <c r="F12347" s="17">
        <v>-1636</v>
      </c>
      <c r="G12347" t="str">
        <f>_xlfn.XLOOKUP(tbl_GL[[#This Row],[Account_key]],tbl_COA[Account_key],tbl_COA[Class],"Not Found")</f>
        <v>Assets</v>
      </c>
      <c r="H12347" t="str">
        <f>_xlfn.XLOOKUP(tbl_GL[[#This Row],[Account_key]],tbl_COA[Account_key],tbl_COA[SubClass],"Not Found")</f>
        <v>Assets</v>
      </c>
      <c r="I12347" t="str">
        <f>_xlfn.XLOOKUP(tbl_GL[[#This Row],[Account_key]],tbl_COA[Account_key],tbl_COA[SubClass2],"Not Found")</f>
        <v>Current Assets</v>
      </c>
      <c r="J12347" t="str">
        <f>_xlfn.XLOOKUP(tbl_GL[[#This Row],[Account_key]],tbl_COA[Account_key],tbl_COA[SubAccount],,0)</f>
        <v>Cash at Bank</v>
      </c>
      <c r="K12347">
        <f>YEAR(tbl_GL[[#This Row],[Date]])</f>
        <v>2019</v>
      </c>
    </row>
    <row r="12348" spans="1:11" x14ac:dyDescent="0.35">
      <c r="A12348">
        <v>987.2</v>
      </c>
      <c r="B12348" s="24">
        <v>43655</v>
      </c>
      <c r="C12348">
        <v>5</v>
      </c>
      <c r="D12348" s="13">
        <v>120</v>
      </c>
      <c r="E12348" s="13" t="s">
        <v>98</v>
      </c>
      <c r="F12348" s="17">
        <v>-1636</v>
      </c>
      <c r="G12348" t="str">
        <f>_xlfn.XLOOKUP(tbl_GL[[#This Row],[Account_key]],tbl_COA[Account_key],tbl_COA[Class],"Not Found")</f>
        <v>Liabilities and Owners Equity</v>
      </c>
      <c r="H12348" t="str">
        <f>_xlfn.XLOOKUP(tbl_GL[[#This Row],[Account_key]],tbl_COA[Account_key],tbl_COA[SubClass],"Not Found")</f>
        <v>Liabilities</v>
      </c>
      <c r="I12348" t="str">
        <f>_xlfn.XLOOKUP(tbl_GL[[#This Row],[Account_key]],tbl_COA[Account_key],tbl_COA[SubClass2],"Not Found")</f>
        <v>Current Liabilities</v>
      </c>
      <c r="J12348" t="str">
        <f>_xlfn.XLOOKUP(tbl_GL[[#This Row],[Account_key]],tbl_COA[Account_key],tbl_COA[SubAccount],,0)</f>
        <v>Accrued Expenses</v>
      </c>
      <c r="K12348">
        <f>YEAR(tbl_GL[[#This Row],[Date]])</f>
        <v>2019</v>
      </c>
    </row>
    <row r="12349" spans="1:11" x14ac:dyDescent="0.35">
      <c r="A12349">
        <v>988.1</v>
      </c>
      <c r="B12349" s="24">
        <v>43655</v>
      </c>
      <c r="C12349">
        <v>5</v>
      </c>
      <c r="D12349" s="13">
        <v>30</v>
      </c>
      <c r="E12349" s="13" t="s">
        <v>80</v>
      </c>
      <c r="F12349" s="17">
        <v>-11361</v>
      </c>
      <c r="G12349" t="str">
        <f>_xlfn.XLOOKUP(tbl_GL[[#This Row],[Account_key]],tbl_COA[Account_key],tbl_COA[Class],"Not Found")</f>
        <v>Assets</v>
      </c>
      <c r="H12349" t="str">
        <f>_xlfn.XLOOKUP(tbl_GL[[#This Row],[Account_key]],tbl_COA[Account_key],tbl_COA[SubClass],"Not Found")</f>
        <v>Assets</v>
      </c>
      <c r="I12349" t="str">
        <f>_xlfn.XLOOKUP(tbl_GL[[#This Row],[Account_key]],tbl_COA[Account_key],tbl_COA[SubClass2],"Not Found")</f>
        <v>Current Assets</v>
      </c>
      <c r="J12349" t="str">
        <f>_xlfn.XLOOKUP(tbl_GL[[#This Row],[Account_key]],tbl_COA[Account_key],tbl_COA[SubAccount],,0)</f>
        <v>Trade Receivables</v>
      </c>
      <c r="K12349">
        <f>YEAR(tbl_GL[[#This Row],[Date]])</f>
        <v>2019</v>
      </c>
    </row>
    <row r="12350" spans="1:11" x14ac:dyDescent="0.35">
      <c r="A12350">
        <v>988.2</v>
      </c>
      <c r="B12350" s="24">
        <v>43655</v>
      </c>
      <c r="C12350">
        <v>5</v>
      </c>
      <c r="D12350" s="13">
        <v>10</v>
      </c>
      <c r="E12350" s="13" t="s">
        <v>80</v>
      </c>
      <c r="F12350" s="17">
        <v>11361</v>
      </c>
      <c r="G12350" t="str">
        <f>_xlfn.XLOOKUP(tbl_GL[[#This Row],[Account_key]],tbl_COA[Account_key],tbl_COA[Class],"Not Found")</f>
        <v>Assets</v>
      </c>
      <c r="H12350" t="str">
        <f>_xlfn.XLOOKUP(tbl_GL[[#This Row],[Account_key]],tbl_COA[Account_key],tbl_COA[SubClass],"Not Found")</f>
        <v>Assets</v>
      </c>
      <c r="I12350" t="str">
        <f>_xlfn.XLOOKUP(tbl_GL[[#This Row],[Account_key]],tbl_COA[Account_key],tbl_COA[SubClass2],"Not Found")</f>
        <v>Current Assets</v>
      </c>
      <c r="J12350" t="str">
        <f>_xlfn.XLOOKUP(tbl_GL[[#This Row],[Account_key]],tbl_COA[Account_key],tbl_COA[SubAccount],,0)</f>
        <v>Cash at Bank</v>
      </c>
      <c r="K12350">
        <f>YEAR(tbl_GL[[#This Row],[Date]])</f>
        <v>2019</v>
      </c>
    </row>
    <row r="12351" spans="1:11" x14ac:dyDescent="0.35">
      <c r="A12351">
        <v>989.1</v>
      </c>
      <c r="B12351" s="24">
        <v>43656</v>
      </c>
      <c r="C12351">
        <v>5</v>
      </c>
      <c r="D12351" s="13">
        <v>230</v>
      </c>
      <c r="E12351" s="13" t="s">
        <v>4</v>
      </c>
      <c r="F12351" s="17">
        <v>-784</v>
      </c>
      <c r="G12351" t="str">
        <f>_xlfn.XLOOKUP(tbl_GL[[#This Row],[Account_key]],tbl_COA[Account_key],tbl_COA[Class],"Not Found")</f>
        <v>Trading account</v>
      </c>
      <c r="H12351" t="str">
        <f>_xlfn.XLOOKUP(tbl_GL[[#This Row],[Account_key]],tbl_COA[Account_key],tbl_COA[SubClass],"Not Found")</f>
        <v>Cost of Sales</v>
      </c>
      <c r="I12351" t="str">
        <f>_xlfn.XLOOKUP(tbl_GL[[#This Row],[Account_key]],tbl_COA[Account_key],tbl_COA[SubClass2],"Not Found")</f>
        <v>Cost of Sales</v>
      </c>
      <c r="J12351" t="str">
        <f>_xlfn.XLOOKUP(tbl_GL[[#This Row],[Account_key]],tbl_COA[Account_key],tbl_COA[SubAccount],,0)</f>
        <v>Cost of Sales</v>
      </c>
      <c r="K12351">
        <f>YEAR(tbl_GL[[#This Row],[Date]])</f>
        <v>2019</v>
      </c>
    </row>
    <row r="12352" spans="1:11" x14ac:dyDescent="0.35">
      <c r="A12352">
        <v>989.2</v>
      </c>
      <c r="B12352" s="24">
        <v>43656</v>
      </c>
      <c r="C12352">
        <v>5</v>
      </c>
      <c r="D12352" s="13">
        <v>60</v>
      </c>
      <c r="E12352" s="13" t="s">
        <v>4</v>
      </c>
      <c r="F12352" s="17">
        <v>-784</v>
      </c>
      <c r="G12352" t="str">
        <f>_xlfn.XLOOKUP(tbl_GL[[#This Row],[Account_key]],tbl_COA[Account_key],tbl_COA[Class],"Not Found")</f>
        <v>Assets</v>
      </c>
      <c r="H12352" t="str">
        <f>_xlfn.XLOOKUP(tbl_GL[[#This Row],[Account_key]],tbl_COA[Account_key],tbl_COA[SubClass],"Not Found")</f>
        <v>Assets</v>
      </c>
      <c r="I12352" t="str">
        <f>_xlfn.XLOOKUP(tbl_GL[[#This Row],[Account_key]],tbl_COA[Account_key],tbl_COA[SubClass2],"Not Found")</f>
        <v>Current Assets</v>
      </c>
      <c r="J12352" t="str">
        <f>_xlfn.XLOOKUP(tbl_GL[[#This Row],[Account_key]],tbl_COA[Account_key],tbl_COA[SubAccount],,0)</f>
        <v>Inventory</v>
      </c>
      <c r="K12352">
        <f>YEAR(tbl_GL[[#This Row],[Date]])</f>
        <v>2019</v>
      </c>
    </row>
    <row r="12353" spans="1:11" x14ac:dyDescent="0.35">
      <c r="A12353">
        <v>990.1</v>
      </c>
      <c r="B12353" s="24">
        <v>43656</v>
      </c>
      <c r="C12353">
        <v>5</v>
      </c>
      <c r="D12353" s="13">
        <v>10</v>
      </c>
      <c r="E12353" s="13" t="s">
        <v>98</v>
      </c>
      <c r="F12353" s="17">
        <v>-1757</v>
      </c>
      <c r="G12353" t="str">
        <f>_xlfn.XLOOKUP(tbl_GL[[#This Row],[Account_key]],tbl_COA[Account_key],tbl_COA[Class],"Not Found")</f>
        <v>Assets</v>
      </c>
      <c r="H12353" t="str">
        <f>_xlfn.XLOOKUP(tbl_GL[[#This Row],[Account_key]],tbl_COA[Account_key],tbl_COA[SubClass],"Not Found")</f>
        <v>Assets</v>
      </c>
      <c r="I12353" t="str">
        <f>_xlfn.XLOOKUP(tbl_GL[[#This Row],[Account_key]],tbl_COA[Account_key],tbl_COA[SubClass2],"Not Found")</f>
        <v>Current Assets</v>
      </c>
      <c r="J12353" t="str">
        <f>_xlfn.XLOOKUP(tbl_GL[[#This Row],[Account_key]],tbl_COA[Account_key],tbl_COA[SubAccount],,0)</f>
        <v>Cash at Bank</v>
      </c>
      <c r="K12353">
        <f>YEAR(tbl_GL[[#This Row],[Date]])</f>
        <v>2019</v>
      </c>
    </row>
    <row r="12354" spans="1:11" x14ac:dyDescent="0.35">
      <c r="A12354">
        <v>990.2</v>
      </c>
      <c r="B12354" s="24">
        <v>43656</v>
      </c>
      <c r="C12354">
        <v>5</v>
      </c>
      <c r="D12354" s="13">
        <v>120</v>
      </c>
      <c r="E12354" s="13" t="s">
        <v>98</v>
      </c>
      <c r="F12354" s="17">
        <v>-1757</v>
      </c>
      <c r="G12354" t="str">
        <f>_xlfn.XLOOKUP(tbl_GL[[#This Row],[Account_key]],tbl_COA[Account_key],tbl_COA[Class],"Not Found")</f>
        <v>Liabilities and Owners Equity</v>
      </c>
      <c r="H12354" t="str">
        <f>_xlfn.XLOOKUP(tbl_GL[[#This Row],[Account_key]],tbl_COA[Account_key],tbl_COA[SubClass],"Not Found")</f>
        <v>Liabilities</v>
      </c>
      <c r="I12354" t="str">
        <f>_xlfn.XLOOKUP(tbl_GL[[#This Row],[Account_key]],tbl_COA[Account_key],tbl_COA[SubClass2],"Not Found")</f>
        <v>Current Liabilities</v>
      </c>
      <c r="J12354" t="str">
        <f>_xlfn.XLOOKUP(tbl_GL[[#This Row],[Account_key]],tbl_COA[Account_key],tbl_COA[SubAccount],,0)</f>
        <v>Accrued Expenses</v>
      </c>
      <c r="K12354">
        <f>YEAR(tbl_GL[[#This Row],[Date]])</f>
        <v>2019</v>
      </c>
    </row>
    <row r="12355" spans="1:11" x14ac:dyDescent="0.35">
      <c r="A12355">
        <v>991.1</v>
      </c>
      <c r="B12355" s="24">
        <v>43656</v>
      </c>
      <c r="C12355">
        <v>5</v>
      </c>
      <c r="D12355" s="13">
        <v>230</v>
      </c>
      <c r="E12355" s="13" t="s">
        <v>4</v>
      </c>
      <c r="F12355" s="17">
        <v>-3011</v>
      </c>
      <c r="G12355" t="str">
        <f>_xlfn.XLOOKUP(tbl_GL[[#This Row],[Account_key]],tbl_COA[Account_key],tbl_COA[Class],"Not Found")</f>
        <v>Trading account</v>
      </c>
      <c r="H12355" t="str">
        <f>_xlfn.XLOOKUP(tbl_GL[[#This Row],[Account_key]],tbl_COA[Account_key],tbl_COA[SubClass],"Not Found")</f>
        <v>Cost of Sales</v>
      </c>
      <c r="I12355" t="str">
        <f>_xlfn.XLOOKUP(tbl_GL[[#This Row],[Account_key]],tbl_COA[Account_key],tbl_COA[SubClass2],"Not Found")</f>
        <v>Cost of Sales</v>
      </c>
      <c r="J12355" t="str">
        <f>_xlfn.XLOOKUP(tbl_GL[[#This Row],[Account_key]],tbl_COA[Account_key],tbl_COA[SubAccount],,0)</f>
        <v>Cost of Sales</v>
      </c>
      <c r="K12355">
        <f>YEAR(tbl_GL[[#This Row],[Date]])</f>
        <v>2019</v>
      </c>
    </row>
    <row r="12356" spans="1:11" x14ac:dyDescent="0.35">
      <c r="A12356">
        <v>991.2</v>
      </c>
      <c r="B12356" s="24">
        <v>43656</v>
      </c>
      <c r="C12356">
        <v>5</v>
      </c>
      <c r="D12356" s="13">
        <v>60</v>
      </c>
      <c r="E12356" s="13" t="s">
        <v>4</v>
      </c>
      <c r="F12356" s="17">
        <v>-3011</v>
      </c>
      <c r="G12356" t="str">
        <f>_xlfn.XLOOKUP(tbl_GL[[#This Row],[Account_key]],tbl_COA[Account_key],tbl_COA[Class],"Not Found")</f>
        <v>Assets</v>
      </c>
      <c r="H12356" t="str">
        <f>_xlfn.XLOOKUP(tbl_GL[[#This Row],[Account_key]],tbl_COA[Account_key],tbl_COA[SubClass],"Not Found")</f>
        <v>Assets</v>
      </c>
      <c r="I12356" t="str">
        <f>_xlfn.XLOOKUP(tbl_GL[[#This Row],[Account_key]],tbl_COA[Account_key],tbl_COA[SubClass2],"Not Found")</f>
        <v>Current Assets</v>
      </c>
      <c r="J12356" t="str">
        <f>_xlfn.XLOOKUP(tbl_GL[[#This Row],[Account_key]],tbl_COA[Account_key],tbl_COA[SubAccount],,0)</f>
        <v>Inventory</v>
      </c>
      <c r="K12356">
        <f>YEAR(tbl_GL[[#This Row],[Date]])</f>
        <v>2019</v>
      </c>
    </row>
    <row r="12357" spans="1:11" x14ac:dyDescent="0.35">
      <c r="A12357">
        <v>992.1</v>
      </c>
      <c r="B12357" s="24">
        <v>43656</v>
      </c>
      <c r="C12357">
        <v>5</v>
      </c>
      <c r="D12357" s="13">
        <v>210</v>
      </c>
      <c r="E12357" s="13" t="s">
        <v>7</v>
      </c>
      <c r="F12357" s="17">
        <v>3529</v>
      </c>
      <c r="G12357" t="str">
        <f>_xlfn.XLOOKUP(tbl_GL[[#This Row],[Account_key]],tbl_COA[Account_key],tbl_COA[Class],"Not Found")</f>
        <v>Trading account</v>
      </c>
      <c r="H12357" t="str">
        <f>_xlfn.XLOOKUP(tbl_GL[[#This Row],[Account_key]],tbl_COA[Account_key],tbl_COA[SubClass],"Not Found")</f>
        <v>Sales</v>
      </c>
      <c r="I12357" t="str">
        <f>_xlfn.XLOOKUP(tbl_GL[[#This Row],[Account_key]],tbl_COA[Account_key],tbl_COA[SubClass2],"Not Found")</f>
        <v>Sales</v>
      </c>
      <c r="J12357" t="str">
        <f>_xlfn.XLOOKUP(tbl_GL[[#This Row],[Account_key]],tbl_COA[Account_key],tbl_COA[SubAccount],,0)</f>
        <v>Sales</v>
      </c>
      <c r="K12357">
        <f>YEAR(tbl_GL[[#This Row],[Date]])</f>
        <v>2019</v>
      </c>
    </row>
    <row r="12358" spans="1:11" x14ac:dyDescent="0.35">
      <c r="A12358">
        <v>992.2</v>
      </c>
      <c r="B12358" s="24">
        <v>43656</v>
      </c>
      <c r="C12358">
        <v>5</v>
      </c>
      <c r="D12358" s="13">
        <v>10</v>
      </c>
      <c r="E12358" s="13" t="s">
        <v>7</v>
      </c>
      <c r="F12358" s="17">
        <v>3529</v>
      </c>
      <c r="G12358" t="str">
        <f>_xlfn.XLOOKUP(tbl_GL[[#This Row],[Account_key]],tbl_COA[Account_key],tbl_COA[Class],"Not Found")</f>
        <v>Assets</v>
      </c>
      <c r="H12358" t="str">
        <f>_xlfn.XLOOKUP(tbl_GL[[#This Row],[Account_key]],tbl_COA[Account_key],tbl_COA[SubClass],"Not Found")</f>
        <v>Assets</v>
      </c>
      <c r="I12358" t="str">
        <f>_xlfn.XLOOKUP(tbl_GL[[#This Row],[Account_key]],tbl_COA[Account_key],tbl_COA[SubClass2],"Not Found")</f>
        <v>Current Assets</v>
      </c>
      <c r="J12358" t="str">
        <f>_xlfn.XLOOKUP(tbl_GL[[#This Row],[Account_key]],tbl_COA[Account_key],tbl_COA[SubAccount],,0)</f>
        <v>Cash at Bank</v>
      </c>
      <c r="K12358">
        <f>YEAR(tbl_GL[[#This Row],[Date]])</f>
        <v>2019</v>
      </c>
    </row>
    <row r="12359" spans="1:11" x14ac:dyDescent="0.35">
      <c r="A12359">
        <v>993.1</v>
      </c>
      <c r="B12359" s="24">
        <v>43656</v>
      </c>
      <c r="C12359">
        <v>5</v>
      </c>
      <c r="D12359" s="13">
        <v>210</v>
      </c>
      <c r="E12359" s="13" t="s">
        <v>8</v>
      </c>
      <c r="F12359" s="17">
        <v>11854</v>
      </c>
      <c r="G12359" t="str">
        <f>_xlfn.XLOOKUP(tbl_GL[[#This Row],[Account_key]],tbl_COA[Account_key],tbl_COA[Class],"Not Found")</f>
        <v>Trading account</v>
      </c>
      <c r="H12359" t="str">
        <f>_xlfn.XLOOKUP(tbl_GL[[#This Row],[Account_key]],tbl_COA[Account_key],tbl_COA[SubClass],"Not Found")</f>
        <v>Sales</v>
      </c>
      <c r="I12359" t="str">
        <f>_xlfn.XLOOKUP(tbl_GL[[#This Row],[Account_key]],tbl_COA[Account_key],tbl_COA[SubClass2],"Not Found")</f>
        <v>Sales</v>
      </c>
      <c r="J12359" t="str">
        <f>_xlfn.XLOOKUP(tbl_GL[[#This Row],[Account_key]],tbl_COA[Account_key],tbl_COA[SubAccount],,0)</f>
        <v>Sales</v>
      </c>
      <c r="K12359">
        <f>YEAR(tbl_GL[[#This Row],[Date]])</f>
        <v>2019</v>
      </c>
    </row>
    <row r="12360" spans="1:11" x14ac:dyDescent="0.35">
      <c r="A12360">
        <v>993.2</v>
      </c>
      <c r="B12360" s="24">
        <v>43656</v>
      </c>
      <c r="C12360">
        <v>5</v>
      </c>
      <c r="D12360" s="13">
        <v>30</v>
      </c>
      <c r="E12360" s="13" t="s">
        <v>8</v>
      </c>
      <c r="F12360" s="17">
        <v>11854</v>
      </c>
      <c r="G12360" t="str">
        <f>_xlfn.XLOOKUP(tbl_GL[[#This Row],[Account_key]],tbl_COA[Account_key],tbl_COA[Class],"Not Found")</f>
        <v>Assets</v>
      </c>
      <c r="H12360" t="str">
        <f>_xlfn.XLOOKUP(tbl_GL[[#This Row],[Account_key]],tbl_COA[Account_key],tbl_COA[SubClass],"Not Found")</f>
        <v>Assets</v>
      </c>
      <c r="I12360" t="str">
        <f>_xlfn.XLOOKUP(tbl_GL[[#This Row],[Account_key]],tbl_COA[Account_key],tbl_COA[SubClass2],"Not Found")</f>
        <v>Current Assets</v>
      </c>
      <c r="J12360" t="str">
        <f>_xlfn.XLOOKUP(tbl_GL[[#This Row],[Account_key]],tbl_COA[Account_key],tbl_COA[SubAccount],,0)</f>
        <v>Trade Receivables</v>
      </c>
      <c r="K12360">
        <f>YEAR(tbl_GL[[#This Row],[Date]])</f>
        <v>2019</v>
      </c>
    </row>
    <row r="12361" spans="1:11" x14ac:dyDescent="0.35">
      <c r="A12361">
        <v>994.1</v>
      </c>
      <c r="B12361" s="24">
        <v>43658</v>
      </c>
      <c r="C12361">
        <v>5</v>
      </c>
      <c r="D12361" s="13">
        <v>310</v>
      </c>
      <c r="E12361" s="13" t="s">
        <v>97</v>
      </c>
      <c r="F12361" s="17">
        <v>-1070</v>
      </c>
      <c r="G12361" t="str">
        <f>_xlfn.XLOOKUP(tbl_GL[[#This Row],[Account_key]],tbl_COA[Account_key],tbl_COA[Class],"Not Found")</f>
        <v>Operating account</v>
      </c>
      <c r="H12361" t="str">
        <f>_xlfn.XLOOKUP(tbl_GL[[#This Row],[Account_key]],tbl_COA[Account_key],tbl_COA[SubClass],"Not Found")</f>
        <v>Operating Expenses</v>
      </c>
      <c r="I12361" t="str">
        <f>_xlfn.XLOOKUP(tbl_GL[[#This Row],[Account_key]],tbl_COA[Account_key],tbl_COA[SubClass2],"Not Found")</f>
        <v>Administration</v>
      </c>
      <c r="J12361" t="str">
        <f>_xlfn.XLOOKUP(tbl_GL[[#This Row],[Account_key]],tbl_COA[Account_key],tbl_COA[SubAccount],,0)</f>
        <v>Office Supplies</v>
      </c>
      <c r="K12361">
        <f>YEAR(tbl_GL[[#This Row],[Date]])</f>
        <v>2019</v>
      </c>
    </row>
    <row r="12362" spans="1:11" x14ac:dyDescent="0.35">
      <c r="A12362">
        <v>994.2</v>
      </c>
      <c r="B12362" s="24">
        <v>43658</v>
      </c>
      <c r="C12362">
        <v>5</v>
      </c>
      <c r="D12362" s="13">
        <v>120</v>
      </c>
      <c r="E12362" s="13" t="s">
        <v>97</v>
      </c>
      <c r="F12362" s="17">
        <v>1070</v>
      </c>
      <c r="G12362" t="str">
        <f>_xlfn.XLOOKUP(tbl_GL[[#This Row],[Account_key]],tbl_COA[Account_key],tbl_COA[Class],"Not Found")</f>
        <v>Liabilities and Owners Equity</v>
      </c>
      <c r="H12362" t="str">
        <f>_xlfn.XLOOKUP(tbl_GL[[#This Row],[Account_key]],tbl_COA[Account_key],tbl_COA[SubClass],"Not Found")</f>
        <v>Liabilities</v>
      </c>
      <c r="I12362" t="str">
        <f>_xlfn.XLOOKUP(tbl_GL[[#This Row],[Account_key]],tbl_COA[Account_key],tbl_COA[SubClass2],"Not Found")</f>
        <v>Current Liabilities</v>
      </c>
      <c r="J12362" t="str">
        <f>_xlfn.XLOOKUP(tbl_GL[[#This Row],[Account_key]],tbl_COA[Account_key],tbl_COA[SubAccount],,0)</f>
        <v>Accrued Expenses</v>
      </c>
      <c r="K12362">
        <f>YEAR(tbl_GL[[#This Row],[Date]])</f>
        <v>2019</v>
      </c>
    </row>
    <row r="12363" spans="1:11" x14ac:dyDescent="0.35">
      <c r="A12363">
        <v>995.1</v>
      </c>
      <c r="B12363" s="24">
        <v>43660</v>
      </c>
      <c r="C12363">
        <v>5</v>
      </c>
      <c r="D12363" s="13">
        <v>10</v>
      </c>
      <c r="E12363" s="13" t="s">
        <v>98</v>
      </c>
      <c r="F12363" s="17">
        <v>-1695</v>
      </c>
      <c r="G12363" t="str">
        <f>_xlfn.XLOOKUP(tbl_GL[[#This Row],[Account_key]],tbl_COA[Account_key],tbl_COA[Class],"Not Found")</f>
        <v>Assets</v>
      </c>
      <c r="H12363" t="str">
        <f>_xlfn.XLOOKUP(tbl_GL[[#This Row],[Account_key]],tbl_COA[Account_key],tbl_COA[SubClass],"Not Found")</f>
        <v>Assets</v>
      </c>
      <c r="I12363" t="str">
        <f>_xlfn.XLOOKUP(tbl_GL[[#This Row],[Account_key]],tbl_COA[Account_key],tbl_COA[SubClass2],"Not Found")</f>
        <v>Current Assets</v>
      </c>
      <c r="J12363" t="str">
        <f>_xlfn.XLOOKUP(tbl_GL[[#This Row],[Account_key]],tbl_COA[Account_key],tbl_COA[SubAccount],,0)</f>
        <v>Cash at Bank</v>
      </c>
      <c r="K12363">
        <f>YEAR(tbl_GL[[#This Row],[Date]])</f>
        <v>2019</v>
      </c>
    </row>
    <row r="12364" spans="1:11" x14ac:dyDescent="0.35">
      <c r="A12364">
        <v>995.2</v>
      </c>
      <c r="B12364" s="24">
        <v>43660</v>
      </c>
      <c r="C12364">
        <v>5</v>
      </c>
      <c r="D12364" s="13">
        <v>120</v>
      </c>
      <c r="E12364" s="13" t="s">
        <v>98</v>
      </c>
      <c r="F12364" s="17">
        <v>-1695</v>
      </c>
      <c r="G12364" t="str">
        <f>_xlfn.XLOOKUP(tbl_GL[[#This Row],[Account_key]],tbl_COA[Account_key],tbl_COA[Class],"Not Found")</f>
        <v>Liabilities and Owners Equity</v>
      </c>
      <c r="H12364" t="str">
        <f>_xlfn.XLOOKUP(tbl_GL[[#This Row],[Account_key]],tbl_COA[Account_key],tbl_COA[SubClass],"Not Found")</f>
        <v>Liabilities</v>
      </c>
      <c r="I12364" t="str">
        <f>_xlfn.XLOOKUP(tbl_GL[[#This Row],[Account_key]],tbl_COA[Account_key],tbl_COA[SubClass2],"Not Found")</f>
        <v>Current Liabilities</v>
      </c>
      <c r="J12364" t="str">
        <f>_xlfn.XLOOKUP(tbl_GL[[#This Row],[Account_key]],tbl_COA[Account_key],tbl_COA[SubAccount],,0)</f>
        <v>Accrued Expenses</v>
      </c>
      <c r="K12364">
        <f>YEAR(tbl_GL[[#This Row],[Date]])</f>
        <v>2019</v>
      </c>
    </row>
    <row r="12365" spans="1:11" x14ac:dyDescent="0.35">
      <c r="A12365">
        <v>996.1</v>
      </c>
      <c r="B12365" s="24">
        <v>43661</v>
      </c>
      <c r="C12365">
        <v>5</v>
      </c>
      <c r="D12365" s="13">
        <v>10</v>
      </c>
      <c r="E12365" s="13" t="s">
        <v>112</v>
      </c>
      <c r="F12365" s="17">
        <v>-195</v>
      </c>
      <c r="G12365" t="str">
        <f>_xlfn.XLOOKUP(tbl_GL[[#This Row],[Account_key]],tbl_COA[Account_key],tbl_COA[Class],"Not Found")</f>
        <v>Assets</v>
      </c>
      <c r="H12365" t="str">
        <f>_xlfn.XLOOKUP(tbl_GL[[#This Row],[Account_key]],tbl_COA[Account_key],tbl_COA[SubClass],"Not Found")</f>
        <v>Assets</v>
      </c>
      <c r="I12365" t="str">
        <f>_xlfn.XLOOKUP(tbl_GL[[#This Row],[Account_key]],tbl_COA[Account_key],tbl_COA[SubClass2],"Not Found")</f>
        <v>Current Assets</v>
      </c>
      <c r="J12365" t="str">
        <f>_xlfn.XLOOKUP(tbl_GL[[#This Row],[Account_key]],tbl_COA[Account_key],tbl_COA[SubAccount],,0)</f>
        <v>Cash at Bank</v>
      </c>
      <c r="K12365">
        <f>YEAR(tbl_GL[[#This Row],[Date]])</f>
        <v>2019</v>
      </c>
    </row>
    <row r="12366" spans="1:11" x14ac:dyDescent="0.35">
      <c r="A12366">
        <v>996.2</v>
      </c>
      <c r="B12366" s="24">
        <v>43661</v>
      </c>
      <c r="C12366">
        <v>5</v>
      </c>
      <c r="D12366" s="13">
        <v>121</v>
      </c>
      <c r="E12366" s="13" t="s">
        <v>112</v>
      </c>
      <c r="F12366" s="17">
        <v>-195</v>
      </c>
      <c r="G12366" t="str">
        <f>_xlfn.XLOOKUP(tbl_GL[[#This Row],[Account_key]],tbl_COA[Account_key],tbl_COA[Class],"Not Found")</f>
        <v>Liabilities and Owners Equity</v>
      </c>
      <c r="H12366" t="str">
        <f>_xlfn.XLOOKUP(tbl_GL[[#This Row],[Account_key]],tbl_COA[Account_key],tbl_COA[SubClass],"Not Found")</f>
        <v>Liabilities</v>
      </c>
      <c r="I12366" t="str">
        <f>_xlfn.XLOOKUP(tbl_GL[[#This Row],[Account_key]],tbl_COA[Account_key],tbl_COA[SubClass2],"Not Found")</f>
        <v>Current Liabilities</v>
      </c>
      <c r="J12366" t="str">
        <f>_xlfn.XLOOKUP(tbl_GL[[#This Row],[Account_key]],tbl_COA[Account_key],tbl_COA[SubAccount],,0)</f>
        <v>Interest Payable</v>
      </c>
      <c r="K12366">
        <f>YEAR(tbl_GL[[#This Row],[Date]])</f>
        <v>2019</v>
      </c>
    </row>
    <row r="12367" spans="1:11" x14ac:dyDescent="0.35">
      <c r="A12367">
        <v>997.1</v>
      </c>
      <c r="B12367" s="24">
        <v>43661</v>
      </c>
      <c r="C12367">
        <v>5</v>
      </c>
      <c r="D12367" s="13">
        <v>300</v>
      </c>
      <c r="E12367" s="13" t="s">
        <v>97</v>
      </c>
      <c r="F12367" s="17">
        <v>-1460</v>
      </c>
      <c r="G12367" t="str">
        <f>_xlfn.XLOOKUP(tbl_GL[[#This Row],[Account_key]],tbl_COA[Account_key],tbl_COA[Class],"Not Found")</f>
        <v>Operating account</v>
      </c>
      <c r="H12367" t="str">
        <f>_xlfn.XLOOKUP(tbl_GL[[#This Row],[Account_key]],tbl_COA[Account_key],tbl_COA[SubClass],"Not Found")</f>
        <v>Operating Expenses</v>
      </c>
      <c r="I12367" t="str">
        <f>_xlfn.XLOOKUP(tbl_GL[[#This Row],[Account_key]],tbl_COA[Account_key],tbl_COA[SubClass2],"Not Found")</f>
        <v>Administration</v>
      </c>
      <c r="J12367" t="str">
        <f>_xlfn.XLOOKUP(tbl_GL[[#This Row],[Account_key]],tbl_COA[Account_key],tbl_COA[SubAccount],,0)</f>
        <v>Entertainment</v>
      </c>
      <c r="K12367">
        <f>YEAR(tbl_GL[[#This Row],[Date]])</f>
        <v>2019</v>
      </c>
    </row>
    <row r="12368" spans="1:11" x14ac:dyDescent="0.35">
      <c r="A12368">
        <v>997.2</v>
      </c>
      <c r="B12368" s="24">
        <v>43661</v>
      </c>
      <c r="C12368">
        <v>5</v>
      </c>
      <c r="D12368" s="13">
        <v>120</v>
      </c>
      <c r="E12368" s="13" t="s">
        <v>97</v>
      </c>
      <c r="F12368" s="17">
        <v>1460</v>
      </c>
      <c r="G12368" t="str">
        <f>_xlfn.XLOOKUP(tbl_GL[[#This Row],[Account_key]],tbl_COA[Account_key],tbl_COA[Class],"Not Found")</f>
        <v>Liabilities and Owners Equity</v>
      </c>
      <c r="H12368" t="str">
        <f>_xlfn.XLOOKUP(tbl_GL[[#This Row],[Account_key]],tbl_COA[Account_key],tbl_COA[SubClass],"Not Found")</f>
        <v>Liabilities</v>
      </c>
      <c r="I12368" t="str">
        <f>_xlfn.XLOOKUP(tbl_GL[[#This Row],[Account_key]],tbl_COA[Account_key],tbl_COA[SubClass2],"Not Found")</f>
        <v>Current Liabilities</v>
      </c>
      <c r="J12368" t="str">
        <f>_xlfn.XLOOKUP(tbl_GL[[#This Row],[Account_key]],tbl_COA[Account_key],tbl_COA[SubAccount],,0)</f>
        <v>Accrued Expenses</v>
      </c>
      <c r="K12368">
        <f>YEAR(tbl_GL[[#This Row],[Date]])</f>
        <v>2019</v>
      </c>
    </row>
    <row r="12369" spans="1:11" x14ac:dyDescent="0.35">
      <c r="A12369">
        <v>998.1</v>
      </c>
      <c r="B12369" s="24">
        <v>43662</v>
      </c>
      <c r="C12369">
        <v>5</v>
      </c>
      <c r="D12369" s="13">
        <v>10</v>
      </c>
      <c r="E12369" s="13" t="s">
        <v>98</v>
      </c>
      <c r="F12369" s="17">
        <v>-2032</v>
      </c>
      <c r="G12369" t="str">
        <f>_xlfn.XLOOKUP(tbl_GL[[#This Row],[Account_key]],tbl_COA[Account_key],tbl_COA[Class],"Not Found")</f>
        <v>Assets</v>
      </c>
      <c r="H12369" t="str">
        <f>_xlfn.XLOOKUP(tbl_GL[[#This Row],[Account_key]],tbl_COA[Account_key],tbl_COA[SubClass],"Not Found")</f>
        <v>Assets</v>
      </c>
      <c r="I12369" t="str">
        <f>_xlfn.XLOOKUP(tbl_GL[[#This Row],[Account_key]],tbl_COA[Account_key],tbl_COA[SubClass2],"Not Found")</f>
        <v>Current Assets</v>
      </c>
      <c r="J12369" t="str">
        <f>_xlfn.XLOOKUP(tbl_GL[[#This Row],[Account_key]],tbl_COA[Account_key],tbl_COA[SubAccount],,0)</f>
        <v>Cash at Bank</v>
      </c>
      <c r="K12369">
        <f>YEAR(tbl_GL[[#This Row],[Date]])</f>
        <v>2019</v>
      </c>
    </row>
    <row r="12370" spans="1:11" x14ac:dyDescent="0.35">
      <c r="A12370">
        <v>998.2</v>
      </c>
      <c r="B12370" s="24">
        <v>43662</v>
      </c>
      <c r="C12370">
        <v>5</v>
      </c>
      <c r="D12370" s="13">
        <v>120</v>
      </c>
      <c r="E12370" s="13" t="s">
        <v>98</v>
      </c>
      <c r="F12370" s="17">
        <v>-2032</v>
      </c>
      <c r="G12370" t="str">
        <f>_xlfn.XLOOKUP(tbl_GL[[#This Row],[Account_key]],tbl_COA[Account_key],tbl_COA[Class],"Not Found")</f>
        <v>Liabilities and Owners Equity</v>
      </c>
      <c r="H12370" t="str">
        <f>_xlfn.XLOOKUP(tbl_GL[[#This Row],[Account_key]],tbl_COA[Account_key],tbl_COA[SubClass],"Not Found")</f>
        <v>Liabilities</v>
      </c>
      <c r="I12370" t="str">
        <f>_xlfn.XLOOKUP(tbl_GL[[#This Row],[Account_key]],tbl_COA[Account_key],tbl_COA[SubClass2],"Not Found")</f>
        <v>Current Liabilities</v>
      </c>
      <c r="J12370" t="str">
        <f>_xlfn.XLOOKUP(tbl_GL[[#This Row],[Account_key]],tbl_COA[Account_key],tbl_COA[SubAccount],,0)</f>
        <v>Accrued Expenses</v>
      </c>
      <c r="K12370">
        <f>YEAR(tbl_GL[[#This Row],[Date]])</f>
        <v>2019</v>
      </c>
    </row>
    <row r="12371" spans="1:11" x14ac:dyDescent="0.35">
      <c r="A12371">
        <v>999.1</v>
      </c>
      <c r="B12371" s="24">
        <v>43663</v>
      </c>
      <c r="C12371">
        <v>5</v>
      </c>
      <c r="D12371" s="13">
        <v>10</v>
      </c>
      <c r="E12371" s="13" t="s">
        <v>98</v>
      </c>
      <c r="F12371" s="17">
        <v>-1719</v>
      </c>
      <c r="G12371" t="str">
        <f>_xlfn.XLOOKUP(tbl_GL[[#This Row],[Account_key]],tbl_COA[Account_key],tbl_COA[Class],"Not Found")</f>
        <v>Assets</v>
      </c>
      <c r="H12371" t="str">
        <f>_xlfn.XLOOKUP(tbl_GL[[#This Row],[Account_key]],tbl_COA[Account_key],tbl_COA[SubClass],"Not Found")</f>
        <v>Assets</v>
      </c>
      <c r="I12371" t="str">
        <f>_xlfn.XLOOKUP(tbl_GL[[#This Row],[Account_key]],tbl_COA[Account_key],tbl_COA[SubClass2],"Not Found")</f>
        <v>Current Assets</v>
      </c>
      <c r="J12371" t="str">
        <f>_xlfn.XLOOKUP(tbl_GL[[#This Row],[Account_key]],tbl_COA[Account_key],tbl_COA[SubAccount],,0)</f>
        <v>Cash at Bank</v>
      </c>
      <c r="K12371">
        <f>YEAR(tbl_GL[[#This Row],[Date]])</f>
        <v>2019</v>
      </c>
    </row>
    <row r="12372" spans="1:11" x14ac:dyDescent="0.35">
      <c r="A12372">
        <v>999.2</v>
      </c>
      <c r="B12372" s="24">
        <v>43663</v>
      </c>
      <c r="C12372">
        <v>5</v>
      </c>
      <c r="D12372" s="13">
        <v>120</v>
      </c>
      <c r="E12372" s="13" t="s">
        <v>98</v>
      </c>
      <c r="F12372" s="17">
        <v>-1719</v>
      </c>
      <c r="G12372" t="str">
        <f>_xlfn.XLOOKUP(tbl_GL[[#This Row],[Account_key]],tbl_COA[Account_key],tbl_COA[Class],"Not Found")</f>
        <v>Liabilities and Owners Equity</v>
      </c>
      <c r="H12372" t="str">
        <f>_xlfn.XLOOKUP(tbl_GL[[#This Row],[Account_key]],tbl_COA[Account_key],tbl_COA[SubClass],"Not Found")</f>
        <v>Liabilities</v>
      </c>
      <c r="I12372" t="str">
        <f>_xlfn.XLOOKUP(tbl_GL[[#This Row],[Account_key]],tbl_COA[Account_key],tbl_COA[SubClass2],"Not Found")</f>
        <v>Current Liabilities</v>
      </c>
      <c r="J12372" t="str">
        <f>_xlfn.XLOOKUP(tbl_GL[[#This Row],[Account_key]],tbl_COA[Account_key],tbl_COA[SubAccount],,0)</f>
        <v>Accrued Expenses</v>
      </c>
      <c r="K12372">
        <f>YEAR(tbl_GL[[#This Row],[Date]])</f>
        <v>2019</v>
      </c>
    </row>
    <row r="12373" spans="1:11" x14ac:dyDescent="0.35">
      <c r="A12373">
        <v>1000.1</v>
      </c>
      <c r="B12373" s="24">
        <v>43664</v>
      </c>
      <c r="C12373">
        <v>5</v>
      </c>
      <c r="D12373" s="13">
        <v>230</v>
      </c>
      <c r="E12373" s="13" t="s">
        <v>4</v>
      </c>
      <c r="F12373" s="17">
        <v>-784</v>
      </c>
      <c r="G12373" t="str">
        <f>_xlfn.XLOOKUP(tbl_GL[[#This Row],[Account_key]],tbl_COA[Account_key],tbl_COA[Class],"Not Found")</f>
        <v>Trading account</v>
      </c>
      <c r="H12373" t="str">
        <f>_xlfn.XLOOKUP(tbl_GL[[#This Row],[Account_key]],tbl_COA[Account_key],tbl_COA[SubClass],"Not Found")</f>
        <v>Cost of Sales</v>
      </c>
      <c r="I12373" t="str">
        <f>_xlfn.XLOOKUP(tbl_GL[[#This Row],[Account_key]],tbl_COA[Account_key],tbl_COA[SubClass2],"Not Found")</f>
        <v>Cost of Sales</v>
      </c>
      <c r="J12373" t="str">
        <f>_xlfn.XLOOKUP(tbl_GL[[#This Row],[Account_key]],tbl_COA[Account_key],tbl_COA[SubAccount],,0)</f>
        <v>Cost of Sales</v>
      </c>
      <c r="K12373">
        <f>YEAR(tbl_GL[[#This Row],[Date]])</f>
        <v>2019</v>
      </c>
    </row>
    <row r="12374" spans="1:11" x14ac:dyDescent="0.35">
      <c r="A12374">
        <v>1000.2</v>
      </c>
      <c r="B12374" s="24">
        <v>43664</v>
      </c>
      <c r="C12374">
        <v>5</v>
      </c>
      <c r="D12374" s="13">
        <v>60</v>
      </c>
      <c r="E12374" s="13" t="s">
        <v>4</v>
      </c>
      <c r="F12374" s="17">
        <v>-784</v>
      </c>
      <c r="G12374" t="str">
        <f>_xlfn.XLOOKUP(tbl_GL[[#This Row],[Account_key]],tbl_COA[Account_key],tbl_COA[Class],"Not Found")</f>
        <v>Assets</v>
      </c>
      <c r="H12374" t="str">
        <f>_xlfn.XLOOKUP(tbl_GL[[#This Row],[Account_key]],tbl_COA[Account_key],tbl_COA[SubClass],"Not Found")</f>
        <v>Assets</v>
      </c>
      <c r="I12374" t="str">
        <f>_xlfn.XLOOKUP(tbl_GL[[#This Row],[Account_key]],tbl_COA[Account_key],tbl_COA[SubClass2],"Not Found")</f>
        <v>Current Assets</v>
      </c>
      <c r="J12374" t="str">
        <f>_xlfn.XLOOKUP(tbl_GL[[#This Row],[Account_key]],tbl_COA[Account_key],tbl_COA[SubAccount],,0)</f>
        <v>Inventory</v>
      </c>
      <c r="K12374">
        <f>YEAR(tbl_GL[[#This Row],[Date]])</f>
        <v>2019</v>
      </c>
    </row>
    <row r="12375" spans="1:11" x14ac:dyDescent="0.35">
      <c r="A12375">
        <v>1001.1</v>
      </c>
      <c r="B12375" s="24">
        <v>43664</v>
      </c>
      <c r="C12375">
        <v>5</v>
      </c>
      <c r="D12375" s="13">
        <v>320</v>
      </c>
      <c r="E12375" s="13" t="s">
        <v>97</v>
      </c>
      <c r="F12375" s="17">
        <v>-1659</v>
      </c>
      <c r="G12375" t="str">
        <f>_xlfn.XLOOKUP(tbl_GL[[#This Row],[Account_key]],tbl_COA[Account_key],tbl_COA[Class],"Not Found")</f>
        <v>Operating account</v>
      </c>
      <c r="H12375" t="str">
        <f>_xlfn.XLOOKUP(tbl_GL[[#This Row],[Account_key]],tbl_COA[Account_key],tbl_COA[SubClass],"Not Found")</f>
        <v>Operating Expenses</v>
      </c>
      <c r="I12375" t="str">
        <f>_xlfn.XLOOKUP(tbl_GL[[#This Row],[Account_key]],tbl_COA[Account_key],tbl_COA[SubClass2],"Not Found")</f>
        <v>Administration</v>
      </c>
      <c r="J12375" t="str">
        <f>_xlfn.XLOOKUP(tbl_GL[[#This Row],[Account_key]],tbl_COA[Account_key],tbl_COA[SubAccount],,0)</f>
        <v>Professional Services</v>
      </c>
      <c r="K12375">
        <f>YEAR(tbl_GL[[#This Row],[Date]])</f>
        <v>2019</v>
      </c>
    </row>
    <row r="12376" spans="1:11" x14ac:dyDescent="0.35">
      <c r="A12376">
        <v>1001.2</v>
      </c>
      <c r="B12376" s="24">
        <v>43664</v>
      </c>
      <c r="C12376">
        <v>5</v>
      </c>
      <c r="D12376" s="13">
        <v>120</v>
      </c>
      <c r="E12376" s="13" t="s">
        <v>97</v>
      </c>
      <c r="F12376" s="17">
        <v>1659</v>
      </c>
      <c r="G12376" t="str">
        <f>_xlfn.XLOOKUP(tbl_GL[[#This Row],[Account_key]],tbl_COA[Account_key],tbl_COA[Class],"Not Found")</f>
        <v>Liabilities and Owners Equity</v>
      </c>
      <c r="H12376" t="str">
        <f>_xlfn.XLOOKUP(tbl_GL[[#This Row],[Account_key]],tbl_COA[Account_key],tbl_COA[SubClass],"Not Found")</f>
        <v>Liabilities</v>
      </c>
      <c r="I12376" t="str">
        <f>_xlfn.XLOOKUP(tbl_GL[[#This Row],[Account_key]],tbl_COA[Account_key],tbl_COA[SubClass2],"Not Found")</f>
        <v>Current Liabilities</v>
      </c>
      <c r="J12376" t="str">
        <f>_xlfn.XLOOKUP(tbl_GL[[#This Row],[Account_key]],tbl_COA[Account_key],tbl_COA[SubAccount],,0)</f>
        <v>Accrued Expenses</v>
      </c>
      <c r="K12376">
        <f>YEAR(tbl_GL[[#This Row],[Date]])</f>
        <v>2019</v>
      </c>
    </row>
    <row r="12377" spans="1:11" x14ac:dyDescent="0.35">
      <c r="A12377">
        <v>1002.1</v>
      </c>
      <c r="B12377" s="24">
        <v>43664</v>
      </c>
      <c r="C12377">
        <v>5</v>
      </c>
      <c r="D12377" s="13">
        <v>230</v>
      </c>
      <c r="E12377" s="13" t="s">
        <v>4</v>
      </c>
      <c r="F12377" s="17">
        <v>-3221</v>
      </c>
      <c r="G12377" t="str">
        <f>_xlfn.XLOOKUP(tbl_GL[[#This Row],[Account_key]],tbl_COA[Account_key],tbl_COA[Class],"Not Found")</f>
        <v>Trading account</v>
      </c>
      <c r="H12377" t="str">
        <f>_xlfn.XLOOKUP(tbl_GL[[#This Row],[Account_key]],tbl_COA[Account_key],tbl_COA[SubClass],"Not Found")</f>
        <v>Cost of Sales</v>
      </c>
      <c r="I12377" t="str">
        <f>_xlfn.XLOOKUP(tbl_GL[[#This Row],[Account_key]],tbl_COA[Account_key],tbl_COA[SubClass2],"Not Found")</f>
        <v>Cost of Sales</v>
      </c>
      <c r="J12377" t="str">
        <f>_xlfn.XLOOKUP(tbl_GL[[#This Row],[Account_key]],tbl_COA[Account_key],tbl_COA[SubAccount],,0)</f>
        <v>Cost of Sales</v>
      </c>
      <c r="K12377">
        <f>YEAR(tbl_GL[[#This Row],[Date]])</f>
        <v>2019</v>
      </c>
    </row>
    <row r="12378" spans="1:11" x14ac:dyDescent="0.35">
      <c r="A12378">
        <v>1002.2</v>
      </c>
      <c r="B12378" s="24">
        <v>43664</v>
      </c>
      <c r="C12378">
        <v>5</v>
      </c>
      <c r="D12378" s="13">
        <v>60</v>
      </c>
      <c r="E12378" s="13" t="s">
        <v>4</v>
      </c>
      <c r="F12378" s="17">
        <v>-3221</v>
      </c>
      <c r="G12378" t="str">
        <f>_xlfn.XLOOKUP(tbl_GL[[#This Row],[Account_key]],tbl_COA[Account_key],tbl_COA[Class],"Not Found")</f>
        <v>Assets</v>
      </c>
      <c r="H12378" t="str">
        <f>_xlfn.XLOOKUP(tbl_GL[[#This Row],[Account_key]],tbl_COA[Account_key],tbl_COA[SubClass],"Not Found")</f>
        <v>Assets</v>
      </c>
      <c r="I12378" t="str">
        <f>_xlfn.XLOOKUP(tbl_GL[[#This Row],[Account_key]],tbl_COA[Account_key],tbl_COA[SubClass2],"Not Found")</f>
        <v>Current Assets</v>
      </c>
      <c r="J12378" t="str">
        <f>_xlfn.XLOOKUP(tbl_GL[[#This Row],[Account_key]],tbl_COA[Account_key],tbl_COA[SubAccount],,0)</f>
        <v>Inventory</v>
      </c>
      <c r="K12378">
        <f>YEAR(tbl_GL[[#This Row],[Date]])</f>
        <v>2019</v>
      </c>
    </row>
    <row r="12379" spans="1:11" x14ac:dyDescent="0.35">
      <c r="A12379">
        <v>1003.1</v>
      </c>
      <c r="B12379" s="24">
        <v>43664</v>
      </c>
      <c r="C12379">
        <v>5</v>
      </c>
      <c r="D12379" s="13">
        <v>210</v>
      </c>
      <c r="E12379" s="13" t="s">
        <v>7</v>
      </c>
      <c r="F12379" s="17">
        <v>3526</v>
      </c>
      <c r="G12379" t="str">
        <f>_xlfn.XLOOKUP(tbl_GL[[#This Row],[Account_key]],tbl_COA[Account_key],tbl_COA[Class],"Not Found")</f>
        <v>Trading account</v>
      </c>
      <c r="H12379" t="str">
        <f>_xlfn.XLOOKUP(tbl_GL[[#This Row],[Account_key]],tbl_COA[Account_key],tbl_COA[SubClass],"Not Found")</f>
        <v>Sales</v>
      </c>
      <c r="I12379" t="str">
        <f>_xlfn.XLOOKUP(tbl_GL[[#This Row],[Account_key]],tbl_COA[Account_key],tbl_COA[SubClass2],"Not Found")</f>
        <v>Sales</v>
      </c>
      <c r="J12379" t="str">
        <f>_xlfn.XLOOKUP(tbl_GL[[#This Row],[Account_key]],tbl_COA[Account_key],tbl_COA[SubAccount],,0)</f>
        <v>Sales</v>
      </c>
      <c r="K12379">
        <f>YEAR(tbl_GL[[#This Row],[Date]])</f>
        <v>2019</v>
      </c>
    </row>
    <row r="12380" spans="1:11" x14ac:dyDescent="0.35">
      <c r="A12380">
        <v>1003.2</v>
      </c>
      <c r="B12380" s="24">
        <v>43664</v>
      </c>
      <c r="C12380">
        <v>5</v>
      </c>
      <c r="D12380" s="13">
        <v>10</v>
      </c>
      <c r="E12380" s="13" t="s">
        <v>7</v>
      </c>
      <c r="F12380" s="17">
        <v>3526</v>
      </c>
      <c r="G12380" t="str">
        <f>_xlfn.XLOOKUP(tbl_GL[[#This Row],[Account_key]],tbl_COA[Account_key],tbl_COA[Class],"Not Found")</f>
        <v>Assets</v>
      </c>
      <c r="H12380" t="str">
        <f>_xlfn.XLOOKUP(tbl_GL[[#This Row],[Account_key]],tbl_COA[Account_key],tbl_COA[SubClass],"Not Found")</f>
        <v>Assets</v>
      </c>
      <c r="I12380" t="str">
        <f>_xlfn.XLOOKUP(tbl_GL[[#This Row],[Account_key]],tbl_COA[Account_key],tbl_COA[SubClass2],"Not Found")</f>
        <v>Current Assets</v>
      </c>
      <c r="J12380" t="str">
        <f>_xlfn.XLOOKUP(tbl_GL[[#This Row],[Account_key]],tbl_COA[Account_key],tbl_COA[SubAccount],,0)</f>
        <v>Cash at Bank</v>
      </c>
      <c r="K12380">
        <f>YEAR(tbl_GL[[#This Row],[Date]])</f>
        <v>2019</v>
      </c>
    </row>
    <row r="12381" spans="1:11" x14ac:dyDescent="0.35">
      <c r="A12381">
        <v>1004.1</v>
      </c>
      <c r="B12381" s="24">
        <v>43664</v>
      </c>
      <c r="C12381">
        <v>5</v>
      </c>
      <c r="D12381" s="13">
        <v>210</v>
      </c>
      <c r="E12381" s="13" t="s">
        <v>8</v>
      </c>
      <c r="F12381" s="17">
        <v>12682</v>
      </c>
      <c r="G12381" t="str">
        <f>_xlfn.XLOOKUP(tbl_GL[[#This Row],[Account_key]],tbl_COA[Account_key],tbl_COA[Class],"Not Found")</f>
        <v>Trading account</v>
      </c>
      <c r="H12381" t="str">
        <f>_xlfn.XLOOKUP(tbl_GL[[#This Row],[Account_key]],tbl_COA[Account_key],tbl_COA[SubClass],"Not Found")</f>
        <v>Sales</v>
      </c>
      <c r="I12381" t="str">
        <f>_xlfn.XLOOKUP(tbl_GL[[#This Row],[Account_key]],tbl_COA[Account_key],tbl_COA[SubClass2],"Not Found")</f>
        <v>Sales</v>
      </c>
      <c r="J12381" t="str">
        <f>_xlfn.XLOOKUP(tbl_GL[[#This Row],[Account_key]],tbl_COA[Account_key],tbl_COA[SubAccount],,0)</f>
        <v>Sales</v>
      </c>
      <c r="K12381">
        <f>YEAR(tbl_GL[[#This Row],[Date]])</f>
        <v>2019</v>
      </c>
    </row>
    <row r="12382" spans="1:11" x14ac:dyDescent="0.35">
      <c r="A12382">
        <v>1004.2</v>
      </c>
      <c r="B12382" s="24">
        <v>43664</v>
      </c>
      <c r="C12382">
        <v>5</v>
      </c>
      <c r="D12382" s="13">
        <v>30</v>
      </c>
      <c r="E12382" s="13" t="s">
        <v>8</v>
      </c>
      <c r="F12382" s="17">
        <v>12682</v>
      </c>
      <c r="G12382" t="str">
        <f>_xlfn.XLOOKUP(tbl_GL[[#This Row],[Account_key]],tbl_COA[Account_key],tbl_COA[Class],"Not Found")</f>
        <v>Assets</v>
      </c>
      <c r="H12382" t="str">
        <f>_xlfn.XLOOKUP(tbl_GL[[#This Row],[Account_key]],tbl_COA[Account_key],tbl_COA[SubClass],"Not Found")</f>
        <v>Assets</v>
      </c>
      <c r="I12382" t="str">
        <f>_xlfn.XLOOKUP(tbl_GL[[#This Row],[Account_key]],tbl_COA[Account_key],tbl_COA[SubClass2],"Not Found")</f>
        <v>Current Assets</v>
      </c>
      <c r="J12382" t="str">
        <f>_xlfn.XLOOKUP(tbl_GL[[#This Row],[Account_key]],tbl_COA[Account_key],tbl_COA[SubAccount],,0)</f>
        <v>Trade Receivables</v>
      </c>
      <c r="K12382">
        <f>YEAR(tbl_GL[[#This Row],[Date]])</f>
        <v>2019</v>
      </c>
    </row>
    <row r="12383" spans="1:11" x14ac:dyDescent="0.35">
      <c r="A12383">
        <v>1005.1</v>
      </c>
      <c r="B12383" s="24">
        <v>43666</v>
      </c>
      <c r="C12383">
        <v>5</v>
      </c>
      <c r="D12383" s="13">
        <v>230</v>
      </c>
      <c r="E12383" s="13" t="s">
        <v>4</v>
      </c>
      <c r="F12383" s="17">
        <v>-190</v>
      </c>
      <c r="G12383" t="str">
        <f>_xlfn.XLOOKUP(tbl_GL[[#This Row],[Account_key]],tbl_COA[Account_key],tbl_COA[Class],"Not Found")</f>
        <v>Trading account</v>
      </c>
      <c r="H12383" t="str">
        <f>_xlfn.XLOOKUP(tbl_GL[[#This Row],[Account_key]],tbl_COA[Account_key],tbl_COA[SubClass],"Not Found")</f>
        <v>Cost of Sales</v>
      </c>
      <c r="I12383" t="str">
        <f>_xlfn.XLOOKUP(tbl_GL[[#This Row],[Account_key]],tbl_COA[Account_key],tbl_COA[SubClass2],"Not Found")</f>
        <v>Cost of Sales</v>
      </c>
      <c r="J12383" t="str">
        <f>_xlfn.XLOOKUP(tbl_GL[[#This Row],[Account_key]],tbl_COA[Account_key],tbl_COA[SubAccount],,0)</f>
        <v>Cost of Sales</v>
      </c>
      <c r="K12383">
        <f>YEAR(tbl_GL[[#This Row],[Date]])</f>
        <v>2019</v>
      </c>
    </row>
    <row r="12384" spans="1:11" x14ac:dyDescent="0.35">
      <c r="A12384">
        <v>1005.2</v>
      </c>
      <c r="B12384" s="24">
        <v>43666</v>
      </c>
      <c r="C12384">
        <v>5</v>
      </c>
      <c r="D12384" s="13">
        <v>60</v>
      </c>
      <c r="E12384" s="13" t="s">
        <v>4</v>
      </c>
      <c r="F12384" s="17">
        <v>-190</v>
      </c>
      <c r="G12384" t="str">
        <f>_xlfn.XLOOKUP(tbl_GL[[#This Row],[Account_key]],tbl_COA[Account_key],tbl_COA[Class],"Not Found")</f>
        <v>Assets</v>
      </c>
      <c r="H12384" t="str">
        <f>_xlfn.XLOOKUP(tbl_GL[[#This Row],[Account_key]],tbl_COA[Account_key],tbl_COA[SubClass],"Not Found")</f>
        <v>Assets</v>
      </c>
      <c r="I12384" t="str">
        <f>_xlfn.XLOOKUP(tbl_GL[[#This Row],[Account_key]],tbl_COA[Account_key],tbl_COA[SubClass2],"Not Found")</f>
        <v>Current Assets</v>
      </c>
      <c r="J12384" t="str">
        <f>_xlfn.XLOOKUP(tbl_GL[[#This Row],[Account_key]],tbl_COA[Account_key],tbl_COA[SubAccount],,0)</f>
        <v>Inventory</v>
      </c>
      <c r="K12384">
        <f>YEAR(tbl_GL[[#This Row],[Date]])</f>
        <v>2019</v>
      </c>
    </row>
    <row r="12385" spans="1:11" x14ac:dyDescent="0.35">
      <c r="A12385">
        <v>1006.1</v>
      </c>
      <c r="B12385" s="24">
        <v>43666</v>
      </c>
      <c r="C12385">
        <v>5</v>
      </c>
      <c r="D12385" s="13">
        <v>210</v>
      </c>
      <c r="E12385" s="13" t="s">
        <v>8</v>
      </c>
      <c r="F12385" s="17">
        <v>747</v>
      </c>
      <c r="G12385" t="str">
        <f>_xlfn.XLOOKUP(tbl_GL[[#This Row],[Account_key]],tbl_COA[Account_key],tbl_COA[Class],"Not Found")</f>
        <v>Trading account</v>
      </c>
      <c r="H12385" t="str">
        <f>_xlfn.XLOOKUP(tbl_GL[[#This Row],[Account_key]],tbl_COA[Account_key],tbl_COA[SubClass],"Not Found")</f>
        <v>Sales</v>
      </c>
      <c r="I12385" t="str">
        <f>_xlfn.XLOOKUP(tbl_GL[[#This Row],[Account_key]],tbl_COA[Account_key],tbl_COA[SubClass2],"Not Found")</f>
        <v>Sales</v>
      </c>
      <c r="J12385" t="str">
        <f>_xlfn.XLOOKUP(tbl_GL[[#This Row],[Account_key]],tbl_COA[Account_key],tbl_COA[SubAccount],,0)</f>
        <v>Sales</v>
      </c>
      <c r="K12385">
        <f>YEAR(tbl_GL[[#This Row],[Date]])</f>
        <v>2019</v>
      </c>
    </row>
    <row r="12386" spans="1:11" x14ac:dyDescent="0.35">
      <c r="A12386">
        <v>1006.2</v>
      </c>
      <c r="B12386" s="24">
        <v>43666</v>
      </c>
      <c r="C12386">
        <v>5</v>
      </c>
      <c r="D12386" s="13">
        <v>30</v>
      </c>
      <c r="E12386" s="13" t="s">
        <v>8</v>
      </c>
      <c r="F12386" s="17">
        <v>747</v>
      </c>
      <c r="G12386" t="str">
        <f>_xlfn.XLOOKUP(tbl_GL[[#This Row],[Account_key]],tbl_COA[Account_key],tbl_COA[Class],"Not Found")</f>
        <v>Assets</v>
      </c>
      <c r="H12386" t="str">
        <f>_xlfn.XLOOKUP(tbl_GL[[#This Row],[Account_key]],tbl_COA[Account_key],tbl_COA[SubClass],"Not Found")</f>
        <v>Assets</v>
      </c>
      <c r="I12386" t="str">
        <f>_xlfn.XLOOKUP(tbl_GL[[#This Row],[Account_key]],tbl_COA[Account_key],tbl_COA[SubClass2],"Not Found")</f>
        <v>Current Assets</v>
      </c>
      <c r="J12386" t="str">
        <f>_xlfn.XLOOKUP(tbl_GL[[#This Row],[Account_key]],tbl_COA[Account_key],tbl_COA[SubAccount],,0)</f>
        <v>Trade Receivables</v>
      </c>
      <c r="K12386">
        <f>YEAR(tbl_GL[[#This Row],[Date]])</f>
        <v>2019</v>
      </c>
    </row>
    <row r="12387" spans="1:11" x14ac:dyDescent="0.35">
      <c r="A12387">
        <v>1007.1</v>
      </c>
      <c r="B12387" s="24">
        <v>43666</v>
      </c>
      <c r="C12387">
        <v>5</v>
      </c>
      <c r="D12387" s="13">
        <v>320</v>
      </c>
      <c r="E12387" s="13" t="s">
        <v>97</v>
      </c>
      <c r="F12387" s="17">
        <v>-1673</v>
      </c>
      <c r="G12387" t="str">
        <f>_xlfn.XLOOKUP(tbl_GL[[#This Row],[Account_key]],tbl_COA[Account_key],tbl_COA[Class],"Not Found")</f>
        <v>Operating account</v>
      </c>
      <c r="H12387" t="str">
        <f>_xlfn.XLOOKUP(tbl_GL[[#This Row],[Account_key]],tbl_COA[Account_key],tbl_COA[SubClass],"Not Found")</f>
        <v>Operating Expenses</v>
      </c>
      <c r="I12387" t="str">
        <f>_xlfn.XLOOKUP(tbl_GL[[#This Row],[Account_key]],tbl_COA[Account_key],tbl_COA[SubClass2],"Not Found")</f>
        <v>Administration</v>
      </c>
      <c r="J12387" t="str">
        <f>_xlfn.XLOOKUP(tbl_GL[[#This Row],[Account_key]],tbl_COA[Account_key],tbl_COA[SubAccount],,0)</f>
        <v>Professional Services</v>
      </c>
      <c r="K12387">
        <f>YEAR(tbl_GL[[#This Row],[Date]])</f>
        <v>2019</v>
      </c>
    </row>
    <row r="12388" spans="1:11" x14ac:dyDescent="0.35">
      <c r="A12388">
        <v>1007.2</v>
      </c>
      <c r="B12388" s="24">
        <v>43666</v>
      </c>
      <c r="C12388">
        <v>5</v>
      </c>
      <c r="D12388" s="13">
        <v>120</v>
      </c>
      <c r="E12388" s="13" t="s">
        <v>97</v>
      </c>
      <c r="F12388" s="17">
        <v>1673</v>
      </c>
      <c r="G12388" t="str">
        <f>_xlfn.XLOOKUP(tbl_GL[[#This Row],[Account_key]],tbl_COA[Account_key],tbl_COA[Class],"Not Found")</f>
        <v>Liabilities and Owners Equity</v>
      </c>
      <c r="H12388" t="str">
        <f>_xlfn.XLOOKUP(tbl_GL[[#This Row],[Account_key]],tbl_COA[Account_key],tbl_COA[SubClass],"Not Found")</f>
        <v>Liabilities</v>
      </c>
      <c r="I12388" t="str">
        <f>_xlfn.XLOOKUP(tbl_GL[[#This Row],[Account_key]],tbl_COA[Account_key],tbl_COA[SubClass2],"Not Found")</f>
        <v>Current Liabilities</v>
      </c>
      <c r="J12388" t="str">
        <f>_xlfn.XLOOKUP(tbl_GL[[#This Row],[Account_key]],tbl_COA[Account_key],tbl_COA[SubAccount],,0)</f>
        <v>Accrued Expenses</v>
      </c>
      <c r="K12388">
        <f>YEAR(tbl_GL[[#This Row],[Date]])</f>
        <v>2019</v>
      </c>
    </row>
    <row r="12389" spans="1:11" x14ac:dyDescent="0.35">
      <c r="A12389">
        <v>1008.1</v>
      </c>
      <c r="B12389" s="24">
        <v>43668</v>
      </c>
      <c r="C12389">
        <v>5</v>
      </c>
      <c r="D12389" s="13">
        <v>340</v>
      </c>
      <c r="E12389" s="13" t="s">
        <v>99</v>
      </c>
      <c r="F12389" s="17">
        <v>-195</v>
      </c>
      <c r="G12389" t="str">
        <f>_xlfn.XLOOKUP(tbl_GL[[#This Row],[Account_key]],tbl_COA[Account_key],tbl_COA[Class],"Not Found")</f>
        <v>Operating account</v>
      </c>
      <c r="H12389" t="str">
        <f>_xlfn.XLOOKUP(tbl_GL[[#This Row],[Account_key]],tbl_COA[Account_key],tbl_COA[SubClass],"Not Found")</f>
        <v>Operating Expenses</v>
      </c>
      <c r="I12389" t="str">
        <f>_xlfn.XLOOKUP(tbl_GL[[#This Row],[Account_key]],tbl_COA[Account_key],tbl_COA[SubClass2],"Not Found")</f>
        <v>Administration</v>
      </c>
      <c r="J12389" t="str">
        <f>_xlfn.XLOOKUP(tbl_GL[[#This Row],[Account_key]],tbl_COA[Account_key],tbl_COA[SubAccount],,0)</f>
        <v>Utilities</v>
      </c>
      <c r="K12389">
        <f>YEAR(tbl_GL[[#This Row],[Date]])</f>
        <v>2019</v>
      </c>
    </row>
    <row r="12390" spans="1:11" x14ac:dyDescent="0.35">
      <c r="A12390">
        <v>1008.2</v>
      </c>
      <c r="B12390" s="24">
        <v>43668</v>
      </c>
      <c r="C12390">
        <v>5</v>
      </c>
      <c r="D12390" s="13">
        <v>20</v>
      </c>
      <c r="E12390" s="13" t="s">
        <v>99</v>
      </c>
      <c r="F12390" s="17">
        <v>-195</v>
      </c>
      <c r="G12390" t="str">
        <f>_xlfn.XLOOKUP(tbl_GL[[#This Row],[Account_key]],tbl_COA[Account_key],tbl_COA[Class],"Not Found")</f>
        <v>Assets</v>
      </c>
      <c r="H12390" t="str">
        <f>_xlfn.XLOOKUP(tbl_GL[[#This Row],[Account_key]],tbl_COA[Account_key],tbl_COA[SubClass],"Not Found")</f>
        <v>Assets</v>
      </c>
      <c r="I12390" t="str">
        <f>_xlfn.XLOOKUP(tbl_GL[[#This Row],[Account_key]],tbl_COA[Account_key],tbl_COA[SubClass2],"Not Found")</f>
        <v>Current Assets</v>
      </c>
      <c r="J12390" t="str">
        <f>_xlfn.XLOOKUP(tbl_GL[[#This Row],[Account_key]],tbl_COA[Account_key],tbl_COA[SubAccount],,0)</f>
        <v>Cash in hand</v>
      </c>
      <c r="K12390">
        <f>YEAR(tbl_GL[[#This Row],[Date]])</f>
        <v>2019</v>
      </c>
    </row>
    <row r="12391" spans="1:11" x14ac:dyDescent="0.35">
      <c r="A12391">
        <v>1009.1</v>
      </c>
      <c r="B12391" s="24">
        <v>43668</v>
      </c>
      <c r="C12391">
        <v>5</v>
      </c>
      <c r="D12391" s="13">
        <v>320</v>
      </c>
      <c r="E12391" s="13" t="s">
        <v>97</v>
      </c>
      <c r="F12391" s="17">
        <v>-1127</v>
      </c>
      <c r="G12391" t="str">
        <f>_xlfn.XLOOKUP(tbl_GL[[#This Row],[Account_key]],tbl_COA[Account_key],tbl_COA[Class],"Not Found")</f>
        <v>Operating account</v>
      </c>
      <c r="H12391" t="str">
        <f>_xlfn.XLOOKUP(tbl_GL[[#This Row],[Account_key]],tbl_COA[Account_key],tbl_COA[SubClass],"Not Found")</f>
        <v>Operating Expenses</v>
      </c>
      <c r="I12391" t="str">
        <f>_xlfn.XLOOKUP(tbl_GL[[#This Row],[Account_key]],tbl_COA[Account_key],tbl_COA[SubClass2],"Not Found")</f>
        <v>Administration</v>
      </c>
      <c r="J12391" t="str">
        <f>_xlfn.XLOOKUP(tbl_GL[[#This Row],[Account_key]],tbl_COA[Account_key],tbl_COA[SubAccount],,0)</f>
        <v>Professional Services</v>
      </c>
      <c r="K12391">
        <f>YEAR(tbl_GL[[#This Row],[Date]])</f>
        <v>2019</v>
      </c>
    </row>
    <row r="12392" spans="1:11" x14ac:dyDescent="0.35">
      <c r="A12392">
        <v>1009.2</v>
      </c>
      <c r="B12392" s="24">
        <v>43668</v>
      </c>
      <c r="C12392">
        <v>5</v>
      </c>
      <c r="D12392" s="13">
        <v>120</v>
      </c>
      <c r="E12392" s="13" t="s">
        <v>97</v>
      </c>
      <c r="F12392" s="17">
        <v>1127</v>
      </c>
      <c r="G12392" t="str">
        <f>_xlfn.XLOOKUP(tbl_GL[[#This Row],[Account_key]],tbl_COA[Account_key],tbl_COA[Class],"Not Found")</f>
        <v>Liabilities and Owners Equity</v>
      </c>
      <c r="H12392" t="str">
        <f>_xlfn.XLOOKUP(tbl_GL[[#This Row],[Account_key]],tbl_COA[Account_key],tbl_COA[SubClass],"Not Found")</f>
        <v>Liabilities</v>
      </c>
      <c r="I12392" t="str">
        <f>_xlfn.XLOOKUP(tbl_GL[[#This Row],[Account_key]],tbl_COA[Account_key],tbl_COA[SubClass2],"Not Found")</f>
        <v>Current Liabilities</v>
      </c>
      <c r="J12392" t="str">
        <f>_xlfn.XLOOKUP(tbl_GL[[#This Row],[Account_key]],tbl_COA[Account_key],tbl_COA[SubAccount],,0)</f>
        <v>Accrued Expenses</v>
      </c>
      <c r="K12392">
        <f>YEAR(tbl_GL[[#This Row],[Date]])</f>
        <v>2019</v>
      </c>
    </row>
    <row r="12393" spans="1:11" x14ac:dyDescent="0.35">
      <c r="A12393">
        <v>1010.1</v>
      </c>
      <c r="B12393" s="24">
        <v>43669</v>
      </c>
      <c r="C12393">
        <v>5</v>
      </c>
      <c r="D12393" s="13">
        <v>10</v>
      </c>
      <c r="E12393" s="13" t="s">
        <v>98</v>
      </c>
      <c r="F12393" s="17">
        <v>-1313</v>
      </c>
      <c r="G12393" t="str">
        <f>_xlfn.XLOOKUP(tbl_GL[[#This Row],[Account_key]],tbl_COA[Account_key],tbl_COA[Class],"Not Found")</f>
        <v>Assets</v>
      </c>
      <c r="H12393" t="str">
        <f>_xlfn.XLOOKUP(tbl_GL[[#This Row],[Account_key]],tbl_COA[Account_key],tbl_COA[SubClass],"Not Found")</f>
        <v>Assets</v>
      </c>
      <c r="I12393" t="str">
        <f>_xlfn.XLOOKUP(tbl_GL[[#This Row],[Account_key]],tbl_COA[Account_key],tbl_COA[SubClass2],"Not Found")</f>
        <v>Current Assets</v>
      </c>
      <c r="J12393" t="str">
        <f>_xlfn.XLOOKUP(tbl_GL[[#This Row],[Account_key]],tbl_COA[Account_key],tbl_COA[SubAccount],,0)</f>
        <v>Cash at Bank</v>
      </c>
      <c r="K12393">
        <f>YEAR(tbl_GL[[#This Row],[Date]])</f>
        <v>2019</v>
      </c>
    </row>
    <row r="12394" spans="1:11" x14ac:dyDescent="0.35">
      <c r="A12394">
        <v>1010.2</v>
      </c>
      <c r="B12394" s="24">
        <v>43669</v>
      </c>
      <c r="C12394">
        <v>5</v>
      </c>
      <c r="D12394" s="13">
        <v>120</v>
      </c>
      <c r="E12394" s="13" t="s">
        <v>98</v>
      </c>
      <c r="F12394" s="17">
        <v>-1313</v>
      </c>
      <c r="G12394" t="str">
        <f>_xlfn.XLOOKUP(tbl_GL[[#This Row],[Account_key]],tbl_COA[Account_key],tbl_COA[Class],"Not Found")</f>
        <v>Liabilities and Owners Equity</v>
      </c>
      <c r="H12394" t="str">
        <f>_xlfn.XLOOKUP(tbl_GL[[#This Row],[Account_key]],tbl_COA[Account_key],tbl_COA[SubClass],"Not Found")</f>
        <v>Liabilities</v>
      </c>
      <c r="I12394" t="str">
        <f>_xlfn.XLOOKUP(tbl_GL[[#This Row],[Account_key]],tbl_COA[Account_key],tbl_COA[SubClass2],"Not Found")</f>
        <v>Current Liabilities</v>
      </c>
      <c r="J12394" t="str">
        <f>_xlfn.XLOOKUP(tbl_GL[[#This Row],[Account_key]],tbl_COA[Account_key],tbl_COA[SubAccount],,0)</f>
        <v>Accrued Expenses</v>
      </c>
      <c r="K12394">
        <f>YEAR(tbl_GL[[#This Row],[Date]])</f>
        <v>2019</v>
      </c>
    </row>
    <row r="12395" spans="1:11" x14ac:dyDescent="0.35">
      <c r="A12395">
        <v>1011.1</v>
      </c>
      <c r="B12395" s="24">
        <v>43669</v>
      </c>
      <c r="C12395">
        <v>5</v>
      </c>
      <c r="D12395" s="13">
        <v>10</v>
      </c>
      <c r="E12395" s="13" t="s">
        <v>98</v>
      </c>
      <c r="F12395" s="17">
        <v>-1823</v>
      </c>
      <c r="G12395" t="str">
        <f>_xlfn.XLOOKUP(tbl_GL[[#This Row],[Account_key]],tbl_COA[Account_key],tbl_COA[Class],"Not Found")</f>
        <v>Assets</v>
      </c>
      <c r="H12395" t="str">
        <f>_xlfn.XLOOKUP(tbl_GL[[#This Row],[Account_key]],tbl_COA[Account_key],tbl_COA[SubClass],"Not Found")</f>
        <v>Assets</v>
      </c>
      <c r="I12395" t="str">
        <f>_xlfn.XLOOKUP(tbl_GL[[#This Row],[Account_key]],tbl_COA[Account_key],tbl_COA[SubClass2],"Not Found")</f>
        <v>Current Assets</v>
      </c>
      <c r="J12395" t="str">
        <f>_xlfn.XLOOKUP(tbl_GL[[#This Row],[Account_key]],tbl_COA[Account_key],tbl_COA[SubAccount],,0)</f>
        <v>Cash at Bank</v>
      </c>
      <c r="K12395">
        <f>YEAR(tbl_GL[[#This Row],[Date]])</f>
        <v>2019</v>
      </c>
    </row>
    <row r="12396" spans="1:11" x14ac:dyDescent="0.35">
      <c r="A12396">
        <v>1011.2</v>
      </c>
      <c r="B12396" s="24">
        <v>43669</v>
      </c>
      <c r="C12396">
        <v>5</v>
      </c>
      <c r="D12396" s="13">
        <v>120</v>
      </c>
      <c r="E12396" s="13" t="s">
        <v>98</v>
      </c>
      <c r="F12396" s="17">
        <v>-1823</v>
      </c>
      <c r="G12396" t="str">
        <f>_xlfn.XLOOKUP(tbl_GL[[#This Row],[Account_key]],tbl_COA[Account_key],tbl_COA[Class],"Not Found")</f>
        <v>Liabilities and Owners Equity</v>
      </c>
      <c r="H12396" t="str">
        <f>_xlfn.XLOOKUP(tbl_GL[[#This Row],[Account_key]],tbl_COA[Account_key],tbl_COA[SubClass],"Not Found")</f>
        <v>Liabilities</v>
      </c>
      <c r="I12396" t="str">
        <f>_xlfn.XLOOKUP(tbl_GL[[#This Row],[Account_key]],tbl_COA[Account_key],tbl_COA[SubClass2],"Not Found")</f>
        <v>Current Liabilities</v>
      </c>
      <c r="J12396" t="str">
        <f>_xlfn.XLOOKUP(tbl_GL[[#This Row],[Account_key]],tbl_COA[Account_key],tbl_COA[SubAccount],,0)</f>
        <v>Accrued Expenses</v>
      </c>
      <c r="K12396">
        <f>YEAR(tbl_GL[[#This Row],[Date]])</f>
        <v>2019</v>
      </c>
    </row>
    <row r="12397" spans="1:11" x14ac:dyDescent="0.35">
      <c r="A12397">
        <v>1012.1</v>
      </c>
      <c r="B12397" s="24">
        <v>43672</v>
      </c>
      <c r="C12397">
        <v>5</v>
      </c>
      <c r="D12397" s="13">
        <v>230</v>
      </c>
      <c r="E12397" s="13" t="s">
        <v>4</v>
      </c>
      <c r="F12397" s="17">
        <v>-701</v>
      </c>
      <c r="G12397" t="str">
        <f>_xlfn.XLOOKUP(tbl_GL[[#This Row],[Account_key]],tbl_COA[Account_key],tbl_COA[Class],"Not Found")</f>
        <v>Trading account</v>
      </c>
      <c r="H12397" t="str">
        <f>_xlfn.XLOOKUP(tbl_GL[[#This Row],[Account_key]],tbl_COA[Account_key],tbl_COA[SubClass],"Not Found")</f>
        <v>Cost of Sales</v>
      </c>
      <c r="I12397" t="str">
        <f>_xlfn.XLOOKUP(tbl_GL[[#This Row],[Account_key]],tbl_COA[Account_key],tbl_COA[SubClass2],"Not Found")</f>
        <v>Cost of Sales</v>
      </c>
      <c r="J12397" t="str">
        <f>_xlfn.XLOOKUP(tbl_GL[[#This Row],[Account_key]],tbl_COA[Account_key],tbl_COA[SubAccount],,0)</f>
        <v>Cost of Sales</v>
      </c>
      <c r="K12397">
        <f>YEAR(tbl_GL[[#This Row],[Date]])</f>
        <v>2019</v>
      </c>
    </row>
    <row r="12398" spans="1:11" x14ac:dyDescent="0.35">
      <c r="A12398">
        <v>1012.2</v>
      </c>
      <c r="B12398" s="24">
        <v>43672</v>
      </c>
      <c r="C12398">
        <v>5</v>
      </c>
      <c r="D12398" s="13">
        <v>60</v>
      </c>
      <c r="E12398" s="13" t="s">
        <v>4</v>
      </c>
      <c r="F12398" s="17">
        <v>-701</v>
      </c>
      <c r="G12398" t="str">
        <f>_xlfn.XLOOKUP(tbl_GL[[#This Row],[Account_key]],tbl_COA[Account_key],tbl_COA[Class],"Not Found")</f>
        <v>Assets</v>
      </c>
      <c r="H12398" t="str">
        <f>_xlfn.XLOOKUP(tbl_GL[[#This Row],[Account_key]],tbl_COA[Account_key],tbl_COA[SubClass],"Not Found")</f>
        <v>Assets</v>
      </c>
      <c r="I12398" t="str">
        <f>_xlfn.XLOOKUP(tbl_GL[[#This Row],[Account_key]],tbl_COA[Account_key],tbl_COA[SubClass2],"Not Found")</f>
        <v>Current Assets</v>
      </c>
      <c r="J12398" t="str">
        <f>_xlfn.XLOOKUP(tbl_GL[[#This Row],[Account_key]],tbl_COA[Account_key],tbl_COA[SubAccount],,0)</f>
        <v>Inventory</v>
      </c>
      <c r="K12398">
        <f>YEAR(tbl_GL[[#This Row],[Date]])</f>
        <v>2019</v>
      </c>
    </row>
    <row r="12399" spans="1:11" x14ac:dyDescent="0.35">
      <c r="A12399">
        <v>1013.1</v>
      </c>
      <c r="B12399" s="24">
        <v>43672</v>
      </c>
      <c r="C12399">
        <v>5</v>
      </c>
      <c r="D12399" s="13">
        <v>230</v>
      </c>
      <c r="E12399" s="13" t="s">
        <v>4</v>
      </c>
      <c r="F12399" s="17">
        <v>-3153</v>
      </c>
      <c r="G12399" t="str">
        <f>_xlfn.XLOOKUP(tbl_GL[[#This Row],[Account_key]],tbl_COA[Account_key],tbl_COA[Class],"Not Found")</f>
        <v>Trading account</v>
      </c>
      <c r="H12399" t="str">
        <f>_xlfn.XLOOKUP(tbl_GL[[#This Row],[Account_key]],tbl_COA[Account_key],tbl_COA[SubClass],"Not Found")</f>
        <v>Cost of Sales</v>
      </c>
      <c r="I12399" t="str">
        <f>_xlfn.XLOOKUP(tbl_GL[[#This Row],[Account_key]],tbl_COA[Account_key],tbl_COA[SubClass2],"Not Found")</f>
        <v>Cost of Sales</v>
      </c>
      <c r="J12399" t="str">
        <f>_xlfn.XLOOKUP(tbl_GL[[#This Row],[Account_key]],tbl_COA[Account_key],tbl_COA[SubAccount],,0)</f>
        <v>Cost of Sales</v>
      </c>
      <c r="K12399">
        <f>YEAR(tbl_GL[[#This Row],[Date]])</f>
        <v>2019</v>
      </c>
    </row>
    <row r="12400" spans="1:11" x14ac:dyDescent="0.35">
      <c r="A12400">
        <v>1013.2</v>
      </c>
      <c r="B12400" s="24">
        <v>43672</v>
      </c>
      <c r="C12400">
        <v>5</v>
      </c>
      <c r="D12400" s="13">
        <v>60</v>
      </c>
      <c r="E12400" s="13" t="s">
        <v>4</v>
      </c>
      <c r="F12400" s="17">
        <v>-3153</v>
      </c>
      <c r="G12400" t="str">
        <f>_xlfn.XLOOKUP(tbl_GL[[#This Row],[Account_key]],tbl_COA[Account_key],tbl_COA[Class],"Not Found")</f>
        <v>Assets</v>
      </c>
      <c r="H12400" t="str">
        <f>_xlfn.XLOOKUP(tbl_GL[[#This Row],[Account_key]],tbl_COA[Account_key],tbl_COA[SubClass],"Not Found")</f>
        <v>Assets</v>
      </c>
      <c r="I12400" t="str">
        <f>_xlfn.XLOOKUP(tbl_GL[[#This Row],[Account_key]],tbl_COA[Account_key],tbl_COA[SubClass2],"Not Found")</f>
        <v>Current Assets</v>
      </c>
      <c r="J12400" t="str">
        <f>_xlfn.XLOOKUP(tbl_GL[[#This Row],[Account_key]],tbl_COA[Account_key],tbl_COA[SubAccount],,0)</f>
        <v>Inventory</v>
      </c>
      <c r="K12400">
        <f>YEAR(tbl_GL[[#This Row],[Date]])</f>
        <v>2019</v>
      </c>
    </row>
    <row r="12401" spans="1:11" x14ac:dyDescent="0.35">
      <c r="A12401">
        <v>1014.1</v>
      </c>
      <c r="B12401" s="24">
        <v>43672</v>
      </c>
      <c r="C12401">
        <v>5</v>
      </c>
      <c r="D12401" s="13">
        <v>210</v>
      </c>
      <c r="E12401" s="13" t="s">
        <v>7</v>
      </c>
      <c r="F12401" s="17">
        <v>3155</v>
      </c>
      <c r="G12401" t="str">
        <f>_xlfn.XLOOKUP(tbl_GL[[#This Row],[Account_key]],tbl_COA[Account_key],tbl_COA[Class],"Not Found")</f>
        <v>Trading account</v>
      </c>
      <c r="H12401" t="str">
        <f>_xlfn.XLOOKUP(tbl_GL[[#This Row],[Account_key]],tbl_COA[Account_key],tbl_COA[SubClass],"Not Found")</f>
        <v>Sales</v>
      </c>
      <c r="I12401" t="str">
        <f>_xlfn.XLOOKUP(tbl_GL[[#This Row],[Account_key]],tbl_COA[Account_key],tbl_COA[SubClass2],"Not Found")</f>
        <v>Sales</v>
      </c>
      <c r="J12401" t="str">
        <f>_xlfn.XLOOKUP(tbl_GL[[#This Row],[Account_key]],tbl_COA[Account_key],tbl_COA[SubAccount],,0)</f>
        <v>Sales</v>
      </c>
      <c r="K12401">
        <f>YEAR(tbl_GL[[#This Row],[Date]])</f>
        <v>2019</v>
      </c>
    </row>
    <row r="12402" spans="1:11" x14ac:dyDescent="0.35">
      <c r="A12402">
        <v>1014.2</v>
      </c>
      <c r="B12402" s="24">
        <v>43672</v>
      </c>
      <c r="C12402">
        <v>5</v>
      </c>
      <c r="D12402" s="13">
        <v>10</v>
      </c>
      <c r="E12402" s="13" t="s">
        <v>7</v>
      </c>
      <c r="F12402" s="17">
        <v>3155</v>
      </c>
      <c r="G12402" t="str">
        <f>_xlfn.XLOOKUP(tbl_GL[[#This Row],[Account_key]],tbl_COA[Account_key],tbl_COA[Class],"Not Found")</f>
        <v>Assets</v>
      </c>
      <c r="H12402" t="str">
        <f>_xlfn.XLOOKUP(tbl_GL[[#This Row],[Account_key]],tbl_COA[Account_key],tbl_COA[SubClass],"Not Found")</f>
        <v>Assets</v>
      </c>
      <c r="I12402" t="str">
        <f>_xlfn.XLOOKUP(tbl_GL[[#This Row],[Account_key]],tbl_COA[Account_key],tbl_COA[SubClass2],"Not Found")</f>
        <v>Current Assets</v>
      </c>
      <c r="J12402" t="str">
        <f>_xlfn.XLOOKUP(tbl_GL[[#This Row],[Account_key]],tbl_COA[Account_key],tbl_COA[SubAccount],,0)</f>
        <v>Cash at Bank</v>
      </c>
      <c r="K12402">
        <f>YEAR(tbl_GL[[#This Row],[Date]])</f>
        <v>2019</v>
      </c>
    </row>
    <row r="12403" spans="1:11" x14ac:dyDescent="0.35">
      <c r="A12403">
        <v>1015.1</v>
      </c>
      <c r="B12403" s="24">
        <v>43672</v>
      </c>
      <c r="C12403">
        <v>5</v>
      </c>
      <c r="D12403" s="13">
        <v>210</v>
      </c>
      <c r="E12403" s="13" t="s">
        <v>8</v>
      </c>
      <c r="F12403" s="17">
        <v>12416</v>
      </c>
      <c r="G12403" t="str">
        <f>_xlfn.XLOOKUP(tbl_GL[[#This Row],[Account_key]],tbl_COA[Account_key],tbl_COA[Class],"Not Found")</f>
        <v>Trading account</v>
      </c>
      <c r="H12403" t="str">
        <f>_xlfn.XLOOKUP(tbl_GL[[#This Row],[Account_key]],tbl_COA[Account_key],tbl_COA[SubClass],"Not Found")</f>
        <v>Sales</v>
      </c>
      <c r="I12403" t="str">
        <f>_xlfn.XLOOKUP(tbl_GL[[#This Row],[Account_key]],tbl_COA[Account_key],tbl_COA[SubClass2],"Not Found")</f>
        <v>Sales</v>
      </c>
      <c r="J12403" t="str">
        <f>_xlfn.XLOOKUP(tbl_GL[[#This Row],[Account_key]],tbl_COA[Account_key],tbl_COA[SubAccount],,0)</f>
        <v>Sales</v>
      </c>
      <c r="K12403">
        <f>YEAR(tbl_GL[[#This Row],[Date]])</f>
        <v>2019</v>
      </c>
    </row>
    <row r="12404" spans="1:11" x14ac:dyDescent="0.35">
      <c r="A12404">
        <v>1015.2</v>
      </c>
      <c r="B12404" s="24">
        <v>43672</v>
      </c>
      <c r="C12404">
        <v>5</v>
      </c>
      <c r="D12404" s="13">
        <v>30</v>
      </c>
      <c r="E12404" s="13" t="s">
        <v>8</v>
      </c>
      <c r="F12404" s="17">
        <v>12416</v>
      </c>
      <c r="G12404" t="str">
        <f>_xlfn.XLOOKUP(tbl_GL[[#This Row],[Account_key]],tbl_COA[Account_key],tbl_COA[Class],"Not Found")</f>
        <v>Assets</v>
      </c>
      <c r="H12404" t="str">
        <f>_xlfn.XLOOKUP(tbl_GL[[#This Row],[Account_key]],tbl_COA[Account_key],tbl_COA[SubClass],"Not Found")</f>
        <v>Assets</v>
      </c>
      <c r="I12404" t="str">
        <f>_xlfn.XLOOKUP(tbl_GL[[#This Row],[Account_key]],tbl_COA[Account_key],tbl_COA[SubClass2],"Not Found")</f>
        <v>Current Assets</v>
      </c>
      <c r="J12404" t="str">
        <f>_xlfn.XLOOKUP(tbl_GL[[#This Row],[Account_key]],tbl_COA[Account_key],tbl_COA[SubAccount],,0)</f>
        <v>Trade Receivables</v>
      </c>
      <c r="K12404">
        <f>YEAR(tbl_GL[[#This Row],[Date]])</f>
        <v>2019</v>
      </c>
    </row>
    <row r="12405" spans="1:11" x14ac:dyDescent="0.35">
      <c r="A12405">
        <v>1016.1</v>
      </c>
      <c r="B12405" s="24">
        <v>43672</v>
      </c>
      <c r="C12405">
        <v>5</v>
      </c>
      <c r="D12405" s="13">
        <v>30</v>
      </c>
      <c r="E12405" s="13" t="s">
        <v>80</v>
      </c>
      <c r="F12405" s="17">
        <v>-14277</v>
      </c>
      <c r="G12405" t="str">
        <f>_xlfn.XLOOKUP(tbl_GL[[#This Row],[Account_key]],tbl_COA[Account_key],tbl_COA[Class],"Not Found")</f>
        <v>Assets</v>
      </c>
      <c r="H12405" t="str">
        <f>_xlfn.XLOOKUP(tbl_GL[[#This Row],[Account_key]],tbl_COA[Account_key],tbl_COA[SubClass],"Not Found")</f>
        <v>Assets</v>
      </c>
      <c r="I12405" t="str">
        <f>_xlfn.XLOOKUP(tbl_GL[[#This Row],[Account_key]],tbl_COA[Account_key],tbl_COA[SubClass2],"Not Found")</f>
        <v>Current Assets</v>
      </c>
      <c r="J12405" t="str">
        <f>_xlfn.XLOOKUP(tbl_GL[[#This Row],[Account_key]],tbl_COA[Account_key],tbl_COA[SubAccount],,0)</f>
        <v>Trade Receivables</v>
      </c>
      <c r="K12405">
        <f>YEAR(tbl_GL[[#This Row],[Date]])</f>
        <v>2019</v>
      </c>
    </row>
    <row r="12406" spans="1:11" x14ac:dyDescent="0.35">
      <c r="A12406">
        <v>1016.2</v>
      </c>
      <c r="B12406" s="24">
        <v>43672</v>
      </c>
      <c r="C12406">
        <v>5</v>
      </c>
      <c r="D12406" s="13">
        <v>10</v>
      </c>
      <c r="E12406" s="13" t="s">
        <v>80</v>
      </c>
      <c r="F12406" s="17">
        <v>14277</v>
      </c>
      <c r="G12406" t="str">
        <f>_xlfn.XLOOKUP(tbl_GL[[#This Row],[Account_key]],tbl_COA[Account_key],tbl_COA[Class],"Not Found")</f>
        <v>Assets</v>
      </c>
      <c r="H12406" t="str">
        <f>_xlfn.XLOOKUP(tbl_GL[[#This Row],[Account_key]],tbl_COA[Account_key],tbl_COA[SubClass],"Not Found")</f>
        <v>Assets</v>
      </c>
      <c r="I12406" t="str">
        <f>_xlfn.XLOOKUP(tbl_GL[[#This Row],[Account_key]],tbl_COA[Account_key],tbl_COA[SubClass2],"Not Found")</f>
        <v>Current Assets</v>
      </c>
      <c r="J12406" t="str">
        <f>_xlfn.XLOOKUP(tbl_GL[[#This Row],[Account_key]],tbl_COA[Account_key],tbl_COA[SubAccount],,0)</f>
        <v>Cash at Bank</v>
      </c>
      <c r="K12406">
        <f>YEAR(tbl_GL[[#This Row],[Date]])</f>
        <v>2019</v>
      </c>
    </row>
    <row r="12407" spans="1:11" x14ac:dyDescent="0.35">
      <c r="A12407">
        <v>1017.1</v>
      </c>
      <c r="B12407" s="24">
        <v>43673</v>
      </c>
      <c r="C12407">
        <v>5</v>
      </c>
      <c r="D12407" s="13">
        <v>280</v>
      </c>
      <c r="E12407" s="13" t="s">
        <v>97</v>
      </c>
      <c r="F12407" s="17">
        <v>-1632</v>
      </c>
      <c r="G12407" t="str">
        <f>_xlfn.XLOOKUP(tbl_GL[[#This Row],[Account_key]],tbl_COA[Account_key],tbl_COA[Class],"Not Found")</f>
        <v>Operating account</v>
      </c>
      <c r="H12407" t="str">
        <f>_xlfn.XLOOKUP(tbl_GL[[#This Row],[Account_key]],tbl_COA[Account_key],tbl_COA[SubClass],"Not Found")</f>
        <v>Operating Expenses</v>
      </c>
      <c r="I12407" t="str">
        <f>_xlfn.XLOOKUP(tbl_GL[[#This Row],[Account_key]],tbl_COA[Account_key],tbl_COA[SubClass2],"Not Found")</f>
        <v>Marketing</v>
      </c>
      <c r="J12407" t="str">
        <f>_xlfn.XLOOKUP(tbl_GL[[#This Row],[Account_key]],tbl_COA[Account_key],tbl_COA[SubAccount],,0)</f>
        <v>Advertisements</v>
      </c>
      <c r="K12407">
        <f>YEAR(tbl_GL[[#This Row],[Date]])</f>
        <v>2019</v>
      </c>
    </row>
    <row r="12408" spans="1:11" x14ac:dyDescent="0.35">
      <c r="A12408">
        <v>1017.2</v>
      </c>
      <c r="B12408" s="24">
        <v>43673</v>
      </c>
      <c r="C12408">
        <v>5</v>
      </c>
      <c r="D12408" s="13">
        <v>120</v>
      </c>
      <c r="E12408" s="13" t="s">
        <v>97</v>
      </c>
      <c r="F12408" s="17">
        <v>1632</v>
      </c>
      <c r="G12408" t="str">
        <f>_xlfn.XLOOKUP(tbl_GL[[#This Row],[Account_key]],tbl_COA[Account_key],tbl_COA[Class],"Not Found")</f>
        <v>Liabilities and Owners Equity</v>
      </c>
      <c r="H12408" t="str">
        <f>_xlfn.XLOOKUP(tbl_GL[[#This Row],[Account_key]],tbl_COA[Account_key],tbl_COA[SubClass],"Not Found")</f>
        <v>Liabilities</v>
      </c>
      <c r="I12408" t="str">
        <f>_xlfn.XLOOKUP(tbl_GL[[#This Row],[Account_key]],tbl_COA[Account_key],tbl_COA[SubClass2],"Not Found")</f>
        <v>Current Liabilities</v>
      </c>
      <c r="J12408" t="str">
        <f>_xlfn.XLOOKUP(tbl_GL[[#This Row],[Account_key]],tbl_COA[Account_key],tbl_COA[SubAccount],,0)</f>
        <v>Accrued Expenses</v>
      </c>
      <c r="K12408">
        <f>YEAR(tbl_GL[[#This Row],[Date]])</f>
        <v>2019</v>
      </c>
    </row>
    <row r="12409" spans="1:11" x14ac:dyDescent="0.35">
      <c r="A12409">
        <v>1018.1</v>
      </c>
      <c r="B12409" s="24">
        <v>43675</v>
      </c>
      <c r="C12409">
        <v>5</v>
      </c>
      <c r="D12409" s="13">
        <v>220</v>
      </c>
      <c r="E12409" s="13" t="s">
        <v>81</v>
      </c>
      <c r="F12409" s="17">
        <v>-1365</v>
      </c>
      <c r="G12409" t="str">
        <f>_xlfn.XLOOKUP(tbl_GL[[#This Row],[Account_key]],tbl_COA[Account_key],tbl_COA[Class],"Not Found")</f>
        <v>Trading account</v>
      </c>
      <c r="H12409" t="str">
        <f>_xlfn.XLOOKUP(tbl_GL[[#This Row],[Account_key]],tbl_COA[Account_key],tbl_COA[SubClass],"Not Found")</f>
        <v>Sales</v>
      </c>
      <c r="I12409" t="str">
        <f>_xlfn.XLOOKUP(tbl_GL[[#This Row],[Account_key]],tbl_COA[Account_key],tbl_COA[SubClass2],"Not Found")</f>
        <v>Sales</v>
      </c>
      <c r="J12409" t="str">
        <f>_xlfn.XLOOKUP(tbl_GL[[#This Row],[Account_key]],tbl_COA[Account_key],tbl_COA[SubAccount],,0)</f>
        <v>Sales Return</v>
      </c>
      <c r="K12409">
        <f>YEAR(tbl_GL[[#This Row],[Date]])</f>
        <v>2019</v>
      </c>
    </row>
    <row r="12410" spans="1:11" x14ac:dyDescent="0.35">
      <c r="A12410">
        <v>1018.2</v>
      </c>
      <c r="B12410" s="24">
        <v>43675</v>
      </c>
      <c r="C12410">
        <v>5</v>
      </c>
      <c r="D12410" s="13">
        <v>20</v>
      </c>
      <c r="E12410" s="13" t="s">
        <v>81</v>
      </c>
      <c r="F12410" s="17">
        <v>-1365</v>
      </c>
      <c r="G12410" t="str">
        <f>_xlfn.XLOOKUP(tbl_GL[[#This Row],[Account_key]],tbl_COA[Account_key],tbl_COA[Class],"Not Found")</f>
        <v>Assets</v>
      </c>
      <c r="H12410" t="str">
        <f>_xlfn.XLOOKUP(tbl_GL[[#This Row],[Account_key]],tbl_COA[Account_key],tbl_COA[SubClass],"Not Found")</f>
        <v>Assets</v>
      </c>
      <c r="I12410" t="str">
        <f>_xlfn.XLOOKUP(tbl_GL[[#This Row],[Account_key]],tbl_COA[Account_key],tbl_COA[SubClass2],"Not Found")</f>
        <v>Current Assets</v>
      </c>
      <c r="J12410" t="str">
        <f>_xlfn.XLOOKUP(tbl_GL[[#This Row],[Account_key]],tbl_COA[Account_key],tbl_COA[SubAccount],,0)</f>
        <v>Cash in hand</v>
      </c>
      <c r="K12410">
        <f>YEAR(tbl_GL[[#This Row],[Date]])</f>
        <v>2019</v>
      </c>
    </row>
    <row r="12411" spans="1:11" x14ac:dyDescent="0.35">
      <c r="A12411">
        <v>1019.1</v>
      </c>
      <c r="B12411" s="24">
        <v>43675</v>
      </c>
      <c r="C12411">
        <v>5</v>
      </c>
      <c r="D12411" s="13">
        <v>10</v>
      </c>
      <c r="E12411" s="13" t="s">
        <v>98</v>
      </c>
      <c r="F12411" s="17">
        <v>-1641</v>
      </c>
      <c r="G12411" t="str">
        <f>_xlfn.XLOOKUP(tbl_GL[[#This Row],[Account_key]],tbl_COA[Account_key],tbl_COA[Class],"Not Found")</f>
        <v>Assets</v>
      </c>
      <c r="H12411" t="str">
        <f>_xlfn.XLOOKUP(tbl_GL[[#This Row],[Account_key]],tbl_COA[Account_key],tbl_COA[SubClass],"Not Found")</f>
        <v>Assets</v>
      </c>
      <c r="I12411" t="str">
        <f>_xlfn.XLOOKUP(tbl_GL[[#This Row],[Account_key]],tbl_COA[Account_key],tbl_COA[SubClass2],"Not Found")</f>
        <v>Current Assets</v>
      </c>
      <c r="J12411" t="str">
        <f>_xlfn.XLOOKUP(tbl_GL[[#This Row],[Account_key]],tbl_COA[Account_key],tbl_COA[SubAccount],,0)</f>
        <v>Cash at Bank</v>
      </c>
      <c r="K12411">
        <f>YEAR(tbl_GL[[#This Row],[Date]])</f>
        <v>2019</v>
      </c>
    </row>
    <row r="12412" spans="1:11" x14ac:dyDescent="0.35">
      <c r="A12412">
        <v>1019.2</v>
      </c>
      <c r="B12412" s="24">
        <v>43675</v>
      </c>
      <c r="C12412">
        <v>5</v>
      </c>
      <c r="D12412" s="13">
        <v>120</v>
      </c>
      <c r="E12412" s="13" t="s">
        <v>98</v>
      </c>
      <c r="F12412" s="17">
        <v>-1641</v>
      </c>
      <c r="G12412" t="str">
        <f>_xlfn.XLOOKUP(tbl_GL[[#This Row],[Account_key]],tbl_COA[Account_key],tbl_COA[Class],"Not Found")</f>
        <v>Liabilities and Owners Equity</v>
      </c>
      <c r="H12412" t="str">
        <f>_xlfn.XLOOKUP(tbl_GL[[#This Row],[Account_key]],tbl_COA[Account_key],tbl_COA[SubClass],"Not Found")</f>
        <v>Liabilities</v>
      </c>
      <c r="I12412" t="str">
        <f>_xlfn.XLOOKUP(tbl_GL[[#This Row],[Account_key]],tbl_COA[Account_key],tbl_COA[SubClass2],"Not Found")</f>
        <v>Current Liabilities</v>
      </c>
      <c r="J12412" t="str">
        <f>_xlfn.XLOOKUP(tbl_GL[[#This Row],[Account_key]],tbl_COA[Account_key],tbl_COA[SubAccount],,0)</f>
        <v>Accrued Expenses</v>
      </c>
      <c r="K12412">
        <f>YEAR(tbl_GL[[#This Row],[Date]])</f>
        <v>2019</v>
      </c>
    </row>
    <row r="12413" spans="1:11" x14ac:dyDescent="0.35">
      <c r="A12413">
        <v>1020.1</v>
      </c>
      <c r="B12413" s="24">
        <v>43675</v>
      </c>
      <c r="C12413">
        <v>5</v>
      </c>
      <c r="D12413" s="13">
        <v>30</v>
      </c>
      <c r="E12413" s="13" t="s">
        <v>80</v>
      </c>
      <c r="F12413" s="17">
        <v>-14394</v>
      </c>
      <c r="G12413" t="str">
        <f>_xlfn.XLOOKUP(tbl_GL[[#This Row],[Account_key]],tbl_COA[Account_key],tbl_COA[Class],"Not Found")</f>
        <v>Assets</v>
      </c>
      <c r="H12413" t="str">
        <f>_xlfn.XLOOKUP(tbl_GL[[#This Row],[Account_key]],tbl_COA[Account_key],tbl_COA[SubClass],"Not Found")</f>
        <v>Assets</v>
      </c>
      <c r="I12413" t="str">
        <f>_xlfn.XLOOKUP(tbl_GL[[#This Row],[Account_key]],tbl_COA[Account_key],tbl_COA[SubClass2],"Not Found")</f>
        <v>Current Assets</v>
      </c>
      <c r="J12413" t="str">
        <f>_xlfn.XLOOKUP(tbl_GL[[#This Row],[Account_key]],tbl_COA[Account_key],tbl_COA[SubAccount],,0)</f>
        <v>Trade Receivables</v>
      </c>
      <c r="K12413">
        <f>YEAR(tbl_GL[[#This Row],[Date]])</f>
        <v>2019</v>
      </c>
    </row>
    <row r="12414" spans="1:11" x14ac:dyDescent="0.35">
      <c r="A12414">
        <v>1020.2</v>
      </c>
      <c r="B12414" s="24">
        <v>43675</v>
      </c>
      <c r="C12414">
        <v>5</v>
      </c>
      <c r="D12414" s="13">
        <v>10</v>
      </c>
      <c r="E12414" s="13" t="s">
        <v>80</v>
      </c>
      <c r="F12414" s="17">
        <v>14394</v>
      </c>
      <c r="G12414" t="str">
        <f>_xlfn.XLOOKUP(tbl_GL[[#This Row],[Account_key]],tbl_COA[Account_key],tbl_COA[Class],"Not Found")</f>
        <v>Assets</v>
      </c>
      <c r="H12414" t="str">
        <f>_xlfn.XLOOKUP(tbl_GL[[#This Row],[Account_key]],tbl_COA[Account_key],tbl_COA[SubClass],"Not Found")</f>
        <v>Assets</v>
      </c>
      <c r="I12414" t="str">
        <f>_xlfn.XLOOKUP(tbl_GL[[#This Row],[Account_key]],tbl_COA[Account_key],tbl_COA[SubClass2],"Not Found")</f>
        <v>Current Assets</v>
      </c>
      <c r="J12414" t="str">
        <f>_xlfn.XLOOKUP(tbl_GL[[#This Row],[Account_key]],tbl_COA[Account_key],tbl_COA[SubAccount],,0)</f>
        <v>Cash at Bank</v>
      </c>
      <c r="K12414">
        <f>YEAR(tbl_GL[[#This Row],[Date]])</f>
        <v>2019</v>
      </c>
    </row>
    <row r="12415" spans="1:11" x14ac:dyDescent="0.35">
      <c r="A12415">
        <v>1021.1</v>
      </c>
      <c r="B12415" s="24">
        <v>43676</v>
      </c>
      <c r="C12415">
        <v>5</v>
      </c>
      <c r="D12415" s="13">
        <v>230</v>
      </c>
      <c r="E12415" s="13" t="s">
        <v>4</v>
      </c>
      <c r="F12415" s="17">
        <v>-425</v>
      </c>
      <c r="G12415" t="str">
        <f>_xlfn.XLOOKUP(tbl_GL[[#This Row],[Account_key]],tbl_COA[Account_key],tbl_COA[Class],"Not Found")</f>
        <v>Trading account</v>
      </c>
      <c r="H12415" t="str">
        <f>_xlfn.XLOOKUP(tbl_GL[[#This Row],[Account_key]],tbl_COA[Account_key],tbl_COA[SubClass],"Not Found")</f>
        <v>Cost of Sales</v>
      </c>
      <c r="I12415" t="str">
        <f>_xlfn.XLOOKUP(tbl_GL[[#This Row],[Account_key]],tbl_COA[Account_key],tbl_COA[SubClass2],"Not Found")</f>
        <v>Cost of Sales</v>
      </c>
      <c r="J12415" t="str">
        <f>_xlfn.XLOOKUP(tbl_GL[[#This Row],[Account_key]],tbl_COA[Account_key],tbl_COA[SubAccount],,0)</f>
        <v>Cost of Sales</v>
      </c>
      <c r="K12415">
        <f>YEAR(tbl_GL[[#This Row],[Date]])</f>
        <v>2019</v>
      </c>
    </row>
    <row r="12416" spans="1:11" x14ac:dyDescent="0.35">
      <c r="A12416">
        <v>1021.2</v>
      </c>
      <c r="B12416" s="24">
        <v>43676</v>
      </c>
      <c r="C12416">
        <v>5</v>
      </c>
      <c r="D12416" s="13">
        <v>60</v>
      </c>
      <c r="E12416" s="13" t="s">
        <v>4</v>
      </c>
      <c r="F12416" s="17">
        <v>-425</v>
      </c>
      <c r="G12416" t="str">
        <f>_xlfn.XLOOKUP(tbl_GL[[#This Row],[Account_key]],tbl_COA[Account_key],tbl_COA[Class],"Not Found")</f>
        <v>Assets</v>
      </c>
      <c r="H12416" t="str">
        <f>_xlfn.XLOOKUP(tbl_GL[[#This Row],[Account_key]],tbl_COA[Account_key],tbl_COA[SubClass],"Not Found")</f>
        <v>Assets</v>
      </c>
      <c r="I12416" t="str">
        <f>_xlfn.XLOOKUP(tbl_GL[[#This Row],[Account_key]],tbl_COA[Account_key],tbl_COA[SubClass2],"Not Found")</f>
        <v>Current Assets</v>
      </c>
      <c r="J12416" t="str">
        <f>_xlfn.XLOOKUP(tbl_GL[[#This Row],[Account_key]],tbl_COA[Account_key],tbl_COA[SubAccount],,0)</f>
        <v>Inventory</v>
      </c>
      <c r="K12416">
        <f>YEAR(tbl_GL[[#This Row],[Date]])</f>
        <v>2019</v>
      </c>
    </row>
    <row r="12417" spans="1:11" x14ac:dyDescent="0.35">
      <c r="A12417">
        <v>1022.1</v>
      </c>
      <c r="B12417" s="24">
        <v>43676</v>
      </c>
      <c r="C12417">
        <v>5</v>
      </c>
      <c r="D12417" s="13">
        <v>330</v>
      </c>
      <c r="E12417" s="13" t="s">
        <v>97</v>
      </c>
      <c r="F12417" s="17">
        <v>-1573</v>
      </c>
      <c r="G12417" t="str">
        <f>_xlfn.XLOOKUP(tbl_GL[[#This Row],[Account_key]],tbl_COA[Account_key],tbl_COA[Class],"Not Found")</f>
        <v>Operating account</v>
      </c>
      <c r="H12417" t="str">
        <f>_xlfn.XLOOKUP(tbl_GL[[#This Row],[Account_key]],tbl_COA[Account_key],tbl_COA[SubClass],"Not Found")</f>
        <v>Operating Expenses</v>
      </c>
      <c r="I12417" t="str">
        <f>_xlfn.XLOOKUP(tbl_GL[[#This Row],[Account_key]],tbl_COA[Account_key],tbl_COA[SubClass2],"Not Found")</f>
        <v>Administration</v>
      </c>
      <c r="J12417" t="str">
        <f>_xlfn.XLOOKUP(tbl_GL[[#This Row],[Account_key]],tbl_COA[Account_key],tbl_COA[SubAccount],,0)</f>
        <v>Telephone</v>
      </c>
      <c r="K12417">
        <f>YEAR(tbl_GL[[#This Row],[Date]])</f>
        <v>2019</v>
      </c>
    </row>
    <row r="12418" spans="1:11" x14ac:dyDescent="0.35">
      <c r="A12418">
        <v>1022.2</v>
      </c>
      <c r="B12418" s="24">
        <v>43676</v>
      </c>
      <c r="C12418">
        <v>5</v>
      </c>
      <c r="D12418" s="13">
        <v>120</v>
      </c>
      <c r="E12418" s="13" t="s">
        <v>97</v>
      </c>
      <c r="F12418" s="17">
        <v>1573</v>
      </c>
      <c r="G12418" t="str">
        <f>_xlfn.XLOOKUP(tbl_GL[[#This Row],[Account_key]],tbl_COA[Account_key],tbl_COA[Class],"Not Found")</f>
        <v>Liabilities and Owners Equity</v>
      </c>
      <c r="H12418" t="str">
        <f>_xlfn.XLOOKUP(tbl_GL[[#This Row],[Account_key]],tbl_COA[Account_key],tbl_COA[SubClass],"Not Found")</f>
        <v>Liabilities</v>
      </c>
      <c r="I12418" t="str">
        <f>_xlfn.XLOOKUP(tbl_GL[[#This Row],[Account_key]],tbl_COA[Account_key],tbl_COA[SubClass2],"Not Found")</f>
        <v>Current Liabilities</v>
      </c>
      <c r="J12418" t="str">
        <f>_xlfn.XLOOKUP(tbl_GL[[#This Row],[Account_key]],tbl_COA[Account_key],tbl_COA[SubAccount],,0)</f>
        <v>Accrued Expenses</v>
      </c>
      <c r="K12418">
        <f>YEAR(tbl_GL[[#This Row],[Date]])</f>
        <v>2019</v>
      </c>
    </row>
    <row r="12419" spans="1:11" x14ac:dyDescent="0.35">
      <c r="A12419">
        <v>1023.1</v>
      </c>
      <c r="B12419" s="24">
        <v>43676</v>
      </c>
      <c r="C12419">
        <v>5</v>
      </c>
      <c r="D12419" s="13">
        <v>210</v>
      </c>
      <c r="E12419" s="13" t="s">
        <v>8</v>
      </c>
      <c r="F12419" s="17">
        <v>1672</v>
      </c>
      <c r="G12419" t="str">
        <f>_xlfn.XLOOKUP(tbl_GL[[#This Row],[Account_key]],tbl_COA[Account_key],tbl_COA[Class],"Not Found")</f>
        <v>Trading account</v>
      </c>
      <c r="H12419" t="str">
        <f>_xlfn.XLOOKUP(tbl_GL[[#This Row],[Account_key]],tbl_COA[Account_key],tbl_COA[SubClass],"Not Found")</f>
        <v>Sales</v>
      </c>
      <c r="I12419" t="str">
        <f>_xlfn.XLOOKUP(tbl_GL[[#This Row],[Account_key]],tbl_COA[Account_key],tbl_COA[SubClass2],"Not Found")</f>
        <v>Sales</v>
      </c>
      <c r="J12419" t="str">
        <f>_xlfn.XLOOKUP(tbl_GL[[#This Row],[Account_key]],tbl_COA[Account_key],tbl_COA[SubAccount],,0)</f>
        <v>Sales</v>
      </c>
      <c r="K12419">
        <f>YEAR(tbl_GL[[#This Row],[Date]])</f>
        <v>2019</v>
      </c>
    </row>
    <row r="12420" spans="1:11" x14ac:dyDescent="0.35">
      <c r="A12420">
        <v>1023.2</v>
      </c>
      <c r="B12420" s="24">
        <v>43676</v>
      </c>
      <c r="C12420">
        <v>5</v>
      </c>
      <c r="D12420" s="13">
        <v>30</v>
      </c>
      <c r="E12420" s="13" t="s">
        <v>8</v>
      </c>
      <c r="F12420" s="17">
        <v>1672</v>
      </c>
      <c r="G12420" t="str">
        <f>_xlfn.XLOOKUP(tbl_GL[[#This Row],[Account_key]],tbl_COA[Account_key],tbl_COA[Class],"Not Found")</f>
        <v>Assets</v>
      </c>
      <c r="H12420" t="str">
        <f>_xlfn.XLOOKUP(tbl_GL[[#This Row],[Account_key]],tbl_COA[Account_key],tbl_COA[SubClass],"Not Found")</f>
        <v>Assets</v>
      </c>
      <c r="I12420" t="str">
        <f>_xlfn.XLOOKUP(tbl_GL[[#This Row],[Account_key]],tbl_COA[Account_key],tbl_COA[SubClass2],"Not Found")</f>
        <v>Current Assets</v>
      </c>
      <c r="J12420" t="str">
        <f>_xlfn.XLOOKUP(tbl_GL[[#This Row],[Account_key]],tbl_COA[Account_key],tbl_COA[SubAccount],,0)</f>
        <v>Trade Receivables</v>
      </c>
      <c r="K12420">
        <f>YEAR(tbl_GL[[#This Row],[Date]])</f>
        <v>2019</v>
      </c>
    </row>
    <row r="12421" spans="1:11" x14ac:dyDescent="0.35">
      <c r="A12421">
        <v>1024.0999999999999</v>
      </c>
      <c r="B12421" s="24">
        <v>43677</v>
      </c>
      <c r="C12421">
        <v>5</v>
      </c>
      <c r="D12421" s="13">
        <v>10</v>
      </c>
      <c r="E12421" s="13" t="s">
        <v>110</v>
      </c>
      <c r="F12421" s="17">
        <v>44</v>
      </c>
      <c r="G12421" t="str">
        <f>_xlfn.XLOOKUP(tbl_GL[[#This Row],[Account_key]],tbl_COA[Account_key],tbl_COA[Class],"Not Found")</f>
        <v>Assets</v>
      </c>
      <c r="H12421" t="str">
        <f>_xlfn.XLOOKUP(tbl_GL[[#This Row],[Account_key]],tbl_COA[Account_key],tbl_COA[SubClass],"Not Found")</f>
        <v>Assets</v>
      </c>
      <c r="I12421" t="str">
        <f>_xlfn.XLOOKUP(tbl_GL[[#This Row],[Account_key]],tbl_COA[Account_key],tbl_COA[SubClass2],"Not Found")</f>
        <v>Current Assets</v>
      </c>
      <c r="J12421" t="str">
        <f>_xlfn.XLOOKUP(tbl_GL[[#This Row],[Account_key]],tbl_COA[Account_key],tbl_COA[SubAccount],,0)</f>
        <v>Cash at Bank</v>
      </c>
      <c r="K12421">
        <f>YEAR(tbl_GL[[#This Row],[Date]])</f>
        <v>2019</v>
      </c>
    </row>
    <row r="12422" spans="1:11" x14ac:dyDescent="0.35">
      <c r="A12422">
        <v>1024.2</v>
      </c>
      <c r="B12422" s="24">
        <v>43677</v>
      </c>
      <c r="C12422">
        <v>5</v>
      </c>
      <c r="D12422" s="13">
        <v>430</v>
      </c>
      <c r="E12422" s="13" t="s">
        <v>110</v>
      </c>
      <c r="F12422" s="17">
        <v>44</v>
      </c>
      <c r="G12422" t="str">
        <f>_xlfn.XLOOKUP(tbl_GL[[#This Row],[Account_key]],tbl_COA[Account_key],tbl_COA[Class],"Not Found")</f>
        <v>Non-operating</v>
      </c>
      <c r="H12422" t="str">
        <f>_xlfn.XLOOKUP(tbl_GL[[#This Row],[Account_key]],tbl_COA[Account_key],tbl_COA[SubClass],"Not Found")</f>
        <v>Exchange Loss/Gain</v>
      </c>
      <c r="I12422" t="str">
        <f>_xlfn.XLOOKUP(tbl_GL[[#This Row],[Account_key]],tbl_COA[Account_key],tbl_COA[SubClass2],"Not Found")</f>
        <v>Exchange Loss/Gain</v>
      </c>
      <c r="J12422" t="str">
        <f>_xlfn.XLOOKUP(tbl_GL[[#This Row],[Account_key]],tbl_COA[Account_key],tbl_COA[SubAccount],,0)</f>
        <v>Exchange Loss/Gain</v>
      </c>
      <c r="K12422">
        <f>YEAR(tbl_GL[[#This Row],[Date]])</f>
        <v>2019</v>
      </c>
    </row>
    <row r="12423" spans="1:11" x14ac:dyDescent="0.35">
      <c r="A12423">
        <v>1025.0999999999999</v>
      </c>
      <c r="B12423" s="24">
        <v>43677</v>
      </c>
      <c r="C12423">
        <v>5</v>
      </c>
      <c r="D12423" s="13">
        <v>10</v>
      </c>
      <c r="E12423" s="13" t="s">
        <v>113</v>
      </c>
      <c r="F12423" s="17">
        <v>115</v>
      </c>
      <c r="G12423" t="str">
        <f>_xlfn.XLOOKUP(tbl_GL[[#This Row],[Account_key]],tbl_COA[Account_key],tbl_COA[Class],"Not Found")</f>
        <v>Assets</v>
      </c>
      <c r="H12423" t="str">
        <f>_xlfn.XLOOKUP(tbl_GL[[#This Row],[Account_key]],tbl_COA[Account_key],tbl_COA[SubClass],"Not Found")</f>
        <v>Assets</v>
      </c>
      <c r="I12423" t="str">
        <f>_xlfn.XLOOKUP(tbl_GL[[#This Row],[Account_key]],tbl_COA[Account_key],tbl_COA[SubClass2],"Not Found")</f>
        <v>Current Assets</v>
      </c>
      <c r="J12423" t="str">
        <f>_xlfn.XLOOKUP(tbl_GL[[#This Row],[Account_key]],tbl_COA[Account_key],tbl_COA[SubAccount],,0)</f>
        <v>Cash at Bank</v>
      </c>
      <c r="K12423">
        <f>YEAR(tbl_GL[[#This Row],[Date]])</f>
        <v>2019</v>
      </c>
    </row>
    <row r="12424" spans="1:11" x14ac:dyDescent="0.35">
      <c r="A12424">
        <v>1025.2</v>
      </c>
      <c r="B12424" s="24">
        <v>43677</v>
      </c>
      <c r="C12424">
        <v>5</v>
      </c>
      <c r="D12424" s="13">
        <v>410</v>
      </c>
      <c r="E12424" s="13" t="s">
        <v>113</v>
      </c>
      <c r="F12424" s="17">
        <v>115</v>
      </c>
      <c r="G12424" t="str">
        <f>_xlfn.XLOOKUP(tbl_GL[[#This Row],[Account_key]],tbl_COA[Account_key],tbl_COA[Class],"Not Found")</f>
        <v>Non-operating</v>
      </c>
      <c r="H12424" t="str">
        <f>_xlfn.XLOOKUP(tbl_GL[[#This Row],[Account_key]],tbl_COA[Account_key],tbl_COA[SubClass],"Not Found")</f>
        <v>Interest Income</v>
      </c>
      <c r="I12424" t="str">
        <f>_xlfn.XLOOKUP(tbl_GL[[#This Row],[Account_key]],tbl_COA[Account_key],tbl_COA[SubClass2],"Not Found")</f>
        <v>Interest Income</v>
      </c>
      <c r="J12424" t="str">
        <f>_xlfn.XLOOKUP(tbl_GL[[#This Row],[Account_key]],tbl_COA[Account_key],tbl_COA[SubAccount],,0)</f>
        <v>Interest Income</v>
      </c>
      <c r="K12424">
        <f>YEAR(tbl_GL[[#This Row],[Date]])</f>
        <v>2019</v>
      </c>
    </row>
    <row r="12425" spans="1:11" x14ac:dyDescent="0.35">
      <c r="A12425">
        <v>1026.0999999999999</v>
      </c>
      <c r="B12425" s="24">
        <v>43677</v>
      </c>
      <c r="C12425">
        <v>5</v>
      </c>
      <c r="D12425" s="13">
        <v>400</v>
      </c>
      <c r="E12425" s="13" t="s">
        <v>104</v>
      </c>
      <c r="F12425" s="17">
        <v>-125</v>
      </c>
      <c r="G12425" t="str">
        <f>_xlfn.XLOOKUP(tbl_GL[[#This Row],[Account_key]],tbl_COA[Account_key],tbl_COA[Class],"Not Found")</f>
        <v>Operating account</v>
      </c>
      <c r="H12425" t="str">
        <f>_xlfn.XLOOKUP(tbl_GL[[#This Row],[Account_key]],tbl_COA[Account_key],tbl_COA[SubClass],"Not Found")</f>
        <v>Depreciation &amp; Amortization</v>
      </c>
      <c r="I12425" t="str">
        <f>_xlfn.XLOOKUP(tbl_GL[[#This Row],[Account_key]],tbl_COA[Account_key],tbl_COA[SubClass2],"Not Found")</f>
        <v>Amortization</v>
      </c>
      <c r="J12425" t="str">
        <f>_xlfn.XLOOKUP(tbl_GL[[#This Row],[Account_key]],tbl_COA[Account_key],tbl_COA[SubAccount],,0)</f>
        <v>Amortization of Intangible Assets</v>
      </c>
      <c r="K12425">
        <f>YEAR(tbl_GL[[#This Row],[Date]])</f>
        <v>2019</v>
      </c>
    </row>
    <row r="12426" spans="1:11" x14ac:dyDescent="0.35">
      <c r="A12426">
        <v>1026.2</v>
      </c>
      <c r="B12426" s="24">
        <v>43677</v>
      </c>
      <c r="C12426">
        <v>5</v>
      </c>
      <c r="D12426" s="13">
        <v>100</v>
      </c>
      <c r="E12426" s="13" t="s">
        <v>104</v>
      </c>
      <c r="F12426" s="17">
        <v>-125</v>
      </c>
      <c r="G12426" t="str">
        <f>_xlfn.XLOOKUP(tbl_GL[[#This Row],[Account_key]],tbl_COA[Account_key],tbl_COA[Class],"Not Found")</f>
        <v>Assets</v>
      </c>
      <c r="H12426" t="str">
        <f>_xlfn.XLOOKUP(tbl_GL[[#This Row],[Account_key]],tbl_COA[Account_key],tbl_COA[SubClass],"Not Found")</f>
        <v>Assets</v>
      </c>
      <c r="I12426" t="str">
        <f>_xlfn.XLOOKUP(tbl_GL[[#This Row],[Account_key]],tbl_COA[Account_key],tbl_COA[SubClass2],"Not Found")</f>
        <v>Non-Current Assets</v>
      </c>
      <c r="J12426" t="str">
        <f>_xlfn.XLOOKUP(tbl_GL[[#This Row],[Account_key]],tbl_COA[Account_key],tbl_COA[SubAccount],,0)</f>
        <v>Patents and trademarks</v>
      </c>
      <c r="K12426">
        <f>YEAR(tbl_GL[[#This Row],[Date]])</f>
        <v>2019</v>
      </c>
    </row>
    <row r="12427" spans="1:11" x14ac:dyDescent="0.35">
      <c r="A12427">
        <v>1027.0999999999999</v>
      </c>
      <c r="B12427" s="24">
        <v>43677</v>
      </c>
      <c r="C12427">
        <v>5</v>
      </c>
      <c r="D12427" s="13">
        <v>440</v>
      </c>
      <c r="E12427" s="13" t="s">
        <v>112</v>
      </c>
      <c r="F12427" s="17">
        <v>-195</v>
      </c>
      <c r="G12427" t="str">
        <f>_xlfn.XLOOKUP(tbl_GL[[#This Row],[Account_key]],tbl_COA[Account_key],tbl_COA[Class],"Not Found")</f>
        <v>Interest &amp; Tax</v>
      </c>
      <c r="H12427" t="str">
        <f>_xlfn.XLOOKUP(tbl_GL[[#This Row],[Account_key]],tbl_COA[Account_key],tbl_COA[SubClass],"Not Found")</f>
        <v>Interest Expense</v>
      </c>
      <c r="I12427" t="str">
        <f>_xlfn.XLOOKUP(tbl_GL[[#This Row],[Account_key]],tbl_COA[Account_key],tbl_COA[SubClass2],"Not Found")</f>
        <v>Interest Expense</v>
      </c>
      <c r="J12427" t="str">
        <f>_xlfn.XLOOKUP(tbl_GL[[#This Row],[Account_key]],tbl_COA[Account_key],tbl_COA[SubAccount],,0)</f>
        <v>Interest Expense</v>
      </c>
      <c r="K12427">
        <f>YEAR(tbl_GL[[#This Row],[Date]])</f>
        <v>2019</v>
      </c>
    </row>
    <row r="12428" spans="1:11" x14ac:dyDescent="0.35">
      <c r="A12428">
        <v>1027.2</v>
      </c>
      <c r="B12428" s="24">
        <v>43677</v>
      </c>
      <c r="C12428">
        <v>5</v>
      </c>
      <c r="D12428" s="13">
        <v>121</v>
      </c>
      <c r="E12428" s="13" t="s">
        <v>112</v>
      </c>
      <c r="F12428" s="17">
        <v>195</v>
      </c>
      <c r="G12428" t="str">
        <f>_xlfn.XLOOKUP(tbl_GL[[#This Row],[Account_key]],tbl_COA[Account_key],tbl_COA[Class],"Not Found")</f>
        <v>Liabilities and Owners Equity</v>
      </c>
      <c r="H12428" t="str">
        <f>_xlfn.XLOOKUP(tbl_GL[[#This Row],[Account_key]],tbl_COA[Account_key],tbl_COA[SubClass],"Not Found")</f>
        <v>Liabilities</v>
      </c>
      <c r="I12428" t="str">
        <f>_xlfn.XLOOKUP(tbl_GL[[#This Row],[Account_key]],tbl_COA[Account_key],tbl_COA[SubClass2],"Not Found")</f>
        <v>Current Liabilities</v>
      </c>
      <c r="J12428" t="str">
        <f>_xlfn.XLOOKUP(tbl_GL[[#This Row],[Account_key]],tbl_COA[Account_key],tbl_COA[SubAccount],,0)</f>
        <v>Interest Payable</v>
      </c>
      <c r="K12428">
        <f>YEAR(tbl_GL[[#This Row],[Date]])</f>
        <v>2019</v>
      </c>
    </row>
    <row r="12429" spans="1:11" x14ac:dyDescent="0.35">
      <c r="A12429">
        <v>1028.0999999999999</v>
      </c>
      <c r="B12429" s="24">
        <v>43677</v>
      </c>
      <c r="C12429">
        <v>5</v>
      </c>
      <c r="D12429" s="13">
        <v>450</v>
      </c>
      <c r="E12429" s="23" t="s">
        <v>108</v>
      </c>
      <c r="F12429" s="17">
        <v>-3253</v>
      </c>
      <c r="G12429" t="str">
        <f>_xlfn.XLOOKUP(tbl_GL[[#This Row],[Account_key]],tbl_COA[Account_key],tbl_COA[Class],"Not Found")</f>
        <v>Interest &amp; Tax</v>
      </c>
      <c r="H12429" t="str">
        <f>_xlfn.XLOOKUP(tbl_GL[[#This Row],[Account_key]],tbl_COA[Account_key],tbl_COA[SubClass],"Not Found")</f>
        <v>Taxation</v>
      </c>
      <c r="I12429" t="str">
        <f>_xlfn.XLOOKUP(tbl_GL[[#This Row],[Account_key]],tbl_COA[Account_key],tbl_COA[SubClass2],"Not Found")</f>
        <v>Taxation</v>
      </c>
      <c r="J12429" t="str">
        <f>_xlfn.XLOOKUP(tbl_GL[[#This Row],[Account_key]],tbl_COA[Account_key],tbl_COA[SubAccount],,0)</f>
        <v>Taxation</v>
      </c>
      <c r="K12429">
        <f>YEAR(tbl_GL[[#This Row],[Date]])</f>
        <v>2019</v>
      </c>
    </row>
    <row r="12430" spans="1:11" x14ac:dyDescent="0.35">
      <c r="A12430">
        <v>1028.2</v>
      </c>
      <c r="B12430" s="24">
        <v>43677</v>
      </c>
      <c r="C12430">
        <v>5</v>
      </c>
      <c r="D12430" s="13">
        <v>122</v>
      </c>
      <c r="E12430" s="23" t="s">
        <v>108</v>
      </c>
      <c r="F12430" s="17">
        <v>3253</v>
      </c>
      <c r="G12430" t="str">
        <f>_xlfn.XLOOKUP(tbl_GL[[#This Row],[Account_key]],tbl_COA[Account_key],tbl_COA[Class],"Not Found")</f>
        <v>Liabilities and Owners Equity</v>
      </c>
      <c r="H12430" t="str">
        <f>_xlfn.XLOOKUP(tbl_GL[[#This Row],[Account_key]],tbl_COA[Account_key],tbl_COA[SubClass],"Not Found")</f>
        <v>Liabilities</v>
      </c>
      <c r="I12430" t="str">
        <f>_xlfn.XLOOKUP(tbl_GL[[#This Row],[Account_key]],tbl_COA[Account_key],tbl_COA[SubClass2],"Not Found")</f>
        <v>Current Liabilities</v>
      </c>
      <c r="J12430" t="str">
        <f>_xlfn.XLOOKUP(tbl_GL[[#This Row],[Account_key]],tbl_COA[Account_key],tbl_COA[SubAccount],,0)</f>
        <v>Tax payable</v>
      </c>
      <c r="K12430">
        <f>YEAR(tbl_GL[[#This Row],[Date]])</f>
        <v>2019</v>
      </c>
    </row>
    <row r="12431" spans="1:11" x14ac:dyDescent="0.35">
      <c r="A12431">
        <v>1029.0999999999999</v>
      </c>
      <c r="B12431" s="24">
        <v>43677</v>
      </c>
      <c r="C12431">
        <v>5</v>
      </c>
      <c r="D12431" s="13">
        <v>240</v>
      </c>
      <c r="E12431" s="13" t="s">
        <v>56</v>
      </c>
      <c r="F12431" s="17">
        <v>-4500</v>
      </c>
      <c r="G12431" t="str">
        <f>_xlfn.XLOOKUP(tbl_GL[[#This Row],[Account_key]],tbl_COA[Account_key],tbl_COA[Class],"Not Found")</f>
        <v>Operating account</v>
      </c>
      <c r="H12431" t="str">
        <f>_xlfn.XLOOKUP(tbl_GL[[#This Row],[Account_key]],tbl_COA[Account_key],tbl_COA[SubClass],"Not Found")</f>
        <v>Operating Expenses</v>
      </c>
      <c r="I12431" t="str">
        <f>_xlfn.XLOOKUP(tbl_GL[[#This Row],[Account_key]],tbl_COA[Account_key],tbl_COA[SubClass2],"Not Found")</f>
        <v>Sales &amp; Distribution</v>
      </c>
      <c r="J12431" t="str">
        <f>_xlfn.XLOOKUP(tbl_GL[[#This Row],[Account_key]],tbl_COA[Account_key],tbl_COA[SubAccount],,0)</f>
        <v>Salaries</v>
      </c>
      <c r="K12431">
        <f>YEAR(tbl_GL[[#This Row],[Date]])</f>
        <v>2019</v>
      </c>
    </row>
    <row r="12432" spans="1:11" x14ac:dyDescent="0.35">
      <c r="A12432">
        <v>1029.2</v>
      </c>
      <c r="B12432" s="24">
        <v>43677</v>
      </c>
      <c r="C12432">
        <v>5</v>
      </c>
      <c r="D12432" s="13">
        <v>10</v>
      </c>
      <c r="E12432" s="13" t="s">
        <v>56</v>
      </c>
      <c r="F12432" s="17">
        <v>-4500</v>
      </c>
      <c r="G12432" t="str">
        <f>_xlfn.XLOOKUP(tbl_GL[[#This Row],[Account_key]],tbl_COA[Account_key],tbl_COA[Class],"Not Found")</f>
        <v>Assets</v>
      </c>
      <c r="H12432" t="str">
        <f>_xlfn.XLOOKUP(tbl_GL[[#This Row],[Account_key]],tbl_COA[Account_key],tbl_COA[SubClass],"Not Found")</f>
        <v>Assets</v>
      </c>
      <c r="I12432" t="str">
        <f>_xlfn.XLOOKUP(tbl_GL[[#This Row],[Account_key]],tbl_COA[Account_key],tbl_COA[SubClass2],"Not Found")</f>
        <v>Current Assets</v>
      </c>
      <c r="J12432" t="str">
        <f>_xlfn.XLOOKUP(tbl_GL[[#This Row],[Account_key]],tbl_COA[Account_key],tbl_COA[SubAccount],,0)</f>
        <v>Cash at Bank</v>
      </c>
      <c r="K12432">
        <f>YEAR(tbl_GL[[#This Row],[Date]])</f>
        <v>2019</v>
      </c>
    </row>
    <row r="12433" spans="1:11" x14ac:dyDescent="0.35">
      <c r="A12433">
        <v>1030.0999999999999</v>
      </c>
      <c r="B12433" s="24">
        <v>43677</v>
      </c>
      <c r="C12433">
        <v>5</v>
      </c>
      <c r="D12433" s="13">
        <v>380</v>
      </c>
      <c r="E12433" s="13" t="s">
        <v>101</v>
      </c>
      <c r="F12433" s="17">
        <v>-4900</v>
      </c>
      <c r="G12433" t="str">
        <f>_xlfn.XLOOKUP(tbl_GL[[#This Row],[Account_key]],tbl_COA[Account_key],tbl_COA[Class],"Not Found")</f>
        <v>Operating account</v>
      </c>
      <c r="H12433" t="str">
        <f>_xlfn.XLOOKUP(tbl_GL[[#This Row],[Account_key]],tbl_COA[Account_key],tbl_COA[SubClass],"Not Found")</f>
        <v>Depreciation &amp; Amortization</v>
      </c>
      <c r="I12433" t="str">
        <f>_xlfn.XLOOKUP(tbl_GL[[#This Row],[Account_key]],tbl_COA[Account_key],tbl_COA[SubClass2],"Not Found")</f>
        <v>Depreciation</v>
      </c>
      <c r="J12433" t="str">
        <f>_xlfn.XLOOKUP(tbl_GL[[#This Row],[Account_key]],tbl_COA[Account_key],tbl_COA[SubAccount],,0)</f>
        <v>Equipment</v>
      </c>
      <c r="K12433">
        <f>YEAR(tbl_GL[[#This Row],[Date]])</f>
        <v>2019</v>
      </c>
    </row>
    <row r="12434" spans="1:11" x14ac:dyDescent="0.35">
      <c r="A12434">
        <v>1030.2</v>
      </c>
      <c r="B12434" s="24">
        <v>43677</v>
      </c>
      <c r="C12434">
        <v>5</v>
      </c>
      <c r="D12434" s="13">
        <v>90</v>
      </c>
      <c r="E12434" s="13" t="s">
        <v>101</v>
      </c>
      <c r="F12434" s="17">
        <v>-4900</v>
      </c>
      <c r="G12434" t="str">
        <f>_xlfn.XLOOKUP(tbl_GL[[#This Row],[Account_key]],tbl_COA[Account_key],tbl_COA[Class],"Not Found")</f>
        <v>Assets</v>
      </c>
      <c r="H12434" t="str">
        <f>_xlfn.XLOOKUP(tbl_GL[[#This Row],[Account_key]],tbl_COA[Account_key],tbl_COA[SubClass],"Not Found")</f>
        <v>Assets</v>
      </c>
      <c r="I12434" t="str">
        <f>_xlfn.XLOOKUP(tbl_GL[[#This Row],[Account_key]],tbl_COA[Account_key],tbl_COA[SubClass2],"Not Found")</f>
        <v>Non-Current Assets</v>
      </c>
      <c r="J12434" t="str">
        <f>_xlfn.XLOOKUP(tbl_GL[[#This Row],[Account_key]],tbl_COA[Account_key],tbl_COA[SubAccount],,0)</f>
        <v>Office Furniture &amp; Equipment</v>
      </c>
      <c r="K12434">
        <f>YEAR(tbl_GL[[#This Row],[Date]])</f>
        <v>2019</v>
      </c>
    </row>
    <row r="12435" spans="1:11" x14ac:dyDescent="0.35">
      <c r="A12435">
        <v>1031.0999999999999</v>
      </c>
      <c r="B12435" s="24">
        <v>43677</v>
      </c>
      <c r="C12435">
        <v>5</v>
      </c>
      <c r="D12435" s="13">
        <v>10</v>
      </c>
      <c r="E12435" s="13" t="s">
        <v>84</v>
      </c>
      <c r="F12435" s="17">
        <v>-20475</v>
      </c>
      <c r="G12435" t="str">
        <f>_xlfn.XLOOKUP(tbl_GL[[#This Row],[Account_key]],tbl_COA[Account_key],tbl_COA[Class],"Not Found")</f>
        <v>Assets</v>
      </c>
      <c r="H12435" t="str">
        <f>_xlfn.XLOOKUP(tbl_GL[[#This Row],[Account_key]],tbl_COA[Account_key],tbl_COA[SubClass],"Not Found")</f>
        <v>Assets</v>
      </c>
      <c r="I12435" t="str">
        <f>_xlfn.XLOOKUP(tbl_GL[[#This Row],[Account_key]],tbl_COA[Account_key],tbl_COA[SubClass2],"Not Found")</f>
        <v>Current Assets</v>
      </c>
      <c r="J12435" t="str">
        <f>_xlfn.XLOOKUP(tbl_GL[[#This Row],[Account_key]],tbl_COA[Account_key],tbl_COA[SubAccount],,0)</f>
        <v>Cash at Bank</v>
      </c>
      <c r="K12435">
        <f>YEAR(tbl_GL[[#This Row],[Date]])</f>
        <v>2019</v>
      </c>
    </row>
    <row r="12436" spans="1:11" x14ac:dyDescent="0.35">
      <c r="A12436">
        <v>1031.2</v>
      </c>
      <c r="B12436" s="24">
        <v>43677</v>
      </c>
      <c r="C12436">
        <v>5</v>
      </c>
      <c r="D12436" s="13">
        <v>110</v>
      </c>
      <c r="E12436" s="13" t="s">
        <v>84</v>
      </c>
      <c r="F12436" s="17">
        <v>-20475</v>
      </c>
      <c r="G12436" t="str">
        <f>_xlfn.XLOOKUP(tbl_GL[[#This Row],[Account_key]],tbl_COA[Account_key],tbl_COA[Class],"Not Found")</f>
        <v>Liabilities and Owners Equity</v>
      </c>
      <c r="H12436" t="str">
        <f>_xlfn.XLOOKUP(tbl_GL[[#This Row],[Account_key]],tbl_COA[Account_key],tbl_COA[SubClass],"Not Found")</f>
        <v>Liabilities</v>
      </c>
      <c r="I12436" t="str">
        <f>_xlfn.XLOOKUP(tbl_GL[[#This Row],[Account_key]],tbl_COA[Account_key],tbl_COA[SubClass2],"Not Found")</f>
        <v>Current Liabilities</v>
      </c>
      <c r="J12436" t="str">
        <f>_xlfn.XLOOKUP(tbl_GL[[#This Row],[Account_key]],tbl_COA[Account_key],tbl_COA[SubAccount],,0)</f>
        <v>Trade Payables</v>
      </c>
      <c r="K12436">
        <f>YEAR(tbl_GL[[#This Row],[Date]])</f>
        <v>2019</v>
      </c>
    </row>
    <row r="12437" spans="1:11" x14ac:dyDescent="0.35">
      <c r="A12437">
        <v>1033.0999999999999</v>
      </c>
      <c r="B12437" s="24">
        <v>43678</v>
      </c>
      <c r="C12437">
        <v>5</v>
      </c>
      <c r="D12437" s="13">
        <v>340</v>
      </c>
      <c r="E12437" s="13" t="s">
        <v>97</v>
      </c>
      <c r="F12437" s="17">
        <v>-1574</v>
      </c>
      <c r="G12437" t="str">
        <f>_xlfn.XLOOKUP(tbl_GL[[#This Row],[Account_key]],tbl_COA[Account_key],tbl_COA[Class],"Not Found")</f>
        <v>Operating account</v>
      </c>
      <c r="H12437" t="str">
        <f>_xlfn.XLOOKUP(tbl_GL[[#This Row],[Account_key]],tbl_COA[Account_key],tbl_COA[SubClass],"Not Found")</f>
        <v>Operating Expenses</v>
      </c>
      <c r="I12437" t="str">
        <f>_xlfn.XLOOKUP(tbl_GL[[#This Row],[Account_key]],tbl_COA[Account_key],tbl_COA[SubClass2],"Not Found")</f>
        <v>Administration</v>
      </c>
      <c r="J12437" t="str">
        <f>_xlfn.XLOOKUP(tbl_GL[[#This Row],[Account_key]],tbl_COA[Account_key],tbl_COA[SubAccount],,0)</f>
        <v>Utilities</v>
      </c>
      <c r="K12437">
        <f>YEAR(tbl_GL[[#This Row],[Date]])</f>
        <v>2019</v>
      </c>
    </row>
    <row r="12438" spans="1:11" x14ac:dyDescent="0.35">
      <c r="A12438">
        <v>1033.2</v>
      </c>
      <c r="B12438" s="24">
        <v>43678</v>
      </c>
      <c r="C12438">
        <v>5</v>
      </c>
      <c r="D12438" s="13">
        <v>120</v>
      </c>
      <c r="E12438" s="13" t="s">
        <v>97</v>
      </c>
      <c r="F12438" s="17">
        <v>1574</v>
      </c>
      <c r="G12438" t="str">
        <f>_xlfn.XLOOKUP(tbl_GL[[#This Row],[Account_key]],tbl_COA[Account_key],tbl_COA[Class],"Not Found")</f>
        <v>Liabilities and Owners Equity</v>
      </c>
      <c r="H12438" t="str">
        <f>_xlfn.XLOOKUP(tbl_GL[[#This Row],[Account_key]],tbl_COA[Account_key],tbl_COA[SubClass],"Not Found")</f>
        <v>Liabilities</v>
      </c>
      <c r="I12438" t="str">
        <f>_xlfn.XLOOKUP(tbl_GL[[#This Row],[Account_key]],tbl_COA[Account_key],tbl_COA[SubClass2],"Not Found")</f>
        <v>Current Liabilities</v>
      </c>
      <c r="J12438" t="str">
        <f>_xlfn.XLOOKUP(tbl_GL[[#This Row],[Account_key]],tbl_COA[Account_key],tbl_COA[SubAccount],,0)</f>
        <v>Accrued Expenses</v>
      </c>
      <c r="K12438">
        <f>YEAR(tbl_GL[[#This Row],[Date]])</f>
        <v>2019</v>
      </c>
    </row>
    <row r="12439" spans="1:11" x14ac:dyDescent="0.35">
      <c r="A12439">
        <v>1034.0999999999999</v>
      </c>
      <c r="B12439" s="24">
        <v>43678</v>
      </c>
      <c r="C12439">
        <v>5</v>
      </c>
      <c r="D12439" s="13">
        <v>60</v>
      </c>
      <c r="E12439" s="13" t="s">
        <v>84</v>
      </c>
      <c r="F12439" s="17">
        <v>20475</v>
      </c>
      <c r="G12439" t="str">
        <f>_xlfn.XLOOKUP(tbl_GL[[#This Row],[Account_key]],tbl_COA[Account_key],tbl_COA[Class],"Not Found")</f>
        <v>Assets</v>
      </c>
      <c r="H12439" t="str">
        <f>_xlfn.XLOOKUP(tbl_GL[[#This Row],[Account_key]],tbl_COA[Account_key],tbl_COA[SubClass],"Not Found")</f>
        <v>Assets</v>
      </c>
      <c r="I12439" t="str">
        <f>_xlfn.XLOOKUP(tbl_GL[[#This Row],[Account_key]],tbl_COA[Account_key],tbl_COA[SubClass2],"Not Found")</f>
        <v>Current Assets</v>
      </c>
      <c r="J12439" t="str">
        <f>_xlfn.XLOOKUP(tbl_GL[[#This Row],[Account_key]],tbl_COA[Account_key],tbl_COA[SubAccount],,0)</f>
        <v>Inventory</v>
      </c>
      <c r="K12439">
        <f>YEAR(tbl_GL[[#This Row],[Date]])</f>
        <v>2019</v>
      </c>
    </row>
    <row r="12440" spans="1:11" x14ac:dyDescent="0.35">
      <c r="A12440">
        <v>1034.2</v>
      </c>
      <c r="B12440" s="24">
        <v>43678</v>
      </c>
      <c r="C12440">
        <v>5</v>
      </c>
      <c r="D12440" s="13">
        <v>110</v>
      </c>
      <c r="E12440" s="13" t="s">
        <v>84</v>
      </c>
      <c r="F12440" s="17">
        <v>20475</v>
      </c>
      <c r="G12440" t="str">
        <f>_xlfn.XLOOKUP(tbl_GL[[#This Row],[Account_key]],tbl_COA[Account_key],tbl_COA[Class],"Not Found")</f>
        <v>Liabilities and Owners Equity</v>
      </c>
      <c r="H12440" t="str">
        <f>_xlfn.XLOOKUP(tbl_GL[[#This Row],[Account_key]],tbl_COA[Account_key],tbl_COA[SubClass],"Not Found")</f>
        <v>Liabilities</v>
      </c>
      <c r="I12440" t="str">
        <f>_xlfn.XLOOKUP(tbl_GL[[#This Row],[Account_key]],tbl_COA[Account_key],tbl_COA[SubClass2],"Not Found")</f>
        <v>Current Liabilities</v>
      </c>
      <c r="J12440" t="str">
        <f>_xlfn.XLOOKUP(tbl_GL[[#This Row],[Account_key]],tbl_COA[Account_key],tbl_COA[SubAccount],,0)</f>
        <v>Trade Payables</v>
      </c>
      <c r="K12440">
        <f>YEAR(tbl_GL[[#This Row],[Date]])</f>
        <v>2019</v>
      </c>
    </row>
    <row r="12441" spans="1:11" x14ac:dyDescent="0.35">
      <c r="A12441">
        <v>1035.0999999999999</v>
      </c>
      <c r="B12441" s="24">
        <v>43680</v>
      </c>
      <c r="C12441">
        <v>5</v>
      </c>
      <c r="D12441" s="13">
        <v>230</v>
      </c>
      <c r="E12441" s="13" t="s">
        <v>4</v>
      </c>
      <c r="F12441" s="17">
        <v>-733</v>
      </c>
      <c r="G12441" t="str">
        <f>_xlfn.XLOOKUP(tbl_GL[[#This Row],[Account_key]],tbl_COA[Account_key],tbl_COA[Class],"Not Found")</f>
        <v>Trading account</v>
      </c>
      <c r="H12441" t="str">
        <f>_xlfn.XLOOKUP(tbl_GL[[#This Row],[Account_key]],tbl_COA[Account_key],tbl_COA[SubClass],"Not Found")</f>
        <v>Cost of Sales</v>
      </c>
      <c r="I12441" t="str">
        <f>_xlfn.XLOOKUP(tbl_GL[[#This Row],[Account_key]],tbl_COA[Account_key],tbl_COA[SubClass2],"Not Found")</f>
        <v>Cost of Sales</v>
      </c>
      <c r="J12441" t="str">
        <f>_xlfn.XLOOKUP(tbl_GL[[#This Row],[Account_key]],tbl_COA[Account_key],tbl_COA[SubAccount],,0)</f>
        <v>Cost of Sales</v>
      </c>
      <c r="K12441">
        <f>YEAR(tbl_GL[[#This Row],[Date]])</f>
        <v>2019</v>
      </c>
    </row>
    <row r="12442" spans="1:11" x14ac:dyDescent="0.35">
      <c r="A12442">
        <v>1035.2</v>
      </c>
      <c r="B12442" s="24">
        <v>43680</v>
      </c>
      <c r="C12442">
        <v>5</v>
      </c>
      <c r="D12442" s="13">
        <v>60</v>
      </c>
      <c r="E12442" s="13" t="s">
        <v>4</v>
      </c>
      <c r="F12442" s="17">
        <v>-733</v>
      </c>
      <c r="G12442" t="str">
        <f>_xlfn.XLOOKUP(tbl_GL[[#This Row],[Account_key]],tbl_COA[Account_key],tbl_COA[Class],"Not Found")</f>
        <v>Assets</v>
      </c>
      <c r="H12442" t="str">
        <f>_xlfn.XLOOKUP(tbl_GL[[#This Row],[Account_key]],tbl_COA[Account_key],tbl_COA[SubClass],"Not Found")</f>
        <v>Assets</v>
      </c>
      <c r="I12442" t="str">
        <f>_xlfn.XLOOKUP(tbl_GL[[#This Row],[Account_key]],tbl_COA[Account_key],tbl_COA[SubClass2],"Not Found")</f>
        <v>Current Assets</v>
      </c>
      <c r="J12442" t="str">
        <f>_xlfn.XLOOKUP(tbl_GL[[#This Row],[Account_key]],tbl_COA[Account_key],tbl_COA[SubAccount],,0)</f>
        <v>Inventory</v>
      </c>
      <c r="K12442">
        <f>YEAR(tbl_GL[[#This Row],[Date]])</f>
        <v>2019</v>
      </c>
    </row>
    <row r="12443" spans="1:11" x14ac:dyDescent="0.35">
      <c r="A12443">
        <v>1036.0999999999999</v>
      </c>
      <c r="B12443" s="24">
        <v>43680</v>
      </c>
      <c r="C12443">
        <v>5</v>
      </c>
      <c r="D12443" s="13">
        <v>10</v>
      </c>
      <c r="E12443" s="13" t="s">
        <v>98</v>
      </c>
      <c r="F12443" s="17">
        <v>-1338</v>
      </c>
      <c r="G12443" t="str">
        <f>_xlfn.XLOOKUP(tbl_GL[[#This Row],[Account_key]],tbl_COA[Account_key],tbl_COA[Class],"Not Found")</f>
        <v>Assets</v>
      </c>
      <c r="H12443" t="str">
        <f>_xlfn.XLOOKUP(tbl_GL[[#This Row],[Account_key]],tbl_COA[Account_key],tbl_COA[SubClass],"Not Found")</f>
        <v>Assets</v>
      </c>
      <c r="I12443" t="str">
        <f>_xlfn.XLOOKUP(tbl_GL[[#This Row],[Account_key]],tbl_COA[Account_key],tbl_COA[SubClass2],"Not Found")</f>
        <v>Current Assets</v>
      </c>
      <c r="J12443" t="str">
        <f>_xlfn.XLOOKUP(tbl_GL[[#This Row],[Account_key]],tbl_COA[Account_key],tbl_COA[SubAccount],,0)</f>
        <v>Cash at Bank</v>
      </c>
      <c r="K12443">
        <f>YEAR(tbl_GL[[#This Row],[Date]])</f>
        <v>2019</v>
      </c>
    </row>
    <row r="12444" spans="1:11" x14ac:dyDescent="0.35">
      <c r="A12444">
        <v>1036.2</v>
      </c>
      <c r="B12444" s="24">
        <v>43680</v>
      </c>
      <c r="C12444">
        <v>5</v>
      </c>
      <c r="D12444" s="13">
        <v>120</v>
      </c>
      <c r="E12444" s="13" t="s">
        <v>98</v>
      </c>
      <c r="F12444" s="17">
        <v>-1338</v>
      </c>
      <c r="G12444" t="str">
        <f>_xlfn.XLOOKUP(tbl_GL[[#This Row],[Account_key]],tbl_COA[Account_key],tbl_COA[Class],"Not Found")</f>
        <v>Liabilities and Owners Equity</v>
      </c>
      <c r="H12444" t="str">
        <f>_xlfn.XLOOKUP(tbl_GL[[#This Row],[Account_key]],tbl_COA[Account_key],tbl_COA[SubClass],"Not Found")</f>
        <v>Liabilities</v>
      </c>
      <c r="I12444" t="str">
        <f>_xlfn.XLOOKUP(tbl_GL[[#This Row],[Account_key]],tbl_COA[Account_key],tbl_COA[SubClass2],"Not Found")</f>
        <v>Current Liabilities</v>
      </c>
      <c r="J12444" t="str">
        <f>_xlfn.XLOOKUP(tbl_GL[[#This Row],[Account_key]],tbl_COA[Account_key],tbl_COA[SubAccount],,0)</f>
        <v>Accrued Expenses</v>
      </c>
      <c r="K12444">
        <f>YEAR(tbl_GL[[#This Row],[Date]])</f>
        <v>2019</v>
      </c>
    </row>
    <row r="12445" spans="1:11" x14ac:dyDescent="0.35">
      <c r="A12445">
        <v>1037.0999999999999</v>
      </c>
      <c r="B12445" s="24">
        <v>43680</v>
      </c>
      <c r="C12445">
        <v>5</v>
      </c>
      <c r="D12445" s="13">
        <v>230</v>
      </c>
      <c r="E12445" s="13" t="s">
        <v>4</v>
      </c>
      <c r="F12445" s="17">
        <v>-3112</v>
      </c>
      <c r="G12445" t="str">
        <f>_xlfn.XLOOKUP(tbl_GL[[#This Row],[Account_key]],tbl_COA[Account_key],tbl_COA[Class],"Not Found")</f>
        <v>Trading account</v>
      </c>
      <c r="H12445" t="str">
        <f>_xlfn.XLOOKUP(tbl_GL[[#This Row],[Account_key]],tbl_COA[Account_key],tbl_COA[SubClass],"Not Found")</f>
        <v>Cost of Sales</v>
      </c>
      <c r="I12445" t="str">
        <f>_xlfn.XLOOKUP(tbl_GL[[#This Row],[Account_key]],tbl_COA[Account_key],tbl_COA[SubClass2],"Not Found")</f>
        <v>Cost of Sales</v>
      </c>
      <c r="J12445" t="str">
        <f>_xlfn.XLOOKUP(tbl_GL[[#This Row],[Account_key]],tbl_COA[Account_key],tbl_COA[SubAccount],,0)</f>
        <v>Cost of Sales</v>
      </c>
      <c r="K12445">
        <f>YEAR(tbl_GL[[#This Row],[Date]])</f>
        <v>2019</v>
      </c>
    </row>
    <row r="12446" spans="1:11" x14ac:dyDescent="0.35">
      <c r="A12446">
        <v>1037.2</v>
      </c>
      <c r="B12446" s="24">
        <v>43680</v>
      </c>
      <c r="C12446">
        <v>5</v>
      </c>
      <c r="D12446" s="13">
        <v>60</v>
      </c>
      <c r="E12446" s="13" t="s">
        <v>4</v>
      </c>
      <c r="F12446" s="17">
        <v>-3112</v>
      </c>
      <c r="G12446" t="str">
        <f>_xlfn.XLOOKUP(tbl_GL[[#This Row],[Account_key]],tbl_COA[Account_key],tbl_COA[Class],"Not Found")</f>
        <v>Assets</v>
      </c>
      <c r="H12446" t="str">
        <f>_xlfn.XLOOKUP(tbl_GL[[#This Row],[Account_key]],tbl_COA[Account_key],tbl_COA[SubClass],"Not Found")</f>
        <v>Assets</v>
      </c>
      <c r="I12446" t="str">
        <f>_xlfn.XLOOKUP(tbl_GL[[#This Row],[Account_key]],tbl_COA[Account_key],tbl_COA[SubClass2],"Not Found")</f>
        <v>Current Assets</v>
      </c>
      <c r="J12446" t="str">
        <f>_xlfn.XLOOKUP(tbl_GL[[#This Row],[Account_key]],tbl_COA[Account_key],tbl_COA[SubAccount],,0)</f>
        <v>Inventory</v>
      </c>
      <c r="K12446">
        <f>YEAR(tbl_GL[[#This Row],[Date]])</f>
        <v>2019</v>
      </c>
    </row>
    <row r="12447" spans="1:11" x14ac:dyDescent="0.35">
      <c r="A12447">
        <v>1038.0999999999999</v>
      </c>
      <c r="B12447" s="24">
        <v>43680</v>
      </c>
      <c r="C12447">
        <v>5</v>
      </c>
      <c r="D12447" s="13">
        <v>210</v>
      </c>
      <c r="E12447" s="13" t="s">
        <v>7</v>
      </c>
      <c r="F12447" s="17">
        <v>3299</v>
      </c>
      <c r="G12447" t="str">
        <f>_xlfn.XLOOKUP(tbl_GL[[#This Row],[Account_key]],tbl_COA[Account_key],tbl_COA[Class],"Not Found")</f>
        <v>Trading account</v>
      </c>
      <c r="H12447" t="str">
        <f>_xlfn.XLOOKUP(tbl_GL[[#This Row],[Account_key]],tbl_COA[Account_key],tbl_COA[SubClass],"Not Found")</f>
        <v>Sales</v>
      </c>
      <c r="I12447" t="str">
        <f>_xlfn.XLOOKUP(tbl_GL[[#This Row],[Account_key]],tbl_COA[Account_key],tbl_COA[SubClass2],"Not Found")</f>
        <v>Sales</v>
      </c>
      <c r="J12447" t="str">
        <f>_xlfn.XLOOKUP(tbl_GL[[#This Row],[Account_key]],tbl_COA[Account_key],tbl_COA[SubAccount],,0)</f>
        <v>Sales</v>
      </c>
      <c r="K12447">
        <f>YEAR(tbl_GL[[#This Row],[Date]])</f>
        <v>2019</v>
      </c>
    </row>
    <row r="12448" spans="1:11" x14ac:dyDescent="0.35">
      <c r="A12448">
        <v>1038.2</v>
      </c>
      <c r="B12448" s="24">
        <v>43680</v>
      </c>
      <c r="C12448">
        <v>5</v>
      </c>
      <c r="D12448" s="13">
        <v>10</v>
      </c>
      <c r="E12448" s="13" t="s">
        <v>7</v>
      </c>
      <c r="F12448" s="17">
        <v>3299</v>
      </c>
      <c r="G12448" t="str">
        <f>_xlfn.XLOOKUP(tbl_GL[[#This Row],[Account_key]],tbl_COA[Account_key],tbl_COA[Class],"Not Found")</f>
        <v>Assets</v>
      </c>
      <c r="H12448" t="str">
        <f>_xlfn.XLOOKUP(tbl_GL[[#This Row],[Account_key]],tbl_COA[Account_key],tbl_COA[SubClass],"Not Found")</f>
        <v>Assets</v>
      </c>
      <c r="I12448" t="str">
        <f>_xlfn.XLOOKUP(tbl_GL[[#This Row],[Account_key]],tbl_COA[Account_key],tbl_COA[SubClass2],"Not Found")</f>
        <v>Current Assets</v>
      </c>
      <c r="J12448" t="str">
        <f>_xlfn.XLOOKUP(tbl_GL[[#This Row],[Account_key]],tbl_COA[Account_key],tbl_COA[SubAccount],,0)</f>
        <v>Cash at Bank</v>
      </c>
      <c r="K12448">
        <f>YEAR(tbl_GL[[#This Row],[Date]])</f>
        <v>2019</v>
      </c>
    </row>
    <row r="12449" spans="1:11" x14ac:dyDescent="0.35">
      <c r="A12449">
        <v>1039.0999999999999</v>
      </c>
      <c r="B12449" s="24">
        <v>43680</v>
      </c>
      <c r="C12449">
        <v>5</v>
      </c>
      <c r="D12449" s="13">
        <v>210</v>
      </c>
      <c r="E12449" s="13" t="s">
        <v>8</v>
      </c>
      <c r="F12449" s="17">
        <v>12251</v>
      </c>
      <c r="G12449" t="str">
        <f>_xlfn.XLOOKUP(tbl_GL[[#This Row],[Account_key]],tbl_COA[Account_key],tbl_COA[Class],"Not Found")</f>
        <v>Trading account</v>
      </c>
      <c r="H12449" t="str">
        <f>_xlfn.XLOOKUP(tbl_GL[[#This Row],[Account_key]],tbl_COA[Account_key],tbl_COA[SubClass],"Not Found")</f>
        <v>Sales</v>
      </c>
      <c r="I12449" t="str">
        <f>_xlfn.XLOOKUP(tbl_GL[[#This Row],[Account_key]],tbl_COA[Account_key],tbl_COA[SubClass2],"Not Found")</f>
        <v>Sales</v>
      </c>
      <c r="J12449" t="str">
        <f>_xlfn.XLOOKUP(tbl_GL[[#This Row],[Account_key]],tbl_COA[Account_key],tbl_COA[SubAccount],,0)</f>
        <v>Sales</v>
      </c>
      <c r="K12449">
        <f>YEAR(tbl_GL[[#This Row],[Date]])</f>
        <v>2019</v>
      </c>
    </row>
    <row r="12450" spans="1:11" x14ac:dyDescent="0.35">
      <c r="A12450">
        <v>1039.2</v>
      </c>
      <c r="B12450" s="24">
        <v>43680</v>
      </c>
      <c r="C12450">
        <v>5</v>
      </c>
      <c r="D12450" s="13">
        <v>30</v>
      </c>
      <c r="E12450" s="13" t="s">
        <v>8</v>
      </c>
      <c r="F12450" s="17">
        <v>12251</v>
      </c>
      <c r="G12450" t="str">
        <f>_xlfn.XLOOKUP(tbl_GL[[#This Row],[Account_key]],tbl_COA[Account_key],tbl_COA[Class],"Not Found")</f>
        <v>Assets</v>
      </c>
      <c r="H12450" t="str">
        <f>_xlfn.XLOOKUP(tbl_GL[[#This Row],[Account_key]],tbl_COA[Account_key],tbl_COA[SubClass],"Not Found")</f>
        <v>Assets</v>
      </c>
      <c r="I12450" t="str">
        <f>_xlfn.XLOOKUP(tbl_GL[[#This Row],[Account_key]],tbl_COA[Account_key],tbl_COA[SubClass2],"Not Found")</f>
        <v>Current Assets</v>
      </c>
      <c r="J12450" t="str">
        <f>_xlfn.XLOOKUP(tbl_GL[[#This Row],[Account_key]],tbl_COA[Account_key],tbl_COA[SubAccount],,0)</f>
        <v>Trade Receivables</v>
      </c>
      <c r="K12450">
        <f>YEAR(tbl_GL[[#This Row],[Date]])</f>
        <v>2019</v>
      </c>
    </row>
    <row r="12451" spans="1:11" x14ac:dyDescent="0.35">
      <c r="A12451">
        <v>1040.0999999999999</v>
      </c>
      <c r="B12451" s="24">
        <v>43681</v>
      </c>
      <c r="C12451">
        <v>5</v>
      </c>
      <c r="D12451" s="13">
        <v>260</v>
      </c>
      <c r="E12451" s="13" t="s">
        <v>97</v>
      </c>
      <c r="F12451" s="17">
        <v>-1571</v>
      </c>
      <c r="G12451" t="str">
        <f>_xlfn.XLOOKUP(tbl_GL[[#This Row],[Account_key]],tbl_COA[Account_key],tbl_COA[Class],"Not Found")</f>
        <v>Operating account</v>
      </c>
      <c r="H12451" t="str">
        <f>_xlfn.XLOOKUP(tbl_GL[[#This Row],[Account_key]],tbl_COA[Account_key],tbl_COA[SubClass],"Not Found")</f>
        <v>Operating Expenses</v>
      </c>
      <c r="I12451" t="str">
        <f>_xlfn.XLOOKUP(tbl_GL[[#This Row],[Account_key]],tbl_COA[Account_key],tbl_COA[SubClass2],"Not Found")</f>
        <v>Marketing</v>
      </c>
      <c r="J12451" t="str">
        <f>_xlfn.XLOOKUP(tbl_GL[[#This Row],[Account_key]],tbl_COA[Account_key],tbl_COA[SubAccount],,0)</f>
        <v>Commissions</v>
      </c>
      <c r="K12451">
        <f>YEAR(tbl_GL[[#This Row],[Date]])</f>
        <v>2019</v>
      </c>
    </row>
    <row r="12452" spans="1:11" x14ac:dyDescent="0.35">
      <c r="A12452">
        <v>1040.2</v>
      </c>
      <c r="B12452" s="24">
        <v>43681</v>
      </c>
      <c r="C12452">
        <v>5</v>
      </c>
      <c r="D12452" s="13">
        <v>120</v>
      </c>
      <c r="E12452" s="13" t="s">
        <v>97</v>
      </c>
      <c r="F12452" s="17">
        <v>1571</v>
      </c>
      <c r="G12452" t="str">
        <f>_xlfn.XLOOKUP(tbl_GL[[#This Row],[Account_key]],tbl_COA[Account_key],tbl_COA[Class],"Not Found")</f>
        <v>Liabilities and Owners Equity</v>
      </c>
      <c r="H12452" t="str">
        <f>_xlfn.XLOOKUP(tbl_GL[[#This Row],[Account_key]],tbl_COA[Account_key],tbl_COA[SubClass],"Not Found")</f>
        <v>Liabilities</v>
      </c>
      <c r="I12452" t="str">
        <f>_xlfn.XLOOKUP(tbl_GL[[#This Row],[Account_key]],tbl_COA[Account_key],tbl_COA[SubClass2],"Not Found")</f>
        <v>Current Liabilities</v>
      </c>
      <c r="J12452" t="str">
        <f>_xlfn.XLOOKUP(tbl_GL[[#This Row],[Account_key]],tbl_COA[Account_key],tbl_COA[SubAccount],,0)</f>
        <v>Accrued Expenses</v>
      </c>
      <c r="K12452">
        <f>YEAR(tbl_GL[[#This Row],[Date]])</f>
        <v>2019</v>
      </c>
    </row>
    <row r="12453" spans="1:11" x14ac:dyDescent="0.35">
      <c r="A12453">
        <v>1041.0999999999999</v>
      </c>
      <c r="B12453" s="24">
        <v>43683</v>
      </c>
      <c r="C12453">
        <v>5</v>
      </c>
      <c r="D12453" s="13">
        <v>280</v>
      </c>
      <c r="E12453" s="13" t="s">
        <v>99</v>
      </c>
      <c r="F12453" s="17">
        <v>-248</v>
      </c>
      <c r="G12453" t="str">
        <f>_xlfn.XLOOKUP(tbl_GL[[#This Row],[Account_key]],tbl_COA[Account_key],tbl_COA[Class],"Not Found")</f>
        <v>Operating account</v>
      </c>
      <c r="H12453" t="str">
        <f>_xlfn.XLOOKUP(tbl_GL[[#This Row],[Account_key]],tbl_COA[Account_key],tbl_COA[SubClass],"Not Found")</f>
        <v>Operating Expenses</v>
      </c>
      <c r="I12453" t="str">
        <f>_xlfn.XLOOKUP(tbl_GL[[#This Row],[Account_key]],tbl_COA[Account_key],tbl_COA[SubClass2],"Not Found")</f>
        <v>Marketing</v>
      </c>
      <c r="J12453" t="str">
        <f>_xlfn.XLOOKUP(tbl_GL[[#This Row],[Account_key]],tbl_COA[Account_key],tbl_COA[SubAccount],,0)</f>
        <v>Advertisements</v>
      </c>
      <c r="K12453">
        <f>YEAR(tbl_GL[[#This Row],[Date]])</f>
        <v>2019</v>
      </c>
    </row>
    <row r="12454" spans="1:11" x14ac:dyDescent="0.35">
      <c r="A12454">
        <v>1041.2</v>
      </c>
      <c r="B12454" s="24">
        <v>43683</v>
      </c>
      <c r="C12454">
        <v>5</v>
      </c>
      <c r="D12454" s="13">
        <v>20</v>
      </c>
      <c r="E12454" s="13" t="s">
        <v>99</v>
      </c>
      <c r="F12454" s="17">
        <v>-248</v>
      </c>
      <c r="G12454" t="str">
        <f>_xlfn.XLOOKUP(tbl_GL[[#This Row],[Account_key]],tbl_COA[Account_key],tbl_COA[Class],"Not Found")</f>
        <v>Assets</v>
      </c>
      <c r="H12454" t="str">
        <f>_xlfn.XLOOKUP(tbl_GL[[#This Row],[Account_key]],tbl_COA[Account_key],tbl_COA[SubClass],"Not Found")</f>
        <v>Assets</v>
      </c>
      <c r="I12454" t="str">
        <f>_xlfn.XLOOKUP(tbl_GL[[#This Row],[Account_key]],tbl_COA[Account_key],tbl_COA[SubClass2],"Not Found")</f>
        <v>Current Assets</v>
      </c>
      <c r="J12454" t="str">
        <f>_xlfn.XLOOKUP(tbl_GL[[#This Row],[Account_key]],tbl_COA[Account_key],tbl_COA[SubAccount],,0)</f>
        <v>Cash in hand</v>
      </c>
      <c r="K12454">
        <f>YEAR(tbl_GL[[#This Row],[Date]])</f>
        <v>2019</v>
      </c>
    </row>
    <row r="12455" spans="1:11" x14ac:dyDescent="0.35">
      <c r="A12455">
        <v>1042.0999999999999</v>
      </c>
      <c r="B12455" s="24">
        <v>43684</v>
      </c>
      <c r="C12455">
        <v>5</v>
      </c>
      <c r="D12455" s="13">
        <v>260</v>
      </c>
      <c r="E12455" s="13" t="s">
        <v>97</v>
      </c>
      <c r="F12455" s="17">
        <v>-1089</v>
      </c>
      <c r="G12455" t="str">
        <f>_xlfn.XLOOKUP(tbl_GL[[#This Row],[Account_key]],tbl_COA[Account_key],tbl_COA[Class],"Not Found")</f>
        <v>Operating account</v>
      </c>
      <c r="H12455" t="str">
        <f>_xlfn.XLOOKUP(tbl_GL[[#This Row],[Account_key]],tbl_COA[Account_key],tbl_COA[SubClass],"Not Found")</f>
        <v>Operating Expenses</v>
      </c>
      <c r="I12455" t="str">
        <f>_xlfn.XLOOKUP(tbl_GL[[#This Row],[Account_key]],tbl_COA[Account_key],tbl_COA[SubClass2],"Not Found")</f>
        <v>Marketing</v>
      </c>
      <c r="J12455" t="str">
        <f>_xlfn.XLOOKUP(tbl_GL[[#This Row],[Account_key]],tbl_COA[Account_key],tbl_COA[SubAccount],,0)</f>
        <v>Commissions</v>
      </c>
      <c r="K12455">
        <f>YEAR(tbl_GL[[#This Row],[Date]])</f>
        <v>2019</v>
      </c>
    </row>
    <row r="12456" spans="1:11" x14ac:dyDescent="0.35">
      <c r="A12456">
        <v>1042.2</v>
      </c>
      <c r="B12456" s="24">
        <v>43684</v>
      </c>
      <c r="C12456">
        <v>5</v>
      </c>
      <c r="D12456" s="13">
        <v>120</v>
      </c>
      <c r="E12456" s="13" t="s">
        <v>97</v>
      </c>
      <c r="F12456" s="17">
        <v>1089</v>
      </c>
      <c r="G12456" t="str">
        <f>_xlfn.XLOOKUP(tbl_GL[[#This Row],[Account_key]],tbl_COA[Account_key],tbl_COA[Class],"Not Found")</f>
        <v>Liabilities and Owners Equity</v>
      </c>
      <c r="H12456" t="str">
        <f>_xlfn.XLOOKUP(tbl_GL[[#This Row],[Account_key]],tbl_COA[Account_key],tbl_COA[SubClass],"Not Found")</f>
        <v>Liabilities</v>
      </c>
      <c r="I12456" t="str">
        <f>_xlfn.XLOOKUP(tbl_GL[[#This Row],[Account_key]],tbl_COA[Account_key],tbl_COA[SubClass2],"Not Found")</f>
        <v>Current Liabilities</v>
      </c>
      <c r="J12456" t="str">
        <f>_xlfn.XLOOKUP(tbl_GL[[#This Row],[Account_key]],tbl_COA[Account_key],tbl_COA[SubAccount],,0)</f>
        <v>Accrued Expenses</v>
      </c>
      <c r="K12456">
        <f>YEAR(tbl_GL[[#This Row],[Date]])</f>
        <v>2019</v>
      </c>
    </row>
    <row r="12457" spans="1:11" x14ac:dyDescent="0.35">
      <c r="A12457">
        <v>1043.0999999999999</v>
      </c>
      <c r="B12457" s="24">
        <v>43684</v>
      </c>
      <c r="C12457">
        <v>5</v>
      </c>
      <c r="D12457" s="13">
        <v>10</v>
      </c>
      <c r="E12457" s="13" t="s">
        <v>98</v>
      </c>
      <c r="F12457" s="17">
        <v>-2036</v>
      </c>
      <c r="G12457" t="str">
        <f>_xlfn.XLOOKUP(tbl_GL[[#This Row],[Account_key]],tbl_COA[Account_key],tbl_COA[Class],"Not Found")</f>
        <v>Assets</v>
      </c>
      <c r="H12457" t="str">
        <f>_xlfn.XLOOKUP(tbl_GL[[#This Row],[Account_key]],tbl_COA[Account_key],tbl_COA[SubClass],"Not Found")</f>
        <v>Assets</v>
      </c>
      <c r="I12457" t="str">
        <f>_xlfn.XLOOKUP(tbl_GL[[#This Row],[Account_key]],tbl_COA[Account_key],tbl_COA[SubClass2],"Not Found")</f>
        <v>Current Assets</v>
      </c>
      <c r="J12457" t="str">
        <f>_xlfn.XLOOKUP(tbl_GL[[#This Row],[Account_key]],tbl_COA[Account_key],tbl_COA[SubAccount],,0)</f>
        <v>Cash at Bank</v>
      </c>
      <c r="K12457">
        <f>YEAR(tbl_GL[[#This Row],[Date]])</f>
        <v>2019</v>
      </c>
    </row>
    <row r="12458" spans="1:11" x14ac:dyDescent="0.35">
      <c r="A12458">
        <v>1043.2</v>
      </c>
      <c r="B12458" s="24">
        <v>43684</v>
      </c>
      <c r="C12458">
        <v>5</v>
      </c>
      <c r="D12458" s="13">
        <v>120</v>
      </c>
      <c r="E12458" s="13" t="s">
        <v>98</v>
      </c>
      <c r="F12458" s="17">
        <v>-2036</v>
      </c>
      <c r="G12458" t="str">
        <f>_xlfn.XLOOKUP(tbl_GL[[#This Row],[Account_key]],tbl_COA[Account_key],tbl_COA[Class],"Not Found")</f>
        <v>Liabilities and Owners Equity</v>
      </c>
      <c r="H12458" t="str">
        <f>_xlfn.XLOOKUP(tbl_GL[[#This Row],[Account_key]],tbl_COA[Account_key],tbl_COA[SubClass],"Not Found")</f>
        <v>Liabilities</v>
      </c>
      <c r="I12458" t="str">
        <f>_xlfn.XLOOKUP(tbl_GL[[#This Row],[Account_key]],tbl_COA[Account_key],tbl_COA[SubClass2],"Not Found")</f>
        <v>Current Liabilities</v>
      </c>
      <c r="J12458" t="str">
        <f>_xlfn.XLOOKUP(tbl_GL[[#This Row],[Account_key]],tbl_COA[Account_key],tbl_COA[SubAccount],,0)</f>
        <v>Accrued Expenses</v>
      </c>
      <c r="K12458">
        <f>YEAR(tbl_GL[[#This Row],[Date]])</f>
        <v>2019</v>
      </c>
    </row>
    <row r="12459" spans="1:11" x14ac:dyDescent="0.35">
      <c r="A12459">
        <v>1044.0999999999999</v>
      </c>
      <c r="B12459" s="24">
        <v>43685</v>
      </c>
      <c r="C12459">
        <v>5</v>
      </c>
      <c r="D12459" s="13">
        <v>10</v>
      </c>
      <c r="E12459" s="13" t="s">
        <v>98</v>
      </c>
      <c r="F12459" s="17">
        <v>-2074</v>
      </c>
      <c r="G12459" t="str">
        <f>_xlfn.XLOOKUP(tbl_GL[[#This Row],[Account_key]],tbl_COA[Account_key],tbl_COA[Class],"Not Found")</f>
        <v>Assets</v>
      </c>
      <c r="H12459" t="str">
        <f>_xlfn.XLOOKUP(tbl_GL[[#This Row],[Account_key]],tbl_COA[Account_key],tbl_COA[SubClass],"Not Found")</f>
        <v>Assets</v>
      </c>
      <c r="I12459" t="str">
        <f>_xlfn.XLOOKUP(tbl_GL[[#This Row],[Account_key]],tbl_COA[Account_key],tbl_COA[SubClass2],"Not Found")</f>
        <v>Current Assets</v>
      </c>
      <c r="J12459" t="str">
        <f>_xlfn.XLOOKUP(tbl_GL[[#This Row],[Account_key]],tbl_COA[Account_key],tbl_COA[SubAccount],,0)</f>
        <v>Cash at Bank</v>
      </c>
      <c r="K12459">
        <f>YEAR(tbl_GL[[#This Row],[Date]])</f>
        <v>2019</v>
      </c>
    </row>
    <row r="12460" spans="1:11" x14ac:dyDescent="0.35">
      <c r="A12460">
        <v>1044.2</v>
      </c>
      <c r="B12460" s="24">
        <v>43685</v>
      </c>
      <c r="C12460">
        <v>5</v>
      </c>
      <c r="D12460" s="13">
        <v>120</v>
      </c>
      <c r="E12460" s="13" t="s">
        <v>98</v>
      </c>
      <c r="F12460" s="17">
        <v>-2074</v>
      </c>
      <c r="G12460" t="str">
        <f>_xlfn.XLOOKUP(tbl_GL[[#This Row],[Account_key]],tbl_COA[Account_key],tbl_COA[Class],"Not Found")</f>
        <v>Liabilities and Owners Equity</v>
      </c>
      <c r="H12460" t="str">
        <f>_xlfn.XLOOKUP(tbl_GL[[#This Row],[Account_key]],tbl_COA[Account_key],tbl_COA[SubClass],"Not Found")</f>
        <v>Liabilities</v>
      </c>
      <c r="I12460" t="str">
        <f>_xlfn.XLOOKUP(tbl_GL[[#This Row],[Account_key]],tbl_COA[Account_key],tbl_COA[SubClass2],"Not Found")</f>
        <v>Current Liabilities</v>
      </c>
      <c r="J12460" t="str">
        <f>_xlfn.XLOOKUP(tbl_GL[[#This Row],[Account_key]],tbl_COA[Account_key],tbl_COA[SubAccount],,0)</f>
        <v>Accrued Expenses</v>
      </c>
      <c r="K12460">
        <f>YEAR(tbl_GL[[#This Row],[Date]])</f>
        <v>2019</v>
      </c>
    </row>
    <row r="12461" spans="1:11" x14ac:dyDescent="0.35">
      <c r="A12461">
        <v>1045.0999999999999</v>
      </c>
      <c r="B12461" s="24">
        <v>43685</v>
      </c>
      <c r="C12461">
        <v>5</v>
      </c>
      <c r="D12461" s="13">
        <v>30</v>
      </c>
      <c r="E12461" s="13" t="s">
        <v>80</v>
      </c>
      <c r="F12461" s="17">
        <v>-15400</v>
      </c>
      <c r="G12461" t="str">
        <f>_xlfn.XLOOKUP(tbl_GL[[#This Row],[Account_key]],tbl_COA[Account_key],tbl_COA[Class],"Not Found")</f>
        <v>Assets</v>
      </c>
      <c r="H12461" t="str">
        <f>_xlfn.XLOOKUP(tbl_GL[[#This Row],[Account_key]],tbl_COA[Account_key],tbl_COA[SubClass],"Not Found")</f>
        <v>Assets</v>
      </c>
      <c r="I12461" t="str">
        <f>_xlfn.XLOOKUP(tbl_GL[[#This Row],[Account_key]],tbl_COA[Account_key],tbl_COA[SubClass2],"Not Found")</f>
        <v>Current Assets</v>
      </c>
      <c r="J12461" t="str">
        <f>_xlfn.XLOOKUP(tbl_GL[[#This Row],[Account_key]],tbl_COA[Account_key],tbl_COA[SubAccount],,0)</f>
        <v>Trade Receivables</v>
      </c>
      <c r="K12461">
        <f>YEAR(tbl_GL[[#This Row],[Date]])</f>
        <v>2019</v>
      </c>
    </row>
    <row r="12462" spans="1:11" x14ac:dyDescent="0.35">
      <c r="A12462">
        <v>1045.2</v>
      </c>
      <c r="B12462" s="24">
        <v>43685</v>
      </c>
      <c r="C12462">
        <v>5</v>
      </c>
      <c r="D12462" s="13">
        <v>10</v>
      </c>
      <c r="E12462" s="13" t="s">
        <v>80</v>
      </c>
      <c r="F12462" s="17">
        <v>15400</v>
      </c>
      <c r="G12462" t="str">
        <f>_xlfn.XLOOKUP(tbl_GL[[#This Row],[Account_key]],tbl_COA[Account_key],tbl_COA[Class],"Not Found")</f>
        <v>Assets</v>
      </c>
      <c r="H12462" t="str">
        <f>_xlfn.XLOOKUP(tbl_GL[[#This Row],[Account_key]],tbl_COA[Account_key],tbl_COA[SubClass],"Not Found")</f>
        <v>Assets</v>
      </c>
      <c r="I12462" t="str">
        <f>_xlfn.XLOOKUP(tbl_GL[[#This Row],[Account_key]],tbl_COA[Account_key],tbl_COA[SubClass2],"Not Found")</f>
        <v>Current Assets</v>
      </c>
      <c r="J12462" t="str">
        <f>_xlfn.XLOOKUP(tbl_GL[[#This Row],[Account_key]],tbl_COA[Account_key],tbl_COA[SubAccount],,0)</f>
        <v>Cash at Bank</v>
      </c>
      <c r="K12462">
        <f>YEAR(tbl_GL[[#This Row],[Date]])</f>
        <v>2019</v>
      </c>
    </row>
    <row r="12463" spans="1:11" x14ac:dyDescent="0.35">
      <c r="A12463">
        <v>1046.0999999999999</v>
      </c>
      <c r="B12463" s="24">
        <v>43686</v>
      </c>
      <c r="C12463">
        <v>5</v>
      </c>
      <c r="D12463" s="13">
        <v>10</v>
      </c>
      <c r="E12463" s="13" t="s">
        <v>98</v>
      </c>
      <c r="F12463" s="17">
        <v>-2091</v>
      </c>
      <c r="G12463" t="str">
        <f>_xlfn.XLOOKUP(tbl_GL[[#This Row],[Account_key]],tbl_COA[Account_key],tbl_COA[Class],"Not Found")</f>
        <v>Assets</v>
      </c>
      <c r="H12463" t="str">
        <f>_xlfn.XLOOKUP(tbl_GL[[#This Row],[Account_key]],tbl_COA[Account_key],tbl_COA[SubClass],"Not Found")</f>
        <v>Assets</v>
      </c>
      <c r="I12463" t="str">
        <f>_xlfn.XLOOKUP(tbl_GL[[#This Row],[Account_key]],tbl_COA[Account_key],tbl_COA[SubClass2],"Not Found")</f>
        <v>Current Assets</v>
      </c>
      <c r="J12463" t="str">
        <f>_xlfn.XLOOKUP(tbl_GL[[#This Row],[Account_key]],tbl_COA[Account_key],tbl_COA[SubAccount],,0)</f>
        <v>Cash at Bank</v>
      </c>
      <c r="K12463">
        <f>YEAR(tbl_GL[[#This Row],[Date]])</f>
        <v>2019</v>
      </c>
    </row>
    <row r="12464" spans="1:11" x14ac:dyDescent="0.35">
      <c r="A12464">
        <v>1046.2</v>
      </c>
      <c r="B12464" s="24">
        <v>43686</v>
      </c>
      <c r="C12464">
        <v>5</v>
      </c>
      <c r="D12464" s="13">
        <v>120</v>
      </c>
      <c r="E12464" s="13" t="s">
        <v>98</v>
      </c>
      <c r="F12464" s="17">
        <v>-2091</v>
      </c>
      <c r="G12464" t="str">
        <f>_xlfn.XLOOKUP(tbl_GL[[#This Row],[Account_key]],tbl_COA[Account_key],tbl_COA[Class],"Not Found")</f>
        <v>Liabilities and Owners Equity</v>
      </c>
      <c r="H12464" t="str">
        <f>_xlfn.XLOOKUP(tbl_GL[[#This Row],[Account_key]],tbl_COA[Account_key],tbl_COA[SubClass],"Not Found")</f>
        <v>Liabilities</v>
      </c>
      <c r="I12464" t="str">
        <f>_xlfn.XLOOKUP(tbl_GL[[#This Row],[Account_key]],tbl_COA[Account_key],tbl_COA[SubClass2],"Not Found")</f>
        <v>Current Liabilities</v>
      </c>
      <c r="J12464" t="str">
        <f>_xlfn.XLOOKUP(tbl_GL[[#This Row],[Account_key]],tbl_COA[Account_key],tbl_COA[SubAccount],,0)</f>
        <v>Accrued Expenses</v>
      </c>
      <c r="K12464">
        <f>YEAR(tbl_GL[[#This Row],[Date]])</f>
        <v>2019</v>
      </c>
    </row>
    <row r="12465" spans="1:11" x14ac:dyDescent="0.35">
      <c r="A12465">
        <v>1047.0999999999999</v>
      </c>
      <c r="B12465" s="24">
        <v>43687</v>
      </c>
      <c r="C12465">
        <v>5</v>
      </c>
      <c r="D12465" s="13">
        <v>260</v>
      </c>
      <c r="E12465" s="13" t="s">
        <v>97</v>
      </c>
      <c r="F12465" s="17">
        <v>-1409</v>
      </c>
      <c r="G12465" t="str">
        <f>_xlfn.XLOOKUP(tbl_GL[[#This Row],[Account_key]],tbl_COA[Account_key],tbl_COA[Class],"Not Found")</f>
        <v>Operating account</v>
      </c>
      <c r="H12465" t="str">
        <f>_xlfn.XLOOKUP(tbl_GL[[#This Row],[Account_key]],tbl_COA[Account_key],tbl_COA[SubClass],"Not Found")</f>
        <v>Operating Expenses</v>
      </c>
      <c r="I12465" t="str">
        <f>_xlfn.XLOOKUP(tbl_GL[[#This Row],[Account_key]],tbl_COA[Account_key],tbl_COA[SubClass2],"Not Found")</f>
        <v>Marketing</v>
      </c>
      <c r="J12465" t="str">
        <f>_xlfn.XLOOKUP(tbl_GL[[#This Row],[Account_key]],tbl_COA[Account_key],tbl_COA[SubAccount],,0)</f>
        <v>Commissions</v>
      </c>
      <c r="K12465">
        <f>YEAR(tbl_GL[[#This Row],[Date]])</f>
        <v>2019</v>
      </c>
    </row>
    <row r="12466" spans="1:11" x14ac:dyDescent="0.35">
      <c r="A12466">
        <v>1047.2</v>
      </c>
      <c r="B12466" s="24">
        <v>43687</v>
      </c>
      <c r="C12466">
        <v>5</v>
      </c>
      <c r="D12466" s="13">
        <v>120</v>
      </c>
      <c r="E12466" s="13" t="s">
        <v>97</v>
      </c>
      <c r="F12466" s="17">
        <v>1409</v>
      </c>
      <c r="G12466" t="str">
        <f>_xlfn.XLOOKUP(tbl_GL[[#This Row],[Account_key]],tbl_COA[Account_key],tbl_COA[Class],"Not Found")</f>
        <v>Liabilities and Owners Equity</v>
      </c>
      <c r="H12466" t="str">
        <f>_xlfn.XLOOKUP(tbl_GL[[#This Row],[Account_key]],tbl_COA[Account_key],tbl_COA[SubClass],"Not Found")</f>
        <v>Liabilities</v>
      </c>
      <c r="I12466" t="str">
        <f>_xlfn.XLOOKUP(tbl_GL[[#This Row],[Account_key]],tbl_COA[Account_key],tbl_COA[SubClass2],"Not Found")</f>
        <v>Current Liabilities</v>
      </c>
      <c r="J12466" t="str">
        <f>_xlfn.XLOOKUP(tbl_GL[[#This Row],[Account_key]],tbl_COA[Account_key],tbl_COA[SubAccount],,0)</f>
        <v>Accrued Expenses</v>
      </c>
      <c r="K12466">
        <f>YEAR(tbl_GL[[#This Row],[Date]])</f>
        <v>2019</v>
      </c>
    </row>
    <row r="12467" spans="1:11" x14ac:dyDescent="0.35">
      <c r="A12467">
        <v>1048.0999999999999</v>
      </c>
      <c r="B12467" s="24">
        <v>43687</v>
      </c>
      <c r="C12467">
        <v>5</v>
      </c>
      <c r="D12467" s="13">
        <v>10</v>
      </c>
      <c r="E12467" s="13" t="s">
        <v>98</v>
      </c>
      <c r="F12467" s="17">
        <v>-1825</v>
      </c>
      <c r="G12467" t="str">
        <f>_xlfn.XLOOKUP(tbl_GL[[#This Row],[Account_key]],tbl_COA[Account_key],tbl_COA[Class],"Not Found")</f>
        <v>Assets</v>
      </c>
      <c r="H12467" t="str">
        <f>_xlfn.XLOOKUP(tbl_GL[[#This Row],[Account_key]],tbl_COA[Account_key],tbl_COA[SubClass],"Not Found")</f>
        <v>Assets</v>
      </c>
      <c r="I12467" t="str">
        <f>_xlfn.XLOOKUP(tbl_GL[[#This Row],[Account_key]],tbl_COA[Account_key],tbl_COA[SubClass2],"Not Found")</f>
        <v>Current Assets</v>
      </c>
      <c r="J12467" t="str">
        <f>_xlfn.XLOOKUP(tbl_GL[[#This Row],[Account_key]],tbl_COA[Account_key],tbl_COA[SubAccount],,0)</f>
        <v>Cash at Bank</v>
      </c>
      <c r="K12467">
        <f>YEAR(tbl_GL[[#This Row],[Date]])</f>
        <v>2019</v>
      </c>
    </row>
    <row r="12468" spans="1:11" x14ac:dyDescent="0.35">
      <c r="A12468">
        <v>1048.2</v>
      </c>
      <c r="B12468" s="24">
        <v>43687</v>
      </c>
      <c r="C12468">
        <v>5</v>
      </c>
      <c r="D12468" s="13">
        <v>120</v>
      </c>
      <c r="E12468" s="13" t="s">
        <v>98</v>
      </c>
      <c r="F12468" s="17">
        <v>-1825</v>
      </c>
      <c r="G12468" t="str">
        <f>_xlfn.XLOOKUP(tbl_GL[[#This Row],[Account_key]],tbl_COA[Account_key],tbl_COA[Class],"Not Found")</f>
        <v>Liabilities and Owners Equity</v>
      </c>
      <c r="H12468" t="str">
        <f>_xlfn.XLOOKUP(tbl_GL[[#This Row],[Account_key]],tbl_COA[Account_key],tbl_COA[SubClass],"Not Found")</f>
        <v>Liabilities</v>
      </c>
      <c r="I12468" t="str">
        <f>_xlfn.XLOOKUP(tbl_GL[[#This Row],[Account_key]],tbl_COA[Account_key],tbl_COA[SubClass2],"Not Found")</f>
        <v>Current Liabilities</v>
      </c>
      <c r="J12468" t="str">
        <f>_xlfn.XLOOKUP(tbl_GL[[#This Row],[Account_key]],tbl_COA[Account_key],tbl_COA[SubAccount],,0)</f>
        <v>Accrued Expenses</v>
      </c>
      <c r="K12468">
        <f>YEAR(tbl_GL[[#This Row],[Date]])</f>
        <v>2019</v>
      </c>
    </row>
    <row r="12469" spans="1:11" x14ac:dyDescent="0.35">
      <c r="A12469">
        <v>1049.0999999999999</v>
      </c>
      <c r="B12469" s="24">
        <v>43688</v>
      </c>
      <c r="C12469">
        <v>5</v>
      </c>
      <c r="D12469" s="13">
        <v>260</v>
      </c>
      <c r="E12469" s="13" t="s">
        <v>83</v>
      </c>
      <c r="F12469" s="17">
        <v>294</v>
      </c>
      <c r="G12469" t="str">
        <f>_xlfn.XLOOKUP(tbl_GL[[#This Row],[Account_key]],tbl_COA[Account_key],tbl_COA[Class],"Not Found")</f>
        <v>Operating account</v>
      </c>
      <c r="H12469" t="str">
        <f>_xlfn.XLOOKUP(tbl_GL[[#This Row],[Account_key]],tbl_COA[Account_key],tbl_COA[SubClass],"Not Found")</f>
        <v>Operating Expenses</v>
      </c>
      <c r="I12469" t="str">
        <f>_xlfn.XLOOKUP(tbl_GL[[#This Row],[Account_key]],tbl_COA[Account_key],tbl_COA[SubClass2],"Not Found")</f>
        <v>Marketing</v>
      </c>
      <c r="J12469" t="str">
        <f>_xlfn.XLOOKUP(tbl_GL[[#This Row],[Account_key]],tbl_COA[Account_key],tbl_COA[SubAccount],,0)</f>
        <v>Commissions</v>
      </c>
      <c r="K12469">
        <f>YEAR(tbl_GL[[#This Row],[Date]])</f>
        <v>2019</v>
      </c>
    </row>
    <row r="12470" spans="1:11" x14ac:dyDescent="0.35">
      <c r="A12470">
        <v>1049.2</v>
      </c>
      <c r="B12470" s="24">
        <v>43688</v>
      </c>
      <c r="C12470">
        <v>5</v>
      </c>
      <c r="D12470" s="13">
        <v>20</v>
      </c>
      <c r="E12470" s="13" t="s">
        <v>83</v>
      </c>
      <c r="F12470" s="17">
        <v>294</v>
      </c>
      <c r="G12470" t="str">
        <f>_xlfn.XLOOKUP(tbl_GL[[#This Row],[Account_key]],tbl_COA[Account_key],tbl_COA[Class],"Not Found")</f>
        <v>Assets</v>
      </c>
      <c r="H12470" t="str">
        <f>_xlfn.XLOOKUP(tbl_GL[[#This Row],[Account_key]],tbl_COA[Account_key],tbl_COA[SubClass],"Not Found")</f>
        <v>Assets</v>
      </c>
      <c r="I12470" t="str">
        <f>_xlfn.XLOOKUP(tbl_GL[[#This Row],[Account_key]],tbl_COA[Account_key],tbl_COA[SubClass2],"Not Found")</f>
        <v>Current Assets</v>
      </c>
      <c r="J12470" t="str">
        <f>_xlfn.XLOOKUP(tbl_GL[[#This Row],[Account_key]],tbl_COA[Account_key],tbl_COA[SubAccount],,0)</f>
        <v>Cash in hand</v>
      </c>
      <c r="K12470">
        <f>YEAR(tbl_GL[[#This Row],[Date]])</f>
        <v>2019</v>
      </c>
    </row>
    <row r="12471" spans="1:11" x14ac:dyDescent="0.35">
      <c r="A12471">
        <v>1050.0999999999999</v>
      </c>
      <c r="B12471" s="24">
        <v>43688</v>
      </c>
      <c r="C12471">
        <v>5</v>
      </c>
      <c r="D12471" s="13">
        <v>230</v>
      </c>
      <c r="E12471" s="13" t="s">
        <v>4</v>
      </c>
      <c r="F12471" s="17">
        <v>-734</v>
      </c>
      <c r="G12471" t="str">
        <f>_xlfn.XLOOKUP(tbl_GL[[#This Row],[Account_key]],tbl_COA[Account_key],tbl_COA[Class],"Not Found")</f>
        <v>Trading account</v>
      </c>
      <c r="H12471" t="str">
        <f>_xlfn.XLOOKUP(tbl_GL[[#This Row],[Account_key]],tbl_COA[Account_key],tbl_COA[SubClass],"Not Found")</f>
        <v>Cost of Sales</v>
      </c>
      <c r="I12471" t="str">
        <f>_xlfn.XLOOKUP(tbl_GL[[#This Row],[Account_key]],tbl_COA[Account_key],tbl_COA[SubClass2],"Not Found")</f>
        <v>Cost of Sales</v>
      </c>
      <c r="J12471" t="str">
        <f>_xlfn.XLOOKUP(tbl_GL[[#This Row],[Account_key]],tbl_COA[Account_key],tbl_COA[SubAccount],,0)</f>
        <v>Cost of Sales</v>
      </c>
      <c r="K12471">
        <f>YEAR(tbl_GL[[#This Row],[Date]])</f>
        <v>2019</v>
      </c>
    </row>
    <row r="12472" spans="1:11" x14ac:dyDescent="0.35">
      <c r="A12472">
        <v>1050.2</v>
      </c>
      <c r="B12472" s="24">
        <v>43688</v>
      </c>
      <c r="C12472">
        <v>5</v>
      </c>
      <c r="D12472" s="13">
        <v>60</v>
      </c>
      <c r="E12472" s="13" t="s">
        <v>4</v>
      </c>
      <c r="F12472" s="17">
        <v>-734</v>
      </c>
      <c r="G12472" t="str">
        <f>_xlfn.XLOOKUP(tbl_GL[[#This Row],[Account_key]],tbl_COA[Account_key],tbl_COA[Class],"Not Found")</f>
        <v>Assets</v>
      </c>
      <c r="H12472" t="str">
        <f>_xlfn.XLOOKUP(tbl_GL[[#This Row],[Account_key]],tbl_COA[Account_key],tbl_COA[SubClass],"Not Found")</f>
        <v>Assets</v>
      </c>
      <c r="I12472" t="str">
        <f>_xlfn.XLOOKUP(tbl_GL[[#This Row],[Account_key]],tbl_COA[Account_key],tbl_COA[SubClass2],"Not Found")</f>
        <v>Current Assets</v>
      </c>
      <c r="J12472" t="str">
        <f>_xlfn.XLOOKUP(tbl_GL[[#This Row],[Account_key]],tbl_COA[Account_key],tbl_COA[SubAccount],,0)</f>
        <v>Inventory</v>
      </c>
      <c r="K12472">
        <f>YEAR(tbl_GL[[#This Row],[Date]])</f>
        <v>2019</v>
      </c>
    </row>
    <row r="12473" spans="1:11" x14ac:dyDescent="0.35">
      <c r="A12473">
        <v>1051.0999999999999</v>
      </c>
      <c r="B12473" s="24">
        <v>43688</v>
      </c>
      <c r="C12473">
        <v>5</v>
      </c>
      <c r="D12473" s="13">
        <v>230</v>
      </c>
      <c r="E12473" s="13" t="s">
        <v>4</v>
      </c>
      <c r="F12473" s="17">
        <v>-3032</v>
      </c>
      <c r="G12473" t="str">
        <f>_xlfn.XLOOKUP(tbl_GL[[#This Row],[Account_key]],tbl_COA[Account_key],tbl_COA[Class],"Not Found")</f>
        <v>Trading account</v>
      </c>
      <c r="H12473" t="str">
        <f>_xlfn.XLOOKUP(tbl_GL[[#This Row],[Account_key]],tbl_COA[Account_key],tbl_COA[SubClass],"Not Found")</f>
        <v>Cost of Sales</v>
      </c>
      <c r="I12473" t="str">
        <f>_xlfn.XLOOKUP(tbl_GL[[#This Row],[Account_key]],tbl_COA[Account_key],tbl_COA[SubClass2],"Not Found")</f>
        <v>Cost of Sales</v>
      </c>
      <c r="J12473" t="str">
        <f>_xlfn.XLOOKUP(tbl_GL[[#This Row],[Account_key]],tbl_COA[Account_key],tbl_COA[SubAccount],,0)</f>
        <v>Cost of Sales</v>
      </c>
      <c r="K12473">
        <f>YEAR(tbl_GL[[#This Row],[Date]])</f>
        <v>2019</v>
      </c>
    </row>
    <row r="12474" spans="1:11" x14ac:dyDescent="0.35">
      <c r="A12474">
        <v>1051.2</v>
      </c>
      <c r="B12474" s="24">
        <v>43688</v>
      </c>
      <c r="C12474">
        <v>5</v>
      </c>
      <c r="D12474" s="13">
        <v>60</v>
      </c>
      <c r="E12474" s="13" t="s">
        <v>4</v>
      </c>
      <c r="F12474" s="17">
        <v>-3032</v>
      </c>
      <c r="G12474" t="str">
        <f>_xlfn.XLOOKUP(tbl_GL[[#This Row],[Account_key]],tbl_COA[Account_key],tbl_COA[Class],"Not Found")</f>
        <v>Assets</v>
      </c>
      <c r="H12474" t="str">
        <f>_xlfn.XLOOKUP(tbl_GL[[#This Row],[Account_key]],tbl_COA[Account_key],tbl_COA[SubClass],"Not Found")</f>
        <v>Assets</v>
      </c>
      <c r="I12474" t="str">
        <f>_xlfn.XLOOKUP(tbl_GL[[#This Row],[Account_key]],tbl_COA[Account_key],tbl_COA[SubClass2],"Not Found")</f>
        <v>Current Assets</v>
      </c>
      <c r="J12474" t="str">
        <f>_xlfn.XLOOKUP(tbl_GL[[#This Row],[Account_key]],tbl_COA[Account_key],tbl_COA[SubAccount],,0)</f>
        <v>Inventory</v>
      </c>
      <c r="K12474">
        <f>YEAR(tbl_GL[[#This Row],[Date]])</f>
        <v>2019</v>
      </c>
    </row>
    <row r="12475" spans="1:11" x14ac:dyDescent="0.35">
      <c r="A12475">
        <v>1052.0999999999999</v>
      </c>
      <c r="B12475" s="24">
        <v>43688</v>
      </c>
      <c r="C12475">
        <v>5</v>
      </c>
      <c r="D12475" s="13">
        <v>210</v>
      </c>
      <c r="E12475" s="13" t="s">
        <v>7</v>
      </c>
      <c r="F12475" s="17">
        <v>3303</v>
      </c>
      <c r="G12475" t="str">
        <f>_xlfn.XLOOKUP(tbl_GL[[#This Row],[Account_key]],tbl_COA[Account_key],tbl_COA[Class],"Not Found")</f>
        <v>Trading account</v>
      </c>
      <c r="H12475" t="str">
        <f>_xlfn.XLOOKUP(tbl_GL[[#This Row],[Account_key]],tbl_COA[Account_key],tbl_COA[SubClass],"Not Found")</f>
        <v>Sales</v>
      </c>
      <c r="I12475" t="str">
        <f>_xlfn.XLOOKUP(tbl_GL[[#This Row],[Account_key]],tbl_COA[Account_key],tbl_COA[SubClass2],"Not Found")</f>
        <v>Sales</v>
      </c>
      <c r="J12475" t="str">
        <f>_xlfn.XLOOKUP(tbl_GL[[#This Row],[Account_key]],tbl_COA[Account_key],tbl_COA[SubAccount],,0)</f>
        <v>Sales</v>
      </c>
      <c r="K12475">
        <f>YEAR(tbl_GL[[#This Row],[Date]])</f>
        <v>2019</v>
      </c>
    </row>
    <row r="12476" spans="1:11" x14ac:dyDescent="0.35">
      <c r="A12476">
        <v>1052.2</v>
      </c>
      <c r="B12476" s="24">
        <v>43688</v>
      </c>
      <c r="C12476">
        <v>5</v>
      </c>
      <c r="D12476" s="13">
        <v>10</v>
      </c>
      <c r="E12476" s="13" t="s">
        <v>7</v>
      </c>
      <c r="F12476" s="17">
        <v>3303</v>
      </c>
      <c r="G12476" t="str">
        <f>_xlfn.XLOOKUP(tbl_GL[[#This Row],[Account_key]],tbl_COA[Account_key],tbl_COA[Class],"Not Found")</f>
        <v>Assets</v>
      </c>
      <c r="H12476" t="str">
        <f>_xlfn.XLOOKUP(tbl_GL[[#This Row],[Account_key]],tbl_COA[Account_key],tbl_COA[SubClass],"Not Found")</f>
        <v>Assets</v>
      </c>
      <c r="I12476" t="str">
        <f>_xlfn.XLOOKUP(tbl_GL[[#This Row],[Account_key]],tbl_COA[Account_key],tbl_COA[SubClass2],"Not Found")</f>
        <v>Current Assets</v>
      </c>
      <c r="J12476" t="str">
        <f>_xlfn.XLOOKUP(tbl_GL[[#This Row],[Account_key]],tbl_COA[Account_key],tbl_COA[SubAccount],,0)</f>
        <v>Cash at Bank</v>
      </c>
      <c r="K12476">
        <f>YEAR(tbl_GL[[#This Row],[Date]])</f>
        <v>2019</v>
      </c>
    </row>
    <row r="12477" spans="1:11" x14ac:dyDescent="0.35">
      <c r="A12477">
        <v>1053.0999999999999</v>
      </c>
      <c r="B12477" s="24">
        <v>43688</v>
      </c>
      <c r="C12477">
        <v>5</v>
      </c>
      <c r="D12477" s="13">
        <v>210</v>
      </c>
      <c r="E12477" s="13" t="s">
        <v>8</v>
      </c>
      <c r="F12477" s="17">
        <v>11936</v>
      </c>
      <c r="G12477" t="str">
        <f>_xlfn.XLOOKUP(tbl_GL[[#This Row],[Account_key]],tbl_COA[Account_key],tbl_COA[Class],"Not Found")</f>
        <v>Trading account</v>
      </c>
      <c r="H12477" t="str">
        <f>_xlfn.XLOOKUP(tbl_GL[[#This Row],[Account_key]],tbl_COA[Account_key],tbl_COA[SubClass],"Not Found")</f>
        <v>Sales</v>
      </c>
      <c r="I12477" t="str">
        <f>_xlfn.XLOOKUP(tbl_GL[[#This Row],[Account_key]],tbl_COA[Account_key],tbl_COA[SubClass2],"Not Found")</f>
        <v>Sales</v>
      </c>
      <c r="J12477" t="str">
        <f>_xlfn.XLOOKUP(tbl_GL[[#This Row],[Account_key]],tbl_COA[Account_key],tbl_COA[SubAccount],,0)</f>
        <v>Sales</v>
      </c>
      <c r="K12477">
        <f>YEAR(tbl_GL[[#This Row],[Date]])</f>
        <v>2019</v>
      </c>
    </row>
    <row r="12478" spans="1:11" x14ac:dyDescent="0.35">
      <c r="A12478">
        <v>1053.2</v>
      </c>
      <c r="B12478" s="24">
        <v>43688</v>
      </c>
      <c r="C12478">
        <v>5</v>
      </c>
      <c r="D12478" s="13">
        <v>30</v>
      </c>
      <c r="E12478" s="13" t="s">
        <v>8</v>
      </c>
      <c r="F12478" s="17">
        <v>11936</v>
      </c>
      <c r="G12478" t="str">
        <f>_xlfn.XLOOKUP(tbl_GL[[#This Row],[Account_key]],tbl_COA[Account_key],tbl_COA[Class],"Not Found")</f>
        <v>Assets</v>
      </c>
      <c r="H12478" t="str">
        <f>_xlfn.XLOOKUP(tbl_GL[[#This Row],[Account_key]],tbl_COA[Account_key],tbl_COA[SubClass],"Not Found")</f>
        <v>Assets</v>
      </c>
      <c r="I12478" t="str">
        <f>_xlfn.XLOOKUP(tbl_GL[[#This Row],[Account_key]],tbl_COA[Account_key],tbl_COA[SubClass2],"Not Found")</f>
        <v>Current Assets</v>
      </c>
      <c r="J12478" t="str">
        <f>_xlfn.XLOOKUP(tbl_GL[[#This Row],[Account_key]],tbl_COA[Account_key],tbl_COA[SubAccount],,0)</f>
        <v>Trade Receivables</v>
      </c>
      <c r="K12478">
        <f>YEAR(tbl_GL[[#This Row],[Date]])</f>
        <v>2019</v>
      </c>
    </row>
    <row r="12479" spans="1:11" x14ac:dyDescent="0.35">
      <c r="A12479">
        <v>1054.0999999999999</v>
      </c>
      <c r="B12479" s="24">
        <v>43689</v>
      </c>
      <c r="C12479">
        <v>5</v>
      </c>
      <c r="D12479" s="13">
        <v>10</v>
      </c>
      <c r="E12479" s="13" t="s">
        <v>98</v>
      </c>
      <c r="F12479" s="17">
        <v>-1409</v>
      </c>
      <c r="G12479" t="str">
        <f>_xlfn.XLOOKUP(tbl_GL[[#This Row],[Account_key]],tbl_COA[Account_key],tbl_COA[Class],"Not Found")</f>
        <v>Assets</v>
      </c>
      <c r="H12479" t="str">
        <f>_xlfn.XLOOKUP(tbl_GL[[#This Row],[Account_key]],tbl_COA[Account_key],tbl_COA[SubClass],"Not Found")</f>
        <v>Assets</v>
      </c>
      <c r="I12479" t="str">
        <f>_xlfn.XLOOKUP(tbl_GL[[#This Row],[Account_key]],tbl_COA[Account_key],tbl_COA[SubClass2],"Not Found")</f>
        <v>Current Assets</v>
      </c>
      <c r="J12479" t="str">
        <f>_xlfn.XLOOKUP(tbl_GL[[#This Row],[Account_key]],tbl_COA[Account_key],tbl_COA[SubAccount],,0)</f>
        <v>Cash at Bank</v>
      </c>
      <c r="K12479">
        <f>YEAR(tbl_GL[[#This Row],[Date]])</f>
        <v>2019</v>
      </c>
    </row>
    <row r="12480" spans="1:11" x14ac:dyDescent="0.35">
      <c r="A12480">
        <v>1054.2</v>
      </c>
      <c r="B12480" s="24">
        <v>43689</v>
      </c>
      <c r="C12480">
        <v>5</v>
      </c>
      <c r="D12480" s="13">
        <v>120</v>
      </c>
      <c r="E12480" s="13" t="s">
        <v>98</v>
      </c>
      <c r="F12480" s="17">
        <v>-1409</v>
      </c>
      <c r="G12480" t="str">
        <f>_xlfn.XLOOKUP(tbl_GL[[#This Row],[Account_key]],tbl_COA[Account_key],tbl_COA[Class],"Not Found")</f>
        <v>Liabilities and Owners Equity</v>
      </c>
      <c r="H12480" t="str">
        <f>_xlfn.XLOOKUP(tbl_GL[[#This Row],[Account_key]],tbl_COA[Account_key],tbl_COA[SubClass],"Not Found")</f>
        <v>Liabilities</v>
      </c>
      <c r="I12480" t="str">
        <f>_xlfn.XLOOKUP(tbl_GL[[#This Row],[Account_key]],tbl_COA[Account_key],tbl_COA[SubClass2],"Not Found")</f>
        <v>Current Liabilities</v>
      </c>
      <c r="J12480" t="str">
        <f>_xlfn.XLOOKUP(tbl_GL[[#This Row],[Account_key]],tbl_COA[Account_key],tbl_COA[SubAccount],,0)</f>
        <v>Accrued Expenses</v>
      </c>
      <c r="K12480">
        <f>YEAR(tbl_GL[[#This Row],[Date]])</f>
        <v>2019</v>
      </c>
    </row>
    <row r="12481" spans="1:11" x14ac:dyDescent="0.35">
      <c r="A12481">
        <v>1055.0999999999999</v>
      </c>
      <c r="B12481" s="24">
        <v>43690</v>
      </c>
      <c r="C12481">
        <v>5</v>
      </c>
      <c r="D12481" s="13">
        <v>260</v>
      </c>
      <c r="E12481" s="13" t="s">
        <v>97</v>
      </c>
      <c r="F12481" s="17">
        <v>-1301</v>
      </c>
      <c r="G12481" t="str">
        <f>_xlfn.XLOOKUP(tbl_GL[[#This Row],[Account_key]],tbl_COA[Account_key],tbl_COA[Class],"Not Found")</f>
        <v>Operating account</v>
      </c>
      <c r="H12481" t="str">
        <f>_xlfn.XLOOKUP(tbl_GL[[#This Row],[Account_key]],tbl_COA[Account_key],tbl_COA[SubClass],"Not Found")</f>
        <v>Operating Expenses</v>
      </c>
      <c r="I12481" t="str">
        <f>_xlfn.XLOOKUP(tbl_GL[[#This Row],[Account_key]],tbl_COA[Account_key],tbl_COA[SubClass2],"Not Found")</f>
        <v>Marketing</v>
      </c>
      <c r="J12481" t="str">
        <f>_xlfn.XLOOKUP(tbl_GL[[#This Row],[Account_key]],tbl_COA[Account_key],tbl_COA[SubAccount],,0)</f>
        <v>Commissions</v>
      </c>
      <c r="K12481">
        <f>YEAR(tbl_GL[[#This Row],[Date]])</f>
        <v>2019</v>
      </c>
    </row>
    <row r="12482" spans="1:11" x14ac:dyDescent="0.35">
      <c r="A12482">
        <v>1055.2</v>
      </c>
      <c r="B12482" s="24">
        <v>43690</v>
      </c>
      <c r="C12482">
        <v>5</v>
      </c>
      <c r="D12482" s="13">
        <v>120</v>
      </c>
      <c r="E12482" s="13" t="s">
        <v>97</v>
      </c>
      <c r="F12482" s="17">
        <v>1301</v>
      </c>
      <c r="G12482" t="str">
        <f>_xlfn.XLOOKUP(tbl_GL[[#This Row],[Account_key]],tbl_COA[Account_key],tbl_COA[Class],"Not Found")</f>
        <v>Liabilities and Owners Equity</v>
      </c>
      <c r="H12482" t="str">
        <f>_xlfn.XLOOKUP(tbl_GL[[#This Row],[Account_key]],tbl_COA[Account_key],tbl_COA[SubClass],"Not Found")</f>
        <v>Liabilities</v>
      </c>
      <c r="I12482" t="str">
        <f>_xlfn.XLOOKUP(tbl_GL[[#This Row],[Account_key]],tbl_COA[Account_key],tbl_COA[SubClass2],"Not Found")</f>
        <v>Current Liabilities</v>
      </c>
      <c r="J12482" t="str">
        <f>_xlfn.XLOOKUP(tbl_GL[[#This Row],[Account_key]],tbl_COA[Account_key],tbl_COA[SubAccount],,0)</f>
        <v>Accrued Expenses</v>
      </c>
      <c r="K12482">
        <f>YEAR(tbl_GL[[#This Row],[Date]])</f>
        <v>2019</v>
      </c>
    </row>
    <row r="12483" spans="1:11" x14ac:dyDescent="0.35">
      <c r="A12483">
        <v>1056.0999999999999</v>
      </c>
      <c r="B12483" s="24">
        <v>43691</v>
      </c>
      <c r="C12483">
        <v>5</v>
      </c>
      <c r="D12483" s="13">
        <v>30</v>
      </c>
      <c r="E12483" s="13" t="s">
        <v>80</v>
      </c>
      <c r="F12483" s="17">
        <v>-15077</v>
      </c>
      <c r="G12483" t="str">
        <f>_xlfn.XLOOKUP(tbl_GL[[#This Row],[Account_key]],tbl_COA[Account_key],tbl_COA[Class],"Not Found")</f>
        <v>Assets</v>
      </c>
      <c r="H12483" t="str">
        <f>_xlfn.XLOOKUP(tbl_GL[[#This Row],[Account_key]],tbl_COA[Account_key],tbl_COA[SubClass],"Not Found")</f>
        <v>Assets</v>
      </c>
      <c r="I12483" t="str">
        <f>_xlfn.XLOOKUP(tbl_GL[[#This Row],[Account_key]],tbl_COA[Account_key],tbl_COA[SubClass2],"Not Found")</f>
        <v>Current Assets</v>
      </c>
      <c r="J12483" t="str">
        <f>_xlfn.XLOOKUP(tbl_GL[[#This Row],[Account_key]],tbl_COA[Account_key],tbl_COA[SubAccount],,0)</f>
        <v>Trade Receivables</v>
      </c>
      <c r="K12483">
        <f>YEAR(tbl_GL[[#This Row],[Date]])</f>
        <v>2019</v>
      </c>
    </row>
    <row r="12484" spans="1:11" x14ac:dyDescent="0.35">
      <c r="A12484">
        <v>1056.2</v>
      </c>
      <c r="B12484" s="24">
        <v>43691</v>
      </c>
      <c r="C12484">
        <v>5</v>
      </c>
      <c r="D12484" s="13">
        <v>10</v>
      </c>
      <c r="E12484" s="13" t="s">
        <v>80</v>
      </c>
      <c r="F12484" s="17">
        <v>15077</v>
      </c>
      <c r="G12484" t="str">
        <f>_xlfn.XLOOKUP(tbl_GL[[#This Row],[Account_key]],tbl_COA[Account_key],tbl_COA[Class],"Not Found")</f>
        <v>Assets</v>
      </c>
      <c r="H12484" t="str">
        <f>_xlfn.XLOOKUP(tbl_GL[[#This Row],[Account_key]],tbl_COA[Account_key],tbl_COA[SubClass],"Not Found")</f>
        <v>Assets</v>
      </c>
      <c r="I12484" t="str">
        <f>_xlfn.XLOOKUP(tbl_GL[[#This Row],[Account_key]],tbl_COA[Account_key],tbl_COA[SubClass2],"Not Found")</f>
        <v>Current Assets</v>
      </c>
      <c r="J12484" t="str">
        <f>_xlfn.XLOOKUP(tbl_GL[[#This Row],[Account_key]],tbl_COA[Account_key],tbl_COA[SubAccount],,0)</f>
        <v>Cash at Bank</v>
      </c>
      <c r="K12484">
        <f>YEAR(tbl_GL[[#This Row],[Date]])</f>
        <v>2019</v>
      </c>
    </row>
    <row r="12485" spans="1:11" x14ac:dyDescent="0.35">
      <c r="A12485">
        <v>1057.0999999999999</v>
      </c>
      <c r="B12485" s="24">
        <v>43692</v>
      </c>
      <c r="C12485">
        <v>5</v>
      </c>
      <c r="D12485" s="13">
        <v>10</v>
      </c>
      <c r="E12485" s="13" t="s">
        <v>112</v>
      </c>
      <c r="F12485" s="17">
        <v>-195</v>
      </c>
      <c r="G12485" t="str">
        <f>_xlfn.XLOOKUP(tbl_GL[[#This Row],[Account_key]],tbl_COA[Account_key],tbl_COA[Class],"Not Found")</f>
        <v>Assets</v>
      </c>
      <c r="H12485" t="str">
        <f>_xlfn.XLOOKUP(tbl_GL[[#This Row],[Account_key]],tbl_COA[Account_key],tbl_COA[SubClass],"Not Found")</f>
        <v>Assets</v>
      </c>
      <c r="I12485" t="str">
        <f>_xlfn.XLOOKUP(tbl_GL[[#This Row],[Account_key]],tbl_COA[Account_key],tbl_COA[SubClass2],"Not Found")</f>
        <v>Current Assets</v>
      </c>
      <c r="J12485" t="str">
        <f>_xlfn.XLOOKUP(tbl_GL[[#This Row],[Account_key]],tbl_COA[Account_key],tbl_COA[SubAccount],,0)</f>
        <v>Cash at Bank</v>
      </c>
      <c r="K12485">
        <f>YEAR(tbl_GL[[#This Row],[Date]])</f>
        <v>2019</v>
      </c>
    </row>
    <row r="12486" spans="1:11" x14ac:dyDescent="0.35">
      <c r="A12486">
        <v>1057.2</v>
      </c>
      <c r="B12486" s="24">
        <v>43692</v>
      </c>
      <c r="C12486">
        <v>5</v>
      </c>
      <c r="D12486" s="13">
        <v>121</v>
      </c>
      <c r="E12486" s="13" t="s">
        <v>112</v>
      </c>
      <c r="F12486" s="17">
        <v>-195</v>
      </c>
      <c r="G12486" t="str">
        <f>_xlfn.XLOOKUP(tbl_GL[[#This Row],[Account_key]],tbl_COA[Account_key],tbl_COA[Class],"Not Found")</f>
        <v>Liabilities and Owners Equity</v>
      </c>
      <c r="H12486" t="str">
        <f>_xlfn.XLOOKUP(tbl_GL[[#This Row],[Account_key]],tbl_COA[Account_key],tbl_COA[SubClass],"Not Found")</f>
        <v>Liabilities</v>
      </c>
      <c r="I12486" t="str">
        <f>_xlfn.XLOOKUP(tbl_GL[[#This Row],[Account_key]],tbl_COA[Account_key],tbl_COA[SubClass2],"Not Found")</f>
        <v>Current Liabilities</v>
      </c>
      <c r="J12486" t="str">
        <f>_xlfn.XLOOKUP(tbl_GL[[#This Row],[Account_key]],tbl_COA[Account_key],tbl_COA[SubAccount],,0)</f>
        <v>Interest Payable</v>
      </c>
      <c r="K12486">
        <f>YEAR(tbl_GL[[#This Row],[Date]])</f>
        <v>2019</v>
      </c>
    </row>
    <row r="12487" spans="1:11" x14ac:dyDescent="0.35">
      <c r="A12487">
        <v>1058.0999999999999</v>
      </c>
      <c r="B12487" s="24">
        <v>43694</v>
      </c>
      <c r="C12487">
        <v>5</v>
      </c>
      <c r="D12487" s="13">
        <v>350</v>
      </c>
      <c r="E12487" s="13" t="s">
        <v>99</v>
      </c>
      <c r="F12487" s="17">
        <v>-186</v>
      </c>
      <c r="G12487" t="str">
        <f>_xlfn.XLOOKUP(tbl_GL[[#This Row],[Account_key]],tbl_COA[Account_key],tbl_COA[Class],"Not Found")</f>
        <v>Operating account</v>
      </c>
      <c r="H12487" t="str">
        <f>_xlfn.XLOOKUP(tbl_GL[[#This Row],[Account_key]],tbl_COA[Account_key],tbl_COA[SubClass],"Not Found")</f>
        <v>Operating Expenses</v>
      </c>
      <c r="I12487" t="str">
        <f>_xlfn.XLOOKUP(tbl_GL[[#This Row],[Account_key]],tbl_COA[Account_key],tbl_COA[SubClass2],"Not Found")</f>
        <v>Administration</v>
      </c>
      <c r="J12487" t="str">
        <f>_xlfn.XLOOKUP(tbl_GL[[#This Row],[Account_key]],tbl_COA[Account_key],tbl_COA[SubAccount],,0)</f>
        <v>Other Expenses</v>
      </c>
      <c r="K12487">
        <f>YEAR(tbl_GL[[#This Row],[Date]])</f>
        <v>2019</v>
      </c>
    </row>
    <row r="12488" spans="1:11" x14ac:dyDescent="0.35">
      <c r="A12488">
        <v>1058.2</v>
      </c>
      <c r="B12488" s="24">
        <v>43694</v>
      </c>
      <c r="C12488">
        <v>5</v>
      </c>
      <c r="D12488" s="13">
        <v>20</v>
      </c>
      <c r="E12488" s="13" t="s">
        <v>99</v>
      </c>
      <c r="F12488" s="17">
        <v>-186</v>
      </c>
      <c r="G12488" t="str">
        <f>_xlfn.XLOOKUP(tbl_GL[[#This Row],[Account_key]],tbl_COA[Account_key],tbl_COA[Class],"Not Found")</f>
        <v>Assets</v>
      </c>
      <c r="H12488" t="str">
        <f>_xlfn.XLOOKUP(tbl_GL[[#This Row],[Account_key]],tbl_COA[Account_key],tbl_COA[SubClass],"Not Found")</f>
        <v>Assets</v>
      </c>
      <c r="I12488" t="str">
        <f>_xlfn.XLOOKUP(tbl_GL[[#This Row],[Account_key]],tbl_COA[Account_key],tbl_COA[SubClass2],"Not Found")</f>
        <v>Current Assets</v>
      </c>
      <c r="J12488" t="str">
        <f>_xlfn.XLOOKUP(tbl_GL[[#This Row],[Account_key]],tbl_COA[Account_key],tbl_COA[SubAccount],,0)</f>
        <v>Cash in hand</v>
      </c>
      <c r="K12488">
        <f>YEAR(tbl_GL[[#This Row],[Date]])</f>
        <v>2019</v>
      </c>
    </row>
    <row r="12489" spans="1:11" x14ac:dyDescent="0.35">
      <c r="A12489">
        <v>1059.0999999999999</v>
      </c>
      <c r="B12489" s="24">
        <v>43694</v>
      </c>
      <c r="C12489">
        <v>5</v>
      </c>
      <c r="D12489" s="13">
        <v>260</v>
      </c>
      <c r="E12489" s="13" t="s">
        <v>97</v>
      </c>
      <c r="F12489" s="17">
        <v>-1147</v>
      </c>
      <c r="G12489" t="str">
        <f>_xlfn.XLOOKUP(tbl_GL[[#This Row],[Account_key]],tbl_COA[Account_key],tbl_COA[Class],"Not Found")</f>
        <v>Operating account</v>
      </c>
      <c r="H12489" t="str">
        <f>_xlfn.XLOOKUP(tbl_GL[[#This Row],[Account_key]],tbl_COA[Account_key],tbl_COA[SubClass],"Not Found")</f>
        <v>Operating Expenses</v>
      </c>
      <c r="I12489" t="str">
        <f>_xlfn.XLOOKUP(tbl_GL[[#This Row],[Account_key]],tbl_COA[Account_key],tbl_COA[SubClass2],"Not Found")</f>
        <v>Marketing</v>
      </c>
      <c r="J12489" t="str">
        <f>_xlfn.XLOOKUP(tbl_GL[[#This Row],[Account_key]],tbl_COA[Account_key],tbl_COA[SubAccount],,0)</f>
        <v>Commissions</v>
      </c>
      <c r="K12489">
        <f>YEAR(tbl_GL[[#This Row],[Date]])</f>
        <v>2019</v>
      </c>
    </row>
    <row r="12490" spans="1:11" x14ac:dyDescent="0.35">
      <c r="A12490">
        <v>1059.2</v>
      </c>
      <c r="B12490" s="24">
        <v>43694</v>
      </c>
      <c r="C12490">
        <v>5</v>
      </c>
      <c r="D12490" s="13">
        <v>120</v>
      </c>
      <c r="E12490" s="13" t="s">
        <v>97</v>
      </c>
      <c r="F12490" s="17">
        <v>1147</v>
      </c>
      <c r="G12490" t="str">
        <f>_xlfn.XLOOKUP(tbl_GL[[#This Row],[Account_key]],tbl_COA[Account_key],tbl_COA[Class],"Not Found")</f>
        <v>Liabilities and Owners Equity</v>
      </c>
      <c r="H12490" t="str">
        <f>_xlfn.XLOOKUP(tbl_GL[[#This Row],[Account_key]],tbl_COA[Account_key],tbl_COA[SubClass],"Not Found")</f>
        <v>Liabilities</v>
      </c>
      <c r="I12490" t="str">
        <f>_xlfn.XLOOKUP(tbl_GL[[#This Row],[Account_key]],tbl_COA[Account_key],tbl_COA[SubClass2],"Not Found")</f>
        <v>Current Liabilities</v>
      </c>
      <c r="J12490" t="str">
        <f>_xlfn.XLOOKUP(tbl_GL[[#This Row],[Account_key]],tbl_COA[Account_key],tbl_COA[SubAccount],,0)</f>
        <v>Accrued Expenses</v>
      </c>
      <c r="K12490">
        <f>YEAR(tbl_GL[[#This Row],[Date]])</f>
        <v>2019</v>
      </c>
    </row>
    <row r="12491" spans="1:11" x14ac:dyDescent="0.35">
      <c r="A12491">
        <v>1060.0999999999999</v>
      </c>
      <c r="B12491" s="24">
        <v>43695</v>
      </c>
      <c r="C12491">
        <v>5</v>
      </c>
      <c r="D12491" s="13">
        <v>230</v>
      </c>
      <c r="E12491" s="13" t="s">
        <v>4</v>
      </c>
      <c r="F12491" s="17">
        <v>-244</v>
      </c>
      <c r="G12491" t="str">
        <f>_xlfn.XLOOKUP(tbl_GL[[#This Row],[Account_key]],tbl_COA[Account_key],tbl_COA[Class],"Not Found")</f>
        <v>Trading account</v>
      </c>
      <c r="H12491" t="str">
        <f>_xlfn.XLOOKUP(tbl_GL[[#This Row],[Account_key]],tbl_COA[Account_key],tbl_COA[SubClass],"Not Found")</f>
        <v>Cost of Sales</v>
      </c>
      <c r="I12491" t="str">
        <f>_xlfn.XLOOKUP(tbl_GL[[#This Row],[Account_key]],tbl_COA[Account_key],tbl_COA[SubClass2],"Not Found")</f>
        <v>Cost of Sales</v>
      </c>
      <c r="J12491" t="str">
        <f>_xlfn.XLOOKUP(tbl_GL[[#This Row],[Account_key]],tbl_COA[Account_key],tbl_COA[SubAccount],,0)</f>
        <v>Cost of Sales</v>
      </c>
      <c r="K12491">
        <f>YEAR(tbl_GL[[#This Row],[Date]])</f>
        <v>2019</v>
      </c>
    </row>
    <row r="12492" spans="1:11" x14ac:dyDescent="0.35">
      <c r="A12492">
        <v>1060.2</v>
      </c>
      <c r="B12492" s="24">
        <v>43695</v>
      </c>
      <c r="C12492">
        <v>5</v>
      </c>
      <c r="D12492" s="13">
        <v>60</v>
      </c>
      <c r="E12492" s="13" t="s">
        <v>4</v>
      </c>
      <c r="F12492" s="17">
        <v>-244</v>
      </c>
      <c r="G12492" t="str">
        <f>_xlfn.XLOOKUP(tbl_GL[[#This Row],[Account_key]],tbl_COA[Account_key],tbl_COA[Class],"Not Found")</f>
        <v>Assets</v>
      </c>
      <c r="H12492" t="str">
        <f>_xlfn.XLOOKUP(tbl_GL[[#This Row],[Account_key]],tbl_COA[Account_key],tbl_COA[SubClass],"Not Found")</f>
        <v>Assets</v>
      </c>
      <c r="I12492" t="str">
        <f>_xlfn.XLOOKUP(tbl_GL[[#This Row],[Account_key]],tbl_COA[Account_key],tbl_COA[SubClass2],"Not Found")</f>
        <v>Current Assets</v>
      </c>
      <c r="J12492" t="str">
        <f>_xlfn.XLOOKUP(tbl_GL[[#This Row],[Account_key]],tbl_COA[Account_key],tbl_COA[SubAccount],,0)</f>
        <v>Inventory</v>
      </c>
      <c r="K12492">
        <f>YEAR(tbl_GL[[#This Row],[Date]])</f>
        <v>2019</v>
      </c>
    </row>
    <row r="12493" spans="1:11" x14ac:dyDescent="0.35">
      <c r="A12493">
        <v>1061.0999999999999</v>
      </c>
      <c r="B12493" s="24">
        <v>43695</v>
      </c>
      <c r="C12493">
        <v>5</v>
      </c>
      <c r="D12493" s="13">
        <v>210</v>
      </c>
      <c r="E12493" s="13" t="s">
        <v>8</v>
      </c>
      <c r="F12493" s="17">
        <v>962</v>
      </c>
      <c r="G12493" t="str">
        <f>_xlfn.XLOOKUP(tbl_GL[[#This Row],[Account_key]],tbl_COA[Account_key],tbl_COA[Class],"Not Found")</f>
        <v>Trading account</v>
      </c>
      <c r="H12493" t="str">
        <f>_xlfn.XLOOKUP(tbl_GL[[#This Row],[Account_key]],tbl_COA[Account_key],tbl_COA[SubClass],"Not Found")</f>
        <v>Sales</v>
      </c>
      <c r="I12493" t="str">
        <f>_xlfn.XLOOKUP(tbl_GL[[#This Row],[Account_key]],tbl_COA[Account_key],tbl_COA[SubClass2],"Not Found")</f>
        <v>Sales</v>
      </c>
      <c r="J12493" t="str">
        <f>_xlfn.XLOOKUP(tbl_GL[[#This Row],[Account_key]],tbl_COA[Account_key],tbl_COA[SubAccount],,0)</f>
        <v>Sales</v>
      </c>
      <c r="K12493">
        <f>YEAR(tbl_GL[[#This Row],[Date]])</f>
        <v>2019</v>
      </c>
    </row>
    <row r="12494" spans="1:11" x14ac:dyDescent="0.35">
      <c r="A12494">
        <v>1061.2</v>
      </c>
      <c r="B12494" s="24">
        <v>43695</v>
      </c>
      <c r="C12494">
        <v>5</v>
      </c>
      <c r="D12494" s="13">
        <v>30</v>
      </c>
      <c r="E12494" s="13" t="s">
        <v>8</v>
      </c>
      <c r="F12494" s="17">
        <v>962</v>
      </c>
      <c r="G12494" t="str">
        <f>_xlfn.XLOOKUP(tbl_GL[[#This Row],[Account_key]],tbl_COA[Account_key],tbl_COA[Class],"Not Found")</f>
        <v>Assets</v>
      </c>
      <c r="H12494" t="str">
        <f>_xlfn.XLOOKUP(tbl_GL[[#This Row],[Account_key]],tbl_COA[Account_key],tbl_COA[SubClass],"Not Found")</f>
        <v>Assets</v>
      </c>
      <c r="I12494" t="str">
        <f>_xlfn.XLOOKUP(tbl_GL[[#This Row],[Account_key]],tbl_COA[Account_key],tbl_COA[SubClass2],"Not Found")</f>
        <v>Current Assets</v>
      </c>
      <c r="J12494" t="str">
        <f>_xlfn.XLOOKUP(tbl_GL[[#This Row],[Account_key]],tbl_COA[Account_key],tbl_COA[SubAccount],,0)</f>
        <v>Trade Receivables</v>
      </c>
      <c r="K12494">
        <f>YEAR(tbl_GL[[#This Row],[Date]])</f>
        <v>2019</v>
      </c>
    </row>
    <row r="12495" spans="1:11" x14ac:dyDescent="0.35">
      <c r="A12495">
        <v>1062.0999999999999</v>
      </c>
      <c r="B12495" s="24">
        <v>43696</v>
      </c>
      <c r="C12495">
        <v>5</v>
      </c>
      <c r="D12495" s="13">
        <v>230</v>
      </c>
      <c r="E12495" s="13" t="s">
        <v>4</v>
      </c>
      <c r="F12495" s="17">
        <v>-789</v>
      </c>
      <c r="G12495" t="str">
        <f>_xlfn.XLOOKUP(tbl_GL[[#This Row],[Account_key]],tbl_COA[Account_key],tbl_COA[Class],"Not Found")</f>
        <v>Trading account</v>
      </c>
      <c r="H12495" t="str">
        <f>_xlfn.XLOOKUP(tbl_GL[[#This Row],[Account_key]],tbl_COA[Account_key],tbl_COA[SubClass],"Not Found")</f>
        <v>Cost of Sales</v>
      </c>
      <c r="I12495" t="str">
        <f>_xlfn.XLOOKUP(tbl_GL[[#This Row],[Account_key]],tbl_COA[Account_key],tbl_COA[SubClass2],"Not Found")</f>
        <v>Cost of Sales</v>
      </c>
      <c r="J12495" t="str">
        <f>_xlfn.XLOOKUP(tbl_GL[[#This Row],[Account_key]],tbl_COA[Account_key],tbl_COA[SubAccount],,0)</f>
        <v>Cost of Sales</v>
      </c>
      <c r="K12495">
        <f>YEAR(tbl_GL[[#This Row],[Date]])</f>
        <v>2019</v>
      </c>
    </row>
    <row r="12496" spans="1:11" x14ac:dyDescent="0.35">
      <c r="A12496">
        <v>1062.2</v>
      </c>
      <c r="B12496" s="24">
        <v>43696</v>
      </c>
      <c r="C12496">
        <v>5</v>
      </c>
      <c r="D12496" s="13">
        <v>60</v>
      </c>
      <c r="E12496" s="13" t="s">
        <v>4</v>
      </c>
      <c r="F12496" s="17">
        <v>-789</v>
      </c>
      <c r="G12496" t="str">
        <f>_xlfn.XLOOKUP(tbl_GL[[#This Row],[Account_key]],tbl_COA[Account_key],tbl_COA[Class],"Not Found")</f>
        <v>Assets</v>
      </c>
      <c r="H12496" t="str">
        <f>_xlfn.XLOOKUP(tbl_GL[[#This Row],[Account_key]],tbl_COA[Account_key],tbl_COA[SubClass],"Not Found")</f>
        <v>Assets</v>
      </c>
      <c r="I12496" t="str">
        <f>_xlfn.XLOOKUP(tbl_GL[[#This Row],[Account_key]],tbl_COA[Account_key],tbl_COA[SubClass2],"Not Found")</f>
        <v>Current Assets</v>
      </c>
      <c r="J12496" t="str">
        <f>_xlfn.XLOOKUP(tbl_GL[[#This Row],[Account_key]],tbl_COA[Account_key],tbl_COA[SubAccount],,0)</f>
        <v>Inventory</v>
      </c>
      <c r="K12496">
        <f>YEAR(tbl_GL[[#This Row],[Date]])</f>
        <v>2019</v>
      </c>
    </row>
    <row r="12497" spans="1:11" x14ac:dyDescent="0.35">
      <c r="A12497">
        <v>1063.0999999999999</v>
      </c>
      <c r="B12497" s="24">
        <v>43696</v>
      </c>
      <c r="C12497">
        <v>5</v>
      </c>
      <c r="D12497" s="13">
        <v>230</v>
      </c>
      <c r="E12497" s="13" t="s">
        <v>4</v>
      </c>
      <c r="F12497" s="17">
        <v>-2939</v>
      </c>
      <c r="G12497" t="str">
        <f>_xlfn.XLOOKUP(tbl_GL[[#This Row],[Account_key]],tbl_COA[Account_key],tbl_COA[Class],"Not Found")</f>
        <v>Trading account</v>
      </c>
      <c r="H12497" t="str">
        <f>_xlfn.XLOOKUP(tbl_GL[[#This Row],[Account_key]],tbl_COA[Account_key],tbl_COA[SubClass],"Not Found")</f>
        <v>Cost of Sales</v>
      </c>
      <c r="I12497" t="str">
        <f>_xlfn.XLOOKUP(tbl_GL[[#This Row],[Account_key]],tbl_COA[Account_key],tbl_COA[SubClass2],"Not Found")</f>
        <v>Cost of Sales</v>
      </c>
      <c r="J12497" t="str">
        <f>_xlfn.XLOOKUP(tbl_GL[[#This Row],[Account_key]],tbl_COA[Account_key],tbl_COA[SubAccount],,0)</f>
        <v>Cost of Sales</v>
      </c>
      <c r="K12497">
        <f>YEAR(tbl_GL[[#This Row],[Date]])</f>
        <v>2019</v>
      </c>
    </row>
    <row r="12498" spans="1:11" x14ac:dyDescent="0.35">
      <c r="A12498">
        <v>1063.2</v>
      </c>
      <c r="B12498" s="24">
        <v>43696</v>
      </c>
      <c r="C12498">
        <v>5</v>
      </c>
      <c r="D12498" s="13">
        <v>60</v>
      </c>
      <c r="E12498" s="13" t="s">
        <v>4</v>
      </c>
      <c r="F12498" s="17">
        <v>-2939</v>
      </c>
      <c r="G12498" t="str">
        <f>_xlfn.XLOOKUP(tbl_GL[[#This Row],[Account_key]],tbl_COA[Account_key],tbl_COA[Class],"Not Found")</f>
        <v>Assets</v>
      </c>
      <c r="H12498" t="str">
        <f>_xlfn.XLOOKUP(tbl_GL[[#This Row],[Account_key]],tbl_COA[Account_key],tbl_COA[SubClass],"Not Found")</f>
        <v>Assets</v>
      </c>
      <c r="I12498" t="str">
        <f>_xlfn.XLOOKUP(tbl_GL[[#This Row],[Account_key]],tbl_COA[Account_key],tbl_COA[SubClass2],"Not Found")</f>
        <v>Current Assets</v>
      </c>
      <c r="J12498" t="str">
        <f>_xlfn.XLOOKUP(tbl_GL[[#This Row],[Account_key]],tbl_COA[Account_key],tbl_COA[SubAccount],,0)</f>
        <v>Inventory</v>
      </c>
      <c r="K12498">
        <f>YEAR(tbl_GL[[#This Row],[Date]])</f>
        <v>2019</v>
      </c>
    </row>
    <row r="12499" spans="1:11" x14ac:dyDescent="0.35">
      <c r="A12499">
        <v>1064.0999999999999</v>
      </c>
      <c r="B12499" s="24">
        <v>43696</v>
      </c>
      <c r="C12499">
        <v>5</v>
      </c>
      <c r="D12499" s="13">
        <v>210</v>
      </c>
      <c r="E12499" s="13" t="s">
        <v>7</v>
      </c>
      <c r="F12499" s="17">
        <v>3549</v>
      </c>
      <c r="G12499" t="str">
        <f>_xlfn.XLOOKUP(tbl_GL[[#This Row],[Account_key]],tbl_COA[Account_key],tbl_COA[Class],"Not Found")</f>
        <v>Trading account</v>
      </c>
      <c r="H12499" t="str">
        <f>_xlfn.XLOOKUP(tbl_GL[[#This Row],[Account_key]],tbl_COA[Account_key],tbl_COA[SubClass],"Not Found")</f>
        <v>Sales</v>
      </c>
      <c r="I12499" t="str">
        <f>_xlfn.XLOOKUP(tbl_GL[[#This Row],[Account_key]],tbl_COA[Account_key],tbl_COA[SubClass2],"Not Found")</f>
        <v>Sales</v>
      </c>
      <c r="J12499" t="str">
        <f>_xlfn.XLOOKUP(tbl_GL[[#This Row],[Account_key]],tbl_COA[Account_key],tbl_COA[SubAccount],,0)</f>
        <v>Sales</v>
      </c>
      <c r="K12499">
        <f>YEAR(tbl_GL[[#This Row],[Date]])</f>
        <v>2019</v>
      </c>
    </row>
    <row r="12500" spans="1:11" x14ac:dyDescent="0.35">
      <c r="A12500">
        <v>1064.2</v>
      </c>
      <c r="B12500" s="24">
        <v>43696</v>
      </c>
      <c r="C12500">
        <v>5</v>
      </c>
      <c r="D12500" s="13">
        <v>10</v>
      </c>
      <c r="E12500" s="13" t="s">
        <v>7</v>
      </c>
      <c r="F12500" s="17">
        <v>3549</v>
      </c>
      <c r="G12500" t="str">
        <f>_xlfn.XLOOKUP(tbl_GL[[#This Row],[Account_key]],tbl_COA[Account_key],tbl_COA[Class],"Not Found")</f>
        <v>Assets</v>
      </c>
      <c r="H12500" t="str">
        <f>_xlfn.XLOOKUP(tbl_GL[[#This Row],[Account_key]],tbl_COA[Account_key],tbl_COA[SubClass],"Not Found")</f>
        <v>Assets</v>
      </c>
      <c r="I12500" t="str">
        <f>_xlfn.XLOOKUP(tbl_GL[[#This Row],[Account_key]],tbl_COA[Account_key],tbl_COA[SubClass2],"Not Found")</f>
        <v>Current Assets</v>
      </c>
      <c r="J12500" t="str">
        <f>_xlfn.XLOOKUP(tbl_GL[[#This Row],[Account_key]],tbl_COA[Account_key],tbl_COA[SubAccount],,0)</f>
        <v>Cash at Bank</v>
      </c>
      <c r="K12500">
        <f>YEAR(tbl_GL[[#This Row],[Date]])</f>
        <v>2019</v>
      </c>
    </row>
    <row r="12501" spans="1:11" x14ac:dyDescent="0.35">
      <c r="A12501">
        <v>1065.0999999999999</v>
      </c>
      <c r="B12501" s="24">
        <v>43696</v>
      </c>
      <c r="C12501">
        <v>5</v>
      </c>
      <c r="D12501" s="13">
        <v>210</v>
      </c>
      <c r="E12501" s="13" t="s">
        <v>8</v>
      </c>
      <c r="F12501" s="17">
        <v>11573</v>
      </c>
      <c r="G12501" t="str">
        <f>_xlfn.XLOOKUP(tbl_GL[[#This Row],[Account_key]],tbl_COA[Account_key],tbl_COA[Class],"Not Found")</f>
        <v>Trading account</v>
      </c>
      <c r="H12501" t="str">
        <f>_xlfn.XLOOKUP(tbl_GL[[#This Row],[Account_key]],tbl_COA[Account_key],tbl_COA[SubClass],"Not Found")</f>
        <v>Sales</v>
      </c>
      <c r="I12501" t="str">
        <f>_xlfn.XLOOKUP(tbl_GL[[#This Row],[Account_key]],tbl_COA[Account_key],tbl_COA[SubClass2],"Not Found")</f>
        <v>Sales</v>
      </c>
      <c r="J12501" t="str">
        <f>_xlfn.XLOOKUP(tbl_GL[[#This Row],[Account_key]],tbl_COA[Account_key],tbl_COA[SubAccount],,0)</f>
        <v>Sales</v>
      </c>
      <c r="K12501">
        <f>YEAR(tbl_GL[[#This Row],[Date]])</f>
        <v>2019</v>
      </c>
    </row>
    <row r="12502" spans="1:11" x14ac:dyDescent="0.35">
      <c r="A12502">
        <v>1065.2</v>
      </c>
      <c r="B12502" s="24">
        <v>43696</v>
      </c>
      <c r="C12502">
        <v>5</v>
      </c>
      <c r="D12502" s="13">
        <v>30</v>
      </c>
      <c r="E12502" s="13" t="s">
        <v>8</v>
      </c>
      <c r="F12502" s="17">
        <v>11573</v>
      </c>
      <c r="G12502" t="str">
        <f>_xlfn.XLOOKUP(tbl_GL[[#This Row],[Account_key]],tbl_COA[Account_key],tbl_COA[Class],"Not Found")</f>
        <v>Assets</v>
      </c>
      <c r="H12502" t="str">
        <f>_xlfn.XLOOKUP(tbl_GL[[#This Row],[Account_key]],tbl_COA[Account_key],tbl_COA[SubClass],"Not Found")</f>
        <v>Assets</v>
      </c>
      <c r="I12502" t="str">
        <f>_xlfn.XLOOKUP(tbl_GL[[#This Row],[Account_key]],tbl_COA[Account_key],tbl_COA[SubClass2],"Not Found")</f>
        <v>Current Assets</v>
      </c>
      <c r="J12502" t="str">
        <f>_xlfn.XLOOKUP(tbl_GL[[#This Row],[Account_key]],tbl_COA[Account_key],tbl_COA[SubAccount],,0)</f>
        <v>Trade Receivables</v>
      </c>
      <c r="K12502">
        <f>YEAR(tbl_GL[[#This Row],[Date]])</f>
        <v>2019</v>
      </c>
    </row>
    <row r="12503" spans="1:11" x14ac:dyDescent="0.35">
      <c r="A12503">
        <v>1066.0999999999999</v>
      </c>
      <c r="B12503" s="24">
        <v>43696</v>
      </c>
      <c r="C12503">
        <v>5</v>
      </c>
      <c r="D12503" s="13">
        <v>30</v>
      </c>
      <c r="E12503" s="13" t="s">
        <v>80</v>
      </c>
      <c r="F12503" s="17">
        <v>-14876</v>
      </c>
      <c r="G12503" t="str">
        <f>_xlfn.XLOOKUP(tbl_GL[[#This Row],[Account_key]],tbl_COA[Account_key],tbl_COA[Class],"Not Found")</f>
        <v>Assets</v>
      </c>
      <c r="H12503" t="str">
        <f>_xlfn.XLOOKUP(tbl_GL[[#This Row],[Account_key]],tbl_COA[Account_key],tbl_COA[SubClass],"Not Found")</f>
        <v>Assets</v>
      </c>
      <c r="I12503" t="str">
        <f>_xlfn.XLOOKUP(tbl_GL[[#This Row],[Account_key]],tbl_COA[Account_key],tbl_COA[SubClass2],"Not Found")</f>
        <v>Current Assets</v>
      </c>
      <c r="J12503" t="str">
        <f>_xlfn.XLOOKUP(tbl_GL[[#This Row],[Account_key]],tbl_COA[Account_key],tbl_COA[SubAccount],,0)</f>
        <v>Trade Receivables</v>
      </c>
      <c r="K12503">
        <f>YEAR(tbl_GL[[#This Row],[Date]])</f>
        <v>2019</v>
      </c>
    </row>
    <row r="12504" spans="1:11" x14ac:dyDescent="0.35">
      <c r="A12504">
        <v>1066.2</v>
      </c>
      <c r="B12504" s="24">
        <v>43696</v>
      </c>
      <c r="C12504">
        <v>5</v>
      </c>
      <c r="D12504" s="13">
        <v>10</v>
      </c>
      <c r="E12504" s="13" t="s">
        <v>80</v>
      </c>
      <c r="F12504" s="17">
        <v>14876</v>
      </c>
      <c r="G12504" t="str">
        <f>_xlfn.XLOOKUP(tbl_GL[[#This Row],[Account_key]],tbl_COA[Account_key],tbl_COA[Class],"Not Found")</f>
        <v>Assets</v>
      </c>
      <c r="H12504" t="str">
        <f>_xlfn.XLOOKUP(tbl_GL[[#This Row],[Account_key]],tbl_COA[Account_key],tbl_COA[SubClass],"Not Found")</f>
        <v>Assets</v>
      </c>
      <c r="I12504" t="str">
        <f>_xlfn.XLOOKUP(tbl_GL[[#This Row],[Account_key]],tbl_COA[Account_key],tbl_COA[SubClass2],"Not Found")</f>
        <v>Current Assets</v>
      </c>
      <c r="J12504" t="str">
        <f>_xlfn.XLOOKUP(tbl_GL[[#This Row],[Account_key]],tbl_COA[Account_key],tbl_COA[SubAccount],,0)</f>
        <v>Cash at Bank</v>
      </c>
      <c r="K12504">
        <f>YEAR(tbl_GL[[#This Row],[Date]])</f>
        <v>2019</v>
      </c>
    </row>
    <row r="12505" spans="1:11" x14ac:dyDescent="0.35">
      <c r="A12505">
        <v>1067.0999999999999</v>
      </c>
      <c r="B12505" s="24">
        <v>43697</v>
      </c>
      <c r="C12505">
        <v>5</v>
      </c>
      <c r="D12505" s="13">
        <v>260</v>
      </c>
      <c r="E12505" s="13" t="s">
        <v>97</v>
      </c>
      <c r="F12505" s="17">
        <v>-1574</v>
      </c>
      <c r="G12505" t="str">
        <f>_xlfn.XLOOKUP(tbl_GL[[#This Row],[Account_key]],tbl_COA[Account_key],tbl_COA[Class],"Not Found")</f>
        <v>Operating account</v>
      </c>
      <c r="H12505" t="str">
        <f>_xlfn.XLOOKUP(tbl_GL[[#This Row],[Account_key]],tbl_COA[Account_key],tbl_COA[SubClass],"Not Found")</f>
        <v>Operating Expenses</v>
      </c>
      <c r="I12505" t="str">
        <f>_xlfn.XLOOKUP(tbl_GL[[#This Row],[Account_key]],tbl_COA[Account_key],tbl_COA[SubClass2],"Not Found")</f>
        <v>Marketing</v>
      </c>
      <c r="J12505" t="str">
        <f>_xlfn.XLOOKUP(tbl_GL[[#This Row],[Account_key]],tbl_COA[Account_key],tbl_COA[SubAccount],,0)</f>
        <v>Commissions</v>
      </c>
      <c r="K12505">
        <f>YEAR(tbl_GL[[#This Row],[Date]])</f>
        <v>2019</v>
      </c>
    </row>
    <row r="12506" spans="1:11" x14ac:dyDescent="0.35">
      <c r="A12506">
        <v>1067.2</v>
      </c>
      <c r="B12506" s="24">
        <v>43697</v>
      </c>
      <c r="C12506">
        <v>5</v>
      </c>
      <c r="D12506" s="13">
        <v>120</v>
      </c>
      <c r="E12506" s="13" t="s">
        <v>97</v>
      </c>
      <c r="F12506" s="17">
        <v>1574</v>
      </c>
      <c r="G12506" t="str">
        <f>_xlfn.XLOOKUP(tbl_GL[[#This Row],[Account_key]],tbl_COA[Account_key],tbl_COA[Class],"Not Found")</f>
        <v>Liabilities and Owners Equity</v>
      </c>
      <c r="H12506" t="str">
        <f>_xlfn.XLOOKUP(tbl_GL[[#This Row],[Account_key]],tbl_COA[Account_key],tbl_COA[SubClass],"Not Found")</f>
        <v>Liabilities</v>
      </c>
      <c r="I12506" t="str">
        <f>_xlfn.XLOOKUP(tbl_GL[[#This Row],[Account_key]],tbl_COA[Account_key],tbl_COA[SubClass2],"Not Found")</f>
        <v>Current Liabilities</v>
      </c>
      <c r="J12506" t="str">
        <f>_xlfn.XLOOKUP(tbl_GL[[#This Row],[Account_key]],tbl_COA[Account_key],tbl_COA[SubAccount],,0)</f>
        <v>Accrued Expenses</v>
      </c>
      <c r="K12506">
        <f>YEAR(tbl_GL[[#This Row],[Date]])</f>
        <v>2019</v>
      </c>
    </row>
    <row r="12507" spans="1:11" x14ac:dyDescent="0.35">
      <c r="A12507">
        <v>1068.0999999999999</v>
      </c>
      <c r="B12507" s="24">
        <v>43698</v>
      </c>
      <c r="C12507">
        <v>5</v>
      </c>
      <c r="D12507" s="13">
        <v>220</v>
      </c>
      <c r="E12507" s="13" t="s">
        <v>81</v>
      </c>
      <c r="F12507" s="17">
        <v>-1377</v>
      </c>
      <c r="G12507" t="str">
        <f>_xlfn.XLOOKUP(tbl_GL[[#This Row],[Account_key]],tbl_COA[Account_key],tbl_COA[Class],"Not Found")</f>
        <v>Trading account</v>
      </c>
      <c r="H12507" t="str">
        <f>_xlfn.XLOOKUP(tbl_GL[[#This Row],[Account_key]],tbl_COA[Account_key],tbl_COA[SubClass],"Not Found")</f>
        <v>Sales</v>
      </c>
      <c r="I12507" t="str">
        <f>_xlfn.XLOOKUP(tbl_GL[[#This Row],[Account_key]],tbl_COA[Account_key],tbl_COA[SubClass2],"Not Found")</f>
        <v>Sales</v>
      </c>
      <c r="J12507" t="str">
        <f>_xlfn.XLOOKUP(tbl_GL[[#This Row],[Account_key]],tbl_COA[Account_key],tbl_COA[SubAccount],,0)</f>
        <v>Sales Return</v>
      </c>
      <c r="K12507">
        <f>YEAR(tbl_GL[[#This Row],[Date]])</f>
        <v>2019</v>
      </c>
    </row>
    <row r="12508" spans="1:11" x14ac:dyDescent="0.35">
      <c r="A12508">
        <v>1068.2</v>
      </c>
      <c r="B12508" s="24">
        <v>43698</v>
      </c>
      <c r="C12508">
        <v>5</v>
      </c>
      <c r="D12508" s="13">
        <v>20</v>
      </c>
      <c r="E12508" s="13" t="s">
        <v>81</v>
      </c>
      <c r="F12508" s="17">
        <v>-1377</v>
      </c>
      <c r="G12508" t="str">
        <f>_xlfn.XLOOKUP(tbl_GL[[#This Row],[Account_key]],tbl_COA[Account_key],tbl_COA[Class],"Not Found")</f>
        <v>Assets</v>
      </c>
      <c r="H12508" t="str">
        <f>_xlfn.XLOOKUP(tbl_GL[[#This Row],[Account_key]],tbl_COA[Account_key],tbl_COA[SubClass],"Not Found")</f>
        <v>Assets</v>
      </c>
      <c r="I12508" t="str">
        <f>_xlfn.XLOOKUP(tbl_GL[[#This Row],[Account_key]],tbl_COA[Account_key],tbl_COA[SubClass2],"Not Found")</f>
        <v>Current Assets</v>
      </c>
      <c r="J12508" t="str">
        <f>_xlfn.XLOOKUP(tbl_GL[[#This Row],[Account_key]],tbl_COA[Account_key],tbl_COA[SubAccount],,0)</f>
        <v>Cash in hand</v>
      </c>
      <c r="K12508">
        <f>YEAR(tbl_GL[[#This Row],[Date]])</f>
        <v>2019</v>
      </c>
    </row>
    <row r="12509" spans="1:11" x14ac:dyDescent="0.35">
      <c r="A12509">
        <v>1069.0999999999999</v>
      </c>
      <c r="B12509" s="24">
        <v>43701</v>
      </c>
      <c r="C12509">
        <v>5</v>
      </c>
      <c r="D12509" s="13">
        <v>230</v>
      </c>
      <c r="E12509" s="13" t="s">
        <v>4</v>
      </c>
      <c r="F12509" s="17">
        <v>-547</v>
      </c>
      <c r="G12509" t="str">
        <f>_xlfn.XLOOKUP(tbl_GL[[#This Row],[Account_key]],tbl_COA[Account_key],tbl_COA[Class],"Not Found")</f>
        <v>Trading account</v>
      </c>
      <c r="H12509" t="str">
        <f>_xlfn.XLOOKUP(tbl_GL[[#This Row],[Account_key]],tbl_COA[Account_key],tbl_COA[SubClass],"Not Found")</f>
        <v>Cost of Sales</v>
      </c>
      <c r="I12509" t="str">
        <f>_xlfn.XLOOKUP(tbl_GL[[#This Row],[Account_key]],tbl_COA[Account_key],tbl_COA[SubClass2],"Not Found")</f>
        <v>Cost of Sales</v>
      </c>
      <c r="J12509" t="str">
        <f>_xlfn.XLOOKUP(tbl_GL[[#This Row],[Account_key]],tbl_COA[Account_key],tbl_COA[SubAccount],,0)</f>
        <v>Cost of Sales</v>
      </c>
      <c r="K12509">
        <f>YEAR(tbl_GL[[#This Row],[Date]])</f>
        <v>2019</v>
      </c>
    </row>
    <row r="12510" spans="1:11" x14ac:dyDescent="0.35">
      <c r="A12510">
        <v>1069.2</v>
      </c>
      <c r="B12510" s="24">
        <v>43701</v>
      </c>
      <c r="C12510">
        <v>5</v>
      </c>
      <c r="D12510" s="13">
        <v>60</v>
      </c>
      <c r="E12510" s="13" t="s">
        <v>4</v>
      </c>
      <c r="F12510" s="17">
        <v>-547</v>
      </c>
      <c r="G12510" t="str">
        <f>_xlfn.XLOOKUP(tbl_GL[[#This Row],[Account_key]],tbl_COA[Account_key],tbl_COA[Class],"Not Found")</f>
        <v>Assets</v>
      </c>
      <c r="H12510" t="str">
        <f>_xlfn.XLOOKUP(tbl_GL[[#This Row],[Account_key]],tbl_COA[Account_key],tbl_COA[SubClass],"Not Found")</f>
        <v>Assets</v>
      </c>
      <c r="I12510" t="str">
        <f>_xlfn.XLOOKUP(tbl_GL[[#This Row],[Account_key]],tbl_COA[Account_key],tbl_COA[SubClass2],"Not Found")</f>
        <v>Current Assets</v>
      </c>
      <c r="J12510" t="str">
        <f>_xlfn.XLOOKUP(tbl_GL[[#This Row],[Account_key]],tbl_COA[Account_key],tbl_COA[SubAccount],,0)</f>
        <v>Inventory</v>
      </c>
      <c r="K12510">
        <f>YEAR(tbl_GL[[#This Row],[Date]])</f>
        <v>2019</v>
      </c>
    </row>
    <row r="12511" spans="1:11" x14ac:dyDescent="0.35">
      <c r="A12511">
        <v>1070.0999999999999</v>
      </c>
      <c r="B12511" s="24">
        <v>43701</v>
      </c>
      <c r="C12511">
        <v>5</v>
      </c>
      <c r="D12511" s="13">
        <v>10</v>
      </c>
      <c r="E12511" s="13" t="s">
        <v>98</v>
      </c>
      <c r="F12511" s="17">
        <v>-2040</v>
      </c>
      <c r="G12511" t="str">
        <f>_xlfn.XLOOKUP(tbl_GL[[#This Row],[Account_key]],tbl_COA[Account_key],tbl_COA[Class],"Not Found")</f>
        <v>Assets</v>
      </c>
      <c r="H12511" t="str">
        <f>_xlfn.XLOOKUP(tbl_GL[[#This Row],[Account_key]],tbl_COA[Account_key],tbl_COA[SubClass],"Not Found")</f>
        <v>Assets</v>
      </c>
      <c r="I12511" t="str">
        <f>_xlfn.XLOOKUP(tbl_GL[[#This Row],[Account_key]],tbl_COA[Account_key],tbl_COA[SubClass2],"Not Found")</f>
        <v>Current Assets</v>
      </c>
      <c r="J12511" t="str">
        <f>_xlfn.XLOOKUP(tbl_GL[[#This Row],[Account_key]],tbl_COA[Account_key],tbl_COA[SubAccount],,0)</f>
        <v>Cash at Bank</v>
      </c>
      <c r="K12511">
        <f>YEAR(tbl_GL[[#This Row],[Date]])</f>
        <v>2019</v>
      </c>
    </row>
    <row r="12512" spans="1:11" x14ac:dyDescent="0.35">
      <c r="A12512">
        <v>1070.2</v>
      </c>
      <c r="B12512" s="24">
        <v>43701</v>
      </c>
      <c r="C12512">
        <v>5</v>
      </c>
      <c r="D12512" s="13">
        <v>120</v>
      </c>
      <c r="E12512" s="13" t="s">
        <v>98</v>
      </c>
      <c r="F12512" s="17">
        <v>-2040</v>
      </c>
      <c r="G12512" t="str">
        <f>_xlfn.XLOOKUP(tbl_GL[[#This Row],[Account_key]],tbl_COA[Account_key],tbl_COA[Class],"Not Found")</f>
        <v>Liabilities and Owners Equity</v>
      </c>
      <c r="H12512" t="str">
        <f>_xlfn.XLOOKUP(tbl_GL[[#This Row],[Account_key]],tbl_COA[Account_key],tbl_COA[SubClass],"Not Found")</f>
        <v>Liabilities</v>
      </c>
      <c r="I12512" t="str">
        <f>_xlfn.XLOOKUP(tbl_GL[[#This Row],[Account_key]],tbl_COA[Account_key],tbl_COA[SubClass2],"Not Found")</f>
        <v>Current Liabilities</v>
      </c>
      <c r="J12512" t="str">
        <f>_xlfn.XLOOKUP(tbl_GL[[#This Row],[Account_key]],tbl_COA[Account_key],tbl_COA[SubAccount],,0)</f>
        <v>Accrued Expenses</v>
      </c>
      <c r="K12512">
        <f>YEAR(tbl_GL[[#This Row],[Date]])</f>
        <v>2019</v>
      </c>
    </row>
    <row r="12513" spans="1:11" x14ac:dyDescent="0.35">
      <c r="A12513">
        <v>1071.0999999999999</v>
      </c>
      <c r="B12513" s="24">
        <v>43701</v>
      </c>
      <c r="C12513">
        <v>5</v>
      </c>
      <c r="D12513" s="13">
        <v>210</v>
      </c>
      <c r="E12513" s="13" t="s">
        <v>8</v>
      </c>
      <c r="F12513" s="17">
        <v>2152</v>
      </c>
      <c r="G12513" t="str">
        <f>_xlfn.XLOOKUP(tbl_GL[[#This Row],[Account_key]],tbl_COA[Account_key],tbl_COA[Class],"Not Found")</f>
        <v>Trading account</v>
      </c>
      <c r="H12513" t="str">
        <f>_xlfn.XLOOKUP(tbl_GL[[#This Row],[Account_key]],tbl_COA[Account_key],tbl_COA[SubClass],"Not Found")</f>
        <v>Sales</v>
      </c>
      <c r="I12513" t="str">
        <f>_xlfn.XLOOKUP(tbl_GL[[#This Row],[Account_key]],tbl_COA[Account_key],tbl_COA[SubClass2],"Not Found")</f>
        <v>Sales</v>
      </c>
      <c r="J12513" t="str">
        <f>_xlfn.XLOOKUP(tbl_GL[[#This Row],[Account_key]],tbl_COA[Account_key],tbl_COA[SubAccount],,0)</f>
        <v>Sales</v>
      </c>
      <c r="K12513">
        <f>YEAR(tbl_GL[[#This Row],[Date]])</f>
        <v>2019</v>
      </c>
    </row>
    <row r="12514" spans="1:11" x14ac:dyDescent="0.35">
      <c r="A12514">
        <v>1071.2</v>
      </c>
      <c r="B12514" s="24">
        <v>43701</v>
      </c>
      <c r="C12514">
        <v>5</v>
      </c>
      <c r="D12514" s="13">
        <v>30</v>
      </c>
      <c r="E12514" s="13" t="s">
        <v>8</v>
      </c>
      <c r="F12514" s="17">
        <v>2152</v>
      </c>
      <c r="G12514" t="str">
        <f>_xlfn.XLOOKUP(tbl_GL[[#This Row],[Account_key]],tbl_COA[Account_key],tbl_COA[Class],"Not Found")</f>
        <v>Assets</v>
      </c>
      <c r="H12514" t="str">
        <f>_xlfn.XLOOKUP(tbl_GL[[#This Row],[Account_key]],tbl_COA[Account_key],tbl_COA[SubClass],"Not Found")</f>
        <v>Assets</v>
      </c>
      <c r="I12514" t="str">
        <f>_xlfn.XLOOKUP(tbl_GL[[#This Row],[Account_key]],tbl_COA[Account_key],tbl_COA[SubClass2],"Not Found")</f>
        <v>Current Assets</v>
      </c>
      <c r="J12514" t="str">
        <f>_xlfn.XLOOKUP(tbl_GL[[#This Row],[Account_key]],tbl_COA[Account_key],tbl_COA[SubAccount],,0)</f>
        <v>Trade Receivables</v>
      </c>
      <c r="K12514">
        <f>YEAR(tbl_GL[[#This Row],[Date]])</f>
        <v>2019</v>
      </c>
    </row>
    <row r="12515" spans="1:11" x14ac:dyDescent="0.35">
      <c r="A12515">
        <v>1072.0999999999999</v>
      </c>
      <c r="B12515" s="24">
        <v>43702</v>
      </c>
      <c r="C12515">
        <v>5</v>
      </c>
      <c r="D12515" s="13">
        <v>350</v>
      </c>
      <c r="E12515" s="13" t="s">
        <v>97</v>
      </c>
      <c r="F12515" s="17">
        <v>-1314</v>
      </c>
      <c r="G12515" t="str">
        <f>_xlfn.XLOOKUP(tbl_GL[[#This Row],[Account_key]],tbl_COA[Account_key],tbl_COA[Class],"Not Found")</f>
        <v>Operating account</v>
      </c>
      <c r="H12515" t="str">
        <f>_xlfn.XLOOKUP(tbl_GL[[#This Row],[Account_key]],tbl_COA[Account_key],tbl_COA[SubClass],"Not Found")</f>
        <v>Operating Expenses</v>
      </c>
      <c r="I12515" t="str">
        <f>_xlfn.XLOOKUP(tbl_GL[[#This Row],[Account_key]],tbl_COA[Account_key],tbl_COA[SubClass2],"Not Found")</f>
        <v>Administration</v>
      </c>
      <c r="J12515" t="str">
        <f>_xlfn.XLOOKUP(tbl_GL[[#This Row],[Account_key]],tbl_COA[Account_key],tbl_COA[SubAccount],,0)</f>
        <v>Other Expenses</v>
      </c>
      <c r="K12515">
        <f>YEAR(tbl_GL[[#This Row],[Date]])</f>
        <v>2019</v>
      </c>
    </row>
    <row r="12516" spans="1:11" x14ac:dyDescent="0.35">
      <c r="A12516">
        <v>1072.2</v>
      </c>
      <c r="B12516" s="24">
        <v>43702</v>
      </c>
      <c r="C12516">
        <v>5</v>
      </c>
      <c r="D12516" s="13">
        <v>120</v>
      </c>
      <c r="E12516" s="13" t="s">
        <v>97</v>
      </c>
      <c r="F12516" s="17">
        <v>1314</v>
      </c>
      <c r="G12516" t="str">
        <f>_xlfn.XLOOKUP(tbl_GL[[#This Row],[Account_key]],tbl_COA[Account_key],tbl_COA[Class],"Not Found")</f>
        <v>Liabilities and Owners Equity</v>
      </c>
      <c r="H12516" t="str">
        <f>_xlfn.XLOOKUP(tbl_GL[[#This Row],[Account_key]],tbl_COA[Account_key],tbl_COA[SubClass],"Not Found")</f>
        <v>Liabilities</v>
      </c>
      <c r="I12516" t="str">
        <f>_xlfn.XLOOKUP(tbl_GL[[#This Row],[Account_key]],tbl_COA[Account_key],tbl_COA[SubClass2],"Not Found")</f>
        <v>Current Liabilities</v>
      </c>
      <c r="J12516" t="str">
        <f>_xlfn.XLOOKUP(tbl_GL[[#This Row],[Account_key]],tbl_COA[Account_key],tbl_COA[SubAccount],,0)</f>
        <v>Accrued Expenses</v>
      </c>
      <c r="K12516">
        <f>YEAR(tbl_GL[[#This Row],[Date]])</f>
        <v>2019</v>
      </c>
    </row>
    <row r="12517" spans="1:11" x14ac:dyDescent="0.35">
      <c r="A12517">
        <v>1073.0999999999999</v>
      </c>
      <c r="B12517" s="24">
        <v>43704</v>
      </c>
      <c r="C12517">
        <v>5</v>
      </c>
      <c r="D12517" s="13">
        <v>230</v>
      </c>
      <c r="E12517" s="13" t="s">
        <v>4</v>
      </c>
      <c r="F12517" s="17">
        <v>-717</v>
      </c>
      <c r="G12517" t="str">
        <f>_xlfn.XLOOKUP(tbl_GL[[#This Row],[Account_key]],tbl_COA[Account_key],tbl_COA[Class],"Not Found")</f>
        <v>Trading account</v>
      </c>
      <c r="H12517" t="str">
        <f>_xlfn.XLOOKUP(tbl_GL[[#This Row],[Account_key]],tbl_COA[Account_key],tbl_COA[SubClass],"Not Found")</f>
        <v>Cost of Sales</v>
      </c>
      <c r="I12517" t="str">
        <f>_xlfn.XLOOKUP(tbl_GL[[#This Row],[Account_key]],tbl_COA[Account_key],tbl_COA[SubClass2],"Not Found")</f>
        <v>Cost of Sales</v>
      </c>
      <c r="J12517" t="str">
        <f>_xlfn.XLOOKUP(tbl_GL[[#This Row],[Account_key]],tbl_COA[Account_key],tbl_COA[SubAccount],,0)</f>
        <v>Cost of Sales</v>
      </c>
      <c r="K12517">
        <f>YEAR(tbl_GL[[#This Row],[Date]])</f>
        <v>2019</v>
      </c>
    </row>
    <row r="12518" spans="1:11" x14ac:dyDescent="0.35">
      <c r="A12518">
        <v>1073.2</v>
      </c>
      <c r="B12518" s="24">
        <v>43704</v>
      </c>
      <c r="C12518">
        <v>5</v>
      </c>
      <c r="D12518" s="13">
        <v>60</v>
      </c>
      <c r="E12518" s="13" t="s">
        <v>4</v>
      </c>
      <c r="F12518" s="17">
        <v>-717</v>
      </c>
      <c r="G12518" t="str">
        <f>_xlfn.XLOOKUP(tbl_GL[[#This Row],[Account_key]],tbl_COA[Account_key],tbl_COA[Class],"Not Found")</f>
        <v>Assets</v>
      </c>
      <c r="H12518" t="str">
        <f>_xlfn.XLOOKUP(tbl_GL[[#This Row],[Account_key]],tbl_COA[Account_key],tbl_COA[SubClass],"Not Found")</f>
        <v>Assets</v>
      </c>
      <c r="I12518" t="str">
        <f>_xlfn.XLOOKUP(tbl_GL[[#This Row],[Account_key]],tbl_COA[Account_key],tbl_COA[SubClass2],"Not Found")</f>
        <v>Current Assets</v>
      </c>
      <c r="J12518" t="str">
        <f>_xlfn.XLOOKUP(tbl_GL[[#This Row],[Account_key]],tbl_COA[Account_key],tbl_COA[SubAccount],,0)</f>
        <v>Inventory</v>
      </c>
      <c r="K12518">
        <f>YEAR(tbl_GL[[#This Row],[Date]])</f>
        <v>2019</v>
      </c>
    </row>
    <row r="12519" spans="1:11" x14ac:dyDescent="0.35">
      <c r="A12519">
        <v>1074.0999999999999</v>
      </c>
      <c r="B12519" s="24">
        <v>43704</v>
      </c>
      <c r="C12519">
        <v>5</v>
      </c>
      <c r="D12519" s="13">
        <v>260</v>
      </c>
      <c r="E12519" s="13" t="s">
        <v>97</v>
      </c>
      <c r="F12519" s="17">
        <v>-1627</v>
      </c>
      <c r="G12519" t="str">
        <f>_xlfn.XLOOKUP(tbl_GL[[#This Row],[Account_key]],tbl_COA[Account_key],tbl_COA[Class],"Not Found")</f>
        <v>Operating account</v>
      </c>
      <c r="H12519" t="str">
        <f>_xlfn.XLOOKUP(tbl_GL[[#This Row],[Account_key]],tbl_COA[Account_key],tbl_COA[SubClass],"Not Found")</f>
        <v>Operating Expenses</v>
      </c>
      <c r="I12519" t="str">
        <f>_xlfn.XLOOKUP(tbl_GL[[#This Row],[Account_key]],tbl_COA[Account_key],tbl_COA[SubClass2],"Not Found")</f>
        <v>Marketing</v>
      </c>
      <c r="J12519" t="str">
        <f>_xlfn.XLOOKUP(tbl_GL[[#This Row],[Account_key]],tbl_COA[Account_key],tbl_COA[SubAccount],,0)</f>
        <v>Commissions</v>
      </c>
      <c r="K12519">
        <f>YEAR(tbl_GL[[#This Row],[Date]])</f>
        <v>2019</v>
      </c>
    </row>
    <row r="12520" spans="1:11" x14ac:dyDescent="0.35">
      <c r="A12520">
        <v>1074.2</v>
      </c>
      <c r="B12520" s="24">
        <v>43704</v>
      </c>
      <c r="C12520">
        <v>5</v>
      </c>
      <c r="D12520" s="13">
        <v>120</v>
      </c>
      <c r="E12520" s="13" t="s">
        <v>97</v>
      </c>
      <c r="F12520" s="17">
        <v>1627</v>
      </c>
      <c r="G12520" t="str">
        <f>_xlfn.XLOOKUP(tbl_GL[[#This Row],[Account_key]],tbl_COA[Account_key],tbl_COA[Class],"Not Found")</f>
        <v>Liabilities and Owners Equity</v>
      </c>
      <c r="H12520" t="str">
        <f>_xlfn.XLOOKUP(tbl_GL[[#This Row],[Account_key]],tbl_COA[Account_key],tbl_COA[SubClass],"Not Found")</f>
        <v>Liabilities</v>
      </c>
      <c r="I12520" t="str">
        <f>_xlfn.XLOOKUP(tbl_GL[[#This Row],[Account_key]],tbl_COA[Account_key],tbl_COA[SubClass2],"Not Found")</f>
        <v>Current Liabilities</v>
      </c>
      <c r="J12520" t="str">
        <f>_xlfn.XLOOKUP(tbl_GL[[#This Row],[Account_key]],tbl_COA[Account_key],tbl_COA[SubAccount],,0)</f>
        <v>Accrued Expenses</v>
      </c>
      <c r="K12520">
        <f>YEAR(tbl_GL[[#This Row],[Date]])</f>
        <v>2019</v>
      </c>
    </row>
    <row r="12521" spans="1:11" x14ac:dyDescent="0.35">
      <c r="A12521">
        <v>1075.0999999999999</v>
      </c>
      <c r="B12521" s="24">
        <v>43704</v>
      </c>
      <c r="C12521">
        <v>5</v>
      </c>
      <c r="D12521" s="13">
        <v>10</v>
      </c>
      <c r="E12521" s="13" t="s">
        <v>98</v>
      </c>
      <c r="F12521" s="17">
        <v>-1967</v>
      </c>
      <c r="G12521" t="str">
        <f>_xlfn.XLOOKUP(tbl_GL[[#This Row],[Account_key]],tbl_COA[Account_key],tbl_COA[Class],"Not Found")</f>
        <v>Assets</v>
      </c>
      <c r="H12521" t="str">
        <f>_xlfn.XLOOKUP(tbl_GL[[#This Row],[Account_key]],tbl_COA[Account_key],tbl_COA[SubClass],"Not Found")</f>
        <v>Assets</v>
      </c>
      <c r="I12521" t="str">
        <f>_xlfn.XLOOKUP(tbl_GL[[#This Row],[Account_key]],tbl_COA[Account_key],tbl_COA[SubClass2],"Not Found")</f>
        <v>Current Assets</v>
      </c>
      <c r="J12521" t="str">
        <f>_xlfn.XLOOKUP(tbl_GL[[#This Row],[Account_key]],tbl_COA[Account_key],tbl_COA[SubAccount],,0)</f>
        <v>Cash at Bank</v>
      </c>
      <c r="K12521">
        <f>YEAR(tbl_GL[[#This Row],[Date]])</f>
        <v>2019</v>
      </c>
    </row>
    <row r="12522" spans="1:11" x14ac:dyDescent="0.35">
      <c r="A12522">
        <v>1075.2</v>
      </c>
      <c r="B12522" s="24">
        <v>43704</v>
      </c>
      <c r="C12522">
        <v>5</v>
      </c>
      <c r="D12522" s="13">
        <v>120</v>
      </c>
      <c r="E12522" s="13" t="s">
        <v>98</v>
      </c>
      <c r="F12522" s="17">
        <v>-1967</v>
      </c>
      <c r="G12522" t="str">
        <f>_xlfn.XLOOKUP(tbl_GL[[#This Row],[Account_key]],tbl_COA[Account_key],tbl_COA[Class],"Not Found")</f>
        <v>Liabilities and Owners Equity</v>
      </c>
      <c r="H12522" t="str">
        <f>_xlfn.XLOOKUP(tbl_GL[[#This Row],[Account_key]],tbl_COA[Account_key],tbl_COA[SubClass],"Not Found")</f>
        <v>Liabilities</v>
      </c>
      <c r="I12522" t="str">
        <f>_xlfn.XLOOKUP(tbl_GL[[#This Row],[Account_key]],tbl_COA[Account_key],tbl_COA[SubClass2],"Not Found")</f>
        <v>Current Liabilities</v>
      </c>
      <c r="J12522" t="str">
        <f>_xlfn.XLOOKUP(tbl_GL[[#This Row],[Account_key]],tbl_COA[Account_key],tbl_COA[SubAccount],,0)</f>
        <v>Accrued Expenses</v>
      </c>
      <c r="K12522">
        <f>YEAR(tbl_GL[[#This Row],[Date]])</f>
        <v>2019</v>
      </c>
    </row>
    <row r="12523" spans="1:11" x14ac:dyDescent="0.35">
      <c r="A12523">
        <v>1076.0999999999999</v>
      </c>
      <c r="B12523" s="24">
        <v>43704</v>
      </c>
      <c r="C12523">
        <v>5</v>
      </c>
      <c r="D12523" s="13">
        <v>230</v>
      </c>
      <c r="E12523" s="13" t="s">
        <v>4</v>
      </c>
      <c r="F12523" s="17">
        <v>-3025</v>
      </c>
      <c r="G12523" t="str">
        <f>_xlfn.XLOOKUP(tbl_GL[[#This Row],[Account_key]],tbl_COA[Account_key],tbl_COA[Class],"Not Found")</f>
        <v>Trading account</v>
      </c>
      <c r="H12523" t="str">
        <f>_xlfn.XLOOKUP(tbl_GL[[#This Row],[Account_key]],tbl_COA[Account_key],tbl_COA[SubClass],"Not Found")</f>
        <v>Cost of Sales</v>
      </c>
      <c r="I12523" t="str">
        <f>_xlfn.XLOOKUP(tbl_GL[[#This Row],[Account_key]],tbl_COA[Account_key],tbl_COA[SubClass2],"Not Found")</f>
        <v>Cost of Sales</v>
      </c>
      <c r="J12523" t="str">
        <f>_xlfn.XLOOKUP(tbl_GL[[#This Row],[Account_key]],tbl_COA[Account_key],tbl_COA[SubAccount],,0)</f>
        <v>Cost of Sales</v>
      </c>
      <c r="K12523">
        <f>YEAR(tbl_GL[[#This Row],[Date]])</f>
        <v>2019</v>
      </c>
    </row>
    <row r="12524" spans="1:11" x14ac:dyDescent="0.35">
      <c r="A12524">
        <v>1076.2</v>
      </c>
      <c r="B12524" s="24">
        <v>43704</v>
      </c>
      <c r="C12524">
        <v>5</v>
      </c>
      <c r="D12524" s="13">
        <v>60</v>
      </c>
      <c r="E12524" s="13" t="s">
        <v>4</v>
      </c>
      <c r="F12524" s="17">
        <v>-3025</v>
      </c>
      <c r="G12524" t="str">
        <f>_xlfn.XLOOKUP(tbl_GL[[#This Row],[Account_key]],tbl_COA[Account_key],tbl_COA[Class],"Not Found")</f>
        <v>Assets</v>
      </c>
      <c r="H12524" t="str">
        <f>_xlfn.XLOOKUP(tbl_GL[[#This Row],[Account_key]],tbl_COA[Account_key],tbl_COA[SubClass],"Not Found")</f>
        <v>Assets</v>
      </c>
      <c r="I12524" t="str">
        <f>_xlfn.XLOOKUP(tbl_GL[[#This Row],[Account_key]],tbl_COA[Account_key],tbl_COA[SubClass2],"Not Found")</f>
        <v>Current Assets</v>
      </c>
      <c r="J12524" t="str">
        <f>_xlfn.XLOOKUP(tbl_GL[[#This Row],[Account_key]],tbl_COA[Account_key],tbl_COA[SubAccount],,0)</f>
        <v>Inventory</v>
      </c>
      <c r="K12524">
        <f>YEAR(tbl_GL[[#This Row],[Date]])</f>
        <v>2019</v>
      </c>
    </row>
    <row r="12525" spans="1:11" x14ac:dyDescent="0.35">
      <c r="A12525">
        <v>1077.0999999999999</v>
      </c>
      <c r="B12525" s="24">
        <v>43704</v>
      </c>
      <c r="C12525">
        <v>5</v>
      </c>
      <c r="D12525" s="13">
        <v>210</v>
      </c>
      <c r="E12525" s="13" t="s">
        <v>7</v>
      </c>
      <c r="F12525" s="17">
        <v>3228</v>
      </c>
      <c r="G12525" t="str">
        <f>_xlfn.XLOOKUP(tbl_GL[[#This Row],[Account_key]],tbl_COA[Account_key],tbl_COA[Class],"Not Found")</f>
        <v>Trading account</v>
      </c>
      <c r="H12525" t="str">
        <f>_xlfn.XLOOKUP(tbl_GL[[#This Row],[Account_key]],tbl_COA[Account_key],tbl_COA[SubClass],"Not Found")</f>
        <v>Sales</v>
      </c>
      <c r="I12525" t="str">
        <f>_xlfn.XLOOKUP(tbl_GL[[#This Row],[Account_key]],tbl_COA[Account_key],tbl_COA[SubClass2],"Not Found")</f>
        <v>Sales</v>
      </c>
      <c r="J12525" t="str">
        <f>_xlfn.XLOOKUP(tbl_GL[[#This Row],[Account_key]],tbl_COA[Account_key],tbl_COA[SubAccount],,0)</f>
        <v>Sales</v>
      </c>
      <c r="K12525">
        <f>YEAR(tbl_GL[[#This Row],[Date]])</f>
        <v>2019</v>
      </c>
    </row>
    <row r="12526" spans="1:11" x14ac:dyDescent="0.35">
      <c r="A12526">
        <v>1077.2</v>
      </c>
      <c r="B12526" s="24">
        <v>43704</v>
      </c>
      <c r="C12526">
        <v>5</v>
      </c>
      <c r="D12526" s="13">
        <v>10</v>
      </c>
      <c r="E12526" s="13" t="s">
        <v>7</v>
      </c>
      <c r="F12526" s="17">
        <v>3228</v>
      </c>
      <c r="G12526" t="str">
        <f>_xlfn.XLOOKUP(tbl_GL[[#This Row],[Account_key]],tbl_COA[Account_key],tbl_COA[Class],"Not Found")</f>
        <v>Assets</v>
      </c>
      <c r="H12526" t="str">
        <f>_xlfn.XLOOKUP(tbl_GL[[#This Row],[Account_key]],tbl_COA[Account_key],tbl_COA[SubClass],"Not Found")</f>
        <v>Assets</v>
      </c>
      <c r="I12526" t="str">
        <f>_xlfn.XLOOKUP(tbl_GL[[#This Row],[Account_key]],tbl_COA[Account_key],tbl_COA[SubClass2],"Not Found")</f>
        <v>Current Assets</v>
      </c>
      <c r="J12526" t="str">
        <f>_xlfn.XLOOKUP(tbl_GL[[#This Row],[Account_key]],tbl_COA[Account_key],tbl_COA[SubAccount],,0)</f>
        <v>Cash at Bank</v>
      </c>
      <c r="K12526">
        <f>YEAR(tbl_GL[[#This Row],[Date]])</f>
        <v>2019</v>
      </c>
    </row>
    <row r="12527" spans="1:11" x14ac:dyDescent="0.35">
      <c r="A12527">
        <v>1078.0999999999999</v>
      </c>
      <c r="B12527" s="24">
        <v>43704</v>
      </c>
      <c r="C12527">
        <v>5</v>
      </c>
      <c r="D12527" s="13">
        <v>210</v>
      </c>
      <c r="E12527" s="13" t="s">
        <v>8</v>
      </c>
      <c r="F12527" s="17">
        <v>11910</v>
      </c>
      <c r="G12527" t="str">
        <f>_xlfn.XLOOKUP(tbl_GL[[#This Row],[Account_key]],tbl_COA[Account_key],tbl_COA[Class],"Not Found")</f>
        <v>Trading account</v>
      </c>
      <c r="H12527" t="str">
        <f>_xlfn.XLOOKUP(tbl_GL[[#This Row],[Account_key]],tbl_COA[Account_key],tbl_COA[SubClass],"Not Found")</f>
        <v>Sales</v>
      </c>
      <c r="I12527" t="str">
        <f>_xlfn.XLOOKUP(tbl_GL[[#This Row],[Account_key]],tbl_COA[Account_key],tbl_COA[SubClass2],"Not Found")</f>
        <v>Sales</v>
      </c>
      <c r="J12527" t="str">
        <f>_xlfn.XLOOKUP(tbl_GL[[#This Row],[Account_key]],tbl_COA[Account_key],tbl_COA[SubAccount],,0)</f>
        <v>Sales</v>
      </c>
      <c r="K12527">
        <f>YEAR(tbl_GL[[#This Row],[Date]])</f>
        <v>2019</v>
      </c>
    </row>
    <row r="12528" spans="1:11" x14ac:dyDescent="0.35">
      <c r="A12528">
        <v>1078.2</v>
      </c>
      <c r="B12528" s="24">
        <v>43704</v>
      </c>
      <c r="C12528">
        <v>5</v>
      </c>
      <c r="D12528" s="13">
        <v>30</v>
      </c>
      <c r="E12528" s="13" t="s">
        <v>8</v>
      </c>
      <c r="F12528" s="17">
        <v>11910</v>
      </c>
      <c r="G12528" t="str">
        <f>_xlfn.XLOOKUP(tbl_GL[[#This Row],[Account_key]],tbl_COA[Account_key],tbl_COA[Class],"Not Found")</f>
        <v>Assets</v>
      </c>
      <c r="H12528" t="str">
        <f>_xlfn.XLOOKUP(tbl_GL[[#This Row],[Account_key]],tbl_COA[Account_key],tbl_COA[SubClass],"Not Found")</f>
        <v>Assets</v>
      </c>
      <c r="I12528" t="str">
        <f>_xlfn.XLOOKUP(tbl_GL[[#This Row],[Account_key]],tbl_COA[Account_key],tbl_COA[SubClass2],"Not Found")</f>
        <v>Current Assets</v>
      </c>
      <c r="J12528" t="str">
        <f>_xlfn.XLOOKUP(tbl_GL[[#This Row],[Account_key]],tbl_COA[Account_key],tbl_COA[SubAccount],,0)</f>
        <v>Trade Receivables</v>
      </c>
      <c r="K12528">
        <f>YEAR(tbl_GL[[#This Row],[Date]])</f>
        <v>2019</v>
      </c>
    </row>
    <row r="12529" spans="1:11" x14ac:dyDescent="0.35">
      <c r="A12529">
        <v>1079.0999999999999</v>
      </c>
      <c r="B12529" s="24">
        <v>43706</v>
      </c>
      <c r="C12529">
        <v>5</v>
      </c>
      <c r="D12529" s="13">
        <v>10</v>
      </c>
      <c r="E12529" s="13" t="s">
        <v>98</v>
      </c>
      <c r="F12529" s="17">
        <v>-1967</v>
      </c>
      <c r="G12529" t="str">
        <f>_xlfn.XLOOKUP(tbl_GL[[#This Row],[Account_key]],tbl_COA[Account_key],tbl_COA[Class],"Not Found")</f>
        <v>Assets</v>
      </c>
      <c r="H12529" t="str">
        <f>_xlfn.XLOOKUP(tbl_GL[[#This Row],[Account_key]],tbl_COA[Account_key],tbl_COA[SubClass],"Not Found")</f>
        <v>Assets</v>
      </c>
      <c r="I12529" t="str">
        <f>_xlfn.XLOOKUP(tbl_GL[[#This Row],[Account_key]],tbl_COA[Account_key],tbl_COA[SubClass2],"Not Found")</f>
        <v>Current Assets</v>
      </c>
      <c r="J12529" t="str">
        <f>_xlfn.XLOOKUP(tbl_GL[[#This Row],[Account_key]],tbl_COA[Account_key],tbl_COA[SubAccount],,0)</f>
        <v>Cash at Bank</v>
      </c>
      <c r="K12529">
        <f>YEAR(tbl_GL[[#This Row],[Date]])</f>
        <v>2019</v>
      </c>
    </row>
    <row r="12530" spans="1:11" x14ac:dyDescent="0.35">
      <c r="A12530">
        <v>1079.2</v>
      </c>
      <c r="B12530" s="24">
        <v>43706</v>
      </c>
      <c r="C12530">
        <v>5</v>
      </c>
      <c r="D12530" s="13">
        <v>120</v>
      </c>
      <c r="E12530" s="13" t="s">
        <v>98</v>
      </c>
      <c r="F12530" s="17">
        <v>-1967</v>
      </c>
      <c r="G12530" t="str">
        <f>_xlfn.XLOOKUP(tbl_GL[[#This Row],[Account_key]],tbl_COA[Account_key],tbl_COA[Class],"Not Found")</f>
        <v>Liabilities and Owners Equity</v>
      </c>
      <c r="H12530" t="str">
        <f>_xlfn.XLOOKUP(tbl_GL[[#This Row],[Account_key]],tbl_COA[Account_key],tbl_COA[SubClass],"Not Found")</f>
        <v>Liabilities</v>
      </c>
      <c r="I12530" t="str">
        <f>_xlfn.XLOOKUP(tbl_GL[[#This Row],[Account_key]],tbl_COA[Account_key],tbl_COA[SubClass2],"Not Found")</f>
        <v>Current Liabilities</v>
      </c>
      <c r="J12530" t="str">
        <f>_xlfn.XLOOKUP(tbl_GL[[#This Row],[Account_key]],tbl_COA[Account_key],tbl_COA[SubAccount],,0)</f>
        <v>Accrued Expenses</v>
      </c>
      <c r="K12530">
        <f>YEAR(tbl_GL[[#This Row],[Date]])</f>
        <v>2019</v>
      </c>
    </row>
    <row r="12531" spans="1:11" x14ac:dyDescent="0.35">
      <c r="A12531">
        <v>1080.0999999999999</v>
      </c>
      <c r="B12531" s="24">
        <v>43707</v>
      </c>
      <c r="C12531">
        <v>5</v>
      </c>
      <c r="D12531" s="13">
        <v>320</v>
      </c>
      <c r="E12531" s="13" t="s">
        <v>99</v>
      </c>
      <c r="F12531" s="17">
        <v>-218</v>
      </c>
      <c r="G12531" t="str">
        <f>_xlfn.XLOOKUP(tbl_GL[[#This Row],[Account_key]],tbl_COA[Account_key],tbl_COA[Class],"Not Found")</f>
        <v>Operating account</v>
      </c>
      <c r="H12531" t="str">
        <f>_xlfn.XLOOKUP(tbl_GL[[#This Row],[Account_key]],tbl_COA[Account_key],tbl_COA[SubClass],"Not Found")</f>
        <v>Operating Expenses</v>
      </c>
      <c r="I12531" t="str">
        <f>_xlfn.XLOOKUP(tbl_GL[[#This Row],[Account_key]],tbl_COA[Account_key],tbl_COA[SubClass2],"Not Found")</f>
        <v>Administration</v>
      </c>
      <c r="J12531" t="str">
        <f>_xlfn.XLOOKUP(tbl_GL[[#This Row],[Account_key]],tbl_COA[Account_key],tbl_COA[SubAccount],,0)</f>
        <v>Professional Services</v>
      </c>
      <c r="K12531">
        <f>YEAR(tbl_GL[[#This Row],[Date]])</f>
        <v>2019</v>
      </c>
    </row>
    <row r="12532" spans="1:11" x14ac:dyDescent="0.35">
      <c r="A12532">
        <v>1080.2</v>
      </c>
      <c r="B12532" s="24">
        <v>43707</v>
      </c>
      <c r="C12532">
        <v>5</v>
      </c>
      <c r="D12532" s="13">
        <v>20</v>
      </c>
      <c r="E12532" s="13" t="s">
        <v>99</v>
      </c>
      <c r="F12532" s="17">
        <v>-218</v>
      </c>
      <c r="G12532" t="str">
        <f>_xlfn.XLOOKUP(tbl_GL[[#This Row],[Account_key]],tbl_COA[Account_key],tbl_COA[Class],"Not Found")</f>
        <v>Assets</v>
      </c>
      <c r="H12532" t="str">
        <f>_xlfn.XLOOKUP(tbl_GL[[#This Row],[Account_key]],tbl_COA[Account_key],tbl_COA[SubClass],"Not Found")</f>
        <v>Assets</v>
      </c>
      <c r="I12532" t="str">
        <f>_xlfn.XLOOKUP(tbl_GL[[#This Row],[Account_key]],tbl_COA[Account_key],tbl_COA[SubClass2],"Not Found")</f>
        <v>Current Assets</v>
      </c>
      <c r="J12532" t="str">
        <f>_xlfn.XLOOKUP(tbl_GL[[#This Row],[Account_key]],tbl_COA[Account_key],tbl_COA[SubAccount],,0)</f>
        <v>Cash in hand</v>
      </c>
      <c r="K12532">
        <f>YEAR(tbl_GL[[#This Row],[Date]])</f>
        <v>2019</v>
      </c>
    </row>
    <row r="12533" spans="1:11" x14ac:dyDescent="0.35">
      <c r="A12533">
        <v>1081.0999999999999</v>
      </c>
      <c r="B12533" s="24">
        <v>43707</v>
      </c>
      <c r="C12533">
        <v>5</v>
      </c>
      <c r="D12533" s="13">
        <v>10</v>
      </c>
      <c r="E12533" s="13" t="s">
        <v>98</v>
      </c>
      <c r="F12533" s="17">
        <v>-1761</v>
      </c>
      <c r="G12533" t="str">
        <f>_xlfn.XLOOKUP(tbl_GL[[#This Row],[Account_key]],tbl_COA[Account_key],tbl_COA[Class],"Not Found")</f>
        <v>Assets</v>
      </c>
      <c r="H12533" t="str">
        <f>_xlfn.XLOOKUP(tbl_GL[[#This Row],[Account_key]],tbl_COA[Account_key],tbl_COA[SubClass],"Not Found")</f>
        <v>Assets</v>
      </c>
      <c r="I12533" t="str">
        <f>_xlfn.XLOOKUP(tbl_GL[[#This Row],[Account_key]],tbl_COA[Account_key],tbl_COA[SubClass2],"Not Found")</f>
        <v>Current Assets</v>
      </c>
      <c r="J12533" t="str">
        <f>_xlfn.XLOOKUP(tbl_GL[[#This Row],[Account_key]],tbl_COA[Account_key],tbl_COA[SubAccount],,0)</f>
        <v>Cash at Bank</v>
      </c>
      <c r="K12533">
        <f>YEAR(tbl_GL[[#This Row],[Date]])</f>
        <v>2019</v>
      </c>
    </row>
    <row r="12534" spans="1:11" x14ac:dyDescent="0.35">
      <c r="A12534">
        <v>1081.2</v>
      </c>
      <c r="B12534" s="24">
        <v>43707</v>
      </c>
      <c r="C12534">
        <v>5</v>
      </c>
      <c r="D12534" s="13">
        <v>120</v>
      </c>
      <c r="E12534" s="13" t="s">
        <v>98</v>
      </c>
      <c r="F12534" s="17">
        <v>-1761</v>
      </c>
      <c r="G12534" t="str">
        <f>_xlfn.XLOOKUP(tbl_GL[[#This Row],[Account_key]],tbl_COA[Account_key],tbl_COA[Class],"Not Found")</f>
        <v>Liabilities and Owners Equity</v>
      </c>
      <c r="H12534" t="str">
        <f>_xlfn.XLOOKUP(tbl_GL[[#This Row],[Account_key]],tbl_COA[Account_key],tbl_COA[SubClass],"Not Found")</f>
        <v>Liabilities</v>
      </c>
      <c r="I12534" t="str">
        <f>_xlfn.XLOOKUP(tbl_GL[[#This Row],[Account_key]],tbl_COA[Account_key],tbl_COA[SubClass2],"Not Found")</f>
        <v>Current Liabilities</v>
      </c>
      <c r="J12534" t="str">
        <f>_xlfn.XLOOKUP(tbl_GL[[#This Row],[Account_key]],tbl_COA[Account_key],tbl_COA[SubAccount],,0)</f>
        <v>Accrued Expenses</v>
      </c>
      <c r="K12534">
        <f>YEAR(tbl_GL[[#This Row],[Date]])</f>
        <v>2019</v>
      </c>
    </row>
    <row r="12535" spans="1:11" x14ac:dyDescent="0.35">
      <c r="A12535">
        <v>1082.0999999999999</v>
      </c>
      <c r="B12535" s="24">
        <v>43707</v>
      </c>
      <c r="C12535">
        <v>5</v>
      </c>
      <c r="D12535" s="13">
        <v>10</v>
      </c>
      <c r="E12535" s="13" t="s">
        <v>98</v>
      </c>
      <c r="F12535" s="17">
        <v>-1964</v>
      </c>
      <c r="G12535" t="str">
        <f>_xlfn.XLOOKUP(tbl_GL[[#This Row],[Account_key]],tbl_COA[Account_key],tbl_COA[Class],"Not Found")</f>
        <v>Assets</v>
      </c>
      <c r="H12535" t="str">
        <f>_xlfn.XLOOKUP(tbl_GL[[#This Row],[Account_key]],tbl_COA[Account_key],tbl_COA[SubClass],"Not Found")</f>
        <v>Assets</v>
      </c>
      <c r="I12535" t="str">
        <f>_xlfn.XLOOKUP(tbl_GL[[#This Row],[Account_key]],tbl_COA[Account_key],tbl_COA[SubClass2],"Not Found")</f>
        <v>Current Assets</v>
      </c>
      <c r="J12535" t="str">
        <f>_xlfn.XLOOKUP(tbl_GL[[#This Row],[Account_key]],tbl_COA[Account_key],tbl_COA[SubAccount],,0)</f>
        <v>Cash at Bank</v>
      </c>
      <c r="K12535">
        <f>YEAR(tbl_GL[[#This Row],[Date]])</f>
        <v>2019</v>
      </c>
    </row>
    <row r="12536" spans="1:11" x14ac:dyDescent="0.35">
      <c r="A12536">
        <v>1082.2</v>
      </c>
      <c r="B12536" s="24">
        <v>43707</v>
      </c>
      <c r="C12536">
        <v>5</v>
      </c>
      <c r="D12536" s="13">
        <v>120</v>
      </c>
      <c r="E12536" s="13" t="s">
        <v>98</v>
      </c>
      <c r="F12536" s="17">
        <v>-1964</v>
      </c>
      <c r="G12536" t="str">
        <f>_xlfn.XLOOKUP(tbl_GL[[#This Row],[Account_key]],tbl_COA[Account_key],tbl_COA[Class],"Not Found")</f>
        <v>Liabilities and Owners Equity</v>
      </c>
      <c r="H12536" t="str">
        <f>_xlfn.XLOOKUP(tbl_GL[[#This Row],[Account_key]],tbl_COA[Account_key],tbl_COA[SubClass],"Not Found")</f>
        <v>Liabilities</v>
      </c>
      <c r="I12536" t="str">
        <f>_xlfn.XLOOKUP(tbl_GL[[#This Row],[Account_key]],tbl_COA[Account_key],tbl_COA[SubClass2],"Not Found")</f>
        <v>Current Liabilities</v>
      </c>
      <c r="J12536" t="str">
        <f>_xlfn.XLOOKUP(tbl_GL[[#This Row],[Account_key]],tbl_COA[Account_key],tbl_COA[SubAccount],,0)</f>
        <v>Accrued Expenses</v>
      </c>
      <c r="K12536">
        <f>YEAR(tbl_GL[[#This Row],[Date]])</f>
        <v>2019</v>
      </c>
    </row>
    <row r="12537" spans="1:11" x14ac:dyDescent="0.35">
      <c r="A12537">
        <v>1083.0999999999999</v>
      </c>
      <c r="B12537" s="24">
        <v>43708</v>
      </c>
      <c r="C12537">
        <v>5</v>
      </c>
      <c r="D12537" s="13">
        <v>10</v>
      </c>
      <c r="E12537" s="13" t="s">
        <v>110</v>
      </c>
      <c r="F12537" s="17">
        <v>-14</v>
      </c>
      <c r="G12537" t="str">
        <f>_xlfn.XLOOKUP(tbl_GL[[#This Row],[Account_key]],tbl_COA[Account_key],tbl_COA[Class],"Not Found")</f>
        <v>Assets</v>
      </c>
      <c r="H12537" t="str">
        <f>_xlfn.XLOOKUP(tbl_GL[[#This Row],[Account_key]],tbl_COA[Account_key],tbl_COA[SubClass],"Not Found")</f>
        <v>Assets</v>
      </c>
      <c r="I12537" t="str">
        <f>_xlfn.XLOOKUP(tbl_GL[[#This Row],[Account_key]],tbl_COA[Account_key],tbl_COA[SubClass2],"Not Found")</f>
        <v>Current Assets</v>
      </c>
      <c r="J12537" t="str">
        <f>_xlfn.XLOOKUP(tbl_GL[[#This Row],[Account_key]],tbl_COA[Account_key],tbl_COA[SubAccount],,0)</f>
        <v>Cash at Bank</v>
      </c>
      <c r="K12537">
        <f>YEAR(tbl_GL[[#This Row],[Date]])</f>
        <v>2019</v>
      </c>
    </row>
    <row r="12538" spans="1:11" x14ac:dyDescent="0.35">
      <c r="A12538">
        <v>1083.2</v>
      </c>
      <c r="B12538" s="24">
        <v>43708</v>
      </c>
      <c r="C12538">
        <v>5</v>
      </c>
      <c r="D12538" s="13">
        <v>430</v>
      </c>
      <c r="E12538" s="13" t="s">
        <v>110</v>
      </c>
      <c r="F12538" s="17">
        <v>-14</v>
      </c>
      <c r="G12538" t="str">
        <f>_xlfn.XLOOKUP(tbl_GL[[#This Row],[Account_key]],tbl_COA[Account_key],tbl_COA[Class],"Not Found")</f>
        <v>Non-operating</v>
      </c>
      <c r="H12538" t="str">
        <f>_xlfn.XLOOKUP(tbl_GL[[#This Row],[Account_key]],tbl_COA[Account_key],tbl_COA[SubClass],"Not Found")</f>
        <v>Exchange Loss/Gain</v>
      </c>
      <c r="I12538" t="str">
        <f>_xlfn.XLOOKUP(tbl_GL[[#This Row],[Account_key]],tbl_COA[Account_key],tbl_COA[SubClass2],"Not Found")</f>
        <v>Exchange Loss/Gain</v>
      </c>
      <c r="J12538" t="str">
        <f>_xlfn.XLOOKUP(tbl_GL[[#This Row],[Account_key]],tbl_COA[Account_key],tbl_COA[SubAccount],,0)</f>
        <v>Exchange Loss/Gain</v>
      </c>
      <c r="K12538">
        <f>YEAR(tbl_GL[[#This Row],[Date]])</f>
        <v>2019</v>
      </c>
    </row>
    <row r="12539" spans="1:11" x14ac:dyDescent="0.35">
      <c r="A12539">
        <v>1084.0999999999999</v>
      </c>
      <c r="B12539" s="24">
        <v>43708</v>
      </c>
      <c r="C12539">
        <v>5</v>
      </c>
      <c r="D12539" s="13">
        <v>10</v>
      </c>
      <c r="E12539" s="13" t="s">
        <v>113</v>
      </c>
      <c r="F12539" s="17">
        <v>95</v>
      </c>
      <c r="G12539" t="str">
        <f>_xlfn.XLOOKUP(tbl_GL[[#This Row],[Account_key]],tbl_COA[Account_key],tbl_COA[Class],"Not Found")</f>
        <v>Assets</v>
      </c>
      <c r="H12539" t="str">
        <f>_xlfn.XLOOKUP(tbl_GL[[#This Row],[Account_key]],tbl_COA[Account_key],tbl_COA[SubClass],"Not Found")</f>
        <v>Assets</v>
      </c>
      <c r="I12539" t="str">
        <f>_xlfn.XLOOKUP(tbl_GL[[#This Row],[Account_key]],tbl_COA[Account_key],tbl_COA[SubClass2],"Not Found")</f>
        <v>Current Assets</v>
      </c>
      <c r="J12539" t="str">
        <f>_xlfn.XLOOKUP(tbl_GL[[#This Row],[Account_key]],tbl_COA[Account_key],tbl_COA[SubAccount],,0)</f>
        <v>Cash at Bank</v>
      </c>
      <c r="K12539">
        <f>YEAR(tbl_GL[[#This Row],[Date]])</f>
        <v>2019</v>
      </c>
    </row>
    <row r="12540" spans="1:11" x14ac:dyDescent="0.35">
      <c r="A12540">
        <v>1084.2</v>
      </c>
      <c r="B12540" s="24">
        <v>43708</v>
      </c>
      <c r="C12540">
        <v>5</v>
      </c>
      <c r="D12540" s="13">
        <v>410</v>
      </c>
      <c r="E12540" s="13" t="s">
        <v>113</v>
      </c>
      <c r="F12540" s="17">
        <v>95</v>
      </c>
      <c r="G12540" t="str">
        <f>_xlfn.XLOOKUP(tbl_GL[[#This Row],[Account_key]],tbl_COA[Account_key],tbl_COA[Class],"Not Found")</f>
        <v>Non-operating</v>
      </c>
      <c r="H12540" t="str">
        <f>_xlfn.XLOOKUP(tbl_GL[[#This Row],[Account_key]],tbl_COA[Account_key],tbl_COA[SubClass],"Not Found")</f>
        <v>Interest Income</v>
      </c>
      <c r="I12540" t="str">
        <f>_xlfn.XLOOKUP(tbl_GL[[#This Row],[Account_key]],tbl_COA[Account_key],tbl_COA[SubClass2],"Not Found")</f>
        <v>Interest Income</v>
      </c>
      <c r="J12540" t="str">
        <f>_xlfn.XLOOKUP(tbl_GL[[#This Row],[Account_key]],tbl_COA[Account_key],tbl_COA[SubAccount],,0)</f>
        <v>Interest Income</v>
      </c>
      <c r="K12540">
        <f>YEAR(tbl_GL[[#This Row],[Date]])</f>
        <v>2019</v>
      </c>
    </row>
    <row r="12541" spans="1:11" x14ac:dyDescent="0.35">
      <c r="A12541">
        <v>1085.0999999999999</v>
      </c>
      <c r="B12541" s="24">
        <v>43708</v>
      </c>
      <c r="C12541">
        <v>5</v>
      </c>
      <c r="D12541" s="13">
        <v>400</v>
      </c>
      <c r="E12541" s="13" t="s">
        <v>104</v>
      </c>
      <c r="F12541" s="17">
        <v>-125</v>
      </c>
      <c r="G12541" t="str">
        <f>_xlfn.XLOOKUP(tbl_GL[[#This Row],[Account_key]],tbl_COA[Account_key],tbl_COA[Class],"Not Found")</f>
        <v>Operating account</v>
      </c>
      <c r="H12541" t="str">
        <f>_xlfn.XLOOKUP(tbl_GL[[#This Row],[Account_key]],tbl_COA[Account_key],tbl_COA[SubClass],"Not Found")</f>
        <v>Depreciation &amp; Amortization</v>
      </c>
      <c r="I12541" t="str">
        <f>_xlfn.XLOOKUP(tbl_GL[[#This Row],[Account_key]],tbl_COA[Account_key],tbl_COA[SubClass2],"Not Found")</f>
        <v>Amortization</v>
      </c>
      <c r="J12541" t="str">
        <f>_xlfn.XLOOKUP(tbl_GL[[#This Row],[Account_key]],tbl_COA[Account_key],tbl_COA[SubAccount],,0)</f>
        <v>Amortization of Intangible Assets</v>
      </c>
      <c r="K12541">
        <f>YEAR(tbl_GL[[#This Row],[Date]])</f>
        <v>2019</v>
      </c>
    </row>
    <row r="12542" spans="1:11" x14ac:dyDescent="0.35">
      <c r="A12542">
        <v>1085.2</v>
      </c>
      <c r="B12542" s="24">
        <v>43708</v>
      </c>
      <c r="C12542">
        <v>5</v>
      </c>
      <c r="D12542" s="13">
        <v>100</v>
      </c>
      <c r="E12542" s="13" t="s">
        <v>104</v>
      </c>
      <c r="F12542" s="17">
        <v>-125</v>
      </c>
      <c r="G12542" t="str">
        <f>_xlfn.XLOOKUP(tbl_GL[[#This Row],[Account_key]],tbl_COA[Account_key],tbl_COA[Class],"Not Found")</f>
        <v>Assets</v>
      </c>
      <c r="H12542" t="str">
        <f>_xlfn.XLOOKUP(tbl_GL[[#This Row],[Account_key]],tbl_COA[Account_key],tbl_COA[SubClass],"Not Found")</f>
        <v>Assets</v>
      </c>
      <c r="I12542" t="str">
        <f>_xlfn.XLOOKUP(tbl_GL[[#This Row],[Account_key]],tbl_COA[Account_key],tbl_COA[SubClass2],"Not Found")</f>
        <v>Non-Current Assets</v>
      </c>
      <c r="J12542" t="str">
        <f>_xlfn.XLOOKUP(tbl_GL[[#This Row],[Account_key]],tbl_COA[Account_key],tbl_COA[SubAccount],,0)</f>
        <v>Patents and trademarks</v>
      </c>
      <c r="K12542">
        <f>YEAR(tbl_GL[[#This Row],[Date]])</f>
        <v>2019</v>
      </c>
    </row>
    <row r="12543" spans="1:11" x14ac:dyDescent="0.35">
      <c r="A12543">
        <v>1086.0999999999999</v>
      </c>
      <c r="B12543" s="24">
        <v>43708</v>
      </c>
      <c r="C12543">
        <v>5</v>
      </c>
      <c r="D12543" s="13">
        <v>440</v>
      </c>
      <c r="E12543" s="13" t="s">
        <v>112</v>
      </c>
      <c r="F12543" s="17">
        <v>-195</v>
      </c>
      <c r="G12543" t="str">
        <f>_xlfn.XLOOKUP(tbl_GL[[#This Row],[Account_key]],tbl_COA[Account_key],tbl_COA[Class],"Not Found")</f>
        <v>Interest &amp; Tax</v>
      </c>
      <c r="H12543" t="str">
        <f>_xlfn.XLOOKUP(tbl_GL[[#This Row],[Account_key]],tbl_COA[Account_key],tbl_COA[SubClass],"Not Found")</f>
        <v>Interest Expense</v>
      </c>
      <c r="I12543" t="str">
        <f>_xlfn.XLOOKUP(tbl_GL[[#This Row],[Account_key]],tbl_COA[Account_key],tbl_COA[SubClass2],"Not Found")</f>
        <v>Interest Expense</v>
      </c>
      <c r="J12543" t="str">
        <f>_xlfn.XLOOKUP(tbl_GL[[#This Row],[Account_key]],tbl_COA[Account_key],tbl_COA[SubAccount],,0)</f>
        <v>Interest Expense</v>
      </c>
      <c r="K12543">
        <f>YEAR(tbl_GL[[#This Row],[Date]])</f>
        <v>2019</v>
      </c>
    </row>
    <row r="12544" spans="1:11" x14ac:dyDescent="0.35">
      <c r="A12544">
        <v>1086.2</v>
      </c>
      <c r="B12544" s="24">
        <v>43708</v>
      </c>
      <c r="C12544">
        <v>5</v>
      </c>
      <c r="D12544" s="13">
        <v>121</v>
      </c>
      <c r="E12544" s="13" t="s">
        <v>112</v>
      </c>
      <c r="F12544" s="17">
        <v>195</v>
      </c>
      <c r="G12544" t="str">
        <f>_xlfn.XLOOKUP(tbl_GL[[#This Row],[Account_key]],tbl_COA[Account_key],tbl_COA[Class],"Not Found")</f>
        <v>Liabilities and Owners Equity</v>
      </c>
      <c r="H12544" t="str">
        <f>_xlfn.XLOOKUP(tbl_GL[[#This Row],[Account_key]],tbl_COA[Account_key],tbl_COA[SubClass],"Not Found")</f>
        <v>Liabilities</v>
      </c>
      <c r="I12544" t="str">
        <f>_xlfn.XLOOKUP(tbl_GL[[#This Row],[Account_key]],tbl_COA[Account_key],tbl_COA[SubClass2],"Not Found")</f>
        <v>Current Liabilities</v>
      </c>
      <c r="J12544" t="str">
        <f>_xlfn.XLOOKUP(tbl_GL[[#This Row],[Account_key]],tbl_COA[Account_key],tbl_COA[SubAccount],,0)</f>
        <v>Interest Payable</v>
      </c>
      <c r="K12544">
        <f>YEAR(tbl_GL[[#This Row],[Date]])</f>
        <v>2019</v>
      </c>
    </row>
    <row r="12545" spans="1:11" x14ac:dyDescent="0.35">
      <c r="A12545">
        <v>1087.0999999999999</v>
      </c>
      <c r="B12545" s="24">
        <v>43708</v>
      </c>
      <c r="C12545">
        <v>5</v>
      </c>
      <c r="D12545" s="13">
        <v>450</v>
      </c>
      <c r="E12545" s="23" t="s">
        <v>108</v>
      </c>
      <c r="F12545" s="17">
        <v>-3016</v>
      </c>
      <c r="G12545" t="str">
        <f>_xlfn.XLOOKUP(tbl_GL[[#This Row],[Account_key]],tbl_COA[Account_key],tbl_COA[Class],"Not Found")</f>
        <v>Interest &amp; Tax</v>
      </c>
      <c r="H12545" t="str">
        <f>_xlfn.XLOOKUP(tbl_GL[[#This Row],[Account_key]],tbl_COA[Account_key],tbl_COA[SubClass],"Not Found")</f>
        <v>Taxation</v>
      </c>
      <c r="I12545" t="str">
        <f>_xlfn.XLOOKUP(tbl_GL[[#This Row],[Account_key]],tbl_COA[Account_key],tbl_COA[SubClass2],"Not Found")</f>
        <v>Taxation</v>
      </c>
      <c r="J12545" t="str">
        <f>_xlfn.XLOOKUP(tbl_GL[[#This Row],[Account_key]],tbl_COA[Account_key],tbl_COA[SubAccount],,0)</f>
        <v>Taxation</v>
      </c>
      <c r="K12545">
        <f>YEAR(tbl_GL[[#This Row],[Date]])</f>
        <v>2019</v>
      </c>
    </row>
    <row r="12546" spans="1:11" x14ac:dyDescent="0.35">
      <c r="A12546">
        <v>1087.2</v>
      </c>
      <c r="B12546" s="24">
        <v>43708</v>
      </c>
      <c r="C12546">
        <v>5</v>
      </c>
      <c r="D12546" s="13">
        <v>122</v>
      </c>
      <c r="E12546" s="23" t="s">
        <v>108</v>
      </c>
      <c r="F12546" s="17">
        <v>3016</v>
      </c>
      <c r="G12546" t="str">
        <f>_xlfn.XLOOKUP(tbl_GL[[#This Row],[Account_key]],tbl_COA[Account_key],tbl_COA[Class],"Not Found")</f>
        <v>Liabilities and Owners Equity</v>
      </c>
      <c r="H12546" t="str">
        <f>_xlfn.XLOOKUP(tbl_GL[[#This Row],[Account_key]],tbl_COA[Account_key],tbl_COA[SubClass],"Not Found")</f>
        <v>Liabilities</v>
      </c>
      <c r="I12546" t="str">
        <f>_xlfn.XLOOKUP(tbl_GL[[#This Row],[Account_key]],tbl_COA[Account_key],tbl_COA[SubClass2],"Not Found")</f>
        <v>Current Liabilities</v>
      </c>
      <c r="J12546" t="str">
        <f>_xlfn.XLOOKUP(tbl_GL[[#This Row],[Account_key]],tbl_COA[Account_key],tbl_COA[SubAccount],,0)</f>
        <v>Tax payable</v>
      </c>
      <c r="K12546">
        <f>YEAR(tbl_GL[[#This Row],[Date]])</f>
        <v>2019</v>
      </c>
    </row>
    <row r="12547" spans="1:11" x14ac:dyDescent="0.35">
      <c r="A12547">
        <v>1088.0999999999999</v>
      </c>
      <c r="B12547" s="24">
        <v>43708</v>
      </c>
      <c r="C12547">
        <v>5</v>
      </c>
      <c r="D12547" s="13">
        <v>240</v>
      </c>
      <c r="E12547" s="13" t="s">
        <v>56</v>
      </c>
      <c r="F12547" s="17">
        <v>-4500</v>
      </c>
      <c r="G12547" t="str">
        <f>_xlfn.XLOOKUP(tbl_GL[[#This Row],[Account_key]],tbl_COA[Account_key],tbl_COA[Class],"Not Found")</f>
        <v>Operating account</v>
      </c>
      <c r="H12547" t="str">
        <f>_xlfn.XLOOKUP(tbl_GL[[#This Row],[Account_key]],tbl_COA[Account_key],tbl_COA[SubClass],"Not Found")</f>
        <v>Operating Expenses</v>
      </c>
      <c r="I12547" t="str">
        <f>_xlfn.XLOOKUP(tbl_GL[[#This Row],[Account_key]],tbl_COA[Account_key],tbl_COA[SubClass2],"Not Found")</f>
        <v>Sales &amp; Distribution</v>
      </c>
      <c r="J12547" t="str">
        <f>_xlfn.XLOOKUP(tbl_GL[[#This Row],[Account_key]],tbl_COA[Account_key],tbl_COA[SubAccount],,0)</f>
        <v>Salaries</v>
      </c>
      <c r="K12547">
        <f>YEAR(tbl_GL[[#This Row],[Date]])</f>
        <v>2019</v>
      </c>
    </row>
    <row r="12548" spans="1:11" x14ac:dyDescent="0.35">
      <c r="A12548">
        <v>1088.2</v>
      </c>
      <c r="B12548" s="24">
        <v>43708</v>
      </c>
      <c r="C12548">
        <v>5</v>
      </c>
      <c r="D12548" s="13">
        <v>10</v>
      </c>
      <c r="E12548" s="13" t="s">
        <v>56</v>
      </c>
      <c r="F12548" s="17">
        <v>-4500</v>
      </c>
      <c r="G12548" t="str">
        <f>_xlfn.XLOOKUP(tbl_GL[[#This Row],[Account_key]],tbl_COA[Account_key],tbl_COA[Class],"Not Found")</f>
        <v>Assets</v>
      </c>
      <c r="H12548" t="str">
        <f>_xlfn.XLOOKUP(tbl_GL[[#This Row],[Account_key]],tbl_COA[Account_key],tbl_COA[SubClass],"Not Found")</f>
        <v>Assets</v>
      </c>
      <c r="I12548" t="str">
        <f>_xlfn.XLOOKUP(tbl_GL[[#This Row],[Account_key]],tbl_COA[Account_key],tbl_COA[SubClass2],"Not Found")</f>
        <v>Current Assets</v>
      </c>
      <c r="J12548" t="str">
        <f>_xlfn.XLOOKUP(tbl_GL[[#This Row],[Account_key]],tbl_COA[Account_key],tbl_COA[SubAccount],,0)</f>
        <v>Cash at Bank</v>
      </c>
      <c r="K12548">
        <f>YEAR(tbl_GL[[#This Row],[Date]])</f>
        <v>2019</v>
      </c>
    </row>
    <row r="12549" spans="1:11" x14ac:dyDescent="0.35">
      <c r="A12549">
        <v>1089.0999999999999</v>
      </c>
      <c r="B12549" s="24">
        <v>43708</v>
      </c>
      <c r="C12549">
        <v>5</v>
      </c>
      <c r="D12549" s="13">
        <v>380</v>
      </c>
      <c r="E12549" s="13" t="s">
        <v>101</v>
      </c>
      <c r="F12549" s="17">
        <v>-4900</v>
      </c>
      <c r="G12549" t="str">
        <f>_xlfn.XLOOKUP(tbl_GL[[#This Row],[Account_key]],tbl_COA[Account_key],tbl_COA[Class],"Not Found")</f>
        <v>Operating account</v>
      </c>
      <c r="H12549" t="str">
        <f>_xlfn.XLOOKUP(tbl_GL[[#This Row],[Account_key]],tbl_COA[Account_key],tbl_COA[SubClass],"Not Found")</f>
        <v>Depreciation &amp; Amortization</v>
      </c>
      <c r="I12549" t="str">
        <f>_xlfn.XLOOKUP(tbl_GL[[#This Row],[Account_key]],tbl_COA[Account_key],tbl_COA[SubClass2],"Not Found")</f>
        <v>Depreciation</v>
      </c>
      <c r="J12549" t="str">
        <f>_xlfn.XLOOKUP(tbl_GL[[#This Row],[Account_key]],tbl_COA[Account_key],tbl_COA[SubAccount],,0)</f>
        <v>Equipment</v>
      </c>
      <c r="K12549">
        <f>YEAR(tbl_GL[[#This Row],[Date]])</f>
        <v>2019</v>
      </c>
    </row>
    <row r="12550" spans="1:11" x14ac:dyDescent="0.35">
      <c r="A12550">
        <v>1089.2</v>
      </c>
      <c r="B12550" s="24">
        <v>43708</v>
      </c>
      <c r="C12550">
        <v>5</v>
      </c>
      <c r="D12550" s="13">
        <v>90</v>
      </c>
      <c r="E12550" s="13" t="s">
        <v>101</v>
      </c>
      <c r="F12550" s="17">
        <v>-4900</v>
      </c>
      <c r="G12550" t="str">
        <f>_xlfn.XLOOKUP(tbl_GL[[#This Row],[Account_key]],tbl_COA[Account_key],tbl_COA[Class],"Not Found")</f>
        <v>Assets</v>
      </c>
      <c r="H12550" t="str">
        <f>_xlfn.XLOOKUP(tbl_GL[[#This Row],[Account_key]],tbl_COA[Account_key],tbl_COA[SubClass],"Not Found")</f>
        <v>Assets</v>
      </c>
      <c r="I12550" t="str">
        <f>_xlfn.XLOOKUP(tbl_GL[[#This Row],[Account_key]],tbl_COA[Account_key],tbl_COA[SubClass2],"Not Found")</f>
        <v>Non-Current Assets</v>
      </c>
      <c r="J12550" t="str">
        <f>_xlfn.XLOOKUP(tbl_GL[[#This Row],[Account_key]],tbl_COA[Account_key],tbl_COA[SubAccount],,0)</f>
        <v>Office Furniture &amp; Equipment</v>
      </c>
      <c r="K12550">
        <f>YEAR(tbl_GL[[#This Row],[Date]])</f>
        <v>2019</v>
      </c>
    </row>
    <row r="12551" spans="1:11" x14ac:dyDescent="0.35">
      <c r="A12551">
        <v>1091.0999999999999</v>
      </c>
      <c r="B12551" s="24">
        <v>43709</v>
      </c>
      <c r="C12551">
        <v>5</v>
      </c>
      <c r="D12551" s="13">
        <v>10</v>
      </c>
      <c r="E12551" s="13" t="s">
        <v>98</v>
      </c>
      <c r="F12551" s="17">
        <v>-1362</v>
      </c>
      <c r="G12551" t="str">
        <f>_xlfn.XLOOKUP(tbl_GL[[#This Row],[Account_key]],tbl_COA[Account_key],tbl_COA[Class],"Not Found")</f>
        <v>Assets</v>
      </c>
      <c r="H12551" t="str">
        <f>_xlfn.XLOOKUP(tbl_GL[[#This Row],[Account_key]],tbl_COA[Account_key],tbl_COA[SubClass],"Not Found")</f>
        <v>Assets</v>
      </c>
      <c r="I12551" t="str">
        <f>_xlfn.XLOOKUP(tbl_GL[[#This Row],[Account_key]],tbl_COA[Account_key],tbl_COA[SubClass2],"Not Found")</f>
        <v>Current Assets</v>
      </c>
      <c r="J12551" t="str">
        <f>_xlfn.XLOOKUP(tbl_GL[[#This Row],[Account_key]],tbl_COA[Account_key],tbl_COA[SubAccount],,0)</f>
        <v>Cash at Bank</v>
      </c>
      <c r="K12551">
        <f>YEAR(tbl_GL[[#This Row],[Date]])</f>
        <v>2019</v>
      </c>
    </row>
    <row r="12552" spans="1:11" x14ac:dyDescent="0.35">
      <c r="A12552">
        <v>1091.2</v>
      </c>
      <c r="B12552" s="24">
        <v>43709</v>
      </c>
      <c r="C12552">
        <v>5</v>
      </c>
      <c r="D12552" s="13">
        <v>120</v>
      </c>
      <c r="E12552" s="13" t="s">
        <v>98</v>
      </c>
      <c r="F12552" s="17">
        <v>-1362</v>
      </c>
      <c r="G12552" t="str">
        <f>_xlfn.XLOOKUP(tbl_GL[[#This Row],[Account_key]],tbl_COA[Account_key],tbl_COA[Class],"Not Found")</f>
        <v>Liabilities and Owners Equity</v>
      </c>
      <c r="H12552" t="str">
        <f>_xlfn.XLOOKUP(tbl_GL[[#This Row],[Account_key]],tbl_COA[Account_key],tbl_COA[SubClass],"Not Found")</f>
        <v>Liabilities</v>
      </c>
      <c r="I12552" t="str">
        <f>_xlfn.XLOOKUP(tbl_GL[[#This Row],[Account_key]],tbl_COA[Account_key],tbl_COA[SubClass2],"Not Found")</f>
        <v>Current Liabilities</v>
      </c>
      <c r="J12552" t="str">
        <f>_xlfn.XLOOKUP(tbl_GL[[#This Row],[Account_key]],tbl_COA[Account_key],tbl_COA[SubAccount],,0)</f>
        <v>Accrued Expenses</v>
      </c>
      <c r="K12552">
        <f>YEAR(tbl_GL[[#This Row],[Date]])</f>
        <v>2019</v>
      </c>
    </row>
    <row r="12553" spans="1:11" x14ac:dyDescent="0.35">
      <c r="A12553">
        <v>1092.0999999999999</v>
      </c>
      <c r="B12553" s="24">
        <v>43709</v>
      </c>
      <c r="C12553">
        <v>5</v>
      </c>
      <c r="D12553" s="13">
        <v>260</v>
      </c>
      <c r="E12553" s="13" t="s">
        <v>97</v>
      </c>
      <c r="F12553" s="17">
        <v>-1486</v>
      </c>
      <c r="G12553" t="str">
        <f>_xlfn.XLOOKUP(tbl_GL[[#This Row],[Account_key]],tbl_COA[Account_key],tbl_COA[Class],"Not Found")</f>
        <v>Operating account</v>
      </c>
      <c r="H12553" t="str">
        <f>_xlfn.XLOOKUP(tbl_GL[[#This Row],[Account_key]],tbl_COA[Account_key],tbl_COA[SubClass],"Not Found")</f>
        <v>Operating Expenses</v>
      </c>
      <c r="I12553" t="str">
        <f>_xlfn.XLOOKUP(tbl_GL[[#This Row],[Account_key]],tbl_COA[Account_key],tbl_COA[SubClass2],"Not Found")</f>
        <v>Marketing</v>
      </c>
      <c r="J12553" t="str">
        <f>_xlfn.XLOOKUP(tbl_GL[[#This Row],[Account_key]],tbl_COA[Account_key],tbl_COA[SubAccount],,0)</f>
        <v>Commissions</v>
      </c>
      <c r="K12553">
        <f>YEAR(tbl_GL[[#This Row],[Date]])</f>
        <v>2019</v>
      </c>
    </row>
    <row r="12554" spans="1:11" x14ac:dyDescent="0.35">
      <c r="A12554">
        <v>1092.2</v>
      </c>
      <c r="B12554" s="24">
        <v>43709</v>
      </c>
      <c r="C12554">
        <v>5</v>
      </c>
      <c r="D12554" s="13">
        <v>120</v>
      </c>
      <c r="E12554" s="13" t="s">
        <v>97</v>
      </c>
      <c r="F12554" s="17">
        <v>1486</v>
      </c>
      <c r="G12554" t="str">
        <f>_xlfn.XLOOKUP(tbl_GL[[#This Row],[Account_key]],tbl_COA[Account_key],tbl_COA[Class],"Not Found")</f>
        <v>Liabilities and Owners Equity</v>
      </c>
      <c r="H12554" t="str">
        <f>_xlfn.XLOOKUP(tbl_GL[[#This Row],[Account_key]],tbl_COA[Account_key],tbl_COA[SubClass],"Not Found")</f>
        <v>Liabilities</v>
      </c>
      <c r="I12554" t="str">
        <f>_xlfn.XLOOKUP(tbl_GL[[#This Row],[Account_key]],tbl_COA[Account_key],tbl_COA[SubClass2],"Not Found")</f>
        <v>Current Liabilities</v>
      </c>
      <c r="J12554" t="str">
        <f>_xlfn.XLOOKUP(tbl_GL[[#This Row],[Account_key]],tbl_COA[Account_key],tbl_COA[SubAccount],,0)</f>
        <v>Accrued Expenses</v>
      </c>
      <c r="K12554">
        <f>YEAR(tbl_GL[[#This Row],[Date]])</f>
        <v>2019</v>
      </c>
    </row>
    <row r="12555" spans="1:11" x14ac:dyDescent="0.35">
      <c r="A12555">
        <v>1093.0999999999999</v>
      </c>
      <c r="B12555" s="24">
        <v>43709</v>
      </c>
      <c r="C12555">
        <v>5</v>
      </c>
      <c r="D12555" s="13">
        <v>60</v>
      </c>
      <c r="E12555" s="13" t="s">
        <v>84</v>
      </c>
      <c r="F12555" s="17">
        <v>20475</v>
      </c>
      <c r="G12555" t="str">
        <f>_xlfn.XLOOKUP(tbl_GL[[#This Row],[Account_key]],tbl_COA[Account_key],tbl_COA[Class],"Not Found")</f>
        <v>Assets</v>
      </c>
      <c r="H12555" t="str">
        <f>_xlfn.XLOOKUP(tbl_GL[[#This Row],[Account_key]],tbl_COA[Account_key],tbl_COA[SubClass],"Not Found")</f>
        <v>Assets</v>
      </c>
      <c r="I12555" t="str">
        <f>_xlfn.XLOOKUP(tbl_GL[[#This Row],[Account_key]],tbl_COA[Account_key],tbl_COA[SubClass2],"Not Found")</f>
        <v>Current Assets</v>
      </c>
      <c r="J12555" t="str">
        <f>_xlfn.XLOOKUP(tbl_GL[[#This Row],[Account_key]],tbl_COA[Account_key],tbl_COA[SubAccount],,0)</f>
        <v>Inventory</v>
      </c>
      <c r="K12555">
        <f>YEAR(tbl_GL[[#This Row],[Date]])</f>
        <v>2019</v>
      </c>
    </row>
    <row r="12556" spans="1:11" x14ac:dyDescent="0.35">
      <c r="A12556">
        <v>1093.2</v>
      </c>
      <c r="B12556" s="24">
        <v>43709</v>
      </c>
      <c r="C12556">
        <v>5</v>
      </c>
      <c r="D12556" s="13">
        <v>110</v>
      </c>
      <c r="E12556" s="13" t="s">
        <v>84</v>
      </c>
      <c r="F12556" s="17">
        <v>20475</v>
      </c>
      <c r="G12556" t="str">
        <f>_xlfn.XLOOKUP(tbl_GL[[#This Row],[Account_key]],tbl_COA[Account_key],tbl_COA[Class],"Not Found")</f>
        <v>Liabilities and Owners Equity</v>
      </c>
      <c r="H12556" t="str">
        <f>_xlfn.XLOOKUP(tbl_GL[[#This Row],[Account_key]],tbl_COA[Account_key],tbl_COA[SubClass],"Not Found")</f>
        <v>Liabilities</v>
      </c>
      <c r="I12556" t="str">
        <f>_xlfn.XLOOKUP(tbl_GL[[#This Row],[Account_key]],tbl_COA[Account_key],tbl_COA[SubClass2],"Not Found")</f>
        <v>Current Liabilities</v>
      </c>
      <c r="J12556" t="str">
        <f>_xlfn.XLOOKUP(tbl_GL[[#This Row],[Account_key]],tbl_COA[Account_key],tbl_COA[SubAccount],,0)</f>
        <v>Trade Payables</v>
      </c>
      <c r="K12556">
        <f>YEAR(tbl_GL[[#This Row],[Date]])</f>
        <v>2019</v>
      </c>
    </row>
    <row r="12557" spans="1:11" x14ac:dyDescent="0.35">
      <c r="A12557">
        <v>1094.0999999999999</v>
      </c>
      <c r="B12557" s="24">
        <v>43711</v>
      </c>
      <c r="C12557">
        <v>5</v>
      </c>
      <c r="D12557" s="13">
        <v>30</v>
      </c>
      <c r="E12557" s="13" t="s">
        <v>80</v>
      </c>
      <c r="F12557" s="17">
        <v>-14493</v>
      </c>
      <c r="G12557" t="str">
        <f>_xlfn.XLOOKUP(tbl_GL[[#This Row],[Account_key]],tbl_COA[Account_key],tbl_COA[Class],"Not Found")</f>
        <v>Assets</v>
      </c>
      <c r="H12557" t="str">
        <f>_xlfn.XLOOKUP(tbl_GL[[#This Row],[Account_key]],tbl_COA[Account_key],tbl_COA[SubClass],"Not Found")</f>
        <v>Assets</v>
      </c>
      <c r="I12557" t="str">
        <f>_xlfn.XLOOKUP(tbl_GL[[#This Row],[Account_key]],tbl_COA[Account_key],tbl_COA[SubClass2],"Not Found")</f>
        <v>Current Assets</v>
      </c>
      <c r="J12557" t="str">
        <f>_xlfn.XLOOKUP(tbl_GL[[#This Row],[Account_key]],tbl_COA[Account_key],tbl_COA[SubAccount],,0)</f>
        <v>Trade Receivables</v>
      </c>
      <c r="K12557">
        <f>YEAR(tbl_GL[[#This Row],[Date]])</f>
        <v>2019</v>
      </c>
    </row>
    <row r="12558" spans="1:11" x14ac:dyDescent="0.35">
      <c r="A12558">
        <v>1094.2</v>
      </c>
      <c r="B12558" s="24">
        <v>43711</v>
      </c>
      <c r="C12558">
        <v>5</v>
      </c>
      <c r="D12558" s="13">
        <v>10</v>
      </c>
      <c r="E12558" s="13" t="s">
        <v>80</v>
      </c>
      <c r="F12558" s="17">
        <v>14493</v>
      </c>
      <c r="G12558" t="str">
        <f>_xlfn.XLOOKUP(tbl_GL[[#This Row],[Account_key]],tbl_COA[Account_key],tbl_COA[Class],"Not Found")</f>
        <v>Assets</v>
      </c>
      <c r="H12558" t="str">
        <f>_xlfn.XLOOKUP(tbl_GL[[#This Row],[Account_key]],tbl_COA[Account_key],tbl_COA[SubClass],"Not Found")</f>
        <v>Assets</v>
      </c>
      <c r="I12558" t="str">
        <f>_xlfn.XLOOKUP(tbl_GL[[#This Row],[Account_key]],tbl_COA[Account_key],tbl_COA[SubClass2],"Not Found")</f>
        <v>Current Assets</v>
      </c>
      <c r="J12558" t="str">
        <f>_xlfn.XLOOKUP(tbl_GL[[#This Row],[Account_key]],tbl_COA[Account_key],tbl_COA[SubAccount],,0)</f>
        <v>Cash at Bank</v>
      </c>
      <c r="K12558">
        <f>YEAR(tbl_GL[[#This Row],[Date]])</f>
        <v>2019</v>
      </c>
    </row>
    <row r="12559" spans="1:11" x14ac:dyDescent="0.35">
      <c r="A12559">
        <v>1095.0999999999999</v>
      </c>
      <c r="B12559" s="24">
        <v>43712</v>
      </c>
      <c r="C12559">
        <v>5</v>
      </c>
      <c r="D12559" s="13">
        <v>230</v>
      </c>
      <c r="E12559" s="13" t="s">
        <v>4</v>
      </c>
      <c r="F12559" s="17">
        <v>-760</v>
      </c>
      <c r="G12559" t="str">
        <f>_xlfn.XLOOKUP(tbl_GL[[#This Row],[Account_key]],tbl_COA[Account_key],tbl_COA[Class],"Not Found")</f>
        <v>Trading account</v>
      </c>
      <c r="H12559" t="str">
        <f>_xlfn.XLOOKUP(tbl_GL[[#This Row],[Account_key]],tbl_COA[Account_key],tbl_COA[SubClass],"Not Found")</f>
        <v>Cost of Sales</v>
      </c>
      <c r="I12559" t="str">
        <f>_xlfn.XLOOKUP(tbl_GL[[#This Row],[Account_key]],tbl_COA[Account_key],tbl_COA[SubClass2],"Not Found")</f>
        <v>Cost of Sales</v>
      </c>
      <c r="J12559" t="str">
        <f>_xlfn.XLOOKUP(tbl_GL[[#This Row],[Account_key]],tbl_COA[Account_key],tbl_COA[SubAccount],,0)</f>
        <v>Cost of Sales</v>
      </c>
      <c r="K12559">
        <f>YEAR(tbl_GL[[#This Row],[Date]])</f>
        <v>2019</v>
      </c>
    </row>
    <row r="12560" spans="1:11" x14ac:dyDescent="0.35">
      <c r="A12560">
        <v>1095.2</v>
      </c>
      <c r="B12560" s="24">
        <v>43712</v>
      </c>
      <c r="C12560">
        <v>5</v>
      </c>
      <c r="D12560" s="13">
        <v>60</v>
      </c>
      <c r="E12560" s="13" t="s">
        <v>4</v>
      </c>
      <c r="F12560" s="17">
        <v>-760</v>
      </c>
      <c r="G12560" t="str">
        <f>_xlfn.XLOOKUP(tbl_GL[[#This Row],[Account_key]],tbl_COA[Account_key],tbl_COA[Class],"Not Found")</f>
        <v>Assets</v>
      </c>
      <c r="H12560" t="str">
        <f>_xlfn.XLOOKUP(tbl_GL[[#This Row],[Account_key]],tbl_COA[Account_key],tbl_COA[SubClass],"Not Found")</f>
        <v>Assets</v>
      </c>
      <c r="I12560" t="str">
        <f>_xlfn.XLOOKUP(tbl_GL[[#This Row],[Account_key]],tbl_COA[Account_key],tbl_COA[SubClass2],"Not Found")</f>
        <v>Current Assets</v>
      </c>
      <c r="J12560" t="str">
        <f>_xlfn.XLOOKUP(tbl_GL[[#This Row],[Account_key]],tbl_COA[Account_key],tbl_COA[SubAccount],,0)</f>
        <v>Inventory</v>
      </c>
      <c r="K12560">
        <f>YEAR(tbl_GL[[#This Row],[Date]])</f>
        <v>2019</v>
      </c>
    </row>
    <row r="12561" spans="1:11" x14ac:dyDescent="0.35">
      <c r="A12561">
        <v>1096.0999999999999</v>
      </c>
      <c r="B12561" s="24">
        <v>43712</v>
      </c>
      <c r="C12561">
        <v>5</v>
      </c>
      <c r="D12561" s="13">
        <v>230</v>
      </c>
      <c r="E12561" s="13" t="s">
        <v>4</v>
      </c>
      <c r="F12561" s="17">
        <v>-2814</v>
      </c>
      <c r="G12561" t="str">
        <f>_xlfn.XLOOKUP(tbl_GL[[#This Row],[Account_key]],tbl_COA[Account_key],tbl_COA[Class],"Not Found")</f>
        <v>Trading account</v>
      </c>
      <c r="H12561" t="str">
        <f>_xlfn.XLOOKUP(tbl_GL[[#This Row],[Account_key]],tbl_COA[Account_key],tbl_COA[SubClass],"Not Found")</f>
        <v>Cost of Sales</v>
      </c>
      <c r="I12561" t="str">
        <f>_xlfn.XLOOKUP(tbl_GL[[#This Row],[Account_key]],tbl_COA[Account_key],tbl_COA[SubClass2],"Not Found")</f>
        <v>Cost of Sales</v>
      </c>
      <c r="J12561" t="str">
        <f>_xlfn.XLOOKUP(tbl_GL[[#This Row],[Account_key]],tbl_COA[Account_key],tbl_COA[SubAccount],,0)</f>
        <v>Cost of Sales</v>
      </c>
      <c r="K12561">
        <f>YEAR(tbl_GL[[#This Row],[Date]])</f>
        <v>2019</v>
      </c>
    </row>
    <row r="12562" spans="1:11" x14ac:dyDescent="0.35">
      <c r="A12562">
        <v>1096.2</v>
      </c>
      <c r="B12562" s="24">
        <v>43712</v>
      </c>
      <c r="C12562">
        <v>5</v>
      </c>
      <c r="D12562" s="13">
        <v>60</v>
      </c>
      <c r="E12562" s="13" t="s">
        <v>4</v>
      </c>
      <c r="F12562" s="17">
        <v>-2814</v>
      </c>
      <c r="G12562" t="str">
        <f>_xlfn.XLOOKUP(tbl_GL[[#This Row],[Account_key]],tbl_COA[Account_key],tbl_COA[Class],"Not Found")</f>
        <v>Assets</v>
      </c>
      <c r="H12562" t="str">
        <f>_xlfn.XLOOKUP(tbl_GL[[#This Row],[Account_key]],tbl_COA[Account_key],tbl_COA[SubClass],"Not Found")</f>
        <v>Assets</v>
      </c>
      <c r="I12562" t="str">
        <f>_xlfn.XLOOKUP(tbl_GL[[#This Row],[Account_key]],tbl_COA[Account_key],tbl_COA[SubClass2],"Not Found")</f>
        <v>Current Assets</v>
      </c>
      <c r="J12562" t="str">
        <f>_xlfn.XLOOKUP(tbl_GL[[#This Row],[Account_key]],tbl_COA[Account_key],tbl_COA[SubAccount],,0)</f>
        <v>Inventory</v>
      </c>
      <c r="K12562">
        <f>YEAR(tbl_GL[[#This Row],[Date]])</f>
        <v>2019</v>
      </c>
    </row>
    <row r="12563" spans="1:11" x14ac:dyDescent="0.35">
      <c r="A12563">
        <v>1097.0999999999999</v>
      </c>
      <c r="B12563" s="24">
        <v>43712</v>
      </c>
      <c r="C12563">
        <v>5</v>
      </c>
      <c r="D12563" s="13">
        <v>210</v>
      </c>
      <c r="E12563" s="13" t="s">
        <v>7</v>
      </c>
      <c r="F12563" s="17">
        <v>3418</v>
      </c>
      <c r="G12563" t="str">
        <f>_xlfn.XLOOKUP(tbl_GL[[#This Row],[Account_key]],tbl_COA[Account_key],tbl_COA[Class],"Not Found")</f>
        <v>Trading account</v>
      </c>
      <c r="H12563" t="str">
        <f>_xlfn.XLOOKUP(tbl_GL[[#This Row],[Account_key]],tbl_COA[Account_key],tbl_COA[SubClass],"Not Found")</f>
        <v>Sales</v>
      </c>
      <c r="I12563" t="str">
        <f>_xlfn.XLOOKUP(tbl_GL[[#This Row],[Account_key]],tbl_COA[Account_key],tbl_COA[SubClass2],"Not Found")</f>
        <v>Sales</v>
      </c>
      <c r="J12563" t="str">
        <f>_xlfn.XLOOKUP(tbl_GL[[#This Row],[Account_key]],tbl_COA[Account_key],tbl_COA[SubAccount],,0)</f>
        <v>Sales</v>
      </c>
      <c r="K12563">
        <f>YEAR(tbl_GL[[#This Row],[Date]])</f>
        <v>2019</v>
      </c>
    </row>
    <row r="12564" spans="1:11" x14ac:dyDescent="0.35">
      <c r="A12564">
        <v>1097.2</v>
      </c>
      <c r="B12564" s="24">
        <v>43712</v>
      </c>
      <c r="C12564">
        <v>5</v>
      </c>
      <c r="D12564" s="13">
        <v>10</v>
      </c>
      <c r="E12564" s="13" t="s">
        <v>7</v>
      </c>
      <c r="F12564" s="17">
        <v>3418</v>
      </c>
      <c r="G12564" t="str">
        <f>_xlfn.XLOOKUP(tbl_GL[[#This Row],[Account_key]],tbl_COA[Account_key],tbl_COA[Class],"Not Found")</f>
        <v>Assets</v>
      </c>
      <c r="H12564" t="str">
        <f>_xlfn.XLOOKUP(tbl_GL[[#This Row],[Account_key]],tbl_COA[Account_key],tbl_COA[SubClass],"Not Found")</f>
        <v>Assets</v>
      </c>
      <c r="I12564" t="str">
        <f>_xlfn.XLOOKUP(tbl_GL[[#This Row],[Account_key]],tbl_COA[Account_key],tbl_COA[SubClass2],"Not Found")</f>
        <v>Current Assets</v>
      </c>
      <c r="J12564" t="str">
        <f>_xlfn.XLOOKUP(tbl_GL[[#This Row],[Account_key]],tbl_COA[Account_key],tbl_COA[SubAccount],,0)</f>
        <v>Cash at Bank</v>
      </c>
      <c r="K12564">
        <f>YEAR(tbl_GL[[#This Row],[Date]])</f>
        <v>2019</v>
      </c>
    </row>
    <row r="12565" spans="1:11" x14ac:dyDescent="0.35">
      <c r="A12565">
        <v>1098.0999999999999</v>
      </c>
      <c r="B12565" s="24">
        <v>43712</v>
      </c>
      <c r="C12565">
        <v>5</v>
      </c>
      <c r="D12565" s="13">
        <v>210</v>
      </c>
      <c r="E12565" s="13" t="s">
        <v>8</v>
      </c>
      <c r="F12565" s="17">
        <v>11078</v>
      </c>
      <c r="G12565" t="str">
        <f>_xlfn.XLOOKUP(tbl_GL[[#This Row],[Account_key]],tbl_COA[Account_key],tbl_COA[Class],"Not Found")</f>
        <v>Trading account</v>
      </c>
      <c r="H12565" t="str">
        <f>_xlfn.XLOOKUP(tbl_GL[[#This Row],[Account_key]],tbl_COA[Account_key],tbl_COA[SubClass],"Not Found")</f>
        <v>Sales</v>
      </c>
      <c r="I12565" t="str">
        <f>_xlfn.XLOOKUP(tbl_GL[[#This Row],[Account_key]],tbl_COA[Account_key],tbl_COA[SubClass2],"Not Found")</f>
        <v>Sales</v>
      </c>
      <c r="J12565" t="str">
        <f>_xlfn.XLOOKUP(tbl_GL[[#This Row],[Account_key]],tbl_COA[Account_key],tbl_COA[SubAccount],,0)</f>
        <v>Sales</v>
      </c>
      <c r="K12565">
        <f>YEAR(tbl_GL[[#This Row],[Date]])</f>
        <v>2019</v>
      </c>
    </row>
    <row r="12566" spans="1:11" x14ac:dyDescent="0.35">
      <c r="A12566">
        <v>1098.2</v>
      </c>
      <c r="B12566" s="24">
        <v>43712</v>
      </c>
      <c r="C12566">
        <v>5</v>
      </c>
      <c r="D12566" s="13">
        <v>30</v>
      </c>
      <c r="E12566" s="13" t="s">
        <v>8</v>
      </c>
      <c r="F12566" s="17">
        <v>11078</v>
      </c>
      <c r="G12566" t="str">
        <f>_xlfn.XLOOKUP(tbl_GL[[#This Row],[Account_key]],tbl_COA[Account_key],tbl_COA[Class],"Not Found")</f>
        <v>Assets</v>
      </c>
      <c r="H12566" t="str">
        <f>_xlfn.XLOOKUP(tbl_GL[[#This Row],[Account_key]],tbl_COA[Account_key],tbl_COA[SubClass],"Not Found")</f>
        <v>Assets</v>
      </c>
      <c r="I12566" t="str">
        <f>_xlfn.XLOOKUP(tbl_GL[[#This Row],[Account_key]],tbl_COA[Account_key],tbl_COA[SubClass2],"Not Found")</f>
        <v>Current Assets</v>
      </c>
      <c r="J12566" t="str">
        <f>_xlfn.XLOOKUP(tbl_GL[[#This Row],[Account_key]],tbl_COA[Account_key],tbl_COA[SubAccount],,0)</f>
        <v>Trade Receivables</v>
      </c>
      <c r="K12566">
        <f>YEAR(tbl_GL[[#This Row],[Date]])</f>
        <v>2019</v>
      </c>
    </row>
    <row r="12567" spans="1:11" x14ac:dyDescent="0.35">
      <c r="A12567">
        <v>1099.0999999999999</v>
      </c>
      <c r="B12567" s="24">
        <v>43713</v>
      </c>
      <c r="C12567">
        <v>5</v>
      </c>
      <c r="D12567" s="13">
        <v>330</v>
      </c>
      <c r="E12567" s="13" t="s">
        <v>97</v>
      </c>
      <c r="F12567" s="17">
        <v>-1213</v>
      </c>
      <c r="G12567" t="str">
        <f>_xlfn.XLOOKUP(tbl_GL[[#This Row],[Account_key]],tbl_COA[Account_key],tbl_COA[Class],"Not Found")</f>
        <v>Operating account</v>
      </c>
      <c r="H12567" t="str">
        <f>_xlfn.XLOOKUP(tbl_GL[[#This Row],[Account_key]],tbl_COA[Account_key],tbl_COA[SubClass],"Not Found")</f>
        <v>Operating Expenses</v>
      </c>
      <c r="I12567" t="str">
        <f>_xlfn.XLOOKUP(tbl_GL[[#This Row],[Account_key]],tbl_COA[Account_key],tbl_COA[SubClass2],"Not Found")</f>
        <v>Administration</v>
      </c>
      <c r="J12567" t="str">
        <f>_xlfn.XLOOKUP(tbl_GL[[#This Row],[Account_key]],tbl_COA[Account_key],tbl_COA[SubAccount],,0)</f>
        <v>Telephone</v>
      </c>
      <c r="K12567">
        <f>YEAR(tbl_GL[[#This Row],[Date]])</f>
        <v>2019</v>
      </c>
    </row>
    <row r="12568" spans="1:11" x14ac:dyDescent="0.35">
      <c r="A12568">
        <v>1099.2</v>
      </c>
      <c r="B12568" s="24">
        <v>43713</v>
      </c>
      <c r="C12568">
        <v>5</v>
      </c>
      <c r="D12568" s="13">
        <v>120</v>
      </c>
      <c r="E12568" s="13" t="s">
        <v>97</v>
      </c>
      <c r="F12568" s="17">
        <v>1213</v>
      </c>
      <c r="G12568" t="str">
        <f>_xlfn.XLOOKUP(tbl_GL[[#This Row],[Account_key]],tbl_COA[Account_key],tbl_COA[Class],"Not Found")</f>
        <v>Liabilities and Owners Equity</v>
      </c>
      <c r="H12568" t="str">
        <f>_xlfn.XLOOKUP(tbl_GL[[#This Row],[Account_key]],tbl_COA[Account_key],tbl_COA[SubClass],"Not Found")</f>
        <v>Liabilities</v>
      </c>
      <c r="I12568" t="str">
        <f>_xlfn.XLOOKUP(tbl_GL[[#This Row],[Account_key]],tbl_COA[Account_key],tbl_COA[SubClass2],"Not Found")</f>
        <v>Current Liabilities</v>
      </c>
      <c r="J12568" t="str">
        <f>_xlfn.XLOOKUP(tbl_GL[[#This Row],[Account_key]],tbl_COA[Account_key],tbl_COA[SubAccount],,0)</f>
        <v>Accrued Expenses</v>
      </c>
      <c r="K12568">
        <f>YEAR(tbl_GL[[#This Row],[Date]])</f>
        <v>2019</v>
      </c>
    </row>
    <row r="12569" spans="1:11" x14ac:dyDescent="0.35">
      <c r="A12569">
        <v>1100.0999999999999</v>
      </c>
      <c r="B12569" s="24">
        <v>43716</v>
      </c>
      <c r="C12569">
        <v>5</v>
      </c>
      <c r="D12569" s="13">
        <v>260</v>
      </c>
      <c r="E12569" s="13" t="s">
        <v>83</v>
      </c>
      <c r="F12569" s="17">
        <v>297</v>
      </c>
      <c r="G12569" t="str">
        <f>_xlfn.XLOOKUP(tbl_GL[[#This Row],[Account_key]],tbl_COA[Account_key],tbl_COA[Class],"Not Found")</f>
        <v>Operating account</v>
      </c>
      <c r="H12569" t="str">
        <f>_xlfn.XLOOKUP(tbl_GL[[#This Row],[Account_key]],tbl_COA[Account_key],tbl_COA[SubClass],"Not Found")</f>
        <v>Operating Expenses</v>
      </c>
      <c r="I12569" t="str">
        <f>_xlfn.XLOOKUP(tbl_GL[[#This Row],[Account_key]],tbl_COA[Account_key],tbl_COA[SubClass2],"Not Found")</f>
        <v>Marketing</v>
      </c>
      <c r="J12569" t="str">
        <f>_xlfn.XLOOKUP(tbl_GL[[#This Row],[Account_key]],tbl_COA[Account_key],tbl_COA[SubAccount],,0)</f>
        <v>Commissions</v>
      </c>
      <c r="K12569">
        <f>YEAR(tbl_GL[[#This Row],[Date]])</f>
        <v>2019</v>
      </c>
    </row>
    <row r="12570" spans="1:11" x14ac:dyDescent="0.35">
      <c r="A12570">
        <v>1100.2</v>
      </c>
      <c r="B12570" s="24">
        <v>43716</v>
      </c>
      <c r="C12570">
        <v>5</v>
      </c>
      <c r="D12570" s="13">
        <v>20</v>
      </c>
      <c r="E12570" s="13" t="s">
        <v>83</v>
      </c>
      <c r="F12570" s="17">
        <v>297</v>
      </c>
      <c r="G12570" t="str">
        <f>_xlfn.XLOOKUP(tbl_GL[[#This Row],[Account_key]],tbl_COA[Account_key],tbl_COA[Class],"Not Found")</f>
        <v>Assets</v>
      </c>
      <c r="H12570" t="str">
        <f>_xlfn.XLOOKUP(tbl_GL[[#This Row],[Account_key]],tbl_COA[Account_key],tbl_COA[SubClass],"Not Found")</f>
        <v>Assets</v>
      </c>
      <c r="I12570" t="str">
        <f>_xlfn.XLOOKUP(tbl_GL[[#This Row],[Account_key]],tbl_COA[Account_key],tbl_COA[SubClass2],"Not Found")</f>
        <v>Current Assets</v>
      </c>
      <c r="J12570" t="str">
        <f>_xlfn.XLOOKUP(tbl_GL[[#This Row],[Account_key]],tbl_COA[Account_key],tbl_COA[SubAccount],,0)</f>
        <v>Cash in hand</v>
      </c>
      <c r="K12570">
        <f>YEAR(tbl_GL[[#This Row],[Date]])</f>
        <v>2019</v>
      </c>
    </row>
    <row r="12571" spans="1:11" x14ac:dyDescent="0.35">
      <c r="A12571">
        <v>1101.0999999999999</v>
      </c>
      <c r="B12571" s="24">
        <v>43716</v>
      </c>
      <c r="C12571">
        <v>5</v>
      </c>
      <c r="D12571" s="13">
        <v>350</v>
      </c>
      <c r="E12571" s="13" t="s">
        <v>97</v>
      </c>
      <c r="F12571" s="17">
        <v>-1443</v>
      </c>
      <c r="G12571" t="str">
        <f>_xlfn.XLOOKUP(tbl_GL[[#This Row],[Account_key]],tbl_COA[Account_key],tbl_COA[Class],"Not Found")</f>
        <v>Operating account</v>
      </c>
      <c r="H12571" t="str">
        <f>_xlfn.XLOOKUP(tbl_GL[[#This Row],[Account_key]],tbl_COA[Account_key],tbl_COA[SubClass],"Not Found")</f>
        <v>Operating Expenses</v>
      </c>
      <c r="I12571" t="str">
        <f>_xlfn.XLOOKUP(tbl_GL[[#This Row],[Account_key]],tbl_COA[Account_key],tbl_COA[SubClass2],"Not Found")</f>
        <v>Administration</v>
      </c>
      <c r="J12571" t="str">
        <f>_xlfn.XLOOKUP(tbl_GL[[#This Row],[Account_key]],tbl_COA[Account_key],tbl_COA[SubAccount],,0)</f>
        <v>Other Expenses</v>
      </c>
      <c r="K12571">
        <f>YEAR(tbl_GL[[#This Row],[Date]])</f>
        <v>2019</v>
      </c>
    </row>
    <row r="12572" spans="1:11" x14ac:dyDescent="0.35">
      <c r="A12572">
        <v>1101.2</v>
      </c>
      <c r="B12572" s="24">
        <v>43716</v>
      </c>
      <c r="C12572">
        <v>5</v>
      </c>
      <c r="D12572" s="13">
        <v>120</v>
      </c>
      <c r="E12572" s="13" t="s">
        <v>97</v>
      </c>
      <c r="F12572" s="17">
        <v>1443</v>
      </c>
      <c r="G12572" t="str">
        <f>_xlfn.XLOOKUP(tbl_GL[[#This Row],[Account_key]],tbl_COA[Account_key],tbl_COA[Class],"Not Found")</f>
        <v>Liabilities and Owners Equity</v>
      </c>
      <c r="H12572" t="str">
        <f>_xlfn.XLOOKUP(tbl_GL[[#This Row],[Account_key]],tbl_COA[Account_key],tbl_COA[SubClass],"Not Found")</f>
        <v>Liabilities</v>
      </c>
      <c r="I12572" t="str">
        <f>_xlfn.XLOOKUP(tbl_GL[[#This Row],[Account_key]],tbl_COA[Account_key],tbl_COA[SubClass2],"Not Found")</f>
        <v>Current Liabilities</v>
      </c>
      <c r="J12572" t="str">
        <f>_xlfn.XLOOKUP(tbl_GL[[#This Row],[Account_key]],tbl_COA[Account_key],tbl_COA[SubAccount],,0)</f>
        <v>Accrued Expenses</v>
      </c>
      <c r="K12572">
        <f>YEAR(tbl_GL[[#This Row],[Date]])</f>
        <v>2019</v>
      </c>
    </row>
    <row r="12573" spans="1:11" x14ac:dyDescent="0.35">
      <c r="A12573">
        <v>1102.0999999999999</v>
      </c>
      <c r="B12573" s="24">
        <v>43718</v>
      </c>
      <c r="C12573">
        <v>5</v>
      </c>
      <c r="D12573" s="13">
        <v>10</v>
      </c>
      <c r="E12573" s="13" t="s">
        <v>98</v>
      </c>
      <c r="F12573" s="17">
        <v>-1626</v>
      </c>
      <c r="G12573" t="str">
        <f>_xlfn.XLOOKUP(tbl_GL[[#This Row],[Account_key]],tbl_COA[Account_key],tbl_COA[Class],"Not Found")</f>
        <v>Assets</v>
      </c>
      <c r="H12573" t="str">
        <f>_xlfn.XLOOKUP(tbl_GL[[#This Row],[Account_key]],tbl_COA[Account_key],tbl_COA[SubClass],"Not Found")</f>
        <v>Assets</v>
      </c>
      <c r="I12573" t="str">
        <f>_xlfn.XLOOKUP(tbl_GL[[#This Row],[Account_key]],tbl_COA[Account_key],tbl_COA[SubClass2],"Not Found")</f>
        <v>Current Assets</v>
      </c>
      <c r="J12573" t="str">
        <f>_xlfn.XLOOKUP(tbl_GL[[#This Row],[Account_key]],tbl_COA[Account_key],tbl_COA[SubAccount],,0)</f>
        <v>Cash at Bank</v>
      </c>
      <c r="K12573">
        <f>YEAR(tbl_GL[[#This Row],[Date]])</f>
        <v>2019</v>
      </c>
    </row>
    <row r="12574" spans="1:11" x14ac:dyDescent="0.35">
      <c r="A12574">
        <v>1102.2</v>
      </c>
      <c r="B12574" s="24">
        <v>43718</v>
      </c>
      <c r="C12574">
        <v>5</v>
      </c>
      <c r="D12574" s="13">
        <v>120</v>
      </c>
      <c r="E12574" s="13" t="s">
        <v>98</v>
      </c>
      <c r="F12574" s="17">
        <v>-1626</v>
      </c>
      <c r="G12574" t="str">
        <f>_xlfn.XLOOKUP(tbl_GL[[#This Row],[Account_key]],tbl_COA[Account_key],tbl_COA[Class],"Not Found")</f>
        <v>Liabilities and Owners Equity</v>
      </c>
      <c r="H12574" t="str">
        <f>_xlfn.XLOOKUP(tbl_GL[[#This Row],[Account_key]],tbl_COA[Account_key],tbl_COA[SubClass],"Not Found")</f>
        <v>Liabilities</v>
      </c>
      <c r="I12574" t="str">
        <f>_xlfn.XLOOKUP(tbl_GL[[#This Row],[Account_key]],tbl_COA[Account_key],tbl_COA[SubClass2],"Not Found")</f>
        <v>Current Liabilities</v>
      </c>
      <c r="J12574" t="str">
        <f>_xlfn.XLOOKUP(tbl_GL[[#This Row],[Account_key]],tbl_COA[Account_key],tbl_COA[SubAccount],,0)</f>
        <v>Accrued Expenses</v>
      </c>
      <c r="K12574">
        <f>YEAR(tbl_GL[[#This Row],[Date]])</f>
        <v>2019</v>
      </c>
    </row>
    <row r="12575" spans="1:11" x14ac:dyDescent="0.35">
      <c r="A12575">
        <v>1103.0999999999999</v>
      </c>
      <c r="B12575" s="24">
        <v>43719</v>
      </c>
      <c r="C12575">
        <v>5</v>
      </c>
      <c r="D12575" s="13">
        <v>340</v>
      </c>
      <c r="E12575" s="13" t="s">
        <v>97</v>
      </c>
      <c r="F12575" s="17">
        <v>-1209</v>
      </c>
      <c r="G12575" t="str">
        <f>_xlfn.XLOOKUP(tbl_GL[[#This Row],[Account_key]],tbl_COA[Account_key],tbl_COA[Class],"Not Found")</f>
        <v>Operating account</v>
      </c>
      <c r="H12575" t="str">
        <f>_xlfn.XLOOKUP(tbl_GL[[#This Row],[Account_key]],tbl_COA[Account_key],tbl_COA[SubClass],"Not Found")</f>
        <v>Operating Expenses</v>
      </c>
      <c r="I12575" t="str">
        <f>_xlfn.XLOOKUP(tbl_GL[[#This Row],[Account_key]],tbl_COA[Account_key],tbl_COA[SubClass2],"Not Found")</f>
        <v>Administration</v>
      </c>
      <c r="J12575" t="str">
        <f>_xlfn.XLOOKUP(tbl_GL[[#This Row],[Account_key]],tbl_COA[Account_key],tbl_COA[SubAccount],,0)</f>
        <v>Utilities</v>
      </c>
      <c r="K12575">
        <f>YEAR(tbl_GL[[#This Row],[Date]])</f>
        <v>2019</v>
      </c>
    </row>
    <row r="12576" spans="1:11" x14ac:dyDescent="0.35">
      <c r="A12576">
        <v>1103.2</v>
      </c>
      <c r="B12576" s="24">
        <v>43719</v>
      </c>
      <c r="C12576">
        <v>5</v>
      </c>
      <c r="D12576" s="13">
        <v>120</v>
      </c>
      <c r="E12576" s="13" t="s">
        <v>97</v>
      </c>
      <c r="F12576" s="17">
        <v>1209</v>
      </c>
      <c r="G12576" t="str">
        <f>_xlfn.XLOOKUP(tbl_GL[[#This Row],[Account_key]],tbl_COA[Account_key],tbl_COA[Class],"Not Found")</f>
        <v>Liabilities and Owners Equity</v>
      </c>
      <c r="H12576" t="str">
        <f>_xlfn.XLOOKUP(tbl_GL[[#This Row],[Account_key]],tbl_COA[Account_key],tbl_COA[SubClass],"Not Found")</f>
        <v>Liabilities</v>
      </c>
      <c r="I12576" t="str">
        <f>_xlfn.XLOOKUP(tbl_GL[[#This Row],[Account_key]],tbl_COA[Account_key],tbl_COA[SubClass2],"Not Found")</f>
        <v>Current Liabilities</v>
      </c>
      <c r="J12576" t="str">
        <f>_xlfn.XLOOKUP(tbl_GL[[#This Row],[Account_key]],tbl_COA[Account_key],tbl_COA[SubAccount],,0)</f>
        <v>Accrued Expenses</v>
      </c>
      <c r="K12576">
        <f>YEAR(tbl_GL[[#This Row],[Date]])</f>
        <v>2019</v>
      </c>
    </row>
    <row r="12577" spans="1:11" x14ac:dyDescent="0.35">
      <c r="A12577">
        <v>1104.0999999999999</v>
      </c>
      <c r="B12577" s="24">
        <v>43720</v>
      </c>
      <c r="C12577">
        <v>5</v>
      </c>
      <c r="D12577" s="13">
        <v>230</v>
      </c>
      <c r="E12577" s="13" t="s">
        <v>4</v>
      </c>
      <c r="F12577" s="17">
        <v>-732</v>
      </c>
      <c r="G12577" t="str">
        <f>_xlfn.XLOOKUP(tbl_GL[[#This Row],[Account_key]],tbl_COA[Account_key],tbl_COA[Class],"Not Found")</f>
        <v>Trading account</v>
      </c>
      <c r="H12577" t="str">
        <f>_xlfn.XLOOKUP(tbl_GL[[#This Row],[Account_key]],tbl_COA[Account_key],tbl_COA[SubClass],"Not Found")</f>
        <v>Cost of Sales</v>
      </c>
      <c r="I12577" t="str">
        <f>_xlfn.XLOOKUP(tbl_GL[[#This Row],[Account_key]],tbl_COA[Account_key],tbl_COA[SubClass2],"Not Found")</f>
        <v>Cost of Sales</v>
      </c>
      <c r="J12577" t="str">
        <f>_xlfn.XLOOKUP(tbl_GL[[#This Row],[Account_key]],tbl_COA[Account_key],tbl_COA[SubAccount],,0)</f>
        <v>Cost of Sales</v>
      </c>
      <c r="K12577">
        <f>YEAR(tbl_GL[[#This Row],[Date]])</f>
        <v>2019</v>
      </c>
    </row>
    <row r="12578" spans="1:11" x14ac:dyDescent="0.35">
      <c r="A12578">
        <v>1104.2</v>
      </c>
      <c r="B12578" s="24">
        <v>43720</v>
      </c>
      <c r="C12578">
        <v>5</v>
      </c>
      <c r="D12578" s="13">
        <v>60</v>
      </c>
      <c r="E12578" s="13" t="s">
        <v>4</v>
      </c>
      <c r="F12578" s="17">
        <v>-732</v>
      </c>
      <c r="G12578" t="str">
        <f>_xlfn.XLOOKUP(tbl_GL[[#This Row],[Account_key]],tbl_COA[Account_key],tbl_COA[Class],"Not Found")</f>
        <v>Assets</v>
      </c>
      <c r="H12578" t="str">
        <f>_xlfn.XLOOKUP(tbl_GL[[#This Row],[Account_key]],tbl_COA[Account_key],tbl_COA[SubClass],"Not Found")</f>
        <v>Assets</v>
      </c>
      <c r="I12578" t="str">
        <f>_xlfn.XLOOKUP(tbl_GL[[#This Row],[Account_key]],tbl_COA[Account_key],tbl_COA[SubClass2],"Not Found")</f>
        <v>Current Assets</v>
      </c>
      <c r="J12578" t="str">
        <f>_xlfn.XLOOKUP(tbl_GL[[#This Row],[Account_key]],tbl_COA[Account_key],tbl_COA[SubAccount],,0)</f>
        <v>Inventory</v>
      </c>
      <c r="K12578">
        <f>YEAR(tbl_GL[[#This Row],[Date]])</f>
        <v>2019</v>
      </c>
    </row>
    <row r="12579" spans="1:11" x14ac:dyDescent="0.35">
      <c r="A12579">
        <v>1105.0999999999999</v>
      </c>
      <c r="B12579" s="24">
        <v>43720</v>
      </c>
      <c r="C12579">
        <v>5</v>
      </c>
      <c r="D12579" s="13">
        <v>230</v>
      </c>
      <c r="E12579" s="13" t="s">
        <v>4</v>
      </c>
      <c r="F12579" s="17">
        <v>-3010</v>
      </c>
      <c r="G12579" t="str">
        <f>_xlfn.XLOOKUP(tbl_GL[[#This Row],[Account_key]],tbl_COA[Account_key],tbl_COA[Class],"Not Found")</f>
        <v>Trading account</v>
      </c>
      <c r="H12579" t="str">
        <f>_xlfn.XLOOKUP(tbl_GL[[#This Row],[Account_key]],tbl_COA[Account_key],tbl_COA[SubClass],"Not Found")</f>
        <v>Cost of Sales</v>
      </c>
      <c r="I12579" t="str">
        <f>_xlfn.XLOOKUP(tbl_GL[[#This Row],[Account_key]],tbl_COA[Account_key],tbl_COA[SubClass2],"Not Found")</f>
        <v>Cost of Sales</v>
      </c>
      <c r="J12579" t="str">
        <f>_xlfn.XLOOKUP(tbl_GL[[#This Row],[Account_key]],tbl_COA[Account_key],tbl_COA[SubAccount],,0)</f>
        <v>Cost of Sales</v>
      </c>
      <c r="K12579">
        <f>YEAR(tbl_GL[[#This Row],[Date]])</f>
        <v>2019</v>
      </c>
    </row>
    <row r="12580" spans="1:11" x14ac:dyDescent="0.35">
      <c r="A12580">
        <v>1105.2</v>
      </c>
      <c r="B12580" s="24">
        <v>43720</v>
      </c>
      <c r="C12580">
        <v>5</v>
      </c>
      <c r="D12580" s="13">
        <v>60</v>
      </c>
      <c r="E12580" s="13" t="s">
        <v>4</v>
      </c>
      <c r="F12580" s="17">
        <v>-3010</v>
      </c>
      <c r="G12580" t="str">
        <f>_xlfn.XLOOKUP(tbl_GL[[#This Row],[Account_key]],tbl_COA[Account_key],tbl_COA[Class],"Not Found")</f>
        <v>Assets</v>
      </c>
      <c r="H12580" t="str">
        <f>_xlfn.XLOOKUP(tbl_GL[[#This Row],[Account_key]],tbl_COA[Account_key],tbl_COA[SubClass],"Not Found")</f>
        <v>Assets</v>
      </c>
      <c r="I12580" t="str">
        <f>_xlfn.XLOOKUP(tbl_GL[[#This Row],[Account_key]],tbl_COA[Account_key],tbl_COA[SubClass2],"Not Found")</f>
        <v>Current Assets</v>
      </c>
      <c r="J12580" t="str">
        <f>_xlfn.XLOOKUP(tbl_GL[[#This Row],[Account_key]],tbl_COA[Account_key],tbl_COA[SubAccount],,0)</f>
        <v>Inventory</v>
      </c>
      <c r="K12580">
        <f>YEAR(tbl_GL[[#This Row],[Date]])</f>
        <v>2019</v>
      </c>
    </row>
    <row r="12581" spans="1:11" x14ac:dyDescent="0.35">
      <c r="A12581">
        <v>1106.0999999999999</v>
      </c>
      <c r="B12581" s="24">
        <v>43720</v>
      </c>
      <c r="C12581">
        <v>5</v>
      </c>
      <c r="D12581" s="13">
        <v>210</v>
      </c>
      <c r="E12581" s="13" t="s">
        <v>7</v>
      </c>
      <c r="F12581" s="17">
        <v>3294</v>
      </c>
      <c r="G12581" t="str">
        <f>_xlfn.XLOOKUP(tbl_GL[[#This Row],[Account_key]],tbl_COA[Account_key],tbl_COA[Class],"Not Found")</f>
        <v>Trading account</v>
      </c>
      <c r="H12581" t="str">
        <f>_xlfn.XLOOKUP(tbl_GL[[#This Row],[Account_key]],tbl_COA[Account_key],tbl_COA[SubClass],"Not Found")</f>
        <v>Sales</v>
      </c>
      <c r="I12581" t="str">
        <f>_xlfn.XLOOKUP(tbl_GL[[#This Row],[Account_key]],tbl_COA[Account_key],tbl_COA[SubClass2],"Not Found")</f>
        <v>Sales</v>
      </c>
      <c r="J12581" t="str">
        <f>_xlfn.XLOOKUP(tbl_GL[[#This Row],[Account_key]],tbl_COA[Account_key],tbl_COA[SubAccount],,0)</f>
        <v>Sales</v>
      </c>
      <c r="K12581">
        <f>YEAR(tbl_GL[[#This Row],[Date]])</f>
        <v>2019</v>
      </c>
    </row>
    <row r="12582" spans="1:11" x14ac:dyDescent="0.35">
      <c r="A12582">
        <v>1106.2</v>
      </c>
      <c r="B12582" s="24">
        <v>43720</v>
      </c>
      <c r="C12582">
        <v>5</v>
      </c>
      <c r="D12582" s="13">
        <v>10</v>
      </c>
      <c r="E12582" s="13" t="s">
        <v>7</v>
      </c>
      <c r="F12582" s="17">
        <v>3294</v>
      </c>
      <c r="G12582" t="str">
        <f>_xlfn.XLOOKUP(tbl_GL[[#This Row],[Account_key]],tbl_COA[Account_key],tbl_COA[Class],"Not Found")</f>
        <v>Assets</v>
      </c>
      <c r="H12582" t="str">
        <f>_xlfn.XLOOKUP(tbl_GL[[#This Row],[Account_key]],tbl_COA[Account_key],tbl_COA[SubClass],"Not Found")</f>
        <v>Assets</v>
      </c>
      <c r="I12582" t="str">
        <f>_xlfn.XLOOKUP(tbl_GL[[#This Row],[Account_key]],tbl_COA[Account_key],tbl_COA[SubClass2],"Not Found")</f>
        <v>Current Assets</v>
      </c>
      <c r="J12582" t="str">
        <f>_xlfn.XLOOKUP(tbl_GL[[#This Row],[Account_key]],tbl_COA[Account_key],tbl_COA[SubAccount],,0)</f>
        <v>Cash at Bank</v>
      </c>
      <c r="K12582">
        <f>YEAR(tbl_GL[[#This Row],[Date]])</f>
        <v>2019</v>
      </c>
    </row>
    <row r="12583" spans="1:11" x14ac:dyDescent="0.35">
      <c r="A12583">
        <v>1107.0999999999999</v>
      </c>
      <c r="B12583" s="24">
        <v>43720</v>
      </c>
      <c r="C12583">
        <v>5</v>
      </c>
      <c r="D12583" s="13">
        <v>210</v>
      </c>
      <c r="E12583" s="13" t="s">
        <v>8</v>
      </c>
      <c r="F12583" s="17">
        <v>11850</v>
      </c>
      <c r="G12583" t="str">
        <f>_xlfn.XLOOKUP(tbl_GL[[#This Row],[Account_key]],tbl_COA[Account_key],tbl_COA[Class],"Not Found")</f>
        <v>Trading account</v>
      </c>
      <c r="H12583" t="str">
        <f>_xlfn.XLOOKUP(tbl_GL[[#This Row],[Account_key]],tbl_COA[Account_key],tbl_COA[SubClass],"Not Found")</f>
        <v>Sales</v>
      </c>
      <c r="I12583" t="str">
        <f>_xlfn.XLOOKUP(tbl_GL[[#This Row],[Account_key]],tbl_COA[Account_key],tbl_COA[SubClass2],"Not Found")</f>
        <v>Sales</v>
      </c>
      <c r="J12583" t="str">
        <f>_xlfn.XLOOKUP(tbl_GL[[#This Row],[Account_key]],tbl_COA[Account_key],tbl_COA[SubAccount],,0)</f>
        <v>Sales</v>
      </c>
      <c r="K12583">
        <f>YEAR(tbl_GL[[#This Row],[Date]])</f>
        <v>2019</v>
      </c>
    </row>
    <row r="12584" spans="1:11" x14ac:dyDescent="0.35">
      <c r="A12584">
        <v>1107.2</v>
      </c>
      <c r="B12584" s="24">
        <v>43720</v>
      </c>
      <c r="C12584">
        <v>5</v>
      </c>
      <c r="D12584" s="13">
        <v>30</v>
      </c>
      <c r="E12584" s="13" t="s">
        <v>8</v>
      </c>
      <c r="F12584" s="17">
        <v>11850</v>
      </c>
      <c r="G12584" t="str">
        <f>_xlfn.XLOOKUP(tbl_GL[[#This Row],[Account_key]],tbl_COA[Account_key],tbl_COA[Class],"Not Found")</f>
        <v>Assets</v>
      </c>
      <c r="H12584" t="str">
        <f>_xlfn.XLOOKUP(tbl_GL[[#This Row],[Account_key]],tbl_COA[Account_key],tbl_COA[SubClass],"Not Found")</f>
        <v>Assets</v>
      </c>
      <c r="I12584" t="str">
        <f>_xlfn.XLOOKUP(tbl_GL[[#This Row],[Account_key]],tbl_COA[Account_key],tbl_COA[SubClass2],"Not Found")</f>
        <v>Current Assets</v>
      </c>
      <c r="J12584" t="str">
        <f>_xlfn.XLOOKUP(tbl_GL[[#This Row],[Account_key]],tbl_COA[Account_key],tbl_COA[SubAccount],,0)</f>
        <v>Trade Receivables</v>
      </c>
      <c r="K12584">
        <f>YEAR(tbl_GL[[#This Row],[Date]])</f>
        <v>2019</v>
      </c>
    </row>
    <row r="12585" spans="1:11" x14ac:dyDescent="0.35">
      <c r="A12585">
        <v>1108.0999999999999</v>
      </c>
      <c r="B12585" s="24">
        <v>43721</v>
      </c>
      <c r="C12585">
        <v>5</v>
      </c>
      <c r="D12585" s="13">
        <v>230</v>
      </c>
      <c r="E12585" s="13" t="s">
        <v>4</v>
      </c>
      <c r="F12585" s="17">
        <v>-528</v>
      </c>
      <c r="G12585" t="str">
        <f>_xlfn.XLOOKUP(tbl_GL[[#This Row],[Account_key]],tbl_COA[Account_key],tbl_COA[Class],"Not Found")</f>
        <v>Trading account</v>
      </c>
      <c r="H12585" t="str">
        <f>_xlfn.XLOOKUP(tbl_GL[[#This Row],[Account_key]],tbl_COA[Account_key],tbl_COA[SubClass],"Not Found")</f>
        <v>Cost of Sales</v>
      </c>
      <c r="I12585" t="str">
        <f>_xlfn.XLOOKUP(tbl_GL[[#This Row],[Account_key]],tbl_COA[Account_key],tbl_COA[SubClass2],"Not Found")</f>
        <v>Cost of Sales</v>
      </c>
      <c r="J12585" t="str">
        <f>_xlfn.XLOOKUP(tbl_GL[[#This Row],[Account_key]],tbl_COA[Account_key],tbl_COA[SubAccount],,0)</f>
        <v>Cost of Sales</v>
      </c>
      <c r="K12585">
        <f>YEAR(tbl_GL[[#This Row],[Date]])</f>
        <v>2019</v>
      </c>
    </row>
    <row r="12586" spans="1:11" x14ac:dyDescent="0.35">
      <c r="A12586">
        <v>1108.2</v>
      </c>
      <c r="B12586" s="24">
        <v>43721</v>
      </c>
      <c r="C12586">
        <v>5</v>
      </c>
      <c r="D12586" s="13">
        <v>60</v>
      </c>
      <c r="E12586" s="13" t="s">
        <v>4</v>
      </c>
      <c r="F12586" s="17">
        <v>-528</v>
      </c>
      <c r="G12586" t="str">
        <f>_xlfn.XLOOKUP(tbl_GL[[#This Row],[Account_key]],tbl_COA[Account_key],tbl_COA[Class],"Not Found")</f>
        <v>Assets</v>
      </c>
      <c r="H12586" t="str">
        <f>_xlfn.XLOOKUP(tbl_GL[[#This Row],[Account_key]],tbl_COA[Account_key],tbl_COA[SubClass],"Not Found")</f>
        <v>Assets</v>
      </c>
      <c r="I12586" t="str">
        <f>_xlfn.XLOOKUP(tbl_GL[[#This Row],[Account_key]],tbl_COA[Account_key],tbl_COA[SubClass2],"Not Found")</f>
        <v>Current Assets</v>
      </c>
      <c r="J12586" t="str">
        <f>_xlfn.XLOOKUP(tbl_GL[[#This Row],[Account_key]],tbl_COA[Account_key],tbl_COA[SubAccount],,0)</f>
        <v>Inventory</v>
      </c>
      <c r="K12586">
        <f>YEAR(tbl_GL[[#This Row],[Date]])</f>
        <v>2019</v>
      </c>
    </row>
    <row r="12587" spans="1:11" x14ac:dyDescent="0.35">
      <c r="A12587">
        <v>1109.0999999999999</v>
      </c>
      <c r="B12587" s="24">
        <v>43721</v>
      </c>
      <c r="C12587">
        <v>5</v>
      </c>
      <c r="D12587" s="13">
        <v>350</v>
      </c>
      <c r="E12587" s="13" t="s">
        <v>97</v>
      </c>
      <c r="F12587" s="17">
        <v>-1462</v>
      </c>
      <c r="G12587" t="str">
        <f>_xlfn.XLOOKUP(tbl_GL[[#This Row],[Account_key]],tbl_COA[Account_key],tbl_COA[Class],"Not Found")</f>
        <v>Operating account</v>
      </c>
      <c r="H12587" t="str">
        <f>_xlfn.XLOOKUP(tbl_GL[[#This Row],[Account_key]],tbl_COA[Account_key],tbl_COA[SubClass],"Not Found")</f>
        <v>Operating Expenses</v>
      </c>
      <c r="I12587" t="str">
        <f>_xlfn.XLOOKUP(tbl_GL[[#This Row],[Account_key]],tbl_COA[Account_key],tbl_COA[SubClass2],"Not Found")</f>
        <v>Administration</v>
      </c>
      <c r="J12587" t="str">
        <f>_xlfn.XLOOKUP(tbl_GL[[#This Row],[Account_key]],tbl_COA[Account_key],tbl_COA[SubAccount],,0)</f>
        <v>Other Expenses</v>
      </c>
      <c r="K12587">
        <f>YEAR(tbl_GL[[#This Row],[Date]])</f>
        <v>2019</v>
      </c>
    </row>
    <row r="12588" spans="1:11" x14ac:dyDescent="0.35">
      <c r="A12588">
        <v>1109.2</v>
      </c>
      <c r="B12588" s="24">
        <v>43721</v>
      </c>
      <c r="C12588">
        <v>5</v>
      </c>
      <c r="D12588" s="13">
        <v>120</v>
      </c>
      <c r="E12588" s="13" t="s">
        <v>97</v>
      </c>
      <c r="F12588" s="17">
        <v>1462</v>
      </c>
      <c r="G12588" t="str">
        <f>_xlfn.XLOOKUP(tbl_GL[[#This Row],[Account_key]],tbl_COA[Account_key],tbl_COA[Class],"Not Found")</f>
        <v>Liabilities and Owners Equity</v>
      </c>
      <c r="H12588" t="str">
        <f>_xlfn.XLOOKUP(tbl_GL[[#This Row],[Account_key]],tbl_COA[Account_key],tbl_COA[SubClass],"Not Found")</f>
        <v>Liabilities</v>
      </c>
      <c r="I12588" t="str">
        <f>_xlfn.XLOOKUP(tbl_GL[[#This Row],[Account_key]],tbl_COA[Account_key],tbl_COA[SubClass2],"Not Found")</f>
        <v>Current Liabilities</v>
      </c>
      <c r="J12588" t="str">
        <f>_xlfn.XLOOKUP(tbl_GL[[#This Row],[Account_key]],tbl_COA[Account_key],tbl_COA[SubAccount],,0)</f>
        <v>Accrued Expenses</v>
      </c>
      <c r="K12588">
        <f>YEAR(tbl_GL[[#This Row],[Date]])</f>
        <v>2019</v>
      </c>
    </row>
    <row r="12589" spans="1:11" x14ac:dyDescent="0.35">
      <c r="A12589">
        <v>1110.0999999999999</v>
      </c>
      <c r="B12589" s="24">
        <v>43721</v>
      </c>
      <c r="C12589">
        <v>5</v>
      </c>
      <c r="D12589" s="13">
        <v>10</v>
      </c>
      <c r="E12589" s="13" t="s">
        <v>98</v>
      </c>
      <c r="F12589" s="17">
        <v>-1968</v>
      </c>
      <c r="G12589" t="str">
        <f>_xlfn.XLOOKUP(tbl_GL[[#This Row],[Account_key]],tbl_COA[Account_key],tbl_COA[Class],"Not Found")</f>
        <v>Assets</v>
      </c>
      <c r="H12589" t="str">
        <f>_xlfn.XLOOKUP(tbl_GL[[#This Row],[Account_key]],tbl_COA[Account_key],tbl_COA[SubClass],"Not Found")</f>
        <v>Assets</v>
      </c>
      <c r="I12589" t="str">
        <f>_xlfn.XLOOKUP(tbl_GL[[#This Row],[Account_key]],tbl_COA[Account_key],tbl_COA[SubClass2],"Not Found")</f>
        <v>Current Assets</v>
      </c>
      <c r="J12589" t="str">
        <f>_xlfn.XLOOKUP(tbl_GL[[#This Row],[Account_key]],tbl_COA[Account_key],tbl_COA[SubAccount],,0)</f>
        <v>Cash at Bank</v>
      </c>
      <c r="K12589">
        <f>YEAR(tbl_GL[[#This Row],[Date]])</f>
        <v>2019</v>
      </c>
    </row>
    <row r="12590" spans="1:11" x14ac:dyDescent="0.35">
      <c r="A12590">
        <v>1110.2</v>
      </c>
      <c r="B12590" s="24">
        <v>43721</v>
      </c>
      <c r="C12590">
        <v>5</v>
      </c>
      <c r="D12590" s="13">
        <v>120</v>
      </c>
      <c r="E12590" s="13" t="s">
        <v>98</v>
      </c>
      <c r="F12590" s="17">
        <v>-1968</v>
      </c>
      <c r="G12590" t="str">
        <f>_xlfn.XLOOKUP(tbl_GL[[#This Row],[Account_key]],tbl_COA[Account_key],tbl_COA[Class],"Not Found")</f>
        <v>Liabilities and Owners Equity</v>
      </c>
      <c r="H12590" t="str">
        <f>_xlfn.XLOOKUP(tbl_GL[[#This Row],[Account_key]],tbl_COA[Account_key],tbl_COA[SubClass],"Not Found")</f>
        <v>Liabilities</v>
      </c>
      <c r="I12590" t="str">
        <f>_xlfn.XLOOKUP(tbl_GL[[#This Row],[Account_key]],tbl_COA[Account_key],tbl_COA[SubClass2],"Not Found")</f>
        <v>Current Liabilities</v>
      </c>
      <c r="J12590" t="str">
        <f>_xlfn.XLOOKUP(tbl_GL[[#This Row],[Account_key]],tbl_COA[Account_key],tbl_COA[SubAccount],,0)</f>
        <v>Accrued Expenses</v>
      </c>
      <c r="K12590">
        <f>YEAR(tbl_GL[[#This Row],[Date]])</f>
        <v>2019</v>
      </c>
    </row>
    <row r="12591" spans="1:11" x14ac:dyDescent="0.35">
      <c r="A12591">
        <v>1111.0999999999999</v>
      </c>
      <c r="B12591" s="24">
        <v>43721</v>
      </c>
      <c r="C12591">
        <v>5</v>
      </c>
      <c r="D12591" s="13">
        <v>210</v>
      </c>
      <c r="E12591" s="13" t="s">
        <v>8</v>
      </c>
      <c r="F12591" s="17">
        <v>2078</v>
      </c>
      <c r="G12591" t="str">
        <f>_xlfn.XLOOKUP(tbl_GL[[#This Row],[Account_key]],tbl_COA[Account_key],tbl_COA[Class],"Not Found")</f>
        <v>Trading account</v>
      </c>
      <c r="H12591" t="str">
        <f>_xlfn.XLOOKUP(tbl_GL[[#This Row],[Account_key]],tbl_COA[Account_key],tbl_COA[SubClass],"Not Found")</f>
        <v>Sales</v>
      </c>
      <c r="I12591" t="str">
        <f>_xlfn.XLOOKUP(tbl_GL[[#This Row],[Account_key]],tbl_COA[Account_key],tbl_COA[SubClass2],"Not Found")</f>
        <v>Sales</v>
      </c>
      <c r="J12591" t="str">
        <f>_xlfn.XLOOKUP(tbl_GL[[#This Row],[Account_key]],tbl_COA[Account_key],tbl_COA[SubAccount],,0)</f>
        <v>Sales</v>
      </c>
      <c r="K12591">
        <f>YEAR(tbl_GL[[#This Row],[Date]])</f>
        <v>2019</v>
      </c>
    </row>
    <row r="12592" spans="1:11" x14ac:dyDescent="0.35">
      <c r="A12592">
        <v>1111.2</v>
      </c>
      <c r="B12592" s="24">
        <v>43721</v>
      </c>
      <c r="C12592">
        <v>5</v>
      </c>
      <c r="D12592" s="13">
        <v>30</v>
      </c>
      <c r="E12592" s="13" t="s">
        <v>8</v>
      </c>
      <c r="F12592" s="17">
        <v>2078</v>
      </c>
      <c r="G12592" t="str">
        <f>_xlfn.XLOOKUP(tbl_GL[[#This Row],[Account_key]],tbl_COA[Account_key],tbl_COA[Class],"Not Found")</f>
        <v>Assets</v>
      </c>
      <c r="H12592" t="str">
        <f>_xlfn.XLOOKUP(tbl_GL[[#This Row],[Account_key]],tbl_COA[Account_key],tbl_COA[SubClass],"Not Found")</f>
        <v>Assets</v>
      </c>
      <c r="I12592" t="str">
        <f>_xlfn.XLOOKUP(tbl_GL[[#This Row],[Account_key]],tbl_COA[Account_key],tbl_COA[SubClass2],"Not Found")</f>
        <v>Current Assets</v>
      </c>
      <c r="J12592" t="str">
        <f>_xlfn.XLOOKUP(tbl_GL[[#This Row],[Account_key]],tbl_COA[Account_key],tbl_COA[SubAccount],,0)</f>
        <v>Trade Receivables</v>
      </c>
      <c r="K12592">
        <f>YEAR(tbl_GL[[#This Row],[Date]])</f>
        <v>2019</v>
      </c>
    </row>
    <row r="12593" spans="1:11" x14ac:dyDescent="0.35">
      <c r="A12593">
        <v>1112.0999999999999</v>
      </c>
      <c r="B12593" s="24">
        <v>43721</v>
      </c>
      <c r="C12593">
        <v>5</v>
      </c>
      <c r="D12593" s="13">
        <v>30</v>
      </c>
      <c r="E12593" s="13" t="s">
        <v>80</v>
      </c>
      <c r="F12593" s="17">
        <v>-14053</v>
      </c>
      <c r="G12593" t="str">
        <f>_xlfn.XLOOKUP(tbl_GL[[#This Row],[Account_key]],tbl_COA[Account_key],tbl_COA[Class],"Not Found")</f>
        <v>Assets</v>
      </c>
      <c r="H12593" t="str">
        <f>_xlfn.XLOOKUP(tbl_GL[[#This Row],[Account_key]],tbl_COA[Account_key],tbl_COA[SubClass],"Not Found")</f>
        <v>Assets</v>
      </c>
      <c r="I12593" t="str">
        <f>_xlfn.XLOOKUP(tbl_GL[[#This Row],[Account_key]],tbl_COA[Account_key],tbl_COA[SubClass2],"Not Found")</f>
        <v>Current Assets</v>
      </c>
      <c r="J12593" t="str">
        <f>_xlfn.XLOOKUP(tbl_GL[[#This Row],[Account_key]],tbl_COA[Account_key],tbl_COA[SubAccount],,0)</f>
        <v>Trade Receivables</v>
      </c>
      <c r="K12593">
        <f>YEAR(tbl_GL[[#This Row],[Date]])</f>
        <v>2019</v>
      </c>
    </row>
    <row r="12594" spans="1:11" x14ac:dyDescent="0.35">
      <c r="A12594">
        <v>1112.2</v>
      </c>
      <c r="B12594" s="24">
        <v>43721</v>
      </c>
      <c r="C12594">
        <v>5</v>
      </c>
      <c r="D12594" s="13">
        <v>10</v>
      </c>
      <c r="E12594" s="13" t="s">
        <v>80</v>
      </c>
      <c r="F12594" s="17">
        <v>14053</v>
      </c>
      <c r="G12594" t="str">
        <f>_xlfn.XLOOKUP(tbl_GL[[#This Row],[Account_key]],tbl_COA[Account_key],tbl_COA[Class],"Not Found")</f>
        <v>Assets</v>
      </c>
      <c r="H12594" t="str">
        <f>_xlfn.XLOOKUP(tbl_GL[[#This Row],[Account_key]],tbl_COA[Account_key],tbl_COA[SubClass],"Not Found")</f>
        <v>Assets</v>
      </c>
      <c r="I12594" t="str">
        <f>_xlfn.XLOOKUP(tbl_GL[[#This Row],[Account_key]],tbl_COA[Account_key],tbl_COA[SubClass2],"Not Found")</f>
        <v>Current Assets</v>
      </c>
      <c r="J12594" t="str">
        <f>_xlfn.XLOOKUP(tbl_GL[[#This Row],[Account_key]],tbl_COA[Account_key],tbl_COA[SubAccount],,0)</f>
        <v>Cash at Bank</v>
      </c>
      <c r="K12594">
        <f>YEAR(tbl_GL[[#This Row],[Date]])</f>
        <v>2019</v>
      </c>
    </row>
    <row r="12595" spans="1:11" x14ac:dyDescent="0.35">
      <c r="A12595">
        <v>1113.0999999999999</v>
      </c>
      <c r="B12595" s="24">
        <v>43722</v>
      </c>
      <c r="C12595">
        <v>5</v>
      </c>
      <c r="D12595" s="13">
        <v>220</v>
      </c>
      <c r="E12595" s="13" t="s">
        <v>81</v>
      </c>
      <c r="F12595" s="17">
        <v>-1772</v>
      </c>
      <c r="G12595" t="str">
        <f>_xlfn.XLOOKUP(tbl_GL[[#This Row],[Account_key]],tbl_COA[Account_key],tbl_COA[Class],"Not Found")</f>
        <v>Trading account</v>
      </c>
      <c r="H12595" t="str">
        <f>_xlfn.XLOOKUP(tbl_GL[[#This Row],[Account_key]],tbl_COA[Account_key],tbl_COA[SubClass],"Not Found")</f>
        <v>Sales</v>
      </c>
      <c r="I12595" t="str">
        <f>_xlfn.XLOOKUP(tbl_GL[[#This Row],[Account_key]],tbl_COA[Account_key],tbl_COA[SubClass2],"Not Found")</f>
        <v>Sales</v>
      </c>
      <c r="J12595" t="str">
        <f>_xlfn.XLOOKUP(tbl_GL[[#This Row],[Account_key]],tbl_COA[Account_key],tbl_COA[SubAccount],,0)</f>
        <v>Sales Return</v>
      </c>
      <c r="K12595">
        <f>YEAR(tbl_GL[[#This Row],[Date]])</f>
        <v>2019</v>
      </c>
    </row>
    <row r="12596" spans="1:11" x14ac:dyDescent="0.35">
      <c r="A12596">
        <v>1113.2</v>
      </c>
      <c r="B12596" s="24">
        <v>43722</v>
      </c>
      <c r="C12596">
        <v>5</v>
      </c>
      <c r="D12596" s="13">
        <v>20</v>
      </c>
      <c r="E12596" s="13" t="s">
        <v>81</v>
      </c>
      <c r="F12596" s="17">
        <v>-1772</v>
      </c>
      <c r="G12596" t="str">
        <f>_xlfn.XLOOKUP(tbl_GL[[#This Row],[Account_key]],tbl_COA[Account_key],tbl_COA[Class],"Not Found")</f>
        <v>Assets</v>
      </c>
      <c r="H12596" t="str">
        <f>_xlfn.XLOOKUP(tbl_GL[[#This Row],[Account_key]],tbl_COA[Account_key],tbl_COA[SubClass],"Not Found")</f>
        <v>Assets</v>
      </c>
      <c r="I12596" t="str">
        <f>_xlfn.XLOOKUP(tbl_GL[[#This Row],[Account_key]],tbl_COA[Account_key],tbl_COA[SubClass2],"Not Found")</f>
        <v>Current Assets</v>
      </c>
      <c r="J12596" t="str">
        <f>_xlfn.XLOOKUP(tbl_GL[[#This Row],[Account_key]],tbl_COA[Account_key],tbl_COA[SubAccount],,0)</f>
        <v>Cash in hand</v>
      </c>
      <c r="K12596">
        <f>YEAR(tbl_GL[[#This Row],[Date]])</f>
        <v>2019</v>
      </c>
    </row>
    <row r="12597" spans="1:11" x14ac:dyDescent="0.35">
      <c r="A12597">
        <v>1114.0999999999999</v>
      </c>
      <c r="B12597" s="24">
        <v>43722</v>
      </c>
      <c r="C12597">
        <v>5</v>
      </c>
      <c r="D12597" s="13">
        <v>10</v>
      </c>
      <c r="E12597" s="13" t="s">
        <v>84</v>
      </c>
      <c r="F12597" s="17">
        <v>-20475</v>
      </c>
      <c r="G12597" t="str">
        <f>_xlfn.XLOOKUP(tbl_GL[[#This Row],[Account_key]],tbl_COA[Account_key],tbl_COA[Class],"Not Found")</f>
        <v>Assets</v>
      </c>
      <c r="H12597" t="str">
        <f>_xlfn.XLOOKUP(tbl_GL[[#This Row],[Account_key]],tbl_COA[Account_key],tbl_COA[SubClass],"Not Found")</f>
        <v>Assets</v>
      </c>
      <c r="I12597" t="str">
        <f>_xlfn.XLOOKUP(tbl_GL[[#This Row],[Account_key]],tbl_COA[Account_key],tbl_COA[SubClass2],"Not Found")</f>
        <v>Current Assets</v>
      </c>
      <c r="J12597" t="str">
        <f>_xlfn.XLOOKUP(tbl_GL[[#This Row],[Account_key]],tbl_COA[Account_key],tbl_COA[SubAccount],,0)</f>
        <v>Cash at Bank</v>
      </c>
      <c r="K12597">
        <f>YEAR(tbl_GL[[#This Row],[Date]])</f>
        <v>2019</v>
      </c>
    </row>
    <row r="12598" spans="1:11" x14ac:dyDescent="0.35">
      <c r="A12598">
        <v>1114.2</v>
      </c>
      <c r="B12598" s="24">
        <v>43722</v>
      </c>
      <c r="C12598">
        <v>5</v>
      </c>
      <c r="D12598" s="13">
        <v>110</v>
      </c>
      <c r="E12598" s="13" t="s">
        <v>84</v>
      </c>
      <c r="F12598" s="17">
        <v>-20475</v>
      </c>
      <c r="G12598" t="str">
        <f>_xlfn.XLOOKUP(tbl_GL[[#This Row],[Account_key]],tbl_COA[Account_key],tbl_COA[Class],"Not Found")</f>
        <v>Liabilities and Owners Equity</v>
      </c>
      <c r="H12598" t="str">
        <f>_xlfn.XLOOKUP(tbl_GL[[#This Row],[Account_key]],tbl_COA[Account_key],tbl_COA[SubClass],"Not Found")</f>
        <v>Liabilities</v>
      </c>
      <c r="I12598" t="str">
        <f>_xlfn.XLOOKUP(tbl_GL[[#This Row],[Account_key]],tbl_COA[Account_key],tbl_COA[SubClass2],"Not Found")</f>
        <v>Current Liabilities</v>
      </c>
      <c r="J12598" t="str">
        <f>_xlfn.XLOOKUP(tbl_GL[[#This Row],[Account_key]],tbl_COA[Account_key],tbl_COA[SubAccount],,0)</f>
        <v>Trade Payables</v>
      </c>
      <c r="K12598">
        <f>YEAR(tbl_GL[[#This Row],[Date]])</f>
        <v>2019</v>
      </c>
    </row>
    <row r="12599" spans="1:11" x14ac:dyDescent="0.35">
      <c r="A12599">
        <v>1115.0999999999999</v>
      </c>
      <c r="B12599" s="24">
        <v>43723</v>
      </c>
      <c r="C12599">
        <v>5</v>
      </c>
      <c r="D12599" s="13">
        <v>260</v>
      </c>
      <c r="E12599" s="13" t="s">
        <v>99</v>
      </c>
      <c r="F12599" s="17">
        <v>-183</v>
      </c>
      <c r="G12599" t="str">
        <f>_xlfn.XLOOKUP(tbl_GL[[#This Row],[Account_key]],tbl_COA[Account_key],tbl_COA[Class],"Not Found")</f>
        <v>Operating account</v>
      </c>
      <c r="H12599" t="str">
        <f>_xlfn.XLOOKUP(tbl_GL[[#This Row],[Account_key]],tbl_COA[Account_key],tbl_COA[SubClass],"Not Found")</f>
        <v>Operating Expenses</v>
      </c>
      <c r="I12599" t="str">
        <f>_xlfn.XLOOKUP(tbl_GL[[#This Row],[Account_key]],tbl_COA[Account_key],tbl_COA[SubClass2],"Not Found")</f>
        <v>Marketing</v>
      </c>
      <c r="J12599" t="str">
        <f>_xlfn.XLOOKUP(tbl_GL[[#This Row],[Account_key]],tbl_COA[Account_key],tbl_COA[SubAccount],,0)</f>
        <v>Commissions</v>
      </c>
      <c r="K12599">
        <f>YEAR(tbl_GL[[#This Row],[Date]])</f>
        <v>2019</v>
      </c>
    </row>
    <row r="12600" spans="1:11" x14ac:dyDescent="0.35">
      <c r="A12600">
        <v>1115.2</v>
      </c>
      <c r="B12600" s="24">
        <v>43723</v>
      </c>
      <c r="C12600">
        <v>5</v>
      </c>
      <c r="D12600" s="13">
        <v>20</v>
      </c>
      <c r="E12600" s="13" t="s">
        <v>99</v>
      </c>
      <c r="F12600" s="17">
        <v>-183</v>
      </c>
      <c r="G12600" t="str">
        <f>_xlfn.XLOOKUP(tbl_GL[[#This Row],[Account_key]],tbl_COA[Account_key],tbl_COA[Class],"Not Found")</f>
        <v>Assets</v>
      </c>
      <c r="H12600" t="str">
        <f>_xlfn.XLOOKUP(tbl_GL[[#This Row],[Account_key]],tbl_COA[Account_key],tbl_COA[SubClass],"Not Found")</f>
        <v>Assets</v>
      </c>
      <c r="I12600" t="str">
        <f>_xlfn.XLOOKUP(tbl_GL[[#This Row],[Account_key]],tbl_COA[Account_key],tbl_COA[SubClass2],"Not Found")</f>
        <v>Current Assets</v>
      </c>
      <c r="J12600" t="str">
        <f>_xlfn.XLOOKUP(tbl_GL[[#This Row],[Account_key]],tbl_COA[Account_key],tbl_COA[SubAccount],,0)</f>
        <v>Cash in hand</v>
      </c>
      <c r="K12600">
        <f>YEAR(tbl_GL[[#This Row],[Date]])</f>
        <v>2019</v>
      </c>
    </row>
    <row r="12601" spans="1:11" x14ac:dyDescent="0.35">
      <c r="A12601">
        <v>1116.0999999999999</v>
      </c>
      <c r="B12601" s="24">
        <v>43723</v>
      </c>
      <c r="C12601">
        <v>5</v>
      </c>
      <c r="D12601" s="13">
        <v>10</v>
      </c>
      <c r="E12601" s="13" t="s">
        <v>112</v>
      </c>
      <c r="F12601" s="17">
        <v>-195</v>
      </c>
      <c r="G12601" t="str">
        <f>_xlfn.XLOOKUP(tbl_GL[[#This Row],[Account_key]],tbl_COA[Account_key],tbl_COA[Class],"Not Found")</f>
        <v>Assets</v>
      </c>
      <c r="H12601" t="str">
        <f>_xlfn.XLOOKUP(tbl_GL[[#This Row],[Account_key]],tbl_COA[Account_key],tbl_COA[SubClass],"Not Found")</f>
        <v>Assets</v>
      </c>
      <c r="I12601" t="str">
        <f>_xlfn.XLOOKUP(tbl_GL[[#This Row],[Account_key]],tbl_COA[Account_key],tbl_COA[SubClass2],"Not Found")</f>
        <v>Current Assets</v>
      </c>
      <c r="J12601" t="str">
        <f>_xlfn.XLOOKUP(tbl_GL[[#This Row],[Account_key]],tbl_COA[Account_key],tbl_COA[SubAccount],,0)</f>
        <v>Cash at Bank</v>
      </c>
      <c r="K12601">
        <f>YEAR(tbl_GL[[#This Row],[Date]])</f>
        <v>2019</v>
      </c>
    </row>
    <row r="12602" spans="1:11" x14ac:dyDescent="0.35">
      <c r="A12602">
        <v>1116.2</v>
      </c>
      <c r="B12602" s="24">
        <v>43723</v>
      </c>
      <c r="C12602">
        <v>5</v>
      </c>
      <c r="D12602" s="13">
        <v>121</v>
      </c>
      <c r="E12602" s="13" t="s">
        <v>112</v>
      </c>
      <c r="F12602" s="17">
        <v>-195</v>
      </c>
      <c r="G12602" t="str">
        <f>_xlfn.XLOOKUP(tbl_GL[[#This Row],[Account_key]],tbl_COA[Account_key],tbl_COA[Class],"Not Found")</f>
        <v>Liabilities and Owners Equity</v>
      </c>
      <c r="H12602" t="str">
        <f>_xlfn.XLOOKUP(tbl_GL[[#This Row],[Account_key]],tbl_COA[Account_key],tbl_COA[SubClass],"Not Found")</f>
        <v>Liabilities</v>
      </c>
      <c r="I12602" t="str">
        <f>_xlfn.XLOOKUP(tbl_GL[[#This Row],[Account_key]],tbl_COA[Account_key],tbl_COA[SubClass2],"Not Found")</f>
        <v>Current Liabilities</v>
      </c>
      <c r="J12602" t="str">
        <f>_xlfn.XLOOKUP(tbl_GL[[#This Row],[Account_key]],tbl_COA[Account_key],tbl_COA[SubAccount],,0)</f>
        <v>Interest Payable</v>
      </c>
      <c r="K12602">
        <f>YEAR(tbl_GL[[#This Row],[Date]])</f>
        <v>2019</v>
      </c>
    </row>
    <row r="12603" spans="1:11" x14ac:dyDescent="0.35">
      <c r="A12603">
        <v>1117.0999999999999</v>
      </c>
      <c r="B12603" s="24">
        <v>43723</v>
      </c>
      <c r="C12603">
        <v>5</v>
      </c>
      <c r="D12603" s="13">
        <v>330</v>
      </c>
      <c r="E12603" s="13" t="s">
        <v>97</v>
      </c>
      <c r="F12603" s="17">
        <v>-1184</v>
      </c>
      <c r="G12603" t="str">
        <f>_xlfn.XLOOKUP(tbl_GL[[#This Row],[Account_key]],tbl_COA[Account_key],tbl_COA[Class],"Not Found")</f>
        <v>Operating account</v>
      </c>
      <c r="H12603" t="str">
        <f>_xlfn.XLOOKUP(tbl_GL[[#This Row],[Account_key]],tbl_COA[Account_key],tbl_COA[SubClass],"Not Found")</f>
        <v>Operating Expenses</v>
      </c>
      <c r="I12603" t="str">
        <f>_xlfn.XLOOKUP(tbl_GL[[#This Row],[Account_key]],tbl_COA[Account_key],tbl_COA[SubClass2],"Not Found")</f>
        <v>Administration</v>
      </c>
      <c r="J12603" t="str">
        <f>_xlfn.XLOOKUP(tbl_GL[[#This Row],[Account_key]],tbl_COA[Account_key],tbl_COA[SubAccount],,0)</f>
        <v>Telephone</v>
      </c>
      <c r="K12603">
        <f>YEAR(tbl_GL[[#This Row],[Date]])</f>
        <v>2019</v>
      </c>
    </row>
    <row r="12604" spans="1:11" x14ac:dyDescent="0.35">
      <c r="A12604">
        <v>1117.2</v>
      </c>
      <c r="B12604" s="24">
        <v>43723</v>
      </c>
      <c r="C12604">
        <v>5</v>
      </c>
      <c r="D12604" s="13">
        <v>120</v>
      </c>
      <c r="E12604" s="13" t="s">
        <v>97</v>
      </c>
      <c r="F12604" s="17">
        <v>1184</v>
      </c>
      <c r="G12604" t="str">
        <f>_xlfn.XLOOKUP(tbl_GL[[#This Row],[Account_key]],tbl_COA[Account_key],tbl_COA[Class],"Not Found")</f>
        <v>Liabilities and Owners Equity</v>
      </c>
      <c r="H12604" t="str">
        <f>_xlfn.XLOOKUP(tbl_GL[[#This Row],[Account_key]],tbl_COA[Account_key],tbl_COA[SubClass],"Not Found")</f>
        <v>Liabilities</v>
      </c>
      <c r="I12604" t="str">
        <f>_xlfn.XLOOKUP(tbl_GL[[#This Row],[Account_key]],tbl_COA[Account_key],tbl_COA[SubClass2],"Not Found")</f>
        <v>Current Liabilities</v>
      </c>
      <c r="J12604" t="str">
        <f>_xlfn.XLOOKUP(tbl_GL[[#This Row],[Account_key]],tbl_COA[Account_key],tbl_COA[SubAccount],,0)</f>
        <v>Accrued Expenses</v>
      </c>
      <c r="K12604">
        <f>YEAR(tbl_GL[[#This Row],[Date]])</f>
        <v>2019</v>
      </c>
    </row>
    <row r="12605" spans="1:11" x14ac:dyDescent="0.35">
      <c r="A12605">
        <v>1118.0999999999999</v>
      </c>
      <c r="B12605" s="24">
        <v>43723</v>
      </c>
      <c r="C12605">
        <v>5</v>
      </c>
      <c r="D12605" s="13">
        <v>30</v>
      </c>
      <c r="E12605" s="13" t="s">
        <v>80</v>
      </c>
      <c r="F12605" s="17">
        <v>-14462</v>
      </c>
      <c r="G12605" t="str">
        <f>_xlfn.XLOOKUP(tbl_GL[[#This Row],[Account_key]],tbl_COA[Account_key],tbl_COA[Class],"Not Found")</f>
        <v>Assets</v>
      </c>
      <c r="H12605" t="str">
        <f>_xlfn.XLOOKUP(tbl_GL[[#This Row],[Account_key]],tbl_COA[Account_key],tbl_COA[SubClass],"Not Found")</f>
        <v>Assets</v>
      </c>
      <c r="I12605" t="str">
        <f>_xlfn.XLOOKUP(tbl_GL[[#This Row],[Account_key]],tbl_COA[Account_key],tbl_COA[SubClass2],"Not Found")</f>
        <v>Current Assets</v>
      </c>
      <c r="J12605" t="str">
        <f>_xlfn.XLOOKUP(tbl_GL[[#This Row],[Account_key]],tbl_COA[Account_key],tbl_COA[SubAccount],,0)</f>
        <v>Trade Receivables</v>
      </c>
      <c r="K12605">
        <f>YEAR(tbl_GL[[#This Row],[Date]])</f>
        <v>2019</v>
      </c>
    </row>
    <row r="12606" spans="1:11" x14ac:dyDescent="0.35">
      <c r="A12606">
        <v>1118.2</v>
      </c>
      <c r="B12606" s="24">
        <v>43723</v>
      </c>
      <c r="C12606">
        <v>5</v>
      </c>
      <c r="D12606" s="13">
        <v>10</v>
      </c>
      <c r="E12606" s="13" t="s">
        <v>80</v>
      </c>
      <c r="F12606" s="17">
        <v>14462</v>
      </c>
      <c r="G12606" t="str">
        <f>_xlfn.XLOOKUP(tbl_GL[[#This Row],[Account_key]],tbl_COA[Account_key],tbl_COA[Class],"Not Found")</f>
        <v>Assets</v>
      </c>
      <c r="H12606" t="str">
        <f>_xlfn.XLOOKUP(tbl_GL[[#This Row],[Account_key]],tbl_COA[Account_key],tbl_COA[SubClass],"Not Found")</f>
        <v>Assets</v>
      </c>
      <c r="I12606" t="str">
        <f>_xlfn.XLOOKUP(tbl_GL[[#This Row],[Account_key]],tbl_COA[Account_key],tbl_COA[SubClass2],"Not Found")</f>
        <v>Current Assets</v>
      </c>
      <c r="J12606" t="str">
        <f>_xlfn.XLOOKUP(tbl_GL[[#This Row],[Account_key]],tbl_COA[Account_key],tbl_COA[SubAccount],,0)</f>
        <v>Cash at Bank</v>
      </c>
      <c r="K12606">
        <f>YEAR(tbl_GL[[#This Row],[Date]])</f>
        <v>2019</v>
      </c>
    </row>
    <row r="12607" spans="1:11" x14ac:dyDescent="0.35">
      <c r="A12607">
        <v>1119.0999999999999</v>
      </c>
      <c r="B12607" s="24">
        <v>43724</v>
      </c>
      <c r="C12607">
        <v>5</v>
      </c>
      <c r="D12607" s="13">
        <v>10</v>
      </c>
      <c r="E12607" s="13" t="s">
        <v>98</v>
      </c>
      <c r="F12607" s="17">
        <v>-1434</v>
      </c>
      <c r="G12607" t="str">
        <f>_xlfn.XLOOKUP(tbl_GL[[#This Row],[Account_key]],tbl_COA[Account_key],tbl_COA[Class],"Not Found")</f>
        <v>Assets</v>
      </c>
      <c r="H12607" t="str">
        <f>_xlfn.XLOOKUP(tbl_GL[[#This Row],[Account_key]],tbl_COA[Account_key],tbl_COA[SubClass],"Not Found")</f>
        <v>Assets</v>
      </c>
      <c r="I12607" t="str">
        <f>_xlfn.XLOOKUP(tbl_GL[[#This Row],[Account_key]],tbl_COA[Account_key],tbl_COA[SubClass2],"Not Found")</f>
        <v>Current Assets</v>
      </c>
      <c r="J12607" t="str">
        <f>_xlfn.XLOOKUP(tbl_GL[[#This Row],[Account_key]],tbl_COA[Account_key],tbl_COA[SubAccount],,0)</f>
        <v>Cash at Bank</v>
      </c>
      <c r="K12607">
        <f>YEAR(tbl_GL[[#This Row],[Date]])</f>
        <v>2019</v>
      </c>
    </row>
    <row r="12608" spans="1:11" x14ac:dyDescent="0.35">
      <c r="A12608">
        <v>1119.2</v>
      </c>
      <c r="B12608" s="24">
        <v>43724</v>
      </c>
      <c r="C12608">
        <v>5</v>
      </c>
      <c r="D12608" s="13">
        <v>120</v>
      </c>
      <c r="E12608" s="13" t="s">
        <v>98</v>
      </c>
      <c r="F12608" s="17">
        <v>-1434</v>
      </c>
      <c r="G12608" t="str">
        <f>_xlfn.XLOOKUP(tbl_GL[[#This Row],[Account_key]],tbl_COA[Account_key],tbl_COA[Class],"Not Found")</f>
        <v>Liabilities and Owners Equity</v>
      </c>
      <c r="H12608" t="str">
        <f>_xlfn.XLOOKUP(tbl_GL[[#This Row],[Account_key]],tbl_COA[Account_key],tbl_COA[SubClass],"Not Found")</f>
        <v>Liabilities</v>
      </c>
      <c r="I12608" t="str">
        <f>_xlfn.XLOOKUP(tbl_GL[[#This Row],[Account_key]],tbl_COA[Account_key],tbl_COA[SubClass2],"Not Found")</f>
        <v>Current Liabilities</v>
      </c>
      <c r="J12608" t="str">
        <f>_xlfn.XLOOKUP(tbl_GL[[#This Row],[Account_key]],tbl_COA[Account_key],tbl_COA[SubAccount],,0)</f>
        <v>Accrued Expenses</v>
      </c>
      <c r="K12608">
        <f>YEAR(tbl_GL[[#This Row],[Date]])</f>
        <v>2019</v>
      </c>
    </row>
    <row r="12609" spans="1:11" x14ac:dyDescent="0.35">
      <c r="A12609">
        <v>1120.0999999999999</v>
      </c>
      <c r="B12609" s="24">
        <v>43727</v>
      </c>
      <c r="C12609">
        <v>5</v>
      </c>
      <c r="D12609" s="13">
        <v>260</v>
      </c>
      <c r="E12609" s="13" t="s">
        <v>97</v>
      </c>
      <c r="F12609" s="17">
        <v>-1597</v>
      </c>
      <c r="G12609" t="str">
        <f>_xlfn.XLOOKUP(tbl_GL[[#This Row],[Account_key]],tbl_COA[Account_key],tbl_COA[Class],"Not Found")</f>
        <v>Operating account</v>
      </c>
      <c r="H12609" t="str">
        <f>_xlfn.XLOOKUP(tbl_GL[[#This Row],[Account_key]],tbl_COA[Account_key],tbl_COA[SubClass],"Not Found")</f>
        <v>Operating Expenses</v>
      </c>
      <c r="I12609" t="str">
        <f>_xlfn.XLOOKUP(tbl_GL[[#This Row],[Account_key]],tbl_COA[Account_key],tbl_COA[SubClass2],"Not Found")</f>
        <v>Marketing</v>
      </c>
      <c r="J12609" t="str">
        <f>_xlfn.XLOOKUP(tbl_GL[[#This Row],[Account_key]],tbl_COA[Account_key],tbl_COA[SubAccount],,0)</f>
        <v>Commissions</v>
      </c>
      <c r="K12609">
        <f>YEAR(tbl_GL[[#This Row],[Date]])</f>
        <v>2019</v>
      </c>
    </row>
    <row r="12610" spans="1:11" x14ac:dyDescent="0.35">
      <c r="A12610">
        <v>1120.2</v>
      </c>
      <c r="B12610" s="24">
        <v>43727</v>
      </c>
      <c r="C12610">
        <v>5</v>
      </c>
      <c r="D12610" s="13">
        <v>120</v>
      </c>
      <c r="E12610" s="13" t="s">
        <v>97</v>
      </c>
      <c r="F12610" s="17">
        <v>1597</v>
      </c>
      <c r="G12610" t="str">
        <f>_xlfn.XLOOKUP(tbl_GL[[#This Row],[Account_key]],tbl_COA[Account_key],tbl_COA[Class],"Not Found")</f>
        <v>Liabilities and Owners Equity</v>
      </c>
      <c r="H12610" t="str">
        <f>_xlfn.XLOOKUP(tbl_GL[[#This Row],[Account_key]],tbl_COA[Account_key],tbl_COA[SubClass],"Not Found")</f>
        <v>Liabilities</v>
      </c>
      <c r="I12610" t="str">
        <f>_xlfn.XLOOKUP(tbl_GL[[#This Row],[Account_key]],tbl_COA[Account_key],tbl_COA[SubClass2],"Not Found")</f>
        <v>Current Liabilities</v>
      </c>
      <c r="J12610" t="str">
        <f>_xlfn.XLOOKUP(tbl_GL[[#This Row],[Account_key]],tbl_COA[Account_key],tbl_COA[SubAccount],,0)</f>
        <v>Accrued Expenses</v>
      </c>
      <c r="K12610">
        <f>YEAR(tbl_GL[[#This Row],[Date]])</f>
        <v>2019</v>
      </c>
    </row>
    <row r="12611" spans="1:11" x14ac:dyDescent="0.35">
      <c r="A12611">
        <v>1121.0999999999999</v>
      </c>
      <c r="B12611" s="24">
        <v>43728</v>
      </c>
      <c r="C12611">
        <v>5</v>
      </c>
      <c r="D12611" s="13">
        <v>230</v>
      </c>
      <c r="E12611" s="13" t="s">
        <v>4</v>
      </c>
      <c r="F12611" s="17">
        <v>-236</v>
      </c>
      <c r="G12611" t="str">
        <f>_xlfn.XLOOKUP(tbl_GL[[#This Row],[Account_key]],tbl_COA[Account_key],tbl_COA[Class],"Not Found")</f>
        <v>Trading account</v>
      </c>
      <c r="H12611" t="str">
        <f>_xlfn.XLOOKUP(tbl_GL[[#This Row],[Account_key]],tbl_COA[Account_key],tbl_COA[SubClass],"Not Found")</f>
        <v>Cost of Sales</v>
      </c>
      <c r="I12611" t="str">
        <f>_xlfn.XLOOKUP(tbl_GL[[#This Row],[Account_key]],tbl_COA[Account_key],tbl_COA[SubClass2],"Not Found")</f>
        <v>Cost of Sales</v>
      </c>
      <c r="J12611" t="str">
        <f>_xlfn.XLOOKUP(tbl_GL[[#This Row],[Account_key]],tbl_COA[Account_key],tbl_COA[SubAccount],,0)</f>
        <v>Cost of Sales</v>
      </c>
      <c r="K12611">
        <f>YEAR(tbl_GL[[#This Row],[Date]])</f>
        <v>2019</v>
      </c>
    </row>
    <row r="12612" spans="1:11" x14ac:dyDescent="0.35">
      <c r="A12612">
        <v>1121.2</v>
      </c>
      <c r="B12612" s="24">
        <v>43728</v>
      </c>
      <c r="C12612">
        <v>5</v>
      </c>
      <c r="D12612" s="13">
        <v>60</v>
      </c>
      <c r="E12612" s="13" t="s">
        <v>4</v>
      </c>
      <c r="F12612" s="17">
        <v>-236</v>
      </c>
      <c r="G12612" t="str">
        <f>_xlfn.XLOOKUP(tbl_GL[[#This Row],[Account_key]],tbl_COA[Account_key],tbl_COA[Class],"Not Found")</f>
        <v>Assets</v>
      </c>
      <c r="H12612" t="str">
        <f>_xlfn.XLOOKUP(tbl_GL[[#This Row],[Account_key]],tbl_COA[Account_key],tbl_COA[SubClass],"Not Found")</f>
        <v>Assets</v>
      </c>
      <c r="I12612" t="str">
        <f>_xlfn.XLOOKUP(tbl_GL[[#This Row],[Account_key]],tbl_COA[Account_key],tbl_COA[SubClass2],"Not Found")</f>
        <v>Current Assets</v>
      </c>
      <c r="J12612" t="str">
        <f>_xlfn.XLOOKUP(tbl_GL[[#This Row],[Account_key]],tbl_COA[Account_key],tbl_COA[SubAccount],,0)</f>
        <v>Inventory</v>
      </c>
      <c r="K12612">
        <f>YEAR(tbl_GL[[#This Row],[Date]])</f>
        <v>2019</v>
      </c>
    </row>
    <row r="12613" spans="1:11" x14ac:dyDescent="0.35">
      <c r="A12613">
        <v>1122.0999999999999</v>
      </c>
      <c r="B12613" s="24">
        <v>43728</v>
      </c>
      <c r="C12613">
        <v>5</v>
      </c>
      <c r="D12613" s="13">
        <v>230</v>
      </c>
      <c r="E12613" s="13" t="s">
        <v>4</v>
      </c>
      <c r="F12613" s="17">
        <v>-760</v>
      </c>
      <c r="G12613" t="str">
        <f>_xlfn.XLOOKUP(tbl_GL[[#This Row],[Account_key]],tbl_COA[Account_key],tbl_COA[Class],"Not Found")</f>
        <v>Trading account</v>
      </c>
      <c r="H12613" t="str">
        <f>_xlfn.XLOOKUP(tbl_GL[[#This Row],[Account_key]],tbl_COA[Account_key],tbl_COA[SubClass],"Not Found")</f>
        <v>Cost of Sales</v>
      </c>
      <c r="I12613" t="str">
        <f>_xlfn.XLOOKUP(tbl_GL[[#This Row],[Account_key]],tbl_COA[Account_key],tbl_COA[SubClass2],"Not Found")</f>
        <v>Cost of Sales</v>
      </c>
      <c r="J12613" t="str">
        <f>_xlfn.XLOOKUP(tbl_GL[[#This Row],[Account_key]],tbl_COA[Account_key],tbl_COA[SubAccount],,0)</f>
        <v>Cost of Sales</v>
      </c>
      <c r="K12613">
        <f>YEAR(tbl_GL[[#This Row],[Date]])</f>
        <v>2019</v>
      </c>
    </row>
    <row r="12614" spans="1:11" x14ac:dyDescent="0.35">
      <c r="A12614">
        <v>1122.2</v>
      </c>
      <c r="B12614" s="24">
        <v>43728</v>
      </c>
      <c r="C12614">
        <v>5</v>
      </c>
      <c r="D12614" s="13">
        <v>60</v>
      </c>
      <c r="E12614" s="13" t="s">
        <v>4</v>
      </c>
      <c r="F12614" s="17">
        <v>-760</v>
      </c>
      <c r="G12614" t="str">
        <f>_xlfn.XLOOKUP(tbl_GL[[#This Row],[Account_key]],tbl_COA[Account_key],tbl_COA[Class],"Not Found")</f>
        <v>Assets</v>
      </c>
      <c r="H12614" t="str">
        <f>_xlfn.XLOOKUP(tbl_GL[[#This Row],[Account_key]],tbl_COA[Account_key],tbl_COA[SubClass],"Not Found")</f>
        <v>Assets</v>
      </c>
      <c r="I12614" t="str">
        <f>_xlfn.XLOOKUP(tbl_GL[[#This Row],[Account_key]],tbl_COA[Account_key],tbl_COA[SubClass2],"Not Found")</f>
        <v>Current Assets</v>
      </c>
      <c r="J12614" t="str">
        <f>_xlfn.XLOOKUP(tbl_GL[[#This Row],[Account_key]],tbl_COA[Account_key],tbl_COA[SubAccount],,0)</f>
        <v>Inventory</v>
      </c>
      <c r="K12614">
        <f>YEAR(tbl_GL[[#This Row],[Date]])</f>
        <v>2019</v>
      </c>
    </row>
    <row r="12615" spans="1:11" x14ac:dyDescent="0.35">
      <c r="A12615">
        <v>1123.0999999999999</v>
      </c>
      <c r="B12615" s="24">
        <v>43728</v>
      </c>
      <c r="C12615">
        <v>5</v>
      </c>
      <c r="D12615" s="13">
        <v>210</v>
      </c>
      <c r="E12615" s="13" t="s">
        <v>8</v>
      </c>
      <c r="F12615" s="17">
        <v>929</v>
      </c>
      <c r="G12615" t="str">
        <f>_xlfn.XLOOKUP(tbl_GL[[#This Row],[Account_key]],tbl_COA[Account_key],tbl_COA[Class],"Not Found")</f>
        <v>Trading account</v>
      </c>
      <c r="H12615" t="str">
        <f>_xlfn.XLOOKUP(tbl_GL[[#This Row],[Account_key]],tbl_COA[Account_key],tbl_COA[SubClass],"Not Found")</f>
        <v>Sales</v>
      </c>
      <c r="I12615" t="str">
        <f>_xlfn.XLOOKUP(tbl_GL[[#This Row],[Account_key]],tbl_COA[Account_key],tbl_COA[SubClass2],"Not Found")</f>
        <v>Sales</v>
      </c>
      <c r="J12615" t="str">
        <f>_xlfn.XLOOKUP(tbl_GL[[#This Row],[Account_key]],tbl_COA[Account_key],tbl_COA[SubAccount],,0)</f>
        <v>Sales</v>
      </c>
      <c r="K12615">
        <f>YEAR(tbl_GL[[#This Row],[Date]])</f>
        <v>2019</v>
      </c>
    </row>
    <row r="12616" spans="1:11" x14ac:dyDescent="0.35">
      <c r="A12616">
        <v>1123.2</v>
      </c>
      <c r="B12616" s="24">
        <v>43728</v>
      </c>
      <c r="C12616">
        <v>5</v>
      </c>
      <c r="D12616" s="13">
        <v>30</v>
      </c>
      <c r="E12616" s="13" t="s">
        <v>8</v>
      </c>
      <c r="F12616" s="17">
        <v>929</v>
      </c>
      <c r="G12616" t="str">
        <f>_xlfn.XLOOKUP(tbl_GL[[#This Row],[Account_key]],tbl_COA[Account_key],tbl_COA[Class],"Not Found")</f>
        <v>Assets</v>
      </c>
      <c r="H12616" t="str">
        <f>_xlfn.XLOOKUP(tbl_GL[[#This Row],[Account_key]],tbl_COA[Account_key],tbl_COA[SubClass],"Not Found")</f>
        <v>Assets</v>
      </c>
      <c r="I12616" t="str">
        <f>_xlfn.XLOOKUP(tbl_GL[[#This Row],[Account_key]],tbl_COA[Account_key],tbl_COA[SubClass2],"Not Found")</f>
        <v>Current Assets</v>
      </c>
      <c r="J12616" t="str">
        <f>_xlfn.XLOOKUP(tbl_GL[[#This Row],[Account_key]],tbl_COA[Account_key],tbl_COA[SubAccount],,0)</f>
        <v>Trade Receivables</v>
      </c>
      <c r="K12616">
        <f>YEAR(tbl_GL[[#This Row],[Date]])</f>
        <v>2019</v>
      </c>
    </row>
    <row r="12617" spans="1:11" x14ac:dyDescent="0.35">
      <c r="A12617">
        <v>1124.0999999999999</v>
      </c>
      <c r="B12617" s="24">
        <v>43728</v>
      </c>
      <c r="C12617">
        <v>5</v>
      </c>
      <c r="D12617" s="13">
        <v>230</v>
      </c>
      <c r="E12617" s="13" t="s">
        <v>4</v>
      </c>
      <c r="F12617" s="17">
        <v>-2838</v>
      </c>
      <c r="G12617" t="str">
        <f>_xlfn.XLOOKUP(tbl_GL[[#This Row],[Account_key]],tbl_COA[Account_key],tbl_COA[Class],"Not Found")</f>
        <v>Trading account</v>
      </c>
      <c r="H12617" t="str">
        <f>_xlfn.XLOOKUP(tbl_GL[[#This Row],[Account_key]],tbl_COA[Account_key],tbl_COA[SubClass],"Not Found")</f>
        <v>Cost of Sales</v>
      </c>
      <c r="I12617" t="str">
        <f>_xlfn.XLOOKUP(tbl_GL[[#This Row],[Account_key]],tbl_COA[Account_key],tbl_COA[SubClass2],"Not Found")</f>
        <v>Cost of Sales</v>
      </c>
      <c r="J12617" t="str">
        <f>_xlfn.XLOOKUP(tbl_GL[[#This Row],[Account_key]],tbl_COA[Account_key],tbl_COA[SubAccount],,0)</f>
        <v>Cost of Sales</v>
      </c>
      <c r="K12617">
        <f>YEAR(tbl_GL[[#This Row],[Date]])</f>
        <v>2019</v>
      </c>
    </row>
    <row r="12618" spans="1:11" x14ac:dyDescent="0.35">
      <c r="A12618">
        <v>1124.2</v>
      </c>
      <c r="B12618" s="24">
        <v>43728</v>
      </c>
      <c r="C12618">
        <v>5</v>
      </c>
      <c r="D12618" s="13">
        <v>60</v>
      </c>
      <c r="E12618" s="13" t="s">
        <v>4</v>
      </c>
      <c r="F12618" s="17">
        <v>-2838</v>
      </c>
      <c r="G12618" t="str">
        <f>_xlfn.XLOOKUP(tbl_GL[[#This Row],[Account_key]],tbl_COA[Account_key],tbl_COA[Class],"Not Found")</f>
        <v>Assets</v>
      </c>
      <c r="H12618" t="str">
        <f>_xlfn.XLOOKUP(tbl_GL[[#This Row],[Account_key]],tbl_COA[Account_key],tbl_COA[SubClass],"Not Found")</f>
        <v>Assets</v>
      </c>
      <c r="I12618" t="str">
        <f>_xlfn.XLOOKUP(tbl_GL[[#This Row],[Account_key]],tbl_COA[Account_key],tbl_COA[SubClass2],"Not Found")</f>
        <v>Current Assets</v>
      </c>
      <c r="J12618" t="str">
        <f>_xlfn.XLOOKUP(tbl_GL[[#This Row],[Account_key]],tbl_COA[Account_key],tbl_COA[SubAccount],,0)</f>
        <v>Inventory</v>
      </c>
      <c r="K12618">
        <f>YEAR(tbl_GL[[#This Row],[Date]])</f>
        <v>2019</v>
      </c>
    </row>
    <row r="12619" spans="1:11" x14ac:dyDescent="0.35">
      <c r="A12619">
        <v>1125.0999999999999</v>
      </c>
      <c r="B12619" s="24">
        <v>43728</v>
      </c>
      <c r="C12619">
        <v>5</v>
      </c>
      <c r="D12619" s="13">
        <v>210</v>
      </c>
      <c r="E12619" s="13" t="s">
        <v>7</v>
      </c>
      <c r="F12619" s="17">
        <v>3420</v>
      </c>
      <c r="G12619" t="str">
        <f>_xlfn.XLOOKUP(tbl_GL[[#This Row],[Account_key]],tbl_COA[Account_key],tbl_COA[Class],"Not Found")</f>
        <v>Trading account</v>
      </c>
      <c r="H12619" t="str">
        <f>_xlfn.XLOOKUP(tbl_GL[[#This Row],[Account_key]],tbl_COA[Account_key],tbl_COA[SubClass],"Not Found")</f>
        <v>Sales</v>
      </c>
      <c r="I12619" t="str">
        <f>_xlfn.XLOOKUP(tbl_GL[[#This Row],[Account_key]],tbl_COA[Account_key],tbl_COA[SubClass2],"Not Found")</f>
        <v>Sales</v>
      </c>
      <c r="J12619" t="str">
        <f>_xlfn.XLOOKUP(tbl_GL[[#This Row],[Account_key]],tbl_COA[Account_key],tbl_COA[SubAccount],,0)</f>
        <v>Sales</v>
      </c>
      <c r="K12619">
        <f>YEAR(tbl_GL[[#This Row],[Date]])</f>
        <v>2019</v>
      </c>
    </row>
    <row r="12620" spans="1:11" x14ac:dyDescent="0.35">
      <c r="A12620">
        <v>1125.2</v>
      </c>
      <c r="B12620" s="24">
        <v>43728</v>
      </c>
      <c r="C12620">
        <v>5</v>
      </c>
      <c r="D12620" s="13">
        <v>10</v>
      </c>
      <c r="E12620" s="13" t="s">
        <v>7</v>
      </c>
      <c r="F12620" s="17">
        <v>3420</v>
      </c>
      <c r="G12620" t="str">
        <f>_xlfn.XLOOKUP(tbl_GL[[#This Row],[Account_key]],tbl_COA[Account_key],tbl_COA[Class],"Not Found")</f>
        <v>Assets</v>
      </c>
      <c r="H12620" t="str">
        <f>_xlfn.XLOOKUP(tbl_GL[[#This Row],[Account_key]],tbl_COA[Account_key],tbl_COA[SubClass],"Not Found")</f>
        <v>Assets</v>
      </c>
      <c r="I12620" t="str">
        <f>_xlfn.XLOOKUP(tbl_GL[[#This Row],[Account_key]],tbl_COA[Account_key],tbl_COA[SubClass2],"Not Found")</f>
        <v>Current Assets</v>
      </c>
      <c r="J12620" t="str">
        <f>_xlfn.XLOOKUP(tbl_GL[[#This Row],[Account_key]],tbl_COA[Account_key],tbl_COA[SubAccount],,0)</f>
        <v>Cash at Bank</v>
      </c>
      <c r="K12620">
        <f>YEAR(tbl_GL[[#This Row],[Date]])</f>
        <v>2019</v>
      </c>
    </row>
    <row r="12621" spans="1:11" x14ac:dyDescent="0.35">
      <c r="A12621">
        <v>1126.0999999999999</v>
      </c>
      <c r="B12621" s="24">
        <v>43728</v>
      </c>
      <c r="C12621">
        <v>5</v>
      </c>
      <c r="D12621" s="13">
        <v>210</v>
      </c>
      <c r="E12621" s="13" t="s">
        <v>8</v>
      </c>
      <c r="F12621" s="17">
        <v>11174</v>
      </c>
      <c r="G12621" t="str">
        <f>_xlfn.XLOOKUP(tbl_GL[[#This Row],[Account_key]],tbl_COA[Account_key],tbl_COA[Class],"Not Found")</f>
        <v>Trading account</v>
      </c>
      <c r="H12621" t="str">
        <f>_xlfn.XLOOKUP(tbl_GL[[#This Row],[Account_key]],tbl_COA[Account_key],tbl_COA[SubClass],"Not Found")</f>
        <v>Sales</v>
      </c>
      <c r="I12621" t="str">
        <f>_xlfn.XLOOKUP(tbl_GL[[#This Row],[Account_key]],tbl_COA[Account_key],tbl_COA[SubClass2],"Not Found")</f>
        <v>Sales</v>
      </c>
      <c r="J12621" t="str">
        <f>_xlfn.XLOOKUP(tbl_GL[[#This Row],[Account_key]],tbl_COA[Account_key],tbl_COA[SubAccount],,0)</f>
        <v>Sales</v>
      </c>
      <c r="K12621">
        <f>YEAR(tbl_GL[[#This Row],[Date]])</f>
        <v>2019</v>
      </c>
    </row>
    <row r="12622" spans="1:11" x14ac:dyDescent="0.35">
      <c r="A12622">
        <v>1126.2</v>
      </c>
      <c r="B12622" s="24">
        <v>43728</v>
      </c>
      <c r="C12622">
        <v>5</v>
      </c>
      <c r="D12622" s="13">
        <v>30</v>
      </c>
      <c r="E12622" s="13" t="s">
        <v>8</v>
      </c>
      <c r="F12622" s="17">
        <v>11174</v>
      </c>
      <c r="G12622" t="str">
        <f>_xlfn.XLOOKUP(tbl_GL[[#This Row],[Account_key]],tbl_COA[Account_key],tbl_COA[Class],"Not Found")</f>
        <v>Assets</v>
      </c>
      <c r="H12622" t="str">
        <f>_xlfn.XLOOKUP(tbl_GL[[#This Row],[Account_key]],tbl_COA[Account_key],tbl_COA[SubClass],"Not Found")</f>
        <v>Assets</v>
      </c>
      <c r="I12622" t="str">
        <f>_xlfn.XLOOKUP(tbl_GL[[#This Row],[Account_key]],tbl_COA[Account_key],tbl_COA[SubClass2],"Not Found")</f>
        <v>Current Assets</v>
      </c>
      <c r="J12622" t="str">
        <f>_xlfn.XLOOKUP(tbl_GL[[#This Row],[Account_key]],tbl_COA[Account_key],tbl_COA[SubAccount],,0)</f>
        <v>Trade Receivables</v>
      </c>
      <c r="K12622">
        <f>YEAR(tbl_GL[[#This Row],[Date]])</f>
        <v>2019</v>
      </c>
    </row>
    <row r="12623" spans="1:11" x14ac:dyDescent="0.35">
      <c r="A12623">
        <v>1127.0999999999999</v>
      </c>
      <c r="B12623" s="24">
        <v>43730</v>
      </c>
      <c r="C12623">
        <v>5</v>
      </c>
      <c r="D12623" s="13">
        <v>10</v>
      </c>
      <c r="E12623" s="13" t="s">
        <v>98</v>
      </c>
      <c r="F12623" s="17">
        <v>-1643</v>
      </c>
      <c r="G12623" t="str">
        <f>_xlfn.XLOOKUP(tbl_GL[[#This Row],[Account_key]],tbl_COA[Account_key],tbl_COA[Class],"Not Found")</f>
        <v>Assets</v>
      </c>
      <c r="H12623" t="str">
        <f>_xlfn.XLOOKUP(tbl_GL[[#This Row],[Account_key]],tbl_COA[Account_key],tbl_COA[SubClass],"Not Found")</f>
        <v>Assets</v>
      </c>
      <c r="I12623" t="str">
        <f>_xlfn.XLOOKUP(tbl_GL[[#This Row],[Account_key]],tbl_COA[Account_key],tbl_COA[SubClass2],"Not Found")</f>
        <v>Current Assets</v>
      </c>
      <c r="J12623" t="str">
        <f>_xlfn.XLOOKUP(tbl_GL[[#This Row],[Account_key]],tbl_COA[Account_key],tbl_COA[SubAccount],,0)</f>
        <v>Cash at Bank</v>
      </c>
      <c r="K12623">
        <f>YEAR(tbl_GL[[#This Row],[Date]])</f>
        <v>2019</v>
      </c>
    </row>
    <row r="12624" spans="1:11" x14ac:dyDescent="0.35">
      <c r="A12624">
        <v>1127.2</v>
      </c>
      <c r="B12624" s="24">
        <v>43730</v>
      </c>
      <c r="C12624">
        <v>5</v>
      </c>
      <c r="D12624" s="13">
        <v>120</v>
      </c>
      <c r="E12624" s="13" t="s">
        <v>98</v>
      </c>
      <c r="F12624" s="17">
        <v>-1643</v>
      </c>
      <c r="G12624" t="str">
        <f>_xlfn.XLOOKUP(tbl_GL[[#This Row],[Account_key]],tbl_COA[Account_key],tbl_COA[Class],"Not Found")</f>
        <v>Liabilities and Owners Equity</v>
      </c>
      <c r="H12624" t="str">
        <f>_xlfn.XLOOKUP(tbl_GL[[#This Row],[Account_key]],tbl_COA[Account_key],tbl_COA[SubClass],"Not Found")</f>
        <v>Liabilities</v>
      </c>
      <c r="I12624" t="str">
        <f>_xlfn.XLOOKUP(tbl_GL[[#This Row],[Account_key]],tbl_COA[Account_key],tbl_COA[SubClass2],"Not Found")</f>
        <v>Current Liabilities</v>
      </c>
      <c r="J12624" t="str">
        <f>_xlfn.XLOOKUP(tbl_GL[[#This Row],[Account_key]],tbl_COA[Account_key],tbl_COA[SubAccount],,0)</f>
        <v>Accrued Expenses</v>
      </c>
      <c r="K12624">
        <f>YEAR(tbl_GL[[#This Row],[Date]])</f>
        <v>2019</v>
      </c>
    </row>
    <row r="12625" spans="1:11" x14ac:dyDescent="0.35">
      <c r="A12625">
        <v>1128.0999999999999</v>
      </c>
      <c r="B12625" s="24">
        <v>43731</v>
      </c>
      <c r="C12625">
        <v>5</v>
      </c>
      <c r="D12625" s="13">
        <v>300</v>
      </c>
      <c r="E12625" s="13" t="s">
        <v>97</v>
      </c>
      <c r="F12625" s="17">
        <v>-1162</v>
      </c>
      <c r="G12625" t="str">
        <f>_xlfn.XLOOKUP(tbl_GL[[#This Row],[Account_key]],tbl_COA[Account_key],tbl_COA[Class],"Not Found")</f>
        <v>Operating account</v>
      </c>
      <c r="H12625" t="str">
        <f>_xlfn.XLOOKUP(tbl_GL[[#This Row],[Account_key]],tbl_COA[Account_key],tbl_COA[SubClass],"Not Found")</f>
        <v>Operating Expenses</v>
      </c>
      <c r="I12625" t="str">
        <f>_xlfn.XLOOKUP(tbl_GL[[#This Row],[Account_key]],tbl_COA[Account_key],tbl_COA[SubClass2],"Not Found")</f>
        <v>Administration</v>
      </c>
      <c r="J12625" t="str">
        <f>_xlfn.XLOOKUP(tbl_GL[[#This Row],[Account_key]],tbl_COA[Account_key],tbl_COA[SubAccount],,0)</f>
        <v>Entertainment</v>
      </c>
      <c r="K12625">
        <f>YEAR(tbl_GL[[#This Row],[Date]])</f>
        <v>2019</v>
      </c>
    </row>
    <row r="12626" spans="1:11" x14ac:dyDescent="0.35">
      <c r="A12626">
        <v>1128.2</v>
      </c>
      <c r="B12626" s="24">
        <v>43731</v>
      </c>
      <c r="C12626">
        <v>5</v>
      </c>
      <c r="D12626" s="13">
        <v>120</v>
      </c>
      <c r="E12626" s="13" t="s">
        <v>97</v>
      </c>
      <c r="F12626" s="17">
        <v>1162</v>
      </c>
      <c r="G12626" t="str">
        <f>_xlfn.XLOOKUP(tbl_GL[[#This Row],[Account_key]],tbl_COA[Account_key],tbl_COA[Class],"Not Found")</f>
        <v>Liabilities and Owners Equity</v>
      </c>
      <c r="H12626" t="str">
        <f>_xlfn.XLOOKUP(tbl_GL[[#This Row],[Account_key]],tbl_COA[Account_key],tbl_COA[SubClass],"Not Found")</f>
        <v>Liabilities</v>
      </c>
      <c r="I12626" t="str">
        <f>_xlfn.XLOOKUP(tbl_GL[[#This Row],[Account_key]],tbl_COA[Account_key],tbl_COA[SubClass2],"Not Found")</f>
        <v>Current Liabilities</v>
      </c>
      <c r="J12626" t="str">
        <f>_xlfn.XLOOKUP(tbl_GL[[#This Row],[Account_key]],tbl_COA[Account_key],tbl_COA[SubAccount],,0)</f>
        <v>Accrued Expenses</v>
      </c>
      <c r="K12626">
        <f>YEAR(tbl_GL[[#This Row],[Date]])</f>
        <v>2019</v>
      </c>
    </row>
    <row r="12627" spans="1:11" x14ac:dyDescent="0.35">
      <c r="A12627">
        <v>1129.0999999999999</v>
      </c>
      <c r="B12627" s="24">
        <v>43733</v>
      </c>
      <c r="C12627">
        <v>5</v>
      </c>
      <c r="D12627" s="13">
        <v>10</v>
      </c>
      <c r="E12627" s="13" t="s">
        <v>98</v>
      </c>
      <c r="F12627" s="17">
        <v>-1858</v>
      </c>
      <c r="G12627" t="str">
        <f>_xlfn.XLOOKUP(tbl_GL[[#This Row],[Account_key]],tbl_COA[Account_key],tbl_COA[Class],"Not Found")</f>
        <v>Assets</v>
      </c>
      <c r="H12627" t="str">
        <f>_xlfn.XLOOKUP(tbl_GL[[#This Row],[Account_key]],tbl_COA[Account_key],tbl_COA[SubClass],"Not Found")</f>
        <v>Assets</v>
      </c>
      <c r="I12627" t="str">
        <f>_xlfn.XLOOKUP(tbl_GL[[#This Row],[Account_key]],tbl_COA[Account_key],tbl_COA[SubClass2],"Not Found")</f>
        <v>Current Assets</v>
      </c>
      <c r="J12627" t="str">
        <f>_xlfn.XLOOKUP(tbl_GL[[#This Row],[Account_key]],tbl_COA[Account_key],tbl_COA[SubAccount],,0)</f>
        <v>Cash at Bank</v>
      </c>
      <c r="K12627">
        <f>YEAR(tbl_GL[[#This Row],[Date]])</f>
        <v>2019</v>
      </c>
    </row>
    <row r="12628" spans="1:11" x14ac:dyDescent="0.35">
      <c r="A12628">
        <v>1129.2</v>
      </c>
      <c r="B12628" s="24">
        <v>43733</v>
      </c>
      <c r="C12628">
        <v>5</v>
      </c>
      <c r="D12628" s="13">
        <v>120</v>
      </c>
      <c r="E12628" s="13" t="s">
        <v>98</v>
      </c>
      <c r="F12628" s="17">
        <v>-1858</v>
      </c>
      <c r="G12628" t="str">
        <f>_xlfn.XLOOKUP(tbl_GL[[#This Row],[Account_key]],tbl_COA[Account_key],tbl_COA[Class],"Not Found")</f>
        <v>Liabilities and Owners Equity</v>
      </c>
      <c r="H12628" t="str">
        <f>_xlfn.XLOOKUP(tbl_GL[[#This Row],[Account_key]],tbl_COA[Account_key],tbl_COA[SubClass],"Not Found")</f>
        <v>Liabilities</v>
      </c>
      <c r="I12628" t="str">
        <f>_xlfn.XLOOKUP(tbl_GL[[#This Row],[Account_key]],tbl_COA[Account_key],tbl_COA[SubClass2],"Not Found")</f>
        <v>Current Liabilities</v>
      </c>
      <c r="J12628" t="str">
        <f>_xlfn.XLOOKUP(tbl_GL[[#This Row],[Account_key]],tbl_COA[Account_key],tbl_COA[SubAccount],,0)</f>
        <v>Accrued Expenses</v>
      </c>
      <c r="K12628">
        <f>YEAR(tbl_GL[[#This Row],[Date]])</f>
        <v>2019</v>
      </c>
    </row>
    <row r="12629" spans="1:11" x14ac:dyDescent="0.35">
      <c r="A12629">
        <v>1130.0999999999999</v>
      </c>
      <c r="B12629" s="24">
        <v>43733</v>
      </c>
      <c r="C12629">
        <v>5</v>
      </c>
      <c r="D12629" s="13">
        <v>10</v>
      </c>
      <c r="E12629" s="13" t="s">
        <v>98</v>
      </c>
      <c r="F12629" s="17">
        <v>-2034</v>
      </c>
      <c r="G12629" t="str">
        <f>_xlfn.XLOOKUP(tbl_GL[[#This Row],[Account_key]],tbl_COA[Account_key],tbl_COA[Class],"Not Found")</f>
        <v>Assets</v>
      </c>
      <c r="H12629" t="str">
        <f>_xlfn.XLOOKUP(tbl_GL[[#This Row],[Account_key]],tbl_COA[Account_key],tbl_COA[SubClass],"Not Found")</f>
        <v>Assets</v>
      </c>
      <c r="I12629" t="str">
        <f>_xlfn.XLOOKUP(tbl_GL[[#This Row],[Account_key]],tbl_COA[Account_key],tbl_COA[SubClass2],"Not Found")</f>
        <v>Current Assets</v>
      </c>
      <c r="J12629" t="str">
        <f>_xlfn.XLOOKUP(tbl_GL[[#This Row],[Account_key]],tbl_COA[Account_key],tbl_COA[SubAccount],,0)</f>
        <v>Cash at Bank</v>
      </c>
      <c r="K12629">
        <f>YEAR(tbl_GL[[#This Row],[Date]])</f>
        <v>2019</v>
      </c>
    </row>
    <row r="12630" spans="1:11" x14ac:dyDescent="0.35">
      <c r="A12630">
        <v>1130.2</v>
      </c>
      <c r="B12630" s="24">
        <v>43733</v>
      </c>
      <c r="C12630">
        <v>5</v>
      </c>
      <c r="D12630" s="13">
        <v>120</v>
      </c>
      <c r="E12630" s="13" t="s">
        <v>98</v>
      </c>
      <c r="F12630" s="17">
        <v>-2034</v>
      </c>
      <c r="G12630" t="str">
        <f>_xlfn.XLOOKUP(tbl_GL[[#This Row],[Account_key]],tbl_COA[Account_key],tbl_COA[Class],"Not Found")</f>
        <v>Liabilities and Owners Equity</v>
      </c>
      <c r="H12630" t="str">
        <f>_xlfn.XLOOKUP(tbl_GL[[#This Row],[Account_key]],tbl_COA[Account_key],tbl_COA[SubClass],"Not Found")</f>
        <v>Liabilities</v>
      </c>
      <c r="I12630" t="str">
        <f>_xlfn.XLOOKUP(tbl_GL[[#This Row],[Account_key]],tbl_COA[Account_key],tbl_COA[SubClass2],"Not Found")</f>
        <v>Current Liabilities</v>
      </c>
      <c r="J12630" t="str">
        <f>_xlfn.XLOOKUP(tbl_GL[[#This Row],[Account_key]],tbl_COA[Account_key],tbl_COA[SubAccount],,0)</f>
        <v>Accrued Expenses</v>
      </c>
      <c r="K12630">
        <f>YEAR(tbl_GL[[#This Row],[Date]])</f>
        <v>2019</v>
      </c>
    </row>
    <row r="12631" spans="1:11" x14ac:dyDescent="0.35">
      <c r="A12631">
        <v>1131.0999999999999</v>
      </c>
      <c r="B12631" s="24">
        <v>43733</v>
      </c>
      <c r="C12631">
        <v>5</v>
      </c>
      <c r="D12631" s="13">
        <v>30</v>
      </c>
      <c r="E12631" s="13" t="s">
        <v>80</v>
      </c>
      <c r="F12631" s="17">
        <v>-13452</v>
      </c>
      <c r="G12631" t="str">
        <f>_xlfn.XLOOKUP(tbl_GL[[#This Row],[Account_key]],tbl_COA[Account_key],tbl_COA[Class],"Not Found")</f>
        <v>Assets</v>
      </c>
      <c r="H12631" t="str">
        <f>_xlfn.XLOOKUP(tbl_GL[[#This Row],[Account_key]],tbl_COA[Account_key],tbl_COA[SubClass],"Not Found")</f>
        <v>Assets</v>
      </c>
      <c r="I12631" t="str">
        <f>_xlfn.XLOOKUP(tbl_GL[[#This Row],[Account_key]],tbl_COA[Account_key],tbl_COA[SubClass2],"Not Found")</f>
        <v>Current Assets</v>
      </c>
      <c r="J12631" t="str">
        <f>_xlfn.XLOOKUP(tbl_GL[[#This Row],[Account_key]],tbl_COA[Account_key],tbl_COA[SubAccount],,0)</f>
        <v>Trade Receivables</v>
      </c>
      <c r="K12631">
        <f>YEAR(tbl_GL[[#This Row],[Date]])</f>
        <v>2019</v>
      </c>
    </row>
    <row r="12632" spans="1:11" x14ac:dyDescent="0.35">
      <c r="A12632">
        <v>1131.2</v>
      </c>
      <c r="B12632" s="24">
        <v>43733</v>
      </c>
      <c r="C12632">
        <v>5</v>
      </c>
      <c r="D12632" s="13">
        <v>10</v>
      </c>
      <c r="E12632" s="13" t="s">
        <v>80</v>
      </c>
      <c r="F12632" s="17">
        <v>13452</v>
      </c>
      <c r="G12632" t="str">
        <f>_xlfn.XLOOKUP(tbl_GL[[#This Row],[Account_key]],tbl_COA[Account_key],tbl_COA[Class],"Not Found")</f>
        <v>Assets</v>
      </c>
      <c r="H12632" t="str">
        <f>_xlfn.XLOOKUP(tbl_GL[[#This Row],[Account_key]],tbl_COA[Account_key],tbl_COA[SubClass],"Not Found")</f>
        <v>Assets</v>
      </c>
      <c r="I12632" t="str">
        <f>_xlfn.XLOOKUP(tbl_GL[[#This Row],[Account_key]],tbl_COA[Account_key],tbl_COA[SubClass2],"Not Found")</f>
        <v>Current Assets</v>
      </c>
      <c r="J12632" t="str">
        <f>_xlfn.XLOOKUP(tbl_GL[[#This Row],[Account_key]],tbl_COA[Account_key],tbl_COA[SubAccount],,0)</f>
        <v>Cash at Bank</v>
      </c>
      <c r="K12632">
        <f>YEAR(tbl_GL[[#This Row],[Date]])</f>
        <v>2019</v>
      </c>
    </row>
    <row r="12633" spans="1:11" x14ac:dyDescent="0.35">
      <c r="A12633">
        <v>1132.0999999999999</v>
      </c>
      <c r="B12633" s="24">
        <v>43735</v>
      </c>
      <c r="C12633">
        <v>5</v>
      </c>
      <c r="D12633" s="13">
        <v>260</v>
      </c>
      <c r="E12633" s="13" t="s">
        <v>97</v>
      </c>
      <c r="F12633" s="17">
        <v>-1084</v>
      </c>
      <c r="G12633" t="str">
        <f>_xlfn.XLOOKUP(tbl_GL[[#This Row],[Account_key]],tbl_COA[Account_key],tbl_COA[Class],"Not Found")</f>
        <v>Operating account</v>
      </c>
      <c r="H12633" t="str">
        <f>_xlfn.XLOOKUP(tbl_GL[[#This Row],[Account_key]],tbl_COA[Account_key],tbl_COA[SubClass],"Not Found")</f>
        <v>Operating Expenses</v>
      </c>
      <c r="I12633" t="str">
        <f>_xlfn.XLOOKUP(tbl_GL[[#This Row],[Account_key]],tbl_COA[Account_key],tbl_COA[SubClass2],"Not Found")</f>
        <v>Marketing</v>
      </c>
      <c r="J12633" t="str">
        <f>_xlfn.XLOOKUP(tbl_GL[[#This Row],[Account_key]],tbl_COA[Account_key],tbl_COA[SubAccount],,0)</f>
        <v>Commissions</v>
      </c>
      <c r="K12633">
        <f>YEAR(tbl_GL[[#This Row],[Date]])</f>
        <v>2019</v>
      </c>
    </row>
    <row r="12634" spans="1:11" x14ac:dyDescent="0.35">
      <c r="A12634">
        <v>1132.2</v>
      </c>
      <c r="B12634" s="24">
        <v>43735</v>
      </c>
      <c r="C12634">
        <v>5</v>
      </c>
      <c r="D12634" s="13">
        <v>120</v>
      </c>
      <c r="E12634" s="13" t="s">
        <v>97</v>
      </c>
      <c r="F12634" s="17">
        <v>1084</v>
      </c>
      <c r="G12634" t="str">
        <f>_xlfn.XLOOKUP(tbl_GL[[#This Row],[Account_key]],tbl_COA[Account_key],tbl_COA[Class],"Not Found")</f>
        <v>Liabilities and Owners Equity</v>
      </c>
      <c r="H12634" t="str">
        <f>_xlfn.XLOOKUP(tbl_GL[[#This Row],[Account_key]],tbl_COA[Account_key],tbl_COA[SubClass],"Not Found")</f>
        <v>Liabilities</v>
      </c>
      <c r="I12634" t="str">
        <f>_xlfn.XLOOKUP(tbl_GL[[#This Row],[Account_key]],tbl_COA[Account_key],tbl_COA[SubClass2],"Not Found")</f>
        <v>Current Liabilities</v>
      </c>
      <c r="J12634" t="str">
        <f>_xlfn.XLOOKUP(tbl_GL[[#This Row],[Account_key]],tbl_COA[Account_key],tbl_COA[SubAccount],,0)</f>
        <v>Accrued Expenses</v>
      </c>
      <c r="K12634">
        <f>YEAR(tbl_GL[[#This Row],[Date]])</f>
        <v>2019</v>
      </c>
    </row>
    <row r="12635" spans="1:11" x14ac:dyDescent="0.35">
      <c r="A12635">
        <v>1133.0999999999999</v>
      </c>
      <c r="B12635" s="24">
        <v>43736</v>
      </c>
      <c r="C12635">
        <v>5</v>
      </c>
      <c r="D12635" s="13">
        <v>230</v>
      </c>
      <c r="E12635" s="13" t="s">
        <v>4</v>
      </c>
      <c r="F12635" s="17">
        <v>-726</v>
      </c>
      <c r="G12635" t="str">
        <f>_xlfn.XLOOKUP(tbl_GL[[#This Row],[Account_key]],tbl_COA[Account_key],tbl_COA[Class],"Not Found")</f>
        <v>Trading account</v>
      </c>
      <c r="H12635" t="str">
        <f>_xlfn.XLOOKUP(tbl_GL[[#This Row],[Account_key]],tbl_COA[Account_key],tbl_COA[SubClass],"Not Found")</f>
        <v>Cost of Sales</v>
      </c>
      <c r="I12635" t="str">
        <f>_xlfn.XLOOKUP(tbl_GL[[#This Row],[Account_key]],tbl_COA[Account_key],tbl_COA[SubClass2],"Not Found")</f>
        <v>Cost of Sales</v>
      </c>
      <c r="J12635" t="str">
        <f>_xlfn.XLOOKUP(tbl_GL[[#This Row],[Account_key]],tbl_COA[Account_key],tbl_COA[SubAccount],,0)</f>
        <v>Cost of Sales</v>
      </c>
      <c r="K12635">
        <f>YEAR(tbl_GL[[#This Row],[Date]])</f>
        <v>2019</v>
      </c>
    </row>
    <row r="12636" spans="1:11" x14ac:dyDescent="0.35">
      <c r="A12636">
        <v>1133.2</v>
      </c>
      <c r="B12636" s="24">
        <v>43736</v>
      </c>
      <c r="C12636">
        <v>5</v>
      </c>
      <c r="D12636" s="13">
        <v>60</v>
      </c>
      <c r="E12636" s="13" t="s">
        <v>4</v>
      </c>
      <c r="F12636" s="17">
        <v>-726</v>
      </c>
      <c r="G12636" t="str">
        <f>_xlfn.XLOOKUP(tbl_GL[[#This Row],[Account_key]],tbl_COA[Account_key],tbl_COA[Class],"Not Found")</f>
        <v>Assets</v>
      </c>
      <c r="H12636" t="str">
        <f>_xlfn.XLOOKUP(tbl_GL[[#This Row],[Account_key]],tbl_COA[Account_key],tbl_COA[SubClass],"Not Found")</f>
        <v>Assets</v>
      </c>
      <c r="I12636" t="str">
        <f>_xlfn.XLOOKUP(tbl_GL[[#This Row],[Account_key]],tbl_COA[Account_key],tbl_COA[SubClass2],"Not Found")</f>
        <v>Current Assets</v>
      </c>
      <c r="J12636" t="str">
        <f>_xlfn.XLOOKUP(tbl_GL[[#This Row],[Account_key]],tbl_COA[Account_key],tbl_COA[SubAccount],,0)</f>
        <v>Inventory</v>
      </c>
      <c r="K12636">
        <f>YEAR(tbl_GL[[#This Row],[Date]])</f>
        <v>2019</v>
      </c>
    </row>
    <row r="12637" spans="1:11" x14ac:dyDescent="0.35">
      <c r="A12637">
        <v>1134.0999999999999</v>
      </c>
      <c r="B12637" s="24">
        <v>43736</v>
      </c>
      <c r="C12637">
        <v>5</v>
      </c>
      <c r="D12637" s="13">
        <v>230</v>
      </c>
      <c r="E12637" s="13" t="s">
        <v>4</v>
      </c>
      <c r="F12637" s="17">
        <v>-2979</v>
      </c>
      <c r="G12637" t="str">
        <f>_xlfn.XLOOKUP(tbl_GL[[#This Row],[Account_key]],tbl_COA[Account_key],tbl_COA[Class],"Not Found")</f>
        <v>Trading account</v>
      </c>
      <c r="H12637" t="str">
        <f>_xlfn.XLOOKUP(tbl_GL[[#This Row],[Account_key]],tbl_COA[Account_key],tbl_COA[SubClass],"Not Found")</f>
        <v>Cost of Sales</v>
      </c>
      <c r="I12637" t="str">
        <f>_xlfn.XLOOKUP(tbl_GL[[#This Row],[Account_key]],tbl_COA[Account_key],tbl_COA[SubClass2],"Not Found")</f>
        <v>Cost of Sales</v>
      </c>
      <c r="J12637" t="str">
        <f>_xlfn.XLOOKUP(tbl_GL[[#This Row],[Account_key]],tbl_COA[Account_key],tbl_COA[SubAccount],,0)</f>
        <v>Cost of Sales</v>
      </c>
      <c r="K12637">
        <f>YEAR(tbl_GL[[#This Row],[Date]])</f>
        <v>2019</v>
      </c>
    </row>
    <row r="12638" spans="1:11" x14ac:dyDescent="0.35">
      <c r="A12638">
        <v>1134.2</v>
      </c>
      <c r="B12638" s="24">
        <v>43736</v>
      </c>
      <c r="C12638">
        <v>5</v>
      </c>
      <c r="D12638" s="13">
        <v>60</v>
      </c>
      <c r="E12638" s="13" t="s">
        <v>4</v>
      </c>
      <c r="F12638" s="17">
        <v>-2979</v>
      </c>
      <c r="G12638" t="str">
        <f>_xlfn.XLOOKUP(tbl_GL[[#This Row],[Account_key]],tbl_COA[Account_key],tbl_COA[Class],"Not Found")</f>
        <v>Assets</v>
      </c>
      <c r="H12638" t="str">
        <f>_xlfn.XLOOKUP(tbl_GL[[#This Row],[Account_key]],tbl_COA[Account_key],tbl_COA[SubClass],"Not Found")</f>
        <v>Assets</v>
      </c>
      <c r="I12638" t="str">
        <f>_xlfn.XLOOKUP(tbl_GL[[#This Row],[Account_key]],tbl_COA[Account_key],tbl_COA[SubClass2],"Not Found")</f>
        <v>Current Assets</v>
      </c>
      <c r="J12638" t="str">
        <f>_xlfn.XLOOKUP(tbl_GL[[#This Row],[Account_key]],tbl_COA[Account_key],tbl_COA[SubAccount],,0)</f>
        <v>Inventory</v>
      </c>
      <c r="K12638">
        <f>YEAR(tbl_GL[[#This Row],[Date]])</f>
        <v>2019</v>
      </c>
    </row>
    <row r="12639" spans="1:11" x14ac:dyDescent="0.35">
      <c r="A12639">
        <v>1135.0999999999999</v>
      </c>
      <c r="B12639" s="24">
        <v>43736</v>
      </c>
      <c r="C12639">
        <v>5</v>
      </c>
      <c r="D12639" s="13">
        <v>210</v>
      </c>
      <c r="E12639" s="13" t="s">
        <v>7</v>
      </c>
      <c r="F12639" s="17">
        <v>3265</v>
      </c>
      <c r="G12639" t="str">
        <f>_xlfn.XLOOKUP(tbl_GL[[#This Row],[Account_key]],tbl_COA[Account_key],tbl_COA[Class],"Not Found")</f>
        <v>Trading account</v>
      </c>
      <c r="H12639" t="str">
        <f>_xlfn.XLOOKUP(tbl_GL[[#This Row],[Account_key]],tbl_COA[Account_key],tbl_COA[SubClass],"Not Found")</f>
        <v>Sales</v>
      </c>
      <c r="I12639" t="str">
        <f>_xlfn.XLOOKUP(tbl_GL[[#This Row],[Account_key]],tbl_COA[Account_key],tbl_COA[SubClass2],"Not Found")</f>
        <v>Sales</v>
      </c>
      <c r="J12639" t="str">
        <f>_xlfn.XLOOKUP(tbl_GL[[#This Row],[Account_key]],tbl_COA[Account_key],tbl_COA[SubAccount],,0)</f>
        <v>Sales</v>
      </c>
      <c r="K12639">
        <f>YEAR(tbl_GL[[#This Row],[Date]])</f>
        <v>2019</v>
      </c>
    </row>
    <row r="12640" spans="1:11" x14ac:dyDescent="0.35">
      <c r="A12640">
        <v>1135.2</v>
      </c>
      <c r="B12640" s="24">
        <v>43736</v>
      </c>
      <c r="C12640">
        <v>5</v>
      </c>
      <c r="D12640" s="13">
        <v>10</v>
      </c>
      <c r="E12640" s="13" t="s">
        <v>7</v>
      </c>
      <c r="F12640" s="17">
        <v>3265</v>
      </c>
      <c r="G12640" t="str">
        <f>_xlfn.XLOOKUP(tbl_GL[[#This Row],[Account_key]],tbl_COA[Account_key],tbl_COA[Class],"Not Found")</f>
        <v>Assets</v>
      </c>
      <c r="H12640" t="str">
        <f>_xlfn.XLOOKUP(tbl_GL[[#This Row],[Account_key]],tbl_COA[Account_key],tbl_COA[SubClass],"Not Found")</f>
        <v>Assets</v>
      </c>
      <c r="I12640" t="str">
        <f>_xlfn.XLOOKUP(tbl_GL[[#This Row],[Account_key]],tbl_COA[Account_key],tbl_COA[SubClass2],"Not Found")</f>
        <v>Current Assets</v>
      </c>
      <c r="J12640" t="str">
        <f>_xlfn.XLOOKUP(tbl_GL[[#This Row],[Account_key]],tbl_COA[Account_key],tbl_COA[SubAccount],,0)</f>
        <v>Cash at Bank</v>
      </c>
      <c r="K12640">
        <f>YEAR(tbl_GL[[#This Row],[Date]])</f>
        <v>2019</v>
      </c>
    </row>
    <row r="12641" spans="1:11" x14ac:dyDescent="0.35">
      <c r="A12641">
        <v>1136.0999999999999</v>
      </c>
      <c r="B12641" s="24">
        <v>43736</v>
      </c>
      <c r="C12641">
        <v>5</v>
      </c>
      <c r="D12641" s="13">
        <v>210</v>
      </c>
      <c r="E12641" s="13" t="s">
        <v>8</v>
      </c>
      <c r="F12641" s="17">
        <v>11728</v>
      </c>
      <c r="G12641" t="str">
        <f>_xlfn.XLOOKUP(tbl_GL[[#This Row],[Account_key]],tbl_COA[Account_key],tbl_COA[Class],"Not Found")</f>
        <v>Trading account</v>
      </c>
      <c r="H12641" t="str">
        <f>_xlfn.XLOOKUP(tbl_GL[[#This Row],[Account_key]],tbl_COA[Account_key],tbl_COA[SubClass],"Not Found")</f>
        <v>Sales</v>
      </c>
      <c r="I12641" t="str">
        <f>_xlfn.XLOOKUP(tbl_GL[[#This Row],[Account_key]],tbl_COA[Account_key],tbl_COA[SubClass2],"Not Found")</f>
        <v>Sales</v>
      </c>
      <c r="J12641" t="str">
        <f>_xlfn.XLOOKUP(tbl_GL[[#This Row],[Account_key]],tbl_COA[Account_key],tbl_COA[SubAccount],,0)</f>
        <v>Sales</v>
      </c>
      <c r="K12641">
        <f>YEAR(tbl_GL[[#This Row],[Date]])</f>
        <v>2019</v>
      </c>
    </row>
    <row r="12642" spans="1:11" x14ac:dyDescent="0.35">
      <c r="A12642">
        <v>1136.2</v>
      </c>
      <c r="B12642" s="24">
        <v>43736</v>
      </c>
      <c r="C12642">
        <v>5</v>
      </c>
      <c r="D12642" s="13">
        <v>30</v>
      </c>
      <c r="E12642" s="13" t="s">
        <v>8</v>
      </c>
      <c r="F12642" s="17">
        <v>11728</v>
      </c>
      <c r="G12642" t="str">
        <f>_xlfn.XLOOKUP(tbl_GL[[#This Row],[Account_key]],tbl_COA[Account_key],tbl_COA[Class],"Not Found")</f>
        <v>Assets</v>
      </c>
      <c r="H12642" t="str">
        <f>_xlfn.XLOOKUP(tbl_GL[[#This Row],[Account_key]],tbl_COA[Account_key],tbl_COA[SubClass],"Not Found")</f>
        <v>Assets</v>
      </c>
      <c r="I12642" t="str">
        <f>_xlfn.XLOOKUP(tbl_GL[[#This Row],[Account_key]],tbl_COA[Account_key],tbl_COA[SubClass2],"Not Found")</f>
        <v>Current Assets</v>
      </c>
      <c r="J12642" t="str">
        <f>_xlfn.XLOOKUP(tbl_GL[[#This Row],[Account_key]],tbl_COA[Account_key],tbl_COA[SubAccount],,0)</f>
        <v>Trade Receivables</v>
      </c>
      <c r="K12642">
        <f>YEAR(tbl_GL[[#This Row],[Date]])</f>
        <v>2019</v>
      </c>
    </row>
    <row r="12643" spans="1:11" x14ac:dyDescent="0.35">
      <c r="A12643">
        <v>1137.0999999999999</v>
      </c>
      <c r="B12643" s="24">
        <v>43737</v>
      </c>
      <c r="C12643">
        <v>5</v>
      </c>
      <c r="D12643" s="13">
        <v>340</v>
      </c>
      <c r="E12643" s="13" t="s">
        <v>97</v>
      </c>
      <c r="F12643" s="17">
        <v>-1292</v>
      </c>
      <c r="G12643" t="str">
        <f>_xlfn.XLOOKUP(tbl_GL[[#This Row],[Account_key]],tbl_COA[Account_key],tbl_COA[Class],"Not Found")</f>
        <v>Operating account</v>
      </c>
      <c r="H12643" t="str">
        <f>_xlfn.XLOOKUP(tbl_GL[[#This Row],[Account_key]],tbl_COA[Account_key],tbl_COA[SubClass],"Not Found")</f>
        <v>Operating Expenses</v>
      </c>
      <c r="I12643" t="str">
        <f>_xlfn.XLOOKUP(tbl_GL[[#This Row],[Account_key]],tbl_COA[Account_key],tbl_COA[SubClass2],"Not Found")</f>
        <v>Administration</v>
      </c>
      <c r="J12643" t="str">
        <f>_xlfn.XLOOKUP(tbl_GL[[#This Row],[Account_key]],tbl_COA[Account_key],tbl_COA[SubAccount],,0)</f>
        <v>Utilities</v>
      </c>
      <c r="K12643">
        <f>YEAR(tbl_GL[[#This Row],[Date]])</f>
        <v>2019</v>
      </c>
    </row>
    <row r="12644" spans="1:11" x14ac:dyDescent="0.35">
      <c r="A12644">
        <v>1137.2</v>
      </c>
      <c r="B12644" s="24">
        <v>43737</v>
      </c>
      <c r="C12644">
        <v>5</v>
      </c>
      <c r="D12644" s="13">
        <v>120</v>
      </c>
      <c r="E12644" s="13" t="s">
        <v>97</v>
      </c>
      <c r="F12644" s="17">
        <v>1292</v>
      </c>
      <c r="G12644" t="str">
        <f>_xlfn.XLOOKUP(tbl_GL[[#This Row],[Account_key]],tbl_COA[Account_key],tbl_COA[Class],"Not Found")</f>
        <v>Liabilities and Owners Equity</v>
      </c>
      <c r="H12644" t="str">
        <f>_xlfn.XLOOKUP(tbl_GL[[#This Row],[Account_key]],tbl_COA[Account_key],tbl_COA[SubClass],"Not Found")</f>
        <v>Liabilities</v>
      </c>
      <c r="I12644" t="str">
        <f>_xlfn.XLOOKUP(tbl_GL[[#This Row],[Account_key]],tbl_COA[Account_key],tbl_COA[SubClass2],"Not Found")</f>
        <v>Current Liabilities</v>
      </c>
      <c r="J12644" t="str">
        <f>_xlfn.XLOOKUP(tbl_GL[[#This Row],[Account_key]],tbl_COA[Account_key],tbl_COA[SubAccount],,0)</f>
        <v>Accrued Expenses</v>
      </c>
      <c r="K12644">
        <f>YEAR(tbl_GL[[#This Row],[Date]])</f>
        <v>2019</v>
      </c>
    </row>
    <row r="12645" spans="1:11" x14ac:dyDescent="0.35">
      <c r="A12645">
        <v>1138.0999999999999</v>
      </c>
      <c r="B12645" s="24">
        <v>43737</v>
      </c>
      <c r="C12645">
        <v>5</v>
      </c>
      <c r="D12645" s="13">
        <v>30</v>
      </c>
      <c r="E12645" s="13" t="s">
        <v>80</v>
      </c>
      <c r="F12645" s="17">
        <v>-14389</v>
      </c>
      <c r="G12645" t="str">
        <f>_xlfn.XLOOKUP(tbl_GL[[#This Row],[Account_key]],tbl_COA[Account_key],tbl_COA[Class],"Not Found")</f>
        <v>Assets</v>
      </c>
      <c r="H12645" t="str">
        <f>_xlfn.XLOOKUP(tbl_GL[[#This Row],[Account_key]],tbl_COA[Account_key],tbl_COA[SubClass],"Not Found")</f>
        <v>Assets</v>
      </c>
      <c r="I12645" t="str">
        <f>_xlfn.XLOOKUP(tbl_GL[[#This Row],[Account_key]],tbl_COA[Account_key],tbl_COA[SubClass2],"Not Found")</f>
        <v>Current Assets</v>
      </c>
      <c r="J12645" t="str">
        <f>_xlfn.XLOOKUP(tbl_GL[[#This Row],[Account_key]],tbl_COA[Account_key],tbl_COA[SubAccount],,0)</f>
        <v>Trade Receivables</v>
      </c>
      <c r="K12645">
        <f>YEAR(tbl_GL[[#This Row],[Date]])</f>
        <v>2019</v>
      </c>
    </row>
    <row r="12646" spans="1:11" x14ac:dyDescent="0.35">
      <c r="A12646">
        <v>1138.2</v>
      </c>
      <c r="B12646" s="24">
        <v>43737</v>
      </c>
      <c r="C12646">
        <v>5</v>
      </c>
      <c r="D12646" s="13">
        <v>10</v>
      </c>
      <c r="E12646" s="13" t="s">
        <v>80</v>
      </c>
      <c r="F12646" s="17">
        <v>14389</v>
      </c>
      <c r="G12646" t="str">
        <f>_xlfn.XLOOKUP(tbl_GL[[#This Row],[Account_key]],tbl_COA[Account_key],tbl_COA[Class],"Not Found")</f>
        <v>Assets</v>
      </c>
      <c r="H12646" t="str">
        <f>_xlfn.XLOOKUP(tbl_GL[[#This Row],[Account_key]],tbl_COA[Account_key],tbl_COA[SubClass],"Not Found")</f>
        <v>Assets</v>
      </c>
      <c r="I12646" t="str">
        <f>_xlfn.XLOOKUP(tbl_GL[[#This Row],[Account_key]],tbl_COA[Account_key],tbl_COA[SubClass2],"Not Found")</f>
        <v>Current Assets</v>
      </c>
      <c r="J12646" t="str">
        <f>_xlfn.XLOOKUP(tbl_GL[[#This Row],[Account_key]],tbl_COA[Account_key],tbl_COA[SubAccount],,0)</f>
        <v>Cash at Bank</v>
      </c>
      <c r="K12646">
        <f>YEAR(tbl_GL[[#This Row],[Date]])</f>
        <v>2019</v>
      </c>
    </row>
    <row r="12647" spans="1:11" x14ac:dyDescent="0.35">
      <c r="A12647">
        <v>1139.0999999999999</v>
      </c>
      <c r="B12647" s="24">
        <v>43738</v>
      </c>
      <c r="C12647">
        <v>5</v>
      </c>
      <c r="D12647" s="13">
        <v>10</v>
      </c>
      <c r="E12647" s="13" t="s">
        <v>110</v>
      </c>
      <c r="F12647" s="17">
        <v>17</v>
      </c>
      <c r="G12647" t="str">
        <f>_xlfn.XLOOKUP(tbl_GL[[#This Row],[Account_key]],tbl_COA[Account_key],tbl_COA[Class],"Not Found")</f>
        <v>Assets</v>
      </c>
      <c r="H12647" t="str">
        <f>_xlfn.XLOOKUP(tbl_GL[[#This Row],[Account_key]],tbl_COA[Account_key],tbl_COA[SubClass],"Not Found")</f>
        <v>Assets</v>
      </c>
      <c r="I12647" t="str">
        <f>_xlfn.XLOOKUP(tbl_GL[[#This Row],[Account_key]],tbl_COA[Account_key],tbl_COA[SubClass2],"Not Found")</f>
        <v>Current Assets</v>
      </c>
      <c r="J12647" t="str">
        <f>_xlfn.XLOOKUP(tbl_GL[[#This Row],[Account_key]],tbl_COA[Account_key],tbl_COA[SubAccount],,0)</f>
        <v>Cash at Bank</v>
      </c>
      <c r="K12647">
        <f>YEAR(tbl_GL[[#This Row],[Date]])</f>
        <v>2019</v>
      </c>
    </row>
    <row r="12648" spans="1:11" x14ac:dyDescent="0.35">
      <c r="A12648">
        <v>1139.2</v>
      </c>
      <c r="B12648" s="24">
        <v>43738</v>
      </c>
      <c r="C12648">
        <v>5</v>
      </c>
      <c r="D12648" s="13">
        <v>430</v>
      </c>
      <c r="E12648" s="13" t="s">
        <v>110</v>
      </c>
      <c r="F12648" s="17">
        <v>17</v>
      </c>
      <c r="G12648" t="str">
        <f>_xlfn.XLOOKUP(tbl_GL[[#This Row],[Account_key]],tbl_COA[Account_key],tbl_COA[Class],"Not Found")</f>
        <v>Non-operating</v>
      </c>
      <c r="H12648" t="str">
        <f>_xlfn.XLOOKUP(tbl_GL[[#This Row],[Account_key]],tbl_COA[Account_key],tbl_COA[SubClass],"Not Found")</f>
        <v>Exchange Loss/Gain</v>
      </c>
      <c r="I12648" t="str">
        <f>_xlfn.XLOOKUP(tbl_GL[[#This Row],[Account_key]],tbl_COA[Account_key],tbl_COA[SubClass2],"Not Found")</f>
        <v>Exchange Loss/Gain</v>
      </c>
      <c r="J12648" t="str">
        <f>_xlfn.XLOOKUP(tbl_GL[[#This Row],[Account_key]],tbl_COA[Account_key],tbl_COA[SubAccount],,0)</f>
        <v>Exchange Loss/Gain</v>
      </c>
      <c r="K12648">
        <f>YEAR(tbl_GL[[#This Row],[Date]])</f>
        <v>2019</v>
      </c>
    </row>
    <row r="12649" spans="1:11" x14ac:dyDescent="0.35">
      <c r="A12649">
        <v>1140.0999999999999</v>
      </c>
      <c r="B12649" s="24">
        <v>43738</v>
      </c>
      <c r="C12649">
        <v>5</v>
      </c>
      <c r="D12649" s="13">
        <v>10</v>
      </c>
      <c r="E12649" s="13" t="s">
        <v>113</v>
      </c>
      <c r="F12649" s="17">
        <v>113</v>
      </c>
      <c r="G12649" t="str">
        <f>_xlfn.XLOOKUP(tbl_GL[[#This Row],[Account_key]],tbl_COA[Account_key],tbl_COA[Class],"Not Found")</f>
        <v>Assets</v>
      </c>
      <c r="H12649" t="str">
        <f>_xlfn.XLOOKUP(tbl_GL[[#This Row],[Account_key]],tbl_COA[Account_key],tbl_COA[SubClass],"Not Found")</f>
        <v>Assets</v>
      </c>
      <c r="I12649" t="str">
        <f>_xlfn.XLOOKUP(tbl_GL[[#This Row],[Account_key]],tbl_COA[Account_key],tbl_COA[SubClass2],"Not Found")</f>
        <v>Current Assets</v>
      </c>
      <c r="J12649" t="str">
        <f>_xlfn.XLOOKUP(tbl_GL[[#This Row],[Account_key]],tbl_COA[Account_key],tbl_COA[SubAccount],,0)</f>
        <v>Cash at Bank</v>
      </c>
      <c r="K12649">
        <f>YEAR(tbl_GL[[#This Row],[Date]])</f>
        <v>2019</v>
      </c>
    </row>
    <row r="12650" spans="1:11" x14ac:dyDescent="0.35">
      <c r="A12650">
        <v>1140.2</v>
      </c>
      <c r="B12650" s="24">
        <v>43738</v>
      </c>
      <c r="C12650">
        <v>5</v>
      </c>
      <c r="D12650" s="13">
        <v>410</v>
      </c>
      <c r="E12650" s="13" t="s">
        <v>113</v>
      </c>
      <c r="F12650" s="17">
        <v>113</v>
      </c>
      <c r="G12650" t="str">
        <f>_xlfn.XLOOKUP(tbl_GL[[#This Row],[Account_key]],tbl_COA[Account_key],tbl_COA[Class],"Not Found")</f>
        <v>Non-operating</v>
      </c>
      <c r="H12650" t="str">
        <f>_xlfn.XLOOKUP(tbl_GL[[#This Row],[Account_key]],tbl_COA[Account_key],tbl_COA[SubClass],"Not Found")</f>
        <v>Interest Income</v>
      </c>
      <c r="I12650" t="str">
        <f>_xlfn.XLOOKUP(tbl_GL[[#This Row],[Account_key]],tbl_COA[Account_key],tbl_COA[SubClass2],"Not Found")</f>
        <v>Interest Income</v>
      </c>
      <c r="J12650" t="str">
        <f>_xlfn.XLOOKUP(tbl_GL[[#This Row],[Account_key]],tbl_COA[Account_key],tbl_COA[SubAccount],,0)</f>
        <v>Interest Income</v>
      </c>
      <c r="K12650">
        <f>YEAR(tbl_GL[[#This Row],[Date]])</f>
        <v>2019</v>
      </c>
    </row>
    <row r="12651" spans="1:11" x14ac:dyDescent="0.35">
      <c r="A12651">
        <v>1141.0999999999999</v>
      </c>
      <c r="B12651" s="24">
        <v>43738</v>
      </c>
      <c r="C12651">
        <v>5</v>
      </c>
      <c r="D12651" s="13">
        <v>400</v>
      </c>
      <c r="E12651" s="13" t="s">
        <v>104</v>
      </c>
      <c r="F12651" s="17">
        <v>-125</v>
      </c>
      <c r="G12651" t="str">
        <f>_xlfn.XLOOKUP(tbl_GL[[#This Row],[Account_key]],tbl_COA[Account_key],tbl_COA[Class],"Not Found")</f>
        <v>Operating account</v>
      </c>
      <c r="H12651" t="str">
        <f>_xlfn.XLOOKUP(tbl_GL[[#This Row],[Account_key]],tbl_COA[Account_key],tbl_COA[SubClass],"Not Found")</f>
        <v>Depreciation &amp; Amortization</v>
      </c>
      <c r="I12651" t="str">
        <f>_xlfn.XLOOKUP(tbl_GL[[#This Row],[Account_key]],tbl_COA[Account_key],tbl_COA[SubClass2],"Not Found")</f>
        <v>Amortization</v>
      </c>
      <c r="J12651" t="str">
        <f>_xlfn.XLOOKUP(tbl_GL[[#This Row],[Account_key]],tbl_COA[Account_key],tbl_COA[SubAccount],,0)</f>
        <v>Amortization of Intangible Assets</v>
      </c>
      <c r="K12651">
        <f>YEAR(tbl_GL[[#This Row],[Date]])</f>
        <v>2019</v>
      </c>
    </row>
    <row r="12652" spans="1:11" x14ac:dyDescent="0.35">
      <c r="A12652">
        <v>1141.2</v>
      </c>
      <c r="B12652" s="24">
        <v>43738</v>
      </c>
      <c r="C12652">
        <v>5</v>
      </c>
      <c r="D12652" s="13">
        <v>100</v>
      </c>
      <c r="E12652" s="13" t="s">
        <v>104</v>
      </c>
      <c r="F12652" s="17">
        <v>-125</v>
      </c>
      <c r="G12652" t="str">
        <f>_xlfn.XLOOKUP(tbl_GL[[#This Row],[Account_key]],tbl_COA[Account_key],tbl_COA[Class],"Not Found")</f>
        <v>Assets</v>
      </c>
      <c r="H12652" t="str">
        <f>_xlfn.XLOOKUP(tbl_GL[[#This Row],[Account_key]],tbl_COA[Account_key],tbl_COA[SubClass],"Not Found")</f>
        <v>Assets</v>
      </c>
      <c r="I12652" t="str">
        <f>_xlfn.XLOOKUP(tbl_GL[[#This Row],[Account_key]],tbl_COA[Account_key],tbl_COA[SubClass2],"Not Found")</f>
        <v>Non-Current Assets</v>
      </c>
      <c r="J12652" t="str">
        <f>_xlfn.XLOOKUP(tbl_GL[[#This Row],[Account_key]],tbl_COA[Account_key],tbl_COA[SubAccount],,0)</f>
        <v>Patents and trademarks</v>
      </c>
      <c r="K12652">
        <f>YEAR(tbl_GL[[#This Row],[Date]])</f>
        <v>2019</v>
      </c>
    </row>
    <row r="12653" spans="1:11" x14ac:dyDescent="0.35">
      <c r="A12653">
        <v>1142.0999999999999</v>
      </c>
      <c r="B12653" s="24">
        <v>43738</v>
      </c>
      <c r="C12653">
        <v>5</v>
      </c>
      <c r="D12653" s="13">
        <v>440</v>
      </c>
      <c r="E12653" s="13" t="s">
        <v>112</v>
      </c>
      <c r="F12653" s="17">
        <v>-195</v>
      </c>
      <c r="G12653" t="str">
        <f>_xlfn.XLOOKUP(tbl_GL[[#This Row],[Account_key]],tbl_COA[Account_key],tbl_COA[Class],"Not Found")</f>
        <v>Interest &amp; Tax</v>
      </c>
      <c r="H12653" t="str">
        <f>_xlfn.XLOOKUP(tbl_GL[[#This Row],[Account_key]],tbl_COA[Account_key],tbl_COA[SubClass],"Not Found")</f>
        <v>Interest Expense</v>
      </c>
      <c r="I12653" t="str">
        <f>_xlfn.XLOOKUP(tbl_GL[[#This Row],[Account_key]],tbl_COA[Account_key],tbl_COA[SubClass2],"Not Found")</f>
        <v>Interest Expense</v>
      </c>
      <c r="J12653" t="str">
        <f>_xlfn.XLOOKUP(tbl_GL[[#This Row],[Account_key]],tbl_COA[Account_key],tbl_COA[SubAccount],,0)</f>
        <v>Interest Expense</v>
      </c>
      <c r="K12653">
        <f>YEAR(tbl_GL[[#This Row],[Date]])</f>
        <v>2019</v>
      </c>
    </row>
    <row r="12654" spans="1:11" x14ac:dyDescent="0.35">
      <c r="A12654">
        <v>1142.2</v>
      </c>
      <c r="B12654" s="24">
        <v>43738</v>
      </c>
      <c r="C12654">
        <v>5</v>
      </c>
      <c r="D12654" s="13">
        <v>121</v>
      </c>
      <c r="E12654" s="13" t="s">
        <v>112</v>
      </c>
      <c r="F12654" s="17">
        <v>195</v>
      </c>
      <c r="G12654" t="str">
        <f>_xlfn.XLOOKUP(tbl_GL[[#This Row],[Account_key]],tbl_COA[Account_key],tbl_COA[Class],"Not Found")</f>
        <v>Liabilities and Owners Equity</v>
      </c>
      <c r="H12654" t="str">
        <f>_xlfn.XLOOKUP(tbl_GL[[#This Row],[Account_key]],tbl_COA[Account_key],tbl_COA[SubClass],"Not Found")</f>
        <v>Liabilities</v>
      </c>
      <c r="I12654" t="str">
        <f>_xlfn.XLOOKUP(tbl_GL[[#This Row],[Account_key]],tbl_COA[Account_key],tbl_COA[SubClass2],"Not Found")</f>
        <v>Current Liabilities</v>
      </c>
      <c r="J12654" t="str">
        <f>_xlfn.XLOOKUP(tbl_GL[[#This Row],[Account_key]],tbl_COA[Account_key],tbl_COA[SubAccount],,0)</f>
        <v>Interest Payable</v>
      </c>
      <c r="K12654">
        <f>YEAR(tbl_GL[[#This Row],[Date]])</f>
        <v>2019</v>
      </c>
    </row>
    <row r="12655" spans="1:11" x14ac:dyDescent="0.35">
      <c r="A12655">
        <v>1143.0999999999999</v>
      </c>
      <c r="B12655" s="24">
        <v>43738</v>
      </c>
      <c r="C12655">
        <v>5</v>
      </c>
      <c r="D12655" s="13">
        <v>450</v>
      </c>
      <c r="E12655" s="23" t="s">
        <v>108</v>
      </c>
      <c r="F12655" s="17">
        <v>-2579</v>
      </c>
      <c r="G12655" t="str">
        <f>_xlfn.XLOOKUP(tbl_GL[[#This Row],[Account_key]],tbl_COA[Account_key],tbl_COA[Class],"Not Found")</f>
        <v>Interest &amp; Tax</v>
      </c>
      <c r="H12655" t="str">
        <f>_xlfn.XLOOKUP(tbl_GL[[#This Row],[Account_key]],tbl_COA[Account_key],tbl_COA[SubClass],"Not Found")</f>
        <v>Taxation</v>
      </c>
      <c r="I12655" t="str">
        <f>_xlfn.XLOOKUP(tbl_GL[[#This Row],[Account_key]],tbl_COA[Account_key],tbl_COA[SubClass2],"Not Found")</f>
        <v>Taxation</v>
      </c>
      <c r="J12655" t="str">
        <f>_xlfn.XLOOKUP(tbl_GL[[#This Row],[Account_key]],tbl_COA[Account_key],tbl_COA[SubAccount],,0)</f>
        <v>Taxation</v>
      </c>
      <c r="K12655">
        <f>YEAR(tbl_GL[[#This Row],[Date]])</f>
        <v>2019</v>
      </c>
    </row>
    <row r="12656" spans="1:11" x14ac:dyDescent="0.35">
      <c r="A12656">
        <v>1143.2</v>
      </c>
      <c r="B12656" s="24">
        <v>43738</v>
      </c>
      <c r="C12656">
        <v>5</v>
      </c>
      <c r="D12656" s="13">
        <v>122</v>
      </c>
      <c r="E12656" s="23" t="s">
        <v>108</v>
      </c>
      <c r="F12656" s="17">
        <v>2579</v>
      </c>
      <c r="G12656" t="str">
        <f>_xlfn.XLOOKUP(tbl_GL[[#This Row],[Account_key]],tbl_COA[Account_key],tbl_COA[Class],"Not Found")</f>
        <v>Liabilities and Owners Equity</v>
      </c>
      <c r="H12656" t="str">
        <f>_xlfn.XLOOKUP(tbl_GL[[#This Row],[Account_key]],tbl_COA[Account_key],tbl_COA[SubClass],"Not Found")</f>
        <v>Liabilities</v>
      </c>
      <c r="I12656" t="str">
        <f>_xlfn.XLOOKUP(tbl_GL[[#This Row],[Account_key]],tbl_COA[Account_key],tbl_COA[SubClass2],"Not Found")</f>
        <v>Current Liabilities</v>
      </c>
      <c r="J12656" t="str">
        <f>_xlfn.XLOOKUP(tbl_GL[[#This Row],[Account_key]],tbl_COA[Account_key],tbl_COA[SubAccount],,0)</f>
        <v>Tax payable</v>
      </c>
      <c r="K12656">
        <f>YEAR(tbl_GL[[#This Row],[Date]])</f>
        <v>2019</v>
      </c>
    </row>
    <row r="12657" spans="1:11" x14ac:dyDescent="0.35">
      <c r="A12657">
        <v>1144.0999999999999</v>
      </c>
      <c r="B12657" s="24">
        <v>43738</v>
      </c>
      <c r="C12657">
        <v>5</v>
      </c>
      <c r="D12657" s="13">
        <v>240</v>
      </c>
      <c r="E12657" s="13" t="s">
        <v>56</v>
      </c>
      <c r="F12657" s="17">
        <v>-4500</v>
      </c>
      <c r="G12657" t="str">
        <f>_xlfn.XLOOKUP(tbl_GL[[#This Row],[Account_key]],tbl_COA[Account_key],tbl_COA[Class],"Not Found")</f>
        <v>Operating account</v>
      </c>
      <c r="H12657" t="str">
        <f>_xlfn.XLOOKUP(tbl_GL[[#This Row],[Account_key]],tbl_COA[Account_key],tbl_COA[SubClass],"Not Found")</f>
        <v>Operating Expenses</v>
      </c>
      <c r="I12657" t="str">
        <f>_xlfn.XLOOKUP(tbl_GL[[#This Row],[Account_key]],tbl_COA[Account_key],tbl_COA[SubClass2],"Not Found")</f>
        <v>Sales &amp; Distribution</v>
      </c>
      <c r="J12657" t="str">
        <f>_xlfn.XLOOKUP(tbl_GL[[#This Row],[Account_key]],tbl_COA[Account_key],tbl_COA[SubAccount],,0)</f>
        <v>Salaries</v>
      </c>
      <c r="K12657">
        <f>YEAR(tbl_GL[[#This Row],[Date]])</f>
        <v>2019</v>
      </c>
    </row>
    <row r="12658" spans="1:11" x14ac:dyDescent="0.35">
      <c r="A12658">
        <v>1144.2</v>
      </c>
      <c r="B12658" s="24">
        <v>43738</v>
      </c>
      <c r="C12658">
        <v>5</v>
      </c>
      <c r="D12658" s="13">
        <v>10</v>
      </c>
      <c r="E12658" s="13" t="s">
        <v>56</v>
      </c>
      <c r="F12658" s="17">
        <v>-4500</v>
      </c>
      <c r="G12658" t="str">
        <f>_xlfn.XLOOKUP(tbl_GL[[#This Row],[Account_key]],tbl_COA[Account_key],tbl_COA[Class],"Not Found")</f>
        <v>Assets</v>
      </c>
      <c r="H12658" t="str">
        <f>_xlfn.XLOOKUP(tbl_GL[[#This Row],[Account_key]],tbl_COA[Account_key],tbl_COA[SubClass],"Not Found")</f>
        <v>Assets</v>
      </c>
      <c r="I12658" t="str">
        <f>_xlfn.XLOOKUP(tbl_GL[[#This Row],[Account_key]],tbl_COA[Account_key],tbl_COA[SubClass2],"Not Found")</f>
        <v>Current Assets</v>
      </c>
      <c r="J12658" t="str">
        <f>_xlfn.XLOOKUP(tbl_GL[[#This Row],[Account_key]],tbl_COA[Account_key],tbl_COA[SubAccount],,0)</f>
        <v>Cash at Bank</v>
      </c>
      <c r="K12658">
        <f>YEAR(tbl_GL[[#This Row],[Date]])</f>
        <v>2019</v>
      </c>
    </row>
    <row r="12659" spans="1:11" x14ac:dyDescent="0.35">
      <c r="A12659">
        <v>1145.0999999999999</v>
      </c>
      <c r="B12659" s="24">
        <v>43738</v>
      </c>
      <c r="C12659">
        <v>5</v>
      </c>
      <c r="D12659" s="13">
        <v>380</v>
      </c>
      <c r="E12659" s="13" t="s">
        <v>101</v>
      </c>
      <c r="F12659" s="17">
        <v>-4900</v>
      </c>
      <c r="G12659" t="str">
        <f>_xlfn.XLOOKUP(tbl_GL[[#This Row],[Account_key]],tbl_COA[Account_key],tbl_COA[Class],"Not Found")</f>
        <v>Operating account</v>
      </c>
      <c r="H12659" t="str">
        <f>_xlfn.XLOOKUP(tbl_GL[[#This Row],[Account_key]],tbl_COA[Account_key],tbl_COA[SubClass],"Not Found")</f>
        <v>Depreciation &amp; Amortization</v>
      </c>
      <c r="I12659" t="str">
        <f>_xlfn.XLOOKUP(tbl_GL[[#This Row],[Account_key]],tbl_COA[Account_key],tbl_COA[SubClass2],"Not Found")</f>
        <v>Depreciation</v>
      </c>
      <c r="J12659" t="str">
        <f>_xlfn.XLOOKUP(tbl_GL[[#This Row],[Account_key]],tbl_COA[Account_key],tbl_COA[SubAccount],,0)</f>
        <v>Equipment</v>
      </c>
      <c r="K12659">
        <f>YEAR(tbl_GL[[#This Row],[Date]])</f>
        <v>2019</v>
      </c>
    </row>
    <row r="12660" spans="1:11" x14ac:dyDescent="0.35">
      <c r="A12660">
        <v>1145.2</v>
      </c>
      <c r="B12660" s="24">
        <v>43738</v>
      </c>
      <c r="C12660">
        <v>5</v>
      </c>
      <c r="D12660" s="13">
        <v>90</v>
      </c>
      <c r="E12660" s="13" t="s">
        <v>101</v>
      </c>
      <c r="F12660" s="17">
        <v>-4900</v>
      </c>
      <c r="G12660" t="str">
        <f>_xlfn.XLOOKUP(tbl_GL[[#This Row],[Account_key]],tbl_COA[Account_key],tbl_COA[Class],"Not Found")</f>
        <v>Assets</v>
      </c>
      <c r="H12660" t="str">
        <f>_xlfn.XLOOKUP(tbl_GL[[#This Row],[Account_key]],tbl_COA[Account_key],tbl_COA[SubClass],"Not Found")</f>
        <v>Assets</v>
      </c>
      <c r="I12660" t="str">
        <f>_xlfn.XLOOKUP(tbl_GL[[#This Row],[Account_key]],tbl_COA[Account_key],tbl_COA[SubClass2],"Not Found")</f>
        <v>Non-Current Assets</v>
      </c>
      <c r="J12660" t="str">
        <f>_xlfn.XLOOKUP(tbl_GL[[#This Row],[Account_key]],tbl_COA[Account_key],tbl_COA[SubAccount],,0)</f>
        <v>Office Furniture &amp; Equipment</v>
      </c>
      <c r="K12660">
        <f>YEAR(tbl_GL[[#This Row],[Date]])</f>
        <v>2019</v>
      </c>
    </row>
    <row r="12661" spans="1:11" x14ac:dyDescent="0.35">
      <c r="A12661">
        <v>1146.0999999999999</v>
      </c>
      <c r="B12661" s="24">
        <v>43738</v>
      </c>
      <c r="C12661">
        <v>5</v>
      </c>
      <c r="D12661" s="13">
        <v>201</v>
      </c>
      <c r="E12661" s="13" t="s">
        <v>126</v>
      </c>
      <c r="F12661" s="17">
        <v>-12675</v>
      </c>
      <c r="G12661" t="str">
        <f>_xlfn.XLOOKUP(tbl_GL[[#This Row],[Account_key]],tbl_COA[Account_key],tbl_COA[Class],"Not Found")</f>
        <v>Liabilities and Owners Equity</v>
      </c>
      <c r="H12661" t="str">
        <f>_xlfn.XLOOKUP(tbl_GL[[#This Row],[Account_key]],tbl_COA[Account_key],tbl_COA[SubClass],"Not Found")</f>
        <v>Owners Equity</v>
      </c>
      <c r="I12661" t="str">
        <f>_xlfn.XLOOKUP(tbl_GL[[#This Row],[Account_key]],tbl_COA[Account_key],tbl_COA[SubClass2],"Not Found")</f>
        <v>Retained Earnings</v>
      </c>
      <c r="J12661" t="str">
        <f>_xlfn.XLOOKUP(tbl_GL[[#This Row],[Account_key]],tbl_COA[Account_key],tbl_COA[SubAccount],,0)</f>
        <v>Dividends paid</v>
      </c>
      <c r="K12661">
        <f>YEAR(tbl_GL[[#This Row],[Date]])</f>
        <v>2019</v>
      </c>
    </row>
    <row r="12662" spans="1:11" x14ac:dyDescent="0.35">
      <c r="A12662">
        <v>1146.2</v>
      </c>
      <c r="B12662" s="24">
        <v>43738</v>
      </c>
      <c r="C12662">
        <v>5</v>
      </c>
      <c r="D12662" s="13">
        <v>135</v>
      </c>
      <c r="E12662" s="13" t="s">
        <v>126</v>
      </c>
      <c r="F12662" s="17">
        <v>12675</v>
      </c>
      <c r="G12662" t="str">
        <f>_xlfn.XLOOKUP(tbl_GL[[#This Row],[Account_key]],tbl_COA[Account_key],tbl_COA[Class],"Not Found")</f>
        <v>Liabilities and Owners Equity</v>
      </c>
      <c r="H12662" t="str">
        <f>_xlfn.XLOOKUP(tbl_GL[[#This Row],[Account_key]],tbl_COA[Account_key],tbl_COA[SubClass],"Not Found")</f>
        <v>Liabilities</v>
      </c>
      <c r="I12662" t="str">
        <f>_xlfn.XLOOKUP(tbl_GL[[#This Row],[Account_key]],tbl_COA[Account_key],tbl_COA[SubClass2],"Not Found")</f>
        <v>Current Liabilities</v>
      </c>
      <c r="J12662" t="str">
        <f>_xlfn.XLOOKUP(tbl_GL[[#This Row],[Account_key]],tbl_COA[Account_key],tbl_COA[SubAccount],,0)</f>
        <v>Dividends payable</v>
      </c>
      <c r="K12662">
        <f>YEAR(tbl_GL[[#This Row],[Date]])</f>
        <v>2019</v>
      </c>
    </row>
    <row r="12663" spans="1:11" x14ac:dyDescent="0.35">
      <c r="A12663">
        <v>1148.0999999999999</v>
      </c>
      <c r="B12663" s="24">
        <v>43739</v>
      </c>
      <c r="C12663">
        <v>5</v>
      </c>
      <c r="D12663" s="13">
        <v>260</v>
      </c>
      <c r="E12663" s="13" t="s">
        <v>99</v>
      </c>
      <c r="F12663" s="17">
        <v>-99</v>
      </c>
      <c r="G12663" t="str">
        <f>_xlfn.XLOOKUP(tbl_GL[[#This Row],[Account_key]],tbl_COA[Account_key],tbl_COA[Class],"Not Found")</f>
        <v>Operating account</v>
      </c>
      <c r="H12663" t="str">
        <f>_xlfn.XLOOKUP(tbl_GL[[#This Row],[Account_key]],tbl_COA[Account_key],tbl_COA[SubClass],"Not Found")</f>
        <v>Operating Expenses</v>
      </c>
      <c r="I12663" t="str">
        <f>_xlfn.XLOOKUP(tbl_GL[[#This Row],[Account_key]],tbl_COA[Account_key],tbl_COA[SubClass2],"Not Found")</f>
        <v>Marketing</v>
      </c>
      <c r="J12663" t="str">
        <f>_xlfn.XLOOKUP(tbl_GL[[#This Row],[Account_key]],tbl_COA[Account_key],tbl_COA[SubAccount],,0)</f>
        <v>Commissions</v>
      </c>
      <c r="K12663">
        <f>YEAR(tbl_GL[[#This Row],[Date]])</f>
        <v>2019</v>
      </c>
    </row>
    <row r="12664" spans="1:11" x14ac:dyDescent="0.35">
      <c r="A12664">
        <v>1148.2</v>
      </c>
      <c r="B12664" s="24">
        <v>43739</v>
      </c>
      <c r="C12664">
        <v>5</v>
      </c>
      <c r="D12664" s="13">
        <v>20</v>
      </c>
      <c r="E12664" s="13" t="s">
        <v>99</v>
      </c>
      <c r="F12664" s="17">
        <v>-99</v>
      </c>
      <c r="G12664" t="str">
        <f>_xlfn.XLOOKUP(tbl_GL[[#This Row],[Account_key]],tbl_COA[Account_key],tbl_COA[Class],"Not Found")</f>
        <v>Assets</v>
      </c>
      <c r="H12664" t="str">
        <f>_xlfn.XLOOKUP(tbl_GL[[#This Row],[Account_key]],tbl_COA[Account_key],tbl_COA[SubClass],"Not Found")</f>
        <v>Assets</v>
      </c>
      <c r="I12664" t="str">
        <f>_xlfn.XLOOKUP(tbl_GL[[#This Row],[Account_key]],tbl_COA[Account_key],tbl_COA[SubClass2],"Not Found")</f>
        <v>Current Assets</v>
      </c>
      <c r="J12664" t="str">
        <f>_xlfn.XLOOKUP(tbl_GL[[#This Row],[Account_key]],tbl_COA[Account_key],tbl_COA[SubAccount],,0)</f>
        <v>Cash in hand</v>
      </c>
      <c r="K12664">
        <f>YEAR(tbl_GL[[#This Row],[Date]])</f>
        <v>2019</v>
      </c>
    </row>
    <row r="12665" spans="1:11" x14ac:dyDescent="0.35">
      <c r="A12665">
        <v>1149.0999999999999</v>
      </c>
      <c r="B12665" s="24">
        <v>43739</v>
      </c>
      <c r="C12665">
        <v>5</v>
      </c>
      <c r="D12665" s="13">
        <v>10</v>
      </c>
      <c r="E12665" s="13" t="s">
        <v>98</v>
      </c>
      <c r="F12665" s="17">
        <v>-1511</v>
      </c>
      <c r="G12665" t="str">
        <f>_xlfn.XLOOKUP(tbl_GL[[#This Row],[Account_key]],tbl_COA[Account_key],tbl_COA[Class],"Not Found")</f>
        <v>Assets</v>
      </c>
      <c r="H12665" t="str">
        <f>_xlfn.XLOOKUP(tbl_GL[[#This Row],[Account_key]],tbl_COA[Account_key],tbl_COA[SubClass],"Not Found")</f>
        <v>Assets</v>
      </c>
      <c r="I12665" t="str">
        <f>_xlfn.XLOOKUP(tbl_GL[[#This Row],[Account_key]],tbl_COA[Account_key],tbl_COA[SubClass2],"Not Found")</f>
        <v>Current Assets</v>
      </c>
      <c r="J12665" t="str">
        <f>_xlfn.XLOOKUP(tbl_GL[[#This Row],[Account_key]],tbl_COA[Account_key],tbl_COA[SubAccount],,0)</f>
        <v>Cash at Bank</v>
      </c>
      <c r="K12665">
        <f>YEAR(tbl_GL[[#This Row],[Date]])</f>
        <v>2019</v>
      </c>
    </row>
    <row r="12666" spans="1:11" x14ac:dyDescent="0.35">
      <c r="A12666">
        <v>1149.2</v>
      </c>
      <c r="B12666" s="24">
        <v>43739</v>
      </c>
      <c r="C12666">
        <v>5</v>
      </c>
      <c r="D12666" s="13">
        <v>120</v>
      </c>
      <c r="E12666" s="13" t="s">
        <v>98</v>
      </c>
      <c r="F12666" s="17">
        <v>-1511</v>
      </c>
      <c r="G12666" t="str">
        <f>_xlfn.XLOOKUP(tbl_GL[[#This Row],[Account_key]],tbl_COA[Account_key],tbl_COA[Class],"Not Found")</f>
        <v>Liabilities and Owners Equity</v>
      </c>
      <c r="H12666" t="str">
        <f>_xlfn.XLOOKUP(tbl_GL[[#This Row],[Account_key]],tbl_COA[Account_key],tbl_COA[SubClass],"Not Found")</f>
        <v>Liabilities</v>
      </c>
      <c r="I12666" t="str">
        <f>_xlfn.XLOOKUP(tbl_GL[[#This Row],[Account_key]],tbl_COA[Account_key],tbl_COA[SubClass2],"Not Found")</f>
        <v>Current Liabilities</v>
      </c>
      <c r="J12666" t="str">
        <f>_xlfn.XLOOKUP(tbl_GL[[#This Row],[Account_key]],tbl_COA[Account_key],tbl_COA[SubAccount],,0)</f>
        <v>Accrued Expenses</v>
      </c>
      <c r="K12666">
        <f>YEAR(tbl_GL[[#This Row],[Date]])</f>
        <v>2019</v>
      </c>
    </row>
    <row r="12667" spans="1:11" x14ac:dyDescent="0.35">
      <c r="A12667">
        <v>1150.0999999999999</v>
      </c>
      <c r="B12667" s="24">
        <v>43739</v>
      </c>
      <c r="C12667">
        <v>5</v>
      </c>
      <c r="D12667" s="13">
        <v>10</v>
      </c>
      <c r="E12667" s="13" t="s">
        <v>98</v>
      </c>
      <c r="F12667" s="17">
        <v>-1517</v>
      </c>
      <c r="G12667" t="str">
        <f>_xlfn.XLOOKUP(tbl_GL[[#This Row],[Account_key]],tbl_COA[Account_key],tbl_COA[Class],"Not Found")</f>
        <v>Assets</v>
      </c>
      <c r="H12667" t="str">
        <f>_xlfn.XLOOKUP(tbl_GL[[#This Row],[Account_key]],tbl_COA[Account_key],tbl_COA[SubClass],"Not Found")</f>
        <v>Assets</v>
      </c>
      <c r="I12667" t="str">
        <f>_xlfn.XLOOKUP(tbl_GL[[#This Row],[Account_key]],tbl_COA[Account_key],tbl_COA[SubClass2],"Not Found")</f>
        <v>Current Assets</v>
      </c>
      <c r="J12667" t="str">
        <f>_xlfn.XLOOKUP(tbl_GL[[#This Row],[Account_key]],tbl_COA[Account_key],tbl_COA[SubAccount],,0)</f>
        <v>Cash at Bank</v>
      </c>
      <c r="K12667">
        <f>YEAR(tbl_GL[[#This Row],[Date]])</f>
        <v>2019</v>
      </c>
    </row>
    <row r="12668" spans="1:11" x14ac:dyDescent="0.35">
      <c r="A12668">
        <v>1150.2</v>
      </c>
      <c r="B12668" s="24">
        <v>43739</v>
      </c>
      <c r="C12668">
        <v>5</v>
      </c>
      <c r="D12668" s="13">
        <v>120</v>
      </c>
      <c r="E12668" s="13" t="s">
        <v>98</v>
      </c>
      <c r="F12668" s="17">
        <v>-1517</v>
      </c>
      <c r="G12668" t="str">
        <f>_xlfn.XLOOKUP(tbl_GL[[#This Row],[Account_key]],tbl_COA[Account_key],tbl_COA[Class],"Not Found")</f>
        <v>Liabilities and Owners Equity</v>
      </c>
      <c r="H12668" t="str">
        <f>_xlfn.XLOOKUP(tbl_GL[[#This Row],[Account_key]],tbl_COA[Account_key],tbl_COA[SubClass],"Not Found")</f>
        <v>Liabilities</v>
      </c>
      <c r="I12668" t="str">
        <f>_xlfn.XLOOKUP(tbl_GL[[#This Row],[Account_key]],tbl_COA[Account_key],tbl_COA[SubClass2],"Not Found")</f>
        <v>Current Liabilities</v>
      </c>
      <c r="J12668" t="str">
        <f>_xlfn.XLOOKUP(tbl_GL[[#This Row],[Account_key]],tbl_COA[Account_key],tbl_COA[SubAccount],,0)</f>
        <v>Accrued Expenses</v>
      </c>
      <c r="K12668">
        <f>YEAR(tbl_GL[[#This Row],[Date]])</f>
        <v>2019</v>
      </c>
    </row>
    <row r="12669" spans="1:11" x14ac:dyDescent="0.35">
      <c r="A12669">
        <v>1151.0999999999999</v>
      </c>
      <c r="B12669" s="24">
        <v>43739</v>
      </c>
      <c r="C12669">
        <v>5</v>
      </c>
      <c r="D12669" s="13">
        <v>60</v>
      </c>
      <c r="E12669" s="13" t="s">
        <v>84</v>
      </c>
      <c r="F12669" s="17">
        <v>20475</v>
      </c>
      <c r="G12669" t="str">
        <f>_xlfn.XLOOKUP(tbl_GL[[#This Row],[Account_key]],tbl_COA[Account_key],tbl_COA[Class],"Not Found")</f>
        <v>Assets</v>
      </c>
      <c r="H12669" t="str">
        <f>_xlfn.XLOOKUP(tbl_GL[[#This Row],[Account_key]],tbl_COA[Account_key],tbl_COA[SubClass],"Not Found")</f>
        <v>Assets</v>
      </c>
      <c r="I12669" t="str">
        <f>_xlfn.XLOOKUP(tbl_GL[[#This Row],[Account_key]],tbl_COA[Account_key],tbl_COA[SubClass2],"Not Found")</f>
        <v>Current Assets</v>
      </c>
      <c r="J12669" t="str">
        <f>_xlfn.XLOOKUP(tbl_GL[[#This Row],[Account_key]],tbl_COA[Account_key],tbl_COA[SubAccount],,0)</f>
        <v>Inventory</v>
      </c>
      <c r="K12669">
        <f>YEAR(tbl_GL[[#This Row],[Date]])</f>
        <v>2019</v>
      </c>
    </row>
    <row r="12670" spans="1:11" x14ac:dyDescent="0.35">
      <c r="A12670">
        <v>1151.2</v>
      </c>
      <c r="B12670" s="24">
        <v>43739</v>
      </c>
      <c r="C12670">
        <v>5</v>
      </c>
      <c r="D12670" s="13">
        <v>110</v>
      </c>
      <c r="E12670" s="13" t="s">
        <v>84</v>
      </c>
      <c r="F12670" s="17">
        <v>20475</v>
      </c>
      <c r="G12670" t="str">
        <f>_xlfn.XLOOKUP(tbl_GL[[#This Row],[Account_key]],tbl_COA[Account_key],tbl_COA[Class],"Not Found")</f>
        <v>Liabilities and Owners Equity</v>
      </c>
      <c r="H12670" t="str">
        <f>_xlfn.XLOOKUP(tbl_GL[[#This Row],[Account_key]],tbl_COA[Account_key],tbl_COA[SubClass],"Not Found")</f>
        <v>Liabilities</v>
      </c>
      <c r="I12670" t="str">
        <f>_xlfn.XLOOKUP(tbl_GL[[#This Row],[Account_key]],tbl_COA[Account_key],tbl_COA[SubClass2],"Not Found")</f>
        <v>Current Liabilities</v>
      </c>
      <c r="J12670" t="str">
        <f>_xlfn.XLOOKUP(tbl_GL[[#This Row],[Account_key]],tbl_COA[Account_key],tbl_COA[SubAccount],,0)</f>
        <v>Trade Payables</v>
      </c>
      <c r="K12670">
        <f>YEAR(tbl_GL[[#This Row],[Date]])</f>
        <v>2019</v>
      </c>
    </row>
    <row r="12671" spans="1:11" x14ac:dyDescent="0.35">
      <c r="A12671">
        <v>1152.0999999999999</v>
      </c>
      <c r="B12671" s="24">
        <v>43740</v>
      </c>
      <c r="C12671">
        <v>5</v>
      </c>
      <c r="D12671" s="13">
        <v>10</v>
      </c>
      <c r="E12671" s="13" t="s">
        <v>98</v>
      </c>
      <c r="F12671" s="17">
        <v>-1803</v>
      </c>
      <c r="G12671" t="str">
        <f>_xlfn.XLOOKUP(tbl_GL[[#This Row],[Account_key]],tbl_COA[Account_key],tbl_COA[Class],"Not Found")</f>
        <v>Assets</v>
      </c>
      <c r="H12671" t="str">
        <f>_xlfn.XLOOKUP(tbl_GL[[#This Row],[Account_key]],tbl_COA[Account_key],tbl_COA[SubClass],"Not Found")</f>
        <v>Assets</v>
      </c>
      <c r="I12671" t="str">
        <f>_xlfn.XLOOKUP(tbl_GL[[#This Row],[Account_key]],tbl_COA[Account_key],tbl_COA[SubClass2],"Not Found")</f>
        <v>Current Assets</v>
      </c>
      <c r="J12671" t="str">
        <f>_xlfn.XLOOKUP(tbl_GL[[#This Row],[Account_key]],tbl_COA[Account_key],tbl_COA[SubAccount],,0)</f>
        <v>Cash at Bank</v>
      </c>
      <c r="K12671">
        <f>YEAR(tbl_GL[[#This Row],[Date]])</f>
        <v>2019</v>
      </c>
    </row>
    <row r="12672" spans="1:11" x14ac:dyDescent="0.35">
      <c r="A12672">
        <v>1152.2</v>
      </c>
      <c r="B12672" s="24">
        <v>43740</v>
      </c>
      <c r="C12672">
        <v>5</v>
      </c>
      <c r="D12672" s="13">
        <v>120</v>
      </c>
      <c r="E12672" s="13" t="s">
        <v>98</v>
      </c>
      <c r="F12672" s="17">
        <v>-1803</v>
      </c>
      <c r="G12672" t="str">
        <f>_xlfn.XLOOKUP(tbl_GL[[#This Row],[Account_key]],tbl_COA[Account_key],tbl_COA[Class],"Not Found")</f>
        <v>Liabilities and Owners Equity</v>
      </c>
      <c r="H12672" t="str">
        <f>_xlfn.XLOOKUP(tbl_GL[[#This Row],[Account_key]],tbl_COA[Account_key],tbl_COA[SubClass],"Not Found")</f>
        <v>Liabilities</v>
      </c>
      <c r="I12672" t="str">
        <f>_xlfn.XLOOKUP(tbl_GL[[#This Row],[Account_key]],tbl_COA[Account_key],tbl_COA[SubClass2],"Not Found")</f>
        <v>Current Liabilities</v>
      </c>
      <c r="J12672" t="str">
        <f>_xlfn.XLOOKUP(tbl_GL[[#This Row],[Account_key]],tbl_COA[Account_key],tbl_COA[SubAccount],,0)</f>
        <v>Accrued Expenses</v>
      </c>
      <c r="K12672">
        <f>YEAR(tbl_GL[[#This Row],[Date]])</f>
        <v>2019</v>
      </c>
    </row>
    <row r="12673" spans="1:11" x14ac:dyDescent="0.35">
      <c r="A12673">
        <v>1153.0999999999999</v>
      </c>
      <c r="B12673" s="24">
        <v>43741</v>
      </c>
      <c r="C12673">
        <v>5</v>
      </c>
      <c r="D12673" s="13">
        <v>220</v>
      </c>
      <c r="E12673" s="13" t="s">
        <v>81</v>
      </c>
      <c r="F12673" s="17">
        <v>-1711</v>
      </c>
      <c r="G12673" t="str">
        <f>_xlfn.XLOOKUP(tbl_GL[[#This Row],[Account_key]],tbl_COA[Account_key],tbl_COA[Class],"Not Found")</f>
        <v>Trading account</v>
      </c>
      <c r="H12673" t="str">
        <f>_xlfn.XLOOKUP(tbl_GL[[#This Row],[Account_key]],tbl_COA[Account_key],tbl_COA[SubClass],"Not Found")</f>
        <v>Sales</v>
      </c>
      <c r="I12673" t="str">
        <f>_xlfn.XLOOKUP(tbl_GL[[#This Row],[Account_key]],tbl_COA[Account_key],tbl_COA[SubClass2],"Not Found")</f>
        <v>Sales</v>
      </c>
      <c r="J12673" t="str">
        <f>_xlfn.XLOOKUP(tbl_GL[[#This Row],[Account_key]],tbl_COA[Account_key],tbl_COA[SubAccount],,0)</f>
        <v>Sales Return</v>
      </c>
      <c r="K12673">
        <f>YEAR(tbl_GL[[#This Row],[Date]])</f>
        <v>2019</v>
      </c>
    </row>
    <row r="12674" spans="1:11" x14ac:dyDescent="0.35">
      <c r="A12674">
        <v>1153.2</v>
      </c>
      <c r="B12674" s="24">
        <v>43741</v>
      </c>
      <c r="C12674">
        <v>5</v>
      </c>
      <c r="D12674" s="13">
        <v>20</v>
      </c>
      <c r="E12674" s="13" t="s">
        <v>81</v>
      </c>
      <c r="F12674" s="17">
        <v>-1711</v>
      </c>
      <c r="G12674" t="str">
        <f>_xlfn.XLOOKUP(tbl_GL[[#This Row],[Account_key]],tbl_COA[Account_key],tbl_COA[Class],"Not Found")</f>
        <v>Assets</v>
      </c>
      <c r="H12674" t="str">
        <f>_xlfn.XLOOKUP(tbl_GL[[#This Row],[Account_key]],tbl_COA[Account_key],tbl_COA[SubClass],"Not Found")</f>
        <v>Assets</v>
      </c>
      <c r="I12674" t="str">
        <f>_xlfn.XLOOKUP(tbl_GL[[#This Row],[Account_key]],tbl_COA[Account_key],tbl_COA[SubClass2],"Not Found")</f>
        <v>Current Assets</v>
      </c>
      <c r="J12674" t="str">
        <f>_xlfn.XLOOKUP(tbl_GL[[#This Row],[Account_key]],tbl_COA[Account_key],tbl_COA[SubAccount],,0)</f>
        <v>Cash in hand</v>
      </c>
      <c r="K12674">
        <f>YEAR(tbl_GL[[#This Row],[Date]])</f>
        <v>2019</v>
      </c>
    </row>
    <row r="12675" spans="1:11" x14ac:dyDescent="0.35">
      <c r="A12675">
        <v>1154.0999999999999</v>
      </c>
      <c r="B12675" s="24">
        <v>43742</v>
      </c>
      <c r="C12675">
        <v>5</v>
      </c>
      <c r="D12675" s="13">
        <v>320</v>
      </c>
      <c r="E12675" s="13" t="s">
        <v>97</v>
      </c>
      <c r="F12675" s="17">
        <v>-1363</v>
      </c>
      <c r="G12675" t="str">
        <f>_xlfn.XLOOKUP(tbl_GL[[#This Row],[Account_key]],tbl_COA[Account_key],tbl_COA[Class],"Not Found")</f>
        <v>Operating account</v>
      </c>
      <c r="H12675" t="str">
        <f>_xlfn.XLOOKUP(tbl_GL[[#This Row],[Account_key]],tbl_COA[Account_key],tbl_COA[SubClass],"Not Found")</f>
        <v>Operating Expenses</v>
      </c>
      <c r="I12675" t="str">
        <f>_xlfn.XLOOKUP(tbl_GL[[#This Row],[Account_key]],tbl_COA[Account_key],tbl_COA[SubClass2],"Not Found")</f>
        <v>Administration</v>
      </c>
      <c r="J12675" t="str">
        <f>_xlfn.XLOOKUP(tbl_GL[[#This Row],[Account_key]],tbl_COA[Account_key],tbl_COA[SubAccount],,0)</f>
        <v>Professional Services</v>
      </c>
      <c r="K12675">
        <f>YEAR(tbl_GL[[#This Row],[Date]])</f>
        <v>2019</v>
      </c>
    </row>
    <row r="12676" spans="1:11" x14ac:dyDescent="0.35">
      <c r="A12676">
        <v>1154.2</v>
      </c>
      <c r="B12676" s="24">
        <v>43742</v>
      </c>
      <c r="C12676">
        <v>5</v>
      </c>
      <c r="D12676" s="13">
        <v>120</v>
      </c>
      <c r="E12676" s="13" t="s">
        <v>97</v>
      </c>
      <c r="F12676" s="17">
        <v>1363</v>
      </c>
      <c r="G12676" t="str">
        <f>_xlfn.XLOOKUP(tbl_GL[[#This Row],[Account_key]],tbl_COA[Account_key],tbl_COA[Class],"Not Found")</f>
        <v>Liabilities and Owners Equity</v>
      </c>
      <c r="H12676" t="str">
        <f>_xlfn.XLOOKUP(tbl_GL[[#This Row],[Account_key]],tbl_COA[Account_key],tbl_COA[SubClass],"Not Found")</f>
        <v>Liabilities</v>
      </c>
      <c r="I12676" t="str">
        <f>_xlfn.XLOOKUP(tbl_GL[[#This Row],[Account_key]],tbl_COA[Account_key],tbl_COA[SubClass2],"Not Found")</f>
        <v>Current Liabilities</v>
      </c>
      <c r="J12676" t="str">
        <f>_xlfn.XLOOKUP(tbl_GL[[#This Row],[Account_key]],tbl_COA[Account_key],tbl_COA[SubAccount],,0)</f>
        <v>Accrued Expenses</v>
      </c>
      <c r="K12676">
        <f>YEAR(tbl_GL[[#This Row],[Date]])</f>
        <v>2019</v>
      </c>
    </row>
    <row r="12677" spans="1:11" x14ac:dyDescent="0.35">
      <c r="A12677">
        <v>1155.0999999999999</v>
      </c>
      <c r="B12677" s="24">
        <v>43743</v>
      </c>
      <c r="C12677">
        <v>5</v>
      </c>
      <c r="D12677" s="13">
        <v>230</v>
      </c>
      <c r="E12677" s="13" t="s">
        <v>4</v>
      </c>
      <c r="F12677" s="17">
        <v>-820</v>
      </c>
      <c r="G12677" t="str">
        <f>_xlfn.XLOOKUP(tbl_GL[[#This Row],[Account_key]],tbl_COA[Account_key],tbl_COA[Class],"Not Found")</f>
        <v>Trading account</v>
      </c>
      <c r="H12677" t="str">
        <f>_xlfn.XLOOKUP(tbl_GL[[#This Row],[Account_key]],tbl_COA[Account_key],tbl_COA[SubClass],"Not Found")</f>
        <v>Cost of Sales</v>
      </c>
      <c r="I12677" t="str">
        <f>_xlfn.XLOOKUP(tbl_GL[[#This Row],[Account_key]],tbl_COA[Account_key],tbl_COA[SubClass2],"Not Found")</f>
        <v>Cost of Sales</v>
      </c>
      <c r="J12677" t="str">
        <f>_xlfn.XLOOKUP(tbl_GL[[#This Row],[Account_key]],tbl_COA[Account_key],tbl_COA[SubAccount],,0)</f>
        <v>Cost of Sales</v>
      </c>
      <c r="K12677">
        <f>YEAR(tbl_GL[[#This Row],[Date]])</f>
        <v>2019</v>
      </c>
    </row>
    <row r="12678" spans="1:11" x14ac:dyDescent="0.35">
      <c r="A12678">
        <v>1155.2</v>
      </c>
      <c r="B12678" s="24">
        <v>43743</v>
      </c>
      <c r="C12678">
        <v>5</v>
      </c>
      <c r="D12678" s="13">
        <v>60</v>
      </c>
      <c r="E12678" s="13" t="s">
        <v>4</v>
      </c>
      <c r="F12678" s="17">
        <v>-820</v>
      </c>
      <c r="G12678" t="str">
        <f>_xlfn.XLOOKUP(tbl_GL[[#This Row],[Account_key]],tbl_COA[Account_key],tbl_COA[Class],"Not Found")</f>
        <v>Assets</v>
      </c>
      <c r="H12678" t="str">
        <f>_xlfn.XLOOKUP(tbl_GL[[#This Row],[Account_key]],tbl_COA[Account_key],tbl_COA[SubClass],"Not Found")</f>
        <v>Assets</v>
      </c>
      <c r="I12678" t="str">
        <f>_xlfn.XLOOKUP(tbl_GL[[#This Row],[Account_key]],tbl_COA[Account_key],tbl_COA[SubClass2],"Not Found")</f>
        <v>Current Assets</v>
      </c>
      <c r="J12678" t="str">
        <f>_xlfn.XLOOKUP(tbl_GL[[#This Row],[Account_key]],tbl_COA[Account_key],tbl_COA[SubAccount],,0)</f>
        <v>Inventory</v>
      </c>
      <c r="K12678">
        <f>YEAR(tbl_GL[[#This Row],[Date]])</f>
        <v>2019</v>
      </c>
    </row>
    <row r="12679" spans="1:11" x14ac:dyDescent="0.35">
      <c r="A12679">
        <v>1156.0999999999999</v>
      </c>
      <c r="B12679" s="24">
        <v>43743</v>
      </c>
      <c r="C12679">
        <v>5</v>
      </c>
      <c r="D12679" s="13">
        <v>230</v>
      </c>
      <c r="E12679" s="13" t="s">
        <v>4</v>
      </c>
      <c r="F12679" s="17">
        <v>-3491</v>
      </c>
      <c r="G12679" t="str">
        <f>_xlfn.XLOOKUP(tbl_GL[[#This Row],[Account_key]],tbl_COA[Account_key],tbl_COA[Class],"Not Found")</f>
        <v>Trading account</v>
      </c>
      <c r="H12679" t="str">
        <f>_xlfn.XLOOKUP(tbl_GL[[#This Row],[Account_key]],tbl_COA[Account_key],tbl_COA[SubClass],"Not Found")</f>
        <v>Cost of Sales</v>
      </c>
      <c r="I12679" t="str">
        <f>_xlfn.XLOOKUP(tbl_GL[[#This Row],[Account_key]],tbl_COA[Account_key],tbl_COA[SubClass2],"Not Found")</f>
        <v>Cost of Sales</v>
      </c>
      <c r="J12679" t="str">
        <f>_xlfn.XLOOKUP(tbl_GL[[#This Row],[Account_key]],tbl_COA[Account_key],tbl_COA[SubAccount],,0)</f>
        <v>Cost of Sales</v>
      </c>
      <c r="K12679">
        <f>YEAR(tbl_GL[[#This Row],[Date]])</f>
        <v>2019</v>
      </c>
    </row>
    <row r="12680" spans="1:11" x14ac:dyDescent="0.35">
      <c r="A12680">
        <v>1156.2</v>
      </c>
      <c r="B12680" s="24">
        <v>43743</v>
      </c>
      <c r="C12680">
        <v>5</v>
      </c>
      <c r="D12680" s="13">
        <v>60</v>
      </c>
      <c r="E12680" s="13" t="s">
        <v>4</v>
      </c>
      <c r="F12680" s="17">
        <v>-3491</v>
      </c>
      <c r="G12680" t="str">
        <f>_xlfn.XLOOKUP(tbl_GL[[#This Row],[Account_key]],tbl_COA[Account_key],tbl_COA[Class],"Not Found")</f>
        <v>Assets</v>
      </c>
      <c r="H12680" t="str">
        <f>_xlfn.XLOOKUP(tbl_GL[[#This Row],[Account_key]],tbl_COA[Account_key],tbl_COA[SubClass],"Not Found")</f>
        <v>Assets</v>
      </c>
      <c r="I12680" t="str">
        <f>_xlfn.XLOOKUP(tbl_GL[[#This Row],[Account_key]],tbl_COA[Account_key],tbl_COA[SubClass2],"Not Found")</f>
        <v>Current Assets</v>
      </c>
      <c r="J12680" t="str">
        <f>_xlfn.XLOOKUP(tbl_GL[[#This Row],[Account_key]],tbl_COA[Account_key],tbl_COA[SubAccount],,0)</f>
        <v>Inventory</v>
      </c>
      <c r="K12680">
        <f>YEAR(tbl_GL[[#This Row],[Date]])</f>
        <v>2019</v>
      </c>
    </row>
    <row r="12681" spans="1:11" x14ac:dyDescent="0.35">
      <c r="A12681">
        <v>1157.0999999999999</v>
      </c>
      <c r="B12681" s="24">
        <v>43743</v>
      </c>
      <c r="C12681">
        <v>5</v>
      </c>
      <c r="D12681" s="13">
        <v>210</v>
      </c>
      <c r="E12681" s="13" t="s">
        <v>7</v>
      </c>
      <c r="F12681" s="17">
        <v>3691</v>
      </c>
      <c r="G12681" t="str">
        <f>_xlfn.XLOOKUP(tbl_GL[[#This Row],[Account_key]],tbl_COA[Account_key],tbl_COA[Class],"Not Found")</f>
        <v>Trading account</v>
      </c>
      <c r="H12681" t="str">
        <f>_xlfn.XLOOKUP(tbl_GL[[#This Row],[Account_key]],tbl_COA[Account_key],tbl_COA[SubClass],"Not Found")</f>
        <v>Sales</v>
      </c>
      <c r="I12681" t="str">
        <f>_xlfn.XLOOKUP(tbl_GL[[#This Row],[Account_key]],tbl_COA[Account_key],tbl_COA[SubClass2],"Not Found")</f>
        <v>Sales</v>
      </c>
      <c r="J12681" t="str">
        <f>_xlfn.XLOOKUP(tbl_GL[[#This Row],[Account_key]],tbl_COA[Account_key],tbl_COA[SubAccount],,0)</f>
        <v>Sales</v>
      </c>
      <c r="K12681">
        <f>YEAR(tbl_GL[[#This Row],[Date]])</f>
        <v>2019</v>
      </c>
    </row>
    <row r="12682" spans="1:11" x14ac:dyDescent="0.35">
      <c r="A12682">
        <v>1157.2</v>
      </c>
      <c r="B12682" s="24">
        <v>43743</v>
      </c>
      <c r="C12682">
        <v>5</v>
      </c>
      <c r="D12682" s="13">
        <v>10</v>
      </c>
      <c r="E12682" s="13" t="s">
        <v>7</v>
      </c>
      <c r="F12682" s="17">
        <v>3691</v>
      </c>
      <c r="G12682" t="str">
        <f>_xlfn.XLOOKUP(tbl_GL[[#This Row],[Account_key]],tbl_COA[Account_key],tbl_COA[Class],"Not Found")</f>
        <v>Assets</v>
      </c>
      <c r="H12682" t="str">
        <f>_xlfn.XLOOKUP(tbl_GL[[#This Row],[Account_key]],tbl_COA[Account_key],tbl_COA[SubClass],"Not Found")</f>
        <v>Assets</v>
      </c>
      <c r="I12682" t="str">
        <f>_xlfn.XLOOKUP(tbl_GL[[#This Row],[Account_key]],tbl_COA[Account_key],tbl_COA[SubClass2],"Not Found")</f>
        <v>Current Assets</v>
      </c>
      <c r="J12682" t="str">
        <f>_xlfn.XLOOKUP(tbl_GL[[#This Row],[Account_key]],tbl_COA[Account_key],tbl_COA[SubAccount],,0)</f>
        <v>Cash at Bank</v>
      </c>
      <c r="K12682">
        <f>YEAR(tbl_GL[[#This Row],[Date]])</f>
        <v>2019</v>
      </c>
    </row>
    <row r="12683" spans="1:11" x14ac:dyDescent="0.35">
      <c r="A12683">
        <v>1158.0999999999999</v>
      </c>
      <c r="B12683" s="24">
        <v>43743</v>
      </c>
      <c r="C12683">
        <v>5</v>
      </c>
      <c r="D12683" s="13">
        <v>210</v>
      </c>
      <c r="E12683" s="13" t="s">
        <v>8</v>
      </c>
      <c r="F12683" s="17">
        <v>13745</v>
      </c>
      <c r="G12683" t="str">
        <f>_xlfn.XLOOKUP(tbl_GL[[#This Row],[Account_key]],tbl_COA[Account_key],tbl_COA[Class],"Not Found")</f>
        <v>Trading account</v>
      </c>
      <c r="H12683" t="str">
        <f>_xlfn.XLOOKUP(tbl_GL[[#This Row],[Account_key]],tbl_COA[Account_key],tbl_COA[SubClass],"Not Found")</f>
        <v>Sales</v>
      </c>
      <c r="I12683" t="str">
        <f>_xlfn.XLOOKUP(tbl_GL[[#This Row],[Account_key]],tbl_COA[Account_key],tbl_COA[SubClass2],"Not Found")</f>
        <v>Sales</v>
      </c>
      <c r="J12683" t="str">
        <f>_xlfn.XLOOKUP(tbl_GL[[#This Row],[Account_key]],tbl_COA[Account_key],tbl_COA[SubAccount],,0)</f>
        <v>Sales</v>
      </c>
      <c r="K12683">
        <f>YEAR(tbl_GL[[#This Row],[Date]])</f>
        <v>2019</v>
      </c>
    </row>
    <row r="12684" spans="1:11" x14ac:dyDescent="0.35">
      <c r="A12684">
        <v>1158.2</v>
      </c>
      <c r="B12684" s="24">
        <v>43743</v>
      </c>
      <c r="C12684">
        <v>5</v>
      </c>
      <c r="D12684" s="13">
        <v>30</v>
      </c>
      <c r="E12684" s="13" t="s">
        <v>8</v>
      </c>
      <c r="F12684" s="17">
        <v>13745</v>
      </c>
      <c r="G12684" t="str">
        <f>_xlfn.XLOOKUP(tbl_GL[[#This Row],[Account_key]],tbl_COA[Account_key],tbl_COA[Class],"Not Found")</f>
        <v>Assets</v>
      </c>
      <c r="H12684" t="str">
        <f>_xlfn.XLOOKUP(tbl_GL[[#This Row],[Account_key]],tbl_COA[Account_key],tbl_COA[SubClass],"Not Found")</f>
        <v>Assets</v>
      </c>
      <c r="I12684" t="str">
        <f>_xlfn.XLOOKUP(tbl_GL[[#This Row],[Account_key]],tbl_COA[Account_key],tbl_COA[SubClass2],"Not Found")</f>
        <v>Current Assets</v>
      </c>
      <c r="J12684" t="str">
        <f>_xlfn.XLOOKUP(tbl_GL[[#This Row],[Account_key]],tbl_COA[Account_key],tbl_COA[SubAccount],,0)</f>
        <v>Trade Receivables</v>
      </c>
      <c r="K12684">
        <f>YEAR(tbl_GL[[#This Row],[Date]])</f>
        <v>2019</v>
      </c>
    </row>
    <row r="12685" spans="1:11" x14ac:dyDescent="0.35">
      <c r="A12685">
        <v>1159.0999999999999</v>
      </c>
      <c r="B12685" s="24">
        <v>43745</v>
      </c>
      <c r="C12685">
        <v>5</v>
      </c>
      <c r="D12685" s="13">
        <v>260</v>
      </c>
      <c r="E12685" s="13" t="s">
        <v>83</v>
      </c>
      <c r="F12685" s="17">
        <v>382</v>
      </c>
      <c r="G12685" t="str">
        <f>_xlfn.XLOOKUP(tbl_GL[[#This Row],[Account_key]],tbl_COA[Account_key],tbl_COA[Class],"Not Found")</f>
        <v>Operating account</v>
      </c>
      <c r="H12685" t="str">
        <f>_xlfn.XLOOKUP(tbl_GL[[#This Row],[Account_key]],tbl_COA[Account_key],tbl_COA[SubClass],"Not Found")</f>
        <v>Operating Expenses</v>
      </c>
      <c r="I12685" t="str">
        <f>_xlfn.XLOOKUP(tbl_GL[[#This Row],[Account_key]],tbl_COA[Account_key],tbl_COA[SubClass2],"Not Found")</f>
        <v>Marketing</v>
      </c>
      <c r="J12685" t="str">
        <f>_xlfn.XLOOKUP(tbl_GL[[#This Row],[Account_key]],tbl_COA[Account_key],tbl_COA[SubAccount],,0)</f>
        <v>Commissions</v>
      </c>
      <c r="K12685">
        <f>YEAR(tbl_GL[[#This Row],[Date]])</f>
        <v>2019</v>
      </c>
    </row>
    <row r="12686" spans="1:11" x14ac:dyDescent="0.35">
      <c r="A12686">
        <v>1159.2</v>
      </c>
      <c r="B12686" s="24">
        <v>43745</v>
      </c>
      <c r="C12686">
        <v>5</v>
      </c>
      <c r="D12686" s="13">
        <v>20</v>
      </c>
      <c r="E12686" s="13" t="s">
        <v>83</v>
      </c>
      <c r="F12686" s="17">
        <v>382</v>
      </c>
      <c r="G12686" t="str">
        <f>_xlfn.XLOOKUP(tbl_GL[[#This Row],[Account_key]],tbl_COA[Account_key],tbl_COA[Class],"Not Found")</f>
        <v>Assets</v>
      </c>
      <c r="H12686" t="str">
        <f>_xlfn.XLOOKUP(tbl_GL[[#This Row],[Account_key]],tbl_COA[Account_key],tbl_COA[SubClass],"Not Found")</f>
        <v>Assets</v>
      </c>
      <c r="I12686" t="str">
        <f>_xlfn.XLOOKUP(tbl_GL[[#This Row],[Account_key]],tbl_COA[Account_key],tbl_COA[SubClass2],"Not Found")</f>
        <v>Current Assets</v>
      </c>
      <c r="J12686" t="str">
        <f>_xlfn.XLOOKUP(tbl_GL[[#This Row],[Account_key]],tbl_COA[Account_key],tbl_COA[SubAccount],,0)</f>
        <v>Cash in hand</v>
      </c>
      <c r="K12686">
        <f>YEAR(tbl_GL[[#This Row],[Date]])</f>
        <v>2019</v>
      </c>
    </row>
    <row r="12687" spans="1:11" x14ac:dyDescent="0.35">
      <c r="A12687">
        <v>1160.0999999999999</v>
      </c>
      <c r="B12687" s="24">
        <v>43747</v>
      </c>
      <c r="C12687">
        <v>5</v>
      </c>
      <c r="D12687" s="13">
        <v>260</v>
      </c>
      <c r="E12687" s="13" t="s">
        <v>97</v>
      </c>
      <c r="F12687" s="17">
        <v>-1393</v>
      </c>
      <c r="G12687" t="str">
        <f>_xlfn.XLOOKUP(tbl_GL[[#This Row],[Account_key]],tbl_COA[Account_key],tbl_COA[Class],"Not Found")</f>
        <v>Operating account</v>
      </c>
      <c r="H12687" t="str">
        <f>_xlfn.XLOOKUP(tbl_GL[[#This Row],[Account_key]],tbl_COA[Account_key],tbl_COA[SubClass],"Not Found")</f>
        <v>Operating Expenses</v>
      </c>
      <c r="I12687" t="str">
        <f>_xlfn.XLOOKUP(tbl_GL[[#This Row],[Account_key]],tbl_COA[Account_key],tbl_COA[SubClass2],"Not Found")</f>
        <v>Marketing</v>
      </c>
      <c r="J12687" t="str">
        <f>_xlfn.XLOOKUP(tbl_GL[[#This Row],[Account_key]],tbl_COA[Account_key],tbl_COA[SubAccount],,0)</f>
        <v>Commissions</v>
      </c>
      <c r="K12687">
        <f>YEAR(tbl_GL[[#This Row],[Date]])</f>
        <v>2019</v>
      </c>
    </row>
    <row r="12688" spans="1:11" x14ac:dyDescent="0.35">
      <c r="A12688">
        <v>1160.2</v>
      </c>
      <c r="B12688" s="24">
        <v>43747</v>
      </c>
      <c r="C12688">
        <v>5</v>
      </c>
      <c r="D12688" s="13">
        <v>120</v>
      </c>
      <c r="E12688" s="13" t="s">
        <v>97</v>
      </c>
      <c r="F12688" s="17">
        <v>1393</v>
      </c>
      <c r="G12688" t="str">
        <f>_xlfn.XLOOKUP(tbl_GL[[#This Row],[Account_key]],tbl_COA[Account_key],tbl_COA[Class],"Not Found")</f>
        <v>Liabilities and Owners Equity</v>
      </c>
      <c r="H12688" t="str">
        <f>_xlfn.XLOOKUP(tbl_GL[[#This Row],[Account_key]],tbl_COA[Account_key],tbl_COA[SubClass],"Not Found")</f>
        <v>Liabilities</v>
      </c>
      <c r="I12688" t="str">
        <f>_xlfn.XLOOKUP(tbl_GL[[#This Row],[Account_key]],tbl_COA[Account_key],tbl_COA[SubClass2],"Not Found")</f>
        <v>Current Liabilities</v>
      </c>
      <c r="J12688" t="str">
        <f>_xlfn.XLOOKUP(tbl_GL[[#This Row],[Account_key]],tbl_COA[Account_key],tbl_COA[SubAccount],,0)</f>
        <v>Accrued Expenses</v>
      </c>
      <c r="K12688">
        <f>YEAR(tbl_GL[[#This Row],[Date]])</f>
        <v>2019</v>
      </c>
    </row>
    <row r="12689" spans="1:11" x14ac:dyDescent="0.35">
      <c r="A12689">
        <v>1161.0999999999999</v>
      </c>
      <c r="B12689" s="24">
        <v>43748</v>
      </c>
      <c r="C12689">
        <v>5</v>
      </c>
      <c r="D12689" s="13">
        <v>10</v>
      </c>
      <c r="E12689" s="13" t="s">
        <v>98</v>
      </c>
      <c r="F12689" s="17">
        <v>-1827</v>
      </c>
      <c r="G12689" t="str">
        <f>_xlfn.XLOOKUP(tbl_GL[[#This Row],[Account_key]],tbl_COA[Account_key],tbl_COA[Class],"Not Found")</f>
        <v>Assets</v>
      </c>
      <c r="H12689" t="str">
        <f>_xlfn.XLOOKUP(tbl_GL[[#This Row],[Account_key]],tbl_COA[Account_key],tbl_COA[SubClass],"Not Found")</f>
        <v>Assets</v>
      </c>
      <c r="I12689" t="str">
        <f>_xlfn.XLOOKUP(tbl_GL[[#This Row],[Account_key]],tbl_COA[Account_key],tbl_COA[SubClass2],"Not Found")</f>
        <v>Current Assets</v>
      </c>
      <c r="J12689" t="str">
        <f>_xlfn.XLOOKUP(tbl_GL[[#This Row],[Account_key]],tbl_COA[Account_key],tbl_COA[SubAccount],,0)</f>
        <v>Cash at Bank</v>
      </c>
      <c r="K12689">
        <f>YEAR(tbl_GL[[#This Row],[Date]])</f>
        <v>2019</v>
      </c>
    </row>
    <row r="12690" spans="1:11" x14ac:dyDescent="0.35">
      <c r="A12690">
        <v>1161.2</v>
      </c>
      <c r="B12690" s="24">
        <v>43748</v>
      </c>
      <c r="C12690">
        <v>5</v>
      </c>
      <c r="D12690" s="13">
        <v>120</v>
      </c>
      <c r="E12690" s="13" t="s">
        <v>98</v>
      </c>
      <c r="F12690" s="17">
        <v>-1827</v>
      </c>
      <c r="G12690" t="str">
        <f>_xlfn.XLOOKUP(tbl_GL[[#This Row],[Account_key]],tbl_COA[Account_key],tbl_COA[Class],"Not Found")</f>
        <v>Liabilities and Owners Equity</v>
      </c>
      <c r="H12690" t="str">
        <f>_xlfn.XLOOKUP(tbl_GL[[#This Row],[Account_key]],tbl_COA[Account_key],tbl_COA[SubClass],"Not Found")</f>
        <v>Liabilities</v>
      </c>
      <c r="I12690" t="str">
        <f>_xlfn.XLOOKUP(tbl_GL[[#This Row],[Account_key]],tbl_COA[Account_key],tbl_COA[SubClass2],"Not Found")</f>
        <v>Current Liabilities</v>
      </c>
      <c r="J12690" t="str">
        <f>_xlfn.XLOOKUP(tbl_GL[[#This Row],[Account_key]],tbl_COA[Account_key],tbl_COA[SubAccount],,0)</f>
        <v>Accrued Expenses</v>
      </c>
      <c r="K12690">
        <f>YEAR(tbl_GL[[#This Row],[Date]])</f>
        <v>2019</v>
      </c>
    </row>
    <row r="12691" spans="1:11" x14ac:dyDescent="0.35">
      <c r="A12691">
        <v>1162.0999999999999</v>
      </c>
      <c r="B12691" s="24">
        <v>43748</v>
      </c>
      <c r="C12691">
        <v>5</v>
      </c>
      <c r="D12691" s="13">
        <v>30</v>
      </c>
      <c r="E12691" s="13" t="s">
        <v>80</v>
      </c>
      <c r="F12691" s="17">
        <v>-13568</v>
      </c>
      <c r="G12691" t="str">
        <f>_xlfn.XLOOKUP(tbl_GL[[#This Row],[Account_key]],tbl_COA[Account_key],tbl_COA[Class],"Not Found")</f>
        <v>Assets</v>
      </c>
      <c r="H12691" t="str">
        <f>_xlfn.XLOOKUP(tbl_GL[[#This Row],[Account_key]],tbl_COA[Account_key],tbl_COA[SubClass],"Not Found")</f>
        <v>Assets</v>
      </c>
      <c r="I12691" t="str">
        <f>_xlfn.XLOOKUP(tbl_GL[[#This Row],[Account_key]],tbl_COA[Account_key],tbl_COA[SubClass2],"Not Found")</f>
        <v>Current Assets</v>
      </c>
      <c r="J12691" t="str">
        <f>_xlfn.XLOOKUP(tbl_GL[[#This Row],[Account_key]],tbl_COA[Account_key],tbl_COA[SubAccount],,0)</f>
        <v>Trade Receivables</v>
      </c>
      <c r="K12691">
        <f>YEAR(tbl_GL[[#This Row],[Date]])</f>
        <v>2019</v>
      </c>
    </row>
    <row r="12692" spans="1:11" x14ac:dyDescent="0.35">
      <c r="A12692">
        <v>1162.2</v>
      </c>
      <c r="B12692" s="24">
        <v>43748</v>
      </c>
      <c r="C12692">
        <v>5</v>
      </c>
      <c r="D12692" s="13">
        <v>10</v>
      </c>
      <c r="E12692" s="13" t="s">
        <v>80</v>
      </c>
      <c r="F12692" s="17">
        <v>13568</v>
      </c>
      <c r="G12692" t="str">
        <f>_xlfn.XLOOKUP(tbl_GL[[#This Row],[Account_key]],tbl_COA[Account_key],tbl_COA[Class],"Not Found")</f>
        <v>Assets</v>
      </c>
      <c r="H12692" t="str">
        <f>_xlfn.XLOOKUP(tbl_GL[[#This Row],[Account_key]],tbl_COA[Account_key],tbl_COA[SubClass],"Not Found")</f>
        <v>Assets</v>
      </c>
      <c r="I12692" t="str">
        <f>_xlfn.XLOOKUP(tbl_GL[[#This Row],[Account_key]],tbl_COA[Account_key],tbl_COA[SubClass2],"Not Found")</f>
        <v>Current Assets</v>
      </c>
      <c r="J12692" t="str">
        <f>_xlfn.XLOOKUP(tbl_GL[[#This Row],[Account_key]],tbl_COA[Account_key],tbl_COA[SubAccount],,0)</f>
        <v>Cash at Bank</v>
      </c>
      <c r="K12692">
        <f>YEAR(tbl_GL[[#This Row],[Date]])</f>
        <v>2019</v>
      </c>
    </row>
    <row r="12693" spans="1:11" x14ac:dyDescent="0.35">
      <c r="A12693">
        <v>1163.0999999999999</v>
      </c>
      <c r="B12693" s="24">
        <v>43749</v>
      </c>
      <c r="C12693">
        <v>5</v>
      </c>
      <c r="D12693" s="13">
        <v>340</v>
      </c>
      <c r="E12693" s="13" t="s">
        <v>97</v>
      </c>
      <c r="F12693" s="17">
        <v>-1307</v>
      </c>
      <c r="G12693" t="str">
        <f>_xlfn.XLOOKUP(tbl_GL[[#This Row],[Account_key]],tbl_COA[Account_key],tbl_COA[Class],"Not Found")</f>
        <v>Operating account</v>
      </c>
      <c r="H12693" t="str">
        <f>_xlfn.XLOOKUP(tbl_GL[[#This Row],[Account_key]],tbl_COA[Account_key],tbl_COA[SubClass],"Not Found")</f>
        <v>Operating Expenses</v>
      </c>
      <c r="I12693" t="str">
        <f>_xlfn.XLOOKUP(tbl_GL[[#This Row],[Account_key]],tbl_COA[Account_key],tbl_COA[SubClass2],"Not Found")</f>
        <v>Administration</v>
      </c>
      <c r="J12693" t="str">
        <f>_xlfn.XLOOKUP(tbl_GL[[#This Row],[Account_key]],tbl_COA[Account_key],tbl_COA[SubAccount],,0)</f>
        <v>Utilities</v>
      </c>
      <c r="K12693">
        <f>YEAR(tbl_GL[[#This Row],[Date]])</f>
        <v>2019</v>
      </c>
    </row>
    <row r="12694" spans="1:11" x14ac:dyDescent="0.35">
      <c r="A12694">
        <v>1163.2</v>
      </c>
      <c r="B12694" s="24">
        <v>43749</v>
      </c>
      <c r="C12694">
        <v>5</v>
      </c>
      <c r="D12694" s="13">
        <v>120</v>
      </c>
      <c r="E12694" s="13" t="s">
        <v>97</v>
      </c>
      <c r="F12694" s="17">
        <v>1307</v>
      </c>
      <c r="G12694" t="str">
        <f>_xlfn.XLOOKUP(tbl_GL[[#This Row],[Account_key]],tbl_COA[Account_key],tbl_COA[Class],"Not Found")</f>
        <v>Liabilities and Owners Equity</v>
      </c>
      <c r="H12694" t="str">
        <f>_xlfn.XLOOKUP(tbl_GL[[#This Row],[Account_key]],tbl_COA[Account_key],tbl_COA[SubClass],"Not Found")</f>
        <v>Liabilities</v>
      </c>
      <c r="I12694" t="str">
        <f>_xlfn.XLOOKUP(tbl_GL[[#This Row],[Account_key]],tbl_COA[Account_key],tbl_COA[SubClass2],"Not Found")</f>
        <v>Current Liabilities</v>
      </c>
      <c r="J12694" t="str">
        <f>_xlfn.XLOOKUP(tbl_GL[[#This Row],[Account_key]],tbl_COA[Account_key],tbl_COA[SubAccount],,0)</f>
        <v>Accrued Expenses</v>
      </c>
      <c r="K12694">
        <f>YEAR(tbl_GL[[#This Row],[Date]])</f>
        <v>2019</v>
      </c>
    </row>
    <row r="12695" spans="1:11" x14ac:dyDescent="0.35">
      <c r="A12695">
        <v>1164.0999999999999</v>
      </c>
      <c r="B12695" s="24">
        <v>43750</v>
      </c>
      <c r="C12695">
        <v>5</v>
      </c>
      <c r="D12695" s="13">
        <v>290</v>
      </c>
      <c r="E12695" s="13" t="s">
        <v>99</v>
      </c>
      <c r="F12695" s="17">
        <v>-155</v>
      </c>
      <c r="G12695" t="str">
        <f>_xlfn.XLOOKUP(tbl_GL[[#This Row],[Account_key]],tbl_COA[Account_key],tbl_COA[Class],"Not Found")</f>
        <v>Operating account</v>
      </c>
      <c r="H12695" t="str">
        <f>_xlfn.XLOOKUP(tbl_GL[[#This Row],[Account_key]],tbl_COA[Account_key],tbl_COA[SubClass],"Not Found")</f>
        <v>Operating Expenses</v>
      </c>
      <c r="I12695" t="str">
        <f>_xlfn.XLOOKUP(tbl_GL[[#This Row],[Account_key]],tbl_COA[Account_key],tbl_COA[SubClass2],"Not Found")</f>
        <v>Administration</v>
      </c>
      <c r="J12695" t="str">
        <f>_xlfn.XLOOKUP(tbl_GL[[#This Row],[Account_key]],tbl_COA[Account_key],tbl_COA[SubAccount],,0)</f>
        <v>Travel</v>
      </c>
      <c r="K12695">
        <f>YEAR(tbl_GL[[#This Row],[Date]])</f>
        <v>2019</v>
      </c>
    </row>
    <row r="12696" spans="1:11" x14ac:dyDescent="0.35">
      <c r="A12696">
        <v>1164.2</v>
      </c>
      <c r="B12696" s="24">
        <v>43750</v>
      </c>
      <c r="C12696">
        <v>5</v>
      </c>
      <c r="D12696" s="13">
        <v>20</v>
      </c>
      <c r="E12696" s="13" t="s">
        <v>99</v>
      </c>
      <c r="F12696" s="17">
        <v>-155</v>
      </c>
      <c r="G12696" t="str">
        <f>_xlfn.XLOOKUP(tbl_GL[[#This Row],[Account_key]],tbl_COA[Account_key],tbl_COA[Class],"Not Found")</f>
        <v>Assets</v>
      </c>
      <c r="H12696" t="str">
        <f>_xlfn.XLOOKUP(tbl_GL[[#This Row],[Account_key]],tbl_COA[Account_key],tbl_COA[SubClass],"Not Found")</f>
        <v>Assets</v>
      </c>
      <c r="I12696" t="str">
        <f>_xlfn.XLOOKUP(tbl_GL[[#This Row],[Account_key]],tbl_COA[Account_key],tbl_COA[SubClass2],"Not Found")</f>
        <v>Current Assets</v>
      </c>
      <c r="J12696" t="str">
        <f>_xlfn.XLOOKUP(tbl_GL[[#This Row],[Account_key]],tbl_COA[Account_key],tbl_COA[SubAccount],,0)</f>
        <v>Cash in hand</v>
      </c>
      <c r="K12696">
        <f>YEAR(tbl_GL[[#This Row],[Date]])</f>
        <v>2019</v>
      </c>
    </row>
    <row r="12697" spans="1:11" x14ac:dyDescent="0.35">
      <c r="A12697">
        <v>1165.0999999999999</v>
      </c>
      <c r="B12697" s="24">
        <v>43750</v>
      </c>
      <c r="C12697">
        <v>5</v>
      </c>
      <c r="D12697" s="13">
        <v>230</v>
      </c>
      <c r="E12697" s="13" t="s">
        <v>4</v>
      </c>
      <c r="F12697" s="17">
        <v>-823</v>
      </c>
      <c r="G12697" t="str">
        <f>_xlfn.XLOOKUP(tbl_GL[[#This Row],[Account_key]],tbl_COA[Account_key],tbl_COA[Class],"Not Found")</f>
        <v>Trading account</v>
      </c>
      <c r="H12697" t="str">
        <f>_xlfn.XLOOKUP(tbl_GL[[#This Row],[Account_key]],tbl_COA[Account_key],tbl_COA[SubClass],"Not Found")</f>
        <v>Cost of Sales</v>
      </c>
      <c r="I12697" t="str">
        <f>_xlfn.XLOOKUP(tbl_GL[[#This Row],[Account_key]],tbl_COA[Account_key],tbl_COA[SubClass2],"Not Found")</f>
        <v>Cost of Sales</v>
      </c>
      <c r="J12697" t="str">
        <f>_xlfn.XLOOKUP(tbl_GL[[#This Row],[Account_key]],tbl_COA[Account_key],tbl_COA[SubAccount],,0)</f>
        <v>Cost of Sales</v>
      </c>
      <c r="K12697">
        <f>YEAR(tbl_GL[[#This Row],[Date]])</f>
        <v>2019</v>
      </c>
    </row>
    <row r="12698" spans="1:11" x14ac:dyDescent="0.35">
      <c r="A12698">
        <v>1165.2</v>
      </c>
      <c r="B12698" s="24">
        <v>43750</v>
      </c>
      <c r="C12698">
        <v>5</v>
      </c>
      <c r="D12698" s="13">
        <v>60</v>
      </c>
      <c r="E12698" s="13" t="s">
        <v>4</v>
      </c>
      <c r="F12698" s="17">
        <v>-823</v>
      </c>
      <c r="G12698" t="str">
        <f>_xlfn.XLOOKUP(tbl_GL[[#This Row],[Account_key]],tbl_COA[Account_key],tbl_COA[Class],"Not Found")</f>
        <v>Assets</v>
      </c>
      <c r="H12698" t="str">
        <f>_xlfn.XLOOKUP(tbl_GL[[#This Row],[Account_key]],tbl_COA[Account_key],tbl_COA[SubClass],"Not Found")</f>
        <v>Assets</v>
      </c>
      <c r="I12698" t="str">
        <f>_xlfn.XLOOKUP(tbl_GL[[#This Row],[Account_key]],tbl_COA[Account_key],tbl_COA[SubClass2],"Not Found")</f>
        <v>Current Assets</v>
      </c>
      <c r="J12698" t="str">
        <f>_xlfn.XLOOKUP(tbl_GL[[#This Row],[Account_key]],tbl_COA[Account_key],tbl_COA[SubAccount],,0)</f>
        <v>Inventory</v>
      </c>
      <c r="K12698">
        <f>YEAR(tbl_GL[[#This Row],[Date]])</f>
        <v>2019</v>
      </c>
    </row>
    <row r="12699" spans="1:11" x14ac:dyDescent="0.35">
      <c r="A12699">
        <v>1166.0999999999999</v>
      </c>
      <c r="B12699" s="24">
        <v>43750</v>
      </c>
      <c r="C12699">
        <v>5</v>
      </c>
      <c r="D12699" s="13">
        <v>230</v>
      </c>
      <c r="E12699" s="13" t="s">
        <v>4</v>
      </c>
      <c r="F12699" s="17">
        <v>-3265</v>
      </c>
      <c r="G12699" t="str">
        <f>_xlfn.XLOOKUP(tbl_GL[[#This Row],[Account_key]],tbl_COA[Account_key],tbl_COA[Class],"Not Found")</f>
        <v>Trading account</v>
      </c>
      <c r="H12699" t="str">
        <f>_xlfn.XLOOKUP(tbl_GL[[#This Row],[Account_key]],tbl_COA[Account_key],tbl_COA[SubClass],"Not Found")</f>
        <v>Cost of Sales</v>
      </c>
      <c r="I12699" t="str">
        <f>_xlfn.XLOOKUP(tbl_GL[[#This Row],[Account_key]],tbl_COA[Account_key],tbl_COA[SubClass2],"Not Found")</f>
        <v>Cost of Sales</v>
      </c>
      <c r="J12699" t="str">
        <f>_xlfn.XLOOKUP(tbl_GL[[#This Row],[Account_key]],tbl_COA[Account_key],tbl_COA[SubAccount],,0)</f>
        <v>Cost of Sales</v>
      </c>
      <c r="K12699">
        <f>YEAR(tbl_GL[[#This Row],[Date]])</f>
        <v>2019</v>
      </c>
    </row>
    <row r="12700" spans="1:11" x14ac:dyDescent="0.35">
      <c r="A12700">
        <v>1166.2</v>
      </c>
      <c r="B12700" s="24">
        <v>43750</v>
      </c>
      <c r="C12700">
        <v>5</v>
      </c>
      <c r="D12700" s="13">
        <v>60</v>
      </c>
      <c r="E12700" s="13" t="s">
        <v>4</v>
      </c>
      <c r="F12700" s="17">
        <v>-3265</v>
      </c>
      <c r="G12700" t="str">
        <f>_xlfn.XLOOKUP(tbl_GL[[#This Row],[Account_key]],tbl_COA[Account_key],tbl_COA[Class],"Not Found")</f>
        <v>Assets</v>
      </c>
      <c r="H12700" t="str">
        <f>_xlfn.XLOOKUP(tbl_GL[[#This Row],[Account_key]],tbl_COA[Account_key],tbl_COA[SubClass],"Not Found")</f>
        <v>Assets</v>
      </c>
      <c r="I12700" t="str">
        <f>_xlfn.XLOOKUP(tbl_GL[[#This Row],[Account_key]],tbl_COA[Account_key],tbl_COA[SubClass2],"Not Found")</f>
        <v>Current Assets</v>
      </c>
      <c r="J12700" t="str">
        <f>_xlfn.XLOOKUP(tbl_GL[[#This Row],[Account_key]],tbl_COA[Account_key],tbl_COA[SubAccount],,0)</f>
        <v>Inventory</v>
      </c>
      <c r="K12700">
        <f>YEAR(tbl_GL[[#This Row],[Date]])</f>
        <v>2019</v>
      </c>
    </row>
    <row r="12701" spans="1:11" x14ac:dyDescent="0.35">
      <c r="A12701">
        <v>1167.0999999999999</v>
      </c>
      <c r="B12701" s="24">
        <v>43750</v>
      </c>
      <c r="C12701">
        <v>5</v>
      </c>
      <c r="D12701" s="13">
        <v>210</v>
      </c>
      <c r="E12701" s="13" t="s">
        <v>7</v>
      </c>
      <c r="F12701" s="17">
        <v>3705</v>
      </c>
      <c r="G12701" t="str">
        <f>_xlfn.XLOOKUP(tbl_GL[[#This Row],[Account_key]],tbl_COA[Account_key],tbl_COA[Class],"Not Found")</f>
        <v>Trading account</v>
      </c>
      <c r="H12701" t="str">
        <f>_xlfn.XLOOKUP(tbl_GL[[#This Row],[Account_key]],tbl_COA[Account_key],tbl_COA[SubClass],"Not Found")</f>
        <v>Sales</v>
      </c>
      <c r="I12701" t="str">
        <f>_xlfn.XLOOKUP(tbl_GL[[#This Row],[Account_key]],tbl_COA[Account_key],tbl_COA[SubClass2],"Not Found")</f>
        <v>Sales</v>
      </c>
      <c r="J12701" t="str">
        <f>_xlfn.XLOOKUP(tbl_GL[[#This Row],[Account_key]],tbl_COA[Account_key],tbl_COA[SubAccount],,0)</f>
        <v>Sales</v>
      </c>
      <c r="K12701">
        <f>YEAR(tbl_GL[[#This Row],[Date]])</f>
        <v>2019</v>
      </c>
    </row>
    <row r="12702" spans="1:11" x14ac:dyDescent="0.35">
      <c r="A12702">
        <v>1167.2</v>
      </c>
      <c r="B12702" s="24">
        <v>43750</v>
      </c>
      <c r="C12702">
        <v>5</v>
      </c>
      <c r="D12702" s="13">
        <v>10</v>
      </c>
      <c r="E12702" s="13" t="s">
        <v>7</v>
      </c>
      <c r="F12702" s="17">
        <v>3705</v>
      </c>
      <c r="G12702" t="str">
        <f>_xlfn.XLOOKUP(tbl_GL[[#This Row],[Account_key]],tbl_COA[Account_key],tbl_COA[Class],"Not Found")</f>
        <v>Assets</v>
      </c>
      <c r="H12702" t="str">
        <f>_xlfn.XLOOKUP(tbl_GL[[#This Row],[Account_key]],tbl_COA[Account_key],tbl_COA[SubClass],"Not Found")</f>
        <v>Assets</v>
      </c>
      <c r="I12702" t="str">
        <f>_xlfn.XLOOKUP(tbl_GL[[#This Row],[Account_key]],tbl_COA[Account_key],tbl_COA[SubClass2],"Not Found")</f>
        <v>Current Assets</v>
      </c>
      <c r="J12702" t="str">
        <f>_xlfn.XLOOKUP(tbl_GL[[#This Row],[Account_key]],tbl_COA[Account_key],tbl_COA[SubAccount],,0)</f>
        <v>Cash at Bank</v>
      </c>
      <c r="K12702">
        <f>YEAR(tbl_GL[[#This Row],[Date]])</f>
        <v>2019</v>
      </c>
    </row>
    <row r="12703" spans="1:11" x14ac:dyDescent="0.35">
      <c r="A12703">
        <v>1168.0999999999999</v>
      </c>
      <c r="B12703" s="24">
        <v>43750</v>
      </c>
      <c r="C12703">
        <v>5</v>
      </c>
      <c r="D12703" s="13">
        <v>210</v>
      </c>
      <c r="E12703" s="13" t="s">
        <v>8</v>
      </c>
      <c r="F12703" s="17">
        <v>12855</v>
      </c>
      <c r="G12703" t="str">
        <f>_xlfn.XLOOKUP(tbl_GL[[#This Row],[Account_key]],tbl_COA[Account_key],tbl_COA[Class],"Not Found")</f>
        <v>Trading account</v>
      </c>
      <c r="H12703" t="str">
        <f>_xlfn.XLOOKUP(tbl_GL[[#This Row],[Account_key]],tbl_COA[Account_key],tbl_COA[SubClass],"Not Found")</f>
        <v>Sales</v>
      </c>
      <c r="I12703" t="str">
        <f>_xlfn.XLOOKUP(tbl_GL[[#This Row],[Account_key]],tbl_COA[Account_key],tbl_COA[SubClass2],"Not Found")</f>
        <v>Sales</v>
      </c>
      <c r="J12703" t="str">
        <f>_xlfn.XLOOKUP(tbl_GL[[#This Row],[Account_key]],tbl_COA[Account_key],tbl_COA[SubAccount],,0)</f>
        <v>Sales</v>
      </c>
      <c r="K12703">
        <f>YEAR(tbl_GL[[#This Row],[Date]])</f>
        <v>2019</v>
      </c>
    </row>
    <row r="12704" spans="1:11" x14ac:dyDescent="0.35">
      <c r="A12704">
        <v>1168.2</v>
      </c>
      <c r="B12704" s="24">
        <v>43750</v>
      </c>
      <c r="C12704">
        <v>5</v>
      </c>
      <c r="D12704" s="13">
        <v>30</v>
      </c>
      <c r="E12704" s="13" t="s">
        <v>8</v>
      </c>
      <c r="F12704" s="17">
        <v>12855</v>
      </c>
      <c r="G12704" t="str">
        <f>_xlfn.XLOOKUP(tbl_GL[[#This Row],[Account_key]],tbl_COA[Account_key],tbl_COA[Class],"Not Found")</f>
        <v>Assets</v>
      </c>
      <c r="H12704" t="str">
        <f>_xlfn.XLOOKUP(tbl_GL[[#This Row],[Account_key]],tbl_COA[Account_key],tbl_COA[SubClass],"Not Found")</f>
        <v>Assets</v>
      </c>
      <c r="I12704" t="str">
        <f>_xlfn.XLOOKUP(tbl_GL[[#This Row],[Account_key]],tbl_COA[Account_key],tbl_COA[SubClass2],"Not Found")</f>
        <v>Current Assets</v>
      </c>
      <c r="J12704" t="str">
        <f>_xlfn.XLOOKUP(tbl_GL[[#This Row],[Account_key]],tbl_COA[Account_key],tbl_COA[SubAccount],,0)</f>
        <v>Trade Receivables</v>
      </c>
      <c r="K12704">
        <f>YEAR(tbl_GL[[#This Row],[Date]])</f>
        <v>2019</v>
      </c>
    </row>
    <row r="12705" spans="1:11" x14ac:dyDescent="0.35">
      <c r="A12705">
        <v>1169.0999999999999</v>
      </c>
      <c r="B12705" s="24">
        <v>43751</v>
      </c>
      <c r="C12705">
        <v>5</v>
      </c>
      <c r="D12705" s="13">
        <v>350</v>
      </c>
      <c r="E12705" s="13" t="s">
        <v>97</v>
      </c>
      <c r="F12705" s="17">
        <v>-1432</v>
      </c>
      <c r="G12705" t="str">
        <f>_xlfn.XLOOKUP(tbl_GL[[#This Row],[Account_key]],tbl_COA[Account_key],tbl_COA[Class],"Not Found")</f>
        <v>Operating account</v>
      </c>
      <c r="H12705" t="str">
        <f>_xlfn.XLOOKUP(tbl_GL[[#This Row],[Account_key]],tbl_COA[Account_key],tbl_COA[SubClass],"Not Found")</f>
        <v>Operating Expenses</v>
      </c>
      <c r="I12705" t="str">
        <f>_xlfn.XLOOKUP(tbl_GL[[#This Row],[Account_key]],tbl_COA[Account_key],tbl_COA[SubClass2],"Not Found")</f>
        <v>Administration</v>
      </c>
      <c r="J12705" t="str">
        <f>_xlfn.XLOOKUP(tbl_GL[[#This Row],[Account_key]],tbl_COA[Account_key],tbl_COA[SubAccount],,0)</f>
        <v>Other Expenses</v>
      </c>
      <c r="K12705">
        <f>YEAR(tbl_GL[[#This Row],[Date]])</f>
        <v>2019</v>
      </c>
    </row>
    <row r="12706" spans="1:11" x14ac:dyDescent="0.35">
      <c r="A12706">
        <v>1169.2</v>
      </c>
      <c r="B12706" s="24">
        <v>43751</v>
      </c>
      <c r="C12706">
        <v>5</v>
      </c>
      <c r="D12706" s="13">
        <v>120</v>
      </c>
      <c r="E12706" s="13" t="s">
        <v>97</v>
      </c>
      <c r="F12706" s="17">
        <v>1432</v>
      </c>
      <c r="G12706" t="str">
        <f>_xlfn.XLOOKUP(tbl_GL[[#This Row],[Account_key]],tbl_COA[Account_key],tbl_COA[Class],"Not Found")</f>
        <v>Liabilities and Owners Equity</v>
      </c>
      <c r="H12706" t="str">
        <f>_xlfn.XLOOKUP(tbl_GL[[#This Row],[Account_key]],tbl_COA[Account_key],tbl_COA[SubClass],"Not Found")</f>
        <v>Liabilities</v>
      </c>
      <c r="I12706" t="str">
        <f>_xlfn.XLOOKUP(tbl_GL[[#This Row],[Account_key]],tbl_COA[Account_key],tbl_COA[SubClass2],"Not Found")</f>
        <v>Current Liabilities</v>
      </c>
      <c r="J12706" t="str">
        <f>_xlfn.XLOOKUP(tbl_GL[[#This Row],[Account_key]],tbl_COA[Account_key],tbl_COA[SubAccount],,0)</f>
        <v>Accrued Expenses</v>
      </c>
      <c r="K12706">
        <f>YEAR(tbl_GL[[#This Row],[Date]])</f>
        <v>2019</v>
      </c>
    </row>
    <row r="12707" spans="1:11" x14ac:dyDescent="0.35">
      <c r="A12707">
        <v>1170.0999999999999</v>
      </c>
      <c r="B12707" s="24">
        <v>43752</v>
      </c>
      <c r="C12707">
        <v>5</v>
      </c>
      <c r="D12707" s="13">
        <v>230</v>
      </c>
      <c r="E12707" s="13" t="s">
        <v>4</v>
      </c>
      <c r="F12707" s="17">
        <v>-526</v>
      </c>
      <c r="G12707" t="str">
        <f>_xlfn.XLOOKUP(tbl_GL[[#This Row],[Account_key]],tbl_COA[Account_key],tbl_COA[Class],"Not Found")</f>
        <v>Trading account</v>
      </c>
      <c r="H12707" t="str">
        <f>_xlfn.XLOOKUP(tbl_GL[[#This Row],[Account_key]],tbl_COA[Account_key],tbl_COA[SubClass],"Not Found")</f>
        <v>Cost of Sales</v>
      </c>
      <c r="I12707" t="str">
        <f>_xlfn.XLOOKUP(tbl_GL[[#This Row],[Account_key]],tbl_COA[Account_key],tbl_COA[SubClass2],"Not Found")</f>
        <v>Cost of Sales</v>
      </c>
      <c r="J12707" t="str">
        <f>_xlfn.XLOOKUP(tbl_GL[[#This Row],[Account_key]],tbl_COA[Account_key],tbl_COA[SubAccount],,0)</f>
        <v>Cost of Sales</v>
      </c>
      <c r="K12707">
        <f>YEAR(tbl_GL[[#This Row],[Date]])</f>
        <v>2019</v>
      </c>
    </row>
    <row r="12708" spans="1:11" x14ac:dyDescent="0.35">
      <c r="A12708">
        <v>1170.2</v>
      </c>
      <c r="B12708" s="24">
        <v>43752</v>
      </c>
      <c r="C12708">
        <v>5</v>
      </c>
      <c r="D12708" s="13">
        <v>60</v>
      </c>
      <c r="E12708" s="13" t="s">
        <v>4</v>
      </c>
      <c r="F12708" s="17">
        <v>-526</v>
      </c>
      <c r="G12708" t="str">
        <f>_xlfn.XLOOKUP(tbl_GL[[#This Row],[Account_key]],tbl_COA[Account_key],tbl_COA[Class],"Not Found")</f>
        <v>Assets</v>
      </c>
      <c r="H12708" t="str">
        <f>_xlfn.XLOOKUP(tbl_GL[[#This Row],[Account_key]],tbl_COA[Account_key],tbl_COA[SubClass],"Not Found")</f>
        <v>Assets</v>
      </c>
      <c r="I12708" t="str">
        <f>_xlfn.XLOOKUP(tbl_GL[[#This Row],[Account_key]],tbl_COA[Account_key],tbl_COA[SubClass2],"Not Found")</f>
        <v>Current Assets</v>
      </c>
      <c r="J12708" t="str">
        <f>_xlfn.XLOOKUP(tbl_GL[[#This Row],[Account_key]],tbl_COA[Account_key],tbl_COA[SubAccount],,0)</f>
        <v>Inventory</v>
      </c>
      <c r="K12708">
        <f>YEAR(tbl_GL[[#This Row],[Date]])</f>
        <v>2019</v>
      </c>
    </row>
    <row r="12709" spans="1:11" x14ac:dyDescent="0.35">
      <c r="A12709">
        <v>1171.0999999999999</v>
      </c>
      <c r="B12709" s="24">
        <v>43752</v>
      </c>
      <c r="C12709">
        <v>5</v>
      </c>
      <c r="D12709" s="13">
        <v>210</v>
      </c>
      <c r="E12709" s="13" t="s">
        <v>8</v>
      </c>
      <c r="F12709" s="17">
        <v>2071</v>
      </c>
      <c r="G12709" t="str">
        <f>_xlfn.XLOOKUP(tbl_GL[[#This Row],[Account_key]],tbl_COA[Account_key],tbl_COA[Class],"Not Found")</f>
        <v>Trading account</v>
      </c>
      <c r="H12709" t="str">
        <f>_xlfn.XLOOKUP(tbl_GL[[#This Row],[Account_key]],tbl_COA[Account_key],tbl_COA[SubClass],"Not Found")</f>
        <v>Sales</v>
      </c>
      <c r="I12709" t="str">
        <f>_xlfn.XLOOKUP(tbl_GL[[#This Row],[Account_key]],tbl_COA[Account_key],tbl_COA[SubClass2],"Not Found")</f>
        <v>Sales</v>
      </c>
      <c r="J12709" t="str">
        <f>_xlfn.XLOOKUP(tbl_GL[[#This Row],[Account_key]],tbl_COA[Account_key],tbl_COA[SubAccount],,0)</f>
        <v>Sales</v>
      </c>
      <c r="K12709">
        <f>YEAR(tbl_GL[[#This Row],[Date]])</f>
        <v>2019</v>
      </c>
    </row>
    <row r="12710" spans="1:11" x14ac:dyDescent="0.35">
      <c r="A12710">
        <v>1171.2</v>
      </c>
      <c r="B12710" s="24">
        <v>43752</v>
      </c>
      <c r="C12710">
        <v>5</v>
      </c>
      <c r="D12710" s="13">
        <v>30</v>
      </c>
      <c r="E12710" s="13" t="s">
        <v>8</v>
      </c>
      <c r="F12710" s="17">
        <v>2071</v>
      </c>
      <c r="G12710" t="str">
        <f>_xlfn.XLOOKUP(tbl_GL[[#This Row],[Account_key]],tbl_COA[Account_key],tbl_COA[Class],"Not Found")</f>
        <v>Assets</v>
      </c>
      <c r="H12710" t="str">
        <f>_xlfn.XLOOKUP(tbl_GL[[#This Row],[Account_key]],tbl_COA[Account_key],tbl_COA[SubClass],"Not Found")</f>
        <v>Assets</v>
      </c>
      <c r="I12710" t="str">
        <f>_xlfn.XLOOKUP(tbl_GL[[#This Row],[Account_key]],tbl_COA[Account_key],tbl_COA[SubClass2],"Not Found")</f>
        <v>Current Assets</v>
      </c>
      <c r="J12710" t="str">
        <f>_xlfn.XLOOKUP(tbl_GL[[#This Row],[Account_key]],tbl_COA[Account_key],tbl_COA[SubAccount],,0)</f>
        <v>Trade Receivables</v>
      </c>
      <c r="K12710">
        <f>YEAR(tbl_GL[[#This Row],[Date]])</f>
        <v>2019</v>
      </c>
    </row>
    <row r="12711" spans="1:11" x14ac:dyDescent="0.35">
      <c r="A12711">
        <v>1172.0999999999999</v>
      </c>
      <c r="B12711" s="24">
        <v>43752</v>
      </c>
      <c r="C12711">
        <v>5</v>
      </c>
      <c r="D12711" s="13">
        <v>30</v>
      </c>
      <c r="E12711" s="13" t="s">
        <v>80</v>
      </c>
      <c r="F12711" s="17">
        <v>-14241</v>
      </c>
      <c r="G12711" t="str">
        <f>_xlfn.XLOOKUP(tbl_GL[[#This Row],[Account_key]],tbl_COA[Account_key],tbl_COA[Class],"Not Found")</f>
        <v>Assets</v>
      </c>
      <c r="H12711" t="str">
        <f>_xlfn.XLOOKUP(tbl_GL[[#This Row],[Account_key]],tbl_COA[Account_key],tbl_COA[SubClass],"Not Found")</f>
        <v>Assets</v>
      </c>
      <c r="I12711" t="str">
        <f>_xlfn.XLOOKUP(tbl_GL[[#This Row],[Account_key]],tbl_COA[Account_key],tbl_COA[SubClass2],"Not Found")</f>
        <v>Current Assets</v>
      </c>
      <c r="J12711" t="str">
        <f>_xlfn.XLOOKUP(tbl_GL[[#This Row],[Account_key]],tbl_COA[Account_key],tbl_COA[SubAccount],,0)</f>
        <v>Trade Receivables</v>
      </c>
      <c r="K12711">
        <f>YEAR(tbl_GL[[#This Row],[Date]])</f>
        <v>2019</v>
      </c>
    </row>
    <row r="12712" spans="1:11" x14ac:dyDescent="0.35">
      <c r="A12712">
        <v>1172.2</v>
      </c>
      <c r="B12712" s="24">
        <v>43752</v>
      </c>
      <c r="C12712">
        <v>5</v>
      </c>
      <c r="D12712" s="13">
        <v>10</v>
      </c>
      <c r="E12712" s="13" t="s">
        <v>80</v>
      </c>
      <c r="F12712" s="17">
        <v>14241</v>
      </c>
      <c r="G12712" t="str">
        <f>_xlfn.XLOOKUP(tbl_GL[[#This Row],[Account_key]],tbl_COA[Account_key],tbl_COA[Class],"Not Found")</f>
        <v>Assets</v>
      </c>
      <c r="H12712" t="str">
        <f>_xlfn.XLOOKUP(tbl_GL[[#This Row],[Account_key]],tbl_COA[Account_key],tbl_COA[SubClass],"Not Found")</f>
        <v>Assets</v>
      </c>
      <c r="I12712" t="str">
        <f>_xlfn.XLOOKUP(tbl_GL[[#This Row],[Account_key]],tbl_COA[Account_key],tbl_COA[SubClass2],"Not Found")</f>
        <v>Current Assets</v>
      </c>
      <c r="J12712" t="str">
        <f>_xlfn.XLOOKUP(tbl_GL[[#This Row],[Account_key]],tbl_COA[Account_key],tbl_COA[SubAccount],,0)</f>
        <v>Cash at Bank</v>
      </c>
      <c r="K12712">
        <f>YEAR(tbl_GL[[#This Row],[Date]])</f>
        <v>2019</v>
      </c>
    </row>
    <row r="12713" spans="1:11" x14ac:dyDescent="0.35">
      <c r="A12713">
        <v>1173.0999999999999</v>
      </c>
      <c r="B12713" s="24">
        <v>43753</v>
      </c>
      <c r="C12713">
        <v>5</v>
      </c>
      <c r="D12713" s="13">
        <v>10</v>
      </c>
      <c r="E12713" s="13" t="s">
        <v>112</v>
      </c>
      <c r="F12713" s="17">
        <v>-195</v>
      </c>
      <c r="G12713" t="str">
        <f>_xlfn.XLOOKUP(tbl_GL[[#This Row],[Account_key]],tbl_COA[Account_key],tbl_COA[Class],"Not Found")</f>
        <v>Assets</v>
      </c>
      <c r="H12713" t="str">
        <f>_xlfn.XLOOKUP(tbl_GL[[#This Row],[Account_key]],tbl_COA[Account_key],tbl_COA[SubClass],"Not Found")</f>
        <v>Assets</v>
      </c>
      <c r="I12713" t="str">
        <f>_xlfn.XLOOKUP(tbl_GL[[#This Row],[Account_key]],tbl_COA[Account_key],tbl_COA[SubClass2],"Not Found")</f>
        <v>Current Assets</v>
      </c>
      <c r="J12713" t="str">
        <f>_xlfn.XLOOKUP(tbl_GL[[#This Row],[Account_key]],tbl_COA[Account_key],tbl_COA[SubAccount],,0)</f>
        <v>Cash at Bank</v>
      </c>
      <c r="K12713">
        <f>YEAR(tbl_GL[[#This Row],[Date]])</f>
        <v>2019</v>
      </c>
    </row>
    <row r="12714" spans="1:11" x14ac:dyDescent="0.35">
      <c r="A12714">
        <v>1173.2</v>
      </c>
      <c r="B12714" s="24">
        <v>43753</v>
      </c>
      <c r="C12714">
        <v>5</v>
      </c>
      <c r="D12714" s="13">
        <v>121</v>
      </c>
      <c r="E12714" s="13" t="s">
        <v>112</v>
      </c>
      <c r="F12714" s="17">
        <v>-195</v>
      </c>
      <c r="G12714" t="str">
        <f>_xlfn.XLOOKUP(tbl_GL[[#This Row],[Account_key]],tbl_COA[Account_key],tbl_COA[Class],"Not Found")</f>
        <v>Liabilities and Owners Equity</v>
      </c>
      <c r="H12714" t="str">
        <f>_xlfn.XLOOKUP(tbl_GL[[#This Row],[Account_key]],tbl_COA[Account_key],tbl_COA[SubClass],"Not Found")</f>
        <v>Liabilities</v>
      </c>
      <c r="I12714" t="str">
        <f>_xlfn.XLOOKUP(tbl_GL[[#This Row],[Account_key]],tbl_COA[Account_key],tbl_COA[SubClass2],"Not Found")</f>
        <v>Current Liabilities</v>
      </c>
      <c r="J12714" t="str">
        <f>_xlfn.XLOOKUP(tbl_GL[[#This Row],[Account_key]],tbl_COA[Account_key],tbl_COA[SubAccount],,0)</f>
        <v>Interest Payable</v>
      </c>
      <c r="K12714">
        <f>YEAR(tbl_GL[[#This Row],[Date]])</f>
        <v>2019</v>
      </c>
    </row>
    <row r="12715" spans="1:11" x14ac:dyDescent="0.35">
      <c r="A12715">
        <v>1174.0999999999999</v>
      </c>
      <c r="B12715" s="24">
        <v>43753</v>
      </c>
      <c r="C12715">
        <v>5</v>
      </c>
      <c r="D12715" s="13">
        <v>10</v>
      </c>
      <c r="E12715" s="13" t="s">
        <v>98</v>
      </c>
      <c r="F12715" s="17">
        <v>-1453</v>
      </c>
      <c r="G12715" t="str">
        <f>_xlfn.XLOOKUP(tbl_GL[[#This Row],[Account_key]],tbl_COA[Account_key],tbl_COA[Class],"Not Found")</f>
        <v>Assets</v>
      </c>
      <c r="H12715" t="str">
        <f>_xlfn.XLOOKUP(tbl_GL[[#This Row],[Account_key]],tbl_COA[Account_key],tbl_COA[SubClass],"Not Found")</f>
        <v>Assets</v>
      </c>
      <c r="I12715" t="str">
        <f>_xlfn.XLOOKUP(tbl_GL[[#This Row],[Account_key]],tbl_COA[Account_key],tbl_COA[SubClass2],"Not Found")</f>
        <v>Current Assets</v>
      </c>
      <c r="J12715" t="str">
        <f>_xlfn.XLOOKUP(tbl_GL[[#This Row],[Account_key]],tbl_COA[Account_key],tbl_COA[SubAccount],,0)</f>
        <v>Cash at Bank</v>
      </c>
      <c r="K12715">
        <f>YEAR(tbl_GL[[#This Row],[Date]])</f>
        <v>2019</v>
      </c>
    </row>
    <row r="12716" spans="1:11" x14ac:dyDescent="0.35">
      <c r="A12716">
        <v>1174.2</v>
      </c>
      <c r="B12716" s="24">
        <v>43753</v>
      </c>
      <c r="C12716">
        <v>5</v>
      </c>
      <c r="D12716" s="13">
        <v>120</v>
      </c>
      <c r="E12716" s="13" t="s">
        <v>98</v>
      </c>
      <c r="F12716" s="17">
        <v>-1453</v>
      </c>
      <c r="G12716" t="str">
        <f>_xlfn.XLOOKUP(tbl_GL[[#This Row],[Account_key]],tbl_COA[Account_key],tbl_COA[Class],"Not Found")</f>
        <v>Liabilities and Owners Equity</v>
      </c>
      <c r="H12716" t="str">
        <f>_xlfn.XLOOKUP(tbl_GL[[#This Row],[Account_key]],tbl_COA[Account_key],tbl_COA[SubClass],"Not Found")</f>
        <v>Liabilities</v>
      </c>
      <c r="I12716" t="str">
        <f>_xlfn.XLOOKUP(tbl_GL[[#This Row],[Account_key]],tbl_COA[Account_key],tbl_COA[SubClass2],"Not Found")</f>
        <v>Current Liabilities</v>
      </c>
      <c r="J12716" t="str">
        <f>_xlfn.XLOOKUP(tbl_GL[[#This Row],[Account_key]],tbl_COA[Account_key],tbl_COA[SubAccount],,0)</f>
        <v>Accrued Expenses</v>
      </c>
      <c r="K12716">
        <f>YEAR(tbl_GL[[#This Row],[Date]])</f>
        <v>2019</v>
      </c>
    </row>
    <row r="12717" spans="1:11" x14ac:dyDescent="0.35">
      <c r="A12717">
        <v>1175.0999999999999</v>
      </c>
      <c r="B12717" s="24">
        <v>43753</v>
      </c>
      <c r="C12717">
        <v>5</v>
      </c>
      <c r="D12717" s="13">
        <v>10</v>
      </c>
      <c r="E12717" s="13" t="s">
        <v>98</v>
      </c>
      <c r="F12717" s="17">
        <v>-1480</v>
      </c>
      <c r="G12717" t="str">
        <f>_xlfn.XLOOKUP(tbl_GL[[#This Row],[Account_key]],tbl_COA[Account_key],tbl_COA[Class],"Not Found")</f>
        <v>Assets</v>
      </c>
      <c r="H12717" t="str">
        <f>_xlfn.XLOOKUP(tbl_GL[[#This Row],[Account_key]],tbl_COA[Account_key],tbl_COA[SubClass],"Not Found")</f>
        <v>Assets</v>
      </c>
      <c r="I12717" t="str">
        <f>_xlfn.XLOOKUP(tbl_GL[[#This Row],[Account_key]],tbl_COA[Account_key],tbl_COA[SubClass2],"Not Found")</f>
        <v>Current Assets</v>
      </c>
      <c r="J12717" t="str">
        <f>_xlfn.XLOOKUP(tbl_GL[[#This Row],[Account_key]],tbl_COA[Account_key],tbl_COA[SubAccount],,0)</f>
        <v>Cash at Bank</v>
      </c>
      <c r="K12717">
        <f>YEAR(tbl_GL[[#This Row],[Date]])</f>
        <v>2019</v>
      </c>
    </row>
    <row r="12718" spans="1:11" x14ac:dyDescent="0.35">
      <c r="A12718">
        <v>1175.2</v>
      </c>
      <c r="B12718" s="24">
        <v>43753</v>
      </c>
      <c r="C12718">
        <v>5</v>
      </c>
      <c r="D12718" s="13">
        <v>120</v>
      </c>
      <c r="E12718" s="13" t="s">
        <v>98</v>
      </c>
      <c r="F12718" s="17">
        <v>-1480</v>
      </c>
      <c r="G12718" t="str">
        <f>_xlfn.XLOOKUP(tbl_GL[[#This Row],[Account_key]],tbl_COA[Account_key],tbl_COA[Class],"Not Found")</f>
        <v>Liabilities and Owners Equity</v>
      </c>
      <c r="H12718" t="str">
        <f>_xlfn.XLOOKUP(tbl_GL[[#This Row],[Account_key]],tbl_COA[Account_key],tbl_COA[SubClass],"Not Found")</f>
        <v>Liabilities</v>
      </c>
      <c r="I12718" t="str">
        <f>_xlfn.XLOOKUP(tbl_GL[[#This Row],[Account_key]],tbl_COA[Account_key],tbl_COA[SubClass2],"Not Found")</f>
        <v>Current Liabilities</v>
      </c>
      <c r="J12718" t="str">
        <f>_xlfn.XLOOKUP(tbl_GL[[#This Row],[Account_key]],tbl_COA[Account_key],tbl_COA[SubAccount],,0)</f>
        <v>Accrued Expenses</v>
      </c>
      <c r="K12718">
        <f>YEAR(tbl_GL[[#This Row],[Date]])</f>
        <v>2019</v>
      </c>
    </row>
    <row r="12719" spans="1:11" x14ac:dyDescent="0.35">
      <c r="A12719">
        <v>1176.0999999999999</v>
      </c>
      <c r="B12719" s="24">
        <v>43753</v>
      </c>
      <c r="C12719">
        <v>5</v>
      </c>
      <c r="D12719" s="13">
        <v>135</v>
      </c>
      <c r="E12719" s="13" t="s">
        <v>127</v>
      </c>
      <c r="F12719" s="17">
        <v>-14625</v>
      </c>
      <c r="G12719" t="str">
        <f>_xlfn.XLOOKUP(tbl_GL[[#This Row],[Account_key]],tbl_COA[Account_key],tbl_COA[Class],"Not Found")</f>
        <v>Liabilities and Owners Equity</v>
      </c>
      <c r="H12719" t="str">
        <f>_xlfn.XLOOKUP(tbl_GL[[#This Row],[Account_key]],tbl_COA[Account_key],tbl_COA[SubClass],"Not Found")</f>
        <v>Liabilities</v>
      </c>
      <c r="I12719" t="str">
        <f>_xlfn.XLOOKUP(tbl_GL[[#This Row],[Account_key]],tbl_COA[Account_key],tbl_COA[SubClass2],"Not Found")</f>
        <v>Current Liabilities</v>
      </c>
      <c r="J12719" t="str">
        <f>_xlfn.XLOOKUP(tbl_GL[[#This Row],[Account_key]],tbl_COA[Account_key],tbl_COA[SubAccount],,0)</f>
        <v>Dividends payable</v>
      </c>
      <c r="K12719">
        <f>YEAR(tbl_GL[[#This Row],[Date]])</f>
        <v>2019</v>
      </c>
    </row>
    <row r="12720" spans="1:11" x14ac:dyDescent="0.35">
      <c r="A12720">
        <v>1176.2</v>
      </c>
      <c r="B12720" s="24">
        <v>43753</v>
      </c>
      <c r="C12720">
        <v>5</v>
      </c>
      <c r="D12720" s="13">
        <v>10</v>
      </c>
      <c r="E12720" s="13" t="s">
        <v>127</v>
      </c>
      <c r="F12720" s="17">
        <v>-14625</v>
      </c>
      <c r="G12720" t="str">
        <f>_xlfn.XLOOKUP(tbl_GL[[#This Row],[Account_key]],tbl_COA[Account_key],tbl_COA[Class],"Not Found")</f>
        <v>Assets</v>
      </c>
      <c r="H12720" t="str">
        <f>_xlfn.XLOOKUP(tbl_GL[[#This Row],[Account_key]],tbl_COA[Account_key],tbl_COA[SubClass],"Not Found")</f>
        <v>Assets</v>
      </c>
      <c r="I12720" t="str">
        <f>_xlfn.XLOOKUP(tbl_GL[[#This Row],[Account_key]],tbl_COA[Account_key],tbl_COA[SubClass2],"Not Found")</f>
        <v>Current Assets</v>
      </c>
      <c r="J12720" t="str">
        <f>_xlfn.XLOOKUP(tbl_GL[[#This Row],[Account_key]],tbl_COA[Account_key],tbl_COA[SubAccount],,0)</f>
        <v>Cash at Bank</v>
      </c>
      <c r="K12720">
        <f>YEAR(tbl_GL[[#This Row],[Date]])</f>
        <v>2019</v>
      </c>
    </row>
    <row r="12721" spans="1:11" x14ac:dyDescent="0.35">
      <c r="A12721">
        <v>1177.0999999999999</v>
      </c>
      <c r="B12721" s="24">
        <v>43753</v>
      </c>
      <c r="C12721">
        <v>5</v>
      </c>
      <c r="D12721" s="13">
        <v>10</v>
      </c>
      <c r="E12721" s="13" t="s">
        <v>84</v>
      </c>
      <c r="F12721" s="17">
        <v>-20475</v>
      </c>
      <c r="G12721" t="str">
        <f>_xlfn.XLOOKUP(tbl_GL[[#This Row],[Account_key]],tbl_COA[Account_key],tbl_COA[Class],"Not Found")</f>
        <v>Assets</v>
      </c>
      <c r="H12721" t="str">
        <f>_xlfn.XLOOKUP(tbl_GL[[#This Row],[Account_key]],tbl_COA[Account_key],tbl_COA[SubClass],"Not Found")</f>
        <v>Assets</v>
      </c>
      <c r="I12721" t="str">
        <f>_xlfn.XLOOKUP(tbl_GL[[#This Row],[Account_key]],tbl_COA[Account_key],tbl_COA[SubClass2],"Not Found")</f>
        <v>Current Assets</v>
      </c>
      <c r="J12721" t="str">
        <f>_xlfn.XLOOKUP(tbl_GL[[#This Row],[Account_key]],tbl_COA[Account_key],tbl_COA[SubAccount],,0)</f>
        <v>Cash at Bank</v>
      </c>
      <c r="K12721">
        <f>YEAR(tbl_GL[[#This Row],[Date]])</f>
        <v>2019</v>
      </c>
    </row>
    <row r="12722" spans="1:11" x14ac:dyDescent="0.35">
      <c r="A12722">
        <v>1177.2</v>
      </c>
      <c r="B12722" s="24">
        <v>43753</v>
      </c>
      <c r="C12722">
        <v>5</v>
      </c>
      <c r="D12722" s="13">
        <v>110</v>
      </c>
      <c r="E12722" s="13" t="s">
        <v>84</v>
      </c>
      <c r="F12722" s="17">
        <v>-20475</v>
      </c>
      <c r="G12722" t="str">
        <f>_xlfn.XLOOKUP(tbl_GL[[#This Row],[Account_key]],tbl_COA[Account_key],tbl_COA[Class],"Not Found")</f>
        <v>Liabilities and Owners Equity</v>
      </c>
      <c r="H12722" t="str">
        <f>_xlfn.XLOOKUP(tbl_GL[[#This Row],[Account_key]],tbl_COA[Account_key],tbl_COA[SubClass],"Not Found")</f>
        <v>Liabilities</v>
      </c>
      <c r="I12722" t="str">
        <f>_xlfn.XLOOKUP(tbl_GL[[#This Row],[Account_key]],tbl_COA[Account_key],tbl_COA[SubClass2],"Not Found")</f>
        <v>Current Liabilities</v>
      </c>
      <c r="J12722" t="str">
        <f>_xlfn.XLOOKUP(tbl_GL[[#This Row],[Account_key]],tbl_COA[Account_key],tbl_COA[SubAccount],,0)</f>
        <v>Trade Payables</v>
      </c>
      <c r="K12722">
        <f>YEAR(tbl_GL[[#This Row],[Date]])</f>
        <v>2019</v>
      </c>
    </row>
    <row r="12723" spans="1:11" x14ac:dyDescent="0.35">
      <c r="A12723">
        <v>1178.0999999999999</v>
      </c>
      <c r="B12723" s="24">
        <v>43755</v>
      </c>
      <c r="C12723">
        <v>5</v>
      </c>
      <c r="D12723" s="13">
        <v>260</v>
      </c>
      <c r="E12723" s="13" t="s">
        <v>97</v>
      </c>
      <c r="F12723" s="17">
        <v>-1126</v>
      </c>
      <c r="G12723" t="str">
        <f>_xlfn.XLOOKUP(tbl_GL[[#This Row],[Account_key]],tbl_COA[Account_key],tbl_COA[Class],"Not Found")</f>
        <v>Operating account</v>
      </c>
      <c r="H12723" t="str">
        <f>_xlfn.XLOOKUP(tbl_GL[[#This Row],[Account_key]],tbl_COA[Account_key],tbl_COA[SubClass],"Not Found")</f>
        <v>Operating Expenses</v>
      </c>
      <c r="I12723" t="str">
        <f>_xlfn.XLOOKUP(tbl_GL[[#This Row],[Account_key]],tbl_COA[Account_key],tbl_COA[SubClass2],"Not Found")</f>
        <v>Marketing</v>
      </c>
      <c r="J12723" t="str">
        <f>_xlfn.XLOOKUP(tbl_GL[[#This Row],[Account_key]],tbl_COA[Account_key],tbl_COA[SubAccount],,0)</f>
        <v>Commissions</v>
      </c>
      <c r="K12723">
        <f>YEAR(tbl_GL[[#This Row],[Date]])</f>
        <v>2019</v>
      </c>
    </row>
    <row r="12724" spans="1:11" x14ac:dyDescent="0.35">
      <c r="A12724">
        <v>1178.2</v>
      </c>
      <c r="B12724" s="24">
        <v>43755</v>
      </c>
      <c r="C12724">
        <v>5</v>
      </c>
      <c r="D12724" s="13">
        <v>120</v>
      </c>
      <c r="E12724" s="13" t="s">
        <v>97</v>
      </c>
      <c r="F12724" s="17">
        <v>1126</v>
      </c>
      <c r="G12724" t="str">
        <f>_xlfn.XLOOKUP(tbl_GL[[#This Row],[Account_key]],tbl_COA[Account_key],tbl_COA[Class],"Not Found")</f>
        <v>Liabilities and Owners Equity</v>
      </c>
      <c r="H12724" t="str">
        <f>_xlfn.XLOOKUP(tbl_GL[[#This Row],[Account_key]],tbl_COA[Account_key],tbl_COA[SubClass],"Not Found")</f>
        <v>Liabilities</v>
      </c>
      <c r="I12724" t="str">
        <f>_xlfn.XLOOKUP(tbl_GL[[#This Row],[Account_key]],tbl_COA[Account_key],tbl_COA[SubClass2],"Not Found")</f>
        <v>Current Liabilities</v>
      </c>
      <c r="J12724" t="str">
        <f>_xlfn.XLOOKUP(tbl_GL[[#This Row],[Account_key]],tbl_COA[Account_key],tbl_COA[SubAccount],,0)</f>
        <v>Accrued Expenses</v>
      </c>
      <c r="K12724">
        <f>YEAR(tbl_GL[[#This Row],[Date]])</f>
        <v>2019</v>
      </c>
    </row>
    <row r="12725" spans="1:11" x14ac:dyDescent="0.35">
      <c r="A12725">
        <v>1179.0999999999999</v>
      </c>
      <c r="B12725" s="24">
        <v>43755</v>
      </c>
      <c r="C12725">
        <v>5</v>
      </c>
      <c r="D12725" s="13">
        <v>10</v>
      </c>
      <c r="E12725" s="13" t="s">
        <v>98</v>
      </c>
      <c r="F12725" s="17">
        <v>-1996</v>
      </c>
      <c r="G12725" t="str">
        <f>_xlfn.XLOOKUP(tbl_GL[[#This Row],[Account_key]],tbl_COA[Account_key],tbl_COA[Class],"Not Found")</f>
        <v>Assets</v>
      </c>
      <c r="H12725" t="str">
        <f>_xlfn.XLOOKUP(tbl_GL[[#This Row],[Account_key]],tbl_COA[Account_key],tbl_COA[SubClass],"Not Found")</f>
        <v>Assets</v>
      </c>
      <c r="I12725" t="str">
        <f>_xlfn.XLOOKUP(tbl_GL[[#This Row],[Account_key]],tbl_COA[Account_key],tbl_COA[SubClass2],"Not Found")</f>
        <v>Current Assets</v>
      </c>
      <c r="J12725" t="str">
        <f>_xlfn.XLOOKUP(tbl_GL[[#This Row],[Account_key]],tbl_COA[Account_key],tbl_COA[SubAccount],,0)</f>
        <v>Cash at Bank</v>
      </c>
      <c r="K12725">
        <f>YEAR(tbl_GL[[#This Row],[Date]])</f>
        <v>2019</v>
      </c>
    </row>
    <row r="12726" spans="1:11" x14ac:dyDescent="0.35">
      <c r="A12726">
        <v>1179.2</v>
      </c>
      <c r="B12726" s="24">
        <v>43755</v>
      </c>
      <c r="C12726">
        <v>5</v>
      </c>
      <c r="D12726" s="13">
        <v>120</v>
      </c>
      <c r="E12726" s="13" t="s">
        <v>98</v>
      </c>
      <c r="F12726" s="17">
        <v>-1996</v>
      </c>
      <c r="G12726" t="str">
        <f>_xlfn.XLOOKUP(tbl_GL[[#This Row],[Account_key]],tbl_COA[Account_key],tbl_COA[Class],"Not Found")</f>
        <v>Liabilities and Owners Equity</v>
      </c>
      <c r="H12726" t="str">
        <f>_xlfn.XLOOKUP(tbl_GL[[#This Row],[Account_key]],tbl_COA[Account_key],tbl_COA[SubClass],"Not Found")</f>
        <v>Liabilities</v>
      </c>
      <c r="I12726" t="str">
        <f>_xlfn.XLOOKUP(tbl_GL[[#This Row],[Account_key]],tbl_COA[Account_key],tbl_COA[SubClass2],"Not Found")</f>
        <v>Current Liabilities</v>
      </c>
      <c r="J12726" t="str">
        <f>_xlfn.XLOOKUP(tbl_GL[[#This Row],[Account_key]],tbl_COA[Account_key],tbl_COA[SubAccount],,0)</f>
        <v>Accrued Expenses</v>
      </c>
      <c r="K12726">
        <f>YEAR(tbl_GL[[#This Row],[Date]])</f>
        <v>2019</v>
      </c>
    </row>
    <row r="12727" spans="1:11" x14ac:dyDescent="0.35">
      <c r="A12727">
        <v>1180.0999999999999</v>
      </c>
      <c r="B12727" s="24">
        <v>43757</v>
      </c>
      <c r="C12727">
        <v>5</v>
      </c>
      <c r="D12727" s="13">
        <v>230</v>
      </c>
      <c r="E12727" s="13" t="s">
        <v>4</v>
      </c>
      <c r="F12727" s="17">
        <v>-850</v>
      </c>
      <c r="G12727" t="str">
        <f>_xlfn.XLOOKUP(tbl_GL[[#This Row],[Account_key]],tbl_COA[Account_key],tbl_COA[Class],"Not Found")</f>
        <v>Trading account</v>
      </c>
      <c r="H12727" t="str">
        <f>_xlfn.XLOOKUP(tbl_GL[[#This Row],[Account_key]],tbl_COA[Account_key],tbl_COA[SubClass],"Not Found")</f>
        <v>Cost of Sales</v>
      </c>
      <c r="I12727" t="str">
        <f>_xlfn.XLOOKUP(tbl_GL[[#This Row],[Account_key]],tbl_COA[Account_key],tbl_COA[SubClass2],"Not Found")</f>
        <v>Cost of Sales</v>
      </c>
      <c r="J12727" t="str">
        <f>_xlfn.XLOOKUP(tbl_GL[[#This Row],[Account_key]],tbl_COA[Account_key],tbl_COA[SubAccount],,0)</f>
        <v>Cost of Sales</v>
      </c>
      <c r="K12727">
        <f>YEAR(tbl_GL[[#This Row],[Date]])</f>
        <v>2019</v>
      </c>
    </row>
    <row r="12728" spans="1:11" x14ac:dyDescent="0.35">
      <c r="A12728">
        <v>1180.2</v>
      </c>
      <c r="B12728" s="24">
        <v>43757</v>
      </c>
      <c r="C12728">
        <v>5</v>
      </c>
      <c r="D12728" s="13">
        <v>60</v>
      </c>
      <c r="E12728" s="13" t="s">
        <v>4</v>
      </c>
      <c r="F12728" s="17">
        <v>-850</v>
      </c>
      <c r="G12728" t="str">
        <f>_xlfn.XLOOKUP(tbl_GL[[#This Row],[Account_key]],tbl_COA[Account_key],tbl_COA[Class],"Not Found")</f>
        <v>Assets</v>
      </c>
      <c r="H12728" t="str">
        <f>_xlfn.XLOOKUP(tbl_GL[[#This Row],[Account_key]],tbl_COA[Account_key],tbl_COA[SubClass],"Not Found")</f>
        <v>Assets</v>
      </c>
      <c r="I12728" t="str">
        <f>_xlfn.XLOOKUP(tbl_GL[[#This Row],[Account_key]],tbl_COA[Account_key],tbl_COA[SubClass2],"Not Found")</f>
        <v>Current Assets</v>
      </c>
      <c r="J12728" t="str">
        <f>_xlfn.XLOOKUP(tbl_GL[[#This Row],[Account_key]],tbl_COA[Account_key],tbl_COA[SubAccount],,0)</f>
        <v>Inventory</v>
      </c>
      <c r="K12728">
        <f>YEAR(tbl_GL[[#This Row],[Date]])</f>
        <v>2019</v>
      </c>
    </row>
    <row r="12729" spans="1:11" x14ac:dyDescent="0.35">
      <c r="A12729">
        <v>1181.0999999999999</v>
      </c>
      <c r="B12729" s="24">
        <v>43757</v>
      </c>
      <c r="C12729">
        <v>5</v>
      </c>
      <c r="D12729" s="13">
        <v>230</v>
      </c>
      <c r="E12729" s="13" t="s">
        <v>4</v>
      </c>
      <c r="F12729" s="17">
        <v>-3258</v>
      </c>
      <c r="G12729" t="str">
        <f>_xlfn.XLOOKUP(tbl_GL[[#This Row],[Account_key]],tbl_COA[Account_key],tbl_COA[Class],"Not Found")</f>
        <v>Trading account</v>
      </c>
      <c r="H12729" t="str">
        <f>_xlfn.XLOOKUP(tbl_GL[[#This Row],[Account_key]],tbl_COA[Account_key],tbl_COA[SubClass],"Not Found")</f>
        <v>Cost of Sales</v>
      </c>
      <c r="I12729" t="str">
        <f>_xlfn.XLOOKUP(tbl_GL[[#This Row],[Account_key]],tbl_COA[Account_key],tbl_COA[SubClass2],"Not Found")</f>
        <v>Cost of Sales</v>
      </c>
      <c r="J12729" t="str">
        <f>_xlfn.XLOOKUP(tbl_GL[[#This Row],[Account_key]],tbl_COA[Account_key],tbl_COA[SubAccount],,0)</f>
        <v>Cost of Sales</v>
      </c>
      <c r="K12729">
        <f>YEAR(tbl_GL[[#This Row],[Date]])</f>
        <v>2019</v>
      </c>
    </row>
    <row r="12730" spans="1:11" x14ac:dyDescent="0.35">
      <c r="A12730">
        <v>1181.2</v>
      </c>
      <c r="B12730" s="24">
        <v>43757</v>
      </c>
      <c r="C12730">
        <v>5</v>
      </c>
      <c r="D12730" s="13">
        <v>60</v>
      </c>
      <c r="E12730" s="13" t="s">
        <v>4</v>
      </c>
      <c r="F12730" s="17">
        <v>-3258</v>
      </c>
      <c r="G12730" t="str">
        <f>_xlfn.XLOOKUP(tbl_GL[[#This Row],[Account_key]],tbl_COA[Account_key],tbl_COA[Class],"Not Found")</f>
        <v>Assets</v>
      </c>
      <c r="H12730" t="str">
        <f>_xlfn.XLOOKUP(tbl_GL[[#This Row],[Account_key]],tbl_COA[Account_key],tbl_COA[SubClass],"Not Found")</f>
        <v>Assets</v>
      </c>
      <c r="I12730" t="str">
        <f>_xlfn.XLOOKUP(tbl_GL[[#This Row],[Account_key]],tbl_COA[Account_key],tbl_COA[SubClass2],"Not Found")</f>
        <v>Current Assets</v>
      </c>
      <c r="J12730" t="str">
        <f>_xlfn.XLOOKUP(tbl_GL[[#This Row],[Account_key]],tbl_COA[Account_key],tbl_COA[SubAccount],,0)</f>
        <v>Inventory</v>
      </c>
      <c r="K12730">
        <f>YEAR(tbl_GL[[#This Row],[Date]])</f>
        <v>2019</v>
      </c>
    </row>
    <row r="12731" spans="1:11" x14ac:dyDescent="0.35">
      <c r="A12731">
        <v>1182.0999999999999</v>
      </c>
      <c r="B12731" s="24">
        <v>43757</v>
      </c>
      <c r="C12731">
        <v>5</v>
      </c>
      <c r="D12731" s="13">
        <v>210</v>
      </c>
      <c r="E12731" s="13" t="s">
        <v>7</v>
      </c>
      <c r="F12731" s="17">
        <v>3823</v>
      </c>
      <c r="G12731" t="str">
        <f>_xlfn.XLOOKUP(tbl_GL[[#This Row],[Account_key]],tbl_COA[Account_key],tbl_COA[Class],"Not Found")</f>
        <v>Trading account</v>
      </c>
      <c r="H12731" t="str">
        <f>_xlfn.XLOOKUP(tbl_GL[[#This Row],[Account_key]],tbl_COA[Account_key],tbl_COA[SubClass],"Not Found")</f>
        <v>Sales</v>
      </c>
      <c r="I12731" t="str">
        <f>_xlfn.XLOOKUP(tbl_GL[[#This Row],[Account_key]],tbl_COA[Account_key],tbl_COA[SubClass2],"Not Found")</f>
        <v>Sales</v>
      </c>
      <c r="J12731" t="str">
        <f>_xlfn.XLOOKUP(tbl_GL[[#This Row],[Account_key]],tbl_COA[Account_key],tbl_COA[SubAccount],,0)</f>
        <v>Sales</v>
      </c>
      <c r="K12731">
        <f>YEAR(tbl_GL[[#This Row],[Date]])</f>
        <v>2019</v>
      </c>
    </row>
    <row r="12732" spans="1:11" x14ac:dyDescent="0.35">
      <c r="A12732">
        <v>1182.2</v>
      </c>
      <c r="B12732" s="24">
        <v>43757</v>
      </c>
      <c r="C12732">
        <v>5</v>
      </c>
      <c r="D12732" s="13">
        <v>10</v>
      </c>
      <c r="E12732" s="13" t="s">
        <v>7</v>
      </c>
      <c r="F12732" s="17">
        <v>3823</v>
      </c>
      <c r="G12732" t="str">
        <f>_xlfn.XLOOKUP(tbl_GL[[#This Row],[Account_key]],tbl_COA[Account_key],tbl_COA[Class],"Not Found")</f>
        <v>Assets</v>
      </c>
      <c r="H12732" t="str">
        <f>_xlfn.XLOOKUP(tbl_GL[[#This Row],[Account_key]],tbl_COA[Account_key],tbl_COA[SubClass],"Not Found")</f>
        <v>Assets</v>
      </c>
      <c r="I12732" t="str">
        <f>_xlfn.XLOOKUP(tbl_GL[[#This Row],[Account_key]],tbl_COA[Account_key],tbl_COA[SubClass2],"Not Found")</f>
        <v>Current Assets</v>
      </c>
      <c r="J12732" t="str">
        <f>_xlfn.XLOOKUP(tbl_GL[[#This Row],[Account_key]],tbl_COA[Account_key],tbl_COA[SubAccount],,0)</f>
        <v>Cash at Bank</v>
      </c>
      <c r="K12732">
        <f>YEAR(tbl_GL[[#This Row],[Date]])</f>
        <v>2019</v>
      </c>
    </row>
    <row r="12733" spans="1:11" x14ac:dyDescent="0.35">
      <c r="A12733">
        <v>1183.0999999999999</v>
      </c>
      <c r="B12733" s="24">
        <v>43757</v>
      </c>
      <c r="C12733">
        <v>5</v>
      </c>
      <c r="D12733" s="13">
        <v>210</v>
      </c>
      <c r="E12733" s="13" t="s">
        <v>8</v>
      </c>
      <c r="F12733" s="17">
        <v>12826</v>
      </c>
      <c r="G12733" t="str">
        <f>_xlfn.XLOOKUP(tbl_GL[[#This Row],[Account_key]],tbl_COA[Account_key],tbl_COA[Class],"Not Found")</f>
        <v>Trading account</v>
      </c>
      <c r="H12733" t="str">
        <f>_xlfn.XLOOKUP(tbl_GL[[#This Row],[Account_key]],tbl_COA[Account_key],tbl_COA[SubClass],"Not Found")</f>
        <v>Sales</v>
      </c>
      <c r="I12733" t="str">
        <f>_xlfn.XLOOKUP(tbl_GL[[#This Row],[Account_key]],tbl_COA[Account_key],tbl_COA[SubClass2],"Not Found")</f>
        <v>Sales</v>
      </c>
      <c r="J12733" t="str">
        <f>_xlfn.XLOOKUP(tbl_GL[[#This Row],[Account_key]],tbl_COA[Account_key],tbl_COA[SubAccount],,0)</f>
        <v>Sales</v>
      </c>
      <c r="K12733">
        <f>YEAR(tbl_GL[[#This Row],[Date]])</f>
        <v>2019</v>
      </c>
    </row>
    <row r="12734" spans="1:11" x14ac:dyDescent="0.35">
      <c r="A12734">
        <v>1183.2</v>
      </c>
      <c r="B12734" s="24">
        <v>43757</v>
      </c>
      <c r="C12734">
        <v>5</v>
      </c>
      <c r="D12734" s="13">
        <v>30</v>
      </c>
      <c r="E12734" s="13" t="s">
        <v>8</v>
      </c>
      <c r="F12734" s="17">
        <v>12826</v>
      </c>
      <c r="G12734" t="str">
        <f>_xlfn.XLOOKUP(tbl_GL[[#This Row],[Account_key]],tbl_COA[Account_key],tbl_COA[Class],"Not Found")</f>
        <v>Assets</v>
      </c>
      <c r="H12734" t="str">
        <f>_xlfn.XLOOKUP(tbl_GL[[#This Row],[Account_key]],tbl_COA[Account_key],tbl_COA[SubClass],"Not Found")</f>
        <v>Assets</v>
      </c>
      <c r="I12734" t="str">
        <f>_xlfn.XLOOKUP(tbl_GL[[#This Row],[Account_key]],tbl_COA[Account_key],tbl_COA[SubClass2],"Not Found")</f>
        <v>Current Assets</v>
      </c>
      <c r="J12734" t="str">
        <f>_xlfn.XLOOKUP(tbl_GL[[#This Row],[Account_key]],tbl_COA[Account_key],tbl_COA[SubAccount],,0)</f>
        <v>Trade Receivables</v>
      </c>
      <c r="K12734">
        <f>YEAR(tbl_GL[[#This Row],[Date]])</f>
        <v>2019</v>
      </c>
    </row>
    <row r="12735" spans="1:11" x14ac:dyDescent="0.35">
      <c r="A12735">
        <v>1184.0999999999999</v>
      </c>
      <c r="B12735" s="24">
        <v>43760</v>
      </c>
      <c r="C12735">
        <v>5</v>
      </c>
      <c r="D12735" s="13">
        <v>320</v>
      </c>
      <c r="E12735" s="13" t="s">
        <v>99</v>
      </c>
      <c r="F12735" s="17">
        <v>-93</v>
      </c>
      <c r="G12735" t="str">
        <f>_xlfn.XLOOKUP(tbl_GL[[#This Row],[Account_key]],tbl_COA[Account_key],tbl_COA[Class],"Not Found")</f>
        <v>Operating account</v>
      </c>
      <c r="H12735" t="str">
        <f>_xlfn.XLOOKUP(tbl_GL[[#This Row],[Account_key]],tbl_COA[Account_key],tbl_COA[SubClass],"Not Found")</f>
        <v>Operating Expenses</v>
      </c>
      <c r="I12735" t="str">
        <f>_xlfn.XLOOKUP(tbl_GL[[#This Row],[Account_key]],tbl_COA[Account_key],tbl_COA[SubClass2],"Not Found")</f>
        <v>Administration</v>
      </c>
      <c r="J12735" t="str">
        <f>_xlfn.XLOOKUP(tbl_GL[[#This Row],[Account_key]],tbl_COA[Account_key],tbl_COA[SubAccount],,0)</f>
        <v>Professional Services</v>
      </c>
      <c r="K12735">
        <f>YEAR(tbl_GL[[#This Row],[Date]])</f>
        <v>2019</v>
      </c>
    </row>
    <row r="12736" spans="1:11" x14ac:dyDescent="0.35">
      <c r="A12736">
        <v>1184.2</v>
      </c>
      <c r="B12736" s="24">
        <v>43760</v>
      </c>
      <c r="C12736">
        <v>5</v>
      </c>
      <c r="D12736" s="13">
        <v>20</v>
      </c>
      <c r="E12736" s="13" t="s">
        <v>99</v>
      </c>
      <c r="F12736" s="17">
        <v>-93</v>
      </c>
      <c r="G12736" t="str">
        <f>_xlfn.XLOOKUP(tbl_GL[[#This Row],[Account_key]],tbl_COA[Account_key],tbl_COA[Class],"Not Found")</f>
        <v>Assets</v>
      </c>
      <c r="H12736" t="str">
        <f>_xlfn.XLOOKUP(tbl_GL[[#This Row],[Account_key]],tbl_COA[Account_key],tbl_COA[SubClass],"Not Found")</f>
        <v>Assets</v>
      </c>
      <c r="I12736" t="str">
        <f>_xlfn.XLOOKUP(tbl_GL[[#This Row],[Account_key]],tbl_COA[Account_key],tbl_COA[SubClass2],"Not Found")</f>
        <v>Current Assets</v>
      </c>
      <c r="J12736" t="str">
        <f>_xlfn.XLOOKUP(tbl_GL[[#This Row],[Account_key]],tbl_COA[Account_key],tbl_COA[SubAccount],,0)</f>
        <v>Cash in hand</v>
      </c>
      <c r="K12736">
        <f>YEAR(tbl_GL[[#This Row],[Date]])</f>
        <v>2019</v>
      </c>
    </row>
    <row r="12737" spans="1:11" x14ac:dyDescent="0.35">
      <c r="A12737">
        <v>1185.0999999999999</v>
      </c>
      <c r="B12737" s="24">
        <v>43760</v>
      </c>
      <c r="C12737">
        <v>5</v>
      </c>
      <c r="D12737" s="13">
        <v>260</v>
      </c>
      <c r="E12737" s="13" t="s">
        <v>97</v>
      </c>
      <c r="F12737" s="17">
        <v>-1229</v>
      </c>
      <c r="G12737" t="str">
        <f>_xlfn.XLOOKUP(tbl_GL[[#This Row],[Account_key]],tbl_COA[Account_key],tbl_COA[Class],"Not Found")</f>
        <v>Operating account</v>
      </c>
      <c r="H12737" t="str">
        <f>_xlfn.XLOOKUP(tbl_GL[[#This Row],[Account_key]],tbl_COA[Account_key],tbl_COA[SubClass],"Not Found")</f>
        <v>Operating Expenses</v>
      </c>
      <c r="I12737" t="str">
        <f>_xlfn.XLOOKUP(tbl_GL[[#This Row],[Account_key]],tbl_COA[Account_key],tbl_COA[SubClass2],"Not Found")</f>
        <v>Marketing</v>
      </c>
      <c r="J12737" t="str">
        <f>_xlfn.XLOOKUP(tbl_GL[[#This Row],[Account_key]],tbl_COA[Account_key],tbl_COA[SubAccount],,0)</f>
        <v>Commissions</v>
      </c>
      <c r="K12737">
        <f>YEAR(tbl_GL[[#This Row],[Date]])</f>
        <v>2019</v>
      </c>
    </row>
    <row r="12738" spans="1:11" x14ac:dyDescent="0.35">
      <c r="A12738">
        <v>1185.2</v>
      </c>
      <c r="B12738" s="24">
        <v>43760</v>
      </c>
      <c r="C12738">
        <v>5</v>
      </c>
      <c r="D12738" s="13">
        <v>120</v>
      </c>
      <c r="E12738" s="13" t="s">
        <v>97</v>
      </c>
      <c r="F12738" s="17">
        <v>1229</v>
      </c>
      <c r="G12738" t="str">
        <f>_xlfn.XLOOKUP(tbl_GL[[#This Row],[Account_key]],tbl_COA[Account_key],tbl_COA[Class],"Not Found")</f>
        <v>Liabilities and Owners Equity</v>
      </c>
      <c r="H12738" t="str">
        <f>_xlfn.XLOOKUP(tbl_GL[[#This Row],[Account_key]],tbl_COA[Account_key],tbl_COA[SubClass],"Not Found")</f>
        <v>Liabilities</v>
      </c>
      <c r="I12738" t="str">
        <f>_xlfn.XLOOKUP(tbl_GL[[#This Row],[Account_key]],tbl_COA[Account_key],tbl_COA[SubClass2],"Not Found")</f>
        <v>Current Liabilities</v>
      </c>
      <c r="J12738" t="str">
        <f>_xlfn.XLOOKUP(tbl_GL[[#This Row],[Account_key]],tbl_COA[Account_key],tbl_COA[SubAccount],,0)</f>
        <v>Accrued Expenses</v>
      </c>
      <c r="K12738">
        <f>YEAR(tbl_GL[[#This Row],[Date]])</f>
        <v>2019</v>
      </c>
    </row>
    <row r="12739" spans="1:11" x14ac:dyDescent="0.35">
      <c r="A12739">
        <v>1186.0999999999999</v>
      </c>
      <c r="B12739" s="24">
        <v>43760</v>
      </c>
      <c r="C12739">
        <v>5</v>
      </c>
      <c r="D12739" s="13">
        <v>30</v>
      </c>
      <c r="E12739" s="13" t="s">
        <v>80</v>
      </c>
      <c r="F12739" s="17">
        <v>-16690</v>
      </c>
      <c r="G12739" t="str">
        <f>_xlfn.XLOOKUP(tbl_GL[[#This Row],[Account_key]],tbl_COA[Account_key],tbl_COA[Class],"Not Found")</f>
        <v>Assets</v>
      </c>
      <c r="H12739" t="str">
        <f>_xlfn.XLOOKUP(tbl_GL[[#This Row],[Account_key]],tbl_COA[Account_key],tbl_COA[SubClass],"Not Found")</f>
        <v>Assets</v>
      </c>
      <c r="I12739" t="str">
        <f>_xlfn.XLOOKUP(tbl_GL[[#This Row],[Account_key]],tbl_COA[Account_key],tbl_COA[SubClass2],"Not Found")</f>
        <v>Current Assets</v>
      </c>
      <c r="J12739" t="str">
        <f>_xlfn.XLOOKUP(tbl_GL[[#This Row],[Account_key]],tbl_COA[Account_key],tbl_COA[SubAccount],,0)</f>
        <v>Trade Receivables</v>
      </c>
      <c r="K12739">
        <f>YEAR(tbl_GL[[#This Row],[Date]])</f>
        <v>2019</v>
      </c>
    </row>
    <row r="12740" spans="1:11" x14ac:dyDescent="0.35">
      <c r="A12740">
        <v>1186.2</v>
      </c>
      <c r="B12740" s="24">
        <v>43760</v>
      </c>
      <c r="C12740">
        <v>5</v>
      </c>
      <c r="D12740" s="13">
        <v>10</v>
      </c>
      <c r="E12740" s="13" t="s">
        <v>80</v>
      </c>
      <c r="F12740" s="17">
        <v>16690</v>
      </c>
      <c r="G12740" t="str">
        <f>_xlfn.XLOOKUP(tbl_GL[[#This Row],[Account_key]],tbl_COA[Account_key],tbl_COA[Class],"Not Found")</f>
        <v>Assets</v>
      </c>
      <c r="H12740" t="str">
        <f>_xlfn.XLOOKUP(tbl_GL[[#This Row],[Account_key]],tbl_COA[Account_key],tbl_COA[SubClass],"Not Found")</f>
        <v>Assets</v>
      </c>
      <c r="I12740" t="str">
        <f>_xlfn.XLOOKUP(tbl_GL[[#This Row],[Account_key]],tbl_COA[Account_key],tbl_COA[SubClass2],"Not Found")</f>
        <v>Current Assets</v>
      </c>
      <c r="J12740" t="str">
        <f>_xlfn.XLOOKUP(tbl_GL[[#This Row],[Account_key]],tbl_COA[Account_key],tbl_COA[SubAccount],,0)</f>
        <v>Cash at Bank</v>
      </c>
      <c r="K12740">
        <f>YEAR(tbl_GL[[#This Row],[Date]])</f>
        <v>2019</v>
      </c>
    </row>
    <row r="12741" spans="1:11" x14ac:dyDescent="0.35">
      <c r="A12741">
        <v>1187.0999999999999</v>
      </c>
      <c r="B12741" s="24">
        <v>43762</v>
      </c>
      <c r="C12741">
        <v>5</v>
      </c>
      <c r="D12741" s="13">
        <v>310</v>
      </c>
      <c r="E12741" s="13" t="s">
        <v>97</v>
      </c>
      <c r="F12741" s="17">
        <v>-1276</v>
      </c>
      <c r="G12741" t="str">
        <f>_xlfn.XLOOKUP(tbl_GL[[#This Row],[Account_key]],tbl_COA[Account_key],tbl_COA[Class],"Not Found")</f>
        <v>Operating account</v>
      </c>
      <c r="H12741" t="str">
        <f>_xlfn.XLOOKUP(tbl_GL[[#This Row],[Account_key]],tbl_COA[Account_key],tbl_COA[SubClass],"Not Found")</f>
        <v>Operating Expenses</v>
      </c>
      <c r="I12741" t="str">
        <f>_xlfn.XLOOKUP(tbl_GL[[#This Row],[Account_key]],tbl_COA[Account_key],tbl_COA[SubClass2],"Not Found")</f>
        <v>Administration</v>
      </c>
      <c r="J12741" t="str">
        <f>_xlfn.XLOOKUP(tbl_GL[[#This Row],[Account_key]],tbl_COA[Account_key],tbl_COA[SubAccount],,0)</f>
        <v>Office Supplies</v>
      </c>
      <c r="K12741">
        <f>YEAR(tbl_GL[[#This Row],[Date]])</f>
        <v>2019</v>
      </c>
    </row>
    <row r="12742" spans="1:11" x14ac:dyDescent="0.35">
      <c r="A12742">
        <v>1187.2</v>
      </c>
      <c r="B12742" s="24">
        <v>43762</v>
      </c>
      <c r="C12742">
        <v>5</v>
      </c>
      <c r="D12742" s="13">
        <v>120</v>
      </c>
      <c r="E12742" s="13" t="s">
        <v>97</v>
      </c>
      <c r="F12742" s="17">
        <v>1276</v>
      </c>
      <c r="G12742" t="str">
        <f>_xlfn.XLOOKUP(tbl_GL[[#This Row],[Account_key]],tbl_COA[Account_key],tbl_COA[Class],"Not Found")</f>
        <v>Liabilities and Owners Equity</v>
      </c>
      <c r="H12742" t="str">
        <f>_xlfn.XLOOKUP(tbl_GL[[#This Row],[Account_key]],tbl_COA[Account_key],tbl_COA[SubClass],"Not Found")</f>
        <v>Liabilities</v>
      </c>
      <c r="I12742" t="str">
        <f>_xlfn.XLOOKUP(tbl_GL[[#This Row],[Account_key]],tbl_COA[Account_key],tbl_COA[SubClass2],"Not Found")</f>
        <v>Current Liabilities</v>
      </c>
      <c r="J12742" t="str">
        <f>_xlfn.XLOOKUP(tbl_GL[[#This Row],[Account_key]],tbl_COA[Account_key],tbl_COA[SubAccount],,0)</f>
        <v>Accrued Expenses</v>
      </c>
      <c r="K12742">
        <f>YEAR(tbl_GL[[#This Row],[Date]])</f>
        <v>2019</v>
      </c>
    </row>
    <row r="12743" spans="1:11" x14ac:dyDescent="0.35">
      <c r="A12743">
        <v>1188.0999999999999</v>
      </c>
      <c r="B12743" s="24">
        <v>43762</v>
      </c>
      <c r="C12743">
        <v>5</v>
      </c>
      <c r="D12743" s="13">
        <v>10</v>
      </c>
      <c r="E12743" s="13" t="s">
        <v>98</v>
      </c>
      <c r="F12743" s="17">
        <v>-1704</v>
      </c>
      <c r="G12743" t="str">
        <f>_xlfn.XLOOKUP(tbl_GL[[#This Row],[Account_key]],tbl_COA[Account_key],tbl_COA[Class],"Not Found")</f>
        <v>Assets</v>
      </c>
      <c r="H12743" t="str">
        <f>_xlfn.XLOOKUP(tbl_GL[[#This Row],[Account_key]],tbl_COA[Account_key],tbl_COA[SubClass],"Not Found")</f>
        <v>Assets</v>
      </c>
      <c r="I12743" t="str">
        <f>_xlfn.XLOOKUP(tbl_GL[[#This Row],[Account_key]],tbl_COA[Account_key],tbl_COA[SubClass2],"Not Found")</f>
        <v>Current Assets</v>
      </c>
      <c r="J12743" t="str">
        <f>_xlfn.XLOOKUP(tbl_GL[[#This Row],[Account_key]],tbl_COA[Account_key],tbl_COA[SubAccount],,0)</f>
        <v>Cash at Bank</v>
      </c>
      <c r="K12743">
        <f>YEAR(tbl_GL[[#This Row],[Date]])</f>
        <v>2019</v>
      </c>
    </row>
    <row r="12744" spans="1:11" x14ac:dyDescent="0.35">
      <c r="A12744">
        <v>1188.2</v>
      </c>
      <c r="B12744" s="24">
        <v>43762</v>
      </c>
      <c r="C12744">
        <v>5</v>
      </c>
      <c r="D12744" s="13">
        <v>120</v>
      </c>
      <c r="E12744" s="13" t="s">
        <v>98</v>
      </c>
      <c r="F12744" s="17">
        <v>-1704</v>
      </c>
      <c r="G12744" t="str">
        <f>_xlfn.XLOOKUP(tbl_GL[[#This Row],[Account_key]],tbl_COA[Account_key],tbl_COA[Class],"Not Found")</f>
        <v>Liabilities and Owners Equity</v>
      </c>
      <c r="H12744" t="str">
        <f>_xlfn.XLOOKUP(tbl_GL[[#This Row],[Account_key]],tbl_COA[Account_key],tbl_COA[SubClass],"Not Found")</f>
        <v>Liabilities</v>
      </c>
      <c r="I12744" t="str">
        <f>_xlfn.XLOOKUP(tbl_GL[[#This Row],[Account_key]],tbl_COA[Account_key],tbl_COA[SubClass2],"Not Found")</f>
        <v>Current Liabilities</v>
      </c>
      <c r="J12744" t="str">
        <f>_xlfn.XLOOKUP(tbl_GL[[#This Row],[Account_key]],tbl_COA[Account_key],tbl_COA[SubAccount],,0)</f>
        <v>Accrued Expenses</v>
      </c>
      <c r="K12744">
        <f>YEAR(tbl_GL[[#This Row],[Date]])</f>
        <v>2019</v>
      </c>
    </row>
    <row r="12745" spans="1:11" x14ac:dyDescent="0.35">
      <c r="A12745">
        <v>1189.0999999999999</v>
      </c>
      <c r="B12745" s="24">
        <v>43764</v>
      </c>
      <c r="C12745">
        <v>5</v>
      </c>
      <c r="D12745" s="13">
        <v>230</v>
      </c>
      <c r="E12745" s="13" t="s">
        <v>4</v>
      </c>
      <c r="F12745" s="17">
        <v>-879</v>
      </c>
      <c r="G12745" t="str">
        <f>_xlfn.XLOOKUP(tbl_GL[[#This Row],[Account_key]],tbl_COA[Account_key],tbl_COA[Class],"Not Found")</f>
        <v>Trading account</v>
      </c>
      <c r="H12745" t="str">
        <f>_xlfn.XLOOKUP(tbl_GL[[#This Row],[Account_key]],tbl_COA[Account_key],tbl_COA[SubClass],"Not Found")</f>
        <v>Cost of Sales</v>
      </c>
      <c r="I12745" t="str">
        <f>_xlfn.XLOOKUP(tbl_GL[[#This Row],[Account_key]],tbl_COA[Account_key],tbl_COA[SubClass2],"Not Found")</f>
        <v>Cost of Sales</v>
      </c>
      <c r="J12745" t="str">
        <f>_xlfn.XLOOKUP(tbl_GL[[#This Row],[Account_key]],tbl_COA[Account_key],tbl_COA[SubAccount],,0)</f>
        <v>Cost of Sales</v>
      </c>
      <c r="K12745">
        <f>YEAR(tbl_GL[[#This Row],[Date]])</f>
        <v>2019</v>
      </c>
    </row>
    <row r="12746" spans="1:11" x14ac:dyDescent="0.35">
      <c r="A12746">
        <v>1189.2</v>
      </c>
      <c r="B12746" s="24">
        <v>43764</v>
      </c>
      <c r="C12746">
        <v>5</v>
      </c>
      <c r="D12746" s="13">
        <v>60</v>
      </c>
      <c r="E12746" s="13" t="s">
        <v>4</v>
      </c>
      <c r="F12746" s="17">
        <v>-879</v>
      </c>
      <c r="G12746" t="str">
        <f>_xlfn.XLOOKUP(tbl_GL[[#This Row],[Account_key]],tbl_COA[Account_key],tbl_COA[Class],"Not Found")</f>
        <v>Assets</v>
      </c>
      <c r="H12746" t="str">
        <f>_xlfn.XLOOKUP(tbl_GL[[#This Row],[Account_key]],tbl_COA[Account_key],tbl_COA[SubClass],"Not Found")</f>
        <v>Assets</v>
      </c>
      <c r="I12746" t="str">
        <f>_xlfn.XLOOKUP(tbl_GL[[#This Row],[Account_key]],tbl_COA[Account_key],tbl_COA[SubClass2],"Not Found")</f>
        <v>Current Assets</v>
      </c>
      <c r="J12746" t="str">
        <f>_xlfn.XLOOKUP(tbl_GL[[#This Row],[Account_key]],tbl_COA[Account_key],tbl_COA[SubAccount],,0)</f>
        <v>Inventory</v>
      </c>
      <c r="K12746">
        <f>YEAR(tbl_GL[[#This Row],[Date]])</f>
        <v>2019</v>
      </c>
    </row>
    <row r="12747" spans="1:11" x14ac:dyDescent="0.35">
      <c r="A12747">
        <v>1190.0999999999999</v>
      </c>
      <c r="B12747" s="24">
        <v>43764</v>
      </c>
      <c r="C12747">
        <v>5</v>
      </c>
      <c r="D12747" s="13">
        <v>280</v>
      </c>
      <c r="E12747" s="13" t="s">
        <v>97</v>
      </c>
      <c r="F12747" s="17">
        <v>-1330</v>
      </c>
      <c r="G12747" t="str">
        <f>_xlfn.XLOOKUP(tbl_GL[[#This Row],[Account_key]],tbl_COA[Account_key],tbl_COA[Class],"Not Found")</f>
        <v>Operating account</v>
      </c>
      <c r="H12747" t="str">
        <f>_xlfn.XLOOKUP(tbl_GL[[#This Row],[Account_key]],tbl_COA[Account_key],tbl_COA[SubClass],"Not Found")</f>
        <v>Operating Expenses</v>
      </c>
      <c r="I12747" t="str">
        <f>_xlfn.XLOOKUP(tbl_GL[[#This Row],[Account_key]],tbl_COA[Account_key],tbl_COA[SubClass2],"Not Found")</f>
        <v>Marketing</v>
      </c>
      <c r="J12747" t="str">
        <f>_xlfn.XLOOKUP(tbl_GL[[#This Row],[Account_key]],tbl_COA[Account_key],tbl_COA[SubAccount],,0)</f>
        <v>Advertisements</v>
      </c>
      <c r="K12747">
        <f>YEAR(tbl_GL[[#This Row],[Date]])</f>
        <v>2019</v>
      </c>
    </row>
    <row r="12748" spans="1:11" x14ac:dyDescent="0.35">
      <c r="A12748">
        <v>1190.2</v>
      </c>
      <c r="B12748" s="24">
        <v>43764</v>
      </c>
      <c r="C12748">
        <v>5</v>
      </c>
      <c r="D12748" s="13">
        <v>120</v>
      </c>
      <c r="E12748" s="13" t="s">
        <v>97</v>
      </c>
      <c r="F12748" s="17">
        <v>1330</v>
      </c>
      <c r="G12748" t="str">
        <f>_xlfn.XLOOKUP(tbl_GL[[#This Row],[Account_key]],tbl_COA[Account_key],tbl_COA[Class],"Not Found")</f>
        <v>Liabilities and Owners Equity</v>
      </c>
      <c r="H12748" t="str">
        <f>_xlfn.XLOOKUP(tbl_GL[[#This Row],[Account_key]],tbl_COA[Account_key],tbl_COA[SubClass],"Not Found")</f>
        <v>Liabilities</v>
      </c>
      <c r="I12748" t="str">
        <f>_xlfn.XLOOKUP(tbl_GL[[#This Row],[Account_key]],tbl_COA[Account_key],tbl_COA[SubClass2],"Not Found")</f>
        <v>Current Liabilities</v>
      </c>
      <c r="J12748" t="str">
        <f>_xlfn.XLOOKUP(tbl_GL[[#This Row],[Account_key]],tbl_COA[Account_key],tbl_COA[SubAccount],,0)</f>
        <v>Accrued Expenses</v>
      </c>
      <c r="K12748">
        <f>YEAR(tbl_GL[[#This Row],[Date]])</f>
        <v>2019</v>
      </c>
    </row>
    <row r="12749" spans="1:11" x14ac:dyDescent="0.35">
      <c r="A12749">
        <v>1191.0999999999999</v>
      </c>
      <c r="B12749" s="24">
        <v>43764</v>
      </c>
      <c r="C12749">
        <v>5</v>
      </c>
      <c r="D12749" s="13">
        <v>230</v>
      </c>
      <c r="E12749" s="13" t="s">
        <v>4</v>
      </c>
      <c r="F12749" s="17">
        <v>-3254</v>
      </c>
      <c r="G12749" t="str">
        <f>_xlfn.XLOOKUP(tbl_GL[[#This Row],[Account_key]],tbl_COA[Account_key],tbl_COA[Class],"Not Found")</f>
        <v>Trading account</v>
      </c>
      <c r="H12749" t="str">
        <f>_xlfn.XLOOKUP(tbl_GL[[#This Row],[Account_key]],tbl_COA[Account_key],tbl_COA[SubClass],"Not Found")</f>
        <v>Cost of Sales</v>
      </c>
      <c r="I12749" t="str">
        <f>_xlfn.XLOOKUP(tbl_GL[[#This Row],[Account_key]],tbl_COA[Account_key],tbl_COA[SubClass2],"Not Found")</f>
        <v>Cost of Sales</v>
      </c>
      <c r="J12749" t="str">
        <f>_xlfn.XLOOKUP(tbl_GL[[#This Row],[Account_key]],tbl_COA[Account_key],tbl_COA[SubAccount],,0)</f>
        <v>Cost of Sales</v>
      </c>
      <c r="K12749">
        <f>YEAR(tbl_GL[[#This Row],[Date]])</f>
        <v>2019</v>
      </c>
    </row>
    <row r="12750" spans="1:11" x14ac:dyDescent="0.35">
      <c r="A12750">
        <v>1191.2</v>
      </c>
      <c r="B12750" s="24">
        <v>43764</v>
      </c>
      <c r="C12750">
        <v>5</v>
      </c>
      <c r="D12750" s="13">
        <v>60</v>
      </c>
      <c r="E12750" s="13" t="s">
        <v>4</v>
      </c>
      <c r="F12750" s="17">
        <v>-3254</v>
      </c>
      <c r="G12750" t="str">
        <f>_xlfn.XLOOKUP(tbl_GL[[#This Row],[Account_key]],tbl_COA[Account_key],tbl_COA[Class],"Not Found")</f>
        <v>Assets</v>
      </c>
      <c r="H12750" t="str">
        <f>_xlfn.XLOOKUP(tbl_GL[[#This Row],[Account_key]],tbl_COA[Account_key],tbl_COA[SubClass],"Not Found")</f>
        <v>Assets</v>
      </c>
      <c r="I12750" t="str">
        <f>_xlfn.XLOOKUP(tbl_GL[[#This Row],[Account_key]],tbl_COA[Account_key],tbl_COA[SubClass2],"Not Found")</f>
        <v>Current Assets</v>
      </c>
      <c r="J12750" t="str">
        <f>_xlfn.XLOOKUP(tbl_GL[[#This Row],[Account_key]],tbl_COA[Account_key],tbl_COA[SubAccount],,0)</f>
        <v>Inventory</v>
      </c>
      <c r="K12750">
        <f>YEAR(tbl_GL[[#This Row],[Date]])</f>
        <v>2019</v>
      </c>
    </row>
    <row r="12751" spans="1:11" x14ac:dyDescent="0.35">
      <c r="A12751">
        <v>1192.0999999999999</v>
      </c>
      <c r="B12751" s="24">
        <v>43764</v>
      </c>
      <c r="C12751">
        <v>5</v>
      </c>
      <c r="D12751" s="13">
        <v>210</v>
      </c>
      <c r="E12751" s="13" t="s">
        <v>7</v>
      </c>
      <c r="F12751" s="17">
        <v>3954</v>
      </c>
      <c r="G12751" t="str">
        <f>_xlfn.XLOOKUP(tbl_GL[[#This Row],[Account_key]],tbl_COA[Account_key],tbl_COA[Class],"Not Found")</f>
        <v>Trading account</v>
      </c>
      <c r="H12751" t="str">
        <f>_xlfn.XLOOKUP(tbl_GL[[#This Row],[Account_key]],tbl_COA[Account_key],tbl_COA[SubClass],"Not Found")</f>
        <v>Sales</v>
      </c>
      <c r="I12751" t="str">
        <f>_xlfn.XLOOKUP(tbl_GL[[#This Row],[Account_key]],tbl_COA[Account_key],tbl_COA[SubClass2],"Not Found")</f>
        <v>Sales</v>
      </c>
      <c r="J12751" t="str">
        <f>_xlfn.XLOOKUP(tbl_GL[[#This Row],[Account_key]],tbl_COA[Account_key],tbl_COA[SubAccount],,0)</f>
        <v>Sales</v>
      </c>
      <c r="K12751">
        <f>YEAR(tbl_GL[[#This Row],[Date]])</f>
        <v>2019</v>
      </c>
    </row>
    <row r="12752" spans="1:11" x14ac:dyDescent="0.35">
      <c r="A12752">
        <v>1192.2</v>
      </c>
      <c r="B12752" s="24">
        <v>43764</v>
      </c>
      <c r="C12752">
        <v>5</v>
      </c>
      <c r="D12752" s="13">
        <v>10</v>
      </c>
      <c r="E12752" s="13" t="s">
        <v>7</v>
      </c>
      <c r="F12752" s="17">
        <v>3954</v>
      </c>
      <c r="G12752" t="str">
        <f>_xlfn.XLOOKUP(tbl_GL[[#This Row],[Account_key]],tbl_COA[Account_key],tbl_COA[Class],"Not Found")</f>
        <v>Assets</v>
      </c>
      <c r="H12752" t="str">
        <f>_xlfn.XLOOKUP(tbl_GL[[#This Row],[Account_key]],tbl_COA[Account_key],tbl_COA[SubClass],"Not Found")</f>
        <v>Assets</v>
      </c>
      <c r="I12752" t="str">
        <f>_xlfn.XLOOKUP(tbl_GL[[#This Row],[Account_key]],tbl_COA[Account_key],tbl_COA[SubClass2],"Not Found")</f>
        <v>Current Assets</v>
      </c>
      <c r="J12752" t="str">
        <f>_xlfn.XLOOKUP(tbl_GL[[#This Row],[Account_key]],tbl_COA[Account_key],tbl_COA[SubAccount],,0)</f>
        <v>Cash at Bank</v>
      </c>
      <c r="K12752">
        <f>YEAR(tbl_GL[[#This Row],[Date]])</f>
        <v>2019</v>
      </c>
    </row>
    <row r="12753" spans="1:11" x14ac:dyDescent="0.35">
      <c r="A12753">
        <v>1193.0999999999999</v>
      </c>
      <c r="B12753" s="24">
        <v>43764</v>
      </c>
      <c r="C12753">
        <v>5</v>
      </c>
      <c r="D12753" s="13">
        <v>210</v>
      </c>
      <c r="E12753" s="13" t="s">
        <v>8</v>
      </c>
      <c r="F12753" s="17">
        <v>12810</v>
      </c>
      <c r="G12753" t="str">
        <f>_xlfn.XLOOKUP(tbl_GL[[#This Row],[Account_key]],tbl_COA[Account_key],tbl_COA[Class],"Not Found")</f>
        <v>Trading account</v>
      </c>
      <c r="H12753" t="str">
        <f>_xlfn.XLOOKUP(tbl_GL[[#This Row],[Account_key]],tbl_COA[Account_key],tbl_COA[SubClass],"Not Found")</f>
        <v>Sales</v>
      </c>
      <c r="I12753" t="str">
        <f>_xlfn.XLOOKUP(tbl_GL[[#This Row],[Account_key]],tbl_COA[Account_key],tbl_COA[SubClass2],"Not Found")</f>
        <v>Sales</v>
      </c>
      <c r="J12753" t="str">
        <f>_xlfn.XLOOKUP(tbl_GL[[#This Row],[Account_key]],tbl_COA[Account_key],tbl_COA[SubAccount],,0)</f>
        <v>Sales</v>
      </c>
      <c r="K12753">
        <f>YEAR(tbl_GL[[#This Row],[Date]])</f>
        <v>2019</v>
      </c>
    </row>
    <row r="12754" spans="1:11" x14ac:dyDescent="0.35">
      <c r="A12754">
        <v>1193.2</v>
      </c>
      <c r="B12754" s="24">
        <v>43764</v>
      </c>
      <c r="C12754">
        <v>5</v>
      </c>
      <c r="D12754" s="13">
        <v>30</v>
      </c>
      <c r="E12754" s="13" t="s">
        <v>8</v>
      </c>
      <c r="F12754" s="17">
        <v>12810</v>
      </c>
      <c r="G12754" t="str">
        <f>_xlfn.XLOOKUP(tbl_GL[[#This Row],[Account_key]],tbl_COA[Account_key],tbl_COA[Class],"Not Found")</f>
        <v>Assets</v>
      </c>
      <c r="H12754" t="str">
        <f>_xlfn.XLOOKUP(tbl_GL[[#This Row],[Account_key]],tbl_COA[Account_key],tbl_COA[SubClass],"Not Found")</f>
        <v>Assets</v>
      </c>
      <c r="I12754" t="str">
        <f>_xlfn.XLOOKUP(tbl_GL[[#This Row],[Account_key]],tbl_COA[Account_key],tbl_COA[SubClass2],"Not Found")</f>
        <v>Current Assets</v>
      </c>
      <c r="J12754" t="str">
        <f>_xlfn.XLOOKUP(tbl_GL[[#This Row],[Account_key]],tbl_COA[Account_key],tbl_COA[SubAccount],,0)</f>
        <v>Trade Receivables</v>
      </c>
      <c r="K12754">
        <f>YEAR(tbl_GL[[#This Row],[Date]])</f>
        <v>2019</v>
      </c>
    </row>
    <row r="12755" spans="1:11" x14ac:dyDescent="0.35">
      <c r="A12755">
        <v>1194.0999999999999</v>
      </c>
      <c r="B12755" s="24">
        <v>43765</v>
      </c>
      <c r="C12755">
        <v>5</v>
      </c>
      <c r="D12755" s="13">
        <v>10</v>
      </c>
      <c r="E12755" s="13" t="s">
        <v>98</v>
      </c>
      <c r="F12755" s="17">
        <v>-1355</v>
      </c>
      <c r="G12755" t="str">
        <f>_xlfn.XLOOKUP(tbl_GL[[#This Row],[Account_key]],tbl_COA[Account_key],tbl_COA[Class],"Not Found")</f>
        <v>Assets</v>
      </c>
      <c r="H12755" t="str">
        <f>_xlfn.XLOOKUP(tbl_GL[[#This Row],[Account_key]],tbl_COA[Account_key],tbl_COA[SubClass],"Not Found")</f>
        <v>Assets</v>
      </c>
      <c r="I12755" t="str">
        <f>_xlfn.XLOOKUP(tbl_GL[[#This Row],[Account_key]],tbl_COA[Account_key],tbl_COA[SubClass2],"Not Found")</f>
        <v>Current Assets</v>
      </c>
      <c r="J12755" t="str">
        <f>_xlfn.XLOOKUP(tbl_GL[[#This Row],[Account_key]],tbl_COA[Account_key],tbl_COA[SubAccount],,0)</f>
        <v>Cash at Bank</v>
      </c>
      <c r="K12755">
        <f>YEAR(tbl_GL[[#This Row],[Date]])</f>
        <v>2019</v>
      </c>
    </row>
    <row r="12756" spans="1:11" x14ac:dyDescent="0.35">
      <c r="A12756">
        <v>1194.2</v>
      </c>
      <c r="B12756" s="24">
        <v>43765</v>
      </c>
      <c r="C12756">
        <v>5</v>
      </c>
      <c r="D12756" s="13">
        <v>120</v>
      </c>
      <c r="E12756" s="13" t="s">
        <v>98</v>
      </c>
      <c r="F12756" s="17">
        <v>-1355</v>
      </c>
      <c r="G12756" t="str">
        <f>_xlfn.XLOOKUP(tbl_GL[[#This Row],[Account_key]],tbl_COA[Account_key],tbl_COA[Class],"Not Found")</f>
        <v>Liabilities and Owners Equity</v>
      </c>
      <c r="H12756" t="str">
        <f>_xlfn.XLOOKUP(tbl_GL[[#This Row],[Account_key]],tbl_COA[Account_key],tbl_COA[SubClass],"Not Found")</f>
        <v>Liabilities</v>
      </c>
      <c r="I12756" t="str">
        <f>_xlfn.XLOOKUP(tbl_GL[[#This Row],[Account_key]],tbl_COA[Account_key],tbl_COA[SubClass2],"Not Found")</f>
        <v>Current Liabilities</v>
      </c>
      <c r="J12756" t="str">
        <f>_xlfn.XLOOKUP(tbl_GL[[#This Row],[Account_key]],tbl_COA[Account_key],tbl_COA[SubAccount],,0)</f>
        <v>Accrued Expenses</v>
      </c>
      <c r="K12756">
        <f>YEAR(tbl_GL[[#This Row],[Date]])</f>
        <v>2019</v>
      </c>
    </row>
    <row r="12757" spans="1:11" x14ac:dyDescent="0.35">
      <c r="A12757">
        <v>1195.0999999999999</v>
      </c>
      <c r="B12757" s="24">
        <v>43765</v>
      </c>
      <c r="C12757">
        <v>5</v>
      </c>
      <c r="D12757" s="13">
        <v>10</v>
      </c>
      <c r="E12757" s="13" t="s">
        <v>98</v>
      </c>
      <c r="F12757" s="17">
        <v>-1614</v>
      </c>
      <c r="G12757" t="str">
        <f>_xlfn.XLOOKUP(tbl_GL[[#This Row],[Account_key]],tbl_COA[Account_key],tbl_COA[Class],"Not Found")</f>
        <v>Assets</v>
      </c>
      <c r="H12757" t="str">
        <f>_xlfn.XLOOKUP(tbl_GL[[#This Row],[Account_key]],tbl_COA[Account_key],tbl_COA[SubClass],"Not Found")</f>
        <v>Assets</v>
      </c>
      <c r="I12757" t="str">
        <f>_xlfn.XLOOKUP(tbl_GL[[#This Row],[Account_key]],tbl_COA[Account_key],tbl_COA[SubClass2],"Not Found")</f>
        <v>Current Assets</v>
      </c>
      <c r="J12757" t="str">
        <f>_xlfn.XLOOKUP(tbl_GL[[#This Row],[Account_key]],tbl_COA[Account_key],tbl_COA[SubAccount],,0)</f>
        <v>Cash at Bank</v>
      </c>
      <c r="K12757">
        <f>YEAR(tbl_GL[[#This Row],[Date]])</f>
        <v>2019</v>
      </c>
    </row>
    <row r="12758" spans="1:11" x14ac:dyDescent="0.35">
      <c r="A12758">
        <v>1195.2</v>
      </c>
      <c r="B12758" s="24">
        <v>43765</v>
      </c>
      <c r="C12758">
        <v>5</v>
      </c>
      <c r="D12758" s="13">
        <v>120</v>
      </c>
      <c r="E12758" s="13" t="s">
        <v>98</v>
      </c>
      <c r="F12758" s="17">
        <v>-1614</v>
      </c>
      <c r="G12758" t="str">
        <f>_xlfn.XLOOKUP(tbl_GL[[#This Row],[Account_key]],tbl_COA[Account_key],tbl_COA[Class],"Not Found")</f>
        <v>Liabilities and Owners Equity</v>
      </c>
      <c r="H12758" t="str">
        <f>_xlfn.XLOOKUP(tbl_GL[[#This Row],[Account_key]],tbl_COA[Account_key],tbl_COA[SubClass],"Not Found")</f>
        <v>Liabilities</v>
      </c>
      <c r="I12758" t="str">
        <f>_xlfn.XLOOKUP(tbl_GL[[#This Row],[Account_key]],tbl_COA[Account_key],tbl_COA[SubClass2],"Not Found")</f>
        <v>Current Liabilities</v>
      </c>
      <c r="J12758" t="str">
        <f>_xlfn.XLOOKUP(tbl_GL[[#This Row],[Account_key]],tbl_COA[Account_key],tbl_COA[SubAccount],,0)</f>
        <v>Accrued Expenses</v>
      </c>
      <c r="K12758">
        <f>YEAR(tbl_GL[[#This Row],[Date]])</f>
        <v>2019</v>
      </c>
    </row>
    <row r="12759" spans="1:11" x14ac:dyDescent="0.35">
      <c r="A12759">
        <v>1196.0999999999999</v>
      </c>
      <c r="B12759" s="24">
        <v>43767</v>
      </c>
      <c r="C12759">
        <v>5</v>
      </c>
      <c r="D12759" s="13">
        <v>230</v>
      </c>
      <c r="E12759" s="13" t="s">
        <v>4</v>
      </c>
      <c r="F12759" s="17">
        <v>-235</v>
      </c>
      <c r="G12759" t="str">
        <f>_xlfn.XLOOKUP(tbl_GL[[#This Row],[Account_key]],tbl_COA[Account_key],tbl_COA[Class],"Not Found")</f>
        <v>Trading account</v>
      </c>
      <c r="H12759" t="str">
        <f>_xlfn.XLOOKUP(tbl_GL[[#This Row],[Account_key]],tbl_COA[Account_key],tbl_COA[SubClass],"Not Found")</f>
        <v>Cost of Sales</v>
      </c>
      <c r="I12759" t="str">
        <f>_xlfn.XLOOKUP(tbl_GL[[#This Row],[Account_key]],tbl_COA[Account_key],tbl_COA[SubClass2],"Not Found")</f>
        <v>Cost of Sales</v>
      </c>
      <c r="J12759" t="str">
        <f>_xlfn.XLOOKUP(tbl_GL[[#This Row],[Account_key]],tbl_COA[Account_key],tbl_COA[SubAccount],,0)</f>
        <v>Cost of Sales</v>
      </c>
      <c r="K12759">
        <f>YEAR(tbl_GL[[#This Row],[Date]])</f>
        <v>2019</v>
      </c>
    </row>
    <row r="12760" spans="1:11" x14ac:dyDescent="0.35">
      <c r="A12760">
        <v>1196.2</v>
      </c>
      <c r="B12760" s="24">
        <v>43767</v>
      </c>
      <c r="C12760">
        <v>5</v>
      </c>
      <c r="D12760" s="13">
        <v>60</v>
      </c>
      <c r="E12760" s="13" t="s">
        <v>4</v>
      </c>
      <c r="F12760" s="17">
        <v>-235</v>
      </c>
      <c r="G12760" t="str">
        <f>_xlfn.XLOOKUP(tbl_GL[[#This Row],[Account_key]],tbl_COA[Account_key],tbl_COA[Class],"Not Found")</f>
        <v>Assets</v>
      </c>
      <c r="H12760" t="str">
        <f>_xlfn.XLOOKUP(tbl_GL[[#This Row],[Account_key]],tbl_COA[Account_key],tbl_COA[SubClass],"Not Found")</f>
        <v>Assets</v>
      </c>
      <c r="I12760" t="str">
        <f>_xlfn.XLOOKUP(tbl_GL[[#This Row],[Account_key]],tbl_COA[Account_key],tbl_COA[SubClass2],"Not Found")</f>
        <v>Current Assets</v>
      </c>
      <c r="J12760" t="str">
        <f>_xlfn.XLOOKUP(tbl_GL[[#This Row],[Account_key]],tbl_COA[Account_key],tbl_COA[SubAccount],,0)</f>
        <v>Inventory</v>
      </c>
      <c r="K12760">
        <f>YEAR(tbl_GL[[#This Row],[Date]])</f>
        <v>2019</v>
      </c>
    </row>
    <row r="12761" spans="1:11" x14ac:dyDescent="0.35">
      <c r="A12761">
        <v>1197.0999999999999</v>
      </c>
      <c r="B12761" s="24">
        <v>43767</v>
      </c>
      <c r="C12761">
        <v>5</v>
      </c>
      <c r="D12761" s="13">
        <v>210</v>
      </c>
      <c r="E12761" s="13" t="s">
        <v>8</v>
      </c>
      <c r="F12761" s="17">
        <v>926</v>
      </c>
      <c r="G12761" t="str">
        <f>_xlfn.XLOOKUP(tbl_GL[[#This Row],[Account_key]],tbl_COA[Account_key],tbl_COA[Class],"Not Found")</f>
        <v>Trading account</v>
      </c>
      <c r="H12761" t="str">
        <f>_xlfn.XLOOKUP(tbl_GL[[#This Row],[Account_key]],tbl_COA[Account_key],tbl_COA[SubClass],"Not Found")</f>
        <v>Sales</v>
      </c>
      <c r="I12761" t="str">
        <f>_xlfn.XLOOKUP(tbl_GL[[#This Row],[Account_key]],tbl_COA[Account_key],tbl_COA[SubClass2],"Not Found")</f>
        <v>Sales</v>
      </c>
      <c r="J12761" t="str">
        <f>_xlfn.XLOOKUP(tbl_GL[[#This Row],[Account_key]],tbl_COA[Account_key],tbl_COA[SubAccount],,0)</f>
        <v>Sales</v>
      </c>
      <c r="K12761">
        <f>YEAR(tbl_GL[[#This Row],[Date]])</f>
        <v>2019</v>
      </c>
    </row>
    <row r="12762" spans="1:11" x14ac:dyDescent="0.35">
      <c r="A12762">
        <v>1197.2</v>
      </c>
      <c r="B12762" s="24">
        <v>43767</v>
      </c>
      <c r="C12762">
        <v>5</v>
      </c>
      <c r="D12762" s="13">
        <v>30</v>
      </c>
      <c r="E12762" s="13" t="s">
        <v>8</v>
      </c>
      <c r="F12762" s="17">
        <v>926</v>
      </c>
      <c r="G12762" t="str">
        <f>_xlfn.XLOOKUP(tbl_GL[[#This Row],[Account_key]],tbl_COA[Account_key],tbl_COA[Class],"Not Found")</f>
        <v>Assets</v>
      </c>
      <c r="H12762" t="str">
        <f>_xlfn.XLOOKUP(tbl_GL[[#This Row],[Account_key]],tbl_COA[Account_key],tbl_COA[SubClass],"Not Found")</f>
        <v>Assets</v>
      </c>
      <c r="I12762" t="str">
        <f>_xlfn.XLOOKUP(tbl_GL[[#This Row],[Account_key]],tbl_COA[Account_key],tbl_COA[SubClass2],"Not Found")</f>
        <v>Current Assets</v>
      </c>
      <c r="J12762" t="str">
        <f>_xlfn.XLOOKUP(tbl_GL[[#This Row],[Account_key]],tbl_COA[Account_key],tbl_COA[SubAccount],,0)</f>
        <v>Trade Receivables</v>
      </c>
      <c r="K12762">
        <f>YEAR(tbl_GL[[#This Row],[Date]])</f>
        <v>2019</v>
      </c>
    </row>
    <row r="12763" spans="1:11" x14ac:dyDescent="0.35">
      <c r="A12763">
        <v>1198.0999999999999</v>
      </c>
      <c r="B12763" s="24">
        <v>43767</v>
      </c>
      <c r="C12763">
        <v>5</v>
      </c>
      <c r="D12763" s="13">
        <v>300</v>
      </c>
      <c r="E12763" s="13" t="s">
        <v>97</v>
      </c>
      <c r="F12763" s="17">
        <v>-1212</v>
      </c>
      <c r="G12763" t="str">
        <f>_xlfn.XLOOKUP(tbl_GL[[#This Row],[Account_key]],tbl_COA[Account_key],tbl_COA[Class],"Not Found")</f>
        <v>Operating account</v>
      </c>
      <c r="H12763" t="str">
        <f>_xlfn.XLOOKUP(tbl_GL[[#This Row],[Account_key]],tbl_COA[Account_key],tbl_COA[SubClass],"Not Found")</f>
        <v>Operating Expenses</v>
      </c>
      <c r="I12763" t="str">
        <f>_xlfn.XLOOKUP(tbl_GL[[#This Row],[Account_key]],tbl_COA[Account_key],tbl_COA[SubClass2],"Not Found")</f>
        <v>Administration</v>
      </c>
      <c r="J12763" t="str">
        <f>_xlfn.XLOOKUP(tbl_GL[[#This Row],[Account_key]],tbl_COA[Account_key],tbl_COA[SubAccount],,0)</f>
        <v>Entertainment</v>
      </c>
      <c r="K12763">
        <f>YEAR(tbl_GL[[#This Row],[Date]])</f>
        <v>2019</v>
      </c>
    </row>
    <row r="12764" spans="1:11" x14ac:dyDescent="0.35">
      <c r="A12764">
        <v>1198.2</v>
      </c>
      <c r="B12764" s="24">
        <v>43767</v>
      </c>
      <c r="C12764">
        <v>5</v>
      </c>
      <c r="D12764" s="13">
        <v>120</v>
      </c>
      <c r="E12764" s="13" t="s">
        <v>97</v>
      </c>
      <c r="F12764" s="17">
        <v>1212</v>
      </c>
      <c r="G12764" t="str">
        <f>_xlfn.XLOOKUP(tbl_GL[[#This Row],[Account_key]],tbl_COA[Account_key],tbl_COA[Class],"Not Found")</f>
        <v>Liabilities and Owners Equity</v>
      </c>
      <c r="H12764" t="str">
        <f>_xlfn.XLOOKUP(tbl_GL[[#This Row],[Account_key]],tbl_COA[Account_key],tbl_COA[SubClass],"Not Found")</f>
        <v>Liabilities</v>
      </c>
      <c r="I12764" t="str">
        <f>_xlfn.XLOOKUP(tbl_GL[[#This Row],[Account_key]],tbl_COA[Account_key],tbl_COA[SubClass2],"Not Found")</f>
        <v>Current Liabilities</v>
      </c>
      <c r="J12764" t="str">
        <f>_xlfn.XLOOKUP(tbl_GL[[#This Row],[Account_key]],tbl_COA[Account_key],tbl_COA[SubAccount],,0)</f>
        <v>Accrued Expenses</v>
      </c>
      <c r="K12764">
        <f>YEAR(tbl_GL[[#This Row],[Date]])</f>
        <v>2019</v>
      </c>
    </row>
    <row r="12765" spans="1:11" x14ac:dyDescent="0.35">
      <c r="A12765">
        <v>1199.0999999999999</v>
      </c>
      <c r="B12765" s="24">
        <v>43768</v>
      </c>
      <c r="C12765">
        <v>5</v>
      </c>
      <c r="D12765" s="13">
        <v>220</v>
      </c>
      <c r="E12765" s="13" t="s">
        <v>81</v>
      </c>
      <c r="F12765" s="17">
        <v>-1705</v>
      </c>
      <c r="G12765" t="str">
        <f>_xlfn.XLOOKUP(tbl_GL[[#This Row],[Account_key]],tbl_COA[Account_key],tbl_COA[Class],"Not Found")</f>
        <v>Trading account</v>
      </c>
      <c r="H12765" t="str">
        <f>_xlfn.XLOOKUP(tbl_GL[[#This Row],[Account_key]],tbl_COA[Account_key],tbl_COA[SubClass],"Not Found")</f>
        <v>Sales</v>
      </c>
      <c r="I12765" t="str">
        <f>_xlfn.XLOOKUP(tbl_GL[[#This Row],[Account_key]],tbl_COA[Account_key],tbl_COA[SubClass2],"Not Found")</f>
        <v>Sales</v>
      </c>
      <c r="J12765" t="str">
        <f>_xlfn.XLOOKUP(tbl_GL[[#This Row],[Account_key]],tbl_COA[Account_key],tbl_COA[SubAccount],,0)</f>
        <v>Sales Return</v>
      </c>
      <c r="K12765">
        <f>YEAR(tbl_GL[[#This Row],[Date]])</f>
        <v>2019</v>
      </c>
    </row>
    <row r="12766" spans="1:11" x14ac:dyDescent="0.35">
      <c r="A12766">
        <v>1199.2</v>
      </c>
      <c r="B12766" s="24">
        <v>43768</v>
      </c>
      <c r="C12766">
        <v>5</v>
      </c>
      <c r="D12766" s="13">
        <v>20</v>
      </c>
      <c r="E12766" s="13" t="s">
        <v>81</v>
      </c>
      <c r="F12766" s="17">
        <v>-1705</v>
      </c>
      <c r="G12766" t="str">
        <f>_xlfn.XLOOKUP(tbl_GL[[#This Row],[Account_key]],tbl_COA[Account_key],tbl_COA[Class],"Not Found")</f>
        <v>Assets</v>
      </c>
      <c r="H12766" t="str">
        <f>_xlfn.XLOOKUP(tbl_GL[[#This Row],[Account_key]],tbl_COA[Account_key],tbl_COA[SubClass],"Not Found")</f>
        <v>Assets</v>
      </c>
      <c r="I12766" t="str">
        <f>_xlfn.XLOOKUP(tbl_GL[[#This Row],[Account_key]],tbl_COA[Account_key],tbl_COA[SubClass2],"Not Found")</f>
        <v>Current Assets</v>
      </c>
      <c r="J12766" t="str">
        <f>_xlfn.XLOOKUP(tbl_GL[[#This Row],[Account_key]],tbl_COA[Account_key],tbl_COA[SubAccount],,0)</f>
        <v>Cash in hand</v>
      </c>
      <c r="K12766">
        <f>YEAR(tbl_GL[[#This Row],[Date]])</f>
        <v>2019</v>
      </c>
    </row>
    <row r="12767" spans="1:11" x14ac:dyDescent="0.35">
      <c r="A12767">
        <v>1200.0999999999999</v>
      </c>
      <c r="B12767" s="24">
        <v>43769</v>
      </c>
      <c r="C12767">
        <v>5</v>
      </c>
      <c r="D12767" s="13">
        <v>10</v>
      </c>
      <c r="E12767" s="13" t="s">
        <v>110</v>
      </c>
      <c r="F12767" s="17">
        <v>72</v>
      </c>
      <c r="G12767" t="str">
        <f>_xlfn.XLOOKUP(tbl_GL[[#This Row],[Account_key]],tbl_COA[Account_key],tbl_COA[Class],"Not Found")</f>
        <v>Assets</v>
      </c>
      <c r="H12767" t="str">
        <f>_xlfn.XLOOKUP(tbl_GL[[#This Row],[Account_key]],tbl_COA[Account_key],tbl_COA[SubClass],"Not Found")</f>
        <v>Assets</v>
      </c>
      <c r="I12767" t="str">
        <f>_xlfn.XLOOKUP(tbl_GL[[#This Row],[Account_key]],tbl_COA[Account_key],tbl_COA[SubClass2],"Not Found")</f>
        <v>Current Assets</v>
      </c>
      <c r="J12767" t="str">
        <f>_xlfn.XLOOKUP(tbl_GL[[#This Row],[Account_key]],tbl_COA[Account_key],tbl_COA[SubAccount],,0)</f>
        <v>Cash at Bank</v>
      </c>
      <c r="K12767">
        <f>YEAR(tbl_GL[[#This Row],[Date]])</f>
        <v>2019</v>
      </c>
    </row>
    <row r="12768" spans="1:11" x14ac:dyDescent="0.35">
      <c r="A12768">
        <v>1200.2</v>
      </c>
      <c r="B12768" s="24">
        <v>43769</v>
      </c>
      <c r="C12768">
        <v>5</v>
      </c>
      <c r="D12768" s="13">
        <v>430</v>
      </c>
      <c r="E12768" s="13" t="s">
        <v>110</v>
      </c>
      <c r="F12768" s="17">
        <v>72</v>
      </c>
      <c r="G12768" t="str">
        <f>_xlfn.XLOOKUP(tbl_GL[[#This Row],[Account_key]],tbl_COA[Account_key],tbl_COA[Class],"Not Found")</f>
        <v>Non-operating</v>
      </c>
      <c r="H12768" t="str">
        <f>_xlfn.XLOOKUP(tbl_GL[[#This Row],[Account_key]],tbl_COA[Account_key],tbl_COA[SubClass],"Not Found")</f>
        <v>Exchange Loss/Gain</v>
      </c>
      <c r="I12768" t="str">
        <f>_xlfn.XLOOKUP(tbl_GL[[#This Row],[Account_key]],tbl_COA[Account_key],tbl_COA[SubClass2],"Not Found")</f>
        <v>Exchange Loss/Gain</v>
      </c>
      <c r="J12768" t="str">
        <f>_xlfn.XLOOKUP(tbl_GL[[#This Row],[Account_key]],tbl_COA[Account_key],tbl_COA[SubAccount],,0)</f>
        <v>Exchange Loss/Gain</v>
      </c>
      <c r="K12768">
        <f>YEAR(tbl_GL[[#This Row],[Date]])</f>
        <v>2019</v>
      </c>
    </row>
    <row r="12769" spans="1:11" x14ac:dyDescent="0.35">
      <c r="A12769">
        <v>1201.0999999999999</v>
      </c>
      <c r="B12769" s="24">
        <v>43769</v>
      </c>
      <c r="C12769">
        <v>5</v>
      </c>
      <c r="D12769" s="13">
        <v>10</v>
      </c>
      <c r="E12769" s="13" t="s">
        <v>113</v>
      </c>
      <c r="F12769" s="17">
        <v>116</v>
      </c>
      <c r="G12769" t="str">
        <f>_xlfn.XLOOKUP(tbl_GL[[#This Row],[Account_key]],tbl_COA[Account_key],tbl_COA[Class],"Not Found")</f>
        <v>Assets</v>
      </c>
      <c r="H12769" t="str">
        <f>_xlfn.XLOOKUP(tbl_GL[[#This Row],[Account_key]],tbl_COA[Account_key],tbl_COA[SubClass],"Not Found")</f>
        <v>Assets</v>
      </c>
      <c r="I12769" t="str">
        <f>_xlfn.XLOOKUP(tbl_GL[[#This Row],[Account_key]],tbl_COA[Account_key],tbl_COA[SubClass2],"Not Found")</f>
        <v>Current Assets</v>
      </c>
      <c r="J12769" t="str">
        <f>_xlfn.XLOOKUP(tbl_GL[[#This Row],[Account_key]],tbl_COA[Account_key],tbl_COA[SubAccount],,0)</f>
        <v>Cash at Bank</v>
      </c>
      <c r="K12769">
        <f>YEAR(tbl_GL[[#This Row],[Date]])</f>
        <v>2019</v>
      </c>
    </row>
    <row r="12770" spans="1:11" x14ac:dyDescent="0.35">
      <c r="A12770">
        <v>1201.2</v>
      </c>
      <c r="B12770" s="24">
        <v>43769</v>
      </c>
      <c r="C12770">
        <v>5</v>
      </c>
      <c r="D12770" s="13">
        <v>410</v>
      </c>
      <c r="E12770" s="13" t="s">
        <v>113</v>
      </c>
      <c r="F12770" s="17">
        <v>116</v>
      </c>
      <c r="G12770" t="str">
        <f>_xlfn.XLOOKUP(tbl_GL[[#This Row],[Account_key]],tbl_COA[Account_key],tbl_COA[Class],"Not Found")</f>
        <v>Non-operating</v>
      </c>
      <c r="H12770" t="str">
        <f>_xlfn.XLOOKUP(tbl_GL[[#This Row],[Account_key]],tbl_COA[Account_key],tbl_COA[SubClass],"Not Found")</f>
        <v>Interest Income</v>
      </c>
      <c r="I12770" t="str">
        <f>_xlfn.XLOOKUP(tbl_GL[[#This Row],[Account_key]],tbl_COA[Account_key],tbl_COA[SubClass2],"Not Found")</f>
        <v>Interest Income</v>
      </c>
      <c r="J12770" t="str">
        <f>_xlfn.XLOOKUP(tbl_GL[[#This Row],[Account_key]],tbl_COA[Account_key],tbl_COA[SubAccount],,0)</f>
        <v>Interest Income</v>
      </c>
      <c r="K12770">
        <f>YEAR(tbl_GL[[#This Row],[Date]])</f>
        <v>2019</v>
      </c>
    </row>
    <row r="12771" spans="1:11" x14ac:dyDescent="0.35">
      <c r="A12771">
        <v>1202.0999999999999</v>
      </c>
      <c r="B12771" s="24">
        <v>43769</v>
      </c>
      <c r="C12771">
        <v>5</v>
      </c>
      <c r="D12771" s="13">
        <v>400</v>
      </c>
      <c r="E12771" s="13" t="s">
        <v>104</v>
      </c>
      <c r="F12771" s="17">
        <v>-125</v>
      </c>
      <c r="G12771" t="str">
        <f>_xlfn.XLOOKUP(tbl_GL[[#This Row],[Account_key]],tbl_COA[Account_key],tbl_COA[Class],"Not Found")</f>
        <v>Operating account</v>
      </c>
      <c r="H12771" t="str">
        <f>_xlfn.XLOOKUP(tbl_GL[[#This Row],[Account_key]],tbl_COA[Account_key],tbl_COA[SubClass],"Not Found")</f>
        <v>Depreciation &amp; Amortization</v>
      </c>
      <c r="I12771" t="str">
        <f>_xlfn.XLOOKUP(tbl_GL[[#This Row],[Account_key]],tbl_COA[Account_key],tbl_COA[SubClass2],"Not Found")</f>
        <v>Amortization</v>
      </c>
      <c r="J12771" t="str">
        <f>_xlfn.XLOOKUP(tbl_GL[[#This Row],[Account_key]],tbl_COA[Account_key],tbl_COA[SubAccount],,0)</f>
        <v>Amortization of Intangible Assets</v>
      </c>
      <c r="K12771">
        <f>YEAR(tbl_GL[[#This Row],[Date]])</f>
        <v>2019</v>
      </c>
    </row>
    <row r="12772" spans="1:11" x14ac:dyDescent="0.35">
      <c r="A12772">
        <v>1202.2</v>
      </c>
      <c r="B12772" s="24">
        <v>43769</v>
      </c>
      <c r="C12772">
        <v>5</v>
      </c>
      <c r="D12772" s="13">
        <v>100</v>
      </c>
      <c r="E12772" s="13" t="s">
        <v>104</v>
      </c>
      <c r="F12772" s="17">
        <v>-125</v>
      </c>
      <c r="G12772" t="str">
        <f>_xlfn.XLOOKUP(tbl_GL[[#This Row],[Account_key]],tbl_COA[Account_key],tbl_COA[Class],"Not Found")</f>
        <v>Assets</v>
      </c>
      <c r="H12772" t="str">
        <f>_xlfn.XLOOKUP(tbl_GL[[#This Row],[Account_key]],tbl_COA[Account_key],tbl_COA[SubClass],"Not Found")</f>
        <v>Assets</v>
      </c>
      <c r="I12772" t="str">
        <f>_xlfn.XLOOKUP(tbl_GL[[#This Row],[Account_key]],tbl_COA[Account_key],tbl_COA[SubClass2],"Not Found")</f>
        <v>Non-Current Assets</v>
      </c>
      <c r="J12772" t="str">
        <f>_xlfn.XLOOKUP(tbl_GL[[#This Row],[Account_key]],tbl_COA[Account_key],tbl_COA[SubAccount],,0)</f>
        <v>Patents and trademarks</v>
      </c>
      <c r="K12772">
        <f>YEAR(tbl_GL[[#This Row],[Date]])</f>
        <v>2019</v>
      </c>
    </row>
    <row r="12773" spans="1:11" x14ac:dyDescent="0.35">
      <c r="A12773">
        <v>1203.0999999999999</v>
      </c>
      <c r="B12773" s="24">
        <v>43769</v>
      </c>
      <c r="C12773">
        <v>5</v>
      </c>
      <c r="D12773" s="13">
        <v>440</v>
      </c>
      <c r="E12773" s="13" t="s">
        <v>112</v>
      </c>
      <c r="F12773" s="17">
        <v>-195</v>
      </c>
      <c r="G12773" t="str">
        <f>_xlfn.XLOOKUP(tbl_GL[[#This Row],[Account_key]],tbl_COA[Account_key],tbl_COA[Class],"Not Found")</f>
        <v>Interest &amp; Tax</v>
      </c>
      <c r="H12773" t="str">
        <f>_xlfn.XLOOKUP(tbl_GL[[#This Row],[Account_key]],tbl_COA[Account_key],tbl_COA[SubClass],"Not Found")</f>
        <v>Interest Expense</v>
      </c>
      <c r="I12773" t="str">
        <f>_xlfn.XLOOKUP(tbl_GL[[#This Row],[Account_key]],tbl_COA[Account_key],tbl_COA[SubClass2],"Not Found")</f>
        <v>Interest Expense</v>
      </c>
      <c r="J12773" t="str">
        <f>_xlfn.XLOOKUP(tbl_GL[[#This Row],[Account_key]],tbl_COA[Account_key],tbl_COA[SubAccount],,0)</f>
        <v>Interest Expense</v>
      </c>
      <c r="K12773">
        <f>YEAR(tbl_GL[[#This Row],[Date]])</f>
        <v>2019</v>
      </c>
    </row>
    <row r="12774" spans="1:11" x14ac:dyDescent="0.35">
      <c r="A12774">
        <v>1203.2</v>
      </c>
      <c r="B12774" s="24">
        <v>43769</v>
      </c>
      <c r="C12774">
        <v>5</v>
      </c>
      <c r="D12774" s="13">
        <v>121</v>
      </c>
      <c r="E12774" s="13" t="s">
        <v>112</v>
      </c>
      <c r="F12774" s="17">
        <v>195</v>
      </c>
      <c r="G12774" t="str">
        <f>_xlfn.XLOOKUP(tbl_GL[[#This Row],[Account_key]],tbl_COA[Account_key],tbl_COA[Class],"Not Found")</f>
        <v>Liabilities and Owners Equity</v>
      </c>
      <c r="H12774" t="str">
        <f>_xlfn.XLOOKUP(tbl_GL[[#This Row],[Account_key]],tbl_COA[Account_key],tbl_COA[SubClass],"Not Found")</f>
        <v>Liabilities</v>
      </c>
      <c r="I12774" t="str">
        <f>_xlfn.XLOOKUP(tbl_GL[[#This Row],[Account_key]],tbl_COA[Account_key],tbl_COA[SubClass2],"Not Found")</f>
        <v>Current Liabilities</v>
      </c>
      <c r="J12774" t="str">
        <f>_xlfn.XLOOKUP(tbl_GL[[#This Row],[Account_key]],tbl_COA[Account_key],tbl_COA[SubAccount],,0)</f>
        <v>Interest Payable</v>
      </c>
      <c r="K12774">
        <f>YEAR(tbl_GL[[#This Row],[Date]])</f>
        <v>2019</v>
      </c>
    </row>
    <row r="12775" spans="1:11" x14ac:dyDescent="0.35">
      <c r="A12775">
        <v>1204.0999999999999</v>
      </c>
      <c r="B12775" s="24">
        <v>43769</v>
      </c>
      <c r="C12775">
        <v>5</v>
      </c>
      <c r="D12775" s="13">
        <v>450</v>
      </c>
      <c r="E12775" s="23" t="s">
        <v>108</v>
      </c>
      <c r="F12775" s="17">
        <v>-3644</v>
      </c>
      <c r="G12775" t="str">
        <f>_xlfn.XLOOKUP(tbl_GL[[#This Row],[Account_key]],tbl_COA[Account_key],tbl_COA[Class],"Not Found")</f>
        <v>Interest &amp; Tax</v>
      </c>
      <c r="H12775" t="str">
        <f>_xlfn.XLOOKUP(tbl_GL[[#This Row],[Account_key]],tbl_COA[Account_key],tbl_COA[SubClass],"Not Found")</f>
        <v>Taxation</v>
      </c>
      <c r="I12775" t="str">
        <f>_xlfn.XLOOKUP(tbl_GL[[#This Row],[Account_key]],tbl_COA[Account_key],tbl_COA[SubClass2],"Not Found")</f>
        <v>Taxation</v>
      </c>
      <c r="J12775" t="str">
        <f>_xlfn.XLOOKUP(tbl_GL[[#This Row],[Account_key]],tbl_COA[Account_key],tbl_COA[SubAccount],,0)</f>
        <v>Taxation</v>
      </c>
      <c r="K12775">
        <f>YEAR(tbl_GL[[#This Row],[Date]])</f>
        <v>2019</v>
      </c>
    </row>
    <row r="12776" spans="1:11" x14ac:dyDescent="0.35">
      <c r="A12776">
        <v>1204.2</v>
      </c>
      <c r="B12776" s="24">
        <v>43769</v>
      </c>
      <c r="C12776">
        <v>5</v>
      </c>
      <c r="D12776" s="13">
        <v>122</v>
      </c>
      <c r="E12776" s="23" t="s">
        <v>108</v>
      </c>
      <c r="F12776" s="17">
        <v>3644</v>
      </c>
      <c r="G12776" t="str">
        <f>_xlfn.XLOOKUP(tbl_GL[[#This Row],[Account_key]],tbl_COA[Account_key],tbl_COA[Class],"Not Found")</f>
        <v>Liabilities and Owners Equity</v>
      </c>
      <c r="H12776" t="str">
        <f>_xlfn.XLOOKUP(tbl_GL[[#This Row],[Account_key]],tbl_COA[Account_key],tbl_COA[SubClass],"Not Found")</f>
        <v>Liabilities</v>
      </c>
      <c r="I12776" t="str">
        <f>_xlfn.XLOOKUP(tbl_GL[[#This Row],[Account_key]],tbl_COA[Account_key],tbl_COA[SubClass2],"Not Found")</f>
        <v>Current Liabilities</v>
      </c>
      <c r="J12776" t="str">
        <f>_xlfn.XLOOKUP(tbl_GL[[#This Row],[Account_key]],tbl_COA[Account_key],tbl_COA[SubAccount],,0)</f>
        <v>Tax payable</v>
      </c>
      <c r="K12776">
        <f>YEAR(tbl_GL[[#This Row],[Date]])</f>
        <v>2019</v>
      </c>
    </row>
    <row r="12777" spans="1:11" x14ac:dyDescent="0.35">
      <c r="A12777">
        <v>1205.0999999999999</v>
      </c>
      <c r="B12777" s="24">
        <v>43769</v>
      </c>
      <c r="C12777">
        <v>5</v>
      </c>
      <c r="D12777" s="13">
        <v>240</v>
      </c>
      <c r="E12777" s="13" t="s">
        <v>56</v>
      </c>
      <c r="F12777" s="17">
        <v>-4500</v>
      </c>
      <c r="G12777" t="str">
        <f>_xlfn.XLOOKUP(tbl_GL[[#This Row],[Account_key]],tbl_COA[Account_key],tbl_COA[Class],"Not Found")</f>
        <v>Operating account</v>
      </c>
      <c r="H12777" t="str">
        <f>_xlfn.XLOOKUP(tbl_GL[[#This Row],[Account_key]],tbl_COA[Account_key],tbl_COA[SubClass],"Not Found")</f>
        <v>Operating Expenses</v>
      </c>
      <c r="I12777" t="str">
        <f>_xlfn.XLOOKUP(tbl_GL[[#This Row],[Account_key]],tbl_COA[Account_key],tbl_COA[SubClass2],"Not Found")</f>
        <v>Sales &amp; Distribution</v>
      </c>
      <c r="J12777" t="str">
        <f>_xlfn.XLOOKUP(tbl_GL[[#This Row],[Account_key]],tbl_COA[Account_key],tbl_COA[SubAccount],,0)</f>
        <v>Salaries</v>
      </c>
      <c r="K12777">
        <f>YEAR(tbl_GL[[#This Row],[Date]])</f>
        <v>2019</v>
      </c>
    </row>
    <row r="12778" spans="1:11" x14ac:dyDescent="0.35">
      <c r="A12778">
        <v>1205.2</v>
      </c>
      <c r="B12778" s="24">
        <v>43769</v>
      </c>
      <c r="C12778">
        <v>5</v>
      </c>
      <c r="D12778" s="13">
        <v>10</v>
      </c>
      <c r="E12778" s="13" t="s">
        <v>56</v>
      </c>
      <c r="F12778" s="17">
        <v>-4500</v>
      </c>
      <c r="G12778" t="str">
        <f>_xlfn.XLOOKUP(tbl_GL[[#This Row],[Account_key]],tbl_COA[Account_key],tbl_COA[Class],"Not Found")</f>
        <v>Assets</v>
      </c>
      <c r="H12778" t="str">
        <f>_xlfn.XLOOKUP(tbl_GL[[#This Row],[Account_key]],tbl_COA[Account_key],tbl_COA[SubClass],"Not Found")</f>
        <v>Assets</v>
      </c>
      <c r="I12778" t="str">
        <f>_xlfn.XLOOKUP(tbl_GL[[#This Row],[Account_key]],tbl_COA[Account_key],tbl_COA[SubClass2],"Not Found")</f>
        <v>Current Assets</v>
      </c>
      <c r="J12778" t="str">
        <f>_xlfn.XLOOKUP(tbl_GL[[#This Row],[Account_key]],tbl_COA[Account_key],tbl_COA[SubAccount],,0)</f>
        <v>Cash at Bank</v>
      </c>
      <c r="K12778">
        <f>YEAR(tbl_GL[[#This Row],[Date]])</f>
        <v>2019</v>
      </c>
    </row>
    <row r="12779" spans="1:11" x14ac:dyDescent="0.35">
      <c r="A12779">
        <v>1206.0999999999999</v>
      </c>
      <c r="B12779" s="24">
        <v>43769</v>
      </c>
      <c r="C12779">
        <v>5</v>
      </c>
      <c r="D12779" s="13">
        <v>380</v>
      </c>
      <c r="E12779" s="13" t="s">
        <v>101</v>
      </c>
      <c r="F12779" s="17">
        <v>-4900</v>
      </c>
      <c r="G12779" t="str">
        <f>_xlfn.XLOOKUP(tbl_GL[[#This Row],[Account_key]],tbl_COA[Account_key],tbl_COA[Class],"Not Found")</f>
        <v>Operating account</v>
      </c>
      <c r="H12779" t="str">
        <f>_xlfn.XLOOKUP(tbl_GL[[#This Row],[Account_key]],tbl_COA[Account_key],tbl_COA[SubClass],"Not Found")</f>
        <v>Depreciation &amp; Amortization</v>
      </c>
      <c r="I12779" t="str">
        <f>_xlfn.XLOOKUP(tbl_GL[[#This Row],[Account_key]],tbl_COA[Account_key],tbl_COA[SubClass2],"Not Found")</f>
        <v>Depreciation</v>
      </c>
      <c r="J12779" t="str">
        <f>_xlfn.XLOOKUP(tbl_GL[[#This Row],[Account_key]],tbl_COA[Account_key],tbl_COA[SubAccount],,0)</f>
        <v>Equipment</v>
      </c>
      <c r="K12779">
        <f>YEAR(tbl_GL[[#This Row],[Date]])</f>
        <v>2019</v>
      </c>
    </row>
    <row r="12780" spans="1:11" x14ac:dyDescent="0.35">
      <c r="A12780">
        <v>1206.2</v>
      </c>
      <c r="B12780" s="24">
        <v>43769</v>
      </c>
      <c r="C12780">
        <v>5</v>
      </c>
      <c r="D12780" s="13">
        <v>90</v>
      </c>
      <c r="E12780" s="13" t="s">
        <v>101</v>
      </c>
      <c r="F12780" s="17">
        <v>-4900</v>
      </c>
      <c r="G12780" t="str">
        <f>_xlfn.XLOOKUP(tbl_GL[[#This Row],[Account_key]],tbl_COA[Account_key],tbl_COA[Class],"Not Found")</f>
        <v>Assets</v>
      </c>
      <c r="H12780" t="str">
        <f>_xlfn.XLOOKUP(tbl_GL[[#This Row],[Account_key]],tbl_COA[Account_key],tbl_COA[SubClass],"Not Found")</f>
        <v>Assets</v>
      </c>
      <c r="I12780" t="str">
        <f>_xlfn.XLOOKUP(tbl_GL[[#This Row],[Account_key]],tbl_COA[Account_key],tbl_COA[SubClass2],"Not Found")</f>
        <v>Non-Current Assets</v>
      </c>
      <c r="J12780" t="str">
        <f>_xlfn.XLOOKUP(tbl_GL[[#This Row],[Account_key]],tbl_COA[Account_key],tbl_COA[SubAccount],,0)</f>
        <v>Office Furniture &amp; Equipment</v>
      </c>
      <c r="K12780">
        <f>YEAR(tbl_GL[[#This Row],[Date]])</f>
        <v>2019</v>
      </c>
    </row>
    <row r="12781" spans="1:11" x14ac:dyDescent="0.35">
      <c r="A12781">
        <v>1208.0999999999999</v>
      </c>
      <c r="B12781" s="24">
        <v>43770</v>
      </c>
      <c r="C12781">
        <v>5</v>
      </c>
      <c r="D12781" s="13">
        <v>320</v>
      </c>
      <c r="E12781" s="13" t="s">
        <v>97</v>
      </c>
      <c r="F12781" s="17">
        <v>-1085</v>
      </c>
      <c r="G12781" t="str">
        <f>_xlfn.XLOOKUP(tbl_GL[[#This Row],[Account_key]],tbl_COA[Account_key],tbl_COA[Class],"Not Found")</f>
        <v>Operating account</v>
      </c>
      <c r="H12781" t="str">
        <f>_xlfn.XLOOKUP(tbl_GL[[#This Row],[Account_key]],tbl_COA[Account_key],tbl_COA[SubClass],"Not Found")</f>
        <v>Operating Expenses</v>
      </c>
      <c r="I12781" t="str">
        <f>_xlfn.XLOOKUP(tbl_GL[[#This Row],[Account_key]],tbl_COA[Account_key],tbl_COA[SubClass2],"Not Found")</f>
        <v>Administration</v>
      </c>
      <c r="J12781" t="str">
        <f>_xlfn.XLOOKUP(tbl_GL[[#This Row],[Account_key]],tbl_COA[Account_key],tbl_COA[SubAccount],,0)</f>
        <v>Professional Services</v>
      </c>
      <c r="K12781">
        <f>YEAR(tbl_GL[[#This Row],[Date]])</f>
        <v>2019</v>
      </c>
    </row>
    <row r="12782" spans="1:11" x14ac:dyDescent="0.35">
      <c r="A12782">
        <v>1208.2</v>
      </c>
      <c r="B12782" s="24">
        <v>43770</v>
      </c>
      <c r="C12782">
        <v>5</v>
      </c>
      <c r="D12782" s="13">
        <v>120</v>
      </c>
      <c r="E12782" s="13" t="s">
        <v>97</v>
      </c>
      <c r="F12782" s="17">
        <v>1085</v>
      </c>
      <c r="G12782" t="str">
        <f>_xlfn.XLOOKUP(tbl_GL[[#This Row],[Account_key]],tbl_COA[Account_key],tbl_COA[Class],"Not Found")</f>
        <v>Liabilities and Owners Equity</v>
      </c>
      <c r="H12782" t="str">
        <f>_xlfn.XLOOKUP(tbl_GL[[#This Row],[Account_key]],tbl_COA[Account_key],tbl_COA[SubClass],"Not Found")</f>
        <v>Liabilities</v>
      </c>
      <c r="I12782" t="str">
        <f>_xlfn.XLOOKUP(tbl_GL[[#This Row],[Account_key]],tbl_COA[Account_key],tbl_COA[SubClass2],"Not Found")</f>
        <v>Current Liabilities</v>
      </c>
      <c r="J12782" t="str">
        <f>_xlfn.XLOOKUP(tbl_GL[[#This Row],[Account_key]],tbl_COA[Account_key],tbl_COA[SubAccount],,0)</f>
        <v>Accrued Expenses</v>
      </c>
      <c r="K12782">
        <f>YEAR(tbl_GL[[#This Row],[Date]])</f>
        <v>2019</v>
      </c>
    </row>
    <row r="12783" spans="1:11" x14ac:dyDescent="0.35">
      <c r="A12783">
        <v>1209.0999999999999</v>
      </c>
      <c r="B12783" s="24">
        <v>43770</v>
      </c>
      <c r="C12783">
        <v>5</v>
      </c>
      <c r="D12783" s="13">
        <v>60</v>
      </c>
      <c r="E12783" s="13" t="s">
        <v>84</v>
      </c>
      <c r="F12783" s="17">
        <v>20475</v>
      </c>
      <c r="G12783" t="str">
        <f>_xlfn.XLOOKUP(tbl_GL[[#This Row],[Account_key]],tbl_COA[Account_key],tbl_COA[Class],"Not Found")</f>
        <v>Assets</v>
      </c>
      <c r="H12783" t="str">
        <f>_xlfn.XLOOKUP(tbl_GL[[#This Row],[Account_key]],tbl_COA[Account_key],tbl_COA[SubClass],"Not Found")</f>
        <v>Assets</v>
      </c>
      <c r="I12783" t="str">
        <f>_xlfn.XLOOKUP(tbl_GL[[#This Row],[Account_key]],tbl_COA[Account_key],tbl_COA[SubClass2],"Not Found")</f>
        <v>Current Assets</v>
      </c>
      <c r="J12783" t="str">
        <f>_xlfn.XLOOKUP(tbl_GL[[#This Row],[Account_key]],tbl_COA[Account_key],tbl_COA[SubAccount],,0)</f>
        <v>Inventory</v>
      </c>
      <c r="K12783">
        <f>YEAR(tbl_GL[[#This Row],[Date]])</f>
        <v>2019</v>
      </c>
    </row>
    <row r="12784" spans="1:11" x14ac:dyDescent="0.35">
      <c r="A12784">
        <v>1209.2</v>
      </c>
      <c r="B12784" s="24">
        <v>43770</v>
      </c>
      <c r="C12784">
        <v>5</v>
      </c>
      <c r="D12784" s="13">
        <v>110</v>
      </c>
      <c r="E12784" s="13" t="s">
        <v>84</v>
      </c>
      <c r="F12784" s="17">
        <v>20475</v>
      </c>
      <c r="G12784" t="str">
        <f>_xlfn.XLOOKUP(tbl_GL[[#This Row],[Account_key]],tbl_COA[Account_key],tbl_COA[Class],"Not Found")</f>
        <v>Liabilities and Owners Equity</v>
      </c>
      <c r="H12784" t="str">
        <f>_xlfn.XLOOKUP(tbl_GL[[#This Row],[Account_key]],tbl_COA[Account_key],tbl_COA[SubClass],"Not Found")</f>
        <v>Liabilities</v>
      </c>
      <c r="I12784" t="str">
        <f>_xlfn.XLOOKUP(tbl_GL[[#This Row],[Account_key]],tbl_COA[Account_key],tbl_COA[SubClass2],"Not Found")</f>
        <v>Current Liabilities</v>
      </c>
      <c r="J12784" t="str">
        <f>_xlfn.XLOOKUP(tbl_GL[[#This Row],[Account_key]],tbl_COA[Account_key],tbl_COA[SubAccount],,0)</f>
        <v>Trade Payables</v>
      </c>
      <c r="K12784">
        <f>YEAR(tbl_GL[[#This Row],[Date]])</f>
        <v>2019</v>
      </c>
    </row>
    <row r="12785" spans="1:11" x14ac:dyDescent="0.35">
      <c r="A12785">
        <v>1210.0999999999999</v>
      </c>
      <c r="B12785" s="24">
        <v>43771</v>
      </c>
      <c r="C12785">
        <v>5</v>
      </c>
      <c r="D12785" s="13">
        <v>230</v>
      </c>
      <c r="E12785" s="13" t="s">
        <v>4</v>
      </c>
      <c r="F12785" s="17">
        <v>-862</v>
      </c>
      <c r="G12785" t="str">
        <f>_xlfn.XLOOKUP(tbl_GL[[#This Row],[Account_key]],tbl_COA[Account_key],tbl_COA[Class],"Not Found")</f>
        <v>Trading account</v>
      </c>
      <c r="H12785" t="str">
        <f>_xlfn.XLOOKUP(tbl_GL[[#This Row],[Account_key]],tbl_COA[Account_key],tbl_COA[SubClass],"Not Found")</f>
        <v>Cost of Sales</v>
      </c>
      <c r="I12785" t="str">
        <f>_xlfn.XLOOKUP(tbl_GL[[#This Row],[Account_key]],tbl_COA[Account_key],tbl_COA[SubClass2],"Not Found")</f>
        <v>Cost of Sales</v>
      </c>
      <c r="J12785" t="str">
        <f>_xlfn.XLOOKUP(tbl_GL[[#This Row],[Account_key]],tbl_COA[Account_key],tbl_COA[SubAccount],,0)</f>
        <v>Cost of Sales</v>
      </c>
      <c r="K12785">
        <f>YEAR(tbl_GL[[#This Row],[Date]])</f>
        <v>2019</v>
      </c>
    </row>
    <row r="12786" spans="1:11" x14ac:dyDescent="0.35">
      <c r="A12786">
        <v>1210.2</v>
      </c>
      <c r="B12786" s="24">
        <v>43771</v>
      </c>
      <c r="C12786">
        <v>5</v>
      </c>
      <c r="D12786" s="13">
        <v>60</v>
      </c>
      <c r="E12786" s="13" t="s">
        <v>4</v>
      </c>
      <c r="F12786" s="17">
        <v>-862</v>
      </c>
      <c r="G12786" t="str">
        <f>_xlfn.XLOOKUP(tbl_GL[[#This Row],[Account_key]],tbl_COA[Account_key],tbl_COA[Class],"Not Found")</f>
        <v>Assets</v>
      </c>
      <c r="H12786" t="str">
        <f>_xlfn.XLOOKUP(tbl_GL[[#This Row],[Account_key]],tbl_COA[Account_key],tbl_COA[SubClass],"Not Found")</f>
        <v>Assets</v>
      </c>
      <c r="I12786" t="str">
        <f>_xlfn.XLOOKUP(tbl_GL[[#This Row],[Account_key]],tbl_COA[Account_key],tbl_COA[SubClass2],"Not Found")</f>
        <v>Current Assets</v>
      </c>
      <c r="J12786" t="str">
        <f>_xlfn.XLOOKUP(tbl_GL[[#This Row],[Account_key]],tbl_COA[Account_key],tbl_COA[SubAccount],,0)</f>
        <v>Inventory</v>
      </c>
      <c r="K12786">
        <f>YEAR(tbl_GL[[#This Row],[Date]])</f>
        <v>2019</v>
      </c>
    </row>
    <row r="12787" spans="1:11" x14ac:dyDescent="0.35">
      <c r="A12787">
        <v>1211.0999999999999</v>
      </c>
      <c r="B12787" s="24">
        <v>43771</v>
      </c>
      <c r="C12787">
        <v>5</v>
      </c>
      <c r="D12787" s="13">
        <v>230</v>
      </c>
      <c r="E12787" s="13" t="s">
        <v>4</v>
      </c>
      <c r="F12787" s="17">
        <v>-3480</v>
      </c>
      <c r="G12787" t="str">
        <f>_xlfn.XLOOKUP(tbl_GL[[#This Row],[Account_key]],tbl_COA[Account_key],tbl_COA[Class],"Not Found")</f>
        <v>Trading account</v>
      </c>
      <c r="H12787" t="str">
        <f>_xlfn.XLOOKUP(tbl_GL[[#This Row],[Account_key]],tbl_COA[Account_key],tbl_COA[SubClass],"Not Found")</f>
        <v>Cost of Sales</v>
      </c>
      <c r="I12787" t="str">
        <f>_xlfn.XLOOKUP(tbl_GL[[#This Row],[Account_key]],tbl_COA[Account_key],tbl_COA[SubClass2],"Not Found")</f>
        <v>Cost of Sales</v>
      </c>
      <c r="J12787" t="str">
        <f>_xlfn.XLOOKUP(tbl_GL[[#This Row],[Account_key]],tbl_COA[Account_key],tbl_COA[SubAccount],,0)</f>
        <v>Cost of Sales</v>
      </c>
      <c r="K12787">
        <f>YEAR(tbl_GL[[#This Row],[Date]])</f>
        <v>2019</v>
      </c>
    </row>
    <row r="12788" spans="1:11" x14ac:dyDescent="0.35">
      <c r="A12788">
        <v>1211.2</v>
      </c>
      <c r="B12788" s="24">
        <v>43771</v>
      </c>
      <c r="C12788">
        <v>5</v>
      </c>
      <c r="D12788" s="13">
        <v>60</v>
      </c>
      <c r="E12788" s="13" t="s">
        <v>4</v>
      </c>
      <c r="F12788" s="17">
        <v>-3480</v>
      </c>
      <c r="G12788" t="str">
        <f>_xlfn.XLOOKUP(tbl_GL[[#This Row],[Account_key]],tbl_COA[Account_key],tbl_COA[Class],"Not Found")</f>
        <v>Assets</v>
      </c>
      <c r="H12788" t="str">
        <f>_xlfn.XLOOKUP(tbl_GL[[#This Row],[Account_key]],tbl_COA[Account_key],tbl_COA[SubClass],"Not Found")</f>
        <v>Assets</v>
      </c>
      <c r="I12788" t="str">
        <f>_xlfn.XLOOKUP(tbl_GL[[#This Row],[Account_key]],tbl_COA[Account_key],tbl_COA[SubClass2],"Not Found")</f>
        <v>Current Assets</v>
      </c>
      <c r="J12788" t="str">
        <f>_xlfn.XLOOKUP(tbl_GL[[#This Row],[Account_key]],tbl_COA[Account_key],tbl_COA[SubAccount],,0)</f>
        <v>Inventory</v>
      </c>
      <c r="K12788">
        <f>YEAR(tbl_GL[[#This Row],[Date]])</f>
        <v>2019</v>
      </c>
    </row>
    <row r="12789" spans="1:11" x14ac:dyDescent="0.35">
      <c r="A12789">
        <v>1212.0999999999999</v>
      </c>
      <c r="B12789" s="24">
        <v>43771</v>
      </c>
      <c r="C12789">
        <v>5</v>
      </c>
      <c r="D12789" s="13">
        <v>210</v>
      </c>
      <c r="E12789" s="13" t="s">
        <v>7</v>
      </c>
      <c r="F12789" s="17">
        <v>3879</v>
      </c>
      <c r="G12789" t="str">
        <f>_xlfn.XLOOKUP(tbl_GL[[#This Row],[Account_key]],tbl_COA[Account_key],tbl_COA[Class],"Not Found")</f>
        <v>Trading account</v>
      </c>
      <c r="H12789" t="str">
        <f>_xlfn.XLOOKUP(tbl_GL[[#This Row],[Account_key]],tbl_COA[Account_key],tbl_COA[SubClass],"Not Found")</f>
        <v>Sales</v>
      </c>
      <c r="I12789" t="str">
        <f>_xlfn.XLOOKUP(tbl_GL[[#This Row],[Account_key]],tbl_COA[Account_key],tbl_COA[SubClass2],"Not Found")</f>
        <v>Sales</v>
      </c>
      <c r="J12789" t="str">
        <f>_xlfn.XLOOKUP(tbl_GL[[#This Row],[Account_key]],tbl_COA[Account_key],tbl_COA[SubAccount],,0)</f>
        <v>Sales</v>
      </c>
      <c r="K12789">
        <f>YEAR(tbl_GL[[#This Row],[Date]])</f>
        <v>2019</v>
      </c>
    </row>
    <row r="12790" spans="1:11" x14ac:dyDescent="0.35">
      <c r="A12790">
        <v>1212.2</v>
      </c>
      <c r="B12790" s="24">
        <v>43771</v>
      </c>
      <c r="C12790">
        <v>5</v>
      </c>
      <c r="D12790" s="13">
        <v>10</v>
      </c>
      <c r="E12790" s="13" t="s">
        <v>7</v>
      </c>
      <c r="F12790" s="17">
        <v>3879</v>
      </c>
      <c r="G12790" t="str">
        <f>_xlfn.XLOOKUP(tbl_GL[[#This Row],[Account_key]],tbl_COA[Account_key],tbl_COA[Class],"Not Found")</f>
        <v>Assets</v>
      </c>
      <c r="H12790" t="str">
        <f>_xlfn.XLOOKUP(tbl_GL[[#This Row],[Account_key]],tbl_COA[Account_key],tbl_COA[SubClass],"Not Found")</f>
        <v>Assets</v>
      </c>
      <c r="I12790" t="str">
        <f>_xlfn.XLOOKUP(tbl_GL[[#This Row],[Account_key]],tbl_COA[Account_key],tbl_COA[SubClass2],"Not Found")</f>
        <v>Current Assets</v>
      </c>
      <c r="J12790" t="str">
        <f>_xlfn.XLOOKUP(tbl_GL[[#This Row],[Account_key]],tbl_COA[Account_key],tbl_COA[SubAccount],,0)</f>
        <v>Cash at Bank</v>
      </c>
      <c r="K12790">
        <f>YEAR(tbl_GL[[#This Row],[Date]])</f>
        <v>2019</v>
      </c>
    </row>
    <row r="12791" spans="1:11" x14ac:dyDescent="0.35">
      <c r="A12791">
        <v>1213.0999999999999</v>
      </c>
      <c r="B12791" s="24">
        <v>43771</v>
      </c>
      <c r="C12791">
        <v>5</v>
      </c>
      <c r="D12791" s="13">
        <v>210</v>
      </c>
      <c r="E12791" s="13" t="s">
        <v>8</v>
      </c>
      <c r="F12791" s="17">
        <v>13701</v>
      </c>
      <c r="G12791" t="str">
        <f>_xlfn.XLOOKUP(tbl_GL[[#This Row],[Account_key]],tbl_COA[Account_key],tbl_COA[Class],"Not Found")</f>
        <v>Trading account</v>
      </c>
      <c r="H12791" t="str">
        <f>_xlfn.XLOOKUP(tbl_GL[[#This Row],[Account_key]],tbl_COA[Account_key],tbl_COA[SubClass],"Not Found")</f>
        <v>Sales</v>
      </c>
      <c r="I12791" t="str">
        <f>_xlfn.XLOOKUP(tbl_GL[[#This Row],[Account_key]],tbl_COA[Account_key],tbl_COA[SubClass2],"Not Found")</f>
        <v>Sales</v>
      </c>
      <c r="J12791" t="str">
        <f>_xlfn.XLOOKUP(tbl_GL[[#This Row],[Account_key]],tbl_COA[Account_key],tbl_COA[SubAccount],,0)</f>
        <v>Sales</v>
      </c>
      <c r="K12791">
        <f>YEAR(tbl_GL[[#This Row],[Date]])</f>
        <v>2019</v>
      </c>
    </row>
    <row r="12792" spans="1:11" x14ac:dyDescent="0.35">
      <c r="A12792">
        <v>1213.2</v>
      </c>
      <c r="B12792" s="24">
        <v>43771</v>
      </c>
      <c r="C12792">
        <v>5</v>
      </c>
      <c r="D12792" s="13">
        <v>30</v>
      </c>
      <c r="E12792" s="13" t="s">
        <v>8</v>
      </c>
      <c r="F12792" s="17">
        <v>13701</v>
      </c>
      <c r="G12792" t="str">
        <f>_xlfn.XLOOKUP(tbl_GL[[#This Row],[Account_key]],tbl_COA[Account_key],tbl_COA[Class],"Not Found")</f>
        <v>Assets</v>
      </c>
      <c r="H12792" t="str">
        <f>_xlfn.XLOOKUP(tbl_GL[[#This Row],[Account_key]],tbl_COA[Account_key],tbl_COA[SubClass],"Not Found")</f>
        <v>Assets</v>
      </c>
      <c r="I12792" t="str">
        <f>_xlfn.XLOOKUP(tbl_GL[[#This Row],[Account_key]],tbl_COA[Account_key],tbl_COA[SubClass2],"Not Found")</f>
        <v>Current Assets</v>
      </c>
      <c r="J12792" t="str">
        <f>_xlfn.XLOOKUP(tbl_GL[[#This Row],[Account_key]],tbl_COA[Account_key],tbl_COA[SubAccount],,0)</f>
        <v>Trade Receivables</v>
      </c>
      <c r="K12792">
        <f>YEAR(tbl_GL[[#This Row],[Date]])</f>
        <v>2019</v>
      </c>
    </row>
    <row r="12793" spans="1:11" x14ac:dyDescent="0.35">
      <c r="A12793">
        <v>1214.0999999999999</v>
      </c>
      <c r="B12793" s="24">
        <v>43771</v>
      </c>
      <c r="C12793">
        <v>5</v>
      </c>
      <c r="D12793" s="13">
        <v>30</v>
      </c>
      <c r="E12793" s="13" t="s">
        <v>80</v>
      </c>
      <c r="F12793" s="17">
        <v>-15610</v>
      </c>
      <c r="G12793" t="str">
        <f>_xlfn.XLOOKUP(tbl_GL[[#This Row],[Account_key]],tbl_COA[Account_key],tbl_COA[Class],"Not Found")</f>
        <v>Assets</v>
      </c>
      <c r="H12793" t="str">
        <f>_xlfn.XLOOKUP(tbl_GL[[#This Row],[Account_key]],tbl_COA[Account_key],tbl_COA[SubClass],"Not Found")</f>
        <v>Assets</v>
      </c>
      <c r="I12793" t="str">
        <f>_xlfn.XLOOKUP(tbl_GL[[#This Row],[Account_key]],tbl_COA[Account_key],tbl_COA[SubClass2],"Not Found")</f>
        <v>Current Assets</v>
      </c>
      <c r="J12793" t="str">
        <f>_xlfn.XLOOKUP(tbl_GL[[#This Row],[Account_key]],tbl_COA[Account_key],tbl_COA[SubAccount],,0)</f>
        <v>Trade Receivables</v>
      </c>
      <c r="K12793">
        <f>YEAR(tbl_GL[[#This Row],[Date]])</f>
        <v>2019</v>
      </c>
    </row>
    <row r="12794" spans="1:11" x14ac:dyDescent="0.35">
      <c r="A12794">
        <v>1214.2</v>
      </c>
      <c r="B12794" s="24">
        <v>43771</v>
      </c>
      <c r="C12794">
        <v>5</v>
      </c>
      <c r="D12794" s="13">
        <v>10</v>
      </c>
      <c r="E12794" s="13" t="s">
        <v>80</v>
      </c>
      <c r="F12794" s="17">
        <v>15610</v>
      </c>
      <c r="G12794" t="str">
        <f>_xlfn.XLOOKUP(tbl_GL[[#This Row],[Account_key]],tbl_COA[Account_key],tbl_COA[Class],"Not Found")</f>
        <v>Assets</v>
      </c>
      <c r="H12794" t="str">
        <f>_xlfn.XLOOKUP(tbl_GL[[#This Row],[Account_key]],tbl_COA[Account_key],tbl_COA[SubClass],"Not Found")</f>
        <v>Assets</v>
      </c>
      <c r="I12794" t="str">
        <f>_xlfn.XLOOKUP(tbl_GL[[#This Row],[Account_key]],tbl_COA[Account_key],tbl_COA[SubClass2],"Not Found")</f>
        <v>Current Assets</v>
      </c>
      <c r="J12794" t="str">
        <f>_xlfn.XLOOKUP(tbl_GL[[#This Row],[Account_key]],tbl_COA[Account_key],tbl_COA[SubAccount],,0)</f>
        <v>Cash at Bank</v>
      </c>
      <c r="K12794">
        <f>YEAR(tbl_GL[[#This Row],[Date]])</f>
        <v>2019</v>
      </c>
    </row>
    <row r="12795" spans="1:11" x14ac:dyDescent="0.35">
      <c r="A12795">
        <v>1215.0999999999999</v>
      </c>
      <c r="B12795" s="24">
        <v>43772</v>
      </c>
      <c r="C12795">
        <v>5</v>
      </c>
      <c r="D12795" s="13">
        <v>350</v>
      </c>
      <c r="E12795" s="13" t="s">
        <v>97</v>
      </c>
      <c r="F12795" s="17">
        <v>-1616</v>
      </c>
      <c r="G12795" t="str">
        <f>_xlfn.XLOOKUP(tbl_GL[[#This Row],[Account_key]],tbl_COA[Account_key],tbl_COA[Class],"Not Found")</f>
        <v>Operating account</v>
      </c>
      <c r="H12795" t="str">
        <f>_xlfn.XLOOKUP(tbl_GL[[#This Row],[Account_key]],tbl_COA[Account_key],tbl_COA[SubClass],"Not Found")</f>
        <v>Operating Expenses</v>
      </c>
      <c r="I12795" t="str">
        <f>_xlfn.XLOOKUP(tbl_GL[[#This Row],[Account_key]],tbl_COA[Account_key],tbl_COA[SubClass2],"Not Found")</f>
        <v>Administration</v>
      </c>
      <c r="J12795" t="str">
        <f>_xlfn.XLOOKUP(tbl_GL[[#This Row],[Account_key]],tbl_COA[Account_key],tbl_COA[SubAccount],,0)</f>
        <v>Other Expenses</v>
      </c>
      <c r="K12795">
        <f>YEAR(tbl_GL[[#This Row],[Date]])</f>
        <v>2019</v>
      </c>
    </row>
    <row r="12796" spans="1:11" x14ac:dyDescent="0.35">
      <c r="A12796">
        <v>1215.2</v>
      </c>
      <c r="B12796" s="24">
        <v>43772</v>
      </c>
      <c r="C12796">
        <v>5</v>
      </c>
      <c r="D12796" s="13">
        <v>120</v>
      </c>
      <c r="E12796" s="13" t="s">
        <v>97</v>
      </c>
      <c r="F12796" s="17">
        <v>1616</v>
      </c>
      <c r="G12796" t="str">
        <f>_xlfn.XLOOKUP(tbl_GL[[#This Row],[Account_key]],tbl_COA[Account_key],tbl_COA[Class],"Not Found")</f>
        <v>Liabilities and Owners Equity</v>
      </c>
      <c r="H12796" t="str">
        <f>_xlfn.XLOOKUP(tbl_GL[[#This Row],[Account_key]],tbl_COA[Account_key],tbl_COA[SubClass],"Not Found")</f>
        <v>Liabilities</v>
      </c>
      <c r="I12796" t="str">
        <f>_xlfn.XLOOKUP(tbl_GL[[#This Row],[Account_key]],tbl_COA[Account_key],tbl_COA[SubClass2],"Not Found")</f>
        <v>Current Liabilities</v>
      </c>
      <c r="J12796" t="str">
        <f>_xlfn.XLOOKUP(tbl_GL[[#This Row],[Account_key]],tbl_COA[Account_key],tbl_COA[SubAccount],,0)</f>
        <v>Accrued Expenses</v>
      </c>
      <c r="K12796">
        <f>YEAR(tbl_GL[[#This Row],[Date]])</f>
        <v>2019</v>
      </c>
    </row>
    <row r="12797" spans="1:11" x14ac:dyDescent="0.35">
      <c r="A12797">
        <v>1216.0999999999999</v>
      </c>
      <c r="B12797" s="24">
        <v>43774</v>
      </c>
      <c r="C12797">
        <v>5</v>
      </c>
      <c r="D12797" s="13">
        <v>320</v>
      </c>
      <c r="E12797" s="13" t="s">
        <v>97</v>
      </c>
      <c r="F12797" s="17">
        <v>-1591</v>
      </c>
      <c r="G12797" t="str">
        <f>_xlfn.XLOOKUP(tbl_GL[[#This Row],[Account_key]],tbl_COA[Account_key],tbl_COA[Class],"Not Found")</f>
        <v>Operating account</v>
      </c>
      <c r="H12797" t="str">
        <f>_xlfn.XLOOKUP(tbl_GL[[#This Row],[Account_key]],tbl_COA[Account_key],tbl_COA[SubClass],"Not Found")</f>
        <v>Operating Expenses</v>
      </c>
      <c r="I12797" t="str">
        <f>_xlfn.XLOOKUP(tbl_GL[[#This Row],[Account_key]],tbl_COA[Account_key],tbl_COA[SubClass2],"Not Found")</f>
        <v>Administration</v>
      </c>
      <c r="J12797" t="str">
        <f>_xlfn.XLOOKUP(tbl_GL[[#This Row],[Account_key]],tbl_COA[Account_key],tbl_COA[SubAccount],,0)</f>
        <v>Professional Services</v>
      </c>
      <c r="K12797">
        <f>YEAR(tbl_GL[[#This Row],[Date]])</f>
        <v>2019</v>
      </c>
    </row>
    <row r="12798" spans="1:11" x14ac:dyDescent="0.35">
      <c r="A12798">
        <v>1216.2</v>
      </c>
      <c r="B12798" s="24">
        <v>43774</v>
      </c>
      <c r="C12798">
        <v>5</v>
      </c>
      <c r="D12798" s="13">
        <v>120</v>
      </c>
      <c r="E12798" s="13" t="s">
        <v>97</v>
      </c>
      <c r="F12798" s="17">
        <v>1591</v>
      </c>
      <c r="G12798" t="str">
        <f>_xlfn.XLOOKUP(tbl_GL[[#This Row],[Account_key]],tbl_COA[Account_key],tbl_COA[Class],"Not Found")</f>
        <v>Liabilities and Owners Equity</v>
      </c>
      <c r="H12798" t="str">
        <f>_xlfn.XLOOKUP(tbl_GL[[#This Row],[Account_key]],tbl_COA[Account_key],tbl_COA[SubClass],"Not Found")</f>
        <v>Liabilities</v>
      </c>
      <c r="I12798" t="str">
        <f>_xlfn.XLOOKUP(tbl_GL[[#This Row],[Account_key]],tbl_COA[Account_key],tbl_COA[SubClass2],"Not Found")</f>
        <v>Current Liabilities</v>
      </c>
      <c r="J12798" t="str">
        <f>_xlfn.XLOOKUP(tbl_GL[[#This Row],[Account_key]],tbl_COA[Account_key],tbl_COA[SubAccount],,0)</f>
        <v>Accrued Expenses</v>
      </c>
      <c r="K12798">
        <f>YEAR(tbl_GL[[#This Row],[Date]])</f>
        <v>2019</v>
      </c>
    </row>
    <row r="12799" spans="1:11" x14ac:dyDescent="0.35">
      <c r="A12799">
        <v>1217.0999999999999</v>
      </c>
      <c r="B12799" s="24">
        <v>43774</v>
      </c>
      <c r="C12799">
        <v>5</v>
      </c>
      <c r="D12799" s="13">
        <v>10</v>
      </c>
      <c r="E12799" s="13" t="s">
        <v>98</v>
      </c>
      <c r="F12799" s="17">
        <v>-1634</v>
      </c>
      <c r="G12799" t="str">
        <f>_xlfn.XLOOKUP(tbl_GL[[#This Row],[Account_key]],tbl_COA[Account_key],tbl_COA[Class],"Not Found")</f>
        <v>Assets</v>
      </c>
      <c r="H12799" t="str">
        <f>_xlfn.XLOOKUP(tbl_GL[[#This Row],[Account_key]],tbl_COA[Account_key],tbl_COA[SubClass],"Not Found")</f>
        <v>Assets</v>
      </c>
      <c r="I12799" t="str">
        <f>_xlfn.XLOOKUP(tbl_GL[[#This Row],[Account_key]],tbl_COA[Account_key],tbl_COA[SubClass2],"Not Found")</f>
        <v>Current Assets</v>
      </c>
      <c r="J12799" t="str">
        <f>_xlfn.XLOOKUP(tbl_GL[[#This Row],[Account_key]],tbl_COA[Account_key],tbl_COA[SubAccount],,0)</f>
        <v>Cash at Bank</v>
      </c>
      <c r="K12799">
        <f>YEAR(tbl_GL[[#This Row],[Date]])</f>
        <v>2019</v>
      </c>
    </row>
    <row r="12800" spans="1:11" x14ac:dyDescent="0.35">
      <c r="A12800">
        <v>1217.2</v>
      </c>
      <c r="B12800" s="24">
        <v>43774</v>
      </c>
      <c r="C12800">
        <v>5</v>
      </c>
      <c r="D12800" s="13">
        <v>120</v>
      </c>
      <c r="E12800" s="13" t="s">
        <v>98</v>
      </c>
      <c r="F12800" s="17">
        <v>-1634</v>
      </c>
      <c r="G12800" t="str">
        <f>_xlfn.XLOOKUP(tbl_GL[[#This Row],[Account_key]],tbl_COA[Account_key],tbl_COA[Class],"Not Found")</f>
        <v>Liabilities and Owners Equity</v>
      </c>
      <c r="H12800" t="str">
        <f>_xlfn.XLOOKUP(tbl_GL[[#This Row],[Account_key]],tbl_COA[Account_key],tbl_COA[SubClass],"Not Found")</f>
        <v>Liabilities</v>
      </c>
      <c r="I12800" t="str">
        <f>_xlfn.XLOOKUP(tbl_GL[[#This Row],[Account_key]],tbl_COA[Account_key],tbl_COA[SubClass2],"Not Found")</f>
        <v>Current Liabilities</v>
      </c>
      <c r="J12800" t="str">
        <f>_xlfn.XLOOKUP(tbl_GL[[#This Row],[Account_key]],tbl_COA[Account_key],tbl_COA[SubAccount],,0)</f>
        <v>Accrued Expenses</v>
      </c>
      <c r="K12800">
        <f>YEAR(tbl_GL[[#This Row],[Date]])</f>
        <v>2019</v>
      </c>
    </row>
    <row r="12801" spans="1:11" x14ac:dyDescent="0.35">
      <c r="A12801">
        <v>1218.0999999999999</v>
      </c>
      <c r="B12801" s="24">
        <v>43774</v>
      </c>
      <c r="C12801">
        <v>5</v>
      </c>
      <c r="D12801" s="13">
        <v>10</v>
      </c>
      <c r="E12801" s="13" t="s">
        <v>118</v>
      </c>
      <c r="F12801" s="17">
        <v>2250</v>
      </c>
      <c r="G12801" t="str">
        <f>_xlfn.XLOOKUP(tbl_GL[[#This Row],[Account_key]],tbl_COA[Account_key],tbl_COA[Class],"Not Found")</f>
        <v>Assets</v>
      </c>
      <c r="H12801" t="str">
        <f>_xlfn.XLOOKUP(tbl_GL[[#This Row],[Account_key]],tbl_COA[Account_key],tbl_COA[SubClass],"Not Found")</f>
        <v>Assets</v>
      </c>
      <c r="I12801" t="str">
        <f>_xlfn.XLOOKUP(tbl_GL[[#This Row],[Account_key]],tbl_COA[Account_key],tbl_COA[SubClass2],"Not Found")</f>
        <v>Current Assets</v>
      </c>
      <c r="J12801" t="str">
        <f>_xlfn.XLOOKUP(tbl_GL[[#This Row],[Account_key]],tbl_COA[Account_key],tbl_COA[SubAccount],,0)</f>
        <v>Cash at Bank</v>
      </c>
      <c r="K12801">
        <f>YEAR(tbl_GL[[#This Row],[Date]])</f>
        <v>2019</v>
      </c>
    </row>
    <row r="12802" spans="1:11" x14ac:dyDescent="0.35">
      <c r="A12802">
        <v>1218.2</v>
      </c>
      <c r="B12802" s="24">
        <v>43774</v>
      </c>
      <c r="C12802">
        <v>5</v>
      </c>
      <c r="D12802" s="13">
        <v>431</v>
      </c>
      <c r="E12802" s="13" t="s">
        <v>118</v>
      </c>
      <c r="F12802" s="17">
        <v>2250</v>
      </c>
      <c r="G12802" t="str">
        <f>_xlfn.XLOOKUP(tbl_GL[[#This Row],[Account_key]],tbl_COA[Account_key],tbl_COA[Class],"Not Found")</f>
        <v>Non-operating</v>
      </c>
      <c r="H12802" t="str">
        <f>_xlfn.XLOOKUP(tbl_GL[[#This Row],[Account_key]],tbl_COA[Account_key],tbl_COA[SubClass],"Not Found")</f>
        <v>Dividend Income</v>
      </c>
      <c r="I12802" t="str">
        <f>_xlfn.XLOOKUP(tbl_GL[[#This Row],[Account_key]],tbl_COA[Account_key],tbl_COA[SubClass2],"Not Found")</f>
        <v>Dividend Income</v>
      </c>
      <c r="J12802" t="str">
        <f>_xlfn.XLOOKUP(tbl_GL[[#This Row],[Account_key]],tbl_COA[Account_key],tbl_COA[SubAccount],,0)</f>
        <v>Dividend Income</v>
      </c>
      <c r="K12802">
        <f>YEAR(tbl_GL[[#This Row],[Date]])</f>
        <v>2019</v>
      </c>
    </row>
    <row r="12803" spans="1:11" x14ac:dyDescent="0.35">
      <c r="A12803">
        <v>1219.0999999999999</v>
      </c>
      <c r="B12803" s="24">
        <v>43776</v>
      </c>
      <c r="C12803">
        <v>5</v>
      </c>
      <c r="D12803" s="13">
        <v>340</v>
      </c>
      <c r="E12803" s="13" t="s">
        <v>99</v>
      </c>
      <c r="F12803" s="17">
        <v>-248</v>
      </c>
      <c r="G12803" t="str">
        <f>_xlfn.XLOOKUP(tbl_GL[[#This Row],[Account_key]],tbl_COA[Account_key],tbl_COA[Class],"Not Found")</f>
        <v>Operating account</v>
      </c>
      <c r="H12803" t="str">
        <f>_xlfn.XLOOKUP(tbl_GL[[#This Row],[Account_key]],tbl_COA[Account_key],tbl_COA[SubClass],"Not Found")</f>
        <v>Operating Expenses</v>
      </c>
      <c r="I12803" t="str">
        <f>_xlfn.XLOOKUP(tbl_GL[[#This Row],[Account_key]],tbl_COA[Account_key],tbl_COA[SubClass2],"Not Found")</f>
        <v>Administration</v>
      </c>
      <c r="J12803" t="str">
        <f>_xlfn.XLOOKUP(tbl_GL[[#This Row],[Account_key]],tbl_COA[Account_key],tbl_COA[SubAccount],,0)</f>
        <v>Utilities</v>
      </c>
      <c r="K12803">
        <f>YEAR(tbl_GL[[#This Row],[Date]])</f>
        <v>2019</v>
      </c>
    </row>
    <row r="12804" spans="1:11" x14ac:dyDescent="0.35">
      <c r="A12804">
        <v>1219.2</v>
      </c>
      <c r="B12804" s="24">
        <v>43776</v>
      </c>
      <c r="C12804">
        <v>5</v>
      </c>
      <c r="D12804" s="13">
        <v>20</v>
      </c>
      <c r="E12804" s="13" t="s">
        <v>99</v>
      </c>
      <c r="F12804" s="17">
        <v>-248</v>
      </c>
      <c r="G12804" t="str">
        <f>_xlfn.XLOOKUP(tbl_GL[[#This Row],[Account_key]],tbl_COA[Account_key],tbl_COA[Class],"Not Found")</f>
        <v>Assets</v>
      </c>
      <c r="H12804" t="str">
        <f>_xlfn.XLOOKUP(tbl_GL[[#This Row],[Account_key]],tbl_COA[Account_key],tbl_COA[SubClass],"Not Found")</f>
        <v>Assets</v>
      </c>
      <c r="I12804" t="str">
        <f>_xlfn.XLOOKUP(tbl_GL[[#This Row],[Account_key]],tbl_COA[Account_key],tbl_COA[SubClass2],"Not Found")</f>
        <v>Current Assets</v>
      </c>
      <c r="J12804" t="str">
        <f>_xlfn.XLOOKUP(tbl_GL[[#This Row],[Account_key]],tbl_COA[Account_key],tbl_COA[SubAccount],,0)</f>
        <v>Cash in hand</v>
      </c>
      <c r="K12804">
        <f>YEAR(tbl_GL[[#This Row],[Date]])</f>
        <v>2019</v>
      </c>
    </row>
    <row r="12805" spans="1:11" x14ac:dyDescent="0.35">
      <c r="A12805">
        <v>1220.0999999999999</v>
      </c>
      <c r="B12805" s="24">
        <v>43776</v>
      </c>
      <c r="C12805">
        <v>5</v>
      </c>
      <c r="D12805" s="13">
        <v>10</v>
      </c>
      <c r="E12805" s="13" t="s">
        <v>98</v>
      </c>
      <c r="F12805" s="17">
        <v>-1790</v>
      </c>
      <c r="G12805" t="str">
        <f>_xlfn.XLOOKUP(tbl_GL[[#This Row],[Account_key]],tbl_COA[Account_key],tbl_COA[Class],"Not Found")</f>
        <v>Assets</v>
      </c>
      <c r="H12805" t="str">
        <f>_xlfn.XLOOKUP(tbl_GL[[#This Row],[Account_key]],tbl_COA[Account_key],tbl_COA[SubClass],"Not Found")</f>
        <v>Assets</v>
      </c>
      <c r="I12805" t="str">
        <f>_xlfn.XLOOKUP(tbl_GL[[#This Row],[Account_key]],tbl_COA[Account_key],tbl_COA[SubClass2],"Not Found")</f>
        <v>Current Assets</v>
      </c>
      <c r="J12805" t="str">
        <f>_xlfn.XLOOKUP(tbl_GL[[#This Row],[Account_key]],tbl_COA[Account_key],tbl_COA[SubAccount],,0)</f>
        <v>Cash at Bank</v>
      </c>
      <c r="K12805">
        <f>YEAR(tbl_GL[[#This Row],[Date]])</f>
        <v>2019</v>
      </c>
    </row>
    <row r="12806" spans="1:11" x14ac:dyDescent="0.35">
      <c r="A12806">
        <v>1220.2</v>
      </c>
      <c r="B12806" s="24">
        <v>43776</v>
      </c>
      <c r="C12806">
        <v>5</v>
      </c>
      <c r="D12806" s="13">
        <v>120</v>
      </c>
      <c r="E12806" s="13" t="s">
        <v>98</v>
      </c>
      <c r="F12806" s="17">
        <v>-1790</v>
      </c>
      <c r="G12806" t="str">
        <f>_xlfn.XLOOKUP(tbl_GL[[#This Row],[Account_key]],tbl_COA[Account_key],tbl_COA[Class],"Not Found")</f>
        <v>Liabilities and Owners Equity</v>
      </c>
      <c r="H12806" t="str">
        <f>_xlfn.XLOOKUP(tbl_GL[[#This Row],[Account_key]],tbl_COA[Account_key],tbl_COA[SubClass],"Not Found")</f>
        <v>Liabilities</v>
      </c>
      <c r="I12806" t="str">
        <f>_xlfn.XLOOKUP(tbl_GL[[#This Row],[Account_key]],tbl_COA[Account_key],tbl_COA[SubClass2],"Not Found")</f>
        <v>Current Liabilities</v>
      </c>
      <c r="J12806" t="str">
        <f>_xlfn.XLOOKUP(tbl_GL[[#This Row],[Account_key]],tbl_COA[Account_key],tbl_COA[SubAccount],,0)</f>
        <v>Accrued Expenses</v>
      </c>
      <c r="K12806">
        <f>YEAR(tbl_GL[[#This Row],[Date]])</f>
        <v>2019</v>
      </c>
    </row>
    <row r="12807" spans="1:11" x14ac:dyDescent="0.35">
      <c r="A12807">
        <v>1221.0999999999999</v>
      </c>
      <c r="B12807" s="24">
        <v>43776</v>
      </c>
      <c r="C12807">
        <v>5</v>
      </c>
      <c r="D12807" s="13">
        <v>10</v>
      </c>
      <c r="E12807" s="13" t="s">
        <v>84</v>
      </c>
      <c r="F12807" s="17">
        <v>-20475</v>
      </c>
      <c r="G12807" t="str">
        <f>_xlfn.XLOOKUP(tbl_GL[[#This Row],[Account_key]],tbl_COA[Account_key],tbl_COA[Class],"Not Found")</f>
        <v>Assets</v>
      </c>
      <c r="H12807" t="str">
        <f>_xlfn.XLOOKUP(tbl_GL[[#This Row],[Account_key]],tbl_COA[Account_key],tbl_COA[SubClass],"Not Found")</f>
        <v>Assets</v>
      </c>
      <c r="I12807" t="str">
        <f>_xlfn.XLOOKUP(tbl_GL[[#This Row],[Account_key]],tbl_COA[Account_key],tbl_COA[SubClass2],"Not Found")</f>
        <v>Current Assets</v>
      </c>
      <c r="J12807" t="str">
        <f>_xlfn.XLOOKUP(tbl_GL[[#This Row],[Account_key]],tbl_COA[Account_key],tbl_COA[SubAccount],,0)</f>
        <v>Cash at Bank</v>
      </c>
      <c r="K12807">
        <f>YEAR(tbl_GL[[#This Row],[Date]])</f>
        <v>2019</v>
      </c>
    </row>
    <row r="12808" spans="1:11" x14ac:dyDescent="0.35">
      <c r="A12808">
        <v>1221.2</v>
      </c>
      <c r="B12808" s="24">
        <v>43776</v>
      </c>
      <c r="C12808">
        <v>5</v>
      </c>
      <c r="D12808" s="13">
        <v>110</v>
      </c>
      <c r="E12808" s="13" t="s">
        <v>84</v>
      </c>
      <c r="F12808" s="17">
        <v>-20475</v>
      </c>
      <c r="G12808" t="str">
        <f>_xlfn.XLOOKUP(tbl_GL[[#This Row],[Account_key]],tbl_COA[Account_key],tbl_COA[Class],"Not Found")</f>
        <v>Liabilities and Owners Equity</v>
      </c>
      <c r="H12808" t="str">
        <f>_xlfn.XLOOKUP(tbl_GL[[#This Row],[Account_key]],tbl_COA[Account_key],tbl_COA[SubClass],"Not Found")</f>
        <v>Liabilities</v>
      </c>
      <c r="I12808" t="str">
        <f>_xlfn.XLOOKUP(tbl_GL[[#This Row],[Account_key]],tbl_COA[Account_key],tbl_COA[SubClass2],"Not Found")</f>
        <v>Current Liabilities</v>
      </c>
      <c r="J12808" t="str">
        <f>_xlfn.XLOOKUP(tbl_GL[[#This Row],[Account_key]],tbl_COA[Account_key],tbl_COA[SubAccount],,0)</f>
        <v>Trade Payables</v>
      </c>
      <c r="K12808">
        <f>YEAR(tbl_GL[[#This Row],[Date]])</f>
        <v>2019</v>
      </c>
    </row>
    <row r="12809" spans="1:11" x14ac:dyDescent="0.35">
      <c r="A12809">
        <v>1222.0999999999999</v>
      </c>
      <c r="B12809" s="24">
        <v>43777</v>
      </c>
      <c r="C12809">
        <v>5</v>
      </c>
      <c r="D12809" s="13">
        <v>350</v>
      </c>
      <c r="E12809" s="13" t="s">
        <v>97</v>
      </c>
      <c r="F12809" s="17">
        <v>-1299</v>
      </c>
      <c r="G12809" t="str">
        <f>_xlfn.XLOOKUP(tbl_GL[[#This Row],[Account_key]],tbl_COA[Account_key],tbl_COA[Class],"Not Found")</f>
        <v>Operating account</v>
      </c>
      <c r="H12809" t="str">
        <f>_xlfn.XLOOKUP(tbl_GL[[#This Row],[Account_key]],tbl_COA[Account_key],tbl_COA[SubClass],"Not Found")</f>
        <v>Operating Expenses</v>
      </c>
      <c r="I12809" t="str">
        <f>_xlfn.XLOOKUP(tbl_GL[[#This Row],[Account_key]],tbl_COA[Account_key],tbl_COA[SubClass2],"Not Found")</f>
        <v>Administration</v>
      </c>
      <c r="J12809" t="str">
        <f>_xlfn.XLOOKUP(tbl_GL[[#This Row],[Account_key]],tbl_COA[Account_key],tbl_COA[SubAccount],,0)</f>
        <v>Other Expenses</v>
      </c>
      <c r="K12809">
        <f>YEAR(tbl_GL[[#This Row],[Date]])</f>
        <v>2019</v>
      </c>
    </row>
    <row r="12810" spans="1:11" x14ac:dyDescent="0.35">
      <c r="A12810">
        <v>1222.2</v>
      </c>
      <c r="B12810" s="24">
        <v>43777</v>
      </c>
      <c r="C12810">
        <v>5</v>
      </c>
      <c r="D12810" s="13">
        <v>120</v>
      </c>
      <c r="E12810" s="13" t="s">
        <v>97</v>
      </c>
      <c r="F12810" s="17">
        <v>1299</v>
      </c>
      <c r="G12810" t="str">
        <f>_xlfn.XLOOKUP(tbl_GL[[#This Row],[Account_key]],tbl_COA[Account_key],tbl_COA[Class],"Not Found")</f>
        <v>Liabilities and Owners Equity</v>
      </c>
      <c r="H12810" t="str">
        <f>_xlfn.XLOOKUP(tbl_GL[[#This Row],[Account_key]],tbl_COA[Account_key],tbl_COA[SubClass],"Not Found")</f>
        <v>Liabilities</v>
      </c>
      <c r="I12810" t="str">
        <f>_xlfn.XLOOKUP(tbl_GL[[#This Row],[Account_key]],tbl_COA[Account_key],tbl_COA[SubClass2],"Not Found")</f>
        <v>Current Liabilities</v>
      </c>
      <c r="J12810" t="str">
        <f>_xlfn.XLOOKUP(tbl_GL[[#This Row],[Account_key]],tbl_COA[Account_key],tbl_COA[SubAccount],,0)</f>
        <v>Accrued Expenses</v>
      </c>
      <c r="K12810">
        <f>YEAR(tbl_GL[[#This Row],[Date]])</f>
        <v>2019</v>
      </c>
    </row>
    <row r="12811" spans="1:11" x14ac:dyDescent="0.35">
      <c r="A12811">
        <v>1223.0999999999999</v>
      </c>
      <c r="B12811" s="24">
        <v>43777</v>
      </c>
      <c r="C12811">
        <v>5</v>
      </c>
      <c r="D12811" s="13">
        <v>10</v>
      </c>
      <c r="E12811" s="13" t="s">
        <v>98</v>
      </c>
      <c r="F12811" s="17">
        <v>-1741</v>
      </c>
      <c r="G12811" t="str">
        <f>_xlfn.XLOOKUP(tbl_GL[[#This Row],[Account_key]],tbl_COA[Account_key],tbl_COA[Class],"Not Found")</f>
        <v>Assets</v>
      </c>
      <c r="H12811" t="str">
        <f>_xlfn.XLOOKUP(tbl_GL[[#This Row],[Account_key]],tbl_COA[Account_key],tbl_COA[SubClass],"Not Found")</f>
        <v>Assets</v>
      </c>
      <c r="I12811" t="str">
        <f>_xlfn.XLOOKUP(tbl_GL[[#This Row],[Account_key]],tbl_COA[Account_key],tbl_COA[SubClass2],"Not Found")</f>
        <v>Current Assets</v>
      </c>
      <c r="J12811" t="str">
        <f>_xlfn.XLOOKUP(tbl_GL[[#This Row],[Account_key]],tbl_COA[Account_key],tbl_COA[SubAccount],,0)</f>
        <v>Cash at Bank</v>
      </c>
      <c r="K12811">
        <f>YEAR(tbl_GL[[#This Row],[Date]])</f>
        <v>2019</v>
      </c>
    </row>
    <row r="12812" spans="1:11" x14ac:dyDescent="0.35">
      <c r="A12812">
        <v>1223.2</v>
      </c>
      <c r="B12812" s="24">
        <v>43777</v>
      </c>
      <c r="C12812">
        <v>5</v>
      </c>
      <c r="D12812" s="13">
        <v>120</v>
      </c>
      <c r="E12812" s="13" t="s">
        <v>98</v>
      </c>
      <c r="F12812" s="17">
        <v>-1741</v>
      </c>
      <c r="G12812" t="str">
        <f>_xlfn.XLOOKUP(tbl_GL[[#This Row],[Account_key]],tbl_COA[Account_key],tbl_COA[Class],"Not Found")</f>
        <v>Liabilities and Owners Equity</v>
      </c>
      <c r="H12812" t="str">
        <f>_xlfn.XLOOKUP(tbl_GL[[#This Row],[Account_key]],tbl_COA[Account_key],tbl_COA[SubClass],"Not Found")</f>
        <v>Liabilities</v>
      </c>
      <c r="I12812" t="str">
        <f>_xlfn.XLOOKUP(tbl_GL[[#This Row],[Account_key]],tbl_COA[Account_key],tbl_COA[SubClass2],"Not Found")</f>
        <v>Current Liabilities</v>
      </c>
      <c r="J12812" t="str">
        <f>_xlfn.XLOOKUP(tbl_GL[[#This Row],[Account_key]],tbl_COA[Account_key],tbl_COA[SubAccount],,0)</f>
        <v>Accrued Expenses</v>
      </c>
      <c r="K12812">
        <f>YEAR(tbl_GL[[#This Row],[Date]])</f>
        <v>2019</v>
      </c>
    </row>
    <row r="12813" spans="1:11" x14ac:dyDescent="0.35">
      <c r="A12813">
        <v>1224.0999999999999</v>
      </c>
      <c r="B12813" s="24">
        <v>43778</v>
      </c>
      <c r="C12813">
        <v>5</v>
      </c>
      <c r="D12813" s="13">
        <v>260</v>
      </c>
      <c r="E12813" s="13" t="s">
        <v>83</v>
      </c>
      <c r="F12813" s="17">
        <v>369</v>
      </c>
      <c r="G12813" t="str">
        <f>_xlfn.XLOOKUP(tbl_GL[[#This Row],[Account_key]],tbl_COA[Account_key],tbl_COA[Class],"Not Found")</f>
        <v>Operating account</v>
      </c>
      <c r="H12813" t="str">
        <f>_xlfn.XLOOKUP(tbl_GL[[#This Row],[Account_key]],tbl_COA[Account_key],tbl_COA[SubClass],"Not Found")</f>
        <v>Operating Expenses</v>
      </c>
      <c r="I12813" t="str">
        <f>_xlfn.XLOOKUP(tbl_GL[[#This Row],[Account_key]],tbl_COA[Account_key],tbl_COA[SubClass2],"Not Found")</f>
        <v>Marketing</v>
      </c>
      <c r="J12813" t="str">
        <f>_xlfn.XLOOKUP(tbl_GL[[#This Row],[Account_key]],tbl_COA[Account_key],tbl_COA[SubAccount],,0)</f>
        <v>Commissions</v>
      </c>
      <c r="K12813">
        <f>YEAR(tbl_GL[[#This Row],[Date]])</f>
        <v>2019</v>
      </c>
    </row>
    <row r="12814" spans="1:11" x14ac:dyDescent="0.35">
      <c r="A12814">
        <v>1224.2</v>
      </c>
      <c r="B12814" s="24">
        <v>43778</v>
      </c>
      <c r="C12814">
        <v>5</v>
      </c>
      <c r="D12814" s="13">
        <v>20</v>
      </c>
      <c r="E12814" s="13" t="s">
        <v>83</v>
      </c>
      <c r="F12814" s="17">
        <v>369</v>
      </c>
      <c r="G12814" t="str">
        <f>_xlfn.XLOOKUP(tbl_GL[[#This Row],[Account_key]],tbl_COA[Account_key],tbl_COA[Class],"Not Found")</f>
        <v>Assets</v>
      </c>
      <c r="H12814" t="str">
        <f>_xlfn.XLOOKUP(tbl_GL[[#This Row],[Account_key]],tbl_COA[Account_key],tbl_COA[SubClass],"Not Found")</f>
        <v>Assets</v>
      </c>
      <c r="I12814" t="str">
        <f>_xlfn.XLOOKUP(tbl_GL[[#This Row],[Account_key]],tbl_COA[Account_key],tbl_COA[SubClass2],"Not Found")</f>
        <v>Current Assets</v>
      </c>
      <c r="J12814" t="str">
        <f>_xlfn.XLOOKUP(tbl_GL[[#This Row],[Account_key]],tbl_COA[Account_key],tbl_COA[SubAccount],,0)</f>
        <v>Cash in hand</v>
      </c>
      <c r="K12814">
        <f>YEAR(tbl_GL[[#This Row],[Date]])</f>
        <v>2019</v>
      </c>
    </row>
    <row r="12815" spans="1:11" x14ac:dyDescent="0.35">
      <c r="A12815">
        <v>1225.0999999999999</v>
      </c>
      <c r="B12815" s="24">
        <v>43778</v>
      </c>
      <c r="C12815">
        <v>5</v>
      </c>
      <c r="D12815" s="13">
        <v>230</v>
      </c>
      <c r="E12815" s="13" t="s">
        <v>4</v>
      </c>
      <c r="F12815" s="17">
        <v>-811</v>
      </c>
      <c r="G12815" t="str">
        <f>_xlfn.XLOOKUP(tbl_GL[[#This Row],[Account_key]],tbl_COA[Account_key],tbl_COA[Class],"Not Found")</f>
        <v>Trading account</v>
      </c>
      <c r="H12815" t="str">
        <f>_xlfn.XLOOKUP(tbl_GL[[#This Row],[Account_key]],tbl_COA[Account_key],tbl_COA[SubClass],"Not Found")</f>
        <v>Cost of Sales</v>
      </c>
      <c r="I12815" t="str">
        <f>_xlfn.XLOOKUP(tbl_GL[[#This Row],[Account_key]],tbl_COA[Account_key],tbl_COA[SubClass2],"Not Found")</f>
        <v>Cost of Sales</v>
      </c>
      <c r="J12815" t="str">
        <f>_xlfn.XLOOKUP(tbl_GL[[#This Row],[Account_key]],tbl_COA[Account_key],tbl_COA[SubAccount],,0)</f>
        <v>Cost of Sales</v>
      </c>
      <c r="K12815">
        <f>YEAR(tbl_GL[[#This Row],[Date]])</f>
        <v>2019</v>
      </c>
    </row>
    <row r="12816" spans="1:11" x14ac:dyDescent="0.35">
      <c r="A12816">
        <v>1225.2</v>
      </c>
      <c r="B12816" s="24">
        <v>43778</v>
      </c>
      <c r="C12816">
        <v>5</v>
      </c>
      <c r="D12816" s="13">
        <v>60</v>
      </c>
      <c r="E12816" s="13" t="s">
        <v>4</v>
      </c>
      <c r="F12816" s="17">
        <v>-811</v>
      </c>
      <c r="G12816" t="str">
        <f>_xlfn.XLOOKUP(tbl_GL[[#This Row],[Account_key]],tbl_COA[Account_key],tbl_COA[Class],"Not Found")</f>
        <v>Assets</v>
      </c>
      <c r="H12816" t="str">
        <f>_xlfn.XLOOKUP(tbl_GL[[#This Row],[Account_key]],tbl_COA[Account_key],tbl_COA[SubClass],"Not Found")</f>
        <v>Assets</v>
      </c>
      <c r="I12816" t="str">
        <f>_xlfn.XLOOKUP(tbl_GL[[#This Row],[Account_key]],tbl_COA[Account_key],tbl_COA[SubClass2],"Not Found")</f>
        <v>Current Assets</v>
      </c>
      <c r="J12816" t="str">
        <f>_xlfn.XLOOKUP(tbl_GL[[#This Row],[Account_key]],tbl_COA[Account_key],tbl_COA[SubAccount],,0)</f>
        <v>Inventory</v>
      </c>
      <c r="K12816">
        <f>YEAR(tbl_GL[[#This Row],[Date]])</f>
        <v>2019</v>
      </c>
    </row>
    <row r="12817" spans="1:11" x14ac:dyDescent="0.35">
      <c r="A12817">
        <v>1226.0999999999999</v>
      </c>
      <c r="B12817" s="24">
        <v>43778</v>
      </c>
      <c r="C12817">
        <v>5</v>
      </c>
      <c r="D12817" s="13">
        <v>230</v>
      </c>
      <c r="E12817" s="13" t="s">
        <v>4</v>
      </c>
      <c r="F12817" s="17">
        <v>-3385</v>
      </c>
      <c r="G12817" t="str">
        <f>_xlfn.XLOOKUP(tbl_GL[[#This Row],[Account_key]],tbl_COA[Account_key],tbl_COA[Class],"Not Found")</f>
        <v>Trading account</v>
      </c>
      <c r="H12817" t="str">
        <f>_xlfn.XLOOKUP(tbl_GL[[#This Row],[Account_key]],tbl_COA[Account_key],tbl_COA[SubClass],"Not Found")</f>
        <v>Cost of Sales</v>
      </c>
      <c r="I12817" t="str">
        <f>_xlfn.XLOOKUP(tbl_GL[[#This Row],[Account_key]],tbl_COA[Account_key],tbl_COA[SubClass2],"Not Found")</f>
        <v>Cost of Sales</v>
      </c>
      <c r="J12817" t="str">
        <f>_xlfn.XLOOKUP(tbl_GL[[#This Row],[Account_key]],tbl_COA[Account_key],tbl_COA[SubAccount],,0)</f>
        <v>Cost of Sales</v>
      </c>
      <c r="K12817">
        <f>YEAR(tbl_GL[[#This Row],[Date]])</f>
        <v>2019</v>
      </c>
    </row>
    <row r="12818" spans="1:11" x14ac:dyDescent="0.35">
      <c r="A12818">
        <v>1226.2</v>
      </c>
      <c r="B12818" s="24">
        <v>43778</v>
      </c>
      <c r="C12818">
        <v>5</v>
      </c>
      <c r="D12818" s="13">
        <v>60</v>
      </c>
      <c r="E12818" s="13" t="s">
        <v>4</v>
      </c>
      <c r="F12818" s="17">
        <v>-3385</v>
      </c>
      <c r="G12818" t="str">
        <f>_xlfn.XLOOKUP(tbl_GL[[#This Row],[Account_key]],tbl_COA[Account_key],tbl_COA[Class],"Not Found")</f>
        <v>Assets</v>
      </c>
      <c r="H12818" t="str">
        <f>_xlfn.XLOOKUP(tbl_GL[[#This Row],[Account_key]],tbl_COA[Account_key],tbl_COA[SubClass],"Not Found")</f>
        <v>Assets</v>
      </c>
      <c r="I12818" t="str">
        <f>_xlfn.XLOOKUP(tbl_GL[[#This Row],[Account_key]],tbl_COA[Account_key],tbl_COA[SubClass2],"Not Found")</f>
        <v>Current Assets</v>
      </c>
      <c r="J12818" t="str">
        <f>_xlfn.XLOOKUP(tbl_GL[[#This Row],[Account_key]],tbl_COA[Account_key],tbl_COA[SubAccount],,0)</f>
        <v>Inventory</v>
      </c>
      <c r="K12818">
        <f>YEAR(tbl_GL[[#This Row],[Date]])</f>
        <v>2019</v>
      </c>
    </row>
    <row r="12819" spans="1:11" x14ac:dyDescent="0.35">
      <c r="A12819">
        <v>1227.0999999999999</v>
      </c>
      <c r="B12819" s="24">
        <v>43778</v>
      </c>
      <c r="C12819">
        <v>5</v>
      </c>
      <c r="D12819" s="13">
        <v>210</v>
      </c>
      <c r="E12819" s="13" t="s">
        <v>7</v>
      </c>
      <c r="F12819" s="17">
        <v>3649</v>
      </c>
      <c r="G12819" t="str">
        <f>_xlfn.XLOOKUP(tbl_GL[[#This Row],[Account_key]],tbl_COA[Account_key],tbl_COA[Class],"Not Found")</f>
        <v>Trading account</v>
      </c>
      <c r="H12819" t="str">
        <f>_xlfn.XLOOKUP(tbl_GL[[#This Row],[Account_key]],tbl_COA[Account_key],tbl_COA[SubClass],"Not Found")</f>
        <v>Sales</v>
      </c>
      <c r="I12819" t="str">
        <f>_xlfn.XLOOKUP(tbl_GL[[#This Row],[Account_key]],tbl_COA[Account_key],tbl_COA[SubClass2],"Not Found")</f>
        <v>Sales</v>
      </c>
      <c r="J12819" t="str">
        <f>_xlfn.XLOOKUP(tbl_GL[[#This Row],[Account_key]],tbl_COA[Account_key],tbl_COA[SubAccount],,0)</f>
        <v>Sales</v>
      </c>
      <c r="K12819">
        <f>YEAR(tbl_GL[[#This Row],[Date]])</f>
        <v>2019</v>
      </c>
    </row>
    <row r="12820" spans="1:11" x14ac:dyDescent="0.35">
      <c r="A12820">
        <v>1227.2</v>
      </c>
      <c r="B12820" s="24">
        <v>43778</v>
      </c>
      <c r="C12820">
        <v>5</v>
      </c>
      <c r="D12820" s="13">
        <v>10</v>
      </c>
      <c r="E12820" s="13" t="s">
        <v>7</v>
      </c>
      <c r="F12820" s="17">
        <v>3649</v>
      </c>
      <c r="G12820" t="str">
        <f>_xlfn.XLOOKUP(tbl_GL[[#This Row],[Account_key]],tbl_COA[Account_key],tbl_COA[Class],"Not Found")</f>
        <v>Assets</v>
      </c>
      <c r="H12820" t="str">
        <f>_xlfn.XLOOKUP(tbl_GL[[#This Row],[Account_key]],tbl_COA[Account_key],tbl_COA[SubClass],"Not Found")</f>
        <v>Assets</v>
      </c>
      <c r="I12820" t="str">
        <f>_xlfn.XLOOKUP(tbl_GL[[#This Row],[Account_key]],tbl_COA[Account_key],tbl_COA[SubClass2],"Not Found")</f>
        <v>Current Assets</v>
      </c>
      <c r="J12820" t="str">
        <f>_xlfn.XLOOKUP(tbl_GL[[#This Row],[Account_key]],tbl_COA[Account_key],tbl_COA[SubAccount],,0)</f>
        <v>Cash at Bank</v>
      </c>
      <c r="K12820">
        <f>YEAR(tbl_GL[[#This Row],[Date]])</f>
        <v>2019</v>
      </c>
    </row>
    <row r="12821" spans="1:11" x14ac:dyDescent="0.35">
      <c r="A12821">
        <v>1228.0999999999999</v>
      </c>
      <c r="B12821" s="24">
        <v>43778</v>
      </c>
      <c r="C12821">
        <v>5</v>
      </c>
      <c r="D12821" s="13">
        <v>210</v>
      </c>
      <c r="E12821" s="13" t="s">
        <v>8</v>
      </c>
      <c r="F12821" s="17">
        <v>13328</v>
      </c>
      <c r="G12821" t="str">
        <f>_xlfn.XLOOKUP(tbl_GL[[#This Row],[Account_key]],tbl_COA[Account_key],tbl_COA[Class],"Not Found")</f>
        <v>Trading account</v>
      </c>
      <c r="H12821" t="str">
        <f>_xlfn.XLOOKUP(tbl_GL[[#This Row],[Account_key]],tbl_COA[Account_key],tbl_COA[SubClass],"Not Found")</f>
        <v>Sales</v>
      </c>
      <c r="I12821" t="str">
        <f>_xlfn.XLOOKUP(tbl_GL[[#This Row],[Account_key]],tbl_COA[Account_key],tbl_COA[SubClass2],"Not Found")</f>
        <v>Sales</v>
      </c>
      <c r="J12821" t="str">
        <f>_xlfn.XLOOKUP(tbl_GL[[#This Row],[Account_key]],tbl_COA[Account_key],tbl_COA[SubAccount],,0)</f>
        <v>Sales</v>
      </c>
      <c r="K12821">
        <f>YEAR(tbl_GL[[#This Row],[Date]])</f>
        <v>2019</v>
      </c>
    </row>
    <row r="12822" spans="1:11" x14ac:dyDescent="0.35">
      <c r="A12822">
        <v>1228.2</v>
      </c>
      <c r="B12822" s="24">
        <v>43778</v>
      </c>
      <c r="C12822">
        <v>5</v>
      </c>
      <c r="D12822" s="13">
        <v>30</v>
      </c>
      <c r="E12822" s="13" t="s">
        <v>8</v>
      </c>
      <c r="F12822" s="17">
        <v>13328</v>
      </c>
      <c r="G12822" t="str">
        <f>_xlfn.XLOOKUP(tbl_GL[[#This Row],[Account_key]],tbl_COA[Account_key],tbl_COA[Class],"Not Found")</f>
        <v>Assets</v>
      </c>
      <c r="H12822" t="str">
        <f>_xlfn.XLOOKUP(tbl_GL[[#This Row],[Account_key]],tbl_COA[Account_key],tbl_COA[SubClass],"Not Found")</f>
        <v>Assets</v>
      </c>
      <c r="I12822" t="str">
        <f>_xlfn.XLOOKUP(tbl_GL[[#This Row],[Account_key]],tbl_COA[Account_key],tbl_COA[SubClass2],"Not Found")</f>
        <v>Current Assets</v>
      </c>
      <c r="J12822" t="str">
        <f>_xlfn.XLOOKUP(tbl_GL[[#This Row],[Account_key]],tbl_COA[Account_key],tbl_COA[SubAccount],,0)</f>
        <v>Trade Receivables</v>
      </c>
      <c r="K12822">
        <f>YEAR(tbl_GL[[#This Row],[Date]])</f>
        <v>2019</v>
      </c>
    </row>
    <row r="12823" spans="1:11" x14ac:dyDescent="0.35">
      <c r="A12823">
        <v>1229.0999999999999</v>
      </c>
      <c r="B12823" s="24">
        <v>43778</v>
      </c>
      <c r="C12823">
        <v>5</v>
      </c>
      <c r="D12823" s="13">
        <v>30</v>
      </c>
      <c r="E12823" s="13" t="s">
        <v>80</v>
      </c>
      <c r="F12823" s="17">
        <v>-15575</v>
      </c>
      <c r="G12823" t="str">
        <f>_xlfn.XLOOKUP(tbl_GL[[#This Row],[Account_key]],tbl_COA[Account_key],tbl_COA[Class],"Not Found")</f>
        <v>Assets</v>
      </c>
      <c r="H12823" t="str">
        <f>_xlfn.XLOOKUP(tbl_GL[[#This Row],[Account_key]],tbl_COA[Account_key],tbl_COA[SubClass],"Not Found")</f>
        <v>Assets</v>
      </c>
      <c r="I12823" t="str">
        <f>_xlfn.XLOOKUP(tbl_GL[[#This Row],[Account_key]],tbl_COA[Account_key],tbl_COA[SubClass2],"Not Found")</f>
        <v>Current Assets</v>
      </c>
      <c r="J12823" t="str">
        <f>_xlfn.XLOOKUP(tbl_GL[[#This Row],[Account_key]],tbl_COA[Account_key],tbl_COA[SubAccount],,0)</f>
        <v>Trade Receivables</v>
      </c>
      <c r="K12823">
        <f>YEAR(tbl_GL[[#This Row],[Date]])</f>
        <v>2019</v>
      </c>
    </row>
    <row r="12824" spans="1:11" x14ac:dyDescent="0.35">
      <c r="A12824">
        <v>1229.2</v>
      </c>
      <c r="B12824" s="24">
        <v>43778</v>
      </c>
      <c r="C12824">
        <v>5</v>
      </c>
      <c r="D12824" s="13">
        <v>10</v>
      </c>
      <c r="E12824" s="13" t="s">
        <v>80</v>
      </c>
      <c r="F12824" s="17">
        <v>15575</v>
      </c>
      <c r="G12824" t="str">
        <f>_xlfn.XLOOKUP(tbl_GL[[#This Row],[Account_key]],tbl_COA[Account_key],tbl_COA[Class],"Not Found")</f>
        <v>Assets</v>
      </c>
      <c r="H12824" t="str">
        <f>_xlfn.XLOOKUP(tbl_GL[[#This Row],[Account_key]],tbl_COA[Account_key],tbl_COA[SubClass],"Not Found")</f>
        <v>Assets</v>
      </c>
      <c r="I12824" t="str">
        <f>_xlfn.XLOOKUP(tbl_GL[[#This Row],[Account_key]],tbl_COA[Account_key],tbl_COA[SubClass2],"Not Found")</f>
        <v>Current Assets</v>
      </c>
      <c r="J12824" t="str">
        <f>_xlfn.XLOOKUP(tbl_GL[[#This Row],[Account_key]],tbl_COA[Account_key],tbl_COA[SubAccount],,0)</f>
        <v>Cash at Bank</v>
      </c>
      <c r="K12824">
        <f>YEAR(tbl_GL[[#This Row],[Date]])</f>
        <v>2019</v>
      </c>
    </row>
    <row r="12825" spans="1:11" x14ac:dyDescent="0.35">
      <c r="A12825">
        <v>1230.0999999999999</v>
      </c>
      <c r="B12825" s="24">
        <v>43780</v>
      </c>
      <c r="C12825">
        <v>5</v>
      </c>
      <c r="D12825" s="13">
        <v>30</v>
      </c>
      <c r="E12825" s="13" t="s">
        <v>80</v>
      </c>
      <c r="F12825" s="17">
        <v>-15555</v>
      </c>
      <c r="G12825" t="str">
        <f>_xlfn.XLOOKUP(tbl_GL[[#This Row],[Account_key]],tbl_COA[Account_key],tbl_COA[Class],"Not Found")</f>
        <v>Assets</v>
      </c>
      <c r="H12825" t="str">
        <f>_xlfn.XLOOKUP(tbl_GL[[#This Row],[Account_key]],tbl_COA[Account_key],tbl_COA[SubClass],"Not Found")</f>
        <v>Assets</v>
      </c>
      <c r="I12825" t="str">
        <f>_xlfn.XLOOKUP(tbl_GL[[#This Row],[Account_key]],tbl_COA[Account_key],tbl_COA[SubClass2],"Not Found")</f>
        <v>Current Assets</v>
      </c>
      <c r="J12825" t="str">
        <f>_xlfn.XLOOKUP(tbl_GL[[#This Row],[Account_key]],tbl_COA[Account_key],tbl_COA[SubAccount],,0)</f>
        <v>Trade Receivables</v>
      </c>
      <c r="K12825">
        <f>YEAR(tbl_GL[[#This Row],[Date]])</f>
        <v>2019</v>
      </c>
    </row>
    <row r="12826" spans="1:11" x14ac:dyDescent="0.35">
      <c r="A12826">
        <v>1230.2</v>
      </c>
      <c r="B12826" s="24">
        <v>43780</v>
      </c>
      <c r="C12826">
        <v>5</v>
      </c>
      <c r="D12826" s="13">
        <v>10</v>
      </c>
      <c r="E12826" s="13" t="s">
        <v>80</v>
      </c>
      <c r="F12826" s="17">
        <v>15555</v>
      </c>
      <c r="G12826" t="str">
        <f>_xlfn.XLOOKUP(tbl_GL[[#This Row],[Account_key]],tbl_COA[Account_key],tbl_COA[Class],"Not Found")</f>
        <v>Assets</v>
      </c>
      <c r="H12826" t="str">
        <f>_xlfn.XLOOKUP(tbl_GL[[#This Row],[Account_key]],tbl_COA[Account_key],tbl_COA[SubClass],"Not Found")</f>
        <v>Assets</v>
      </c>
      <c r="I12826" t="str">
        <f>_xlfn.XLOOKUP(tbl_GL[[#This Row],[Account_key]],tbl_COA[Account_key],tbl_COA[SubClass2],"Not Found")</f>
        <v>Current Assets</v>
      </c>
      <c r="J12826" t="str">
        <f>_xlfn.XLOOKUP(tbl_GL[[#This Row],[Account_key]],tbl_COA[Account_key],tbl_COA[SubAccount],,0)</f>
        <v>Cash at Bank</v>
      </c>
      <c r="K12826">
        <f>YEAR(tbl_GL[[#This Row],[Date]])</f>
        <v>2019</v>
      </c>
    </row>
    <row r="12827" spans="1:11" x14ac:dyDescent="0.35">
      <c r="A12827">
        <v>1231.0999999999999</v>
      </c>
      <c r="B12827" s="24">
        <v>43781</v>
      </c>
      <c r="C12827">
        <v>5</v>
      </c>
      <c r="D12827" s="13">
        <v>10</v>
      </c>
      <c r="E12827" s="13" t="s">
        <v>98</v>
      </c>
      <c r="F12827" s="17">
        <v>-1407</v>
      </c>
      <c r="G12827" t="str">
        <f>_xlfn.XLOOKUP(tbl_GL[[#This Row],[Account_key]],tbl_COA[Account_key],tbl_COA[Class],"Not Found")</f>
        <v>Assets</v>
      </c>
      <c r="H12827" t="str">
        <f>_xlfn.XLOOKUP(tbl_GL[[#This Row],[Account_key]],tbl_COA[Account_key],tbl_COA[SubClass],"Not Found")</f>
        <v>Assets</v>
      </c>
      <c r="I12827" t="str">
        <f>_xlfn.XLOOKUP(tbl_GL[[#This Row],[Account_key]],tbl_COA[Account_key],tbl_COA[SubClass2],"Not Found")</f>
        <v>Current Assets</v>
      </c>
      <c r="J12827" t="str">
        <f>_xlfn.XLOOKUP(tbl_GL[[#This Row],[Account_key]],tbl_COA[Account_key],tbl_COA[SubAccount],,0)</f>
        <v>Cash at Bank</v>
      </c>
      <c r="K12827">
        <f>YEAR(tbl_GL[[#This Row],[Date]])</f>
        <v>2019</v>
      </c>
    </row>
    <row r="12828" spans="1:11" x14ac:dyDescent="0.35">
      <c r="A12828">
        <v>1231.2</v>
      </c>
      <c r="B12828" s="24">
        <v>43781</v>
      </c>
      <c r="C12828">
        <v>5</v>
      </c>
      <c r="D12828" s="13">
        <v>120</v>
      </c>
      <c r="E12828" s="13" t="s">
        <v>98</v>
      </c>
      <c r="F12828" s="17">
        <v>-1407</v>
      </c>
      <c r="G12828" t="str">
        <f>_xlfn.XLOOKUP(tbl_GL[[#This Row],[Account_key]],tbl_COA[Account_key],tbl_COA[Class],"Not Found")</f>
        <v>Liabilities and Owners Equity</v>
      </c>
      <c r="H12828" t="str">
        <f>_xlfn.XLOOKUP(tbl_GL[[#This Row],[Account_key]],tbl_COA[Account_key],tbl_COA[SubClass],"Not Found")</f>
        <v>Liabilities</v>
      </c>
      <c r="I12828" t="str">
        <f>_xlfn.XLOOKUP(tbl_GL[[#This Row],[Account_key]],tbl_COA[Account_key],tbl_COA[SubClass2],"Not Found")</f>
        <v>Current Liabilities</v>
      </c>
      <c r="J12828" t="str">
        <f>_xlfn.XLOOKUP(tbl_GL[[#This Row],[Account_key]],tbl_COA[Account_key],tbl_COA[SubAccount],,0)</f>
        <v>Accrued Expenses</v>
      </c>
      <c r="K12828">
        <f>YEAR(tbl_GL[[#This Row],[Date]])</f>
        <v>2019</v>
      </c>
    </row>
    <row r="12829" spans="1:11" x14ac:dyDescent="0.35">
      <c r="A12829">
        <v>1232.0999999999999</v>
      </c>
      <c r="B12829" s="24">
        <v>43781</v>
      </c>
      <c r="C12829">
        <v>5</v>
      </c>
      <c r="D12829" s="13">
        <v>10</v>
      </c>
      <c r="E12829" s="13" t="s">
        <v>98</v>
      </c>
      <c r="F12829" s="17">
        <v>-1536</v>
      </c>
      <c r="G12829" t="str">
        <f>_xlfn.XLOOKUP(tbl_GL[[#This Row],[Account_key]],tbl_COA[Account_key],tbl_COA[Class],"Not Found")</f>
        <v>Assets</v>
      </c>
      <c r="H12829" t="str">
        <f>_xlfn.XLOOKUP(tbl_GL[[#This Row],[Account_key]],tbl_COA[Account_key],tbl_COA[SubClass],"Not Found")</f>
        <v>Assets</v>
      </c>
      <c r="I12829" t="str">
        <f>_xlfn.XLOOKUP(tbl_GL[[#This Row],[Account_key]],tbl_COA[Account_key],tbl_COA[SubClass2],"Not Found")</f>
        <v>Current Assets</v>
      </c>
      <c r="J12829" t="str">
        <f>_xlfn.XLOOKUP(tbl_GL[[#This Row],[Account_key]],tbl_COA[Account_key],tbl_COA[SubAccount],,0)</f>
        <v>Cash at Bank</v>
      </c>
      <c r="K12829">
        <f>YEAR(tbl_GL[[#This Row],[Date]])</f>
        <v>2019</v>
      </c>
    </row>
    <row r="12830" spans="1:11" x14ac:dyDescent="0.35">
      <c r="A12830">
        <v>1232.2</v>
      </c>
      <c r="B12830" s="24">
        <v>43781</v>
      </c>
      <c r="C12830">
        <v>5</v>
      </c>
      <c r="D12830" s="13">
        <v>120</v>
      </c>
      <c r="E12830" s="13" t="s">
        <v>98</v>
      </c>
      <c r="F12830" s="17">
        <v>-1536</v>
      </c>
      <c r="G12830" t="str">
        <f>_xlfn.XLOOKUP(tbl_GL[[#This Row],[Account_key]],tbl_COA[Account_key],tbl_COA[Class],"Not Found")</f>
        <v>Liabilities and Owners Equity</v>
      </c>
      <c r="H12830" t="str">
        <f>_xlfn.XLOOKUP(tbl_GL[[#This Row],[Account_key]],tbl_COA[Account_key],tbl_COA[SubClass],"Not Found")</f>
        <v>Liabilities</v>
      </c>
      <c r="I12830" t="str">
        <f>_xlfn.XLOOKUP(tbl_GL[[#This Row],[Account_key]],tbl_COA[Account_key],tbl_COA[SubClass2],"Not Found")</f>
        <v>Current Liabilities</v>
      </c>
      <c r="J12830" t="str">
        <f>_xlfn.XLOOKUP(tbl_GL[[#This Row],[Account_key]],tbl_COA[Account_key],tbl_COA[SubAccount],,0)</f>
        <v>Accrued Expenses</v>
      </c>
      <c r="K12830">
        <f>YEAR(tbl_GL[[#This Row],[Date]])</f>
        <v>2019</v>
      </c>
    </row>
    <row r="12831" spans="1:11" x14ac:dyDescent="0.35">
      <c r="A12831">
        <v>1233.0999999999999</v>
      </c>
      <c r="B12831" s="24">
        <v>43782</v>
      </c>
      <c r="C12831">
        <v>5</v>
      </c>
      <c r="D12831" s="13">
        <v>300</v>
      </c>
      <c r="E12831" s="13" t="s">
        <v>97</v>
      </c>
      <c r="F12831" s="17">
        <v>-1362</v>
      </c>
      <c r="G12831" t="str">
        <f>_xlfn.XLOOKUP(tbl_GL[[#This Row],[Account_key]],tbl_COA[Account_key],tbl_COA[Class],"Not Found")</f>
        <v>Operating account</v>
      </c>
      <c r="H12831" t="str">
        <f>_xlfn.XLOOKUP(tbl_GL[[#This Row],[Account_key]],tbl_COA[Account_key],tbl_COA[SubClass],"Not Found")</f>
        <v>Operating Expenses</v>
      </c>
      <c r="I12831" t="str">
        <f>_xlfn.XLOOKUP(tbl_GL[[#This Row],[Account_key]],tbl_COA[Account_key],tbl_COA[SubClass2],"Not Found")</f>
        <v>Administration</v>
      </c>
      <c r="J12831" t="str">
        <f>_xlfn.XLOOKUP(tbl_GL[[#This Row],[Account_key]],tbl_COA[Account_key],tbl_COA[SubAccount],,0)</f>
        <v>Entertainment</v>
      </c>
      <c r="K12831">
        <f>YEAR(tbl_GL[[#This Row],[Date]])</f>
        <v>2019</v>
      </c>
    </row>
    <row r="12832" spans="1:11" x14ac:dyDescent="0.35">
      <c r="A12832">
        <v>1233.2</v>
      </c>
      <c r="B12832" s="24">
        <v>43782</v>
      </c>
      <c r="C12832">
        <v>5</v>
      </c>
      <c r="D12832" s="13">
        <v>120</v>
      </c>
      <c r="E12832" s="13" t="s">
        <v>97</v>
      </c>
      <c r="F12832" s="17">
        <v>1362</v>
      </c>
      <c r="G12832" t="str">
        <f>_xlfn.XLOOKUP(tbl_GL[[#This Row],[Account_key]],tbl_COA[Account_key],tbl_COA[Class],"Not Found")</f>
        <v>Liabilities and Owners Equity</v>
      </c>
      <c r="H12832" t="str">
        <f>_xlfn.XLOOKUP(tbl_GL[[#This Row],[Account_key]],tbl_COA[Account_key],tbl_COA[SubClass],"Not Found")</f>
        <v>Liabilities</v>
      </c>
      <c r="I12832" t="str">
        <f>_xlfn.XLOOKUP(tbl_GL[[#This Row],[Account_key]],tbl_COA[Account_key],tbl_COA[SubClass2],"Not Found")</f>
        <v>Current Liabilities</v>
      </c>
      <c r="J12832" t="str">
        <f>_xlfn.XLOOKUP(tbl_GL[[#This Row],[Account_key]],tbl_COA[Account_key],tbl_COA[SubAccount],,0)</f>
        <v>Accrued Expenses</v>
      </c>
      <c r="K12832">
        <f>YEAR(tbl_GL[[#This Row],[Date]])</f>
        <v>2019</v>
      </c>
    </row>
    <row r="12833" spans="1:11" x14ac:dyDescent="0.35">
      <c r="A12833">
        <v>1234.0999999999999</v>
      </c>
      <c r="B12833" s="24">
        <v>43782</v>
      </c>
      <c r="C12833">
        <v>5</v>
      </c>
      <c r="D12833" s="13">
        <v>10</v>
      </c>
      <c r="E12833" s="13" t="s">
        <v>98</v>
      </c>
      <c r="F12833" s="17">
        <v>-1595</v>
      </c>
      <c r="G12833" t="str">
        <f>_xlfn.XLOOKUP(tbl_GL[[#This Row],[Account_key]],tbl_COA[Account_key],tbl_COA[Class],"Not Found")</f>
        <v>Assets</v>
      </c>
      <c r="H12833" t="str">
        <f>_xlfn.XLOOKUP(tbl_GL[[#This Row],[Account_key]],tbl_COA[Account_key],tbl_COA[SubClass],"Not Found")</f>
        <v>Assets</v>
      </c>
      <c r="I12833" t="str">
        <f>_xlfn.XLOOKUP(tbl_GL[[#This Row],[Account_key]],tbl_COA[Account_key],tbl_COA[SubClass2],"Not Found")</f>
        <v>Current Assets</v>
      </c>
      <c r="J12833" t="str">
        <f>_xlfn.XLOOKUP(tbl_GL[[#This Row],[Account_key]],tbl_COA[Account_key],tbl_COA[SubAccount],,0)</f>
        <v>Cash at Bank</v>
      </c>
      <c r="K12833">
        <f>YEAR(tbl_GL[[#This Row],[Date]])</f>
        <v>2019</v>
      </c>
    </row>
    <row r="12834" spans="1:11" x14ac:dyDescent="0.35">
      <c r="A12834">
        <v>1234.2</v>
      </c>
      <c r="B12834" s="24">
        <v>43782</v>
      </c>
      <c r="C12834">
        <v>5</v>
      </c>
      <c r="D12834" s="13">
        <v>120</v>
      </c>
      <c r="E12834" s="13" t="s">
        <v>98</v>
      </c>
      <c r="F12834" s="17">
        <v>-1595</v>
      </c>
      <c r="G12834" t="str">
        <f>_xlfn.XLOOKUP(tbl_GL[[#This Row],[Account_key]],tbl_COA[Account_key],tbl_COA[Class],"Not Found")</f>
        <v>Liabilities and Owners Equity</v>
      </c>
      <c r="H12834" t="str">
        <f>_xlfn.XLOOKUP(tbl_GL[[#This Row],[Account_key]],tbl_COA[Account_key],tbl_COA[SubClass],"Not Found")</f>
        <v>Liabilities</v>
      </c>
      <c r="I12834" t="str">
        <f>_xlfn.XLOOKUP(tbl_GL[[#This Row],[Account_key]],tbl_COA[Account_key],tbl_COA[SubClass2],"Not Found")</f>
        <v>Current Liabilities</v>
      </c>
      <c r="J12834" t="str">
        <f>_xlfn.XLOOKUP(tbl_GL[[#This Row],[Account_key]],tbl_COA[Account_key],tbl_COA[SubAccount],,0)</f>
        <v>Accrued Expenses</v>
      </c>
      <c r="K12834">
        <f>YEAR(tbl_GL[[#This Row],[Date]])</f>
        <v>2019</v>
      </c>
    </row>
    <row r="12835" spans="1:11" x14ac:dyDescent="0.35">
      <c r="A12835">
        <v>1235.0999999999999</v>
      </c>
      <c r="B12835" s="24">
        <v>43784</v>
      </c>
      <c r="C12835">
        <v>5</v>
      </c>
      <c r="D12835" s="13">
        <v>10</v>
      </c>
      <c r="E12835" s="13" t="s">
        <v>112</v>
      </c>
      <c r="F12835" s="17">
        <v>-195</v>
      </c>
      <c r="G12835" t="str">
        <f>_xlfn.XLOOKUP(tbl_GL[[#This Row],[Account_key]],tbl_COA[Account_key],tbl_COA[Class],"Not Found")</f>
        <v>Assets</v>
      </c>
      <c r="H12835" t="str">
        <f>_xlfn.XLOOKUP(tbl_GL[[#This Row],[Account_key]],tbl_COA[Account_key],tbl_COA[SubClass],"Not Found")</f>
        <v>Assets</v>
      </c>
      <c r="I12835" t="str">
        <f>_xlfn.XLOOKUP(tbl_GL[[#This Row],[Account_key]],tbl_COA[Account_key],tbl_COA[SubClass2],"Not Found")</f>
        <v>Current Assets</v>
      </c>
      <c r="J12835" t="str">
        <f>_xlfn.XLOOKUP(tbl_GL[[#This Row],[Account_key]],tbl_COA[Account_key],tbl_COA[SubAccount],,0)</f>
        <v>Cash at Bank</v>
      </c>
      <c r="K12835">
        <f>YEAR(tbl_GL[[#This Row],[Date]])</f>
        <v>2019</v>
      </c>
    </row>
    <row r="12836" spans="1:11" x14ac:dyDescent="0.35">
      <c r="A12836">
        <v>1235.2</v>
      </c>
      <c r="B12836" s="24">
        <v>43784</v>
      </c>
      <c r="C12836">
        <v>5</v>
      </c>
      <c r="D12836" s="13">
        <v>121</v>
      </c>
      <c r="E12836" s="13" t="s">
        <v>112</v>
      </c>
      <c r="F12836" s="17">
        <v>-195</v>
      </c>
      <c r="G12836" t="str">
        <f>_xlfn.XLOOKUP(tbl_GL[[#This Row],[Account_key]],tbl_COA[Account_key],tbl_COA[Class],"Not Found")</f>
        <v>Liabilities and Owners Equity</v>
      </c>
      <c r="H12836" t="str">
        <f>_xlfn.XLOOKUP(tbl_GL[[#This Row],[Account_key]],tbl_COA[Account_key],tbl_COA[SubClass],"Not Found")</f>
        <v>Liabilities</v>
      </c>
      <c r="I12836" t="str">
        <f>_xlfn.XLOOKUP(tbl_GL[[#This Row],[Account_key]],tbl_COA[Account_key],tbl_COA[SubClass2],"Not Found")</f>
        <v>Current Liabilities</v>
      </c>
      <c r="J12836" t="str">
        <f>_xlfn.XLOOKUP(tbl_GL[[#This Row],[Account_key]],tbl_COA[Account_key],tbl_COA[SubAccount],,0)</f>
        <v>Interest Payable</v>
      </c>
      <c r="K12836">
        <f>YEAR(tbl_GL[[#This Row],[Date]])</f>
        <v>2019</v>
      </c>
    </row>
    <row r="12837" spans="1:11" x14ac:dyDescent="0.35">
      <c r="A12837">
        <v>1236.0999999999999</v>
      </c>
      <c r="B12837" s="24">
        <v>43784</v>
      </c>
      <c r="C12837">
        <v>5</v>
      </c>
      <c r="D12837" s="13">
        <v>300</v>
      </c>
      <c r="E12837" s="13" t="s">
        <v>97</v>
      </c>
      <c r="F12837" s="17">
        <v>-1442</v>
      </c>
      <c r="G12837" t="str">
        <f>_xlfn.XLOOKUP(tbl_GL[[#This Row],[Account_key]],tbl_COA[Account_key],tbl_COA[Class],"Not Found")</f>
        <v>Operating account</v>
      </c>
      <c r="H12837" t="str">
        <f>_xlfn.XLOOKUP(tbl_GL[[#This Row],[Account_key]],tbl_COA[Account_key],tbl_COA[SubClass],"Not Found")</f>
        <v>Operating Expenses</v>
      </c>
      <c r="I12837" t="str">
        <f>_xlfn.XLOOKUP(tbl_GL[[#This Row],[Account_key]],tbl_COA[Account_key],tbl_COA[SubClass2],"Not Found")</f>
        <v>Administration</v>
      </c>
      <c r="J12837" t="str">
        <f>_xlfn.XLOOKUP(tbl_GL[[#This Row],[Account_key]],tbl_COA[Account_key],tbl_COA[SubAccount],,0)</f>
        <v>Entertainment</v>
      </c>
      <c r="K12837">
        <f>YEAR(tbl_GL[[#This Row],[Date]])</f>
        <v>2019</v>
      </c>
    </row>
    <row r="12838" spans="1:11" x14ac:dyDescent="0.35">
      <c r="A12838">
        <v>1236.2</v>
      </c>
      <c r="B12838" s="24">
        <v>43784</v>
      </c>
      <c r="C12838">
        <v>5</v>
      </c>
      <c r="D12838" s="13">
        <v>120</v>
      </c>
      <c r="E12838" s="13" t="s">
        <v>97</v>
      </c>
      <c r="F12838" s="17">
        <v>1442</v>
      </c>
      <c r="G12838" t="str">
        <f>_xlfn.XLOOKUP(tbl_GL[[#This Row],[Account_key]],tbl_COA[Account_key],tbl_COA[Class],"Not Found")</f>
        <v>Liabilities and Owners Equity</v>
      </c>
      <c r="H12838" t="str">
        <f>_xlfn.XLOOKUP(tbl_GL[[#This Row],[Account_key]],tbl_COA[Account_key],tbl_COA[SubClass],"Not Found")</f>
        <v>Liabilities</v>
      </c>
      <c r="I12838" t="str">
        <f>_xlfn.XLOOKUP(tbl_GL[[#This Row],[Account_key]],tbl_COA[Account_key],tbl_COA[SubClass2],"Not Found")</f>
        <v>Current Liabilities</v>
      </c>
      <c r="J12838" t="str">
        <f>_xlfn.XLOOKUP(tbl_GL[[#This Row],[Account_key]],tbl_COA[Account_key],tbl_COA[SubAccount],,0)</f>
        <v>Accrued Expenses</v>
      </c>
      <c r="K12838">
        <f>YEAR(tbl_GL[[#This Row],[Date]])</f>
        <v>2019</v>
      </c>
    </row>
    <row r="12839" spans="1:11" x14ac:dyDescent="0.35">
      <c r="A12839">
        <v>1237.0999999999999</v>
      </c>
      <c r="B12839" s="24">
        <v>43785</v>
      </c>
      <c r="C12839">
        <v>5</v>
      </c>
      <c r="D12839" s="13">
        <v>230</v>
      </c>
      <c r="E12839" s="13" t="s">
        <v>4</v>
      </c>
      <c r="F12839" s="17">
        <v>-867</v>
      </c>
      <c r="G12839" t="str">
        <f>_xlfn.XLOOKUP(tbl_GL[[#This Row],[Account_key]],tbl_COA[Account_key],tbl_COA[Class],"Not Found")</f>
        <v>Trading account</v>
      </c>
      <c r="H12839" t="str">
        <f>_xlfn.XLOOKUP(tbl_GL[[#This Row],[Account_key]],tbl_COA[Account_key],tbl_COA[SubClass],"Not Found")</f>
        <v>Cost of Sales</v>
      </c>
      <c r="I12839" t="str">
        <f>_xlfn.XLOOKUP(tbl_GL[[#This Row],[Account_key]],tbl_COA[Account_key],tbl_COA[SubClass2],"Not Found")</f>
        <v>Cost of Sales</v>
      </c>
      <c r="J12839" t="str">
        <f>_xlfn.XLOOKUP(tbl_GL[[#This Row],[Account_key]],tbl_COA[Account_key],tbl_COA[SubAccount],,0)</f>
        <v>Cost of Sales</v>
      </c>
      <c r="K12839">
        <f>YEAR(tbl_GL[[#This Row],[Date]])</f>
        <v>2019</v>
      </c>
    </row>
    <row r="12840" spans="1:11" x14ac:dyDescent="0.35">
      <c r="A12840">
        <v>1237.2</v>
      </c>
      <c r="B12840" s="24">
        <v>43785</v>
      </c>
      <c r="C12840">
        <v>5</v>
      </c>
      <c r="D12840" s="13">
        <v>60</v>
      </c>
      <c r="E12840" s="13" t="s">
        <v>4</v>
      </c>
      <c r="F12840" s="17">
        <v>-867</v>
      </c>
      <c r="G12840" t="str">
        <f>_xlfn.XLOOKUP(tbl_GL[[#This Row],[Account_key]],tbl_COA[Account_key],tbl_COA[Class],"Not Found")</f>
        <v>Assets</v>
      </c>
      <c r="H12840" t="str">
        <f>_xlfn.XLOOKUP(tbl_GL[[#This Row],[Account_key]],tbl_COA[Account_key],tbl_COA[SubClass],"Not Found")</f>
        <v>Assets</v>
      </c>
      <c r="I12840" t="str">
        <f>_xlfn.XLOOKUP(tbl_GL[[#This Row],[Account_key]],tbl_COA[Account_key],tbl_COA[SubClass2],"Not Found")</f>
        <v>Current Assets</v>
      </c>
      <c r="J12840" t="str">
        <f>_xlfn.XLOOKUP(tbl_GL[[#This Row],[Account_key]],tbl_COA[Account_key],tbl_COA[SubAccount],,0)</f>
        <v>Inventory</v>
      </c>
      <c r="K12840">
        <f>YEAR(tbl_GL[[#This Row],[Date]])</f>
        <v>2019</v>
      </c>
    </row>
    <row r="12841" spans="1:11" x14ac:dyDescent="0.35">
      <c r="A12841">
        <v>1238.0999999999999</v>
      </c>
      <c r="B12841" s="24">
        <v>43785</v>
      </c>
      <c r="C12841">
        <v>5</v>
      </c>
      <c r="D12841" s="13">
        <v>230</v>
      </c>
      <c r="E12841" s="13" t="s">
        <v>4</v>
      </c>
      <c r="F12841" s="17">
        <v>-3453</v>
      </c>
      <c r="G12841" t="str">
        <f>_xlfn.XLOOKUP(tbl_GL[[#This Row],[Account_key]],tbl_COA[Account_key],tbl_COA[Class],"Not Found")</f>
        <v>Trading account</v>
      </c>
      <c r="H12841" t="str">
        <f>_xlfn.XLOOKUP(tbl_GL[[#This Row],[Account_key]],tbl_COA[Account_key],tbl_COA[SubClass],"Not Found")</f>
        <v>Cost of Sales</v>
      </c>
      <c r="I12841" t="str">
        <f>_xlfn.XLOOKUP(tbl_GL[[#This Row],[Account_key]],tbl_COA[Account_key],tbl_COA[SubClass2],"Not Found")</f>
        <v>Cost of Sales</v>
      </c>
      <c r="J12841" t="str">
        <f>_xlfn.XLOOKUP(tbl_GL[[#This Row],[Account_key]],tbl_COA[Account_key],tbl_COA[SubAccount],,0)</f>
        <v>Cost of Sales</v>
      </c>
      <c r="K12841">
        <f>YEAR(tbl_GL[[#This Row],[Date]])</f>
        <v>2019</v>
      </c>
    </row>
    <row r="12842" spans="1:11" x14ac:dyDescent="0.35">
      <c r="A12842">
        <v>1238.2</v>
      </c>
      <c r="B12842" s="24">
        <v>43785</v>
      </c>
      <c r="C12842">
        <v>5</v>
      </c>
      <c r="D12842" s="13">
        <v>60</v>
      </c>
      <c r="E12842" s="13" t="s">
        <v>4</v>
      </c>
      <c r="F12842" s="17">
        <v>-3453</v>
      </c>
      <c r="G12842" t="str">
        <f>_xlfn.XLOOKUP(tbl_GL[[#This Row],[Account_key]],tbl_COA[Account_key],tbl_COA[Class],"Not Found")</f>
        <v>Assets</v>
      </c>
      <c r="H12842" t="str">
        <f>_xlfn.XLOOKUP(tbl_GL[[#This Row],[Account_key]],tbl_COA[Account_key],tbl_COA[SubClass],"Not Found")</f>
        <v>Assets</v>
      </c>
      <c r="I12842" t="str">
        <f>_xlfn.XLOOKUP(tbl_GL[[#This Row],[Account_key]],tbl_COA[Account_key],tbl_COA[SubClass2],"Not Found")</f>
        <v>Current Assets</v>
      </c>
      <c r="J12842" t="str">
        <f>_xlfn.XLOOKUP(tbl_GL[[#This Row],[Account_key]],tbl_COA[Account_key],tbl_COA[SubAccount],,0)</f>
        <v>Inventory</v>
      </c>
      <c r="K12842">
        <f>YEAR(tbl_GL[[#This Row],[Date]])</f>
        <v>2019</v>
      </c>
    </row>
    <row r="12843" spans="1:11" x14ac:dyDescent="0.35">
      <c r="A12843">
        <v>1239.0999999999999</v>
      </c>
      <c r="B12843" s="24">
        <v>43785</v>
      </c>
      <c r="C12843">
        <v>5</v>
      </c>
      <c r="D12843" s="13">
        <v>210</v>
      </c>
      <c r="E12843" s="13" t="s">
        <v>7</v>
      </c>
      <c r="F12843" s="17">
        <v>3900</v>
      </c>
      <c r="G12843" t="str">
        <f>_xlfn.XLOOKUP(tbl_GL[[#This Row],[Account_key]],tbl_COA[Account_key],tbl_COA[Class],"Not Found")</f>
        <v>Trading account</v>
      </c>
      <c r="H12843" t="str">
        <f>_xlfn.XLOOKUP(tbl_GL[[#This Row],[Account_key]],tbl_COA[Account_key],tbl_COA[SubClass],"Not Found")</f>
        <v>Sales</v>
      </c>
      <c r="I12843" t="str">
        <f>_xlfn.XLOOKUP(tbl_GL[[#This Row],[Account_key]],tbl_COA[Account_key],tbl_COA[SubClass2],"Not Found")</f>
        <v>Sales</v>
      </c>
      <c r="J12843" t="str">
        <f>_xlfn.XLOOKUP(tbl_GL[[#This Row],[Account_key]],tbl_COA[Account_key],tbl_COA[SubAccount],,0)</f>
        <v>Sales</v>
      </c>
      <c r="K12843">
        <f>YEAR(tbl_GL[[#This Row],[Date]])</f>
        <v>2019</v>
      </c>
    </row>
    <row r="12844" spans="1:11" x14ac:dyDescent="0.35">
      <c r="A12844">
        <v>1239.2</v>
      </c>
      <c r="B12844" s="24">
        <v>43785</v>
      </c>
      <c r="C12844">
        <v>5</v>
      </c>
      <c r="D12844" s="13">
        <v>10</v>
      </c>
      <c r="E12844" s="13" t="s">
        <v>7</v>
      </c>
      <c r="F12844" s="17">
        <v>3900</v>
      </c>
      <c r="G12844" t="str">
        <f>_xlfn.XLOOKUP(tbl_GL[[#This Row],[Account_key]],tbl_COA[Account_key],tbl_COA[Class],"Not Found")</f>
        <v>Assets</v>
      </c>
      <c r="H12844" t="str">
        <f>_xlfn.XLOOKUP(tbl_GL[[#This Row],[Account_key]],tbl_COA[Account_key],tbl_COA[SubClass],"Not Found")</f>
        <v>Assets</v>
      </c>
      <c r="I12844" t="str">
        <f>_xlfn.XLOOKUP(tbl_GL[[#This Row],[Account_key]],tbl_COA[Account_key],tbl_COA[SubClass2],"Not Found")</f>
        <v>Current Assets</v>
      </c>
      <c r="J12844" t="str">
        <f>_xlfn.XLOOKUP(tbl_GL[[#This Row],[Account_key]],tbl_COA[Account_key],tbl_COA[SubAccount],,0)</f>
        <v>Cash at Bank</v>
      </c>
      <c r="K12844">
        <f>YEAR(tbl_GL[[#This Row],[Date]])</f>
        <v>2019</v>
      </c>
    </row>
    <row r="12845" spans="1:11" x14ac:dyDescent="0.35">
      <c r="A12845">
        <v>1240.0999999999999</v>
      </c>
      <c r="B12845" s="24">
        <v>43785</v>
      </c>
      <c r="C12845">
        <v>5</v>
      </c>
      <c r="D12845" s="13">
        <v>210</v>
      </c>
      <c r="E12845" s="13" t="s">
        <v>8</v>
      </c>
      <c r="F12845" s="17">
        <v>13596</v>
      </c>
      <c r="G12845" t="str">
        <f>_xlfn.XLOOKUP(tbl_GL[[#This Row],[Account_key]],tbl_COA[Account_key],tbl_COA[Class],"Not Found")</f>
        <v>Trading account</v>
      </c>
      <c r="H12845" t="str">
        <f>_xlfn.XLOOKUP(tbl_GL[[#This Row],[Account_key]],tbl_COA[Account_key],tbl_COA[SubClass],"Not Found")</f>
        <v>Sales</v>
      </c>
      <c r="I12845" t="str">
        <f>_xlfn.XLOOKUP(tbl_GL[[#This Row],[Account_key]],tbl_COA[Account_key],tbl_COA[SubClass2],"Not Found")</f>
        <v>Sales</v>
      </c>
      <c r="J12845" t="str">
        <f>_xlfn.XLOOKUP(tbl_GL[[#This Row],[Account_key]],tbl_COA[Account_key],tbl_COA[SubAccount],,0)</f>
        <v>Sales</v>
      </c>
      <c r="K12845">
        <f>YEAR(tbl_GL[[#This Row],[Date]])</f>
        <v>2019</v>
      </c>
    </row>
    <row r="12846" spans="1:11" x14ac:dyDescent="0.35">
      <c r="A12846">
        <v>1240.2</v>
      </c>
      <c r="B12846" s="24">
        <v>43785</v>
      </c>
      <c r="C12846">
        <v>5</v>
      </c>
      <c r="D12846" s="13">
        <v>30</v>
      </c>
      <c r="E12846" s="13" t="s">
        <v>8</v>
      </c>
      <c r="F12846" s="17">
        <v>13596</v>
      </c>
      <c r="G12846" t="str">
        <f>_xlfn.XLOOKUP(tbl_GL[[#This Row],[Account_key]],tbl_COA[Account_key],tbl_COA[Class],"Not Found")</f>
        <v>Assets</v>
      </c>
      <c r="H12846" t="str">
        <f>_xlfn.XLOOKUP(tbl_GL[[#This Row],[Account_key]],tbl_COA[Account_key],tbl_COA[SubClass],"Not Found")</f>
        <v>Assets</v>
      </c>
      <c r="I12846" t="str">
        <f>_xlfn.XLOOKUP(tbl_GL[[#This Row],[Account_key]],tbl_COA[Account_key],tbl_COA[SubClass2],"Not Found")</f>
        <v>Current Assets</v>
      </c>
      <c r="J12846" t="str">
        <f>_xlfn.XLOOKUP(tbl_GL[[#This Row],[Account_key]],tbl_COA[Account_key],tbl_COA[SubAccount],,0)</f>
        <v>Trade Receivables</v>
      </c>
      <c r="K12846">
        <f>YEAR(tbl_GL[[#This Row],[Date]])</f>
        <v>2019</v>
      </c>
    </row>
    <row r="12847" spans="1:11" x14ac:dyDescent="0.35">
      <c r="A12847">
        <v>1241.0999999999999</v>
      </c>
      <c r="B12847" s="24">
        <v>43788</v>
      </c>
      <c r="C12847">
        <v>5</v>
      </c>
      <c r="D12847" s="13">
        <v>260</v>
      </c>
      <c r="E12847" s="13" t="s">
        <v>97</v>
      </c>
      <c r="F12847" s="17">
        <v>-1357</v>
      </c>
      <c r="G12847" t="str">
        <f>_xlfn.XLOOKUP(tbl_GL[[#This Row],[Account_key]],tbl_COA[Account_key],tbl_COA[Class],"Not Found")</f>
        <v>Operating account</v>
      </c>
      <c r="H12847" t="str">
        <f>_xlfn.XLOOKUP(tbl_GL[[#This Row],[Account_key]],tbl_COA[Account_key],tbl_COA[SubClass],"Not Found")</f>
        <v>Operating Expenses</v>
      </c>
      <c r="I12847" t="str">
        <f>_xlfn.XLOOKUP(tbl_GL[[#This Row],[Account_key]],tbl_COA[Account_key],tbl_COA[SubClass2],"Not Found")</f>
        <v>Marketing</v>
      </c>
      <c r="J12847" t="str">
        <f>_xlfn.XLOOKUP(tbl_GL[[#This Row],[Account_key]],tbl_COA[Account_key],tbl_COA[SubAccount],,0)</f>
        <v>Commissions</v>
      </c>
      <c r="K12847">
        <f>YEAR(tbl_GL[[#This Row],[Date]])</f>
        <v>2019</v>
      </c>
    </row>
    <row r="12848" spans="1:11" x14ac:dyDescent="0.35">
      <c r="A12848">
        <v>1241.2</v>
      </c>
      <c r="B12848" s="24">
        <v>43788</v>
      </c>
      <c r="C12848">
        <v>5</v>
      </c>
      <c r="D12848" s="13">
        <v>120</v>
      </c>
      <c r="E12848" s="13" t="s">
        <v>97</v>
      </c>
      <c r="F12848" s="17">
        <v>1357</v>
      </c>
      <c r="G12848" t="str">
        <f>_xlfn.XLOOKUP(tbl_GL[[#This Row],[Account_key]],tbl_COA[Account_key],tbl_COA[Class],"Not Found")</f>
        <v>Liabilities and Owners Equity</v>
      </c>
      <c r="H12848" t="str">
        <f>_xlfn.XLOOKUP(tbl_GL[[#This Row],[Account_key]],tbl_COA[Account_key],tbl_COA[SubClass],"Not Found")</f>
        <v>Liabilities</v>
      </c>
      <c r="I12848" t="str">
        <f>_xlfn.XLOOKUP(tbl_GL[[#This Row],[Account_key]],tbl_COA[Account_key],tbl_COA[SubClass2],"Not Found")</f>
        <v>Current Liabilities</v>
      </c>
      <c r="J12848" t="str">
        <f>_xlfn.XLOOKUP(tbl_GL[[#This Row],[Account_key]],tbl_COA[Account_key],tbl_COA[SubAccount],,0)</f>
        <v>Accrued Expenses</v>
      </c>
      <c r="K12848">
        <f>YEAR(tbl_GL[[#This Row],[Date]])</f>
        <v>2019</v>
      </c>
    </row>
    <row r="12849" spans="1:11" x14ac:dyDescent="0.35">
      <c r="A12849">
        <v>1242.0999999999999</v>
      </c>
      <c r="B12849" s="24">
        <v>43789</v>
      </c>
      <c r="C12849">
        <v>5</v>
      </c>
      <c r="D12849" s="13">
        <v>230</v>
      </c>
      <c r="E12849" s="13" t="s">
        <v>4</v>
      </c>
      <c r="F12849" s="17">
        <v>-488</v>
      </c>
      <c r="G12849" t="str">
        <f>_xlfn.XLOOKUP(tbl_GL[[#This Row],[Account_key]],tbl_COA[Account_key],tbl_COA[Class],"Not Found")</f>
        <v>Trading account</v>
      </c>
      <c r="H12849" t="str">
        <f>_xlfn.XLOOKUP(tbl_GL[[#This Row],[Account_key]],tbl_COA[Account_key],tbl_COA[SubClass],"Not Found")</f>
        <v>Cost of Sales</v>
      </c>
      <c r="I12849" t="str">
        <f>_xlfn.XLOOKUP(tbl_GL[[#This Row],[Account_key]],tbl_COA[Account_key],tbl_COA[SubClass2],"Not Found")</f>
        <v>Cost of Sales</v>
      </c>
      <c r="J12849" t="str">
        <f>_xlfn.XLOOKUP(tbl_GL[[#This Row],[Account_key]],tbl_COA[Account_key],tbl_COA[SubAccount],,0)</f>
        <v>Cost of Sales</v>
      </c>
      <c r="K12849">
        <f>YEAR(tbl_GL[[#This Row],[Date]])</f>
        <v>2019</v>
      </c>
    </row>
    <row r="12850" spans="1:11" x14ac:dyDescent="0.35">
      <c r="A12850">
        <v>1242.2</v>
      </c>
      <c r="B12850" s="24">
        <v>43789</v>
      </c>
      <c r="C12850">
        <v>5</v>
      </c>
      <c r="D12850" s="13">
        <v>60</v>
      </c>
      <c r="E12850" s="13" t="s">
        <v>4</v>
      </c>
      <c r="F12850" s="17">
        <v>-488</v>
      </c>
      <c r="G12850" t="str">
        <f>_xlfn.XLOOKUP(tbl_GL[[#This Row],[Account_key]],tbl_COA[Account_key],tbl_COA[Class],"Not Found")</f>
        <v>Assets</v>
      </c>
      <c r="H12850" t="str">
        <f>_xlfn.XLOOKUP(tbl_GL[[#This Row],[Account_key]],tbl_COA[Account_key],tbl_COA[SubClass],"Not Found")</f>
        <v>Assets</v>
      </c>
      <c r="I12850" t="str">
        <f>_xlfn.XLOOKUP(tbl_GL[[#This Row],[Account_key]],tbl_COA[Account_key],tbl_COA[SubClass2],"Not Found")</f>
        <v>Current Assets</v>
      </c>
      <c r="J12850" t="str">
        <f>_xlfn.XLOOKUP(tbl_GL[[#This Row],[Account_key]],tbl_COA[Account_key],tbl_COA[SubAccount],,0)</f>
        <v>Inventory</v>
      </c>
      <c r="K12850">
        <f>YEAR(tbl_GL[[#This Row],[Date]])</f>
        <v>2019</v>
      </c>
    </row>
    <row r="12851" spans="1:11" x14ac:dyDescent="0.35">
      <c r="A12851">
        <v>1243.0999999999999</v>
      </c>
      <c r="B12851" s="24">
        <v>43789</v>
      </c>
      <c r="C12851">
        <v>5</v>
      </c>
      <c r="D12851" s="13">
        <v>210</v>
      </c>
      <c r="E12851" s="13" t="s">
        <v>8</v>
      </c>
      <c r="F12851" s="17">
        <v>1922</v>
      </c>
      <c r="G12851" t="str">
        <f>_xlfn.XLOOKUP(tbl_GL[[#This Row],[Account_key]],tbl_COA[Account_key],tbl_COA[Class],"Not Found")</f>
        <v>Trading account</v>
      </c>
      <c r="H12851" t="str">
        <f>_xlfn.XLOOKUP(tbl_GL[[#This Row],[Account_key]],tbl_COA[Account_key],tbl_COA[SubClass],"Not Found")</f>
        <v>Sales</v>
      </c>
      <c r="I12851" t="str">
        <f>_xlfn.XLOOKUP(tbl_GL[[#This Row],[Account_key]],tbl_COA[Account_key],tbl_COA[SubClass2],"Not Found")</f>
        <v>Sales</v>
      </c>
      <c r="J12851" t="str">
        <f>_xlfn.XLOOKUP(tbl_GL[[#This Row],[Account_key]],tbl_COA[Account_key],tbl_COA[SubAccount],,0)</f>
        <v>Sales</v>
      </c>
      <c r="K12851">
        <f>YEAR(tbl_GL[[#This Row],[Date]])</f>
        <v>2019</v>
      </c>
    </row>
    <row r="12852" spans="1:11" x14ac:dyDescent="0.35">
      <c r="A12852">
        <v>1243.2</v>
      </c>
      <c r="B12852" s="24">
        <v>43789</v>
      </c>
      <c r="C12852">
        <v>5</v>
      </c>
      <c r="D12852" s="13">
        <v>30</v>
      </c>
      <c r="E12852" s="13" t="s">
        <v>8</v>
      </c>
      <c r="F12852" s="17">
        <v>1922</v>
      </c>
      <c r="G12852" t="str">
        <f>_xlfn.XLOOKUP(tbl_GL[[#This Row],[Account_key]],tbl_COA[Account_key],tbl_COA[Class],"Not Found")</f>
        <v>Assets</v>
      </c>
      <c r="H12852" t="str">
        <f>_xlfn.XLOOKUP(tbl_GL[[#This Row],[Account_key]],tbl_COA[Account_key],tbl_COA[SubClass],"Not Found")</f>
        <v>Assets</v>
      </c>
      <c r="I12852" t="str">
        <f>_xlfn.XLOOKUP(tbl_GL[[#This Row],[Account_key]],tbl_COA[Account_key],tbl_COA[SubClass2],"Not Found")</f>
        <v>Current Assets</v>
      </c>
      <c r="J12852" t="str">
        <f>_xlfn.XLOOKUP(tbl_GL[[#This Row],[Account_key]],tbl_COA[Account_key],tbl_COA[SubAccount],,0)</f>
        <v>Trade Receivables</v>
      </c>
      <c r="K12852">
        <f>YEAR(tbl_GL[[#This Row],[Date]])</f>
        <v>2019</v>
      </c>
    </row>
    <row r="12853" spans="1:11" x14ac:dyDescent="0.35">
      <c r="A12853">
        <v>1244.0999999999999</v>
      </c>
      <c r="B12853" s="24">
        <v>43789</v>
      </c>
      <c r="C12853">
        <v>5</v>
      </c>
      <c r="D12853" s="13">
        <v>30</v>
      </c>
      <c r="E12853" s="13" t="s">
        <v>80</v>
      </c>
      <c r="F12853" s="17">
        <v>-16637</v>
      </c>
      <c r="G12853" t="str">
        <f>_xlfn.XLOOKUP(tbl_GL[[#This Row],[Account_key]],tbl_COA[Account_key],tbl_COA[Class],"Not Found")</f>
        <v>Assets</v>
      </c>
      <c r="H12853" t="str">
        <f>_xlfn.XLOOKUP(tbl_GL[[#This Row],[Account_key]],tbl_COA[Account_key],tbl_COA[SubClass],"Not Found")</f>
        <v>Assets</v>
      </c>
      <c r="I12853" t="str">
        <f>_xlfn.XLOOKUP(tbl_GL[[#This Row],[Account_key]],tbl_COA[Account_key],tbl_COA[SubClass2],"Not Found")</f>
        <v>Current Assets</v>
      </c>
      <c r="J12853" t="str">
        <f>_xlfn.XLOOKUP(tbl_GL[[#This Row],[Account_key]],tbl_COA[Account_key],tbl_COA[SubAccount],,0)</f>
        <v>Trade Receivables</v>
      </c>
      <c r="K12853">
        <f>YEAR(tbl_GL[[#This Row],[Date]])</f>
        <v>2019</v>
      </c>
    </row>
    <row r="12854" spans="1:11" x14ac:dyDescent="0.35">
      <c r="A12854">
        <v>1244.2</v>
      </c>
      <c r="B12854" s="24">
        <v>43789</v>
      </c>
      <c r="C12854">
        <v>5</v>
      </c>
      <c r="D12854" s="13">
        <v>10</v>
      </c>
      <c r="E12854" s="13" t="s">
        <v>80</v>
      </c>
      <c r="F12854" s="17">
        <v>16637</v>
      </c>
      <c r="G12854" t="str">
        <f>_xlfn.XLOOKUP(tbl_GL[[#This Row],[Account_key]],tbl_COA[Account_key],tbl_COA[Class],"Not Found")</f>
        <v>Assets</v>
      </c>
      <c r="H12854" t="str">
        <f>_xlfn.XLOOKUP(tbl_GL[[#This Row],[Account_key]],tbl_COA[Account_key],tbl_COA[SubClass],"Not Found")</f>
        <v>Assets</v>
      </c>
      <c r="I12854" t="str">
        <f>_xlfn.XLOOKUP(tbl_GL[[#This Row],[Account_key]],tbl_COA[Account_key],tbl_COA[SubClass2],"Not Found")</f>
        <v>Current Assets</v>
      </c>
      <c r="J12854" t="str">
        <f>_xlfn.XLOOKUP(tbl_GL[[#This Row],[Account_key]],tbl_COA[Account_key],tbl_COA[SubAccount],,0)</f>
        <v>Cash at Bank</v>
      </c>
      <c r="K12854">
        <f>YEAR(tbl_GL[[#This Row],[Date]])</f>
        <v>2019</v>
      </c>
    </row>
    <row r="12855" spans="1:11" x14ac:dyDescent="0.35">
      <c r="A12855">
        <v>1245.0999999999999</v>
      </c>
      <c r="B12855" s="24">
        <v>43790</v>
      </c>
      <c r="C12855">
        <v>5</v>
      </c>
      <c r="D12855" s="13">
        <v>310</v>
      </c>
      <c r="E12855" s="13" t="s">
        <v>97</v>
      </c>
      <c r="F12855" s="17">
        <v>-1052</v>
      </c>
      <c r="G12855" t="str">
        <f>_xlfn.XLOOKUP(tbl_GL[[#This Row],[Account_key]],tbl_COA[Account_key],tbl_COA[Class],"Not Found")</f>
        <v>Operating account</v>
      </c>
      <c r="H12855" t="str">
        <f>_xlfn.XLOOKUP(tbl_GL[[#This Row],[Account_key]],tbl_COA[Account_key],tbl_COA[SubClass],"Not Found")</f>
        <v>Operating Expenses</v>
      </c>
      <c r="I12855" t="str">
        <f>_xlfn.XLOOKUP(tbl_GL[[#This Row],[Account_key]],tbl_COA[Account_key],tbl_COA[SubClass2],"Not Found")</f>
        <v>Administration</v>
      </c>
      <c r="J12855" t="str">
        <f>_xlfn.XLOOKUP(tbl_GL[[#This Row],[Account_key]],tbl_COA[Account_key],tbl_COA[SubAccount],,0)</f>
        <v>Office Supplies</v>
      </c>
      <c r="K12855">
        <f>YEAR(tbl_GL[[#This Row],[Date]])</f>
        <v>2019</v>
      </c>
    </row>
    <row r="12856" spans="1:11" x14ac:dyDescent="0.35">
      <c r="A12856">
        <v>1245.2</v>
      </c>
      <c r="B12856" s="24">
        <v>43790</v>
      </c>
      <c r="C12856">
        <v>5</v>
      </c>
      <c r="D12856" s="13">
        <v>120</v>
      </c>
      <c r="E12856" s="13" t="s">
        <v>97</v>
      </c>
      <c r="F12856" s="17">
        <v>1052</v>
      </c>
      <c r="G12856" t="str">
        <f>_xlfn.XLOOKUP(tbl_GL[[#This Row],[Account_key]],tbl_COA[Account_key],tbl_COA[Class],"Not Found")</f>
        <v>Liabilities and Owners Equity</v>
      </c>
      <c r="H12856" t="str">
        <f>_xlfn.XLOOKUP(tbl_GL[[#This Row],[Account_key]],tbl_COA[Account_key],tbl_COA[SubClass],"Not Found")</f>
        <v>Liabilities</v>
      </c>
      <c r="I12856" t="str">
        <f>_xlfn.XLOOKUP(tbl_GL[[#This Row],[Account_key]],tbl_COA[Account_key],tbl_COA[SubClass2],"Not Found")</f>
        <v>Current Liabilities</v>
      </c>
      <c r="J12856" t="str">
        <f>_xlfn.XLOOKUP(tbl_GL[[#This Row],[Account_key]],tbl_COA[Account_key],tbl_COA[SubAccount],,0)</f>
        <v>Accrued Expenses</v>
      </c>
      <c r="K12856">
        <f>YEAR(tbl_GL[[#This Row],[Date]])</f>
        <v>2019</v>
      </c>
    </row>
    <row r="12857" spans="1:11" x14ac:dyDescent="0.35">
      <c r="A12857">
        <v>1246.0999999999999</v>
      </c>
      <c r="B12857" s="24">
        <v>43790</v>
      </c>
      <c r="C12857">
        <v>5</v>
      </c>
      <c r="D12857" s="13">
        <v>10</v>
      </c>
      <c r="E12857" s="13" t="s">
        <v>98</v>
      </c>
      <c r="F12857" s="17">
        <v>-1662</v>
      </c>
      <c r="G12857" t="str">
        <f>_xlfn.XLOOKUP(tbl_GL[[#This Row],[Account_key]],tbl_COA[Account_key],tbl_COA[Class],"Not Found")</f>
        <v>Assets</v>
      </c>
      <c r="H12857" t="str">
        <f>_xlfn.XLOOKUP(tbl_GL[[#This Row],[Account_key]],tbl_COA[Account_key],tbl_COA[SubClass],"Not Found")</f>
        <v>Assets</v>
      </c>
      <c r="I12857" t="str">
        <f>_xlfn.XLOOKUP(tbl_GL[[#This Row],[Account_key]],tbl_COA[Account_key],tbl_COA[SubClass2],"Not Found")</f>
        <v>Current Assets</v>
      </c>
      <c r="J12857" t="str">
        <f>_xlfn.XLOOKUP(tbl_GL[[#This Row],[Account_key]],tbl_COA[Account_key],tbl_COA[SubAccount],,0)</f>
        <v>Cash at Bank</v>
      </c>
      <c r="K12857">
        <f>YEAR(tbl_GL[[#This Row],[Date]])</f>
        <v>2019</v>
      </c>
    </row>
    <row r="12858" spans="1:11" x14ac:dyDescent="0.35">
      <c r="A12858">
        <v>1246.2</v>
      </c>
      <c r="B12858" s="24">
        <v>43790</v>
      </c>
      <c r="C12858">
        <v>5</v>
      </c>
      <c r="D12858" s="13">
        <v>120</v>
      </c>
      <c r="E12858" s="13" t="s">
        <v>98</v>
      </c>
      <c r="F12858" s="17">
        <v>-1662</v>
      </c>
      <c r="G12858" t="str">
        <f>_xlfn.XLOOKUP(tbl_GL[[#This Row],[Account_key]],tbl_COA[Account_key],tbl_COA[Class],"Not Found")</f>
        <v>Liabilities and Owners Equity</v>
      </c>
      <c r="H12858" t="str">
        <f>_xlfn.XLOOKUP(tbl_GL[[#This Row],[Account_key]],tbl_COA[Account_key],tbl_COA[SubClass],"Not Found")</f>
        <v>Liabilities</v>
      </c>
      <c r="I12858" t="str">
        <f>_xlfn.XLOOKUP(tbl_GL[[#This Row],[Account_key]],tbl_COA[Account_key],tbl_COA[SubClass2],"Not Found")</f>
        <v>Current Liabilities</v>
      </c>
      <c r="J12858" t="str">
        <f>_xlfn.XLOOKUP(tbl_GL[[#This Row],[Account_key]],tbl_COA[Account_key],tbl_COA[SubAccount],,0)</f>
        <v>Accrued Expenses</v>
      </c>
      <c r="K12858">
        <f>YEAR(tbl_GL[[#This Row],[Date]])</f>
        <v>2019</v>
      </c>
    </row>
    <row r="12859" spans="1:11" x14ac:dyDescent="0.35">
      <c r="A12859">
        <v>1247.0999999999999</v>
      </c>
      <c r="B12859" s="24">
        <v>43791</v>
      </c>
      <c r="C12859">
        <v>5</v>
      </c>
      <c r="D12859" s="13">
        <v>320</v>
      </c>
      <c r="E12859" s="13" t="s">
        <v>99</v>
      </c>
      <c r="F12859" s="17">
        <v>-49</v>
      </c>
      <c r="G12859" t="str">
        <f>_xlfn.XLOOKUP(tbl_GL[[#This Row],[Account_key]],tbl_COA[Account_key],tbl_COA[Class],"Not Found")</f>
        <v>Operating account</v>
      </c>
      <c r="H12859" t="str">
        <f>_xlfn.XLOOKUP(tbl_GL[[#This Row],[Account_key]],tbl_COA[Account_key],tbl_COA[SubClass],"Not Found")</f>
        <v>Operating Expenses</v>
      </c>
      <c r="I12859" t="str">
        <f>_xlfn.XLOOKUP(tbl_GL[[#This Row],[Account_key]],tbl_COA[Account_key],tbl_COA[SubClass2],"Not Found")</f>
        <v>Administration</v>
      </c>
      <c r="J12859" t="str">
        <f>_xlfn.XLOOKUP(tbl_GL[[#This Row],[Account_key]],tbl_COA[Account_key],tbl_COA[SubAccount],,0)</f>
        <v>Professional Services</v>
      </c>
      <c r="K12859">
        <f>YEAR(tbl_GL[[#This Row],[Date]])</f>
        <v>2019</v>
      </c>
    </row>
    <row r="12860" spans="1:11" x14ac:dyDescent="0.35">
      <c r="A12860">
        <v>1247.2</v>
      </c>
      <c r="B12860" s="24">
        <v>43791</v>
      </c>
      <c r="C12860">
        <v>5</v>
      </c>
      <c r="D12860" s="13">
        <v>20</v>
      </c>
      <c r="E12860" s="13" t="s">
        <v>99</v>
      </c>
      <c r="F12860" s="17">
        <v>-49</v>
      </c>
      <c r="G12860" t="str">
        <f>_xlfn.XLOOKUP(tbl_GL[[#This Row],[Account_key]],tbl_COA[Account_key],tbl_COA[Class],"Not Found")</f>
        <v>Assets</v>
      </c>
      <c r="H12860" t="str">
        <f>_xlfn.XLOOKUP(tbl_GL[[#This Row],[Account_key]],tbl_COA[Account_key],tbl_COA[SubClass],"Not Found")</f>
        <v>Assets</v>
      </c>
      <c r="I12860" t="str">
        <f>_xlfn.XLOOKUP(tbl_GL[[#This Row],[Account_key]],tbl_COA[Account_key],tbl_COA[SubClass2],"Not Found")</f>
        <v>Current Assets</v>
      </c>
      <c r="J12860" t="str">
        <f>_xlfn.XLOOKUP(tbl_GL[[#This Row],[Account_key]],tbl_COA[Account_key],tbl_COA[SubAccount],,0)</f>
        <v>Cash in hand</v>
      </c>
      <c r="K12860">
        <f>YEAR(tbl_GL[[#This Row],[Date]])</f>
        <v>2019</v>
      </c>
    </row>
    <row r="12861" spans="1:11" x14ac:dyDescent="0.35">
      <c r="A12861">
        <v>1248.0999999999999</v>
      </c>
      <c r="B12861" s="24">
        <v>43792</v>
      </c>
      <c r="C12861">
        <v>5</v>
      </c>
      <c r="D12861" s="13">
        <v>230</v>
      </c>
      <c r="E12861" s="13" t="s">
        <v>4</v>
      </c>
      <c r="F12861" s="17">
        <v>-824</v>
      </c>
      <c r="G12861" t="str">
        <f>_xlfn.XLOOKUP(tbl_GL[[#This Row],[Account_key]],tbl_COA[Account_key],tbl_COA[Class],"Not Found")</f>
        <v>Trading account</v>
      </c>
      <c r="H12861" t="str">
        <f>_xlfn.XLOOKUP(tbl_GL[[#This Row],[Account_key]],tbl_COA[Account_key],tbl_COA[SubClass],"Not Found")</f>
        <v>Cost of Sales</v>
      </c>
      <c r="I12861" t="str">
        <f>_xlfn.XLOOKUP(tbl_GL[[#This Row],[Account_key]],tbl_COA[Account_key],tbl_COA[SubClass2],"Not Found")</f>
        <v>Cost of Sales</v>
      </c>
      <c r="J12861" t="str">
        <f>_xlfn.XLOOKUP(tbl_GL[[#This Row],[Account_key]],tbl_COA[Account_key],tbl_COA[SubAccount],,0)</f>
        <v>Cost of Sales</v>
      </c>
      <c r="K12861">
        <f>YEAR(tbl_GL[[#This Row],[Date]])</f>
        <v>2019</v>
      </c>
    </row>
    <row r="12862" spans="1:11" x14ac:dyDescent="0.35">
      <c r="A12862">
        <v>1248.2</v>
      </c>
      <c r="B12862" s="24">
        <v>43792</v>
      </c>
      <c r="C12862">
        <v>5</v>
      </c>
      <c r="D12862" s="13">
        <v>60</v>
      </c>
      <c r="E12862" s="13" t="s">
        <v>4</v>
      </c>
      <c r="F12862" s="17">
        <v>-824</v>
      </c>
      <c r="G12862" t="str">
        <f>_xlfn.XLOOKUP(tbl_GL[[#This Row],[Account_key]],tbl_COA[Account_key],tbl_COA[Class],"Not Found")</f>
        <v>Assets</v>
      </c>
      <c r="H12862" t="str">
        <f>_xlfn.XLOOKUP(tbl_GL[[#This Row],[Account_key]],tbl_COA[Account_key],tbl_COA[SubClass],"Not Found")</f>
        <v>Assets</v>
      </c>
      <c r="I12862" t="str">
        <f>_xlfn.XLOOKUP(tbl_GL[[#This Row],[Account_key]],tbl_COA[Account_key],tbl_COA[SubClass2],"Not Found")</f>
        <v>Current Assets</v>
      </c>
      <c r="J12862" t="str">
        <f>_xlfn.XLOOKUP(tbl_GL[[#This Row],[Account_key]],tbl_COA[Account_key],tbl_COA[SubAccount],,0)</f>
        <v>Inventory</v>
      </c>
      <c r="K12862">
        <f>YEAR(tbl_GL[[#This Row],[Date]])</f>
        <v>2019</v>
      </c>
    </row>
    <row r="12863" spans="1:11" x14ac:dyDescent="0.35">
      <c r="A12863">
        <v>1249.0999999999999</v>
      </c>
      <c r="B12863" s="24">
        <v>43792</v>
      </c>
      <c r="C12863">
        <v>5</v>
      </c>
      <c r="D12863" s="13">
        <v>310</v>
      </c>
      <c r="E12863" s="13" t="s">
        <v>97</v>
      </c>
      <c r="F12863" s="17">
        <v>-1547</v>
      </c>
      <c r="G12863" t="str">
        <f>_xlfn.XLOOKUP(tbl_GL[[#This Row],[Account_key]],tbl_COA[Account_key],tbl_COA[Class],"Not Found")</f>
        <v>Operating account</v>
      </c>
      <c r="H12863" t="str">
        <f>_xlfn.XLOOKUP(tbl_GL[[#This Row],[Account_key]],tbl_COA[Account_key],tbl_COA[SubClass],"Not Found")</f>
        <v>Operating Expenses</v>
      </c>
      <c r="I12863" t="str">
        <f>_xlfn.XLOOKUP(tbl_GL[[#This Row],[Account_key]],tbl_COA[Account_key],tbl_COA[SubClass2],"Not Found")</f>
        <v>Administration</v>
      </c>
      <c r="J12863" t="str">
        <f>_xlfn.XLOOKUP(tbl_GL[[#This Row],[Account_key]],tbl_COA[Account_key],tbl_COA[SubAccount],,0)</f>
        <v>Office Supplies</v>
      </c>
      <c r="K12863">
        <f>YEAR(tbl_GL[[#This Row],[Date]])</f>
        <v>2019</v>
      </c>
    </row>
    <row r="12864" spans="1:11" x14ac:dyDescent="0.35">
      <c r="A12864">
        <v>1249.2</v>
      </c>
      <c r="B12864" s="24">
        <v>43792</v>
      </c>
      <c r="C12864">
        <v>5</v>
      </c>
      <c r="D12864" s="13">
        <v>120</v>
      </c>
      <c r="E12864" s="13" t="s">
        <v>97</v>
      </c>
      <c r="F12864" s="17">
        <v>1547</v>
      </c>
      <c r="G12864" t="str">
        <f>_xlfn.XLOOKUP(tbl_GL[[#This Row],[Account_key]],tbl_COA[Account_key],tbl_COA[Class],"Not Found")</f>
        <v>Liabilities and Owners Equity</v>
      </c>
      <c r="H12864" t="str">
        <f>_xlfn.XLOOKUP(tbl_GL[[#This Row],[Account_key]],tbl_COA[Account_key],tbl_COA[SubClass],"Not Found")</f>
        <v>Liabilities</v>
      </c>
      <c r="I12864" t="str">
        <f>_xlfn.XLOOKUP(tbl_GL[[#This Row],[Account_key]],tbl_COA[Account_key],tbl_COA[SubClass2],"Not Found")</f>
        <v>Current Liabilities</v>
      </c>
      <c r="J12864" t="str">
        <f>_xlfn.XLOOKUP(tbl_GL[[#This Row],[Account_key]],tbl_COA[Account_key],tbl_COA[SubAccount],,0)</f>
        <v>Accrued Expenses</v>
      </c>
      <c r="K12864">
        <f>YEAR(tbl_GL[[#This Row],[Date]])</f>
        <v>2019</v>
      </c>
    </row>
    <row r="12865" spans="1:11" x14ac:dyDescent="0.35">
      <c r="A12865">
        <v>1250.0999999999999</v>
      </c>
      <c r="B12865" s="24">
        <v>43792</v>
      </c>
      <c r="C12865">
        <v>5</v>
      </c>
      <c r="D12865" s="13">
        <v>230</v>
      </c>
      <c r="E12865" s="13" t="s">
        <v>4</v>
      </c>
      <c r="F12865" s="17">
        <v>-3296</v>
      </c>
      <c r="G12865" t="str">
        <f>_xlfn.XLOOKUP(tbl_GL[[#This Row],[Account_key]],tbl_COA[Account_key],tbl_COA[Class],"Not Found")</f>
        <v>Trading account</v>
      </c>
      <c r="H12865" t="str">
        <f>_xlfn.XLOOKUP(tbl_GL[[#This Row],[Account_key]],tbl_COA[Account_key],tbl_COA[SubClass],"Not Found")</f>
        <v>Cost of Sales</v>
      </c>
      <c r="I12865" t="str">
        <f>_xlfn.XLOOKUP(tbl_GL[[#This Row],[Account_key]],tbl_COA[Account_key],tbl_COA[SubClass2],"Not Found")</f>
        <v>Cost of Sales</v>
      </c>
      <c r="J12865" t="str">
        <f>_xlfn.XLOOKUP(tbl_GL[[#This Row],[Account_key]],tbl_COA[Account_key],tbl_COA[SubAccount],,0)</f>
        <v>Cost of Sales</v>
      </c>
      <c r="K12865">
        <f>YEAR(tbl_GL[[#This Row],[Date]])</f>
        <v>2019</v>
      </c>
    </row>
    <row r="12866" spans="1:11" x14ac:dyDescent="0.35">
      <c r="A12866">
        <v>1250.2</v>
      </c>
      <c r="B12866" s="24">
        <v>43792</v>
      </c>
      <c r="C12866">
        <v>5</v>
      </c>
      <c r="D12866" s="13">
        <v>60</v>
      </c>
      <c r="E12866" s="13" t="s">
        <v>4</v>
      </c>
      <c r="F12866" s="17">
        <v>-3296</v>
      </c>
      <c r="G12866" t="str">
        <f>_xlfn.XLOOKUP(tbl_GL[[#This Row],[Account_key]],tbl_COA[Account_key],tbl_COA[Class],"Not Found")</f>
        <v>Assets</v>
      </c>
      <c r="H12866" t="str">
        <f>_xlfn.XLOOKUP(tbl_GL[[#This Row],[Account_key]],tbl_COA[Account_key],tbl_COA[SubClass],"Not Found")</f>
        <v>Assets</v>
      </c>
      <c r="I12866" t="str">
        <f>_xlfn.XLOOKUP(tbl_GL[[#This Row],[Account_key]],tbl_COA[Account_key],tbl_COA[SubClass2],"Not Found")</f>
        <v>Current Assets</v>
      </c>
      <c r="J12866" t="str">
        <f>_xlfn.XLOOKUP(tbl_GL[[#This Row],[Account_key]],tbl_COA[Account_key],tbl_COA[SubAccount],,0)</f>
        <v>Inventory</v>
      </c>
      <c r="K12866">
        <f>YEAR(tbl_GL[[#This Row],[Date]])</f>
        <v>2019</v>
      </c>
    </row>
    <row r="12867" spans="1:11" x14ac:dyDescent="0.35">
      <c r="A12867">
        <v>1251.0999999999999</v>
      </c>
      <c r="B12867" s="24">
        <v>43792</v>
      </c>
      <c r="C12867">
        <v>5</v>
      </c>
      <c r="D12867" s="13">
        <v>210</v>
      </c>
      <c r="E12867" s="13" t="s">
        <v>7</v>
      </c>
      <c r="F12867" s="17">
        <v>3705</v>
      </c>
      <c r="G12867" t="str">
        <f>_xlfn.XLOOKUP(tbl_GL[[#This Row],[Account_key]],tbl_COA[Account_key],tbl_COA[Class],"Not Found")</f>
        <v>Trading account</v>
      </c>
      <c r="H12867" t="str">
        <f>_xlfn.XLOOKUP(tbl_GL[[#This Row],[Account_key]],tbl_COA[Account_key],tbl_COA[SubClass],"Not Found")</f>
        <v>Sales</v>
      </c>
      <c r="I12867" t="str">
        <f>_xlfn.XLOOKUP(tbl_GL[[#This Row],[Account_key]],tbl_COA[Account_key],tbl_COA[SubClass2],"Not Found")</f>
        <v>Sales</v>
      </c>
      <c r="J12867" t="str">
        <f>_xlfn.XLOOKUP(tbl_GL[[#This Row],[Account_key]],tbl_COA[Account_key],tbl_COA[SubAccount],,0)</f>
        <v>Sales</v>
      </c>
      <c r="K12867">
        <f>YEAR(tbl_GL[[#This Row],[Date]])</f>
        <v>2019</v>
      </c>
    </row>
    <row r="12868" spans="1:11" x14ac:dyDescent="0.35">
      <c r="A12868">
        <v>1251.2</v>
      </c>
      <c r="B12868" s="24">
        <v>43792</v>
      </c>
      <c r="C12868">
        <v>5</v>
      </c>
      <c r="D12868" s="13">
        <v>10</v>
      </c>
      <c r="E12868" s="13" t="s">
        <v>7</v>
      </c>
      <c r="F12868" s="17">
        <v>3705</v>
      </c>
      <c r="G12868" t="str">
        <f>_xlfn.XLOOKUP(tbl_GL[[#This Row],[Account_key]],tbl_COA[Account_key],tbl_COA[Class],"Not Found")</f>
        <v>Assets</v>
      </c>
      <c r="H12868" t="str">
        <f>_xlfn.XLOOKUP(tbl_GL[[#This Row],[Account_key]],tbl_COA[Account_key],tbl_COA[SubClass],"Not Found")</f>
        <v>Assets</v>
      </c>
      <c r="I12868" t="str">
        <f>_xlfn.XLOOKUP(tbl_GL[[#This Row],[Account_key]],tbl_COA[Account_key],tbl_COA[SubClass2],"Not Found")</f>
        <v>Current Assets</v>
      </c>
      <c r="J12868" t="str">
        <f>_xlfn.XLOOKUP(tbl_GL[[#This Row],[Account_key]],tbl_COA[Account_key],tbl_COA[SubAccount],,0)</f>
        <v>Cash at Bank</v>
      </c>
      <c r="K12868">
        <f>YEAR(tbl_GL[[#This Row],[Date]])</f>
        <v>2019</v>
      </c>
    </row>
    <row r="12869" spans="1:11" x14ac:dyDescent="0.35">
      <c r="A12869">
        <v>1252.0999999999999</v>
      </c>
      <c r="B12869" s="24">
        <v>43792</v>
      </c>
      <c r="C12869">
        <v>5</v>
      </c>
      <c r="D12869" s="13">
        <v>210</v>
      </c>
      <c r="E12869" s="13" t="s">
        <v>8</v>
      </c>
      <c r="F12869" s="17">
        <v>12976</v>
      </c>
      <c r="G12869" t="str">
        <f>_xlfn.XLOOKUP(tbl_GL[[#This Row],[Account_key]],tbl_COA[Account_key],tbl_COA[Class],"Not Found")</f>
        <v>Trading account</v>
      </c>
      <c r="H12869" t="str">
        <f>_xlfn.XLOOKUP(tbl_GL[[#This Row],[Account_key]],tbl_COA[Account_key],tbl_COA[SubClass],"Not Found")</f>
        <v>Sales</v>
      </c>
      <c r="I12869" t="str">
        <f>_xlfn.XLOOKUP(tbl_GL[[#This Row],[Account_key]],tbl_COA[Account_key],tbl_COA[SubClass2],"Not Found")</f>
        <v>Sales</v>
      </c>
      <c r="J12869" t="str">
        <f>_xlfn.XLOOKUP(tbl_GL[[#This Row],[Account_key]],tbl_COA[Account_key],tbl_COA[SubAccount],,0)</f>
        <v>Sales</v>
      </c>
      <c r="K12869">
        <f>YEAR(tbl_GL[[#This Row],[Date]])</f>
        <v>2019</v>
      </c>
    </row>
    <row r="12870" spans="1:11" x14ac:dyDescent="0.35">
      <c r="A12870">
        <v>1252.2</v>
      </c>
      <c r="B12870" s="24">
        <v>43792</v>
      </c>
      <c r="C12870">
        <v>5</v>
      </c>
      <c r="D12870" s="13">
        <v>30</v>
      </c>
      <c r="E12870" s="13" t="s">
        <v>8</v>
      </c>
      <c r="F12870" s="17">
        <v>12976</v>
      </c>
      <c r="G12870" t="str">
        <f>_xlfn.XLOOKUP(tbl_GL[[#This Row],[Account_key]],tbl_COA[Account_key],tbl_COA[Class],"Not Found")</f>
        <v>Assets</v>
      </c>
      <c r="H12870" t="str">
        <f>_xlfn.XLOOKUP(tbl_GL[[#This Row],[Account_key]],tbl_COA[Account_key],tbl_COA[SubClass],"Not Found")</f>
        <v>Assets</v>
      </c>
      <c r="I12870" t="str">
        <f>_xlfn.XLOOKUP(tbl_GL[[#This Row],[Account_key]],tbl_COA[Account_key],tbl_COA[SubClass2],"Not Found")</f>
        <v>Current Assets</v>
      </c>
      <c r="J12870" t="str">
        <f>_xlfn.XLOOKUP(tbl_GL[[#This Row],[Account_key]],tbl_COA[Account_key],tbl_COA[SubAccount],,0)</f>
        <v>Trade Receivables</v>
      </c>
      <c r="K12870">
        <f>YEAR(tbl_GL[[#This Row],[Date]])</f>
        <v>2019</v>
      </c>
    </row>
    <row r="12871" spans="1:11" x14ac:dyDescent="0.35">
      <c r="A12871">
        <v>1253.0999999999999</v>
      </c>
      <c r="B12871" s="24">
        <v>43793</v>
      </c>
      <c r="C12871">
        <v>5</v>
      </c>
      <c r="D12871" s="13">
        <v>10</v>
      </c>
      <c r="E12871" s="13" t="s">
        <v>98</v>
      </c>
      <c r="F12871" s="17">
        <v>-2021</v>
      </c>
      <c r="G12871" t="str">
        <f>_xlfn.XLOOKUP(tbl_GL[[#This Row],[Account_key]],tbl_COA[Account_key],tbl_COA[Class],"Not Found")</f>
        <v>Assets</v>
      </c>
      <c r="H12871" t="str">
        <f>_xlfn.XLOOKUP(tbl_GL[[#This Row],[Account_key]],tbl_COA[Account_key],tbl_COA[SubClass],"Not Found")</f>
        <v>Assets</v>
      </c>
      <c r="I12871" t="str">
        <f>_xlfn.XLOOKUP(tbl_GL[[#This Row],[Account_key]],tbl_COA[Account_key],tbl_COA[SubClass2],"Not Found")</f>
        <v>Current Assets</v>
      </c>
      <c r="J12871" t="str">
        <f>_xlfn.XLOOKUP(tbl_GL[[#This Row],[Account_key]],tbl_COA[Account_key],tbl_COA[SubAccount],,0)</f>
        <v>Cash at Bank</v>
      </c>
      <c r="K12871">
        <f>YEAR(tbl_GL[[#This Row],[Date]])</f>
        <v>2019</v>
      </c>
    </row>
    <row r="12872" spans="1:11" x14ac:dyDescent="0.35">
      <c r="A12872">
        <v>1253.2</v>
      </c>
      <c r="B12872" s="24">
        <v>43793</v>
      </c>
      <c r="C12872">
        <v>5</v>
      </c>
      <c r="D12872" s="13">
        <v>120</v>
      </c>
      <c r="E12872" s="13" t="s">
        <v>98</v>
      </c>
      <c r="F12872" s="17">
        <v>-2021</v>
      </c>
      <c r="G12872" t="str">
        <f>_xlfn.XLOOKUP(tbl_GL[[#This Row],[Account_key]],tbl_COA[Account_key],tbl_COA[Class],"Not Found")</f>
        <v>Liabilities and Owners Equity</v>
      </c>
      <c r="H12872" t="str">
        <f>_xlfn.XLOOKUP(tbl_GL[[#This Row],[Account_key]],tbl_COA[Account_key],tbl_COA[SubClass],"Not Found")</f>
        <v>Liabilities</v>
      </c>
      <c r="I12872" t="str">
        <f>_xlfn.XLOOKUP(tbl_GL[[#This Row],[Account_key]],tbl_COA[Account_key],tbl_COA[SubClass2],"Not Found")</f>
        <v>Current Liabilities</v>
      </c>
      <c r="J12872" t="str">
        <f>_xlfn.XLOOKUP(tbl_GL[[#This Row],[Account_key]],tbl_COA[Account_key],tbl_COA[SubAccount],,0)</f>
        <v>Accrued Expenses</v>
      </c>
      <c r="K12872">
        <f>YEAR(tbl_GL[[#This Row],[Date]])</f>
        <v>2019</v>
      </c>
    </row>
    <row r="12873" spans="1:11" x14ac:dyDescent="0.35">
      <c r="A12873">
        <v>1254.0999999999999</v>
      </c>
      <c r="B12873" s="24">
        <v>43794</v>
      </c>
      <c r="C12873">
        <v>5</v>
      </c>
      <c r="D12873" s="13">
        <v>10</v>
      </c>
      <c r="E12873" s="13" t="s">
        <v>98</v>
      </c>
      <c r="F12873" s="17">
        <v>-1356</v>
      </c>
      <c r="G12873" t="str">
        <f>_xlfn.XLOOKUP(tbl_GL[[#This Row],[Account_key]],tbl_COA[Account_key],tbl_COA[Class],"Not Found")</f>
        <v>Assets</v>
      </c>
      <c r="H12873" t="str">
        <f>_xlfn.XLOOKUP(tbl_GL[[#This Row],[Account_key]],tbl_COA[Account_key],tbl_COA[SubClass],"Not Found")</f>
        <v>Assets</v>
      </c>
      <c r="I12873" t="str">
        <f>_xlfn.XLOOKUP(tbl_GL[[#This Row],[Account_key]],tbl_COA[Account_key],tbl_COA[SubClass2],"Not Found")</f>
        <v>Current Assets</v>
      </c>
      <c r="J12873" t="str">
        <f>_xlfn.XLOOKUP(tbl_GL[[#This Row],[Account_key]],tbl_COA[Account_key],tbl_COA[SubAccount],,0)</f>
        <v>Cash at Bank</v>
      </c>
      <c r="K12873">
        <f>YEAR(tbl_GL[[#This Row],[Date]])</f>
        <v>2019</v>
      </c>
    </row>
    <row r="12874" spans="1:11" x14ac:dyDescent="0.35">
      <c r="A12874">
        <v>1254.2</v>
      </c>
      <c r="B12874" s="24">
        <v>43794</v>
      </c>
      <c r="C12874">
        <v>5</v>
      </c>
      <c r="D12874" s="13">
        <v>120</v>
      </c>
      <c r="E12874" s="13" t="s">
        <v>98</v>
      </c>
      <c r="F12874" s="17">
        <v>-1356</v>
      </c>
      <c r="G12874" t="str">
        <f>_xlfn.XLOOKUP(tbl_GL[[#This Row],[Account_key]],tbl_COA[Account_key],tbl_COA[Class],"Not Found")</f>
        <v>Liabilities and Owners Equity</v>
      </c>
      <c r="H12874" t="str">
        <f>_xlfn.XLOOKUP(tbl_GL[[#This Row],[Account_key]],tbl_COA[Account_key],tbl_COA[SubClass],"Not Found")</f>
        <v>Liabilities</v>
      </c>
      <c r="I12874" t="str">
        <f>_xlfn.XLOOKUP(tbl_GL[[#This Row],[Account_key]],tbl_COA[Account_key],tbl_COA[SubClass2],"Not Found")</f>
        <v>Current Liabilities</v>
      </c>
      <c r="J12874" t="str">
        <f>_xlfn.XLOOKUP(tbl_GL[[#This Row],[Account_key]],tbl_COA[Account_key],tbl_COA[SubAccount],,0)</f>
        <v>Accrued Expenses</v>
      </c>
      <c r="K12874">
        <f>YEAR(tbl_GL[[#This Row],[Date]])</f>
        <v>2019</v>
      </c>
    </row>
    <row r="12875" spans="1:11" x14ac:dyDescent="0.35">
      <c r="A12875">
        <v>1255.0999999999999</v>
      </c>
      <c r="B12875" s="24">
        <v>43794</v>
      </c>
      <c r="C12875">
        <v>5</v>
      </c>
      <c r="D12875" s="13">
        <v>10</v>
      </c>
      <c r="E12875" s="13" t="s">
        <v>98</v>
      </c>
      <c r="F12875" s="17">
        <v>-1515</v>
      </c>
      <c r="G12875" t="str">
        <f>_xlfn.XLOOKUP(tbl_GL[[#This Row],[Account_key]],tbl_COA[Account_key],tbl_COA[Class],"Not Found")</f>
        <v>Assets</v>
      </c>
      <c r="H12875" t="str">
        <f>_xlfn.XLOOKUP(tbl_GL[[#This Row],[Account_key]],tbl_COA[Account_key],tbl_COA[SubClass],"Not Found")</f>
        <v>Assets</v>
      </c>
      <c r="I12875" t="str">
        <f>_xlfn.XLOOKUP(tbl_GL[[#This Row],[Account_key]],tbl_COA[Account_key],tbl_COA[SubClass2],"Not Found")</f>
        <v>Current Assets</v>
      </c>
      <c r="J12875" t="str">
        <f>_xlfn.XLOOKUP(tbl_GL[[#This Row],[Account_key]],tbl_COA[Account_key],tbl_COA[SubAccount],,0)</f>
        <v>Cash at Bank</v>
      </c>
      <c r="K12875">
        <f>YEAR(tbl_GL[[#This Row],[Date]])</f>
        <v>2019</v>
      </c>
    </row>
    <row r="12876" spans="1:11" x14ac:dyDescent="0.35">
      <c r="A12876">
        <v>1255.2</v>
      </c>
      <c r="B12876" s="24">
        <v>43794</v>
      </c>
      <c r="C12876">
        <v>5</v>
      </c>
      <c r="D12876" s="13">
        <v>120</v>
      </c>
      <c r="E12876" s="13" t="s">
        <v>98</v>
      </c>
      <c r="F12876" s="17">
        <v>-1515</v>
      </c>
      <c r="G12876" t="str">
        <f>_xlfn.XLOOKUP(tbl_GL[[#This Row],[Account_key]],tbl_COA[Account_key],tbl_COA[Class],"Not Found")</f>
        <v>Liabilities and Owners Equity</v>
      </c>
      <c r="H12876" t="str">
        <f>_xlfn.XLOOKUP(tbl_GL[[#This Row],[Account_key]],tbl_COA[Account_key],tbl_COA[SubClass],"Not Found")</f>
        <v>Liabilities</v>
      </c>
      <c r="I12876" t="str">
        <f>_xlfn.XLOOKUP(tbl_GL[[#This Row],[Account_key]],tbl_COA[Account_key],tbl_COA[SubClass2],"Not Found")</f>
        <v>Current Liabilities</v>
      </c>
      <c r="J12876" t="str">
        <f>_xlfn.XLOOKUP(tbl_GL[[#This Row],[Account_key]],tbl_COA[Account_key],tbl_COA[SubAccount],,0)</f>
        <v>Accrued Expenses</v>
      </c>
      <c r="K12876">
        <f>YEAR(tbl_GL[[#This Row],[Date]])</f>
        <v>2019</v>
      </c>
    </row>
    <row r="12877" spans="1:11" x14ac:dyDescent="0.35">
      <c r="A12877">
        <v>1256.0999999999999</v>
      </c>
      <c r="B12877" s="24">
        <v>43797</v>
      </c>
      <c r="C12877">
        <v>5</v>
      </c>
      <c r="D12877" s="13">
        <v>330</v>
      </c>
      <c r="E12877" s="13" t="s">
        <v>97</v>
      </c>
      <c r="F12877" s="17">
        <v>-1377</v>
      </c>
      <c r="G12877" t="str">
        <f>_xlfn.XLOOKUP(tbl_GL[[#This Row],[Account_key]],tbl_COA[Account_key],tbl_COA[Class],"Not Found")</f>
        <v>Operating account</v>
      </c>
      <c r="H12877" t="str">
        <f>_xlfn.XLOOKUP(tbl_GL[[#This Row],[Account_key]],tbl_COA[Account_key],tbl_COA[SubClass],"Not Found")</f>
        <v>Operating Expenses</v>
      </c>
      <c r="I12877" t="str">
        <f>_xlfn.XLOOKUP(tbl_GL[[#This Row],[Account_key]],tbl_COA[Account_key],tbl_COA[SubClass2],"Not Found")</f>
        <v>Administration</v>
      </c>
      <c r="J12877" t="str">
        <f>_xlfn.XLOOKUP(tbl_GL[[#This Row],[Account_key]],tbl_COA[Account_key],tbl_COA[SubAccount],,0)</f>
        <v>Telephone</v>
      </c>
      <c r="K12877">
        <f>YEAR(tbl_GL[[#This Row],[Date]])</f>
        <v>2019</v>
      </c>
    </row>
    <row r="12878" spans="1:11" x14ac:dyDescent="0.35">
      <c r="A12878">
        <v>1256.2</v>
      </c>
      <c r="B12878" s="24">
        <v>43797</v>
      </c>
      <c r="C12878">
        <v>5</v>
      </c>
      <c r="D12878" s="13">
        <v>120</v>
      </c>
      <c r="E12878" s="13" t="s">
        <v>97</v>
      </c>
      <c r="F12878" s="17">
        <v>1377</v>
      </c>
      <c r="G12878" t="str">
        <f>_xlfn.XLOOKUP(tbl_GL[[#This Row],[Account_key]],tbl_COA[Account_key],tbl_COA[Class],"Not Found")</f>
        <v>Liabilities and Owners Equity</v>
      </c>
      <c r="H12878" t="str">
        <f>_xlfn.XLOOKUP(tbl_GL[[#This Row],[Account_key]],tbl_COA[Account_key],tbl_COA[SubClass],"Not Found")</f>
        <v>Liabilities</v>
      </c>
      <c r="I12878" t="str">
        <f>_xlfn.XLOOKUP(tbl_GL[[#This Row],[Account_key]],tbl_COA[Account_key],tbl_COA[SubClass2],"Not Found")</f>
        <v>Current Liabilities</v>
      </c>
      <c r="J12878" t="str">
        <f>_xlfn.XLOOKUP(tbl_GL[[#This Row],[Account_key]],tbl_COA[Account_key],tbl_COA[SubAccount],,0)</f>
        <v>Accrued Expenses</v>
      </c>
      <c r="K12878">
        <f>YEAR(tbl_GL[[#This Row],[Date]])</f>
        <v>2019</v>
      </c>
    </row>
    <row r="12879" spans="1:11" x14ac:dyDescent="0.35">
      <c r="A12879">
        <v>1257.0999999999999</v>
      </c>
      <c r="B12879" s="24">
        <v>43799</v>
      </c>
      <c r="C12879">
        <v>5</v>
      </c>
      <c r="D12879" s="13">
        <v>10</v>
      </c>
      <c r="E12879" s="13" t="s">
        <v>110</v>
      </c>
      <c r="F12879" s="17">
        <v>63</v>
      </c>
      <c r="G12879" t="str">
        <f>_xlfn.XLOOKUP(tbl_GL[[#This Row],[Account_key]],tbl_COA[Account_key],tbl_COA[Class],"Not Found")</f>
        <v>Assets</v>
      </c>
      <c r="H12879" t="str">
        <f>_xlfn.XLOOKUP(tbl_GL[[#This Row],[Account_key]],tbl_COA[Account_key],tbl_COA[SubClass],"Not Found")</f>
        <v>Assets</v>
      </c>
      <c r="I12879" t="str">
        <f>_xlfn.XLOOKUP(tbl_GL[[#This Row],[Account_key]],tbl_COA[Account_key],tbl_COA[SubClass2],"Not Found")</f>
        <v>Current Assets</v>
      </c>
      <c r="J12879" t="str">
        <f>_xlfn.XLOOKUP(tbl_GL[[#This Row],[Account_key]],tbl_COA[Account_key],tbl_COA[SubAccount],,0)</f>
        <v>Cash at Bank</v>
      </c>
      <c r="K12879">
        <f>YEAR(tbl_GL[[#This Row],[Date]])</f>
        <v>2019</v>
      </c>
    </row>
    <row r="12880" spans="1:11" x14ac:dyDescent="0.35">
      <c r="A12880">
        <v>1257.2</v>
      </c>
      <c r="B12880" s="24">
        <v>43799</v>
      </c>
      <c r="C12880">
        <v>5</v>
      </c>
      <c r="D12880" s="13">
        <v>430</v>
      </c>
      <c r="E12880" s="13" t="s">
        <v>110</v>
      </c>
      <c r="F12880" s="17">
        <v>63</v>
      </c>
      <c r="G12880" t="str">
        <f>_xlfn.XLOOKUP(tbl_GL[[#This Row],[Account_key]],tbl_COA[Account_key],tbl_COA[Class],"Not Found")</f>
        <v>Non-operating</v>
      </c>
      <c r="H12880" t="str">
        <f>_xlfn.XLOOKUP(tbl_GL[[#This Row],[Account_key]],tbl_COA[Account_key],tbl_COA[SubClass],"Not Found")</f>
        <v>Exchange Loss/Gain</v>
      </c>
      <c r="I12880" t="str">
        <f>_xlfn.XLOOKUP(tbl_GL[[#This Row],[Account_key]],tbl_COA[Account_key],tbl_COA[SubClass2],"Not Found")</f>
        <v>Exchange Loss/Gain</v>
      </c>
      <c r="J12880" t="str">
        <f>_xlfn.XLOOKUP(tbl_GL[[#This Row],[Account_key]],tbl_COA[Account_key],tbl_COA[SubAccount],,0)</f>
        <v>Exchange Loss/Gain</v>
      </c>
      <c r="K12880">
        <f>YEAR(tbl_GL[[#This Row],[Date]])</f>
        <v>2019</v>
      </c>
    </row>
    <row r="12881" spans="1:11" x14ac:dyDescent="0.35">
      <c r="A12881">
        <v>1258.0999999999999</v>
      </c>
      <c r="B12881" s="24">
        <v>43799</v>
      </c>
      <c r="C12881">
        <v>5</v>
      </c>
      <c r="D12881" s="13">
        <v>400</v>
      </c>
      <c r="E12881" s="13" t="s">
        <v>104</v>
      </c>
      <c r="F12881" s="17">
        <v>-125</v>
      </c>
      <c r="G12881" t="str">
        <f>_xlfn.XLOOKUP(tbl_GL[[#This Row],[Account_key]],tbl_COA[Account_key],tbl_COA[Class],"Not Found")</f>
        <v>Operating account</v>
      </c>
      <c r="H12881" t="str">
        <f>_xlfn.XLOOKUP(tbl_GL[[#This Row],[Account_key]],tbl_COA[Account_key],tbl_COA[SubClass],"Not Found")</f>
        <v>Depreciation &amp; Amortization</v>
      </c>
      <c r="I12881" t="str">
        <f>_xlfn.XLOOKUP(tbl_GL[[#This Row],[Account_key]],tbl_COA[Account_key],tbl_COA[SubClass2],"Not Found")</f>
        <v>Amortization</v>
      </c>
      <c r="J12881" t="str">
        <f>_xlfn.XLOOKUP(tbl_GL[[#This Row],[Account_key]],tbl_COA[Account_key],tbl_COA[SubAccount],,0)</f>
        <v>Amortization of Intangible Assets</v>
      </c>
      <c r="K12881">
        <f>YEAR(tbl_GL[[#This Row],[Date]])</f>
        <v>2019</v>
      </c>
    </row>
    <row r="12882" spans="1:11" x14ac:dyDescent="0.35">
      <c r="A12882">
        <v>1258.2</v>
      </c>
      <c r="B12882" s="24">
        <v>43799</v>
      </c>
      <c r="C12882">
        <v>5</v>
      </c>
      <c r="D12882" s="13">
        <v>100</v>
      </c>
      <c r="E12882" s="13" t="s">
        <v>104</v>
      </c>
      <c r="F12882" s="17">
        <v>-125</v>
      </c>
      <c r="G12882" t="str">
        <f>_xlfn.XLOOKUP(tbl_GL[[#This Row],[Account_key]],tbl_COA[Account_key],tbl_COA[Class],"Not Found")</f>
        <v>Assets</v>
      </c>
      <c r="H12882" t="str">
        <f>_xlfn.XLOOKUP(tbl_GL[[#This Row],[Account_key]],tbl_COA[Account_key],tbl_COA[SubClass],"Not Found")</f>
        <v>Assets</v>
      </c>
      <c r="I12882" t="str">
        <f>_xlfn.XLOOKUP(tbl_GL[[#This Row],[Account_key]],tbl_COA[Account_key],tbl_COA[SubClass2],"Not Found")</f>
        <v>Non-Current Assets</v>
      </c>
      <c r="J12882" t="str">
        <f>_xlfn.XLOOKUP(tbl_GL[[#This Row],[Account_key]],tbl_COA[Account_key],tbl_COA[SubAccount],,0)</f>
        <v>Patents and trademarks</v>
      </c>
      <c r="K12882">
        <f>YEAR(tbl_GL[[#This Row],[Date]])</f>
        <v>2019</v>
      </c>
    </row>
    <row r="12883" spans="1:11" x14ac:dyDescent="0.35">
      <c r="A12883">
        <v>1259.0999999999999</v>
      </c>
      <c r="B12883" s="24">
        <v>43799</v>
      </c>
      <c r="C12883">
        <v>5</v>
      </c>
      <c r="D12883" s="13">
        <v>10</v>
      </c>
      <c r="E12883" s="13" t="s">
        <v>113</v>
      </c>
      <c r="F12883" s="17">
        <v>126</v>
      </c>
      <c r="G12883" t="str">
        <f>_xlfn.XLOOKUP(tbl_GL[[#This Row],[Account_key]],tbl_COA[Account_key],tbl_COA[Class],"Not Found")</f>
        <v>Assets</v>
      </c>
      <c r="H12883" t="str">
        <f>_xlfn.XLOOKUP(tbl_GL[[#This Row],[Account_key]],tbl_COA[Account_key],tbl_COA[SubClass],"Not Found")</f>
        <v>Assets</v>
      </c>
      <c r="I12883" t="str">
        <f>_xlfn.XLOOKUP(tbl_GL[[#This Row],[Account_key]],tbl_COA[Account_key],tbl_COA[SubClass2],"Not Found")</f>
        <v>Current Assets</v>
      </c>
      <c r="J12883" t="str">
        <f>_xlfn.XLOOKUP(tbl_GL[[#This Row],[Account_key]],tbl_COA[Account_key],tbl_COA[SubAccount],,0)</f>
        <v>Cash at Bank</v>
      </c>
      <c r="K12883">
        <f>YEAR(tbl_GL[[#This Row],[Date]])</f>
        <v>2019</v>
      </c>
    </row>
    <row r="12884" spans="1:11" x14ac:dyDescent="0.35">
      <c r="A12884">
        <v>1259.2</v>
      </c>
      <c r="B12884" s="24">
        <v>43799</v>
      </c>
      <c r="C12884">
        <v>5</v>
      </c>
      <c r="D12884" s="13">
        <v>410</v>
      </c>
      <c r="E12884" s="13" t="s">
        <v>113</v>
      </c>
      <c r="F12884" s="17">
        <v>126</v>
      </c>
      <c r="G12884" t="str">
        <f>_xlfn.XLOOKUP(tbl_GL[[#This Row],[Account_key]],tbl_COA[Account_key],tbl_COA[Class],"Not Found")</f>
        <v>Non-operating</v>
      </c>
      <c r="H12884" t="str">
        <f>_xlfn.XLOOKUP(tbl_GL[[#This Row],[Account_key]],tbl_COA[Account_key],tbl_COA[SubClass],"Not Found")</f>
        <v>Interest Income</v>
      </c>
      <c r="I12884" t="str">
        <f>_xlfn.XLOOKUP(tbl_GL[[#This Row],[Account_key]],tbl_COA[Account_key],tbl_COA[SubClass2],"Not Found")</f>
        <v>Interest Income</v>
      </c>
      <c r="J12884" t="str">
        <f>_xlfn.XLOOKUP(tbl_GL[[#This Row],[Account_key]],tbl_COA[Account_key],tbl_COA[SubAccount],,0)</f>
        <v>Interest Income</v>
      </c>
      <c r="K12884">
        <f>YEAR(tbl_GL[[#This Row],[Date]])</f>
        <v>2019</v>
      </c>
    </row>
    <row r="12885" spans="1:11" x14ac:dyDescent="0.35">
      <c r="A12885">
        <v>1260.0999999999999</v>
      </c>
      <c r="B12885" s="24">
        <v>43799</v>
      </c>
      <c r="C12885">
        <v>5</v>
      </c>
      <c r="D12885" s="13">
        <v>440</v>
      </c>
      <c r="E12885" s="13" t="s">
        <v>112</v>
      </c>
      <c r="F12885" s="17">
        <v>-195</v>
      </c>
      <c r="G12885" t="str">
        <f>_xlfn.XLOOKUP(tbl_GL[[#This Row],[Account_key]],tbl_COA[Account_key],tbl_COA[Class],"Not Found")</f>
        <v>Interest &amp; Tax</v>
      </c>
      <c r="H12885" t="str">
        <f>_xlfn.XLOOKUP(tbl_GL[[#This Row],[Account_key]],tbl_COA[Account_key],tbl_COA[SubClass],"Not Found")</f>
        <v>Interest Expense</v>
      </c>
      <c r="I12885" t="str">
        <f>_xlfn.XLOOKUP(tbl_GL[[#This Row],[Account_key]],tbl_COA[Account_key],tbl_COA[SubClass2],"Not Found")</f>
        <v>Interest Expense</v>
      </c>
      <c r="J12885" t="str">
        <f>_xlfn.XLOOKUP(tbl_GL[[#This Row],[Account_key]],tbl_COA[Account_key],tbl_COA[SubAccount],,0)</f>
        <v>Interest Expense</v>
      </c>
      <c r="K12885">
        <f>YEAR(tbl_GL[[#This Row],[Date]])</f>
        <v>2019</v>
      </c>
    </row>
    <row r="12886" spans="1:11" x14ac:dyDescent="0.35">
      <c r="A12886">
        <v>1260.2</v>
      </c>
      <c r="B12886" s="24">
        <v>43799</v>
      </c>
      <c r="C12886">
        <v>5</v>
      </c>
      <c r="D12886" s="13">
        <v>121</v>
      </c>
      <c r="E12886" s="13" t="s">
        <v>112</v>
      </c>
      <c r="F12886" s="17">
        <v>195</v>
      </c>
      <c r="G12886" t="str">
        <f>_xlfn.XLOOKUP(tbl_GL[[#This Row],[Account_key]],tbl_COA[Account_key],tbl_COA[Class],"Not Found")</f>
        <v>Liabilities and Owners Equity</v>
      </c>
      <c r="H12886" t="str">
        <f>_xlfn.XLOOKUP(tbl_GL[[#This Row],[Account_key]],tbl_COA[Account_key],tbl_COA[SubClass],"Not Found")</f>
        <v>Liabilities</v>
      </c>
      <c r="I12886" t="str">
        <f>_xlfn.XLOOKUP(tbl_GL[[#This Row],[Account_key]],tbl_COA[Account_key],tbl_COA[SubClass2],"Not Found")</f>
        <v>Current Liabilities</v>
      </c>
      <c r="J12886" t="str">
        <f>_xlfn.XLOOKUP(tbl_GL[[#This Row],[Account_key]],tbl_COA[Account_key],tbl_COA[SubAccount],,0)</f>
        <v>Interest Payable</v>
      </c>
      <c r="K12886">
        <f>YEAR(tbl_GL[[#This Row],[Date]])</f>
        <v>2019</v>
      </c>
    </row>
    <row r="12887" spans="1:11" x14ac:dyDescent="0.35">
      <c r="A12887">
        <v>1261.0999999999999</v>
      </c>
      <c r="B12887" s="24">
        <v>43799</v>
      </c>
      <c r="C12887">
        <v>5</v>
      </c>
      <c r="D12887" s="13">
        <v>230</v>
      </c>
      <c r="E12887" s="13" t="s">
        <v>4</v>
      </c>
      <c r="F12887" s="17">
        <v>-847</v>
      </c>
      <c r="G12887" t="str">
        <f>_xlfn.XLOOKUP(tbl_GL[[#This Row],[Account_key]],tbl_COA[Account_key],tbl_COA[Class],"Not Found")</f>
        <v>Trading account</v>
      </c>
      <c r="H12887" t="str">
        <f>_xlfn.XLOOKUP(tbl_GL[[#This Row],[Account_key]],tbl_COA[Account_key],tbl_COA[SubClass],"Not Found")</f>
        <v>Cost of Sales</v>
      </c>
      <c r="I12887" t="str">
        <f>_xlfn.XLOOKUP(tbl_GL[[#This Row],[Account_key]],tbl_COA[Account_key],tbl_COA[SubClass2],"Not Found")</f>
        <v>Cost of Sales</v>
      </c>
      <c r="J12887" t="str">
        <f>_xlfn.XLOOKUP(tbl_GL[[#This Row],[Account_key]],tbl_COA[Account_key],tbl_COA[SubAccount],,0)</f>
        <v>Cost of Sales</v>
      </c>
      <c r="K12887">
        <f>YEAR(tbl_GL[[#This Row],[Date]])</f>
        <v>2019</v>
      </c>
    </row>
    <row r="12888" spans="1:11" x14ac:dyDescent="0.35">
      <c r="A12888">
        <v>1261.2</v>
      </c>
      <c r="B12888" s="24">
        <v>43799</v>
      </c>
      <c r="C12888">
        <v>5</v>
      </c>
      <c r="D12888" s="13">
        <v>60</v>
      </c>
      <c r="E12888" s="13" t="s">
        <v>4</v>
      </c>
      <c r="F12888" s="17">
        <v>-847</v>
      </c>
      <c r="G12888" t="str">
        <f>_xlfn.XLOOKUP(tbl_GL[[#This Row],[Account_key]],tbl_COA[Account_key],tbl_COA[Class],"Not Found")</f>
        <v>Assets</v>
      </c>
      <c r="H12888" t="str">
        <f>_xlfn.XLOOKUP(tbl_GL[[#This Row],[Account_key]],tbl_COA[Account_key],tbl_COA[SubClass],"Not Found")</f>
        <v>Assets</v>
      </c>
      <c r="I12888" t="str">
        <f>_xlfn.XLOOKUP(tbl_GL[[#This Row],[Account_key]],tbl_COA[Account_key],tbl_COA[SubClass2],"Not Found")</f>
        <v>Current Assets</v>
      </c>
      <c r="J12888" t="str">
        <f>_xlfn.XLOOKUP(tbl_GL[[#This Row],[Account_key]],tbl_COA[Account_key],tbl_COA[SubAccount],,0)</f>
        <v>Inventory</v>
      </c>
      <c r="K12888">
        <f>YEAR(tbl_GL[[#This Row],[Date]])</f>
        <v>2019</v>
      </c>
    </row>
    <row r="12889" spans="1:11" x14ac:dyDescent="0.35">
      <c r="A12889">
        <v>1262.0999999999999</v>
      </c>
      <c r="B12889" s="24">
        <v>43799</v>
      </c>
      <c r="C12889">
        <v>5</v>
      </c>
      <c r="D12889" s="13">
        <v>230</v>
      </c>
      <c r="E12889" s="13" t="s">
        <v>4</v>
      </c>
      <c r="F12889" s="17">
        <v>-3345</v>
      </c>
      <c r="G12889" t="str">
        <f>_xlfn.XLOOKUP(tbl_GL[[#This Row],[Account_key]],tbl_COA[Account_key],tbl_COA[Class],"Not Found")</f>
        <v>Trading account</v>
      </c>
      <c r="H12889" t="str">
        <f>_xlfn.XLOOKUP(tbl_GL[[#This Row],[Account_key]],tbl_COA[Account_key],tbl_COA[SubClass],"Not Found")</f>
        <v>Cost of Sales</v>
      </c>
      <c r="I12889" t="str">
        <f>_xlfn.XLOOKUP(tbl_GL[[#This Row],[Account_key]],tbl_COA[Account_key],tbl_COA[SubClass2],"Not Found")</f>
        <v>Cost of Sales</v>
      </c>
      <c r="J12889" t="str">
        <f>_xlfn.XLOOKUP(tbl_GL[[#This Row],[Account_key]],tbl_COA[Account_key],tbl_COA[SubAccount],,0)</f>
        <v>Cost of Sales</v>
      </c>
      <c r="K12889">
        <f>YEAR(tbl_GL[[#This Row],[Date]])</f>
        <v>2019</v>
      </c>
    </row>
    <row r="12890" spans="1:11" x14ac:dyDescent="0.35">
      <c r="A12890">
        <v>1262.2</v>
      </c>
      <c r="B12890" s="24">
        <v>43799</v>
      </c>
      <c r="C12890">
        <v>5</v>
      </c>
      <c r="D12890" s="13">
        <v>60</v>
      </c>
      <c r="E12890" s="13" t="s">
        <v>4</v>
      </c>
      <c r="F12890" s="17">
        <v>-3345</v>
      </c>
      <c r="G12890" t="str">
        <f>_xlfn.XLOOKUP(tbl_GL[[#This Row],[Account_key]],tbl_COA[Account_key],tbl_COA[Class],"Not Found")</f>
        <v>Assets</v>
      </c>
      <c r="H12890" t="str">
        <f>_xlfn.XLOOKUP(tbl_GL[[#This Row],[Account_key]],tbl_COA[Account_key],tbl_COA[SubClass],"Not Found")</f>
        <v>Assets</v>
      </c>
      <c r="I12890" t="str">
        <f>_xlfn.XLOOKUP(tbl_GL[[#This Row],[Account_key]],tbl_COA[Account_key],tbl_COA[SubClass2],"Not Found")</f>
        <v>Current Assets</v>
      </c>
      <c r="J12890" t="str">
        <f>_xlfn.XLOOKUP(tbl_GL[[#This Row],[Account_key]],tbl_COA[Account_key],tbl_COA[SubAccount],,0)</f>
        <v>Inventory</v>
      </c>
      <c r="K12890">
        <f>YEAR(tbl_GL[[#This Row],[Date]])</f>
        <v>2019</v>
      </c>
    </row>
    <row r="12891" spans="1:11" x14ac:dyDescent="0.35">
      <c r="A12891">
        <v>1263.0999999999999</v>
      </c>
      <c r="B12891" s="24">
        <v>43799</v>
      </c>
      <c r="C12891">
        <v>5</v>
      </c>
      <c r="D12891" s="13">
        <v>210</v>
      </c>
      <c r="E12891" s="13" t="s">
        <v>7</v>
      </c>
      <c r="F12891" s="17">
        <v>3811</v>
      </c>
      <c r="G12891" t="str">
        <f>_xlfn.XLOOKUP(tbl_GL[[#This Row],[Account_key]],tbl_COA[Account_key],tbl_COA[Class],"Not Found")</f>
        <v>Trading account</v>
      </c>
      <c r="H12891" t="str">
        <f>_xlfn.XLOOKUP(tbl_GL[[#This Row],[Account_key]],tbl_COA[Account_key],tbl_COA[SubClass],"Not Found")</f>
        <v>Sales</v>
      </c>
      <c r="I12891" t="str">
        <f>_xlfn.XLOOKUP(tbl_GL[[#This Row],[Account_key]],tbl_COA[Account_key],tbl_COA[SubClass2],"Not Found")</f>
        <v>Sales</v>
      </c>
      <c r="J12891" t="str">
        <f>_xlfn.XLOOKUP(tbl_GL[[#This Row],[Account_key]],tbl_COA[Account_key],tbl_COA[SubAccount],,0)</f>
        <v>Sales</v>
      </c>
      <c r="K12891">
        <f>YEAR(tbl_GL[[#This Row],[Date]])</f>
        <v>2019</v>
      </c>
    </row>
    <row r="12892" spans="1:11" x14ac:dyDescent="0.35">
      <c r="A12892">
        <v>1263.2</v>
      </c>
      <c r="B12892" s="24">
        <v>43799</v>
      </c>
      <c r="C12892">
        <v>5</v>
      </c>
      <c r="D12892" s="13">
        <v>10</v>
      </c>
      <c r="E12892" s="13" t="s">
        <v>7</v>
      </c>
      <c r="F12892" s="17">
        <v>3811</v>
      </c>
      <c r="G12892" t="str">
        <f>_xlfn.XLOOKUP(tbl_GL[[#This Row],[Account_key]],tbl_COA[Account_key],tbl_COA[Class],"Not Found")</f>
        <v>Assets</v>
      </c>
      <c r="H12892" t="str">
        <f>_xlfn.XLOOKUP(tbl_GL[[#This Row],[Account_key]],tbl_COA[Account_key],tbl_COA[SubClass],"Not Found")</f>
        <v>Assets</v>
      </c>
      <c r="I12892" t="str">
        <f>_xlfn.XLOOKUP(tbl_GL[[#This Row],[Account_key]],tbl_COA[Account_key],tbl_COA[SubClass2],"Not Found")</f>
        <v>Current Assets</v>
      </c>
      <c r="J12892" t="str">
        <f>_xlfn.XLOOKUP(tbl_GL[[#This Row],[Account_key]],tbl_COA[Account_key],tbl_COA[SubAccount],,0)</f>
        <v>Cash at Bank</v>
      </c>
      <c r="K12892">
        <f>YEAR(tbl_GL[[#This Row],[Date]])</f>
        <v>2019</v>
      </c>
    </row>
    <row r="12893" spans="1:11" x14ac:dyDescent="0.35">
      <c r="A12893">
        <v>1264.0999999999999</v>
      </c>
      <c r="B12893" s="24">
        <v>43799</v>
      </c>
      <c r="C12893">
        <v>5</v>
      </c>
      <c r="D12893" s="13">
        <v>240</v>
      </c>
      <c r="E12893" s="13" t="s">
        <v>56</v>
      </c>
      <c r="F12893" s="17">
        <v>-4500</v>
      </c>
      <c r="G12893" t="str">
        <f>_xlfn.XLOOKUP(tbl_GL[[#This Row],[Account_key]],tbl_COA[Account_key],tbl_COA[Class],"Not Found")</f>
        <v>Operating account</v>
      </c>
      <c r="H12893" t="str">
        <f>_xlfn.XLOOKUP(tbl_GL[[#This Row],[Account_key]],tbl_COA[Account_key],tbl_COA[SubClass],"Not Found")</f>
        <v>Operating Expenses</v>
      </c>
      <c r="I12893" t="str">
        <f>_xlfn.XLOOKUP(tbl_GL[[#This Row],[Account_key]],tbl_COA[Account_key],tbl_COA[SubClass2],"Not Found")</f>
        <v>Sales &amp; Distribution</v>
      </c>
      <c r="J12893" t="str">
        <f>_xlfn.XLOOKUP(tbl_GL[[#This Row],[Account_key]],tbl_COA[Account_key],tbl_COA[SubAccount],,0)</f>
        <v>Salaries</v>
      </c>
      <c r="K12893">
        <f>YEAR(tbl_GL[[#This Row],[Date]])</f>
        <v>2019</v>
      </c>
    </row>
    <row r="12894" spans="1:11" x14ac:dyDescent="0.35">
      <c r="A12894">
        <v>1264.2</v>
      </c>
      <c r="B12894" s="24">
        <v>43799</v>
      </c>
      <c r="C12894">
        <v>5</v>
      </c>
      <c r="D12894" s="13">
        <v>10</v>
      </c>
      <c r="E12894" s="13" t="s">
        <v>56</v>
      </c>
      <c r="F12894" s="17">
        <v>-4500</v>
      </c>
      <c r="G12894" t="str">
        <f>_xlfn.XLOOKUP(tbl_GL[[#This Row],[Account_key]],tbl_COA[Account_key],tbl_COA[Class],"Not Found")</f>
        <v>Assets</v>
      </c>
      <c r="H12894" t="str">
        <f>_xlfn.XLOOKUP(tbl_GL[[#This Row],[Account_key]],tbl_COA[Account_key],tbl_COA[SubClass],"Not Found")</f>
        <v>Assets</v>
      </c>
      <c r="I12894" t="str">
        <f>_xlfn.XLOOKUP(tbl_GL[[#This Row],[Account_key]],tbl_COA[Account_key],tbl_COA[SubClass2],"Not Found")</f>
        <v>Current Assets</v>
      </c>
      <c r="J12894" t="str">
        <f>_xlfn.XLOOKUP(tbl_GL[[#This Row],[Account_key]],tbl_COA[Account_key],tbl_COA[SubAccount],,0)</f>
        <v>Cash at Bank</v>
      </c>
      <c r="K12894">
        <f>YEAR(tbl_GL[[#This Row],[Date]])</f>
        <v>2019</v>
      </c>
    </row>
    <row r="12895" spans="1:11" x14ac:dyDescent="0.35">
      <c r="A12895">
        <v>1265.0999999999999</v>
      </c>
      <c r="B12895" s="24">
        <v>43799</v>
      </c>
      <c r="C12895">
        <v>5</v>
      </c>
      <c r="D12895" s="13">
        <v>380</v>
      </c>
      <c r="E12895" s="13" t="s">
        <v>101</v>
      </c>
      <c r="F12895" s="17">
        <v>-4900</v>
      </c>
      <c r="G12895" t="str">
        <f>_xlfn.XLOOKUP(tbl_GL[[#This Row],[Account_key]],tbl_COA[Account_key],tbl_COA[Class],"Not Found")</f>
        <v>Operating account</v>
      </c>
      <c r="H12895" t="str">
        <f>_xlfn.XLOOKUP(tbl_GL[[#This Row],[Account_key]],tbl_COA[Account_key],tbl_COA[SubClass],"Not Found")</f>
        <v>Depreciation &amp; Amortization</v>
      </c>
      <c r="I12895" t="str">
        <f>_xlfn.XLOOKUP(tbl_GL[[#This Row],[Account_key]],tbl_COA[Account_key],tbl_COA[SubClass2],"Not Found")</f>
        <v>Depreciation</v>
      </c>
      <c r="J12895" t="str">
        <f>_xlfn.XLOOKUP(tbl_GL[[#This Row],[Account_key]],tbl_COA[Account_key],tbl_COA[SubAccount],,0)</f>
        <v>Equipment</v>
      </c>
      <c r="K12895">
        <f>YEAR(tbl_GL[[#This Row],[Date]])</f>
        <v>2019</v>
      </c>
    </row>
    <row r="12896" spans="1:11" x14ac:dyDescent="0.35">
      <c r="A12896">
        <v>1265.2</v>
      </c>
      <c r="B12896" s="24">
        <v>43799</v>
      </c>
      <c r="C12896">
        <v>5</v>
      </c>
      <c r="D12896" s="13">
        <v>90</v>
      </c>
      <c r="E12896" s="13" t="s">
        <v>101</v>
      </c>
      <c r="F12896" s="17">
        <v>-4900</v>
      </c>
      <c r="G12896" t="str">
        <f>_xlfn.XLOOKUP(tbl_GL[[#This Row],[Account_key]],tbl_COA[Account_key],tbl_COA[Class],"Not Found")</f>
        <v>Assets</v>
      </c>
      <c r="H12896" t="str">
        <f>_xlfn.XLOOKUP(tbl_GL[[#This Row],[Account_key]],tbl_COA[Account_key],tbl_COA[SubClass],"Not Found")</f>
        <v>Assets</v>
      </c>
      <c r="I12896" t="str">
        <f>_xlfn.XLOOKUP(tbl_GL[[#This Row],[Account_key]],tbl_COA[Account_key],tbl_COA[SubClass2],"Not Found")</f>
        <v>Non-Current Assets</v>
      </c>
      <c r="J12896" t="str">
        <f>_xlfn.XLOOKUP(tbl_GL[[#This Row],[Account_key]],tbl_COA[Account_key],tbl_COA[SubAccount],,0)</f>
        <v>Office Furniture &amp; Equipment</v>
      </c>
      <c r="K12896">
        <f>YEAR(tbl_GL[[#This Row],[Date]])</f>
        <v>2019</v>
      </c>
    </row>
    <row r="12897" spans="1:11" x14ac:dyDescent="0.35">
      <c r="A12897">
        <v>1266.0999999999999</v>
      </c>
      <c r="B12897" s="24">
        <v>43799</v>
      </c>
      <c r="C12897">
        <v>5</v>
      </c>
      <c r="D12897" s="13">
        <v>450</v>
      </c>
      <c r="E12897" s="23" t="s">
        <v>108</v>
      </c>
      <c r="F12897" s="17">
        <v>-6331</v>
      </c>
      <c r="G12897" t="str">
        <f>_xlfn.XLOOKUP(tbl_GL[[#This Row],[Account_key]],tbl_COA[Account_key],tbl_COA[Class],"Not Found")</f>
        <v>Interest &amp; Tax</v>
      </c>
      <c r="H12897" t="str">
        <f>_xlfn.XLOOKUP(tbl_GL[[#This Row],[Account_key]],tbl_COA[Account_key],tbl_COA[SubClass],"Not Found")</f>
        <v>Taxation</v>
      </c>
      <c r="I12897" t="str">
        <f>_xlfn.XLOOKUP(tbl_GL[[#This Row],[Account_key]],tbl_COA[Account_key],tbl_COA[SubClass2],"Not Found")</f>
        <v>Taxation</v>
      </c>
      <c r="J12897" t="str">
        <f>_xlfn.XLOOKUP(tbl_GL[[#This Row],[Account_key]],tbl_COA[Account_key],tbl_COA[SubAccount],,0)</f>
        <v>Taxation</v>
      </c>
      <c r="K12897">
        <f>YEAR(tbl_GL[[#This Row],[Date]])</f>
        <v>2019</v>
      </c>
    </row>
    <row r="12898" spans="1:11" x14ac:dyDescent="0.35">
      <c r="A12898">
        <v>1266.2</v>
      </c>
      <c r="B12898" s="24">
        <v>43799</v>
      </c>
      <c r="C12898">
        <v>5</v>
      </c>
      <c r="D12898" s="13">
        <v>122</v>
      </c>
      <c r="E12898" s="23" t="s">
        <v>108</v>
      </c>
      <c r="F12898" s="17">
        <v>6331</v>
      </c>
      <c r="G12898" t="str">
        <f>_xlfn.XLOOKUP(tbl_GL[[#This Row],[Account_key]],tbl_COA[Account_key],tbl_COA[Class],"Not Found")</f>
        <v>Liabilities and Owners Equity</v>
      </c>
      <c r="H12898" t="str">
        <f>_xlfn.XLOOKUP(tbl_GL[[#This Row],[Account_key]],tbl_COA[Account_key],tbl_COA[SubClass],"Not Found")</f>
        <v>Liabilities</v>
      </c>
      <c r="I12898" t="str">
        <f>_xlfn.XLOOKUP(tbl_GL[[#This Row],[Account_key]],tbl_COA[Account_key],tbl_COA[SubClass2],"Not Found")</f>
        <v>Current Liabilities</v>
      </c>
      <c r="J12898" t="str">
        <f>_xlfn.XLOOKUP(tbl_GL[[#This Row],[Account_key]],tbl_COA[Account_key],tbl_COA[SubAccount],,0)</f>
        <v>Tax payable</v>
      </c>
      <c r="K12898">
        <f>YEAR(tbl_GL[[#This Row],[Date]])</f>
        <v>2019</v>
      </c>
    </row>
    <row r="12899" spans="1:11" x14ac:dyDescent="0.35">
      <c r="A12899">
        <v>1267.0999999999999</v>
      </c>
      <c r="B12899" s="24">
        <v>43799</v>
      </c>
      <c r="C12899">
        <v>5</v>
      </c>
      <c r="D12899" s="13">
        <v>210</v>
      </c>
      <c r="E12899" s="13" t="s">
        <v>8</v>
      </c>
      <c r="F12899" s="17">
        <v>13169</v>
      </c>
      <c r="G12899" t="str">
        <f>_xlfn.XLOOKUP(tbl_GL[[#This Row],[Account_key]],tbl_COA[Account_key],tbl_COA[Class],"Not Found")</f>
        <v>Trading account</v>
      </c>
      <c r="H12899" t="str">
        <f>_xlfn.XLOOKUP(tbl_GL[[#This Row],[Account_key]],tbl_COA[Account_key],tbl_COA[SubClass],"Not Found")</f>
        <v>Sales</v>
      </c>
      <c r="I12899" t="str">
        <f>_xlfn.XLOOKUP(tbl_GL[[#This Row],[Account_key]],tbl_COA[Account_key],tbl_COA[SubClass2],"Not Found")</f>
        <v>Sales</v>
      </c>
      <c r="J12899" t="str">
        <f>_xlfn.XLOOKUP(tbl_GL[[#This Row],[Account_key]],tbl_COA[Account_key],tbl_COA[SubAccount],,0)</f>
        <v>Sales</v>
      </c>
      <c r="K12899">
        <f>YEAR(tbl_GL[[#This Row],[Date]])</f>
        <v>2019</v>
      </c>
    </row>
    <row r="12900" spans="1:11" x14ac:dyDescent="0.35">
      <c r="A12900">
        <v>1267.2</v>
      </c>
      <c r="B12900" s="24">
        <v>43799</v>
      </c>
      <c r="C12900">
        <v>5</v>
      </c>
      <c r="D12900" s="13">
        <v>30</v>
      </c>
      <c r="E12900" s="13" t="s">
        <v>8</v>
      </c>
      <c r="F12900" s="17">
        <v>13169</v>
      </c>
      <c r="G12900" t="str">
        <f>_xlfn.XLOOKUP(tbl_GL[[#This Row],[Account_key]],tbl_COA[Account_key],tbl_COA[Class],"Not Found")</f>
        <v>Assets</v>
      </c>
      <c r="H12900" t="str">
        <f>_xlfn.XLOOKUP(tbl_GL[[#This Row],[Account_key]],tbl_COA[Account_key],tbl_COA[SubClass],"Not Found")</f>
        <v>Assets</v>
      </c>
      <c r="I12900" t="str">
        <f>_xlfn.XLOOKUP(tbl_GL[[#This Row],[Account_key]],tbl_COA[Account_key],tbl_COA[SubClass2],"Not Found")</f>
        <v>Current Assets</v>
      </c>
      <c r="J12900" t="str">
        <f>_xlfn.XLOOKUP(tbl_GL[[#This Row],[Account_key]],tbl_COA[Account_key],tbl_COA[SubAccount],,0)</f>
        <v>Trade Receivables</v>
      </c>
      <c r="K12900">
        <f>YEAR(tbl_GL[[#This Row],[Date]])</f>
        <v>2019</v>
      </c>
    </row>
    <row r="12901" spans="1:11" x14ac:dyDescent="0.35">
      <c r="A12901">
        <v>1268.0999999999999</v>
      </c>
      <c r="B12901" s="24">
        <v>43799</v>
      </c>
      <c r="C12901">
        <v>5</v>
      </c>
      <c r="D12901" s="13">
        <v>30</v>
      </c>
      <c r="E12901" s="13" t="s">
        <v>80</v>
      </c>
      <c r="F12901" s="17">
        <v>-16184</v>
      </c>
      <c r="G12901" t="str">
        <f>_xlfn.XLOOKUP(tbl_GL[[#This Row],[Account_key]],tbl_COA[Account_key],tbl_COA[Class],"Not Found")</f>
        <v>Assets</v>
      </c>
      <c r="H12901" t="str">
        <f>_xlfn.XLOOKUP(tbl_GL[[#This Row],[Account_key]],tbl_COA[Account_key],tbl_COA[SubClass],"Not Found")</f>
        <v>Assets</v>
      </c>
      <c r="I12901" t="str">
        <f>_xlfn.XLOOKUP(tbl_GL[[#This Row],[Account_key]],tbl_COA[Account_key],tbl_COA[SubClass2],"Not Found")</f>
        <v>Current Assets</v>
      </c>
      <c r="J12901" t="str">
        <f>_xlfn.XLOOKUP(tbl_GL[[#This Row],[Account_key]],tbl_COA[Account_key],tbl_COA[SubAccount],,0)</f>
        <v>Trade Receivables</v>
      </c>
      <c r="K12901">
        <f>YEAR(tbl_GL[[#This Row],[Date]])</f>
        <v>2019</v>
      </c>
    </row>
    <row r="12902" spans="1:11" x14ac:dyDescent="0.35">
      <c r="A12902">
        <v>1268.2</v>
      </c>
      <c r="B12902" s="24">
        <v>43799</v>
      </c>
      <c r="C12902">
        <v>5</v>
      </c>
      <c r="D12902" s="13">
        <v>10</v>
      </c>
      <c r="E12902" s="13" t="s">
        <v>80</v>
      </c>
      <c r="F12902" s="17">
        <v>16184</v>
      </c>
      <c r="G12902" t="str">
        <f>_xlfn.XLOOKUP(tbl_GL[[#This Row],[Account_key]],tbl_COA[Account_key],tbl_COA[Class],"Not Found")</f>
        <v>Assets</v>
      </c>
      <c r="H12902" t="str">
        <f>_xlfn.XLOOKUP(tbl_GL[[#This Row],[Account_key]],tbl_COA[Account_key],tbl_COA[SubClass],"Not Found")</f>
        <v>Assets</v>
      </c>
      <c r="I12902" t="str">
        <f>_xlfn.XLOOKUP(tbl_GL[[#This Row],[Account_key]],tbl_COA[Account_key],tbl_COA[SubClass2],"Not Found")</f>
        <v>Current Assets</v>
      </c>
      <c r="J12902" t="str">
        <f>_xlfn.XLOOKUP(tbl_GL[[#This Row],[Account_key]],tbl_COA[Account_key],tbl_COA[SubAccount],,0)</f>
        <v>Cash at Bank</v>
      </c>
      <c r="K12902">
        <f>YEAR(tbl_GL[[#This Row],[Date]])</f>
        <v>2019</v>
      </c>
    </row>
    <row r="12903" spans="1:11" x14ac:dyDescent="0.35">
      <c r="A12903">
        <v>1270.0999999999999</v>
      </c>
      <c r="B12903" s="24">
        <v>43800</v>
      </c>
      <c r="C12903">
        <v>5</v>
      </c>
      <c r="D12903" s="13">
        <v>60</v>
      </c>
      <c r="E12903" s="13" t="s">
        <v>84</v>
      </c>
      <c r="F12903" s="17">
        <v>20475</v>
      </c>
      <c r="G12903" t="str">
        <f>_xlfn.XLOOKUP(tbl_GL[[#This Row],[Account_key]],tbl_COA[Account_key],tbl_COA[Class],"Not Found")</f>
        <v>Assets</v>
      </c>
      <c r="H12903" t="str">
        <f>_xlfn.XLOOKUP(tbl_GL[[#This Row],[Account_key]],tbl_COA[Account_key],tbl_COA[SubClass],"Not Found")</f>
        <v>Assets</v>
      </c>
      <c r="I12903" t="str">
        <f>_xlfn.XLOOKUP(tbl_GL[[#This Row],[Account_key]],tbl_COA[Account_key],tbl_COA[SubClass2],"Not Found")</f>
        <v>Current Assets</v>
      </c>
      <c r="J12903" t="str">
        <f>_xlfn.XLOOKUP(tbl_GL[[#This Row],[Account_key]],tbl_COA[Account_key],tbl_COA[SubAccount],,0)</f>
        <v>Inventory</v>
      </c>
      <c r="K12903">
        <f>YEAR(tbl_GL[[#This Row],[Date]])</f>
        <v>2019</v>
      </c>
    </row>
    <row r="12904" spans="1:11" x14ac:dyDescent="0.35">
      <c r="A12904">
        <v>1270.2</v>
      </c>
      <c r="B12904" s="24">
        <v>43800</v>
      </c>
      <c r="C12904">
        <v>5</v>
      </c>
      <c r="D12904" s="13">
        <v>110</v>
      </c>
      <c r="E12904" s="13" t="s">
        <v>84</v>
      </c>
      <c r="F12904" s="17">
        <v>20475</v>
      </c>
      <c r="G12904" t="str">
        <f>_xlfn.XLOOKUP(tbl_GL[[#This Row],[Account_key]],tbl_COA[Account_key],tbl_COA[Class],"Not Found")</f>
        <v>Liabilities and Owners Equity</v>
      </c>
      <c r="H12904" t="str">
        <f>_xlfn.XLOOKUP(tbl_GL[[#This Row],[Account_key]],tbl_COA[Account_key],tbl_COA[SubClass],"Not Found")</f>
        <v>Liabilities</v>
      </c>
      <c r="I12904" t="str">
        <f>_xlfn.XLOOKUP(tbl_GL[[#This Row],[Account_key]],tbl_COA[Account_key],tbl_COA[SubClass2],"Not Found")</f>
        <v>Current Liabilities</v>
      </c>
      <c r="J12904" t="str">
        <f>_xlfn.XLOOKUP(tbl_GL[[#This Row],[Account_key]],tbl_COA[Account_key],tbl_COA[SubAccount],,0)</f>
        <v>Trade Payables</v>
      </c>
      <c r="K12904">
        <f>YEAR(tbl_GL[[#This Row],[Date]])</f>
        <v>2019</v>
      </c>
    </row>
    <row r="12905" spans="1:11" x14ac:dyDescent="0.35">
      <c r="A12905">
        <v>1271.0999999999999</v>
      </c>
      <c r="B12905" s="24">
        <v>43801</v>
      </c>
      <c r="C12905">
        <v>5</v>
      </c>
      <c r="D12905" s="13">
        <v>320</v>
      </c>
      <c r="E12905" s="13" t="s">
        <v>97</v>
      </c>
      <c r="F12905" s="17">
        <v>-1266</v>
      </c>
      <c r="G12905" t="str">
        <f>_xlfn.XLOOKUP(tbl_GL[[#This Row],[Account_key]],tbl_COA[Account_key],tbl_COA[Class],"Not Found")</f>
        <v>Operating account</v>
      </c>
      <c r="H12905" t="str">
        <f>_xlfn.XLOOKUP(tbl_GL[[#This Row],[Account_key]],tbl_COA[Account_key],tbl_COA[SubClass],"Not Found")</f>
        <v>Operating Expenses</v>
      </c>
      <c r="I12905" t="str">
        <f>_xlfn.XLOOKUP(tbl_GL[[#This Row],[Account_key]],tbl_COA[Account_key],tbl_COA[SubClass2],"Not Found")</f>
        <v>Administration</v>
      </c>
      <c r="J12905" t="str">
        <f>_xlfn.XLOOKUP(tbl_GL[[#This Row],[Account_key]],tbl_COA[Account_key],tbl_COA[SubAccount],,0)</f>
        <v>Professional Services</v>
      </c>
      <c r="K12905">
        <f>YEAR(tbl_GL[[#This Row],[Date]])</f>
        <v>2019</v>
      </c>
    </row>
    <row r="12906" spans="1:11" x14ac:dyDescent="0.35">
      <c r="A12906">
        <v>1271.2</v>
      </c>
      <c r="B12906" s="24">
        <v>43801</v>
      </c>
      <c r="C12906">
        <v>5</v>
      </c>
      <c r="D12906" s="13">
        <v>120</v>
      </c>
      <c r="E12906" s="13" t="s">
        <v>97</v>
      </c>
      <c r="F12906" s="17">
        <v>1266</v>
      </c>
      <c r="G12906" t="str">
        <f>_xlfn.XLOOKUP(tbl_GL[[#This Row],[Account_key]],tbl_COA[Account_key],tbl_COA[Class],"Not Found")</f>
        <v>Liabilities and Owners Equity</v>
      </c>
      <c r="H12906" t="str">
        <f>_xlfn.XLOOKUP(tbl_GL[[#This Row],[Account_key]],tbl_COA[Account_key],tbl_COA[SubClass],"Not Found")</f>
        <v>Liabilities</v>
      </c>
      <c r="I12906" t="str">
        <f>_xlfn.XLOOKUP(tbl_GL[[#This Row],[Account_key]],tbl_COA[Account_key],tbl_COA[SubClass2],"Not Found")</f>
        <v>Current Liabilities</v>
      </c>
      <c r="J12906" t="str">
        <f>_xlfn.XLOOKUP(tbl_GL[[#This Row],[Account_key]],tbl_COA[Account_key],tbl_COA[SubAccount],,0)</f>
        <v>Accrued Expenses</v>
      </c>
      <c r="K12906">
        <f>YEAR(tbl_GL[[#This Row],[Date]])</f>
        <v>2019</v>
      </c>
    </row>
    <row r="12907" spans="1:11" x14ac:dyDescent="0.35">
      <c r="A12907">
        <v>1272.0999999999999</v>
      </c>
      <c r="B12907" s="24">
        <v>43801</v>
      </c>
      <c r="C12907">
        <v>5</v>
      </c>
      <c r="D12907" s="13">
        <v>10</v>
      </c>
      <c r="E12907" s="13" t="s">
        <v>98</v>
      </c>
      <c r="F12907" s="17">
        <v>-1989</v>
      </c>
      <c r="G12907" t="str">
        <f>_xlfn.XLOOKUP(tbl_GL[[#This Row],[Account_key]],tbl_COA[Account_key],tbl_COA[Class],"Not Found")</f>
        <v>Assets</v>
      </c>
      <c r="H12907" t="str">
        <f>_xlfn.XLOOKUP(tbl_GL[[#This Row],[Account_key]],tbl_COA[Account_key],tbl_COA[SubClass],"Not Found")</f>
        <v>Assets</v>
      </c>
      <c r="I12907" t="str">
        <f>_xlfn.XLOOKUP(tbl_GL[[#This Row],[Account_key]],tbl_COA[Account_key],tbl_COA[SubClass2],"Not Found")</f>
        <v>Current Assets</v>
      </c>
      <c r="J12907" t="str">
        <f>_xlfn.XLOOKUP(tbl_GL[[#This Row],[Account_key]],tbl_COA[Account_key],tbl_COA[SubAccount],,0)</f>
        <v>Cash at Bank</v>
      </c>
      <c r="K12907">
        <f>YEAR(tbl_GL[[#This Row],[Date]])</f>
        <v>2019</v>
      </c>
    </row>
    <row r="12908" spans="1:11" x14ac:dyDescent="0.35">
      <c r="A12908">
        <v>1272.2</v>
      </c>
      <c r="B12908" s="24">
        <v>43801</v>
      </c>
      <c r="C12908">
        <v>5</v>
      </c>
      <c r="D12908" s="13">
        <v>120</v>
      </c>
      <c r="E12908" s="13" t="s">
        <v>98</v>
      </c>
      <c r="F12908" s="17">
        <v>-1989</v>
      </c>
      <c r="G12908" t="str">
        <f>_xlfn.XLOOKUP(tbl_GL[[#This Row],[Account_key]],tbl_COA[Account_key],tbl_COA[Class],"Not Found")</f>
        <v>Liabilities and Owners Equity</v>
      </c>
      <c r="H12908" t="str">
        <f>_xlfn.XLOOKUP(tbl_GL[[#This Row],[Account_key]],tbl_COA[Account_key],tbl_COA[SubClass],"Not Found")</f>
        <v>Liabilities</v>
      </c>
      <c r="I12908" t="str">
        <f>_xlfn.XLOOKUP(tbl_GL[[#This Row],[Account_key]],tbl_COA[Account_key],tbl_COA[SubClass2],"Not Found")</f>
        <v>Current Liabilities</v>
      </c>
      <c r="J12908" t="str">
        <f>_xlfn.XLOOKUP(tbl_GL[[#This Row],[Account_key]],tbl_COA[Account_key],tbl_COA[SubAccount],,0)</f>
        <v>Accrued Expenses</v>
      </c>
      <c r="K12908">
        <f>YEAR(tbl_GL[[#This Row],[Date]])</f>
        <v>2019</v>
      </c>
    </row>
    <row r="12909" spans="1:11" x14ac:dyDescent="0.35">
      <c r="A12909">
        <v>1273.0999999999999</v>
      </c>
      <c r="B12909" s="24">
        <v>43802</v>
      </c>
      <c r="C12909">
        <v>5</v>
      </c>
      <c r="D12909" s="13">
        <v>10</v>
      </c>
      <c r="E12909" s="13" t="s">
        <v>98</v>
      </c>
      <c r="F12909" s="17">
        <v>-1624</v>
      </c>
      <c r="G12909" t="str">
        <f>_xlfn.XLOOKUP(tbl_GL[[#This Row],[Account_key]],tbl_COA[Account_key],tbl_COA[Class],"Not Found")</f>
        <v>Assets</v>
      </c>
      <c r="H12909" t="str">
        <f>_xlfn.XLOOKUP(tbl_GL[[#This Row],[Account_key]],tbl_COA[Account_key],tbl_COA[SubClass],"Not Found")</f>
        <v>Assets</v>
      </c>
      <c r="I12909" t="str">
        <f>_xlfn.XLOOKUP(tbl_GL[[#This Row],[Account_key]],tbl_COA[Account_key],tbl_COA[SubClass2],"Not Found")</f>
        <v>Current Assets</v>
      </c>
      <c r="J12909" t="str">
        <f>_xlfn.XLOOKUP(tbl_GL[[#This Row],[Account_key]],tbl_COA[Account_key],tbl_COA[SubAccount],,0)</f>
        <v>Cash at Bank</v>
      </c>
      <c r="K12909">
        <f>YEAR(tbl_GL[[#This Row],[Date]])</f>
        <v>2019</v>
      </c>
    </row>
    <row r="12910" spans="1:11" x14ac:dyDescent="0.35">
      <c r="A12910">
        <v>1273.2</v>
      </c>
      <c r="B12910" s="24">
        <v>43802</v>
      </c>
      <c r="C12910">
        <v>5</v>
      </c>
      <c r="D12910" s="13">
        <v>120</v>
      </c>
      <c r="E12910" s="13" t="s">
        <v>98</v>
      </c>
      <c r="F12910" s="17">
        <v>-1624</v>
      </c>
      <c r="G12910" t="str">
        <f>_xlfn.XLOOKUP(tbl_GL[[#This Row],[Account_key]],tbl_COA[Account_key],tbl_COA[Class],"Not Found")</f>
        <v>Liabilities and Owners Equity</v>
      </c>
      <c r="H12910" t="str">
        <f>_xlfn.XLOOKUP(tbl_GL[[#This Row],[Account_key]],tbl_COA[Account_key],tbl_COA[SubClass],"Not Found")</f>
        <v>Liabilities</v>
      </c>
      <c r="I12910" t="str">
        <f>_xlfn.XLOOKUP(tbl_GL[[#This Row],[Account_key]],tbl_COA[Account_key],tbl_COA[SubClass2],"Not Found")</f>
        <v>Current Liabilities</v>
      </c>
      <c r="J12910" t="str">
        <f>_xlfn.XLOOKUP(tbl_GL[[#This Row],[Account_key]],tbl_COA[Account_key],tbl_COA[SubAccount],,0)</f>
        <v>Accrued Expenses</v>
      </c>
      <c r="K12910">
        <f>YEAR(tbl_GL[[#This Row],[Date]])</f>
        <v>2019</v>
      </c>
    </row>
    <row r="12911" spans="1:11" x14ac:dyDescent="0.35">
      <c r="A12911">
        <v>1274.0999999999999</v>
      </c>
      <c r="B12911" s="24">
        <v>43802</v>
      </c>
      <c r="C12911">
        <v>5</v>
      </c>
      <c r="D12911" s="13">
        <v>10</v>
      </c>
      <c r="E12911" s="13" t="s">
        <v>84</v>
      </c>
      <c r="F12911" s="17">
        <v>-20475</v>
      </c>
      <c r="G12911" t="str">
        <f>_xlfn.XLOOKUP(tbl_GL[[#This Row],[Account_key]],tbl_COA[Account_key],tbl_COA[Class],"Not Found")</f>
        <v>Assets</v>
      </c>
      <c r="H12911" t="str">
        <f>_xlfn.XLOOKUP(tbl_GL[[#This Row],[Account_key]],tbl_COA[Account_key],tbl_COA[SubClass],"Not Found")</f>
        <v>Assets</v>
      </c>
      <c r="I12911" t="str">
        <f>_xlfn.XLOOKUP(tbl_GL[[#This Row],[Account_key]],tbl_COA[Account_key],tbl_COA[SubClass2],"Not Found")</f>
        <v>Current Assets</v>
      </c>
      <c r="J12911" t="str">
        <f>_xlfn.XLOOKUP(tbl_GL[[#This Row],[Account_key]],tbl_COA[Account_key],tbl_COA[SubAccount],,0)</f>
        <v>Cash at Bank</v>
      </c>
      <c r="K12911">
        <f>YEAR(tbl_GL[[#This Row],[Date]])</f>
        <v>2019</v>
      </c>
    </row>
    <row r="12912" spans="1:11" x14ac:dyDescent="0.35">
      <c r="A12912">
        <v>1274.2</v>
      </c>
      <c r="B12912" s="24">
        <v>43802</v>
      </c>
      <c r="C12912">
        <v>5</v>
      </c>
      <c r="D12912" s="13">
        <v>110</v>
      </c>
      <c r="E12912" s="13" t="s">
        <v>84</v>
      </c>
      <c r="F12912" s="17">
        <v>-20475</v>
      </c>
      <c r="G12912" t="str">
        <f>_xlfn.XLOOKUP(tbl_GL[[#This Row],[Account_key]],tbl_COA[Account_key],tbl_COA[Class],"Not Found")</f>
        <v>Liabilities and Owners Equity</v>
      </c>
      <c r="H12912" t="str">
        <f>_xlfn.XLOOKUP(tbl_GL[[#This Row],[Account_key]],tbl_COA[Account_key],tbl_COA[SubClass],"Not Found")</f>
        <v>Liabilities</v>
      </c>
      <c r="I12912" t="str">
        <f>_xlfn.XLOOKUP(tbl_GL[[#This Row],[Account_key]],tbl_COA[Account_key],tbl_COA[SubClass2],"Not Found")</f>
        <v>Current Liabilities</v>
      </c>
      <c r="J12912" t="str">
        <f>_xlfn.XLOOKUP(tbl_GL[[#This Row],[Account_key]],tbl_COA[Account_key],tbl_COA[SubAccount],,0)</f>
        <v>Trade Payables</v>
      </c>
      <c r="K12912">
        <f>YEAR(tbl_GL[[#This Row],[Date]])</f>
        <v>2019</v>
      </c>
    </row>
    <row r="12913" spans="1:11" x14ac:dyDescent="0.35">
      <c r="A12913">
        <v>1275.0999999999999</v>
      </c>
      <c r="B12913" s="24">
        <v>43804</v>
      </c>
      <c r="C12913">
        <v>5</v>
      </c>
      <c r="D12913" s="13">
        <v>260</v>
      </c>
      <c r="E12913" s="13" t="s">
        <v>97</v>
      </c>
      <c r="F12913" s="17">
        <v>-1080</v>
      </c>
      <c r="G12913" t="str">
        <f>_xlfn.XLOOKUP(tbl_GL[[#This Row],[Account_key]],tbl_COA[Account_key],tbl_COA[Class],"Not Found")</f>
        <v>Operating account</v>
      </c>
      <c r="H12913" t="str">
        <f>_xlfn.XLOOKUP(tbl_GL[[#This Row],[Account_key]],tbl_COA[Account_key],tbl_COA[SubClass],"Not Found")</f>
        <v>Operating Expenses</v>
      </c>
      <c r="I12913" t="str">
        <f>_xlfn.XLOOKUP(tbl_GL[[#This Row],[Account_key]],tbl_COA[Account_key],tbl_COA[SubClass2],"Not Found")</f>
        <v>Marketing</v>
      </c>
      <c r="J12913" t="str">
        <f>_xlfn.XLOOKUP(tbl_GL[[#This Row],[Account_key]],tbl_COA[Account_key],tbl_COA[SubAccount],,0)</f>
        <v>Commissions</v>
      </c>
      <c r="K12913">
        <f>YEAR(tbl_GL[[#This Row],[Date]])</f>
        <v>2019</v>
      </c>
    </row>
    <row r="12914" spans="1:11" x14ac:dyDescent="0.35">
      <c r="A12914">
        <v>1275.2</v>
      </c>
      <c r="B12914" s="24">
        <v>43804</v>
      </c>
      <c r="C12914">
        <v>5</v>
      </c>
      <c r="D12914" s="13">
        <v>120</v>
      </c>
      <c r="E12914" s="13" t="s">
        <v>97</v>
      </c>
      <c r="F12914" s="17">
        <v>1080</v>
      </c>
      <c r="G12914" t="str">
        <f>_xlfn.XLOOKUP(tbl_GL[[#This Row],[Account_key]],tbl_COA[Account_key],tbl_COA[Class],"Not Found")</f>
        <v>Liabilities and Owners Equity</v>
      </c>
      <c r="H12914" t="str">
        <f>_xlfn.XLOOKUP(tbl_GL[[#This Row],[Account_key]],tbl_COA[Account_key],tbl_COA[SubClass],"Not Found")</f>
        <v>Liabilities</v>
      </c>
      <c r="I12914" t="str">
        <f>_xlfn.XLOOKUP(tbl_GL[[#This Row],[Account_key]],tbl_COA[Account_key],tbl_COA[SubClass2],"Not Found")</f>
        <v>Current Liabilities</v>
      </c>
      <c r="J12914" t="str">
        <f>_xlfn.XLOOKUP(tbl_GL[[#This Row],[Account_key]],tbl_COA[Account_key],tbl_COA[SubAccount],,0)</f>
        <v>Accrued Expenses</v>
      </c>
      <c r="K12914">
        <f>YEAR(tbl_GL[[#This Row],[Date]])</f>
        <v>2019</v>
      </c>
    </row>
    <row r="12915" spans="1:11" x14ac:dyDescent="0.35">
      <c r="A12915">
        <v>1276.0999999999999</v>
      </c>
      <c r="B12915" s="24">
        <v>43805</v>
      </c>
      <c r="C12915">
        <v>5</v>
      </c>
      <c r="D12915" s="13">
        <v>340</v>
      </c>
      <c r="E12915" s="13" t="s">
        <v>99</v>
      </c>
      <c r="F12915" s="17">
        <v>-30</v>
      </c>
      <c r="G12915" t="str">
        <f>_xlfn.XLOOKUP(tbl_GL[[#This Row],[Account_key]],tbl_COA[Account_key],tbl_COA[Class],"Not Found")</f>
        <v>Operating account</v>
      </c>
      <c r="H12915" t="str">
        <f>_xlfn.XLOOKUP(tbl_GL[[#This Row],[Account_key]],tbl_COA[Account_key],tbl_COA[SubClass],"Not Found")</f>
        <v>Operating Expenses</v>
      </c>
      <c r="I12915" t="str">
        <f>_xlfn.XLOOKUP(tbl_GL[[#This Row],[Account_key]],tbl_COA[Account_key],tbl_COA[SubClass2],"Not Found")</f>
        <v>Administration</v>
      </c>
      <c r="J12915" t="str">
        <f>_xlfn.XLOOKUP(tbl_GL[[#This Row],[Account_key]],tbl_COA[Account_key],tbl_COA[SubAccount],,0)</f>
        <v>Utilities</v>
      </c>
      <c r="K12915">
        <f>YEAR(tbl_GL[[#This Row],[Date]])</f>
        <v>2019</v>
      </c>
    </row>
    <row r="12916" spans="1:11" x14ac:dyDescent="0.35">
      <c r="A12916">
        <v>1276.2</v>
      </c>
      <c r="B12916" s="24">
        <v>43805</v>
      </c>
      <c r="C12916">
        <v>5</v>
      </c>
      <c r="D12916" s="13">
        <v>20</v>
      </c>
      <c r="E12916" s="13" t="s">
        <v>99</v>
      </c>
      <c r="F12916" s="17">
        <v>-30</v>
      </c>
      <c r="G12916" t="str">
        <f>_xlfn.XLOOKUP(tbl_GL[[#This Row],[Account_key]],tbl_COA[Account_key],tbl_COA[Class],"Not Found")</f>
        <v>Assets</v>
      </c>
      <c r="H12916" t="str">
        <f>_xlfn.XLOOKUP(tbl_GL[[#This Row],[Account_key]],tbl_COA[Account_key],tbl_COA[SubClass],"Not Found")</f>
        <v>Assets</v>
      </c>
      <c r="I12916" t="str">
        <f>_xlfn.XLOOKUP(tbl_GL[[#This Row],[Account_key]],tbl_COA[Account_key],tbl_COA[SubClass2],"Not Found")</f>
        <v>Current Assets</v>
      </c>
      <c r="J12916" t="str">
        <f>_xlfn.XLOOKUP(tbl_GL[[#This Row],[Account_key]],tbl_COA[Account_key],tbl_COA[SubAccount],,0)</f>
        <v>Cash in hand</v>
      </c>
      <c r="K12916">
        <f>YEAR(tbl_GL[[#This Row],[Date]])</f>
        <v>2019</v>
      </c>
    </row>
    <row r="12917" spans="1:11" x14ac:dyDescent="0.35">
      <c r="A12917">
        <v>1277.0999999999999</v>
      </c>
      <c r="B12917" s="24">
        <v>43805</v>
      </c>
      <c r="C12917">
        <v>5</v>
      </c>
      <c r="D12917" s="13">
        <v>10</v>
      </c>
      <c r="E12917" s="13" t="s">
        <v>98</v>
      </c>
      <c r="F12917" s="17">
        <v>-1803</v>
      </c>
      <c r="G12917" t="str">
        <f>_xlfn.XLOOKUP(tbl_GL[[#This Row],[Account_key]],tbl_COA[Account_key],tbl_COA[Class],"Not Found")</f>
        <v>Assets</v>
      </c>
      <c r="H12917" t="str">
        <f>_xlfn.XLOOKUP(tbl_GL[[#This Row],[Account_key]],tbl_COA[Account_key],tbl_COA[SubClass],"Not Found")</f>
        <v>Assets</v>
      </c>
      <c r="I12917" t="str">
        <f>_xlfn.XLOOKUP(tbl_GL[[#This Row],[Account_key]],tbl_COA[Account_key],tbl_COA[SubClass2],"Not Found")</f>
        <v>Current Assets</v>
      </c>
      <c r="J12917" t="str">
        <f>_xlfn.XLOOKUP(tbl_GL[[#This Row],[Account_key]],tbl_COA[Account_key],tbl_COA[SubAccount],,0)</f>
        <v>Cash at Bank</v>
      </c>
      <c r="K12917">
        <f>YEAR(tbl_GL[[#This Row],[Date]])</f>
        <v>2019</v>
      </c>
    </row>
    <row r="12918" spans="1:11" x14ac:dyDescent="0.35">
      <c r="A12918">
        <v>1277.2</v>
      </c>
      <c r="B12918" s="24">
        <v>43805</v>
      </c>
      <c r="C12918">
        <v>5</v>
      </c>
      <c r="D12918" s="13">
        <v>120</v>
      </c>
      <c r="E12918" s="13" t="s">
        <v>98</v>
      </c>
      <c r="F12918" s="17">
        <v>-1803</v>
      </c>
      <c r="G12918" t="str">
        <f>_xlfn.XLOOKUP(tbl_GL[[#This Row],[Account_key]],tbl_COA[Account_key],tbl_COA[Class],"Not Found")</f>
        <v>Liabilities and Owners Equity</v>
      </c>
      <c r="H12918" t="str">
        <f>_xlfn.XLOOKUP(tbl_GL[[#This Row],[Account_key]],tbl_COA[Account_key],tbl_COA[SubClass],"Not Found")</f>
        <v>Liabilities</v>
      </c>
      <c r="I12918" t="str">
        <f>_xlfn.XLOOKUP(tbl_GL[[#This Row],[Account_key]],tbl_COA[Account_key],tbl_COA[SubClass2],"Not Found")</f>
        <v>Current Liabilities</v>
      </c>
      <c r="J12918" t="str">
        <f>_xlfn.XLOOKUP(tbl_GL[[#This Row],[Account_key]],tbl_COA[Account_key],tbl_COA[SubAccount],,0)</f>
        <v>Accrued Expenses</v>
      </c>
      <c r="K12918">
        <f>YEAR(tbl_GL[[#This Row],[Date]])</f>
        <v>2019</v>
      </c>
    </row>
    <row r="12919" spans="1:11" x14ac:dyDescent="0.35">
      <c r="A12919">
        <v>1278.0999999999999</v>
      </c>
      <c r="B12919" s="24">
        <v>43805</v>
      </c>
      <c r="C12919">
        <v>5</v>
      </c>
      <c r="D12919" s="13">
        <v>30</v>
      </c>
      <c r="E12919" s="13" t="s">
        <v>80</v>
      </c>
      <c r="F12919" s="17">
        <v>-16509</v>
      </c>
      <c r="G12919" t="str">
        <f>_xlfn.XLOOKUP(tbl_GL[[#This Row],[Account_key]],tbl_COA[Account_key],tbl_COA[Class],"Not Found")</f>
        <v>Assets</v>
      </c>
      <c r="H12919" t="str">
        <f>_xlfn.XLOOKUP(tbl_GL[[#This Row],[Account_key]],tbl_COA[Account_key],tbl_COA[SubClass],"Not Found")</f>
        <v>Assets</v>
      </c>
      <c r="I12919" t="str">
        <f>_xlfn.XLOOKUP(tbl_GL[[#This Row],[Account_key]],tbl_COA[Account_key],tbl_COA[SubClass2],"Not Found")</f>
        <v>Current Assets</v>
      </c>
      <c r="J12919" t="str">
        <f>_xlfn.XLOOKUP(tbl_GL[[#This Row],[Account_key]],tbl_COA[Account_key],tbl_COA[SubAccount],,0)</f>
        <v>Trade Receivables</v>
      </c>
      <c r="K12919">
        <f>YEAR(tbl_GL[[#This Row],[Date]])</f>
        <v>2019</v>
      </c>
    </row>
    <row r="12920" spans="1:11" x14ac:dyDescent="0.35">
      <c r="A12920">
        <v>1278.2</v>
      </c>
      <c r="B12920" s="24">
        <v>43805</v>
      </c>
      <c r="C12920">
        <v>5</v>
      </c>
      <c r="D12920" s="13">
        <v>10</v>
      </c>
      <c r="E12920" s="13" t="s">
        <v>80</v>
      </c>
      <c r="F12920" s="17">
        <v>16509</v>
      </c>
      <c r="G12920" t="str">
        <f>_xlfn.XLOOKUP(tbl_GL[[#This Row],[Account_key]],tbl_COA[Account_key],tbl_COA[Class],"Not Found")</f>
        <v>Assets</v>
      </c>
      <c r="H12920" t="str">
        <f>_xlfn.XLOOKUP(tbl_GL[[#This Row],[Account_key]],tbl_COA[Account_key],tbl_COA[SubClass],"Not Found")</f>
        <v>Assets</v>
      </c>
      <c r="I12920" t="str">
        <f>_xlfn.XLOOKUP(tbl_GL[[#This Row],[Account_key]],tbl_COA[Account_key],tbl_COA[SubClass2],"Not Found")</f>
        <v>Current Assets</v>
      </c>
      <c r="J12920" t="str">
        <f>_xlfn.XLOOKUP(tbl_GL[[#This Row],[Account_key]],tbl_COA[Account_key],tbl_COA[SubAccount],,0)</f>
        <v>Cash at Bank</v>
      </c>
      <c r="K12920">
        <f>YEAR(tbl_GL[[#This Row],[Date]])</f>
        <v>2019</v>
      </c>
    </row>
    <row r="12921" spans="1:11" x14ac:dyDescent="0.35">
      <c r="A12921">
        <v>1279.0999999999999</v>
      </c>
      <c r="B12921" s="24">
        <v>43806</v>
      </c>
      <c r="C12921">
        <v>5</v>
      </c>
      <c r="D12921" s="13">
        <v>230</v>
      </c>
      <c r="E12921" s="13" t="s">
        <v>4</v>
      </c>
      <c r="F12921" s="17">
        <v>-876</v>
      </c>
      <c r="G12921" t="str">
        <f>_xlfn.XLOOKUP(tbl_GL[[#This Row],[Account_key]],tbl_COA[Account_key],tbl_COA[Class],"Not Found")</f>
        <v>Trading account</v>
      </c>
      <c r="H12921" t="str">
        <f>_xlfn.XLOOKUP(tbl_GL[[#This Row],[Account_key]],tbl_COA[Account_key],tbl_COA[SubClass],"Not Found")</f>
        <v>Cost of Sales</v>
      </c>
      <c r="I12921" t="str">
        <f>_xlfn.XLOOKUP(tbl_GL[[#This Row],[Account_key]],tbl_COA[Account_key],tbl_COA[SubClass2],"Not Found")</f>
        <v>Cost of Sales</v>
      </c>
      <c r="J12921" t="str">
        <f>_xlfn.XLOOKUP(tbl_GL[[#This Row],[Account_key]],tbl_COA[Account_key],tbl_COA[SubAccount],,0)</f>
        <v>Cost of Sales</v>
      </c>
      <c r="K12921">
        <f>YEAR(tbl_GL[[#This Row],[Date]])</f>
        <v>2019</v>
      </c>
    </row>
    <row r="12922" spans="1:11" x14ac:dyDescent="0.35">
      <c r="A12922">
        <v>1279.2</v>
      </c>
      <c r="B12922" s="24">
        <v>43806</v>
      </c>
      <c r="C12922">
        <v>5</v>
      </c>
      <c r="D12922" s="13">
        <v>60</v>
      </c>
      <c r="E12922" s="13" t="s">
        <v>4</v>
      </c>
      <c r="F12922" s="17">
        <v>-876</v>
      </c>
      <c r="G12922" t="str">
        <f>_xlfn.XLOOKUP(tbl_GL[[#This Row],[Account_key]],tbl_COA[Account_key],tbl_COA[Class],"Not Found")</f>
        <v>Assets</v>
      </c>
      <c r="H12922" t="str">
        <f>_xlfn.XLOOKUP(tbl_GL[[#This Row],[Account_key]],tbl_COA[Account_key],tbl_COA[SubClass],"Not Found")</f>
        <v>Assets</v>
      </c>
      <c r="I12922" t="str">
        <f>_xlfn.XLOOKUP(tbl_GL[[#This Row],[Account_key]],tbl_COA[Account_key],tbl_COA[SubClass2],"Not Found")</f>
        <v>Current Assets</v>
      </c>
      <c r="J12922" t="str">
        <f>_xlfn.XLOOKUP(tbl_GL[[#This Row],[Account_key]],tbl_COA[Account_key],tbl_COA[SubAccount],,0)</f>
        <v>Inventory</v>
      </c>
      <c r="K12922">
        <f>YEAR(tbl_GL[[#This Row],[Date]])</f>
        <v>2019</v>
      </c>
    </row>
    <row r="12923" spans="1:11" x14ac:dyDescent="0.35">
      <c r="A12923">
        <v>1280.0999999999999</v>
      </c>
      <c r="B12923" s="24">
        <v>43806</v>
      </c>
      <c r="C12923">
        <v>5</v>
      </c>
      <c r="D12923" s="13">
        <v>220</v>
      </c>
      <c r="E12923" s="13" t="s">
        <v>81</v>
      </c>
      <c r="F12923" s="17">
        <v>-1583</v>
      </c>
      <c r="G12923" t="str">
        <f>_xlfn.XLOOKUP(tbl_GL[[#This Row],[Account_key]],tbl_COA[Account_key],tbl_COA[Class],"Not Found")</f>
        <v>Trading account</v>
      </c>
      <c r="H12923" t="str">
        <f>_xlfn.XLOOKUP(tbl_GL[[#This Row],[Account_key]],tbl_COA[Account_key],tbl_COA[SubClass],"Not Found")</f>
        <v>Sales</v>
      </c>
      <c r="I12923" t="str">
        <f>_xlfn.XLOOKUP(tbl_GL[[#This Row],[Account_key]],tbl_COA[Account_key],tbl_COA[SubClass2],"Not Found")</f>
        <v>Sales</v>
      </c>
      <c r="J12923" t="str">
        <f>_xlfn.XLOOKUP(tbl_GL[[#This Row],[Account_key]],tbl_COA[Account_key],tbl_COA[SubAccount],,0)</f>
        <v>Sales Return</v>
      </c>
      <c r="K12923">
        <f>YEAR(tbl_GL[[#This Row],[Date]])</f>
        <v>2019</v>
      </c>
    </row>
    <row r="12924" spans="1:11" x14ac:dyDescent="0.35">
      <c r="A12924">
        <v>1280.2</v>
      </c>
      <c r="B12924" s="24">
        <v>43806</v>
      </c>
      <c r="C12924">
        <v>5</v>
      </c>
      <c r="D12924" s="13">
        <v>20</v>
      </c>
      <c r="E12924" s="13" t="s">
        <v>81</v>
      </c>
      <c r="F12924" s="17">
        <v>-1583</v>
      </c>
      <c r="G12924" t="str">
        <f>_xlfn.XLOOKUP(tbl_GL[[#This Row],[Account_key]],tbl_COA[Account_key],tbl_COA[Class],"Not Found")</f>
        <v>Assets</v>
      </c>
      <c r="H12924" t="str">
        <f>_xlfn.XLOOKUP(tbl_GL[[#This Row],[Account_key]],tbl_COA[Account_key],tbl_COA[SubClass],"Not Found")</f>
        <v>Assets</v>
      </c>
      <c r="I12924" t="str">
        <f>_xlfn.XLOOKUP(tbl_GL[[#This Row],[Account_key]],tbl_COA[Account_key],tbl_COA[SubClass2],"Not Found")</f>
        <v>Current Assets</v>
      </c>
      <c r="J12924" t="str">
        <f>_xlfn.XLOOKUP(tbl_GL[[#This Row],[Account_key]],tbl_COA[Account_key],tbl_COA[SubAccount],,0)</f>
        <v>Cash in hand</v>
      </c>
      <c r="K12924">
        <f>YEAR(tbl_GL[[#This Row],[Date]])</f>
        <v>2019</v>
      </c>
    </row>
    <row r="12925" spans="1:11" x14ac:dyDescent="0.35">
      <c r="A12925">
        <v>1281.0999999999999</v>
      </c>
      <c r="B12925" s="24">
        <v>43806</v>
      </c>
      <c r="C12925">
        <v>5</v>
      </c>
      <c r="D12925" s="13">
        <v>260</v>
      </c>
      <c r="E12925" s="13" t="s">
        <v>97</v>
      </c>
      <c r="F12925" s="17">
        <v>-1605</v>
      </c>
      <c r="G12925" t="str">
        <f>_xlfn.XLOOKUP(tbl_GL[[#This Row],[Account_key]],tbl_COA[Account_key],tbl_COA[Class],"Not Found")</f>
        <v>Operating account</v>
      </c>
      <c r="H12925" t="str">
        <f>_xlfn.XLOOKUP(tbl_GL[[#This Row],[Account_key]],tbl_COA[Account_key],tbl_COA[SubClass],"Not Found")</f>
        <v>Operating Expenses</v>
      </c>
      <c r="I12925" t="str">
        <f>_xlfn.XLOOKUP(tbl_GL[[#This Row],[Account_key]],tbl_COA[Account_key],tbl_COA[SubClass2],"Not Found")</f>
        <v>Marketing</v>
      </c>
      <c r="J12925" t="str">
        <f>_xlfn.XLOOKUP(tbl_GL[[#This Row],[Account_key]],tbl_COA[Account_key],tbl_COA[SubAccount],,0)</f>
        <v>Commissions</v>
      </c>
      <c r="K12925">
        <f>YEAR(tbl_GL[[#This Row],[Date]])</f>
        <v>2019</v>
      </c>
    </row>
    <row r="12926" spans="1:11" x14ac:dyDescent="0.35">
      <c r="A12926">
        <v>1281.2</v>
      </c>
      <c r="B12926" s="24">
        <v>43806</v>
      </c>
      <c r="C12926">
        <v>5</v>
      </c>
      <c r="D12926" s="13">
        <v>120</v>
      </c>
      <c r="E12926" s="13" t="s">
        <v>97</v>
      </c>
      <c r="F12926" s="17">
        <v>1605</v>
      </c>
      <c r="G12926" t="str">
        <f>_xlfn.XLOOKUP(tbl_GL[[#This Row],[Account_key]],tbl_COA[Account_key],tbl_COA[Class],"Not Found")</f>
        <v>Liabilities and Owners Equity</v>
      </c>
      <c r="H12926" t="str">
        <f>_xlfn.XLOOKUP(tbl_GL[[#This Row],[Account_key]],tbl_COA[Account_key],tbl_COA[SubClass],"Not Found")</f>
        <v>Liabilities</v>
      </c>
      <c r="I12926" t="str">
        <f>_xlfn.XLOOKUP(tbl_GL[[#This Row],[Account_key]],tbl_COA[Account_key],tbl_COA[SubClass2],"Not Found")</f>
        <v>Current Liabilities</v>
      </c>
      <c r="J12926" t="str">
        <f>_xlfn.XLOOKUP(tbl_GL[[#This Row],[Account_key]],tbl_COA[Account_key],tbl_COA[SubAccount],,0)</f>
        <v>Accrued Expenses</v>
      </c>
      <c r="K12926">
        <f>YEAR(tbl_GL[[#This Row],[Date]])</f>
        <v>2019</v>
      </c>
    </row>
    <row r="12927" spans="1:11" x14ac:dyDescent="0.35">
      <c r="A12927">
        <v>1282.0999999999999</v>
      </c>
      <c r="B12927" s="24">
        <v>43806</v>
      </c>
      <c r="C12927">
        <v>5</v>
      </c>
      <c r="D12927" s="13">
        <v>230</v>
      </c>
      <c r="E12927" s="13" t="s">
        <v>4</v>
      </c>
      <c r="F12927" s="17">
        <v>-3424</v>
      </c>
      <c r="G12927" t="str">
        <f>_xlfn.XLOOKUP(tbl_GL[[#This Row],[Account_key]],tbl_COA[Account_key],tbl_COA[Class],"Not Found")</f>
        <v>Trading account</v>
      </c>
      <c r="H12927" t="str">
        <f>_xlfn.XLOOKUP(tbl_GL[[#This Row],[Account_key]],tbl_COA[Account_key],tbl_COA[SubClass],"Not Found")</f>
        <v>Cost of Sales</v>
      </c>
      <c r="I12927" t="str">
        <f>_xlfn.XLOOKUP(tbl_GL[[#This Row],[Account_key]],tbl_COA[Account_key],tbl_COA[SubClass2],"Not Found")</f>
        <v>Cost of Sales</v>
      </c>
      <c r="J12927" t="str">
        <f>_xlfn.XLOOKUP(tbl_GL[[#This Row],[Account_key]],tbl_COA[Account_key],tbl_COA[SubAccount],,0)</f>
        <v>Cost of Sales</v>
      </c>
      <c r="K12927">
        <f>YEAR(tbl_GL[[#This Row],[Date]])</f>
        <v>2019</v>
      </c>
    </row>
    <row r="12928" spans="1:11" x14ac:dyDescent="0.35">
      <c r="A12928">
        <v>1282.2</v>
      </c>
      <c r="B12928" s="24">
        <v>43806</v>
      </c>
      <c r="C12928">
        <v>5</v>
      </c>
      <c r="D12928" s="13">
        <v>60</v>
      </c>
      <c r="E12928" s="13" t="s">
        <v>4</v>
      </c>
      <c r="F12928" s="17">
        <v>-3424</v>
      </c>
      <c r="G12928" t="str">
        <f>_xlfn.XLOOKUP(tbl_GL[[#This Row],[Account_key]],tbl_COA[Account_key],tbl_COA[Class],"Not Found")</f>
        <v>Assets</v>
      </c>
      <c r="H12928" t="str">
        <f>_xlfn.XLOOKUP(tbl_GL[[#This Row],[Account_key]],tbl_COA[Account_key],tbl_COA[SubClass],"Not Found")</f>
        <v>Assets</v>
      </c>
      <c r="I12928" t="str">
        <f>_xlfn.XLOOKUP(tbl_GL[[#This Row],[Account_key]],tbl_COA[Account_key],tbl_COA[SubClass2],"Not Found")</f>
        <v>Current Assets</v>
      </c>
      <c r="J12928" t="str">
        <f>_xlfn.XLOOKUP(tbl_GL[[#This Row],[Account_key]],tbl_COA[Account_key],tbl_COA[SubAccount],,0)</f>
        <v>Inventory</v>
      </c>
      <c r="K12928">
        <f>YEAR(tbl_GL[[#This Row],[Date]])</f>
        <v>2019</v>
      </c>
    </row>
    <row r="12929" spans="1:11" x14ac:dyDescent="0.35">
      <c r="A12929">
        <v>1283.0999999999999</v>
      </c>
      <c r="B12929" s="24">
        <v>43806</v>
      </c>
      <c r="C12929">
        <v>5</v>
      </c>
      <c r="D12929" s="13">
        <v>210</v>
      </c>
      <c r="E12929" s="13" t="s">
        <v>7</v>
      </c>
      <c r="F12929" s="17">
        <v>3939</v>
      </c>
      <c r="G12929" t="str">
        <f>_xlfn.XLOOKUP(tbl_GL[[#This Row],[Account_key]],tbl_COA[Account_key],tbl_COA[Class],"Not Found")</f>
        <v>Trading account</v>
      </c>
      <c r="H12929" t="str">
        <f>_xlfn.XLOOKUP(tbl_GL[[#This Row],[Account_key]],tbl_COA[Account_key],tbl_COA[SubClass],"Not Found")</f>
        <v>Sales</v>
      </c>
      <c r="I12929" t="str">
        <f>_xlfn.XLOOKUP(tbl_GL[[#This Row],[Account_key]],tbl_COA[Account_key],tbl_COA[SubClass2],"Not Found")</f>
        <v>Sales</v>
      </c>
      <c r="J12929" t="str">
        <f>_xlfn.XLOOKUP(tbl_GL[[#This Row],[Account_key]],tbl_COA[Account_key],tbl_COA[SubAccount],,0)</f>
        <v>Sales</v>
      </c>
      <c r="K12929">
        <f>YEAR(tbl_GL[[#This Row],[Date]])</f>
        <v>2019</v>
      </c>
    </row>
    <row r="12930" spans="1:11" x14ac:dyDescent="0.35">
      <c r="A12930">
        <v>1283.2</v>
      </c>
      <c r="B12930" s="24">
        <v>43806</v>
      </c>
      <c r="C12930">
        <v>5</v>
      </c>
      <c r="D12930" s="13">
        <v>10</v>
      </c>
      <c r="E12930" s="13" t="s">
        <v>7</v>
      </c>
      <c r="F12930" s="17">
        <v>3939</v>
      </c>
      <c r="G12930" t="str">
        <f>_xlfn.XLOOKUP(tbl_GL[[#This Row],[Account_key]],tbl_COA[Account_key],tbl_COA[Class],"Not Found")</f>
        <v>Assets</v>
      </c>
      <c r="H12930" t="str">
        <f>_xlfn.XLOOKUP(tbl_GL[[#This Row],[Account_key]],tbl_COA[Account_key],tbl_COA[SubClass],"Not Found")</f>
        <v>Assets</v>
      </c>
      <c r="I12930" t="str">
        <f>_xlfn.XLOOKUP(tbl_GL[[#This Row],[Account_key]],tbl_COA[Account_key],tbl_COA[SubClass2],"Not Found")</f>
        <v>Current Assets</v>
      </c>
      <c r="J12930" t="str">
        <f>_xlfn.XLOOKUP(tbl_GL[[#This Row],[Account_key]],tbl_COA[Account_key],tbl_COA[SubAccount],,0)</f>
        <v>Cash at Bank</v>
      </c>
      <c r="K12930">
        <f>YEAR(tbl_GL[[#This Row],[Date]])</f>
        <v>2019</v>
      </c>
    </row>
    <row r="12931" spans="1:11" x14ac:dyDescent="0.35">
      <c r="A12931">
        <v>1284.0999999999999</v>
      </c>
      <c r="B12931" s="24">
        <v>43806</v>
      </c>
      <c r="C12931">
        <v>5</v>
      </c>
      <c r="D12931" s="13">
        <v>210</v>
      </c>
      <c r="E12931" s="13" t="s">
        <v>8</v>
      </c>
      <c r="F12931" s="17">
        <v>13480</v>
      </c>
      <c r="G12931" t="str">
        <f>_xlfn.XLOOKUP(tbl_GL[[#This Row],[Account_key]],tbl_COA[Account_key],tbl_COA[Class],"Not Found")</f>
        <v>Trading account</v>
      </c>
      <c r="H12931" t="str">
        <f>_xlfn.XLOOKUP(tbl_GL[[#This Row],[Account_key]],tbl_COA[Account_key],tbl_COA[SubClass],"Not Found")</f>
        <v>Sales</v>
      </c>
      <c r="I12931" t="str">
        <f>_xlfn.XLOOKUP(tbl_GL[[#This Row],[Account_key]],tbl_COA[Account_key],tbl_COA[SubClass2],"Not Found")</f>
        <v>Sales</v>
      </c>
      <c r="J12931" t="str">
        <f>_xlfn.XLOOKUP(tbl_GL[[#This Row],[Account_key]],tbl_COA[Account_key],tbl_COA[SubAccount],,0)</f>
        <v>Sales</v>
      </c>
      <c r="K12931">
        <f>YEAR(tbl_GL[[#This Row],[Date]])</f>
        <v>2019</v>
      </c>
    </row>
    <row r="12932" spans="1:11" x14ac:dyDescent="0.35">
      <c r="A12932">
        <v>1284.2</v>
      </c>
      <c r="B12932" s="24">
        <v>43806</v>
      </c>
      <c r="C12932">
        <v>5</v>
      </c>
      <c r="D12932" s="13">
        <v>30</v>
      </c>
      <c r="E12932" s="13" t="s">
        <v>8</v>
      </c>
      <c r="F12932" s="17">
        <v>13480</v>
      </c>
      <c r="G12932" t="str">
        <f>_xlfn.XLOOKUP(tbl_GL[[#This Row],[Account_key]],tbl_COA[Account_key],tbl_COA[Class],"Not Found")</f>
        <v>Assets</v>
      </c>
      <c r="H12932" t="str">
        <f>_xlfn.XLOOKUP(tbl_GL[[#This Row],[Account_key]],tbl_COA[Account_key],tbl_COA[SubClass],"Not Found")</f>
        <v>Assets</v>
      </c>
      <c r="I12932" t="str">
        <f>_xlfn.XLOOKUP(tbl_GL[[#This Row],[Account_key]],tbl_COA[Account_key],tbl_COA[SubClass2],"Not Found")</f>
        <v>Current Assets</v>
      </c>
      <c r="J12932" t="str">
        <f>_xlfn.XLOOKUP(tbl_GL[[#This Row],[Account_key]],tbl_COA[Account_key],tbl_COA[SubAccount],,0)</f>
        <v>Trade Receivables</v>
      </c>
      <c r="K12932">
        <f>YEAR(tbl_GL[[#This Row],[Date]])</f>
        <v>2019</v>
      </c>
    </row>
    <row r="12933" spans="1:11" x14ac:dyDescent="0.35">
      <c r="A12933">
        <v>1285.0999999999999</v>
      </c>
      <c r="B12933" s="24">
        <v>43809</v>
      </c>
      <c r="C12933">
        <v>5</v>
      </c>
      <c r="D12933" s="13">
        <v>10</v>
      </c>
      <c r="E12933" s="13" t="s">
        <v>98</v>
      </c>
      <c r="F12933" s="17">
        <v>-1703</v>
      </c>
      <c r="G12933" t="str">
        <f>_xlfn.XLOOKUP(tbl_GL[[#This Row],[Account_key]],tbl_COA[Account_key],tbl_COA[Class],"Not Found")</f>
        <v>Assets</v>
      </c>
      <c r="H12933" t="str">
        <f>_xlfn.XLOOKUP(tbl_GL[[#This Row],[Account_key]],tbl_COA[Account_key],tbl_COA[SubClass],"Not Found")</f>
        <v>Assets</v>
      </c>
      <c r="I12933" t="str">
        <f>_xlfn.XLOOKUP(tbl_GL[[#This Row],[Account_key]],tbl_COA[Account_key],tbl_COA[SubClass2],"Not Found")</f>
        <v>Current Assets</v>
      </c>
      <c r="J12933" t="str">
        <f>_xlfn.XLOOKUP(tbl_GL[[#This Row],[Account_key]],tbl_COA[Account_key],tbl_COA[SubAccount],,0)</f>
        <v>Cash at Bank</v>
      </c>
      <c r="K12933">
        <f>YEAR(tbl_GL[[#This Row],[Date]])</f>
        <v>2019</v>
      </c>
    </row>
    <row r="12934" spans="1:11" x14ac:dyDescent="0.35">
      <c r="A12934">
        <v>1285.2</v>
      </c>
      <c r="B12934" s="24">
        <v>43809</v>
      </c>
      <c r="C12934">
        <v>5</v>
      </c>
      <c r="D12934" s="13">
        <v>120</v>
      </c>
      <c r="E12934" s="13" t="s">
        <v>98</v>
      </c>
      <c r="F12934" s="17">
        <v>-1703</v>
      </c>
      <c r="G12934" t="str">
        <f>_xlfn.XLOOKUP(tbl_GL[[#This Row],[Account_key]],tbl_COA[Account_key],tbl_COA[Class],"Not Found")</f>
        <v>Liabilities and Owners Equity</v>
      </c>
      <c r="H12934" t="str">
        <f>_xlfn.XLOOKUP(tbl_GL[[#This Row],[Account_key]],tbl_COA[Account_key],tbl_COA[SubClass],"Not Found")</f>
        <v>Liabilities</v>
      </c>
      <c r="I12934" t="str">
        <f>_xlfn.XLOOKUP(tbl_GL[[#This Row],[Account_key]],tbl_COA[Account_key],tbl_COA[SubClass2],"Not Found")</f>
        <v>Current Liabilities</v>
      </c>
      <c r="J12934" t="str">
        <f>_xlfn.XLOOKUP(tbl_GL[[#This Row],[Account_key]],tbl_COA[Account_key],tbl_COA[SubAccount],,0)</f>
        <v>Accrued Expenses</v>
      </c>
      <c r="K12934">
        <f>YEAR(tbl_GL[[#This Row],[Date]])</f>
        <v>2019</v>
      </c>
    </row>
    <row r="12935" spans="1:11" x14ac:dyDescent="0.35">
      <c r="A12935">
        <v>1286.0999999999999</v>
      </c>
      <c r="B12935" s="24">
        <v>43810</v>
      </c>
      <c r="C12935">
        <v>5</v>
      </c>
      <c r="D12935" s="13">
        <v>290</v>
      </c>
      <c r="E12935" s="13" t="s">
        <v>97</v>
      </c>
      <c r="F12935" s="17">
        <v>-1674</v>
      </c>
      <c r="G12935" t="str">
        <f>_xlfn.XLOOKUP(tbl_GL[[#This Row],[Account_key]],tbl_COA[Account_key],tbl_COA[Class],"Not Found")</f>
        <v>Operating account</v>
      </c>
      <c r="H12935" t="str">
        <f>_xlfn.XLOOKUP(tbl_GL[[#This Row],[Account_key]],tbl_COA[Account_key],tbl_COA[SubClass],"Not Found")</f>
        <v>Operating Expenses</v>
      </c>
      <c r="I12935" t="str">
        <f>_xlfn.XLOOKUP(tbl_GL[[#This Row],[Account_key]],tbl_COA[Account_key],tbl_COA[SubClass2],"Not Found")</f>
        <v>Administration</v>
      </c>
      <c r="J12935" t="str">
        <f>_xlfn.XLOOKUP(tbl_GL[[#This Row],[Account_key]],tbl_COA[Account_key],tbl_COA[SubAccount],,0)</f>
        <v>Travel</v>
      </c>
      <c r="K12935">
        <f>YEAR(tbl_GL[[#This Row],[Date]])</f>
        <v>2019</v>
      </c>
    </row>
    <row r="12936" spans="1:11" x14ac:dyDescent="0.35">
      <c r="A12936">
        <v>1286.2</v>
      </c>
      <c r="B12936" s="24">
        <v>43810</v>
      </c>
      <c r="C12936">
        <v>5</v>
      </c>
      <c r="D12936" s="13">
        <v>120</v>
      </c>
      <c r="E12936" s="13" t="s">
        <v>97</v>
      </c>
      <c r="F12936" s="17">
        <v>1674</v>
      </c>
      <c r="G12936" t="str">
        <f>_xlfn.XLOOKUP(tbl_GL[[#This Row],[Account_key]],tbl_COA[Account_key],tbl_COA[Class],"Not Found")</f>
        <v>Liabilities and Owners Equity</v>
      </c>
      <c r="H12936" t="str">
        <f>_xlfn.XLOOKUP(tbl_GL[[#This Row],[Account_key]],tbl_COA[Account_key],tbl_COA[SubClass],"Not Found")</f>
        <v>Liabilities</v>
      </c>
      <c r="I12936" t="str">
        <f>_xlfn.XLOOKUP(tbl_GL[[#This Row],[Account_key]],tbl_COA[Account_key],tbl_COA[SubClass2],"Not Found")</f>
        <v>Current Liabilities</v>
      </c>
      <c r="J12936" t="str">
        <f>_xlfn.XLOOKUP(tbl_GL[[#This Row],[Account_key]],tbl_COA[Account_key],tbl_COA[SubAccount],,0)</f>
        <v>Accrued Expenses</v>
      </c>
      <c r="K12936">
        <f>YEAR(tbl_GL[[#This Row],[Date]])</f>
        <v>2019</v>
      </c>
    </row>
    <row r="12937" spans="1:11" x14ac:dyDescent="0.35">
      <c r="A12937">
        <v>1287.0999999999999</v>
      </c>
      <c r="B12937" s="24">
        <v>43810</v>
      </c>
      <c r="C12937">
        <v>5</v>
      </c>
      <c r="D12937" s="13">
        <v>10</v>
      </c>
      <c r="E12937" s="13" t="s">
        <v>98</v>
      </c>
      <c r="F12937" s="17">
        <v>-1696</v>
      </c>
      <c r="G12937" t="str">
        <f>_xlfn.XLOOKUP(tbl_GL[[#This Row],[Account_key]],tbl_COA[Account_key],tbl_COA[Class],"Not Found")</f>
        <v>Assets</v>
      </c>
      <c r="H12937" t="str">
        <f>_xlfn.XLOOKUP(tbl_GL[[#This Row],[Account_key]],tbl_COA[Account_key],tbl_COA[SubClass],"Not Found")</f>
        <v>Assets</v>
      </c>
      <c r="I12937" t="str">
        <f>_xlfn.XLOOKUP(tbl_GL[[#This Row],[Account_key]],tbl_COA[Account_key],tbl_COA[SubClass2],"Not Found")</f>
        <v>Current Assets</v>
      </c>
      <c r="J12937" t="str">
        <f>_xlfn.XLOOKUP(tbl_GL[[#This Row],[Account_key]],tbl_COA[Account_key],tbl_COA[SubAccount],,0)</f>
        <v>Cash at Bank</v>
      </c>
      <c r="K12937">
        <f>YEAR(tbl_GL[[#This Row],[Date]])</f>
        <v>2019</v>
      </c>
    </row>
    <row r="12938" spans="1:11" x14ac:dyDescent="0.35">
      <c r="A12938">
        <v>1287.2</v>
      </c>
      <c r="B12938" s="24">
        <v>43810</v>
      </c>
      <c r="C12938">
        <v>5</v>
      </c>
      <c r="D12938" s="13">
        <v>120</v>
      </c>
      <c r="E12938" s="13" t="s">
        <v>98</v>
      </c>
      <c r="F12938" s="17">
        <v>-1696</v>
      </c>
      <c r="G12938" t="str">
        <f>_xlfn.XLOOKUP(tbl_GL[[#This Row],[Account_key]],tbl_COA[Account_key],tbl_COA[Class],"Not Found")</f>
        <v>Liabilities and Owners Equity</v>
      </c>
      <c r="H12938" t="str">
        <f>_xlfn.XLOOKUP(tbl_GL[[#This Row],[Account_key]],tbl_COA[Account_key],tbl_COA[SubClass],"Not Found")</f>
        <v>Liabilities</v>
      </c>
      <c r="I12938" t="str">
        <f>_xlfn.XLOOKUP(tbl_GL[[#This Row],[Account_key]],tbl_COA[Account_key],tbl_COA[SubClass2],"Not Found")</f>
        <v>Current Liabilities</v>
      </c>
      <c r="J12938" t="str">
        <f>_xlfn.XLOOKUP(tbl_GL[[#This Row],[Account_key]],tbl_COA[Account_key],tbl_COA[SubAccount],,0)</f>
        <v>Accrued Expenses</v>
      </c>
      <c r="K12938">
        <f>YEAR(tbl_GL[[#This Row],[Date]])</f>
        <v>2019</v>
      </c>
    </row>
    <row r="12939" spans="1:11" x14ac:dyDescent="0.35">
      <c r="A12939">
        <v>1288.0999999999999</v>
      </c>
      <c r="B12939" s="24">
        <v>43813</v>
      </c>
      <c r="C12939">
        <v>5</v>
      </c>
      <c r="D12939" s="13">
        <v>230</v>
      </c>
      <c r="E12939" s="13" t="s">
        <v>4</v>
      </c>
      <c r="F12939" s="17">
        <v>-816</v>
      </c>
      <c r="G12939" t="str">
        <f>_xlfn.XLOOKUP(tbl_GL[[#This Row],[Account_key]],tbl_COA[Account_key],tbl_COA[Class],"Not Found")</f>
        <v>Trading account</v>
      </c>
      <c r="H12939" t="str">
        <f>_xlfn.XLOOKUP(tbl_GL[[#This Row],[Account_key]],tbl_COA[Account_key],tbl_COA[SubClass],"Not Found")</f>
        <v>Cost of Sales</v>
      </c>
      <c r="I12939" t="str">
        <f>_xlfn.XLOOKUP(tbl_GL[[#This Row],[Account_key]],tbl_COA[Account_key],tbl_COA[SubClass2],"Not Found")</f>
        <v>Cost of Sales</v>
      </c>
      <c r="J12939" t="str">
        <f>_xlfn.XLOOKUP(tbl_GL[[#This Row],[Account_key]],tbl_COA[Account_key],tbl_COA[SubAccount],,0)</f>
        <v>Cost of Sales</v>
      </c>
      <c r="K12939">
        <f>YEAR(tbl_GL[[#This Row],[Date]])</f>
        <v>2019</v>
      </c>
    </row>
    <row r="12940" spans="1:11" x14ac:dyDescent="0.35">
      <c r="A12940">
        <v>1288.2</v>
      </c>
      <c r="B12940" s="24">
        <v>43813</v>
      </c>
      <c r="C12940">
        <v>5</v>
      </c>
      <c r="D12940" s="13">
        <v>60</v>
      </c>
      <c r="E12940" s="13" t="s">
        <v>4</v>
      </c>
      <c r="F12940" s="17">
        <v>-816</v>
      </c>
      <c r="G12940" t="str">
        <f>_xlfn.XLOOKUP(tbl_GL[[#This Row],[Account_key]],tbl_COA[Account_key],tbl_COA[Class],"Not Found")</f>
        <v>Assets</v>
      </c>
      <c r="H12940" t="str">
        <f>_xlfn.XLOOKUP(tbl_GL[[#This Row],[Account_key]],tbl_COA[Account_key],tbl_COA[SubClass],"Not Found")</f>
        <v>Assets</v>
      </c>
      <c r="I12940" t="str">
        <f>_xlfn.XLOOKUP(tbl_GL[[#This Row],[Account_key]],tbl_COA[Account_key],tbl_COA[SubClass2],"Not Found")</f>
        <v>Current Assets</v>
      </c>
      <c r="J12940" t="str">
        <f>_xlfn.XLOOKUP(tbl_GL[[#This Row],[Account_key]],tbl_COA[Account_key],tbl_COA[SubAccount],,0)</f>
        <v>Inventory</v>
      </c>
      <c r="K12940">
        <f>YEAR(tbl_GL[[#This Row],[Date]])</f>
        <v>2019</v>
      </c>
    </row>
    <row r="12941" spans="1:11" x14ac:dyDescent="0.35">
      <c r="A12941">
        <v>1289.0999999999999</v>
      </c>
      <c r="B12941" s="24">
        <v>43813</v>
      </c>
      <c r="C12941">
        <v>5</v>
      </c>
      <c r="D12941" s="13">
        <v>10</v>
      </c>
      <c r="E12941" s="13" t="s">
        <v>98</v>
      </c>
      <c r="F12941" s="17">
        <v>-1933</v>
      </c>
      <c r="G12941" t="str">
        <f>_xlfn.XLOOKUP(tbl_GL[[#This Row],[Account_key]],tbl_COA[Account_key],tbl_COA[Class],"Not Found")</f>
        <v>Assets</v>
      </c>
      <c r="H12941" t="str">
        <f>_xlfn.XLOOKUP(tbl_GL[[#This Row],[Account_key]],tbl_COA[Account_key],tbl_COA[SubClass],"Not Found")</f>
        <v>Assets</v>
      </c>
      <c r="I12941" t="str">
        <f>_xlfn.XLOOKUP(tbl_GL[[#This Row],[Account_key]],tbl_COA[Account_key],tbl_COA[SubClass2],"Not Found")</f>
        <v>Current Assets</v>
      </c>
      <c r="J12941" t="str">
        <f>_xlfn.XLOOKUP(tbl_GL[[#This Row],[Account_key]],tbl_COA[Account_key],tbl_COA[SubAccount],,0)</f>
        <v>Cash at Bank</v>
      </c>
      <c r="K12941">
        <f>YEAR(tbl_GL[[#This Row],[Date]])</f>
        <v>2019</v>
      </c>
    </row>
    <row r="12942" spans="1:11" x14ac:dyDescent="0.35">
      <c r="A12942">
        <v>1289.2</v>
      </c>
      <c r="B12942" s="24">
        <v>43813</v>
      </c>
      <c r="C12942">
        <v>5</v>
      </c>
      <c r="D12942" s="13">
        <v>120</v>
      </c>
      <c r="E12942" s="13" t="s">
        <v>98</v>
      </c>
      <c r="F12942" s="17">
        <v>-1933</v>
      </c>
      <c r="G12942" t="str">
        <f>_xlfn.XLOOKUP(tbl_GL[[#This Row],[Account_key]],tbl_COA[Account_key],tbl_COA[Class],"Not Found")</f>
        <v>Liabilities and Owners Equity</v>
      </c>
      <c r="H12942" t="str">
        <f>_xlfn.XLOOKUP(tbl_GL[[#This Row],[Account_key]],tbl_COA[Account_key],tbl_COA[SubClass],"Not Found")</f>
        <v>Liabilities</v>
      </c>
      <c r="I12942" t="str">
        <f>_xlfn.XLOOKUP(tbl_GL[[#This Row],[Account_key]],tbl_COA[Account_key],tbl_COA[SubClass2],"Not Found")</f>
        <v>Current Liabilities</v>
      </c>
      <c r="J12942" t="str">
        <f>_xlfn.XLOOKUP(tbl_GL[[#This Row],[Account_key]],tbl_COA[Account_key],tbl_COA[SubAccount],,0)</f>
        <v>Accrued Expenses</v>
      </c>
      <c r="K12942">
        <f>YEAR(tbl_GL[[#This Row],[Date]])</f>
        <v>2019</v>
      </c>
    </row>
    <row r="12943" spans="1:11" x14ac:dyDescent="0.35">
      <c r="A12943">
        <v>1290.0999999999999</v>
      </c>
      <c r="B12943" s="24">
        <v>43813</v>
      </c>
      <c r="C12943">
        <v>5</v>
      </c>
      <c r="D12943" s="13">
        <v>230</v>
      </c>
      <c r="E12943" s="13" t="s">
        <v>4</v>
      </c>
      <c r="F12943" s="17">
        <v>-3349</v>
      </c>
      <c r="G12943" t="str">
        <f>_xlfn.XLOOKUP(tbl_GL[[#This Row],[Account_key]],tbl_COA[Account_key],tbl_COA[Class],"Not Found")</f>
        <v>Trading account</v>
      </c>
      <c r="H12943" t="str">
        <f>_xlfn.XLOOKUP(tbl_GL[[#This Row],[Account_key]],tbl_COA[Account_key],tbl_COA[SubClass],"Not Found")</f>
        <v>Cost of Sales</v>
      </c>
      <c r="I12943" t="str">
        <f>_xlfn.XLOOKUP(tbl_GL[[#This Row],[Account_key]],tbl_COA[Account_key],tbl_COA[SubClass2],"Not Found")</f>
        <v>Cost of Sales</v>
      </c>
      <c r="J12943" t="str">
        <f>_xlfn.XLOOKUP(tbl_GL[[#This Row],[Account_key]],tbl_COA[Account_key],tbl_COA[SubAccount],,0)</f>
        <v>Cost of Sales</v>
      </c>
      <c r="K12943">
        <f>YEAR(tbl_GL[[#This Row],[Date]])</f>
        <v>2019</v>
      </c>
    </row>
    <row r="12944" spans="1:11" x14ac:dyDescent="0.35">
      <c r="A12944">
        <v>1290.2</v>
      </c>
      <c r="B12944" s="24">
        <v>43813</v>
      </c>
      <c r="C12944">
        <v>5</v>
      </c>
      <c r="D12944" s="13">
        <v>60</v>
      </c>
      <c r="E12944" s="13" t="s">
        <v>4</v>
      </c>
      <c r="F12944" s="17">
        <v>-3349</v>
      </c>
      <c r="G12944" t="str">
        <f>_xlfn.XLOOKUP(tbl_GL[[#This Row],[Account_key]],tbl_COA[Account_key],tbl_COA[Class],"Not Found")</f>
        <v>Assets</v>
      </c>
      <c r="H12944" t="str">
        <f>_xlfn.XLOOKUP(tbl_GL[[#This Row],[Account_key]],tbl_COA[Account_key],tbl_COA[SubClass],"Not Found")</f>
        <v>Assets</v>
      </c>
      <c r="I12944" t="str">
        <f>_xlfn.XLOOKUP(tbl_GL[[#This Row],[Account_key]],tbl_COA[Account_key],tbl_COA[SubClass2],"Not Found")</f>
        <v>Current Assets</v>
      </c>
      <c r="J12944" t="str">
        <f>_xlfn.XLOOKUP(tbl_GL[[#This Row],[Account_key]],tbl_COA[Account_key],tbl_COA[SubAccount],,0)</f>
        <v>Inventory</v>
      </c>
      <c r="K12944">
        <f>YEAR(tbl_GL[[#This Row],[Date]])</f>
        <v>2019</v>
      </c>
    </row>
    <row r="12945" spans="1:11" x14ac:dyDescent="0.35">
      <c r="A12945">
        <v>1291.0999999999999</v>
      </c>
      <c r="B12945" s="24">
        <v>43813</v>
      </c>
      <c r="C12945">
        <v>5</v>
      </c>
      <c r="D12945" s="13">
        <v>210</v>
      </c>
      <c r="E12945" s="13" t="s">
        <v>7</v>
      </c>
      <c r="F12945" s="17">
        <v>3673</v>
      </c>
      <c r="G12945" t="str">
        <f>_xlfn.XLOOKUP(tbl_GL[[#This Row],[Account_key]],tbl_COA[Account_key],tbl_COA[Class],"Not Found")</f>
        <v>Trading account</v>
      </c>
      <c r="H12945" t="str">
        <f>_xlfn.XLOOKUP(tbl_GL[[#This Row],[Account_key]],tbl_COA[Account_key],tbl_COA[SubClass],"Not Found")</f>
        <v>Sales</v>
      </c>
      <c r="I12945" t="str">
        <f>_xlfn.XLOOKUP(tbl_GL[[#This Row],[Account_key]],tbl_COA[Account_key],tbl_COA[SubClass2],"Not Found")</f>
        <v>Sales</v>
      </c>
      <c r="J12945" t="str">
        <f>_xlfn.XLOOKUP(tbl_GL[[#This Row],[Account_key]],tbl_COA[Account_key],tbl_COA[SubAccount],,0)</f>
        <v>Sales</v>
      </c>
      <c r="K12945">
        <f>YEAR(tbl_GL[[#This Row],[Date]])</f>
        <v>2019</v>
      </c>
    </row>
    <row r="12946" spans="1:11" x14ac:dyDescent="0.35">
      <c r="A12946">
        <v>1291.2</v>
      </c>
      <c r="B12946" s="24">
        <v>43813</v>
      </c>
      <c r="C12946">
        <v>5</v>
      </c>
      <c r="D12946" s="13">
        <v>10</v>
      </c>
      <c r="E12946" s="13" t="s">
        <v>7</v>
      </c>
      <c r="F12946" s="17">
        <v>3673</v>
      </c>
      <c r="G12946" t="str">
        <f>_xlfn.XLOOKUP(tbl_GL[[#This Row],[Account_key]],tbl_COA[Account_key],tbl_COA[Class],"Not Found")</f>
        <v>Assets</v>
      </c>
      <c r="H12946" t="str">
        <f>_xlfn.XLOOKUP(tbl_GL[[#This Row],[Account_key]],tbl_COA[Account_key],tbl_COA[SubClass],"Not Found")</f>
        <v>Assets</v>
      </c>
      <c r="I12946" t="str">
        <f>_xlfn.XLOOKUP(tbl_GL[[#This Row],[Account_key]],tbl_COA[Account_key],tbl_COA[SubClass2],"Not Found")</f>
        <v>Current Assets</v>
      </c>
      <c r="J12946" t="str">
        <f>_xlfn.XLOOKUP(tbl_GL[[#This Row],[Account_key]],tbl_COA[Account_key],tbl_COA[SubAccount],,0)</f>
        <v>Cash at Bank</v>
      </c>
      <c r="K12946">
        <f>YEAR(tbl_GL[[#This Row],[Date]])</f>
        <v>2019</v>
      </c>
    </row>
    <row r="12947" spans="1:11" x14ac:dyDescent="0.35">
      <c r="A12947">
        <v>1292.0999999999999</v>
      </c>
      <c r="B12947" s="24">
        <v>43813</v>
      </c>
      <c r="C12947">
        <v>5</v>
      </c>
      <c r="D12947" s="13">
        <v>210</v>
      </c>
      <c r="E12947" s="13" t="s">
        <v>8</v>
      </c>
      <c r="F12947" s="17">
        <v>13187</v>
      </c>
      <c r="G12947" t="str">
        <f>_xlfn.XLOOKUP(tbl_GL[[#This Row],[Account_key]],tbl_COA[Account_key],tbl_COA[Class],"Not Found")</f>
        <v>Trading account</v>
      </c>
      <c r="H12947" t="str">
        <f>_xlfn.XLOOKUP(tbl_GL[[#This Row],[Account_key]],tbl_COA[Account_key],tbl_COA[SubClass],"Not Found")</f>
        <v>Sales</v>
      </c>
      <c r="I12947" t="str">
        <f>_xlfn.XLOOKUP(tbl_GL[[#This Row],[Account_key]],tbl_COA[Account_key],tbl_COA[SubClass2],"Not Found")</f>
        <v>Sales</v>
      </c>
      <c r="J12947" t="str">
        <f>_xlfn.XLOOKUP(tbl_GL[[#This Row],[Account_key]],tbl_COA[Account_key],tbl_COA[SubAccount],,0)</f>
        <v>Sales</v>
      </c>
      <c r="K12947">
        <f>YEAR(tbl_GL[[#This Row],[Date]])</f>
        <v>2019</v>
      </c>
    </row>
    <row r="12948" spans="1:11" x14ac:dyDescent="0.35">
      <c r="A12948">
        <v>1292.2</v>
      </c>
      <c r="B12948" s="24">
        <v>43813</v>
      </c>
      <c r="C12948">
        <v>5</v>
      </c>
      <c r="D12948" s="13">
        <v>30</v>
      </c>
      <c r="E12948" s="13" t="s">
        <v>8</v>
      </c>
      <c r="F12948" s="17">
        <v>13187</v>
      </c>
      <c r="G12948" t="str">
        <f>_xlfn.XLOOKUP(tbl_GL[[#This Row],[Account_key]],tbl_COA[Account_key],tbl_COA[Class],"Not Found")</f>
        <v>Assets</v>
      </c>
      <c r="H12948" t="str">
        <f>_xlfn.XLOOKUP(tbl_GL[[#This Row],[Account_key]],tbl_COA[Account_key],tbl_COA[SubClass],"Not Found")</f>
        <v>Assets</v>
      </c>
      <c r="I12948" t="str">
        <f>_xlfn.XLOOKUP(tbl_GL[[#This Row],[Account_key]],tbl_COA[Account_key],tbl_COA[SubClass2],"Not Found")</f>
        <v>Current Assets</v>
      </c>
      <c r="J12948" t="str">
        <f>_xlfn.XLOOKUP(tbl_GL[[#This Row],[Account_key]],tbl_COA[Account_key],tbl_COA[SubAccount],,0)</f>
        <v>Trade Receivables</v>
      </c>
      <c r="K12948">
        <f>YEAR(tbl_GL[[#This Row],[Date]])</f>
        <v>2019</v>
      </c>
    </row>
    <row r="12949" spans="1:11" x14ac:dyDescent="0.35">
      <c r="A12949">
        <v>1293.0999999999999</v>
      </c>
      <c r="B12949" s="24">
        <v>43814</v>
      </c>
      <c r="C12949">
        <v>5</v>
      </c>
      <c r="D12949" s="13">
        <v>10</v>
      </c>
      <c r="E12949" s="13" t="s">
        <v>112</v>
      </c>
      <c r="F12949" s="17">
        <v>-195</v>
      </c>
      <c r="G12949" t="str">
        <f>_xlfn.XLOOKUP(tbl_GL[[#This Row],[Account_key]],tbl_COA[Account_key],tbl_COA[Class],"Not Found")</f>
        <v>Assets</v>
      </c>
      <c r="H12949" t="str">
        <f>_xlfn.XLOOKUP(tbl_GL[[#This Row],[Account_key]],tbl_COA[Account_key],tbl_COA[SubClass],"Not Found")</f>
        <v>Assets</v>
      </c>
      <c r="I12949" t="str">
        <f>_xlfn.XLOOKUP(tbl_GL[[#This Row],[Account_key]],tbl_COA[Account_key],tbl_COA[SubClass2],"Not Found")</f>
        <v>Current Assets</v>
      </c>
      <c r="J12949" t="str">
        <f>_xlfn.XLOOKUP(tbl_GL[[#This Row],[Account_key]],tbl_COA[Account_key],tbl_COA[SubAccount],,0)</f>
        <v>Cash at Bank</v>
      </c>
      <c r="K12949">
        <f>YEAR(tbl_GL[[#This Row],[Date]])</f>
        <v>2019</v>
      </c>
    </row>
    <row r="12950" spans="1:11" x14ac:dyDescent="0.35">
      <c r="A12950">
        <v>1293.2</v>
      </c>
      <c r="B12950" s="24">
        <v>43814</v>
      </c>
      <c r="C12950">
        <v>5</v>
      </c>
      <c r="D12950" s="13">
        <v>121</v>
      </c>
      <c r="E12950" s="13" t="s">
        <v>112</v>
      </c>
      <c r="F12950" s="17">
        <v>-195</v>
      </c>
      <c r="G12950" t="str">
        <f>_xlfn.XLOOKUP(tbl_GL[[#This Row],[Account_key]],tbl_COA[Account_key],tbl_COA[Class],"Not Found")</f>
        <v>Liabilities and Owners Equity</v>
      </c>
      <c r="H12950" t="str">
        <f>_xlfn.XLOOKUP(tbl_GL[[#This Row],[Account_key]],tbl_COA[Account_key],tbl_COA[SubClass],"Not Found")</f>
        <v>Liabilities</v>
      </c>
      <c r="I12950" t="str">
        <f>_xlfn.XLOOKUP(tbl_GL[[#This Row],[Account_key]],tbl_COA[Account_key],tbl_COA[SubClass2],"Not Found")</f>
        <v>Current Liabilities</v>
      </c>
      <c r="J12950" t="str">
        <f>_xlfn.XLOOKUP(tbl_GL[[#This Row],[Account_key]],tbl_COA[Account_key],tbl_COA[SubAccount],,0)</f>
        <v>Interest Payable</v>
      </c>
      <c r="K12950">
        <f>YEAR(tbl_GL[[#This Row],[Date]])</f>
        <v>2019</v>
      </c>
    </row>
    <row r="12951" spans="1:11" x14ac:dyDescent="0.35">
      <c r="A12951">
        <v>1294.0999999999999</v>
      </c>
      <c r="B12951" s="24">
        <v>43815</v>
      </c>
      <c r="C12951">
        <v>5</v>
      </c>
      <c r="D12951" s="13">
        <v>290</v>
      </c>
      <c r="E12951" s="13" t="s">
        <v>97</v>
      </c>
      <c r="F12951" s="17">
        <v>-1059</v>
      </c>
      <c r="G12951" t="str">
        <f>_xlfn.XLOOKUP(tbl_GL[[#This Row],[Account_key]],tbl_COA[Account_key],tbl_COA[Class],"Not Found")</f>
        <v>Operating account</v>
      </c>
      <c r="H12951" t="str">
        <f>_xlfn.XLOOKUP(tbl_GL[[#This Row],[Account_key]],tbl_COA[Account_key],tbl_COA[SubClass],"Not Found")</f>
        <v>Operating Expenses</v>
      </c>
      <c r="I12951" t="str">
        <f>_xlfn.XLOOKUP(tbl_GL[[#This Row],[Account_key]],tbl_COA[Account_key],tbl_COA[SubClass2],"Not Found")</f>
        <v>Administration</v>
      </c>
      <c r="J12951" t="str">
        <f>_xlfn.XLOOKUP(tbl_GL[[#This Row],[Account_key]],tbl_COA[Account_key],tbl_COA[SubAccount],,0)</f>
        <v>Travel</v>
      </c>
      <c r="K12951">
        <f>YEAR(tbl_GL[[#This Row],[Date]])</f>
        <v>2019</v>
      </c>
    </row>
    <row r="12952" spans="1:11" x14ac:dyDescent="0.35">
      <c r="A12952">
        <v>1294.2</v>
      </c>
      <c r="B12952" s="24">
        <v>43815</v>
      </c>
      <c r="C12952">
        <v>5</v>
      </c>
      <c r="D12952" s="13">
        <v>120</v>
      </c>
      <c r="E12952" s="13" t="s">
        <v>97</v>
      </c>
      <c r="F12952" s="17">
        <v>1059</v>
      </c>
      <c r="G12952" t="str">
        <f>_xlfn.XLOOKUP(tbl_GL[[#This Row],[Account_key]],tbl_COA[Account_key],tbl_COA[Class],"Not Found")</f>
        <v>Liabilities and Owners Equity</v>
      </c>
      <c r="H12952" t="str">
        <f>_xlfn.XLOOKUP(tbl_GL[[#This Row],[Account_key]],tbl_COA[Account_key],tbl_COA[SubClass],"Not Found")</f>
        <v>Liabilities</v>
      </c>
      <c r="I12952" t="str">
        <f>_xlfn.XLOOKUP(tbl_GL[[#This Row],[Account_key]],tbl_COA[Account_key],tbl_COA[SubClass2],"Not Found")</f>
        <v>Current Liabilities</v>
      </c>
      <c r="J12952" t="str">
        <f>_xlfn.XLOOKUP(tbl_GL[[#This Row],[Account_key]],tbl_COA[Account_key],tbl_COA[SubAccount],,0)</f>
        <v>Accrued Expenses</v>
      </c>
      <c r="K12952">
        <f>YEAR(tbl_GL[[#This Row],[Date]])</f>
        <v>2019</v>
      </c>
    </row>
    <row r="12953" spans="1:11" x14ac:dyDescent="0.35">
      <c r="A12953">
        <v>1295.0999999999999</v>
      </c>
      <c r="B12953" s="24">
        <v>43816</v>
      </c>
      <c r="C12953">
        <v>5</v>
      </c>
      <c r="D12953" s="13">
        <v>30</v>
      </c>
      <c r="E12953" s="13" t="s">
        <v>80</v>
      </c>
      <c r="F12953" s="17">
        <v>-15757</v>
      </c>
      <c r="G12953" t="str">
        <f>_xlfn.XLOOKUP(tbl_GL[[#This Row],[Account_key]],tbl_COA[Account_key],tbl_COA[Class],"Not Found")</f>
        <v>Assets</v>
      </c>
      <c r="H12953" t="str">
        <f>_xlfn.XLOOKUP(tbl_GL[[#This Row],[Account_key]],tbl_COA[Account_key],tbl_COA[SubClass],"Not Found")</f>
        <v>Assets</v>
      </c>
      <c r="I12953" t="str">
        <f>_xlfn.XLOOKUP(tbl_GL[[#This Row],[Account_key]],tbl_COA[Account_key],tbl_COA[SubClass2],"Not Found")</f>
        <v>Current Assets</v>
      </c>
      <c r="J12953" t="str">
        <f>_xlfn.XLOOKUP(tbl_GL[[#This Row],[Account_key]],tbl_COA[Account_key],tbl_COA[SubAccount],,0)</f>
        <v>Trade Receivables</v>
      </c>
      <c r="K12953">
        <f>YEAR(tbl_GL[[#This Row],[Date]])</f>
        <v>2019</v>
      </c>
    </row>
    <row r="12954" spans="1:11" x14ac:dyDescent="0.35">
      <c r="A12954">
        <v>1295.2</v>
      </c>
      <c r="B12954" s="24">
        <v>43816</v>
      </c>
      <c r="C12954">
        <v>5</v>
      </c>
      <c r="D12954" s="13">
        <v>10</v>
      </c>
      <c r="E12954" s="13" t="s">
        <v>80</v>
      </c>
      <c r="F12954" s="17">
        <v>15757</v>
      </c>
      <c r="G12954" t="str">
        <f>_xlfn.XLOOKUP(tbl_GL[[#This Row],[Account_key]],tbl_COA[Account_key],tbl_COA[Class],"Not Found")</f>
        <v>Assets</v>
      </c>
      <c r="H12954" t="str">
        <f>_xlfn.XLOOKUP(tbl_GL[[#This Row],[Account_key]],tbl_COA[Account_key],tbl_COA[SubClass],"Not Found")</f>
        <v>Assets</v>
      </c>
      <c r="I12954" t="str">
        <f>_xlfn.XLOOKUP(tbl_GL[[#This Row],[Account_key]],tbl_COA[Account_key],tbl_COA[SubClass2],"Not Found")</f>
        <v>Current Assets</v>
      </c>
      <c r="J12954" t="str">
        <f>_xlfn.XLOOKUP(tbl_GL[[#This Row],[Account_key]],tbl_COA[Account_key],tbl_COA[SubAccount],,0)</f>
        <v>Cash at Bank</v>
      </c>
      <c r="K12954">
        <f>YEAR(tbl_GL[[#This Row],[Date]])</f>
        <v>2019</v>
      </c>
    </row>
    <row r="12955" spans="1:11" x14ac:dyDescent="0.35">
      <c r="A12955">
        <v>1296.0999999999999</v>
      </c>
      <c r="B12955" s="24">
        <v>43817</v>
      </c>
      <c r="C12955">
        <v>5</v>
      </c>
      <c r="D12955" s="13">
        <v>320</v>
      </c>
      <c r="E12955" s="13" t="s">
        <v>99</v>
      </c>
      <c r="F12955" s="17">
        <v>-30</v>
      </c>
      <c r="G12955" t="str">
        <f>_xlfn.XLOOKUP(tbl_GL[[#This Row],[Account_key]],tbl_COA[Account_key],tbl_COA[Class],"Not Found")</f>
        <v>Operating account</v>
      </c>
      <c r="H12955" t="str">
        <f>_xlfn.XLOOKUP(tbl_GL[[#This Row],[Account_key]],tbl_COA[Account_key],tbl_COA[SubClass],"Not Found")</f>
        <v>Operating Expenses</v>
      </c>
      <c r="I12955" t="str">
        <f>_xlfn.XLOOKUP(tbl_GL[[#This Row],[Account_key]],tbl_COA[Account_key],tbl_COA[SubClass2],"Not Found")</f>
        <v>Administration</v>
      </c>
      <c r="J12955" t="str">
        <f>_xlfn.XLOOKUP(tbl_GL[[#This Row],[Account_key]],tbl_COA[Account_key],tbl_COA[SubAccount],,0)</f>
        <v>Professional Services</v>
      </c>
      <c r="K12955">
        <f>YEAR(tbl_GL[[#This Row],[Date]])</f>
        <v>2019</v>
      </c>
    </row>
    <row r="12956" spans="1:11" x14ac:dyDescent="0.35">
      <c r="A12956">
        <v>1296.2</v>
      </c>
      <c r="B12956" s="24">
        <v>43817</v>
      </c>
      <c r="C12956">
        <v>5</v>
      </c>
      <c r="D12956" s="13">
        <v>20</v>
      </c>
      <c r="E12956" s="13" t="s">
        <v>99</v>
      </c>
      <c r="F12956" s="17">
        <v>-30</v>
      </c>
      <c r="G12956" t="str">
        <f>_xlfn.XLOOKUP(tbl_GL[[#This Row],[Account_key]],tbl_COA[Account_key],tbl_COA[Class],"Not Found")</f>
        <v>Assets</v>
      </c>
      <c r="H12956" t="str">
        <f>_xlfn.XLOOKUP(tbl_GL[[#This Row],[Account_key]],tbl_COA[Account_key],tbl_COA[SubClass],"Not Found")</f>
        <v>Assets</v>
      </c>
      <c r="I12956" t="str">
        <f>_xlfn.XLOOKUP(tbl_GL[[#This Row],[Account_key]],tbl_COA[Account_key],tbl_COA[SubClass2],"Not Found")</f>
        <v>Current Assets</v>
      </c>
      <c r="J12956" t="str">
        <f>_xlfn.XLOOKUP(tbl_GL[[#This Row],[Account_key]],tbl_COA[Account_key],tbl_COA[SubAccount],,0)</f>
        <v>Cash in hand</v>
      </c>
      <c r="K12956">
        <f>YEAR(tbl_GL[[#This Row],[Date]])</f>
        <v>2019</v>
      </c>
    </row>
    <row r="12957" spans="1:11" x14ac:dyDescent="0.35">
      <c r="A12957">
        <v>1297.0999999999999</v>
      </c>
      <c r="B12957" s="24">
        <v>43817</v>
      </c>
      <c r="C12957">
        <v>5</v>
      </c>
      <c r="D12957" s="13">
        <v>260</v>
      </c>
      <c r="E12957" s="13" t="s">
        <v>83</v>
      </c>
      <c r="F12957" s="17">
        <v>368</v>
      </c>
      <c r="G12957" t="str">
        <f>_xlfn.XLOOKUP(tbl_GL[[#This Row],[Account_key]],tbl_COA[Account_key],tbl_COA[Class],"Not Found")</f>
        <v>Operating account</v>
      </c>
      <c r="H12957" t="str">
        <f>_xlfn.XLOOKUP(tbl_GL[[#This Row],[Account_key]],tbl_COA[Account_key],tbl_COA[SubClass],"Not Found")</f>
        <v>Operating Expenses</v>
      </c>
      <c r="I12957" t="str">
        <f>_xlfn.XLOOKUP(tbl_GL[[#This Row],[Account_key]],tbl_COA[Account_key],tbl_COA[SubClass2],"Not Found")</f>
        <v>Marketing</v>
      </c>
      <c r="J12957" t="str">
        <f>_xlfn.XLOOKUP(tbl_GL[[#This Row],[Account_key]],tbl_COA[Account_key],tbl_COA[SubAccount],,0)</f>
        <v>Commissions</v>
      </c>
      <c r="K12957">
        <f>YEAR(tbl_GL[[#This Row],[Date]])</f>
        <v>2019</v>
      </c>
    </row>
    <row r="12958" spans="1:11" x14ac:dyDescent="0.35">
      <c r="A12958">
        <v>1297.2</v>
      </c>
      <c r="B12958" s="24">
        <v>43817</v>
      </c>
      <c r="C12958">
        <v>5</v>
      </c>
      <c r="D12958" s="13">
        <v>20</v>
      </c>
      <c r="E12958" s="13" t="s">
        <v>83</v>
      </c>
      <c r="F12958" s="17">
        <v>368</v>
      </c>
      <c r="G12958" t="str">
        <f>_xlfn.XLOOKUP(tbl_GL[[#This Row],[Account_key]],tbl_COA[Account_key],tbl_COA[Class],"Not Found")</f>
        <v>Assets</v>
      </c>
      <c r="H12958" t="str">
        <f>_xlfn.XLOOKUP(tbl_GL[[#This Row],[Account_key]],tbl_COA[Account_key],tbl_COA[SubClass],"Not Found")</f>
        <v>Assets</v>
      </c>
      <c r="I12958" t="str">
        <f>_xlfn.XLOOKUP(tbl_GL[[#This Row],[Account_key]],tbl_COA[Account_key],tbl_COA[SubClass2],"Not Found")</f>
        <v>Current Assets</v>
      </c>
      <c r="J12958" t="str">
        <f>_xlfn.XLOOKUP(tbl_GL[[#This Row],[Account_key]],tbl_COA[Account_key],tbl_COA[SubAccount],,0)</f>
        <v>Cash in hand</v>
      </c>
      <c r="K12958">
        <f>YEAR(tbl_GL[[#This Row],[Date]])</f>
        <v>2019</v>
      </c>
    </row>
    <row r="12959" spans="1:11" x14ac:dyDescent="0.35">
      <c r="A12959">
        <v>1298.0999999999999</v>
      </c>
      <c r="B12959" s="24">
        <v>43817</v>
      </c>
      <c r="C12959">
        <v>5</v>
      </c>
      <c r="D12959" s="13">
        <v>350</v>
      </c>
      <c r="E12959" s="13" t="s">
        <v>97</v>
      </c>
      <c r="F12959" s="17">
        <v>-1245</v>
      </c>
      <c r="G12959" t="str">
        <f>_xlfn.XLOOKUP(tbl_GL[[#This Row],[Account_key]],tbl_COA[Account_key],tbl_COA[Class],"Not Found")</f>
        <v>Operating account</v>
      </c>
      <c r="H12959" t="str">
        <f>_xlfn.XLOOKUP(tbl_GL[[#This Row],[Account_key]],tbl_COA[Account_key],tbl_COA[SubClass],"Not Found")</f>
        <v>Operating Expenses</v>
      </c>
      <c r="I12959" t="str">
        <f>_xlfn.XLOOKUP(tbl_GL[[#This Row],[Account_key]],tbl_COA[Account_key],tbl_COA[SubClass2],"Not Found")</f>
        <v>Administration</v>
      </c>
      <c r="J12959" t="str">
        <f>_xlfn.XLOOKUP(tbl_GL[[#This Row],[Account_key]],tbl_COA[Account_key],tbl_COA[SubAccount],,0)</f>
        <v>Other Expenses</v>
      </c>
      <c r="K12959">
        <f>YEAR(tbl_GL[[#This Row],[Date]])</f>
        <v>2019</v>
      </c>
    </row>
    <row r="12960" spans="1:11" x14ac:dyDescent="0.35">
      <c r="A12960">
        <v>1298.2</v>
      </c>
      <c r="B12960" s="24">
        <v>43817</v>
      </c>
      <c r="C12960">
        <v>5</v>
      </c>
      <c r="D12960" s="13">
        <v>120</v>
      </c>
      <c r="E12960" s="13" t="s">
        <v>97</v>
      </c>
      <c r="F12960" s="17">
        <v>1245</v>
      </c>
      <c r="G12960" t="str">
        <f>_xlfn.XLOOKUP(tbl_GL[[#This Row],[Account_key]],tbl_COA[Account_key],tbl_COA[Class],"Not Found")</f>
        <v>Liabilities and Owners Equity</v>
      </c>
      <c r="H12960" t="str">
        <f>_xlfn.XLOOKUP(tbl_GL[[#This Row],[Account_key]],tbl_COA[Account_key],tbl_COA[SubClass],"Not Found")</f>
        <v>Liabilities</v>
      </c>
      <c r="I12960" t="str">
        <f>_xlfn.XLOOKUP(tbl_GL[[#This Row],[Account_key]],tbl_COA[Account_key],tbl_COA[SubClass2],"Not Found")</f>
        <v>Current Liabilities</v>
      </c>
      <c r="J12960" t="str">
        <f>_xlfn.XLOOKUP(tbl_GL[[#This Row],[Account_key]],tbl_COA[Account_key],tbl_COA[SubAccount],,0)</f>
        <v>Accrued Expenses</v>
      </c>
      <c r="K12960">
        <f>YEAR(tbl_GL[[#This Row],[Date]])</f>
        <v>2019</v>
      </c>
    </row>
    <row r="12961" spans="1:11" x14ac:dyDescent="0.35">
      <c r="A12961">
        <v>1299.0999999999999</v>
      </c>
      <c r="B12961" s="24">
        <v>43820</v>
      </c>
      <c r="C12961">
        <v>5</v>
      </c>
      <c r="D12961" s="13">
        <v>230</v>
      </c>
      <c r="E12961" s="13" t="s">
        <v>4</v>
      </c>
      <c r="F12961" s="17">
        <v>-486</v>
      </c>
      <c r="G12961" t="str">
        <f>_xlfn.XLOOKUP(tbl_GL[[#This Row],[Account_key]],tbl_COA[Account_key],tbl_COA[Class],"Not Found")</f>
        <v>Trading account</v>
      </c>
      <c r="H12961" t="str">
        <f>_xlfn.XLOOKUP(tbl_GL[[#This Row],[Account_key]],tbl_COA[Account_key],tbl_COA[SubClass],"Not Found")</f>
        <v>Cost of Sales</v>
      </c>
      <c r="I12961" t="str">
        <f>_xlfn.XLOOKUP(tbl_GL[[#This Row],[Account_key]],tbl_COA[Account_key],tbl_COA[SubClass2],"Not Found")</f>
        <v>Cost of Sales</v>
      </c>
      <c r="J12961" t="str">
        <f>_xlfn.XLOOKUP(tbl_GL[[#This Row],[Account_key]],tbl_COA[Account_key],tbl_COA[SubAccount],,0)</f>
        <v>Cost of Sales</v>
      </c>
      <c r="K12961">
        <f>YEAR(tbl_GL[[#This Row],[Date]])</f>
        <v>2019</v>
      </c>
    </row>
    <row r="12962" spans="1:11" x14ac:dyDescent="0.35">
      <c r="A12962">
        <v>1299.2</v>
      </c>
      <c r="B12962" s="24">
        <v>43820</v>
      </c>
      <c r="C12962">
        <v>5</v>
      </c>
      <c r="D12962" s="13">
        <v>60</v>
      </c>
      <c r="E12962" s="13" t="s">
        <v>4</v>
      </c>
      <c r="F12962" s="17">
        <v>-486</v>
      </c>
      <c r="G12962" t="str">
        <f>_xlfn.XLOOKUP(tbl_GL[[#This Row],[Account_key]],tbl_COA[Account_key],tbl_COA[Class],"Not Found")</f>
        <v>Assets</v>
      </c>
      <c r="H12962" t="str">
        <f>_xlfn.XLOOKUP(tbl_GL[[#This Row],[Account_key]],tbl_COA[Account_key],tbl_COA[SubClass],"Not Found")</f>
        <v>Assets</v>
      </c>
      <c r="I12962" t="str">
        <f>_xlfn.XLOOKUP(tbl_GL[[#This Row],[Account_key]],tbl_COA[Account_key],tbl_COA[SubClass2],"Not Found")</f>
        <v>Current Assets</v>
      </c>
      <c r="J12962" t="str">
        <f>_xlfn.XLOOKUP(tbl_GL[[#This Row],[Account_key]],tbl_COA[Account_key],tbl_COA[SubAccount],,0)</f>
        <v>Inventory</v>
      </c>
      <c r="K12962">
        <f>YEAR(tbl_GL[[#This Row],[Date]])</f>
        <v>2019</v>
      </c>
    </row>
    <row r="12963" spans="1:11" x14ac:dyDescent="0.35">
      <c r="A12963">
        <v>1300.0999999999999</v>
      </c>
      <c r="B12963" s="24">
        <v>43820</v>
      </c>
      <c r="C12963">
        <v>5</v>
      </c>
      <c r="D12963" s="13">
        <v>230</v>
      </c>
      <c r="E12963" s="13" t="s">
        <v>4</v>
      </c>
      <c r="F12963" s="17">
        <v>-849</v>
      </c>
      <c r="G12963" t="str">
        <f>_xlfn.XLOOKUP(tbl_GL[[#This Row],[Account_key]],tbl_COA[Account_key],tbl_COA[Class],"Not Found")</f>
        <v>Trading account</v>
      </c>
      <c r="H12963" t="str">
        <f>_xlfn.XLOOKUP(tbl_GL[[#This Row],[Account_key]],tbl_COA[Account_key],tbl_COA[SubClass],"Not Found")</f>
        <v>Cost of Sales</v>
      </c>
      <c r="I12963" t="str">
        <f>_xlfn.XLOOKUP(tbl_GL[[#This Row],[Account_key]],tbl_COA[Account_key],tbl_COA[SubClass2],"Not Found")</f>
        <v>Cost of Sales</v>
      </c>
      <c r="J12963" t="str">
        <f>_xlfn.XLOOKUP(tbl_GL[[#This Row],[Account_key]],tbl_COA[Account_key],tbl_COA[SubAccount],,0)</f>
        <v>Cost of Sales</v>
      </c>
      <c r="K12963">
        <f>YEAR(tbl_GL[[#This Row],[Date]])</f>
        <v>2019</v>
      </c>
    </row>
    <row r="12964" spans="1:11" x14ac:dyDescent="0.35">
      <c r="A12964">
        <v>1300.2</v>
      </c>
      <c r="B12964" s="24">
        <v>43820</v>
      </c>
      <c r="C12964">
        <v>5</v>
      </c>
      <c r="D12964" s="13">
        <v>60</v>
      </c>
      <c r="E12964" s="13" t="s">
        <v>4</v>
      </c>
      <c r="F12964" s="17">
        <v>-849</v>
      </c>
      <c r="G12964" t="str">
        <f>_xlfn.XLOOKUP(tbl_GL[[#This Row],[Account_key]],tbl_COA[Account_key],tbl_COA[Class],"Not Found")</f>
        <v>Assets</v>
      </c>
      <c r="H12964" t="str">
        <f>_xlfn.XLOOKUP(tbl_GL[[#This Row],[Account_key]],tbl_COA[Account_key],tbl_COA[SubClass],"Not Found")</f>
        <v>Assets</v>
      </c>
      <c r="I12964" t="str">
        <f>_xlfn.XLOOKUP(tbl_GL[[#This Row],[Account_key]],tbl_COA[Account_key],tbl_COA[SubClass2],"Not Found")</f>
        <v>Current Assets</v>
      </c>
      <c r="J12964" t="str">
        <f>_xlfn.XLOOKUP(tbl_GL[[#This Row],[Account_key]],tbl_COA[Account_key],tbl_COA[SubAccount],,0)</f>
        <v>Inventory</v>
      </c>
      <c r="K12964">
        <f>YEAR(tbl_GL[[#This Row],[Date]])</f>
        <v>2019</v>
      </c>
    </row>
    <row r="12965" spans="1:11" x14ac:dyDescent="0.35">
      <c r="A12965">
        <v>1301.0999999999999</v>
      </c>
      <c r="B12965" s="24">
        <v>43820</v>
      </c>
      <c r="C12965">
        <v>5</v>
      </c>
      <c r="D12965" s="13">
        <v>10</v>
      </c>
      <c r="E12965" s="13" t="s">
        <v>98</v>
      </c>
      <c r="F12965" s="17">
        <v>-1315</v>
      </c>
      <c r="G12965" t="str">
        <f>_xlfn.XLOOKUP(tbl_GL[[#This Row],[Account_key]],tbl_COA[Account_key],tbl_COA[Class],"Not Found")</f>
        <v>Assets</v>
      </c>
      <c r="H12965" t="str">
        <f>_xlfn.XLOOKUP(tbl_GL[[#This Row],[Account_key]],tbl_COA[Account_key],tbl_COA[SubClass],"Not Found")</f>
        <v>Assets</v>
      </c>
      <c r="I12965" t="str">
        <f>_xlfn.XLOOKUP(tbl_GL[[#This Row],[Account_key]],tbl_COA[Account_key],tbl_COA[SubClass2],"Not Found")</f>
        <v>Current Assets</v>
      </c>
      <c r="J12965" t="str">
        <f>_xlfn.XLOOKUP(tbl_GL[[#This Row],[Account_key]],tbl_COA[Account_key],tbl_COA[SubAccount],,0)</f>
        <v>Cash at Bank</v>
      </c>
      <c r="K12965">
        <f>YEAR(tbl_GL[[#This Row],[Date]])</f>
        <v>2019</v>
      </c>
    </row>
    <row r="12966" spans="1:11" x14ac:dyDescent="0.35">
      <c r="A12966">
        <v>1301.2</v>
      </c>
      <c r="B12966" s="24">
        <v>43820</v>
      </c>
      <c r="C12966">
        <v>5</v>
      </c>
      <c r="D12966" s="13">
        <v>120</v>
      </c>
      <c r="E12966" s="13" t="s">
        <v>98</v>
      </c>
      <c r="F12966" s="17">
        <v>-1315</v>
      </c>
      <c r="G12966" t="str">
        <f>_xlfn.XLOOKUP(tbl_GL[[#This Row],[Account_key]],tbl_COA[Account_key],tbl_COA[Class],"Not Found")</f>
        <v>Liabilities and Owners Equity</v>
      </c>
      <c r="H12966" t="str">
        <f>_xlfn.XLOOKUP(tbl_GL[[#This Row],[Account_key]],tbl_COA[Account_key],tbl_COA[SubClass],"Not Found")</f>
        <v>Liabilities</v>
      </c>
      <c r="I12966" t="str">
        <f>_xlfn.XLOOKUP(tbl_GL[[#This Row],[Account_key]],tbl_COA[Account_key],tbl_COA[SubClass2],"Not Found")</f>
        <v>Current Liabilities</v>
      </c>
      <c r="J12966" t="str">
        <f>_xlfn.XLOOKUP(tbl_GL[[#This Row],[Account_key]],tbl_COA[Account_key],tbl_COA[SubAccount],,0)</f>
        <v>Accrued Expenses</v>
      </c>
      <c r="K12966">
        <f>YEAR(tbl_GL[[#This Row],[Date]])</f>
        <v>2019</v>
      </c>
    </row>
    <row r="12967" spans="1:11" x14ac:dyDescent="0.35">
      <c r="A12967">
        <v>1302.0999999999999</v>
      </c>
      <c r="B12967" s="24">
        <v>43820</v>
      </c>
      <c r="C12967">
        <v>5</v>
      </c>
      <c r="D12967" s="13">
        <v>210</v>
      </c>
      <c r="E12967" s="13" t="s">
        <v>8</v>
      </c>
      <c r="F12967" s="17">
        <v>1912</v>
      </c>
      <c r="G12967" t="str">
        <f>_xlfn.XLOOKUP(tbl_GL[[#This Row],[Account_key]],tbl_COA[Account_key],tbl_COA[Class],"Not Found")</f>
        <v>Trading account</v>
      </c>
      <c r="H12967" t="str">
        <f>_xlfn.XLOOKUP(tbl_GL[[#This Row],[Account_key]],tbl_COA[Account_key],tbl_COA[SubClass],"Not Found")</f>
        <v>Sales</v>
      </c>
      <c r="I12967" t="str">
        <f>_xlfn.XLOOKUP(tbl_GL[[#This Row],[Account_key]],tbl_COA[Account_key],tbl_COA[SubClass2],"Not Found")</f>
        <v>Sales</v>
      </c>
      <c r="J12967" t="str">
        <f>_xlfn.XLOOKUP(tbl_GL[[#This Row],[Account_key]],tbl_COA[Account_key],tbl_COA[SubAccount],,0)</f>
        <v>Sales</v>
      </c>
      <c r="K12967">
        <f>YEAR(tbl_GL[[#This Row],[Date]])</f>
        <v>2019</v>
      </c>
    </row>
    <row r="12968" spans="1:11" x14ac:dyDescent="0.35">
      <c r="A12968">
        <v>1302.2</v>
      </c>
      <c r="B12968" s="24">
        <v>43820</v>
      </c>
      <c r="C12968">
        <v>5</v>
      </c>
      <c r="D12968" s="13">
        <v>30</v>
      </c>
      <c r="E12968" s="13" t="s">
        <v>8</v>
      </c>
      <c r="F12968" s="17">
        <v>1912</v>
      </c>
      <c r="G12968" t="str">
        <f>_xlfn.XLOOKUP(tbl_GL[[#This Row],[Account_key]],tbl_COA[Account_key],tbl_COA[Class],"Not Found")</f>
        <v>Assets</v>
      </c>
      <c r="H12968" t="str">
        <f>_xlfn.XLOOKUP(tbl_GL[[#This Row],[Account_key]],tbl_COA[Account_key],tbl_COA[SubClass],"Not Found")</f>
        <v>Assets</v>
      </c>
      <c r="I12968" t="str">
        <f>_xlfn.XLOOKUP(tbl_GL[[#This Row],[Account_key]],tbl_COA[Account_key],tbl_COA[SubClass2],"Not Found")</f>
        <v>Current Assets</v>
      </c>
      <c r="J12968" t="str">
        <f>_xlfn.XLOOKUP(tbl_GL[[#This Row],[Account_key]],tbl_COA[Account_key],tbl_COA[SubAccount],,0)</f>
        <v>Trade Receivables</v>
      </c>
      <c r="K12968">
        <f>YEAR(tbl_GL[[#This Row],[Date]])</f>
        <v>2019</v>
      </c>
    </row>
    <row r="12969" spans="1:11" x14ac:dyDescent="0.35">
      <c r="A12969">
        <v>1303.0999999999999</v>
      </c>
      <c r="B12969" s="24">
        <v>43820</v>
      </c>
      <c r="C12969">
        <v>5</v>
      </c>
      <c r="D12969" s="13">
        <v>230</v>
      </c>
      <c r="E12969" s="13" t="s">
        <v>4</v>
      </c>
      <c r="F12969" s="17">
        <v>-3410</v>
      </c>
      <c r="G12969" t="str">
        <f>_xlfn.XLOOKUP(tbl_GL[[#This Row],[Account_key]],tbl_COA[Account_key],tbl_COA[Class],"Not Found")</f>
        <v>Trading account</v>
      </c>
      <c r="H12969" t="str">
        <f>_xlfn.XLOOKUP(tbl_GL[[#This Row],[Account_key]],tbl_COA[Account_key],tbl_COA[SubClass],"Not Found")</f>
        <v>Cost of Sales</v>
      </c>
      <c r="I12969" t="str">
        <f>_xlfn.XLOOKUP(tbl_GL[[#This Row],[Account_key]],tbl_COA[Account_key],tbl_COA[SubClass2],"Not Found")</f>
        <v>Cost of Sales</v>
      </c>
      <c r="J12969" t="str">
        <f>_xlfn.XLOOKUP(tbl_GL[[#This Row],[Account_key]],tbl_COA[Account_key],tbl_COA[SubAccount],,0)</f>
        <v>Cost of Sales</v>
      </c>
      <c r="K12969">
        <f>YEAR(tbl_GL[[#This Row],[Date]])</f>
        <v>2019</v>
      </c>
    </row>
    <row r="12970" spans="1:11" x14ac:dyDescent="0.35">
      <c r="A12970">
        <v>1303.2</v>
      </c>
      <c r="B12970" s="24">
        <v>43820</v>
      </c>
      <c r="C12970">
        <v>5</v>
      </c>
      <c r="D12970" s="13">
        <v>60</v>
      </c>
      <c r="E12970" s="13" t="s">
        <v>4</v>
      </c>
      <c r="F12970" s="17">
        <v>-3410</v>
      </c>
      <c r="G12970" t="str">
        <f>_xlfn.XLOOKUP(tbl_GL[[#This Row],[Account_key]],tbl_COA[Account_key],tbl_COA[Class],"Not Found")</f>
        <v>Assets</v>
      </c>
      <c r="H12970" t="str">
        <f>_xlfn.XLOOKUP(tbl_GL[[#This Row],[Account_key]],tbl_COA[Account_key],tbl_COA[SubClass],"Not Found")</f>
        <v>Assets</v>
      </c>
      <c r="I12970" t="str">
        <f>_xlfn.XLOOKUP(tbl_GL[[#This Row],[Account_key]],tbl_COA[Account_key],tbl_COA[SubClass2],"Not Found")</f>
        <v>Current Assets</v>
      </c>
      <c r="J12970" t="str">
        <f>_xlfn.XLOOKUP(tbl_GL[[#This Row],[Account_key]],tbl_COA[Account_key],tbl_COA[SubAccount],,0)</f>
        <v>Inventory</v>
      </c>
      <c r="K12970">
        <f>YEAR(tbl_GL[[#This Row],[Date]])</f>
        <v>2019</v>
      </c>
    </row>
    <row r="12971" spans="1:11" x14ac:dyDescent="0.35">
      <c r="A12971">
        <v>1304.0999999999999</v>
      </c>
      <c r="B12971" s="24">
        <v>43820</v>
      </c>
      <c r="C12971">
        <v>5</v>
      </c>
      <c r="D12971" s="13">
        <v>210</v>
      </c>
      <c r="E12971" s="13" t="s">
        <v>7</v>
      </c>
      <c r="F12971" s="17">
        <v>3820</v>
      </c>
      <c r="G12971" t="str">
        <f>_xlfn.XLOOKUP(tbl_GL[[#This Row],[Account_key]],tbl_COA[Account_key],tbl_COA[Class],"Not Found")</f>
        <v>Trading account</v>
      </c>
      <c r="H12971" t="str">
        <f>_xlfn.XLOOKUP(tbl_GL[[#This Row],[Account_key]],tbl_COA[Account_key],tbl_COA[SubClass],"Not Found")</f>
        <v>Sales</v>
      </c>
      <c r="I12971" t="str">
        <f>_xlfn.XLOOKUP(tbl_GL[[#This Row],[Account_key]],tbl_COA[Account_key],tbl_COA[SubClass2],"Not Found")</f>
        <v>Sales</v>
      </c>
      <c r="J12971" t="str">
        <f>_xlfn.XLOOKUP(tbl_GL[[#This Row],[Account_key]],tbl_COA[Account_key],tbl_COA[SubAccount],,0)</f>
        <v>Sales</v>
      </c>
      <c r="K12971">
        <f>YEAR(tbl_GL[[#This Row],[Date]])</f>
        <v>2019</v>
      </c>
    </row>
    <row r="12972" spans="1:11" x14ac:dyDescent="0.35">
      <c r="A12972">
        <v>1304.2</v>
      </c>
      <c r="B12972" s="24">
        <v>43820</v>
      </c>
      <c r="C12972">
        <v>5</v>
      </c>
      <c r="D12972" s="13">
        <v>10</v>
      </c>
      <c r="E12972" s="13" t="s">
        <v>7</v>
      </c>
      <c r="F12972" s="17">
        <v>3820</v>
      </c>
      <c r="G12972" t="str">
        <f>_xlfn.XLOOKUP(tbl_GL[[#This Row],[Account_key]],tbl_COA[Account_key],tbl_COA[Class],"Not Found")</f>
        <v>Assets</v>
      </c>
      <c r="H12972" t="str">
        <f>_xlfn.XLOOKUP(tbl_GL[[#This Row],[Account_key]],tbl_COA[Account_key],tbl_COA[SubClass],"Not Found")</f>
        <v>Assets</v>
      </c>
      <c r="I12972" t="str">
        <f>_xlfn.XLOOKUP(tbl_GL[[#This Row],[Account_key]],tbl_COA[Account_key],tbl_COA[SubClass2],"Not Found")</f>
        <v>Current Assets</v>
      </c>
      <c r="J12972" t="str">
        <f>_xlfn.XLOOKUP(tbl_GL[[#This Row],[Account_key]],tbl_COA[Account_key],tbl_COA[SubAccount],,0)</f>
        <v>Cash at Bank</v>
      </c>
      <c r="K12972">
        <f>YEAR(tbl_GL[[#This Row],[Date]])</f>
        <v>2019</v>
      </c>
    </row>
    <row r="12973" spans="1:11" x14ac:dyDescent="0.35">
      <c r="A12973">
        <v>1305.0999999999999</v>
      </c>
      <c r="B12973" s="24">
        <v>43820</v>
      </c>
      <c r="C12973">
        <v>5</v>
      </c>
      <c r="D12973" s="13">
        <v>210</v>
      </c>
      <c r="E12973" s="13" t="s">
        <v>8</v>
      </c>
      <c r="F12973" s="17">
        <v>13425</v>
      </c>
      <c r="G12973" t="str">
        <f>_xlfn.XLOOKUP(tbl_GL[[#This Row],[Account_key]],tbl_COA[Account_key],tbl_COA[Class],"Not Found")</f>
        <v>Trading account</v>
      </c>
      <c r="H12973" t="str">
        <f>_xlfn.XLOOKUP(tbl_GL[[#This Row],[Account_key]],tbl_COA[Account_key],tbl_COA[SubClass],"Not Found")</f>
        <v>Sales</v>
      </c>
      <c r="I12973" t="str">
        <f>_xlfn.XLOOKUP(tbl_GL[[#This Row],[Account_key]],tbl_COA[Account_key],tbl_COA[SubClass2],"Not Found")</f>
        <v>Sales</v>
      </c>
      <c r="J12973" t="str">
        <f>_xlfn.XLOOKUP(tbl_GL[[#This Row],[Account_key]],tbl_COA[Account_key],tbl_COA[SubAccount],,0)</f>
        <v>Sales</v>
      </c>
      <c r="K12973">
        <f>YEAR(tbl_GL[[#This Row],[Date]])</f>
        <v>2019</v>
      </c>
    </row>
    <row r="12974" spans="1:11" x14ac:dyDescent="0.35">
      <c r="A12974">
        <v>1305.2</v>
      </c>
      <c r="B12974" s="24">
        <v>43820</v>
      </c>
      <c r="C12974">
        <v>5</v>
      </c>
      <c r="D12974" s="13">
        <v>30</v>
      </c>
      <c r="E12974" s="13" t="s">
        <v>8</v>
      </c>
      <c r="F12974" s="17">
        <v>13425</v>
      </c>
      <c r="G12974" t="str">
        <f>_xlfn.XLOOKUP(tbl_GL[[#This Row],[Account_key]],tbl_COA[Account_key],tbl_COA[Class],"Not Found")</f>
        <v>Assets</v>
      </c>
      <c r="H12974" t="str">
        <f>_xlfn.XLOOKUP(tbl_GL[[#This Row],[Account_key]],tbl_COA[Account_key],tbl_COA[SubClass],"Not Found")</f>
        <v>Assets</v>
      </c>
      <c r="I12974" t="str">
        <f>_xlfn.XLOOKUP(tbl_GL[[#This Row],[Account_key]],tbl_COA[Account_key],tbl_COA[SubClass2],"Not Found")</f>
        <v>Current Assets</v>
      </c>
      <c r="J12974" t="str">
        <f>_xlfn.XLOOKUP(tbl_GL[[#This Row],[Account_key]],tbl_COA[Account_key],tbl_COA[SubAccount],,0)</f>
        <v>Trade Receivables</v>
      </c>
      <c r="K12974">
        <f>YEAR(tbl_GL[[#This Row],[Date]])</f>
        <v>2019</v>
      </c>
    </row>
    <row r="12975" spans="1:11" x14ac:dyDescent="0.35">
      <c r="A12975">
        <v>1306.0999999999999</v>
      </c>
      <c r="B12975" s="24">
        <v>43821</v>
      </c>
      <c r="C12975">
        <v>5</v>
      </c>
      <c r="D12975" s="13">
        <v>30</v>
      </c>
      <c r="E12975" s="13" t="s">
        <v>80</v>
      </c>
      <c r="F12975" s="17">
        <v>-15990</v>
      </c>
      <c r="G12975" t="str">
        <f>_xlfn.XLOOKUP(tbl_GL[[#This Row],[Account_key]],tbl_COA[Account_key],tbl_COA[Class],"Not Found")</f>
        <v>Assets</v>
      </c>
      <c r="H12975" t="str">
        <f>_xlfn.XLOOKUP(tbl_GL[[#This Row],[Account_key]],tbl_COA[Account_key],tbl_COA[SubClass],"Not Found")</f>
        <v>Assets</v>
      </c>
      <c r="I12975" t="str">
        <f>_xlfn.XLOOKUP(tbl_GL[[#This Row],[Account_key]],tbl_COA[Account_key],tbl_COA[SubClass2],"Not Found")</f>
        <v>Current Assets</v>
      </c>
      <c r="J12975" t="str">
        <f>_xlfn.XLOOKUP(tbl_GL[[#This Row],[Account_key]],tbl_COA[Account_key],tbl_COA[SubAccount],,0)</f>
        <v>Trade Receivables</v>
      </c>
      <c r="K12975">
        <f>YEAR(tbl_GL[[#This Row],[Date]])</f>
        <v>2019</v>
      </c>
    </row>
    <row r="12976" spans="1:11" x14ac:dyDescent="0.35">
      <c r="A12976">
        <v>1306.2</v>
      </c>
      <c r="B12976" s="24">
        <v>43821</v>
      </c>
      <c r="C12976">
        <v>5</v>
      </c>
      <c r="D12976" s="13">
        <v>10</v>
      </c>
      <c r="E12976" s="13" t="s">
        <v>80</v>
      </c>
      <c r="F12976" s="17">
        <v>15990</v>
      </c>
      <c r="G12976" t="str">
        <f>_xlfn.XLOOKUP(tbl_GL[[#This Row],[Account_key]],tbl_COA[Account_key],tbl_COA[Class],"Not Found")</f>
        <v>Assets</v>
      </c>
      <c r="H12976" t="str">
        <f>_xlfn.XLOOKUP(tbl_GL[[#This Row],[Account_key]],tbl_COA[Account_key],tbl_COA[SubClass],"Not Found")</f>
        <v>Assets</v>
      </c>
      <c r="I12976" t="str">
        <f>_xlfn.XLOOKUP(tbl_GL[[#This Row],[Account_key]],tbl_COA[Account_key],tbl_COA[SubClass2],"Not Found")</f>
        <v>Current Assets</v>
      </c>
      <c r="J12976" t="str">
        <f>_xlfn.XLOOKUP(tbl_GL[[#This Row],[Account_key]],tbl_COA[Account_key],tbl_COA[SubAccount],,0)</f>
        <v>Cash at Bank</v>
      </c>
      <c r="K12976">
        <f>YEAR(tbl_GL[[#This Row],[Date]])</f>
        <v>2019</v>
      </c>
    </row>
    <row r="12977" spans="1:11" x14ac:dyDescent="0.35">
      <c r="A12977">
        <v>1307.0999999999999</v>
      </c>
      <c r="B12977" s="24">
        <v>43824</v>
      </c>
      <c r="C12977">
        <v>5</v>
      </c>
      <c r="D12977" s="13">
        <v>10</v>
      </c>
      <c r="E12977" s="13" t="s">
        <v>98</v>
      </c>
      <c r="F12977" s="17">
        <v>-1582</v>
      </c>
      <c r="G12977" t="str">
        <f>_xlfn.XLOOKUP(tbl_GL[[#This Row],[Account_key]],tbl_COA[Account_key],tbl_COA[Class],"Not Found")</f>
        <v>Assets</v>
      </c>
      <c r="H12977" t="str">
        <f>_xlfn.XLOOKUP(tbl_GL[[#This Row],[Account_key]],tbl_COA[Account_key],tbl_COA[SubClass],"Not Found")</f>
        <v>Assets</v>
      </c>
      <c r="I12977" t="str">
        <f>_xlfn.XLOOKUP(tbl_GL[[#This Row],[Account_key]],tbl_COA[Account_key],tbl_COA[SubClass2],"Not Found")</f>
        <v>Current Assets</v>
      </c>
      <c r="J12977" t="str">
        <f>_xlfn.XLOOKUP(tbl_GL[[#This Row],[Account_key]],tbl_COA[Account_key],tbl_COA[SubAccount],,0)</f>
        <v>Cash at Bank</v>
      </c>
      <c r="K12977">
        <f>YEAR(tbl_GL[[#This Row],[Date]])</f>
        <v>2019</v>
      </c>
    </row>
    <row r="12978" spans="1:11" x14ac:dyDescent="0.35">
      <c r="A12978">
        <v>1307.2</v>
      </c>
      <c r="B12978" s="24">
        <v>43824</v>
      </c>
      <c r="C12978">
        <v>5</v>
      </c>
      <c r="D12978" s="13">
        <v>120</v>
      </c>
      <c r="E12978" s="13" t="s">
        <v>98</v>
      </c>
      <c r="F12978" s="17">
        <v>-1582</v>
      </c>
      <c r="G12978" t="str">
        <f>_xlfn.XLOOKUP(tbl_GL[[#This Row],[Account_key]],tbl_COA[Account_key],tbl_COA[Class],"Not Found")</f>
        <v>Liabilities and Owners Equity</v>
      </c>
      <c r="H12978" t="str">
        <f>_xlfn.XLOOKUP(tbl_GL[[#This Row],[Account_key]],tbl_COA[Account_key],tbl_COA[SubClass],"Not Found")</f>
        <v>Liabilities</v>
      </c>
      <c r="I12978" t="str">
        <f>_xlfn.XLOOKUP(tbl_GL[[#This Row],[Account_key]],tbl_COA[Account_key],tbl_COA[SubClass2],"Not Found")</f>
        <v>Current Liabilities</v>
      </c>
      <c r="J12978" t="str">
        <f>_xlfn.XLOOKUP(tbl_GL[[#This Row],[Account_key]],tbl_COA[Account_key],tbl_COA[SubAccount],,0)</f>
        <v>Accrued Expenses</v>
      </c>
      <c r="K12978">
        <f>YEAR(tbl_GL[[#This Row],[Date]])</f>
        <v>2019</v>
      </c>
    </row>
    <row r="12979" spans="1:11" x14ac:dyDescent="0.35">
      <c r="A12979">
        <v>1308.0999999999999</v>
      </c>
      <c r="B12979" s="24">
        <v>43824</v>
      </c>
      <c r="C12979">
        <v>5</v>
      </c>
      <c r="D12979" s="13">
        <v>30</v>
      </c>
      <c r="E12979" s="13" t="s">
        <v>80</v>
      </c>
      <c r="F12979" s="17">
        <v>-16368</v>
      </c>
      <c r="G12979" t="str">
        <f>_xlfn.XLOOKUP(tbl_GL[[#This Row],[Account_key]],tbl_COA[Account_key],tbl_COA[Class],"Not Found")</f>
        <v>Assets</v>
      </c>
      <c r="H12979" t="str">
        <f>_xlfn.XLOOKUP(tbl_GL[[#This Row],[Account_key]],tbl_COA[Account_key],tbl_COA[SubClass],"Not Found")</f>
        <v>Assets</v>
      </c>
      <c r="I12979" t="str">
        <f>_xlfn.XLOOKUP(tbl_GL[[#This Row],[Account_key]],tbl_COA[Account_key],tbl_COA[SubClass2],"Not Found")</f>
        <v>Current Assets</v>
      </c>
      <c r="J12979" t="str">
        <f>_xlfn.XLOOKUP(tbl_GL[[#This Row],[Account_key]],tbl_COA[Account_key],tbl_COA[SubAccount],,0)</f>
        <v>Trade Receivables</v>
      </c>
      <c r="K12979">
        <f>YEAR(tbl_GL[[#This Row],[Date]])</f>
        <v>2019</v>
      </c>
    </row>
    <row r="12980" spans="1:11" x14ac:dyDescent="0.35">
      <c r="A12980">
        <v>1308.2</v>
      </c>
      <c r="B12980" s="24">
        <v>43824</v>
      </c>
      <c r="C12980">
        <v>5</v>
      </c>
      <c r="D12980" s="13">
        <v>10</v>
      </c>
      <c r="E12980" s="13" t="s">
        <v>80</v>
      </c>
      <c r="F12980" s="17">
        <v>16368</v>
      </c>
      <c r="G12980" t="str">
        <f>_xlfn.XLOOKUP(tbl_GL[[#This Row],[Account_key]],tbl_COA[Account_key],tbl_COA[Class],"Not Found")</f>
        <v>Assets</v>
      </c>
      <c r="H12980" t="str">
        <f>_xlfn.XLOOKUP(tbl_GL[[#This Row],[Account_key]],tbl_COA[Account_key],tbl_COA[SubClass],"Not Found")</f>
        <v>Assets</v>
      </c>
      <c r="I12980" t="str">
        <f>_xlfn.XLOOKUP(tbl_GL[[#This Row],[Account_key]],tbl_COA[Account_key],tbl_COA[SubClass2],"Not Found")</f>
        <v>Current Assets</v>
      </c>
      <c r="J12980" t="str">
        <f>_xlfn.XLOOKUP(tbl_GL[[#This Row],[Account_key]],tbl_COA[Account_key],tbl_COA[SubAccount],,0)</f>
        <v>Cash at Bank</v>
      </c>
      <c r="K12980">
        <f>YEAR(tbl_GL[[#This Row],[Date]])</f>
        <v>2019</v>
      </c>
    </row>
    <row r="12981" spans="1:11" x14ac:dyDescent="0.35">
      <c r="A12981">
        <v>1309.0999999999999</v>
      </c>
      <c r="B12981" s="24">
        <v>43827</v>
      </c>
      <c r="C12981">
        <v>5</v>
      </c>
      <c r="D12981" s="13">
        <v>260</v>
      </c>
      <c r="E12981" s="13" t="s">
        <v>99</v>
      </c>
      <c r="F12981" s="17">
        <v>-228</v>
      </c>
      <c r="G12981" t="str">
        <f>_xlfn.XLOOKUP(tbl_GL[[#This Row],[Account_key]],tbl_COA[Account_key],tbl_COA[Class],"Not Found")</f>
        <v>Operating account</v>
      </c>
      <c r="H12981" t="str">
        <f>_xlfn.XLOOKUP(tbl_GL[[#This Row],[Account_key]],tbl_COA[Account_key],tbl_COA[SubClass],"Not Found")</f>
        <v>Operating Expenses</v>
      </c>
      <c r="I12981" t="str">
        <f>_xlfn.XLOOKUP(tbl_GL[[#This Row],[Account_key]],tbl_COA[Account_key],tbl_COA[SubClass2],"Not Found")</f>
        <v>Marketing</v>
      </c>
      <c r="J12981" t="str">
        <f>_xlfn.XLOOKUP(tbl_GL[[#This Row],[Account_key]],tbl_COA[Account_key],tbl_COA[SubAccount],,0)</f>
        <v>Commissions</v>
      </c>
      <c r="K12981">
        <f>YEAR(tbl_GL[[#This Row],[Date]])</f>
        <v>2019</v>
      </c>
    </row>
    <row r="12982" spans="1:11" x14ac:dyDescent="0.35">
      <c r="A12982">
        <v>1309.2</v>
      </c>
      <c r="B12982" s="24">
        <v>43827</v>
      </c>
      <c r="C12982">
        <v>5</v>
      </c>
      <c r="D12982" s="13">
        <v>20</v>
      </c>
      <c r="E12982" s="13" t="s">
        <v>99</v>
      </c>
      <c r="F12982" s="17">
        <v>-228</v>
      </c>
      <c r="G12982" t="str">
        <f>_xlfn.XLOOKUP(tbl_GL[[#This Row],[Account_key]],tbl_COA[Account_key],tbl_COA[Class],"Not Found")</f>
        <v>Assets</v>
      </c>
      <c r="H12982" t="str">
        <f>_xlfn.XLOOKUP(tbl_GL[[#This Row],[Account_key]],tbl_COA[Account_key],tbl_COA[SubClass],"Not Found")</f>
        <v>Assets</v>
      </c>
      <c r="I12982" t="str">
        <f>_xlfn.XLOOKUP(tbl_GL[[#This Row],[Account_key]],tbl_COA[Account_key],tbl_COA[SubClass2],"Not Found")</f>
        <v>Current Assets</v>
      </c>
      <c r="J12982" t="str">
        <f>_xlfn.XLOOKUP(tbl_GL[[#This Row],[Account_key]],tbl_COA[Account_key],tbl_COA[SubAccount],,0)</f>
        <v>Cash in hand</v>
      </c>
      <c r="K12982">
        <f>YEAR(tbl_GL[[#This Row],[Date]])</f>
        <v>2019</v>
      </c>
    </row>
    <row r="12983" spans="1:11" x14ac:dyDescent="0.35">
      <c r="A12983">
        <v>1310.0999999999999</v>
      </c>
      <c r="B12983" s="24">
        <v>43827</v>
      </c>
      <c r="C12983">
        <v>5</v>
      </c>
      <c r="D12983" s="13">
        <v>230</v>
      </c>
      <c r="E12983" s="13" t="s">
        <v>4</v>
      </c>
      <c r="F12983" s="17">
        <v>-815</v>
      </c>
      <c r="G12983" t="str">
        <f>_xlfn.XLOOKUP(tbl_GL[[#This Row],[Account_key]],tbl_COA[Account_key],tbl_COA[Class],"Not Found")</f>
        <v>Trading account</v>
      </c>
      <c r="H12983" t="str">
        <f>_xlfn.XLOOKUP(tbl_GL[[#This Row],[Account_key]],tbl_COA[Account_key],tbl_COA[SubClass],"Not Found")</f>
        <v>Cost of Sales</v>
      </c>
      <c r="I12983" t="str">
        <f>_xlfn.XLOOKUP(tbl_GL[[#This Row],[Account_key]],tbl_COA[Account_key],tbl_COA[SubClass2],"Not Found")</f>
        <v>Cost of Sales</v>
      </c>
      <c r="J12983" t="str">
        <f>_xlfn.XLOOKUP(tbl_GL[[#This Row],[Account_key]],tbl_COA[Account_key],tbl_COA[SubAccount],,0)</f>
        <v>Cost of Sales</v>
      </c>
      <c r="K12983">
        <f>YEAR(tbl_GL[[#This Row],[Date]])</f>
        <v>2019</v>
      </c>
    </row>
    <row r="12984" spans="1:11" x14ac:dyDescent="0.35">
      <c r="A12984">
        <v>1310.2</v>
      </c>
      <c r="B12984" s="24">
        <v>43827</v>
      </c>
      <c r="C12984">
        <v>5</v>
      </c>
      <c r="D12984" s="13">
        <v>60</v>
      </c>
      <c r="E12984" s="13" t="s">
        <v>4</v>
      </c>
      <c r="F12984" s="17">
        <v>-815</v>
      </c>
      <c r="G12984" t="str">
        <f>_xlfn.XLOOKUP(tbl_GL[[#This Row],[Account_key]],tbl_COA[Account_key],tbl_COA[Class],"Not Found")</f>
        <v>Assets</v>
      </c>
      <c r="H12984" t="str">
        <f>_xlfn.XLOOKUP(tbl_GL[[#This Row],[Account_key]],tbl_COA[Account_key],tbl_COA[SubClass],"Not Found")</f>
        <v>Assets</v>
      </c>
      <c r="I12984" t="str">
        <f>_xlfn.XLOOKUP(tbl_GL[[#This Row],[Account_key]],tbl_COA[Account_key],tbl_COA[SubClass2],"Not Found")</f>
        <v>Current Assets</v>
      </c>
      <c r="J12984" t="str">
        <f>_xlfn.XLOOKUP(tbl_GL[[#This Row],[Account_key]],tbl_COA[Account_key],tbl_COA[SubAccount],,0)</f>
        <v>Inventory</v>
      </c>
      <c r="K12984">
        <f>YEAR(tbl_GL[[#This Row],[Date]])</f>
        <v>2019</v>
      </c>
    </row>
    <row r="12985" spans="1:11" x14ac:dyDescent="0.35">
      <c r="A12985">
        <v>1311.1</v>
      </c>
      <c r="B12985" s="24">
        <v>43827</v>
      </c>
      <c r="C12985">
        <v>5</v>
      </c>
      <c r="D12985" s="13">
        <v>10</v>
      </c>
      <c r="E12985" s="13" t="s">
        <v>98</v>
      </c>
      <c r="F12985" s="17">
        <v>-1721</v>
      </c>
      <c r="G12985" t="str">
        <f>_xlfn.XLOOKUP(tbl_GL[[#This Row],[Account_key]],tbl_COA[Account_key],tbl_COA[Class],"Not Found")</f>
        <v>Assets</v>
      </c>
      <c r="H12985" t="str">
        <f>_xlfn.XLOOKUP(tbl_GL[[#This Row],[Account_key]],tbl_COA[Account_key],tbl_COA[SubClass],"Not Found")</f>
        <v>Assets</v>
      </c>
      <c r="I12985" t="str">
        <f>_xlfn.XLOOKUP(tbl_GL[[#This Row],[Account_key]],tbl_COA[Account_key],tbl_COA[SubClass2],"Not Found")</f>
        <v>Current Assets</v>
      </c>
      <c r="J12985" t="str">
        <f>_xlfn.XLOOKUP(tbl_GL[[#This Row],[Account_key]],tbl_COA[Account_key],tbl_COA[SubAccount],,0)</f>
        <v>Cash at Bank</v>
      </c>
      <c r="K12985">
        <f>YEAR(tbl_GL[[#This Row],[Date]])</f>
        <v>2019</v>
      </c>
    </row>
    <row r="12986" spans="1:11" x14ac:dyDescent="0.35">
      <c r="A12986">
        <v>1311.2</v>
      </c>
      <c r="B12986" s="24">
        <v>43827</v>
      </c>
      <c r="C12986">
        <v>5</v>
      </c>
      <c r="D12986" s="13">
        <v>120</v>
      </c>
      <c r="E12986" s="13" t="s">
        <v>98</v>
      </c>
      <c r="F12986" s="17">
        <v>-1721</v>
      </c>
      <c r="G12986" t="str">
        <f>_xlfn.XLOOKUP(tbl_GL[[#This Row],[Account_key]],tbl_COA[Account_key],tbl_COA[Class],"Not Found")</f>
        <v>Liabilities and Owners Equity</v>
      </c>
      <c r="H12986" t="str">
        <f>_xlfn.XLOOKUP(tbl_GL[[#This Row],[Account_key]],tbl_COA[Account_key],tbl_COA[SubClass],"Not Found")</f>
        <v>Liabilities</v>
      </c>
      <c r="I12986" t="str">
        <f>_xlfn.XLOOKUP(tbl_GL[[#This Row],[Account_key]],tbl_COA[Account_key],tbl_COA[SubClass2],"Not Found")</f>
        <v>Current Liabilities</v>
      </c>
      <c r="J12986" t="str">
        <f>_xlfn.XLOOKUP(tbl_GL[[#This Row],[Account_key]],tbl_COA[Account_key],tbl_COA[SubAccount],,0)</f>
        <v>Accrued Expenses</v>
      </c>
      <c r="K12986">
        <f>YEAR(tbl_GL[[#This Row],[Date]])</f>
        <v>2019</v>
      </c>
    </row>
    <row r="12987" spans="1:11" x14ac:dyDescent="0.35">
      <c r="A12987">
        <v>1312.1</v>
      </c>
      <c r="B12987" s="24">
        <v>43827</v>
      </c>
      <c r="C12987">
        <v>5</v>
      </c>
      <c r="D12987" s="13">
        <v>230</v>
      </c>
      <c r="E12987" s="13" t="s">
        <v>4</v>
      </c>
      <c r="F12987" s="17">
        <v>-3293</v>
      </c>
      <c r="G12987" t="str">
        <f>_xlfn.XLOOKUP(tbl_GL[[#This Row],[Account_key]],tbl_COA[Account_key],tbl_COA[Class],"Not Found")</f>
        <v>Trading account</v>
      </c>
      <c r="H12987" t="str">
        <f>_xlfn.XLOOKUP(tbl_GL[[#This Row],[Account_key]],tbl_COA[Account_key],tbl_COA[SubClass],"Not Found")</f>
        <v>Cost of Sales</v>
      </c>
      <c r="I12987" t="str">
        <f>_xlfn.XLOOKUP(tbl_GL[[#This Row],[Account_key]],tbl_COA[Account_key],tbl_COA[SubClass2],"Not Found")</f>
        <v>Cost of Sales</v>
      </c>
      <c r="J12987" t="str">
        <f>_xlfn.XLOOKUP(tbl_GL[[#This Row],[Account_key]],tbl_COA[Account_key],tbl_COA[SubAccount],,0)</f>
        <v>Cost of Sales</v>
      </c>
      <c r="K12987">
        <f>YEAR(tbl_GL[[#This Row],[Date]])</f>
        <v>2019</v>
      </c>
    </row>
    <row r="12988" spans="1:11" x14ac:dyDescent="0.35">
      <c r="A12988">
        <v>1312.2</v>
      </c>
      <c r="B12988" s="24">
        <v>43827</v>
      </c>
      <c r="C12988">
        <v>5</v>
      </c>
      <c r="D12988" s="13">
        <v>60</v>
      </c>
      <c r="E12988" s="13" t="s">
        <v>4</v>
      </c>
      <c r="F12988" s="17">
        <v>-3293</v>
      </c>
      <c r="G12988" t="str">
        <f>_xlfn.XLOOKUP(tbl_GL[[#This Row],[Account_key]],tbl_COA[Account_key],tbl_COA[Class],"Not Found")</f>
        <v>Assets</v>
      </c>
      <c r="H12988" t="str">
        <f>_xlfn.XLOOKUP(tbl_GL[[#This Row],[Account_key]],tbl_COA[Account_key],tbl_COA[SubClass],"Not Found")</f>
        <v>Assets</v>
      </c>
      <c r="I12988" t="str">
        <f>_xlfn.XLOOKUP(tbl_GL[[#This Row],[Account_key]],tbl_COA[Account_key],tbl_COA[SubClass2],"Not Found")</f>
        <v>Current Assets</v>
      </c>
      <c r="J12988" t="str">
        <f>_xlfn.XLOOKUP(tbl_GL[[#This Row],[Account_key]],tbl_COA[Account_key],tbl_COA[SubAccount],,0)</f>
        <v>Inventory</v>
      </c>
      <c r="K12988">
        <f>YEAR(tbl_GL[[#This Row],[Date]])</f>
        <v>2019</v>
      </c>
    </row>
    <row r="12989" spans="1:11" x14ac:dyDescent="0.35">
      <c r="A12989">
        <v>1313.1</v>
      </c>
      <c r="B12989" s="24">
        <v>43827</v>
      </c>
      <c r="C12989">
        <v>5</v>
      </c>
      <c r="D12989" s="13">
        <v>210</v>
      </c>
      <c r="E12989" s="13" t="s">
        <v>7</v>
      </c>
      <c r="F12989" s="17">
        <v>3667</v>
      </c>
      <c r="G12989" t="str">
        <f>_xlfn.XLOOKUP(tbl_GL[[#This Row],[Account_key]],tbl_COA[Account_key],tbl_COA[Class],"Not Found")</f>
        <v>Trading account</v>
      </c>
      <c r="H12989" t="str">
        <f>_xlfn.XLOOKUP(tbl_GL[[#This Row],[Account_key]],tbl_COA[Account_key],tbl_COA[SubClass],"Not Found")</f>
        <v>Sales</v>
      </c>
      <c r="I12989" t="str">
        <f>_xlfn.XLOOKUP(tbl_GL[[#This Row],[Account_key]],tbl_COA[Account_key],tbl_COA[SubClass2],"Not Found")</f>
        <v>Sales</v>
      </c>
      <c r="J12989" t="str">
        <f>_xlfn.XLOOKUP(tbl_GL[[#This Row],[Account_key]],tbl_COA[Account_key],tbl_COA[SubAccount],,0)</f>
        <v>Sales</v>
      </c>
      <c r="K12989">
        <f>YEAR(tbl_GL[[#This Row],[Date]])</f>
        <v>2019</v>
      </c>
    </row>
    <row r="12990" spans="1:11" x14ac:dyDescent="0.35">
      <c r="A12990">
        <v>1313.2</v>
      </c>
      <c r="B12990" s="24">
        <v>43827</v>
      </c>
      <c r="C12990">
        <v>5</v>
      </c>
      <c r="D12990" s="13">
        <v>10</v>
      </c>
      <c r="E12990" s="13" t="s">
        <v>7</v>
      </c>
      <c r="F12990" s="17">
        <v>3667</v>
      </c>
      <c r="G12990" t="str">
        <f>_xlfn.XLOOKUP(tbl_GL[[#This Row],[Account_key]],tbl_COA[Account_key],tbl_COA[Class],"Not Found")</f>
        <v>Assets</v>
      </c>
      <c r="H12990" t="str">
        <f>_xlfn.XLOOKUP(tbl_GL[[#This Row],[Account_key]],tbl_COA[Account_key],tbl_COA[SubClass],"Not Found")</f>
        <v>Assets</v>
      </c>
      <c r="I12990" t="str">
        <f>_xlfn.XLOOKUP(tbl_GL[[#This Row],[Account_key]],tbl_COA[Account_key],tbl_COA[SubClass2],"Not Found")</f>
        <v>Current Assets</v>
      </c>
      <c r="J12990" t="str">
        <f>_xlfn.XLOOKUP(tbl_GL[[#This Row],[Account_key]],tbl_COA[Account_key],tbl_COA[SubAccount],,0)</f>
        <v>Cash at Bank</v>
      </c>
      <c r="K12990">
        <f>YEAR(tbl_GL[[#This Row],[Date]])</f>
        <v>2019</v>
      </c>
    </row>
    <row r="12991" spans="1:11" x14ac:dyDescent="0.35">
      <c r="A12991">
        <v>1314.1</v>
      </c>
      <c r="B12991" s="24">
        <v>43827</v>
      </c>
      <c r="C12991">
        <v>5</v>
      </c>
      <c r="D12991" s="13">
        <v>210</v>
      </c>
      <c r="E12991" s="13" t="s">
        <v>8</v>
      </c>
      <c r="F12991" s="17">
        <v>12963</v>
      </c>
      <c r="G12991" t="str">
        <f>_xlfn.XLOOKUP(tbl_GL[[#This Row],[Account_key]],tbl_COA[Account_key],tbl_COA[Class],"Not Found")</f>
        <v>Trading account</v>
      </c>
      <c r="H12991" t="str">
        <f>_xlfn.XLOOKUP(tbl_GL[[#This Row],[Account_key]],tbl_COA[Account_key],tbl_COA[SubClass],"Not Found")</f>
        <v>Sales</v>
      </c>
      <c r="I12991" t="str">
        <f>_xlfn.XLOOKUP(tbl_GL[[#This Row],[Account_key]],tbl_COA[Account_key],tbl_COA[SubClass2],"Not Found")</f>
        <v>Sales</v>
      </c>
      <c r="J12991" t="str">
        <f>_xlfn.XLOOKUP(tbl_GL[[#This Row],[Account_key]],tbl_COA[Account_key],tbl_COA[SubAccount],,0)</f>
        <v>Sales</v>
      </c>
      <c r="K12991">
        <f>YEAR(tbl_GL[[#This Row],[Date]])</f>
        <v>2019</v>
      </c>
    </row>
    <row r="12992" spans="1:11" x14ac:dyDescent="0.35">
      <c r="A12992">
        <v>1314.2</v>
      </c>
      <c r="B12992" s="24">
        <v>43827</v>
      </c>
      <c r="C12992">
        <v>5</v>
      </c>
      <c r="D12992" s="13">
        <v>30</v>
      </c>
      <c r="E12992" s="13" t="s">
        <v>8</v>
      </c>
      <c r="F12992" s="17">
        <v>12963</v>
      </c>
      <c r="G12992" t="str">
        <f>_xlfn.XLOOKUP(tbl_GL[[#This Row],[Account_key]],tbl_COA[Account_key],tbl_COA[Class],"Not Found")</f>
        <v>Assets</v>
      </c>
      <c r="H12992" t="str">
        <f>_xlfn.XLOOKUP(tbl_GL[[#This Row],[Account_key]],tbl_COA[Account_key],tbl_COA[SubClass],"Not Found")</f>
        <v>Assets</v>
      </c>
      <c r="I12992" t="str">
        <f>_xlfn.XLOOKUP(tbl_GL[[#This Row],[Account_key]],tbl_COA[Account_key],tbl_COA[SubClass2],"Not Found")</f>
        <v>Current Assets</v>
      </c>
      <c r="J12992" t="str">
        <f>_xlfn.XLOOKUP(tbl_GL[[#This Row],[Account_key]],tbl_COA[Account_key],tbl_COA[SubAccount],,0)</f>
        <v>Trade Receivables</v>
      </c>
      <c r="K12992">
        <f>YEAR(tbl_GL[[#This Row],[Date]])</f>
        <v>2019</v>
      </c>
    </row>
    <row r="12993" spans="1:11" x14ac:dyDescent="0.35">
      <c r="A12993">
        <v>1315.1</v>
      </c>
      <c r="B12993" s="24">
        <v>43830</v>
      </c>
      <c r="C12993">
        <v>5</v>
      </c>
      <c r="D12993" s="13">
        <v>10</v>
      </c>
      <c r="E12993" s="13" t="s">
        <v>110</v>
      </c>
      <c r="F12993" s="17">
        <v>19</v>
      </c>
      <c r="G12993" t="str">
        <f>_xlfn.XLOOKUP(tbl_GL[[#This Row],[Account_key]],tbl_COA[Account_key],tbl_COA[Class],"Not Found")</f>
        <v>Assets</v>
      </c>
      <c r="H12993" t="str">
        <f>_xlfn.XLOOKUP(tbl_GL[[#This Row],[Account_key]],tbl_COA[Account_key],tbl_COA[SubClass],"Not Found")</f>
        <v>Assets</v>
      </c>
      <c r="I12993" t="str">
        <f>_xlfn.XLOOKUP(tbl_GL[[#This Row],[Account_key]],tbl_COA[Account_key],tbl_COA[SubClass2],"Not Found")</f>
        <v>Current Assets</v>
      </c>
      <c r="J12993" t="str">
        <f>_xlfn.XLOOKUP(tbl_GL[[#This Row],[Account_key]],tbl_COA[Account_key],tbl_COA[SubAccount],,0)</f>
        <v>Cash at Bank</v>
      </c>
      <c r="K12993">
        <f>YEAR(tbl_GL[[#This Row],[Date]])</f>
        <v>2019</v>
      </c>
    </row>
    <row r="12994" spans="1:11" x14ac:dyDescent="0.35">
      <c r="A12994">
        <v>1315.2</v>
      </c>
      <c r="B12994" s="24">
        <v>43830</v>
      </c>
      <c r="C12994">
        <v>5</v>
      </c>
      <c r="D12994" s="13">
        <v>430</v>
      </c>
      <c r="E12994" s="13" t="s">
        <v>110</v>
      </c>
      <c r="F12994" s="17">
        <v>19</v>
      </c>
      <c r="G12994" t="str">
        <f>_xlfn.XLOOKUP(tbl_GL[[#This Row],[Account_key]],tbl_COA[Account_key],tbl_COA[Class],"Not Found")</f>
        <v>Non-operating</v>
      </c>
      <c r="H12994" t="str">
        <f>_xlfn.XLOOKUP(tbl_GL[[#This Row],[Account_key]],tbl_COA[Account_key],tbl_COA[SubClass],"Not Found")</f>
        <v>Exchange Loss/Gain</v>
      </c>
      <c r="I12994" t="str">
        <f>_xlfn.XLOOKUP(tbl_GL[[#This Row],[Account_key]],tbl_COA[Account_key],tbl_COA[SubClass2],"Not Found")</f>
        <v>Exchange Loss/Gain</v>
      </c>
      <c r="J12994" t="str">
        <f>_xlfn.XLOOKUP(tbl_GL[[#This Row],[Account_key]],tbl_COA[Account_key],tbl_COA[SubAccount],,0)</f>
        <v>Exchange Loss/Gain</v>
      </c>
      <c r="K12994">
        <f>YEAR(tbl_GL[[#This Row],[Date]])</f>
        <v>2019</v>
      </c>
    </row>
    <row r="12995" spans="1:11" x14ac:dyDescent="0.35">
      <c r="A12995">
        <v>1316.1</v>
      </c>
      <c r="B12995" s="24">
        <v>43830</v>
      </c>
      <c r="C12995">
        <v>5</v>
      </c>
      <c r="D12995" s="13">
        <v>400</v>
      </c>
      <c r="E12995" s="13" t="s">
        <v>104</v>
      </c>
      <c r="F12995" s="17">
        <v>-125</v>
      </c>
      <c r="G12995" t="str">
        <f>_xlfn.XLOOKUP(tbl_GL[[#This Row],[Account_key]],tbl_COA[Account_key],tbl_COA[Class],"Not Found")</f>
        <v>Operating account</v>
      </c>
      <c r="H12995" t="str">
        <f>_xlfn.XLOOKUP(tbl_GL[[#This Row],[Account_key]],tbl_COA[Account_key],tbl_COA[SubClass],"Not Found")</f>
        <v>Depreciation &amp; Amortization</v>
      </c>
      <c r="I12995" t="str">
        <f>_xlfn.XLOOKUP(tbl_GL[[#This Row],[Account_key]],tbl_COA[Account_key],tbl_COA[SubClass2],"Not Found")</f>
        <v>Amortization</v>
      </c>
      <c r="J12995" t="str">
        <f>_xlfn.XLOOKUP(tbl_GL[[#This Row],[Account_key]],tbl_COA[Account_key],tbl_COA[SubAccount],,0)</f>
        <v>Amortization of Intangible Assets</v>
      </c>
      <c r="K12995">
        <f>YEAR(tbl_GL[[#This Row],[Date]])</f>
        <v>2019</v>
      </c>
    </row>
    <row r="12996" spans="1:11" x14ac:dyDescent="0.35">
      <c r="A12996">
        <v>1316.2</v>
      </c>
      <c r="B12996" s="24">
        <v>43830</v>
      </c>
      <c r="C12996">
        <v>5</v>
      </c>
      <c r="D12996" s="13">
        <v>100</v>
      </c>
      <c r="E12996" s="13" t="s">
        <v>104</v>
      </c>
      <c r="F12996" s="17">
        <v>-125</v>
      </c>
      <c r="G12996" t="str">
        <f>_xlfn.XLOOKUP(tbl_GL[[#This Row],[Account_key]],tbl_COA[Account_key],tbl_COA[Class],"Not Found")</f>
        <v>Assets</v>
      </c>
      <c r="H12996" t="str">
        <f>_xlfn.XLOOKUP(tbl_GL[[#This Row],[Account_key]],tbl_COA[Account_key],tbl_COA[SubClass],"Not Found")</f>
        <v>Assets</v>
      </c>
      <c r="I12996" t="str">
        <f>_xlfn.XLOOKUP(tbl_GL[[#This Row],[Account_key]],tbl_COA[Account_key],tbl_COA[SubClass2],"Not Found")</f>
        <v>Non-Current Assets</v>
      </c>
      <c r="J12996" t="str">
        <f>_xlfn.XLOOKUP(tbl_GL[[#This Row],[Account_key]],tbl_COA[Account_key],tbl_COA[SubAccount],,0)</f>
        <v>Patents and trademarks</v>
      </c>
      <c r="K12996">
        <f>YEAR(tbl_GL[[#This Row],[Date]])</f>
        <v>2019</v>
      </c>
    </row>
    <row r="12997" spans="1:11" x14ac:dyDescent="0.35">
      <c r="A12997">
        <v>1317.1</v>
      </c>
      <c r="B12997" s="24">
        <v>43830</v>
      </c>
      <c r="C12997">
        <v>5</v>
      </c>
      <c r="D12997" s="13">
        <v>10</v>
      </c>
      <c r="E12997" s="13" t="s">
        <v>113</v>
      </c>
      <c r="F12997" s="17">
        <v>152</v>
      </c>
      <c r="G12997" t="str">
        <f>_xlfn.XLOOKUP(tbl_GL[[#This Row],[Account_key]],tbl_COA[Account_key],tbl_COA[Class],"Not Found")</f>
        <v>Assets</v>
      </c>
      <c r="H12997" t="str">
        <f>_xlfn.XLOOKUP(tbl_GL[[#This Row],[Account_key]],tbl_COA[Account_key],tbl_COA[SubClass],"Not Found")</f>
        <v>Assets</v>
      </c>
      <c r="I12997" t="str">
        <f>_xlfn.XLOOKUP(tbl_GL[[#This Row],[Account_key]],tbl_COA[Account_key],tbl_COA[SubClass2],"Not Found")</f>
        <v>Current Assets</v>
      </c>
      <c r="J12997" t="str">
        <f>_xlfn.XLOOKUP(tbl_GL[[#This Row],[Account_key]],tbl_COA[Account_key],tbl_COA[SubAccount],,0)</f>
        <v>Cash at Bank</v>
      </c>
      <c r="K12997">
        <f>YEAR(tbl_GL[[#This Row],[Date]])</f>
        <v>2019</v>
      </c>
    </row>
    <row r="12998" spans="1:11" x14ac:dyDescent="0.35">
      <c r="A12998">
        <v>1317.2</v>
      </c>
      <c r="B12998" s="24">
        <v>43830</v>
      </c>
      <c r="C12998">
        <v>5</v>
      </c>
      <c r="D12998" s="13">
        <v>410</v>
      </c>
      <c r="E12998" s="13" t="s">
        <v>113</v>
      </c>
      <c r="F12998" s="17">
        <v>152</v>
      </c>
      <c r="G12998" t="str">
        <f>_xlfn.XLOOKUP(tbl_GL[[#This Row],[Account_key]],tbl_COA[Account_key],tbl_COA[Class],"Not Found")</f>
        <v>Non-operating</v>
      </c>
      <c r="H12998" t="str">
        <f>_xlfn.XLOOKUP(tbl_GL[[#This Row],[Account_key]],tbl_COA[Account_key],tbl_COA[SubClass],"Not Found")</f>
        <v>Interest Income</v>
      </c>
      <c r="I12998" t="str">
        <f>_xlfn.XLOOKUP(tbl_GL[[#This Row],[Account_key]],tbl_COA[Account_key],tbl_COA[SubClass2],"Not Found")</f>
        <v>Interest Income</v>
      </c>
      <c r="J12998" t="str">
        <f>_xlfn.XLOOKUP(tbl_GL[[#This Row],[Account_key]],tbl_COA[Account_key],tbl_COA[SubAccount],,0)</f>
        <v>Interest Income</v>
      </c>
      <c r="K12998">
        <f>YEAR(tbl_GL[[#This Row],[Date]])</f>
        <v>2019</v>
      </c>
    </row>
    <row r="12999" spans="1:11" x14ac:dyDescent="0.35">
      <c r="A12999">
        <v>1318.1</v>
      </c>
      <c r="B12999" s="24">
        <v>43830</v>
      </c>
      <c r="C12999">
        <v>5</v>
      </c>
      <c r="D12999" s="13">
        <v>440</v>
      </c>
      <c r="E12999" s="13" t="s">
        <v>112</v>
      </c>
      <c r="F12999" s="17">
        <v>-195</v>
      </c>
      <c r="G12999" t="str">
        <f>_xlfn.XLOOKUP(tbl_GL[[#This Row],[Account_key]],tbl_COA[Account_key],tbl_COA[Class],"Not Found")</f>
        <v>Interest &amp; Tax</v>
      </c>
      <c r="H12999" t="str">
        <f>_xlfn.XLOOKUP(tbl_GL[[#This Row],[Account_key]],tbl_COA[Account_key],tbl_COA[SubClass],"Not Found")</f>
        <v>Interest Expense</v>
      </c>
      <c r="I12999" t="str">
        <f>_xlfn.XLOOKUP(tbl_GL[[#This Row],[Account_key]],tbl_COA[Account_key],tbl_COA[SubClass2],"Not Found")</f>
        <v>Interest Expense</v>
      </c>
      <c r="J12999" t="str">
        <f>_xlfn.XLOOKUP(tbl_GL[[#This Row],[Account_key]],tbl_COA[Account_key],tbl_COA[SubAccount],,0)</f>
        <v>Interest Expense</v>
      </c>
      <c r="K12999">
        <f>YEAR(tbl_GL[[#This Row],[Date]])</f>
        <v>2019</v>
      </c>
    </row>
    <row r="13000" spans="1:11" x14ac:dyDescent="0.35">
      <c r="A13000">
        <v>1318.2</v>
      </c>
      <c r="B13000" s="24">
        <v>43830</v>
      </c>
      <c r="C13000">
        <v>5</v>
      </c>
      <c r="D13000" s="13">
        <v>121</v>
      </c>
      <c r="E13000" s="13" t="s">
        <v>112</v>
      </c>
      <c r="F13000" s="17">
        <v>195</v>
      </c>
      <c r="G13000" t="str">
        <f>_xlfn.XLOOKUP(tbl_GL[[#This Row],[Account_key]],tbl_COA[Account_key],tbl_COA[Class],"Not Found")</f>
        <v>Liabilities and Owners Equity</v>
      </c>
      <c r="H13000" t="str">
        <f>_xlfn.XLOOKUP(tbl_GL[[#This Row],[Account_key]],tbl_COA[Account_key],tbl_COA[SubClass],"Not Found")</f>
        <v>Liabilities</v>
      </c>
      <c r="I13000" t="str">
        <f>_xlfn.XLOOKUP(tbl_GL[[#This Row],[Account_key]],tbl_COA[Account_key],tbl_COA[SubClass2],"Not Found")</f>
        <v>Current Liabilities</v>
      </c>
      <c r="J13000" t="str">
        <f>_xlfn.XLOOKUP(tbl_GL[[#This Row],[Account_key]],tbl_COA[Account_key],tbl_COA[SubAccount],,0)</f>
        <v>Interest Payable</v>
      </c>
      <c r="K13000">
        <f>YEAR(tbl_GL[[#This Row],[Date]])</f>
        <v>2019</v>
      </c>
    </row>
    <row r="13001" spans="1:11" x14ac:dyDescent="0.35">
      <c r="A13001">
        <v>1319.1</v>
      </c>
      <c r="B13001" s="24">
        <v>43830</v>
      </c>
      <c r="C13001">
        <v>5</v>
      </c>
      <c r="D13001" s="13">
        <v>240</v>
      </c>
      <c r="E13001" s="13" t="s">
        <v>56</v>
      </c>
      <c r="F13001" s="17">
        <v>-4500</v>
      </c>
      <c r="G13001" t="str">
        <f>_xlfn.XLOOKUP(tbl_GL[[#This Row],[Account_key]],tbl_COA[Account_key],tbl_COA[Class],"Not Found")</f>
        <v>Operating account</v>
      </c>
      <c r="H13001" t="str">
        <f>_xlfn.XLOOKUP(tbl_GL[[#This Row],[Account_key]],tbl_COA[Account_key],tbl_COA[SubClass],"Not Found")</f>
        <v>Operating Expenses</v>
      </c>
      <c r="I13001" t="str">
        <f>_xlfn.XLOOKUP(tbl_GL[[#This Row],[Account_key]],tbl_COA[Account_key],tbl_COA[SubClass2],"Not Found")</f>
        <v>Sales &amp; Distribution</v>
      </c>
      <c r="J13001" t="str">
        <f>_xlfn.XLOOKUP(tbl_GL[[#This Row],[Account_key]],tbl_COA[Account_key],tbl_COA[SubAccount],,0)</f>
        <v>Salaries</v>
      </c>
      <c r="K13001">
        <f>YEAR(tbl_GL[[#This Row],[Date]])</f>
        <v>2019</v>
      </c>
    </row>
    <row r="13002" spans="1:11" x14ac:dyDescent="0.35">
      <c r="A13002">
        <v>1319.2</v>
      </c>
      <c r="B13002" s="24">
        <v>43830</v>
      </c>
      <c r="C13002">
        <v>5</v>
      </c>
      <c r="D13002" s="13">
        <v>10</v>
      </c>
      <c r="E13002" s="13" t="s">
        <v>56</v>
      </c>
      <c r="F13002" s="17">
        <v>-4500</v>
      </c>
      <c r="G13002" t="str">
        <f>_xlfn.XLOOKUP(tbl_GL[[#This Row],[Account_key]],tbl_COA[Account_key],tbl_COA[Class],"Not Found")</f>
        <v>Assets</v>
      </c>
      <c r="H13002" t="str">
        <f>_xlfn.XLOOKUP(tbl_GL[[#This Row],[Account_key]],tbl_COA[Account_key],tbl_COA[SubClass],"Not Found")</f>
        <v>Assets</v>
      </c>
      <c r="I13002" t="str">
        <f>_xlfn.XLOOKUP(tbl_GL[[#This Row],[Account_key]],tbl_COA[Account_key],tbl_COA[SubClass2],"Not Found")</f>
        <v>Current Assets</v>
      </c>
      <c r="J13002" t="str">
        <f>_xlfn.XLOOKUP(tbl_GL[[#This Row],[Account_key]],tbl_COA[Account_key],tbl_COA[SubAccount],,0)</f>
        <v>Cash at Bank</v>
      </c>
      <c r="K13002">
        <f>YEAR(tbl_GL[[#This Row],[Date]])</f>
        <v>2019</v>
      </c>
    </row>
    <row r="13003" spans="1:11" x14ac:dyDescent="0.35">
      <c r="A13003">
        <v>1320.1</v>
      </c>
      <c r="B13003" s="24">
        <v>43830</v>
      </c>
      <c r="C13003">
        <v>5</v>
      </c>
      <c r="D13003" s="13">
        <v>450</v>
      </c>
      <c r="E13003" s="23" t="s">
        <v>108</v>
      </c>
      <c r="F13003" s="17">
        <v>-4880</v>
      </c>
      <c r="G13003" t="str">
        <f>_xlfn.XLOOKUP(tbl_GL[[#This Row],[Account_key]],tbl_COA[Account_key],tbl_COA[Class],"Not Found")</f>
        <v>Interest &amp; Tax</v>
      </c>
      <c r="H13003" t="str">
        <f>_xlfn.XLOOKUP(tbl_GL[[#This Row],[Account_key]],tbl_COA[Account_key],tbl_COA[SubClass],"Not Found")</f>
        <v>Taxation</v>
      </c>
      <c r="I13003" t="str">
        <f>_xlfn.XLOOKUP(tbl_GL[[#This Row],[Account_key]],tbl_COA[Account_key],tbl_COA[SubClass2],"Not Found")</f>
        <v>Taxation</v>
      </c>
      <c r="J13003" t="str">
        <f>_xlfn.XLOOKUP(tbl_GL[[#This Row],[Account_key]],tbl_COA[Account_key],tbl_COA[SubAccount],,0)</f>
        <v>Taxation</v>
      </c>
      <c r="K13003">
        <f>YEAR(tbl_GL[[#This Row],[Date]])</f>
        <v>2019</v>
      </c>
    </row>
    <row r="13004" spans="1:11" x14ac:dyDescent="0.35">
      <c r="A13004">
        <v>1320.2</v>
      </c>
      <c r="B13004" s="24">
        <v>43830</v>
      </c>
      <c r="C13004">
        <v>5</v>
      </c>
      <c r="D13004" s="13">
        <v>122</v>
      </c>
      <c r="E13004" s="23" t="s">
        <v>108</v>
      </c>
      <c r="F13004" s="17">
        <v>4880</v>
      </c>
      <c r="G13004" t="str">
        <f>_xlfn.XLOOKUP(tbl_GL[[#This Row],[Account_key]],tbl_COA[Account_key],tbl_COA[Class],"Not Found")</f>
        <v>Liabilities and Owners Equity</v>
      </c>
      <c r="H13004" t="str">
        <f>_xlfn.XLOOKUP(tbl_GL[[#This Row],[Account_key]],tbl_COA[Account_key],tbl_COA[SubClass],"Not Found")</f>
        <v>Liabilities</v>
      </c>
      <c r="I13004" t="str">
        <f>_xlfn.XLOOKUP(tbl_GL[[#This Row],[Account_key]],tbl_COA[Account_key],tbl_COA[SubClass2],"Not Found")</f>
        <v>Current Liabilities</v>
      </c>
      <c r="J13004" t="str">
        <f>_xlfn.XLOOKUP(tbl_GL[[#This Row],[Account_key]],tbl_COA[Account_key],tbl_COA[SubAccount],,0)</f>
        <v>Tax payable</v>
      </c>
      <c r="K13004">
        <f>YEAR(tbl_GL[[#This Row],[Date]])</f>
        <v>2019</v>
      </c>
    </row>
    <row r="13005" spans="1:11" x14ac:dyDescent="0.35">
      <c r="A13005">
        <v>1321.1</v>
      </c>
      <c r="B13005" s="24">
        <v>43830</v>
      </c>
      <c r="C13005">
        <v>5</v>
      </c>
      <c r="D13005" s="13">
        <v>380</v>
      </c>
      <c r="E13005" s="13" t="s">
        <v>101</v>
      </c>
      <c r="F13005" s="17">
        <v>-4900</v>
      </c>
      <c r="G13005" t="str">
        <f>_xlfn.XLOOKUP(tbl_GL[[#This Row],[Account_key]],tbl_COA[Account_key],tbl_COA[Class],"Not Found")</f>
        <v>Operating account</v>
      </c>
      <c r="H13005" t="str">
        <f>_xlfn.XLOOKUP(tbl_GL[[#This Row],[Account_key]],tbl_COA[Account_key],tbl_COA[SubClass],"Not Found")</f>
        <v>Depreciation &amp; Amortization</v>
      </c>
      <c r="I13005" t="str">
        <f>_xlfn.XLOOKUP(tbl_GL[[#This Row],[Account_key]],tbl_COA[Account_key],tbl_COA[SubClass2],"Not Found")</f>
        <v>Depreciation</v>
      </c>
      <c r="J13005" t="str">
        <f>_xlfn.XLOOKUP(tbl_GL[[#This Row],[Account_key]],tbl_COA[Account_key],tbl_COA[SubAccount],,0)</f>
        <v>Equipment</v>
      </c>
      <c r="K13005">
        <f>YEAR(tbl_GL[[#This Row],[Date]])</f>
        <v>2019</v>
      </c>
    </row>
    <row r="13006" spans="1:11" x14ac:dyDescent="0.35">
      <c r="A13006">
        <v>1321.2</v>
      </c>
      <c r="B13006" s="24">
        <v>43830</v>
      </c>
      <c r="C13006">
        <v>5</v>
      </c>
      <c r="D13006" s="13">
        <v>90</v>
      </c>
      <c r="E13006" s="13" t="s">
        <v>101</v>
      </c>
      <c r="F13006" s="17">
        <v>-4900</v>
      </c>
      <c r="G13006" t="str">
        <f>_xlfn.XLOOKUP(tbl_GL[[#This Row],[Account_key]],tbl_COA[Account_key],tbl_COA[Class],"Not Found")</f>
        <v>Assets</v>
      </c>
      <c r="H13006" t="str">
        <f>_xlfn.XLOOKUP(tbl_GL[[#This Row],[Account_key]],tbl_COA[Account_key],tbl_COA[SubClass],"Not Found")</f>
        <v>Assets</v>
      </c>
      <c r="I13006" t="str">
        <f>_xlfn.XLOOKUP(tbl_GL[[#This Row],[Account_key]],tbl_COA[Account_key],tbl_COA[SubClass2],"Not Found")</f>
        <v>Non-Current Assets</v>
      </c>
      <c r="J13006" t="str">
        <f>_xlfn.XLOOKUP(tbl_GL[[#This Row],[Account_key]],tbl_COA[Account_key],tbl_COA[SubAccount],,0)</f>
        <v>Office Furniture &amp; Equipment</v>
      </c>
      <c r="K13006">
        <f>YEAR(tbl_GL[[#This Row],[Date]])</f>
        <v>2019</v>
      </c>
    </row>
    <row r="13007" spans="1:11" x14ac:dyDescent="0.35">
      <c r="A13007">
        <v>1322.1</v>
      </c>
      <c r="B13007" s="24">
        <v>43830</v>
      </c>
      <c r="C13007">
        <v>5</v>
      </c>
      <c r="D13007" s="13">
        <v>201</v>
      </c>
      <c r="E13007" s="13" t="s">
        <v>128</v>
      </c>
      <c r="F13007" s="17">
        <v>-24375</v>
      </c>
      <c r="G13007" t="str">
        <f>_xlfn.XLOOKUP(tbl_GL[[#This Row],[Account_key]],tbl_COA[Account_key],tbl_COA[Class],"Not Found")</f>
        <v>Liabilities and Owners Equity</v>
      </c>
      <c r="H13007" t="str">
        <f>_xlfn.XLOOKUP(tbl_GL[[#This Row],[Account_key]],tbl_COA[Account_key],tbl_COA[SubClass],"Not Found")</f>
        <v>Owners Equity</v>
      </c>
      <c r="I13007" t="str">
        <f>_xlfn.XLOOKUP(tbl_GL[[#This Row],[Account_key]],tbl_COA[Account_key],tbl_COA[SubClass2],"Not Found")</f>
        <v>Retained Earnings</v>
      </c>
      <c r="J13007" t="str">
        <f>_xlfn.XLOOKUP(tbl_GL[[#This Row],[Account_key]],tbl_COA[Account_key],tbl_COA[SubAccount],,0)</f>
        <v>Dividends paid</v>
      </c>
      <c r="K13007">
        <f>YEAR(tbl_GL[[#This Row],[Date]])</f>
        <v>2019</v>
      </c>
    </row>
    <row r="13008" spans="1:11" x14ac:dyDescent="0.35">
      <c r="A13008">
        <v>1322.2</v>
      </c>
      <c r="B13008" s="24">
        <v>43830</v>
      </c>
      <c r="C13008">
        <v>5</v>
      </c>
      <c r="D13008" s="13">
        <v>135</v>
      </c>
      <c r="E13008" s="13" t="s">
        <v>128</v>
      </c>
      <c r="F13008" s="17">
        <v>24375</v>
      </c>
      <c r="G13008" t="str">
        <f>_xlfn.XLOOKUP(tbl_GL[[#This Row],[Account_key]],tbl_COA[Account_key],tbl_COA[Class],"Not Found")</f>
        <v>Liabilities and Owners Equity</v>
      </c>
      <c r="H13008" t="str">
        <f>_xlfn.XLOOKUP(tbl_GL[[#This Row],[Account_key]],tbl_COA[Account_key],tbl_COA[SubClass],"Not Found")</f>
        <v>Liabilities</v>
      </c>
      <c r="I13008" t="str">
        <f>_xlfn.XLOOKUP(tbl_GL[[#This Row],[Account_key]],tbl_COA[Account_key],tbl_COA[SubClass2],"Not Found")</f>
        <v>Current Liabilities</v>
      </c>
      <c r="J13008" t="str">
        <f>_xlfn.XLOOKUP(tbl_GL[[#This Row],[Account_key]],tbl_COA[Account_key],tbl_COA[SubAccount],,0)</f>
        <v>Dividends payable</v>
      </c>
      <c r="K13008">
        <f>YEAR(tbl_GL[[#This Row],[Date]])</f>
        <v>2019</v>
      </c>
    </row>
    <row r="13009" spans="1:11" x14ac:dyDescent="0.35">
      <c r="A13009">
        <v>1324.1</v>
      </c>
      <c r="B13009" s="24">
        <v>43830</v>
      </c>
      <c r="C13009">
        <v>5</v>
      </c>
      <c r="D13009" s="13">
        <v>90</v>
      </c>
      <c r="E13009" s="13" t="s">
        <v>111</v>
      </c>
      <c r="F13009" s="17">
        <v>-86400</v>
      </c>
      <c r="G13009" t="str">
        <f>_xlfn.XLOOKUP(tbl_GL[[#This Row],[Account_key]],tbl_COA[Account_key],tbl_COA[Class],"Not Found")</f>
        <v>Assets</v>
      </c>
      <c r="H13009" t="str">
        <f>_xlfn.XLOOKUP(tbl_GL[[#This Row],[Account_key]],tbl_COA[Account_key],tbl_COA[SubClass],"Not Found")</f>
        <v>Assets</v>
      </c>
      <c r="I13009" t="str">
        <f>_xlfn.XLOOKUP(tbl_GL[[#This Row],[Account_key]],tbl_COA[Account_key],tbl_COA[SubClass2],"Not Found")</f>
        <v>Non-Current Assets</v>
      </c>
      <c r="J13009" t="str">
        <f>_xlfn.XLOOKUP(tbl_GL[[#This Row],[Account_key]],tbl_COA[Account_key],tbl_COA[SubAccount],,0)</f>
        <v>Office Furniture &amp; Equipment</v>
      </c>
      <c r="K13009">
        <f>YEAR(tbl_GL[[#This Row],[Date]])</f>
        <v>2019</v>
      </c>
    </row>
    <row r="13010" spans="1:11" x14ac:dyDescent="0.35">
      <c r="A13010">
        <v>1324.2</v>
      </c>
      <c r="B13010" s="24">
        <v>43830</v>
      </c>
      <c r="C13010">
        <v>5</v>
      </c>
      <c r="D13010" s="13">
        <v>10</v>
      </c>
      <c r="E13010" s="13" t="s">
        <v>111</v>
      </c>
      <c r="F13010" s="17">
        <v>86940</v>
      </c>
      <c r="G13010" t="str">
        <f>_xlfn.XLOOKUP(tbl_GL[[#This Row],[Account_key]],tbl_COA[Account_key],tbl_COA[Class],"Not Found")</f>
        <v>Assets</v>
      </c>
      <c r="H13010" t="str">
        <f>_xlfn.XLOOKUP(tbl_GL[[#This Row],[Account_key]],tbl_COA[Account_key],tbl_COA[SubClass],"Not Found")</f>
        <v>Assets</v>
      </c>
      <c r="I13010" t="str">
        <f>_xlfn.XLOOKUP(tbl_GL[[#This Row],[Account_key]],tbl_COA[Account_key],tbl_COA[SubClass2],"Not Found")</f>
        <v>Current Assets</v>
      </c>
      <c r="J13010" t="str">
        <f>_xlfn.XLOOKUP(tbl_GL[[#This Row],[Account_key]],tbl_COA[Account_key],tbl_COA[SubAccount],,0)</f>
        <v>Cash at Bank</v>
      </c>
      <c r="K13010">
        <f>YEAR(tbl_GL[[#This Row],[Date]])</f>
        <v>2019</v>
      </c>
    </row>
    <row r="13011" spans="1:11" x14ac:dyDescent="0.35">
      <c r="A13011">
        <v>1324.3</v>
      </c>
      <c r="B13011" s="24">
        <v>43830</v>
      </c>
      <c r="C13011">
        <v>5</v>
      </c>
      <c r="D13011" s="13">
        <v>420</v>
      </c>
      <c r="E13011" s="13" t="s">
        <v>111</v>
      </c>
      <c r="F13011" s="17">
        <v>540</v>
      </c>
      <c r="G13011" t="str">
        <f>_xlfn.XLOOKUP(tbl_GL[[#This Row],[Account_key]],tbl_COA[Account_key],tbl_COA[Class],"Not Found")</f>
        <v>Non-operating</v>
      </c>
      <c r="H13011" t="str">
        <f>_xlfn.XLOOKUP(tbl_GL[[#This Row],[Account_key]],tbl_COA[Account_key],tbl_COA[SubClass],"Not Found")</f>
        <v>Gain/Loss on Sales of Asset</v>
      </c>
      <c r="I13011" t="str">
        <f>_xlfn.XLOOKUP(tbl_GL[[#This Row],[Account_key]],tbl_COA[Account_key],tbl_COA[SubClass2],"Not Found")</f>
        <v>Gain/Loss on Sales of Asset</v>
      </c>
      <c r="J13011" t="str">
        <f>_xlfn.XLOOKUP(tbl_GL[[#This Row],[Account_key]],tbl_COA[Account_key],tbl_COA[SubAccount],,0)</f>
        <v>Gain/Loss on Sales of Asset</v>
      </c>
      <c r="K13011">
        <f>YEAR(tbl_GL[[#This Row],[Date]])</f>
        <v>2019</v>
      </c>
    </row>
    <row r="13012" spans="1:11" hidden="1" x14ac:dyDescent="0.35">
      <c r="A13012">
        <v>1.1000000000000001</v>
      </c>
      <c r="B13012" s="24">
        <v>43101</v>
      </c>
      <c r="C13012">
        <v>6</v>
      </c>
      <c r="D13012" s="13">
        <v>230</v>
      </c>
      <c r="E13012" s="13" t="s">
        <v>4</v>
      </c>
      <c r="F13012" s="17">
        <v>-471</v>
      </c>
      <c r="G13012" t="str">
        <f>_xlfn.XLOOKUP(tbl_GL[[#This Row],[Account_key]],tbl_COA[Account_key],tbl_COA[Class],"Not Found")</f>
        <v>Trading account</v>
      </c>
      <c r="H13012" t="str">
        <f>_xlfn.XLOOKUP(tbl_GL[[#This Row],[Account_key]],tbl_COA[Account_key],tbl_COA[SubClass],"Not Found")</f>
        <v>Cost of Sales</v>
      </c>
      <c r="I13012" t="str">
        <f>_xlfn.XLOOKUP(tbl_GL[[#This Row],[Account_key]],tbl_COA[Account_key],tbl_COA[SubClass2],"Not Found")</f>
        <v>Cost of Sales</v>
      </c>
      <c r="J13012" t="str">
        <f>_xlfn.XLOOKUP(tbl_GL[[#This Row],[Account_key]],tbl_COA[Account_key],tbl_COA[SubAccount],,0)</f>
        <v>Cost of Sales</v>
      </c>
      <c r="K13012">
        <f>YEAR(tbl_GL[[#This Row],[Date]])</f>
        <v>2018</v>
      </c>
    </row>
    <row r="13013" spans="1:11" hidden="1" x14ac:dyDescent="0.35">
      <c r="A13013">
        <v>1.2</v>
      </c>
      <c r="B13013" s="24">
        <v>43101</v>
      </c>
      <c r="C13013">
        <v>6</v>
      </c>
      <c r="D13013" s="13">
        <v>60</v>
      </c>
      <c r="E13013" s="13" t="s">
        <v>4</v>
      </c>
      <c r="F13013" s="17">
        <v>-471</v>
      </c>
      <c r="G13013" t="str">
        <f>_xlfn.XLOOKUP(tbl_GL[[#This Row],[Account_key]],tbl_COA[Account_key],tbl_COA[Class],"Not Found")</f>
        <v>Assets</v>
      </c>
      <c r="H13013" t="str">
        <f>_xlfn.XLOOKUP(tbl_GL[[#This Row],[Account_key]],tbl_COA[Account_key],tbl_COA[SubClass],"Not Found")</f>
        <v>Assets</v>
      </c>
      <c r="I13013" t="str">
        <f>_xlfn.XLOOKUP(tbl_GL[[#This Row],[Account_key]],tbl_COA[Account_key],tbl_COA[SubClass2],"Not Found")</f>
        <v>Current Assets</v>
      </c>
      <c r="J13013" t="str">
        <f>_xlfn.XLOOKUP(tbl_GL[[#This Row],[Account_key]],tbl_COA[Account_key],tbl_COA[SubAccount],,0)</f>
        <v>Inventory</v>
      </c>
      <c r="K13013">
        <f>YEAR(tbl_GL[[#This Row],[Date]])</f>
        <v>2018</v>
      </c>
    </row>
    <row r="13014" spans="1:11" hidden="1" x14ac:dyDescent="0.35">
      <c r="A13014">
        <v>2.1</v>
      </c>
      <c r="B13014" s="24">
        <v>43101</v>
      </c>
      <c r="C13014">
        <v>6</v>
      </c>
      <c r="D13014" s="13">
        <v>230</v>
      </c>
      <c r="E13014" s="13" t="s">
        <v>4</v>
      </c>
      <c r="F13014" s="17">
        <v>-597</v>
      </c>
      <c r="G13014" t="str">
        <f>_xlfn.XLOOKUP(tbl_GL[[#This Row],[Account_key]],tbl_COA[Account_key],tbl_COA[Class],"Not Found")</f>
        <v>Trading account</v>
      </c>
      <c r="H13014" t="str">
        <f>_xlfn.XLOOKUP(tbl_GL[[#This Row],[Account_key]],tbl_COA[Account_key],tbl_COA[SubClass],"Not Found")</f>
        <v>Cost of Sales</v>
      </c>
      <c r="I13014" t="str">
        <f>_xlfn.XLOOKUP(tbl_GL[[#This Row],[Account_key]],tbl_COA[Account_key],tbl_COA[SubClass2],"Not Found")</f>
        <v>Cost of Sales</v>
      </c>
      <c r="J13014" t="str">
        <f>_xlfn.XLOOKUP(tbl_GL[[#This Row],[Account_key]],tbl_COA[Account_key],tbl_COA[SubAccount],,0)</f>
        <v>Cost of Sales</v>
      </c>
      <c r="K13014">
        <f>YEAR(tbl_GL[[#This Row],[Date]])</f>
        <v>2018</v>
      </c>
    </row>
    <row r="13015" spans="1:11" hidden="1" x14ac:dyDescent="0.35">
      <c r="A13015">
        <v>2.2000000000000002</v>
      </c>
      <c r="B13015" s="24">
        <v>43101</v>
      </c>
      <c r="C13015">
        <v>6</v>
      </c>
      <c r="D13015" s="13">
        <v>60</v>
      </c>
      <c r="E13015" s="13" t="s">
        <v>4</v>
      </c>
      <c r="F13015" s="17">
        <v>-597</v>
      </c>
      <c r="G13015" t="str">
        <f>_xlfn.XLOOKUP(tbl_GL[[#This Row],[Account_key]],tbl_COA[Account_key],tbl_COA[Class],"Not Found")</f>
        <v>Assets</v>
      </c>
      <c r="H13015" t="str">
        <f>_xlfn.XLOOKUP(tbl_GL[[#This Row],[Account_key]],tbl_COA[Account_key],tbl_COA[SubClass],"Not Found")</f>
        <v>Assets</v>
      </c>
      <c r="I13015" t="str">
        <f>_xlfn.XLOOKUP(tbl_GL[[#This Row],[Account_key]],tbl_COA[Account_key],tbl_COA[SubClass2],"Not Found")</f>
        <v>Current Assets</v>
      </c>
      <c r="J13015" t="str">
        <f>_xlfn.XLOOKUP(tbl_GL[[#This Row],[Account_key]],tbl_COA[Account_key],tbl_COA[SubAccount],,0)</f>
        <v>Inventory</v>
      </c>
      <c r="K13015">
        <f>YEAR(tbl_GL[[#This Row],[Date]])</f>
        <v>2018</v>
      </c>
    </row>
    <row r="13016" spans="1:11" hidden="1" x14ac:dyDescent="0.35">
      <c r="A13016">
        <v>3.1</v>
      </c>
      <c r="B13016" s="24">
        <v>43101</v>
      </c>
      <c r="C13016">
        <v>6</v>
      </c>
      <c r="D13016" s="13">
        <v>210</v>
      </c>
      <c r="E13016" s="13" t="s">
        <v>8</v>
      </c>
      <c r="F13016" s="17">
        <v>1179</v>
      </c>
      <c r="G13016" t="str">
        <f>_xlfn.XLOOKUP(tbl_GL[[#This Row],[Account_key]],tbl_COA[Account_key],tbl_COA[Class],"Not Found")</f>
        <v>Trading account</v>
      </c>
      <c r="H13016" t="str">
        <f>_xlfn.XLOOKUP(tbl_GL[[#This Row],[Account_key]],tbl_COA[Account_key],tbl_COA[SubClass],"Not Found")</f>
        <v>Sales</v>
      </c>
      <c r="I13016" t="str">
        <f>_xlfn.XLOOKUP(tbl_GL[[#This Row],[Account_key]],tbl_COA[Account_key],tbl_COA[SubClass2],"Not Found")</f>
        <v>Sales</v>
      </c>
      <c r="J13016" t="str">
        <f>_xlfn.XLOOKUP(tbl_GL[[#This Row],[Account_key]],tbl_COA[Account_key],tbl_COA[SubAccount],,0)</f>
        <v>Sales</v>
      </c>
      <c r="K13016">
        <f>YEAR(tbl_GL[[#This Row],[Date]])</f>
        <v>2018</v>
      </c>
    </row>
    <row r="13017" spans="1:11" hidden="1" x14ac:dyDescent="0.35">
      <c r="A13017">
        <v>3.2</v>
      </c>
      <c r="B13017" s="24">
        <v>43101</v>
      </c>
      <c r="C13017">
        <v>6</v>
      </c>
      <c r="D13017" s="13">
        <v>30</v>
      </c>
      <c r="E13017" s="13" t="s">
        <v>8</v>
      </c>
      <c r="F13017" s="17">
        <v>1179</v>
      </c>
      <c r="G13017" t="str">
        <f>_xlfn.XLOOKUP(tbl_GL[[#This Row],[Account_key]],tbl_COA[Account_key],tbl_COA[Class],"Not Found")</f>
        <v>Assets</v>
      </c>
      <c r="H13017" t="str">
        <f>_xlfn.XLOOKUP(tbl_GL[[#This Row],[Account_key]],tbl_COA[Account_key],tbl_COA[SubClass],"Not Found")</f>
        <v>Assets</v>
      </c>
      <c r="I13017" t="str">
        <f>_xlfn.XLOOKUP(tbl_GL[[#This Row],[Account_key]],tbl_COA[Account_key],tbl_COA[SubClass2],"Not Found")</f>
        <v>Current Assets</v>
      </c>
      <c r="J13017" t="str">
        <f>_xlfn.XLOOKUP(tbl_GL[[#This Row],[Account_key]],tbl_COA[Account_key],tbl_COA[SubAccount],,0)</f>
        <v>Trade Receivables</v>
      </c>
      <c r="K13017">
        <f>YEAR(tbl_GL[[#This Row],[Date]])</f>
        <v>2018</v>
      </c>
    </row>
    <row r="13018" spans="1:11" hidden="1" x14ac:dyDescent="0.35">
      <c r="A13018">
        <v>4.0999999999999996</v>
      </c>
      <c r="B13018" s="24">
        <v>43101</v>
      </c>
      <c r="C13018">
        <v>6</v>
      </c>
      <c r="D13018" s="13">
        <v>280</v>
      </c>
      <c r="E13018" s="13" t="s">
        <v>97</v>
      </c>
      <c r="F13018" s="17">
        <v>-1197</v>
      </c>
      <c r="G13018" t="str">
        <f>_xlfn.XLOOKUP(tbl_GL[[#This Row],[Account_key]],tbl_COA[Account_key],tbl_COA[Class],"Not Found")</f>
        <v>Operating account</v>
      </c>
      <c r="H13018" t="str">
        <f>_xlfn.XLOOKUP(tbl_GL[[#This Row],[Account_key]],tbl_COA[Account_key],tbl_COA[SubClass],"Not Found")</f>
        <v>Operating Expenses</v>
      </c>
      <c r="I13018" t="str">
        <f>_xlfn.XLOOKUP(tbl_GL[[#This Row],[Account_key]],tbl_COA[Account_key],tbl_COA[SubClass2],"Not Found")</f>
        <v>Marketing</v>
      </c>
      <c r="J13018" t="str">
        <f>_xlfn.XLOOKUP(tbl_GL[[#This Row],[Account_key]],tbl_COA[Account_key],tbl_COA[SubAccount],,0)</f>
        <v>Advertisements</v>
      </c>
      <c r="K13018">
        <f>YEAR(tbl_GL[[#This Row],[Date]])</f>
        <v>2018</v>
      </c>
    </row>
    <row r="13019" spans="1:11" hidden="1" x14ac:dyDescent="0.35">
      <c r="A13019">
        <v>4.2</v>
      </c>
      <c r="B13019" s="24">
        <v>43101</v>
      </c>
      <c r="C13019">
        <v>6</v>
      </c>
      <c r="D13019" s="13">
        <v>120</v>
      </c>
      <c r="E13019" s="13" t="s">
        <v>97</v>
      </c>
      <c r="F13019" s="17">
        <v>1197</v>
      </c>
      <c r="G13019" t="str">
        <f>_xlfn.XLOOKUP(tbl_GL[[#This Row],[Account_key]],tbl_COA[Account_key],tbl_COA[Class],"Not Found")</f>
        <v>Liabilities and Owners Equity</v>
      </c>
      <c r="H13019" t="str">
        <f>_xlfn.XLOOKUP(tbl_GL[[#This Row],[Account_key]],tbl_COA[Account_key],tbl_COA[SubClass],"Not Found")</f>
        <v>Liabilities</v>
      </c>
      <c r="I13019" t="str">
        <f>_xlfn.XLOOKUP(tbl_GL[[#This Row],[Account_key]],tbl_COA[Account_key],tbl_COA[SubClass2],"Not Found")</f>
        <v>Current Liabilities</v>
      </c>
      <c r="J13019" t="str">
        <f>_xlfn.XLOOKUP(tbl_GL[[#This Row],[Account_key]],tbl_COA[Account_key],tbl_COA[SubAccount],,0)</f>
        <v>Accrued Expenses</v>
      </c>
      <c r="K13019">
        <f>YEAR(tbl_GL[[#This Row],[Date]])</f>
        <v>2018</v>
      </c>
    </row>
    <row r="13020" spans="1:11" hidden="1" x14ac:dyDescent="0.35">
      <c r="A13020">
        <v>5.0999999999999996</v>
      </c>
      <c r="B13020" s="24">
        <v>43101</v>
      </c>
      <c r="C13020">
        <v>6</v>
      </c>
      <c r="D13020" s="13">
        <v>210</v>
      </c>
      <c r="E13020" s="13" t="s">
        <v>7</v>
      </c>
      <c r="F13020" s="17">
        <v>1369</v>
      </c>
      <c r="G13020" t="str">
        <f>_xlfn.XLOOKUP(tbl_GL[[#This Row],[Account_key]],tbl_COA[Account_key],tbl_COA[Class],"Not Found")</f>
        <v>Trading account</v>
      </c>
      <c r="H13020" t="str">
        <f>_xlfn.XLOOKUP(tbl_GL[[#This Row],[Account_key]],tbl_COA[Account_key],tbl_COA[SubClass],"Not Found")</f>
        <v>Sales</v>
      </c>
      <c r="I13020" t="str">
        <f>_xlfn.XLOOKUP(tbl_GL[[#This Row],[Account_key]],tbl_COA[Account_key],tbl_COA[SubClass2],"Not Found")</f>
        <v>Sales</v>
      </c>
      <c r="J13020" t="str">
        <f>_xlfn.XLOOKUP(tbl_GL[[#This Row],[Account_key]],tbl_COA[Account_key],tbl_COA[SubAccount],,0)</f>
        <v>Sales</v>
      </c>
      <c r="K13020">
        <f>YEAR(tbl_GL[[#This Row],[Date]])</f>
        <v>2018</v>
      </c>
    </row>
    <row r="13021" spans="1:11" hidden="1" x14ac:dyDescent="0.35">
      <c r="A13021">
        <v>5.2</v>
      </c>
      <c r="B13021" s="24">
        <v>43101</v>
      </c>
      <c r="C13021">
        <v>6</v>
      </c>
      <c r="D13021" s="13">
        <v>10</v>
      </c>
      <c r="E13021" s="13" t="s">
        <v>7</v>
      </c>
      <c r="F13021" s="17">
        <v>1369</v>
      </c>
      <c r="G13021" t="str">
        <f>_xlfn.XLOOKUP(tbl_GL[[#This Row],[Account_key]],tbl_COA[Account_key],tbl_COA[Class],"Not Found")</f>
        <v>Assets</v>
      </c>
      <c r="H13021" t="str">
        <f>_xlfn.XLOOKUP(tbl_GL[[#This Row],[Account_key]],tbl_COA[Account_key],tbl_COA[SubClass],"Not Found")</f>
        <v>Assets</v>
      </c>
      <c r="I13021" t="str">
        <f>_xlfn.XLOOKUP(tbl_GL[[#This Row],[Account_key]],tbl_COA[Account_key],tbl_COA[SubClass2],"Not Found")</f>
        <v>Current Assets</v>
      </c>
      <c r="J13021" t="str">
        <f>_xlfn.XLOOKUP(tbl_GL[[#This Row],[Account_key]],tbl_COA[Account_key],tbl_COA[SubAccount],,0)</f>
        <v>Cash at Bank</v>
      </c>
      <c r="K13021">
        <f>YEAR(tbl_GL[[#This Row],[Date]])</f>
        <v>2018</v>
      </c>
    </row>
    <row r="13022" spans="1:11" hidden="1" x14ac:dyDescent="0.35">
      <c r="A13022">
        <v>6.1</v>
      </c>
      <c r="B13022" s="24">
        <v>43101</v>
      </c>
      <c r="C13022">
        <v>6</v>
      </c>
      <c r="D13022" s="13">
        <v>230</v>
      </c>
      <c r="E13022" s="13" t="s">
        <v>4</v>
      </c>
      <c r="F13022" s="17">
        <v>-2331</v>
      </c>
      <c r="G13022" t="str">
        <f>_xlfn.XLOOKUP(tbl_GL[[#This Row],[Account_key]],tbl_COA[Account_key],tbl_COA[Class],"Not Found")</f>
        <v>Trading account</v>
      </c>
      <c r="H13022" t="str">
        <f>_xlfn.XLOOKUP(tbl_GL[[#This Row],[Account_key]],tbl_COA[Account_key],tbl_COA[SubClass],"Not Found")</f>
        <v>Cost of Sales</v>
      </c>
      <c r="I13022" t="str">
        <f>_xlfn.XLOOKUP(tbl_GL[[#This Row],[Account_key]],tbl_COA[Account_key],tbl_COA[SubClass2],"Not Found")</f>
        <v>Cost of Sales</v>
      </c>
      <c r="J13022" t="str">
        <f>_xlfn.XLOOKUP(tbl_GL[[#This Row],[Account_key]],tbl_COA[Account_key],tbl_COA[SubAccount],,0)</f>
        <v>Cost of Sales</v>
      </c>
      <c r="K13022">
        <f>YEAR(tbl_GL[[#This Row],[Date]])</f>
        <v>2018</v>
      </c>
    </row>
    <row r="13023" spans="1:11" hidden="1" x14ac:dyDescent="0.35">
      <c r="A13023">
        <v>6.2</v>
      </c>
      <c r="B13023" s="24">
        <v>43101</v>
      </c>
      <c r="C13023">
        <v>6</v>
      </c>
      <c r="D13023" s="13">
        <v>60</v>
      </c>
      <c r="E13023" s="13" t="s">
        <v>4</v>
      </c>
      <c r="F13023" s="17">
        <v>-2331</v>
      </c>
      <c r="G13023" t="str">
        <f>_xlfn.XLOOKUP(tbl_GL[[#This Row],[Account_key]],tbl_COA[Account_key],tbl_COA[Class],"Not Found")</f>
        <v>Assets</v>
      </c>
      <c r="H13023" t="str">
        <f>_xlfn.XLOOKUP(tbl_GL[[#This Row],[Account_key]],tbl_COA[Account_key],tbl_COA[SubClass],"Not Found")</f>
        <v>Assets</v>
      </c>
      <c r="I13023" t="str">
        <f>_xlfn.XLOOKUP(tbl_GL[[#This Row],[Account_key]],tbl_COA[Account_key],tbl_COA[SubClass2],"Not Found")</f>
        <v>Current Assets</v>
      </c>
      <c r="J13023" t="str">
        <f>_xlfn.XLOOKUP(tbl_GL[[#This Row],[Account_key]],tbl_COA[Account_key],tbl_COA[SubAccount],,0)</f>
        <v>Inventory</v>
      </c>
      <c r="K13023">
        <f>YEAR(tbl_GL[[#This Row],[Date]])</f>
        <v>2018</v>
      </c>
    </row>
    <row r="13024" spans="1:11" hidden="1" x14ac:dyDescent="0.35">
      <c r="A13024">
        <v>7.1</v>
      </c>
      <c r="B13024" s="24">
        <v>43101</v>
      </c>
      <c r="C13024">
        <v>6</v>
      </c>
      <c r="D13024" s="13">
        <v>20</v>
      </c>
      <c r="E13024" s="13" t="s">
        <v>124</v>
      </c>
      <c r="F13024" s="17">
        <v>5250</v>
      </c>
      <c r="G13024" t="str">
        <f>_xlfn.XLOOKUP(tbl_GL[[#This Row],[Account_key]],tbl_COA[Account_key],tbl_COA[Class],"Not Found")</f>
        <v>Assets</v>
      </c>
      <c r="H13024" t="str">
        <f>_xlfn.XLOOKUP(tbl_GL[[#This Row],[Account_key]],tbl_COA[Account_key],tbl_COA[SubClass],"Not Found")</f>
        <v>Assets</v>
      </c>
      <c r="I13024" t="str">
        <f>_xlfn.XLOOKUP(tbl_GL[[#This Row],[Account_key]],tbl_COA[Account_key],tbl_COA[SubClass2],"Not Found")</f>
        <v>Current Assets</v>
      </c>
      <c r="J13024" t="str">
        <f>_xlfn.XLOOKUP(tbl_GL[[#This Row],[Account_key]],tbl_COA[Account_key],tbl_COA[SubAccount],,0)</f>
        <v>Cash in hand</v>
      </c>
      <c r="K13024">
        <f>YEAR(tbl_GL[[#This Row],[Date]])</f>
        <v>2018</v>
      </c>
    </row>
    <row r="13025" spans="1:11" hidden="1" x14ac:dyDescent="0.35">
      <c r="A13025">
        <v>7.2</v>
      </c>
      <c r="B13025" s="24">
        <v>43101</v>
      </c>
      <c r="C13025">
        <v>6</v>
      </c>
      <c r="D13025" s="13">
        <v>10</v>
      </c>
      <c r="E13025" s="13" t="s">
        <v>124</v>
      </c>
      <c r="F13025" s="17">
        <v>-5250</v>
      </c>
      <c r="G13025" t="str">
        <f>_xlfn.XLOOKUP(tbl_GL[[#This Row],[Account_key]],tbl_COA[Account_key],tbl_COA[Class],"Not Found")</f>
        <v>Assets</v>
      </c>
      <c r="H13025" t="str">
        <f>_xlfn.XLOOKUP(tbl_GL[[#This Row],[Account_key]],tbl_COA[Account_key],tbl_COA[SubClass],"Not Found")</f>
        <v>Assets</v>
      </c>
      <c r="I13025" t="str">
        <f>_xlfn.XLOOKUP(tbl_GL[[#This Row],[Account_key]],tbl_COA[Account_key],tbl_COA[SubClass2],"Not Found")</f>
        <v>Current Assets</v>
      </c>
      <c r="J13025" t="str">
        <f>_xlfn.XLOOKUP(tbl_GL[[#This Row],[Account_key]],tbl_COA[Account_key],tbl_COA[SubAccount],,0)</f>
        <v>Cash at Bank</v>
      </c>
      <c r="K13025">
        <f>YEAR(tbl_GL[[#This Row],[Date]])</f>
        <v>2018</v>
      </c>
    </row>
    <row r="13026" spans="1:11" hidden="1" x14ac:dyDescent="0.35">
      <c r="A13026">
        <v>8.1</v>
      </c>
      <c r="B13026" s="24">
        <v>43101</v>
      </c>
      <c r="C13026">
        <v>6</v>
      </c>
      <c r="D13026" s="13">
        <v>210</v>
      </c>
      <c r="E13026" s="13" t="s">
        <v>8</v>
      </c>
      <c r="F13026" s="17">
        <v>5828</v>
      </c>
      <c r="G13026" t="str">
        <f>_xlfn.XLOOKUP(tbl_GL[[#This Row],[Account_key]],tbl_COA[Account_key],tbl_COA[Class],"Not Found")</f>
        <v>Trading account</v>
      </c>
      <c r="H13026" t="str">
        <f>_xlfn.XLOOKUP(tbl_GL[[#This Row],[Account_key]],tbl_COA[Account_key],tbl_COA[SubClass],"Not Found")</f>
        <v>Sales</v>
      </c>
      <c r="I13026" t="str">
        <f>_xlfn.XLOOKUP(tbl_GL[[#This Row],[Account_key]],tbl_COA[Account_key],tbl_COA[SubClass2],"Not Found")</f>
        <v>Sales</v>
      </c>
      <c r="J13026" t="str">
        <f>_xlfn.XLOOKUP(tbl_GL[[#This Row],[Account_key]],tbl_COA[Account_key],tbl_COA[SubAccount],,0)</f>
        <v>Sales</v>
      </c>
      <c r="K13026">
        <f>YEAR(tbl_GL[[#This Row],[Date]])</f>
        <v>2018</v>
      </c>
    </row>
    <row r="13027" spans="1:11" hidden="1" x14ac:dyDescent="0.35">
      <c r="A13027">
        <v>8.1999999999999993</v>
      </c>
      <c r="B13027" s="24">
        <v>43101</v>
      </c>
      <c r="C13027">
        <v>6</v>
      </c>
      <c r="D13027" s="13">
        <v>30</v>
      </c>
      <c r="E13027" s="13" t="s">
        <v>8</v>
      </c>
      <c r="F13027" s="17">
        <v>5828</v>
      </c>
      <c r="G13027" t="str">
        <f>_xlfn.XLOOKUP(tbl_GL[[#This Row],[Account_key]],tbl_COA[Account_key],tbl_COA[Class],"Not Found")</f>
        <v>Assets</v>
      </c>
      <c r="H13027" t="str">
        <f>_xlfn.XLOOKUP(tbl_GL[[#This Row],[Account_key]],tbl_COA[Account_key],tbl_COA[SubClass],"Not Found")</f>
        <v>Assets</v>
      </c>
      <c r="I13027" t="str">
        <f>_xlfn.XLOOKUP(tbl_GL[[#This Row],[Account_key]],tbl_COA[Account_key],tbl_COA[SubClass2],"Not Found")</f>
        <v>Current Assets</v>
      </c>
      <c r="J13027" t="str">
        <f>_xlfn.XLOOKUP(tbl_GL[[#This Row],[Account_key]],tbl_COA[Account_key],tbl_COA[SubAccount],,0)</f>
        <v>Trade Receivables</v>
      </c>
      <c r="K13027">
        <f>YEAR(tbl_GL[[#This Row],[Date]])</f>
        <v>2018</v>
      </c>
    </row>
    <row r="13028" spans="1:11" hidden="1" x14ac:dyDescent="0.35">
      <c r="A13028">
        <v>9.1</v>
      </c>
      <c r="B13028" s="24">
        <v>43101</v>
      </c>
      <c r="C13028">
        <v>6</v>
      </c>
      <c r="D13028" s="13">
        <v>100</v>
      </c>
      <c r="E13028" s="13" t="s">
        <v>103</v>
      </c>
      <c r="F13028" s="17">
        <v>10500</v>
      </c>
      <c r="G13028" t="str">
        <f>_xlfn.XLOOKUP(tbl_GL[[#This Row],[Account_key]],tbl_COA[Account_key],tbl_COA[Class],"Not Found")</f>
        <v>Assets</v>
      </c>
      <c r="H13028" t="str">
        <f>_xlfn.XLOOKUP(tbl_GL[[#This Row],[Account_key]],tbl_COA[Account_key],tbl_COA[SubClass],"Not Found")</f>
        <v>Assets</v>
      </c>
      <c r="I13028" t="str">
        <f>_xlfn.XLOOKUP(tbl_GL[[#This Row],[Account_key]],tbl_COA[Account_key],tbl_COA[SubClass2],"Not Found")</f>
        <v>Non-Current Assets</v>
      </c>
      <c r="J13028" t="str">
        <f>_xlfn.XLOOKUP(tbl_GL[[#This Row],[Account_key]],tbl_COA[Account_key],tbl_COA[SubAccount],,0)</f>
        <v>Patents and trademarks</v>
      </c>
      <c r="K13028">
        <f>YEAR(tbl_GL[[#This Row],[Date]])</f>
        <v>2018</v>
      </c>
    </row>
    <row r="13029" spans="1:11" hidden="1" x14ac:dyDescent="0.35">
      <c r="A13029">
        <v>9.1999999999999993</v>
      </c>
      <c r="B13029" s="24">
        <v>43101</v>
      </c>
      <c r="C13029">
        <v>6</v>
      </c>
      <c r="D13029" s="13">
        <v>160</v>
      </c>
      <c r="E13029" s="13" t="s">
        <v>103</v>
      </c>
      <c r="F13029" s="17">
        <v>10500</v>
      </c>
      <c r="G13029" t="str">
        <f>_xlfn.XLOOKUP(tbl_GL[[#This Row],[Account_key]],tbl_COA[Account_key],tbl_COA[Class],"Not Found")</f>
        <v>Liabilities and Owners Equity</v>
      </c>
      <c r="H13029" t="str">
        <f>_xlfn.XLOOKUP(tbl_GL[[#This Row],[Account_key]],tbl_COA[Account_key],tbl_COA[SubClass],"Not Found")</f>
        <v>Liabilities</v>
      </c>
      <c r="I13029" t="str">
        <f>_xlfn.XLOOKUP(tbl_GL[[#This Row],[Account_key]],tbl_COA[Account_key],tbl_COA[SubClass2],"Not Found")</f>
        <v>Long Term Liabilities</v>
      </c>
      <c r="J13029" t="str">
        <f>_xlfn.XLOOKUP(tbl_GL[[#This Row],[Account_key]],tbl_COA[Account_key],tbl_COA[SubAccount],,0)</f>
        <v>Long Term Obligations</v>
      </c>
      <c r="K13029">
        <f>YEAR(tbl_GL[[#This Row],[Date]])</f>
        <v>2018</v>
      </c>
    </row>
    <row r="13030" spans="1:11" hidden="1" x14ac:dyDescent="0.35">
      <c r="A13030">
        <v>10.1</v>
      </c>
      <c r="B13030" s="24">
        <v>43101</v>
      </c>
      <c r="C13030">
        <v>6</v>
      </c>
      <c r="D13030" s="13">
        <v>60</v>
      </c>
      <c r="E13030" s="13" t="s">
        <v>84</v>
      </c>
      <c r="F13030" s="17">
        <v>10667</v>
      </c>
      <c r="G13030" t="str">
        <f>_xlfn.XLOOKUP(tbl_GL[[#This Row],[Account_key]],tbl_COA[Account_key],tbl_COA[Class],"Not Found")</f>
        <v>Assets</v>
      </c>
      <c r="H13030" t="str">
        <f>_xlfn.XLOOKUP(tbl_GL[[#This Row],[Account_key]],tbl_COA[Account_key],tbl_COA[SubClass],"Not Found")</f>
        <v>Assets</v>
      </c>
      <c r="I13030" t="str">
        <f>_xlfn.XLOOKUP(tbl_GL[[#This Row],[Account_key]],tbl_COA[Account_key],tbl_COA[SubClass2],"Not Found")</f>
        <v>Current Assets</v>
      </c>
      <c r="J13030" t="str">
        <f>_xlfn.XLOOKUP(tbl_GL[[#This Row],[Account_key]],tbl_COA[Account_key],tbl_COA[SubAccount],,0)</f>
        <v>Inventory</v>
      </c>
      <c r="K13030">
        <f>YEAR(tbl_GL[[#This Row],[Date]])</f>
        <v>2018</v>
      </c>
    </row>
    <row r="13031" spans="1:11" hidden="1" x14ac:dyDescent="0.35">
      <c r="A13031">
        <v>10.199999999999999</v>
      </c>
      <c r="B13031" s="24">
        <v>43101</v>
      </c>
      <c r="C13031">
        <v>6</v>
      </c>
      <c r="D13031" s="13">
        <v>110</v>
      </c>
      <c r="E13031" s="13" t="s">
        <v>84</v>
      </c>
      <c r="F13031" s="17">
        <v>10667</v>
      </c>
      <c r="G13031" t="str">
        <f>_xlfn.XLOOKUP(tbl_GL[[#This Row],[Account_key]],tbl_COA[Account_key],tbl_COA[Class],"Not Found")</f>
        <v>Liabilities and Owners Equity</v>
      </c>
      <c r="H13031" t="str">
        <f>_xlfn.XLOOKUP(tbl_GL[[#This Row],[Account_key]],tbl_COA[Account_key],tbl_COA[SubClass],"Not Found")</f>
        <v>Liabilities</v>
      </c>
      <c r="I13031" t="str">
        <f>_xlfn.XLOOKUP(tbl_GL[[#This Row],[Account_key]],tbl_COA[Account_key],tbl_COA[SubClass2],"Not Found")</f>
        <v>Current Liabilities</v>
      </c>
      <c r="J13031" t="str">
        <f>_xlfn.XLOOKUP(tbl_GL[[#This Row],[Account_key]],tbl_COA[Account_key],tbl_COA[SubAccount],,0)</f>
        <v>Trade Payables</v>
      </c>
      <c r="K13031">
        <f>YEAR(tbl_GL[[#This Row],[Date]])</f>
        <v>2018</v>
      </c>
    </row>
    <row r="13032" spans="1:11" hidden="1" x14ac:dyDescent="0.35">
      <c r="A13032">
        <v>11.1</v>
      </c>
      <c r="B13032" s="24">
        <v>43101</v>
      </c>
      <c r="C13032">
        <v>6</v>
      </c>
      <c r="D13032" s="13">
        <v>90</v>
      </c>
      <c r="E13032" s="13" t="s">
        <v>102</v>
      </c>
      <c r="F13032" s="17">
        <v>210000</v>
      </c>
      <c r="G13032" t="str">
        <f>_xlfn.XLOOKUP(tbl_GL[[#This Row],[Account_key]],tbl_COA[Account_key],tbl_COA[Class],"Not Found")</f>
        <v>Assets</v>
      </c>
      <c r="H13032" t="str">
        <f>_xlfn.XLOOKUP(tbl_GL[[#This Row],[Account_key]],tbl_COA[Account_key],tbl_COA[SubClass],"Not Found")</f>
        <v>Assets</v>
      </c>
      <c r="I13032" t="str">
        <f>_xlfn.XLOOKUP(tbl_GL[[#This Row],[Account_key]],tbl_COA[Account_key],tbl_COA[SubClass2],"Not Found")</f>
        <v>Non-Current Assets</v>
      </c>
      <c r="J13032" t="str">
        <f>_xlfn.XLOOKUP(tbl_GL[[#This Row],[Account_key]],tbl_COA[Account_key],tbl_COA[SubAccount],,0)</f>
        <v>Office Furniture &amp; Equipment</v>
      </c>
      <c r="K13032">
        <f>YEAR(tbl_GL[[#This Row],[Date]])</f>
        <v>2018</v>
      </c>
    </row>
    <row r="13033" spans="1:11" hidden="1" x14ac:dyDescent="0.35">
      <c r="A13033">
        <v>11.2</v>
      </c>
      <c r="B13033" s="24">
        <v>43101</v>
      </c>
      <c r="C13033">
        <v>6</v>
      </c>
      <c r="D13033" s="13">
        <v>10</v>
      </c>
      <c r="E13033" s="13" t="s">
        <v>102</v>
      </c>
      <c r="F13033" s="17">
        <v>-210000</v>
      </c>
      <c r="G13033" t="str">
        <f>_xlfn.XLOOKUP(tbl_GL[[#This Row],[Account_key]],tbl_COA[Account_key],tbl_COA[Class],"Not Found")</f>
        <v>Assets</v>
      </c>
      <c r="H13033" t="str">
        <f>_xlfn.XLOOKUP(tbl_GL[[#This Row],[Account_key]],tbl_COA[Account_key],tbl_COA[SubClass],"Not Found")</f>
        <v>Assets</v>
      </c>
      <c r="I13033" t="str">
        <f>_xlfn.XLOOKUP(tbl_GL[[#This Row],[Account_key]],tbl_COA[Account_key],tbl_COA[SubClass2],"Not Found")</f>
        <v>Current Assets</v>
      </c>
      <c r="J13033" t="str">
        <f>_xlfn.XLOOKUP(tbl_GL[[#This Row],[Account_key]],tbl_COA[Account_key],tbl_COA[SubAccount],,0)</f>
        <v>Cash at Bank</v>
      </c>
      <c r="K13033">
        <f>YEAR(tbl_GL[[#This Row],[Date]])</f>
        <v>2018</v>
      </c>
    </row>
    <row r="13034" spans="1:11" hidden="1" x14ac:dyDescent="0.35">
      <c r="A13034">
        <v>12.1</v>
      </c>
      <c r="B13034" s="24">
        <v>43101</v>
      </c>
      <c r="C13034">
        <v>6</v>
      </c>
      <c r="D13034" s="13">
        <v>10</v>
      </c>
      <c r="E13034" s="13" t="s">
        <v>106</v>
      </c>
      <c r="F13034" s="17">
        <v>280000</v>
      </c>
      <c r="G13034" t="str">
        <f>_xlfn.XLOOKUP(tbl_GL[[#This Row],[Account_key]],tbl_COA[Account_key],tbl_COA[Class],"Not Found")</f>
        <v>Assets</v>
      </c>
      <c r="H13034" t="str">
        <f>_xlfn.XLOOKUP(tbl_GL[[#This Row],[Account_key]],tbl_COA[Account_key],tbl_COA[SubClass],"Not Found")</f>
        <v>Assets</v>
      </c>
      <c r="I13034" t="str">
        <f>_xlfn.XLOOKUP(tbl_GL[[#This Row],[Account_key]],tbl_COA[Account_key],tbl_COA[SubClass2],"Not Found")</f>
        <v>Current Assets</v>
      </c>
      <c r="J13034" t="str">
        <f>_xlfn.XLOOKUP(tbl_GL[[#This Row],[Account_key]],tbl_COA[Account_key],tbl_COA[SubAccount],,0)</f>
        <v>Cash at Bank</v>
      </c>
      <c r="K13034">
        <f>YEAR(tbl_GL[[#This Row],[Date]])</f>
        <v>2018</v>
      </c>
    </row>
    <row r="13035" spans="1:11" hidden="1" x14ac:dyDescent="0.35">
      <c r="A13035">
        <v>12.2</v>
      </c>
      <c r="B13035" s="24">
        <v>43101</v>
      </c>
      <c r="C13035">
        <v>6</v>
      </c>
      <c r="D13035" s="13">
        <v>180</v>
      </c>
      <c r="E13035" s="13" t="s">
        <v>106</v>
      </c>
      <c r="F13035" s="17">
        <v>280000</v>
      </c>
      <c r="G13035" t="str">
        <f>_xlfn.XLOOKUP(tbl_GL[[#This Row],[Account_key]],tbl_COA[Account_key],tbl_COA[Class],"Not Found")</f>
        <v>Liabilities and Owners Equity</v>
      </c>
      <c r="H13035" t="str">
        <f>_xlfn.XLOOKUP(tbl_GL[[#This Row],[Account_key]],tbl_COA[Account_key],tbl_COA[SubClass],"Not Found")</f>
        <v>Owners Equity</v>
      </c>
      <c r="I13035" t="str">
        <f>_xlfn.XLOOKUP(tbl_GL[[#This Row],[Account_key]],tbl_COA[Account_key],tbl_COA[SubClass2],"Not Found")</f>
        <v>Share Capital</v>
      </c>
      <c r="J13035" t="str">
        <f>_xlfn.XLOOKUP(tbl_GL[[#This Row],[Account_key]],tbl_COA[Account_key],tbl_COA[SubAccount],,0)</f>
        <v>Share Capital</v>
      </c>
      <c r="K13035">
        <f>YEAR(tbl_GL[[#This Row],[Date]])</f>
        <v>2018</v>
      </c>
    </row>
    <row r="13036" spans="1:11" hidden="1" x14ac:dyDescent="0.35">
      <c r="A13036">
        <v>13.1</v>
      </c>
      <c r="B13036" s="24">
        <v>43103</v>
      </c>
      <c r="C13036">
        <v>6</v>
      </c>
      <c r="D13036" s="13">
        <v>310</v>
      </c>
      <c r="E13036" s="13" t="s">
        <v>99</v>
      </c>
      <c r="F13036" s="17">
        <v>-18</v>
      </c>
      <c r="G13036" t="str">
        <f>_xlfn.XLOOKUP(tbl_GL[[#This Row],[Account_key]],tbl_COA[Account_key],tbl_COA[Class],"Not Found")</f>
        <v>Operating account</v>
      </c>
      <c r="H13036" t="str">
        <f>_xlfn.XLOOKUP(tbl_GL[[#This Row],[Account_key]],tbl_COA[Account_key],tbl_COA[SubClass],"Not Found")</f>
        <v>Operating Expenses</v>
      </c>
      <c r="I13036" t="str">
        <f>_xlfn.XLOOKUP(tbl_GL[[#This Row],[Account_key]],tbl_COA[Account_key],tbl_COA[SubClass2],"Not Found")</f>
        <v>Administration</v>
      </c>
      <c r="J13036" t="str">
        <f>_xlfn.XLOOKUP(tbl_GL[[#This Row],[Account_key]],tbl_COA[Account_key],tbl_COA[SubAccount],,0)</f>
        <v>Office Supplies</v>
      </c>
      <c r="K13036">
        <f>YEAR(tbl_GL[[#This Row],[Date]])</f>
        <v>2018</v>
      </c>
    </row>
    <row r="13037" spans="1:11" hidden="1" x14ac:dyDescent="0.35">
      <c r="A13037">
        <v>13.2</v>
      </c>
      <c r="B13037" s="24">
        <v>43103</v>
      </c>
      <c r="C13037">
        <v>6</v>
      </c>
      <c r="D13037" s="13">
        <v>20</v>
      </c>
      <c r="E13037" s="13" t="s">
        <v>99</v>
      </c>
      <c r="F13037" s="17">
        <v>-18</v>
      </c>
      <c r="G13037" t="str">
        <f>_xlfn.XLOOKUP(tbl_GL[[#This Row],[Account_key]],tbl_COA[Account_key],tbl_COA[Class],"Not Found")</f>
        <v>Assets</v>
      </c>
      <c r="H13037" t="str">
        <f>_xlfn.XLOOKUP(tbl_GL[[#This Row],[Account_key]],tbl_COA[Account_key],tbl_COA[SubClass],"Not Found")</f>
        <v>Assets</v>
      </c>
      <c r="I13037" t="str">
        <f>_xlfn.XLOOKUP(tbl_GL[[#This Row],[Account_key]],tbl_COA[Account_key],tbl_COA[SubClass2],"Not Found")</f>
        <v>Current Assets</v>
      </c>
      <c r="J13037" t="str">
        <f>_xlfn.XLOOKUP(tbl_GL[[#This Row],[Account_key]],tbl_COA[Account_key],tbl_COA[SubAccount],,0)</f>
        <v>Cash in hand</v>
      </c>
      <c r="K13037">
        <f>YEAR(tbl_GL[[#This Row],[Date]])</f>
        <v>2018</v>
      </c>
    </row>
    <row r="13038" spans="1:11" hidden="1" x14ac:dyDescent="0.35">
      <c r="A13038">
        <v>14.1</v>
      </c>
      <c r="B13038" s="24">
        <v>43105</v>
      </c>
      <c r="C13038">
        <v>6</v>
      </c>
      <c r="D13038" s="13">
        <v>230</v>
      </c>
      <c r="E13038" s="13" t="s">
        <v>4</v>
      </c>
      <c r="F13038" s="17">
        <v>-211</v>
      </c>
      <c r="G13038" t="str">
        <f>_xlfn.XLOOKUP(tbl_GL[[#This Row],[Account_key]],tbl_COA[Account_key],tbl_COA[Class],"Not Found")</f>
        <v>Trading account</v>
      </c>
      <c r="H13038" t="str">
        <f>_xlfn.XLOOKUP(tbl_GL[[#This Row],[Account_key]],tbl_COA[Account_key],tbl_COA[SubClass],"Not Found")</f>
        <v>Cost of Sales</v>
      </c>
      <c r="I13038" t="str">
        <f>_xlfn.XLOOKUP(tbl_GL[[#This Row],[Account_key]],tbl_COA[Account_key],tbl_COA[SubClass2],"Not Found")</f>
        <v>Cost of Sales</v>
      </c>
      <c r="J13038" t="str">
        <f>_xlfn.XLOOKUP(tbl_GL[[#This Row],[Account_key]],tbl_COA[Account_key],tbl_COA[SubAccount],,0)</f>
        <v>Cost of Sales</v>
      </c>
      <c r="K13038">
        <f>YEAR(tbl_GL[[#This Row],[Date]])</f>
        <v>2018</v>
      </c>
    </row>
    <row r="13039" spans="1:11" hidden="1" x14ac:dyDescent="0.35">
      <c r="A13039">
        <v>14.2</v>
      </c>
      <c r="B13039" s="24">
        <v>43105</v>
      </c>
      <c r="C13039">
        <v>6</v>
      </c>
      <c r="D13039" s="13">
        <v>60</v>
      </c>
      <c r="E13039" s="13" t="s">
        <v>4</v>
      </c>
      <c r="F13039" s="17">
        <v>-211</v>
      </c>
      <c r="G13039" t="str">
        <f>_xlfn.XLOOKUP(tbl_GL[[#This Row],[Account_key]],tbl_COA[Account_key],tbl_COA[Class],"Not Found")</f>
        <v>Assets</v>
      </c>
      <c r="H13039" t="str">
        <f>_xlfn.XLOOKUP(tbl_GL[[#This Row],[Account_key]],tbl_COA[Account_key],tbl_COA[SubClass],"Not Found")</f>
        <v>Assets</v>
      </c>
      <c r="I13039" t="str">
        <f>_xlfn.XLOOKUP(tbl_GL[[#This Row],[Account_key]],tbl_COA[Account_key],tbl_COA[SubClass2],"Not Found")</f>
        <v>Current Assets</v>
      </c>
      <c r="J13039" t="str">
        <f>_xlfn.XLOOKUP(tbl_GL[[#This Row],[Account_key]],tbl_COA[Account_key],tbl_COA[SubAccount],,0)</f>
        <v>Inventory</v>
      </c>
      <c r="K13039">
        <f>YEAR(tbl_GL[[#This Row],[Date]])</f>
        <v>2018</v>
      </c>
    </row>
    <row r="13040" spans="1:11" hidden="1" x14ac:dyDescent="0.35">
      <c r="A13040">
        <v>15.1</v>
      </c>
      <c r="B13040" s="24">
        <v>43105</v>
      </c>
      <c r="C13040">
        <v>6</v>
      </c>
      <c r="D13040" s="13">
        <v>210</v>
      </c>
      <c r="E13040" s="13" t="s">
        <v>8</v>
      </c>
      <c r="F13040" s="17">
        <v>527</v>
      </c>
      <c r="G13040" t="str">
        <f>_xlfn.XLOOKUP(tbl_GL[[#This Row],[Account_key]],tbl_COA[Account_key],tbl_COA[Class],"Not Found")</f>
        <v>Trading account</v>
      </c>
      <c r="H13040" t="str">
        <f>_xlfn.XLOOKUP(tbl_GL[[#This Row],[Account_key]],tbl_COA[Account_key],tbl_COA[SubClass],"Not Found")</f>
        <v>Sales</v>
      </c>
      <c r="I13040" t="str">
        <f>_xlfn.XLOOKUP(tbl_GL[[#This Row],[Account_key]],tbl_COA[Account_key],tbl_COA[SubClass2],"Not Found")</f>
        <v>Sales</v>
      </c>
      <c r="J13040" t="str">
        <f>_xlfn.XLOOKUP(tbl_GL[[#This Row],[Account_key]],tbl_COA[Account_key],tbl_COA[SubAccount],,0)</f>
        <v>Sales</v>
      </c>
      <c r="K13040">
        <f>YEAR(tbl_GL[[#This Row],[Date]])</f>
        <v>2018</v>
      </c>
    </row>
    <row r="13041" spans="1:11" hidden="1" x14ac:dyDescent="0.35">
      <c r="A13041">
        <v>15.2</v>
      </c>
      <c r="B13041" s="24">
        <v>43105</v>
      </c>
      <c r="C13041">
        <v>6</v>
      </c>
      <c r="D13041" s="13">
        <v>30</v>
      </c>
      <c r="E13041" s="13" t="s">
        <v>8</v>
      </c>
      <c r="F13041" s="17">
        <v>527</v>
      </c>
      <c r="G13041" t="str">
        <f>_xlfn.XLOOKUP(tbl_GL[[#This Row],[Account_key]],tbl_COA[Account_key],tbl_COA[Class],"Not Found")</f>
        <v>Assets</v>
      </c>
      <c r="H13041" t="str">
        <f>_xlfn.XLOOKUP(tbl_GL[[#This Row],[Account_key]],tbl_COA[Account_key],tbl_COA[SubClass],"Not Found")</f>
        <v>Assets</v>
      </c>
      <c r="I13041" t="str">
        <f>_xlfn.XLOOKUP(tbl_GL[[#This Row],[Account_key]],tbl_COA[Account_key],tbl_COA[SubClass2],"Not Found")</f>
        <v>Current Assets</v>
      </c>
      <c r="J13041" t="str">
        <f>_xlfn.XLOOKUP(tbl_GL[[#This Row],[Account_key]],tbl_COA[Account_key],tbl_COA[SubAccount],,0)</f>
        <v>Trade Receivables</v>
      </c>
      <c r="K13041">
        <f>YEAR(tbl_GL[[#This Row],[Date]])</f>
        <v>2018</v>
      </c>
    </row>
    <row r="13042" spans="1:11" hidden="1" x14ac:dyDescent="0.35">
      <c r="A13042">
        <v>16.100000000000001</v>
      </c>
      <c r="B13042" s="24">
        <v>43105</v>
      </c>
      <c r="C13042">
        <v>6</v>
      </c>
      <c r="D13042" s="13">
        <v>260</v>
      </c>
      <c r="E13042" s="13" t="s">
        <v>97</v>
      </c>
      <c r="F13042" s="17">
        <v>-1414</v>
      </c>
      <c r="G13042" t="str">
        <f>_xlfn.XLOOKUP(tbl_GL[[#This Row],[Account_key]],tbl_COA[Account_key],tbl_COA[Class],"Not Found")</f>
        <v>Operating account</v>
      </c>
      <c r="H13042" t="str">
        <f>_xlfn.XLOOKUP(tbl_GL[[#This Row],[Account_key]],tbl_COA[Account_key],tbl_COA[SubClass],"Not Found")</f>
        <v>Operating Expenses</v>
      </c>
      <c r="I13042" t="str">
        <f>_xlfn.XLOOKUP(tbl_GL[[#This Row],[Account_key]],tbl_COA[Account_key],tbl_COA[SubClass2],"Not Found")</f>
        <v>Marketing</v>
      </c>
      <c r="J13042" t="str">
        <f>_xlfn.XLOOKUP(tbl_GL[[#This Row],[Account_key]],tbl_COA[Account_key],tbl_COA[SubAccount],,0)</f>
        <v>Commissions</v>
      </c>
      <c r="K13042">
        <f>YEAR(tbl_GL[[#This Row],[Date]])</f>
        <v>2018</v>
      </c>
    </row>
    <row r="13043" spans="1:11" hidden="1" x14ac:dyDescent="0.35">
      <c r="A13043">
        <v>16.2</v>
      </c>
      <c r="B13043" s="24">
        <v>43105</v>
      </c>
      <c r="C13043">
        <v>6</v>
      </c>
      <c r="D13043" s="13">
        <v>120</v>
      </c>
      <c r="E13043" s="13" t="s">
        <v>97</v>
      </c>
      <c r="F13043" s="17">
        <v>1414</v>
      </c>
      <c r="G13043" t="str">
        <f>_xlfn.XLOOKUP(tbl_GL[[#This Row],[Account_key]],tbl_COA[Account_key],tbl_COA[Class],"Not Found")</f>
        <v>Liabilities and Owners Equity</v>
      </c>
      <c r="H13043" t="str">
        <f>_xlfn.XLOOKUP(tbl_GL[[#This Row],[Account_key]],tbl_COA[Account_key],tbl_COA[SubClass],"Not Found")</f>
        <v>Liabilities</v>
      </c>
      <c r="I13043" t="str">
        <f>_xlfn.XLOOKUP(tbl_GL[[#This Row],[Account_key]],tbl_COA[Account_key],tbl_COA[SubClass2],"Not Found")</f>
        <v>Current Liabilities</v>
      </c>
      <c r="J13043" t="str">
        <f>_xlfn.XLOOKUP(tbl_GL[[#This Row],[Account_key]],tbl_COA[Account_key],tbl_COA[SubAccount],,0)</f>
        <v>Accrued Expenses</v>
      </c>
      <c r="K13043">
        <f>YEAR(tbl_GL[[#This Row],[Date]])</f>
        <v>2018</v>
      </c>
    </row>
    <row r="13044" spans="1:11" hidden="1" x14ac:dyDescent="0.35">
      <c r="A13044">
        <v>17.100000000000001</v>
      </c>
      <c r="B13044" s="24">
        <v>43105</v>
      </c>
      <c r="C13044">
        <v>6</v>
      </c>
      <c r="D13044" s="13">
        <v>10</v>
      </c>
      <c r="E13044" s="13" t="s">
        <v>107</v>
      </c>
      <c r="F13044" s="17">
        <v>17500</v>
      </c>
      <c r="G13044" t="str">
        <f>_xlfn.XLOOKUP(tbl_GL[[#This Row],[Account_key]],tbl_COA[Account_key],tbl_COA[Class],"Not Found")</f>
        <v>Assets</v>
      </c>
      <c r="H13044" t="str">
        <f>_xlfn.XLOOKUP(tbl_GL[[#This Row],[Account_key]],tbl_COA[Account_key],tbl_COA[SubClass],"Not Found")</f>
        <v>Assets</v>
      </c>
      <c r="I13044" t="str">
        <f>_xlfn.XLOOKUP(tbl_GL[[#This Row],[Account_key]],tbl_COA[Account_key],tbl_COA[SubClass2],"Not Found")</f>
        <v>Current Assets</v>
      </c>
      <c r="J13044" t="str">
        <f>_xlfn.XLOOKUP(tbl_GL[[#This Row],[Account_key]],tbl_COA[Account_key],tbl_COA[SubAccount],,0)</f>
        <v>Cash at Bank</v>
      </c>
      <c r="K13044">
        <f>YEAR(tbl_GL[[#This Row],[Date]])</f>
        <v>2018</v>
      </c>
    </row>
    <row r="13045" spans="1:11" hidden="1" x14ac:dyDescent="0.35">
      <c r="A13045">
        <v>17.2</v>
      </c>
      <c r="B13045" s="24">
        <v>43105</v>
      </c>
      <c r="C13045">
        <v>6</v>
      </c>
      <c r="D13045" s="13">
        <v>160</v>
      </c>
      <c r="E13045" s="13" t="s">
        <v>107</v>
      </c>
      <c r="F13045" s="17">
        <v>17500</v>
      </c>
      <c r="G13045" t="str">
        <f>_xlfn.XLOOKUP(tbl_GL[[#This Row],[Account_key]],tbl_COA[Account_key],tbl_COA[Class],"Not Found")</f>
        <v>Liabilities and Owners Equity</v>
      </c>
      <c r="H13045" t="str">
        <f>_xlfn.XLOOKUP(tbl_GL[[#This Row],[Account_key]],tbl_COA[Account_key],tbl_COA[SubClass],"Not Found")</f>
        <v>Liabilities</v>
      </c>
      <c r="I13045" t="str">
        <f>_xlfn.XLOOKUP(tbl_GL[[#This Row],[Account_key]],tbl_COA[Account_key],tbl_COA[SubClass2],"Not Found")</f>
        <v>Long Term Liabilities</v>
      </c>
      <c r="J13045" t="str">
        <f>_xlfn.XLOOKUP(tbl_GL[[#This Row],[Account_key]],tbl_COA[Account_key],tbl_COA[SubAccount],,0)</f>
        <v>Long Term Obligations</v>
      </c>
      <c r="K13045">
        <f>YEAR(tbl_GL[[#This Row],[Date]])</f>
        <v>2018</v>
      </c>
    </row>
    <row r="13046" spans="1:11" hidden="1" x14ac:dyDescent="0.35">
      <c r="A13046">
        <v>18.100000000000001</v>
      </c>
      <c r="B13046" s="24">
        <v>43109</v>
      </c>
      <c r="C13046">
        <v>6</v>
      </c>
      <c r="D13046" s="13">
        <v>300</v>
      </c>
      <c r="E13046" s="13" t="s">
        <v>97</v>
      </c>
      <c r="F13046" s="17">
        <v>-1194</v>
      </c>
      <c r="G13046" t="str">
        <f>_xlfn.XLOOKUP(tbl_GL[[#This Row],[Account_key]],tbl_COA[Account_key],tbl_COA[Class],"Not Found")</f>
        <v>Operating account</v>
      </c>
      <c r="H13046" t="str">
        <f>_xlfn.XLOOKUP(tbl_GL[[#This Row],[Account_key]],tbl_COA[Account_key],tbl_COA[SubClass],"Not Found")</f>
        <v>Operating Expenses</v>
      </c>
      <c r="I13046" t="str">
        <f>_xlfn.XLOOKUP(tbl_GL[[#This Row],[Account_key]],tbl_COA[Account_key],tbl_COA[SubClass2],"Not Found")</f>
        <v>Administration</v>
      </c>
      <c r="J13046" t="str">
        <f>_xlfn.XLOOKUP(tbl_GL[[#This Row],[Account_key]],tbl_COA[Account_key],tbl_COA[SubAccount],,0)</f>
        <v>Entertainment</v>
      </c>
      <c r="K13046">
        <f>YEAR(tbl_GL[[#This Row],[Date]])</f>
        <v>2018</v>
      </c>
    </row>
    <row r="13047" spans="1:11" hidden="1" x14ac:dyDescent="0.35">
      <c r="A13047">
        <v>18.2</v>
      </c>
      <c r="B13047" s="24">
        <v>43109</v>
      </c>
      <c r="C13047">
        <v>6</v>
      </c>
      <c r="D13047" s="13">
        <v>120</v>
      </c>
      <c r="E13047" s="13" t="s">
        <v>97</v>
      </c>
      <c r="F13047" s="17">
        <v>1194</v>
      </c>
      <c r="G13047" t="str">
        <f>_xlfn.XLOOKUP(tbl_GL[[#This Row],[Account_key]],tbl_COA[Account_key],tbl_COA[Class],"Not Found")</f>
        <v>Liabilities and Owners Equity</v>
      </c>
      <c r="H13047" t="str">
        <f>_xlfn.XLOOKUP(tbl_GL[[#This Row],[Account_key]],tbl_COA[Account_key],tbl_COA[SubClass],"Not Found")</f>
        <v>Liabilities</v>
      </c>
      <c r="I13047" t="str">
        <f>_xlfn.XLOOKUP(tbl_GL[[#This Row],[Account_key]],tbl_COA[Account_key],tbl_COA[SubClass2],"Not Found")</f>
        <v>Current Liabilities</v>
      </c>
      <c r="J13047" t="str">
        <f>_xlfn.XLOOKUP(tbl_GL[[#This Row],[Account_key]],tbl_COA[Account_key],tbl_COA[SubAccount],,0)</f>
        <v>Accrued Expenses</v>
      </c>
      <c r="K13047">
        <f>YEAR(tbl_GL[[#This Row],[Date]])</f>
        <v>2018</v>
      </c>
    </row>
    <row r="13048" spans="1:11" hidden="1" x14ac:dyDescent="0.35">
      <c r="A13048">
        <v>19.100000000000001</v>
      </c>
      <c r="B13048" s="24">
        <v>43113</v>
      </c>
      <c r="C13048">
        <v>6</v>
      </c>
      <c r="D13048" s="13">
        <v>230</v>
      </c>
      <c r="E13048" s="13" t="s">
        <v>4</v>
      </c>
      <c r="F13048" s="17">
        <v>-621</v>
      </c>
      <c r="G13048" t="str">
        <f>_xlfn.XLOOKUP(tbl_GL[[#This Row],[Account_key]],tbl_COA[Account_key],tbl_COA[Class],"Not Found")</f>
        <v>Trading account</v>
      </c>
      <c r="H13048" t="str">
        <f>_xlfn.XLOOKUP(tbl_GL[[#This Row],[Account_key]],tbl_COA[Account_key],tbl_COA[SubClass],"Not Found")</f>
        <v>Cost of Sales</v>
      </c>
      <c r="I13048" t="str">
        <f>_xlfn.XLOOKUP(tbl_GL[[#This Row],[Account_key]],tbl_COA[Account_key],tbl_COA[SubClass2],"Not Found")</f>
        <v>Cost of Sales</v>
      </c>
      <c r="J13048" t="str">
        <f>_xlfn.XLOOKUP(tbl_GL[[#This Row],[Account_key]],tbl_COA[Account_key],tbl_COA[SubAccount],,0)</f>
        <v>Cost of Sales</v>
      </c>
      <c r="K13048">
        <f>YEAR(tbl_GL[[#This Row],[Date]])</f>
        <v>2018</v>
      </c>
    </row>
    <row r="13049" spans="1:11" hidden="1" x14ac:dyDescent="0.35">
      <c r="A13049">
        <v>19.2</v>
      </c>
      <c r="B13049" s="24">
        <v>43113</v>
      </c>
      <c r="C13049">
        <v>6</v>
      </c>
      <c r="D13049" s="13">
        <v>60</v>
      </c>
      <c r="E13049" s="13" t="s">
        <v>4</v>
      </c>
      <c r="F13049" s="17">
        <v>-621</v>
      </c>
      <c r="G13049" t="str">
        <f>_xlfn.XLOOKUP(tbl_GL[[#This Row],[Account_key]],tbl_COA[Account_key],tbl_COA[Class],"Not Found")</f>
        <v>Assets</v>
      </c>
      <c r="H13049" t="str">
        <f>_xlfn.XLOOKUP(tbl_GL[[#This Row],[Account_key]],tbl_COA[Account_key],tbl_COA[SubClass],"Not Found")</f>
        <v>Assets</v>
      </c>
      <c r="I13049" t="str">
        <f>_xlfn.XLOOKUP(tbl_GL[[#This Row],[Account_key]],tbl_COA[Account_key],tbl_COA[SubClass2],"Not Found")</f>
        <v>Current Assets</v>
      </c>
      <c r="J13049" t="str">
        <f>_xlfn.XLOOKUP(tbl_GL[[#This Row],[Account_key]],tbl_COA[Account_key],tbl_COA[SubAccount],,0)</f>
        <v>Inventory</v>
      </c>
      <c r="K13049">
        <f>YEAR(tbl_GL[[#This Row],[Date]])</f>
        <v>2018</v>
      </c>
    </row>
    <row r="13050" spans="1:11" hidden="1" x14ac:dyDescent="0.35">
      <c r="A13050">
        <v>20.100000000000001</v>
      </c>
      <c r="B13050" s="24">
        <v>43113</v>
      </c>
      <c r="C13050">
        <v>6</v>
      </c>
      <c r="D13050" s="13">
        <v>210</v>
      </c>
      <c r="E13050" s="13" t="s">
        <v>7</v>
      </c>
      <c r="F13050" s="17">
        <v>1423</v>
      </c>
      <c r="G13050" t="str">
        <f>_xlfn.XLOOKUP(tbl_GL[[#This Row],[Account_key]],tbl_COA[Account_key],tbl_COA[Class],"Not Found")</f>
        <v>Trading account</v>
      </c>
      <c r="H13050" t="str">
        <f>_xlfn.XLOOKUP(tbl_GL[[#This Row],[Account_key]],tbl_COA[Account_key],tbl_COA[SubClass],"Not Found")</f>
        <v>Sales</v>
      </c>
      <c r="I13050" t="str">
        <f>_xlfn.XLOOKUP(tbl_GL[[#This Row],[Account_key]],tbl_COA[Account_key],tbl_COA[SubClass2],"Not Found")</f>
        <v>Sales</v>
      </c>
      <c r="J13050" t="str">
        <f>_xlfn.XLOOKUP(tbl_GL[[#This Row],[Account_key]],tbl_COA[Account_key],tbl_COA[SubAccount],,0)</f>
        <v>Sales</v>
      </c>
      <c r="K13050">
        <f>YEAR(tbl_GL[[#This Row],[Date]])</f>
        <v>2018</v>
      </c>
    </row>
    <row r="13051" spans="1:11" hidden="1" x14ac:dyDescent="0.35">
      <c r="A13051">
        <v>20.2</v>
      </c>
      <c r="B13051" s="24">
        <v>43113</v>
      </c>
      <c r="C13051">
        <v>6</v>
      </c>
      <c r="D13051" s="13">
        <v>10</v>
      </c>
      <c r="E13051" s="13" t="s">
        <v>7</v>
      </c>
      <c r="F13051" s="17">
        <v>1423</v>
      </c>
      <c r="G13051" t="str">
        <f>_xlfn.XLOOKUP(tbl_GL[[#This Row],[Account_key]],tbl_COA[Account_key],tbl_COA[Class],"Not Found")</f>
        <v>Assets</v>
      </c>
      <c r="H13051" t="str">
        <f>_xlfn.XLOOKUP(tbl_GL[[#This Row],[Account_key]],tbl_COA[Account_key],tbl_COA[SubClass],"Not Found")</f>
        <v>Assets</v>
      </c>
      <c r="I13051" t="str">
        <f>_xlfn.XLOOKUP(tbl_GL[[#This Row],[Account_key]],tbl_COA[Account_key],tbl_COA[SubClass2],"Not Found")</f>
        <v>Current Assets</v>
      </c>
      <c r="J13051" t="str">
        <f>_xlfn.XLOOKUP(tbl_GL[[#This Row],[Account_key]],tbl_COA[Account_key],tbl_COA[SubAccount],,0)</f>
        <v>Cash at Bank</v>
      </c>
      <c r="K13051">
        <f>YEAR(tbl_GL[[#This Row],[Date]])</f>
        <v>2018</v>
      </c>
    </row>
    <row r="13052" spans="1:11" hidden="1" x14ac:dyDescent="0.35">
      <c r="A13052">
        <v>21.1</v>
      </c>
      <c r="B13052" s="24">
        <v>43113</v>
      </c>
      <c r="C13052">
        <v>6</v>
      </c>
      <c r="D13052" s="13">
        <v>260</v>
      </c>
      <c r="E13052" s="13" t="s">
        <v>97</v>
      </c>
      <c r="F13052" s="17">
        <v>-1500</v>
      </c>
      <c r="G13052" t="str">
        <f>_xlfn.XLOOKUP(tbl_GL[[#This Row],[Account_key]],tbl_COA[Account_key],tbl_COA[Class],"Not Found")</f>
        <v>Operating account</v>
      </c>
      <c r="H13052" t="str">
        <f>_xlfn.XLOOKUP(tbl_GL[[#This Row],[Account_key]],tbl_COA[Account_key],tbl_COA[SubClass],"Not Found")</f>
        <v>Operating Expenses</v>
      </c>
      <c r="I13052" t="str">
        <f>_xlfn.XLOOKUP(tbl_GL[[#This Row],[Account_key]],tbl_COA[Account_key],tbl_COA[SubClass2],"Not Found")</f>
        <v>Marketing</v>
      </c>
      <c r="J13052" t="str">
        <f>_xlfn.XLOOKUP(tbl_GL[[#This Row],[Account_key]],tbl_COA[Account_key],tbl_COA[SubAccount],,0)</f>
        <v>Commissions</v>
      </c>
      <c r="K13052">
        <f>YEAR(tbl_GL[[#This Row],[Date]])</f>
        <v>2018</v>
      </c>
    </row>
    <row r="13053" spans="1:11" hidden="1" x14ac:dyDescent="0.35">
      <c r="A13053">
        <v>21.2</v>
      </c>
      <c r="B13053" s="24">
        <v>43113</v>
      </c>
      <c r="C13053">
        <v>6</v>
      </c>
      <c r="D13053" s="13">
        <v>120</v>
      </c>
      <c r="E13053" s="13" t="s">
        <v>97</v>
      </c>
      <c r="F13053" s="17">
        <v>1500</v>
      </c>
      <c r="G13053" t="str">
        <f>_xlfn.XLOOKUP(tbl_GL[[#This Row],[Account_key]],tbl_COA[Account_key],tbl_COA[Class],"Not Found")</f>
        <v>Liabilities and Owners Equity</v>
      </c>
      <c r="H13053" t="str">
        <f>_xlfn.XLOOKUP(tbl_GL[[#This Row],[Account_key]],tbl_COA[Account_key],tbl_COA[SubClass],"Not Found")</f>
        <v>Liabilities</v>
      </c>
      <c r="I13053" t="str">
        <f>_xlfn.XLOOKUP(tbl_GL[[#This Row],[Account_key]],tbl_COA[Account_key],tbl_COA[SubClass2],"Not Found")</f>
        <v>Current Liabilities</v>
      </c>
      <c r="J13053" t="str">
        <f>_xlfn.XLOOKUP(tbl_GL[[#This Row],[Account_key]],tbl_COA[Account_key],tbl_COA[SubAccount],,0)</f>
        <v>Accrued Expenses</v>
      </c>
      <c r="K13053">
        <f>YEAR(tbl_GL[[#This Row],[Date]])</f>
        <v>2018</v>
      </c>
    </row>
    <row r="13054" spans="1:11" hidden="1" x14ac:dyDescent="0.35">
      <c r="A13054">
        <v>22.1</v>
      </c>
      <c r="B13054" s="24">
        <v>43113</v>
      </c>
      <c r="C13054">
        <v>6</v>
      </c>
      <c r="D13054" s="13">
        <v>230</v>
      </c>
      <c r="E13054" s="13" t="s">
        <v>4</v>
      </c>
      <c r="F13054" s="17">
        <v>-2463</v>
      </c>
      <c r="G13054" t="str">
        <f>_xlfn.XLOOKUP(tbl_GL[[#This Row],[Account_key]],tbl_COA[Account_key],tbl_COA[Class],"Not Found")</f>
        <v>Trading account</v>
      </c>
      <c r="H13054" t="str">
        <f>_xlfn.XLOOKUP(tbl_GL[[#This Row],[Account_key]],tbl_COA[Account_key],tbl_COA[SubClass],"Not Found")</f>
        <v>Cost of Sales</v>
      </c>
      <c r="I13054" t="str">
        <f>_xlfn.XLOOKUP(tbl_GL[[#This Row],[Account_key]],tbl_COA[Account_key],tbl_COA[SubClass2],"Not Found")</f>
        <v>Cost of Sales</v>
      </c>
      <c r="J13054" t="str">
        <f>_xlfn.XLOOKUP(tbl_GL[[#This Row],[Account_key]],tbl_COA[Account_key],tbl_COA[SubAccount],,0)</f>
        <v>Cost of Sales</v>
      </c>
      <c r="K13054">
        <f>YEAR(tbl_GL[[#This Row],[Date]])</f>
        <v>2018</v>
      </c>
    </row>
    <row r="13055" spans="1:11" hidden="1" x14ac:dyDescent="0.35">
      <c r="A13055">
        <v>22.2</v>
      </c>
      <c r="B13055" s="24">
        <v>43113</v>
      </c>
      <c r="C13055">
        <v>6</v>
      </c>
      <c r="D13055" s="13">
        <v>60</v>
      </c>
      <c r="E13055" s="13" t="s">
        <v>4</v>
      </c>
      <c r="F13055" s="17">
        <v>-2463</v>
      </c>
      <c r="G13055" t="str">
        <f>_xlfn.XLOOKUP(tbl_GL[[#This Row],[Account_key]],tbl_COA[Account_key],tbl_COA[Class],"Not Found")</f>
        <v>Assets</v>
      </c>
      <c r="H13055" t="str">
        <f>_xlfn.XLOOKUP(tbl_GL[[#This Row],[Account_key]],tbl_COA[Account_key],tbl_COA[SubClass],"Not Found")</f>
        <v>Assets</v>
      </c>
      <c r="I13055" t="str">
        <f>_xlfn.XLOOKUP(tbl_GL[[#This Row],[Account_key]],tbl_COA[Account_key],tbl_COA[SubClass2],"Not Found")</f>
        <v>Current Assets</v>
      </c>
      <c r="J13055" t="str">
        <f>_xlfn.XLOOKUP(tbl_GL[[#This Row],[Account_key]],tbl_COA[Account_key],tbl_COA[SubAccount],,0)</f>
        <v>Inventory</v>
      </c>
      <c r="K13055">
        <f>YEAR(tbl_GL[[#This Row],[Date]])</f>
        <v>2018</v>
      </c>
    </row>
    <row r="13056" spans="1:11" hidden="1" x14ac:dyDescent="0.35">
      <c r="A13056">
        <v>23.1</v>
      </c>
      <c r="B13056" s="24">
        <v>43113</v>
      </c>
      <c r="C13056">
        <v>6</v>
      </c>
      <c r="D13056" s="13">
        <v>210</v>
      </c>
      <c r="E13056" s="13" t="s">
        <v>8</v>
      </c>
      <c r="F13056" s="17">
        <v>6158</v>
      </c>
      <c r="G13056" t="str">
        <f>_xlfn.XLOOKUP(tbl_GL[[#This Row],[Account_key]],tbl_COA[Account_key],tbl_COA[Class],"Not Found")</f>
        <v>Trading account</v>
      </c>
      <c r="H13056" t="str">
        <f>_xlfn.XLOOKUP(tbl_GL[[#This Row],[Account_key]],tbl_COA[Account_key],tbl_COA[SubClass],"Not Found")</f>
        <v>Sales</v>
      </c>
      <c r="I13056" t="str">
        <f>_xlfn.XLOOKUP(tbl_GL[[#This Row],[Account_key]],tbl_COA[Account_key],tbl_COA[SubClass2],"Not Found")</f>
        <v>Sales</v>
      </c>
      <c r="J13056" t="str">
        <f>_xlfn.XLOOKUP(tbl_GL[[#This Row],[Account_key]],tbl_COA[Account_key],tbl_COA[SubAccount],,0)</f>
        <v>Sales</v>
      </c>
      <c r="K13056">
        <f>YEAR(tbl_GL[[#This Row],[Date]])</f>
        <v>2018</v>
      </c>
    </row>
    <row r="13057" spans="1:11" hidden="1" x14ac:dyDescent="0.35">
      <c r="A13057">
        <v>23.2</v>
      </c>
      <c r="B13057" s="24">
        <v>43113</v>
      </c>
      <c r="C13057">
        <v>6</v>
      </c>
      <c r="D13057" s="13">
        <v>30</v>
      </c>
      <c r="E13057" s="13" t="s">
        <v>8</v>
      </c>
      <c r="F13057" s="17">
        <v>6158</v>
      </c>
      <c r="G13057" t="str">
        <f>_xlfn.XLOOKUP(tbl_GL[[#This Row],[Account_key]],tbl_COA[Account_key],tbl_COA[Class],"Not Found")</f>
        <v>Assets</v>
      </c>
      <c r="H13057" t="str">
        <f>_xlfn.XLOOKUP(tbl_GL[[#This Row],[Account_key]],tbl_COA[Account_key],tbl_COA[SubClass],"Not Found")</f>
        <v>Assets</v>
      </c>
      <c r="I13057" t="str">
        <f>_xlfn.XLOOKUP(tbl_GL[[#This Row],[Account_key]],tbl_COA[Account_key],tbl_COA[SubClass2],"Not Found")</f>
        <v>Current Assets</v>
      </c>
      <c r="J13057" t="str">
        <f>_xlfn.XLOOKUP(tbl_GL[[#This Row],[Account_key]],tbl_COA[Account_key],tbl_COA[SubAccount],,0)</f>
        <v>Trade Receivables</v>
      </c>
      <c r="K13057">
        <f>YEAR(tbl_GL[[#This Row],[Date]])</f>
        <v>2018</v>
      </c>
    </row>
    <row r="13058" spans="1:11" hidden="1" x14ac:dyDescent="0.35">
      <c r="A13058">
        <v>24.1</v>
      </c>
      <c r="B13058" s="24">
        <v>43116</v>
      </c>
      <c r="C13058">
        <v>6</v>
      </c>
      <c r="D13058" s="13">
        <v>280</v>
      </c>
      <c r="E13058" s="13" t="s">
        <v>97</v>
      </c>
      <c r="F13058" s="17">
        <v>-1460</v>
      </c>
      <c r="G13058" t="str">
        <f>_xlfn.XLOOKUP(tbl_GL[[#This Row],[Account_key]],tbl_COA[Account_key],tbl_COA[Class],"Not Found")</f>
        <v>Operating account</v>
      </c>
      <c r="H13058" t="str">
        <f>_xlfn.XLOOKUP(tbl_GL[[#This Row],[Account_key]],tbl_COA[Account_key],tbl_COA[SubClass],"Not Found")</f>
        <v>Operating Expenses</v>
      </c>
      <c r="I13058" t="str">
        <f>_xlfn.XLOOKUP(tbl_GL[[#This Row],[Account_key]],tbl_COA[Account_key],tbl_COA[SubClass2],"Not Found")</f>
        <v>Marketing</v>
      </c>
      <c r="J13058" t="str">
        <f>_xlfn.XLOOKUP(tbl_GL[[#This Row],[Account_key]],tbl_COA[Account_key],tbl_COA[SubAccount],,0)</f>
        <v>Advertisements</v>
      </c>
      <c r="K13058">
        <f>YEAR(tbl_GL[[#This Row],[Date]])</f>
        <v>2018</v>
      </c>
    </row>
    <row r="13059" spans="1:11" hidden="1" x14ac:dyDescent="0.35">
      <c r="A13059">
        <v>24.2</v>
      </c>
      <c r="B13059" s="24">
        <v>43116</v>
      </c>
      <c r="C13059">
        <v>6</v>
      </c>
      <c r="D13059" s="13">
        <v>120</v>
      </c>
      <c r="E13059" s="13" t="s">
        <v>97</v>
      </c>
      <c r="F13059" s="17">
        <v>1460</v>
      </c>
      <c r="G13059" t="str">
        <f>_xlfn.XLOOKUP(tbl_GL[[#This Row],[Account_key]],tbl_COA[Account_key],tbl_COA[Class],"Not Found")</f>
        <v>Liabilities and Owners Equity</v>
      </c>
      <c r="H13059" t="str">
        <f>_xlfn.XLOOKUP(tbl_GL[[#This Row],[Account_key]],tbl_COA[Account_key],tbl_COA[SubClass],"Not Found")</f>
        <v>Liabilities</v>
      </c>
      <c r="I13059" t="str">
        <f>_xlfn.XLOOKUP(tbl_GL[[#This Row],[Account_key]],tbl_COA[Account_key],tbl_COA[SubClass2],"Not Found")</f>
        <v>Current Liabilities</v>
      </c>
      <c r="J13059" t="str">
        <f>_xlfn.XLOOKUP(tbl_GL[[#This Row],[Account_key]],tbl_COA[Account_key],tbl_COA[SubAccount],,0)</f>
        <v>Accrued Expenses</v>
      </c>
      <c r="K13059">
        <f>YEAR(tbl_GL[[#This Row],[Date]])</f>
        <v>2018</v>
      </c>
    </row>
    <row r="13060" spans="1:11" hidden="1" x14ac:dyDescent="0.35">
      <c r="A13060">
        <v>25.1</v>
      </c>
      <c r="B13060" s="24">
        <v>43119</v>
      </c>
      <c r="C13060">
        <v>6</v>
      </c>
      <c r="D13060" s="13">
        <v>290</v>
      </c>
      <c r="E13060" s="13" t="s">
        <v>99</v>
      </c>
      <c r="F13060" s="17">
        <v>-5</v>
      </c>
      <c r="G13060" t="str">
        <f>_xlfn.XLOOKUP(tbl_GL[[#This Row],[Account_key]],tbl_COA[Account_key],tbl_COA[Class],"Not Found")</f>
        <v>Operating account</v>
      </c>
      <c r="H13060" t="str">
        <f>_xlfn.XLOOKUP(tbl_GL[[#This Row],[Account_key]],tbl_COA[Account_key],tbl_COA[SubClass],"Not Found")</f>
        <v>Operating Expenses</v>
      </c>
      <c r="I13060" t="str">
        <f>_xlfn.XLOOKUP(tbl_GL[[#This Row],[Account_key]],tbl_COA[Account_key],tbl_COA[SubClass2],"Not Found")</f>
        <v>Administration</v>
      </c>
      <c r="J13060" t="str">
        <f>_xlfn.XLOOKUP(tbl_GL[[#This Row],[Account_key]],tbl_COA[Account_key],tbl_COA[SubAccount],,0)</f>
        <v>Travel</v>
      </c>
      <c r="K13060">
        <f>YEAR(tbl_GL[[#This Row],[Date]])</f>
        <v>2018</v>
      </c>
    </row>
    <row r="13061" spans="1:11" hidden="1" x14ac:dyDescent="0.35">
      <c r="A13061">
        <v>25.2</v>
      </c>
      <c r="B13061" s="24">
        <v>43119</v>
      </c>
      <c r="C13061">
        <v>6</v>
      </c>
      <c r="D13061" s="13">
        <v>20</v>
      </c>
      <c r="E13061" s="13" t="s">
        <v>99</v>
      </c>
      <c r="F13061" s="17">
        <v>-5</v>
      </c>
      <c r="G13061" t="str">
        <f>_xlfn.XLOOKUP(tbl_GL[[#This Row],[Account_key]],tbl_COA[Account_key],tbl_COA[Class],"Not Found")</f>
        <v>Assets</v>
      </c>
      <c r="H13061" t="str">
        <f>_xlfn.XLOOKUP(tbl_GL[[#This Row],[Account_key]],tbl_COA[Account_key],tbl_COA[SubClass],"Not Found")</f>
        <v>Assets</v>
      </c>
      <c r="I13061" t="str">
        <f>_xlfn.XLOOKUP(tbl_GL[[#This Row],[Account_key]],tbl_COA[Account_key],tbl_COA[SubClass2],"Not Found")</f>
        <v>Current Assets</v>
      </c>
      <c r="J13061" t="str">
        <f>_xlfn.XLOOKUP(tbl_GL[[#This Row],[Account_key]],tbl_COA[Account_key],tbl_COA[SubAccount],,0)</f>
        <v>Cash in hand</v>
      </c>
      <c r="K13061">
        <f>YEAR(tbl_GL[[#This Row],[Date]])</f>
        <v>2018</v>
      </c>
    </row>
    <row r="13062" spans="1:11" hidden="1" x14ac:dyDescent="0.35">
      <c r="A13062">
        <v>26.1</v>
      </c>
      <c r="B13062" s="24">
        <v>43120</v>
      </c>
      <c r="C13062">
        <v>6</v>
      </c>
      <c r="D13062" s="13">
        <v>75</v>
      </c>
      <c r="E13062" s="13" t="s">
        <v>131</v>
      </c>
      <c r="F13062" s="17">
        <v>28000</v>
      </c>
      <c r="G13062" t="str">
        <f>_xlfn.XLOOKUP(tbl_GL[[#This Row],[Account_key]],tbl_COA[Account_key],tbl_COA[Class],"Not Found")</f>
        <v>Assets</v>
      </c>
      <c r="H13062" t="str">
        <f>_xlfn.XLOOKUP(tbl_GL[[#This Row],[Account_key]],tbl_COA[Account_key],tbl_COA[SubClass],"Not Found")</f>
        <v>Assets</v>
      </c>
      <c r="I13062" t="str">
        <f>_xlfn.XLOOKUP(tbl_GL[[#This Row],[Account_key]],tbl_COA[Account_key],tbl_COA[SubClass2],"Not Found")</f>
        <v>Current Assets</v>
      </c>
      <c r="J13062" t="str">
        <f>_xlfn.XLOOKUP(tbl_GL[[#This Row],[Account_key]],tbl_COA[Account_key],tbl_COA[SubAccount],,0)</f>
        <v>Securities</v>
      </c>
      <c r="K13062">
        <f>YEAR(tbl_GL[[#This Row],[Date]])</f>
        <v>2018</v>
      </c>
    </row>
    <row r="13063" spans="1:11" hidden="1" x14ac:dyDescent="0.35">
      <c r="A13063">
        <v>26.2</v>
      </c>
      <c r="B13063" s="24">
        <v>43120</v>
      </c>
      <c r="C13063">
        <v>6</v>
      </c>
      <c r="D13063" s="13">
        <v>10</v>
      </c>
      <c r="E13063" s="13" t="s">
        <v>131</v>
      </c>
      <c r="F13063" s="17">
        <v>-28000</v>
      </c>
      <c r="G13063" t="str">
        <f>_xlfn.XLOOKUP(tbl_GL[[#This Row],[Account_key]],tbl_COA[Account_key],tbl_COA[Class],"Not Found")</f>
        <v>Assets</v>
      </c>
      <c r="H13063" t="str">
        <f>_xlfn.XLOOKUP(tbl_GL[[#This Row],[Account_key]],tbl_COA[Account_key],tbl_COA[SubClass],"Not Found")</f>
        <v>Assets</v>
      </c>
      <c r="I13063" t="str">
        <f>_xlfn.XLOOKUP(tbl_GL[[#This Row],[Account_key]],tbl_COA[Account_key],tbl_COA[SubClass2],"Not Found")</f>
        <v>Current Assets</v>
      </c>
      <c r="J13063" t="str">
        <f>_xlfn.XLOOKUP(tbl_GL[[#This Row],[Account_key]],tbl_COA[Account_key],tbl_COA[SubAccount],,0)</f>
        <v>Cash at Bank</v>
      </c>
      <c r="K13063">
        <f>YEAR(tbl_GL[[#This Row],[Date]])</f>
        <v>2018</v>
      </c>
    </row>
    <row r="13064" spans="1:11" hidden="1" x14ac:dyDescent="0.35">
      <c r="A13064">
        <v>27.1</v>
      </c>
      <c r="B13064" s="24">
        <v>43121</v>
      </c>
      <c r="C13064">
        <v>6</v>
      </c>
      <c r="D13064" s="13">
        <v>290</v>
      </c>
      <c r="E13064" s="13" t="s">
        <v>97</v>
      </c>
      <c r="F13064" s="17">
        <v>-1050</v>
      </c>
      <c r="G13064" t="str">
        <f>_xlfn.XLOOKUP(tbl_GL[[#This Row],[Account_key]],tbl_COA[Account_key],tbl_COA[Class],"Not Found")</f>
        <v>Operating account</v>
      </c>
      <c r="H13064" t="str">
        <f>_xlfn.XLOOKUP(tbl_GL[[#This Row],[Account_key]],tbl_COA[Account_key],tbl_COA[SubClass],"Not Found")</f>
        <v>Operating Expenses</v>
      </c>
      <c r="I13064" t="str">
        <f>_xlfn.XLOOKUP(tbl_GL[[#This Row],[Account_key]],tbl_COA[Account_key],tbl_COA[SubClass2],"Not Found")</f>
        <v>Administration</v>
      </c>
      <c r="J13064" t="str">
        <f>_xlfn.XLOOKUP(tbl_GL[[#This Row],[Account_key]],tbl_COA[Account_key],tbl_COA[SubAccount],,0)</f>
        <v>Travel</v>
      </c>
      <c r="K13064">
        <f>YEAR(tbl_GL[[#This Row],[Date]])</f>
        <v>2018</v>
      </c>
    </row>
    <row r="13065" spans="1:11" hidden="1" x14ac:dyDescent="0.35">
      <c r="A13065">
        <v>27.2</v>
      </c>
      <c r="B13065" s="24">
        <v>43121</v>
      </c>
      <c r="C13065">
        <v>6</v>
      </c>
      <c r="D13065" s="13">
        <v>120</v>
      </c>
      <c r="E13065" s="13" t="s">
        <v>97</v>
      </c>
      <c r="F13065" s="17">
        <v>1050</v>
      </c>
      <c r="G13065" t="str">
        <f>_xlfn.XLOOKUP(tbl_GL[[#This Row],[Account_key]],tbl_COA[Account_key],tbl_COA[Class],"Not Found")</f>
        <v>Liabilities and Owners Equity</v>
      </c>
      <c r="H13065" t="str">
        <f>_xlfn.XLOOKUP(tbl_GL[[#This Row],[Account_key]],tbl_COA[Account_key],tbl_COA[SubClass],"Not Found")</f>
        <v>Liabilities</v>
      </c>
      <c r="I13065" t="str">
        <f>_xlfn.XLOOKUP(tbl_GL[[#This Row],[Account_key]],tbl_COA[Account_key],tbl_COA[SubClass2],"Not Found")</f>
        <v>Current Liabilities</v>
      </c>
      <c r="J13065" t="str">
        <f>_xlfn.XLOOKUP(tbl_GL[[#This Row],[Account_key]],tbl_COA[Account_key],tbl_COA[SubAccount],,0)</f>
        <v>Accrued Expenses</v>
      </c>
      <c r="K13065">
        <f>YEAR(tbl_GL[[#This Row],[Date]])</f>
        <v>2018</v>
      </c>
    </row>
    <row r="13066" spans="1:11" hidden="1" x14ac:dyDescent="0.35">
      <c r="A13066">
        <v>28.1</v>
      </c>
      <c r="B13066" s="24">
        <v>43121</v>
      </c>
      <c r="C13066">
        <v>6</v>
      </c>
      <c r="D13066" s="13">
        <v>30</v>
      </c>
      <c r="E13066" s="13" t="s">
        <v>80</v>
      </c>
      <c r="F13066" s="17">
        <v>-5100</v>
      </c>
      <c r="G13066" t="str">
        <f>_xlfn.XLOOKUP(tbl_GL[[#This Row],[Account_key]],tbl_COA[Account_key],tbl_COA[Class],"Not Found")</f>
        <v>Assets</v>
      </c>
      <c r="H13066" t="str">
        <f>_xlfn.XLOOKUP(tbl_GL[[#This Row],[Account_key]],tbl_COA[Account_key],tbl_COA[SubClass],"Not Found")</f>
        <v>Assets</v>
      </c>
      <c r="I13066" t="str">
        <f>_xlfn.XLOOKUP(tbl_GL[[#This Row],[Account_key]],tbl_COA[Account_key],tbl_COA[SubClass2],"Not Found")</f>
        <v>Current Assets</v>
      </c>
      <c r="J13066" t="str">
        <f>_xlfn.XLOOKUP(tbl_GL[[#This Row],[Account_key]],tbl_COA[Account_key],tbl_COA[SubAccount],,0)</f>
        <v>Trade Receivables</v>
      </c>
      <c r="K13066">
        <f>YEAR(tbl_GL[[#This Row],[Date]])</f>
        <v>2018</v>
      </c>
    </row>
    <row r="13067" spans="1:11" hidden="1" x14ac:dyDescent="0.35">
      <c r="A13067">
        <v>28.2</v>
      </c>
      <c r="B13067" s="24">
        <v>43121</v>
      </c>
      <c r="C13067">
        <v>6</v>
      </c>
      <c r="D13067" s="13">
        <v>10</v>
      </c>
      <c r="E13067" s="13" t="s">
        <v>80</v>
      </c>
      <c r="F13067" s="17">
        <v>5100</v>
      </c>
      <c r="G13067" t="str">
        <f>_xlfn.XLOOKUP(tbl_GL[[#This Row],[Account_key]],tbl_COA[Account_key],tbl_COA[Class],"Not Found")</f>
        <v>Assets</v>
      </c>
      <c r="H13067" t="str">
        <f>_xlfn.XLOOKUP(tbl_GL[[#This Row],[Account_key]],tbl_COA[Account_key],tbl_COA[SubClass],"Not Found")</f>
        <v>Assets</v>
      </c>
      <c r="I13067" t="str">
        <f>_xlfn.XLOOKUP(tbl_GL[[#This Row],[Account_key]],tbl_COA[Account_key],tbl_COA[SubClass2],"Not Found")</f>
        <v>Current Assets</v>
      </c>
      <c r="J13067" t="str">
        <f>_xlfn.XLOOKUP(tbl_GL[[#This Row],[Account_key]],tbl_COA[Account_key],tbl_COA[SubAccount],,0)</f>
        <v>Cash at Bank</v>
      </c>
      <c r="K13067">
        <f>YEAR(tbl_GL[[#This Row],[Date]])</f>
        <v>2018</v>
      </c>
    </row>
    <row r="13068" spans="1:11" hidden="1" x14ac:dyDescent="0.35">
      <c r="A13068">
        <v>29.1</v>
      </c>
      <c r="B13068" s="24">
        <v>43122</v>
      </c>
      <c r="C13068">
        <v>6</v>
      </c>
      <c r="D13068" s="13">
        <v>10</v>
      </c>
      <c r="E13068" s="13" t="s">
        <v>98</v>
      </c>
      <c r="F13068" s="17">
        <v>-838</v>
      </c>
      <c r="G13068" t="str">
        <f>_xlfn.XLOOKUP(tbl_GL[[#This Row],[Account_key]],tbl_COA[Account_key],tbl_COA[Class],"Not Found")</f>
        <v>Assets</v>
      </c>
      <c r="H13068" t="str">
        <f>_xlfn.XLOOKUP(tbl_GL[[#This Row],[Account_key]],tbl_COA[Account_key],tbl_COA[SubClass],"Not Found")</f>
        <v>Assets</v>
      </c>
      <c r="I13068" t="str">
        <f>_xlfn.XLOOKUP(tbl_GL[[#This Row],[Account_key]],tbl_COA[Account_key],tbl_COA[SubClass2],"Not Found")</f>
        <v>Current Assets</v>
      </c>
      <c r="J13068" t="str">
        <f>_xlfn.XLOOKUP(tbl_GL[[#This Row],[Account_key]],tbl_COA[Account_key],tbl_COA[SubAccount],,0)</f>
        <v>Cash at Bank</v>
      </c>
      <c r="K13068">
        <f>YEAR(tbl_GL[[#This Row],[Date]])</f>
        <v>2018</v>
      </c>
    </row>
    <row r="13069" spans="1:11" hidden="1" x14ac:dyDescent="0.35">
      <c r="A13069">
        <v>29.2</v>
      </c>
      <c r="B13069" s="24">
        <v>43122</v>
      </c>
      <c r="C13069">
        <v>6</v>
      </c>
      <c r="D13069" s="13">
        <v>120</v>
      </c>
      <c r="E13069" s="13" t="s">
        <v>98</v>
      </c>
      <c r="F13069" s="17">
        <v>-838</v>
      </c>
      <c r="G13069" t="str">
        <f>_xlfn.XLOOKUP(tbl_GL[[#This Row],[Account_key]],tbl_COA[Account_key],tbl_COA[Class],"Not Found")</f>
        <v>Liabilities and Owners Equity</v>
      </c>
      <c r="H13069" t="str">
        <f>_xlfn.XLOOKUP(tbl_GL[[#This Row],[Account_key]],tbl_COA[Account_key],tbl_COA[SubClass],"Not Found")</f>
        <v>Liabilities</v>
      </c>
      <c r="I13069" t="str">
        <f>_xlfn.XLOOKUP(tbl_GL[[#This Row],[Account_key]],tbl_COA[Account_key],tbl_COA[SubClass2],"Not Found")</f>
        <v>Current Liabilities</v>
      </c>
      <c r="J13069" t="str">
        <f>_xlfn.XLOOKUP(tbl_GL[[#This Row],[Account_key]],tbl_COA[Account_key],tbl_COA[SubAccount],,0)</f>
        <v>Accrued Expenses</v>
      </c>
      <c r="K13069">
        <f>YEAR(tbl_GL[[#This Row],[Date]])</f>
        <v>2018</v>
      </c>
    </row>
    <row r="13070" spans="1:11" hidden="1" x14ac:dyDescent="0.35">
      <c r="A13070">
        <v>30.1</v>
      </c>
      <c r="B13070" s="24">
        <v>43125</v>
      </c>
      <c r="C13070">
        <v>6</v>
      </c>
      <c r="D13070" s="13">
        <v>230</v>
      </c>
      <c r="E13070" s="13" t="s">
        <v>4</v>
      </c>
      <c r="F13070" s="17">
        <v>-582</v>
      </c>
      <c r="G13070" t="str">
        <f>_xlfn.XLOOKUP(tbl_GL[[#This Row],[Account_key]],tbl_COA[Account_key],tbl_COA[Class],"Not Found")</f>
        <v>Trading account</v>
      </c>
      <c r="H13070" t="str">
        <f>_xlfn.XLOOKUP(tbl_GL[[#This Row],[Account_key]],tbl_COA[Account_key],tbl_COA[SubClass],"Not Found")</f>
        <v>Cost of Sales</v>
      </c>
      <c r="I13070" t="str">
        <f>_xlfn.XLOOKUP(tbl_GL[[#This Row],[Account_key]],tbl_COA[Account_key],tbl_COA[SubClass2],"Not Found")</f>
        <v>Cost of Sales</v>
      </c>
      <c r="J13070" t="str">
        <f>_xlfn.XLOOKUP(tbl_GL[[#This Row],[Account_key]],tbl_COA[Account_key],tbl_COA[SubAccount],,0)</f>
        <v>Cost of Sales</v>
      </c>
      <c r="K13070">
        <f>YEAR(tbl_GL[[#This Row],[Date]])</f>
        <v>2018</v>
      </c>
    </row>
    <row r="13071" spans="1:11" hidden="1" x14ac:dyDescent="0.35">
      <c r="A13071">
        <v>30.2</v>
      </c>
      <c r="B13071" s="24">
        <v>43125</v>
      </c>
      <c r="C13071">
        <v>6</v>
      </c>
      <c r="D13071" s="13">
        <v>60</v>
      </c>
      <c r="E13071" s="13" t="s">
        <v>4</v>
      </c>
      <c r="F13071" s="17">
        <v>-582</v>
      </c>
      <c r="G13071" t="str">
        <f>_xlfn.XLOOKUP(tbl_GL[[#This Row],[Account_key]],tbl_COA[Account_key],tbl_COA[Class],"Not Found")</f>
        <v>Assets</v>
      </c>
      <c r="H13071" t="str">
        <f>_xlfn.XLOOKUP(tbl_GL[[#This Row],[Account_key]],tbl_COA[Account_key],tbl_COA[SubClass],"Not Found")</f>
        <v>Assets</v>
      </c>
      <c r="I13071" t="str">
        <f>_xlfn.XLOOKUP(tbl_GL[[#This Row],[Account_key]],tbl_COA[Account_key],tbl_COA[SubClass2],"Not Found")</f>
        <v>Current Assets</v>
      </c>
      <c r="J13071" t="str">
        <f>_xlfn.XLOOKUP(tbl_GL[[#This Row],[Account_key]],tbl_COA[Account_key],tbl_COA[SubAccount],,0)</f>
        <v>Inventory</v>
      </c>
      <c r="K13071">
        <f>YEAR(tbl_GL[[#This Row],[Date]])</f>
        <v>2018</v>
      </c>
    </row>
    <row r="13072" spans="1:11" hidden="1" x14ac:dyDescent="0.35">
      <c r="A13072">
        <v>31.1</v>
      </c>
      <c r="B13072" s="24">
        <v>43125</v>
      </c>
      <c r="C13072">
        <v>6</v>
      </c>
      <c r="D13072" s="13">
        <v>290</v>
      </c>
      <c r="E13072" s="13" t="s">
        <v>97</v>
      </c>
      <c r="F13072" s="17">
        <v>-1103</v>
      </c>
      <c r="G13072" t="str">
        <f>_xlfn.XLOOKUP(tbl_GL[[#This Row],[Account_key]],tbl_COA[Account_key],tbl_COA[Class],"Not Found")</f>
        <v>Operating account</v>
      </c>
      <c r="H13072" t="str">
        <f>_xlfn.XLOOKUP(tbl_GL[[#This Row],[Account_key]],tbl_COA[Account_key],tbl_COA[SubClass],"Not Found")</f>
        <v>Operating Expenses</v>
      </c>
      <c r="I13072" t="str">
        <f>_xlfn.XLOOKUP(tbl_GL[[#This Row],[Account_key]],tbl_COA[Account_key],tbl_COA[SubClass2],"Not Found")</f>
        <v>Administration</v>
      </c>
      <c r="J13072" t="str">
        <f>_xlfn.XLOOKUP(tbl_GL[[#This Row],[Account_key]],tbl_COA[Account_key],tbl_COA[SubAccount],,0)</f>
        <v>Travel</v>
      </c>
      <c r="K13072">
        <f>YEAR(tbl_GL[[#This Row],[Date]])</f>
        <v>2018</v>
      </c>
    </row>
    <row r="13073" spans="1:11" hidden="1" x14ac:dyDescent="0.35">
      <c r="A13073">
        <v>31.2</v>
      </c>
      <c r="B13073" s="24">
        <v>43125</v>
      </c>
      <c r="C13073">
        <v>6</v>
      </c>
      <c r="D13073" s="13">
        <v>120</v>
      </c>
      <c r="E13073" s="13" t="s">
        <v>97</v>
      </c>
      <c r="F13073" s="17">
        <v>1103</v>
      </c>
      <c r="G13073" t="str">
        <f>_xlfn.XLOOKUP(tbl_GL[[#This Row],[Account_key]],tbl_COA[Account_key],tbl_COA[Class],"Not Found")</f>
        <v>Liabilities and Owners Equity</v>
      </c>
      <c r="H13073" t="str">
        <f>_xlfn.XLOOKUP(tbl_GL[[#This Row],[Account_key]],tbl_COA[Account_key],tbl_COA[SubClass],"Not Found")</f>
        <v>Liabilities</v>
      </c>
      <c r="I13073" t="str">
        <f>_xlfn.XLOOKUP(tbl_GL[[#This Row],[Account_key]],tbl_COA[Account_key],tbl_COA[SubClass2],"Not Found")</f>
        <v>Current Liabilities</v>
      </c>
      <c r="J13073" t="str">
        <f>_xlfn.XLOOKUP(tbl_GL[[#This Row],[Account_key]],tbl_COA[Account_key],tbl_COA[SubAccount],,0)</f>
        <v>Accrued Expenses</v>
      </c>
      <c r="K13073">
        <f>YEAR(tbl_GL[[#This Row],[Date]])</f>
        <v>2018</v>
      </c>
    </row>
    <row r="13074" spans="1:11" hidden="1" x14ac:dyDescent="0.35">
      <c r="A13074">
        <v>32.1</v>
      </c>
      <c r="B13074" s="24">
        <v>43125</v>
      </c>
      <c r="C13074">
        <v>6</v>
      </c>
      <c r="D13074" s="13">
        <v>210</v>
      </c>
      <c r="E13074" s="13" t="s">
        <v>7</v>
      </c>
      <c r="F13074" s="17">
        <v>1334</v>
      </c>
      <c r="G13074" t="str">
        <f>_xlfn.XLOOKUP(tbl_GL[[#This Row],[Account_key]],tbl_COA[Account_key],tbl_COA[Class],"Not Found")</f>
        <v>Trading account</v>
      </c>
      <c r="H13074" t="str">
        <f>_xlfn.XLOOKUP(tbl_GL[[#This Row],[Account_key]],tbl_COA[Account_key],tbl_COA[SubClass],"Not Found")</f>
        <v>Sales</v>
      </c>
      <c r="I13074" t="str">
        <f>_xlfn.XLOOKUP(tbl_GL[[#This Row],[Account_key]],tbl_COA[Account_key],tbl_COA[SubClass2],"Not Found")</f>
        <v>Sales</v>
      </c>
      <c r="J13074" t="str">
        <f>_xlfn.XLOOKUP(tbl_GL[[#This Row],[Account_key]],tbl_COA[Account_key],tbl_COA[SubAccount],,0)</f>
        <v>Sales</v>
      </c>
      <c r="K13074">
        <f>YEAR(tbl_GL[[#This Row],[Date]])</f>
        <v>2018</v>
      </c>
    </row>
    <row r="13075" spans="1:11" hidden="1" x14ac:dyDescent="0.35">
      <c r="A13075">
        <v>32.200000000000003</v>
      </c>
      <c r="B13075" s="24">
        <v>43125</v>
      </c>
      <c r="C13075">
        <v>6</v>
      </c>
      <c r="D13075" s="13">
        <v>10</v>
      </c>
      <c r="E13075" s="13" t="s">
        <v>7</v>
      </c>
      <c r="F13075" s="17">
        <v>1334</v>
      </c>
      <c r="G13075" t="str">
        <f>_xlfn.XLOOKUP(tbl_GL[[#This Row],[Account_key]],tbl_COA[Account_key],tbl_COA[Class],"Not Found")</f>
        <v>Assets</v>
      </c>
      <c r="H13075" t="str">
        <f>_xlfn.XLOOKUP(tbl_GL[[#This Row],[Account_key]],tbl_COA[Account_key],tbl_COA[SubClass],"Not Found")</f>
        <v>Assets</v>
      </c>
      <c r="I13075" t="str">
        <f>_xlfn.XLOOKUP(tbl_GL[[#This Row],[Account_key]],tbl_COA[Account_key],tbl_COA[SubClass2],"Not Found")</f>
        <v>Current Assets</v>
      </c>
      <c r="J13075" t="str">
        <f>_xlfn.XLOOKUP(tbl_GL[[#This Row],[Account_key]],tbl_COA[Account_key],tbl_COA[SubAccount],,0)</f>
        <v>Cash at Bank</v>
      </c>
      <c r="K13075">
        <f>YEAR(tbl_GL[[#This Row],[Date]])</f>
        <v>2018</v>
      </c>
    </row>
    <row r="13076" spans="1:11" hidden="1" x14ac:dyDescent="0.35">
      <c r="A13076">
        <v>33.1</v>
      </c>
      <c r="B13076" s="24">
        <v>43125</v>
      </c>
      <c r="C13076">
        <v>6</v>
      </c>
      <c r="D13076" s="13">
        <v>230</v>
      </c>
      <c r="E13076" s="13" t="s">
        <v>4</v>
      </c>
      <c r="F13076" s="17">
        <v>-2419</v>
      </c>
      <c r="G13076" t="str">
        <f>_xlfn.XLOOKUP(tbl_GL[[#This Row],[Account_key]],tbl_COA[Account_key],tbl_COA[Class],"Not Found")</f>
        <v>Trading account</v>
      </c>
      <c r="H13076" t="str">
        <f>_xlfn.XLOOKUP(tbl_GL[[#This Row],[Account_key]],tbl_COA[Account_key],tbl_COA[SubClass],"Not Found")</f>
        <v>Cost of Sales</v>
      </c>
      <c r="I13076" t="str">
        <f>_xlfn.XLOOKUP(tbl_GL[[#This Row],[Account_key]],tbl_COA[Account_key],tbl_COA[SubClass2],"Not Found")</f>
        <v>Cost of Sales</v>
      </c>
      <c r="J13076" t="str">
        <f>_xlfn.XLOOKUP(tbl_GL[[#This Row],[Account_key]],tbl_COA[Account_key],tbl_COA[SubAccount],,0)</f>
        <v>Cost of Sales</v>
      </c>
      <c r="K13076">
        <f>YEAR(tbl_GL[[#This Row],[Date]])</f>
        <v>2018</v>
      </c>
    </row>
    <row r="13077" spans="1:11" hidden="1" x14ac:dyDescent="0.35">
      <c r="A13077">
        <v>33.200000000000003</v>
      </c>
      <c r="B13077" s="24">
        <v>43125</v>
      </c>
      <c r="C13077">
        <v>6</v>
      </c>
      <c r="D13077" s="13">
        <v>60</v>
      </c>
      <c r="E13077" s="13" t="s">
        <v>4</v>
      </c>
      <c r="F13077" s="17">
        <v>-2419</v>
      </c>
      <c r="G13077" t="str">
        <f>_xlfn.XLOOKUP(tbl_GL[[#This Row],[Account_key]],tbl_COA[Account_key],tbl_COA[Class],"Not Found")</f>
        <v>Assets</v>
      </c>
      <c r="H13077" t="str">
        <f>_xlfn.XLOOKUP(tbl_GL[[#This Row],[Account_key]],tbl_COA[Account_key],tbl_COA[SubClass],"Not Found")</f>
        <v>Assets</v>
      </c>
      <c r="I13077" t="str">
        <f>_xlfn.XLOOKUP(tbl_GL[[#This Row],[Account_key]],tbl_COA[Account_key],tbl_COA[SubClass2],"Not Found")</f>
        <v>Current Assets</v>
      </c>
      <c r="J13077" t="str">
        <f>_xlfn.XLOOKUP(tbl_GL[[#This Row],[Account_key]],tbl_COA[Account_key],tbl_COA[SubAccount],,0)</f>
        <v>Inventory</v>
      </c>
      <c r="K13077">
        <f>YEAR(tbl_GL[[#This Row],[Date]])</f>
        <v>2018</v>
      </c>
    </row>
    <row r="13078" spans="1:11" hidden="1" x14ac:dyDescent="0.35">
      <c r="A13078">
        <v>34.1</v>
      </c>
      <c r="B13078" s="24">
        <v>43125</v>
      </c>
      <c r="C13078">
        <v>6</v>
      </c>
      <c r="D13078" s="13">
        <v>210</v>
      </c>
      <c r="E13078" s="13" t="s">
        <v>8</v>
      </c>
      <c r="F13078" s="17">
        <v>6047</v>
      </c>
      <c r="G13078" t="str">
        <f>_xlfn.XLOOKUP(tbl_GL[[#This Row],[Account_key]],tbl_COA[Account_key],tbl_COA[Class],"Not Found")</f>
        <v>Trading account</v>
      </c>
      <c r="H13078" t="str">
        <f>_xlfn.XLOOKUP(tbl_GL[[#This Row],[Account_key]],tbl_COA[Account_key],tbl_COA[SubClass],"Not Found")</f>
        <v>Sales</v>
      </c>
      <c r="I13078" t="str">
        <f>_xlfn.XLOOKUP(tbl_GL[[#This Row],[Account_key]],tbl_COA[Account_key],tbl_COA[SubClass2],"Not Found")</f>
        <v>Sales</v>
      </c>
      <c r="J13078" t="str">
        <f>_xlfn.XLOOKUP(tbl_GL[[#This Row],[Account_key]],tbl_COA[Account_key],tbl_COA[SubAccount],,0)</f>
        <v>Sales</v>
      </c>
      <c r="K13078">
        <f>YEAR(tbl_GL[[#This Row],[Date]])</f>
        <v>2018</v>
      </c>
    </row>
    <row r="13079" spans="1:11" hidden="1" x14ac:dyDescent="0.35">
      <c r="A13079">
        <v>34.200000000000003</v>
      </c>
      <c r="B13079" s="24">
        <v>43125</v>
      </c>
      <c r="C13079">
        <v>6</v>
      </c>
      <c r="D13079" s="13">
        <v>30</v>
      </c>
      <c r="E13079" s="13" t="s">
        <v>8</v>
      </c>
      <c r="F13079" s="17">
        <v>6047</v>
      </c>
      <c r="G13079" t="str">
        <f>_xlfn.XLOOKUP(tbl_GL[[#This Row],[Account_key]],tbl_COA[Account_key],tbl_COA[Class],"Not Found")</f>
        <v>Assets</v>
      </c>
      <c r="H13079" t="str">
        <f>_xlfn.XLOOKUP(tbl_GL[[#This Row],[Account_key]],tbl_COA[Account_key],tbl_COA[SubClass],"Not Found")</f>
        <v>Assets</v>
      </c>
      <c r="I13079" t="str">
        <f>_xlfn.XLOOKUP(tbl_GL[[#This Row],[Account_key]],tbl_COA[Account_key],tbl_COA[SubClass2],"Not Found")</f>
        <v>Current Assets</v>
      </c>
      <c r="J13079" t="str">
        <f>_xlfn.XLOOKUP(tbl_GL[[#This Row],[Account_key]],tbl_COA[Account_key],tbl_COA[SubAccount],,0)</f>
        <v>Trade Receivables</v>
      </c>
      <c r="K13079">
        <f>YEAR(tbl_GL[[#This Row],[Date]])</f>
        <v>2018</v>
      </c>
    </row>
    <row r="13080" spans="1:11" hidden="1" x14ac:dyDescent="0.35">
      <c r="A13080">
        <v>35.1</v>
      </c>
      <c r="B13080" s="24">
        <v>43126</v>
      </c>
      <c r="C13080">
        <v>6</v>
      </c>
      <c r="D13080" s="13">
        <v>230</v>
      </c>
      <c r="E13080" s="13" t="s">
        <v>4</v>
      </c>
      <c r="F13080" s="17">
        <v>-490</v>
      </c>
      <c r="G13080" t="str">
        <f>_xlfn.XLOOKUP(tbl_GL[[#This Row],[Account_key]],tbl_COA[Account_key],tbl_COA[Class],"Not Found")</f>
        <v>Trading account</v>
      </c>
      <c r="H13080" t="str">
        <f>_xlfn.XLOOKUP(tbl_GL[[#This Row],[Account_key]],tbl_COA[Account_key],tbl_COA[SubClass],"Not Found")</f>
        <v>Cost of Sales</v>
      </c>
      <c r="I13080" t="str">
        <f>_xlfn.XLOOKUP(tbl_GL[[#This Row],[Account_key]],tbl_COA[Account_key],tbl_COA[SubClass2],"Not Found")</f>
        <v>Cost of Sales</v>
      </c>
      <c r="J13080" t="str">
        <f>_xlfn.XLOOKUP(tbl_GL[[#This Row],[Account_key]],tbl_COA[Account_key],tbl_COA[SubAccount],,0)</f>
        <v>Cost of Sales</v>
      </c>
      <c r="K13080">
        <f>YEAR(tbl_GL[[#This Row],[Date]])</f>
        <v>2018</v>
      </c>
    </row>
    <row r="13081" spans="1:11" hidden="1" x14ac:dyDescent="0.35">
      <c r="A13081">
        <v>35.200000000000003</v>
      </c>
      <c r="B13081" s="24">
        <v>43126</v>
      </c>
      <c r="C13081">
        <v>6</v>
      </c>
      <c r="D13081" s="13">
        <v>60</v>
      </c>
      <c r="E13081" s="13" t="s">
        <v>4</v>
      </c>
      <c r="F13081" s="17">
        <v>-490</v>
      </c>
      <c r="G13081" t="str">
        <f>_xlfn.XLOOKUP(tbl_GL[[#This Row],[Account_key]],tbl_COA[Account_key],tbl_COA[Class],"Not Found")</f>
        <v>Assets</v>
      </c>
      <c r="H13081" t="str">
        <f>_xlfn.XLOOKUP(tbl_GL[[#This Row],[Account_key]],tbl_COA[Account_key],tbl_COA[SubClass],"Not Found")</f>
        <v>Assets</v>
      </c>
      <c r="I13081" t="str">
        <f>_xlfn.XLOOKUP(tbl_GL[[#This Row],[Account_key]],tbl_COA[Account_key],tbl_COA[SubClass2],"Not Found")</f>
        <v>Current Assets</v>
      </c>
      <c r="J13081" t="str">
        <f>_xlfn.XLOOKUP(tbl_GL[[#This Row],[Account_key]],tbl_COA[Account_key],tbl_COA[SubAccount],,0)</f>
        <v>Inventory</v>
      </c>
      <c r="K13081">
        <f>YEAR(tbl_GL[[#This Row],[Date]])</f>
        <v>2018</v>
      </c>
    </row>
    <row r="13082" spans="1:11" hidden="1" x14ac:dyDescent="0.35">
      <c r="A13082">
        <v>36.1</v>
      </c>
      <c r="B13082" s="24">
        <v>43126</v>
      </c>
      <c r="C13082">
        <v>6</v>
      </c>
      <c r="D13082" s="13">
        <v>220</v>
      </c>
      <c r="E13082" s="13" t="s">
        <v>81</v>
      </c>
      <c r="F13082" s="17">
        <v>-1032</v>
      </c>
      <c r="G13082" t="str">
        <f>_xlfn.XLOOKUP(tbl_GL[[#This Row],[Account_key]],tbl_COA[Account_key],tbl_COA[Class],"Not Found")</f>
        <v>Trading account</v>
      </c>
      <c r="H13082" t="str">
        <f>_xlfn.XLOOKUP(tbl_GL[[#This Row],[Account_key]],tbl_COA[Account_key],tbl_COA[SubClass],"Not Found")</f>
        <v>Sales</v>
      </c>
      <c r="I13082" t="str">
        <f>_xlfn.XLOOKUP(tbl_GL[[#This Row],[Account_key]],tbl_COA[Account_key],tbl_COA[SubClass2],"Not Found")</f>
        <v>Sales</v>
      </c>
      <c r="J13082" t="str">
        <f>_xlfn.XLOOKUP(tbl_GL[[#This Row],[Account_key]],tbl_COA[Account_key],tbl_COA[SubAccount],,0)</f>
        <v>Sales Return</v>
      </c>
      <c r="K13082">
        <f>YEAR(tbl_GL[[#This Row],[Date]])</f>
        <v>2018</v>
      </c>
    </row>
    <row r="13083" spans="1:11" hidden="1" x14ac:dyDescent="0.35">
      <c r="A13083">
        <v>36.200000000000003</v>
      </c>
      <c r="B13083" s="24">
        <v>43126</v>
      </c>
      <c r="C13083">
        <v>6</v>
      </c>
      <c r="D13083" s="13">
        <v>20</v>
      </c>
      <c r="E13083" s="13" t="s">
        <v>81</v>
      </c>
      <c r="F13083" s="17">
        <v>-1032</v>
      </c>
      <c r="G13083" t="str">
        <f>_xlfn.XLOOKUP(tbl_GL[[#This Row],[Account_key]],tbl_COA[Account_key],tbl_COA[Class],"Not Found")</f>
        <v>Assets</v>
      </c>
      <c r="H13083" t="str">
        <f>_xlfn.XLOOKUP(tbl_GL[[#This Row],[Account_key]],tbl_COA[Account_key],tbl_COA[SubClass],"Not Found")</f>
        <v>Assets</v>
      </c>
      <c r="I13083" t="str">
        <f>_xlfn.XLOOKUP(tbl_GL[[#This Row],[Account_key]],tbl_COA[Account_key],tbl_COA[SubClass2],"Not Found")</f>
        <v>Current Assets</v>
      </c>
      <c r="J13083" t="str">
        <f>_xlfn.XLOOKUP(tbl_GL[[#This Row],[Account_key]],tbl_COA[Account_key],tbl_COA[SubAccount],,0)</f>
        <v>Cash in hand</v>
      </c>
      <c r="K13083">
        <f>YEAR(tbl_GL[[#This Row],[Date]])</f>
        <v>2018</v>
      </c>
    </row>
    <row r="13084" spans="1:11" hidden="1" x14ac:dyDescent="0.35">
      <c r="A13084">
        <v>37.1</v>
      </c>
      <c r="B13084" s="24">
        <v>43126</v>
      </c>
      <c r="C13084">
        <v>6</v>
      </c>
      <c r="D13084" s="13">
        <v>210</v>
      </c>
      <c r="E13084" s="13" t="s">
        <v>8</v>
      </c>
      <c r="F13084" s="17">
        <v>1226</v>
      </c>
      <c r="G13084" t="str">
        <f>_xlfn.XLOOKUP(tbl_GL[[#This Row],[Account_key]],tbl_COA[Account_key],tbl_COA[Class],"Not Found")</f>
        <v>Trading account</v>
      </c>
      <c r="H13084" t="str">
        <f>_xlfn.XLOOKUP(tbl_GL[[#This Row],[Account_key]],tbl_COA[Account_key],tbl_COA[SubClass],"Not Found")</f>
        <v>Sales</v>
      </c>
      <c r="I13084" t="str">
        <f>_xlfn.XLOOKUP(tbl_GL[[#This Row],[Account_key]],tbl_COA[Account_key],tbl_COA[SubClass2],"Not Found")</f>
        <v>Sales</v>
      </c>
      <c r="J13084" t="str">
        <f>_xlfn.XLOOKUP(tbl_GL[[#This Row],[Account_key]],tbl_COA[Account_key],tbl_COA[SubAccount],,0)</f>
        <v>Sales</v>
      </c>
      <c r="K13084">
        <f>YEAR(tbl_GL[[#This Row],[Date]])</f>
        <v>2018</v>
      </c>
    </row>
    <row r="13085" spans="1:11" hidden="1" x14ac:dyDescent="0.35">
      <c r="A13085">
        <v>37.200000000000003</v>
      </c>
      <c r="B13085" s="24">
        <v>43126</v>
      </c>
      <c r="C13085">
        <v>6</v>
      </c>
      <c r="D13085" s="13">
        <v>30</v>
      </c>
      <c r="E13085" s="13" t="s">
        <v>8</v>
      </c>
      <c r="F13085" s="17">
        <v>1226</v>
      </c>
      <c r="G13085" t="str">
        <f>_xlfn.XLOOKUP(tbl_GL[[#This Row],[Account_key]],tbl_COA[Account_key],tbl_COA[Class],"Not Found")</f>
        <v>Assets</v>
      </c>
      <c r="H13085" t="str">
        <f>_xlfn.XLOOKUP(tbl_GL[[#This Row],[Account_key]],tbl_COA[Account_key],tbl_COA[SubClass],"Not Found")</f>
        <v>Assets</v>
      </c>
      <c r="I13085" t="str">
        <f>_xlfn.XLOOKUP(tbl_GL[[#This Row],[Account_key]],tbl_COA[Account_key],tbl_COA[SubClass2],"Not Found")</f>
        <v>Current Assets</v>
      </c>
      <c r="J13085" t="str">
        <f>_xlfn.XLOOKUP(tbl_GL[[#This Row],[Account_key]],tbl_COA[Account_key],tbl_COA[SubAccount],,0)</f>
        <v>Trade Receivables</v>
      </c>
      <c r="K13085">
        <f>YEAR(tbl_GL[[#This Row],[Date]])</f>
        <v>2018</v>
      </c>
    </row>
    <row r="13086" spans="1:11" hidden="1" x14ac:dyDescent="0.35">
      <c r="A13086">
        <v>38.1</v>
      </c>
      <c r="B13086" s="24">
        <v>43129</v>
      </c>
      <c r="C13086">
        <v>6</v>
      </c>
      <c r="D13086" s="13">
        <v>230</v>
      </c>
      <c r="E13086" s="13" t="s">
        <v>4</v>
      </c>
      <c r="F13086" s="17">
        <v>-219</v>
      </c>
      <c r="G13086" t="str">
        <f>_xlfn.XLOOKUP(tbl_GL[[#This Row],[Account_key]],tbl_COA[Account_key],tbl_COA[Class],"Not Found")</f>
        <v>Trading account</v>
      </c>
      <c r="H13086" t="str">
        <f>_xlfn.XLOOKUP(tbl_GL[[#This Row],[Account_key]],tbl_COA[Account_key],tbl_COA[SubClass],"Not Found")</f>
        <v>Cost of Sales</v>
      </c>
      <c r="I13086" t="str">
        <f>_xlfn.XLOOKUP(tbl_GL[[#This Row],[Account_key]],tbl_COA[Account_key],tbl_COA[SubClass2],"Not Found")</f>
        <v>Cost of Sales</v>
      </c>
      <c r="J13086" t="str">
        <f>_xlfn.XLOOKUP(tbl_GL[[#This Row],[Account_key]],tbl_COA[Account_key],tbl_COA[SubAccount],,0)</f>
        <v>Cost of Sales</v>
      </c>
      <c r="K13086">
        <f>YEAR(tbl_GL[[#This Row],[Date]])</f>
        <v>2018</v>
      </c>
    </row>
    <row r="13087" spans="1:11" hidden="1" x14ac:dyDescent="0.35">
      <c r="A13087">
        <v>38.200000000000003</v>
      </c>
      <c r="B13087" s="24">
        <v>43129</v>
      </c>
      <c r="C13087">
        <v>6</v>
      </c>
      <c r="D13087" s="13">
        <v>60</v>
      </c>
      <c r="E13087" s="13" t="s">
        <v>4</v>
      </c>
      <c r="F13087" s="17">
        <v>-219</v>
      </c>
      <c r="G13087" t="str">
        <f>_xlfn.XLOOKUP(tbl_GL[[#This Row],[Account_key]],tbl_COA[Account_key],tbl_COA[Class],"Not Found")</f>
        <v>Assets</v>
      </c>
      <c r="H13087" t="str">
        <f>_xlfn.XLOOKUP(tbl_GL[[#This Row],[Account_key]],tbl_COA[Account_key],tbl_COA[SubClass],"Not Found")</f>
        <v>Assets</v>
      </c>
      <c r="I13087" t="str">
        <f>_xlfn.XLOOKUP(tbl_GL[[#This Row],[Account_key]],tbl_COA[Account_key],tbl_COA[SubClass2],"Not Found")</f>
        <v>Current Assets</v>
      </c>
      <c r="J13087" t="str">
        <f>_xlfn.XLOOKUP(tbl_GL[[#This Row],[Account_key]],tbl_COA[Account_key],tbl_COA[SubAccount],,0)</f>
        <v>Inventory</v>
      </c>
      <c r="K13087">
        <f>YEAR(tbl_GL[[#This Row],[Date]])</f>
        <v>2018</v>
      </c>
    </row>
    <row r="13088" spans="1:11" hidden="1" x14ac:dyDescent="0.35">
      <c r="A13088">
        <v>39.1</v>
      </c>
      <c r="B13088" s="24">
        <v>43129</v>
      </c>
      <c r="C13088">
        <v>6</v>
      </c>
      <c r="D13088" s="13">
        <v>210</v>
      </c>
      <c r="E13088" s="13" t="s">
        <v>8</v>
      </c>
      <c r="F13088" s="17">
        <v>548</v>
      </c>
      <c r="G13088" t="str">
        <f>_xlfn.XLOOKUP(tbl_GL[[#This Row],[Account_key]],tbl_COA[Account_key],tbl_COA[Class],"Not Found")</f>
        <v>Trading account</v>
      </c>
      <c r="H13088" t="str">
        <f>_xlfn.XLOOKUP(tbl_GL[[#This Row],[Account_key]],tbl_COA[Account_key],tbl_COA[SubClass],"Not Found")</f>
        <v>Sales</v>
      </c>
      <c r="I13088" t="str">
        <f>_xlfn.XLOOKUP(tbl_GL[[#This Row],[Account_key]],tbl_COA[Account_key],tbl_COA[SubClass2],"Not Found")</f>
        <v>Sales</v>
      </c>
      <c r="J13088" t="str">
        <f>_xlfn.XLOOKUP(tbl_GL[[#This Row],[Account_key]],tbl_COA[Account_key],tbl_COA[SubAccount],,0)</f>
        <v>Sales</v>
      </c>
      <c r="K13088">
        <f>YEAR(tbl_GL[[#This Row],[Date]])</f>
        <v>2018</v>
      </c>
    </row>
    <row r="13089" spans="1:11" hidden="1" x14ac:dyDescent="0.35">
      <c r="A13089">
        <v>39.200000000000003</v>
      </c>
      <c r="B13089" s="24">
        <v>43129</v>
      </c>
      <c r="C13089">
        <v>6</v>
      </c>
      <c r="D13089" s="13">
        <v>30</v>
      </c>
      <c r="E13089" s="13" t="s">
        <v>8</v>
      </c>
      <c r="F13089" s="17">
        <v>548</v>
      </c>
      <c r="G13089" t="str">
        <f>_xlfn.XLOOKUP(tbl_GL[[#This Row],[Account_key]],tbl_COA[Account_key],tbl_COA[Class],"Not Found")</f>
        <v>Assets</v>
      </c>
      <c r="H13089" t="str">
        <f>_xlfn.XLOOKUP(tbl_GL[[#This Row],[Account_key]],tbl_COA[Account_key],tbl_COA[SubClass],"Not Found")</f>
        <v>Assets</v>
      </c>
      <c r="I13089" t="str">
        <f>_xlfn.XLOOKUP(tbl_GL[[#This Row],[Account_key]],tbl_COA[Account_key],tbl_COA[SubClass2],"Not Found")</f>
        <v>Current Assets</v>
      </c>
      <c r="J13089" t="str">
        <f>_xlfn.XLOOKUP(tbl_GL[[#This Row],[Account_key]],tbl_COA[Account_key],tbl_COA[SubAccount],,0)</f>
        <v>Trade Receivables</v>
      </c>
      <c r="K13089">
        <f>YEAR(tbl_GL[[#This Row],[Date]])</f>
        <v>2018</v>
      </c>
    </row>
    <row r="13090" spans="1:11" hidden="1" x14ac:dyDescent="0.35">
      <c r="A13090">
        <v>40.1</v>
      </c>
      <c r="B13090" s="24">
        <v>43129</v>
      </c>
      <c r="C13090">
        <v>6</v>
      </c>
      <c r="D13090" s="13">
        <v>30</v>
      </c>
      <c r="E13090" s="13" t="s">
        <v>80</v>
      </c>
      <c r="F13090" s="17">
        <v>-5388</v>
      </c>
      <c r="G13090" t="str">
        <f>_xlfn.XLOOKUP(tbl_GL[[#This Row],[Account_key]],tbl_COA[Account_key],tbl_COA[Class],"Not Found")</f>
        <v>Assets</v>
      </c>
      <c r="H13090" t="str">
        <f>_xlfn.XLOOKUP(tbl_GL[[#This Row],[Account_key]],tbl_COA[Account_key],tbl_COA[SubClass],"Not Found")</f>
        <v>Assets</v>
      </c>
      <c r="I13090" t="str">
        <f>_xlfn.XLOOKUP(tbl_GL[[#This Row],[Account_key]],tbl_COA[Account_key],tbl_COA[SubClass2],"Not Found")</f>
        <v>Current Assets</v>
      </c>
      <c r="J13090" t="str">
        <f>_xlfn.XLOOKUP(tbl_GL[[#This Row],[Account_key]],tbl_COA[Account_key],tbl_COA[SubAccount],,0)</f>
        <v>Trade Receivables</v>
      </c>
      <c r="K13090">
        <f>YEAR(tbl_GL[[#This Row],[Date]])</f>
        <v>2018</v>
      </c>
    </row>
    <row r="13091" spans="1:11" hidden="1" x14ac:dyDescent="0.35">
      <c r="A13091">
        <v>40.200000000000003</v>
      </c>
      <c r="B13091" s="24">
        <v>43129</v>
      </c>
      <c r="C13091">
        <v>6</v>
      </c>
      <c r="D13091" s="13">
        <v>10</v>
      </c>
      <c r="E13091" s="13" t="s">
        <v>80</v>
      </c>
      <c r="F13091" s="17">
        <v>5388</v>
      </c>
      <c r="G13091" t="str">
        <f>_xlfn.XLOOKUP(tbl_GL[[#This Row],[Account_key]],tbl_COA[Account_key],tbl_COA[Class],"Not Found")</f>
        <v>Assets</v>
      </c>
      <c r="H13091" t="str">
        <f>_xlfn.XLOOKUP(tbl_GL[[#This Row],[Account_key]],tbl_COA[Account_key],tbl_COA[SubClass],"Not Found")</f>
        <v>Assets</v>
      </c>
      <c r="I13091" t="str">
        <f>_xlfn.XLOOKUP(tbl_GL[[#This Row],[Account_key]],tbl_COA[Account_key],tbl_COA[SubClass2],"Not Found")</f>
        <v>Current Assets</v>
      </c>
      <c r="J13091" t="str">
        <f>_xlfn.XLOOKUP(tbl_GL[[#This Row],[Account_key]],tbl_COA[Account_key],tbl_COA[SubAccount],,0)</f>
        <v>Cash at Bank</v>
      </c>
      <c r="K13091">
        <f>YEAR(tbl_GL[[#This Row],[Date]])</f>
        <v>2018</v>
      </c>
    </row>
    <row r="13092" spans="1:11" hidden="1" x14ac:dyDescent="0.35">
      <c r="A13092">
        <v>41.1</v>
      </c>
      <c r="B13092" s="24">
        <v>43130</v>
      </c>
      <c r="C13092">
        <v>6</v>
      </c>
      <c r="D13092" s="13">
        <v>10</v>
      </c>
      <c r="E13092" s="13" t="s">
        <v>98</v>
      </c>
      <c r="F13092" s="17">
        <v>-990</v>
      </c>
      <c r="G13092" t="str">
        <f>_xlfn.XLOOKUP(tbl_GL[[#This Row],[Account_key]],tbl_COA[Account_key],tbl_COA[Class],"Not Found")</f>
        <v>Assets</v>
      </c>
      <c r="H13092" t="str">
        <f>_xlfn.XLOOKUP(tbl_GL[[#This Row],[Account_key]],tbl_COA[Account_key],tbl_COA[SubClass],"Not Found")</f>
        <v>Assets</v>
      </c>
      <c r="I13092" t="str">
        <f>_xlfn.XLOOKUP(tbl_GL[[#This Row],[Account_key]],tbl_COA[Account_key],tbl_COA[SubClass2],"Not Found")</f>
        <v>Current Assets</v>
      </c>
      <c r="J13092" t="str">
        <f>_xlfn.XLOOKUP(tbl_GL[[#This Row],[Account_key]],tbl_COA[Account_key],tbl_COA[SubAccount],,0)</f>
        <v>Cash at Bank</v>
      </c>
      <c r="K13092">
        <f>YEAR(tbl_GL[[#This Row],[Date]])</f>
        <v>2018</v>
      </c>
    </row>
    <row r="13093" spans="1:11" hidden="1" x14ac:dyDescent="0.35">
      <c r="A13093">
        <v>41.2</v>
      </c>
      <c r="B13093" s="24">
        <v>43130</v>
      </c>
      <c r="C13093">
        <v>6</v>
      </c>
      <c r="D13093" s="13">
        <v>120</v>
      </c>
      <c r="E13093" s="13" t="s">
        <v>98</v>
      </c>
      <c r="F13093" s="17">
        <v>-990</v>
      </c>
      <c r="G13093" t="str">
        <f>_xlfn.XLOOKUP(tbl_GL[[#This Row],[Account_key]],tbl_COA[Account_key],tbl_COA[Class],"Not Found")</f>
        <v>Liabilities and Owners Equity</v>
      </c>
      <c r="H13093" t="str">
        <f>_xlfn.XLOOKUP(tbl_GL[[#This Row],[Account_key]],tbl_COA[Account_key],tbl_COA[SubClass],"Not Found")</f>
        <v>Liabilities</v>
      </c>
      <c r="I13093" t="str">
        <f>_xlfn.XLOOKUP(tbl_GL[[#This Row],[Account_key]],tbl_COA[Account_key],tbl_COA[SubClass2],"Not Found")</f>
        <v>Current Liabilities</v>
      </c>
      <c r="J13093" t="str">
        <f>_xlfn.XLOOKUP(tbl_GL[[#This Row],[Account_key]],tbl_COA[Account_key],tbl_COA[SubAccount],,0)</f>
        <v>Accrued Expenses</v>
      </c>
      <c r="K13093">
        <f>YEAR(tbl_GL[[#This Row],[Date]])</f>
        <v>2018</v>
      </c>
    </row>
    <row r="13094" spans="1:11" hidden="1" x14ac:dyDescent="0.35">
      <c r="A13094">
        <v>42.1</v>
      </c>
      <c r="B13094" s="24">
        <v>43130</v>
      </c>
      <c r="C13094">
        <v>6</v>
      </c>
      <c r="D13094" s="13">
        <v>310</v>
      </c>
      <c r="E13094" s="13" t="s">
        <v>97</v>
      </c>
      <c r="F13094" s="17">
        <v>-1319</v>
      </c>
      <c r="G13094" t="str">
        <f>_xlfn.XLOOKUP(tbl_GL[[#This Row],[Account_key]],tbl_COA[Account_key],tbl_COA[Class],"Not Found")</f>
        <v>Operating account</v>
      </c>
      <c r="H13094" t="str">
        <f>_xlfn.XLOOKUP(tbl_GL[[#This Row],[Account_key]],tbl_COA[Account_key],tbl_COA[SubClass],"Not Found")</f>
        <v>Operating Expenses</v>
      </c>
      <c r="I13094" t="str">
        <f>_xlfn.XLOOKUP(tbl_GL[[#This Row],[Account_key]],tbl_COA[Account_key],tbl_COA[SubClass2],"Not Found")</f>
        <v>Administration</v>
      </c>
      <c r="J13094" t="str">
        <f>_xlfn.XLOOKUP(tbl_GL[[#This Row],[Account_key]],tbl_COA[Account_key],tbl_COA[SubAccount],,0)</f>
        <v>Office Supplies</v>
      </c>
      <c r="K13094">
        <f>YEAR(tbl_GL[[#This Row],[Date]])</f>
        <v>2018</v>
      </c>
    </row>
    <row r="13095" spans="1:11" hidden="1" x14ac:dyDescent="0.35">
      <c r="A13095">
        <v>42.2</v>
      </c>
      <c r="B13095" s="24">
        <v>43130</v>
      </c>
      <c r="C13095">
        <v>6</v>
      </c>
      <c r="D13095" s="13">
        <v>120</v>
      </c>
      <c r="E13095" s="13" t="s">
        <v>97</v>
      </c>
      <c r="F13095" s="17">
        <v>1319</v>
      </c>
      <c r="G13095" t="str">
        <f>_xlfn.XLOOKUP(tbl_GL[[#This Row],[Account_key]],tbl_COA[Account_key],tbl_COA[Class],"Not Found")</f>
        <v>Liabilities and Owners Equity</v>
      </c>
      <c r="H13095" t="str">
        <f>_xlfn.XLOOKUP(tbl_GL[[#This Row],[Account_key]],tbl_COA[Account_key],tbl_COA[SubClass],"Not Found")</f>
        <v>Liabilities</v>
      </c>
      <c r="I13095" t="str">
        <f>_xlfn.XLOOKUP(tbl_GL[[#This Row],[Account_key]],tbl_COA[Account_key],tbl_COA[SubClass2],"Not Found")</f>
        <v>Current Liabilities</v>
      </c>
      <c r="J13095" t="str">
        <f>_xlfn.XLOOKUP(tbl_GL[[#This Row],[Account_key]],tbl_COA[Account_key],tbl_COA[SubAccount],,0)</f>
        <v>Accrued Expenses</v>
      </c>
      <c r="K13095">
        <f>YEAR(tbl_GL[[#This Row],[Date]])</f>
        <v>2018</v>
      </c>
    </row>
    <row r="13096" spans="1:11" hidden="1" x14ac:dyDescent="0.35">
      <c r="A13096">
        <v>43.1</v>
      </c>
      <c r="B13096" s="24">
        <v>43131</v>
      </c>
      <c r="C13096">
        <v>6</v>
      </c>
      <c r="D13096" s="13">
        <v>10</v>
      </c>
      <c r="E13096" s="13" t="s">
        <v>110</v>
      </c>
      <c r="F13096" s="17">
        <v>22</v>
      </c>
      <c r="G13096" t="str">
        <f>_xlfn.XLOOKUP(tbl_GL[[#This Row],[Account_key]],tbl_COA[Account_key],tbl_COA[Class],"Not Found")</f>
        <v>Assets</v>
      </c>
      <c r="H13096" t="str">
        <f>_xlfn.XLOOKUP(tbl_GL[[#This Row],[Account_key]],tbl_COA[Account_key],tbl_COA[SubClass],"Not Found")</f>
        <v>Assets</v>
      </c>
      <c r="I13096" t="str">
        <f>_xlfn.XLOOKUP(tbl_GL[[#This Row],[Account_key]],tbl_COA[Account_key],tbl_COA[SubClass2],"Not Found")</f>
        <v>Current Assets</v>
      </c>
      <c r="J13096" t="str">
        <f>_xlfn.XLOOKUP(tbl_GL[[#This Row],[Account_key]],tbl_COA[Account_key],tbl_COA[SubAccount],,0)</f>
        <v>Cash at Bank</v>
      </c>
      <c r="K13096">
        <f>YEAR(tbl_GL[[#This Row],[Date]])</f>
        <v>2018</v>
      </c>
    </row>
    <row r="13097" spans="1:11" hidden="1" x14ac:dyDescent="0.35">
      <c r="A13097">
        <v>43.2</v>
      </c>
      <c r="B13097" s="24">
        <v>43131</v>
      </c>
      <c r="C13097">
        <v>6</v>
      </c>
      <c r="D13097" s="13">
        <v>430</v>
      </c>
      <c r="E13097" s="13" t="s">
        <v>110</v>
      </c>
      <c r="F13097" s="17">
        <v>22</v>
      </c>
      <c r="G13097" t="str">
        <f>_xlfn.XLOOKUP(tbl_GL[[#This Row],[Account_key]],tbl_COA[Account_key],tbl_COA[Class],"Not Found")</f>
        <v>Non-operating</v>
      </c>
      <c r="H13097" t="str">
        <f>_xlfn.XLOOKUP(tbl_GL[[#This Row],[Account_key]],tbl_COA[Account_key],tbl_COA[SubClass],"Not Found")</f>
        <v>Exchange Loss/Gain</v>
      </c>
      <c r="I13097" t="str">
        <f>_xlfn.XLOOKUP(tbl_GL[[#This Row],[Account_key]],tbl_COA[Account_key],tbl_COA[SubClass2],"Not Found")</f>
        <v>Exchange Loss/Gain</v>
      </c>
      <c r="J13097" t="str">
        <f>_xlfn.XLOOKUP(tbl_GL[[#This Row],[Account_key]],tbl_COA[Account_key],tbl_COA[SubAccount],,0)</f>
        <v>Exchange Loss/Gain</v>
      </c>
      <c r="K13097">
        <f>YEAR(tbl_GL[[#This Row],[Date]])</f>
        <v>2018</v>
      </c>
    </row>
    <row r="13098" spans="1:11" hidden="1" x14ac:dyDescent="0.35">
      <c r="A13098">
        <v>44.1</v>
      </c>
      <c r="B13098" s="24">
        <v>43131</v>
      </c>
      <c r="C13098">
        <v>6</v>
      </c>
      <c r="D13098" s="13">
        <v>10</v>
      </c>
      <c r="E13098" s="13" t="s">
        <v>113</v>
      </c>
      <c r="F13098" s="17">
        <v>109</v>
      </c>
      <c r="G13098" t="str">
        <f>_xlfn.XLOOKUP(tbl_GL[[#This Row],[Account_key]],tbl_COA[Account_key],tbl_COA[Class],"Not Found")</f>
        <v>Assets</v>
      </c>
      <c r="H13098" t="str">
        <f>_xlfn.XLOOKUP(tbl_GL[[#This Row],[Account_key]],tbl_COA[Account_key],tbl_COA[SubClass],"Not Found")</f>
        <v>Assets</v>
      </c>
      <c r="I13098" t="str">
        <f>_xlfn.XLOOKUP(tbl_GL[[#This Row],[Account_key]],tbl_COA[Account_key],tbl_COA[SubClass2],"Not Found")</f>
        <v>Current Assets</v>
      </c>
      <c r="J13098" t="str">
        <f>_xlfn.XLOOKUP(tbl_GL[[#This Row],[Account_key]],tbl_COA[Account_key],tbl_COA[SubAccount],,0)</f>
        <v>Cash at Bank</v>
      </c>
      <c r="K13098">
        <f>YEAR(tbl_GL[[#This Row],[Date]])</f>
        <v>2018</v>
      </c>
    </row>
    <row r="13099" spans="1:11" hidden="1" x14ac:dyDescent="0.35">
      <c r="A13099">
        <v>44.2</v>
      </c>
      <c r="B13099" s="24">
        <v>43131</v>
      </c>
      <c r="C13099">
        <v>6</v>
      </c>
      <c r="D13099" s="13">
        <v>410</v>
      </c>
      <c r="E13099" s="13" t="s">
        <v>113</v>
      </c>
      <c r="F13099" s="17">
        <v>109</v>
      </c>
      <c r="G13099" t="str">
        <f>_xlfn.XLOOKUP(tbl_GL[[#This Row],[Account_key]],tbl_COA[Account_key],tbl_COA[Class],"Not Found")</f>
        <v>Non-operating</v>
      </c>
      <c r="H13099" t="str">
        <f>_xlfn.XLOOKUP(tbl_GL[[#This Row],[Account_key]],tbl_COA[Account_key],tbl_COA[SubClass],"Not Found")</f>
        <v>Interest Income</v>
      </c>
      <c r="I13099" t="str">
        <f>_xlfn.XLOOKUP(tbl_GL[[#This Row],[Account_key]],tbl_COA[Account_key],tbl_COA[SubClass2],"Not Found")</f>
        <v>Interest Income</v>
      </c>
      <c r="J13099" t="str">
        <f>_xlfn.XLOOKUP(tbl_GL[[#This Row],[Account_key]],tbl_COA[Account_key],tbl_COA[SubAccount],,0)</f>
        <v>Interest Income</v>
      </c>
      <c r="K13099">
        <f>YEAR(tbl_GL[[#This Row],[Date]])</f>
        <v>2018</v>
      </c>
    </row>
    <row r="13100" spans="1:11" hidden="1" x14ac:dyDescent="0.35">
      <c r="A13100">
        <v>45.1</v>
      </c>
      <c r="B13100" s="24">
        <v>43131</v>
      </c>
      <c r="C13100">
        <v>6</v>
      </c>
      <c r="D13100" s="13">
        <v>440</v>
      </c>
      <c r="E13100" s="13" t="s">
        <v>112</v>
      </c>
      <c r="F13100" s="17">
        <v>-140</v>
      </c>
      <c r="G13100" t="str">
        <f>_xlfn.XLOOKUP(tbl_GL[[#This Row],[Account_key]],tbl_COA[Account_key],tbl_COA[Class],"Not Found")</f>
        <v>Interest &amp; Tax</v>
      </c>
      <c r="H13100" t="str">
        <f>_xlfn.XLOOKUP(tbl_GL[[#This Row],[Account_key]],tbl_COA[Account_key],tbl_COA[SubClass],"Not Found")</f>
        <v>Interest Expense</v>
      </c>
      <c r="I13100" t="str">
        <f>_xlfn.XLOOKUP(tbl_GL[[#This Row],[Account_key]],tbl_COA[Account_key],tbl_COA[SubClass2],"Not Found")</f>
        <v>Interest Expense</v>
      </c>
      <c r="J13100" t="str">
        <f>_xlfn.XLOOKUP(tbl_GL[[#This Row],[Account_key]],tbl_COA[Account_key],tbl_COA[SubAccount],,0)</f>
        <v>Interest Expense</v>
      </c>
      <c r="K13100">
        <f>YEAR(tbl_GL[[#This Row],[Date]])</f>
        <v>2018</v>
      </c>
    </row>
    <row r="13101" spans="1:11" hidden="1" x14ac:dyDescent="0.35">
      <c r="A13101">
        <v>45.2</v>
      </c>
      <c r="B13101" s="24">
        <v>43131</v>
      </c>
      <c r="C13101">
        <v>6</v>
      </c>
      <c r="D13101" s="13">
        <v>121</v>
      </c>
      <c r="E13101" s="13" t="s">
        <v>112</v>
      </c>
      <c r="F13101" s="17">
        <v>140</v>
      </c>
      <c r="G13101" t="str">
        <f>_xlfn.XLOOKUP(tbl_GL[[#This Row],[Account_key]],tbl_COA[Account_key],tbl_COA[Class],"Not Found")</f>
        <v>Liabilities and Owners Equity</v>
      </c>
      <c r="H13101" t="str">
        <f>_xlfn.XLOOKUP(tbl_GL[[#This Row],[Account_key]],tbl_COA[Account_key],tbl_COA[SubClass],"Not Found")</f>
        <v>Liabilities</v>
      </c>
      <c r="I13101" t="str">
        <f>_xlfn.XLOOKUP(tbl_GL[[#This Row],[Account_key]],tbl_COA[Account_key],tbl_COA[SubClass2],"Not Found")</f>
        <v>Current Liabilities</v>
      </c>
      <c r="J13101" t="str">
        <f>_xlfn.XLOOKUP(tbl_GL[[#This Row],[Account_key]],tbl_COA[Account_key],tbl_COA[SubAccount],,0)</f>
        <v>Interest Payable</v>
      </c>
      <c r="K13101">
        <f>YEAR(tbl_GL[[#This Row],[Date]])</f>
        <v>2018</v>
      </c>
    </row>
    <row r="13102" spans="1:11" hidden="1" x14ac:dyDescent="0.35">
      <c r="A13102">
        <v>46.1</v>
      </c>
      <c r="B13102" s="24">
        <v>43131</v>
      </c>
      <c r="C13102">
        <v>6</v>
      </c>
      <c r="D13102" s="13">
        <v>400</v>
      </c>
      <c r="E13102" s="13" t="s">
        <v>104</v>
      </c>
      <c r="F13102" s="17">
        <v>-175</v>
      </c>
      <c r="G13102" t="str">
        <f>_xlfn.XLOOKUP(tbl_GL[[#This Row],[Account_key]],tbl_COA[Account_key],tbl_COA[Class],"Not Found")</f>
        <v>Operating account</v>
      </c>
      <c r="H13102" t="str">
        <f>_xlfn.XLOOKUP(tbl_GL[[#This Row],[Account_key]],tbl_COA[Account_key],tbl_COA[SubClass],"Not Found")</f>
        <v>Depreciation &amp; Amortization</v>
      </c>
      <c r="I13102" t="str">
        <f>_xlfn.XLOOKUP(tbl_GL[[#This Row],[Account_key]],tbl_COA[Account_key],tbl_COA[SubClass2],"Not Found")</f>
        <v>Amortization</v>
      </c>
      <c r="J13102" t="str">
        <f>_xlfn.XLOOKUP(tbl_GL[[#This Row],[Account_key]],tbl_COA[Account_key],tbl_COA[SubAccount],,0)</f>
        <v>Amortization of Intangible Assets</v>
      </c>
      <c r="K13102">
        <f>YEAR(tbl_GL[[#This Row],[Date]])</f>
        <v>2018</v>
      </c>
    </row>
    <row r="13103" spans="1:11" hidden="1" x14ac:dyDescent="0.35">
      <c r="A13103">
        <v>46.2</v>
      </c>
      <c r="B13103" s="24">
        <v>43131</v>
      </c>
      <c r="C13103">
        <v>6</v>
      </c>
      <c r="D13103" s="13">
        <v>100</v>
      </c>
      <c r="E13103" s="13" t="s">
        <v>104</v>
      </c>
      <c r="F13103" s="17">
        <v>-175</v>
      </c>
      <c r="G13103" t="str">
        <f>_xlfn.XLOOKUP(tbl_GL[[#This Row],[Account_key]],tbl_COA[Account_key],tbl_COA[Class],"Not Found")</f>
        <v>Assets</v>
      </c>
      <c r="H13103" t="str">
        <f>_xlfn.XLOOKUP(tbl_GL[[#This Row],[Account_key]],tbl_COA[Account_key],tbl_COA[SubClass],"Not Found")</f>
        <v>Assets</v>
      </c>
      <c r="I13103" t="str">
        <f>_xlfn.XLOOKUP(tbl_GL[[#This Row],[Account_key]],tbl_COA[Account_key],tbl_COA[SubClass2],"Not Found")</f>
        <v>Non-Current Assets</v>
      </c>
      <c r="J13103" t="str">
        <f>_xlfn.XLOOKUP(tbl_GL[[#This Row],[Account_key]],tbl_COA[Account_key],tbl_COA[SubAccount],,0)</f>
        <v>Patents and trademarks</v>
      </c>
      <c r="K13103">
        <f>YEAR(tbl_GL[[#This Row],[Date]])</f>
        <v>2018</v>
      </c>
    </row>
    <row r="13104" spans="1:11" hidden="1" x14ac:dyDescent="0.35">
      <c r="A13104">
        <v>47.1</v>
      </c>
      <c r="B13104" s="24">
        <v>43131</v>
      </c>
      <c r="C13104">
        <v>6</v>
      </c>
      <c r="D13104" s="13">
        <v>450</v>
      </c>
      <c r="E13104" s="23" t="s">
        <v>108</v>
      </c>
      <c r="F13104" s="17">
        <v>-231</v>
      </c>
      <c r="G13104" t="str">
        <f>_xlfn.XLOOKUP(tbl_GL[[#This Row],[Account_key]],tbl_COA[Account_key],tbl_COA[Class],"Not Found")</f>
        <v>Interest &amp; Tax</v>
      </c>
      <c r="H13104" t="str">
        <f>_xlfn.XLOOKUP(tbl_GL[[#This Row],[Account_key]],tbl_COA[Account_key],tbl_COA[SubClass],"Not Found")</f>
        <v>Taxation</v>
      </c>
      <c r="I13104" t="str">
        <f>_xlfn.XLOOKUP(tbl_GL[[#This Row],[Account_key]],tbl_COA[Account_key],tbl_COA[SubClass2],"Not Found")</f>
        <v>Taxation</v>
      </c>
      <c r="J13104" t="str">
        <f>_xlfn.XLOOKUP(tbl_GL[[#This Row],[Account_key]],tbl_COA[Account_key],tbl_COA[SubAccount],,0)</f>
        <v>Taxation</v>
      </c>
      <c r="K13104">
        <f>YEAR(tbl_GL[[#This Row],[Date]])</f>
        <v>2018</v>
      </c>
    </row>
    <row r="13105" spans="1:11" hidden="1" x14ac:dyDescent="0.35">
      <c r="A13105">
        <v>47.2</v>
      </c>
      <c r="B13105" s="24">
        <v>43131</v>
      </c>
      <c r="C13105">
        <v>6</v>
      </c>
      <c r="D13105" s="13">
        <v>122</v>
      </c>
      <c r="E13105" s="23" t="s">
        <v>108</v>
      </c>
      <c r="F13105" s="17">
        <v>231</v>
      </c>
      <c r="G13105" t="str">
        <f>_xlfn.XLOOKUP(tbl_GL[[#This Row],[Account_key]],tbl_COA[Account_key],tbl_COA[Class],"Not Found")</f>
        <v>Liabilities and Owners Equity</v>
      </c>
      <c r="H13105" t="str">
        <f>_xlfn.XLOOKUP(tbl_GL[[#This Row],[Account_key]],tbl_COA[Account_key],tbl_COA[SubClass],"Not Found")</f>
        <v>Liabilities</v>
      </c>
      <c r="I13105" t="str">
        <f>_xlfn.XLOOKUP(tbl_GL[[#This Row],[Account_key]],tbl_COA[Account_key],tbl_COA[SubClass2],"Not Found")</f>
        <v>Current Liabilities</v>
      </c>
      <c r="J13105" t="str">
        <f>_xlfn.XLOOKUP(tbl_GL[[#This Row],[Account_key]],tbl_COA[Account_key],tbl_COA[SubAccount],,0)</f>
        <v>Tax payable</v>
      </c>
      <c r="K13105">
        <f>YEAR(tbl_GL[[#This Row],[Date]])</f>
        <v>2018</v>
      </c>
    </row>
    <row r="13106" spans="1:11" hidden="1" x14ac:dyDescent="0.35">
      <c r="A13106">
        <v>49.1</v>
      </c>
      <c r="B13106" s="24">
        <v>43131</v>
      </c>
      <c r="C13106">
        <v>6</v>
      </c>
      <c r="D13106" s="13">
        <v>240</v>
      </c>
      <c r="E13106" s="13" t="s">
        <v>56</v>
      </c>
      <c r="F13106" s="17">
        <v>-1750</v>
      </c>
      <c r="G13106" t="str">
        <f>_xlfn.XLOOKUP(tbl_GL[[#This Row],[Account_key]],tbl_COA[Account_key],tbl_COA[Class],"Not Found")</f>
        <v>Operating account</v>
      </c>
      <c r="H13106" t="str">
        <f>_xlfn.XLOOKUP(tbl_GL[[#This Row],[Account_key]],tbl_COA[Account_key],tbl_COA[SubClass],"Not Found")</f>
        <v>Operating Expenses</v>
      </c>
      <c r="I13106" t="str">
        <f>_xlfn.XLOOKUP(tbl_GL[[#This Row],[Account_key]],tbl_COA[Account_key],tbl_COA[SubClass2],"Not Found")</f>
        <v>Sales &amp; Distribution</v>
      </c>
      <c r="J13106" t="str">
        <f>_xlfn.XLOOKUP(tbl_GL[[#This Row],[Account_key]],tbl_COA[Account_key],tbl_COA[SubAccount],,0)</f>
        <v>Salaries</v>
      </c>
      <c r="K13106">
        <f>YEAR(tbl_GL[[#This Row],[Date]])</f>
        <v>2018</v>
      </c>
    </row>
    <row r="13107" spans="1:11" hidden="1" x14ac:dyDescent="0.35">
      <c r="A13107">
        <v>49.2</v>
      </c>
      <c r="B13107" s="24">
        <v>43131</v>
      </c>
      <c r="C13107">
        <v>6</v>
      </c>
      <c r="D13107" s="13">
        <v>10</v>
      </c>
      <c r="E13107" s="13" t="s">
        <v>56</v>
      </c>
      <c r="F13107" s="17">
        <v>-1750</v>
      </c>
      <c r="G13107" t="str">
        <f>_xlfn.XLOOKUP(tbl_GL[[#This Row],[Account_key]],tbl_COA[Account_key],tbl_COA[Class],"Not Found")</f>
        <v>Assets</v>
      </c>
      <c r="H13107" t="str">
        <f>_xlfn.XLOOKUP(tbl_GL[[#This Row],[Account_key]],tbl_COA[Account_key],tbl_COA[SubClass],"Not Found")</f>
        <v>Assets</v>
      </c>
      <c r="I13107" t="str">
        <f>_xlfn.XLOOKUP(tbl_GL[[#This Row],[Account_key]],tbl_COA[Account_key],tbl_COA[SubClass2],"Not Found")</f>
        <v>Current Assets</v>
      </c>
      <c r="J13107" t="str">
        <f>_xlfn.XLOOKUP(tbl_GL[[#This Row],[Account_key]],tbl_COA[Account_key],tbl_COA[SubAccount],,0)</f>
        <v>Cash at Bank</v>
      </c>
      <c r="K13107">
        <f>YEAR(tbl_GL[[#This Row],[Date]])</f>
        <v>2018</v>
      </c>
    </row>
    <row r="13108" spans="1:11" hidden="1" x14ac:dyDescent="0.35">
      <c r="A13108">
        <v>50.1</v>
      </c>
      <c r="B13108" s="24">
        <v>43131</v>
      </c>
      <c r="C13108">
        <v>6</v>
      </c>
      <c r="D13108" s="13">
        <v>380</v>
      </c>
      <c r="E13108" s="13" t="s">
        <v>101</v>
      </c>
      <c r="F13108" s="17">
        <v>-3500</v>
      </c>
      <c r="G13108" t="str">
        <f>_xlfn.XLOOKUP(tbl_GL[[#This Row],[Account_key]],tbl_COA[Account_key],tbl_COA[Class],"Not Found")</f>
        <v>Operating account</v>
      </c>
      <c r="H13108" t="str">
        <f>_xlfn.XLOOKUP(tbl_GL[[#This Row],[Account_key]],tbl_COA[Account_key],tbl_COA[SubClass],"Not Found")</f>
        <v>Depreciation &amp; Amortization</v>
      </c>
      <c r="I13108" t="str">
        <f>_xlfn.XLOOKUP(tbl_GL[[#This Row],[Account_key]],tbl_COA[Account_key],tbl_COA[SubClass2],"Not Found")</f>
        <v>Depreciation</v>
      </c>
      <c r="J13108" t="str">
        <f>_xlfn.XLOOKUP(tbl_GL[[#This Row],[Account_key]],tbl_COA[Account_key],tbl_COA[SubAccount],,0)</f>
        <v>Equipment</v>
      </c>
      <c r="K13108">
        <f>YEAR(tbl_GL[[#This Row],[Date]])</f>
        <v>2018</v>
      </c>
    </row>
    <row r="13109" spans="1:11" hidden="1" x14ac:dyDescent="0.35">
      <c r="A13109">
        <v>50.2</v>
      </c>
      <c r="B13109" s="24">
        <v>43131</v>
      </c>
      <c r="C13109">
        <v>6</v>
      </c>
      <c r="D13109" s="13">
        <v>90</v>
      </c>
      <c r="E13109" s="13" t="s">
        <v>101</v>
      </c>
      <c r="F13109" s="17">
        <v>-3500</v>
      </c>
      <c r="G13109" t="str">
        <f>_xlfn.XLOOKUP(tbl_GL[[#This Row],[Account_key]],tbl_COA[Account_key],tbl_COA[Class],"Not Found")</f>
        <v>Assets</v>
      </c>
      <c r="H13109" t="str">
        <f>_xlfn.XLOOKUP(tbl_GL[[#This Row],[Account_key]],tbl_COA[Account_key],tbl_COA[SubClass],"Not Found")</f>
        <v>Assets</v>
      </c>
      <c r="I13109" t="str">
        <f>_xlfn.XLOOKUP(tbl_GL[[#This Row],[Account_key]],tbl_COA[Account_key],tbl_COA[SubClass2],"Not Found")</f>
        <v>Non-Current Assets</v>
      </c>
      <c r="J13109" t="str">
        <f>_xlfn.XLOOKUP(tbl_GL[[#This Row],[Account_key]],tbl_COA[Account_key],tbl_COA[SubAccount],,0)</f>
        <v>Office Furniture &amp; Equipment</v>
      </c>
      <c r="K13109">
        <f>YEAR(tbl_GL[[#This Row],[Date]])</f>
        <v>2018</v>
      </c>
    </row>
    <row r="13110" spans="1:11" hidden="1" x14ac:dyDescent="0.35">
      <c r="A13110">
        <v>51.1</v>
      </c>
      <c r="B13110" s="24">
        <v>43132</v>
      </c>
      <c r="C13110">
        <v>6</v>
      </c>
      <c r="D13110" s="13">
        <v>300</v>
      </c>
      <c r="E13110" s="13" t="s">
        <v>99</v>
      </c>
      <c r="F13110" s="17">
        <v>-53</v>
      </c>
      <c r="G13110" t="str">
        <f>_xlfn.XLOOKUP(tbl_GL[[#This Row],[Account_key]],tbl_COA[Account_key],tbl_COA[Class],"Not Found")</f>
        <v>Operating account</v>
      </c>
      <c r="H13110" t="str">
        <f>_xlfn.XLOOKUP(tbl_GL[[#This Row],[Account_key]],tbl_COA[Account_key],tbl_COA[SubClass],"Not Found")</f>
        <v>Operating Expenses</v>
      </c>
      <c r="I13110" t="str">
        <f>_xlfn.XLOOKUP(tbl_GL[[#This Row],[Account_key]],tbl_COA[Account_key],tbl_COA[SubClass2],"Not Found")</f>
        <v>Administration</v>
      </c>
      <c r="J13110" t="str">
        <f>_xlfn.XLOOKUP(tbl_GL[[#This Row],[Account_key]],tbl_COA[Account_key],tbl_COA[SubAccount],,0)</f>
        <v>Entertainment</v>
      </c>
      <c r="K13110">
        <f>YEAR(tbl_GL[[#This Row],[Date]])</f>
        <v>2018</v>
      </c>
    </row>
    <row r="13111" spans="1:11" hidden="1" x14ac:dyDescent="0.35">
      <c r="A13111">
        <v>51.2</v>
      </c>
      <c r="B13111" s="24">
        <v>43132</v>
      </c>
      <c r="C13111">
        <v>6</v>
      </c>
      <c r="D13111" s="13">
        <v>20</v>
      </c>
      <c r="E13111" s="13" t="s">
        <v>99</v>
      </c>
      <c r="F13111" s="17">
        <v>-53</v>
      </c>
      <c r="G13111" t="str">
        <f>_xlfn.XLOOKUP(tbl_GL[[#This Row],[Account_key]],tbl_COA[Account_key],tbl_COA[Class],"Not Found")</f>
        <v>Assets</v>
      </c>
      <c r="H13111" t="str">
        <f>_xlfn.XLOOKUP(tbl_GL[[#This Row],[Account_key]],tbl_COA[Account_key],tbl_COA[SubClass],"Not Found")</f>
        <v>Assets</v>
      </c>
      <c r="I13111" t="str">
        <f>_xlfn.XLOOKUP(tbl_GL[[#This Row],[Account_key]],tbl_COA[Account_key],tbl_COA[SubClass2],"Not Found")</f>
        <v>Current Assets</v>
      </c>
      <c r="J13111" t="str">
        <f>_xlfn.XLOOKUP(tbl_GL[[#This Row],[Account_key]],tbl_COA[Account_key],tbl_COA[SubAccount],,0)</f>
        <v>Cash in hand</v>
      </c>
      <c r="K13111">
        <f>YEAR(tbl_GL[[#This Row],[Date]])</f>
        <v>2018</v>
      </c>
    </row>
    <row r="13112" spans="1:11" hidden="1" x14ac:dyDescent="0.35">
      <c r="A13112">
        <v>52.1</v>
      </c>
      <c r="B13112" s="24">
        <v>43132</v>
      </c>
      <c r="C13112">
        <v>6</v>
      </c>
      <c r="D13112" s="13">
        <v>60</v>
      </c>
      <c r="E13112" s="13" t="s">
        <v>84</v>
      </c>
      <c r="F13112" s="17">
        <v>10667</v>
      </c>
      <c r="G13112" t="str">
        <f>_xlfn.XLOOKUP(tbl_GL[[#This Row],[Account_key]],tbl_COA[Account_key],tbl_COA[Class],"Not Found")</f>
        <v>Assets</v>
      </c>
      <c r="H13112" t="str">
        <f>_xlfn.XLOOKUP(tbl_GL[[#This Row],[Account_key]],tbl_COA[Account_key],tbl_COA[SubClass],"Not Found")</f>
        <v>Assets</v>
      </c>
      <c r="I13112" t="str">
        <f>_xlfn.XLOOKUP(tbl_GL[[#This Row],[Account_key]],tbl_COA[Account_key],tbl_COA[SubClass2],"Not Found")</f>
        <v>Current Assets</v>
      </c>
      <c r="J13112" t="str">
        <f>_xlfn.XLOOKUP(tbl_GL[[#This Row],[Account_key]],tbl_COA[Account_key],tbl_COA[SubAccount],,0)</f>
        <v>Inventory</v>
      </c>
      <c r="K13112">
        <f>YEAR(tbl_GL[[#This Row],[Date]])</f>
        <v>2018</v>
      </c>
    </row>
    <row r="13113" spans="1:11" hidden="1" x14ac:dyDescent="0.35">
      <c r="A13113">
        <v>52.2</v>
      </c>
      <c r="B13113" s="24">
        <v>43132</v>
      </c>
      <c r="C13113">
        <v>6</v>
      </c>
      <c r="D13113" s="13">
        <v>110</v>
      </c>
      <c r="E13113" s="13" t="s">
        <v>84</v>
      </c>
      <c r="F13113" s="17">
        <v>10667</v>
      </c>
      <c r="G13113" t="str">
        <f>_xlfn.XLOOKUP(tbl_GL[[#This Row],[Account_key]],tbl_COA[Account_key],tbl_COA[Class],"Not Found")</f>
        <v>Liabilities and Owners Equity</v>
      </c>
      <c r="H13113" t="str">
        <f>_xlfn.XLOOKUP(tbl_GL[[#This Row],[Account_key]],tbl_COA[Account_key],tbl_COA[SubClass],"Not Found")</f>
        <v>Liabilities</v>
      </c>
      <c r="I13113" t="str">
        <f>_xlfn.XLOOKUP(tbl_GL[[#This Row],[Account_key]],tbl_COA[Account_key],tbl_COA[SubClass2],"Not Found")</f>
        <v>Current Liabilities</v>
      </c>
      <c r="J13113" t="str">
        <f>_xlfn.XLOOKUP(tbl_GL[[#This Row],[Account_key]],tbl_COA[Account_key],tbl_COA[SubAccount],,0)</f>
        <v>Trade Payables</v>
      </c>
      <c r="K13113">
        <f>YEAR(tbl_GL[[#This Row],[Date]])</f>
        <v>2018</v>
      </c>
    </row>
    <row r="13114" spans="1:11" hidden="1" x14ac:dyDescent="0.35">
      <c r="A13114">
        <v>53.1</v>
      </c>
      <c r="B13114" s="24">
        <v>43134</v>
      </c>
      <c r="C13114">
        <v>6</v>
      </c>
      <c r="D13114" s="13">
        <v>290</v>
      </c>
      <c r="E13114" s="13" t="s">
        <v>97</v>
      </c>
      <c r="F13114" s="17">
        <v>-1198</v>
      </c>
      <c r="G13114" t="str">
        <f>_xlfn.XLOOKUP(tbl_GL[[#This Row],[Account_key]],tbl_COA[Account_key],tbl_COA[Class],"Not Found")</f>
        <v>Operating account</v>
      </c>
      <c r="H13114" t="str">
        <f>_xlfn.XLOOKUP(tbl_GL[[#This Row],[Account_key]],tbl_COA[Account_key],tbl_COA[SubClass],"Not Found")</f>
        <v>Operating Expenses</v>
      </c>
      <c r="I13114" t="str">
        <f>_xlfn.XLOOKUP(tbl_GL[[#This Row],[Account_key]],tbl_COA[Account_key],tbl_COA[SubClass2],"Not Found")</f>
        <v>Administration</v>
      </c>
      <c r="J13114" t="str">
        <f>_xlfn.XLOOKUP(tbl_GL[[#This Row],[Account_key]],tbl_COA[Account_key],tbl_COA[SubAccount],,0)</f>
        <v>Travel</v>
      </c>
      <c r="K13114">
        <f>YEAR(tbl_GL[[#This Row],[Date]])</f>
        <v>2018</v>
      </c>
    </row>
    <row r="13115" spans="1:11" hidden="1" x14ac:dyDescent="0.35">
      <c r="A13115">
        <v>53.2</v>
      </c>
      <c r="B13115" s="24">
        <v>43134</v>
      </c>
      <c r="C13115">
        <v>6</v>
      </c>
      <c r="D13115" s="13">
        <v>120</v>
      </c>
      <c r="E13115" s="13" t="s">
        <v>97</v>
      </c>
      <c r="F13115" s="17">
        <v>1198</v>
      </c>
      <c r="G13115" t="str">
        <f>_xlfn.XLOOKUP(tbl_GL[[#This Row],[Account_key]],tbl_COA[Account_key],tbl_COA[Class],"Not Found")</f>
        <v>Liabilities and Owners Equity</v>
      </c>
      <c r="H13115" t="str">
        <f>_xlfn.XLOOKUP(tbl_GL[[#This Row],[Account_key]],tbl_COA[Account_key],tbl_COA[SubClass],"Not Found")</f>
        <v>Liabilities</v>
      </c>
      <c r="I13115" t="str">
        <f>_xlfn.XLOOKUP(tbl_GL[[#This Row],[Account_key]],tbl_COA[Account_key],tbl_COA[SubClass2],"Not Found")</f>
        <v>Current Liabilities</v>
      </c>
      <c r="J13115" t="str">
        <f>_xlfn.XLOOKUP(tbl_GL[[#This Row],[Account_key]],tbl_COA[Account_key],tbl_COA[SubAccount],,0)</f>
        <v>Accrued Expenses</v>
      </c>
      <c r="K13115">
        <f>YEAR(tbl_GL[[#This Row],[Date]])</f>
        <v>2018</v>
      </c>
    </row>
    <row r="13116" spans="1:11" hidden="1" x14ac:dyDescent="0.35">
      <c r="A13116">
        <v>54.1</v>
      </c>
      <c r="B13116" s="24">
        <v>43137</v>
      </c>
      <c r="C13116">
        <v>6</v>
      </c>
      <c r="D13116" s="13">
        <v>230</v>
      </c>
      <c r="E13116" s="13" t="s">
        <v>4</v>
      </c>
      <c r="F13116" s="17">
        <v>-573</v>
      </c>
      <c r="G13116" t="str">
        <f>_xlfn.XLOOKUP(tbl_GL[[#This Row],[Account_key]],tbl_COA[Account_key],tbl_COA[Class],"Not Found")</f>
        <v>Trading account</v>
      </c>
      <c r="H13116" t="str">
        <f>_xlfn.XLOOKUP(tbl_GL[[#This Row],[Account_key]],tbl_COA[Account_key],tbl_COA[SubClass],"Not Found")</f>
        <v>Cost of Sales</v>
      </c>
      <c r="I13116" t="str">
        <f>_xlfn.XLOOKUP(tbl_GL[[#This Row],[Account_key]],tbl_COA[Account_key],tbl_COA[SubClass2],"Not Found")</f>
        <v>Cost of Sales</v>
      </c>
      <c r="J13116" t="str">
        <f>_xlfn.XLOOKUP(tbl_GL[[#This Row],[Account_key]],tbl_COA[Account_key],tbl_COA[SubAccount],,0)</f>
        <v>Cost of Sales</v>
      </c>
      <c r="K13116">
        <f>YEAR(tbl_GL[[#This Row],[Date]])</f>
        <v>2018</v>
      </c>
    </row>
    <row r="13117" spans="1:11" hidden="1" x14ac:dyDescent="0.35">
      <c r="A13117">
        <v>54.2</v>
      </c>
      <c r="B13117" s="24">
        <v>43137</v>
      </c>
      <c r="C13117">
        <v>6</v>
      </c>
      <c r="D13117" s="13">
        <v>60</v>
      </c>
      <c r="E13117" s="13" t="s">
        <v>4</v>
      </c>
      <c r="F13117" s="17">
        <v>-573</v>
      </c>
      <c r="G13117" t="str">
        <f>_xlfn.XLOOKUP(tbl_GL[[#This Row],[Account_key]],tbl_COA[Account_key],tbl_COA[Class],"Not Found")</f>
        <v>Assets</v>
      </c>
      <c r="H13117" t="str">
        <f>_xlfn.XLOOKUP(tbl_GL[[#This Row],[Account_key]],tbl_COA[Account_key],tbl_COA[SubClass],"Not Found")</f>
        <v>Assets</v>
      </c>
      <c r="I13117" t="str">
        <f>_xlfn.XLOOKUP(tbl_GL[[#This Row],[Account_key]],tbl_COA[Account_key],tbl_COA[SubClass2],"Not Found")</f>
        <v>Current Assets</v>
      </c>
      <c r="J13117" t="str">
        <f>_xlfn.XLOOKUP(tbl_GL[[#This Row],[Account_key]],tbl_COA[Account_key],tbl_COA[SubAccount],,0)</f>
        <v>Inventory</v>
      </c>
      <c r="K13117">
        <f>YEAR(tbl_GL[[#This Row],[Date]])</f>
        <v>2018</v>
      </c>
    </row>
    <row r="13118" spans="1:11" hidden="1" x14ac:dyDescent="0.35">
      <c r="A13118">
        <v>55.1</v>
      </c>
      <c r="B13118" s="24">
        <v>43137</v>
      </c>
      <c r="C13118">
        <v>6</v>
      </c>
      <c r="D13118" s="13">
        <v>350</v>
      </c>
      <c r="E13118" s="13" t="s">
        <v>97</v>
      </c>
      <c r="F13118" s="17">
        <v>-1139</v>
      </c>
      <c r="G13118" t="str">
        <f>_xlfn.XLOOKUP(tbl_GL[[#This Row],[Account_key]],tbl_COA[Account_key],tbl_COA[Class],"Not Found")</f>
        <v>Operating account</v>
      </c>
      <c r="H13118" t="str">
        <f>_xlfn.XLOOKUP(tbl_GL[[#This Row],[Account_key]],tbl_COA[Account_key],tbl_COA[SubClass],"Not Found")</f>
        <v>Operating Expenses</v>
      </c>
      <c r="I13118" t="str">
        <f>_xlfn.XLOOKUP(tbl_GL[[#This Row],[Account_key]],tbl_COA[Account_key],tbl_COA[SubClass2],"Not Found")</f>
        <v>Administration</v>
      </c>
      <c r="J13118" t="str">
        <f>_xlfn.XLOOKUP(tbl_GL[[#This Row],[Account_key]],tbl_COA[Account_key],tbl_COA[SubAccount],,0)</f>
        <v>Other Expenses</v>
      </c>
      <c r="K13118">
        <f>YEAR(tbl_GL[[#This Row],[Date]])</f>
        <v>2018</v>
      </c>
    </row>
    <row r="13119" spans="1:11" hidden="1" x14ac:dyDescent="0.35">
      <c r="A13119">
        <v>55.2</v>
      </c>
      <c r="B13119" s="24">
        <v>43137</v>
      </c>
      <c r="C13119">
        <v>6</v>
      </c>
      <c r="D13119" s="13">
        <v>120</v>
      </c>
      <c r="E13119" s="13" t="s">
        <v>97</v>
      </c>
      <c r="F13119" s="17">
        <v>1139</v>
      </c>
      <c r="G13119" t="str">
        <f>_xlfn.XLOOKUP(tbl_GL[[#This Row],[Account_key]],tbl_COA[Account_key],tbl_COA[Class],"Not Found")</f>
        <v>Liabilities and Owners Equity</v>
      </c>
      <c r="H13119" t="str">
        <f>_xlfn.XLOOKUP(tbl_GL[[#This Row],[Account_key]],tbl_COA[Account_key],tbl_COA[SubClass],"Not Found")</f>
        <v>Liabilities</v>
      </c>
      <c r="I13119" t="str">
        <f>_xlfn.XLOOKUP(tbl_GL[[#This Row],[Account_key]],tbl_COA[Account_key],tbl_COA[SubClass2],"Not Found")</f>
        <v>Current Liabilities</v>
      </c>
      <c r="J13119" t="str">
        <f>_xlfn.XLOOKUP(tbl_GL[[#This Row],[Account_key]],tbl_COA[Account_key],tbl_COA[SubAccount],,0)</f>
        <v>Accrued Expenses</v>
      </c>
      <c r="K13119">
        <f>YEAR(tbl_GL[[#This Row],[Date]])</f>
        <v>2018</v>
      </c>
    </row>
    <row r="13120" spans="1:11" hidden="1" x14ac:dyDescent="0.35">
      <c r="A13120">
        <v>56.1</v>
      </c>
      <c r="B13120" s="24">
        <v>43137</v>
      </c>
      <c r="C13120">
        <v>6</v>
      </c>
      <c r="D13120" s="13">
        <v>210</v>
      </c>
      <c r="E13120" s="13" t="s">
        <v>7</v>
      </c>
      <c r="F13120" s="17">
        <v>1313</v>
      </c>
      <c r="G13120" t="str">
        <f>_xlfn.XLOOKUP(tbl_GL[[#This Row],[Account_key]],tbl_COA[Account_key],tbl_COA[Class],"Not Found")</f>
        <v>Trading account</v>
      </c>
      <c r="H13120" t="str">
        <f>_xlfn.XLOOKUP(tbl_GL[[#This Row],[Account_key]],tbl_COA[Account_key],tbl_COA[SubClass],"Not Found")</f>
        <v>Sales</v>
      </c>
      <c r="I13120" t="str">
        <f>_xlfn.XLOOKUP(tbl_GL[[#This Row],[Account_key]],tbl_COA[Account_key],tbl_COA[SubClass2],"Not Found")</f>
        <v>Sales</v>
      </c>
      <c r="J13120" t="str">
        <f>_xlfn.XLOOKUP(tbl_GL[[#This Row],[Account_key]],tbl_COA[Account_key],tbl_COA[SubAccount],,0)</f>
        <v>Sales</v>
      </c>
      <c r="K13120">
        <f>YEAR(tbl_GL[[#This Row],[Date]])</f>
        <v>2018</v>
      </c>
    </row>
    <row r="13121" spans="1:11" hidden="1" x14ac:dyDescent="0.35">
      <c r="A13121">
        <v>56.2</v>
      </c>
      <c r="B13121" s="24">
        <v>43137</v>
      </c>
      <c r="C13121">
        <v>6</v>
      </c>
      <c r="D13121" s="13">
        <v>10</v>
      </c>
      <c r="E13121" s="13" t="s">
        <v>7</v>
      </c>
      <c r="F13121" s="17">
        <v>1313</v>
      </c>
      <c r="G13121" t="str">
        <f>_xlfn.XLOOKUP(tbl_GL[[#This Row],[Account_key]],tbl_COA[Account_key],tbl_COA[Class],"Not Found")</f>
        <v>Assets</v>
      </c>
      <c r="H13121" t="str">
        <f>_xlfn.XLOOKUP(tbl_GL[[#This Row],[Account_key]],tbl_COA[Account_key],tbl_COA[SubClass],"Not Found")</f>
        <v>Assets</v>
      </c>
      <c r="I13121" t="str">
        <f>_xlfn.XLOOKUP(tbl_GL[[#This Row],[Account_key]],tbl_COA[Account_key],tbl_COA[SubClass2],"Not Found")</f>
        <v>Current Assets</v>
      </c>
      <c r="J13121" t="str">
        <f>_xlfn.XLOOKUP(tbl_GL[[#This Row],[Account_key]],tbl_COA[Account_key],tbl_COA[SubAccount],,0)</f>
        <v>Cash at Bank</v>
      </c>
      <c r="K13121">
        <f>YEAR(tbl_GL[[#This Row],[Date]])</f>
        <v>2018</v>
      </c>
    </row>
    <row r="13122" spans="1:11" hidden="1" x14ac:dyDescent="0.35">
      <c r="A13122">
        <v>57.1</v>
      </c>
      <c r="B13122" s="24">
        <v>43137</v>
      </c>
      <c r="C13122">
        <v>6</v>
      </c>
      <c r="D13122" s="13">
        <v>230</v>
      </c>
      <c r="E13122" s="13" t="s">
        <v>4</v>
      </c>
      <c r="F13122" s="17">
        <v>-2295</v>
      </c>
      <c r="G13122" t="str">
        <f>_xlfn.XLOOKUP(tbl_GL[[#This Row],[Account_key]],tbl_COA[Account_key],tbl_COA[Class],"Not Found")</f>
        <v>Trading account</v>
      </c>
      <c r="H13122" t="str">
        <f>_xlfn.XLOOKUP(tbl_GL[[#This Row],[Account_key]],tbl_COA[Account_key],tbl_COA[SubClass],"Not Found")</f>
        <v>Cost of Sales</v>
      </c>
      <c r="I13122" t="str">
        <f>_xlfn.XLOOKUP(tbl_GL[[#This Row],[Account_key]],tbl_COA[Account_key],tbl_COA[SubClass2],"Not Found")</f>
        <v>Cost of Sales</v>
      </c>
      <c r="J13122" t="str">
        <f>_xlfn.XLOOKUP(tbl_GL[[#This Row],[Account_key]],tbl_COA[Account_key],tbl_COA[SubAccount],,0)</f>
        <v>Cost of Sales</v>
      </c>
      <c r="K13122">
        <f>YEAR(tbl_GL[[#This Row],[Date]])</f>
        <v>2018</v>
      </c>
    </row>
    <row r="13123" spans="1:11" hidden="1" x14ac:dyDescent="0.35">
      <c r="A13123">
        <v>57.2</v>
      </c>
      <c r="B13123" s="24">
        <v>43137</v>
      </c>
      <c r="C13123">
        <v>6</v>
      </c>
      <c r="D13123" s="13">
        <v>60</v>
      </c>
      <c r="E13123" s="13" t="s">
        <v>4</v>
      </c>
      <c r="F13123" s="17">
        <v>-2295</v>
      </c>
      <c r="G13123" t="str">
        <f>_xlfn.XLOOKUP(tbl_GL[[#This Row],[Account_key]],tbl_COA[Account_key],tbl_COA[Class],"Not Found")</f>
        <v>Assets</v>
      </c>
      <c r="H13123" t="str">
        <f>_xlfn.XLOOKUP(tbl_GL[[#This Row],[Account_key]],tbl_COA[Account_key],tbl_COA[SubClass],"Not Found")</f>
        <v>Assets</v>
      </c>
      <c r="I13123" t="str">
        <f>_xlfn.XLOOKUP(tbl_GL[[#This Row],[Account_key]],tbl_COA[Account_key],tbl_COA[SubClass2],"Not Found")</f>
        <v>Current Assets</v>
      </c>
      <c r="J13123" t="str">
        <f>_xlfn.XLOOKUP(tbl_GL[[#This Row],[Account_key]],tbl_COA[Account_key],tbl_COA[SubAccount],,0)</f>
        <v>Inventory</v>
      </c>
      <c r="K13123">
        <f>YEAR(tbl_GL[[#This Row],[Date]])</f>
        <v>2018</v>
      </c>
    </row>
    <row r="13124" spans="1:11" hidden="1" x14ac:dyDescent="0.35">
      <c r="A13124">
        <v>58.1</v>
      </c>
      <c r="B13124" s="24">
        <v>43137</v>
      </c>
      <c r="C13124">
        <v>6</v>
      </c>
      <c r="D13124" s="13">
        <v>210</v>
      </c>
      <c r="E13124" s="13" t="s">
        <v>8</v>
      </c>
      <c r="F13124" s="17">
        <v>5739</v>
      </c>
      <c r="G13124" t="str">
        <f>_xlfn.XLOOKUP(tbl_GL[[#This Row],[Account_key]],tbl_COA[Account_key],tbl_COA[Class],"Not Found")</f>
        <v>Trading account</v>
      </c>
      <c r="H13124" t="str">
        <f>_xlfn.XLOOKUP(tbl_GL[[#This Row],[Account_key]],tbl_COA[Account_key],tbl_COA[SubClass],"Not Found")</f>
        <v>Sales</v>
      </c>
      <c r="I13124" t="str">
        <f>_xlfn.XLOOKUP(tbl_GL[[#This Row],[Account_key]],tbl_COA[Account_key],tbl_COA[SubClass2],"Not Found")</f>
        <v>Sales</v>
      </c>
      <c r="J13124" t="str">
        <f>_xlfn.XLOOKUP(tbl_GL[[#This Row],[Account_key]],tbl_COA[Account_key],tbl_COA[SubAccount],,0)</f>
        <v>Sales</v>
      </c>
      <c r="K13124">
        <f>YEAR(tbl_GL[[#This Row],[Date]])</f>
        <v>2018</v>
      </c>
    </row>
    <row r="13125" spans="1:11" hidden="1" x14ac:dyDescent="0.35">
      <c r="A13125">
        <v>58.2</v>
      </c>
      <c r="B13125" s="24">
        <v>43137</v>
      </c>
      <c r="C13125">
        <v>6</v>
      </c>
      <c r="D13125" s="13">
        <v>30</v>
      </c>
      <c r="E13125" s="13" t="s">
        <v>8</v>
      </c>
      <c r="F13125" s="17">
        <v>5739</v>
      </c>
      <c r="G13125" t="str">
        <f>_xlfn.XLOOKUP(tbl_GL[[#This Row],[Account_key]],tbl_COA[Account_key],tbl_COA[Class],"Not Found")</f>
        <v>Assets</v>
      </c>
      <c r="H13125" t="str">
        <f>_xlfn.XLOOKUP(tbl_GL[[#This Row],[Account_key]],tbl_COA[Account_key],tbl_COA[SubClass],"Not Found")</f>
        <v>Assets</v>
      </c>
      <c r="I13125" t="str">
        <f>_xlfn.XLOOKUP(tbl_GL[[#This Row],[Account_key]],tbl_COA[Account_key],tbl_COA[SubClass2],"Not Found")</f>
        <v>Current Assets</v>
      </c>
      <c r="J13125" t="str">
        <f>_xlfn.XLOOKUP(tbl_GL[[#This Row],[Account_key]],tbl_COA[Account_key],tbl_COA[SubAccount],,0)</f>
        <v>Trade Receivables</v>
      </c>
      <c r="K13125">
        <f>YEAR(tbl_GL[[#This Row],[Date]])</f>
        <v>2018</v>
      </c>
    </row>
    <row r="13126" spans="1:11" hidden="1" x14ac:dyDescent="0.35">
      <c r="A13126">
        <v>59.1</v>
      </c>
      <c r="B13126" s="24">
        <v>43138</v>
      </c>
      <c r="C13126">
        <v>6</v>
      </c>
      <c r="D13126" s="13">
        <v>10</v>
      </c>
      <c r="E13126" s="13" t="s">
        <v>98</v>
      </c>
      <c r="F13126" s="17">
        <v>-836</v>
      </c>
      <c r="G13126" t="str">
        <f>_xlfn.XLOOKUP(tbl_GL[[#This Row],[Account_key]],tbl_COA[Account_key],tbl_COA[Class],"Not Found")</f>
        <v>Assets</v>
      </c>
      <c r="H13126" t="str">
        <f>_xlfn.XLOOKUP(tbl_GL[[#This Row],[Account_key]],tbl_COA[Account_key],tbl_COA[SubClass],"Not Found")</f>
        <v>Assets</v>
      </c>
      <c r="I13126" t="str">
        <f>_xlfn.XLOOKUP(tbl_GL[[#This Row],[Account_key]],tbl_COA[Account_key],tbl_COA[SubClass2],"Not Found")</f>
        <v>Current Assets</v>
      </c>
      <c r="J13126" t="str">
        <f>_xlfn.XLOOKUP(tbl_GL[[#This Row],[Account_key]],tbl_COA[Account_key],tbl_COA[SubAccount],,0)</f>
        <v>Cash at Bank</v>
      </c>
      <c r="K13126">
        <f>YEAR(tbl_GL[[#This Row],[Date]])</f>
        <v>2018</v>
      </c>
    </row>
    <row r="13127" spans="1:11" hidden="1" x14ac:dyDescent="0.35">
      <c r="A13127">
        <v>59.2</v>
      </c>
      <c r="B13127" s="24">
        <v>43138</v>
      </c>
      <c r="C13127">
        <v>6</v>
      </c>
      <c r="D13127" s="13">
        <v>120</v>
      </c>
      <c r="E13127" s="13" t="s">
        <v>98</v>
      </c>
      <c r="F13127" s="17">
        <v>-836</v>
      </c>
      <c r="G13127" t="str">
        <f>_xlfn.XLOOKUP(tbl_GL[[#This Row],[Account_key]],tbl_COA[Account_key],tbl_COA[Class],"Not Found")</f>
        <v>Liabilities and Owners Equity</v>
      </c>
      <c r="H13127" t="str">
        <f>_xlfn.XLOOKUP(tbl_GL[[#This Row],[Account_key]],tbl_COA[Account_key],tbl_COA[SubClass],"Not Found")</f>
        <v>Liabilities</v>
      </c>
      <c r="I13127" t="str">
        <f>_xlfn.XLOOKUP(tbl_GL[[#This Row],[Account_key]],tbl_COA[Account_key],tbl_COA[SubClass2],"Not Found")</f>
        <v>Current Liabilities</v>
      </c>
      <c r="J13127" t="str">
        <f>_xlfn.XLOOKUP(tbl_GL[[#This Row],[Account_key]],tbl_COA[Account_key],tbl_COA[SubAccount],,0)</f>
        <v>Accrued Expenses</v>
      </c>
      <c r="K13127">
        <f>YEAR(tbl_GL[[#This Row],[Date]])</f>
        <v>2018</v>
      </c>
    </row>
    <row r="13128" spans="1:11" hidden="1" x14ac:dyDescent="0.35">
      <c r="A13128">
        <v>60.1</v>
      </c>
      <c r="B13128" s="24">
        <v>43138</v>
      </c>
      <c r="C13128">
        <v>6</v>
      </c>
      <c r="D13128" s="13">
        <v>10</v>
      </c>
      <c r="E13128" s="13" t="s">
        <v>98</v>
      </c>
      <c r="F13128" s="17">
        <v>-1050</v>
      </c>
      <c r="G13128" t="str">
        <f>_xlfn.XLOOKUP(tbl_GL[[#This Row],[Account_key]],tbl_COA[Account_key],tbl_COA[Class],"Not Found")</f>
        <v>Assets</v>
      </c>
      <c r="H13128" t="str">
        <f>_xlfn.XLOOKUP(tbl_GL[[#This Row],[Account_key]],tbl_COA[Account_key],tbl_COA[SubClass],"Not Found")</f>
        <v>Assets</v>
      </c>
      <c r="I13128" t="str">
        <f>_xlfn.XLOOKUP(tbl_GL[[#This Row],[Account_key]],tbl_COA[Account_key],tbl_COA[SubClass2],"Not Found")</f>
        <v>Current Assets</v>
      </c>
      <c r="J13128" t="str">
        <f>_xlfn.XLOOKUP(tbl_GL[[#This Row],[Account_key]],tbl_COA[Account_key],tbl_COA[SubAccount],,0)</f>
        <v>Cash at Bank</v>
      </c>
      <c r="K13128">
        <f>YEAR(tbl_GL[[#This Row],[Date]])</f>
        <v>2018</v>
      </c>
    </row>
    <row r="13129" spans="1:11" hidden="1" x14ac:dyDescent="0.35">
      <c r="A13129">
        <v>60.2</v>
      </c>
      <c r="B13129" s="24">
        <v>43138</v>
      </c>
      <c r="C13129">
        <v>6</v>
      </c>
      <c r="D13129" s="13">
        <v>120</v>
      </c>
      <c r="E13129" s="13" t="s">
        <v>98</v>
      </c>
      <c r="F13129" s="17">
        <v>-1050</v>
      </c>
      <c r="G13129" t="str">
        <f>_xlfn.XLOOKUP(tbl_GL[[#This Row],[Account_key]],tbl_COA[Account_key],tbl_COA[Class],"Not Found")</f>
        <v>Liabilities and Owners Equity</v>
      </c>
      <c r="H13129" t="str">
        <f>_xlfn.XLOOKUP(tbl_GL[[#This Row],[Account_key]],tbl_COA[Account_key],tbl_COA[SubClass],"Not Found")</f>
        <v>Liabilities</v>
      </c>
      <c r="I13129" t="str">
        <f>_xlfn.XLOOKUP(tbl_GL[[#This Row],[Account_key]],tbl_COA[Account_key],tbl_COA[SubClass2],"Not Found")</f>
        <v>Current Liabilities</v>
      </c>
      <c r="J13129" t="str">
        <f>_xlfn.XLOOKUP(tbl_GL[[#This Row],[Account_key]],tbl_COA[Account_key],tbl_COA[SubAccount],,0)</f>
        <v>Accrued Expenses</v>
      </c>
      <c r="K13129">
        <f>YEAR(tbl_GL[[#This Row],[Date]])</f>
        <v>2018</v>
      </c>
    </row>
    <row r="13130" spans="1:11" hidden="1" x14ac:dyDescent="0.35">
      <c r="A13130">
        <v>61.1</v>
      </c>
      <c r="B13130" s="24">
        <v>43139</v>
      </c>
      <c r="C13130">
        <v>6</v>
      </c>
      <c r="D13130" s="13">
        <v>260</v>
      </c>
      <c r="E13130" s="13" t="s">
        <v>97</v>
      </c>
      <c r="F13130" s="17">
        <v>-1058</v>
      </c>
      <c r="G13130" t="str">
        <f>_xlfn.XLOOKUP(tbl_GL[[#This Row],[Account_key]],tbl_COA[Account_key],tbl_COA[Class],"Not Found")</f>
        <v>Operating account</v>
      </c>
      <c r="H13130" t="str">
        <f>_xlfn.XLOOKUP(tbl_GL[[#This Row],[Account_key]],tbl_COA[Account_key],tbl_COA[SubClass],"Not Found")</f>
        <v>Operating Expenses</v>
      </c>
      <c r="I13130" t="str">
        <f>_xlfn.XLOOKUP(tbl_GL[[#This Row],[Account_key]],tbl_COA[Account_key],tbl_COA[SubClass2],"Not Found")</f>
        <v>Marketing</v>
      </c>
      <c r="J13130" t="str">
        <f>_xlfn.XLOOKUP(tbl_GL[[#This Row],[Account_key]],tbl_COA[Account_key],tbl_COA[SubAccount],,0)</f>
        <v>Commissions</v>
      </c>
      <c r="K13130">
        <f>YEAR(tbl_GL[[#This Row],[Date]])</f>
        <v>2018</v>
      </c>
    </row>
    <row r="13131" spans="1:11" hidden="1" x14ac:dyDescent="0.35">
      <c r="A13131">
        <v>61.2</v>
      </c>
      <c r="B13131" s="24">
        <v>43139</v>
      </c>
      <c r="C13131">
        <v>6</v>
      </c>
      <c r="D13131" s="13">
        <v>120</v>
      </c>
      <c r="E13131" s="13" t="s">
        <v>97</v>
      </c>
      <c r="F13131" s="17">
        <v>1058</v>
      </c>
      <c r="G13131" t="str">
        <f>_xlfn.XLOOKUP(tbl_GL[[#This Row],[Account_key]],tbl_COA[Account_key],tbl_COA[Class],"Not Found")</f>
        <v>Liabilities and Owners Equity</v>
      </c>
      <c r="H13131" t="str">
        <f>_xlfn.XLOOKUP(tbl_GL[[#This Row],[Account_key]],tbl_COA[Account_key],tbl_COA[SubClass],"Not Found")</f>
        <v>Liabilities</v>
      </c>
      <c r="I13131" t="str">
        <f>_xlfn.XLOOKUP(tbl_GL[[#This Row],[Account_key]],tbl_COA[Account_key],tbl_COA[SubClass2],"Not Found")</f>
        <v>Current Liabilities</v>
      </c>
      <c r="J13131" t="str">
        <f>_xlfn.XLOOKUP(tbl_GL[[#This Row],[Account_key]],tbl_COA[Account_key],tbl_COA[SubAccount],,0)</f>
        <v>Accrued Expenses</v>
      </c>
      <c r="K13131">
        <f>YEAR(tbl_GL[[#This Row],[Date]])</f>
        <v>2018</v>
      </c>
    </row>
    <row r="13132" spans="1:11" hidden="1" x14ac:dyDescent="0.35">
      <c r="A13132">
        <v>62.1</v>
      </c>
      <c r="B13132" s="24">
        <v>43142</v>
      </c>
      <c r="C13132">
        <v>6</v>
      </c>
      <c r="D13132" s="13">
        <v>260</v>
      </c>
      <c r="E13132" s="13" t="s">
        <v>97</v>
      </c>
      <c r="F13132" s="17">
        <v>-1105</v>
      </c>
      <c r="G13132" t="str">
        <f>_xlfn.XLOOKUP(tbl_GL[[#This Row],[Account_key]],tbl_COA[Account_key],tbl_COA[Class],"Not Found")</f>
        <v>Operating account</v>
      </c>
      <c r="H13132" t="str">
        <f>_xlfn.XLOOKUP(tbl_GL[[#This Row],[Account_key]],tbl_COA[Account_key],tbl_COA[SubClass],"Not Found")</f>
        <v>Operating Expenses</v>
      </c>
      <c r="I13132" t="str">
        <f>_xlfn.XLOOKUP(tbl_GL[[#This Row],[Account_key]],tbl_COA[Account_key],tbl_COA[SubClass2],"Not Found")</f>
        <v>Marketing</v>
      </c>
      <c r="J13132" t="str">
        <f>_xlfn.XLOOKUP(tbl_GL[[#This Row],[Account_key]],tbl_COA[Account_key],tbl_COA[SubAccount],,0)</f>
        <v>Commissions</v>
      </c>
      <c r="K13132">
        <f>YEAR(tbl_GL[[#This Row],[Date]])</f>
        <v>2018</v>
      </c>
    </row>
    <row r="13133" spans="1:11" hidden="1" x14ac:dyDescent="0.35">
      <c r="A13133">
        <v>62.2</v>
      </c>
      <c r="B13133" s="24">
        <v>43142</v>
      </c>
      <c r="C13133">
        <v>6</v>
      </c>
      <c r="D13133" s="13">
        <v>120</v>
      </c>
      <c r="E13133" s="13" t="s">
        <v>97</v>
      </c>
      <c r="F13133" s="17">
        <v>1105</v>
      </c>
      <c r="G13133" t="str">
        <f>_xlfn.XLOOKUP(tbl_GL[[#This Row],[Account_key]],tbl_COA[Account_key],tbl_COA[Class],"Not Found")</f>
        <v>Liabilities and Owners Equity</v>
      </c>
      <c r="H13133" t="str">
        <f>_xlfn.XLOOKUP(tbl_GL[[#This Row],[Account_key]],tbl_COA[Account_key],tbl_COA[SubClass],"Not Found")</f>
        <v>Liabilities</v>
      </c>
      <c r="I13133" t="str">
        <f>_xlfn.XLOOKUP(tbl_GL[[#This Row],[Account_key]],tbl_COA[Account_key],tbl_COA[SubClass2],"Not Found")</f>
        <v>Current Liabilities</v>
      </c>
      <c r="J13133" t="str">
        <f>_xlfn.XLOOKUP(tbl_GL[[#This Row],[Account_key]],tbl_COA[Account_key],tbl_COA[SubAccount],,0)</f>
        <v>Accrued Expenses</v>
      </c>
      <c r="K13133">
        <f>YEAR(tbl_GL[[#This Row],[Date]])</f>
        <v>2018</v>
      </c>
    </row>
    <row r="13134" spans="1:11" hidden="1" x14ac:dyDescent="0.35">
      <c r="A13134">
        <v>63.1</v>
      </c>
      <c r="B13134" s="24">
        <v>43143</v>
      </c>
      <c r="C13134">
        <v>6</v>
      </c>
      <c r="D13134" s="13">
        <v>10</v>
      </c>
      <c r="E13134" s="13" t="s">
        <v>98</v>
      </c>
      <c r="F13134" s="17">
        <v>-735</v>
      </c>
      <c r="G13134" t="str">
        <f>_xlfn.XLOOKUP(tbl_GL[[#This Row],[Account_key]],tbl_COA[Account_key],tbl_COA[Class],"Not Found")</f>
        <v>Assets</v>
      </c>
      <c r="H13134" t="str">
        <f>_xlfn.XLOOKUP(tbl_GL[[#This Row],[Account_key]],tbl_COA[Account_key],tbl_COA[SubClass],"Not Found")</f>
        <v>Assets</v>
      </c>
      <c r="I13134" t="str">
        <f>_xlfn.XLOOKUP(tbl_GL[[#This Row],[Account_key]],tbl_COA[Account_key],tbl_COA[SubClass2],"Not Found")</f>
        <v>Current Assets</v>
      </c>
      <c r="J13134" t="str">
        <f>_xlfn.XLOOKUP(tbl_GL[[#This Row],[Account_key]],tbl_COA[Account_key],tbl_COA[SubAccount],,0)</f>
        <v>Cash at Bank</v>
      </c>
      <c r="K13134">
        <f>YEAR(tbl_GL[[#This Row],[Date]])</f>
        <v>2018</v>
      </c>
    </row>
    <row r="13135" spans="1:11" hidden="1" x14ac:dyDescent="0.35">
      <c r="A13135">
        <v>63.2</v>
      </c>
      <c r="B13135" s="24">
        <v>43143</v>
      </c>
      <c r="C13135">
        <v>6</v>
      </c>
      <c r="D13135" s="13">
        <v>120</v>
      </c>
      <c r="E13135" s="13" t="s">
        <v>98</v>
      </c>
      <c r="F13135" s="17">
        <v>-735</v>
      </c>
      <c r="G13135" t="str">
        <f>_xlfn.XLOOKUP(tbl_GL[[#This Row],[Account_key]],tbl_COA[Account_key],tbl_COA[Class],"Not Found")</f>
        <v>Liabilities and Owners Equity</v>
      </c>
      <c r="H13135" t="str">
        <f>_xlfn.XLOOKUP(tbl_GL[[#This Row],[Account_key]],tbl_COA[Account_key],tbl_COA[SubClass],"Not Found")</f>
        <v>Liabilities</v>
      </c>
      <c r="I13135" t="str">
        <f>_xlfn.XLOOKUP(tbl_GL[[#This Row],[Account_key]],tbl_COA[Account_key],tbl_COA[SubClass2],"Not Found")</f>
        <v>Current Liabilities</v>
      </c>
      <c r="J13135" t="str">
        <f>_xlfn.XLOOKUP(tbl_GL[[#This Row],[Account_key]],tbl_COA[Account_key],tbl_COA[SubAccount],,0)</f>
        <v>Accrued Expenses</v>
      </c>
      <c r="K13135">
        <f>YEAR(tbl_GL[[#This Row],[Date]])</f>
        <v>2018</v>
      </c>
    </row>
    <row r="13136" spans="1:11" hidden="1" x14ac:dyDescent="0.35">
      <c r="A13136">
        <v>64.099999999999994</v>
      </c>
      <c r="B13136" s="24">
        <v>43145</v>
      </c>
      <c r="C13136">
        <v>6</v>
      </c>
      <c r="D13136" s="13">
        <v>260</v>
      </c>
      <c r="E13136" s="13" t="s">
        <v>99</v>
      </c>
      <c r="F13136" s="17">
        <v>-54</v>
      </c>
      <c r="G13136" t="str">
        <f>_xlfn.XLOOKUP(tbl_GL[[#This Row],[Account_key]],tbl_COA[Account_key],tbl_COA[Class],"Not Found")</f>
        <v>Operating account</v>
      </c>
      <c r="H13136" t="str">
        <f>_xlfn.XLOOKUP(tbl_GL[[#This Row],[Account_key]],tbl_COA[Account_key],tbl_COA[SubClass],"Not Found")</f>
        <v>Operating Expenses</v>
      </c>
      <c r="I13136" t="str">
        <f>_xlfn.XLOOKUP(tbl_GL[[#This Row],[Account_key]],tbl_COA[Account_key],tbl_COA[SubClass2],"Not Found")</f>
        <v>Marketing</v>
      </c>
      <c r="J13136" t="str">
        <f>_xlfn.XLOOKUP(tbl_GL[[#This Row],[Account_key]],tbl_COA[Account_key],tbl_COA[SubAccount],,0)</f>
        <v>Commissions</v>
      </c>
      <c r="K13136">
        <f>YEAR(tbl_GL[[#This Row],[Date]])</f>
        <v>2018</v>
      </c>
    </row>
    <row r="13137" spans="1:11" hidden="1" x14ac:dyDescent="0.35">
      <c r="A13137">
        <v>64.2</v>
      </c>
      <c r="B13137" s="24">
        <v>43145</v>
      </c>
      <c r="C13137">
        <v>6</v>
      </c>
      <c r="D13137" s="13">
        <v>20</v>
      </c>
      <c r="E13137" s="13" t="s">
        <v>99</v>
      </c>
      <c r="F13137" s="17">
        <v>-54</v>
      </c>
      <c r="G13137" t="str">
        <f>_xlfn.XLOOKUP(tbl_GL[[#This Row],[Account_key]],tbl_COA[Account_key],tbl_COA[Class],"Not Found")</f>
        <v>Assets</v>
      </c>
      <c r="H13137" t="str">
        <f>_xlfn.XLOOKUP(tbl_GL[[#This Row],[Account_key]],tbl_COA[Account_key],tbl_COA[SubClass],"Not Found")</f>
        <v>Assets</v>
      </c>
      <c r="I13137" t="str">
        <f>_xlfn.XLOOKUP(tbl_GL[[#This Row],[Account_key]],tbl_COA[Account_key],tbl_COA[SubClass2],"Not Found")</f>
        <v>Current Assets</v>
      </c>
      <c r="J13137" t="str">
        <f>_xlfn.XLOOKUP(tbl_GL[[#This Row],[Account_key]],tbl_COA[Account_key],tbl_COA[SubAccount],,0)</f>
        <v>Cash in hand</v>
      </c>
      <c r="K13137">
        <f>YEAR(tbl_GL[[#This Row],[Date]])</f>
        <v>2018</v>
      </c>
    </row>
    <row r="13138" spans="1:11" hidden="1" x14ac:dyDescent="0.35">
      <c r="A13138">
        <v>65.099999999999994</v>
      </c>
      <c r="B13138" s="24">
        <v>43145</v>
      </c>
      <c r="C13138">
        <v>6</v>
      </c>
      <c r="D13138" s="13">
        <v>10</v>
      </c>
      <c r="E13138" s="13" t="s">
        <v>98</v>
      </c>
      <c r="F13138" s="17">
        <v>-1022</v>
      </c>
      <c r="G13138" t="str">
        <f>_xlfn.XLOOKUP(tbl_GL[[#This Row],[Account_key]],tbl_COA[Account_key],tbl_COA[Class],"Not Found")</f>
        <v>Assets</v>
      </c>
      <c r="H13138" t="str">
        <f>_xlfn.XLOOKUP(tbl_GL[[#This Row],[Account_key]],tbl_COA[Account_key],tbl_COA[SubClass],"Not Found")</f>
        <v>Assets</v>
      </c>
      <c r="I13138" t="str">
        <f>_xlfn.XLOOKUP(tbl_GL[[#This Row],[Account_key]],tbl_COA[Account_key],tbl_COA[SubClass2],"Not Found")</f>
        <v>Current Assets</v>
      </c>
      <c r="J13138" t="str">
        <f>_xlfn.XLOOKUP(tbl_GL[[#This Row],[Account_key]],tbl_COA[Account_key],tbl_COA[SubAccount],,0)</f>
        <v>Cash at Bank</v>
      </c>
      <c r="K13138">
        <f>YEAR(tbl_GL[[#This Row],[Date]])</f>
        <v>2018</v>
      </c>
    </row>
    <row r="13139" spans="1:11" hidden="1" x14ac:dyDescent="0.35">
      <c r="A13139">
        <v>65.2</v>
      </c>
      <c r="B13139" s="24">
        <v>43145</v>
      </c>
      <c r="C13139">
        <v>6</v>
      </c>
      <c r="D13139" s="13">
        <v>120</v>
      </c>
      <c r="E13139" s="13" t="s">
        <v>98</v>
      </c>
      <c r="F13139" s="17">
        <v>-1022</v>
      </c>
      <c r="G13139" t="str">
        <f>_xlfn.XLOOKUP(tbl_GL[[#This Row],[Account_key]],tbl_COA[Account_key],tbl_COA[Class],"Not Found")</f>
        <v>Liabilities and Owners Equity</v>
      </c>
      <c r="H13139" t="str">
        <f>_xlfn.XLOOKUP(tbl_GL[[#This Row],[Account_key]],tbl_COA[Account_key],tbl_COA[SubClass],"Not Found")</f>
        <v>Liabilities</v>
      </c>
      <c r="I13139" t="str">
        <f>_xlfn.XLOOKUP(tbl_GL[[#This Row],[Account_key]],tbl_COA[Account_key],tbl_COA[SubClass2],"Not Found")</f>
        <v>Current Liabilities</v>
      </c>
      <c r="J13139" t="str">
        <f>_xlfn.XLOOKUP(tbl_GL[[#This Row],[Account_key]],tbl_COA[Account_key],tbl_COA[SubAccount],,0)</f>
        <v>Accrued Expenses</v>
      </c>
      <c r="K13139">
        <f>YEAR(tbl_GL[[#This Row],[Date]])</f>
        <v>2018</v>
      </c>
    </row>
    <row r="13140" spans="1:11" hidden="1" x14ac:dyDescent="0.35">
      <c r="A13140">
        <v>66.099999999999994</v>
      </c>
      <c r="B13140" s="24">
        <v>43145</v>
      </c>
      <c r="C13140">
        <v>6</v>
      </c>
      <c r="D13140" s="13">
        <v>310</v>
      </c>
      <c r="E13140" s="13" t="s">
        <v>97</v>
      </c>
      <c r="F13140" s="17">
        <v>-1085</v>
      </c>
      <c r="G13140" t="str">
        <f>_xlfn.XLOOKUP(tbl_GL[[#This Row],[Account_key]],tbl_COA[Account_key],tbl_COA[Class],"Not Found")</f>
        <v>Operating account</v>
      </c>
      <c r="H13140" t="str">
        <f>_xlfn.XLOOKUP(tbl_GL[[#This Row],[Account_key]],tbl_COA[Account_key],tbl_COA[SubClass],"Not Found")</f>
        <v>Operating Expenses</v>
      </c>
      <c r="I13140" t="str">
        <f>_xlfn.XLOOKUP(tbl_GL[[#This Row],[Account_key]],tbl_COA[Account_key],tbl_COA[SubClass2],"Not Found")</f>
        <v>Administration</v>
      </c>
      <c r="J13140" t="str">
        <f>_xlfn.XLOOKUP(tbl_GL[[#This Row],[Account_key]],tbl_COA[Account_key],tbl_COA[SubAccount],,0)</f>
        <v>Office Supplies</v>
      </c>
      <c r="K13140">
        <f>YEAR(tbl_GL[[#This Row],[Date]])</f>
        <v>2018</v>
      </c>
    </row>
    <row r="13141" spans="1:11" hidden="1" x14ac:dyDescent="0.35">
      <c r="A13141">
        <v>66.2</v>
      </c>
      <c r="B13141" s="24">
        <v>43145</v>
      </c>
      <c r="C13141">
        <v>6</v>
      </c>
      <c r="D13141" s="13">
        <v>120</v>
      </c>
      <c r="E13141" s="13" t="s">
        <v>97</v>
      </c>
      <c r="F13141" s="17">
        <v>1085</v>
      </c>
      <c r="G13141" t="str">
        <f>_xlfn.XLOOKUP(tbl_GL[[#This Row],[Account_key]],tbl_COA[Account_key],tbl_COA[Class],"Not Found")</f>
        <v>Liabilities and Owners Equity</v>
      </c>
      <c r="H13141" t="str">
        <f>_xlfn.XLOOKUP(tbl_GL[[#This Row],[Account_key]],tbl_COA[Account_key],tbl_COA[SubClass],"Not Found")</f>
        <v>Liabilities</v>
      </c>
      <c r="I13141" t="str">
        <f>_xlfn.XLOOKUP(tbl_GL[[#This Row],[Account_key]],tbl_COA[Account_key],tbl_COA[SubClass2],"Not Found")</f>
        <v>Current Liabilities</v>
      </c>
      <c r="J13141" t="str">
        <f>_xlfn.XLOOKUP(tbl_GL[[#This Row],[Account_key]],tbl_COA[Account_key],tbl_COA[SubAccount],,0)</f>
        <v>Accrued Expenses</v>
      </c>
      <c r="K13141">
        <f>YEAR(tbl_GL[[#This Row],[Date]])</f>
        <v>2018</v>
      </c>
    </row>
    <row r="13142" spans="1:11" hidden="1" x14ac:dyDescent="0.35">
      <c r="A13142">
        <v>67.099999999999994</v>
      </c>
      <c r="B13142" s="24">
        <v>43146</v>
      </c>
      <c r="C13142">
        <v>6</v>
      </c>
      <c r="D13142" s="13">
        <v>10</v>
      </c>
      <c r="E13142" s="13" t="s">
        <v>112</v>
      </c>
      <c r="F13142" s="17">
        <v>-140</v>
      </c>
      <c r="G13142" t="str">
        <f>_xlfn.XLOOKUP(tbl_GL[[#This Row],[Account_key]],tbl_COA[Account_key],tbl_COA[Class],"Not Found")</f>
        <v>Assets</v>
      </c>
      <c r="H13142" t="str">
        <f>_xlfn.XLOOKUP(tbl_GL[[#This Row],[Account_key]],tbl_COA[Account_key],tbl_COA[SubClass],"Not Found")</f>
        <v>Assets</v>
      </c>
      <c r="I13142" t="str">
        <f>_xlfn.XLOOKUP(tbl_GL[[#This Row],[Account_key]],tbl_COA[Account_key],tbl_COA[SubClass2],"Not Found")</f>
        <v>Current Assets</v>
      </c>
      <c r="J13142" t="str">
        <f>_xlfn.XLOOKUP(tbl_GL[[#This Row],[Account_key]],tbl_COA[Account_key],tbl_COA[SubAccount],,0)</f>
        <v>Cash at Bank</v>
      </c>
      <c r="K13142">
        <f>YEAR(tbl_GL[[#This Row],[Date]])</f>
        <v>2018</v>
      </c>
    </row>
    <row r="13143" spans="1:11" hidden="1" x14ac:dyDescent="0.35">
      <c r="A13143">
        <v>67.2</v>
      </c>
      <c r="B13143" s="24">
        <v>43146</v>
      </c>
      <c r="C13143">
        <v>6</v>
      </c>
      <c r="D13143" s="13">
        <v>121</v>
      </c>
      <c r="E13143" s="13" t="s">
        <v>112</v>
      </c>
      <c r="F13143" s="17">
        <v>-140</v>
      </c>
      <c r="G13143" t="str">
        <f>_xlfn.XLOOKUP(tbl_GL[[#This Row],[Account_key]],tbl_COA[Account_key],tbl_COA[Class],"Not Found")</f>
        <v>Liabilities and Owners Equity</v>
      </c>
      <c r="H13143" t="str">
        <f>_xlfn.XLOOKUP(tbl_GL[[#This Row],[Account_key]],tbl_COA[Account_key],tbl_COA[SubClass],"Not Found")</f>
        <v>Liabilities</v>
      </c>
      <c r="I13143" t="str">
        <f>_xlfn.XLOOKUP(tbl_GL[[#This Row],[Account_key]],tbl_COA[Account_key],tbl_COA[SubClass2],"Not Found")</f>
        <v>Current Liabilities</v>
      </c>
      <c r="J13143" t="str">
        <f>_xlfn.XLOOKUP(tbl_GL[[#This Row],[Account_key]],tbl_COA[Account_key],tbl_COA[SubAccount],,0)</f>
        <v>Interest Payable</v>
      </c>
      <c r="K13143">
        <f>YEAR(tbl_GL[[#This Row],[Date]])</f>
        <v>2018</v>
      </c>
    </row>
    <row r="13144" spans="1:11" hidden="1" x14ac:dyDescent="0.35">
      <c r="A13144">
        <v>68.099999999999994</v>
      </c>
      <c r="B13144" s="24">
        <v>43146</v>
      </c>
      <c r="C13144">
        <v>6</v>
      </c>
      <c r="D13144" s="13">
        <v>30</v>
      </c>
      <c r="E13144" s="13" t="s">
        <v>80</v>
      </c>
      <c r="F13144" s="17">
        <v>-5291</v>
      </c>
      <c r="G13144" t="str">
        <f>_xlfn.XLOOKUP(tbl_GL[[#This Row],[Account_key]],tbl_COA[Account_key],tbl_COA[Class],"Not Found")</f>
        <v>Assets</v>
      </c>
      <c r="H13144" t="str">
        <f>_xlfn.XLOOKUP(tbl_GL[[#This Row],[Account_key]],tbl_COA[Account_key],tbl_COA[SubClass],"Not Found")</f>
        <v>Assets</v>
      </c>
      <c r="I13144" t="str">
        <f>_xlfn.XLOOKUP(tbl_GL[[#This Row],[Account_key]],tbl_COA[Account_key],tbl_COA[SubClass2],"Not Found")</f>
        <v>Current Assets</v>
      </c>
      <c r="J13144" t="str">
        <f>_xlfn.XLOOKUP(tbl_GL[[#This Row],[Account_key]],tbl_COA[Account_key],tbl_COA[SubAccount],,0)</f>
        <v>Trade Receivables</v>
      </c>
      <c r="K13144">
        <f>YEAR(tbl_GL[[#This Row],[Date]])</f>
        <v>2018</v>
      </c>
    </row>
    <row r="13145" spans="1:11" hidden="1" x14ac:dyDescent="0.35">
      <c r="A13145">
        <v>68.2</v>
      </c>
      <c r="B13145" s="24">
        <v>43146</v>
      </c>
      <c r="C13145">
        <v>6</v>
      </c>
      <c r="D13145" s="13">
        <v>10</v>
      </c>
      <c r="E13145" s="13" t="s">
        <v>80</v>
      </c>
      <c r="F13145" s="17">
        <v>5291</v>
      </c>
      <c r="G13145" t="str">
        <f>_xlfn.XLOOKUP(tbl_GL[[#This Row],[Account_key]],tbl_COA[Account_key],tbl_COA[Class],"Not Found")</f>
        <v>Assets</v>
      </c>
      <c r="H13145" t="str">
        <f>_xlfn.XLOOKUP(tbl_GL[[#This Row],[Account_key]],tbl_COA[Account_key],tbl_COA[SubClass],"Not Found")</f>
        <v>Assets</v>
      </c>
      <c r="I13145" t="str">
        <f>_xlfn.XLOOKUP(tbl_GL[[#This Row],[Account_key]],tbl_COA[Account_key],tbl_COA[SubClass2],"Not Found")</f>
        <v>Current Assets</v>
      </c>
      <c r="J13145" t="str">
        <f>_xlfn.XLOOKUP(tbl_GL[[#This Row],[Account_key]],tbl_COA[Account_key],tbl_COA[SubAccount],,0)</f>
        <v>Cash at Bank</v>
      </c>
      <c r="K13145">
        <f>YEAR(tbl_GL[[#This Row],[Date]])</f>
        <v>2018</v>
      </c>
    </row>
    <row r="13146" spans="1:11" hidden="1" x14ac:dyDescent="0.35">
      <c r="A13146">
        <v>69.099999999999994</v>
      </c>
      <c r="B13146" s="24">
        <v>43146</v>
      </c>
      <c r="C13146">
        <v>6</v>
      </c>
      <c r="D13146" s="13">
        <v>10</v>
      </c>
      <c r="E13146" s="13" t="s">
        <v>84</v>
      </c>
      <c r="F13146" s="17">
        <v>-10667</v>
      </c>
      <c r="G13146" t="str">
        <f>_xlfn.XLOOKUP(tbl_GL[[#This Row],[Account_key]],tbl_COA[Account_key],tbl_COA[Class],"Not Found")</f>
        <v>Assets</v>
      </c>
      <c r="H13146" t="str">
        <f>_xlfn.XLOOKUP(tbl_GL[[#This Row],[Account_key]],tbl_COA[Account_key],tbl_COA[SubClass],"Not Found")</f>
        <v>Assets</v>
      </c>
      <c r="I13146" t="str">
        <f>_xlfn.XLOOKUP(tbl_GL[[#This Row],[Account_key]],tbl_COA[Account_key],tbl_COA[SubClass2],"Not Found")</f>
        <v>Current Assets</v>
      </c>
      <c r="J13146" t="str">
        <f>_xlfn.XLOOKUP(tbl_GL[[#This Row],[Account_key]],tbl_COA[Account_key],tbl_COA[SubAccount],,0)</f>
        <v>Cash at Bank</v>
      </c>
      <c r="K13146">
        <f>YEAR(tbl_GL[[#This Row],[Date]])</f>
        <v>2018</v>
      </c>
    </row>
    <row r="13147" spans="1:11" hidden="1" x14ac:dyDescent="0.35">
      <c r="A13147">
        <v>69.2</v>
      </c>
      <c r="B13147" s="24">
        <v>43146</v>
      </c>
      <c r="C13147">
        <v>6</v>
      </c>
      <c r="D13147" s="13">
        <v>110</v>
      </c>
      <c r="E13147" s="13" t="s">
        <v>84</v>
      </c>
      <c r="F13147" s="17">
        <v>-10667</v>
      </c>
      <c r="G13147" t="str">
        <f>_xlfn.XLOOKUP(tbl_GL[[#This Row],[Account_key]],tbl_COA[Account_key],tbl_COA[Class],"Not Found")</f>
        <v>Liabilities and Owners Equity</v>
      </c>
      <c r="H13147" t="str">
        <f>_xlfn.XLOOKUP(tbl_GL[[#This Row],[Account_key]],tbl_COA[Account_key],tbl_COA[SubClass],"Not Found")</f>
        <v>Liabilities</v>
      </c>
      <c r="I13147" t="str">
        <f>_xlfn.XLOOKUP(tbl_GL[[#This Row],[Account_key]],tbl_COA[Account_key],tbl_COA[SubClass2],"Not Found")</f>
        <v>Current Liabilities</v>
      </c>
      <c r="J13147" t="str">
        <f>_xlfn.XLOOKUP(tbl_GL[[#This Row],[Account_key]],tbl_COA[Account_key],tbl_COA[SubAccount],,0)</f>
        <v>Trade Payables</v>
      </c>
      <c r="K13147">
        <f>YEAR(tbl_GL[[#This Row],[Date]])</f>
        <v>2018</v>
      </c>
    </row>
    <row r="13148" spans="1:11" hidden="1" x14ac:dyDescent="0.35">
      <c r="A13148">
        <v>70.099999999999994</v>
      </c>
      <c r="B13148" s="24">
        <v>43147</v>
      </c>
      <c r="C13148">
        <v>6</v>
      </c>
      <c r="D13148" s="13">
        <v>10</v>
      </c>
      <c r="E13148" s="13" t="s">
        <v>98</v>
      </c>
      <c r="F13148" s="17">
        <v>-772</v>
      </c>
      <c r="G13148" t="str">
        <f>_xlfn.XLOOKUP(tbl_GL[[#This Row],[Account_key]],tbl_COA[Account_key],tbl_COA[Class],"Not Found")</f>
        <v>Assets</v>
      </c>
      <c r="H13148" t="str">
        <f>_xlfn.XLOOKUP(tbl_GL[[#This Row],[Account_key]],tbl_COA[Account_key],tbl_COA[SubClass],"Not Found")</f>
        <v>Assets</v>
      </c>
      <c r="I13148" t="str">
        <f>_xlfn.XLOOKUP(tbl_GL[[#This Row],[Account_key]],tbl_COA[Account_key],tbl_COA[SubClass2],"Not Found")</f>
        <v>Current Assets</v>
      </c>
      <c r="J13148" t="str">
        <f>_xlfn.XLOOKUP(tbl_GL[[#This Row],[Account_key]],tbl_COA[Account_key],tbl_COA[SubAccount],,0)</f>
        <v>Cash at Bank</v>
      </c>
      <c r="K13148">
        <f>YEAR(tbl_GL[[#This Row],[Date]])</f>
        <v>2018</v>
      </c>
    </row>
    <row r="13149" spans="1:11" hidden="1" x14ac:dyDescent="0.35">
      <c r="A13149">
        <v>70.2</v>
      </c>
      <c r="B13149" s="24">
        <v>43147</v>
      </c>
      <c r="C13149">
        <v>6</v>
      </c>
      <c r="D13149" s="13">
        <v>120</v>
      </c>
      <c r="E13149" s="13" t="s">
        <v>98</v>
      </c>
      <c r="F13149" s="17">
        <v>-772</v>
      </c>
      <c r="G13149" t="str">
        <f>_xlfn.XLOOKUP(tbl_GL[[#This Row],[Account_key]],tbl_COA[Account_key],tbl_COA[Class],"Not Found")</f>
        <v>Liabilities and Owners Equity</v>
      </c>
      <c r="H13149" t="str">
        <f>_xlfn.XLOOKUP(tbl_GL[[#This Row],[Account_key]],tbl_COA[Account_key],tbl_COA[SubClass],"Not Found")</f>
        <v>Liabilities</v>
      </c>
      <c r="I13149" t="str">
        <f>_xlfn.XLOOKUP(tbl_GL[[#This Row],[Account_key]],tbl_COA[Account_key],tbl_COA[SubClass2],"Not Found")</f>
        <v>Current Liabilities</v>
      </c>
      <c r="J13149" t="str">
        <f>_xlfn.XLOOKUP(tbl_GL[[#This Row],[Account_key]],tbl_COA[Account_key],tbl_COA[SubAccount],,0)</f>
        <v>Accrued Expenses</v>
      </c>
      <c r="K13149">
        <f>YEAR(tbl_GL[[#This Row],[Date]])</f>
        <v>2018</v>
      </c>
    </row>
    <row r="13150" spans="1:11" hidden="1" x14ac:dyDescent="0.35">
      <c r="A13150">
        <v>71.099999999999994</v>
      </c>
      <c r="B13150" s="24">
        <v>43147</v>
      </c>
      <c r="C13150">
        <v>6</v>
      </c>
      <c r="D13150" s="13">
        <v>350</v>
      </c>
      <c r="E13150" s="13" t="s">
        <v>97</v>
      </c>
      <c r="F13150" s="17">
        <v>-1134</v>
      </c>
      <c r="G13150" t="str">
        <f>_xlfn.XLOOKUP(tbl_GL[[#This Row],[Account_key]],tbl_COA[Account_key],tbl_COA[Class],"Not Found")</f>
        <v>Operating account</v>
      </c>
      <c r="H13150" t="str">
        <f>_xlfn.XLOOKUP(tbl_GL[[#This Row],[Account_key]],tbl_COA[Account_key],tbl_COA[SubClass],"Not Found")</f>
        <v>Operating Expenses</v>
      </c>
      <c r="I13150" t="str">
        <f>_xlfn.XLOOKUP(tbl_GL[[#This Row],[Account_key]],tbl_COA[Account_key],tbl_COA[SubClass2],"Not Found")</f>
        <v>Administration</v>
      </c>
      <c r="J13150" t="str">
        <f>_xlfn.XLOOKUP(tbl_GL[[#This Row],[Account_key]],tbl_COA[Account_key],tbl_COA[SubAccount],,0)</f>
        <v>Other Expenses</v>
      </c>
      <c r="K13150">
        <f>YEAR(tbl_GL[[#This Row],[Date]])</f>
        <v>2018</v>
      </c>
    </row>
    <row r="13151" spans="1:11" hidden="1" x14ac:dyDescent="0.35">
      <c r="A13151">
        <v>71.2</v>
      </c>
      <c r="B13151" s="24">
        <v>43147</v>
      </c>
      <c r="C13151">
        <v>6</v>
      </c>
      <c r="D13151" s="13">
        <v>120</v>
      </c>
      <c r="E13151" s="13" t="s">
        <v>97</v>
      </c>
      <c r="F13151" s="17">
        <v>1134</v>
      </c>
      <c r="G13151" t="str">
        <f>_xlfn.XLOOKUP(tbl_GL[[#This Row],[Account_key]],tbl_COA[Account_key],tbl_COA[Class],"Not Found")</f>
        <v>Liabilities and Owners Equity</v>
      </c>
      <c r="H13151" t="str">
        <f>_xlfn.XLOOKUP(tbl_GL[[#This Row],[Account_key]],tbl_COA[Account_key],tbl_COA[SubClass],"Not Found")</f>
        <v>Liabilities</v>
      </c>
      <c r="I13151" t="str">
        <f>_xlfn.XLOOKUP(tbl_GL[[#This Row],[Account_key]],tbl_COA[Account_key],tbl_COA[SubClass2],"Not Found")</f>
        <v>Current Liabilities</v>
      </c>
      <c r="J13151" t="str">
        <f>_xlfn.XLOOKUP(tbl_GL[[#This Row],[Account_key]],tbl_COA[Account_key],tbl_COA[SubAccount],,0)</f>
        <v>Accrued Expenses</v>
      </c>
      <c r="K13151">
        <f>YEAR(tbl_GL[[#This Row],[Date]])</f>
        <v>2018</v>
      </c>
    </row>
    <row r="13152" spans="1:11" hidden="1" x14ac:dyDescent="0.35">
      <c r="A13152">
        <v>72.099999999999994</v>
      </c>
      <c r="B13152" s="24">
        <v>43149</v>
      </c>
      <c r="C13152">
        <v>6</v>
      </c>
      <c r="D13152" s="13">
        <v>230</v>
      </c>
      <c r="E13152" s="13" t="s">
        <v>4</v>
      </c>
      <c r="F13152" s="17">
        <v>-602</v>
      </c>
      <c r="G13152" t="str">
        <f>_xlfn.XLOOKUP(tbl_GL[[#This Row],[Account_key]],tbl_COA[Account_key],tbl_COA[Class],"Not Found")</f>
        <v>Trading account</v>
      </c>
      <c r="H13152" t="str">
        <f>_xlfn.XLOOKUP(tbl_GL[[#This Row],[Account_key]],tbl_COA[Account_key],tbl_COA[SubClass],"Not Found")</f>
        <v>Cost of Sales</v>
      </c>
      <c r="I13152" t="str">
        <f>_xlfn.XLOOKUP(tbl_GL[[#This Row],[Account_key]],tbl_COA[Account_key],tbl_COA[SubClass2],"Not Found")</f>
        <v>Cost of Sales</v>
      </c>
      <c r="J13152" t="str">
        <f>_xlfn.XLOOKUP(tbl_GL[[#This Row],[Account_key]],tbl_COA[Account_key],tbl_COA[SubAccount],,0)</f>
        <v>Cost of Sales</v>
      </c>
      <c r="K13152">
        <f>YEAR(tbl_GL[[#This Row],[Date]])</f>
        <v>2018</v>
      </c>
    </row>
    <row r="13153" spans="1:11" hidden="1" x14ac:dyDescent="0.35">
      <c r="A13153">
        <v>72.2</v>
      </c>
      <c r="B13153" s="24">
        <v>43149</v>
      </c>
      <c r="C13153">
        <v>6</v>
      </c>
      <c r="D13153" s="13">
        <v>60</v>
      </c>
      <c r="E13153" s="13" t="s">
        <v>4</v>
      </c>
      <c r="F13153" s="17">
        <v>-602</v>
      </c>
      <c r="G13153" t="str">
        <f>_xlfn.XLOOKUP(tbl_GL[[#This Row],[Account_key]],tbl_COA[Account_key],tbl_COA[Class],"Not Found")</f>
        <v>Assets</v>
      </c>
      <c r="H13153" t="str">
        <f>_xlfn.XLOOKUP(tbl_GL[[#This Row],[Account_key]],tbl_COA[Account_key],tbl_COA[SubClass],"Not Found")</f>
        <v>Assets</v>
      </c>
      <c r="I13153" t="str">
        <f>_xlfn.XLOOKUP(tbl_GL[[#This Row],[Account_key]],tbl_COA[Account_key],tbl_COA[SubClass2],"Not Found")</f>
        <v>Current Assets</v>
      </c>
      <c r="J13153" t="str">
        <f>_xlfn.XLOOKUP(tbl_GL[[#This Row],[Account_key]],tbl_COA[Account_key],tbl_COA[SubAccount],,0)</f>
        <v>Inventory</v>
      </c>
      <c r="K13153">
        <f>YEAR(tbl_GL[[#This Row],[Date]])</f>
        <v>2018</v>
      </c>
    </row>
    <row r="13154" spans="1:11" hidden="1" x14ac:dyDescent="0.35">
      <c r="A13154">
        <v>73.099999999999994</v>
      </c>
      <c r="B13154" s="24">
        <v>43149</v>
      </c>
      <c r="C13154">
        <v>6</v>
      </c>
      <c r="D13154" s="13">
        <v>210</v>
      </c>
      <c r="E13154" s="13" t="s">
        <v>7</v>
      </c>
      <c r="F13154" s="17">
        <v>1379</v>
      </c>
      <c r="G13154" t="str">
        <f>_xlfn.XLOOKUP(tbl_GL[[#This Row],[Account_key]],tbl_COA[Account_key],tbl_COA[Class],"Not Found")</f>
        <v>Trading account</v>
      </c>
      <c r="H13154" t="str">
        <f>_xlfn.XLOOKUP(tbl_GL[[#This Row],[Account_key]],tbl_COA[Account_key],tbl_COA[SubClass],"Not Found")</f>
        <v>Sales</v>
      </c>
      <c r="I13154" t="str">
        <f>_xlfn.XLOOKUP(tbl_GL[[#This Row],[Account_key]],tbl_COA[Account_key],tbl_COA[SubClass2],"Not Found")</f>
        <v>Sales</v>
      </c>
      <c r="J13154" t="str">
        <f>_xlfn.XLOOKUP(tbl_GL[[#This Row],[Account_key]],tbl_COA[Account_key],tbl_COA[SubAccount],,0)</f>
        <v>Sales</v>
      </c>
      <c r="K13154">
        <f>YEAR(tbl_GL[[#This Row],[Date]])</f>
        <v>2018</v>
      </c>
    </row>
    <row r="13155" spans="1:11" hidden="1" x14ac:dyDescent="0.35">
      <c r="A13155">
        <v>73.2</v>
      </c>
      <c r="B13155" s="24">
        <v>43149</v>
      </c>
      <c r="C13155">
        <v>6</v>
      </c>
      <c r="D13155" s="13">
        <v>10</v>
      </c>
      <c r="E13155" s="13" t="s">
        <v>7</v>
      </c>
      <c r="F13155" s="17">
        <v>1379</v>
      </c>
      <c r="G13155" t="str">
        <f>_xlfn.XLOOKUP(tbl_GL[[#This Row],[Account_key]],tbl_COA[Account_key],tbl_COA[Class],"Not Found")</f>
        <v>Assets</v>
      </c>
      <c r="H13155" t="str">
        <f>_xlfn.XLOOKUP(tbl_GL[[#This Row],[Account_key]],tbl_COA[Account_key],tbl_COA[SubClass],"Not Found")</f>
        <v>Assets</v>
      </c>
      <c r="I13155" t="str">
        <f>_xlfn.XLOOKUP(tbl_GL[[#This Row],[Account_key]],tbl_COA[Account_key],tbl_COA[SubClass2],"Not Found")</f>
        <v>Current Assets</v>
      </c>
      <c r="J13155" t="str">
        <f>_xlfn.XLOOKUP(tbl_GL[[#This Row],[Account_key]],tbl_COA[Account_key],tbl_COA[SubAccount],,0)</f>
        <v>Cash at Bank</v>
      </c>
      <c r="K13155">
        <f>YEAR(tbl_GL[[#This Row],[Date]])</f>
        <v>2018</v>
      </c>
    </row>
    <row r="13156" spans="1:11" hidden="1" x14ac:dyDescent="0.35">
      <c r="A13156">
        <v>74.099999999999994</v>
      </c>
      <c r="B13156" s="24">
        <v>43149</v>
      </c>
      <c r="C13156">
        <v>6</v>
      </c>
      <c r="D13156" s="13">
        <v>230</v>
      </c>
      <c r="E13156" s="13" t="s">
        <v>4</v>
      </c>
      <c r="F13156" s="17">
        <v>-2484</v>
      </c>
      <c r="G13156" t="str">
        <f>_xlfn.XLOOKUP(tbl_GL[[#This Row],[Account_key]],tbl_COA[Account_key],tbl_COA[Class],"Not Found")</f>
        <v>Trading account</v>
      </c>
      <c r="H13156" t="str">
        <f>_xlfn.XLOOKUP(tbl_GL[[#This Row],[Account_key]],tbl_COA[Account_key],tbl_COA[SubClass],"Not Found")</f>
        <v>Cost of Sales</v>
      </c>
      <c r="I13156" t="str">
        <f>_xlfn.XLOOKUP(tbl_GL[[#This Row],[Account_key]],tbl_COA[Account_key],tbl_COA[SubClass2],"Not Found")</f>
        <v>Cost of Sales</v>
      </c>
      <c r="J13156" t="str">
        <f>_xlfn.XLOOKUP(tbl_GL[[#This Row],[Account_key]],tbl_COA[Account_key],tbl_COA[SubAccount],,0)</f>
        <v>Cost of Sales</v>
      </c>
      <c r="K13156">
        <f>YEAR(tbl_GL[[#This Row],[Date]])</f>
        <v>2018</v>
      </c>
    </row>
    <row r="13157" spans="1:11" hidden="1" x14ac:dyDescent="0.35">
      <c r="A13157">
        <v>74.2</v>
      </c>
      <c r="B13157" s="24">
        <v>43149</v>
      </c>
      <c r="C13157">
        <v>6</v>
      </c>
      <c r="D13157" s="13">
        <v>60</v>
      </c>
      <c r="E13157" s="13" t="s">
        <v>4</v>
      </c>
      <c r="F13157" s="17">
        <v>-2484</v>
      </c>
      <c r="G13157" t="str">
        <f>_xlfn.XLOOKUP(tbl_GL[[#This Row],[Account_key]],tbl_COA[Account_key],tbl_COA[Class],"Not Found")</f>
        <v>Assets</v>
      </c>
      <c r="H13157" t="str">
        <f>_xlfn.XLOOKUP(tbl_GL[[#This Row],[Account_key]],tbl_COA[Account_key],tbl_COA[SubClass],"Not Found")</f>
        <v>Assets</v>
      </c>
      <c r="I13157" t="str">
        <f>_xlfn.XLOOKUP(tbl_GL[[#This Row],[Account_key]],tbl_COA[Account_key],tbl_COA[SubClass2],"Not Found")</f>
        <v>Current Assets</v>
      </c>
      <c r="J13157" t="str">
        <f>_xlfn.XLOOKUP(tbl_GL[[#This Row],[Account_key]],tbl_COA[Account_key],tbl_COA[SubAccount],,0)</f>
        <v>Inventory</v>
      </c>
      <c r="K13157">
        <f>YEAR(tbl_GL[[#This Row],[Date]])</f>
        <v>2018</v>
      </c>
    </row>
    <row r="13158" spans="1:11" hidden="1" x14ac:dyDescent="0.35">
      <c r="A13158">
        <v>75.099999999999994</v>
      </c>
      <c r="B13158" s="24">
        <v>43149</v>
      </c>
      <c r="C13158">
        <v>6</v>
      </c>
      <c r="D13158" s="13">
        <v>210</v>
      </c>
      <c r="E13158" s="13" t="s">
        <v>8</v>
      </c>
      <c r="F13158" s="17">
        <v>6209</v>
      </c>
      <c r="G13158" t="str">
        <f>_xlfn.XLOOKUP(tbl_GL[[#This Row],[Account_key]],tbl_COA[Account_key],tbl_COA[Class],"Not Found")</f>
        <v>Trading account</v>
      </c>
      <c r="H13158" t="str">
        <f>_xlfn.XLOOKUP(tbl_GL[[#This Row],[Account_key]],tbl_COA[Account_key],tbl_COA[SubClass],"Not Found")</f>
        <v>Sales</v>
      </c>
      <c r="I13158" t="str">
        <f>_xlfn.XLOOKUP(tbl_GL[[#This Row],[Account_key]],tbl_COA[Account_key],tbl_COA[SubClass2],"Not Found")</f>
        <v>Sales</v>
      </c>
      <c r="J13158" t="str">
        <f>_xlfn.XLOOKUP(tbl_GL[[#This Row],[Account_key]],tbl_COA[Account_key],tbl_COA[SubAccount],,0)</f>
        <v>Sales</v>
      </c>
      <c r="K13158">
        <f>YEAR(tbl_GL[[#This Row],[Date]])</f>
        <v>2018</v>
      </c>
    </row>
    <row r="13159" spans="1:11" hidden="1" x14ac:dyDescent="0.35">
      <c r="A13159">
        <v>75.2</v>
      </c>
      <c r="B13159" s="24">
        <v>43149</v>
      </c>
      <c r="C13159">
        <v>6</v>
      </c>
      <c r="D13159" s="13">
        <v>30</v>
      </c>
      <c r="E13159" s="13" t="s">
        <v>8</v>
      </c>
      <c r="F13159" s="17">
        <v>6209</v>
      </c>
      <c r="G13159" t="str">
        <f>_xlfn.XLOOKUP(tbl_GL[[#This Row],[Account_key]],tbl_COA[Account_key],tbl_COA[Class],"Not Found")</f>
        <v>Assets</v>
      </c>
      <c r="H13159" t="str">
        <f>_xlfn.XLOOKUP(tbl_GL[[#This Row],[Account_key]],tbl_COA[Account_key],tbl_COA[SubClass],"Not Found")</f>
        <v>Assets</v>
      </c>
      <c r="I13159" t="str">
        <f>_xlfn.XLOOKUP(tbl_GL[[#This Row],[Account_key]],tbl_COA[Account_key],tbl_COA[SubClass2],"Not Found")</f>
        <v>Current Assets</v>
      </c>
      <c r="J13159" t="str">
        <f>_xlfn.XLOOKUP(tbl_GL[[#This Row],[Account_key]],tbl_COA[Account_key],tbl_COA[SubAccount],,0)</f>
        <v>Trade Receivables</v>
      </c>
      <c r="K13159">
        <f>YEAR(tbl_GL[[#This Row],[Date]])</f>
        <v>2018</v>
      </c>
    </row>
    <row r="13160" spans="1:11" hidden="1" x14ac:dyDescent="0.35">
      <c r="A13160">
        <v>76.099999999999994</v>
      </c>
      <c r="B13160" s="24">
        <v>43150</v>
      </c>
      <c r="C13160">
        <v>6</v>
      </c>
      <c r="D13160" s="13">
        <v>230</v>
      </c>
      <c r="E13160" s="13" t="s">
        <v>4</v>
      </c>
      <c r="F13160" s="17">
        <v>-205</v>
      </c>
      <c r="G13160" t="str">
        <f>_xlfn.XLOOKUP(tbl_GL[[#This Row],[Account_key]],tbl_COA[Account_key],tbl_COA[Class],"Not Found")</f>
        <v>Trading account</v>
      </c>
      <c r="H13160" t="str">
        <f>_xlfn.XLOOKUP(tbl_GL[[#This Row],[Account_key]],tbl_COA[Account_key],tbl_COA[SubClass],"Not Found")</f>
        <v>Cost of Sales</v>
      </c>
      <c r="I13160" t="str">
        <f>_xlfn.XLOOKUP(tbl_GL[[#This Row],[Account_key]],tbl_COA[Account_key],tbl_COA[SubClass2],"Not Found")</f>
        <v>Cost of Sales</v>
      </c>
      <c r="J13160" t="str">
        <f>_xlfn.XLOOKUP(tbl_GL[[#This Row],[Account_key]],tbl_COA[Account_key],tbl_COA[SubAccount],,0)</f>
        <v>Cost of Sales</v>
      </c>
      <c r="K13160">
        <f>YEAR(tbl_GL[[#This Row],[Date]])</f>
        <v>2018</v>
      </c>
    </row>
    <row r="13161" spans="1:11" hidden="1" x14ac:dyDescent="0.35">
      <c r="A13161">
        <v>76.2</v>
      </c>
      <c r="B13161" s="24">
        <v>43150</v>
      </c>
      <c r="C13161">
        <v>6</v>
      </c>
      <c r="D13161" s="13">
        <v>60</v>
      </c>
      <c r="E13161" s="13" t="s">
        <v>4</v>
      </c>
      <c r="F13161" s="17">
        <v>-205</v>
      </c>
      <c r="G13161" t="str">
        <f>_xlfn.XLOOKUP(tbl_GL[[#This Row],[Account_key]],tbl_COA[Account_key],tbl_COA[Class],"Not Found")</f>
        <v>Assets</v>
      </c>
      <c r="H13161" t="str">
        <f>_xlfn.XLOOKUP(tbl_GL[[#This Row],[Account_key]],tbl_COA[Account_key],tbl_COA[SubClass],"Not Found")</f>
        <v>Assets</v>
      </c>
      <c r="I13161" t="str">
        <f>_xlfn.XLOOKUP(tbl_GL[[#This Row],[Account_key]],tbl_COA[Account_key],tbl_COA[SubClass2],"Not Found")</f>
        <v>Current Assets</v>
      </c>
      <c r="J13161" t="str">
        <f>_xlfn.XLOOKUP(tbl_GL[[#This Row],[Account_key]],tbl_COA[Account_key],tbl_COA[SubAccount],,0)</f>
        <v>Inventory</v>
      </c>
      <c r="K13161">
        <f>YEAR(tbl_GL[[#This Row],[Date]])</f>
        <v>2018</v>
      </c>
    </row>
    <row r="13162" spans="1:11" hidden="1" x14ac:dyDescent="0.35">
      <c r="A13162">
        <v>77.099999999999994</v>
      </c>
      <c r="B13162" s="24">
        <v>43150</v>
      </c>
      <c r="C13162">
        <v>6</v>
      </c>
      <c r="D13162" s="13">
        <v>210</v>
      </c>
      <c r="E13162" s="13" t="s">
        <v>8</v>
      </c>
      <c r="F13162" s="17">
        <v>514</v>
      </c>
      <c r="G13162" t="str">
        <f>_xlfn.XLOOKUP(tbl_GL[[#This Row],[Account_key]],tbl_COA[Account_key],tbl_COA[Class],"Not Found")</f>
        <v>Trading account</v>
      </c>
      <c r="H13162" t="str">
        <f>_xlfn.XLOOKUP(tbl_GL[[#This Row],[Account_key]],tbl_COA[Account_key],tbl_COA[SubClass],"Not Found")</f>
        <v>Sales</v>
      </c>
      <c r="I13162" t="str">
        <f>_xlfn.XLOOKUP(tbl_GL[[#This Row],[Account_key]],tbl_COA[Account_key],tbl_COA[SubClass2],"Not Found")</f>
        <v>Sales</v>
      </c>
      <c r="J13162" t="str">
        <f>_xlfn.XLOOKUP(tbl_GL[[#This Row],[Account_key]],tbl_COA[Account_key],tbl_COA[SubAccount],,0)</f>
        <v>Sales</v>
      </c>
      <c r="K13162">
        <f>YEAR(tbl_GL[[#This Row],[Date]])</f>
        <v>2018</v>
      </c>
    </row>
    <row r="13163" spans="1:11" hidden="1" x14ac:dyDescent="0.35">
      <c r="A13163">
        <v>77.2</v>
      </c>
      <c r="B13163" s="24">
        <v>43150</v>
      </c>
      <c r="C13163">
        <v>6</v>
      </c>
      <c r="D13163" s="13">
        <v>30</v>
      </c>
      <c r="E13163" s="13" t="s">
        <v>8</v>
      </c>
      <c r="F13163" s="17">
        <v>514</v>
      </c>
      <c r="G13163" t="str">
        <f>_xlfn.XLOOKUP(tbl_GL[[#This Row],[Account_key]],tbl_COA[Account_key],tbl_COA[Class],"Not Found")</f>
        <v>Assets</v>
      </c>
      <c r="H13163" t="str">
        <f>_xlfn.XLOOKUP(tbl_GL[[#This Row],[Account_key]],tbl_COA[Account_key],tbl_COA[SubClass],"Not Found")</f>
        <v>Assets</v>
      </c>
      <c r="I13163" t="str">
        <f>_xlfn.XLOOKUP(tbl_GL[[#This Row],[Account_key]],tbl_COA[Account_key],tbl_COA[SubClass2],"Not Found")</f>
        <v>Current Assets</v>
      </c>
      <c r="J13163" t="str">
        <f>_xlfn.XLOOKUP(tbl_GL[[#This Row],[Account_key]],tbl_COA[Account_key],tbl_COA[SubAccount],,0)</f>
        <v>Trade Receivables</v>
      </c>
      <c r="K13163">
        <f>YEAR(tbl_GL[[#This Row],[Date]])</f>
        <v>2018</v>
      </c>
    </row>
    <row r="13164" spans="1:11" hidden="1" x14ac:dyDescent="0.35">
      <c r="A13164">
        <v>78.099999999999994</v>
      </c>
      <c r="B13164" s="24">
        <v>43151</v>
      </c>
      <c r="C13164">
        <v>6</v>
      </c>
      <c r="D13164" s="13">
        <v>10</v>
      </c>
      <c r="E13164" s="13" t="s">
        <v>98</v>
      </c>
      <c r="F13164" s="17">
        <v>-923</v>
      </c>
      <c r="G13164" t="str">
        <f>_xlfn.XLOOKUP(tbl_GL[[#This Row],[Account_key]],tbl_COA[Account_key],tbl_COA[Class],"Not Found")</f>
        <v>Assets</v>
      </c>
      <c r="H13164" t="str">
        <f>_xlfn.XLOOKUP(tbl_GL[[#This Row],[Account_key]],tbl_COA[Account_key],tbl_COA[SubClass],"Not Found")</f>
        <v>Assets</v>
      </c>
      <c r="I13164" t="str">
        <f>_xlfn.XLOOKUP(tbl_GL[[#This Row],[Account_key]],tbl_COA[Account_key],tbl_COA[SubClass2],"Not Found")</f>
        <v>Current Assets</v>
      </c>
      <c r="J13164" t="str">
        <f>_xlfn.XLOOKUP(tbl_GL[[#This Row],[Account_key]],tbl_COA[Account_key],tbl_COA[SubAccount],,0)</f>
        <v>Cash at Bank</v>
      </c>
      <c r="K13164">
        <f>YEAR(tbl_GL[[#This Row],[Date]])</f>
        <v>2018</v>
      </c>
    </row>
    <row r="13165" spans="1:11" hidden="1" x14ac:dyDescent="0.35">
      <c r="A13165">
        <v>78.2</v>
      </c>
      <c r="B13165" s="24">
        <v>43151</v>
      </c>
      <c r="C13165">
        <v>6</v>
      </c>
      <c r="D13165" s="13">
        <v>120</v>
      </c>
      <c r="E13165" s="13" t="s">
        <v>98</v>
      </c>
      <c r="F13165" s="17">
        <v>-923</v>
      </c>
      <c r="G13165" t="str">
        <f>_xlfn.XLOOKUP(tbl_GL[[#This Row],[Account_key]],tbl_COA[Account_key],tbl_COA[Class],"Not Found")</f>
        <v>Liabilities and Owners Equity</v>
      </c>
      <c r="H13165" t="str">
        <f>_xlfn.XLOOKUP(tbl_GL[[#This Row],[Account_key]],tbl_COA[Account_key],tbl_COA[SubClass],"Not Found")</f>
        <v>Liabilities</v>
      </c>
      <c r="I13165" t="str">
        <f>_xlfn.XLOOKUP(tbl_GL[[#This Row],[Account_key]],tbl_COA[Account_key],tbl_COA[SubClass2],"Not Found")</f>
        <v>Current Liabilities</v>
      </c>
      <c r="J13165" t="str">
        <f>_xlfn.XLOOKUP(tbl_GL[[#This Row],[Account_key]],tbl_COA[Account_key],tbl_COA[SubAccount],,0)</f>
        <v>Accrued Expenses</v>
      </c>
      <c r="K13165">
        <f>YEAR(tbl_GL[[#This Row],[Date]])</f>
        <v>2018</v>
      </c>
    </row>
    <row r="13166" spans="1:11" hidden="1" x14ac:dyDescent="0.35">
      <c r="A13166">
        <v>79.099999999999994</v>
      </c>
      <c r="B13166" s="24">
        <v>43151</v>
      </c>
      <c r="C13166">
        <v>6</v>
      </c>
      <c r="D13166" s="13">
        <v>220</v>
      </c>
      <c r="E13166" s="13" t="s">
        <v>81</v>
      </c>
      <c r="F13166" s="17">
        <v>-1072</v>
      </c>
      <c r="G13166" t="str">
        <f>_xlfn.XLOOKUP(tbl_GL[[#This Row],[Account_key]],tbl_COA[Account_key],tbl_COA[Class],"Not Found")</f>
        <v>Trading account</v>
      </c>
      <c r="H13166" t="str">
        <f>_xlfn.XLOOKUP(tbl_GL[[#This Row],[Account_key]],tbl_COA[Account_key],tbl_COA[SubClass],"Not Found")</f>
        <v>Sales</v>
      </c>
      <c r="I13166" t="str">
        <f>_xlfn.XLOOKUP(tbl_GL[[#This Row],[Account_key]],tbl_COA[Account_key],tbl_COA[SubClass2],"Not Found")</f>
        <v>Sales</v>
      </c>
      <c r="J13166" t="str">
        <f>_xlfn.XLOOKUP(tbl_GL[[#This Row],[Account_key]],tbl_COA[Account_key],tbl_COA[SubAccount],,0)</f>
        <v>Sales Return</v>
      </c>
      <c r="K13166">
        <f>YEAR(tbl_GL[[#This Row],[Date]])</f>
        <v>2018</v>
      </c>
    </row>
    <row r="13167" spans="1:11" hidden="1" x14ac:dyDescent="0.35">
      <c r="A13167">
        <v>79.2</v>
      </c>
      <c r="B13167" s="24">
        <v>43151</v>
      </c>
      <c r="C13167">
        <v>6</v>
      </c>
      <c r="D13167" s="13">
        <v>20</v>
      </c>
      <c r="E13167" s="13" t="s">
        <v>81</v>
      </c>
      <c r="F13167" s="17">
        <v>-1072</v>
      </c>
      <c r="G13167" t="str">
        <f>_xlfn.XLOOKUP(tbl_GL[[#This Row],[Account_key]],tbl_COA[Account_key],tbl_COA[Class],"Not Found")</f>
        <v>Assets</v>
      </c>
      <c r="H13167" t="str">
        <f>_xlfn.XLOOKUP(tbl_GL[[#This Row],[Account_key]],tbl_COA[Account_key],tbl_COA[SubClass],"Not Found")</f>
        <v>Assets</v>
      </c>
      <c r="I13167" t="str">
        <f>_xlfn.XLOOKUP(tbl_GL[[#This Row],[Account_key]],tbl_COA[Account_key],tbl_COA[SubClass2],"Not Found")</f>
        <v>Current Assets</v>
      </c>
      <c r="J13167" t="str">
        <f>_xlfn.XLOOKUP(tbl_GL[[#This Row],[Account_key]],tbl_COA[Account_key],tbl_COA[SubAccount],,0)</f>
        <v>Cash in hand</v>
      </c>
      <c r="K13167">
        <f>YEAR(tbl_GL[[#This Row],[Date]])</f>
        <v>2018</v>
      </c>
    </row>
    <row r="13168" spans="1:11" hidden="1" x14ac:dyDescent="0.35">
      <c r="A13168">
        <v>80.099999999999994</v>
      </c>
      <c r="B13168" s="24">
        <v>43152</v>
      </c>
      <c r="C13168">
        <v>6</v>
      </c>
      <c r="D13168" s="13">
        <v>330</v>
      </c>
      <c r="E13168" s="13" t="s">
        <v>97</v>
      </c>
      <c r="F13168" s="17">
        <v>-1301</v>
      </c>
      <c r="G13168" t="str">
        <f>_xlfn.XLOOKUP(tbl_GL[[#This Row],[Account_key]],tbl_COA[Account_key],tbl_COA[Class],"Not Found")</f>
        <v>Operating account</v>
      </c>
      <c r="H13168" t="str">
        <f>_xlfn.XLOOKUP(tbl_GL[[#This Row],[Account_key]],tbl_COA[Account_key],tbl_COA[SubClass],"Not Found")</f>
        <v>Operating Expenses</v>
      </c>
      <c r="I13168" t="str">
        <f>_xlfn.XLOOKUP(tbl_GL[[#This Row],[Account_key]],tbl_COA[Account_key],tbl_COA[SubClass2],"Not Found")</f>
        <v>Administration</v>
      </c>
      <c r="J13168" t="str">
        <f>_xlfn.XLOOKUP(tbl_GL[[#This Row],[Account_key]],tbl_COA[Account_key],tbl_COA[SubAccount],,0)</f>
        <v>Telephone</v>
      </c>
      <c r="K13168">
        <f>YEAR(tbl_GL[[#This Row],[Date]])</f>
        <v>2018</v>
      </c>
    </row>
    <row r="13169" spans="1:11" hidden="1" x14ac:dyDescent="0.35">
      <c r="A13169">
        <v>80.2</v>
      </c>
      <c r="B13169" s="24">
        <v>43152</v>
      </c>
      <c r="C13169">
        <v>6</v>
      </c>
      <c r="D13169" s="13">
        <v>120</v>
      </c>
      <c r="E13169" s="13" t="s">
        <v>97</v>
      </c>
      <c r="F13169" s="17">
        <v>1301</v>
      </c>
      <c r="G13169" t="str">
        <f>_xlfn.XLOOKUP(tbl_GL[[#This Row],[Account_key]],tbl_COA[Account_key],tbl_COA[Class],"Not Found")</f>
        <v>Liabilities and Owners Equity</v>
      </c>
      <c r="H13169" t="str">
        <f>_xlfn.XLOOKUP(tbl_GL[[#This Row],[Account_key]],tbl_COA[Account_key],tbl_COA[SubClass],"Not Found")</f>
        <v>Liabilities</v>
      </c>
      <c r="I13169" t="str">
        <f>_xlfn.XLOOKUP(tbl_GL[[#This Row],[Account_key]],tbl_COA[Account_key],tbl_COA[SubClass2],"Not Found")</f>
        <v>Current Liabilities</v>
      </c>
      <c r="J13169" t="str">
        <f>_xlfn.XLOOKUP(tbl_GL[[#This Row],[Account_key]],tbl_COA[Account_key],tbl_COA[SubAccount],,0)</f>
        <v>Accrued Expenses</v>
      </c>
      <c r="K13169">
        <f>YEAR(tbl_GL[[#This Row],[Date]])</f>
        <v>2018</v>
      </c>
    </row>
    <row r="13170" spans="1:11" hidden="1" x14ac:dyDescent="0.35">
      <c r="A13170">
        <v>81.099999999999994</v>
      </c>
      <c r="B13170" s="24">
        <v>43155</v>
      </c>
      <c r="C13170">
        <v>6</v>
      </c>
      <c r="D13170" s="13">
        <v>260</v>
      </c>
      <c r="E13170" s="13" t="s">
        <v>83</v>
      </c>
      <c r="F13170" s="17">
        <v>461</v>
      </c>
      <c r="G13170" t="str">
        <f>_xlfn.XLOOKUP(tbl_GL[[#This Row],[Account_key]],tbl_COA[Account_key],tbl_COA[Class],"Not Found")</f>
        <v>Operating account</v>
      </c>
      <c r="H13170" t="str">
        <f>_xlfn.XLOOKUP(tbl_GL[[#This Row],[Account_key]],tbl_COA[Account_key],tbl_COA[SubClass],"Not Found")</f>
        <v>Operating Expenses</v>
      </c>
      <c r="I13170" t="str">
        <f>_xlfn.XLOOKUP(tbl_GL[[#This Row],[Account_key]],tbl_COA[Account_key],tbl_COA[SubClass2],"Not Found")</f>
        <v>Marketing</v>
      </c>
      <c r="J13170" t="str">
        <f>_xlfn.XLOOKUP(tbl_GL[[#This Row],[Account_key]],tbl_COA[Account_key],tbl_COA[SubAccount],,0)</f>
        <v>Commissions</v>
      </c>
      <c r="K13170">
        <f>YEAR(tbl_GL[[#This Row],[Date]])</f>
        <v>2018</v>
      </c>
    </row>
    <row r="13171" spans="1:11" hidden="1" x14ac:dyDescent="0.35">
      <c r="A13171">
        <v>81.2</v>
      </c>
      <c r="B13171" s="24">
        <v>43155</v>
      </c>
      <c r="C13171">
        <v>6</v>
      </c>
      <c r="D13171" s="13">
        <v>20</v>
      </c>
      <c r="E13171" s="13" t="s">
        <v>83</v>
      </c>
      <c r="F13171" s="17">
        <v>461</v>
      </c>
      <c r="G13171" t="str">
        <f>_xlfn.XLOOKUP(tbl_GL[[#This Row],[Account_key]],tbl_COA[Account_key],tbl_COA[Class],"Not Found")</f>
        <v>Assets</v>
      </c>
      <c r="H13171" t="str">
        <f>_xlfn.XLOOKUP(tbl_GL[[#This Row],[Account_key]],tbl_COA[Account_key],tbl_COA[SubClass],"Not Found")</f>
        <v>Assets</v>
      </c>
      <c r="I13171" t="str">
        <f>_xlfn.XLOOKUP(tbl_GL[[#This Row],[Account_key]],tbl_COA[Account_key],tbl_COA[SubClass2],"Not Found")</f>
        <v>Current Assets</v>
      </c>
      <c r="J13171" t="str">
        <f>_xlfn.XLOOKUP(tbl_GL[[#This Row],[Account_key]],tbl_COA[Account_key],tbl_COA[SubAccount],,0)</f>
        <v>Cash in hand</v>
      </c>
      <c r="K13171">
        <f>YEAR(tbl_GL[[#This Row],[Date]])</f>
        <v>2018</v>
      </c>
    </row>
    <row r="13172" spans="1:11" hidden="1" x14ac:dyDescent="0.35">
      <c r="A13172">
        <v>82.1</v>
      </c>
      <c r="B13172" s="24">
        <v>43156</v>
      </c>
      <c r="C13172">
        <v>6</v>
      </c>
      <c r="D13172" s="13">
        <v>260</v>
      </c>
      <c r="E13172" s="13" t="s">
        <v>97</v>
      </c>
      <c r="F13172" s="17">
        <v>-1264</v>
      </c>
      <c r="G13172" t="str">
        <f>_xlfn.XLOOKUP(tbl_GL[[#This Row],[Account_key]],tbl_COA[Account_key],tbl_COA[Class],"Not Found")</f>
        <v>Operating account</v>
      </c>
      <c r="H13172" t="str">
        <f>_xlfn.XLOOKUP(tbl_GL[[#This Row],[Account_key]],tbl_COA[Account_key],tbl_COA[SubClass],"Not Found")</f>
        <v>Operating Expenses</v>
      </c>
      <c r="I13172" t="str">
        <f>_xlfn.XLOOKUP(tbl_GL[[#This Row],[Account_key]],tbl_COA[Account_key],tbl_COA[SubClass2],"Not Found")</f>
        <v>Marketing</v>
      </c>
      <c r="J13172" t="str">
        <f>_xlfn.XLOOKUP(tbl_GL[[#This Row],[Account_key]],tbl_COA[Account_key],tbl_COA[SubAccount],,0)</f>
        <v>Commissions</v>
      </c>
      <c r="K13172">
        <f>YEAR(tbl_GL[[#This Row],[Date]])</f>
        <v>2018</v>
      </c>
    </row>
    <row r="13173" spans="1:11" hidden="1" x14ac:dyDescent="0.35">
      <c r="A13173">
        <v>82.2</v>
      </c>
      <c r="B13173" s="24">
        <v>43156</v>
      </c>
      <c r="C13173">
        <v>6</v>
      </c>
      <c r="D13173" s="13">
        <v>120</v>
      </c>
      <c r="E13173" s="13" t="s">
        <v>97</v>
      </c>
      <c r="F13173" s="17">
        <v>1264</v>
      </c>
      <c r="G13173" t="str">
        <f>_xlfn.XLOOKUP(tbl_GL[[#This Row],[Account_key]],tbl_COA[Account_key],tbl_COA[Class],"Not Found")</f>
        <v>Liabilities and Owners Equity</v>
      </c>
      <c r="H13173" t="str">
        <f>_xlfn.XLOOKUP(tbl_GL[[#This Row],[Account_key]],tbl_COA[Account_key],tbl_COA[SubClass],"Not Found")</f>
        <v>Liabilities</v>
      </c>
      <c r="I13173" t="str">
        <f>_xlfn.XLOOKUP(tbl_GL[[#This Row],[Account_key]],tbl_COA[Account_key],tbl_COA[SubClass2],"Not Found")</f>
        <v>Current Liabilities</v>
      </c>
      <c r="J13173" t="str">
        <f>_xlfn.XLOOKUP(tbl_GL[[#This Row],[Account_key]],tbl_COA[Account_key],tbl_COA[SubAccount],,0)</f>
        <v>Accrued Expenses</v>
      </c>
      <c r="K13173">
        <f>YEAR(tbl_GL[[#This Row],[Date]])</f>
        <v>2018</v>
      </c>
    </row>
    <row r="13174" spans="1:11" hidden="1" x14ac:dyDescent="0.35">
      <c r="A13174">
        <v>83.1</v>
      </c>
      <c r="B13174" s="24">
        <v>43157</v>
      </c>
      <c r="C13174">
        <v>6</v>
      </c>
      <c r="D13174" s="13">
        <v>260</v>
      </c>
      <c r="E13174" s="13" t="s">
        <v>99</v>
      </c>
      <c r="F13174" s="17">
        <v>-34</v>
      </c>
      <c r="G13174" t="str">
        <f>_xlfn.XLOOKUP(tbl_GL[[#This Row],[Account_key]],tbl_COA[Account_key],tbl_COA[Class],"Not Found")</f>
        <v>Operating account</v>
      </c>
      <c r="H13174" t="str">
        <f>_xlfn.XLOOKUP(tbl_GL[[#This Row],[Account_key]],tbl_COA[Account_key],tbl_COA[SubClass],"Not Found")</f>
        <v>Operating Expenses</v>
      </c>
      <c r="I13174" t="str">
        <f>_xlfn.XLOOKUP(tbl_GL[[#This Row],[Account_key]],tbl_COA[Account_key],tbl_COA[SubClass2],"Not Found")</f>
        <v>Marketing</v>
      </c>
      <c r="J13174" t="str">
        <f>_xlfn.XLOOKUP(tbl_GL[[#This Row],[Account_key]],tbl_COA[Account_key],tbl_COA[SubAccount],,0)</f>
        <v>Commissions</v>
      </c>
      <c r="K13174">
        <f>YEAR(tbl_GL[[#This Row],[Date]])</f>
        <v>2018</v>
      </c>
    </row>
    <row r="13175" spans="1:11" hidden="1" x14ac:dyDescent="0.35">
      <c r="A13175">
        <v>83.2</v>
      </c>
      <c r="B13175" s="24">
        <v>43157</v>
      </c>
      <c r="C13175">
        <v>6</v>
      </c>
      <c r="D13175" s="13">
        <v>20</v>
      </c>
      <c r="E13175" s="13" t="s">
        <v>99</v>
      </c>
      <c r="F13175" s="17">
        <v>-34</v>
      </c>
      <c r="G13175" t="str">
        <f>_xlfn.XLOOKUP(tbl_GL[[#This Row],[Account_key]],tbl_COA[Account_key],tbl_COA[Class],"Not Found")</f>
        <v>Assets</v>
      </c>
      <c r="H13175" t="str">
        <f>_xlfn.XLOOKUP(tbl_GL[[#This Row],[Account_key]],tbl_COA[Account_key],tbl_COA[SubClass],"Not Found")</f>
        <v>Assets</v>
      </c>
      <c r="I13175" t="str">
        <f>_xlfn.XLOOKUP(tbl_GL[[#This Row],[Account_key]],tbl_COA[Account_key],tbl_COA[SubClass2],"Not Found")</f>
        <v>Current Assets</v>
      </c>
      <c r="J13175" t="str">
        <f>_xlfn.XLOOKUP(tbl_GL[[#This Row],[Account_key]],tbl_COA[Account_key],tbl_COA[SubAccount],,0)</f>
        <v>Cash in hand</v>
      </c>
      <c r="K13175">
        <f>YEAR(tbl_GL[[#This Row],[Date]])</f>
        <v>2018</v>
      </c>
    </row>
    <row r="13176" spans="1:11" hidden="1" x14ac:dyDescent="0.35">
      <c r="A13176">
        <v>84.1</v>
      </c>
      <c r="B13176" s="24">
        <v>43157</v>
      </c>
      <c r="C13176">
        <v>6</v>
      </c>
      <c r="D13176" s="13">
        <v>10</v>
      </c>
      <c r="E13176" s="13" t="s">
        <v>98</v>
      </c>
      <c r="F13176" s="17">
        <v>-839</v>
      </c>
      <c r="G13176" t="str">
        <f>_xlfn.XLOOKUP(tbl_GL[[#This Row],[Account_key]],tbl_COA[Account_key],tbl_COA[Class],"Not Found")</f>
        <v>Assets</v>
      </c>
      <c r="H13176" t="str">
        <f>_xlfn.XLOOKUP(tbl_GL[[#This Row],[Account_key]],tbl_COA[Account_key],tbl_COA[SubClass],"Not Found")</f>
        <v>Assets</v>
      </c>
      <c r="I13176" t="str">
        <f>_xlfn.XLOOKUP(tbl_GL[[#This Row],[Account_key]],tbl_COA[Account_key],tbl_COA[SubClass2],"Not Found")</f>
        <v>Current Assets</v>
      </c>
      <c r="J13176" t="str">
        <f>_xlfn.XLOOKUP(tbl_GL[[#This Row],[Account_key]],tbl_COA[Account_key],tbl_COA[SubAccount],,0)</f>
        <v>Cash at Bank</v>
      </c>
      <c r="K13176">
        <f>YEAR(tbl_GL[[#This Row],[Date]])</f>
        <v>2018</v>
      </c>
    </row>
    <row r="13177" spans="1:11" hidden="1" x14ac:dyDescent="0.35">
      <c r="A13177">
        <v>84.2</v>
      </c>
      <c r="B13177" s="24">
        <v>43157</v>
      </c>
      <c r="C13177">
        <v>6</v>
      </c>
      <c r="D13177" s="13">
        <v>120</v>
      </c>
      <c r="E13177" s="13" t="s">
        <v>98</v>
      </c>
      <c r="F13177" s="17">
        <v>-839</v>
      </c>
      <c r="G13177" t="str">
        <f>_xlfn.XLOOKUP(tbl_GL[[#This Row],[Account_key]],tbl_COA[Account_key],tbl_COA[Class],"Not Found")</f>
        <v>Liabilities and Owners Equity</v>
      </c>
      <c r="H13177" t="str">
        <f>_xlfn.XLOOKUP(tbl_GL[[#This Row],[Account_key]],tbl_COA[Account_key],tbl_COA[SubClass],"Not Found")</f>
        <v>Liabilities</v>
      </c>
      <c r="I13177" t="str">
        <f>_xlfn.XLOOKUP(tbl_GL[[#This Row],[Account_key]],tbl_COA[Account_key],tbl_COA[SubClass2],"Not Found")</f>
        <v>Current Liabilities</v>
      </c>
      <c r="J13177" t="str">
        <f>_xlfn.XLOOKUP(tbl_GL[[#This Row],[Account_key]],tbl_COA[Account_key],tbl_COA[SubAccount],,0)</f>
        <v>Accrued Expenses</v>
      </c>
      <c r="K13177">
        <f>YEAR(tbl_GL[[#This Row],[Date]])</f>
        <v>2018</v>
      </c>
    </row>
    <row r="13178" spans="1:11" hidden="1" x14ac:dyDescent="0.35">
      <c r="A13178">
        <v>85.1</v>
      </c>
      <c r="B13178" s="24">
        <v>43158</v>
      </c>
      <c r="C13178">
        <v>6</v>
      </c>
      <c r="D13178" s="13">
        <v>230</v>
      </c>
      <c r="E13178" s="13" t="s">
        <v>4</v>
      </c>
      <c r="F13178" s="17">
        <v>-460</v>
      </c>
      <c r="G13178" t="str">
        <f>_xlfn.XLOOKUP(tbl_GL[[#This Row],[Account_key]],tbl_COA[Account_key],tbl_COA[Class],"Not Found")</f>
        <v>Trading account</v>
      </c>
      <c r="H13178" t="str">
        <f>_xlfn.XLOOKUP(tbl_GL[[#This Row],[Account_key]],tbl_COA[Account_key],tbl_COA[SubClass],"Not Found")</f>
        <v>Cost of Sales</v>
      </c>
      <c r="I13178" t="str">
        <f>_xlfn.XLOOKUP(tbl_GL[[#This Row],[Account_key]],tbl_COA[Account_key],tbl_COA[SubClass2],"Not Found")</f>
        <v>Cost of Sales</v>
      </c>
      <c r="J13178" t="str">
        <f>_xlfn.XLOOKUP(tbl_GL[[#This Row],[Account_key]],tbl_COA[Account_key],tbl_COA[SubAccount],,0)</f>
        <v>Cost of Sales</v>
      </c>
      <c r="K13178">
        <f>YEAR(tbl_GL[[#This Row],[Date]])</f>
        <v>2018</v>
      </c>
    </row>
    <row r="13179" spans="1:11" hidden="1" x14ac:dyDescent="0.35">
      <c r="A13179">
        <v>85.2</v>
      </c>
      <c r="B13179" s="24">
        <v>43158</v>
      </c>
      <c r="C13179">
        <v>6</v>
      </c>
      <c r="D13179" s="13">
        <v>60</v>
      </c>
      <c r="E13179" s="13" t="s">
        <v>4</v>
      </c>
      <c r="F13179" s="17">
        <v>-460</v>
      </c>
      <c r="G13179" t="str">
        <f>_xlfn.XLOOKUP(tbl_GL[[#This Row],[Account_key]],tbl_COA[Account_key],tbl_COA[Class],"Not Found")</f>
        <v>Assets</v>
      </c>
      <c r="H13179" t="str">
        <f>_xlfn.XLOOKUP(tbl_GL[[#This Row],[Account_key]],tbl_COA[Account_key],tbl_COA[SubClass],"Not Found")</f>
        <v>Assets</v>
      </c>
      <c r="I13179" t="str">
        <f>_xlfn.XLOOKUP(tbl_GL[[#This Row],[Account_key]],tbl_COA[Account_key],tbl_COA[SubClass2],"Not Found")</f>
        <v>Current Assets</v>
      </c>
      <c r="J13179" t="str">
        <f>_xlfn.XLOOKUP(tbl_GL[[#This Row],[Account_key]],tbl_COA[Account_key],tbl_COA[SubAccount],,0)</f>
        <v>Inventory</v>
      </c>
      <c r="K13179">
        <f>YEAR(tbl_GL[[#This Row],[Date]])</f>
        <v>2018</v>
      </c>
    </row>
    <row r="13180" spans="1:11" hidden="1" x14ac:dyDescent="0.35">
      <c r="A13180">
        <v>86.1</v>
      </c>
      <c r="B13180" s="24">
        <v>43158</v>
      </c>
      <c r="C13180">
        <v>6</v>
      </c>
      <c r="D13180" s="13">
        <v>210</v>
      </c>
      <c r="E13180" s="13" t="s">
        <v>8</v>
      </c>
      <c r="F13180" s="17">
        <v>1149</v>
      </c>
      <c r="G13180" t="str">
        <f>_xlfn.XLOOKUP(tbl_GL[[#This Row],[Account_key]],tbl_COA[Account_key],tbl_COA[Class],"Not Found")</f>
        <v>Trading account</v>
      </c>
      <c r="H13180" t="str">
        <f>_xlfn.XLOOKUP(tbl_GL[[#This Row],[Account_key]],tbl_COA[Account_key],tbl_COA[SubClass],"Not Found")</f>
        <v>Sales</v>
      </c>
      <c r="I13180" t="str">
        <f>_xlfn.XLOOKUP(tbl_GL[[#This Row],[Account_key]],tbl_COA[Account_key],tbl_COA[SubClass2],"Not Found")</f>
        <v>Sales</v>
      </c>
      <c r="J13180" t="str">
        <f>_xlfn.XLOOKUP(tbl_GL[[#This Row],[Account_key]],tbl_COA[Account_key],tbl_COA[SubAccount],,0)</f>
        <v>Sales</v>
      </c>
      <c r="K13180">
        <f>YEAR(tbl_GL[[#This Row],[Date]])</f>
        <v>2018</v>
      </c>
    </row>
    <row r="13181" spans="1:11" hidden="1" x14ac:dyDescent="0.35">
      <c r="A13181">
        <v>86.2</v>
      </c>
      <c r="B13181" s="24">
        <v>43158</v>
      </c>
      <c r="C13181">
        <v>6</v>
      </c>
      <c r="D13181" s="13">
        <v>30</v>
      </c>
      <c r="E13181" s="13" t="s">
        <v>8</v>
      </c>
      <c r="F13181" s="17">
        <v>1149</v>
      </c>
      <c r="G13181" t="str">
        <f>_xlfn.XLOOKUP(tbl_GL[[#This Row],[Account_key]],tbl_COA[Account_key],tbl_COA[Class],"Not Found")</f>
        <v>Assets</v>
      </c>
      <c r="H13181" t="str">
        <f>_xlfn.XLOOKUP(tbl_GL[[#This Row],[Account_key]],tbl_COA[Account_key],tbl_COA[SubClass],"Not Found")</f>
        <v>Assets</v>
      </c>
      <c r="I13181" t="str">
        <f>_xlfn.XLOOKUP(tbl_GL[[#This Row],[Account_key]],tbl_COA[Account_key],tbl_COA[SubClass2],"Not Found")</f>
        <v>Current Assets</v>
      </c>
      <c r="J13181" t="str">
        <f>_xlfn.XLOOKUP(tbl_GL[[#This Row],[Account_key]],tbl_COA[Account_key],tbl_COA[SubAccount],,0)</f>
        <v>Trade Receivables</v>
      </c>
      <c r="K13181">
        <f>YEAR(tbl_GL[[#This Row],[Date]])</f>
        <v>2018</v>
      </c>
    </row>
    <row r="13182" spans="1:11" hidden="1" x14ac:dyDescent="0.35">
      <c r="A13182">
        <v>87.1</v>
      </c>
      <c r="B13182" s="24">
        <v>43158</v>
      </c>
      <c r="C13182">
        <v>6</v>
      </c>
      <c r="D13182" s="13">
        <v>30</v>
      </c>
      <c r="E13182" s="13" t="s">
        <v>80</v>
      </c>
      <c r="F13182" s="17">
        <v>-5022</v>
      </c>
      <c r="G13182" t="str">
        <f>_xlfn.XLOOKUP(tbl_GL[[#This Row],[Account_key]],tbl_COA[Account_key],tbl_COA[Class],"Not Found")</f>
        <v>Assets</v>
      </c>
      <c r="H13182" t="str">
        <f>_xlfn.XLOOKUP(tbl_GL[[#This Row],[Account_key]],tbl_COA[Account_key],tbl_COA[SubClass],"Not Found")</f>
        <v>Assets</v>
      </c>
      <c r="I13182" t="str">
        <f>_xlfn.XLOOKUP(tbl_GL[[#This Row],[Account_key]],tbl_COA[Account_key],tbl_COA[SubClass2],"Not Found")</f>
        <v>Current Assets</v>
      </c>
      <c r="J13182" t="str">
        <f>_xlfn.XLOOKUP(tbl_GL[[#This Row],[Account_key]],tbl_COA[Account_key],tbl_COA[SubAccount],,0)</f>
        <v>Trade Receivables</v>
      </c>
      <c r="K13182">
        <f>YEAR(tbl_GL[[#This Row],[Date]])</f>
        <v>2018</v>
      </c>
    </row>
    <row r="13183" spans="1:11" hidden="1" x14ac:dyDescent="0.35">
      <c r="A13183">
        <v>87.2</v>
      </c>
      <c r="B13183" s="24">
        <v>43158</v>
      </c>
      <c r="C13183">
        <v>6</v>
      </c>
      <c r="D13183" s="13">
        <v>10</v>
      </c>
      <c r="E13183" s="13" t="s">
        <v>80</v>
      </c>
      <c r="F13183" s="17">
        <v>5022</v>
      </c>
      <c r="G13183" t="str">
        <f>_xlfn.XLOOKUP(tbl_GL[[#This Row],[Account_key]],tbl_COA[Account_key],tbl_COA[Class],"Not Found")</f>
        <v>Assets</v>
      </c>
      <c r="H13183" t="str">
        <f>_xlfn.XLOOKUP(tbl_GL[[#This Row],[Account_key]],tbl_COA[Account_key],tbl_COA[SubClass],"Not Found")</f>
        <v>Assets</v>
      </c>
      <c r="I13183" t="str">
        <f>_xlfn.XLOOKUP(tbl_GL[[#This Row],[Account_key]],tbl_COA[Account_key],tbl_COA[SubClass2],"Not Found")</f>
        <v>Current Assets</v>
      </c>
      <c r="J13183" t="str">
        <f>_xlfn.XLOOKUP(tbl_GL[[#This Row],[Account_key]],tbl_COA[Account_key],tbl_COA[SubAccount],,0)</f>
        <v>Cash at Bank</v>
      </c>
      <c r="K13183">
        <f>YEAR(tbl_GL[[#This Row],[Date]])</f>
        <v>2018</v>
      </c>
    </row>
    <row r="13184" spans="1:11" hidden="1" x14ac:dyDescent="0.35">
      <c r="A13184">
        <v>88.1</v>
      </c>
      <c r="B13184" s="24">
        <v>43159</v>
      </c>
      <c r="C13184">
        <v>6</v>
      </c>
      <c r="D13184" s="13">
        <v>10</v>
      </c>
      <c r="E13184" s="13" t="s">
        <v>110</v>
      </c>
      <c r="F13184" s="17">
        <v>7</v>
      </c>
      <c r="G13184" t="str">
        <f>_xlfn.XLOOKUP(tbl_GL[[#This Row],[Account_key]],tbl_COA[Account_key],tbl_COA[Class],"Not Found")</f>
        <v>Assets</v>
      </c>
      <c r="H13184" t="str">
        <f>_xlfn.XLOOKUP(tbl_GL[[#This Row],[Account_key]],tbl_COA[Account_key],tbl_COA[SubClass],"Not Found")</f>
        <v>Assets</v>
      </c>
      <c r="I13184" t="str">
        <f>_xlfn.XLOOKUP(tbl_GL[[#This Row],[Account_key]],tbl_COA[Account_key],tbl_COA[SubClass2],"Not Found")</f>
        <v>Current Assets</v>
      </c>
      <c r="J13184" t="str">
        <f>_xlfn.XLOOKUP(tbl_GL[[#This Row],[Account_key]],tbl_COA[Account_key],tbl_COA[SubAccount],,0)</f>
        <v>Cash at Bank</v>
      </c>
      <c r="K13184">
        <f>YEAR(tbl_GL[[#This Row],[Date]])</f>
        <v>2018</v>
      </c>
    </row>
    <row r="13185" spans="1:11" hidden="1" x14ac:dyDescent="0.35">
      <c r="A13185">
        <v>88.2</v>
      </c>
      <c r="B13185" s="24">
        <v>43159</v>
      </c>
      <c r="C13185">
        <v>6</v>
      </c>
      <c r="D13185" s="13">
        <v>430</v>
      </c>
      <c r="E13185" s="13" t="s">
        <v>110</v>
      </c>
      <c r="F13185" s="17">
        <v>7</v>
      </c>
      <c r="G13185" t="str">
        <f>_xlfn.XLOOKUP(tbl_GL[[#This Row],[Account_key]],tbl_COA[Account_key],tbl_COA[Class],"Not Found")</f>
        <v>Non-operating</v>
      </c>
      <c r="H13185" t="str">
        <f>_xlfn.XLOOKUP(tbl_GL[[#This Row],[Account_key]],tbl_COA[Account_key],tbl_COA[SubClass],"Not Found")</f>
        <v>Exchange Loss/Gain</v>
      </c>
      <c r="I13185" t="str">
        <f>_xlfn.XLOOKUP(tbl_GL[[#This Row],[Account_key]],tbl_COA[Account_key],tbl_COA[SubClass2],"Not Found")</f>
        <v>Exchange Loss/Gain</v>
      </c>
      <c r="J13185" t="str">
        <f>_xlfn.XLOOKUP(tbl_GL[[#This Row],[Account_key]],tbl_COA[Account_key],tbl_COA[SubAccount],,0)</f>
        <v>Exchange Loss/Gain</v>
      </c>
      <c r="K13185">
        <f>YEAR(tbl_GL[[#This Row],[Date]])</f>
        <v>2018</v>
      </c>
    </row>
    <row r="13186" spans="1:11" hidden="1" x14ac:dyDescent="0.35">
      <c r="A13186">
        <v>89.1</v>
      </c>
      <c r="B13186" s="24">
        <v>43159</v>
      </c>
      <c r="C13186">
        <v>6</v>
      </c>
      <c r="D13186" s="13">
        <v>440</v>
      </c>
      <c r="E13186" s="13" t="s">
        <v>112</v>
      </c>
      <c r="F13186" s="17">
        <v>-140</v>
      </c>
      <c r="G13186" t="str">
        <f>_xlfn.XLOOKUP(tbl_GL[[#This Row],[Account_key]],tbl_COA[Account_key],tbl_COA[Class],"Not Found")</f>
        <v>Interest &amp; Tax</v>
      </c>
      <c r="H13186" t="str">
        <f>_xlfn.XLOOKUP(tbl_GL[[#This Row],[Account_key]],tbl_COA[Account_key],tbl_COA[SubClass],"Not Found")</f>
        <v>Interest Expense</v>
      </c>
      <c r="I13186" t="str">
        <f>_xlfn.XLOOKUP(tbl_GL[[#This Row],[Account_key]],tbl_COA[Account_key],tbl_COA[SubClass2],"Not Found")</f>
        <v>Interest Expense</v>
      </c>
      <c r="J13186" t="str">
        <f>_xlfn.XLOOKUP(tbl_GL[[#This Row],[Account_key]],tbl_COA[Account_key],tbl_COA[SubAccount],,0)</f>
        <v>Interest Expense</v>
      </c>
      <c r="K13186">
        <f>YEAR(tbl_GL[[#This Row],[Date]])</f>
        <v>2018</v>
      </c>
    </row>
    <row r="13187" spans="1:11" hidden="1" x14ac:dyDescent="0.35">
      <c r="A13187">
        <v>89.2</v>
      </c>
      <c r="B13187" s="24">
        <v>43159</v>
      </c>
      <c r="C13187">
        <v>6</v>
      </c>
      <c r="D13187" s="13">
        <v>121</v>
      </c>
      <c r="E13187" s="13" t="s">
        <v>112</v>
      </c>
      <c r="F13187" s="17">
        <v>140</v>
      </c>
      <c r="G13187" t="str">
        <f>_xlfn.XLOOKUP(tbl_GL[[#This Row],[Account_key]],tbl_COA[Account_key],tbl_COA[Class],"Not Found")</f>
        <v>Liabilities and Owners Equity</v>
      </c>
      <c r="H13187" t="str">
        <f>_xlfn.XLOOKUP(tbl_GL[[#This Row],[Account_key]],tbl_COA[Account_key],tbl_COA[SubClass],"Not Found")</f>
        <v>Liabilities</v>
      </c>
      <c r="I13187" t="str">
        <f>_xlfn.XLOOKUP(tbl_GL[[#This Row],[Account_key]],tbl_COA[Account_key],tbl_COA[SubClass2],"Not Found")</f>
        <v>Current Liabilities</v>
      </c>
      <c r="J13187" t="str">
        <f>_xlfn.XLOOKUP(tbl_GL[[#This Row],[Account_key]],tbl_COA[Account_key],tbl_COA[SubAccount],,0)</f>
        <v>Interest Payable</v>
      </c>
      <c r="K13187">
        <f>YEAR(tbl_GL[[#This Row],[Date]])</f>
        <v>2018</v>
      </c>
    </row>
    <row r="13188" spans="1:11" hidden="1" x14ac:dyDescent="0.35">
      <c r="A13188">
        <v>90.1</v>
      </c>
      <c r="B13188" s="24">
        <v>43159</v>
      </c>
      <c r="C13188">
        <v>6</v>
      </c>
      <c r="D13188" s="13">
        <v>400</v>
      </c>
      <c r="E13188" s="13" t="s">
        <v>104</v>
      </c>
      <c r="F13188" s="17">
        <v>-175</v>
      </c>
      <c r="G13188" t="str">
        <f>_xlfn.XLOOKUP(tbl_GL[[#This Row],[Account_key]],tbl_COA[Account_key],tbl_COA[Class],"Not Found")</f>
        <v>Operating account</v>
      </c>
      <c r="H13188" t="str">
        <f>_xlfn.XLOOKUP(tbl_GL[[#This Row],[Account_key]],tbl_COA[Account_key],tbl_COA[SubClass],"Not Found")</f>
        <v>Depreciation &amp; Amortization</v>
      </c>
      <c r="I13188" t="str">
        <f>_xlfn.XLOOKUP(tbl_GL[[#This Row],[Account_key]],tbl_COA[Account_key],tbl_COA[SubClass2],"Not Found")</f>
        <v>Amortization</v>
      </c>
      <c r="J13188" t="str">
        <f>_xlfn.XLOOKUP(tbl_GL[[#This Row],[Account_key]],tbl_COA[Account_key],tbl_COA[SubAccount],,0)</f>
        <v>Amortization of Intangible Assets</v>
      </c>
      <c r="K13188">
        <f>YEAR(tbl_GL[[#This Row],[Date]])</f>
        <v>2018</v>
      </c>
    </row>
    <row r="13189" spans="1:11" hidden="1" x14ac:dyDescent="0.35">
      <c r="A13189">
        <v>90.2</v>
      </c>
      <c r="B13189" s="24">
        <v>43159</v>
      </c>
      <c r="C13189">
        <v>6</v>
      </c>
      <c r="D13189" s="13">
        <v>100</v>
      </c>
      <c r="E13189" s="13" t="s">
        <v>104</v>
      </c>
      <c r="F13189" s="17">
        <v>-175</v>
      </c>
      <c r="G13189" t="str">
        <f>_xlfn.XLOOKUP(tbl_GL[[#This Row],[Account_key]],tbl_COA[Account_key],tbl_COA[Class],"Not Found")</f>
        <v>Assets</v>
      </c>
      <c r="H13189" t="str">
        <f>_xlfn.XLOOKUP(tbl_GL[[#This Row],[Account_key]],tbl_COA[Account_key],tbl_COA[SubClass],"Not Found")</f>
        <v>Assets</v>
      </c>
      <c r="I13189" t="str">
        <f>_xlfn.XLOOKUP(tbl_GL[[#This Row],[Account_key]],tbl_COA[Account_key],tbl_COA[SubClass2],"Not Found")</f>
        <v>Non-Current Assets</v>
      </c>
      <c r="J13189" t="str">
        <f>_xlfn.XLOOKUP(tbl_GL[[#This Row],[Account_key]],tbl_COA[Account_key],tbl_COA[SubAccount],,0)</f>
        <v>Patents and trademarks</v>
      </c>
      <c r="K13189">
        <f>YEAR(tbl_GL[[#This Row],[Date]])</f>
        <v>2018</v>
      </c>
    </row>
    <row r="13190" spans="1:11" hidden="1" x14ac:dyDescent="0.35">
      <c r="A13190">
        <v>91.1</v>
      </c>
      <c r="B13190" s="24">
        <v>43159</v>
      </c>
      <c r="C13190">
        <v>6</v>
      </c>
      <c r="D13190" s="13">
        <v>10</v>
      </c>
      <c r="E13190" s="13" t="s">
        <v>113</v>
      </c>
      <c r="F13190" s="17">
        <v>200</v>
      </c>
      <c r="G13190" t="str">
        <f>_xlfn.XLOOKUP(tbl_GL[[#This Row],[Account_key]],tbl_COA[Account_key],tbl_COA[Class],"Not Found")</f>
        <v>Assets</v>
      </c>
      <c r="H13190" t="str">
        <f>_xlfn.XLOOKUP(tbl_GL[[#This Row],[Account_key]],tbl_COA[Account_key],tbl_COA[SubClass],"Not Found")</f>
        <v>Assets</v>
      </c>
      <c r="I13190" t="str">
        <f>_xlfn.XLOOKUP(tbl_GL[[#This Row],[Account_key]],tbl_COA[Account_key],tbl_COA[SubClass2],"Not Found")</f>
        <v>Current Assets</v>
      </c>
      <c r="J13190" t="str">
        <f>_xlfn.XLOOKUP(tbl_GL[[#This Row],[Account_key]],tbl_COA[Account_key],tbl_COA[SubAccount],,0)</f>
        <v>Cash at Bank</v>
      </c>
      <c r="K13190">
        <f>YEAR(tbl_GL[[#This Row],[Date]])</f>
        <v>2018</v>
      </c>
    </row>
    <row r="13191" spans="1:11" hidden="1" x14ac:dyDescent="0.35">
      <c r="A13191">
        <v>91.2</v>
      </c>
      <c r="B13191" s="24">
        <v>43159</v>
      </c>
      <c r="C13191">
        <v>6</v>
      </c>
      <c r="D13191" s="13">
        <v>410</v>
      </c>
      <c r="E13191" s="13" t="s">
        <v>113</v>
      </c>
      <c r="F13191" s="17">
        <v>200</v>
      </c>
      <c r="G13191" t="str">
        <f>_xlfn.XLOOKUP(tbl_GL[[#This Row],[Account_key]],tbl_COA[Account_key],tbl_COA[Class],"Not Found")</f>
        <v>Non-operating</v>
      </c>
      <c r="H13191" t="str">
        <f>_xlfn.XLOOKUP(tbl_GL[[#This Row],[Account_key]],tbl_COA[Account_key],tbl_COA[SubClass],"Not Found")</f>
        <v>Interest Income</v>
      </c>
      <c r="I13191" t="str">
        <f>_xlfn.XLOOKUP(tbl_GL[[#This Row],[Account_key]],tbl_COA[Account_key],tbl_COA[SubClass2],"Not Found")</f>
        <v>Interest Income</v>
      </c>
      <c r="J13191" t="str">
        <f>_xlfn.XLOOKUP(tbl_GL[[#This Row],[Account_key]],tbl_COA[Account_key],tbl_COA[SubAccount],,0)</f>
        <v>Interest Income</v>
      </c>
      <c r="K13191">
        <f>YEAR(tbl_GL[[#This Row],[Date]])</f>
        <v>2018</v>
      </c>
    </row>
    <row r="13192" spans="1:11" hidden="1" x14ac:dyDescent="0.35">
      <c r="A13192">
        <v>92.1</v>
      </c>
      <c r="B13192" s="24">
        <v>43159</v>
      </c>
      <c r="C13192">
        <v>6</v>
      </c>
      <c r="D13192" s="13">
        <v>450</v>
      </c>
      <c r="E13192" s="23" t="s">
        <v>108</v>
      </c>
      <c r="F13192" s="17">
        <v>779</v>
      </c>
      <c r="G13192" t="str">
        <f>_xlfn.XLOOKUP(tbl_GL[[#This Row],[Account_key]],tbl_COA[Account_key],tbl_COA[Class],"Not Found")</f>
        <v>Interest &amp; Tax</v>
      </c>
      <c r="H13192" t="str">
        <f>_xlfn.XLOOKUP(tbl_GL[[#This Row],[Account_key]],tbl_COA[Account_key],tbl_COA[SubClass],"Not Found")</f>
        <v>Taxation</v>
      </c>
      <c r="I13192" t="str">
        <f>_xlfn.XLOOKUP(tbl_GL[[#This Row],[Account_key]],tbl_COA[Account_key],tbl_COA[SubClass2],"Not Found")</f>
        <v>Taxation</v>
      </c>
      <c r="J13192" t="str">
        <f>_xlfn.XLOOKUP(tbl_GL[[#This Row],[Account_key]],tbl_COA[Account_key],tbl_COA[SubAccount],,0)</f>
        <v>Taxation</v>
      </c>
      <c r="K13192">
        <f>YEAR(tbl_GL[[#This Row],[Date]])</f>
        <v>2018</v>
      </c>
    </row>
    <row r="13193" spans="1:11" hidden="1" x14ac:dyDescent="0.35">
      <c r="A13193">
        <v>92.2</v>
      </c>
      <c r="B13193" s="24">
        <v>43159</v>
      </c>
      <c r="C13193">
        <v>6</v>
      </c>
      <c r="D13193" s="13">
        <v>122</v>
      </c>
      <c r="E13193" s="23" t="s">
        <v>108</v>
      </c>
      <c r="F13193" s="17">
        <v>-779</v>
      </c>
      <c r="G13193" t="str">
        <f>_xlfn.XLOOKUP(tbl_GL[[#This Row],[Account_key]],tbl_COA[Account_key],tbl_COA[Class],"Not Found")</f>
        <v>Liabilities and Owners Equity</v>
      </c>
      <c r="H13193" t="str">
        <f>_xlfn.XLOOKUP(tbl_GL[[#This Row],[Account_key]],tbl_COA[Account_key],tbl_COA[SubClass],"Not Found")</f>
        <v>Liabilities</v>
      </c>
      <c r="I13193" t="str">
        <f>_xlfn.XLOOKUP(tbl_GL[[#This Row],[Account_key]],tbl_COA[Account_key],tbl_COA[SubClass2],"Not Found")</f>
        <v>Current Liabilities</v>
      </c>
      <c r="J13193" t="str">
        <f>_xlfn.XLOOKUP(tbl_GL[[#This Row],[Account_key]],tbl_COA[Account_key],tbl_COA[SubAccount],,0)</f>
        <v>Tax payable</v>
      </c>
      <c r="K13193">
        <f>YEAR(tbl_GL[[#This Row],[Date]])</f>
        <v>2018</v>
      </c>
    </row>
    <row r="13194" spans="1:11" hidden="1" x14ac:dyDescent="0.35">
      <c r="A13194">
        <v>93.1</v>
      </c>
      <c r="B13194" s="24">
        <v>43159</v>
      </c>
      <c r="C13194">
        <v>6</v>
      </c>
      <c r="D13194" s="13">
        <v>240</v>
      </c>
      <c r="E13194" s="13" t="s">
        <v>56</v>
      </c>
      <c r="F13194" s="17">
        <v>-1750</v>
      </c>
      <c r="G13194" t="str">
        <f>_xlfn.XLOOKUP(tbl_GL[[#This Row],[Account_key]],tbl_COA[Account_key],tbl_COA[Class],"Not Found")</f>
        <v>Operating account</v>
      </c>
      <c r="H13194" t="str">
        <f>_xlfn.XLOOKUP(tbl_GL[[#This Row],[Account_key]],tbl_COA[Account_key],tbl_COA[SubClass],"Not Found")</f>
        <v>Operating Expenses</v>
      </c>
      <c r="I13194" t="str">
        <f>_xlfn.XLOOKUP(tbl_GL[[#This Row],[Account_key]],tbl_COA[Account_key],tbl_COA[SubClass2],"Not Found")</f>
        <v>Sales &amp; Distribution</v>
      </c>
      <c r="J13194" t="str">
        <f>_xlfn.XLOOKUP(tbl_GL[[#This Row],[Account_key]],tbl_COA[Account_key],tbl_COA[SubAccount],,0)</f>
        <v>Salaries</v>
      </c>
      <c r="K13194">
        <f>YEAR(tbl_GL[[#This Row],[Date]])</f>
        <v>2018</v>
      </c>
    </row>
    <row r="13195" spans="1:11" hidden="1" x14ac:dyDescent="0.35">
      <c r="A13195">
        <v>93.2</v>
      </c>
      <c r="B13195" s="24">
        <v>43159</v>
      </c>
      <c r="C13195">
        <v>6</v>
      </c>
      <c r="D13195" s="13">
        <v>10</v>
      </c>
      <c r="E13195" s="13" t="s">
        <v>56</v>
      </c>
      <c r="F13195" s="17">
        <v>-1750</v>
      </c>
      <c r="G13195" t="str">
        <f>_xlfn.XLOOKUP(tbl_GL[[#This Row],[Account_key]],tbl_COA[Account_key],tbl_COA[Class],"Not Found")</f>
        <v>Assets</v>
      </c>
      <c r="H13195" t="str">
        <f>_xlfn.XLOOKUP(tbl_GL[[#This Row],[Account_key]],tbl_COA[Account_key],tbl_COA[SubClass],"Not Found")</f>
        <v>Assets</v>
      </c>
      <c r="I13195" t="str">
        <f>_xlfn.XLOOKUP(tbl_GL[[#This Row],[Account_key]],tbl_COA[Account_key],tbl_COA[SubClass2],"Not Found")</f>
        <v>Current Assets</v>
      </c>
      <c r="J13195" t="str">
        <f>_xlfn.XLOOKUP(tbl_GL[[#This Row],[Account_key]],tbl_COA[Account_key],tbl_COA[SubAccount],,0)</f>
        <v>Cash at Bank</v>
      </c>
      <c r="K13195">
        <f>YEAR(tbl_GL[[#This Row],[Date]])</f>
        <v>2018</v>
      </c>
    </row>
    <row r="13196" spans="1:11" hidden="1" x14ac:dyDescent="0.35">
      <c r="A13196">
        <v>94.1</v>
      </c>
      <c r="B13196" s="24">
        <v>43159</v>
      </c>
      <c r="C13196">
        <v>6</v>
      </c>
      <c r="D13196" s="13">
        <v>380</v>
      </c>
      <c r="E13196" s="13" t="s">
        <v>101</v>
      </c>
      <c r="F13196" s="17">
        <v>-3500</v>
      </c>
      <c r="G13196" t="str">
        <f>_xlfn.XLOOKUP(tbl_GL[[#This Row],[Account_key]],tbl_COA[Account_key],tbl_COA[Class],"Not Found")</f>
        <v>Operating account</v>
      </c>
      <c r="H13196" t="str">
        <f>_xlfn.XLOOKUP(tbl_GL[[#This Row],[Account_key]],tbl_COA[Account_key],tbl_COA[SubClass],"Not Found")</f>
        <v>Depreciation &amp; Amortization</v>
      </c>
      <c r="I13196" t="str">
        <f>_xlfn.XLOOKUP(tbl_GL[[#This Row],[Account_key]],tbl_COA[Account_key],tbl_COA[SubClass2],"Not Found")</f>
        <v>Depreciation</v>
      </c>
      <c r="J13196" t="str">
        <f>_xlfn.XLOOKUP(tbl_GL[[#This Row],[Account_key]],tbl_COA[Account_key],tbl_COA[SubAccount],,0)</f>
        <v>Equipment</v>
      </c>
      <c r="K13196">
        <f>YEAR(tbl_GL[[#This Row],[Date]])</f>
        <v>2018</v>
      </c>
    </row>
    <row r="13197" spans="1:11" hidden="1" x14ac:dyDescent="0.35">
      <c r="A13197">
        <v>94.2</v>
      </c>
      <c r="B13197" s="24">
        <v>43159</v>
      </c>
      <c r="C13197">
        <v>6</v>
      </c>
      <c r="D13197" s="13">
        <v>90</v>
      </c>
      <c r="E13197" s="13" t="s">
        <v>101</v>
      </c>
      <c r="F13197" s="17">
        <v>-3500</v>
      </c>
      <c r="G13197" t="str">
        <f>_xlfn.XLOOKUP(tbl_GL[[#This Row],[Account_key]],tbl_COA[Account_key],tbl_COA[Class],"Not Found")</f>
        <v>Assets</v>
      </c>
      <c r="H13197" t="str">
        <f>_xlfn.XLOOKUP(tbl_GL[[#This Row],[Account_key]],tbl_COA[Account_key],tbl_COA[SubClass],"Not Found")</f>
        <v>Assets</v>
      </c>
      <c r="I13197" t="str">
        <f>_xlfn.XLOOKUP(tbl_GL[[#This Row],[Account_key]],tbl_COA[Account_key],tbl_COA[SubClass2],"Not Found")</f>
        <v>Non-Current Assets</v>
      </c>
      <c r="J13197" t="str">
        <f>_xlfn.XLOOKUP(tbl_GL[[#This Row],[Account_key]],tbl_COA[Account_key],tbl_COA[SubAccount],,0)</f>
        <v>Office Furniture &amp; Equipment</v>
      </c>
      <c r="K13197">
        <f>YEAR(tbl_GL[[#This Row],[Date]])</f>
        <v>2018</v>
      </c>
    </row>
    <row r="13198" spans="1:11" hidden="1" x14ac:dyDescent="0.35">
      <c r="A13198">
        <v>96.1</v>
      </c>
      <c r="B13198" s="24">
        <v>43160</v>
      </c>
      <c r="C13198">
        <v>6</v>
      </c>
      <c r="D13198" s="13">
        <v>350</v>
      </c>
      <c r="E13198" s="13" t="s">
        <v>97</v>
      </c>
      <c r="F13198" s="17">
        <v>-1046</v>
      </c>
      <c r="G13198" t="str">
        <f>_xlfn.XLOOKUP(tbl_GL[[#This Row],[Account_key]],tbl_COA[Account_key],tbl_COA[Class],"Not Found")</f>
        <v>Operating account</v>
      </c>
      <c r="H13198" t="str">
        <f>_xlfn.XLOOKUP(tbl_GL[[#This Row],[Account_key]],tbl_COA[Account_key],tbl_COA[SubClass],"Not Found")</f>
        <v>Operating Expenses</v>
      </c>
      <c r="I13198" t="str">
        <f>_xlfn.XLOOKUP(tbl_GL[[#This Row],[Account_key]],tbl_COA[Account_key],tbl_COA[SubClass2],"Not Found")</f>
        <v>Administration</v>
      </c>
      <c r="J13198" t="str">
        <f>_xlfn.XLOOKUP(tbl_GL[[#This Row],[Account_key]],tbl_COA[Account_key],tbl_COA[SubAccount],,0)</f>
        <v>Other Expenses</v>
      </c>
      <c r="K13198">
        <f>YEAR(tbl_GL[[#This Row],[Date]])</f>
        <v>2018</v>
      </c>
    </row>
    <row r="13199" spans="1:11" hidden="1" x14ac:dyDescent="0.35">
      <c r="A13199">
        <v>96.2</v>
      </c>
      <c r="B13199" s="24">
        <v>43160</v>
      </c>
      <c r="C13199">
        <v>6</v>
      </c>
      <c r="D13199" s="13">
        <v>120</v>
      </c>
      <c r="E13199" s="13" t="s">
        <v>97</v>
      </c>
      <c r="F13199" s="17">
        <v>1046</v>
      </c>
      <c r="G13199" t="str">
        <f>_xlfn.XLOOKUP(tbl_GL[[#This Row],[Account_key]],tbl_COA[Account_key],tbl_COA[Class],"Not Found")</f>
        <v>Liabilities and Owners Equity</v>
      </c>
      <c r="H13199" t="str">
        <f>_xlfn.XLOOKUP(tbl_GL[[#This Row],[Account_key]],tbl_COA[Account_key],tbl_COA[SubClass],"Not Found")</f>
        <v>Liabilities</v>
      </c>
      <c r="I13199" t="str">
        <f>_xlfn.XLOOKUP(tbl_GL[[#This Row],[Account_key]],tbl_COA[Account_key],tbl_COA[SubClass2],"Not Found")</f>
        <v>Current Liabilities</v>
      </c>
      <c r="J13199" t="str">
        <f>_xlfn.XLOOKUP(tbl_GL[[#This Row],[Account_key]],tbl_COA[Account_key],tbl_COA[SubAccount],,0)</f>
        <v>Accrued Expenses</v>
      </c>
      <c r="K13199">
        <f>YEAR(tbl_GL[[#This Row],[Date]])</f>
        <v>2018</v>
      </c>
    </row>
    <row r="13200" spans="1:11" hidden="1" x14ac:dyDescent="0.35">
      <c r="A13200">
        <v>97.1</v>
      </c>
      <c r="B13200" s="24">
        <v>43160</v>
      </c>
      <c r="C13200">
        <v>6</v>
      </c>
      <c r="D13200" s="13">
        <v>60</v>
      </c>
      <c r="E13200" s="13" t="s">
        <v>84</v>
      </c>
      <c r="F13200" s="17">
        <v>10667</v>
      </c>
      <c r="G13200" t="str">
        <f>_xlfn.XLOOKUP(tbl_GL[[#This Row],[Account_key]],tbl_COA[Account_key],tbl_COA[Class],"Not Found")</f>
        <v>Assets</v>
      </c>
      <c r="H13200" t="str">
        <f>_xlfn.XLOOKUP(tbl_GL[[#This Row],[Account_key]],tbl_COA[Account_key],tbl_COA[SubClass],"Not Found")</f>
        <v>Assets</v>
      </c>
      <c r="I13200" t="str">
        <f>_xlfn.XLOOKUP(tbl_GL[[#This Row],[Account_key]],tbl_COA[Account_key],tbl_COA[SubClass2],"Not Found")</f>
        <v>Current Assets</v>
      </c>
      <c r="J13200" t="str">
        <f>_xlfn.XLOOKUP(tbl_GL[[#This Row],[Account_key]],tbl_COA[Account_key],tbl_COA[SubAccount],,0)</f>
        <v>Inventory</v>
      </c>
      <c r="K13200">
        <f>YEAR(tbl_GL[[#This Row],[Date]])</f>
        <v>2018</v>
      </c>
    </row>
    <row r="13201" spans="1:11" hidden="1" x14ac:dyDescent="0.35">
      <c r="A13201">
        <v>97.2</v>
      </c>
      <c r="B13201" s="24">
        <v>43160</v>
      </c>
      <c r="C13201">
        <v>6</v>
      </c>
      <c r="D13201" s="13">
        <v>110</v>
      </c>
      <c r="E13201" s="13" t="s">
        <v>84</v>
      </c>
      <c r="F13201" s="17">
        <v>10667</v>
      </c>
      <c r="G13201" t="str">
        <f>_xlfn.XLOOKUP(tbl_GL[[#This Row],[Account_key]],tbl_COA[Account_key],tbl_COA[Class],"Not Found")</f>
        <v>Liabilities and Owners Equity</v>
      </c>
      <c r="H13201" t="str">
        <f>_xlfn.XLOOKUP(tbl_GL[[#This Row],[Account_key]],tbl_COA[Account_key],tbl_COA[SubClass],"Not Found")</f>
        <v>Liabilities</v>
      </c>
      <c r="I13201" t="str">
        <f>_xlfn.XLOOKUP(tbl_GL[[#This Row],[Account_key]],tbl_COA[Account_key],tbl_COA[SubClass2],"Not Found")</f>
        <v>Current Liabilities</v>
      </c>
      <c r="J13201" t="str">
        <f>_xlfn.XLOOKUP(tbl_GL[[#This Row],[Account_key]],tbl_COA[Account_key],tbl_COA[SubAccount],,0)</f>
        <v>Trade Payables</v>
      </c>
      <c r="K13201">
        <f>YEAR(tbl_GL[[#This Row],[Date]])</f>
        <v>2018</v>
      </c>
    </row>
    <row r="13202" spans="1:11" hidden="1" x14ac:dyDescent="0.35">
      <c r="A13202">
        <v>98.1</v>
      </c>
      <c r="B13202" s="24">
        <v>43161</v>
      </c>
      <c r="C13202">
        <v>6</v>
      </c>
      <c r="D13202" s="13">
        <v>230</v>
      </c>
      <c r="E13202" s="13" t="s">
        <v>4</v>
      </c>
      <c r="F13202" s="17">
        <v>-546</v>
      </c>
      <c r="G13202" t="str">
        <f>_xlfn.XLOOKUP(tbl_GL[[#This Row],[Account_key]],tbl_COA[Account_key],tbl_COA[Class],"Not Found")</f>
        <v>Trading account</v>
      </c>
      <c r="H13202" t="str">
        <f>_xlfn.XLOOKUP(tbl_GL[[#This Row],[Account_key]],tbl_COA[Account_key],tbl_COA[SubClass],"Not Found")</f>
        <v>Cost of Sales</v>
      </c>
      <c r="I13202" t="str">
        <f>_xlfn.XLOOKUP(tbl_GL[[#This Row],[Account_key]],tbl_COA[Account_key],tbl_COA[SubClass2],"Not Found")</f>
        <v>Cost of Sales</v>
      </c>
      <c r="J13202" t="str">
        <f>_xlfn.XLOOKUP(tbl_GL[[#This Row],[Account_key]],tbl_COA[Account_key],tbl_COA[SubAccount],,0)</f>
        <v>Cost of Sales</v>
      </c>
      <c r="K13202">
        <f>YEAR(tbl_GL[[#This Row],[Date]])</f>
        <v>2018</v>
      </c>
    </row>
    <row r="13203" spans="1:11" hidden="1" x14ac:dyDescent="0.35">
      <c r="A13203">
        <v>98.2</v>
      </c>
      <c r="B13203" s="24">
        <v>43161</v>
      </c>
      <c r="C13203">
        <v>6</v>
      </c>
      <c r="D13203" s="13">
        <v>60</v>
      </c>
      <c r="E13203" s="13" t="s">
        <v>4</v>
      </c>
      <c r="F13203" s="17">
        <v>-546</v>
      </c>
      <c r="G13203" t="str">
        <f>_xlfn.XLOOKUP(tbl_GL[[#This Row],[Account_key]],tbl_COA[Account_key],tbl_COA[Class],"Not Found")</f>
        <v>Assets</v>
      </c>
      <c r="H13203" t="str">
        <f>_xlfn.XLOOKUP(tbl_GL[[#This Row],[Account_key]],tbl_COA[Account_key],tbl_COA[SubClass],"Not Found")</f>
        <v>Assets</v>
      </c>
      <c r="I13203" t="str">
        <f>_xlfn.XLOOKUP(tbl_GL[[#This Row],[Account_key]],tbl_COA[Account_key],tbl_COA[SubClass2],"Not Found")</f>
        <v>Current Assets</v>
      </c>
      <c r="J13203" t="str">
        <f>_xlfn.XLOOKUP(tbl_GL[[#This Row],[Account_key]],tbl_COA[Account_key],tbl_COA[SubAccount],,0)</f>
        <v>Inventory</v>
      </c>
      <c r="K13203">
        <f>YEAR(tbl_GL[[#This Row],[Date]])</f>
        <v>2018</v>
      </c>
    </row>
    <row r="13204" spans="1:11" hidden="1" x14ac:dyDescent="0.35">
      <c r="A13204">
        <v>99.1</v>
      </c>
      <c r="B13204" s="24">
        <v>43161</v>
      </c>
      <c r="C13204">
        <v>6</v>
      </c>
      <c r="D13204" s="13">
        <v>210</v>
      </c>
      <c r="E13204" s="13" t="s">
        <v>7</v>
      </c>
      <c r="F13204" s="17">
        <v>1252</v>
      </c>
      <c r="G13204" t="str">
        <f>_xlfn.XLOOKUP(tbl_GL[[#This Row],[Account_key]],tbl_COA[Account_key],tbl_COA[Class],"Not Found")</f>
        <v>Trading account</v>
      </c>
      <c r="H13204" t="str">
        <f>_xlfn.XLOOKUP(tbl_GL[[#This Row],[Account_key]],tbl_COA[Account_key],tbl_COA[SubClass],"Not Found")</f>
        <v>Sales</v>
      </c>
      <c r="I13204" t="str">
        <f>_xlfn.XLOOKUP(tbl_GL[[#This Row],[Account_key]],tbl_COA[Account_key],tbl_COA[SubClass2],"Not Found")</f>
        <v>Sales</v>
      </c>
      <c r="J13204" t="str">
        <f>_xlfn.XLOOKUP(tbl_GL[[#This Row],[Account_key]],tbl_COA[Account_key],tbl_COA[SubAccount],,0)</f>
        <v>Sales</v>
      </c>
      <c r="K13204">
        <f>YEAR(tbl_GL[[#This Row],[Date]])</f>
        <v>2018</v>
      </c>
    </row>
    <row r="13205" spans="1:11" hidden="1" x14ac:dyDescent="0.35">
      <c r="A13205">
        <v>99.2</v>
      </c>
      <c r="B13205" s="24">
        <v>43161</v>
      </c>
      <c r="C13205">
        <v>6</v>
      </c>
      <c r="D13205" s="13">
        <v>10</v>
      </c>
      <c r="E13205" s="13" t="s">
        <v>7</v>
      </c>
      <c r="F13205" s="17">
        <v>1252</v>
      </c>
      <c r="G13205" t="str">
        <f>_xlfn.XLOOKUP(tbl_GL[[#This Row],[Account_key]],tbl_COA[Account_key],tbl_COA[Class],"Not Found")</f>
        <v>Assets</v>
      </c>
      <c r="H13205" t="str">
        <f>_xlfn.XLOOKUP(tbl_GL[[#This Row],[Account_key]],tbl_COA[Account_key],tbl_COA[SubClass],"Not Found")</f>
        <v>Assets</v>
      </c>
      <c r="I13205" t="str">
        <f>_xlfn.XLOOKUP(tbl_GL[[#This Row],[Account_key]],tbl_COA[Account_key],tbl_COA[SubClass2],"Not Found")</f>
        <v>Current Assets</v>
      </c>
      <c r="J13205" t="str">
        <f>_xlfn.XLOOKUP(tbl_GL[[#This Row],[Account_key]],tbl_COA[Account_key],tbl_COA[SubAccount],,0)</f>
        <v>Cash at Bank</v>
      </c>
      <c r="K13205">
        <f>YEAR(tbl_GL[[#This Row],[Date]])</f>
        <v>2018</v>
      </c>
    </row>
    <row r="13206" spans="1:11" hidden="1" x14ac:dyDescent="0.35">
      <c r="A13206">
        <v>100.1</v>
      </c>
      <c r="B13206" s="24">
        <v>43161</v>
      </c>
      <c r="C13206">
        <v>6</v>
      </c>
      <c r="D13206" s="13">
        <v>230</v>
      </c>
      <c r="E13206" s="13" t="s">
        <v>4</v>
      </c>
      <c r="F13206" s="17">
        <v>-2333</v>
      </c>
      <c r="G13206" t="str">
        <f>_xlfn.XLOOKUP(tbl_GL[[#This Row],[Account_key]],tbl_COA[Account_key],tbl_COA[Class],"Not Found")</f>
        <v>Trading account</v>
      </c>
      <c r="H13206" t="str">
        <f>_xlfn.XLOOKUP(tbl_GL[[#This Row],[Account_key]],tbl_COA[Account_key],tbl_COA[SubClass],"Not Found")</f>
        <v>Cost of Sales</v>
      </c>
      <c r="I13206" t="str">
        <f>_xlfn.XLOOKUP(tbl_GL[[#This Row],[Account_key]],tbl_COA[Account_key],tbl_COA[SubClass2],"Not Found")</f>
        <v>Cost of Sales</v>
      </c>
      <c r="J13206" t="str">
        <f>_xlfn.XLOOKUP(tbl_GL[[#This Row],[Account_key]],tbl_COA[Account_key],tbl_COA[SubAccount],,0)</f>
        <v>Cost of Sales</v>
      </c>
      <c r="K13206">
        <f>YEAR(tbl_GL[[#This Row],[Date]])</f>
        <v>2018</v>
      </c>
    </row>
    <row r="13207" spans="1:11" hidden="1" x14ac:dyDescent="0.35">
      <c r="A13207">
        <v>100.2</v>
      </c>
      <c r="B13207" s="24">
        <v>43161</v>
      </c>
      <c r="C13207">
        <v>6</v>
      </c>
      <c r="D13207" s="13">
        <v>60</v>
      </c>
      <c r="E13207" s="13" t="s">
        <v>4</v>
      </c>
      <c r="F13207" s="17">
        <v>-2333</v>
      </c>
      <c r="G13207" t="str">
        <f>_xlfn.XLOOKUP(tbl_GL[[#This Row],[Account_key]],tbl_COA[Account_key],tbl_COA[Class],"Not Found")</f>
        <v>Assets</v>
      </c>
      <c r="H13207" t="str">
        <f>_xlfn.XLOOKUP(tbl_GL[[#This Row],[Account_key]],tbl_COA[Account_key],tbl_COA[SubClass],"Not Found")</f>
        <v>Assets</v>
      </c>
      <c r="I13207" t="str">
        <f>_xlfn.XLOOKUP(tbl_GL[[#This Row],[Account_key]],tbl_COA[Account_key],tbl_COA[SubClass2],"Not Found")</f>
        <v>Current Assets</v>
      </c>
      <c r="J13207" t="str">
        <f>_xlfn.XLOOKUP(tbl_GL[[#This Row],[Account_key]],tbl_COA[Account_key],tbl_COA[SubAccount],,0)</f>
        <v>Inventory</v>
      </c>
      <c r="K13207">
        <f>YEAR(tbl_GL[[#This Row],[Date]])</f>
        <v>2018</v>
      </c>
    </row>
    <row r="13208" spans="1:11" hidden="1" x14ac:dyDescent="0.35">
      <c r="A13208">
        <v>101.1</v>
      </c>
      <c r="B13208" s="24">
        <v>43161</v>
      </c>
      <c r="C13208">
        <v>6</v>
      </c>
      <c r="D13208" s="13">
        <v>210</v>
      </c>
      <c r="E13208" s="13" t="s">
        <v>8</v>
      </c>
      <c r="F13208" s="17">
        <v>5833</v>
      </c>
      <c r="G13208" t="str">
        <f>_xlfn.XLOOKUP(tbl_GL[[#This Row],[Account_key]],tbl_COA[Account_key],tbl_COA[Class],"Not Found")</f>
        <v>Trading account</v>
      </c>
      <c r="H13208" t="str">
        <f>_xlfn.XLOOKUP(tbl_GL[[#This Row],[Account_key]],tbl_COA[Account_key],tbl_COA[SubClass],"Not Found")</f>
        <v>Sales</v>
      </c>
      <c r="I13208" t="str">
        <f>_xlfn.XLOOKUP(tbl_GL[[#This Row],[Account_key]],tbl_COA[Account_key],tbl_COA[SubClass2],"Not Found")</f>
        <v>Sales</v>
      </c>
      <c r="J13208" t="str">
        <f>_xlfn.XLOOKUP(tbl_GL[[#This Row],[Account_key]],tbl_COA[Account_key],tbl_COA[SubAccount],,0)</f>
        <v>Sales</v>
      </c>
      <c r="K13208">
        <f>YEAR(tbl_GL[[#This Row],[Date]])</f>
        <v>2018</v>
      </c>
    </row>
    <row r="13209" spans="1:11" hidden="1" x14ac:dyDescent="0.35">
      <c r="A13209">
        <v>101.2</v>
      </c>
      <c r="B13209" s="24">
        <v>43161</v>
      </c>
      <c r="C13209">
        <v>6</v>
      </c>
      <c r="D13209" s="13">
        <v>30</v>
      </c>
      <c r="E13209" s="13" t="s">
        <v>8</v>
      </c>
      <c r="F13209" s="17">
        <v>5833</v>
      </c>
      <c r="G13209" t="str">
        <f>_xlfn.XLOOKUP(tbl_GL[[#This Row],[Account_key]],tbl_COA[Account_key],tbl_COA[Class],"Not Found")</f>
        <v>Assets</v>
      </c>
      <c r="H13209" t="str">
        <f>_xlfn.XLOOKUP(tbl_GL[[#This Row],[Account_key]],tbl_COA[Account_key],tbl_COA[SubClass],"Not Found")</f>
        <v>Assets</v>
      </c>
      <c r="I13209" t="str">
        <f>_xlfn.XLOOKUP(tbl_GL[[#This Row],[Account_key]],tbl_COA[Account_key],tbl_COA[SubClass2],"Not Found")</f>
        <v>Current Assets</v>
      </c>
      <c r="J13209" t="str">
        <f>_xlfn.XLOOKUP(tbl_GL[[#This Row],[Account_key]],tbl_COA[Account_key],tbl_COA[SubAccount],,0)</f>
        <v>Trade Receivables</v>
      </c>
      <c r="K13209">
        <f>YEAR(tbl_GL[[#This Row],[Date]])</f>
        <v>2018</v>
      </c>
    </row>
    <row r="13210" spans="1:11" hidden="1" x14ac:dyDescent="0.35">
      <c r="A13210">
        <v>102.1</v>
      </c>
      <c r="B13210" s="24">
        <v>43163</v>
      </c>
      <c r="C13210">
        <v>6</v>
      </c>
      <c r="D13210" s="13">
        <v>10</v>
      </c>
      <c r="E13210" s="13" t="s">
        <v>98</v>
      </c>
      <c r="F13210" s="17">
        <v>-773</v>
      </c>
      <c r="G13210" t="str">
        <f>_xlfn.XLOOKUP(tbl_GL[[#This Row],[Account_key]],tbl_COA[Account_key],tbl_COA[Class],"Not Found")</f>
        <v>Assets</v>
      </c>
      <c r="H13210" t="str">
        <f>_xlfn.XLOOKUP(tbl_GL[[#This Row],[Account_key]],tbl_COA[Account_key],tbl_COA[SubClass],"Not Found")</f>
        <v>Assets</v>
      </c>
      <c r="I13210" t="str">
        <f>_xlfn.XLOOKUP(tbl_GL[[#This Row],[Account_key]],tbl_COA[Account_key],tbl_COA[SubClass2],"Not Found")</f>
        <v>Current Assets</v>
      </c>
      <c r="J13210" t="str">
        <f>_xlfn.XLOOKUP(tbl_GL[[#This Row],[Account_key]],tbl_COA[Account_key],tbl_COA[SubAccount],,0)</f>
        <v>Cash at Bank</v>
      </c>
      <c r="K13210">
        <f>YEAR(tbl_GL[[#This Row],[Date]])</f>
        <v>2018</v>
      </c>
    </row>
    <row r="13211" spans="1:11" hidden="1" x14ac:dyDescent="0.35">
      <c r="A13211">
        <v>102.2</v>
      </c>
      <c r="B13211" s="24">
        <v>43163</v>
      </c>
      <c r="C13211">
        <v>6</v>
      </c>
      <c r="D13211" s="13">
        <v>120</v>
      </c>
      <c r="E13211" s="13" t="s">
        <v>98</v>
      </c>
      <c r="F13211" s="17">
        <v>-773</v>
      </c>
      <c r="G13211" t="str">
        <f>_xlfn.XLOOKUP(tbl_GL[[#This Row],[Account_key]],tbl_COA[Account_key],tbl_COA[Class],"Not Found")</f>
        <v>Liabilities and Owners Equity</v>
      </c>
      <c r="H13211" t="str">
        <f>_xlfn.XLOOKUP(tbl_GL[[#This Row],[Account_key]],tbl_COA[Account_key],tbl_COA[SubClass],"Not Found")</f>
        <v>Liabilities</v>
      </c>
      <c r="I13211" t="str">
        <f>_xlfn.XLOOKUP(tbl_GL[[#This Row],[Account_key]],tbl_COA[Account_key],tbl_COA[SubClass2],"Not Found")</f>
        <v>Current Liabilities</v>
      </c>
      <c r="J13211" t="str">
        <f>_xlfn.XLOOKUP(tbl_GL[[#This Row],[Account_key]],tbl_COA[Account_key],tbl_COA[SubAccount],,0)</f>
        <v>Accrued Expenses</v>
      </c>
      <c r="K13211">
        <f>YEAR(tbl_GL[[#This Row],[Date]])</f>
        <v>2018</v>
      </c>
    </row>
    <row r="13212" spans="1:11" hidden="1" x14ac:dyDescent="0.35">
      <c r="A13212">
        <v>103.1</v>
      </c>
      <c r="B13212" s="24">
        <v>43164</v>
      </c>
      <c r="C13212">
        <v>6</v>
      </c>
      <c r="D13212" s="13">
        <v>290</v>
      </c>
      <c r="E13212" s="13" t="s">
        <v>97</v>
      </c>
      <c r="F13212" s="17">
        <v>-1079</v>
      </c>
      <c r="G13212" t="str">
        <f>_xlfn.XLOOKUP(tbl_GL[[#This Row],[Account_key]],tbl_COA[Account_key],tbl_COA[Class],"Not Found")</f>
        <v>Operating account</v>
      </c>
      <c r="H13212" t="str">
        <f>_xlfn.XLOOKUP(tbl_GL[[#This Row],[Account_key]],tbl_COA[Account_key],tbl_COA[SubClass],"Not Found")</f>
        <v>Operating Expenses</v>
      </c>
      <c r="I13212" t="str">
        <f>_xlfn.XLOOKUP(tbl_GL[[#This Row],[Account_key]],tbl_COA[Account_key],tbl_COA[SubClass2],"Not Found")</f>
        <v>Administration</v>
      </c>
      <c r="J13212" t="str">
        <f>_xlfn.XLOOKUP(tbl_GL[[#This Row],[Account_key]],tbl_COA[Account_key],tbl_COA[SubAccount],,0)</f>
        <v>Travel</v>
      </c>
      <c r="K13212">
        <f>YEAR(tbl_GL[[#This Row],[Date]])</f>
        <v>2018</v>
      </c>
    </row>
    <row r="13213" spans="1:11" hidden="1" x14ac:dyDescent="0.35">
      <c r="A13213">
        <v>103.2</v>
      </c>
      <c r="B13213" s="24">
        <v>43164</v>
      </c>
      <c r="C13213">
        <v>6</v>
      </c>
      <c r="D13213" s="13">
        <v>120</v>
      </c>
      <c r="E13213" s="13" t="s">
        <v>97</v>
      </c>
      <c r="F13213" s="17">
        <v>1079</v>
      </c>
      <c r="G13213" t="str">
        <f>_xlfn.XLOOKUP(tbl_GL[[#This Row],[Account_key]],tbl_COA[Account_key],tbl_COA[Class],"Not Found")</f>
        <v>Liabilities and Owners Equity</v>
      </c>
      <c r="H13213" t="str">
        <f>_xlfn.XLOOKUP(tbl_GL[[#This Row],[Account_key]],tbl_COA[Account_key],tbl_COA[SubClass],"Not Found")</f>
        <v>Liabilities</v>
      </c>
      <c r="I13213" t="str">
        <f>_xlfn.XLOOKUP(tbl_GL[[#This Row],[Account_key]],tbl_COA[Account_key],tbl_COA[SubClass2],"Not Found")</f>
        <v>Current Liabilities</v>
      </c>
      <c r="J13213" t="str">
        <f>_xlfn.XLOOKUP(tbl_GL[[#This Row],[Account_key]],tbl_COA[Account_key],tbl_COA[SubAccount],,0)</f>
        <v>Accrued Expenses</v>
      </c>
      <c r="K13213">
        <f>YEAR(tbl_GL[[#This Row],[Date]])</f>
        <v>2018</v>
      </c>
    </row>
    <row r="13214" spans="1:11" hidden="1" x14ac:dyDescent="0.35">
      <c r="A13214">
        <v>104.1</v>
      </c>
      <c r="B13214" s="24">
        <v>43164</v>
      </c>
      <c r="C13214">
        <v>6</v>
      </c>
      <c r="D13214" s="13">
        <v>10</v>
      </c>
      <c r="E13214" s="13" t="s">
        <v>84</v>
      </c>
      <c r="F13214" s="17">
        <v>-10667</v>
      </c>
      <c r="G13214" t="str">
        <f>_xlfn.XLOOKUP(tbl_GL[[#This Row],[Account_key]],tbl_COA[Account_key],tbl_COA[Class],"Not Found")</f>
        <v>Assets</v>
      </c>
      <c r="H13214" t="str">
        <f>_xlfn.XLOOKUP(tbl_GL[[#This Row],[Account_key]],tbl_COA[Account_key],tbl_COA[SubClass],"Not Found")</f>
        <v>Assets</v>
      </c>
      <c r="I13214" t="str">
        <f>_xlfn.XLOOKUP(tbl_GL[[#This Row],[Account_key]],tbl_COA[Account_key],tbl_COA[SubClass2],"Not Found")</f>
        <v>Current Assets</v>
      </c>
      <c r="J13214" t="str">
        <f>_xlfn.XLOOKUP(tbl_GL[[#This Row],[Account_key]],tbl_COA[Account_key],tbl_COA[SubAccount],,0)</f>
        <v>Cash at Bank</v>
      </c>
      <c r="K13214">
        <f>YEAR(tbl_GL[[#This Row],[Date]])</f>
        <v>2018</v>
      </c>
    </row>
    <row r="13215" spans="1:11" hidden="1" x14ac:dyDescent="0.35">
      <c r="A13215">
        <v>104.2</v>
      </c>
      <c r="B13215" s="24">
        <v>43164</v>
      </c>
      <c r="C13215">
        <v>6</v>
      </c>
      <c r="D13215" s="13">
        <v>110</v>
      </c>
      <c r="E13215" s="13" t="s">
        <v>84</v>
      </c>
      <c r="F13215" s="17">
        <v>-10667</v>
      </c>
      <c r="G13215" t="str">
        <f>_xlfn.XLOOKUP(tbl_GL[[#This Row],[Account_key]],tbl_COA[Account_key],tbl_COA[Class],"Not Found")</f>
        <v>Liabilities and Owners Equity</v>
      </c>
      <c r="H13215" t="str">
        <f>_xlfn.XLOOKUP(tbl_GL[[#This Row],[Account_key]],tbl_COA[Account_key],tbl_COA[SubClass],"Not Found")</f>
        <v>Liabilities</v>
      </c>
      <c r="I13215" t="str">
        <f>_xlfn.XLOOKUP(tbl_GL[[#This Row],[Account_key]],tbl_COA[Account_key],tbl_COA[SubClass2],"Not Found")</f>
        <v>Current Liabilities</v>
      </c>
      <c r="J13215" t="str">
        <f>_xlfn.XLOOKUP(tbl_GL[[#This Row],[Account_key]],tbl_COA[Account_key],tbl_COA[SubAccount],,0)</f>
        <v>Trade Payables</v>
      </c>
      <c r="K13215">
        <f>YEAR(tbl_GL[[#This Row],[Date]])</f>
        <v>2018</v>
      </c>
    </row>
    <row r="13216" spans="1:11" hidden="1" x14ac:dyDescent="0.35">
      <c r="A13216">
        <v>105.1</v>
      </c>
      <c r="B13216" s="24">
        <v>43166</v>
      </c>
      <c r="C13216">
        <v>6</v>
      </c>
      <c r="D13216" s="13">
        <v>260</v>
      </c>
      <c r="E13216" s="13" t="s">
        <v>97</v>
      </c>
      <c r="F13216" s="17">
        <v>-1261</v>
      </c>
      <c r="G13216" t="str">
        <f>_xlfn.XLOOKUP(tbl_GL[[#This Row],[Account_key]],tbl_COA[Account_key],tbl_COA[Class],"Not Found")</f>
        <v>Operating account</v>
      </c>
      <c r="H13216" t="str">
        <f>_xlfn.XLOOKUP(tbl_GL[[#This Row],[Account_key]],tbl_COA[Account_key],tbl_COA[SubClass],"Not Found")</f>
        <v>Operating Expenses</v>
      </c>
      <c r="I13216" t="str">
        <f>_xlfn.XLOOKUP(tbl_GL[[#This Row],[Account_key]],tbl_COA[Account_key],tbl_COA[SubClass2],"Not Found")</f>
        <v>Marketing</v>
      </c>
      <c r="J13216" t="str">
        <f>_xlfn.XLOOKUP(tbl_GL[[#This Row],[Account_key]],tbl_COA[Account_key],tbl_COA[SubAccount],,0)</f>
        <v>Commissions</v>
      </c>
      <c r="K13216">
        <f>YEAR(tbl_GL[[#This Row],[Date]])</f>
        <v>2018</v>
      </c>
    </row>
    <row r="13217" spans="1:11" hidden="1" x14ac:dyDescent="0.35">
      <c r="A13217">
        <v>105.2</v>
      </c>
      <c r="B13217" s="24">
        <v>43166</v>
      </c>
      <c r="C13217">
        <v>6</v>
      </c>
      <c r="D13217" s="13">
        <v>120</v>
      </c>
      <c r="E13217" s="13" t="s">
        <v>97</v>
      </c>
      <c r="F13217" s="17">
        <v>1261</v>
      </c>
      <c r="G13217" t="str">
        <f>_xlfn.XLOOKUP(tbl_GL[[#This Row],[Account_key]],tbl_COA[Account_key],tbl_COA[Class],"Not Found")</f>
        <v>Liabilities and Owners Equity</v>
      </c>
      <c r="H13217" t="str">
        <f>_xlfn.XLOOKUP(tbl_GL[[#This Row],[Account_key]],tbl_COA[Account_key],tbl_COA[SubClass],"Not Found")</f>
        <v>Liabilities</v>
      </c>
      <c r="I13217" t="str">
        <f>_xlfn.XLOOKUP(tbl_GL[[#This Row],[Account_key]],tbl_COA[Account_key],tbl_COA[SubClass2],"Not Found")</f>
        <v>Current Liabilities</v>
      </c>
      <c r="J13217" t="str">
        <f>_xlfn.XLOOKUP(tbl_GL[[#This Row],[Account_key]],tbl_COA[Account_key],tbl_COA[SubAccount],,0)</f>
        <v>Accrued Expenses</v>
      </c>
      <c r="K13217">
        <f>YEAR(tbl_GL[[#This Row],[Date]])</f>
        <v>2018</v>
      </c>
    </row>
    <row r="13218" spans="1:11" hidden="1" x14ac:dyDescent="0.35">
      <c r="A13218">
        <v>106.1</v>
      </c>
      <c r="B13218" s="24">
        <v>43166</v>
      </c>
      <c r="C13218">
        <v>6</v>
      </c>
      <c r="D13218" s="13">
        <v>30</v>
      </c>
      <c r="E13218" s="13" t="s">
        <v>80</v>
      </c>
      <c r="F13218" s="17">
        <v>-5433</v>
      </c>
      <c r="G13218" t="str">
        <f>_xlfn.XLOOKUP(tbl_GL[[#This Row],[Account_key]],tbl_COA[Account_key],tbl_COA[Class],"Not Found")</f>
        <v>Assets</v>
      </c>
      <c r="H13218" t="str">
        <f>_xlfn.XLOOKUP(tbl_GL[[#This Row],[Account_key]],tbl_COA[Account_key],tbl_COA[SubClass],"Not Found")</f>
        <v>Assets</v>
      </c>
      <c r="I13218" t="str">
        <f>_xlfn.XLOOKUP(tbl_GL[[#This Row],[Account_key]],tbl_COA[Account_key],tbl_COA[SubClass2],"Not Found")</f>
        <v>Current Assets</v>
      </c>
      <c r="J13218" t="str">
        <f>_xlfn.XLOOKUP(tbl_GL[[#This Row],[Account_key]],tbl_COA[Account_key],tbl_COA[SubAccount],,0)</f>
        <v>Trade Receivables</v>
      </c>
      <c r="K13218">
        <f>YEAR(tbl_GL[[#This Row],[Date]])</f>
        <v>2018</v>
      </c>
    </row>
    <row r="13219" spans="1:11" hidden="1" x14ac:dyDescent="0.35">
      <c r="A13219">
        <v>106.2</v>
      </c>
      <c r="B13219" s="24">
        <v>43166</v>
      </c>
      <c r="C13219">
        <v>6</v>
      </c>
      <c r="D13219" s="13">
        <v>10</v>
      </c>
      <c r="E13219" s="13" t="s">
        <v>80</v>
      </c>
      <c r="F13219" s="17">
        <v>5433</v>
      </c>
      <c r="G13219" t="str">
        <f>_xlfn.XLOOKUP(tbl_GL[[#This Row],[Account_key]],tbl_COA[Account_key],tbl_COA[Class],"Not Found")</f>
        <v>Assets</v>
      </c>
      <c r="H13219" t="str">
        <f>_xlfn.XLOOKUP(tbl_GL[[#This Row],[Account_key]],tbl_COA[Account_key],tbl_COA[SubClass],"Not Found")</f>
        <v>Assets</v>
      </c>
      <c r="I13219" t="str">
        <f>_xlfn.XLOOKUP(tbl_GL[[#This Row],[Account_key]],tbl_COA[Account_key],tbl_COA[SubClass2],"Not Found")</f>
        <v>Current Assets</v>
      </c>
      <c r="J13219" t="str">
        <f>_xlfn.XLOOKUP(tbl_GL[[#This Row],[Account_key]],tbl_COA[Account_key],tbl_COA[SubAccount],,0)</f>
        <v>Cash at Bank</v>
      </c>
      <c r="K13219">
        <f>YEAR(tbl_GL[[#This Row],[Date]])</f>
        <v>2018</v>
      </c>
    </row>
    <row r="13220" spans="1:11" hidden="1" x14ac:dyDescent="0.35">
      <c r="A13220">
        <v>107.1</v>
      </c>
      <c r="B13220" s="24">
        <v>43167</v>
      </c>
      <c r="C13220">
        <v>6</v>
      </c>
      <c r="D13220" s="13">
        <v>10</v>
      </c>
      <c r="E13220" s="13" t="s">
        <v>98</v>
      </c>
      <c r="F13220" s="17">
        <v>-759</v>
      </c>
      <c r="G13220" t="str">
        <f>_xlfn.XLOOKUP(tbl_GL[[#This Row],[Account_key]],tbl_COA[Account_key],tbl_COA[Class],"Not Found")</f>
        <v>Assets</v>
      </c>
      <c r="H13220" t="str">
        <f>_xlfn.XLOOKUP(tbl_GL[[#This Row],[Account_key]],tbl_COA[Account_key],tbl_COA[SubClass],"Not Found")</f>
        <v>Assets</v>
      </c>
      <c r="I13220" t="str">
        <f>_xlfn.XLOOKUP(tbl_GL[[#This Row],[Account_key]],tbl_COA[Account_key],tbl_COA[SubClass2],"Not Found")</f>
        <v>Current Assets</v>
      </c>
      <c r="J13220" t="str">
        <f>_xlfn.XLOOKUP(tbl_GL[[#This Row],[Account_key]],tbl_COA[Account_key],tbl_COA[SubAccount],,0)</f>
        <v>Cash at Bank</v>
      </c>
      <c r="K13220">
        <f>YEAR(tbl_GL[[#This Row],[Date]])</f>
        <v>2018</v>
      </c>
    </row>
    <row r="13221" spans="1:11" hidden="1" x14ac:dyDescent="0.35">
      <c r="A13221">
        <v>107.2</v>
      </c>
      <c r="B13221" s="24">
        <v>43167</v>
      </c>
      <c r="C13221">
        <v>6</v>
      </c>
      <c r="D13221" s="13">
        <v>120</v>
      </c>
      <c r="E13221" s="13" t="s">
        <v>98</v>
      </c>
      <c r="F13221" s="17">
        <v>-759</v>
      </c>
      <c r="G13221" t="str">
        <f>_xlfn.XLOOKUP(tbl_GL[[#This Row],[Account_key]],tbl_COA[Account_key],tbl_COA[Class],"Not Found")</f>
        <v>Liabilities and Owners Equity</v>
      </c>
      <c r="H13221" t="str">
        <f>_xlfn.XLOOKUP(tbl_GL[[#This Row],[Account_key]],tbl_COA[Account_key],tbl_COA[SubClass],"Not Found")</f>
        <v>Liabilities</v>
      </c>
      <c r="I13221" t="str">
        <f>_xlfn.XLOOKUP(tbl_GL[[#This Row],[Account_key]],tbl_COA[Account_key],tbl_COA[SubClass2],"Not Found")</f>
        <v>Current Liabilities</v>
      </c>
      <c r="J13221" t="str">
        <f>_xlfn.XLOOKUP(tbl_GL[[#This Row],[Account_key]],tbl_COA[Account_key],tbl_COA[SubAccount],,0)</f>
        <v>Accrued Expenses</v>
      </c>
      <c r="K13221">
        <f>YEAR(tbl_GL[[#This Row],[Date]])</f>
        <v>2018</v>
      </c>
    </row>
    <row r="13222" spans="1:11" hidden="1" x14ac:dyDescent="0.35">
      <c r="A13222">
        <v>108.1</v>
      </c>
      <c r="B13222" s="24">
        <v>43167</v>
      </c>
      <c r="C13222">
        <v>6</v>
      </c>
      <c r="D13222" s="13">
        <v>10</v>
      </c>
      <c r="E13222" s="13" t="s">
        <v>98</v>
      </c>
      <c r="F13222" s="17">
        <v>-797</v>
      </c>
      <c r="G13222" t="str">
        <f>_xlfn.XLOOKUP(tbl_GL[[#This Row],[Account_key]],tbl_COA[Account_key],tbl_COA[Class],"Not Found")</f>
        <v>Assets</v>
      </c>
      <c r="H13222" t="str">
        <f>_xlfn.XLOOKUP(tbl_GL[[#This Row],[Account_key]],tbl_COA[Account_key],tbl_COA[SubClass],"Not Found")</f>
        <v>Assets</v>
      </c>
      <c r="I13222" t="str">
        <f>_xlfn.XLOOKUP(tbl_GL[[#This Row],[Account_key]],tbl_COA[Account_key],tbl_COA[SubClass2],"Not Found")</f>
        <v>Current Assets</v>
      </c>
      <c r="J13222" t="str">
        <f>_xlfn.XLOOKUP(tbl_GL[[#This Row],[Account_key]],tbl_COA[Account_key],tbl_COA[SubAccount],,0)</f>
        <v>Cash at Bank</v>
      </c>
      <c r="K13222">
        <f>YEAR(tbl_GL[[#This Row],[Date]])</f>
        <v>2018</v>
      </c>
    </row>
    <row r="13223" spans="1:11" hidden="1" x14ac:dyDescent="0.35">
      <c r="A13223">
        <v>108.2</v>
      </c>
      <c r="B13223" s="24">
        <v>43167</v>
      </c>
      <c r="C13223">
        <v>6</v>
      </c>
      <c r="D13223" s="13">
        <v>120</v>
      </c>
      <c r="E13223" s="13" t="s">
        <v>98</v>
      </c>
      <c r="F13223" s="17">
        <v>-797</v>
      </c>
      <c r="G13223" t="str">
        <f>_xlfn.XLOOKUP(tbl_GL[[#This Row],[Account_key]],tbl_COA[Account_key],tbl_COA[Class],"Not Found")</f>
        <v>Liabilities and Owners Equity</v>
      </c>
      <c r="H13223" t="str">
        <f>_xlfn.XLOOKUP(tbl_GL[[#This Row],[Account_key]],tbl_COA[Account_key],tbl_COA[SubClass],"Not Found")</f>
        <v>Liabilities</v>
      </c>
      <c r="I13223" t="str">
        <f>_xlfn.XLOOKUP(tbl_GL[[#This Row],[Account_key]],tbl_COA[Account_key],tbl_COA[SubClass2],"Not Found")</f>
        <v>Current Liabilities</v>
      </c>
      <c r="J13223" t="str">
        <f>_xlfn.XLOOKUP(tbl_GL[[#This Row],[Account_key]],tbl_COA[Account_key],tbl_COA[SubAccount],,0)</f>
        <v>Accrued Expenses</v>
      </c>
      <c r="K13223">
        <f>YEAR(tbl_GL[[#This Row],[Date]])</f>
        <v>2018</v>
      </c>
    </row>
    <row r="13224" spans="1:11" hidden="1" x14ac:dyDescent="0.35">
      <c r="A13224">
        <v>109.1</v>
      </c>
      <c r="B13224" s="24">
        <v>43168</v>
      </c>
      <c r="C13224">
        <v>6</v>
      </c>
      <c r="D13224" s="13">
        <v>10</v>
      </c>
      <c r="E13224" s="13" t="s">
        <v>98</v>
      </c>
      <c r="F13224" s="17">
        <v>-740</v>
      </c>
      <c r="G13224" t="str">
        <f>_xlfn.XLOOKUP(tbl_GL[[#This Row],[Account_key]],tbl_COA[Account_key],tbl_COA[Class],"Not Found")</f>
        <v>Assets</v>
      </c>
      <c r="H13224" t="str">
        <f>_xlfn.XLOOKUP(tbl_GL[[#This Row],[Account_key]],tbl_COA[Account_key],tbl_COA[SubClass],"Not Found")</f>
        <v>Assets</v>
      </c>
      <c r="I13224" t="str">
        <f>_xlfn.XLOOKUP(tbl_GL[[#This Row],[Account_key]],tbl_COA[Account_key],tbl_COA[SubClass2],"Not Found")</f>
        <v>Current Assets</v>
      </c>
      <c r="J13224" t="str">
        <f>_xlfn.XLOOKUP(tbl_GL[[#This Row],[Account_key]],tbl_COA[Account_key],tbl_COA[SubAccount],,0)</f>
        <v>Cash at Bank</v>
      </c>
      <c r="K13224">
        <f>YEAR(tbl_GL[[#This Row],[Date]])</f>
        <v>2018</v>
      </c>
    </row>
    <row r="13225" spans="1:11" hidden="1" x14ac:dyDescent="0.35">
      <c r="A13225">
        <v>109.2</v>
      </c>
      <c r="B13225" s="24">
        <v>43168</v>
      </c>
      <c r="C13225">
        <v>6</v>
      </c>
      <c r="D13225" s="13">
        <v>120</v>
      </c>
      <c r="E13225" s="13" t="s">
        <v>98</v>
      </c>
      <c r="F13225" s="17">
        <v>-740</v>
      </c>
      <c r="G13225" t="str">
        <f>_xlfn.XLOOKUP(tbl_GL[[#This Row],[Account_key]],tbl_COA[Account_key],tbl_COA[Class],"Not Found")</f>
        <v>Liabilities and Owners Equity</v>
      </c>
      <c r="H13225" t="str">
        <f>_xlfn.XLOOKUP(tbl_GL[[#This Row],[Account_key]],tbl_COA[Account_key],tbl_COA[SubClass],"Not Found")</f>
        <v>Liabilities</v>
      </c>
      <c r="I13225" t="str">
        <f>_xlfn.XLOOKUP(tbl_GL[[#This Row],[Account_key]],tbl_COA[Account_key],tbl_COA[SubClass2],"Not Found")</f>
        <v>Current Liabilities</v>
      </c>
      <c r="J13225" t="str">
        <f>_xlfn.XLOOKUP(tbl_GL[[#This Row],[Account_key]],tbl_COA[Account_key],tbl_COA[SubAccount],,0)</f>
        <v>Accrued Expenses</v>
      </c>
      <c r="K13225">
        <f>YEAR(tbl_GL[[#This Row],[Date]])</f>
        <v>2018</v>
      </c>
    </row>
    <row r="13226" spans="1:11" hidden="1" x14ac:dyDescent="0.35">
      <c r="A13226">
        <v>110.1</v>
      </c>
      <c r="B13226" s="24">
        <v>43169</v>
      </c>
      <c r="C13226">
        <v>6</v>
      </c>
      <c r="D13226" s="13">
        <v>320</v>
      </c>
      <c r="E13226" s="13" t="s">
        <v>99</v>
      </c>
      <c r="F13226" s="17">
        <v>-72</v>
      </c>
      <c r="G13226" t="str">
        <f>_xlfn.XLOOKUP(tbl_GL[[#This Row],[Account_key]],tbl_COA[Account_key],tbl_COA[Class],"Not Found")</f>
        <v>Operating account</v>
      </c>
      <c r="H13226" t="str">
        <f>_xlfn.XLOOKUP(tbl_GL[[#This Row],[Account_key]],tbl_COA[Account_key],tbl_COA[SubClass],"Not Found")</f>
        <v>Operating Expenses</v>
      </c>
      <c r="I13226" t="str">
        <f>_xlfn.XLOOKUP(tbl_GL[[#This Row],[Account_key]],tbl_COA[Account_key],tbl_COA[SubClass2],"Not Found")</f>
        <v>Administration</v>
      </c>
      <c r="J13226" t="str">
        <f>_xlfn.XLOOKUP(tbl_GL[[#This Row],[Account_key]],tbl_COA[Account_key],tbl_COA[SubAccount],,0)</f>
        <v>Professional Services</v>
      </c>
      <c r="K13226">
        <f>YEAR(tbl_GL[[#This Row],[Date]])</f>
        <v>2018</v>
      </c>
    </row>
    <row r="13227" spans="1:11" hidden="1" x14ac:dyDescent="0.35">
      <c r="A13227">
        <v>110.2</v>
      </c>
      <c r="B13227" s="24">
        <v>43169</v>
      </c>
      <c r="C13227">
        <v>6</v>
      </c>
      <c r="D13227" s="13">
        <v>20</v>
      </c>
      <c r="E13227" s="13" t="s">
        <v>99</v>
      </c>
      <c r="F13227" s="17">
        <v>-72</v>
      </c>
      <c r="G13227" t="str">
        <f>_xlfn.XLOOKUP(tbl_GL[[#This Row],[Account_key]],tbl_COA[Account_key],tbl_COA[Class],"Not Found")</f>
        <v>Assets</v>
      </c>
      <c r="H13227" t="str">
        <f>_xlfn.XLOOKUP(tbl_GL[[#This Row],[Account_key]],tbl_COA[Account_key],tbl_COA[SubClass],"Not Found")</f>
        <v>Assets</v>
      </c>
      <c r="I13227" t="str">
        <f>_xlfn.XLOOKUP(tbl_GL[[#This Row],[Account_key]],tbl_COA[Account_key],tbl_COA[SubClass2],"Not Found")</f>
        <v>Current Assets</v>
      </c>
      <c r="J13227" t="str">
        <f>_xlfn.XLOOKUP(tbl_GL[[#This Row],[Account_key]],tbl_COA[Account_key],tbl_COA[SubAccount],,0)</f>
        <v>Cash in hand</v>
      </c>
      <c r="K13227">
        <f>YEAR(tbl_GL[[#This Row],[Date]])</f>
        <v>2018</v>
      </c>
    </row>
    <row r="13228" spans="1:11" hidden="1" x14ac:dyDescent="0.35">
      <c r="A13228">
        <v>111.1</v>
      </c>
      <c r="B13228" s="24">
        <v>43170</v>
      </c>
      <c r="C13228">
        <v>6</v>
      </c>
      <c r="D13228" s="13">
        <v>260</v>
      </c>
      <c r="E13228" s="13" t="s">
        <v>97</v>
      </c>
      <c r="F13228" s="17">
        <v>-1099</v>
      </c>
      <c r="G13228" t="str">
        <f>_xlfn.XLOOKUP(tbl_GL[[#This Row],[Account_key]],tbl_COA[Account_key],tbl_COA[Class],"Not Found")</f>
        <v>Operating account</v>
      </c>
      <c r="H13228" t="str">
        <f>_xlfn.XLOOKUP(tbl_GL[[#This Row],[Account_key]],tbl_COA[Account_key],tbl_COA[SubClass],"Not Found")</f>
        <v>Operating Expenses</v>
      </c>
      <c r="I13228" t="str">
        <f>_xlfn.XLOOKUP(tbl_GL[[#This Row],[Account_key]],tbl_COA[Account_key],tbl_COA[SubClass2],"Not Found")</f>
        <v>Marketing</v>
      </c>
      <c r="J13228" t="str">
        <f>_xlfn.XLOOKUP(tbl_GL[[#This Row],[Account_key]],tbl_COA[Account_key],tbl_COA[SubAccount],,0)</f>
        <v>Commissions</v>
      </c>
      <c r="K13228">
        <f>YEAR(tbl_GL[[#This Row],[Date]])</f>
        <v>2018</v>
      </c>
    </row>
    <row r="13229" spans="1:11" hidden="1" x14ac:dyDescent="0.35">
      <c r="A13229">
        <v>111.2</v>
      </c>
      <c r="B13229" s="24">
        <v>43170</v>
      </c>
      <c r="C13229">
        <v>6</v>
      </c>
      <c r="D13229" s="13">
        <v>120</v>
      </c>
      <c r="E13229" s="13" t="s">
        <v>97</v>
      </c>
      <c r="F13229" s="17">
        <v>1099</v>
      </c>
      <c r="G13229" t="str">
        <f>_xlfn.XLOOKUP(tbl_GL[[#This Row],[Account_key]],tbl_COA[Account_key],tbl_COA[Class],"Not Found")</f>
        <v>Liabilities and Owners Equity</v>
      </c>
      <c r="H13229" t="str">
        <f>_xlfn.XLOOKUP(tbl_GL[[#This Row],[Account_key]],tbl_COA[Account_key],tbl_COA[SubClass],"Not Found")</f>
        <v>Liabilities</v>
      </c>
      <c r="I13229" t="str">
        <f>_xlfn.XLOOKUP(tbl_GL[[#This Row],[Account_key]],tbl_COA[Account_key],tbl_COA[SubClass2],"Not Found")</f>
        <v>Current Liabilities</v>
      </c>
      <c r="J13229" t="str">
        <f>_xlfn.XLOOKUP(tbl_GL[[#This Row],[Account_key]],tbl_COA[Account_key],tbl_COA[SubAccount],,0)</f>
        <v>Accrued Expenses</v>
      </c>
      <c r="K13229">
        <f>YEAR(tbl_GL[[#This Row],[Date]])</f>
        <v>2018</v>
      </c>
    </row>
    <row r="13230" spans="1:11" hidden="1" x14ac:dyDescent="0.35">
      <c r="A13230">
        <v>112.1</v>
      </c>
      <c r="B13230" s="24">
        <v>43171</v>
      </c>
      <c r="C13230">
        <v>6</v>
      </c>
      <c r="D13230" s="13">
        <v>230</v>
      </c>
      <c r="E13230" s="13" t="s">
        <v>4</v>
      </c>
      <c r="F13230" s="17">
        <v>-202</v>
      </c>
      <c r="G13230" t="str">
        <f>_xlfn.XLOOKUP(tbl_GL[[#This Row],[Account_key]],tbl_COA[Account_key],tbl_COA[Class],"Not Found")</f>
        <v>Trading account</v>
      </c>
      <c r="H13230" t="str">
        <f>_xlfn.XLOOKUP(tbl_GL[[#This Row],[Account_key]],tbl_COA[Account_key],tbl_COA[SubClass],"Not Found")</f>
        <v>Cost of Sales</v>
      </c>
      <c r="I13230" t="str">
        <f>_xlfn.XLOOKUP(tbl_GL[[#This Row],[Account_key]],tbl_COA[Account_key],tbl_COA[SubClass2],"Not Found")</f>
        <v>Cost of Sales</v>
      </c>
      <c r="J13230" t="str">
        <f>_xlfn.XLOOKUP(tbl_GL[[#This Row],[Account_key]],tbl_COA[Account_key],tbl_COA[SubAccount],,0)</f>
        <v>Cost of Sales</v>
      </c>
      <c r="K13230">
        <f>YEAR(tbl_GL[[#This Row],[Date]])</f>
        <v>2018</v>
      </c>
    </row>
    <row r="13231" spans="1:11" hidden="1" x14ac:dyDescent="0.35">
      <c r="A13231">
        <v>112.2</v>
      </c>
      <c r="B13231" s="24">
        <v>43171</v>
      </c>
      <c r="C13231">
        <v>6</v>
      </c>
      <c r="D13231" s="13">
        <v>60</v>
      </c>
      <c r="E13231" s="13" t="s">
        <v>4</v>
      </c>
      <c r="F13231" s="17">
        <v>-202</v>
      </c>
      <c r="G13231" t="str">
        <f>_xlfn.XLOOKUP(tbl_GL[[#This Row],[Account_key]],tbl_COA[Account_key],tbl_COA[Class],"Not Found")</f>
        <v>Assets</v>
      </c>
      <c r="H13231" t="str">
        <f>_xlfn.XLOOKUP(tbl_GL[[#This Row],[Account_key]],tbl_COA[Account_key],tbl_COA[SubClass],"Not Found")</f>
        <v>Assets</v>
      </c>
      <c r="I13231" t="str">
        <f>_xlfn.XLOOKUP(tbl_GL[[#This Row],[Account_key]],tbl_COA[Account_key],tbl_COA[SubClass2],"Not Found")</f>
        <v>Current Assets</v>
      </c>
      <c r="J13231" t="str">
        <f>_xlfn.XLOOKUP(tbl_GL[[#This Row],[Account_key]],tbl_COA[Account_key],tbl_COA[SubAccount],,0)</f>
        <v>Inventory</v>
      </c>
      <c r="K13231">
        <f>YEAR(tbl_GL[[#This Row],[Date]])</f>
        <v>2018</v>
      </c>
    </row>
    <row r="13232" spans="1:11" hidden="1" x14ac:dyDescent="0.35">
      <c r="A13232">
        <v>113.1</v>
      </c>
      <c r="B13232" s="24">
        <v>43171</v>
      </c>
      <c r="C13232">
        <v>6</v>
      </c>
      <c r="D13232" s="13">
        <v>210</v>
      </c>
      <c r="E13232" s="13" t="s">
        <v>8</v>
      </c>
      <c r="F13232" s="17">
        <v>506</v>
      </c>
      <c r="G13232" t="str">
        <f>_xlfn.XLOOKUP(tbl_GL[[#This Row],[Account_key]],tbl_COA[Account_key],tbl_COA[Class],"Not Found")</f>
        <v>Trading account</v>
      </c>
      <c r="H13232" t="str">
        <f>_xlfn.XLOOKUP(tbl_GL[[#This Row],[Account_key]],tbl_COA[Account_key],tbl_COA[SubClass],"Not Found")</f>
        <v>Sales</v>
      </c>
      <c r="I13232" t="str">
        <f>_xlfn.XLOOKUP(tbl_GL[[#This Row],[Account_key]],tbl_COA[Account_key],tbl_COA[SubClass2],"Not Found")</f>
        <v>Sales</v>
      </c>
      <c r="J13232" t="str">
        <f>_xlfn.XLOOKUP(tbl_GL[[#This Row],[Account_key]],tbl_COA[Account_key],tbl_COA[SubAccount],,0)</f>
        <v>Sales</v>
      </c>
      <c r="K13232">
        <f>YEAR(tbl_GL[[#This Row],[Date]])</f>
        <v>2018</v>
      </c>
    </row>
    <row r="13233" spans="1:11" hidden="1" x14ac:dyDescent="0.35">
      <c r="A13233">
        <v>113.2</v>
      </c>
      <c r="B13233" s="24">
        <v>43171</v>
      </c>
      <c r="C13233">
        <v>6</v>
      </c>
      <c r="D13233" s="13">
        <v>30</v>
      </c>
      <c r="E13233" s="13" t="s">
        <v>8</v>
      </c>
      <c r="F13233" s="17">
        <v>506</v>
      </c>
      <c r="G13233" t="str">
        <f>_xlfn.XLOOKUP(tbl_GL[[#This Row],[Account_key]],tbl_COA[Account_key],tbl_COA[Class],"Not Found")</f>
        <v>Assets</v>
      </c>
      <c r="H13233" t="str">
        <f>_xlfn.XLOOKUP(tbl_GL[[#This Row],[Account_key]],tbl_COA[Account_key],tbl_COA[SubClass],"Not Found")</f>
        <v>Assets</v>
      </c>
      <c r="I13233" t="str">
        <f>_xlfn.XLOOKUP(tbl_GL[[#This Row],[Account_key]],tbl_COA[Account_key],tbl_COA[SubClass2],"Not Found")</f>
        <v>Current Assets</v>
      </c>
      <c r="J13233" t="str">
        <f>_xlfn.XLOOKUP(tbl_GL[[#This Row],[Account_key]],tbl_COA[Account_key],tbl_COA[SubAccount],,0)</f>
        <v>Trade Receivables</v>
      </c>
      <c r="K13233">
        <f>YEAR(tbl_GL[[#This Row],[Date]])</f>
        <v>2018</v>
      </c>
    </row>
    <row r="13234" spans="1:11" hidden="1" x14ac:dyDescent="0.35">
      <c r="A13234">
        <v>114.1</v>
      </c>
      <c r="B13234" s="24">
        <v>43171</v>
      </c>
      <c r="C13234">
        <v>6</v>
      </c>
      <c r="D13234" s="13">
        <v>10</v>
      </c>
      <c r="E13234" s="13" t="s">
        <v>98</v>
      </c>
      <c r="F13234" s="17">
        <v>-793</v>
      </c>
      <c r="G13234" t="str">
        <f>_xlfn.XLOOKUP(tbl_GL[[#This Row],[Account_key]],tbl_COA[Account_key],tbl_COA[Class],"Not Found")</f>
        <v>Assets</v>
      </c>
      <c r="H13234" t="str">
        <f>_xlfn.XLOOKUP(tbl_GL[[#This Row],[Account_key]],tbl_COA[Account_key],tbl_COA[SubClass],"Not Found")</f>
        <v>Assets</v>
      </c>
      <c r="I13234" t="str">
        <f>_xlfn.XLOOKUP(tbl_GL[[#This Row],[Account_key]],tbl_COA[Account_key],tbl_COA[SubClass2],"Not Found")</f>
        <v>Current Assets</v>
      </c>
      <c r="J13234" t="str">
        <f>_xlfn.XLOOKUP(tbl_GL[[#This Row],[Account_key]],tbl_COA[Account_key],tbl_COA[SubAccount],,0)</f>
        <v>Cash at Bank</v>
      </c>
      <c r="K13234">
        <f>YEAR(tbl_GL[[#This Row],[Date]])</f>
        <v>2018</v>
      </c>
    </row>
    <row r="13235" spans="1:11" hidden="1" x14ac:dyDescent="0.35">
      <c r="A13235">
        <v>114.2</v>
      </c>
      <c r="B13235" s="24">
        <v>43171</v>
      </c>
      <c r="C13235">
        <v>6</v>
      </c>
      <c r="D13235" s="13">
        <v>120</v>
      </c>
      <c r="E13235" s="13" t="s">
        <v>98</v>
      </c>
      <c r="F13235" s="17">
        <v>-793</v>
      </c>
      <c r="G13235" t="str">
        <f>_xlfn.XLOOKUP(tbl_GL[[#This Row],[Account_key]],tbl_COA[Account_key],tbl_COA[Class],"Not Found")</f>
        <v>Liabilities and Owners Equity</v>
      </c>
      <c r="H13235" t="str">
        <f>_xlfn.XLOOKUP(tbl_GL[[#This Row],[Account_key]],tbl_COA[Account_key],tbl_COA[SubClass],"Not Found")</f>
        <v>Liabilities</v>
      </c>
      <c r="I13235" t="str">
        <f>_xlfn.XLOOKUP(tbl_GL[[#This Row],[Account_key]],tbl_COA[Account_key],tbl_COA[SubClass2],"Not Found")</f>
        <v>Current Liabilities</v>
      </c>
      <c r="J13235" t="str">
        <f>_xlfn.XLOOKUP(tbl_GL[[#This Row],[Account_key]],tbl_COA[Account_key],tbl_COA[SubAccount],,0)</f>
        <v>Accrued Expenses</v>
      </c>
      <c r="K13235">
        <f>YEAR(tbl_GL[[#This Row],[Date]])</f>
        <v>2018</v>
      </c>
    </row>
    <row r="13236" spans="1:11" hidden="1" x14ac:dyDescent="0.35">
      <c r="A13236">
        <v>115.1</v>
      </c>
      <c r="B13236" s="24">
        <v>43172</v>
      </c>
      <c r="C13236">
        <v>6</v>
      </c>
      <c r="D13236" s="13">
        <v>350</v>
      </c>
      <c r="E13236" s="13" t="s">
        <v>97</v>
      </c>
      <c r="F13236" s="17">
        <v>-1353</v>
      </c>
      <c r="G13236" t="str">
        <f>_xlfn.XLOOKUP(tbl_GL[[#This Row],[Account_key]],tbl_COA[Account_key],tbl_COA[Class],"Not Found")</f>
        <v>Operating account</v>
      </c>
      <c r="H13236" t="str">
        <f>_xlfn.XLOOKUP(tbl_GL[[#This Row],[Account_key]],tbl_COA[Account_key],tbl_COA[SubClass],"Not Found")</f>
        <v>Operating Expenses</v>
      </c>
      <c r="I13236" t="str">
        <f>_xlfn.XLOOKUP(tbl_GL[[#This Row],[Account_key]],tbl_COA[Account_key],tbl_COA[SubClass2],"Not Found")</f>
        <v>Administration</v>
      </c>
      <c r="J13236" t="str">
        <f>_xlfn.XLOOKUP(tbl_GL[[#This Row],[Account_key]],tbl_COA[Account_key],tbl_COA[SubAccount],,0)</f>
        <v>Other Expenses</v>
      </c>
      <c r="K13236">
        <f>YEAR(tbl_GL[[#This Row],[Date]])</f>
        <v>2018</v>
      </c>
    </row>
    <row r="13237" spans="1:11" hidden="1" x14ac:dyDescent="0.35">
      <c r="A13237">
        <v>115.2</v>
      </c>
      <c r="B13237" s="24">
        <v>43172</v>
      </c>
      <c r="C13237">
        <v>6</v>
      </c>
      <c r="D13237" s="13">
        <v>120</v>
      </c>
      <c r="E13237" s="13" t="s">
        <v>97</v>
      </c>
      <c r="F13237" s="17">
        <v>1353</v>
      </c>
      <c r="G13237" t="str">
        <f>_xlfn.XLOOKUP(tbl_GL[[#This Row],[Account_key]],tbl_COA[Account_key],tbl_COA[Class],"Not Found")</f>
        <v>Liabilities and Owners Equity</v>
      </c>
      <c r="H13237" t="str">
        <f>_xlfn.XLOOKUP(tbl_GL[[#This Row],[Account_key]],tbl_COA[Account_key],tbl_COA[SubClass],"Not Found")</f>
        <v>Liabilities</v>
      </c>
      <c r="I13237" t="str">
        <f>_xlfn.XLOOKUP(tbl_GL[[#This Row],[Account_key]],tbl_COA[Account_key],tbl_COA[SubClass2],"Not Found")</f>
        <v>Current Liabilities</v>
      </c>
      <c r="J13237" t="str">
        <f>_xlfn.XLOOKUP(tbl_GL[[#This Row],[Account_key]],tbl_COA[Account_key],tbl_COA[SubAccount],,0)</f>
        <v>Accrued Expenses</v>
      </c>
      <c r="K13237">
        <f>YEAR(tbl_GL[[#This Row],[Date]])</f>
        <v>2018</v>
      </c>
    </row>
    <row r="13238" spans="1:11" hidden="1" x14ac:dyDescent="0.35">
      <c r="A13238">
        <v>116.1</v>
      </c>
      <c r="B13238" s="24">
        <v>43173</v>
      </c>
      <c r="C13238">
        <v>6</v>
      </c>
      <c r="D13238" s="13">
        <v>230</v>
      </c>
      <c r="E13238" s="13" t="s">
        <v>4</v>
      </c>
      <c r="F13238" s="17">
        <v>-565</v>
      </c>
      <c r="G13238" t="str">
        <f>_xlfn.XLOOKUP(tbl_GL[[#This Row],[Account_key]],tbl_COA[Account_key],tbl_COA[Class],"Not Found")</f>
        <v>Trading account</v>
      </c>
      <c r="H13238" t="str">
        <f>_xlfn.XLOOKUP(tbl_GL[[#This Row],[Account_key]],tbl_COA[Account_key],tbl_COA[SubClass],"Not Found")</f>
        <v>Cost of Sales</v>
      </c>
      <c r="I13238" t="str">
        <f>_xlfn.XLOOKUP(tbl_GL[[#This Row],[Account_key]],tbl_COA[Account_key],tbl_COA[SubClass2],"Not Found")</f>
        <v>Cost of Sales</v>
      </c>
      <c r="J13238" t="str">
        <f>_xlfn.XLOOKUP(tbl_GL[[#This Row],[Account_key]],tbl_COA[Account_key],tbl_COA[SubAccount],,0)</f>
        <v>Cost of Sales</v>
      </c>
      <c r="K13238">
        <f>YEAR(tbl_GL[[#This Row],[Date]])</f>
        <v>2018</v>
      </c>
    </row>
    <row r="13239" spans="1:11" hidden="1" x14ac:dyDescent="0.35">
      <c r="A13239">
        <v>116.2</v>
      </c>
      <c r="B13239" s="24">
        <v>43173</v>
      </c>
      <c r="C13239">
        <v>6</v>
      </c>
      <c r="D13239" s="13">
        <v>60</v>
      </c>
      <c r="E13239" s="13" t="s">
        <v>4</v>
      </c>
      <c r="F13239" s="17">
        <v>-565</v>
      </c>
      <c r="G13239" t="str">
        <f>_xlfn.XLOOKUP(tbl_GL[[#This Row],[Account_key]],tbl_COA[Account_key],tbl_COA[Class],"Not Found")</f>
        <v>Assets</v>
      </c>
      <c r="H13239" t="str">
        <f>_xlfn.XLOOKUP(tbl_GL[[#This Row],[Account_key]],tbl_COA[Account_key],tbl_COA[SubClass],"Not Found")</f>
        <v>Assets</v>
      </c>
      <c r="I13239" t="str">
        <f>_xlfn.XLOOKUP(tbl_GL[[#This Row],[Account_key]],tbl_COA[Account_key],tbl_COA[SubClass2],"Not Found")</f>
        <v>Current Assets</v>
      </c>
      <c r="J13239" t="str">
        <f>_xlfn.XLOOKUP(tbl_GL[[#This Row],[Account_key]],tbl_COA[Account_key],tbl_COA[SubAccount],,0)</f>
        <v>Inventory</v>
      </c>
      <c r="K13239">
        <f>YEAR(tbl_GL[[#This Row],[Date]])</f>
        <v>2018</v>
      </c>
    </row>
    <row r="13240" spans="1:11" hidden="1" x14ac:dyDescent="0.35">
      <c r="A13240">
        <v>117.1</v>
      </c>
      <c r="B13240" s="24">
        <v>43173</v>
      </c>
      <c r="C13240">
        <v>6</v>
      </c>
      <c r="D13240" s="13">
        <v>210</v>
      </c>
      <c r="E13240" s="13" t="s">
        <v>7</v>
      </c>
      <c r="F13240" s="17">
        <v>1294</v>
      </c>
      <c r="G13240" t="str">
        <f>_xlfn.XLOOKUP(tbl_GL[[#This Row],[Account_key]],tbl_COA[Account_key],tbl_COA[Class],"Not Found")</f>
        <v>Trading account</v>
      </c>
      <c r="H13240" t="str">
        <f>_xlfn.XLOOKUP(tbl_GL[[#This Row],[Account_key]],tbl_COA[Account_key],tbl_COA[SubClass],"Not Found")</f>
        <v>Sales</v>
      </c>
      <c r="I13240" t="str">
        <f>_xlfn.XLOOKUP(tbl_GL[[#This Row],[Account_key]],tbl_COA[Account_key],tbl_COA[SubClass2],"Not Found")</f>
        <v>Sales</v>
      </c>
      <c r="J13240" t="str">
        <f>_xlfn.XLOOKUP(tbl_GL[[#This Row],[Account_key]],tbl_COA[Account_key],tbl_COA[SubAccount],,0)</f>
        <v>Sales</v>
      </c>
      <c r="K13240">
        <f>YEAR(tbl_GL[[#This Row],[Date]])</f>
        <v>2018</v>
      </c>
    </row>
    <row r="13241" spans="1:11" hidden="1" x14ac:dyDescent="0.35">
      <c r="A13241">
        <v>117.2</v>
      </c>
      <c r="B13241" s="24">
        <v>43173</v>
      </c>
      <c r="C13241">
        <v>6</v>
      </c>
      <c r="D13241" s="13">
        <v>10</v>
      </c>
      <c r="E13241" s="13" t="s">
        <v>7</v>
      </c>
      <c r="F13241" s="17">
        <v>1294</v>
      </c>
      <c r="G13241" t="str">
        <f>_xlfn.XLOOKUP(tbl_GL[[#This Row],[Account_key]],tbl_COA[Account_key],tbl_COA[Class],"Not Found")</f>
        <v>Assets</v>
      </c>
      <c r="H13241" t="str">
        <f>_xlfn.XLOOKUP(tbl_GL[[#This Row],[Account_key]],tbl_COA[Account_key],tbl_COA[SubClass],"Not Found")</f>
        <v>Assets</v>
      </c>
      <c r="I13241" t="str">
        <f>_xlfn.XLOOKUP(tbl_GL[[#This Row],[Account_key]],tbl_COA[Account_key],tbl_COA[SubClass2],"Not Found")</f>
        <v>Current Assets</v>
      </c>
      <c r="J13241" t="str">
        <f>_xlfn.XLOOKUP(tbl_GL[[#This Row],[Account_key]],tbl_COA[Account_key],tbl_COA[SubAccount],,0)</f>
        <v>Cash at Bank</v>
      </c>
      <c r="K13241">
        <f>YEAR(tbl_GL[[#This Row],[Date]])</f>
        <v>2018</v>
      </c>
    </row>
    <row r="13242" spans="1:11" hidden="1" x14ac:dyDescent="0.35">
      <c r="A13242">
        <v>118.1</v>
      </c>
      <c r="B13242" s="24">
        <v>43173</v>
      </c>
      <c r="C13242">
        <v>6</v>
      </c>
      <c r="D13242" s="13">
        <v>230</v>
      </c>
      <c r="E13242" s="13" t="s">
        <v>4</v>
      </c>
      <c r="F13242" s="17">
        <v>-2279</v>
      </c>
      <c r="G13242" t="str">
        <f>_xlfn.XLOOKUP(tbl_GL[[#This Row],[Account_key]],tbl_COA[Account_key],tbl_COA[Class],"Not Found")</f>
        <v>Trading account</v>
      </c>
      <c r="H13242" t="str">
        <f>_xlfn.XLOOKUP(tbl_GL[[#This Row],[Account_key]],tbl_COA[Account_key],tbl_COA[SubClass],"Not Found")</f>
        <v>Cost of Sales</v>
      </c>
      <c r="I13242" t="str">
        <f>_xlfn.XLOOKUP(tbl_GL[[#This Row],[Account_key]],tbl_COA[Account_key],tbl_COA[SubClass2],"Not Found")</f>
        <v>Cost of Sales</v>
      </c>
      <c r="J13242" t="str">
        <f>_xlfn.XLOOKUP(tbl_GL[[#This Row],[Account_key]],tbl_COA[Account_key],tbl_COA[SubAccount],,0)</f>
        <v>Cost of Sales</v>
      </c>
      <c r="K13242">
        <f>YEAR(tbl_GL[[#This Row],[Date]])</f>
        <v>2018</v>
      </c>
    </row>
    <row r="13243" spans="1:11" hidden="1" x14ac:dyDescent="0.35">
      <c r="A13243">
        <v>118.2</v>
      </c>
      <c r="B13243" s="24">
        <v>43173</v>
      </c>
      <c r="C13243">
        <v>6</v>
      </c>
      <c r="D13243" s="13">
        <v>60</v>
      </c>
      <c r="E13243" s="13" t="s">
        <v>4</v>
      </c>
      <c r="F13243" s="17">
        <v>-2279</v>
      </c>
      <c r="G13243" t="str">
        <f>_xlfn.XLOOKUP(tbl_GL[[#This Row],[Account_key]],tbl_COA[Account_key],tbl_COA[Class],"Not Found")</f>
        <v>Assets</v>
      </c>
      <c r="H13243" t="str">
        <f>_xlfn.XLOOKUP(tbl_GL[[#This Row],[Account_key]],tbl_COA[Account_key],tbl_COA[SubClass],"Not Found")</f>
        <v>Assets</v>
      </c>
      <c r="I13243" t="str">
        <f>_xlfn.XLOOKUP(tbl_GL[[#This Row],[Account_key]],tbl_COA[Account_key],tbl_COA[SubClass2],"Not Found")</f>
        <v>Current Assets</v>
      </c>
      <c r="J13243" t="str">
        <f>_xlfn.XLOOKUP(tbl_GL[[#This Row],[Account_key]],tbl_COA[Account_key],tbl_COA[SubAccount],,0)</f>
        <v>Inventory</v>
      </c>
      <c r="K13243">
        <f>YEAR(tbl_GL[[#This Row],[Date]])</f>
        <v>2018</v>
      </c>
    </row>
    <row r="13244" spans="1:11" hidden="1" x14ac:dyDescent="0.35">
      <c r="A13244">
        <v>119.1</v>
      </c>
      <c r="B13244" s="24">
        <v>43173</v>
      </c>
      <c r="C13244">
        <v>6</v>
      </c>
      <c r="D13244" s="13">
        <v>210</v>
      </c>
      <c r="E13244" s="13" t="s">
        <v>8</v>
      </c>
      <c r="F13244" s="17">
        <v>5697</v>
      </c>
      <c r="G13244" t="str">
        <f>_xlfn.XLOOKUP(tbl_GL[[#This Row],[Account_key]],tbl_COA[Account_key],tbl_COA[Class],"Not Found")</f>
        <v>Trading account</v>
      </c>
      <c r="H13244" t="str">
        <f>_xlfn.XLOOKUP(tbl_GL[[#This Row],[Account_key]],tbl_COA[Account_key],tbl_COA[SubClass],"Not Found")</f>
        <v>Sales</v>
      </c>
      <c r="I13244" t="str">
        <f>_xlfn.XLOOKUP(tbl_GL[[#This Row],[Account_key]],tbl_COA[Account_key],tbl_COA[SubClass2],"Not Found")</f>
        <v>Sales</v>
      </c>
      <c r="J13244" t="str">
        <f>_xlfn.XLOOKUP(tbl_GL[[#This Row],[Account_key]],tbl_COA[Account_key],tbl_COA[SubAccount],,0)</f>
        <v>Sales</v>
      </c>
      <c r="K13244">
        <f>YEAR(tbl_GL[[#This Row],[Date]])</f>
        <v>2018</v>
      </c>
    </row>
    <row r="13245" spans="1:11" hidden="1" x14ac:dyDescent="0.35">
      <c r="A13245">
        <v>119.2</v>
      </c>
      <c r="B13245" s="24">
        <v>43173</v>
      </c>
      <c r="C13245">
        <v>6</v>
      </c>
      <c r="D13245" s="13">
        <v>30</v>
      </c>
      <c r="E13245" s="13" t="s">
        <v>8</v>
      </c>
      <c r="F13245" s="17">
        <v>5697</v>
      </c>
      <c r="G13245" t="str">
        <f>_xlfn.XLOOKUP(tbl_GL[[#This Row],[Account_key]],tbl_COA[Account_key],tbl_COA[Class],"Not Found")</f>
        <v>Assets</v>
      </c>
      <c r="H13245" t="str">
        <f>_xlfn.XLOOKUP(tbl_GL[[#This Row],[Account_key]],tbl_COA[Account_key],tbl_COA[SubClass],"Not Found")</f>
        <v>Assets</v>
      </c>
      <c r="I13245" t="str">
        <f>_xlfn.XLOOKUP(tbl_GL[[#This Row],[Account_key]],tbl_COA[Account_key],tbl_COA[SubClass2],"Not Found")</f>
        <v>Current Assets</v>
      </c>
      <c r="J13245" t="str">
        <f>_xlfn.XLOOKUP(tbl_GL[[#This Row],[Account_key]],tbl_COA[Account_key],tbl_COA[SubAccount],,0)</f>
        <v>Trade Receivables</v>
      </c>
      <c r="K13245">
        <f>YEAR(tbl_GL[[#This Row],[Date]])</f>
        <v>2018</v>
      </c>
    </row>
    <row r="13246" spans="1:11" hidden="1" x14ac:dyDescent="0.35">
      <c r="A13246">
        <v>120.1</v>
      </c>
      <c r="B13246" s="24">
        <v>43174</v>
      </c>
      <c r="C13246">
        <v>6</v>
      </c>
      <c r="D13246" s="13">
        <v>10</v>
      </c>
      <c r="E13246" s="13" t="s">
        <v>112</v>
      </c>
      <c r="F13246" s="17">
        <v>-140</v>
      </c>
      <c r="G13246" t="str">
        <f>_xlfn.XLOOKUP(tbl_GL[[#This Row],[Account_key]],tbl_COA[Account_key],tbl_COA[Class],"Not Found")</f>
        <v>Assets</v>
      </c>
      <c r="H13246" t="str">
        <f>_xlfn.XLOOKUP(tbl_GL[[#This Row],[Account_key]],tbl_COA[Account_key],tbl_COA[SubClass],"Not Found")</f>
        <v>Assets</v>
      </c>
      <c r="I13246" t="str">
        <f>_xlfn.XLOOKUP(tbl_GL[[#This Row],[Account_key]],tbl_COA[Account_key],tbl_COA[SubClass2],"Not Found")</f>
        <v>Current Assets</v>
      </c>
      <c r="J13246" t="str">
        <f>_xlfn.XLOOKUP(tbl_GL[[#This Row],[Account_key]],tbl_COA[Account_key],tbl_COA[SubAccount],,0)</f>
        <v>Cash at Bank</v>
      </c>
      <c r="K13246">
        <f>YEAR(tbl_GL[[#This Row],[Date]])</f>
        <v>2018</v>
      </c>
    </row>
    <row r="13247" spans="1:11" hidden="1" x14ac:dyDescent="0.35">
      <c r="A13247">
        <v>120.2</v>
      </c>
      <c r="B13247" s="24">
        <v>43174</v>
      </c>
      <c r="C13247">
        <v>6</v>
      </c>
      <c r="D13247" s="13">
        <v>121</v>
      </c>
      <c r="E13247" s="13" t="s">
        <v>112</v>
      </c>
      <c r="F13247" s="17">
        <v>-140</v>
      </c>
      <c r="G13247" t="str">
        <f>_xlfn.XLOOKUP(tbl_GL[[#This Row],[Account_key]],tbl_COA[Account_key],tbl_COA[Class],"Not Found")</f>
        <v>Liabilities and Owners Equity</v>
      </c>
      <c r="H13247" t="str">
        <f>_xlfn.XLOOKUP(tbl_GL[[#This Row],[Account_key]],tbl_COA[Account_key],tbl_COA[SubClass],"Not Found")</f>
        <v>Liabilities</v>
      </c>
      <c r="I13247" t="str">
        <f>_xlfn.XLOOKUP(tbl_GL[[#This Row],[Account_key]],tbl_COA[Account_key],tbl_COA[SubClass2],"Not Found")</f>
        <v>Current Liabilities</v>
      </c>
      <c r="J13247" t="str">
        <f>_xlfn.XLOOKUP(tbl_GL[[#This Row],[Account_key]],tbl_COA[Account_key],tbl_COA[SubAccount],,0)</f>
        <v>Interest Payable</v>
      </c>
      <c r="K13247">
        <f>YEAR(tbl_GL[[#This Row],[Date]])</f>
        <v>2018</v>
      </c>
    </row>
    <row r="13248" spans="1:11" hidden="1" x14ac:dyDescent="0.35">
      <c r="A13248">
        <v>121.1</v>
      </c>
      <c r="B13248" s="24">
        <v>43174</v>
      </c>
      <c r="C13248">
        <v>6</v>
      </c>
      <c r="D13248" s="13">
        <v>220</v>
      </c>
      <c r="E13248" s="13" t="s">
        <v>81</v>
      </c>
      <c r="F13248" s="17">
        <v>-1005</v>
      </c>
      <c r="G13248" t="str">
        <f>_xlfn.XLOOKUP(tbl_GL[[#This Row],[Account_key]],tbl_COA[Account_key],tbl_COA[Class],"Not Found")</f>
        <v>Trading account</v>
      </c>
      <c r="H13248" t="str">
        <f>_xlfn.XLOOKUP(tbl_GL[[#This Row],[Account_key]],tbl_COA[Account_key],tbl_COA[SubClass],"Not Found")</f>
        <v>Sales</v>
      </c>
      <c r="I13248" t="str">
        <f>_xlfn.XLOOKUP(tbl_GL[[#This Row],[Account_key]],tbl_COA[Account_key],tbl_COA[SubClass2],"Not Found")</f>
        <v>Sales</v>
      </c>
      <c r="J13248" t="str">
        <f>_xlfn.XLOOKUP(tbl_GL[[#This Row],[Account_key]],tbl_COA[Account_key],tbl_COA[SubAccount],,0)</f>
        <v>Sales Return</v>
      </c>
      <c r="K13248">
        <f>YEAR(tbl_GL[[#This Row],[Date]])</f>
        <v>2018</v>
      </c>
    </row>
    <row r="13249" spans="1:11" hidden="1" x14ac:dyDescent="0.35">
      <c r="A13249">
        <v>121.2</v>
      </c>
      <c r="B13249" s="24">
        <v>43174</v>
      </c>
      <c r="C13249">
        <v>6</v>
      </c>
      <c r="D13249" s="13">
        <v>20</v>
      </c>
      <c r="E13249" s="13" t="s">
        <v>81</v>
      </c>
      <c r="F13249" s="17">
        <v>-1005</v>
      </c>
      <c r="G13249" t="str">
        <f>_xlfn.XLOOKUP(tbl_GL[[#This Row],[Account_key]],tbl_COA[Account_key],tbl_COA[Class],"Not Found")</f>
        <v>Assets</v>
      </c>
      <c r="H13249" t="str">
        <f>_xlfn.XLOOKUP(tbl_GL[[#This Row],[Account_key]],tbl_COA[Account_key],tbl_COA[SubClass],"Not Found")</f>
        <v>Assets</v>
      </c>
      <c r="I13249" t="str">
        <f>_xlfn.XLOOKUP(tbl_GL[[#This Row],[Account_key]],tbl_COA[Account_key],tbl_COA[SubClass2],"Not Found")</f>
        <v>Current Assets</v>
      </c>
      <c r="J13249" t="str">
        <f>_xlfn.XLOOKUP(tbl_GL[[#This Row],[Account_key]],tbl_COA[Account_key],tbl_COA[SubAccount],,0)</f>
        <v>Cash in hand</v>
      </c>
      <c r="K13249">
        <f>YEAR(tbl_GL[[#This Row],[Date]])</f>
        <v>2018</v>
      </c>
    </row>
    <row r="13250" spans="1:11" hidden="1" x14ac:dyDescent="0.35">
      <c r="A13250">
        <v>122.1</v>
      </c>
      <c r="B13250" s="24">
        <v>43174</v>
      </c>
      <c r="C13250">
        <v>6</v>
      </c>
      <c r="D13250" s="13">
        <v>260</v>
      </c>
      <c r="E13250" s="13" t="s">
        <v>97</v>
      </c>
      <c r="F13250" s="17">
        <v>-1403</v>
      </c>
      <c r="G13250" t="str">
        <f>_xlfn.XLOOKUP(tbl_GL[[#This Row],[Account_key]],tbl_COA[Account_key],tbl_COA[Class],"Not Found")</f>
        <v>Operating account</v>
      </c>
      <c r="H13250" t="str">
        <f>_xlfn.XLOOKUP(tbl_GL[[#This Row],[Account_key]],tbl_COA[Account_key],tbl_COA[SubClass],"Not Found")</f>
        <v>Operating Expenses</v>
      </c>
      <c r="I13250" t="str">
        <f>_xlfn.XLOOKUP(tbl_GL[[#This Row],[Account_key]],tbl_COA[Account_key],tbl_COA[SubClass2],"Not Found")</f>
        <v>Marketing</v>
      </c>
      <c r="J13250" t="str">
        <f>_xlfn.XLOOKUP(tbl_GL[[#This Row],[Account_key]],tbl_COA[Account_key],tbl_COA[SubAccount],,0)</f>
        <v>Commissions</v>
      </c>
      <c r="K13250">
        <f>YEAR(tbl_GL[[#This Row],[Date]])</f>
        <v>2018</v>
      </c>
    </row>
    <row r="13251" spans="1:11" hidden="1" x14ac:dyDescent="0.35">
      <c r="A13251">
        <v>122.2</v>
      </c>
      <c r="B13251" s="24">
        <v>43174</v>
      </c>
      <c r="C13251">
        <v>6</v>
      </c>
      <c r="D13251" s="13">
        <v>120</v>
      </c>
      <c r="E13251" s="13" t="s">
        <v>97</v>
      </c>
      <c r="F13251" s="17">
        <v>1403</v>
      </c>
      <c r="G13251" t="str">
        <f>_xlfn.XLOOKUP(tbl_GL[[#This Row],[Account_key]],tbl_COA[Account_key],tbl_COA[Class],"Not Found")</f>
        <v>Liabilities and Owners Equity</v>
      </c>
      <c r="H13251" t="str">
        <f>_xlfn.XLOOKUP(tbl_GL[[#This Row],[Account_key]],tbl_COA[Account_key],tbl_COA[SubClass],"Not Found")</f>
        <v>Liabilities</v>
      </c>
      <c r="I13251" t="str">
        <f>_xlfn.XLOOKUP(tbl_GL[[#This Row],[Account_key]],tbl_COA[Account_key],tbl_COA[SubClass2],"Not Found")</f>
        <v>Current Liabilities</v>
      </c>
      <c r="J13251" t="str">
        <f>_xlfn.XLOOKUP(tbl_GL[[#This Row],[Account_key]],tbl_COA[Account_key],tbl_COA[SubAccount],,0)</f>
        <v>Accrued Expenses</v>
      </c>
      <c r="K13251">
        <f>YEAR(tbl_GL[[#This Row],[Date]])</f>
        <v>2018</v>
      </c>
    </row>
    <row r="13252" spans="1:11" hidden="1" x14ac:dyDescent="0.35">
      <c r="A13252">
        <v>123.1</v>
      </c>
      <c r="B13252" s="24">
        <v>43176</v>
      </c>
      <c r="C13252">
        <v>6</v>
      </c>
      <c r="D13252" s="13">
        <v>10</v>
      </c>
      <c r="E13252" s="13" t="s">
        <v>98</v>
      </c>
      <c r="F13252" s="17">
        <v>-911</v>
      </c>
      <c r="G13252" t="str">
        <f>_xlfn.XLOOKUP(tbl_GL[[#This Row],[Account_key]],tbl_COA[Account_key],tbl_COA[Class],"Not Found")</f>
        <v>Assets</v>
      </c>
      <c r="H13252" t="str">
        <f>_xlfn.XLOOKUP(tbl_GL[[#This Row],[Account_key]],tbl_COA[Account_key],tbl_COA[SubClass],"Not Found")</f>
        <v>Assets</v>
      </c>
      <c r="I13252" t="str">
        <f>_xlfn.XLOOKUP(tbl_GL[[#This Row],[Account_key]],tbl_COA[Account_key],tbl_COA[SubClass2],"Not Found")</f>
        <v>Current Assets</v>
      </c>
      <c r="J13252" t="str">
        <f>_xlfn.XLOOKUP(tbl_GL[[#This Row],[Account_key]],tbl_COA[Account_key],tbl_COA[SubAccount],,0)</f>
        <v>Cash at Bank</v>
      </c>
      <c r="K13252">
        <f>YEAR(tbl_GL[[#This Row],[Date]])</f>
        <v>2018</v>
      </c>
    </row>
    <row r="13253" spans="1:11" hidden="1" x14ac:dyDescent="0.35">
      <c r="A13253">
        <v>123.2</v>
      </c>
      <c r="B13253" s="24">
        <v>43176</v>
      </c>
      <c r="C13253">
        <v>6</v>
      </c>
      <c r="D13253" s="13">
        <v>120</v>
      </c>
      <c r="E13253" s="13" t="s">
        <v>98</v>
      </c>
      <c r="F13253" s="17">
        <v>-911</v>
      </c>
      <c r="G13253" t="str">
        <f>_xlfn.XLOOKUP(tbl_GL[[#This Row],[Account_key]],tbl_COA[Account_key],tbl_COA[Class],"Not Found")</f>
        <v>Liabilities and Owners Equity</v>
      </c>
      <c r="H13253" t="str">
        <f>_xlfn.XLOOKUP(tbl_GL[[#This Row],[Account_key]],tbl_COA[Account_key],tbl_COA[SubClass],"Not Found")</f>
        <v>Liabilities</v>
      </c>
      <c r="I13253" t="str">
        <f>_xlfn.XLOOKUP(tbl_GL[[#This Row],[Account_key]],tbl_COA[Account_key],tbl_COA[SubClass2],"Not Found")</f>
        <v>Current Liabilities</v>
      </c>
      <c r="J13253" t="str">
        <f>_xlfn.XLOOKUP(tbl_GL[[#This Row],[Account_key]],tbl_COA[Account_key],tbl_COA[SubAccount],,0)</f>
        <v>Accrued Expenses</v>
      </c>
      <c r="K13253">
        <f>YEAR(tbl_GL[[#This Row],[Date]])</f>
        <v>2018</v>
      </c>
    </row>
    <row r="13254" spans="1:11" hidden="1" x14ac:dyDescent="0.35">
      <c r="A13254">
        <v>124.1</v>
      </c>
      <c r="B13254" s="24">
        <v>43177</v>
      </c>
      <c r="C13254">
        <v>6</v>
      </c>
      <c r="D13254" s="13">
        <v>10</v>
      </c>
      <c r="E13254" s="13" t="s">
        <v>98</v>
      </c>
      <c r="F13254" s="17">
        <v>-884</v>
      </c>
      <c r="G13254" t="str">
        <f>_xlfn.XLOOKUP(tbl_GL[[#This Row],[Account_key]],tbl_COA[Account_key],tbl_COA[Class],"Not Found")</f>
        <v>Assets</v>
      </c>
      <c r="H13254" t="str">
        <f>_xlfn.XLOOKUP(tbl_GL[[#This Row],[Account_key]],tbl_COA[Account_key],tbl_COA[SubClass],"Not Found")</f>
        <v>Assets</v>
      </c>
      <c r="I13254" t="str">
        <f>_xlfn.XLOOKUP(tbl_GL[[#This Row],[Account_key]],tbl_COA[Account_key],tbl_COA[SubClass2],"Not Found")</f>
        <v>Current Assets</v>
      </c>
      <c r="J13254" t="str">
        <f>_xlfn.XLOOKUP(tbl_GL[[#This Row],[Account_key]],tbl_COA[Account_key],tbl_COA[SubAccount],,0)</f>
        <v>Cash at Bank</v>
      </c>
      <c r="K13254">
        <f>YEAR(tbl_GL[[#This Row],[Date]])</f>
        <v>2018</v>
      </c>
    </row>
    <row r="13255" spans="1:11" hidden="1" x14ac:dyDescent="0.35">
      <c r="A13255">
        <v>124.2</v>
      </c>
      <c r="B13255" s="24">
        <v>43177</v>
      </c>
      <c r="C13255">
        <v>6</v>
      </c>
      <c r="D13255" s="13">
        <v>120</v>
      </c>
      <c r="E13255" s="13" t="s">
        <v>98</v>
      </c>
      <c r="F13255" s="17">
        <v>-884</v>
      </c>
      <c r="G13255" t="str">
        <f>_xlfn.XLOOKUP(tbl_GL[[#This Row],[Account_key]],tbl_COA[Account_key],tbl_COA[Class],"Not Found")</f>
        <v>Liabilities and Owners Equity</v>
      </c>
      <c r="H13255" t="str">
        <f>_xlfn.XLOOKUP(tbl_GL[[#This Row],[Account_key]],tbl_COA[Account_key],tbl_COA[SubClass],"Not Found")</f>
        <v>Liabilities</v>
      </c>
      <c r="I13255" t="str">
        <f>_xlfn.XLOOKUP(tbl_GL[[#This Row],[Account_key]],tbl_COA[Account_key],tbl_COA[SubClass2],"Not Found")</f>
        <v>Current Liabilities</v>
      </c>
      <c r="J13255" t="str">
        <f>_xlfn.XLOOKUP(tbl_GL[[#This Row],[Account_key]],tbl_COA[Account_key],tbl_COA[SubAccount],,0)</f>
        <v>Accrued Expenses</v>
      </c>
      <c r="K13255">
        <f>YEAR(tbl_GL[[#This Row],[Date]])</f>
        <v>2018</v>
      </c>
    </row>
    <row r="13256" spans="1:11" hidden="1" x14ac:dyDescent="0.35">
      <c r="A13256">
        <v>125.1</v>
      </c>
      <c r="B13256" s="24">
        <v>43177</v>
      </c>
      <c r="C13256">
        <v>6</v>
      </c>
      <c r="D13256" s="13">
        <v>260</v>
      </c>
      <c r="E13256" s="13" t="s">
        <v>97</v>
      </c>
      <c r="F13256" s="17">
        <v>-1184</v>
      </c>
      <c r="G13256" t="str">
        <f>_xlfn.XLOOKUP(tbl_GL[[#This Row],[Account_key]],tbl_COA[Account_key],tbl_COA[Class],"Not Found")</f>
        <v>Operating account</v>
      </c>
      <c r="H13256" t="str">
        <f>_xlfn.XLOOKUP(tbl_GL[[#This Row],[Account_key]],tbl_COA[Account_key],tbl_COA[SubClass],"Not Found")</f>
        <v>Operating Expenses</v>
      </c>
      <c r="I13256" t="str">
        <f>_xlfn.XLOOKUP(tbl_GL[[#This Row],[Account_key]],tbl_COA[Account_key],tbl_COA[SubClass2],"Not Found")</f>
        <v>Marketing</v>
      </c>
      <c r="J13256" t="str">
        <f>_xlfn.XLOOKUP(tbl_GL[[#This Row],[Account_key]],tbl_COA[Account_key],tbl_COA[SubAccount],,0)</f>
        <v>Commissions</v>
      </c>
      <c r="K13256">
        <f>YEAR(tbl_GL[[#This Row],[Date]])</f>
        <v>2018</v>
      </c>
    </row>
    <row r="13257" spans="1:11" hidden="1" x14ac:dyDescent="0.35">
      <c r="A13257">
        <v>125.2</v>
      </c>
      <c r="B13257" s="24">
        <v>43177</v>
      </c>
      <c r="C13257">
        <v>6</v>
      </c>
      <c r="D13257" s="13">
        <v>120</v>
      </c>
      <c r="E13257" s="13" t="s">
        <v>97</v>
      </c>
      <c r="F13257" s="17">
        <v>1184</v>
      </c>
      <c r="G13257" t="str">
        <f>_xlfn.XLOOKUP(tbl_GL[[#This Row],[Account_key]],tbl_COA[Account_key],tbl_COA[Class],"Not Found")</f>
        <v>Liabilities and Owners Equity</v>
      </c>
      <c r="H13257" t="str">
        <f>_xlfn.XLOOKUP(tbl_GL[[#This Row],[Account_key]],tbl_COA[Account_key],tbl_COA[SubClass],"Not Found")</f>
        <v>Liabilities</v>
      </c>
      <c r="I13257" t="str">
        <f>_xlfn.XLOOKUP(tbl_GL[[#This Row],[Account_key]],tbl_COA[Account_key],tbl_COA[SubClass2],"Not Found")</f>
        <v>Current Liabilities</v>
      </c>
      <c r="J13257" t="str">
        <f>_xlfn.XLOOKUP(tbl_GL[[#This Row],[Account_key]],tbl_COA[Account_key],tbl_COA[SubAccount],,0)</f>
        <v>Accrued Expenses</v>
      </c>
      <c r="K13257">
        <f>YEAR(tbl_GL[[#This Row],[Date]])</f>
        <v>2018</v>
      </c>
    </row>
    <row r="13258" spans="1:11" hidden="1" x14ac:dyDescent="0.35">
      <c r="A13258">
        <v>126.1</v>
      </c>
      <c r="B13258" s="24">
        <v>43179</v>
      </c>
      <c r="C13258">
        <v>6</v>
      </c>
      <c r="D13258" s="13">
        <v>260</v>
      </c>
      <c r="E13258" s="13" t="s">
        <v>83</v>
      </c>
      <c r="F13258" s="17">
        <v>480</v>
      </c>
      <c r="G13258" t="str">
        <f>_xlfn.XLOOKUP(tbl_GL[[#This Row],[Account_key]],tbl_COA[Account_key],tbl_COA[Class],"Not Found")</f>
        <v>Operating account</v>
      </c>
      <c r="H13258" t="str">
        <f>_xlfn.XLOOKUP(tbl_GL[[#This Row],[Account_key]],tbl_COA[Account_key],tbl_COA[SubClass],"Not Found")</f>
        <v>Operating Expenses</v>
      </c>
      <c r="I13258" t="str">
        <f>_xlfn.XLOOKUP(tbl_GL[[#This Row],[Account_key]],tbl_COA[Account_key],tbl_COA[SubClass2],"Not Found")</f>
        <v>Marketing</v>
      </c>
      <c r="J13258" t="str">
        <f>_xlfn.XLOOKUP(tbl_GL[[#This Row],[Account_key]],tbl_COA[Account_key],tbl_COA[SubAccount],,0)</f>
        <v>Commissions</v>
      </c>
      <c r="K13258">
        <f>YEAR(tbl_GL[[#This Row],[Date]])</f>
        <v>2018</v>
      </c>
    </row>
    <row r="13259" spans="1:11" hidden="1" x14ac:dyDescent="0.35">
      <c r="A13259">
        <v>126.2</v>
      </c>
      <c r="B13259" s="24">
        <v>43179</v>
      </c>
      <c r="C13259">
        <v>6</v>
      </c>
      <c r="D13259" s="13">
        <v>20</v>
      </c>
      <c r="E13259" s="13" t="s">
        <v>83</v>
      </c>
      <c r="F13259" s="17">
        <v>480</v>
      </c>
      <c r="G13259" t="str">
        <f>_xlfn.XLOOKUP(tbl_GL[[#This Row],[Account_key]],tbl_COA[Account_key],tbl_COA[Class],"Not Found")</f>
        <v>Assets</v>
      </c>
      <c r="H13259" t="str">
        <f>_xlfn.XLOOKUP(tbl_GL[[#This Row],[Account_key]],tbl_COA[Account_key],tbl_COA[SubClass],"Not Found")</f>
        <v>Assets</v>
      </c>
      <c r="I13259" t="str">
        <f>_xlfn.XLOOKUP(tbl_GL[[#This Row],[Account_key]],tbl_COA[Account_key],tbl_COA[SubClass2],"Not Found")</f>
        <v>Current Assets</v>
      </c>
      <c r="J13259" t="str">
        <f>_xlfn.XLOOKUP(tbl_GL[[#This Row],[Account_key]],tbl_COA[Account_key],tbl_COA[SubAccount],,0)</f>
        <v>Cash in hand</v>
      </c>
      <c r="K13259">
        <f>YEAR(tbl_GL[[#This Row],[Date]])</f>
        <v>2018</v>
      </c>
    </row>
    <row r="13260" spans="1:11" hidden="1" x14ac:dyDescent="0.35">
      <c r="A13260">
        <v>127.1</v>
      </c>
      <c r="B13260" s="24">
        <v>43180</v>
      </c>
      <c r="C13260">
        <v>6</v>
      </c>
      <c r="D13260" s="13">
        <v>30</v>
      </c>
      <c r="E13260" s="13" t="s">
        <v>80</v>
      </c>
      <c r="F13260" s="17">
        <v>-5104</v>
      </c>
      <c r="G13260" t="str">
        <f>_xlfn.XLOOKUP(tbl_GL[[#This Row],[Account_key]],tbl_COA[Account_key],tbl_COA[Class],"Not Found")</f>
        <v>Assets</v>
      </c>
      <c r="H13260" t="str">
        <f>_xlfn.XLOOKUP(tbl_GL[[#This Row],[Account_key]],tbl_COA[Account_key],tbl_COA[SubClass],"Not Found")</f>
        <v>Assets</v>
      </c>
      <c r="I13260" t="str">
        <f>_xlfn.XLOOKUP(tbl_GL[[#This Row],[Account_key]],tbl_COA[Account_key],tbl_COA[SubClass2],"Not Found")</f>
        <v>Current Assets</v>
      </c>
      <c r="J13260" t="str">
        <f>_xlfn.XLOOKUP(tbl_GL[[#This Row],[Account_key]],tbl_COA[Account_key],tbl_COA[SubAccount],,0)</f>
        <v>Trade Receivables</v>
      </c>
      <c r="K13260">
        <f>YEAR(tbl_GL[[#This Row],[Date]])</f>
        <v>2018</v>
      </c>
    </row>
    <row r="13261" spans="1:11" hidden="1" x14ac:dyDescent="0.35">
      <c r="A13261">
        <v>127.2</v>
      </c>
      <c r="B13261" s="24">
        <v>43180</v>
      </c>
      <c r="C13261">
        <v>6</v>
      </c>
      <c r="D13261" s="13">
        <v>10</v>
      </c>
      <c r="E13261" s="13" t="s">
        <v>80</v>
      </c>
      <c r="F13261" s="17">
        <v>5104</v>
      </c>
      <c r="G13261" t="str">
        <f>_xlfn.XLOOKUP(tbl_GL[[#This Row],[Account_key]],tbl_COA[Account_key],tbl_COA[Class],"Not Found")</f>
        <v>Assets</v>
      </c>
      <c r="H13261" t="str">
        <f>_xlfn.XLOOKUP(tbl_GL[[#This Row],[Account_key]],tbl_COA[Account_key],tbl_COA[SubClass],"Not Found")</f>
        <v>Assets</v>
      </c>
      <c r="I13261" t="str">
        <f>_xlfn.XLOOKUP(tbl_GL[[#This Row],[Account_key]],tbl_COA[Account_key],tbl_COA[SubClass2],"Not Found")</f>
        <v>Current Assets</v>
      </c>
      <c r="J13261" t="str">
        <f>_xlfn.XLOOKUP(tbl_GL[[#This Row],[Account_key]],tbl_COA[Account_key],tbl_COA[SubAccount],,0)</f>
        <v>Cash at Bank</v>
      </c>
      <c r="K13261">
        <f>YEAR(tbl_GL[[#This Row],[Date]])</f>
        <v>2018</v>
      </c>
    </row>
    <row r="13262" spans="1:11" hidden="1" x14ac:dyDescent="0.35">
      <c r="A13262">
        <v>128.1</v>
      </c>
      <c r="B13262" s="24">
        <v>43181</v>
      </c>
      <c r="C13262">
        <v>6</v>
      </c>
      <c r="D13262" s="13">
        <v>310</v>
      </c>
      <c r="E13262" s="13" t="s">
        <v>99</v>
      </c>
      <c r="F13262" s="17">
        <v>-52</v>
      </c>
      <c r="G13262" t="str">
        <f>_xlfn.XLOOKUP(tbl_GL[[#This Row],[Account_key]],tbl_COA[Account_key],tbl_COA[Class],"Not Found")</f>
        <v>Operating account</v>
      </c>
      <c r="H13262" t="str">
        <f>_xlfn.XLOOKUP(tbl_GL[[#This Row],[Account_key]],tbl_COA[Account_key],tbl_COA[SubClass],"Not Found")</f>
        <v>Operating Expenses</v>
      </c>
      <c r="I13262" t="str">
        <f>_xlfn.XLOOKUP(tbl_GL[[#This Row],[Account_key]],tbl_COA[Account_key],tbl_COA[SubClass2],"Not Found")</f>
        <v>Administration</v>
      </c>
      <c r="J13262" t="str">
        <f>_xlfn.XLOOKUP(tbl_GL[[#This Row],[Account_key]],tbl_COA[Account_key],tbl_COA[SubAccount],,0)</f>
        <v>Office Supplies</v>
      </c>
      <c r="K13262">
        <f>YEAR(tbl_GL[[#This Row],[Date]])</f>
        <v>2018</v>
      </c>
    </row>
    <row r="13263" spans="1:11" hidden="1" x14ac:dyDescent="0.35">
      <c r="A13263">
        <v>128.19999999999999</v>
      </c>
      <c r="B13263" s="24">
        <v>43181</v>
      </c>
      <c r="C13263">
        <v>6</v>
      </c>
      <c r="D13263" s="13">
        <v>20</v>
      </c>
      <c r="E13263" s="13" t="s">
        <v>99</v>
      </c>
      <c r="F13263" s="17">
        <v>-52</v>
      </c>
      <c r="G13263" t="str">
        <f>_xlfn.XLOOKUP(tbl_GL[[#This Row],[Account_key]],tbl_COA[Account_key],tbl_COA[Class],"Not Found")</f>
        <v>Assets</v>
      </c>
      <c r="H13263" t="str">
        <f>_xlfn.XLOOKUP(tbl_GL[[#This Row],[Account_key]],tbl_COA[Account_key],tbl_COA[SubClass],"Not Found")</f>
        <v>Assets</v>
      </c>
      <c r="I13263" t="str">
        <f>_xlfn.XLOOKUP(tbl_GL[[#This Row],[Account_key]],tbl_COA[Account_key],tbl_COA[SubClass2],"Not Found")</f>
        <v>Current Assets</v>
      </c>
      <c r="J13263" t="str">
        <f>_xlfn.XLOOKUP(tbl_GL[[#This Row],[Account_key]],tbl_COA[Account_key],tbl_COA[SubAccount],,0)</f>
        <v>Cash in hand</v>
      </c>
      <c r="K13263">
        <f>YEAR(tbl_GL[[#This Row],[Date]])</f>
        <v>2018</v>
      </c>
    </row>
    <row r="13264" spans="1:11" hidden="1" x14ac:dyDescent="0.35">
      <c r="A13264">
        <v>129.1</v>
      </c>
      <c r="B13264" s="24">
        <v>43181</v>
      </c>
      <c r="C13264">
        <v>6</v>
      </c>
      <c r="D13264" s="13">
        <v>10</v>
      </c>
      <c r="E13264" s="13" t="s">
        <v>98</v>
      </c>
      <c r="F13264" s="17">
        <v>-732</v>
      </c>
      <c r="G13264" t="str">
        <f>_xlfn.XLOOKUP(tbl_GL[[#This Row],[Account_key]],tbl_COA[Account_key],tbl_COA[Class],"Not Found")</f>
        <v>Assets</v>
      </c>
      <c r="H13264" t="str">
        <f>_xlfn.XLOOKUP(tbl_GL[[#This Row],[Account_key]],tbl_COA[Account_key],tbl_COA[SubClass],"Not Found")</f>
        <v>Assets</v>
      </c>
      <c r="I13264" t="str">
        <f>_xlfn.XLOOKUP(tbl_GL[[#This Row],[Account_key]],tbl_COA[Account_key],tbl_COA[SubClass2],"Not Found")</f>
        <v>Current Assets</v>
      </c>
      <c r="J13264" t="str">
        <f>_xlfn.XLOOKUP(tbl_GL[[#This Row],[Account_key]],tbl_COA[Account_key],tbl_COA[SubAccount],,0)</f>
        <v>Cash at Bank</v>
      </c>
      <c r="K13264">
        <f>YEAR(tbl_GL[[#This Row],[Date]])</f>
        <v>2018</v>
      </c>
    </row>
    <row r="13265" spans="1:11" hidden="1" x14ac:dyDescent="0.35">
      <c r="A13265">
        <v>129.19999999999999</v>
      </c>
      <c r="B13265" s="24">
        <v>43181</v>
      </c>
      <c r="C13265">
        <v>6</v>
      </c>
      <c r="D13265" s="13">
        <v>120</v>
      </c>
      <c r="E13265" s="13" t="s">
        <v>98</v>
      </c>
      <c r="F13265" s="17">
        <v>-732</v>
      </c>
      <c r="G13265" t="str">
        <f>_xlfn.XLOOKUP(tbl_GL[[#This Row],[Account_key]],tbl_COA[Account_key],tbl_COA[Class],"Not Found")</f>
        <v>Liabilities and Owners Equity</v>
      </c>
      <c r="H13265" t="str">
        <f>_xlfn.XLOOKUP(tbl_GL[[#This Row],[Account_key]],tbl_COA[Account_key],tbl_COA[SubClass],"Not Found")</f>
        <v>Liabilities</v>
      </c>
      <c r="I13265" t="str">
        <f>_xlfn.XLOOKUP(tbl_GL[[#This Row],[Account_key]],tbl_COA[Account_key],tbl_COA[SubClass2],"Not Found")</f>
        <v>Current Liabilities</v>
      </c>
      <c r="J13265" t="str">
        <f>_xlfn.XLOOKUP(tbl_GL[[#This Row],[Account_key]],tbl_COA[Account_key],tbl_COA[SubAccount],,0)</f>
        <v>Accrued Expenses</v>
      </c>
      <c r="K13265">
        <f>YEAR(tbl_GL[[#This Row],[Date]])</f>
        <v>2018</v>
      </c>
    </row>
    <row r="13266" spans="1:11" hidden="1" x14ac:dyDescent="0.35">
      <c r="A13266">
        <v>130.1</v>
      </c>
      <c r="B13266" s="24">
        <v>43182</v>
      </c>
      <c r="C13266">
        <v>6</v>
      </c>
      <c r="D13266" s="13">
        <v>330</v>
      </c>
      <c r="E13266" s="13" t="s">
        <v>97</v>
      </c>
      <c r="F13266" s="17">
        <v>-1438</v>
      </c>
      <c r="G13266" t="str">
        <f>_xlfn.XLOOKUP(tbl_GL[[#This Row],[Account_key]],tbl_COA[Account_key],tbl_COA[Class],"Not Found")</f>
        <v>Operating account</v>
      </c>
      <c r="H13266" t="str">
        <f>_xlfn.XLOOKUP(tbl_GL[[#This Row],[Account_key]],tbl_COA[Account_key],tbl_COA[SubClass],"Not Found")</f>
        <v>Operating Expenses</v>
      </c>
      <c r="I13266" t="str">
        <f>_xlfn.XLOOKUP(tbl_GL[[#This Row],[Account_key]],tbl_COA[Account_key],tbl_COA[SubClass2],"Not Found")</f>
        <v>Administration</v>
      </c>
      <c r="J13266" t="str">
        <f>_xlfn.XLOOKUP(tbl_GL[[#This Row],[Account_key]],tbl_COA[Account_key],tbl_COA[SubAccount],,0)</f>
        <v>Telephone</v>
      </c>
      <c r="K13266">
        <f>YEAR(tbl_GL[[#This Row],[Date]])</f>
        <v>2018</v>
      </c>
    </row>
    <row r="13267" spans="1:11" hidden="1" x14ac:dyDescent="0.35">
      <c r="A13267">
        <v>130.19999999999999</v>
      </c>
      <c r="B13267" s="24">
        <v>43182</v>
      </c>
      <c r="C13267">
        <v>6</v>
      </c>
      <c r="D13267" s="13">
        <v>120</v>
      </c>
      <c r="E13267" s="13" t="s">
        <v>97</v>
      </c>
      <c r="F13267" s="17">
        <v>1438</v>
      </c>
      <c r="G13267" t="str">
        <f>_xlfn.XLOOKUP(tbl_GL[[#This Row],[Account_key]],tbl_COA[Account_key],tbl_COA[Class],"Not Found")</f>
        <v>Liabilities and Owners Equity</v>
      </c>
      <c r="H13267" t="str">
        <f>_xlfn.XLOOKUP(tbl_GL[[#This Row],[Account_key]],tbl_COA[Account_key],tbl_COA[SubClass],"Not Found")</f>
        <v>Liabilities</v>
      </c>
      <c r="I13267" t="str">
        <f>_xlfn.XLOOKUP(tbl_GL[[#This Row],[Account_key]],tbl_COA[Account_key],tbl_COA[SubClass2],"Not Found")</f>
        <v>Current Liabilities</v>
      </c>
      <c r="J13267" t="str">
        <f>_xlfn.XLOOKUP(tbl_GL[[#This Row],[Account_key]],tbl_COA[Account_key],tbl_COA[SubAccount],,0)</f>
        <v>Accrued Expenses</v>
      </c>
      <c r="K13267">
        <f>YEAR(tbl_GL[[#This Row],[Date]])</f>
        <v>2018</v>
      </c>
    </row>
    <row r="13268" spans="1:11" hidden="1" x14ac:dyDescent="0.35">
      <c r="A13268">
        <v>131.1</v>
      </c>
      <c r="B13268" s="24">
        <v>43185</v>
      </c>
      <c r="C13268">
        <v>6</v>
      </c>
      <c r="D13268" s="13">
        <v>230</v>
      </c>
      <c r="E13268" s="13" t="s">
        <v>4</v>
      </c>
      <c r="F13268" s="17">
        <v>-570</v>
      </c>
      <c r="G13268" t="str">
        <f>_xlfn.XLOOKUP(tbl_GL[[#This Row],[Account_key]],tbl_COA[Account_key],tbl_COA[Class],"Not Found")</f>
        <v>Trading account</v>
      </c>
      <c r="H13268" t="str">
        <f>_xlfn.XLOOKUP(tbl_GL[[#This Row],[Account_key]],tbl_COA[Account_key],tbl_COA[SubClass],"Not Found")</f>
        <v>Cost of Sales</v>
      </c>
      <c r="I13268" t="str">
        <f>_xlfn.XLOOKUP(tbl_GL[[#This Row],[Account_key]],tbl_COA[Account_key],tbl_COA[SubClass2],"Not Found")</f>
        <v>Cost of Sales</v>
      </c>
      <c r="J13268" t="str">
        <f>_xlfn.XLOOKUP(tbl_GL[[#This Row],[Account_key]],tbl_COA[Account_key],tbl_COA[SubAccount],,0)</f>
        <v>Cost of Sales</v>
      </c>
      <c r="K13268">
        <f>YEAR(tbl_GL[[#This Row],[Date]])</f>
        <v>2018</v>
      </c>
    </row>
    <row r="13269" spans="1:11" hidden="1" x14ac:dyDescent="0.35">
      <c r="A13269">
        <v>131.19999999999999</v>
      </c>
      <c r="B13269" s="24">
        <v>43185</v>
      </c>
      <c r="C13269">
        <v>6</v>
      </c>
      <c r="D13269" s="13">
        <v>60</v>
      </c>
      <c r="E13269" s="13" t="s">
        <v>4</v>
      </c>
      <c r="F13269" s="17">
        <v>-570</v>
      </c>
      <c r="G13269" t="str">
        <f>_xlfn.XLOOKUP(tbl_GL[[#This Row],[Account_key]],tbl_COA[Account_key],tbl_COA[Class],"Not Found")</f>
        <v>Assets</v>
      </c>
      <c r="H13269" t="str">
        <f>_xlfn.XLOOKUP(tbl_GL[[#This Row],[Account_key]],tbl_COA[Account_key],tbl_COA[SubClass],"Not Found")</f>
        <v>Assets</v>
      </c>
      <c r="I13269" t="str">
        <f>_xlfn.XLOOKUP(tbl_GL[[#This Row],[Account_key]],tbl_COA[Account_key],tbl_COA[SubClass2],"Not Found")</f>
        <v>Current Assets</v>
      </c>
      <c r="J13269" t="str">
        <f>_xlfn.XLOOKUP(tbl_GL[[#This Row],[Account_key]],tbl_COA[Account_key],tbl_COA[SubAccount],,0)</f>
        <v>Inventory</v>
      </c>
      <c r="K13269">
        <f>YEAR(tbl_GL[[#This Row],[Date]])</f>
        <v>2018</v>
      </c>
    </row>
    <row r="13270" spans="1:11" hidden="1" x14ac:dyDescent="0.35">
      <c r="A13270">
        <v>132.1</v>
      </c>
      <c r="B13270" s="24">
        <v>43185</v>
      </c>
      <c r="C13270">
        <v>6</v>
      </c>
      <c r="D13270" s="13">
        <v>210</v>
      </c>
      <c r="E13270" s="13" t="s">
        <v>7</v>
      </c>
      <c r="F13270" s="17">
        <v>1306</v>
      </c>
      <c r="G13270" t="str">
        <f>_xlfn.XLOOKUP(tbl_GL[[#This Row],[Account_key]],tbl_COA[Account_key],tbl_COA[Class],"Not Found")</f>
        <v>Trading account</v>
      </c>
      <c r="H13270" t="str">
        <f>_xlfn.XLOOKUP(tbl_GL[[#This Row],[Account_key]],tbl_COA[Account_key],tbl_COA[SubClass],"Not Found")</f>
        <v>Sales</v>
      </c>
      <c r="I13270" t="str">
        <f>_xlfn.XLOOKUP(tbl_GL[[#This Row],[Account_key]],tbl_COA[Account_key],tbl_COA[SubClass2],"Not Found")</f>
        <v>Sales</v>
      </c>
      <c r="J13270" t="str">
        <f>_xlfn.XLOOKUP(tbl_GL[[#This Row],[Account_key]],tbl_COA[Account_key],tbl_COA[SubAccount],,0)</f>
        <v>Sales</v>
      </c>
      <c r="K13270">
        <f>YEAR(tbl_GL[[#This Row],[Date]])</f>
        <v>2018</v>
      </c>
    </row>
    <row r="13271" spans="1:11" hidden="1" x14ac:dyDescent="0.35">
      <c r="A13271">
        <v>132.19999999999999</v>
      </c>
      <c r="B13271" s="24">
        <v>43185</v>
      </c>
      <c r="C13271">
        <v>6</v>
      </c>
      <c r="D13271" s="13">
        <v>10</v>
      </c>
      <c r="E13271" s="13" t="s">
        <v>7</v>
      </c>
      <c r="F13271" s="17">
        <v>1306</v>
      </c>
      <c r="G13271" t="str">
        <f>_xlfn.XLOOKUP(tbl_GL[[#This Row],[Account_key]],tbl_COA[Account_key],tbl_COA[Class],"Not Found")</f>
        <v>Assets</v>
      </c>
      <c r="H13271" t="str">
        <f>_xlfn.XLOOKUP(tbl_GL[[#This Row],[Account_key]],tbl_COA[Account_key],tbl_COA[SubClass],"Not Found")</f>
        <v>Assets</v>
      </c>
      <c r="I13271" t="str">
        <f>_xlfn.XLOOKUP(tbl_GL[[#This Row],[Account_key]],tbl_COA[Account_key],tbl_COA[SubClass2],"Not Found")</f>
        <v>Current Assets</v>
      </c>
      <c r="J13271" t="str">
        <f>_xlfn.XLOOKUP(tbl_GL[[#This Row],[Account_key]],tbl_COA[Account_key],tbl_COA[SubAccount],,0)</f>
        <v>Cash at Bank</v>
      </c>
      <c r="K13271">
        <f>YEAR(tbl_GL[[#This Row],[Date]])</f>
        <v>2018</v>
      </c>
    </row>
    <row r="13272" spans="1:11" hidden="1" x14ac:dyDescent="0.35">
      <c r="A13272">
        <v>133.1</v>
      </c>
      <c r="B13272" s="24">
        <v>43185</v>
      </c>
      <c r="C13272">
        <v>6</v>
      </c>
      <c r="D13272" s="13">
        <v>230</v>
      </c>
      <c r="E13272" s="13" t="s">
        <v>4</v>
      </c>
      <c r="F13272" s="17">
        <v>-2236</v>
      </c>
      <c r="G13272" t="str">
        <f>_xlfn.XLOOKUP(tbl_GL[[#This Row],[Account_key]],tbl_COA[Account_key],tbl_COA[Class],"Not Found")</f>
        <v>Trading account</v>
      </c>
      <c r="H13272" t="str">
        <f>_xlfn.XLOOKUP(tbl_GL[[#This Row],[Account_key]],tbl_COA[Account_key],tbl_COA[SubClass],"Not Found")</f>
        <v>Cost of Sales</v>
      </c>
      <c r="I13272" t="str">
        <f>_xlfn.XLOOKUP(tbl_GL[[#This Row],[Account_key]],tbl_COA[Account_key],tbl_COA[SubClass2],"Not Found")</f>
        <v>Cost of Sales</v>
      </c>
      <c r="J13272" t="str">
        <f>_xlfn.XLOOKUP(tbl_GL[[#This Row],[Account_key]],tbl_COA[Account_key],tbl_COA[SubAccount],,0)</f>
        <v>Cost of Sales</v>
      </c>
      <c r="K13272">
        <f>YEAR(tbl_GL[[#This Row],[Date]])</f>
        <v>2018</v>
      </c>
    </row>
    <row r="13273" spans="1:11" hidden="1" x14ac:dyDescent="0.35">
      <c r="A13273">
        <v>133.19999999999999</v>
      </c>
      <c r="B13273" s="24">
        <v>43185</v>
      </c>
      <c r="C13273">
        <v>6</v>
      </c>
      <c r="D13273" s="13">
        <v>60</v>
      </c>
      <c r="E13273" s="13" t="s">
        <v>4</v>
      </c>
      <c r="F13273" s="17">
        <v>-2236</v>
      </c>
      <c r="G13273" t="str">
        <f>_xlfn.XLOOKUP(tbl_GL[[#This Row],[Account_key]],tbl_COA[Account_key],tbl_COA[Class],"Not Found")</f>
        <v>Assets</v>
      </c>
      <c r="H13273" t="str">
        <f>_xlfn.XLOOKUP(tbl_GL[[#This Row],[Account_key]],tbl_COA[Account_key],tbl_COA[SubClass],"Not Found")</f>
        <v>Assets</v>
      </c>
      <c r="I13273" t="str">
        <f>_xlfn.XLOOKUP(tbl_GL[[#This Row],[Account_key]],tbl_COA[Account_key],tbl_COA[SubClass2],"Not Found")</f>
        <v>Current Assets</v>
      </c>
      <c r="J13273" t="str">
        <f>_xlfn.XLOOKUP(tbl_GL[[#This Row],[Account_key]],tbl_COA[Account_key],tbl_COA[SubAccount],,0)</f>
        <v>Inventory</v>
      </c>
      <c r="K13273">
        <f>YEAR(tbl_GL[[#This Row],[Date]])</f>
        <v>2018</v>
      </c>
    </row>
    <row r="13274" spans="1:11" hidden="1" x14ac:dyDescent="0.35">
      <c r="A13274">
        <v>134.1</v>
      </c>
      <c r="B13274" s="24">
        <v>43185</v>
      </c>
      <c r="C13274">
        <v>6</v>
      </c>
      <c r="D13274" s="13">
        <v>210</v>
      </c>
      <c r="E13274" s="13" t="s">
        <v>8</v>
      </c>
      <c r="F13274" s="17">
        <v>5589</v>
      </c>
      <c r="G13274" t="str">
        <f>_xlfn.XLOOKUP(tbl_GL[[#This Row],[Account_key]],tbl_COA[Account_key],tbl_COA[Class],"Not Found")</f>
        <v>Trading account</v>
      </c>
      <c r="H13274" t="str">
        <f>_xlfn.XLOOKUP(tbl_GL[[#This Row],[Account_key]],tbl_COA[Account_key],tbl_COA[SubClass],"Not Found")</f>
        <v>Sales</v>
      </c>
      <c r="I13274" t="str">
        <f>_xlfn.XLOOKUP(tbl_GL[[#This Row],[Account_key]],tbl_COA[Account_key],tbl_COA[SubClass2],"Not Found")</f>
        <v>Sales</v>
      </c>
      <c r="J13274" t="str">
        <f>_xlfn.XLOOKUP(tbl_GL[[#This Row],[Account_key]],tbl_COA[Account_key],tbl_COA[SubAccount],,0)</f>
        <v>Sales</v>
      </c>
      <c r="K13274">
        <f>YEAR(tbl_GL[[#This Row],[Date]])</f>
        <v>2018</v>
      </c>
    </row>
    <row r="13275" spans="1:11" hidden="1" x14ac:dyDescent="0.35">
      <c r="A13275">
        <v>134.19999999999999</v>
      </c>
      <c r="B13275" s="24">
        <v>43185</v>
      </c>
      <c r="C13275">
        <v>6</v>
      </c>
      <c r="D13275" s="13">
        <v>30</v>
      </c>
      <c r="E13275" s="13" t="s">
        <v>8</v>
      </c>
      <c r="F13275" s="17">
        <v>5589</v>
      </c>
      <c r="G13275" t="str">
        <f>_xlfn.XLOOKUP(tbl_GL[[#This Row],[Account_key]],tbl_COA[Account_key],tbl_COA[Class],"Not Found")</f>
        <v>Assets</v>
      </c>
      <c r="H13275" t="str">
        <f>_xlfn.XLOOKUP(tbl_GL[[#This Row],[Account_key]],tbl_COA[Account_key],tbl_COA[SubClass],"Not Found")</f>
        <v>Assets</v>
      </c>
      <c r="I13275" t="str">
        <f>_xlfn.XLOOKUP(tbl_GL[[#This Row],[Account_key]],tbl_COA[Account_key],tbl_COA[SubClass2],"Not Found")</f>
        <v>Current Assets</v>
      </c>
      <c r="J13275" t="str">
        <f>_xlfn.XLOOKUP(tbl_GL[[#This Row],[Account_key]],tbl_COA[Account_key],tbl_COA[SubAccount],,0)</f>
        <v>Trade Receivables</v>
      </c>
      <c r="K13275">
        <f>YEAR(tbl_GL[[#This Row],[Date]])</f>
        <v>2018</v>
      </c>
    </row>
    <row r="13276" spans="1:11" hidden="1" x14ac:dyDescent="0.35">
      <c r="A13276">
        <v>135.1</v>
      </c>
      <c r="B13276" s="24">
        <v>43186</v>
      </c>
      <c r="C13276">
        <v>6</v>
      </c>
      <c r="D13276" s="13">
        <v>300</v>
      </c>
      <c r="E13276" s="13" t="s">
        <v>97</v>
      </c>
      <c r="F13276" s="17">
        <v>-1397</v>
      </c>
      <c r="G13276" t="str">
        <f>_xlfn.XLOOKUP(tbl_GL[[#This Row],[Account_key]],tbl_COA[Account_key],tbl_COA[Class],"Not Found")</f>
        <v>Operating account</v>
      </c>
      <c r="H13276" t="str">
        <f>_xlfn.XLOOKUP(tbl_GL[[#This Row],[Account_key]],tbl_COA[Account_key],tbl_COA[SubClass],"Not Found")</f>
        <v>Operating Expenses</v>
      </c>
      <c r="I13276" t="str">
        <f>_xlfn.XLOOKUP(tbl_GL[[#This Row],[Account_key]],tbl_COA[Account_key],tbl_COA[SubClass2],"Not Found")</f>
        <v>Administration</v>
      </c>
      <c r="J13276" t="str">
        <f>_xlfn.XLOOKUP(tbl_GL[[#This Row],[Account_key]],tbl_COA[Account_key],tbl_COA[SubAccount],,0)</f>
        <v>Entertainment</v>
      </c>
      <c r="K13276">
        <f>YEAR(tbl_GL[[#This Row],[Date]])</f>
        <v>2018</v>
      </c>
    </row>
    <row r="13277" spans="1:11" hidden="1" x14ac:dyDescent="0.35">
      <c r="A13277">
        <v>135.19999999999999</v>
      </c>
      <c r="B13277" s="24">
        <v>43186</v>
      </c>
      <c r="C13277">
        <v>6</v>
      </c>
      <c r="D13277" s="13">
        <v>120</v>
      </c>
      <c r="E13277" s="13" t="s">
        <v>97</v>
      </c>
      <c r="F13277" s="17">
        <v>1397</v>
      </c>
      <c r="G13277" t="str">
        <f>_xlfn.XLOOKUP(tbl_GL[[#This Row],[Account_key]],tbl_COA[Account_key],tbl_COA[Class],"Not Found")</f>
        <v>Liabilities and Owners Equity</v>
      </c>
      <c r="H13277" t="str">
        <f>_xlfn.XLOOKUP(tbl_GL[[#This Row],[Account_key]],tbl_COA[Account_key],tbl_COA[SubClass],"Not Found")</f>
        <v>Liabilities</v>
      </c>
      <c r="I13277" t="str">
        <f>_xlfn.XLOOKUP(tbl_GL[[#This Row],[Account_key]],tbl_COA[Account_key],tbl_COA[SubClass2],"Not Found")</f>
        <v>Current Liabilities</v>
      </c>
      <c r="J13277" t="str">
        <f>_xlfn.XLOOKUP(tbl_GL[[#This Row],[Account_key]],tbl_COA[Account_key],tbl_COA[SubAccount],,0)</f>
        <v>Accrued Expenses</v>
      </c>
      <c r="K13277">
        <f>YEAR(tbl_GL[[#This Row],[Date]])</f>
        <v>2018</v>
      </c>
    </row>
    <row r="13278" spans="1:11" hidden="1" x14ac:dyDescent="0.35">
      <c r="A13278">
        <v>136.1</v>
      </c>
      <c r="B13278" s="24">
        <v>43189</v>
      </c>
      <c r="C13278">
        <v>6</v>
      </c>
      <c r="D13278" s="13">
        <v>350</v>
      </c>
      <c r="E13278" s="13" t="s">
        <v>97</v>
      </c>
      <c r="F13278" s="17">
        <v>-1143</v>
      </c>
      <c r="G13278" t="str">
        <f>_xlfn.XLOOKUP(tbl_GL[[#This Row],[Account_key]],tbl_COA[Account_key],tbl_COA[Class],"Not Found")</f>
        <v>Operating account</v>
      </c>
      <c r="H13278" t="str">
        <f>_xlfn.XLOOKUP(tbl_GL[[#This Row],[Account_key]],tbl_COA[Account_key],tbl_COA[SubClass],"Not Found")</f>
        <v>Operating Expenses</v>
      </c>
      <c r="I13278" t="str">
        <f>_xlfn.XLOOKUP(tbl_GL[[#This Row],[Account_key]],tbl_COA[Account_key],tbl_COA[SubClass2],"Not Found")</f>
        <v>Administration</v>
      </c>
      <c r="J13278" t="str">
        <f>_xlfn.XLOOKUP(tbl_GL[[#This Row],[Account_key]],tbl_COA[Account_key],tbl_COA[SubAccount],,0)</f>
        <v>Other Expenses</v>
      </c>
      <c r="K13278">
        <f>YEAR(tbl_GL[[#This Row],[Date]])</f>
        <v>2018</v>
      </c>
    </row>
    <row r="13279" spans="1:11" hidden="1" x14ac:dyDescent="0.35">
      <c r="A13279">
        <v>136.19999999999999</v>
      </c>
      <c r="B13279" s="24">
        <v>43189</v>
      </c>
      <c r="C13279">
        <v>6</v>
      </c>
      <c r="D13279" s="13">
        <v>120</v>
      </c>
      <c r="E13279" s="13" t="s">
        <v>97</v>
      </c>
      <c r="F13279" s="17">
        <v>1143</v>
      </c>
      <c r="G13279" t="str">
        <f>_xlfn.XLOOKUP(tbl_GL[[#This Row],[Account_key]],tbl_COA[Account_key],tbl_COA[Class],"Not Found")</f>
        <v>Liabilities and Owners Equity</v>
      </c>
      <c r="H13279" t="str">
        <f>_xlfn.XLOOKUP(tbl_GL[[#This Row],[Account_key]],tbl_COA[Account_key],tbl_COA[SubClass],"Not Found")</f>
        <v>Liabilities</v>
      </c>
      <c r="I13279" t="str">
        <f>_xlfn.XLOOKUP(tbl_GL[[#This Row],[Account_key]],tbl_COA[Account_key],tbl_COA[SubClass2],"Not Found")</f>
        <v>Current Liabilities</v>
      </c>
      <c r="J13279" t="str">
        <f>_xlfn.XLOOKUP(tbl_GL[[#This Row],[Account_key]],tbl_COA[Account_key],tbl_COA[SubAccount],,0)</f>
        <v>Accrued Expenses</v>
      </c>
      <c r="K13279">
        <f>YEAR(tbl_GL[[#This Row],[Date]])</f>
        <v>2018</v>
      </c>
    </row>
    <row r="13280" spans="1:11" hidden="1" x14ac:dyDescent="0.35">
      <c r="A13280">
        <v>137.1</v>
      </c>
      <c r="B13280" s="24">
        <v>43190</v>
      </c>
      <c r="C13280">
        <v>6</v>
      </c>
      <c r="D13280" s="13">
        <v>10</v>
      </c>
      <c r="E13280" s="13" t="s">
        <v>110</v>
      </c>
      <c r="F13280" s="17">
        <v>38</v>
      </c>
      <c r="G13280" t="str">
        <f>_xlfn.XLOOKUP(tbl_GL[[#This Row],[Account_key]],tbl_COA[Account_key],tbl_COA[Class],"Not Found")</f>
        <v>Assets</v>
      </c>
      <c r="H13280" t="str">
        <f>_xlfn.XLOOKUP(tbl_GL[[#This Row],[Account_key]],tbl_COA[Account_key],tbl_COA[SubClass],"Not Found")</f>
        <v>Assets</v>
      </c>
      <c r="I13280" t="str">
        <f>_xlfn.XLOOKUP(tbl_GL[[#This Row],[Account_key]],tbl_COA[Account_key],tbl_COA[SubClass2],"Not Found")</f>
        <v>Current Assets</v>
      </c>
      <c r="J13280" t="str">
        <f>_xlfn.XLOOKUP(tbl_GL[[#This Row],[Account_key]],tbl_COA[Account_key],tbl_COA[SubAccount],,0)</f>
        <v>Cash at Bank</v>
      </c>
      <c r="K13280">
        <f>YEAR(tbl_GL[[#This Row],[Date]])</f>
        <v>2018</v>
      </c>
    </row>
    <row r="13281" spans="1:11" hidden="1" x14ac:dyDescent="0.35">
      <c r="A13281">
        <v>137.19999999999999</v>
      </c>
      <c r="B13281" s="24">
        <v>43190</v>
      </c>
      <c r="C13281">
        <v>6</v>
      </c>
      <c r="D13281" s="13">
        <v>430</v>
      </c>
      <c r="E13281" s="13" t="s">
        <v>110</v>
      </c>
      <c r="F13281" s="17">
        <v>38</v>
      </c>
      <c r="G13281" t="str">
        <f>_xlfn.XLOOKUP(tbl_GL[[#This Row],[Account_key]],tbl_COA[Account_key],tbl_COA[Class],"Not Found")</f>
        <v>Non-operating</v>
      </c>
      <c r="H13281" t="str">
        <f>_xlfn.XLOOKUP(tbl_GL[[#This Row],[Account_key]],tbl_COA[Account_key],tbl_COA[SubClass],"Not Found")</f>
        <v>Exchange Loss/Gain</v>
      </c>
      <c r="I13281" t="str">
        <f>_xlfn.XLOOKUP(tbl_GL[[#This Row],[Account_key]],tbl_COA[Account_key],tbl_COA[SubClass2],"Not Found")</f>
        <v>Exchange Loss/Gain</v>
      </c>
      <c r="J13281" t="str">
        <f>_xlfn.XLOOKUP(tbl_GL[[#This Row],[Account_key]],tbl_COA[Account_key],tbl_COA[SubAccount],,0)</f>
        <v>Exchange Loss/Gain</v>
      </c>
      <c r="K13281">
        <f>YEAR(tbl_GL[[#This Row],[Date]])</f>
        <v>2018</v>
      </c>
    </row>
    <row r="13282" spans="1:11" hidden="1" x14ac:dyDescent="0.35">
      <c r="A13282">
        <v>138.1</v>
      </c>
      <c r="B13282" s="24">
        <v>43190</v>
      </c>
      <c r="C13282">
        <v>6</v>
      </c>
      <c r="D13282" s="13">
        <v>440</v>
      </c>
      <c r="E13282" s="13" t="s">
        <v>112</v>
      </c>
      <c r="F13282" s="17">
        <v>-140</v>
      </c>
      <c r="G13282" t="str">
        <f>_xlfn.XLOOKUP(tbl_GL[[#This Row],[Account_key]],tbl_COA[Account_key],tbl_COA[Class],"Not Found")</f>
        <v>Interest &amp; Tax</v>
      </c>
      <c r="H13282" t="str">
        <f>_xlfn.XLOOKUP(tbl_GL[[#This Row],[Account_key]],tbl_COA[Account_key],tbl_COA[SubClass],"Not Found")</f>
        <v>Interest Expense</v>
      </c>
      <c r="I13282" t="str">
        <f>_xlfn.XLOOKUP(tbl_GL[[#This Row],[Account_key]],tbl_COA[Account_key],tbl_COA[SubClass2],"Not Found")</f>
        <v>Interest Expense</v>
      </c>
      <c r="J13282" t="str">
        <f>_xlfn.XLOOKUP(tbl_GL[[#This Row],[Account_key]],tbl_COA[Account_key],tbl_COA[SubAccount],,0)</f>
        <v>Interest Expense</v>
      </c>
      <c r="K13282">
        <f>YEAR(tbl_GL[[#This Row],[Date]])</f>
        <v>2018</v>
      </c>
    </row>
    <row r="13283" spans="1:11" hidden="1" x14ac:dyDescent="0.35">
      <c r="A13283">
        <v>138.19999999999999</v>
      </c>
      <c r="B13283" s="24">
        <v>43190</v>
      </c>
      <c r="C13283">
        <v>6</v>
      </c>
      <c r="D13283" s="13">
        <v>121</v>
      </c>
      <c r="E13283" s="13" t="s">
        <v>112</v>
      </c>
      <c r="F13283" s="17">
        <v>140</v>
      </c>
      <c r="G13283" t="str">
        <f>_xlfn.XLOOKUP(tbl_GL[[#This Row],[Account_key]],tbl_COA[Account_key],tbl_COA[Class],"Not Found")</f>
        <v>Liabilities and Owners Equity</v>
      </c>
      <c r="H13283" t="str">
        <f>_xlfn.XLOOKUP(tbl_GL[[#This Row],[Account_key]],tbl_COA[Account_key],tbl_COA[SubClass],"Not Found")</f>
        <v>Liabilities</v>
      </c>
      <c r="I13283" t="str">
        <f>_xlfn.XLOOKUP(tbl_GL[[#This Row],[Account_key]],tbl_COA[Account_key],tbl_COA[SubClass2],"Not Found")</f>
        <v>Current Liabilities</v>
      </c>
      <c r="J13283" t="str">
        <f>_xlfn.XLOOKUP(tbl_GL[[#This Row],[Account_key]],tbl_COA[Account_key],tbl_COA[SubAccount],,0)</f>
        <v>Interest Payable</v>
      </c>
      <c r="K13283">
        <f>YEAR(tbl_GL[[#This Row],[Date]])</f>
        <v>2018</v>
      </c>
    </row>
    <row r="13284" spans="1:11" hidden="1" x14ac:dyDescent="0.35">
      <c r="A13284">
        <v>139.1</v>
      </c>
      <c r="B13284" s="24">
        <v>43190</v>
      </c>
      <c r="C13284">
        <v>6</v>
      </c>
      <c r="D13284" s="13">
        <v>10</v>
      </c>
      <c r="E13284" s="13" t="s">
        <v>113</v>
      </c>
      <c r="F13284" s="17">
        <v>167</v>
      </c>
      <c r="G13284" t="str">
        <f>_xlfn.XLOOKUP(tbl_GL[[#This Row],[Account_key]],tbl_COA[Account_key],tbl_COA[Class],"Not Found")</f>
        <v>Assets</v>
      </c>
      <c r="H13284" t="str">
        <f>_xlfn.XLOOKUP(tbl_GL[[#This Row],[Account_key]],tbl_COA[Account_key],tbl_COA[SubClass],"Not Found")</f>
        <v>Assets</v>
      </c>
      <c r="I13284" t="str">
        <f>_xlfn.XLOOKUP(tbl_GL[[#This Row],[Account_key]],tbl_COA[Account_key],tbl_COA[SubClass2],"Not Found")</f>
        <v>Current Assets</v>
      </c>
      <c r="J13284" t="str">
        <f>_xlfn.XLOOKUP(tbl_GL[[#This Row],[Account_key]],tbl_COA[Account_key],tbl_COA[SubAccount],,0)</f>
        <v>Cash at Bank</v>
      </c>
      <c r="K13284">
        <f>YEAR(tbl_GL[[#This Row],[Date]])</f>
        <v>2018</v>
      </c>
    </row>
    <row r="13285" spans="1:11" hidden="1" x14ac:dyDescent="0.35">
      <c r="A13285">
        <v>139.19999999999999</v>
      </c>
      <c r="B13285" s="24">
        <v>43190</v>
      </c>
      <c r="C13285">
        <v>6</v>
      </c>
      <c r="D13285" s="13">
        <v>410</v>
      </c>
      <c r="E13285" s="13" t="s">
        <v>113</v>
      </c>
      <c r="F13285" s="17">
        <v>167</v>
      </c>
      <c r="G13285" t="str">
        <f>_xlfn.XLOOKUP(tbl_GL[[#This Row],[Account_key]],tbl_COA[Account_key],tbl_COA[Class],"Not Found")</f>
        <v>Non-operating</v>
      </c>
      <c r="H13285" t="str">
        <f>_xlfn.XLOOKUP(tbl_GL[[#This Row],[Account_key]],tbl_COA[Account_key],tbl_COA[SubClass],"Not Found")</f>
        <v>Interest Income</v>
      </c>
      <c r="I13285" t="str">
        <f>_xlfn.XLOOKUP(tbl_GL[[#This Row],[Account_key]],tbl_COA[Account_key],tbl_COA[SubClass2],"Not Found")</f>
        <v>Interest Income</v>
      </c>
      <c r="J13285" t="str">
        <f>_xlfn.XLOOKUP(tbl_GL[[#This Row],[Account_key]],tbl_COA[Account_key],tbl_COA[SubAccount],,0)</f>
        <v>Interest Income</v>
      </c>
      <c r="K13285">
        <f>YEAR(tbl_GL[[#This Row],[Date]])</f>
        <v>2018</v>
      </c>
    </row>
    <row r="13286" spans="1:11" hidden="1" x14ac:dyDescent="0.35">
      <c r="A13286">
        <v>140.1</v>
      </c>
      <c r="B13286" s="24">
        <v>43190</v>
      </c>
      <c r="C13286">
        <v>6</v>
      </c>
      <c r="D13286" s="13">
        <v>400</v>
      </c>
      <c r="E13286" s="13" t="s">
        <v>104</v>
      </c>
      <c r="F13286" s="17">
        <v>-175</v>
      </c>
      <c r="G13286" t="str">
        <f>_xlfn.XLOOKUP(tbl_GL[[#This Row],[Account_key]],tbl_COA[Account_key],tbl_COA[Class],"Not Found")</f>
        <v>Operating account</v>
      </c>
      <c r="H13286" t="str">
        <f>_xlfn.XLOOKUP(tbl_GL[[#This Row],[Account_key]],tbl_COA[Account_key],tbl_COA[SubClass],"Not Found")</f>
        <v>Depreciation &amp; Amortization</v>
      </c>
      <c r="I13286" t="str">
        <f>_xlfn.XLOOKUP(tbl_GL[[#This Row],[Account_key]],tbl_COA[Account_key],tbl_COA[SubClass2],"Not Found")</f>
        <v>Amortization</v>
      </c>
      <c r="J13286" t="str">
        <f>_xlfn.XLOOKUP(tbl_GL[[#This Row],[Account_key]],tbl_COA[Account_key],tbl_COA[SubAccount],,0)</f>
        <v>Amortization of Intangible Assets</v>
      </c>
      <c r="K13286">
        <f>YEAR(tbl_GL[[#This Row],[Date]])</f>
        <v>2018</v>
      </c>
    </row>
    <row r="13287" spans="1:11" hidden="1" x14ac:dyDescent="0.35">
      <c r="A13287">
        <v>140.19999999999999</v>
      </c>
      <c r="B13287" s="24">
        <v>43190</v>
      </c>
      <c r="C13287">
        <v>6</v>
      </c>
      <c r="D13287" s="13">
        <v>100</v>
      </c>
      <c r="E13287" s="13" t="s">
        <v>104</v>
      </c>
      <c r="F13287" s="17">
        <v>-175</v>
      </c>
      <c r="G13287" t="str">
        <f>_xlfn.XLOOKUP(tbl_GL[[#This Row],[Account_key]],tbl_COA[Account_key],tbl_COA[Class],"Not Found")</f>
        <v>Assets</v>
      </c>
      <c r="H13287" t="str">
        <f>_xlfn.XLOOKUP(tbl_GL[[#This Row],[Account_key]],tbl_COA[Account_key],tbl_COA[SubClass],"Not Found")</f>
        <v>Assets</v>
      </c>
      <c r="I13287" t="str">
        <f>_xlfn.XLOOKUP(tbl_GL[[#This Row],[Account_key]],tbl_COA[Account_key],tbl_COA[SubClass2],"Not Found")</f>
        <v>Non-Current Assets</v>
      </c>
      <c r="J13287" t="str">
        <f>_xlfn.XLOOKUP(tbl_GL[[#This Row],[Account_key]],tbl_COA[Account_key],tbl_COA[SubAccount],,0)</f>
        <v>Patents and trademarks</v>
      </c>
      <c r="K13287">
        <f>YEAR(tbl_GL[[#This Row],[Date]])</f>
        <v>2018</v>
      </c>
    </row>
    <row r="13288" spans="1:11" hidden="1" x14ac:dyDescent="0.35">
      <c r="A13288">
        <v>141.1</v>
      </c>
      <c r="B13288" s="24">
        <v>43190</v>
      </c>
      <c r="C13288">
        <v>6</v>
      </c>
      <c r="D13288" s="13">
        <v>450</v>
      </c>
      <c r="E13288" s="23" t="s">
        <v>108</v>
      </c>
      <c r="F13288" s="17">
        <v>538</v>
      </c>
      <c r="G13288" t="str">
        <f>_xlfn.XLOOKUP(tbl_GL[[#This Row],[Account_key]],tbl_COA[Account_key],tbl_COA[Class],"Not Found")</f>
        <v>Interest &amp; Tax</v>
      </c>
      <c r="H13288" t="str">
        <f>_xlfn.XLOOKUP(tbl_GL[[#This Row],[Account_key]],tbl_COA[Account_key],tbl_COA[SubClass],"Not Found")</f>
        <v>Taxation</v>
      </c>
      <c r="I13288" t="str">
        <f>_xlfn.XLOOKUP(tbl_GL[[#This Row],[Account_key]],tbl_COA[Account_key],tbl_COA[SubClass2],"Not Found")</f>
        <v>Taxation</v>
      </c>
      <c r="J13288" t="str">
        <f>_xlfn.XLOOKUP(tbl_GL[[#This Row],[Account_key]],tbl_COA[Account_key],tbl_COA[SubAccount],,0)</f>
        <v>Taxation</v>
      </c>
      <c r="K13288">
        <f>YEAR(tbl_GL[[#This Row],[Date]])</f>
        <v>2018</v>
      </c>
    </row>
    <row r="13289" spans="1:11" hidden="1" x14ac:dyDescent="0.35">
      <c r="A13289">
        <v>141.19999999999999</v>
      </c>
      <c r="B13289" s="24">
        <v>43190</v>
      </c>
      <c r="C13289">
        <v>6</v>
      </c>
      <c r="D13289" s="13">
        <v>122</v>
      </c>
      <c r="E13289" s="23" t="s">
        <v>108</v>
      </c>
      <c r="F13289" s="17">
        <v>-538</v>
      </c>
      <c r="G13289" t="str">
        <f>_xlfn.XLOOKUP(tbl_GL[[#This Row],[Account_key]],tbl_COA[Account_key],tbl_COA[Class],"Not Found")</f>
        <v>Liabilities and Owners Equity</v>
      </c>
      <c r="H13289" t="str">
        <f>_xlfn.XLOOKUP(tbl_GL[[#This Row],[Account_key]],tbl_COA[Account_key],tbl_COA[SubClass],"Not Found")</f>
        <v>Liabilities</v>
      </c>
      <c r="I13289" t="str">
        <f>_xlfn.XLOOKUP(tbl_GL[[#This Row],[Account_key]],tbl_COA[Account_key],tbl_COA[SubClass2],"Not Found")</f>
        <v>Current Liabilities</v>
      </c>
      <c r="J13289" t="str">
        <f>_xlfn.XLOOKUP(tbl_GL[[#This Row],[Account_key]],tbl_COA[Account_key],tbl_COA[SubAccount],,0)</f>
        <v>Tax payable</v>
      </c>
      <c r="K13289">
        <f>YEAR(tbl_GL[[#This Row],[Date]])</f>
        <v>2018</v>
      </c>
    </row>
    <row r="13290" spans="1:11" hidden="1" x14ac:dyDescent="0.35">
      <c r="A13290">
        <v>142.1</v>
      </c>
      <c r="B13290" s="24">
        <v>43190</v>
      </c>
      <c r="C13290">
        <v>6</v>
      </c>
      <c r="D13290" s="13">
        <v>240</v>
      </c>
      <c r="E13290" s="13" t="s">
        <v>56</v>
      </c>
      <c r="F13290" s="17">
        <v>-1750</v>
      </c>
      <c r="G13290" t="str">
        <f>_xlfn.XLOOKUP(tbl_GL[[#This Row],[Account_key]],tbl_COA[Account_key],tbl_COA[Class],"Not Found")</f>
        <v>Operating account</v>
      </c>
      <c r="H13290" t="str">
        <f>_xlfn.XLOOKUP(tbl_GL[[#This Row],[Account_key]],tbl_COA[Account_key],tbl_COA[SubClass],"Not Found")</f>
        <v>Operating Expenses</v>
      </c>
      <c r="I13290" t="str">
        <f>_xlfn.XLOOKUP(tbl_GL[[#This Row],[Account_key]],tbl_COA[Account_key],tbl_COA[SubClass2],"Not Found")</f>
        <v>Sales &amp; Distribution</v>
      </c>
      <c r="J13290" t="str">
        <f>_xlfn.XLOOKUP(tbl_GL[[#This Row],[Account_key]],tbl_COA[Account_key],tbl_COA[SubAccount],,0)</f>
        <v>Salaries</v>
      </c>
      <c r="K13290">
        <f>YEAR(tbl_GL[[#This Row],[Date]])</f>
        <v>2018</v>
      </c>
    </row>
    <row r="13291" spans="1:11" hidden="1" x14ac:dyDescent="0.35">
      <c r="A13291">
        <v>142.19999999999999</v>
      </c>
      <c r="B13291" s="24">
        <v>43190</v>
      </c>
      <c r="C13291">
        <v>6</v>
      </c>
      <c r="D13291" s="13">
        <v>10</v>
      </c>
      <c r="E13291" s="13" t="s">
        <v>56</v>
      </c>
      <c r="F13291" s="17">
        <v>-1750</v>
      </c>
      <c r="G13291" t="str">
        <f>_xlfn.XLOOKUP(tbl_GL[[#This Row],[Account_key]],tbl_COA[Account_key],tbl_COA[Class],"Not Found")</f>
        <v>Assets</v>
      </c>
      <c r="H13291" t="str">
        <f>_xlfn.XLOOKUP(tbl_GL[[#This Row],[Account_key]],tbl_COA[Account_key],tbl_COA[SubClass],"Not Found")</f>
        <v>Assets</v>
      </c>
      <c r="I13291" t="str">
        <f>_xlfn.XLOOKUP(tbl_GL[[#This Row],[Account_key]],tbl_COA[Account_key],tbl_COA[SubClass2],"Not Found")</f>
        <v>Current Assets</v>
      </c>
      <c r="J13291" t="str">
        <f>_xlfn.XLOOKUP(tbl_GL[[#This Row],[Account_key]],tbl_COA[Account_key],tbl_COA[SubAccount],,0)</f>
        <v>Cash at Bank</v>
      </c>
      <c r="K13291">
        <f>YEAR(tbl_GL[[#This Row],[Date]])</f>
        <v>2018</v>
      </c>
    </row>
    <row r="13292" spans="1:11" hidden="1" x14ac:dyDescent="0.35">
      <c r="A13292">
        <v>143.1</v>
      </c>
      <c r="B13292" s="24">
        <v>43190</v>
      </c>
      <c r="C13292">
        <v>6</v>
      </c>
      <c r="D13292" s="13">
        <v>380</v>
      </c>
      <c r="E13292" s="13" t="s">
        <v>101</v>
      </c>
      <c r="F13292" s="17">
        <v>-3500</v>
      </c>
      <c r="G13292" t="str">
        <f>_xlfn.XLOOKUP(tbl_GL[[#This Row],[Account_key]],tbl_COA[Account_key],tbl_COA[Class],"Not Found")</f>
        <v>Operating account</v>
      </c>
      <c r="H13292" t="str">
        <f>_xlfn.XLOOKUP(tbl_GL[[#This Row],[Account_key]],tbl_COA[Account_key],tbl_COA[SubClass],"Not Found")</f>
        <v>Depreciation &amp; Amortization</v>
      </c>
      <c r="I13292" t="str">
        <f>_xlfn.XLOOKUP(tbl_GL[[#This Row],[Account_key]],tbl_COA[Account_key],tbl_COA[SubClass2],"Not Found")</f>
        <v>Depreciation</v>
      </c>
      <c r="J13292" t="str">
        <f>_xlfn.XLOOKUP(tbl_GL[[#This Row],[Account_key]],tbl_COA[Account_key],tbl_COA[SubAccount],,0)</f>
        <v>Equipment</v>
      </c>
      <c r="K13292">
        <f>YEAR(tbl_GL[[#This Row],[Date]])</f>
        <v>2018</v>
      </c>
    </row>
    <row r="13293" spans="1:11" hidden="1" x14ac:dyDescent="0.35">
      <c r="A13293">
        <v>143.19999999999999</v>
      </c>
      <c r="B13293" s="24">
        <v>43190</v>
      </c>
      <c r="C13293">
        <v>6</v>
      </c>
      <c r="D13293" s="13">
        <v>90</v>
      </c>
      <c r="E13293" s="13" t="s">
        <v>101</v>
      </c>
      <c r="F13293" s="17">
        <v>-3500</v>
      </c>
      <c r="G13293" t="str">
        <f>_xlfn.XLOOKUP(tbl_GL[[#This Row],[Account_key]],tbl_COA[Account_key],tbl_COA[Class],"Not Found")</f>
        <v>Assets</v>
      </c>
      <c r="H13293" t="str">
        <f>_xlfn.XLOOKUP(tbl_GL[[#This Row],[Account_key]],tbl_COA[Account_key],tbl_COA[SubClass],"Not Found")</f>
        <v>Assets</v>
      </c>
      <c r="I13293" t="str">
        <f>_xlfn.XLOOKUP(tbl_GL[[#This Row],[Account_key]],tbl_COA[Account_key],tbl_COA[SubClass2],"Not Found")</f>
        <v>Non-Current Assets</v>
      </c>
      <c r="J13293" t="str">
        <f>_xlfn.XLOOKUP(tbl_GL[[#This Row],[Account_key]],tbl_COA[Account_key],tbl_COA[SubAccount],,0)</f>
        <v>Office Furniture &amp; Equipment</v>
      </c>
      <c r="K13293">
        <f>YEAR(tbl_GL[[#This Row],[Date]])</f>
        <v>2018</v>
      </c>
    </row>
    <row r="13294" spans="1:11" hidden="1" x14ac:dyDescent="0.35">
      <c r="A13294">
        <v>145.1</v>
      </c>
      <c r="B13294" s="24">
        <v>43191</v>
      </c>
      <c r="C13294">
        <v>6</v>
      </c>
      <c r="D13294" s="13">
        <v>230</v>
      </c>
      <c r="E13294" s="13" t="s">
        <v>4</v>
      </c>
      <c r="F13294" s="17">
        <v>-452</v>
      </c>
      <c r="G13294" t="str">
        <f>_xlfn.XLOOKUP(tbl_GL[[#This Row],[Account_key]],tbl_COA[Account_key],tbl_COA[Class],"Not Found")</f>
        <v>Trading account</v>
      </c>
      <c r="H13294" t="str">
        <f>_xlfn.XLOOKUP(tbl_GL[[#This Row],[Account_key]],tbl_COA[Account_key],tbl_COA[SubClass],"Not Found")</f>
        <v>Cost of Sales</v>
      </c>
      <c r="I13294" t="str">
        <f>_xlfn.XLOOKUP(tbl_GL[[#This Row],[Account_key]],tbl_COA[Account_key],tbl_COA[SubClass2],"Not Found")</f>
        <v>Cost of Sales</v>
      </c>
      <c r="J13294" t="str">
        <f>_xlfn.XLOOKUP(tbl_GL[[#This Row],[Account_key]],tbl_COA[Account_key],tbl_COA[SubAccount],,0)</f>
        <v>Cost of Sales</v>
      </c>
      <c r="K13294">
        <f>YEAR(tbl_GL[[#This Row],[Date]])</f>
        <v>2018</v>
      </c>
    </row>
    <row r="13295" spans="1:11" hidden="1" x14ac:dyDescent="0.35">
      <c r="A13295">
        <v>145.19999999999999</v>
      </c>
      <c r="B13295" s="24">
        <v>43191</v>
      </c>
      <c r="C13295">
        <v>6</v>
      </c>
      <c r="D13295" s="13">
        <v>60</v>
      </c>
      <c r="E13295" s="13" t="s">
        <v>4</v>
      </c>
      <c r="F13295" s="17">
        <v>-452</v>
      </c>
      <c r="G13295" t="str">
        <f>_xlfn.XLOOKUP(tbl_GL[[#This Row],[Account_key]],tbl_COA[Account_key],tbl_COA[Class],"Not Found")</f>
        <v>Assets</v>
      </c>
      <c r="H13295" t="str">
        <f>_xlfn.XLOOKUP(tbl_GL[[#This Row],[Account_key]],tbl_COA[Account_key],tbl_COA[SubClass],"Not Found")</f>
        <v>Assets</v>
      </c>
      <c r="I13295" t="str">
        <f>_xlfn.XLOOKUP(tbl_GL[[#This Row],[Account_key]],tbl_COA[Account_key],tbl_COA[SubClass2],"Not Found")</f>
        <v>Current Assets</v>
      </c>
      <c r="J13295" t="str">
        <f>_xlfn.XLOOKUP(tbl_GL[[#This Row],[Account_key]],tbl_COA[Account_key],tbl_COA[SubAccount],,0)</f>
        <v>Inventory</v>
      </c>
      <c r="K13295">
        <f>YEAR(tbl_GL[[#This Row],[Date]])</f>
        <v>2018</v>
      </c>
    </row>
    <row r="13296" spans="1:11" hidden="1" x14ac:dyDescent="0.35">
      <c r="A13296">
        <v>146.1</v>
      </c>
      <c r="B13296" s="24">
        <v>43191</v>
      </c>
      <c r="C13296">
        <v>6</v>
      </c>
      <c r="D13296" s="13">
        <v>210</v>
      </c>
      <c r="E13296" s="13" t="s">
        <v>8</v>
      </c>
      <c r="F13296" s="17">
        <v>1130</v>
      </c>
      <c r="G13296" t="str">
        <f>_xlfn.XLOOKUP(tbl_GL[[#This Row],[Account_key]],tbl_COA[Account_key],tbl_COA[Class],"Not Found")</f>
        <v>Trading account</v>
      </c>
      <c r="H13296" t="str">
        <f>_xlfn.XLOOKUP(tbl_GL[[#This Row],[Account_key]],tbl_COA[Account_key],tbl_COA[SubClass],"Not Found")</f>
        <v>Sales</v>
      </c>
      <c r="I13296" t="str">
        <f>_xlfn.XLOOKUP(tbl_GL[[#This Row],[Account_key]],tbl_COA[Account_key],tbl_COA[SubClass2],"Not Found")</f>
        <v>Sales</v>
      </c>
      <c r="J13296" t="str">
        <f>_xlfn.XLOOKUP(tbl_GL[[#This Row],[Account_key]],tbl_COA[Account_key],tbl_COA[SubAccount],,0)</f>
        <v>Sales</v>
      </c>
      <c r="K13296">
        <f>YEAR(tbl_GL[[#This Row],[Date]])</f>
        <v>2018</v>
      </c>
    </row>
    <row r="13297" spans="1:11" hidden="1" x14ac:dyDescent="0.35">
      <c r="A13297">
        <v>146.19999999999999</v>
      </c>
      <c r="B13297" s="24">
        <v>43191</v>
      </c>
      <c r="C13297">
        <v>6</v>
      </c>
      <c r="D13297" s="13">
        <v>30</v>
      </c>
      <c r="E13297" s="13" t="s">
        <v>8</v>
      </c>
      <c r="F13297" s="17">
        <v>1130</v>
      </c>
      <c r="G13297" t="str">
        <f>_xlfn.XLOOKUP(tbl_GL[[#This Row],[Account_key]],tbl_COA[Account_key],tbl_COA[Class],"Not Found")</f>
        <v>Assets</v>
      </c>
      <c r="H13297" t="str">
        <f>_xlfn.XLOOKUP(tbl_GL[[#This Row],[Account_key]],tbl_COA[Account_key],tbl_COA[SubClass],"Not Found")</f>
        <v>Assets</v>
      </c>
      <c r="I13297" t="str">
        <f>_xlfn.XLOOKUP(tbl_GL[[#This Row],[Account_key]],tbl_COA[Account_key],tbl_COA[SubClass2],"Not Found")</f>
        <v>Current Assets</v>
      </c>
      <c r="J13297" t="str">
        <f>_xlfn.XLOOKUP(tbl_GL[[#This Row],[Account_key]],tbl_COA[Account_key],tbl_COA[SubAccount],,0)</f>
        <v>Trade Receivables</v>
      </c>
      <c r="K13297">
        <f>YEAR(tbl_GL[[#This Row],[Date]])</f>
        <v>2018</v>
      </c>
    </row>
    <row r="13298" spans="1:11" hidden="1" x14ac:dyDescent="0.35">
      <c r="A13298">
        <v>147.1</v>
      </c>
      <c r="B13298" s="24">
        <v>43191</v>
      </c>
      <c r="C13298">
        <v>6</v>
      </c>
      <c r="D13298" s="13">
        <v>30</v>
      </c>
      <c r="E13298" s="13" t="s">
        <v>80</v>
      </c>
      <c r="F13298" s="17">
        <v>-4985</v>
      </c>
      <c r="G13298" t="str">
        <f>_xlfn.XLOOKUP(tbl_GL[[#This Row],[Account_key]],tbl_COA[Account_key],tbl_COA[Class],"Not Found")</f>
        <v>Assets</v>
      </c>
      <c r="H13298" t="str">
        <f>_xlfn.XLOOKUP(tbl_GL[[#This Row],[Account_key]],tbl_COA[Account_key],tbl_COA[SubClass],"Not Found")</f>
        <v>Assets</v>
      </c>
      <c r="I13298" t="str">
        <f>_xlfn.XLOOKUP(tbl_GL[[#This Row],[Account_key]],tbl_COA[Account_key],tbl_COA[SubClass2],"Not Found")</f>
        <v>Current Assets</v>
      </c>
      <c r="J13298" t="str">
        <f>_xlfn.XLOOKUP(tbl_GL[[#This Row],[Account_key]],tbl_COA[Account_key],tbl_COA[SubAccount],,0)</f>
        <v>Trade Receivables</v>
      </c>
      <c r="K13298">
        <f>YEAR(tbl_GL[[#This Row],[Date]])</f>
        <v>2018</v>
      </c>
    </row>
    <row r="13299" spans="1:11" hidden="1" x14ac:dyDescent="0.35">
      <c r="A13299">
        <v>147.19999999999999</v>
      </c>
      <c r="B13299" s="24">
        <v>43191</v>
      </c>
      <c r="C13299">
        <v>6</v>
      </c>
      <c r="D13299" s="13">
        <v>10</v>
      </c>
      <c r="E13299" s="13" t="s">
        <v>80</v>
      </c>
      <c r="F13299" s="17">
        <v>4985</v>
      </c>
      <c r="G13299" t="str">
        <f>_xlfn.XLOOKUP(tbl_GL[[#This Row],[Account_key]],tbl_COA[Account_key],tbl_COA[Class],"Not Found")</f>
        <v>Assets</v>
      </c>
      <c r="H13299" t="str">
        <f>_xlfn.XLOOKUP(tbl_GL[[#This Row],[Account_key]],tbl_COA[Account_key],tbl_COA[SubClass],"Not Found")</f>
        <v>Assets</v>
      </c>
      <c r="I13299" t="str">
        <f>_xlfn.XLOOKUP(tbl_GL[[#This Row],[Account_key]],tbl_COA[Account_key],tbl_COA[SubClass2],"Not Found")</f>
        <v>Current Assets</v>
      </c>
      <c r="J13299" t="str">
        <f>_xlfn.XLOOKUP(tbl_GL[[#This Row],[Account_key]],tbl_COA[Account_key],tbl_COA[SubAccount],,0)</f>
        <v>Cash at Bank</v>
      </c>
      <c r="K13299">
        <f>YEAR(tbl_GL[[#This Row],[Date]])</f>
        <v>2018</v>
      </c>
    </row>
    <row r="13300" spans="1:11" hidden="1" x14ac:dyDescent="0.35">
      <c r="A13300">
        <v>148.1</v>
      </c>
      <c r="B13300" s="24">
        <v>43191</v>
      </c>
      <c r="C13300">
        <v>6</v>
      </c>
      <c r="D13300" s="13">
        <v>60</v>
      </c>
      <c r="E13300" s="13" t="s">
        <v>84</v>
      </c>
      <c r="F13300" s="17">
        <v>10667</v>
      </c>
      <c r="G13300" t="str">
        <f>_xlfn.XLOOKUP(tbl_GL[[#This Row],[Account_key]],tbl_COA[Account_key],tbl_COA[Class],"Not Found")</f>
        <v>Assets</v>
      </c>
      <c r="H13300" t="str">
        <f>_xlfn.XLOOKUP(tbl_GL[[#This Row],[Account_key]],tbl_COA[Account_key],tbl_COA[SubClass],"Not Found")</f>
        <v>Assets</v>
      </c>
      <c r="I13300" t="str">
        <f>_xlfn.XLOOKUP(tbl_GL[[#This Row],[Account_key]],tbl_COA[Account_key],tbl_COA[SubClass2],"Not Found")</f>
        <v>Current Assets</v>
      </c>
      <c r="J13300" t="str">
        <f>_xlfn.XLOOKUP(tbl_GL[[#This Row],[Account_key]],tbl_COA[Account_key],tbl_COA[SubAccount],,0)</f>
        <v>Inventory</v>
      </c>
      <c r="K13300">
        <f>YEAR(tbl_GL[[#This Row],[Date]])</f>
        <v>2018</v>
      </c>
    </row>
    <row r="13301" spans="1:11" hidden="1" x14ac:dyDescent="0.35">
      <c r="A13301">
        <v>148.19999999999999</v>
      </c>
      <c r="B13301" s="24">
        <v>43191</v>
      </c>
      <c r="C13301">
        <v>6</v>
      </c>
      <c r="D13301" s="13">
        <v>110</v>
      </c>
      <c r="E13301" s="13" t="s">
        <v>84</v>
      </c>
      <c r="F13301" s="17">
        <v>10667</v>
      </c>
      <c r="G13301" t="str">
        <f>_xlfn.XLOOKUP(tbl_GL[[#This Row],[Account_key]],tbl_COA[Account_key],tbl_COA[Class],"Not Found")</f>
        <v>Liabilities and Owners Equity</v>
      </c>
      <c r="H13301" t="str">
        <f>_xlfn.XLOOKUP(tbl_GL[[#This Row],[Account_key]],tbl_COA[Account_key],tbl_COA[SubClass],"Not Found")</f>
        <v>Liabilities</v>
      </c>
      <c r="I13301" t="str">
        <f>_xlfn.XLOOKUP(tbl_GL[[#This Row],[Account_key]],tbl_COA[Account_key],tbl_COA[SubClass2],"Not Found")</f>
        <v>Current Liabilities</v>
      </c>
      <c r="J13301" t="str">
        <f>_xlfn.XLOOKUP(tbl_GL[[#This Row],[Account_key]],tbl_COA[Account_key],tbl_COA[SubAccount],,0)</f>
        <v>Trade Payables</v>
      </c>
      <c r="K13301">
        <f>YEAR(tbl_GL[[#This Row],[Date]])</f>
        <v>2018</v>
      </c>
    </row>
    <row r="13302" spans="1:11" hidden="1" x14ac:dyDescent="0.35">
      <c r="A13302">
        <v>149.1</v>
      </c>
      <c r="B13302" s="24">
        <v>43192</v>
      </c>
      <c r="C13302">
        <v>6</v>
      </c>
      <c r="D13302" s="13">
        <v>10</v>
      </c>
      <c r="E13302" s="13" t="s">
        <v>98</v>
      </c>
      <c r="F13302" s="17">
        <v>-883</v>
      </c>
      <c r="G13302" t="str">
        <f>_xlfn.XLOOKUP(tbl_GL[[#This Row],[Account_key]],tbl_COA[Account_key],tbl_COA[Class],"Not Found")</f>
        <v>Assets</v>
      </c>
      <c r="H13302" t="str">
        <f>_xlfn.XLOOKUP(tbl_GL[[#This Row],[Account_key]],tbl_COA[Account_key],tbl_COA[SubClass],"Not Found")</f>
        <v>Assets</v>
      </c>
      <c r="I13302" t="str">
        <f>_xlfn.XLOOKUP(tbl_GL[[#This Row],[Account_key]],tbl_COA[Account_key],tbl_COA[SubClass2],"Not Found")</f>
        <v>Current Assets</v>
      </c>
      <c r="J13302" t="str">
        <f>_xlfn.XLOOKUP(tbl_GL[[#This Row],[Account_key]],tbl_COA[Account_key],tbl_COA[SubAccount],,0)</f>
        <v>Cash at Bank</v>
      </c>
      <c r="K13302">
        <f>YEAR(tbl_GL[[#This Row],[Date]])</f>
        <v>2018</v>
      </c>
    </row>
    <row r="13303" spans="1:11" hidden="1" x14ac:dyDescent="0.35">
      <c r="A13303">
        <v>149.19999999999999</v>
      </c>
      <c r="B13303" s="24">
        <v>43192</v>
      </c>
      <c r="C13303">
        <v>6</v>
      </c>
      <c r="D13303" s="13">
        <v>120</v>
      </c>
      <c r="E13303" s="13" t="s">
        <v>98</v>
      </c>
      <c r="F13303" s="17">
        <v>-883</v>
      </c>
      <c r="G13303" t="str">
        <f>_xlfn.XLOOKUP(tbl_GL[[#This Row],[Account_key]],tbl_COA[Account_key],tbl_COA[Class],"Not Found")</f>
        <v>Liabilities and Owners Equity</v>
      </c>
      <c r="H13303" t="str">
        <f>_xlfn.XLOOKUP(tbl_GL[[#This Row],[Account_key]],tbl_COA[Account_key],tbl_COA[SubClass],"Not Found")</f>
        <v>Liabilities</v>
      </c>
      <c r="I13303" t="str">
        <f>_xlfn.XLOOKUP(tbl_GL[[#This Row],[Account_key]],tbl_COA[Account_key],tbl_COA[SubClass2],"Not Found")</f>
        <v>Current Liabilities</v>
      </c>
      <c r="J13303" t="str">
        <f>_xlfn.XLOOKUP(tbl_GL[[#This Row],[Account_key]],tbl_COA[Account_key],tbl_COA[SubAccount],,0)</f>
        <v>Accrued Expenses</v>
      </c>
      <c r="K13303">
        <f>YEAR(tbl_GL[[#This Row],[Date]])</f>
        <v>2018</v>
      </c>
    </row>
    <row r="13304" spans="1:11" hidden="1" x14ac:dyDescent="0.35">
      <c r="A13304">
        <v>150.1</v>
      </c>
      <c r="B13304" s="24">
        <v>43192</v>
      </c>
      <c r="C13304">
        <v>6</v>
      </c>
      <c r="D13304" s="13">
        <v>320</v>
      </c>
      <c r="E13304" s="13" t="s">
        <v>97</v>
      </c>
      <c r="F13304" s="17">
        <v>-1003</v>
      </c>
      <c r="G13304" t="str">
        <f>_xlfn.XLOOKUP(tbl_GL[[#This Row],[Account_key]],tbl_COA[Account_key],tbl_COA[Class],"Not Found")</f>
        <v>Operating account</v>
      </c>
      <c r="H13304" t="str">
        <f>_xlfn.XLOOKUP(tbl_GL[[#This Row],[Account_key]],tbl_COA[Account_key],tbl_COA[SubClass],"Not Found")</f>
        <v>Operating Expenses</v>
      </c>
      <c r="I13304" t="str">
        <f>_xlfn.XLOOKUP(tbl_GL[[#This Row],[Account_key]],tbl_COA[Account_key],tbl_COA[SubClass2],"Not Found")</f>
        <v>Administration</v>
      </c>
      <c r="J13304" t="str">
        <f>_xlfn.XLOOKUP(tbl_GL[[#This Row],[Account_key]],tbl_COA[Account_key],tbl_COA[SubAccount],,0)</f>
        <v>Professional Services</v>
      </c>
      <c r="K13304">
        <f>YEAR(tbl_GL[[#This Row],[Date]])</f>
        <v>2018</v>
      </c>
    </row>
    <row r="13305" spans="1:11" hidden="1" x14ac:dyDescent="0.35">
      <c r="A13305">
        <v>150.19999999999999</v>
      </c>
      <c r="B13305" s="24">
        <v>43192</v>
      </c>
      <c r="C13305">
        <v>6</v>
      </c>
      <c r="D13305" s="13">
        <v>120</v>
      </c>
      <c r="E13305" s="13" t="s">
        <v>97</v>
      </c>
      <c r="F13305" s="17">
        <v>1003</v>
      </c>
      <c r="G13305" t="str">
        <f>_xlfn.XLOOKUP(tbl_GL[[#This Row],[Account_key]],tbl_COA[Account_key],tbl_COA[Class],"Not Found")</f>
        <v>Liabilities and Owners Equity</v>
      </c>
      <c r="H13305" t="str">
        <f>_xlfn.XLOOKUP(tbl_GL[[#This Row],[Account_key]],tbl_COA[Account_key],tbl_COA[SubClass],"Not Found")</f>
        <v>Liabilities</v>
      </c>
      <c r="I13305" t="str">
        <f>_xlfn.XLOOKUP(tbl_GL[[#This Row],[Account_key]],tbl_COA[Account_key],tbl_COA[SubClass2],"Not Found")</f>
        <v>Current Liabilities</v>
      </c>
      <c r="J13305" t="str">
        <f>_xlfn.XLOOKUP(tbl_GL[[#This Row],[Account_key]],tbl_COA[Account_key],tbl_COA[SubAccount],,0)</f>
        <v>Accrued Expenses</v>
      </c>
      <c r="K13305">
        <f>YEAR(tbl_GL[[#This Row],[Date]])</f>
        <v>2018</v>
      </c>
    </row>
    <row r="13306" spans="1:11" hidden="1" x14ac:dyDescent="0.35">
      <c r="A13306">
        <v>151.1</v>
      </c>
      <c r="B13306" s="24">
        <v>43193</v>
      </c>
      <c r="C13306">
        <v>6</v>
      </c>
      <c r="D13306" s="13">
        <v>290</v>
      </c>
      <c r="E13306" s="13" t="s">
        <v>99</v>
      </c>
      <c r="F13306" s="17">
        <v>-71</v>
      </c>
      <c r="G13306" t="str">
        <f>_xlfn.XLOOKUP(tbl_GL[[#This Row],[Account_key]],tbl_COA[Account_key],tbl_COA[Class],"Not Found")</f>
        <v>Operating account</v>
      </c>
      <c r="H13306" t="str">
        <f>_xlfn.XLOOKUP(tbl_GL[[#This Row],[Account_key]],tbl_COA[Account_key],tbl_COA[SubClass],"Not Found")</f>
        <v>Operating Expenses</v>
      </c>
      <c r="I13306" t="str">
        <f>_xlfn.XLOOKUP(tbl_GL[[#This Row],[Account_key]],tbl_COA[Account_key],tbl_COA[SubClass2],"Not Found")</f>
        <v>Administration</v>
      </c>
      <c r="J13306" t="str">
        <f>_xlfn.XLOOKUP(tbl_GL[[#This Row],[Account_key]],tbl_COA[Account_key],tbl_COA[SubAccount],,0)</f>
        <v>Travel</v>
      </c>
      <c r="K13306">
        <f>YEAR(tbl_GL[[#This Row],[Date]])</f>
        <v>2018</v>
      </c>
    </row>
    <row r="13307" spans="1:11" hidden="1" x14ac:dyDescent="0.35">
      <c r="A13307">
        <v>151.19999999999999</v>
      </c>
      <c r="B13307" s="24">
        <v>43193</v>
      </c>
      <c r="C13307">
        <v>6</v>
      </c>
      <c r="D13307" s="13">
        <v>20</v>
      </c>
      <c r="E13307" s="13" t="s">
        <v>99</v>
      </c>
      <c r="F13307" s="17">
        <v>-71</v>
      </c>
      <c r="G13307" t="str">
        <f>_xlfn.XLOOKUP(tbl_GL[[#This Row],[Account_key]],tbl_COA[Account_key],tbl_COA[Class],"Not Found")</f>
        <v>Assets</v>
      </c>
      <c r="H13307" t="str">
        <f>_xlfn.XLOOKUP(tbl_GL[[#This Row],[Account_key]],tbl_COA[Account_key],tbl_COA[SubClass],"Not Found")</f>
        <v>Assets</v>
      </c>
      <c r="I13307" t="str">
        <f>_xlfn.XLOOKUP(tbl_GL[[#This Row],[Account_key]],tbl_COA[Account_key],tbl_COA[SubClass2],"Not Found")</f>
        <v>Current Assets</v>
      </c>
      <c r="J13307" t="str">
        <f>_xlfn.XLOOKUP(tbl_GL[[#This Row],[Account_key]],tbl_COA[Account_key],tbl_COA[SubAccount],,0)</f>
        <v>Cash in hand</v>
      </c>
      <c r="K13307">
        <f>YEAR(tbl_GL[[#This Row],[Date]])</f>
        <v>2018</v>
      </c>
    </row>
    <row r="13308" spans="1:11" hidden="1" x14ac:dyDescent="0.35">
      <c r="A13308">
        <v>152.1</v>
      </c>
      <c r="B13308" s="24">
        <v>43194</v>
      </c>
      <c r="C13308">
        <v>6</v>
      </c>
      <c r="D13308" s="13">
        <v>10</v>
      </c>
      <c r="E13308" s="13" t="s">
        <v>98</v>
      </c>
      <c r="F13308" s="17">
        <v>-755</v>
      </c>
      <c r="G13308" t="str">
        <f>_xlfn.XLOOKUP(tbl_GL[[#This Row],[Account_key]],tbl_COA[Account_key],tbl_COA[Class],"Not Found")</f>
        <v>Assets</v>
      </c>
      <c r="H13308" t="str">
        <f>_xlfn.XLOOKUP(tbl_GL[[#This Row],[Account_key]],tbl_COA[Account_key],tbl_COA[SubClass],"Not Found")</f>
        <v>Assets</v>
      </c>
      <c r="I13308" t="str">
        <f>_xlfn.XLOOKUP(tbl_GL[[#This Row],[Account_key]],tbl_COA[Account_key],tbl_COA[SubClass2],"Not Found")</f>
        <v>Current Assets</v>
      </c>
      <c r="J13308" t="str">
        <f>_xlfn.XLOOKUP(tbl_GL[[#This Row],[Account_key]],tbl_COA[Account_key],tbl_COA[SubAccount],,0)</f>
        <v>Cash at Bank</v>
      </c>
      <c r="K13308">
        <f>YEAR(tbl_GL[[#This Row],[Date]])</f>
        <v>2018</v>
      </c>
    </row>
    <row r="13309" spans="1:11" hidden="1" x14ac:dyDescent="0.35">
      <c r="A13309">
        <v>152.19999999999999</v>
      </c>
      <c r="B13309" s="24">
        <v>43194</v>
      </c>
      <c r="C13309">
        <v>6</v>
      </c>
      <c r="D13309" s="13">
        <v>120</v>
      </c>
      <c r="E13309" s="13" t="s">
        <v>98</v>
      </c>
      <c r="F13309" s="17">
        <v>-755</v>
      </c>
      <c r="G13309" t="str">
        <f>_xlfn.XLOOKUP(tbl_GL[[#This Row],[Account_key]],tbl_COA[Account_key],tbl_COA[Class],"Not Found")</f>
        <v>Liabilities and Owners Equity</v>
      </c>
      <c r="H13309" t="str">
        <f>_xlfn.XLOOKUP(tbl_GL[[#This Row],[Account_key]],tbl_COA[Account_key],tbl_COA[SubClass],"Not Found")</f>
        <v>Liabilities</v>
      </c>
      <c r="I13309" t="str">
        <f>_xlfn.XLOOKUP(tbl_GL[[#This Row],[Account_key]],tbl_COA[Account_key],tbl_COA[SubClass2],"Not Found")</f>
        <v>Current Liabilities</v>
      </c>
      <c r="J13309" t="str">
        <f>_xlfn.XLOOKUP(tbl_GL[[#This Row],[Account_key]],tbl_COA[Account_key],tbl_COA[SubAccount],,0)</f>
        <v>Accrued Expenses</v>
      </c>
      <c r="K13309">
        <f>YEAR(tbl_GL[[#This Row],[Date]])</f>
        <v>2018</v>
      </c>
    </row>
    <row r="13310" spans="1:11" hidden="1" x14ac:dyDescent="0.35">
      <c r="A13310">
        <v>153.1</v>
      </c>
      <c r="B13310" s="24">
        <v>43195</v>
      </c>
      <c r="C13310">
        <v>6</v>
      </c>
      <c r="D13310" s="13">
        <v>230</v>
      </c>
      <c r="E13310" s="13" t="s">
        <v>4</v>
      </c>
      <c r="F13310" s="17">
        <v>-733</v>
      </c>
      <c r="G13310" t="str">
        <f>_xlfn.XLOOKUP(tbl_GL[[#This Row],[Account_key]],tbl_COA[Account_key],tbl_COA[Class],"Not Found")</f>
        <v>Trading account</v>
      </c>
      <c r="H13310" t="str">
        <f>_xlfn.XLOOKUP(tbl_GL[[#This Row],[Account_key]],tbl_COA[Account_key],tbl_COA[SubClass],"Not Found")</f>
        <v>Cost of Sales</v>
      </c>
      <c r="I13310" t="str">
        <f>_xlfn.XLOOKUP(tbl_GL[[#This Row],[Account_key]],tbl_COA[Account_key],tbl_COA[SubClass2],"Not Found")</f>
        <v>Cost of Sales</v>
      </c>
      <c r="J13310" t="str">
        <f>_xlfn.XLOOKUP(tbl_GL[[#This Row],[Account_key]],tbl_COA[Account_key],tbl_COA[SubAccount],,0)</f>
        <v>Cost of Sales</v>
      </c>
      <c r="K13310">
        <f>YEAR(tbl_GL[[#This Row],[Date]])</f>
        <v>2018</v>
      </c>
    </row>
    <row r="13311" spans="1:11" hidden="1" x14ac:dyDescent="0.35">
      <c r="A13311">
        <v>153.19999999999999</v>
      </c>
      <c r="B13311" s="24">
        <v>43195</v>
      </c>
      <c r="C13311">
        <v>6</v>
      </c>
      <c r="D13311" s="13">
        <v>60</v>
      </c>
      <c r="E13311" s="13" t="s">
        <v>4</v>
      </c>
      <c r="F13311" s="17">
        <v>-733</v>
      </c>
      <c r="G13311" t="str">
        <f>_xlfn.XLOOKUP(tbl_GL[[#This Row],[Account_key]],tbl_COA[Account_key],tbl_COA[Class],"Not Found")</f>
        <v>Assets</v>
      </c>
      <c r="H13311" t="str">
        <f>_xlfn.XLOOKUP(tbl_GL[[#This Row],[Account_key]],tbl_COA[Account_key],tbl_COA[SubClass],"Not Found")</f>
        <v>Assets</v>
      </c>
      <c r="I13311" t="str">
        <f>_xlfn.XLOOKUP(tbl_GL[[#This Row],[Account_key]],tbl_COA[Account_key],tbl_COA[SubClass2],"Not Found")</f>
        <v>Current Assets</v>
      </c>
      <c r="J13311" t="str">
        <f>_xlfn.XLOOKUP(tbl_GL[[#This Row],[Account_key]],tbl_COA[Account_key],tbl_COA[SubAccount],,0)</f>
        <v>Inventory</v>
      </c>
      <c r="K13311">
        <f>YEAR(tbl_GL[[#This Row],[Date]])</f>
        <v>2018</v>
      </c>
    </row>
    <row r="13312" spans="1:11" hidden="1" x14ac:dyDescent="0.35">
      <c r="A13312">
        <v>154.1</v>
      </c>
      <c r="B13312" s="24">
        <v>43195</v>
      </c>
      <c r="C13312">
        <v>6</v>
      </c>
      <c r="D13312" s="13">
        <v>330</v>
      </c>
      <c r="E13312" s="13" t="s">
        <v>97</v>
      </c>
      <c r="F13312" s="17">
        <v>-1294</v>
      </c>
      <c r="G13312" t="str">
        <f>_xlfn.XLOOKUP(tbl_GL[[#This Row],[Account_key]],tbl_COA[Account_key],tbl_COA[Class],"Not Found")</f>
        <v>Operating account</v>
      </c>
      <c r="H13312" t="str">
        <f>_xlfn.XLOOKUP(tbl_GL[[#This Row],[Account_key]],tbl_COA[Account_key],tbl_COA[SubClass],"Not Found")</f>
        <v>Operating Expenses</v>
      </c>
      <c r="I13312" t="str">
        <f>_xlfn.XLOOKUP(tbl_GL[[#This Row],[Account_key]],tbl_COA[Account_key],tbl_COA[SubClass2],"Not Found")</f>
        <v>Administration</v>
      </c>
      <c r="J13312" t="str">
        <f>_xlfn.XLOOKUP(tbl_GL[[#This Row],[Account_key]],tbl_COA[Account_key],tbl_COA[SubAccount],,0)</f>
        <v>Telephone</v>
      </c>
      <c r="K13312">
        <f>YEAR(tbl_GL[[#This Row],[Date]])</f>
        <v>2018</v>
      </c>
    </row>
    <row r="13313" spans="1:11" hidden="1" x14ac:dyDescent="0.35">
      <c r="A13313">
        <v>154.19999999999999</v>
      </c>
      <c r="B13313" s="24">
        <v>43195</v>
      </c>
      <c r="C13313">
        <v>6</v>
      </c>
      <c r="D13313" s="13">
        <v>120</v>
      </c>
      <c r="E13313" s="13" t="s">
        <v>97</v>
      </c>
      <c r="F13313" s="17">
        <v>1294</v>
      </c>
      <c r="G13313" t="str">
        <f>_xlfn.XLOOKUP(tbl_GL[[#This Row],[Account_key]],tbl_COA[Account_key],tbl_COA[Class],"Not Found")</f>
        <v>Liabilities and Owners Equity</v>
      </c>
      <c r="H13313" t="str">
        <f>_xlfn.XLOOKUP(tbl_GL[[#This Row],[Account_key]],tbl_COA[Account_key],tbl_COA[SubClass],"Not Found")</f>
        <v>Liabilities</v>
      </c>
      <c r="I13313" t="str">
        <f>_xlfn.XLOOKUP(tbl_GL[[#This Row],[Account_key]],tbl_COA[Account_key],tbl_COA[SubClass2],"Not Found")</f>
        <v>Current Liabilities</v>
      </c>
      <c r="J13313" t="str">
        <f>_xlfn.XLOOKUP(tbl_GL[[#This Row],[Account_key]],tbl_COA[Account_key],tbl_COA[SubAccount],,0)</f>
        <v>Accrued Expenses</v>
      </c>
      <c r="K13313">
        <f>YEAR(tbl_GL[[#This Row],[Date]])</f>
        <v>2018</v>
      </c>
    </row>
    <row r="13314" spans="1:11" hidden="1" x14ac:dyDescent="0.35">
      <c r="A13314">
        <v>155.1</v>
      </c>
      <c r="B13314" s="24">
        <v>43195</v>
      </c>
      <c r="C13314">
        <v>6</v>
      </c>
      <c r="D13314" s="13">
        <v>210</v>
      </c>
      <c r="E13314" s="13" t="s">
        <v>7</v>
      </c>
      <c r="F13314" s="17">
        <v>1680</v>
      </c>
      <c r="G13314" t="str">
        <f>_xlfn.XLOOKUP(tbl_GL[[#This Row],[Account_key]],tbl_COA[Account_key],tbl_COA[Class],"Not Found")</f>
        <v>Trading account</v>
      </c>
      <c r="H13314" t="str">
        <f>_xlfn.XLOOKUP(tbl_GL[[#This Row],[Account_key]],tbl_COA[Account_key],tbl_COA[SubClass],"Not Found")</f>
        <v>Sales</v>
      </c>
      <c r="I13314" t="str">
        <f>_xlfn.XLOOKUP(tbl_GL[[#This Row],[Account_key]],tbl_COA[Account_key],tbl_COA[SubClass2],"Not Found")</f>
        <v>Sales</v>
      </c>
      <c r="J13314" t="str">
        <f>_xlfn.XLOOKUP(tbl_GL[[#This Row],[Account_key]],tbl_COA[Account_key],tbl_COA[SubAccount],,0)</f>
        <v>Sales</v>
      </c>
      <c r="K13314">
        <f>YEAR(tbl_GL[[#This Row],[Date]])</f>
        <v>2018</v>
      </c>
    </row>
    <row r="13315" spans="1:11" hidden="1" x14ac:dyDescent="0.35">
      <c r="A13315">
        <v>155.19999999999999</v>
      </c>
      <c r="B13315" s="24">
        <v>43195</v>
      </c>
      <c r="C13315">
        <v>6</v>
      </c>
      <c r="D13315" s="13">
        <v>10</v>
      </c>
      <c r="E13315" s="13" t="s">
        <v>7</v>
      </c>
      <c r="F13315" s="17">
        <v>1680</v>
      </c>
      <c r="G13315" t="str">
        <f>_xlfn.XLOOKUP(tbl_GL[[#This Row],[Account_key]],tbl_COA[Account_key],tbl_COA[Class],"Not Found")</f>
        <v>Assets</v>
      </c>
      <c r="H13315" t="str">
        <f>_xlfn.XLOOKUP(tbl_GL[[#This Row],[Account_key]],tbl_COA[Account_key],tbl_COA[SubClass],"Not Found")</f>
        <v>Assets</v>
      </c>
      <c r="I13315" t="str">
        <f>_xlfn.XLOOKUP(tbl_GL[[#This Row],[Account_key]],tbl_COA[Account_key],tbl_COA[SubClass2],"Not Found")</f>
        <v>Current Assets</v>
      </c>
      <c r="J13315" t="str">
        <f>_xlfn.XLOOKUP(tbl_GL[[#This Row],[Account_key]],tbl_COA[Account_key],tbl_COA[SubAccount],,0)</f>
        <v>Cash at Bank</v>
      </c>
      <c r="K13315">
        <f>YEAR(tbl_GL[[#This Row],[Date]])</f>
        <v>2018</v>
      </c>
    </row>
    <row r="13316" spans="1:11" hidden="1" x14ac:dyDescent="0.35">
      <c r="A13316">
        <v>156.1</v>
      </c>
      <c r="B13316" s="24">
        <v>43195</v>
      </c>
      <c r="C13316">
        <v>6</v>
      </c>
      <c r="D13316" s="13">
        <v>230</v>
      </c>
      <c r="E13316" s="13" t="s">
        <v>4</v>
      </c>
      <c r="F13316" s="17">
        <v>-2822</v>
      </c>
      <c r="G13316" t="str">
        <f>_xlfn.XLOOKUP(tbl_GL[[#This Row],[Account_key]],tbl_COA[Account_key],tbl_COA[Class],"Not Found")</f>
        <v>Trading account</v>
      </c>
      <c r="H13316" t="str">
        <f>_xlfn.XLOOKUP(tbl_GL[[#This Row],[Account_key]],tbl_COA[Account_key],tbl_COA[SubClass],"Not Found")</f>
        <v>Cost of Sales</v>
      </c>
      <c r="I13316" t="str">
        <f>_xlfn.XLOOKUP(tbl_GL[[#This Row],[Account_key]],tbl_COA[Account_key],tbl_COA[SubClass2],"Not Found")</f>
        <v>Cost of Sales</v>
      </c>
      <c r="J13316" t="str">
        <f>_xlfn.XLOOKUP(tbl_GL[[#This Row],[Account_key]],tbl_COA[Account_key],tbl_COA[SubAccount],,0)</f>
        <v>Cost of Sales</v>
      </c>
      <c r="K13316">
        <f>YEAR(tbl_GL[[#This Row],[Date]])</f>
        <v>2018</v>
      </c>
    </row>
    <row r="13317" spans="1:11" hidden="1" x14ac:dyDescent="0.35">
      <c r="A13317">
        <v>156.19999999999999</v>
      </c>
      <c r="B13317" s="24">
        <v>43195</v>
      </c>
      <c r="C13317">
        <v>6</v>
      </c>
      <c r="D13317" s="13">
        <v>60</v>
      </c>
      <c r="E13317" s="13" t="s">
        <v>4</v>
      </c>
      <c r="F13317" s="17">
        <v>-2822</v>
      </c>
      <c r="G13317" t="str">
        <f>_xlfn.XLOOKUP(tbl_GL[[#This Row],[Account_key]],tbl_COA[Account_key],tbl_COA[Class],"Not Found")</f>
        <v>Assets</v>
      </c>
      <c r="H13317" t="str">
        <f>_xlfn.XLOOKUP(tbl_GL[[#This Row],[Account_key]],tbl_COA[Account_key],tbl_COA[SubClass],"Not Found")</f>
        <v>Assets</v>
      </c>
      <c r="I13317" t="str">
        <f>_xlfn.XLOOKUP(tbl_GL[[#This Row],[Account_key]],tbl_COA[Account_key],tbl_COA[SubClass2],"Not Found")</f>
        <v>Current Assets</v>
      </c>
      <c r="J13317" t="str">
        <f>_xlfn.XLOOKUP(tbl_GL[[#This Row],[Account_key]],tbl_COA[Account_key],tbl_COA[SubAccount],,0)</f>
        <v>Inventory</v>
      </c>
      <c r="K13317">
        <f>YEAR(tbl_GL[[#This Row],[Date]])</f>
        <v>2018</v>
      </c>
    </row>
    <row r="13318" spans="1:11" hidden="1" x14ac:dyDescent="0.35">
      <c r="A13318">
        <v>157.1</v>
      </c>
      <c r="B13318" s="24">
        <v>43195</v>
      </c>
      <c r="C13318">
        <v>6</v>
      </c>
      <c r="D13318" s="13">
        <v>210</v>
      </c>
      <c r="E13318" s="13" t="s">
        <v>8</v>
      </c>
      <c r="F13318" s="17">
        <v>7055</v>
      </c>
      <c r="G13318" t="str">
        <f>_xlfn.XLOOKUP(tbl_GL[[#This Row],[Account_key]],tbl_COA[Account_key],tbl_COA[Class],"Not Found")</f>
        <v>Trading account</v>
      </c>
      <c r="H13318" t="str">
        <f>_xlfn.XLOOKUP(tbl_GL[[#This Row],[Account_key]],tbl_COA[Account_key],tbl_COA[SubClass],"Not Found")</f>
        <v>Sales</v>
      </c>
      <c r="I13318" t="str">
        <f>_xlfn.XLOOKUP(tbl_GL[[#This Row],[Account_key]],tbl_COA[Account_key],tbl_COA[SubClass2],"Not Found")</f>
        <v>Sales</v>
      </c>
      <c r="J13318" t="str">
        <f>_xlfn.XLOOKUP(tbl_GL[[#This Row],[Account_key]],tbl_COA[Account_key],tbl_COA[SubAccount],,0)</f>
        <v>Sales</v>
      </c>
      <c r="K13318">
        <f>YEAR(tbl_GL[[#This Row],[Date]])</f>
        <v>2018</v>
      </c>
    </row>
    <row r="13319" spans="1:11" hidden="1" x14ac:dyDescent="0.35">
      <c r="A13319">
        <v>157.19999999999999</v>
      </c>
      <c r="B13319" s="24">
        <v>43195</v>
      </c>
      <c r="C13319">
        <v>6</v>
      </c>
      <c r="D13319" s="13">
        <v>30</v>
      </c>
      <c r="E13319" s="13" t="s">
        <v>8</v>
      </c>
      <c r="F13319" s="17">
        <v>7055</v>
      </c>
      <c r="G13319" t="str">
        <f>_xlfn.XLOOKUP(tbl_GL[[#This Row],[Account_key]],tbl_COA[Account_key],tbl_COA[Class],"Not Found")</f>
        <v>Assets</v>
      </c>
      <c r="H13319" t="str">
        <f>_xlfn.XLOOKUP(tbl_GL[[#This Row],[Account_key]],tbl_COA[Account_key],tbl_COA[SubClass],"Not Found")</f>
        <v>Assets</v>
      </c>
      <c r="I13319" t="str">
        <f>_xlfn.XLOOKUP(tbl_GL[[#This Row],[Account_key]],tbl_COA[Account_key],tbl_COA[SubClass2],"Not Found")</f>
        <v>Current Assets</v>
      </c>
      <c r="J13319" t="str">
        <f>_xlfn.XLOOKUP(tbl_GL[[#This Row],[Account_key]],tbl_COA[Account_key],tbl_COA[SubAccount],,0)</f>
        <v>Trade Receivables</v>
      </c>
      <c r="K13319">
        <f>YEAR(tbl_GL[[#This Row],[Date]])</f>
        <v>2018</v>
      </c>
    </row>
    <row r="13320" spans="1:11" hidden="1" x14ac:dyDescent="0.35">
      <c r="A13320">
        <v>158.1</v>
      </c>
      <c r="B13320" s="24">
        <v>43196</v>
      </c>
      <c r="C13320">
        <v>6</v>
      </c>
      <c r="D13320" s="13">
        <v>10</v>
      </c>
      <c r="E13320" s="13" t="s">
        <v>98</v>
      </c>
      <c r="F13320" s="17">
        <v>-982</v>
      </c>
      <c r="G13320" t="str">
        <f>_xlfn.XLOOKUP(tbl_GL[[#This Row],[Account_key]],tbl_COA[Account_key],tbl_COA[Class],"Not Found")</f>
        <v>Assets</v>
      </c>
      <c r="H13320" t="str">
        <f>_xlfn.XLOOKUP(tbl_GL[[#This Row],[Account_key]],tbl_COA[Account_key],tbl_COA[SubClass],"Not Found")</f>
        <v>Assets</v>
      </c>
      <c r="I13320" t="str">
        <f>_xlfn.XLOOKUP(tbl_GL[[#This Row],[Account_key]],tbl_COA[Account_key],tbl_COA[SubClass2],"Not Found")</f>
        <v>Current Assets</v>
      </c>
      <c r="J13320" t="str">
        <f>_xlfn.XLOOKUP(tbl_GL[[#This Row],[Account_key]],tbl_COA[Account_key],tbl_COA[SubAccount],,0)</f>
        <v>Cash at Bank</v>
      </c>
      <c r="K13320">
        <f>YEAR(tbl_GL[[#This Row],[Date]])</f>
        <v>2018</v>
      </c>
    </row>
    <row r="13321" spans="1:11" hidden="1" x14ac:dyDescent="0.35">
      <c r="A13321">
        <v>158.19999999999999</v>
      </c>
      <c r="B13321" s="24">
        <v>43196</v>
      </c>
      <c r="C13321">
        <v>6</v>
      </c>
      <c r="D13321" s="13">
        <v>120</v>
      </c>
      <c r="E13321" s="13" t="s">
        <v>98</v>
      </c>
      <c r="F13321" s="17">
        <v>-982</v>
      </c>
      <c r="G13321" t="str">
        <f>_xlfn.XLOOKUP(tbl_GL[[#This Row],[Account_key]],tbl_COA[Account_key],tbl_COA[Class],"Not Found")</f>
        <v>Liabilities and Owners Equity</v>
      </c>
      <c r="H13321" t="str">
        <f>_xlfn.XLOOKUP(tbl_GL[[#This Row],[Account_key]],tbl_COA[Account_key],tbl_COA[SubClass],"Not Found")</f>
        <v>Liabilities</v>
      </c>
      <c r="I13321" t="str">
        <f>_xlfn.XLOOKUP(tbl_GL[[#This Row],[Account_key]],tbl_COA[Account_key],tbl_COA[SubClass2],"Not Found")</f>
        <v>Current Liabilities</v>
      </c>
      <c r="J13321" t="str">
        <f>_xlfn.XLOOKUP(tbl_GL[[#This Row],[Account_key]],tbl_COA[Account_key],tbl_COA[SubAccount],,0)</f>
        <v>Accrued Expenses</v>
      </c>
      <c r="K13321">
        <f>YEAR(tbl_GL[[#This Row],[Date]])</f>
        <v>2018</v>
      </c>
    </row>
    <row r="13322" spans="1:11" hidden="1" x14ac:dyDescent="0.35">
      <c r="A13322">
        <v>159.1</v>
      </c>
      <c r="B13322" s="24">
        <v>43198</v>
      </c>
      <c r="C13322">
        <v>6</v>
      </c>
      <c r="D13322" s="13">
        <v>10</v>
      </c>
      <c r="E13322" s="13" t="s">
        <v>98</v>
      </c>
      <c r="F13322" s="17">
        <v>-947</v>
      </c>
      <c r="G13322" t="str">
        <f>_xlfn.XLOOKUP(tbl_GL[[#This Row],[Account_key]],tbl_COA[Account_key],tbl_COA[Class],"Not Found")</f>
        <v>Assets</v>
      </c>
      <c r="H13322" t="str">
        <f>_xlfn.XLOOKUP(tbl_GL[[#This Row],[Account_key]],tbl_COA[Account_key],tbl_COA[SubClass],"Not Found")</f>
        <v>Assets</v>
      </c>
      <c r="I13322" t="str">
        <f>_xlfn.XLOOKUP(tbl_GL[[#This Row],[Account_key]],tbl_COA[Account_key],tbl_COA[SubClass2],"Not Found")</f>
        <v>Current Assets</v>
      </c>
      <c r="J13322" t="str">
        <f>_xlfn.XLOOKUP(tbl_GL[[#This Row],[Account_key]],tbl_COA[Account_key],tbl_COA[SubAccount],,0)</f>
        <v>Cash at Bank</v>
      </c>
      <c r="K13322">
        <f>YEAR(tbl_GL[[#This Row],[Date]])</f>
        <v>2018</v>
      </c>
    </row>
    <row r="13323" spans="1:11" hidden="1" x14ac:dyDescent="0.35">
      <c r="A13323">
        <v>159.19999999999999</v>
      </c>
      <c r="B13323" s="24">
        <v>43198</v>
      </c>
      <c r="C13323">
        <v>6</v>
      </c>
      <c r="D13323" s="13">
        <v>120</v>
      </c>
      <c r="E13323" s="13" t="s">
        <v>98</v>
      </c>
      <c r="F13323" s="17">
        <v>-947</v>
      </c>
      <c r="G13323" t="str">
        <f>_xlfn.XLOOKUP(tbl_GL[[#This Row],[Account_key]],tbl_COA[Account_key],tbl_COA[Class],"Not Found")</f>
        <v>Liabilities and Owners Equity</v>
      </c>
      <c r="H13323" t="str">
        <f>_xlfn.XLOOKUP(tbl_GL[[#This Row],[Account_key]],tbl_COA[Account_key],tbl_COA[SubClass],"Not Found")</f>
        <v>Liabilities</v>
      </c>
      <c r="I13323" t="str">
        <f>_xlfn.XLOOKUP(tbl_GL[[#This Row],[Account_key]],tbl_COA[Account_key],tbl_COA[SubClass2],"Not Found")</f>
        <v>Current Liabilities</v>
      </c>
      <c r="J13323" t="str">
        <f>_xlfn.XLOOKUP(tbl_GL[[#This Row],[Account_key]],tbl_COA[Account_key],tbl_COA[SubAccount],,0)</f>
        <v>Accrued Expenses</v>
      </c>
      <c r="K13323">
        <f>YEAR(tbl_GL[[#This Row],[Date]])</f>
        <v>2018</v>
      </c>
    </row>
    <row r="13324" spans="1:11" hidden="1" x14ac:dyDescent="0.35">
      <c r="A13324">
        <v>160.1</v>
      </c>
      <c r="B13324" s="24">
        <v>43198</v>
      </c>
      <c r="C13324">
        <v>6</v>
      </c>
      <c r="D13324" s="13">
        <v>300</v>
      </c>
      <c r="E13324" s="13" t="s">
        <v>97</v>
      </c>
      <c r="F13324" s="17">
        <v>-1403</v>
      </c>
      <c r="G13324" t="str">
        <f>_xlfn.XLOOKUP(tbl_GL[[#This Row],[Account_key]],tbl_COA[Account_key],tbl_COA[Class],"Not Found")</f>
        <v>Operating account</v>
      </c>
      <c r="H13324" t="str">
        <f>_xlfn.XLOOKUP(tbl_GL[[#This Row],[Account_key]],tbl_COA[Account_key],tbl_COA[SubClass],"Not Found")</f>
        <v>Operating Expenses</v>
      </c>
      <c r="I13324" t="str">
        <f>_xlfn.XLOOKUP(tbl_GL[[#This Row],[Account_key]],tbl_COA[Account_key],tbl_COA[SubClass2],"Not Found")</f>
        <v>Administration</v>
      </c>
      <c r="J13324" t="str">
        <f>_xlfn.XLOOKUP(tbl_GL[[#This Row],[Account_key]],tbl_COA[Account_key],tbl_COA[SubAccount],,0)</f>
        <v>Entertainment</v>
      </c>
      <c r="K13324">
        <f>YEAR(tbl_GL[[#This Row],[Date]])</f>
        <v>2018</v>
      </c>
    </row>
    <row r="13325" spans="1:11" hidden="1" x14ac:dyDescent="0.35">
      <c r="A13325">
        <v>160.19999999999999</v>
      </c>
      <c r="B13325" s="24">
        <v>43198</v>
      </c>
      <c r="C13325">
        <v>6</v>
      </c>
      <c r="D13325" s="13">
        <v>120</v>
      </c>
      <c r="E13325" s="13" t="s">
        <v>97</v>
      </c>
      <c r="F13325" s="17">
        <v>1403</v>
      </c>
      <c r="G13325" t="str">
        <f>_xlfn.XLOOKUP(tbl_GL[[#This Row],[Account_key]],tbl_COA[Account_key],tbl_COA[Class],"Not Found")</f>
        <v>Liabilities and Owners Equity</v>
      </c>
      <c r="H13325" t="str">
        <f>_xlfn.XLOOKUP(tbl_GL[[#This Row],[Account_key]],tbl_COA[Account_key],tbl_COA[SubClass],"Not Found")</f>
        <v>Liabilities</v>
      </c>
      <c r="I13325" t="str">
        <f>_xlfn.XLOOKUP(tbl_GL[[#This Row],[Account_key]],tbl_COA[Account_key],tbl_COA[SubClass2],"Not Found")</f>
        <v>Current Liabilities</v>
      </c>
      <c r="J13325" t="str">
        <f>_xlfn.XLOOKUP(tbl_GL[[#This Row],[Account_key]],tbl_COA[Account_key],tbl_COA[SubAccount],,0)</f>
        <v>Accrued Expenses</v>
      </c>
      <c r="K13325">
        <f>YEAR(tbl_GL[[#This Row],[Date]])</f>
        <v>2018</v>
      </c>
    </row>
    <row r="13326" spans="1:11" hidden="1" x14ac:dyDescent="0.35">
      <c r="A13326">
        <v>161.1</v>
      </c>
      <c r="B13326" s="24">
        <v>43199</v>
      </c>
      <c r="C13326">
        <v>6</v>
      </c>
      <c r="D13326" s="13">
        <v>10</v>
      </c>
      <c r="E13326" s="13" t="s">
        <v>98</v>
      </c>
      <c r="F13326" s="17">
        <v>-769</v>
      </c>
      <c r="G13326" t="str">
        <f>_xlfn.XLOOKUP(tbl_GL[[#This Row],[Account_key]],tbl_COA[Account_key],tbl_COA[Class],"Not Found")</f>
        <v>Assets</v>
      </c>
      <c r="H13326" t="str">
        <f>_xlfn.XLOOKUP(tbl_GL[[#This Row],[Account_key]],tbl_COA[Account_key],tbl_COA[SubClass],"Not Found")</f>
        <v>Assets</v>
      </c>
      <c r="I13326" t="str">
        <f>_xlfn.XLOOKUP(tbl_GL[[#This Row],[Account_key]],tbl_COA[Account_key],tbl_COA[SubClass2],"Not Found")</f>
        <v>Current Assets</v>
      </c>
      <c r="J13326" t="str">
        <f>_xlfn.XLOOKUP(tbl_GL[[#This Row],[Account_key]],tbl_COA[Account_key],tbl_COA[SubAccount],,0)</f>
        <v>Cash at Bank</v>
      </c>
      <c r="K13326">
        <f>YEAR(tbl_GL[[#This Row],[Date]])</f>
        <v>2018</v>
      </c>
    </row>
    <row r="13327" spans="1:11" hidden="1" x14ac:dyDescent="0.35">
      <c r="A13327">
        <v>161.19999999999999</v>
      </c>
      <c r="B13327" s="24">
        <v>43199</v>
      </c>
      <c r="C13327">
        <v>6</v>
      </c>
      <c r="D13327" s="13">
        <v>120</v>
      </c>
      <c r="E13327" s="13" t="s">
        <v>98</v>
      </c>
      <c r="F13327" s="17">
        <v>-769</v>
      </c>
      <c r="G13327" t="str">
        <f>_xlfn.XLOOKUP(tbl_GL[[#This Row],[Account_key]],tbl_COA[Account_key],tbl_COA[Class],"Not Found")</f>
        <v>Liabilities and Owners Equity</v>
      </c>
      <c r="H13327" t="str">
        <f>_xlfn.XLOOKUP(tbl_GL[[#This Row],[Account_key]],tbl_COA[Account_key],tbl_COA[SubClass],"Not Found")</f>
        <v>Liabilities</v>
      </c>
      <c r="I13327" t="str">
        <f>_xlfn.XLOOKUP(tbl_GL[[#This Row],[Account_key]],tbl_COA[Account_key],tbl_COA[SubClass2],"Not Found")</f>
        <v>Current Liabilities</v>
      </c>
      <c r="J13327" t="str">
        <f>_xlfn.XLOOKUP(tbl_GL[[#This Row],[Account_key]],tbl_COA[Account_key],tbl_COA[SubAccount],,0)</f>
        <v>Accrued Expenses</v>
      </c>
      <c r="K13327">
        <f>YEAR(tbl_GL[[#This Row],[Date]])</f>
        <v>2018</v>
      </c>
    </row>
    <row r="13328" spans="1:11" hidden="1" x14ac:dyDescent="0.35">
      <c r="A13328">
        <v>162.1</v>
      </c>
      <c r="B13328" s="24">
        <v>43200</v>
      </c>
      <c r="C13328">
        <v>6</v>
      </c>
      <c r="D13328" s="13">
        <v>260</v>
      </c>
      <c r="E13328" s="13" t="s">
        <v>83</v>
      </c>
      <c r="F13328" s="17">
        <v>449</v>
      </c>
      <c r="G13328" t="str">
        <f>_xlfn.XLOOKUP(tbl_GL[[#This Row],[Account_key]],tbl_COA[Account_key],tbl_COA[Class],"Not Found")</f>
        <v>Operating account</v>
      </c>
      <c r="H13328" t="str">
        <f>_xlfn.XLOOKUP(tbl_GL[[#This Row],[Account_key]],tbl_COA[Account_key],tbl_COA[SubClass],"Not Found")</f>
        <v>Operating Expenses</v>
      </c>
      <c r="I13328" t="str">
        <f>_xlfn.XLOOKUP(tbl_GL[[#This Row],[Account_key]],tbl_COA[Account_key],tbl_COA[SubClass2],"Not Found")</f>
        <v>Marketing</v>
      </c>
      <c r="J13328" t="str">
        <f>_xlfn.XLOOKUP(tbl_GL[[#This Row],[Account_key]],tbl_COA[Account_key],tbl_COA[SubAccount],,0)</f>
        <v>Commissions</v>
      </c>
      <c r="K13328">
        <f>YEAR(tbl_GL[[#This Row],[Date]])</f>
        <v>2018</v>
      </c>
    </row>
    <row r="13329" spans="1:11" hidden="1" x14ac:dyDescent="0.35">
      <c r="A13329">
        <v>162.19999999999999</v>
      </c>
      <c r="B13329" s="24">
        <v>43200</v>
      </c>
      <c r="C13329">
        <v>6</v>
      </c>
      <c r="D13329" s="13">
        <v>20</v>
      </c>
      <c r="E13329" s="13" t="s">
        <v>83</v>
      </c>
      <c r="F13329" s="17">
        <v>449</v>
      </c>
      <c r="G13329" t="str">
        <f>_xlfn.XLOOKUP(tbl_GL[[#This Row],[Account_key]],tbl_COA[Account_key],tbl_COA[Class],"Not Found")</f>
        <v>Assets</v>
      </c>
      <c r="H13329" t="str">
        <f>_xlfn.XLOOKUP(tbl_GL[[#This Row],[Account_key]],tbl_COA[Account_key],tbl_COA[SubClass],"Not Found")</f>
        <v>Assets</v>
      </c>
      <c r="I13329" t="str">
        <f>_xlfn.XLOOKUP(tbl_GL[[#This Row],[Account_key]],tbl_COA[Account_key],tbl_COA[SubClass2],"Not Found")</f>
        <v>Current Assets</v>
      </c>
      <c r="J13329" t="str">
        <f>_xlfn.XLOOKUP(tbl_GL[[#This Row],[Account_key]],tbl_COA[Account_key],tbl_COA[SubAccount],,0)</f>
        <v>Cash in hand</v>
      </c>
      <c r="K13329">
        <f>YEAR(tbl_GL[[#This Row],[Date]])</f>
        <v>2018</v>
      </c>
    </row>
    <row r="13330" spans="1:11" hidden="1" x14ac:dyDescent="0.35">
      <c r="A13330">
        <v>163.1</v>
      </c>
      <c r="B13330" s="24">
        <v>43201</v>
      </c>
      <c r="C13330">
        <v>6</v>
      </c>
      <c r="D13330" s="13">
        <v>260</v>
      </c>
      <c r="E13330" s="13" t="s">
        <v>97</v>
      </c>
      <c r="F13330" s="17">
        <v>-1124</v>
      </c>
      <c r="G13330" t="str">
        <f>_xlfn.XLOOKUP(tbl_GL[[#This Row],[Account_key]],tbl_COA[Account_key],tbl_COA[Class],"Not Found")</f>
        <v>Operating account</v>
      </c>
      <c r="H13330" t="str">
        <f>_xlfn.XLOOKUP(tbl_GL[[#This Row],[Account_key]],tbl_COA[Account_key],tbl_COA[SubClass],"Not Found")</f>
        <v>Operating Expenses</v>
      </c>
      <c r="I13330" t="str">
        <f>_xlfn.XLOOKUP(tbl_GL[[#This Row],[Account_key]],tbl_COA[Account_key],tbl_COA[SubClass2],"Not Found")</f>
        <v>Marketing</v>
      </c>
      <c r="J13330" t="str">
        <f>_xlfn.XLOOKUP(tbl_GL[[#This Row],[Account_key]],tbl_COA[Account_key],tbl_COA[SubAccount],,0)</f>
        <v>Commissions</v>
      </c>
      <c r="K13330">
        <f>YEAR(tbl_GL[[#This Row],[Date]])</f>
        <v>2018</v>
      </c>
    </row>
    <row r="13331" spans="1:11" hidden="1" x14ac:dyDescent="0.35">
      <c r="A13331">
        <v>163.19999999999999</v>
      </c>
      <c r="B13331" s="24">
        <v>43201</v>
      </c>
      <c r="C13331">
        <v>6</v>
      </c>
      <c r="D13331" s="13">
        <v>120</v>
      </c>
      <c r="E13331" s="13" t="s">
        <v>97</v>
      </c>
      <c r="F13331" s="17">
        <v>1124</v>
      </c>
      <c r="G13331" t="str">
        <f>_xlfn.XLOOKUP(tbl_GL[[#This Row],[Account_key]],tbl_COA[Account_key],tbl_COA[Class],"Not Found")</f>
        <v>Liabilities and Owners Equity</v>
      </c>
      <c r="H13331" t="str">
        <f>_xlfn.XLOOKUP(tbl_GL[[#This Row],[Account_key]],tbl_COA[Account_key],tbl_COA[SubClass],"Not Found")</f>
        <v>Liabilities</v>
      </c>
      <c r="I13331" t="str">
        <f>_xlfn.XLOOKUP(tbl_GL[[#This Row],[Account_key]],tbl_COA[Account_key],tbl_COA[SubClass2],"Not Found")</f>
        <v>Current Liabilities</v>
      </c>
      <c r="J13331" t="str">
        <f>_xlfn.XLOOKUP(tbl_GL[[#This Row],[Account_key]],tbl_COA[Account_key],tbl_COA[SubAccount],,0)</f>
        <v>Accrued Expenses</v>
      </c>
      <c r="K13331">
        <f>YEAR(tbl_GL[[#This Row],[Date]])</f>
        <v>2018</v>
      </c>
    </row>
    <row r="13332" spans="1:11" hidden="1" x14ac:dyDescent="0.35">
      <c r="A13332">
        <v>164.1</v>
      </c>
      <c r="B13332" s="24">
        <v>43203</v>
      </c>
      <c r="C13332">
        <v>6</v>
      </c>
      <c r="D13332" s="13">
        <v>280</v>
      </c>
      <c r="E13332" s="13" t="s">
        <v>97</v>
      </c>
      <c r="F13332" s="17">
        <v>-1499</v>
      </c>
      <c r="G13332" t="str">
        <f>_xlfn.XLOOKUP(tbl_GL[[#This Row],[Account_key]],tbl_COA[Account_key],tbl_COA[Class],"Not Found")</f>
        <v>Operating account</v>
      </c>
      <c r="H13332" t="str">
        <f>_xlfn.XLOOKUP(tbl_GL[[#This Row],[Account_key]],tbl_COA[Account_key],tbl_COA[SubClass],"Not Found")</f>
        <v>Operating Expenses</v>
      </c>
      <c r="I13332" t="str">
        <f>_xlfn.XLOOKUP(tbl_GL[[#This Row],[Account_key]],tbl_COA[Account_key],tbl_COA[SubClass2],"Not Found")</f>
        <v>Marketing</v>
      </c>
      <c r="J13332" t="str">
        <f>_xlfn.XLOOKUP(tbl_GL[[#This Row],[Account_key]],tbl_COA[Account_key],tbl_COA[SubAccount],,0)</f>
        <v>Advertisements</v>
      </c>
      <c r="K13332">
        <f>YEAR(tbl_GL[[#This Row],[Date]])</f>
        <v>2018</v>
      </c>
    </row>
    <row r="13333" spans="1:11" hidden="1" x14ac:dyDescent="0.35">
      <c r="A13333">
        <v>164.2</v>
      </c>
      <c r="B13333" s="24">
        <v>43203</v>
      </c>
      <c r="C13333">
        <v>6</v>
      </c>
      <c r="D13333" s="13">
        <v>120</v>
      </c>
      <c r="E13333" s="13" t="s">
        <v>97</v>
      </c>
      <c r="F13333" s="17">
        <v>1499</v>
      </c>
      <c r="G13333" t="str">
        <f>_xlfn.XLOOKUP(tbl_GL[[#This Row],[Account_key]],tbl_COA[Account_key],tbl_COA[Class],"Not Found")</f>
        <v>Liabilities and Owners Equity</v>
      </c>
      <c r="H13333" t="str">
        <f>_xlfn.XLOOKUP(tbl_GL[[#This Row],[Account_key]],tbl_COA[Account_key],tbl_COA[SubClass],"Not Found")</f>
        <v>Liabilities</v>
      </c>
      <c r="I13333" t="str">
        <f>_xlfn.XLOOKUP(tbl_GL[[#This Row],[Account_key]],tbl_COA[Account_key],tbl_COA[SubClass2],"Not Found")</f>
        <v>Current Liabilities</v>
      </c>
      <c r="J13333" t="str">
        <f>_xlfn.XLOOKUP(tbl_GL[[#This Row],[Account_key]],tbl_COA[Account_key],tbl_COA[SubAccount],,0)</f>
        <v>Accrued Expenses</v>
      </c>
      <c r="K13333">
        <f>YEAR(tbl_GL[[#This Row],[Date]])</f>
        <v>2018</v>
      </c>
    </row>
    <row r="13334" spans="1:11" hidden="1" x14ac:dyDescent="0.35">
      <c r="A13334">
        <v>165.1</v>
      </c>
      <c r="B13334" s="24">
        <v>43204</v>
      </c>
      <c r="C13334">
        <v>6</v>
      </c>
      <c r="D13334" s="13">
        <v>290</v>
      </c>
      <c r="E13334" s="13" t="s">
        <v>99</v>
      </c>
      <c r="F13334" s="17">
        <v>-10</v>
      </c>
      <c r="G13334" t="str">
        <f>_xlfn.XLOOKUP(tbl_GL[[#This Row],[Account_key]],tbl_COA[Account_key],tbl_COA[Class],"Not Found")</f>
        <v>Operating account</v>
      </c>
      <c r="H13334" t="str">
        <f>_xlfn.XLOOKUP(tbl_GL[[#This Row],[Account_key]],tbl_COA[Account_key],tbl_COA[SubClass],"Not Found")</f>
        <v>Operating Expenses</v>
      </c>
      <c r="I13334" t="str">
        <f>_xlfn.XLOOKUP(tbl_GL[[#This Row],[Account_key]],tbl_COA[Account_key],tbl_COA[SubClass2],"Not Found")</f>
        <v>Administration</v>
      </c>
      <c r="J13334" t="str">
        <f>_xlfn.XLOOKUP(tbl_GL[[#This Row],[Account_key]],tbl_COA[Account_key],tbl_COA[SubAccount],,0)</f>
        <v>Travel</v>
      </c>
      <c r="K13334">
        <f>YEAR(tbl_GL[[#This Row],[Date]])</f>
        <v>2018</v>
      </c>
    </row>
    <row r="13335" spans="1:11" hidden="1" x14ac:dyDescent="0.35">
      <c r="A13335">
        <v>165.2</v>
      </c>
      <c r="B13335" s="24">
        <v>43204</v>
      </c>
      <c r="C13335">
        <v>6</v>
      </c>
      <c r="D13335" s="13">
        <v>20</v>
      </c>
      <c r="E13335" s="13" t="s">
        <v>99</v>
      </c>
      <c r="F13335" s="17">
        <v>-10</v>
      </c>
      <c r="G13335" t="str">
        <f>_xlfn.XLOOKUP(tbl_GL[[#This Row],[Account_key]],tbl_COA[Account_key],tbl_COA[Class],"Not Found")</f>
        <v>Assets</v>
      </c>
      <c r="H13335" t="str">
        <f>_xlfn.XLOOKUP(tbl_GL[[#This Row],[Account_key]],tbl_COA[Account_key],tbl_COA[SubClass],"Not Found")</f>
        <v>Assets</v>
      </c>
      <c r="I13335" t="str">
        <f>_xlfn.XLOOKUP(tbl_GL[[#This Row],[Account_key]],tbl_COA[Account_key],tbl_COA[SubClass2],"Not Found")</f>
        <v>Current Assets</v>
      </c>
      <c r="J13335" t="str">
        <f>_xlfn.XLOOKUP(tbl_GL[[#This Row],[Account_key]],tbl_COA[Account_key],tbl_COA[SubAccount],,0)</f>
        <v>Cash in hand</v>
      </c>
      <c r="K13335">
        <f>YEAR(tbl_GL[[#This Row],[Date]])</f>
        <v>2018</v>
      </c>
    </row>
    <row r="13336" spans="1:11" hidden="1" x14ac:dyDescent="0.35">
      <c r="A13336">
        <v>166.1</v>
      </c>
      <c r="B13336" s="24">
        <v>43205</v>
      </c>
      <c r="C13336">
        <v>6</v>
      </c>
      <c r="D13336" s="13">
        <v>10</v>
      </c>
      <c r="E13336" s="13" t="s">
        <v>112</v>
      </c>
      <c r="F13336" s="17">
        <v>-140</v>
      </c>
      <c r="G13336" t="str">
        <f>_xlfn.XLOOKUP(tbl_GL[[#This Row],[Account_key]],tbl_COA[Account_key],tbl_COA[Class],"Not Found")</f>
        <v>Assets</v>
      </c>
      <c r="H13336" t="str">
        <f>_xlfn.XLOOKUP(tbl_GL[[#This Row],[Account_key]],tbl_COA[Account_key],tbl_COA[SubClass],"Not Found")</f>
        <v>Assets</v>
      </c>
      <c r="I13336" t="str">
        <f>_xlfn.XLOOKUP(tbl_GL[[#This Row],[Account_key]],tbl_COA[Account_key],tbl_COA[SubClass2],"Not Found")</f>
        <v>Current Assets</v>
      </c>
      <c r="J13336" t="str">
        <f>_xlfn.XLOOKUP(tbl_GL[[#This Row],[Account_key]],tbl_COA[Account_key],tbl_COA[SubAccount],,0)</f>
        <v>Cash at Bank</v>
      </c>
      <c r="K13336">
        <f>YEAR(tbl_GL[[#This Row],[Date]])</f>
        <v>2018</v>
      </c>
    </row>
    <row r="13337" spans="1:11" hidden="1" x14ac:dyDescent="0.35">
      <c r="A13337">
        <v>166.2</v>
      </c>
      <c r="B13337" s="24">
        <v>43205</v>
      </c>
      <c r="C13337">
        <v>6</v>
      </c>
      <c r="D13337" s="13">
        <v>121</v>
      </c>
      <c r="E13337" s="13" t="s">
        <v>112</v>
      </c>
      <c r="F13337" s="17">
        <v>-140</v>
      </c>
      <c r="G13337" t="str">
        <f>_xlfn.XLOOKUP(tbl_GL[[#This Row],[Account_key]],tbl_COA[Account_key],tbl_COA[Class],"Not Found")</f>
        <v>Liabilities and Owners Equity</v>
      </c>
      <c r="H13337" t="str">
        <f>_xlfn.XLOOKUP(tbl_GL[[#This Row],[Account_key]],tbl_COA[Account_key],tbl_COA[SubClass],"Not Found")</f>
        <v>Liabilities</v>
      </c>
      <c r="I13337" t="str">
        <f>_xlfn.XLOOKUP(tbl_GL[[#This Row],[Account_key]],tbl_COA[Account_key],tbl_COA[SubClass2],"Not Found")</f>
        <v>Current Liabilities</v>
      </c>
      <c r="J13337" t="str">
        <f>_xlfn.XLOOKUP(tbl_GL[[#This Row],[Account_key]],tbl_COA[Account_key],tbl_COA[SubAccount],,0)</f>
        <v>Interest Payable</v>
      </c>
      <c r="K13337">
        <f>YEAR(tbl_GL[[#This Row],[Date]])</f>
        <v>2018</v>
      </c>
    </row>
    <row r="13338" spans="1:11" hidden="1" x14ac:dyDescent="0.35">
      <c r="A13338">
        <v>167.1</v>
      </c>
      <c r="B13338" s="24">
        <v>43205</v>
      </c>
      <c r="C13338">
        <v>6</v>
      </c>
      <c r="D13338" s="13">
        <v>230</v>
      </c>
      <c r="E13338" s="13" t="s">
        <v>4</v>
      </c>
      <c r="F13338" s="17">
        <v>-708</v>
      </c>
      <c r="G13338" t="str">
        <f>_xlfn.XLOOKUP(tbl_GL[[#This Row],[Account_key]],tbl_COA[Account_key],tbl_COA[Class],"Not Found")</f>
        <v>Trading account</v>
      </c>
      <c r="H13338" t="str">
        <f>_xlfn.XLOOKUP(tbl_GL[[#This Row],[Account_key]],tbl_COA[Account_key],tbl_COA[SubClass],"Not Found")</f>
        <v>Cost of Sales</v>
      </c>
      <c r="I13338" t="str">
        <f>_xlfn.XLOOKUP(tbl_GL[[#This Row],[Account_key]],tbl_COA[Account_key],tbl_COA[SubClass2],"Not Found")</f>
        <v>Cost of Sales</v>
      </c>
      <c r="J13338" t="str">
        <f>_xlfn.XLOOKUP(tbl_GL[[#This Row],[Account_key]],tbl_COA[Account_key],tbl_COA[SubAccount],,0)</f>
        <v>Cost of Sales</v>
      </c>
      <c r="K13338">
        <f>YEAR(tbl_GL[[#This Row],[Date]])</f>
        <v>2018</v>
      </c>
    </row>
    <row r="13339" spans="1:11" hidden="1" x14ac:dyDescent="0.35">
      <c r="A13339">
        <v>167.2</v>
      </c>
      <c r="B13339" s="24">
        <v>43205</v>
      </c>
      <c r="C13339">
        <v>6</v>
      </c>
      <c r="D13339" s="13">
        <v>60</v>
      </c>
      <c r="E13339" s="13" t="s">
        <v>4</v>
      </c>
      <c r="F13339" s="17">
        <v>-708</v>
      </c>
      <c r="G13339" t="str">
        <f>_xlfn.XLOOKUP(tbl_GL[[#This Row],[Account_key]],tbl_COA[Account_key],tbl_COA[Class],"Not Found")</f>
        <v>Assets</v>
      </c>
      <c r="H13339" t="str">
        <f>_xlfn.XLOOKUP(tbl_GL[[#This Row],[Account_key]],tbl_COA[Account_key],tbl_COA[SubClass],"Not Found")</f>
        <v>Assets</v>
      </c>
      <c r="I13339" t="str">
        <f>_xlfn.XLOOKUP(tbl_GL[[#This Row],[Account_key]],tbl_COA[Account_key],tbl_COA[SubClass2],"Not Found")</f>
        <v>Current Assets</v>
      </c>
      <c r="J13339" t="str">
        <f>_xlfn.XLOOKUP(tbl_GL[[#This Row],[Account_key]],tbl_COA[Account_key],tbl_COA[SubAccount],,0)</f>
        <v>Inventory</v>
      </c>
      <c r="K13339">
        <f>YEAR(tbl_GL[[#This Row],[Date]])</f>
        <v>2018</v>
      </c>
    </row>
    <row r="13340" spans="1:11" hidden="1" x14ac:dyDescent="0.35">
      <c r="A13340">
        <v>168.1</v>
      </c>
      <c r="B13340" s="24">
        <v>43205</v>
      </c>
      <c r="C13340">
        <v>6</v>
      </c>
      <c r="D13340" s="13">
        <v>210</v>
      </c>
      <c r="E13340" s="13" t="s">
        <v>7</v>
      </c>
      <c r="F13340" s="17">
        <v>1623</v>
      </c>
      <c r="G13340" t="str">
        <f>_xlfn.XLOOKUP(tbl_GL[[#This Row],[Account_key]],tbl_COA[Account_key],tbl_COA[Class],"Not Found")</f>
        <v>Trading account</v>
      </c>
      <c r="H13340" t="str">
        <f>_xlfn.XLOOKUP(tbl_GL[[#This Row],[Account_key]],tbl_COA[Account_key],tbl_COA[SubClass],"Not Found")</f>
        <v>Sales</v>
      </c>
      <c r="I13340" t="str">
        <f>_xlfn.XLOOKUP(tbl_GL[[#This Row],[Account_key]],tbl_COA[Account_key],tbl_COA[SubClass2],"Not Found")</f>
        <v>Sales</v>
      </c>
      <c r="J13340" t="str">
        <f>_xlfn.XLOOKUP(tbl_GL[[#This Row],[Account_key]],tbl_COA[Account_key],tbl_COA[SubAccount],,0)</f>
        <v>Sales</v>
      </c>
      <c r="K13340">
        <f>YEAR(tbl_GL[[#This Row],[Date]])</f>
        <v>2018</v>
      </c>
    </row>
    <row r="13341" spans="1:11" hidden="1" x14ac:dyDescent="0.35">
      <c r="A13341">
        <v>168.2</v>
      </c>
      <c r="B13341" s="24">
        <v>43205</v>
      </c>
      <c r="C13341">
        <v>6</v>
      </c>
      <c r="D13341" s="13">
        <v>10</v>
      </c>
      <c r="E13341" s="13" t="s">
        <v>7</v>
      </c>
      <c r="F13341" s="17">
        <v>1623</v>
      </c>
      <c r="G13341" t="str">
        <f>_xlfn.XLOOKUP(tbl_GL[[#This Row],[Account_key]],tbl_COA[Account_key],tbl_COA[Class],"Not Found")</f>
        <v>Assets</v>
      </c>
      <c r="H13341" t="str">
        <f>_xlfn.XLOOKUP(tbl_GL[[#This Row],[Account_key]],tbl_COA[Account_key],tbl_COA[SubClass],"Not Found")</f>
        <v>Assets</v>
      </c>
      <c r="I13341" t="str">
        <f>_xlfn.XLOOKUP(tbl_GL[[#This Row],[Account_key]],tbl_COA[Account_key],tbl_COA[SubClass2],"Not Found")</f>
        <v>Current Assets</v>
      </c>
      <c r="J13341" t="str">
        <f>_xlfn.XLOOKUP(tbl_GL[[#This Row],[Account_key]],tbl_COA[Account_key],tbl_COA[SubAccount],,0)</f>
        <v>Cash at Bank</v>
      </c>
      <c r="K13341">
        <f>YEAR(tbl_GL[[#This Row],[Date]])</f>
        <v>2018</v>
      </c>
    </row>
    <row r="13342" spans="1:11" hidden="1" x14ac:dyDescent="0.35">
      <c r="A13342">
        <v>169.1</v>
      </c>
      <c r="B13342" s="24">
        <v>43205</v>
      </c>
      <c r="C13342">
        <v>6</v>
      </c>
      <c r="D13342" s="13">
        <v>230</v>
      </c>
      <c r="E13342" s="13" t="s">
        <v>4</v>
      </c>
      <c r="F13342" s="17">
        <v>-2724</v>
      </c>
      <c r="G13342" t="str">
        <f>_xlfn.XLOOKUP(tbl_GL[[#This Row],[Account_key]],tbl_COA[Account_key],tbl_COA[Class],"Not Found")</f>
        <v>Trading account</v>
      </c>
      <c r="H13342" t="str">
        <f>_xlfn.XLOOKUP(tbl_GL[[#This Row],[Account_key]],tbl_COA[Account_key],tbl_COA[SubClass],"Not Found")</f>
        <v>Cost of Sales</v>
      </c>
      <c r="I13342" t="str">
        <f>_xlfn.XLOOKUP(tbl_GL[[#This Row],[Account_key]],tbl_COA[Account_key],tbl_COA[SubClass2],"Not Found")</f>
        <v>Cost of Sales</v>
      </c>
      <c r="J13342" t="str">
        <f>_xlfn.XLOOKUP(tbl_GL[[#This Row],[Account_key]],tbl_COA[Account_key],tbl_COA[SubAccount],,0)</f>
        <v>Cost of Sales</v>
      </c>
      <c r="K13342">
        <f>YEAR(tbl_GL[[#This Row],[Date]])</f>
        <v>2018</v>
      </c>
    </row>
    <row r="13343" spans="1:11" hidden="1" x14ac:dyDescent="0.35">
      <c r="A13343">
        <v>169.2</v>
      </c>
      <c r="B13343" s="24">
        <v>43205</v>
      </c>
      <c r="C13343">
        <v>6</v>
      </c>
      <c r="D13343" s="13">
        <v>60</v>
      </c>
      <c r="E13343" s="13" t="s">
        <v>4</v>
      </c>
      <c r="F13343" s="17">
        <v>-2724</v>
      </c>
      <c r="G13343" t="str">
        <f>_xlfn.XLOOKUP(tbl_GL[[#This Row],[Account_key]],tbl_COA[Account_key],tbl_COA[Class],"Not Found")</f>
        <v>Assets</v>
      </c>
      <c r="H13343" t="str">
        <f>_xlfn.XLOOKUP(tbl_GL[[#This Row],[Account_key]],tbl_COA[Account_key],tbl_COA[SubClass],"Not Found")</f>
        <v>Assets</v>
      </c>
      <c r="I13343" t="str">
        <f>_xlfn.XLOOKUP(tbl_GL[[#This Row],[Account_key]],tbl_COA[Account_key],tbl_COA[SubClass2],"Not Found")</f>
        <v>Current Assets</v>
      </c>
      <c r="J13343" t="str">
        <f>_xlfn.XLOOKUP(tbl_GL[[#This Row],[Account_key]],tbl_COA[Account_key],tbl_COA[SubAccount],,0)</f>
        <v>Inventory</v>
      </c>
      <c r="K13343">
        <f>YEAR(tbl_GL[[#This Row],[Date]])</f>
        <v>2018</v>
      </c>
    </row>
    <row r="13344" spans="1:11" hidden="1" x14ac:dyDescent="0.35">
      <c r="A13344">
        <v>170.1</v>
      </c>
      <c r="B13344" s="24">
        <v>43205</v>
      </c>
      <c r="C13344">
        <v>6</v>
      </c>
      <c r="D13344" s="13">
        <v>210</v>
      </c>
      <c r="E13344" s="13" t="s">
        <v>8</v>
      </c>
      <c r="F13344" s="17">
        <v>6809</v>
      </c>
      <c r="G13344" t="str">
        <f>_xlfn.XLOOKUP(tbl_GL[[#This Row],[Account_key]],tbl_COA[Account_key],tbl_COA[Class],"Not Found")</f>
        <v>Trading account</v>
      </c>
      <c r="H13344" t="str">
        <f>_xlfn.XLOOKUP(tbl_GL[[#This Row],[Account_key]],tbl_COA[Account_key],tbl_COA[SubClass],"Not Found")</f>
        <v>Sales</v>
      </c>
      <c r="I13344" t="str">
        <f>_xlfn.XLOOKUP(tbl_GL[[#This Row],[Account_key]],tbl_COA[Account_key],tbl_COA[SubClass2],"Not Found")</f>
        <v>Sales</v>
      </c>
      <c r="J13344" t="str">
        <f>_xlfn.XLOOKUP(tbl_GL[[#This Row],[Account_key]],tbl_COA[Account_key],tbl_COA[SubAccount],,0)</f>
        <v>Sales</v>
      </c>
      <c r="K13344">
        <f>YEAR(tbl_GL[[#This Row],[Date]])</f>
        <v>2018</v>
      </c>
    </row>
    <row r="13345" spans="1:11" hidden="1" x14ac:dyDescent="0.35">
      <c r="A13345">
        <v>170.2</v>
      </c>
      <c r="B13345" s="24">
        <v>43205</v>
      </c>
      <c r="C13345">
        <v>6</v>
      </c>
      <c r="D13345" s="13">
        <v>30</v>
      </c>
      <c r="E13345" s="13" t="s">
        <v>8</v>
      </c>
      <c r="F13345" s="17">
        <v>6809</v>
      </c>
      <c r="G13345" t="str">
        <f>_xlfn.XLOOKUP(tbl_GL[[#This Row],[Account_key]],tbl_COA[Account_key],tbl_COA[Class],"Not Found")</f>
        <v>Assets</v>
      </c>
      <c r="H13345" t="str">
        <f>_xlfn.XLOOKUP(tbl_GL[[#This Row],[Account_key]],tbl_COA[Account_key],tbl_COA[SubClass],"Not Found")</f>
        <v>Assets</v>
      </c>
      <c r="I13345" t="str">
        <f>_xlfn.XLOOKUP(tbl_GL[[#This Row],[Account_key]],tbl_COA[Account_key],tbl_COA[SubClass2],"Not Found")</f>
        <v>Current Assets</v>
      </c>
      <c r="J13345" t="str">
        <f>_xlfn.XLOOKUP(tbl_GL[[#This Row],[Account_key]],tbl_COA[Account_key],tbl_COA[SubAccount],,0)</f>
        <v>Trade Receivables</v>
      </c>
      <c r="K13345">
        <f>YEAR(tbl_GL[[#This Row],[Date]])</f>
        <v>2018</v>
      </c>
    </row>
    <row r="13346" spans="1:11" hidden="1" x14ac:dyDescent="0.35">
      <c r="A13346">
        <v>171.1</v>
      </c>
      <c r="B13346" s="24">
        <v>43206</v>
      </c>
      <c r="C13346">
        <v>6</v>
      </c>
      <c r="D13346" s="13">
        <v>260</v>
      </c>
      <c r="E13346" s="13" t="s">
        <v>97</v>
      </c>
      <c r="F13346" s="17">
        <v>-1442</v>
      </c>
      <c r="G13346" t="str">
        <f>_xlfn.XLOOKUP(tbl_GL[[#This Row],[Account_key]],tbl_COA[Account_key],tbl_COA[Class],"Not Found")</f>
        <v>Operating account</v>
      </c>
      <c r="H13346" t="str">
        <f>_xlfn.XLOOKUP(tbl_GL[[#This Row],[Account_key]],tbl_COA[Account_key],tbl_COA[SubClass],"Not Found")</f>
        <v>Operating Expenses</v>
      </c>
      <c r="I13346" t="str">
        <f>_xlfn.XLOOKUP(tbl_GL[[#This Row],[Account_key]],tbl_COA[Account_key],tbl_COA[SubClass2],"Not Found")</f>
        <v>Marketing</v>
      </c>
      <c r="J13346" t="str">
        <f>_xlfn.XLOOKUP(tbl_GL[[#This Row],[Account_key]],tbl_COA[Account_key],tbl_COA[SubAccount],,0)</f>
        <v>Commissions</v>
      </c>
      <c r="K13346">
        <f>YEAR(tbl_GL[[#This Row],[Date]])</f>
        <v>2018</v>
      </c>
    </row>
    <row r="13347" spans="1:11" hidden="1" x14ac:dyDescent="0.35">
      <c r="A13347">
        <v>171.2</v>
      </c>
      <c r="B13347" s="24">
        <v>43206</v>
      </c>
      <c r="C13347">
        <v>6</v>
      </c>
      <c r="D13347" s="13">
        <v>120</v>
      </c>
      <c r="E13347" s="13" t="s">
        <v>97</v>
      </c>
      <c r="F13347" s="17">
        <v>1442</v>
      </c>
      <c r="G13347" t="str">
        <f>_xlfn.XLOOKUP(tbl_GL[[#This Row],[Account_key]],tbl_COA[Account_key],tbl_COA[Class],"Not Found")</f>
        <v>Liabilities and Owners Equity</v>
      </c>
      <c r="H13347" t="str">
        <f>_xlfn.XLOOKUP(tbl_GL[[#This Row],[Account_key]],tbl_COA[Account_key],tbl_COA[SubClass],"Not Found")</f>
        <v>Liabilities</v>
      </c>
      <c r="I13347" t="str">
        <f>_xlfn.XLOOKUP(tbl_GL[[#This Row],[Account_key]],tbl_COA[Account_key],tbl_COA[SubClass2],"Not Found")</f>
        <v>Current Liabilities</v>
      </c>
      <c r="J13347" t="str">
        <f>_xlfn.XLOOKUP(tbl_GL[[#This Row],[Account_key]],tbl_COA[Account_key],tbl_COA[SubAccount],,0)</f>
        <v>Accrued Expenses</v>
      </c>
      <c r="K13347">
        <f>YEAR(tbl_GL[[#This Row],[Date]])</f>
        <v>2018</v>
      </c>
    </row>
    <row r="13348" spans="1:11" hidden="1" x14ac:dyDescent="0.35">
      <c r="A13348">
        <v>172.1</v>
      </c>
      <c r="B13348" s="24">
        <v>43206</v>
      </c>
      <c r="C13348">
        <v>6</v>
      </c>
      <c r="D13348" s="13">
        <v>30</v>
      </c>
      <c r="E13348" s="13" t="s">
        <v>80</v>
      </c>
      <c r="F13348" s="17">
        <v>-4890</v>
      </c>
      <c r="G13348" t="str">
        <f>_xlfn.XLOOKUP(tbl_GL[[#This Row],[Account_key]],tbl_COA[Account_key],tbl_COA[Class],"Not Found")</f>
        <v>Assets</v>
      </c>
      <c r="H13348" t="str">
        <f>_xlfn.XLOOKUP(tbl_GL[[#This Row],[Account_key]],tbl_COA[Account_key],tbl_COA[SubClass],"Not Found")</f>
        <v>Assets</v>
      </c>
      <c r="I13348" t="str">
        <f>_xlfn.XLOOKUP(tbl_GL[[#This Row],[Account_key]],tbl_COA[Account_key],tbl_COA[SubClass2],"Not Found")</f>
        <v>Current Assets</v>
      </c>
      <c r="J13348" t="str">
        <f>_xlfn.XLOOKUP(tbl_GL[[#This Row],[Account_key]],tbl_COA[Account_key],tbl_COA[SubAccount],,0)</f>
        <v>Trade Receivables</v>
      </c>
      <c r="K13348">
        <f>YEAR(tbl_GL[[#This Row],[Date]])</f>
        <v>2018</v>
      </c>
    </row>
    <row r="13349" spans="1:11" hidden="1" x14ac:dyDescent="0.35">
      <c r="A13349">
        <v>172.2</v>
      </c>
      <c r="B13349" s="24">
        <v>43206</v>
      </c>
      <c r="C13349">
        <v>6</v>
      </c>
      <c r="D13349" s="13">
        <v>10</v>
      </c>
      <c r="E13349" s="13" t="s">
        <v>80</v>
      </c>
      <c r="F13349" s="17">
        <v>4890</v>
      </c>
      <c r="G13349" t="str">
        <f>_xlfn.XLOOKUP(tbl_GL[[#This Row],[Account_key]],tbl_COA[Account_key],tbl_COA[Class],"Not Found")</f>
        <v>Assets</v>
      </c>
      <c r="H13349" t="str">
        <f>_xlfn.XLOOKUP(tbl_GL[[#This Row],[Account_key]],tbl_COA[Account_key],tbl_COA[SubClass],"Not Found")</f>
        <v>Assets</v>
      </c>
      <c r="I13349" t="str">
        <f>_xlfn.XLOOKUP(tbl_GL[[#This Row],[Account_key]],tbl_COA[Account_key],tbl_COA[SubClass2],"Not Found")</f>
        <v>Current Assets</v>
      </c>
      <c r="J13349" t="str">
        <f>_xlfn.XLOOKUP(tbl_GL[[#This Row],[Account_key]],tbl_COA[Account_key],tbl_COA[SubAccount],,0)</f>
        <v>Cash at Bank</v>
      </c>
      <c r="K13349">
        <f>YEAR(tbl_GL[[#This Row],[Date]])</f>
        <v>2018</v>
      </c>
    </row>
    <row r="13350" spans="1:11" hidden="1" x14ac:dyDescent="0.35">
      <c r="A13350">
        <v>173.1</v>
      </c>
      <c r="B13350" s="24">
        <v>43207</v>
      </c>
      <c r="C13350">
        <v>6</v>
      </c>
      <c r="D13350" s="13">
        <v>10</v>
      </c>
      <c r="E13350" s="13" t="s">
        <v>98</v>
      </c>
      <c r="F13350" s="17">
        <v>-829</v>
      </c>
      <c r="G13350" t="str">
        <f>_xlfn.XLOOKUP(tbl_GL[[#This Row],[Account_key]],tbl_COA[Account_key],tbl_COA[Class],"Not Found")</f>
        <v>Assets</v>
      </c>
      <c r="H13350" t="str">
        <f>_xlfn.XLOOKUP(tbl_GL[[#This Row],[Account_key]],tbl_COA[Account_key],tbl_COA[SubClass],"Not Found")</f>
        <v>Assets</v>
      </c>
      <c r="I13350" t="str">
        <f>_xlfn.XLOOKUP(tbl_GL[[#This Row],[Account_key]],tbl_COA[Account_key],tbl_COA[SubClass2],"Not Found")</f>
        <v>Current Assets</v>
      </c>
      <c r="J13350" t="str">
        <f>_xlfn.XLOOKUP(tbl_GL[[#This Row],[Account_key]],tbl_COA[Account_key],tbl_COA[SubAccount],,0)</f>
        <v>Cash at Bank</v>
      </c>
      <c r="K13350">
        <f>YEAR(tbl_GL[[#This Row],[Date]])</f>
        <v>2018</v>
      </c>
    </row>
    <row r="13351" spans="1:11" hidden="1" x14ac:dyDescent="0.35">
      <c r="A13351">
        <v>173.2</v>
      </c>
      <c r="B13351" s="24">
        <v>43207</v>
      </c>
      <c r="C13351">
        <v>6</v>
      </c>
      <c r="D13351" s="13">
        <v>120</v>
      </c>
      <c r="E13351" s="13" t="s">
        <v>98</v>
      </c>
      <c r="F13351" s="17">
        <v>-829</v>
      </c>
      <c r="G13351" t="str">
        <f>_xlfn.XLOOKUP(tbl_GL[[#This Row],[Account_key]],tbl_COA[Account_key],tbl_COA[Class],"Not Found")</f>
        <v>Liabilities and Owners Equity</v>
      </c>
      <c r="H13351" t="str">
        <f>_xlfn.XLOOKUP(tbl_GL[[#This Row],[Account_key]],tbl_COA[Account_key],tbl_COA[SubClass],"Not Found")</f>
        <v>Liabilities</v>
      </c>
      <c r="I13351" t="str">
        <f>_xlfn.XLOOKUP(tbl_GL[[#This Row],[Account_key]],tbl_COA[Account_key],tbl_COA[SubClass2],"Not Found")</f>
        <v>Current Liabilities</v>
      </c>
      <c r="J13351" t="str">
        <f>_xlfn.XLOOKUP(tbl_GL[[#This Row],[Account_key]],tbl_COA[Account_key],tbl_COA[SubAccount],,0)</f>
        <v>Accrued Expenses</v>
      </c>
      <c r="K13351">
        <f>YEAR(tbl_GL[[#This Row],[Date]])</f>
        <v>2018</v>
      </c>
    </row>
    <row r="13352" spans="1:11" hidden="1" x14ac:dyDescent="0.35">
      <c r="A13352">
        <v>174.1</v>
      </c>
      <c r="B13352" s="24">
        <v>43207</v>
      </c>
      <c r="C13352">
        <v>6</v>
      </c>
      <c r="D13352" s="13">
        <v>10</v>
      </c>
      <c r="E13352" s="13" t="s">
        <v>84</v>
      </c>
      <c r="F13352" s="17">
        <v>-10667</v>
      </c>
      <c r="G13352" t="str">
        <f>_xlfn.XLOOKUP(tbl_GL[[#This Row],[Account_key]],tbl_COA[Account_key],tbl_COA[Class],"Not Found")</f>
        <v>Assets</v>
      </c>
      <c r="H13352" t="str">
        <f>_xlfn.XLOOKUP(tbl_GL[[#This Row],[Account_key]],tbl_COA[Account_key],tbl_COA[SubClass],"Not Found")</f>
        <v>Assets</v>
      </c>
      <c r="I13352" t="str">
        <f>_xlfn.XLOOKUP(tbl_GL[[#This Row],[Account_key]],tbl_COA[Account_key],tbl_COA[SubClass2],"Not Found")</f>
        <v>Current Assets</v>
      </c>
      <c r="J13352" t="str">
        <f>_xlfn.XLOOKUP(tbl_GL[[#This Row],[Account_key]],tbl_COA[Account_key],tbl_COA[SubAccount],,0)</f>
        <v>Cash at Bank</v>
      </c>
      <c r="K13352">
        <f>YEAR(tbl_GL[[#This Row],[Date]])</f>
        <v>2018</v>
      </c>
    </row>
    <row r="13353" spans="1:11" hidden="1" x14ac:dyDescent="0.35">
      <c r="A13353">
        <v>174.2</v>
      </c>
      <c r="B13353" s="24">
        <v>43207</v>
      </c>
      <c r="C13353">
        <v>6</v>
      </c>
      <c r="D13353" s="13">
        <v>110</v>
      </c>
      <c r="E13353" s="13" t="s">
        <v>84</v>
      </c>
      <c r="F13353" s="17">
        <v>-10667</v>
      </c>
      <c r="G13353" t="str">
        <f>_xlfn.XLOOKUP(tbl_GL[[#This Row],[Account_key]],tbl_COA[Account_key],tbl_COA[Class],"Not Found")</f>
        <v>Liabilities and Owners Equity</v>
      </c>
      <c r="H13353" t="str">
        <f>_xlfn.XLOOKUP(tbl_GL[[#This Row],[Account_key]],tbl_COA[Account_key],tbl_COA[SubClass],"Not Found")</f>
        <v>Liabilities</v>
      </c>
      <c r="I13353" t="str">
        <f>_xlfn.XLOOKUP(tbl_GL[[#This Row],[Account_key]],tbl_COA[Account_key],tbl_COA[SubClass2],"Not Found")</f>
        <v>Current Liabilities</v>
      </c>
      <c r="J13353" t="str">
        <f>_xlfn.XLOOKUP(tbl_GL[[#This Row],[Account_key]],tbl_COA[Account_key],tbl_COA[SubAccount],,0)</f>
        <v>Trade Payables</v>
      </c>
      <c r="K13353">
        <f>YEAR(tbl_GL[[#This Row],[Date]])</f>
        <v>2018</v>
      </c>
    </row>
    <row r="13354" spans="1:11" hidden="1" x14ac:dyDescent="0.35">
      <c r="A13354">
        <v>175.1</v>
      </c>
      <c r="B13354" s="24">
        <v>43211</v>
      </c>
      <c r="C13354">
        <v>6</v>
      </c>
      <c r="D13354" s="13">
        <v>230</v>
      </c>
      <c r="E13354" s="13" t="s">
        <v>4</v>
      </c>
      <c r="F13354" s="17">
        <v>-212</v>
      </c>
      <c r="G13354" t="str">
        <f>_xlfn.XLOOKUP(tbl_GL[[#This Row],[Account_key]],tbl_COA[Account_key],tbl_COA[Class],"Not Found")</f>
        <v>Trading account</v>
      </c>
      <c r="H13354" t="str">
        <f>_xlfn.XLOOKUP(tbl_GL[[#This Row],[Account_key]],tbl_COA[Account_key],tbl_COA[SubClass],"Not Found")</f>
        <v>Cost of Sales</v>
      </c>
      <c r="I13354" t="str">
        <f>_xlfn.XLOOKUP(tbl_GL[[#This Row],[Account_key]],tbl_COA[Account_key],tbl_COA[SubClass2],"Not Found")</f>
        <v>Cost of Sales</v>
      </c>
      <c r="J13354" t="str">
        <f>_xlfn.XLOOKUP(tbl_GL[[#This Row],[Account_key]],tbl_COA[Account_key],tbl_COA[SubAccount],,0)</f>
        <v>Cost of Sales</v>
      </c>
      <c r="K13354">
        <f>YEAR(tbl_GL[[#This Row],[Date]])</f>
        <v>2018</v>
      </c>
    </row>
    <row r="13355" spans="1:11" hidden="1" x14ac:dyDescent="0.35">
      <c r="A13355">
        <v>175.2</v>
      </c>
      <c r="B13355" s="24">
        <v>43211</v>
      </c>
      <c r="C13355">
        <v>6</v>
      </c>
      <c r="D13355" s="13">
        <v>60</v>
      </c>
      <c r="E13355" s="13" t="s">
        <v>4</v>
      </c>
      <c r="F13355" s="17">
        <v>-212</v>
      </c>
      <c r="G13355" t="str">
        <f>_xlfn.XLOOKUP(tbl_GL[[#This Row],[Account_key]],tbl_COA[Account_key],tbl_COA[Class],"Not Found")</f>
        <v>Assets</v>
      </c>
      <c r="H13355" t="str">
        <f>_xlfn.XLOOKUP(tbl_GL[[#This Row],[Account_key]],tbl_COA[Account_key],tbl_COA[SubClass],"Not Found")</f>
        <v>Assets</v>
      </c>
      <c r="I13355" t="str">
        <f>_xlfn.XLOOKUP(tbl_GL[[#This Row],[Account_key]],tbl_COA[Account_key],tbl_COA[SubClass2],"Not Found")</f>
        <v>Current Assets</v>
      </c>
      <c r="J13355" t="str">
        <f>_xlfn.XLOOKUP(tbl_GL[[#This Row],[Account_key]],tbl_COA[Account_key],tbl_COA[SubAccount],,0)</f>
        <v>Inventory</v>
      </c>
      <c r="K13355">
        <f>YEAR(tbl_GL[[#This Row],[Date]])</f>
        <v>2018</v>
      </c>
    </row>
    <row r="13356" spans="1:11" hidden="1" x14ac:dyDescent="0.35">
      <c r="A13356">
        <v>176.1</v>
      </c>
      <c r="B13356" s="24">
        <v>43211</v>
      </c>
      <c r="C13356">
        <v>6</v>
      </c>
      <c r="D13356" s="13">
        <v>210</v>
      </c>
      <c r="E13356" s="13" t="s">
        <v>8</v>
      </c>
      <c r="F13356" s="17">
        <v>531</v>
      </c>
      <c r="G13356" t="str">
        <f>_xlfn.XLOOKUP(tbl_GL[[#This Row],[Account_key]],tbl_COA[Account_key],tbl_COA[Class],"Not Found")</f>
        <v>Trading account</v>
      </c>
      <c r="H13356" t="str">
        <f>_xlfn.XLOOKUP(tbl_GL[[#This Row],[Account_key]],tbl_COA[Account_key],tbl_COA[SubClass],"Not Found")</f>
        <v>Sales</v>
      </c>
      <c r="I13356" t="str">
        <f>_xlfn.XLOOKUP(tbl_GL[[#This Row],[Account_key]],tbl_COA[Account_key],tbl_COA[SubClass2],"Not Found")</f>
        <v>Sales</v>
      </c>
      <c r="J13356" t="str">
        <f>_xlfn.XLOOKUP(tbl_GL[[#This Row],[Account_key]],tbl_COA[Account_key],tbl_COA[SubAccount],,0)</f>
        <v>Sales</v>
      </c>
      <c r="K13356">
        <f>YEAR(tbl_GL[[#This Row],[Date]])</f>
        <v>2018</v>
      </c>
    </row>
    <row r="13357" spans="1:11" hidden="1" x14ac:dyDescent="0.35">
      <c r="A13357">
        <v>176.2</v>
      </c>
      <c r="B13357" s="24">
        <v>43211</v>
      </c>
      <c r="C13357">
        <v>6</v>
      </c>
      <c r="D13357" s="13">
        <v>30</v>
      </c>
      <c r="E13357" s="13" t="s">
        <v>8</v>
      </c>
      <c r="F13357" s="17">
        <v>531</v>
      </c>
      <c r="G13357" t="str">
        <f>_xlfn.XLOOKUP(tbl_GL[[#This Row],[Account_key]],tbl_COA[Account_key],tbl_COA[Class],"Not Found")</f>
        <v>Assets</v>
      </c>
      <c r="H13357" t="str">
        <f>_xlfn.XLOOKUP(tbl_GL[[#This Row],[Account_key]],tbl_COA[Account_key],tbl_COA[SubClass],"Not Found")</f>
        <v>Assets</v>
      </c>
      <c r="I13357" t="str">
        <f>_xlfn.XLOOKUP(tbl_GL[[#This Row],[Account_key]],tbl_COA[Account_key],tbl_COA[SubClass2],"Not Found")</f>
        <v>Current Assets</v>
      </c>
      <c r="J13357" t="str">
        <f>_xlfn.XLOOKUP(tbl_GL[[#This Row],[Account_key]],tbl_COA[Account_key],tbl_COA[SubAccount],,0)</f>
        <v>Trade Receivables</v>
      </c>
      <c r="K13357">
        <f>YEAR(tbl_GL[[#This Row],[Date]])</f>
        <v>2018</v>
      </c>
    </row>
    <row r="13358" spans="1:11" hidden="1" x14ac:dyDescent="0.35">
      <c r="A13358">
        <v>177.1</v>
      </c>
      <c r="B13358" s="24">
        <v>43211</v>
      </c>
      <c r="C13358">
        <v>6</v>
      </c>
      <c r="D13358" s="13">
        <v>300</v>
      </c>
      <c r="E13358" s="13" t="s">
        <v>97</v>
      </c>
      <c r="F13358" s="17">
        <v>-1370</v>
      </c>
      <c r="G13358" t="str">
        <f>_xlfn.XLOOKUP(tbl_GL[[#This Row],[Account_key]],tbl_COA[Account_key],tbl_COA[Class],"Not Found")</f>
        <v>Operating account</v>
      </c>
      <c r="H13358" t="str">
        <f>_xlfn.XLOOKUP(tbl_GL[[#This Row],[Account_key]],tbl_COA[Account_key],tbl_COA[SubClass],"Not Found")</f>
        <v>Operating Expenses</v>
      </c>
      <c r="I13358" t="str">
        <f>_xlfn.XLOOKUP(tbl_GL[[#This Row],[Account_key]],tbl_COA[Account_key],tbl_COA[SubClass2],"Not Found")</f>
        <v>Administration</v>
      </c>
      <c r="J13358" t="str">
        <f>_xlfn.XLOOKUP(tbl_GL[[#This Row],[Account_key]],tbl_COA[Account_key],tbl_COA[SubAccount],,0)</f>
        <v>Entertainment</v>
      </c>
      <c r="K13358">
        <f>YEAR(tbl_GL[[#This Row],[Date]])</f>
        <v>2018</v>
      </c>
    </row>
    <row r="13359" spans="1:11" hidden="1" x14ac:dyDescent="0.35">
      <c r="A13359">
        <v>177.2</v>
      </c>
      <c r="B13359" s="24">
        <v>43211</v>
      </c>
      <c r="C13359">
        <v>6</v>
      </c>
      <c r="D13359" s="13">
        <v>120</v>
      </c>
      <c r="E13359" s="13" t="s">
        <v>97</v>
      </c>
      <c r="F13359" s="17">
        <v>1370</v>
      </c>
      <c r="G13359" t="str">
        <f>_xlfn.XLOOKUP(tbl_GL[[#This Row],[Account_key]],tbl_COA[Account_key],tbl_COA[Class],"Not Found")</f>
        <v>Liabilities and Owners Equity</v>
      </c>
      <c r="H13359" t="str">
        <f>_xlfn.XLOOKUP(tbl_GL[[#This Row],[Account_key]],tbl_COA[Account_key],tbl_COA[SubClass],"Not Found")</f>
        <v>Liabilities</v>
      </c>
      <c r="I13359" t="str">
        <f>_xlfn.XLOOKUP(tbl_GL[[#This Row],[Account_key]],tbl_COA[Account_key],tbl_COA[SubClass2],"Not Found")</f>
        <v>Current Liabilities</v>
      </c>
      <c r="J13359" t="str">
        <f>_xlfn.XLOOKUP(tbl_GL[[#This Row],[Account_key]],tbl_COA[Account_key],tbl_COA[SubAccount],,0)</f>
        <v>Accrued Expenses</v>
      </c>
      <c r="K13359">
        <f>YEAR(tbl_GL[[#This Row],[Date]])</f>
        <v>2018</v>
      </c>
    </row>
    <row r="13360" spans="1:11" hidden="1" x14ac:dyDescent="0.35">
      <c r="A13360">
        <v>178.1</v>
      </c>
      <c r="B13360" s="24">
        <v>43212</v>
      </c>
      <c r="C13360">
        <v>6</v>
      </c>
      <c r="D13360" s="13">
        <v>10</v>
      </c>
      <c r="E13360" s="13" t="s">
        <v>98</v>
      </c>
      <c r="F13360" s="17">
        <v>-800</v>
      </c>
      <c r="G13360" t="str">
        <f>_xlfn.XLOOKUP(tbl_GL[[#This Row],[Account_key]],tbl_COA[Account_key],tbl_COA[Class],"Not Found")</f>
        <v>Assets</v>
      </c>
      <c r="H13360" t="str">
        <f>_xlfn.XLOOKUP(tbl_GL[[#This Row],[Account_key]],tbl_COA[Account_key],tbl_COA[SubClass],"Not Found")</f>
        <v>Assets</v>
      </c>
      <c r="I13360" t="str">
        <f>_xlfn.XLOOKUP(tbl_GL[[#This Row],[Account_key]],tbl_COA[Account_key],tbl_COA[SubClass2],"Not Found")</f>
        <v>Current Assets</v>
      </c>
      <c r="J13360" t="str">
        <f>_xlfn.XLOOKUP(tbl_GL[[#This Row],[Account_key]],tbl_COA[Account_key],tbl_COA[SubAccount],,0)</f>
        <v>Cash at Bank</v>
      </c>
      <c r="K13360">
        <f>YEAR(tbl_GL[[#This Row],[Date]])</f>
        <v>2018</v>
      </c>
    </row>
    <row r="13361" spans="1:11" hidden="1" x14ac:dyDescent="0.35">
      <c r="A13361">
        <v>178.2</v>
      </c>
      <c r="B13361" s="24">
        <v>43212</v>
      </c>
      <c r="C13361">
        <v>6</v>
      </c>
      <c r="D13361" s="13">
        <v>120</v>
      </c>
      <c r="E13361" s="13" t="s">
        <v>98</v>
      </c>
      <c r="F13361" s="17">
        <v>-800</v>
      </c>
      <c r="G13361" t="str">
        <f>_xlfn.XLOOKUP(tbl_GL[[#This Row],[Account_key]],tbl_COA[Account_key],tbl_COA[Class],"Not Found")</f>
        <v>Liabilities and Owners Equity</v>
      </c>
      <c r="H13361" t="str">
        <f>_xlfn.XLOOKUP(tbl_GL[[#This Row],[Account_key]],tbl_COA[Account_key],tbl_COA[SubClass],"Not Found")</f>
        <v>Liabilities</v>
      </c>
      <c r="I13361" t="str">
        <f>_xlfn.XLOOKUP(tbl_GL[[#This Row],[Account_key]],tbl_COA[Account_key],tbl_COA[SubClass2],"Not Found")</f>
        <v>Current Liabilities</v>
      </c>
      <c r="J13361" t="str">
        <f>_xlfn.XLOOKUP(tbl_GL[[#This Row],[Account_key]],tbl_COA[Account_key],tbl_COA[SubAccount],,0)</f>
        <v>Accrued Expenses</v>
      </c>
      <c r="K13361">
        <f>YEAR(tbl_GL[[#This Row],[Date]])</f>
        <v>2018</v>
      </c>
    </row>
    <row r="13362" spans="1:11" hidden="1" x14ac:dyDescent="0.35">
      <c r="A13362">
        <v>179.1</v>
      </c>
      <c r="B13362" s="24">
        <v>43212</v>
      </c>
      <c r="C13362">
        <v>6</v>
      </c>
      <c r="D13362" s="13">
        <v>220</v>
      </c>
      <c r="E13362" s="13" t="s">
        <v>81</v>
      </c>
      <c r="F13362" s="17">
        <v>-989</v>
      </c>
      <c r="G13362" t="str">
        <f>_xlfn.XLOOKUP(tbl_GL[[#This Row],[Account_key]],tbl_COA[Account_key],tbl_COA[Class],"Not Found")</f>
        <v>Trading account</v>
      </c>
      <c r="H13362" t="str">
        <f>_xlfn.XLOOKUP(tbl_GL[[#This Row],[Account_key]],tbl_COA[Account_key],tbl_COA[SubClass],"Not Found")</f>
        <v>Sales</v>
      </c>
      <c r="I13362" t="str">
        <f>_xlfn.XLOOKUP(tbl_GL[[#This Row],[Account_key]],tbl_COA[Account_key],tbl_COA[SubClass2],"Not Found")</f>
        <v>Sales</v>
      </c>
      <c r="J13362" t="str">
        <f>_xlfn.XLOOKUP(tbl_GL[[#This Row],[Account_key]],tbl_COA[Account_key],tbl_COA[SubAccount],,0)</f>
        <v>Sales Return</v>
      </c>
      <c r="K13362">
        <f>YEAR(tbl_GL[[#This Row],[Date]])</f>
        <v>2018</v>
      </c>
    </row>
    <row r="13363" spans="1:11" hidden="1" x14ac:dyDescent="0.35">
      <c r="A13363">
        <v>179.2</v>
      </c>
      <c r="B13363" s="24">
        <v>43212</v>
      </c>
      <c r="C13363">
        <v>6</v>
      </c>
      <c r="D13363" s="13">
        <v>20</v>
      </c>
      <c r="E13363" s="13" t="s">
        <v>81</v>
      </c>
      <c r="F13363" s="17">
        <v>-989</v>
      </c>
      <c r="G13363" t="str">
        <f>_xlfn.XLOOKUP(tbl_GL[[#This Row],[Account_key]],tbl_COA[Account_key],tbl_COA[Class],"Not Found")</f>
        <v>Assets</v>
      </c>
      <c r="H13363" t="str">
        <f>_xlfn.XLOOKUP(tbl_GL[[#This Row],[Account_key]],tbl_COA[Account_key],tbl_COA[SubClass],"Not Found")</f>
        <v>Assets</v>
      </c>
      <c r="I13363" t="str">
        <f>_xlfn.XLOOKUP(tbl_GL[[#This Row],[Account_key]],tbl_COA[Account_key],tbl_COA[SubClass2],"Not Found")</f>
        <v>Current Assets</v>
      </c>
      <c r="J13363" t="str">
        <f>_xlfn.XLOOKUP(tbl_GL[[#This Row],[Account_key]],tbl_COA[Account_key],tbl_COA[SubAccount],,0)</f>
        <v>Cash in hand</v>
      </c>
      <c r="K13363">
        <f>YEAR(tbl_GL[[#This Row],[Date]])</f>
        <v>2018</v>
      </c>
    </row>
    <row r="13364" spans="1:11" hidden="1" x14ac:dyDescent="0.35">
      <c r="A13364">
        <v>180.1</v>
      </c>
      <c r="B13364" s="24">
        <v>43212</v>
      </c>
      <c r="C13364">
        <v>6</v>
      </c>
      <c r="D13364" s="13">
        <v>10</v>
      </c>
      <c r="E13364" s="13" t="s">
        <v>98</v>
      </c>
      <c r="F13364" s="17">
        <v>-1006</v>
      </c>
      <c r="G13364" t="str">
        <f>_xlfn.XLOOKUP(tbl_GL[[#This Row],[Account_key]],tbl_COA[Account_key],tbl_COA[Class],"Not Found")</f>
        <v>Assets</v>
      </c>
      <c r="H13364" t="str">
        <f>_xlfn.XLOOKUP(tbl_GL[[#This Row],[Account_key]],tbl_COA[Account_key],tbl_COA[SubClass],"Not Found")</f>
        <v>Assets</v>
      </c>
      <c r="I13364" t="str">
        <f>_xlfn.XLOOKUP(tbl_GL[[#This Row],[Account_key]],tbl_COA[Account_key],tbl_COA[SubClass2],"Not Found")</f>
        <v>Current Assets</v>
      </c>
      <c r="J13364" t="str">
        <f>_xlfn.XLOOKUP(tbl_GL[[#This Row],[Account_key]],tbl_COA[Account_key],tbl_COA[SubAccount],,0)</f>
        <v>Cash at Bank</v>
      </c>
      <c r="K13364">
        <f>YEAR(tbl_GL[[#This Row],[Date]])</f>
        <v>2018</v>
      </c>
    </row>
    <row r="13365" spans="1:11" hidden="1" x14ac:dyDescent="0.35">
      <c r="A13365">
        <v>180.2</v>
      </c>
      <c r="B13365" s="24">
        <v>43212</v>
      </c>
      <c r="C13365">
        <v>6</v>
      </c>
      <c r="D13365" s="13">
        <v>120</v>
      </c>
      <c r="E13365" s="13" t="s">
        <v>98</v>
      </c>
      <c r="F13365" s="17">
        <v>-1006</v>
      </c>
      <c r="G13365" t="str">
        <f>_xlfn.XLOOKUP(tbl_GL[[#This Row],[Account_key]],tbl_COA[Account_key],tbl_COA[Class],"Not Found")</f>
        <v>Liabilities and Owners Equity</v>
      </c>
      <c r="H13365" t="str">
        <f>_xlfn.XLOOKUP(tbl_GL[[#This Row],[Account_key]],tbl_COA[Account_key],tbl_COA[SubClass],"Not Found")</f>
        <v>Liabilities</v>
      </c>
      <c r="I13365" t="str">
        <f>_xlfn.XLOOKUP(tbl_GL[[#This Row],[Account_key]],tbl_COA[Account_key],tbl_COA[SubClass2],"Not Found")</f>
        <v>Current Liabilities</v>
      </c>
      <c r="J13365" t="str">
        <f>_xlfn.XLOOKUP(tbl_GL[[#This Row],[Account_key]],tbl_COA[Account_key],tbl_COA[SubAccount],,0)</f>
        <v>Accrued Expenses</v>
      </c>
      <c r="K13365">
        <f>YEAR(tbl_GL[[#This Row],[Date]])</f>
        <v>2018</v>
      </c>
    </row>
    <row r="13366" spans="1:11" hidden="1" x14ac:dyDescent="0.35">
      <c r="A13366">
        <v>181.1</v>
      </c>
      <c r="B13366" s="24">
        <v>43212</v>
      </c>
      <c r="C13366">
        <v>6</v>
      </c>
      <c r="D13366" s="13">
        <v>220</v>
      </c>
      <c r="E13366" s="13" t="s">
        <v>81</v>
      </c>
      <c r="F13366" s="17">
        <v>-1039</v>
      </c>
      <c r="G13366" t="str">
        <f>_xlfn.XLOOKUP(tbl_GL[[#This Row],[Account_key]],tbl_COA[Account_key],tbl_COA[Class],"Not Found")</f>
        <v>Trading account</v>
      </c>
      <c r="H13366" t="str">
        <f>_xlfn.XLOOKUP(tbl_GL[[#This Row],[Account_key]],tbl_COA[Account_key],tbl_COA[SubClass],"Not Found")</f>
        <v>Sales</v>
      </c>
      <c r="I13366" t="str">
        <f>_xlfn.XLOOKUP(tbl_GL[[#This Row],[Account_key]],tbl_COA[Account_key],tbl_COA[SubClass2],"Not Found")</f>
        <v>Sales</v>
      </c>
      <c r="J13366" t="str">
        <f>_xlfn.XLOOKUP(tbl_GL[[#This Row],[Account_key]],tbl_COA[Account_key],tbl_COA[SubAccount],,0)</f>
        <v>Sales Return</v>
      </c>
      <c r="K13366">
        <f>YEAR(tbl_GL[[#This Row],[Date]])</f>
        <v>2018</v>
      </c>
    </row>
    <row r="13367" spans="1:11" hidden="1" x14ac:dyDescent="0.35">
      <c r="A13367">
        <v>181.2</v>
      </c>
      <c r="B13367" s="24">
        <v>43212</v>
      </c>
      <c r="C13367">
        <v>6</v>
      </c>
      <c r="D13367" s="13">
        <v>20</v>
      </c>
      <c r="E13367" s="13" t="s">
        <v>81</v>
      </c>
      <c r="F13367" s="17">
        <v>-1039</v>
      </c>
      <c r="G13367" t="str">
        <f>_xlfn.XLOOKUP(tbl_GL[[#This Row],[Account_key]],tbl_COA[Account_key],tbl_COA[Class],"Not Found")</f>
        <v>Assets</v>
      </c>
      <c r="H13367" t="str">
        <f>_xlfn.XLOOKUP(tbl_GL[[#This Row],[Account_key]],tbl_COA[Account_key],tbl_COA[SubClass],"Not Found")</f>
        <v>Assets</v>
      </c>
      <c r="I13367" t="str">
        <f>_xlfn.XLOOKUP(tbl_GL[[#This Row],[Account_key]],tbl_COA[Account_key],tbl_COA[SubClass2],"Not Found")</f>
        <v>Current Assets</v>
      </c>
      <c r="J13367" t="str">
        <f>_xlfn.XLOOKUP(tbl_GL[[#This Row],[Account_key]],tbl_COA[Account_key],tbl_COA[SubAccount],,0)</f>
        <v>Cash in hand</v>
      </c>
      <c r="K13367">
        <f>YEAR(tbl_GL[[#This Row],[Date]])</f>
        <v>2018</v>
      </c>
    </row>
    <row r="13368" spans="1:11" hidden="1" x14ac:dyDescent="0.35">
      <c r="A13368">
        <v>182.1</v>
      </c>
      <c r="B13368" s="24">
        <v>43213</v>
      </c>
      <c r="C13368">
        <v>6</v>
      </c>
      <c r="D13368" s="13">
        <v>230</v>
      </c>
      <c r="E13368" s="13" t="s">
        <v>4</v>
      </c>
      <c r="F13368" s="17">
        <v>-475</v>
      </c>
      <c r="G13368" t="str">
        <f>_xlfn.XLOOKUP(tbl_GL[[#This Row],[Account_key]],tbl_COA[Account_key],tbl_COA[Class],"Not Found")</f>
        <v>Trading account</v>
      </c>
      <c r="H13368" t="str">
        <f>_xlfn.XLOOKUP(tbl_GL[[#This Row],[Account_key]],tbl_COA[Account_key],tbl_COA[SubClass],"Not Found")</f>
        <v>Cost of Sales</v>
      </c>
      <c r="I13368" t="str">
        <f>_xlfn.XLOOKUP(tbl_GL[[#This Row],[Account_key]],tbl_COA[Account_key],tbl_COA[SubClass2],"Not Found")</f>
        <v>Cost of Sales</v>
      </c>
      <c r="J13368" t="str">
        <f>_xlfn.XLOOKUP(tbl_GL[[#This Row],[Account_key]],tbl_COA[Account_key],tbl_COA[SubAccount],,0)</f>
        <v>Cost of Sales</v>
      </c>
      <c r="K13368">
        <f>YEAR(tbl_GL[[#This Row],[Date]])</f>
        <v>2018</v>
      </c>
    </row>
    <row r="13369" spans="1:11" hidden="1" x14ac:dyDescent="0.35">
      <c r="A13369">
        <v>182.2</v>
      </c>
      <c r="B13369" s="24">
        <v>43213</v>
      </c>
      <c r="C13369">
        <v>6</v>
      </c>
      <c r="D13369" s="13">
        <v>60</v>
      </c>
      <c r="E13369" s="13" t="s">
        <v>4</v>
      </c>
      <c r="F13369" s="17">
        <v>-475</v>
      </c>
      <c r="G13369" t="str">
        <f>_xlfn.XLOOKUP(tbl_GL[[#This Row],[Account_key]],tbl_COA[Account_key],tbl_COA[Class],"Not Found")</f>
        <v>Assets</v>
      </c>
      <c r="H13369" t="str">
        <f>_xlfn.XLOOKUP(tbl_GL[[#This Row],[Account_key]],tbl_COA[Account_key],tbl_COA[SubClass],"Not Found")</f>
        <v>Assets</v>
      </c>
      <c r="I13369" t="str">
        <f>_xlfn.XLOOKUP(tbl_GL[[#This Row],[Account_key]],tbl_COA[Account_key],tbl_COA[SubClass2],"Not Found")</f>
        <v>Current Assets</v>
      </c>
      <c r="J13369" t="str">
        <f>_xlfn.XLOOKUP(tbl_GL[[#This Row],[Account_key]],tbl_COA[Account_key],tbl_COA[SubAccount],,0)</f>
        <v>Inventory</v>
      </c>
      <c r="K13369">
        <f>YEAR(tbl_GL[[#This Row],[Date]])</f>
        <v>2018</v>
      </c>
    </row>
    <row r="13370" spans="1:11" hidden="1" x14ac:dyDescent="0.35">
      <c r="A13370">
        <v>183.1</v>
      </c>
      <c r="B13370" s="24">
        <v>43213</v>
      </c>
      <c r="C13370">
        <v>6</v>
      </c>
      <c r="D13370" s="13">
        <v>210</v>
      </c>
      <c r="E13370" s="13" t="s">
        <v>8</v>
      </c>
      <c r="F13370" s="17">
        <v>1187</v>
      </c>
      <c r="G13370" t="str">
        <f>_xlfn.XLOOKUP(tbl_GL[[#This Row],[Account_key]],tbl_COA[Account_key],tbl_COA[Class],"Not Found")</f>
        <v>Trading account</v>
      </c>
      <c r="H13370" t="str">
        <f>_xlfn.XLOOKUP(tbl_GL[[#This Row],[Account_key]],tbl_COA[Account_key],tbl_COA[SubClass],"Not Found")</f>
        <v>Sales</v>
      </c>
      <c r="I13370" t="str">
        <f>_xlfn.XLOOKUP(tbl_GL[[#This Row],[Account_key]],tbl_COA[Account_key],tbl_COA[SubClass2],"Not Found")</f>
        <v>Sales</v>
      </c>
      <c r="J13370" t="str">
        <f>_xlfn.XLOOKUP(tbl_GL[[#This Row],[Account_key]],tbl_COA[Account_key],tbl_COA[SubAccount],,0)</f>
        <v>Sales</v>
      </c>
      <c r="K13370">
        <f>YEAR(tbl_GL[[#This Row],[Date]])</f>
        <v>2018</v>
      </c>
    </row>
    <row r="13371" spans="1:11" hidden="1" x14ac:dyDescent="0.35">
      <c r="A13371">
        <v>183.2</v>
      </c>
      <c r="B13371" s="24">
        <v>43213</v>
      </c>
      <c r="C13371">
        <v>6</v>
      </c>
      <c r="D13371" s="13">
        <v>30</v>
      </c>
      <c r="E13371" s="13" t="s">
        <v>8</v>
      </c>
      <c r="F13371" s="17">
        <v>1187</v>
      </c>
      <c r="G13371" t="str">
        <f>_xlfn.XLOOKUP(tbl_GL[[#This Row],[Account_key]],tbl_COA[Account_key],tbl_COA[Class],"Not Found")</f>
        <v>Assets</v>
      </c>
      <c r="H13371" t="str">
        <f>_xlfn.XLOOKUP(tbl_GL[[#This Row],[Account_key]],tbl_COA[Account_key],tbl_COA[SubClass],"Not Found")</f>
        <v>Assets</v>
      </c>
      <c r="I13371" t="str">
        <f>_xlfn.XLOOKUP(tbl_GL[[#This Row],[Account_key]],tbl_COA[Account_key],tbl_COA[SubClass2],"Not Found")</f>
        <v>Current Assets</v>
      </c>
      <c r="J13371" t="str">
        <f>_xlfn.XLOOKUP(tbl_GL[[#This Row],[Account_key]],tbl_COA[Account_key],tbl_COA[SubAccount],,0)</f>
        <v>Trade Receivables</v>
      </c>
      <c r="K13371">
        <f>YEAR(tbl_GL[[#This Row],[Date]])</f>
        <v>2018</v>
      </c>
    </row>
    <row r="13372" spans="1:11" hidden="1" x14ac:dyDescent="0.35">
      <c r="A13372">
        <v>184.1</v>
      </c>
      <c r="B13372" s="24">
        <v>43214</v>
      </c>
      <c r="C13372">
        <v>6</v>
      </c>
      <c r="D13372" s="13">
        <v>10</v>
      </c>
      <c r="E13372" s="13" t="s">
        <v>98</v>
      </c>
      <c r="F13372" s="17">
        <v>-978</v>
      </c>
      <c r="G13372" t="str">
        <f>_xlfn.XLOOKUP(tbl_GL[[#This Row],[Account_key]],tbl_COA[Account_key],tbl_COA[Class],"Not Found")</f>
        <v>Assets</v>
      </c>
      <c r="H13372" t="str">
        <f>_xlfn.XLOOKUP(tbl_GL[[#This Row],[Account_key]],tbl_COA[Account_key],tbl_COA[SubClass],"Not Found")</f>
        <v>Assets</v>
      </c>
      <c r="I13372" t="str">
        <f>_xlfn.XLOOKUP(tbl_GL[[#This Row],[Account_key]],tbl_COA[Account_key],tbl_COA[SubClass2],"Not Found")</f>
        <v>Current Assets</v>
      </c>
      <c r="J13372" t="str">
        <f>_xlfn.XLOOKUP(tbl_GL[[#This Row],[Account_key]],tbl_COA[Account_key],tbl_COA[SubAccount],,0)</f>
        <v>Cash at Bank</v>
      </c>
      <c r="K13372">
        <f>YEAR(tbl_GL[[#This Row],[Date]])</f>
        <v>2018</v>
      </c>
    </row>
    <row r="13373" spans="1:11" hidden="1" x14ac:dyDescent="0.35">
      <c r="A13373">
        <v>184.2</v>
      </c>
      <c r="B13373" s="24">
        <v>43214</v>
      </c>
      <c r="C13373">
        <v>6</v>
      </c>
      <c r="D13373" s="13">
        <v>120</v>
      </c>
      <c r="E13373" s="13" t="s">
        <v>98</v>
      </c>
      <c r="F13373" s="17">
        <v>-978</v>
      </c>
      <c r="G13373" t="str">
        <f>_xlfn.XLOOKUP(tbl_GL[[#This Row],[Account_key]],tbl_COA[Account_key],tbl_COA[Class],"Not Found")</f>
        <v>Liabilities and Owners Equity</v>
      </c>
      <c r="H13373" t="str">
        <f>_xlfn.XLOOKUP(tbl_GL[[#This Row],[Account_key]],tbl_COA[Account_key],tbl_COA[SubClass],"Not Found")</f>
        <v>Liabilities</v>
      </c>
      <c r="I13373" t="str">
        <f>_xlfn.XLOOKUP(tbl_GL[[#This Row],[Account_key]],tbl_COA[Account_key],tbl_COA[SubClass2],"Not Found")</f>
        <v>Current Liabilities</v>
      </c>
      <c r="J13373" t="str">
        <f>_xlfn.XLOOKUP(tbl_GL[[#This Row],[Account_key]],tbl_COA[Account_key],tbl_COA[SubAccount],,0)</f>
        <v>Accrued Expenses</v>
      </c>
      <c r="K13373">
        <f>YEAR(tbl_GL[[#This Row],[Date]])</f>
        <v>2018</v>
      </c>
    </row>
    <row r="13374" spans="1:11" hidden="1" x14ac:dyDescent="0.35">
      <c r="A13374">
        <v>185.1</v>
      </c>
      <c r="B13374" s="24">
        <v>43214</v>
      </c>
      <c r="C13374">
        <v>6</v>
      </c>
      <c r="D13374" s="13">
        <v>30</v>
      </c>
      <c r="E13374" s="13" t="s">
        <v>80</v>
      </c>
      <c r="F13374" s="17">
        <v>-6173</v>
      </c>
      <c r="G13374" t="str">
        <f>_xlfn.XLOOKUP(tbl_GL[[#This Row],[Account_key]],tbl_COA[Account_key],tbl_COA[Class],"Not Found")</f>
        <v>Assets</v>
      </c>
      <c r="H13374" t="str">
        <f>_xlfn.XLOOKUP(tbl_GL[[#This Row],[Account_key]],tbl_COA[Account_key],tbl_COA[SubClass],"Not Found")</f>
        <v>Assets</v>
      </c>
      <c r="I13374" t="str">
        <f>_xlfn.XLOOKUP(tbl_GL[[#This Row],[Account_key]],tbl_COA[Account_key],tbl_COA[SubClass2],"Not Found")</f>
        <v>Current Assets</v>
      </c>
      <c r="J13374" t="str">
        <f>_xlfn.XLOOKUP(tbl_GL[[#This Row],[Account_key]],tbl_COA[Account_key],tbl_COA[SubAccount],,0)</f>
        <v>Trade Receivables</v>
      </c>
      <c r="K13374">
        <f>YEAR(tbl_GL[[#This Row],[Date]])</f>
        <v>2018</v>
      </c>
    </row>
    <row r="13375" spans="1:11" hidden="1" x14ac:dyDescent="0.35">
      <c r="A13375">
        <v>185.2</v>
      </c>
      <c r="B13375" s="24">
        <v>43214</v>
      </c>
      <c r="C13375">
        <v>6</v>
      </c>
      <c r="D13375" s="13">
        <v>10</v>
      </c>
      <c r="E13375" s="13" t="s">
        <v>80</v>
      </c>
      <c r="F13375" s="17">
        <v>6173</v>
      </c>
      <c r="G13375" t="str">
        <f>_xlfn.XLOOKUP(tbl_GL[[#This Row],[Account_key]],tbl_COA[Account_key],tbl_COA[Class],"Not Found")</f>
        <v>Assets</v>
      </c>
      <c r="H13375" t="str">
        <f>_xlfn.XLOOKUP(tbl_GL[[#This Row],[Account_key]],tbl_COA[Account_key],tbl_COA[SubClass],"Not Found")</f>
        <v>Assets</v>
      </c>
      <c r="I13375" t="str">
        <f>_xlfn.XLOOKUP(tbl_GL[[#This Row],[Account_key]],tbl_COA[Account_key],tbl_COA[SubClass2],"Not Found")</f>
        <v>Current Assets</v>
      </c>
      <c r="J13375" t="str">
        <f>_xlfn.XLOOKUP(tbl_GL[[#This Row],[Account_key]],tbl_COA[Account_key],tbl_COA[SubAccount],,0)</f>
        <v>Cash at Bank</v>
      </c>
      <c r="K13375">
        <f>YEAR(tbl_GL[[#This Row],[Date]])</f>
        <v>2018</v>
      </c>
    </row>
    <row r="13376" spans="1:11" hidden="1" x14ac:dyDescent="0.35">
      <c r="A13376">
        <v>186.1</v>
      </c>
      <c r="B13376" s="24">
        <v>43215</v>
      </c>
      <c r="C13376">
        <v>6</v>
      </c>
      <c r="D13376" s="13">
        <v>230</v>
      </c>
      <c r="E13376" s="13" t="s">
        <v>4</v>
      </c>
      <c r="F13376" s="17">
        <v>-706</v>
      </c>
      <c r="G13376" t="str">
        <f>_xlfn.XLOOKUP(tbl_GL[[#This Row],[Account_key]],tbl_COA[Account_key],tbl_COA[Class],"Not Found")</f>
        <v>Trading account</v>
      </c>
      <c r="H13376" t="str">
        <f>_xlfn.XLOOKUP(tbl_GL[[#This Row],[Account_key]],tbl_COA[Account_key],tbl_COA[SubClass],"Not Found")</f>
        <v>Cost of Sales</v>
      </c>
      <c r="I13376" t="str">
        <f>_xlfn.XLOOKUP(tbl_GL[[#This Row],[Account_key]],tbl_COA[Account_key],tbl_COA[SubClass2],"Not Found")</f>
        <v>Cost of Sales</v>
      </c>
      <c r="J13376" t="str">
        <f>_xlfn.XLOOKUP(tbl_GL[[#This Row],[Account_key]],tbl_COA[Account_key],tbl_COA[SubAccount],,0)</f>
        <v>Cost of Sales</v>
      </c>
      <c r="K13376">
        <f>YEAR(tbl_GL[[#This Row],[Date]])</f>
        <v>2018</v>
      </c>
    </row>
    <row r="13377" spans="1:11" hidden="1" x14ac:dyDescent="0.35">
      <c r="A13377">
        <v>186.2</v>
      </c>
      <c r="B13377" s="24">
        <v>43215</v>
      </c>
      <c r="C13377">
        <v>6</v>
      </c>
      <c r="D13377" s="13">
        <v>60</v>
      </c>
      <c r="E13377" s="13" t="s">
        <v>4</v>
      </c>
      <c r="F13377" s="17">
        <v>-706</v>
      </c>
      <c r="G13377" t="str">
        <f>_xlfn.XLOOKUP(tbl_GL[[#This Row],[Account_key]],tbl_COA[Account_key],tbl_COA[Class],"Not Found")</f>
        <v>Assets</v>
      </c>
      <c r="H13377" t="str">
        <f>_xlfn.XLOOKUP(tbl_GL[[#This Row],[Account_key]],tbl_COA[Account_key],tbl_COA[SubClass],"Not Found")</f>
        <v>Assets</v>
      </c>
      <c r="I13377" t="str">
        <f>_xlfn.XLOOKUP(tbl_GL[[#This Row],[Account_key]],tbl_COA[Account_key],tbl_COA[SubClass2],"Not Found")</f>
        <v>Current Assets</v>
      </c>
      <c r="J13377" t="str">
        <f>_xlfn.XLOOKUP(tbl_GL[[#This Row],[Account_key]],tbl_COA[Account_key],tbl_COA[SubAccount],,0)</f>
        <v>Inventory</v>
      </c>
      <c r="K13377">
        <f>YEAR(tbl_GL[[#This Row],[Date]])</f>
        <v>2018</v>
      </c>
    </row>
    <row r="13378" spans="1:11" hidden="1" x14ac:dyDescent="0.35">
      <c r="A13378">
        <v>187.1</v>
      </c>
      <c r="B13378" s="24">
        <v>43215</v>
      </c>
      <c r="C13378">
        <v>6</v>
      </c>
      <c r="D13378" s="13">
        <v>210</v>
      </c>
      <c r="E13378" s="13" t="s">
        <v>7</v>
      </c>
      <c r="F13378" s="17">
        <v>1617</v>
      </c>
      <c r="G13378" t="str">
        <f>_xlfn.XLOOKUP(tbl_GL[[#This Row],[Account_key]],tbl_COA[Account_key],tbl_COA[Class],"Not Found")</f>
        <v>Trading account</v>
      </c>
      <c r="H13378" t="str">
        <f>_xlfn.XLOOKUP(tbl_GL[[#This Row],[Account_key]],tbl_COA[Account_key],tbl_COA[SubClass],"Not Found")</f>
        <v>Sales</v>
      </c>
      <c r="I13378" t="str">
        <f>_xlfn.XLOOKUP(tbl_GL[[#This Row],[Account_key]],tbl_COA[Account_key],tbl_COA[SubClass2],"Not Found")</f>
        <v>Sales</v>
      </c>
      <c r="J13378" t="str">
        <f>_xlfn.XLOOKUP(tbl_GL[[#This Row],[Account_key]],tbl_COA[Account_key],tbl_COA[SubAccount],,0)</f>
        <v>Sales</v>
      </c>
      <c r="K13378">
        <f>YEAR(tbl_GL[[#This Row],[Date]])</f>
        <v>2018</v>
      </c>
    </row>
    <row r="13379" spans="1:11" hidden="1" x14ac:dyDescent="0.35">
      <c r="A13379">
        <v>187.2</v>
      </c>
      <c r="B13379" s="24">
        <v>43215</v>
      </c>
      <c r="C13379">
        <v>6</v>
      </c>
      <c r="D13379" s="13">
        <v>10</v>
      </c>
      <c r="E13379" s="13" t="s">
        <v>7</v>
      </c>
      <c r="F13379" s="17">
        <v>1617</v>
      </c>
      <c r="G13379" t="str">
        <f>_xlfn.XLOOKUP(tbl_GL[[#This Row],[Account_key]],tbl_COA[Account_key],tbl_COA[Class],"Not Found")</f>
        <v>Assets</v>
      </c>
      <c r="H13379" t="str">
        <f>_xlfn.XLOOKUP(tbl_GL[[#This Row],[Account_key]],tbl_COA[Account_key],tbl_COA[SubClass],"Not Found")</f>
        <v>Assets</v>
      </c>
      <c r="I13379" t="str">
        <f>_xlfn.XLOOKUP(tbl_GL[[#This Row],[Account_key]],tbl_COA[Account_key],tbl_COA[SubClass2],"Not Found")</f>
        <v>Current Assets</v>
      </c>
      <c r="J13379" t="str">
        <f>_xlfn.XLOOKUP(tbl_GL[[#This Row],[Account_key]],tbl_COA[Account_key],tbl_COA[SubAccount],,0)</f>
        <v>Cash at Bank</v>
      </c>
      <c r="K13379">
        <f>YEAR(tbl_GL[[#This Row],[Date]])</f>
        <v>2018</v>
      </c>
    </row>
    <row r="13380" spans="1:11" hidden="1" x14ac:dyDescent="0.35">
      <c r="A13380">
        <v>188.1</v>
      </c>
      <c r="B13380" s="24">
        <v>43215</v>
      </c>
      <c r="C13380">
        <v>6</v>
      </c>
      <c r="D13380" s="13">
        <v>230</v>
      </c>
      <c r="E13380" s="13" t="s">
        <v>4</v>
      </c>
      <c r="F13380" s="17">
        <v>-2662</v>
      </c>
      <c r="G13380" t="str">
        <f>_xlfn.XLOOKUP(tbl_GL[[#This Row],[Account_key]],tbl_COA[Account_key],tbl_COA[Class],"Not Found")</f>
        <v>Trading account</v>
      </c>
      <c r="H13380" t="str">
        <f>_xlfn.XLOOKUP(tbl_GL[[#This Row],[Account_key]],tbl_COA[Account_key],tbl_COA[SubClass],"Not Found")</f>
        <v>Cost of Sales</v>
      </c>
      <c r="I13380" t="str">
        <f>_xlfn.XLOOKUP(tbl_GL[[#This Row],[Account_key]],tbl_COA[Account_key],tbl_COA[SubClass2],"Not Found")</f>
        <v>Cost of Sales</v>
      </c>
      <c r="J13380" t="str">
        <f>_xlfn.XLOOKUP(tbl_GL[[#This Row],[Account_key]],tbl_COA[Account_key],tbl_COA[SubAccount],,0)</f>
        <v>Cost of Sales</v>
      </c>
      <c r="K13380">
        <f>YEAR(tbl_GL[[#This Row],[Date]])</f>
        <v>2018</v>
      </c>
    </row>
    <row r="13381" spans="1:11" hidden="1" x14ac:dyDescent="0.35">
      <c r="A13381">
        <v>188.2</v>
      </c>
      <c r="B13381" s="24">
        <v>43215</v>
      </c>
      <c r="C13381">
        <v>6</v>
      </c>
      <c r="D13381" s="13">
        <v>60</v>
      </c>
      <c r="E13381" s="13" t="s">
        <v>4</v>
      </c>
      <c r="F13381" s="17">
        <v>-2662</v>
      </c>
      <c r="G13381" t="str">
        <f>_xlfn.XLOOKUP(tbl_GL[[#This Row],[Account_key]],tbl_COA[Account_key],tbl_COA[Class],"Not Found")</f>
        <v>Assets</v>
      </c>
      <c r="H13381" t="str">
        <f>_xlfn.XLOOKUP(tbl_GL[[#This Row],[Account_key]],tbl_COA[Account_key],tbl_COA[SubClass],"Not Found")</f>
        <v>Assets</v>
      </c>
      <c r="I13381" t="str">
        <f>_xlfn.XLOOKUP(tbl_GL[[#This Row],[Account_key]],tbl_COA[Account_key],tbl_COA[SubClass2],"Not Found")</f>
        <v>Current Assets</v>
      </c>
      <c r="J13381" t="str">
        <f>_xlfn.XLOOKUP(tbl_GL[[#This Row],[Account_key]],tbl_COA[Account_key],tbl_COA[SubAccount],,0)</f>
        <v>Inventory</v>
      </c>
      <c r="K13381">
        <f>YEAR(tbl_GL[[#This Row],[Date]])</f>
        <v>2018</v>
      </c>
    </row>
    <row r="13382" spans="1:11" hidden="1" x14ac:dyDescent="0.35">
      <c r="A13382">
        <v>189.1</v>
      </c>
      <c r="B13382" s="24">
        <v>43215</v>
      </c>
      <c r="C13382">
        <v>6</v>
      </c>
      <c r="D13382" s="13">
        <v>210</v>
      </c>
      <c r="E13382" s="13" t="s">
        <v>8</v>
      </c>
      <c r="F13382" s="17">
        <v>6656</v>
      </c>
      <c r="G13382" t="str">
        <f>_xlfn.XLOOKUP(tbl_GL[[#This Row],[Account_key]],tbl_COA[Account_key],tbl_COA[Class],"Not Found")</f>
        <v>Trading account</v>
      </c>
      <c r="H13382" t="str">
        <f>_xlfn.XLOOKUP(tbl_GL[[#This Row],[Account_key]],tbl_COA[Account_key],tbl_COA[SubClass],"Not Found")</f>
        <v>Sales</v>
      </c>
      <c r="I13382" t="str">
        <f>_xlfn.XLOOKUP(tbl_GL[[#This Row],[Account_key]],tbl_COA[Account_key],tbl_COA[SubClass2],"Not Found")</f>
        <v>Sales</v>
      </c>
      <c r="J13382" t="str">
        <f>_xlfn.XLOOKUP(tbl_GL[[#This Row],[Account_key]],tbl_COA[Account_key],tbl_COA[SubAccount],,0)</f>
        <v>Sales</v>
      </c>
      <c r="K13382">
        <f>YEAR(tbl_GL[[#This Row],[Date]])</f>
        <v>2018</v>
      </c>
    </row>
    <row r="13383" spans="1:11" hidden="1" x14ac:dyDescent="0.35">
      <c r="A13383">
        <v>189.2</v>
      </c>
      <c r="B13383" s="24">
        <v>43215</v>
      </c>
      <c r="C13383">
        <v>6</v>
      </c>
      <c r="D13383" s="13">
        <v>30</v>
      </c>
      <c r="E13383" s="13" t="s">
        <v>8</v>
      </c>
      <c r="F13383" s="17">
        <v>6656</v>
      </c>
      <c r="G13383" t="str">
        <f>_xlfn.XLOOKUP(tbl_GL[[#This Row],[Account_key]],tbl_COA[Account_key],tbl_COA[Class],"Not Found")</f>
        <v>Assets</v>
      </c>
      <c r="H13383" t="str">
        <f>_xlfn.XLOOKUP(tbl_GL[[#This Row],[Account_key]],tbl_COA[Account_key],tbl_COA[SubClass],"Not Found")</f>
        <v>Assets</v>
      </c>
      <c r="I13383" t="str">
        <f>_xlfn.XLOOKUP(tbl_GL[[#This Row],[Account_key]],tbl_COA[Account_key],tbl_COA[SubClass2],"Not Found")</f>
        <v>Current Assets</v>
      </c>
      <c r="J13383" t="str">
        <f>_xlfn.XLOOKUP(tbl_GL[[#This Row],[Account_key]],tbl_COA[Account_key],tbl_COA[SubAccount],,0)</f>
        <v>Trade Receivables</v>
      </c>
      <c r="K13383">
        <f>YEAR(tbl_GL[[#This Row],[Date]])</f>
        <v>2018</v>
      </c>
    </row>
    <row r="13384" spans="1:11" hidden="1" x14ac:dyDescent="0.35">
      <c r="A13384">
        <v>190.1</v>
      </c>
      <c r="B13384" s="24">
        <v>43216</v>
      </c>
      <c r="C13384">
        <v>6</v>
      </c>
      <c r="D13384" s="13">
        <v>310</v>
      </c>
      <c r="E13384" s="13" t="s">
        <v>99</v>
      </c>
      <c r="F13384" s="17">
        <v>-23</v>
      </c>
      <c r="G13384" t="str">
        <f>_xlfn.XLOOKUP(tbl_GL[[#This Row],[Account_key]],tbl_COA[Account_key],tbl_COA[Class],"Not Found")</f>
        <v>Operating account</v>
      </c>
      <c r="H13384" t="str">
        <f>_xlfn.XLOOKUP(tbl_GL[[#This Row],[Account_key]],tbl_COA[Account_key],tbl_COA[SubClass],"Not Found")</f>
        <v>Operating Expenses</v>
      </c>
      <c r="I13384" t="str">
        <f>_xlfn.XLOOKUP(tbl_GL[[#This Row],[Account_key]],tbl_COA[Account_key],tbl_COA[SubClass2],"Not Found")</f>
        <v>Administration</v>
      </c>
      <c r="J13384" t="str">
        <f>_xlfn.XLOOKUP(tbl_GL[[#This Row],[Account_key]],tbl_COA[Account_key],tbl_COA[SubAccount],,0)</f>
        <v>Office Supplies</v>
      </c>
      <c r="K13384">
        <f>YEAR(tbl_GL[[#This Row],[Date]])</f>
        <v>2018</v>
      </c>
    </row>
    <row r="13385" spans="1:11" hidden="1" x14ac:dyDescent="0.35">
      <c r="A13385">
        <v>190.2</v>
      </c>
      <c r="B13385" s="24">
        <v>43216</v>
      </c>
      <c r="C13385">
        <v>6</v>
      </c>
      <c r="D13385" s="13">
        <v>20</v>
      </c>
      <c r="E13385" s="13" t="s">
        <v>99</v>
      </c>
      <c r="F13385" s="17">
        <v>-23</v>
      </c>
      <c r="G13385" t="str">
        <f>_xlfn.XLOOKUP(tbl_GL[[#This Row],[Account_key]],tbl_COA[Account_key],tbl_COA[Class],"Not Found")</f>
        <v>Assets</v>
      </c>
      <c r="H13385" t="str">
        <f>_xlfn.XLOOKUP(tbl_GL[[#This Row],[Account_key]],tbl_COA[Account_key],tbl_COA[SubClass],"Not Found")</f>
        <v>Assets</v>
      </c>
      <c r="I13385" t="str">
        <f>_xlfn.XLOOKUP(tbl_GL[[#This Row],[Account_key]],tbl_COA[Account_key],tbl_COA[SubClass2],"Not Found")</f>
        <v>Current Assets</v>
      </c>
      <c r="J13385" t="str">
        <f>_xlfn.XLOOKUP(tbl_GL[[#This Row],[Account_key]],tbl_COA[Account_key],tbl_COA[SubAccount],,0)</f>
        <v>Cash in hand</v>
      </c>
      <c r="K13385">
        <f>YEAR(tbl_GL[[#This Row],[Date]])</f>
        <v>2018</v>
      </c>
    </row>
    <row r="13386" spans="1:11" hidden="1" x14ac:dyDescent="0.35">
      <c r="A13386">
        <v>191.1</v>
      </c>
      <c r="B13386" s="24">
        <v>43216</v>
      </c>
      <c r="C13386">
        <v>6</v>
      </c>
      <c r="D13386" s="13">
        <v>260</v>
      </c>
      <c r="E13386" s="13" t="s">
        <v>97</v>
      </c>
      <c r="F13386" s="17">
        <v>-1064</v>
      </c>
      <c r="G13386" t="str">
        <f>_xlfn.XLOOKUP(tbl_GL[[#This Row],[Account_key]],tbl_COA[Account_key],tbl_COA[Class],"Not Found")</f>
        <v>Operating account</v>
      </c>
      <c r="H13386" t="str">
        <f>_xlfn.XLOOKUP(tbl_GL[[#This Row],[Account_key]],tbl_COA[Account_key],tbl_COA[SubClass],"Not Found")</f>
        <v>Operating Expenses</v>
      </c>
      <c r="I13386" t="str">
        <f>_xlfn.XLOOKUP(tbl_GL[[#This Row],[Account_key]],tbl_COA[Account_key],tbl_COA[SubClass2],"Not Found")</f>
        <v>Marketing</v>
      </c>
      <c r="J13386" t="str">
        <f>_xlfn.XLOOKUP(tbl_GL[[#This Row],[Account_key]],tbl_COA[Account_key],tbl_COA[SubAccount],,0)</f>
        <v>Commissions</v>
      </c>
      <c r="K13386">
        <f>YEAR(tbl_GL[[#This Row],[Date]])</f>
        <v>2018</v>
      </c>
    </row>
    <row r="13387" spans="1:11" hidden="1" x14ac:dyDescent="0.35">
      <c r="A13387">
        <v>191.2</v>
      </c>
      <c r="B13387" s="24">
        <v>43216</v>
      </c>
      <c r="C13387">
        <v>6</v>
      </c>
      <c r="D13387" s="13">
        <v>120</v>
      </c>
      <c r="E13387" s="13" t="s">
        <v>97</v>
      </c>
      <c r="F13387" s="17">
        <v>1064</v>
      </c>
      <c r="G13387" t="str">
        <f>_xlfn.XLOOKUP(tbl_GL[[#This Row],[Account_key]],tbl_COA[Account_key],tbl_COA[Class],"Not Found")</f>
        <v>Liabilities and Owners Equity</v>
      </c>
      <c r="H13387" t="str">
        <f>_xlfn.XLOOKUP(tbl_GL[[#This Row],[Account_key]],tbl_COA[Account_key],tbl_COA[SubClass],"Not Found")</f>
        <v>Liabilities</v>
      </c>
      <c r="I13387" t="str">
        <f>_xlfn.XLOOKUP(tbl_GL[[#This Row],[Account_key]],tbl_COA[Account_key],tbl_COA[SubClass2],"Not Found")</f>
        <v>Current Liabilities</v>
      </c>
      <c r="J13387" t="str">
        <f>_xlfn.XLOOKUP(tbl_GL[[#This Row],[Account_key]],tbl_COA[Account_key],tbl_COA[SubAccount],,0)</f>
        <v>Accrued Expenses</v>
      </c>
      <c r="K13387">
        <f>YEAR(tbl_GL[[#This Row],[Date]])</f>
        <v>2018</v>
      </c>
    </row>
    <row r="13388" spans="1:11" hidden="1" x14ac:dyDescent="0.35">
      <c r="A13388">
        <v>192.1</v>
      </c>
      <c r="B13388" s="24">
        <v>43219</v>
      </c>
      <c r="C13388">
        <v>6</v>
      </c>
      <c r="D13388" s="13">
        <v>10</v>
      </c>
      <c r="E13388" s="13" t="s">
        <v>98</v>
      </c>
      <c r="F13388" s="17">
        <v>-702</v>
      </c>
      <c r="G13388" t="str">
        <f>_xlfn.XLOOKUP(tbl_GL[[#This Row],[Account_key]],tbl_COA[Account_key],tbl_COA[Class],"Not Found")</f>
        <v>Assets</v>
      </c>
      <c r="H13388" t="str">
        <f>_xlfn.XLOOKUP(tbl_GL[[#This Row],[Account_key]],tbl_COA[Account_key],tbl_COA[SubClass],"Not Found")</f>
        <v>Assets</v>
      </c>
      <c r="I13388" t="str">
        <f>_xlfn.XLOOKUP(tbl_GL[[#This Row],[Account_key]],tbl_COA[Account_key],tbl_COA[SubClass2],"Not Found")</f>
        <v>Current Assets</v>
      </c>
      <c r="J13388" t="str">
        <f>_xlfn.XLOOKUP(tbl_GL[[#This Row],[Account_key]],tbl_COA[Account_key],tbl_COA[SubAccount],,0)</f>
        <v>Cash at Bank</v>
      </c>
      <c r="K13388">
        <f>YEAR(tbl_GL[[#This Row],[Date]])</f>
        <v>2018</v>
      </c>
    </row>
    <row r="13389" spans="1:11" hidden="1" x14ac:dyDescent="0.35">
      <c r="A13389">
        <v>192.2</v>
      </c>
      <c r="B13389" s="24">
        <v>43219</v>
      </c>
      <c r="C13389">
        <v>6</v>
      </c>
      <c r="D13389" s="13">
        <v>120</v>
      </c>
      <c r="E13389" s="13" t="s">
        <v>98</v>
      </c>
      <c r="F13389" s="17">
        <v>-702</v>
      </c>
      <c r="G13389" t="str">
        <f>_xlfn.XLOOKUP(tbl_GL[[#This Row],[Account_key]],tbl_COA[Account_key],tbl_COA[Class],"Not Found")</f>
        <v>Liabilities and Owners Equity</v>
      </c>
      <c r="H13389" t="str">
        <f>_xlfn.XLOOKUP(tbl_GL[[#This Row],[Account_key]],tbl_COA[Account_key],tbl_COA[SubClass],"Not Found")</f>
        <v>Liabilities</v>
      </c>
      <c r="I13389" t="str">
        <f>_xlfn.XLOOKUP(tbl_GL[[#This Row],[Account_key]],tbl_COA[Account_key],tbl_COA[SubClass2],"Not Found")</f>
        <v>Current Liabilities</v>
      </c>
      <c r="J13389" t="str">
        <f>_xlfn.XLOOKUP(tbl_GL[[#This Row],[Account_key]],tbl_COA[Account_key],tbl_COA[SubAccount],,0)</f>
        <v>Accrued Expenses</v>
      </c>
      <c r="K13389">
        <f>YEAR(tbl_GL[[#This Row],[Date]])</f>
        <v>2018</v>
      </c>
    </row>
    <row r="13390" spans="1:11" hidden="1" x14ac:dyDescent="0.35">
      <c r="A13390">
        <v>193.1</v>
      </c>
      <c r="B13390" s="24">
        <v>43220</v>
      </c>
      <c r="C13390">
        <v>6</v>
      </c>
      <c r="D13390" s="13">
        <v>10</v>
      </c>
      <c r="E13390" s="13" t="s">
        <v>110</v>
      </c>
      <c r="F13390" s="17">
        <v>26</v>
      </c>
      <c r="G13390" t="str">
        <f>_xlfn.XLOOKUP(tbl_GL[[#This Row],[Account_key]],tbl_COA[Account_key],tbl_COA[Class],"Not Found")</f>
        <v>Assets</v>
      </c>
      <c r="H13390" t="str">
        <f>_xlfn.XLOOKUP(tbl_GL[[#This Row],[Account_key]],tbl_COA[Account_key],tbl_COA[SubClass],"Not Found")</f>
        <v>Assets</v>
      </c>
      <c r="I13390" t="str">
        <f>_xlfn.XLOOKUP(tbl_GL[[#This Row],[Account_key]],tbl_COA[Account_key],tbl_COA[SubClass2],"Not Found")</f>
        <v>Current Assets</v>
      </c>
      <c r="J13390" t="str">
        <f>_xlfn.XLOOKUP(tbl_GL[[#This Row],[Account_key]],tbl_COA[Account_key],tbl_COA[SubAccount],,0)</f>
        <v>Cash at Bank</v>
      </c>
      <c r="K13390">
        <f>YEAR(tbl_GL[[#This Row],[Date]])</f>
        <v>2018</v>
      </c>
    </row>
    <row r="13391" spans="1:11" hidden="1" x14ac:dyDescent="0.35">
      <c r="A13391">
        <v>193.2</v>
      </c>
      <c r="B13391" s="24">
        <v>43220</v>
      </c>
      <c r="C13391">
        <v>6</v>
      </c>
      <c r="D13391" s="13">
        <v>430</v>
      </c>
      <c r="E13391" s="13" t="s">
        <v>110</v>
      </c>
      <c r="F13391" s="17">
        <v>26</v>
      </c>
      <c r="G13391" t="str">
        <f>_xlfn.XLOOKUP(tbl_GL[[#This Row],[Account_key]],tbl_COA[Account_key],tbl_COA[Class],"Not Found")</f>
        <v>Non-operating</v>
      </c>
      <c r="H13391" t="str">
        <f>_xlfn.XLOOKUP(tbl_GL[[#This Row],[Account_key]],tbl_COA[Account_key],tbl_COA[SubClass],"Not Found")</f>
        <v>Exchange Loss/Gain</v>
      </c>
      <c r="I13391" t="str">
        <f>_xlfn.XLOOKUP(tbl_GL[[#This Row],[Account_key]],tbl_COA[Account_key],tbl_COA[SubClass2],"Not Found")</f>
        <v>Exchange Loss/Gain</v>
      </c>
      <c r="J13391" t="str">
        <f>_xlfn.XLOOKUP(tbl_GL[[#This Row],[Account_key]],tbl_COA[Account_key],tbl_COA[SubAccount],,0)</f>
        <v>Exchange Loss/Gain</v>
      </c>
      <c r="K13391">
        <f>YEAR(tbl_GL[[#This Row],[Date]])</f>
        <v>2018</v>
      </c>
    </row>
    <row r="13392" spans="1:11" hidden="1" x14ac:dyDescent="0.35">
      <c r="A13392">
        <v>194.1</v>
      </c>
      <c r="B13392" s="24">
        <v>43220</v>
      </c>
      <c r="C13392">
        <v>6</v>
      </c>
      <c r="D13392" s="13">
        <v>10</v>
      </c>
      <c r="E13392" s="13" t="s">
        <v>113</v>
      </c>
      <c r="F13392" s="17">
        <v>139</v>
      </c>
      <c r="G13392" t="str">
        <f>_xlfn.XLOOKUP(tbl_GL[[#This Row],[Account_key]],tbl_COA[Account_key],tbl_COA[Class],"Not Found")</f>
        <v>Assets</v>
      </c>
      <c r="H13392" t="str">
        <f>_xlfn.XLOOKUP(tbl_GL[[#This Row],[Account_key]],tbl_COA[Account_key],tbl_COA[SubClass],"Not Found")</f>
        <v>Assets</v>
      </c>
      <c r="I13392" t="str">
        <f>_xlfn.XLOOKUP(tbl_GL[[#This Row],[Account_key]],tbl_COA[Account_key],tbl_COA[SubClass2],"Not Found")</f>
        <v>Current Assets</v>
      </c>
      <c r="J13392" t="str">
        <f>_xlfn.XLOOKUP(tbl_GL[[#This Row],[Account_key]],tbl_COA[Account_key],tbl_COA[SubAccount],,0)</f>
        <v>Cash at Bank</v>
      </c>
      <c r="K13392">
        <f>YEAR(tbl_GL[[#This Row],[Date]])</f>
        <v>2018</v>
      </c>
    </row>
    <row r="13393" spans="1:11" hidden="1" x14ac:dyDescent="0.35">
      <c r="A13393">
        <v>194.2</v>
      </c>
      <c r="B13393" s="24">
        <v>43220</v>
      </c>
      <c r="C13393">
        <v>6</v>
      </c>
      <c r="D13393" s="13">
        <v>410</v>
      </c>
      <c r="E13393" s="13" t="s">
        <v>113</v>
      </c>
      <c r="F13393" s="17">
        <v>139</v>
      </c>
      <c r="G13393" t="str">
        <f>_xlfn.XLOOKUP(tbl_GL[[#This Row],[Account_key]],tbl_COA[Account_key],tbl_COA[Class],"Not Found")</f>
        <v>Non-operating</v>
      </c>
      <c r="H13393" t="str">
        <f>_xlfn.XLOOKUP(tbl_GL[[#This Row],[Account_key]],tbl_COA[Account_key],tbl_COA[SubClass],"Not Found")</f>
        <v>Interest Income</v>
      </c>
      <c r="I13393" t="str">
        <f>_xlfn.XLOOKUP(tbl_GL[[#This Row],[Account_key]],tbl_COA[Account_key],tbl_COA[SubClass2],"Not Found")</f>
        <v>Interest Income</v>
      </c>
      <c r="J13393" t="str">
        <f>_xlfn.XLOOKUP(tbl_GL[[#This Row],[Account_key]],tbl_COA[Account_key],tbl_COA[SubAccount],,0)</f>
        <v>Interest Income</v>
      </c>
      <c r="K13393">
        <f>YEAR(tbl_GL[[#This Row],[Date]])</f>
        <v>2018</v>
      </c>
    </row>
    <row r="13394" spans="1:11" hidden="1" x14ac:dyDescent="0.35">
      <c r="A13394">
        <v>195.1</v>
      </c>
      <c r="B13394" s="24">
        <v>43220</v>
      </c>
      <c r="C13394">
        <v>6</v>
      </c>
      <c r="D13394" s="13">
        <v>440</v>
      </c>
      <c r="E13394" s="13" t="s">
        <v>112</v>
      </c>
      <c r="F13394" s="17">
        <v>-140</v>
      </c>
      <c r="G13394" t="str">
        <f>_xlfn.XLOOKUP(tbl_GL[[#This Row],[Account_key]],tbl_COA[Account_key],tbl_COA[Class],"Not Found")</f>
        <v>Interest &amp; Tax</v>
      </c>
      <c r="H13394" t="str">
        <f>_xlfn.XLOOKUP(tbl_GL[[#This Row],[Account_key]],tbl_COA[Account_key],tbl_COA[SubClass],"Not Found")</f>
        <v>Interest Expense</v>
      </c>
      <c r="I13394" t="str">
        <f>_xlfn.XLOOKUP(tbl_GL[[#This Row],[Account_key]],tbl_COA[Account_key],tbl_COA[SubClass2],"Not Found")</f>
        <v>Interest Expense</v>
      </c>
      <c r="J13394" t="str">
        <f>_xlfn.XLOOKUP(tbl_GL[[#This Row],[Account_key]],tbl_COA[Account_key],tbl_COA[SubAccount],,0)</f>
        <v>Interest Expense</v>
      </c>
      <c r="K13394">
        <f>YEAR(tbl_GL[[#This Row],[Date]])</f>
        <v>2018</v>
      </c>
    </row>
    <row r="13395" spans="1:11" hidden="1" x14ac:dyDescent="0.35">
      <c r="A13395">
        <v>195.2</v>
      </c>
      <c r="B13395" s="24">
        <v>43220</v>
      </c>
      <c r="C13395">
        <v>6</v>
      </c>
      <c r="D13395" s="13">
        <v>121</v>
      </c>
      <c r="E13395" s="13" t="s">
        <v>112</v>
      </c>
      <c r="F13395" s="17">
        <v>140</v>
      </c>
      <c r="G13395" t="str">
        <f>_xlfn.XLOOKUP(tbl_GL[[#This Row],[Account_key]],tbl_COA[Account_key],tbl_COA[Class],"Not Found")</f>
        <v>Liabilities and Owners Equity</v>
      </c>
      <c r="H13395" t="str">
        <f>_xlfn.XLOOKUP(tbl_GL[[#This Row],[Account_key]],tbl_COA[Account_key],tbl_COA[SubClass],"Not Found")</f>
        <v>Liabilities</v>
      </c>
      <c r="I13395" t="str">
        <f>_xlfn.XLOOKUP(tbl_GL[[#This Row],[Account_key]],tbl_COA[Account_key],tbl_COA[SubClass2],"Not Found")</f>
        <v>Current Liabilities</v>
      </c>
      <c r="J13395" t="str">
        <f>_xlfn.XLOOKUP(tbl_GL[[#This Row],[Account_key]],tbl_COA[Account_key],tbl_COA[SubAccount],,0)</f>
        <v>Interest Payable</v>
      </c>
      <c r="K13395">
        <f>YEAR(tbl_GL[[#This Row],[Date]])</f>
        <v>2018</v>
      </c>
    </row>
    <row r="13396" spans="1:11" hidden="1" x14ac:dyDescent="0.35">
      <c r="A13396">
        <v>196.1</v>
      </c>
      <c r="B13396" s="24">
        <v>43220</v>
      </c>
      <c r="C13396">
        <v>6</v>
      </c>
      <c r="D13396" s="13">
        <v>400</v>
      </c>
      <c r="E13396" s="13" t="s">
        <v>104</v>
      </c>
      <c r="F13396" s="17">
        <v>-175</v>
      </c>
      <c r="G13396" t="str">
        <f>_xlfn.XLOOKUP(tbl_GL[[#This Row],[Account_key]],tbl_COA[Account_key],tbl_COA[Class],"Not Found")</f>
        <v>Operating account</v>
      </c>
      <c r="H13396" t="str">
        <f>_xlfn.XLOOKUP(tbl_GL[[#This Row],[Account_key]],tbl_COA[Account_key],tbl_COA[SubClass],"Not Found")</f>
        <v>Depreciation &amp; Amortization</v>
      </c>
      <c r="I13396" t="str">
        <f>_xlfn.XLOOKUP(tbl_GL[[#This Row],[Account_key]],tbl_COA[Account_key],tbl_COA[SubClass2],"Not Found")</f>
        <v>Amortization</v>
      </c>
      <c r="J13396" t="str">
        <f>_xlfn.XLOOKUP(tbl_GL[[#This Row],[Account_key]],tbl_COA[Account_key],tbl_COA[SubAccount],,0)</f>
        <v>Amortization of Intangible Assets</v>
      </c>
      <c r="K13396">
        <f>YEAR(tbl_GL[[#This Row],[Date]])</f>
        <v>2018</v>
      </c>
    </row>
    <row r="13397" spans="1:11" hidden="1" x14ac:dyDescent="0.35">
      <c r="A13397">
        <v>196.2</v>
      </c>
      <c r="B13397" s="24">
        <v>43220</v>
      </c>
      <c r="C13397">
        <v>6</v>
      </c>
      <c r="D13397" s="13">
        <v>100</v>
      </c>
      <c r="E13397" s="13" t="s">
        <v>104</v>
      </c>
      <c r="F13397" s="17">
        <v>-175</v>
      </c>
      <c r="G13397" t="str">
        <f>_xlfn.XLOOKUP(tbl_GL[[#This Row],[Account_key]],tbl_COA[Account_key],tbl_COA[Class],"Not Found")</f>
        <v>Assets</v>
      </c>
      <c r="H13397" t="str">
        <f>_xlfn.XLOOKUP(tbl_GL[[#This Row],[Account_key]],tbl_COA[Account_key],tbl_COA[SubClass],"Not Found")</f>
        <v>Assets</v>
      </c>
      <c r="I13397" t="str">
        <f>_xlfn.XLOOKUP(tbl_GL[[#This Row],[Account_key]],tbl_COA[Account_key],tbl_COA[SubClass2],"Not Found")</f>
        <v>Non-Current Assets</v>
      </c>
      <c r="J13397" t="str">
        <f>_xlfn.XLOOKUP(tbl_GL[[#This Row],[Account_key]],tbl_COA[Account_key],tbl_COA[SubAccount],,0)</f>
        <v>Patents and trademarks</v>
      </c>
      <c r="K13397">
        <f>YEAR(tbl_GL[[#This Row],[Date]])</f>
        <v>2018</v>
      </c>
    </row>
    <row r="13398" spans="1:11" hidden="1" x14ac:dyDescent="0.35">
      <c r="A13398">
        <v>197.1</v>
      </c>
      <c r="B13398" s="24">
        <v>43220</v>
      </c>
      <c r="C13398">
        <v>6</v>
      </c>
      <c r="D13398" s="13">
        <v>450</v>
      </c>
      <c r="E13398" s="23" t="s">
        <v>108</v>
      </c>
      <c r="F13398" s="17">
        <v>-458</v>
      </c>
      <c r="G13398" t="str">
        <f>_xlfn.XLOOKUP(tbl_GL[[#This Row],[Account_key]],tbl_COA[Account_key],tbl_COA[Class],"Not Found")</f>
        <v>Interest &amp; Tax</v>
      </c>
      <c r="H13398" t="str">
        <f>_xlfn.XLOOKUP(tbl_GL[[#This Row],[Account_key]],tbl_COA[Account_key],tbl_COA[SubClass],"Not Found")</f>
        <v>Taxation</v>
      </c>
      <c r="I13398" t="str">
        <f>_xlfn.XLOOKUP(tbl_GL[[#This Row],[Account_key]],tbl_COA[Account_key],tbl_COA[SubClass2],"Not Found")</f>
        <v>Taxation</v>
      </c>
      <c r="J13398" t="str">
        <f>_xlfn.XLOOKUP(tbl_GL[[#This Row],[Account_key]],tbl_COA[Account_key],tbl_COA[SubAccount],,0)</f>
        <v>Taxation</v>
      </c>
      <c r="K13398">
        <f>YEAR(tbl_GL[[#This Row],[Date]])</f>
        <v>2018</v>
      </c>
    </row>
    <row r="13399" spans="1:11" hidden="1" x14ac:dyDescent="0.35">
      <c r="A13399">
        <v>197.2</v>
      </c>
      <c r="B13399" s="24">
        <v>43220</v>
      </c>
      <c r="C13399">
        <v>6</v>
      </c>
      <c r="D13399" s="13">
        <v>122</v>
      </c>
      <c r="E13399" s="23" t="s">
        <v>108</v>
      </c>
      <c r="F13399" s="17">
        <v>458</v>
      </c>
      <c r="G13399" t="str">
        <f>_xlfn.XLOOKUP(tbl_GL[[#This Row],[Account_key]],tbl_COA[Account_key],tbl_COA[Class],"Not Found")</f>
        <v>Liabilities and Owners Equity</v>
      </c>
      <c r="H13399" t="str">
        <f>_xlfn.XLOOKUP(tbl_GL[[#This Row],[Account_key]],tbl_COA[Account_key],tbl_COA[SubClass],"Not Found")</f>
        <v>Liabilities</v>
      </c>
      <c r="I13399" t="str">
        <f>_xlfn.XLOOKUP(tbl_GL[[#This Row],[Account_key]],tbl_COA[Account_key],tbl_COA[SubClass2],"Not Found")</f>
        <v>Current Liabilities</v>
      </c>
      <c r="J13399" t="str">
        <f>_xlfn.XLOOKUP(tbl_GL[[#This Row],[Account_key]],tbl_COA[Account_key],tbl_COA[SubAccount],,0)</f>
        <v>Tax payable</v>
      </c>
      <c r="K13399">
        <f>YEAR(tbl_GL[[#This Row],[Date]])</f>
        <v>2018</v>
      </c>
    </row>
    <row r="13400" spans="1:11" hidden="1" x14ac:dyDescent="0.35">
      <c r="A13400">
        <v>198.1</v>
      </c>
      <c r="B13400" s="24">
        <v>43220</v>
      </c>
      <c r="C13400">
        <v>6</v>
      </c>
      <c r="D13400" s="13">
        <v>10</v>
      </c>
      <c r="E13400" s="13" t="s">
        <v>98</v>
      </c>
      <c r="F13400" s="17">
        <v>-905</v>
      </c>
      <c r="G13400" t="str">
        <f>_xlfn.XLOOKUP(tbl_GL[[#This Row],[Account_key]],tbl_COA[Account_key],tbl_COA[Class],"Not Found")</f>
        <v>Assets</v>
      </c>
      <c r="H13400" t="str">
        <f>_xlfn.XLOOKUP(tbl_GL[[#This Row],[Account_key]],tbl_COA[Account_key],tbl_COA[SubClass],"Not Found")</f>
        <v>Assets</v>
      </c>
      <c r="I13400" t="str">
        <f>_xlfn.XLOOKUP(tbl_GL[[#This Row],[Account_key]],tbl_COA[Account_key],tbl_COA[SubClass2],"Not Found")</f>
        <v>Current Assets</v>
      </c>
      <c r="J13400" t="str">
        <f>_xlfn.XLOOKUP(tbl_GL[[#This Row],[Account_key]],tbl_COA[Account_key],tbl_COA[SubAccount],,0)</f>
        <v>Cash at Bank</v>
      </c>
      <c r="K13400">
        <f>YEAR(tbl_GL[[#This Row],[Date]])</f>
        <v>2018</v>
      </c>
    </row>
    <row r="13401" spans="1:11" hidden="1" x14ac:dyDescent="0.35">
      <c r="A13401">
        <v>198.2</v>
      </c>
      <c r="B13401" s="24">
        <v>43220</v>
      </c>
      <c r="C13401">
        <v>6</v>
      </c>
      <c r="D13401" s="13">
        <v>120</v>
      </c>
      <c r="E13401" s="13" t="s">
        <v>98</v>
      </c>
      <c r="F13401" s="17">
        <v>-905</v>
      </c>
      <c r="G13401" t="str">
        <f>_xlfn.XLOOKUP(tbl_GL[[#This Row],[Account_key]],tbl_COA[Account_key],tbl_COA[Class],"Not Found")</f>
        <v>Liabilities and Owners Equity</v>
      </c>
      <c r="H13401" t="str">
        <f>_xlfn.XLOOKUP(tbl_GL[[#This Row],[Account_key]],tbl_COA[Account_key],tbl_COA[SubClass],"Not Found")</f>
        <v>Liabilities</v>
      </c>
      <c r="I13401" t="str">
        <f>_xlfn.XLOOKUP(tbl_GL[[#This Row],[Account_key]],tbl_COA[Account_key],tbl_COA[SubClass2],"Not Found")</f>
        <v>Current Liabilities</v>
      </c>
      <c r="J13401" t="str">
        <f>_xlfn.XLOOKUP(tbl_GL[[#This Row],[Account_key]],tbl_COA[Account_key],tbl_COA[SubAccount],,0)</f>
        <v>Accrued Expenses</v>
      </c>
      <c r="K13401">
        <f>YEAR(tbl_GL[[#This Row],[Date]])</f>
        <v>2018</v>
      </c>
    </row>
    <row r="13402" spans="1:11" hidden="1" x14ac:dyDescent="0.35">
      <c r="A13402">
        <v>200.1</v>
      </c>
      <c r="B13402" s="24">
        <v>43220</v>
      </c>
      <c r="C13402">
        <v>6</v>
      </c>
      <c r="D13402" s="13">
        <v>240</v>
      </c>
      <c r="E13402" s="13" t="s">
        <v>56</v>
      </c>
      <c r="F13402" s="17">
        <v>-1750</v>
      </c>
      <c r="G13402" t="str">
        <f>_xlfn.XLOOKUP(tbl_GL[[#This Row],[Account_key]],tbl_COA[Account_key],tbl_COA[Class],"Not Found")</f>
        <v>Operating account</v>
      </c>
      <c r="H13402" t="str">
        <f>_xlfn.XLOOKUP(tbl_GL[[#This Row],[Account_key]],tbl_COA[Account_key],tbl_COA[SubClass],"Not Found")</f>
        <v>Operating Expenses</v>
      </c>
      <c r="I13402" t="str">
        <f>_xlfn.XLOOKUP(tbl_GL[[#This Row],[Account_key]],tbl_COA[Account_key],tbl_COA[SubClass2],"Not Found")</f>
        <v>Sales &amp; Distribution</v>
      </c>
      <c r="J13402" t="str">
        <f>_xlfn.XLOOKUP(tbl_GL[[#This Row],[Account_key]],tbl_COA[Account_key],tbl_COA[SubAccount],,0)</f>
        <v>Salaries</v>
      </c>
      <c r="K13402">
        <f>YEAR(tbl_GL[[#This Row],[Date]])</f>
        <v>2018</v>
      </c>
    </row>
    <row r="13403" spans="1:11" hidden="1" x14ac:dyDescent="0.35">
      <c r="A13403">
        <v>200.2</v>
      </c>
      <c r="B13403" s="24">
        <v>43220</v>
      </c>
      <c r="C13403">
        <v>6</v>
      </c>
      <c r="D13403" s="13">
        <v>10</v>
      </c>
      <c r="E13403" s="13" t="s">
        <v>56</v>
      </c>
      <c r="F13403" s="17">
        <v>-1750</v>
      </c>
      <c r="G13403" t="str">
        <f>_xlfn.XLOOKUP(tbl_GL[[#This Row],[Account_key]],tbl_COA[Account_key],tbl_COA[Class],"Not Found")</f>
        <v>Assets</v>
      </c>
      <c r="H13403" t="str">
        <f>_xlfn.XLOOKUP(tbl_GL[[#This Row],[Account_key]],tbl_COA[Account_key],tbl_COA[SubClass],"Not Found")</f>
        <v>Assets</v>
      </c>
      <c r="I13403" t="str">
        <f>_xlfn.XLOOKUP(tbl_GL[[#This Row],[Account_key]],tbl_COA[Account_key],tbl_COA[SubClass2],"Not Found")</f>
        <v>Current Assets</v>
      </c>
      <c r="J13403" t="str">
        <f>_xlfn.XLOOKUP(tbl_GL[[#This Row],[Account_key]],tbl_COA[Account_key],tbl_COA[SubAccount],,0)</f>
        <v>Cash at Bank</v>
      </c>
      <c r="K13403">
        <f>YEAR(tbl_GL[[#This Row],[Date]])</f>
        <v>2018</v>
      </c>
    </row>
    <row r="13404" spans="1:11" hidden="1" x14ac:dyDescent="0.35">
      <c r="A13404">
        <v>201.1</v>
      </c>
      <c r="B13404" s="24">
        <v>43220</v>
      </c>
      <c r="C13404">
        <v>6</v>
      </c>
      <c r="D13404" s="13">
        <v>380</v>
      </c>
      <c r="E13404" s="13" t="s">
        <v>101</v>
      </c>
      <c r="F13404" s="17">
        <v>-3500</v>
      </c>
      <c r="G13404" t="str">
        <f>_xlfn.XLOOKUP(tbl_GL[[#This Row],[Account_key]],tbl_COA[Account_key],tbl_COA[Class],"Not Found")</f>
        <v>Operating account</v>
      </c>
      <c r="H13404" t="str">
        <f>_xlfn.XLOOKUP(tbl_GL[[#This Row],[Account_key]],tbl_COA[Account_key],tbl_COA[SubClass],"Not Found")</f>
        <v>Depreciation &amp; Amortization</v>
      </c>
      <c r="I13404" t="str">
        <f>_xlfn.XLOOKUP(tbl_GL[[#This Row],[Account_key]],tbl_COA[Account_key],tbl_COA[SubClass2],"Not Found")</f>
        <v>Depreciation</v>
      </c>
      <c r="J13404" t="str">
        <f>_xlfn.XLOOKUP(tbl_GL[[#This Row],[Account_key]],tbl_COA[Account_key],tbl_COA[SubAccount],,0)</f>
        <v>Equipment</v>
      </c>
      <c r="K13404">
        <f>YEAR(tbl_GL[[#This Row],[Date]])</f>
        <v>2018</v>
      </c>
    </row>
    <row r="13405" spans="1:11" hidden="1" x14ac:dyDescent="0.35">
      <c r="A13405">
        <v>201.2</v>
      </c>
      <c r="B13405" s="24">
        <v>43220</v>
      </c>
      <c r="C13405">
        <v>6</v>
      </c>
      <c r="D13405" s="13">
        <v>90</v>
      </c>
      <c r="E13405" s="13" t="s">
        <v>101</v>
      </c>
      <c r="F13405" s="17">
        <v>-3500</v>
      </c>
      <c r="G13405" t="str">
        <f>_xlfn.XLOOKUP(tbl_GL[[#This Row],[Account_key]],tbl_COA[Account_key],tbl_COA[Class],"Not Found")</f>
        <v>Assets</v>
      </c>
      <c r="H13405" t="str">
        <f>_xlfn.XLOOKUP(tbl_GL[[#This Row],[Account_key]],tbl_COA[Account_key],tbl_COA[SubClass],"Not Found")</f>
        <v>Assets</v>
      </c>
      <c r="I13405" t="str">
        <f>_xlfn.XLOOKUP(tbl_GL[[#This Row],[Account_key]],tbl_COA[Account_key],tbl_COA[SubClass2],"Not Found")</f>
        <v>Non-Current Assets</v>
      </c>
      <c r="J13405" t="str">
        <f>_xlfn.XLOOKUP(tbl_GL[[#This Row],[Account_key]],tbl_COA[Account_key],tbl_COA[SubAccount],,0)</f>
        <v>Office Furniture &amp; Equipment</v>
      </c>
      <c r="K13405">
        <f>YEAR(tbl_GL[[#This Row],[Date]])</f>
        <v>2018</v>
      </c>
    </row>
    <row r="13406" spans="1:11" hidden="1" x14ac:dyDescent="0.35">
      <c r="A13406">
        <v>202.1</v>
      </c>
      <c r="B13406" s="24">
        <v>43221</v>
      </c>
      <c r="C13406">
        <v>6</v>
      </c>
      <c r="D13406" s="13">
        <v>260</v>
      </c>
      <c r="E13406" s="13" t="s">
        <v>83</v>
      </c>
      <c r="F13406" s="17">
        <v>442</v>
      </c>
      <c r="G13406" t="str">
        <f>_xlfn.XLOOKUP(tbl_GL[[#This Row],[Account_key]],tbl_COA[Account_key],tbl_COA[Class],"Not Found")</f>
        <v>Operating account</v>
      </c>
      <c r="H13406" t="str">
        <f>_xlfn.XLOOKUP(tbl_GL[[#This Row],[Account_key]],tbl_COA[Account_key],tbl_COA[SubClass],"Not Found")</f>
        <v>Operating Expenses</v>
      </c>
      <c r="I13406" t="str">
        <f>_xlfn.XLOOKUP(tbl_GL[[#This Row],[Account_key]],tbl_COA[Account_key],tbl_COA[SubClass2],"Not Found")</f>
        <v>Marketing</v>
      </c>
      <c r="J13406" t="str">
        <f>_xlfn.XLOOKUP(tbl_GL[[#This Row],[Account_key]],tbl_COA[Account_key],tbl_COA[SubAccount],,0)</f>
        <v>Commissions</v>
      </c>
      <c r="K13406">
        <f>YEAR(tbl_GL[[#This Row],[Date]])</f>
        <v>2018</v>
      </c>
    </row>
    <row r="13407" spans="1:11" hidden="1" x14ac:dyDescent="0.35">
      <c r="A13407">
        <v>202.2</v>
      </c>
      <c r="B13407" s="24">
        <v>43221</v>
      </c>
      <c r="C13407">
        <v>6</v>
      </c>
      <c r="D13407" s="13">
        <v>20</v>
      </c>
      <c r="E13407" s="13" t="s">
        <v>83</v>
      </c>
      <c r="F13407" s="17">
        <v>442</v>
      </c>
      <c r="G13407" t="str">
        <f>_xlfn.XLOOKUP(tbl_GL[[#This Row],[Account_key]],tbl_COA[Account_key],tbl_COA[Class],"Not Found")</f>
        <v>Assets</v>
      </c>
      <c r="H13407" t="str">
        <f>_xlfn.XLOOKUP(tbl_GL[[#This Row],[Account_key]],tbl_COA[Account_key],tbl_COA[SubClass],"Not Found")</f>
        <v>Assets</v>
      </c>
      <c r="I13407" t="str">
        <f>_xlfn.XLOOKUP(tbl_GL[[#This Row],[Account_key]],tbl_COA[Account_key],tbl_COA[SubClass2],"Not Found")</f>
        <v>Current Assets</v>
      </c>
      <c r="J13407" t="str">
        <f>_xlfn.XLOOKUP(tbl_GL[[#This Row],[Account_key]],tbl_COA[Account_key],tbl_COA[SubAccount],,0)</f>
        <v>Cash in hand</v>
      </c>
      <c r="K13407">
        <f>YEAR(tbl_GL[[#This Row],[Date]])</f>
        <v>2018</v>
      </c>
    </row>
    <row r="13408" spans="1:11" hidden="1" x14ac:dyDescent="0.35">
      <c r="A13408">
        <v>203.1</v>
      </c>
      <c r="B13408" s="24">
        <v>43221</v>
      </c>
      <c r="C13408">
        <v>6</v>
      </c>
      <c r="D13408" s="13">
        <v>310</v>
      </c>
      <c r="E13408" s="13" t="s">
        <v>97</v>
      </c>
      <c r="F13408" s="17">
        <v>-1373</v>
      </c>
      <c r="G13408" t="str">
        <f>_xlfn.XLOOKUP(tbl_GL[[#This Row],[Account_key]],tbl_COA[Account_key],tbl_COA[Class],"Not Found")</f>
        <v>Operating account</v>
      </c>
      <c r="H13408" t="str">
        <f>_xlfn.XLOOKUP(tbl_GL[[#This Row],[Account_key]],tbl_COA[Account_key],tbl_COA[SubClass],"Not Found")</f>
        <v>Operating Expenses</v>
      </c>
      <c r="I13408" t="str">
        <f>_xlfn.XLOOKUP(tbl_GL[[#This Row],[Account_key]],tbl_COA[Account_key],tbl_COA[SubClass2],"Not Found")</f>
        <v>Administration</v>
      </c>
      <c r="J13408" t="str">
        <f>_xlfn.XLOOKUP(tbl_GL[[#This Row],[Account_key]],tbl_COA[Account_key],tbl_COA[SubAccount],,0)</f>
        <v>Office Supplies</v>
      </c>
      <c r="K13408">
        <f>YEAR(tbl_GL[[#This Row],[Date]])</f>
        <v>2018</v>
      </c>
    </row>
    <row r="13409" spans="1:11" hidden="1" x14ac:dyDescent="0.35">
      <c r="A13409">
        <v>203.2</v>
      </c>
      <c r="B13409" s="24">
        <v>43221</v>
      </c>
      <c r="C13409">
        <v>6</v>
      </c>
      <c r="D13409" s="13">
        <v>120</v>
      </c>
      <c r="E13409" s="13" t="s">
        <v>97</v>
      </c>
      <c r="F13409" s="17">
        <v>1373</v>
      </c>
      <c r="G13409" t="str">
        <f>_xlfn.XLOOKUP(tbl_GL[[#This Row],[Account_key]],tbl_COA[Account_key],tbl_COA[Class],"Not Found")</f>
        <v>Liabilities and Owners Equity</v>
      </c>
      <c r="H13409" t="str">
        <f>_xlfn.XLOOKUP(tbl_GL[[#This Row],[Account_key]],tbl_COA[Account_key],tbl_COA[SubClass],"Not Found")</f>
        <v>Liabilities</v>
      </c>
      <c r="I13409" t="str">
        <f>_xlfn.XLOOKUP(tbl_GL[[#This Row],[Account_key]],tbl_COA[Account_key],tbl_COA[SubClass2],"Not Found")</f>
        <v>Current Liabilities</v>
      </c>
      <c r="J13409" t="str">
        <f>_xlfn.XLOOKUP(tbl_GL[[#This Row],[Account_key]],tbl_COA[Account_key],tbl_COA[SubAccount],,0)</f>
        <v>Accrued Expenses</v>
      </c>
      <c r="K13409">
        <f>YEAR(tbl_GL[[#This Row],[Date]])</f>
        <v>2018</v>
      </c>
    </row>
    <row r="13410" spans="1:11" hidden="1" x14ac:dyDescent="0.35">
      <c r="A13410">
        <v>204.1</v>
      </c>
      <c r="B13410" s="24">
        <v>43221</v>
      </c>
      <c r="C13410">
        <v>6</v>
      </c>
      <c r="D13410" s="13">
        <v>60</v>
      </c>
      <c r="E13410" s="13" t="s">
        <v>84</v>
      </c>
      <c r="F13410" s="17">
        <v>10667</v>
      </c>
      <c r="G13410" t="str">
        <f>_xlfn.XLOOKUP(tbl_GL[[#This Row],[Account_key]],tbl_COA[Account_key],tbl_COA[Class],"Not Found")</f>
        <v>Assets</v>
      </c>
      <c r="H13410" t="str">
        <f>_xlfn.XLOOKUP(tbl_GL[[#This Row],[Account_key]],tbl_COA[Account_key],tbl_COA[SubClass],"Not Found")</f>
        <v>Assets</v>
      </c>
      <c r="I13410" t="str">
        <f>_xlfn.XLOOKUP(tbl_GL[[#This Row],[Account_key]],tbl_COA[Account_key],tbl_COA[SubClass2],"Not Found")</f>
        <v>Current Assets</v>
      </c>
      <c r="J13410" t="str">
        <f>_xlfn.XLOOKUP(tbl_GL[[#This Row],[Account_key]],tbl_COA[Account_key],tbl_COA[SubAccount],,0)</f>
        <v>Inventory</v>
      </c>
      <c r="K13410">
        <f>YEAR(tbl_GL[[#This Row],[Date]])</f>
        <v>2018</v>
      </c>
    </row>
    <row r="13411" spans="1:11" hidden="1" x14ac:dyDescent="0.35">
      <c r="A13411">
        <v>204.2</v>
      </c>
      <c r="B13411" s="24">
        <v>43221</v>
      </c>
      <c r="C13411">
        <v>6</v>
      </c>
      <c r="D13411" s="13">
        <v>110</v>
      </c>
      <c r="E13411" s="13" t="s">
        <v>84</v>
      </c>
      <c r="F13411" s="17">
        <v>10667</v>
      </c>
      <c r="G13411" t="str">
        <f>_xlfn.XLOOKUP(tbl_GL[[#This Row],[Account_key]],tbl_COA[Account_key],tbl_COA[Class],"Not Found")</f>
        <v>Liabilities and Owners Equity</v>
      </c>
      <c r="H13411" t="str">
        <f>_xlfn.XLOOKUP(tbl_GL[[#This Row],[Account_key]],tbl_COA[Account_key],tbl_COA[SubClass],"Not Found")</f>
        <v>Liabilities</v>
      </c>
      <c r="I13411" t="str">
        <f>_xlfn.XLOOKUP(tbl_GL[[#This Row],[Account_key]],tbl_COA[Account_key],tbl_COA[SubClass2],"Not Found")</f>
        <v>Current Liabilities</v>
      </c>
      <c r="J13411" t="str">
        <f>_xlfn.XLOOKUP(tbl_GL[[#This Row],[Account_key]],tbl_COA[Account_key],tbl_COA[SubAccount],,0)</f>
        <v>Trade Payables</v>
      </c>
      <c r="K13411">
        <f>YEAR(tbl_GL[[#This Row],[Date]])</f>
        <v>2018</v>
      </c>
    </row>
    <row r="13412" spans="1:11" hidden="1" x14ac:dyDescent="0.35">
      <c r="A13412">
        <v>205.1</v>
      </c>
      <c r="B13412" s="24">
        <v>43224</v>
      </c>
      <c r="C13412">
        <v>6</v>
      </c>
      <c r="D13412" s="13">
        <v>10</v>
      </c>
      <c r="E13412" s="13" t="s">
        <v>98</v>
      </c>
      <c r="F13412" s="17">
        <v>-787</v>
      </c>
      <c r="G13412" t="str">
        <f>_xlfn.XLOOKUP(tbl_GL[[#This Row],[Account_key]],tbl_COA[Account_key],tbl_COA[Class],"Not Found")</f>
        <v>Assets</v>
      </c>
      <c r="H13412" t="str">
        <f>_xlfn.XLOOKUP(tbl_GL[[#This Row],[Account_key]],tbl_COA[Account_key],tbl_COA[SubClass],"Not Found")</f>
        <v>Assets</v>
      </c>
      <c r="I13412" t="str">
        <f>_xlfn.XLOOKUP(tbl_GL[[#This Row],[Account_key]],tbl_COA[Account_key],tbl_COA[SubClass2],"Not Found")</f>
        <v>Current Assets</v>
      </c>
      <c r="J13412" t="str">
        <f>_xlfn.XLOOKUP(tbl_GL[[#This Row],[Account_key]],tbl_COA[Account_key],tbl_COA[SubAccount],,0)</f>
        <v>Cash at Bank</v>
      </c>
      <c r="K13412">
        <f>YEAR(tbl_GL[[#This Row],[Date]])</f>
        <v>2018</v>
      </c>
    </row>
    <row r="13413" spans="1:11" hidden="1" x14ac:dyDescent="0.35">
      <c r="A13413">
        <v>205.2</v>
      </c>
      <c r="B13413" s="24">
        <v>43224</v>
      </c>
      <c r="C13413">
        <v>6</v>
      </c>
      <c r="D13413" s="13">
        <v>120</v>
      </c>
      <c r="E13413" s="13" t="s">
        <v>98</v>
      </c>
      <c r="F13413" s="17">
        <v>-787</v>
      </c>
      <c r="G13413" t="str">
        <f>_xlfn.XLOOKUP(tbl_GL[[#This Row],[Account_key]],tbl_COA[Account_key],tbl_COA[Class],"Not Found")</f>
        <v>Liabilities and Owners Equity</v>
      </c>
      <c r="H13413" t="str">
        <f>_xlfn.XLOOKUP(tbl_GL[[#This Row],[Account_key]],tbl_COA[Account_key],tbl_COA[SubClass],"Not Found")</f>
        <v>Liabilities</v>
      </c>
      <c r="I13413" t="str">
        <f>_xlfn.XLOOKUP(tbl_GL[[#This Row],[Account_key]],tbl_COA[Account_key],tbl_COA[SubClass2],"Not Found")</f>
        <v>Current Liabilities</v>
      </c>
      <c r="J13413" t="str">
        <f>_xlfn.XLOOKUP(tbl_GL[[#This Row],[Account_key]],tbl_COA[Account_key],tbl_COA[SubAccount],,0)</f>
        <v>Accrued Expenses</v>
      </c>
      <c r="K13413">
        <f>YEAR(tbl_GL[[#This Row],[Date]])</f>
        <v>2018</v>
      </c>
    </row>
    <row r="13414" spans="1:11" hidden="1" x14ac:dyDescent="0.35">
      <c r="A13414">
        <v>206.1</v>
      </c>
      <c r="B13414" s="24">
        <v>43224</v>
      </c>
      <c r="C13414">
        <v>6</v>
      </c>
      <c r="D13414" s="13">
        <v>10</v>
      </c>
      <c r="E13414" s="13" t="s">
        <v>98</v>
      </c>
      <c r="F13414" s="17">
        <v>-982</v>
      </c>
      <c r="G13414" t="str">
        <f>_xlfn.XLOOKUP(tbl_GL[[#This Row],[Account_key]],tbl_COA[Account_key],tbl_COA[Class],"Not Found")</f>
        <v>Assets</v>
      </c>
      <c r="H13414" t="str">
        <f>_xlfn.XLOOKUP(tbl_GL[[#This Row],[Account_key]],tbl_COA[Account_key],tbl_COA[SubClass],"Not Found")</f>
        <v>Assets</v>
      </c>
      <c r="I13414" t="str">
        <f>_xlfn.XLOOKUP(tbl_GL[[#This Row],[Account_key]],tbl_COA[Account_key],tbl_COA[SubClass2],"Not Found")</f>
        <v>Current Assets</v>
      </c>
      <c r="J13414" t="str">
        <f>_xlfn.XLOOKUP(tbl_GL[[#This Row],[Account_key]],tbl_COA[Account_key],tbl_COA[SubAccount],,0)</f>
        <v>Cash at Bank</v>
      </c>
      <c r="K13414">
        <f>YEAR(tbl_GL[[#This Row],[Date]])</f>
        <v>2018</v>
      </c>
    </row>
    <row r="13415" spans="1:11" hidden="1" x14ac:dyDescent="0.35">
      <c r="A13415">
        <v>206.2</v>
      </c>
      <c r="B13415" s="24">
        <v>43224</v>
      </c>
      <c r="C13415">
        <v>6</v>
      </c>
      <c r="D13415" s="13">
        <v>120</v>
      </c>
      <c r="E13415" s="13" t="s">
        <v>98</v>
      </c>
      <c r="F13415" s="17">
        <v>-982</v>
      </c>
      <c r="G13415" t="str">
        <f>_xlfn.XLOOKUP(tbl_GL[[#This Row],[Account_key]],tbl_COA[Account_key],tbl_COA[Class],"Not Found")</f>
        <v>Liabilities and Owners Equity</v>
      </c>
      <c r="H13415" t="str">
        <f>_xlfn.XLOOKUP(tbl_GL[[#This Row],[Account_key]],tbl_COA[Account_key],tbl_COA[SubClass],"Not Found")</f>
        <v>Liabilities</v>
      </c>
      <c r="I13415" t="str">
        <f>_xlfn.XLOOKUP(tbl_GL[[#This Row],[Account_key]],tbl_COA[Account_key],tbl_COA[SubClass2],"Not Found")</f>
        <v>Current Liabilities</v>
      </c>
      <c r="J13415" t="str">
        <f>_xlfn.XLOOKUP(tbl_GL[[#This Row],[Account_key]],tbl_COA[Account_key],tbl_COA[SubAccount],,0)</f>
        <v>Accrued Expenses</v>
      </c>
      <c r="K13415">
        <f>YEAR(tbl_GL[[#This Row],[Date]])</f>
        <v>2018</v>
      </c>
    </row>
    <row r="13416" spans="1:11" hidden="1" x14ac:dyDescent="0.35">
      <c r="A13416">
        <v>207.1</v>
      </c>
      <c r="B13416" s="24">
        <v>43224</v>
      </c>
      <c r="C13416">
        <v>6</v>
      </c>
      <c r="D13416" s="13">
        <v>290</v>
      </c>
      <c r="E13416" s="13" t="s">
        <v>97</v>
      </c>
      <c r="F13416" s="17">
        <v>-1582</v>
      </c>
      <c r="G13416" t="str">
        <f>_xlfn.XLOOKUP(tbl_GL[[#This Row],[Account_key]],tbl_COA[Account_key],tbl_COA[Class],"Not Found")</f>
        <v>Operating account</v>
      </c>
      <c r="H13416" t="str">
        <f>_xlfn.XLOOKUP(tbl_GL[[#This Row],[Account_key]],tbl_COA[Account_key],tbl_COA[SubClass],"Not Found")</f>
        <v>Operating Expenses</v>
      </c>
      <c r="I13416" t="str">
        <f>_xlfn.XLOOKUP(tbl_GL[[#This Row],[Account_key]],tbl_COA[Account_key],tbl_COA[SubClass2],"Not Found")</f>
        <v>Administration</v>
      </c>
      <c r="J13416" t="str">
        <f>_xlfn.XLOOKUP(tbl_GL[[#This Row],[Account_key]],tbl_COA[Account_key],tbl_COA[SubAccount],,0)</f>
        <v>Travel</v>
      </c>
      <c r="K13416">
        <f>YEAR(tbl_GL[[#This Row],[Date]])</f>
        <v>2018</v>
      </c>
    </row>
    <row r="13417" spans="1:11" hidden="1" x14ac:dyDescent="0.35">
      <c r="A13417">
        <v>207.2</v>
      </c>
      <c r="B13417" s="24">
        <v>43224</v>
      </c>
      <c r="C13417">
        <v>6</v>
      </c>
      <c r="D13417" s="13">
        <v>120</v>
      </c>
      <c r="E13417" s="13" t="s">
        <v>97</v>
      </c>
      <c r="F13417" s="17">
        <v>1582</v>
      </c>
      <c r="G13417" t="str">
        <f>_xlfn.XLOOKUP(tbl_GL[[#This Row],[Account_key]],tbl_COA[Account_key],tbl_COA[Class],"Not Found")</f>
        <v>Liabilities and Owners Equity</v>
      </c>
      <c r="H13417" t="str">
        <f>_xlfn.XLOOKUP(tbl_GL[[#This Row],[Account_key]],tbl_COA[Account_key],tbl_COA[SubClass],"Not Found")</f>
        <v>Liabilities</v>
      </c>
      <c r="I13417" t="str">
        <f>_xlfn.XLOOKUP(tbl_GL[[#This Row],[Account_key]],tbl_COA[Account_key],tbl_COA[SubClass2],"Not Found")</f>
        <v>Current Liabilities</v>
      </c>
      <c r="J13417" t="str">
        <f>_xlfn.XLOOKUP(tbl_GL[[#This Row],[Account_key]],tbl_COA[Account_key],tbl_COA[SubAccount],,0)</f>
        <v>Accrued Expenses</v>
      </c>
      <c r="K13417">
        <f>YEAR(tbl_GL[[#This Row],[Date]])</f>
        <v>2018</v>
      </c>
    </row>
    <row r="13418" spans="1:11" hidden="1" x14ac:dyDescent="0.35">
      <c r="A13418">
        <v>208.1</v>
      </c>
      <c r="B13418" s="24">
        <v>43225</v>
      </c>
      <c r="C13418">
        <v>6</v>
      </c>
      <c r="D13418" s="13">
        <v>230</v>
      </c>
      <c r="E13418" s="13" t="s">
        <v>4</v>
      </c>
      <c r="F13418" s="17">
        <v>-655</v>
      </c>
      <c r="G13418" t="str">
        <f>_xlfn.XLOOKUP(tbl_GL[[#This Row],[Account_key]],tbl_COA[Account_key],tbl_COA[Class],"Not Found")</f>
        <v>Trading account</v>
      </c>
      <c r="H13418" t="str">
        <f>_xlfn.XLOOKUP(tbl_GL[[#This Row],[Account_key]],tbl_COA[Account_key],tbl_COA[SubClass],"Not Found")</f>
        <v>Cost of Sales</v>
      </c>
      <c r="I13418" t="str">
        <f>_xlfn.XLOOKUP(tbl_GL[[#This Row],[Account_key]],tbl_COA[Account_key],tbl_COA[SubClass2],"Not Found")</f>
        <v>Cost of Sales</v>
      </c>
      <c r="J13418" t="str">
        <f>_xlfn.XLOOKUP(tbl_GL[[#This Row],[Account_key]],tbl_COA[Account_key],tbl_COA[SubAccount],,0)</f>
        <v>Cost of Sales</v>
      </c>
      <c r="K13418">
        <f>YEAR(tbl_GL[[#This Row],[Date]])</f>
        <v>2018</v>
      </c>
    </row>
    <row r="13419" spans="1:11" hidden="1" x14ac:dyDescent="0.35">
      <c r="A13419">
        <v>208.2</v>
      </c>
      <c r="B13419" s="24">
        <v>43225</v>
      </c>
      <c r="C13419">
        <v>6</v>
      </c>
      <c r="D13419" s="13">
        <v>60</v>
      </c>
      <c r="E13419" s="13" t="s">
        <v>4</v>
      </c>
      <c r="F13419" s="17">
        <v>-655</v>
      </c>
      <c r="G13419" t="str">
        <f>_xlfn.XLOOKUP(tbl_GL[[#This Row],[Account_key]],tbl_COA[Account_key],tbl_COA[Class],"Not Found")</f>
        <v>Assets</v>
      </c>
      <c r="H13419" t="str">
        <f>_xlfn.XLOOKUP(tbl_GL[[#This Row],[Account_key]],tbl_COA[Account_key],tbl_COA[SubClass],"Not Found")</f>
        <v>Assets</v>
      </c>
      <c r="I13419" t="str">
        <f>_xlfn.XLOOKUP(tbl_GL[[#This Row],[Account_key]],tbl_COA[Account_key],tbl_COA[SubClass2],"Not Found")</f>
        <v>Current Assets</v>
      </c>
      <c r="J13419" t="str">
        <f>_xlfn.XLOOKUP(tbl_GL[[#This Row],[Account_key]],tbl_COA[Account_key],tbl_COA[SubAccount],,0)</f>
        <v>Inventory</v>
      </c>
      <c r="K13419">
        <f>YEAR(tbl_GL[[#This Row],[Date]])</f>
        <v>2018</v>
      </c>
    </row>
    <row r="13420" spans="1:11" hidden="1" x14ac:dyDescent="0.35">
      <c r="A13420">
        <v>209.1</v>
      </c>
      <c r="B13420" s="24">
        <v>43225</v>
      </c>
      <c r="C13420">
        <v>6</v>
      </c>
      <c r="D13420" s="13">
        <v>210</v>
      </c>
      <c r="E13420" s="13" t="s">
        <v>7</v>
      </c>
      <c r="F13420" s="17">
        <v>1501</v>
      </c>
      <c r="G13420" t="str">
        <f>_xlfn.XLOOKUP(tbl_GL[[#This Row],[Account_key]],tbl_COA[Account_key],tbl_COA[Class],"Not Found")</f>
        <v>Trading account</v>
      </c>
      <c r="H13420" t="str">
        <f>_xlfn.XLOOKUP(tbl_GL[[#This Row],[Account_key]],tbl_COA[Account_key],tbl_COA[SubClass],"Not Found")</f>
        <v>Sales</v>
      </c>
      <c r="I13420" t="str">
        <f>_xlfn.XLOOKUP(tbl_GL[[#This Row],[Account_key]],tbl_COA[Account_key],tbl_COA[SubClass2],"Not Found")</f>
        <v>Sales</v>
      </c>
      <c r="J13420" t="str">
        <f>_xlfn.XLOOKUP(tbl_GL[[#This Row],[Account_key]],tbl_COA[Account_key],tbl_COA[SubAccount],,0)</f>
        <v>Sales</v>
      </c>
      <c r="K13420">
        <f>YEAR(tbl_GL[[#This Row],[Date]])</f>
        <v>2018</v>
      </c>
    </row>
    <row r="13421" spans="1:11" hidden="1" x14ac:dyDescent="0.35">
      <c r="A13421">
        <v>209.2</v>
      </c>
      <c r="B13421" s="24">
        <v>43225</v>
      </c>
      <c r="C13421">
        <v>6</v>
      </c>
      <c r="D13421" s="13">
        <v>10</v>
      </c>
      <c r="E13421" s="13" t="s">
        <v>7</v>
      </c>
      <c r="F13421" s="17">
        <v>1501</v>
      </c>
      <c r="G13421" t="str">
        <f>_xlfn.XLOOKUP(tbl_GL[[#This Row],[Account_key]],tbl_COA[Account_key],tbl_COA[Class],"Not Found")</f>
        <v>Assets</v>
      </c>
      <c r="H13421" t="str">
        <f>_xlfn.XLOOKUP(tbl_GL[[#This Row],[Account_key]],tbl_COA[Account_key],tbl_COA[SubClass],"Not Found")</f>
        <v>Assets</v>
      </c>
      <c r="I13421" t="str">
        <f>_xlfn.XLOOKUP(tbl_GL[[#This Row],[Account_key]],tbl_COA[Account_key],tbl_COA[SubClass2],"Not Found")</f>
        <v>Current Assets</v>
      </c>
      <c r="J13421" t="str">
        <f>_xlfn.XLOOKUP(tbl_GL[[#This Row],[Account_key]],tbl_COA[Account_key],tbl_COA[SubAccount],,0)</f>
        <v>Cash at Bank</v>
      </c>
      <c r="K13421">
        <f>YEAR(tbl_GL[[#This Row],[Date]])</f>
        <v>2018</v>
      </c>
    </row>
    <row r="13422" spans="1:11" hidden="1" x14ac:dyDescent="0.35">
      <c r="A13422">
        <v>210.1</v>
      </c>
      <c r="B13422" s="24">
        <v>43225</v>
      </c>
      <c r="C13422">
        <v>6</v>
      </c>
      <c r="D13422" s="13">
        <v>230</v>
      </c>
      <c r="E13422" s="13" t="s">
        <v>4</v>
      </c>
      <c r="F13422" s="17">
        <v>-2878</v>
      </c>
      <c r="G13422" t="str">
        <f>_xlfn.XLOOKUP(tbl_GL[[#This Row],[Account_key]],tbl_COA[Account_key],tbl_COA[Class],"Not Found")</f>
        <v>Trading account</v>
      </c>
      <c r="H13422" t="str">
        <f>_xlfn.XLOOKUP(tbl_GL[[#This Row],[Account_key]],tbl_COA[Account_key],tbl_COA[SubClass],"Not Found")</f>
        <v>Cost of Sales</v>
      </c>
      <c r="I13422" t="str">
        <f>_xlfn.XLOOKUP(tbl_GL[[#This Row],[Account_key]],tbl_COA[Account_key],tbl_COA[SubClass2],"Not Found")</f>
        <v>Cost of Sales</v>
      </c>
      <c r="J13422" t="str">
        <f>_xlfn.XLOOKUP(tbl_GL[[#This Row],[Account_key]],tbl_COA[Account_key],tbl_COA[SubAccount],,0)</f>
        <v>Cost of Sales</v>
      </c>
      <c r="K13422">
        <f>YEAR(tbl_GL[[#This Row],[Date]])</f>
        <v>2018</v>
      </c>
    </row>
    <row r="13423" spans="1:11" hidden="1" x14ac:dyDescent="0.35">
      <c r="A13423">
        <v>210.2</v>
      </c>
      <c r="B13423" s="24">
        <v>43225</v>
      </c>
      <c r="C13423">
        <v>6</v>
      </c>
      <c r="D13423" s="13">
        <v>60</v>
      </c>
      <c r="E13423" s="13" t="s">
        <v>4</v>
      </c>
      <c r="F13423" s="17">
        <v>-2878</v>
      </c>
      <c r="G13423" t="str">
        <f>_xlfn.XLOOKUP(tbl_GL[[#This Row],[Account_key]],tbl_COA[Account_key],tbl_COA[Class],"Not Found")</f>
        <v>Assets</v>
      </c>
      <c r="H13423" t="str">
        <f>_xlfn.XLOOKUP(tbl_GL[[#This Row],[Account_key]],tbl_COA[Account_key],tbl_COA[SubClass],"Not Found")</f>
        <v>Assets</v>
      </c>
      <c r="I13423" t="str">
        <f>_xlfn.XLOOKUP(tbl_GL[[#This Row],[Account_key]],tbl_COA[Account_key],tbl_COA[SubClass2],"Not Found")</f>
        <v>Current Assets</v>
      </c>
      <c r="J13423" t="str">
        <f>_xlfn.XLOOKUP(tbl_GL[[#This Row],[Account_key]],tbl_COA[Account_key],tbl_COA[SubAccount],,0)</f>
        <v>Inventory</v>
      </c>
      <c r="K13423">
        <f>YEAR(tbl_GL[[#This Row],[Date]])</f>
        <v>2018</v>
      </c>
    </row>
    <row r="13424" spans="1:11" hidden="1" x14ac:dyDescent="0.35">
      <c r="A13424">
        <v>211.1</v>
      </c>
      <c r="B13424" s="24">
        <v>43225</v>
      </c>
      <c r="C13424">
        <v>6</v>
      </c>
      <c r="D13424" s="13">
        <v>30</v>
      </c>
      <c r="E13424" s="13" t="s">
        <v>80</v>
      </c>
      <c r="F13424" s="17">
        <v>-5958</v>
      </c>
      <c r="G13424" t="str">
        <f>_xlfn.XLOOKUP(tbl_GL[[#This Row],[Account_key]],tbl_COA[Account_key],tbl_COA[Class],"Not Found")</f>
        <v>Assets</v>
      </c>
      <c r="H13424" t="str">
        <f>_xlfn.XLOOKUP(tbl_GL[[#This Row],[Account_key]],tbl_COA[Account_key],tbl_COA[SubClass],"Not Found")</f>
        <v>Assets</v>
      </c>
      <c r="I13424" t="str">
        <f>_xlfn.XLOOKUP(tbl_GL[[#This Row],[Account_key]],tbl_COA[Account_key],tbl_COA[SubClass2],"Not Found")</f>
        <v>Current Assets</v>
      </c>
      <c r="J13424" t="str">
        <f>_xlfn.XLOOKUP(tbl_GL[[#This Row],[Account_key]],tbl_COA[Account_key],tbl_COA[SubAccount],,0)</f>
        <v>Trade Receivables</v>
      </c>
      <c r="K13424">
        <f>YEAR(tbl_GL[[#This Row],[Date]])</f>
        <v>2018</v>
      </c>
    </row>
    <row r="13425" spans="1:11" hidden="1" x14ac:dyDescent="0.35">
      <c r="A13425">
        <v>211.2</v>
      </c>
      <c r="B13425" s="24">
        <v>43225</v>
      </c>
      <c r="C13425">
        <v>6</v>
      </c>
      <c r="D13425" s="13">
        <v>10</v>
      </c>
      <c r="E13425" s="13" t="s">
        <v>80</v>
      </c>
      <c r="F13425" s="17">
        <v>5958</v>
      </c>
      <c r="G13425" t="str">
        <f>_xlfn.XLOOKUP(tbl_GL[[#This Row],[Account_key]],tbl_COA[Account_key],tbl_COA[Class],"Not Found")</f>
        <v>Assets</v>
      </c>
      <c r="H13425" t="str">
        <f>_xlfn.XLOOKUP(tbl_GL[[#This Row],[Account_key]],tbl_COA[Account_key],tbl_COA[SubClass],"Not Found")</f>
        <v>Assets</v>
      </c>
      <c r="I13425" t="str">
        <f>_xlfn.XLOOKUP(tbl_GL[[#This Row],[Account_key]],tbl_COA[Account_key],tbl_COA[SubClass2],"Not Found")</f>
        <v>Current Assets</v>
      </c>
      <c r="J13425" t="str">
        <f>_xlfn.XLOOKUP(tbl_GL[[#This Row],[Account_key]],tbl_COA[Account_key],tbl_COA[SubAccount],,0)</f>
        <v>Cash at Bank</v>
      </c>
      <c r="K13425">
        <f>YEAR(tbl_GL[[#This Row],[Date]])</f>
        <v>2018</v>
      </c>
    </row>
    <row r="13426" spans="1:11" hidden="1" x14ac:dyDescent="0.35">
      <c r="A13426">
        <v>212.1</v>
      </c>
      <c r="B13426" s="24">
        <v>43225</v>
      </c>
      <c r="C13426">
        <v>6</v>
      </c>
      <c r="D13426" s="13">
        <v>210</v>
      </c>
      <c r="E13426" s="13" t="s">
        <v>8</v>
      </c>
      <c r="F13426" s="17">
        <v>7196</v>
      </c>
      <c r="G13426" t="str">
        <f>_xlfn.XLOOKUP(tbl_GL[[#This Row],[Account_key]],tbl_COA[Account_key],tbl_COA[Class],"Not Found")</f>
        <v>Trading account</v>
      </c>
      <c r="H13426" t="str">
        <f>_xlfn.XLOOKUP(tbl_GL[[#This Row],[Account_key]],tbl_COA[Account_key],tbl_COA[SubClass],"Not Found")</f>
        <v>Sales</v>
      </c>
      <c r="I13426" t="str">
        <f>_xlfn.XLOOKUP(tbl_GL[[#This Row],[Account_key]],tbl_COA[Account_key],tbl_COA[SubClass2],"Not Found")</f>
        <v>Sales</v>
      </c>
      <c r="J13426" t="str">
        <f>_xlfn.XLOOKUP(tbl_GL[[#This Row],[Account_key]],tbl_COA[Account_key],tbl_COA[SubAccount],,0)</f>
        <v>Sales</v>
      </c>
      <c r="K13426">
        <f>YEAR(tbl_GL[[#This Row],[Date]])</f>
        <v>2018</v>
      </c>
    </row>
    <row r="13427" spans="1:11" hidden="1" x14ac:dyDescent="0.35">
      <c r="A13427">
        <v>212.2</v>
      </c>
      <c r="B13427" s="24">
        <v>43225</v>
      </c>
      <c r="C13427">
        <v>6</v>
      </c>
      <c r="D13427" s="13">
        <v>30</v>
      </c>
      <c r="E13427" s="13" t="s">
        <v>8</v>
      </c>
      <c r="F13427" s="17">
        <v>7196</v>
      </c>
      <c r="G13427" t="str">
        <f>_xlfn.XLOOKUP(tbl_GL[[#This Row],[Account_key]],tbl_COA[Account_key],tbl_COA[Class],"Not Found")</f>
        <v>Assets</v>
      </c>
      <c r="H13427" t="str">
        <f>_xlfn.XLOOKUP(tbl_GL[[#This Row],[Account_key]],tbl_COA[Account_key],tbl_COA[SubClass],"Not Found")</f>
        <v>Assets</v>
      </c>
      <c r="I13427" t="str">
        <f>_xlfn.XLOOKUP(tbl_GL[[#This Row],[Account_key]],tbl_COA[Account_key],tbl_COA[SubClass2],"Not Found")</f>
        <v>Current Assets</v>
      </c>
      <c r="J13427" t="str">
        <f>_xlfn.XLOOKUP(tbl_GL[[#This Row],[Account_key]],tbl_COA[Account_key],tbl_COA[SubAccount],,0)</f>
        <v>Trade Receivables</v>
      </c>
      <c r="K13427">
        <f>YEAR(tbl_GL[[#This Row],[Date]])</f>
        <v>2018</v>
      </c>
    </row>
    <row r="13428" spans="1:11" hidden="1" x14ac:dyDescent="0.35">
      <c r="A13428">
        <v>213.1</v>
      </c>
      <c r="B13428" s="24">
        <v>43226</v>
      </c>
      <c r="C13428">
        <v>6</v>
      </c>
      <c r="D13428" s="13">
        <v>330</v>
      </c>
      <c r="E13428" s="13" t="s">
        <v>99</v>
      </c>
      <c r="F13428" s="17">
        <v>-52</v>
      </c>
      <c r="G13428" t="str">
        <f>_xlfn.XLOOKUP(tbl_GL[[#This Row],[Account_key]],tbl_COA[Account_key],tbl_COA[Class],"Not Found")</f>
        <v>Operating account</v>
      </c>
      <c r="H13428" t="str">
        <f>_xlfn.XLOOKUP(tbl_GL[[#This Row],[Account_key]],tbl_COA[Account_key],tbl_COA[SubClass],"Not Found")</f>
        <v>Operating Expenses</v>
      </c>
      <c r="I13428" t="str">
        <f>_xlfn.XLOOKUP(tbl_GL[[#This Row],[Account_key]],tbl_COA[Account_key],tbl_COA[SubClass2],"Not Found")</f>
        <v>Administration</v>
      </c>
      <c r="J13428" t="str">
        <f>_xlfn.XLOOKUP(tbl_GL[[#This Row],[Account_key]],tbl_COA[Account_key],tbl_COA[SubAccount],,0)</f>
        <v>Telephone</v>
      </c>
      <c r="K13428">
        <f>YEAR(tbl_GL[[#This Row],[Date]])</f>
        <v>2018</v>
      </c>
    </row>
    <row r="13429" spans="1:11" hidden="1" x14ac:dyDescent="0.35">
      <c r="A13429">
        <v>213.2</v>
      </c>
      <c r="B13429" s="24">
        <v>43226</v>
      </c>
      <c r="C13429">
        <v>6</v>
      </c>
      <c r="D13429" s="13">
        <v>20</v>
      </c>
      <c r="E13429" s="13" t="s">
        <v>99</v>
      </c>
      <c r="F13429" s="17">
        <v>-52</v>
      </c>
      <c r="G13429" t="str">
        <f>_xlfn.XLOOKUP(tbl_GL[[#This Row],[Account_key]],tbl_COA[Account_key],tbl_COA[Class],"Not Found")</f>
        <v>Assets</v>
      </c>
      <c r="H13429" t="str">
        <f>_xlfn.XLOOKUP(tbl_GL[[#This Row],[Account_key]],tbl_COA[Account_key],tbl_COA[SubClass],"Not Found")</f>
        <v>Assets</v>
      </c>
      <c r="I13429" t="str">
        <f>_xlfn.XLOOKUP(tbl_GL[[#This Row],[Account_key]],tbl_COA[Account_key],tbl_COA[SubClass2],"Not Found")</f>
        <v>Current Assets</v>
      </c>
      <c r="J13429" t="str">
        <f>_xlfn.XLOOKUP(tbl_GL[[#This Row],[Account_key]],tbl_COA[Account_key],tbl_COA[SubAccount],,0)</f>
        <v>Cash in hand</v>
      </c>
      <c r="K13429">
        <f>YEAR(tbl_GL[[#This Row],[Date]])</f>
        <v>2018</v>
      </c>
    </row>
    <row r="13430" spans="1:11" hidden="1" x14ac:dyDescent="0.35">
      <c r="A13430">
        <v>214.1</v>
      </c>
      <c r="B13430" s="24">
        <v>43226</v>
      </c>
      <c r="C13430">
        <v>6</v>
      </c>
      <c r="D13430" s="13">
        <v>10</v>
      </c>
      <c r="E13430" s="13" t="s">
        <v>98</v>
      </c>
      <c r="F13430" s="17">
        <v>-1049</v>
      </c>
      <c r="G13430" t="str">
        <f>_xlfn.XLOOKUP(tbl_GL[[#This Row],[Account_key]],tbl_COA[Account_key],tbl_COA[Class],"Not Found")</f>
        <v>Assets</v>
      </c>
      <c r="H13430" t="str">
        <f>_xlfn.XLOOKUP(tbl_GL[[#This Row],[Account_key]],tbl_COA[Account_key],tbl_COA[SubClass],"Not Found")</f>
        <v>Assets</v>
      </c>
      <c r="I13430" t="str">
        <f>_xlfn.XLOOKUP(tbl_GL[[#This Row],[Account_key]],tbl_COA[Account_key],tbl_COA[SubClass2],"Not Found")</f>
        <v>Current Assets</v>
      </c>
      <c r="J13430" t="str">
        <f>_xlfn.XLOOKUP(tbl_GL[[#This Row],[Account_key]],tbl_COA[Account_key],tbl_COA[SubAccount],,0)</f>
        <v>Cash at Bank</v>
      </c>
      <c r="K13430">
        <f>YEAR(tbl_GL[[#This Row],[Date]])</f>
        <v>2018</v>
      </c>
    </row>
    <row r="13431" spans="1:11" hidden="1" x14ac:dyDescent="0.35">
      <c r="A13431">
        <v>214.2</v>
      </c>
      <c r="B13431" s="24">
        <v>43226</v>
      </c>
      <c r="C13431">
        <v>6</v>
      </c>
      <c r="D13431" s="13">
        <v>120</v>
      </c>
      <c r="E13431" s="13" t="s">
        <v>98</v>
      </c>
      <c r="F13431" s="17">
        <v>-1049</v>
      </c>
      <c r="G13431" t="str">
        <f>_xlfn.XLOOKUP(tbl_GL[[#This Row],[Account_key]],tbl_COA[Account_key],tbl_COA[Class],"Not Found")</f>
        <v>Liabilities and Owners Equity</v>
      </c>
      <c r="H13431" t="str">
        <f>_xlfn.XLOOKUP(tbl_GL[[#This Row],[Account_key]],tbl_COA[Account_key],tbl_COA[SubClass],"Not Found")</f>
        <v>Liabilities</v>
      </c>
      <c r="I13431" t="str">
        <f>_xlfn.XLOOKUP(tbl_GL[[#This Row],[Account_key]],tbl_COA[Account_key],tbl_COA[SubClass2],"Not Found")</f>
        <v>Current Liabilities</v>
      </c>
      <c r="J13431" t="str">
        <f>_xlfn.XLOOKUP(tbl_GL[[#This Row],[Account_key]],tbl_COA[Account_key],tbl_COA[SubAccount],,0)</f>
        <v>Accrued Expenses</v>
      </c>
      <c r="K13431">
        <f>YEAR(tbl_GL[[#This Row],[Date]])</f>
        <v>2018</v>
      </c>
    </row>
    <row r="13432" spans="1:11" hidden="1" x14ac:dyDescent="0.35">
      <c r="A13432">
        <v>215.1</v>
      </c>
      <c r="B13432" s="24">
        <v>43226</v>
      </c>
      <c r="C13432">
        <v>6</v>
      </c>
      <c r="D13432" s="13">
        <v>260</v>
      </c>
      <c r="E13432" s="13" t="s">
        <v>97</v>
      </c>
      <c r="F13432" s="17">
        <v>-1274</v>
      </c>
      <c r="G13432" t="str">
        <f>_xlfn.XLOOKUP(tbl_GL[[#This Row],[Account_key]],tbl_COA[Account_key],tbl_COA[Class],"Not Found")</f>
        <v>Operating account</v>
      </c>
      <c r="H13432" t="str">
        <f>_xlfn.XLOOKUP(tbl_GL[[#This Row],[Account_key]],tbl_COA[Account_key],tbl_COA[SubClass],"Not Found")</f>
        <v>Operating Expenses</v>
      </c>
      <c r="I13432" t="str">
        <f>_xlfn.XLOOKUP(tbl_GL[[#This Row],[Account_key]],tbl_COA[Account_key],tbl_COA[SubClass2],"Not Found")</f>
        <v>Marketing</v>
      </c>
      <c r="J13432" t="str">
        <f>_xlfn.XLOOKUP(tbl_GL[[#This Row],[Account_key]],tbl_COA[Account_key],tbl_COA[SubAccount],,0)</f>
        <v>Commissions</v>
      </c>
      <c r="K13432">
        <f>YEAR(tbl_GL[[#This Row],[Date]])</f>
        <v>2018</v>
      </c>
    </row>
    <row r="13433" spans="1:11" hidden="1" x14ac:dyDescent="0.35">
      <c r="A13433">
        <v>215.2</v>
      </c>
      <c r="B13433" s="24">
        <v>43226</v>
      </c>
      <c r="C13433">
        <v>6</v>
      </c>
      <c r="D13433" s="13">
        <v>120</v>
      </c>
      <c r="E13433" s="13" t="s">
        <v>97</v>
      </c>
      <c r="F13433" s="17">
        <v>1274</v>
      </c>
      <c r="G13433" t="str">
        <f>_xlfn.XLOOKUP(tbl_GL[[#This Row],[Account_key]],tbl_COA[Account_key],tbl_COA[Class],"Not Found")</f>
        <v>Liabilities and Owners Equity</v>
      </c>
      <c r="H13433" t="str">
        <f>_xlfn.XLOOKUP(tbl_GL[[#This Row],[Account_key]],tbl_COA[Account_key],tbl_COA[SubClass],"Not Found")</f>
        <v>Liabilities</v>
      </c>
      <c r="I13433" t="str">
        <f>_xlfn.XLOOKUP(tbl_GL[[#This Row],[Account_key]],tbl_COA[Account_key],tbl_COA[SubClass2],"Not Found")</f>
        <v>Current Liabilities</v>
      </c>
      <c r="J13433" t="str">
        <f>_xlfn.XLOOKUP(tbl_GL[[#This Row],[Account_key]],tbl_COA[Account_key],tbl_COA[SubAccount],,0)</f>
        <v>Accrued Expenses</v>
      </c>
      <c r="K13433">
        <f>YEAR(tbl_GL[[#This Row],[Date]])</f>
        <v>2018</v>
      </c>
    </row>
    <row r="13434" spans="1:11" hidden="1" x14ac:dyDescent="0.35">
      <c r="A13434">
        <v>216.1</v>
      </c>
      <c r="B13434" s="24">
        <v>43229</v>
      </c>
      <c r="C13434">
        <v>6</v>
      </c>
      <c r="D13434" s="13">
        <v>290</v>
      </c>
      <c r="E13434" s="13" t="s">
        <v>97</v>
      </c>
      <c r="F13434" s="17">
        <v>-1050</v>
      </c>
      <c r="G13434" t="str">
        <f>_xlfn.XLOOKUP(tbl_GL[[#This Row],[Account_key]],tbl_COA[Account_key],tbl_COA[Class],"Not Found")</f>
        <v>Operating account</v>
      </c>
      <c r="H13434" t="str">
        <f>_xlfn.XLOOKUP(tbl_GL[[#This Row],[Account_key]],tbl_COA[Account_key],tbl_COA[SubClass],"Not Found")</f>
        <v>Operating Expenses</v>
      </c>
      <c r="I13434" t="str">
        <f>_xlfn.XLOOKUP(tbl_GL[[#This Row],[Account_key]],tbl_COA[Account_key],tbl_COA[SubClass2],"Not Found")</f>
        <v>Administration</v>
      </c>
      <c r="J13434" t="str">
        <f>_xlfn.XLOOKUP(tbl_GL[[#This Row],[Account_key]],tbl_COA[Account_key],tbl_COA[SubAccount],,0)</f>
        <v>Travel</v>
      </c>
      <c r="K13434">
        <f>YEAR(tbl_GL[[#This Row],[Date]])</f>
        <v>2018</v>
      </c>
    </row>
    <row r="13435" spans="1:11" hidden="1" x14ac:dyDescent="0.35">
      <c r="A13435">
        <v>216.2</v>
      </c>
      <c r="B13435" s="24">
        <v>43229</v>
      </c>
      <c r="C13435">
        <v>6</v>
      </c>
      <c r="D13435" s="13">
        <v>120</v>
      </c>
      <c r="E13435" s="13" t="s">
        <v>97</v>
      </c>
      <c r="F13435" s="17">
        <v>1050</v>
      </c>
      <c r="G13435" t="str">
        <f>_xlfn.XLOOKUP(tbl_GL[[#This Row],[Account_key]],tbl_COA[Account_key],tbl_COA[Class],"Not Found")</f>
        <v>Liabilities and Owners Equity</v>
      </c>
      <c r="H13435" t="str">
        <f>_xlfn.XLOOKUP(tbl_GL[[#This Row],[Account_key]],tbl_COA[Account_key],tbl_COA[SubClass],"Not Found")</f>
        <v>Liabilities</v>
      </c>
      <c r="I13435" t="str">
        <f>_xlfn.XLOOKUP(tbl_GL[[#This Row],[Account_key]],tbl_COA[Account_key],tbl_COA[SubClass2],"Not Found")</f>
        <v>Current Liabilities</v>
      </c>
      <c r="J13435" t="str">
        <f>_xlfn.XLOOKUP(tbl_GL[[#This Row],[Account_key]],tbl_COA[Account_key],tbl_COA[SubAccount],,0)</f>
        <v>Accrued Expenses</v>
      </c>
      <c r="K13435">
        <f>YEAR(tbl_GL[[#This Row],[Date]])</f>
        <v>2018</v>
      </c>
    </row>
    <row r="13436" spans="1:11" hidden="1" x14ac:dyDescent="0.35">
      <c r="A13436">
        <v>217.1</v>
      </c>
      <c r="B13436" s="24">
        <v>43231</v>
      </c>
      <c r="C13436">
        <v>6</v>
      </c>
      <c r="D13436" s="13">
        <v>10</v>
      </c>
      <c r="E13436" s="13" t="s">
        <v>98</v>
      </c>
      <c r="F13436" s="17">
        <v>-1009</v>
      </c>
      <c r="G13436" t="str">
        <f>_xlfn.XLOOKUP(tbl_GL[[#This Row],[Account_key]],tbl_COA[Account_key],tbl_COA[Class],"Not Found")</f>
        <v>Assets</v>
      </c>
      <c r="H13436" t="str">
        <f>_xlfn.XLOOKUP(tbl_GL[[#This Row],[Account_key]],tbl_COA[Account_key],tbl_COA[SubClass],"Not Found")</f>
        <v>Assets</v>
      </c>
      <c r="I13436" t="str">
        <f>_xlfn.XLOOKUP(tbl_GL[[#This Row],[Account_key]],tbl_COA[Account_key],tbl_COA[SubClass2],"Not Found")</f>
        <v>Current Assets</v>
      </c>
      <c r="J13436" t="str">
        <f>_xlfn.XLOOKUP(tbl_GL[[#This Row],[Account_key]],tbl_COA[Account_key],tbl_COA[SubAccount],,0)</f>
        <v>Cash at Bank</v>
      </c>
      <c r="K13436">
        <f>YEAR(tbl_GL[[#This Row],[Date]])</f>
        <v>2018</v>
      </c>
    </row>
    <row r="13437" spans="1:11" hidden="1" x14ac:dyDescent="0.35">
      <c r="A13437">
        <v>217.2</v>
      </c>
      <c r="B13437" s="24">
        <v>43231</v>
      </c>
      <c r="C13437">
        <v>6</v>
      </c>
      <c r="D13437" s="13">
        <v>120</v>
      </c>
      <c r="E13437" s="13" t="s">
        <v>98</v>
      </c>
      <c r="F13437" s="17">
        <v>-1009</v>
      </c>
      <c r="G13437" t="str">
        <f>_xlfn.XLOOKUP(tbl_GL[[#This Row],[Account_key]],tbl_COA[Account_key],tbl_COA[Class],"Not Found")</f>
        <v>Liabilities and Owners Equity</v>
      </c>
      <c r="H13437" t="str">
        <f>_xlfn.XLOOKUP(tbl_GL[[#This Row],[Account_key]],tbl_COA[Account_key],tbl_COA[SubClass],"Not Found")</f>
        <v>Liabilities</v>
      </c>
      <c r="I13437" t="str">
        <f>_xlfn.XLOOKUP(tbl_GL[[#This Row],[Account_key]],tbl_COA[Account_key],tbl_COA[SubClass2],"Not Found")</f>
        <v>Current Liabilities</v>
      </c>
      <c r="J13437" t="str">
        <f>_xlfn.XLOOKUP(tbl_GL[[#This Row],[Account_key]],tbl_COA[Account_key],tbl_COA[SubAccount],,0)</f>
        <v>Accrued Expenses</v>
      </c>
      <c r="K13437">
        <f>YEAR(tbl_GL[[#This Row],[Date]])</f>
        <v>2018</v>
      </c>
    </row>
    <row r="13438" spans="1:11" hidden="1" x14ac:dyDescent="0.35">
      <c r="A13438">
        <v>218.1</v>
      </c>
      <c r="B13438" s="24">
        <v>43231</v>
      </c>
      <c r="C13438">
        <v>6</v>
      </c>
      <c r="D13438" s="13">
        <v>30</v>
      </c>
      <c r="E13438" s="13" t="s">
        <v>80</v>
      </c>
      <c r="F13438" s="17">
        <v>-5824</v>
      </c>
      <c r="G13438" t="str">
        <f>_xlfn.XLOOKUP(tbl_GL[[#This Row],[Account_key]],tbl_COA[Account_key],tbl_COA[Class],"Not Found")</f>
        <v>Assets</v>
      </c>
      <c r="H13438" t="str">
        <f>_xlfn.XLOOKUP(tbl_GL[[#This Row],[Account_key]],tbl_COA[Account_key],tbl_COA[SubClass],"Not Found")</f>
        <v>Assets</v>
      </c>
      <c r="I13438" t="str">
        <f>_xlfn.XLOOKUP(tbl_GL[[#This Row],[Account_key]],tbl_COA[Account_key],tbl_COA[SubClass2],"Not Found")</f>
        <v>Current Assets</v>
      </c>
      <c r="J13438" t="str">
        <f>_xlfn.XLOOKUP(tbl_GL[[#This Row],[Account_key]],tbl_COA[Account_key],tbl_COA[SubAccount],,0)</f>
        <v>Trade Receivables</v>
      </c>
      <c r="K13438">
        <f>YEAR(tbl_GL[[#This Row],[Date]])</f>
        <v>2018</v>
      </c>
    </row>
    <row r="13439" spans="1:11" hidden="1" x14ac:dyDescent="0.35">
      <c r="A13439">
        <v>218.2</v>
      </c>
      <c r="B13439" s="24">
        <v>43231</v>
      </c>
      <c r="C13439">
        <v>6</v>
      </c>
      <c r="D13439" s="13">
        <v>10</v>
      </c>
      <c r="E13439" s="13" t="s">
        <v>80</v>
      </c>
      <c r="F13439" s="17">
        <v>5824</v>
      </c>
      <c r="G13439" t="str">
        <f>_xlfn.XLOOKUP(tbl_GL[[#This Row],[Account_key]],tbl_COA[Account_key],tbl_COA[Class],"Not Found")</f>
        <v>Assets</v>
      </c>
      <c r="H13439" t="str">
        <f>_xlfn.XLOOKUP(tbl_GL[[#This Row],[Account_key]],tbl_COA[Account_key],tbl_COA[SubClass],"Not Found")</f>
        <v>Assets</v>
      </c>
      <c r="I13439" t="str">
        <f>_xlfn.XLOOKUP(tbl_GL[[#This Row],[Account_key]],tbl_COA[Account_key],tbl_COA[SubClass2],"Not Found")</f>
        <v>Current Assets</v>
      </c>
      <c r="J13439" t="str">
        <f>_xlfn.XLOOKUP(tbl_GL[[#This Row],[Account_key]],tbl_COA[Account_key],tbl_COA[SubAccount],,0)</f>
        <v>Cash at Bank</v>
      </c>
      <c r="K13439">
        <f>YEAR(tbl_GL[[#This Row],[Date]])</f>
        <v>2018</v>
      </c>
    </row>
    <row r="13440" spans="1:11" hidden="1" x14ac:dyDescent="0.35">
      <c r="A13440">
        <v>219.1</v>
      </c>
      <c r="B13440" s="24">
        <v>43231</v>
      </c>
      <c r="C13440">
        <v>6</v>
      </c>
      <c r="D13440" s="13">
        <v>10</v>
      </c>
      <c r="E13440" s="13" t="s">
        <v>84</v>
      </c>
      <c r="F13440" s="17">
        <v>-10667</v>
      </c>
      <c r="G13440" t="str">
        <f>_xlfn.XLOOKUP(tbl_GL[[#This Row],[Account_key]],tbl_COA[Account_key],tbl_COA[Class],"Not Found")</f>
        <v>Assets</v>
      </c>
      <c r="H13440" t="str">
        <f>_xlfn.XLOOKUP(tbl_GL[[#This Row],[Account_key]],tbl_COA[Account_key],tbl_COA[SubClass],"Not Found")</f>
        <v>Assets</v>
      </c>
      <c r="I13440" t="str">
        <f>_xlfn.XLOOKUP(tbl_GL[[#This Row],[Account_key]],tbl_COA[Account_key],tbl_COA[SubClass2],"Not Found")</f>
        <v>Current Assets</v>
      </c>
      <c r="J13440" t="str">
        <f>_xlfn.XLOOKUP(tbl_GL[[#This Row],[Account_key]],tbl_COA[Account_key],tbl_COA[SubAccount],,0)</f>
        <v>Cash at Bank</v>
      </c>
      <c r="K13440">
        <f>YEAR(tbl_GL[[#This Row],[Date]])</f>
        <v>2018</v>
      </c>
    </row>
    <row r="13441" spans="1:11" hidden="1" x14ac:dyDescent="0.35">
      <c r="A13441">
        <v>219.2</v>
      </c>
      <c r="B13441" s="24">
        <v>43231</v>
      </c>
      <c r="C13441">
        <v>6</v>
      </c>
      <c r="D13441" s="13">
        <v>110</v>
      </c>
      <c r="E13441" s="13" t="s">
        <v>84</v>
      </c>
      <c r="F13441" s="17">
        <v>-10667</v>
      </c>
      <c r="G13441" t="str">
        <f>_xlfn.XLOOKUP(tbl_GL[[#This Row],[Account_key]],tbl_COA[Account_key],tbl_COA[Class],"Not Found")</f>
        <v>Liabilities and Owners Equity</v>
      </c>
      <c r="H13441" t="str">
        <f>_xlfn.XLOOKUP(tbl_GL[[#This Row],[Account_key]],tbl_COA[Account_key],tbl_COA[SubClass],"Not Found")</f>
        <v>Liabilities</v>
      </c>
      <c r="I13441" t="str">
        <f>_xlfn.XLOOKUP(tbl_GL[[#This Row],[Account_key]],tbl_COA[Account_key],tbl_COA[SubClass2],"Not Found")</f>
        <v>Current Liabilities</v>
      </c>
      <c r="J13441" t="str">
        <f>_xlfn.XLOOKUP(tbl_GL[[#This Row],[Account_key]],tbl_COA[Account_key],tbl_COA[SubAccount],,0)</f>
        <v>Trade Payables</v>
      </c>
      <c r="K13441">
        <f>YEAR(tbl_GL[[#This Row],[Date]])</f>
        <v>2018</v>
      </c>
    </row>
    <row r="13442" spans="1:11" hidden="1" x14ac:dyDescent="0.35">
      <c r="A13442">
        <v>220.1</v>
      </c>
      <c r="B13442" s="24">
        <v>43232</v>
      </c>
      <c r="C13442">
        <v>6</v>
      </c>
      <c r="D13442" s="13">
        <v>320</v>
      </c>
      <c r="E13442" s="13" t="s">
        <v>97</v>
      </c>
      <c r="F13442" s="17">
        <v>-1340</v>
      </c>
      <c r="G13442" t="str">
        <f>_xlfn.XLOOKUP(tbl_GL[[#This Row],[Account_key]],tbl_COA[Account_key],tbl_COA[Class],"Not Found")</f>
        <v>Operating account</v>
      </c>
      <c r="H13442" t="str">
        <f>_xlfn.XLOOKUP(tbl_GL[[#This Row],[Account_key]],tbl_COA[Account_key],tbl_COA[SubClass],"Not Found")</f>
        <v>Operating Expenses</v>
      </c>
      <c r="I13442" t="str">
        <f>_xlfn.XLOOKUP(tbl_GL[[#This Row],[Account_key]],tbl_COA[Account_key],tbl_COA[SubClass2],"Not Found")</f>
        <v>Administration</v>
      </c>
      <c r="J13442" t="str">
        <f>_xlfn.XLOOKUP(tbl_GL[[#This Row],[Account_key]],tbl_COA[Account_key],tbl_COA[SubAccount],,0)</f>
        <v>Professional Services</v>
      </c>
      <c r="K13442">
        <f>YEAR(tbl_GL[[#This Row],[Date]])</f>
        <v>2018</v>
      </c>
    </row>
    <row r="13443" spans="1:11" hidden="1" x14ac:dyDescent="0.35">
      <c r="A13443">
        <v>220.2</v>
      </c>
      <c r="B13443" s="24">
        <v>43232</v>
      </c>
      <c r="C13443">
        <v>6</v>
      </c>
      <c r="D13443" s="13">
        <v>120</v>
      </c>
      <c r="E13443" s="13" t="s">
        <v>97</v>
      </c>
      <c r="F13443" s="17">
        <v>1340</v>
      </c>
      <c r="G13443" t="str">
        <f>_xlfn.XLOOKUP(tbl_GL[[#This Row],[Account_key]],tbl_COA[Account_key],tbl_COA[Class],"Not Found")</f>
        <v>Liabilities and Owners Equity</v>
      </c>
      <c r="H13443" t="str">
        <f>_xlfn.XLOOKUP(tbl_GL[[#This Row],[Account_key]],tbl_COA[Account_key],tbl_COA[SubClass],"Not Found")</f>
        <v>Liabilities</v>
      </c>
      <c r="I13443" t="str">
        <f>_xlfn.XLOOKUP(tbl_GL[[#This Row],[Account_key]],tbl_COA[Account_key],tbl_COA[SubClass2],"Not Found")</f>
        <v>Current Liabilities</v>
      </c>
      <c r="J13443" t="str">
        <f>_xlfn.XLOOKUP(tbl_GL[[#This Row],[Account_key]],tbl_COA[Account_key],tbl_COA[SubAccount],,0)</f>
        <v>Accrued Expenses</v>
      </c>
      <c r="K13443">
        <f>YEAR(tbl_GL[[#This Row],[Date]])</f>
        <v>2018</v>
      </c>
    </row>
    <row r="13444" spans="1:11" hidden="1" x14ac:dyDescent="0.35">
      <c r="A13444">
        <v>221.1</v>
      </c>
      <c r="B13444" s="24">
        <v>43235</v>
      </c>
      <c r="C13444">
        <v>6</v>
      </c>
      <c r="D13444" s="13">
        <v>10</v>
      </c>
      <c r="E13444" s="13" t="s">
        <v>112</v>
      </c>
      <c r="F13444" s="17">
        <v>-140</v>
      </c>
      <c r="G13444" t="str">
        <f>_xlfn.XLOOKUP(tbl_GL[[#This Row],[Account_key]],tbl_COA[Account_key],tbl_COA[Class],"Not Found")</f>
        <v>Assets</v>
      </c>
      <c r="H13444" t="str">
        <f>_xlfn.XLOOKUP(tbl_GL[[#This Row],[Account_key]],tbl_COA[Account_key],tbl_COA[SubClass],"Not Found")</f>
        <v>Assets</v>
      </c>
      <c r="I13444" t="str">
        <f>_xlfn.XLOOKUP(tbl_GL[[#This Row],[Account_key]],tbl_COA[Account_key],tbl_COA[SubClass2],"Not Found")</f>
        <v>Current Assets</v>
      </c>
      <c r="J13444" t="str">
        <f>_xlfn.XLOOKUP(tbl_GL[[#This Row],[Account_key]],tbl_COA[Account_key],tbl_COA[SubAccount],,0)</f>
        <v>Cash at Bank</v>
      </c>
      <c r="K13444">
        <f>YEAR(tbl_GL[[#This Row],[Date]])</f>
        <v>2018</v>
      </c>
    </row>
    <row r="13445" spans="1:11" hidden="1" x14ac:dyDescent="0.35">
      <c r="A13445">
        <v>221.2</v>
      </c>
      <c r="B13445" s="24">
        <v>43235</v>
      </c>
      <c r="C13445">
        <v>6</v>
      </c>
      <c r="D13445" s="13">
        <v>121</v>
      </c>
      <c r="E13445" s="13" t="s">
        <v>112</v>
      </c>
      <c r="F13445" s="17">
        <v>-140</v>
      </c>
      <c r="G13445" t="str">
        <f>_xlfn.XLOOKUP(tbl_GL[[#This Row],[Account_key]],tbl_COA[Account_key],tbl_COA[Class],"Not Found")</f>
        <v>Liabilities and Owners Equity</v>
      </c>
      <c r="H13445" t="str">
        <f>_xlfn.XLOOKUP(tbl_GL[[#This Row],[Account_key]],tbl_COA[Account_key],tbl_COA[SubClass],"Not Found")</f>
        <v>Liabilities</v>
      </c>
      <c r="I13445" t="str">
        <f>_xlfn.XLOOKUP(tbl_GL[[#This Row],[Account_key]],tbl_COA[Account_key],tbl_COA[SubClass2],"Not Found")</f>
        <v>Current Liabilities</v>
      </c>
      <c r="J13445" t="str">
        <f>_xlfn.XLOOKUP(tbl_GL[[#This Row],[Account_key]],tbl_COA[Account_key],tbl_COA[SubAccount],,0)</f>
        <v>Interest Payable</v>
      </c>
      <c r="K13445">
        <f>YEAR(tbl_GL[[#This Row],[Date]])</f>
        <v>2018</v>
      </c>
    </row>
    <row r="13446" spans="1:11" hidden="1" x14ac:dyDescent="0.35">
      <c r="A13446">
        <v>222.1</v>
      </c>
      <c r="B13446" s="24">
        <v>43235</v>
      </c>
      <c r="C13446">
        <v>6</v>
      </c>
      <c r="D13446" s="13">
        <v>230</v>
      </c>
      <c r="E13446" s="13" t="s">
        <v>4</v>
      </c>
      <c r="F13446" s="17">
        <v>-193</v>
      </c>
      <c r="G13446" t="str">
        <f>_xlfn.XLOOKUP(tbl_GL[[#This Row],[Account_key]],tbl_COA[Account_key],tbl_COA[Class],"Not Found")</f>
        <v>Trading account</v>
      </c>
      <c r="H13446" t="str">
        <f>_xlfn.XLOOKUP(tbl_GL[[#This Row],[Account_key]],tbl_COA[Account_key],tbl_COA[SubClass],"Not Found")</f>
        <v>Cost of Sales</v>
      </c>
      <c r="I13446" t="str">
        <f>_xlfn.XLOOKUP(tbl_GL[[#This Row],[Account_key]],tbl_COA[Account_key],tbl_COA[SubClass2],"Not Found")</f>
        <v>Cost of Sales</v>
      </c>
      <c r="J13446" t="str">
        <f>_xlfn.XLOOKUP(tbl_GL[[#This Row],[Account_key]],tbl_COA[Account_key],tbl_COA[SubAccount],,0)</f>
        <v>Cost of Sales</v>
      </c>
      <c r="K13446">
        <f>YEAR(tbl_GL[[#This Row],[Date]])</f>
        <v>2018</v>
      </c>
    </row>
    <row r="13447" spans="1:11" hidden="1" x14ac:dyDescent="0.35">
      <c r="A13447">
        <v>222.2</v>
      </c>
      <c r="B13447" s="24">
        <v>43235</v>
      </c>
      <c r="C13447">
        <v>6</v>
      </c>
      <c r="D13447" s="13">
        <v>60</v>
      </c>
      <c r="E13447" s="13" t="s">
        <v>4</v>
      </c>
      <c r="F13447" s="17">
        <v>-193</v>
      </c>
      <c r="G13447" t="str">
        <f>_xlfn.XLOOKUP(tbl_GL[[#This Row],[Account_key]],tbl_COA[Account_key],tbl_COA[Class],"Not Found")</f>
        <v>Assets</v>
      </c>
      <c r="H13447" t="str">
        <f>_xlfn.XLOOKUP(tbl_GL[[#This Row],[Account_key]],tbl_COA[Account_key],tbl_COA[SubClass],"Not Found")</f>
        <v>Assets</v>
      </c>
      <c r="I13447" t="str">
        <f>_xlfn.XLOOKUP(tbl_GL[[#This Row],[Account_key]],tbl_COA[Account_key],tbl_COA[SubClass2],"Not Found")</f>
        <v>Current Assets</v>
      </c>
      <c r="J13447" t="str">
        <f>_xlfn.XLOOKUP(tbl_GL[[#This Row],[Account_key]],tbl_COA[Account_key],tbl_COA[SubAccount],,0)</f>
        <v>Inventory</v>
      </c>
      <c r="K13447">
        <f>YEAR(tbl_GL[[#This Row],[Date]])</f>
        <v>2018</v>
      </c>
    </row>
    <row r="13448" spans="1:11" hidden="1" x14ac:dyDescent="0.35">
      <c r="A13448">
        <v>223.1</v>
      </c>
      <c r="B13448" s="24">
        <v>43235</v>
      </c>
      <c r="C13448">
        <v>6</v>
      </c>
      <c r="D13448" s="13">
        <v>210</v>
      </c>
      <c r="E13448" s="13" t="s">
        <v>8</v>
      </c>
      <c r="F13448" s="17">
        <v>482</v>
      </c>
      <c r="G13448" t="str">
        <f>_xlfn.XLOOKUP(tbl_GL[[#This Row],[Account_key]],tbl_COA[Account_key],tbl_COA[Class],"Not Found")</f>
        <v>Trading account</v>
      </c>
      <c r="H13448" t="str">
        <f>_xlfn.XLOOKUP(tbl_GL[[#This Row],[Account_key]],tbl_COA[Account_key],tbl_COA[SubClass],"Not Found")</f>
        <v>Sales</v>
      </c>
      <c r="I13448" t="str">
        <f>_xlfn.XLOOKUP(tbl_GL[[#This Row],[Account_key]],tbl_COA[Account_key],tbl_COA[SubClass2],"Not Found")</f>
        <v>Sales</v>
      </c>
      <c r="J13448" t="str">
        <f>_xlfn.XLOOKUP(tbl_GL[[#This Row],[Account_key]],tbl_COA[Account_key],tbl_COA[SubAccount],,0)</f>
        <v>Sales</v>
      </c>
      <c r="K13448">
        <f>YEAR(tbl_GL[[#This Row],[Date]])</f>
        <v>2018</v>
      </c>
    </row>
    <row r="13449" spans="1:11" hidden="1" x14ac:dyDescent="0.35">
      <c r="A13449">
        <v>223.2</v>
      </c>
      <c r="B13449" s="24">
        <v>43235</v>
      </c>
      <c r="C13449">
        <v>6</v>
      </c>
      <c r="D13449" s="13">
        <v>30</v>
      </c>
      <c r="E13449" s="13" t="s">
        <v>8</v>
      </c>
      <c r="F13449" s="17">
        <v>482</v>
      </c>
      <c r="G13449" t="str">
        <f>_xlfn.XLOOKUP(tbl_GL[[#This Row],[Account_key]],tbl_COA[Account_key],tbl_COA[Class],"Not Found")</f>
        <v>Assets</v>
      </c>
      <c r="H13449" t="str">
        <f>_xlfn.XLOOKUP(tbl_GL[[#This Row],[Account_key]],tbl_COA[Account_key],tbl_COA[SubClass],"Not Found")</f>
        <v>Assets</v>
      </c>
      <c r="I13449" t="str">
        <f>_xlfn.XLOOKUP(tbl_GL[[#This Row],[Account_key]],tbl_COA[Account_key],tbl_COA[SubClass2],"Not Found")</f>
        <v>Current Assets</v>
      </c>
      <c r="J13449" t="str">
        <f>_xlfn.XLOOKUP(tbl_GL[[#This Row],[Account_key]],tbl_COA[Account_key],tbl_COA[SubAccount],,0)</f>
        <v>Trade Receivables</v>
      </c>
      <c r="K13449">
        <f>YEAR(tbl_GL[[#This Row],[Date]])</f>
        <v>2018</v>
      </c>
    </row>
    <row r="13450" spans="1:11" hidden="1" x14ac:dyDescent="0.35">
      <c r="A13450">
        <v>224.1</v>
      </c>
      <c r="B13450" s="24">
        <v>43235</v>
      </c>
      <c r="C13450">
        <v>6</v>
      </c>
      <c r="D13450" s="13">
        <v>230</v>
      </c>
      <c r="E13450" s="13" t="s">
        <v>4</v>
      </c>
      <c r="F13450" s="17">
        <v>-652</v>
      </c>
      <c r="G13450" t="str">
        <f>_xlfn.XLOOKUP(tbl_GL[[#This Row],[Account_key]],tbl_COA[Account_key],tbl_COA[Class],"Not Found")</f>
        <v>Trading account</v>
      </c>
      <c r="H13450" t="str">
        <f>_xlfn.XLOOKUP(tbl_GL[[#This Row],[Account_key]],tbl_COA[Account_key],tbl_COA[SubClass],"Not Found")</f>
        <v>Cost of Sales</v>
      </c>
      <c r="I13450" t="str">
        <f>_xlfn.XLOOKUP(tbl_GL[[#This Row],[Account_key]],tbl_COA[Account_key],tbl_COA[SubClass2],"Not Found")</f>
        <v>Cost of Sales</v>
      </c>
      <c r="J13450" t="str">
        <f>_xlfn.XLOOKUP(tbl_GL[[#This Row],[Account_key]],tbl_COA[Account_key],tbl_COA[SubAccount],,0)</f>
        <v>Cost of Sales</v>
      </c>
      <c r="K13450">
        <f>YEAR(tbl_GL[[#This Row],[Date]])</f>
        <v>2018</v>
      </c>
    </row>
    <row r="13451" spans="1:11" hidden="1" x14ac:dyDescent="0.35">
      <c r="A13451">
        <v>224.2</v>
      </c>
      <c r="B13451" s="24">
        <v>43235</v>
      </c>
      <c r="C13451">
        <v>6</v>
      </c>
      <c r="D13451" s="13">
        <v>60</v>
      </c>
      <c r="E13451" s="13" t="s">
        <v>4</v>
      </c>
      <c r="F13451" s="17">
        <v>-652</v>
      </c>
      <c r="G13451" t="str">
        <f>_xlfn.XLOOKUP(tbl_GL[[#This Row],[Account_key]],tbl_COA[Account_key],tbl_COA[Class],"Not Found")</f>
        <v>Assets</v>
      </c>
      <c r="H13451" t="str">
        <f>_xlfn.XLOOKUP(tbl_GL[[#This Row],[Account_key]],tbl_COA[Account_key],tbl_COA[SubClass],"Not Found")</f>
        <v>Assets</v>
      </c>
      <c r="I13451" t="str">
        <f>_xlfn.XLOOKUP(tbl_GL[[#This Row],[Account_key]],tbl_COA[Account_key],tbl_COA[SubClass2],"Not Found")</f>
        <v>Current Assets</v>
      </c>
      <c r="J13451" t="str">
        <f>_xlfn.XLOOKUP(tbl_GL[[#This Row],[Account_key]],tbl_COA[Account_key],tbl_COA[SubAccount],,0)</f>
        <v>Inventory</v>
      </c>
      <c r="K13451">
        <f>YEAR(tbl_GL[[#This Row],[Date]])</f>
        <v>2018</v>
      </c>
    </row>
    <row r="13452" spans="1:11" hidden="1" x14ac:dyDescent="0.35">
      <c r="A13452">
        <v>225.1</v>
      </c>
      <c r="B13452" s="24">
        <v>43235</v>
      </c>
      <c r="C13452">
        <v>6</v>
      </c>
      <c r="D13452" s="13">
        <v>210</v>
      </c>
      <c r="E13452" s="13" t="s">
        <v>7</v>
      </c>
      <c r="F13452" s="17">
        <v>1493</v>
      </c>
      <c r="G13452" t="str">
        <f>_xlfn.XLOOKUP(tbl_GL[[#This Row],[Account_key]],tbl_COA[Account_key],tbl_COA[Class],"Not Found")</f>
        <v>Trading account</v>
      </c>
      <c r="H13452" t="str">
        <f>_xlfn.XLOOKUP(tbl_GL[[#This Row],[Account_key]],tbl_COA[Account_key],tbl_COA[SubClass],"Not Found")</f>
        <v>Sales</v>
      </c>
      <c r="I13452" t="str">
        <f>_xlfn.XLOOKUP(tbl_GL[[#This Row],[Account_key]],tbl_COA[Account_key],tbl_COA[SubClass2],"Not Found")</f>
        <v>Sales</v>
      </c>
      <c r="J13452" t="str">
        <f>_xlfn.XLOOKUP(tbl_GL[[#This Row],[Account_key]],tbl_COA[Account_key],tbl_COA[SubAccount],,0)</f>
        <v>Sales</v>
      </c>
      <c r="K13452">
        <f>YEAR(tbl_GL[[#This Row],[Date]])</f>
        <v>2018</v>
      </c>
    </row>
    <row r="13453" spans="1:11" hidden="1" x14ac:dyDescent="0.35">
      <c r="A13453">
        <v>225.2</v>
      </c>
      <c r="B13453" s="24">
        <v>43235</v>
      </c>
      <c r="C13453">
        <v>6</v>
      </c>
      <c r="D13453" s="13">
        <v>10</v>
      </c>
      <c r="E13453" s="13" t="s">
        <v>7</v>
      </c>
      <c r="F13453" s="17">
        <v>1493</v>
      </c>
      <c r="G13453" t="str">
        <f>_xlfn.XLOOKUP(tbl_GL[[#This Row],[Account_key]],tbl_COA[Account_key],tbl_COA[Class],"Not Found")</f>
        <v>Assets</v>
      </c>
      <c r="H13453" t="str">
        <f>_xlfn.XLOOKUP(tbl_GL[[#This Row],[Account_key]],tbl_COA[Account_key],tbl_COA[SubClass],"Not Found")</f>
        <v>Assets</v>
      </c>
      <c r="I13453" t="str">
        <f>_xlfn.XLOOKUP(tbl_GL[[#This Row],[Account_key]],tbl_COA[Account_key],tbl_COA[SubClass2],"Not Found")</f>
        <v>Current Assets</v>
      </c>
      <c r="J13453" t="str">
        <f>_xlfn.XLOOKUP(tbl_GL[[#This Row],[Account_key]],tbl_COA[Account_key],tbl_COA[SubAccount],,0)</f>
        <v>Cash at Bank</v>
      </c>
      <c r="K13453">
        <f>YEAR(tbl_GL[[#This Row],[Date]])</f>
        <v>2018</v>
      </c>
    </row>
    <row r="13454" spans="1:11" hidden="1" x14ac:dyDescent="0.35">
      <c r="A13454">
        <v>226.1</v>
      </c>
      <c r="B13454" s="24">
        <v>43235</v>
      </c>
      <c r="C13454">
        <v>6</v>
      </c>
      <c r="D13454" s="13">
        <v>260</v>
      </c>
      <c r="E13454" s="13" t="s">
        <v>97</v>
      </c>
      <c r="F13454" s="17">
        <v>-1574</v>
      </c>
      <c r="G13454" t="str">
        <f>_xlfn.XLOOKUP(tbl_GL[[#This Row],[Account_key]],tbl_COA[Account_key],tbl_COA[Class],"Not Found")</f>
        <v>Operating account</v>
      </c>
      <c r="H13454" t="str">
        <f>_xlfn.XLOOKUP(tbl_GL[[#This Row],[Account_key]],tbl_COA[Account_key],tbl_COA[SubClass],"Not Found")</f>
        <v>Operating Expenses</v>
      </c>
      <c r="I13454" t="str">
        <f>_xlfn.XLOOKUP(tbl_GL[[#This Row],[Account_key]],tbl_COA[Account_key],tbl_COA[SubClass2],"Not Found")</f>
        <v>Marketing</v>
      </c>
      <c r="J13454" t="str">
        <f>_xlfn.XLOOKUP(tbl_GL[[#This Row],[Account_key]],tbl_COA[Account_key],tbl_COA[SubAccount],,0)</f>
        <v>Commissions</v>
      </c>
      <c r="K13454">
        <f>YEAR(tbl_GL[[#This Row],[Date]])</f>
        <v>2018</v>
      </c>
    </row>
    <row r="13455" spans="1:11" hidden="1" x14ac:dyDescent="0.35">
      <c r="A13455">
        <v>226.2</v>
      </c>
      <c r="B13455" s="24">
        <v>43235</v>
      </c>
      <c r="C13455">
        <v>6</v>
      </c>
      <c r="D13455" s="13">
        <v>120</v>
      </c>
      <c r="E13455" s="13" t="s">
        <v>97</v>
      </c>
      <c r="F13455" s="17">
        <v>1574</v>
      </c>
      <c r="G13455" t="str">
        <f>_xlfn.XLOOKUP(tbl_GL[[#This Row],[Account_key]],tbl_COA[Account_key],tbl_COA[Class],"Not Found")</f>
        <v>Liabilities and Owners Equity</v>
      </c>
      <c r="H13455" t="str">
        <f>_xlfn.XLOOKUP(tbl_GL[[#This Row],[Account_key]],tbl_COA[Account_key],tbl_COA[SubClass],"Not Found")</f>
        <v>Liabilities</v>
      </c>
      <c r="I13455" t="str">
        <f>_xlfn.XLOOKUP(tbl_GL[[#This Row],[Account_key]],tbl_COA[Account_key],tbl_COA[SubClass2],"Not Found")</f>
        <v>Current Liabilities</v>
      </c>
      <c r="J13455" t="str">
        <f>_xlfn.XLOOKUP(tbl_GL[[#This Row],[Account_key]],tbl_COA[Account_key],tbl_COA[SubAccount],,0)</f>
        <v>Accrued Expenses</v>
      </c>
      <c r="K13455">
        <f>YEAR(tbl_GL[[#This Row],[Date]])</f>
        <v>2018</v>
      </c>
    </row>
    <row r="13456" spans="1:11" hidden="1" x14ac:dyDescent="0.35">
      <c r="A13456">
        <v>227.1</v>
      </c>
      <c r="B13456" s="24">
        <v>43235</v>
      </c>
      <c r="C13456">
        <v>6</v>
      </c>
      <c r="D13456" s="13">
        <v>230</v>
      </c>
      <c r="E13456" s="13" t="s">
        <v>4</v>
      </c>
      <c r="F13456" s="17">
        <v>-2841</v>
      </c>
      <c r="G13456" t="str">
        <f>_xlfn.XLOOKUP(tbl_GL[[#This Row],[Account_key]],tbl_COA[Account_key],tbl_COA[Class],"Not Found")</f>
        <v>Trading account</v>
      </c>
      <c r="H13456" t="str">
        <f>_xlfn.XLOOKUP(tbl_GL[[#This Row],[Account_key]],tbl_COA[Account_key],tbl_COA[SubClass],"Not Found")</f>
        <v>Cost of Sales</v>
      </c>
      <c r="I13456" t="str">
        <f>_xlfn.XLOOKUP(tbl_GL[[#This Row],[Account_key]],tbl_COA[Account_key],tbl_COA[SubClass2],"Not Found")</f>
        <v>Cost of Sales</v>
      </c>
      <c r="J13456" t="str">
        <f>_xlfn.XLOOKUP(tbl_GL[[#This Row],[Account_key]],tbl_COA[Account_key],tbl_COA[SubAccount],,0)</f>
        <v>Cost of Sales</v>
      </c>
      <c r="K13456">
        <f>YEAR(tbl_GL[[#This Row],[Date]])</f>
        <v>2018</v>
      </c>
    </row>
    <row r="13457" spans="1:11" hidden="1" x14ac:dyDescent="0.35">
      <c r="A13457">
        <v>227.2</v>
      </c>
      <c r="B13457" s="24">
        <v>43235</v>
      </c>
      <c r="C13457">
        <v>6</v>
      </c>
      <c r="D13457" s="13">
        <v>60</v>
      </c>
      <c r="E13457" s="13" t="s">
        <v>4</v>
      </c>
      <c r="F13457" s="17">
        <v>-2841</v>
      </c>
      <c r="G13457" t="str">
        <f>_xlfn.XLOOKUP(tbl_GL[[#This Row],[Account_key]],tbl_COA[Account_key],tbl_COA[Class],"Not Found")</f>
        <v>Assets</v>
      </c>
      <c r="H13457" t="str">
        <f>_xlfn.XLOOKUP(tbl_GL[[#This Row],[Account_key]],tbl_COA[Account_key],tbl_COA[SubClass],"Not Found")</f>
        <v>Assets</v>
      </c>
      <c r="I13457" t="str">
        <f>_xlfn.XLOOKUP(tbl_GL[[#This Row],[Account_key]],tbl_COA[Account_key],tbl_COA[SubClass2],"Not Found")</f>
        <v>Current Assets</v>
      </c>
      <c r="J13457" t="str">
        <f>_xlfn.XLOOKUP(tbl_GL[[#This Row],[Account_key]],tbl_COA[Account_key],tbl_COA[SubAccount],,0)</f>
        <v>Inventory</v>
      </c>
      <c r="K13457">
        <f>YEAR(tbl_GL[[#This Row],[Date]])</f>
        <v>2018</v>
      </c>
    </row>
    <row r="13458" spans="1:11" hidden="1" x14ac:dyDescent="0.35">
      <c r="A13458">
        <v>228.1</v>
      </c>
      <c r="B13458" s="24">
        <v>43235</v>
      </c>
      <c r="C13458">
        <v>6</v>
      </c>
      <c r="D13458" s="13">
        <v>210</v>
      </c>
      <c r="E13458" s="13" t="s">
        <v>8</v>
      </c>
      <c r="F13458" s="17">
        <v>7101</v>
      </c>
      <c r="G13458" t="str">
        <f>_xlfn.XLOOKUP(tbl_GL[[#This Row],[Account_key]],tbl_COA[Account_key],tbl_COA[Class],"Not Found")</f>
        <v>Trading account</v>
      </c>
      <c r="H13458" t="str">
        <f>_xlfn.XLOOKUP(tbl_GL[[#This Row],[Account_key]],tbl_COA[Account_key],tbl_COA[SubClass],"Not Found")</f>
        <v>Sales</v>
      </c>
      <c r="I13458" t="str">
        <f>_xlfn.XLOOKUP(tbl_GL[[#This Row],[Account_key]],tbl_COA[Account_key],tbl_COA[SubClass2],"Not Found")</f>
        <v>Sales</v>
      </c>
      <c r="J13458" t="str">
        <f>_xlfn.XLOOKUP(tbl_GL[[#This Row],[Account_key]],tbl_COA[Account_key],tbl_COA[SubAccount],,0)</f>
        <v>Sales</v>
      </c>
      <c r="K13458">
        <f>YEAR(tbl_GL[[#This Row],[Date]])</f>
        <v>2018</v>
      </c>
    </row>
    <row r="13459" spans="1:11" hidden="1" x14ac:dyDescent="0.35">
      <c r="A13459">
        <v>228.2</v>
      </c>
      <c r="B13459" s="24">
        <v>43235</v>
      </c>
      <c r="C13459">
        <v>6</v>
      </c>
      <c r="D13459" s="13">
        <v>30</v>
      </c>
      <c r="E13459" s="13" t="s">
        <v>8</v>
      </c>
      <c r="F13459" s="17">
        <v>7101</v>
      </c>
      <c r="G13459" t="str">
        <f>_xlfn.XLOOKUP(tbl_GL[[#This Row],[Account_key]],tbl_COA[Account_key],tbl_COA[Class],"Not Found")</f>
        <v>Assets</v>
      </c>
      <c r="H13459" t="str">
        <f>_xlfn.XLOOKUP(tbl_GL[[#This Row],[Account_key]],tbl_COA[Account_key],tbl_COA[SubClass],"Not Found")</f>
        <v>Assets</v>
      </c>
      <c r="I13459" t="str">
        <f>_xlfn.XLOOKUP(tbl_GL[[#This Row],[Account_key]],tbl_COA[Account_key],tbl_COA[SubClass2],"Not Found")</f>
        <v>Current Assets</v>
      </c>
      <c r="J13459" t="str">
        <f>_xlfn.XLOOKUP(tbl_GL[[#This Row],[Account_key]],tbl_COA[Account_key],tbl_COA[SubAccount],,0)</f>
        <v>Trade Receivables</v>
      </c>
      <c r="K13459">
        <f>YEAR(tbl_GL[[#This Row],[Date]])</f>
        <v>2018</v>
      </c>
    </row>
    <row r="13460" spans="1:11" hidden="1" x14ac:dyDescent="0.35">
      <c r="A13460">
        <v>229.1</v>
      </c>
      <c r="B13460" s="24">
        <v>43236</v>
      </c>
      <c r="C13460">
        <v>6</v>
      </c>
      <c r="D13460" s="13">
        <v>290</v>
      </c>
      <c r="E13460" s="13" t="s">
        <v>99</v>
      </c>
      <c r="F13460" s="17">
        <v>-43</v>
      </c>
      <c r="G13460" t="str">
        <f>_xlfn.XLOOKUP(tbl_GL[[#This Row],[Account_key]],tbl_COA[Account_key],tbl_COA[Class],"Not Found")</f>
        <v>Operating account</v>
      </c>
      <c r="H13460" t="str">
        <f>_xlfn.XLOOKUP(tbl_GL[[#This Row],[Account_key]],tbl_COA[Account_key],tbl_COA[SubClass],"Not Found")</f>
        <v>Operating Expenses</v>
      </c>
      <c r="I13460" t="str">
        <f>_xlfn.XLOOKUP(tbl_GL[[#This Row],[Account_key]],tbl_COA[Account_key],tbl_COA[SubClass2],"Not Found")</f>
        <v>Administration</v>
      </c>
      <c r="J13460" t="str">
        <f>_xlfn.XLOOKUP(tbl_GL[[#This Row],[Account_key]],tbl_COA[Account_key],tbl_COA[SubAccount],,0)</f>
        <v>Travel</v>
      </c>
      <c r="K13460">
        <f>YEAR(tbl_GL[[#This Row],[Date]])</f>
        <v>2018</v>
      </c>
    </row>
    <row r="13461" spans="1:11" hidden="1" x14ac:dyDescent="0.35">
      <c r="A13461">
        <v>229.2</v>
      </c>
      <c r="B13461" s="24">
        <v>43236</v>
      </c>
      <c r="C13461">
        <v>6</v>
      </c>
      <c r="D13461" s="13">
        <v>20</v>
      </c>
      <c r="E13461" s="13" t="s">
        <v>99</v>
      </c>
      <c r="F13461" s="17">
        <v>-43</v>
      </c>
      <c r="G13461" t="str">
        <f>_xlfn.XLOOKUP(tbl_GL[[#This Row],[Account_key]],tbl_COA[Account_key],tbl_COA[Class],"Not Found")</f>
        <v>Assets</v>
      </c>
      <c r="H13461" t="str">
        <f>_xlfn.XLOOKUP(tbl_GL[[#This Row],[Account_key]],tbl_COA[Account_key],tbl_COA[SubClass],"Not Found")</f>
        <v>Assets</v>
      </c>
      <c r="I13461" t="str">
        <f>_xlfn.XLOOKUP(tbl_GL[[#This Row],[Account_key]],tbl_COA[Account_key],tbl_COA[SubClass2],"Not Found")</f>
        <v>Current Assets</v>
      </c>
      <c r="J13461" t="str">
        <f>_xlfn.XLOOKUP(tbl_GL[[#This Row],[Account_key]],tbl_COA[Account_key],tbl_COA[SubAccount],,0)</f>
        <v>Cash in hand</v>
      </c>
      <c r="K13461">
        <f>YEAR(tbl_GL[[#This Row],[Date]])</f>
        <v>2018</v>
      </c>
    </row>
    <row r="13462" spans="1:11" hidden="1" x14ac:dyDescent="0.35">
      <c r="A13462">
        <v>230.1</v>
      </c>
      <c r="B13462" s="24">
        <v>43238</v>
      </c>
      <c r="C13462">
        <v>6</v>
      </c>
      <c r="D13462" s="13">
        <v>10</v>
      </c>
      <c r="E13462" s="13" t="s">
        <v>98</v>
      </c>
      <c r="F13462" s="17">
        <v>-959</v>
      </c>
      <c r="G13462" t="str">
        <f>_xlfn.XLOOKUP(tbl_GL[[#This Row],[Account_key]],tbl_COA[Account_key],tbl_COA[Class],"Not Found")</f>
        <v>Assets</v>
      </c>
      <c r="H13462" t="str">
        <f>_xlfn.XLOOKUP(tbl_GL[[#This Row],[Account_key]],tbl_COA[Account_key],tbl_COA[SubClass],"Not Found")</f>
        <v>Assets</v>
      </c>
      <c r="I13462" t="str">
        <f>_xlfn.XLOOKUP(tbl_GL[[#This Row],[Account_key]],tbl_COA[Account_key],tbl_COA[SubClass2],"Not Found")</f>
        <v>Current Assets</v>
      </c>
      <c r="J13462" t="str">
        <f>_xlfn.XLOOKUP(tbl_GL[[#This Row],[Account_key]],tbl_COA[Account_key],tbl_COA[SubAccount],,0)</f>
        <v>Cash at Bank</v>
      </c>
      <c r="K13462">
        <f>YEAR(tbl_GL[[#This Row],[Date]])</f>
        <v>2018</v>
      </c>
    </row>
    <row r="13463" spans="1:11" hidden="1" x14ac:dyDescent="0.35">
      <c r="A13463">
        <v>230.2</v>
      </c>
      <c r="B13463" s="24">
        <v>43238</v>
      </c>
      <c r="C13463">
        <v>6</v>
      </c>
      <c r="D13463" s="13">
        <v>120</v>
      </c>
      <c r="E13463" s="13" t="s">
        <v>98</v>
      </c>
      <c r="F13463" s="17">
        <v>-959</v>
      </c>
      <c r="G13463" t="str">
        <f>_xlfn.XLOOKUP(tbl_GL[[#This Row],[Account_key]],tbl_COA[Account_key],tbl_COA[Class],"Not Found")</f>
        <v>Liabilities and Owners Equity</v>
      </c>
      <c r="H13463" t="str">
        <f>_xlfn.XLOOKUP(tbl_GL[[#This Row],[Account_key]],tbl_COA[Account_key],tbl_COA[SubClass],"Not Found")</f>
        <v>Liabilities</v>
      </c>
      <c r="I13463" t="str">
        <f>_xlfn.XLOOKUP(tbl_GL[[#This Row],[Account_key]],tbl_COA[Account_key],tbl_COA[SubClass2],"Not Found")</f>
        <v>Current Liabilities</v>
      </c>
      <c r="J13463" t="str">
        <f>_xlfn.XLOOKUP(tbl_GL[[#This Row],[Account_key]],tbl_COA[Account_key],tbl_COA[SubAccount],,0)</f>
        <v>Accrued Expenses</v>
      </c>
      <c r="K13463">
        <f>YEAR(tbl_GL[[#This Row],[Date]])</f>
        <v>2018</v>
      </c>
    </row>
    <row r="13464" spans="1:11" hidden="1" x14ac:dyDescent="0.35">
      <c r="A13464">
        <v>231.1</v>
      </c>
      <c r="B13464" s="24">
        <v>43239</v>
      </c>
      <c r="C13464">
        <v>6</v>
      </c>
      <c r="D13464" s="13">
        <v>300</v>
      </c>
      <c r="E13464" s="13" t="s">
        <v>97</v>
      </c>
      <c r="F13464" s="17">
        <v>-1165</v>
      </c>
      <c r="G13464" t="str">
        <f>_xlfn.XLOOKUP(tbl_GL[[#This Row],[Account_key]],tbl_COA[Account_key],tbl_COA[Class],"Not Found")</f>
        <v>Operating account</v>
      </c>
      <c r="H13464" t="str">
        <f>_xlfn.XLOOKUP(tbl_GL[[#This Row],[Account_key]],tbl_COA[Account_key],tbl_COA[SubClass],"Not Found")</f>
        <v>Operating Expenses</v>
      </c>
      <c r="I13464" t="str">
        <f>_xlfn.XLOOKUP(tbl_GL[[#This Row],[Account_key]],tbl_COA[Account_key],tbl_COA[SubClass2],"Not Found")</f>
        <v>Administration</v>
      </c>
      <c r="J13464" t="str">
        <f>_xlfn.XLOOKUP(tbl_GL[[#This Row],[Account_key]],tbl_COA[Account_key],tbl_COA[SubAccount],,0)</f>
        <v>Entertainment</v>
      </c>
      <c r="K13464">
        <f>YEAR(tbl_GL[[#This Row],[Date]])</f>
        <v>2018</v>
      </c>
    </row>
    <row r="13465" spans="1:11" hidden="1" x14ac:dyDescent="0.35">
      <c r="A13465">
        <v>231.2</v>
      </c>
      <c r="B13465" s="24">
        <v>43239</v>
      </c>
      <c r="C13465">
        <v>6</v>
      </c>
      <c r="D13465" s="13">
        <v>120</v>
      </c>
      <c r="E13465" s="13" t="s">
        <v>97</v>
      </c>
      <c r="F13465" s="17">
        <v>1165</v>
      </c>
      <c r="G13465" t="str">
        <f>_xlfn.XLOOKUP(tbl_GL[[#This Row],[Account_key]],tbl_COA[Account_key],tbl_COA[Class],"Not Found")</f>
        <v>Liabilities and Owners Equity</v>
      </c>
      <c r="H13465" t="str">
        <f>_xlfn.XLOOKUP(tbl_GL[[#This Row],[Account_key]],tbl_COA[Account_key],tbl_COA[SubClass],"Not Found")</f>
        <v>Liabilities</v>
      </c>
      <c r="I13465" t="str">
        <f>_xlfn.XLOOKUP(tbl_GL[[#This Row],[Account_key]],tbl_COA[Account_key],tbl_COA[SubClass2],"Not Found")</f>
        <v>Current Liabilities</v>
      </c>
      <c r="J13465" t="str">
        <f>_xlfn.XLOOKUP(tbl_GL[[#This Row],[Account_key]],tbl_COA[Account_key],tbl_COA[SubAccount],,0)</f>
        <v>Accrued Expenses</v>
      </c>
      <c r="K13465">
        <f>YEAR(tbl_GL[[#This Row],[Date]])</f>
        <v>2018</v>
      </c>
    </row>
    <row r="13466" spans="1:11" hidden="1" x14ac:dyDescent="0.35">
      <c r="A13466">
        <v>232.1</v>
      </c>
      <c r="B13466" s="24">
        <v>43240</v>
      </c>
      <c r="C13466">
        <v>6</v>
      </c>
      <c r="D13466" s="13">
        <v>10</v>
      </c>
      <c r="E13466" s="13" t="s">
        <v>98</v>
      </c>
      <c r="F13466" s="17">
        <v>-745</v>
      </c>
      <c r="G13466" t="str">
        <f>_xlfn.XLOOKUP(tbl_GL[[#This Row],[Account_key]],tbl_COA[Account_key],tbl_COA[Class],"Not Found")</f>
        <v>Assets</v>
      </c>
      <c r="H13466" t="str">
        <f>_xlfn.XLOOKUP(tbl_GL[[#This Row],[Account_key]],tbl_COA[Account_key],tbl_COA[SubClass],"Not Found")</f>
        <v>Assets</v>
      </c>
      <c r="I13466" t="str">
        <f>_xlfn.XLOOKUP(tbl_GL[[#This Row],[Account_key]],tbl_COA[Account_key],tbl_COA[SubClass2],"Not Found")</f>
        <v>Current Assets</v>
      </c>
      <c r="J13466" t="str">
        <f>_xlfn.XLOOKUP(tbl_GL[[#This Row],[Account_key]],tbl_COA[Account_key],tbl_COA[SubAccount],,0)</f>
        <v>Cash at Bank</v>
      </c>
      <c r="K13466">
        <f>YEAR(tbl_GL[[#This Row],[Date]])</f>
        <v>2018</v>
      </c>
    </row>
    <row r="13467" spans="1:11" hidden="1" x14ac:dyDescent="0.35">
      <c r="A13467">
        <v>232.2</v>
      </c>
      <c r="B13467" s="24">
        <v>43240</v>
      </c>
      <c r="C13467">
        <v>6</v>
      </c>
      <c r="D13467" s="13">
        <v>120</v>
      </c>
      <c r="E13467" s="13" t="s">
        <v>98</v>
      </c>
      <c r="F13467" s="17">
        <v>-745</v>
      </c>
      <c r="G13467" t="str">
        <f>_xlfn.XLOOKUP(tbl_GL[[#This Row],[Account_key]],tbl_COA[Account_key],tbl_COA[Class],"Not Found")</f>
        <v>Liabilities and Owners Equity</v>
      </c>
      <c r="H13467" t="str">
        <f>_xlfn.XLOOKUP(tbl_GL[[#This Row],[Account_key]],tbl_COA[Account_key],tbl_COA[SubClass],"Not Found")</f>
        <v>Liabilities</v>
      </c>
      <c r="I13467" t="str">
        <f>_xlfn.XLOOKUP(tbl_GL[[#This Row],[Account_key]],tbl_COA[Account_key],tbl_COA[SubClass2],"Not Found")</f>
        <v>Current Liabilities</v>
      </c>
      <c r="J13467" t="str">
        <f>_xlfn.XLOOKUP(tbl_GL[[#This Row],[Account_key]],tbl_COA[Account_key],tbl_COA[SubAccount],,0)</f>
        <v>Accrued Expenses</v>
      </c>
      <c r="K13467">
        <f>YEAR(tbl_GL[[#This Row],[Date]])</f>
        <v>2018</v>
      </c>
    </row>
    <row r="13468" spans="1:11" hidden="1" x14ac:dyDescent="0.35">
      <c r="A13468">
        <v>233.1</v>
      </c>
      <c r="B13468" s="24">
        <v>43243</v>
      </c>
      <c r="C13468">
        <v>6</v>
      </c>
      <c r="D13468" s="13">
        <v>260</v>
      </c>
      <c r="E13468" s="13" t="s">
        <v>97</v>
      </c>
      <c r="F13468" s="17">
        <v>-1449</v>
      </c>
      <c r="G13468" t="str">
        <f>_xlfn.XLOOKUP(tbl_GL[[#This Row],[Account_key]],tbl_COA[Account_key],tbl_COA[Class],"Not Found")</f>
        <v>Operating account</v>
      </c>
      <c r="H13468" t="str">
        <f>_xlfn.XLOOKUP(tbl_GL[[#This Row],[Account_key]],tbl_COA[Account_key],tbl_COA[SubClass],"Not Found")</f>
        <v>Operating Expenses</v>
      </c>
      <c r="I13468" t="str">
        <f>_xlfn.XLOOKUP(tbl_GL[[#This Row],[Account_key]],tbl_COA[Account_key],tbl_COA[SubClass2],"Not Found")</f>
        <v>Marketing</v>
      </c>
      <c r="J13468" t="str">
        <f>_xlfn.XLOOKUP(tbl_GL[[#This Row],[Account_key]],tbl_COA[Account_key],tbl_COA[SubAccount],,0)</f>
        <v>Commissions</v>
      </c>
      <c r="K13468">
        <f>YEAR(tbl_GL[[#This Row],[Date]])</f>
        <v>2018</v>
      </c>
    </row>
    <row r="13469" spans="1:11" hidden="1" x14ac:dyDescent="0.35">
      <c r="A13469">
        <v>233.2</v>
      </c>
      <c r="B13469" s="24">
        <v>43243</v>
      </c>
      <c r="C13469">
        <v>6</v>
      </c>
      <c r="D13469" s="13">
        <v>120</v>
      </c>
      <c r="E13469" s="13" t="s">
        <v>97</v>
      </c>
      <c r="F13469" s="17">
        <v>1449</v>
      </c>
      <c r="G13469" t="str">
        <f>_xlfn.XLOOKUP(tbl_GL[[#This Row],[Account_key]],tbl_COA[Account_key],tbl_COA[Class],"Not Found")</f>
        <v>Liabilities and Owners Equity</v>
      </c>
      <c r="H13469" t="str">
        <f>_xlfn.XLOOKUP(tbl_GL[[#This Row],[Account_key]],tbl_COA[Account_key],tbl_COA[SubClass],"Not Found")</f>
        <v>Liabilities</v>
      </c>
      <c r="I13469" t="str">
        <f>_xlfn.XLOOKUP(tbl_GL[[#This Row],[Account_key]],tbl_COA[Account_key],tbl_COA[SubClass2],"Not Found")</f>
        <v>Current Liabilities</v>
      </c>
      <c r="J13469" t="str">
        <f>_xlfn.XLOOKUP(tbl_GL[[#This Row],[Account_key]],tbl_COA[Account_key],tbl_COA[SubAccount],,0)</f>
        <v>Accrued Expenses</v>
      </c>
      <c r="K13469">
        <f>YEAR(tbl_GL[[#This Row],[Date]])</f>
        <v>2018</v>
      </c>
    </row>
    <row r="13470" spans="1:11" hidden="1" x14ac:dyDescent="0.35">
      <c r="A13470">
        <v>234.1</v>
      </c>
      <c r="B13470" s="24">
        <v>43245</v>
      </c>
      <c r="C13470">
        <v>6</v>
      </c>
      <c r="D13470" s="13">
        <v>230</v>
      </c>
      <c r="E13470" s="13" t="s">
        <v>4</v>
      </c>
      <c r="F13470" s="17">
        <v>-712</v>
      </c>
      <c r="G13470" t="str">
        <f>_xlfn.XLOOKUP(tbl_GL[[#This Row],[Account_key]],tbl_COA[Account_key],tbl_COA[Class],"Not Found")</f>
        <v>Trading account</v>
      </c>
      <c r="H13470" t="str">
        <f>_xlfn.XLOOKUP(tbl_GL[[#This Row],[Account_key]],tbl_COA[Account_key],tbl_COA[SubClass],"Not Found")</f>
        <v>Cost of Sales</v>
      </c>
      <c r="I13470" t="str">
        <f>_xlfn.XLOOKUP(tbl_GL[[#This Row],[Account_key]],tbl_COA[Account_key],tbl_COA[SubClass2],"Not Found")</f>
        <v>Cost of Sales</v>
      </c>
      <c r="J13470" t="str">
        <f>_xlfn.XLOOKUP(tbl_GL[[#This Row],[Account_key]],tbl_COA[Account_key],tbl_COA[SubAccount],,0)</f>
        <v>Cost of Sales</v>
      </c>
      <c r="K13470">
        <f>YEAR(tbl_GL[[#This Row],[Date]])</f>
        <v>2018</v>
      </c>
    </row>
    <row r="13471" spans="1:11" hidden="1" x14ac:dyDescent="0.35">
      <c r="A13471">
        <v>234.2</v>
      </c>
      <c r="B13471" s="24">
        <v>43245</v>
      </c>
      <c r="C13471">
        <v>6</v>
      </c>
      <c r="D13471" s="13">
        <v>60</v>
      </c>
      <c r="E13471" s="13" t="s">
        <v>4</v>
      </c>
      <c r="F13471" s="17">
        <v>-712</v>
      </c>
      <c r="G13471" t="str">
        <f>_xlfn.XLOOKUP(tbl_GL[[#This Row],[Account_key]],tbl_COA[Account_key],tbl_COA[Class],"Not Found")</f>
        <v>Assets</v>
      </c>
      <c r="H13471" t="str">
        <f>_xlfn.XLOOKUP(tbl_GL[[#This Row],[Account_key]],tbl_COA[Account_key],tbl_COA[SubClass],"Not Found")</f>
        <v>Assets</v>
      </c>
      <c r="I13471" t="str">
        <f>_xlfn.XLOOKUP(tbl_GL[[#This Row],[Account_key]],tbl_COA[Account_key],tbl_COA[SubClass2],"Not Found")</f>
        <v>Current Assets</v>
      </c>
      <c r="J13471" t="str">
        <f>_xlfn.XLOOKUP(tbl_GL[[#This Row],[Account_key]],tbl_COA[Account_key],tbl_COA[SubAccount],,0)</f>
        <v>Inventory</v>
      </c>
      <c r="K13471">
        <f>YEAR(tbl_GL[[#This Row],[Date]])</f>
        <v>2018</v>
      </c>
    </row>
    <row r="13472" spans="1:11" hidden="1" x14ac:dyDescent="0.35">
      <c r="A13472">
        <v>235.1</v>
      </c>
      <c r="B13472" s="24">
        <v>43245</v>
      </c>
      <c r="C13472">
        <v>6</v>
      </c>
      <c r="D13472" s="13">
        <v>10</v>
      </c>
      <c r="E13472" s="13" t="s">
        <v>98</v>
      </c>
      <c r="F13472" s="17">
        <v>-1107</v>
      </c>
      <c r="G13472" t="str">
        <f>_xlfn.XLOOKUP(tbl_GL[[#This Row],[Account_key]],tbl_COA[Account_key],tbl_COA[Class],"Not Found")</f>
        <v>Assets</v>
      </c>
      <c r="H13472" t="str">
        <f>_xlfn.XLOOKUP(tbl_GL[[#This Row],[Account_key]],tbl_COA[Account_key],tbl_COA[SubClass],"Not Found")</f>
        <v>Assets</v>
      </c>
      <c r="I13472" t="str">
        <f>_xlfn.XLOOKUP(tbl_GL[[#This Row],[Account_key]],tbl_COA[Account_key],tbl_COA[SubClass2],"Not Found")</f>
        <v>Current Assets</v>
      </c>
      <c r="J13472" t="str">
        <f>_xlfn.XLOOKUP(tbl_GL[[#This Row],[Account_key]],tbl_COA[Account_key],tbl_COA[SubAccount],,0)</f>
        <v>Cash at Bank</v>
      </c>
      <c r="K13472">
        <f>YEAR(tbl_GL[[#This Row],[Date]])</f>
        <v>2018</v>
      </c>
    </row>
    <row r="13473" spans="1:11" hidden="1" x14ac:dyDescent="0.35">
      <c r="A13473">
        <v>235.2</v>
      </c>
      <c r="B13473" s="24">
        <v>43245</v>
      </c>
      <c r="C13473">
        <v>6</v>
      </c>
      <c r="D13473" s="13">
        <v>120</v>
      </c>
      <c r="E13473" s="13" t="s">
        <v>98</v>
      </c>
      <c r="F13473" s="17">
        <v>-1107</v>
      </c>
      <c r="G13473" t="str">
        <f>_xlfn.XLOOKUP(tbl_GL[[#This Row],[Account_key]],tbl_COA[Account_key],tbl_COA[Class],"Not Found")</f>
        <v>Liabilities and Owners Equity</v>
      </c>
      <c r="H13473" t="str">
        <f>_xlfn.XLOOKUP(tbl_GL[[#This Row],[Account_key]],tbl_COA[Account_key],tbl_COA[SubClass],"Not Found")</f>
        <v>Liabilities</v>
      </c>
      <c r="I13473" t="str">
        <f>_xlfn.XLOOKUP(tbl_GL[[#This Row],[Account_key]],tbl_COA[Account_key],tbl_COA[SubClass2],"Not Found")</f>
        <v>Current Liabilities</v>
      </c>
      <c r="J13473" t="str">
        <f>_xlfn.XLOOKUP(tbl_GL[[#This Row],[Account_key]],tbl_COA[Account_key],tbl_COA[SubAccount],,0)</f>
        <v>Accrued Expenses</v>
      </c>
      <c r="K13473">
        <f>YEAR(tbl_GL[[#This Row],[Date]])</f>
        <v>2018</v>
      </c>
    </row>
    <row r="13474" spans="1:11" hidden="1" x14ac:dyDescent="0.35">
      <c r="A13474">
        <v>236.1</v>
      </c>
      <c r="B13474" s="24">
        <v>43245</v>
      </c>
      <c r="C13474">
        <v>6</v>
      </c>
      <c r="D13474" s="13">
        <v>210</v>
      </c>
      <c r="E13474" s="13" t="s">
        <v>7</v>
      </c>
      <c r="F13474" s="17">
        <v>1632</v>
      </c>
      <c r="G13474" t="str">
        <f>_xlfn.XLOOKUP(tbl_GL[[#This Row],[Account_key]],tbl_COA[Account_key],tbl_COA[Class],"Not Found")</f>
        <v>Trading account</v>
      </c>
      <c r="H13474" t="str">
        <f>_xlfn.XLOOKUP(tbl_GL[[#This Row],[Account_key]],tbl_COA[Account_key],tbl_COA[SubClass],"Not Found")</f>
        <v>Sales</v>
      </c>
      <c r="I13474" t="str">
        <f>_xlfn.XLOOKUP(tbl_GL[[#This Row],[Account_key]],tbl_COA[Account_key],tbl_COA[SubClass2],"Not Found")</f>
        <v>Sales</v>
      </c>
      <c r="J13474" t="str">
        <f>_xlfn.XLOOKUP(tbl_GL[[#This Row],[Account_key]],tbl_COA[Account_key],tbl_COA[SubAccount],,0)</f>
        <v>Sales</v>
      </c>
      <c r="K13474">
        <f>YEAR(tbl_GL[[#This Row],[Date]])</f>
        <v>2018</v>
      </c>
    </row>
    <row r="13475" spans="1:11" hidden="1" x14ac:dyDescent="0.35">
      <c r="A13475">
        <v>236.2</v>
      </c>
      <c r="B13475" s="24">
        <v>43245</v>
      </c>
      <c r="C13475">
        <v>6</v>
      </c>
      <c r="D13475" s="13">
        <v>10</v>
      </c>
      <c r="E13475" s="13" t="s">
        <v>7</v>
      </c>
      <c r="F13475" s="17">
        <v>1632</v>
      </c>
      <c r="G13475" t="str">
        <f>_xlfn.XLOOKUP(tbl_GL[[#This Row],[Account_key]],tbl_COA[Account_key],tbl_COA[Class],"Not Found")</f>
        <v>Assets</v>
      </c>
      <c r="H13475" t="str">
        <f>_xlfn.XLOOKUP(tbl_GL[[#This Row],[Account_key]],tbl_COA[Account_key],tbl_COA[SubClass],"Not Found")</f>
        <v>Assets</v>
      </c>
      <c r="I13475" t="str">
        <f>_xlfn.XLOOKUP(tbl_GL[[#This Row],[Account_key]],tbl_COA[Account_key],tbl_COA[SubClass2],"Not Found")</f>
        <v>Current Assets</v>
      </c>
      <c r="J13475" t="str">
        <f>_xlfn.XLOOKUP(tbl_GL[[#This Row],[Account_key]],tbl_COA[Account_key],tbl_COA[SubAccount],,0)</f>
        <v>Cash at Bank</v>
      </c>
      <c r="K13475">
        <f>YEAR(tbl_GL[[#This Row],[Date]])</f>
        <v>2018</v>
      </c>
    </row>
    <row r="13476" spans="1:11" hidden="1" x14ac:dyDescent="0.35">
      <c r="A13476">
        <v>237.1</v>
      </c>
      <c r="B13476" s="24">
        <v>43245</v>
      </c>
      <c r="C13476">
        <v>6</v>
      </c>
      <c r="D13476" s="13">
        <v>230</v>
      </c>
      <c r="E13476" s="13" t="s">
        <v>4</v>
      </c>
      <c r="F13476" s="17">
        <v>-2847</v>
      </c>
      <c r="G13476" t="str">
        <f>_xlfn.XLOOKUP(tbl_GL[[#This Row],[Account_key]],tbl_COA[Account_key],tbl_COA[Class],"Not Found")</f>
        <v>Trading account</v>
      </c>
      <c r="H13476" t="str">
        <f>_xlfn.XLOOKUP(tbl_GL[[#This Row],[Account_key]],tbl_COA[Account_key],tbl_COA[SubClass],"Not Found")</f>
        <v>Cost of Sales</v>
      </c>
      <c r="I13476" t="str">
        <f>_xlfn.XLOOKUP(tbl_GL[[#This Row],[Account_key]],tbl_COA[Account_key],tbl_COA[SubClass2],"Not Found")</f>
        <v>Cost of Sales</v>
      </c>
      <c r="J13476" t="str">
        <f>_xlfn.XLOOKUP(tbl_GL[[#This Row],[Account_key]],tbl_COA[Account_key],tbl_COA[SubAccount],,0)</f>
        <v>Cost of Sales</v>
      </c>
      <c r="K13476">
        <f>YEAR(tbl_GL[[#This Row],[Date]])</f>
        <v>2018</v>
      </c>
    </row>
    <row r="13477" spans="1:11" hidden="1" x14ac:dyDescent="0.35">
      <c r="A13477">
        <v>237.2</v>
      </c>
      <c r="B13477" s="24">
        <v>43245</v>
      </c>
      <c r="C13477">
        <v>6</v>
      </c>
      <c r="D13477" s="13">
        <v>60</v>
      </c>
      <c r="E13477" s="13" t="s">
        <v>4</v>
      </c>
      <c r="F13477" s="17">
        <v>-2847</v>
      </c>
      <c r="G13477" t="str">
        <f>_xlfn.XLOOKUP(tbl_GL[[#This Row],[Account_key]],tbl_COA[Account_key],tbl_COA[Class],"Not Found")</f>
        <v>Assets</v>
      </c>
      <c r="H13477" t="str">
        <f>_xlfn.XLOOKUP(tbl_GL[[#This Row],[Account_key]],tbl_COA[Account_key],tbl_COA[SubClass],"Not Found")</f>
        <v>Assets</v>
      </c>
      <c r="I13477" t="str">
        <f>_xlfn.XLOOKUP(tbl_GL[[#This Row],[Account_key]],tbl_COA[Account_key],tbl_COA[SubClass2],"Not Found")</f>
        <v>Current Assets</v>
      </c>
      <c r="J13477" t="str">
        <f>_xlfn.XLOOKUP(tbl_GL[[#This Row],[Account_key]],tbl_COA[Account_key],tbl_COA[SubAccount],,0)</f>
        <v>Inventory</v>
      </c>
      <c r="K13477">
        <f>YEAR(tbl_GL[[#This Row],[Date]])</f>
        <v>2018</v>
      </c>
    </row>
    <row r="13478" spans="1:11" hidden="1" x14ac:dyDescent="0.35">
      <c r="A13478">
        <v>238.1</v>
      </c>
      <c r="B13478" s="24">
        <v>43245</v>
      </c>
      <c r="C13478">
        <v>6</v>
      </c>
      <c r="D13478" s="13">
        <v>210</v>
      </c>
      <c r="E13478" s="13" t="s">
        <v>8</v>
      </c>
      <c r="F13478" s="17">
        <v>7117</v>
      </c>
      <c r="G13478" t="str">
        <f>_xlfn.XLOOKUP(tbl_GL[[#This Row],[Account_key]],tbl_COA[Account_key],tbl_COA[Class],"Not Found")</f>
        <v>Trading account</v>
      </c>
      <c r="H13478" t="str">
        <f>_xlfn.XLOOKUP(tbl_GL[[#This Row],[Account_key]],tbl_COA[Account_key],tbl_COA[SubClass],"Not Found")</f>
        <v>Sales</v>
      </c>
      <c r="I13478" t="str">
        <f>_xlfn.XLOOKUP(tbl_GL[[#This Row],[Account_key]],tbl_COA[Account_key],tbl_COA[SubClass2],"Not Found")</f>
        <v>Sales</v>
      </c>
      <c r="J13478" t="str">
        <f>_xlfn.XLOOKUP(tbl_GL[[#This Row],[Account_key]],tbl_COA[Account_key],tbl_COA[SubAccount],,0)</f>
        <v>Sales</v>
      </c>
      <c r="K13478">
        <f>YEAR(tbl_GL[[#This Row],[Date]])</f>
        <v>2018</v>
      </c>
    </row>
    <row r="13479" spans="1:11" hidden="1" x14ac:dyDescent="0.35">
      <c r="A13479">
        <v>238.2</v>
      </c>
      <c r="B13479" s="24">
        <v>43245</v>
      </c>
      <c r="C13479">
        <v>6</v>
      </c>
      <c r="D13479" s="13">
        <v>30</v>
      </c>
      <c r="E13479" s="13" t="s">
        <v>8</v>
      </c>
      <c r="F13479" s="17">
        <v>7117</v>
      </c>
      <c r="G13479" t="str">
        <f>_xlfn.XLOOKUP(tbl_GL[[#This Row],[Account_key]],tbl_COA[Account_key],tbl_COA[Class],"Not Found")</f>
        <v>Assets</v>
      </c>
      <c r="H13479" t="str">
        <f>_xlfn.XLOOKUP(tbl_GL[[#This Row],[Account_key]],tbl_COA[Account_key],tbl_COA[SubClass],"Not Found")</f>
        <v>Assets</v>
      </c>
      <c r="I13479" t="str">
        <f>_xlfn.XLOOKUP(tbl_GL[[#This Row],[Account_key]],tbl_COA[Account_key],tbl_COA[SubClass2],"Not Found")</f>
        <v>Current Assets</v>
      </c>
      <c r="J13479" t="str">
        <f>_xlfn.XLOOKUP(tbl_GL[[#This Row],[Account_key]],tbl_COA[Account_key],tbl_COA[SubAccount],,0)</f>
        <v>Trade Receivables</v>
      </c>
      <c r="K13479">
        <f>YEAR(tbl_GL[[#This Row],[Date]])</f>
        <v>2018</v>
      </c>
    </row>
    <row r="13480" spans="1:11" hidden="1" x14ac:dyDescent="0.35">
      <c r="A13480">
        <v>239.1</v>
      </c>
      <c r="B13480" s="24">
        <v>43247</v>
      </c>
      <c r="C13480">
        <v>6</v>
      </c>
      <c r="D13480" s="13">
        <v>30</v>
      </c>
      <c r="E13480" s="13" t="s">
        <v>80</v>
      </c>
      <c r="F13480" s="17">
        <v>-6297</v>
      </c>
      <c r="G13480" t="str">
        <f>_xlfn.XLOOKUP(tbl_GL[[#This Row],[Account_key]],tbl_COA[Account_key],tbl_COA[Class],"Not Found")</f>
        <v>Assets</v>
      </c>
      <c r="H13480" t="str">
        <f>_xlfn.XLOOKUP(tbl_GL[[#This Row],[Account_key]],tbl_COA[Account_key],tbl_COA[SubClass],"Not Found")</f>
        <v>Assets</v>
      </c>
      <c r="I13480" t="str">
        <f>_xlfn.XLOOKUP(tbl_GL[[#This Row],[Account_key]],tbl_COA[Account_key],tbl_COA[SubClass2],"Not Found")</f>
        <v>Current Assets</v>
      </c>
      <c r="J13480" t="str">
        <f>_xlfn.XLOOKUP(tbl_GL[[#This Row],[Account_key]],tbl_COA[Account_key],tbl_COA[SubAccount],,0)</f>
        <v>Trade Receivables</v>
      </c>
      <c r="K13480">
        <f>YEAR(tbl_GL[[#This Row],[Date]])</f>
        <v>2018</v>
      </c>
    </row>
    <row r="13481" spans="1:11" hidden="1" x14ac:dyDescent="0.35">
      <c r="A13481">
        <v>239.2</v>
      </c>
      <c r="B13481" s="24">
        <v>43247</v>
      </c>
      <c r="C13481">
        <v>6</v>
      </c>
      <c r="D13481" s="13">
        <v>10</v>
      </c>
      <c r="E13481" s="13" t="s">
        <v>80</v>
      </c>
      <c r="F13481" s="17">
        <v>6297</v>
      </c>
      <c r="G13481" t="str">
        <f>_xlfn.XLOOKUP(tbl_GL[[#This Row],[Account_key]],tbl_COA[Account_key],tbl_COA[Class],"Not Found")</f>
        <v>Assets</v>
      </c>
      <c r="H13481" t="str">
        <f>_xlfn.XLOOKUP(tbl_GL[[#This Row],[Account_key]],tbl_COA[Account_key],tbl_COA[SubClass],"Not Found")</f>
        <v>Assets</v>
      </c>
      <c r="I13481" t="str">
        <f>_xlfn.XLOOKUP(tbl_GL[[#This Row],[Account_key]],tbl_COA[Account_key],tbl_COA[SubClass2],"Not Found")</f>
        <v>Current Assets</v>
      </c>
      <c r="J13481" t="str">
        <f>_xlfn.XLOOKUP(tbl_GL[[#This Row],[Account_key]],tbl_COA[Account_key],tbl_COA[SubAccount],,0)</f>
        <v>Cash at Bank</v>
      </c>
      <c r="K13481">
        <f>YEAR(tbl_GL[[#This Row],[Date]])</f>
        <v>2018</v>
      </c>
    </row>
    <row r="13482" spans="1:11" hidden="1" x14ac:dyDescent="0.35">
      <c r="A13482">
        <v>240.1</v>
      </c>
      <c r="B13482" s="24">
        <v>43248</v>
      </c>
      <c r="C13482">
        <v>6</v>
      </c>
      <c r="D13482" s="13">
        <v>10</v>
      </c>
      <c r="E13482" s="13" t="s">
        <v>98</v>
      </c>
      <c r="F13482" s="17">
        <v>-892</v>
      </c>
      <c r="G13482" t="str">
        <f>_xlfn.XLOOKUP(tbl_GL[[#This Row],[Account_key]],tbl_COA[Account_key],tbl_COA[Class],"Not Found")</f>
        <v>Assets</v>
      </c>
      <c r="H13482" t="str">
        <f>_xlfn.XLOOKUP(tbl_GL[[#This Row],[Account_key]],tbl_COA[Account_key],tbl_COA[SubClass],"Not Found")</f>
        <v>Assets</v>
      </c>
      <c r="I13482" t="str">
        <f>_xlfn.XLOOKUP(tbl_GL[[#This Row],[Account_key]],tbl_COA[Account_key],tbl_COA[SubClass2],"Not Found")</f>
        <v>Current Assets</v>
      </c>
      <c r="J13482" t="str">
        <f>_xlfn.XLOOKUP(tbl_GL[[#This Row],[Account_key]],tbl_COA[Account_key],tbl_COA[SubAccount],,0)</f>
        <v>Cash at Bank</v>
      </c>
      <c r="K13482">
        <f>YEAR(tbl_GL[[#This Row],[Date]])</f>
        <v>2018</v>
      </c>
    </row>
    <row r="13483" spans="1:11" hidden="1" x14ac:dyDescent="0.35">
      <c r="A13483">
        <v>240.2</v>
      </c>
      <c r="B13483" s="24">
        <v>43248</v>
      </c>
      <c r="C13483">
        <v>6</v>
      </c>
      <c r="D13483" s="13">
        <v>120</v>
      </c>
      <c r="E13483" s="13" t="s">
        <v>98</v>
      </c>
      <c r="F13483" s="17">
        <v>-892</v>
      </c>
      <c r="G13483" t="str">
        <f>_xlfn.XLOOKUP(tbl_GL[[#This Row],[Account_key]],tbl_COA[Account_key],tbl_COA[Class],"Not Found")</f>
        <v>Liabilities and Owners Equity</v>
      </c>
      <c r="H13483" t="str">
        <f>_xlfn.XLOOKUP(tbl_GL[[#This Row],[Account_key]],tbl_COA[Account_key],tbl_COA[SubClass],"Not Found")</f>
        <v>Liabilities</v>
      </c>
      <c r="I13483" t="str">
        <f>_xlfn.XLOOKUP(tbl_GL[[#This Row],[Account_key]],tbl_COA[Account_key],tbl_COA[SubClass2],"Not Found")</f>
        <v>Current Liabilities</v>
      </c>
      <c r="J13483" t="str">
        <f>_xlfn.XLOOKUP(tbl_GL[[#This Row],[Account_key]],tbl_COA[Account_key],tbl_COA[SubAccount],,0)</f>
        <v>Accrued Expenses</v>
      </c>
      <c r="K13483">
        <f>YEAR(tbl_GL[[#This Row],[Date]])</f>
        <v>2018</v>
      </c>
    </row>
    <row r="13484" spans="1:11" hidden="1" x14ac:dyDescent="0.35">
      <c r="A13484">
        <v>241.1</v>
      </c>
      <c r="B13484" s="24">
        <v>43248</v>
      </c>
      <c r="C13484">
        <v>6</v>
      </c>
      <c r="D13484" s="13">
        <v>290</v>
      </c>
      <c r="E13484" s="13" t="s">
        <v>97</v>
      </c>
      <c r="F13484" s="17">
        <v>-1537</v>
      </c>
      <c r="G13484" t="str">
        <f>_xlfn.XLOOKUP(tbl_GL[[#This Row],[Account_key]],tbl_COA[Account_key],tbl_COA[Class],"Not Found")</f>
        <v>Operating account</v>
      </c>
      <c r="H13484" t="str">
        <f>_xlfn.XLOOKUP(tbl_GL[[#This Row],[Account_key]],tbl_COA[Account_key],tbl_COA[SubClass],"Not Found")</f>
        <v>Operating Expenses</v>
      </c>
      <c r="I13484" t="str">
        <f>_xlfn.XLOOKUP(tbl_GL[[#This Row],[Account_key]],tbl_COA[Account_key],tbl_COA[SubClass2],"Not Found")</f>
        <v>Administration</v>
      </c>
      <c r="J13484" t="str">
        <f>_xlfn.XLOOKUP(tbl_GL[[#This Row],[Account_key]],tbl_COA[Account_key],tbl_COA[SubAccount],,0)</f>
        <v>Travel</v>
      </c>
      <c r="K13484">
        <f>YEAR(tbl_GL[[#This Row],[Date]])</f>
        <v>2018</v>
      </c>
    </row>
    <row r="13485" spans="1:11" hidden="1" x14ac:dyDescent="0.35">
      <c r="A13485">
        <v>241.2</v>
      </c>
      <c r="B13485" s="24">
        <v>43248</v>
      </c>
      <c r="C13485">
        <v>6</v>
      </c>
      <c r="D13485" s="13">
        <v>120</v>
      </c>
      <c r="E13485" s="13" t="s">
        <v>97</v>
      </c>
      <c r="F13485" s="17">
        <v>1537</v>
      </c>
      <c r="G13485" t="str">
        <f>_xlfn.XLOOKUP(tbl_GL[[#This Row],[Account_key]],tbl_COA[Account_key],tbl_COA[Class],"Not Found")</f>
        <v>Liabilities and Owners Equity</v>
      </c>
      <c r="H13485" t="str">
        <f>_xlfn.XLOOKUP(tbl_GL[[#This Row],[Account_key]],tbl_COA[Account_key],tbl_COA[SubClass],"Not Found")</f>
        <v>Liabilities</v>
      </c>
      <c r="I13485" t="str">
        <f>_xlfn.XLOOKUP(tbl_GL[[#This Row],[Account_key]],tbl_COA[Account_key],tbl_COA[SubClass2],"Not Found")</f>
        <v>Current Liabilities</v>
      </c>
      <c r="J13485" t="str">
        <f>_xlfn.XLOOKUP(tbl_GL[[#This Row],[Account_key]],tbl_COA[Account_key],tbl_COA[SubAccount],,0)</f>
        <v>Accrued Expenses</v>
      </c>
      <c r="K13485">
        <f>YEAR(tbl_GL[[#This Row],[Date]])</f>
        <v>2018</v>
      </c>
    </row>
    <row r="13486" spans="1:11" hidden="1" x14ac:dyDescent="0.35">
      <c r="A13486">
        <v>242.1</v>
      </c>
      <c r="B13486" s="24">
        <v>43249</v>
      </c>
      <c r="C13486">
        <v>6</v>
      </c>
      <c r="D13486" s="13">
        <v>10</v>
      </c>
      <c r="E13486" s="13" t="s">
        <v>98</v>
      </c>
      <c r="F13486" s="17">
        <v>-961</v>
      </c>
      <c r="G13486" t="str">
        <f>_xlfn.XLOOKUP(tbl_GL[[#This Row],[Account_key]],tbl_COA[Account_key],tbl_COA[Class],"Not Found")</f>
        <v>Assets</v>
      </c>
      <c r="H13486" t="str">
        <f>_xlfn.XLOOKUP(tbl_GL[[#This Row],[Account_key]],tbl_COA[Account_key],tbl_COA[SubClass],"Not Found")</f>
        <v>Assets</v>
      </c>
      <c r="I13486" t="str">
        <f>_xlfn.XLOOKUP(tbl_GL[[#This Row],[Account_key]],tbl_COA[Account_key],tbl_COA[SubClass2],"Not Found")</f>
        <v>Current Assets</v>
      </c>
      <c r="J13486" t="str">
        <f>_xlfn.XLOOKUP(tbl_GL[[#This Row],[Account_key]],tbl_COA[Account_key],tbl_COA[SubAccount],,0)</f>
        <v>Cash at Bank</v>
      </c>
      <c r="K13486">
        <f>YEAR(tbl_GL[[#This Row],[Date]])</f>
        <v>2018</v>
      </c>
    </row>
    <row r="13487" spans="1:11" hidden="1" x14ac:dyDescent="0.35">
      <c r="A13487">
        <v>242.2</v>
      </c>
      <c r="B13487" s="24">
        <v>43249</v>
      </c>
      <c r="C13487">
        <v>6</v>
      </c>
      <c r="D13487" s="13">
        <v>120</v>
      </c>
      <c r="E13487" s="13" t="s">
        <v>98</v>
      </c>
      <c r="F13487" s="17">
        <v>-961</v>
      </c>
      <c r="G13487" t="str">
        <f>_xlfn.XLOOKUP(tbl_GL[[#This Row],[Account_key]],tbl_COA[Account_key],tbl_COA[Class],"Not Found")</f>
        <v>Liabilities and Owners Equity</v>
      </c>
      <c r="H13487" t="str">
        <f>_xlfn.XLOOKUP(tbl_GL[[#This Row],[Account_key]],tbl_COA[Account_key],tbl_COA[SubClass],"Not Found")</f>
        <v>Liabilities</v>
      </c>
      <c r="I13487" t="str">
        <f>_xlfn.XLOOKUP(tbl_GL[[#This Row],[Account_key]],tbl_COA[Account_key],tbl_COA[SubClass2],"Not Found")</f>
        <v>Current Liabilities</v>
      </c>
      <c r="J13487" t="str">
        <f>_xlfn.XLOOKUP(tbl_GL[[#This Row],[Account_key]],tbl_COA[Account_key],tbl_COA[SubAccount],,0)</f>
        <v>Accrued Expenses</v>
      </c>
      <c r="K13487">
        <f>YEAR(tbl_GL[[#This Row],[Date]])</f>
        <v>2018</v>
      </c>
    </row>
    <row r="13488" spans="1:11" hidden="1" x14ac:dyDescent="0.35">
      <c r="A13488">
        <v>243.1</v>
      </c>
      <c r="B13488" s="24">
        <v>43251</v>
      </c>
      <c r="C13488">
        <v>6</v>
      </c>
      <c r="D13488" s="13">
        <v>320</v>
      </c>
      <c r="E13488" s="13" t="s">
        <v>99</v>
      </c>
      <c r="F13488" s="17">
        <v>-22</v>
      </c>
      <c r="G13488" t="str">
        <f>_xlfn.XLOOKUP(tbl_GL[[#This Row],[Account_key]],tbl_COA[Account_key],tbl_COA[Class],"Not Found")</f>
        <v>Operating account</v>
      </c>
      <c r="H13488" t="str">
        <f>_xlfn.XLOOKUP(tbl_GL[[#This Row],[Account_key]],tbl_COA[Account_key],tbl_COA[SubClass],"Not Found")</f>
        <v>Operating Expenses</v>
      </c>
      <c r="I13488" t="str">
        <f>_xlfn.XLOOKUP(tbl_GL[[#This Row],[Account_key]],tbl_COA[Account_key],tbl_COA[SubClass2],"Not Found")</f>
        <v>Administration</v>
      </c>
      <c r="J13488" t="str">
        <f>_xlfn.XLOOKUP(tbl_GL[[#This Row],[Account_key]],tbl_COA[Account_key],tbl_COA[SubAccount],,0)</f>
        <v>Professional Services</v>
      </c>
      <c r="K13488">
        <f>YEAR(tbl_GL[[#This Row],[Date]])</f>
        <v>2018</v>
      </c>
    </row>
    <row r="13489" spans="1:11" hidden="1" x14ac:dyDescent="0.35">
      <c r="A13489">
        <v>243.2</v>
      </c>
      <c r="B13489" s="24">
        <v>43251</v>
      </c>
      <c r="C13489">
        <v>6</v>
      </c>
      <c r="D13489" s="13">
        <v>20</v>
      </c>
      <c r="E13489" s="13" t="s">
        <v>99</v>
      </c>
      <c r="F13489" s="17">
        <v>-22</v>
      </c>
      <c r="G13489" t="str">
        <f>_xlfn.XLOOKUP(tbl_GL[[#This Row],[Account_key]],tbl_COA[Account_key],tbl_COA[Class],"Not Found")</f>
        <v>Assets</v>
      </c>
      <c r="H13489" t="str">
        <f>_xlfn.XLOOKUP(tbl_GL[[#This Row],[Account_key]],tbl_COA[Account_key],tbl_COA[SubClass],"Not Found")</f>
        <v>Assets</v>
      </c>
      <c r="I13489" t="str">
        <f>_xlfn.XLOOKUP(tbl_GL[[#This Row],[Account_key]],tbl_COA[Account_key],tbl_COA[SubClass2],"Not Found")</f>
        <v>Current Assets</v>
      </c>
      <c r="J13489" t="str">
        <f>_xlfn.XLOOKUP(tbl_GL[[#This Row],[Account_key]],tbl_COA[Account_key],tbl_COA[SubAccount],,0)</f>
        <v>Cash in hand</v>
      </c>
      <c r="K13489">
        <f>YEAR(tbl_GL[[#This Row],[Date]])</f>
        <v>2018</v>
      </c>
    </row>
    <row r="13490" spans="1:11" hidden="1" x14ac:dyDescent="0.35">
      <c r="A13490">
        <v>244.1</v>
      </c>
      <c r="B13490" s="24">
        <v>43251</v>
      </c>
      <c r="C13490">
        <v>6</v>
      </c>
      <c r="D13490" s="13">
        <v>10</v>
      </c>
      <c r="E13490" s="13" t="s">
        <v>110</v>
      </c>
      <c r="F13490" s="17">
        <v>30</v>
      </c>
      <c r="G13490" t="str">
        <f>_xlfn.XLOOKUP(tbl_GL[[#This Row],[Account_key]],tbl_COA[Account_key],tbl_COA[Class],"Not Found")</f>
        <v>Assets</v>
      </c>
      <c r="H13490" t="str">
        <f>_xlfn.XLOOKUP(tbl_GL[[#This Row],[Account_key]],tbl_COA[Account_key],tbl_COA[SubClass],"Not Found")</f>
        <v>Assets</v>
      </c>
      <c r="I13490" t="str">
        <f>_xlfn.XLOOKUP(tbl_GL[[#This Row],[Account_key]],tbl_COA[Account_key],tbl_COA[SubClass2],"Not Found")</f>
        <v>Current Assets</v>
      </c>
      <c r="J13490" t="str">
        <f>_xlfn.XLOOKUP(tbl_GL[[#This Row],[Account_key]],tbl_COA[Account_key],tbl_COA[SubAccount],,0)</f>
        <v>Cash at Bank</v>
      </c>
      <c r="K13490">
        <f>YEAR(tbl_GL[[#This Row],[Date]])</f>
        <v>2018</v>
      </c>
    </row>
    <row r="13491" spans="1:11" hidden="1" x14ac:dyDescent="0.35">
      <c r="A13491">
        <v>244.2</v>
      </c>
      <c r="B13491" s="24">
        <v>43251</v>
      </c>
      <c r="C13491">
        <v>6</v>
      </c>
      <c r="D13491" s="13">
        <v>430</v>
      </c>
      <c r="E13491" s="13" t="s">
        <v>110</v>
      </c>
      <c r="F13491" s="17">
        <v>30</v>
      </c>
      <c r="G13491" t="str">
        <f>_xlfn.XLOOKUP(tbl_GL[[#This Row],[Account_key]],tbl_COA[Account_key],tbl_COA[Class],"Not Found")</f>
        <v>Non-operating</v>
      </c>
      <c r="H13491" t="str">
        <f>_xlfn.XLOOKUP(tbl_GL[[#This Row],[Account_key]],tbl_COA[Account_key],tbl_COA[SubClass],"Not Found")</f>
        <v>Exchange Loss/Gain</v>
      </c>
      <c r="I13491" t="str">
        <f>_xlfn.XLOOKUP(tbl_GL[[#This Row],[Account_key]],tbl_COA[Account_key],tbl_COA[SubClass2],"Not Found")</f>
        <v>Exchange Loss/Gain</v>
      </c>
      <c r="J13491" t="str">
        <f>_xlfn.XLOOKUP(tbl_GL[[#This Row],[Account_key]],tbl_COA[Account_key],tbl_COA[SubAccount],,0)</f>
        <v>Exchange Loss/Gain</v>
      </c>
      <c r="K13491">
        <f>YEAR(tbl_GL[[#This Row],[Date]])</f>
        <v>2018</v>
      </c>
    </row>
    <row r="13492" spans="1:11" hidden="1" x14ac:dyDescent="0.35">
      <c r="A13492">
        <v>245.1</v>
      </c>
      <c r="B13492" s="24">
        <v>43251</v>
      </c>
      <c r="C13492">
        <v>6</v>
      </c>
      <c r="D13492" s="13">
        <v>10</v>
      </c>
      <c r="E13492" s="13" t="s">
        <v>113</v>
      </c>
      <c r="F13492" s="17">
        <v>120</v>
      </c>
      <c r="G13492" t="str">
        <f>_xlfn.XLOOKUP(tbl_GL[[#This Row],[Account_key]],tbl_COA[Account_key],tbl_COA[Class],"Not Found")</f>
        <v>Assets</v>
      </c>
      <c r="H13492" t="str">
        <f>_xlfn.XLOOKUP(tbl_GL[[#This Row],[Account_key]],tbl_COA[Account_key],tbl_COA[SubClass],"Not Found")</f>
        <v>Assets</v>
      </c>
      <c r="I13492" t="str">
        <f>_xlfn.XLOOKUP(tbl_GL[[#This Row],[Account_key]],tbl_COA[Account_key],tbl_COA[SubClass2],"Not Found")</f>
        <v>Current Assets</v>
      </c>
      <c r="J13492" t="str">
        <f>_xlfn.XLOOKUP(tbl_GL[[#This Row],[Account_key]],tbl_COA[Account_key],tbl_COA[SubAccount],,0)</f>
        <v>Cash at Bank</v>
      </c>
      <c r="K13492">
        <f>YEAR(tbl_GL[[#This Row],[Date]])</f>
        <v>2018</v>
      </c>
    </row>
    <row r="13493" spans="1:11" hidden="1" x14ac:dyDescent="0.35">
      <c r="A13493">
        <v>245.2</v>
      </c>
      <c r="B13493" s="24">
        <v>43251</v>
      </c>
      <c r="C13493">
        <v>6</v>
      </c>
      <c r="D13493" s="13">
        <v>410</v>
      </c>
      <c r="E13493" s="13" t="s">
        <v>113</v>
      </c>
      <c r="F13493" s="17">
        <v>120</v>
      </c>
      <c r="G13493" t="str">
        <f>_xlfn.XLOOKUP(tbl_GL[[#This Row],[Account_key]],tbl_COA[Account_key],tbl_COA[Class],"Not Found")</f>
        <v>Non-operating</v>
      </c>
      <c r="H13493" t="str">
        <f>_xlfn.XLOOKUP(tbl_GL[[#This Row],[Account_key]],tbl_COA[Account_key],tbl_COA[SubClass],"Not Found")</f>
        <v>Interest Income</v>
      </c>
      <c r="I13493" t="str">
        <f>_xlfn.XLOOKUP(tbl_GL[[#This Row],[Account_key]],tbl_COA[Account_key],tbl_COA[SubClass2],"Not Found")</f>
        <v>Interest Income</v>
      </c>
      <c r="J13493" t="str">
        <f>_xlfn.XLOOKUP(tbl_GL[[#This Row],[Account_key]],tbl_COA[Account_key],tbl_COA[SubAccount],,0)</f>
        <v>Interest Income</v>
      </c>
      <c r="K13493">
        <f>YEAR(tbl_GL[[#This Row],[Date]])</f>
        <v>2018</v>
      </c>
    </row>
    <row r="13494" spans="1:11" hidden="1" x14ac:dyDescent="0.35">
      <c r="A13494">
        <v>246.1</v>
      </c>
      <c r="B13494" s="24">
        <v>43251</v>
      </c>
      <c r="C13494">
        <v>6</v>
      </c>
      <c r="D13494" s="13">
        <v>450</v>
      </c>
      <c r="E13494" s="23" t="s">
        <v>108</v>
      </c>
      <c r="F13494" s="17">
        <v>-137</v>
      </c>
      <c r="G13494" t="str">
        <f>_xlfn.XLOOKUP(tbl_GL[[#This Row],[Account_key]],tbl_COA[Account_key],tbl_COA[Class],"Not Found")</f>
        <v>Interest &amp; Tax</v>
      </c>
      <c r="H13494" t="str">
        <f>_xlfn.XLOOKUP(tbl_GL[[#This Row],[Account_key]],tbl_COA[Account_key],tbl_COA[SubClass],"Not Found")</f>
        <v>Taxation</v>
      </c>
      <c r="I13494" t="str">
        <f>_xlfn.XLOOKUP(tbl_GL[[#This Row],[Account_key]],tbl_COA[Account_key],tbl_COA[SubClass2],"Not Found")</f>
        <v>Taxation</v>
      </c>
      <c r="J13494" t="str">
        <f>_xlfn.XLOOKUP(tbl_GL[[#This Row],[Account_key]],tbl_COA[Account_key],tbl_COA[SubAccount],,0)</f>
        <v>Taxation</v>
      </c>
      <c r="K13494">
        <f>YEAR(tbl_GL[[#This Row],[Date]])</f>
        <v>2018</v>
      </c>
    </row>
    <row r="13495" spans="1:11" hidden="1" x14ac:dyDescent="0.35">
      <c r="A13495">
        <v>246.2</v>
      </c>
      <c r="B13495" s="24">
        <v>43251</v>
      </c>
      <c r="C13495">
        <v>6</v>
      </c>
      <c r="D13495" s="13">
        <v>122</v>
      </c>
      <c r="E13495" s="23" t="s">
        <v>108</v>
      </c>
      <c r="F13495" s="17">
        <v>137</v>
      </c>
      <c r="G13495" t="str">
        <f>_xlfn.XLOOKUP(tbl_GL[[#This Row],[Account_key]],tbl_COA[Account_key],tbl_COA[Class],"Not Found")</f>
        <v>Liabilities and Owners Equity</v>
      </c>
      <c r="H13495" t="str">
        <f>_xlfn.XLOOKUP(tbl_GL[[#This Row],[Account_key]],tbl_COA[Account_key],tbl_COA[SubClass],"Not Found")</f>
        <v>Liabilities</v>
      </c>
      <c r="I13495" t="str">
        <f>_xlfn.XLOOKUP(tbl_GL[[#This Row],[Account_key]],tbl_COA[Account_key],tbl_COA[SubClass2],"Not Found")</f>
        <v>Current Liabilities</v>
      </c>
      <c r="J13495" t="str">
        <f>_xlfn.XLOOKUP(tbl_GL[[#This Row],[Account_key]],tbl_COA[Account_key],tbl_COA[SubAccount],,0)</f>
        <v>Tax payable</v>
      </c>
      <c r="K13495">
        <f>YEAR(tbl_GL[[#This Row],[Date]])</f>
        <v>2018</v>
      </c>
    </row>
    <row r="13496" spans="1:11" hidden="1" x14ac:dyDescent="0.35">
      <c r="A13496">
        <v>247.1</v>
      </c>
      <c r="B13496" s="24">
        <v>43251</v>
      </c>
      <c r="C13496">
        <v>6</v>
      </c>
      <c r="D13496" s="13">
        <v>440</v>
      </c>
      <c r="E13496" s="13" t="s">
        <v>112</v>
      </c>
      <c r="F13496" s="17">
        <v>-140</v>
      </c>
      <c r="G13496" t="str">
        <f>_xlfn.XLOOKUP(tbl_GL[[#This Row],[Account_key]],tbl_COA[Account_key],tbl_COA[Class],"Not Found")</f>
        <v>Interest &amp; Tax</v>
      </c>
      <c r="H13496" t="str">
        <f>_xlfn.XLOOKUP(tbl_GL[[#This Row],[Account_key]],tbl_COA[Account_key],tbl_COA[SubClass],"Not Found")</f>
        <v>Interest Expense</v>
      </c>
      <c r="I13496" t="str">
        <f>_xlfn.XLOOKUP(tbl_GL[[#This Row],[Account_key]],tbl_COA[Account_key],tbl_COA[SubClass2],"Not Found")</f>
        <v>Interest Expense</v>
      </c>
      <c r="J13496" t="str">
        <f>_xlfn.XLOOKUP(tbl_GL[[#This Row],[Account_key]],tbl_COA[Account_key],tbl_COA[SubAccount],,0)</f>
        <v>Interest Expense</v>
      </c>
      <c r="K13496">
        <f>YEAR(tbl_GL[[#This Row],[Date]])</f>
        <v>2018</v>
      </c>
    </row>
    <row r="13497" spans="1:11" hidden="1" x14ac:dyDescent="0.35">
      <c r="A13497">
        <v>247.2</v>
      </c>
      <c r="B13497" s="24">
        <v>43251</v>
      </c>
      <c r="C13497">
        <v>6</v>
      </c>
      <c r="D13497" s="13">
        <v>121</v>
      </c>
      <c r="E13497" s="13" t="s">
        <v>112</v>
      </c>
      <c r="F13497" s="17">
        <v>140</v>
      </c>
      <c r="G13497" t="str">
        <f>_xlfn.XLOOKUP(tbl_GL[[#This Row],[Account_key]],tbl_COA[Account_key],tbl_COA[Class],"Not Found")</f>
        <v>Liabilities and Owners Equity</v>
      </c>
      <c r="H13497" t="str">
        <f>_xlfn.XLOOKUP(tbl_GL[[#This Row],[Account_key]],tbl_COA[Account_key],tbl_COA[SubClass],"Not Found")</f>
        <v>Liabilities</v>
      </c>
      <c r="I13497" t="str">
        <f>_xlfn.XLOOKUP(tbl_GL[[#This Row],[Account_key]],tbl_COA[Account_key],tbl_COA[SubClass2],"Not Found")</f>
        <v>Current Liabilities</v>
      </c>
      <c r="J13497" t="str">
        <f>_xlfn.XLOOKUP(tbl_GL[[#This Row],[Account_key]],tbl_COA[Account_key],tbl_COA[SubAccount],,0)</f>
        <v>Interest Payable</v>
      </c>
      <c r="K13497">
        <f>YEAR(tbl_GL[[#This Row],[Date]])</f>
        <v>2018</v>
      </c>
    </row>
    <row r="13498" spans="1:11" hidden="1" x14ac:dyDescent="0.35">
      <c r="A13498">
        <v>248.1</v>
      </c>
      <c r="B13498" s="24">
        <v>43251</v>
      </c>
      <c r="C13498">
        <v>6</v>
      </c>
      <c r="D13498" s="13">
        <v>400</v>
      </c>
      <c r="E13498" s="13" t="s">
        <v>104</v>
      </c>
      <c r="F13498" s="17">
        <v>-175</v>
      </c>
      <c r="G13498" t="str">
        <f>_xlfn.XLOOKUP(tbl_GL[[#This Row],[Account_key]],tbl_COA[Account_key],tbl_COA[Class],"Not Found")</f>
        <v>Operating account</v>
      </c>
      <c r="H13498" t="str">
        <f>_xlfn.XLOOKUP(tbl_GL[[#This Row],[Account_key]],tbl_COA[Account_key],tbl_COA[SubClass],"Not Found")</f>
        <v>Depreciation &amp; Amortization</v>
      </c>
      <c r="I13498" t="str">
        <f>_xlfn.XLOOKUP(tbl_GL[[#This Row],[Account_key]],tbl_COA[Account_key],tbl_COA[SubClass2],"Not Found")</f>
        <v>Amortization</v>
      </c>
      <c r="J13498" t="str">
        <f>_xlfn.XLOOKUP(tbl_GL[[#This Row],[Account_key]],tbl_COA[Account_key],tbl_COA[SubAccount],,0)</f>
        <v>Amortization of Intangible Assets</v>
      </c>
      <c r="K13498">
        <f>YEAR(tbl_GL[[#This Row],[Date]])</f>
        <v>2018</v>
      </c>
    </row>
    <row r="13499" spans="1:11" hidden="1" x14ac:dyDescent="0.35">
      <c r="A13499">
        <v>248.2</v>
      </c>
      <c r="B13499" s="24">
        <v>43251</v>
      </c>
      <c r="C13499">
        <v>6</v>
      </c>
      <c r="D13499" s="13">
        <v>100</v>
      </c>
      <c r="E13499" s="13" t="s">
        <v>104</v>
      </c>
      <c r="F13499" s="17">
        <v>-175</v>
      </c>
      <c r="G13499" t="str">
        <f>_xlfn.XLOOKUP(tbl_GL[[#This Row],[Account_key]],tbl_COA[Account_key],tbl_COA[Class],"Not Found")</f>
        <v>Assets</v>
      </c>
      <c r="H13499" t="str">
        <f>_xlfn.XLOOKUP(tbl_GL[[#This Row],[Account_key]],tbl_COA[Account_key],tbl_COA[SubClass],"Not Found")</f>
        <v>Assets</v>
      </c>
      <c r="I13499" t="str">
        <f>_xlfn.XLOOKUP(tbl_GL[[#This Row],[Account_key]],tbl_COA[Account_key],tbl_COA[SubClass2],"Not Found")</f>
        <v>Non-Current Assets</v>
      </c>
      <c r="J13499" t="str">
        <f>_xlfn.XLOOKUP(tbl_GL[[#This Row],[Account_key]],tbl_COA[Account_key],tbl_COA[SubAccount],,0)</f>
        <v>Patents and trademarks</v>
      </c>
      <c r="K13499">
        <f>YEAR(tbl_GL[[#This Row],[Date]])</f>
        <v>2018</v>
      </c>
    </row>
    <row r="13500" spans="1:11" hidden="1" x14ac:dyDescent="0.35">
      <c r="A13500">
        <v>249.1</v>
      </c>
      <c r="B13500" s="24">
        <v>43251</v>
      </c>
      <c r="C13500">
        <v>6</v>
      </c>
      <c r="D13500" s="13">
        <v>350</v>
      </c>
      <c r="E13500" s="13" t="s">
        <v>97</v>
      </c>
      <c r="F13500" s="17">
        <v>-1342</v>
      </c>
      <c r="G13500" t="str">
        <f>_xlfn.XLOOKUP(tbl_GL[[#This Row],[Account_key]],tbl_COA[Account_key],tbl_COA[Class],"Not Found")</f>
        <v>Operating account</v>
      </c>
      <c r="H13500" t="str">
        <f>_xlfn.XLOOKUP(tbl_GL[[#This Row],[Account_key]],tbl_COA[Account_key],tbl_COA[SubClass],"Not Found")</f>
        <v>Operating Expenses</v>
      </c>
      <c r="I13500" t="str">
        <f>_xlfn.XLOOKUP(tbl_GL[[#This Row],[Account_key]],tbl_COA[Account_key],tbl_COA[SubClass2],"Not Found")</f>
        <v>Administration</v>
      </c>
      <c r="J13500" t="str">
        <f>_xlfn.XLOOKUP(tbl_GL[[#This Row],[Account_key]],tbl_COA[Account_key],tbl_COA[SubAccount],,0)</f>
        <v>Other Expenses</v>
      </c>
      <c r="K13500">
        <f>YEAR(tbl_GL[[#This Row],[Date]])</f>
        <v>2018</v>
      </c>
    </row>
    <row r="13501" spans="1:11" hidden="1" x14ac:dyDescent="0.35">
      <c r="A13501">
        <v>249.2</v>
      </c>
      <c r="B13501" s="24">
        <v>43251</v>
      </c>
      <c r="C13501">
        <v>6</v>
      </c>
      <c r="D13501" s="13">
        <v>120</v>
      </c>
      <c r="E13501" s="13" t="s">
        <v>97</v>
      </c>
      <c r="F13501" s="17">
        <v>1342</v>
      </c>
      <c r="G13501" t="str">
        <f>_xlfn.XLOOKUP(tbl_GL[[#This Row],[Account_key]],tbl_COA[Account_key],tbl_COA[Class],"Not Found")</f>
        <v>Liabilities and Owners Equity</v>
      </c>
      <c r="H13501" t="str">
        <f>_xlfn.XLOOKUP(tbl_GL[[#This Row],[Account_key]],tbl_COA[Account_key],tbl_COA[SubClass],"Not Found")</f>
        <v>Liabilities</v>
      </c>
      <c r="I13501" t="str">
        <f>_xlfn.XLOOKUP(tbl_GL[[#This Row],[Account_key]],tbl_COA[Account_key],tbl_COA[SubClass2],"Not Found")</f>
        <v>Current Liabilities</v>
      </c>
      <c r="J13501" t="str">
        <f>_xlfn.XLOOKUP(tbl_GL[[#This Row],[Account_key]],tbl_COA[Account_key],tbl_COA[SubAccount],,0)</f>
        <v>Accrued Expenses</v>
      </c>
      <c r="K13501">
        <f>YEAR(tbl_GL[[#This Row],[Date]])</f>
        <v>2018</v>
      </c>
    </row>
    <row r="13502" spans="1:11" hidden="1" x14ac:dyDescent="0.35">
      <c r="A13502">
        <v>250.1</v>
      </c>
      <c r="B13502" s="24">
        <v>43251</v>
      </c>
      <c r="C13502">
        <v>6</v>
      </c>
      <c r="D13502" s="13">
        <v>240</v>
      </c>
      <c r="E13502" s="13" t="s">
        <v>56</v>
      </c>
      <c r="F13502" s="17">
        <v>-1750</v>
      </c>
      <c r="G13502" t="str">
        <f>_xlfn.XLOOKUP(tbl_GL[[#This Row],[Account_key]],tbl_COA[Account_key],tbl_COA[Class],"Not Found")</f>
        <v>Operating account</v>
      </c>
      <c r="H13502" t="str">
        <f>_xlfn.XLOOKUP(tbl_GL[[#This Row],[Account_key]],tbl_COA[Account_key],tbl_COA[SubClass],"Not Found")</f>
        <v>Operating Expenses</v>
      </c>
      <c r="I13502" t="str">
        <f>_xlfn.XLOOKUP(tbl_GL[[#This Row],[Account_key]],tbl_COA[Account_key],tbl_COA[SubClass2],"Not Found")</f>
        <v>Sales &amp; Distribution</v>
      </c>
      <c r="J13502" t="str">
        <f>_xlfn.XLOOKUP(tbl_GL[[#This Row],[Account_key]],tbl_COA[Account_key],tbl_COA[SubAccount],,0)</f>
        <v>Salaries</v>
      </c>
      <c r="K13502">
        <f>YEAR(tbl_GL[[#This Row],[Date]])</f>
        <v>2018</v>
      </c>
    </row>
    <row r="13503" spans="1:11" hidden="1" x14ac:dyDescent="0.35">
      <c r="A13503">
        <v>250.2</v>
      </c>
      <c r="B13503" s="24">
        <v>43251</v>
      </c>
      <c r="C13503">
        <v>6</v>
      </c>
      <c r="D13503" s="13">
        <v>10</v>
      </c>
      <c r="E13503" s="13" t="s">
        <v>56</v>
      </c>
      <c r="F13503" s="17">
        <v>-1750</v>
      </c>
      <c r="G13503" t="str">
        <f>_xlfn.XLOOKUP(tbl_GL[[#This Row],[Account_key]],tbl_COA[Account_key],tbl_COA[Class],"Not Found")</f>
        <v>Assets</v>
      </c>
      <c r="H13503" t="str">
        <f>_xlfn.XLOOKUP(tbl_GL[[#This Row],[Account_key]],tbl_COA[Account_key],tbl_COA[SubClass],"Not Found")</f>
        <v>Assets</v>
      </c>
      <c r="I13503" t="str">
        <f>_xlfn.XLOOKUP(tbl_GL[[#This Row],[Account_key]],tbl_COA[Account_key],tbl_COA[SubClass2],"Not Found")</f>
        <v>Current Assets</v>
      </c>
      <c r="J13503" t="str">
        <f>_xlfn.XLOOKUP(tbl_GL[[#This Row],[Account_key]],tbl_COA[Account_key],tbl_COA[SubAccount],,0)</f>
        <v>Cash at Bank</v>
      </c>
      <c r="K13503">
        <f>YEAR(tbl_GL[[#This Row],[Date]])</f>
        <v>2018</v>
      </c>
    </row>
    <row r="13504" spans="1:11" hidden="1" x14ac:dyDescent="0.35">
      <c r="A13504">
        <v>252.1</v>
      </c>
      <c r="B13504" s="24">
        <v>43251</v>
      </c>
      <c r="C13504">
        <v>6</v>
      </c>
      <c r="D13504" s="13">
        <v>380</v>
      </c>
      <c r="E13504" s="13" t="s">
        <v>101</v>
      </c>
      <c r="F13504" s="17">
        <v>-3500</v>
      </c>
      <c r="G13504" t="str">
        <f>_xlfn.XLOOKUP(tbl_GL[[#This Row],[Account_key]],tbl_COA[Account_key],tbl_COA[Class],"Not Found")</f>
        <v>Operating account</v>
      </c>
      <c r="H13504" t="str">
        <f>_xlfn.XLOOKUP(tbl_GL[[#This Row],[Account_key]],tbl_COA[Account_key],tbl_COA[SubClass],"Not Found")</f>
        <v>Depreciation &amp; Amortization</v>
      </c>
      <c r="I13504" t="str">
        <f>_xlfn.XLOOKUP(tbl_GL[[#This Row],[Account_key]],tbl_COA[Account_key],tbl_COA[SubClass2],"Not Found")</f>
        <v>Depreciation</v>
      </c>
      <c r="J13504" t="str">
        <f>_xlfn.XLOOKUP(tbl_GL[[#This Row],[Account_key]],tbl_COA[Account_key],tbl_COA[SubAccount],,0)</f>
        <v>Equipment</v>
      </c>
      <c r="K13504">
        <f>YEAR(tbl_GL[[#This Row],[Date]])</f>
        <v>2018</v>
      </c>
    </row>
    <row r="13505" spans="1:11" hidden="1" x14ac:dyDescent="0.35">
      <c r="A13505">
        <v>252.2</v>
      </c>
      <c r="B13505" s="24">
        <v>43251</v>
      </c>
      <c r="C13505">
        <v>6</v>
      </c>
      <c r="D13505" s="13">
        <v>90</v>
      </c>
      <c r="E13505" s="13" t="s">
        <v>101</v>
      </c>
      <c r="F13505" s="17">
        <v>-3500</v>
      </c>
      <c r="G13505" t="str">
        <f>_xlfn.XLOOKUP(tbl_GL[[#This Row],[Account_key]],tbl_COA[Account_key],tbl_COA[Class],"Not Found")</f>
        <v>Assets</v>
      </c>
      <c r="H13505" t="str">
        <f>_xlfn.XLOOKUP(tbl_GL[[#This Row],[Account_key]],tbl_COA[Account_key],tbl_COA[SubClass],"Not Found")</f>
        <v>Assets</v>
      </c>
      <c r="I13505" t="str">
        <f>_xlfn.XLOOKUP(tbl_GL[[#This Row],[Account_key]],tbl_COA[Account_key],tbl_COA[SubClass2],"Not Found")</f>
        <v>Non-Current Assets</v>
      </c>
      <c r="J13505" t="str">
        <f>_xlfn.XLOOKUP(tbl_GL[[#This Row],[Account_key]],tbl_COA[Account_key],tbl_COA[SubAccount],,0)</f>
        <v>Office Furniture &amp; Equipment</v>
      </c>
      <c r="K13505">
        <f>YEAR(tbl_GL[[#This Row],[Date]])</f>
        <v>2018</v>
      </c>
    </row>
    <row r="13506" spans="1:11" hidden="1" x14ac:dyDescent="0.35">
      <c r="A13506">
        <v>253.1</v>
      </c>
      <c r="B13506" s="24">
        <v>43252</v>
      </c>
      <c r="C13506">
        <v>6</v>
      </c>
      <c r="D13506" s="13">
        <v>10</v>
      </c>
      <c r="E13506" s="13" t="s">
        <v>98</v>
      </c>
      <c r="F13506" s="17">
        <v>-735</v>
      </c>
      <c r="G13506" t="str">
        <f>_xlfn.XLOOKUP(tbl_GL[[#This Row],[Account_key]],tbl_COA[Account_key],tbl_COA[Class],"Not Found")</f>
        <v>Assets</v>
      </c>
      <c r="H13506" t="str">
        <f>_xlfn.XLOOKUP(tbl_GL[[#This Row],[Account_key]],tbl_COA[Account_key],tbl_COA[SubClass],"Not Found")</f>
        <v>Assets</v>
      </c>
      <c r="I13506" t="str">
        <f>_xlfn.XLOOKUP(tbl_GL[[#This Row],[Account_key]],tbl_COA[Account_key],tbl_COA[SubClass2],"Not Found")</f>
        <v>Current Assets</v>
      </c>
      <c r="J13506" t="str">
        <f>_xlfn.XLOOKUP(tbl_GL[[#This Row],[Account_key]],tbl_COA[Account_key],tbl_COA[SubAccount],,0)</f>
        <v>Cash at Bank</v>
      </c>
      <c r="K13506">
        <f>YEAR(tbl_GL[[#This Row],[Date]])</f>
        <v>2018</v>
      </c>
    </row>
    <row r="13507" spans="1:11" hidden="1" x14ac:dyDescent="0.35">
      <c r="A13507">
        <v>253.2</v>
      </c>
      <c r="B13507" s="24">
        <v>43252</v>
      </c>
      <c r="C13507">
        <v>6</v>
      </c>
      <c r="D13507" s="13">
        <v>120</v>
      </c>
      <c r="E13507" s="13" t="s">
        <v>98</v>
      </c>
      <c r="F13507" s="17">
        <v>-735</v>
      </c>
      <c r="G13507" t="str">
        <f>_xlfn.XLOOKUP(tbl_GL[[#This Row],[Account_key]],tbl_COA[Account_key],tbl_COA[Class],"Not Found")</f>
        <v>Liabilities and Owners Equity</v>
      </c>
      <c r="H13507" t="str">
        <f>_xlfn.XLOOKUP(tbl_GL[[#This Row],[Account_key]],tbl_COA[Account_key],tbl_COA[SubClass],"Not Found")</f>
        <v>Liabilities</v>
      </c>
      <c r="I13507" t="str">
        <f>_xlfn.XLOOKUP(tbl_GL[[#This Row],[Account_key]],tbl_COA[Account_key],tbl_COA[SubClass2],"Not Found")</f>
        <v>Current Liabilities</v>
      </c>
      <c r="J13507" t="str">
        <f>_xlfn.XLOOKUP(tbl_GL[[#This Row],[Account_key]],tbl_COA[Account_key],tbl_COA[SubAccount],,0)</f>
        <v>Accrued Expenses</v>
      </c>
      <c r="K13507">
        <f>YEAR(tbl_GL[[#This Row],[Date]])</f>
        <v>2018</v>
      </c>
    </row>
    <row r="13508" spans="1:11" hidden="1" x14ac:dyDescent="0.35">
      <c r="A13508">
        <v>254.1</v>
      </c>
      <c r="B13508" s="24">
        <v>43252</v>
      </c>
      <c r="C13508">
        <v>6</v>
      </c>
      <c r="D13508" s="13">
        <v>60</v>
      </c>
      <c r="E13508" s="13" t="s">
        <v>84</v>
      </c>
      <c r="F13508" s="17">
        <v>10667</v>
      </c>
      <c r="G13508" t="str">
        <f>_xlfn.XLOOKUP(tbl_GL[[#This Row],[Account_key]],tbl_COA[Account_key],tbl_COA[Class],"Not Found")</f>
        <v>Assets</v>
      </c>
      <c r="H13508" t="str">
        <f>_xlfn.XLOOKUP(tbl_GL[[#This Row],[Account_key]],tbl_COA[Account_key],tbl_COA[SubClass],"Not Found")</f>
        <v>Assets</v>
      </c>
      <c r="I13508" t="str">
        <f>_xlfn.XLOOKUP(tbl_GL[[#This Row],[Account_key]],tbl_COA[Account_key],tbl_COA[SubClass2],"Not Found")</f>
        <v>Current Assets</v>
      </c>
      <c r="J13508" t="str">
        <f>_xlfn.XLOOKUP(tbl_GL[[#This Row],[Account_key]],tbl_COA[Account_key],tbl_COA[SubAccount],,0)</f>
        <v>Inventory</v>
      </c>
      <c r="K13508">
        <f>YEAR(tbl_GL[[#This Row],[Date]])</f>
        <v>2018</v>
      </c>
    </row>
    <row r="13509" spans="1:11" hidden="1" x14ac:dyDescent="0.35">
      <c r="A13509">
        <v>254.2</v>
      </c>
      <c r="B13509" s="24">
        <v>43252</v>
      </c>
      <c r="C13509">
        <v>6</v>
      </c>
      <c r="D13509" s="13">
        <v>110</v>
      </c>
      <c r="E13509" s="13" t="s">
        <v>84</v>
      </c>
      <c r="F13509" s="17">
        <v>10667</v>
      </c>
      <c r="G13509" t="str">
        <f>_xlfn.XLOOKUP(tbl_GL[[#This Row],[Account_key]],tbl_COA[Account_key],tbl_COA[Class],"Not Found")</f>
        <v>Liabilities and Owners Equity</v>
      </c>
      <c r="H13509" t="str">
        <f>_xlfn.XLOOKUP(tbl_GL[[#This Row],[Account_key]],tbl_COA[Account_key],tbl_COA[SubClass],"Not Found")</f>
        <v>Liabilities</v>
      </c>
      <c r="I13509" t="str">
        <f>_xlfn.XLOOKUP(tbl_GL[[#This Row],[Account_key]],tbl_COA[Account_key],tbl_COA[SubClass2],"Not Found")</f>
        <v>Current Liabilities</v>
      </c>
      <c r="J13509" t="str">
        <f>_xlfn.XLOOKUP(tbl_GL[[#This Row],[Account_key]],tbl_COA[Account_key],tbl_COA[SubAccount],,0)</f>
        <v>Trade Payables</v>
      </c>
      <c r="K13509">
        <f>YEAR(tbl_GL[[#This Row],[Date]])</f>
        <v>2018</v>
      </c>
    </row>
    <row r="13510" spans="1:11" hidden="1" x14ac:dyDescent="0.35">
      <c r="A13510">
        <v>255.1</v>
      </c>
      <c r="B13510" s="24">
        <v>43253</v>
      </c>
      <c r="C13510">
        <v>6</v>
      </c>
      <c r="D13510" s="13">
        <v>230</v>
      </c>
      <c r="E13510" s="13" t="s">
        <v>4</v>
      </c>
      <c r="F13510" s="17">
        <v>-431</v>
      </c>
      <c r="G13510" t="str">
        <f>_xlfn.XLOOKUP(tbl_GL[[#This Row],[Account_key]],tbl_COA[Account_key],tbl_COA[Class],"Not Found")</f>
        <v>Trading account</v>
      </c>
      <c r="H13510" t="str">
        <f>_xlfn.XLOOKUP(tbl_GL[[#This Row],[Account_key]],tbl_COA[Account_key],tbl_COA[SubClass],"Not Found")</f>
        <v>Cost of Sales</v>
      </c>
      <c r="I13510" t="str">
        <f>_xlfn.XLOOKUP(tbl_GL[[#This Row],[Account_key]],tbl_COA[Account_key],tbl_COA[SubClass2],"Not Found")</f>
        <v>Cost of Sales</v>
      </c>
      <c r="J13510" t="str">
        <f>_xlfn.XLOOKUP(tbl_GL[[#This Row],[Account_key]],tbl_COA[Account_key],tbl_COA[SubAccount],,0)</f>
        <v>Cost of Sales</v>
      </c>
      <c r="K13510">
        <f>YEAR(tbl_GL[[#This Row],[Date]])</f>
        <v>2018</v>
      </c>
    </row>
    <row r="13511" spans="1:11" hidden="1" x14ac:dyDescent="0.35">
      <c r="A13511">
        <v>255.2</v>
      </c>
      <c r="B13511" s="24">
        <v>43253</v>
      </c>
      <c r="C13511">
        <v>6</v>
      </c>
      <c r="D13511" s="13">
        <v>60</v>
      </c>
      <c r="E13511" s="13" t="s">
        <v>4</v>
      </c>
      <c r="F13511" s="17">
        <v>-431</v>
      </c>
      <c r="G13511" t="str">
        <f>_xlfn.XLOOKUP(tbl_GL[[#This Row],[Account_key]],tbl_COA[Account_key],tbl_COA[Class],"Not Found")</f>
        <v>Assets</v>
      </c>
      <c r="H13511" t="str">
        <f>_xlfn.XLOOKUP(tbl_GL[[#This Row],[Account_key]],tbl_COA[Account_key],tbl_COA[SubClass],"Not Found")</f>
        <v>Assets</v>
      </c>
      <c r="I13511" t="str">
        <f>_xlfn.XLOOKUP(tbl_GL[[#This Row],[Account_key]],tbl_COA[Account_key],tbl_COA[SubClass2],"Not Found")</f>
        <v>Current Assets</v>
      </c>
      <c r="J13511" t="str">
        <f>_xlfn.XLOOKUP(tbl_GL[[#This Row],[Account_key]],tbl_COA[Account_key],tbl_COA[SubAccount],,0)</f>
        <v>Inventory</v>
      </c>
      <c r="K13511">
        <f>YEAR(tbl_GL[[#This Row],[Date]])</f>
        <v>2018</v>
      </c>
    </row>
    <row r="13512" spans="1:11" hidden="1" x14ac:dyDescent="0.35">
      <c r="A13512">
        <v>256.10000000000002</v>
      </c>
      <c r="B13512" s="24">
        <v>43253</v>
      </c>
      <c r="C13512">
        <v>6</v>
      </c>
      <c r="D13512" s="13">
        <v>210</v>
      </c>
      <c r="E13512" s="13" t="s">
        <v>8</v>
      </c>
      <c r="F13512" s="17">
        <v>1078</v>
      </c>
      <c r="G13512" t="str">
        <f>_xlfn.XLOOKUP(tbl_GL[[#This Row],[Account_key]],tbl_COA[Account_key],tbl_COA[Class],"Not Found")</f>
        <v>Trading account</v>
      </c>
      <c r="H13512" t="str">
        <f>_xlfn.XLOOKUP(tbl_GL[[#This Row],[Account_key]],tbl_COA[Account_key],tbl_COA[SubClass],"Not Found")</f>
        <v>Sales</v>
      </c>
      <c r="I13512" t="str">
        <f>_xlfn.XLOOKUP(tbl_GL[[#This Row],[Account_key]],tbl_COA[Account_key],tbl_COA[SubClass2],"Not Found")</f>
        <v>Sales</v>
      </c>
      <c r="J13512" t="str">
        <f>_xlfn.XLOOKUP(tbl_GL[[#This Row],[Account_key]],tbl_COA[Account_key],tbl_COA[SubAccount],,0)</f>
        <v>Sales</v>
      </c>
      <c r="K13512">
        <f>YEAR(tbl_GL[[#This Row],[Date]])</f>
        <v>2018</v>
      </c>
    </row>
    <row r="13513" spans="1:11" hidden="1" x14ac:dyDescent="0.35">
      <c r="A13513">
        <v>256.2</v>
      </c>
      <c r="B13513" s="24">
        <v>43253</v>
      </c>
      <c r="C13513">
        <v>6</v>
      </c>
      <c r="D13513" s="13">
        <v>30</v>
      </c>
      <c r="E13513" s="13" t="s">
        <v>8</v>
      </c>
      <c r="F13513" s="17">
        <v>1078</v>
      </c>
      <c r="G13513" t="str">
        <f>_xlfn.XLOOKUP(tbl_GL[[#This Row],[Account_key]],tbl_COA[Account_key],tbl_COA[Class],"Not Found")</f>
        <v>Assets</v>
      </c>
      <c r="H13513" t="str">
        <f>_xlfn.XLOOKUP(tbl_GL[[#This Row],[Account_key]],tbl_COA[Account_key],tbl_COA[SubClass],"Not Found")</f>
        <v>Assets</v>
      </c>
      <c r="I13513" t="str">
        <f>_xlfn.XLOOKUP(tbl_GL[[#This Row],[Account_key]],tbl_COA[Account_key],tbl_COA[SubClass2],"Not Found")</f>
        <v>Current Assets</v>
      </c>
      <c r="J13513" t="str">
        <f>_xlfn.XLOOKUP(tbl_GL[[#This Row],[Account_key]],tbl_COA[Account_key],tbl_COA[SubAccount],,0)</f>
        <v>Trade Receivables</v>
      </c>
      <c r="K13513">
        <f>YEAR(tbl_GL[[#This Row],[Date]])</f>
        <v>2018</v>
      </c>
    </row>
    <row r="13514" spans="1:11" hidden="1" x14ac:dyDescent="0.35">
      <c r="A13514">
        <v>257.10000000000002</v>
      </c>
      <c r="B13514" s="24">
        <v>43255</v>
      </c>
      <c r="C13514">
        <v>6</v>
      </c>
      <c r="D13514" s="13">
        <v>230</v>
      </c>
      <c r="E13514" s="13" t="s">
        <v>4</v>
      </c>
      <c r="F13514" s="17">
        <v>-625</v>
      </c>
      <c r="G13514" t="str">
        <f>_xlfn.XLOOKUP(tbl_GL[[#This Row],[Account_key]],tbl_COA[Account_key],tbl_COA[Class],"Not Found")</f>
        <v>Trading account</v>
      </c>
      <c r="H13514" t="str">
        <f>_xlfn.XLOOKUP(tbl_GL[[#This Row],[Account_key]],tbl_COA[Account_key],tbl_COA[SubClass],"Not Found")</f>
        <v>Cost of Sales</v>
      </c>
      <c r="I13514" t="str">
        <f>_xlfn.XLOOKUP(tbl_GL[[#This Row],[Account_key]],tbl_COA[Account_key],tbl_COA[SubClass2],"Not Found")</f>
        <v>Cost of Sales</v>
      </c>
      <c r="J13514" t="str">
        <f>_xlfn.XLOOKUP(tbl_GL[[#This Row],[Account_key]],tbl_COA[Account_key],tbl_COA[SubAccount],,0)</f>
        <v>Cost of Sales</v>
      </c>
      <c r="K13514">
        <f>YEAR(tbl_GL[[#This Row],[Date]])</f>
        <v>2018</v>
      </c>
    </row>
    <row r="13515" spans="1:11" hidden="1" x14ac:dyDescent="0.35">
      <c r="A13515">
        <v>257.2</v>
      </c>
      <c r="B13515" s="24">
        <v>43255</v>
      </c>
      <c r="C13515">
        <v>6</v>
      </c>
      <c r="D13515" s="13">
        <v>60</v>
      </c>
      <c r="E13515" s="13" t="s">
        <v>4</v>
      </c>
      <c r="F13515" s="17">
        <v>-625</v>
      </c>
      <c r="G13515" t="str">
        <f>_xlfn.XLOOKUP(tbl_GL[[#This Row],[Account_key]],tbl_COA[Account_key],tbl_COA[Class],"Not Found")</f>
        <v>Assets</v>
      </c>
      <c r="H13515" t="str">
        <f>_xlfn.XLOOKUP(tbl_GL[[#This Row],[Account_key]],tbl_COA[Account_key],tbl_COA[SubClass],"Not Found")</f>
        <v>Assets</v>
      </c>
      <c r="I13515" t="str">
        <f>_xlfn.XLOOKUP(tbl_GL[[#This Row],[Account_key]],tbl_COA[Account_key],tbl_COA[SubClass2],"Not Found")</f>
        <v>Current Assets</v>
      </c>
      <c r="J13515" t="str">
        <f>_xlfn.XLOOKUP(tbl_GL[[#This Row],[Account_key]],tbl_COA[Account_key],tbl_COA[SubAccount],,0)</f>
        <v>Inventory</v>
      </c>
      <c r="K13515">
        <f>YEAR(tbl_GL[[#This Row],[Date]])</f>
        <v>2018</v>
      </c>
    </row>
    <row r="13516" spans="1:11" hidden="1" x14ac:dyDescent="0.35">
      <c r="A13516">
        <v>258.10000000000002</v>
      </c>
      <c r="B13516" s="24">
        <v>43255</v>
      </c>
      <c r="C13516">
        <v>6</v>
      </c>
      <c r="D13516" s="13">
        <v>210</v>
      </c>
      <c r="E13516" s="13" t="s">
        <v>7</v>
      </c>
      <c r="F13516" s="17">
        <v>1433</v>
      </c>
      <c r="G13516" t="str">
        <f>_xlfn.XLOOKUP(tbl_GL[[#This Row],[Account_key]],tbl_COA[Account_key],tbl_COA[Class],"Not Found")</f>
        <v>Trading account</v>
      </c>
      <c r="H13516" t="str">
        <f>_xlfn.XLOOKUP(tbl_GL[[#This Row],[Account_key]],tbl_COA[Account_key],tbl_COA[SubClass],"Not Found")</f>
        <v>Sales</v>
      </c>
      <c r="I13516" t="str">
        <f>_xlfn.XLOOKUP(tbl_GL[[#This Row],[Account_key]],tbl_COA[Account_key],tbl_COA[SubClass2],"Not Found")</f>
        <v>Sales</v>
      </c>
      <c r="J13516" t="str">
        <f>_xlfn.XLOOKUP(tbl_GL[[#This Row],[Account_key]],tbl_COA[Account_key],tbl_COA[SubAccount],,0)</f>
        <v>Sales</v>
      </c>
      <c r="K13516">
        <f>YEAR(tbl_GL[[#This Row],[Date]])</f>
        <v>2018</v>
      </c>
    </row>
    <row r="13517" spans="1:11" hidden="1" x14ac:dyDescent="0.35">
      <c r="A13517">
        <v>258.2</v>
      </c>
      <c r="B13517" s="24">
        <v>43255</v>
      </c>
      <c r="C13517">
        <v>6</v>
      </c>
      <c r="D13517" s="13">
        <v>10</v>
      </c>
      <c r="E13517" s="13" t="s">
        <v>7</v>
      </c>
      <c r="F13517" s="17">
        <v>1433</v>
      </c>
      <c r="G13517" t="str">
        <f>_xlfn.XLOOKUP(tbl_GL[[#This Row],[Account_key]],tbl_COA[Account_key],tbl_COA[Class],"Not Found")</f>
        <v>Assets</v>
      </c>
      <c r="H13517" t="str">
        <f>_xlfn.XLOOKUP(tbl_GL[[#This Row],[Account_key]],tbl_COA[Account_key],tbl_COA[SubClass],"Not Found")</f>
        <v>Assets</v>
      </c>
      <c r="I13517" t="str">
        <f>_xlfn.XLOOKUP(tbl_GL[[#This Row],[Account_key]],tbl_COA[Account_key],tbl_COA[SubClass2],"Not Found")</f>
        <v>Current Assets</v>
      </c>
      <c r="J13517" t="str">
        <f>_xlfn.XLOOKUP(tbl_GL[[#This Row],[Account_key]],tbl_COA[Account_key],tbl_COA[SubAccount],,0)</f>
        <v>Cash at Bank</v>
      </c>
      <c r="K13517">
        <f>YEAR(tbl_GL[[#This Row],[Date]])</f>
        <v>2018</v>
      </c>
    </row>
    <row r="13518" spans="1:11" hidden="1" x14ac:dyDescent="0.35">
      <c r="A13518">
        <v>259.10000000000002</v>
      </c>
      <c r="B13518" s="24">
        <v>43255</v>
      </c>
      <c r="C13518">
        <v>6</v>
      </c>
      <c r="D13518" s="13">
        <v>230</v>
      </c>
      <c r="E13518" s="13" t="s">
        <v>4</v>
      </c>
      <c r="F13518" s="17">
        <v>-2502</v>
      </c>
      <c r="G13518" t="str">
        <f>_xlfn.XLOOKUP(tbl_GL[[#This Row],[Account_key]],tbl_COA[Account_key],tbl_COA[Class],"Not Found")</f>
        <v>Trading account</v>
      </c>
      <c r="H13518" t="str">
        <f>_xlfn.XLOOKUP(tbl_GL[[#This Row],[Account_key]],tbl_COA[Account_key],tbl_COA[SubClass],"Not Found")</f>
        <v>Cost of Sales</v>
      </c>
      <c r="I13518" t="str">
        <f>_xlfn.XLOOKUP(tbl_GL[[#This Row],[Account_key]],tbl_COA[Account_key],tbl_COA[SubClass2],"Not Found")</f>
        <v>Cost of Sales</v>
      </c>
      <c r="J13518" t="str">
        <f>_xlfn.XLOOKUP(tbl_GL[[#This Row],[Account_key]],tbl_COA[Account_key],tbl_COA[SubAccount],,0)</f>
        <v>Cost of Sales</v>
      </c>
      <c r="K13518">
        <f>YEAR(tbl_GL[[#This Row],[Date]])</f>
        <v>2018</v>
      </c>
    </row>
    <row r="13519" spans="1:11" hidden="1" x14ac:dyDescent="0.35">
      <c r="A13519">
        <v>259.2</v>
      </c>
      <c r="B13519" s="24">
        <v>43255</v>
      </c>
      <c r="C13519">
        <v>6</v>
      </c>
      <c r="D13519" s="13">
        <v>60</v>
      </c>
      <c r="E13519" s="13" t="s">
        <v>4</v>
      </c>
      <c r="F13519" s="17">
        <v>-2502</v>
      </c>
      <c r="G13519" t="str">
        <f>_xlfn.XLOOKUP(tbl_GL[[#This Row],[Account_key]],tbl_COA[Account_key],tbl_COA[Class],"Not Found")</f>
        <v>Assets</v>
      </c>
      <c r="H13519" t="str">
        <f>_xlfn.XLOOKUP(tbl_GL[[#This Row],[Account_key]],tbl_COA[Account_key],tbl_COA[SubClass],"Not Found")</f>
        <v>Assets</v>
      </c>
      <c r="I13519" t="str">
        <f>_xlfn.XLOOKUP(tbl_GL[[#This Row],[Account_key]],tbl_COA[Account_key],tbl_COA[SubClass2],"Not Found")</f>
        <v>Current Assets</v>
      </c>
      <c r="J13519" t="str">
        <f>_xlfn.XLOOKUP(tbl_GL[[#This Row],[Account_key]],tbl_COA[Account_key],tbl_COA[SubAccount],,0)</f>
        <v>Inventory</v>
      </c>
      <c r="K13519">
        <f>YEAR(tbl_GL[[#This Row],[Date]])</f>
        <v>2018</v>
      </c>
    </row>
    <row r="13520" spans="1:11" hidden="1" x14ac:dyDescent="0.35">
      <c r="A13520">
        <v>260.10000000000002</v>
      </c>
      <c r="B13520" s="24">
        <v>43255</v>
      </c>
      <c r="C13520">
        <v>6</v>
      </c>
      <c r="D13520" s="13">
        <v>30</v>
      </c>
      <c r="E13520" s="13" t="s">
        <v>80</v>
      </c>
      <c r="F13520" s="17">
        <v>-6214</v>
      </c>
      <c r="G13520" t="str">
        <f>_xlfn.XLOOKUP(tbl_GL[[#This Row],[Account_key]],tbl_COA[Account_key],tbl_COA[Class],"Not Found")</f>
        <v>Assets</v>
      </c>
      <c r="H13520" t="str">
        <f>_xlfn.XLOOKUP(tbl_GL[[#This Row],[Account_key]],tbl_COA[Account_key],tbl_COA[SubClass],"Not Found")</f>
        <v>Assets</v>
      </c>
      <c r="I13520" t="str">
        <f>_xlfn.XLOOKUP(tbl_GL[[#This Row],[Account_key]],tbl_COA[Account_key],tbl_COA[SubClass2],"Not Found")</f>
        <v>Current Assets</v>
      </c>
      <c r="J13520" t="str">
        <f>_xlfn.XLOOKUP(tbl_GL[[#This Row],[Account_key]],tbl_COA[Account_key],tbl_COA[SubAccount],,0)</f>
        <v>Trade Receivables</v>
      </c>
      <c r="K13520">
        <f>YEAR(tbl_GL[[#This Row],[Date]])</f>
        <v>2018</v>
      </c>
    </row>
    <row r="13521" spans="1:11" hidden="1" x14ac:dyDescent="0.35">
      <c r="A13521">
        <v>260.2</v>
      </c>
      <c r="B13521" s="24">
        <v>43255</v>
      </c>
      <c r="C13521">
        <v>6</v>
      </c>
      <c r="D13521" s="13">
        <v>10</v>
      </c>
      <c r="E13521" s="13" t="s">
        <v>80</v>
      </c>
      <c r="F13521" s="17">
        <v>6214</v>
      </c>
      <c r="G13521" t="str">
        <f>_xlfn.XLOOKUP(tbl_GL[[#This Row],[Account_key]],tbl_COA[Account_key],tbl_COA[Class],"Not Found")</f>
        <v>Assets</v>
      </c>
      <c r="H13521" t="str">
        <f>_xlfn.XLOOKUP(tbl_GL[[#This Row],[Account_key]],tbl_COA[Account_key],tbl_COA[SubClass],"Not Found")</f>
        <v>Assets</v>
      </c>
      <c r="I13521" t="str">
        <f>_xlfn.XLOOKUP(tbl_GL[[#This Row],[Account_key]],tbl_COA[Account_key],tbl_COA[SubClass2],"Not Found")</f>
        <v>Current Assets</v>
      </c>
      <c r="J13521" t="str">
        <f>_xlfn.XLOOKUP(tbl_GL[[#This Row],[Account_key]],tbl_COA[Account_key],tbl_COA[SubAccount],,0)</f>
        <v>Cash at Bank</v>
      </c>
      <c r="K13521">
        <f>YEAR(tbl_GL[[#This Row],[Date]])</f>
        <v>2018</v>
      </c>
    </row>
    <row r="13522" spans="1:11" hidden="1" x14ac:dyDescent="0.35">
      <c r="A13522">
        <v>261.10000000000002</v>
      </c>
      <c r="B13522" s="24">
        <v>43255</v>
      </c>
      <c r="C13522">
        <v>6</v>
      </c>
      <c r="D13522" s="13">
        <v>210</v>
      </c>
      <c r="E13522" s="13" t="s">
        <v>8</v>
      </c>
      <c r="F13522" s="17">
        <v>6255</v>
      </c>
      <c r="G13522" t="str">
        <f>_xlfn.XLOOKUP(tbl_GL[[#This Row],[Account_key]],tbl_COA[Account_key],tbl_COA[Class],"Not Found")</f>
        <v>Trading account</v>
      </c>
      <c r="H13522" t="str">
        <f>_xlfn.XLOOKUP(tbl_GL[[#This Row],[Account_key]],tbl_COA[Account_key],tbl_COA[SubClass],"Not Found")</f>
        <v>Sales</v>
      </c>
      <c r="I13522" t="str">
        <f>_xlfn.XLOOKUP(tbl_GL[[#This Row],[Account_key]],tbl_COA[Account_key],tbl_COA[SubClass2],"Not Found")</f>
        <v>Sales</v>
      </c>
      <c r="J13522" t="str">
        <f>_xlfn.XLOOKUP(tbl_GL[[#This Row],[Account_key]],tbl_COA[Account_key],tbl_COA[SubAccount],,0)</f>
        <v>Sales</v>
      </c>
      <c r="K13522">
        <f>YEAR(tbl_GL[[#This Row],[Date]])</f>
        <v>2018</v>
      </c>
    </row>
    <row r="13523" spans="1:11" hidden="1" x14ac:dyDescent="0.35">
      <c r="A13523">
        <v>261.2</v>
      </c>
      <c r="B13523" s="24">
        <v>43255</v>
      </c>
      <c r="C13523">
        <v>6</v>
      </c>
      <c r="D13523" s="13">
        <v>30</v>
      </c>
      <c r="E13523" s="13" t="s">
        <v>8</v>
      </c>
      <c r="F13523" s="17">
        <v>6255</v>
      </c>
      <c r="G13523" t="str">
        <f>_xlfn.XLOOKUP(tbl_GL[[#This Row],[Account_key]],tbl_COA[Account_key],tbl_COA[Class],"Not Found")</f>
        <v>Assets</v>
      </c>
      <c r="H13523" t="str">
        <f>_xlfn.XLOOKUP(tbl_GL[[#This Row],[Account_key]],tbl_COA[Account_key],tbl_COA[SubClass],"Not Found")</f>
        <v>Assets</v>
      </c>
      <c r="I13523" t="str">
        <f>_xlfn.XLOOKUP(tbl_GL[[#This Row],[Account_key]],tbl_COA[Account_key],tbl_COA[SubClass2],"Not Found")</f>
        <v>Current Assets</v>
      </c>
      <c r="J13523" t="str">
        <f>_xlfn.XLOOKUP(tbl_GL[[#This Row],[Account_key]],tbl_COA[Account_key],tbl_COA[SubAccount],,0)</f>
        <v>Trade Receivables</v>
      </c>
      <c r="K13523">
        <f>YEAR(tbl_GL[[#This Row],[Date]])</f>
        <v>2018</v>
      </c>
    </row>
    <row r="13524" spans="1:11" hidden="1" x14ac:dyDescent="0.35">
      <c r="A13524">
        <v>262.10000000000002</v>
      </c>
      <c r="B13524" s="24">
        <v>43256</v>
      </c>
      <c r="C13524">
        <v>6</v>
      </c>
      <c r="D13524" s="13">
        <v>10</v>
      </c>
      <c r="E13524" s="13" t="s">
        <v>98</v>
      </c>
      <c r="F13524" s="17">
        <v>-938</v>
      </c>
      <c r="G13524" t="str">
        <f>_xlfn.XLOOKUP(tbl_GL[[#This Row],[Account_key]],tbl_COA[Account_key],tbl_COA[Class],"Not Found")</f>
        <v>Assets</v>
      </c>
      <c r="H13524" t="str">
        <f>_xlfn.XLOOKUP(tbl_GL[[#This Row],[Account_key]],tbl_COA[Account_key],tbl_COA[SubClass],"Not Found")</f>
        <v>Assets</v>
      </c>
      <c r="I13524" t="str">
        <f>_xlfn.XLOOKUP(tbl_GL[[#This Row],[Account_key]],tbl_COA[Account_key],tbl_COA[SubClass2],"Not Found")</f>
        <v>Current Assets</v>
      </c>
      <c r="J13524" t="str">
        <f>_xlfn.XLOOKUP(tbl_GL[[#This Row],[Account_key]],tbl_COA[Account_key],tbl_COA[SubAccount],,0)</f>
        <v>Cash at Bank</v>
      </c>
      <c r="K13524">
        <f>YEAR(tbl_GL[[#This Row],[Date]])</f>
        <v>2018</v>
      </c>
    </row>
    <row r="13525" spans="1:11" hidden="1" x14ac:dyDescent="0.35">
      <c r="A13525">
        <v>262.2</v>
      </c>
      <c r="B13525" s="24">
        <v>43256</v>
      </c>
      <c r="C13525">
        <v>6</v>
      </c>
      <c r="D13525" s="13">
        <v>120</v>
      </c>
      <c r="E13525" s="13" t="s">
        <v>98</v>
      </c>
      <c r="F13525" s="17">
        <v>-938</v>
      </c>
      <c r="G13525" t="str">
        <f>_xlfn.XLOOKUP(tbl_GL[[#This Row],[Account_key]],tbl_COA[Account_key],tbl_COA[Class],"Not Found")</f>
        <v>Liabilities and Owners Equity</v>
      </c>
      <c r="H13525" t="str">
        <f>_xlfn.XLOOKUP(tbl_GL[[#This Row],[Account_key]],tbl_COA[Account_key],tbl_COA[SubClass],"Not Found")</f>
        <v>Liabilities</v>
      </c>
      <c r="I13525" t="str">
        <f>_xlfn.XLOOKUP(tbl_GL[[#This Row],[Account_key]],tbl_COA[Account_key],tbl_COA[SubClass2],"Not Found")</f>
        <v>Current Liabilities</v>
      </c>
      <c r="J13525" t="str">
        <f>_xlfn.XLOOKUP(tbl_GL[[#This Row],[Account_key]],tbl_COA[Account_key],tbl_COA[SubAccount],,0)</f>
        <v>Accrued Expenses</v>
      </c>
      <c r="K13525">
        <f>YEAR(tbl_GL[[#This Row],[Date]])</f>
        <v>2018</v>
      </c>
    </row>
    <row r="13526" spans="1:11" hidden="1" x14ac:dyDescent="0.35">
      <c r="A13526">
        <v>263.10000000000002</v>
      </c>
      <c r="B13526" s="24">
        <v>43256</v>
      </c>
      <c r="C13526">
        <v>6</v>
      </c>
      <c r="D13526" s="13">
        <v>10</v>
      </c>
      <c r="E13526" s="13" t="s">
        <v>98</v>
      </c>
      <c r="F13526" s="17">
        <v>-1102</v>
      </c>
      <c r="G13526" t="str">
        <f>_xlfn.XLOOKUP(tbl_GL[[#This Row],[Account_key]],tbl_COA[Account_key],tbl_COA[Class],"Not Found")</f>
        <v>Assets</v>
      </c>
      <c r="H13526" t="str">
        <f>_xlfn.XLOOKUP(tbl_GL[[#This Row],[Account_key]],tbl_COA[Account_key],tbl_COA[SubClass],"Not Found")</f>
        <v>Assets</v>
      </c>
      <c r="I13526" t="str">
        <f>_xlfn.XLOOKUP(tbl_GL[[#This Row],[Account_key]],tbl_COA[Account_key],tbl_COA[SubClass2],"Not Found")</f>
        <v>Current Assets</v>
      </c>
      <c r="J13526" t="str">
        <f>_xlfn.XLOOKUP(tbl_GL[[#This Row],[Account_key]],tbl_COA[Account_key],tbl_COA[SubAccount],,0)</f>
        <v>Cash at Bank</v>
      </c>
      <c r="K13526">
        <f>YEAR(tbl_GL[[#This Row],[Date]])</f>
        <v>2018</v>
      </c>
    </row>
    <row r="13527" spans="1:11" hidden="1" x14ac:dyDescent="0.35">
      <c r="A13527">
        <v>263.2</v>
      </c>
      <c r="B13527" s="24">
        <v>43256</v>
      </c>
      <c r="C13527">
        <v>6</v>
      </c>
      <c r="D13527" s="13">
        <v>120</v>
      </c>
      <c r="E13527" s="13" t="s">
        <v>98</v>
      </c>
      <c r="F13527" s="17">
        <v>-1102</v>
      </c>
      <c r="G13527" t="str">
        <f>_xlfn.XLOOKUP(tbl_GL[[#This Row],[Account_key]],tbl_COA[Account_key],tbl_COA[Class],"Not Found")</f>
        <v>Liabilities and Owners Equity</v>
      </c>
      <c r="H13527" t="str">
        <f>_xlfn.XLOOKUP(tbl_GL[[#This Row],[Account_key]],tbl_COA[Account_key],tbl_COA[SubClass],"Not Found")</f>
        <v>Liabilities</v>
      </c>
      <c r="I13527" t="str">
        <f>_xlfn.XLOOKUP(tbl_GL[[#This Row],[Account_key]],tbl_COA[Account_key],tbl_COA[SubClass2],"Not Found")</f>
        <v>Current Liabilities</v>
      </c>
      <c r="J13527" t="str">
        <f>_xlfn.XLOOKUP(tbl_GL[[#This Row],[Account_key]],tbl_COA[Account_key],tbl_COA[SubAccount],,0)</f>
        <v>Accrued Expenses</v>
      </c>
      <c r="K13527">
        <f>YEAR(tbl_GL[[#This Row],[Date]])</f>
        <v>2018</v>
      </c>
    </row>
    <row r="13528" spans="1:11" hidden="1" x14ac:dyDescent="0.35">
      <c r="A13528">
        <v>264.10000000000002</v>
      </c>
      <c r="B13528" s="24">
        <v>43256</v>
      </c>
      <c r="C13528">
        <v>6</v>
      </c>
      <c r="D13528" s="13">
        <v>300</v>
      </c>
      <c r="E13528" s="13" t="s">
        <v>97</v>
      </c>
      <c r="F13528" s="17">
        <v>-1249</v>
      </c>
      <c r="G13528" t="str">
        <f>_xlfn.XLOOKUP(tbl_GL[[#This Row],[Account_key]],tbl_COA[Account_key],tbl_COA[Class],"Not Found")</f>
        <v>Operating account</v>
      </c>
      <c r="H13528" t="str">
        <f>_xlfn.XLOOKUP(tbl_GL[[#This Row],[Account_key]],tbl_COA[Account_key],tbl_COA[SubClass],"Not Found")</f>
        <v>Operating Expenses</v>
      </c>
      <c r="I13528" t="str">
        <f>_xlfn.XLOOKUP(tbl_GL[[#This Row],[Account_key]],tbl_COA[Account_key],tbl_COA[SubClass2],"Not Found")</f>
        <v>Administration</v>
      </c>
      <c r="J13528" t="str">
        <f>_xlfn.XLOOKUP(tbl_GL[[#This Row],[Account_key]],tbl_COA[Account_key],tbl_COA[SubAccount],,0)</f>
        <v>Entertainment</v>
      </c>
      <c r="K13528">
        <f>YEAR(tbl_GL[[#This Row],[Date]])</f>
        <v>2018</v>
      </c>
    </row>
    <row r="13529" spans="1:11" hidden="1" x14ac:dyDescent="0.35">
      <c r="A13529">
        <v>264.2</v>
      </c>
      <c r="B13529" s="24">
        <v>43256</v>
      </c>
      <c r="C13529">
        <v>6</v>
      </c>
      <c r="D13529" s="13">
        <v>120</v>
      </c>
      <c r="E13529" s="13" t="s">
        <v>97</v>
      </c>
      <c r="F13529" s="17">
        <v>1249</v>
      </c>
      <c r="G13529" t="str">
        <f>_xlfn.XLOOKUP(tbl_GL[[#This Row],[Account_key]],tbl_COA[Account_key],tbl_COA[Class],"Not Found")</f>
        <v>Liabilities and Owners Equity</v>
      </c>
      <c r="H13529" t="str">
        <f>_xlfn.XLOOKUP(tbl_GL[[#This Row],[Account_key]],tbl_COA[Account_key],tbl_COA[SubClass],"Not Found")</f>
        <v>Liabilities</v>
      </c>
      <c r="I13529" t="str">
        <f>_xlfn.XLOOKUP(tbl_GL[[#This Row],[Account_key]],tbl_COA[Account_key],tbl_COA[SubClass2],"Not Found")</f>
        <v>Current Liabilities</v>
      </c>
      <c r="J13529" t="str">
        <f>_xlfn.XLOOKUP(tbl_GL[[#This Row],[Account_key]],tbl_COA[Account_key],tbl_COA[SubAccount],,0)</f>
        <v>Accrued Expenses</v>
      </c>
      <c r="K13529">
        <f>YEAR(tbl_GL[[#This Row],[Date]])</f>
        <v>2018</v>
      </c>
    </row>
    <row r="13530" spans="1:11" hidden="1" x14ac:dyDescent="0.35">
      <c r="A13530">
        <v>265.10000000000002</v>
      </c>
      <c r="B13530" s="24">
        <v>43256</v>
      </c>
      <c r="C13530">
        <v>6</v>
      </c>
      <c r="D13530" s="13">
        <v>10</v>
      </c>
      <c r="E13530" s="13" t="s">
        <v>84</v>
      </c>
      <c r="F13530" s="17">
        <v>-10667</v>
      </c>
      <c r="G13530" t="str">
        <f>_xlfn.XLOOKUP(tbl_GL[[#This Row],[Account_key]],tbl_COA[Account_key],tbl_COA[Class],"Not Found")</f>
        <v>Assets</v>
      </c>
      <c r="H13530" t="str">
        <f>_xlfn.XLOOKUP(tbl_GL[[#This Row],[Account_key]],tbl_COA[Account_key],tbl_COA[SubClass],"Not Found")</f>
        <v>Assets</v>
      </c>
      <c r="I13530" t="str">
        <f>_xlfn.XLOOKUP(tbl_GL[[#This Row],[Account_key]],tbl_COA[Account_key],tbl_COA[SubClass2],"Not Found")</f>
        <v>Current Assets</v>
      </c>
      <c r="J13530" t="str">
        <f>_xlfn.XLOOKUP(tbl_GL[[#This Row],[Account_key]],tbl_COA[Account_key],tbl_COA[SubAccount],,0)</f>
        <v>Cash at Bank</v>
      </c>
      <c r="K13530">
        <f>YEAR(tbl_GL[[#This Row],[Date]])</f>
        <v>2018</v>
      </c>
    </row>
    <row r="13531" spans="1:11" hidden="1" x14ac:dyDescent="0.35">
      <c r="A13531">
        <v>265.2</v>
      </c>
      <c r="B13531" s="24">
        <v>43256</v>
      </c>
      <c r="C13531">
        <v>6</v>
      </c>
      <c r="D13531" s="13">
        <v>110</v>
      </c>
      <c r="E13531" s="13" t="s">
        <v>84</v>
      </c>
      <c r="F13531" s="17">
        <v>-10667</v>
      </c>
      <c r="G13531" t="str">
        <f>_xlfn.XLOOKUP(tbl_GL[[#This Row],[Account_key]],tbl_COA[Account_key],tbl_COA[Class],"Not Found")</f>
        <v>Liabilities and Owners Equity</v>
      </c>
      <c r="H13531" t="str">
        <f>_xlfn.XLOOKUP(tbl_GL[[#This Row],[Account_key]],tbl_COA[Account_key],tbl_COA[SubClass],"Not Found")</f>
        <v>Liabilities</v>
      </c>
      <c r="I13531" t="str">
        <f>_xlfn.XLOOKUP(tbl_GL[[#This Row],[Account_key]],tbl_COA[Account_key],tbl_COA[SubClass2],"Not Found")</f>
        <v>Current Liabilities</v>
      </c>
      <c r="J13531" t="str">
        <f>_xlfn.XLOOKUP(tbl_GL[[#This Row],[Account_key]],tbl_COA[Account_key],tbl_COA[SubAccount],,0)</f>
        <v>Trade Payables</v>
      </c>
      <c r="K13531">
        <f>YEAR(tbl_GL[[#This Row],[Date]])</f>
        <v>2018</v>
      </c>
    </row>
    <row r="13532" spans="1:11" hidden="1" x14ac:dyDescent="0.35">
      <c r="A13532">
        <v>266.10000000000002</v>
      </c>
      <c r="B13532" s="24">
        <v>43259</v>
      </c>
      <c r="C13532">
        <v>6</v>
      </c>
      <c r="D13532" s="13">
        <v>260</v>
      </c>
      <c r="E13532" s="13" t="s">
        <v>97</v>
      </c>
      <c r="F13532" s="17">
        <v>-1237</v>
      </c>
      <c r="G13532" t="str">
        <f>_xlfn.XLOOKUP(tbl_GL[[#This Row],[Account_key]],tbl_COA[Account_key],tbl_COA[Class],"Not Found")</f>
        <v>Operating account</v>
      </c>
      <c r="H13532" t="str">
        <f>_xlfn.XLOOKUP(tbl_GL[[#This Row],[Account_key]],tbl_COA[Account_key],tbl_COA[SubClass],"Not Found")</f>
        <v>Operating Expenses</v>
      </c>
      <c r="I13532" t="str">
        <f>_xlfn.XLOOKUP(tbl_GL[[#This Row],[Account_key]],tbl_COA[Account_key],tbl_COA[SubClass2],"Not Found")</f>
        <v>Marketing</v>
      </c>
      <c r="J13532" t="str">
        <f>_xlfn.XLOOKUP(tbl_GL[[#This Row],[Account_key]],tbl_COA[Account_key],tbl_COA[SubAccount],,0)</f>
        <v>Commissions</v>
      </c>
      <c r="K13532">
        <f>YEAR(tbl_GL[[#This Row],[Date]])</f>
        <v>2018</v>
      </c>
    </row>
    <row r="13533" spans="1:11" hidden="1" x14ac:dyDescent="0.35">
      <c r="A13533">
        <v>266.2</v>
      </c>
      <c r="B13533" s="24">
        <v>43259</v>
      </c>
      <c r="C13533">
        <v>6</v>
      </c>
      <c r="D13533" s="13">
        <v>120</v>
      </c>
      <c r="E13533" s="13" t="s">
        <v>97</v>
      </c>
      <c r="F13533" s="17">
        <v>1237</v>
      </c>
      <c r="G13533" t="str">
        <f>_xlfn.XLOOKUP(tbl_GL[[#This Row],[Account_key]],tbl_COA[Account_key],tbl_COA[Class],"Not Found")</f>
        <v>Liabilities and Owners Equity</v>
      </c>
      <c r="H13533" t="str">
        <f>_xlfn.XLOOKUP(tbl_GL[[#This Row],[Account_key]],tbl_COA[Account_key],tbl_COA[SubClass],"Not Found")</f>
        <v>Liabilities</v>
      </c>
      <c r="I13533" t="str">
        <f>_xlfn.XLOOKUP(tbl_GL[[#This Row],[Account_key]],tbl_COA[Account_key],tbl_COA[SubClass2],"Not Found")</f>
        <v>Current Liabilities</v>
      </c>
      <c r="J13533" t="str">
        <f>_xlfn.XLOOKUP(tbl_GL[[#This Row],[Account_key]],tbl_COA[Account_key],tbl_COA[SubAccount],,0)</f>
        <v>Accrued Expenses</v>
      </c>
      <c r="K13533">
        <f>YEAR(tbl_GL[[#This Row],[Date]])</f>
        <v>2018</v>
      </c>
    </row>
    <row r="13534" spans="1:11" hidden="1" x14ac:dyDescent="0.35">
      <c r="A13534">
        <v>267.10000000000002</v>
      </c>
      <c r="B13534" s="24">
        <v>43261</v>
      </c>
      <c r="C13534">
        <v>6</v>
      </c>
      <c r="D13534" s="13">
        <v>290</v>
      </c>
      <c r="E13534" s="13" t="s">
        <v>99</v>
      </c>
      <c r="F13534" s="17">
        <v>-69</v>
      </c>
      <c r="G13534" t="str">
        <f>_xlfn.XLOOKUP(tbl_GL[[#This Row],[Account_key]],tbl_COA[Account_key],tbl_COA[Class],"Not Found")</f>
        <v>Operating account</v>
      </c>
      <c r="H13534" t="str">
        <f>_xlfn.XLOOKUP(tbl_GL[[#This Row],[Account_key]],tbl_COA[Account_key],tbl_COA[SubClass],"Not Found")</f>
        <v>Operating Expenses</v>
      </c>
      <c r="I13534" t="str">
        <f>_xlfn.XLOOKUP(tbl_GL[[#This Row],[Account_key]],tbl_COA[Account_key],tbl_COA[SubClass2],"Not Found")</f>
        <v>Administration</v>
      </c>
      <c r="J13534" t="str">
        <f>_xlfn.XLOOKUP(tbl_GL[[#This Row],[Account_key]],tbl_COA[Account_key],tbl_COA[SubAccount],,0)</f>
        <v>Travel</v>
      </c>
      <c r="K13534">
        <f>YEAR(tbl_GL[[#This Row],[Date]])</f>
        <v>2018</v>
      </c>
    </row>
    <row r="13535" spans="1:11" hidden="1" x14ac:dyDescent="0.35">
      <c r="A13535">
        <v>267.2</v>
      </c>
      <c r="B13535" s="24">
        <v>43261</v>
      </c>
      <c r="C13535">
        <v>6</v>
      </c>
      <c r="D13535" s="13">
        <v>20</v>
      </c>
      <c r="E13535" s="13" t="s">
        <v>99</v>
      </c>
      <c r="F13535" s="17">
        <v>-69</v>
      </c>
      <c r="G13535" t="str">
        <f>_xlfn.XLOOKUP(tbl_GL[[#This Row],[Account_key]],tbl_COA[Account_key],tbl_COA[Class],"Not Found")</f>
        <v>Assets</v>
      </c>
      <c r="H13535" t="str">
        <f>_xlfn.XLOOKUP(tbl_GL[[#This Row],[Account_key]],tbl_COA[Account_key],tbl_COA[SubClass],"Not Found")</f>
        <v>Assets</v>
      </c>
      <c r="I13535" t="str">
        <f>_xlfn.XLOOKUP(tbl_GL[[#This Row],[Account_key]],tbl_COA[Account_key],tbl_COA[SubClass2],"Not Found")</f>
        <v>Current Assets</v>
      </c>
      <c r="J13535" t="str">
        <f>_xlfn.XLOOKUP(tbl_GL[[#This Row],[Account_key]],tbl_COA[Account_key],tbl_COA[SubAccount],,0)</f>
        <v>Cash in hand</v>
      </c>
      <c r="K13535">
        <f>YEAR(tbl_GL[[#This Row],[Date]])</f>
        <v>2018</v>
      </c>
    </row>
    <row r="13536" spans="1:11" hidden="1" x14ac:dyDescent="0.35">
      <c r="A13536">
        <v>268.10000000000002</v>
      </c>
      <c r="B13536" s="24">
        <v>43261</v>
      </c>
      <c r="C13536">
        <v>6</v>
      </c>
      <c r="D13536" s="13">
        <v>260</v>
      </c>
      <c r="E13536" s="13" t="s">
        <v>83</v>
      </c>
      <c r="F13536" s="17">
        <v>464</v>
      </c>
      <c r="G13536" t="str">
        <f>_xlfn.XLOOKUP(tbl_GL[[#This Row],[Account_key]],tbl_COA[Account_key],tbl_COA[Class],"Not Found")</f>
        <v>Operating account</v>
      </c>
      <c r="H13536" t="str">
        <f>_xlfn.XLOOKUP(tbl_GL[[#This Row],[Account_key]],tbl_COA[Account_key],tbl_COA[SubClass],"Not Found")</f>
        <v>Operating Expenses</v>
      </c>
      <c r="I13536" t="str">
        <f>_xlfn.XLOOKUP(tbl_GL[[#This Row],[Account_key]],tbl_COA[Account_key],tbl_COA[SubClass2],"Not Found")</f>
        <v>Marketing</v>
      </c>
      <c r="J13536" t="str">
        <f>_xlfn.XLOOKUP(tbl_GL[[#This Row],[Account_key]],tbl_COA[Account_key],tbl_COA[SubAccount],,0)</f>
        <v>Commissions</v>
      </c>
      <c r="K13536">
        <f>YEAR(tbl_GL[[#This Row],[Date]])</f>
        <v>2018</v>
      </c>
    </row>
    <row r="13537" spans="1:11" hidden="1" x14ac:dyDescent="0.35">
      <c r="A13537">
        <v>268.2</v>
      </c>
      <c r="B13537" s="24">
        <v>43261</v>
      </c>
      <c r="C13537">
        <v>6</v>
      </c>
      <c r="D13537" s="13">
        <v>20</v>
      </c>
      <c r="E13537" s="13" t="s">
        <v>83</v>
      </c>
      <c r="F13537" s="17">
        <v>464</v>
      </c>
      <c r="G13537" t="str">
        <f>_xlfn.XLOOKUP(tbl_GL[[#This Row],[Account_key]],tbl_COA[Account_key],tbl_COA[Class],"Not Found")</f>
        <v>Assets</v>
      </c>
      <c r="H13537" t="str">
        <f>_xlfn.XLOOKUP(tbl_GL[[#This Row],[Account_key]],tbl_COA[Account_key],tbl_COA[SubClass],"Not Found")</f>
        <v>Assets</v>
      </c>
      <c r="I13537" t="str">
        <f>_xlfn.XLOOKUP(tbl_GL[[#This Row],[Account_key]],tbl_COA[Account_key],tbl_COA[SubClass2],"Not Found")</f>
        <v>Current Assets</v>
      </c>
      <c r="J13537" t="str">
        <f>_xlfn.XLOOKUP(tbl_GL[[#This Row],[Account_key]],tbl_COA[Account_key],tbl_COA[SubAccount],,0)</f>
        <v>Cash in hand</v>
      </c>
      <c r="K13537">
        <f>YEAR(tbl_GL[[#This Row],[Date]])</f>
        <v>2018</v>
      </c>
    </row>
    <row r="13538" spans="1:11" hidden="1" x14ac:dyDescent="0.35">
      <c r="A13538">
        <v>269.10000000000002</v>
      </c>
      <c r="B13538" s="24">
        <v>43262</v>
      </c>
      <c r="C13538">
        <v>6</v>
      </c>
      <c r="D13538" s="13">
        <v>300</v>
      </c>
      <c r="E13538" s="13" t="s">
        <v>97</v>
      </c>
      <c r="F13538" s="17">
        <v>-1339</v>
      </c>
      <c r="G13538" t="str">
        <f>_xlfn.XLOOKUP(tbl_GL[[#This Row],[Account_key]],tbl_COA[Account_key],tbl_COA[Class],"Not Found")</f>
        <v>Operating account</v>
      </c>
      <c r="H13538" t="str">
        <f>_xlfn.XLOOKUP(tbl_GL[[#This Row],[Account_key]],tbl_COA[Account_key],tbl_COA[SubClass],"Not Found")</f>
        <v>Operating Expenses</v>
      </c>
      <c r="I13538" t="str">
        <f>_xlfn.XLOOKUP(tbl_GL[[#This Row],[Account_key]],tbl_COA[Account_key],tbl_COA[SubClass2],"Not Found")</f>
        <v>Administration</v>
      </c>
      <c r="J13538" t="str">
        <f>_xlfn.XLOOKUP(tbl_GL[[#This Row],[Account_key]],tbl_COA[Account_key],tbl_COA[SubAccount],,0)</f>
        <v>Entertainment</v>
      </c>
      <c r="K13538">
        <f>YEAR(tbl_GL[[#This Row],[Date]])</f>
        <v>2018</v>
      </c>
    </row>
    <row r="13539" spans="1:11" hidden="1" x14ac:dyDescent="0.35">
      <c r="A13539">
        <v>269.2</v>
      </c>
      <c r="B13539" s="24">
        <v>43262</v>
      </c>
      <c r="C13539">
        <v>6</v>
      </c>
      <c r="D13539" s="13">
        <v>120</v>
      </c>
      <c r="E13539" s="13" t="s">
        <v>97</v>
      </c>
      <c r="F13539" s="17">
        <v>1339</v>
      </c>
      <c r="G13539" t="str">
        <f>_xlfn.XLOOKUP(tbl_GL[[#This Row],[Account_key]],tbl_COA[Account_key],tbl_COA[Class],"Not Found")</f>
        <v>Liabilities and Owners Equity</v>
      </c>
      <c r="H13539" t="str">
        <f>_xlfn.XLOOKUP(tbl_GL[[#This Row],[Account_key]],tbl_COA[Account_key],tbl_COA[SubClass],"Not Found")</f>
        <v>Liabilities</v>
      </c>
      <c r="I13539" t="str">
        <f>_xlfn.XLOOKUP(tbl_GL[[#This Row],[Account_key]],tbl_COA[Account_key],tbl_COA[SubClass2],"Not Found")</f>
        <v>Current Liabilities</v>
      </c>
      <c r="J13539" t="str">
        <f>_xlfn.XLOOKUP(tbl_GL[[#This Row],[Account_key]],tbl_COA[Account_key],tbl_COA[SubAccount],,0)</f>
        <v>Accrued Expenses</v>
      </c>
      <c r="K13539">
        <f>YEAR(tbl_GL[[#This Row],[Date]])</f>
        <v>2018</v>
      </c>
    </row>
    <row r="13540" spans="1:11" hidden="1" x14ac:dyDescent="0.35">
      <c r="A13540">
        <v>270.10000000000002</v>
      </c>
      <c r="B13540" s="24">
        <v>43265</v>
      </c>
      <c r="C13540">
        <v>6</v>
      </c>
      <c r="D13540" s="13">
        <v>230</v>
      </c>
      <c r="E13540" s="13" t="s">
        <v>4</v>
      </c>
      <c r="F13540" s="17">
        <v>-723</v>
      </c>
      <c r="G13540" t="str">
        <f>_xlfn.XLOOKUP(tbl_GL[[#This Row],[Account_key]],tbl_COA[Account_key],tbl_COA[Class],"Not Found")</f>
        <v>Trading account</v>
      </c>
      <c r="H13540" t="str">
        <f>_xlfn.XLOOKUP(tbl_GL[[#This Row],[Account_key]],tbl_COA[Account_key],tbl_COA[SubClass],"Not Found")</f>
        <v>Cost of Sales</v>
      </c>
      <c r="I13540" t="str">
        <f>_xlfn.XLOOKUP(tbl_GL[[#This Row],[Account_key]],tbl_COA[Account_key],tbl_COA[SubClass2],"Not Found")</f>
        <v>Cost of Sales</v>
      </c>
      <c r="J13540" t="str">
        <f>_xlfn.XLOOKUP(tbl_GL[[#This Row],[Account_key]],tbl_COA[Account_key],tbl_COA[SubAccount],,0)</f>
        <v>Cost of Sales</v>
      </c>
      <c r="K13540">
        <f>YEAR(tbl_GL[[#This Row],[Date]])</f>
        <v>2018</v>
      </c>
    </row>
    <row r="13541" spans="1:11" hidden="1" x14ac:dyDescent="0.35">
      <c r="A13541">
        <v>270.2</v>
      </c>
      <c r="B13541" s="24">
        <v>43265</v>
      </c>
      <c r="C13541">
        <v>6</v>
      </c>
      <c r="D13541" s="13">
        <v>60</v>
      </c>
      <c r="E13541" s="13" t="s">
        <v>4</v>
      </c>
      <c r="F13541" s="17">
        <v>-723</v>
      </c>
      <c r="G13541" t="str">
        <f>_xlfn.XLOOKUP(tbl_GL[[#This Row],[Account_key]],tbl_COA[Account_key],tbl_COA[Class],"Not Found")</f>
        <v>Assets</v>
      </c>
      <c r="H13541" t="str">
        <f>_xlfn.XLOOKUP(tbl_GL[[#This Row],[Account_key]],tbl_COA[Account_key],tbl_COA[SubClass],"Not Found")</f>
        <v>Assets</v>
      </c>
      <c r="I13541" t="str">
        <f>_xlfn.XLOOKUP(tbl_GL[[#This Row],[Account_key]],tbl_COA[Account_key],tbl_COA[SubClass2],"Not Found")</f>
        <v>Current Assets</v>
      </c>
      <c r="J13541" t="str">
        <f>_xlfn.XLOOKUP(tbl_GL[[#This Row],[Account_key]],tbl_COA[Account_key],tbl_COA[SubAccount],,0)</f>
        <v>Inventory</v>
      </c>
      <c r="K13541">
        <f>YEAR(tbl_GL[[#This Row],[Date]])</f>
        <v>2018</v>
      </c>
    </row>
    <row r="13542" spans="1:11" hidden="1" x14ac:dyDescent="0.35">
      <c r="A13542">
        <v>271.10000000000002</v>
      </c>
      <c r="B13542" s="24">
        <v>43265</v>
      </c>
      <c r="C13542">
        <v>6</v>
      </c>
      <c r="D13542" s="13">
        <v>10</v>
      </c>
      <c r="E13542" s="13" t="s">
        <v>98</v>
      </c>
      <c r="F13542" s="17">
        <v>-1014</v>
      </c>
      <c r="G13542" t="str">
        <f>_xlfn.XLOOKUP(tbl_GL[[#This Row],[Account_key]],tbl_COA[Account_key],tbl_COA[Class],"Not Found")</f>
        <v>Assets</v>
      </c>
      <c r="H13542" t="str">
        <f>_xlfn.XLOOKUP(tbl_GL[[#This Row],[Account_key]],tbl_COA[Account_key],tbl_COA[SubClass],"Not Found")</f>
        <v>Assets</v>
      </c>
      <c r="I13542" t="str">
        <f>_xlfn.XLOOKUP(tbl_GL[[#This Row],[Account_key]],tbl_COA[Account_key],tbl_COA[SubClass2],"Not Found")</f>
        <v>Current Assets</v>
      </c>
      <c r="J13542" t="str">
        <f>_xlfn.XLOOKUP(tbl_GL[[#This Row],[Account_key]],tbl_COA[Account_key],tbl_COA[SubAccount],,0)</f>
        <v>Cash at Bank</v>
      </c>
      <c r="K13542">
        <f>YEAR(tbl_GL[[#This Row],[Date]])</f>
        <v>2018</v>
      </c>
    </row>
    <row r="13543" spans="1:11" hidden="1" x14ac:dyDescent="0.35">
      <c r="A13543">
        <v>271.2</v>
      </c>
      <c r="B13543" s="24">
        <v>43265</v>
      </c>
      <c r="C13543">
        <v>6</v>
      </c>
      <c r="D13543" s="13">
        <v>120</v>
      </c>
      <c r="E13543" s="13" t="s">
        <v>98</v>
      </c>
      <c r="F13543" s="17">
        <v>-1014</v>
      </c>
      <c r="G13543" t="str">
        <f>_xlfn.XLOOKUP(tbl_GL[[#This Row],[Account_key]],tbl_COA[Account_key],tbl_COA[Class],"Not Found")</f>
        <v>Liabilities and Owners Equity</v>
      </c>
      <c r="H13543" t="str">
        <f>_xlfn.XLOOKUP(tbl_GL[[#This Row],[Account_key]],tbl_COA[Account_key],tbl_COA[SubClass],"Not Found")</f>
        <v>Liabilities</v>
      </c>
      <c r="I13543" t="str">
        <f>_xlfn.XLOOKUP(tbl_GL[[#This Row],[Account_key]],tbl_COA[Account_key],tbl_COA[SubClass2],"Not Found")</f>
        <v>Current Liabilities</v>
      </c>
      <c r="J13543" t="str">
        <f>_xlfn.XLOOKUP(tbl_GL[[#This Row],[Account_key]],tbl_COA[Account_key],tbl_COA[SubAccount],,0)</f>
        <v>Accrued Expenses</v>
      </c>
      <c r="K13543">
        <f>YEAR(tbl_GL[[#This Row],[Date]])</f>
        <v>2018</v>
      </c>
    </row>
    <row r="13544" spans="1:11" hidden="1" x14ac:dyDescent="0.35">
      <c r="A13544">
        <v>272.10000000000002</v>
      </c>
      <c r="B13544" s="24">
        <v>43265</v>
      </c>
      <c r="C13544">
        <v>6</v>
      </c>
      <c r="D13544" s="13">
        <v>260</v>
      </c>
      <c r="E13544" s="13" t="s">
        <v>97</v>
      </c>
      <c r="F13544" s="17">
        <v>-1247</v>
      </c>
      <c r="G13544" t="str">
        <f>_xlfn.XLOOKUP(tbl_GL[[#This Row],[Account_key]],tbl_COA[Account_key],tbl_COA[Class],"Not Found")</f>
        <v>Operating account</v>
      </c>
      <c r="H13544" t="str">
        <f>_xlfn.XLOOKUP(tbl_GL[[#This Row],[Account_key]],tbl_COA[Account_key],tbl_COA[SubClass],"Not Found")</f>
        <v>Operating Expenses</v>
      </c>
      <c r="I13544" t="str">
        <f>_xlfn.XLOOKUP(tbl_GL[[#This Row],[Account_key]],tbl_COA[Account_key],tbl_COA[SubClass2],"Not Found")</f>
        <v>Marketing</v>
      </c>
      <c r="J13544" t="str">
        <f>_xlfn.XLOOKUP(tbl_GL[[#This Row],[Account_key]],tbl_COA[Account_key],tbl_COA[SubAccount],,0)</f>
        <v>Commissions</v>
      </c>
      <c r="K13544">
        <f>YEAR(tbl_GL[[#This Row],[Date]])</f>
        <v>2018</v>
      </c>
    </row>
    <row r="13545" spans="1:11" hidden="1" x14ac:dyDescent="0.35">
      <c r="A13545">
        <v>272.2</v>
      </c>
      <c r="B13545" s="24">
        <v>43265</v>
      </c>
      <c r="C13545">
        <v>6</v>
      </c>
      <c r="D13545" s="13">
        <v>120</v>
      </c>
      <c r="E13545" s="13" t="s">
        <v>97</v>
      </c>
      <c r="F13545" s="17">
        <v>1247</v>
      </c>
      <c r="G13545" t="str">
        <f>_xlfn.XLOOKUP(tbl_GL[[#This Row],[Account_key]],tbl_COA[Account_key],tbl_COA[Class],"Not Found")</f>
        <v>Liabilities and Owners Equity</v>
      </c>
      <c r="H13545" t="str">
        <f>_xlfn.XLOOKUP(tbl_GL[[#This Row],[Account_key]],tbl_COA[Account_key],tbl_COA[SubClass],"Not Found")</f>
        <v>Liabilities</v>
      </c>
      <c r="I13545" t="str">
        <f>_xlfn.XLOOKUP(tbl_GL[[#This Row],[Account_key]],tbl_COA[Account_key],tbl_COA[SubClass2],"Not Found")</f>
        <v>Current Liabilities</v>
      </c>
      <c r="J13545" t="str">
        <f>_xlfn.XLOOKUP(tbl_GL[[#This Row],[Account_key]],tbl_COA[Account_key],tbl_COA[SubAccount],,0)</f>
        <v>Accrued Expenses</v>
      </c>
      <c r="K13545">
        <f>YEAR(tbl_GL[[#This Row],[Date]])</f>
        <v>2018</v>
      </c>
    </row>
    <row r="13546" spans="1:11" hidden="1" x14ac:dyDescent="0.35">
      <c r="A13546">
        <v>273.10000000000002</v>
      </c>
      <c r="B13546" s="24">
        <v>43265</v>
      </c>
      <c r="C13546">
        <v>6</v>
      </c>
      <c r="D13546" s="13">
        <v>210</v>
      </c>
      <c r="E13546" s="13" t="s">
        <v>7</v>
      </c>
      <c r="F13546" s="17">
        <v>1658</v>
      </c>
      <c r="G13546" t="str">
        <f>_xlfn.XLOOKUP(tbl_GL[[#This Row],[Account_key]],tbl_COA[Account_key],tbl_COA[Class],"Not Found")</f>
        <v>Trading account</v>
      </c>
      <c r="H13546" t="str">
        <f>_xlfn.XLOOKUP(tbl_GL[[#This Row],[Account_key]],tbl_COA[Account_key],tbl_COA[SubClass],"Not Found")</f>
        <v>Sales</v>
      </c>
      <c r="I13546" t="str">
        <f>_xlfn.XLOOKUP(tbl_GL[[#This Row],[Account_key]],tbl_COA[Account_key],tbl_COA[SubClass2],"Not Found")</f>
        <v>Sales</v>
      </c>
      <c r="J13546" t="str">
        <f>_xlfn.XLOOKUP(tbl_GL[[#This Row],[Account_key]],tbl_COA[Account_key],tbl_COA[SubAccount],,0)</f>
        <v>Sales</v>
      </c>
      <c r="K13546">
        <f>YEAR(tbl_GL[[#This Row],[Date]])</f>
        <v>2018</v>
      </c>
    </row>
    <row r="13547" spans="1:11" hidden="1" x14ac:dyDescent="0.35">
      <c r="A13547">
        <v>273.2</v>
      </c>
      <c r="B13547" s="24">
        <v>43265</v>
      </c>
      <c r="C13547">
        <v>6</v>
      </c>
      <c r="D13547" s="13">
        <v>10</v>
      </c>
      <c r="E13547" s="13" t="s">
        <v>7</v>
      </c>
      <c r="F13547" s="17">
        <v>1658</v>
      </c>
      <c r="G13547" t="str">
        <f>_xlfn.XLOOKUP(tbl_GL[[#This Row],[Account_key]],tbl_COA[Account_key],tbl_COA[Class],"Not Found")</f>
        <v>Assets</v>
      </c>
      <c r="H13547" t="str">
        <f>_xlfn.XLOOKUP(tbl_GL[[#This Row],[Account_key]],tbl_COA[Account_key],tbl_COA[SubClass],"Not Found")</f>
        <v>Assets</v>
      </c>
      <c r="I13547" t="str">
        <f>_xlfn.XLOOKUP(tbl_GL[[#This Row],[Account_key]],tbl_COA[Account_key],tbl_COA[SubClass2],"Not Found")</f>
        <v>Current Assets</v>
      </c>
      <c r="J13547" t="str">
        <f>_xlfn.XLOOKUP(tbl_GL[[#This Row],[Account_key]],tbl_COA[Account_key],tbl_COA[SubAccount],,0)</f>
        <v>Cash at Bank</v>
      </c>
      <c r="K13547">
        <f>YEAR(tbl_GL[[#This Row],[Date]])</f>
        <v>2018</v>
      </c>
    </row>
    <row r="13548" spans="1:11" hidden="1" x14ac:dyDescent="0.35">
      <c r="A13548">
        <v>274.10000000000002</v>
      </c>
      <c r="B13548" s="24">
        <v>43265</v>
      </c>
      <c r="C13548">
        <v>6</v>
      </c>
      <c r="D13548" s="13">
        <v>230</v>
      </c>
      <c r="E13548" s="13" t="s">
        <v>4</v>
      </c>
      <c r="F13548" s="17">
        <v>-2859</v>
      </c>
      <c r="G13548" t="str">
        <f>_xlfn.XLOOKUP(tbl_GL[[#This Row],[Account_key]],tbl_COA[Account_key],tbl_COA[Class],"Not Found")</f>
        <v>Trading account</v>
      </c>
      <c r="H13548" t="str">
        <f>_xlfn.XLOOKUP(tbl_GL[[#This Row],[Account_key]],tbl_COA[Account_key],tbl_COA[SubClass],"Not Found")</f>
        <v>Cost of Sales</v>
      </c>
      <c r="I13548" t="str">
        <f>_xlfn.XLOOKUP(tbl_GL[[#This Row],[Account_key]],tbl_COA[Account_key],tbl_COA[SubClass2],"Not Found")</f>
        <v>Cost of Sales</v>
      </c>
      <c r="J13548" t="str">
        <f>_xlfn.XLOOKUP(tbl_GL[[#This Row],[Account_key]],tbl_COA[Account_key],tbl_COA[SubAccount],,0)</f>
        <v>Cost of Sales</v>
      </c>
      <c r="K13548">
        <f>YEAR(tbl_GL[[#This Row],[Date]])</f>
        <v>2018</v>
      </c>
    </row>
    <row r="13549" spans="1:11" hidden="1" x14ac:dyDescent="0.35">
      <c r="A13549">
        <v>274.2</v>
      </c>
      <c r="B13549" s="24">
        <v>43265</v>
      </c>
      <c r="C13549">
        <v>6</v>
      </c>
      <c r="D13549" s="13">
        <v>60</v>
      </c>
      <c r="E13549" s="13" t="s">
        <v>4</v>
      </c>
      <c r="F13549" s="17">
        <v>-2859</v>
      </c>
      <c r="G13549" t="str">
        <f>_xlfn.XLOOKUP(tbl_GL[[#This Row],[Account_key]],tbl_COA[Account_key],tbl_COA[Class],"Not Found")</f>
        <v>Assets</v>
      </c>
      <c r="H13549" t="str">
        <f>_xlfn.XLOOKUP(tbl_GL[[#This Row],[Account_key]],tbl_COA[Account_key],tbl_COA[SubClass],"Not Found")</f>
        <v>Assets</v>
      </c>
      <c r="I13549" t="str">
        <f>_xlfn.XLOOKUP(tbl_GL[[#This Row],[Account_key]],tbl_COA[Account_key],tbl_COA[SubClass2],"Not Found")</f>
        <v>Current Assets</v>
      </c>
      <c r="J13549" t="str">
        <f>_xlfn.XLOOKUP(tbl_GL[[#This Row],[Account_key]],tbl_COA[Account_key],tbl_COA[SubAccount],,0)</f>
        <v>Inventory</v>
      </c>
      <c r="K13549">
        <f>YEAR(tbl_GL[[#This Row],[Date]])</f>
        <v>2018</v>
      </c>
    </row>
    <row r="13550" spans="1:11" hidden="1" x14ac:dyDescent="0.35">
      <c r="A13550">
        <v>275.10000000000002</v>
      </c>
      <c r="B13550" s="24">
        <v>43265</v>
      </c>
      <c r="C13550">
        <v>6</v>
      </c>
      <c r="D13550" s="13">
        <v>210</v>
      </c>
      <c r="E13550" s="13" t="s">
        <v>8</v>
      </c>
      <c r="F13550" s="17">
        <v>7146</v>
      </c>
      <c r="G13550" t="str">
        <f>_xlfn.XLOOKUP(tbl_GL[[#This Row],[Account_key]],tbl_COA[Account_key],tbl_COA[Class],"Not Found")</f>
        <v>Trading account</v>
      </c>
      <c r="H13550" t="str">
        <f>_xlfn.XLOOKUP(tbl_GL[[#This Row],[Account_key]],tbl_COA[Account_key],tbl_COA[SubClass],"Not Found")</f>
        <v>Sales</v>
      </c>
      <c r="I13550" t="str">
        <f>_xlfn.XLOOKUP(tbl_GL[[#This Row],[Account_key]],tbl_COA[Account_key],tbl_COA[SubClass2],"Not Found")</f>
        <v>Sales</v>
      </c>
      <c r="J13550" t="str">
        <f>_xlfn.XLOOKUP(tbl_GL[[#This Row],[Account_key]],tbl_COA[Account_key],tbl_COA[SubAccount],,0)</f>
        <v>Sales</v>
      </c>
      <c r="K13550">
        <f>YEAR(tbl_GL[[#This Row],[Date]])</f>
        <v>2018</v>
      </c>
    </row>
    <row r="13551" spans="1:11" hidden="1" x14ac:dyDescent="0.35">
      <c r="A13551">
        <v>275.2</v>
      </c>
      <c r="B13551" s="24">
        <v>43265</v>
      </c>
      <c r="C13551">
        <v>6</v>
      </c>
      <c r="D13551" s="13">
        <v>30</v>
      </c>
      <c r="E13551" s="13" t="s">
        <v>8</v>
      </c>
      <c r="F13551" s="17">
        <v>7146</v>
      </c>
      <c r="G13551" t="str">
        <f>_xlfn.XLOOKUP(tbl_GL[[#This Row],[Account_key]],tbl_COA[Account_key],tbl_COA[Class],"Not Found")</f>
        <v>Assets</v>
      </c>
      <c r="H13551" t="str">
        <f>_xlfn.XLOOKUP(tbl_GL[[#This Row],[Account_key]],tbl_COA[Account_key],tbl_COA[SubClass],"Not Found")</f>
        <v>Assets</v>
      </c>
      <c r="I13551" t="str">
        <f>_xlfn.XLOOKUP(tbl_GL[[#This Row],[Account_key]],tbl_COA[Account_key],tbl_COA[SubClass2],"Not Found")</f>
        <v>Current Assets</v>
      </c>
      <c r="J13551" t="str">
        <f>_xlfn.XLOOKUP(tbl_GL[[#This Row],[Account_key]],tbl_COA[Account_key],tbl_COA[SubAccount],,0)</f>
        <v>Trade Receivables</v>
      </c>
      <c r="K13551">
        <f>YEAR(tbl_GL[[#This Row],[Date]])</f>
        <v>2018</v>
      </c>
    </row>
    <row r="13552" spans="1:11" hidden="1" x14ac:dyDescent="0.35">
      <c r="A13552">
        <v>276.10000000000002</v>
      </c>
      <c r="B13552" s="24">
        <v>43266</v>
      </c>
      <c r="C13552">
        <v>6</v>
      </c>
      <c r="D13552" s="13">
        <v>10</v>
      </c>
      <c r="E13552" s="13" t="s">
        <v>112</v>
      </c>
      <c r="F13552" s="17">
        <v>-140</v>
      </c>
      <c r="G13552" t="str">
        <f>_xlfn.XLOOKUP(tbl_GL[[#This Row],[Account_key]],tbl_COA[Account_key],tbl_COA[Class],"Not Found")</f>
        <v>Assets</v>
      </c>
      <c r="H13552" t="str">
        <f>_xlfn.XLOOKUP(tbl_GL[[#This Row],[Account_key]],tbl_COA[Account_key],tbl_COA[SubClass],"Not Found")</f>
        <v>Assets</v>
      </c>
      <c r="I13552" t="str">
        <f>_xlfn.XLOOKUP(tbl_GL[[#This Row],[Account_key]],tbl_COA[Account_key],tbl_COA[SubClass2],"Not Found")</f>
        <v>Current Assets</v>
      </c>
      <c r="J13552" t="str">
        <f>_xlfn.XLOOKUP(tbl_GL[[#This Row],[Account_key]],tbl_COA[Account_key],tbl_COA[SubAccount],,0)</f>
        <v>Cash at Bank</v>
      </c>
      <c r="K13552">
        <f>YEAR(tbl_GL[[#This Row],[Date]])</f>
        <v>2018</v>
      </c>
    </row>
    <row r="13553" spans="1:11" hidden="1" x14ac:dyDescent="0.35">
      <c r="A13553">
        <v>276.2</v>
      </c>
      <c r="B13553" s="24">
        <v>43266</v>
      </c>
      <c r="C13553">
        <v>6</v>
      </c>
      <c r="D13553" s="13">
        <v>121</v>
      </c>
      <c r="E13553" s="13" t="s">
        <v>112</v>
      </c>
      <c r="F13553" s="17">
        <v>-140</v>
      </c>
      <c r="G13553" t="str">
        <f>_xlfn.XLOOKUP(tbl_GL[[#This Row],[Account_key]],tbl_COA[Account_key],tbl_COA[Class],"Not Found")</f>
        <v>Liabilities and Owners Equity</v>
      </c>
      <c r="H13553" t="str">
        <f>_xlfn.XLOOKUP(tbl_GL[[#This Row],[Account_key]],tbl_COA[Account_key],tbl_COA[SubClass],"Not Found")</f>
        <v>Liabilities</v>
      </c>
      <c r="I13553" t="str">
        <f>_xlfn.XLOOKUP(tbl_GL[[#This Row],[Account_key]],tbl_COA[Account_key],tbl_COA[SubClass2],"Not Found")</f>
        <v>Current Liabilities</v>
      </c>
      <c r="J13553" t="str">
        <f>_xlfn.XLOOKUP(tbl_GL[[#This Row],[Account_key]],tbl_COA[Account_key],tbl_COA[SubAccount],,0)</f>
        <v>Interest Payable</v>
      </c>
      <c r="K13553">
        <f>YEAR(tbl_GL[[#This Row],[Date]])</f>
        <v>2018</v>
      </c>
    </row>
    <row r="13554" spans="1:11" hidden="1" x14ac:dyDescent="0.35">
      <c r="A13554">
        <v>277.10000000000002</v>
      </c>
      <c r="B13554" s="24">
        <v>43266</v>
      </c>
      <c r="C13554">
        <v>6</v>
      </c>
      <c r="D13554" s="13">
        <v>10</v>
      </c>
      <c r="E13554" s="13" t="s">
        <v>98</v>
      </c>
      <c r="F13554" s="17">
        <v>-816</v>
      </c>
      <c r="G13554" t="str">
        <f>_xlfn.XLOOKUP(tbl_GL[[#This Row],[Account_key]],tbl_COA[Account_key],tbl_COA[Class],"Not Found")</f>
        <v>Assets</v>
      </c>
      <c r="H13554" t="str">
        <f>_xlfn.XLOOKUP(tbl_GL[[#This Row],[Account_key]],tbl_COA[Account_key],tbl_COA[SubClass],"Not Found")</f>
        <v>Assets</v>
      </c>
      <c r="I13554" t="str">
        <f>_xlfn.XLOOKUP(tbl_GL[[#This Row],[Account_key]],tbl_COA[Account_key],tbl_COA[SubClass2],"Not Found")</f>
        <v>Current Assets</v>
      </c>
      <c r="J13554" t="str">
        <f>_xlfn.XLOOKUP(tbl_GL[[#This Row],[Account_key]],tbl_COA[Account_key],tbl_COA[SubAccount],,0)</f>
        <v>Cash at Bank</v>
      </c>
      <c r="K13554">
        <f>YEAR(tbl_GL[[#This Row],[Date]])</f>
        <v>2018</v>
      </c>
    </row>
    <row r="13555" spans="1:11" hidden="1" x14ac:dyDescent="0.35">
      <c r="A13555">
        <v>277.2</v>
      </c>
      <c r="B13555" s="24">
        <v>43266</v>
      </c>
      <c r="C13555">
        <v>6</v>
      </c>
      <c r="D13555" s="13">
        <v>120</v>
      </c>
      <c r="E13555" s="13" t="s">
        <v>98</v>
      </c>
      <c r="F13555" s="17">
        <v>-816</v>
      </c>
      <c r="G13555" t="str">
        <f>_xlfn.XLOOKUP(tbl_GL[[#This Row],[Account_key]],tbl_COA[Account_key],tbl_COA[Class],"Not Found")</f>
        <v>Liabilities and Owners Equity</v>
      </c>
      <c r="H13555" t="str">
        <f>_xlfn.XLOOKUP(tbl_GL[[#This Row],[Account_key]],tbl_COA[Account_key],tbl_COA[SubClass],"Not Found")</f>
        <v>Liabilities</v>
      </c>
      <c r="I13555" t="str">
        <f>_xlfn.XLOOKUP(tbl_GL[[#This Row],[Account_key]],tbl_COA[Account_key],tbl_COA[SubClass2],"Not Found")</f>
        <v>Current Liabilities</v>
      </c>
      <c r="J13555" t="str">
        <f>_xlfn.XLOOKUP(tbl_GL[[#This Row],[Account_key]],tbl_COA[Account_key],tbl_COA[SubAccount],,0)</f>
        <v>Accrued Expenses</v>
      </c>
      <c r="K13555">
        <f>YEAR(tbl_GL[[#This Row],[Date]])</f>
        <v>2018</v>
      </c>
    </row>
    <row r="13556" spans="1:11" hidden="1" x14ac:dyDescent="0.35">
      <c r="A13556">
        <v>278.10000000000002</v>
      </c>
      <c r="B13556" s="24">
        <v>43268</v>
      </c>
      <c r="C13556">
        <v>6</v>
      </c>
      <c r="D13556" s="13">
        <v>260</v>
      </c>
      <c r="E13556" s="13" t="s">
        <v>97</v>
      </c>
      <c r="F13556" s="17">
        <v>-1549</v>
      </c>
      <c r="G13556" t="str">
        <f>_xlfn.XLOOKUP(tbl_GL[[#This Row],[Account_key]],tbl_COA[Account_key],tbl_COA[Class],"Not Found")</f>
        <v>Operating account</v>
      </c>
      <c r="H13556" t="str">
        <f>_xlfn.XLOOKUP(tbl_GL[[#This Row],[Account_key]],tbl_COA[Account_key],tbl_COA[SubClass],"Not Found")</f>
        <v>Operating Expenses</v>
      </c>
      <c r="I13556" t="str">
        <f>_xlfn.XLOOKUP(tbl_GL[[#This Row],[Account_key]],tbl_COA[Account_key],tbl_COA[SubClass2],"Not Found")</f>
        <v>Marketing</v>
      </c>
      <c r="J13556" t="str">
        <f>_xlfn.XLOOKUP(tbl_GL[[#This Row],[Account_key]],tbl_COA[Account_key],tbl_COA[SubAccount],,0)</f>
        <v>Commissions</v>
      </c>
      <c r="K13556">
        <f>YEAR(tbl_GL[[#This Row],[Date]])</f>
        <v>2018</v>
      </c>
    </row>
    <row r="13557" spans="1:11" hidden="1" x14ac:dyDescent="0.35">
      <c r="A13557">
        <v>278.2</v>
      </c>
      <c r="B13557" s="24">
        <v>43268</v>
      </c>
      <c r="C13557">
        <v>6</v>
      </c>
      <c r="D13557" s="13">
        <v>120</v>
      </c>
      <c r="E13557" s="13" t="s">
        <v>97</v>
      </c>
      <c r="F13557" s="17">
        <v>1549</v>
      </c>
      <c r="G13557" t="str">
        <f>_xlfn.XLOOKUP(tbl_GL[[#This Row],[Account_key]],tbl_COA[Account_key],tbl_COA[Class],"Not Found")</f>
        <v>Liabilities and Owners Equity</v>
      </c>
      <c r="H13557" t="str">
        <f>_xlfn.XLOOKUP(tbl_GL[[#This Row],[Account_key]],tbl_COA[Account_key],tbl_COA[SubClass],"Not Found")</f>
        <v>Liabilities</v>
      </c>
      <c r="I13557" t="str">
        <f>_xlfn.XLOOKUP(tbl_GL[[#This Row],[Account_key]],tbl_COA[Account_key],tbl_COA[SubClass2],"Not Found")</f>
        <v>Current Liabilities</v>
      </c>
      <c r="J13557" t="str">
        <f>_xlfn.XLOOKUP(tbl_GL[[#This Row],[Account_key]],tbl_COA[Account_key],tbl_COA[SubAccount],,0)</f>
        <v>Accrued Expenses</v>
      </c>
      <c r="K13557">
        <f>YEAR(tbl_GL[[#This Row],[Date]])</f>
        <v>2018</v>
      </c>
    </row>
    <row r="13558" spans="1:11" hidden="1" x14ac:dyDescent="0.35">
      <c r="A13558">
        <v>279.10000000000002</v>
      </c>
      <c r="B13558" s="24">
        <v>43270</v>
      </c>
      <c r="C13558">
        <v>6</v>
      </c>
      <c r="D13558" s="13">
        <v>220</v>
      </c>
      <c r="E13558" s="13" t="s">
        <v>81</v>
      </c>
      <c r="F13558" s="17">
        <v>-943</v>
      </c>
      <c r="G13558" t="str">
        <f>_xlfn.XLOOKUP(tbl_GL[[#This Row],[Account_key]],tbl_COA[Account_key],tbl_COA[Class],"Not Found")</f>
        <v>Trading account</v>
      </c>
      <c r="H13558" t="str">
        <f>_xlfn.XLOOKUP(tbl_GL[[#This Row],[Account_key]],tbl_COA[Account_key],tbl_COA[SubClass],"Not Found")</f>
        <v>Sales</v>
      </c>
      <c r="I13558" t="str">
        <f>_xlfn.XLOOKUP(tbl_GL[[#This Row],[Account_key]],tbl_COA[Account_key],tbl_COA[SubClass2],"Not Found")</f>
        <v>Sales</v>
      </c>
      <c r="J13558" t="str">
        <f>_xlfn.XLOOKUP(tbl_GL[[#This Row],[Account_key]],tbl_COA[Account_key],tbl_COA[SubAccount],,0)</f>
        <v>Sales Return</v>
      </c>
      <c r="K13558">
        <f>YEAR(tbl_GL[[#This Row],[Date]])</f>
        <v>2018</v>
      </c>
    </row>
    <row r="13559" spans="1:11" hidden="1" x14ac:dyDescent="0.35">
      <c r="A13559">
        <v>279.2</v>
      </c>
      <c r="B13559" s="24">
        <v>43270</v>
      </c>
      <c r="C13559">
        <v>6</v>
      </c>
      <c r="D13559" s="13">
        <v>20</v>
      </c>
      <c r="E13559" s="13" t="s">
        <v>81</v>
      </c>
      <c r="F13559" s="17">
        <v>-943</v>
      </c>
      <c r="G13559" t="str">
        <f>_xlfn.XLOOKUP(tbl_GL[[#This Row],[Account_key]],tbl_COA[Account_key],tbl_COA[Class],"Not Found")</f>
        <v>Assets</v>
      </c>
      <c r="H13559" t="str">
        <f>_xlfn.XLOOKUP(tbl_GL[[#This Row],[Account_key]],tbl_COA[Account_key],tbl_COA[SubClass],"Not Found")</f>
        <v>Assets</v>
      </c>
      <c r="I13559" t="str">
        <f>_xlfn.XLOOKUP(tbl_GL[[#This Row],[Account_key]],tbl_COA[Account_key],tbl_COA[SubClass2],"Not Found")</f>
        <v>Current Assets</v>
      </c>
      <c r="J13559" t="str">
        <f>_xlfn.XLOOKUP(tbl_GL[[#This Row],[Account_key]],tbl_COA[Account_key],tbl_COA[SubAccount],,0)</f>
        <v>Cash in hand</v>
      </c>
      <c r="K13559">
        <f>YEAR(tbl_GL[[#This Row],[Date]])</f>
        <v>2018</v>
      </c>
    </row>
    <row r="13560" spans="1:11" hidden="1" x14ac:dyDescent="0.35">
      <c r="A13560">
        <v>280.10000000000002</v>
      </c>
      <c r="B13560" s="24">
        <v>43270</v>
      </c>
      <c r="C13560">
        <v>6</v>
      </c>
      <c r="D13560" s="13">
        <v>30</v>
      </c>
      <c r="E13560" s="13" t="s">
        <v>80</v>
      </c>
      <c r="F13560" s="17">
        <v>-6227</v>
      </c>
      <c r="G13560" t="str">
        <f>_xlfn.XLOOKUP(tbl_GL[[#This Row],[Account_key]],tbl_COA[Account_key],tbl_COA[Class],"Not Found")</f>
        <v>Assets</v>
      </c>
      <c r="H13560" t="str">
        <f>_xlfn.XLOOKUP(tbl_GL[[#This Row],[Account_key]],tbl_COA[Account_key],tbl_COA[SubClass],"Not Found")</f>
        <v>Assets</v>
      </c>
      <c r="I13560" t="str">
        <f>_xlfn.XLOOKUP(tbl_GL[[#This Row],[Account_key]],tbl_COA[Account_key],tbl_COA[SubClass2],"Not Found")</f>
        <v>Current Assets</v>
      </c>
      <c r="J13560" t="str">
        <f>_xlfn.XLOOKUP(tbl_GL[[#This Row],[Account_key]],tbl_COA[Account_key],tbl_COA[SubAccount],,0)</f>
        <v>Trade Receivables</v>
      </c>
      <c r="K13560">
        <f>YEAR(tbl_GL[[#This Row],[Date]])</f>
        <v>2018</v>
      </c>
    </row>
    <row r="13561" spans="1:11" hidden="1" x14ac:dyDescent="0.35">
      <c r="A13561">
        <v>280.2</v>
      </c>
      <c r="B13561" s="24">
        <v>43270</v>
      </c>
      <c r="C13561">
        <v>6</v>
      </c>
      <c r="D13561" s="13">
        <v>10</v>
      </c>
      <c r="E13561" s="13" t="s">
        <v>80</v>
      </c>
      <c r="F13561" s="17">
        <v>6227</v>
      </c>
      <c r="G13561" t="str">
        <f>_xlfn.XLOOKUP(tbl_GL[[#This Row],[Account_key]],tbl_COA[Account_key],tbl_COA[Class],"Not Found")</f>
        <v>Assets</v>
      </c>
      <c r="H13561" t="str">
        <f>_xlfn.XLOOKUP(tbl_GL[[#This Row],[Account_key]],tbl_COA[Account_key],tbl_COA[SubClass],"Not Found")</f>
        <v>Assets</v>
      </c>
      <c r="I13561" t="str">
        <f>_xlfn.XLOOKUP(tbl_GL[[#This Row],[Account_key]],tbl_COA[Account_key],tbl_COA[SubClass2],"Not Found")</f>
        <v>Current Assets</v>
      </c>
      <c r="J13561" t="str">
        <f>_xlfn.XLOOKUP(tbl_GL[[#This Row],[Account_key]],tbl_COA[Account_key],tbl_COA[SubAccount],,0)</f>
        <v>Cash at Bank</v>
      </c>
      <c r="K13561">
        <f>YEAR(tbl_GL[[#This Row],[Date]])</f>
        <v>2018</v>
      </c>
    </row>
    <row r="13562" spans="1:11" hidden="1" x14ac:dyDescent="0.35">
      <c r="A13562">
        <v>281.10000000000002</v>
      </c>
      <c r="B13562" s="24">
        <v>43273</v>
      </c>
      <c r="C13562">
        <v>6</v>
      </c>
      <c r="D13562" s="13">
        <v>230</v>
      </c>
      <c r="E13562" s="13" t="s">
        <v>4</v>
      </c>
      <c r="F13562" s="17">
        <v>-199</v>
      </c>
      <c r="G13562" t="str">
        <f>_xlfn.XLOOKUP(tbl_GL[[#This Row],[Account_key]],tbl_COA[Account_key],tbl_COA[Class],"Not Found")</f>
        <v>Trading account</v>
      </c>
      <c r="H13562" t="str">
        <f>_xlfn.XLOOKUP(tbl_GL[[#This Row],[Account_key]],tbl_COA[Account_key],tbl_COA[SubClass],"Not Found")</f>
        <v>Cost of Sales</v>
      </c>
      <c r="I13562" t="str">
        <f>_xlfn.XLOOKUP(tbl_GL[[#This Row],[Account_key]],tbl_COA[Account_key],tbl_COA[SubClass2],"Not Found")</f>
        <v>Cost of Sales</v>
      </c>
      <c r="J13562" t="str">
        <f>_xlfn.XLOOKUP(tbl_GL[[#This Row],[Account_key]],tbl_COA[Account_key],tbl_COA[SubAccount],,0)</f>
        <v>Cost of Sales</v>
      </c>
      <c r="K13562">
        <f>YEAR(tbl_GL[[#This Row],[Date]])</f>
        <v>2018</v>
      </c>
    </row>
    <row r="13563" spans="1:11" hidden="1" x14ac:dyDescent="0.35">
      <c r="A13563">
        <v>281.2</v>
      </c>
      <c r="B13563" s="24">
        <v>43273</v>
      </c>
      <c r="C13563">
        <v>6</v>
      </c>
      <c r="D13563" s="13">
        <v>60</v>
      </c>
      <c r="E13563" s="13" t="s">
        <v>4</v>
      </c>
      <c r="F13563" s="17">
        <v>-199</v>
      </c>
      <c r="G13563" t="str">
        <f>_xlfn.XLOOKUP(tbl_GL[[#This Row],[Account_key]],tbl_COA[Account_key],tbl_COA[Class],"Not Found")</f>
        <v>Assets</v>
      </c>
      <c r="H13563" t="str">
        <f>_xlfn.XLOOKUP(tbl_GL[[#This Row],[Account_key]],tbl_COA[Account_key],tbl_COA[SubClass],"Not Found")</f>
        <v>Assets</v>
      </c>
      <c r="I13563" t="str">
        <f>_xlfn.XLOOKUP(tbl_GL[[#This Row],[Account_key]],tbl_COA[Account_key],tbl_COA[SubClass2],"Not Found")</f>
        <v>Current Assets</v>
      </c>
      <c r="J13563" t="str">
        <f>_xlfn.XLOOKUP(tbl_GL[[#This Row],[Account_key]],tbl_COA[Account_key],tbl_COA[SubAccount],,0)</f>
        <v>Inventory</v>
      </c>
      <c r="K13563">
        <f>YEAR(tbl_GL[[#This Row],[Date]])</f>
        <v>2018</v>
      </c>
    </row>
    <row r="13564" spans="1:11" hidden="1" x14ac:dyDescent="0.35">
      <c r="A13564">
        <v>282.10000000000002</v>
      </c>
      <c r="B13564" s="24">
        <v>43273</v>
      </c>
      <c r="C13564">
        <v>6</v>
      </c>
      <c r="D13564" s="13">
        <v>210</v>
      </c>
      <c r="E13564" s="13" t="s">
        <v>8</v>
      </c>
      <c r="F13564" s="17">
        <v>498</v>
      </c>
      <c r="G13564" t="str">
        <f>_xlfn.XLOOKUP(tbl_GL[[#This Row],[Account_key]],tbl_COA[Account_key],tbl_COA[Class],"Not Found")</f>
        <v>Trading account</v>
      </c>
      <c r="H13564" t="str">
        <f>_xlfn.XLOOKUP(tbl_GL[[#This Row],[Account_key]],tbl_COA[Account_key],tbl_COA[SubClass],"Not Found")</f>
        <v>Sales</v>
      </c>
      <c r="I13564" t="str">
        <f>_xlfn.XLOOKUP(tbl_GL[[#This Row],[Account_key]],tbl_COA[Account_key],tbl_COA[SubClass2],"Not Found")</f>
        <v>Sales</v>
      </c>
      <c r="J13564" t="str">
        <f>_xlfn.XLOOKUP(tbl_GL[[#This Row],[Account_key]],tbl_COA[Account_key],tbl_COA[SubAccount],,0)</f>
        <v>Sales</v>
      </c>
      <c r="K13564">
        <f>YEAR(tbl_GL[[#This Row],[Date]])</f>
        <v>2018</v>
      </c>
    </row>
    <row r="13565" spans="1:11" hidden="1" x14ac:dyDescent="0.35">
      <c r="A13565">
        <v>282.2</v>
      </c>
      <c r="B13565" s="24">
        <v>43273</v>
      </c>
      <c r="C13565">
        <v>6</v>
      </c>
      <c r="D13565" s="13">
        <v>30</v>
      </c>
      <c r="E13565" s="13" t="s">
        <v>8</v>
      </c>
      <c r="F13565" s="17">
        <v>498</v>
      </c>
      <c r="G13565" t="str">
        <f>_xlfn.XLOOKUP(tbl_GL[[#This Row],[Account_key]],tbl_COA[Account_key],tbl_COA[Class],"Not Found")</f>
        <v>Assets</v>
      </c>
      <c r="H13565" t="str">
        <f>_xlfn.XLOOKUP(tbl_GL[[#This Row],[Account_key]],tbl_COA[Account_key],tbl_COA[SubClass],"Not Found")</f>
        <v>Assets</v>
      </c>
      <c r="I13565" t="str">
        <f>_xlfn.XLOOKUP(tbl_GL[[#This Row],[Account_key]],tbl_COA[Account_key],tbl_COA[SubClass2],"Not Found")</f>
        <v>Current Assets</v>
      </c>
      <c r="J13565" t="str">
        <f>_xlfn.XLOOKUP(tbl_GL[[#This Row],[Account_key]],tbl_COA[Account_key],tbl_COA[SubAccount],,0)</f>
        <v>Trade Receivables</v>
      </c>
      <c r="K13565">
        <f>YEAR(tbl_GL[[#This Row],[Date]])</f>
        <v>2018</v>
      </c>
    </row>
    <row r="13566" spans="1:11" hidden="1" x14ac:dyDescent="0.35">
      <c r="A13566">
        <v>283.10000000000002</v>
      </c>
      <c r="B13566" s="24">
        <v>43273</v>
      </c>
      <c r="C13566">
        <v>6</v>
      </c>
      <c r="D13566" s="13">
        <v>10</v>
      </c>
      <c r="E13566" s="13" t="s">
        <v>98</v>
      </c>
      <c r="F13566" s="17">
        <v>-1076</v>
      </c>
      <c r="G13566" t="str">
        <f>_xlfn.XLOOKUP(tbl_GL[[#This Row],[Account_key]],tbl_COA[Account_key],tbl_COA[Class],"Not Found")</f>
        <v>Assets</v>
      </c>
      <c r="H13566" t="str">
        <f>_xlfn.XLOOKUP(tbl_GL[[#This Row],[Account_key]],tbl_COA[Account_key],tbl_COA[SubClass],"Not Found")</f>
        <v>Assets</v>
      </c>
      <c r="I13566" t="str">
        <f>_xlfn.XLOOKUP(tbl_GL[[#This Row],[Account_key]],tbl_COA[Account_key],tbl_COA[SubClass2],"Not Found")</f>
        <v>Current Assets</v>
      </c>
      <c r="J13566" t="str">
        <f>_xlfn.XLOOKUP(tbl_GL[[#This Row],[Account_key]],tbl_COA[Account_key],tbl_COA[SubAccount],,0)</f>
        <v>Cash at Bank</v>
      </c>
      <c r="K13566">
        <f>YEAR(tbl_GL[[#This Row],[Date]])</f>
        <v>2018</v>
      </c>
    </row>
    <row r="13567" spans="1:11" hidden="1" x14ac:dyDescent="0.35">
      <c r="A13567">
        <v>283.2</v>
      </c>
      <c r="B13567" s="24">
        <v>43273</v>
      </c>
      <c r="C13567">
        <v>6</v>
      </c>
      <c r="D13567" s="13">
        <v>120</v>
      </c>
      <c r="E13567" s="13" t="s">
        <v>98</v>
      </c>
      <c r="F13567" s="17">
        <v>-1076</v>
      </c>
      <c r="G13567" t="str">
        <f>_xlfn.XLOOKUP(tbl_GL[[#This Row],[Account_key]],tbl_COA[Account_key],tbl_COA[Class],"Not Found")</f>
        <v>Liabilities and Owners Equity</v>
      </c>
      <c r="H13567" t="str">
        <f>_xlfn.XLOOKUP(tbl_GL[[#This Row],[Account_key]],tbl_COA[Account_key],tbl_COA[SubClass],"Not Found")</f>
        <v>Liabilities</v>
      </c>
      <c r="I13567" t="str">
        <f>_xlfn.XLOOKUP(tbl_GL[[#This Row],[Account_key]],tbl_COA[Account_key],tbl_COA[SubClass2],"Not Found")</f>
        <v>Current Liabilities</v>
      </c>
      <c r="J13567" t="str">
        <f>_xlfn.XLOOKUP(tbl_GL[[#This Row],[Account_key]],tbl_COA[Account_key],tbl_COA[SubAccount],,0)</f>
        <v>Accrued Expenses</v>
      </c>
      <c r="K13567">
        <f>YEAR(tbl_GL[[#This Row],[Date]])</f>
        <v>2018</v>
      </c>
    </row>
    <row r="13568" spans="1:11" hidden="1" x14ac:dyDescent="0.35">
      <c r="A13568">
        <v>284.10000000000002</v>
      </c>
      <c r="B13568" s="24">
        <v>43273</v>
      </c>
      <c r="C13568">
        <v>6</v>
      </c>
      <c r="D13568" s="13">
        <v>260</v>
      </c>
      <c r="E13568" s="13" t="s">
        <v>97</v>
      </c>
      <c r="F13568" s="17">
        <v>-1310</v>
      </c>
      <c r="G13568" t="str">
        <f>_xlfn.XLOOKUP(tbl_GL[[#This Row],[Account_key]],tbl_COA[Account_key],tbl_COA[Class],"Not Found")</f>
        <v>Operating account</v>
      </c>
      <c r="H13568" t="str">
        <f>_xlfn.XLOOKUP(tbl_GL[[#This Row],[Account_key]],tbl_COA[Account_key],tbl_COA[SubClass],"Not Found")</f>
        <v>Operating Expenses</v>
      </c>
      <c r="I13568" t="str">
        <f>_xlfn.XLOOKUP(tbl_GL[[#This Row],[Account_key]],tbl_COA[Account_key],tbl_COA[SubClass2],"Not Found")</f>
        <v>Marketing</v>
      </c>
      <c r="J13568" t="str">
        <f>_xlfn.XLOOKUP(tbl_GL[[#This Row],[Account_key]],tbl_COA[Account_key],tbl_COA[SubAccount],,0)</f>
        <v>Commissions</v>
      </c>
      <c r="K13568">
        <f>YEAR(tbl_GL[[#This Row],[Date]])</f>
        <v>2018</v>
      </c>
    </row>
    <row r="13569" spans="1:11" hidden="1" x14ac:dyDescent="0.35">
      <c r="A13569">
        <v>284.2</v>
      </c>
      <c r="B13569" s="24">
        <v>43273</v>
      </c>
      <c r="C13569">
        <v>6</v>
      </c>
      <c r="D13569" s="13">
        <v>120</v>
      </c>
      <c r="E13569" s="13" t="s">
        <v>97</v>
      </c>
      <c r="F13569" s="17">
        <v>1310</v>
      </c>
      <c r="G13569" t="str">
        <f>_xlfn.XLOOKUP(tbl_GL[[#This Row],[Account_key]],tbl_COA[Account_key],tbl_COA[Class],"Not Found")</f>
        <v>Liabilities and Owners Equity</v>
      </c>
      <c r="H13569" t="str">
        <f>_xlfn.XLOOKUP(tbl_GL[[#This Row],[Account_key]],tbl_COA[Account_key],tbl_COA[SubClass],"Not Found")</f>
        <v>Liabilities</v>
      </c>
      <c r="I13569" t="str">
        <f>_xlfn.XLOOKUP(tbl_GL[[#This Row],[Account_key]],tbl_COA[Account_key],tbl_COA[SubClass2],"Not Found")</f>
        <v>Current Liabilities</v>
      </c>
      <c r="J13569" t="str">
        <f>_xlfn.XLOOKUP(tbl_GL[[#This Row],[Account_key]],tbl_COA[Account_key],tbl_COA[SubAccount],,0)</f>
        <v>Accrued Expenses</v>
      </c>
      <c r="K13569">
        <f>YEAR(tbl_GL[[#This Row],[Date]])</f>
        <v>2018</v>
      </c>
    </row>
    <row r="13570" spans="1:11" hidden="1" x14ac:dyDescent="0.35">
      <c r="A13570">
        <v>285.10000000000002</v>
      </c>
      <c r="B13570" s="24">
        <v>43273</v>
      </c>
      <c r="C13570">
        <v>6</v>
      </c>
      <c r="D13570" s="13">
        <v>30</v>
      </c>
      <c r="E13570" s="13" t="s">
        <v>80</v>
      </c>
      <c r="F13570" s="17">
        <v>-5473</v>
      </c>
      <c r="G13570" t="str">
        <f>_xlfn.XLOOKUP(tbl_GL[[#This Row],[Account_key]],tbl_COA[Account_key],tbl_COA[Class],"Not Found")</f>
        <v>Assets</v>
      </c>
      <c r="H13570" t="str">
        <f>_xlfn.XLOOKUP(tbl_GL[[#This Row],[Account_key]],tbl_COA[Account_key],tbl_COA[SubClass],"Not Found")</f>
        <v>Assets</v>
      </c>
      <c r="I13570" t="str">
        <f>_xlfn.XLOOKUP(tbl_GL[[#This Row],[Account_key]],tbl_COA[Account_key],tbl_COA[SubClass2],"Not Found")</f>
        <v>Current Assets</v>
      </c>
      <c r="J13570" t="str">
        <f>_xlfn.XLOOKUP(tbl_GL[[#This Row],[Account_key]],tbl_COA[Account_key],tbl_COA[SubAccount],,0)</f>
        <v>Trade Receivables</v>
      </c>
      <c r="K13570">
        <f>YEAR(tbl_GL[[#This Row],[Date]])</f>
        <v>2018</v>
      </c>
    </row>
    <row r="13571" spans="1:11" hidden="1" x14ac:dyDescent="0.35">
      <c r="A13571">
        <v>285.2</v>
      </c>
      <c r="B13571" s="24">
        <v>43273</v>
      </c>
      <c r="C13571">
        <v>6</v>
      </c>
      <c r="D13571" s="13">
        <v>10</v>
      </c>
      <c r="E13571" s="13" t="s">
        <v>80</v>
      </c>
      <c r="F13571" s="17">
        <v>5473</v>
      </c>
      <c r="G13571" t="str">
        <f>_xlfn.XLOOKUP(tbl_GL[[#This Row],[Account_key]],tbl_COA[Account_key],tbl_COA[Class],"Not Found")</f>
        <v>Assets</v>
      </c>
      <c r="H13571" t="str">
        <f>_xlfn.XLOOKUP(tbl_GL[[#This Row],[Account_key]],tbl_COA[Account_key],tbl_COA[SubClass],"Not Found")</f>
        <v>Assets</v>
      </c>
      <c r="I13571" t="str">
        <f>_xlfn.XLOOKUP(tbl_GL[[#This Row],[Account_key]],tbl_COA[Account_key],tbl_COA[SubClass2],"Not Found")</f>
        <v>Current Assets</v>
      </c>
      <c r="J13571" t="str">
        <f>_xlfn.XLOOKUP(tbl_GL[[#This Row],[Account_key]],tbl_COA[Account_key],tbl_COA[SubAccount],,0)</f>
        <v>Cash at Bank</v>
      </c>
      <c r="K13571">
        <f>YEAR(tbl_GL[[#This Row],[Date]])</f>
        <v>2018</v>
      </c>
    </row>
    <row r="13572" spans="1:11" hidden="1" x14ac:dyDescent="0.35">
      <c r="A13572">
        <v>286.10000000000002</v>
      </c>
      <c r="B13572" s="24">
        <v>43275</v>
      </c>
      <c r="C13572">
        <v>6</v>
      </c>
      <c r="D13572" s="13">
        <v>330</v>
      </c>
      <c r="E13572" s="13" t="s">
        <v>99</v>
      </c>
      <c r="F13572" s="17">
        <v>-34</v>
      </c>
      <c r="G13572" t="str">
        <f>_xlfn.XLOOKUP(tbl_GL[[#This Row],[Account_key]],tbl_COA[Account_key],tbl_COA[Class],"Not Found")</f>
        <v>Operating account</v>
      </c>
      <c r="H13572" t="str">
        <f>_xlfn.XLOOKUP(tbl_GL[[#This Row],[Account_key]],tbl_COA[Account_key],tbl_COA[SubClass],"Not Found")</f>
        <v>Operating Expenses</v>
      </c>
      <c r="I13572" t="str">
        <f>_xlfn.XLOOKUP(tbl_GL[[#This Row],[Account_key]],tbl_COA[Account_key],tbl_COA[SubClass2],"Not Found")</f>
        <v>Administration</v>
      </c>
      <c r="J13572" t="str">
        <f>_xlfn.XLOOKUP(tbl_GL[[#This Row],[Account_key]],tbl_COA[Account_key],tbl_COA[SubAccount],,0)</f>
        <v>Telephone</v>
      </c>
      <c r="K13572">
        <f>YEAR(tbl_GL[[#This Row],[Date]])</f>
        <v>2018</v>
      </c>
    </row>
    <row r="13573" spans="1:11" hidden="1" x14ac:dyDescent="0.35">
      <c r="A13573">
        <v>286.2</v>
      </c>
      <c r="B13573" s="24">
        <v>43275</v>
      </c>
      <c r="C13573">
        <v>6</v>
      </c>
      <c r="D13573" s="13">
        <v>20</v>
      </c>
      <c r="E13573" s="13" t="s">
        <v>99</v>
      </c>
      <c r="F13573" s="17">
        <v>-34</v>
      </c>
      <c r="G13573" t="str">
        <f>_xlfn.XLOOKUP(tbl_GL[[#This Row],[Account_key]],tbl_COA[Account_key],tbl_COA[Class],"Not Found")</f>
        <v>Assets</v>
      </c>
      <c r="H13573" t="str">
        <f>_xlfn.XLOOKUP(tbl_GL[[#This Row],[Account_key]],tbl_COA[Account_key],tbl_COA[SubClass],"Not Found")</f>
        <v>Assets</v>
      </c>
      <c r="I13573" t="str">
        <f>_xlfn.XLOOKUP(tbl_GL[[#This Row],[Account_key]],tbl_COA[Account_key],tbl_COA[SubClass2],"Not Found")</f>
        <v>Current Assets</v>
      </c>
      <c r="J13573" t="str">
        <f>_xlfn.XLOOKUP(tbl_GL[[#This Row],[Account_key]],tbl_COA[Account_key],tbl_COA[SubAccount],,0)</f>
        <v>Cash in hand</v>
      </c>
      <c r="K13573">
        <f>YEAR(tbl_GL[[#This Row],[Date]])</f>
        <v>2018</v>
      </c>
    </row>
    <row r="13574" spans="1:11" hidden="1" x14ac:dyDescent="0.35">
      <c r="A13574">
        <v>287.10000000000002</v>
      </c>
      <c r="B13574" s="24">
        <v>43275</v>
      </c>
      <c r="C13574">
        <v>6</v>
      </c>
      <c r="D13574" s="13">
        <v>230</v>
      </c>
      <c r="E13574" s="13" t="s">
        <v>4</v>
      </c>
      <c r="F13574" s="17">
        <v>-728</v>
      </c>
      <c r="G13574" t="str">
        <f>_xlfn.XLOOKUP(tbl_GL[[#This Row],[Account_key]],tbl_COA[Account_key],tbl_COA[Class],"Not Found")</f>
        <v>Trading account</v>
      </c>
      <c r="H13574" t="str">
        <f>_xlfn.XLOOKUP(tbl_GL[[#This Row],[Account_key]],tbl_COA[Account_key],tbl_COA[SubClass],"Not Found")</f>
        <v>Cost of Sales</v>
      </c>
      <c r="I13574" t="str">
        <f>_xlfn.XLOOKUP(tbl_GL[[#This Row],[Account_key]],tbl_COA[Account_key],tbl_COA[SubClass2],"Not Found")</f>
        <v>Cost of Sales</v>
      </c>
      <c r="J13574" t="str">
        <f>_xlfn.XLOOKUP(tbl_GL[[#This Row],[Account_key]],tbl_COA[Account_key],tbl_COA[SubAccount],,0)</f>
        <v>Cost of Sales</v>
      </c>
      <c r="K13574">
        <f>YEAR(tbl_GL[[#This Row],[Date]])</f>
        <v>2018</v>
      </c>
    </row>
    <row r="13575" spans="1:11" hidden="1" x14ac:dyDescent="0.35">
      <c r="A13575">
        <v>287.2</v>
      </c>
      <c r="B13575" s="24">
        <v>43275</v>
      </c>
      <c r="C13575">
        <v>6</v>
      </c>
      <c r="D13575" s="13">
        <v>60</v>
      </c>
      <c r="E13575" s="13" t="s">
        <v>4</v>
      </c>
      <c r="F13575" s="17">
        <v>-728</v>
      </c>
      <c r="G13575" t="str">
        <f>_xlfn.XLOOKUP(tbl_GL[[#This Row],[Account_key]],tbl_COA[Account_key],tbl_COA[Class],"Not Found")</f>
        <v>Assets</v>
      </c>
      <c r="H13575" t="str">
        <f>_xlfn.XLOOKUP(tbl_GL[[#This Row],[Account_key]],tbl_COA[Account_key],tbl_COA[SubClass],"Not Found")</f>
        <v>Assets</v>
      </c>
      <c r="I13575" t="str">
        <f>_xlfn.XLOOKUP(tbl_GL[[#This Row],[Account_key]],tbl_COA[Account_key],tbl_COA[SubClass2],"Not Found")</f>
        <v>Current Assets</v>
      </c>
      <c r="J13575" t="str">
        <f>_xlfn.XLOOKUP(tbl_GL[[#This Row],[Account_key]],tbl_COA[Account_key],tbl_COA[SubAccount],,0)</f>
        <v>Inventory</v>
      </c>
      <c r="K13575">
        <f>YEAR(tbl_GL[[#This Row],[Date]])</f>
        <v>2018</v>
      </c>
    </row>
    <row r="13576" spans="1:11" hidden="1" x14ac:dyDescent="0.35">
      <c r="A13576">
        <v>288.10000000000002</v>
      </c>
      <c r="B13576" s="24">
        <v>43275</v>
      </c>
      <c r="C13576">
        <v>6</v>
      </c>
      <c r="D13576" s="13">
        <v>300</v>
      </c>
      <c r="E13576" s="13" t="s">
        <v>97</v>
      </c>
      <c r="F13576" s="17">
        <v>-1292</v>
      </c>
      <c r="G13576" t="str">
        <f>_xlfn.XLOOKUP(tbl_GL[[#This Row],[Account_key]],tbl_COA[Account_key],tbl_COA[Class],"Not Found")</f>
        <v>Operating account</v>
      </c>
      <c r="H13576" t="str">
        <f>_xlfn.XLOOKUP(tbl_GL[[#This Row],[Account_key]],tbl_COA[Account_key],tbl_COA[SubClass],"Not Found")</f>
        <v>Operating Expenses</v>
      </c>
      <c r="I13576" t="str">
        <f>_xlfn.XLOOKUP(tbl_GL[[#This Row],[Account_key]],tbl_COA[Account_key],tbl_COA[SubClass2],"Not Found")</f>
        <v>Administration</v>
      </c>
      <c r="J13576" t="str">
        <f>_xlfn.XLOOKUP(tbl_GL[[#This Row],[Account_key]],tbl_COA[Account_key],tbl_COA[SubAccount],,0)</f>
        <v>Entertainment</v>
      </c>
      <c r="K13576">
        <f>YEAR(tbl_GL[[#This Row],[Date]])</f>
        <v>2018</v>
      </c>
    </row>
    <row r="13577" spans="1:11" hidden="1" x14ac:dyDescent="0.35">
      <c r="A13577">
        <v>288.2</v>
      </c>
      <c r="B13577" s="24">
        <v>43275</v>
      </c>
      <c r="C13577">
        <v>6</v>
      </c>
      <c r="D13577" s="13">
        <v>120</v>
      </c>
      <c r="E13577" s="13" t="s">
        <v>97</v>
      </c>
      <c r="F13577" s="17">
        <v>1292</v>
      </c>
      <c r="G13577" t="str">
        <f>_xlfn.XLOOKUP(tbl_GL[[#This Row],[Account_key]],tbl_COA[Account_key],tbl_COA[Class],"Not Found")</f>
        <v>Liabilities and Owners Equity</v>
      </c>
      <c r="H13577" t="str">
        <f>_xlfn.XLOOKUP(tbl_GL[[#This Row],[Account_key]],tbl_COA[Account_key],tbl_COA[SubClass],"Not Found")</f>
        <v>Liabilities</v>
      </c>
      <c r="I13577" t="str">
        <f>_xlfn.XLOOKUP(tbl_GL[[#This Row],[Account_key]],tbl_COA[Account_key],tbl_COA[SubClass2],"Not Found")</f>
        <v>Current Liabilities</v>
      </c>
      <c r="J13577" t="str">
        <f>_xlfn.XLOOKUP(tbl_GL[[#This Row],[Account_key]],tbl_COA[Account_key],tbl_COA[SubAccount],,0)</f>
        <v>Accrued Expenses</v>
      </c>
      <c r="K13577">
        <f>YEAR(tbl_GL[[#This Row],[Date]])</f>
        <v>2018</v>
      </c>
    </row>
    <row r="13578" spans="1:11" hidden="1" x14ac:dyDescent="0.35">
      <c r="A13578">
        <v>289.10000000000002</v>
      </c>
      <c r="B13578" s="24">
        <v>43275</v>
      </c>
      <c r="C13578">
        <v>6</v>
      </c>
      <c r="D13578" s="13">
        <v>210</v>
      </c>
      <c r="E13578" s="13" t="s">
        <v>7</v>
      </c>
      <c r="F13578" s="17">
        <v>1668</v>
      </c>
      <c r="G13578" t="str">
        <f>_xlfn.XLOOKUP(tbl_GL[[#This Row],[Account_key]],tbl_COA[Account_key],tbl_COA[Class],"Not Found")</f>
        <v>Trading account</v>
      </c>
      <c r="H13578" t="str">
        <f>_xlfn.XLOOKUP(tbl_GL[[#This Row],[Account_key]],tbl_COA[Account_key],tbl_COA[SubClass],"Not Found")</f>
        <v>Sales</v>
      </c>
      <c r="I13578" t="str">
        <f>_xlfn.XLOOKUP(tbl_GL[[#This Row],[Account_key]],tbl_COA[Account_key],tbl_COA[SubClass2],"Not Found")</f>
        <v>Sales</v>
      </c>
      <c r="J13578" t="str">
        <f>_xlfn.XLOOKUP(tbl_GL[[#This Row],[Account_key]],tbl_COA[Account_key],tbl_COA[SubAccount],,0)</f>
        <v>Sales</v>
      </c>
      <c r="K13578">
        <f>YEAR(tbl_GL[[#This Row],[Date]])</f>
        <v>2018</v>
      </c>
    </row>
    <row r="13579" spans="1:11" hidden="1" x14ac:dyDescent="0.35">
      <c r="A13579">
        <v>289.2</v>
      </c>
      <c r="B13579" s="24">
        <v>43275</v>
      </c>
      <c r="C13579">
        <v>6</v>
      </c>
      <c r="D13579" s="13">
        <v>10</v>
      </c>
      <c r="E13579" s="13" t="s">
        <v>7</v>
      </c>
      <c r="F13579" s="17">
        <v>1668</v>
      </c>
      <c r="G13579" t="str">
        <f>_xlfn.XLOOKUP(tbl_GL[[#This Row],[Account_key]],tbl_COA[Account_key],tbl_COA[Class],"Not Found")</f>
        <v>Assets</v>
      </c>
      <c r="H13579" t="str">
        <f>_xlfn.XLOOKUP(tbl_GL[[#This Row],[Account_key]],tbl_COA[Account_key],tbl_COA[SubClass],"Not Found")</f>
        <v>Assets</v>
      </c>
      <c r="I13579" t="str">
        <f>_xlfn.XLOOKUP(tbl_GL[[#This Row],[Account_key]],tbl_COA[Account_key],tbl_COA[SubClass2],"Not Found")</f>
        <v>Current Assets</v>
      </c>
      <c r="J13579" t="str">
        <f>_xlfn.XLOOKUP(tbl_GL[[#This Row],[Account_key]],tbl_COA[Account_key],tbl_COA[SubAccount],,0)</f>
        <v>Cash at Bank</v>
      </c>
      <c r="K13579">
        <f>YEAR(tbl_GL[[#This Row],[Date]])</f>
        <v>2018</v>
      </c>
    </row>
    <row r="13580" spans="1:11" hidden="1" x14ac:dyDescent="0.35">
      <c r="A13580">
        <v>290.10000000000002</v>
      </c>
      <c r="B13580" s="24">
        <v>43275</v>
      </c>
      <c r="C13580">
        <v>6</v>
      </c>
      <c r="D13580" s="13">
        <v>230</v>
      </c>
      <c r="E13580" s="13" t="s">
        <v>4</v>
      </c>
      <c r="F13580" s="17">
        <v>-2516</v>
      </c>
      <c r="G13580" t="str">
        <f>_xlfn.XLOOKUP(tbl_GL[[#This Row],[Account_key]],tbl_COA[Account_key],tbl_COA[Class],"Not Found")</f>
        <v>Trading account</v>
      </c>
      <c r="H13580" t="str">
        <f>_xlfn.XLOOKUP(tbl_GL[[#This Row],[Account_key]],tbl_COA[Account_key],tbl_COA[SubClass],"Not Found")</f>
        <v>Cost of Sales</v>
      </c>
      <c r="I13580" t="str">
        <f>_xlfn.XLOOKUP(tbl_GL[[#This Row],[Account_key]],tbl_COA[Account_key],tbl_COA[SubClass2],"Not Found")</f>
        <v>Cost of Sales</v>
      </c>
      <c r="J13580" t="str">
        <f>_xlfn.XLOOKUP(tbl_GL[[#This Row],[Account_key]],tbl_COA[Account_key],tbl_COA[SubAccount],,0)</f>
        <v>Cost of Sales</v>
      </c>
      <c r="K13580">
        <f>YEAR(tbl_GL[[#This Row],[Date]])</f>
        <v>2018</v>
      </c>
    </row>
    <row r="13581" spans="1:11" hidden="1" x14ac:dyDescent="0.35">
      <c r="A13581">
        <v>290.2</v>
      </c>
      <c r="B13581" s="24">
        <v>43275</v>
      </c>
      <c r="C13581">
        <v>6</v>
      </c>
      <c r="D13581" s="13">
        <v>60</v>
      </c>
      <c r="E13581" s="13" t="s">
        <v>4</v>
      </c>
      <c r="F13581" s="17">
        <v>-2516</v>
      </c>
      <c r="G13581" t="str">
        <f>_xlfn.XLOOKUP(tbl_GL[[#This Row],[Account_key]],tbl_COA[Account_key],tbl_COA[Class],"Not Found")</f>
        <v>Assets</v>
      </c>
      <c r="H13581" t="str">
        <f>_xlfn.XLOOKUP(tbl_GL[[#This Row],[Account_key]],tbl_COA[Account_key],tbl_COA[SubClass],"Not Found")</f>
        <v>Assets</v>
      </c>
      <c r="I13581" t="str">
        <f>_xlfn.XLOOKUP(tbl_GL[[#This Row],[Account_key]],tbl_COA[Account_key],tbl_COA[SubClass2],"Not Found")</f>
        <v>Current Assets</v>
      </c>
      <c r="J13581" t="str">
        <f>_xlfn.XLOOKUP(tbl_GL[[#This Row],[Account_key]],tbl_COA[Account_key],tbl_COA[SubAccount],,0)</f>
        <v>Inventory</v>
      </c>
      <c r="K13581">
        <f>YEAR(tbl_GL[[#This Row],[Date]])</f>
        <v>2018</v>
      </c>
    </row>
    <row r="13582" spans="1:11" hidden="1" x14ac:dyDescent="0.35">
      <c r="A13582">
        <v>291.10000000000002</v>
      </c>
      <c r="B13582" s="24">
        <v>43275</v>
      </c>
      <c r="C13582">
        <v>6</v>
      </c>
      <c r="D13582" s="13">
        <v>210</v>
      </c>
      <c r="E13582" s="13" t="s">
        <v>8</v>
      </c>
      <c r="F13582" s="17">
        <v>6290</v>
      </c>
      <c r="G13582" t="str">
        <f>_xlfn.XLOOKUP(tbl_GL[[#This Row],[Account_key]],tbl_COA[Account_key],tbl_COA[Class],"Not Found")</f>
        <v>Trading account</v>
      </c>
      <c r="H13582" t="str">
        <f>_xlfn.XLOOKUP(tbl_GL[[#This Row],[Account_key]],tbl_COA[Account_key],tbl_COA[SubClass],"Not Found")</f>
        <v>Sales</v>
      </c>
      <c r="I13582" t="str">
        <f>_xlfn.XLOOKUP(tbl_GL[[#This Row],[Account_key]],tbl_COA[Account_key],tbl_COA[SubClass2],"Not Found")</f>
        <v>Sales</v>
      </c>
      <c r="J13582" t="str">
        <f>_xlfn.XLOOKUP(tbl_GL[[#This Row],[Account_key]],tbl_COA[Account_key],tbl_COA[SubAccount],,0)</f>
        <v>Sales</v>
      </c>
      <c r="K13582">
        <f>YEAR(tbl_GL[[#This Row],[Date]])</f>
        <v>2018</v>
      </c>
    </row>
    <row r="13583" spans="1:11" hidden="1" x14ac:dyDescent="0.35">
      <c r="A13583">
        <v>291.2</v>
      </c>
      <c r="B13583" s="24">
        <v>43275</v>
      </c>
      <c r="C13583">
        <v>6</v>
      </c>
      <c r="D13583" s="13">
        <v>30</v>
      </c>
      <c r="E13583" s="13" t="s">
        <v>8</v>
      </c>
      <c r="F13583" s="17">
        <v>6290</v>
      </c>
      <c r="G13583" t="str">
        <f>_xlfn.XLOOKUP(tbl_GL[[#This Row],[Account_key]],tbl_COA[Account_key],tbl_COA[Class],"Not Found")</f>
        <v>Assets</v>
      </c>
      <c r="H13583" t="str">
        <f>_xlfn.XLOOKUP(tbl_GL[[#This Row],[Account_key]],tbl_COA[Account_key],tbl_COA[SubClass],"Not Found")</f>
        <v>Assets</v>
      </c>
      <c r="I13583" t="str">
        <f>_xlfn.XLOOKUP(tbl_GL[[#This Row],[Account_key]],tbl_COA[Account_key],tbl_COA[SubClass2],"Not Found")</f>
        <v>Current Assets</v>
      </c>
      <c r="J13583" t="str">
        <f>_xlfn.XLOOKUP(tbl_GL[[#This Row],[Account_key]],tbl_COA[Account_key],tbl_COA[SubAccount],,0)</f>
        <v>Trade Receivables</v>
      </c>
      <c r="K13583">
        <f>YEAR(tbl_GL[[#This Row],[Date]])</f>
        <v>2018</v>
      </c>
    </row>
    <row r="13584" spans="1:11" hidden="1" x14ac:dyDescent="0.35">
      <c r="A13584">
        <v>292.10000000000002</v>
      </c>
      <c r="B13584" s="24">
        <v>43277</v>
      </c>
      <c r="C13584">
        <v>6</v>
      </c>
      <c r="D13584" s="13">
        <v>10</v>
      </c>
      <c r="E13584" s="13" t="s">
        <v>98</v>
      </c>
      <c r="F13584" s="17">
        <v>-939</v>
      </c>
      <c r="G13584" t="str">
        <f>_xlfn.XLOOKUP(tbl_GL[[#This Row],[Account_key]],tbl_COA[Account_key],tbl_COA[Class],"Not Found")</f>
        <v>Assets</v>
      </c>
      <c r="H13584" t="str">
        <f>_xlfn.XLOOKUP(tbl_GL[[#This Row],[Account_key]],tbl_COA[Account_key],tbl_COA[SubClass],"Not Found")</f>
        <v>Assets</v>
      </c>
      <c r="I13584" t="str">
        <f>_xlfn.XLOOKUP(tbl_GL[[#This Row],[Account_key]],tbl_COA[Account_key],tbl_COA[SubClass2],"Not Found")</f>
        <v>Current Assets</v>
      </c>
      <c r="J13584" t="str">
        <f>_xlfn.XLOOKUP(tbl_GL[[#This Row],[Account_key]],tbl_COA[Account_key],tbl_COA[SubAccount],,0)</f>
        <v>Cash at Bank</v>
      </c>
      <c r="K13584">
        <f>YEAR(tbl_GL[[#This Row],[Date]])</f>
        <v>2018</v>
      </c>
    </row>
    <row r="13585" spans="1:11" hidden="1" x14ac:dyDescent="0.35">
      <c r="A13585">
        <v>292.2</v>
      </c>
      <c r="B13585" s="24">
        <v>43277</v>
      </c>
      <c r="C13585">
        <v>6</v>
      </c>
      <c r="D13585" s="13">
        <v>120</v>
      </c>
      <c r="E13585" s="13" t="s">
        <v>98</v>
      </c>
      <c r="F13585" s="17">
        <v>-939</v>
      </c>
      <c r="G13585" t="str">
        <f>_xlfn.XLOOKUP(tbl_GL[[#This Row],[Account_key]],tbl_COA[Account_key],tbl_COA[Class],"Not Found")</f>
        <v>Liabilities and Owners Equity</v>
      </c>
      <c r="H13585" t="str">
        <f>_xlfn.XLOOKUP(tbl_GL[[#This Row],[Account_key]],tbl_COA[Account_key],tbl_COA[SubClass],"Not Found")</f>
        <v>Liabilities</v>
      </c>
      <c r="I13585" t="str">
        <f>_xlfn.XLOOKUP(tbl_GL[[#This Row],[Account_key]],tbl_COA[Account_key],tbl_COA[SubClass2],"Not Found")</f>
        <v>Current Liabilities</v>
      </c>
      <c r="J13585" t="str">
        <f>_xlfn.XLOOKUP(tbl_GL[[#This Row],[Account_key]],tbl_COA[Account_key],tbl_COA[SubAccount],,0)</f>
        <v>Accrued Expenses</v>
      </c>
      <c r="K13585">
        <f>YEAR(tbl_GL[[#This Row],[Date]])</f>
        <v>2018</v>
      </c>
    </row>
    <row r="13586" spans="1:11" hidden="1" x14ac:dyDescent="0.35">
      <c r="A13586">
        <v>293.10000000000002</v>
      </c>
      <c r="B13586" s="24">
        <v>43279</v>
      </c>
      <c r="C13586">
        <v>6</v>
      </c>
      <c r="D13586" s="13">
        <v>300</v>
      </c>
      <c r="E13586" s="13" t="s">
        <v>97</v>
      </c>
      <c r="F13586" s="17">
        <v>-1389</v>
      </c>
      <c r="G13586" t="str">
        <f>_xlfn.XLOOKUP(tbl_GL[[#This Row],[Account_key]],tbl_COA[Account_key],tbl_COA[Class],"Not Found")</f>
        <v>Operating account</v>
      </c>
      <c r="H13586" t="str">
        <f>_xlfn.XLOOKUP(tbl_GL[[#This Row],[Account_key]],tbl_COA[Account_key],tbl_COA[SubClass],"Not Found")</f>
        <v>Operating Expenses</v>
      </c>
      <c r="I13586" t="str">
        <f>_xlfn.XLOOKUP(tbl_GL[[#This Row],[Account_key]],tbl_COA[Account_key],tbl_COA[SubClass2],"Not Found")</f>
        <v>Administration</v>
      </c>
      <c r="J13586" t="str">
        <f>_xlfn.XLOOKUP(tbl_GL[[#This Row],[Account_key]],tbl_COA[Account_key],tbl_COA[SubAccount],,0)</f>
        <v>Entertainment</v>
      </c>
      <c r="K13586">
        <f>YEAR(tbl_GL[[#This Row],[Date]])</f>
        <v>2018</v>
      </c>
    </row>
    <row r="13587" spans="1:11" hidden="1" x14ac:dyDescent="0.35">
      <c r="A13587">
        <v>293.2</v>
      </c>
      <c r="B13587" s="24">
        <v>43279</v>
      </c>
      <c r="C13587">
        <v>6</v>
      </c>
      <c r="D13587" s="13">
        <v>120</v>
      </c>
      <c r="E13587" s="13" t="s">
        <v>97</v>
      </c>
      <c r="F13587" s="17">
        <v>1389</v>
      </c>
      <c r="G13587" t="str">
        <f>_xlfn.XLOOKUP(tbl_GL[[#This Row],[Account_key]],tbl_COA[Account_key],tbl_COA[Class],"Not Found")</f>
        <v>Liabilities and Owners Equity</v>
      </c>
      <c r="H13587" t="str">
        <f>_xlfn.XLOOKUP(tbl_GL[[#This Row],[Account_key]],tbl_COA[Account_key],tbl_COA[SubClass],"Not Found")</f>
        <v>Liabilities</v>
      </c>
      <c r="I13587" t="str">
        <f>_xlfn.XLOOKUP(tbl_GL[[#This Row],[Account_key]],tbl_COA[Account_key],tbl_COA[SubClass2],"Not Found")</f>
        <v>Current Liabilities</v>
      </c>
      <c r="J13587" t="str">
        <f>_xlfn.XLOOKUP(tbl_GL[[#This Row],[Account_key]],tbl_COA[Account_key],tbl_COA[SubAccount],,0)</f>
        <v>Accrued Expenses</v>
      </c>
      <c r="K13587">
        <f>YEAR(tbl_GL[[#This Row],[Date]])</f>
        <v>2018</v>
      </c>
    </row>
    <row r="13588" spans="1:11" hidden="1" x14ac:dyDescent="0.35">
      <c r="A13588">
        <v>294.10000000000002</v>
      </c>
      <c r="B13588" s="24">
        <v>43281</v>
      </c>
      <c r="C13588">
        <v>6</v>
      </c>
      <c r="D13588" s="13">
        <v>10</v>
      </c>
      <c r="E13588" s="13" t="s">
        <v>110</v>
      </c>
      <c r="F13588" s="17">
        <v>11</v>
      </c>
      <c r="G13588" t="str">
        <f>_xlfn.XLOOKUP(tbl_GL[[#This Row],[Account_key]],tbl_COA[Account_key],tbl_COA[Class],"Not Found")</f>
        <v>Assets</v>
      </c>
      <c r="H13588" t="str">
        <f>_xlfn.XLOOKUP(tbl_GL[[#This Row],[Account_key]],tbl_COA[Account_key],tbl_COA[SubClass],"Not Found")</f>
        <v>Assets</v>
      </c>
      <c r="I13588" t="str">
        <f>_xlfn.XLOOKUP(tbl_GL[[#This Row],[Account_key]],tbl_COA[Account_key],tbl_COA[SubClass2],"Not Found")</f>
        <v>Current Assets</v>
      </c>
      <c r="J13588" t="str">
        <f>_xlfn.XLOOKUP(tbl_GL[[#This Row],[Account_key]],tbl_COA[Account_key],tbl_COA[SubAccount],,0)</f>
        <v>Cash at Bank</v>
      </c>
      <c r="K13588">
        <f>YEAR(tbl_GL[[#This Row],[Date]])</f>
        <v>2018</v>
      </c>
    </row>
    <row r="13589" spans="1:11" hidden="1" x14ac:dyDescent="0.35">
      <c r="A13589">
        <v>294.2</v>
      </c>
      <c r="B13589" s="24">
        <v>43281</v>
      </c>
      <c r="C13589">
        <v>6</v>
      </c>
      <c r="D13589" s="13">
        <v>430</v>
      </c>
      <c r="E13589" s="13" t="s">
        <v>110</v>
      </c>
      <c r="F13589" s="17">
        <v>11</v>
      </c>
      <c r="G13589" t="str">
        <f>_xlfn.XLOOKUP(tbl_GL[[#This Row],[Account_key]],tbl_COA[Account_key],tbl_COA[Class],"Not Found")</f>
        <v>Non-operating</v>
      </c>
      <c r="H13589" t="str">
        <f>_xlfn.XLOOKUP(tbl_GL[[#This Row],[Account_key]],tbl_COA[Account_key],tbl_COA[SubClass],"Not Found")</f>
        <v>Exchange Loss/Gain</v>
      </c>
      <c r="I13589" t="str">
        <f>_xlfn.XLOOKUP(tbl_GL[[#This Row],[Account_key]],tbl_COA[Account_key],tbl_COA[SubClass2],"Not Found")</f>
        <v>Exchange Loss/Gain</v>
      </c>
      <c r="J13589" t="str">
        <f>_xlfn.XLOOKUP(tbl_GL[[#This Row],[Account_key]],tbl_COA[Account_key],tbl_COA[SubAccount],,0)</f>
        <v>Exchange Loss/Gain</v>
      </c>
      <c r="K13589">
        <f>YEAR(tbl_GL[[#This Row],[Date]])</f>
        <v>2018</v>
      </c>
    </row>
    <row r="13590" spans="1:11" hidden="1" x14ac:dyDescent="0.35">
      <c r="A13590">
        <v>295.10000000000002</v>
      </c>
      <c r="B13590" s="24">
        <v>43281</v>
      </c>
      <c r="C13590">
        <v>6</v>
      </c>
      <c r="D13590" s="13">
        <v>10</v>
      </c>
      <c r="E13590" s="13" t="s">
        <v>113</v>
      </c>
      <c r="F13590" s="17">
        <v>114</v>
      </c>
      <c r="G13590" t="str">
        <f>_xlfn.XLOOKUP(tbl_GL[[#This Row],[Account_key]],tbl_COA[Account_key],tbl_COA[Class],"Not Found")</f>
        <v>Assets</v>
      </c>
      <c r="H13590" t="str">
        <f>_xlfn.XLOOKUP(tbl_GL[[#This Row],[Account_key]],tbl_COA[Account_key],tbl_COA[SubClass],"Not Found")</f>
        <v>Assets</v>
      </c>
      <c r="I13590" t="str">
        <f>_xlfn.XLOOKUP(tbl_GL[[#This Row],[Account_key]],tbl_COA[Account_key],tbl_COA[SubClass2],"Not Found")</f>
        <v>Current Assets</v>
      </c>
      <c r="J13590" t="str">
        <f>_xlfn.XLOOKUP(tbl_GL[[#This Row],[Account_key]],tbl_COA[Account_key],tbl_COA[SubAccount],,0)</f>
        <v>Cash at Bank</v>
      </c>
      <c r="K13590">
        <f>YEAR(tbl_GL[[#This Row],[Date]])</f>
        <v>2018</v>
      </c>
    </row>
    <row r="13591" spans="1:11" hidden="1" x14ac:dyDescent="0.35">
      <c r="A13591">
        <v>295.2</v>
      </c>
      <c r="B13591" s="24">
        <v>43281</v>
      </c>
      <c r="C13591">
        <v>6</v>
      </c>
      <c r="D13591" s="13">
        <v>410</v>
      </c>
      <c r="E13591" s="13" t="s">
        <v>113</v>
      </c>
      <c r="F13591" s="17">
        <v>114</v>
      </c>
      <c r="G13591" t="str">
        <f>_xlfn.XLOOKUP(tbl_GL[[#This Row],[Account_key]],tbl_COA[Account_key],tbl_COA[Class],"Not Found")</f>
        <v>Non-operating</v>
      </c>
      <c r="H13591" t="str">
        <f>_xlfn.XLOOKUP(tbl_GL[[#This Row],[Account_key]],tbl_COA[Account_key],tbl_COA[SubClass],"Not Found")</f>
        <v>Interest Income</v>
      </c>
      <c r="I13591" t="str">
        <f>_xlfn.XLOOKUP(tbl_GL[[#This Row],[Account_key]],tbl_COA[Account_key],tbl_COA[SubClass2],"Not Found")</f>
        <v>Interest Income</v>
      </c>
      <c r="J13591" t="str">
        <f>_xlfn.XLOOKUP(tbl_GL[[#This Row],[Account_key]],tbl_COA[Account_key],tbl_COA[SubAccount],,0)</f>
        <v>Interest Income</v>
      </c>
      <c r="K13591">
        <f>YEAR(tbl_GL[[#This Row],[Date]])</f>
        <v>2018</v>
      </c>
    </row>
    <row r="13592" spans="1:11" hidden="1" x14ac:dyDescent="0.35">
      <c r="A13592">
        <v>296.10000000000002</v>
      </c>
      <c r="B13592" s="24">
        <v>43281</v>
      </c>
      <c r="C13592">
        <v>6</v>
      </c>
      <c r="D13592" s="13">
        <v>440</v>
      </c>
      <c r="E13592" s="13" t="s">
        <v>112</v>
      </c>
      <c r="F13592" s="17">
        <v>-140</v>
      </c>
      <c r="G13592" t="str">
        <f>_xlfn.XLOOKUP(tbl_GL[[#This Row],[Account_key]],tbl_COA[Account_key],tbl_COA[Class],"Not Found")</f>
        <v>Interest &amp; Tax</v>
      </c>
      <c r="H13592" t="str">
        <f>_xlfn.XLOOKUP(tbl_GL[[#This Row],[Account_key]],tbl_COA[Account_key],tbl_COA[SubClass],"Not Found")</f>
        <v>Interest Expense</v>
      </c>
      <c r="I13592" t="str">
        <f>_xlfn.XLOOKUP(tbl_GL[[#This Row],[Account_key]],tbl_COA[Account_key],tbl_COA[SubClass2],"Not Found")</f>
        <v>Interest Expense</v>
      </c>
      <c r="J13592" t="str">
        <f>_xlfn.XLOOKUP(tbl_GL[[#This Row],[Account_key]],tbl_COA[Account_key],tbl_COA[SubAccount],,0)</f>
        <v>Interest Expense</v>
      </c>
      <c r="K13592">
        <f>YEAR(tbl_GL[[#This Row],[Date]])</f>
        <v>2018</v>
      </c>
    </row>
    <row r="13593" spans="1:11" hidden="1" x14ac:dyDescent="0.35">
      <c r="A13593">
        <v>296.2</v>
      </c>
      <c r="B13593" s="24">
        <v>43281</v>
      </c>
      <c r="C13593">
        <v>6</v>
      </c>
      <c r="D13593" s="13">
        <v>121</v>
      </c>
      <c r="E13593" s="13" t="s">
        <v>112</v>
      </c>
      <c r="F13593" s="17">
        <v>140</v>
      </c>
      <c r="G13593" t="str">
        <f>_xlfn.XLOOKUP(tbl_GL[[#This Row],[Account_key]],tbl_COA[Account_key],tbl_COA[Class],"Not Found")</f>
        <v>Liabilities and Owners Equity</v>
      </c>
      <c r="H13593" t="str">
        <f>_xlfn.XLOOKUP(tbl_GL[[#This Row],[Account_key]],tbl_COA[Account_key],tbl_COA[SubClass],"Not Found")</f>
        <v>Liabilities</v>
      </c>
      <c r="I13593" t="str">
        <f>_xlfn.XLOOKUP(tbl_GL[[#This Row],[Account_key]],tbl_COA[Account_key],tbl_COA[SubClass2],"Not Found")</f>
        <v>Current Liabilities</v>
      </c>
      <c r="J13593" t="str">
        <f>_xlfn.XLOOKUP(tbl_GL[[#This Row],[Account_key]],tbl_COA[Account_key],tbl_COA[SubAccount],,0)</f>
        <v>Interest Payable</v>
      </c>
      <c r="K13593">
        <f>YEAR(tbl_GL[[#This Row],[Date]])</f>
        <v>2018</v>
      </c>
    </row>
    <row r="13594" spans="1:11" hidden="1" x14ac:dyDescent="0.35">
      <c r="A13594">
        <v>297.10000000000002</v>
      </c>
      <c r="B13594" s="24">
        <v>43281</v>
      </c>
      <c r="C13594">
        <v>6</v>
      </c>
      <c r="D13594" s="13">
        <v>400</v>
      </c>
      <c r="E13594" s="13" t="s">
        <v>104</v>
      </c>
      <c r="F13594" s="17">
        <v>-175</v>
      </c>
      <c r="G13594" t="str">
        <f>_xlfn.XLOOKUP(tbl_GL[[#This Row],[Account_key]],tbl_COA[Account_key],tbl_COA[Class],"Not Found")</f>
        <v>Operating account</v>
      </c>
      <c r="H13594" t="str">
        <f>_xlfn.XLOOKUP(tbl_GL[[#This Row],[Account_key]],tbl_COA[Account_key],tbl_COA[SubClass],"Not Found")</f>
        <v>Depreciation &amp; Amortization</v>
      </c>
      <c r="I13594" t="str">
        <f>_xlfn.XLOOKUP(tbl_GL[[#This Row],[Account_key]],tbl_COA[Account_key],tbl_COA[SubClass2],"Not Found")</f>
        <v>Amortization</v>
      </c>
      <c r="J13594" t="str">
        <f>_xlfn.XLOOKUP(tbl_GL[[#This Row],[Account_key]],tbl_COA[Account_key],tbl_COA[SubAccount],,0)</f>
        <v>Amortization of Intangible Assets</v>
      </c>
      <c r="K13594">
        <f>YEAR(tbl_GL[[#This Row],[Date]])</f>
        <v>2018</v>
      </c>
    </row>
    <row r="13595" spans="1:11" hidden="1" x14ac:dyDescent="0.35">
      <c r="A13595">
        <v>297.2</v>
      </c>
      <c r="B13595" s="24">
        <v>43281</v>
      </c>
      <c r="C13595">
        <v>6</v>
      </c>
      <c r="D13595" s="13">
        <v>100</v>
      </c>
      <c r="E13595" s="13" t="s">
        <v>104</v>
      </c>
      <c r="F13595" s="17">
        <v>-175</v>
      </c>
      <c r="G13595" t="str">
        <f>_xlfn.XLOOKUP(tbl_GL[[#This Row],[Account_key]],tbl_COA[Account_key],tbl_COA[Class],"Not Found")</f>
        <v>Assets</v>
      </c>
      <c r="H13595" t="str">
        <f>_xlfn.XLOOKUP(tbl_GL[[#This Row],[Account_key]],tbl_COA[Account_key],tbl_COA[SubClass],"Not Found")</f>
        <v>Assets</v>
      </c>
      <c r="I13595" t="str">
        <f>_xlfn.XLOOKUP(tbl_GL[[#This Row],[Account_key]],tbl_COA[Account_key],tbl_COA[SubClass2],"Not Found")</f>
        <v>Non-Current Assets</v>
      </c>
      <c r="J13595" t="str">
        <f>_xlfn.XLOOKUP(tbl_GL[[#This Row],[Account_key]],tbl_COA[Account_key],tbl_COA[SubAccount],,0)</f>
        <v>Patents and trademarks</v>
      </c>
      <c r="K13595">
        <f>YEAR(tbl_GL[[#This Row],[Date]])</f>
        <v>2018</v>
      </c>
    </row>
    <row r="13596" spans="1:11" hidden="1" x14ac:dyDescent="0.35">
      <c r="A13596">
        <v>298.10000000000002</v>
      </c>
      <c r="B13596" s="24">
        <v>43281</v>
      </c>
      <c r="C13596">
        <v>6</v>
      </c>
      <c r="D13596" s="13">
        <v>450</v>
      </c>
      <c r="E13596" s="23" t="s">
        <v>108</v>
      </c>
      <c r="F13596" s="17">
        <v>-188</v>
      </c>
      <c r="G13596" t="str">
        <f>_xlfn.XLOOKUP(tbl_GL[[#This Row],[Account_key]],tbl_COA[Account_key],tbl_COA[Class],"Not Found")</f>
        <v>Interest &amp; Tax</v>
      </c>
      <c r="H13596" t="str">
        <f>_xlfn.XLOOKUP(tbl_GL[[#This Row],[Account_key]],tbl_COA[Account_key],tbl_COA[SubClass],"Not Found")</f>
        <v>Taxation</v>
      </c>
      <c r="I13596" t="str">
        <f>_xlfn.XLOOKUP(tbl_GL[[#This Row],[Account_key]],tbl_COA[Account_key],tbl_COA[SubClass2],"Not Found")</f>
        <v>Taxation</v>
      </c>
      <c r="J13596" t="str">
        <f>_xlfn.XLOOKUP(tbl_GL[[#This Row],[Account_key]],tbl_COA[Account_key],tbl_COA[SubAccount],,0)</f>
        <v>Taxation</v>
      </c>
      <c r="K13596">
        <f>YEAR(tbl_GL[[#This Row],[Date]])</f>
        <v>2018</v>
      </c>
    </row>
    <row r="13597" spans="1:11" hidden="1" x14ac:dyDescent="0.35">
      <c r="A13597">
        <v>298.2</v>
      </c>
      <c r="B13597" s="24">
        <v>43281</v>
      </c>
      <c r="C13597">
        <v>6</v>
      </c>
      <c r="D13597" s="13">
        <v>122</v>
      </c>
      <c r="E13597" s="23" t="s">
        <v>108</v>
      </c>
      <c r="F13597" s="17">
        <v>188</v>
      </c>
      <c r="G13597" t="str">
        <f>_xlfn.XLOOKUP(tbl_GL[[#This Row],[Account_key]],tbl_COA[Account_key],tbl_COA[Class],"Not Found")</f>
        <v>Liabilities and Owners Equity</v>
      </c>
      <c r="H13597" t="str">
        <f>_xlfn.XLOOKUP(tbl_GL[[#This Row],[Account_key]],tbl_COA[Account_key],tbl_COA[SubClass],"Not Found")</f>
        <v>Liabilities</v>
      </c>
      <c r="I13597" t="str">
        <f>_xlfn.XLOOKUP(tbl_GL[[#This Row],[Account_key]],tbl_COA[Account_key],tbl_COA[SubClass2],"Not Found")</f>
        <v>Current Liabilities</v>
      </c>
      <c r="J13597" t="str">
        <f>_xlfn.XLOOKUP(tbl_GL[[#This Row],[Account_key]],tbl_COA[Account_key],tbl_COA[SubAccount],,0)</f>
        <v>Tax payable</v>
      </c>
      <c r="K13597">
        <f>YEAR(tbl_GL[[#This Row],[Date]])</f>
        <v>2018</v>
      </c>
    </row>
    <row r="13598" spans="1:11" hidden="1" x14ac:dyDescent="0.35">
      <c r="A13598">
        <v>299.10000000000002</v>
      </c>
      <c r="B13598" s="24">
        <v>43281</v>
      </c>
      <c r="C13598">
        <v>6</v>
      </c>
      <c r="D13598" s="13">
        <v>330</v>
      </c>
      <c r="E13598" s="13" t="s">
        <v>97</v>
      </c>
      <c r="F13598" s="17">
        <v>-1000</v>
      </c>
      <c r="G13598" t="str">
        <f>_xlfn.XLOOKUP(tbl_GL[[#This Row],[Account_key]],tbl_COA[Account_key],tbl_COA[Class],"Not Found")</f>
        <v>Operating account</v>
      </c>
      <c r="H13598" t="str">
        <f>_xlfn.XLOOKUP(tbl_GL[[#This Row],[Account_key]],tbl_COA[Account_key],tbl_COA[SubClass],"Not Found")</f>
        <v>Operating Expenses</v>
      </c>
      <c r="I13598" t="str">
        <f>_xlfn.XLOOKUP(tbl_GL[[#This Row],[Account_key]],tbl_COA[Account_key],tbl_COA[SubClass2],"Not Found")</f>
        <v>Administration</v>
      </c>
      <c r="J13598" t="str">
        <f>_xlfn.XLOOKUP(tbl_GL[[#This Row],[Account_key]],tbl_COA[Account_key],tbl_COA[SubAccount],,0)</f>
        <v>Telephone</v>
      </c>
      <c r="K13598">
        <f>YEAR(tbl_GL[[#This Row],[Date]])</f>
        <v>2018</v>
      </c>
    </row>
    <row r="13599" spans="1:11" hidden="1" x14ac:dyDescent="0.35">
      <c r="A13599">
        <v>299.2</v>
      </c>
      <c r="B13599" s="24">
        <v>43281</v>
      </c>
      <c r="C13599">
        <v>6</v>
      </c>
      <c r="D13599" s="13">
        <v>120</v>
      </c>
      <c r="E13599" s="13" t="s">
        <v>97</v>
      </c>
      <c r="F13599" s="17">
        <v>1000</v>
      </c>
      <c r="G13599" t="str">
        <f>_xlfn.XLOOKUP(tbl_GL[[#This Row],[Account_key]],tbl_COA[Account_key],tbl_COA[Class],"Not Found")</f>
        <v>Liabilities and Owners Equity</v>
      </c>
      <c r="H13599" t="str">
        <f>_xlfn.XLOOKUP(tbl_GL[[#This Row],[Account_key]],tbl_COA[Account_key],tbl_COA[SubClass],"Not Found")</f>
        <v>Liabilities</v>
      </c>
      <c r="I13599" t="str">
        <f>_xlfn.XLOOKUP(tbl_GL[[#This Row],[Account_key]],tbl_COA[Account_key],tbl_COA[SubClass2],"Not Found")</f>
        <v>Current Liabilities</v>
      </c>
      <c r="J13599" t="str">
        <f>_xlfn.XLOOKUP(tbl_GL[[#This Row],[Account_key]],tbl_COA[Account_key],tbl_COA[SubAccount],,0)</f>
        <v>Accrued Expenses</v>
      </c>
      <c r="K13599">
        <f>YEAR(tbl_GL[[#This Row],[Date]])</f>
        <v>2018</v>
      </c>
    </row>
    <row r="13600" spans="1:11" hidden="1" x14ac:dyDescent="0.35">
      <c r="A13600">
        <v>300.10000000000002</v>
      </c>
      <c r="B13600" s="24">
        <v>43281</v>
      </c>
      <c r="C13600">
        <v>6</v>
      </c>
      <c r="D13600" s="13">
        <v>240</v>
      </c>
      <c r="E13600" s="13" t="s">
        <v>56</v>
      </c>
      <c r="F13600" s="17">
        <v>-1750</v>
      </c>
      <c r="G13600" t="str">
        <f>_xlfn.XLOOKUP(tbl_GL[[#This Row],[Account_key]],tbl_COA[Account_key],tbl_COA[Class],"Not Found")</f>
        <v>Operating account</v>
      </c>
      <c r="H13600" t="str">
        <f>_xlfn.XLOOKUP(tbl_GL[[#This Row],[Account_key]],tbl_COA[Account_key],tbl_COA[SubClass],"Not Found")</f>
        <v>Operating Expenses</v>
      </c>
      <c r="I13600" t="str">
        <f>_xlfn.XLOOKUP(tbl_GL[[#This Row],[Account_key]],tbl_COA[Account_key],tbl_COA[SubClass2],"Not Found")</f>
        <v>Sales &amp; Distribution</v>
      </c>
      <c r="J13600" t="str">
        <f>_xlfn.XLOOKUP(tbl_GL[[#This Row],[Account_key]],tbl_COA[Account_key],tbl_COA[SubAccount],,0)</f>
        <v>Salaries</v>
      </c>
      <c r="K13600">
        <f>YEAR(tbl_GL[[#This Row],[Date]])</f>
        <v>2018</v>
      </c>
    </row>
    <row r="13601" spans="1:11" hidden="1" x14ac:dyDescent="0.35">
      <c r="A13601">
        <v>300.2</v>
      </c>
      <c r="B13601" s="24">
        <v>43281</v>
      </c>
      <c r="C13601">
        <v>6</v>
      </c>
      <c r="D13601" s="13">
        <v>10</v>
      </c>
      <c r="E13601" s="13" t="s">
        <v>56</v>
      </c>
      <c r="F13601" s="17">
        <v>-1750</v>
      </c>
      <c r="G13601" t="str">
        <f>_xlfn.XLOOKUP(tbl_GL[[#This Row],[Account_key]],tbl_COA[Account_key],tbl_COA[Class],"Not Found")</f>
        <v>Assets</v>
      </c>
      <c r="H13601" t="str">
        <f>_xlfn.XLOOKUP(tbl_GL[[#This Row],[Account_key]],tbl_COA[Account_key],tbl_COA[SubClass],"Not Found")</f>
        <v>Assets</v>
      </c>
      <c r="I13601" t="str">
        <f>_xlfn.XLOOKUP(tbl_GL[[#This Row],[Account_key]],tbl_COA[Account_key],tbl_COA[SubClass2],"Not Found")</f>
        <v>Current Assets</v>
      </c>
      <c r="J13601" t="str">
        <f>_xlfn.XLOOKUP(tbl_GL[[#This Row],[Account_key]],tbl_COA[Account_key],tbl_COA[SubAccount],,0)</f>
        <v>Cash at Bank</v>
      </c>
      <c r="K13601">
        <f>YEAR(tbl_GL[[#This Row],[Date]])</f>
        <v>2018</v>
      </c>
    </row>
    <row r="13602" spans="1:11" hidden="1" x14ac:dyDescent="0.35">
      <c r="A13602">
        <v>302.10000000000002</v>
      </c>
      <c r="B13602" s="24">
        <v>43281</v>
      </c>
      <c r="C13602">
        <v>6</v>
      </c>
      <c r="D13602" s="13">
        <v>380</v>
      </c>
      <c r="E13602" s="13" t="s">
        <v>101</v>
      </c>
      <c r="F13602" s="17">
        <v>-3500</v>
      </c>
      <c r="G13602" t="str">
        <f>_xlfn.XLOOKUP(tbl_GL[[#This Row],[Account_key]],tbl_COA[Account_key],tbl_COA[Class],"Not Found")</f>
        <v>Operating account</v>
      </c>
      <c r="H13602" t="str">
        <f>_xlfn.XLOOKUP(tbl_GL[[#This Row],[Account_key]],tbl_COA[Account_key],tbl_COA[SubClass],"Not Found")</f>
        <v>Depreciation &amp; Amortization</v>
      </c>
      <c r="I13602" t="str">
        <f>_xlfn.XLOOKUP(tbl_GL[[#This Row],[Account_key]],tbl_COA[Account_key],tbl_COA[SubClass2],"Not Found")</f>
        <v>Depreciation</v>
      </c>
      <c r="J13602" t="str">
        <f>_xlfn.XLOOKUP(tbl_GL[[#This Row],[Account_key]],tbl_COA[Account_key],tbl_COA[SubAccount],,0)</f>
        <v>Equipment</v>
      </c>
      <c r="K13602">
        <f>YEAR(tbl_GL[[#This Row],[Date]])</f>
        <v>2018</v>
      </c>
    </row>
    <row r="13603" spans="1:11" hidden="1" x14ac:dyDescent="0.35">
      <c r="A13603">
        <v>302.2</v>
      </c>
      <c r="B13603" s="24">
        <v>43281</v>
      </c>
      <c r="C13603">
        <v>6</v>
      </c>
      <c r="D13603" s="13">
        <v>90</v>
      </c>
      <c r="E13603" s="13" t="s">
        <v>101</v>
      </c>
      <c r="F13603" s="17">
        <v>-3500</v>
      </c>
      <c r="G13603" t="str">
        <f>_xlfn.XLOOKUP(tbl_GL[[#This Row],[Account_key]],tbl_COA[Account_key],tbl_COA[Class],"Not Found")</f>
        <v>Assets</v>
      </c>
      <c r="H13603" t="str">
        <f>_xlfn.XLOOKUP(tbl_GL[[#This Row],[Account_key]],tbl_COA[Account_key],tbl_COA[SubClass],"Not Found")</f>
        <v>Assets</v>
      </c>
      <c r="I13603" t="str">
        <f>_xlfn.XLOOKUP(tbl_GL[[#This Row],[Account_key]],tbl_COA[Account_key],tbl_COA[SubClass2],"Not Found")</f>
        <v>Non-Current Assets</v>
      </c>
      <c r="J13603" t="str">
        <f>_xlfn.XLOOKUP(tbl_GL[[#This Row],[Account_key]],tbl_COA[Account_key],tbl_COA[SubAccount],,0)</f>
        <v>Office Furniture &amp; Equipment</v>
      </c>
      <c r="K13603">
        <f>YEAR(tbl_GL[[#This Row],[Date]])</f>
        <v>2018</v>
      </c>
    </row>
    <row r="13604" spans="1:11" hidden="1" x14ac:dyDescent="0.35">
      <c r="A13604">
        <v>303.10000000000002</v>
      </c>
      <c r="B13604" s="24">
        <v>43281</v>
      </c>
      <c r="C13604">
        <v>6</v>
      </c>
      <c r="D13604" s="13">
        <v>30</v>
      </c>
      <c r="E13604" s="13" t="s">
        <v>80</v>
      </c>
      <c r="F13604" s="17">
        <v>-6253</v>
      </c>
      <c r="G13604" t="str">
        <f>_xlfn.XLOOKUP(tbl_GL[[#This Row],[Account_key]],tbl_COA[Account_key],tbl_COA[Class],"Not Found")</f>
        <v>Assets</v>
      </c>
      <c r="H13604" t="str">
        <f>_xlfn.XLOOKUP(tbl_GL[[#This Row],[Account_key]],tbl_COA[Account_key],tbl_COA[SubClass],"Not Found")</f>
        <v>Assets</v>
      </c>
      <c r="I13604" t="str">
        <f>_xlfn.XLOOKUP(tbl_GL[[#This Row],[Account_key]],tbl_COA[Account_key],tbl_COA[SubClass2],"Not Found")</f>
        <v>Current Assets</v>
      </c>
      <c r="J13604" t="str">
        <f>_xlfn.XLOOKUP(tbl_GL[[#This Row],[Account_key]],tbl_COA[Account_key],tbl_COA[SubAccount],,0)</f>
        <v>Trade Receivables</v>
      </c>
      <c r="K13604">
        <f>YEAR(tbl_GL[[#This Row],[Date]])</f>
        <v>2018</v>
      </c>
    </row>
    <row r="13605" spans="1:11" hidden="1" x14ac:dyDescent="0.35">
      <c r="A13605">
        <v>303.2</v>
      </c>
      <c r="B13605" s="24">
        <v>43281</v>
      </c>
      <c r="C13605">
        <v>6</v>
      </c>
      <c r="D13605" s="13">
        <v>10</v>
      </c>
      <c r="E13605" s="13" t="s">
        <v>80</v>
      </c>
      <c r="F13605" s="17">
        <v>6253</v>
      </c>
      <c r="G13605" t="str">
        <f>_xlfn.XLOOKUP(tbl_GL[[#This Row],[Account_key]],tbl_COA[Account_key],tbl_COA[Class],"Not Found")</f>
        <v>Assets</v>
      </c>
      <c r="H13605" t="str">
        <f>_xlfn.XLOOKUP(tbl_GL[[#This Row],[Account_key]],tbl_COA[Account_key],tbl_COA[SubClass],"Not Found")</f>
        <v>Assets</v>
      </c>
      <c r="I13605" t="str">
        <f>_xlfn.XLOOKUP(tbl_GL[[#This Row],[Account_key]],tbl_COA[Account_key],tbl_COA[SubClass2],"Not Found")</f>
        <v>Current Assets</v>
      </c>
      <c r="J13605" t="str">
        <f>_xlfn.XLOOKUP(tbl_GL[[#This Row],[Account_key]],tbl_COA[Account_key],tbl_COA[SubAccount],,0)</f>
        <v>Cash at Bank</v>
      </c>
      <c r="K13605">
        <f>YEAR(tbl_GL[[#This Row],[Date]])</f>
        <v>2018</v>
      </c>
    </row>
    <row r="13606" spans="1:11" hidden="1" x14ac:dyDescent="0.35">
      <c r="A13606">
        <v>304.10000000000002</v>
      </c>
      <c r="B13606" s="24">
        <v>43282</v>
      </c>
      <c r="C13606">
        <v>6</v>
      </c>
      <c r="D13606" s="13">
        <v>10</v>
      </c>
      <c r="E13606" s="13" t="s">
        <v>98</v>
      </c>
      <c r="F13606" s="17">
        <v>-866</v>
      </c>
      <c r="G13606" t="str">
        <f>_xlfn.XLOOKUP(tbl_GL[[#This Row],[Account_key]],tbl_COA[Account_key],tbl_COA[Class],"Not Found")</f>
        <v>Assets</v>
      </c>
      <c r="H13606" t="str">
        <f>_xlfn.XLOOKUP(tbl_GL[[#This Row],[Account_key]],tbl_COA[Account_key],tbl_COA[SubClass],"Not Found")</f>
        <v>Assets</v>
      </c>
      <c r="I13606" t="str">
        <f>_xlfn.XLOOKUP(tbl_GL[[#This Row],[Account_key]],tbl_COA[Account_key],tbl_COA[SubClass2],"Not Found")</f>
        <v>Current Assets</v>
      </c>
      <c r="J13606" t="str">
        <f>_xlfn.XLOOKUP(tbl_GL[[#This Row],[Account_key]],tbl_COA[Account_key],tbl_COA[SubAccount],,0)</f>
        <v>Cash at Bank</v>
      </c>
      <c r="K13606">
        <f>YEAR(tbl_GL[[#This Row],[Date]])</f>
        <v>2018</v>
      </c>
    </row>
    <row r="13607" spans="1:11" hidden="1" x14ac:dyDescent="0.35">
      <c r="A13607">
        <v>304.2</v>
      </c>
      <c r="B13607" s="24">
        <v>43282</v>
      </c>
      <c r="C13607">
        <v>6</v>
      </c>
      <c r="D13607" s="13">
        <v>120</v>
      </c>
      <c r="E13607" s="13" t="s">
        <v>98</v>
      </c>
      <c r="F13607" s="17">
        <v>-866</v>
      </c>
      <c r="G13607" t="str">
        <f>_xlfn.XLOOKUP(tbl_GL[[#This Row],[Account_key]],tbl_COA[Account_key],tbl_COA[Class],"Not Found")</f>
        <v>Liabilities and Owners Equity</v>
      </c>
      <c r="H13607" t="str">
        <f>_xlfn.XLOOKUP(tbl_GL[[#This Row],[Account_key]],tbl_COA[Account_key],tbl_COA[SubClass],"Not Found")</f>
        <v>Liabilities</v>
      </c>
      <c r="I13607" t="str">
        <f>_xlfn.XLOOKUP(tbl_GL[[#This Row],[Account_key]],tbl_COA[Account_key],tbl_COA[SubClass2],"Not Found")</f>
        <v>Current Liabilities</v>
      </c>
      <c r="J13607" t="str">
        <f>_xlfn.XLOOKUP(tbl_GL[[#This Row],[Account_key]],tbl_COA[Account_key],tbl_COA[SubAccount],,0)</f>
        <v>Accrued Expenses</v>
      </c>
      <c r="K13607">
        <f>YEAR(tbl_GL[[#This Row],[Date]])</f>
        <v>2018</v>
      </c>
    </row>
    <row r="13608" spans="1:11" hidden="1" x14ac:dyDescent="0.35">
      <c r="A13608">
        <v>305.10000000000002</v>
      </c>
      <c r="B13608" s="24">
        <v>43282</v>
      </c>
      <c r="C13608">
        <v>6</v>
      </c>
      <c r="D13608" s="13">
        <v>20</v>
      </c>
      <c r="E13608" s="13" t="s">
        <v>124</v>
      </c>
      <c r="F13608" s="17">
        <v>8750</v>
      </c>
      <c r="G13608" t="str">
        <f>_xlfn.XLOOKUP(tbl_GL[[#This Row],[Account_key]],tbl_COA[Account_key],tbl_COA[Class],"Not Found")</f>
        <v>Assets</v>
      </c>
      <c r="H13608" t="str">
        <f>_xlfn.XLOOKUP(tbl_GL[[#This Row],[Account_key]],tbl_COA[Account_key],tbl_COA[SubClass],"Not Found")</f>
        <v>Assets</v>
      </c>
      <c r="I13608" t="str">
        <f>_xlfn.XLOOKUP(tbl_GL[[#This Row],[Account_key]],tbl_COA[Account_key],tbl_COA[SubClass2],"Not Found")</f>
        <v>Current Assets</v>
      </c>
      <c r="J13608" t="str">
        <f>_xlfn.XLOOKUP(tbl_GL[[#This Row],[Account_key]],tbl_COA[Account_key],tbl_COA[SubAccount],,0)</f>
        <v>Cash in hand</v>
      </c>
      <c r="K13608">
        <f>YEAR(tbl_GL[[#This Row],[Date]])</f>
        <v>2018</v>
      </c>
    </row>
    <row r="13609" spans="1:11" hidden="1" x14ac:dyDescent="0.35">
      <c r="A13609">
        <v>305.2</v>
      </c>
      <c r="B13609" s="24">
        <v>43282</v>
      </c>
      <c r="C13609">
        <v>6</v>
      </c>
      <c r="D13609" s="13">
        <v>10</v>
      </c>
      <c r="E13609" s="13" t="s">
        <v>124</v>
      </c>
      <c r="F13609" s="17">
        <v>-8750</v>
      </c>
      <c r="G13609" t="str">
        <f>_xlfn.XLOOKUP(tbl_GL[[#This Row],[Account_key]],tbl_COA[Account_key],tbl_COA[Class],"Not Found")</f>
        <v>Assets</v>
      </c>
      <c r="H13609" t="str">
        <f>_xlfn.XLOOKUP(tbl_GL[[#This Row],[Account_key]],tbl_COA[Account_key],tbl_COA[SubClass],"Not Found")</f>
        <v>Assets</v>
      </c>
      <c r="I13609" t="str">
        <f>_xlfn.XLOOKUP(tbl_GL[[#This Row],[Account_key]],tbl_COA[Account_key],tbl_COA[SubClass2],"Not Found")</f>
        <v>Current Assets</v>
      </c>
      <c r="J13609" t="str">
        <f>_xlfn.XLOOKUP(tbl_GL[[#This Row],[Account_key]],tbl_COA[Account_key],tbl_COA[SubAccount],,0)</f>
        <v>Cash at Bank</v>
      </c>
      <c r="K13609">
        <f>YEAR(tbl_GL[[#This Row],[Date]])</f>
        <v>2018</v>
      </c>
    </row>
    <row r="13610" spans="1:11" hidden="1" x14ac:dyDescent="0.35">
      <c r="A13610">
        <v>306.10000000000002</v>
      </c>
      <c r="B13610" s="24">
        <v>43282</v>
      </c>
      <c r="C13610">
        <v>6</v>
      </c>
      <c r="D13610" s="13">
        <v>60</v>
      </c>
      <c r="E13610" s="13" t="s">
        <v>84</v>
      </c>
      <c r="F13610" s="17">
        <v>18667</v>
      </c>
      <c r="G13610" t="str">
        <f>_xlfn.XLOOKUP(tbl_GL[[#This Row],[Account_key]],tbl_COA[Account_key],tbl_COA[Class],"Not Found")</f>
        <v>Assets</v>
      </c>
      <c r="H13610" t="str">
        <f>_xlfn.XLOOKUP(tbl_GL[[#This Row],[Account_key]],tbl_COA[Account_key],tbl_COA[SubClass],"Not Found")</f>
        <v>Assets</v>
      </c>
      <c r="I13610" t="str">
        <f>_xlfn.XLOOKUP(tbl_GL[[#This Row],[Account_key]],tbl_COA[Account_key],tbl_COA[SubClass2],"Not Found")</f>
        <v>Current Assets</v>
      </c>
      <c r="J13610" t="str">
        <f>_xlfn.XLOOKUP(tbl_GL[[#This Row],[Account_key]],tbl_COA[Account_key],tbl_COA[SubAccount],,0)</f>
        <v>Inventory</v>
      </c>
      <c r="K13610">
        <f>YEAR(tbl_GL[[#This Row],[Date]])</f>
        <v>2018</v>
      </c>
    </row>
    <row r="13611" spans="1:11" hidden="1" x14ac:dyDescent="0.35">
      <c r="A13611">
        <v>306.2</v>
      </c>
      <c r="B13611" s="24">
        <v>43282</v>
      </c>
      <c r="C13611">
        <v>6</v>
      </c>
      <c r="D13611" s="13">
        <v>110</v>
      </c>
      <c r="E13611" s="13" t="s">
        <v>84</v>
      </c>
      <c r="F13611" s="17">
        <v>18667</v>
      </c>
      <c r="G13611" t="str">
        <f>_xlfn.XLOOKUP(tbl_GL[[#This Row],[Account_key]],tbl_COA[Account_key],tbl_COA[Class],"Not Found")</f>
        <v>Liabilities and Owners Equity</v>
      </c>
      <c r="H13611" t="str">
        <f>_xlfn.XLOOKUP(tbl_GL[[#This Row],[Account_key]],tbl_COA[Account_key],tbl_COA[SubClass],"Not Found")</f>
        <v>Liabilities</v>
      </c>
      <c r="I13611" t="str">
        <f>_xlfn.XLOOKUP(tbl_GL[[#This Row],[Account_key]],tbl_COA[Account_key],tbl_COA[SubClass2],"Not Found")</f>
        <v>Current Liabilities</v>
      </c>
      <c r="J13611" t="str">
        <f>_xlfn.XLOOKUP(tbl_GL[[#This Row],[Account_key]],tbl_COA[Account_key],tbl_COA[SubAccount],,0)</f>
        <v>Trade Payables</v>
      </c>
      <c r="K13611">
        <f>YEAR(tbl_GL[[#This Row],[Date]])</f>
        <v>2018</v>
      </c>
    </row>
    <row r="13612" spans="1:11" hidden="1" x14ac:dyDescent="0.35">
      <c r="A13612">
        <v>307.10000000000002</v>
      </c>
      <c r="B13612" s="24">
        <v>43283</v>
      </c>
      <c r="C13612">
        <v>6</v>
      </c>
      <c r="D13612" s="13">
        <v>230</v>
      </c>
      <c r="E13612" s="13" t="s">
        <v>4</v>
      </c>
      <c r="F13612" s="17">
        <v>-819</v>
      </c>
      <c r="G13612" t="str">
        <f>_xlfn.XLOOKUP(tbl_GL[[#This Row],[Account_key]],tbl_COA[Account_key],tbl_COA[Class],"Not Found")</f>
        <v>Trading account</v>
      </c>
      <c r="H13612" t="str">
        <f>_xlfn.XLOOKUP(tbl_GL[[#This Row],[Account_key]],tbl_COA[Account_key],tbl_COA[SubClass],"Not Found")</f>
        <v>Cost of Sales</v>
      </c>
      <c r="I13612" t="str">
        <f>_xlfn.XLOOKUP(tbl_GL[[#This Row],[Account_key]],tbl_COA[Account_key],tbl_COA[SubClass2],"Not Found")</f>
        <v>Cost of Sales</v>
      </c>
      <c r="J13612" t="str">
        <f>_xlfn.XLOOKUP(tbl_GL[[#This Row],[Account_key]],tbl_COA[Account_key],tbl_COA[SubAccount],,0)</f>
        <v>Cost of Sales</v>
      </c>
      <c r="K13612">
        <f>YEAR(tbl_GL[[#This Row],[Date]])</f>
        <v>2018</v>
      </c>
    </row>
    <row r="13613" spans="1:11" hidden="1" x14ac:dyDescent="0.35">
      <c r="A13613">
        <v>307.2</v>
      </c>
      <c r="B13613" s="24">
        <v>43283</v>
      </c>
      <c r="C13613">
        <v>6</v>
      </c>
      <c r="D13613" s="13">
        <v>60</v>
      </c>
      <c r="E13613" s="13" t="s">
        <v>4</v>
      </c>
      <c r="F13613" s="17">
        <v>-819</v>
      </c>
      <c r="G13613" t="str">
        <f>_xlfn.XLOOKUP(tbl_GL[[#This Row],[Account_key]],tbl_COA[Account_key],tbl_COA[Class],"Not Found")</f>
        <v>Assets</v>
      </c>
      <c r="H13613" t="str">
        <f>_xlfn.XLOOKUP(tbl_GL[[#This Row],[Account_key]],tbl_COA[Account_key],tbl_COA[SubClass],"Not Found")</f>
        <v>Assets</v>
      </c>
      <c r="I13613" t="str">
        <f>_xlfn.XLOOKUP(tbl_GL[[#This Row],[Account_key]],tbl_COA[Account_key],tbl_COA[SubClass2],"Not Found")</f>
        <v>Current Assets</v>
      </c>
      <c r="J13613" t="str">
        <f>_xlfn.XLOOKUP(tbl_GL[[#This Row],[Account_key]],tbl_COA[Account_key],tbl_COA[SubAccount],,0)</f>
        <v>Inventory</v>
      </c>
      <c r="K13613">
        <f>YEAR(tbl_GL[[#This Row],[Date]])</f>
        <v>2018</v>
      </c>
    </row>
    <row r="13614" spans="1:11" hidden="1" x14ac:dyDescent="0.35">
      <c r="A13614">
        <v>308.10000000000002</v>
      </c>
      <c r="B13614" s="24">
        <v>43283</v>
      </c>
      <c r="C13614">
        <v>6</v>
      </c>
      <c r="D13614" s="13">
        <v>210</v>
      </c>
      <c r="E13614" s="13" t="s">
        <v>7</v>
      </c>
      <c r="F13614" s="17">
        <v>1877</v>
      </c>
      <c r="G13614" t="str">
        <f>_xlfn.XLOOKUP(tbl_GL[[#This Row],[Account_key]],tbl_COA[Account_key],tbl_COA[Class],"Not Found")</f>
        <v>Trading account</v>
      </c>
      <c r="H13614" t="str">
        <f>_xlfn.XLOOKUP(tbl_GL[[#This Row],[Account_key]],tbl_COA[Account_key],tbl_COA[SubClass],"Not Found")</f>
        <v>Sales</v>
      </c>
      <c r="I13614" t="str">
        <f>_xlfn.XLOOKUP(tbl_GL[[#This Row],[Account_key]],tbl_COA[Account_key],tbl_COA[SubClass2],"Not Found")</f>
        <v>Sales</v>
      </c>
      <c r="J13614" t="str">
        <f>_xlfn.XLOOKUP(tbl_GL[[#This Row],[Account_key]],tbl_COA[Account_key],tbl_COA[SubAccount],,0)</f>
        <v>Sales</v>
      </c>
      <c r="K13614">
        <f>YEAR(tbl_GL[[#This Row],[Date]])</f>
        <v>2018</v>
      </c>
    </row>
    <row r="13615" spans="1:11" hidden="1" x14ac:dyDescent="0.35">
      <c r="A13615">
        <v>308.2</v>
      </c>
      <c r="B13615" s="24">
        <v>43283</v>
      </c>
      <c r="C13615">
        <v>6</v>
      </c>
      <c r="D13615" s="13">
        <v>10</v>
      </c>
      <c r="E13615" s="13" t="s">
        <v>7</v>
      </c>
      <c r="F13615" s="17">
        <v>1877</v>
      </c>
      <c r="G13615" t="str">
        <f>_xlfn.XLOOKUP(tbl_GL[[#This Row],[Account_key]],tbl_COA[Account_key],tbl_COA[Class],"Not Found")</f>
        <v>Assets</v>
      </c>
      <c r="H13615" t="str">
        <f>_xlfn.XLOOKUP(tbl_GL[[#This Row],[Account_key]],tbl_COA[Account_key],tbl_COA[SubClass],"Not Found")</f>
        <v>Assets</v>
      </c>
      <c r="I13615" t="str">
        <f>_xlfn.XLOOKUP(tbl_GL[[#This Row],[Account_key]],tbl_COA[Account_key],tbl_COA[SubClass2],"Not Found")</f>
        <v>Current Assets</v>
      </c>
      <c r="J13615" t="str">
        <f>_xlfn.XLOOKUP(tbl_GL[[#This Row],[Account_key]],tbl_COA[Account_key],tbl_COA[SubAccount],,0)</f>
        <v>Cash at Bank</v>
      </c>
      <c r="K13615">
        <f>YEAR(tbl_GL[[#This Row],[Date]])</f>
        <v>2018</v>
      </c>
    </row>
    <row r="13616" spans="1:11" hidden="1" x14ac:dyDescent="0.35">
      <c r="A13616">
        <v>309.10000000000002</v>
      </c>
      <c r="B13616" s="24">
        <v>43283</v>
      </c>
      <c r="C13616">
        <v>6</v>
      </c>
      <c r="D13616" s="13">
        <v>230</v>
      </c>
      <c r="E13616" s="13" t="s">
        <v>4</v>
      </c>
      <c r="F13616" s="17">
        <v>-3162</v>
      </c>
      <c r="G13616" t="str">
        <f>_xlfn.XLOOKUP(tbl_GL[[#This Row],[Account_key]],tbl_COA[Account_key],tbl_COA[Class],"Not Found")</f>
        <v>Trading account</v>
      </c>
      <c r="H13616" t="str">
        <f>_xlfn.XLOOKUP(tbl_GL[[#This Row],[Account_key]],tbl_COA[Account_key],tbl_COA[SubClass],"Not Found")</f>
        <v>Cost of Sales</v>
      </c>
      <c r="I13616" t="str">
        <f>_xlfn.XLOOKUP(tbl_GL[[#This Row],[Account_key]],tbl_COA[Account_key],tbl_COA[SubClass2],"Not Found")</f>
        <v>Cost of Sales</v>
      </c>
      <c r="J13616" t="str">
        <f>_xlfn.XLOOKUP(tbl_GL[[#This Row],[Account_key]],tbl_COA[Account_key],tbl_COA[SubAccount],,0)</f>
        <v>Cost of Sales</v>
      </c>
      <c r="K13616">
        <f>YEAR(tbl_GL[[#This Row],[Date]])</f>
        <v>2018</v>
      </c>
    </row>
    <row r="13617" spans="1:11" hidden="1" x14ac:dyDescent="0.35">
      <c r="A13617">
        <v>309.2</v>
      </c>
      <c r="B13617" s="24">
        <v>43283</v>
      </c>
      <c r="C13617">
        <v>6</v>
      </c>
      <c r="D13617" s="13">
        <v>60</v>
      </c>
      <c r="E13617" s="13" t="s">
        <v>4</v>
      </c>
      <c r="F13617" s="17">
        <v>-3162</v>
      </c>
      <c r="G13617" t="str">
        <f>_xlfn.XLOOKUP(tbl_GL[[#This Row],[Account_key]],tbl_COA[Account_key],tbl_COA[Class],"Not Found")</f>
        <v>Assets</v>
      </c>
      <c r="H13617" t="str">
        <f>_xlfn.XLOOKUP(tbl_GL[[#This Row],[Account_key]],tbl_COA[Account_key],tbl_COA[SubClass],"Not Found")</f>
        <v>Assets</v>
      </c>
      <c r="I13617" t="str">
        <f>_xlfn.XLOOKUP(tbl_GL[[#This Row],[Account_key]],tbl_COA[Account_key],tbl_COA[SubClass2],"Not Found")</f>
        <v>Current Assets</v>
      </c>
      <c r="J13617" t="str">
        <f>_xlfn.XLOOKUP(tbl_GL[[#This Row],[Account_key]],tbl_COA[Account_key],tbl_COA[SubAccount],,0)</f>
        <v>Inventory</v>
      </c>
      <c r="K13617">
        <f>YEAR(tbl_GL[[#This Row],[Date]])</f>
        <v>2018</v>
      </c>
    </row>
    <row r="13618" spans="1:11" hidden="1" x14ac:dyDescent="0.35">
      <c r="A13618">
        <v>310.10000000000002</v>
      </c>
      <c r="B13618" s="24">
        <v>43283</v>
      </c>
      <c r="C13618">
        <v>6</v>
      </c>
      <c r="D13618" s="13">
        <v>210</v>
      </c>
      <c r="E13618" s="13" t="s">
        <v>8</v>
      </c>
      <c r="F13618" s="17">
        <v>7904</v>
      </c>
      <c r="G13618" t="str">
        <f>_xlfn.XLOOKUP(tbl_GL[[#This Row],[Account_key]],tbl_COA[Account_key],tbl_COA[Class],"Not Found")</f>
        <v>Trading account</v>
      </c>
      <c r="H13618" t="str">
        <f>_xlfn.XLOOKUP(tbl_GL[[#This Row],[Account_key]],tbl_COA[Account_key],tbl_COA[SubClass],"Not Found")</f>
        <v>Sales</v>
      </c>
      <c r="I13618" t="str">
        <f>_xlfn.XLOOKUP(tbl_GL[[#This Row],[Account_key]],tbl_COA[Account_key],tbl_COA[SubClass2],"Not Found")</f>
        <v>Sales</v>
      </c>
      <c r="J13618" t="str">
        <f>_xlfn.XLOOKUP(tbl_GL[[#This Row],[Account_key]],tbl_COA[Account_key],tbl_COA[SubAccount],,0)</f>
        <v>Sales</v>
      </c>
      <c r="K13618">
        <f>YEAR(tbl_GL[[#This Row],[Date]])</f>
        <v>2018</v>
      </c>
    </row>
    <row r="13619" spans="1:11" hidden="1" x14ac:dyDescent="0.35">
      <c r="A13619">
        <v>310.2</v>
      </c>
      <c r="B13619" s="24">
        <v>43283</v>
      </c>
      <c r="C13619">
        <v>6</v>
      </c>
      <c r="D13619" s="13">
        <v>30</v>
      </c>
      <c r="E13619" s="13" t="s">
        <v>8</v>
      </c>
      <c r="F13619" s="17">
        <v>7904</v>
      </c>
      <c r="G13619" t="str">
        <f>_xlfn.XLOOKUP(tbl_GL[[#This Row],[Account_key]],tbl_COA[Account_key],tbl_COA[Class],"Not Found")</f>
        <v>Assets</v>
      </c>
      <c r="H13619" t="str">
        <f>_xlfn.XLOOKUP(tbl_GL[[#This Row],[Account_key]],tbl_COA[Account_key],tbl_COA[SubClass],"Not Found")</f>
        <v>Assets</v>
      </c>
      <c r="I13619" t="str">
        <f>_xlfn.XLOOKUP(tbl_GL[[#This Row],[Account_key]],tbl_COA[Account_key],tbl_COA[SubClass2],"Not Found")</f>
        <v>Current Assets</v>
      </c>
      <c r="J13619" t="str">
        <f>_xlfn.XLOOKUP(tbl_GL[[#This Row],[Account_key]],tbl_COA[Account_key],tbl_COA[SubAccount],,0)</f>
        <v>Trade Receivables</v>
      </c>
      <c r="K13619">
        <f>YEAR(tbl_GL[[#This Row],[Date]])</f>
        <v>2018</v>
      </c>
    </row>
    <row r="13620" spans="1:11" hidden="1" x14ac:dyDescent="0.35">
      <c r="A13620">
        <v>311.10000000000002</v>
      </c>
      <c r="B13620" s="24">
        <v>43284</v>
      </c>
      <c r="C13620">
        <v>6</v>
      </c>
      <c r="D13620" s="13">
        <v>10</v>
      </c>
      <c r="E13620" s="13" t="s">
        <v>98</v>
      </c>
      <c r="F13620" s="17">
        <v>-874</v>
      </c>
      <c r="G13620" t="str">
        <f>_xlfn.XLOOKUP(tbl_GL[[#This Row],[Account_key]],tbl_COA[Account_key],tbl_COA[Class],"Not Found")</f>
        <v>Assets</v>
      </c>
      <c r="H13620" t="str">
        <f>_xlfn.XLOOKUP(tbl_GL[[#This Row],[Account_key]],tbl_COA[Account_key],tbl_COA[SubClass],"Not Found")</f>
        <v>Assets</v>
      </c>
      <c r="I13620" t="str">
        <f>_xlfn.XLOOKUP(tbl_GL[[#This Row],[Account_key]],tbl_COA[Account_key],tbl_COA[SubClass2],"Not Found")</f>
        <v>Current Assets</v>
      </c>
      <c r="J13620" t="str">
        <f>_xlfn.XLOOKUP(tbl_GL[[#This Row],[Account_key]],tbl_COA[Account_key],tbl_COA[SubAccount],,0)</f>
        <v>Cash at Bank</v>
      </c>
      <c r="K13620">
        <f>YEAR(tbl_GL[[#This Row],[Date]])</f>
        <v>2018</v>
      </c>
    </row>
    <row r="13621" spans="1:11" hidden="1" x14ac:dyDescent="0.35">
      <c r="A13621">
        <v>311.2</v>
      </c>
      <c r="B13621" s="24">
        <v>43284</v>
      </c>
      <c r="C13621">
        <v>6</v>
      </c>
      <c r="D13621" s="13">
        <v>120</v>
      </c>
      <c r="E13621" s="13" t="s">
        <v>98</v>
      </c>
      <c r="F13621" s="17">
        <v>-874</v>
      </c>
      <c r="G13621" t="str">
        <f>_xlfn.XLOOKUP(tbl_GL[[#This Row],[Account_key]],tbl_COA[Account_key],tbl_COA[Class],"Not Found")</f>
        <v>Liabilities and Owners Equity</v>
      </c>
      <c r="H13621" t="str">
        <f>_xlfn.XLOOKUP(tbl_GL[[#This Row],[Account_key]],tbl_COA[Account_key],tbl_COA[SubClass],"Not Found")</f>
        <v>Liabilities</v>
      </c>
      <c r="I13621" t="str">
        <f>_xlfn.XLOOKUP(tbl_GL[[#This Row],[Account_key]],tbl_COA[Account_key],tbl_COA[SubClass2],"Not Found")</f>
        <v>Current Liabilities</v>
      </c>
      <c r="J13621" t="str">
        <f>_xlfn.XLOOKUP(tbl_GL[[#This Row],[Account_key]],tbl_COA[Account_key],tbl_COA[SubAccount],,0)</f>
        <v>Accrued Expenses</v>
      </c>
      <c r="K13621">
        <f>YEAR(tbl_GL[[#This Row],[Date]])</f>
        <v>2018</v>
      </c>
    </row>
    <row r="13622" spans="1:11" hidden="1" x14ac:dyDescent="0.35">
      <c r="A13622">
        <v>312.10000000000002</v>
      </c>
      <c r="B13622" s="24">
        <v>43285</v>
      </c>
      <c r="C13622">
        <v>6</v>
      </c>
      <c r="D13622" s="13">
        <v>260</v>
      </c>
      <c r="E13622" s="13" t="s">
        <v>83</v>
      </c>
      <c r="F13622" s="17">
        <v>421</v>
      </c>
      <c r="G13622" t="str">
        <f>_xlfn.XLOOKUP(tbl_GL[[#This Row],[Account_key]],tbl_COA[Account_key],tbl_COA[Class],"Not Found")</f>
        <v>Operating account</v>
      </c>
      <c r="H13622" t="str">
        <f>_xlfn.XLOOKUP(tbl_GL[[#This Row],[Account_key]],tbl_COA[Account_key],tbl_COA[SubClass],"Not Found")</f>
        <v>Operating Expenses</v>
      </c>
      <c r="I13622" t="str">
        <f>_xlfn.XLOOKUP(tbl_GL[[#This Row],[Account_key]],tbl_COA[Account_key],tbl_COA[SubClass2],"Not Found")</f>
        <v>Marketing</v>
      </c>
      <c r="J13622" t="str">
        <f>_xlfn.XLOOKUP(tbl_GL[[#This Row],[Account_key]],tbl_COA[Account_key],tbl_COA[SubAccount],,0)</f>
        <v>Commissions</v>
      </c>
      <c r="K13622">
        <f>YEAR(tbl_GL[[#This Row],[Date]])</f>
        <v>2018</v>
      </c>
    </row>
    <row r="13623" spans="1:11" hidden="1" x14ac:dyDescent="0.35">
      <c r="A13623">
        <v>312.2</v>
      </c>
      <c r="B13623" s="24">
        <v>43285</v>
      </c>
      <c r="C13623">
        <v>6</v>
      </c>
      <c r="D13623" s="13">
        <v>20</v>
      </c>
      <c r="E13623" s="13" t="s">
        <v>83</v>
      </c>
      <c r="F13623" s="17">
        <v>421</v>
      </c>
      <c r="G13623" t="str">
        <f>_xlfn.XLOOKUP(tbl_GL[[#This Row],[Account_key]],tbl_COA[Account_key],tbl_COA[Class],"Not Found")</f>
        <v>Assets</v>
      </c>
      <c r="H13623" t="str">
        <f>_xlfn.XLOOKUP(tbl_GL[[#This Row],[Account_key]],tbl_COA[Account_key],tbl_COA[SubClass],"Not Found")</f>
        <v>Assets</v>
      </c>
      <c r="I13623" t="str">
        <f>_xlfn.XLOOKUP(tbl_GL[[#This Row],[Account_key]],tbl_COA[Account_key],tbl_COA[SubClass2],"Not Found")</f>
        <v>Current Assets</v>
      </c>
      <c r="J13623" t="str">
        <f>_xlfn.XLOOKUP(tbl_GL[[#This Row],[Account_key]],tbl_COA[Account_key],tbl_COA[SubAccount],,0)</f>
        <v>Cash in hand</v>
      </c>
      <c r="K13623">
        <f>YEAR(tbl_GL[[#This Row],[Date]])</f>
        <v>2018</v>
      </c>
    </row>
    <row r="13624" spans="1:11" hidden="1" x14ac:dyDescent="0.35">
      <c r="A13624">
        <v>313.10000000000002</v>
      </c>
      <c r="B13624" s="24">
        <v>43285</v>
      </c>
      <c r="C13624">
        <v>6</v>
      </c>
      <c r="D13624" s="13">
        <v>10</v>
      </c>
      <c r="E13624" s="13" t="s">
        <v>84</v>
      </c>
      <c r="F13624" s="17">
        <v>-10667</v>
      </c>
      <c r="G13624" t="str">
        <f>_xlfn.XLOOKUP(tbl_GL[[#This Row],[Account_key]],tbl_COA[Account_key],tbl_COA[Class],"Not Found")</f>
        <v>Assets</v>
      </c>
      <c r="H13624" t="str">
        <f>_xlfn.XLOOKUP(tbl_GL[[#This Row],[Account_key]],tbl_COA[Account_key],tbl_COA[SubClass],"Not Found")</f>
        <v>Assets</v>
      </c>
      <c r="I13624" t="str">
        <f>_xlfn.XLOOKUP(tbl_GL[[#This Row],[Account_key]],tbl_COA[Account_key],tbl_COA[SubClass2],"Not Found")</f>
        <v>Current Assets</v>
      </c>
      <c r="J13624" t="str">
        <f>_xlfn.XLOOKUP(tbl_GL[[#This Row],[Account_key]],tbl_COA[Account_key],tbl_COA[SubAccount],,0)</f>
        <v>Cash at Bank</v>
      </c>
      <c r="K13624">
        <f>YEAR(tbl_GL[[#This Row],[Date]])</f>
        <v>2018</v>
      </c>
    </row>
    <row r="13625" spans="1:11" hidden="1" x14ac:dyDescent="0.35">
      <c r="A13625">
        <v>313.2</v>
      </c>
      <c r="B13625" s="24">
        <v>43285</v>
      </c>
      <c r="C13625">
        <v>6</v>
      </c>
      <c r="D13625" s="13">
        <v>110</v>
      </c>
      <c r="E13625" s="13" t="s">
        <v>84</v>
      </c>
      <c r="F13625" s="17">
        <v>-10667</v>
      </c>
      <c r="G13625" t="str">
        <f>_xlfn.XLOOKUP(tbl_GL[[#This Row],[Account_key]],tbl_COA[Account_key],tbl_COA[Class],"Not Found")</f>
        <v>Liabilities and Owners Equity</v>
      </c>
      <c r="H13625" t="str">
        <f>_xlfn.XLOOKUP(tbl_GL[[#This Row],[Account_key]],tbl_COA[Account_key],tbl_COA[SubClass],"Not Found")</f>
        <v>Liabilities</v>
      </c>
      <c r="I13625" t="str">
        <f>_xlfn.XLOOKUP(tbl_GL[[#This Row],[Account_key]],tbl_COA[Account_key],tbl_COA[SubClass2],"Not Found")</f>
        <v>Current Liabilities</v>
      </c>
      <c r="J13625" t="str">
        <f>_xlfn.XLOOKUP(tbl_GL[[#This Row],[Account_key]],tbl_COA[Account_key],tbl_COA[SubAccount],,0)</f>
        <v>Trade Payables</v>
      </c>
      <c r="K13625">
        <f>YEAR(tbl_GL[[#This Row],[Date]])</f>
        <v>2018</v>
      </c>
    </row>
    <row r="13626" spans="1:11" hidden="1" x14ac:dyDescent="0.35">
      <c r="A13626">
        <v>314.10000000000002</v>
      </c>
      <c r="B13626" s="24">
        <v>43286</v>
      </c>
      <c r="C13626">
        <v>6</v>
      </c>
      <c r="D13626" s="13">
        <v>290</v>
      </c>
      <c r="E13626" s="13" t="s">
        <v>97</v>
      </c>
      <c r="F13626" s="17">
        <v>-1250</v>
      </c>
      <c r="G13626" t="str">
        <f>_xlfn.XLOOKUP(tbl_GL[[#This Row],[Account_key]],tbl_COA[Account_key],tbl_COA[Class],"Not Found")</f>
        <v>Operating account</v>
      </c>
      <c r="H13626" t="str">
        <f>_xlfn.XLOOKUP(tbl_GL[[#This Row],[Account_key]],tbl_COA[Account_key],tbl_COA[SubClass],"Not Found")</f>
        <v>Operating Expenses</v>
      </c>
      <c r="I13626" t="str">
        <f>_xlfn.XLOOKUP(tbl_GL[[#This Row],[Account_key]],tbl_COA[Account_key],tbl_COA[SubClass2],"Not Found")</f>
        <v>Administration</v>
      </c>
      <c r="J13626" t="str">
        <f>_xlfn.XLOOKUP(tbl_GL[[#This Row],[Account_key]],tbl_COA[Account_key],tbl_COA[SubAccount],,0)</f>
        <v>Travel</v>
      </c>
      <c r="K13626">
        <f>YEAR(tbl_GL[[#This Row],[Date]])</f>
        <v>2018</v>
      </c>
    </row>
    <row r="13627" spans="1:11" hidden="1" x14ac:dyDescent="0.35">
      <c r="A13627">
        <v>314.2</v>
      </c>
      <c r="B13627" s="24">
        <v>43286</v>
      </c>
      <c r="C13627">
        <v>6</v>
      </c>
      <c r="D13627" s="13">
        <v>120</v>
      </c>
      <c r="E13627" s="13" t="s">
        <v>97</v>
      </c>
      <c r="F13627" s="17">
        <v>1250</v>
      </c>
      <c r="G13627" t="str">
        <f>_xlfn.XLOOKUP(tbl_GL[[#This Row],[Account_key]],tbl_COA[Account_key],tbl_COA[Class],"Not Found")</f>
        <v>Liabilities and Owners Equity</v>
      </c>
      <c r="H13627" t="str">
        <f>_xlfn.XLOOKUP(tbl_GL[[#This Row],[Account_key]],tbl_COA[Account_key],tbl_COA[SubClass],"Not Found")</f>
        <v>Liabilities</v>
      </c>
      <c r="I13627" t="str">
        <f>_xlfn.XLOOKUP(tbl_GL[[#This Row],[Account_key]],tbl_COA[Account_key],tbl_COA[SubClass2],"Not Found")</f>
        <v>Current Liabilities</v>
      </c>
      <c r="J13627" t="str">
        <f>_xlfn.XLOOKUP(tbl_GL[[#This Row],[Account_key]],tbl_COA[Account_key],tbl_COA[SubAccount],,0)</f>
        <v>Accrued Expenses</v>
      </c>
      <c r="K13627">
        <f>YEAR(tbl_GL[[#This Row],[Date]])</f>
        <v>2018</v>
      </c>
    </row>
    <row r="13628" spans="1:11" hidden="1" x14ac:dyDescent="0.35">
      <c r="A13628">
        <v>315.10000000000002</v>
      </c>
      <c r="B13628" s="24">
        <v>43288</v>
      </c>
      <c r="C13628">
        <v>6</v>
      </c>
      <c r="D13628" s="13">
        <v>230</v>
      </c>
      <c r="E13628" s="13" t="s">
        <v>4</v>
      </c>
      <c r="F13628" s="17">
        <v>-446</v>
      </c>
      <c r="G13628" t="str">
        <f>_xlfn.XLOOKUP(tbl_GL[[#This Row],[Account_key]],tbl_COA[Account_key],tbl_COA[Class],"Not Found")</f>
        <v>Trading account</v>
      </c>
      <c r="H13628" t="str">
        <f>_xlfn.XLOOKUP(tbl_GL[[#This Row],[Account_key]],tbl_COA[Account_key],tbl_COA[SubClass],"Not Found")</f>
        <v>Cost of Sales</v>
      </c>
      <c r="I13628" t="str">
        <f>_xlfn.XLOOKUP(tbl_GL[[#This Row],[Account_key]],tbl_COA[Account_key],tbl_COA[SubClass2],"Not Found")</f>
        <v>Cost of Sales</v>
      </c>
      <c r="J13628" t="str">
        <f>_xlfn.XLOOKUP(tbl_GL[[#This Row],[Account_key]],tbl_COA[Account_key],tbl_COA[SubAccount],,0)</f>
        <v>Cost of Sales</v>
      </c>
      <c r="K13628">
        <f>YEAR(tbl_GL[[#This Row],[Date]])</f>
        <v>2018</v>
      </c>
    </row>
    <row r="13629" spans="1:11" hidden="1" x14ac:dyDescent="0.35">
      <c r="A13629">
        <v>315.2</v>
      </c>
      <c r="B13629" s="24">
        <v>43288</v>
      </c>
      <c r="C13629">
        <v>6</v>
      </c>
      <c r="D13629" s="13">
        <v>60</v>
      </c>
      <c r="E13629" s="13" t="s">
        <v>4</v>
      </c>
      <c r="F13629" s="17">
        <v>-446</v>
      </c>
      <c r="G13629" t="str">
        <f>_xlfn.XLOOKUP(tbl_GL[[#This Row],[Account_key]],tbl_COA[Account_key],tbl_COA[Class],"Not Found")</f>
        <v>Assets</v>
      </c>
      <c r="H13629" t="str">
        <f>_xlfn.XLOOKUP(tbl_GL[[#This Row],[Account_key]],tbl_COA[Account_key],tbl_COA[SubClass],"Not Found")</f>
        <v>Assets</v>
      </c>
      <c r="I13629" t="str">
        <f>_xlfn.XLOOKUP(tbl_GL[[#This Row],[Account_key]],tbl_COA[Account_key],tbl_COA[SubClass2],"Not Found")</f>
        <v>Current Assets</v>
      </c>
      <c r="J13629" t="str">
        <f>_xlfn.XLOOKUP(tbl_GL[[#This Row],[Account_key]],tbl_COA[Account_key],tbl_COA[SubAccount],,0)</f>
        <v>Inventory</v>
      </c>
      <c r="K13629">
        <f>YEAR(tbl_GL[[#This Row],[Date]])</f>
        <v>2018</v>
      </c>
    </row>
    <row r="13630" spans="1:11" hidden="1" x14ac:dyDescent="0.35">
      <c r="A13630">
        <v>316.10000000000002</v>
      </c>
      <c r="B13630" s="24">
        <v>43288</v>
      </c>
      <c r="C13630">
        <v>6</v>
      </c>
      <c r="D13630" s="13">
        <v>210</v>
      </c>
      <c r="E13630" s="13" t="s">
        <v>8</v>
      </c>
      <c r="F13630" s="17">
        <v>1114</v>
      </c>
      <c r="G13630" t="str">
        <f>_xlfn.XLOOKUP(tbl_GL[[#This Row],[Account_key]],tbl_COA[Account_key],tbl_COA[Class],"Not Found")</f>
        <v>Trading account</v>
      </c>
      <c r="H13630" t="str">
        <f>_xlfn.XLOOKUP(tbl_GL[[#This Row],[Account_key]],tbl_COA[Account_key],tbl_COA[SubClass],"Not Found")</f>
        <v>Sales</v>
      </c>
      <c r="I13630" t="str">
        <f>_xlfn.XLOOKUP(tbl_GL[[#This Row],[Account_key]],tbl_COA[Account_key],tbl_COA[SubClass2],"Not Found")</f>
        <v>Sales</v>
      </c>
      <c r="J13630" t="str">
        <f>_xlfn.XLOOKUP(tbl_GL[[#This Row],[Account_key]],tbl_COA[Account_key],tbl_COA[SubAccount],,0)</f>
        <v>Sales</v>
      </c>
      <c r="K13630">
        <f>YEAR(tbl_GL[[#This Row],[Date]])</f>
        <v>2018</v>
      </c>
    </row>
    <row r="13631" spans="1:11" hidden="1" x14ac:dyDescent="0.35">
      <c r="A13631">
        <v>316.2</v>
      </c>
      <c r="B13631" s="24">
        <v>43288</v>
      </c>
      <c r="C13631">
        <v>6</v>
      </c>
      <c r="D13631" s="13">
        <v>30</v>
      </c>
      <c r="E13631" s="13" t="s">
        <v>8</v>
      </c>
      <c r="F13631" s="17">
        <v>1114</v>
      </c>
      <c r="G13631" t="str">
        <f>_xlfn.XLOOKUP(tbl_GL[[#This Row],[Account_key]],tbl_COA[Account_key],tbl_COA[Class],"Not Found")</f>
        <v>Assets</v>
      </c>
      <c r="H13631" t="str">
        <f>_xlfn.XLOOKUP(tbl_GL[[#This Row],[Account_key]],tbl_COA[Account_key],tbl_COA[SubClass],"Not Found")</f>
        <v>Assets</v>
      </c>
      <c r="I13631" t="str">
        <f>_xlfn.XLOOKUP(tbl_GL[[#This Row],[Account_key]],tbl_COA[Account_key],tbl_COA[SubClass2],"Not Found")</f>
        <v>Current Assets</v>
      </c>
      <c r="J13631" t="str">
        <f>_xlfn.XLOOKUP(tbl_GL[[#This Row],[Account_key]],tbl_COA[Account_key],tbl_COA[SubAccount],,0)</f>
        <v>Trade Receivables</v>
      </c>
      <c r="K13631">
        <f>YEAR(tbl_GL[[#This Row],[Date]])</f>
        <v>2018</v>
      </c>
    </row>
    <row r="13632" spans="1:11" hidden="1" x14ac:dyDescent="0.35">
      <c r="A13632">
        <v>317.10000000000002</v>
      </c>
      <c r="B13632" s="24">
        <v>43290</v>
      </c>
      <c r="C13632">
        <v>6</v>
      </c>
      <c r="D13632" s="13">
        <v>310</v>
      </c>
      <c r="E13632" s="13" t="s">
        <v>99</v>
      </c>
      <c r="F13632" s="17">
        <v>-2</v>
      </c>
      <c r="G13632" t="str">
        <f>_xlfn.XLOOKUP(tbl_GL[[#This Row],[Account_key]],tbl_COA[Account_key],tbl_COA[Class],"Not Found")</f>
        <v>Operating account</v>
      </c>
      <c r="H13632" t="str">
        <f>_xlfn.XLOOKUP(tbl_GL[[#This Row],[Account_key]],tbl_COA[Account_key],tbl_COA[SubClass],"Not Found")</f>
        <v>Operating Expenses</v>
      </c>
      <c r="I13632" t="str">
        <f>_xlfn.XLOOKUP(tbl_GL[[#This Row],[Account_key]],tbl_COA[Account_key],tbl_COA[SubClass2],"Not Found")</f>
        <v>Administration</v>
      </c>
      <c r="J13632" t="str">
        <f>_xlfn.XLOOKUP(tbl_GL[[#This Row],[Account_key]],tbl_COA[Account_key],tbl_COA[SubAccount],,0)</f>
        <v>Office Supplies</v>
      </c>
      <c r="K13632">
        <f>YEAR(tbl_GL[[#This Row],[Date]])</f>
        <v>2018</v>
      </c>
    </row>
    <row r="13633" spans="1:11" hidden="1" x14ac:dyDescent="0.35">
      <c r="A13633">
        <v>317.2</v>
      </c>
      <c r="B13633" s="24">
        <v>43290</v>
      </c>
      <c r="C13633">
        <v>6</v>
      </c>
      <c r="D13633" s="13">
        <v>20</v>
      </c>
      <c r="E13633" s="13" t="s">
        <v>99</v>
      </c>
      <c r="F13633" s="17">
        <v>-2</v>
      </c>
      <c r="G13633" t="str">
        <f>_xlfn.XLOOKUP(tbl_GL[[#This Row],[Account_key]],tbl_COA[Account_key],tbl_COA[Class],"Not Found")</f>
        <v>Assets</v>
      </c>
      <c r="H13633" t="str">
        <f>_xlfn.XLOOKUP(tbl_GL[[#This Row],[Account_key]],tbl_COA[Account_key],tbl_COA[SubClass],"Not Found")</f>
        <v>Assets</v>
      </c>
      <c r="I13633" t="str">
        <f>_xlfn.XLOOKUP(tbl_GL[[#This Row],[Account_key]],tbl_COA[Account_key],tbl_COA[SubClass2],"Not Found")</f>
        <v>Current Assets</v>
      </c>
      <c r="J13633" t="str">
        <f>_xlfn.XLOOKUP(tbl_GL[[#This Row],[Account_key]],tbl_COA[Account_key],tbl_COA[SubAccount],,0)</f>
        <v>Cash in hand</v>
      </c>
      <c r="K13633">
        <f>YEAR(tbl_GL[[#This Row],[Date]])</f>
        <v>2018</v>
      </c>
    </row>
    <row r="13634" spans="1:11" hidden="1" x14ac:dyDescent="0.35">
      <c r="A13634">
        <v>318.10000000000002</v>
      </c>
      <c r="B13634" s="24">
        <v>43290</v>
      </c>
      <c r="C13634">
        <v>6</v>
      </c>
      <c r="D13634" s="13">
        <v>10</v>
      </c>
      <c r="E13634" s="13" t="s">
        <v>98</v>
      </c>
      <c r="F13634" s="17">
        <v>-873</v>
      </c>
      <c r="G13634" t="str">
        <f>_xlfn.XLOOKUP(tbl_GL[[#This Row],[Account_key]],tbl_COA[Account_key],tbl_COA[Class],"Not Found")</f>
        <v>Assets</v>
      </c>
      <c r="H13634" t="str">
        <f>_xlfn.XLOOKUP(tbl_GL[[#This Row],[Account_key]],tbl_COA[Account_key],tbl_COA[SubClass],"Not Found")</f>
        <v>Assets</v>
      </c>
      <c r="I13634" t="str">
        <f>_xlfn.XLOOKUP(tbl_GL[[#This Row],[Account_key]],tbl_COA[Account_key],tbl_COA[SubClass2],"Not Found")</f>
        <v>Current Assets</v>
      </c>
      <c r="J13634" t="str">
        <f>_xlfn.XLOOKUP(tbl_GL[[#This Row],[Account_key]],tbl_COA[Account_key],tbl_COA[SubAccount],,0)</f>
        <v>Cash at Bank</v>
      </c>
      <c r="K13634">
        <f>YEAR(tbl_GL[[#This Row],[Date]])</f>
        <v>2018</v>
      </c>
    </row>
    <row r="13635" spans="1:11" hidden="1" x14ac:dyDescent="0.35">
      <c r="A13635">
        <v>318.2</v>
      </c>
      <c r="B13635" s="24">
        <v>43290</v>
      </c>
      <c r="C13635">
        <v>6</v>
      </c>
      <c r="D13635" s="13">
        <v>120</v>
      </c>
      <c r="E13635" s="13" t="s">
        <v>98</v>
      </c>
      <c r="F13635" s="17">
        <v>-873</v>
      </c>
      <c r="G13635" t="str">
        <f>_xlfn.XLOOKUP(tbl_GL[[#This Row],[Account_key]],tbl_COA[Account_key],tbl_COA[Class],"Not Found")</f>
        <v>Liabilities and Owners Equity</v>
      </c>
      <c r="H13635" t="str">
        <f>_xlfn.XLOOKUP(tbl_GL[[#This Row],[Account_key]],tbl_COA[Account_key],tbl_COA[SubClass],"Not Found")</f>
        <v>Liabilities</v>
      </c>
      <c r="I13635" t="str">
        <f>_xlfn.XLOOKUP(tbl_GL[[#This Row],[Account_key]],tbl_COA[Account_key],tbl_COA[SubClass2],"Not Found")</f>
        <v>Current Liabilities</v>
      </c>
      <c r="J13635" t="str">
        <f>_xlfn.XLOOKUP(tbl_GL[[#This Row],[Account_key]],tbl_COA[Account_key],tbl_COA[SubAccount],,0)</f>
        <v>Accrued Expenses</v>
      </c>
      <c r="K13635">
        <f>YEAR(tbl_GL[[#This Row],[Date]])</f>
        <v>2018</v>
      </c>
    </row>
    <row r="13636" spans="1:11" hidden="1" x14ac:dyDescent="0.35">
      <c r="A13636">
        <v>319.10000000000002</v>
      </c>
      <c r="B13636" s="24">
        <v>43290</v>
      </c>
      <c r="C13636">
        <v>6</v>
      </c>
      <c r="D13636" s="13">
        <v>340</v>
      </c>
      <c r="E13636" s="13" t="s">
        <v>97</v>
      </c>
      <c r="F13636" s="17">
        <v>-1551</v>
      </c>
      <c r="G13636" t="str">
        <f>_xlfn.XLOOKUP(tbl_GL[[#This Row],[Account_key]],tbl_COA[Account_key],tbl_COA[Class],"Not Found")</f>
        <v>Operating account</v>
      </c>
      <c r="H13636" t="str">
        <f>_xlfn.XLOOKUP(tbl_GL[[#This Row],[Account_key]],tbl_COA[Account_key],tbl_COA[SubClass],"Not Found")</f>
        <v>Operating Expenses</v>
      </c>
      <c r="I13636" t="str">
        <f>_xlfn.XLOOKUP(tbl_GL[[#This Row],[Account_key]],tbl_COA[Account_key],tbl_COA[SubClass2],"Not Found")</f>
        <v>Administration</v>
      </c>
      <c r="J13636" t="str">
        <f>_xlfn.XLOOKUP(tbl_GL[[#This Row],[Account_key]],tbl_COA[Account_key],tbl_COA[SubAccount],,0)</f>
        <v>Utilities</v>
      </c>
      <c r="K13636">
        <f>YEAR(tbl_GL[[#This Row],[Date]])</f>
        <v>2018</v>
      </c>
    </row>
    <row r="13637" spans="1:11" hidden="1" x14ac:dyDescent="0.35">
      <c r="A13637">
        <v>319.2</v>
      </c>
      <c r="B13637" s="24">
        <v>43290</v>
      </c>
      <c r="C13637">
        <v>6</v>
      </c>
      <c r="D13637" s="13">
        <v>120</v>
      </c>
      <c r="E13637" s="13" t="s">
        <v>97</v>
      </c>
      <c r="F13637" s="17">
        <v>1551</v>
      </c>
      <c r="G13637" t="str">
        <f>_xlfn.XLOOKUP(tbl_GL[[#This Row],[Account_key]],tbl_COA[Account_key],tbl_COA[Class],"Not Found")</f>
        <v>Liabilities and Owners Equity</v>
      </c>
      <c r="H13637" t="str">
        <f>_xlfn.XLOOKUP(tbl_GL[[#This Row],[Account_key]],tbl_COA[Account_key],tbl_COA[SubClass],"Not Found")</f>
        <v>Liabilities</v>
      </c>
      <c r="I13637" t="str">
        <f>_xlfn.XLOOKUP(tbl_GL[[#This Row],[Account_key]],tbl_COA[Account_key],tbl_COA[SubClass2],"Not Found")</f>
        <v>Current Liabilities</v>
      </c>
      <c r="J13637" t="str">
        <f>_xlfn.XLOOKUP(tbl_GL[[#This Row],[Account_key]],tbl_COA[Account_key],tbl_COA[SubAccount],,0)</f>
        <v>Accrued Expenses</v>
      </c>
      <c r="K13637">
        <f>YEAR(tbl_GL[[#This Row],[Date]])</f>
        <v>2018</v>
      </c>
    </row>
    <row r="13638" spans="1:11" hidden="1" x14ac:dyDescent="0.35">
      <c r="A13638">
        <v>320.10000000000002</v>
      </c>
      <c r="B13638" s="24">
        <v>43290</v>
      </c>
      <c r="C13638">
        <v>6</v>
      </c>
      <c r="D13638" s="13">
        <v>30</v>
      </c>
      <c r="E13638" s="13" t="s">
        <v>80</v>
      </c>
      <c r="F13638" s="17">
        <v>-5503</v>
      </c>
      <c r="G13638" t="str">
        <f>_xlfn.XLOOKUP(tbl_GL[[#This Row],[Account_key]],tbl_COA[Account_key],tbl_COA[Class],"Not Found")</f>
        <v>Assets</v>
      </c>
      <c r="H13638" t="str">
        <f>_xlfn.XLOOKUP(tbl_GL[[#This Row],[Account_key]],tbl_COA[Account_key],tbl_COA[SubClass],"Not Found")</f>
        <v>Assets</v>
      </c>
      <c r="I13638" t="str">
        <f>_xlfn.XLOOKUP(tbl_GL[[#This Row],[Account_key]],tbl_COA[Account_key],tbl_COA[SubClass2],"Not Found")</f>
        <v>Current Assets</v>
      </c>
      <c r="J13638" t="str">
        <f>_xlfn.XLOOKUP(tbl_GL[[#This Row],[Account_key]],tbl_COA[Account_key],tbl_COA[SubAccount],,0)</f>
        <v>Trade Receivables</v>
      </c>
      <c r="K13638">
        <f>YEAR(tbl_GL[[#This Row],[Date]])</f>
        <v>2018</v>
      </c>
    </row>
    <row r="13639" spans="1:11" hidden="1" x14ac:dyDescent="0.35">
      <c r="A13639">
        <v>320.2</v>
      </c>
      <c r="B13639" s="24">
        <v>43290</v>
      </c>
      <c r="C13639">
        <v>6</v>
      </c>
      <c r="D13639" s="13">
        <v>10</v>
      </c>
      <c r="E13639" s="13" t="s">
        <v>80</v>
      </c>
      <c r="F13639" s="17">
        <v>5503</v>
      </c>
      <c r="G13639" t="str">
        <f>_xlfn.XLOOKUP(tbl_GL[[#This Row],[Account_key]],tbl_COA[Account_key],tbl_COA[Class],"Not Found")</f>
        <v>Assets</v>
      </c>
      <c r="H13639" t="str">
        <f>_xlfn.XLOOKUP(tbl_GL[[#This Row],[Account_key]],tbl_COA[Account_key],tbl_COA[SubClass],"Not Found")</f>
        <v>Assets</v>
      </c>
      <c r="I13639" t="str">
        <f>_xlfn.XLOOKUP(tbl_GL[[#This Row],[Account_key]],tbl_COA[Account_key],tbl_COA[SubClass2],"Not Found")</f>
        <v>Current Assets</v>
      </c>
      <c r="J13639" t="str">
        <f>_xlfn.XLOOKUP(tbl_GL[[#This Row],[Account_key]],tbl_COA[Account_key],tbl_COA[SubAccount],,0)</f>
        <v>Cash at Bank</v>
      </c>
      <c r="K13639">
        <f>YEAR(tbl_GL[[#This Row],[Date]])</f>
        <v>2018</v>
      </c>
    </row>
    <row r="13640" spans="1:11" hidden="1" x14ac:dyDescent="0.35">
      <c r="A13640">
        <v>321.10000000000002</v>
      </c>
      <c r="B13640" s="24">
        <v>43291</v>
      </c>
      <c r="C13640">
        <v>6</v>
      </c>
      <c r="D13640" s="13">
        <v>230</v>
      </c>
      <c r="E13640" s="13" t="s">
        <v>4</v>
      </c>
      <c r="F13640" s="17">
        <v>-830</v>
      </c>
      <c r="G13640" t="str">
        <f>_xlfn.XLOOKUP(tbl_GL[[#This Row],[Account_key]],tbl_COA[Account_key],tbl_COA[Class],"Not Found")</f>
        <v>Trading account</v>
      </c>
      <c r="H13640" t="str">
        <f>_xlfn.XLOOKUP(tbl_GL[[#This Row],[Account_key]],tbl_COA[Account_key],tbl_COA[SubClass],"Not Found")</f>
        <v>Cost of Sales</v>
      </c>
      <c r="I13640" t="str">
        <f>_xlfn.XLOOKUP(tbl_GL[[#This Row],[Account_key]],tbl_COA[Account_key],tbl_COA[SubClass2],"Not Found")</f>
        <v>Cost of Sales</v>
      </c>
      <c r="J13640" t="str">
        <f>_xlfn.XLOOKUP(tbl_GL[[#This Row],[Account_key]],tbl_COA[Account_key],tbl_COA[SubAccount],,0)</f>
        <v>Cost of Sales</v>
      </c>
      <c r="K13640">
        <f>YEAR(tbl_GL[[#This Row],[Date]])</f>
        <v>2018</v>
      </c>
    </row>
    <row r="13641" spans="1:11" hidden="1" x14ac:dyDescent="0.35">
      <c r="A13641">
        <v>321.2</v>
      </c>
      <c r="B13641" s="24">
        <v>43291</v>
      </c>
      <c r="C13641">
        <v>6</v>
      </c>
      <c r="D13641" s="13">
        <v>60</v>
      </c>
      <c r="E13641" s="13" t="s">
        <v>4</v>
      </c>
      <c r="F13641" s="17">
        <v>-830</v>
      </c>
      <c r="G13641" t="str">
        <f>_xlfn.XLOOKUP(tbl_GL[[#This Row],[Account_key]],tbl_COA[Account_key],tbl_COA[Class],"Not Found")</f>
        <v>Assets</v>
      </c>
      <c r="H13641" t="str">
        <f>_xlfn.XLOOKUP(tbl_GL[[#This Row],[Account_key]],tbl_COA[Account_key],tbl_COA[SubClass],"Not Found")</f>
        <v>Assets</v>
      </c>
      <c r="I13641" t="str">
        <f>_xlfn.XLOOKUP(tbl_GL[[#This Row],[Account_key]],tbl_COA[Account_key],tbl_COA[SubClass2],"Not Found")</f>
        <v>Current Assets</v>
      </c>
      <c r="J13641" t="str">
        <f>_xlfn.XLOOKUP(tbl_GL[[#This Row],[Account_key]],tbl_COA[Account_key],tbl_COA[SubAccount],,0)</f>
        <v>Inventory</v>
      </c>
      <c r="K13641">
        <f>YEAR(tbl_GL[[#This Row],[Date]])</f>
        <v>2018</v>
      </c>
    </row>
    <row r="13642" spans="1:11" hidden="1" x14ac:dyDescent="0.35">
      <c r="A13642">
        <v>322.10000000000002</v>
      </c>
      <c r="B13642" s="24">
        <v>43291</v>
      </c>
      <c r="C13642">
        <v>6</v>
      </c>
      <c r="D13642" s="13">
        <v>10</v>
      </c>
      <c r="E13642" s="13" t="s">
        <v>98</v>
      </c>
      <c r="F13642" s="17">
        <v>-937</v>
      </c>
      <c r="G13642" t="str">
        <f>_xlfn.XLOOKUP(tbl_GL[[#This Row],[Account_key]],tbl_COA[Account_key],tbl_COA[Class],"Not Found")</f>
        <v>Assets</v>
      </c>
      <c r="H13642" t="str">
        <f>_xlfn.XLOOKUP(tbl_GL[[#This Row],[Account_key]],tbl_COA[Account_key],tbl_COA[SubClass],"Not Found")</f>
        <v>Assets</v>
      </c>
      <c r="I13642" t="str">
        <f>_xlfn.XLOOKUP(tbl_GL[[#This Row],[Account_key]],tbl_COA[Account_key],tbl_COA[SubClass2],"Not Found")</f>
        <v>Current Assets</v>
      </c>
      <c r="J13642" t="str">
        <f>_xlfn.XLOOKUP(tbl_GL[[#This Row],[Account_key]],tbl_COA[Account_key],tbl_COA[SubAccount],,0)</f>
        <v>Cash at Bank</v>
      </c>
      <c r="K13642">
        <f>YEAR(tbl_GL[[#This Row],[Date]])</f>
        <v>2018</v>
      </c>
    </row>
    <row r="13643" spans="1:11" hidden="1" x14ac:dyDescent="0.35">
      <c r="A13643">
        <v>322.2</v>
      </c>
      <c r="B13643" s="24">
        <v>43291</v>
      </c>
      <c r="C13643">
        <v>6</v>
      </c>
      <c r="D13643" s="13">
        <v>120</v>
      </c>
      <c r="E13643" s="13" t="s">
        <v>98</v>
      </c>
      <c r="F13643" s="17">
        <v>-937</v>
      </c>
      <c r="G13643" t="str">
        <f>_xlfn.XLOOKUP(tbl_GL[[#This Row],[Account_key]],tbl_COA[Account_key],tbl_COA[Class],"Not Found")</f>
        <v>Liabilities and Owners Equity</v>
      </c>
      <c r="H13643" t="str">
        <f>_xlfn.XLOOKUP(tbl_GL[[#This Row],[Account_key]],tbl_COA[Account_key],tbl_COA[SubClass],"Not Found")</f>
        <v>Liabilities</v>
      </c>
      <c r="I13643" t="str">
        <f>_xlfn.XLOOKUP(tbl_GL[[#This Row],[Account_key]],tbl_COA[Account_key],tbl_COA[SubClass2],"Not Found")</f>
        <v>Current Liabilities</v>
      </c>
      <c r="J13643" t="str">
        <f>_xlfn.XLOOKUP(tbl_GL[[#This Row],[Account_key]],tbl_COA[Account_key],tbl_COA[SubAccount],,0)</f>
        <v>Accrued Expenses</v>
      </c>
      <c r="K13643">
        <f>YEAR(tbl_GL[[#This Row],[Date]])</f>
        <v>2018</v>
      </c>
    </row>
    <row r="13644" spans="1:11" hidden="1" x14ac:dyDescent="0.35">
      <c r="A13644">
        <v>323.10000000000002</v>
      </c>
      <c r="B13644" s="24">
        <v>43291</v>
      </c>
      <c r="C13644">
        <v>6</v>
      </c>
      <c r="D13644" s="13">
        <v>210</v>
      </c>
      <c r="E13644" s="13" t="s">
        <v>7</v>
      </c>
      <c r="F13644" s="17">
        <v>1903</v>
      </c>
      <c r="G13644" t="str">
        <f>_xlfn.XLOOKUP(tbl_GL[[#This Row],[Account_key]],tbl_COA[Account_key],tbl_COA[Class],"Not Found")</f>
        <v>Trading account</v>
      </c>
      <c r="H13644" t="str">
        <f>_xlfn.XLOOKUP(tbl_GL[[#This Row],[Account_key]],tbl_COA[Account_key],tbl_COA[SubClass],"Not Found")</f>
        <v>Sales</v>
      </c>
      <c r="I13644" t="str">
        <f>_xlfn.XLOOKUP(tbl_GL[[#This Row],[Account_key]],tbl_COA[Account_key],tbl_COA[SubClass2],"Not Found")</f>
        <v>Sales</v>
      </c>
      <c r="J13644" t="str">
        <f>_xlfn.XLOOKUP(tbl_GL[[#This Row],[Account_key]],tbl_COA[Account_key],tbl_COA[SubAccount],,0)</f>
        <v>Sales</v>
      </c>
      <c r="K13644">
        <f>YEAR(tbl_GL[[#This Row],[Date]])</f>
        <v>2018</v>
      </c>
    </row>
    <row r="13645" spans="1:11" hidden="1" x14ac:dyDescent="0.35">
      <c r="A13645">
        <v>323.2</v>
      </c>
      <c r="B13645" s="24">
        <v>43291</v>
      </c>
      <c r="C13645">
        <v>6</v>
      </c>
      <c r="D13645" s="13">
        <v>10</v>
      </c>
      <c r="E13645" s="13" t="s">
        <v>7</v>
      </c>
      <c r="F13645" s="17">
        <v>1903</v>
      </c>
      <c r="G13645" t="str">
        <f>_xlfn.XLOOKUP(tbl_GL[[#This Row],[Account_key]],tbl_COA[Account_key],tbl_COA[Class],"Not Found")</f>
        <v>Assets</v>
      </c>
      <c r="H13645" t="str">
        <f>_xlfn.XLOOKUP(tbl_GL[[#This Row],[Account_key]],tbl_COA[Account_key],tbl_COA[SubClass],"Not Found")</f>
        <v>Assets</v>
      </c>
      <c r="I13645" t="str">
        <f>_xlfn.XLOOKUP(tbl_GL[[#This Row],[Account_key]],tbl_COA[Account_key],tbl_COA[SubClass2],"Not Found")</f>
        <v>Current Assets</v>
      </c>
      <c r="J13645" t="str">
        <f>_xlfn.XLOOKUP(tbl_GL[[#This Row],[Account_key]],tbl_COA[Account_key],tbl_COA[SubAccount],,0)</f>
        <v>Cash at Bank</v>
      </c>
      <c r="K13645">
        <f>YEAR(tbl_GL[[#This Row],[Date]])</f>
        <v>2018</v>
      </c>
    </row>
    <row r="13646" spans="1:11" hidden="1" x14ac:dyDescent="0.35">
      <c r="A13646">
        <v>324.10000000000002</v>
      </c>
      <c r="B13646" s="24">
        <v>43291</v>
      </c>
      <c r="C13646">
        <v>6</v>
      </c>
      <c r="D13646" s="13">
        <v>230</v>
      </c>
      <c r="E13646" s="13" t="s">
        <v>4</v>
      </c>
      <c r="F13646" s="17">
        <v>-3188</v>
      </c>
      <c r="G13646" t="str">
        <f>_xlfn.XLOOKUP(tbl_GL[[#This Row],[Account_key]],tbl_COA[Account_key],tbl_COA[Class],"Not Found")</f>
        <v>Trading account</v>
      </c>
      <c r="H13646" t="str">
        <f>_xlfn.XLOOKUP(tbl_GL[[#This Row],[Account_key]],tbl_COA[Account_key],tbl_COA[SubClass],"Not Found")</f>
        <v>Cost of Sales</v>
      </c>
      <c r="I13646" t="str">
        <f>_xlfn.XLOOKUP(tbl_GL[[#This Row],[Account_key]],tbl_COA[Account_key],tbl_COA[SubClass2],"Not Found")</f>
        <v>Cost of Sales</v>
      </c>
      <c r="J13646" t="str">
        <f>_xlfn.XLOOKUP(tbl_GL[[#This Row],[Account_key]],tbl_COA[Account_key],tbl_COA[SubAccount],,0)</f>
        <v>Cost of Sales</v>
      </c>
      <c r="K13646">
        <f>YEAR(tbl_GL[[#This Row],[Date]])</f>
        <v>2018</v>
      </c>
    </row>
    <row r="13647" spans="1:11" hidden="1" x14ac:dyDescent="0.35">
      <c r="A13647">
        <v>324.2</v>
      </c>
      <c r="B13647" s="24">
        <v>43291</v>
      </c>
      <c r="C13647">
        <v>6</v>
      </c>
      <c r="D13647" s="13">
        <v>60</v>
      </c>
      <c r="E13647" s="13" t="s">
        <v>4</v>
      </c>
      <c r="F13647" s="17">
        <v>-3188</v>
      </c>
      <c r="G13647" t="str">
        <f>_xlfn.XLOOKUP(tbl_GL[[#This Row],[Account_key]],tbl_COA[Account_key],tbl_COA[Class],"Not Found")</f>
        <v>Assets</v>
      </c>
      <c r="H13647" t="str">
        <f>_xlfn.XLOOKUP(tbl_GL[[#This Row],[Account_key]],tbl_COA[Account_key],tbl_COA[SubClass],"Not Found")</f>
        <v>Assets</v>
      </c>
      <c r="I13647" t="str">
        <f>_xlfn.XLOOKUP(tbl_GL[[#This Row],[Account_key]],tbl_COA[Account_key],tbl_COA[SubClass2],"Not Found")</f>
        <v>Current Assets</v>
      </c>
      <c r="J13647" t="str">
        <f>_xlfn.XLOOKUP(tbl_GL[[#This Row],[Account_key]],tbl_COA[Account_key],tbl_COA[SubAccount],,0)</f>
        <v>Inventory</v>
      </c>
      <c r="K13647">
        <f>YEAR(tbl_GL[[#This Row],[Date]])</f>
        <v>2018</v>
      </c>
    </row>
    <row r="13648" spans="1:11" hidden="1" x14ac:dyDescent="0.35">
      <c r="A13648">
        <v>325.10000000000002</v>
      </c>
      <c r="B13648" s="24">
        <v>43291</v>
      </c>
      <c r="C13648">
        <v>6</v>
      </c>
      <c r="D13648" s="13">
        <v>210</v>
      </c>
      <c r="E13648" s="13" t="s">
        <v>8</v>
      </c>
      <c r="F13648" s="17">
        <v>7969</v>
      </c>
      <c r="G13648" t="str">
        <f>_xlfn.XLOOKUP(tbl_GL[[#This Row],[Account_key]],tbl_COA[Account_key],tbl_COA[Class],"Not Found")</f>
        <v>Trading account</v>
      </c>
      <c r="H13648" t="str">
        <f>_xlfn.XLOOKUP(tbl_GL[[#This Row],[Account_key]],tbl_COA[Account_key],tbl_COA[SubClass],"Not Found")</f>
        <v>Sales</v>
      </c>
      <c r="I13648" t="str">
        <f>_xlfn.XLOOKUP(tbl_GL[[#This Row],[Account_key]],tbl_COA[Account_key],tbl_COA[SubClass2],"Not Found")</f>
        <v>Sales</v>
      </c>
      <c r="J13648" t="str">
        <f>_xlfn.XLOOKUP(tbl_GL[[#This Row],[Account_key]],tbl_COA[Account_key],tbl_COA[SubAccount],,0)</f>
        <v>Sales</v>
      </c>
      <c r="K13648">
        <f>YEAR(tbl_GL[[#This Row],[Date]])</f>
        <v>2018</v>
      </c>
    </row>
    <row r="13649" spans="1:11" hidden="1" x14ac:dyDescent="0.35">
      <c r="A13649">
        <v>325.2</v>
      </c>
      <c r="B13649" s="24">
        <v>43291</v>
      </c>
      <c r="C13649">
        <v>6</v>
      </c>
      <c r="D13649" s="13">
        <v>30</v>
      </c>
      <c r="E13649" s="13" t="s">
        <v>8</v>
      </c>
      <c r="F13649" s="17">
        <v>7969</v>
      </c>
      <c r="G13649" t="str">
        <f>_xlfn.XLOOKUP(tbl_GL[[#This Row],[Account_key]],tbl_COA[Account_key],tbl_COA[Class],"Not Found")</f>
        <v>Assets</v>
      </c>
      <c r="H13649" t="str">
        <f>_xlfn.XLOOKUP(tbl_GL[[#This Row],[Account_key]],tbl_COA[Account_key],tbl_COA[SubClass],"Not Found")</f>
        <v>Assets</v>
      </c>
      <c r="I13649" t="str">
        <f>_xlfn.XLOOKUP(tbl_GL[[#This Row],[Account_key]],tbl_COA[Account_key],tbl_COA[SubClass2],"Not Found")</f>
        <v>Current Assets</v>
      </c>
      <c r="J13649" t="str">
        <f>_xlfn.XLOOKUP(tbl_GL[[#This Row],[Account_key]],tbl_COA[Account_key],tbl_COA[SubAccount],,0)</f>
        <v>Trade Receivables</v>
      </c>
      <c r="K13649">
        <f>YEAR(tbl_GL[[#This Row],[Date]])</f>
        <v>2018</v>
      </c>
    </row>
    <row r="13650" spans="1:11" hidden="1" x14ac:dyDescent="0.35">
      <c r="A13650">
        <v>326.10000000000002</v>
      </c>
      <c r="B13650" s="24">
        <v>43293</v>
      </c>
      <c r="C13650">
        <v>6</v>
      </c>
      <c r="D13650" s="13">
        <v>310</v>
      </c>
      <c r="E13650" s="13" t="s">
        <v>97</v>
      </c>
      <c r="F13650" s="17">
        <v>-1020</v>
      </c>
      <c r="G13650" t="str">
        <f>_xlfn.XLOOKUP(tbl_GL[[#This Row],[Account_key]],tbl_COA[Account_key],tbl_COA[Class],"Not Found")</f>
        <v>Operating account</v>
      </c>
      <c r="H13650" t="str">
        <f>_xlfn.XLOOKUP(tbl_GL[[#This Row],[Account_key]],tbl_COA[Account_key],tbl_COA[SubClass],"Not Found")</f>
        <v>Operating Expenses</v>
      </c>
      <c r="I13650" t="str">
        <f>_xlfn.XLOOKUP(tbl_GL[[#This Row],[Account_key]],tbl_COA[Account_key],tbl_COA[SubClass2],"Not Found")</f>
        <v>Administration</v>
      </c>
      <c r="J13650" t="str">
        <f>_xlfn.XLOOKUP(tbl_GL[[#This Row],[Account_key]],tbl_COA[Account_key],tbl_COA[SubAccount],,0)</f>
        <v>Office Supplies</v>
      </c>
      <c r="K13650">
        <f>YEAR(tbl_GL[[#This Row],[Date]])</f>
        <v>2018</v>
      </c>
    </row>
    <row r="13651" spans="1:11" hidden="1" x14ac:dyDescent="0.35">
      <c r="A13651">
        <v>326.2</v>
      </c>
      <c r="B13651" s="24">
        <v>43293</v>
      </c>
      <c r="C13651">
        <v>6</v>
      </c>
      <c r="D13651" s="13">
        <v>120</v>
      </c>
      <c r="E13651" s="13" t="s">
        <v>97</v>
      </c>
      <c r="F13651" s="17">
        <v>1020</v>
      </c>
      <c r="G13651" t="str">
        <f>_xlfn.XLOOKUP(tbl_GL[[#This Row],[Account_key]],tbl_COA[Account_key],tbl_COA[Class],"Not Found")</f>
        <v>Liabilities and Owners Equity</v>
      </c>
      <c r="H13651" t="str">
        <f>_xlfn.XLOOKUP(tbl_GL[[#This Row],[Account_key]],tbl_COA[Account_key],tbl_COA[SubClass],"Not Found")</f>
        <v>Liabilities</v>
      </c>
      <c r="I13651" t="str">
        <f>_xlfn.XLOOKUP(tbl_GL[[#This Row],[Account_key]],tbl_COA[Account_key],tbl_COA[SubClass2],"Not Found")</f>
        <v>Current Liabilities</v>
      </c>
      <c r="J13651" t="str">
        <f>_xlfn.XLOOKUP(tbl_GL[[#This Row],[Account_key]],tbl_COA[Account_key],tbl_COA[SubAccount],,0)</f>
        <v>Accrued Expenses</v>
      </c>
      <c r="K13651">
        <f>YEAR(tbl_GL[[#This Row],[Date]])</f>
        <v>2018</v>
      </c>
    </row>
    <row r="13652" spans="1:11" hidden="1" x14ac:dyDescent="0.35">
      <c r="A13652">
        <v>327.10000000000002</v>
      </c>
      <c r="B13652" s="24">
        <v>43295</v>
      </c>
      <c r="C13652">
        <v>6</v>
      </c>
      <c r="D13652" s="13">
        <v>10</v>
      </c>
      <c r="E13652" s="13" t="s">
        <v>98</v>
      </c>
      <c r="F13652" s="17">
        <v>-904</v>
      </c>
      <c r="G13652" t="str">
        <f>_xlfn.XLOOKUP(tbl_GL[[#This Row],[Account_key]],tbl_COA[Account_key],tbl_COA[Class],"Not Found")</f>
        <v>Assets</v>
      </c>
      <c r="H13652" t="str">
        <f>_xlfn.XLOOKUP(tbl_GL[[#This Row],[Account_key]],tbl_COA[Account_key],tbl_COA[SubClass],"Not Found")</f>
        <v>Assets</v>
      </c>
      <c r="I13652" t="str">
        <f>_xlfn.XLOOKUP(tbl_GL[[#This Row],[Account_key]],tbl_COA[Account_key],tbl_COA[SubClass2],"Not Found")</f>
        <v>Current Assets</v>
      </c>
      <c r="J13652" t="str">
        <f>_xlfn.XLOOKUP(tbl_GL[[#This Row],[Account_key]],tbl_COA[Account_key],tbl_COA[SubAccount],,0)</f>
        <v>Cash at Bank</v>
      </c>
      <c r="K13652">
        <f>YEAR(tbl_GL[[#This Row],[Date]])</f>
        <v>2018</v>
      </c>
    </row>
    <row r="13653" spans="1:11" hidden="1" x14ac:dyDescent="0.35">
      <c r="A13653">
        <v>327.2</v>
      </c>
      <c r="B13653" s="24">
        <v>43295</v>
      </c>
      <c r="C13653">
        <v>6</v>
      </c>
      <c r="D13653" s="13">
        <v>120</v>
      </c>
      <c r="E13653" s="13" t="s">
        <v>98</v>
      </c>
      <c r="F13653" s="17">
        <v>-904</v>
      </c>
      <c r="G13653" t="str">
        <f>_xlfn.XLOOKUP(tbl_GL[[#This Row],[Account_key]],tbl_COA[Account_key],tbl_COA[Class],"Not Found")</f>
        <v>Liabilities and Owners Equity</v>
      </c>
      <c r="H13653" t="str">
        <f>_xlfn.XLOOKUP(tbl_GL[[#This Row],[Account_key]],tbl_COA[Account_key],tbl_COA[SubClass],"Not Found")</f>
        <v>Liabilities</v>
      </c>
      <c r="I13653" t="str">
        <f>_xlfn.XLOOKUP(tbl_GL[[#This Row],[Account_key]],tbl_COA[Account_key],tbl_COA[SubClass2],"Not Found")</f>
        <v>Current Liabilities</v>
      </c>
      <c r="J13653" t="str">
        <f>_xlfn.XLOOKUP(tbl_GL[[#This Row],[Account_key]],tbl_COA[Account_key],tbl_COA[SubAccount],,0)</f>
        <v>Accrued Expenses</v>
      </c>
      <c r="K13653">
        <f>YEAR(tbl_GL[[#This Row],[Date]])</f>
        <v>2018</v>
      </c>
    </row>
    <row r="13654" spans="1:11" hidden="1" x14ac:dyDescent="0.35">
      <c r="A13654">
        <v>328.1</v>
      </c>
      <c r="B13654" s="24">
        <v>43296</v>
      </c>
      <c r="C13654">
        <v>6</v>
      </c>
      <c r="D13654" s="13">
        <v>10</v>
      </c>
      <c r="E13654" s="13" t="s">
        <v>112</v>
      </c>
      <c r="F13654" s="17">
        <v>-140</v>
      </c>
      <c r="G13654" t="str">
        <f>_xlfn.XLOOKUP(tbl_GL[[#This Row],[Account_key]],tbl_COA[Account_key],tbl_COA[Class],"Not Found")</f>
        <v>Assets</v>
      </c>
      <c r="H13654" t="str">
        <f>_xlfn.XLOOKUP(tbl_GL[[#This Row],[Account_key]],tbl_COA[Account_key],tbl_COA[SubClass],"Not Found")</f>
        <v>Assets</v>
      </c>
      <c r="I13654" t="str">
        <f>_xlfn.XLOOKUP(tbl_GL[[#This Row],[Account_key]],tbl_COA[Account_key],tbl_COA[SubClass2],"Not Found")</f>
        <v>Current Assets</v>
      </c>
      <c r="J13654" t="str">
        <f>_xlfn.XLOOKUP(tbl_GL[[#This Row],[Account_key]],tbl_COA[Account_key],tbl_COA[SubAccount],,0)</f>
        <v>Cash at Bank</v>
      </c>
      <c r="K13654">
        <f>YEAR(tbl_GL[[#This Row],[Date]])</f>
        <v>2018</v>
      </c>
    </row>
    <row r="13655" spans="1:11" hidden="1" x14ac:dyDescent="0.35">
      <c r="A13655">
        <v>328.2</v>
      </c>
      <c r="B13655" s="24">
        <v>43296</v>
      </c>
      <c r="C13655">
        <v>6</v>
      </c>
      <c r="D13655" s="13">
        <v>121</v>
      </c>
      <c r="E13655" s="13" t="s">
        <v>112</v>
      </c>
      <c r="F13655" s="17">
        <v>-140</v>
      </c>
      <c r="G13655" t="str">
        <f>_xlfn.XLOOKUP(tbl_GL[[#This Row],[Account_key]],tbl_COA[Account_key],tbl_COA[Class],"Not Found")</f>
        <v>Liabilities and Owners Equity</v>
      </c>
      <c r="H13655" t="str">
        <f>_xlfn.XLOOKUP(tbl_GL[[#This Row],[Account_key]],tbl_COA[Account_key],tbl_COA[SubClass],"Not Found")</f>
        <v>Liabilities</v>
      </c>
      <c r="I13655" t="str">
        <f>_xlfn.XLOOKUP(tbl_GL[[#This Row],[Account_key]],tbl_COA[Account_key],tbl_COA[SubClass2],"Not Found")</f>
        <v>Current Liabilities</v>
      </c>
      <c r="J13655" t="str">
        <f>_xlfn.XLOOKUP(tbl_GL[[#This Row],[Account_key]],tbl_COA[Account_key],tbl_COA[SubAccount],,0)</f>
        <v>Interest Payable</v>
      </c>
      <c r="K13655">
        <f>YEAR(tbl_GL[[#This Row],[Date]])</f>
        <v>2018</v>
      </c>
    </row>
    <row r="13656" spans="1:11" hidden="1" x14ac:dyDescent="0.35">
      <c r="A13656">
        <v>329.1</v>
      </c>
      <c r="B13656" s="24">
        <v>43296</v>
      </c>
      <c r="C13656">
        <v>6</v>
      </c>
      <c r="D13656" s="13">
        <v>300</v>
      </c>
      <c r="E13656" s="13" t="s">
        <v>97</v>
      </c>
      <c r="F13656" s="17">
        <v>-1391</v>
      </c>
      <c r="G13656" t="str">
        <f>_xlfn.XLOOKUP(tbl_GL[[#This Row],[Account_key]],tbl_COA[Account_key],tbl_COA[Class],"Not Found")</f>
        <v>Operating account</v>
      </c>
      <c r="H13656" t="str">
        <f>_xlfn.XLOOKUP(tbl_GL[[#This Row],[Account_key]],tbl_COA[Account_key],tbl_COA[SubClass],"Not Found")</f>
        <v>Operating Expenses</v>
      </c>
      <c r="I13656" t="str">
        <f>_xlfn.XLOOKUP(tbl_GL[[#This Row],[Account_key]],tbl_COA[Account_key],tbl_COA[SubClass2],"Not Found")</f>
        <v>Administration</v>
      </c>
      <c r="J13656" t="str">
        <f>_xlfn.XLOOKUP(tbl_GL[[#This Row],[Account_key]],tbl_COA[Account_key],tbl_COA[SubAccount],,0)</f>
        <v>Entertainment</v>
      </c>
      <c r="K13656">
        <f>YEAR(tbl_GL[[#This Row],[Date]])</f>
        <v>2018</v>
      </c>
    </row>
    <row r="13657" spans="1:11" hidden="1" x14ac:dyDescent="0.35">
      <c r="A13657">
        <v>329.2</v>
      </c>
      <c r="B13657" s="24">
        <v>43296</v>
      </c>
      <c r="C13657">
        <v>6</v>
      </c>
      <c r="D13657" s="13">
        <v>120</v>
      </c>
      <c r="E13657" s="13" t="s">
        <v>97</v>
      </c>
      <c r="F13657" s="17">
        <v>1391</v>
      </c>
      <c r="G13657" t="str">
        <f>_xlfn.XLOOKUP(tbl_GL[[#This Row],[Account_key]],tbl_COA[Account_key],tbl_COA[Class],"Not Found")</f>
        <v>Liabilities and Owners Equity</v>
      </c>
      <c r="H13657" t="str">
        <f>_xlfn.XLOOKUP(tbl_GL[[#This Row],[Account_key]],tbl_COA[Account_key],tbl_COA[SubClass],"Not Found")</f>
        <v>Liabilities</v>
      </c>
      <c r="I13657" t="str">
        <f>_xlfn.XLOOKUP(tbl_GL[[#This Row],[Account_key]],tbl_COA[Account_key],tbl_COA[SubClass2],"Not Found")</f>
        <v>Current Liabilities</v>
      </c>
      <c r="J13657" t="str">
        <f>_xlfn.XLOOKUP(tbl_GL[[#This Row],[Account_key]],tbl_COA[Account_key],tbl_COA[SubAccount],,0)</f>
        <v>Accrued Expenses</v>
      </c>
      <c r="K13657">
        <f>YEAR(tbl_GL[[#This Row],[Date]])</f>
        <v>2018</v>
      </c>
    </row>
    <row r="13658" spans="1:11" hidden="1" x14ac:dyDescent="0.35">
      <c r="A13658">
        <v>330.1</v>
      </c>
      <c r="B13658" s="24">
        <v>43297</v>
      </c>
      <c r="C13658">
        <v>6</v>
      </c>
      <c r="D13658" s="13">
        <v>10</v>
      </c>
      <c r="E13658" s="13" t="s">
        <v>98</v>
      </c>
      <c r="F13658" s="17">
        <v>-1084</v>
      </c>
      <c r="G13658" t="str">
        <f>_xlfn.XLOOKUP(tbl_GL[[#This Row],[Account_key]],tbl_COA[Account_key],tbl_COA[Class],"Not Found")</f>
        <v>Assets</v>
      </c>
      <c r="H13658" t="str">
        <f>_xlfn.XLOOKUP(tbl_GL[[#This Row],[Account_key]],tbl_COA[Account_key],tbl_COA[SubClass],"Not Found")</f>
        <v>Assets</v>
      </c>
      <c r="I13658" t="str">
        <f>_xlfn.XLOOKUP(tbl_GL[[#This Row],[Account_key]],tbl_COA[Account_key],tbl_COA[SubClass2],"Not Found")</f>
        <v>Current Assets</v>
      </c>
      <c r="J13658" t="str">
        <f>_xlfn.XLOOKUP(tbl_GL[[#This Row],[Account_key]],tbl_COA[Account_key],tbl_COA[SubAccount],,0)</f>
        <v>Cash at Bank</v>
      </c>
      <c r="K13658">
        <f>YEAR(tbl_GL[[#This Row],[Date]])</f>
        <v>2018</v>
      </c>
    </row>
    <row r="13659" spans="1:11" hidden="1" x14ac:dyDescent="0.35">
      <c r="A13659">
        <v>330.2</v>
      </c>
      <c r="B13659" s="24">
        <v>43297</v>
      </c>
      <c r="C13659">
        <v>6</v>
      </c>
      <c r="D13659" s="13">
        <v>120</v>
      </c>
      <c r="E13659" s="13" t="s">
        <v>98</v>
      </c>
      <c r="F13659" s="17">
        <v>-1084</v>
      </c>
      <c r="G13659" t="str">
        <f>_xlfn.XLOOKUP(tbl_GL[[#This Row],[Account_key]],tbl_COA[Account_key],tbl_COA[Class],"Not Found")</f>
        <v>Liabilities and Owners Equity</v>
      </c>
      <c r="H13659" t="str">
        <f>_xlfn.XLOOKUP(tbl_GL[[#This Row],[Account_key]],tbl_COA[Account_key],tbl_COA[SubClass],"Not Found")</f>
        <v>Liabilities</v>
      </c>
      <c r="I13659" t="str">
        <f>_xlfn.XLOOKUP(tbl_GL[[#This Row],[Account_key]],tbl_COA[Account_key],tbl_COA[SubClass2],"Not Found")</f>
        <v>Current Liabilities</v>
      </c>
      <c r="J13659" t="str">
        <f>_xlfn.XLOOKUP(tbl_GL[[#This Row],[Account_key]],tbl_COA[Account_key],tbl_COA[SubAccount],,0)</f>
        <v>Accrued Expenses</v>
      </c>
      <c r="K13659">
        <f>YEAR(tbl_GL[[#This Row],[Date]])</f>
        <v>2018</v>
      </c>
    </row>
    <row r="13660" spans="1:11" hidden="1" x14ac:dyDescent="0.35">
      <c r="A13660">
        <v>331.1</v>
      </c>
      <c r="B13660" s="24">
        <v>43298</v>
      </c>
      <c r="C13660">
        <v>6</v>
      </c>
      <c r="D13660" s="13">
        <v>10</v>
      </c>
      <c r="E13660" s="13" t="s">
        <v>98</v>
      </c>
      <c r="F13660" s="17">
        <v>-917</v>
      </c>
      <c r="G13660" t="str">
        <f>_xlfn.XLOOKUP(tbl_GL[[#This Row],[Account_key]],tbl_COA[Account_key],tbl_COA[Class],"Not Found")</f>
        <v>Assets</v>
      </c>
      <c r="H13660" t="str">
        <f>_xlfn.XLOOKUP(tbl_GL[[#This Row],[Account_key]],tbl_COA[Account_key],tbl_COA[SubClass],"Not Found")</f>
        <v>Assets</v>
      </c>
      <c r="I13660" t="str">
        <f>_xlfn.XLOOKUP(tbl_GL[[#This Row],[Account_key]],tbl_COA[Account_key],tbl_COA[SubClass2],"Not Found")</f>
        <v>Current Assets</v>
      </c>
      <c r="J13660" t="str">
        <f>_xlfn.XLOOKUP(tbl_GL[[#This Row],[Account_key]],tbl_COA[Account_key],tbl_COA[SubAccount],,0)</f>
        <v>Cash at Bank</v>
      </c>
      <c r="K13660">
        <f>YEAR(tbl_GL[[#This Row],[Date]])</f>
        <v>2018</v>
      </c>
    </row>
    <row r="13661" spans="1:11" hidden="1" x14ac:dyDescent="0.35">
      <c r="A13661">
        <v>331.2</v>
      </c>
      <c r="B13661" s="24">
        <v>43298</v>
      </c>
      <c r="C13661">
        <v>6</v>
      </c>
      <c r="D13661" s="13">
        <v>120</v>
      </c>
      <c r="E13661" s="13" t="s">
        <v>98</v>
      </c>
      <c r="F13661" s="17">
        <v>-917</v>
      </c>
      <c r="G13661" t="str">
        <f>_xlfn.XLOOKUP(tbl_GL[[#This Row],[Account_key]],tbl_COA[Account_key],tbl_COA[Class],"Not Found")</f>
        <v>Liabilities and Owners Equity</v>
      </c>
      <c r="H13661" t="str">
        <f>_xlfn.XLOOKUP(tbl_GL[[#This Row],[Account_key]],tbl_COA[Account_key],tbl_COA[SubClass],"Not Found")</f>
        <v>Liabilities</v>
      </c>
      <c r="I13661" t="str">
        <f>_xlfn.XLOOKUP(tbl_GL[[#This Row],[Account_key]],tbl_COA[Account_key],tbl_COA[SubClass2],"Not Found")</f>
        <v>Current Liabilities</v>
      </c>
      <c r="J13661" t="str">
        <f>_xlfn.XLOOKUP(tbl_GL[[#This Row],[Account_key]],tbl_COA[Account_key],tbl_COA[SubAccount],,0)</f>
        <v>Accrued Expenses</v>
      </c>
      <c r="K13661">
        <f>YEAR(tbl_GL[[#This Row],[Date]])</f>
        <v>2018</v>
      </c>
    </row>
    <row r="13662" spans="1:11" hidden="1" x14ac:dyDescent="0.35">
      <c r="A13662">
        <v>332.1</v>
      </c>
      <c r="B13662" s="24">
        <v>43299</v>
      </c>
      <c r="C13662">
        <v>6</v>
      </c>
      <c r="D13662" s="13">
        <v>230</v>
      </c>
      <c r="E13662" s="13" t="s">
        <v>4</v>
      </c>
      <c r="F13662" s="17">
        <v>-830</v>
      </c>
      <c r="G13662" t="str">
        <f>_xlfn.XLOOKUP(tbl_GL[[#This Row],[Account_key]],tbl_COA[Account_key],tbl_COA[Class],"Not Found")</f>
        <v>Trading account</v>
      </c>
      <c r="H13662" t="str">
        <f>_xlfn.XLOOKUP(tbl_GL[[#This Row],[Account_key]],tbl_COA[Account_key],tbl_COA[SubClass],"Not Found")</f>
        <v>Cost of Sales</v>
      </c>
      <c r="I13662" t="str">
        <f>_xlfn.XLOOKUP(tbl_GL[[#This Row],[Account_key]],tbl_COA[Account_key],tbl_COA[SubClass2],"Not Found")</f>
        <v>Cost of Sales</v>
      </c>
      <c r="J13662" t="str">
        <f>_xlfn.XLOOKUP(tbl_GL[[#This Row],[Account_key]],tbl_COA[Account_key],tbl_COA[SubAccount],,0)</f>
        <v>Cost of Sales</v>
      </c>
      <c r="K13662">
        <f>YEAR(tbl_GL[[#This Row],[Date]])</f>
        <v>2018</v>
      </c>
    </row>
    <row r="13663" spans="1:11" hidden="1" x14ac:dyDescent="0.35">
      <c r="A13663">
        <v>332.2</v>
      </c>
      <c r="B13663" s="24">
        <v>43299</v>
      </c>
      <c r="C13663">
        <v>6</v>
      </c>
      <c r="D13663" s="13">
        <v>60</v>
      </c>
      <c r="E13663" s="13" t="s">
        <v>4</v>
      </c>
      <c r="F13663" s="17">
        <v>-830</v>
      </c>
      <c r="G13663" t="str">
        <f>_xlfn.XLOOKUP(tbl_GL[[#This Row],[Account_key]],tbl_COA[Account_key],tbl_COA[Class],"Not Found")</f>
        <v>Assets</v>
      </c>
      <c r="H13663" t="str">
        <f>_xlfn.XLOOKUP(tbl_GL[[#This Row],[Account_key]],tbl_COA[Account_key],tbl_COA[SubClass],"Not Found")</f>
        <v>Assets</v>
      </c>
      <c r="I13663" t="str">
        <f>_xlfn.XLOOKUP(tbl_GL[[#This Row],[Account_key]],tbl_COA[Account_key],tbl_COA[SubClass2],"Not Found")</f>
        <v>Current Assets</v>
      </c>
      <c r="J13663" t="str">
        <f>_xlfn.XLOOKUP(tbl_GL[[#This Row],[Account_key]],tbl_COA[Account_key],tbl_COA[SubAccount],,0)</f>
        <v>Inventory</v>
      </c>
      <c r="K13663">
        <f>YEAR(tbl_GL[[#This Row],[Date]])</f>
        <v>2018</v>
      </c>
    </row>
    <row r="13664" spans="1:11" hidden="1" x14ac:dyDescent="0.35">
      <c r="A13664">
        <v>333.1</v>
      </c>
      <c r="B13664" s="24">
        <v>43299</v>
      </c>
      <c r="C13664">
        <v>6</v>
      </c>
      <c r="D13664" s="13">
        <v>320</v>
      </c>
      <c r="E13664" s="13" t="s">
        <v>97</v>
      </c>
      <c r="F13664" s="17">
        <v>-1580</v>
      </c>
      <c r="G13664" t="str">
        <f>_xlfn.XLOOKUP(tbl_GL[[#This Row],[Account_key]],tbl_COA[Account_key],tbl_COA[Class],"Not Found")</f>
        <v>Operating account</v>
      </c>
      <c r="H13664" t="str">
        <f>_xlfn.XLOOKUP(tbl_GL[[#This Row],[Account_key]],tbl_COA[Account_key],tbl_COA[SubClass],"Not Found")</f>
        <v>Operating Expenses</v>
      </c>
      <c r="I13664" t="str">
        <f>_xlfn.XLOOKUP(tbl_GL[[#This Row],[Account_key]],tbl_COA[Account_key],tbl_COA[SubClass2],"Not Found")</f>
        <v>Administration</v>
      </c>
      <c r="J13664" t="str">
        <f>_xlfn.XLOOKUP(tbl_GL[[#This Row],[Account_key]],tbl_COA[Account_key],tbl_COA[SubAccount],,0)</f>
        <v>Professional Services</v>
      </c>
      <c r="K13664">
        <f>YEAR(tbl_GL[[#This Row],[Date]])</f>
        <v>2018</v>
      </c>
    </row>
    <row r="13665" spans="1:11" hidden="1" x14ac:dyDescent="0.35">
      <c r="A13665">
        <v>333.2</v>
      </c>
      <c r="B13665" s="24">
        <v>43299</v>
      </c>
      <c r="C13665">
        <v>6</v>
      </c>
      <c r="D13665" s="13">
        <v>120</v>
      </c>
      <c r="E13665" s="13" t="s">
        <v>97</v>
      </c>
      <c r="F13665" s="17">
        <v>1580</v>
      </c>
      <c r="G13665" t="str">
        <f>_xlfn.XLOOKUP(tbl_GL[[#This Row],[Account_key]],tbl_COA[Account_key],tbl_COA[Class],"Not Found")</f>
        <v>Liabilities and Owners Equity</v>
      </c>
      <c r="H13665" t="str">
        <f>_xlfn.XLOOKUP(tbl_GL[[#This Row],[Account_key]],tbl_COA[Account_key],tbl_COA[SubClass],"Not Found")</f>
        <v>Liabilities</v>
      </c>
      <c r="I13665" t="str">
        <f>_xlfn.XLOOKUP(tbl_GL[[#This Row],[Account_key]],tbl_COA[Account_key],tbl_COA[SubClass2],"Not Found")</f>
        <v>Current Liabilities</v>
      </c>
      <c r="J13665" t="str">
        <f>_xlfn.XLOOKUP(tbl_GL[[#This Row],[Account_key]],tbl_COA[Account_key],tbl_COA[SubAccount],,0)</f>
        <v>Accrued Expenses</v>
      </c>
      <c r="K13665">
        <f>YEAR(tbl_GL[[#This Row],[Date]])</f>
        <v>2018</v>
      </c>
    </row>
    <row r="13666" spans="1:11" hidden="1" x14ac:dyDescent="0.35">
      <c r="A13666">
        <v>334.1</v>
      </c>
      <c r="B13666" s="24">
        <v>43299</v>
      </c>
      <c r="C13666">
        <v>6</v>
      </c>
      <c r="D13666" s="13">
        <v>210</v>
      </c>
      <c r="E13666" s="13" t="s">
        <v>7</v>
      </c>
      <c r="F13666" s="17">
        <v>1901</v>
      </c>
      <c r="G13666" t="str">
        <f>_xlfn.XLOOKUP(tbl_GL[[#This Row],[Account_key]],tbl_COA[Account_key],tbl_COA[Class],"Not Found")</f>
        <v>Trading account</v>
      </c>
      <c r="H13666" t="str">
        <f>_xlfn.XLOOKUP(tbl_GL[[#This Row],[Account_key]],tbl_COA[Account_key],tbl_COA[SubClass],"Not Found")</f>
        <v>Sales</v>
      </c>
      <c r="I13666" t="str">
        <f>_xlfn.XLOOKUP(tbl_GL[[#This Row],[Account_key]],tbl_COA[Account_key],tbl_COA[SubClass2],"Not Found")</f>
        <v>Sales</v>
      </c>
      <c r="J13666" t="str">
        <f>_xlfn.XLOOKUP(tbl_GL[[#This Row],[Account_key]],tbl_COA[Account_key],tbl_COA[SubAccount],,0)</f>
        <v>Sales</v>
      </c>
      <c r="K13666">
        <f>YEAR(tbl_GL[[#This Row],[Date]])</f>
        <v>2018</v>
      </c>
    </row>
    <row r="13667" spans="1:11" hidden="1" x14ac:dyDescent="0.35">
      <c r="A13667">
        <v>334.2</v>
      </c>
      <c r="B13667" s="24">
        <v>43299</v>
      </c>
      <c r="C13667">
        <v>6</v>
      </c>
      <c r="D13667" s="13">
        <v>10</v>
      </c>
      <c r="E13667" s="13" t="s">
        <v>7</v>
      </c>
      <c r="F13667" s="17">
        <v>1901</v>
      </c>
      <c r="G13667" t="str">
        <f>_xlfn.XLOOKUP(tbl_GL[[#This Row],[Account_key]],tbl_COA[Account_key],tbl_COA[Class],"Not Found")</f>
        <v>Assets</v>
      </c>
      <c r="H13667" t="str">
        <f>_xlfn.XLOOKUP(tbl_GL[[#This Row],[Account_key]],tbl_COA[Account_key],tbl_COA[SubClass],"Not Found")</f>
        <v>Assets</v>
      </c>
      <c r="I13667" t="str">
        <f>_xlfn.XLOOKUP(tbl_GL[[#This Row],[Account_key]],tbl_COA[Account_key],tbl_COA[SubClass2],"Not Found")</f>
        <v>Current Assets</v>
      </c>
      <c r="J13667" t="str">
        <f>_xlfn.XLOOKUP(tbl_GL[[#This Row],[Account_key]],tbl_COA[Account_key],tbl_COA[SubAccount],,0)</f>
        <v>Cash at Bank</v>
      </c>
      <c r="K13667">
        <f>YEAR(tbl_GL[[#This Row],[Date]])</f>
        <v>2018</v>
      </c>
    </row>
    <row r="13668" spans="1:11" hidden="1" x14ac:dyDescent="0.35">
      <c r="A13668">
        <v>335.1</v>
      </c>
      <c r="B13668" s="24">
        <v>43299</v>
      </c>
      <c r="C13668">
        <v>6</v>
      </c>
      <c r="D13668" s="13">
        <v>230</v>
      </c>
      <c r="E13668" s="13" t="s">
        <v>4</v>
      </c>
      <c r="F13668" s="17">
        <v>-3411</v>
      </c>
      <c r="G13668" t="str">
        <f>_xlfn.XLOOKUP(tbl_GL[[#This Row],[Account_key]],tbl_COA[Account_key],tbl_COA[Class],"Not Found")</f>
        <v>Trading account</v>
      </c>
      <c r="H13668" t="str">
        <f>_xlfn.XLOOKUP(tbl_GL[[#This Row],[Account_key]],tbl_COA[Account_key],tbl_COA[SubClass],"Not Found")</f>
        <v>Cost of Sales</v>
      </c>
      <c r="I13668" t="str">
        <f>_xlfn.XLOOKUP(tbl_GL[[#This Row],[Account_key]],tbl_COA[Account_key],tbl_COA[SubClass2],"Not Found")</f>
        <v>Cost of Sales</v>
      </c>
      <c r="J13668" t="str">
        <f>_xlfn.XLOOKUP(tbl_GL[[#This Row],[Account_key]],tbl_COA[Account_key],tbl_COA[SubAccount],,0)</f>
        <v>Cost of Sales</v>
      </c>
      <c r="K13668">
        <f>YEAR(tbl_GL[[#This Row],[Date]])</f>
        <v>2018</v>
      </c>
    </row>
    <row r="13669" spans="1:11" hidden="1" x14ac:dyDescent="0.35">
      <c r="A13669">
        <v>335.2</v>
      </c>
      <c r="B13669" s="24">
        <v>43299</v>
      </c>
      <c r="C13669">
        <v>6</v>
      </c>
      <c r="D13669" s="13">
        <v>60</v>
      </c>
      <c r="E13669" s="13" t="s">
        <v>4</v>
      </c>
      <c r="F13669" s="17">
        <v>-3411</v>
      </c>
      <c r="G13669" t="str">
        <f>_xlfn.XLOOKUP(tbl_GL[[#This Row],[Account_key]],tbl_COA[Account_key],tbl_COA[Class],"Not Found")</f>
        <v>Assets</v>
      </c>
      <c r="H13669" t="str">
        <f>_xlfn.XLOOKUP(tbl_GL[[#This Row],[Account_key]],tbl_COA[Account_key],tbl_COA[SubClass],"Not Found")</f>
        <v>Assets</v>
      </c>
      <c r="I13669" t="str">
        <f>_xlfn.XLOOKUP(tbl_GL[[#This Row],[Account_key]],tbl_COA[Account_key],tbl_COA[SubClass2],"Not Found")</f>
        <v>Current Assets</v>
      </c>
      <c r="J13669" t="str">
        <f>_xlfn.XLOOKUP(tbl_GL[[#This Row],[Account_key]],tbl_COA[Account_key],tbl_COA[SubAccount],,0)</f>
        <v>Inventory</v>
      </c>
      <c r="K13669">
        <f>YEAR(tbl_GL[[#This Row],[Date]])</f>
        <v>2018</v>
      </c>
    </row>
    <row r="13670" spans="1:11" hidden="1" x14ac:dyDescent="0.35">
      <c r="A13670">
        <v>336.1</v>
      </c>
      <c r="B13670" s="24">
        <v>43299</v>
      </c>
      <c r="C13670">
        <v>6</v>
      </c>
      <c r="D13670" s="13">
        <v>210</v>
      </c>
      <c r="E13670" s="13" t="s">
        <v>8</v>
      </c>
      <c r="F13670" s="17">
        <v>8526</v>
      </c>
      <c r="G13670" t="str">
        <f>_xlfn.XLOOKUP(tbl_GL[[#This Row],[Account_key]],tbl_COA[Account_key],tbl_COA[Class],"Not Found")</f>
        <v>Trading account</v>
      </c>
      <c r="H13670" t="str">
        <f>_xlfn.XLOOKUP(tbl_GL[[#This Row],[Account_key]],tbl_COA[Account_key],tbl_COA[SubClass],"Not Found")</f>
        <v>Sales</v>
      </c>
      <c r="I13670" t="str">
        <f>_xlfn.XLOOKUP(tbl_GL[[#This Row],[Account_key]],tbl_COA[Account_key],tbl_COA[SubClass2],"Not Found")</f>
        <v>Sales</v>
      </c>
      <c r="J13670" t="str">
        <f>_xlfn.XLOOKUP(tbl_GL[[#This Row],[Account_key]],tbl_COA[Account_key],tbl_COA[SubAccount],,0)</f>
        <v>Sales</v>
      </c>
      <c r="K13670">
        <f>YEAR(tbl_GL[[#This Row],[Date]])</f>
        <v>2018</v>
      </c>
    </row>
    <row r="13671" spans="1:11" hidden="1" x14ac:dyDescent="0.35">
      <c r="A13671">
        <v>336.2</v>
      </c>
      <c r="B13671" s="24">
        <v>43299</v>
      </c>
      <c r="C13671">
        <v>6</v>
      </c>
      <c r="D13671" s="13">
        <v>30</v>
      </c>
      <c r="E13671" s="13" t="s">
        <v>8</v>
      </c>
      <c r="F13671" s="17">
        <v>8526</v>
      </c>
      <c r="G13671" t="str">
        <f>_xlfn.XLOOKUP(tbl_GL[[#This Row],[Account_key]],tbl_COA[Account_key],tbl_COA[Class],"Not Found")</f>
        <v>Assets</v>
      </c>
      <c r="H13671" t="str">
        <f>_xlfn.XLOOKUP(tbl_GL[[#This Row],[Account_key]],tbl_COA[Account_key],tbl_COA[SubClass],"Not Found")</f>
        <v>Assets</v>
      </c>
      <c r="I13671" t="str">
        <f>_xlfn.XLOOKUP(tbl_GL[[#This Row],[Account_key]],tbl_COA[Account_key],tbl_COA[SubClass2],"Not Found")</f>
        <v>Current Assets</v>
      </c>
      <c r="J13671" t="str">
        <f>_xlfn.XLOOKUP(tbl_GL[[#This Row],[Account_key]],tbl_COA[Account_key],tbl_COA[SubAccount],,0)</f>
        <v>Trade Receivables</v>
      </c>
      <c r="K13671">
        <f>YEAR(tbl_GL[[#This Row],[Date]])</f>
        <v>2018</v>
      </c>
    </row>
    <row r="13672" spans="1:11" hidden="1" x14ac:dyDescent="0.35">
      <c r="A13672">
        <v>337.1</v>
      </c>
      <c r="B13672" s="24">
        <v>43301</v>
      </c>
      <c r="C13672">
        <v>6</v>
      </c>
      <c r="D13672" s="13">
        <v>230</v>
      </c>
      <c r="E13672" s="13" t="s">
        <v>4</v>
      </c>
      <c r="F13672" s="17">
        <v>-201</v>
      </c>
      <c r="G13672" t="str">
        <f>_xlfn.XLOOKUP(tbl_GL[[#This Row],[Account_key]],tbl_COA[Account_key],tbl_COA[Class],"Not Found")</f>
        <v>Trading account</v>
      </c>
      <c r="H13672" t="str">
        <f>_xlfn.XLOOKUP(tbl_GL[[#This Row],[Account_key]],tbl_COA[Account_key],tbl_COA[SubClass],"Not Found")</f>
        <v>Cost of Sales</v>
      </c>
      <c r="I13672" t="str">
        <f>_xlfn.XLOOKUP(tbl_GL[[#This Row],[Account_key]],tbl_COA[Account_key],tbl_COA[SubClass2],"Not Found")</f>
        <v>Cost of Sales</v>
      </c>
      <c r="J13672" t="str">
        <f>_xlfn.XLOOKUP(tbl_GL[[#This Row],[Account_key]],tbl_COA[Account_key],tbl_COA[SubAccount],,0)</f>
        <v>Cost of Sales</v>
      </c>
      <c r="K13672">
        <f>YEAR(tbl_GL[[#This Row],[Date]])</f>
        <v>2018</v>
      </c>
    </row>
    <row r="13673" spans="1:11" hidden="1" x14ac:dyDescent="0.35">
      <c r="A13673">
        <v>337.2</v>
      </c>
      <c r="B13673" s="24">
        <v>43301</v>
      </c>
      <c r="C13673">
        <v>6</v>
      </c>
      <c r="D13673" s="13">
        <v>60</v>
      </c>
      <c r="E13673" s="13" t="s">
        <v>4</v>
      </c>
      <c r="F13673" s="17">
        <v>-201</v>
      </c>
      <c r="G13673" t="str">
        <f>_xlfn.XLOOKUP(tbl_GL[[#This Row],[Account_key]],tbl_COA[Account_key],tbl_COA[Class],"Not Found")</f>
        <v>Assets</v>
      </c>
      <c r="H13673" t="str">
        <f>_xlfn.XLOOKUP(tbl_GL[[#This Row],[Account_key]],tbl_COA[Account_key],tbl_COA[SubClass],"Not Found")</f>
        <v>Assets</v>
      </c>
      <c r="I13673" t="str">
        <f>_xlfn.XLOOKUP(tbl_GL[[#This Row],[Account_key]],tbl_COA[Account_key],tbl_COA[SubClass2],"Not Found")</f>
        <v>Current Assets</v>
      </c>
      <c r="J13673" t="str">
        <f>_xlfn.XLOOKUP(tbl_GL[[#This Row],[Account_key]],tbl_COA[Account_key],tbl_COA[SubAccount],,0)</f>
        <v>Inventory</v>
      </c>
      <c r="K13673">
        <f>YEAR(tbl_GL[[#This Row],[Date]])</f>
        <v>2018</v>
      </c>
    </row>
    <row r="13674" spans="1:11" hidden="1" x14ac:dyDescent="0.35">
      <c r="A13674">
        <v>338.1</v>
      </c>
      <c r="B13674" s="24">
        <v>43301</v>
      </c>
      <c r="C13674">
        <v>6</v>
      </c>
      <c r="D13674" s="13">
        <v>210</v>
      </c>
      <c r="E13674" s="13" t="s">
        <v>8</v>
      </c>
      <c r="F13674" s="17">
        <v>502</v>
      </c>
      <c r="G13674" t="str">
        <f>_xlfn.XLOOKUP(tbl_GL[[#This Row],[Account_key]],tbl_COA[Account_key],tbl_COA[Class],"Not Found")</f>
        <v>Trading account</v>
      </c>
      <c r="H13674" t="str">
        <f>_xlfn.XLOOKUP(tbl_GL[[#This Row],[Account_key]],tbl_COA[Account_key],tbl_COA[SubClass],"Not Found")</f>
        <v>Sales</v>
      </c>
      <c r="I13674" t="str">
        <f>_xlfn.XLOOKUP(tbl_GL[[#This Row],[Account_key]],tbl_COA[Account_key],tbl_COA[SubClass2],"Not Found")</f>
        <v>Sales</v>
      </c>
      <c r="J13674" t="str">
        <f>_xlfn.XLOOKUP(tbl_GL[[#This Row],[Account_key]],tbl_COA[Account_key],tbl_COA[SubAccount],,0)</f>
        <v>Sales</v>
      </c>
      <c r="K13674">
        <f>YEAR(tbl_GL[[#This Row],[Date]])</f>
        <v>2018</v>
      </c>
    </row>
    <row r="13675" spans="1:11" hidden="1" x14ac:dyDescent="0.35">
      <c r="A13675">
        <v>338.2</v>
      </c>
      <c r="B13675" s="24">
        <v>43301</v>
      </c>
      <c r="C13675">
        <v>6</v>
      </c>
      <c r="D13675" s="13">
        <v>30</v>
      </c>
      <c r="E13675" s="13" t="s">
        <v>8</v>
      </c>
      <c r="F13675" s="17">
        <v>502</v>
      </c>
      <c r="G13675" t="str">
        <f>_xlfn.XLOOKUP(tbl_GL[[#This Row],[Account_key]],tbl_COA[Account_key],tbl_COA[Class],"Not Found")</f>
        <v>Assets</v>
      </c>
      <c r="H13675" t="str">
        <f>_xlfn.XLOOKUP(tbl_GL[[#This Row],[Account_key]],tbl_COA[Account_key],tbl_COA[SubClass],"Not Found")</f>
        <v>Assets</v>
      </c>
      <c r="I13675" t="str">
        <f>_xlfn.XLOOKUP(tbl_GL[[#This Row],[Account_key]],tbl_COA[Account_key],tbl_COA[SubClass2],"Not Found")</f>
        <v>Current Assets</v>
      </c>
      <c r="J13675" t="str">
        <f>_xlfn.XLOOKUP(tbl_GL[[#This Row],[Account_key]],tbl_COA[Account_key],tbl_COA[SubAccount],,0)</f>
        <v>Trade Receivables</v>
      </c>
      <c r="K13675">
        <f>YEAR(tbl_GL[[#This Row],[Date]])</f>
        <v>2018</v>
      </c>
    </row>
    <row r="13676" spans="1:11" hidden="1" x14ac:dyDescent="0.35">
      <c r="A13676">
        <v>339.1</v>
      </c>
      <c r="B13676" s="24">
        <v>43301</v>
      </c>
      <c r="C13676">
        <v>6</v>
      </c>
      <c r="D13676" s="13">
        <v>320</v>
      </c>
      <c r="E13676" s="13" t="s">
        <v>97</v>
      </c>
      <c r="F13676" s="17">
        <v>-1594</v>
      </c>
      <c r="G13676" t="str">
        <f>_xlfn.XLOOKUP(tbl_GL[[#This Row],[Account_key]],tbl_COA[Account_key],tbl_COA[Class],"Not Found")</f>
        <v>Operating account</v>
      </c>
      <c r="H13676" t="str">
        <f>_xlfn.XLOOKUP(tbl_GL[[#This Row],[Account_key]],tbl_COA[Account_key],tbl_COA[SubClass],"Not Found")</f>
        <v>Operating Expenses</v>
      </c>
      <c r="I13676" t="str">
        <f>_xlfn.XLOOKUP(tbl_GL[[#This Row],[Account_key]],tbl_COA[Account_key],tbl_COA[SubClass2],"Not Found")</f>
        <v>Administration</v>
      </c>
      <c r="J13676" t="str">
        <f>_xlfn.XLOOKUP(tbl_GL[[#This Row],[Account_key]],tbl_COA[Account_key],tbl_COA[SubAccount],,0)</f>
        <v>Professional Services</v>
      </c>
      <c r="K13676">
        <f>YEAR(tbl_GL[[#This Row],[Date]])</f>
        <v>2018</v>
      </c>
    </row>
    <row r="13677" spans="1:11" hidden="1" x14ac:dyDescent="0.35">
      <c r="A13677">
        <v>339.2</v>
      </c>
      <c r="B13677" s="24">
        <v>43301</v>
      </c>
      <c r="C13677">
        <v>6</v>
      </c>
      <c r="D13677" s="13">
        <v>120</v>
      </c>
      <c r="E13677" s="13" t="s">
        <v>97</v>
      </c>
      <c r="F13677" s="17">
        <v>1594</v>
      </c>
      <c r="G13677" t="str">
        <f>_xlfn.XLOOKUP(tbl_GL[[#This Row],[Account_key]],tbl_COA[Account_key],tbl_COA[Class],"Not Found")</f>
        <v>Liabilities and Owners Equity</v>
      </c>
      <c r="H13677" t="str">
        <f>_xlfn.XLOOKUP(tbl_GL[[#This Row],[Account_key]],tbl_COA[Account_key],tbl_COA[SubClass],"Not Found")</f>
        <v>Liabilities</v>
      </c>
      <c r="I13677" t="str">
        <f>_xlfn.XLOOKUP(tbl_GL[[#This Row],[Account_key]],tbl_COA[Account_key],tbl_COA[SubClass2],"Not Found")</f>
        <v>Current Liabilities</v>
      </c>
      <c r="J13677" t="str">
        <f>_xlfn.XLOOKUP(tbl_GL[[#This Row],[Account_key]],tbl_COA[Account_key],tbl_COA[SubAccount],,0)</f>
        <v>Accrued Expenses</v>
      </c>
      <c r="K13677">
        <f>YEAR(tbl_GL[[#This Row],[Date]])</f>
        <v>2018</v>
      </c>
    </row>
    <row r="13678" spans="1:11" hidden="1" x14ac:dyDescent="0.35">
      <c r="A13678">
        <v>340.1</v>
      </c>
      <c r="B13678" s="24">
        <v>43303</v>
      </c>
      <c r="C13678">
        <v>6</v>
      </c>
      <c r="D13678" s="13">
        <v>340</v>
      </c>
      <c r="E13678" s="13" t="s">
        <v>99</v>
      </c>
      <c r="F13678" s="17">
        <v>-60</v>
      </c>
      <c r="G13678" t="str">
        <f>_xlfn.XLOOKUP(tbl_GL[[#This Row],[Account_key]],tbl_COA[Account_key],tbl_COA[Class],"Not Found")</f>
        <v>Operating account</v>
      </c>
      <c r="H13678" t="str">
        <f>_xlfn.XLOOKUP(tbl_GL[[#This Row],[Account_key]],tbl_COA[Account_key],tbl_COA[SubClass],"Not Found")</f>
        <v>Operating Expenses</v>
      </c>
      <c r="I13678" t="str">
        <f>_xlfn.XLOOKUP(tbl_GL[[#This Row],[Account_key]],tbl_COA[Account_key],tbl_COA[SubClass2],"Not Found")</f>
        <v>Administration</v>
      </c>
      <c r="J13678" t="str">
        <f>_xlfn.XLOOKUP(tbl_GL[[#This Row],[Account_key]],tbl_COA[Account_key],tbl_COA[SubAccount],,0)</f>
        <v>Utilities</v>
      </c>
      <c r="K13678">
        <f>YEAR(tbl_GL[[#This Row],[Date]])</f>
        <v>2018</v>
      </c>
    </row>
    <row r="13679" spans="1:11" hidden="1" x14ac:dyDescent="0.35">
      <c r="A13679">
        <v>340.2</v>
      </c>
      <c r="B13679" s="24">
        <v>43303</v>
      </c>
      <c r="C13679">
        <v>6</v>
      </c>
      <c r="D13679" s="13">
        <v>20</v>
      </c>
      <c r="E13679" s="13" t="s">
        <v>99</v>
      </c>
      <c r="F13679" s="17">
        <v>-60</v>
      </c>
      <c r="G13679" t="str">
        <f>_xlfn.XLOOKUP(tbl_GL[[#This Row],[Account_key]],tbl_COA[Account_key],tbl_COA[Class],"Not Found")</f>
        <v>Assets</v>
      </c>
      <c r="H13679" t="str">
        <f>_xlfn.XLOOKUP(tbl_GL[[#This Row],[Account_key]],tbl_COA[Account_key],tbl_COA[SubClass],"Not Found")</f>
        <v>Assets</v>
      </c>
      <c r="I13679" t="str">
        <f>_xlfn.XLOOKUP(tbl_GL[[#This Row],[Account_key]],tbl_COA[Account_key],tbl_COA[SubClass2],"Not Found")</f>
        <v>Current Assets</v>
      </c>
      <c r="J13679" t="str">
        <f>_xlfn.XLOOKUP(tbl_GL[[#This Row],[Account_key]],tbl_COA[Account_key],tbl_COA[SubAccount],,0)</f>
        <v>Cash in hand</v>
      </c>
      <c r="K13679">
        <f>YEAR(tbl_GL[[#This Row],[Date]])</f>
        <v>2018</v>
      </c>
    </row>
    <row r="13680" spans="1:11" hidden="1" x14ac:dyDescent="0.35">
      <c r="A13680">
        <v>341.1</v>
      </c>
      <c r="B13680" s="24">
        <v>43303</v>
      </c>
      <c r="C13680">
        <v>6</v>
      </c>
      <c r="D13680" s="13">
        <v>320</v>
      </c>
      <c r="E13680" s="13" t="s">
        <v>97</v>
      </c>
      <c r="F13680" s="17">
        <v>-1074</v>
      </c>
      <c r="G13680" t="str">
        <f>_xlfn.XLOOKUP(tbl_GL[[#This Row],[Account_key]],tbl_COA[Account_key],tbl_COA[Class],"Not Found")</f>
        <v>Operating account</v>
      </c>
      <c r="H13680" t="str">
        <f>_xlfn.XLOOKUP(tbl_GL[[#This Row],[Account_key]],tbl_COA[Account_key],tbl_COA[SubClass],"Not Found")</f>
        <v>Operating Expenses</v>
      </c>
      <c r="I13680" t="str">
        <f>_xlfn.XLOOKUP(tbl_GL[[#This Row],[Account_key]],tbl_COA[Account_key],tbl_COA[SubClass2],"Not Found")</f>
        <v>Administration</v>
      </c>
      <c r="J13680" t="str">
        <f>_xlfn.XLOOKUP(tbl_GL[[#This Row],[Account_key]],tbl_COA[Account_key],tbl_COA[SubAccount],,0)</f>
        <v>Professional Services</v>
      </c>
      <c r="K13680">
        <f>YEAR(tbl_GL[[#This Row],[Date]])</f>
        <v>2018</v>
      </c>
    </row>
    <row r="13681" spans="1:11" hidden="1" x14ac:dyDescent="0.35">
      <c r="A13681">
        <v>341.2</v>
      </c>
      <c r="B13681" s="24">
        <v>43303</v>
      </c>
      <c r="C13681">
        <v>6</v>
      </c>
      <c r="D13681" s="13">
        <v>120</v>
      </c>
      <c r="E13681" s="13" t="s">
        <v>97</v>
      </c>
      <c r="F13681" s="17">
        <v>1074</v>
      </c>
      <c r="G13681" t="str">
        <f>_xlfn.XLOOKUP(tbl_GL[[#This Row],[Account_key]],tbl_COA[Account_key],tbl_COA[Class],"Not Found")</f>
        <v>Liabilities and Owners Equity</v>
      </c>
      <c r="H13681" t="str">
        <f>_xlfn.XLOOKUP(tbl_GL[[#This Row],[Account_key]],tbl_COA[Account_key],tbl_COA[SubClass],"Not Found")</f>
        <v>Liabilities</v>
      </c>
      <c r="I13681" t="str">
        <f>_xlfn.XLOOKUP(tbl_GL[[#This Row],[Account_key]],tbl_COA[Account_key],tbl_COA[SubClass2],"Not Found")</f>
        <v>Current Liabilities</v>
      </c>
      <c r="J13681" t="str">
        <f>_xlfn.XLOOKUP(tbl_GL[[#This Row],[Account_key]],tbl_COA[Account_key],tbl_COA[SubAccount],,0)</f>
        <v>Accrued Expenses</v>
      </c>
      <c r="K13681">
        <f>YEAR(tbl_GL[[#This Row],[Date]])</f>
        <v>2018</v>
      </c>
    </row>
    <row r="13682" spans="1:11" hidden="1" x14ac:dyDescent="0.35">
      <c r="A13682">
        <v>342.1</v>
      </c>
      <c r="B13682" s="24">
        <v>43304</v>
      </c>
      <c r="C13682">
        <v>6</v>
      </c>
      <c r="D13682" s="13">
        <v>10</v>
      </c>
      <c r="E13682" s="13" t="s">
        <v>98</v>
      </c>
      <c r="F13682" s="17">
        <v>-700</v>
      </c>
      <c r="G13682" t="str">
        <f>_xlfn.XLOOKUP(tbl_GL[[#This Row],[Account_key]],tbl_COA[Account_key],tbl_COA[Class],"Not Found")</f>
        <v>Assets</v>
      </c>
      <c r="H13682" t="str">
        <f>_xlfn.XLOOKUP(tbl_GL[[#This Row],[Account_key]],tbl_COA[Account_key],tbl_COA[SubClass],"Not Found")</f>
        <v>Assets</v>
      </c>
      <c r="I13682" t="str">
        <f>_xlfn.XLOOKUP(tbl_GL[[#This Row],[Account_key]],tbl_COA[Account_key],tbl_COA[SubClass2],"Not Found")</f>
        <v>Current Assets</v>
      </c>
      <c r="J13682" t="str">
        <f>_xlfn.XLOOKUP(tbl_GL[[#This Row],[Account_key]],tbl_COA[Account_key],tbl_COA[SubAccount],,0)</f>
        <v>Cash at Bank</v>
      </c>
      <c r="K13682">
        <f>YEAR(tbl_GL[[#This Row],[Date]])</f>
        <v>2018</v>
      </c>
    </row>
    <row r="13683" spans="1:11" hidden="1" x14ac:dyDescent="0.35">
      <c r="A13683">
        <v>342.2</v>
      </c>
      <c r="B13683" s="24">
        <v>43304</v>
      </c>
      <c r="C13683">
        <v>6</v>
      </c>
      <c r="D13683" s="13">
        <v>120</v>
      </c>
      <c r="E13683" s="13" t="s">
        <v>98</v>
      </c>
      <c r="F13683" s="17">
        <v>-700</v>
      </c>
      <c r="G13683" t="str">
        <f>_xlfn.XLOOKUP(tbl_GL[[#This Row],[Account_key]],tbl_COA[Account_key],tbl_COA[Class],"Not Found")</f>
        <v>Liabilities and Owners Equity</v>
      </c>
      <c r="H13683" t="str">
        <f>_xlfn.XLOOKUP(tbl_GL[[#This Row],[Account_key]],tbl_COA[Account_key],tbl_COA[SubClass],"Not Found")</f>
        <v>Liabilities</v>
      </c>
      <c r="I13683" t="str">
        <f>_xlfn.XLOOKUP(tbl_GL[[#This Row],[Account_key]],tbl_COA[Account_key],tbl_COA[SubClass2],"Not Found")</f>
        <v>Current Liabilities</v>
      </c>
      <c r="J13683" t="str">
        <f>_xlfn.XLOOKUP(tbl_GL[[#This Row],[Account_key]],tbl_COA[Account_key],tbl_COA[SubAccount],,0)</f>
        <v>Accrued Expenses</v>
      </c>
      <c r="K13683">
        <f>YEAR(tbl_GL[[#This Row],[Date]])</f>
        <v>2018</v>
      </c>
    </row>
    <row r="13684" spans="1:11" hidden="1" x14ac:dyDescent="0.35">
      <c r="A13684">
        <v>343.1</v>
      </c>
      <c r="B13684" s="24">
        <v>43304</v>
      </c>
      <c r="C13684">
        <v>6</v>
      </c>
      <c r="D13684" s="13">
        <v>10</v>
      </c>
      <c r="E13684" s="13" t="s">
        <v>98</v>
      </c>
      <c r="F13684" s="17">
        <v>-972</v>
      </c>
      <c r="G13684" t="str">
        <f>_xlfn.XLOOKUP(tbl_GL[[#This Row],[Account_key]],tbl_COA[Account_key],tbl_COA[Class],"Not Found")</f>
        <v>Assets</v>
      </c>
      <c r="H13684" t="str">
        <f>_xlfn.XLOOKUP(tbl_GL[[#This Row],[Account_key]],tbl_COA[Account_key],tbl_COA[SubClass],"Not Found")</f>
        <v>Assets</v>
      </c>
      <c r="I13684" t="str">
        <f>_xlfn.XLOOKUP(tbl_GL[[#This Row],[Account_key]],tbl_COA[Account_key],tbl_COA[SubClass2],"Not Found")</f>
        <v>Current Assets</v>
      </c>
      <c r="J13684" t="str">
        <f>_xlfn.XLOOKUP(tbl_GL[[#This Row],[Account_key]],tbl_COA[Account_key],tbl_COA[SubAccount],,0)</f>
        <v>Cash at Bank</v>
      </c>
      <c r="K13684">
        <f>YEAR(tbl_GL[[#This Row],[Date]])</f>
        <v>2018</v>
      </c>
    </row>
    <row r="13685" spans="1:11" hidden="1" x14ac:dyDescent="0.35">
      <c r="A13685">
        <v>343.2</v>
      </c>
      <c r="B13685" s="24">
        <v>43304</v>
      </c>
      <c r="C13685">
        <v>6</v>
      </c>
      <c r="D13685" s="13">
        <v>120</v>
      </c>
      <c r="E13685" s="13" t="s">
        <v>98</v>
      </c>
      <c r="F13685" s="17">
        <v>-972</v>
      </c>
      <c r="G13685" t="str">
        <f>_xlfn.XLOOKUP(tbl_GL[[#This Row],[Account_key]],tbl_COA[Account_key],tbl_COA[Class],"Not Found")</f>
        <v>Liabilities and Owners Equity</v>
      </c>
      <c r="H13685" t="str">
        <f>_xlfn.XLOOKUP(tbl_GL[[#This Row],[Account_key]],tbl_COA[Account_key],tbl_COA[SubClass],"Not Found")</f>
        <v>Liabilities</v>
      </c>
      <c r="I13685" t="str">
        <f>_xlfn.XLOOKUP(tbl_GL[[#This Row],[Account_key]],tbl_COA[Account_key],tbl_COA[SubClass2],"Not Found")</f>
        <v>Current Liabilities</v>
      </c>
      <c r="J13685" t="str">
        <f>_xlfn.XLOOKUP(tbl_GL[[#This Row],[Account_key]],tbl_COA[Account_key],tbl_COA[SubAccount],,0)</f>
        <v>Accrued Expenses</v>
      </c>
      <c r="K13685">
        <f>YEAR(tbl_GL[[#This Row],[Date]])</f>
        <v>2018</v>
      </c>
    </row>
    <row r="13686" spans="1:11" hidden="1" x14ac:dyDescent="0.35">
      <c r="A13686">
        <v>344.1</v>
      </c>
      <c r="B13686" s="24">
        <v>43307</v>
      </c>
      <c r="C13686">
        <v>6</v>
      </c>
      <c r="D13686" s="13">
        <v>230</v>
      </c>
      <c r="E13686" s="13" t="s">
        <v>4</v>
      </c>
      <c r="F13686" s="17">
        <v>-742</v>
      </c>
      <c r="G13686" t="str">
        <f>_xlfn.XLOOKUP(tbl_GL[[#This Row],[Account_key]],tbl_COA[Account_key],tbl_COA[Class],"Not Found")</f>
        <v>Trading account</v>
      </c>
      <c r="H13686" t="str">
        <f>_xlfn.XLOOKUP(tbl_GL[[#This Row],[Account_key]],tbl_COA[Account_key],tbl_COA[SubClass],"Not Found")</f>
        <v>Cost of Sales</v>
      </c>
      <c r="I13686" t="str">
        <f>_xlfn.XLOOKUP(tbl_GL[[#This Row],[Account_key]],tbl_COA[Account_key],tbl_COA[SubClass2],"Not Found")</f>
        <v>Cost of Sales</v>
      </c>
      <c r="J13686" t="str">
        <f>_xlfn.XLOOKUP(tbl_GL[[#This Row],[Account_key]],tbl_COA[Account_key],tbl_COA[SubAccount],,0)</f>
        <v>Cost of Sales</v>
      </c>
      <c r="K13686">
        <f>YEAR(tbl_GL[[#This Row],[Date]])</f>
        <v>2018</v>
      </c>
    </row>
    <row r="13687" spans="1:11" hidden="1" x14ac:dyDescent="0.35">
      <c r="A13687">
        <v>344.2</v>
      </c>
      <c r="B13687" s="24">
        <v>43307</v>
      </c>
      <c r="C13687">
        <v>6</v>
      </c>
      <c r="D13687" s="13">
        <v>60</v>
      </c>
      <c r="E13687" s="13" t="s">
        <v>4</v>
      </c>
      <c r="F13687" s="17">
        <v>-742</v>
      </c>
      <c r="G13687" t="str">
        <f>_xlfn.XLOOKUP(tbl_GL[[#This Row],[Account_key]],tbl_COA[Account_key],tbl_COA[Class],"Not Found")</f>
        <v>Assets</v>
      </c>
      <c r="H13687" t="str">
        <f>_xlfn.XLOOKUP(tbl_GL[[#This Row],[Account_key]],tbl_COA[Account_key],tbl_COA[SubClass],"Not Found")</f>
        <v>Assets</v>
      </c>
      <c r="I13687" t="str">
        <f>_xlfn.XLOOKUP(tbl_GL[[#This Row],[Account_key]],tbl_COA[Account_key],tbl_COA[SubClass2],"Not Found")</f>
        <v>Current Assets</v>
      </c>
      <c r="J13687" t="str">
        <f>_xlfn.XLOOKUP(tbl_GL[[#This Row],[Account_key]],tbl_COA[Account_key],tbl_COA[SubAccount],,0)</f>
        <v>Inventory</v>
      </c>
      <c r="K13687">
        <f>YEAR(tbl_GL[[#This Row],[Date]])</f>
        <v>2018</v>
      </c>
    </row>
    <row r="13688" spans="1:11" hidden="1" x14ac:dyDescent="0.35">
      <c r="A13688">
        <v>345.1</v>
      </c>
      <c r="B13688" s="24">
        <v>43307</v>
      </c>
      <c r="C13688">
        <v>6</v>
      </c>
      <c r="D13688" s="13">
        <v>210</v>
      </c>
      <c r="E13688" s="13" t="s">
        <v>7</v>
      </c>
      <c r="F13688" s="17">
        <v>1701</v>
      </c>
      <c r="G13688" t="str">
        <f>_xlfn.XLOOKUP(tbl_GL[[#This Row],[Account_key]],tbl_COA[Account_key],tbl_COA[Class],"Not Found")</f>
        <v>Trading account</v>
      </c>
      <c r="H13688" t="str">
        <f>_xlfn.XLOOKUP(tbl_GL[[#This Row],[Account_key]],tbl_COA[Account_key],tbl_COA[SubClass],"Not Found")</f>
        <v>Sales</v>
      </c>
      <c r="I13688" t="str">
        <f>_xlfn.XLOOKUP(tbl_GL[[#This Row],[Account_key]],tbl_COA[Account_key],tbl_COA[SubClass2],"Not Found")</f>
        <v>Sales</v>
      </c>
      <c r="J13688" t="str">
        <f>_xlfn.XLOOKUP(tbl_GL[[#This Row],[Account_key]],tbl_COA[Account_key],tbl_COA[SubAccount],,0)</f>
        <v>Sales</v>
      </c>
      <c r="K13688">
        <f>YEAR(tbl_GL[[#This Row],[Date]])</f>
        <v>2018</v>
      </c>
    </row>
    <row r="13689" spans="1:11" hidden="1" x14ac:dyDescent="0.35">
      <c r="A13689">
        <v>345.2</v>
      </c>
      <c r="B13689" s="24">
        <v>43307</v>
      </c>
      <c r="C13689">
        <v>6</v>
      </c>
      <c r="D13689" s="13">
        <v>10</v>
      </c>
      <c r="E13689" s="13" t="s">
        <v>7</v>
      </c>
      <c r="F13689" s="17">
        <v>1701</v>
      </c>
      <c r="G13689" t="str">
        <f>_xlfn.XLOOKUP(tbl_GL[[#This Row],[Account_key]],tbl_COA[Account_key],tbl_COA[Class],"Not Found")</f>
        <v>Assets</v>
      </c>
      <c r="H13689" t="str">
        <f>_xlfn.XLOOKUP(tbl_GL[[#This Row],[Account_key]],tbl_COA[Account_key],tbl_COA[SubClass],"Not Found")</f>
        <v>Assets</v>
      </c>
      <c r="I13689" t="str">
        <f>_xlfn.XLOOKUP(tbl_GL[[#This Row],[Account_key]],tbl_COA[Account_key],tbl_COA[SubClass2],"Not Found")</f>
        <v>Current Assets</v>
      </c>
      <c r="J13689" t="str">
        <f>_xlfn.XLOOKUP(tbl_GL[[#This Row],[Account_key]],tbl_COA[Account_key],tbl_COA[SubAccount],,0)</f>
        <v>Cash at Bank</v>
      </c>
      <c r="K13689">
        <f>YEAR(tbl_GL[[#This Row],[Date]])</f>
        <v>2018</v>
      </c>
    </row>
    <row r="13690" spans="1:11" hidden="1" x14ac:dyDescent="0.35">
      <c r="A13690">
        <v>346.1</v>
      </c>
      <c r="B13690" s="24">
        <v>43307</v>
      </c>
      <c r="C13690">
        <v>6</v>
      </c>
      <c r="D13690" s="13">
        <v>230</v>
      </c>
      <c r="E13690" s="13" t="s">
        <v>4</v>
      </c>
      <c r="F13690" s="17">
        <v>-3339</v>
      </c>
      <c r="G13690" t="str">
        <f>_xlfn.XLOOKUP(tbl_GL[[#This Row],[Account_key]],tbl_COA[Account_key],tbl_COA[Class],"Not Found")</f>
        <v>Trading account</v>
      </c>
      <c r="H13690" t="str">
        <f>_xlfn.XLOOKUP(tbl_GL[[#This Row],[Account_key]],tbl_COA[Account_key],tbl_COA[SubClass],"Not Found")</f>
        <v>Cost of Sales</v>
      </c>
      <c r="I13690" t="str">
        <f>_xlfn.XLOOKUP(tbl_GL[[#This Row],[Account_key]],tbl_COA[Account_key],tbl_COA[SubClass2],"Not Found")</f>
        <v>Cost of Sales</v>
      </c>
      <c r="J13690" t="str">
        <f>_xlfn.XLOOKUP(tbl_GL[[#This Row],[Account_key]],tbl_COA[Account_key],tbl_COA[SubAccount],,0)</f>
        <v>Cost of Sales</v>
      </c>
      <c r="K13690">
        <f>YEAR(tbl_GL[[#This Row],[Date]])</f>
        <v>2018</v>
      </c>
    </row>
    <row r="13691" spans="1:11" hidden="1" x14ac:dyDescent="0.35">
      <c r="A13691">
        <v>346.2</v>
      </c>
      <c r="B13691" s="24">
        <v>43307</v>
      </c>
      <c r="C13691">
        <v>6</v>
      </c>
      <c r="D13691" s="13">
        <v>60</v>
      </c>
      <c r="E13691" s="13" t="s">
        <v>4</v>
      </c>
      <c r="F13691" s="17">
        <v>-3339</v>
      </c>
      <c r="G13691" t="str">
        <f>_xlfn.XLOOKUP(tbl_GL[[#This Row],[Account_key]],tbl_COA[Account_key],tbl_COA[Class],"Not Found")</f>
        <v>Assets</v>
      </c>
      <c r="H13691" t="str">
        <f>_xlfn.XLOOKUP(tbl_GL[[#This Row],[Account_key]],tbl_COA[Account_key],tbl_COA[SubClass],"Not Found")</f>
        <v>Assets</v>
      </c>
      <c r="I13691" t="str">
        <f>_xlfn.XLOOKUP(tbl_GL[[#This Row],[Account_key]],tbl_COA[Account_key],tbl_COA[SubClass2],"Not Found")</f>
        <v>Current Assets</v>
      </c>
      <c r="J13691" t="str">
        <f>_xlfn.XLOOKUP(tbl_GL[[#This Row],[Account_key]],tbl_COA[Account_key],tbl_COA[SubAccount],,0)</f>
        <v>Inventory</v>
      </c>
      <c r="K13691">
        <f>YEAR(tbl_GL[[#This Row],[Date]])</f>
        <v>2018</v>
      </c>
    </row>
    <row r="13692" spans="1:11" hidden="1" x14ac:dyDescent="0.35">
      <c r="A13692">
        <v>347.1</v>
      </c>
      <c r="B13692" s="24">
        <v>43307</v>
      </c>
      <c r="C13692">
        <v>6</v>
      </c>
      <c r="D13692" s="13">
        <v>30</v>
      </c>
      <c r="E13692" s="13" t="s">
        <v>80</v>
      </c>
      <c r="F13692" s="17">
        <v>-6916</v>
      </c>
      <c r="G13692" t="str">
        <f>_xlfn.XLOOKUP(tbl_GL[[#This Row],[Account_key]],tbl_COA[Account_key],tbl_COA[Class],"Not Found")</f>
        <v>Assets</v>
      </c>
      <c r="H13692" t="str">
        <f>_xlfn.XLOOKUP(tbl_GL[[#This Row],[Account_key]],tbl_COA[Account_key],tbl_COA[SubClass],"Not Found")</f>
        <v>Assets</v>
      </c>
      <c r="I13692" t="str">
        <f>_xlfn.XLOOKUP(tbl_GL[[#This Row],[Account_key]],tbl_COA[Account_key],tbl_COA[SubClass2],"Not Found")</f>
        <v>Current Assets</v>
      </c>
      <c r="J13692" t="str">
        <f>_xlfn.XLOOKUP(tbl_GL[[#This Row],[Account_key]],tbl_COA[Account_key],tbl_COA[SubAccount],,0)</f>
        <v>Trade Receivables</v>
      </c>
      <c r="K13692">
        <f>YEAR(tbl_GL[[#This Row],[Date]])</f>
        <v>2018</v>
      </c>
    </row>
    <row r="13693" spans="1:11" hidden="1" x14ac:dyDescent="0.35">
      <c r="A13693">
        <v>347.2</v>
      </c>
      <c r="B13693" s="24">
        <v>43307</v>
      </c>
      <c r="C13693">
        <v>6</v>
      </c>
      <c r="D13693" s="13">
        <v>10</v>
      </c>
      <c r="E13693" s="13" t="s">
        <v>80</v>
      </c>
      <c r="F13693" s="17">
        <v>6916</v>
      </c>
      <c r="G13693" t="str">
        <f>_xlfn.XLOOKUP(tbl_GL[[#This Row],[Account_key]],tbl_COA[Account_key],tbl_COA[Class],"Not Found")</f>
        <v>Assets</v>
      </c>
      <c r="H13693" t="str">
        <f>_xlfn.XLOOKUP(tbl_GL[[#This Row],[Account_key]],tbl_COA[Account_key],tbl_COA[SubClass],"Not Found")</f>
        <v>Assets</v>
      </c>
      <c r="I13693" t="str">
        <f>_xlfn.XLOOKUP(tbl_GL[[#This Row],[Account_key]],tbl_COA[Account_key],tbl_COA[SubClass2],"Not Found")</f>
        <v>Current Assets</v>
      </c>
      <c r="J13693" t="str">
        <f>_xlfn.XLOOKUP(tbl_GL[[#This Row],[Account_key]],tbl_COA[Account_key],tbl_COA[SubAccount],,0)</f>
        <v>Cash at Bank</v>
      </c>
      <c r="K13693">
        <f>YEAR(tbl_GL[[#This Row],[Date]])</f>
        <v>2018</v>
      </c>
    </row>
    <row r="13694" spans="1:11" hidden="1" x14ac:dyDescent="0.35">
      <c r="A13694">
        <v>348.1</v>
      </c>
      <c r="B13694" s="24">
        <v>43307</v>
      </c>
      <c r="C13694">
        <v>6</v>
      </c>
      <c r="D13694" s="13">
        <v>210</v>
      </c>
      <c r="E13694" s="13" t="s">
        <v>8</v>
      </c>
      <c r="F13694" s="17">
        <v>8347</v>
      </c>
      <c r="G13694" t="str">
        <f>_xlfn.XLOOKUP(tbl_GL[[#This Row],[Account_key]],tbl_COA[Account_key],tbl_COA[Class],"Not Found")</f>
        <v>Trading account</v>
      </c>
      <c r="H13694" t="str">
        <f>_xlfn.XLOOKUP(tbl_GL[[#This Row],[Account_key]],tbl_COA[Account_key],tbl_COA[SubClass],"Not Found")</f>
        <v>Sales</v>
      </c>
      <c r="I13694" t="str">
        <f>_xlfn.XLOOKUP(tbl_GL[[#This Row],[Account_key]],tbl_COA[Account_key],tbl_COA[SubClass2],"Not Found")</f>
        <v>Sales</v>
      </c>
      <c r="J13694" t="str">
        <f>_xlfn.XLOOKUP(tbl_GL[[#This Row],[Account_key]],tbl_COA[Account_key],tbl_COA[SubAccount],,0)</f>
        <v>Sales</v>
      </c>
      <c r="K13694">
        <f>YEAR(tbl_GL[[#This Row],[Date]])</f>
        <v>2018</v>
      </c>
    </row>
    <row r="13695" spans="1:11" hidden="1" x14ac:dyDescent="0.35">
      <c r="A13695">
        <v>348.2</v>
      </c>
      <c r="B13695" s="24">
        <v>43307</v>
      </c>
      <c r="C13695">
        <v>6</v>
      </c>
      <c r="D13695" s="13">
        <v>30</v>
      </c>
      <c r="E13695" s="13" t="s">
        <v>8</v>
      </c>
      <c r="F13695" s="17">
        <v>8347</v>
      </c>
      <c r="G13695" t="str">
        <f>_xlfn.XLOOKUP(tbl_GL[[#This Row],[Account_key]],tbl_COA[Account_key],tbl_COA[Class],"Not Found")</f>
        <v>Assets</v>
      </c>
      <c r="H13695" t="str">
        <f>_xlfn.XLOOKUP(tbl_GL[[#This Row],[Account_key]],tbl_COA[Account_key],tbl_COA[SubClass],"Not Found")</f>
        <v>Assets</v>
      </c>
      <c r="I13695" t="str">
        <f>_xlfn.XLOOKUP(tbl_GL[[#This Row],[Account_key]],tbl_COA[Account_key],tbl_COA[SubClass2],"Not Found")</f>
        <v>Current Assets</v>
      </c>
      <c r="J13695" t="str">
        <f>_xlfn.XLOOKUP(tbl_GL[[#This Row],[Account_key]],tbl_COA[Account_key],tbl_COA[SubAccount],,0)</f>
        <v>Trade Receivables</v>
      </c>
      <c r="K13695">
        <f>YEAR(tbl_GL[[#This Row],[Date]])</f>
        <v>2018</v>
      </c>
    </row>
    <row r="13696" spans="1:11" hidden="1" x14ac:dyDescent="0.35">
      <c r="A13696">
        <v>349.1</v>
      </c>
      <c r="B13696" s="24">
        <v>43308</v>
      </c>
      <c r="C13696">
        <v>6</v>
      </c>
      <c r="D13696" s="13">
        <v>280</v>
      </c>
      <c r="E13696" s="13" t="s">
        <v>97</v>
      </c>
      <c r="F13696" s="17">
        <v>-1554</v>
      </c>
      <c r="G13696" t="str">
        <f>_xlfn.XLOOKUP(tbl_GL[[#This Row],[Account_key]],tbl_COA[Account_key],tbl_COA[Class],"Not Found")</f>
        <v>Operating account</v>
      </c>
      <c r="H13696" t="str">
        <f>_xlfn.XLOOKUP(tbl_GL[[#This Row],[Account_key]],tbl_COA[Account_key],tbl_COA[SubClass],"Not Found")</f>
        <v>Operating Expenses</v>
      </c>
      <c r="I13696" t="str">
        <f>_xlfn.XLOOKUP(tbl_GL[[#This Row],[Account_key]],tbl_COA[Account_key],tbl_COA[SubClass2],"Not Found")</f>
        <v>Marketing</v>
      </c>
      <c r="J13696" t="str">
        <f>_xlfn.XLOOKUP(tbl_GL[[#This Row],[Account_key]],tbl_COA[Account_key],tbl_COA[SubAccount],,0)</f>
        <v>Advertisements</v>
      </c>
      <c r="K13696">
        <f>YEAR(tbl_GL[[#This Row],[Date]])</f>
        <v>2018</v>
      </c>
    </row>
    <row r="13697" spans="1:11" hidden="1" x14ac:dyDescent="0.35">
      <c r="A13697">
        <v>349.2</v>
      </c>
      <c r="B13697" s="24">
        <v>43308</v>
      </c>
      <c r="C13697">
        <v>6</v>
      </c>
      <c r="D13697" s="13">
        <v>120</v>
      </c>
      <c r="E13697" s="13" t="s">
        <v>97</v>
      </c>
      <c r="F13697" s="17">
        <v>1554</v>
      </c>
      <c r="G13697" t="str">
        <f>_xlfn.XLOOKUP(tbl_GL[[#This Row],[Account_key]],tbl_COA[Account_key],tbl_COA[Class],"Not Found")</f>
        <v>Liabilities and Owners Equity</v>
      </c>
      <c r="H13697" t="str">
        <f>_xlfn.XLOOKUP(tbl_GL[[#This Row],[Account_key]],tbl_COA[Account_key],tbl_COA[SubClass],"Not Found")</f>
        <v>Liabilities</v>
      </c>
      <c r="I13697" t="str">
        <f>_xlfn.XLOOKUP(tbl_GL[[#This Row],[Account_key]],tbl_COA[Account_key],tbl_COA[SubClass2],"Not Found")</f>
        <v>Current Liabilities</v>
      </c>
      <c r="J13697" t="str">
        <f>_xlfn.XLOOKUP(tbl_GL[[#This Row],[Account_key]],tbl_COA[Account_key],tbl_COA[SubAccount],,0)</f>
        <v>Accrued Expenses</v>
      </c>
      <c r="K13697">
        <f>YEAR(tbl_GL[[#This Row],[Date]])</f>
        <v>2018</v>
      </c>
    </row>
    <row r="13698" spans="1:11" hidden="1" x14ac:dyDescent="0.35">
      <c r="A13698">
        <v>350.1</v>
      </c>
      <c r="B13698" s="24">
        <v>43310</v>
      </c>
      <c r="C13698">
        <v>6</v>
      </c>
      <c r="D13698" s="13">
        <v>10</v>
      </c>
      <c r="E13698" s="13" t="s">
        <v>98</v>
      </c>
      <c r="F13698" s="17">
        <v>-875</v>
      </c>
      <c r="G13698" t="str">
        <f>_xlfn.XLOOKUP(tbl_GL[[#This Row],[Account_key]],tbl_COA[Account_key],tbl_COA[Class],"Not Found")</f>
        <v>Assets</v>
      </c>
      <c r="H13698" t="str">
        <f>_xlfn.XLOOKUP(tbl_GL[[#This Row],[Account_key]],tbl_COA[Account_key],tbl_COA[SubClass],"Not Found")</f>
        <v>Assets</v>
      </c>
      <c r="I13698" t="str">
        <f>_xlfn.XLOOKUP(tbl_GL[[#This Row],[Account_key]],tbl_COA[Account_key],tbl_COA[SubClass2],"Not Found")</f>
        <v>Current Assets</v>
      </c>
      <c r="J13698" t="str">
        <f>_xlfn.XLOOKUP(tbl_GL[[#This Row],[Account_key]],tbl_COA[Account_key],tbl_COA[SubAccount],,0)</f>
        <v>Cash at Bank</v>
      </c>
      <c r="K13698">
        <f>YEAR(tbl_GL[[#This Row],[Date]])</f>
        <v>2018</v>
      </c>
    </row>
    <row r="13699" spans="1:11" hidden="1" x14ac:dyDescent="0.35">
      <c r="A13699">
        <v>350.2</v>
      </c>
      <c r="B13699" s="24">
        <v>43310</v>
      </c>
      <c r="C13699">
        <v>6</v>
      </c>
      <c r="D13699" s="13">
        <v>120</v>
      </c>
      <c r="E13699" s="13" t="s">
        <v>98</v>
      </c>
      <c r="F13699" s="17">
        <v>-875</v>
      </c>
      <c r="G13699" t="str">
        <f>_xlfn.XLOOKUP(tbl_GL[[#This Row],[Account_key]],tbl_COA[Account_key],tbl_COA[Class],"Not Found")</f>
        <v>Liabilities and Owners Equity</v>
      </c>
      <c r="H13699" t="str">
        <f>_xlfn.XLOOKUP(tbl_GL[[#This Row],[Account_key]],tbl_COA[Account_key],tbl_COA[SubClass],"Not Found")</f>
        <v>Liabilities</v>
      </c>
      <c r="I13699" t="str">
        <f>_xlfn.XLOOKUP(tbl_GL[[#This Row],[Account_key]],tbl_COA[Account_key],tbl_COA[SubClass2],"Not Found")</f>
        <v>Current Liabilities</v>
      </c>
      <c r="J13699" t="str">
        <f>_xlfn.XLOOKUP(tbl_GL[[#This Row],[Account_key]],tbl_COA[Account_key],tbl_COA[SubAccount],,0)</f>
        <v>Accrued Expenses</v>
      </c>
      <c r="K13699">
        <f>YEAR(tbl_GL[[#This Row],[Date]])</f>
        <v>2018</v>
      </c>
    </row>
    <row r="13700" spans="1:11" hidden="1" x14ac:dyDescent="0.35">
      <c r="A13700">
        <v>351.1</v>
      </c>
      <c r="B13700" s="24">
        <v>43310</v>
      </c>
      <c r="C13700">
        <v>6</v>
      </c>
      <c r="D13700" s="13">
        <v>220</v>
      </c>
      <c r="E13700" s="13" t="s">
        <v>81</v>
      </c>
      <c r="F13700" s="17">
        <v>-975</v>
      </c>
      <c r="G13700" t="str">
        <f>_xlfn.XLOOKUP(tbl_GL[[#This Row],[Account_key]],tbl_COA[Account_key],tbl_COA[Class],"Not Found")</f>
        <v>Trading account</v>
      </c>
      <c r="H13700" t="str">
        <f>_xlfn.XLOOKUP(tbl_GL[[#This Row],[Account_key]],tbl_COA[Account_key],tbl_COA[SubClass],"Not Found")</f>
        <v>Sales</v>
      </c>
      <c r="I13700" t="str">
        <f>_xlfn.XLOOKUP(tbl_GL[[#This Row],[Account_key]],tbl_COA[Account_key],tbl_COA[SubClass2],"Not Found")</f>
        <v>Sales</v>
      </c>
      <c r="J13700" t="str">
        <f>_xlfn.XLOOKUP(tbl_GL[[#This Row],[Account_key]],tbl_COA[Account_key],tbl_COA[SubAccount],,0)</f>
        <v>Sales Return</v>
      </c>
      <c r="K13700">
        <f>YEAR(tbl_GL[[#This Row],[Date]])</f>
        <v>2018</v>
      </c>
    </row>
    <row r="13701" spans="1:11" hidden="1" x14ac:dyDescent="0.35">
      <c r="A13701">
        <v>351.2</v>
      </c>
      <c r="B13701" s="24">
        <v>43310</v>
      </c>
      <c r="C13701">
        <v>6</v>
      </c>
      <c r="D13701" s="13">
        <v>20</v>
      </c>
      <c r="E13701" s="13" t="s">
        <v>81</v>
      </c>
      <c r="F13701" s="17">
        <v>-975</v>
      </c>
      <c r="G13701" t="str">
        <f>_xlfn.XLOOKUP(tbl_GL[[#This Row],[Account_key]],tbl_COA[Account_key],tbl_COA[Class],"Not Found")</f>
        <v>Assets</v>
      </c>
      <c r="H13701" t="str">
        <f>_xlfn.XLOOKUP(tbl_GL[[#This Row],[Account_key]],tbl_COA[Account_key],tbl_COA[SubClass],"Not Found")</f>
        <v>Assets</v>
      </c>
      <c r="I13701" t="str">
        <f>_xlfn.XLOOKUP(tbl_GL[[#This Row],[Account_key]],tbl_COA[Account_key],tbl_COA[SubClass2],"Not Found")</f>
        <v>Current Assets</v>
      </c>
      <c r="J13701" t="str">
        <f>_xlfn.XLOOKUP(tbl_GL[[#This Row],[Account_key]],tbl_COA[Account_key],tbl_COA[SubAccount],,0)</f>
        <v>Cash in hand</v>
      </c>
      <c r="K13701">
        <f>YEAR(tbl_GL[[#This Row],[Date]])</f>
        <v>2018</v>
      </c>
    </row>
    <row r="13702" spans="1:11" hidden="1" x14ac:dyDescent="0.35">
      <c r="A13702">
        <v>352.1</v>
      </c>
      <c r="B13702" s="24">
        <v>43310</v>
      </c>
      <c r="C13702">
        <v>6</v>
      </c>
      <c r="D13702" s="13">
        <v>30</v>
      </c>
      <c r="E13702" s="13" t="s">
        <v>80</v>
      </c>
      <c r="F13702" s="17">
        <v>-6973</v>
      </c>
      <c r="G13702" t="str">
        <f>_xlfn.XLOOKUP(tbl_GL[[#This Row],[Account_key]],tbl_COA[Account_key],tbl_COA[Class],"Not Found")</f>
        <v>Assets</v>
      </c>
      <c r="H13702" t="str">
        <f>_xlfn.XLOOKUP(tbl_GL[[#This Row],[Account_key]],tbl_COA[Account_key],tbl_COA[SubClass],"Not Found")</f>
        <v>Assets</v>
      </c>
      <c r="I13702" t="str">
        <f>_xlfn.XLOOKUP(tbl_GL[[#This Row],[Account_key]],tbl_COA[Account_key],tbl_COA[SubClass2],"Not Found")</f>
        <v>Current Assets</v>
      </c>
      <c r="J13702" t="str">
        <f>_xlfn.XLOOKUP(tbl_GL[[#This Row],[Account_key]],tbl_COA[Account_key],tbl_COA[SubAccount],,0)</f>
        <v>Trade Receivables</v>
      </c>
      <c r="K13702">
        <f>YEAR(tbl_GL[[#This Row],[Date]])</f>
        <v>2018</v>
      </c>
    </row>
    <row r="13703" spans="1:11" hidden="1" x14ac:dyDescent="0.35">
      <c r="A13703">
        <v>352.2</v>
      </c>
      <c r="B13703" s="24">
        <v>43310</v>
      </c>
      <c r="C13703">
        <v>6</v>
      </c>
      <c r="D13703" s="13">
        <v>10</v>
      </c>
      <c r="E13703" s="13" t="s">
        <v>80</v>
      </c>
      <c r="F13703" s="17">
        <v>6973</v>
      </c>
      <c r="G13703" t="str">
        <f>_xlfn.XLOOKUP(tbl_GL[[#This Row],[Account_key]],tbl_COA[Account_key],tbl_COA[Class],"Not Found")</f>
        <v>Assets</v>
      </c>
      <c r="H13703" t="str">
        <f>_xlfn.XLOOKUP(tbl_GL[[#This Row],[Account_key]],tbl_COA[Account_key],tbl_COA[SubClass],"Not Found")</f>
        <v>Assets</v>
      </c>
      <c r="I13703" t="str">
        <f>_xlfn.XLOOKUP(tbl_GL[[#This Row],[Account_key]],tbl_COA[Account_key],tbl_COA[SubClass2],"Not Found")</f>
        <v>Current Assets</v>
      </c>
      <c r="J13703" t="str">
        <f>_xlfn.XLOOKUP(tbl_GL[[#This Row],[Account_key]],tbl_COA[Account_key],tbl_COA[SubAccount],,0)</f>
        <v>Cash at Bank</v>
      </c>
      <c r="K13703">
        <f>YEAR(tbl_GL[[#This Row],[Date]])</f>
        <v>2018</v>
      </c>
    </row>
    <row r="13704" spans="1:11" hidden="1" x14ac:dyDescent="0.35">
      <c r="A13704">
        <v>353.1</v>
      </c>
      <c r="B13704" s="24">
        <v>43311</v>
      </c>
      <c r="C13704">
        <v>6</v>
      </c>
      <c r="D13704" s="13">
        <v>230</v>
      </c>
      <c r="E13704" s="13" t="s">
        <v>4</v>
      </c>
      <c r="F13704" s="17">
        <v>-450</v>
      </c>
      <c r="G13704" t="str">
        <f>_xlfn.XLOOKUP(tbl_GL[[#This Row],[Account_key]],tbl_COA[Account_key],tbl_COA[Class],"Not Found")</f>
        <v>Trading account</v>
      </c>
      <c r="H13704" t="str">
        <f>_xlfn.XLOOKUP(tbl_GL[[#This Row],[Account_key]],tbl_COA[Account_key],tbl_COA[SubClass],"Not Found")</f>
        <v>Cost of Sales</v>
      </c>
      <c r="I13704" t="str">
        <f>_xlfn.XLOOKUP(tbl_GL[[#This Row],[Account_key]],tbl_COA[Account_key],tbl_COA[SubClass2],"Not Found")</f>
        <v>Cost of Sales</v>
      </c>
      <c r="J13704" t="str">
        <f>_xlfn.XLOOKUP(tbl_GL[[#This Row],[Account_key]],tbl_COA[Account_key],tbl_COA[SubAccount],,0)</f>
        <v>Cost of Sales</v>
      </c>
      <c r="K13704">
        <f>YEAR(tbl_GL[[#This Row],[Date]])</f>
        <v>2018</v>
      </c>
    </row>
    <row r="13705" spans="1:11" hidden="1" x14ac:dyDescent="0.35">
      <c r="A13705">
        <v>353.2</v>
      </c>
      <c r="B13705" s="24">
        <v>43311</v>
      </c>
      <c r="C13705">
        <v>6</v>
      </c>
      <c r="D13705" s="13">
        <v>60</v>
      </c>
      <c r="E13705" s="13" t="s">
        <v>4</v>
      </c>
      <c r="F13705" s="17">
        <v>-450</v>
      </c>
      <c r="G13705" t="str">
        <f>_xlfn.XLOOKUP(tbl_GL[[#This Row],[Account_key]],tbl_COA[Account_key],tbl_COA[Class],"Not Found")</f>
        <v>Assets</v>
      </c>
      <c r="H13705" t="str">
        <f>_xlfn.XLOOKUP(tbl_GL[[#This Row],[Account_key]],tbl_COA[Account_key],tbl_COA[SubClass],"Not Found")</f>
        <v>Assets</v>
      </c>
      <c r="I13705" t="str">
        <f>_xlfn.XLOOKUP(tbl_GL[[#This Row],[Account_key]],tbl_COA[Account_key],tbl_COA[SubClass2],"Not Found")</f>
        <v>Current Assets</v>
      </c>
      <c r="J13705" t="str">
        <f>_xlfn.XLOOKUP(tbl_GL[[#This Row],[Account_key]],tbl_COA[Account_key],tbl_COA[SubAccount],,0)</f>
        <v>Inventory</v>
      </c>
      <c r="K13705">
        <f>YEAR(tbl_GL[[#This Row],[Date]])</f>
        <v>2018</v>
      </c>
    </row>
    <row r="13706" spans="1:11" hidden="1" x14ac:dyDescent="0.35">
      <c r="A13706">
        <v>354.1</v>
      </c>
      <c r="B13706" s="24">
        <v>43311</v>
      </c>
      <c r="C13706">
        <v>6</v>
      </c>
      <c r="D13706" s="13">
        <v>210</v>
      </c>
      <c r="E13706" s="13" t="s">
        <v>8</v>
      </c>
      <c r="F13706" s="17">
        <v>1124</v>
      </c>
      <c r="G13706" t="str">
        <f>_xlfn.XLOOKUP(tbl_GL[[#This Row],[Account_key]],tbl_COA[Account_key],tbl_COA[Class],"Not Found")</f>
        <v>Trading account</v>
      </c>
      <c r="H13706" t="str">
        <f>_xlfn.XLOOKUP(tbl_GL[[#This Row],[Account_key]],tbl_COA[Account_key],tbl_COA[SubClass],"Not Found")</f>
        <v>Sales</v>
      </c>
      <c r="I13706" t="str">
        <f>_xlfn.XLOOKUP(tbl_GL[[#This Row],[Account_key]],tbl_COA[Account_key],tbl_COA[SubClass2],"Not Found")</f>
        <v>Sales</v>
      </c>
      <c r="J13706" t="str">
        <f>_xlfn.XLOOKUP(tbl_GL[[#This Row],[Account_key]],tbl_COA[Account_key],tbl_COA[SubAccount],,0)</f>
        <v>Sales</v>
      </c>
      <c r="K13706">
        <f>YEAR(tbl_GL[[#This Row],[Date]])</f>
        <v>2018</v>
      </c>
    </row>
    <row r="13707" spans="1:11" hidden="1" x14ac:dyDescent="0.35">
      <c r="A13707">
        <v>354.2</v>
      </c>
      <c r="B13707" s="24">
        <v>43311</v>
      </c>
      <c r="C13707">
        <v>6</v>
      </c>
      <c r="D13707" s="13">
        <v>30</v>
      </c>
      <c r="E13707" s="13" t="s">
        <v>8</v>
      </c>
      <c r="F13707" s="17">
        <v>1124</v>
      </c>
      <c r="G13707" t="str">
        <f>_xlfn.XLOOKUP(tbl_GL[[#This Row],[Account_key]],tbl_COA[Account_key],tbl_COA[Class],"Not Found")</f>
        <v>Assets</v>
      </c>
      <c r="H13707" t="str">
        <f>_xlfn.XLOOKUP(tbl_GL[[#This Row],[Account_key]],tbl_COA[Account_key],tbl_COA[SubClass],"Not Found")</f>
        <v>Assets</v>
      </c>
      <c r="I13707" t="str">
        <f>_xlfn.XLOOKUP(tbl_GL[[#This Row],[Account_key]],tbl_COA[Account_key],tbl_COA[SubClass2],"Not Found")</f>
        <v>Current Assets</v>
      </c>
      <c r="J13707" t="str">
        <f>_xlfn.XLOOKUP(tbl_GL[[#This Row],[Account_key]],tbl_COA[Account_key],tbl_COA[SubAccount],,0)</f>
        <v>Trade Receivables</v>
      </c>
      <c r="K13707">
        <f>YEAR(tbl_GL[[#This Row],[Date]])</f>
        <v>2018</v>
      </c>
    </row>
    <row r="13708" spans="1:11" hidden="1" x14ac:dyDescent="0.35">
      <c r="A13708">
        <v>355.1</v>
      </c>
      <c r="B13708" s="24">
        <v>43311</v>
      </c>
      <c r="C13708">
        <v>6</v>
      </c>
      <c r="D13708" s="13">
        <v>330</v>
      </c>
      <c r="E13708" s="13" t="s">
        <v>97</v>
      </c>
      <c r="F13708" s="17">
        <v>-1499</v>
      </c>
      <c r="G13708" t="str">
        <f>_xlfn.XLOOKUP(tbl_GL[[#This Row],[Account_key]],tbl_COA[Account_key],tbl_COA[Class],"Not Found")</f>
        <v>Operating account</v>
      </c>
      <c r="H13708" t="str">
        <f>_xlfn.XLOOKUP(tbl_GL[[#This Row],[Account_key]],tbl_COA[Account_key],tbl_COA[SubClass],"Not Found")</f>
        <v>Operating Expenses</v>
      </c>
      <c r="I13708" t="str">
        <f>_xlfn.XLOOKUP(tbl_GL[[#This Row],[Account_key]],tbl_COA[Account_key],tbl_COA[SubClass2],"Not Found")</f>
        <v>Administration</v>
      </c>
      <c r="J13708" t="str">
        <f>_xlfn.XLOOKUP(tbl_GL[[#This Row],[Account_key]],tbl_COA[Account_key],tbl_COA[SubAccount],,0)</f>
        <v>Telephone</v>
      </c>
      <c r="K13708">
        <f>YEAR(tbl_GL[[#This Row],[Date]])</f>
        <v>2018</v>
      </c>
    </row>
    <row r="13709" spans="1:11" hidden="1" x14ac:dyDescent="0.35">
      <c r="A13709">
        <v>355.2</v>
      </c>
      <c r="B13709" s="24">
        <v>43311</v>
      </c>
      <c r="C13709">
        <v>6</v>
      </c>
      <c r="D13709" s="13">
        <v>120</v>
      </c>
      <c r="E13709" s="13" t="s">
        <v>97</v>
      </c>
      <c r="F13709" s="17">
        <v>1499</v>
      </c>
      <c r="G13709" t="str">
        <f>_xlfn.XLOOKUP(tbl_GL[[#This Row],[Account_key]],tbl_COA[Account_key],tbl_COA[Class],"Not Found")</f>
        <v>Liabilities and Owners Equity</v>
      </c>
      <c r="H13709" t="str">
        <f>_xlfn.XLOOKUP(tbl_GL[[#This Row],[Account_key]],tbl_COA[Account_key],tbl_COA[SubClass],"Not Found")</f>
        <v>Liabilities</v>
      </c>
      <c r="I13709" t="str">
        <f>_xlfn.XLOOKUP(tbl_GL[[#This Row],[Account_key]],tbl_COA[Account_key],tbl_COA[SubClass2],"Not Found")</f>
        <v>Current Liabilities</v>
      </c>
      <c r="J13709" t="str">
        <f>_xlfn.XLOOKUP(tbl_GL[[#This Row],[Account_key]],tbl_COA[Account_key],tbl_COA[SubAccount],,0)</f>
        <v>Accrued Expenses</v>
      </c>
      <c r="K13709">
        <f>YEAR(tbl_GL[[#This Row],[Date]])</f>
        <v>2018</v>
      </c>
    </row>
    <row r="13710" spans="1:11" hidden="1" x14ac:dyDescent="0.35">
      <c r="A13710">
        <v>356.1</v>
      </c>
      <c r="B13710" s="24">
        <v>43312</v>
      </c>
      <c r="C13710">
        <v>6</v>
      </c>
      <c r="D13710" s="13">
        <v>10</v>
      </c>
      <c r="E13710" s="13" t="s">
        <v>110</v>
      </c>
      <c r="F13710" s="17">
        <v>24</v>
      </c>
      <c r="G13710" t="str">
        <f>_xlfn.XLOOKUP(tbl_GL[[#This Row],[Account_key]],tbl_COA[Account_key],tbl_COA[Class],"Not Found")</f>
        <v>Assets</v>
      </c>
      <c r="H13710" t="str">
        <f>_xlfn.XLOOKUP(tbl_GL[[#This Row],[Account_key]],tbl_COA[Account_key],tbl_COA[SubClass],"Not Found")</f>
        <v>Assets</v>
      </c>
      <c r="I13710" t="str">
        <f>_xlfn.XLOOKUP(tbl_GL[[#This Row],[Account_key]],tbl_COA[Account_key],tbl_COA[SubClass2],"Not Found")</f>
        <v>Current Assets</v>
      </c>
      <c r="J13710" t="str">
        <f>_xlfn.XLOOKUP(tbl_GL[[#This Row],[Account_key]],tbl_COA[Account_key],tbl_COA[SubAccount],,0)</f>
        <v>Cash at Bank</v>
      </c>
      <c r="K13710">
        <f>YEAR(tbl_GL[[#This Row],[Date]])</f>
        <v>2018</v>
      </c>
    </row>
    <row r="13711" spans="1:11" hidden="1" x14ac:dyDescent="0.35">
      <c r="A13711">
        <v>356.2</v>
      </c>
      <c r="B13711" s="24">
        <v>43312</v>
      </c>
      <c r="C13711">
        <v>6</v>
      </c>
      <c r="D13711" s="13">
        <v>430</v>
      </c>
      <c r="E13711" s="13" t="s">
        <v>110</v>
      </c>
      <c r="F13711" s="17">
        <v>24</v>
      </c>
      <c r="G13711" t="str">
        <f>_xlfn.XLOOKUP(tbl_GL[[#This Row],[Account_key]],tbl_COA[Account_key],tbl_COA[Class],"Not Found")</f>
        <v>Non-operating</v>
      </c>
      <c r="H13711" t="str">
        <f>_xlfn.XLOOKUP(tbl_GL[[#This Row],[Account_key]],tbl_COA[Account_key],tbl_COA[SubClass],"Not Found")</f>
        <v>Exchange Loss/Gain</v>
      </c>
      <c r="I13711" t="str">
        <f>_xlfn.XLOOKUP(tbl_GL[[#This Row],[Account_key]],tbl_COA[Account_key],tbl_COA[SubClass2],"Not Found")</f>
        <v>Exchange Loss/Gain</v>
      </c>
      <c r="J13711" t="str">
        <f>_xlfn.XLOOKUP(tbl_GL[[#This Row],[Account_key]],tbl_COA[Account_key],tbl_COA[SubAccount],,0)</f>
        <v>Exchange Loss/Gain</v>
      </c>
      <c r="K13711">
        <f>YEAR(tbl_GL[[#This Row],[Date]])</f>
        <v>2018</v>
      </c>
    </row>
    <row r="13712" spans="1:11" hidden="1" x14ac:dyDescent="0.35">
      <c r="A13712">
        <v>357.1</v>
      </c>
      <c r="B13712" s="24">
        <v>43312</v>
      </c>
      <c r="C13712">
        <v>6</v>
      </c>
      <c r="D13712" s="13">
        <v>10</v>
      </c>
      <c r="E13712" s="13" t="s">
        <v>113</v>
      </c>
      <c r="F13712" s="17">
        <v>96</v>
      </c>
      <c r="G13712" t="str">
        <f>_xlfn.XLOOKUP(tbl_GL[[#This Row],[Account_key]],tbl_COA[Account_key],tbl_COA[Class],"Not Found")</f>
        <v>Assets</v>
      </c>
      <c r="H13712" t="str">
        <f>_xlfn.XLOOKUP(tbl_GL[[#This Row],[Account_key]],tbl_COA[Account_key],tbl_COA[SubClass],"Not Found")</f>
        <v>Assets</v>
      </c>
      <c r="I13712" t="str">
        <f>_xlfn.XLOOKUP(tbl_GL[[#This Row],[Account_key]],tbl_COA[Account_key],tbl_COA[SubClass2],"Not Found")</f>
        <v>Current Assets</v>
      </c>
      <c r="J13712" t="str">
        <f>_xlfn.XLOOKUP(tbl_GL[[#This Row],[Account_key]],tbl_COA[Account_key],tbl_COA[SubAccount],,0)</f>
        <v>Cash at Bank</v>
      </c>
      <c r="K13712">
        <f>YEAR(tbl_GL[[#This Row],[Date]])</f>
        <v>2018</v>
      </c>
    </row>
    <row r="13713" spans="1:11" hidden="1" x14ac:dyDescent="0.35">
      <c r="A13713">
        <v>357.2</v>
      </c>
      <c r="B13713" s="24">
        <v>43312</v>
      </c>
      <c r="C13713">
        <v>6</v>
      </c>
      <c r="D13713" s="13">
        <v>410</v>
      </c>
      <c r="E13713" s="13" t="s">
        <v>113</v>
      </c>
      <c r="F13713" s="17">
        <v>96</v>
      </c>
      <c r="G13713" t="str">
        <f>_xlfn.XLOOKUP(tbl_GL[[#This Row],[Account_key]],tbl_COA[Account_key],tbl_COA[Class],"Not Found")</f>
        <v>Non-operating</v>
      </c>
      <c r="H13713" t="str">
        <f>_xlfn.XLOOKUP(tbl_GL[[#This Row],[Account_key]],tbl_COA[Account_key],tbl_COA[SubClass],"Not Found")</f>
        <v>Interest Income</v>
      </c>
      <c r="I13713" t="str">
        <f>_xlfn.XLOOKUP(tbl_GL[[#This Row],[Account_key]],tbl_COA[Account_key],tbl_COA[SubClass2],"Not Found")</f>
        <v>Interest Income</v>
      </c>
      <c r="J13713" t="str">
        <f>_xlfn.XLOOKUP(tbl_GL[[#This Row],[Account_key]],tbl_COA[Account_key],tbl_COA[SubAccount],,0)</f>
        <v>Interest Income</v>
      </c>
      <c r="K13713">
        <f>YEAR(tbl_GL[[#This Row],[Date]])</f>
        <v>2018</v>
      </c>
    </row>
    <row r="13714" spans="1:11" hidden="1" x14ac:dyDescent="0.35">
      <c r="A13714">
        <v>358.1</v>
      </c>
      <c r="B13714" s="24">
        <v>43312</v>
      </c>
      <c r="C13714">
        <v>6</v>
      </c>
      <c r="D13714" s="13">
        <v>440</v>
      </c>
      <c r="E13714" s="13" t="s">
        <v>112</v>
      </c>
      <c r="F13714" s="17">
        <v>-140</v>
      </c>
      <c r="G13714" t="str">
        <f>_xlfn.XLOOKUP(tbl_GL[[#This Row],[Account_key]],tbl_COA[Account_key],tbl_COA[Class],"Not Found")</f>
        <v>Interest &amp; Tax</v>
      </c>
      <c r="H13714" t="str">
        <f>_xlfn.XLOOKUP(tbl_GL[[#This Row],[Account_key]],tbl_COA[Account_key],tbl_COA[SubClass],"Not Found")</f>
        <v>Interest Expense</v>
      </c>
      <c r="I13714" t="str">
        <f>_xlfn.XLOOKUP(tbl_GL[[#This Row],[Account_key]],tbl_COA[Account_key],tbl_COA[SubClass2],"Not Found")</f>
        <v>Interest Expense</v>
      </c>
      <c r="J13714" t="str">
        <f>_xlfn.XLOOKUP(tbl_GL[[#This Row],[Account_key]],tbl_COA[Account_key],tbl_COA[SubAccount],,0)</f>
        <v>Interest Expense</v>
      </c>
      <c r="K13714">
        <f>YEAR(tbl_GL[[#This Row],[Date]])</f>
        <v>2018</v>
      </c>
    </row>
    <row r="13715" spans="1:11" hidden="1" x14ac:dyDescent="0.35">
      <c r="A13715">
        <v>358.2</v>
      </c>
      <c r="B13715" s="24">
        <v>43312</v>
      </c>
      <c r="C13715">
        <v>6</v>
      </c>
      <c r="D13715" s="13">
        <v>121</v>
      </c>
      <c r="E13715" s="13" t="s">
        <v>112</v>
      </c>
      <c r="F13715" s="17">
        <v>140</v>
      </c>
      <c r="G13715" t="str">
        <f>_xlfn.XLOOKUP(tbl_GL[[#This Row],[Account_key]],tbl_COA[Account_key],tbl_COA[Class],"Not Found")</f>
        <v>Liabilities and Owners Equity</v>
      </c>
      <c r="H13715" t="str">
        <f>_xlfn.XLOOKUP(tbl_GL[[#This Row],[Account_key]],tbl_COA[Account_key],tbl_COA[SubClass],"Not Found")</f>
        <v>Liabilities</v>
      </c>
      <c r="I13715" t="str">
        <f>_xlfn.XLOOKUP(tbl_GL[[#This Row],[Account_key]],tbl_COA[Account_key],tbl_COA[SubClass2],"Not Found")</f>
        <v>Current Liabilities</v>
      </c>
      <c r="J13715" t="str">
        <f>_xlfn.XLOOKUP(tbl_GL[[#This Row],[Account_key]],tbl_COA[Account_key],tbl_COA[SubAccount],,0)</f>
        <v>Interest Payable</v>
      </c>
      <c r="K13715">
        <f>YEAR(tbl_GL[[#This Row],[Date]])</f>
        <v>2018</v>
      </c>
    </row>
    <row r="13716" spans="1:11" hidden="1" x14ac:dyDescent="0.35">
      <c r="A13716">
        <v>359.1</v>
      </c>
      <c r="B13716" s="24">
        <v>43312</v>
      </c>
      <c r="C13716">
        <v>6</v>
      </c>
      <c r="D13716" s="13">
        <v>400</v>
      </c>
      <c r="E13716" s="13" t="s">
        <v>104</v>
      </c>
      <c r="F13716" s="17">
        <v>-175</v>
      </c>
      <c r="G13716" t="str">
        <f>_xlfn.XLOOKUP(tbl_GL[[#This Row],[Account_key]],tbl_COA[Account_key],tbl_COA[Class],"Not Found")</f>
        <v>Operating account</v>
      </c>
      <c r="H13716" t="str">
        <f>_xlfn.XLOOKUP(tbl_GL[[#This Row],[Account_key]],tbl_COA[Account_key],tbl_COA[SubClass],"Not Found")</f>
        <v>Depreciation &amp; Amortization</v>
      </c>
      <c r="I13716" t="str">
        <f>_xlfn.XLOOKUP(tbl_GL[[#This Row],[Account_key]],tbl_COA[Account_key],tbl_COA[SubClass2],"Not Found")</f>
        <v>Amortization</v>
      </c>
      <c r="J13716" t="str">
        <f>_xlfn.XLOOKUP(tbl_GL[[#This Row],[Account_key]],tbl_COA[Account_key],tbl_COA[SubAccount],,0)</f>
        <v>Amortization of Intangible Assets</v>
      </c>
      <c r="K13716">
        <f>YEAR(tbl_GL[[#This Row],[Date]])</f>
        <v>2018</v>
      </c>
    </row>
    <row r="13717" spans="1:11" hidden="1" x14ac:dyDescent="0.35">
      <c r="A13717">
        <v>359.2</v>
      </c>
      <c r="B13717" s="24">
        <v>43312</v>
      </c>
      <c r="C13717">
        <v>6</v>
      </c>
      <c r="D13717" s="13">
        <v>100</v>
      </c>
      <c r="E13717" s="13" t="s">
        <v>104</v>
      </c>
      <c r="F13717" s="17">
        <v>-175</v>
      </c>
      <c r="G13717" t="str">
        <f>_xlfn.XLOOKUP(tbl_GL[[#This Row],[Account_key]],tbl_COA[Account_key],tbl_COA[Class],"Not Found")</f>
        <v>Assets</v>
      </c>
      <c r="H13717" t="str">
        <f>_xlfn.XLOOKUP(tbl_GL[[#This Row],[Account_key]],tbl_COA[Account_key],tbl_COA[SubClass],"Not Found")</f>
        <v>Assets</v>
      </c>
      <c r="I13717" t="str">
        <f>_xlfn.XLOOKUP(tbl_GL[[#This Row],[Account_key]],tbl_COA[Account_key],tbl_COA[SubClass2],"Not Found")</f>
        <v>Non-Current Assets</v>
      </c>
      <c r="J13717" t="str">
        <f>_xlfn.XLOOKUP(tbl_GL[[#This Row],[Account_key]],tbl_COA[Account_key],tbl_COA[SubAccount],,0)</f>
        <v>Patents and trademarks</v>
      </c>
      <c r="K13717">
        <f>YEAR(tbl_GL[[#This Row],[Date]])</f>
        <v>2018</v>
      </c>
    </row>
    <row r="13718" spans="1:11" hidden="1" x14ac:dyDescent="0.35">
      <c r="A13718">
        <v>360.1</v>
      </c>
      <c r="B13718" s="24">
        <v>43312</v>
      </c>
      <c r="C13718">
        <v>6</v>
      </c>
      <c r="D13718" s="13">
        <v>450</v>
      </c>
      <c r="E13718" s="23" t="s">
        <v>108</v>
      </c>
      <c r="F13718" s="17">
        <v>-2024</v>
      </c>
      <c r="G13718" t="str">
        <f>_xlfn.XLOOKUP(tbl_GL[[#This Row],[Account_key]],tbl_COA[Account_key],tbl_COA[Class],"Not Found")</f>
        <v>Interest &amp; Tax</v>
      </c>
      <c r="H13718" t="str">
        <f>_xlfn.XLOOKUP(tbl_GL[[#This Row],[Account_key]],tbl_COA[Account_key],tbl_COA[SubClass],"Not Found")</f>
        <v>Taxation</v>
      </c>
      <c r="I13718" t="str">
        <f>_xlfn.XLOOKUP(tbl_GL[[#This Row],[Account_key]],tbl_COA[Account_key],tbl_COA[SubClass2],"Not Found")</f>
        <v>Taxation</v>
      </c>
      <c r="J13718" t="str">
        <f>_xlfn.XLOOKUP(tbl_GL[[#This Row],[Account_key]],tbl_COA[Account_key],tbl_COA[SubAccount],,0)</f>
        <v>Taxation</v>
      </c>
      <c r="K13718">
        <f>YEAR(tbl_GL[[#This Row],[Date]])</f>
        <v>2018</v>
      </c>
    </row>
    <row r="13719" spans="1:11" hidden="1" x14ac:dyDescent="0.35">
      <c r="A13719">
        <v>360.2</v>
      </c>
      <c r="B13719" s="24">
        <v>43312</v>
      </c>
      <c r="C13719">
        <v>6</v>
      </c>
      <c r="D13719" s="13">
        <v>122</v>
      </c>
      <c r="E13719" s="23" t="s">
        <v>108</v>
      </c>
      <c r="F13719" s="17">
        <v>2024</v>
      </c>
      <c r="G13719" t="str">
        <f>_xlfn.XLOOKUP(tbl_GL[[#This Row],[Account_key]],tbl_COA[Account_key],tbl_COA[Class],"Not Found")</f>
        <v>Liabilities and Owners Equity</v>
      </c>
      <c r="H13719" t="str">
        <f>_xlfn.XLOOKUP(tbl_GL[[#This Row],[Account_key]],tbl_COA[Account_key],tbl_COA[SubClass],"Not Found")</f>
        <v>Liabilities</v>
      </c>
      <c r="I13719" t="str">
        <f>_xlfn.XLOOKUP(tbl_GL[[#This Row],[Account_key]],tbl_COA[Account_key],tbl_COA[SubClass2],"Not Found")</f>
        <v>Current Liabilities</v>
      </c>
      <c r="J13719" t="str">
        <f>_xlfn.XLOOKUP(tbl_GL[[#This Row],[Account_key]],tbl_COA[Account_key],tbl_COA[SubAccount],,0)</f>
        <v>Tax payable</v>
      </c>
      <c r="K13719">
        <f>YEAR(tbl_GL[[#This Row],[Date]])</f>
        <v>2018</v>
      </c>
    </row>
    <row r="13720" spans="1:11" hidden="1" x14ac:dyDescent="0.35">
      <c r="A13720">
        <v>361.1</v>
      </c>
      <c r="B13720" s="24">
        <v>43312</v>
      </c>
      <c r="C13720">
        <v>6</v>
      </c>
      <c r="D13720" s="13">
        <v>240</v>
      </c>
      <c r="E13720" s="13" t="s">
        <v>56</v>
      </c>
      <c r="F13720" s="17">
        <v>-2800</v>
      </c>
      <c r="G13720" t="str">
        <f>_xlfn.XLOOKUP(tbl_GL[[#This Row],[Account_key]],tbl_COA[Account_key],tbl_COA[Class],"Not Found")</f>
        <v>Operating account</v>
      </c>
      <c r="H13720" t="str">
        <f>_xlfn.XLOOKUP(tbl_GL[[#This Row],[Account_key]],tbl_COA[Account_key],tbl_COA[SubClass],"Not Found")</f>
        <v>Operating Expenses</v>
      </c>
      <c r="I13720" t="str">
        <f>_xlfn.XLOOKUP(tbl_GL[[#This Row],[Account_key]],tbl_COA[Account_key],tbl_COA[SubClass2],"Not Found")</f>
        <v>Sales &amp; Distribution</v>
      </c>
      <c r="J13720" t="str">
        <f>_xlfn.XLOOKUP(tbl_GL[[#This Row],[Account_key]],tbl_COA[Account_key],tbl_COA[SubAccount],,0)</f>
        <v>Salaries</v>
      </c>
      <c r="K13720">
        <f>YEAR(tbl_GL[[#This Row],[Date]])</f>
        <v>2018</v>
      </c>
    </row>
    <row r="13721" spans="1:11" hidden="1" x14ac:dyDescent="0.35">
      <c r="A13721">
        <v>361.2</v>
      </c>
      <c r="B13721" s="24">
        <v>43312</v>
      </c>
      <c r="C13721">
        <v>6</v>
      </c>
      <c r="D13721" s="13">
        <v>10</v>
      </c>
      <c r="E13721" s="13" t="s">
        <v>56</v>
      </c>
      <c r="F13721" s="17">
        <v>-2800</v>
      </c>
      <c r="G13721" t="str">
        <f>_xlfn.XLOOKUP(tbl_GL[[#This Row],[Account_key]],tbl_COA[Account_key],tbl_COA[Class],"Not Found")</f>
        <v>Assets</v>
      </c>
      <c r="H13721" t="str">
        <f>_xlfn.XLOOKUP(tbl_GL[[#This Row],[Account_key]],tbl_COA[Account_key],tbl_COA[SubClass],"Not Found")</f>
        <v>Assets</v>
      </c>
      <c r="I13721" t="str">
        <f>_xlfn.XLOOKUP(tbl_GL[[#This Row],[Account_key]],tbl_COA[Account_key],tbl_COA[SubClass2],"Not Found")</f>
        <v>Current Assets</v>
      </c>
      <c r="J13721" t="str">
        <f>_xlfn.XLOOKUP(tbl_GL[[#This Row],[Account_key]],tbl_COA[Account_key],tbl_COA[SubAccount],,0)</f>
        <v>Cash at Bank</v>
      </c>
      <c r="K13721">
        <f>YEAR(tbl_GL[[#This Row],[Date]])</f>
        <v>2018</v>
      </c>
    </row>
    <row r="13722" spans="1:11" hidden="1" x14ac:dyDescent="0.35">
      <c r="A13722">
        <v>362.1</v>
      </c>
      <c r="B13722" s="24">
        <v>43312</v>
      </c>
      <c r="C13722">
        <v>6</v>
      </c>
      <c r="D13722" s="13">
        <v>380</v>
      </c>
      <c r="E13722" s="13" t="s">
        <v>101</v>
      </c>
      <c r="F13722" s="17">
        <v>-3500</v>
      </c>
      <c r="G13722" t="str">
        <f>_xlfn.XLOOKUP(tbl_GL[[#This Row],[Account_key]],tbl_COA[Account_key],tbl_COA[Class],"Not Found")</f>
        <v>Operating account</v>
      </c>
      <c r="H13722" t="str">
        <f>_xlfn.XLOOKUP(tbl_GL[[#This Row],[Account_key]],tbl_COA[Account_key],tbl_COA[SubClass],"Not Found")</f>
        <v>Depreciation &amp; Amortization</v>
      </c>
      <c r="I13722" t="str">
        <f>_xlfn.XLOOKUP(tbl_GL[[#This Row],[Account_key]],tbl_COA[Account_key],tbl_COA[SubClass2],"Not Found")</f>
        <v>Depreciation</v>
      </c>
      <c r="J13722" t="str">
        <f>_xlfn.XLOOKUP(tbl_GL[[#This Row],[Account_key]],tbl_COA[Account_key],tbl_COA[SubAccount],,0)</f>
        <v>Equipment</v>
      </c>
      <c r="K13722">
        <f>YEAR(tbl_GL[[#This Row],[Date]])</f>
        <v>2018</v>
      </c>
    </row>
    <row r="13723" spans="1:11" hidden="1" x14ac:dyDescent="0.35">
      <c r="A13723">
        <v>362.2</v>
      </c>
      <c r="B13723" s="24">
        <v>43312</v>
      </c>
      <c r="C13723">
        <v>6</v>
      </c>
      <c r="D13723" s="13">
        <v>90</v>
      </c>
      <c r="E13723" s="13" t="s">
        <v>101</v>
      </c>
      <c r="F13723" s="17">
        <v>-3500</v>
      </c>
      <c r="G13723" t="str">
        <f>_xlfn.XLOOKUP(tbl_GL[[#This Row],[Account_key]],tbl_COA[Account_key],tbl_COA[Class],"Not Found")</f>
        <v>Assets</v>
      </c>
      <c r="H13723" t="str">
        <f>_xlfn.XLOOKUP(tbl_GL[[#This Row],[Account_key]],tbl_COA[Account_key],tbl_COA[SubClass],"Not Found")</f>
        <v>Assets</v>
      </c>
      <c r="I13723" t="str">
        <f>_xlfn.XLOOKUP(tbl_GL[[#This Row],[Account_key]],tbl_COA[Account_key],tbl_COA[SubClass2],"Not Found")</f>
        <v>Non-Current Assets</v>
      </c>
      <c r="J13723" t="str">
        <f>_xlfn.XLOOKUP(tbl_GL[[#This Row],[Account_key]],tbl_COA[Account_key],tbl_COA[SubAccount],,0)</f>
        <v>Office Furniture &amp; Equipment</v>
      </c>
      <c r="K13723">
        <f>YEAR(tbl_GL[[#This Row],[Date]])</f>
        <v>2018</v>
      </c>
    </row>
    <row r="13724" spans="1:11" hidden="1" x14ac:dyDescent="0.35">
      <c r="A13724">
        <v>364.1</v>
      </c>
      <c r="B13724" s="24">
        <v>43312</v>
      </c>
      <c r="C13724">
        <v>6</v>
      </c>
      <c r="D13724" s="13">
        <v>10</v>
      </c>
      <c r="E13724" s="13" t="s">
        <v>84</v>
      </c>
      <c r="F13724" s="17">
        <v>-18667</v>
      </c>
      <c r="G13724" t="str">
        <f>_xlfn.XLOOKUP(tbl_GL[[#This Row],[Account_key]],tbl_COA[Account_key],tbl_COA[Class],"Not Found")</f>
        <v>Assets</v>
      </c>
      <c r="H13724" t="str">
        <f>_xlfn.XLOOKUP(tbl_GL[[#This Row],[Account_key]],tbl_COA[Account_key],tbl_COA[SubClass],"Not Found")</f>
        <v>Assets</v>
      </c>
      <c r="I13724" t="str">
        <f>_xlfn.XLOOKUP(tbl_GL[[#This Row],[Account_key]],tbl_COA[Account_key],tbl_COA[SubClass2],"Not Found")</f>
        <v>Current Assets</v>
      </c>
      <c r="J13724" t="str">
        <f>_xlfn.XLOOKUP(tbl_GL[[#This Row],[Account_key]],tbl_COA[Account_key],tbl_COA[SubAccount],,0)</f>
        <v>Cash at Bank</v>
      </c>
      <c r="K13724">
        <f>YEAR(tbl_GL[[#This Row],[Date]])</f>
        <v>2018</v>
      </c>
    </row>
    <row r="13725" spans="1:11" hidden="1" x14ac:dyDescent="0.35">
      <c r="A13725">
        <v>364.2</v>
      </c>
      <c r="B13725" s="24">
        <v>43312</v>
      </c>
      <c r="C13725">
        <v>6</v>
      </c>
      <c r="D13725" s="13">
        <v>110</v>
      </c>
      <c r="E13725" s="13" t="s">
        <v>84</v>
      </c>
      <c r="F13725" s="17">
        <v>-18667</v>
      </c>
      <c r="G13725" t="str">
        <f>_xlfn.XLOOKUP(tbl_GL[[#This Row],[Account_key]],tbl_COA[Account_key],tbl_COA[Class],"Not Found")</f>
        <v>Liabilities and Owners Equity</v>
      </c>
      <c r="H13725" t="str">
        <f>_xlfn.XLOOKUP(tbl_GL[[#This Row],[Account_key]],tbl_COA[Account_key],tbl_COA[SubClass],"Not Found")</f>
        <v>Liabilities</v>
      </c>
      <c r="I13725" t="str">
        <f>_xlfn.XLOOKUP(tbl_GL[[#This Row],[Account_key]],tbl_COA[Account_key],tbl_COA[SubClass2],"Not Found")</f>
        <v>Current Liabilities</v>
      </c>
      <c r="J13725" t="str">
        <f>_xlfn.XLOOKUP(tbl_GL[[#This Row],[Account_key]],tbl_COA[Account_key],tbl_COA[SubAccount],,0)</f>
        <v>Trade Payables</v>
      </c>
      <c r="K13725">
        <f>YEAR(tbl_GL[[#This Row],[Date]])</f>
        <v>2018</v>
      </c>
    </row>
    <row r="13726" spans="1:11" hidden="1" x14ac:dyDescent="0.35">
      <c r="A13726">
        <v>365.1</v>
      </c>
      <c r="B13726" s="24">
        <v>43313</v>
      </c>
      <c r="C13726">
        <v>6</v>
      </c>
      <c r="D13726" s="13">
        <v>340</v>
      </c>
      <c r="E13726" s="13" t="s">
        <v>97</v>
      </c>
      <c r="F13726" s="17">
        <v>-1499</v>
      </c>
      <c r="G13726" t="str">
        <f>_xlfn.XLOOKUP(tbl_GL[[#This Row],[Account_key]],tbl_COA[Account_key],tbl_COA[Class],"Not Found")</f>
        <v>Operating account</v>
      </c>
      <c r="H13726" t="str">
        <f>_xlfn.XLOOKUP(tbl_GL[[#This Row],[Account_key]],tbl_COA[Account_key],tbl_COA[SubClass],"Not Found")</f>
        <v>Operating Expenses</v>
      </c>
      <c r="I13726" t="str">
        <f>_xlfn.XLOOKUP(tbl_GL[[#This Row],[Account_key]],tbl_COA[Account_key],tbl_COA[SubClass2],"Not Found")</f>
        <v>Administration</v>
      </c>
      <c r="J13726" t="str">
        <f>_xlfn.XLOOKUP(tbl_GL[[#This Row],[Account_key]],tbl_COA[Account_key],tbl_COA[SubAccount],,0)</f>
        <v>Utilities</v>
      </c>
      <c r="K13726">
        <f>YEAR(tbl_GL[[#This Row],[Date]])</f>
        <v>2018</v>
      </c>
    </row>
    <row r="13727" spans="1:11" hidden="1" x14ac:dyDescent="0.35">
      <c r="A13727">
        <v>365.2</v>
      </c>
      <c r="B13727" s="24">
        <v>43313</v>
      </c>
      <c r="C13727">
        <v>6</v>
      </c>
      <c r="D13727" s="13">
        <v>120</v>
      </c>
      <c r="E13727" s="13" t="s">
        <v>97</v>
      </c>
      <c r="F13727" s="17">
        <v>1499</v>
      </c>
      <c r="G13727" t="str">
        <f>_xlfn.XLOOKUP(tbl_GL[[#This Row],[Account_key]],tbl_COA[Account_key],tbl_COA[Class],"Not Found")</f>
        <v>Liabilities and Owners Equity</v>
      </c>
      <c r="H13727" t="str">
        <f>_xlfn.XLOOKUP(tbl_GL[[#This Row],[Account_key]],tbl_COA[Account_key],tbl_COA[SubClass],"Not Found")</f>
        <v>Liabilities</v>
      </c>
      <c r="I13727" t="str">
        <f>_xlfn.XLOOKUP(tbl_GL[[#This Row],[Account_key]],tbl_COA[Account_key],tbl_COA[SubClass2],"Not Found")</f>
        <v>Current Liabilities</v>
      </c>
      <c r="J13727" t="str">
        <f>_xlfn.XLOOKUP(tbl_GL[[#This Row],[Account_key]],tbl_COA[Account_key],tbl_COA[SubAccount],,0)</f>
        <v>Accrued Expenses</v>
      </c>
      <c r="K13727">
        <f>YEAR(tbl_GL[[#This Row],[Date]])</f>
        <v>2018</v>
      </c>
    </row>
    <row r="13728" spans="1:11" hidden="1" x14ac:dyDescent="0.35">
      <c r="A13728">
        <v>366.1</v>
      </c>
      <c r="B13728" s="24">
        <v>43313</v>
      </c>
      <c r="C13728">
        <v>6</v>
      </c>
      <c r="D13728" s="13">
        <v>60</v>
      </c>
      <c r="E13728" s="13" t="s">
        <v>84</v>
      </c>
      <c r="F13728" s="17">
        <v>18667</v>
      </c>
      <c r="G13728" t="str">
        <f>_xlfn.XLOOKUP(tbl_GL[[#This Row],[Account_key]],tbl_COA[Account_key],tbl_COA[Class],"Not Found")</f>
        <v>Assets</v>
      </c>
      <c r="H13728" t="str">
        <f>_xlfn.XLOOKUP(tbl_GL[[#This Row],[Account_key]],tbl_COA[Account_key],tbl_COA[SubClass],"Not Found")</f>
        <v>Assets</v>
      </c>
      <c r="I13728" t="str">
        <f>_xlfn.XLOOKUP(tbl_GL[[#This Row],[Account_key]],tbl_COA[Account_key],tbl_COA[SubClass2],"Not Found")</f>
        <v>Current Assets</v>
      </c>
      <c r="J13728" t="str">
        <f>_xlfn.XLOOKUP(tbl_GL[[#This Row],[Account_key]],tbl_COA[Account_key],tbl_COA[SubAccount],,0)</f>
        <v>Inventory</v>
      </c>
      <c r="K13728">
        <f>YEAR(tbl_GL[[#This Row],[Date]])</f>
        <v>2018</v>
      </c>
    </row>
    <row r="13729" spans="1:11" hidden="1" x14ac:dyDescent="0.35">
      <c r="A13729">
        <v>366.2</v>
      </c>
      <c r="B13729" s="24">
        <v>43313</v>
      </c>
      <c r="C13729">
        <v>6</v>
      </c>
      <c r="D13729" s="13">
        <v>110</v>
      </c>
      <c r="E13729" s="13" t="s">
        <v>84</v>
      </c>
      <c r="F13729" s="17">
        <v>18667</v>
      </c>
      <c r="G13729" t="str">
        <f>_xlfn.XLOOKUP(tbl_GL[[#This Row],[Account_key]],tbl_COA[Account_key],tbl_COA[Class],"Not Found")</f>
        <v>Liabilities and Owners Equity</v>
      </c>
      <c r="H13729" t="str">
        <f>_xlfn.XLOOKUP(tbl_GL[[#This Row],[Account_key]],tbl_COA[Account_key],tbl_COA[SubClass],"Not Found")</f>
        <v>Liabilities</v>
      </c>
      <c r="I13729" t="str">
        <f>_xlfn.XLOOKUP(tbl_GL[[#This Row],[Account_key]],tbl_COA[Account_key],tbl_COA[SubClass2],"Not Found")</f>
        <v>Current Liabilities</v>
      </c>
      <c r="J13729" t="str">
        <f>_xlfn.XLOOKUP(tbl_GL[[#This Row],[Account_key]],tbl_COA[Account_key],tbl_COA[SubAccount],,0)</f>
        <v>Trade Payables</v>
      </c>
      <c r="K13729">
        <f>YEAR(tbl_GL[[#This Row],[Date]])</f>
        <v>2018</v>
      </c>
    </row>
    <row r="13730" spans="1:11" hidden="1" x14ac:dyDescent="0.35">
      <c r="A13730">
        <v>367.1</v>
      </c>
      <c r="B13730" s="24">
        <v>43315</v>
      </c>
      <c r="C13730">
        <v>6</v>
      </c>
      <c r="D13730" s="13">
        <v>10</v>
      </c>
      <c r="E13730" s="13" t="s">
        <v>98</v>
      </c>
      <c r="F13730" s="17">
        <v>-714</v>
      </c>
      <c r="G13730" t="str">
        <f>_xlfn.XLOOKUP(tbl_GL[[#This Row],[Account_key]],tbl_COA[Account_key],tbl_COA[Class],"Not Found")</f>
        <v>Assets</v>
      </c>
      <c r="H13730" t="str">
        <f>_xlfn.XLOOKUP(tbl_GL[[#This Row],[Account_key]],tbl_COA[Account_key],tbl_COA[SubClass],"Not Found")</f>
        <v>Assets</v>
      </c>
      <c r="I13730" t="str">
        <f>_xlfn.XLOOKUP(tbl_GL[[#This Row],[Account_key]],tbl_COA[Account_key],tbl_COA[SubClass2],"Not Found")</f>
        <v>Current Assets</v>
      </c>
      <c r="J13730" t="str">
        <f>_xlfn.XLOOKUP(tbl_GL[[#This Row],[Account_key]],tbl_COA[Account_key],tbl_COA[SubAccount],,0)</f>
        <v>Cash at Bank</v>
      </c>
      <c r="K13730">
        <f>YEAR(tbl_GL[[#This Row],[Date]])</f>
        <v>2018</v>
      </c>
    </row>
    <row r="13731" spans="1:11" hidden="1" x14ac:dyDescent="0.35">
      <c r="A13731">
        <v>367.2</v>
      </c>
      <c r="B13731" s="24">
        <v>43315</v>
      </c>
      <c r="C13731">
        <v>6</v>
      </c>
      <c r="D13731" s="13">
        <v>120</v>
      </c>
      <c r="E13731" s="13" t="s">
        <v>98</v>
      </c>
      <c r="F13731" s="17">
        <v>-714</v>
      </c>
      <c r="G13731" t="str">
        <f>_xlfn.XLOOKUP(tbl_GL[[#This Row],[Account_key]],tbl_COA[Account_key],tbl_COA[Class],"Not Found")</f>
        <v>Liabilities and Owners Equity</v>
      </c>
      <c r="H13731" t="str">
        <f>_xlfn.XLOOKUP(tbl_GL[[#This Row],[Account_key]],tbl_COA[Account_key],tbl_COA[SubClass],"Not Found")</f>
        <v>Liabilities</v>
      </c>
      <c r="I13731" t="str">
        <f>_xlfn.XLOOKUP(tbl_GL[[#This Row],[Account_key]],tbl_COA[Account_key],tbl_COA[SubClass2],"Not Found")</f>
        <v>Current Liabilities</v>
      </c>
      <c r="J13731" t="str">
        <f>_xlfn.XLOOKUP(tbl_GL[[#This Row],[Account_key]],tbl_COA[Account_key],tbl_COA[SubAccount],,0)</f>
        <v>Accrued Expenses</v>
      </c>
      <c r="K13731">
        <f>YEAR(tbl_GL[[#This Row],[Date]])</f>
        <v>2018</v>
      </c>
    </row>
    <row r="13732" spans="1:11" hidden="1" x14ac:dyDescent="0.35">
      <c r="A13732">
        <v>368.1</v>
      </c>
      <c r="B13732" s="24">
        <v>43315</v>
      </c>
      <c r="C13732">
        <v>6</v>
      </c>
      <c r="D13732" s="13">
        <v>230</v>
      </c>
      <c r="E13732" s="13" t="s">
        <v>4</v>
      </c>
      <c r="F13732" s="17">
        <v>-776</v>
      </c>
      <c r="G13732" t="str">
        <f>_xlfn.XLOOKUP(tbl_GL[[#This Row],[Account_key]],tbl_COA[Account_key],tbl_COA[Class],"Not Found")</f>
        <v>Trading account</v>
      </c>
      <c r="H13732" t="str">
        <f>_xlfn.XLOOKUP(tbl_GL[[#This Row],[Account_key]],tbl_COA[Account_key],tbl_COA[SubClass],"Not Found")</f>
        <v>Cost of Sales</v>
      </c>
      <c r="I13732" t="str">
        <f>_xlfn.XLOOKUP(tbl_GL[[#This Row],[Account_key]],tbl_COA[Account_key],tbl_COA[SubClass2],"Not Found")</f>
        <v>Cost of Sales</v>
      </c>
      <c r="J13732" t="str">
        <f>_xlfn.XLOOKUP(tbl_GL[[#This Row],[Account_key]],tbl_COA[Account_key],tbl_COA[SubAccount],,0)</f>
        <v>Cost of Sales</v>
      </c>
      <c r="K13732">
        <f>YEAR(tbl_GL[[#This Row],[Date]])</f>
        <v>2018</v>
      </c>
    </row>
    <row r="13733" spans="1:11" hidden="1" x14ac:dyDescent="0.35">
      <c r="A13733">
        <v>368.2</v>
      </c>
      <c r="B13733" s="24">
        <v>43315</v>
      </c>
      <c r="C13733">
        <v>6</v>
      </c>
      <c r="D13733" s="13">
        <v>60</v>
      </c>
      <c r="E13733" s="13" t="s">
        <v>4</v>
      </c>
      <c r="F13733" s="17">
        <v>-776</v>
      </c>
      <c r="G13733" t="str">
        <f>_xlfn.XLOOKUP(tbl_GL[[#This Row],[Account_key]],tbl_COA[Account_key],tbl_COA[Class],"Not Found")</f>
        <v>Assets</v>
      </c>
      <c r="H13733" t="str">
        <f>_xlfn.XLOOKUP(tbl_GL[[#This Row],[Account_key]],tbl_COA[Account_key],tbl_COA[SubClass],"Not Found")</f>
        <v>Assets</v>
      </c>
      <c r="I13733" t="str">
        <f>_xlfn.XLOOKUP(tbl_GL[[#This Row],[Account_key]],tbl_COA[Account_key],tbl_COA[SubClass2],"Not Found")</f>
        <v>Current Assets</v>
      </c>
      <c r="J13733" t="str">
        <f>_xlfn.XLOOKUP(tbl_GL[[#This Row],[Account_key]],tbl_COA[Account_key],tbl_COA[SubAccount],,0)</f>
        <v>Inventory</v>
      </c>
      <c r="K13733">
        <f>YEAR(tbl_GL[[#This Row],[Date]])</f>
        <v>2018</v>
      </c>
    </row>
    <row r="13734" spans="1:11" hidden="1" x14ac:dyDescent="0.35">
      <c r="A13734">
        <v>369.1</v>
      </c>
      <c r="B13734" s="24">
        <v>43315</v>
      </c>
      <c r="C13734">
        <v>6</v>
      </c>
      <c r="D13734" s="13">
        <v>210</v>
      </c>
      <c r="E13734" s="13" t="s">
        <v>7</v>
      </c>
      <c r="F13734" s="17">
        <v>1779</v>
      </c>
      <c r="G13734" t="str">
        <f>_xlfn.XLOOKUP(tbl_GL[[#This Row],[Account_key]],tbl_COA[Account_key],tbl_COA[Class],"Not Found")</f>
        <v>Trading account</v>
      </c>
      <c r="H13734" t="str">
        <f>_xlfn.XLOOKUP(tbl_GL[[#This Row],[Account_key]],tbl_COA[Account_key],tbl_COA[SubClass],"Not Found")</f>
        <v>Sales</v>
      </c>
      <c r="I13734" t="str">
        <f>_xlfn.XLOOKUP(tbl_GL[[#This Row],[Account_key]],tbl_COA[Account_key],tbl_COA[SubClass2],"Not Found")</f>
        <v>Sales</v>
      </c>
      <c r="J13734" t="str">
        <f>_xlfn.XLOOKUP(tbl_GL[[#This Row],[Account_key]],tbl_COA[Account_key],tbl_COA[SubAccount],,0)</f>
        <v>Sales</v>
      </c>
      <c r="K13734">
        <f>YEAR(tbl_GL[[#This Row],[Date]])</f>
        <v>2018</v>
      </c>
    </row>
    <row r="13735" spans="1:11" hidden="1" x14ac:dyDescent="0.35">
      <c r="A13735">
        <v>369.2</v>
      </c>
      <c r="B13735" s="24">
        <v>43315</v>
      </c>
      <c r="C13735">
        <v>6</v>
      </c>
      <c r="D13735" s="13">
        <v>10</v>
      </c>
      <c r="E13735" s="13" t="s">
        <v>7</v>
      </c>
      <c r="F13735" s="17">
        <v>1779</v>
      </c>
      <c r="G13735" t="str">
        <f>_xlfn.XLOOKUP(tbl_GL[[#This Row],[Account_key]],tbl_COA[Account_key],tbl_COA[Class],"Not Found")</f>
        <v>Assets</v>
      </c>
      <c r="H13735" t="str">
        <f>_xlfn.XLOOKUP(tbl_GL[[#This Row],[Account_key]],tbl_COA[Account_key],tbl_COA[SubClass],"Not Found")</f>
        <v>Assets</v>
      </c>
      <c r="I13735" t="str">
        <f>_xlfn.XLOOKUP(tbl_GL[[#This Row],[Account_key]],tbl_COA[Account_key],tbl_COA[SubClass2],"Not Found")</f>
        <v>Current Assets</v>
      </c>
      <c r="J13735" t="str">
        <f>_xlfn.XLOOKUP(tbl_GL[[#This Row],[Account_key]],tbl_COA[Account_key],tbl_COA[SubAccount],,0)</f>
        <v>Cash at Bank</v>
      </c>
      <c r="K13735">
        <f>YEAR(tbl_GL[[#This Row],[Date]])</f>
        <v>2018</v>
      </c>
    </row>
    <row r="13736" spans="1:11" hidden="1" x14ac:dyDescent="0.35">
      <c r="A13736">
        <v>370.1</v>
      </c>
      <c r="B13736" s="24">
        <v>43315</v>
      </c>
      <c r="C13736">
        <v>6</v>
      </c>
      <c r="D13736" s="13">
        <v>230</v>
      </c>
      <c r="E13736" s="13" t="s">
        <v>4</v>
      </c>
      <c r="F13736" s="17">
        <v>-3294</v>
      </c>
      <c r="G13736" t="str">
        <f>_xlfn.XLOOKUP(tbl_GL[[#This Row],[Account_key]],tbl_COA[Account_key],tbl_COA[Class],"Not Found")</f>
        <v>Trading account</v>
      </c>
      <c r="H13736" t="str">
        <f>_xlfn.XLOOKUP(tbl_GL[[#This Row],[Account_key]],tbl_COA[Account_key],tbl_COA[SubClass],"Not Found")</f>
        <v>Cost of Sales</v>
      </c>
      <c r="I13736" t="str">
        <f>_xlfn.XLOOKUP(tbl_GL[[#This Row],[Account_key]],tbl_COA[Account_key],tbl_COA[SubClass2],"Not Found")</f>
        <v>Cost of Sales</v>
      </c>
      <c r="J13736" t="str">
        <f>_xlfn.XLOOKUP(tbl_GL[[#This Row],[Account_key]],tbl_COA[Account_key],tbl_COA[SubAccount],,0)</f>
        <v>Cost of Sales</v>
      </c>
      <c r="K13736">
        <f>YEAR(tbl_GL[[#This Row],[Date]])</f>
        <v>2018</v>
      </c>
    </row>
    <row r="13737" spans="1:11" hidden="1" x14ac:dyDescent="0.35">
      <c r="A13737">
        <v>370.2</v>
      </c>
      <c r="B13737" s="24">
        <v>43315</v>
      </c>
      <c r="C13737">
        <v>6</v>
      </c>
      <c r="D13737" s="13">
        <v>60</v>
      </c>
      <c r="E13737" s="13" t="s">
        <v>4</v>
      </c>
      <c r="F13737" s="17">
        <v>-3294</v>
      </c>
      <c r="G13737" t="str">
        <f>_xlfn.XLOOKUP(tbl_GL[[#This Row],[Account_key]],tbl_COA[Account_key],tbl_COA[Class],"Not Found")</f>
        <v>Assets</v>
      </c>
      <c r="H13737" t="str">
        <f>_xlfn.XLOOKUP(tbl_GL[[#This Row],[Account_key]],tbl_COA[Account_key],tbl_COA[SubClass],"Not Found")</f>
        <v>Assets</v>
      </c>
      <c r="I13737" t="str">
        <f>_xlfn.XLOOKUP(tbl_GL[[#This Row],[Account_key]],tbl_COA[Account_key],tbl_COA[SubClass2],"Not Found")</f>
        <v>Current Assets</v>
      </c>
      <c r="J13737" t="str">
        <f>_xlfn.XLOOKUP(tbl_GL[[#This Row],[Account_key]],tbl_COA[Account_key],tbl_COA[SubAccount],,0)</f>
        <v>Inventory</v>
      </c>
      <c r="K13737">
        <f>YEAR(tbl_GL[[#This Row],[Date]])</f>
        <v>2018</v>
      </c>
    </row>
    <row r="13738" spans="1:11" hidden="1" x14ac:dyDescent="0.35">
      <c r="A13738">
        <v>371.1</v>
      </c>
      <c r="B13738" s="24">
        <v>43315</v>
      </c>
      <c r="C13738">
        <v>6</v>
      </c>
      <c r="D13738" s="13">
        <v>210</v>
      </c>
      <c r="E13738" s="13" t="s">
        <v>8</v>
      </c>
      <c r="F13738" s="17">
        <v>8236</v>
      </c>
      <c r="G13738" t="str">
        <f>_xlfn.XLOOKUP(tbl_GL[[#This Row],[Account_key]],tbl_COA[Account_key],tbl_COA[Class],"Not Found")</f>
        <v>Trading account</v>
      </c>
      <c r="H13738" t="str">
        <f>_xlfn.XLOOKUP(tbl_GL[[#This Row],[Account_key]],tbl_COA[Account_key],tbl_COA[SubClass],"Not Found")</f>
        <v>Sales</v>
      </c>
      <c r="I13738" t="str">
        <f>_xlfn.XLOOKUP(tbl_GL[[#This Row],[Account_key]],tbl_COA[Account_key],tbl_COA[SubClass2],"Not Found")</f>
        <v>Sales</v>
      </c>
      <c r="J13738" t="str">
        <f>_xlfn.XLOOKUP(tbl_GL[[#This Row],[Account_key]],tbl_COA[Account_key],tbl_COA[SubAccount],,0)</f>
        <v>Sales</v>
      </c>
      <c r="K13738">
        <f>YEAR(tbl_GL[[#This Row],[Date]])</f>
        <v>2018</v>
      </c>
    </row>
    <row r="13739" spans="1:11" hidden="1" x14ac:dyDescent="0.35">
      <c r="A13739">
        <v>371.2</v>
      </c>
      <c r="B13739" s="24">
        <v>43315</v>
      </c>
      <c r="C13739">
        <v>6</v>
      </c>
      <c r="D13739" s="13">
        <v>30</v>
      </c>
      <c r="E13739" s="13" t="s">
        <v>8</v>
      </c>
      <c r="F13739" s="17">
        <v>8236</v>
      </c>
      <c r="G13739" t="str">
        <f>_xlfn.XLOOKUP(tbl_GL[[#This Row],[Account_key]],tbl_COA[Account_key],tbl_COA[Class],"Not Found")</f>
        <v>Assets</v>
      </c>
      <c r="H13739" t="str">
        <f>_xlfn.XLOOKUP(tbl_GL[[#This Row],[Account_key]],tbl_COA[Account_key],tbl_COA[SubClass],"Not Found")</f>
        <v>Assets</v>
      </c>
      <c r="I13739" t="str">
        <f>_xlfn.XLOOKUP(tbl_GL[[#This Row],[Account_key]],tbl_COA[Account_key],tbl_COA[SubClass2],"Not Found")</f>
        <v>Current Assets</v>
      </c>
      <c r="J13739" t="str">
        <f>_xlfn.XLOOKUP(tbl_GL[[#This Row],[Account_key]],tbl_COA[Account_key],tbl_COA[SubAccount],,0)</f>
        <v>Trade Receivables</v>
      </c>
      <c r="K13739">
        <f>YEAR(tbl_GL[[#This Row],[Date]])</f>
        <v>2018</v>
      </c>
    </row>
    <row r="13740" spans="1:11" hidden="1" x14ac:dyDescent="0.35">
      <c r="A13740">
        <v>372.1</v>
      </c>
      <c r="B13740" s="24">
        <v>43316</v>
      </c>
      <c r="C13740">
        <v>6</v>
      </c>
      <c r="D13740" s="13">
        <v>260</v>
      </c>
      <c r="E13740" s="13" t="s">
        <v>97</v>
      </c>
      <c r="F13740" s="17">
        <v>-1496</v>
      </c>
      <c r="G13740" t="str">
        <f>_xlfn.XLOOKUP(tbl_GL[[#This Row],[Account_key]],tbl_COA[Account_key],tbl_COA[Class],"Not Found")</f>
        <v>Operating account</v>
      </c>
      <c r="H13740" t="str">
        <f>_xlfn.XLOOKUP(tbl_GL[[#This Row],[Account_key]],tbl_COA[Account_key],tbl_COA[SubClass],"Not Found")</f>
        <v>Operating Expenses</v>
      </c>
      <c r="I13740" t="str">
        <f>_xlfn.XLOOKUP(tbl_GL[[#This Row],[Account_key]],tbl_COA[Account_key],tbl_COA[SubClass2],"Not Found")</f>
        <v>Marketing</v>
      </c>
      <c r="J13740" t="str">
        <f>_xlfn.XLOOKUP(tbl_GL[[#This Row],[Account_key]],tbl_COA[Account_key],tbl_COA[SubAccount],,0)</f>
        <v>Commissions</v>
      </c>
      <c r="K13740">
        <f>YEAR(tbl_GL[[#This Row],[Date]])</f>
        <v>2018</v>
      </c>
    </row>
    <row r="13741" spans="1:11" hidden="1" x14ac:dyDescent="0.35">
      <c r="A13741">
        <v>372.2</v>
      </c>
      <c r="B13741" s="24">
        <v>43316</v>
      </c>
      <c r="C13741">
        <v>6</v>
      </c>
      <c r="D13741" s="13">
        <v>120</v>
      </c>
      <c r="E13741" s="13" t="s">
        <v>97</v>
      </c>
      <c r="F13741" s="17">
        <v>1496</v>
      </c>
      <c r="G13741" t="str">
        <f>_xlfn.XLOOKUP(tbl_GL[[#This Row],[Account_key]],tbl_COA[Account_key],tbl_COA[Class],"Not Found")</f>
        <v>Liabilities and Owners Equity</v>
      </c>
      <c r="H13741" t="str">
        <f>_xlfn.XLOOKUP(tbl_GL[[#This Row],[Account_key]],tbl_COA[Account_key],tbl_COA[SubClass],"Not Found")</f>
        <v>Liabilities</v>
      </c>
      <c r="I13741" t="str">
        <f>_xlfn.XLOOKUP(tbl_GL[[#This Row],[Account_key]],tbl_COA[Account_key],tbl_COA[SubClass2],"Not Found")</f>
        <v>Current Liabilities</v>
      </c>
      <c r="J13741" t="str">
        <f>_xlfn.XLOOKUP(tbl_GL[[#This Row],[Account_key]],tbl_COA[Account_key],tbl_COA[SubAccount],,0)</f>
        <v>Accrued Expenses</v>
      </c>
      <c r="K13741">
        <f>YEAR(tbl_GL[[#This Row],[Date]])</f>
        <v>2018</v>
      </c>
    </row>
    <row r="13742" spans="1:11" hidden="1" x14ac:dyDescent="0.35">
      <c r="A13742">
        <v>373.1</v>
      </c>
      <c r="B13742" s="24">
        <v>43318</v>
      </c>
      <c r="C13742">
        <v>6</v>
      </c>
      <c r="D13742" s="13">
        <v>280</v>
      </c>
      <c r="E13742" s="13" t="s">
        <v>99</v>
      </c>
      <c r="F13742" s="17">
        <v>-77</v>
      </c>
      <c r="G13742" t="str">
        <f>_xlfn.XLOOKUP(tbl_GL[[#This Row],[Account_key]],tbl_COA[Account_key],tbl_COA[Class],"Not Found")</f>
        <v>Operating account</v>
      </c>
      <c r="H13742" t="str">
        <f>_xlfn.XLOOKUP(tbl_GL[[#This Row],[Account_key]],tbl_COA[Account_key],tbl_COA[SubClass],"Not Found")</f>
        <v>Operating Expenses</v>
      </c>
      <c r="I13742" t="str">
        <f>_xlfn.XLOOKUP(tbl_GL[[#This Row],[Account_key]],tbl_COA[Account_key],tbl_COA[SubClass2],"Not Found")</f>
        <v>Marketing</v>
      </c>
      <c r="J13742" t="str">
        <f>_xlfn.XLOOKUP(tbl_GL[[#This Row],[Account_key]],tbl_COA[Account_key],tbl_COA[SubAccount],,0)</f>
        <v>Advertisements</v>
      </c>
      <c r="K13742">
        <f>YEAR(tbl_GL[[#This Row],[Date]])</f>
        <v>2018</v>
      </c>
    </row>
    <row r="13743" spans="1:11" hidden="1" x14ac:dyDescent="0.35">
      <c r="A13743">
        <v>373.2</v>
      </c>
      <c r="B13743" s="24">
        <v>43318</v>
      </c>
      <c r="C13743">
        <v>6</v>
      </c>
      <c r="D13743" s="13">
        <v>20</v>
      </c>
      <c r="E13743" s="13" t="s">
        <v>99</v>
      </c>
      <c r="F13743" s="17">
        <v>-77</v>
      </c>
      <c r="G13743" t="str">
        <f>_xlfn.XLOOKUP(tbl_GL[[#This Row],[Account_key]],tbl_COA[Account_key],tbl_COA[Class],"Not Found")</f>
        <v>Assets</v>
      </c>
      <c r="H13743" t="str">
        <f>_xlfn.XLOOKUP(tbl_GL[[#This Row],[Account_key]],tbl_COA[Account_key],tbl_COA[SubClass],"Not Found")</f>
        <v>Assets</v>
      </c>
      <c r="I13743" t="str">
        <f>_xlfn.XLOOKUP(tbl_GL[[#This Row],[Account_key]],tbl_COA[Account_key],tbl_COA[SubClass2],"Not Found")</f>
        <v>Current Assets</v>
      </c>
      <c r="J13743" t="str">
        <f>_xlfn.XLOOKUP(tbl_GL[[#This Row],[Account_key]],tbl_COA[Account_key],tbl_COA[SubAccount],,0)</f>
        <v>Cash in hand</v>
      </c>
      <c r="K13743">
        <f>YEAR(tbl_GL[[#This Row],[Date]])</f>
        <v>2018</v>
      </c>
    </row>
    <row r="13744" spans="1:11" hidden="1" x14ac:dyDescent="0.35">
      <c r="A13744">
        <v>374.1</v>
      </c>
      <c r="B13744" s="24">
        <v>43319</v>
      </c>
      <c r="C13744">
        <v>6</v>
      </c>
      <c r="D13744" s="13">
        <v>260</v>
      </c>
      <c r="E13744" s="13" t="s">
        <v>97</v>
      </c>
      <c r="F13744" s="17">
        <v>-1038</v>
      </c>
      <c r="G13744" t="str">
        <f>_xlfn.XLOOKUP(tbl_GL[[#This Row],[Account_key]],tbl_COA[Account_key],tbl_COA[Class],"Not Found")</f>
        <v>Operating account</v>
      </c>
      <c r="H13744" t="str">
        <f>_xlfn.XLOOKUP(tbl_GL[[#This Row],[Account_key]],tbl_COA[Account_key],tbl_COA[SubClass],"Not Found")</f>
        <v>Operating Expenses</v>
      </c>
      <c r="I13744" t="str">
        <f>_xlfn.XLOOKUP(tbl_GL[[#This Row],[Account_key]],tbl_COA[Account_key],tbl_COA[SubClass2],"Not Found")</f>
        <v>Marketing</v>
      </c>
      <c r="J13744" t="str">
        <f>_xlfn.XLOOKUP(tbl_GL[[#This Row],[Account_key]],tbl_COA[Account_key],tbl_COA[SubAccount],,0)</f>
        <v>Commissions</v>
      </c>
      <c r="K13744">
        <f>YEAR(tbl_GL[[#This Row],[Date]])</f>
        <v>2018</v>
      </c>
    </row>
    <row r="13745" spans="1:11" hidden="1" x14ac:dyDescent="0.35">
      <c r="A13745">
        <v>374.2</v>
      </c>
      <c r="B13745" s="24">
        <v>43319</v>
      </c>
      <c r="C13745">
        <v>6</v>
      </c>
      <c r="D13745" s="13">
        <v>120</v>
      </c>
      <c r="E13745" s="13" t="s">
        <v>97</v>
      </c>
      <c r="F13745" s="17">
        <v>1038</v>
      </c>
      <c r="G13745" t="str">
        <f>_xlfn.XLOOKUP(tbl_GL[[#This Row],[Account_key]],tbl_COA[Account_key],tbl_COA[Class],"Not Found")</f>
        <v>Liabilities and Owners Equity</v>
      </c>
      <c r="H13745" t="str">
        <f>_xlfn.XLOOKUP(tbl_GL[[#This Row],[Account_key]],tbl_COA[Account_key],tbl_COA[SubClass],"Not Found")</f>
        <v>Liabilities</v>
      </c>
      <c r="I13745" t="str">
        <f>_xlfn.XLOOKUP(tbl_GL[[#This Row],[Account_key]],tbl_COA[Account_key],tbl_COA[SubClass2],"Not Found")</f>
        <v>Current Liabilities</v>
      </c>
      <c r="J13745" t="str">
        <f>_xlfn.XLOOKUP(tbl_GL[[#This Row],[Account_key]],tbl_COA[Account_key],tbl_COA[SubAccount],,0)</f>
        <v>Accrued Expenses</v>
      </c>
      <c r="K13745">
        <f>YEAR(tbl_GL[[#This Row],[Date]])</f>
        <v>2018</v>
      </c>
    </row>
    <row r="13746" spans="1:11" hidden="1" x14ac:dyDescent="0.35">
      <c r="A13746">
        <v>375.1</v>
      </c>
      <c r="B13746" s="24">
        <v>43319</v>
      </c>
      <c r="C13746">
        <v>6</v>
      </c>
      <c r="D13746" s="13">
        <v>10</v>
      </c>
      <c r="E13746" s="13" t="s">
        <v>98</v>
      </c>
      <c r="F13746" s="17">
        <v>-1086</v>
      </c>
      <c r="G13746" t="str">
        <f>_xlfn.XLOOKUP(tbl_GL[[#This Row],[Account_key]],tbl_COA[Account_key],tbl_COA[Class],"Not Found")</f>
        <v>Assets</v>
      </c>
      <c r="H13746" t="str">
        <f>_xlfn.XLOOKUP(tbl_GL[[#This Row],[Account_key]],tbl_COA[Account_key],tbl_COA[SubClass],"Not Found")</f>
        <v>Assets</v>
      </c>
      <c r="I13746" t="str">
        <f>_xlfn.XLOOKUP(tbl_GL[[#This Row],[Account_key]],tbl_COA[Account_key],tbl_COA[SubClass2],"Not Found")</f>
        <v>Current Assets</v>
      </c>
      <c r="J13746" t="str">
        <f>_xlfn.XLOOKUP(tbl_GL[[#This Row],[Account_key]],tbl_COA[Account_key],tbl_COA[SubAccount],,0)</f>
        <v>Cash at Bank</v>
      </c>
      <c r="K13746">
        <f>YEAR(tbl_GL[[#This Row],[Date]])</f>
        <v>2018</v>
      </c>
    </row>
    <row r="13747" spans="1:11" hidden="1" x14ac:dyDescent="0.35">
      <c r="A13747">
        <v>375.2</v>
      </c>
      <c r="B13747" s="24">
        <v>43319</v>
      </c>
      <c r="C13747">
        <v>6</v>
      </c>
      <c r="D13747" s="13">
        <v>120</v>
      </c>
      <c r="E13747" s="13" t="s">
        <v>98</v>
      </c>
      <c r="F13747" s="17">
        <v>-1086</v>
      </c>
      <c r="G13747" t="str">
        <f>_xlfn.XLOOKUP(tbl_GL[[#This Row],[Account_key]],tbl_COA[Account_key],tbl_COA[Class],"Not Found")</f>
        <v>Liabilities and Owners Equity</v>
      </c>
      <c r="H13747" t="str">
        <f>_xlfn.XLOOKUP(tbl_GL[[#This Row],[Account_key]],tbl_COA[Account_key],tbl_COA[SubClass],"Not Found")</f>
        <v>Liabilities</v>
      </c>
      <c r="I13747" t="str">
        <f>_xlfn.XLOOKUP(tbl_GL[[#This Row],[Account_key]],tbl_COA[Account_key],tbl_COA[SubClass2],"Not Found")</f>
        <v>Current Liabilities</v>
      </c>
      <c r="J13747" t="str">
        <f>_xlfn.XLOOKUP(tbl_GL[[#This Row],[Account_key]],tbl_COA[Account_key],tbl_COA[SubAccount],,0)</f>
        <v>Accrued Expenses</v>
      </c>
      <c r="K13747">
        <f>YEAR(tbl_GL[[#This Row],[Date]])</f>
        <v>2018</v>
      </c>
    </row>
    <row r="13748" spans="1:11" hidden="1" x14ac:dyDescent="0.35">
      <c r="A13748">
        <v>376.1</v>
      </c>
      <c r="B13748" s="24">
        <v>43320</v>
      </c>
      <c r="C13748">
        <v>6</v>
      </c>
      <c r="D13748" s="13">
        <v>10</v>
      </c>
      <c r="E13748" s="13" t="s">
        <v>98</v>
      </c>
      <c r="F13748" s="17">
        <v>-1106</v>
      </c>
      <c r="G13748" t="str">
        <f>_xlfn.XLOOKUP(tbl_GL[[#This Row],[Account_key]],tbl_COA[Account_key],tbl_COA[Class],"Not Found")</f>
        <v>Assets</v>
      </c>
      <c r="H13748" t="str">
        <f>_xlfn.XLOOKUP(tbl_GL[[#This Row],[Account_key]],tbl_COA[Account_key],tbl_COA[SubClass],"Not Found")</f>
        <v>Assets</v>
      </c>
      <c r="I13748" t="str">
        <f>_xlfn.XLOOKUP(tbl_GL[[#This Row],[Account_key]],tbl_COA[Account_key],tbl_COA[SubClass2],"Not Found")</f>
        <v>Current Assets</v>
      </c>
      <c r="J13748" t="str">
        <f>_xlfn.XLOOKUP(tbl_GL[[#This Row],[Account_key]],tbl_COA[Account_key],tbl_COA[SubAccount],,0)</f>
        <v>Cash at Bank</v>
      </c>
      <c r="K13748">
        <f>YEAR(tbl_GL[[#This Row],[Date]])</f>
        <v>2018</v>
      </c>
    </row>
    <row r="13749" spans="1:11" hidden="1" x14ac:dyDescent="0.35">
      <c r="A13749">
        <v>376.2</v>
      </c>
      <c r="B13749" s="24">
        <v>43320</v>
      </c>
      <c r="C13749">
        <v>6</v>
      </c>
      <c r="D13749" s="13">
        <v>120</v>
      </c>
      <c r="E13749" s="13" t="s">
        <v>98</v>
      </c>
      <c r="F13749" s="17">
        <v>-1106</v>
      </c>
      <c r="G13749" t="str">
        <f>_xlfn.XLOOKUP(tbl_GL[[#This Row],[Account_key]],tbl_COA[Account_key],tbl_COA[Class],"Not Found")</f>
        <v>Liabilities and Owners Equity</v>
      </c>
      <c r="H13749" t="str">
        <f>_xlfn.XLOOKUP(tbl_GL[[#This Row],[Account_key]],tbl_COA[Account_key],tbl_COA[SubClass],"Not Found")</f>
        <v>Liabilities</v>
      </c>
      <c r="I13749" t="str">
        <f>_xlfn.XLOOKUP(tbl_GL[[#This Row],[Account_key]],tbl_COA[Account_key],tbl_COA[SubClass2],"Not Found")</f>
        <v>Current Liabilities</v>
      </c>
      <c r="J13749" t="str">
        <f>_xlfn.XLOOKUP(tbl_GL[[#This Row],[Account_key]],tbl_COA[Account_key],tbl_COA[SubAccount],,0)</f>
        <v>Accrued Expenses</v>
      </c>
      <c r="K13749">
        <f>YEAR(tbl_GL[[#This Row],[Date]])</f>
        <v>2018</v>
      </c>
    </row>
    <row r="13750" spans="1:11" hidden="1" x14ac:dyDescent="0.35">
      <c r="A13750">
        <v>377.1</v>
      </c>
      <c r="B13750" s="24">
        <v>43320</v>
      </c>
      <c r="C13750">
        <v>6</v>
      </c>
      <c r="D13750" s="13">
        <v>30</v>
      </c>
      <c r="E13750" s="13" t="s">
        <v>80</v>
      </c>
      <c r="F13750" s="17">
        <v>-7460</v>
      </c>
      <c r="G13750" t="str">
        <f>_xlfn.XLOOKUP(tbl_GL[[#This Row],[Account_key]],tbl_COA[Account_key],tbl_COA[Class],"Not Found")</f>
        <v>Assets</v>
      </c>
      <c r="H13750" t="str">
        <f>_xlfn.XLOOKUP(tbl_GL[[#This Row],[Account_key]],tbl_COA[Account_key],tbl_COA[SubClass],"Not Found")</f>
        <v>Assets</v>
      </c>
      <c r="I13750" t="str">
        <f>_xlfn.XLOOKUP(tbl_GL[[#This Row],[Account_key]],tbl_COA[Account_key],tbl_COA[SubClass2],"Not Found")</f>
        <v>Current Assets</v>
      </c>
      <c r="J13750" t="str">
        <f>_xlfn.XLOOKUP(tbl_GL[[#This Row],[Account_key]],tbl_COA[Account_key],tbl_COA[SubAccount],,0)</f>
        <v>Trade Receivables</v>
      </c>
      <c r="K13750">
        <f>YEAR(tbl_GL[[#This Row],[Date]])</f>
        <v>2018</v>
      </c>
    </row>
    <row r="13751" spans="1:11" hidden="1" x14ac:dyDescent="0.35">
      <c r="A13751">
        <v>377.2</v>
      </c>
      <c r="B13751" s="24">
        <v>43320</v>
      </c>
      <c r="C13751">
        <v>6</v>
      </c>
      <c r="D13751" s="13">
        <v>10</v>
      </c>
      <c r="E13751" s="13" t="s">
        <v>80</v>
      </c>
      <c r="F13751" s="17">
        <v>7460</v>
      </c>
      <c r="G13751" t="str">
        <f>_xlfn.XLOOKUP(tbl_GL[[#This Row],[Account_key]],tbl_COA[Account_key],tbl_COA[Class],"Not Found")</f>
        <v>Assets</v>
      </c>
      <c r="H13751" t="str">
        <f>_xlfn.XLOOKUP(tbl_GL[[#This Row],[Account_key]],tbl_COA[Account_key],tbl_COA[SubClass],"Not Found")</f>
        <v>Assets</v>
      </c>
      <c r="I13751" t="str">
        <f>_xlfn.XLOOKUP(tbl_GL[[#This Row],[Account_key]],tbl_COA[Account_key],tbl_COA[SubClass2],"Not Found")</f>
        <v>Current Assets</v>
      </c>
      <c r="J13751" t="str">
        <f>_xlfn.XLOOKUP(tbl_GL[[#This Row],[Account_key]],tbl_COA[Account_key],tbl_COA[SubAccount],,0)</f>
        <v>Cash at Bank</v>
      </c>
      <c r="K13751">
        <f>YEAR(tbl_GL[[#This Row],[Date]])</f>
        <v>2018</v>
      </c>
    </row>
    <row r="13752" spans="1:11" hidden="1" x14ac:dyDescent="0.35">
      <c r="A13752">
        <v>378.1</v>
      </c>
      <c r="B13752" s="24">
        <v>43321</v>
      </c>
      <c r="C13752">
        <v>6</v>
      </c>
      <c r="D13752" s="13">
        <v>10</v>
      </c>
      <c r="E13752" s="13" t="s">
        <v>98</v>
      </c>
      <c r="F13752" s="17">
        <v>-1115</v>
      </c>
      <c r="G13752" t="str">
        <f>_xlfn.XLOOKUP(tbl_GL[[#This Row],[Account_key]],tbl_COA[Account_key],tbl_COA[Class],"Not Found")</f>
        <v>Assets</v>
      </c>
      <c r="H13752" t="str">
        <f>_xlfn.XLOOKUP(tbl_GL[[#This Row],[Account_key]],tbl_COA[Account_key],tbl_COA[SubClass],"Not Found")</f>
        <v>Assets</v>
      </c>
      <c r="I13752" t="str">
        <f>_xlfn.XLOOKUP(tbl_GL[[#This Row],[Account_key]],tbl_COA[Account_key],tbl_COA[SubClass2],"Not Found")</f>
        <v>Current Assets</v>
      </c>
      <c r="J13752" t="str">
        <f>_xlfn.XLOOKUP(tbl_GL[[#This Row],[Account_key]],tbl_COA[Account_key],tbl_COA[SubAccount],,0)</f>
        <v>Cash at Bank</v>
      </c>
      <c r="K13752">
        <f>YEAR(tbl_GL[[#This Row],[Date]])</f>
        <v>2018</v>
      </c>
    </row>
    <row r="13753" spans="1:11" hidden="1" x14ac:dyDescent="0.35">
      <c r="A13753">
        <v>378.2</v>
      </c>
      <c r="B13753" s="24">
        <v>43321</v>
      </c>
      <c r="C13753">
        <v>6</v>
      </c>
      <c r="D13753" s="13">
        <v>120</v>
      </c>
      <c r="E13753" s="13" t="s">
        <v>98</v>
      </c>
      <c r="F13753" s="17">
        <v>-1115</v>
      </c>
      <c r="G13753" t="str">
        <f>_xlfn.XLOOKUP(tbl_GL[[#This Row],[Account_key]],tbl_COA[Account_key],tbl_COA[Class],"Not Found")</f>
        <v>Liabilities and Owners Equity</v>
      </c>
      <c r="H13753" t="str">
        <f>_xlfn.XLOOKUP(tbl_GL[[#This Row],[Account_key]],tbl_COA[Account_key],tbl_COA[SubClass],"Not Found")</f>
        <v>Liabilities</v>
      </c>
      <c r="I13753" t="str">
        <f>_xlfn.XLOOKUP(tbl_GL[[#This Row],[Account_key]],tbl_COA[Account_key],tbl_COA[SubClass2],"Not Found")</f>
        <v>Current Liabilities</v>
      </c>
      <c r="J13753" t="str">
        <f>_xlfn.XLOOKUP(tbl_GL[[#This Row],[Account_key]],tbl_COA[Account_key],tbl_COA[SubAccount],,0)</f>
        <v>Accrued Expenses</v>
      </c>
      <c r="K13753">
        <f>YEAR(tbl_GL[[#This Row],[Date]])</f>
        <v>2018</v>
      </c>
    </row>
    <row r="13754" spans="1:11" hidden="1" x14ac:dyDescent="0.35">
      <c r="A13754">
        <v>379.1</v>
      </c>
      <c r="B13754" s="24">
        <v>43322</v>
      </c>
      <c r="C13754">
        <v>6</v>
      </c>
      <c r="D13754" s="13">
        <v>10</v>
      </c>
      <c r="E13754" s="13" t="s">
        <v>98</v>
      </c>
      <c r="F13754" s="17">
        <v>-973</v>
      </c>
      <c r="G13754" t="str">
        <f>_xlfn.XLOOKUP(tbl_GL[[#This Row],[Account_key]],tbl_COA[Account_key],tbl_COA[Class],"Not Found")</f>
        <v>Assets</v>
      </c>
      <c r="H13754" t="str">
        <f>_xlfn.XLOOKUP(tbl_GL[[#This Row],[Account_key]],tbl_COA[Account_key],tbl_COA[SubClass],"Not Found")</f>
        <v>Assets</v>
      </c>
      <c r="I13754" t="str">
        <f>_xlfn.XLOOKUP(tbl_GL[[#This Row],[Account_key]],tbl_COA[Account_key],tbl_COA[SubClass2],"Not Found")</f>
        <v>Current Assets</v>
      </c>
      <c r="J13754" t="str">
        <f>_xlfn.XLOOKUP(tbl_GL[[#This Row],[Account_key]],tbl_COA[Account_key],tbl_COA[SubAccount],,0)</f>
        <v>Cash at Bank</v>
      </c>
      <c r="K13754">
        <f>YEAR(tbl_GL[[#This Row],[Date]])</f>
        <v>2018</v>
      </c>
    </row>
    <row r="13755" spans="1:11" hidden="1" x14ac:dyDescent="0.35">
      <c r="A13755">
        <v>379.2</v>
      </c>
      <c r="B13755" s="24">
        <v>43322</v>
      </c>
      <c r="C13755">
        <v>6</v>
      </c>
      <c r="D13755" s="13">
        <v>120</v>
      </c>
      <c r="E13755" s="13" t="s">
        <v>98</v>
      </c>
      <c r="F13755" s="17">
        <v>-973</v>
      </c>
      <c r="G13755" t="str">
        <f>_xlfn.XLOOKUP(tbl_GL[[#This Row],[Account_key]],tbl_COA[Account_key],tbl_COA[Class],"Not Found")</f>
        <v>Liabilities and Owners Equity</v>
      </c>
      <c r="H13755" t="str">
        <f>_xlfn.XLOOKUP(tbl_GL[[#This Row],[Account_key]],tbl_COA[Account_key],tbl_COA[SubClass],"Not Found")</f>
        <v>Liabilities</v>
      </c>
      <c r="I13755" t="str">
        <f>_xlfn.XLOOKUP(tbl_GL[[#This Row],[Account_key]],tbl_COA[Account_key],tbl_COA[SubClass2],"Not Found")</f>
        <v>Current Liabilities</v>
      </c>
      <c r="J13755" t="str">
        <f>_xlfn.XLOOKUP(tbl_GL[[#This Row],[Account_key]],tbl_COA[Account_key],tbl_COA[SubAccount],,0)</f>
        <v>Accrued Expenses</v>
      </c>
      <c r="K13755">
        <f>YEAR(tbl_GL[[#This Row],[Date]])</f>
        <v>2018</v>
      </c>
    </row>
    <row r="13756" spans="1:11" hidden="1" x14ac:dyDescent="0.35">
      <c r="A13756">
        <v>380.1</v>
      </c>
      <c r="B13756" s="24">
        <v>43322</v>
      </c>
      <c r="C13756">
        <v>6</v>
      </c>
      <c r="D13756" s="13">
        <v>260</v>
      </c>
      <c r="E13756" s="13" t="s">
        <v>97</v>
      </c>
      <c r="F13756" s="17">
        <v>-1342</v>
      </c>
      <c r="G13756" t="str">
        <f>_xlfn.XLOOKUP(tbl_GL[[#This Row],[Account_key]],tbl_COA[Account_key],tbl_COA[Class],"Not Found")</f>
        <v>Operating account</v>
      </c>
      <c r="H13756" t="str">
        <f>_xlfn.XLOOKUP(tbl_GL[[#This Row],[Account_key]],tbl_COA[Account_key],tbl_COA[SubClass],"Not Found")</f>
        <v>Operating Expenses</v>
      </c>
      <c r="I13756" t="str">
        <f>_xlfn.XLOOKUP(tbl_GL[[#This Row],[Account_key]],tbl_COA[Account_key],tbl_COA[SubClass2],"Not Found")</f>
        <v>Marketing</v>
      </c>
      <c r="J13756" t="str">
        <f>_xlfn.XLOOKUP(tbl_GL[[#This Row],[Account_key]],tbl_COA[Account_key],tbl_COA[SubAccount],,0)</f>
        <v>Commissions</v>
      </c>
      <c r="K13756">
        <f>YEAR(tbl_GL[[#This Row],[Date]])</f>
        <v>2018</v>
      </c>
    </row>
    <row r="13757" spans="1:11" hidden="1" x14ac:dyDescent="0.35">
      <c r="A13757">
        <v>380.2</v>
      </c>
      <c r="B13757" s="24">
        <v>43322</v>
      </c>
      <c r="C13757">
        <v>6</v>
      </c>
      <c r="D13757" s="13">
        <v>120</v>
      </c>
      <c r="E13757" s="13" t="s">
        <v>97</v>
      </c>
      <c r="F13757" s="17">
        <v>1342</v>
      </c>
      <c r="G13757" t="str">
        <f>_xlfn.XLOOKUP(tbl_GL[[#This Row],[Account_key]],tbl_COA[Account_key],tbl_COA[Class],"Not Found")</f>
        <v>Liabilities and Owners Equity</v>
      </c>
      <c r="H13757" t="str">
        <f>_xlfn.XLOOKUP(tbl_GL[[#This Row],[Account_key]],tbl_COA[Account_key],tbl_COA[SubClass],"Not Found")</f>
        <v>Liabilities</v>
      </c>
      <c r="I13757" t="str">
        <f>_xlfn.XLOOKUP(tbl_GL[[#This Row],[Account_key]],tbl_COA[Account_key],tbl_COA[SubClass2],"Not Found")</f>
        <v>Current Liabilities</v>
      </c>
      <c r="J13757" t="str">
        <f>_xlfn.XLOOKUP(tbl_GL[[#This Row],[Account_key]],tbl_COA[Account_key],tbl_COA[SubAccount],,0)</f>
        <v>Accrued Expenses</v>
      </c>
      <c r="K13757">
        <f>YEAR(tbl_GL[[#This Row],[Date]])</f>
        <v>2018</v>
      </c>
    </row>
    <row r="13758" spans="1:11" hidden="1" x14ac:dyDescent="0.35">
      <c r="A13758">
        <v>381.1</v>
      </c>
      <c r="B13758" s="24">
        <v>43323</v>
      </c>
      <c r="C13758">
        <v>6</v>
      </c>
      <c r="D13758" s="13">
        <v>260</v>
      </c>
      <c r="E13758" s="13" t="s">
        <v>83</v>
      </c>
      <c r="F13758" s="17">
        <v>435</v>
      </c>
      <c r="G13758" t="str">
        <f>_xlfn.XLOOKUP(tbl_GL[[#This Row],[Account_key]],tbl_COA[Account_key],tbl_COA[Class],"Not Found")</f>
        <v>Operating account</v>
      </c>
      <c r="H13758" t="str">
        <f>_xlfn.XLOOKUP(tbl_GL[[#This Row],[Account_key]],tbl_COA[Account_key],tbl_COA[SubClass],"Not Found")</f>
        <v>Operating Expenses</v>
      </c>
      <c r="I13758" t="str">
        <f>_xlfn.XLOOKUP(tbl_GL[[#This Row],[Account_key]],tbl_COA[Account_key],tbl_COA[SubClass2],"Not Found")</f>
        <v>Marketing</v>
      </c>
      <c r="J13758" t="str">
        <f>_xlfn.XLOOKUP(tbl_GL[[#This Row],[Account_key]],tbl_COA[Account_key],tbl_COA[SubAccount],,0)</f>
        <v>Commissions</v>
      </c>
      <c r="K13758">
        <f>YEAR(tbl_GL[[#This Row],[Date]])</f>
        <v>2018</v>
      </c>
    </row>
    <row r="13759" spans="1:11" hidden="1" x14ac:dyDescent="0.35">
      <c r="A13759">
        <v>381.2</v>
      </c>
      <c r="B13759" s="24">
        <v>43323</v>
      </c>
      <c r="C13759">
        <v>6</v>
      </c>
      <c r="D13759" s="13">
        <v>20</v>
      </c>
      <c r="E13759" s="13" t="s">
        <v>83</v>
      </c>
      <c r="F13759" s="17">
        <v>435</v>
      </c>
      <c r="G13759" t="str">
        <f>_xlfn.XLOOKUP(tbl_GL[[#This Row],[Account_key]],tbl_COA[Account_key],tbl_COA[Class],"Not Found")</f>
        <v>Assets</v>
      </c>
      <c r="H13759" t="str">
        <f>_xlfn.XLOOKUP(tbl_GL[[#This Row],[Account_key]],tbl_COA[Account_key],tbl_COA[SubClass],"Not Found")</f>
        <v>Assets</v>
      </c>
      <c r="I13759" t="str">
        <f>_xlfn.XLOOKUP(tbl_GL[[#This Row],[Account_key]],tbl_COA[Account_key],tbl_COA[SubClass2],"Not Found")</f>
        <v>Current Assets</v>
      </c>
      <c r="J13759" t="str">
        <f>_xlfn.XLOOKUP(tbl_GL[[#This Row],[Account_key]],tbl_COA[Account_key],tbl_COA[SubAccount],,0)</f>
        <v>Cash in hand</v>
      </c>
      <c r="K13759">
        <f>YEAR(tbl_GL[[#This Row],[Date]])</f>
        <v>2018</v>
      </c>
    </row>
    <row r="13760" spans="1:11" hidden="1" x14ac:dyDescent="0.35">
      <c r="A13760">
        <v>382.1</v>
      </c>
      <c r="B13760" s="24">
        <v>43323</v>
      </c>
      <c r="C13760">
        <v>6</v>
      </c>
      <c r="D13760" s="13">
        <v>230</v>
      </c>
      <c r="E13760" s="13" t="s">
        <v>4</v>
      </c>
      <c r="F13760" s="17">
        <v>-777</v>
      </c>
      <c r="G13760" t="str">
        <f>_xlfn.XLOOKUP(tbl_GL[[#This Row],[Account_key]],tbl_COA[Account_key],tbl_COA[Class],"Not Found")</f>
        <v>Trading account</v>
      </c>
      <c r="H13760" t="str">
        <f>_xlfn.XLOOKUP(tbl_GL[[#This Row],[Account_key]],tbl_COA[Account_key],tbl_COA[SubClass],"Not Found")</f>
        <v>Cost of Sales</v>
      </c>
      <c r="I13760" t="str">
        <f>_xlfn.XLOOKUP(tbl_GL[[#This Row],[Account_key]],tbl_COA[Account_key],tbl_COA[SubClass2],"Not Found")</f>
        <v>Cost of Sales</v>
      </c>
      <c r="J13760" t="str">
        <f>_xlfn.XLOOKUP(tbl_GL[[#This Row],[Account_key]],tbl_COA[Account_key],tbl_COA[SubAccount],,0)</f>
        <v>Cost of Sales</v>
      </c>
      <c r="K13760">
        <f>YEAR(tbl_GL[[#This Row],[Date]])</f>
        <v>2018</v>
      </c>
    </row>
    <row r="13761" spans="1:11" hidden="1" x14ac:dyDescent="0.35">
      <c r="A13761">
        <v>382.2</v>
      </c>
      <c r="B13761" s="24">
        <v>43323</v>
      </c>
      <c r="C13761">
        <v>6</v>
      </c>
      <c r="D13761" s="13">
        <v>60</v>
      </c>
      <c r="E13761" s="13" t="s">
        <v>4</v>
      </c>
      <c r="F13761" s="17">
        <v>-777</v>
      </c>
      <c r="G13761" t="str">
        <f>_xlfn.XLOOKUP(tbl_GL[[#This Row],[Account_key]],tbl_COA[Account_key],tbl_COA[Class],"Not Found")</f>
        <v>Assets</v>
      </c>
      <c r="H13761" t="str">
        <f>_xlfn.XLOOKUP(tbl_GL[[#This Row],[Account_key]],tbl_COA[Account_key],tbl_COA[SubClass],"Not Found")</f>
        <v>Assets</v>
      </c>
      <c r="I13761" t="str">
        <f>_xlfn.XLOOKUP(tbl_GL[[#This Row],[Account_key]],tbl_COA[Account_key],tbl_COA[SubClass2],"Not Found")</f>
        <v>Current Assets</v>
      </c>
      <c r="J13761" t="str">
        <f>_xlfn.XLOOKUP(tbl_GL[[#This Row],[Account_key]],tbl_COA[Account_key],tbl_COA[SubAccount],,0)</f>
        <v>Inventory</v>
      </c>
      <c r="K13761">
        <f>YEAR(tbl_GL[[#This Row],[Date]])</f>
        <v>2018</v>
      </c>
    </row>
    <row r="13762" spans="1:11" hidden="1" x14ac:dyDescent="0.35">
      <c r="A13762">
        <v>383.1</v>
      </c>
      <c r="B13762" s="24">
        <v>43323</v>
      </c>
      <c r="C13762">
        <v>6</v>
      </c>
      <c r="D13762" s="13">
        <v>210</v>
      </c>
      <c r="E13762" s="13" t="s">
        <v>7</v>
      </c>
      <c r="F13762" s="17">
        <v>1781</v>
      </c>
      <c r="G13762" t="str">
        <f>_xlfn.XLOOKUP(tbl_GL[[#This Row],[Account_key]],tbl_COA[Account_key],tbl_COA[Class],"Not Found")</f>
        <v>Trading account</v>
      </c>
      <c r="H13762" t="str">
        <f>_xlfn.XLOOKUP(tbl_GL[[#This Row],[Account_key]],tbl_COA[Account_key],tbl_COA[SubClass],"Not Found")</f>
        <v>Sales</v>
      </c>
      <c r="I13762" t="str">
        <f>_xlfn.XLOOKUP(tbl_GL[[#This Row],[Account_key]],tbl_COA[Account_key],tbl_COA[SubClass2],"Not Found")</f>
        <v>Sales</v>
      </c>
      <c r="J13762" t="str">
        <f>_xlfn.XLOOKUP(tbl_GL[[#This Row],[Account_key]],tbl_COA[Account_key],tbl_COA[SubAccount],,0)</f>
        <v>Sales</v>
      </c>
      <c r="K13762">
        <f>YEAR(tbl_GL[[#This Row],[Date]])</f>
        <v>2018</v>
      </c>
    </row>
    <row r="13763" spans="1:11" hidden="1" x14ac:dyDescent="0.35">
      <c r="A13763">
        <v>383.2</v>
      </c>
      <c r="B13763" s="24">
        <v>43323</v>
      </c>
      <c r="C13763">
        <v>6</v>
      </c>
      <c r="D13763" s="13">
        <v>10</v>
      </c>
      <c r="E13763" s="13" t="s">
        <v>7</v>
      </c>
      <c r="F13763" s="17">
        <v>1781</v>
      </c>
      <c r="G13763" t="str">
        <f>_xlfn.XLOOKUP(tbl_GL[[#This Row],[Account_key]],tbl_COA[Account_key],tbl_COA[Class],"Not Found")</f>
        <v>Assets</v>
      </c>
      <c r="H13763" t="str">
        <f>_xlfn.XLOOKUP(tbl_GL[[#This Row],[Account_key]],tbl_COA[Account_key],tbl_COA[SubClass],"Not Found")</f>
        <v>Assets</v>
      </c>
      <c r="I13763" t="str">
        <f>_xlfn.XLOOKUP(tbl_GL[[#This Row],[Account_key]],tbl_COA[Account_key],tbl_COA[SubClass2],"Not Found")</f>
        <v>Current Assets</v>
      </c>
      <c r="J13763" t="str">
        <f>_xlfn.XLOOKUP(tbl_GL[[#This Row],[Account_key]],tbl_COA[Account_key],tbl_COA[SubAccount],,0)</f>
        <v>Cash at Bank</v>
      </c>
      <c r="K13763">
        <f>YEAR(tbl_GL[[#This Row],[Date]])</f>
        <v>2018</v>
      </c>
    </row>
    <row r="13764" spans="1:11" hidden="1" x14ac:dyDescent="0.35">
      <c r="A13764">
        <v>384.1</v>
      </c>
      <c r="B13764" s="24">
        <v>43323</v>
      </c>
      <c r="C13764">
        <v>6</v>
      </c>
      <c r="D13764" s="13">
        <v>230</v>
      </c>
      <c r="E13764" s="13" t="s">
        <v>4</v>
      </c>
      <c r="F13764" s="17">
        <v>-3210</v>
      </c>
      <c r="G13764" t="str">
        <f>_xlfn.XLOOKUP(tbl_GL[[#This Row],[Account_key]],tbl_COA[Account_key],tbl_COA[Class],"Not Found")</f>
        <v>Trading account</v>
      </c>
      <c r="H13764" t="str">
        <f>_xlfn.XLOOKUP(tbl_GL[[#This Row],[Account_key]],tbl_COA[Account_key],tbl_COA[SubClass],"Not Found")</f>
        <v>Cost of Sales</v>
      </c>
      <c r="I13764" t="str">
        <f>_xlfn.XLOOKUP(tbl_GL[[#This Row],[Account_key]],tbl_COA[Account_key],tbl_COA[SubClass2],"Not Found")</f>
        <v>Cost of Sales</v>
      </c>
      <c r="J13764" t="str">
        <f>_xlfn.XLOOKUP(tbl_GL[[#This Row],[Account_key]],tbl_COA[Account_key],tbl_COA[SubAccount],,0)</f>
        <v>Cost of Sales</v>
      </c>
      <c r="K13764">
        <f>YEAR(tbl_GL[[#This Row],[Date]])</f>
        <v>2018</v>
      </c>
    </row>
    <row r="13765" spans="1:11" hidden="1" x14ac:dyDescent="0.35">
      <c r="A13765">
        <v>384.2</v>
      </c>
      <c r="B13765" s="24">
        <v>43323</v>
      </c>
      <c r="C13765">
        <v>6</v>
      </c>
      <c r="D13765" s="13">
        <v>60</v>
      </c>
      <c r="E13765" s="13" t="s">
        <v>4</v>
      </c>
      <c r="F13765" s="17">
        <v>-3210</v>
      </c>
      <c r="G13765" t="str">
        <f>_xlfn.XLOOKUP(tbl_GL[[#This Row],[Account_key]],tbl_COA[Account_key],tbl_COA[Class],"Not Found")</f>
        <v>Assets</v>
      </c>
      <c r="H13765" t="str">
        <f>_xlfn.XLOOKUP(tbl_GL[[#This Row],[Account_key]],tbl_COA[Account_key],tbl_COA[SubClass],"Not Found")</f>
        <v>Assets</v>
      </c>
      <c r="I13765" t="str">
        <f>_xlfn.XLOOKUP(tbl_GL[[#This Row],[Account_key]],tbl_COA[Account_key],tbl_COA[SubClass2],"Not Found")</f>
        <v>Current Assets</v>
      </c>
      <c r="J13765" t="str">
        <f>_xlfn.XLOOKUP(tbl_GL[[#This Row],[Account_key]],tbl_COA[Account_key],tbl_COA[SubAccount],,0)</f>
        <v>Inventory</v>
      </c>
      <c r="K13765">
        <f>YEAR(tbl_GL[[#This Row],[Date]])</f>
        <v>2018</v>
      </c>
    </row>
    <row r="13766" spans="1:11" hidden="1" x14ac:dyDescent="0.35">
      <c r="A13766">
        <v>385.1</v>
      </c>
      <c r="B13766" s="24">
        <v>43323</v>
      </c>
      <c r="C13766">
        <v>6</v>
      </c>
      <c r="D13766" s="13">
        <v>210</v>
      </c>
      <c r="E13766" s="13" t="s">
        <v>8</v>
      </c>
      <c r="F13766" s="17">
        <v>8024</v>
      </c>
      <c r="G13766" t="str">
        <f>_xlfn.XLOOKUP(tbl_GL[[#This Row],[Account_key]],tbl_COA[Account_key],tbl_COA[Class],"Not Found")</f>
        <v>Trading account</v>
      </c>
      <c r="H13766" t="str">
        <f>_xlfn.XLOOKUP(tbl_GL[[#This Row],[Account_key]],tbl_COA[Account_key],tbl_COA[SubClass],"Not Found")</f>
        <v>Sales</v>
      </c>
      <c r="I13766" t="str">
        <f>_xlfn.XLOOKUP(tbl_GL[[#This Row],[Account_key]],tbl_COA[Account_key],tbl_COA[SubClass2],"Not Found")</f>
        <v>Sales</v>
      </c>
      <c r="J13766" t="str">
        <f>_xlfn.XLOOKUP(tbl_GL[[#This Row],[Account_key]],tbl_COA[Account_key],tbl_COA[SubAccount],,0)</f>
        <v>Sales</v>
      </c>
      <c r="K13766">
        <f>YEAR(tbl_GL[[#This Row],[Date]])</f>
        <v>2018</v>
      </c>
    </row>
    <row r="13767" spans="1:11" hidden="1" x14ac:dyDescent="0.35">
      <c r="A13767">
        <v>385.2</v>
      </c>
      <c r="B13767" s="24">
        <v>43323</v>
      </c>
      <c r="C13767">
        <v>6</v>
      </c>
      <c r="D13767" s="13">
        <v>30</v>
      </c>
      <c r="E13767" s="13" t="s">
        <v>8</v>
      </c>
      <c r="F13767" s="17">
        <v>8024</v>
      </c>
      <c r="G13767" t="str">
        <f>_xlfn.XLOOKUP(tbl_GL[[#This Row],[Account_key]],tbl_COA[Account_key],tbl_COA[Class],"Not Found")</f>
        <v>Assets</v>
      </c>
      <c r="H13767" t="str">
        <f>_xlfn.XLOOKUP(tbl_GL[[#This Row],[Account_key]],tbl_COA[Account_key],tbl_COA[SubClass],"Not Found")</f>
        <v>Assets</v>
      </c>
      <c r="I13767" t="str">
        <f>_xlfn.XLOOKUP(tbl_GL[[#This Row],[Account_key]],tbl_COA[Account_key],tbl_COA[SubClass2],"Not Found")</f>
        <v>Current Assets</v>
      </c>
      <c r="J13767" t="str">
        <f>_xlfn.XLOOKUP(tbl_GL[[#This Row],[Account_key]],tbl_COA[Account_key],tbl_COA[SubAccount],,0)</f>
        <v>Trade Receivables</v>
      </c>
      <c r="K13767">
        <f>YEAR(tbl_GL[[#This Row],[Date]])</f>
        <v>2018</v>
      </c>
    </row>
    <row r="13768" spans="1:11" hidden="1" x14ac:dyDescent="0.35">
      <c r="A13768">
        <v>386.1</v>
      </c>
      <c r="B13768" s="24">
        <v>43324</v>
      </c>
      <c r="C13768">
        <v>6</v>
      </c>
      <c r="D13768" s="13">
        <v>10</v>
      </c>
      <c r="E13768" s="13" t="s">
        <v>98</v>
      </c>
      <c r="F13768" s="17">
        <v>-751</v>
      </c>
      <c r="G13768" t="str">
        <f>_xlfn.XLOOKUP(tbl_GL[[#This Row],[Account_key]],tbl_COA[Account_key],tbl_COA[Class],"Not Found")</f>
        <v>Assets</v>
      </c>
      <c r="H13768" t="str">
        <f>_xlfn.XLOOKUP(tbl_GL[[#This Row],[Account_key]],tbl_COA[Account_key],tbl_COA[SubClass],"Not Found")</f>
        <v>Assets</v>
      </c>
      <c r="I13768" t="str">
        <f>_xlfn.XLOOKUP(tbl_GL[[#This Row],[Account_key]],tbl_COA[Account_key],tbl_COA[SubClass2],"Not Found")</f>
        <v>Current Assets</v>
      </c>
      <c r="J13768" t="str">
        <f>_xlfn.XLOOKUP(tbl_GL[[#This Row],[Account_key]],tbl_COA[Account_key],tbl_COA[SubAccount],,0)</f>
        <v>Cash at Bank</v>
      </c>
      <c r="K13768">
        <f>YEAR(tbl_GL[[#This Row],[Date]])</f>
        <v>2018</v>
      </c>
    </row>
    <row r="13769" spans="1:11" hidden="1" x14ac:dyDescent="0.35">
      <c r="A13769">
        <v>386.2</v>
      </c>
      <c r="B13769" s="24">
        <v>43324</v>
      </c>
      <c r="C13769">
        <v>6</v>
      </c>
      <c r="D13769" s="13">
        <v>120</v>
      </c>
      <c r="E13769" s="13" t="s">
        <v>98</v>
      </c>
      <c r="F13769" s="17">
        <v>-751</v>
      </c>
      <c r="G13769" t="str">
        <f>_xlfn.XLOOKUP(tbl_GL[[#This Row],[Account_key]],tbl_COA[Account_key],tbl_COA[Class],"Not Found")</f>
        <v>Liabilities and Owners Equity</v>
      </c>
      <c r="H13769" t="str">
        <f>_xlfn.XLOOKUP(tbl_GL[[#This Row],[Account_key]],tbl_COA[Account_key],tbl_COA[SubClass],"Not Found")</f>
        <v>Liabilities</v>
      </c>
      <c r="I13769" t="str">
        <f>_xlfn.XLOOKUP(tbl_GL[[#This Row],[Account_key]],tbl_COA[Account_key],tbl_COA[SubClass2],"Not Found")</f>
        <v>Current Liabilities</v>
      </c>
      <c r="J13769" t="str">
        <f>_xlfn.XLOOKUP(tbl_GL[[#This Row],[Account_key]],tbl_COA[Account_key],tbl_COA[SubAccount],,0)</f>
        <v>Accrued Expenses</v>
      </c>
      <c r="K13769">
        <f>YEAR(tbl_GL[[#This Row],[Date]])</f>
        <v>2018</v>
      </c>
    </row>
    <row r="13770" spans="1:11" hidden="1" x14ac:dyDescent="0.35">
      <c r="A13770">
        <v>387.1</v>
      </c>
      <c r="B13770" s="24">
        <v>43325</v>
      </c>
      <c r="C13770">
        <v>6</v>
      </c>
      <c r="D13770" s="13">
        <v>260</v>
      </c>
      <c r="E13770" s="13" t="s">
        <v>97</v>
      </c>
      <c r="F13770" s="17">
        <v>-1239</v>
      </c>
      <c r="G13770" t="str">
        <f>_xlfn.XLOOKUP(tbl_GL[[#This Row],[Account_key]],tbl_COA[Account_key],tbl_COA[Class],"Not Found")</f>
        <v>Operating account</v>
      </c>
      <c r="H13770" t="str">
        <f>_xlfn.XLOOKUP(tbl_GL[[#This Row],[Account_key]],tbl_COA[Account_key],tbl_COA[SubClass],"Not Found")</f>
        <v>Operating Expenses</v>
      </c>
      <c r="I13770" t="str">
        <f>_xlfn.XLOOKUP(tbl_GL[[#This Row],[Account_key]],tbl_COA[Account_key],tbl_COA[SubClass2],"Not Found")</f>
        <v>Marketing</v>
      </c>
      <c r="J13770" t="str">
        <f>_xlfn.XLOOKUP(tbl_GL[[#This Row],[Account_key]],tbl_COA[Account_key],tbl_COA[SubAccount],,0)</f>
        <v>Commissions</v>
      </c>
      <c r="K13770">
        <f>YEAR(tbl_GL[[#This Row],[Date]])</f>
        <v>2018</v>
      </c>
    </row>
    <row r="13771" spans="1:11" hidden="1" x14ac:dyDescent="0.35">
      <c r="A13771">
        <v>387.2</v>
      </c>
      <c r="B13771" s="24">
        <v>43325</v>
      </c>
      <c r="C13771">
        <v>6</v>
      </c>
      <c r="D13771" s="13">
        <v>120</v>
      </c>
      <c r="E13771" s="13" t="s">
        <v>97</v>
      </c>
      <c r="F13771" s="17">
        <v>1239</v>
      </c>
      <c r="G13771" t="str">
        <f>_xlfn.XLOOKUP(tbl_GL[[#This Row],[Account_key]],tbl_COA[Account_key],tbl_COA[Class],"Not Found")</f>
        <v>Liabilities and Owners Equity</v>
      </c>
      <c r="H13771" t="str">
        <f>_xlfn.XLOOKUP(tbl_GL[[#This Row],[Account_key]],tbl_COA[Account_key],tbl_COA[SubClass],"Not Found")</f>
        <v>Liabilities</v>
      </c>
      <c r="I13771" t="str">
        <f>_xlfn.XLOOKUP(tbl_GL[[#This Row],[Account_key]],tbl_COA[Account_key],tbl_COA[SubClass2],"Not Found")</f>
        <v>Current Liabilities</v>
      </c>
      <c r="J13771" t="str">
        <f>_xlfn.XLOOKUP(tbl_GL[[#This Row],[Account_key]],tbl_COA[Account_key],tbl_COA[SubAccount],,0)</f>
        <v>Accrued Expenses</v>
      </c>
      <c r="K13771">
        <f>YEAR(tbl_GL[[#This Row],[Date]])</f>
        <v>2018</v>
      </c>
    </row>
    <row r="13772" spans="1:11" hidden="1" x14ac:dyDescent="0.35">
      <c r="A13772">
        <v>388.1</v>
      </c>
      <c r="B13772" s="24">
        <v>43326</v>
      </c>
      <c r="C13772">
        <v>6</v>
      </c>
      <c r="D13772" s="13">
        <v>30</v>
      </c>
      <c r="E13772" s="13" t="s">
        <v>80</v>
      </c>
      <c r="F13772" s="17">
        <v>-7304</v>
      </c>
      <c r="G13772" t="str">
        <f>_xlfn.XLOOKUP(tbl_GL[[#This Row],[Account_key]],tbl_COA[Account_key],tbl_COA[Class],"Not Found")</f>
        <v>Assets</v>
      </c>
      <c r="H13772" t="str">
        <f>_xlfn.XLOOKUP(tbl_GL[[#This Row],[Account_key]],tbl_COA[Account_key],tbl_COA[SubClass],"Not Found")</f>
        <v>Assets</v>
      </c>
      <c r="I13772" t="str">
        <f>_xlfn.XLOOKUP(tbl_GL[[#This Row],[Account_key]],tbl_COA[Account_key],tbl_COA[SubClass2],"Not Found")</f>
        <v>Current Assets</v>
      </c>
      <c r="J13772" t="str">
        <f>_xlfn.XLOOKUP(tbl_GL[[#This Row],[Account_key]],tbl_COA[Account_key],tbl_COA[SubAccount],,0)</f>
        <v>Trade Receivables</v>
      </c>
      <c r="K13772">
        <f>YEAR(tbl_GL[[#This Row],[Date]])</f>
        <v>2018</v>
      </c>
    </row>
    <row r="13773" spans="1:11" hidden="1" x14ac:dyDescent="0.35">
      <c r="A13773">
        <v>388.2</v>
      </c>
      <c r="B13773" s="24">
        <v>43326</v>
      </c>
      <c r="C13773">
        <v>6</v>
      </c>
      <c r="D13773" s="13">
        <v>10</v>
      </c>
      <c r="E13773" s="13" t="s">
        <v>80</v>
      </c>
      <c r="F13773" s="17">
        <v>7304</v>
      </c>
      <c r="G13773" t="str">
        <f>_xlfn.XLOOKUP(tbl_GL[[#This Row],[Account_key]],tbl_COA[Account_key],tbl_COA[Class],"Not Found")</f>
        <v>Assets</v>
      </c>
      <c r="H13773" t="str">
        <f>_xlfn.XLOOKUP(tbl_GL[[#This Row],[Account_key]],tbl_COA[Account_key],tbl_COA[SubClass],"Not Found")</f>
        <v>Assets</v>
      </c>
      <c r="I13773" t="str">
        <f>_xlfn.XLOOKUP(tbl_GL[[#This Row],[Account_key]],tbl_COA[Account_key],tbl_COA[SubClass2],"Not Found")</f>
        <v>Current Assets</v>
      </c>
      <c r="J13773" t="str">
        <f>_xlfn.XLOOKUP(tbl_GL[[#This Row],[Account_key]],tbl_COA[Account_key],tbl_COA[SubAccount],,0)</f>
        <v>Cash at Bank</v>
      </c>
      <c r="K13773">
        <f>YEAR(tbl_GL[[#This Row],[Date]])</f>
        <v>2018</v>
      </c>
    </row>
    <row r="13774" spans="1:11" hidden="1" x14ac:dyDescent="0.35">
      <c r="A13774">
        <v>389.1</v>
      </c>
      <c r="B13774" s="24">
        <v>43327</v>
      </c>
      <c r="C13774">
        <v>6</v>
      </c>
      <c r="D13774" s="13">
        <v>10</v>
      </c>
      <c r="E13774" s="13" t="s">
        <v>112</v>
      </c>
      <c r="F13774" s="17">
        <v>-140</v>
      </c>
      <c r="G13774" t="str">
        <f>_xlfn.XLOOKUP(tbl_GL[[#This Row],[Account_key]],tbl_COA[Account_key],tbl_COA[Class],"Not Found")</f>
        <v>Assets</v>
      </c>
      <c r="H13774" t="str">
        <f>_xlfn.XLOOKUP(tbl_GL[[#This Row],[Account_key]],tbl_COA[Account_key],tbl_COA[SubClass],"Not Found")</f>
        <v>Assets</v>
      </c>
      <c r="I13774" t="str">
        <f>_xlfn.XLOOKUP(tbl_GL[[#This Row],[Account_key]],tbl_COA[Account_key],tbl_COA[SubClass2],"Not Found")</f>
        <v>Current Assets</v>
      </c>
      <c r="J13774" t="str">
        <f>_xlfn.XLOOKUP(tbl_GL[[#This Row],[Account_key]],tbl_COA[Account_key],tbl_COA[SubAccount],,0)</f>
        <v>Cash at Bank</v>
      </c>
      <c r="K13774">
        <f>YEAR(tbl_GL[[#This Row],[Date]])</f>
        <v>2018</v>
      </c>
    </row>
    <row r="13775" spans="1:11" hidden="1" x14ac:dyDescent="0.35">
      <c r="A13775">
        <v>389.2</v>
      </c>
      <c r="B13775" s="24">
        <v>43327</v>
      </c>
      <c r="C13775">
        <v>6</v>
      </c>
      <c r="D13775" s="13">
        <v>121</v>
      </c>
      <c r="E13775" s="13" t="s">
        <v>112</v>
      </c>
      <c r="F13775" s="17">
        <v>-140</v>
      </c>
      <c r="G13775" t="str">
        <f>_xlfn.XLOOKUP(tbl_GL[[#This Row],[Account_key]],tbl_COA[Account_key],tbl_COA[Class],"Not Found")</f>
        <v>Liabilities and Owners Equity</v>
      </c>
      <c r="H13775" t="str">
        <f>_xlfn.XLOOKUP(tbl_GL[[#This Row],[Account_key]],tbl_COA[Account_key],tbl_COA[SubClass],"Not Found")</f>
        <v>Liabilities</v>
      </c>
      <c r="I13775" t="str">
        <f>_xlfn.XLOOKUP(tbl_GL[[#This Row],[Account_key]],tbl_COA[Account_key],tbl_COA[SubClass2],"Not Found")</f>
        <v>Current Liabilities</v>
      </c>
      <c r="J13775" t="str">
        <f>_xlfn.XLOOKUP(tbl_GL[[#This Row],[Account_key]],tbl_COA[Account_key],tbl_COA[SubAccount],,0)</f>
        <v>Interest Payable</v>
      </c>
      <c r="K13775">
        <f>YEAR(tbl_GL[[#This Row],[Date]])</f>
        <v>2018</v>
      </c>
    </row>
    <row r="13776" spans="1:11" hidden="1" x14ac:dyDescent="0.35">
      <c r="A13776">
        <v>390.1</v>
      </c>
      <c r="B13776" s="24">
        <v>43329</v>
      </c>
      <c r="C13776">
        <v>6</v>
      </c>
      <c r="D13776" s="13">
        <v>350</v>
      </c>
      <c r="E13776" s="13" t="s">
        <v>99</v>
      </c>
      <c r="F13776" s="17">
        <v>-58</v>
      </c>
      <c r="G13776" t="str">
        <f>_xlfn.XLOOKUP(tbl_GL[[#This Row],[Account_key]],tbl_COA[Account_key],tbl_COA[Class],"Not Found")</f>
        <v>Operating account</v>
      </c>
      <c r="H13776" t="str">
        <f>_xlfn.XLOOKUP(tbl_GL[[#This Row],[Account_key]],tbl_COA[Account_key],tbl_COA[SubClass],"Not Found")</f>
        <v>Operating Expenses</v>
      </c>
      <c r="I13776" t="str">
        <f>_xlfn.XLOOKUP(tbl_GL[[#This Row],[Account_key]],tbl_COA[Account_key],tbl_COA[SubClass2],"Not Found")</f>
        <v>Administration</v>
      </c>
      <c r="J13776" t="str">
        <f>_xlfn.XLOOKUP(tbl_GL[[#This Row],[Account_key]],tbl_COA[Account_key],tbl_COA[SubAccount],,0)</f>
        <v>Other Expenses</v>
      </c>
      <c r="K13776">
        <f>YEAR(tbl_GL[[#This Row],[Date]])</f>
        <v>2018</v>
      </c>
    </row>
    <row r="13777" spans="1:11" hidden="1" x14ac:dyDescent="0.35">
      <c r="A13777">
        <v>390.2</v>
      </c>
      <c r="B13777" s="24">
        <v>43329</v>
      </c>
      <c r="C13777">
        <v>6</v>
      </c>
      <c r="D13777" s="13">
        <v>20</v>
      </c>
      <c r="E13777" s="13" t="s">
        <v>99</v>
      </c>
      <c r="F13777" s="17">
        <v>-58</v>
      </c>
      <c r="G13777" t="str">
        <f>_xlfn.XLOOKUP(tbl_GL[[#This Row],[Account_key]],tbl_COA[Account_key],tbl_COA[Class],"Not Found")</f>
        <v>Assets</v>
      </c>
      <c r="H13777" t="str">
        <f>_xlfn.XLOOKUP(tbl_GL[[#This Row],[Account_key]],tbl_COA[Account_key],tbl_COA[SubClass],"Not Found")</f>
        <v>Assets</v>
      </c>
      <c r="I13777" t="str">
        <f>_xlfn.XLOOKUP(tbl_GL[[#This Row],[Account_key]],tbl_COA[Account_key],tbl_COA[SubClass2],"Not Found")</f>
        <v>Current Assets</v>
      </c>
      <c r="J13777" t="str">
        <f>_xlfn.XLOOKUP(tbl_GL[[#This Row],[Account_key]],tbl_COA[Account_key],tbl_COA[SubAccount],,0)</f>
        <v>Cash in hand</v>
      </c>
      <c r="K13777">
        <f>YEAR(tbl_GL[[#This Row],[Date]])</f>
        <v>2018</v>
      </c>
    </row>
    <row r="13778" spans="1:11" hidden="1" x14ac:dyDescent="0.35">
      <c r="A13778">
        <v>391.1</v>
      </c>
      <c r="B13778" s="24">
        <v>43329</v>
      </c>
      <c r="C13778">
        <v>6</v>
      </c>
      <c r="D13778" s="13">
        <v>260</v>
      </c>
      <c r="E13778" s="13" t="s">
        <v>97</v>
      </c>
      <c r="F13778" s="17">
        <v>-1093</v>
      </c>
      <c r="G13778" t="str">
        <f>_xlfn.XLOOKUP(tbl_GL[[#This Row],[Account_key]],tbl_COA[Account_key],tbl_COA[Class],"Not Found")</f>
        <v>Operating account</v>
      </c>
      <c r="H13778" t="str">
        <f>_xlfn.XLOOKUP(tbl_GL[[#This Row],[Account_key]],tbl_COA[Account_key],tbl_COA[SubClass],"Not Found")</f>
        <v>Operating Expenses</v>
      </c>
      <c r="I13778" t="str">
        <f>_xlfn.XLOOKUP(tbl_GL[[#This Row],[Account_key]],tbl_COA[Account_key],tbl_COA[SubClass2],"Not Found")</f>
        <v>Marketing</v>
      </c>
      <c r="J13778" t="str">
        <f>_xlfn.XLOOKUP(tbl_GL[[#This Row],[Account_key]],tbl_COA[Account_key],tbl_COA[SubAccount],,0)</f>
        <v>Commissions</v>
      </c>
      <c r="K13778">
        <f>YEAR(tbl_GL[[#This Row],[Date]])</f>
        <v>2018</v>
      </c>
    </row>
    <row r="13779" spans="1:11" hidden="1" x14ac:dyDescent="0.35">
      <c r="A13779">
        <v>391.2</v>
      </c>
      <c r="B13779" s="24">
        <v>43329</v>
      </c>
      <c r="C13779">
        <v>6</v>
      </c>
      <c r="D13779" s="13">
        <v>120</v>
      </c>
      <c r="E13779" s="13" t="s">
        <v>97</v>
      </c>
      <c r="F13779" s="17">
        <v>1093</v>
      </c>
      <c r="G13779" t="str">
        <f>_xlfn.XLOOKUP(tbl_GL[[#This Row],[Account_key]],tbl_COA[Account_key],tbl_COA[Class],"Not Found")</f>
        <v>Liabilities and Owners Equity</v>
      </c>
      <c r="H13779" t="str">
        <f>_xlfn.XLOOKUP(tbl_GL[[#This Row],[Account_key]],tbl_COA[Account_key],tbl_COA[SubClass],"Not Found")</f>
        <v>Liabilities</v>
      </c>
      <c r="I13779" t="str">
        <f>_xlfn.XLOOKUP(tbl_GL[[#This Row],[Account_key]],tbl_COA[Account_key],tbl_COA[SubClass2],"Not Found")</f>
        <v>Current Liabilities</v>
      </c>
      <c r="J13779" t="str">
        <f>_xlfn.XLOOKUP(tbl_GL[[#This Row],[Account_key]],tbl_COA[Account_key],tbl_COA[SubAccount],,0)</f>
        <v>Accrued Expenses</v>
      </c>
      <c r="K13779">
        <f>YEAR(tbl_GL[[#This Row],[Date]])</f>
        <v>2018</v>
      </c>
    </row>
    <row r="13780" spans="1:11" hidden="1" x14ac:dyDescent="0.35">
      <c r="A13780">
        <v>392.1</v>
      </c>
      <c r="B13780" s="24">
        <v>43330</v>
      </c>
      <c r="C13780">
        <v>6</v>
      </c>
      <c r="D13780" s="13">
        <v>230</v>
      </c>
      <c r="E13780" s="13" t="s">
        <v>4</v>
      </c>
      <c r="F13780" s="17">
        <v>-259</v>
      </c>
      <c r="G13780" t="str">
        <f>_xlfn.XLOOKUP(tbl_GL[[#This Row],[Account_key]],tbl_COA[Account_key],tbl_COA[Class],"Not Found")</f>
        <v>Trading account</v>
      </c>
      <c r="H13780" t="str">
        <f>_xlfn.XLOOKUP(tbl_GL[[#This Row],[Account_key]],tbl_COA[Account_key],tbl_COA[SubClass],"Not Found")</f>
        <v>Cost of Sales</v>
      </c>
      <c r="I13780" t="str">
        <f>_xlfn.XLOOKUP(tbl_GL[[#This Row],[Account_key]],tbl_COA[Account_key],tbl_COA[SubClass2],"Not Found")</f>
        <v>Cost of Sales</v>
      </c>
      <c r="J13780" t="str">
        <f>_xlfn.XLOOKUP(tbl_GL[[#This Row],[Account_key]],tbl_COA[Account_key],tbl_COA[SubAccount],,0)</f>
        <v>Cost of Sales</v>
      </c>
      <c r="K13780">
        <f>YEAR(tbl_GL[[#This Row],[Date]])</f>
        <v>2018</v>
      </c>
    </row>
    <row r="13781" spans="1:11" hidden="1" x14ac:dyDescent="0.35">
      <c r="A13781">
        <v>392.2</v>
      </c>
      <c r="B13781" s="24">
        <v>43330</v>
      </c>
      <c r="C13781">
        <v>6</v>
      </c>
      <c r="D13781" s="13">
        <v>60</v>
      </c>
      <c r="E13781" s="13" t="s">
        <v>4</v>
      </c>
      <c r="F13781" s="17">
        <v>-259</v>
      </c>
      <c r="G13781" t="str">
        <f>_xlfn.XLOOKUP(tbl_GL[[#This Row],[Account_key]],tbl_COA[Account_key],tbl_COA[Class],"Not Found")</f>
        <v>Assets</v>
      </c>
      <c r="H13781" t="str">
        <f>_xlfn.XLOOKUP(tbl_GL[[#This Row],[Account_key]],tbl_COA[Account_key],tbl_COA[SubClass],"Not Found")</f>
        <v>Assets</v>
      </c>
      <c r="I13781" t="str">
        <f>_xlfn.XLOOKUP(tbl_GL[[#This Row],[Account_key]],tbl_COA[Account_key],tbl_COA[SubClass2],"Not Found")</f>
        <v>Current Assets</v>
      </c>
      <c r="J13781" t="str">
        <f>_xlfn.XLOOKUP(tbl_GL[[#This Row],[Account_key]],tbl_COA[Account_key],tbl_COA[SubAccount],,0)</f>
        <v>Inventory</v>
      </c>
      <c r="K13781">
        <f>YEAR(tbl_GL[[#This Row],[Date]])</f>
        <v>2018</v>
      </c>
    </row>
    <row r="13782" spans="1:11" hidden="1" x14ac:dyDescent="0.35">
      <c r="A13782">
        <v>393.1</v>
      </c>
      <c r="B13782" s="24">
        <v>43330</v>
      </c>
      <c r="C13782">
        <v>6</v>
      </c>
      <c r="D13782" s="13">
        <v>210</v>
      </c>
      <c r="E13782" s="13" t="s">
        <v>8</v>
      </c>
      <c r="F13782" s="17">
        <v>646</v>
      </c>
      <c r="G13782" t="str">
        <f>_xlfn.XLOOKUP(tbl_GL[[#This Row],[Account_key]],tbl_COA[Account_key],tbl_COA[Class],"Not Found")</f>
        <v>Trading account</v>
      </c>
      <c r="H13782" t="str">
        <f>_xlfn.XLOOKUP(tbl_GL[[#This Row],[Account_key]],tbl_COA[Account_key],tbl_COA[SubClass],"Not Found")</f>
        <v>Sales</v>
      </c>
      <c r="I13782" t="str">
        <f>_xlfn.XLOOKUP(tbl_GL[[#This Row],[Account_key]],tbl_COA[Account_key],tbl_COA[SubClass2],"Not Found")</f>
        <v>Sales</v>
      </c>
      <c r="J13782" t="str">
        <f>_xlfn.XLOOKUP(tbl_GL[[#This Row],[Account_key]],tbl_COA[Account_key],tbl_COA[SubAccount],,0)</f>
        <v>Sales</v>
      </c>
      <c r="K13782">
        <f>YEAR(tbl_GL[[#This Row],[Date]])</f>
        <v>2018</v>
      </c>
    </row>
    <row r="13783" spans="1:11" hidden="1" x14ac:dyDescent="0.35">
      <c r="A13783">
        <v>393.2</v>
      </c>
      <c r="B13783" s="24">
        <v>43330</v>
      </c>
      <c r="C13783">
        <v>6</v>
      </c>
      <c r="D13783" s="13">
        <v>30</v>
      </c>
      <c r="E13783" s="13" t="s">
        <v>8</v>
      </c>
      <c r="F13783" s="17">
        <v>646</v>
      </c>
      <c r="G13783" t="str">
        <f>_xlfn.XLOOKUP(tbl_GL[[#This Row],[Account_key]],tbl_COA[Account_key],tbl_COA[Class],"Not Found")</f>
        <v>Assets</v>
      </c>
      <c r="H13783" t="str">
        <f>_xlfn.XLOOKUP(tbl_GL[[#This Row],[Account_key]],tbl_COA[Account_key],tbl_COA[SubClass],"Not Found")</f>
        <v>Assets</v>
      </c>
      <c r="I13783" t="str">
        <f>_xlfn.XLOOKUP(tbl_GL[[#This Row],[Account_key]],tbl_COA[Account_key],tbl_COA[SubClass2],"Not Found")</f>
        <v>Current Assets</v>
      </c>
      <c r="J13783" t="str">
        <f>_xlfn.XLOOKUP(tbl_GL[[#This Row],[Account_key]],tbl_COA[Account_key],tbl_COA[SubAccount],,0)</f>
        <v>Trade Receivables</v>
      </c>
      <c r="K13783">
        <f>YEAR(tbl_GL[[#This Row],[Date]])</f>
        <v>2018</v>
      </c>
    </row>
    <row r="13784" spans="1:11" hidden="1" x14ac:dyDescent="0.35">
      <c r="A13784">
        <v>394.1</v>
      </c>
      <c r="B13784" s="24">
        <v>43331</v>
      </c>
      <c r="C13784">
        <v>6</v>
      </c>
      <c r="D13784" s="13">
        <v>230</v>
      </c>
      <c r="E13784" s="13" t="s">
        <v>4</v>
      </c>
      <c r="F13784" s="17">
        <v>-835</v>
      </c>
      <c r="G13784" t="str">
        <f>_xlfn.XLOOKUP(tbl_GL[[#This Row],[Account_key]],tbl_COA[Account_key],tbl_COA[Class],"Not Found")</f>
        <v>Trading account</v>
      </c>
      <c r="H13784" t="str">
        <f>_xlfn.XLOOKUP(tbl_GL[[#This Row],[Account_key]],tbl_COA[Account_key],tbl_COA[SubClass],"Not Found")</f>
        <v>Cost of Sales</v>
      </c>
      <c r="I13784" t="str">
        <f>_xlfn.XLOOKUP(tbl_GL[[#This Row],[Account_key]],tbl_COA[Account_key],tbl_COA[SubClass2],"Not Found")</f>
        <v>Cost of Sales</v>
      </c>
      <c r="J13784" t="str">
        <f>_xlfn.XLOOKUP(tbl_GL[[#This Row],[Account_key]],tbl_COA[Account_key],tbl_COA[SubAccount],,0)</f>
        <v>Cost of Sales</v>
      </c>
      <c r="K13784">
        <f>YEAR(tbl_GL[[#This Row],[Date]])</f>
        <v>2018</v>
      </c>
    </row>
    <row r="13785" spans="1:11" hidden="1" x14ac:dyDescent="0.35">
      <c r="A13785">
        <v>394.2</v>
      </c>
      <c r="B13785" s="24">
        <v>43331</v>
      </c>
      <c r="C13785">
        <v>6</v>
      </c>
      <c r="D13785" s="13">
        <v>60</v>
      </c>
      <c r="E13785" s="13" t="s">
        <v>4</v>
      </c>
      <c r="F13785" s="17">
        <v>-835</v>
      </c>
      <c r="G13785" t="str">
        <f>_xlfn.XLOOKUP(tbl_GL[[#This Row],[Account_key]],tbl_COA[Account_key],tbl_COA[Class],"Not Found")</f>
        <v>Assets</v>
      </c>
      <c r="H13785" t="str">
        <f>_xlfn.XLOOKUP(tbl_GL[[#This Row],[Account_key]],tbl_COA[Account_key],tbl_COA[SubClass],"Not Found")</f>
        <v>Assets</v>
      </c>
      <c r="I13785" t="str">
        <f>_xlfn.XLOOKUP(tbl_GL[[#This Row],[Account_key]],tbl_COA[Account_key],tbl_COA[SubClass2],"Not Found")</f>
        <v>Current Assets</v>
      </c>
      <c r="J13785" t="str">
        <f>_xlfn.XLOOKUP(tbl_GL[[#This Row],[Account_key]],tbl_COA[Account_key],tbl_COA[SubAccount],,0)</f>
        <v>Inventory</v>
      </c>
      <c r="K13785">
        <f>YEAR(tbl_GL[[#This Row],[Date]])</f>
        <v>2018</v>
      </c>
    </row>
    <row r="13786" spans="1:11" hidden="1" x14ac:dyDescent="0.35">
      <c r="A13786">
        <v>395.1</v>
      </c>
      <c r="B13786" s="24">
        <v>43331</v>
      </c>
      <c r="C13786">
        <v>6</v>
      </c>
      <c r="D13786" s="13">
        <v>210</v>
      </c>
      <c r="E13786" s="13" t="s">
        <v>7</v>
      </c>
      <c r="F13786" s="17">
        <v>1914</v>
      </c>
      <c r="G13786" t="str">
        <f>_xlfn.XLOOKUP(tbl_GL[[#This Row],[Account_key]],tbl_COA[Account_key],tbl_COA[Class],"Not Found")</f>
        <v>Trading account</v>
      </c>
      <c r="H13786" t="str">
        <f>_xlfn.XLOOKUP(tbl_GL[[#This Row],[Account_key]],tbl_COA[Account_key],tbl_COA[SubClass],"Not Found")</f>
        <v>Sales</v>
      </c>
      <c r="I13786" t="str">
        <f>_xlfn.XLOOKUP(tbl_GL[[#This Row],[Account_key]],tbl_COA[Account_key],tbl_COA[SubClass2],"Not Found")</f>
        <v>Sales</v>
      </c>
      <c r="J13786" t="str">
        <f>_xlfn.XLOOKUP(tbl_GL[[#This Row],[Account_key]],tbl_COA[Account_key],tbl_COA[SubAccount],,0)</f>
        <v>Sales</v>
      </c>
      <c r="K13786">
        <f>YEAR(tbl_GL[[#This Row],[Date]])</f>
        <v>2018</v>
      </c>
    </row>
    <row r="13787" spans="1:11" hidden="1" x14ac:dyDescent="0.35">
      <c r="A13787">
        <v>395.2</v>
      </c>
      <c r="B13787" s="24">
        <v>43331</v>
      </c>
      <c r="C13787">
        <v>6</v>
      </c>
      <c r="D13787" s="13">
        <v>10</v>
      </c>
      <c r="E13787" s="13" t="s">
        <v>7</v>
      </c>
      <c r="F13787" s="17">
        <v>1914</v>
      </c>
      <c r="G13787" t="str">
        <f>_xlfn.XLOOKUP(tbl_GL[[#This Row],[Account_key]],tbl_COA[Account_key],tbl_COA[Class],"Not Found")</f>
        <v>Assets</v>
      </c>
      <c r="H13787" t="str">
        <f>_xlfn.XLOOKUP(tbl_GL[[#This Row],[Account_key]],tbl_COA[Account_key],tbl_COA[SubClass],"Not Found")</f>
        <v>Assets</v>
      </c>
      <c r="I13787" t="str">
        <f>_xlfn.XLOOKUP(tbl_GL[[#This Row],[Account_key]],tbl_COA[Account_key],tbl_COA[SubClass2],"Not Found")</f>
        <v>Current Assets</v>
      </c>
      <c r="J13787" t="str">
        <f>_xlfn.XLOOKUP(tbl_GL[[#This Row],[Account_key]],tbl_COA[Account_key],tbl_COA[SubAccount],,0)</f>
        <v>Cash at Bank</v>
      </c>
      <c r="K13787">
        <f>YEAR(tbl_GL[[#This Row],[Date]])</f>
        <v>2018</v>
      </c>
    </row>
    <row r="13788" spans="1:11" hidden="1" x14ac:dyDescent="0.35">
      <c r="A13788">
        <v>396.1</v>
      </c>
      <c r="B13788" s="24">
        <v>43331</v>
      </c>
      <c r="C13788">
        <v>6</v>
      </c>
      <c r="D13788" s="13">
        <v>230</v>
      </c>
      <c r="E13788" s="13" t="s">
        <v>4</v>
      </c>
      <c r="F13788" s="17">
        <v>-3112</v>
      </c>
      <c r="G13788" t="str">
        <f>_xlfn.XLOOKUP(tbl_GL[[#This Row],[Account_key]],tbl_COA[Account_key],tbl_COA[Class],"Not Found")</f>
        <v>Trading account</v>
      </c>
      <c r="H13788" t="str">
        <f>_xlfn.XLOOKUP(tbl_GL[[#This Row],[Account_key]],tbl_COA[Account_key],tbl_COA[SubClass],"Not Found")</f>
        <v>Cost of Sales</v>
      </c>
      <c r="I13788" t="str">
        <f>_xlfn.XLOOKUP(tbl_GL[[#This Row],[Account_key]],tbl_COA[Account_key],tbl_COA[SubClass2],"Not Found")</f>
        <v>Cost of Sales</v>
      </c>
      <c r="J13788" t="str">
        <f>_xlfn.XLOOKUP(tbl_GL[[#This Row],[Account_key]],tbl_COA[Account_key],tbl_COA[SubAccount],,0)</f>
        <v>Cost of Sales</v>
      </c>
      <c r="K13788">
        <f>YEAR(tbl_GL[[#This Row],[Date]])</f>
        <v>2018</v>
      </c>
    </row>
    <row r="13789" spans="1:11" hidden="1" x14ac:dyDescent="0.35">
      <c r="A13789">
        <v>396.2</v>
      </c>
      <c r="B13789" s="24">
        <v>43331</v>
      </c>
      <c r="C13789">
        <v>6</v>
      </c>
      <c r="D13789" s="13">
        <v>60</v>
      </c>
      <c r="E13789" s="13" t="s">
        <v>4</v>
      </c>
      <c r="F13789" s="17">
        <v>-3112</v>
      </c>
      <c r="G13789" t="str">
        <f>_xlfn.XLOOKUP(tbl_GL[[#This Row],[Account_key]],tbl_COA[Account_key],tbl_COA[Class],"Not Found")</f>
        <v>Assets</v>
      </c>
      <c r="H13789" t="str">
        <f>_xlfn.XLOOKUP(tbl_GL[[#This Row],[Account_key]],tbl_COA[Account_key],tbl_COA[SubClass],"Not Found")</f>
        <v>Assets</v>
      </c>
      <c r="I13789" t="str">
        <f>_xlfn.XLOOKUP(tbl_GL[[#This Row],[Account_key]],tbl_COA[Account_key],tbl_COA[SubClass2],"Not Found")</f>
        <v>Current Assets</v>
      </c>
      <c r="J13789" t="str">
        <f>_xlfn.XLOOKUP(tbl_GL[[#This Row],[Account_key]],tbl_COA[Account_key],tbl_COA[SubAccount],,0)</f>
        <v>Inventory</v>
      </c>
      <c r="K13789">
        <f>YEAR(tbl_GL[[#This Row],[Date]])</f>
        <v>2018</v>
      </c>
    </row>
    <row r="13790" spans="1:11" hidden="1" x14ac:dyDescent="0.35">
      <c r="A13790">
        <v>397.1</v>
      </c>
      <c r="B13790" s="24">
        <v>43331</v>
      </c>
      <c r="C13790">
        <v>6</v>
      </c>
      <c r="D13790" s="13">
        <v>30</v>
      </c>
      <c r="E13790" s="13" t="s">
        <v>80</v>
      </c>
      <c r="F13790" s="17">
        <v>-7207</v>
      </c>
      <c r="G13790" t="str">
        <f>_xlfn.XLOOKUP(tbl_GL[[#This Row],[Account_key]],tbl_COA[Account_key],tbl_COA[Class],"Not Found")</f>
        <v>Assets</v>
      </c>
      <c r="H13790" t="str">
        <f>_xlfn.XLOOKUP(tbl_GL[[#This Row],[Account_key]],tbl_COA[Account_key],tbl_COA[SubClass],"Not Found")</f>
        <v>Assets</v>
      </c>
      <c r="I13790" t="str">
        <f>_xlfn.XLOOKUP(tbl_GL[[#This Row],[Account_key]],tbl_COA[Account_key],tbl_COA[SubClass2],"Not Found")</f>
        <v>Current Assets</v>
      </c>
      <c r="J13790" t="str">
        <f>_xlfn.XLOOKUP(tbl_GL[[#This Row],[Account_key]],tbl_COA[Account_key],tbl_COA[SubAccount],,0)</f>
        <v>Trade Receivables</v>
      </c>
      <c r="K13790">
        <f>YEAR(tbl_GL[[#This Row],[Date]])</f>
        <v>2018</v>
      </c>
    </row>
    <row r="13791" spans="1:11" hidden="1" x14ac:dyDescent="0.35">
      <c r="A13791">
        <v>397.2</v>
      </c>
      <c r="B13791" s="24">
        <v>43331</v>
      </c>
      <c r="C13791">
        <v>6</v>
      </c>
      <c r="D13791" s="13">
        <v>10</v>
      </c>
      <c r="E13791" s="13" t="s">
        <v>80</v>
      </c>
      <c r="F13791" s="17">
        <v>7207</v>
      </c>
      <c r="G13791" t="str">
        <f>_xlfn.XLOOKUP(tbl_GL[[#This Row],[Account_key]],tbl_COA[Account_key],tbl_COA[Class],"Not Found")</f>
        <v>Assets</v>
      </c>
      <c r="H13791" t="str">
        <f>_xlfn.XLOOKUP(tbl_GL[[#This Row],[Account_key]],tbl_COA[Account_key],tbl_COA[SubClass],"Not Found")</f>
        <v>Assets</v>
      </c>
      <c r="I13791" t="str">
        <f>_xlfn.XLOOKUP(tbl_GL[[#This Row],[Account_key]],tbl_COA[Account_key],tbl_COA[SubClass2],"Not Found")</f>
        <v>Current Assets</v>
      </c>
      <c r="J13791" t="str">
        <f>_xlfn.XLOOKUP(tbl_GL[[#This Row],[Account_key]],tbl_COA[Account_key],tbl_COA[SubAccount],,0)</f>
        <v>Cash at Bank</v>
      </c>
      <c r="K13791">
        <f>YEAR(tbl_GL[[#This Row],[Date]])</f>
        <v>2018</v>
      </c>
    </row>
    <row r="13792" spans="1:11" hidden="1" x14ac:dyDescent="0.35">
      <c r="A13792">
        <v>398.1</v>
      </c>
      <c r="B13792" s="24">
        <v>43331</v>
      </c>
      <c r="C13792">
        <v>6</v>
      </c>
      <c r="D13792" s="13">
        <v>210</v>
      </c>
      <c r="E13792" s="13" t="s">
        <v>8</v>
      </c>
      <c r="F13792" s="17">
        <v>7780</v>
      </c>
      <c r="G13792" t="str">
        <f>_xlfn.XLOOKUP(tbl_GL[[#This Row],[Account_key]],tbl_COA[Account_key],tbl_COA[Class],"Not Found")</f>
        <v>Trading account</v>
      </c>
      <c r="H13792" t="str">
        <f>_xlfn.XLOOKUP(tbl_GL[[#This Row],[Account_key]],tbl_COA[Account_key],tbl_COA[SubClass],"Not Found")</f>
        <v>Sales</v>
      </c>
      <c r="I13792" t="str">
        <f>_xlfn.XLOOKUP(tbl_GL[[#This Row],[Account_key]],tbl_COA[Account_key],tbl_COA[SubClass2],"Not Found")</f>
        <v>Sales</v>
      </c>
      <c r="J13792" t="str">
        <f>_xlfn.XLOOKUP(tbl_GL[[#This Row],[Account_key]],tbl_COA[Account_key],tbl_COA[SubAccount],,0)</f>
        <v>Sales</v>
      </c>
      <c r="K13792">
        <f>YEAR(tbl_GL[[#This Row],[Date]])</f>
        <v>2018</v>
      </c>
    </row>
    <row r="13793" spans="1:11" hidden="1" x14ac:dyDescent="0.35">
      <c r="A13793">
        <v>398.2</v>
      </c>
      <c r="B13793" s="24">
        <v>43331</v>
      </c>
      <c r="C13793">
        <v>6</v>
      </c>
      <c r="D13793" s="13">
        <v>30</v>
      </c>
      <c r="E13793" s="13" t="s">
        <v>8</v>
      </c>
      <c r="F13793" s="17">
        <v>7780</v>
      </c>
      <c r="G13793" t="str">
        <f>_xlfn.XLOOKUP(tbl_GL[[#This Row],[Account_key]],tbl_COA[Account_key],tbl_COA[Class],"Not Found")</f>
        <v>Assets</v>
      </c>
      <c r="H13793" t="str">
        <f>_xlfn.XLOOKUP(tbl_GL[[#This Row],[Account_key]],tbl_COA[Account_key],tbl_COA[SubClass],"Not Found")</f>
        <v>Assets</v>
      </c>
      <c r="I13793" t="str">
        <f>_xlfn.XLOOKUP(tbl_GL[[#This Row],[Account_key]],tbl_COA[Account_key],tbl_COA[SubClass2],"Not Found")</f>
        <v>Current Assets</v>
      </c>
      <c r="J13793" t="str">
        <f>_xlfn.XLOOKUP(tbl_GL[[#This Row],[Account_key]],tbl_COA[Account_key],tbl_COA[SubAccount],,0)</f>
        <v>Trade Receivables</v>
      </c>
      <c r="K13793">
        <f>YEAR(tbl_GL[[#This Row],[Date]])</f>
        <v>2018</v>
      </c>
    </row>
    <row r="13794" spans="1:11" hidden="1" x14ac:dyDescent="0.35">
      <c r="A13794">
        <v>399.1</v>
      </c>
      <c r="B13794" s="24">
        <v>43332</v>
      </c>
      <c r="C13794">
        <v>6</v>
      </c>
      <c r="D13794" s="13">
        <v>260</v>
      </c>
      <c r="E13794" s="13" t="s">
        <v>97</v>
      </c>
      <c r="F13794" s="17">
        <v>-1500</v>
      </c>
      <c r="G13794" t="str">
        <f>_xlfn.XLOOKUP(tbl_GL[[#This Row],[Account_key]],tbl_COA[Account_key],tbl_COA[Class],"Not Found")</f>
        <v>Operating account</v>
      </c>
      <c r="H13794" t="str">
        <f>_xlfn.XLOOKUP(tbl_GL[[#This Row],[Account_key]],tbl_COA[Account_key],tbl_COA[SubClass],"Not Found")</f>
        <v>Operating Expenses</v>
      </c>
      <c r="I13794" t="str">
        <f>_xlfn.XLOOKUP(tbl_GL[[#This Row],[Account_key]],tbl_COA[Account_key],tbl_COA[SubClass2],"Not Found")</f>
        <v>Marketing</v>
      </c>
      <c r="J13794" t="str">
        <f>_xlfn.XLOOKUP(tbl_GL[[#This Row],[Account_key]],tbl_COA[Account_key],tbl_COA[SubAccount],,0)</f>
        <v>Commissions</v>
      </c>
      <c r="K13794">
        <f>YEAR(tbl_GL[[#This Row],[Date]])</f>
        <v>2018</v>
      </c>
    </row>
    <row r="13795" spans="1:11" hidden="1" x14ac:dyDescent="0.35">
      <c r="A13795">
        <v>399.2</v>
      </c>
      <c r="B13795" s="24">
        <v>43332</v>
      </c>
      <c r="C13795">
        <v>6</v>
      </c>
      <c r="D13795" s="13">
        <v>120</v>
      </c>
      <c r="E13795" s="13" t="s">
        <v>97</v>
      </c>
      <c r="F13795" s="17">
        <v>1500</v>
      </c>
      <c r="G13795" t="str">
        <f>_xlfn.XLOOKUP(tbl_GL[[#This Row],[Account_key]],tbl_COA[Account_key],tbl_COA[Class],"Not Found")</f>
        <v>Liabilities and Owners Equity</v>
      </c>
      <c r="H13795" t="str">
        <f>_xlfn.XLOOKUP(tbl_GL[[#This Row],[Account_key]],tbl_COA[Account_key],tbl_COA[SubClass],"Not Found")</f>
        <v>Liabilities</v>
      </c>
      <c r="I13795" t="str">
        <f>_xlfn.XLOOKUP(tbl_GL[[#This Row],[Account_key]],tbl_COA[Account_key],tbl_COA[SubClass2],"Not Found")</f>
        <v>Current Liabilities</v>
      </c>
      <c r="J13795" t="str">
        <f>_xlfn.XLOOKUP(tbl_GL[[#This Row],[Account_key]],tbl_COA[Account_key],tbl_COA[SubAccount],,0)</f>
        <v>Accrued Expenses</v>
      </c>
      <c r="K13795">
        <f>YEAR(tbl_GL[[#This Row],[Date]])</f>
        <v>2018</v>
      </c>
    </row>
    <row r="13796" spans="1:11" hidden="1" x14ac:dyDescent="0.35">
      <c r="A13796">
        <v>400.1</v>
      </c>
      <c r="B13796" s="24">
        <v>43333</v>
      </c>
      <c r="C13796">
        <v>6</v>
      </c>
      <c r="D13796" s="13">
        <v>220</v>
      </c>
      <c r="E13796" s="13" t="s">
        <v>81</v>
      </c>
      <c r="F13796" s="17">
        <v>-984</v>
      </c>
      <c r="G13796" t="str">
        <f>_xlfn.XLOOKUP(tbl_GL[[#This Row],[Account_key]],tbl_COA[Account_key],tbl_COA[Class],"Not Found")</f>
        <v>Trading account</v>
      </c>
      <c r="H13796" t="str">
        <f>_xlfn.XLOOKUP(tbl_GL[[#This Row],[Account_key]],tbl_COA[Account_key],tbl_COA[SubClass],"Not Found")</f>
        <v>Sales</v>
      </c>
      <c r="I13796" t="str">
        <f>_xlfn.XLOOKUP(tbl_GL[[#This Row],[Account_key]],tbl_COA[Account_key],tbl_COA[SubClass2],"Not Found")</f>
        <v>Sales</v>
      </c>
      <c r="J13796" t="str">
        <f>_xlfn.XLOOKUP(tbl_GL[[#This Row],[Account_key]],tbl_COA[Account_key],tbl_COA[SubAccount],,0)</f>
        <v>Sales Return</v>
      </c>
      <c r="K13796">
        <f>YEAR(tbl_GL[[#This Row],[Date]])</f>
        <v>2018</v>
      </c>
    </row>
    <row r="13797" spans="1:11" hidden="1" x14ac:dyDescent="0.35">
      <c r="A13797">
        <v>400.2</v>
      </c>
      <c r="B13797" s="24">
        <v>43333</v>
      </c>
      <c r="C13797">
        <v>6</v>
      </c>
      <c r="D13797" s="13">
        <v>20</v>
      </c>
      <c r="E13797" s="13" t="s">
        <v>81</v>
      </c>
      <c r="F13797" s="17">
        <v>-984</v>
      </c>
      <c r="G13797" t="str">
        <f>_xlfn.XLOOKUP(tbl_GL[[#This Row],[Account_key]],tbl_COA[Account_key],tbl_COA[Class],"Not Found")</f>
        <v>Assets</v>
      </c>
      <c r="H13797" t="str">
        <f>_xlfn.XLOOKUP(tbl_GL[[#This Row],[Account_key]],tbl_COA[Account_key],tbl_COA[SubClass],"Not Found")</f>
        <v>Assets</v>
      </c>
      <c r="I13797" t="str">
        <f>_xlfn.XLOOKUP(tbl_GL[[#This Row],[Account_key]],tbl_COA[Account_key],tbl_COA[SubClass2],"Not Found")</f>
        <v>Current Assets</v>
      </c>
      <c r="J13797" t="str">
        <f>_xlfn.XLOOKUP(tbl_GL[[#This Row],[Account_key]],tbl_COA[Account_key],tbl_COA[SubAccount],,0)</f>
        <v>Cash in hand</v>
      </c>
      <c r="K13797">
        <f>YEAR(tbl_GL[[#This Row],[Date]])</f>
        <v>2018</v>
      </c>
    </row>
    <row r="13798" spans="1:11" hidden="1" x14ac:dyDescent="0.35">
      <c r="A13798">
        <v>401.1</v>
      </c>
      <c r="B13798" s="24">
        <v>43336</v>
      </c>
      <c r="C13798">
        <v>6</v>
      </c>
      <c r="D13798" s="13">
        <v>230</v>
      </c>
      <c r="E13798" s="13" t="s">
        <v>4</v>
      </c>
      <c r="F13798" s="17">
        <v>-579</v>
      </c>
      <c r="G13798" t="str">
        <f>_xlfn.XLOOKUP(tbl_GL[[#This Row],[Account_key]],tbl_COA[Account_key],tbl_COA[Class],"Not Found")</f>
        <v>Trading account</v>
      </c>
      <c r="H13798" t="str">
        <f>_xlfn.XLOOKUP(tbl_GL[[#This Row],[Account_key]],tbl_COA[Account_key],tbl_COA[SubClass],"Not Found")</f>
        <v>Cost of Sales</v>
      </c>
      <c r="I13798" t="str">
        <f>_xlfn.XLOOKUP(tbl_GL[[#This Row],[Account_key]],tbl_COA[Account_key],tbl_COA[SubClass2],"Not Found")</f>
        <v>Cost of Sales</v>
      </c>
      <c r="J13798" t="str">
        <f>_xlfn.XLOOKUP(tbl_GL[[#This Row],[Account_key]],tbl_COA[Account_key],tbl_COA[SubAccount],,0)</f>
        <v>Cost of Sales</v>
      </c>
      <c r="K13798">
        <f>YEAR(tbl_GL[[#This Row],[Date]])</f>
        <v>2018</v>
      </c>
    </row>
    <row r="13799" spans="1:11" hidden="1" x14ac:dyDescent="0.35">
      <c r="A13799">
        <v>401.2</v>
      </c>
      <c r="B13799" s="24">
        <v>43336</v>
      </c>
      <c r="C13799">
        <v>6</v>
      </c>
      <c r="D13799" s="13">
        <v>60</v>
      </c>
      <c r="E13799" s="13" t="s">
        <v>4</v>
      </c>
      <c r="F13799" s="17">
        <v>-579</v>
      </c>
      <c r="G13799" t="str">
        <f>_xlfn.XLOOKUP(tbl_GL[[#This Row],[Account_key]],tbl_COA[Account_key],tbl_COA[Class],"Not Found")</f>
        <v>Assets</v>
      </c>
      <c r="H13799" t="str">
        <f>_xlfn.XLOOKUP(tbl_GL[[#This Row],[Account_key]],tbl_COA[Account_key],tbl_COA[SubClass],"Not Found")</f>
        <v>Assets</v>
      </c>
      <c r="I13799" t="str">
        <f>_xlfn.XLOOKUP(tbl_GL[[#This Row],[Account_key]],tbl_COA[Account_key],tbl_COA[SubClass2],"Not Found")</f>
        <v>Current Assets</v>
      </c>
      <c r="J13799" t="str">
        <f>_xlfn.XLOOKUP(tbl_GL[[#This Row],[Account_key]],tbl_COA[Account_key],tbl_COA[SubAccount],,0)</f>
        <v>Inventory</v>
      </c>
      <c r="K13799">
        <f>YEAR(tbl_GL[[#This Row],[Date]])</f>
        <v>2018</v>
      </c>
    </row>
    <row r="13800" spans="1:11" hidden="1" x14ac:dyDescent="0.35">
      <c r="A13800">
        <v>402.1</v>
      </c>
      <c r="B13800" s="24">
        <v>43336</v>
      </c>
      <c r="C13800">
        <v>6</v>
      </c>
      <c r="D13800" s="13">
        <v>10</v>
      </c>
      <c r="E13800" s="13" t="s">
        <v>98</v>
      </c>
      <c r="F13800" s="17">
        <v>-1088</v>
      </c>
      <c r="G13800" t="str">
        <f>_xlfn.XLOOKUP(tbl_GL[[#This Row],[Account_key]],tbl_COA[Account_key],tbl_COA[Class],"Not Found")</f>
        <v>Assets</v>
      </c>
      <c r="H13800" t="str">
        <f>_xlfn.XLOOKUP(tbl_GL[[#This Row],[Account_key]],tbl_COA[Account_key],tbl_COA[SubClass],"Not Found")</f>
        <v>Assets</v>
      </c>
      <c r="I13800" t="str">
        <f>_xlfn.XLOOKUP(tbl_GL[[#This Row],[Account_key]],tbl_COA[Account_key],tbl_COA[SubClass2],"Not Found")</f>
        <v>Current Assets</v>
      </c>
      <c r="J13800" t="str">
        <f>_xlfn.XLOOKUP(tbl_GL[[#This Row],[Account_key]],tbl_COA[Account_key],tbl_COA[SubAccount],,0)</f>
        <v>Cash at Bank</v>
      </c>
      <c r="K13800">
        <f>YEAR(tbl_GL[[#This Row],[Date]])</f>
        <v>2018</v>
      </c>
    </row>
    <row r="13801" spans="1:11" hidden="1" x14ac:dyDescent="0.35">
      <c r="A13801">
        <v>402.2</v>
      </c>
      <c r="B13801" s="24">
        <v>43336</v>
      </c>
      <c r="C13801">
        <v>6</v>
      </c>
      <c r="D13801" s="13">
        <v>120</v>
      </c>
      <c r="E13801" s="13" t="s">
        <v>98</v>
      </c>
      <c r="F13801" s="17">
        <v>-1088</v>
      </c>
      <c r="G13801" t="str">
        <f>_xlfn.XLOOKUP(tbl_GL[[#This Row],[Account_key]],tbl_COA[Account_key],tbl_COA[Class],"Not Found")</f>
        <v>Liabilities and Owners Equity</v>
      </c>
      <c r="H13801" t="str">
        <f>_xlfn.XLOOKUP(tbl_GL[[#This Row],[Account_key]],tbl_COA[Account_key],tbl_COA[SubClass],"Not Found")</f>
        <v>Liabilities</v>
      </c>
      <c r="I13801" t="str">
        <f>_xlfn.XLOOKUP(tbl_GL[[#This Row],[Account_key]],tbl_COA[Account_key],tbl_COA[SubClass2],"Not Found")</f>
        <v>Current Liabilities</v>
      </c>
      <c r="J13801" t="str">
        <f>_xlfn.XLOOKUP(tbl_GL[[#This Row],[Account_key]],tbl_COA[Account_key],tbl_COA[SubAccount],,0)</f>
        <v>Accrued Expenses</v>
      </c>
      <c r="K13801">
        <f>YEAR(tbl_GL[[#This Row],[Date]])</f>
        <v>2018</v>
      </c>
    </row>
    <row r="13802" spans="1:11" hidden="1" x14ac:dyDescent="0.35">
      <c r="A13802">
        <v>403.1</v>
      </c>
      <c r="B13802" s="24">
        <v>43336</v>
      </c>
      <c r="C13802">
        <v>6</v>
      </c>
      <c r="D13802" s="13">
        <v>210</v>
      </c>
      <c r="E13802" s="13" t="s">
        <v>8</v>
      </c>
      <c r="F13802" s="17">
        <v>1447</v>
      </c>
      <c r="G13802" t="str">
        <f>_xlfn.XLOOKUP(tbl_GL[[#This Row],[Account_key]],tbl_COA[Account_key],tbl_COA[Class],"Not Found")</f>
        <v>Trading account</v>
      </c>
      <c r="H13802" t="str">
        <f>_xlfn.XLOOKUP(tbl_GL[[#This Row],[Account_key]],tbl_COA[Account_key],tbl_COA[SubClass],"Not Found")</f>
        <v>Sales</v>
      </c>
      <c r="I13802" t="str">
        <f>_xlfn.XLOOKUP(tbl_GL[[#This Row],[Account_key]],tbl_COA[Account_key],tbl_COA[SubClass2],"Not Found")</f>
        <v>Sales</v>
      </c>
      <c r="J13802" t="str">
        <f>_xlfn.XLOOKUP(tbl_GL[[#This Row],[Account_key]],tbl_COA[Account_key],tbl_COA[SubAccount],,0)</f>
        <v>Sales</v>
      </c>
      <c r="K13802">
        <f>YEAR(tbl_GL[[#This Row],[Date]])</f>
        <v>2018</v>
      </c>
    </row>
    <row r="13803" spans="1:11" hidden="1" x14ac:dyDescent="0.35">
      <c r="A13803">
        <v>403.2</v>
      </c>
      <c r="B13803" s="24">
        <v>43336</v>
      </c>
      <c r="C13803">
        <v>6</v>
      </c>
      <c r="D13803" s="13">
        <v>30</v>
      </c>
      <c r="E13803" s="13" t="s">
        <v>8</v>
      </c>
      <c r="F13803" s="17">
        <v>1447</v>
      </c>
      <c r="G13803" t="str">
        <f>_xlfn.XLOOKUP(tbl_GL[[#This Row],[Account_key]],tbl_COA[Account_key],tbl_COA[Class],"Not Found")</f>
        <v>Assets</v>
      </c>
      <c r="H13803" t="str">
        <f>_xlfn.XLOOKUP(tbl_GL[[#This Row],[Account_key]],tbl_COA[Account_key],tbl_COA[SubClass],"Not Found")</f>
        <v>Assets</v>
      </c>
      <c r="I13803" t="str">
        <f>_xlfn.XLOOKUP(tbl_GL[[#This Row],[Account_key]],tbl_COA[Account_key],tbl_COA[SubClass2],"Not Found")</f>
        <v>Current Assets</v>
      </c>
      <c r="J13803" t="str">
        <f>_xlfn.XLOOKUP(tbl_GL[[#This Row],[Account_key]],tbl_COA[Account_key],tbl_COA[SubAccount],,0)</f>
        <v>Trade Receivables</v>
      </c>
      <c r="K13803">
        <f>YEAR(tbl_GL[[#This Row],[Date]])</f>
        <v>2018</v>
      </c>
    </row>
    <row r="13804" spans="1:11" hidden="1" x14ac:dyDescent="0.35">
      <c r="A13804">
        <v>404.1</v>
      </c>
      <c r="B13804" s="24">
        <v>43337</v>
      </c>
      <c r="C13804">
        <v>6</v>
      </c>
      <c r="D13804" s="13">
        <v>350</v>
      </c>
      <c r="E13804" s="13" t="s">
        <v>97</v>
      </c>
      <c r="F13804" s="17">
        <v>-1252</v>
      </c>
      <c r="G13804" t="str">
        <f>_xlfn.XLOOKUP(tbl_GL[[#This Row],[Account_key]],tbl_COA[Account_key],tbl_COA[Class],"Not Found")</f>
        <v>Operating account</v>
      </c>
      <c r="H13804" t="str">
        <f>_xlfn.XLOOKUP(tbl_GL[[#This Row],[Account_key]],tbl_COA[Account_key],tbl_COA[SubClass],"Not Found")</f>
        <v>Operating Expenses</v>
      </c>
      <c r="I13804" t="str">
        <f>_xlfn.XLOOKUP(tbl_GL[[#This Row],[Account_key]],tbl_COA[Account_key],tbl_COA[SubClass2],"Not Found")</f>
        <v>Administration</v>
      </c>
      <c r="J13804" t="str">
        <f>_xlfn.XLOOKUP(tbl_GL[[#This Row],[Account_key]],tbl_COA[Account_key],tbl_COA[SubAccount],,0)</f>
        <v>Other Expenses</v>
      </c>
      <c r="K13804">
        <f>YEAR(tbl_GL[[#This Row],[Date]])</f>
        <v>2018</v>
      </c>
    </row>
    <row r="13805" spans="1:11" hidden="1" x14ac:dyDescent="0.35">
      <c r="A13805">
        <v>404.2</v>
      </c>
      <c r="B13805" s="24">
        <v>43337</v>
      </c>
      <c r="C13805">
        <v>6</v>
      </c>
      <c r="D13805" s="13">
        <v>120</v>
      </c>
      <c r="E13805" s="13" t="s">
        <v>97</v>
      </c>
      <c r="F13805" s="17">
        <v>1252</v>
      </c>
      <c r="G13805" t="str">
        <f>_xlfn.XLOOKUP(tbl_GL[[#This Row],[Account_key]],tbl_COA[Account_key],tbl_COA[Class],"Not Found")</f>
        <v>Liabilities and Owners Equity</v>
      </c>
      <c r="H13805" t="str">
        <f>_xlfn.XLOOKUP(tbl_GL[[#This Row],[Account_key]],tbl_COA[Account_key],tbl_COA[SubClass],"Not Found")</f>
        <v>Liabilities</v>
      </c>
      <c r="I13805" t="str">
        <f>_xlfn.XLOOKUP(tbl_GL[[#This Row],[Account_key]],tbl_COA[Account_key],tbl_COA[SubClass2],"Not Found")</f>
        <v>Current Liabilities</v>
      </c>
      <c r="J13805" t="str">
        <f>_xlfn.XLOOKUP(tbl_GL[[#This Row],[Account_key]],tbl_COA[Account_key],tbl_COA[SubAccount],,0)</f>
        <v>Accrued Expenses</v>
      </c>
      <c r="K13805">
        <f>YEAR(tbl_GL[[#This Row],[Date]])</f>
        <v>2018</v>
      </c>
    </row>
    <row r="13806" spans="1:11" hidden="1" x14ac:dyDescent="0.35">
      <c r="A13806">
        <v>405.1</v>
      </c>
      <c r="B13806" s="24">
        <v>43339</v>
      </c>
      <c r="C13806">
        <v>6</v>
      </c>
      <c r="D13806" s="13">
        <v>230</v>
      </c>
      <c r="E13806" s="13" t="s">
        <v>4</v>
      </c>
      <c r="F13806" s="17">
        <v>-759</v>
      </c>
      <c r="G13806" t="str">
        <f>_xlfn.XLOOKUP(tbl_GL[[#This Row],[Account_key]],tbl_COA[Account_key],tbl_COA[Class],"Not Found")</f>
        <v>Trading account</v>
      </c>
      <c r="H13806" t="str">
        <f>_xlfn.XLOOKUP(tbl_GL[[#This Row],[Account_key]],tbl_COA[Account_key],tbl_COA[SubClass],"Not Found")</f>
        <v>Cost of Sales</v>
      </c>
      <c r="I13806" t="str">
        <f>_xlfn.XLOOKUP(tbl_GL[[#This Row],[Account_key]],tbl_COA[Account_key],tbl_COA[SubClass2],"Not Found")</f>
        <v>Cost of Sales</v>
      </c>
      <c r="J13806" t="str">
        <f>_xlfn.XLOOKUP(tbl_GL[[#This Row],[Account_key]],tbl_COA[Account_key],tbl_COA[SubAccount],,0)</f>
        <v>Cost of Sales</v>
      </c>
      <c r="K13806">
        <f>YEAR(tbl_GL[[#This Row],[Date]])</f>
        <v>2018</v>
      </c>
    </row>
    <row r="13807" spans="1:11" hidden="1" x14ac:dyDescent="0.35">
      <c r="A13807">
        <v>405.2</v>
      </c>
      <c r="B13807" s="24">
        <v>43339</v>
      </c>
      <c r="C13807">
        <v>6</v>
      </c>
      <c r="D13807" s="13">
        <v>60</v>
      </c>
      <c r="E13807" s="13" t="s">
        <v>4</v>
      </c>
      <c r="F13807" s="17">
        <v>-759</v>
      </c>
      <c r="G13807" t="str">
        <f>_xlfn.XLOOKUP(tbl_GL[[#This Row],[Account_key]],tbl_COA[Account_key],tbl_COA[Class],"Not Found")</f>
        <v>Assets</v>
      </c>
      <c r="H13807" t="str">
        <f>_xlfn.XLOOKUP(tbl_GL[[#This Row],[Account_key]],tbl_COA[Account_key],tbl_COA[SubClass],"Not Found")</f>
        <v>Assets</v>
      </c>
      <c r="I13807" t="str">
        <f>_xlfn.XLOOKUP(tbl_GL[[#This Row],[Account_key]],tbl_COA[Account_key],tbl_COA[SubClass2],"Not Found")</f>
        <v>Current Assets</v>
      </c>
      <c r="J13807" t="str">
        <f>_xlfn.XLOOKUP(tbl_GL[[#This Row],[Account_key]],tbl_COA[Account_key],tbl_COA[SubAccount],,0)</f>
        <v>Inventory</v>
      </c>
      <c r="K13807">
        <f>YEAR(tbl_GL[[#This Row],[Date]])</f>
        <v>2018</v>
      </c>
    </row>
    <row r="13808" spans="1:11" hidden="1" x14ac:dyDescent="0.35">
      <c r="A13808">
        <v>406.1</v>
      </c>
      <c r="B13808" s="24">
        <v>43339</v>
      </c>
      <c r="C13808">
        <v>6</v>
      </c>
      <c r="D13808" s="13">
        <v>10</v>
      </c>
      <c r="E13808" s="13" t="s">
        <v>98</v>
      </c>
      <c r="F13808" s="17">
        <v>-1049</v>
      </c>
      <c r="G13808" t="str">
        <f>_xlfn.XLOOKUP(tbl_GL[[#This Row],[Account_key]],tbl_COA[Account_key],tbl_COA[Class],"Not Found")</f>
        <v>Assets</v>
      </c>
      <c r="H13808" t="str">
        <f>_xlfn.XLOOKUP(tbl_GL[[#This Row],[Account_key]],tbl_COA[Account_key],tbl_COA[SubClass],"Not Found")</f>
        <v>Assets</v>
      </c>
      <c r="I13808" t="str">
        <f>_xlfn.XLOOKUP(tbl_GL[[#This Row],[Account_key]],tbl_COA[Account_key],tbl_COA[SubClass2],"Not Found")</f>
        <v>Current Assets</v>
      </c>
      <c r="J13808" t="str">
        <f>_xlfn.XLOOKUP(tbl_GL[[#This Row],[Account_key]],tbl_COA[Account_key],tbl_COA[SubAccount],,0)</f>
        <v>Cash at Bank</v>
      </c>
      <c r="K13808">
        <f>YEAR(tbl_GL[[#This Row],[Date]])</f>
        <v>2018</v>
      </c>
    </row>
    <row r="13809" spans="1:11" hidden="1" x14ac:dyDescent="0.35">
      <c r="A13809">
        <v>406.2</v>
      </c>
      <c r="B13809" s="24">
        <v>43339</v>
      </c>
      <c r="C13809">
        <v>6</v>
      </c>
      <c r="D13809" s="13">
        <v>120</v>
      </c>
      <c r="E13809" s="13" t="s">
        <v>98</v>
      </c>
      <c r="F13809" s="17">
        <v>-1049</v>
      </c>
      <c r="G13809" t="str">
        <f>_xlfn.XLOOKUP(tbl_GL[[#This Row],[Account_key]],tbl_COA[Account_key],tbl_COA[Class],"Not Found")</f>
        <v>Liabilities and Owners Equity</v>
      </c>
      <c r="H13809" t="str">
        <f>_xlfn.XLOOKUP(tbl_GL[[#This Row],[Account_key]],tbl_COA[Account_key],tbl_COA[SubClass],"Not Found")</f>
        <v>Liabilities</v>
      </c>
      <c r="I13809" t="str">
        <f>_xlfn.XLOOKUP(tbl_GL[[#This Row],[Account_key]],tbl_COA[Account_key],tbl_COA[SubClass2],"Not Found")</f>
        <v>Current Liabilities</v>
      </c>
      <c r="J13809" t="str">
        <f>_xlfn.XLOOKUP(tbl_GL[[#This Row],[Account_key]],tbl_COA[Account_key],tbl_COA[SubAccount],,0)</f>
        <v>Accrued Expenses</v>
      </c>
      <c r="K13809">
        <f>YEAR(tbl_GL[[#This Row],[Date]])</f>
        <v>2018</v>
      </c>
    </row>
    <row r="13810" spans="1:11" hidden="1" x14ac:dyDescent="0.35">
      <c r="A13810">
        <v>407.1</v>
      </c>
      <c r="B13810" s="24">
        <v>43339</v>
      </c>
      <c r="C13810">
        <v>6</v>
      </c>
      <c r="D13810" s="13">
        <v>260</v>
      </c>
      <c r="E13810" s="13" t="s">
        <v>97</v>
      </c>
      <c r="F13810" s="17">
        <v>-1550</v>
      </c>
      <c r="G13810" t="str">
        <f>_xlfn.XLOOKUP(tbl_GL[[#This Row],[Account_key]],tbl_COA[Account_key],tbl_COA[Class],"Not Found")</f>
        <v>Operating account</v>
      </c>
      <c r="H13810" t="str">
        <f>_xlfn.XLOOKUP(tbl_GL[[#This Row],[Account_key]],tbl_COA[Account_key],tbl_COA[SubClass],"Not Found")</f>
        <v>Operating Expenses</v>
      </c>
      <c r="I13810" t="str">
        <f>_xlfn.XLOOKUP(tbl_GL[[#This Row],[Account_key]],tbl_COA[Account_key],tbl_COA[SubClass2],"Not Found")</f>
        <v>Marketing</v>
      </c>
      <c r="J13810" t="str">
        <f>_xlfn.XLOOKUP(tbl_GL[[#This Row],[Account_key]],tbl_COA[Account_key],tbl_COA[SubAccount],,0)</f>
        <v>Commissions</v>
      </c>
      <c r="K13810">
        <f>YEAR(tbl_GL[[#This Row],[Date]])</f>
        <v>2018</v>
      </c>
    </row>
    <row r="13811" spans="1:11" hidden="1" x14ac:dyDescent="0.35">
      <c r="A13811">
        <v>407.2</v>
      </c>
      <c r="B13811" s="24">
        <v>43339</v>
      </c>
      <c r="C13811">
        <v>6</v>
      </c>
      <c r="D13811" s="13">
        <v>120</v>
      </c>
      <c r="E13811" s="13" t="s">
        <v>97</v>
      </c>
      <c r="F13811" s="17">
        <v>1550</v>
      </c>
      <c r="G13811" t="str">
        <f>_xlfn.XLOOKUP(tbl_GL[[#This Row],[Account_key]],tbl_COA[Account_key],tbl_COA[Class],"Not Found")</f>
        <v>Liabilities and Owners Equity</v>
      </c>
      <c r="H13811" t="str">
        <f>_xlfn.XLOOKUP(tbl_GL[[#This Row],[Account_key]],tbl_COA[Account_key],tbl_COA[SubClass],"Not Found")</f>
        <v>Liabilities</v>
      </c>
      <c r="I13811" t="str">
        <f>_xlfn.XLOOKUP(tbl_GL[[#This Row],[Account_key]],tbl_COA[Account_key],tbl_COA[SubClass2],"Not Found")</f>
        <v>Current Liabilities</v>
      </c>
      <c r="J13811" t="str">
        <f>_xlfn.XLOOKUP(tbl_GL[[#This Row],[Account_key]],tbl_COA[Account_key],tbl_COA[SubAccount],,0)</f>
        <v>Accrued Expenses</v>
      </c>
      <c r="K13811">
        <f>YEAR(tbl_GL[[#This Row],[Date]])</f>
        <v>2018</v>
      </c>
    </row>
    <row r="13812" spans="1:11" hidden="1" x14ac:dyDescent="0.35">
      <c r="A13812">
        <v>408.1</v>
      </c>
      <c r="B13812" s="24">
        <v>43339</v>
      </c>
      <c r="C13812">
        <v>6</v>
      </c>
      <c r="D13812" s="13">
        <v>210</v>
      </c>
      <c r="E13812" s="13" t="s">
        <v>7</v>
      </c>
      <c r="F13812" s="17">
        <v>1741</v>
      </c>
      <c r="G13812" t="str">
        <f>_xlfn.XLOOKUP(tbl_GL[[#This Row],[Account_key]],tbl_COA[Account_key],tbl_COA[Class],"Not Found")</f>
        <v>Trading account</v>
      </c>
      <c r="H13812" t="str">
        <f>_xlfn.XLOOKUP(tbl_GL[[#This Row],[Account_key]],tbl_COA[Account_key],tbl_COA[SubClass],"Not Found")</f>
        <v>Sales</v>
      </c>
      <c r="I13812" t="str">
        <f>_xlfn.XLOOKUP(tbl_GL[[#This Row],[Account_key]],tbl_COA[Account_key],tbl_COA[SubClass2],"Not Found")</f>
        <v>Sales</v>
      </c>
      <c r="J13812" t="str">
        <f>_xlfn.XLOOKUP(tbl_GL[[#This Row],[Account_key]],tbl_COA[Account_key],tbl_COA[SubAccount],,0)</f>
        <v>Sales</v>
      </c>
      <c r="K13812">
        <f>YEAR(tbl_GL[[#This Row],[Date]])</f>
        <v>2018</v>
      </c>
    </row>
    <row r="13813" spans="1:11" hidden="1" x14ac:dyDescent="0.35">
      <c r="A13813">
        <v>408.2</v>
      </c>
      <c r="B13813" s="24">
        <v>43339</v>
      </c>
      <c r="C13813">
        <v>6</v>
      </c>
      <c r="D13813" s="13">
        <v>10</v>
      </c>
      <c r="E13813" s="13" t="s">
        <v>7</v>
      </c>
      <c r="F13813" s="17">
        <v>1741</v>
      </c>
      <c r="G13813" t="str">
        <f>_xlfn.XLOOKUP(tbl_GL[[#This Row],[Account_key]],tbl_COA[Account_key],tbl_COA[Class],"Not Found")</f>
        <v>Assets</v>
      </c>
      <c r="H13813" t="str">
        <f>_xlfn.XLOOKUP(tbl_GL[[#This Row],[Account_key]],tbl_COA[Account_key],tbl_COA[SubClass],"Not Found")</f>
        <v>Assets</v>
      </c>
      <c r="I13813" t="str">
        <f>_xlfn.XLOOKUP(tbl_GL[[#This Row],[Account_key]],tbl_COA[Account_key],tbl_COA[SubClass2],"Not Found")</f>
        <v>Current Assets</v>
      </c>
      <c r="J13813" t="str">
        <f>_xlfn.XLOOKUP(tbl_GL[[#This Row],[Account_key]],tbl_COA[Account_key],tbl_COA[SubAccount],,0)</f>
        <v>Cash at Bank</v>
      </c>
      <c r="K13813">
        <f>YEAR(tbl_GL[[#This Row],[Date]])</f>
        <v>2018</v>
      </c>
    </row>
    <row r="13814" spans="1:11" hidden="1" x14ac:dyDescent="0.35">
      <c r="A13814">
        <v>409.1</v>
      </c>
      <c r="B13814" s="24">
        <v>43339</v>
      </c>
      <c r="C13814">
        <v>6</v>
      </c>
      <c r="D13814" s="13">
        <v>230</v>
      </c>
      <c r="E13814" s="13" t="s">
        <v>4</v>
      </c>
      <c r="F13814" s="17">
        <v>-3203</v>
      </c>
      <c r="G13814" t="str">
        <f>_xlfn.XLOOKUP(tbl_GL[[#This Row],[Account_key]],tbl_COA[Account_key],tbl_COA[Class],"Not Found")</f>
        <v>Trading account</v>
      </c>
      <c r="H13814" t="str">
        <f>_xlfn.XLOOKUP(tbl_GL[[#This Row],[Account_key]],tbl_COA[Account_key],tbl_COA[SubClass],"Not Found")</f>
        <v>Cost of Sales</v>
      </c>
      <c r="I13814" t="str">
        <f>_xlfn.XLOOKUP(tbl_GL[[#This Row],[Account_key]],tbl_COA[Account_key],tbl_COA[SubClass2],"Not Found")</f>
        <v>Cost of Sales</v>
      </c>
      <c r="J13814" t="str">
        <f>_xlfn.XLOOKUP(tbl_GL[[#This Row],[Account_key]],tbl_COA[Account_key],tbl_COA[SubAccount],,0)</f>
        <v>Cost of Sales</v>
      </c>
      <c r="K13814">
        <f>YEAR(tbl_GL[[#This Row],[Date]])</f>
        <v>2018</v>
      </c>
    </row>
    <row r="13815" spans="1:11" hidden="1" x14ac:dyDescent="0.35">
      <c r="A13815">
        <v>409.2</v>
      </c>
      <c r="B13815" s="24">
        <v>43339</v>
      </c>
      <c r="C13815">
        <v>6</v>
      </c>
      <c r="D13815" s="13">
        <v>60</v>
      </c>
      <c r="E13815" s="13" t="s">
        <v>4</v>
      </c>
      <c r="F13815" s="17">
        <v>-3203</v>
      </c>
      <c r="G13815" t="str">
        <f>_xlfn.XLOOKUP(tbl_GL[[#This Row],[Account_key]],tbl_COA[Account_key],tbl_COA[Class],"Not Found")</f>
        <v>Assets</v>
      </c>
      <c r="H13815" t="str">
        <f>_xlfn.XLOOKUP(tbl_GL[[#This Row],[Account_key]],tbl_COA[Account_key],tbl_COA[SubClass],"Not Found")</f>
        <v>Assets</v>
      </c>
      <c r="I13815" t="str">
        <f>_xlfn.XLOOKUP(tbl_GL[[#This Row],[Account_key]],tbl_COA[Account_key],tbl_COA[SubClass2],"Not Found")</f>
        <v>Current Assets</v>
      </c>
      <c r="J13815" t="str">
        <f>_xlfn.XLOOKUP(tbl_GL[[#This Row],[Account_key]],tbl_COA[Account_key],tbl_COA[SubAccount],,0)</f>
        <v>Inventory</v>
      </c>
      <c r="K13815">
        <f>YEAR(tbl_GL[[#This Row],[Date]])</f>
        <v>2018</v>
      </c>
    </row>
    <row r="13816" spans="1:11" hidden="1" x14ac:dyDescent="0.35">
      <c r="A13816">
        <v>410.1</v>
      </c>
      <c r="B13816" s="24">
        <v>43339</v>
      </c>
      <c r="C13816">
        <v>6</v>
      </c>
      <c r="D13816" s="13">
        <v>210</v>
      </c>
      <c r="E13816" s="13" t="s">
        <v>8</v>
      </c>
      <c r="F13816" s="17">
        <v>8006</v>
      </c>
      <c r="G13816" t="str">
        <f>_xlfn.XLOOKUP(tbl_GL[[#This Row],[Account_key]],tbl_COA[Account_key],tbl_COA[Class],"Not Found")</f>
        <v>Trading account</v>
      </c>
      <c r="H13816" t="str">
        <f>_xlfn.XLOOKUP(tbl_GL[[#This Row],[Account_key]],tbl_COA[Account_key],tbl_COA[SubClass],"Not Found")</f>
        <v>Sales</v>
      </c>
      <c r="I13816" t="str">
        <f>_xlfn.XLOOKUP(tbl_GL[[#This Row],[Account_key]],tbl_COA[Account_key],tbl_COA[SubClass2],"Not Found")</f>
        <v>Sales</v>
      </c>
      <c r="J13816" t="str">
        <f>_xlfn.XLOOKUP(tbl_GL[[#This Row],[Account_key]],tbl_COA[Account_key],tbl_COA[SubAccount],,0)</f>
        <v>Sales</v>
      </c>
      <c r="K13816">
        <f>YEAR(tbl_GL[[#This Row],[Date]])</f>
        <v>2018</v>
      </c>
    </row>
    <row r="13817" spans="1:11" hidden="1" x14ac:dyDescent="0.35">
      <c r="A13817">
        <v>410.2</v>
      </c>
      <c r="B13817" s="24">
        <v>43339</v>
      </c>
      <c r="C13817">
        <v>6</v>
      </c>
      <c r="D13817" s="13">
        <v>30</v>
      </c>
      <c r="E13817" s="13" t="s">
        <v>8</v>
      </c>
      <c r="F13817" s="17">
        <v>8006</v>
      </c>
      <c r="G13817" t="str">
        <f>_xlfn.XLOOKUP(tbl_GL[[#This Row],[Account_key]],tbl_COA[Account_key],tbl_COA[Class],"Not Found")</f>
        <v>Assets</v>
      </c>
      <c r="H13817" t="str">
        <f>_xlfn.XLOOKUP(tbl_GL[[#This Row],[Account_key]],tbl_COA[Account_key],tbl_COA[SubClass],"Not Found")</f>
        <v>Assets</v>
      </c>
      <c r="I13817" t="str">
        <f>_xlfn.XLOOKUP(tbl_GL[[#This Row],[Account_key]],tbl_COA[Account_key],tbl_COA[SubClass2],"Not Found")</f>
        <v>Current Assets</v>
      </c>
      <c r="J13817" t="str">
        <f>_xlfn.XLOOKUP(tbl_GL[[#This Row],[Account_key]],tbl_COA[Account_key],tbl_COA[SubAccount],,0)</f>
        <v>Trade Receivables</v>
      </c>
      <c r="K13817">
        <f>YEAR(tbl_GL[[#This Row],[Date]])</f>
        <v>2018</v>
      </c>
    </row>
    <row r="13818" spans="1:11" hidden="1" x14ac:dyDescent="0.35">
      <c r="A13818">
        <v>411.1</v>
      </c>
      <c r="B13818" s="24">
        <v>43341</v>
      </c>
      <c r="C13818">
        <v>6</v>
      </c>
      <c r="D13818" s="13">
        <v>10</v>
      </c>
      <c r="E13818" s="13" t="s">
        <v>98</v>
      </c>
      <c r="F13818" s="17">
        <v>-1049</v>
      </c>
      <c r="G13818" t="str">
        <f>_xlfn.XLOOKUP(tbl_GL[[#This Row],[Account_key]],tbl_COA[Account_key],tbl_COA[Class],"Not Found")</f>
        <v>Assets</v>
      </c>
      <c r="H13818" t="str">
        <f>_xlfn.XLOOKUP(tbl_GL[[#This Row],[Account_key]],tbl_COA[Account_key],tbl_COA[SubClass],"Not Found")</f>
        <v>Assets</v>
      </c>
      <c r="I13818" t="str">
        <f>_xlfn.XLOOKUP(tbl_GL[[#This Row],[Account_key]],tbl_COA[Account_key],tbl_COA[SubClass2],"Not Found")</f>
        <v>Current Assets</v>
      </c>
      <c r="J13818" t="str">
        <f>_xlfn.XLOOKUP(tbl_GL[[#This Row],[Account_key]],tbl_COA[Account_key],tbl_COA[SubAccount],,0)</f>
        <v>Cash at Bank</v>
      </c>
      <c r="K13818">
        <f>YEAR(tbl_GL[[#This Row],[Date]])</f>
        <v>2018</v>
      </c>
    </row>
    <row r="13819" spans="1:11" hidden="1" x14ac:dyDescent="0.35">
      <c r="A13819">
        <v>411.2</v>
      </c>
      <c r="B13819" s="24">
        <v>43341</v>
      </c>
      <c r="C13819">
        <v>6</v>
      </c>
      <c r="D13819" s="13">
        <v>120</v>
      </c>
      <c r="E13819" s="13" t="s">
        <v>98</v>
      </c>
      <c r="F13819" s="17">
        <v>-1049</v>
      </c>
      <c r="G13819" t="str">
        <f>_xlfn.XLOOKUP(tbl_GL[[#This Row],[Account_key]],tbl_COA[Account_key],tbl_COA[Class],"Not Found")</f>
        <v>Liabilities and Owners Equity</v>
      </c>
      <c r="H13819" t="str">
        <f>_xlfn.XLOOKUP(tbl_GL[[#This Row],[Account_key]],tbl_COA[Account_key],tbl_COA[SubClass],"Not Found")</f>
        <v>Liabilities</v>
      </c>
      <c r="I13819" t="str">
        <f>_xlfn.XLOOKUP(tbl_GL[[#This Row],[Account_key]],tbl_COA[Account_key],tbl_COA[SubClass2],"Not Found")</f>
        <v>Current Liabilities</v>
      </c>
      <c r="J13819" t="str">
        <f>_xlfn.XLOOKUP(tbl_GL[[#This Row],[Account_key]],tbl_COA[Account_key],tbl_COA[SubAccount],,0)</f>
        <v>Accrued Expenses</v>
      </c>
      <c r="K13819">
        <f>YEAR(tbl_GL[[#This Row],[Date]])</f>
        <v>2018</v>
      </c>
    </row>
    <row r="13820" spans="1:11" hidden="1" x14ac:dyDescent="0.35">
      <c r="A13820">
        <v>412.1</v>
      </c>
      <c r="B13820" s="24">
        <v>43342</v>
      </c>
      <c r="C13820">
        <v>6</v>
      </c>
      <c r="D13820" s="13">
        <v>320</v>
      </c>
      <c r="E13820" s="13" t="s">
        <v>99</v>
      </c>
      <c r="F13820" s="17">
        <v>-68</v>
      </c>
      <c r="G13820" t="str">
        <f>_xlfn.XLOOKUP(tbl_GL[[#This Row],[Account_key]],tbl_COA[Account_key],tbl_COA[Class],"Not Found")</f>
        <v>Operating account</v>
      </c>
      <c r="H13820" t="str">
        <f>_xlfn.XLOOKUP(tbl_GL[[#This Row],[Account_key]],tbl_COA[Account_key],tbl_COA[SubClass],"Not Found")</f>
        <v>Operating Expenses</v>
      </c>
      <c r="I13820" t="str">
        <f>_xlfn.XLOOKUP(tbl_GL[[#This Row],[Account_key]],tbl_COA[Account_key],tbl_COA[SubClass2],"Not Found")</f>
        <v>Administration</v>
      </c>
      <c r="J13820" t="str">
        <f>_xlfn.XLOOKUP(tbl_GL[[#This Row],[Account_key]],tbl_COA[Account_key],tbl_COA[SubAccount],,0)</f>
        <v>Professional Services</v>
      </c>
      <c r="K13820">
        <f>YEAR(tbl_GL[[#This Row],[Date]])</f>
        <v>2018</v>
      </c>
    </row>
    <row r="13821" spans="1:11" hidden="1" x14ac:dyDescent="0.35">
      <c r="A13821">
        <v>412.2</v>
      </c>
      <c r="B13821" s="24">
        <v>43342</v>
      </c>
      <c r="C13821">
        <v>6</v>
      </c>
      <c r="D13821" s="13">
        <v>20</v>
      </c>
      <c r="E13821" s="13" t="s">
        <v>99</v>
      </c>
      <c r="F13821" s="17">
        <v>-68</v>
      </c>
      <c r="G13821" t="str">
        <f>_xlfn.XLOOKUP(tbl_GL[[#This Row],[Account_key]],tbl_COA[Account_key],tbl_COA[Class],"Not Found")</f>
        <v>Assets</v>
      </c>
      <c r="H13821" t="str">
        <f>_xlfn.XLOOKUP(tbl_GL[[#This Row],[Account_key]],tbl_COA[Account_key],tbl_COA[SubClass],"Not Found")</f>
        <v>Assets</v>
      </c>
      <c r="I13821" t="str">
        <f>_xlfn.XLOOKUP(tbl_GL[[#This Row],[Account_key]],tbl_COA[Account_key],tbl_COA[SubClass2],"Not Found")</f>
        <v>Current Assets</v>
      </c>
      <c r="J13821" t="str">
        <f>_xlfn.XLOOKUP(tbl_GL[[#This Row],[Account_key]],tbl_COA[Account_key],tbl_COA[SubAccount],,0)</f>
        <v>Cash in hand</v>
      </c>
      <c r="K13821">
        <f>YEAR(tbl_GL[[#This Row],[Date]])</f>
        <v>2018</v>
      </c>
    </row>
    <row r="13822" spans="1:11" hidden="1" x14ac:dyDescent="0.35">
      <c r="A13822">
        <v>413.1</v>
      </c>
      <c r="B13822" s="24">
        <v>43342</v>
      </c>
      <c r="C13822">
        <v>6</v>
      </c>
      <c r="D13822" s="13">
        <v>10</v>
      </c>
      <c r="E13822" s="13" t="s">
        <v>98</v>
      </c>
      <c r="F13822" s="17">
        <v>-939</v>
      </c>
      <c r="G13822" t="str">
        <f>_xlfn.XLOOKUP(tbl_GL[[#This Row],[Account_key]],tbl_COA[Account_key],tbl_COA[Class],"Not Found")</f>
        <v>Assets</v>
      </c>
      <c r="H13822" t="str">
        <f>_xlfn.XLOOKUP(tbl_GL[[#This Row],[Account_key]],tbl_COA[Account_key],tbl_COA[SubClass],"Not Found")</f>
        <v>Assets</v>
      </c>
      <c r="I13822" t="str">
        <f>_xlfn.XLOOKUP(tbl_GL[[#This Row],[Account_key]],tbl_COA[Account_key],tbl_COA[SubClass2],"Not Found")</f>
        <v>Current Assets</v>
      </c>
      <c r="J13822" t="str">
        <f>_xlfn.XLOOKUP(tbl_GL[[#This Row],[Account_key]],tbl_COA[Account_key],tbl_COA[SubAccount],,0)</f>
        <v>Cash at Bank</v>
      </c>
      <c r="K13822">
        <f>YEAR(tbl_GL[[#This Row],[Date]])</f>
        <v>2018</v>
      </c>
    </row>
    <row r="13823" spans="1:11" hidden="1" x14ac:dyDescent="0.35">
      <c r="A13823">
        <v>413.2</v>
      </c>
      <c r="B13823" s="24">
        <v>43342</v>
      </c>
      <c r="C13823">
        <v>6</v>
      </c>
      <c r="D13823" s="13">
        <v>120</v>
      </c>
      <c r="E13823" s="13" t="s">
        <v>98</v>
      </c>
      <c r="F13823" s="17">
        <v>-939</v>
      </c>
      <c r="G13823" t="str">
        <f>_xlfn.XLOOKUP(tbl_GL[[#This Row],[Account_key]],tbl_COA[Account_key],tbl_COA[Class],"Not Found")</f>
        <v>Liabilities and Owners Equity</v>
      </c>
      <c r="H13823" t="str">
        <f>_xlfn.XLOOKUP(tbl_GL[[#This Row],[Account_key]],tbl_COA[Account_key],tbl_COA[SubClass],"Not Found")</f>
        <v>Liabilities</v>
      </c>
      <c r="I13823" t="str">
        <f>_xlfn.XLOOKUP(tbl_GL[[#This Row],[Account_key]],tbl_COA[Account_key],tbl_COA[SubClass2],"Not Found")</f>
        <v>Current Liabilities</v>
      </c>
      <c r="J13823" t="str">
        <f>_xlfn.XLOOKUP(tbl_GL[[#This Row],[Account_key]],tbl_COA[Account_key],tbl_COA[SubAccount],,0)</f>
        <v>Accrued Expenses</v>
      </c>
      <c r="K13823">
        <f>YEAR(tbl_GL[[#This Row],[Date]])</f>
        <v>2018</v>
      </c>
    </row>
    <row r="13824" spans="1:11" hidden="1" x14ac:dyDescent="0.35">
      <c r="A13824">
        <v>414.1</v>
      </c>
      <c r="B13824" s="24">
        <v>43342</v>
      </c>
      <c r="C13824">
        <v>6</v>
      </c>
      <c r="D13824" s="13">
        <v>10</v>
      </c>
      <c r="E13824" s="13" t="s">
        <v>98</v>
      </c>
      <c r="F13824" s="17">
        <v>-1047</v>
      </c>
      <c r="G13824" t="str">
        <f>_xlfn.XLOOKUP(tbl_GL[[#This Row],[Account_key]],tbl_COA[Account_key],tbl_COA[Class],"Not Found")</f>
        <v>Assets</v>
      </c>
      <c r="H13824" t="str">
        <f>_xlfn.XLOOKUP(tbl_GL[[#This Row],[Account_key]],tbl_COA[Account_key],tbl_COA[SubClass],"Not Found")</f>
        <v>Assets</v>
      </c>
      <c r="I13824" t="str">
        <f>_xlfn.XLOOKUP(tbl_GL[[#This Row],[Account_key]],tbl_COA[Account_key],tbl_COA[SubClass2],"Not Found")</f>
        <v>Current Assets</v>
      </c>
      <c r="J13824" t="str">
        <f>_xlfn.XLOOKUP(tbl_GL[[#This Row],[Account_key]],tbl_COA[Account_key],tbl_COA[SubAccount],,0)</f>
        <v>Cash at Bank</v>
      </c>
      <c r="K13824">
        <f>YEAR(tbl_GL[[#This Row],[Date]])</f>
        <v>2018</v>
      </c>
    </row>
    <row r="13825" spans="1:11" hidden="1" x14ac:dyDescent="0.35">
      <c r="A13825">
        <v>414.2</v>
      </c>
      <c r="B13825" s="24">
        <v>43342</v>
      </c>
      <c r="C13825">
        <v>6</v>
      </c>
      <c r="D13825" s="13">
        <v>120</v>
      </c>
      <c r="E13825" s="13" t="s">
        <v>98</v>
      </c>
      <c r="F13825" s="17">
        <v>-1047</v>
      </c>
      <c r="G13825" t="str">
        <f>_xlfn.XLOOKUP(tbl_GL[[#This Row],[Account_key]],tbl_COA[Account_key],tbl_COA[Class],"Not Found")</f>
        <v>Liabilities and Owners Equity</v>
      </c>
      <c r="H13825" t="str">
        <f>_xlfn.XLOOKUP(tbl_GL[[#This Row],[Account_key]],tbl_COA[Account_key],tbl_COA[SubClass],"Not Found")</f>
        <v>Liabilities</v>
      </c>
      <c r="I13825" t="str">
        <f>_xlfn.XLOOKUP(tbl_GL[[#This Row],[Account_key]],tbl_COA[Account_key],tbl_COA[SubClass2],"Not Found")</f>
        <v>Current Liabilities</v>
      </c>
      <c r="J13825" t="str">
        <f>_xlfn.XLOOKUP(tbl_GL[[#This Row],[Account_key]],tbl_COA[Account_key],tbl_COA[SubAccount],,0)</f>
        <v>Accrued Expenses</v>
      </c>
      <c r="K13825">
        <f>YEAR(tbl_GL[[#This Row],[Date]])</f>
        <v>2018</v>
      </c>
    </row>
    <row r="13826" spans="1:11" hidden="1" x14ac:dyDescent="0.35">
      <c r="A13826">
        <v>415.1</v>
      </c>
      <c r="B13826" s="24">
        <v>43343</v>
      </c>
      <c r="C13826">
        <v>6</v>
      </c>
      <c r="D13826" s="13">
        <v>10</v>
      </c>
      <c r="E13826" s="13" t="s">
        <v>110</v>
      </c>
      <c r="F13826" s="17">
        <v>-8</v>
      </c>
      <c r="G13826" t="str">
        <f>_xlfn.XLOOKUP(tbl_GL[[#This Row],[Account_key]],tbl_COA[Account_key],tbl_COA[Class],"Not Found")</f>
        <v>Assets</v>
      </c>
      <c r="H13826" t="str">
        <f>_xlfn.XLOOKUP(tbl_GL[[#This Row],[Account_key]],tbl_COA[Account_key],tbl_COA[SubClass],"Not Found")</f>
        <v>Assets</v>
      </c>
      <c r="I13826" t="str">
        <f>_xlfn.XLOOKUP(tbl_GL[[#This Row],[Account_key]],tbl_COA[Account_key],tbl_COA[SubClass2],"Not Found")</f>
        <v>Current Assets</v>
      </c>
      <c r="J13826" t="str">
        <f>_xlfn.XLOOKUP(tbl_GL[[#This Row],[Account_key]],tbl_COA[Account_key],tbl_COA[SubAccount],,0)</f>
        <v>Cash at Bank</v>
      </c>
      <c r="K13826">
        <f>YEAR(tbl_GL[[#This Row],[Date]])</f>
        <v>2018</v>
      </c>
    </row>
    <row r="13827" spans="1:11" hidden="1" x14ac:dyDescent="0.35">
      <c r="A13827">
        <v>415.2</v>
      </c>
      <c r="B13827" s="24">
        <v>43343</v>
      </c>
      <c r="C13827">
        <v>6</v>
      </c>
      <c r="D13827" s="13">
        <v>430</v>
      </c>
      <c r="E13827" s="13" t="s">
        <v>110</v>
      </c>
      <c r="F13827" s="17">
        <v>-8</v>
      </c>
      <c r="G13827" t="str">
        <f>_xlfn.XLOOKUP(tbl_GL[[#This Row],[Account_key]],tbl_COA[Account_key],tbl_COA[Class],"Not Found")</f>
        <v>Non-operating</v>
      </c>
      <c r="H13827" t="str">
        <f>_xlfn.XLOOKUP(tbl_GL[[#This Row],[Account_key]],tbl_COA[Account_key],tbl_COA[SubClass],"Not Found")</f>
        <v>Exchange Loss/Gain</v>
      </c>
      <c r="I13827" t="str">
        <f>_xlfn.XLOOKUP(tbl_GL[[#This Row],[Account_key]],tbl_COA[Account_key],tbl_COA[SubClass2],"Not Found")</f>
        <v>Exchange Loss/Gain</v>
      </c>
      <c r="J13827" t="str">
        <f>_xlfn.XLOOKUP(tbl_GL[[#This Row],[Account_key]],tbl_COA[Account_key],tbl_COA[SubAccount],,0)</f>
        <v>Exchange Loss/Gain</v>
      </c>
      <c r="K13827">
        <f>YEAR(tbl_GL[[#This Row],[Date]])</f>
        <v>2018</v>
      </c>
    </row>
    <row r="13828" spans="1:11" hidden="1" x14ac:dyDescent="0.35">
      <c r="A13828">
        <v>416.1</v>
      </c>
      <c r="B13828" s="24">
        <v>43343</v>
      </c>
      <c r="C13828">
        <v>6</v>
      </c>
      <c r="D13828" s="13">
        <v>10</v>
      </c>
      <c r="E13828" s="13" t="s">
        <v>113</v>
      </c>
      <c r="F13828" s="17">
        <v>79</v>
      </c>
      <c r="G13828" t="str">
        <f>_xlfn.XLOOKUP(tbl_GL[[#This Row],[Account_key]],tbl_COA[Account_key],tbl_COA[Class],"Not Found")</f>
        <v>Assets</v>
      </c>
      <c r="H13828" t="str">
        <f>_xlfn.XLOOKUP(tbl_GL[[#This Row],[Account_key]],tbl_COA[Account_key],tbl_COA[SubClass],"Not Found")</f>
        <v>Assets</v>
      </c>
      <c r="I13828" t="str">
        <f>_xlfn.XLOOKUP(tbl_GL[[#This Row],[Account_key]],tbl_COA[Account_key],tbl_COA[SubClass2],"Not Found")</f>
        <v>Current Assets</v>
      </c>
      <c r="J13828" t="str">
        <f>_xlfn.XLOOKUP(tbl_GL[[#This Row],[Account_key]],tbl_COA[Account_key],tbl_COA[SubAccount],,0)</f>
        <v>Cash at Bank</v>
      </c>
      <c r="K13828">
        <f>YEAR(tbl_GL[[#This Row],[Date]])</f>
        <v>2018</v>
      </c>
    </row>
    <row r="13829" spans="1:11" hidden="1" x14ac:dyDescent="0.35">
      <c r="A13829">
        <v>416.2</v>
      </c>
      <c r="B13829" s="24">
        <v>43343</v>
      </c>
      <c r="C13829">
        <v>6</v>
      </c>
      <c r="D13829" s="13">
        <v>410</v>
      </c>
      <c r="E13829" s="13" t="s">
        <v>113</v>
      </c>
      <c r="F13829" s="17">
        <v>79</v>
      </c>
      <c r="G13829" t="str">
        <f>_xlfn.XLOOKUP(tbl_GL[[#This Row],[Account_key]],tbl_COA[Account_key],tbl_COA[Class],"Not Found")</f>
        <v>Non-operating</v>
      </c>
      <c r="H13829" t="str">
        <f>_xlfn.XLOOKUP(tbl_GL[[#This Row],[Account_key]],tbl_COA[Account_key],tbl_COA[SubClass],"Not Found")</f>
        <v>Interest Income</v>
      </c>
      <c r="I13829" t="str">
        <f>_xlfn.XLOOKUP(tbl_GL[[#This Row],[Account_key]],tbl_COA[Account_key],tbl_COA[SubClass2],"Not Found")</f>
        <v>Interest Income</v>
      </c>
      <c r="J13829" t="str">
        <f>_xlfn.XLOOKUP(tbl_GL[[#This Row],[Account_key]],tbl_COA[Account_key],tbl_COA[SubAccount],,0)</f>
        <v>Interest Income</v>
      </c>
      <c r="K13829">
        <f>YEAR(tbl_GL[[#This Row],[Date]])</f>
        <v>2018</v>
      </c>
    </row>
    <row r="13830" spans="1:11" hidden="1" x14ac:dyDescent="0.35">
      <c r="A13830">
        <v>417.1</v>
      </c>
      <c r="B13830" s="24">
        <v>43343</v>
      </c>
      <c r="C13830">
        <v>6</v>
      </c>
      <c r="D13830" s="13">
        <v>440</v>
      </c>
      <c r="E13830" s="13" t="s">
        <v>112</v>
      </c>
      <c r="F13830" s="17">
        <v>-140</v>
      </c>
      <c r="G13830" t="str">
        <f>_xlfn.XLOOKUP(tbl_GL[[#This Row],[Account_key]],tbl_COA[Account_key],tbl_COA[Class],"Not Found")</f>
        <v>Interest &amp; Tax</v>
      </c>
      <c r="H13830" t="str">
        <f>_xlfn.XLOOKUP(tbl_GL[[#This Row],[Account_key]],tbl_COA[Account_key],tbl_COA[SubClass],"Not Found")</f>
        <v>Interest Expense</v>
      </c>
      <c r="I13830" t="str">
        <f>_xlfn.XLOOKUP(tbl_GL[[#This Row],[Account_key]],tbl_COA[Account_key],tbl_COA[SubClass2],"Not Found")</f>
        <v>Interest Expense</v>
      </c>
      <c r="J13830" t="str">
        <f>_xlfn.XLOOKUP(tbl_GL[[#This Row],[Account_key]],tbl_COA[Account_key],tbl_COA[SubAccount],,0)</f>
        <v>Interest Expense</v>
      </c>
      <c r="K13830">
        <f>YEAR(tbl_GL[[#This Row],[Date]])</f>
        <v>2018</v>
      </c>
    </row>
    <row r="13831" spans="1:11" hidden="1" x14ac:dyDescent="0.35">
      <c r="A13831">
        <v>417.2</v>
      </c>
      <c r="B13831" s="24">
        <v>43343</v>
      </c>
      <c r="C13831">
        <v>6</v>
      </c>
      <c r="D13831" s="13">
        <v>121</v>
      </c>
      <c r="E13831" s="13" t="s">
        <v>112</v>
      </c>
      <c r="F13831" s="17">
        <v>140</v>
      </c>
      <c r="G13831" t="str">
        <f>_xlfn.XLOOKUP(tbl_GL[[#This Row],[Account_key]],tbl_COA[Account_key],tbl_COA[Class],"Not Found")</f>
        <v>Liabilities and Owners Equity</v>
      </c>
      <c r="H13831" t="str">
        <f>_xlfn.XLOOKUP(tbl_GL[[#This Row],[Account_key]],tbl_COA[Account_key],tbl_COA[SubClass],"Not Found")</f>
        <v>Liabilities</v>
      </c>
      <c r="I13831" t="str">
        <f>_xlfn.XLOOKUP(tbl_GL[[#This Row],[Account_key]],tbl_COA[Account_key],tbl_COA[SubClass2],"Not Found")</f>
        <v>Current Liabilities</v>
      </c>
      <c r="J13831" t="str">
        <f>_xlfn.XLOOKUP(tbl_GL[[#This Row],[Account_key]],tbl_COA[Account_key],tbl_COA[SubAccount],,0)</f>
        <v>Interest Payable</v>
      </c>
      <c r="K13831">
        <f>YEAR(tbl_GL[[#This Row],[Date]])</f>
        <v>2018</v>
      </c>
    </row>
    <row r="13832" spans="1:11" hidden="1" x14ac:dyDescent="0.35">
      <c r="A13832">
        <v>418.1</v>
      </c>
      <c r="B13832" s="24">
        <v>43343</v>
      </c>
      <c r="C13832">
        <v>6</v>
      </c>
      <c r="D13832" s="13">
        <v>400</v>
      </c>
      <c r="E13832" s="13" t="s">
        <v>104</v>
      </c>
      <c r="F13832" s="17">
        <v>-175</v>
      </c>
      <c r="G13832" t="str">
        <f>_xlfn.XLOOKUP(tbl_GL[[#This Row],[Account_key]],tbl_COA[Account_key],tbl_COA[Class],"Not Found")</f>
        <v>Operating account</v>
      </c>
      <c r="H13832" t="str">
        <f>_xlfn.XLOOKUP(tbl_GL[[#This Row],[Account_key]],tbl_COA[Account_key],tbl_COA[SubClass],"Not Found")</f>
        <v>Depreciation &amp; Amortization</v>
      </c>
      <c r="I13832" t="str">
        <f>_xlfn.XLOOKUP(tbl_GL[[#This Row],[Account_key]],tbl_COA[Account_key],tbl_COA[SubClass2],"Not Found")</f>
        <v>Amortization</v>
      </c>
      <c r="J13832" t="str">
        <f>_xlfn.XLOOKUP(tbl_GL[[#This Row],[Account_key]],tbl_COA[Account_key],tbl_COA[SubAccount],,0)</f>
        <v>Amortization of Intangible Assets</v>
      </c>
      <c r="K13832">
        <f>YEAR(tbl_GL[[#This Row],[Date]])</f>
        <v>2018</v>
      </c>
    </row>
    <row r="13833" spans="1:11" hidden="1" x14ac:dyDescent="0.35">
      <c r="A13833">
        <v>418.2</v>
      </c>
      <c r="B13833" s="24">
        <v>43343</v>
      </c>
      <c r="C13833">
        <v>6</v>
      </c>
      <c r="D13833" s="13">
        <v>100</v>
      </c>
      <c r="E13833" s="13" t="s">
        <v>104</v>
      </c>
      <c r="F13833" s="17">
        <v>-175</v>
      </c>
      <c r="G13833" t="str">
        <f>_xlfn.XLOOKUP(tbl_GL[[#This Row],[Account_key]],tbl_COA[Account_key],tbl_COA[Class],"Not Found")</f>
        <v>Assets</v>
      </c>
      <c r="H13833" t="str">
        <f>_xlfn.XLOOKUP(tbl_GL[[#This Row],[Account_key]],tbl_COA[Account_key],tbl_COA[SubClass],"Not Found")</f>
        <v>Assets</v>
      </c>
      <c r="I13833" t="str">
        <f>_xlfn.XLOOKUP(tbl_GL[[#This Row],[Account_key]],tbl_COA[Account_key],tbl_COA[SubClass2],"Not Found")</f>
        <v>Non-Current Assets</v>
      </c>
      <c r="J13833" t="str">
        <f>_xlfn.XLOOKUP(tbl_GL[[#This Row],[Account_key]],tbl_COA[Account_key],tbl_COA[SubAccount],,0)</f>
        <v>Patents and trademarks</v>
      </c>
      <c r="K13833">
        <f>YEAR(tbl_GL[[#This Row],[Date]])</f>
        <v>2018</v>
      </c>
    </row>
    <row r="13834" spans="1:11" hidden="1" x14ac:dyDescent="0.35">
      <c r="A13834">
        <v>419.1</v>
      </c>
      <c r="B13834" s="24">
        <v>43343</v>
      </c>
      <c r="C13834">
        <v>6</v>
      </c>
      <c r="D13834" s="13">
        <v>450</v>
      </c>
      <c r="E13834" s="23" t="s">
        <v>108</v>
      </c>
      <c r="F13834" s="17">
        <v>-1877</v>
      </c>
      <c r="G13834" t="str">
        <f>_xlfn.XLOOKUP(tbl_GL[[#This Row],[Account_key]],tbl_COA[Account_key],tbl_COA[Class],"Not Found")</f>
        <v>Interest &amp; Tax</v>
      </c>
      <c r="H13834" t="str">
        <f>_xlfn.XLOOKUP(tbl_GL[[#This Row],[Account_key]],tbl_COA[Account_key],tbl_COA[SubClass],"Not Found")</f>
        <v>Taxation</v>
      </c>
      <c r="I13834" t="str">
        <f>_xlfn.XLOOKUP(tbl_GL[[#This Row],[Account_key]],tbl_COA[Account_key],tbl_COA[SubClass2],"Not Found")</f>
        <v>Taxation</v>
      </c>
      <c r="J13834" t="str">
        <f>_xlfn.XLOOKUP(tbl_GL[[#This Row],[Account_key]],tbl_COA[Account_key],tbl_COA[SubAccount],,0)</f>
        <v>Taxation</v>
      </c>
      <c r="K13834">
        <f>YEAR(tbl_GL[[#This Row],[Date]])</f>
        <v>2018</v>
      </c>
    </row>
    <row r="13835" spans="1:11" hidden="1" x14ac:dyDescent="0.35">
      <c r="A13835">
        <v>419.2</v>
      </c>
      <c r="B13835" s="24">
        <v>43343</v>
      </c>
      <c r="C13835">
        <v>6</v>
      </c>
      <c r="D13835" s="13">
        <v>122</v>
      </c>
      <c r="E13835" s="23" t="s">
        <v>108</v>
      </c>
      <c r="F13835" s="17">
        <v>1877</v>
      </c>
      <c r="G13835" t="str">
        <f>_xlfn.XLOOKUP(tbl_GL[[#This Row],[Account_key]],tbl_COA[Account_key],tbl_COA[Class],"Not Found")</f>
        <v>Liabilities and Owners Equity</v>
      </c>
      <c r="H13835" t="str">
        <f>_xlfn.XLOOKUP(tbl_GL[[#This Row],[Account_key]],tbl_COA[Account_key],tbl_COA[SubClass],"Not Found")</f>
        <v>Liabilities</v>
      </c>
      <c r="I13835" t="str">
        <f>_xlfn.XLOOKUP(tbl_GL[[#This Row],[Account_key]],tbl_COA[Account_key],tbl_COA[SubClass2],"Not Found")</f>
        <v>Current Liabilities</v>
      </c>
      <c r="J13835" t="str">
        <f>_xlfn.XLOOKUP(tbl_GL[[#This Row],[Account_key]],tbl_COA[Account_key],tbl_COA[SubAccount],,0)</f>
        <v>Tax payable</v>
      </c>
      <c r="K13835">
        <f>YEAR(tbl_GL[[#This Row],[Date]])</f>
        <v>2018</v>
      </c>
    </row>
    <row r="13836" spans="1:11" hidden="1" x14ac:dyDescent="0.35">
      <c r="A13836">
        <v>420.1</v>
      </c>
      <c r="B13836" s="24">
        <v>43343</v>
      </c>
      <c r="C13836">
        <v>6</v>
      </c>
      <c r="D13836" s="13">
        <v>240</v>
      </c>
      <c r="E13836" s="13" t="s">
        <v>56</v>
      </c>
      <c r="F13836" s="17">
        <v>-2800</v>
      </c>
      <c r="G13836" t="str">
        <f>_xlfn.XLOOKUP(tbl_GL[[#This Row],[Account_key]],tbl_COA[Account_key],tbl_COA[Class],"Not Found")</f>
        <v>Operating account</v>
      </c>
      <c r="H13836" t="str">
        <f>_xlfn.XLOOKUP(tbl_GL[[#This Row],[Account_key]],tbl_COA[Account_key],tbl_COA[SubClass],"Not Found")</f>
        <v>Operating Expenses</v>
      </c>
      <c r="I13836" t="str">
        <f>_xlfn.XLOOKUP(tbl_GL[[#This Row],[Account_key]],tbl_COA[Account_key],tbl_COA[SubClass2],"Not Found")</f>
        <v>Sales &amp; Distribution</v>
      </c>
      <c r="J13836" t="str">
        <f>_xlfn.XLOOKUP(tbl_GL[[#This Row],[Account_key]],tbl_COA[Account_key],tbl_COA[SubAccount],,0)</f>
        <v>Salaries</v>
      </c>
      <c r="K13836">
        <f>YEAR(tbl_GL[[#This Row],[Date]])</f>
        <v>2018</v>
      </c>
    </row>
    <row r="13837" spans="1:11" hidden="1" x14ac:dyDescent="0.35">
      <c r="A13837">
        <v>420.2</v>
      </c>
      <c r="B13837" s="24">
        <v>43343</v>
      </c>
      <c r="C13837">
        <v>6</v>
      </c>
      <c r="D13837" s="13">
        <v>10</v>
      </c>
      <c r="E13837" s="13" t="s">
        <v>56</v>
      </c>
      <c r="F13837" s="17">
        <v>-2800</v>
      </c>
      <c r="G13837" t="str">
        <f>_xlfn.XLOOKUP(tbl_GL[[#This Row],[Account_key]],tbl_COA[Account_key],tbl_COA[Class],"Not Found")</f>
        <v>Assets</v>
      </c>
      <c r="H13837" t="str">
        <f>_xlfn.XLOOKUP(tbl_GL[[#This Row],[Account_key]],tbl_COA[Account_key],tbl_COA[SubClass],"Not Found")</f>
        <v>Assets</v>
      </c>
      <c r="I13837" t="str">
        <f>_xlfn.XLOOKUP(tbl_GL[[#This Row],[Account_key]],tbl_COA[Account_key],tbl_COA[SubClass2],"Not Found")</f>
        <v>Current Assets</v>
      </c>
      <c r="J13837" t="str">
        <f>_xlfn.XLOOKUP(tbl_GL[[#This Row],[Account_key]],tbl_COA[Account_key],tbl_COA[SubAccount],,0)</f>
        <v>Cash at Bank</v>
      </c>
      <c r="K13837">
        <f>YEAR(tbl_GL[[#This Row],[Date]])</f>
        <v>2018</v>
      </c>
    </row>
    <row r="13838" spans="1:11" hidden="1" x14ac:dyDescent="0.35">
      <c r="A13838">
        <v>422.1</v>
      </c>
      <c r="B13838" s="24">
        <v>43343</v>
      </c>
      <c r="C13838">
        <v>6</v>
      </c>
      <c r="D13838" s="13">
        <v>380</v>
      </c>
      <c r="E13838" s="13" t="s">
        <v>101</v>
      </c>
      <c r="F13838" s="17">
        <v>-3500</v>
      </c>
      <c r="G13838" t="str">
        <f>_xlfn.XLOOKUP(tbl_GL[[#This Row],[Account_key]],tbl_COA[Account_key],tbl_COA[Class],"Not Found")</f>
        <v>Operating account</v>
      </c>
      <c r="H13838" t="str">
        <f>_xlfn.XLOOKUP(tbl_GL[[#This Row],[Account_key]],tbl_COA[Account_key],tbl_COA[SubClass],"Not Found")</f>
        <v>Depreciation &amp; Amortization</v>
      </c>
      <c r="I13838" t="str">
        <f>_xlfn.XLOOKUP(tbl_GL[[#This Row],[Account_key]],tbl_COA[Account_key],tbl_COA[SubClass2],"Not Found")</f>
        <v>Depreciation</v>
      </c>
      <c r="J13838" t="str">
        <f>_xlfn.XLOOKUP(tbl_GL[[#This Row],[Account_key]],tbl_COA[Account_key],tbl_COA[SubAccount],,0)</f>
        <v>Equipment</v>
      </c>
      <c r="K13838">
        <f>YEAR(tbl_GL[[#This Row],[Date]])</f>
        <v>2018</v>
      </c>
    </row>
    <row r="13839" spans="1:11" hidden="1" x14ac:dyDescent="0.35">
      <c r="A13839">
        <v>422.2</v>
      </c>
      <c r="B13839" s="24">
        <v>43343</v>
      </c>
      <c r="C13839">
        <v>6</v>
      </c>
      <c r="D13839" s="13">
        <v>90</v>
      </c>
      <c r="E13839" s="13" t="s">
        <v>101</v>
      </c>
      <c r="F13839" s="17">
        <v>-3500</v>
      </c>
      <c r="G13839" t="str">
        <f>_xlfn.XLOOKUP(tbl_GL[[#This Row],[Account_key]],tbl_COA[Account_key],tbl_COA[Class],"Not Found")</f>
        <v>Assets</v>
      </c>
      <c r="H13839" t="str">
        <f>_xlfn.XLOOKUP(tbl_GL[[#This Row],[Account_key]],tbl_COA[Account_key],tbl_COA[SubClass],"Not Found")</f>
        <v>Assets</v>
      </c>
      <c r="I13839" t="str">
        <f>_xlfn.XLOOKUP(tbl_GL[[#This Row],[Account_key]],tbl_COA[Account_key],tbl_COA[SubClass2],"Not Found")</f>
        <v>Non-Current Assets</v>
      </c>
      <c r="J13839" t="str">
        <f>_xlfn.XLOOKUP(tbl_GL[[#This Row],[Account_key]],tbl_COA[Account_key],tbl_COA[SubAccount],,0)</f>
        <v>Office Furniture &amp; Equipment</v>
      </c>
      <c r="K13839">
        <f>YEAR(tbl_GL[[#This Row],[Date]])</f>
        <v>2018</v>
      </c>
    </row>
    <row r="13840" spans="1:11" hidden="1" x14ac:dyDescent="0.35">
      <c r="A13840">
        <v>423.1</v>
      </c>
      <c r="B13840" s="24">
        <v>43344</v>
      </c>
      <c r="C13840">
        <v>6</v>
      </c>
      <c r="D13840" s="13">
        <v>10</v>
      </c>
      <c r="E13840" s="13" t="s">
        <v>98</v>
      </c>
      <c r="F13840" s="17">
        <v>-726</v>
      </c>
      <c r="G13840" t="str">
        <f>_xlfn.XLOOKUP(tbl_GL[[#This Row],[Account_key]],tbl_COA[Account_key],tbl_COA[Class],"Not Found")</f>
        <v>Assets</v>
      </c>
      <c r="H13840" t="str">
        <f>_xlfn.XLOOKUP(tbl_GL[[#This Row],[Account_key]],tbl_COA[Account_key],tbl_COA[SubClass],"Not Found")</f>
        <v>Assets</v>
      </c>
      <c r="I13840" t="str">
        <f>_xlfn.XLOOKUP(tbl_GL[[#This Row],[Account_key]],tbl_COA[Account_key],tbl_COA[SubClass2],"Not Found")</f>
        <v>Current Assets</v>
      </c>
      <c r="J13840" t="str">
        <f>_xlfn.XLOOKUP(tbl_GL[[#This Row],[Account_key]],tbl_COA[Account_key],tbl_COA[SubAccount],,0)</f>
        <v>Cash at Bank</v>
      </c>
      <c r="K13840">
        <f>YEAR(tbl_GL[[#This Row],[Date]])</f>
        <v>2018</v>
      </c>
    </row>
    <row r="13841" spans="1:11" hidden="1" x14ac:dyDescent="0.35">
      <c r="A13841">
        <v>423.2</v>
      </c>
      <c r="B13841" s="24">
        <v>43344</v>
      </c>
      <c r="C13841">
        <v>6</v>
      </c>
      <c r="D13841" s="13">
        <v>120</v>
      </c>
      <c r="E13841" s="13" t="s">
        <v>98</v>
      </c>
      <c r="F13841" s="17">
        <v>-726</v>
      </c>
      <c r="G13841" t="str">
        <f>_xlfn.XLOOKUP(tbl_GL[[#This Row],[Account_key]],tbl_COA[Account_key],tbl_COA[Class],"Not Found")</f>
        <v>Liabilities and Owners Equity</v>
      </c>
      <c r="H13841" t="str">
        <f>_xlfn.XLOOKUP(tbl_GL[[#This Row],[Account_key]],tbl_COA[Account_key],tbl_COA[SubClass],"Not Found")</f>
        <v>Liabilities</v>
      </c>
      <c r="I13841" t="str">
        <f>_xlfn.XLOOKUP(tbl_GL[[#This Row],[Account_key]],tbl_COA[Account_key],tbl_COA[SubClass2],"Not Found")</f>
        <v>Current Liabilities</v>
      </c>
      <c r="J13841" t="str">
        <f>_xlfn.XLOOKUP(tbl_GL[[#This Row],[Account_key]],tbl_COA[Account_key],tbl_COA[SubAccount],,0)</f>
        <v>Accrued Expenses</v>
      </c>
      <c r="K13841">
        <f>YEAR(tbl_GL[[#This Row],[Date]])</f>
        <v>2018</v>
      </c>
    </row>
    <row r="13842" spans="1:11" hidden="1" x14ac:dyDescent="0.35">
      <c r="A13842">
        <v>424.1</v>
      </c>
      <c r="B13842" s="24">
        <v>43344</v>
      </c>
      <c r="C13842">
        <v>6</v>
      </c>
      <c r="D13842" s="13">
        <v>260</v>
      </c>
      <c r="E13842" s="13" t="s">
        <v>97</v>
      </c>
      <c r="F13842" s="17">
        <v>-1416</v>
      </c>
      <c r="G13842" t="str">
        <f>_xlfn.XLOOKUP(tbl_GL[[#This Row],[Account_key]],tbl_COA[Account_key],tbl_COA[Class],"Not Found")</f>
        <v>Operating account</v>
      </c>
      <c r="H13842" t="str">
        <f>_xlfn.XLOOKUP(tbl_GL[[#This Row],[Account_key]],tbl_COA[Account_key],tbl_COA[SubClass],"Not Found")</f>
        <v>Operating Expenses</v>
      </c>
      <c r="I13842" t="str">
        <f>_xlfn.XLOOKUP(tbl_GL[[#This Row],[Account_key]],tbl_COA[Account_key],tbl_COA[SubClass2],"Not Found")</f>
        <v>Marketing</v>
      </c>
      <c r="J13842" t="str">
        <f>_xlfn.XLOOKUP(tbl_GL[[#This Row],[Account_key]],tbl_COA[Account_key],tbl_COA[SubAccount],,0)</f>
        <v>Commissions</v>
      </c>
      <c r="K13842">
        <f>YEAR(tbl_GL[[#This Row],[Date]])</f>
        <v>2018</v>
      </c>
    </row>
    <row r="13843" spans="1:11" hidden="1" x14ac:dyDescent="0.35">
      <c r="A13843">
        <v>424.2</v>
      </c>
      <c r="B13843" s="24">
        <v>43344</v>
      </c>
      <c r="C13843">
        <v>6</v>
      </c>
      <c r="D13843" s="13">
        <v>120</v>
      </c>
      <c r="E13843" s="13" t="s">
        <v>97</v>
      </c>
      <c r="F13843" s="17">
        <v>1416</v>
      </c>
      <c r="G13843" t="str">
        <f>_xlfn.XLOOKUP(tbl_GL[[#This Row],[Account_key]],tbl_COA[Account_key],tbl_COA[Class],"Not Found")</f>
        <v>Liabilities and Owners Equity</v>
      </c>
      <c r="H13843" t="str">
        <f>_xlfn.XLOOKUP(tbl_GL[[#This Row],[Account_key]],tbl_COA[Account_key],tbl_COA[SubClass],"Not Found")</f>
        <v>Liabilities</v>
      </c>
      <c r="I13843" t="str">
        <f>_xlfn.XLOOKUP(tbl_GL[[#This Row],[Account_key]],tbl_COA[Account_key],tbl_COA[SubClass2],"Not Found")</f>
        <v>Current Liabilities</v>
      </c>
      <c r="J13843" t="str">
        <f>_xlfn.XLOOKUP(tbl_GL[[#This Row],[Account_key]],tbl_COA[Account_key],tbl_COA[SubAccount],,0)</f>
        <v>Accrued Expenses</v>
      </c>
      <c r="K13843">
        <f>YEAR(tbl_GL[[#This Row],[Date]])</f>
        <v>2018</v>
      </c>
    </row>
    <row r="13844" spans="1:11" hidden="1" x14ac:dyDescent="0.35">
      <c r="A13844">
        <v>425.1</v>
      </c>
      <c r="B13844" s="24">
        <v>43344</v>
      </c>
      <c r="C13844">
        <v>6</v>
      </c>
      <c r="D13844" s="13">
        <v>60</v>
      </c>
      <c r="E13844" s="13" t="s">
        <v>84</v>
      </c>
      <c r="F13844" s="17">
        <v>18667</v>
      </c>
      <c r="G13844" t="str">
        <f>_xlfn.XLOOKUP(tbl_GL[[#This Row],[Account_key]],tbl_COA[Account_key],tbl_COA[Class],"Not Found")</f>
        <v>Assets</v>
      </c>
      <c r="H13844" t="str">
        <f>_xlfn.XLOOKUP(tbl_GL[[#This Row],[Account_key]],tbl_COA[Account_key],tbl_COA[SubClass],"Not Found")</f>
        <v>Assets</v>
      </c>
      <c r="I13844" t="str">
        <f>_xlfn.XLOOKUP(tbl_GL[[#This Row],[Account_key]],tbl_COA[Account_key],tbl_COA[SubClass2],"Not Found")</f>
        <v>Current Assets</v>
      </c>
      <c r="J13844" t="str">
        <f>_xlfn.XLOOKUP(tbl_GL[[#This Row],[Account_key]],tbl_COA[Account_key],tbl_COA[SubAccount],,0)</f>
        <v>Inventory</v>
      </c>
      <c r="K13844">
        <f>YEAR(tbl_GL[[#This Row],[Date]])</f>
        <v>2018</v>
      </c>
    </row>
    <row r="13845" spans="1:11" hidden="1" x14ac:dyDescent="0.35">
      <c r="A13845">
        <v>425.2</v>
      </c>
      <c r="B13845" s="24">
        <v>43344</v>
      </c>
      <c r="C13845">
        <v>6</v>
      </c>
      <c r="D13845" s="13">
        <v>110</v>
      </c>
      <c r="E13845" s="13" t="s">
        <v>84</v>
      </c>
      <c r="F13845" s="17">
        <v>18667</v>
      </c>
      <c r="G13845" t="str">
        <f>_xlfn.XLOOKUP(tbl_GL[[#This Row],[Account_key]],tbl_COA[Account_key],tbl_COA[Class],"Not Found")</f>
        <v>Liabilities and Owners Equity</v>
      </c>
      <c r="H13845" t="str">
        <f>_xlfn.XLOOKUP(tbl_GL[[#This Row],[Account_key]],tbl_COA[Account_key],tbl_COA[SubClass],"Not Found")</f>
        <v>Liabilities</v>
      </c>
      <c r="I13845" t="str">
        <f>_xlfn.XLOOKUP(tbl_GL[[#This Row],[Account_key]],tbl_COA[Account_key],tbl_COA[SubClass2],"Not Found")</f>
        <v>Current Liabilities</v>
      </c>
      <c r="J13845" t="str">
        <f>_xlfn.XLOOKUP(tbl_GL[[#This Row],[Account_key]],tbl_COA[Account_key],tbl_COA[SubAccount],,0)</f>
        <v>Trade Payables</v>
      </c>
      <c r="K13845">
        <f>YEAR(tbl_GL[[#This Row],[Date]])</f>
        <v>2018</v>
      </c>
    </row>
    <row r="13846" spans="1:11" hidden="1" x14ac:dyDescent="0.35">
      <c r="A13846">
        <v>426.1</v>
      </c>
      <c r="B13846" s="24">
        <v>43346</v>
      </c>
      <c r="C13846">
        <v>6</v>
      </c>
      <c r="D13846" s="13">
        <v>30</v>
      </c>
      <c r="E13846" s="13" t="s">
        <v>80</v>
      </c>
      <c r="F13846" s="17">
        <v>-7021</v>
      </c>
      <c r="G13846" t="str">
        <f>_xlfn.XLOOKUP(tbl_GL[[#This Row],[Account_key]],tbl_COA[Account_key],tbl_COA[Class],"Not Found")</f>
        <v>Assets</v>
      </c>
      <c r="H13846" t="str">
        <f>_xlfn.XLOOKUP(tbl_GL[[#This Row],[Account_key]],tbl_COA[Account_key],tbl_COA[SubClass],"Not Found")</f>
        <v>Assets</v>
      </c>
      <c r="I13846" t="str">
        <f>_xlfn.XLOOKUP(tbl_GL[[#This Row],[Account_key]],tbl_COA[Account_key],tbl_COA[SubClass2],"Not Found")</f>
        <v>Current Assets</v>
      </c>
      <c r="J13846" t="str">
        <f>_xlfn.XLOOKUP(tbl_GL[[#This Row],[Account_key]],tbl_COA[Account_key],tbl_COA[SubAccount],,0)</f>
        <v>Trade Receivables</v>
      </c>
      <c r="K13846">
        <f>YEAR(tbl_GL[[#This Row],[Date]])</f>
        <v>2018</v>
      </c>
    </row>
    <row r="13847" spans="1:11" hidden="1" x14ac:dyDescent="0.35">
      <c r="A13847">
        <v>426.2</v>
      </c>
      <c r="B13847" s="24">
        <v>43346</v>
      </c>
      <c r="C13847">
        <v>6</v>
      </c>
      <c r="D13847" s="13">
        <v>10</v>
      </c>
      <c r="E13847" s="13" t="s">
        <v>80</v>
      </c>
      <c r="F13847" s="17">
        <v>7021</v>
      </c>
      <c r="G13847" t="str">
        <f>_xlfn.XLOOKUP(tbl_GL[[#This Row],[Account_key]],tbl_COA[Account_key],tbl_COA[Class],"Not Found")</f>
        <v>Assets</v>
      </c>
      <c r="H13847" t="str">
        <f>_xlfn.XLOOKUP(tbl_GL[[#This Row],[Account_key]],tbl_COA[Account_key],tbl_COA[SubClass],"Not Found")</f>
        <v>Assets</v>
      </c>
      <c r="I13847" t="str">
        <f>_xlfn.XLOOKUP(tbl_GL[[#This Row],[Account_key]],tbl_COA[Account_key],tbl_COA[SubClass2],"Not Found")</f>
        <v>Current Assets</v>
      </c>
      <c r="J13847" t="str">
        <f>_xlfn.XLOOKUP(tbl_GL[[#This Row],[Account_key]],tbl_COA[Account_key],tbl_COA[SubAccount],,0)</f>
        <v>Cash at Bank</v>
      </c>
      <c r="K13847">
        <f>YEAR(tbl_GL[[#This Row],[Date]])</f>
        <v>2018</v>
      </c>
    </row>
    <row r="13848" spans="1:11" hidden="1" x14ac:dyDescent="0.35">
      <c r="A13848">
        <v>427.1</v>
      </c>
      <c r="B13848" s="24">
        <v>43347</v>
      </c>
      <c r="C13848">
        <v>6</v>
      </c>
      <c r="D13848" s="13">
        <v>230</v>
      </c>
      <c r="E13848" s="13" t="s">
        <v>4</v>
      </c>
      <c r="F13848" s="17">
        <v>-804</v>
      </c>
      <c r="G13848" t="str">
        <f>_xlfn.XLOOKUP(tbl_GL[[#This Row],[Account_key]],tbl_COA[Account_key],tbl_COA[Class],"Not Found")</f>
        <v>Trading account</v>
      </c>
      <c r="H13848" t="str">
        <f>_xlfn.XLOOKUP(tbl_GL[[#This Row],[Account_key]],tbl_COA[Account_key],tbl_COA[SubClass],"Not Found")</f>
        <v>Cost of Sales</v>
      </c>
      <c r="I13848" t="str">
        <f>_xlfn.XLOOKUP(tbl_GL[[#This Row],[Account_key]],tbl_COA[Account_key],tbl_COA[SubClass2],"Not Found")</f>
        <v>Cost of Sales</v>
      </c>
      <c r="J13848" t="str">
        <f>_xlfn.XLOOKUP(tbl_GL[[#This Row],[Account_key]],tbl_COA[Account_key],tbl_COA[SubAccount],,0)</f>
        <v>Cost of Sales</v>
      </c>
      <c r="K13848">
        <f>YEAR(tbl_GL[[#This Row],[Date]])</f>
        <v>2018</v>
      </c>
    </row>
    <row r="13849" spans="1:11" hidden="1" x14ac:dyDescent="0.35">
      <c r="A13849">
        <v>427.2</v>
      </c>
      <c r="B13849" s="24">
        <v>43347</v>
      </c>
      <c r="C13849">
        <v>6</v>
      </c>
      <c r="D13849" s="13">
        <v>60</v>
      </c>
      <c r="E13849" s="13" t="s">
        <v>4</v>
      </c>
      <c r="F13849" s="17">
        <v>-804</v>
      </c>
      <c r="G13849" t="str">
        <f>_xlfn.XLOOKUP(tbl_GL[[#This Row],[Account_key]],tbl_COA[Account_key],tbl_COA[Class],"Not Found")</f>
        <v>Assets</v>
      </c>
      <c r="H13849" t="str">
        <f>_xlfn.XLOOKUP(tbl_GL[[#This Row],[Account_key]],tbl_COA[Account_key],tbl_COA[SubClass],"Not Found")</f>
        <v>Assets</v>
      </c>
      <c r="I13849" t="str">
        <f>_xlfn.XLOOKUP(tbl_GL[[#This Row],[Account_key]],tbl_COA[Account_key],tbl_COA[SubClass2],"Not Found")</f>
        <v>Current Assets</v>
      </c>
      <c r="J13849" t="str">
        <f>_xlfn.XLOOKUP(tbl_GL[[#This Row],[Account_key]],tbl_COA[Account_key],tbl_COA[SubAccount],,0)</f>
        <v>Inventory</v>
      </c>
      <c r="K13849">
        <f>YEAR(tbl_GL[[#This Row],[Date]])</f>
        <v>2018</v>
      </c>
    </row>
    <row r="13850" spans="1:11" hidden="1" x14ac:dyDescent="0.35">
      <c r="A13850">
        <v>428.1</v>
      </c>
      <c r="B13850" s="24">
        <v>43347</v>
      </c>
      <c r="C13850">
        <v>6</v>
      </c>
      <c r="D13850" s="13">
        <v>210</v>
      </c>
      <c r="E13850" s="13" t="s">
        <v>7</v>
      </c>
      <c r="F13850" s="17">
        <v>1843</v>
      </c>
      <c r="G13850" t="str">
        <f>_xlfn.XLOOKUP(tbl_GL[[#This Row],[Account_key]],tbl_COA[Account_key],tbl_COA[Class],"Not Found")</f>
        <v>Trading account</v>
      </c>
      <c r="H13850" t="str">
        <f>_xlfn.XLOOKUP(tbl_GL[[#This Row],[Account_key]],tbl_COA[Account_key],tbl_COA[SubClass],"Not Found")</f>
        <v>Sales</v>
      </c>
      <c r="I13850" t="str">
        <f>_xlfn.XLOOKUP(tbl_GL[[#This Row],[Account_key]],tbl_COA[Account_key],tbl_COA[SubClass2],"Not Found")</f>
        <v>Sales</v>
      </c>
      <c r="J13850" t="str">
        <f>_xlfn.XLOOKUP(tbl_GL[[#This Row],[Account_key]],tbl_COA[Account_key],tbl_COA[SubAccount],,0)</f>
        <v>Sales</v>
      </c>
      <c r="K13850">
        <f>YEAR(tbl_GL[[#This Row],[Date]])</f>
        <v>2018</v>
      </c>
    </row>
    <row r="13851" spans="1:11" hidden="1" x14ac:dyDescent="0.35">
      <c r="A13851">
        <v>428.2</v>
      </c>
      <c r="B13851" s="24">
        <v>43347</v>
      </c>
      <c r="C13851">
        <v>6</v>
      </c>
      <c r="D13851" s="13">
        <v>10</v>
      </c>
      <c r="E13851" s="13" t="s">
        <v>7</v>
      </c>
      <c r="F13851" s="17">
        <v>1843</v>
      </c>
      <c r="G13851" t="str">
        <f>_xlfn.XLOOKUP(tbl_GL[[#This Row],[Account_key]],tbl_COA[Account_key],tbl_COA[Class],"Not Found")</f>
        <v>Assets</v>
      </c>
      <c r="H13851" t="str">
        <f>_xlfn.XLOOKUP(tbl_GL[[#This Row],[Account_key]],tbl_COA[Account_key],tbl_COA[SubClass],"Not Found")</f>
        <v>Assets</v>
      </c>
      <c r="I13851" t="str">
        <f>_xlfn.XLOOKUP(tbl_GL[[#This Row],[Account_key]],tbl_COA[Account_key],tbl_COA[SubClass2],"Not Found")</f>
        <v>Current Assets</v>
      </c>
      <c r="J13851" t="str">
        <f>_xlfn.XLOOKUP(tbl_GL[[#This Row],[Account_key]],tbl_COA[Account_key],tbl_COA[SubAccount],,0)</f>
        <v>Cash at Bank</v>
      </c>
      <c r="K13851">
        <f>YEAR(tbl_GL[[#This Row],[Date]])</f>
        <v>2018</v>
      </c>
    </row>
    <row r="13852" spans="1:11" hidden="1" x14ac:dyDescent="0.35">
      <c r="A13852">
        <v>429.1</v>
      </c>
      <c r="B13852" s="24">
        <v>43347</v>
      </c>
      <c r="C13852">
        <v>6</v>
      </c>
      <c r="D13852" s="13">
        <v>230</v>
      </c>
      <c r="E13852" s="13" t="s">
        <v>4</v>
      </c>
      <c r="F13852" s="17">
        <v>-2979</v>
      </c>
      <c r="G13852" t="str">
        <f>_xlfn.XLOOKUP(tbl_GL[[#This Row],[Account_key]],tbl_COA[Account_key],tbl_COA[Class],"Not Found")</f>
        <v>Trading account</v>
      </c>
      <c r="H13852" t="str">
        <f>_xlfn.XLOOKUP(tbl_GL[[#This Row],[Account_key]],tbl_COA[Account_key],tbl_COA[SubClass],"Not Found")</f>
        <v>Cost of Sales</v>
      </c>
      <c r="I13852" t="str">
        <f>_xlfn.XLOOKUP(tbl_GL[[#This Row],[Account_key]],tbl_COA[Account_key],tbl_COA[SubClass2],"Not Found")</f>
        <v>Cost of Sales</v>
      </c>
      <c r="J13852" t="str">
        <f>_xlfn.XLOOKUP(tbl_GL[[#This Row],[Account_key]],tbl_COA[Account_key],tbl_COA[SubAccount],,0)</f>
        <v>Cost of Sales</v>
      </c>
      <c r="K13852">
        <f>YEAR(tbl_GL[[#This Row],[Date]])</f>
        <v>2018</v>
      </c>
    </row>
    <row r="13853" spans="1:11" hidden="1" x14ac:dyDescent="0.35">
      <c r="A13853">
        <v>429.2</v>
      </c>
      <c r="B13853" s="24">
        <v>43347</v>
      </c>
      <c r="C13853">
        <v>6</v>
      </c>
      <c r="D13853" s="13">
        <v>60</v>
      </c>
      <c r="E13853" s="13" t="s">
        <v>4</v>
      </c>
      <c r="F13853" s="17">
        <v>-2979</v>
      </c>
      <c r="G13853" t="str">
        <f>_xlfn.XLOOKUP(tbl_GL[[#This Row],[Account_key]],tbl_COA[Account_key],tbl_COA[Class],"Not Found")</f>
        <v>Assets</v>
      </c>
      <c r="H13853" t="str">
        <f>_xlfn.XLOOKUP(tbl_GL[[#This Row],[Account_key]],tbl_COA[Account_key],tbl_COA[SubClass],"Not Found")</f>
        <v>Assets</v>
      </c>
      <c r="I13853" t="str">
        <f>_xlfn.XLOOKUP(tbl_GL[[#This Row],[Account_key]],tbl_COA[Account_key],tbl_COA[SubClass2],"Not Found")</f>
        <v>Current Assets</v>
      </c>
      <c r="J13853" t="str">
        <f>_xlfn.XLOOKUP(tbl_GL[[#This Row],[Account_key]],tbl_COA[Account_key],tbl_COA[SubAccount],,0)</f>
        <v>Inventory</v>
      </c>
      <c r="K13853">
        <f>YEAR(tbl_GL[[#This Row],[Date]])</f>
        <v>2018</v>
      </c>
    </row>
    <row r="13854" spans="1:11" hidden="1" x14ac:dyDescent="0.35">
      <c r="A13854">
        <v>430.1</v>
      </c>
      <c r="B13854" s="24">
        <v>43347</v>
      </c>
      <c r="C13854">
        <v>6</v>
      </c>
      <c r="D13854" s="13">
        <v>210</v>
      </c>
      <c r="E13854" s="13" t="s">
        <v>8</v>
      </c>
      <c r="F13854" s="17">
        <v>7448</v>
      </c>
      <c r="G13854" t="str">
        <f>_xlfn.XLOOKUP(tbl_GL[[#This Row],[Account_key]],tbl_COA[Account_key],tbl_COA[Class],"Not Found")</f>
        <v>Trading account</v>
      </c>
      <c r="H13854" t="str">
        <f>_xlfn.XLOOKUP(tbl_GL[[#This Row],[Account_key]],tbl_COA[Account_key],tbl_COA[SubClass],"Not Found")</f>
        <v>Sales</v>
      </c>
      <c r="I13854" t="str">
        <f>_xlfn.XLOOKUP(tbl_GL[[#This Row],[Account_key]],tbl_COA[Account_key],tbl_COA[SubClass2],"Not Found")</f>
        <v>Sales</v>
      </c>
      <c r="J13854" t="str">
        <f>_xlfn.XLOOKUP(tbl_GL[[#This Row],[Account_key]],tbl_COA[Account_key],tbl_COA[SubAccount],,0)</f>
        <v>Sales</v>
      </c>
      <c r="K13854">
        <f>YEAR(tbl_GL[[#This Row],[Date]])</f>
        <v>2018</v>
      </c>
    </row>
    <row r="13855" spans="1:11" hidden="1" x14ac:dyDescent="0.35">
      <c r="A13855">
        <v>430.2</v>
      </c>
      <c r="B13855" s="24">
        <v>43347</v>
      </c>
      <c r="C13855">
        <v>6</v>
      </c>
      <c r="D13855" s="13">
        <v>30</v>
      </c>
      <c r="E13855" s="13" t="s">
        <v>8</v>
      </c>
      <c r="F13855" s="17">
        <v>7448</v>
      </c>
      <c r="G13855" t="str">
        <f>_xlfn.XLOOKUP(tbl_GL[[#This Row],[Account_key]],tbl_COA[Account_key],tbl_COA[Class],"Not Found")</f>
        <v>Assets</v>
      </c>
      <c r="H13855" t="str">
        <f>_xlfn.XLOOKUP(tbl_GL[[#This Row],[Account_key]],tbl_COA[Account_key],tbl_COA[SubClass],"Not Found")</f>
        <v>Assets</v>
      </c>
      <c r="I13855" t="str">
        <f>_xlfn.XLOOKUP(tbl_GL[[#This Row],[Account_key]],tbl_COA[Account_key],tbl_COA[SubClass2],"Not Found")</f>
        <v>Current Assets</v>
      </c>
      <c r="J13855" t="str">
        <f>_xlfn.XLOOKUP(tbl_GL[[#This Row],[Account_key]],tbl_COA[Account_key],tbl_COA[SubAccount],,0)</f>
        <v>Trade Receivables</v>
      </c>
      <c r="K13855">
        <f>YEAR(tbl_GL[[#This Row],[Date]])</f>
        <v>2018</v>
      </c>
    </row>
    <row r="13856" spans="1:11" hidden="1" x14ac:dyDescent="0.35">
      <c r="A13856">
        <v>431.1</v>
      </c>
      <c r="B13856" s="24">
        <v>43348</v>
      </c>
      <c r="C13856">
        <v>6</v>
      </c>
      <c r="D13856" s="13">
        <v>330</v>
      </c>
      <c r="E13856" s="13" t="s">
        <v>97</v>
      </c>
      <c r="F13856" s="17">
        <v>-1156</v>
      </c>
      <c r="G13856" t="str">
        <f>_xlfn.XLOOKUP(tbl_GL[[#This Row],[Account_key]],tbl_COA[Account_key],tbl_COA[Class],"Not Found")</f>
        <v>Operating account</v>
      </c>
      <c r="H13856" t="str">
        <f>_xlfn.XLOOKUP(tbl_GL[[#This Row],[Account_key]],tbl_COA[Account_key],tbl_COA[SubClass],"Not Found")</f>
        <v>Operating Expenses</v>
      </c>
      <c r="I13856" t="str">
        <f>_xlfn.XLOOKUP(tbl_GL[[#This Row],[Account_key]],tbl_COA[Account_key],tbl_COA[SubClass2],"Not Found")</f>
        <v>Administration</v>
      </c>
      <c r="J13856" t="str">
        <f>_xlfn.XLOOKUP(tbl_GL[[#This Row],[Account_key]],tbl_COA[Account_key],tbl_COA[SubAccount],,0)</f>
        <v>Telephone</v>
      </c>
      <c r="K13856">
        <f>YEAR(tbl_GL[[#This Row],[Date]])</f>
        <v>2018</v>
      </c>
    </row>
    <row r="13857" spans="1:11" hidden="1" x14ac:dyDescent="0.35">
      <c r="A13857">
        <v>431.2</v>
      </c>
      <c r="B13857" s="24">
        <v>43348</v>
      </c>
      <c r="C13857">
        <v>6</v>
      </c>
      <c r="D13857" s="13">
        <v>120</v>
      </c>
      <c r="E13857" s="13" t="s">
        <v>97</v>
      </c>
      <c r="F13857" s="17">
        <v>1156</v>
      </c>
      <c r="G13857" t="str">
        <f>_xlfn.XLOOKUP(tbl_GL[[#This Row],[Account_key]],tbl_COA[Account_key],tbl_COA[Class],"Not Found")</f>
        <v>Liabilities and Owners Equity</v>
      </c>
      <c r="H13857" t="str">
        <f>_xlfn.XLOOKUP(tbl_GL[[#This Row],[Account_key]],tbl_COA[Account_key],tbl_COA[SubClass],"Not Found")</f>
        <v>Liabilities</v>
      </c>
      <c r="I13857" t="str">
        <f>_xlfn.XLOOKUP(tbl_GL[[#This Row],[Account_key]],tbl_COA[Account_key],tbl_COA[SubClass2],"Not Found")</f>
        <v>Current Liabilities</v>
      </c>
      <c r="J13857" t="str">
        <f>_xlfn.XLOOKUP(tbl_GL[[#This Row],[Account_key]],tbl_COA[Account_key],tbl_COA[SubAccount],,0)</f>
        <v>Accrued Expenses</v>
      </c>
      <c r="K13857">
        <f>YEAR(tbl_GL[[#This Row],[Date]])</f>
        <v>2018</v>
      </c>
    </row>
    <row r="13858" spans="1:11" hidden="1" x14ac:dyDescent="0.35">
      <c r="A13858">
        <v>432.1</v>
      </c>
      <c r="B13858" s="24">
        <v>43351</v>
      </c>
      <c r="C13858">
        <v>6</v>
      </c>
      <c r="D13858" s="13">
        <v>260</v>
      </c>
      <c r="E13858" s="13" t="s">
        <v>83</v>
      </c>
      <c r="F13858" s="17">
        <v>440</v>
      </c>
      <c r="G13858" t="str">
        <f>_xlfn.XLOOKUP(tbl_GL[[#This Row],[Account_key]],tbl_COA[Account_key],tbl_COA[Class],"Not Found")</f>
        <v>Operating account</v>
      </c>
      <c r="H13858" t="str">
        <f>_xlfn.XLOOKUP(tbl_GL[[#This Row],[Account_key]],tbl_COA[Account_key],tbl_COA[SubClass],"Not Found")</f>
        <v>Operating Expenses</v>
      </c>
      <c r="I13858" t="str">
        <f>_xlfn.XLOOKUP(tbl_GL[[#This Row],[Account_key]],tbl_COA[Account_key],tbl_COA[SubClass2],"Not Found")</f>
        <v>Marketing</v>
      </c>
      <c r="J13858" t="str">
        <f>_xlfn.XLOOKUP(tbl_GL[[#This Row],[Account_key]],tbl_COA[Account_key],tbl_COA[SubAccount],,0)</f>
        <v>Commissions</v>
      </c>
      <c r="K13858">
        <f>YEAR(tbl_GL[[#This Row],[Date]])</f>
        <v>2018</v>
      </c>
    </row>
    <row r="13859" spans="1:11" hidden="1" x14ac:dyDescent="0.35">
      <c r="A13859">
        <v>432.2</v>
      </c>
      <c r="B13859" s="24">
        <v>43351</v>
      </c>
      <c r="C13859">
        <v>6</v>
      </c>
      <c r="D13859" s="13">
        <v>20</v>
      </c>
      <c r="E13859" s="13" t="s">
        <v>83</v>
      </c>
      <c r="F13859" s="17">
        <v>440</v>
      </c>
      <c r="G13859" t="str">
        <f>_xlfn.XLOOKUP(tbl_GL[[#This Row],[Account_key]],tbl_COA[Account_key],tbl_COA[Class],"Not Found")</f>
        <v>Assets</v>
      </c>
      <c r="H13859" t="str">
        <f>_xlfn.XLOOKUP(tbl_GL[[#This Row],[Account_key]],tbl_COA[Account_key],tbl_COA[SubClass],"Not Found")</f>
        <v>Assets</v>
      </c>
      <c r="I13859" t="str">
        <f>_xlfn.XLOOKUP(tbl_GL[[#This Row],[Account_key]],tbl_COA[Account_key],tbl_COA[SubClass2],"Not Found")</f>
        <v>Current Assets</v>
      </c>
      <c r="J13859" t="str">
        <f>_xlfn.XLOOKUP(tbl_GL[[#This Row],[Account_key]],tbl_COA[Account_key],tbl_COA[SubAccount],,0)</f>
        <v>Cash in hand</v>
      </c>
      <c r="K13859">
        <f>YEAR(tbl_GL[[#This Row],[Date]])</f>
        <v>2018</v>
      </c>
    </row>
    <row r="13860" spans="1:11" hidden="1" x14ac:dyDescent="0.35">
      <c r="A13860">
        <v>433.1</v>
      </c>
      <c r="B13860" s="24">
        <v>43351</v>
      </c>
      <c r="C13860">
        <v>6</v>
      </c>
      <c r="D13860" s="13">
        <v>350</v>
      </c>
      <c r="E13860" s="13" t="s">
        <v>97</v>
      </c>
      <c r="F13860" s="17">
        <v>-1374</v>
      </c>
      <c r="G13860" t="str">
        <f>_xlfn.XLOOKUP(tbl_GL[[#This Row],[Account_key]],tbl_COA[Account_key],tbl_COA[Class],"Not Found")</f>
        <v>Operating account</v>
      </c>
      <c r="H13860" t="str">
        <f>_xlfn.XLOOKUP(tbl_GL[[#This Row],[Account_key]],tbl_COA[Account_key],tbl_COA[SubClass],"Not Found")</f>
        <v>Operating Expenses</v>
      </c>
      <c r="I13860" t="str">
        <f>_xlfn.XLOOKUP(tbl_GL[[#This Row],[Account_key]],tbl_COA[Account_key],tbl_COA[SubClass2],"Not Found")</f>
        <v>Administration</v>
      </c>
      <c r="J13860" t="str">
        <f>_xlfn.XLOOKUP(tbl_GL[[#This Row],[Account_key]],tbl_COA[Account_key],tbl_COA[SubAccount],,0)</f>
        <v>Other Expenses</v>
      </c>
      <c r="K13860">
        <f>YEAR(tbl_GL[[#This Row],[Date]])</f>
        <v>2018</v>
      </c>
    </row>
    <row r="13861" spans="1:11" hidden="1" x14ac:dyDescent="0.35">
      <c r="A13861">
        <v>433.2</v>
      </c>
      <c r="B13861" s="24">
        <v>43351</v>
      </c>
      <c r="C13861">
        <v>6</v>
      </c>
      <c r="D13861" s="13">
        <v>120</v>
      </c>
      <c r="E13861" s="13" t="s">
        <v>97</v>
      </c>
      <c r="F13861" s="17">
        <v>1374</v>
      </c>
      <c r="G13861" t="str">
        <f>_xlfn.XLOOKUP(tbl_GL[[#This Row],[Account_key]],tbl_COA[Account_key],tbl_COA[Class],"Not Found")</f>
        <v>Liabilities and Owners Equity</v>
      </c>
      <c r="H13861" t="str">
        <f>_xlfn.XLOOKUP(tbl_GL[[#This Row],[Account_key]],tbl_COA[Account_key],tbl_COA[SubClass],"Not Found")</f>
        <v>Liabilities</v>
      </c>
      <c r="I13861" t="str">
        <f>_xlfn.XLOOKUP(tbl_GL[[#This Row],[Account_key]],tbl_COA[Account_key],tbl_COA[SubClass2],"Not Found")</f>
        <v>Current Liabilities</v>
      </c>
      <c r="J13861" t="str">
        <f>_xlfn.XLOOKUP(tbl_GL[[#This Row],[Account_key]],tbl_COA[Account_key],tbl_COA[SubAccount],,0)</f>
        <v>Accrued Expenses</v>
      </c>
      <c r="K13861">
        <f>YEAR(tbl_GL[[#This Row],[Date]])</f>
        <v>2018</v>
      </c>
    </row>
    <row r="13862" spans="1:11" hidden="1" x14ac:dyDescent="0.35">
      <c r="A13862">
        <v>434.1</v>
      </c>
      <c r="B13862" s="24">
        <v>43353</v>
      </c>
      <c r="C13862">
        <v>6</v>
      </c>
      <c r="D13862" s="13">
        <v>10</v>
      </c>
      <c r="E13862" s="13" t="s">
        <v>98</v>
      </c>
      <c r="F13862" s="17">
        <v>-867</v>
      </c>
      <c r="G13862" t="str">
        <f>_xlfn.XLOOKUP(tbl_GL[[#This Row],[Account_key]],tbl_COA[Account_key],tbl_COA[Class],"Not Found")</f>
        <v>Assets</v>
      </c>
      <c r="H13862" t="str">
        <f>_xlfn.XLOOKUP(tbl_GL[[#This Row],[Account_key]],tbl_COA[Account_key],tbl_COA[SubClass],"Not Found")</f>
        <v>Assets</v>
      </c>
      <c r="I13862" t="str">
        <f>_xlfn.XLOOKUP(tbl_GL[[#This Row],[Account_key]],tbl_COA[Account_key],tbl_COA[SubClass2],"Not Found")</f>
        <v>Current Assets</v>
      </c>
      <c r="J13862" t="str">
        <f>_xlfn.XLOOKUP(tbl_GL[[#This Row],[Account_key]],tbl_COA[Account_key],tbl_COA[SubAccount],,0)</f>
        <v>Cash at Bank</v>
      </c>
      <c r="K13862">
        <f>YEAR(tbl_GL[[#This Row],[Date]])</f>
        <v>2018</v>
      </c>
    </row>
    <row r="13863" spans="1:11" hidden="1" x14ac:dyDescent="0.35">
      <c r="A13863">
        <v>434.2</v>
      </c>
      <c r="B13863" s="24">
        <v>43353</v>
      </c>
      <c r="C13863">
        <v>6</v>
      </c>
      <c r="D13863" s="13">
        <v>120</v>
      </c>
      <c r="E13863" s="13" t="s">
        <v>98</v>
      </c>
      <c r="F13863" s="17">
        <v>-867</v>
      </c>
      <c r="G13863" t="str">
        <f>_xlfn.XLOOKUP(tbl_GL[[#This Row],[Account_key]],tbl_COA[Account_key],tbl_COA[Class],"Not Found")</f>
        <v>Liabilities and Owners Equity</v>
      </c>
      <c r="H13863" t="str">
        <f>_xlfn.XLOOKUP(tbl_GL[[#This Row],[Account_key]],tbl_COA[Account_key],tbl_COA[SubClass],"Not Found")</f>
        <v>Liabilities</v>
      </c>
      <c r="I13863" t="str">
        <f>_xlfn.XLOOKUP(tbl_GL[[#This Row],[Account_key]],tbl_COA[Account_key],tbl_COA[SubClass2],"Not Found")</f>
        <v>Current Liabilities</v>
      </c>
      <c r="J13863" t="str">
        <f>_xlfn.XLOOKUP(tbl_GL[[#This Row],[Account_key]],tbl_COA[Account_key],tbl_COA[SubAccount],,0)</f>
        <v>Accrued Expenses</v>
      </c>
      <c r="K13863">
        <f>YEAR(tbl_GL[[#This Row],[Date]])</f>
        <v>2018</v>
      </c>
    </row>
    <row r="13864" spans="1:11" hidden="1" x14ac:dyDescent="0.35">
      <c r="A13864">
        <v>435.1</v>
      </c>
      <c r="B13864" s="24">
        <v>43354</v>
      </c>
      <c r="C13864">
        <v>6</v>
      </c>
      <c r="D13864" s="13">
        <v>340</v>
      </c>
      <c r="E13864" s="13" t="s">
        <v>97</v>
      </c>
      <c r="F13864" s="17">
        <v>-1151</v>
      </c>
      <c r="G13864" t="str">
        <f>_xlfn.XLOOKUP(tbl_GL[[#This Row],[Account_key]],tbl_COA[Account_key],tbl_COA[Class],"Not Found")</f>
        <v>Operating account</v>
      </c>
      <c r="H13864" t="str">
        <f>_xlfn.XLOOKUP(tbl_GL[[#This Row],[Account_key]],tbl_COA[Account_key],tbl_COA[SubClass],"Not Found")</f>
        <v>Operating Expenses</v>
      </c>
      <c r="I13864" t="str">
        <f>_xlfn.XLOOKUP(tbl_GL[[#This Row],[Account_key]],tbl_COA[Account_key],tbl_COA[SubClass2],"Not Found")</f>
        <v>Administration</v>
      </c>
      <c r="J13864" t="str">
        <f>_xlfn.XLOOKUP(tbl_GL[[#This Row],[Account_key]],tbl_COA[Account_key],tbl_COA[SubAccount],,0)</f>
        <v>Utilities</v>
      </c>
      <c r="K13864">
        <f>YEAR(tbl_GL[[#This Row],[Date]])</f>
        <v>2018</v>
      </c>
    </row>
    <row r="13865" spans="1:11" hidden="1" x14ac:dyDescent="0.35">
      <c r="A13865">
        <v>435.2</v>
      </c>
      <c r="B13865" s="24">
        <v>43354</v>
      </c>
      <c r="C13865">
        <v>6</v>
      </c>
      <c r="D13865" s="13">
        <v>120</v>
      </c>
      <c r="E13865" s="13" t="s">
        <v>97</v>
      </c>
      <c r="F13865" s="17">
        <v>1151</v>
      </c>
      <c r="G13865" t="str">
        <f>_xlfn.XLOOKUP(tbl_GL[[#This Row],[Account_key]],tbl_COA[Account_key],tbl_COA[Class],"Not Found")</f>
        <v>Liabilities and Owners Equity</v>
      </c>
      <c r="H13865" t="str">
        <f>_xlfn.XLOOKUP(tbl_GL[[#This Row],[Account_key]],tbl_COA[Account_key],tbl_COA[SubClass],"Not Found")</f>
        <v>Liabilities</v>
      </c>
      <c r="I13865" t="str">
        <f>_xlfn.XLOOKUP(tbl_GL[[#This Row],[Account_key]],tbl_COA[Account_key],tbl_COA[SubClass2],"Not Found")</f>
        <v>Current Liabilities</v>
      </c>
      <c r="J13865" t="str">
        <f>_xlfn.XLOOKUP(tbl_GL[[#This Row],[Account_key]],tbl_COA[Account_key],tbl_COA[SubAccount],,0)</f>
        <v>Accrued Expenses</v>
      </c>
      <c r="K13865">
        <f>YEAR(tbl_GL[[#This Row],[Date]])</f>
        <v>2018</v>
      </c>
    </row>
    <row r="13866" spans="1:11" hidden="1" x14ac:dyDescent="0.35">
      <c r="A13866">
        <v>436.1</v>
      </c>
      <c r="B13866" s="24">
        <v>43355</v>
      </c>
      <c r="C13866">
        <v>6</v>
      </c>
      <c r="D13866" s="13">
        <v>230</v>
      </c>
      <c r="E13866" s="13" t="s">
        <v>4</v>
      </c>
      <c r="F13866" s="17">
        <v>-775</v>
      </c>
      <c r="G13866" t="str">
        <f>_xlfn.XLOOKUP(tbl_GL[[#This Row],[Account_key]],tbl_COA[Account_key],tbl_COA[Class],"Not Found")</f>
        <v>Trading account</v>
      </c>
      <c r="H13866" t="str">
        <f>_xlfn.XLOOKUP(tbl_GL[[#This Row],[Account_key]],tbl_COA[Account_key],tbl_COA[SubClass],"Not Found")</f>
        <v>Cost of Sales</v>
      </c>
      <c r="I13866" t="str">
        <f>_xlfn.XLOOKUP(tbl_GL[[#This Row],[Account_key]],tbl_COA[Account_key],tbl_COA[SubClass2],"Not Found")</f>
        <v>Cost of Sales</v>
      </c>
      <c r="J13866" t="str">
        <f>_xlfn.XLOOKUP(tbl_GL[[#This Row],[Account_key]],tbl_COA[Account_key],tbl_COA[SubAccount],,0)</f>
        <v>Cost of Sales</v>
      </c>
      <c r="K13866">
        <f>YEAR(tbl_GL[[#This Row],[Date]])</f>
        <v>2018</v>
      </c>
    </row>
    <row r="13867" spans="1:11" hidden="1" x14ac:dyDescent="0.35">
      <c r="A13867">
        <v>436.2</v>
      </c>
      <c r="B13867" s="24">
        <v>43355</v>
      </c>
      <c r="C13867">
        <v>6</v>
      </c>
      <c r="D13867" s="13">
        <v>60</v>
      </c>
      <c r="E13867" s="13" t="s">
        <v>4</v>
      </c>
      <c r="F13867" s="17">
        <v>-775</v>
      </c>
      <c r="G13867" t="str">
        <f>_xlfn.XLOOKUP(tbl_GL[[#This Row],[Account_key]],tbl_COA[Account_key],tbl_COA[Class],"Not Found")</f>
        <v>Assets</v>
      </c>
      <c r="H13867" t="str">
        <f>_xlfn.XLOOKUP(tbl_GL[[#This Row],[Account_key]],tbl_COA[Account_key],tbl_COA[SubClass],"Not Found")</f>
        <v>Assets</v>
      </c>
      <c r="I13867" t="str">
        <f>_xlfn.XLOOKUP(tbl_GL[[#This Row],[Account_key]],tbl_COA[Account_key],tbl_COA[SubClass2],"Not Found")</f>
        <v>Current Assets</v>
      </c>
      <c r="J13867" t="str">
        <f>_xlfn.XLOOKUP(tbl_GL[[#This Row],[Account_key]],tbl_COA[Account_key],tbl_COA[SubAccount],,0)</f>
        <v>Inventory</v>
      </c>
      <c r="K13867">
        <f>YEAR(tbl_GL[[#This Row],[Date]])</f>
        <v>2018</v>
      </c>
    </row>
    <row r="13868" spans="1:11" hidden="1" x14ac:dyDescent="0.35">
      <c r="A13868">
        <v>437.1</v>
      </c>
      <c r="B13868" s="24">
        <v>43355</v>
      </c>
      <c r="C13868">
        <v>6</v>
      </c>
      <c r="D13868" s="13">
        <v>210</v>
      </c>
      <c r="E13868" s="13" t="s">
        <v>7</v>
      </c>
      <c r="F13868" s="17">
        <v>1776</v>
      </c>
      <c r="G13868" t="str">
        <f>_xlfn.XLOOKUP(tbl_GL[[#This Row],[Account_key]],tbl_COA[Account_key],tbl_COA[Class],"Not Found")</f>
        <v>Trading account</v>
      </c>
      <c r="H13868" t="str">
        <f>_xlfn.XLOOKUP(tbl_GL[[#This Row],[Account_key]],tbl_COA[Account_key],tbl_COA[SubClass],"Not Found")</f>
        <v>Sales</v>
      </c>
      <c r="I13868" t="str">
        <f>_xlfn.XLOOKUP(tbl_GL[[#This Row],[Account_key]],tbl_COA[Account_key],tbl_COA[SubClass2],"Not Found")</f>
        <v>Sales</v>
      </c>
      <c r="J13868" t="str">
        <f>_xlfn.XLOOKUP(tbl_GL[[#This Row],[Account_key]],tbl_COA[Account_key],tbl_COA[SubAccount],,0)</f>
        <v>Sales</v>
      </c>
      <c r="K13868">
        <f>YEAR(tbl_GL[[#This Row],[Date]])</f>
        <v>2018</v>
      </c>
    </row>
    <row r="13869" spans="1:11" hidden="1" x14ac:dyDescent="0.35">
      <c r="A13869">
        <v>437.2</v>
      </c>
      <c r="B13869" s="24">
        <v>43355</v>
      </c>
      <c r="C13869">
        <v>6</v>
      </c>
      <c r="D13869" s="13">
        <v>10</v>
      </c>
      <c r="E13869" s="13" t="s">
        <v>7</v>
      </c>
      <c r="F13869" s="17">
        <v>1776</v>
      </c>
      <c r="G13869" t="str">
        <f>_xlfn.XLOOKUP(tbl_GL[[#This Row],[Account_key]],tbl_COA[Account_key],tbl_COA[Class],"Not Found")</f>
        <v>Assets</v>
      </c>
      <c r="H13869" t="str">
        <f>_xlfn.XLOOKUP(tbl_GL[[#This Row],[Account_key]],tbl_COA[Account_key],tbl_COA[SubClass],"Not Found")</f>
        <v>Assets</v>
      </c>
      <c r="I13869" t="str">
        <f>_xlfn.XLOOKUP(tbl_GL[[#This Row],[Account_key]],tbl_COA[Account_key],tbl_COA[SubClass2],"Not Found")</f>
        <v>Current Assets</v>
      </c>
      <c r="J13869" t="str">
        <f>_xlfn.XLOOKUP(tbl_GL[[#This Row],[Account_key]],tbl_COA[Account_key],tbl_COA[SubAccount],,0)</f>
        <v>Cash at Bank</v>
      </c>
      <c r="K13869">
        <f>YEAR(tbl_GL[[#This Row],[Date]])</f>
        <v>2018</v>
      </c>
    </row>
    <row r="13870" spans="1:11" hidden="1" x14ac:dyDescent="0.35">
      <c r="A13870">
        <v>438.1</v>
      </c>
      <c r="B13870" s="24">
        <v>43355</v>
      </c>
      <c r="C13870">
        <v>6</v>
      </c>
      <c r="D13870" s="13">
        <v>230</v>
      </c>
      <c r="E13870" s="13" t="s">
        <v>4</v>
      </c>
      <c r="F13870" s="17">
        <v>-3187</v>
      </c>
      <c r="G13870" t="str">
        <f>_xlfn.XLOOKUP(tbl_GL[[#This Row],[Account_key]],tbl_COA[Account_key],tbl_COA[Class],"Not Found")</f>
        <v>Trading account</v>
      </c>
      <c r="H13870" t="str">
        <f>_xlfn.XLOOKUP(tbl_GL[[#This Row],[Account_key]],tbl_COA[Account_key],tbl_COA[SubClass],"Not Found")</f>
        <v>Cost of Sales</v>
      </c>
      <c r="I13870" t="str">
        <f>_xlfn.XLOOKUP(tbl_GL[[#This Row],[Account_key]],tbl_COA[Account_key],tbl_COA[SubClass2],"Not Found")</f>
        <v>Cost of Sales</v>
      </c>
      <c r="J13870" t="str">
        <f>_xlfn.XLOOKUP(tbl_GL[[#This Row],[Account_key]],tbl_COA[Account_key],tbl_COA[SubAccount],,0)</f>
        <v>Cost of Sales</v>
      </c>
      <c r="K13870">
        <f>YEAR(tbl_GL[[#This Row],[Date]])</f>
        <v>2018</v>
      </c>
    </row>
    <row r="13871" spans="1:11" hidden="1" x14ac:dyDescent="0.35">
      <c r="A13871">
        <v>438.2</v>
      </c>
      <c r="B13871" s="24">
        <v>43355</v>
      </c>
      <c r="C13871">
        <v>6</v>
      </c>
      <c r="D13871" s="13">
        <v>60</v>
      </c>
      <c r="E13871" s="13" t="s">
        <v>4</v>
      </c>
      <c r="F13871" s="17">
        <v>-3187</v>
      </c>
      <c r="G13871" t="str">
        <f>_xlfn.XLOOKUP(tbl_GL[[#This Row],[Account_key]],tbl_COA[Account_key],tbl_COA[Class],"Not Found")</f>
        <v>Assets</v>
      </c>
      <c r="H13871" t="str">
        <f>_xlfn.XLOOKUP(tbl_GL[[#This Row],[Account_key]],tbl_COA[Account_key],tbl_COA[SubClass],"Not Found")</f>
        <v>Assets</v>
      </c>
      <c r="I13871" t="str">
        <f>_xlfn.XLOOKUP(tbl_GL[[#This Row],[Account_key]],tbl_COA[Account_key],tbl_COA[SubClass2],"Not Found")</f>
        <v>Current Assets</v>
      </c>
      <c r="J13871" t="str">
        <f>_xlfn.XLOOKUP(tbl_GL[[#This Row],[Account_key]],tbl_COA[Account_key],tbl_COA[SubAccount],,0)</f>
        <v>Inventory</v>
      </c>
      <c r="K13871">
        <f>YEAR(tbl_GL[[#This Row],[Date]])</f>
        <v>2018</v>
      </c>
    </row>
    <row r="13872" spans="1:11" hidden="1" x14ac:dyDescent="0.35">
      <c r="A13872">
        <v>439.1</v>
      </c>
      <c r="B13872" s="24">
        <v>43355</v>
      </c>
      <c r="C13872">
        <v>6</v>
      </c>
      <c r="D13872" s="13">
        <v>210</v>
      </c>
      <c r="E13872" s="13" t="s">
        <v>8</v>
      </c>
      <c r="F13872" s="17">
        <v>7966</v>
      </c>
      <c r="G13872" t="str">
        <f>_xlfn.XLOOKUP(tbl_GL[[#This Row],[Account_key]],tbl_COA[Account_key],tbl_COA[Class],"Not Found")</f>
        <v>Trading account</v>
      </c>
      <c r="H13872" t="str">
        <f>_xlfn.XLOOKUP(tbl_GL[[#This Row],[Account_key]],tbl_COA[Account_key],tbl_COA[SubClass],"Not Found")</f>
        <v>Sales</v>
      </c>
      <c r="I13872" t="str">
        <f>_xlfn.XLOOKUP(tbl_GL[[#This Row],[Account_key]],tbl_COA[Account_key],tbl_COA[SubClass2],"Not Found")</f>
        <v>Sales</v>
      </c>
      <c r="J13872" t="str">
        <f>_xlfn.XLOOKUP(tbl_GL[[#This Row],[Account_key]],tbl_COA[Account_key],tbl_COA[SubAccount],,0)</f>
        <v>Sales</v>
      </c>
      <c r="K13872">
        <f>YEAR(tbl_GL[[#This Row],[Date]])</f>
        <v>2018</v>
      </c>
    </row>
    <row r="13873" spans="1:11" hidden="1" x14ac:dyDescent="0.35">
      <c r="A13873">
        <v>439.2</v>
      </c>
      <c r="B13873" s="24">
        <v>43355</v>
      </c>
      <c r="C13873">
        <v>6</v>
      </c>
      <c r="D13873" s="13">
        <v>30</v>
      </c>
      <c r="E13873" s="13" t="s">
        <v>8</v>
      </c>
      <c r="F13873" s="17">
        <v>7966</v>
      </c>
      <c r="G13873" t="str">
        <f>_xlfn.XLOOKUP(tbl_GL[[#This Row],[Account_key]],tbl_COA[Account_key],tbl_COA[Class],"Not Found")</f>
        <v>Assets</v>
      </c>
      <c r="H13873" t="str">
        <f>_xlfn.XLOOKUP(tbl_GL[[#This Row],[Account_key]],tbl_COA[Account_key],tbl_COA[SubClass],"Not Found")</f>
        <v>Assets</v>
      </c>
      <c r="I13873" t="str">
        <f>_xlfn.XLOOKUP(tbl_GL[[#This Row],[Account_key]],tbl_COA[Account_key],tbl_COA[SubClass2],"Not Found")</f>
        <v>Current Assets</v>
      </c>
      <c r="J13873" t="str">
        <f>_xlfn.XLOOKUP(tbl_GL[[#This Row],[Account_key]],tbl_COA[Account_key],tbl_COA[SubAccount],,0)</f>
        <v>Trade Receivables</v>
      </c>
      <c r="K13873">
        <f>YEAR(tbl_GL[[#This Row],[Date]])</f>
        <v>2018</v>
      </c>
    </row>
    <row r="13874" spans="1:11" hidden="1" x14ac:dyDescent="0.35">
      <c r="A13874">
        <v>440.1</v>
      </c>
      <c r="B13874" s="24">
        <v>43356</v>
      </c>
      <c r="C13874">
        <v>6</v>
      </c>
      <c r="D13874" s="13">
        <v>230</v>
      </c>
      <c r="E13874" s="13" t="s">
        <v>4</v>
      </c>
      <c r="F13874" s="17">
        <v>-559</v>
      </c>
      <c r="G13874" t="str">
        <f>_xlfn.XLOOKUP(tbl_GL[[#This Row],[Account_key]],tbl_COA[Account_key],tbl_COA[Class],"Not Found")</f>
        <v>Trading account</v>
      </c>
      <c r="H13874" t="str">
        <f>_xlfn.XLOOKUP(tbl_GL[[#This Row],[Account_key]],tbl_COA[Account_key],tbl_COA[SubClass],"Not Found")</f>
        <v>Cost of Sales</v>
      </c>
      <c r="I13874" t="str">
        <f>_xlfn.XLOOKUP(tbl_GL[[#This Row],[Account_key]],tbl_COA[Account_key],tbl_COA[SubClass2],"Not Found")</f>
        <v>Cost of Sales</v>
      </c>
      <c r="J13874" t="str">
        <f>_xlfn.XLOOKUP(tbl_GL[[#This Row],[Account_key]],tbl_COA[Account_key],tbl_COA[SubAccount],,0)</f>
        <v>Cost of Sales</v>
      </c>
      <c r="K13874">
        <f>YEAR(tbl_GL[[#This Row],[Date]])</f>
        <v>2018</v>
      </c>
    </row>
    <row r="13875" spans="1:11" hidden="1" x14ac:dyDescent="0.35">
      <c r="A13875">
        <v>440.2</v>
      </c>
      <c r="B13875" s="24">
        <v>43356</v>
      </c>
      <c r="C13875">
        <v>6</v>
      </c>
      <c r="D13875" s="13">
        <v>60</v>
      </c>
      <c r="E13875" s="13" t="s">
        <v>4</v>
      </c>
      <c r="F13875" s="17">
        <v>-559</v>
      </c>
      <c r="G13875" t="str">
        <f>_xlfn.XLOOKUP(tbl_GL[[#This Row],[Account_key]],tbl_COA[Account_key],tbl_COA[Class],"Not Found")</f>
        <v>Assets</v>
      </c>
      <c r="H13875" t="str">
        <f>_xlfn.XLOOKUP(tbl_GL[[#This Row],[Account_key]],tbl_COA[Account_key],tbl_COA[SubClass],"Not Found")</f>
        <v>Assets</v>
      </c>
      <c r="I13875" t="str">
        <f>_xlfn.XLOOKUP(tbl_GL[[#This Row],[Account_key]],tbl_COA[Account_key],tbl_COA[SubClass2],"Not Found")</f>
        <v>Current Assets</v>
      </c>
      <c r="J13875" t="str">
        <f>_xlfn.XLOOKUP(tbl_GL[[#This Row],[Account_key]],tbl_COA[Account_key],tbl_COA[SubAccount],,0)</f>
        <v>Inventory</v>
      </c>
      <c r="K13875">
        <f>YEAR(tbl_GL[[#This Row],[Date]])</f>
        <v>2018</v>
      </c>
    </row>
    <row r="13876" spans="1:11" hidden="1" x14ac:dyDescent="0.35">
      <c r="A13876">
        <v>441.1</v>
      </c>
      <c r="B13876" s="24">
        <v>43356</v>
      </c>
      <c r="C13876">
        <v>6</v>
      </c>
      <c r="D13876" s="13">
        <v>10</v>
      </c>
      <c r="E13876" s="13" t="s">
        <v>98</v>
      </c>
      <c r="F13876" s="17">
        <v>-1050</v>
      </c>
      <c r="G13876" t="str">
        <f>_xlfn.XLOOKUP(tbl_GL[[#This Row],[Account_key]],tbl_COA[Account_key],tbl_COA[Class],"Not Found")</f>
        <v>Assets</v>
      </c>
      <c r="H13876" t="str">
        <f>_xlfn.XLOOKUP(tbl_GL[[#This Row],[Account_key]],tbl_COA[Account_key],tbl_COA[SubClass],"Not Found")</f>
        <v>Assets</v>
      </c>
      <c r="I13876" t="str">
        <f>_xlfn.XLOOKUP(tbl_GL[[#This Row],[Account_key]],tbl_COA[Account_key],tbl_COA[SubClass2],"Not Found")</f>
        <v>Current Assets</v>
      </c>
      <c r="J13876" t="str">
        <f>_xlfn.XLOOKUP(tbl_GL[[#This Row],[Account_key]],tbl_COA[Account_key],tbl_COA[SubAccount],,0)</f>
        <v>Cash at Bank</v>
      </c>
      <c r="K13876">
        <f>YEAR(tbl_GL[[#This Row],[Date]])</f>
        <v>2018</v>
      </c>
    </row>
    <row r="13877" spans="1:11" hidden="1" x14ac:dyDescent="0.35">
      <c r="A13877">
        <v>441.2</v>
      </c>
      <c r="B13877" s="24">
        <v>43356</v>
      </c>
      <c r="C13877">
        <v>6</v>
      </c>
      <c r="D13877" s="13">
        <v>120</v>
      </c>
      <c r="E13877" s="13" t="s">
        <v>98</v>
      </c>
      <c r="F13877" s="17">
        <v>-1050</v>
      </c>
      <c r="G13877" t="str">
        <f>_xlfn.XLOOKUP(tbl_GL[[#This Row],[Account_key]],tbl_COA[Account_key],tbl_COA[Class],"Not Found")</f>
        <v>Liabilities and Owners Equity</v>
      </c>
      <c r="H13877" t="str">
        <f>_xlfn.XLOOKUP(tbl_GL[[#This Row],[Account_key]],tbl_COA[Account_key],tbl_COA[SubClass],"Not Found")</f>
        <v>Liabilities</v>
      </c>
      <c r="I13877" t="str">
        <f>_xlfn.XLOOKUP(tbl_GL[[#This Row],[Account_key]],tbl_COA[Account_key],tbl_COA[SubClass2],"Not Found")</f>
        <v>Current Liabilities</v>
      </c>
      <c r="J13877" t="str">
        <f>_xlfn.XLOOKUP(tbl_GL[[#This Row],[Account_key]],tbl_COA[Account_key],tbl_COA[SubAccount],,0)</f>
        <v>Accrued Expenses</v>
      </c>
      <c r="K13877">
        <f>YEAR(tbl_GL[[#This Row],[Date]])</f>
        <v>2018</v>
      </c>
    </row>
    <row r="13878" spans="1:11" hidden="1" x14ac:dyDescent="0.35">
      <c r="A13878">
        <v>442.1</v>
      </c>
      <c r="B13878" s="24">
        <v>43356</v>
      </c>
      <c r="C13878">
        <v>6</v>
      </c>
      <c r="D13878" s="13">
        <v>350</v>
      </c>
      <c r="E13878" s="13" t="s">
        <v>97</v>
      </c>
      <c r="F13878" s="17">
        <v>-1392</v>
      </c>
      <c r="G13878" t="str">
        <f>_xlfn.XLOOKUP(tbl_GL[[#This Row],[Account_key]],tbl_COA[Account_key],tbl_COA[Class],"Not Found")</f>
        <v>Operating account</v>
      </c>
      <c r="H13878" t="str">
        <f>_xlfn.XLOOKUP(tbl_GL[[#This Row],[Account_key]],tbl_COA[Account_key],tbl_COA[SubClass],"Not Found")</f>
        <v>Operating Expenses</v>
      </c>
      <c r="I13878" t="str">
        <f>_xlfn.XLOOKUP(tbl_GL[[#This Row],[Account_key]],tbl_COA[Account_key],tbl_COA[SubClass2],"Not Found")</f>
        <v>Administration</v>
      </c>
      <c r="J13878" t="str">
        <f>_xlfn.XLOOKUP(tbl_GL[[#This Row],[Account_key]],tbl_COA[Account_key],tbl_COA[SubAccount],,0)</f>
        <v>Other Expenses</v>
      </c>
      <c r="K13878">
        <f>YEAR(tbl_GL[[#This Row],[Date]])</f>
        <v>2018</v>
      </c>
    </row>
    <row r="13879" spans="1:11" hidden="1" x14ac:dyDescent="0.35">
      <c r="A13879">
        <v>442.2</v>
      </c>
      <c r="B13879" s="24">
        <v>43356</v>
      </c>
      <c r="C13879">
        <v>6</v>
      </c>
      <c r="D13879" s="13">
        <v>120</v>
      </c>
      <c r="E13879" s="13" t="s">
        <v>97</v>
      </c>
      <c r="F13879" s="17">
        <v>1392</v>
      </c>
      <c r="G13879" t="str">
        <f>_xlfn.XLOOKUP(tbl_GL[[#This Row],[Account_key]],tbl_COA[Account_key],tbl_COA[Class],"Not Found")</f>
        <v>Liabilities and Owners Equity</v>
      </c>
      <c r="H13879" t="str">
        <f>_xlfn.XLOOKUP(tbl_GL[[#This Row],[Account_key]],tbl_COA[Account_key],tbl_COA[SubClass],"Not Found")</f>
        <v>Liabilities</v>
      </c>
      <c r="I13879" t="str">
        <f>_xlfn.XLOOKUP(tbl_GL[[#This Row],[Account_key]],tbl_COA[Account_key],tbl_COA[SubClass2],"Not Found")</f>
        <v>Current Liabilities</v>
      </c>
      <c r="J13879" t="str">
        <f>_xlfn.XLOOKUP(tbl_GL[[#This Row],[Account_key]],tbl_COA[Account_key],tbl_COA[SubAccount],,0)</f>
        <v>Accrued Expenses</v>
      </c>
      <c r="K13879">
        <f>YEAR(tbl_GL[[#This Row],[Date]])</f>
        <v>2018</v>
      </c>
    </row>
    <row r="13880" spans="1:11" hidden="1" x14ac:dyDescent="0.35">
      <c r="A13880">
        <v>443.1</v>
      </c>
      <c r="B13880" s="24">
        <v>43356</v>
      </c>
      <c r="C13880">
        <v>6</v>
      </c>
      <c r="D13880" s="13">
        <v>210</v>
      </c>
      <c r="E13880" s="13" t="s">
        <v>8</v>
      </c>
      <c r="F13880" s="17">
        <v>1397</v>
      </c>
      <c r="G13880" t="str">
        <f>_xlfn.XLOOKUP(tbl_GL[[#This Row],[Account_key]],tbl_COA[Account_key],tbl_COA[Class],"Not Found")</f>
        <v>Trading account</v>
      </c>
      <c r="H13880" t="str">
        <f>_xlfn.XLOOKUP(tbl_GL[[#This Row],[Account_key]],tbl_COA[Account_key],tbl_COA[SubClass],"Not Found")</f>
        <v>Sales</v>
      </c>
      <c r="I13880" t="str">
        <f>_xlfn.XLOOKUP(tbl_GL[[#This Row],[Account_key]],tbl_COA[Account_key],tbl_COA[SubClass2],"Not Found")</f>
        <v>Sales</v>
      </c>
      <c r="J13880" t="str">
        <f>_xlfn.XLOOKUP(tbl_GL[[#This Row],[Account_key]],tbl_COA[Account_key],tbl_COA[SubAccount],,0)</f>
        <v>Sales</v>
      </c>
      <c r="K13880">
        <f>YEAR(tbl_GL[[#This Row],[Date]])</f>
        <v>2018</v>
      </c>
    </row>
    <row r="13881" spans="1:11" hidden="1" x14ac:dyDescent="0.35">
      <c r="A13881">
        <v>443.2</v>
      </c>
      <c r="B13881" s="24">
        <v>43356</v>
      </c>
      <c r="C13881">
        <v>6</v>
      </c>
      <c r="D13881" s="13">
        <v>30</v>
      </c>
      <c r="E13881" s="13" t="s">
        <v>8</v>
      </c>
      <c r="F13881" s="17">
        <v>1397</v>
      </c>
      <c r="G13881" t="str">
        <f>_xlfn.XLOOKUP(tbl_GL[[#This Row],[Account_key]],tbl_COA[Account_key],tbl_COA[Class],"Not Found")</f>
        <v>Assets</v>
      </c>
      <c r="H13881" t="str">
        <f>_xlfn.XLOOKUP(tbl_GL[[#This Row],[Account_key]],tbl_COA[Account_key],tbl_COA[SubClass],"Not Found")</f>
        <v>Assets</v>
      </c>
      <c r="I13881" t="str">
        <f>_xlfn.XLOOKUP(tbl_GL[[#This Row],[Account_key]],tbl_COA[Account_key],tbl_COA[SubClass2],"Not Found")</f>
        <v>Current Assets</v>
      </c>
      <c r="J13881" t="str">
        <f>_xlfn.XLOOKUP(tbl_GL[[#This Row],[Account_key]],tbl_COA[Account_key],tbl_COA[SubAccount],,0)</f>
        <v>Trade Receivables</v>
      </c>
      <c r="K13881">
        <f>YEAR(tbl_GL[[#This Row],[Date]])</f>
        <v>2018</v>
      </c>
    </row>
    <row r="13882" spans="1:11" hidden="1" x14ac:dyDescent="0.35">
      <c r="A13882">
        <v>444.1</v>
      </c>
      <c r="B13882" s="24">
        <v>43356</v>
      </c>
      <c r="C13882">
        <v>6</v>
      </c>
      <c r="D13882" s="13">
        <v>30</v>
      </c>
      <c r="E13882" s="13" t="s">
        <v>80</v>
      </c>
      <c r="F13882" s="17">
        <v>-6808</v>
      </c>
      <c r="G13882" t="str">
        <f>_xlfn.XLOOKUP(tbl_GL[[#This Row],[Account_key]],tbl_COA[Account_key],tbl_COA[Class],"Not Found")</f>
        <v>Assets</v>
      </c>
      <c r="H13882" t="str">
        <f>_xlfn.XLOOKUP(tbl_GL[[#This Row],[Account_key]],tbl_COA[Account_key],tbl_COA[SubClass],"Not Found")</f>
        <v>Assets</v>
      </c>
      <c r="I13882" t="str">
        <f>_xlfn.XLOOKUP(tbl_GL[[#This Row],[Account_key]],tbl_COA[Account_key],tbl_COA[SubClass2],"Not Found")</f>
        <v>Current Assets</v>
      </c>
      <c r="J13882" t="str">
        <f>_xlfn.XLOOKUP(tbl_GL[[#This Row],[Account_key]],tbl_COA[Account_key],tbl_COA[SubAccount],,0)</f>
        <v>Trade Receivables</v>
      </c>
      <c r="K13882">
        <f>YEAR(tbl_GL[[#This Row],[Date]])</f>
        <v>2018</v>
      </c>
    </row>
    <row r="13883" spans="1:11" hidden="1" x14ac:dyDescent="0.35">
      <c r="A13883">
        <v>444.2</v>
      </c>
      <c r="B13883" s="24">
        <v>43356</v>
      </c>
      <c r="C13883">
        <v>6</v>
      </c>
      <c r="D13883" s="13">
        <v>10</v>
      </c>
      <c r="E13883" s="13" t="s">
        <v>80</v>
      </c>
      <c r="F13883" s="17">
        <v>6808</v>
      </c>
      <c r="G13883" t="str">
        <f>_xlfn.XLOOKUP(tbl_GL[[#This Row],[Account_key]],tbl_COA[Account_key],tbl_COA[Class],"Not Found")</f>
        <v>Assets</v>
      </c>
      <c r="H13883" t="str">
        <f>_xlfn.XLOOKUP(tbl_GL[[#This Row],[Account_key]],tbl_COA[Account_key],tbl_COA[SubClass],"Not Found")</f>
        <v>Assets</v>
      </c>
      <c r="I13883" t="str">
        <f>_xlfn.XLOOKUP(tbl_GL[[#This Row],[Account_key]],tbl_COA[Account_key],tbl_COA[SubClass2],"Not Found")</f>
        <v>Current Assets</v>
      </c>
      <c r="J13883" t="str">
        <f>_xlfn.XLOOKUP(tbl_GL[[#This Row],[Account_key]],tbl_COA[Account_key],tbl_COA[SubAccount],,0)</f>
        <v>Cash at Bank</v>
      </c>
      <c r="K13883">
        <f>YEAR(tbl_GL[[#This Row],[Date]])</f>
        <v>2018</v>
      </c>
    </row>
    <row r="13884" spans="1:11" hidden="1" x14ac:dyDescent="0.35">
      <c r="A13884">
        <v>445.1</v>
      </c>
      <c r="B13884" s="24">
        <v>43357</v>
      </c>
      <c r="C13884">
        <v>6</v>
      </c>
      <c r="D13884" s="13">
        <v>220</v>
      </c>
      <c r="E13884" s="13" t="s">
        <v>81</v>
      </c>
      <c r="F13884" s="17">
        <v>-1266</v>
      </c>
      <c r="G13884" t="str">
        <f>_xlfn.XLOOKUP(tbl_GL[[#This Row],[Account_key]],tbl_COA[Account_key],tbl_COA[Class],"Not Found")</f>
        <v>Trading account</v>
      </c>
      <c r="H13884" t="str">
        <f>_xlfn.XLOOKUP(tbl_GL[[#This Row],[Account_key]],tbl_COA[Account_key],tbl_COA[SubClass],"Not Found")</f>
        <v>Sales</v>
      </c>
      <c r="I13884" t="str">
        <f>_xlfn.XLOOKUP(tbl_GL[[#This Row],[Account_key]],tbl_COA[Account_key],tbl_COA[SubClass2],"Not Found")</f>
        <v>Sales</v>
      </c>
      <c r="J13884" t="str">
        <f>_xlfn.XLOOKUP(tbl_GL[[#This Row],[Account_key]],tbl_COA[Account_key],tbl_COA[SubAccount],,0)</f>
        <v>Sales Return</v>
      </c>
      <c r="K13884">
        <f>YEAR(tbl_GL[[#This Row],[Date]])</f>
        <v>2018</v>
      </c>
    </row>
    <row r="13885" spans="1:11" hidden="1" x14ac:dyDescent="0.35">
      <c r="A13885">
        <v>445.2</v>
      </c>
      <c r="B13885" s="24">
        <v>43357</v>
      </c>
      <c r="C13885">
        <v>6</v>
      </c>
      <c r="D13885" s="13">
        <v>20</v>
      </c>
      <c r="E13885" s="13" t="s">
        <v>81</v>
      </c>
      <c r="F13885" s="17">
        <v>-1266</v>
      </c>
      <c r="G13885" t="str">
        <f>_xlfn.XLOOKUP(tbl_GL[[#This Row],[Account_key]],tbl_COA[Account_key],tbl_COA[Class],"Not Found")</f>
        <v>Assets</v>
      </c>
      <c r="H13885" t="str">
        <f>_xlfn.XLOOKUP(tbl_GL[[#This Row],[Account_key]],tbl_COA[Account_key],tbl_COA[SubClass],"Not Found")</f>
        <v>Assets</v>
      </c>
      <c r="I13885" t="str">
        <f>_xlfn.XLOOKUP(tbl_GL[[#This Row],[Account_key]],tbl_COA[Account_key],tbl_COA[SubClass2],"Not Found")</f>
        <v>Current Assets</v>
      </c>
      <c r="J13885" t="str">
        <f>_xlfn.XLOOKUP(tbl_GL[[#This Row],[Account_key]],tbl_COA[Account_key],tbl_COA[SubAccount],,0)</f>
        <v>Cash in hand</v>
      </c>
      <c r="K13885">
        <f>YEAR(tbl_GL[[#This Row],[Date]])</f>
        <v>2018</v>
      </c>
    </row>
    <row r="13886" spans="1:11" hidden="1" x14ac:dyDescent="0.35">
      <c r="A13886">
        <v>446.1</v>
      </c>
      <c r="B13886" s="24">
        <v>43357</v>
      </c>
      <c r="C13886">
        <v>6</v>
      </c>
      <c r="D13886" s="13">
        <v>10</v>
      </c>
      <c r="E13886" s="13" t="s">
        <v>84</v>
      </c>
      <c r="F13886" s="17">
        <v>-18667</v>
      </c>
      <c r="G13886" t="str">
        <f>_xlfn.XLOOKUP(tbl_GL[[#This Row],[Account_key]],tbl_COA[Account_key],tbl_COA[Class],"Not Found")</f>
        <v>Assets</v>
      </c>
      <c r="H13886" t="str">
        <f>_xlfn.XLOOKUP(tbl_GL[[#This Row],[Account_key]],tbl_COA[Account_key],tbl_COA[SubClass],"Not Found")</f>
        <v>Assets</v>
      </c>
      <c r="I13886" t="str">
        <f>_xlfn.XLOOKUP(tbl_GL[[#This Row],[Account_key]],tbl_COA[Account_key],tbl_COA[SubClass2],"Not Found")</f>
        <v>Current Assets</v>
      </c>
      <c r="J13886" t="str">
        <f>_xlfn.XLOOKUP(tbl_GL[[#This Row],[Account_key]],tbl_COA[Account_key],tbl_COA[SubAccount],,0)</f>
        <v>Cash at Bank</v>
      </c>
      <c r="K13886">
        <f>YEAR(tbl_GL[[#This Row],[Date]])</f>
        <v>2018</v>
      </c>
    </row>
    <row r="13887" spans="1:11" hidden="1" x14ac:dyDescent="0.35">
      <c r="A13887">
        <v>446.2</v>
      </c>
      <c r="B13887" s="24">
        <v>43357</v>
      </c>
      <c r="C13887">
        <v>6</v>
      </c>
      <c r="D13887" s="13">
        <v>110</v>
      </c>
      <c r="E13887" s="13" t="s">
        <v>84</v>
      </c>
      <c r="F13887" s="17">
        <v>-18667</v>
      </c>
      <c r="G13887" t="str">
        <f>_xlfn.XLOOKUP(tbl_GL[[#This Row],[Account_key]],tbl_COA[Account_key],tbl_COA[Class],"Not Found")</f>
        <v>Liabilities and Owners Equity</v>
      </c>
      <c r="H13887" t="str">
        <f>_xlfn.XLOOKUP(tbl_GL[[#This Row],[Account_key]],tbl_COA[Account_key],tbl_COA[SubClass],"Not Found")</f>
        <v>Liabilities</v>
      </c>
      <c r="I13887" t="str">
        <f>_xlfn.XLOOKUP(tbl_GL[[#This Row],[Account_key]],tbl_COA[Account_key],tbl_COA[SubClass2],"Not Found")</f>
        <v>Current Liabilities</v>
      </c>
      <c r="J13887" t="str">
        <f>_xlfn.XLOOKUP(tbl_GL[[#This Row],[Account_key]],tbl_COA[Account_key],tbl_COA[SubAccount],,0)</f>
        <v>Trade Payables</v>
      </c>
      <c r="K13887">
        <f>YEAR(tbl_GL[[#This Row],[Date]])</f>
        <v>2018</v>
      </c>
    </row>
    <row r="13888" spans="1:11" hidden="1" x14ac:dyDescent="0.35">
      <c r="A13888">
        <v>447.1</v>
      </c>
      <c r="B13888" s="24">
        <v>43358</v>
      </c>
      <c r="C13888">
        <v>6</v>
      </c>
      <c r="D13888" s="13">
        <v>260</v>
      </c>
      <c r="E13888" s="13" t="s">
        <v>99</v>
      </c>
      <c r="F13888" s="17">
        <v>-57</v>
      </c>
      <c r="G13888" t="str">
        <f>_xlfn.XLOOKUP(tbl_GL[[#This Row],[Account_key]],tbl_COA[Account_key],tbl_COA[Class],"Not Found")</f>
        <v>Operating account</v>
      </c>
      <c r="H13888" t="str">
        <f>_xlfn.XLOOKUP(tbl_GL[[#This Row],[Account_key]],tbl_COA[Account_key],tbl_COA[SubClass],"Not Found")</f>
        <v>Operating Expenses</v>
      </c>
      <c r="I13888" t="str">
        <f>_xlfn.XLOOKUP(tbl_GL[[#This Row],[Account_key]],tbl_COA[Account_key],tbl_COA[SubClass2],"Not Found")</f>
        <v>Marketing</v>
      </c>
      <c r="J13888" t="str">
        <f>_xlfn.XLOOKUP(tbl_GL[[#This Row],[Account_key]],tbl_COA[Account_key],tbl_COA[SubAccount],,0)</f>
        <v>Commissions</v>
      </c>
      <c r="K13888">
        <f>YEAR(tbl_GL[[#This Row],[Date]])</f>
        <v>2018</v>
      </c>
    </row>
    <row r="13889" spans="1:11" hidden="1" x14ac:dyDescent="0.35">
      <c r="A13889">
        <v>447.2</v>
      </c>
      <c r="B13889" s="24">
        <v>43358</v>
      </c>
      <c r="C13889">
        <v>6</v>
      </c>
      <c r="D13889" s="13">
        <v>20</v>
      </c>
      <c r="E13889" s="13" t="s">
        <v>99</v>
      </c>
      <c r="F13889" s="17">
        <v>-57</v>
      </c>
      <c r="G13889" t="str">
        <f>_xlfn.XLOOKUP(tbl_GL[[#This Row],[Account_key]],tbl_COA[Account_key],tbl_COA[Class],"Not Found")</f>
        <v>Assets</v>
      </c>
      <c r="H13889" t="str">
        <f>_xlfn.XLOOKUP(tbl_GL[[#This Row],[Account_key]],tbl_COA[Account_key],tbl_COA[SubClass],"Not Found")</f>
        <v>Assets</v>
      </c>
      <c r="I13889" t="str">
        <f>_xlfn.XLOOKUP(tbl_GL[[#This Row],[Account_key]],tbl_COA[Account_key],tbl_COA[SubClass2],"Not Found")</f>
        <v>Current Assets</v>
      </c>
      <c r="J13889" t="str">
        <f>_xlfn.XLOOKUP(tbl_GL[[#This Row],[Account_key]],tbl_COA[Account_key],tbl_COA[SubAccount],,0)</f>
        <v>Cash in hand</v>
      </c>
      <c r="K13889">
        <f>YEAR(tbl_GL[[#This Row],[Date]])</f>
        <v>2018</v>
      </c>
    </row>
    <row r="13890" spans="1:11" hidden="1" x14ac:dyDescent="0.35">
      <c r="A13890">
        <v>448.1</v>
      </c>
      <c r="B13890" s="24">
        <v>43358</v>
      </c>
      <c r="C13890">
        <v>6</v>
      </c>
      <c r="D13890" s="13">
        <v>10</v>
      </c>
      <c r="E13890" s="13" t="s">
        <v>112</v>
      </c>
      <c r="F13890" s="17">
        <v>-140</v>
      </c>
      <c r="G13890" t="str">
        <f>_xlfn.XLOOKUP(tbl_GL[[#This Row],[Account_key]],tbl_COA[Account_key],tbl_COA[Class],"Not Found")</f>
        <v>Assets</v>
      </c>
      <c r="H13890" t="str">
        <f>_xlfn.XLOOKUP(tbl_GL[[#This Row],[Account_key]],tbl_COA[Account_key],tbl_COA[SubClass],"Not Found")</f>
        <v>Assets</v>
      </c>
      <c r="I13890" t="str">
        <f>_xlfn.XLOOKUP(tbl_GL[[#This Row],[Account_key]],tbl_COA[Account_key],tbl_COA[SubClass2],"Not Found")</f>
        <v>Current Assets</v>
      </c>
      <c r="J13890" t="str">
        <f>_xlfn.XLOOKUP(tbl_GL[[#This Row],[Account_key]],tbl_COA[Account_key],tbl_COA[SubAccount],,0)</f>
        <v>Cash at Bank</v>
      </c>
      <c r="K13890">
        <f>YEAR(tbl_GL[[#This Row],[Date]])</f>
        <v>2018</v>
      </c>
    </row>
    <row r="13891" spans="1:11" hidden="1" x14ac:dyDescent="0.35">
      <c r="A13891">
        <v>448.2</v>
      </c>
      <c r="B13891" s="24">
        <v>43358</v>
      </c>
      <c r="C13891">
        <v>6</v>
      </c>
      <c r="D13891" s="13">
        <v>121</v>
      </c>
      <c r="E13891" s="13" t="s">
        <v>112</v>
      </c>
      <c r="F13891" s="17">
        <v>-140</v>
      </c>
      <c r="G13891" t="str">
        <f>_xlfn.XLOOKUP(tbl_GL[[#This Row],[Account_key]],tbl_COA[Account_key],tbl_COA[Class],"Not Found")</f>
        <v>Liabilities and Owners Equity</v>
      </c>
      <c r="H13891" t="str">
        <f>_xlfn.XLOOKUP(tbl_GL[[#This Row],[Account_key]],tbl_COA[Account_key],tbl_COA[SubClass],"Not Found")</f>
        <v>Liabilities</v>
      </c>
      <c r="I13891" t="str">
        <f>_xlfn.XLOOKUP(tbl_GL[[#This Row],[Account_key]],tbl_COA[Account_key],tbl_COA[SubClass2],"Not Found")</f>
        <v>Current Liabilities</v>
      </c>
      <c r="J13891" t="str">
        <f>_xlfn.XLOOKUP(tbl_GL[[#This Row],[Account_key]],tbl_COA[Account_key],tbl_COA[SubAccount],,0)</f>
        <v>Interest Payable</v>
      </c>
      <c r="K13891">
        <f>YEAR(tbl_GL[[#This Row],[Date]])</f>
        <v>2018</v>
      </c>
    </row>
    <row r="13892" spans="1:11" hidden="1" x14ac:dyDescent="0.35">
      <c r="A13892">
        <v>449.1</v>
      </c>
      <c r="B13892" s="24">
        <v>43358</v>
      </c>
      <c r="C13892">
        <v>6</v>
      </c>
      <c r="D13892" s="13">
        <v>330</v>
      </c>
      <c r="E13892" s="13" t="s">
        <v>97</v>
      </c>
      <c r="F13892" s="17">
        <v>-1128</v>
      </c>
      <c r="G13892" t="str">
        <f>_xlfn.XLOOKUP(tbl_GL[[#This Row],[Account_key]],tbl_COA[Account_key],tbl_COA[Class],"Not Found")</f>
        <v>Operating account</v>
      </c>
      <c r="H13892" t="str">
        <f>_xlfn.XLOOKUP(tbl_GL[[#This Row],[Account_key]],tbl_COA[Account_key],tbl_COA[SubClass],"Not Found")</f>
        <v>Operating Expenses</v>
      </c>
      <c r="I13892" t="str">
        <f>_xlfn.XLOOKUP(tbl_GL[[#This Row],[Account_key]],tbl_COA[Account_key],tbl_COA[SubClass2],"Not Found")</f>
        <v>Administration</v>
      </c>
      <c r="J13892" t="str">
        <f>_xlfn.XLOOKUP(tbl_GL[[#This Row],[Account_key]],tbl_COA[Account_key],tbl_COA[SubAccount],,0)</f>
        <v>Telephone</v>
      </c>
      <c r="K13892">
        <f>YEAR(tbl_GL[[#This Row],[Date]])</f>
        <v>2018</v>
      </c>
    </row>
    <row r="13893" spans="1:11" hidden="1" x14ac:dyDescent="0.35">
      <c r="A13893">
        <v>449.2</v>
      </c>
      <c r="B13893" s="24">
        <v>43358</v>
      </c>
      <c r="C13893">
        <v>6</v>
      </c>
      <c r="D13893" s="13">
        <v>120</v>
      </c>
      <c r="E13893" s="13" t="s">
        <v>97</v>
      </c>
      <c r="F13893" s="17">
        <v>1128</v>
      </c>
      <c r="G13893" t="str">
        <f>_xlfn.XLOOKUP(tbl_GL[[#This Row],[Account_key]],tbl_COA[Account_key],tbl_COA[Class],"Not Found")</f>
        <v>Liabilities and Owners Equity</v>
      </c>
      <c r="H13893" t="str">
        <f>_xlfn.XLOOKUP(tbl_GL[[#This Row],[Account_key]],tbl_COA[Account_key],tbl_COA[SubClass],"Not Found")</f>
        <v>Liabilities</v>
      </c>
      <c r="I13893" t="str">
        <f>_xlfn.XLOOKUP(tbl_GL[[#This Row],[Account_key]],tbl_COA[Account_key],tbl_COA[SubClass2],"Not Found")</f>
        <v>Current Liabilities</v>
      </c>
      <c r="J13893" t="str">
        <f>_xlfn.XLOOKUP(tbl_GL[[#This Row],[Account_key]],tbl_COA[Account_key],tbl_COA[SubAccount],,0)</f>
        <v>Accrued Expenses</v>
      </c>
      <c r="K13893">
        <f>YEAR(tbl_GL[[#This Row],[Date]])</f>
        <v>2018</v>
      </c>
    </row>
    <row r="13894" spans="1:11" hidden="1" x14ac:dyDescent="0.35">
      <c r="A13894">
        <v>450.1</v>
      </c>
      <c r="B13894" s="24">
        <v>43358</v>
      </c>
      <c r="C13894">
        <v>6</v>
      </c>
      <c r="D13894" s="13">
        <v>30</v>
      </c>
      <c r="E13894" s="13" t="s">
        <v>80</v>
      </c>
      <c r="F13894" s="17">
        <v>-7006</v>
      </c>
      <c r="G13894" t="str">
        <f>_xlfn.XLOOKUP(tbl_GL[[#This Row],[Account_key]],tbl_COA[Account_key],tbl_COA[Class],"Not Found")</f>
        <v>Assets</v>
      </c>
      <c r="H13894" t="str">
        <f>_xlfn.XLOOKUP(tbl_GL[[#This Row],[Account_key]],tbl_COA[Account_key],tbl_COA[SubClass],"Not Found")</f>
        <v>Assets</v>
      </c>
      <c r="I13894" t="str">
        <f>_xlfn.XLOOKUP(tbl_GL[[#This Row],[Account_key]],tbl_COA[Account_key],tbl_COA[SubClass2],"Not Found")</f>
        <v>Current Assets</v>
      </c>
      <c r="J13894" t="str">
        <f>_xlfn.XLOOKUP(tbl_GL[[#This Row],[Account_key]],tbl_COA[Account_key],tbl_COA[SubAccount],,0)</f>
        <v>Trade Receivables</v>
      </c>
      <c r="K13894">
        <f>YEAR(tbl_GL[[#This Row],[Date]])</f>
        <v>2018</v>
      </c>
    </row>
    <row r="13895" spans="1:11" hidden="1" x14ac:dyDescent="0.35">
      <c r="A13895">
        <v>450.2</v>
      </c>
      <c r="B13895" s="24">
        <v>43358</v>
      </c>
      <c r="C13895">
        <v>6</v>
      </c>
      <c r="D13895" s="13">
        <v>10</v>
      </c>
      <c r="E13895" s="13" t="s">
        <v>80</v>
      </c>
      <c r="F13895" s="17">
        <v>7006</v>
      </c>
      <c r="G13895" t="str">
        <f>_xlfn.XLOOKUP(tbl_GL[[#This Row],[Account_key]],tbl_COA[Account_key],tbl_COA[Class],"Not Found")</f>
        <v>Assets</v>
      </c>
      <c r="H13895" t="str">
        <f>_xlfn.XLOOKUP(tbl_GL[[#This Row],[Account_key]],tbl_COA[Account_key],tbl_COA[SubClass],"Not Found")</f>
        <v>Assets</v>
      </c>
      <c r="I13895" t="str">
        <f>_xlfn.XLOOKUP(tbl_GL[[#This Row],[Account_key]],tbl_COA[Account_key],tbl_COA[SubClass2],"Not Found")</f>
        <v>Current Assets</v>
      </c>
      <c r="J13895" t="str">
        <f>_xlfn.XLOOKUP(tbl_GL[[#This Row],[Account_key]],tbl_COA[Account_key],tbl_COA[SubAccount],,0)</f>
        <v>Cash at Bank</v>
      </c>
      <c r="K13895">
        <f>YEAR(tbl_GL[[#This Row],[Date]])</f>
        <v>2018</v>
      </c>
    </row>
    <row r="13896" spans="1:11" hidden="1" x14ac:dyDescent="0.35">
      <c r="A13896">
        <v>451.1</v>
      </c>
      <c r="B13896" s="24">
        <v>43359</v>
      </c>
      <c r="C13896">
        <v>6</v>
      </c>
      <c r="D13896" s="13">
        <v>10</v>
      </c>
      <c r="E13896" s="13" t="s">
        <v>98</v>
      </c>
      <c r="F13896" s="17">
        <v>-765</v>
      </c>
      <c r="G13896" t="str">
        <f>_xlfn.XLOOKUP(tbl_GL[[#This Row],[Account_key]],tbl_COA[Account_key],tbl_COA[Class],"Not Found")</f>
        <v>Assets</v>
      </c>
      <c r="H13896" t="str">
        <f>_xlfn.XLOOKUP(tbl_GL[[#This Row],[Account_key]],tbl_COA[Account_key],tbl_COA[SubClass],"Not Found")</f>
        <v>Assets</v>
      </c>
      <c r="I13896" t="str">
        <f>_xlfn.XLOOKUP(tbl_GL[[#This Row],[Account_key]],tbl_COA[Account_key],tbl_COA[SubClass2],"Not Found")</f>
        <v>Current Assets</v>
      </c>
      <c r="J13896" t="str">
        <f>_xlfn.XLOOKUP(tbl_GL[[#This Row],[Account_key]],tbl_COA[Account_key],tbl_COA[SubAccount],,0)</f>
        <v>Cash at Bank</v>
      </c>
      <c r="K13896">
        <f>YEAR(tbl_GL[[#This Row],[Date]])</f>
        <v>2018</v>
      </c>
    </row>
    <row r="13897" spans="1:11" hidden="1" x14ac:dyDescent="0.35">
      <c r="A13897">
        <v>451.2</v>
      </c>
      <c r="B13897" s="24">
        <v>43359</v>
      </c>
      <c r="C13897">
        <v>6</v>
      </c>
      <c r="D13897" s="13">
        <v>120</v>
      </c>
      <c r="E13897" s="13" t="s">
        <v>98</v>
      </c>
      <c r="F13897" s="17">
        <v>-765</v>
      </c>
      <c r="G13897" t="str">
        <f>_xlfn.XLOOKUP(tbl_GL[[#This Row],[Account_key]],tbl_COA[Account_key],tbl_COA[Class],"Not Found")</f>
        <v>Liabilities and Owners Equity</v>
      </c>
      <c r="H13897" t="str">
        <f>_xlfn.XLOOKUP(tbl_GL[[#This Row],[Account_key]],tbl_COA[Account_key],tbl_COA[SubClass],"Not Found")</f>
        <v>Liabilities</v>
      </c>
      <c r="I13897" t="str">
        <f>_xlfn.XLOOKUP(tbl_GL[[#This Row],[Account_key]],tbl_COA[Account_key],tbl_COA[SubClass2],"Not Found")</f>
        <v>Current Liabilities</v>
      </c>
      <c r="J13897" t="str">
        <f>_xlfn.XLOOKUP(tbl_GL[[#This Row],[Account_key]],tbl_COA[Account_key],tbl_COA[SubAccount],,0)</f>
        <v>Accrued Expenses</v>
      </c>
      <c r="K13897">
        <f>YEAR(tbl_GL[[#This Row],[Date]])</f>
        <v>2018</v>
      </c>
    </row>
    <row r="13898" spans="1:11" hidden="1" x14ac:dyDescent="0.35">
      <c r="A13898">
        <v>452.1</v>
      </c>
      <c r="B13898" s="24">
        <v>43362</v>
      </c>
      <c r="C13898">
        <v>6</v>
      </c>
      <c r="D13898" s="13">
        <v>260</v>
      </c>
      <c r="E13898" s="13" t="s">
        <v>97</v>
      </c>
      <c r="F13898" s="17">
        <v>-1521</v>
      </c>
      <c r="G13898" t="str">
        <f>_xlfn.XLOOKUP(tbl_GL[[#This Row],[Account_key]],tbl_COA[Account_key],tbl_COA[Class],"Not Found")</f>
        <v>Operating account</v>
      </c>
      <c r="H13898" t="str">
        <f>_xlfn.XLOOKUP(tbl_GL[[#This Row],[Account_key]],tbl_COA[Account_key],tbl_COA[SubClass],"Not Found")</f>
        <v>Operating Expenses</v>
      </c>
      <c r="I13898" t="str">
        <f>_xlfn.XLOOKUP(tbl_GL[[#This Row],[Account_key]],tbl_COA[Account_key],tbl_COA[SubClass2],"Not Found")</f>
        <v>Marketing</v>
      </c>
      <c r="J13898" t="str">
        <f>_xlfn.XLOOKUP(tbl_GL[[#This Row],[Account_key]],tbl_COA[Account_key],tbl_COA[SubAccount],,0)</f>
        <v>Commissions</v>
      </c>
      <c r="K13898">
        <f>YEAR(tbl_GL[[#This Row],[Date]])</f>
        <v>2018</v>
      </c>
    </row>
    <row r="13899" spans="1:11" hidden="1" x14ac:dyDescent="0.35">
      <c r="A13899">
        <v>452.2</v>
      </c>
      <c r="B13899" s="24">
        <v>43362</v>
      </c>
      <c r="C13899">
        <v>6</v>
      </c>
      <c r="D13899" s="13">
        <v>120</v>
      </c>
      <c r="E13899" s="13" t="s">
        <v>97</v>
      </c>
      <c r="F13899" s="17">
        <v>1521</v>
      </c>
      <c r="G13899" t="str">
        <f>_xlfn.XLOOKUP(tbl_GL[[#This Row],[Account_key]],tbl_COA[Account_key],tbl_COA[Class],"Not Found")</f>
        <v>Liabilities and Owners Equity</v>
      </c>
      <c r="H13899" t="str">
        <f>_xlfn.XLOOKUP(tbl_GL[[#This Row],[Account_key]],tbl_COA[Account_key],tbl_COA[SubClass],"Not Found")</f>
        <v>Liabilities</v>
      </c>
      <c r="I13899" t="str">
        <f>_xlfn.XLOOKUP(tbl_GL[[#This Row],[Account_key]],tbl_COA[Account_key],tbl_COA[SubClass2],"Not Found")</f>
        <v>Current Liabilities</v>
      </c>
      <c r="J13899" t="str">
        <f>_xlfn.XLOOKUP(tbl_GL[[#This Row],[Account_key]],tbl_COA[Account_key],tbl_COA[SubAccount],,0)</f>
        <v>Accrued Expenses</v>
      </c>
      <c r="K13899">
        <f>YEAR(tbl_GL[[#This Row],[Date]])</f>
        <v>2018</v>
      </c>
    </row>
    <row r="13900" spans="1:11" hidden="1" x14ac:dyDescent="0.35">
      <c r="A13900">
        <v>453.1</v>
      </c>
      <c r="B13900" s="24">
        <v>43363</v>
      </c>
      <c r="C13900">
        <v>6</v>
      </c>
      <c r="D13900" s="13">
        <v>230</v>
      </c>
      <c r="E13900" s="13" t="s">
        <v>4</v>
      </c>
      <c r="F13900" s="17">
        <v>-250</v>
      </c>
      <c r="G13900" t="str">
        <f>_xlfn.XLOOKUP(tbl_GL[[#This Row],[Account_key]],tbl_COA[Account_key],tbl_COA[Class],"Not Found")</f>
        <v>Trading account</v>
      </c>
      <c r="H13900" t="str">
        <f>_xlfn.XLOOKUP(tbl_GL[[#This Row],[Account_key]],tbl_COA[Account_key],tbl_COA[SubClass],"Not Found")</f>
        <v>Cost of Sales</v>
      </c>
      <c r="I13900" t="str">
        <f>_xlfn.XLOOKUP(tbl_GL[[#This Row],[Account_key]],tbl_COA[Account_key],tbl_COA[SubClass2],"Not Found")</f>
        <v>Cost of Sales</v>
      </c>
      <c r="J13900" t="str">
        <f>_xlfn.XLOOKUP(tbl_GL[[#This Row],[Account_key]],tbl_COA[Account_key],tbl_COA[SubAccount],,0)</f>
        <v>Cost of Sales</v>
      </c>
      <c r="K13900">
        <f>YEAR(tbl_GL[[#This Row],[Date]])</f>
        <v>2018</v>
      </c>
    </row>
    <row r="13901" spans="1:11" hidden="1" x14ac:dyDescent="0.35">
      <c r="A13901">
        <v>453.2</v>
      </c>
      <c r="B13901" s="24">
        <v>43363</v>
      </c>
      <c r="C13901">
        <v>6</v>
      </c>
      <c r="D13901" s="13">
        <v>60</v>
      </c>
      <c r="E13901" s="13" t="s">
        <v>4</v>
      </c>
      <c r="F13901" s="17">
        <v>-250</v>
      </c>
      <c r="G13901" t="str">
        <f>_xlfn.XLOOKUP(tbl_GL[[#This Row],[Account_key]],tbl_COA[Account_key],tbl_COA[Class],"Not Found")</f>
        <v>Assets</v>
      </c>
      <c r="H13901" t="str">
        <f>_xlfn.XLOOKUP(tbl_GL[[#This Row],[Account_key]],tbl_COA[Account_key],tbl_COA[SubClass],"Not Found")</f>
        <v>Assets</v>
      </c>
      <c r="I13901" t="str">
        <f>_xlfn.XLOOKUP(tbl_GL[[#This Row],[Account_key]],tbl_COA[Account_key],tbl_COA[SubClass2],"Not Found")</f>
        <v>Current Assets</v>
      </c>
      <c r="J13901" t="str">
        <f>_xlfn.XLOOKUP(tbl_GL[[#This Row],[Account_key]],tbl_COA[Account_key],tbl_COA[SubAccount],,0)</f>
        <v>Inventory</v>
      </c>
      <c r="K13901">
        <f>YEAR(tbl_GL[[#This Row],[Date]])</f>
        <v>2018</v>
      </c>
    </row>
    <row r="13902" spans="1:11" hidden="1" x14ac:dyDescent="0.35">
      <c r="A13902">
        <v>454.1</v>
      </c>
      <c r="B13902" s="24">
        <v>43363</v>
      </c>
      <c r="C13902">
        <v>6</v>
      </c>
      <c r="D13902" s="13">
        <v>210</v>
      </c>
      <c r="E13902" s="13" t="s">
        <v>8</v>
      </c>
      <c r="F13902" s="17">
        <v>625</v>
      </c>
      <c r="G13902" t="str">
        <f>_xlfn.XLOOKUP(tbl_GL[[#This Row],[Account_key]],tbl_COA[Account_key],tbl_COA[Class],"Not Found")</f>
        <v>Trading account</v>
      </c>
      <c r="H13902" t="str">
        <f>_xlfn.XLOOKUP(tbl_GL[[#This Row],[Account_key]],tbl_COA[Account_key],tbl_COA[SubClass],"Not Found")</f>
        <v>Sales</v>
      </c>
      <c r="I13902" t="str">
        <f>_xlfn.XLOOKUP(tbl_GL[[#This Row],[Account_key]],tbl_COA[Account_key],tbl_COA[SubClass2],"Not Found")</f>
        <v>Sales</v>
      </c>
      <c r="J13902" t="str">
        <f>_xlfn.XLOOKUP(tbl_GL[[#This Row],[Account_key]],tbl_COA[Account_key],tbl_COA[SubAccount],,0)</f>
        <v>Sales</v>
      </c>
      <c r="K13902">
        <f>YEAR(tbl_GL[[#This Row],[Date]])</f>
        <v>2018</v>
      </c>
    </row>
    <row r="13903" spans="1:11" hidden="1" x14ac:dyDescent="0.35">
      <c r="A13903">
        <v>454.2</v>
      </c>
      <c r="B13903" s="24">
        <v>43363</v>
      </c>
      <c r="C13903">
        <v>6</v>
      </c>
      <c r="D13903" s="13">
        <v>30</v>
      </c>
      <c r="E13903" s="13" t="s">
        <v>8</v>
      </c>
      <c r="F13903" s="17">
        <v>625</v>
      </c>
      <c r="G13903" t="str">
        <f>_xlfn.XLOOKUP(tbl_GL[[#This Row],[Account_key]],tbl_COA[Account_key],tbl_COA[Class],"Not Found")</f>
        <v>Assets</v>
      </c>
      <c r="H13903" t="str">
        <f>_xlfn.XLOOKUP(tbl_GL[[#This Row],[Account_key]],tbl_COA[Account_key],tbl_COA[SubClass],"Not Found")</f>
        <v>Assets</v>
      </c>
      <c r="I13903" t="str">
        <f>_xlfn.XLOOKUP(tbl_GL[[#This Row],[Account_key]],tbl_COA[Account_key],tbl_COA[SubClass2],"Not Found")</f>
        <v>Current Assets</v>
      </c>
      <c r="J13903" t="str">
        <f>_xlfn.XLOOKUP(tbl_GL[[#This Row],[Account_key]],tbl_COA[Account_key],tbl_COA[SubAccount],,0)</f>
        <v>Trade Receivables</v>
      </c>
      <c r="K13903">
        <f>YEAR(tbl_GL[[#This Row],[Date]])</f>
        <v>2018</v>
      </c>
    </row>
    <row r="13904" spans="1:11" hidden="1" x14ac:dyDescent="0.35">
      <c r="A13904">
        <v>455.1</v>
      </c>
      <c r="B13904" s="24">
        <v>43363</v>
      </c>
      <c r="C13904">
        <v>6</v>
      </c>
      <c r="D13904" s="13">
        <v>230</v>
      </c>
      <c r="E13904" s="13" t="s">
        <v>4</v>
      </c>
      <c r="F13904" s="17">
        <v>-805</v>
      </c>
      <c r="G13904" t="str">
        <f>_xlfn.XLOOKUP(tbl_GL[[#This Row],[Account_key]],tbl_COA[Account_key],tbl_COA[Class],"Not Found")</f>
        <v>Trading account</v>
      </c>
      <c r="H13904" t="str">
        <f>_xlfn.XLOOKUP(tbl_GL[[#This Row],[Account_key]],tbl_COA[Account_key],tbl_COA[SubClass],"Not Found")</f>
        <v>Cost of Sales</v>
      </c>
      <c r="I13904" t="str">
        <f>_xlfn.XLOOKUP(tbl_GL[[#This Row],[Account_key]],tbl_COA[Account_key],tbl_COA[SubClass2],"Not Found")</f>
        <v>Cost of Sales</v>
      </c>
      <c r="J13904" t="str">
        <f>_xlfn.XLOOKUP(tbl_GL[[#This Row],[Account_key]],tbl_COA[Account_key],tbl_COA[SubAccount],,0)</f>
        <v>Cost of Sales</v>
      </c>
      <c r="K13904">
        <f>YEAR(tbl_GL[[#This Row],[Date]])</f>
        <v>2018</v>
      </c>
    </row>
    <row r="13905" spans="1:11" hidden="1" x14ac:dyDescent="0.35">
      <c r="A13905">
        <v>455.2</v>
      </c>
      <c r="B13905" s="24">
        <v>43363</v>
      </c>
      <c r="C13905">
        <v>6</v>
      </c>
      <c r="D13905" s="13">
        <v>60</v>
      </c>
      <c r="E13905" s="13" t="s">
        <v>4</v>
      </c>
      <c r="F13905" s="17">
        <v>-805</v>
      </c>
      <c r="G13905" t="str">
        <f>_xlfn.XLOOKUP(tbl_GL[[#This Row],[Account_key]],tbl_COA[Account_key],tbl_COA[Class],"Not Found")</f>
        <v>Assets</v>
      </c>
      <c r="H13905" t="str">
        <f>_xlfn.XLOOKUP(tbl_GL[[#This Row],[Account_key]],tbl_COA[Account_key],tbl_COA[SubClass],"Not Found")</f>
        <v>Assets</v>
      </c>
      <c r="I13905" t="str">
        <f>_xlfn.XLOOKUP(tbl_GL[[#This Row],[Account_key]],tbl_COA[Account_key],tbl_COA[SubClass2],"Not Found")</f>
        <v>Current Assets</v>
      </c>
      <c r="J13905" t="str">
        <f>_xlfn.XLOOKUP(tbl_GL[[#This Row],[Account_key]],tbl_COA[Account_key],tbl_COA[SubAccount],,0)</f>
        <v>Inventory</v>
      </c>
      <c r="K13905">
        <f>YEAR(tbl_GL[[#This Row],[Date]])</f>
        <v>2018</v>
      </c>
    </row>
    <row r="13906" spans="1:11" hidden="1" x14ac:dyDescent="0.35">
      <c r="A13906">
        <v>456.1</v>
      </c>
      <c r="B13906" s="24">
        <v>43363</v>
      </c>
      <c r="C13906">
        <v>6</v>
      </c>
      <c r="D13906" s="13">
        <v>210</v>
      </c>
      <c r="E13906" s="13" t="s">
        <v>7</v>
      </c>
      <c r="F13906" s="17">
        <v>1844</v>
      </c>
      <c r="G13906" t="str">
        <f>_xlfn.XLOOKUP(tbl_GL[[#This Row],[Account_key]],tbl_COA[Account_key],tbl_COA[Class],"Not Found")</f>
        <v>Trading account</v>
      </c>
      <c r="H13906" t="str">
        <f>_xlfn.XLOOKUP(tbl_GL[[#This Row],[Account_key]],tbl_COA[Account_key],tbl_COA[SubClass],"Not Found")</f>
        <v>Sales</v>
      </c>
      <c r="I13906" t="str">
        <f>_xlfn.XLOOKUP(tbl_GL[[#This Row],[Account_key]],tbl_COA[Account_key],tbl_COA[SubClass2],"Not Found")</f>
        <v>Sales</v>
      </c>
      <c r="J13906" t="str">
        <f>_xlfn.XLOOKUP(tbl_GL[[#This Row],[Account_key]],tbl_COA[Account_key],tbl_COA[SubAccount],,0)</f>
        <v>Sales</v>
      </c>
      <c r="K13906">
        <f>YEAR(tbl_GL[[#This Row],[Date]])</f>
        <v>2018</v>
      </c>
    </row>
    <row r="13907" spans="1:11" hidden="1" x14ac:dyDescent="0.35">
      <c r="A13907">
        <v>456.2</v>
      </c>
      <c r="B13907" s="24">
        <v>43363</v>
      </c>
      <c r="C13907">
        <v>6</v>
      </c>
      <c r="D13907" s="13">
        <v>10</v>
      </c>
      <c r="E13907" s="13" t="s">
        <v>7</v>
      </c>
      <c r="F13907" s="17">
        <v>1844</v>
      </c>
      <c r="G13907" t="str">
        <f>_xlfn.XLOOKUP(tbl_GL[[#This Row],[Account_key]],tbl_COA[Account_key],tbl_COA[Class],"Not Found")</f>
        <v>Assets</v>
      </c>
      <c r="H13907" t="str">
        <f>_xlfn.XLOOKUP(tbl_GL[[#This Row],[Account_key]],tbl_COA[Account_key],tbl_COA[SubClass],"Not Found")</f>
        <v>Assets</v>
      </c>
      <c r="I13907" t="str">
        <f>_xlfn.XLOOKUP(tbl_GL[[#This Row],[Account_key]],tbl_COA[Account_key],tbl_COA[SubClass2],"Not Found")</f>
        <v>Current Assets</v>
      </c>
      <c r="J13907" t="str">
        <f>_xlfn.XLOOKUP(tbl_GL[[#This Row],[Account_key]],tbl_COA[Account_key],tbl_COA[SubAccount],,0)</f>
        <v>Cash at Bank</v>
      </c>
      <c r="K13907">
        <f>YEAR(tbl_GL[[#This Row],[Date]])</f>
        <v>2018</v>
      </c>
    </row>
    <row r="13908" spans="1:11" hidden="1" x14ac:dyDescent="0.35">
      <c r="A13908">
        <v>457.1</v>
      </c>
      <c r="B13908" s="24">
        <v>43363</v>
      </c>
      <c r="C13908">
        <v>6</v>
      </c>
      <c r="D13908" s="13">
        <v>230</v>
      </c>
      <c r="E13908" s="13" t="s">
        <v>4</v>
      </c>
      <c r="F13908" s="17">
        <v>-3005</v>
      </c>
      <c r="G13908" t="str">
        <f>_xlfn.XLOOKUP(tbl_GL[[#This Row],[Account_key]],tbl_COA[Account_key],tbl_COA[Class],"Not Found")</f>
        <v>Trading account</v>
      </c>
      <c r="H13908" t="str">
        <f>_xlfn.XLOOKUP(tbl_GL[[#This Row],[Account_key]],tbl_COA[Account_key],tbl_COA[SubClass],"Not Found")</f>
        <v>Cost of Sales</v>
      </c>
      <c r="I13908" t="str">
        <f>_xlfn.XLOOKUP(tbl_GL[[#This Row],[Account_key]],tbl_COA[Account_key],tbl_COA[SubClass2],"Not Found")</f>
        <v>Cost of Sales</v>
      </c>
      <c r="J13908" t="str">
        <f>_xlfn.XLOOKUP(tbl_GL[[#This Row],[Account_key]],tbl_COA[Account_key],tbl_COA[SubAccount],,0)</f>
        <v>Cost of Sales</v>
      </c>
      <c r="K13908">
        <f>YEAR(tbl_GL[[#This Row],[Date]])</f>
        <v>2018</v>
      </c>
    </row>
    <row r="13909" spans="1:11" hidden="1" x14ac:dyDescent="0.35">
      <c r="A13909">
        <v>457.2</v>
      </c>
      <c r="B13909" s="24">
        <v>43363</v>
      </c>
      <c r="C13909">
        <v>6</v>
      </c>
      <c r="D13909" s="13">
        <v>60</v>
      </c>
      <c r="E13909" s="13" t="s">
        <v>4</v>
      </c>
      <c r="F13909" s="17">
        <v>-3005</v>
      </c>
      <c r="G13909" t="str">
        <f>_xlfn.XLOOKUP(tbl_GL[[#This Row],[Account_key]],tbl_COA[Account_key],tbl_COA[Class],"Not Found")</f>
        <v>Assets</v>
      </c>
      <c r="H13909" t="str">
        <f>_xlfn.XLOOKUP(tbl_GL[[#This Row],[Account_key]],tbl_COA[Account_key],tbl_COA[SubClass],"Not Found")</f>
        <v>Assets</v>
      </c>
      <c r="I13909" t="str">
        <f>_xlfn.XLOOKUP(tbl_GL[[#This Row],[Account_key]],tbl_COA[Account_key],tbl_COA[SubClass2],"Not Found")</f>
        <v>Current Assets</v>
      </c>
      <c r="J13909" t="str">
        <f>_xlfn.XLOOKUP(tbl_GL[[#This Row],[Account_key]],tbl_COA[Account_key],tbl_COA[SubAccount],,0)</f>
        <v>Inventory</v>
      </c>
      <c r="K13909">
        <f>YEAR(tbl_GL[[#This Row],[Date]])</f>
        <v>2018</v>
      </c>
    </row>
    <row r="13910" spans="1:11" hidden="1" x14ac:dyDescent="0.35">
      <c r="A13910">
        <v>458.1</v>
      </c>
      <c r="B13910" s="24">
        <v>43363</v>
      </c>
      <c r="C13910">
        <v>6</v>
      </c>
      <c r="D13910" s="13">
        <v>210</v>
      </c>
      <c r="E13910" s="13" t="s">
        <v>8</v>
      </c>
      <c r="F13910" s="17">
        <v>7512</v>
      </c>
      <c r="G13910" t="str">
        <f>_xlfn.XLOOKUP(tbl_GL[[#This Row],[Account_key]],tbl_COA[Account_key],tbl_COA[Class],"Not Found")</f>
        <v>Trading account</v>
      </c>
      <c r="H13910" t="str">
        <f>_xlfn.XLOOKUP(tbl_GL[[#This Row],[Account_key]],tbl_COA[Account_key],tbl_COA[SubClass],"Not Found")</f>
        <v>Sales</v>
      </c>
      <c r="I13910" t="str">
        <f>_xlfn.XLOOKUP(tbl_GL[[#This Row],[Account_key]],tbl_COA[Account_key],tbl_COA[SubClass2],"Not Found")</f>
        <v>Sales</v>
      </c>
      <c r="J13910" t="str">
        <f>_xlfn.XLOOKUP(tbl_GL[[#This Row],[Account_key]],tbl_COA[Account_key],tbl_COA[SubAccount],,0)</f>
        <v>Sales</v>
      </c>
      <c r="K13910">
        <f>YEAR(tbl_GL[[#This Row],[Date]])</f>
        <v>2018</v>
      </c>
    </row>
    <row r="13911" spans="1:11" hidden="1" x14ac:dyDescent="0.35">
      <c r="A13911">
        <v>458.2</v>
      </c>
      <c r="B13911" s="24">
        <v>43363</v>
      </c>
      <c r="C13911">
        <v>6</v>
      </c>
      <c r="D13911" s="13">
        <v>30</v>
      </c>
      <c r="E13911" s="13" t="s">
        <v>8</v>
      </c>
      <c r="F13911" s="17">
        <v>7512</v>
      </c>
      <c r="G13911" t="str">
        <f>_xlfn.XLOOKUP(tbl_GL[[#This Row],[Account_key]],tbl_COA[Account_key],tbl_COA[Class],"Not Found")</f>
        <v>Assets</v>
      </c>
      <c r="H13911" t="str">
        <f>_xlfn.XLOOKUP(tbl_GL[[#This Row],[Account_key]],tbl_COA[Account_key],tbl_COA[SubClass],"Not Found")</f>
        <v>Assets</v>
      </c>
      <c r="I13911" t="str">
        <f>_xlfn.XLOOKUP(tbl_GL[[#This Row],[Account_key]],tbl_COA[Account_key],tbl_COA[SubClass2],"Not Found")</f>
        <v>Current Assets</v>
      </c>
      <c r="J13911" t="str">
        <f>_xlfn.XLOOKUP(tbl_GL[[#This Row],[Account_key]],tbl_COA[Account_key],tbl_COA[SubAccount],,0)</f>
        <v>Trade Receivables</v>
      </c>
      <c r="K13911">
        <f>YEAR(tbl_GL[[#This Row],[Date]])</f>
        <v>2018</v>
      </c>
    </row>
    <row r="13912" spans="1:11" hidden="1" x14ac:dyDescent="0.35">
      <c r="A13912">
        <v>459.1</v>
      </c>
      <c r="B13912" s="24">
        <v>43365</v>
      </c>
      <c r="C13912">
        <v>6</v>
      </c>
      <c r="D13912" s="13">
        <v>10</v>
      </c>
      <c r="E13912" s="13" t="s">
        <v>98</v>
      </c>
      <c r="F13912" s="17">
        <v>-876</v>
      </c>
      <c r="G13912" t="str">
        <f>_xlfn.XLOOKUP(tbl_GL[[#This Row],[Account_key]],tbl_COA[Account_key],tbl_COA[Class],"Not Found")</f>
        <v>Assets</v>
      </c>
      <c r="H13912" t="str">
        <f>_xlfn.XLOOKUP(tbl_GL[[#This Row],[Account_key]],tbl_COA[Account_key],tbl_COA[SubClass],"Not Found")</f>
        <v>Assets</v>
      </c>
      <c r="I13912" t="str">
        <f>_xlfn.XLOOKUP(tbl_GL[[#This Row],[Account_key]],tbl_COA[Account_key],tbl_COA[SubClass2],"Not Found")</f>
        <v>Current Assets</v>
      </c>
      <c r="J13912" t="str">
        <f>_xlfn.XLOOKUP(tbl_GL[[#This Row],[Account_key]],tbl_COA[Account_key],tbl_COA[SubAccount],,0)</f>
        <v>Cash at Bank</v>
      </c>
      <c r="K13912">
        <f>YEAR(tbl_GL[[#This Row],[Date]])</f>
        <v>2018</v>
      </c>
    </row>
    <row r="13913" spans="1:11" hidden="1" x14ac:dyDescent="0.35">
      <c r="A13913">
        <v>459.2</v>
      </c>
      <c r="B13913" s="24">
        <v>43365</v>
      </c>
      <c r="C13913">
        <v>6</v>
      </c>
      <c r="D13913" s="13">
        <v>120</v>
      </c>
      <c r="E13913" s="13" t="s">
        <v>98</v>
      </c>
      <c r="F13913" s="17">
        <v>-876</v>
      </c>
      <c r="G13913" t="str">
        <f>_xlfn.XLOOKUP(tbl_GL[[#This Row],[Account_key]],tbl_COA[Account_key],tbl_COA[Class],"Not Found")</f>
        <v>Liabilities and Owners Equity</v>
      </c>
      <c r="H13913" t="str">
        <f>_xlfn.XLOOKUP(tbl_GL[[#This Row],[Account_key]],tbl_COA[Account_key],tbl_COA[SubClass],"Not Found")</f>
        <v>Liabilities</v>
      </c>
      <c r="I13913" t="str">
        <f>_xlfn.XLOOKUP(tbl_GL[[#This Row],[Account_key]],tbl_COA[Account_key],tbl_COA[SubClass2],"Not Found")</f>
        <v>Current Liabilities</v>
      </c>
      <c r="J13913" t="str">
        <f>_xlfn.XLOOKUP(tbl_GL[[#This Row],[Account_key]],tbl_COA[Account_key],tbl_COA[SubAccount],,0)</f>
        <v>Accrued Expenses</v>
      </c>
      <c r="K13913">
        <f>YEAR(tbl_GL[[#This Row],[Date]])</f>
        <v>2018</v>
      </c>
    </row>
    <row r="13914" spans="1:11" hidden="1" x14ac:dyDescent="0.35">
      <c r="A13914">
        <v>460.1</v>
      </c>
      <c r="B13914" s="24">
        <v>43366</v>
      </c>
      <c r="C13914">
        <v>6</v>
      </c>
      <c r="D13914" s="13">
        <v>300</v>
      </c>
      <c r="E13914" s="13" t="s">
        <v>97</v>
      </c>
      <c r="F13914" s="17">
        <v>-1107</v>
      </c>
      <c r="G13914" t="str">
        <f>_xlfn.XLOOKUP(tbl_GL[[#This Row],[Account_key]],tbl_COA[Account_key],tbl_COA[Class],"Not Found")</f>
        <v>Operating account</v>
      </c>
      <c r="H13914" t="str">
        <f>_xlfn.XLOOKUP(tbl_GL[[#This Row],[Account_key]],tbl_COA[Account_key],tbl_COA[SubClass],"Not Found")</f>
        <v>Operating Expenses</v>
      </c>
      <c r="I13914" t="str">
        <f>_xlfn.XLOOKUP(tbl_GL[[#This Row],[Account_key]],tbl_COA[Account_key],tbl_COA[SubClass2],"Not Found")</f>
        <v>Administration</v>
      </c>
      <c r="J13914" t="str">
        <f>_xlfn.XLOOKUP(tbl_GL[[#This Row],[Account_key]],tbl_COA[Account_key],tbl_COA[SubAccount],,0)</f>
        <v>Entertainment</v>
      </c>
      <c r="K13914">
        <f>YEAR(tbl_GL[[#This Row],[Date]])</f>
        <v>2018</v>
      </c>
    </row>
    <row r="13915" spans="1:11" hidden="1" x14ac:dyDescent="0.35">
      <c r="A13915">
        <v>460.2</v>
      </c>
      <c r="B13915" s="24">
        <v>43366</v>
      </c>
      <c r="C13915">
        <v>6</v>
      </c>
      <c r="D13915" s="13">
        <v>120</v>
      </c>
      <c r="E13915" s="13" t="s">
        <v>97</v>
      </c>
      <c r="F13915" s="17">
        <v>1107</v>
      </c>
      <c r="G13915" t="str">
        <f>_xlfn.XLOOKUP(tbl_GL[[#This Row],[Account_key]],tbl_COA[Account_key],tbl_COA[Class],"Not Found")</f>
        <v>Liabilities and Owners Equity</v>
      </c>
      <c r="H13915" t="str">
        <f>_xlfn.XLOOKUP(tbl_GL[[#This Row],[Account_key]],tbl_COA[Account_key],tbl_COA[SubClass],"Not Found")</f>
        <v>Liabilities</v>
      </c>
      <c r="I13915" t="str">
        <f>_xlfn.XLOOKUP(tbl_GL[[#This Row],[Account_key]],tbl_COA[Account_key],tbl_COA[SubClass2],"Not Found")</f>
        <v>Current Liabilities</v>
      </c>
      <c r="J13915" t="str">
        <f>_xlfn.XLOOKUP(tbl_GL[[#This Row],[Account_key]],tbl_COA[Account_key],tbl_COA[SubAccount],,0)</f>
        <v>Accrued Expenses</v>
      </c>
      <c r="K13915">
        <f>YEAR(tbl_GL[[#This Row],[Date]])</f>
        <v>2018</v>
      </c>
    </row>
    <row r="13916" spans="1:11" hidden="1" x14ac:dyDescent="0.35">
      <c r="A13916">
        <v>461.1</v>
      </c>
      <c r="B13916" s="24">
        <v>43368</v>
      </c>
      <c r="C13916">
        <v>6</v>
      </c>
      <c r="D13916" s="13">
        <v>10</v>
      </c>
      <c r="E13916" s="13" t="s">
        <v>98</v>
      </c>
      <c r="F13916" s="17">
        <v>-991</v>
      </c>
      <c r="G13916" t="str">
        <f>_xlfn.XLOOKUP(tbl_GL[[#This Row],[Account_key]],tbl_COA[Account_key],tbl_COA[Class],"Not Found")</f>
        <v>Assets</v>
      </c>
      <c r="H13916" t="str">
        <f>_xlfn.XLOOKUP(tbl_GL[[#This Row],[Account_key]],tbl_COA[Account_key],tbl_COA[SubClass],"Not Found")</f>
        <v>Assets</v>
      </c>
      <c r="I13916" t="str">
        <f>_xlfn.XLOOKUP(tbl_GL[[#This Row],[Account_key]],tbl_COA[Account_key],tbl_COA[SubClass2],"Not Found")</f>
        <v>Current Assets</v>
      </c>
      <c r="J13916" t="str">
        <f>_xlfn.XLOOKUP(tbl_GL[[#This Row],[Account_key]],tbl_COA[Account_key],tbl_COA[SubAccount],,0)</f>
        <v>Cash at Bank</v>
      </c>
      <c r="K13916">
        <f>YEAR(tbl_GL[[#This Row],[Date]])</f>
        <v>2018</v>
      </c>
    </row>
    <row r="13917" spans="1:11" hidden="1" x14ac:dyDescent="0.35">
      <c r="A13917">
        <v>461.2</v>
      </c>
      <c r="B13917" s="24">
        <v>43368</v>
      </c>
      <c r="C13917">
        <v>6</v>
      </c>
      <c r="D13917" s="13">
        <v>120</v>
      </c>
      <c r="E13917" s="13" t="s">
        <v>98</v>
      </c>
      <c r="F13917" s="17">
        <v>-991</v>
      </c>
      <c r="G13917" t="str">
        <f>_xlfn.XLOOKUP(tbl_GL[[#This Row],[Account_key]],tbl_COA[Account_key],tbl_COA[Class],"Not Found")</f>
        <v>Liabilities and Owners Equity</v>
      </c>
      <c r="H13917" t="str">
        <f>_xlfn.XLOOKUP(tbl_GL[[#This Row],[Account_key]],tbl_COA[Account_key],tbl_COA[SubClass],"Not Found")</f>
        <v>Liabilities</v>
      </c>
      <c r="I13917" t="str">
        <f>_xlfn.XLOOKUP(tbl_GL[[#This Row],[Account_key]],tbl_COA[Account_key],tbl_COA[SubClass2],"Not Found")</f>
        <v>Current Liabilities</v>
      </c>
      <c r="J13917" t="str">
        <f>_xlfn.XLOOKUP(tbl_GL[[#This Row],[Account_key]],tbl_COA[Account_key],tbl_COA[SubAccount],,0)</f>
        <v>Accrued Expenses</v>
      </c>
      <c r="K13917">
        <f>YEAR(tbl_GL[[#This Row],[Date]])</f>
        <v>2018</v>
      </c>
    </row>
    <row r="13918" spans="1:11" hidden="1" x14ac:dyDescent="0.35">
      <c r="A13918">
        <v>462.1</v>
      </c>
      <c r="B13918" s="24">
        <v>43368</v>
      </c>
      <c r="C13918">
        <v>6</v>
      </c>
      <c r="D13918" s="13">
        <v>10</v>
      </c>
      <c r="E13918" s="13" t="s">
        <v>98</v>
      </c>
      <c r="F13918" s="17">
        <v>-1085</v>
      </c>
      <c r="G13918" t="str">
        <f>_xlfn.XLOOKUP(tbl_GL[[#This Row],[Account_key]],tbl_COA[Account_key],tbl_COA[Class],"Not Found")</f>
        <v>Assets</v>
      </c>
      <c r="H13918" t="str">
        <f>_xlfn.XLOOKUP(tbl_GL[[#This Row],[Account_key]],tbl_COA[Account_key],tbl_COA[SubClass],"Not Found")</f>
        <v>Assets</v>
      </c>
      <c r="I13918" t="str">
        <f>_xlfn.XLOOKUP(tbl_GL[[#This Row],[Account_key]],tbl_COA[Account_key],tbl_COA[SubClass2],"Not Found")</f>
        <v>Current Assets</v>
      </c>
      <c r="J13918" t="str">
        <f>_xlfn.XLOOKUP(tbl_GL[[#This Row],[Account_key]],tbl_COA[Account_key],tbl_COA[SubAccount],,0)</f>
        <v>Cash at Bank</v>
      </c>
      <c r="K13918">
        <f>YEAR(tbl_GL[[#This Row],[Date]])</f>
        <v>2018</v>
      </c>
    </row>
    <row r="13919" spans="1:11" hidden="1" x14ac:dyDescent="0.35">
      <c r="A13919">
        <v>462.2</v>
      </c>
      <c r="B13919" s="24">
        <v>43368</v>
      </c>
      <c r="C13919">
        <v>6</v>
      </c>
      <c r="D13919" s="13">
        <v>120</v>
      </c>
      <c r="E13919" s="13" t="s">
        <v>98</v>
      </c>
      <c r="F13919" s="17">
        <v>-1085</v>
      </c>
      <c r="G13919" t="str">
        <f>_xlfn.XLOOKUP(tbl_GL[[#This Row],[Account_key]],tbl_COA[Account_key],tbl_COA[Class],"Not Found")</f>
        <v>Liabilities and Owners Equity</v>
      </c>
      <c r="H13919" t="str">
        <f>_xlfn.XLOOKUP(tbl_GL[[#This Row],[Account_key]],tbl_COA[Account_key],tbl_COA[SubClass],"Not Found")</f>
        <v>Liabilities</v>
      </c>
      <c r="I13919" t="str">
        <f>_xlfn.XLOOKUP(tbl_GL[[#This Row],[Account_key]],tbl_COA[Account_key],tbl_COA[SubClass2],"Not Found")</f>
        <v>Current Liabilities</v>
      </c>
      <c r="J13919" t="str">
        <f>_xlfn.XLOOKUP(tbl_GL[[#This Row],[Account_key]],tbl_COA[Account_key],tbl_COA[SubAccount],,0)</f>
        <v>Accrued Expenses</v>
      </c>
      <c r="K13919">
        <f>YEAR(tbl_GL[[#This Row],[Date]])</f>
        <v>2018</v>
      </c>
    </row>
    <row r="13920" spans="1:11" hidden="1" x14ac:dyDescent="0.35">
      <c r="A13920">
        <v>463.1</v>
      </c>
      <c r="B13920" s="24">
        <v>43368</v>
      </c>
      <c r="C13920">
        <v>6</v>
      </c>
      <c r="D13920" s="13">
        <v>30</v>
      </c>
      <c r="E13920" s="13" t="s">
        <v>80</v>
      </c>
      <c r="F13920" s="17">
        <v>-6517</v>
      </c>
      <c r="G13920" t="str">
        <f>_xlfn.XLOOKUP(tbl_GL[[#This Row],[Account_key]],tbl_COA[Account_key],tbl_COA[Class],"Not Found")</f>
        <v>Assets</v>
      </c>
      <c r="H13920" t="str">
        <f>_xlfn.XLOOKUP(tbl_GL[[#This Row],[Account_key]],tbl_COA[Account_key],tbl_COA[SubClass],"Not Found")</f>
        <v>Assets</v>
      </c>
      <c r="I13920" t="str">
        <f>_xlfn.XLOOKUP(tbl_GL[[#This Row],[Account_key]],tbl_COA[Account_key],tbl_COA[SubClass2],"Not Found")</f>
        <v>Current Assets</v>
      </c>
      <c r="J13920" t="str">
        <f>_xlfn.XLOOKUP(tbl_GL[[#This Row],[Account_key]],tbl_COA[Account_key],tbl_COA[SubAccount],,0)</f>
        <v>Trade Receivables</v>
      </c>
      <c r="K13920">
        <f>YEAR(tbl_GL[[#This Row],[Date]])</f>
        <v>2018</v>
      </c>
    </row>
    <row r="13921" spans="1:11" hidden="1" x14ac:dyDescent="0.35">
      <c r="A13921">
        <v>463.2</v>
      </c>
      <c r="B13921" s="24">
        <v>43368</v>
      </c>
      <c r="C13921">
        <v>6</v>
      </c>
      <c r="D13921" s="13">
        <v>10</v>
      </c>
      <c r="E13921" s="13" t="s">
        <v>80</v>
      </c>
      <c r="F13921" s="17">
        <v>6517</v>
      </c>
      <c r="G13921" t="str">
        <f>_xlfn.XLOOKUP(tbl_GL[[#This Row],[Account_key]],tbl_COA[Account_key],tbl_COA[Class],"Not Found")</f>
        <v>Assets</v>
      </c>
      <c r="H13921" t="str">
        <f>_xlfn.XLOOKUP(tbl_GL[[#This Row],[Account_key]],tbl_COA[Account_key],tbl_COA[SubClass],"Not Found")</f>
        <v>Assets</v>
      </c>
      <c r="I13921" t="str">
        <f>_xlfn.XLOOKUP(tbl_GL[[#This Row],[Account_key]],tbl_COA[Account_key],tbl_COA[SubClass2],"Not Found")</f>
        <v>Current Assets</v>
      </c>
      <c r="J13921" t="str">
        <f>_xlfn.XLOOKUP(tbl_GL[[#This Row],[Account_key]],tbl_COA[Account_key],tbl_COA[SubAccount],,0)</f>
        <v>Cash at Bank</v>
      </c>
      <c r="K13921">
        <f>YEAR(tbl_GL[[#This Row],[Date]])</f>
        <v>2018</v>
      </c>
    </row>
    <row r="13922" spans="1:11" hidden="1" x14ac:dyDescent="0.35">
      <c r="A13922">
        <v>464.1</v>
      </c>
      <c r="B13922" s="24">
        <v>43370</v>
      </c>
      <c r="C13922">
        <v>6</v>
      </c>
      <c r="D13922" s="13">
        <v>260</v>
      </c>
      <c r="E13922" s="13" t="s">
        <v>97</v>
      </c>
      <c r="F13922" s="17">
        <v>-1032</v>
      </c>
      <c r="G13922" t="str">
        <f>_xlfn.XLOOKUP(tbl_GL[[#This Row],[Account_key]],tbl_COA[Account_key],tbl_COA[Class],"Not Found")</f>
        <v>Operating account</v>
      </c>
      <c r="H13922" t="str">
        <f>_xlfn.XLOOKUP(tbl_GL[[#This Row],[Account_key]],tbl_COA[Account_key],tbl_COA[SubClass],"Not Found")</f>
        <v>Operating Expenses</v>
      </c>
      <c r="I13922" t="str">
        <f>_xlfn.XLOOKUP(tbl_GL[[#This Row],[Account_key]],tbl_COA[Account_key],tbl_COA[SubClass2],"Not Found")</f>
        <v>Marketing</v>
      </c>
      <c r="J13922" t="str">
        <f>_xlfn.XLOOKUP(tbl_GL[[#This Row],[Account_key]],tbl_COA[Account_key],tbl_COA[SubAccount],,0)</f>
        <v>Commissions</v>
      </c>
      <c r="K13922">
        <f>YEAR(tbl_GL[[#This Row],[Date]])</f>
        <v>2018</v>
      </c>
    </row>
    <row r="13923" spans="1:11" hidden="1" x14ac:dyDescent="0.35">
      <c r="A13923">
        <v>464.2</v>
      </c>
      <c r="B13923" s="24">
        <v>43370</v>
      </c>
      <c r="C13923">
        <v>6</v>
      </c>
      <c r="D13923" s="13">
        <v>120</v>
      </c>
      <c r="E13923" s="13" t="s">
        <v>97</v>
      </c>
      <c r="F13923" s="17">
        <v>1032</v>
      </c>
      <c r="G13923" t="str">
        <f>_xlfn.XLOOKUP(tbl_GL[[#This Row],[Account_key]],tbl_COA[Account_key],tbl_COA[Class],"Not Found")</f>
        <v>Liabilities and Owners Equity</v>
      </c>
      <c r="H13923" t="str">
        <f>_xlfn.XLOOKUP(tbl_GL[[#This Row],[Account_key]],tbl_COA[Account_key],tbl_COA[SubClass],"Not Found")</f>
        <v>Liabilities</v>
      </c>
      <c r="I13923" t="str">
        <f>_xlfn.XLOOKUP(tbl_GL[[#This Row],[Account_key]],tbl_COA[Account_key],tbl_COA[SubClass2],"Not Found")</f>
        <v>Current Liabilities</v>
      </c>
      <c r="J13923" t="str">
        <f>_xlfn.XLOOKUP(tbl_GL[[#This Row],[Account_key]],tbl_COA[Account_key],tbl_COA[SubAccount],,0)</f>
        <v>Accrued Expenses</v>
      </c>
      <c r="K13923">
        <f>YEAR(tbl_GL[[#This Row],[Date]])</f>
        <v>2018</v>
      </c>
    </row>
    <row r="13924" spans="1:11" hidden="1" x14ac:dyDescent="0.35">
      <c r="A13924">
        <v>465.1</v>
      </c>
      <c r="B13924" s="24">
        <v>43371</v>
      </c>
      <c r="C13924">
        <v>6</v>
      </c>
      <c r="D13924" s="13">
        <v>230</v>
      </c>
      <c r="E13924" s="13" t="s">
        <v>4</v>
      </c>
      <c r="F13924" s="17">
        <v>-769</v>
      </c>
      <c r="G13924" t="str">
        <f>_xlfn.XLOOKUP(tbl_GL[[#This Row],[Account_key]],tbl_COA[Account_key],tbl_COA[Class],"Not Found")</f>
        <v>Trading account</v>
      </c>
      <c r="H13924" t="str">
        <f>_xlfn.XLOOKUP(tbl_GL[[#This Row],[Account_key]],tbl_COA[Account_key],tbl_COA[SubClass],"Not Found")</f>
        <v>Cost of Sales</v>
      </c>
      <c r="I13924" t="str">
        <f>_xlfn.XLOOKUP(tbl_GL[[#This Row],[Account_key]],tbl_COA[Account_key],tbl_COA[SubClass2],"Not Found")</f>
        <v>Cost of Sales</v>
      </c>
      <c r="J13924" t="str">
        <f>_xlfn.XLOOKUP(tbl_GL[[#This Row],[Account_key]],tbl_COA[Account_key],tbl_COA[SubAccount],,0)</f>
        <v>Cost of Sales</v>
      </c>
      <c r="K13924">
        <f>YEAR(tbl_GL[[#This Row],[Date]])</f>
        <v>2018</v>
      </c>
    </row>
    <row r="13925" spans="1:11" hidden="1" x14ac:dyDescent="0.35">
      <c r="A13925">
        <v>465.2</v>
      </c>
      <c r="B13925" s="24">
        <v>43371</v>
      </c>
      <c r="C13925">
        <v>6</v>
      </c>
      <c r="D13925" s="13">
        <v>60</v>
      </c>
      <c r="E13925" s="13" t="s">
        <v>4</v>
      </c>
      <c r="F13925" s="17">
        <v>-769</v>
      </c>
      <c r="G13925" t="str">
        <f>_xlfn.XLOOKUP(tbl_GL[[#This Row],[Account_key]],tbl_COA[Account_key],tbl_COA[Class],"Not Found")</f>
        <v>Assets</v>
      </c>
      <c r="H13925" t="str">
        <f>_xlfn.XLOOKUP(tbl_GL[[#This Row],[Account_key]],tbl_COA[Account_key],tbl_COA[SubClass],"Not Found")</f>
        <v>Assets</v>
      </c>
      <c r="I13925" t="str">
        <f>_xlfn.XLOOKUP(tbl_GL[[#This Row],[Account_key]],tbl_COA[Account_key],tbl_COA[SubClass2],"Not Found")</f>
        <v>Current Assets</v>
      </c>
      <c r="J13925" t="str">
        <f>_xlfn.XLOOKUP(tbl_GL[[#This Row],[Account_key]],tbl_COA[Account_key],tbl_COA[SubAccount],,0)</f>
        <v>Inventory</v>
      </c>
      <c r="K13925">
        <f>YEAR(tbl_GL[[#This Row],[Date]])</f>
        <v>2018</v>
      </c>
    </row>
    <row r="13926" spans="1:11" hidden="1" x14ac:dyDescent="0.35">
      <c r="A13926">
        <v>466.1</v>
      </c>
      <c r="B13926" s="24">
        <v>43371</v>
      </c>
      <c r="C13926">
        <v>6</v>
      </c>
      <c r="D13926" s="13">
        <v>210</v>
      </c>
      <c r="E13926" s="13" t="s">
        <v>7</v>
      </c>
      <c r="F13926" s="17">
        <v>1761</v>
      </c>
      <c r="G13926" t="str">
        <f>_xlfn.XLOOKUP(tbl_GL[[#This Row],[Account_key]],tbl_COA[Account_key],tbl_COA[Class],"Not Found")</f>
        <v>Trading account</v>
      </c>
      <c r="H13926" t="str">
        <f>_xlfn.XLOOKUP(tbl_GL[[#This Row],[Account_key]],tbl_COA[Account_key],tbl_COA[SubClass],"Not Found")</f>
        <v>Sales</v>
      </c>
      <c r="I13926" t="str">
        <f>_xlfn.XLOOKUP(tbl_GL[[#This Row],[Account_key]],tbl_COA[Account_key],tbl_COA[SubClass2],"Not Found")</f>
        <v>Sales</v>
      </c>
      <c r="J13926" t="str">
        <f>_xlfn.XLOOKUP(tbl_GL[[#This Row],[Account_key]],tbl_COA[Account_key],tbl_COA[SubAccount],,0)</f>
        <v>Sales</v>
      </c>
      <c r="K13926">
        <f>YEAR(tbl_GL[[#This Row],[Date]])</f>
        <v>2018</v>
      </c>
    </row>
    <row r="13927" spans="1:11" hidden="1" x14ac:dyDescent="0.35">
      <c r="A13927">
        <v>466.2</v>
      </c>
      <c r="B13927" s="24">
        <v>43371</v>
      </c>
      <c r="C13927">
        <v>6</v>
      </c>
      <c r="D13927" s="13">
        <v>10</v>
      </c>
      <c r="E13927" s="13" t="s">
        <v>7</v>
      </c>
      <c r="F13927" s="17">
        <v>1761</v>
      </c>
      <c r="G13927" t="str">
        <f>_xlfn.XLOOKUP(tbl_GL[[#This Row],[Account_key]],tbl_COA[Account_key],tbl_COA[Class],"Not Found")</f>
        <v>Assets</v>
      </c>
      <c r="H13927" t="str">
        <f>_xlfn.XLOOKUP(tbl_GL[[#This Row],[Account_key]],tbl_COA[Account_key],tbl_COA[SubClass],"Not Found")</f>
        <v>Assets</v>
      </c>
      <c r="I13927" t="str">
        <f>_xlfn.XLOOKUP(tbl_GL[[#This Row],[Account_key]],tbl_COA[Account_key],tbl_COA[SubClass2],"Not Found")</f>
        <v>Current Assets</v>
      </c>
      <c r="J13927" t="str">
        <f>_xlfn.XLOOKUP(tbl_GL[[#This Row],[Account_key]],tbl_COA[Account_key],tbl_COA[SubAccount],,0)</f>
        <v>Cash at Bank</v>
      </c>
      <c r="K13927">
        <f>YEAR(tbl_GL[[#This Row],[Date]])</f>
        <v>2018</v>
      </c>
    </row>
    <row r="13928" spans="1:11" hidden="1" x14ac:dyDescent="0.35">
      <c r="A13928">
        <v>467.1</v>
      </c>
      <c r="B13928" s="24">
        <v>43371</v>
      </c>
      <c r="C13928">
        <v>6</v>
      </c>
      <c r="D13928" s="13">
        <v>230</v>
      </c>
      <c r="E13928" s="13" t="s">
        <v>4</v>
      </c>
      <c r="F13928" s="17">
        <v>-3154</v>
      </c>
      <c r="G13928" t="str">
        <f>_xlfn.XLOOKUP(tbl_GL[[#This Row],[Account_key]],tbl_COA[Account_key],tbl_COA[Class],"Not Found")</f>
        <v>Trading account</v>
      </c>
      <c r="H13928" t="str">
        <f>_xlfn.XLOOKUP(tbl_GL[[#This Row],[Account_key]],tbl_COA[Account_key],tbl_COA[SubClass],"Not Found")</f>
        <v>Cost of Sales</v>
      </c>
      <c r="I13928" t="str">
        <f>_xlfn.XLOOKUP(tbl_GL[[#This Row],[Account_key]],tbl_COA[Account_key],tbl_COA[SubClass2],"Not Found")</f>
        <v>Cost of Sales</v>
      </c>
      <c r="J13928" t="str">
        <f>_xlfn.XLOOKUP(tbl_GL[[#This Row],[Account_key]],tbl_COA[Account_key],tbl_COA[SubAccount],,0)</f>
        <v>Cost of Sales</v>
      </c>
      <c r="K13928">
        <f>YEAR(tbl_GL[[#This Row],[Date]])</f>
        <v>2018</v>
      </c>
    </row>
    <row r="13929" spans="1:11" hidden="1" x14ac:dyDescent="0.35">
      <c r="A13929">
        <v>467.2</v>
      </c>
      <c r="B13929" s="24">
        <v>43371</v>
      </c>
      <c r="C13929">
        <v>6</v>
      </c>
      <c r="D13929" s="13">
        <v>60</v>
      </c>
      <c r="E13929" s="13" t="s">
        <v>4</v>
      </c>
      <c r="F13929" s="17">
        <v>-3154</v>
      </c>
      <c r="G13929" t="str">
        <f>_xlfn.XLOOKUP(tbl_GL[[#This Row],[Account_key]],tbl_COA[Account_key],tbl_COA[Class],"Not Found")</f>
        <v>Assets</v>
      </c>
      <c r="H13929" t="str">
        <f>_xlfn.XLOOKUP(tbl_GL[[#This Row],[Account_key]],tbl_COA[Account_key],tbl_COA[SubClass],"Not Found")</f>
        <v>Assets</v>
      </c>
      <c r="I13929" t="str">
        <f>_xlfn.XLOOKUP(tbl_GL[[#This Row],[Account_key]],tbl_COA[Account_key],tbl_COA[SubClass2],"Not Found")</f>
        <v>Current Assets</v>
      </c>
      <c r="J13929" t="str">
        <f>_xlfn.XLOOKUP(tbl_GL[[#This Row],[Account_key]],tbl_COA[Account_key],tbl_COA[SubAccount],,0)</f>
        <v>Inventory</v>
      </c>
      <c r="K13929">
        <f>YEAR(tbl_GL[[#This Row],[Date]])</f>
        <v>2018</v>
      </c>
    </row>
    <row r="13930" spans="1:11" hidden="1" x14ac:dyDescent="0.35">
      <c r="A13930">
        <v>468.1</v>
      </c>
      <c r="B13930" s="24">
        <v>43371</v>
      </c>
      <c r="C13930">
        <v>6</v>
      </c>
      <c r="D13930" s="13">
        <v>210</v>
      </c>
      <c r="E13930" s="13" t="s">
        <v>8</v>
      </c>
      <c r="F13930" s="17">
        <v>7884</v>
      </c>
      <c r="G13930" t="str">
        <f>_xlfn.XLOOKUP(tbl_GL[[#This Row],[Account_key]],tbl_COA[Account_key],tbl_COA[Class],"Not Found")</f>
        <v>Trading account</v>
      </c>
      <c r="H13930" t="str">
        <f>_xlfn.XLOOKUP(tbl_GL[[#This Row],[Account_key]],tbl_COA[Account_key],tbl_COA[SubClass],"Not Found")</f>
        <v>Sales</v>
      </c>
      <c r="I13930" t="str">
        <f>_xlfn.XLOOKUP(tbl_GL[[#This Row],[Account_key]],tbl_COA[Account_key],tbl_COA[SubClass2],"Not Found")</f>
        <v>Sales</v>
      </c>
      <c r="J13930" t="str">
        <f>_xlfn.XLOOKUP(tbl_GL[[#This Row],[Account_key]],tbl_COA[Account_key],tbl_COA[SubAccount],,0)</f>
        <v>Sales</v>
      </c>
      <c r="K13930">
        <f>YEAR(tbl_GL[[#This Row],[Date]])</f>
        <v>2018</v>
      </c>
    </row>
    <row r="13931" spans="1:11" hidden="1" x14ac:dyDescent="0.35">
      <c r="A13931">
        <v>468.2</v>
      </c>
      <c r="B13931" s="24">
        <v>43371</v>
      </c>
      <c r="C13931">
        <v>6</v>
      </c>
      <c r="D13931" s="13">
        <v>30</v>
      </c>
      <c r="E13931" s="13" t="s">
        <v>8</v>
      </c>
      <c r="F13931" s="17">
        <v>7884</v>
      </c>
      <c r="G13931" t="str">
        <f>_xlfn.XLOOKUP(tbl_GL[[#This Row],[Account_key]],tbl_COA[Account_key],tbl_COA[Class],"Not Found")</f>
        <v>Assets</v>
      </c>
      <c r="H13931" t="str">
        <f>_xlfn.XLOOKUP(tbl_GL[[#This Row],[Account_key]],tbl_COA[Account_key],tbl_COA[SubClass],"Not Found")</f>
        <v>Assets</v>
      </c>
      <c r="I13931" t="str">
        <f>_xlfn.XLOOKUP(tbl_GL[[#This Row],[Account_key]],tbl_COA[Account_key],tbl_COA[SubClass2],"Not Found")</f>
        <v>Current Assets</v>
      </c>
      <c r="J13931" t="str">
        <f>_xlfn.XLOOKUP(tbl_GL[[#This Row],[Account_key]],tbl_COA[Account_key],tbl_COA[SubAccount],,0)</f>
        <v>Trade Receivables</v>
      </c>
      <c r="K13931">
        <f>YEAR(tbl_GL[[#This Row],[Date]])</f>
        <v>2018</v>
      </c>
    </row>
    <row r="13932" spans="1:11" hidden="1" x14ac:dyDescent="0.35">
      <c r="A13932">
        <v>469.1</v>
      </c>
      <c r="B13932" s="24">
        <v>43372</v>
      </c>
      <c r="C13932">
        <v>6</v>
      </c>
      <c r="D13932" s="13">
        <v>340</v>
      </c>
      <c r="E13932" s="13" t="s">
        <v>97</v>
      </c>
      <c r="F13932" s="17">
        <v>-1230</v>
      </c>
      <c r="G13932" t="str">
        <f>_xlfn.XLOOKUP(tbl_GL[[#This Row],[Account_key]],tbl_COA[Account_key],tbl_COA[Class],"Not Found")</f>
        <v>Operating account</v>
      </c>
      <c r="H13932" t="str">
        <f>_xlfn.XLOOKUP(tbl_GL[[#This Row],[Account_key]],tbl_COA[Account_key],tbl_COA[SubClass],"Not Found")</f>
        <v>Operating Expenses</v>
      </c>
      <c r="I13932" t="str">
        <f>_xlfn.XLOOKUP(tbl_GL[[#This Row],[Account_key]],tbl_COA[Account_key],tbl_COA[SubClass2],"Not Found")</f>
        <v>Administration</v>
      </c>
      <c r="J13932" t="str">
        <f>_xlfn.XLOOKUP(tbl_GL[[#This Row],[Account_key]],tbl_COA[Account_key],tbl_COA[SubAccount],,0)</f>
        <v>Utilities</v>
      </c>
      <c r="K13932">
        <f>YEAR(tbl_GL[[#This Row],[Date]])</f>
        <v>2018</v>
      </c>
    </row>
    <row r="13933" spans="1:11" hidden="1" x14ac:dyDescent="0.35">
      <c r="A13933">
        <v>469.2</v>
      </c>
      <c r="B13933" s="24">
        <v>43372</v>
      </c>
      <c r="C13933">
        <v>6</v>
      </c>
      <c r="D13933" s="13">
        <v>120</v>
      </c>
      <c r="E13933" s="13" t="s">
        <v>97</v>
      </c>
      <c r="F13933" s="17">
        <v>1230</v>
      </c>
      <c r="G13933" t="str">
        <f>_xlfn.XLOOKUP(tbl_GL[[#This Row],[Account_key]],tbl_COA[Account_key],tbl_COA[Class],"Not Found")</f>
        <v>Liabilities and Owners Equity</v>
      </c>
      <c r="H13933" t="str">
        <f>_xlfn.XLOOKUP(tbl_GL[[#This Row],[Account_key]],tbl_COA[Account_key],tbl_COA[SubClass],"Not Found")</f>
        <v>Liabilities</v>
      </c>
      <c r="I13933" t="str">
        <f>_xlfn.XLOOKUP(tbl_GL[[#This Row],[Account_key]],tbl_COA[Account_key],tbl_COA[SubClass2],"Not Found")</f>
        <v>Current Liabilities</v>
      </c>
      <c r="J13933" t="str">
        <f>_xlfn.XLOOKUP(tbl_GL[[#This Row],[Account_key]],tbl_COA[Account_key],tbl_COA[SubAccount],,0)</f>
        <v>Accrued Expenses</v>
      </c>
      <c r="K13933">
        <f>YEAR(tbl_GL[[#This Row],[Date]])</f>
        <v>2018</v>
      </c>
    </row>
    <row r="13934" spans="1:11" hidden="1" x14ac:dyDescent="0.35">
      <c r="A13934">
        <v>470.1</v>
      </c>
      <c r="B13934" s="24">
        <v>43372</v>
      </c>
      <c r="C13934">
        <v>6</v>
      </c>
      <c r="D13934" s="13">
        <v>30</v>
      </c>
      <c r="E13934" s="13" t="s">
        <v>80</v>
      </c>
      <c r="F13934" s="17">
        <v>-6971</v>
      </c>
      <c r="G13934" t="str">
        <f>_xlfn.XLOOKUP(tbl_GL[[#This Row],[Account_key]],tbl_COA[Account_key],tbl_COA[Class],"Not Found")</f>
        <v>Assets</v>
      </c>
      <c r="H13934" t="str">
        <f>_xlfn.XLOOKUP(tbl_GL[[#This Row],[Account_key]],tbl_COA[Account_key],tbl_COA[SubClass],"Not Found")</f>
        <v>Assets</v>
      </c>
      <c r="I13934" t="str">
        <f>_xlfn.XLOOKUP(tbl_GL[[#This Row],[Account_key]],tbl_COA[Account_key],tbl_COA[SubClass2],"Not Found")</f>
        <v>Current Assets</v>
      </c>
      <c r="J13934" t="str">
        <f>_xlfn.XLOOKUP(tbl_GL[[#This Row],[Account_key]],tbl_COA[Account_key],tbl_COA[SubAccount],,0)</f>
        <v>Trade Receivables</v>
      </c>
      <c r="K13934">
        <f>YEAR(tbl_GL[[#This Row],[Date]])</f>
        <v>2018</v>
      </c>
    </row>
    <row r="13935" spans="1:11" hidden="1" x14ac:dyDescent="0.35">
      <c r="A13935">
        <v>470.2</v>
      </c>
      <c r="B13935" s="24">
        <v>43372</v>
      </c>
      <c r="C13935">
        <v>6</v>
      </c>
      <c r="D13935" s="13">
        <v>10</v>
      </c>
      <c r="E13935" s="13" t="s">
        <v>80</v>
      </c>
      <c r="F13935" s="17">
        <v>6971</v>
      </c>
      <c r="G13935" t="str">
        <f>_xlfn.XLOOKUP(tbl_GL[[#This Row],[Account_key]],tbl_COA[Account_key],tbl_COA[Class],"Not Found")</f>
        <v>Assets</v>
      </c>
      <c r="H13935" t="str">
        <f>_xlfn.XLOOKUP(tbl_GL[[#This Row],[Account_key]],tbl_COA[Account_key],tbl_COA[SubClass],"Not Found")</f>
        <v>Assets</v>
      </c>
      <c r="I13935" t="str">
        <f>_xlfn.XLOOKUP(tbl_GL[[#This Row],[Account_key]],tbl_COA[Account_key],tbl_COA[SubClass2],"Not Found")</f>
        <v>Current Assets</v>
      </c>
      <c r="J13935" t="str">
        <f>_xlfn.XLOOKUP(tbl_GL[[#This Row],[Account_key]],tbl_COA[Account_key],tbl_COA[SubAccount],,0)</f>
        <v>Cash at Bank</v>
      </c>
      <c r="K13935">
        <f>YEAR(tbl_GL[[#This Row],[Date]])</f>
        <v>2018</v>
      </c>
    </row>
    <row r="13936" spans="1:11" hidden="1" x14ac:dyDescent="0.35">
      <c r="A13936">
        <v>471.1</v>
      </c>
      <c r="B13936" s="24">
        <v>43373</v>
      </c>
      <c r="C13936">
        <v>6</v>
      </c>
      <c r="D13936" s="13">
        <v>10</v>
      </c>
      <c r="E13936" s="13" t="s">
        <v>110</v>
      </c>
      <c r="F13936" s="17">
        <v>9</v>
      </c>
      <c r="G13936" t="str">
        <f>_xlfn.XLOOKUP(tbl_GL[[#This Row],[Account_key]],tbl_COA[Account_key],tbl_COA[Class],"Not Found")</f>
        <v>Assets</v>
      </c>
      <c r="H13936" t="str">
        <f>_xlfn.XLOOKUP(tbl_GL[[#This Row],[Account_key]],tbl_COA[Account_key],tbl_COA[SubClass],"Not Found")</f>
        <v>Assets</v>
      </c>
      <c r="I13936" t="str">
        <f>_xlfn.XLOOKUP(tbl_GL[[#This Row],[Account_key]],tbl_COA[Account_key],tbl_COA[SubClass2],"Not Found")</f>
        <v>Current Assets</v>
      </c>
      <c r="J13936" t="str">
        <f>_xlfn.XLOOKUP(tbl_GL[[#This Row],[Account_key]],tbl_COA[Account_key],tbl_COA[SubAccount],,0)</f>
        <v>Cash at Bank</v>
      </c>
      <c r="K13936">
        <f>YEAR(tbl_GL[[#This Row],[Date]])</f>
        <v>2018</v>
      </c>
    </row>
    <row r="13937" spans="1:11" hidden="1" x14ac:dyDescent="0.35">
      <c r="A13937">
        <v>471.2</v>
      </c>
      <c r="B13937" s="24">
        <v>43373</v>
      </c>
      <c r="C13937">
        <v>6</v>
      </c>
      <c r="D13937" s="13">
        <v>430</v>
      </c>
      <c r="E13937" s="13" t="s">
        <v>110</v>
      </c>
      <c r="F13937" s="17">
        <v>9</v>
      </c>
      <c r="G13937" t="str">
        <f>_xlfn.XLOOKUP(tbl_GL[[#This Row],[Account_key]],tbl_COA[Account_key],tbl_COA[Class],"Not Found")</f>
        <v>Non-operating</v>
      </c>
      <c r="H13937" t="str">
        <f>_xlfn.XLOOKUP(tbl_GL[[#This Row],[Account_key]],tbl_COA[Account_key],tbl_COA[SubClass],"Not Found")</f>
        <v>Exchange Loss/Gain</v>
      </c>
      <c r="I13937" t="str">
        <f>_xlfn.XLOOKUP(tbl_GL[[#This Row],[Account_key]],tbl_COA[Account_key],tbl_COA[SubClass2],"Not Found")</f>
        <v>Exchange Loss/Gain</v>
      </c>
      <c r="J13937" t="str">
        <f>_xlfn.XLOOKUP(tbl_GL[[#This Row],[Account_key]],tbl_COA[Account_key],tbl_COA[SubAccount],,0)</f>
        <v>Exchange Loss/Gain</v>
      </c>
      <c r="K13937">
        <f>YEAR(tbl_GL[[#This Row],[Date]])</f>
        <v>2018</v>
      </c>
    </row>
    <row r="13938" spans="1:11" hidden="1" x14ac:dyDescent="0.35">
      <c r="A13938">
        <v>472.1</v>
      </c>
      <c r="B13938" s="24">
        <v>43373</v>
      </c>
      <c r="C13938">
        <v>6</v>
      </c>
      <c r="D13938" s="13">
        <v>10</v>
      </c>
      <c r="E13938" s="13" t="s">
        <v>113</v>
      </c>
      <c r="F13938" s="17">
        <v>94</v>
      </c>
      <c r="G13938" t="str">
        <f>_xlfn.XLOOKUP(tbl_GL[[#This Row],[Account_key]],tbl_COA[Account_key],tbl_COA[Class],"Not Found")</f>
        <v>Assets</v>
      </c>
      <c r="H13938" t="str">
        <f>_xlfn.XLOOKUP(tbl_GL[[#This Row],[Account_key]],tbl_COA[Account_key],tbl_COA[SubClass],"Not Found")</f>
        <v>Assets</v>
      </c>
      <c r="I13938" t="str">
        <f>_xlfn.XLOOKUP(tbl_GL[[#This Row],[Account_key]],tbl_COA[Account_key],tbl_COA[SubClass2],"Not Found")</f>
        <v>Current Assets</v>
      </c>
      <c r="J13938" t="str">
        <f>_xlfn.XLOOKUP(tbl_GL[[#This Row],[Account_key]],tbl_COA[Account_key],tbl_COA[SubAccount],,0)</f>
        <v>Cash at Bank</v>
      </c>
      <c r="K13938">
        <f>YEAR(tbl_GL[[#This Row],[Date]])</f>
        <v>2018</v>
      </c>
    </row>
    <row r="13939" spans="1:11" hidden="1" x14ac:dyDescent="0.35">
      <c r="A13939">
        <v>472.2</v>
      </c>
      <c r="B13939" s="24">
        <v>43373</v>
      </c>
      <c r="C13939">
        <v>6</v>
      </c>
      <c r="D13939" s="13">
        <v>410</v>
      </c>
      <c r="E13939" s="13" t="s">
        <v>113</v>
      </c>
      <c r="F13939" s="17">
        <v>94</v>
      </c>
      <c r="G13939" t="str">
        <f>_xlfn.XLOOKUP(tbl_GL[[#This Row],[Account_key]],tbl_COA[Account_key],tbl_COA[Class],"Not Found")</f>
        <v>Non-operating</v>
      </c>
      <c r="H13939" t="str">
        <f>_xlfn.XLOOKUP(tbl_GL[[#This Row],[Account_key]],tbl_COA[Account_key],tbl_COA[SubClass],"Not Found")</f>
        <v>Interest Income</v>
      </c>
      <c r="I13939" t="str">
        <f>_xlfn.XLOOKUP(tbl_GL[[#This Row],[Account_key]],tbl_COA[Account_key],tbl_COA[SubClass2],"Not Found")</f>
        <v>Interest Income</v>
      </c>
      <c r="J13939" t="str">
        <f>_xlfn.XLOOKUP(tbl_GL[[#This Row],[Account_key]],tbl_COA[Account_key],tbl_COA[SubAccount],,0)</f>
        <v>Interest Income</v>
      </c>
      <c r="K13939">
        <f>YEAR(tbl_GL[[#This Row],[Date]])</f>
        <v>2018</v>
      </c>
    </row>
    <row r="13940" spans="1:11" hidden="1" x14ac:dyDescent="0.35">
      <c r="A13940">
        <v>473.1</v>
      </c>
      <c r="B13940" s="24">
        <v>43373</v>
      </c>
      <c r="C13940">
        <v>6</v>
      </c>
      <c r="D13940" s="13">
        <v>440</v>
      </c>
      <c r="E13940" s="13" t="s">
        <v>112</v>
      </c>
      <c r="F13940" s="17">
        <v>-140</v>
      </c>
      <c r="G13940" t="str">
        <f>_xlfn.XLOOKUP(tbl_GL[[#This Row],[Account_key]],tbl_COA[Account_key],tbl_COA[Class],"Not Found")</f>
        <v>Interest &amp; Tax</v>
      </c>
      <c r="H13940" t="str">
        <f>_xlfn.XLOOKUP(tbl_GL[[#This Row],[Account_key]],tbl_COA[Account_key],tbl_COA[SubClass],"Not Found")</f>
        <v>Interest Expense</v>
      </c>
      <c r="I13940" t="str">
        <f>_xlfn.XLOOKUP(tbl_GL[[#This Row],[Account_key]],tbl_COA[Account_key],tbl_COA[SubClass2],"Not Found")</f>
        <v>Interest Expense</v>
      </c>
      <c r="J13940" t="str">
        <f>_xlfn.XLOOKUP(tbl_GL[[#This Row],[Account_key]],tbl_COA[Account_key],tbl_COA[SubAccount],,0)</f>
        <v>Interest Expense</v>
      </c>
      <c r="K13940">
        <f>YEAR(tbl_GL[[#This Row],[Date]])</f>
        <v>2018</v>
      </c>
    </row>
    <row r="13941" spans="1:11" hidden="1" x14ac:dyDescent="0.35">
      <c r="A13941">
        <v>473.2</v>
      </c>
      <c r="B13941" s="24">
        <v>43373</v>
      </c>
      <c r="C13941">
        <v>6</v>
      </c>
      <c r="D13941" s="13">
        <v>121</v>
      </c>
      <c r="E13941" s="13" t="s">
        <v>112</v>
      </c>
      <c r="F13941" s="17">
        <v>140</v>
      </c>
      <c r="G13941" t="str">
        <f>_xlfn.XLOOKUP(tbl_GL[[#This Row],[Account_key]],tbl_COA[Account_key],tbl_COA[Class],"Not Found")</f>
        <v>Liabilities and Owners Equity</v>
      </c>
      <c r="H13941" t="str">
        <f>_xlfn.XLOOKUP(tbl_GL[[#This Row],[Account_key]],tbl_COA[Account_key],tbl_COA[SubClass],"Not Found")</f>
        <v>Liabilities</v>
      </c>
      <c r="I13941" t="str">
        <f>_xlfn.XLOOKUP(tbl_GL[[#This Row],[Account_key]],tbl_COA[Account_key],tbl_COA[SubClass2],"Not Found")</f>
        <v>Current Liabilities</v>
      </c>
      <c r="J13941" t="str">
        <f>_xlfn.XLOOKUP(tbl_GL[[#This Row],[Account_key]],tbl_COA[Account_key],tbl_COA[SubAccount],,0)</f>
        <v>Interest Payable</v>
      </c>
      <c r="K13941">
        <f>YEAR(tbl_GL[[#This Row],[Date]])</f>
        <v>2018</v>
      </c>
    </row>
    <row r="13942" spans="1:11" hidden="1" x14ac:dyDescent="0.35">
      <c r="A13942">
        <v>474.1</v>
      </c>
      <c r="B13942" s="24">
        <v>43373</v>
      </c>
      <c r="C13942">
        <v>6</v>
      </c>
      <c r="D13942" s="13">
        <v>400</v>
      </c>
      <c r="E13942" s="13" t="s">
        <v>104</v>
      </c>
      <c r="F13942" s="17">
        <v>-175</v>
      </c>
      <c r="G13942" t="str">
        <f>_xlfn.XLOOKUP(tbl_GL[[#This Row],[Account_key]],tbl_COA[Account_key],tbl_COA[Class],"Not Found")</f>
        <v>Operating account</v>
      </c>
      <c r="H13942" t="str">
        <f>_xlfn.XLOOKUP(tbl_GL[[#This Row],[Account_key]],tbl_COA[Account_key],tbl_COA[SubClass],"Not Found")</f>
        <v>Depreciation &amp; Amortization</v>
      </c>
      <c r="I13942" t="str">
        <f>_xlfn.XLOOKUP(tbl_GL[[#This Row],[Account_key]],tbl_COA[Account_key],tbl_COA[SubClass2],"Not Found")</f>
        <v>Amortization</v>
      </c>
      <c r="J13942" t="str">
        <f>_xlfn.XLOOKUP(tbl_GL[[#This Row],[Account_key]],tbl_COA[Account_key],tbl_COA[SubAccount],,0)</f>
        <v>Amortization of Intangible Assets</v>
      </c>
      <c r="K13942">
        <f>YEAR(tbl_GL[[#This Row],[Date]])</f>
        <v>2018</v>
      </c>
    </row>
    <row r="13943" spans="1:11" hidden="1" x14ac:dyDescent="0.35">
      <c r="A13943">
        <v>474.2</v>
      </c>
      <c r="B13943" s="24">
        <v>43373</v>
      </c>
      <c r="C13943">
        <v>6</v>
      </c>
      <c r="D13943" s="13">
        <v>100</v>
      </c>
      <c r="E13943" s="13" t="s">
        <v>104</v>
      </c>
      <c r="F13943" s="17">
        <v>-175</v>
      </c>
      <c r="G13943" t="str">
        <f>_xlfn.XLOOKUP(tbl_GL[[#This Row],[Account_key]],tbl_COA[Account_key],tbl_COA[Class],"Not Found")</f>
        <v>Assets</v>
      </c>
      <c r="H13943" t="str">
        <f>_xlfn.XLOOKUP(tbl_GL[[#This Row],[Account_key]],tbl_COA[Account_key],tbl_COA[SubClass],"Not Found")</f>
        <v>Assets</v>
      </c>
      <c r="I13943" t="str">
        <f>_xlfn.XLOOKUP(tbl_GL[[#This Row],[Account_key]],tbl_COA[Account_key],tbl_COA[SubClass2],"Not Found")</f>
        <v>Non-Current Assets</v>
      </c>
      <c r="J13943" t="str">
        <f>_xlfn.XLOOKUP(tbl_GL[[#This Row],[Account_key]],tbl_COA[Account_key],tbl_COA[SubAccount],,0)</f>
        <v>Patents and trademarks</v>
      </c>
      <c r="K13943">
        <f>YEAR(tbl_GL[[#This Row],[Date]])</f>
        <v>2018</v>
      </c>
    </row>
    <row r="13944" spans="1:11" hidden="1" x14ac:dyDescent="0.35">
      <c r="A13944">
        <v>475.1</v>
      </c>
      <c r="B13944" s="24">
        <v>43373</v>
      </c>
      <c r="C13944">
        <v>6</v>
      </c>
      <c r="D13944" s="13">
        <v>450</v>
      </c>
      <c r="E13944" s="23" t="s">
        <v>108</v>
      </c>
      <c r="F13944" s="17">
        <v>-1605</v>
      </c>
      <c r="G13944" t="str">
        <f>_xlfn.XLOOKUP(tbl_GL[[#This Row],[Account_key]],tbl_COA[Account_key],tbl_COA[Class],"Not Found")</f>
        <v>Interest &amp; Tax</v>
      </c>
      <c r="H13944" t="str">
        <f>_xlfn.XLOOKUP(tbl_GL[[#This Row],[Account_key]],tbl_COA[Account_key],tbl_COA[SubClass],"Not Found")</f>
        <v>Taxation</v>
      </c>
      <c r="I13944" t="str">
        <f>_xlfn.XLOOKUP(tbl_GL[[#This Row],[Account_key]],tbl_COA[Account_key],tbl_COA[SubClass2],"Not Found")</f>
        <v>Taxation</v>
      </c>
      <c r="J13944" t="str">
        <f>_xlfn.XLOOKUP(tbl_GL[[#This Row],[Account_key]],tbl_COA[Account_key],tbl_COA[SubAccount],,0)</f>
        <v>Taxation</v>
      </c>
      <c r="K13944">
        <f>YEAR(tbl_GL[[#This Row],[Date]])</f>
        <v>2018</v>
      </c>
    </row>
    <row r="13945" spans="1:11" hidden="1" x14ac:dyDescent="0.35">
      <c r="A13945">
        <v>475.2</v>
      </c>
      <c r="B13945" s="24">
        <v>43373</v>
      </c>
      <c r="C13945">
        <v>6</v>
      </c>
      <c r="D13945" s="13">
        <v>122</v>
      </c>
      <c r="E13945" s="23" t="s">
        <v>108</v>
      </c>
      <c r="F13945" s="17">
        <v>1605</v>
      </c>
      <c r="G13945" t="str">
        <f>_xlfn.XLOOKUP(tbl_GL[[#This Row],[Account_key]],tbl_COA[Account_key],tbl_COA[Class],"Not Found")</f>
        <v>Liabilities and Owners Equity</v>
      </c>
      <c r="H13945" t="str">
        <f>_xlfn.XLOOKUP(tbl_GL[[#This Row],[Account_key]],tbl_COA[Account_key],tbl_COA[SubClass],"Not Found")</f>
        <v>Liabilities</v>
      </c>
      <c r="I13945" t="str">
        <f>_xlfn.XLOOKUP(tbl_GL[[#This Row],[Account_key]],tbl_COA[Account_key],tbl_COA[SubClass2],"Not Found")</f>
        <v>Current Liabilities</v>
      </c>
      <c r="J13945" t="str">
        <f>_xlfn.XLOOKUP(tbl_GL[[#This Row],[Account_key]],tbl_COA[Account_key],tbl_COA[SubAccount],,0)</f>
        <v>Tax payable</v>
      </c>
      <c r="K13945">
        <f>YEAR(tbl_GL[[#This Row],[Date]])</f>
        <v>2018</v>
      </c>
    </row>
    <row r="13946" spans="1:11" hidden="1" x14ac:dyDescent="0.35">
      <c r="A13946">
        <v>477.1</v>
      </c>
      <c r="B13946" s="24">
        <v>43373</v>
      </c>
      <c r="C13946">
        <v>6</v>
      </c>
      <c r="D13946" s="13">
        <v>240</v>
      </c>
      <c r="E13946" s="13" t="s">
        <v>56</v>
      </c>
      <c r="F13946" s="17">
        <v>-2800</v>
      </c>
      <c r="G13946" t="str">
        <f>_xlfn.XLOOKUP(tbl_GL[[#This Row],[Account_key]],tbl_COA[Account_key],tbl_COA[Class],"Not Found")</f>
        <v>Operating account</v>
      </c>
      <c r="H13946" t="str">
        <f>_xlfn.XLOOKUP(tbl_GL[[#This Row],[Account_key]],tbl_COA[Account_key],tbl_COA[SubClass],"Not Found")</f>
        <v>Operating Expenses</v>
      </c>
      <c r="I13946" t="str">
        <f>_xlfn.XLOOKUP(tbl_GL[[#This Row],[Account_key]],tbl_COA[Account_key],tbl_COA[SubClass2],"Not Found")</f>
        <v>Sales &amp; Distribution</v>
      </c>
      <c r="J13946" t="str">
        <f>_xlfn.XLOOKUP(tbl_GL[[#This Row],[Account_key]],tbl_COA[Account_key],tbl_COA[SubAccount],,0)</f>
        <v>Salaries</v>
      </c>
      <c r="K13946">
        <f>YEAR(tbl_GL[[#This Row],[Date]])</f>
        <v>2018</v>
      </c>
    </row>
    <row r="13947" spans="1:11" hidden="1" x14ac:dyDescent="0.35">
      <c r="A13947">
        <v>477.2</v>
      </c>
      <c r="B13947" s="24">
        <v>43373</v>
      </c>
      <c r="C13947">
        <v>6</v>
      </c>
      <c r="D13947" s="13">
        <v>10</v>
      </c>
      <c r="E13947" s="13" t="s">
        <v>56</v>
      </c>
      <c r="F13947" s="17">
        <v>-2800</v>
      </c>
      <c r="G13947" t="str">
        <f>_xlfn.XLOOKUP(tbl_GL[[#This Row],[Account_key]],tbl_COA[Account_key],tbl_COA[Class],"Not Found")</f>
        <v>Assets</v>
      </c>
      <c r="H13947" t="str">
        <f>_xlfn.XLOOKUP(tbl_GL[[#This Row],[Account_key]],tbl_COA[Account_key],tbl_COA[SubClass],"Not Found")</f>
        <v>Assets</v>
      </c>
      <c r="I13947" t="str">
        <f>_xlfn.XLOOKUP(tbl_GL[[#This Row],[Account_key]],tbl_COA[Account_key],tbl_COA[SubClass2],"Not Found")</f>
        <v>Current Assets</v>
      </c>
      <c r="J13947" t="str">
        <f>_xlfn.XLOOKUP(tbl_GL[[#This Row],[Account_key]],tbl_COA[Account_key],tbl_COA[SubAccount],,0)</f>
        <v>Cash at Bank</v>
      </c>
      <c r="K13947">
        <f>YEAR(tbl_GL[[#This Row],[Date]])</f>
        <v>2018</v>
      </c>
    </row>
    <row r="13948" spans="1:11" hidden="1" x14ac:dyDescent="0.35">
      <c r="A13948">
        <v>478.1</v>
      </c>
      <c r="B13948" s="24">
        <v>43373</v>
      </c>
      <c r="C13948">
        <v>6</v>
      </c>
      <c r="D13948" s="13">
        <v>380</v>
      </c>
      <c r="E13948" s="13" t="s">
        <v>101</v>
      </c>
      <c r="F13948" s="17">
        <v>-3500</v>
      </c>
      <c r="G13948" t="str">
        <f>_xlfn.XLOOKUP(tbl_GL[[#This Row],[Account_key]],tbl_COA[Account_key],tbl_COA[Class],"Not Found")</f>
        <v>Operating account</v>
      </c>
      <c r="H13948" t="str">
        <f>_xlfn.XLOOKUP(tbl_GL[[#This Row],[Account_key]],tbl_COA[Account_key],tbl_COA[SubClass],"Not Found")</f>
        <v>Depreciation &amp; Amortization</v>
      </c>
      <c r="I13948" t="str">
        <f>_xlfn.XLOOKUP(tbl_GL[[#This Row],[Account_key]],tbl_COA[Account_key],tbl_COA[SubClass2],"Not Found")</f>
        <v>Depreciation</v>
      </c>
      <c r="J13948" t="str">
        <f>_xlfn.XLOOKUP(tbl_GL[[#This Row],[Account_key]],tbl_COA[Account_key],tbl_COA[SubAccount],,0)</f>
        <v>Equipment</v>
      </c>
      <c r="K13948">
        <f>YEAR(tbl_GL[[#This Row],[Date]])</f>
        <v>2018</v>
      </c>
    </row>
    <row r="13949" spans="1:11" hidden="1" x14ac:dyDescent="0.35">
      <c r="A13949">
        <v>478.2</v>
      </c>
      <c r="B13949" s="24">
        <v>43373</v>
      </c>
      <c r="C13949">
        <v>6</v>
      </c>
      <c r="D13949" s="13">
        <v>90</v>
      </c>
      <c r="E13949" s="13" t="s">
        <v>101</v>
      </c>
      <c r="F13949" s="17">
        <v>-3500</v>
      </c>
      <c r="G13949" t="str">
        <f>_xlfn.XLOOKUP(tbl_GL[[#This Row],[Account_key]],tbl_COA[Account_key],tbl_COA[Class],"Not Found")</f>
        <v>Assets</v>
      </c>
      <c r="H13949" t="str">
        <f>_xlfn.XLOOKUP(tbl_GL[[#This Row],[Account_key]],tbl_COA[Account_key],tbl_COA[SubClass],"Not Found")</f>
        <v>Assets</v>
      </c>
      <c r="I13949" t="str">
        <f>_xlfn.XLOOKUP(tbl_GL[[#This Row],[Account_key]],tbl_COA[Account_key],tbl_COA[SubClass2],"Not Found")</f>
        <v>Non-Current Assets</v>
      </c>
      <c r="J13949" t="str">
        <f>_xlfn.XLOOKUP(tbl_GL[[#This Row],[Account_key]],tbl_COA[Account_key],tbl_COA[SubAccount],,0)</f>
        <v>Office Furniture &amp; Equipment</v>
      </c>
      <c r="K13949">
        <f>YEAR(tbl_GL[[#This Row],[Date]])</f>
        <v>2018</v>
      </c>
    </row>
    <row r="13950" spans="1:11" hidden="1" x14ac:dyDescent="0.35">
      <c r="A13950">
        <v>479.1</v>
      </c>
      <c r="B13950" s="24">
        <v>43373</v>
      </c>
      <c r="C13950">
        <v>6</v>
      </c>
      <c r="D13950" s="13">
        <v>201</v>
      </c>
      <c r="E13950" s="13" t="s">
        <v>126</v>
      </c>
      <c r="F13950" s="17">
        <v>-10500</v>
      </c>
      <c r="G13950" t="str">
        <f>_xlfn.XLOOKUP(tbl_GL[[#This Row],[Account_key]],tbl_COA[Account_key],tbl_COA[Class],"Not Found")</f>
        <v>Liabilities and Owners Equity</v>
      </c>
      <c r="H13950" t="str">
        <f>_xlfn.XLOOKUP(tbl_GL[[#This Row],[Account_key]],tbl_COA[Account_key],tbl_COA[SubClass],"Not Found")</f>
        <v>Owners Equity</v>
      </c>
      <c r="I13950" t="str">
        <f>_xlfn.XLOOKUP(tbl_GL[[#This Row],[Account_key]],tbl_COA[Account_key],tbl_COA[SubClass2],"Not Found")</f>
        <v>Retained Earnings</v>
      </c>
      <c r="J13950" t="str">
        <f>_xlfn.XLOOKUP(tbl_GL[[#This Row],[Account_key]],tbl_COA[Account_key],tbl_COA[SubAccount],,0)</f>
        <v>Dividends paid</v>
      </c>
      <c r="K13950">
        <f>YEAR(tbl_GL[[#This Row],[Date]])</f>
        <v>2018</v>
      </c>
    </row>
    <row r="13951" spans="1:11" hidden="1" x14ac:dyDescent="0.35">
      <c r="A13951">
        <v>479.2</v>
      </c>
      <c r="B13951" s="24">
        <v>43373</v>
      </c>
      <c r="C13951">
        <v>6</v>
      </c>
      <c r="D13951" s="13">
        <v>135</v>
      </c>
      <c r="E13951" s="13" t="s">
        <v>126</v>
      </c>
      <c r="F13951" s="17">
        <v>10500</v>
      </c>
      <c r="G13951" t="str">
        <f>_xlfn.XLOOKUP(tbl_GL[[#This Row],[Account_key]],tbl_COA[Account_key],tbl_COA[Class],"Not Found")</f>
        <v>Liabilities and Owners Equity</v>
      </c>
      <c r="H13951" t="str">
        <f>_xlfn.XLOOKUP(tbl_GL[[#This Row],[Account_key]],tbl_COA[Account_key],tbl_COA[SubClass],"Not Found")</f>
        <v>Liabilities</v>
      </c>
      <c r="I13951" t="str">
        <f>_xlfn.XLOOKUP(tbl_GL[[#This Row],[Account_key]],tbl_COA[Account_key],tbl_COA[SubClass2],"Not Found")</f>
        <v>Current Liabilities</v>
      </c>
      <c r="J13951" t="str">
        <f>_xlfn.XLOOKUP(tbl_GL[[#This Row],[Account_key]],tbl_COA[Account_key],tbl_COA[SubAccount],,0)</f>
        <v>Dividends payable</v>
      </c>
      <c r="K13951">
        <f>YEAR(tbl_GL[[#This Row],[Date]])</f>
        <v>2018</v>
      </c>
    </row>
    <row r="13952" spans="1:11" hidden="1" x14ac:dyDescent="0.35">
      <c r="A13952">
        <v>480.1</v>
      </c>
      <c r="B13952" s="24">
        <v>43374</v>
      </c>
      <c r="C13952">
        <v>6</v>
      </c>
      <c r="D13952" s="13">
        <v>260</v>
      </c>
      <c r="E13952" s="13" t="s">
        <v>99</v>
      </c>
      <c r="F13952" s="17">
        <v>-31</v>
      </c>
      <c r="G13952" t="str">
        <f>_xlfn.XLOOKUP(tbl_GL[[#This Row],[Account_key]],tbl_COA[Account_key],tbl_COA[Class],"Not Found")</f>
        <v>Operating account</v>
      </c>
      <c r="H13952" t="str">
        <f>_xlfn.XLOOKUP(tbl_GL[[#This Row],[Account_key]],tbl_COA[Account_key],tbl_COA[SubClass],"Not Found")</f>
        <v>Operating Expenses</v>
      </c>
      <c r="I13952" t="str">
        <f>_xlfn.XLOOKUP(tbl_GL[[#This Row],[Account_key]],tbl_COA[Account_key],tbl_COA[SubClass2],"Not Found")</f>
        <v>Marketing</v>
      </c>
      <c r="J13952" t="str">
        <f>_xlfn.XLOOKUP(tbl_GL[[#This Row],[Account_key]],tbl_COA[Account_key],tbl_COA[SubAccount],,0)</f>
        <v>Commissions</v>
      </c>
      <c r="K13952">
        <f>YEAR(tbl_GL[[#This Row],[Date]])</f>
        <v>2018</v>
      </c>
    </row>
    <row r="13953" spans="1:11" hidden="1" x14ac:dyDescent="0.35">
      <c r="A13953">
        <v>480.2</v>
      </c>
      <c r="B13953" s="24">
        <v>43374</v>
      </c>
      <c r="C13953">
        <v>6</v>
      </c>
      <c r="D13953" s="13">
        <v>20</v>
      </c>
      <c r="E13953" s="13" t="s">
        <v>99</v>
      </c>
      <c r="F13953" s="17">
        <v>-31</v>
      </c>
      <c r="G13953" t="str">
        <f>_xlfn.XLOOKUP(tbl_GL[[#This Row],[Account_key]],tbl_COA[Account_key],tbl_COA[Class],"Not Found")</f>
        <v>Assets</v>
      </c>
      <c r="H13953" t="str">
        <f>_xlfn.XLOOKUP(tbl_GL[[#This Row],[Account_key]],tbl_COA[Account_key],tbl_COA[SubClass],"Not Found")</f>
        <v>Assets</v>
      </c>
      <c r="I13953" t="str">
        <f>_xlfn.XLOOKUP(tbl_GL[[#This Row],[Account_key]],tbl_COA[Account_key],tbl_COA[SubClass2],"Not Found")</f>
        <v>Current Assets</v>
      </c>
      <c r="J13953" t="str">
        <f>_xlfn.XLOOKUP(tbl_GL[[#This Row],[Account_key]],tbl_COA[Account_key],tbl_COA[SubAccount],,0)</f>
        <v>Cash in hand</v>
      </c>
      <c r="K13953">
        <f>YEAR(tbl_GL[[#This Row],[Date]])</f>
        <v>2018</v>
      </c>
    </row>
    <row r="13954" spans="1:11" hidden="1" x14ac:dyDescent="0.35">
      <c r="A13954">
        <v>481.1</v>
      </c>
      <c r="B13954" s="24">
        <v>43374</v>
      </c>
      <c r="C13954">
        <v>6</v>
      </c>
      <c r="D13954" s="13">
        <v>10</v>
      </c>
      <c r="E13954" s="13" t="s">
        <v>98</v>
      </c>
      <c r="F13954" s="17">
        <v>-806</v>
      </c>
      <c r="G13954" t="str">
        <f>_xlfn.XLOOKUP(tbl_GL[[#This Row],[Account_key]],tbl_COA[Account_key],tbl_COA[Class],"Not Found")</f>
        <v>Assets</v>
      </c>
      <c r="H13954" t="str">
        <f>_xlfn.XLOOKUP(tbl_GL[[#This Row],[Account_key]],tbl_COA[Account_key],tbl_COA[SubClass],"Not Found")</f>
        <v>Assets</v>
      </c>
      <c r="I13954" t="str">
        <f>_xlfn.XLOOKUP(tbl_GL[[#This Row],[Account_key]],tbl_COA[Account_key],tbl_COA[SubClass2],"Not Found")</f>
        <v>Current Assets</v>
      </c>
      <c r="J13954" t="str">
        <f>_xlfn.XLOOKUP(tbl_GL[[#This Row],[Account_key]],tbl_COA[Account_key],tbl_COA[SubAccount],,0)</f>
        <v>Cash at Bank</v>
      </c>
      <c r="K13954">
        <f>YEAR(tbl_GL[[#This Row],[Date]])</f>
        <v>2018</v>
      </c>
    </row>
    <row r="13955" spans="1:11" hidden="1" x14ac:dyDescent="0.35">
      <c r="A13955">
        <v>481.2</v>
      </c>
      <c r="B13955" s="24">
        <v>43374</v>
      </c>
      <c r="C13955">
        <v>6</v>
      </c>
      <c r="D13955" s="13">
        <v>120</v>
      </c>
      <c r="E13955" s="13" t="s">
        <v>98</v>
      </c>
      <c r="F13955" s="17">
        <v>-806</v>
      </c>
      <c r="G13955" t="str">
        <f>_xlfn.XLOOKUP(tbl_GL[[#This Row],[Account_key]],tbl_COA[Account_key],tbl_COA[Class],"Not Found")</f>
        <v>Liabilities and Owners Equity</v>
      </c>
      <c r="H13955" t="str">
        <f>_xlfn.XLOOKUP(tbl_GL[[#This Row],[Account_key]],tbl_COA[Account_key],tbl_COA[SubClass],"Not Found")</f>
        <v>Liabilities</v>
      </c>
      <c r="I13955" t="str">
        <f>_xlfn.XLOOKUP(tbl_GL[[#This Row],[Account_key]],tbl_COA[Account_key],tbl_COA[SubClass2],"Not Found")</f>
        <v>Current Liabilities</v>
      </c>
      <c r="J13955" t="str">
        <f>_xlfn.XLOOKUP(tbl_GL[[#This Row],[Account_key]],tbl_COA[Account_key],tbl_COA[SubAccount],,0)</f>
        <v>Accrued Expenses</v>
      </c>
      <c r="K13955">
        <f>YEAR(tbl_GL[[#This Row],[Date]])</f>
        <v>2018</v>
      </c>
    </row>
    <row r="13956" spans="1:11" hidden="1" x14ac:dyDescent="0.35">
      <c r="A13956">
        <v>482.1</v>
      </c>
      <c r="B13956" s="24">
        <v>43374</v>
      </c>
      <c r="C13956">
        <v>6</v>
      </c>
      <c r="D13956" s="13">
        <v>10</v>
      </c>
      <c r="E13956" s="13" t="s">
        <v>98</v>
      </c>
      <c r="F13956" s="17">
        <v>-809</v>
      </c>
      <c r="G13956" t="str">
        <f>_xlfn.XLOOKUP(tbl_GL[[#This Row],[Account_key]],tbl_COA[Account_key],tbl_COA[Class],"Not Found")</f>
        <v>Assets</v>
      </c>
      <c r="H13956" t="str">
        <f>_xlfn.XLOOKUP(tbl_GL[[#This Row],[Account_key]],tbl_COA[Account_key],tbl_COA[SubClass],"Not Found")</f>
        <v>Assets</v>
      </c>
      <c r="I13956" t="str">
        <f>_xlfn.XLOOKUP(tbl_GL[[#This Row],[Account_key]],tbl_COA[Account_key],tbl_COA[SubClass2],"Not Found")</f>
        <v>Current Assets</v>
      </c>
      <c r="J13956" t="str">
        <f>_xlfn.XLOOKUP(tbl_GL[[#This Row],[Account_key]],tbl_COA[Account_key],tbl_COA[SubAccount],,0)</f>
        <v>Cash at Bank</v>
      </c>
      <c r="K13956">
        <f>YEAR(tbl_GL[[#This Row],[Date]])</f>
        <v>2018</v>
      </c>
    </row>
    <row r="13957" spans="1:11" hidden="1" x14ac:dyDescent="0.35">
      <c r="A13957">
        <v>482.2</v>
      </c>
      <c r="B13957" s="24">
        <v>43374</v>
      </c>
      <c r="C13957">
        <v>6</v>
      </c>
      <c r="D13957" s="13">
        <v>120</v>
      </c>
      <c r="E13957" s="13" t="s">
        <v>98</v>
      </c>
      <c r="F13957" s="17">
        <v>-809</v>
      </c>
      <c r="G13957" t="str">
        <f>_xlfn.XLOOKUP(tbl_GL[[#This Row],[Account_key]],tbl_COA[Account_key],tbl_COA[Class],"Not Found")</f>
        <v>Liabilities and Owners Equity</v>
      </c>
      <c r="H13957" t="str">
        <f>_xlfn.XLOOKUP(tbl_GL[[#This Row],[Account_key]],tbl_COA[Account_key],tbl_COA[SubClass],"Not Found")</f>
        <v>Liabilities</v>
      </c>
      <c r="I13957" t="str">
        <f>_xlfn.XLOOKUP(tbl_GL[[#This Row],[Account_key]],tbl_COA[Account_key],tbl_COA[SubClass2],"Not Found")</f>
        <v>Current Liabilities</v>
      </c>
      <c r="J13957" t="str">
        <f>_xlfn.XLOOKUP(tbl_GL[[#This Row],[Account_key]],tbl_COA[Account_key],tbl_COA[SubAccount],,0)</f>
        <v>Accrued Expenses</v>
      </c>
      <c r="K13957">
        <f>YEAR(tbl_GL[[#This Row],[Date]])</f>
        <v>2018</v>
      </c>
    </row>
    <row r="13958" spans="1:11" hidden="1" x14ac:dyDescent="0.35">
      <c r="A13958">
        <v>483.1</v>
      </c>
      <c r="B13958" s="24">
        <v>43374</v>
      </c>
      <c r="C13958">
        <v>6</v>
      </c>
      <c r="D13958" s="13">
        <v>60</v>
      </c>
      <c r="E13958" s="13" t="s">
        <v>84</v>
      </c>
      <c r="F13958" s="17">
        <v>18667</v>
      </c>
      <c r="G13958" t="str">
        <f>_xlfn.XLOOKUP(tbl_GL[[#This Row],[Account_key]],tbl_COA[Account_key],tbl_COA[Class],"Not Found")</f>
        <v>Assets</v>
      </c>
      <c r="H13958" t="str">
        <f>_xlfn.XLOOKUP(tbl_GL[[#This Row],[Account_key]],tbl_COA[Account_key],tbl_COA[SubClass],"Not Found")</f>
        <v>Assets</v>
      </c>
      <c r="I13958" t="str">
        <f>_xlfn.XLOOKUP(tbl_GL[[#This Row],[Account_key]],tbl_COA[Account_key],tbl_COA[SubClass2],"Not Found")</f>
        <v>Current Assets</v>
      </c>
      <c r="J13958" t="str">
        <f>_xlfn.XLOOKUP(tbl_GL[[#This Row],[Account_key]],tbl_COA[Account_key],tbl_COA[SubAccount],,0)</f>
        <v>Inventory</v>
      </c>
      <c r="K13958">
        <f>YEAR(tbl_GL[[#This Row],[Date]])</f>
        <v>2018</v>
      </c>
    </row>
    <row r="13959" spans="1:11" hidden="1" x14ac:dyDescent="0.35">
      <c r="A13959">
        <v>483.2</v>
      </c>
      <c r="B13959" s="24">
        <v>43374</v>
      </c>
      <c r="C13959">
        <v>6</v>
      </c>
      <c r="D13959" s="13">
        <v>110</v>
      </c>
      <c r="E13959" s="13" t="s">
        <v>84</v>
      </c>
      <c r="F13959" s="17">
        <v>18667</v>
      </c>
      <c r="G13959" t="str">
        <f>_xlfn.XLOOKUP(tbl_GL[[#This Row],[Account_key]],tbl_COA[Account_key],tbl_COA[Class],"Not Found")</f>
        <v>Liabilities and Owners Equity</v>
      </c>
      <c r="H13959" t="str">
        <f>_xlfn.XLOOKUP(tbl_GL[[#This Row],[Account_key]],tbl_COA[Account_key],tbl_COA[SubClass],"Not Found")</f>
        <v>Liabilities</v>
      </c>
      <c r="I13959" t="str">
        <f>_xlfn.XLOOKUP(tbl_GL[[#This Row],[Account_key]],tbl_COA[Account_key],tbl_COA[SubClass2],"Not Found")</f>
        <v>Current Liabilities</v>
      </c>
      <c r="J13959" t="str">
        <f>_xlfn.XLOOKUP(tbl_GL[[#This Row],[Account_key]],tbl_COA[Account_key],tbl_COA[SubAccount],,0)</f>
        <v>Trade Payables</v>
      </c>
      <c r="K13959">
        <f>YEAR(tbl_GL[[#This Row],[Date]])</f>
        <v>2018</v>
      </c>
    </row>
    <row r="13960" spans="1:11" hidden="1" x14ac:dyDescent="0.35">
      <c r="A13960">
        <v>484.1</v>
      </c>
      <c r="B13960" s="24">
        <v>43375</v>
      </c>
      <c r="C13960">
        <v>6</v>
      </c>
      <c r="D13960" s="13">
        <v>10</v>
      </c>
      <c r="E13960" s="13" t="s">
        <v>98</v>
      </c>
      <c r="F13960" s="17">
        <v>-962</v>
      </c>
      <c r="G13960" t="str">
        <f>_xlfn.XLOOKUP(tbl_GL[[#This Row],[Account_key]],tbl_COA[Account_key],tbl_COA[Class],"Not Found")</f>
        <v>Assets</v>
      </c>
      <c r="H13960" t="str">
        <f>_xlfn.XLOOKUP(tbl_GL[[#This Row],[Account_key]],tbl_COA[Account_key],tbl_COA[SubClass],"Not Found")</f>
        <v>Assets</v>
      </c>
      <c r="I13960" t="str">
        <f>_xlfn.XLOOKUP(tbl_GL[[#This Row],[Account_key]],tbl_COA[Account_key],tbl_COA[SubClass2],"Not Found")</f>
        <v>Current Assets</v>
      </c>
      <c r="J13960" t="str">
        <f>_xlfn.XLOOKUP(tbl_GL[[#This Row],[Account_key]],tbl_COA[Account_key],tbl_COA[SubAccount],,0)</f>
        <v>Cash at Bank</v>
      </c>
      <c r="K13960">
        <f>YEAR(tbl_GL[[#This Row],[Date]])</f>
        <v>2018</v>
      </c>
    </row>
    <row r="13961" spans="1:11" hidden="1" x14ac:dyDescent="0.35">
      <c r="A13961">
        <v>484.2</v>
      </c>
      <c r="B13961" s="24">
        <v>43375</v>
      </c>
      <c r="C13961">
        <v>6</v>
      </c>
      <c r="D13961" s="13">
        <v>120</v>
      </c>
      <c r="E13961" s="13" t="s">
        <v>98</v>
      </c>
      <c r="F13961" s="17">
        <v>-962</v>
      </c>
      <c r="G13961" t="str">
        <f>_xlfn.XLOOKUP(tbl_GL[[#This Row],[Account_key]],tbl_COA[Account_key],tbl_COA[Class],"Not Found")</f>
        <v>Liabilities and Owners Equity</v>
      </c>
      <c r="H13961" t="str">
        <f>_xlfn.XLOOKUP(tbl_GL[[#This Row],[Account_key]],tbl_COA[Account_key],tbl_COA[SubClass],"Not Found")</f>
        <v>Liabilities</v>
      </c>
      <c r="I13961" t="str">
        <f>_xlfn.XLOOKUP(tbl_GL[[#This Row],[Account_key]],tbl_COA[Account_key],tbl_COA[SubClass2],"Not Found")</f>
        <v>Current Liabilities</v>
      </c>
      <c r="J13961" t="str">
        <f>_xlfn.XLOOKUP(tbl_GL[[#This Row],[Account_key]],tbl_COA[Account_key],tbl_COA[SubAccount],,0)</f>
        <v>Accrued Expenses</v>
      </c>
      <c r="K13961">
        <f>YEAR(tbl_GL[[#This Row],[Date]])</f>
        <v>2018</v>
      </c>
    </row>
    <row r="13962" spans="1:11" hidden="1" x14ac:dyDescent="0.35">
      <c r="A13962">
        <v>485.1</v>
      </c>
      <c r="B13962" s="24">
        <v>43376</v>
      </c>
      <c r="C13962">
        <v>6</v>
      </c>
      <c r="D13962" s="13">
        <v>220</v>
      </c>
      <c r="E13962" s="13" t="s">
        <v>81</v>
      </c>
      <c r="F13962" s="17">
        <v>-1222</v>
      </c>
      <c r="G13962" t="str">
        <f>_xlfn.XLOOKUP(tbl_GL[[#This Row],[Account_key]],tbl_COA[Account_key],tbl_COA[Class],"Not Found")</f>
        <v>Trading account</v>
      </c>
      <c r="H13962" t="str">
        <f>_xlfn.XLOOKUP(tbl_GL[[#This Row],[Account_key]],tbl_COA[Account_key],tbl_COA[SubClass],"Not Found")</f>
        <v>Sales</v>
      </c>
      <c r="I13962" t="str">
        <f>_xlfn.XLOOKUP(tbl_GL[[#This Row],[Account_key]],tbl_COA[Account_key],tbl_COA[SubClass2],"Not Found")</f>
        <v>Sales</v>
      </c>
      <c r="J13962" t="str">
        <f>_xlfn.XLOOKUP(tbl_GL[[#This Row],[Account_key]],tbl_COA[Account_key],tbl_COA[SubAccount],,0)</f>
        <v>Sales Return</v>
      </c>
      <c r="K13962">
        <f>YEAR(tbl_GL[[#This Row],[Date]])</f>
        <v>2018</v>
      </c>
    </row>
    <row r="13963" spans="1:11" hidden="1" x14ac:dyDescent="0.35">
      <c r="A13963">
        <v>485.2</v>
      </c>
      <c r="B13963" s="24">
        <v>43376</v>
      </c>
      <c r="C13963">
        <v>6</v>
      </c>
      <c r="D13963" s="13">
        <v>20</v>
      </c>
      <c r="E13963" s="13" t="s">
        <v>81</v>
      </c>
      <c r="F13963" s="17">
        <v>-1222</v>
      </c>
      <c r="G13963" t="str">
        <f>_xlfn.XLOOKUP(tbl_GL[[#This Row],[Account_key]],tbl_COA[Account_key],tbl_COA[Class],"Not Found")</f>
        <v>Assets</v>
      </c>
      <c r="H13963" t="str">
        <f>_xlfn.XLOOKUP(tbl_GL[[#This Row],[Account_key]],tbl_COA[Account_key],tbl_COA[SubClass],"Not Found")</f>
        <v>Assets</v>
      </c>
      <c r="I13963" t="str">
        <f>_xlfn.XLOOKUP(tbl_GL[[#This Row],[Account_key]],tbl_COA[Account_key],tbl_COA[SubClass2],"Not Found")</f>
        <v>Current Assets</v>
      </c>
      <c r="J13963" t="str">
        <f>_xlfn.XLOOKUP(tbl_GL[[#This Row],[Account_key]],tbl_COA[Account_key],tbl_COA[SubAccount],,0)</f>
        <v>Cash in hand</v>
      </c>
      <c r="K13963">
        <f>YEAR(tbl_GL[[#This Row],[Date]])</f>
        <v>2018</v>
      </c>
    </row>
    <row r="13964" spans="1:11" hidden="1" x14ac:dyDescent="0.35">
      <c r="A13964">
        <v>486.1</v>
      </c>
      <c r="B13964" s="24">
        <v>43377</v>
      </c>
      <c r="C13964">
        <v>6</v>
      </c>
      <c r="D13964" s="13">
        <v>320</v>
      </c>
      <c r="E13964" s="13" t="s">
        <v>97</v>
      </c>
      <c r="F13964" s="17">
        <v>-1298</v>
      </c>
      <c r="G13964" t="str">
        <f>_xlfn.XLOOKUP(tbl_GL[[#This Row],[Account_key]],tbl_COA[Account_key],tbl_COA[Class],"Not Found")</f>
        <v>Operating account</v>
      </c>
      <c r="H13964" t="str">
        <f>_xlfn.XLOOKUP(tbl_GL[[#This Row],[Account_key]],tbl_COA[Account_key],tbl_COA[SubClass],"Not Found")</f>
        <v>Operating Expenses</v>
      </c>
      <c r="I13964" t="str">
        <f>_xlfn.XLOOKUP(tbl_GL[[#This Row],[Account_key]],tbl_COA[Account_key],tbl_COA[SubClass2],"Not Found")</f>
        <v>Administration</v>
      </c>
      <c r="J13964" t="str">
        <f>_xlfn.XLOOKUP(tbl_GL[[#This Row],[Account_key]],tbl_COA[Account_key],tbl_COA[SubAccount],,0)</f>
        <v>Professional Services</v>
      </c>
      <c r="K13964">
        <f>YEAR(tbl_GL[[#This Row],[Date]])</f>
        <v>2018</v>
      </c>
    </row>
    <row r="13965" spans="1:11" hidden="1" x14ac:dyDescent="0.35">
      <c r="A13965">
        <v>486.2</v>
      </c>
      <c r="B13965" s="24">
        <v>43377</v>
      </c>
      <c r="C13965">
        <v>6</v>
      </c>
      <c r="D13965" s="13">
        <v>120</v>
      </c>
      <c r="E13965" s="13" t="s">
        <v>97</v>
      </c>
      <c r="F13965" s="17">
        <v>1298</v>
      </c>
      <c r="G13965" t="str">
        <f>_xlfn.XLOOKUP(tbl_GL[[#This Row],[Account_key]],tbl_COA[Account_key],tbl_COA[Class],"Not Found")</f>
        <v>Liabilities and Owners Equity</v>
      </c>
      <c r="H13965" t="str">
        <f>_xlfn.XLOOKUP(tbl_GL[[#This Row],[Account_key]],tbl_COA[Account_key],tbl_COA[SubClass],"Not Found")</f>
        <v>Liabilities</v>
      </c>
      <c r="I13965" t="str">
        <f>_xlfn.XLOOKUP(tbl_GL[[#This Row],[Account_key]],tbl_COA[Account_key],tbl_COA[SubClass2],"Not Found")</f>
        <v>Current Liabilities</v>
      </c>
      <c r="J13965" t="str">
        <f>_xlfn.XLOOKUP(tbl_GL[[#This Row],[Account_key]],tbl_COA[Account_key],tbl_COA[SubAccount],,0)</f>
        <v>Accrued Expenses</v>
      </c>
      <c r="K13965">
        <f>YEAR(tbl_GL[[#This Row],[Date]])</f>
        <v>2018</v>
      </c>
    </row>
    <row r="13966" spans="1:11" hidden="1" x14ac:dyDescent="0.35">
      <c r="A13966">
        <v>487.1</v>
      </c>
      <c r="B13966" s="24">
        <v>43378</v>
      </c>
      <c r="C13966">
        <v>6</v>
      </c>
      <c r="D13966" s="13">
        <v>230</v>
      </c>
      <c r="E13966" s="13" t="s">
        <v>4</v>
      </c>
      <c r="F13966" s="17">
        <v>-868</v>
      </c>
      <c r="G13966" t="str">
        <f>_xlfn.XLOOKUP(tbl_GL[[#This Row],[Account_key]],tbl_COA[Account_key],tbl_COA[Class],"Not Found")</f>
        <v>Trading account</v>
      </c>
      <c r="H13966" t="str">
        <f>_xlfn.XLOOKUP(tbl_GL[[#This Row],[Account_key]],tbl_COA[Account_key],tbl_COA[SubClass],"Not Found")</f>
        <v>Cost of Sales</v>
      </c>
      <c r="I13966" t="str">
        <f>_xlfn.XLOOKUP(tbl_GL[[#This Row],[Account_key]],tbl_COA[Account_key],tbl_COA[SubClass2],"Not Found")</f>
        <v>Cost of Sales</v>
      </c>
      <c r="J13966" t="str">
        <f>_xlfn.XLOOKUP(tbl_GL[[#This Row],[Account_key]],tbl_COA[Account_key],tbl_COA[SubAccount],,0)</f>
        <v>Cost of Sales</v>
      </c>
      <c r="K13966">
        <f>YEAR(tbl_GL[[#This Row],[Date]])</f>
        <v>2018</v>
      </c>
    </row>
    <row r="13967" spans="1:11" hidden="1" x14ac:dyDescent="0.35">
      <c r="A13967">
        <v>487.2</v>
      </c>
      <c r="B13967" s="24">
        <v>43378</v>
      </c>
      <c r="C13967">
        <v>6</v>
      </c>
      <c r="D13967" s="13">
        <v>60</v>
      </c>
      <c r="E13967" s="13" t="s">
        <v>4</v>
      </c>
      <c r="F13967" s="17">
        <v>-868</v>
      </c>
      <c r="G13967" t="str">
        <f>_xlfn.XLOOKUP(tbl_GL[[#This Row],[Account_key]],tbl_COA[Account_key],tbl_COA[Class],"Not Found")</f>
        <v>Assets</v>
      </c>
      <c r="H13967" t="str">
        <f>_xlfn.XLOOKUP(tbl_GL[[#This Row],[Account_key]],tbl_COA[Account_key],tbl_COA[SubClass],"Not Found")</f>
        <v>Assets</v>
      </c>
      <c r="I13967" t="str">
        <f>_xlfn.XLOOKUP(tbl_GL[[#This Row],[Account_key]],tbl_COA[Account_key],tbl_COA[SubClass2],"Not Found")</f>
        <v>Current Assets</v>
      </c>
      <c r="J13967" t="str">
        <f>_xlfn.XLOOKUP(tbl_GL[[#This Row],[Account_key]],tbl_COA[Account_key],tbl_COA[SubAccount],,0)</f>
        <v>Inventory</v>
      </c>
      <c r="K13967">
        <f>YEAR(tbl_GL[[#This Row],[Date]])</f>
        <v>2018</v>
      </c>
    </row>
    <row r="13968" spans="1:11" hidden="1" x14ac:dyDescent="0.35">
      <c r="A13968">
        <v>488.1</v>
      </c>
      <c r="B13968" s="24">
        <v>43378</v>
      </c>
      <c r="C13968">
        <v>6</v>
      </c>
      <c r="D13968" s="13">
        <v>210</v>
      </c>
      <c r="E13968" s="13" t="s">
        <v>7</v>
      </c>
      <c r="F13968" s="17">
        <v>1990</v>
      </c>
      <c r="G13968" t="str">
        <f>_xlfn.XLOOKUP(tbl_GL[[#This Row],[Account_key]],tbl_COA[Account_key],tbl_COA[Class],"Not Found")</f>
        <v>Trading account</v>
      </c>
      <c r="H13968" t="str">
        <f>_xlfn.XLOOKUP(tbl_GL[[#This Row],[Account_key]],tbl_COA[Account_key],tbl_COA[SubClass],"Not Found")</f>
        <v>Sales</v>
      </c>
      <c r="I13968" t="str">
        <f>_xlfn.XLOOKUP(tbl_GL[[#This Row],[Account_key]],tbl_COA[Account_key],tbl_COA[SubClass2],"Not Found")</f>
        <v>Sales</v>
      </c>
      <c r="J13968" t="str">
        <f>_xlfn.XLOOKUP(tbl_GL[[#This Row],[Account_key]],tbl_COA[Account_key],tbl_COA[SubAccount],,0)</f>
        <v>Sales</v>
      </c>
      <c r="K13968">
        <f>YEAR(tbl_GL[[#This Row],[Date]])</f>
        <v>2018</v>
      </c>
    </row>
    <row r="13969" spans="1:11" hidden="1" x14ac:dyDescent="0.35">
      <c r="A13969">
        <v>488.2</v>
      </c>
      <c r="B13969" s="24">
        <v>43378</v>
      </c>
      <c r="C13969">
        <v>6</v>
      </c>
      <c r="D13969" s="13">
        <v>10</v>
      </c>
      <c r="E13969" s="13" t="s">
        <v>7</v>
      </c>
      <c r="F13969" s="17">
        <v>1990</v>
      </c>
      <c r="G13969" t="str">
        <f>_xlfn.XLOOKUP(tbl_GL[[#This Row],[Account_key]],tbl_COA[Account_key],tbl_COA[Class],"Not Found")</f>
        <v>Assets</v>
      </c>
      <c r="H13969" t="str">
        <f>_xlfn.XLOOKUP(tbl_GL[[#This Row],[Account_key]],tbl_COA[Account_key],tbl_COA[SubClass],"Not Found")</f>
        <v>Assets</v>
      </c>
      <c r="I13969" t="str">
        <f>_xlfn.XLOOKUP(tbl_GL[[#This Row],[Account_key]],tbl_COA[Account_key],tbl_COA[SubClass2],"Not Found")</f>
        <v>Current Assets</v>
      </c>
      <c r="J13969" t="str">
        <f>_xlfn.XLOOKUP(tbl_GL[[#This Row],[Account_key]],tbl_COA[Account_key],tbl_COA[SubAccount],,0)</f>
        <v>Cash at Bank</v>
      </c>
      <c r="K13969">
        <f>YEAR(tbl_GL[[#This Row],[Date]])</f>
        <v>2018</v>
      </c>
    </row>
    <row r="13970" spans="1:11" hidden="1" x14ac:dyDescent="0.35">
      <c r="A13970">
        <v>489.1</v>
      </c>
      <c r="B13970" s="24">
        <v>43378</v>
      </c>
      <c r="C13970">
        <v>6</v>
      </c>
      <c r="D13970" s="13">
        <v>230</v>
      </c>
      <c r="E13970" s="13" t="s">
        <v>4</v>
      </c>
      <c r="F13970" s="17">
        <v>-3696</v>
      </c>
      <c r="G13970" t="str">
        <f>_xlfn.XLOOKUP(tbl_GL[[#This Row],[Account_key]],tbl_COA[Account_key],tbl_COA[Class],"Not Found")</f>
        <v>Trading account</v>
      </c>
      <c r="H13970" t="str">
        <f>_xlfn.XLOOKUP(tbl_GL[[#This Row],[Account_key]],tbl_COA[Account_key],tbl_COA[SubClass],"Not Found")</f>
        <v>Cost of Sales</v>
      </c>
      <c r="I13970" t="str">
        <f>_xlfn.XLOOKUP(tbl_GL[[#This Row],[Account_key]],tbl_COA[Account_key],tbl_COA[SubClass2],"Not Found")</f>
        <v>Cost of Sales</v>
      </c>
      <c r="J13970" t="str">
        <f>_xlfn.XLOOKUP(tbl_GL[[#This Row],[Account_key]],tbl_COA[Account_key],tbl_COA[SubAccount],,0)</f>
        <v>Cost of Sales</v>
      </c>
      <c r="K13970">
        <f>YEAR(tbl_GL[[#This Row],[Date]])</f>
        <v>2018</v>
      </c>
    </row>
    <row r="13971" spans="1:11" hidden="1" x14ac:dyDescent="0.35">
      <c r="A13971">
        <v>489.2</v>
      </c>
      <c r="B13971" s="24">
        <v>43378</v>
      </c>
      <c r="C13971">
        <v>6</v>
      </c>
      <c r="D13971" s="13">
        <v>60</v>
      </c>
      <c r="E13971" s="13" t="s">
        <v>4</v>
      </c>
      <c r="F13971" s="17">
        <v>-3696</v>
      </c>
      <c r="G13971" t="str">
        <f>_xlfn.XLOOKUP(tbl_GL[[#This Row],[Account_key]],tbl_COA[Account_key],tbl_COA[Class],"Not Found")</f>
        <v>Assets</v>
      </c>
      <c r="H13971" t="str">
        <f>_xlfn.XLOOKUP(tbl_GL[[#This Row],[Account_key]],tbl_COA[Account_key],tbl_COA[SubClass],"Not Found")</f>
        <v>Assets</v>
      </c>
      <c r="I13971" t="str">
        <f>_xlfn.XLOOKUP(tbl_GL[[#This Row],[Account_key]],tbl_COA[Account_key],tbl_COA[SubClass2],"Not Found")</f>
        <v>Current Assets</v>
      </c>
      <c r="J13971" t="str">
        <f>_xlfn.XLOOKUP(tbl_GL[[#This Row],[Account_key]],tbl_COA[Account_key],tbl_COA[SubAccount],,0)</f>
        <v>Inventory</v>
      </c>
      <c r="K13971">
        <f>YEAR(tbl_GL[[#This Row],[Date]])</f>
        <v>2018</v>
      </c>
    </row>
    <row r="13972" spans="1:11" hidden="1" x14ac:dyDescent="0.35">
      <c r="A13972">
        <v>490.1</v>
      </c>
      <c r="B13972" s="24">
        <v>43378</v>
      </c>
      <c r="C13972">
        <v>6</v>
      </c>
      <c r="D13972" s="13">
        <v>210</v>
      </c>
      <c r="E13972" s="13" t="s">
        <v>8</v>
      </c>
      <c r="F13972" s="17">
        <v>9240</v>
      </c>
      <c r="G13972" t="str">
        <f>_xlfn.XLOOKUP(tbl_GL[[#This Row],[Account_key]],tbl_COA[Account_key],tbl_COA[Class],"Not Found")</f>
        <v>Trading account</v>
      </c>
      <c r="H13972" t="str">
        <f>_xlfn.XLOOKUP(tbl_GL[[#This Row],[Account_key]],tbl_COA[Account_key],tbl_COA[SubClass],"Not Found")</f>
        <v>Sales</v>
      </c>
      <c r="I13972" t="str">
        <f>_xlfn.XLOOKUP(tbl_GL[[#This Row],[Account_key]],tbl_COA[Account_key],tbl_COA[SubClass2],"Not Found")</f>
        <v>Sales</v>
      </c>
      <c r="J13972" t="str">
        <f>_xlfn.XLOOKUP(tbl_GL[[#This Row],[Account_key]],tbl_COA[Account_key],tbl_COA[SubAccount],,0)</f>
        <v>Sales</v>
      </c>
      <c r="K13972">
        <f>YEAR(tbl_GL[[#This Row],[Date]])</f>
        <v>2018</v>
      </c>
    </row>
    <row r="13973" spans="1:11" hidden="1" x14ac:dyDescent="0.35">
      <c r="A13973">
        <v>490.2</v>
      </c>
      <c r="B13973" s="24">
        <v>43378</v>
      </c>
      <c r="C13973">
        <v>6</v>
      </c>
      <c r="D13973" s="13">
        <v>30</v>
      </c>
      <c r="E13973" s="13" t="s">
        <v>8</v>
      </c>
      <c r="F13973" s="17">
        <v>9240</v>
      </c>
      <c r="G13973" t="str">
        <f>_xlfn.XLOOKUP(tbl_GL[[#This Row],[Account_key]],tbl_COA[Account_key],tbl_COA[Class],"Not Found")</f>
        <v>Assets</v>
      </c>
      <c r="H13973" t="str">
        <f>_xlfn.XLOOKUP(tbl_GL[[#This Row],[Account_key]],tbl_COA[Account_key],tbl_COA[SubClass],"Not Found")</f>
        <v>Assets</v>
      </c>
      <c r="I13973" t="str">
        <f>_xlfn.XLOOKUP(tbl_GL[[#This Row],[Account_key]],tbl_COA[Account_key],tbl_COA[SubClass2],"Not Found")</f>
        <v>Current Assets</v>
      </c>
      <c r="J13973" t="str">
        <f>_xlfn.XLOOKUP(tbl_GL[[#This Row],[Account_key]],tbl_COA[Account_key],tbl_COA[SubAccount],,0)</f>
        <v>Trade Receivables</v>
      </c>
      <c r="K13973">
        <f>YEAR(tbl_GL[[#This Row],[Date]])</f>
        <v>2018</v>
      </c>
    </row>
    <row r="13974" spans="1:11" hidden="1" x14ac:dyDescent="0.35">
      <c r="A13974">
        <v>491.1</v>
      </c>
      <c r="B13974" s="24">
        <v>43380</v>
      </c>
      <c r="C13974">
        <v>6</v>
      </c>
      <c r="D13974" s="13">
        <v>260</v>
      </c>
      <c r="E13974" s="13" t="s">
        <v>83</v>
      </c>
      <c r="F13974" s="17">
        <v>566</v>
      </c>
      <c r="G13974" t="str">
        <f>_xlfn.XLOOKUP(tbl_GL[[#This Row],[Account_key]],tbl_COA[Account_key],tbl_COA[Class],"Not Found")</f>
        <v>Operating account</v>
      </c>
      <c r="H13974" t="str">
        <f>_xlfn.XLOOKUP(tbl_GL[[#This Row],[Account_key]],tbl_COA[Account_key],tbl_COA[SubClass],"Not Found")</f>
        <v>Operating Expenses</v>
      </c>
      <c r="I13974" t="str">
        <f>_xlfn.XLOOKUP(tbl_GL[[#This Row],[Account_key]],tbl_COA[Account_key],tbl_COA[SubClass2],"Not Found")</f>
        <v>Marketing</v>
      </c>
      <c r="J13974" t="str">
        <f>_xlfn.XLOOKUP(tbl_GL[[#This Row],[Account_key]],tbl_COA[Account_key],tbl_COA[SubAccount],,0)</f>
        <v>Commissions</v>
      </c>
      <c r="K13974">
        <f>YEAR(tbl_GL[[#This Row],[Date]])</f>
        <v>2018</v>
      </c>
    </row>
    <row r="13975" spans="1:11" hidden="1" x14ac:dyDescent="0.35">
      <c r="A13975">
        <v>491.2</v>
      </c>
      <c r="B13975" s="24">
        <v>43380</v>
      </c>
      <c r="C13975">
        <v>6</v>
      </c>
      <c r="D13975" s="13">
        <v>20</v>
      </c>
      <c r="E13975" s="13" t="s">
        <v>83</v>
      </c>
      <c r="F13975" s="17">
        <v>566</v>
      </c>
      <c r="G13975" t="str">
        <f>_xlfn.XLOOKUP(tbl_GL[[#This Row],[Account_key]],tbl_COA[Account_key],tbl_COA[Class],"Not Found")</f>
        <v>Assets</v>
      </c>
      <c r="H13975" t="str">
        <f>_xlfn.XLOOKUP(tbl_GL[[#This Row],[Account_key]],tbl_COA[Account_key],tbl_COA[SubClass],"Not Found")</f>
        <v>Assets</v>
      </c>
      <c r="I13975" t="str">
        <f>_xlfn.XLOOKUP(tbl_GL[[#This Row],[Account_key]],tbl_COA[Account_key],tbl_COA[SubClass2],"Not Found")</f>
        <v>Current Assets</v>
      </c>
      <c r="J13975" t="str">
        <f>_xlfn.XLOOKUP(tbl_GL[[#This Row],[Account_key]],tbl_COA[Account_key],tbl_COA[SubAccount],,0)</f>
        <v>Cash in hand</v>
      </c>
      <c r="K13975">
        <f>YEAR(tbl_GL[[#This Row],[Date]])</f>
        <v>2018</v>
      </c>
    </row>
    <row r="13976" spans="1:11" hidden="1" x14ac:dyDescent="0.35">
      <c r="A13976">
        <v>492.1</v>
      </c>
      <c r="B13976" s="24">
        <v>43382</v>
      </c>
      <c r="C13976">
        <v>6</v>
      </c>
      <c r="D13976" s="13">
        <v>260</v>
      </c>
      <c r="E13976" s="13" t="s">
        <v>97</v>
      </c>
      <c r="F13976" s="17">
        <v>-1327</v>
      </c>
      <c r="G13976" t="str">
        <f>_xlfn.XLOOKUP(tbl_GL[[#This Row],[Account_key]],tbl_COA[Account_key],tbl_COA[Class],"Not Found")</f>
        <v>Operating account</v>
      </c>
      <c r="H13976" t="str">
        <f>_xlfn.XLOOKUP(tbl_GL[[#This Row],[Account_key]],tbl_COA[Account_key],tbl_COA[SubClass],"Not Found")</f>
        <v>Operating Expenses</v>
      </c>
      <c r="I13976" t="str">
        <f>_xlfn.XLOOKUP(tbl_GL[[#This Row],[Account_key]],tbl_COA[Account_key],tbl_COA[SubClass2],"Not Found")</f>
        <v>Marketing</v>
      </c>
      <c r="J13976" t="str">
        <f>_xlfn.XLOOKUP(tbl_GL[[#This Row],[Account_key]],tbl_COA[Account_key],tbl_COA[SubAccount],,0)</f>
        <v>Commissions</v>
      </c>
      <c r="K13976">
        <f>YEAR(tbl_GL[[#This Row],[Date]])</f>
        <v>2018</v>
      </c>
    </row>
    <row r="13977" spans="1:11" hidden="1" x14ac:dyDescent="0.35">
      <c r="A13977">
        <v>492.2</v>
      </c>
      <c r="B13977" s="24">
        <v>43382</v>
      </c>
      <c r="C13977">
        <v>6</v>
      </c>
      <c r="D13977" s="13">
        <v>120</v>
      </c>
      <c r="E13977" s="13" t="s">
        <v>97</v>
      </c>
      <c r="F13977" s="17">
        <v>1327</v>
      </c>
      <c r="G13977" t="str">
        <f>_xlfn.XLOOKUP(tbl_GL[[#This Row],[Account_key]],tbl_COA[Account_key],tbl_COA[Class],"Not Found")</f>
        <v>Liabilities and Owners Equity</v>
      </c>
      <c r="H13977" t="str">
        <f>_xlfn.XLOOKUP(tbl_GL[[#This Row],[Account_key]],tbl_COA[Account_key],tbl_COA[SubClass],"Not Found")</f>
        <v>Liabilities</v>
      </c>
      <c r="I13977" t="str">
        <f>_xlfn.XLOOKUP(tbl_GL[[#This Row],[Account_key]],tbl_COA[Account_key],tbl_COA[SubClass2],"Not Found")</f>
        <v>Current Liabilities</v>
      </c>
      <c r="J13977" t="str">
        <f>_xlfn.XLOOKUP(tbl_GL[[#This Row],[Account_key]],tbl_COA[Account_key],tbl_COA[SubAccount],,0)</f>
        <v>Accrued Expenses</v>
      </c>
      <c r="K13977">
        <f>YEAR(tbl_GL[[#This Row],[Date]])</f>
        <v>2018</v>
      </c>
    </row>
    <row r="13978" spans="1:11" hidden="1" x14ac:dyDescent="0.35">
      <c r="A13978">
        <v>493.1</v>
      </c>
      <c r="B13978" s="24">
        <v>43383</v>
      </c>
      <c r="C13978">
        <v>6</v>
      </c>
      <c r="D13978" s="13">
        <v>10</v>
      </c>
      <c r="E13978" s="13" t="s">
        <v>98</v>
      </c>
      <c r="F13978" s="17">
        <v>-974</v>
      </c>
      <c r="G13978" t="str">
        <f>_xlfn.XLOOKUP(tbl_GL[[#This Row],[Account_key]],tbl_COA[Account_key],tbl_COA[Class],"Not Found")</f>
        <v>Assets</v>
      </c>
      <c r="H13978" t="str">
        <f>_xlfn.XLOOKUP(tbl_GL[[#This Row],[Account_key]],tbl_COA[Account_key],tbl_COA[SubClass],"Not Found")</f>
        <v>Assets</v>
      </c>
      <c r="I13978" t="str">
        <f>_xlfn.XLOOKUP(tbl_GL[[#This Row],[Account_key]],tbl_COA[Account_key],tbl_COA[SubClass2],"Not Found")</f>
        <v>Current Assets</v>
      </c>
      <c r="J13978" t="str">
        <f>_xlfn.XLOOKUP(tbl_GL[[#This Row],[Account_key]],tbl_COA[Account_key],tbl_COA[SubAccount],,0)</f>
        <v>Cash at Bank</v>
      </c>
      <c r="K13978">
        <f>YEAR(tbl_GL[[#This Row],[Date]])</f>
        <v>2018</v>
      </c>
    </row>
    <row r="13979" spans="1:11" hidden="1" x14ac:dyDescent="0.35">
      <c r="A13979">
        <v>493.2</v>
      </c>
      <c r="B13979" s="24">
        <v>43383</v>
      </c>
      <c r="C13979">
        <v>6</v>
      </c>
      <c r="D13979" s="13">
        <v>120</v>
      </c>
      <c r="E13979" s="13" t="s">
        <v>98</v>
      </c>
      <c r="F13979" s="17">
        <v>-974</v>
      </c>
      <c r="G13979" t="str">
        <f>_xlfn.XLOOKUP(tbl_GL[[#This Row],[Account_key]],tbl_COA[Account_key],tbl_COA[Class],"Not Found")</f>
        <v>Liabilities and Owners Equity</v>
      </c>
      <c r="H13979" t="str">
        <f>_xlfn.XLOOKUP(tbl_GL[[#This Row],[Account_key]],tbl_COA[Account_key],tbl_COA[SubClass],"Not Found")</f>
        <v>Liabilities</v>
      </c>
      <c r="I13979" t="str">
        <f>_xlfn.XLOOKUP(tbl_GL[[#This Row],[Account_key]],tbl_COA[Account_key],tbl_COA[SubClass2],"Not Found")</f>
        <v>Current Liabilities</v>
      </c>
      <c r="J13979" t="str">
        <f>_xlfn.XLOOKUP(tbl_GL[[#This Row],[Account_key]],tbl_COA[Account_key],tbl_COA[SubAccount],,0)</f>
        <v>Accrued Expenses</v>
      </c>
      <c r="K13979">
        <f>YEAR(tbl_GL[[#This Row],[Date]])</f>
        <v>2018</v>
      </c>
    </row>
    <row r="13980" spans="1:11" hidden="1" x14ac:dyDescent="0.35">
      <c r="A13980">
        <v>494.1</v>
      </c>
      <c r="B13980" s="24">
        <v>43383</v>
      </c>
      <c r="C13980">
        <v>6</v>
      </c>
      <c r="D13980" s="13">
        <v>30</v>
      </c>
      <c r="E13980" s="13" t="s">
        <v>80</v>
      </c>
      <c r="F13980" s="17">
        <v>-6573</v>
      </c>
      <c r="G13980" t="str">
        <f>_xlfn.XLOOKUP(tbl_GL[[#This Row],[Account_key]],tbl_COA[Account_key],tbl_COA[Class],"Not Found")</f>
        <v>Assets</v>
      </c>
      <c r="H13980" t="str">
        <f>_xlfn.XLOOKUP(tbl_GL[[#This Row],[Account_key]],tbl_COA[Account_key],tbl_COA[SubClass],"Not Found")</f>
        <v>Assets</v>
      </c>
      <c r="I13980" t="str">
        <f>_xlfn.XLOOKUP(tbl_GL[[#This Row],[Account_key]],tbl_COA[Account_key],tbl_COA[SubClass2],"Not Found")</f>
        <v>Current Assets</v>
      </c>
      <c r="J13980" t="str">
        <f>_xlfn.XLOOKUP(tbl_GL[[#This Row],[Account_key]],tbl_COA[Account_key],tbl_COA[SubAccount],,0)</f>
        <v>Trade Receivables</v>
      </c>
      <c r="K13980">
        <f>YEAR(tbl_GL[[#This Row],[Date]])</f>
        <v>2018</v>
      </c>
    </row>
    <row r="13981" spans="1:11" hidden="1" x14ac:dyDescent="0.35">
      <c r="A13981">
        <v>494.2</v>
      </c>
      <c r="B13981" s="24">
        <v>43383</v>
      </c>
      <c r="C13981">
        <v>6</v>
      </c>
      <c r="D13981" s="13">
        <v>10</v>
      </c>
      <c r="E13981" s="13" t="s">
        <v>80</v>
      </c>
      <c r="F13981" s="17">
        <v>6573</v>
      </c>
      <c r="G13981" t="str">
        <f>_xlfn.XLOOKUP(tbl_GL[[#This Row],[Account_key]],tbl_COA[Account_key],tbl_COA[Class],"Not Found")</f>
        <v>Assets</v>
      </c>
      <c r="H13981" t="str">
        <f>_xlfn.XLOOKUP(tbl_GL[[#This Row],[Account_key]],tbl_COA[Account_key],tbl_COA[SubClass],"Not Found")</f>
        <v>Assets</v>
      </c>
      <c r="I13981" t="str">
        <f>_xlfn.XLOOKUP(tbl_GL[[#This Row],[Account_key]],tbl_COA[Account_key],tbl_COA[SubClass2],"Not Found")</f>
        <v>Current Assets</v>
      </c>
      <c r="J13981" t="str">
        <f>_xlfn.XLOOKUP(tbl_GL[[#This Row],[Account_key]],tbl_COA[Account_key],tbl_COA[SubAccount],,0)</f>
        <v>Cash at Bank</v>
      </c>
      <c r="K13981">
        <f>YEAR(tbl_GL[[#This Row],[Date]])</f>
        <v>2018</v>
      </c>
    </row>
    <row r="13982" spans="1:11" hidden="1" x14ac:dyDescent="0.35">
      <c r="A13982">
        <v>495.1</v>
      </c>
      <c r="B13982" s="24">
        <v>43384</v>
      </c>
      <c r="C13982">
        <v>6</v>
      </c>
      <c r="D13982" s="13">
        <v>340</v>
      </c>
      <c r="E13982" s="13" t="s">
        <v>97</v>
      </c>
      <c r="F13982" s="17">
        <v>-1245</v>
      </c>
      <c r="G13982" t="str">
        <f>_xlfn.XLOOKUP(tbl_GL[[#This Row],[Account_key]],tbl_COA[Account_key],tbl_COA[Class],"Not Found")</f>
        <v>Operating account</v>
      </c>
      <c r="H13982" t="str">
        <f>_xlfn.XLOOKUP(tbl_GL[[#This Row],[Account_key]],tbl_COA[Account_key],tbl_COA[SubClass],"Not Found")</f>
        <v>Operating Expenses</v>
      </c>
      <c r="I13982" t="str">
        <f>_xlfn.XLOOKUP(tbl_GL[[#This Row],[Account_key]],tbl_COA[Account_key],tbl_COA[SubClass2],"Not Found")</f>
        <v>Administration</v>
      </c>
      <c r="J13982" t="str">
        <f>_xlfn.XLOOKUP(tbl_GL[[#This Row],[Account_key]],tbl_COA[Account_key],tbl_COA[SubAccount],,0)</f>
        <v>Utilities</v>
      </c>
      <c r="K13982">
        <f>YEAR(tbl_GL[[#This Row],[Date]])</f>
        <v>2018</v>
      </c>
    </row>
    <row r="13983" spans="1:11" hidden="1" x14ac:dyDescent="0.35">
      <c r="A13983">
        <v>495.2</v>
      </c>
      <c r="B13983" s="24">
        <v>43384</v>
      </c>
      <c r="C13983">
        <v>6</v>
      </c>
      <c r="D13983" s="13">
        <v>120</v>
      </c>
      <c r="E13983" s="13" t="s">
        <v>97</v>
      </c>
      <c r="F13983" s="17">
        <v>1245</v>
      </c>
      <c r="G13983" t="str">
        <f>_xlfn.XLOOKUP(tbl_GL[[#This Row],[Account_key]],tbl_COA[Account_key],tbl_COA[Class],"Not Found")</f>
        <v>Liabilities and Owners Equity</v>
      </c>
      <c r="H13983" t="str">
        <f>_xlfn.XLOOKUP(tbl_GL[[#This Row],[Account_key]],tbl_COA[Account_key],tbl_COA[SubClass],"Not Found")</f>
        <v>Liabilities</v>
      </c>
      <c r="I13983" t="str">
        <f>_xlfn.XLOOKUP(tbl_GL[[#This Row],[Account_key]],tbl_COA[Account_key],tbl_COA[SubClass2],"Not Found")</f>
        <v>Current Liabilities</v>
      </c>
      <c r="J13983" t="str">
        <f>_xlfn.XLOOKUP(tbl_GL[[#This Row],[Account_key]],tbl_COA[Account_key],tbl_COA[SubAccount],,0)</f>
        <v>Accrued Expenses</v>
      </c>
      <c r="K13983">
        <f>YEAR(tbl_GL[[#This Row],[Date]])</f>
        <v>2018</v>
      </c>
    </row>
    <row r="13984" spans="1:11" hidden="1" x14ac:dyDescent="0.35">
      <c r="A13984">
        <v>496.1</v>
      </c>
      <c r="B13984" s="24">
        <v>43385</v>
      </c>
      <c r="C13984">
        <v>6</v>
      </c>
      <c r="D13984" s="13">
        <v>290</v>
      </c>
      <c r="E13984" s="13" t="s">
        <v>99</v>
      </c>
      <c r="F13984" s="17">
        <v>-48</v>
      </c>
      <c r="G13984" t="str">
        <f>_xlfn.XLOOKUP(tbl_GL[[#This Row],[Account_key]],tbl_COA[Account_key],tbl_COA[Class],"Not Found")</f>
        <v>Operating account</v>
      </c>
      <c r="H13984" t="str">
        <f>_xlfn.XLOOKUP(tbl_GL[[#This Row],[Account_key]],tbl_COA[Account_key],tbl_COA[SubClass],"Not Found")</f>
        <v>Operating Expenses</v>
      </c>
      <c r="I13984" t="str">
        <f>_xlfn.XLOOKUP(tbl_GL[[#This Row],[Account_key]],tbl_COA[Account_key],tbl_COA[SubClass2],"Not Found")</f>
        <v>Administration</v>
      </c>
      <c r="J13984" t="str">
        <f>_xlfn.XLOOKUP(tbl_GL[[#This Row],[Account_key]],tbl_COA[Account_key],tbl_COA[SubAccount],,0)</f>
        <v>Travel</v>
      </c>
      <c r="K13984">
        <f>YEAR(tbl_GL[[#This Row],[Date]])</f>
        <v>2018</v>
      </c>
    </row>
    <row r="13985" spans="1:11" hidden="1" x14ac:dyDescent="0.35">
      <c r="A13985">
        <v>496.2</v>
      </c>
      <c r="B13985" s="24">
        <v>43385</v>
      </c>
      <c r="C13985">
        <v>6</v>
      </c>
      <c r="D13985" s="13">
        <v>20</v>
      </c>
      <c r="E13985" s="13" t="s">
        <v>99</v>
      </c>
      <c r="F13985" s="17">
        <v>-48</v>
      </c>
      <c r="G13985" t="str">
        <f>_xlfn.XLOOKUP(tbl_GL[[#This Row],[Account_key]],tbl_COA[Account_key],tbl_COA[Class],"Not Found")</f>
        <v>Assets</v>
      </c>
      <c r="H13985" t="str">
        <f>_xlfn.XLOOKUP(tbl_GL[[#This Row],[Account_key]],tbl_COA[Account_key],tbl_COA[SubClass],"Not Found")</f>
        <v>Assets</v>
      </c>
      <c r="I13985" t="str">
        <f>_xlfn.XLOOKUP(tbl_GL[[#This Row],[Account_key]],tbl_COA[Account_key],tbl_COA[SubClass2],"Not Found")</f>
        <v>Current Assets</v>
      </c>
      <c r="J13985" t="str">
        <f>_xlfn.XLOOKUP(tbl_GL[[#This Row],[Account_key]],tbl_COA[Account_key],tbl_COA[SubAccount],,0)</f>
        <v>Cash in hand</v>
      </c>
      <c r="K13985">
        <f>YEAR(tbl_GL[[#This Row],[Date]])</f>
        <v>2018</v>
      </c>
    </row>
    <row r="13986" spans="1:11" hidden="1" x14ac:dyDescent="0.35">
      <c r="A13986">
        <v>497.1</v>
      </c>
      <c r="B13986" s="24">
        <v>43385</v>
      </c>
      <c r="C13986">
        <v>6</v>
      </c>
      <c r="D13986" s="13">
        <v>230</v>
      </c>
      <c r="E13986" s="13" t="s">
        <v>4</v>
      </c>
      <c r="F13986" s="17">
        <v>-871</v>
      </c>
      <c r="G13986" t="str">
        <f>_xlfn.XLOOKUP(tbl_GL[[#This Row],[Account_key]],tbl_COA[Account_key],tbl_COA[Class],"Not Found")</f>
        <v>Trading account</v>
      </c>
      <c r="H13986" t="str">
        <f>_xlfn.XLOOKUP(tbl_GL[[#This Row],[Account_key]],tbl_COA[Account_key],tbl_COA[SubClass],"Not Found")</f>
        <v>Cost of Sales</v>
      </c>
      <c r="I13986" t="str">
        <f>_xlfn.XLOOKUP(tbl_GL[[#This Row],[Account_key]],tbl_COA[Account_key],tbl_COA[SubClass2],"Not Found")</f>
        <v>Cost of Sales</v>
      </c>
      <c r="J13986" t="str">
        <f>_xlfn.XLOOKUP(tbl_GL[[#This Row],[Account_key]],tbl_COA[Account_key],tbl_COA[SubAccount],,0)</f>
        <v>Cost of Sales</v>
      </c>
      <c r="K13986">
        <f>YEAR(tbl_GL[[#This Row],[Date]])</f>
        <v>2018</v>
      </c>
    </row>
    <row r="13987" spans="1:11" hidden="1" x14ac:dyDescent="0.35">
      <c r="A13987">
        <v>497.2</v>
      </c>
      <c r="B13987" s="24">
        <v>43385</v>
      </c>
      <c r="C13987">
        <v>6</v>
      </c>
      <c r="D13987" s="13">
        <v>60</v>
      </c>
      <c r="E13987" s="13" t="s">
        <v>4</v>
      </c>
      <c r="F13987" s="17">
        <v>-871</v>
      </c>
      <c r="G13987" t="str">
        <f>_xlfn.XLOOKUP(tbl_GL[[#This Row],[Account_key]],tbl_COA[Account_key],tbl_COA[Class],"Not Found")</f>
        <v>Assets</v>
      </c>
      <c r="H13987" t="str">
        <f>_xlfn.XLOOKUP(tbl_GL[[#This Row],[Account_key]],tbl_COA[Account_key],tbl_COA[SubClass],"Not Found")</f>
        <v>Assets</v>
      </c>
      <c r="I13987" t="str">
        <f>_xlfn.XLOOKUP(tbl_GL[[#This Row],[Account_key]],tbl_COA[Account_key],tbl_COA[SubClass2],"Not Found")</f>
        <v>Current Assets</v>
      </c>
      <c r="J13987" t="str">
        <f>_xlfn.XLOOKUP(tbl_GL[[#This Row],[Account_key]],tbl_COA[Account_key],tbl_COA[SubAccount],,0)</f>
        <v>Inventory</v>
      </c>
      <c r="K13987">
        <f>YEAR(tbl_GL[[#This Row],[Date]])</f>
        <v>2018</v>
      </c>
    </row>
    <row r="13988" spans="1:11" hidden="1" x14ac:dyDescent="0.35">
      <c r="A13988">
        <v>498.1</v>
      </c>
      <c r="B13988" s="24">
        <v>43385</v>
      </c>
      <c r="C13988">
        <v>6</v>
      </c>
      <c r="D13988" s="13">
        <v>210</v>
      </c>
      <c r="E13988" s="13" t="s">
        <v>7</v>
      </c>
      <c r="F13988" s="17">
        <v>1998</v>
      </c>
      <c r="G13988" t="str">
        <f>_xlfn.XLOOKUP(tbl_GL[[#This Row],[Account_key]],tbl_COA[Account_key],tbl_COA[Class],"Not Found")</f>
        <v>Trading account</v>
      </c>
      <c r="H13988" t="str">
        <f>_xlfn.XLOOKUP(tbl_GL[[#This Row],[Account_key]],tbl_COA[Account_key],tbl_COA[SubClass],"Not Found")</f>
        <v>Sales</v>
      </c>
      <c r="I13988" t="str">
        <f>_xlfn.XLOOKUP(tbl_GL[[#This Row],[Account_key]],tbl_COA[Account_key],tbl_COA[SubClass2],"Not Found")</f>
        <v>Sales</v>
      </c>
      <c r="J13988" t="str">
        <f>_xlfn.XLOOKUP(tbl_GL[[#This Row],[Account_key]],tbl_COA[Account_key],tbl_COA[SubAccount],,0)</f>
        <v>Sales</v>
      </c>
      <c r="K13988">
        <f>YEAR(tbl_GL[[#This Row],[Date]])</f>
        <v>2018</v>
      </c>
    </row>
    <row r="13989" spans="1:11" hidden="1" x14ac:dyDescent="0.35">
      <c r="A13989">
        <v>498.2</v>
      </c>
      <c r="B13989" s="24">
        <v>43385</v>
      </c>
      <c r="C13989">
        <v>6</v>
      </c>
      <c r="D13989" s="13">
        <v>10</v>
      </c>
      <c r="E13989" s="13" t="s">
        <v>7</v>
      </c>
      <c r="F13989" s="17">
        <v>1998</v>
      </c>
      <c r="G13989" t="str">
        <f>_xlfn.XLOOKUP(tbl_GL[[#This Row],[Account_key]],tbl_COA[Account_key],tbl_COA[Class],"Not Found")</f>
        <v>Assets</v>
      </c>
      <c r="H13989" t="str">
        <f>_xlfn.XLOOKUP(tbl_GL[[#This Row],[Account_key]],tbl_COA[Account_key],tbl_COA[SubClass],"Not Found")</f>
        <v>Assets</v>
      </c>
      <c r="I13989" t="str">
        <f>_xlfn.XLOOKUP(tbl_GL[[#This Row],[Account_key]],tbl_COA[Account_key],tbl_COA[SubClass2],"Not Found")</f>
        <v>Current Assets</v>
      </c>
      <c r="J13989" t="str">
        <f>_xlfn.XLOOKUP(tbl_GL[[#This Row],[Account_key]],tbl_COA[Account_key],tbl_COA[SubAccount],,0)</f>
        <v>Cash at Bank</v>
      </c>
      <c r="K13989">
        <f>YEAR(tbl_GL[[#This Row],[Date]])</f>
        <v>2018</v>
      </c>
    </row>
    <row r="13990" spans="1:11" hidden="1" x14ac:dyDescent="0.35">
      <c r="A13990">
        <v>499.1</v>
      </c>
      <c r="B13990" s="24">
        <v>43385</v>
      </c>
      <c r="C13990">
        <v>6</v>
      </c>
      <c r="D13990" s="13">
        <v>230</v>
      </c>
      <c r="E13990" s="13" t="s">
        <v>4</v>
      </c>
      <c r="F13990" s="17">
        <v>-3457</v>
      </c>
      <c r="G13990" t="str">
        <f>_xlfn.XLOOKUP(tbl_GL[[#This Row],[Account_key]],tbl_COA[Account_key],tbl_COA[Class],"Not Found")</f>
        <v>Trading account</v>
      </c>
      <c r="H13990" t="str">
        <f>_xlfn.XLOOKUP(tbl_GL[[#This Row],[Account_key]],tbl_COA[Account_key],tbl_COA[SubClass],"Not Found")</f>
        <v>Cost of Sales</v>
      </c>
      <c r="I13990" t="str">
        <f>_xlfn.XLOOKUP(tbl_GL[[#This Row],[Account_key]],tbl_COA[Account_key],tbl_COA[SubClass2],"Not Found")</f>
        <v>Cost of Sales</v>
      </c>
      <c r="J13990" t="str">
        <f>_xlfn.XLOOKUP(tbl_GL[[#This Row],[Account_key]],tbl_COA[Account_key],tbl_COA[SubAccount],,0)</f>
        <v>Cost of Sales</v>
      </c>
      <c r="K13990">
        <f>YEAR(tbl_GL[[#This Row],[Date]])</f>
        <v>2018</v>
      </c>
    </row>
    <row r="13991" spans="1:11" hidden="1" x14ac:dyDescent="0.35">
      <c r="A13991">
        <v>499.2</v>
      </c>
      <c r="B13991" s="24">
        <v>43385</v>
      </c>
      <c r="C13991">
        <v>6</v>
      </c>
      <c r="D13991" s="13">
        <v>60</v>
      </c>
      <c r="E13991" s="13" t="s">
        <v>4</v>
      </c>
      <c r="F13991" s="17">
        <v>-3457</v>
      </c>
      <c r="G13991" t="str">
        <f>_xlfn.XLOOKUP(tbl_GL[[#This Row],[Account_key]],tbl_COA[Account_key],tbl_COA[Class],"Not Found")</f>
        <v>Assets</v>
      </c>
      <c r="H13991" t="str">
        <f>_xlfn.XLOOKUP(tbl_GL[[#This Row],[Account_key]],tbl_COA[Account_key],tbl_COA[SubClass],"Not Found")</f>
        <v>Assets</v>
      </c>
      <c r="I13991" t="str">
        <f>_xlfn.XLOOKUP(tbl_GL[[#This Row],[Account_key]],tbl_COA[Account_key],tbl_COA[SubClass2],"Not Found")</f>
        <v>Current Assets</v>
      </c>
      <c r="J13991" t="str">
        <f>_xlfn.XLOOKUP(tbl_GL[[#This Row],[Account_key]],tbl_COA[Account_key],tbl_COA[SubAccount],,0)</f>
        <v>Inventory</v>
      </c>
      <c r="K13991">
        <f>YEAR(tbl_GL[[#This Row],[Date]])</f>
        <v>2018</v>
      </c>
    </row>
    <row r="13992" spans="1:11" hidden="1" x14ac:dyDescent="0.35">
      <c r="A13992">
        <v>500.1</v>
      </c>
      <c r="B13992" s="24">
        <v>43385</v>
      </c>
      <c r="C13992">
        <v>6</v>
      </c>
      <c r="D13992" s="13">
        <v>210</v>
      </c>
      <c r="E13992" s="13" t="s">
        <v>8</v>
      </c>
      <c r="F13992" s="17">
        <v>8642</v>
      </c>
      <c r="G13992" t="str">
        <f>_xlfn.XLOOKUP(tbl_GL[[#This Row],[Account_key]],tbl_COA[Account_key],tbl_COA[Class],"Not Found")</f>
        <v>Trading account</v>
      </c>
      <c r="H13992" t="str">
        <f>_xlfn.XLOOKUP(tbl_GL[[#This Row],[Account_key]],tbl_COA[Account_key],tbl_COA[SubClass],"Not Found")</f>
        <v>Sales</v>
      </c>
      <c r="I13992" t="str">
        <f>_xlfn.XLOOKUP(tbl_GL[[#This Row],[Account_key]],tbl_COA[Account_key],tbl_COA[SubClass2],"Not Found")</f>
        <v>Sales</v>
      </c>
      <c r="J13992" t="str">
        <f>_xlfn.XLOOKUP(tbl_GL[[#This Row],[Account_key]],tbl_COA[Account_key],tbl_COA[SubAccount],,0)</f>
        <v>Sales</v>
      </c>
      <c r="K13992">
        <f>YEAR(tbl_GL[[#This Row],[Date]])</f>
        <v>2018</v>
      </c>
    </row>
    <row r="13993" spans="1:11" hidden="1" x14ac:dyDescent="0.35">
      <c r="A13993">
        <v>500.2</v>
      </c>
      <c r="B13993" s="24">
        <v>43385</v>
      </c>
      <c r="C13993">
        <v>6</v>
      </c>
      <c r="D13993" s="13">
        <v>30</v>
      </c>
      <c r="E13993" s="13" t="s">
        <v>8</v>
      </c>
      <c r="F13993" s="17">
        <v>8642</v>
      </c>
      <c r="G13993" t="str">
        <f>_xlfn.XLOOKUP(tbl_GL[[#This Row],[Account_key]],tbl_COA[Account_key],tbl_COA[Class],"Not Found")</f>
        <v>Assets</v>
      </c>
      <c r="H13993" t="str">
        <f>_xlfn.XLOOKUP(tbl_GL[[#This Row],[Account_key]],tbl_COA[Account_key],tbl_COA[SubClass],"Not Found")</f>
        <v>Assets</v>
      </c>
      <c r="I13993" t="str">
        <f>_xlfn.XLOOKUP(tbl_GL[[#This Row],[Account_key]],tbl_COA[Account_key],tbl_COA[SubClass2],"Not Found")</f>
        <v>Current Assets</v>
      </c>
      <c r="J13993" t="str">
        <f>_xlfn.XLOOKUP(tbl_GL[[#This Row],[Account_key]],tbl_COA[Account_key],tbl_COA[SubAccount],,0)</f>
        <v>Trade Receivables</v>
      </c>
      <c r="K13993">
        <f>YEAR(tbl_GL[[#This Row],[Date]])</f>
        <v>2018</v>
      </c>
    </row>
    <row r="13994" spans="1:11" hidden="1" x14ac:dyDescent="0.35">
      <c r="A13994">
        <v>501.1</v>
      </c>
      <c r="B13994" s="24">
        <v>43386</v>
      </c>
      <c r="C13994">
        <v>6</v>
      </c>
      <c r="D13994" s="13">
        <v>350</v>
      </c>
      <c r="E13994" s="13" t="s">
        <v>97</v>
      </c>
      <c r="F13994" s="17">
        <v>-1364</v>
      </c>
      <c r="G13994" t="str">
        <f>_xlfn.XLOOKUP(tbl_GL[[#This Row],[Account_key]],tbl_COA[Account_key],tbl_COA[Class],"Not Found")</f>
        <v>Operating account</v>
      </c>
      <c r="H13994" t="str">
        <f>_xlfn.XLOOKUP(tbl_GL[[#This Row],[Account_key]],tbl_COA[Account_key],tbl_COA[SubClass],"Not Found")</f>
        <v>Operating Expenses</v>
      </c>
      <c r="I13994" t="str">
        <f>_xlfn.XLOOKUP(tbl_GL[[#This Row],[Account_key]],tbl_COA[Account_key],tbl_COA[SubClass2],"Not Found")</f>
        <v>Administration</v>
      </c>
      <c r="J13994" t="str">
        <f>_xlfn.XLOOKUP(tbl_GL[[#This Row],[Account_key]],tbl_COA[Account_key],tbl_COA[SubAccount],,0)</f>
        <v>Other Expenses</v>
      </c>
      <c r="K13994">
        <f>YEAR(tbl_GL[[#This Row],[Date]])</f>
        <v>2018</v>
      </c>
    </row>
    <row r="13995" spans="1:11" hidden="1" x14ac:dyDescent="0.35">
      <c r="A13995">
        <v>501.2</v>
      </c>
      <c r="B13995" s="24">
        <v>43386</v>
      </c>
      <c r="C13995">
        <v>6</v>
      </c>
      <c r="D13995" s="13">
        <v>120</v>
      </c>
      <c r="E13995" s="13" t="s">
        <v>97</v>
      </c>
      <c r="F13995" s="17">
        <v>1364</v>
      </c>
      <c r="G13995" t="str">
        <f>_xlfn.XLOOKUP(tbl_GL[[#This Row],[Account_key]],tbl_COA[Account_key],tbl_COA[Class],"Not Found")</f>
        <v>Liabilities and Owners Equity</v>
      </c>
      <c r="H13995" t="str">
        <f>_xlfn.XLOOKUP(tbl_GL[[#This Row],[Account_key]],tbl_COA[Account_key],tbl_COA[SubClass],"Not Found")</f>
        <v>Liabilities</v>
      </c>
      <c r="I13995" t="str">
        <f>_xlfn.XLOOKUP(tbl_GL[[#This Row],[Account_key]],tbl_COA[Account_key],tbl_COA[SubClass2],"Not Found")</f>
        <v>Current Liabilities</v>
      </c>
      <c r="J13995" t="str">
        <f>_xlfn.XLOOKUP(tbl_GL[[#This Row],[Account_key]],tbl_COA[Account_key],tbl_COA[SubAccount],,0)</f>
        <v>Accrued Expenses</v>
      </c>
      <c r="K13995">
        <f>YEAR(tbl_GL[[#This Row],[Date]])</f>
        <v>2018</v>
      </c>
    </row>
    <row r="13996" spans="1:11" hidden="1" x14ac:dyDescent="0.35">
      <c r="A13996">
        <v>502.1</v>
      </c>
      <c r="B13996" s="24">
        <v>43387</v>
      </c>
      <c r="C13996">
        <v>6</v>
      </c>
      <c r="D13996" s="13">
        <v>230</v>
      </c>
      <c r="E13996" s="13" t="s">
        <v>4</v>
      </c>
      <c r="F13996" s="17">
        <v>-557</v>
      </c>
      <c r="G13996" t="str">
        <f>_xlfn.XLOOKUP(tbl_GL[[#This Row],[Account_key]],tbl_COA[Account_key],tbl_COA[Class],"Not Found")</f>
        <v>Trading account</v>
      </c>
      <c r="H13996" t="str">
        <f>_xlfn.XLOOKUP(tbl_GL[[#This Row],[Account_key]],tbl_COA[Account_key],tbl_COA[SubClass],"Not Found")</f>
        <v>Cost of Sales</v>
      </c>
      <c r="I13996" t="str">
        <f>_xlfn.XLOOKUP(tbl_GL[[#This Row],[Account_key]],tbl_COA[Account_key],tbl_COA[SubClass2],"Not Found")</f>
        <v>Cost of Sales</v>
      </c>
      <c r="J13996" t="str">
        <f>_xlfn.XLOOKUP(tbl_GL[[#This Row],[Account_key]],tbl_COA[Account_key],tbl_COA[SubAccount],,0)</f>
        <v>Cost of Sales</v>
      </c>
      <c r="K13996">
        <f>YEAR(tbl_GL[[#This Row],[Date]])</f>
        <v>2018</v>
      </c>
    </row>
    <row r="13997" spans="1:11" hidden="1" x14ac:dyDescent="0.35">
      <c r="A13997">
        <v>502.2</v>
      </c>
      <c r="B13997" s="24">
        <v>43387</v>
      </c>
      <c r="C13997">
        <v>6</v>
      </c>
      <c r="D13997" s="13">
        <v>60</v>
      </c>
      <c r="E13997" s="13" t="s">
        <v>4</v>
      </c>
      <c r="F13997" s="17">
        <v>-557</v>
      </c>
      <c r="G13997" t="str">
        <f>_xlfn.XLOOKUP(tbl_GL[[#This Row],[Account_key]],tbl_COA[Account_key],tbl_COA[Class],"Not Found")</f>
        <v>Assets</v>
      </c>
      <c r="H13997" t="str">
        <f>_xlfn.XLOOKUP(tbl_GL[[#This Row],[Account_key]],tbl_COA[Account_key],tbl_COA[SubClass],"Not Found")</f>
        <v>Assets</v>
      </c>
      <c r="I13997" t="str">
        <f>_xlfn.XLOOKUP(tbl_GL[[#This Row],[Account_key]],tbl_COA[Account_key],tbl_COA[SubClass2],"Not Found")</f>
        <v>Current Assets</v>
      </c>
      <c r="J13997" t="str">
        <f>_xlfn.XLOOKUP(tbl_GL[[#This Row],[Account_key]],tbl_COA[Account_key],tbl_COA[SubAccount],,0)</f>
        <v>Inventory</v>
      </c>
      <c r="K13997">
        <f>YEAR(tbl_GL[[#This Row],[Date]])</f>
        <v>2018</v>
      </c>
    </row>
    <row r="13998" spans="1:11" hidden="1" x14ac:dyDescent="0.35">
      <c r="A13998">
        <v>503.1</v>
      </c>
      <c r="B13998" s="24">
        <v>43387</v>
      </c>
      <c r="C13998">
        <v>6</v>
      </c>
      <c r="D13998" s="13">
        <v>210</v>
      </c>
      <c r="E13998" s="13" t="s">
        <v>8</v>
      </c>
      <c r="F13998" s="17">
        <v>1392</v>
      </c>
      <c r="G13998" t="str">
        <f>_xlfn.XLOOKUP(tbl_GL[[#This Row],[Account_key]],tbl_COA[Account_key],tbl_COA[Class],"Not Found")</f>
        <v>Trading account</v>
      </c>
      <c r="H13998" t="str">
        <f>_xlfn.XLOOKUP(tbl_GL[[#This Row],[Account_key]],tbl_COA[Account_key],tbl_COA[SubClass],"Not Found")</f>
        <v>Sales</v>
      </c>
      <c r="I13998" t="str">
        <f>_xlfn.XLOOKUP(tbl_GL[[#This Row],[Account_key]],tbl_COA[Account_key],tbl_COA[SubClass2],"Not Found")</f>
        <v>Sales</v>
      </c>
      <c r="J13998" t="str">
        <f>_xlfn.XLOOKUP(tbl_GL[[#This Row],[Account_key]],tbl_COA[Account_key],tbl_COA[SubAccount],,0)</f>
        <v>Sales</v>
      </c>
      <c r="K13998">
        <f>YEAR(tbl_GL[[#This Row],[Date]])</f>
        <v>2018</v>
      </c>
    </row>
    <row r="13999" spans="1:11" hidden="1" x14ac:dyDescent="0.35">
      <c r="A13999">
        <v>503.2</v>
      </c>
      <c r="B13999" s="24">
        <v>43387</v>
      </c>
      <c r="C13999">
        <v>6</v>
      </c>
      <c r="D13999" s="13">
        <v>30</v>
      </c>
      <c r="E13999" s="13" t="s">
        <v>8</v>
      </c>
      <c r="F13999" s="17">
        <v>1392</v>
      </c>
      <c r="G13999" t="str">
        <f>_xlfn.XLOOKUP(tbl_GL[[#This Row],[Account_key]],tbl_COA[Account_key],tbl_COA[Class],"Not Found")</f>
        <v>Assets</v>
      </c>
      <c r="H13999" t="str">
        <f>_xlfn.XLOOKUP(tbl_GL[[#This Row],[Account_key]],tbl_COA[Account_key],tbl_COA[SubClass],"Not Found")</f>
        <v>Assets</v>
      </c>
      <c r="I13999" t="str">
        <f>_xlfn.XLOOKUP(tbl_GL[[#This Row],[Account_key]],tbl_COA[Account_key],tbl_COA[SubClass2],"Not Found")</f>
        <v>Current Assets</v>
      </c>
      <c r="J13999" t="str">
        <f>_xlfn.XLOOKUP(tbl_GL[[#This Row],[Account_key]],tbl_COA[Account_key],tbl_COA[SubAccount],,0)</f>
        <v>Trade Receivables</v>
      </c>
      <c r="K13999">
        <f>YEAR(tbl_GL[[#This Row],[Date]])</f>
        <v>2018</v>
      </c>
    </row>
    <row r="14000" spans="1:11" hidden="1" x14ac:dyDescent="0.35">
      <c r="A14000">
        <v>504.1</v>
      </c>
      <c r="B14000" s="24">
        <v>43387</v>
      </c>
      <c r="C14000">
        <v>6</v>
      </c>
      <c r="D14000" s="13">
        <v>30</v>
      </c>
      <c r="E14000" s="13" t="s">
        <v>80</v>
      </c>
      <c r="F14000" s="17">
        <v>-6899</v>
      </c>
      <c r="G14000" t="str">
        <f>_xlfn.XLOOKUP(tbl_GL[[#This Row],[Account_key]],tbl_COA[Account_key],tbl_COA[Class],"Not Found")</f>
        <v>Assets</v>
      </c>
      <c r="H14000" t="str">
        <f>_xlfn.XLOOKUP(tbl_GL[[#This Row],[Account_key]],tbl_COA[Account_key],tbl_COA[SubClass],"Not Found")</f>
        <v>Assets</v>
      </c>
      <c r="I14000" t="str">
        <f>_xlfn.XLOOKUP(tbl_GL[[#This Row],[Account_key]],tbl_COA[Account_key],tbl_COA[SubClass2],"Not Found")</f>
        <v>Current Assets</v>
      </c>
      <c r="J14000" t="str">
        <f>_xlfn.XLOOKUP(tbl_GL[[#This Row],[Account_key]],tbl_COA[Account_key],tbl_COA[SubAccount],,0)</f>
        <v>Trade Receivables</v>
      </c>
      <c r="K14000">
        <f>YEAR(tbl_GL[[#This Row],[Date]])</f>
        <v>2018</v>
      </c>
    </row>
    <row r="14001" spans="1:11" hidden="1" x14ac:dyDescent="0.35">
      <c r="A14001">
        <v>504.2</v>
      </c>
      <c r="B14001" s="24">
        <v>43387</v>
      </c>
      <c r="C14001">
        <v>6</v>
      </c>
      <c r="D14001" s="13">
        <v>10</v>
      </c>
      <c r="E14001" s="13" t="s">
        <v>80</v>
      </c>
      <c r="F14001" s="17">
        <v>6899</v>
      </c>
      <c r="G14001" t="str">
        <f>_xlfn.XLOOKUP(tbl_GL[[#This Row],[Account_key]],tbl_COA[Account_key],tbl_COA[Class],"Not Found")</f>
        <v>Assets</v>
      </c>
      <c r="H14001" t="str">
        <f>_xlfn.XLOOKUP(tbl_GL[[#This Row],[Account_key]],tbl_COA[Account_key],tbl_COA[SubClass],"Not Found")</f>
        <v>Assets</v>
      </c>
      <c r="I14001" t="str">
        <f>_xlfn.XLOOKUP(tbl_GL[[#This Row],[Account_key]],tbl_COA[Account_key],tbl_COA[SubClass2],"Not Found")</f>
        <v>Current Assets</v>
      </c>
      <c r="J14001" t="str">
        <f>_xlfn.XLOOKUP(tbl_GL[[#This Row],[Account_key]],tbl_COA[Account_key],tbl_COA[SubAccount],,0)</f>
        <v>Cash at Bank</v>
      </c>
      <c r="K14001">
        <f>YEAR(tbl_GL[[#This Row],[Date]])</f>
        <v>2018</v>
      </c>
    </row>
    <row r="14002" spans="1:11" hidden="1" x14ac:dyDescent="0.35">
      <c r="A14002">
        <v>505.1</v>
      </c>
      <c r="B14002" s="24">
        <v>43388</v>
      </c>
      <c r="C14002">
        <v>6</v>
      </c>
      <c r="D14002" s="13">
        <v>10</v>
      </c>
      <c r="E14002" s="13" t="s">
        <v>112</v>
      </c>
      <c r="F14002" s="17">
        <v>-140</v>
      </c>
      <c r="G14002" t="str">
        <f>_xlfn.XLOOKUP(tbl_GL[[#This Row],[Account_key]],tbl_COA[Account_key],tbl_COA[Class],"Not Found")</f>
        <v>Assets</v>
      </c>
      <c r="H14002" t="str">
        <f>_xlfn.XLOOKUP(tbl_GL[[#This Row],[Account_key]],tbl_COA[Account_key],tbl_COA[SubClass],"Not Found")</f>
        <v>Assets</v>
      </c>
      <c r="I14002" t="str">
        <f>_xlfn.XLOOKUP(tbl_GL[[#This Row],[Account_key]],tbl_COA[Account_key],tbl_COA[SubClass2],"Not Found")</f>
        <v>Current Assets</v>
      </c>
      <c r="J14002" t="str">
        <f>_xlfn.XLOOKUP(tbl_GL[[#This Row],[Account_key]],tbl_COA[Account_key],tbl_COA[SubAccount],,0)</f>
        <v>Cash at Bank</v>
      </c>
      <c r="K14002">
        <f>YEAR(tbl_GL[[#This Row],[Date]])</f>
        <v>2018</v>
      </c>
    </row>
    <row r="14003" spans="1:11" hidden="1" x14ac:dyDescent="0.35">
      <c r="A14003">
        <v>505.2</v>
      </c>
      <c r="B14003" s="24">
        <v>43388</v>
      </c>
      <c r="C14003">
        <v>6</v>
      </c>
      <c r="D14003" s="13">
        <v>121</v>
      </c>
      <c r="E14003" s="13" t="s">
        <v>112</v>
      </c>
      <c r="F14003" s="17">
        <v>-140</v>
      </c>
      <c r="G14003" t="str">
        <f>_xlfn.XLOOKUP(tbl_GL[[#This Row],[Account_key]],tbl_COA[Account_key],tbl_COA[Class],"Not Found")</f>
        <v>Liabilities and Owners Equity</v>
      </c>
      <c r="H14003" t="str">
        <f>_xlfn.XLOOKUP(tbl_GL[[#This Row],[Account_key]],tbl_COA[Account_key],tbl_COA[SubClass],"Not Found")</f>
        <v>Liabilities</v>
      </c>
      <c r="I14003" t="str">
        <f>_xlfn.XLOOKUP(tbl_GL[[#This Row],[Account_key]],tbl_COA[Account_key],tbl_COA[SubClass2],"Not Found")</f>
        <v>Current Liabilities</v>
      </c>
      <c r="J14003" t="str">
        <f>_xlfn.XLOOKUP(tbl_GL[[#This Row],[Account_key]],tbl_COA[Account_key],tbl_COA[SubAccount],,0)</f>
        <v>Interest Payable</v>
      </c>
      <c r="K14003">
        <f>YEAR(tbl_GL[[#This Row],[Date]])</f>
        <v>2018</v>
      </c>
    </row>
    <row r="14004" spans="1:11" hidden="1" x14ac:dyDescent="0.35">
      <c r="A14004">
        <v>506.1</v>
      </c>
      <c r="B14004" s="24">
        <v>43388</v>
      </c>
      <c r="C14004">
        <v>6</v>
      </c>
      <c r="D14004" s="13">
        <v>10</v>
      </c>
      <c r="E14004" s="13" t="s">
        <v>98</v>
      </c>
      <c r="F14004" s="17">
        <v>-775</v>
      </c>
      <c r="G14004" t="str">
        <f>_xlfn.XLOOKUP(tbl_GL[[#This Row],[Account_key]],tbl_COA[Account_key],tbl_COA[Class],"Not Found")</f>
        <v>Assets</v>
      </c>
      <c r="H14004" t="str">
        <f>_xlfn.XLOOKUP(tbl_GL[[#This Row],[Account_key]],tbl_COA[Account_key],tbl_COA[SubClass],"Not Found")</f>
        <v>Assets</v>
      </c>
      <c r="I14004" t="str">
        <f>_xlfn.XLOOKUP(tbl_GL[[#This Row],[Account_key]],tbl_COA[Account_key],tbl_COA[SubClass2],"Not Found")</f>
        <v>Current Assets</v>
      </c>
      <c r="J14004" t="str">
        <f>_xlfn.XLOOKUP(tbl_GL[[#This Row],[Account_key]],tbl_COA[Account_key],tbl_COA[SubAccount],,0)</f>
        <v>Cash at Bank</v>
      </c>
      <c r="K14004">
        <f>YEAR(tbl_GL[[#This Row],[Date]])</f>
        <v>2018</v>
      </c>
    </row>
    <row r="14005" spans="1:11" hidden="1" x14ac:dyDescent="0.35">
      <c r="A14005">
        <v>506.2</v>
      </c>
      <c r="B14005" s="24">
        <v>43388</v>
      </c>
      <c r="C14005">
        <v>6</v>
      </c>
      <c r="D14005" s="13">
        <v>120</v>
      </c>
      <c r="E14005" s="13" t="s">
        <v>98</v>
      </c>
      <c r="F14005" s="17">
        <v>-775</v>
      </c>
      <c r="G14005" t="str">
        <f>_xlfn.XLOOKUP(tbl_GL[[#This Row],[Account_key]],tbl_COA[Account_key],tbl_COA[Class],"Not Found")</f>
        <v>Liabilities and Owners Equity</v>
      </c>
      <c r="H14005" t="str">
        <f>_xlfn.XLOOKUP(tbl_GL[[#This Row],[Account_key]],tbl_COA[Account_key],tbl_COA[SubClass],"Not Found")</f>
        <v>Liabilities</v>
      </c>
      <c r="I14005" t="str">
        <f>_xlfn.XLOOKUP(tbl_GL[[#This Row],[Account_key]],tbl_COA[Account_key],tbl_COA[SubClass2],"Not Found")</f>
        <v>Current Liabilities</v>
      </c>
      <c r="J14005" t="str">
        <f>_xlfn.XLOOKUP(tbl_GL[[#This Row],[Account_key]],tbl_COA[Account_key],tbl_COA[SubAccount],,0)</f>
        <v>Accrued Expenses</v>
      </c>
      <c r="K14005">
        <f>YEAR(tbl_GL[[#This Row],[Date]])</f>
        <v>2018</v>
      </c>
    </row>
    <row r="14006" spans="1:11" hidden="1" x14ac:dyDescent="0.35">
      <c r="A14006">
        <v>507.1</v>
      </c>
      <c r="B14006" s="24">
        <v>43388</v>
      </c>
      <c r="C14006">
        <v>6</v>
      </c>
      <c r="D14006" s="13">
        <v>10</v>
      </c>
      <c r="E14006" s="13" t="s">
        <v>98</v>
      </c>
      <c r="F14006" s="17">
        <v>-789</v>
      </c>
      <c r="G14006" t="str">
        <f>_xlfn.XLOOKUP(tbl_GL[[#This Row],[Account_key]],tbl_COA[Account_key],tbl_COA[Class],"Not Found")</f>
        <v>Assets</v>
      </c>
      <c r="H14006" t="str">
        <f>_xlfn.XLOOKUP(tbl_GL[[#This Row],[Account_key]],tbl_COA[Account_key],tbl_COA[SubClass],"Not Found")</f>
        <v>Assets</v>
      </c>
      <c r="I14006" t="str">
        <f>_xlfn.XLOOKUP(tbl_GL[[#This Row],[Account_key]],tbl_COA[Account_key],tbl_COA[SubClass2],"Not Found")</f>
        <v>Current Assets</v>
      </c>
      <c r="J14006" t="str">
        <f>_xlfn.XLOOKUP(tbl_GL[[#This Row],[Account_key]],tbl_COA[Account_key],tbl_COA[SubAccount],,0)</f>
        <v>Cash at Bank</v>
      </c>
      <c r="K14006">
        <f>YEAR(tbl_GL[[#This Row],[Date]])</f>
        <v>2018</v>
      </c>
    </row>
    <row r="14007" spans="1:11" hidden="1" x14ac:dyDescent="0.35">
      <c r="A14007">
        <v>507.2</v>
      </c>
      <c r="B14007" s="24">
        <v>43388</v>
      </c>
      <c r="C14007">
        <v>6</v>
      </c>
      <c r="D14007" s="13">
        <v>120</v>
      </c>
      <c r="E14007" s="13" t="s">
        <v>98</v>
      </c>
      <c r="F14007" s="17">
        <v>-789</v>
      </c>
      <c r="G14007" t="str">
        <f>_xlfn.XLOOKUP(tbl_GL[[#This Row],[Account_key]],tbl_COA[Account_key],tbl_COA[Class],"Not Found")</f>
        <v>Liabilities and Owners Equity</v>
      </c>
      <c r="H14007" t="str">
        <f>_xlfn.XLOOKUP(tbl_GL[[#This Row],[Account_key]],tbl_COA[Account_key],tbl_COA[SubClass],"Not Found")</f>
        <v>Liabilities</v>
      </c>
      <c r="I14007" t="str">
        <f>_xlfn.XLOOKUP(tbl_GL[[#This Row],[Account_key]],tbl_COA[Account_key],tbl_COA[SubClass2],"Not Found")</f>
        <v>Current Liabilities</v>
      </c>
      <c r="J14007" t="str">
        <f>_xlfn.XLOOKUP(tbl_GL[[#This Row],[Account_key]],tbl_COA[Account_key],tbl_COA[SubAccount],,0)</f>
        <v>Accrued Expenses</v>
      </c>
      <c r="K14007">
        <f>YEAR(tbl_GL[[#This Row],[Date]])</f>
        <v>2018</v>
      </c>
    </row>
    <row r="14008" spans="1:11" hidden="1" x14ac:dyDescent="0.35">
      <c r="A14008">
        <v>508.1</v>
      </c>
      <c r="B14008" s="24">
        <v>43388</v>
      </c>
      <c r="C14008">
        <v>6</v>
      </c>
      <c r="D14008" s="13">
        <v>135</v>
      </c>
      <c r="E14008" s="13" t="s">
        <v>127</v>
      </c>
      <c r="F14008" s="17">
        <v>-10500</v>
      </c>
      <c r="G14008" t="str">
        <f>_xlfn.XLOOKUP(tbl_GL[[#This Row],[Account_key]],tbl_COA[Account_key],tbl_COA[Class],"Not Found")</f>
        <v>Liabilities and Owners Equity</v>
      </c>
      <c r="H14008" t="str">
        <f>_xlfn.XLOOKUP(tbl_GL[[#This Row],[Account_key]],tbl_COA[Account_key],tbl_COA[SubClass],"Not Found")</f>
        <v>Liabilities</v>
      </c>
      <c r="I14008" t="str">
        <f>_xlfn.XLOOKUP(tbl_GL[[#This Row],[Account_key]],tbl_COA[Account_key],tbl_COA[SubClass2],"Not Found")</f>
        <v>Current Liabilities</v>
      </c>
      <c r="J14008" t="str">
        <f>_xlfn.XLOOKUP(tbl_GL[[#This Row],[Account_key]],tbl_COA[Account_key],tbl_COA[SubAccount],,0)</f>
        <v>Dividends payable</v>
      </c>
      <c r="K14008">
        <f>YEAR(tbl_GL[[#This Row],[Date]])</f>
        <v>2018</v>
      </c>
    </row>
    <row r="14009" spans="1:11" hidden="1" x14ac:dyDescent="0.35">
      <c r="A14009">
        <v>508.2</v>
      </c>
      <c r="B14009" s="24">
        <v>43388</v>
      </c>
      <c r="C14009">
        <v>6</v>
      </c>
      <c r="D14009" s="13">
        <v>10</v>
      </c>
      <c r="E14009" s="13" t="s">
        <v>127</v>
      </c>
      <c r="F14009" s="17">
        <v>-10500</v>
      </c>
      <c r="G14009" t="str">
        <f>_xlfn.XLOOKUP(tbl_GL[[#This Row],[Account_key]],tbl_COA[Account_key],tbl_COA[Class],"Not Found")</f>
        <v>Assets</v>
      </c>
      <c r="H14009" t="str">
        <f>_xlfn.XLOOKUP(tbl_GL[[#This Row],[Account_key]],tbl_COA[Account_key],tbl_COA[SubClass],"Not Found")</f>
        <v>Assets</v>
      </c>
      <c r="I14009" t="str">
        <f>_xlfn.XLOOKUP(tbl_GL[[#This Row],[Account_key]],tbl_COA[Account_key],tbl_COA[SubClass2],"Not Found")</f>
        <v>Current Assets</v>
      </c>
      <c r="J14009" t="str">
        <f>_xlfn.XLOOKUP(tbl_GL[[#This Row],[Account_key]],tbl_COA[Account_key],tbl_COA[SubAccount],,0)</f>
        <v>Cash at Bank</v>
      </c>
      <c r="K14009">
        <f>YEAR(tbl_GL[[#This Row],[Date]])</f>
        <v>2018</v>
      </c>
    </row>
    <row r="14010" spans="1:11" hidden="1" x14ac:dyDescent="0.35">
      <c r="A14010">
        <v>509.1</v>
      </c>
      <c r="B14010" s="24">
        <v>43388</v>
      </c>
      <c r="C14010">
        <v>6</v>
      </c>
      <c r="D14010" s="13">
        <v>10</v>
      </c>
      <c r="E14010" s="13" t="s">
        <v>84</v>
      </c>
      <c r="F14010" s="17">
        <v>-18667</v>
      </c>
      <c r="G14010" t="str">
        <f>_xlfn.XLOOKUP(tbl_GL[[#This Row],[Account_key]],tbl_COA[Account_key],tbl_COA[Class],"Not Found")</f>
        <v>Assets</v>
      </c>
      <c r="H14010" t="str">
        <f>_xlfn.XLOOKUP(tbl_GL[[#This Row],[Account_key]],tbl_COA[Account_key],tbl_COA[SubClass],"Not Found")</f>
        <v>Assets</v>
      </c>
      <c r="I14010" t="str">
        <f>_xlfn.XLOOKUP(tbl_GL[[#This Row],[Account_key]],tbl_COA[Account_key],tbl_COA[SubClass2],"Not Found")</f>
        <v>Current Assets</v>
      </c>
      <c r="J14010" t="str">
        <f>_xlfn.XLOOKUP(tbl_GL[[#This Row],[Account_key]],tbl_COA[Account_key],tbl_COA[SubAccount],,0)</f>
        <v>Cash at Bank</v>
      </c>
      <c r="K14010">
        <f>YEAR(tbl_GL[[#This Row],[Date]])</f>
        <v>2018</v>
      </c>
    </row>
    <row r="14011" spans="1:11" hidden="1" x14ac:dyDescent="0.35">
      <c r="A14011">
        <v>509.2</v>
      </c>
      <c r="B14011" s="24">
        <v>43388</v>
      </c>
      <c r="C14011">
        <v>6</v>
      </c>
      <c r="D14011" s="13">
        <v>110</v>
      </c>
      <c r="E14011" s="13" t="s">
        <v>84</v>
      </c>
      <c r="F14011" s="17">
        <v>-18667</v>
      </c>
      <c r="G14011" t="str">
        <f>_xlfn.XLOOKUP(tbl_GL[[#This Row],[Account_key]],tbl_COA[Account_key],tbl_COA[Class],"Not Found")</f>
        <v>Liabilities and Owners Equity</v>
      </c>
      <c r="H14011" t="str">
        <f>_xlfn.XLOOKUP(tbl_GL[[#This Row],[Account_key]],tbl_COA[Account_key],tbl_COA[SubClass],"Not Found")</f>
        <v>Liabilities</v>
      </c>
      <c r="I14011" t="str">
        <f>_xlfn.XLOOKUP(tbl_GL[[#This Row],[Account_key]],tbl_COA[Account_key],tbl_COA[SubClass2],"Not Found")</f>
        <v>Current Liabilities</v>
      </c>
      <c r="J14011" t="str">
        <f>_xlfn.XLOOKUP(tbl_GL[[#This Row],[Account_key]],tbl_COA[Account_key],tbl_COA[SubAccount],,0)</f>
        <v>Trade Payables</v>
      </c>
      <c r="K14011">
        <f>YEAR(tbl_GL[[#This Row],[Date]])</f>
        <v>2018</v>
      </c>
    </row>
    <row r="14012" spans="1:11" hidden="1" x14ac:dyDescent="0.35">
      <c r="A14012">
        <v>510.1</v>
      </c>
      <c r="B14012" s="24">
        <v>43390</v>
      </c>
      <c r="C14012">
        <v>6</v>
      </c>
      <c r="D14012" s="13">
        <v>10</v>
      </c>
      <c r="E14012" s="13" t="s">
        <v>98</v>
      </c>
      <c r="F14012" s="17">
        <v>-1065</v>
      </c>
      <c r="G14012" t="str">
        <f>_xlfn.XLOOKUP(tbl_GL[[#This Row],[Account_key]],tbl_COA[Account_key],tbl_COA[Class],"Not Found")</f>
        <v>Assets</v>
      </c>
      <c r="H14012" t="str">
        <f>_xlfn.XLOOKUP(tbl_GL[[#This Row],[Account_key]],tbl_COA[Account_key],tbl_COA[SubClass],"Not Found")</f>
        <v>Assets</v>
      </c>
      <c r="I14012" t="str">
        <f>_xlfn.XLOOKUP(tbl_GL[[#This Row],[Account_key]],tbl_COA[Account_key],tbl_COA[SubClass2],"Not Found")</f>
        <v>Current Assets</v>
      </c>
      <c r="J14012" t="str">
        <f>_xlfn.XLOOKUP(tbl_GL[[#This Row],[Account_key]],tbl_COA[Account_key],tbl_COA[SubAccount],,0)</f>
        <v>Cash at Bank</v>
      </c>
      <c r="K14012">
        <f>YEAR(tbl_GL[[#This Row],[Date]])</f>
        <v>2018</v>
      </c>
    </row>
    <row r="14013" spans="1:11" hidden="1" x14ac:dyDescent="0.35">
      <c r="A14013">
        <v>510.2</v>
      </c>
      <c r="B14013" s="24">
        <v>43390</v>
      </c>
      <c r="C14013">
        <v>6</v>
      </c>
      <c r="D14013" s="13">
        <v>120</v>
      </c>
      <c r="E14013" s="13" t="s">
        <v>98</v>
      </c>
      <c r="F14013" s="17">
        <v>-1065</v>
      </c>
      <c r="G14013" t="str">
        <f>_xlfn.XLOOKUP(tbl_GL[[#This Row],[Account_key]],tbl_COA[Account_key],tbl_COA[Class],"Not Found")</f>
        <v>Liabilities and Owners Equity</v>
      </c>
      <c r="H14013" t="str">
        <f>_xlfn.XLOOKUP(tbl_GL[[#This Row],[Account_key]],tbl_COA[Account_key],tbl_COA[SubClass],"Not Found")</f>
        <v>Liabilities</v>
      </c>
      <c r="I14013" t="str">
        <f>_xlfn.XLOOKUP(tbl_GL[[#This Row],[Account_key]],tbl_COA[Account_key],tbl_COA[SubClass2],"Not Found")</f>
        <v>Current Liabilities</v>
      </c>
      <c r="J14013" t="str">
        <f>_xlfn.XLOOKUP(tbl_GL[[#This Row],[Account_key]],tbl_COA[Account_key],tbl_COA[SubAccount],,0)</f>
        <v>Accrued Expenses</v>
      </c>
      <c r="K14013">
        <f>YEAR(tbl_GL[[#This Row],[Date]])</f>
        <v>2018</v>
      </c>
    </row>
    <row r="14014" spans="1:11" hidden="1" x14ac:dyDescent="0.35">
      <c r="A14014">
        <v>511.1</v>
      </c>
      <c r="B14014" s="24">
        <v>43390</v>
      </c>
      <c r="C14014">
        <v>6</v>
      </c>
      <c r="D14014" s="13">
        <v>260</v>
      </c>
      <c r="E14014" s="13" t="s">
        <v>97</v>
      </c>
      <c r="F14014" s="17">
        <v>-1072</v>
      </c>
      <c r="G14014" t="str">
        <f>_xlfn.XLOOKUP(tbl_GL[[#This Row],[Account_key]],tbl_COA[Account_key],tbl_COA[Class],"Not Found")</f>
        <v>Operating account</v>
      </c>
      <c r="H14014" t="str">
        <f>_xlfn.XLOOKUP(tbl_GL[[#This Row],[Account_key]],tbl_COA[Account_key],tbl_COA[SubClass],"Not Found")</f>
        <v>Operating Expenses</v>
      </c>
      <c r="I14014" t="str">
        <f>_xlfn.XLOOKUP(tbl_GL[[#This Row],[Account_key]],tbl_COA[Account_key],tbl_COA[SubClass2],"Not Found")</f>
        <v>Marketing</v>
      </c>
      <c r="J14014" t="str">
        <f>_xlfn.XLOOKUP(tbl_GL[[#This Row],[Account_key]],tbl_COA[Account_key],tbl_COA[SubAccount],,0)</f>
        <v>Commissions</v>
      </c>
      <c r="K14014">
        <f>YEAR(tbl_GL[[#This Row],[Date]])</f>
        <v>2018</v>
      </c>
    </row>
    <row r="14015" spans="1:11" hidden="1" x14ac:dyDescent="0.35">
      <c r="A14015">
        <v>511.2</v>
      </c>
      <c r="B14015" s="24">
        <v>43390</v>
      </c>
      <c r="C14015">
        <v>6</v>
      </c>
      <c r="D14015" s="13">
        <v>120</v>
      </c>
      <c r="E14015" s="13" t="s">
        <v>97</v>
      </c>
      <c r="F14015" s="17">
        <v>1072</v>
      </c>
      <c r="G14015" t="str">
        <f>_xlfn.XLOOKUP(tbl_GL[[#This Row],[Account_key]],tbl_COA[Account_key],tbl_COA[Class],"Not Found")</f>
        <v>Liabilities and Owners Equity</v>
      </c>
      <c r="H14015" t="str">
        <f>_xlfn.XLOOKUP(tbl_GL[[#This Row],[Account_key]],tbl_COA[Account_key],tbl_COA[SubClass],"Not Found")</f>
        <v>Liabilities</v>
      </c>
      <c r="I14015" t="str">
        <f>_xlfn.XLOOKUP(tbl_GL[[#This Row],[Account_key]],tbl_COA[Account_key],tbl_COA[SubClass2],"Not Found")</f>
        <v>Current Liabilities</v>
      </c>
      <c r="J14015" t="str">
        <f>_xlfn.XLOOKUP(tbl_GL[[#This Row],[Account_key]],tbl_COA[Account_key],tbl_COA[SubAccount],,0)</f>
        <v>Accrued Expenses</v>
      </c>
      <c r="K14015">
        <f>YEAR(tbl_GL[[#This Row],[Date]])</f>
        <v>2018</v>
      </c>
    </row>
    <row r="14016" spans="1:11" hidden="1" x14ac:dyDescent="0.35">
      <c r="A14016">
        <v>512.1</v>
      </c>
      <c r="B14016" s="24">
        <v>43392</v>
      </c>
      <c r="C14016">
        <v>6</v>
      </c>
      <c r="D14016" s="13">
        <v>230</v>
      </c>
      <c r="E14016" s="13" t="s">
        <v>4</v>
      </c>
      <c r="F14016" s="17">
        <v>-900</v>
      </c>
      <c r="G14016" t="str">
        <f>_xlfn.XLOOKUP(tbl_GL[[#This Row],[Account_key]],tbl_COA[Account_key],tbl_COA[Class],"Not Found")</f>
        <v>Trading account</v>
      </c>
      <c r="H14016" t="str">
        <f>_xlfn.XLOOKUP(tbl_GL[[#This Row],[Account_key]],tbl_COA[Account_key],tbl_COA[SubClass],"Not Found")</f>
        <v>Cost of Sales</v>
      </c>
      <c r="I14016" t="str">
        <f>_xlfn.XLOOKUP(tbl_GL[[#This Row],[Account_key]],tbl_COA[Account_key],tbl_COA[SubClass2],"Not Found")</f>
        <v>Cost of Sales</v>
      </c>
      <c r="J14016" t="str">
        <f>_xlfn.XLOOKUP(tbl_GL[[#This Row],[Account_key]],tbl_COA[Account_key],tbl_COA[SubAccount],,0)</f>
        <v>Cost of Sales</v>
      </c>
      <c r="K14016">
        <f>YEAR(tbl_GL[[#This Row],[Date]])</f>
        <v>2018</v>
      </c>
    </row>
    <row r="14017" spans="1:11" hidden="1" x14ac:dyDescent="0.35">
      <c r="A14017">
        <v>512.20000000000005</v>
      </c>
      <c r="B14017" s="24">
        <v>43392</v>
      </c>
      <c r="C14017">
        <v>6</v>
      </c>
      <c r="D14017" s="13">
        <v>60</v>
      </c>
      <c r="E14017" s="13" t="s">
        <v>4</v>
      </c>
      <c r="F14017" s="17">
        <v>-900</v>
      </c>
      <c r="G14017" t="str">
        <f>_xlfn.XLOOKUP(tbl_GL[[#This Row],[Account_key]],tbl_COA[Account_key],tbl_COA[Class],"Not Found")</f>
        <v>Assets</v>
      </c>
      <c r="H14017" t="str">
        <f>_xlfn.XLOOKUP(tbl_GL[[#This Row],[Account_key]],tbl_COA[Account_key],tbl_COA[SubClass],"Not Found")</f>
        <v>Assets</v>
      </c>
      <c r="I14017" t="str">
        <f>_xlfn.XLOOKUP(tbl_GL[[#This Row],[Account_key]],tbl_COA[Account_key],tbl_COA[SubClass2],"Not Found")</f>
        <v>Current Assets</v>
      </c>
      <c r="J14017" t="str">
        <f>_xlfn.XLOOKUP(tbl_GL[[#This Row],[Account_key]],tbl_COA[Account_key],tbl_COA[SubAccount],,0)</f>
        <v>Inventory</v>
      </c>
      <c r="K14017">
        <f>YEAR(tbl_GL[[#This Row],[Date]])</f>
        <v>2018</v>
      </c>
    </row>
    <row r="14018" spans="1:11" hidden="1" x14ac:dyDescent="0.35">
      <c r="A14018">
        <v>513.1</v>
      </c>
      <c r="B14018" s="24">
        <v>43392</v>
      </c>
      <c r="C14018">
        <v>6</v>
      </c>
      <c r="D14018" s="13">
        <v>210</v>
      </c>
      <c r="E14018" s="13" t="s">
        <v>7</v>
      </c>
      <c r="F14018" s="17">
        <v>2061</v>
      </c>
      <c r="G14018" t="str">
        <f>_xlfn.XLOOKUP(tbl_GL[[#This Row],[Account_key]],tbl_COA[Account_key],tbl_COA[Class],"Not Found")</f>
        <v>Trading account</v>
      </c>
      <c r="H14018" t="str">
        <f>_xlfn.XLOOKUP(tbl_GL[[#This Row],[Account_key]],tbl_COA[Account_key],tbl_COA[SubClass],"Not Found")</f>
        <v>Sales</v>
      </c>
      <c r="I14018" t="str">
        <f>_xlfn.XLOOKUP(tbl_GL[[#This Row],[Account_key]],tbl_COA[Account_key],tbl_COA[SubClass2],"Not Found")</f>
        <v>Sales</v>
      </c>
      <c r="J14018" t="str">
        <f>_xlfn.XLOOKUP(tbl_GL[[#This Row],[Account_key]],tbl_COA[Account_key],tbl_COA[SubAccount],,0)</f>
        <v>Sales</v>
      </c>
      <c r="K14018">
        <f>YEAR(tbl_GL[[#This Row],[Date]])</f>
        <v>2018</v>
      </c>
    </row>
    <row r="14019" spans="1:11" hidden="1" x14ac:dyDescent="0.35">
      <c r="A14019">
        <v>513.20000000000005</v>
      </c>
      <c r="B14019" s="24">
        <v>43392</v>
      </c>
      <c r="C14019">
        <v>6</v>
      </c>
      <c r="D14019" s="13">
        <v>10</v>
      </c>
      <c r="E14019" s="13" t="s">
        <v>7</v>
      </c>
      <c r="F14019" s="17">
        <v>2061</v>
      </c>
      <c r="G14019" t="str">
        <f>_xlfn.XLOOKUP(tbl_GL[[#This Row],[Account_key]],tbl_COA[Account_key],tbl_COA[Class],"Not Found")</f>
        <v>Assets</v>
      </c>
      <c r="H14019" t="str">
        <f>_xlfn.XLOOKUP(tbl_GL[[#This Row],[Account_key]],tbl_COA[Account_key],tbl_COA[SubClass],"Not Found")</f>
        <v>Assets</v>
      </c>
      <c r="I14019" t="str">
        <f>_xlfn.XLOOKUP(tbl_GL[[#This Row],[Account_key]],tbl_COA[Account_key],tbl_COA[SubClass2],"Not Found")</f>
        <v>Current Assets</v>
      </c>
      <c r="J14019" t="str">
        <f>_xlfn.XLOOKUP(tbl_GL[[#This Row],[Account_key]],tbl_COA[Account_key],tbl_COA[SubAccount],,0)</f>
        <v>Cash at Bank</v>
      </c>
      <c r="K14019">
        <f>YEAR(tbl_GL[[#This Row],[Date]])</f>
        <v>2018</v>
      </c>
    </row>
    <row r="14020" spans="1:11" hidden="1" x14ac:dyDescent="0.35">
      <c r="A14020">
        <v>514.1</v>
      </c>
      <c r="B14020" s="24">
        <v>43392</v>
      </c>
      <c r="C14020">
        <v>6</v>
      </c>
      <c r="D14020" s="13">
        <v>230</v>
      </c>
      <c r="E14020" s="13" t="s">
        <v>4</v>
      </c>
      <c r="F14020" s="17">
        <v>-3449</v>
      </c>
      <c r="G14020" t="str">
        <f>_xlfn.XLOOKUP(tbl_GL[[#This Row],[Account_key]],tbl_COA[Account_key],tbl_COA[Class],"Not Found")</f>
        <v>Trading account</v>
      </c>
      <c r="H14020" t="str">
        <f>_xlfn.XLOOKUP(tbl_GL[[#This Row],[Account_key]],tbl_COA[Account_key],tbl_COA[SubClass],"Not Found")</f>
        <v>Cost of Sales</v>
      </c>
      <c r="I14020" t="str">
        <f>_xlfn.XLOOKUP(tbl_GL[[#This Row],[Account_key]],tbl_COA[Account_key],tbl_COA[SubClass2],"Not Found")</f>
        <v>Cost of Sales</v>
      </c>
      <c r="J14020" t="str">
        <f>_xlfn.XLOOKUP(tbl_GL[[#This Row],[Account_key]],tbl_COA[Account_key],tbl_COA[SubAccount],,0)</f>
        <v>Cost of Sales</v>
      </c>
      <c r="K14020">
        <f>YEAR(tbl_GL[[#This Row],[Date]])</f>
        <v>2018</v>
      </c>
    </row>
    <row r="14021" spans="1:11" hidden="1" x14ac:dyDescent="0.35">
      <c r="A14021">
        <v>514.20000000000005</v>
      </c>
      <c r="B14021" s="24">
        <v>43392</v>
      </c>
      <c r="C14021">
        <v>6</v>
      </c>
      <c r="D14021" s="13">
        <v>60</v>
      </c>
      <c r="E14021" s="13" t="s">
        <v>4</v>
      </c>
      <c r="F14021" s="17">
        <v>-3449</v>
      </c>
      <c r="G14021" t="str">
        <f>_xlfn.XLOOKUP(tbl_GL[[#This Row],[Account_key]],tbl_COA[Account_key],tbl_COA[Class],"Not Found")</f>
        <v>Assets</v>
      </c>
      <c r="H14021" t="str">
        <f>_xlfn.XLOOKUP(tbl_GL[[#This Row],[Account_key]],tbl_COA[Account_key],tbl_COA[SubClass],"Not Found")</f>
        <v>Assets</v>
      </c>
      <c r="I14021" t="str">
        <f>_xlfn.XLOOKUP(tbl_GL[[#This Row],[Account_key]],tbl_COA[Account_key],tbl_COA[SubClass2],"Not Found")</f>
        <v>Current Assets</v>
      </c>
      <c r="J14021" t="str">
        <f>_xlfn.XLOOKUP(tbl_GL[[#This Row],[Account_key]],tbl_COA[Account_key],tbl_COA[SubAccount],,0)</f>
        <v>Inventory</v>
      </c>
      <c r="K14021">
        <f>YEAR(tbl_GL[[#This Row],[Date]])</f>
        <v>2018</v>
      </c>
    </row>
    <row r="14022" spans="1:11" hidden="1" x14ac:dyDescent="0.35">
      <c r="A14022">
        <v>515.1</v>
      </c>
      <c r="B14022" s="24">
        <v>43392</v>
      </c>
      <c r="C14022">
        <v>6</v>
      </c>
      <c r="D14022" s="13">
        <v>210</v>
      </c>
      <c r="E14022" s="13" t="s">
        <v>8</v>
      </c>
      <c r="F14022" s="17">
        <v>8623</v>
      </c>
      <c r="G14022" t="str">
        <f>_xlfn.XLOOKUP(tbl_GL[[#This Row],[Account_key]],tbl_COA[Account_key],tbl_COA[Class],"Not Found")</f>
        <v>Trading account</v>
      </c>
      <c r="H14022" t="str">
        <f>_xlfn.XLOOKUP(tbl_GL[[#This Row],[Account_key]],tbl_COA[Account_key],tbl_COA[SubClass],"Not Found")</f>
        <v>Sales</v>
      </c>
      <c r="I14022" t="str">
        <f>_xlfn.XLOOKUP(tbl_GL[[#This Row],[Account_key]],tbl_COA[Account_key],tbl_COA[SubClass2],"Not Found")</f>
        <v>Sales</v>
      </c>
      <c r="J14022" t="str">
        <f>_xlfn.XLOOKUP(tbl_GL[[#This Row],[Account_key]],tbl_COA[Account_key],tbl_COA[SubAccount],,0)</f>
        <v>Sales</v>
      </c>
      <c r="K14022">
        <f>YEAR(tbl_GL[[#This Row],[Date]])</f>
        <v>2018</v>
      </c>
    </row>
    <row r="14023" spans="1:11" hidden="1" x14ac:dyDescent="0.35">
      <c r="A14023">
        <v>515.20000000000005</v>
      </c>
      <c r="B14023" s="24">
        <v>43392</v>
      </c>
      <c r="C14023">
        <v>6</v>
      </c>
      <c r="D14023" s="13">
        <v>30</v>
      </c>
      <c r="E14023" s="13" t="s">
        <v>8</v>
      </c>
      <c r="F14023" s="17">
        <v>8623</v>
      </c>
      <c r="G14023" t="str">
        <f>_xlfn.XLOOKUP(tbl_GL[[#This Row],[Account_key]],tbl_COA[Account_key],tbl_COA[Class],"Not Found")</f>
        <v>Assets</v>
      </c>
      <c r="H14023" t="str">
        <f>_xlfn.XLOOKUP(tbl_GL[[#This Row],[Account_key]],tbl_COA[Account_key],tbl_COA[SubClass],"Not Found")</f>
        <v>Assets</v>
      </c>
      <c r="I14023" t="str">
        <f>_xlfn.XLOOKUP(tbl_GL[[#This Row],[Account_key]],tbl_COA[Account_key],tbl_COA[SubClass2],"Not Found")</f>
        <v>Current Assets</v>
      </c>
      <c r="J14023" t="str">
        <f>_xlfn.XLOOKUP(tbl_GL[[#This Row],[Account_key]],tbl_COA[Account_key],tbl_COA[SubAccount],,0)</f>
        <v>Trade Receivables</v>
      </c>
      <c r="K14023">
        <f>YEAR(tbl_GL[[#This Row],[Date]])</f>
        <v>2018</v>
      </c>
    </row>
    <row r="14024" spans="1:11" hidden="1" x14ac:dyDescent="0.35">
      <c r="A14024">
        <v>516.1</v>
      </c>
      <c r="B14024" s="24">
        <v>43395</v>
      </c>
      <c r="C14024">
        <v>6</v>
      </c>
      <c r="D14024" s="13">
        <v>320</v>
      </c>
      <c r="E14024" s="13" t="s">
        <v>99</v>
      </c>
      <c r="F14024" s="17">
        <v>-29</v>
      </c>
      <c r="G14024" t="str">
        <f>_xlfn.XLOOKUP(tbl_GL[[#This Row],[Account_key]],tbl_COA[Account_key],tbl_COA[Class],"Not Found")</f>
        <v>Operating account</v>
      </c>
      <c r="H14024" t="str">
        <f>_xlfn.XLOOKUP(tbl_GL[[#This Row],[Account_key]],tbl_COA[Account_key],tbl_COA[SubClass],"Not Found")</f>
        <v>Operating Expenses</v>
      </c>
      <c r="I14024" t="str">
        <f>_xlfn.XLOOKUP(tbl_GL[[#This Row],[Account_key]],tbl_COA[Account_key],tbl_COA[SubClass2],"Not Found")</f>
        <v>Administration</v>
      </c>
      <c r="J14024" t="str">
        <f>_xlfn.XLOOKUP(tbl_GL[[#This Row],[Account_key]],tbl_COA[Account_key],tbl_COA[SubAccount],,0)</f>
        <v>Professional Services</v>
      </c>
      <c r="K14024">
        <f>YEAR(tbl_GL[[#This Row],[Date]])</f>
        <v>2018</v>
      </c>
    </row>
    <row r="14025" spans="1:11" hidden="1" x14ac:dyDescent="0.35">
      <c r="A14025">
        <v>516.20000000000005</v>
      </c>
      <c r="B14025" s="24">
        <v>43395</v>
      </c>
      <c r="C14025">
        <v>6</v>
      </c>
      <c r="D14025" s="13">
        <v>20</v>
      </c>
      <c r="E14025" s="13" t="s">
        <v>99</v>
      </c>
      <c r="F14025" s="17">
        <v>-29</v>
      </c>
      <c r="G14025" t="str">
        <f>_xlfn.XLOOKUP(tbl_GL[[#This Row],[Account_key]],tbl_COA[Account_key],tbl_COA[Class],"Not Found")</f>
        <v>Assets</v>
      </c>
      <c r="H14025" t="str">
        <f>_xlfn.XLOOKUP(tbl_GL[[#This Row],[Account_key]],tbl_COA[Account_key],tbl_COA[SubClass],"Not Found")</f>
        <v>Assets</v>
      </c>
      <c r="I14025" t="str">
        <f>_xlfn.XLOOKUP(tbl_GL[[#This Row],[Account_key]],tbl_COA[Account_key],tbl_COA[SubClass2],"Not Found")</f>
        <v>Current Assets</v>
      </c>
      <c r="J14025" t="str">
        <f>_xlfn.XLOOKUP(tbl_GL[[#This Row],[Account_key]],tbl_COA[Account_key],tbl_COA[SubAccount],,0)</f>
        <v>Cash in hand</v>
      </c>
      <c r="K14025">
        <f>YEAR(tbl_GL[[#This Row],[Date]])</f>
        <v>2018</v>
      </c>
    </row>
    <row r="14026" spans="1:11" hidden="1" x14ac:dyDescent="0.35">
      <c r="A14026">
        <v>517.1</v>
      </c>
      <c r="B14026" s="24">
        <v>43395</v>
      </c>
      <c r="C14026">
        <v>6</v>
      </c>
      <c r="D14026" s="13">
        <v>260</v>
      </c>
      <c r="E14026" s="13" t="s">
        <v>97</v>
      </c>
      <c r="F14026" s="17">
        <v>-1171</v>
      </c>
      <c r="G14026" t="str">
        <f>_xlfn.XLOOKUP(tbl_GL[[#This Row],[Account_key]],tbl_COA[Account_key],tbl_COA[Class],"Not Found")</f>
        <v>Operating account</v>
      </c>
      <c r="H14026" t="str">
        <f>_xlfn.XLOOKUP(tbl_GL[[#This Row],[Account_key]],tbl_COA[Account_key],tbl_COA[SubClass],"Not Found")</f>
        <v>Operating Expenses</v>
      </c>
      <c r="I14026" t="str">
        <f>_xlfn.XLOOKUP(tbl_GL[[#This Row],[Account_key]],tbl_COA[Account_key],tbl_COA[SubClass2],"Not Found")</f>
        <v>Marketing</v>
      </c>
      <c r="J14026" t="str">
        <f>_xlfn.XLOOKUP(tbl_GL[[#This Row],[Account_key]],tbl_COA[Account_key],tbl_COA[SubAccount],,0)</f>
        <v>Commissions</v>
      </c>
      <c r="K14026">
        <f>YEAR(tbl_GL[[#This Row],[Date]])</f>
        <v>2018</v>
      </c>
    </row>
    <row r="14027" spans="1:11" hidden="1" x14ac:dyDescent="0.35">
      <c r="A14027">
        <v>517.20000000000005</v>
      </c>
      <c r="B14027" s="24">
        <v>43395</v>
      </c>
      <c r="C14027">
        <v>6</v>
      </c>
      <c r="D14027" s="13">
        <v>120</v>
      </c>
      <c r="E14027" s="13" t="s">
        <v>97</v>
      </c>
      <c r="F14027" s="17">
        <v>1171</v>
      </c>
      <c r="G14027" t="str">
        <f>_xlfn.XLOOKUP(tbl_GL[[#This Row],[Account_key]],tbl_COA[Account_key],tbl_COA[Class],"Not Found")</f>
        <v>Liabilities and Owners Equity</v>
      </c>
      <c r="H14027" t="str">
        <f>_xlfn.XLOOKUP(tbl_GL[[#This Row],[Account_key]],tbl_COA[Account_key],tbl_COA[SubClass],"Not Found")</f>
        <v>Liabilities</v>
      </c>
      <c r="I14027" t="str">
        <f>_xlfn.XLOOKUP(tbl_GL[[#This Row],[Account_key]],tbl_COA[Account_key],tbl_COA[SubClass2],"Not Found")</f>
        <v>Current Liabilities</v>
      </c>
      <c r="J14027" t="str">
        <f>_xlfn.XLOOKUP(tbl_GL[[#This Row],[Account_key]],tbl_COA[Account_key],tbl_COA[SubAccount],,0)</f>
        <v>Accrued Expenses</v>
      </c>
      <c r="K14027">
        <f>YEAR(tbl_GL[[#This Row],[Date]])</f>
        <v>2018</v>
      </c>
    </row>
    <row r="14028" spans="1:11" hidden="1" x14ac:dyDescent="0.35">
      <c r="A14028">
        <v>518.1</v>
      </c>
      <c r="B14028" s="24">
        <v>43395</v>
      </c>
      <c r="C14028">
        <v>6</v>
      </c>
      <c r="D14028" s="13">
        <v>30</v>
      </c>
      <c r="E14028" s="13" t="s">
        <v>80</v>
      </c>
      <c r="F14028" s="17">
        <v>-8085</v>
      </c>
      <c r="G14028" t="str">
        <f>_xlfn.XLOOKUP(tbl_GL[[#This Row],[Account_key]],tbl_COA[Account_key],tbl_COA[Class],"Not Found")</f>
        <v>Assets</v>
      </c>
      <c r="H14028" t="str">
        <f>_xlfn.XLOOKUP(tbl_GL[[#This Row],[Account_key]],tbl_COA[Account_key],tbl_COA[SubClass],"Not Found")</f>
        <v>Assets</v>
      </c>
      <c r="I14028" t="str">
        <f>_xlfn.XLOOKUP(tbl_GL[[#This Row],[Account_key]],tbl_COA[Account_key],tbl_COA[SubClass2],"Not Found")</f>
        <v>Current Assets</v>
      </c>
      <c r="J14028" t="str">
        <f>_xlfn.XLOOKUP(tbl_GL[[#This Row],[Account_key]],tbl_COA[Account_key],tbl_COA[SubAccount],,0)</f>
        <v>Trade Receivables</v>
      </c>
      <c r="K14028">
        <f>YEAR(tbl_GL[[#This Row],[Date]])</f>
        <v>2018</v>
      </c>
    </row>
    <row r="14029" spans="1:11" hidden="1" x14ac:dyDescent="0.35">
      <c r="A14029">
        <v>518.20000000000005</v>
      </c>
      <c r="B14029" s="24">
        <v>43395</v>
      </c>
      <c r="C14029">
        <v>6</v>
      </c>
      <c r="D14029" s="13">
        <v>10</v>
      </c>
      <c r="E14029" s="13" t="s">
        <v>80</v>
      </c>
      <c r="F14029" s="17">
        <v>8085</v>
      </c>
      <c r="G14029" t="str">
        <f>_xlfn.XLOOKUP(tbl_GL[[#This Row],[Account_key]],tbl_COA[Account_key],tbl_COA[Class],"Not Found")</f>
        <v>Assets</v>
      </c>
      <c r="H14029" t="str">
        <f>_xlfn.XLOOKUP(tbl_GL[[#This Row],[Account_key]],tbl_COA[Account_key],tbl_COA[SubClass],"Not Found")</f>
        <v>Assets</v>
      </c>
      <c r="I14029" t="str">
        <f>_xlfn.XLOOKUP(tbl_GL[[#This Row],[Account_key]],tbl_COA[Account_key],tbl_COA[SubClass2],"Not Found")</f>
        <v>Current Assets</v>
      </c>
      <c r="J14029" t="str">
        <f>_xlfn.XLOOKUP(tbl_GL[[#This Row],[Account_key]],tbl_COA[Account_key],tbl_COA[SubAccount],,0)</f>
        <v>Cash at Bank</v>
      </c>
      <c r="K14029">
        <f>YEAR(tbl_GL[[#This Row],[Date]])</f>
        <v>2018</v>
      </c>
    </row>
    <row r="14030" spans="1:11" hidden="1" x14ac:dyDescent="0.35">
      <c r="A14030">
        <v>519.1</v>
      </c>
      <c r="B14030" s="24">
        <v>43397</v>
      </c>
      <c r="C14030">
        <v>6</v>
      </c>
      <c r="D14030" s="13">
        <v>10</v>
      </c>
      <c r="E14030" s="13" t="s">
        <v>98</v>
      </c>
      <c r="F14030" s="17">
        <v>-909</v>
      </c>
      <c r="G14030" t="str">
        <f>_xlfn.XLOOKUP(tbl_GL[[#This Row],[Account_key]],tbl_COA[Account_key],tbl_COA[Class],"Not Found")</f>
        <v>Assets</v>
      </c>
      <c r="H14030" t="str">
        <f>_xlfn.XLOOKUP(tbl_GL[[#This Row],[Account_key]],tbl_COA[Account_key],tbl_COA[SubClass],"Not Found")</f>
        <v>Assets</v>
      </c>
      <c r="I14030" t="str">
        <f>_xlfn.XLOOKUP(tbl_GL[[#This Row],[Account_key]],tbl_COA[Account_key],tbl_COA[SubClass2],"Not Found")</f>
        <v>Current Assets</v>
      </c>
      <c r="J14030" t="str">
        <f>_xlfn.XLOOKUP(tbl_GL[[#This Row],[Account_key]],tbl_COA[Account_key],tbl_COA[SubAccount],,0)</f>
        <v>Cash at Bank</v>
      </c>
      <c r="K14030">
        <f>YEAR(tbl_GL[[#This Row],[Date]])</f>
        <v>2018</v>
      </c>
    </row>
    <row r="14031" spans="1:11" hidden="1" x14ac:dyDescent="0.35">
      <c r="A14031">
        <v>519.20000000000005</v>
      </c>
      <c r="B14031" s="24">
        <v>43397</v>
      </c>
      <c r="C14031">
        <v>6</v>
      </c>
      <c r="D14031" s="13">
        <v>120</v>
      </c>
      <c r="E14031" s="13" t="s">
        <v>98</v>
      </c>
      <c r="F14031" s="17">
        <v>-909</v>
      </c>
      <c r="G14031" t="str">
        <f>_xlfn.XLOOKUP(tbl_GL[[#This Row],[Account_key]],tbl_COA[Account_key],tbl_COA[Class],"Not Found")</f>
        <v>Liabilities and Owners Equity</v>
      </c>
      <c r="H14031" t="str">
        <f>_xlfn.XLOOKUP(tbl_GL[[#This Row],[Account_key]],tbl_COA[Account_key],tbl_COA[SubClass],"Not Found")</f>
        <v>Liabilities</v>
      </c>
      <c r="I14031" t="str">
        <f>_xlfn.XLOOKUP(tbl_GL[[#This Row],[Account_key]],tbl_COA[Account_key],tbl_COA[SubClass2],"Not Found")</f>
        <v>Current Liabilities</v>
      </c>
      <c r="J14031" t="str">
        <f>_xlfn.XLOOKUP(tbl_GL[[#This Row],[Account_key]],tbl_COA[Account_key],tbl_COA[SubAccount],,0)</f>
        <v>Accrued Expenses</v>
      </c>
      <c r="K14031">
        <f>YEAR(tbl_GL[[#This Row],[Date]])</f>
        <v>2018</v>
      </c>
    </row>
    <row r="14032" spans="1:11" hidden="1" x14ac:dyDescent="0.35">
      <c r="A14032">
        <v>520.1</v>
      </c>
      <c r="B14032" s="24">
        <v>43397</v>
      </c>
      <c r="C14032">
        <v>6</v>
      </c>
      <c r="D14032" s="13">
        <v>310</v>
      </c>
      <c r="E14032" s="13" t="s">
        <v>97</v>
      </c>
      <c r="F14032" s="17">
        <v>-1216</v>
      </c>
      <c r="G14032" t="str">
        <f>_xlfn.XLOOKUP(tbl_GL[[#This Row],[Account_key]],tbl_COA[Account_key],tbl_COA[Class],"Not Found")</f>
        <v>Operating account</v>
      </c>
      <c r="H14032" t="str">
        <f>_xlfn.XLOOKUP(tbl_GL[[#This Row],[Account_key]],tbl_COA[Account_key],tbl_COA[SubClass],"Not Found")</f>
        <v>Operating Expenses</v>
      </c>
      <c r="I14032" t="str">
        <f>_xlfn.XLOOKUP(tbl_GL[[#This Row],[Account_key]],tbl_COA[Account_key],tbl_COA[SubClass2],"Not Found")</f>
        <v>Administration</v>
      </c>
      <c r="J14032" t="str">
        <f>_xlfn.XLOOKUP(tbl_GL[[#This Row],[Account_key]],tbl_COA[Account_key],tbl_COA[SubAccount],,0)</f>
        <v>Office Supplies</v>
      </c>
      <c r="K14032">
        <f>YEAR(tbl_GL[[#This Row],[Date]])</f>
        <v>2018</v>
      </c>
    </row>
    <row r="14033" spans="1:11" hidden="1" x14ac:dyDescent="0.35">
      <c r="A14033">
        <v>520.20000000000005</v>
      </c>
      <c r="B14033" s="24">
        <v>43397</v>
      </c>
      <c r="C14033">
        <v>6</v>
      </c>
      <c r="D14033" s="13">
        <v>120</v>
      </c>
      <c r="E14033" s="13" t="s">
        <v>97</v>
      </c>
      <c r="F14033" s="17">
        <v>1216</v>
      </c>
      <c r="G14033" t="str">
        <f>_xlfn.XLOOKUP(tbl_GL[[#This Row],[Account_key]],tbl_COA[Account_key],tbl_COA[Class],"Not Found")</f>
        <v>Liabilities and Owners Equity</v>
      </c>
      <c r="H14033" t="str">
        <f>_xlfn.XLOOKUP(tbl_GL[[#This Row],[Account_key]],tbl_COA[Account_key],tbl_COA[SubClass],"Not Found")</f>
        <v>Liabilities</v>
      </c>
      <c r="I14033" t="str">
        <f>_xlfn.XLOOKUP(tbl_GL[[#This Row],[Account_key]],tbl_COA[Account_key],tbl_COA[SubClass2],"Not Found")</f>
        <v>Current Liabilities</v>
      </c>
      <c r="J14033" t="str">
        <f>_xlfn.XLOOKUP(tbl_GL[[#This Row],[Account_key]],tbl_COA[Account_key],tbl_COA[SubAccount],,0)</f>
        <v>Accrued Expenses</v>
      </c>
      <c r="K14033">
        <f>YEAR(tbl_GL[[#This Row],[Date]])</f>
        <v>2018</v>
      </c>
    </row>
    <row r="14034" spans="1:11" hidden="1" x14ac:dyDescent="0.35">
      <c r="A14034">
        <v>521.1</v>
      </c>
      <c r="B14034" s="24">
        <v>43399</v>
      </c>
      <c r="C14034">
        <v>6</v>
      </c>
      <c r="D14034" s="13">
        <v>230</v>
      </c>
      <c r="E14034" s="13" t="s">
        <v>4</v>
      </c>
      <c r="F14034" s="17">
        <v>-931</v>
      </c>
      <c r="G14034" t="str">
        <f>_xlfn.XLOOKUP(tbl_GL[[#This Row],[Account_key]],tbl_COA[Account_key],tbl_COA[Class],"Not Found")</f>
        <v>Trading account</v>
      </c>
      <c r="H14034" t="str">
        <f>_xlfn.XLOOKUP(tbl_GL[[#This Row],[Account_key]],tbl_COA[Account_key],tbl_COA[SubClass],"Not Found")</f>
        <v>Cost of Sales</v>
      </c>
      <c r="I14034" t="str">
        <f>_xlfn.XLOOKUP(tbl_GL[[#This Row],[Account_key]],tbl_COA[Account_key],tbl_COA[SubClass2],"Not Found")</f>
        <v>Cost of Sales</v>
      </c>
      <c r="J14034" t="str">
        <f>_xlfn.XLOOKUP(tbl_GL[[#This Row],[Account_key]],tbl_COA[Account_key],tbl_COA[SubAccount],,0)</f>
        <v>Cost of Sales</v>
      </c>
      <c r="K14034">
        <f>YEAR(tbl_GL[[#This Row],[Date]])</f>
        <v>2018</v>
      </c>
    </row>
    <row r="14035" spans="1:11" hidden="1" x14ac:dyDescent="0.35">
      <c r="A14035">
        <v>521.20000000000005</v>
      </c>
      <c r="B14035" s="24">
        <v>43399</v>
      </c>
      <c r="C14035">
        <v>6</v>
      </c>
      <c r="D14035" s="13">
        <v>60</v>
      </c>
      <c r="E14035" s="13" t="s">
        <v>4</v>
      </c>
      <c r="F14035" s="17">
        <v>-931</v>
      </c>
      <c r="G14035" t="str">
        <f>_xlfn.XLOOKUP(tbl_GL[[#This Row],[Account_key]],tbl_COA[Account_key],tbl_COA[Class],"Not Found")</f>
        <v>Assets</v>
      </c>
      <c r="H14035" t="str">
        <f>_xlfn.XLOOKUP(tbl_GL[[#This Row],[Account_key]],tbl_COA[Account_key],tbl_COA[SubClass],"Not Found")</f>
        <v>Assets</v>
      </c>
      <c r="I14035" t="str">
        <f>_xlfn.XLOOKUP(tbl_GL[[#This Row],[Account_key]],tbl_COA[Account_key],tbl_COA[SubClass2],"Not Found")</f>
        <v>Current Assets</v>
      </c>
      <c r="J14035" t="str">
        <f>_xlfn.XLOOKUP(tbl_GL[[#This Row],[Account_key]],tbl_COA[Account_key],tbl_COA[SubAccount],,0)</f>
        <v>Inventory</v>
      </c>
      <c r="K14035">
        <f>YEAR(tbl_GL[[#This Row],[Date]])</f>
        <v>2018</v>
      </c>
    </row>
    <row r="14036" spans="1:11" hidden="1" x14ac:dyDescent="0.35">
      <c r="A14036">
        <v>522.1</v>
      </c>
      <c r="B14036" s="24">
        <v>43399</v>
      </c>
      <c r="C14036">
        <v>6</v>
      </c>
      <c r="D14036" s="13">
        <v>280</v>
      </c>
      <c r="E14036" s="13" t="s">
        <v>97</v>
      </c>
      <c r="F14036" s="17">
        <v>-1267</v>
      </c>
      <c r="G14036" t="str">
        <f>_xlfn.XLOOKUP(tbl_GL[[#This Row],[Account_key]],tbl_COA[Account_key],tbl_COA[Class],"Not Found")</f>
        <v>Operating account</v>
      </c>
      <c r="H14036" t="str">
        <f>_xlfn.XLOOKUP(tbl_GL[[#This Row],[Account_key]],tbl_COA[Account_key],tbl_COA[SubClass],"Not Found")</f>
        <v>Operating Expenses</v>
      </c>
      <c r="I14036" t="str">
        <f>_xlfn.XLOOKUP(tbl_GL[[#This Row],[Account_key]],tbl_COA[Account_key],tbl_COA[SubClass2],"Not Found")</f>
        <v>Marketing</v>
      </c>
      <c r="J14036" t="str">
        <f>_xlfn.XLOOKUP(tbl_GL[[#This Row],[Account_key]],tbl_COA[Account_key],tbl_COA[SubAccount],,0)</f>
        <v>Advertisements</v>
      </c>
      <c r="K14036">
        <f>YEAR(tbl_GL[[#This Row],[Date]])</f>
        <v>2018</v>
      </c>
    </row>
    <row r="14037" spans="1:11" hidden="1" x14ac:dyDescent="0.35">
      <c r="A14037">
        <v>522.20000000000005</v>
      </c>
      <c r="B14037" s="24">
        <v>43399</v>
      </c>
      <c r="C14037">
        <v>6</v>
      </c>
      <c r="D14037" s="13">
        <v>120</v>
      </c>
      <c r="E14037" s="13" t="s">
        <v>97</v>
      </c>
      <c r="F14037" s="17">
        <v>1267</v>
      </c>
      <c r="G14037" t="str">
        <f>_xlfn.XLOOKUP(tbl_GL[[#This Row],[Account_key]],tbl_COA[Account_key],tbl_COA[Class],"Not Found")</f>
        <v>Liabilities and Owners Equity</v>
      </c>
      <c r="H14037" t="str">
        <f>_xlfn.XLOOKUP(tbl_GL[[#This Row],[Account_key]],tbl_COA[Account_key],tbl_COA[SubClass],"Not Found")</f>
        <v>Liabilities</v>
      </c>
      <c r="I14037" t="str">
        <f>_xlfn.XLOOKUP(tbl_GL[[#This Row],[Account_key]],tbl_COA[Account_key],tbl_COA[SubClass2],"Not Found")</f>
        <v>Current Liabilities</v>
      </c>
      <c r="J14037" t="str">
        <f>_xlfn.XLOOKUP(tbl_GL[[#This Row],[Account_key]],tbl_COA[Account_key],tbl_COA[SubAccount],,0)</f>
        <v>Accrued Expenses</v>
      </c>
      <c r="K14037">
        <f>YEAR(tbl_GL[[#This Row],[Date]])</f>
        <v>2018</v>
      </c>
    </row>
    <row r="14038" spans="1:11" hidden="1" x14ac:dyDescent="0.35">
      <c r="A14038">
        <v>523.1</v>
      </c>
      <c r="B14038" s="24">
        <v>43399</v>
      </c>
      <c r="C14038">
        <v>6</v>
      </c>
      <c r="D14038" s="13">
        <v>210</v>
      </c>
      <c r="E14038" s="13" t="s">
        <v>7</v>
      </c>
      <c r="F14038" s="17">
        <v>2132</v>
      </c>
      <c r="G14038" t="str">
        <f>_xlfn.XLOOKUP(tbl_GL[[#This Row],[Account_key]],tbl_COA[Account_key],tbl_COA[Class],"Not Found")</f>
        <v>Trading account</v>
      </c>
      <c r="H14038" t="str">
        <f>_xlfn.XLOOKUP(tbl_GL[[#This Row],[Account_key]],tbl_COA[Account_key],tbl_COA[SubClass],"Not Found")</f>
        <v>Sales</v>
      </c>
      <c r="I14038" t="str">
        <f>_xlfn.XLOOKUP(tbl_GL[[#This Row],[Account_key]],tbl_COA[Account_key],tbl_COA[SubClass2],"Not Found")</f>
        <v>Sales</v>
      </c>
      <c r="J14038" t="str">
        <f>_xlfn.XLOOKUP(tbl_GL[[#This Row],[Account_key]],tbl_COA[Account_key],tbl_COA[SubAccount],,0)</f>
        <v>Sales</v>
      </c>
      <c r="K14038">
        <f>YEAR(tbl_GL[[#This Row],[Date]])</f>
        <v>2018</v>
      </c>
    </row>
    <row r="14039" spans="1:11" hidden="1" x14ac:dyDescent="0.35">
      <c r="A14039">
        <v>523.20000000000005</v>
      </c>
      <c r="B14039" s="24">
        <v>43399</v>
      </c>
      <c r="C14039">
        <v>6</v>
      </c>
      <c r="D14039" s="13">
        <v>10</v>
      </c>
      <c r="E14039" s="13" t="s">
        <v>7</v>
      </c>
      <c r="F14039" s="17">
        <v>2132</v>
      </c>
      <c r="G14039" t="str">
        <f>_xlfn.XLOOKUP(tbl_GL[[#This Row],[Account_key]],tbl_COA[Account_key],tbl_COA[Class],"Not Found")</f>
        <v>Assets</v>
      </c>
      <c r="H14039" t="str">
        <f>_xlfn.XLOOKUP(tbl_GL[[#This Row],[Account_key]],tbl_COA[Account_key],tbl_COA[SubClass],"Not Found")</f>
        <v>Assets</v>
      </c>
      <c r="I14039" t="str">
        <f>_xlfn.XLOOKUP(tbl_GL[[#This Row],[Account_key]],tbl_COA[Account_key],tbl_COA[SubClass2],"Not Found")</f>
        <v>Current Assets</v>
      </c>
      <c r="J14039" t="str">
        <f>_xlfn.XLOOKUP(tbl_GL[[#This Row],[Account_key]],tbl_COA[Account_key],tbl_COA[SubAccount],,0)</f>
        <v>Cash at Bank</v>
      </c>
      <c r="K14039">
        <f>YEAR(tbl_GL[[#This Row],[Date]])</f>
        <v>2018</v>
      </c>
    </row>
    <row r="14040" spans="1:11" hidden="1" x14ac:dyDescent="0.35">
      <c r="A14040">
        <v>524.1</v>
      </c>
      <c r="B14040" s="24">
        <v>43399</v>
      </c>
      <c r="C14040">
        <v>6</v>
      </c>
      <c r="D14040" s="13">
        <v>230</v>
      </c>
      <c r="E14040" s="13" t="s">
        <v>4</v>
      </c>
      <c r="F14040" s="17">
        <v>-3445</v>
      </c>
      <c r="G14040" t="str">
        <f>_xlfn.XLOOKUP(tbl_GL[[#This Row],[Account_key]],tbl_COA[Account_key],tbl_COA[Class],"Not Found")</f>
        <v>Trading account</v>
      </c>
      <c r="H14040" t="str">
        <f>_xlfn.XLOOKUP(tbl_GL[[#This Row],[Account_key]],tbl_COA[Account_key],tbl_COA[SubClass],"Not Found")</f>
        <v>Cost of Sales</v>
      </c>
      <c r="I14040" t="str">
        <f>_xlfn.XLOOKUP(tbl_GL[[#This Row],[Account_key]],tbl_COA[Account_key],tbl_COA[SubClass2],"Not Found")</f>
        <v>Cost of Sales</v>
      </c>
      <c r="J14040" t="str">
        <f>_xlfn.XLOOKUP(tbl_GL[[#This Row],[Account_key]],tbl_COA[Account_key],tbl_COA[SubAccount],,0)</f>
        <v>Cost of Sales</v>
      </c>
      <c r="K14040">
        <f>YEAR(tbl_GL[[#This Row],[Date]])</f>
        <v>2018</v>
      </c>
    </row>
    <row r="14041" spans="1:11" hidden="1" x14ac:dyDescent="0.35">
      <c r="A14041">
        <v>524.20000000000005</v>
      </c>
      <c r="B14041" s="24">
        <v>43399</v>
      </c>
      <c r="C14041">
        <v>6</v>
      </c>
      <c r="D14041" s="13">
        <v>60</v>
      </c>
      <c r="E14041" s="13" t="s">
        <v>4</v>
      </c>
      <c r="F14041" s="17">
        <v>-3445</v>
      </c>
      <c r="G14041" t="str">
        <f>_xlfn.XLOOKUP(tbl_GL[[#This Row],[Account_key]],tbl_COA[Account_key],tbl_COA[Class],"Not Found")</f>
        <v>Assets</v>
      </c>
      <c r="H14041" t="str">
        <f>_xlfn.XLOOKUP(tbl_GL[[#This Row],[Account_key]],tbl_COA[Account_key],tbl_COA[SubClass],"Not Found")</f>
        <v>Assets</v>
      </c>
      <c r="I14041" t="str">
        <f>_xlfn.XLOOKUP(tbl_GL[[#This Row],[Account_key]],tbl_COA[Account_key],tbl_COA[SubClass2],"Not Found")</f>
        <v>Current Assets</v>
      </c>
      <c r="J14041" t="str">
        <f>_xlfn.XLOOKUP(tbl_GL[[#This Row],[Account_key]],tbl_COA[Account_key],tbl_COA[SubAccount],,0)</f>
        <v>Inventory</v>
      </c>
      <c r="K14041">
        <f>YEAR(tbl_GL[[#This Row],[Date]])</f>
        <v>2018</v>
      </c>
    </row>
    <row r="14042" spans="1:11" hidden="1" x14ac:dyDescent="0.35">
      <c r="A14042">
        <v>525.1</v>
      </c>
      <c r="B14042" s="24">
        <v>43399</v>
      </c>
      <c r="C14042">
        <v>6</v>
      </c>
      <c r="D14042" s="13">
        <v>210</v>
      </c>
      <c r="E14042" s="13" t="s">
        <v>8</v>
      </c>
      <c r="F14042" s="17">
        <v>8612</v>
      </c>
      <c r="G14042" t="str">
        <f>_xlfn.XLOOKUP(tbl_GL[[#This Row],[Account_key]],tbl_COA[Account_key],tbl_COA[Class],"Not Found")</f>
        <v>Trading account</v>
      </c>
      <c r="H14042" t="str">
        <f>_xlfn.XLOOKUP(tbl_GL[[#This Row],[Account_key]],tbl_COA[Account_key],tbl_COA[SubClass],"Not Found")</f>
        <v>Sales</v>
      </c>
      <c r="I14042" t="str">
        <f>_xlfn.XLOOKUP(tbl_GL[[#This Row],[Account_key]],tbl_COA[Account_key],tbl_COA[SubClass2],"Not Found")</f>
        <v>Sales</v>
      </c>
      <c r="J14042" t="str">
        <f>_xlfn.XLOOKUP(tbl_GL[[#This Row],[Account_key]],tbl_COA[Account_key],tbl_COA[SubAccount],,0)</f>
        <v>Sales</v>
      </c>
      <c r="K14042">
        <f>YEAR(tbl_GL[[#This Row],[Date]])</f>
        <v>2018</v>
      </c>
    </row>
    <row r="14043" spans="1:11" hidden="1" x14ac:dyDescent="0.35">
      <c r="A14043">
        <v>525.20000000000005</v>
      </c>
      <c r="B14043" s="24">
        <v>43399</v>
      </c>
      <c r="C14043">
        <v>6</v>
      </c>
      <c r="D14043" s="13">
        <v>30</v>
      </c>
      <c r="E14043" s="13" t="s">
        <v>8</v>
      </c>
      <c r="F14043" s="17">
        <v>8612</v>
      </c>
      <c r="G14043" t="str">
        <f>_xlfn.XLOOKUP(tbl_GL[[#This Row],[Account_key]],tbl_COA[Account_key],tbl_COA[Class],"Not Found")</f>
        <v>Assets</v>
      </c>
      <c r="H14043" t="str">
        <f>_xlfn.XLOOKUP(tbl_GL[[#This Row],[Account_key]],tbl_COA[Account_key],tbl_COA[SubClass],"Not Found")</f>
        <v>Assets</v>
      </c>
      <c r="I14043" t="str">
        <f>_xlfn.XLOOKUP(tbl_GL[[#This Row],[Account_key]],tbl_COA[Account_key],tbl_COA[SubClass2],"Not Found")</f>
        <v>Current Assets</v>
      </c>
      <c r="J14043" t="str">
        <f>_xlfn.XLOOKUP(tbl_GL[[#This Row],[Account_key]],tbl_COA[Account_key],tbl_COA[SubAccount],,0)</f>
        <v>Trade Receivables</v>
      </c>
      <c r="K14043">
        <f>YEAR(tbl_GL[[#This Row],[Date]])</f>
        <v>2018</v>
      </c>
    </row>
    <row r="14044" spans="1:11" hidden="1" x14ac:dyDescent="0.35">
      <c r="A14044">
        <v>526.1</v>
      </c>
      <c r="B14044" s="24">
        <v>43400</v>
      </c>
      <c r="C14044">
        <v>6</v>
      </c>
      <c r="D14044" s="13">
        <v>10</v>
      </c>
      <c r="E14044" s="13" t="s">
        <v>98</v>
      </c>
      <c r="F14044" s="17">
        <v>-722</v>
      </c>
      <c r="G14044" t="str">
        <f>_xlfn.XLOOKUP(tbl_GL[[#This Row],[Account_key]],tbl_COA[Account_key],tbl_COA[Class],"Not Found")</f>
        <v>Assets</v>
      </c>
      <c r="H14044" t="str">
        <f>_xlfn.XLOOKUP(tbl_GL[[#This Row],[Account_key]],tbl_COA[Account_key],tbl_COA[SubClass],"Not Found")</f>
        <v>Assets</v>
      </c>
      <c r="I14044" t="str">
        <f>_xlfn.XLOOKUP(tbl_GL[[#This Row],[Account_key]],tbl_COA[Account_key],tbl_COA[SubClass2],"Not Found")</f>
        <v>Current Assets</v>
      </c>
      <c r="J14044" t="str">
        <f>_xlfn.XLOOKUP(tbl_GL[[#This Row],[Account_key]],tbl_COA[Account_key],tbl_COA[SubAccount],,0)</f>
        <v>Cash at Bank</v>
      </c>
      <c r="K14044">
        <f>YEAR(tbl_GL[[#This Row],[Date]])</f>
        <v>2018</v>
      </c>
    </row>
    <row r="14045" spans="1:11" hidden="1" x14ac:dyDescent="0.35">
      <c r="A14045">
        <v>526.20000000000005</v>
      </c>
      <c r="B14045" s="24">
        <v>43400</v>
      </c>
      <c r="C14045">
        <v>6</v>
      </c>
      <c r="D14045" s="13">
        <v>120</v>
      </c>
      <c r="E14045" s="13" t="s">
        <v>98</v>
      </c>
      <c r="F14045" s="17">
        <v>-722</v>
      </c>
      <c r="G14045" t="str">
        <f>_xlfn.XLOOKUP(tbl_GL[[#This Row],[Account_key]],tbl_COA[Account_key],tbl_COA[Class],"Not Found")</f>
        <v>Liabilities and Owners Equity</v>
      </c>
      <c r="H14045" t="str">
        <f>_xlfn.XLOOKUP(tbl_GL[[#This Row],[Account_key]],tbl_COA[Account_key],tbl_COA[SubClass],"Not Found")</f>
        <v>Liabilities</v>
      </c>
      <c r="I14045" t="str">
        <f>_xlfn.XLOOKUP(tbl_GL[[#This Row],[Account_key]],tbl_COA[Account_key],tbl_COA[SubClass2],"Not Found")</f>
        <v>Current Liabilities</v>
      </c>
      <c r="J14045" t="str">
        <f>_xlfn.XLOOKUP(tbl_GL[[#This Row],[Account_key]],tbl_COA[Account_key],tbl_COA[SubAccount],,0)</f>
        <v>Accrued Expenses</v>
      </c>
      <c r="K14045">
        <f>YEAR(tbl_GL[[#This Row],[Date]])</f>
        <v>2018</v>
      </c>
    </row>
    <row r="14046" spans="1:11" hidden="1" x14ac:dyDescent="0.35">
      <c r="A14046">
        <v>527.1</v>
      </c>
      <c r="B14046" s="24">
        <v>43400</v>
      </c>
      <c r="C14046">
        <v>6</v>
      </c>
      <c r="D14046" s="13">
        <v>10</v>
      </c>
      <c r="E14046" s="13" t="s">
        <v>98</v>
      </c>
      <c r="F14046" s="17">
        <v>-861</v>
      </c>
      <c r="G14046" t="str">
        <f>_xlfn.XLOOKUP(tbl_GL[[#This Row],[Account_key]],tbl_COA[Account_key],tbl_COA[Class],"Not Found")</f>
        <v>Assets</v>
      </c>
      <c r="H14046" t="str">
        <f>_xlfn.XLOOKUP(tbl_GL[[#This Row],[Account_key]],tbl_COA[Account_key],tbl_COA[SubClass],"Not Found")</f>
        <v>Assets</v>
      </c>
      <c r="I14046" t="str">
        <f>_xlfn.XLOOKUP(tbl_GL[[#This Row],[Account_key]],tbl_COA[Account_key],tbl_COA[SubClass2],"Not Found")</f>
        <v>Current Assets</v>
      </c>
      <c r="J14046" t="str">
        <f>_xlfn.XLOOKUP(tbl_GL[[#This Row],[Account_key]],tbl_COA[Account_key],tbl_COA[SubAccount],,0)</f>
        <v>Cash at Bank</v>
      </c>
      <c r="K14046">
        <f>YEAR(tbl_GL[[#This Row],[Date]])</f>
        <v>2018</v>
      </c>
    </row>
    <row r="14047" spans="1:11" hidden="1" x14ac:dyDescent="0.35">
      <c r="A14047">
        <v>527.20000000000005</v>
      </c>
      <c r="B14047" s="24">
        <v>43400</v>
      </c>
      <c r="C14047">
        <v>6</v>
      </c>
      <c r="D14047" s="13">
        <v>120</v>
      </c>
      <c r="E14047" s="13" t="s">
        <v>98</v>
      </c>
      <c r="F14047" s="17">
        <v>-861</v>
      </c>
      <c r="G14047" t="str">
        <f>_xlfn.XLOOKUP(tbl_GL[[#This Row],[Account_key]],tbl_COA[Account_key],tbl_COA[Class],"Not Found")</f>
        <v>Liabilities and Owners Equity</v>
      </c>
      <c r="H14047" t="str">
        <f>_xlfn.XLOOKUP(tbl_GL[[#This Row],[Account_key]],tbl_COA[Account_key],tbl_COA[SubClass],"Not Found")</f>
        <v>Liabilities</v>
      </c>
      <c r="I14047" t="str">
        <f>_xlfn.XLOOKUP(tbl_GL[[#This Row],[Account_key]],tbl_COA[Account_key],tbl_COA[SubClass2],"Not Found")</f>
        <v>Current Liabilities</v>
      </c>
      <c r="J14047" t="str">
        <f>_xlfn.XLOOKUP(tbl_GL[[#This Row],[Account_key]],tbl_COA[Account_key],tbl_COA[SubAccount],,0)</f>
        <v>Accrued Expenses</v>
      </c>
      <c r="K14047">
        <f>YEAR(tbl_GL[[#This Row],[Date]])</f>
        <v>2018</v>
      </c>
    </row>
    <row r="14048" spans="1:11" hidden="1" x14ac:dyDescent="0.35">
      <c r="A14048">
        <v>528.1</v>
      </c>
      <c r="B14048" s="24">
        <v>43402</v>
      </c>
      <c r="C14048">
        <v>6</v>
      </c>
      <c r="D14048" s="13">
        <v>230</v>
      </c>
      <c r="E14048" s="13" t="s">
        <v>4</v>
      </c>
      <c r="F14048" s="17">
        <v>-249</v>
      </c>
      <c r="G14048" t="str">
        <f>_xlfn.XLOOKUP(tbl_GL[[#This Row],[Account_key]],tbl_COA[Account_key],tbl_COA[Class],"Not Found")</f>
        <v>Trading account</v>
      </c>
      <c r="H14048" t="str">
        <f>_xlfn.XLOOKUP(tbl_GL[[#This Row],[Account_key]],tbl_COA[Account_key],tbl_COA[SubClass],"Not Found")</f>
        <v>Cost of Sales</v>
      </c>
      <c r="I14048" t="str">
        <f>_xlfn.XLOOKUP(tbl_GL[[#This Row],[Account_key]],tbl_COA[Account_key],tbl_COA[SubClass2],"Not Found")</f>
        <v>Cost of Sales</v>
      </c>
      <c r="J14048" t="str">
        <f>_xlfn.XLOOKUP(tbl_GL[[#This Row],[Account_key]],tbl_COA[Account_key],tbl_COA[SubAccount],,0)</f>
        <v>Cost of Sales</v>
      </c>
      <c r="K14048">
        <f>YEAR(tbl_GL[[#This Row],[Date]])</f>
        <v>2018</v>
      </c>
    </row>
    <row r="14049" spans="1:11" hidden="1" x14ac:dyDescent="0.35">
      <c r="A14049">
        <v>528.20000000000005</v>
      </c>
      <c r="B14049" s="24">
        <v>43402</v>
      </c>
      <c r="C14049">
        <v>6</v>
      </c>
      <c r="D14049" s="13">
        <v>60</v>
      </c>
      <c r="E14049" s="13" t="s">
        <v>4</v>
      </c>
      <c r="F14049" s="17">
        <v>-249</v>
      </c>
      <c r="G14049" t="str">
        <f>_xlfn.XLOOKUP(tbl_GL[[#This Row],[Account_key]],tbl_COA[Account_key],tbl_COA[Class],"Not Found")</f>
        <v>Assets</v>
      </c>
      <c r="H14049" t="str">
        <f>_xlfn.XLOOKUP(tbl_GL[[#This Row],[Account_key]],tbl_COA[Account_key],tbl_COA[SubClass],"Not Found")</f>
        <v>Assets</v>
      </c>
      <c r="I14049" t="str">
        <f>_xlfn.XLOOKUP(tbl_GL[[#This Row],[Account_key]],tbl_COA[Account_key],tbl_COA[SubClass2],"Not Found")</f>
        <v>Current Assets</v>
      </c>
      <c r="J14049" t="str">
        <f>_xlfn.XLOOKUP(tbl_GL[[#This Row],[Account_key]],tbl_COA[Account_key],tbl_COA[SubAccount],,0)</f>
        <v>Inventory</v>
      </c>
      <c r="K14049">
        <f>YEAR(tbl_GL[[#This Row],[Date]])</f>
        <v>2018</v>
      </c>
    </row>
    <row r="14050" spans="1:11" hidden="1" x14ac:dyDescent="0.35">
      <c r="A14050">
        <v>529.1</v>
      </c>
      <c r="B14050" s="24">
        <v>43402</v>
      </c>
      <c r="C14050">
        <v>6</v>
      </c>
      <c r="D14050" s="13">
        <v>210</v>
      </c>
      <c r="E14050" s="13" t="s">
        <v>8</v>
      </c>
      <c r="F14050" s="17">
        <v>622</v>
      </c>
      <c r="G14050" t="str">
        <f>_xlfn.XLOOKUP(tbl_GL[[#This Row],[Account_key]],tbl_COA[Account_key],tbl_COA[Class],"Not Found")</f>
        <v>Trading account</v>
      </c>
      <c r="H14050" t="str">
        <f>_xlfn.XLOOKUP(tbl_GL[[#This Row],[Account_key]],tbl_COA[Account_key],tbl_COA[SubClass],"Not Found")</f>
        <v>Sales</v>
      </c>
      <c r="I14050" t="str">
        <f>_xlfn.XLOOKUP(tbl_GL[[#This Row],[Account_key]],tbl_COA[Account_key],tbl_COA[SubClass2],"Not Found")</f>
        <v>Sales</v>
      </c>
      <c r="J14050" t="str">
        <f>_xlfn.XLOOKUP(tbl_GL[[#This Row],[Account_key]],tbl_COA[Account_key],tbl_COA[SubAccount],,0)</f>
        <v>Sales</v>
      </c>
      <c r="K14050">
        <f>YEAR(tbl_GL[[#This Row],[Date]])</f>
        <v>2018</v>
      </c>
    </row>
    <row r="14051" spans="1:11" hidden="1" x14ac:dyDescent="0.35">
      <c r="A14051">
        <v>529.20000000000005</v>
      </c>
      <c r="B14051" s="24">
        <v>43402</v>
      </c>
      <c r="C14051">
        <v>6</v>
      </c>
      <c r="D14051" s="13">
        <v>30</v>
      </c>
      <c r="E14051" s="13" t="s">
        <v>8</v>
      </c>
      <c r="F14051" s="17">
        <v>622</v>
      </c>
      <c r="G14051" t="str">
        <f>_xlfn.XLOOKUP(tbl_GL[[#This Row],[Account_key]],tbl_COA[Account_key],tbl_COA[Class],"Not Found")</f>
        <v>Assets</v>
      </c>
      <c r="H14051" t="str">
        <f>_xlfn.XLOOKUP(tbl_GL[[#This Row],[Account_key]],tbl_COA[Account_key],tbl_COA[SubClass],"Not Found")</f>
        <v>Assets</v>
      </c>
      <c r="I14051" t="str">
        <f>_xlfn.XLOOKUP(tbl_GL[[#This Row],[Account_key]],tbl_COA[Account_key],tbl_COA[SubClass2],"Not Found")</f>
        <v>Current Assets</v>
      </c>
      <c r="J14051" t="str">
        <f>_xlfn.XLOOKUP(tbl_GL[[#This Row],[Account_key]],tbl_COA[Account_key],tbl_COA[SubAccount],,0)</f>
        <v>Trade Receivables</v>
      </c>
      <c r="K14051">
        <f>YEAR(tbl_GL[[#This Row],[Date]])</f>
        <v>2018</v>
      </c>
    </row>
    <row r="14052" spans="1:11" hidden="1" x14ac:dyDescent="0.35">
      <c r="A14052">
        <v>530.1</v>
      </c>
      <c r="B14052" s="24">
        <v>43402</v>
      </c>
      <c r="C14052">
        <v>6</v>
      </c>
      <c r="D14052" s="13">
        <v>300</v>
      </c>
      <c r="E14052" s="13" t="s">
        <v>97</v>
      </c>
      <c r="F14052" s="17">
        <v>-1155</v>
      </c>
      <c r="G14052" t="str">
        <f>_xlfn.XLOOKUP(tbl_GL[[#This Row],[Account_key]],tbl_COA[Account_key],tbl_COA[Class],"Not Found")</f>
        <v>Operating account</v>
      </c>
      <c r="H14052" t="str">
        <f>_xlfn.XLOOKUP(tbl_GL[[#This Row],[Account_key]],tbl_COA[Account_key],tbl_COA[SubClass],"Not Found")</f>
        <v>Operating Expenses</v>
      </c>
      <c r="I14052" t="str">
        <f>_xlfn.XLOOKUP(tbl_GL[[#This Row],[Account_key]],tbl_COA[Account_key],tbl_COA[SubClass2],"Not Found")</f>
        <v>Administration</v>
      </c>
      <c r="J14052" t="str">
        <f>_xlfn.XLOOKUP(tbl_GL[[#This Row],[Account_key]],tbl_COA[Account_key],tbl_COA[SubAccount],,0)</f>
        <v>Entertainment</v>
      </c>
      <c r="K14052">
        <f>YEAR(tbl_GL[[#This Row],[Date]])</f>
        <v>2018</v>
      </c>
    </row>
    <row r="14053" spans="1:11" hidden="1" x14ac:dyDescent="0.35">
      <c r="A14053">
        <v>530.20000000000005</v>
      </c>
      <c r="B14053" s="24">
        <v>43402</v>
      </c>
      <c r="C14053">
        <v>6</v>
      </c>
      <c r="D14053" s="13">
        <v>120</v>
      </c>
      <c r="E14053" s="13" t="s">
        <v>97</v>
      </c>
      <c r="F14053" s="17">
        <v>1155</v>
      </c>
      <c r="G14053" t="str">
        <f>_xlfn.XLOOKUP(tbl_GL[[#This Row],[Account_key]],tbl_COA[Account_key],tbl_COA[Class],"Not Found")</f>
        <v>Liabilities and Owners Equity</v>
      </c>
      <c r="H14053" t="str">
        <f>_xlfn.XLOOKUP(tbl_GL[[#This Row],[Account_key]],tbl_COA[Account_key],tbl_COA[SubClass],"Not Found")</f>
        <v>Liabilities</v>
      </c>
      <c r="I14053" t="str">
        <f>_xlfn.XLOOKUP(tbl_GL[[#This Row],[Account_key]],tbl_COA[Account_key],tbl_COA[SubClass2],"Not Found")</f>
        <v>Current Liabilities</v>
      </c>
      <c r="J14053" t="str">
        <f>_xlfn.XLOOKUP(tbl_GL[[#This Row],[Account_key]],tbl_COA[Account_key],tbl_COA[SubAccount],,0)</f>
        <v>Accrued Expenses</v>
      </c>
      <c r="K14053">
        <f>YEAR(tbl_GL[[#This Row],[Date]])</f>
        <v>2018</v>
      </c>
    </row>
    <row r="14054" spans="1:11" hidden="1" x14ac:dyDescent="0.35">
      <c r="A14054">
        <v>531.1</v>
      </c>
      <c r="B14054" s="24">
        <v>43403</v>
      </c>
      <c r="C14054">
        <v>6</v>
      </c>
      <c r="D14054" s="13">
        <v>220</v>
      </c>
      <c r="E14054" s="13" t="s">
        <v>81</v>
      </c>
      <c r="F14054" s="17">
        <v>-1218</v>
      </c>
      <c r="G14054" t="str">
        <f>_xlfn.XLOOKUP(tbl_GL[[#This Row],[Account_key]],tbl_COA[Account_key],tbl_COA[Class],"Not Found")</f>
        <v>Trading account</v>
      </c>
      <c r="H14054" t="str">
        <f>_xlfn.XLOOKUP(tbl_GL[[#This Row],[Account_key]],tbl_COA[Account_key],tbl_COA[SubClass],"Not Found")</f>
        <v>Sales</v>
      </c>
      <c r="I14054" t="str">
        <f>_xlfn.XLOOKUP(tbl_GL[[#This Row],[Account_key]],tbl_COA[Account_key],tbl_COA[SubClass2],"Not Found")</f>
        <v>Sales</v>
      </c>
      <c r="J14054" t="str">
        <f>_xlfn.XLOOKUP(tbl_GL[[#This Row],[Account_key]],tbl_COA[Account_key],tbl_COA[SubAccount],,0)</f>
        <v>Sales Return</v>
      </c>
      <c r="K14054">
        <f>YEAR(tbl_GL[[#This Row],[Date]])</f>
        <v>2018</v>
      </c>
    </row>
    <row r="14055" spans="1:11" hidden="1" x14ac:dyDescent="0.35">
      <c r="A14055">
        <v>531.20000000000005</v>
      </c>
      <c r="B14055" s="24">
        <v>43403</v>
      </c>
      <c r="C14055">
        <v>6</v>
      </c>
      <c r="D14055" s="13">
        <v>20</v>
      </c>
      <c r="E14055" s="13" t="s">
        <v>81</v>
      </c>
      <c r="F14055" s="17">
        <v>-1218</v>
      </c>
      <c r="G14055" t="str">
        <f>_xlfn.XLOOKUP(tbl_GL[[#This Row],[Account_key]],tbl_COA[Account_key],tbl_COA[Class],"Not Found")</f>
        <v>Assets</v>
      </c>
      <c r="H14055" t="str">
        <f>_xlfn.XLOOKUP(tbl_GL[[#This Row],[Account_key]],tbl_COA[Account_key],tbl_COA[SubClass],"Not Found")</f>
        <v>Assets</v>
      </c>
      <c r="I14055" t="str">
        <f>_xlfn.XLOOKUP(tbl_GL[[#This Row],[Account_key]],tbl_COA[Account_key],tbl_COA[SubClass2],"Not Found")</f>
        <v>Current Assets</v>
      </c>
      <c r="J14055" t="str">
        <f>_xlfn.XLOOKUP(tbl_GL[[#This Row],[Account_key]],tbl_COA[Account_key],tbl_COA[SubAccount],,0)</f>
        <v>Cash in hand</v>
      </c>
      <c r="K14055">
        <f>YEAR(tbl_GL[[#This Row],[Date]])</f>
        <v>2018</v>
      </c>
    </row>
    <row r="14056" spans="1:11" hidden="1" x14ac:dyDescent="0.35">
      <c r="A14056">
        <v>532.1</v>
      </c>
      <c r="B14056" s="24">
        <v>43404</v>
      </c>
      <c r="C14056">
        <v>6</v>
      </c>
      <c r="D14056" s="13">
        <v>10</v>
      </c>
      <c r="E14056" s="13" t="s">
        <v>110</v>
      </c>
      <c r="F14056" s="17">
        <v>39</v>
      </c>
      <c r="G14056" t="str">
        <f>_xlfn.XLOOKUP(tbl_GL[[#This Row],[Account_key]],tbl_COA[Account_key],tbl_COA[Class],"Not Found")</f>
        <v>Assets</v>
      </c>
      <c r="H14056" t="str">
        <f>_xlfn.XLOOKUP(tbl_GL[[#This Row],[Account_key]],tbl_COA[Account_key],tbl_COA[SubClass],"Not Found")</f>
        <v>Assets</v>
      </c>
      <c r="I14056" t="str">
        <f>_xlfn.XLOOKUP(tbl_GL[[#This Row],[Account_key]],tbl_COA[Account_key],tbl_COA[SubClass2],"Not Found")</f>
        <v>Current Assets</v>
      </c>
      <c r="J14056" t="str">
        <f>_xlfn.XLOOKUP(tbl_GL[[#This Row],[Account_key]],tbl_COA[Account_key],tbl_COA[SubAccount],,0)</f>
        <v>Cash at Bank</v>
      </c>
      <c r="K14056">
        <f>YEAR(tbl_GL[[#This Row],[Date]])</f>
        <v>2018</v>
      </c>
    </row>
    <row r="14057" spans="1:11" hidden="1" x14ac:dyDescent="0.35">
      <c r="A14057">
        <v>532.20000000000005</v>
      </c>
      <c r="B14057" s="24">
        <v>43404</v>
      </c>
      <c r="C14057">
        <v>6</v>
      </c>
      <c r="D14057" s="13">
        <v>430</v>
      </c>
      <c r="E14057" s="13" t="s">
        <v>110</v>
      </c>
      <c r="F14057" s="17">
        <v>39</v>
      </c>
      <c r="G14057" t="str">
        <f>_xlfn.XLOOKUP(tbl_GL[[#This Row],[Account_key]],tbl_COA[Account_key],tbl_COA[Class],"Not Found")</f>
        <v>Non-operating</v>
      </c>
      <c r="H14057" t="str">
        <f>_xlfn.XLOOKUP(tbl_GL[[#This Row],[Account_key]],tbl_COA[Account_key],tbl_COA[SubClass],"Not Found")</f>
        <v>Exchange Loss/Gain</v>
      </c>
      <c r="I14057" t="str">
        <f>_xlfn.XLOOKUP(tbl_GL[[#This Row],[Account_key]],tbl_COA[Account_key],tbl_COA[SubClass2],"Not Found")</f>
        <v>Exchange Loss/Gain</v>
      </c>
      <c r="J14057" t="str">
        <f>_xlfn.XLOOKUP(tbl_GL[[#This Row],[Account_key]],tbl_COA[Account_key],tbl_COA[SubAccount],,0)</f>
        <v>Exchange Loss/Gain</v>
      </c>
      <c r="K14057">
        <f>YEAR(tbl_GL[[#This Row],[Date]])</f>
        <v>2018</v>
      </c>
    </row>
    <row r="14058" spans="1:11" hidden="1" x14ac:dyDescent="0.35">
      <c r="A14058">
        <v>533.1</v>
      </c>
      <c r="B14058" s="24">
        <v>43404</v>
      </c>
      <c r="C14058">
        <v>6</v>
      </c>
      <c r="D14058" s="13">
        <v>10</v>
      </c>
      <c r="E14058" s="13" t="s">
        <v>113</v>
      </c>
      <c r="F14058" s="17">
        <v>97</v>
      </c>
      <c r="G14058" t="str">
        <f>_xlfn.XLOOKUP(tbl_GL[[#This Row],[Account_key]],tbl_COA[Account_key],tbl_COA[Class],"Not Found")</f>
        <v>Assets</v>
      </c>
      <c r="H14058" t="str">
        <f>_xlfn.XLOOKUP(tbl_GL[[#This Row],[Account_key]],tbl_COA[Account_key],tbl_COA[SubClass],"Not Found")</f>
        <v>Assets</v>
      </c>
      <c r="I14058" t="str">
        <f>_xlfn.XLOOKUP(tbl_GL[[#This Row],[Account_key]],tbl_COA[Account_key],tbl_COA[SubClass2],"Not Found")</f>
        <v>Current Assets</v>
      </c>
      <c r="J14058" t="str">
        <f>_xlfn.XLOOKUP(tbl_GL[[#This Row],[Account_key]],tbl_COA[Account_key],tbl_COA[SubAccount],,0)</f>
        <v>Cash at Bank</v>
      </c>
      <c r="K14058">
        <f>YEAR(tbl_GL[[#This Row],[Date]])</f>
        <v>2018</v>
      </c>
    </row>
    <row r="14059" spans="1:11" hidden="1" x14ac:dyDescent="0.35">
      <c r="A14059">
        <v>533.20000000000005</v>
      </c>
      <c r="B14059" s="24">
        <v>43404</v>
      </c>
      <c r="C14059">
        <v>6</v>
      </c>
      <c r="D14059" s="13">
        <v>410</v>
      </c>
      <c r="E14059" s="13" t="s">
        <v>113</v>
      </c>
      <c r="F14059" s="17">
        <v>97</v>
      </c>
      <c r="G14059" t="str">
        <f>_xlfn.XLOOKUP(tbl_GL[[#This Row],[Account_key]],tbl_COA[Account_key],tbl_COA[Class],"Not Found")</f>
        <v>Non-operating</v>
      </c>
      <c r="H14059" t="str">
        <f>_xlfn.XLOOKUP(tbl_GL[[#This Row],[Account_key]],tbl_COA[Account_key],tbl_COA[SubClass],"Not Found")</f>
        <v>Interest Income</v>
      </c>
      <c r="I14059" t="str">
        <f>_xlfn.XLOOKUP(tbl_GL[[#This Row],[Account_key]],tbl_COA[Account_key],tbl_COA[SubClass2],"Not Found")</f>
        <v>Interest Income</v>
      </c>
      <c r="J14059" t="str">
        <f>_xlfn.XLOOKUP(tbl_GL[[#This Row],[Account_key]],tbl_COA[Account_key],tbl_COA[SubAccount],,0)</f>
        <v>Interest Income</v>
      </c>
      <c r="K14059">
        <f>YEAR(tbl_GL[[#This Row],[Date]])</f>
        <v>2018</v>
      </c>
    </row>
    <row r="14060" spans="1:11" hidden="1" x14ac:dyDescent="0.35">
      <c r="A14060">
        <v>534.1</v>
      </c>
      <c r="B14060" s="24">
        <v>43404</v>
      </c>
      <c r="C14060">
        <v>6</v>
      </c>
      <c r="D14060" s="13">
        <v>440</v>
      </c>
      <c r="E14060" s="13" t="s">
        <v>112</v>
      </c>
      <c r="F14060" s="17">
        <v>-140</v>
      </c>
      <c r="G14060" t="str">
        <f>_xlfn.XLOOKUP(tbl_GL[[#This Row],[Account_key]],tbl_COA[Account_key],tbl_COA[Class],"Not Found")</f>
        <v>Interest &amp; Tax</v>
      </c>
      <c r="H14060" t="str">
        <f>_xlfn.XLOOKUP(tbl_GL[[#This Row],[Account_key]],tbl_COA[Account_key],tbl_COA[SubClass],"Not Found")</f>
        <v>Interest Expense</v>
      </c>
      <c r="I14060" t="str">
        <f>_xlfn.XLOOKUP(tbl_GL[[#This Row],[Account_key]],tbl_COA[Account_key],tbl_COA[SubClass2],"Not Found")</f>
        <v>Interest Expense</v>
      </c>
      <c r="J14060" t="str">
        <f>_xlfn.XLOOKUP(tbl_GL[[#This Row],[Account_key]],tbl_COA[Account_key],tbl_COA[SubAccount],,0)</f>
        <v>Interest Expense</v>
      </c>
      <c r="K14060">
        <f>YEAR(tbl_GL[[#This Row],[Date]])</f>
        <v>2018</v>
      </c>
    </row>
    <row r="14061" spans="1:11" hidden="1" x14ac:dyDescent="0.35">
      <c r="A14061">
        <v>534.20000000000005</v>
      </c>
      <c r="B14061" s="24">
        <v>43404</v>
      </c>
      <c r="C14061">
        <v>6</v>
      </c>
      <c r="D14061" s="13">
        <v>121</v>
      </c>
      <c r="E14061" s="13" t="s">
        <v>112</v>
      </c>
      <c r="F14061" s="17">
        <v>140</v>
      </c>
      <c r="G14061" t="str">
        <f>_xlfn.XLOOKUP(tbl_GL[[#This Row],[Account_key]],tbl_COA[Account_key],tbl_COA[Class],"Not Found")</f>
        <v>Liabilities and Owners Equity</v>
      </c>
      <c r="H14061" t="str">
        <f>_xlfn.XLOOKUP(tbl_GL[[#This Row],[Account_key]],tbl_COA[Account_key],tbl_COA[SubClass],"Not Found")</f>
        <v>Liabilities</v>
      </c>
      <c r="I14061" t="str">
        <f>_xlfn.XLOOKUP(tbl_GL[[#This Row],[Account_key]],tbl_COA[Account_key],tbl_COA[SubClass2],"Not Found")</f>
        <v>Current Liabilities</v>
      </c>
      <c r="J14061" t="str">
        <f>_xlfn.XLOOKUP(tbl_GL[[#This Row],[Account_key]],tbl_COA[Account_key],tbl_COA[SubAccount],,0)</f>
        <v>Interest Payable</v>
      </c>
      <c r="K14061">
        <f>YEAR(tbl_GL[[#This Row],[Date]])</f>
        <v>2018</v>
      </c>
    </row>
    <row r="14062" spans="1:11" hidden="1" x14ac:dyDescent="0.35">
      <c r="A14062">
        <v>535.1</v>
      </c>
      <c r="B14062" s="24">
        <v>43404</v>
      </c>
      <c r="C14062">
        <v>6</v>
      </c>
      <c r="D14062" s="13">
        <v>400</v>
      </c>
      <c r="E14062" s="13" t="s">
        <v>104</v>
      </c>
      <c r="F14062" s="17">
        <v>-175</v>
      </c>
      <c r="G14062" t="str">
        <f>_xlfn.XLOOKUP(tbl_GL[[#This Row],[Account_key]],tbl_COA[Account_key],tbl_COA[Class],"Not Found")</f>
        <v>Operating account</v>
      </c>
      <c r="H14062" t="str">
        <f>_xlfn.XLOOKUP(tbl_GL[[#This Row],[Account_key]],tbl_COA[Account_key],tbl_COA[SubClass],"Not Found")</f>
        <v>Depreciation &amp; Amortization</v>
      </c>
      <c r="I14062" t="str">
        <f>_xlfn.XLOOKUP(tbl_GL[[#This Row],[Account_key]],tbl_COA[Account_key],tbl_COA[SubClass2],"Not Found")</f>
        <v>Amortization</v>
      </c>
      <c r="J14062" t="str">
        <f>_xlfn.XLOOKUP(tbl_GL[[#This Row],[Account_key]],tbl_COA[Account_key],tbl_COA[SubAccount],,0)</f>
        <v>Amortization of Intangible Assets</v>
      </c>
      <c r="K14062">
        <f>YEAR(tbl_GL[[#This Row],[Date]])</f>
        <v>2018</v>
      </c>
    </row>
    <row r="14063" spans="1:11" hidden="1" x14ac:dyDescent="0.35">
      <c r="A14063">
        <v>535.20000000000005</v>
      </c>
      <c r="B14063" s="24">
        <v>43404</v>
      </c>
      <c r="C14063">
        <v>6</v>
      </c>
      <c r="D14063" s="13">
        <v>100</v>
      </c>
      <c r="E14063" s="13" t="s">
        <v>104</v>
      </c>
      <c r="F14063" s="17">
        <v>-175</v>
      </c>
      <c r="G14063" t="str">
        <f>_xlfn.XLOOKUP(tbl_GL[[#This Row],[Account_key]],tbl_COA[Account_key],tbl_COA[Class],"Not Found")</f>
        <v>Assets</v>
      </c>
      <c r="H14063" t="str">
        <f>_xlfn.XLOOKUP(tbl_GL[[#This Row],[Account_key]],tbl_COA[Account_key],tbl_COA[SubClass],"Not Found")</f>
        <v>Assets</v>
      </c>
      <c r="I14063" t="str">
        <f>_xlfn.XLOOKUP(tbl_GL[[#This Row],[Account_key]],tbl_COA[Account_key],tbl_COA[SubClass2],"Not Found")</f>
        <v>Non-Current Assets</v>
      </c>
      <c r="J14063" t="str">
        <f>_xlfn.XLOOKUP(tbl_GL[[#This Row],[Account_key]],tbl_COA[Account_key],tbl_COA[SubAccount],,0)</f>
        <v>Patents and trademarks</v>
      </c>
      <c r="K14063">
        <f>YEAR(tbl_GL[[#This Row],[Date]])</f>
        <v>2018</v>
      </c>
    </row>
    <row r="14064" spans="1:11" hidden="1" x14ac:dyDescent="0.35">
      <c r="A14064">
        <v>536.1</v>
      </c>
      <c r="B14064" s="24">
        <v>43404</v>
      </c>
      <c r="C14064">
        <v>6</v>
      </c>
      <c r="D14064" s="13">
        <v>450</v>
      </c>
      <c r="E14064" s="23" t="s">
        <v>108</v>
      </c>
      <c r="F14064" s="17">
        <v>-2268</v>
      </c>
      <c r="G14064" t="str">
        <f>_xlfn.XLOOKUP(tbl_GL[[#This Row],[Account_key]],tbl_COA[Account_key],tbl_COA[Class],"Not Found")</f>
        <v>Interest &amp; Tax</v>
      </c>
      <c r="H14064" t="str">
        <f>_xlfn.XLOOKUP(tbl_GL[[#This Row],[Account_key]],tbl_COA[Account_key],tbl_COA[SubClass],"Not Found")</f>
        <v>Taxation</v>
      </c>
      <c r="I14064" t="str">
        <f>_xlfn.XLOOKUP(tbl_GL[[#This Row],[Account_key]],tbl_COA[Account_key],tbl_COA[SubClass2],"Not Found")</f>
        <v>Taxation</v>
      </c>
      <c r="J14064" t="str">
        <f>_xlfn.XLOOKUP(tbl_GL[[#This Row],[Account_key]],tbl_COA[Account_key],tbl_COA[SubAccount],,0)</f>
        <v>Taxation</v>
      </c>
      <c r="K14064">
        <f>YEAR(tbl_GL[[#This Row],[Date]])</f>
        <v>2018</v>
      </c>
    </row>
    <row r="14065" spans="1:11" hidden="1" x14ac:dyDescent="0.35">
      <c r="A14065">
        <v>536.20000000000005</v>
      </c>
      <c r="B14065" s="24">
        <v>43404</v>
      </c>
      <c r="C14065">
        <v>6</v>
      </c>
      <c r="D14065" s="13">
        <v>122</v>
      </c>
      <c r="E14065" s="23" t="s">
        <v>108</v>
      </c>
      <c r="F14065" s="17">
        <v>2268</v>
      </c>
      <c r="G14065" t="str">
        <f>_xlfn.XLOOKUP(tbl_GL[[#This Row],[Account_key]],tbl_COA[Account_key],tbl_COA[Class],"Not Found")</f>
        <v>Liabilities and Owners Equity</v>
      </c>
      <c r="H14065" t="str">
        <f>_xlfn.XLOOKUP(tbl_GL[[#This Row],[Account_key]],tbl_COA[Account_key],tbl_COA[SubClass],"Not Found")</f>
        <v>Liabilities</v>
      </c>
      <c r="I14065" t="str">
        <f>_xlfn.XLOOKUP(tbl_GL[[#This Row],[Account_key]],tbl_COA[Account_key],tbl_COA[SubClass2],"Not Found")</f>
        <v>Current Liabilities</v>
      </c>
      <c r="J14065" t="str">
        <f>_xlfn.XLOOKUP(tbl_GL[[#This Row],[Account_key]],tbl_COA[Account_key],tbl_COA[SubAccount],,0)</f>
        <v>Tax payable</v>
      </c>
      <c r="K14065">
        <f>YEAR(tbl_GL[[#This Row],[Date]])</f>
        <v>2018</v>
      </c>
    </row>
    <row r="14066" spans="1:11" hidden="1" x14ac:dyDescent="0.35">
      <c r="A14066">
        <v>537.1</v>
      </c>
      <c r="B14066" s="24">
        <v>43404</v>
      </c>
      <c r="C14066">
        <v>6</v>
      </c>
      <c r="D14066" s="13">
        <v>240</v>
      </c>
      <c r="E14066" s="13" t="s">
        <v>56</v>
      </c>
      <c r="F14066" s="17">
        <v>-2800</v>
      </c>
      <c r="G14066" t="str">
        <f>_xlfn.XLOOKUP(tbl_GL[[#This Row],[Account_key]],tbl_COA[Account_key],tbl_COA[Class],"Not Found")</f>
        <v>Operating account</v>
      </c>
      <c r="H14066" t="str">
        <f>_xlfn.XLOOKUP(tbl_GL[[#This Row],[Account_key]],tbl_COA[Account_key],tbl_COA[SubClass],"Not Found")</f>
        <v>Operating Expenses</v>
      </c>
      <c r="I14066" t="str">
        <f>_xlfn.XLOOKUP(tbl_GL[[#This Row],[Account_key]],tbl_COA[Account_key],tbl_COA[SubClass2],"Not Found")</f>
        <v>Sales &amp; Distribution</v>
      </c>
      <c r="J14066" t="str">
        <f>_xlfn.XLOOKUP(tbl_GL[[#This Row],[Account_key]],tbl_COA[Account_key],tbl_COA[SubAccount],,0)</f>
        <v>Salaries</v>
      </c>
      <c r="K14066">
        <f>YEAR(tbl_GL[[#This Row],[Date]])</f>
        <v>2018</v>
      </c>
    </row>
    <row r="14067" spans="1:11" hidden="1" x14ac:dyDescent="0.35">
      <c r="A14067">
        <v>537.20000000000005</v>
      </c>
      <c r="B14067" s="24">
        <v>43404</v>
      </c>
      <c r="C14067">
        <v>6</v>
      </c>
      <c r="D14067" s="13">
        <v>10</v>
      </c>
      <c r="E14067" s="13" t="s">
        <v>56</v>
      </c>
      <c r="F14067" s="17">
        <v>-2800</v>
      </c>
      <c r="G14067" t="str">
        <f>_xlfn.XLOOKUP(tbl_GL[[#This Row],[Account_key]],tbl_COA[Account_key],tbl_COA[Class],"Not Found")</f>
        <v>Assets</v>
      </c>
      <c r="H14067" t="str">
        <f>_xlfn.XLOOKUP(tbl_GL[[#This Row],[Account_key]],tbl_COA[Account_key],tbl_COA[SubClass],"Not Found")</f>
        <v>Assets</v>
      </c>
      <c r="I14067" t="str">
        <f>_xlfn.XLOOKUP(tbl_GL[[#This Row],[Account_key]],tbl_COA[Account_key],tbl_COA[SubClass2],"Not Found")</f>
        <v>Current Assets</v>
      </c>
      <c r="J14067" t="str">
        <f>_xlfn.XLOOKUP(tbl_GL[[#This Row],[Account_key]],tbl_COA[Account_key],tbl_COA[SubAccount],,0)</f>
        <v>Cash at Bank</v>
      </c>
      <c r="K14067">
        <f>YEAR(tbl_GL[[#This Row],[Date]])</f>
        <v>2018</v>
      </c>
    </row>
    <row r="14068" spans="1:11" hidden="1" x14ac:dyDescent="0.35">
      <c r="A14068">
        <v>538.1</v>
      </c>
      <c r="B14068" s="24">
        <v>43404</v>
      </c>
      <c r="C14068">
        <v>6</v>
      </c>
      <c r="D14068" s="13">
        <v>380</v>
      </c>
      <c r="E14068" s="13" t="s">
        <v>101</v>
      </c>
      <c r="F14068" s="17">
        <v>-3500</v>
      </c>
      <c r="G14068" t="str">
        <f>_xlfn.XLOOKUP(tbl_GL[[#This Row],[Account_key]],tbl_COA[Account_key],tbl_COA[Class],"Not Found")</f>
        <v>Operating account</v>
      </c>
      <c r="H14068" t="str">
        <f>_xlfn.XLOOKUP(tbl_GL[[#This Row],[Account_key]],tbl_COA[Account_key],tbl_COA[SubClass],"Not Found")</f>
        <v>Depreciation &amp; Amortization</v>
      </c>
      <c r="I14068" t="str">
        <f>_xlfn.XLOOKUP(tbl_GL[[#This Row],[Account_key]],tbl_COA[Account_key],tbl_COA[SubClass2],"Not Found")</f>
        <v>Depreciation</v>
      </c>
      <c r="J14068" t="str">
        <f>_xlfn.XLOOKUP(tbl_GL[[#This Row],[Account_key]],tbl_COA[Account_key],tbl_COA[SubAccount],,0)</f>
        <v>Equipment</v>
      </c>
      <c r="K14068">
        <f>YEAR(tbl_GL[[#This Row],[Date]])</f>
        <v>2018</v>
      </c>
    </row>
    <row r="14069" spans="1:11" hidden="1" x14ac:dyDescent="0.35">
      <c r="A14069">
        <v>538.20000000000005</v>
      </c>
      <c r="B14069" s="24">
        <v>43404</v>
      </c>
      <c r="C14069">
        <v>6</v>
      </c>
      <c r="D14069" s="13">
        <v>90</v>
      </c>
      <c r="E14069" s="13" t="s">
        <v>101</v>
      </c>
      <c r="F14069" s="17">
        <v>-3500</v>
      </c>
      <c r="G14069" t="str">
        <f>_xlfn.XLOOKUP(tbl_GL[[#This Row],[Account_key]],tbl_COA[Account_key],tbl_COA[Class],"Not Found")</f>
        <v>Assets</v>
      </c>
      <c r="H14069" t="str">
        <f>_xlfn.XLOOKUP(tbl_GL[[#This Row],[Account_key]],tbl_COA[Account_key],tbl_COA[SubClass],"Not Found")</f>
        <v>Assets</v>
      </c>
      <c r="I14069" t="str">
        <f>_xlfn.XLOOKUP(tbl_GL[[#This Row],[Account_key]],tbl_COA[Account_key],tbl_COA[SubClass2],"Not Found")</f>
        <v>Non-Current Assets</v>
      </c>
      <c r="J14069" t="str">
        <f>_xlfn.XLOOKUP(tbl_GL[[#This Row],[Account_key]],tbl_COA[Account_key],tbl_COA[SubAccount],,0)</f>
        <v>Office Furniture &amp; Equipment</v>
      </c>
      <c r="K14069">
        <f>YEAR(tbl_GL[[#This Row],[Date]])</f>
        <v>2018</v>
      </c>
    </row>
    <row r="14070" spans="1:11" hidden="1" x14ac:dyDescent="0.35">
      <c r="A14070">
        <v>540.1</v>
      </c>
      <c r="B14070" s="24">
        <v>43405</v>
      </c>
      <c r="C14070">
        <v>6</v>
      </c>
      <c r="D14070" s="13">
        <v>320</v>
      </c>
      <c r="E14070" s="13" t="s">
        <v>97</v>
      </c>
      <c r="F14070" s="17">
        <v>-1034</v>
      </c>
      <c r="G14070" t="str">
        <f>_xlfn.XLOOKUP(tbl_GL[[#This Row],[Account_key]],tbl_COA[Account_key],tbl_COA[Class],"Not Found")</f>
        <v>Operating account</v>
      </c>
      <c r="H14070" t="str">
        <f>_xlfn.XLOOKUP(tbl_GL[[#This Row],[Account_key]],tbl_COA[Account_key],tbl_COA[SubClass],"Not Found")</f>
        <v>Operating Expenses</v>
      </c>
      <c r="I14070" t="str">
        <f>_xlfn.XLOOKUP(tbl_GL[[#This Row],[Account_key]],tbl_COA[Account_key],tbl_COA[SubClass2],"Not Found")</f>
        <v>Administration</v>
      </c>
      <c r="J14070" t="str">
        <f>_xlfn.XLOOKUP(tbl_GL[[#This Row],[Account_key]],tbl_COA[Account_key],tbl_COA[SubAccount],,0)</f>
        <v>Professional Services</v>
      </c>
      <c r="K14070">
        <f>YEAR(tbl_GL[[#This Row],[Date]])</f>
        <v>2018</v>
      </c>
    </row>
    <row r="14071" spans="1:11" hidden="1" x14ac:dyDescent="0.35">
      <c r="A14071">
        <v>540.20000000000005</v>
      </c>
      <c r="B14071" s="24">
        <v>43405</v>
      </c>
      <c r="C14071">
        <v>6</v>
      </c>
      <c r="D14071" s="13">
        <v>120</v>
      </c>
      <c r="E14071" s="13" t="s">
        <v>97</v>
      </c>
      <c r="F14071" s="17">
        <v>1034</v>
      </c>
      <c r="G14071" t="str">
        <f>_xlfn.XLOOKUP(tbl_GL[[#This Row],[Account_key]],tbl_COA[Account_key],tbl_COA[Class],"Not Found")</f>
        <v>Liabilities and Owners Equity</v>
      </c>
      <c r="H14071" t="str">
        <f>_xlfn.XLOOKUP(tbl_GL[[#This Row],[Account_key]],tbl_COA[Account_key],tbl_COA[SubClass],"Not Found")</f>
        <v>Liabilities</v>
      </c>
      <c r="I14071" t="str">
        <f>_xlfn.XLOOKUP(tbl_GL[[#This Row],[Account_key]],tbl_COA[Account_key],tbl_COA[SubClass2],"Not Found")</f>
        <v>Current Liabilities</v>
      </c>
      <c r="J14071" t="str">
        <f>_xlfn.XLOOKUP(tbl_GL[[#This Row],[Account_key]],tbl_COA[Account_key],tbl_COA[SubAccount],,0)</f>
        <v>Accrued Expenses</v>
      </c>
      <c r="K14071">
        <f>YEAR(tbl_GL[[#This Row],[Date]])</f>
        <v>2018</v>
      </c>
    </row>
    <row r="14072" spans="1:11" hidden="1" x14ac:dyDescent="0.35">
      <c r="A14072">
        <v>541.1</v>
      </c>
      <c r="B14072" s="24">
        <v>43405</v>
      </c>
      <c r="C14072">
        <v>6</v>
      </c>
      <c r="D14072" s="13">
        <v>60</v>
      </c>
      <c r="E14072" s="13" t="s">
        <v>84</v>
      </c>
      <c r="F14072" s="17">
        <v>18667</v>
      </c>
      <c r="G14072" t="str">
        <f>_xlfn.XLOOKUP(tbl_GL[[#This Row],[Account_key]],tbl_COA[Account_key],tbl_COA[Class],"Not Found")</f>
        <v>Assets</v>
      </c>
      <c r="H14072" t="str">
        <f>_xlfn.XLOOKUP(tbl_GL[[#This Row],[Account_key]],tbl_COA[Account_key],tbl_COA[SubClass],"Not Found")</f>
        <v>Assets</v>
      </c>
      <c r="I14072" t="str">
        <f>_xlfn.XLOOKUP(tbl_GL[[#This Row],[Account_key]],tbl_COA[Account_key],tbl_COA[SubClass2],"Not Found")</f>
        <v>Current Assets</v>
      </c>
      <c r="J14072" t="str">
        <f>_xlfn.XLOOKUP(tbl_GL[[#This Row],[Account_key]],tbl_COA[Account_key],tbl_COA[SubAccount],,0)</f>
        <v>Inventory</v>
      </c>
      <c r="K14072">
        <f>YEAR(tbl_GL[[#This Row],[Date]])</f>
        <v>2018</v>
      </c>
    </row>
    <row r="14073" spans="1:11" hidden="1" x14ac:dyDescent="0.35">
      <c r="A14073">
        <v>541.20000000000005</v>
      </c>
      <c r="B14073" s="24">
        <v>43405</v>
      </c>
      <c r="C14073">
        <v>6</v>
      </c>
      <c r="D14073" s="13">
        <v>110</v>
      </c>
      <c r="E14073" s="13" t="s">
        <v>84</v>
      </c>
      <c r="F14073" s="17">
        <v>18667</v>
      </c>
      <c r="G14073" t="str">
        <f>_xlfn.XLOOKUP(tbl_GL[[#This Row],[Account_key]],tbl_COA[Account_key],tbl_COA[Class],"Not Found")</f>
        <v>Liabilities and Owners Equity</v>
      </c>
      <c r="H14073" t="str">
        <f>_xlfn.XLOOKUP(tbl_GL[[#This Row],[Account_key]],tbl_COA[Account_key],tbl_COA[SubClass],"Not Found")</f>
        <v>Liabilities</v>
      </c>
      <c r="I14073" t="str">
        <f>_xlfn.XLOOKUP(tbl_GL[[#This Row],[Account_key]],tbl_COA[Account_key],tbl_COA[SubClass2],"Not Found")</f>
        <v>Current Liabilities</v>
      </c>
      <c r="J14073" t="str">
        <f>_xlfn.XLOOKUP(tbl_GL[[#This Row],[Account_key]],tbl_COA[Account_key],tbl_COA[SubAccount],,0)</f>
        <v>Trade Payables</v>
      </c>
      <c r="K14073">
        <f>YEAR(tbl_GL[[#This Row],[Date]])</f>
        <v>2018</v>
      </c>
    </row>
    <row r="14074" spans="1:11" hidden="1" x14ac:dyDescent="0.35">
      <c r="A14074">
        <v>542.1</v>
      </c>
      <c r="B14074" s="24">
        <v>43406</v>
      </c>
      <c r="C14074">
        <v>6</v>
      </c>
      <c r="D14074" s="13">
        <v>230</v>
      </c>
      <c r="E14074" s="13" t="s">
        <v>4</v>
      </c>
      <c r="F14074" s="17">
        <v>-913</v>
      </c>
      <c r="G14074" t="str">
        <f>_xlfn.XLOOKUP(tbl_GL[[#This Row],[Account_key]],tbl_COA[Account_key],tbl_COA[Class],"Not Found")</f>
        <v>Trading account</v>
      </c>
      <c r="H14074" t="str">
        <f>_xlfn.XLOOKUP(tbl_GL[[#This Row],[Account_key]],tbl_COA[Account_key],tbl_COA[SubClass],"Not Found")</f>
        <v>Cost of Sales</v>
      </c>
      <c r="I14074" t="str">
        <f>_xlfn.XLOOKUP(tbl_GL[[#This Row],[Account_key]],tbl_COA[Account_key],tbl_COA[SubClass2],"Not Found")</f>
        <v>Cost of Sales</v>
      </c>
      <c r="J14074" t="str">
        <f>_xlfn.XLOOKUP(tbl_GL[[#This Row],[Account_key]],tbl_COA[Account_key],tbl_COA[SubAccount],,0)</f>
        <v>Cost of Sales</v>
      </c>
      <c r="K14074">
        <f>YEAR(tbl_GL[[#This Row],[Date]])</f>
        <v>2018</v>
      </c>
    </row>
    <row r="14075" spans="1:11" hidden="1" x14ac:dyDescent="0.35">
      <c r="A14075">
        <v>542.20000000000005</v>
      </c>
      <c r="B14075" s="24">
        <v>43406</v>
      </c>
      <c r="C14075">
        <v>6</v>
      </c>
      <c r="D14075" s="13">
        <v>60</v>
      </c>
      <c r="E14075" s="13" t="s">
        <v>4</v>
      </c>
      <c r="F14075" s="17">
        <v>-913</v>
      </c>
      <c r="G14075" t="str">
        <f>_xlfn.XLOOKUP(tbl_GL[[#This Row],[Account_key]],tbl_COA[Account_key],tbl_COA[Class],"Not Found")</f>
        <v>Assets</v>
      </c>
      <c r="H14075" t="str">
        <f>_xlfn.XLOOKUP(tbl_GL[[#This Row],[Account_key]],tbl_COA[Account_key],tbl_COA[SubClass],"Not Found")</f>
        <v>Assets</v>
      </c>
      <c r="I14075" t="str">
        <f>_xlfn.XLOOKUP(tbl_GL[[#This Row],[Account_key]],tbl_COA[Account_key],tbl_COA[SubClass2],"Not Found")</f>
        <v>Current Assets</v>
      </c>
      <c r="J14075" t="str">
        <f>_xlfn.XLOOKUP(tbl_GL[[#This Row],[Account_key]],tbl_COA[Account_key],tbl_COA[SubAccount],,0)</f>
        <v>Inventory</v>
      </c>
      <c r="K14075">
        <f>YEAR(tbl_GL[[#This Row],[Date]])</f>
        <v>2018</v>
      </c>
    </row>
    <row r="14076" spans="1:11" hidden="1" x14ac:dyDescent="0.35">
      <c r="A14076">
        <v>543.1</v>
      </c>
      <c r="B14076" s="24">
        <v>43406</v>
      </c>
      <c r="C14076">
        <v>6</v>
      </c>
      <c r="D14076" s="13">
        <v>210</v>
      </c>
      <c r="E14076" s="13" t="s">
        <v>7</v>
      </c>
      <c r="F14076" s="17">
        <v>2091</v>
      </c>
      <c r="G14076" t="str">
        <f>_xlfn.XLOOKUP(tbl_GL[[#This Row],[Account_key]],tbl_COA[Account_key],tbl_COA[Class],"Not Found")</f>
        <v>Trading account</v>
      </c>
      <c r="H14076" t="str">
        <f>_xlfn.XLOOKUP(tbl_GL[[#This Row],[Account_key]],tbl_COA[Account_key],tbl_COA[SubClass],"Not Found")</f>
        <v>Sales</v>
      </c>
      <c r="I14076" t="str">
        <f>_xlfn.XLOOKUP(tbl_GL[[#This Row],[Account_key]],tbl_COA[Account_key],tbl_COA[SubClass2],"Not Found")</f>
        <v>Sales</v>
      </c>
      <c r="J14076" t="str">
        <f>_xlfn.XLOOKUP(tbl_GL[[#This Row],[Account_key]],tbl_COA[Account_key],tbl_COA[SubAccount],,0)</f>
        <v>Sales</v>
      </c>
      <c r="K14076">
        <f>YEAR(tbl_GL[[#This Row],[Date]])</f>
        <v>2018</v>
      </c>
    </row>
    <row r="14077" spans="1:11" hidden="1" x14ac:dyDescent="0.35">
      <c r="A14077">
        <v>543.20000000000005</v>
      </c>
      <c r="B14077" s="24">
        <v>43406</v>
      </c>
      <c r="C14077">
        <v>6</v>
      </c>
      <c r="D14077" s="13">
        <v>10</v>
      </c>
      <c r="E14077" s="13" t="s">
        <v>7</v>
      </c>
      <c r="F14077" s="17">
        <v>2091</v>
      </c>
      <c r="G14077" t="str">
        <f>_xlfn.XLOOKUP(tbl_GL[[#This Row],[Account_key]],tbl_COA[Account_key],tbl_COA[Class],"Not Found")</f>
        <v>Assets</v>
      </c>
      <c r="H14077" t="str">
        <f>_xlfn.XLOOKUP(tbl_GL[[#This Row],[Account_key]],tbl_COA[Account_key],tbl_COA[SubClass],"Not Found")</f>
        <v>Assets</v>
      </c>
      <c r="I14077" t="str">
        <f>_xlfn.XLOOKUP(tbl_GL[[#This Row],[Account_key]],tbl_COA[Account_key],tbl_COA[SubClass2],"Not Found")</f>
        <v>Current Assets</v>
      </c>
      <c r="J14077" t="str">
        <f>_xlfn.XLOOKUP(tbl_GL[[#This Row],[Account_key]],tbl_COA[Account_key],tbl_COA[SubAccount],,0)</f>
        <v>Cash at Bank</v>
      </c>
      <c r="K14077">
        <f>YEAR(tbl_GL[[#This Row],[Date]])</f>
        <v>2018</v>
      </c>
    </row>
    <row r="14078" spans="1:11" hidden="1" x14ac:dyDescent="0.35">
      <c r="A14078">
        <v>544.1</v>
      </c>
      <c r="B14078" s="24">
        <v>43406</v>
      </c>
      <c r="C14078">
        <v>6</v>
      </c>
      <c r="D14078" s="13">
        <v>230</v>
      </c>
      <c r="E14078" s="13" t="s">
        <v>4</v>
      </c>
      <c r="F14078" s="17">
        <v>-3684</v>
      </c>
      <c r="G14078" t="str">
        <f>_xlfn.XLOOKUP(tbl_GL[[#This Row],[Account_key]],tbl_COA[Account_key],tbl_COA[Class],"Not Found")</f>
        <v>Trading account</v>
      </c>
      <c r="H14078" t="str">
        <f>_xlfn.XLOOKUP(tbl_GL[[#This Row],[Account_key]],tbl_COA[Account_key],tbl_COA[SubClass],"Not Found")</f>
        <v>Cost of Sales</v>
      </c>
      <c r="I14078" t="str">
        <f>_xlfn.XLOOKUP(tbl_GL[[#This Row],[Account_key]],tbl_COA[Account_key],tbl_COA[SubClass2],"Not Found")</f>
        <v>Cost of Sales</v>
      </c>
      <c r="J14078" t="str">
        <f>_xlfn.XLOOKUP(tbl_GL[[#This Row],[Account_key]],tbl_COA[Account_key],tbl_COA[SubAccount],,0)</f>
        <v>Cost of Sales</v>
      </c>
      <c r="K14078">
        <f>YEAR(tbl_GL[[#This Row],[Date]])</f>
        <v>2018</v>
      </c>
    </row>
    <row r="14079" spans="1:11" hidden="1" x14ac:dyDescent="0.35">
      <c r="A14079">
        <v>544.20000000000005</v>
      </c>
      <c r="B14079" s="24">
        <v>43406</v>
      </c>
      <c r="C14079">
        <v>6</v>
      </c>
      <c r="D14079" s="13">
        <v>60</v>
      </c>
      <c r="E14079" s="13" t="s">
        <v>4</v>
      </c>
      <c r="F14079" s="17">
        <v>-3684</v>
      </c>
      <c r="G14079" t="str">
        <f>_xlfn.XLOOKUP(tbl_GL[[#This Row],[Account_key]],tbl_COA[Account_key],tbl_COA[Class],"Not Found")</f>
        <v>Assets</v>
      </c>
      <c r="H14079" t="str">
        <f>_xlfn.XLOOKUP(tbl_GL[[#This Row],[Account_key]],tbl_COA[Account_key],tbl_COA[SubClass],"Not Found")</f>
        <v>Assets</v>
      </c>
      <c r="I14079" t="str">
        <f>_xlfn.XLOOKUP(tbl_GL[[#This Row],[Account_key]],tbl_COA[Account_key],tbl_COA[SubClass2],"Not Found")</f>
        <v>Current Assets</v>
      </c>
      <c r="J14079" t="str">
        <f>_xlfn.XLOOKUP(tbl_GL[[#This Row],[Account_key]],tbl_COA[Account_key],tbl_COA[SubAccount],,0)</f>
        <v>Inventory</v>
      </c>
      <c r="K14079">
        <f>YEAR(tbl_GL[[#This Row],[Date]])</f>
        <v>2018</v>
      </c>
    </row>
    <row r="14080" spans="1:11" hidden="1" x14ac:dyDescent="0.35">
      <c r="A14080">
        <v>545.1</v>
      </c>
      <c r="B14080" s="24">
        <v>43406</v>
      </c>
      <c r="C14080">
        <v>6</v>
      </c>
      <c r="D14080" s="13">
        <v>30</v>
      </c>
      <c r="E14080" s="13" t="s">
        <v>80</v>
      </c>
      <c r="F14080" s="17">
        <v>-7562</v>
      </c>
      <c r="G14080" t="str">
        <f>_xlfn.XLOOKUP(tbl_GL[[#This Row],[Account_key]],tbl_COA[Account_key],tbl_COA[Class],"Not Found")</f>
        <v>Assets</v>
      </c>
      <c r="H14080" t="str">
        <f>_xlfn.XLOOKUP(tbl_GL[[#This Row],[Account_key]],tbl_COA[Account_key],tbl_COA[SubClass],"Not Found")</f>
        <v>Assets</v>
      </c>
      <c r="I14080" t="str">
        <f>_xlfn.XLOOKUP(tbl_GL[[#This Row],[Account_key]],tbl_COA[Account_key],tbl_COA[SubClass2],"Not Found")</f>
        <v>Current Assets</v>
      </c>
      <c r="J14080" t="str">
        <f>_xlfn.XLOOKUP(tbl_GL[[#This Row],[Account_key]],tbl_COA[Account_key],tbl_COA[SubAccount],,0)</f>
        <v>Trade Receivables</v>
      </c>
      <c r="K14080">
        <f>YEAR(tbl_GL[[#This Row],[Date]])</f>
        <v>2018</v>
      </c>
    </row>
    <row r="14081" spans="1:11" hidden="1" x14ac:dyDescent="0.35">
      <c r="A14081">
        <v>545.20000000000005</v>
      </c>
      <c r="B14081" s="24">
        <v>43406</v>
      </c>
      <c r="C14081">
        <v>6</v>
      </c>
      <c r="D14081" s="13">
        <v>10</v>
      </c>
      <c r="E14081" s="13" t="s">
        <v>80</v>
      </c>
      <c r="F14081" s="17">
        <v>7562</v>
      </c>
      <c r="G14081" t="str">
        <f>_xlfn.XLOOKUP(tbl_GL[[#This Row],[Account_key]],tbl_COA[Account_key],tbl_COA[Class],"Not Found")</f>
        <v>Assets</v>
      </c>
      <c r="H14081" t="str">
        <f>_xlfn.XLOOKUP(tbl_GL[[#This Row],[Account_key]],tbl_COA[Account_key],tbl_COA[SubClass],"Not Found")</f>
        <v>Assets</v>
      </c>
      <c r="I14081" t="str">
        <f>_xlfn.XLOOKUP(tbl_GL[[#This Row],[Account_key]],tbl_COA[Account_key],tbl_COA[SubClass2],"Not Found")</f>
        <v>Current Assets</v>
      </c>
      <c r="J14081" t="str">
        <f>_xlfn.XLOOKUP(tbl_GL[[#This Row],[Account_key]],tbl_COA[Account_key],tbl_COA[SubAccount],,0)</f>
        <v>Cash at Bank</v>
      </c>
      <c r="K14081">
        <f>YEAR(tbl_GL[[#This Row],[Date]])</f>
        <v>2018</v>
      </c>
    </row>
    <row r="14082" spans="1:11" hidden="1" x14ac:dyDescent="0.35">
      <c r="A14082">
        <v>546.1</v>
      </c>
      <c r="B14082" s="24">
        <v>43406</v>
      </c>
      <c r="C14082">
        <v>6</v>
      </c>
      <c r="D14082" s="13">
        <v>210</v>
      </c>
      <c r="E14082" s="13" t="s">
        <v>8</v>
      </c>
      <c r="F14082" s="17">
        <v>9211</v>
      </c>
      <c r="G14082" t="str">
        <f>_xlfn.XLOOKUP(tbl_GL[[#This Row],[Account_key]],tbl_COA[Account_key],tbl_COA[Class],"Not Found")</f>
        <v>Trading account</v>
      </c>
      <c r="H14082" t="str">
        <f>_xlfn.XLOOKUP(tbl_GL[[#This Row],[Account_key]],tbl_COA[Account_key],tbl_COA[SubClass],"Not Found")</f>
        <v>Sales</v>
      </c>
      <c r="I14082" t="str">
        <f>_xlfn.XLOOKUP(tbl_GL[[#This Row],[Account_key]],tbl_COA[Account_key],tbl_COA[SubClass2],"Not Found")</f>
        <v>Sales</v>
      </c>
      <c r="J14082" t="str">
        <f>_xlfn.XLOOKUP(tbl_GL[[#This Row],[Account_key]],tbl_COA[Account_key],tbl_COA[SubAccount],,0)</f>
        <v>Sales</v>
      </c>
      <c r="K14082">
        <f>YEAR(tbl_GL[[#This Row],[Date]])</f>
        <v>2018</v>
      </c>
    </row>
    <row r="14083" spans="1:11" hidden="1" x14ac:dyDescent="0.35">
      <c r="A14083">
        <v>546.20000000000005</v>
      </c>
      <c r="B14083" s="24">
        <v>43406</v>
      </c>
      <c r="C14083">
        <v>6</v>
      </c>
      <c r="D14083" s="13">
        <v>30</v>
      </c>
      <c r="E14083" s="13" t="s">
        <v>8</v>
      </c>
      <c r="F14083" s="17">
        <v>9211</v>
      </c>
      <c r="G14083" t="str">
        <f>_xlfn.XLOOKUP(tbl_GL[[#This Row],[Account_key]],tbl_COA[Account_key],tbl_COA[Class],"Not Found")</f>
        <v>Assets</v>
      </c>
      <c r="H14083" t="str">
        <f>_xlfn.XLOOKUP(tbl_GL[[#This Row],[Account_key]],tbl_COA[Account_key],tbl_COA[SubClass],"Not Found")</f>
        <v>Assets</v>
      </c>
      <c r="I14083" t="str">
        <f>_xlfn.XLOOKUP(tbl_GL[[#This Row],[Account_key]],tbl_COA[Account_key],tbl_COA[SubClass2],"Not Found")</f>
        <v>Current Assets</v>
      </c>
      <c r="J14083" t="str">
        <f>_xlfn.XLOOKUP(tbl_GL[[#This Row],[Account_key]],tbl_COA[Account_key],tbl_COA[SubAccount],,0)</f>
        <v>Trade Receivables</v>
      </c>
      <c r="K14083">
        <f>YEAR(tbl_GL[[#This Row],[Date]])</f>
        <v>2018</v>
      </c>
    </row>
    <row r="14084" spans="1:11" hidden="1" x14ac:dyDescent="0.35">
      <c r="A14084">
        <v>547.1</v>
      </c>
      <c r="B14084" s="24">
        <v>43407</v>
      </c>
      <c r="C14084">
        <v>6</v>
      </c>
      <c r="D14084" s="13">
        <v>350</v>
      </c>
      <c r="E14084" s="13" t="s">
        <v>97</v>
      </c>
      <c r="F14084" s="17">
        <v>-1540</v>
      </c>
      <c r="G14084" t="str">
        <f>_xlfn.XLOOKUP(tbl_GL[[#This Row],[Account_key]],tbl_COA[Account_key],tbl_COA[Class],"Not Found")</f>
        <v>Operating account</v>
      </c>
      <c r="H14084" t="str">
        <f>_xlfn.XLOOKUP(tbl_GL[[#This Row],[Account_key]],tbl_COA[Account_key],tbl_COA[SubClass],"Not Found")</f>
        <v>Operating Expenses</v>
      </c>
      <c r="I14084" t="str">
        <f>_xlfn.XLOOKUP(tbl_GL[[#This Row],[Account_key]],tbl_COA[Account_key],tbl_COA[SubClass2],"Not Found")</f>
        <v>Administration</v>
      </c>
      <c r="J14084" t="str">
        <f>_xlfn.XLOOKUP(tbl_GL[[#This Row],[Account_key]],tbl_COA[Account_key],tbl_COA[SubAccount],,0)</f>
        <v>Other Expenses</v>
      </c>
      <c r="K14084">
        <f>YEAR(tbl_GL[[#This Row],[Date]])</f>
        <v>2018</v>
      </c>
    </row>
    <row r="14085" spans="1:11" hidden="1" x14ac:dyDescent="0.35">
      <c r="A14085">
        <v>547.20000000000005</v>
      </c>
      <c r="B14085" s="24">
        <v>43407</v>
      </c>
      <c r="C14085">
        <v>6</v>
      </c>
      <c r="D14085" s="13">
        <v>120</v>
      </c>
      <c r="E14085" s="13" t="s">
        <v>97</v>
      </c>
      <c r="F14085" s="17">
        <v>1540</v>
      </c>
      <c r="G14085" t="str">
        <f>_xlfn.XLOOKUP(tbl_GL[[#This Row],[Account_key]],tbl_COA[Account_key],tbl_COA[Class],"Not Found")</f>
        <v>Liabilities and Owners Equity</v>
      </c>
      <c r="H14085" t="str">
        <f>_xlfn.XLOOKUP(tbl_GL[[#This Row],[Account_key]],tbl_COA[Account_key],tbl_COA[SubClass],"Not Found")</f>
        <v>Liabilities</v>
      </c>
      <c r="I14085" t="str">
        <f>_xlfn.XLOOKUP(tbl_GL[[#This Row],[Account_key]],tbl_COA[Account_key],tbl_COA[SubClass2],"Not Found")</f>
        <v>Current Liabilities</v>
      </c>
      <c r="J14085" t="str">
        <f>_xlfn.XLOOKUP(tbl_GL[[#This Row],[Account_key]],tbl_COA[Account_key],tbl_COA[SubAccount],,0)</f>
        <v>Accrued Expenses</v>
      </c>
      <c r="K14085">
        <f>YEAR(tbl_GL[[#This Row],[Date]])</f>
        <v>2018</v>
      </c>
    </row>
    <row r="14086" spans="1:11" hidden="1" x14ac:dyDescent="0.35">
      <c r="A14086">
        <v>548.1</v>
      </c>
      <c r="B14086" s="24">
        <v>43409</v>
      </c>
      <c r="C14086">
        <v>6</v>
      </c>
      <c r="D14086" s="13">
        <v>10</v>
      </c>
      <c r="E14086" s="13" t="s">
        <v>98</v>
      </c>
      <c r="F14086" s="17">
        <v>-872</v>
      </c>
      <c r="G14086" t="str">
        <f>_xlfn.XLOOKUP(tbl_GL[[#This Row],[Account_key]],tbl_COA[Account_key],tbl_COA[Class],"Not Found")</f>
        <v>Assets</v>
      </c>
      <c r="H14086" t="str">
        <f>_xlfn.XLOOKUP(tbl_GL[[#This Row],[Account_key]],tbl_COA[Account_key],tbl_COA[SubClass],"Not Found")</f>
        <v>Assets</v>
      </c>
      <c r="I14086" t="str">
        <f>_xlfn.XLOOKUP(tbl_GL[[#This Row],[Account_key]],tbl_COA[Account_key],tbl_COA[SubClass2],"Not Found")</f>
        <v>Current Assets</v>
      </c>
      <c r="J14086" t="str">
        <f>_xlfn.XLOOKUP(tbl_GL[[#This Row],[Account_key]],tbl_COA[Account_key],tbl_COA[SubAccount],,0)</f>
        <v>Cash at Bank</v>
      </c>
      <c r="K14086">
        <f>YEAR(tbl_GL[[#This Row],[Date]])</f>
        <v>2018</v>
      </c>
    </row>
    <row r="14087" spans="1:11" hidden="1" x14ac:dyDescent="0.35">
      <c r="A14087">
        <v>548.20000000000005</v>
      </c>
      <c r="B14087" s="24">
        <v>43409</v>
      </c>
      <c r="C14087">
        <v>6</v>
      </c>
      <c r="D14087" s="13">
        <v>120</v>
      </c>
      <c r="E14087" s="13" t="s">
        <v>98</v>
      </c>
      <c r="F14087" s="17">
        <v>-872</v>
      </c>
      <c r="G14087" t="str">
        <f>_xlfn.XLOOKUP(tbl_GL[[#This Row],[Account_key]],tbl_COA[Account_key],tbl_COA[Class],"Not Found")</f>
        <v>Liabilities and Owners Equity</v>
      </c>
      <c r="H14087" t="str">
        <f>_xlfn.XLOOKUP(tbl_GL[[#This Row],[Account_key]],tbl_COA[Account_key],tbl_COA[SubClass],"Not Found")</f>
        <v>Liabilities</v>
      </c>
      <c r="I14087" t="str">
        <f>_xlfn.XLOOKUP(tbl_GL[[#This Row],[Account_key]],tbl_COA[Account_key],tbl_COA[SubClass2],"Not Found")</f>
        <v>Current Liabilities</v>
      </c>
      <c r="J14087" t="str">
        <f>_xlfn.XLOOKUP(tbl_GL[[#This Row],[Account_key]],tbl_COA[Account_key],tbl_COA[SubAccount],,0)</f>
        <v>Accrued Expenses</v>
      </c>
      <c r="K14087">
        <f>YEAR(tbl_GL[[#This Row],[Date]])</f>
        <v>2018</v>
      </c>
    </row>
    <row r="14088" spans="1:11" hidden="1" x14ac:dyDescent="0.35">
      <c r="A14088">
        <v>549.1</v>
      </c>
      <c r="B14088" s="24">
        <v>43409</v>
      </c>
      <c r="C14088">
        <v>6</v>
      </c>
      <c r="D14088" s="13">
        <v>320</v>
      </c>
      <c r="E14088" s="13" t="s">
        <v>97</v>
      </c>
      <c r="F14088" s="17">
        <v>-1516</v>
      </c>
      <c r="G14088" t="str">
        <f>_xlfn.XLOOKUP(tbl_GL[[#This Row],[Account_key]],tbl_COA[Account_key],tbl_COA[Class],"Not Found")</f>
        <v>Operating account</v>
      </c>
      <c r="H14088" t="str">
        <f>_xlfn.XLOOKUP(tbl_GL[[#This Row],[Account_key]],tbl_COA[Account_key],tbl_COA[SubClass],"Not Found")</f>
        <v>Operating Expenses</v>
      </c>
      <c r="I14088" t="str">
        <f>_xlfn.XLOOKUP(tbl_GL[[#This Row],[Account_key]],tbl_COA[Account_key],tbl_COA[SubClass2],"Not Found")</f>
        <v>Administration</v>
      </c>
      <c r="J14088" t="str">
        <f>_xlfn.XLOOKUP(tbl_GL[[#This Row],[Account_key]],tbl_COA[Account_key],tbl_COA[SubAccount],,0)</f>
        <v>Professional Services</v>
      </c>
      <c r="K14088">
        <f>YEAR(tbl_GL[[#This Row],[Date]])</f>
        <v>2018</v>
      </c>
    </row>
    <row r="14089" spans="1:11" hidden="1" x14ac:dyDescent="0.35">
      <c r="A14089">
        <v>549.20000000000005</v>
      </c>
      <c r="B14089" s="24">
        <v>43409</v>
      </c>
      <c r="C14089">
        <v>6</v>
      </c>
      <c r="D14089" s="13">
        <v>120</v>
      </c>
      <c r="E14089" s="13" t="s">
        <v>97</v>
      </c>
      <c r="F14089" s="17">
        <v>1516</v>
      </c>
      <c r="G14089" t="str">
        <f>_xlfn.XLOOKUP(tbl_GL[[#This Row],[Account_key]],tbl_COA[Account_key],tbl_COA[Class],"Not Found")</f>
        <v>Liabilities and Owners Equity</v>
      </c>
      <c r="H14089" t="str">
        <f>_xlfn.XLOOKUP(tbl_GL[[#This Row],[Account_key]],tbl_COA[Account_key],tbl_COA[SubClass],"Not Found")</f>
        <v>Liabilities</v>
      </c>
      <c r="I14089" t="str">
        <f>_xlfn.XLOOKUP(tbl_GL[[#This Row],[Account_key]],tbl_COA[Account_key],tbl_COA[SubClass2],"Not Found")</f>
        <v>Current Liabilities</v>
      </c>
      <c r="J14089" t="str">
        <f>_xlfn.XLOOKUP(tbl_GL[[#This Row],[Account_key]],tbl_COA[Account_key],tbl_COA[SubAccount],,0)</f>
        <v>Accrued Expenses</v>
      </c>
      <c r="K14089">
        <f>YEAR(tbl_GL[[#This Row],[Date]])</f>
        <v>2018</v>
      </c>
    </row>
    <row r="14090" spans="1:11" hidden="1" x14ac:dyDescent="0.35">
      <c r="A14090">
        <v>550.1</v>
      </c>
      <c r="B14090" s="24">
        <v>43409</v>
      </c>
      <c r="C14090">
        <v>6</v>
      </c>
      <c r="D14090" s="13">
        <v>10</v>
      </c>
      <c r="E14090" s="13" t="s">
        <v>118</v>
      </c>
      <c r="F14090" s="17">
        <v>1750</v>
      </c>
      <c r="G14090" t="str">
        <f>_xlfn.XLOOKUP(tbl_GL[[#This Row],[Account_key]],tbl_COA[Account_key],tbl_COA[Class],"Not Found")</f>
        <v>Assets</v>
      </c>
      <c r="H14090" t="str">
        <f>_xlfn.XLOOKUP(tbl_GL[[#This Row],[Account_key]],tbl_COA[Account_key],tbl_COA[SubClass],"Not Found")</f>
        <v>Assets</v>
      </c>
      <c r="I14090" t="str">
        <f>_xlfn.XLOOKUP(tbl_GL[[#This Row],[Account_key]],tbl_COA[Account_key],tbl_COA[SubClass2],"Not Found")</f>
        <v>Current Assets</v>
      </c>
      <c r="J14090" t="str">
        <f>_xlfn.XLOOKUP(tbl_GL[[#This Row],[Account_key]],tbl_COA[Account_key],tbl_COA[SubAccount],,0)</f>
        <v>Cash at Bank</v>
      </c>
      <c r="K14090">
        <f>YEAR(tbl_GL[[#This Row],[Date]])</f>
        <v>2018</v>
      </c>
    </row>
    <row r="14091" spans="1:11" hidden="1" x14ac:dyDescent="0.35">
      <c r="A14091">
        <v>550.20000000000005</v>
      </c>
      <c r="B14091" s="24">
        <v>43409</v>
      </c>
      <c r="C14091">
        <v>6</v>
      </c>
      <c r="D14091" s="13">
        <v>431</v>
      </c>
      <c r="E14091" s="13" t="s">
        <v>118</v>
      </c>
      <c r="F14091" s="17">
        <v>1750</v>
      </c>
      <c r="G14091" t="str">
        <f>_xlfn.XLOOKUP(tbl_GL[[#This Row],[Account_key]],tbl_COA[Account_key],tbl_COA[Class],"Not Found")</f>
        <v>Non-operating</v>
      </c>
      <c r="H14091" t="str">
        <f>_xlfn.XLOOKUP(tbl_GL[[#This Row],[Account_key]],tbl_COA[Account_key],tbl_COA[SubClass],"Not Found")</f>
        <v>Dividend Income</v>
      </c>
      <c r="I14091" t="str">
        <f>_xlfn.XLOOKUP(tbl_GL[[#This Row],[Account_key]],tbl_COA[Account_key],tbl_COA[SubClass2],"Not Found")</f>
        <v>Dividend Income</v>
      </c>
      <c r="J14091" t="str">
        <f>_xlfn.XLOOKUP(tbl_GL[[#This Row],[Account_key]],tbl_COA[Account_key],tbl_COA[SubAccount],,0)</f>
        <v>Dividend Income</v>
      </c>
      <c r="K14091">
        <f>YEAR(tbl_GL[[#This Row],[Date]])</f>
        <v>2018</v>
      </c>
    </row>
    <row r="14092" spans="1:11" hidden="1" x14ac:dyDescent="0.35">
      <c r="A14092">
        <v>551.1</v>
      </c>
      <c r="B14092" s="24">
        <v>43411</v>
      </c>
      <c r="C14092">
        <v>6</v>
      </c>
      <c r="D14092" s="13">
        <v>340</v>
      </c>
      <c r="E14092" s="13" t="s">
        <v>99</v>
      </c>
      <c r="F14092" s="17">
        <v>-77</v>
      </c>
      <c r="G14092" t="str">
        <f>_xlfn.XLOOKUP(tbl_GL[[#This Row],[Account_key]],tbl_COA[Account_key],tbl_COA[Class],"Not Found")</f>
        <v>Operating account</v>
      </c>
      <c r="H14092" t="str">
        <f>_xlfn.XLOOKUP(tbl_GL[[#This Row],[Account_key]],tbl_COA[Account_key],tbl_COA[SubClass],"Not Found")</f>
        <v>Operating Expenses</v>
      </c>
      <c r="I14092" t="str">
        <f>_xlfn.XLOOKUP(tbl_GL[[#This Row],[Account_key]],tbl_COA[Account_key],tbl_COA[SubClass2],"Not Found")</f>
        <v>Administration</v>
      </c>
      <c r="J14092" t="str">
        <f>_xlfn.XLOOKUP(tbl_GL[[#This Row],[Account_key]],tbl_COA[Account_key],tbl_COA[SubAccount],,0)</f>
        <v>Utilities</v>
      </c>
      <c r="K14092">
        <f>YEAR(tbl_GL[[#This Row],[Date]])</f>
        <v>2018</v>
      </c>
    </row>
    <row r="14093" spans="1:11" hidden="1" x14ac:dyDescent="0.35">
      <c r="A14093">
        <v>551.20000000000005</v>
      </c>
      <c r="B14093" s="24">
        <v>43411</v>
      </c>
      <c r="C14093">
        <v>6</v>
      </c>
      <c r="D14093" s="13">
        <v>20</v>
      </c>
      <c r="E14093" s="13" t="s">
        <v>99</v>
      </c>
      <c r="F14093" s="17">
        <v>-77</v>
      </c>
      <c r="G14093" t="str">
        <f>_xlfn.XLOOKUP(tbl_GL[[#This Row],[Account_key]],tbl_COA[Account_key],tbl_COA[Class],"Not Found")</f>
        <v>Assets</v>
      </c>
      <c r="H14093" t="str">
        <f>_xlfn.XLOOKUP(tbl_GL[[#This Row],[Account_key]],tbl_COA[Account_key],tbl_COA[SubClass],"Not Found")</f>
        <v>Assets</v>
      </c>
      <c r="I14093" t="str">
        <f>_xlfn.XLOOKUP(tbl_GL[[#This Row],[Account_key]],tbl_COA[Account_key],tbl_COA[SubClass2],"Not Found")</f>
        <v>Current Assets</v>
      </c>
      <c r="J14093" t="str">
        <f>_xlfn.XLOOKUP(tbl_GL[[#This Row],[Account_key]],tbl_COA[Account_key],tbl_COA[SubAccount],,0)</f>
        <v>Cash in hand</v>
      </c>
      <c r="K14093">
        <f>YEAR(tbl_GL[[#This Row],[Date]])</f>
        <v>2018</v>
      </c>
    </row>
    <row r="14094" spans="1:11" hidden="1" x14ac:dyDescent="0.35">
      <c r="A14094">
        <v>552.1</v>
      </c>
      <c r="B14094" s="24">
        <v>43411</v>
      </c>
      <c r="C14094">
        <v>6</v>
      </c>
      <c r="D14094" s="13">
        <v>10</v>
      </c>
      <c r="E14094" s="13" t="s">
        <v>98</v>
      </c>
      <c r="F14094" s="17">
        <v>-954</v>
      </c>
      <c r="G14094" t="str">
        <f>_xlfn.XLOOKUP(tbl_GL[[#This Row],[Account_key]],tbl_COA[Account_key],tbl_COA[Class],"Not Found")</f>
        <v>Assets</v>
      </c>
      <c r="H14094" t="str">
        <f>_xlfn.XLOOKUP(tbl_GL[[#This Row],[Account_key]],tbl_COA[Account_key],tbl_COA[SubClass],"Not Found")</f>
        <v>Assets</v>
      </c>
      <c r="I14094" t="str">
        <f>_xlfn.XLOOKUP(tbl_GL[[#This Row],[Account_key]],tbl_COA[Account_key],tbl_COA[SubClass2],"Not Found")</f>
        <v>Current Assets</v>
      </c>
      <c r="J14094" t="str">
        <f>_xlfn.XLOOKUP(tbl_GL[[#This Row],[Account_key]],tbl_COA[Account_key],tbl_COA[SubAccount],,0)</f>
        <v>Cash at Bank</v>
      </c>
      <c r="K14094">
        <f>YEAR(tbl_GL[[#This Row],[Date]])</f>
        <v>2018</v>
      </c>
    </row>
    <row r="14095" spans="1:11" hidden="1" x14ac:dyDescent="0.35">
      <c r="A14095">
        <v>552.20000000000005</v>
      </c>
      <c r="B14095" s="24">
        <v>43411</v>
      </c>
      <c r="C14095">
        <v>6</v>
      </c>
      <c r="D14095" s="13">
        <v>120</v>
      </c>
      <c r="E14095" s="13" t="s">
        <v>98</v>
      </c>
      <c r="F14095" s="17">
        <v>-954</v>
      </c>
      <c r="G14095" t="str">
        <f>_xlfn.XLOOKUP(tbl_GL[[#This Row],[Account_key]],tbl_COA[Account_key],tbl_COA[Class],"Not Found")</f>
        <v>Liabilities and Owners Equity</v>
      </c>
      <c r="H14095" t="str">
        <f>_xlfn.XLOOKUP(tbl_GL[[#This Row],[Account_key]],tbl_COA[Account_key],tbl_COA[SubClass],"Not Found")</f>
        <v>Liabilities</v>
      </c>
      <c r="I14095" t="str">
        <f>_xlfn.XLOOKUP(tbl_GL[[#This Row],[Account_key]],tbl_COA[Account_key],tbl_COA[SubClass2],"Not Found")</f>
        <v>Current Liabilities</v>
      </c>
      <c r="J14095" t="str">
        <f>_xlfn.XLOOKUP(tbl_GL[[#This Row],[Account_key]],tbl_COA[Account_key],tbl_COA[SubAccount],,0)</f>
        <v>Accrued Expenses</v>
      </c>
      <c r="K14095">
        <f>YEAR(tbl_GL[[#This Row],[Date]])</f>
        <v>2018</v>
      </c>
    </row>
    <row r="14096" spans="1:11" hidden="1" x14ac:dyDescent="0.35">
      <c r="A14096">
        <v>553.1</v>
      </c>
      <c r="B14096" s="24">
        <v>43411</v>
      </c>
      <c r="C14096">
        <v>6</v>
      </c>
      <c r="D14096" s="13">
        <v>10</v>
      </c>
      <c r="E14096" s="13" t="s">
        <v>84</v>
      </c>
      <c r="F14096" s="17">
        <v>-18667</v>
      </c>
      <c r="G14096" t="str">
        <f>_xlfn.XLOOKUP(tbl_GL[[#This Row],[Account_key]],tbl_COA[Account_key],tbl_COA[Class],"Not Found")</f>
        <v>Assets</v>
      </c>
      <c r="H14096" t="str">
        <f>_xlfn.XLOOKUP(tbl_GL[[#This Row],[Account_key]],tbl_COA[Account_key],tbl_COA[SubClass],"Not Found")</f>
        <v>Assets</v>
      </c>
      <c r="I14096" t="str">
        <f>_xlfn.XLOOKUP(tbl_GL[[#This Row],[Account_key]],tbl_COA[Account_key],tbl_COA[SubClass2],"Not Found")</f>
        <v>Current Assets</v>
      </c>
      <c r="J14096" t="str">
        <f>_xlfn.XLOOKUP(tbl_GL[[#This Row],[Account_key]],tbl_COA[Account_key],tbl_COA[SubAccount],,0)</f>
        <v>Cash at Bank</v>
      </c>
      <c r="K14096">
        <f>YEAR(tbl_GL[[#This Row],[Date]])</f>
        <v>2018</v>
      </c>
    </row>
    <row r="14097" spans="1:11" hidden="1" x14ac:dyDescent="0.35">
      <c r="A14097">
        <v>553.20000000000005</v>
      </c>
      <c r="B14097" s="24">
        <v>43411</v>
      </c>
      <c r="C14097">
        <v>6</v>
      </c>
      <c r="D14097" s="13">
        <v>110</v>
      </c>
      <c r="E14097" s="13" t="s">
        <v>84</v>
      </c>
      <c r="F14097" s="17">
        <v>-18667</v>
      </c>
      <c r="G14097" t="str">
        <f>_xlfn.XLOOKUP(tbl_GL[[#This Row],[Account_key]],tbl_COA[Account_key],tbl_COA[Class],"Not Found")</f>
        <v>Liabilities and Owners Equity</v>
      </c>
      <c r="H14097" t="str">
        <f>_xlfn.XLOOKUP(tbl_GL[[#This Row],[Account_key]],tbl_COA[Account_key],tbl_COA[SubClass],"Not Found")</f>
        <v>Liabilities</v>
      </c>
      <c r="I14097" t="str">
        <f>_xlfn.XLOOKUP(tbl_GL[[#This Row],[Account_key]],tbl_COA[Account_key],tbl_COA[SubClass2],"Not Found")</f>
        <v>Current Liabilities</v>
      </c>
      <c r="J14097" t="str">
        <f>_xlfn.XLOOKUP(tbl_GL[[#This Row],[Account_key]],tbl_COA[Account_key],tbl_COA[SubAccount],,0)</f>
        <v>Trade Payables</v>
      </c>
      <c r="K14097">
        <f>YEAR(tbl_GL[[#This Row],[Date]])</f>
        <v>2018</v>
      </c>
    </row>
    <row r="14098" spans="1:11" hidden="1" x14ac:dyDescent="0.35">
      <c r="A14098">
        <v>554.1</v>
      </c>
      <c r="B14098" s="24">
        <v>43412</v>
      </c>
      <c r="C14098">
        <v>6</v>
      </c>
      <c r="D14098" s="13">
        <v>10</v>
      </c>
      <c r="E14098" s="13" t="s">
        <v>98</v>
      </c>
      <c r="F14098" s="17">
        <v>-929</v>
      </c>
      <c r="G14098" t="str">
        <f>_xlfn.XLOOKUP(tbl_GL[[#This Row],[Account_key]],tbl_COA[Account_key],tbl_COA[Class],"Not Found")</f>
        <v>Assets</v>
      </c>
      <c r="H14098" t="str">
        <f>_xlfn.XLOOKUP(tbl_GL[[#This Row],[Account_key]],tbl_COA[Account_key],tbl_COA[SubClass],"Not Found")</f>
        <v>Assets</v>
      </c>
      <c r="I14098" t="str">
        <f>_xlfn.XLOOKUP(tbl_GL[[#This Row],[Account_key]],tbl_COA[Account_key],tbl_COA[SubClass2],"Not Found")</f>
        <v>Current Assets</v>
      </c>
      <c r="J14098" t="str">
        <f>_xlfn.XLOOKUP(tbl_GL[[#This Row],[Account_key]],tbl_COA[Account_key],tbl_COA[SubAccount],,0)</f>
        <v>Cash at Bank</v>
      </c>
      <c r="K14098">
        <f>YEAR(tbl_GL[[#This Row],[Date]])</f>
        <v>2018</v>
      </c>
    </row>
    <row r="14099" spans="1:11" hidden="1" x14ac:dyDescent="0.35">
      <c r="A14099">
        <v>554.20000000000005</v>
      </c>
      <c r="B14099" s="24">
        <v>43412</v>
      </c>
      <c r="C14099">
        <v>6</v>
      </c>
      <c r="D14099" s="13">
        <v>120</v>
      </c>
      <c r="E14099" s="13" t="s">
        <v>98</v>
      </c>
      <c r="F14099" s="17">
        <v>-929</v>
      </c>
      <c r="G14099" t="str">
        <f>_xlfn.XLOOKUP(tbl_GL[[#This Row],[Account_key]],tbl_COA[Account_key],tbl_COA[Class],"Not Found")</f>
        <v>Liabilities and Owners Equity</v>
      </c>
      <c r="H14099" t="str">
        <f>_xlfn.XLOOKUP(tbl_GL[[#This Row],[Account_key]],tbl_COA[Account_key],tbl_COA[SubClass],"Not Found")</f>
        <v>Liabilities</v>
      </c>
      <c r="I14099" t="str">
        <f>_xlfn.XLOOKUP(tbl_GL[[#This Row],[Account_key]],tbl_COA[Account_key],tbl_COA[SubClass2],"Not Found")</f>
        <v>Current Liabilities</v>
      </c>
      <c r="J14099" t="str">
        <f>_xlfn.XLOOKUP(tbl_GL[[#This Row],[Account_key]],tbl_COA[Account_key],tbl_COA[SubAccount],,0)</f>
        <v>Accrued Expenses</v>
      </c>
      <c r="K14099">
        <f>YEAR(tbl_GL[[#This Row],[Date]])</f>
        <v>2018</v>
      </c>
    </row>
    <row r="14100" spans="1:11" hidden="1" x14ac:dyDescent="0.35">
      <c r="A14100">
        <v>555.1</v>
      </c>
      <c r="B14100" s="24">
        <v>43412</v>
      </c>
      <c r="C14100">
        <v>6</v>
      </c>
      <c r="D14100" s="13">
        <v>350</v>
      </c>
      <c r="E14100" s="13" t="s">
        <v>97</v>
      </c>
      <c r="F14100" s="17">
        <v>-1238</v>
      </c>
      <c r="G14100" t="str">
        <f>_xlfn.XLOOKUP(tbl_GL[[#This Row],[Account_key]],tbl_COA[Account_key],tbl_COA[Class],"Not Found")</f>
        <v>Operating account</v>
      </c>
      <c r="H14100" t="str">
        <f>_xlfn.XLOOKUP(tbl_GL[[#This Row],[Account_key]],tbl_COA[Account_key],tbl_COA[SubClass],"Not Found")</f>
        <v>Operating Expenses</v>
      </c>
      <c r="I14100" t="str">
        <f>_xlfn.XLOOKUP(tbl_GL[[#This Row],[Account_key]],tbl_COA[Account_key],tbl_COA[SubClass2],"Not Found")</f>
        <v>Administration</v>
      </c>
      <c r="J14100" t="str">
        <f>_xlfn.XLOOKUP(tbl_GL[[#This Row],[Account_key]],tbl_COA[Account_key],tbl_COA[SubAccount],,0)</f>
        <v>Other Expenses</v>
      </c>
      <c r="K14100">
        <f>YEAR(tbl_GL[[#This Row],[Date]])</f>
        <v>2018</v>
      </c>
    </row>
    <row r="14101" spans="1:11" hidden="1" x14ac:dyDescent="0.35">
      <c r="A14101">
        <v>555.20000000000005</v>
      </c>
      <c r="B14101" s="24">
        <v>43412</v>
      </c>
      <c r="C14101">
        <v>6</v>
      </c>
      <c r="D14101" s="13">
        <v>120</v>
      </c>
      <c r="E14101" s="13" t="s">
        <v>97</v>
      </c>
      <c r="F14101" s="17">
        <v>1238</v>
      </c>
      <c r="G14101" t="str">
        <f>_xlfn.XLOOKUP(tbl_GL[[#This Row],[Account_key]],tbl_COA[Account_key],tbl_COA[Class],"Not Found")</f>
        <v>Liabilities and Owners Equity</v>
      </c>
      <c r="H14101" t="str">
        <f>_xlfn.XLOOKUP(tbl_GL[[#This Row],[Account_key]],tbl_COA[Account_key],tbl_COA[SubClass],"Not Found")</f>
        <v>Liabilities</v>
      </c>
      <c r="I14101" t="str">
        <f>_xlfn.XLOOKUP(tbl_GL[[#This Row],[Account_key]],tbl_COA[Account_key],tbl_COA[SubClass2],"Not Found")</f>
        <v>Current Liabilities</v>
      </c>
      <c r="J14101" t="str">
        <f>_xlfn.XLOOKUP(tbl_GL[[#This Row],[Account_key]],tbl_COA[Account_key],tbl_COA[SubAccount],,0)</f>
        <v>Accrued Expenses</v>
      </c>
      <c r="K14101">
        <f>YEAR(tbl_GL[[#This Row],[Date]])</f>
        <v>2018</v>
      </c>
    </row>
    <row r="14102" spans="1:11" hidden="1" x14ac:dyDescent="0.35">
      <c r="A14102">
        <v>556.1</v>
      </c>
      <c r="B14102" s="24">
        <v>43413</v>
      </c>
      <c r="C14102">
        <v>6</v>
      </c>
      <c r="D14102" s="13">
        <v>260</v>
      </c>
      <c r="E14102" s="13" t="s">
        <v>83</v>
      </c>
      <c r="F14102" s="17">
        <v>547</v>
      </c>
      <c r="G14102" t="str">
        <f>_xlfn.XLOOKUP(tbl_GL[[#This Row],[Account_key]],tbl_COA[Account_key],tbl_COA[Class],"Not Found")</f>
        <v>Operating account</v>
      </c>
      <c r="H14102" t="str">
        <f>_xlfn.XLOOKUP(tbl_GL[[#This Row],[Account_key]],tbl_COA[Account_key],tbl_COA[SubClass],"Not Found")</f>
        <v>Operating Expenses</v>
      </c>
      <c r="I14102" t="str">
        <f>_xlfn.XLOOKUP(tbl_GL[[#This Row],[Account_key]],tbl_COA[Account_key],tbl_COA[SubClass2],"Not Found")</f>
        <v>Marketing</v>
      </c>
      <c r="J14102" t="str">
        <f>_xlfn.XLOOKUP(tbl_GL[[#This Row],[Account_key]],tbl_COA[Account_key],tbl_COA[SubAccount],,0)</f>
        <v>Commissions</v>
      </c>
      <c r="K14102">
        <f>YEAR(tbl_GL[[#This Row],[Date]])</f>
        <v>2018</v>
      </c>
    </row>
    <row r="14103" spans="1:11" hidden="1" x14ac:dyDescent="0.35">
      <c r="A14103">
        <v>556.20000000000005</v>
      </c>
      <c r="B14103" s="24">
        <v>43413</v>
      </c>
      <c r="C14103">
        <v>6</v>
      </c>
      <c r="D14103" s="13">
        <v>20</v>
      </c>
      <c r="E14103" s="13" t="s">
        <v>83</v>
      </c>
      <c r="F14103" s="17">
        <v>547</v>
      </c>
      <c r="G14103" t="str">
        <f>_xlfn.XLOOKUP(tbl_GL[[#This Row],[Account_key]],tbl_COA[Account_key],tbl_COA[Class],"Not Found")</f>
        <v>Assets</v>
      </c>
      <c r="H14103" t="str">
        <f>_xlfn.XLOOKUP(tbl_GL[[#This Row],[Account_key]],tbl_COA[Account_key],tbl_COA[SubClass],"Not Found")</f>
        <v>Assets</v>
      </c>
      <c r="I14103" t="str">
        <f>_xlfn.XLOOKUP(tbl_GL[[#This Row],[Account_key]],tbl_COA[Account_key],tbl_COA[SubClass2],"Not Found")</f>
        <v>Current Assets</v>
      </c>
      <c r="J14103" t="str">
        <f>_xlfn.XLOOKUP(tbl_GL[[#This Row],[Account_key]],tbl_COA[Account_key],tbl_COA[SubAccount],,0)</f>
        <v>Cash in hand</v>
      </c>
      <c r="K14103">
        <f>YEAR(tbl_GL[[#This Row],[Date]])</f>
        <v>2018</v>
      </c>
    </row>
    <row r="14104" spans="1:11" hidden="1" x14ac:dyDescent="0.35">
      <c r="A14104">
        <v>557.1</v>
      </c>
      <c r="B14104" s="24">
        <v>43413</v>
      </c>
      <c r="C14104">
        <v>6</v>
      </c>
      <c r="D14104" s="13">
        <v>230</v>
      </c>
      <c r="E14104" s="13" t="s">
        <v>4</v>
      </c>
      <c r="F14104" s="17">
        <v>-859</v>
      </c>
      <c r="G14104" t="str">
        <f>_xlfn.XLOOKUP(tbl_GL[[#This Row],[Account_key]],tbl_COA[Account_key],tbl_COA[Class],"Not Found")</f>
        <v>Trading account</v>
      </c>
      <c r="H14104" t="str">
        <f>_xlfn.XLOOKUP(tbl_GL[[#This Row],[Account_key]],tbl_COA[Account_key],tbl_COA[SubClass],"Not Found")</f>
        <v>Cost of Sales</v>
      </c>
      <c r="I14104" t="str">
        <f>_xlfn.XLOOKUP(tbl_GL[[#This Row],[Account_key]],tbl_COA[Account_key],tbl_COA[SubClass2],"Not Found")</f>
        <v>Cost of Sales</v>
      </c>
      <c r="J14104" t="str">
        <f>_xlfn.XLOOKUP(tbl_GL[[#This Row],[Account_key]],tbl_COA[Account_key],tbl_COA[SubAccount],,0)</f>
        <v>Cost of Sales</v>
      </c>
      <c r="K14104">
        <f>YEAR(tbl_GL[[#This Row],[Date]])</f>
        <v>2018</v>
      </c>
    </row>
    <row r="14105" spans="1:11" hidden="1" x14ac:dyDescent="0.35">
      <c r="A14105">
        <v>557.20000000000005</v>
      </c>
      <c r="B14105" s="24">
        <v>43413</v>
      </c>
      <c r="C14105">
        <v>6</v>
      </c>
      <c r="D14105" s="13">
        <v>60</v>
      </c>
      <c r="E14105" s="13" t="s">
        <v>4</v>
      </c>
      <c r="F14105" s="17">
        <v>-859</v>
      </c>
      <c r="G14105" t="str">
        <f>_xlfn.XLOOKUP(tbl_GL[[#This Row],[Account_key]],tbl_COA[Account_key],tbl_COA[Class],"Not Found")</f>
        <v>Assets</v>
      </c>
      <c r="H14105" t="str">
        <f>_xlfn.XLOOKUP(tbl_GL[[#This Row],[Account_key]],tbl_COA[Account_key],tbl_COA[SubClass],"Not Found")</f>
        <v>Assets</v>
      </c>
      <c r="I14105" t="str">
        <f>_xlfn.XLOOKUP(tbl_GL[[#This Row],[Account_key]],tbl_COA[Account_key],tbl_COA[SubClass2],"Not Found")</f>
        <v>Current Assets</v>
      </c>
      <c r="J14105" t="str">
        <f>_xlfn.XLOOKUP(tbl_GL[[#This Row],[Account_key]],tbl_COA[Account_key],tbl_COA[SubAccount],,0)</f>
        <v>Inventory</v>
      </c>
      <c r="K14105">
        <f>YEAR(tbl_GL[[#This Row],[Date]])</f>
        <v>2018</v>
      </c>
    </row>
    <row r="14106" spans="1:11" hidden="1" x14ac:dyDescent="0.35">
      <c r="A14106">
        <v>558.1</v>
      </c>
      <c r="B14106" s="24">
        <v>43413</v>
      </c>
      <c r="C14106">
        <v>6</v>
      </c>
      <c r="D14106" s="13">
        <v>210</v>
      </c>
      <c r="E14106" s="13" t="s">
        <v>7</v>
      </c>
      <c r="F14106" s="17">
        <v>1968</v>
      </c>
      <c r="G14106" t="str">
        <f>_xlfn.XLOOKUP(tbl_GL[[#This Row],[Account_key]],tbl_COA[Account_key],tbl_COA[Class],"Not Found")</f>
        <v>Trading account</v>
      </c>
      <c r="H14106" t="str">
        <f>_xlfn.XLOOKUP(tbl_GL[[#This Row],[Account_key]],tbl_COA[Account_key],tbl_COA[SubClass],"Not Found")</f>
        <v>Sales</v>
      </c>
      <c r="I14106" t="str">
        <f>_xlfn.XLOOKUP(tbl_GL[[#This Row],[Account_key]],tbl_COA[Account_key],tbl_COA[SubClass2],"Not Found")</f>
        <v>Sales</v>
      </c>
      <c r="J14106" t="str">
        <f>_xlfn.XLOOKUP(tbl_GL[[#This Row],[Account_key]],tbl_COA[Account_key],tbl_COA[SubAccount],,0)</f>
        <v>Sales</v>
      </c>
      <c r="K14106">
        <f>YEAR(tbl_GL[[#This Row],[Date]])</f>
        <v>2018</v>
      </c>
    </row>
    <row r="14107" spans="1:11" hidden="1" x14ac:dyDescent="0.35">
      <c r="A14107">
        <v>558.20000000000005</v>
      </c>
      <c r="B14107" s="24">
        <v>43413</v>
      </c>
      <c r="C14107">
        <v>6</v>
      </c>
      <c r="D14107" s="13">
        <v>10</v>
      </c>
      <c r="E14107" s="13" t="s">
        <v>7</v>
      </c>
      <c r="F14107" s="17">
        <v>1968</v>
      </c>
      <c r="G14107" t="str">
        <f>_xlfn.XLOOKUP(tbl_GL[[#This Row],[Account_key]],tbl_COA[Account_key],tbl_COA[Class],"Not Found")</f>
        <v>Assets</v>
      </c>
      <c r="H14107" t="str">
        <f>_xlfn.XLOOKUP(tbl_GL[[#This Row],[Account_key]],tbl_COA[Account_key],tbl_COA[SubClass],"Not Found")</f>
        <v>Assets</v>
      </c>
      <c r="I14107" t="str">
        <f>_xlfn.XLOOKUP(tbl_GL[[#This Row],[Account_key]],tbl_COA[Account_key],tbl_COA[SubClass2],"Not Found")</f>
        <v>Current Assets</v>
      </c>
      <c r="J14107" t="str">
        <f>_xlfn.XLOOKUP(tbl_GL[[#This Row],[Account_key]],tbl_COA[Account_key],tbl_COA[SubAccount],,0)</f>
        <v>Cash at Bank</v>
      </c>
      <c r="K14107">
        <f>YEAR(tbl_GL[[#This Row],[Date]])</f>
        <v>2018</v>
      </c>
    </row>
    <row r="14108" spans="1:11" hidden="1" x14ac:dyDescent="0.35">
      <c r="A14108">
        <v>559.1</v>
      </c>
      <c r="B14108" s="24">
        <v>43413</v>
      </c>
      <c r="C14108">
        <v>6</v>
      </c>
      <c r="D14108" s="13">
        <v>230</v>
      </c>
      <c r="E14108" s="13" t="s">
        <v>4</v>
      </c>
      <c r="F14108" s="17">
        <v>-3584</v>
      </c>
      <c r="G14108" t="str">
        <f>_xlfn.XLOOKUP(tbl_GL[[#This Row],[Account_key]],tbl_COA[Account_key],tbl_COA[Class],"Not Found")</f>
        <v>Trading account</v>
      </c>
      <c r="H14108" t="str">
        <f>_xlfn.XLOOKUP(tbl_GL[[#This Row],[Account_key]],tbl_COA[Account_key],tbl_COA[SubClass],"Not Found")</f>
        <v>Cost of Sales</v>
      </c>
      <c r="I14108" t="str">
        <f>_xlfn.XLOOKUP(tbl_GL[[#This Row],[Account_key]],tbl_COA[Account_key],tbl_COA[SubClass2],"Not Found")</f>
        <v>Cost of Sales</v>
      </c>
      <c r="J14108" t="str">
        <f>_xlfn.XLOOKUP(tbl_GL[[#This Row],[Account_key]],tbl_COA[Account_key],tbl_COA[SubAccount],,0)</f>
        <v>Cost of Sales</v>
      </c>
      <c r="K14108">
        <f>YEAR(tbl_GL[[#This Row],[Date]])</f>
        <v>2018</v>
      </c>
    </row>
    <row r="14109" spans="1:11" hidden="1" x14ac:dyDescent="0.35">
      <c r="A14109">
        <v>559.20000000000005</v>
      </c>
      <c r="B14109" s="24">
        <v>43413</v>
      </c>
      <c r="C14109">
        <v>6</v>
      </c>
      <c r="D14109" s="13">
        <v>60</v>
      </c>
      <c r="E14109" s="13" t="s">
        <v>4</v>
      </c>
      <c r="F14109" s="17">
        <v>-3584</v>
      </c>
      <c r="G14109" t="str">
        <f>_xlfn.XLOOKUP(tbl_GL[[#This Row],[Account_key]],tbl_COA[Account_key],tbl_COA[Class],"Not Found")</f>
        <v>Assets</v>
      </c>
      <c r="H14109" t="str">
        <f>_xlfn.XLOOKUP(tbl_GL[[#This Row],[Account_key]],tbl_COA[Account_key],tbl_COA[SubClass],"Not Found")</f>
        <v>Assets</v>
      </c>
      <c r="I14109" t="str">
        <f>_xlfn.XLOOKUP(tbl_GL[[#This Row],[Account_key]],tbl_COA[Account_key],tbl_COA[SubClass2],"Not Found")</f>
        <v>Current Assets</v>
      </c>
      <c r="J14109" t="str">
        <f>_xlfn.XLOOKUP(tbl_GL[[#This Row],[Account_key]],tbl_COA[Account_key],tbl_COA[SubAccount],,0)</f>
        <v>Inventory</v>
      </c>
      <c r="K14109">
        <f>YEAR(tbl_GL[[#This Row],[Date]])</f>
        <v>2018</v>
      </c>
    </row>
    <row r="14110" spans="1:11" hidden="1" x14ac:dyDescent="0.35">
      <c r="A14110">
        <v>560.1</v>
      </c>
      <c r="B14110" s="24">
        <v>43413</v>
      </c>
      <c r="C14110">
        <v>6</v>
      </c>
      <c r="D14110" s="13">
        <v>30</v>
      </c>
      <c r="E14110" s="13" t="s">
        <v>80</v>
      </c>
      <c r="F14110" s="17">
        <v>-7545</v>
      </c>
      <c r="G14110" t="str">
        <f>_xlfn.XLOOKUP(tbl_GL[[#This Row],[Account_key]],tbl_COA[Account_key],tbl_COA[Class],"Not Found")</f>
        <v>Assets</v>
      </c>
      <c r="H14110" t="str">
        <f>_xlfn.XLOOKUP(tbl_GL[[#This Row],[Account_key]],tbl_COA[Account_key],tbl_COA[SubClass],"Not Found")</f>
        <v>Assets</v>
      </c>
      <c r="I14110" t="str">
        <f>_xlfn.XLOOKUP(tbl_GL[[#This Row],[Account_key]],tbl_COA[Account_key],tbl_COA[SubClass2],"Not Found")</f>
        <v>Current Assets</v>
      </c>
      <c r="J14110" t="str">
        <f>_xlfn.XLOOKUP(tbl_GL[[#This Row],[Account_key]],tbl_COA[Account_key],tbl_COA[SubAccount],,0)</f>
        <v>Trade Receivables</v>
      </c>
      <c r="K14110">
        <f>YEAR(tbl_GL[[#This Row],[Date]])</f>
        <v>2018</v>
      </c>
    </row>
    <row r="14111" spans="1:11" hidden="1" x14ac:dyDescent="0.35">
      <c r="A14111">
        <v>560.20000000000005</v>
      </c>
      <c r="B14111" s="24">
        <v>43413</v>
      </c>
      <c r="C14111">
        <v>6</v>
      </c>
      <c r="D14111" s="13">
        <v>10</v>
      </c>
      <c r="E14111" s="13" t="s">
        <v>80</v>
      </c>
      <c r="F14111" s="17">
        <v>7545</v>
      </c>
      <c r="G14111" t="str">
        <f>_xlfn.XLOOKUP(tbl_GL[[#This Row],[Account_key]],tbl_COA[Account_key],tbl_COA[Class],"Not Found")</f>
        <v>Assets</v>
      </c>
      <c r="H14111" t="str">
        <f>_xlfn.XLOOKUP(tbl_GL[[#This Row],[Account_key]],tbl_COA[Account_key],tbl_COA[SubClass],"Not Found")</f>
        <v>Assets</v>
      </c>
      <c r="I14111" t="str">
        <f>_xlfn.XLOOKUP(tbl_GL[[#This Row],[Account_key]],tbl_COA[Account_key],tbl_COA[SubClass2],"Not Found")</f>
        <v>Current Assets</v>
      </c>
      <c r="J14111" t="str">
        <f>_xlfn.XLOOKUP(tbl_GL[[#This Row],[Account_key]],tbl_COA[Account_key],tbl_COA[SubAccount],,0)</f>
        <v>Cash at Bank</v>
      </c>
      <c r="K14111">
        <f>YEAR(tbl_GL[[#This Row],[Date]])</f>
        <v>2018</v>
      </c>
    </row>
    <row r="14112" spans="1:11" hidden="1" x14ac:dyDescent="0.35">
      <c r="A14112">
        <v>561.1</v>
      </c>
      <c r="B14112" s="24">
        <v>43413</v>
      </c>
      <c r="C14112">
        <v>6</v>
      </c>
      <c r="D14112" s="13">
        <v>210</v>
      </c>
      <c r="E14112" s="13" t="s">
        <v>8</v>
      </c>
      <c r="F14112" s="17">
        <v>8960</v>
      </c>
      <c r="G14112" t="str">
        <f>_xlfn.XLOOKUP(tbl_GL[[#This Row],[Account_key]],tbl_COA[Account_key],tbl_COA[Class],"Not Found")</f>
        <v>Trading account</v>
      </c>
      <c r="H14112" t="str">
        <f>_xlfn.XLOOKUP(tbl_GL[[#This Row],[Account_key]],tbl_COA[Account_key],tbl_COA[SubClass],"Not Found")</f>
        <v>Sales</v>
      </c>
      <c r="I14112" t="str">
        <f>_xlfn.XLOOKUP(tbl_GL[[#This Row],[Account_key]],tbl_COA[Account_key],tbl_COA[SubClass2],"Not Found")</f>
        <v>Sales</v>
      </c>
      <c r="J14112" t="str">
        <f>_xlfn.XLOOKUP(tbl_GL[[#This Row],[Account_key]],tbl_COA[Account_key],tbl_COA[SubAccount],,0)</f>
        <v>Sales</v>
      </c>
      <c r="K14112">
        <f>YEAR(tbl_GL[[#This Row],[Date]])</f>
        <v>2018</v>
      </c>
    </row>
    <row r="14113" spans="1:11" hidden="1" x14ac:dyDescent="0.35">
      <c r="A14113">
        <v>561.20000000000005</v>
      </c>
      <c r="B14113" s="24">
        <v>43413</v>
      </c>
      <c r="C14113">
        <v>6</v>
      </c>
      <c r="D14113" s="13">
        <v>30</v>
      </c>
      <c r="E14113" s="13" t="s">
        <v>8</v>
      </c>
      <c r="F14113" s="17">
        <v>8960</v>
      </c>
      <c r="G14113" t="str">
        <f>_xlfn.XLOOKUP(tbl_GL[[#This Row],[Account_key]],tbl_COA[Account_key],tbl_COA[Class],"Not Found")</f>
        <v>Assets</v>
      </c>
      <c r="H14113" t="str">
        <f>_xlfn.XLOOKUP(tbl_GL[[#This Row],[Account_key]],tbl_COA[Account_key],tbl_COA[SubClass],"Not Found")</f>
        <v>Assets</v>
      </c>
      <c r="I14113" t="str">
        <f>_xlfn.XLOOKUP(tbl_GL[[#This Row],[Account_key]],tbl_COA[Account_key],tbl_COA[SubClass2],"Not Found")</f>
        <v>Current Assets</v>
      </c>
      <c r="J14113" t="str">
        <f>_xlfn.XLOOKUP(tbl_GL[[#This Row],[Account_key]],tbl_COA[Account_key],tbl_COA[SubAccount],,0)</f>
        <v>Trade Receivables</v>
      </c>
      <c r="K14113">
        <f>YEAR(tbl_GL[[#This Row],[Date]])</f>
        <v>2018</v>
      </c>
    </row>
    <row r="14114" spans="1:11" hidden="1" x14ac:dyDescent="0.35">
      <c r="A14114">
        <v>562.1</v>
      </c>
      <c r="B14114" s="24">
        <v>43415</v>
      </c>
      <c r="C14114">
        <v>6</v>
      </c>
      <c r="D14114" s="13">
        <v>30</v>
      </c>
      <c r="E14114" s="13" t="s">
        <v>80</v>
      </c>
      <c r="F14114" s="17">
        <v>-7536</v>
      </c>
      <c r="G14114" t="str">
        <f>_xlfn.XLOOKUP(tbl_GL[[#This Row],[Account_key]],tbl_COA[Account_key],tbl_COA[Class],"Not Found")</f>
        <v>Assets</v>
      </c>
      <c r="H14114" t="str">
        <f>_xlfn.XLOOKUP(tbl_GL[[#This Row],[Account_key]],tbl_COA[Account_key],tbl_COA[SubClass],"Not Found")</f>
        <v>Assets</v>
      </c>
      <c r="I14114" t="str">
        <f>_xlfn.XLOOKUP(tbl_GL[[#This Row],[Account_key]],tbl_COA[Account_key],tbl_COA[SubClass2],"Not Found")</f>
        <v>Current Assets</v>
      </c>
      <c r="J14114" t="str">
        <f>_xlfn.XLOOKUP(tbl_GL[[#This Row],[Account_key]],tbl_COA[Account_key],tbl_COA[SubAccount],,0)</f>
        <v>Trade Receivables</v>
      </c>
      <c r="K14114">
        <f>YEAR(tbl_GL[[#This Row],[Date]])</f>
        <v>2018</v>
      </c>
    </row>
    <row r="14115" spans="1:11" hidden="1" x14ac:dyDescent="0.35">
      <c r="A14115">
        <v>562.20000000000005</v>
      </c>
      <c r="B14115" s="24">
        <v>43415</v>
      </c>
      <c r="C14115">
        <v>6</v>
      </c>
      <c r="D14115" s="13">
        <v>10</v>
      </c>
      <c r="E14115" s="13" t="s">
        <v>80</v>
      </c>
      <c r="F14115" s="17">
        <v>7536</v>
      </c>
      <c r="G14115" t="str">
        <f>_xlfn.XLOOKUP(tbl_GL[[#This Row],[Account_key]],tbl_COA[Account_key],tbl_COA[Class],"Not Found")</f>
        <v>Assets</v>
      </c>
      <c r="H14115" t="str">
        <f>_xlfn.XLOOKUP(tbl_GL[[#This Row],[Account_key]],tbl_COA[Account_key],tbl_COA[SubClass],"Not Found")</f>
        <v>Assets</v>
      </c>
      <c r="I14115" t="str">
        <f>_xlfn.XLOOKUP(tbl_GL[[#This Row],[Account_key]],tbl_COA[Account_key],tbl_COA[SubClass2],"Not Found")</f>
        <v>Current Assets</v>
      </c>
      <c r="J14115" t="str">
        <f>_xlfn.XLOOKUP(tbl_GL[[#This Row],[Account_key]],tbl_COA[Account_key],tbl_COA[SubAccount],,0)</f>
        <v>Cash at Bank</v>
      </c>
      <c r="K14115">
        <f>YEAR(tbl_GL[[#This Row],[Date]])</f>
        <v>2018</v>
      </c>
    </row>
    <row r="14116" spans="1:11" hidden="1" x14ac:dyDescent="0.35">
      <c r="A14116">
        <v>563.1</v>
      </c>
      <c r="B14116" s="24">
        <v>43416</v>
      </c>
      <c r="C14116">
        <v>6</v>
      </c>
      <c r="D14116" s="13">
        <v>10</v>
      </c>
      <c r="E14116" s="13" t="s">
        <v>98</v>
      </c>
      <c r="F14116" s="17">
        <v>-750</v>
      </c>
      <c r="G14116" t="str">
        <f>_xlfn.XLOOKUP(tbl_GL[[#This Row],[Account_key]],tbl_COA[Account_key],tbl_COA[Class],"Not Found")</f>
        <v>Assets</v>
      </c>
      <c r="H14116" t="str">
        <f>_xlfn.XLOOKUP(tbl_GL[[#This Row],[Account_key]],tbl_COA[Account_key],tbl_COA[SubClass],"Not Found")</f>
        <v>Assets</v>
      </c>
      <c r="I14116" t="str">
        <f>_xlfn.XLOOKUP(tbl_GL[[#This Row],[Account_key]],tbl_COA[Account_key],tbl_COA[SubClass2],"Not Found")</f>
        <v>Current Assets</v>
      </c>
      <c r="J14116" t="str">
        <f>_xlfn.XLOOKUP(tbl_GL[[#This Row],[Account_key]],tbl_COA[Account_key],tbl_COA[SubAccount],,0)</f>
        <v>Cash at Bank</v>
      </c>
      <c r="K14116">
        <f>YEAR(tbl_GL[[#This Row],[Date]])</f>
        <v>2018</v>
      </c>
    </row>
    <row r="14117" spans="1:11" hidden="1" x14ac:dyDescent="0.35">
      <c r="A14117">
        <v>563.20000000000005</v>
      </c>
      <c r="B14117" s="24">
        <v>43416</v>
      </c>
      <c r="C14117">
        <v>6</v>
      </c>
      <c r="D14117" s="13">
        <v>120</v>
      </c>
      <c r="E14117" s="13" t="s">
        <v>98</v>
      </c>
      <c r="F14117" s="17">
        <v>-750</v>
      </c>
      <c r="G14117" t="str">
        <f>_xlfn.XLOOKUP(tbl_GL[[#This Row],[Account_key]],tbl_COA[Account_key],tbl_COA[Class],"Not Found")</f>
        <v>Liabilities and Owners Equity</v>
      </c>
      <c r="H14117" t="str">
        <f>_xlfn.XLOOKUP(tbl_GL[[#This Row],[Account_key]],tbl_COA[Account_key],tbl_COA[SubClass],"Not Found")</f>
        <v>Liabilities</v>
      </c>
      <c r="I14117" t="str">
        <f>_xlfn.XLOOKUP(tbl_GL[[#This Row],[Account_key]],tbl_COA[Account_key],tbl_COA[SubClass2],"Not Found")</f>
        <v>Current Liabilities</v>
      </c>
      <c r="J14117" t="str">
        <f>_xlfn.XLOOKUP(tbl_GL[[#This Row],[Account_key]],tbl_COA[Account_key],tbl_COA[SubAccount],,0)</f>
        <v>Accrued Expenses</v>
      </c>
      <c r="K14117">
        <f>YEAR(tbl_GL[[#This Row],[Date]])</f>
        <v>2018</v>
      </c>
    </row>
    <row r="14118" spans="1:11" hidden="1" x14ac:dyDescent="0.35">
      <c r="A14118">
        <v>564.1</v>
      </c>
      <c r="B14118" s="24">
        <v>43416</v>
      </c>
      <c r="C14118">
        <v>6</v>
      </c>
      <c r="D14118" s="13">
        <v>10</v>
      </c>
      <c r="E14118" s="13" t="s">
        <v>98</v>
      </c>
      <c r="F14118" s="17">
        <v>-819</v>
      </c>
      <c r="G14118" t="str">
        <f>_xlfn.XLOOKUP(tbl_GL[[#This Row],[Account_key]],tbl_COA[Account_key],tbl_COA[Class],"Not Found")</f>
        <v>Assets</v>
      </c>
      <c r="H14118" t="str">
        <f>_xlfn.XLOOKUP(tbl_GL[[#This Row],[Account_key]],tbl_COA[Account_key],tbl_COA[SubClass],"Not Found")</f>
        <v>Assets</v>
      </c>
      <c r="I14118" t="str">
        <f>_xlfn.XLOOKUP(tbl_GL[[#This Row],[Account_key]],tbl_COA[Account_key],tbl_COA[SubClass2],"Not Found")</f>
        <v>Current Assets</v>
      </c>
      <c r="J14118" t="str">
        <f>_xlfn.XLOOKUP(tbl_GL[[#This Row],[Account_key]],tbl_COA[Account_key],tbl_COA[SubAccount],,0)</f>
        <v>Cash at Bank</v>
      </c>
      <c r="K14118">
        <f>YEAR(tbl_GL[[#This Row],[Date]])</f>
        <v>2018</v>
      </c>
    </row>
    <row r="14119" spans="1:11" hidden="1" x14ac:dyDescent="0.35">
      <c r="A14119">
        <v>564.20000000000005</v>
      </c>
      <c r="B14119" s="24">
        <v>43416</v>
      </c>
      <c r="C14119">
        <v>6</v>
      </c>
      <c r="D14119" s="13">
        <v>120</v>
      </c>
      <c r="E14119" s="13" t="s">
        <v>98</v>
      </c>
      <c r="F14119" s="17">
        <v>-819</v>
      </c>
      <c r="G14119" t="str">
        <f>_xlfn.XLOOKUP(tbl_GL[[#This Row],[Account_key]],tbl_COA[Account_key],tbl_COA[Class],"Not Found")</f>
        <v>Liabilities and Owners Equity</v>
      </c>
      <c r="H14119" t="str">
        <f>_xlfn.XLOOKUP(tbl_GL[[#This Row],[Account_key]],tbl_COA[Account_key],tbl_COA[SubClass],"Not Found")</f>
        <v>Liabilities</v>
      </c>
      <c r="I14119" t="str">
        <f>_xlfn.XLOOKUP(tbl_GL[[#This Row],[Account_key]],tbl_COA[Account_key],tbl_COA[SubClass2],"Not Found")</f>
        <v>Current Liabilities</v>
      </c>
      <c r="J14119" t="str">
        <f>_xlfn.XLOOKUP(tbl_GL[[#This Row],[Account_key]],tbl_COA[Account_key],tbl_COA[SubAccount],,0)</f>
        <v>Accrued Expenses</v>
      </c>
      <c r="K14119">
        <f>YEAR(tbl_GL[[#This Row],[Date]])</f>
        <v>2018</v>
      </c>
    </row>
    <row r="14120" spans="1:11" hidden="1" x14ac:dyDescent="0.35">
      <c r="A14120">
        <v>565.1</v>
      </c>
      <c r="B14120" s="24">
        <v>43417</v>
      </c>
      <c r="C14120">
        <v>6</v>
      </c>
      <c r="D14120" s="13">
        <v>10</v>
      </c>
      <c r="E14120" s="13" t="s">
        <v>98</v>
      </c>
      <c r="F14120" s="17">
        <v>-851</v>
      </c>
      <c r="G14120" t="str">
        <f>_xlfn.XLOOKUP(tbl_GL[[#This Row],[Account_key]],tbl_COA[Account_key],tbl_COA[Class],"Not Found")</f>
        <v>Assets</v>
      </c>
      <c r="H14120" t="str">
        <f>_xlfn.XLOOKUP(tbl_GL[[#This Row],[Account_key]],tbl_COA[Account_key],tbl_COA[SubClass],"Not Found")</f>
        <v>Assets</v>
      </c>
      <c r="I14120" t="str">
        <f>_xlfn.XLOOKUP(tbl_GL[[#This Row],[Account_key]],tbl_COA[Account_key],tbl_COA[SubClass2],"Not Found")</f>
        <v>Current Assets</v>
      </c>
      <c r="J14120" t="str">
        <f>_xlfn.XLOOKUP(tbl_GL[[#This Row],[Account_key]],tbl_COA[Account_key],tbl_COA[SubAccount],,0)</f>
        <v>Cash at Bank</v>
      </c>
      <c r="K14120">
        <f>YEAR(tbl_GL[[#This Row],[Date]])</f>
        <v>2018</v>
      </c>
    </row>
    <row r="14121" spans="1:11" hidden="1" x14ac:dyDescent="0.35">
      <c r="A14121">
        <v>565.20000000000005</v>
      </c>
      <c r="B14121" s="24">
        <v>43417</v>
      </c>
      <c r="C14121">
        <v>6</v>
      </c>
      <c r="D14121" s="13">
        <v>120</v>
      </c>
      <c r="E14121" s="13" t="s">
        <v>98</v>
      </c>
      <c r="F14121" s="17">
        <v>-851</v>
      </c>
      <c r="G14121" t="str">
        <f>_xlfn.XLOOKUP(tbl_GL[[#This Row],[Account_key]],tbl_COA[Account_key],tbl_COA[Class],"Not Found")</f>
        <v>Liabilities and Owners Equity</v>
      </c>
      <c r="H14121" t="str">
        <f>_xlfn.XLOOKUP(tbl_GL[[#This Row],[Account_key]],tbl_COA[Account_key],tbl_COA[SubClass],"Not Found")</f>
        <v>Liabilities</v>
      </c>
      <c r="I14121" t="str">
        <f>_xlfn.XLOOKUP(tbl_GL[[#This Row],[Account_key]],tbl_COA[Account_key],tbl_COA[SubClass2],"Not Found")</f>
        <v>Current Liabilities</v>
      </c>
      <c r="J14121" t="str">
        <f>_xlfn.XLOOKUP(tbl_GL[[#This Row],[Account_key]],tbl_COA[Account_key],tbl_COA[SubAccount],,0)</f>
        <v>Accrued Expenses</v>
      </c>
      <c r="K14121">
        <f>YEAR(tbl_GL[[#This Row],[Date]])</f>
        <v>2018</v>
      </c>
    </row>
    <row r="14122" spans="1:11" hidden="1" x14ac:dyDescent="0.35">
      <c r="A14122">
        <v>566.1</v>
      </c>
      <c r="B14122" s="24">
        <v>43417</v>
      </c>
      <c r="C14122">
        <v>6</v>
      </c>
      <c r="D14122" s="13">
        <v>300</v>
      </c>
      <c r="E14122" s="13" t="s">
        <v>97</v>
      </c>
      <c r="F14122" s="17">
        <v>-1298</v>
      </c>
      <c r="G14122" t="str">
        <f>_xlfn.XLOOKUP(tbl_GL[[#This Row],[Account_key]],tbl_COA[Account_key],tbl_COA[Class],"Not Found")</f>
        <v>Operating account</v>
      </c>
      <c r="H14122" t="str">
        <f>_xlfn.XLOOKUP(tbl_GL[[#This Row],[Account_key]],tbl_COA[Account_key],tbl_COA[SubClass],"Not Found")</f>
        <v>Operating Expenses</v>
      </c>
      <c r="I14122" t="str">
        <f>_xlfn.XLOOKUP(tbl_GL[[#This Row],[Account_key]],tbl_COA[Account_key],tbl_COA[SubClass2],"Not Found")</f>
        <v>Administration</v>
      </c>
      <c r="J14122" t="str">
        <f>_xlfn.XLOOKUP(tbl_GL[[#This Row],[Account_key]],tbl_COA[Account_key],tbl_COA[SubAccount],,0)</f>
        <v>Entertainment</v>
      </c>
      <c r="K14122">
        <f>YEAR(tbl_GL[[#This Row],[Date]])</f>
        <v>2018</v>
      </c>
    </row>
    <row r="14123" spans="1:11" hidden="1" x14ac:dyDescent="0.35">
      <c r="A14123">
        <v>566.20000000000005</v>
      </c>
      <c r="B14123" s="24">
        <v>43417</v>
      </c>
      <c r="C14123">
        <v>6</v>
      </c>
      <c r="D14123" s="13">
        <v>120</v>
      </c>
      <c r="E14123" s="13" t="s">
        <v>97</v>
      </c>
      <c r="F14123" s="17">
        <v>1298</v>
      </c>
      <c r="G14123" t="str">
        <f>_xlfn.XLOOKUP(tbl_GL[[#This Row],[Account_key]],tbl_COA[Account_key],tbl_COA[Class],"Not Found")</f>
        <v>Liabilities and Owners Equity</v>
      </c>
      <c r="H14123" t="str">
        <f>_xlfn.XLOOKUP(tbl_GL[[#This Row],[Account_key]],tbl_COA[Account_key],tbl_COA[SubClass],"Not Found")</f>
        <v>Liabilities</v>
      </c>
      <c r="I14123" t="str">
        <f>_xlfn.XLOOKUP(tbl_GL[[#This Row],[Account_key]],tbl_COA[Account_key],tbl_COA[SubClass2],"Not Found")</f>
        <v>Current Liabilities</v>
      </c>
      <c r="J14123" t="str">
        <f>_xlfn.XLOOKUP(tbl_GL[[#This Row],[Account_key]],tbl_COA[Account_key],tbl_COA[SubAccount],,0)</f>
        <v>Accrued Expenses</v>
      </c>
      <c r="K14123">
        <f>YEAR(tbl_GL[[#This Row],[Date]])</f>
        <v>2018</v>
      </c>
    </row>
    <row r="14124" spans="1:11" hidden="1" x14ac:dyDescent="0.35">
      <c r="A14124">
        <v>567.1</v>
      </c>
      <c r="B14124" s="24">
        <v>43419</v>
      </c>
      <c r="C14124">
        <v>6</v>
      </c>
      <c r="D14124" s="13">
        <v>10</v>
      </c>
      <c r="E14124" s="13" t="s">
        <v>112</v>
      </c>
      <c r="F14124" s="17">
        <v>-140</v>
      </c>
      <c r="G14124" t="str">
        <f>_xlfn.XLOOKUP(tbl_GL[[#This Row],[Account_key]],tbl_COA[Account_key],tbl_COA[Class],"Not Found")</f>
        <v>Assets</v>
      </c>
      <c r="H14124" t="str">
        <f>_xlfn.XLOOKUP(tbl_GL[[#This Row],[Account_key]],tbl_COA[Account_key],tbl_COA[SubClass],"Not Found")</f>
        <v>Assets</v>
      </c>
      <c r="I14124" t="str">
        <f>_xlfn.XLOOKUP(tbl_GL[[#This Row],[Account_key]],tbl_COA[Account_key],tbl_COA[SubClass2],"Not Found")</f>
        <v>Current Assets</v>
      </c>
      <c r="J14124" t="str">
        <f>_xlfn.XLOOKUP(tbl_GL[[#This Row],[Account_key]],tbl_COA[Account_key],tbl_COA[SubAccount],,0)</f>
        <v>Cash at Bank</v>
      </c>
      <c r="K14124">
        <f>YEAR(tbl_GL[[#This Row],[Date]])</f>
        <v>2018</v>
      </c>
    </row>
    <row r="14125" spans="1:11" hidden="1" x14ac:dyDescent="0.35">
      <c r="A14125">
        <v>567.20000000000005</v>
      </c>
      <c r="B14125" s="24">
        <v>43419</v>
      </c>
      <c r="C14125">
        <v>6</v>
      </c>
      <c r="D14125" s="13">
        <v>121</v>
      </c>
      <c r="E14125" s="13" t="s">
        <v>112</v>
      </c>
      <c r="F14125" s="17">
        <v>-140</v>
      </c>
      <c r="G14125" t="str">
        <f>_xlfn.XLOOKUP(tbl_GL[[#This Row],[Account_key]],tbl_COA[Account_key],tbl_COA[Class],"Not Found")</f>
        <v>Liabilities and Owners Equity</v>
      </c>
      <c r="H14125" t="str">
        <f>_xlfn.XLOOKUP(tbl_GL[[#This Row],[Account_key]],tbl_COA[Account_key],tbl_COA[SubClass],"Not Found")</f>
        <v>Liabilities</v>
      </c>
      <c r="I14125" t="str">
        <f>_xlfn.XLOOKUP(tbl_GL[[#This Row],[Account_key]],tbl_COA[Account_key],tbl_COA[SubClass2],"Not Found")</f>
        <v>Current Liabilities</v>
      </c>
      <c r="J14125" t="str">
        <f>_xlfn.XLOOKUP(tbl_GL[[#This Row],[Account_key]],tbl_COA[Account_key],tbl_COA[SubAccount],,0)</f>
        <v>Interest Payable</v>
      </c>
      <c r="K14125">
        <f>YEAR(tbl_GL[[#This Row],[Date]])</f>
        <v>2018</v>
      </c>
    </row>
    <row r="14126" spans="1:11" hidden="1" x14ac:dyDescent="0.35">
      <c r="A14126">
        <v>568.1</v>
      </c>
      <c r="B14126" s="24">
        <v>43419</v>
      </c>
      <c r="C14126">
        <v>6</v>
      </c>
      <c r="D14126" s="13">
        <v>300</v>
      </c>
      <c r="E14126" s="13" t="s">
        <v>97</v>
      </c>
      <c r="F14126" s="17">
        <v>-1374</v>
      </c>
      <c r="G14126" t="str">
        <f>_xlfn.XLOOKUP(tbl_GL[[#This Row],[Account_key]],tbl_COA[Account_key],tbl_COA[Class],"Not Found")</f>
        <v>Operating account</v>
      </c>
      <c r="H14126" t="str">
        <f>_xlfn.XLOOKUP(tbl_GL[[#This Row],[Account_key]],tbl_COA[Account_key],tbl_COA[SubClass],"Not Found")</f>
        <v>Operating Expenses</v>
      </c>
      <c r="I14126" t="str">
        <f>_xlfn.XLOOKUP(tbl_GL[[#This Row],[Account_key]],tbl_COA[Account_key],tbl_COA[SubClass2],"Not Found")</f>
        <v>Administration</v>
      </c>
      <c r="J14126" t="str">
        <f>_xlfn.XLOOKUP(tbl_GL[[#This Row],[Account_key]],tbl_COA[Account_key],tbl_COA[SubAccount],,0)</f>
        <v>Entertainment</v>
      </c>
      <c r="K14126">
        <f>YEAR(tbl_GL[[#This Row],[Date]])</f>
        <v>2018</v>
      </c>
    </row>
    <row r="14127" spans="1:11" hidden="1" x14ac:dyDescent="0.35">
      <c r="A14127">
        <v>568.20000000000005</v>
      </c>
      <c r="B14127" s="24">
        <v>43419</v>
      </c>
      <c r="C14127">
        <v>6</v>
      </c>
      <c r="D14127" s="13">
        <v>120</v>
      </c>
      <c r="E14127" s="13" t="s">
        <v>97</v>
      </c>
      <c r="F14127" s="17">
        <v>1374</v>
      </c>
      <c r="G14127" t="str">
        <f>_xlfn.XLOOKUP(tbl_GL[[#This Row],[Account_key]],tbl_COA[Account_key],tbl_COA[Class],"Not Found")</f>
        <v>Liabilities and Owners Equity</v>
      </c>
      <c r="H14127" t="str">
        <f>_xlfn.XLOOKUP(tbl_GL[[#This Row],[Account_key]],tbl_COA[Account_key],tbl_COA[SubClass],"Not Found")</f>
        <v>Liabilities</v>
      </c>
      <c r="I14127" t="str">
        <f>_xlfn.XLOOKUP(tbl_GL[[#This Row],[Account_key]],tbl_COA[Account_key],tbl_COA[SubClass2],"Not Found")</f>
        <v>Current Liabilities</v>
      </c>
      <c r="J14127" t="str">
        <f>_xlfn.XLOOKUP(tbl_GL[[#This Row],[Account_key]],tbl_COA[Account_key],tbl_COA[SubAccount],,0)</f>
        <v>Accrued Expenses</v>
      </c>
      <c r="K14127">
        <f>YEAR(tbl_GL[[#This Row],[Date]])</f>
        <v>2018</v>
      </c>
    </row>
    <row r="14128" spans="1:11" hidden="1" x14ac:dyDescent="0.35">
      <c r="A14128">
        <v>569.1</v>
      </c>
      <c r="B14128" s="24">
        <v>43420</v>
      </c>
      <c r="C14128">
        <v>6</v>
      </c>
      <c r="D14128" s="13">
        <v>230</v>
      </c>
      <c r="E14128" s="13" t="s">
        <v>4</v>
      </c>
      <c r="F14128" s="17">
        <v>-918</v>
      </c>
      <c r="G14128" t="str">
        <f>_xlfn.XLOOKUP(tbl_GL[[#This Row],[Account_key]],tbl_COA[Account_key],tbl_COA[Class],"Not Found")</f>
        <v>Trading account</v>
      </c>
      <c r="H14128" t="str">
        <f>_xlfn.XLOOKUP(tbl_GL[[#This Row],[Account_key]],tbl_COA[Account_key],tbl_COA[SubClass],"Not Found")</f>
        <v>Cost of Sales</v>
      </c>
      <c r="I14128" t="str">
        <f>_xlfn.XLOOKUP(tbl_GL[[#This Row],[Account_key]],tbl_COA[Account_key],tbl_COA[SubClass2],"Not Found")</f>
        <v>Cost of Sales</v>
      </c>
      <c r="J14128" t="str">
        <f>_xlfn.XLOOKUP(tbl_GL[[#This Row],[Account_key]],tbl_COA[Account_key],tbl_COA[SubAccount],,0)</f>
        <v>Cost of Sales</v>
      </c>
      <c r="K14128">
        <f>YEAR(tbl_GL[[#This Row],[Date]])</f>
        <v>2018</v>
      </c>
    </row>
    <row r="14129" spans="1:11" hidden="1" x14ac:dyDescent="0.35">
      <c r="A14129">
        <v>569.20000000000005</v>
      </c>
      <c r="B14129" s="24">
        <v>43420</v>
      </c>
      <c r="C14129">
        <v>6</v>
      </c>
      <c r="D14129" s="13">
        <v>60</v>
      </c>
      <c r="E14129" s="13" t="s">
        <v>4</v>
      </c>
      <c r="F14129" s="17">
        <v>-918</v>
      </c>
      <c r="G14129" t="str">
        <f>_xlfn.XLOOKUP(tbl_GL[[#This Row],[Account_key]],tbl_COA[Account_key],tbl_COA[Class],"Not Found")</f>
        <v>Assets</v>
      </c>
      <c r="H14129" t="str">
        <f>_xlfn.XLOOKUP(tbl_GL[[#This Row],[Account_key]],tbl_COA[Account_key],tbl_COA[SubClass],"Not Found")</f>
        <v>Assets</v>
      </c>
      <c r="I14129" t="str">
        <f>_xlfn.XLOOKUP(tbl_GL[[#This Row],[Account_key]],tbl_COA[Account_key],tbl_COA[SubClass2],"Not Found")</f>
        <v>Current Assets</v>
      </c>
      <c r="J14129" t="str">
        <f>_xlfn.XLOOKUP(tbl_GL[[#This Row],[Account_key]],tbl_COA[Account_key],tbl_COA[SubAccount],,0)</f>
        <v>Inventory</v>
      </c>
      <c r="K14129">
        <f>YEAR(tbl_GL[[#This Row],[Date]])</f>
        <v>2018</v>
      </c>
    </row>
    <row r="14130" spans="1:11" hidden="1" x14ac:dyDescent="0.35">
      <c r="A14130">
        <v>570.1</v>
      </c>
      <c r="B14130" s="24">
        <v>43420</v>
      </c>
      <c r="C14130">
        <v>6</v>
      </c>
      <c r="D14130" s="13">
        <v>210</v>
      </c>
      <c r="E14130" s="13" t="s">
        <v>7</v>
      </c>
      <c r="F14130" s="17">
        <v>2103</v>
      </c>
      <c r="G14130" t="str">
        <f>_xlfn.XLOOKUP(tbl_GL[[#This Row],[Account_key]],tbl_COA[Account_key],tbl_COA[Class],"Not Found")</f>
        <v>Trading account</v>
      </c>
      <c r="H14130" t="str">
        <f>_xlfn.XLOOKUP(tbl_GL[[#This Row],[Account_key]],tbl_COA[Account_key],tbl_COA[SubClass],"Not Found")</f>
        <v>Sales</v>
      </c>
      <c r="I14130" t="str">
        <f>_xlfn.XLOOKUP(tbl_GL[[#This Row],[Account_key]],tbl_COA[Account_key],tbl_COA[SubClass2],"Not Found")</f>
        <v>Sales</v>
      </c>
      <c r="J14130" t="str">
        <f>_xlfn.XLOOKUP(tbl_GL[[#This Row],[Account_key]],tbl_COA[Account_key],tbl_COA[SubAccount],,0)</f>
        <v>Sales</v>
      </c>
      <c r="K14130">
        <f>YEAR(tbl_GL[[#This Row],[Date]])</f>
        <v>2018</v>
      </c>
    </row>
    <row r="14131" spans="1:11" hidden="1" x14ac:dyDescent="0.35">
      <c r="A14131">
        <v>570.20000000000005</v>
      </c>
      <c r="B14131" s="24">
        <v>43420</v>
      </c>
      <c r="C14131">
        <v>6</v>
      </c>
      <c r="D14131" s="13">
        <v>10</v>
      </c>
      <c r="E14131" s="13" t="s">
        <v>7</v>
      </c>
      <c r="F14131" s="17">
        <v>2103</v>
      </c>
      <c r="G14131" t="str">
        <f>_xlfn.XLOOKUP(tbl_GL[[#This Row],[Account_key]],tbl_COA[Account_key],tbl_COA[Class],"Not Found")</f>
        <v>Assets</v>
      </c>
      <c r="H14131" t="str">
        <f>_xlfn.XLOOKUP(tbl_GL[[#This Row],[Account_key]],tbl_COA[Account_key],tbl_COA[SubClass],"Not Found")</f>
        <v>Assets</v>
      </c>
      <c r="I14131" t="str">
        <f>_xlfn.XLOOKUP(tbl_GL[[#This Row],[Account_key]],tbl_COA[Account_key],tbl_COA[SubClass2],"Not Found")</f>
        <v>Current Assets</v>
      </c>
      <c r="J14131" t="str">
        <f>_xlfn.XLOOKUP(tbl_GL[[#This Row],[Account_key]],tbl_COA[Account_key],tbl_COA[SubAccount],,0)</f>
        <v>Cash at Bank</v>
      </c>
      <c r="K14131">
        <f>YEAR(tbl_GL[[#This Row],[Date]])</f>
        <v>2018</v>
      </c>
    </row>
    <row r="14132" spans="1:11" hidden="1" x14ac:dyDescent="0.35">
      <c r="A14132">
        <v>571.1</v>
      </c>
      <c r="B14132" s="24">
        <v>43420</v>
      </c>
      <c r="C14132">
        <v>6</v>
      </c>
      <c r="D14132" s="13">
        <v>230</v>
      </c>
      <c r="E14132" s="13" t="s">
        <v>4</v>
      </c>
      <c r="F14132" s="17">
        <v>-3656</v>
      </c>
      <c r="G14132" t="str">
        <f>_xlfn.XLOOKUP(tbl_GL[[#This Row],[Account_key]],tbl_COA[Account_key],tbl_COA[Class],"Not Found")</f>
        <v>Trading account</v>
      </c>
      <c r="H14132" t="str">
        <f>_xlfn.XLOOKUP(tbl_GL[[#This Row],[Account_key]],tbl_COA[Account_key],tbl_COA[SubClass],"Not Found")</f>
        <v>Cost of Sales</v>
      </c>
      <c r="I14132" t="str">
        <f>_xlfn.XLOOKUP(tbl_GL[[#This Row],[Account_key]],tbl_COA[Account_key],tbl_COA[SubClass2],"Not Found")</f>
        <v>Cost of Sales</v>
      </c>
      <c r="J14132" t="str">
        <f>_xlfn.XLOOKUP(tbl_GL[[#This Row],[Account_key]],tbl_COA[Account_key],tbl_COA[SubAccount],,0)</f>
        <v>Cost of Sales</v>
      </c>
      <c r="K14132">
        <f>YEAR(tbl_GL[[#This Row],[Date]])</f>
        <v>2018</v>
      </c>
    </row>
    <row r="14133" spans="1:11" hidden="1" x14ac:dyDescent="0.35">
      <c r="A14133">
        <v>571.20000000000005</v>
      </c>
      <c r="B14133" s="24">
        <v>43420</v>
      </c>
      <c r="C14133">
        <v>6</v>
      </c>
      <c r="D14133" s="13">
        <v>60</v>
      </c>
      <c r="E14133" s="13" t="s">
        <v>4</v>
      </c>
      <c r="F14133" s="17">
        <v>-3656</v>
      </c>
      <c r="G14133" t="str">
        <f>_xlfn.XLOOKUP(tbl_GL[[#This Row],[Account_key]],tbl_COA[Account_key],tbl_COA[Class],"Not Found")</f>
        <v>Assets</v>
      </c>
      <c r="H14133" t="str">
        <f>_xlfn.XLOOKUP(tbl_GL[[#This Row],[Account_key]],tbl_COA[Account_key],tbl_COA[SubClass],"Not Found")</f>
        <v>Assets</v>
      </c>
      <c r="I14133" t="str">
        <f>_xlfn.XLOOKUP(tbl_GL[[#This Row],[Account_key]],tbl_COA[Account_key],tbl_COA[SubClass2],"Not Found")</f>
        <v>Current Assets</v>
      </c>
      <c r="J14133" t="str">
        <f>_xlfn.XLOOKUP(tbl_GL[[#This Row],[Account_key]],tbl_COA[Account_key],tbl_COA[SubAccount],,0)</f>
        <v>Inventory</v>
      </c>
      <c r="K14133">
        <f>YEAR(tbl_GL[[#This Row],[Date]])</f>
        <v>2018</v>
      </c>
    </row>
    <row r="14134" spans="1:11" hidden="1" x14ac:dyDescent="0.35">
      <c r="A14134">
        <v>572.1</v>
      </c>
      <c r="B14134" s="24">
        <v>43420</v>
      </c>
      <c r="C14134">
        <v>6</v>
      </c>
      <c r="D14134" s="13">
        <v>210</v>
      </c>
      <c r="E14134" s="13" t="s">
        <v>8</v>
      </c>
      <c r="F14134" s="17">
        <v>9140</v>
      </c>
      <c r="G14134" t="str">
        <f>_xlfn.XLOOKUP(tbl_GL[[#This Row],[Account_key]],tbl_COA[Account_key],tbl_COA[Class],"Not Found")</f>
        <v>Trading account</v>
      </c>
      <c r="H14134" t="str">
        <f>_xlfn.XLOOKUP(tbl_GL[[#This Row],[Account_key]],tbl_COA[Account_key],tbl_COA[SubClass],"Not Found")</f>
        <v>Sales</v>
      </c>
      <c r="I14134" t="str">
        <f>_xlfn.XLOOKUP(tbl_GL[[#This Row],[Account_key]],tbl_COA[Account_key],tbl_COA[SubClass2],"Not Found")</f>
        <v>Sales</v>
      </c>
      <c r="J14134" t="str">
        <f>_xlfn.XLOOKUP(tbl_GL[[#This Row],[Account_key]],tbl_COA[Account_key],tbl_COA[SubAccount],,0)</f>
        <v>Sales</v>
      </c>
      <c r="K14134">
        <f>YEAR(tbl_GL[[#This Row],[Date]])</f>
        <v>2018</v>
      </c>
    </row>
    <row r="14135" spans="1:11" hidden="1" x14ac:dyDescent="0.35">
      <c r="A14135">
        <v>572.20000000000005</v>
      </c>
      <c r="B14135" s="24">
        <v>43420</v>
      </c>
      <c r="C14135">
        <v>6</v>
      </c>
      <c r="D14135" s="13">
        <v>30</v>
      </c>
      <c r="E14135" s="13" t="s">
        <v>8</v>
      </c>
      <c r="F14135" s="17">
        <v>9140</v>
      </c>
      <c r="G14135" t="str">
        <f>_xlfn.XLOOKUP(tbl_GL[[#This Row],[Account_key]],tbl_COA[Account_key],tbl_COA[Class],"Not Found")</f>
        <v>Assets</v>
      </c>
      <c r="H14135" t="str">
        <f>_xlfn.XLOOKUP(tbl_GL[[#This Row],[Account_key]],tbl_COA[Account_key],tbl_COA[SubClass],"Not Found")</f>
        <v>Assets</v>
      </c>
      <c r="I14135" t="str">
        <f>_xlfn.XLOOKUP(tbl_GL[[#This Row],[Account_key]],tbl_COA[Account_key],tbl_COA[SubClass2],"Not Found")</f>
        <v>Current Assets</v>
      </c>
      <c r="J14135" t="str">
        <f>_xlfn.XLOOKUP(tbl_GL[[#This Row],[Account_key]],tbl_COA[Account_key],tbl_COA[SubAccount],,0)</f>
        <v>Trade Receivables</v>
      </c>
      <c r="K14135">
        <f>YEAR(tbl_GL[[#This Row],[Date]])</f>
        <v>2018</v>
      </c>
    </row>
    <row r="14136" spans="1:11" hidden="1" x14ac:dyDescent="0.35">
      <c r="A14136">
        <v>573.1</v>
      </c>
      <c r="B14136" s="24">
        <v>43423</v>
      </c>
      <c r="C14136">
        <v>6</v>
      </c>
      <c r="D14136" s="13">
        <v>260</v>
      </c>
      <c r="E14136" s="13" t="s">
        <v>97</v>
      </c>
      <c r="F14136" s="17">
        <v>-1292</v>
      </c>
      <c r="G14136" t="str">
        <f>_xlfn.XLOOKUP(tbl_GL[[#This Row],[Account_key]],tbl_COA[Account_key],tbl_COA[Class],"Not Found")</f>
        <v>Operating account</v>
      </c>
      <c r="H14136" t="str">
        <f>_xlfn.XLOOKUP(tbl_GL[[#This Row],[Account_key]],tbl_COA[Account_key],tbl_COA[SubClass],"Not Found")</f>
        <v>Operating Expenses</v>
      </c>
      <c r="I14136" t="str">
        <f>_xlfn.XLOOKUP(tbl_GL[[#This Row],[Account_key]],tbl_COA[Account_key],tbl_COA[SubClass2],"Not Found")</f>
        <v>Marketing</v>
      </c>
      <c r="J14136" t="str">
        <f>_xlfn.XLOOKUP(tbl_GL[[#This Row],[Account_key]],tbl_COA[Account_key],tbl_COA[SubAccount],,0)</f>
        <v>Commissions</v>
      </c>
      <c r="K14136">
        <f>YEAR(tbl_GL[[#This Row],[Date]])</f>
        <v>2018</v>
      </c>
    </row>
    <row r="14137" spans="1:11" hidden="1" x14ac:dyDescent="0.35">
      <c r="A14137">
        <v>573.20000000000005</v>
      </c>
      <c r="B14137" s="24">
        <v>43423</v>
      </c>
      <c r="C14137">
        <v>6</v>
      </c>
      <c r="D14137" s="13">
        <v>120</v>
      </c>
      <c r="E14137" s="13" t="s">
        <v>97</v>
      </c>
      <c r="F14137" s="17">
        <v>1292</v>
      </c>
      <c r="G14137" t="str">
        <f>_xlfn.XLOOKUP(tbl_GL[[#This Row],[Account_key]],tbl_COA[Account_key],tbl_COA[Class],"Not Found")</f>
        <v>Liabilities and Owners Equity</v>
      </c>
      <c r="H14137" t="str">
        <f>_xlfn.XLOOKUP(tbl_GL[[#This Row],[Account_key]],tbl_COA[Account_key],tbl_COA[SubClass],"Not Found")</f>
        <v>Liabilities</v>
      </c>
      <c r="I14137" t="str">
        <f>_xlfn.XLOOKUP(tbl_GL[[#This Row],[Account_key]],tbl_COA[Account_key],tbl_COA[SubClass2],"Not Found")</f>
        <v>Current Liabilities</v>
      </c>
      <c r="J14137" t="str">
        <f>_xlfn.XLOOKUP(tbl_GL[[#This Row],[Account_key]],tbl_COA[Account_key],tbl_COA[SubAccount],,0)</f>
        <v>Accrued Expenses</v>
      </c>
      <c r="K14137">
        <f>YEAR(tbl_GL[[#This Row],[Date]])</f>
        <v>2018</v>
      </c>
    </row>
    <row r="14138" spans="1:11" hidden="1" x14ac:dyDescent="0.35">
      <c r="A14138">
        <v>574.1</v>
      </c>
      <c r="B14138" s="24">
        <v>43424</v>
      </c>
      <c r="C14138">
        <v>6</v>
      </c>
      <c r="D14138" s="13">
        <v>230</v>
      </c>
      <c r="E14138" s="13" t="s">
        <v>4</v>
      </c>
      <c r="F14138" s="17">
        <v>-517</v>
      </c>
      <c r="G14138" t="str">
        <f>_xlfn.XLOOKUP(tbl_GL[[#This Row],[Account_key]],tbl_COA[Account_key],tbl_COA[Class],"Not Found")</f>
        <v>Trading account</v>
      </c>
      <c r="H14138" t="str">
        <f>_xlfn.XLOOKUP(tbl_GL[[#This Row],[Account_key]],tbl_COA[Account_key],tbl_COA[SubClass],"Not Found")</f>
        <v>Cost of Sales</v>
      </c>
      <c r="I14138" t="str">
        <f>_xlfn.XLOOKUP(tbl_GL[[#This Row],[Account_key]],tbl_COA[Account_key],tbl_COA[SubClass2],"Not Found")</f>
        <v>Cost of Sales</v>
      </c>
      <c r="J14138" t="str">
        <f>_xlfn.XLOOKUP(tbl_GL[[#This Row],[Account_key]],tbl_COA[Account_key],tbl_COA[SubAccount],,0)</f>
        <v>Cost of Sales</v>
      </c>
      <c r="K14138">
        <f>YEAR(tbl_GL[[#This Row],[Date]])</f>
        <v>2018</v>
      </c>
    </row>
    <row r="14139" spans="1:11" hidden="1" x14ac:dyDescent="0.35">
      <c r="A14139">
        <v>574.20000000000005</v>
      </c>
      <c r="B14139" s="24">
        <v>43424</v>
      </c>
      <c r="C14139">
        <v>6</v>
      </c>
      <c r="D14139" s="13">
        <v>60</v>
      </c>
      <c r="E14139" s="13" t="s">
        <v>4</v>
      </c>
      <c r="F14139" s="17">
        <v>-517</v>
      </c>
      <c r="G14139" t="str">
        <f>_xlfn.XLOOKUP(tbl_GL[[#This Row],[Account_key]],tbl_COA[Account_key],tbl_COA[Class],"Not Found")</f>
        <v>Assets</v>
      </c>
      <c r="H14139" t="str">
        <f>_xlfn.XLOOKUP(tbl_GL[[#This Row],[Account_key]],tbl_COA[Account_key],tbl_COA[SubClass],"Not Found")</f>
        <v>Assets</v>
      </c>
      <c r="I14139" t="str">
        <f>_xlfn.XLOOKUP(tbl_GL[[#This Row],[Account_key]],tbl_COA[Account_key],tbl_COA[SubClass2],"Not Found")</f>
        <v>Current Assets</v>
      </c>
      <c r="J14139" t="str">
        <f>_xlfn.XLOOKUP(tbl_GL[[#This Row],[Account_key]],tbl_COA[Account_key],tbl_COA[SubAccount],,0)</f>
        <v>Inventory</v>
      </c>
      <c r="K14139">
        <f>YEAR(tbl_GL[[#This Row],[Date]])</f>
        <v>2018</v>
      </c>
    </row>
    <row r="14140" spans="1:11" hidden="1" x14ac:dyDescent="0.35">
      <c r="A14140">
        <v>575.1</v>
      </c>
      <c r="B14140" s="24">
        <v>43424</v>
      </c>
      <c r="C14140">
        <v>6</v>
      </c>
      <c r="D14140" s="13">
        <v>210</v>
      </c>
      <c r="E14140" s="13" t="s">
        <v>8</v>
      </c>
      <c r="F14140" s="17">
        <v>1292</v>
      </c>
      <c r="G14140" t="str">
        <f>_xlfn.XLOOKUP(tbl_GL[[#This Row],[Account_key]],tbl_COA[Account_key],tbl_COA[Class],"Not Found")</f>
        <v>Trading account</v>
      </c>
      <c r="H14140" t="str">
        <f>_xlfn.XLOOKUP(tbl_GL[[#This Row],[Account_key]],tbl_COA[Account_key],tbl_COA[SubClass],"Not Found")</f>
        <v>Sales</v>
      </c>
      <c r="I14140" t="str">
        <f>_xlfn.XLOOKUP(tbl_GL[[#This Row],[Account_key]],tbl_COA[Account_key],tbl_COA[SubClass2],"Not Found")</f>
        <v>Sales</v>
      </c>
      <c r="J14140" t="str">
        <f>_xlfn.XLOOKUP(tbl_GL[[#This Row],[Account_key]],tbl_COA[Account_key],tbl_COA[SubAccount],,0)</f>
        <v>Sales</v>
      </c>
      <c r="K14140">
        <f>YEAR(tbl_GL[[#This Row],[Date]])</f>
        <v>2018</v>
      </c>
    </row>
    <row r="14141" spans="1:11" hidden="1" x14ac:dyDescent="0.35">
      <c r="A14141">
        <v>575.20000000000005</v>
      </c>
      <c r="B14141" s="24">
        <v>43424</v>
      </c>
      <c r="C14141">
        <v>6</v>
      </c>
      <c r="D14141" s="13">
        <v>30</v>
      </c>
      <c r="E14141" s="13" t="s">
        <v>8</v>
      </c>
      <c r="F14141" s="17">
        <v>1292</v>
      </c>
      <c r="G14141" t="str">
        <f>_xlfn.XLOOKUP(tbl_GL[[#This Row],[Account_key]],tbl_COA[Account_key],tbl_COA[Class],"Not Found")</f>
        <v>Assets</v>
      </c>
      <c r="H14141" t="str">
        <f>_xlfn.XLOOKUP(tbl_GL[[#This Row],[Account_key]],tbl_COA[Account_key],tbl_COA[SubClass],"Not Found")</f>
        <v>Assets</v>
      </c>
      <c r="I14141" t="str">
        <f>_xlfn.XLOOKUP(tbl_GL[[#This Row],[Account_key]],tbl_COA[Account_key],tbl_COA[SubClass2],"Not Found")</f>
        <v>Current Assets</v>
      </c>
      <c r="J14141" t="str">
        <f>_xlfn.XLOOKUP(tbl_GL[[#This Row],[Account_key]],tbl_COA[Account_key],tbl_COA[SubAccount],,0)</f>
        <v>Trade Receivables</v>
      </c>
      <c r="K14141">
        <f>YEAR(tbl_GL[[#This Row],[Date]])</f>
        <v>2018</v>
      </c>
    </row>
    <row r="14142" spans="1:11" hidden="1" x14ac:dyDescent="0.35">
      <c r="A14142">
        <v>576.1</v>
      </c>
      <c r="B14142" s="24">
        <v>43424</v>
      </c>
      <c r="C14142">
        <v>6</v>
      </c>
      <c r="D14142" s="13">
        <v>30</v>
      </c>
      <c r="E14142" s="13" t="s">
        <v>80</v>
      </c>
      <c r="F14142" s="17">
        <v>-8059</v>
      </c>
      <c r="G14142" t="str">
        <f>_xlfn.XLOOKUP(tbl_GL[[#This Row],[Account_key]],tbl_COA[Account_key],tbl_COA[Class],"Not Found")</f>
        <v>Assets</v>
      </c>
      <c r="H14142" t="str">
        <f>_xlfn.XLOOKUP(tbl_GL[[#This Row],[Account_key]],tbl_COA[Account_key],tbl_COA[SubClass],"Not Found")</f>
        <v>Assets</v>
      </c>
      <c r="I14142" t="str">
        <f>_xlfn.XLOOKUP(tbl_GL[[#This Row],[Account_key]],tbl_COA[Account_key],tbl_COA[SubClass2],"Not Found")</f>
        <v>Current Assets</v>
      </c>
      <c r="J14142" t="str">
        <f>_xlfn.XLOOKUP(tbl_GL[[#This Row],[Account_key]],tbl_COA[Account_key],tbl_COA[SubAccount],,0)</f>
        <v>Trade Receivables</v>
      </c>
      <c r="K14142">
        <f>YEAR(tbl_GL[[#This Row],[Date]])</f>
        <v>2018</v>
      </c>
    </row>
    <row r="14143" spans="1:11" hidden="1" x14ac:dyDescent="0.35">
      <c r="A14143">
        <v>576.20000000000005</v>
      </c>
      <c r="B14143" s="24">
        <v>43424</v>
      </c>
      <c r="C14143">
        <v>6</v>
      </c>
      <c r="D14143" s="13">
        <v>10</v>
      </c>
      <c r="E14143" s="13" t="s">
        <v>80</v>
      </c>
      <c r="F14143" s="17">
        <v>8059</v>
      </c>
      <c r="G14143" t="str">
        <f>_xlfn.XLOOKUP(tbl_GL[[#This Row],[Account_key]],tbl_COA[Account_key],tbl_COA[Class],"Not Found")</f>
        <v>Assets</v>
      </c>
      <c r="H14143" t="str">
        <f>_xlfn.XLOOKUP(tbl_GL[[#This Row],[Account_key]],tbl_COA[Account_key],tbl_COA[SubClass],"Not Found")</f>
        <v>Assets</v>
      </c>
      <c r="I14143" t="str">
        <f>_xlfn.XLOOKUP(tbl_GL[[#This Row],[Account_key]],tbl_COA[Account_key],tbl_COA[SubClass2],"Not Found")</f>
        <v>Current Assets</v>
      </c>
      <c r="J14143" t="str">
        <f>_xlfn.XLOOKUP(tbl_GL[[#This Row],[Account_key]],tbl_COA[Account_key],tbl_COA[SubAccount],,0)</f>
        <v>Cash at Bank</v>
      </c>
      <c r="K14143">
        <f>YEAR(tbl_GL[[#This Row],[Date]])</f>
        <v>2018</v>
      </c>
    </row>
    <row r="14144" spans="1:11" hidden="1" x14ac:dyDescent="0.35">
      <c r="A14144">
        <v>577.1</v>
      </c>
      <c r="B14144" s="24">
        <v>43425</v>
      </c>
      <c r="C14144">
        <v>6</v>
      </c>
      <c r="D14144" s="13">
        <v>10</v>
      </c>
      <c r="E14144" s="13" t="s">
        <v>98</v>
      </c>
      <c r="F14144" s="17">
        <v>-887</v>
      </c>
      <c r="G14144" t="str">
        <f>_xlfn.XLOOKUP(tbl_GL[[#This Row],[Account_key]],tbl_COA[Account_key],tbl_COA[Class],"Not Found")</f>
        <v>Assets</v>
      </c>
      <c r="H14144" t="str">
        <f>_xlfn.XLOOKUP(tbl_GL[[#This Row],[Account_key]],tbl_COA[Account_key],tbl_COA[SubClass],"Not Found")</f>
        <v>Assets</v>
      </c>
      <c r="I14144" t="str">
        <f>_xlfn.XLOOKUP(tbl_GL[[#This Row],[Account_key]],tbl_COA[Account_key],tbl_COA[SubClass2],"Not Found")</f>
        <v>Current Assets</v>
      </c>
      <c r="J14144" t="str">
        <f>_xlfn.XLOOKUP(tbl_GL[[#This Row],[Account_key]],tbl_COA[Account_key],tbl_COA[SubAccount],,0)</f>
        <v>Cash at Bank</v>
      </c>
      <c r="K14144">
        <f>YEAR(tbl_GL[[#This Row],[Date]])</f>
        <v>2018</v>
      </c>
    </row>
    <row r="14145" spans="1:11" hidden="1" x14ac:dyDescent="0.35">
      <c r="A14145">
        <v>577.20000000000005</v>
      </c>
      <c r="B14145" s="24">
        <v>43425</v>
      </c>
      <c r="C14145">
        <v>6</v>
      </c>
      <c r="D14145" s="13">
        <v>120</v>
      </c>
      <c r="E14145" s="13" t="s">
        <v>98</v>
      </c>
      <c r="F14145" s="17">
        <v>-887</v>
      </c>
      <c r="G14145" t="str">
        <f>_xlfn.XLOOKUP(tbl_GL[[#This Row],[Account_key]],tbl_COA[Account_key],tbl_COA[Class],"Not Found")</f>
        <v>Liabilities and Owners Equity</v>
      </c>
      <c r="H14145" t="str">
        <f>_xlfn.XLOOKUP(tbl_GL[[#This Row],[Account_key]],tbl_COA[Account_key],tbl_COA[SubClass],"Not Found")</f>
        <v>Liabilities</v>
      </c>
      <c r="I14145" t="str">
        <f>_xlfn.XLOOKUP(tbl_GL[[#This Row],[Account_key]],tbl_COA[Account_key],tbl_COA[SubClass2],"Not Found")</f>
        <v>Current Liabilities</v>
      </c>
      <c r="J14145" t="str">
        <f>_xlfn.XLOOKUP(tbl_GL[[#This Row],[Account_key]],tbl_COA[Account_key],tbl_COA[SubAccount],,0)</f>
        <v>Accrued Expenses</v>
      </c>
      <c r="K14145">
        <f>YEAR(tbl_GL[[#This Row],[Date]])</f>
        <v>2018</v>
      </c>
    </row>
    <row r="14146" spans="1:11" hidden="1" x14ac:dyDescent="0.35">
      <c r="A14146">
        <v>578.1</v>
      </c>
      <c r="B14146" s="24">
        <v>43425</v>
      </c>
      <c r="C14146">
        <v>6</v>
      </c>
      <c r="D14146" s="13">
        <v>310</v>
      </c>
      <c r="E14146" s="13" t="s">
        <v>97</v>
      </c>
      <c r="F14146" s="17">
        <v>-1002</v>
      </c>
      <c r="G14146" t="str">
        <f>_xlfn.XLOOKUP(tbl_GL[[#This Row],[Account_key]],tbl_COA[Account_key],tbl_COA[Class],"Not Found")</f>
        <v>Operating account</v>
      </c>
      <c r="H14146" t="str">
        <f>_xlfn.XLOOKUP(tbl_GL[[#This Row],[Account_key]],tbl_COA[Account_key],tbl_COA[SubClass],"Not Found")</f>
        <v>Operating Expenses</v>
      </c>
      <c r="I14146" t="str">
        <f>_xlfn.XLOOKUP(tbl_GL[[#This Row],[Account_key]],tbl_COA[Account_key],tbl_COA[SubClass2],"Not Found")</f>
        <v>Administration</v>
      </c>
      <c r="J14146" t="str">
        <f>_xlfn.XLOOKUP(tbl_GL[[#This Row],[Account_key]],tbl_COA[Account_key],tbl_COA[SubAccount],,0)</f>
        <v>Office Supplies</v>
      </c>
      <c r="K14146">
        <f>YEAR(tbl_GL[[#This Row],[Date]])</f>
        <v>2018</v>
      </c>
    </row>
    <row r="14147" spans="1:11" hidden="1" x14ac:dyDescent="0.35">
      <c r="A14147">
        <v>578.20000000000005</v>
      </c>
      <c r="B14147" s="24">
        <v>43425</v>
      </c>
      <c r="C14147">
        <v>6</v>
      </c>
      <c r="D14147" s="13">
        <v>120</v>
      </c>
      <c r="E14147" s="13" t="s">
        <v>97</v>
      </c>
      <c r="F14147" s="17">
        <v>1002</v>
      </c>
      <c r="G14147" t="str">
        <f>_xlfn.XLOOKUP(tbl_GL[[#This Row],[Account_key]],tbl_COA[Account_key],tbl_COA[Class],"Not Found")</f>
        <v>Liabilities and Owners Equity</v>
      </c>
      <c r="H14147" t="str">
        <f>_xlfn.XLOOKUP(tbl_GL[[#This Row],[Account_key]],tbl_COA[Account_key],tbl_COA[SubClass],"Not Found")</f>
        <v>Liabilities</v>
      </c>
      <c r="I14147" t="str">
        <f>_xlfn.XLOOKUP(tbl_GL[[#This Row],[Account_key]],tbl_COA[Account_key],tbl_COA[SubClass2],"Not Found")</f>
        <v>Current Liabilities</v>
      </c>
      <c r="J14147" t="str">
        <f>_xlfn.XLOOKUP(tbl_GL[[#This Row],[Account_key]],tbl_COA[Account_key],tbl_COA[SubAccount],,0)</f>
        <v>Accrued Expenses</v>
      </c>
      <c r="K14147">
        <f>YEAR(tbl_GL[[#This Row],[Date]])</f>
        <v>2018</v>
      </c>
    </row>
    <row r="14148" spans="1:11" hidden="1" x14ac:dyDescent="0.35">
      <c r="A14148">
        <v>579.1</v>
      </c>
      <c r="B14148" s="24">
        <v>43426</v>
      </c>
      <c r="C14148">
        <v>6</v>
      </c>
      <c r="D14148" s="13">
        <v>320</v>
      </c>
      <c r="E14148" s="13" t="s">
        <v>99</v>
      </c>
      <c r="F14148" s="17">
        <v>-15</v>
      </c>
      <c r="G14148" t="str">
        <f>_xlfn.XLOOKUP(tbl_GL[[#This Row],[Account_key]],tbl_COA[Account_key],tbl_COA[Class],"Not Found")</f>
        <v>Operating account</v>
      </c>
      <c r="H14148" t="str">
        <f>_xlfn.XLOOKUP(tbl_GL[[#This Row],[Account_key]],tbl_COA[Account_key],tbl_COA[SubClass],"Not Found")</f>
        <v>Operating Expenses</v>
      </c>
      <c r="I14148" t="str">
        <f>_xlfn.XLOOKUP(tbl_GL[[#This Row],[Account_key]],tbl_COA[Account_key],tbl_COA[SubClass2],"Not Found")</f>
        <v>Administration</v>
      </c>
      <c r="J14148" t="str">
        <f>_xlfn.XLOOKUP(tbl_GL[[#This Row],[Account_key]],tbl_COA[Account_key],tbl_COA[SubAccount],,0)</f>
        <v>Professional Services</v>
      </c>
      <c r="K14148">
        <f>YEAR(tbl_GL[[#This Row],[Date]])</f>
        <v>2018</v>
      </c>
    </row>
    <row r="14149" spans="1:11" hidden="1" x14ac:dyDescent="0.35">
      <c r="A14149">
        <v>579.20000000000005</v>
      </c>
      <c r="B14149" s="24">
        <v>43426</v>
      </c>
      <c r="C14149">
        <v>6</v>
      </c>
      <c r="D14149" s="13">
        <v>20</v>
      </c>
      <c r="E14149" s="13" t="s">
        <v>99</v>
      </c>
      <c r="F14149" s="17">
        <v>-15</v>
      </c>
      <c r="G14149" t="str">
        <f>_xlfn.XLOOKUP(tbl_GL[[#This Row],[Account_key]],tbl_COA[Account_key],tbl_COA[Class],"Not Found")</f>
        <v>Assets</v>
      </c>
      <c r="H14149" t="str">
        <f>_xlfn.XLOOKUP(tbl_GL[[#This Row],[Account_key]],tbl_COA[Account_key],tbl_COA[SubClass],"Not Found")</f>
        <v>Assets</v>
      </c>
      <c r="I14149" t="str">
        <f>_xlfn.XLOOKUP(tbl_GL[[#This Row],[Account_key]],tbl_COA[Account_key],tbl_COA[SubClass2],"Not Found")</f>
        <v>Current Assets</v>
      </c>
      <c r="J14149" t="str">
        <f>_xlfn.XLOOKUP(tbl_GL[[#This Row],[Account_key]],tbl_COA[Account_key],tbl_COA[SubAccount],,0)</f>
        <v>Cash in hand</v>
      </c>
      <c r="K14149">
        <f>YEAR(tbl_GL[[#This Row],[Date]])</f>
        <v>2018</v>
      </c>
    </row>
    <row r="14150" spans="1:11" hidden="1" x14ac:dyDescent="0.35">
      <c r="A14150">
        <v>580.1</v>
      </c>
      <c r="B14150" s="24">
        <v>43427</v>
      </c>
      <c r="C14150">
        <v>6</v>
      </c>
      <c r="D14150" s="13">
        <v>230</v>
      </c>
      <c r="E14150" s="13" t="s">
        <v>4</v>
      </c>
      <c r="F14150" s="17">
        <v>-872</v>
      </c>
      <c r="G14150" t="str">
        <f>_xlfn.XLOOKUP(tbl_GL[[#This Row],[Account_key]],tbl_COA[Account_key],tbl_COA[Class],"Not Found")</f>
        <v>Trading account</v>
      </c>
      <c r="H14150" t="str">
        <f>_xlfn.XLOOKUP(tbl_GL[[#This Row],[Account_key]],tbl_COA[Account_key],tbl_COA[SubClass],"Not Found")</f>
        <v>Cost of Sales</v>
      </c>
      <c r="I14150" t="str">
        <f>_xlfn.XLOOKUP(tbl_GL[[#This Row],[Account_key]],tbl_COA[Account_key],tbl_COA[SubClass2],"Not Found")</f>
        <v>Cost of Sales</v>
      </c>
      <c r="J14150" t="str">
        <f>_xlfn.XLOOKUP(tbl_GL[[#This Row],[Account_key]],tbl_COA[Account_key],tbl_COA[SubAccount],,0)</f>
        <v>Cost of Sales</v>
      </c>
      <c r="K14150">
        <f>YEAR(tbl_GL[[#This Row],[Date]])</f>
        <v>2018</v>
      </c>
    </row>
    <row r="14151" spans="1:11" hidden="1" x14ac:dyDescent="0.35">
      <c r="A14151">
        <v>580.20000000000005</v>
      </c>
      <c r="B14151" s="24">
        <v>43427</v>
      </c>
      <c r="C14151">
        <v>6</v>
      </c>
      <c r="D14151" s="13">
        <v>60</v>
      </c>
      <c r="E14151" s="13" t="s">
        <v>4</v>
      </c>
      <c r="F14151" s="17">
        <v>-872</v>
      </c>
      <c r="G14151" t="str">
        <f>_xlfn.XLOOKUP(tbl_GL[[#This Row],[Account_key]],tbl_COA[Account_key],tbl_COA[Class],"Not Found")</f>
        <v>Assets</v>
      </c>
      <c r="H14151" t="str">
        <f>_xlfn.XLOOKUP(tbl_GL[[#This Row],[Account_key]],tbl_COA[Account_key],tbl_COA[SubClass],"Not Found")</f>
        <v>Assets</v>
      </c>
      <c r="I14151" t="str">
        <f>_xlfn.XLOOKUP(tbl_GL[[#This Row],[Account_key]],tbl_COA[Account_key],tbl_COA[SubClass2],"Not Found")</f>
        <v>Current Assets</v>
      </c>
      <c r="J14151" t="str">
        <f>_xlfn.XLOOKUP(tbl_GL[[#This Row],[Account_key]],tbl_COA[Account_key],tbl_COA[SubAccount],,0)</f>
        <v>Inventory</v>
      </c>
      <c r="K14151">
        <f>YEAR(tbl_GL[[#This Row],[Date]])</f>
        <v>2018</v>
      </c>
    </row>
    <row r="14152" spans="1:11" hidden="1" x14ac:dyDescent="0.35">
      <c r="A14152">
        <v>581.1</v>
      </c>
      <c r="B14152" s="24">
        <v>43427</v>
      </c>
      <c r="C14152">
        <v>6</v>
      </c>
      <c r="D14152" s="13">
        <v>310</v>
      </c>
      <c r="E14152" s="13" t="s">
        <v>97</v>
      </c>
      <c r="F14152" s="17">
        <v>-1473</v>
      </c>
      <c r="G14152" t="str">
        <f>_xlfn.XLOOKUP(tbl_GL[[#This Row],[Account_key]],tbl_COA[Account_key],tbl_COA[Class],"Not Found")</f>
        <v>Operating account</v>
      </c>
      <c r="H14152" t="str">
        <f>_xlfn.XLOOKUP(tbl_GL[[#This Row],[Account_key]],tbl_COA[Account_key],tbl_COA[SubClass],"Not Found")</f>
        <v>Operating Expenses</v>
      </c>
      <c r="I14152" t="str">
        <f>_xlfn.XLOOKUP(tbl_GL[[#This Row],[Account_key]],tbl_COA[Account_key],tbl_COA[SubClass2],"Not Found")</f>
        <v>Administration</v>
      </c>
      <c r="J14152" t="str">
        <f>_xlfn.XLOOKUP(tbl_GL[[#This Row],[Account_key]],tbl_COA[Account_key],tbl_COA[SubAccount],,0)</f>
        <v>Office Supplies</v>
      </c>
      <c r="K14152">
        <f>YEAR(tbl_GL[[#This Row],[Date]])</f>
        <v>2018</v>
      </c>
    </row>
    <row r="14153" spans="1:11" hidden="1" x14ac:dyDescent="0.35">
      <c r="A14153">
        <v>581.20000000000005</v>
      </c>
      <c r="B14153" s="24">
        <v>43427</v>
      </c>
      <c r="C14153">
        <v>6</v>
      </c>
      <c r="D14153" s="13">
        <v>120</v>
      </c>
      <c r="E14153" s="13" t="s">
        <v>97</v>
      </c>
      <c r="F14153" s="17">
        <v>1473</v>
      </c>
      <c r="G14153" t="str">
        <f>_xlfn.XLOOKUP(tbl_GL[[#This Row],[Account_key]],tbl_COA[Account_key],tbl_COA[Class],"Not Found")</f>
        <v>Liabilities and Owners Equity</v>
      </c>
      <c r="H14153" t="str">
        <f>_xlfn.XLOOKUP(tbl_GL[[#This Row],[Account_key]],tbl_COA[Account_key],tbl_COA[SubClass],"Not Found")</f>
        <v>Liabilities</v>
      </c>
      <c r="I14153" t="str">
        <f>_xlfn.XLOOKUP(tbl_GL[[#This Row],[Account_key]],tbl_COA[Account_key],tbl_COA[SubClass2],"Not Found")</f>
        <v>Current Liabilities</v>
      </c>
      <c r="J14153" t="str">
        <f>_xlfn.XLOOKUP(tbl_GL[[#This Row],[Account_key]],tbl_COA[Account_key],tbl_COA[SubAccount],,0)</f>
        <v>Accrued Expenses</v>
      </c>
      <c r="K14153">
        <f>YEAR(tbl_GL[[#This Row],[Date]])</f>
        <v>2018</v>
      </c>
    </row>
    <row r="14154" spans="1:11" hidden="1" x14ac:dyDescent="0.35">
      <c r="A14154">
        <v>582.1</v>
      </c>
      <c r="B14154" s="24">
        <v>43427</v>
      </c>
      <c r="C14154">
        <v>6</v>
      </c>
      <c r="D14154" s="13">
        <v>210</v>
      </c>
      <c r="E14154" s="13" t="s">
        <v>7</v>
      </c>
      <c r="F14154" s="17">
        <v>1998</v>
      </c>
      <c r="G14154" t="str">
        <f>_xlfn.XLOOKUP(tbl_GL[[#This Row],[Account_key]],tbl_COA[Account_key],tbl_COA[Class],"Not Found")</f>
        <v>Trading account</v>
      </c>
      <c r="H14154" t="str">
        <f>_xlfn.XLOOKUP(tbl_GL[[#This Row],[Account_key]],tbl_COA[Account_key],tbl_COA[SubClass],"Not Found")</f>
        <v>Sales</v>
      </c>
      <c r="I14154" t="str">
        <f>_xlfn.XLOOKUP(tbl_GL[[#This Row],[Account_key]],tbl_COA[Account_key],tbl_COA[SubClass2],"Not Found")</f>
        <v>Sales</v>
      </c>
      <c r="J14154" t="str">
        <f>_xlfn.XLOOKUP(tbl_GL[[#This Row],[Account_key]],tbl_COA[Account_key],tbl_COA[SubAccount],,0)</f>
        <v>Sales</v>
      </c>
      <c r="K14154">
        <f>YEAR(tbl_GL[[#This Row],[Date]])</f>
        <v>2018</v>
      </c>
    </row>
    <row r="14155" spans="1:11" hidden="1" x14ac:dyDescent="0.35">
      <c r="A14155">
        <v>582.20000000000005</v>
      </c>
      <c r="B14155" s="24">
        <v>43427</v>
      </c>
      <c r="C14155">
        <v>6</v>
      </c>
      <c r="D14155" s="13">
        <v>10</v>
      </c>
      <c r="E14155" s="13" t="s">
        <v>7</v>
      </c>
      <c r="F14155" s="17">
        <v>1998</v>
      </c>
      <c r="G14155" t="str">
        <f>_xlfn.XLOOKUP(tbl_GL[[#This Row],[Account_key]],tbl_COA[Account_key],tbl_COA[Class],"Not Found")</f>
        <v>Assets</v>
      </c>
      <c r="H14155" t="str">
        <f>_xlfn.XLOOKUP(tbl_GL[[#This Row],[Account_key]],tbl_COA[Account_key],tbl_COA[SubClass],"Not Found")</f>
        <v>Assets</v>
      </c>
      <c r="I14155" t="str">
        <f>_xlfn.XLOOKUP(tbl_GL[[#This Row],[Account_key]],tbl_COA[Account_key],tbl_COA[SubClass2],"Not Found")</f>
        <v>Current Assets</v>
      </c>
      <c r="J14155" t="str">
        <f>_xlfn.XLOOKUP(tbl_GL[[#This Row],[Account_key]],tbl_COA[Account_key],tbl_COA[SubAccount],,0)</f>
        <v>Cash at Bank</v>
      </c>
      <c r="K14155">
        <f>YEAR(tbl_GL[[#This Row],[Date]])</f>
        <v>2018</v>
      </c>
    </row>
    <row r="14156" spans="1:11" hidden="1" x14ac:dyDescent="0.35">
      <c r="A14156">
        <v>583.1</v>
      </c>
      <c r="B14156" s="24">
        <v>43427</v>
      </c>
      <c r="C14156">
        <v>6</v>
      </c>
      <c r="D14156" s="13">
        <v>230</v>
      </c>
      <c r="E14156" s="13" t="s">
        <v>4</v>
      </c>
      <c r="F14156" s="17">
        <v>-3490</v>
      </c>
      <c r="G14156" t="str">
        <f>_xlfn.XLOOKUP(tbl_GL[[#This Row],[Account_key]],tbl_COA[Account_key],tbl_COA[Class],"Not Found")</f>
        <v>Trading account</v>
      </c>
      <c r="H14156" t="str">
        <f>_xlfn.XLOOKUP(tbl_GL[[#This Row],[Account_key]],tbl_COA[Account_key],tbl_COA[SubClass],"Not Found")</f>
        <v>Cost of Sales</v>
      </c>
      <c r="I14156" t="str">
        <f>_xlfn.XLOOKUP(tbl_GL[[#This Row],[Account_key]],tbl_COA[Account_key],tbl_COA[SubClass2],"Not Found")</f>
        <v>Cost of Sales</v>
      </c>
      <c r="J14156" t="str">
        <f>_xlfn.XLOOKUP(tbl_GL[[#This Row],[Account_key]],tbl_COA[Account_key],tbl_COA[SubAccount],,0)</f>
        <v>Cost of Sales</v>
      </c>
      <c r="K14156">
        <f>YEAR(tbl_GL[[#This Row],[Date]])</f>
        <v>2018</v>
      </c>
    </row>
    <row r="14157" spans="1:11" hidden="1" x14ac:dyDescent="0.35">
      <c r="A14157">
        <v>583.20000000000005</v>
      </c>
      <c r="B14157" s="24">
        <v>43427</v>
      </c>
      <c r="C14157">
        <v>6</v>
      </c>
      <c r="D14157" s="13">
        <v>60</v>
      </c>
      <c r="E14157" s="13" t="s">
        <v>4</v>
      </c>
      <c r="F14157" s="17">
        <v>-3490</v>
      </c>
      <c r="G14157" t="str">
        <f>_xlfn.XLOOKUP(tbl_GL[[#This Row],[Account_key]],tbl_COA[Account_key],tbl_COA[Class],"Not Found")</f>
        <v>Assets</v>
      </c>
      <c r="H14157" t="str">
        <f>_xlfn.XLOOKUP(tbl_GL[[#This Row],[Account_key]],tbl_COA[Account_key],tbl_COA[SubClass],"Not Found")</f>
        <v>Assets</v>
      </c>
      <c r="I14157" t="str">
        <f>_xlfn.XLOOKUP(tbl_GL[[#This Row],[Account_key]],tbl_COA[Account_key],tbl_COA[SubClass2],"Not Found")</f>
        <v>Current Assets</v>
      </c>
      <c r="J14157" t="str">
        <f>_xlfn.XLOOKUP(tbl_GL[[#This Row],[Account_key]],tbl_COA[Account_key],tbl_COA[SubAccount],,0)</f>
        <v>Inventory</v>
      </c>
      <c r="K14157">
        <f>YEAR(tbl_GL[[#This Row],[Date]])</f>
        <v>2018</v>
      </c>
    </row>
    <row r="14158" spans="1:11" hidden="1" x14ac:dyDescent="0.35">
      <c r="A14158">
        <v>584.1</v>
      </c>
      <c r="B14158" s="24">
        <v>43427</v>
      </c>
      <c r="C14158">
        <v>6</v>
      </c>
      <c r="D14158" s="13">
        <v>210</v>
      </c>
      <c r="E14158" s="13" t="s">
        <v>8</v>
      </c>
      <c r="F14158" s="17">
        <v>8724</v>
      </c>
      <c r="G14158" t="str">
        <f>_xlfn.XLOOKUP(tbl_GL[[#This Row],[Account_key]],tbl_COA[Account_key],tbl_COA[Class],"Not Found")</f>
        <v>Trading account</v>
      </c>
      <c r="H14158" t="str">
        <f>_xlfn.XLOOKUP(tbl_GL[[#This Row],[Account_key]],tbl_COA[Account_key],tbl_COA[SubClass],"Not Found")</f>
        <v>Sales</v>
      </c>
      <c r="I14158" t="str">
        <f>_xlfn.XLOOKUP(tbl_GL[[#This Row],[Account_key]],tbl_COA[Account_key],tbl_COA[SubClass2],"Not Found")</f>
        <v>Sales</v>
      </c>
      <c r="J14158" t="str">
        <f>_xlfn.XLOOKUP(tbl_GL[[#This Row],[Account_key]],tbl_COA[Account_key],tbl_COA[SubAccount],,0)</f>
        <v>Sales</v>
      </c>
      <c r="K14158">
        <f>YEAR(tbl_GL[[#This Row],[Date]])</f>
        <v>2018</v>
      </c>
    </row>
    <row r="14159" spans="1:11" hidden="1" x14ac:dyDescent="0.35">
      <c r="A14159">
        <v>584.20000000000005</v>
      </c>
      <c r="B14159" s="24">
        <v>43427</v>
      </c>
      <c r="C14159">
        <v>6</v>
      </c>
      <c r="D14159" s="13">
        <v>30</v>
      </c>
      <c r="E14159" s="13" t="s">
        <v>8</v>
      </c>
      <c r="F14159" s="17">
        <v>8724</v>
      </c>
      <c r="G14159" t="str">
        <f>_xlfn.XLOOKUP(tbl_GL[[#This Row],[Account_key]],tbl_COA[Account_key],tbl_COA[Class],"Not Found")</f>
        <v>Assets</v>
      </c>
      <c r="H14159" t="str">
        <f>_xlfn.XLOOKUP(tbl_GL[[#This Row],[Account_key]],tbl_COA[Account_key],tbl_COA[SubClass],"Not Found")</f>
        <v>Assets</v>
      </c>
      <c r="I14159" t="str">
        <f>_xlfn.XLOOKUP(tbl_GL[[#This Row],[Account_key]],tbl_COA[Account_key],tbl_COA[SubClass2],"Not Found")</f>
        <v>Current Assets</v>
      </c>
      <c r="J14159" t="str">
        <f>_xlfn.XLOOKUP(tbl_GL[[#This Row],[Account_key]],tbl_COA[Account_key],tbl_COA[SubAccount],,0)</f>
        <v>Trade Receivables</v>
      </c>
      <c r="K14159">
        <f>YEAR(tbl_GL[[#This Row],[Date]])</f>
        <v>2018</v>
      </c>
    </row>
    <row r="14160" spans="1:11" hidden="1" x14ac:dyDescent="0.35">
      <c r="A14160">
        <v>585.1</v>
      </c>
      <c r="B14160" s="24">
        <v>43428</v>
      </c>
      <c r="C14160">
        <v>6</v>
      </c>
      <c r="D14160" s="13">
        <v>10</v>
      </c>
      <c r="E14160" s="13" t="s">
        <v>98</v>
      </c>
      <c r="F14160" s="17">
        <v>-1078</v>
      </c>
      <c r="G14160" t="str">
        <f>_xlfn.XLOOKUP(tbl_GL[[#This Row],[Account_key]],tbl_COA[Account_key],tbl_COA[Class],"Not Found")</f>
        <v>Assets</v>
      </c>
      <c r="H14160" t="str">
        <f>_xlfn.XLOOKUP(tbl_GL[[#This Row],[Account_key]],tbl_COA[Account_key],tbl_COA[SubClass],"Not Found")</f>
        <v>Assets</v>
      </c>
      <c r="I14160" t="str">
        <f>_xlfn.XLOOKUP(tbl_GL[[#This Row],[Account_key]],tbl_COA[Account_key],tbl_COA[SubClass2],"Not Found")</f>
        <v>Current Assets</v>
      </c>
      <c r="J14160" t="str">
        <f>_xlfn.XLOOKUP(tbl_GL[[#This Row],[Account_key]],tbl_COA[Account_key],tbl_COA[SubAccount],,0)</f>
        <v>Cash at Bank</v>
      </c>
      <c r="K14160">
        <f>YEAR(tbl_GL[[#This Row],[Date]])</f>
        <v>2018</v>
      </c>
    </row>
    <row r="14161" spans="1:11" hidden="1" x14ac:dyDescent="0.35">
      <c r="A14161">
        <v>585.20000000000005</v>
      </c>
      <c r="B14161" s="24">
        <v>43428</v>
      </c>
      <c r="C14161">
        <v>6</v>
      </c>
      <c r="D14161" s="13">
        <v>120</v>
      </c>
      <c r="E14161" s="13" t="s">
        <v>98</v>
      </c>
      <c r="F14161" s="17">
        <v>-1078</v>
      </c>
      <c r="G14161" t="str">
        <f>_xlfn.XLOOKUP(tbl_GL[[#This Row],[Account_key]],tbl_COA[Account_key],tbl_COA[Class],"Not Found")</f>
        <v>Liabilities and Owners Equity</v>
      </c>
      <c r="H14161" t="str">
        <f>_xlfn.XLOOKUP(tbl_GL[[#This Row],[Account_key]],tbl_COA[Account_key],tbl_COA[SubClass],"Not Found")</f>
        <v>Liabilities</v>
      </c>
      <c r="I14161" t="str">
        <f>_xlfn.XLOOKUP(tbl_GL[[#This Row],[Account_key]],tbl_COA[Account_key],tbl_COA[SubClass2],"Not Found")</f>
        <v>Current Liabilities</v>
      </c>
      <c r="J14161" t="str">
        <f>_xlfn.XLOOKUP(tbl_GL[[#This Row],[Account_key]],tbl_COA[Account_key],tbl_COA[SubAccount],,0)</f>
        <v>Accrued Expenses</v>
      </c>
      <c r="K14161">
        <f>YEAR(tbl_GL[[#This Row],[Date]])</f>
        <v>2018</v>
      </c>
    </row>
    <row r="14162" spans="1:11" hidden="1" x14ac:dyDescent="0.35">
      <c r="A14162">
        <v>586.1</v>
      </c>
      <c r="B14162" s="24">
        <v>43429</v>
      </c>
      <c r="C14162">
        <v>6</v>
      </c>
      <c r="D14162" s="13">
        <v>10</v>
      </c>
      <c r="E14162" s="13" t="s">
        <v>98</v>
      </c>
      <c r="F14162" s="17">
        <v>-723</v>
      </c>
      <c r="G14162" t="str">
        <f>_xlfn.XLOOKUP(tbl_GL[[#This Row],[Account_key]],tbl_COA[Account_key],tbl_COA[Class],"Not Found")</f>
        <v>Assets</v>
      </c>
      <c r="H14162" t="str">
        <f>_xlfn.XLOOKUP(tbl_GL[[#This Row],[Account_key]],tbl_COA[Account_key],tbl_COA[SubClass],"Not Found")</f>
        <v>Assets</v>
      </c>
      <c r="I14162" t="str">
        <f>_xlfn.XLOOKUP(tbl_GL[[#This Row],[Account_key]],tbl_COA[Account_key],tbl_COA[SubClass2],"Not Found")</f>
        <v>Current Assets</v>
      </c>
      <c r="J14162" t="str">
        <f>_xlfn.XLOOKUP(tbl_GL[[#This Row],[Account_key]],tbl_COA[Account_key],tbl_COA[SubAccount],,0)</f>
        <v>Cash at Bank</v>
      </c>
      <c r="K14162">
        <f>YEAR(tbl_GL[[#This Row],[Date]])</f>
        <v>2018</v>
      </c>
    </row>
    <row r="14163" spans="1:11" hidden="1" x14ac:dyDescent="0.35">
      <c r="A14163">
        <v>586.20000000000005</v>
      </c>
      <c r="B14163" s="24">
        <v>43429</v>
      </c>
      <c r="C14163">
        <v>6</v>
      </c>
      <c r="D14163" s="13">
        <v>120</v>
      </c>
      <c r="E14163" s="13" t="s">
        <v>98</v>
      </c>
      <c r="F14163" s="17">
        <v>-723</v>
      </c>
      <c r="G14163" t="str">
        <f>_xlfn.XLOOKUP(tbl_GL[[#This Row],[Account_key]],tbl_COA[Account_key],tbl_COA[Class],"Not Found")</f>
        <v>Liabilities and Owners Equity</v>
      </c>
      <c r="H14163" t="str">
        <f>_xlfn.XLOOKUP(tbl_GL[[#This Row],[Account_key]],tbl_COA[Account_key],tbl_COA[SubClass],"Not Found")</f>
        <v>Liabilities</v>
      </c>
      <c r="I14163" t="str">
        <f>_xlfn.XLOOKUP(tbl_GL[[#This Row],[Account_key]],tbl_COA[Account_key],tbl_COA[SubClass2],"Not Found")</f>
        <v>Current Liabilities</v>
      </c>
      <c r="J14163" t="str">
        <f>_xlfn.XLOOKUP(tbl_GL[[#This Row],[Account_key]],tbl_COA[Account_key],tbl_COA[SubAccount],,0)</f>
        <v>Accrued Expenses</v>
      </c>
      <c r="K14163">
        <f>YEAR(tbl_GL[[#This Row],[Date]])</f>
        <v>2018</v>
      </c>
    </row>
    <row r="14164" spans="1:11" hidden="1" x14ac:dyDescent="0.35">
      <c r="A14164">
        <v>587.1</v>
      </c>
      <c r="B14164" s="24">
        <v>43429</v>
      </c>
      <c r="C14164">
        <v>6</v>
      </c>
      <c r="D14164" s="13">
        <v>10</v>
      </c>
      <c r="E14164" s="13" t="s">
        <v>98</v>
      </c>
      <c r="F14164" s="17">
        <v>-808</v>
      </c>
      <c r="G14164" t="str">
        <f>_xlfn.XLOOKUP(tbl_GL[[#This Row],[Account_key]],tbl_COA[Account_key],tbl_COA[Class],"Not Found")</f>
        <v>Assets</v>
      </c>
      <c r="H14164" t="str">
        <f>_xlfn.XLOOKUP(tbl_GL[[#This Row],[Account_key]],tbl_COA[Account_key],tbl_COA[SubClass],"Not Found")</f>
        <v>Assets</v>
      </c>
      <c r="I14164" t="str">
        <f>_xlfn.XLOOKUP(tbl_GL[[#This Row],[Account_key]],tbl_COA[Account_key],tbl_COA[SubClass2],"Not Found")</f>
        <v>Current Assets</v>
      </c>
      <c r="J14164" t="str">
        <f>_xlfn.XLOOKUP(tbl_GL[[#This Row],[Account_key]],tbl_COA[Account_key],tbl_COA[SubAccount],,0)</f>
        <v>Cash at Bank</v>
      </c>
      <c r="K14164">
        <f>YEAR(tbl_GL[[#This Row],[Date]])</f>
        <v>2018</v>
      </c>
    </row>
    <row r="14165" spans="1:11" hidden="1" x14ac:dyDescent="0.35">
      <c r="A14165">
        <v>587.20000000000005</v>
      </c>
      <c r="B14165" s="24">
        <v>43429</v>
      </c>
      <c r="C14165">
        <v>6</v>
      </c>
      <c r="D14165" s="13">
        <v>120</v>
      </c>
      <c r="E14165" s="13" t="s">
        <v>98</v>
      </c>
      <c r="F14165" s="17">
        <v>-808</v>
      </c>
      <c r="G14165" t="str">
        <f>_xlfn.XLOOKUP(tbl_GL[[#This Row],[Account_key]],tbl_COA[Account_key],tbl_COA[Class],"Not Found")</f>
        <v>Liabilities and Owners Equity</v>
      </c>
      <c r="H14165" t="str">
        <f>_xlfn.XLOOKUP(tbl_GL[[#This Row],[Account_key]],tbl_COA[Account_key],tbl_COA[SubClass],"Not Found")</f>
        <v>Liabilities</v>
      </c>
      <c r="I14165" t="str">
        <f>_xlfn.XLOOKUP(tbl_GL[[#This Row],[Account_key]],tbl_COA[Account_key],tbl_COA[SubClass2],"Not Found")</f>
        <v>Current Liabilities</v>
      </c>
      <c r="J14165" t="str">
        <f>_xlfn.XLOOKUP(tbl_GL[[#This Row],[Account_key]],tbl_COA[Account_key],tbl_COA[SubAccount],,0)</f>
        <v>Accrued Expenses</v>
      </c>
      <c r="K14165">
        <f>YEAR(tbl_GL[[#This Row],[Date]])</f>
        <v>2018</v>
      </c>
    </row>
    <row r="14166" spans="1:11" hidden="1" x14ac:dyDescent="0.35">
      <c r="A14166">
        <v>588.1</v>
      </c>
      <c r="B14166" s="24">
        <v>43432</v>
      </c>
      <c r="C14166">
        <v>6</v>
      </c>
      <c r="D14166" s="13">
        <v>330</v>
      </c>
      <c r="E14166" s="13" t="s">
        <v>97</v>
      </c>
      <c r="F14166" s="17">
        <v>-1311</v>
      </c>
      <c r="G14166" t="str">
        <f>_xlfn.XLOOKUP(tbl_GL[[#This Row],[Account_key]],tbl_COA[Account_key],tbl_COA[Class],"Not Found")</f>
        <v>Operating account</v>
      </c>
      <c r="H14166" t="str">
        <f>_xlfn.XLOOKUP(tbl_GL[[#This Row],[Account_key]],tbl_COA[Account_key],tbl_COA[SubClass],"Not Found")</f>
        <v>Operating Expenses</v>
      </c>
      <c r="I14166" t="str">
        <f>_xlfn.XLOOKUP(tbl_GL[[#This Row],[Account_key]],tbl_COA[Account_key],tbl_COA[SubClass2],"Not Found")</f>
        <v>Administration</v>
      </c>
      <c r="J14166" t="str">
        <f>_xlfn.XLOOKUP(tbl_GL[[#This Row],[Account_key]],tbl_COA[Account_key],tbl_COA[SubAccount],,0)</f>
        <v>Telephone</v>
      </c>
      <c r="K14166">
        <f>YEAR(tbl_GL[[#This Row],[Date]])</f>
        <v>2018</v>
      </c>
    </row>
    <row r="14167" spans="1:11" hidden="1" x14ac:dyDescent="0.35">
      <c r="A14167">
        <v>588.20000000000005</v>
      </c>
      <c r="B14167" s="24">
        <v>43432</v>
      </c>
      <c r="C14167">
        <v>6</v>
      </c>
      <c r="D14167" s="13">
        <v>120</v>
      </c>
      <c r="E14167" s="13" t="s">
        <v>97</v>
      </c>
      <c r="F14167" s="17">
        <v>1311</v>
      </c>
      <c r="G14167" t="str">
        <f>_xlfn.XLOOKUP(tbl_GL[[#This Row],[Account_key]],tbl_COA[Account_key],tbl_COA[Class],"Not Found")</f>
        <v>Liabilities and Owners Equity</v>
      </c>
      <c r="H14167" t="str">
        <f>_xlfn.XLOOKUP(tbl_GL[[#This Row],[Account_key]],tbl_COA[Account_key],tbl_COA[SubClass],"Not Found")</f>
        <v>Liabilities</v>
      </c>
      <c r="I14167" t="str">
        <f>_xlfn.XLOOKUP(tbl_GL[[#This Row],[Account_key]],tbl_COA[Account_key],tbl_COA[SubClass2],"Not Found")</f>
        <v>Current Liabilities</v>
      </c>
      <c r="J14167" t="str">
        <f>_xlfn.XLOOKUP(tbl_GL[[#This Row],[Account_key]],tbl_COA[Account_key],tbl_COA[SubAccount],,0)</f>
        <v>Accrued Expenses</v>
      </c>
      <c r="K14167">
        <f>YEAR(tbl_GL[[#This Row],[Date]])</f>
        <v>2018</v>
      </c>
    </row>
    <row r="14168" spans="1:11" hidden="1" x14ac:dyDescent="0.35">
      <c r="A14168">
        <v>589.1</v>
      </c>
      <c r="B14168" s="24">
        <v>43434</v>
      </c>
      <c r="C14168">
        <v>6</v>
      </c>
      <c r="D14168" s="13">
        <v>10</v>
      </c>
      <c r="E14168" s="13" t="s">
        <v>110</v>
      </c>
      <c r="F14168" s="17">
        <v>35</v>
      </c>
      <c r="G14168" t="str">
        <f>_xlfn.XLOOKUP(tbl_GL[[#This Row],[Account_key]],tbl_COA[Account_key],tbl_COA[Class],"Not Found")</f>
        <v>Assets</v>
      </c>
      <c r="H14168" t="str">
        <f>_xlfn.XLOOKUP(tbl_GL[[#This Row],[Account_key]],tbl_COA[Account_key],tbl_COA[SubClass],"Not Found")</f>
        <v>Assets</v>
      </c>
      <c r="I14168" t="str">
        <f>_xlfn.XLOOKUP(tbl_GL[[#This Row],[Account_key]],tbl_COA[Account_key],tbl_COA[SubClass2],"Not Found")</f>
        <v>Current Assets</v>
      </c>
      <c r="J14168" t="str">
        <f>_xlfn.XLOOKUP(tbl_GL[[#This Row],[Account_key]],tbl_COA[Account_key],tbl_COA[SubAccount],,0)</f>
        <v>Cash at Bank</v>
      </c>
      <c r="K14168">
        <f>YEAR(tbl_GL[[#This Row],[Date]])</f>
        <v>2018</v>
      </c>
    </row>
    <row r="14169" spans="1:11" hidden="1" x14ac:dyDescent="0.35">
      <c r="A14169">
        <v>589.20000000000005</v>
      </c>
      <c r="B14169" s="24">
        <v>43434</v>
      </c>
      <c r="C14169">
        <v>6</v>
      </c>
      <c r="D14169" s="13">
        <v>430</v>
      </c>
      <c r="E14169" s="13" t="s">
        <v>110</v>
      </c>
      <c r="F14169" s="17">
        <v>35</v>
      </c>
      <c r="G14169" t="str">
        <f>_xlfn.XLOOKUP(tbl_GL[[#This Row],[Account_key]],tbl_COA[Account_key],tbl_COA[Class],"Not Found")</f>
        <v>Non-operating</v>
      </c>
      <c r="H14169" t="str">
        <f>_xlfn.XLOOKUP(tbl_GL[[#This Row],[Account_key]],tbl_COA[Account_key],tbl_COA[SubClass],"Not Found")</f>
        <v>Exchange Loss/Gain</v>
      </c>
      <c r="I14169" t="str">
        <f>_xlfn.XLOOKUP(tbl_GL[[#This Row],[Account_key]],tbl_COA[Account_key],tbl_COA[SubClass2],"Not Found")</f>
        <v>Exchange Loss/Gain</v>
      </c>
      <c r="J14169" t="str">
        <f>_xlfn.XLOOKUP(tbl_GL[[#This Row],[Account_key]],tbl_COA[Account_key],tbl_COA[SubAccount],,0)</f>
        <v>Exchange Loss/Gain</v>
      </c>
      <c r="K14169">
        <f>YEAR(tbl_GL[[#This Row],[Date]])</f>
        <v>2018</v>
      </c>
    </row>
    <row r="14170" spans="1:11" hidden="1" x14ac:dyDescent="0.35">
      <c r="A14170">
        <v>590.1</v>
      </c>
      <c r="B14170" s="24">
        <v>43434</v>
      </c>
      <c r="C14170">
        <v>6</v>
      </c>
      <c r="D14170" s="13">
        <v>10</v>
      </c>
      <c r="E14170" s="13" t="s">
        <v>113</v>
      </c>
      <c r="F14170" s="17">
        <v>105</v>
      </c>
      <c r="G14170" t="str">
        <f>_xlfn.XLOOKUP(tbl_GL[[#This Row],[Account_key]],tbl_COA[Account_key],tbl_COA[Class],"Not Found")</f>
        <v>Assets</v>
      </c>
      <c r="H14170" t="str">
        <f>_xlfn.XLOOKUP(tbl_GL[[#This Row],[Account_key]],tbl_COA[Account_key],tbl_COA[SubClass],"Not Found")</f>
        <v>Assets</v>
      </c>
      <c r="I14170" t="str">
        <f>_xlfn.XLOOKUP(tbl_GL[[#This Row],[Account_key]],tbl_COA[Account_key],tbl_COA[SubClass2],"Not Found")</f>
        <v>Current Assets</v>
      </c>
      <c r="J14170" t="str">
        <f>_xlfn.XLOOKUP(tbl_GL[[#This Row],[Account_key]],tbl_COA[Account_key],tbl_COA[SubAccount],,0)</f>
        <v>Cash at Bank</v>
      </c>
      <c r="K14170">
        <f>YEAR(tbl_GL[[#This Row],[Date]])</f>
        <v>2018</v>
      </c>
    </row>
    <row r="14171" spans="1:11" hidden="1" x14ac:dyDescent="0.35">
      <c r="A14171">
        <v>590.20000000000005</v>
      </c>
      <c r="B14171" s="24">
        <v>43434</v>
      </c>
      <c r="C14171">
        <v>6</v>
      </c>
      <c r="D14171" s="13">
        <v>410</v>
      </c>
      <c r="E14171" s="13" t="s">
        <v>113</v>
      </c>
      <c r="F14171" s="17">
        <v>105</v>
      </c>
      <c r="G14171" t="str">
        <f>_xlfn.XLOOKUP(tbl_GL[[#This Row],[Account_key]],tbl_COA[Account_key],tbl_COA[Class],"Not Found")</f>
        <v>Non-operating</v>
      </c>
      <c r="H14171" t="str">
        <f>_xlfn.XLOOKUP(tbl_GL[[#This Row],[Account_key]],tbl_COA[Account_key],tbl_COA[SubClass],"Not Found")</f>
        <v>Interest Income</v>
      </c>
      <c r="I14171" t="str">
        <f>_xlfn.XLOOKUP(tbl_GL[[#This Row],[Account_key]],tbl_COA[Account_key],tbl_COA[SubClass2],"Not Found")</f>
        <v>Interest Income</v>
      </c>
      <c r="J14171" t="str">
        <f>_xlfn.XLOOKUP(tbl_GL[[#This Row],[Account_key]],tbl_COA[Account_key],tbl_COA[SubAccount],,0)</f>
        <v>Interest Income</v>
      </c>
      <c r="K14171">
        <f>YEAR(tbl_GL[[#This Row],[Date]])</f>
        <v>2018</v>
      </c>
    </row>
    <row r="14172" spans="1:11" hidden="1" x14ac:dyDescent="0.35">
      <c r="A14172">
        <v>591.1</v>
      </c>
      <c r="B14172" s="24">
        <v>43434</v>
      </c>
      <c r="C14172">
        <v>6</v>
      </c>
      <c r="D14172" s="13">
        <v>440</v>
      </c>
      <c r="E14172" s="13" t="s">
        <v>112</v>
      </c>
      <c r="F14172" s="17">
        <v>-140</v>
      </c>
      <c r="G14172" t="str">
        <f>_xlfn.XLOOKUP(tbl_GL[[#This Row],[Account_key]],tbl_COA[Account_key],tbl_COA[Class],"Not Found")</f>
        <v>Interest &amp; Tax</v>
      </c>
      <c r="H14172" t="str">
        <f>_xlfn.XLOOKUP(tbl_GL[[#This Row],[Account_key]],tbl_COA[Account_key],tbl_COA[SubClass],"Not Found")</f>
        <v>Interest Expense</v>
      </c>
      <c r="I14172" t="str">
        <f>_xlfn.XLOOKUP(tbl_GL[[#This Row],[Account_key]],tbl_COA[Account_key],tbl_COA[SubClass2],"Not Found")</f>
        <v>Interest Expense</v>
      </c>
      <c r="J14172" t="str">
        <f>_xlfn.XLOOKUP(tbl_GL[[#This Row],[Account_key]],tbl_COA[Account_key],tbl_COA[SubAccount],,0)</f>
        <v>Interest Expense</v>
      </c>
      <c r="K14172">
        <f>YEAR(tbl_GL[[#This Row],[Date]])</f>
        <v>2018</v>
      </c>
    </row>
    <row r="14173" spans="1:11" hidden="1" x14ac:dyDescent="0.35">
      <c r="A14173">
        <v>591.20000000000005</v>
      </c>
      <c r="B14173" s="24">
        <v>43434</v>
      </c>
      <c r="C14173">
        <v>6</v>
      </c>
      <c r="D14173" s="13">
        <v>121</v>
      </c>
      <c r="E14173" s="13" t="s">
        <v>112</v>
      </c>
      <c r="F14173" s="17">
        <v>140</v>
      </c>
      <c r="G14173" t="str">
        <f>_xlfn.XLOOKUP(tbl_GL[[#This Row],[Account_key]],tbl_COA[Account_key],tbl_COA[Class],"Not Found")</f>
        <v>Liabilities and Owners Equity</v>
      </c>
      <c r="H14173" t="str">
        <f>_xlfn.XLOOKUP(tbl_GL[[#This Row],[Account_key]],tbl_COA[Account_key],tbl_COA[SubClass],"Not Found")</f>
        <v>Liabilities</v>
      </c>
      <c r="I14173" t="str">
        <f>_xlfn.XLOOKUP(tbl_GL[[#This Row],[Account_key]],tbl_COA[Account_key],tbl_COA[SubClass2],"Not Found")</f>
        <v>Current Liabilities</v>
      </c>
      <c r="J14173" t="str">
        <f>_xlfn.XLOOKUP(tbl_GL[[#This Row],[Account_key]],tbl_COA[Account_key],tbl_COA[SubAccount],,0)</f>
        <v>Interest Payable</v>
      </c>
      <c r="K14173">
        <f>YEAR(tbl_GL[[#This Row],[Date]])</f>
        <v>2018</v>
      </c>
    </row>
    <row r="14174" spans="1:11" hidden="1" x14ac:dyDescent="0.35">
      <c r="A14174">
        <v>592.1</v>
      </c>
      <c r="B14174" s="24">
        <v>43434</v>
      </c>
      <c r="C14174">
        <v>6</v>
      </c>
      <c r="D14174" s="13">
        <v>400</v>
      </c>
      <c r="E14174" s="13" t="s">
        <v>104</v>
      </c>
      <c r="F14174" s="17">
        <v>-175</v>
      </c>
      <c r="G14174" t="str">
        <f>_xlfn.XLOOKUP(tbl_GL[[#This Row],[Account_key]],tbl_COA[Account_key],tbl_COA[Class],"Not Found")</f>
        <v>Operating account</v>
      </c>
      <c r="H14174" t="str">
        <f>_xlfn.XLOOKUP(tbl_GL[[#This Row],[Account_key]],tbl_COA[Account_key],tbl_COA[SubClass],"Not Found")</f>
        <v>Depreciation &amp; Amortization</v>
      </c>
      <c r="I14174" t="str">
        <f>_xlfn.XLOOKUP(tbl_GL[[#This Row],[Account_key]],tbl_COA[Account_key],tbl_COA[SubClass2],"Not Found")</f>
        <v>Amortization</v>
      </c>
      <c r="J14174" t="str">
        <f>_xlfn.XLOOKUP(tbl_GL[[#This Row],[Account_key]],tbl_COA[Account_key],tbl_COA[SubAccount],,0)</f>
        <v>Amortization of Intangible Assets</v>
      </c>
      <c r="K14174">
        <f>YEAR(tbl_GL[[#This Row],[Date]])</f>
        <v>2018</v>
      </c>
    </row>
    <row r="14175" spans="1:11" hidden="1" x14ac:dyDescent="0.35">
      <c r="A14175">
        <v>592.20000000000005</v>
      </c>
      <c r="B14175" s="24">
        <v>43434</v>
      </c>
      <c r="C14175">
        <v>6</v>
      </c>
      <c r="D14175" s="13">
        <v>100</v>
      </c>
      <c r="E14175" s="13" t="s">
        <v>104</v>
      </c>
      <c r="F14175" s="17">
        <v>-175</v>
      </c>
      <c r="G14175" t="str">
        <f>_xlfn.XLOOKUP(tbl_GL[[#This Row],[Account_key]],tbl_COA[Account_key],tbl_COA[Class],"Not Found")</f>
        <v>Assets</v>
      </c>
      <c r="H14175" t="str">
        <f>_xlfn.XLOOKUP(tbl_GL[[#This Row],[Account_key]],tbl_COA[Account_key],tbl_COA[SubClass],"Not Found")</f>
        <v>Assets</v>
      </c>
      <c r="I14175" t="str">
        <f>_xlfn.XLOOKUP(tbl_GL[[#This Row],[Account_key]],tbl_COA[Account_key],tbl_COA[SubClass2],"Not Found")</f>
        <v>Non-Current Assets</v>
      </c>
      <c r="J14175" t="str">
        <f>_xlfn.XLOOKUP(tbl_GL[[#This Row],[Account_key]],tbl_COA[Account_key],tbl_COA[SubAccount],,0)</f>
        <v>Patents and trademarks</v>
      </c>
      <c r="K14175">
        <f>YEAR(tbl_GL[[#This Row],[Date]])</f>
        <v>2018</v>
      </c>
    </row>
    <row r="14176" spans="1:11" hidden="1" x14ac:dyDescent="0.35">
      <c r="A14176">
        <v>593.1</v>
      </c>
      <c r="B14176" s="24">
        <v>43434</v>
      </c>
      <c r="C14176">
        <v>6</v>
      </c>
      <c r="D14176" s="13">
        <v>230</v>
      </c>
      <c r="E14176" s="13" t="s">
        <v>4</v>
      </c>
      <c r="F14176" s="17">
        <v>-897</v>
      </c>
      <c r="G14176" t="str">
        <f>_xlfn.XLOOKUP(tbl_GL[[#This Row],[Account_key]],tbl_COA[Account_key],tbl_COA[Class],"Not Found")</f>
        <v>Trading account</v>
      </c>
      <c r="H14176" t="str">
        <f>_xlfn.XLOOKUP(tbl_GL[[#This Row],[Account_key]],tbl_COA[Account_key],tbl_COA[SubClass],"Not Found")</f>
        <v>Cost of Sales</v>
      </c>
      <c r="I14176" t="str">
        <f>_xlfn.XLOOKUP(tbl_GL[[#This Row],[Account_key]],tbl_COA[Account_key],tbl_COA[SubClass2],"Not Found")</f>
        <v>Cost of Sales</v>
      </c>
      <c r="J14176" t="str">
        <f>_xlfn.XLOOKUP(tbl_GL[[#This Row],[Account_key]],tbl_COA[Account_key],tbl_COA[SubAccount],,0)</f>
        <v>Cost of Sales</v>
      </c>
      <c r="K14176">
        <f>YEAR(tbl_GL[[#This Row],[Date]])</f>
        <v>2018</v>
      </c>
    </row>
    <row r="14177" spans="1:11" hidden="1" x14ac:dyDescent="0.35">
      <c r="A14177">
        <v>593.20000000000005</v>
      </c>
      <c r="B14177" s="24">
        <v>43434</v>
      </c>
      <c r="C14177">
        <v>6</v>
      </c>
      <c r="D14177" s="13">
        <v>60</v>
      </c>
      <c r="E14177" s="13" t="s">
        <v>4</v>
      </c>
      <c r="F14177" s="17">
        <v>-897</v>
      </c>
      <c r="G14177" t="str">
        <f>_xlfn.XLOOKUP(tbl_GL[[#This Row],[Account_key]],tbl_COA[Account_key],tbl_COA[Class],"Not Found")</f>
        <v>Assets</v>
      </c>
      <c r="H14177" t="str">
        <f>_xlfn.XLOOKUP(tbl_GL[[#This Row],[Account_key]],tbl_COA[Account_key],tbl_COA[SubClass],"Not Found")</f>
        <v>Assets</v>
      </c>
      <c r="I14177" t="str">
        <f>_xlfn.XLOOKUP(tbl_GL[[#This Row],[Account_key]],tbl_COA[Account_key],tbl_COA[SubClass2],"Not Found")</f>
        <v>Current Assets</v>
      </c>
      <c r="J14177" t="str">
        <f>_xlfn.XLOOKUP(tbl_GL[[#This Row],[Account_key]],tbl_COA[Account_key],tbl_COA[SubAccount],,0)</f>
        <v>Inventory</v>
      </c>
      <c r="K14177">
        <f>YEAR(tbl_GL[[#This Row],[Date]])</f>
        <v>2018</v>
      </c>
    </row>
    <row r="14178" spans="1:11" hidden="1" x14ac:dyDescent="0.35">
      <c r="A14178">
        <v>594.1</v>
      </c>
      <c r="B14178" s="24">
        <v>43434</v>
      </c>
      <c r="C14178">
        <v>6</v>
      </c>
      <c r="D14178" s="13">
        <v>210</v>
      </c>
      <c r="E14178" s="13" t="s">
        <v>7</v>
      </c>
      <c r="F14178" s="17">
        <v>2055</v>
      </c>
      <c r="G14178" t="str">
        <f>_xlfn.XLOOKUP(tbl_GL[[#This Row],[Account_key]],tbl_COA[Account_key],tbl_COA[Class],"Not Found")</f>
        <v>Trading account</v>
      </c>
      <c r="H14178" t="str">
        <f>_xlfn.XLOOKUP(tbl_GL[[#This Row],[Account_key]],tbl_COA[Account_key],tbl_COA[SubClass],"Not Found")</f>
        <v>Sales</v>
      </c>
      <c r="I14178" t="str">
        <f>_xlfn.XLOOKUP(tbl_GL[[#This Row],[Account_key]],tbl_COA[Account_key],tbl_COA[SubClass2],"Not Found")</f>
        <v>Sales</v>
      </c>
      <c r="J14178" t="str">
        <f>_xlfn.XLOOKUP(tbl_GL[[#This Row],[Account_key]],tbl_COA[Account_key],tbl_COA[SubAccount],,0)</f>
        <v>Sales</v>
      </c>
      <c r="K14178">
        <f>YEAR(tbl_GL[[#This Row],[Date]])</f>
        <v>2018</v>
      </c>
    </row>
    <row r="14179" spans="1:11" hidden="1" x14ac:dyDescent="0.35">
      <c r="A14179">
        <v>594.20000000000005</v>
      </c>
      <c r="B14179" s="24">
        <v>43434</v>
      </c>
      <c r="C14179">
        <v>6</v>
      </c>
      <c r="D14179" s="13">
        <v>10</v>
      </c>
      <c r="E14179" s="13" t="s">
        <v>7</v>
      </c>
      <c r="F14179" s="17">
        <v>2055</v>
      </c>
      <c r="G14179" t="str">
        <f>_xlfn.XLOOKUP(tbl_GL[[#This Row],[Account_key]],tbl_COA[Account_key],tbl_COA[Class],"Not Found")</f>
        <v>Assets</v>
      </c>
      <c r="H14179" t="str">
        <f>_xlfn.XLOOKUP(tbl_GL[[#This Row],[Account_key]],tbl_COA[Account_key],tbl_COA[SubClass],"Not Found")</f>
        <v>Assets</v>
      </c>
      <c r="I14179" t="str">
        <f>_xlfn.XLOOKUP(tbl_GL[[#This Row],[Account_key]],tbl_COA[Account_key],tbl_COA[SubClass2],"Not Found")</f>
        <v>Current Assets</v>
      </c>
      <c r="J14179" t="str">
        <f>_xlfn.XLOOKUP(tbl_GL[[#This Row],[Account_key]],tbl_COA[Account_key],tbl_COA[SubAccount],,0)</f>
        <v>Cash at Bank</v>
      </c>
      <c r="K14179">
        <f>YEAR(tbl_GL[[#This Row],[Date]])</f>
        <v>2018</v>
      </c>
    </row>
    <row r="14180" spans="1:11" hidden="1" x14ac:dyDescent="0.35">
      <c r="A14180">
        <v>595.1</v>
      </c>
      <c r="B14180" s="24">
        <v>43434</v>
      </c>
      <c r="C14180">
        <v>6</v>
      </c>
      <c r="D14180" s="13">
        <v>240</v>
      </c>
      <c r="E14180" s="13" t="s">
        <v>56</v>
      </c>
      <c r="F14180" s="17">
        <v>-2800</v>
      </c>
      <c r="G14180" t="str">
        <f>_xlfn.XLOOKUP(tbl_GL[[#This Row],[Account_key]],tbl_COA[Account_key],tbl_COA[Class],"Not Found")</f>
        <v>Operating account</v>
      </c>
      <c r="H14180" t="str">
        <f>_xlfn.XLOOKUP(tbl_GL[[#This Row],[Account_key]],tbl_COA[Account_key],tbl_COA[SubClass],"Not Found")</f>
        <v>Operating Expenses</v>
      </c>
      <c r="I14180" t="str">
        <f>_xlfn.XLOOKUP(tbl_GL[[#This Row],[Account_key]],tbl_COA[Account_key],tbl_COA[SubClass2],"Not Found")</f>
        <v>Sales &amp; Distribution</v>
      </c>
      <c r="J14180" t="str">
        <f>_xlfn.XLOOKUP(tbl_GL[[#This Row],[Account_key]],tbl_COA[Account_key],tbl_COA[SubAccount],,0)</f>
        <v>Salaries</v>
      </c>
      <c r="K14180">
        <f>YEAR(tbl_GL[[#This Row],[Date]])</f>
        <v>2018</v>
      </c>
    </row>
    <row r="14181" spans="1:11" hidden="1" x14ac:dyDescent="0.35">
      <c r="A14181">
        <v>595.20000000000005</v>
      </c>
      <c r="B14181" s="24">
        <v>43434</v>
      </c>
      <c r="C14181">
        <v>6</v>
      </c>
      <c r="D14181" s="13">
        <v>10</v>
      </c>
      <c r="E14181" s="13" t="s">
        <v>56</v>
      </c>
      <c r="F14181" s="17">
        <v>-2800</v>
      </c>
      <c r="G14181" t="str">
        <f>_xlfn.XLOOKUP(tbl_GL[[#This Row],[Account_key]],tbl_COA[Account_key],tbl_COA[Class],"Not Found")</f>
        <v>Assets</v>
      </c>
      <c r="H14181" t="str">
        <f>_xlfn.XLOOKUP(tbl_GL[[#This Row],[Account_key]],tbl_COA[Account_key],tbl_COA[SubClass],"Not Found")</f>
        <v>Assets</v>
      </c>
      <c r="I14181" t="str">
        <f>_xlfn.XLOOKUP(tbl_GL[[#This Row],[Account_key]],tbl_COA[Account_key],tbl_COA[SubClass2],"Not Found")</f>
        <v>Current Assets</v>
      </c>
      <c r="J14181" t="str">
        <f>_xlfn.XLOOKUP(tbl_GL[[#This Row],[Account_key]],tbl_COA[Account_key],tbl_COA[SubAccount],,0)</f>
        <v>Cash at Bank</v>
      </c>
      <c r="K14181">
        <f>YEAR(tbl_GL[[#This Row],[Date]])</f>
        <v>2018</v>
      </c>
    </row>
    <row r="14182" spans="1:11" hidden="1" x14ac:dyDescent="0.35">
      <c r="A14182">
        <v>596.1</v>
      </c>
      <c r="B14182" s="24">
        <v>43434</v>
      </c>
      <c r="C14182">
        <v>6</v>
      </c>
      <c r="D14182" s="13">
        <v>380</v>
      </c>
      <c r="E14182" s="13" t="s">
        <v>101</v>
      </c>
      <c r="F14182" s="17">
        <v>-3500</v>
      </c>
      <c r="G14182" t="str">
        <f>_xlfn.XLOOKUP(tbl_GL[[#This Row],[Account_key]],tbl_COA[Account_key],tbl_COA[Class],"Not Found")</f>
        <v>Operating account</v>
      </c>
      <c r="H14182" t="str">
        <f>_xlfn.XLOOKUP(tbl_GL[[#This Row],[Account_key]],tbl_COA[Account_key],tbl_COA[SubClass],"Not Found")</f>
        <v>Depreciation &amp; Amortization</v>
      </c>
      <c r="I14182" t="str">
        <f>_xlfn.XLOOKUP(tbl_GL[[#This Row],[Account_key]],tbl_COA[Account_key],tbl_COA[SubClass2],"Not Found")</f>
        <v>Depreciation</v>
      </c>
      <c r="J14182" t="str">
        <f>_xlfn.XLOOKUP(tbl_GL[[#This Row],[Account_key]],tbl_COA[Account_key],tbl_COA[SubAccount],,0)</f>
        <v>Equipment</v>
      </c>
      <c r="K14182">
        <f>YEAR(tbl_GL[[#This Row],[Date]])</f>
        <v>2018</v>
      </c>
    </row>
    <row r="14183" spans="1:11" hidden="1" x14ac:dyDescent="0.35">
      <c r="A14183">
        <v>596.20000000000005</v>
      </c>
      <c r="B14183" s="24">
        <v>43434</v>
      </c>
      <c r="C14183">
        <v>6</v>
      </c>
      <c r="D14183" s="13">
        <v>90</v>
      </c>
      <c r="E14183" s="13" t="s">
        <v>101</v>
      </c>
      <c r="F14183" s="17">
        <v>-3500</v>
      </c>
      <c r="G14183" t="str">
        <f>_xlfn.XLOOKUP(tbl_GL[[#This Row],[Account_key]],tbl_COA[Account_key],tbl_COA[Class],"Not Found")</f>
        <v>Assets</v>
      </c>
      <c r="H14183" t="str">
        <f>_xlfn.XLOOKUP(tbl_GL[[#This Row],[Account_key]],tbl_COA[Account_key],tbl_COA[SubClass],"Not Found")</f>
        <v>Assets</v>
      </c>
      <c r="I14183" t="str">
        <f>_xlfn.XLOOKUP(tbl_GL[[#This Row],[Account_key]],tbl_COA[Account_key],tbl_COA[SubClass2],"Not Found")</f>
        <v>Non-Current Assets</v>
      </c>
      <c r="J14183" t="str">
        <f>_xlfn.XLOOKUP(tbl_GL[[#This Row],[Account_key]],tbl_COA[Account_key],tbl_COA[SubAccount],,0)</f>
        <v>Office Furniture &amp; Equipment</v>
      </c>
      <c r="K14183">
        <f>YEAR(tbl_GL[[#This Row],[Date]])</f>
        <v>2018</v>
      </c>
    </row>
    <row r="14184" spans="1:11" hidden="1" x14ac:dyDescent="0.35">
      <c r="A14184">
        <v>597.1</v>
      </c>
      <c r="B14184" s="24">
        <v>43434</v>
      </c>
      <c r="C14184">
        <v>6</v>
      </c>
      <c r="D14184" s="13">
        <v>230</v>
      </c>
      <c r="E14184" s="13" t="s">
        <v>4</v>
      </c>
      <c r="F14184" s="17">
        <v>-3541</v>
      </c>
      <c r="G14184" t="str">
        <f>_xlfn.XLOOKUP(tbl_GL[[#This Row],[Account_key]],tbl_COA[Account_key],tbl_COA[Class],"Not Found")</f>
        <v>Trading account</v>
      </c>
      <c r="H14184" t="str">
        <f>_xlfn.XLOOKUP(tbl_GL[[#This Row],[Account_key]],tbl_COA[Account_key],tbl_COA[SubClass],"Not Found")</f>
        <v>Cost of Sales</v>
      </c>
      <c r="I14184" t="str">
        <f>_xlfn.XLOOKUP(tbl_GL[[#This Row],[Account_key]],tbl_COA[Account_key],tbl_COA[SubClass2],"Not Found")</f>
        <v>Cost of Sales</v>
      </c>
      <c r="J14184" t="str">
        <f>_xlfn.XLOOKUP(tbl_GL[[#This Row],[Account_key]],tbl_COA[Account_key],tbl_COA[SubAccount],,0)</f>
        <v>Cost of Sales</v>
      </c>
      <c r="K14184">
        <f>YEAR(tbl_GL[[#This Row],[Date]])</f>
        <v>2018</v>
      </c>
    </row>
    <row r="14185" spans="1:11" hidden="1" x14ac:dyDescent="0.35">
      <c r="A14185">
        <v>597.20000000000005</v>
      </c>
      <c r="B14185" s="24">
        <v>43434</v>
      </c>
      <c r="C14185">
        <v>6</v>
      </c>
      <c r="D14185" s="13">
        <v>60</v>
      </c>
      <c r="E14185" s="13" t="s">
        <v>4</v>
      </c>
      <c r="F14185" s="17">
        <v>-3541</v>
      </c>
      <c r="G14185" t="str">
        <f>_xlfn.XLOOKUP(tbl_GL[[#This Row],[Account_key]],tbl_COA[Account_key],tbl_COA[Class],"Not Found")</f>
        <v>Assets</v>
      </c>
      <c r="H14185" t="str">
        <f>_xlfn.XLOOKUP(tbl_GL[[#This Row],[Account_key]],tbl_COA[Account_key],tbl_COA[SubClass],"Not Found")</f>
        <v>Assets</v>
      </c>
      <c r="I14185" t="str">
        <f>_xlfn.XLOOKUP(tbl_GL[[#This Row],[Account_key]],tbl_COA[Account_key],tbl_COA[SubClass2],"Not Found")</f>
        <v>Current Assets</v>
      </c>
      <c r="J14185" t="str">
        <f>_xlfn.XLOOKUP(tbl_GL[[#This Row],[Account_key]],tbl_COA[Account_key],tbl_COA[SubAccount],,0)</f>
        <v>Inventory</v>
      </c>
      <c r="K14185">
        <f>YEAR(tbl_GL[[#This Row],[Date]])</f>
        <v>2018</v>
      </c>
    </row>
    <row r="14186" spans="1:11" hidden="1" x14ac:dyDescent="0.35">
      <c r="A14186">
        <v>598.1</v>
      </c>
      <c r="B14186" s="24">
        <v>43434</v>
      </c>
      <c r="C14186">
        <v>6</v>
      </c>
      <c r="D14186" s="13">
        <v>450</v>
      </c>
      <c r="E14186" s="23" t="s">
        <v>108</v>
      </c>
      <c r="F14186" s="17">
        <v>-3939</v>
      </c>
      <c r="G14186" t="str">
        <f>_xlfn.XLOOKUP(tbl_GL[[#This Row],[Account_key]],tbl_COA[Account_key],tbl_COA[Class],"Not Found")</f>
        <v>Interest &amp; Tax</v>
      </c>
      <c r="H14186" t="str">
        <f>_xlfn.XLOOKUP(tbl_GL[[#This Row],[Account_key]],tbl_COA[Account_key],tbl_COA[SubClass],"Not Found")</f>
        <v>Taxation</v>
      </c>
      <c r="I14186" t="str">
        <f>_xlfn.XLOOKUP(tbl_GL[[#This Row],[Account_key]],tbl_COA[Account_key],tbl_COA[SubClass2],"Not Found")</f>
        <v>Taxation</v>
      </c>
      <c r="J14186" t="str">
        <f>_xlfn.XLOOKUP(tbl_GL[[#This Row],[Account_key]],tbl_COA[Account_key],tbl_COA[SubAccount],,0)</f>
        <v>Taxation</v>
      </c>
      <c r="K14186">
        <f>YEAR(tbl_GL[[#This Row],[Date]])</f>
        <v>2018</v>
      </c>
    </row>
    <row r="14187" spans="1:11" hidden="1" x14ac:dyDescent="0.35">
      <c r="A14187">
        <v>598.20000000000005</v>
      </c>
      <c r="B14187" s="24">
        <v>43434</v>
      </c>
      <c r="C14187">
        <v>6</v>
      </c>
      <c r="D14187" s="13">
        <v>122</v>
      </c>
      <c r="E14187" s="23" t="s">
        <v>108</v>
      </c>
      <c r="F14187" s="17">
        <v>3939</v>
      </c>
      <c r="G14187" t="str">
        <f>_xlfn.XLOOKUP(tbl_GL[[#This Row],[Account_key]],tbl_COA[Account_key],tbl_COA[Class],"Not Found")</f>
        <v>Liabilities and Owners Equity</v>
      </c>
      <c r="H14187" t="str">
        <f>_xlfn.XLOOKUP(tbl_GL[[#This Row],[Account_key]],tbl_COA[Account_key],tbl_COA[SubClass],"Not Found")</f>
        <v>Liabilities</v>
      </c>
      <c r="I14187" t="str">
        <f>_xlfn.XLOOKUP(tbl_GL[[#This Row],[Account_key]],tbl_COA[Account_key],tbl_COA[SubClass2],"Not Found")</f>
        <v>Current Liabilities</v>
      </c>
      <c r="J14187" t="str">
        <f>_xlfn.XLOOKUP(tbl_GL[[#This Row],[Account_key]],tbl_COA[Account_key],tbl_COA[SubAccount],,0)</f>
        <v>Tax payable</v>
      </c>
      <c r="K14187">
        <f>YEAR(tbl_GL[[#This Row],[Date]])</f>
        <v>2018</v>
      </c>
    </row>
    <row r="14188" spans="1:11" hidden="1" x14ac:dyDescent="0.35">
      <c r="A14188">
        <v>599.1</v>
      </c>
      <c r="B14188" s="24">
        <v>43434</v>
      </c>
      <c r="C14188">
        <v>6</v>
      </c>
      <c r="D14188" s="13">
        <v>30</v>
      </c>
      <c r="E14188" s="13" t="s">
        <v>80</v>
      </c>
      <c r="F14188" s="17">
        <v>-7840</v>
      </c>
      <c r="G14188" t="str">
        <f>_xlfn.XLOOKUP(tbl_GL[[#This Row],[Account_key]],tbl_COA[Account_key],tbl_COA[Class],"Not Found")</f>
        <v>Assets</v>
      </c>
      <c r="H14188" t="str">
        <f>_xlfn.XLOOKUP(tbl_GL[[#This Row],[Account_key]],tbl_COA[Account_key],tbl_COA[SubClass],"Not Found")</f>
        <v>Assets</v>
      </c>
      <c r="I14188" t="str">
        <f>_xlfn.XLOOKUP(tbl_GL[[#This Row],[Account_key]],tbl_COA[Account_key],tbl_COA[SubClass2],"Not Found")</f>
        <v>Current Assets</v>
      </c>
      <c r="J14188" t="str">
        <f>_xlfn.XLOOKUP(tbl_GL[[#This Row],[Account_key]],tbl_COA[Account_key],tbl_COA[SubAccount],,0)</f>
        <v>Trade Receivables</v>
      </c>
      <c r="K14188">
        <f>YEAR(tbl_GL[[#This Row],[Date]])</f>
        <v>2018</v>
      </c>
    </row>
    <row r="14189" spans="1:11" hidden="1" x14ac:dyDescent="0.35">
      <c r="A14189">
        <v>599.20000000000005</v>
      </c>
      <c r="B14189" s="24">
        <v>43434</v>
      </c>
      <c r="C14189">
        <v>6</v>
      </c>
      <c r="D14189" s="13">
        <v>10</v>
      </c>
      <c r="E14189" s="13" t="s">
        <v>80</v>
      </c>
      <c r="F14189" s="17">
        <v>7840</v>
      </c>
      <c r="G14189" t="str">
        <f>_xlfn.XLOOKUP(tbl_GL[[#This Row],[Account_key]],tbl_COA[Account_key],tbl_COA[Class],"Not Found")</f>
        <v>Assets</v>
      </c>
      <c r="H14189" t="str">
        <f>_xlfn.XLOOKUP(tbl_GL[[#This Row],[Account_key]],tbl_COA[Account_key],tbl_COA[SubClass],"Not Found")</f>
        <v>Assets</v>
      </c>
      <c r="I14189" t="str">
        <f>_xlfn.XLOOKUP(tbl_GL[[#This Row],[Account_key]],tbl_COA[Account_key],tbl_COA[SubClass2],"Not Found")</f>
        <v>Current Assets</v>
      </c>
      <c r="J14189" t="str">
        <f>_xlfn.XLOOKUP(tbl_GL[[#This Row],[Account_key]],tbl_COA[Account_key],tbl_COA[SubAccount],,0)</f>
        <v>Cash at Bank</v>
      </c>
      <c r="K14189">
        <f>YEAR(tbl_GL[[#This Row],[Date]])</f>
        <v>2018</v>
      </c>
    </row>
    <row r="14190" spans="1:11" hidden="1" x14ac:dyDescent="0.35">
      <c r="A14190">
        <v>600.1</v>
      </c>
      <c r="B14190" s="24">
        <v>43434</v>
      </c>
      <c r="C14190">
        <v>6</v>
      </c>
      <c r="D14190" s="13">
        <v>210</v>
      </c>
      <c r="E14190" s="13" t="s">
        <v>8</v>
      </c>
      <c r="F14190" s="17">
        <v>8853</v>
      </c>
      <c r="G14190" t="str">
        <f>_xlfn.XLOOKUP(tbl_GL[[#This Row],[Account_key]],tbl_COA[Account_key],tbl_COA[Class],"Not Found")</f>
        <v>Trading account</v>
      </c>
      <c r="H14190" t="str">
        <f>_xlfn.XLOOKUP(tbl_GL[[#This Row],[Account_key]],tbl_COA[Account_key],tbl_COA[SubClass],"Not Found")</f>
        <v>Sales</v>
      </c>
      <c r="I14190" t="str">
        <f>_xlfn.XLOOKUP(tbl_GL[[#This Row],[Account_key]],tbl_COA[Account_key],tbl_COA[SubClass2],"Not Found")</f>
        <v>Sales</v>
      </c>
      <c r="J14190" t="str">
        <f>_xlfn.XLOOKUP(tbl_GL[[#This Row],[Account_key]],tbl_COA[Account_key],tbl_COA[SubAccount],,0)</f>
        <v>Sales</v>
      </c>
      <c r="K14190">
        <f>YEAR(tbl_GL[[#This Row],[Date]])</f>
        <v>2018</v>
      </c>
    </row>
    <row r="14191" spans="1:11" hidden="1" x14ac:dyDescent="0.35">
      <c r="A14191">
        <v>600.20000000000005</v>
      </c>
      <c r="B14191" s="24">
        <v>43434</v>
      </c>
      <c r="C14191">
        <v>6</v>
      </c>
      <c r="D14191" s="13">
        <v>30</v>
      </c>
      <c r="E14191" s="13" t="s">
        <v>8</v>
      </c>
      <c r="F14191" s="17">
        <v>8853</v>
      </c>
      <c r="G14191" t="str">
        <f>_xlfn.XLOOKUP(tbl_GL[[#This Row],[Account_key]],tbl_COA[Account_key],tbl_COA[Class],"Not Found")</f>
        <v>Assets</v>
      </c>
      <c r="H14191" t="str">
        <f>_xlfn.XLOOKUP(tbl_GL[[#This Row],[Account_key]],tbl_COA[Account_key],tbl_COA[SubClass],"Not Found")</f>
        <v>Assets</v>
      </c>
      <c r="I14191" t="str">
        <f>_xlfn.XLOOKUP(tbl_GL[[#This Row],[Account_key]],tbl_COA[Account_key],tbl_COA[SubClass2],"Not Found")</f>
        <v>Current Assets</v>
      </c>
      <c r="J14191" t="str">
        <f>_xlfn.XLOOKUP(tbl_GL[[#This Row],[Account_key]],tbl_COA[Account_key],tbl_COA[SubAccount],,0)</f>
        <v>Trade Receivables</v>
      </c>
      <c r="K14191">
        <f>YEAR(tbl_GL[[#This Row],[Date]])</f>
        <v>2018</v>
      </c>
    </row>
    <row r="14192" spans="1:11" hidden="1" x14ac:dyDescent="0.35">
      <c r="A14192">
        <v>602.1</v>
      </c>
      <c r="B14192" s="24">
        <v>43435</v>
      </c>
      <c r="C14192">
        <v>6</v>
      </c>
      <c r="D14192" s="13">
        <v>60</v>
      </c>
      <c r="E14192" s="13" t="s">
        <v>84</v>
      </c>
      <c r="F14192" s="17">
        <v>18667</v>
      </c>
      <c r="G14192" t="str">
        <f>_xlfn.XLOOKUP(tbl_GL[[#This Row],[Account_key]],tbl_COA[Account_key],tbl_COA[Class],"Not Found")</f>
        <v>Assets</v>
      </c>
      <c r="H14192" t="str">
        <f>_xlfn.XLOOKUP(tbl_GL[[#This Row],[Account_key]],tbl_COA[Account_key],tbl_COA[SubClass],"Not Found")</f>
        <v>Assets</v>
      </c>
      <c r="I14192" t="str">
        <f>_xlfn.XLOOKUP(tbl_GL[[#This Row],[Account_key]],tbl_COA[Account_key],tbl_COA[SubClass2],"Not Found")</f>
        <v>Current Assets</v>
      </c>
      <c r="J14192" t="str">
        <f>_xlfn.XLOOKUP(tbl_GL[[#This Row],[Account_key]],tbl_COA[Account_key],tbl_COA[SubAccount],,0)</f>
        <v>Inventory</v>
      </c>
      <c r="K14192">
        <f>YEAR(tbl_GL[[#This Row],[Date]])</f>
        <v>2018</v>
      </c>
    </row>
    <row r="14193" spans="1:11" hidden="1" x14ac:dyDescent="0.35">
      <c r="A14193">
        <v>602.20000000000005</v>
      </c>
      <c r="B14193" s="24">
        <v>43435</v>
      </c>
      <c r="C14193">
        <v>6</v>
      </c>
      <c r="D14193" s="13">
        <v>110</v>
      </c>
      <c r="E14193" s="13" t="s">
        <v>84</v>
      </c>
      <c r="F14193" s="17">
        <v>18667</v>
      </c>
      <c r="G14193" t="str">
        <f>_xlfn.XLOOKUP(tbl_GL[[#This Row],[Account_key]],tbl_COA[Account_key],tbl_COA[Class],"Not Found")</f>
        <v>Liabilities and Owners Equity</v>
      </c>
      <c r="H14193" t="str">
        <f>_xlfn.XLOOKUP(tbl_GL[[#This Row],[Account_key]],tbl_COA[Account_key],tbl_COA[SubClass],"Not Found")</f>
        <v>Liabilities</v>
      </c>
      <c r="I14193" t="str">
        <f>_xlfn.XLOOKUP(tbl_GL[[#This Row],[Account_key]],tbl_COA[Account_key],tbl_COA[SubClass2],"Not Found")</f>
        <v>Current Liabilities</v>
      </c>
      <c r="J14193" t="str">
        <f>_xlfn.XLOOKUP(tbl_GL[[#This Row],[Account_key]],tbl_COA[Account_key],tbl_COA[SubAccount],,0)</f>
        <v>Trade Payables</v>
      </c>
      <c r="K14193">
        <f>YEAR(tbl_GL[[#This Row],[Date]])</f>
        <v>2018</v>
      </c>
    </row>
    <row r="14194" spans="1:11" hidden="1" x14ac:dyDescent="0.35">
      <c r="A14194">
        <v>603.1</v>
      </c>
      <c r="B14194" s="24">
        <v>43436</v>
      </c>
      <c r="C14194">
        <v>6</v>
      </c>
      <c r="D14194" s="13">
        <v>10</v>
      </c>
      <c r="E14194" s="13" t="s">
        <v>98</v>
      </c>
      <c r="F14194" s="17">
        <v>-1061</v>
      </c>
      <c r="G14194" t="str">
        <f>_xlfn.XLOOKUP(tbl_GL[[#This Row],[Account_key]],tbl_COA[Account_key],tbl_COA[Class],"Not Found")</f>
        <v>Assets</v>
      </c>
      <c r="H14194" t="str">
        <f>_xlfn.XLOOKUP(tbl_GL[[#This Row],[Account_key]],tbl_COA[Account_key],tbl_COA[SubClass],"Not Found")</f>
        <v>Assets</v>
      </c>
      <c r="I14194" t="str">
        <f>_xlfn.XLOOKUP(tbl_GL[[#This Row],[Account_key]],tbl_COA[Account_key],tbl_COA[SubClass2],"Not Found")</f>
        <v>Current Assets</v>
      </c>
      <c r="J14194" t="str">
        <f>_xlfn.XLOOKUP(tbl_GL[[#This Row],[Account_key]],tbl_COA[Account_key],tbl_COA[SubAccount],,0)</f>
        <v>Cash at Bank</v>
      </c>
      <c r="K14194">
        <f>YEAR(tbl_GL[[#This Row],[Date]])</f>
        <v>2018</v>
      </c>
    </row>
    <row r="14195" spans="1:11" hidden="1" x14ac:dyDescent="0.35">
      <c r="A14195">
        <v>603.20000000000005</v>
      </c>
      <c r="B14195" s="24">
        <v>43436</v>
      </c>
      <c r="C14195">
        <v>6</v>
      </c>
      <c r="D14195" s="13">
        <v>120</v>
      </c>
      <c r="E14195" s="13" t="s">
        <v>98</v>
      </c>
      <c r="F14195" s="17">
        <v>-1061</v>
      </c>
      <c r="G14195" t="str">
        <f>_xlfn.XLOOKUP(tbl_GL[[#This Row],[Account_key]],tbl_COA[Account_key],tbl_COA[Class],"Not Found")</f>
        <v>Liabilities and Owners Equity</v>
      </c>
      <c r="H14195" t="str">
        <f>_xlfn.XLOOKUP(tbl_GL[[#This Row],[Account_key]],tbl_COA[Account_key],tbl_COA[SubClass],"Not Found")</f>
        <v>Liabilities</v>
      </c>
      <c r="I14195" t="str">
        <f>_xlfn.XLOOKUP(tbl_GL[[#This Row],[Account_key]],tbl_COA[Account_key],tbl_COA[SubClass2],"Not Found")</f>
        <v>Current Liabilities</v>
      </c>
      <c r="J14195" t="str">
        <f>_xlfn.XLOOKUP(tbl_GL[[#This Row],[Account_key]],tbl_COA[Account_key],tbl_COA[SubAccount],,0)</f>
        <v>Accrued Expenses</v>
      </c>
      <c r="K14195">
        <f>YEAR(tbl_GL[[#This Row],[Date]])</f>
        <v>2018</v>
      </c>
    </row>
    <row r="14196" spans="1:11" hidden="1" x14ac:dyDescent="0.35">
      <c r="A14196">
        <v>604.1</v>
      </c>
      <c r="B14196" s="24">
        <v>43436</v>
      </c>
      <c r="C14196">
        <v>6</v>
      </c>
      <c r="D14196" s="13">
        <v>320</v>
      </c>
      <c r="E14196" s="13" t="s">
        <v>97</v>
      </c>
      <c r="F14196" s="17">
        <v>-1206</v>
      </c>
      <c r="G14196" t="str">
        <f>_xlfn.XLOOKUP(tbl_GL[[#This Row],[Account_key]],tbl_COA[Account_key],tbl_COA[Class],"Not Found")</f>
        <v>Operating account</v>
      </c>
      <c r="H14196" t="str">
        <f>_xlfn.XLOOKUP(tbl_GL[[#This Row],[Account_key]],tbl_COA[Account_key],tbl_COA[SubClass],"Not Found")</f>
        <v>Operating Expenses</v>
      </c>
      <c r="I14196" t="str">
        <f>_xlfn.XLOOKUP(tbl_GL[[#This Row],[Account_key]],tbl_COA[Account_key],tbl_COA[SubClass2],"Not Found")</f>
        <v>Administration</v>
      </c>
      <c r="J14196" t="str">
        <f>_xlfn.XLOOKUP(tbl_GL[[#This Row],[Account_key]],tbl_COA[Account_key],tbl_COA[SubAccount],,0)</f>
        <v>Professional Services</v>
      </c>
      <c r="K14196">
        <f>YEAR(tbl_GL[[#This Row],[Date]])</f>
        <v>2018</v>
      </c>
    </row>
    <row r="14197" spans="1:11" hidden="1" x14ac:dyDescent="0.35">
      <c r="A14197">
        <v>604.20000000000005</v>
      </c>
      <c r="B14197" s="24">
        <v>43436</v>
      </c>
      <c r="C14197">
        <v>6</v>
      </c>
      <c r="D14197" s="13">
        <v>120</v>
      </c>
      <c r="E14197" s="13" t="s">
        <v>97</v>
      </c>
      <c r="F14197" s="17">
        <v>1206</v>
      </c>
      <c r="G14197" t="str">
        <f>_xlfn.XLOOKUP(tbl_GL[[#This Row],[Account_key]],tbl_COA[Account_key],tbl_COA[Class],"Not Found")</f>
        <v>Liabilities and Owners Equity</v>
      </c>
      <c r="H14197" t="str">
        <f>_xlfn.XLOOKUP(tbl_GL[[#This Row],[Account_key]],tbl_COA[Account_key],tbl_COA[SubClass],"Not Found")</f>
        <v>Liabilities</v>
      </c>
      <c r="I14197" t="str">
        <f>_xlfn.XLOOKUP(tbl_GL[[#This Row],[Account_key]],tbl_COA[Account_key],tbl_COA[SubClass2],"Not Found")</f>
        <v>Current Liabilities</v>
      </c>
      <c r="J14197" t="str">
        <f>_xlfn.XLOOKUP(tbl_GL[[#This Row],[Account_key]],tbl_COA[Account_key],tbl_COA[SubAccount],,0)</f>
        <v>Accrued Expenses</v>
      </c>
      <c r="K14197">
        <f>YEAR(tbl_GL[[#This Row],[Date]])</f>
        <v>2018</v>
      </c>
    </row>
    <row r="14198" spans="1:11" hidden="1" x14ac:dyDescent="0.35">
      <c r="A14198">
        <v>605.1</v>
      </c>
      <c r="B14198" s="24">
        <v>43437</v>
      </c>
      <c r="C14198">
        <v>6</v>
      </c>
      <c r="D14198" s="13">
        <v>10</v>
      </c>
      <c r="E14198" s="13" t="s">
        <v>98</v>
      </c>
      <c r="F14198" s="17">
        <v>-866</v>
      </c>
      <c r="G14198" t="str">
        <f>_xlfn.XLOOKUP(tbl_GL[[#This Row],[Account_key]],tbl_COA[Account_key],tbl_COA[Class],"Not Found")</f>
        <v>Assets</v>
      </c>
      <c r="H14198" t="str">
        <f>_xlfn.XLOOKUP(tbl_GL[[#This Row],[Account_key]],tbl_COA[Account_key],tbl_COA[SubClass],"Not Found")</f>
        <v>Assets</v>
      </c>
      <c r="I14198" t="str">
        <f>_xlfn.XLOOKUP(tbl_GL[[#This Row],[Account_key]],tbl_COA[Account_key],tbl_COA[SubClass2],"Not Found")</f>
        <v>Current Assets</v>
      </c>
      <c r="J14198" t="str">
        <f>_xlfn.XLOOKUP(tbl_GL[[#This Row],[Account_key]],tbl_COA[Account_key],tbl_COA[SubAccount],,0)</f>
        <v>Cash at Bank</v>
      </c>
      <c r="K14198">
        <f>YEAR(tbl_GL[[#This Row],[Date]])</f>
        <v>2018</v>
      </c>
    </row>
    <row r="14199" spans="1:11" hidden="1" x14ac:dyDescent="0.35">
      <c r="A14199">
        <v>605.20000000000005</v>
      </c>
      <c r="B14199" s="24">
        <v>43437</v>
      </c>
      <c r="C14199">
        <v>6</v>
      </c>
      <c r="D14199" s="13">
        <v>120</v>
      </c>
      <c r="E14199" s="13" t="s">
        <v>98</v>
      </c>
      <c r="F14199" s="17">
        <v>-866</v>
      </c>
      <c r="G14199" t="str">
        <f>_xlfn.XLOOKUP(tbl_GL[[#This Row],[Account_key]],tbl_COA[Account_key],tbl_COA[Class],"Not Found")</f>
        <v>Liabilities and Owners Equity</v>
      </c>
      <c r="H14199" t="str">
        <f>_xlfn.XLOOKUP(tbl_GL[[#This Row],[Account_key]],tbl_COA[Account_key],tbl_COA[SubClass],"Not Found")</f>
        <v>Liabilities</v>
      </c>
      <c r="I14199" t="str">
        <f>_xlfn.XLOOKUP(tbl_GL[[#This Row],[Account_key]],tbl_COA[Account_key],tbl_COA[SubClass2],"Not Found")</f>
        <v>Current Liabilities</v>
      </c>
      <c r="J14199" t="str">
        <f>_xlfn.XLOOKUP(tbl_GL[[#This Row],[Account_key]],tbl_COA[Account_key],tbl_COA[SubAccount],,0)</f>
        <v>Accrued Expenses</v>
      </c>
      <c r="K14199">
        <f>YEAR(tbl_GL[[#This Row],[Date]])</f>
        <v>2018</v>
      </c>
    </row>
    <row r="14200" spans="1:11" hidden="1" x14ac:dyDescent="0.35">
      <c r="A14200">
        <v>606.1</v>
      </c>
      <c r="B14200" s="24">
        <v>43437</v>
      </c>
      <c r="C14200">
        <v>6</v>
      </c>
      <c r="D14200" s="13">
        <v>10</v>
      </c>
      <c r="E14200" s="13" t="s">
        <v>84</v>
      </c>
      <c r="F14200" s="17">
        <v>-18667</v>
      </c>
      <c r="G14200" t="str">
        <f>_xlfn.XLOOKUP(tbl_GL[[#This Row],[Account_key]],tbl_COA[Account_key],tbl_COA[Class],"Not Found")</f>
        <v>Assets</v>
      </c>
      <c r="H14200" t="str">
        <f>_xlfn.XLOOKUP(tbl_GL[[#This Row],[Account_key]],tbl_COA[Account_key],tbl_COA[SubClass],"Not Found")</f>
        <v>Assets</v>
      </c>
      <c r="I14200" t="str">
        <f>_xlfn.XLOOKUP(tbl_GL[[#This Row],[Account_key]],tbl_COA[Account_key],tbl_COA[SubClass2],"Not Found")</f>
        <v>Current Assets</v>
      </c>
      <c r="J14200" t="str">
        <f>_xlfn.XLOOKUP(tbl_GL[[#This Row],[Account_key]],tbl_COA[Account_key],tbl_COA[SubAccount],,0)</f>
        <v>Cash at Bank</v>
      </c>
      <c r="K14200">
        <f>YEAR(tbl_GL[[#This Row],[Date]])</f>
        <v>2018</v>
      </c>
    </row>
    <row r="14201" spans="1:11" hidden="1" x14ac:dyDescent="0.35">
      <c r="A14201">
        <v>606.20000000000005</v>
      </c>
      <c r="B14201" s="24">
        <v>43437</v>
      </c>
      <c r="C14201">
        <v>6</v>
      </c>
      <c r="D14201" s="13">
        <v>110</v>
      </c>
      <c r="E14201" s="13" t="s">
        <v>84</v>
      </c>
      <c r="F14201" s="17">
        <v>-18667</v>
      </c>
      <c r="G14201" t="str">
        <f>_xlfn.XLOOKUP(tbl_GL[[#This Row],[Account_key]],tbl_COA[Account_key],tbl_COA[Class],"Not Found")</f>
        <v>Liabilities and Owners Equity</v>
      </c>
      <c r="H14201" t="str">
        <f>_xlfn.XLOOKUP(tbl_GL[[#This Row],[Account_key]],tbl_COA[Account_key],tbl_COA[SubClass],"Not Found")</f>
        <v>Liabilities</v>
      </c>
      <c r="I14201" t="str">
        <f>_xlfn.XLOOKUP(tbl_GL[[#This Row],[Account_key]],tbl_COA[Account_key],tbl_COA[SubClass2],"Not Found")</f>
        <v>Current Liabilities</v>
      </c>
      <c r="J14201" t="str">
        <f>_xlfn.XLOOKUP(tbl_GL[[#This Row],[Account_key]],tbl_COA[Account_key],tbl_COA[SubAccount],,0)</f>
        <v>Trade Payables</v>
      </c>
      <c r="K14201">
        <f>YEAR(tbl_GL[[#This Row],[Date]])</f>
        <v>2018</v>
      </c>
    </row>
    <row r="14202" spans="1:11" hidden="1" x14ac:dyDescent="0.35">
      <c r="A14202">
        <v>607.1</v>
      </c>
      <c r="B14202" s="24">
        <v>43439</v>
      </c>
      <c r="C14202">
        <v>6</v>
      </c>
      <c r="D14202" s="13">
        <v>260</v>
      </c>
      <c r="E14202" s="13" t="s">
        <v>97</v>
      </c>
      <c r="F14202" s="17">
        <v>-1029</v>
      </c>
      <c r="G14202" t="str">
        <f>_xlfn.XLOOKUP(tbl_GL[[#This Row],[Account_key]],tbl_COA[Account_key],tbl_COA[Class],"Not Found")</f>
        <v>Operating account</v>
      </c>
      <c r="H14202" t="str">
        <f>_xlfn.XLOOKUP(tbl_GL[[#This Row],[Account_key]],tbl_COA[Account_key],tbl_COA[SubClass],"Not Found")</f>
        <v>Operating Expenses</v>
      </c>
      <c r="I14202" t="str">
        <f>_xlfn.XLOOKUP(tbl_GL[[#This Row],[Account_key]],tbl_COA[Account_key],tbl_COA[SubClass2],"Not Found")</f>
        <v>Marketing</v>
      </c>
      <c r="J14202" t="str">
        <f>_xlfn.XLOOKUP(tbl_GL[[#This Row],[Account_key]],tbl_COA[Account_key],tbl_COA[SubAccount],,0)</f>
        <v>Commissions</v>
      </c>
      <c r="K14202">
        <f>YEAR(tbl_GL[[#This Row],[Date]])</f>
        <v>2018</v>
      </c>
    </row>
    <row r="14203" spans="1:11" hidden="1" x14ac:dyDescent="0.35">
      <c r="A14203">
        <v>607.20000000000005</v>
      </c>
      <c r="B14203" s="24">
        <v>43439</v>
      </c>
      <c r="C14203">
        <v>6</v>
      </c>
      <c r="D14203" s="13">
        <v>120</v>
      </c>
      <c r="E14203" s="13" t="s">
        <v>97</v>
      </c>
      <c r="F14203" s="17">
        <v>1029</v>
      </c>
      <c r="G14203" t="str">
        <f>_xlfn.XLOOKUP(tbl_GL[[#This Row],[Account_key]],tbl_COA[Account_key],tbl_COA[Class],"Not Found")</f>
        <v>Liabilities and Owners Equity</v>
      </c>
      <c r="H14203" t="str">
        <f>_xlfn.XLOOKUP(tbl_GL[[#This Row],[Account_key]],tbl_COA[Account_key],tbl_COA[SubClass],"Not Found")</f>
        <v>Liabilities</v>
      </c>
      <c r="I14203" t="str">
        <f>_xlfn.XLOOKUP(tbl_GL[[#This Row],[Account_key]],tbl_COA[Account_key],tbl_COA[SubClass2],"Not Found")</f>
        <v>Current Liabilities</v>
      </c>
      <c r="J14203" t="str">
        <f>_xlfn.XLOOKUP(tbl_GL[[#This Row],[Account_key]],tbl_COA[Account_key],tbl_COA[SubAccount],,0)</f>
        <v>Accrued Expenses</v>
      </c>
      <c r="K14203">
        <f>YEAR(tbl_GL[[#This Row],[Date]])</f>
        <v>2018</v>
      </c>
    </row>
    <row r="14204" spans="1:11" hidden="1" x14ac:dyDescent="0.35">
      <c r="A14204">
        <v>608.1</v>
      </c>
      <c r="B14204" s="24">
        <v>43440</v>
      </c>
      <c r="C14204">
        <v>6</v>
      </c>
      <c r="D14204" s="13">
        <v>340</v>
      </c>
      <c r="E14204" s="13" t="s">
        <v>99</v>
      </c>
      <c r="F14204" s="17">
        <v>-9</v>
      </c>
      <c r="G14204" t="str">
        <f>_xlfn.XLOOKUP(tbl_GL[[#This Row],[Account_key]],tbl_COA[Account_key],tbl_COA[Class],"Not Found")</f>
        <v>Operating account</v>
      </c>
      <c r="H14204" t="str">
        <f>_xlfn.XLOOKUP(tbl_GL[[#This Row],[Account_key]],tbl_COA[Account_key],tbl_COA[SubClass],"Not Found")</f>
        <v>Operating Expenses</v>
      </c>
      <c r="I14204" t="str">
        <f>_xlfn.XLOOKUP(tbl_GL[[#This Row],[Account_key]],tbl_COA[Account_key],tbl_COA[SubClass2],"Not Found")</f>
        <v>Administration</v>
      </c>
      <c r="J14204" t="str">
        <f>_xlfn.XLOOKUP(tbl_GL[[#This Row],[Account_key]],tbl_COA[Account_key],tbl_COA[SubAccount],,0)</f>
        <v>Utilities</v>
      </c>
      <c r="K14204">
        <f>YEAR(tbl_GL[[#This Row],[Date]])</f>
        <v>2018</v>
      </c>
    </row>
    <row r="14205" spans="1:11" hidden="1" x14ac:dyDescent="0.35">
      <c r="A14205">
        <v>608.20000000000005</v>
      </c>
      <c r="B14205" s="24">
        <v>43440</v>
      </c>
      <c r="C14205">
        <v>6</v>
      </c>
      <c r="D14205" s="13">
        <v>20</v>
      </c>
      <c r="E14205" s="13" t="s">
        <v>99</v>
      </c>
      <c r="F14205" s="17">
        <v>-9</v>
      </c>
      <c r="G14205" t="str">
        <f>_xlfn.XLOOKUP(tbl_GL[[#This Row],[Account_key]],tbl_COA[Account_key],tbl_COA[Class],"Not Found")</f>
        <v>Assets</v>
      </c>
      <c r="H14205" t="str">
        <f>_xlfn.XLOOKUP(tbl_GL[[#This Row],[Account_key]],tbl_COA[Account_key],tbl_COA[SubClass],"Not Found")</f>
        <v>Assets</v>
      </c>
      <c r="I14205" t="str">
        <f>_xlfn.XLOOKUP(tbl_GL[[#This Row],[Account_key]],tbl_COA[Account_key],tbl_COA[SubClass2],"Not Found")</f>
        <v>Current Assets</v>
      </c>
      <c r="J14205" t="str">
        <f>_xlfn.XLOOKUP(tbl_GL[[#This Row],[Account_key]],tbl_COA[Account_key],tbl_COA[SubAccount],,0)</f>
        <v>Cash in hand</v>
      </c>
      <c r="K14205">
        <f>YEAR(tbl_GL[[#This Row],[Date]])</f>
        <v>2018</v>
      </c>
    </row>
    <row r="14206" spans="1:11" hidden="1" x14ac:dyDescent="0.35">
      <c r="A14206">
        <v>609.1</v>
      </c>
      <c r="B14206" s="24">
        <v>43440</v>
      </c>
      <c r="C14206">
        <v>6</v>
      </c>
      <c r="D14206" s="13">
        <v>10</v>
      </c>
      <c r="E14206" s="13" t="s">
        <v>98</v>
      </c>
      <c r="F14206" s="17">
        <v>-961</v>
      </c>
      <c r="G14206" t="str">
        <f>_xlfn.XLOOKUP(tbl_GL[[#This Row],[Account_key]],tbl_COA[Account_key],tbl_COA[Class],"Not Found")</f>
        <v>Assets</v>
      </c>
      <c r="H14206" t="str">
        <f>_xlfn.XLOOKUP(tbl_GL[[#This Row],[Account_key]],tbl_COA[Account_key],tbl_COA[SubClass],"Not Found")</f>
        <v>Assets</v>
      </c>
      <c r="I14206" t="str">
        <f>_xlfn.XLOOKUP(tbl_GL[[#This Row],[Account_key]],tbl_COA[Account_key],tbl_COA[SubClass2],"Not Found")</f>
        <v>Current Assets</v>
      </c>
      <c r="J14206" t="str">
        <f>_xlfn.XLOOKUP(tbl_GL[[#This Row],[Account_key]],tbl_COA[Account_key],tbl_COA[SubAccount],,0)</f>
        <v>Cash at Bank</v>
      </c>
      <c r="K14206">
        <f>YEAR(tbl_GL[[#This Row],[Date]])</f>
        <v>2018</v>
      </c>
    </row>
    <row r="14207" spans="1:11" hidden="1" x14ac:dyDescent="0.35">
      <c r="A14207">
        <v>609.20000000000005</v>
      </c>
      <c r="B14207" s="24">
        <v>43440</v>
      </c>
      <c r="C14207">
        <v>6</v>
      </c>
      <c r="D14207" s="13">
        <v>120</v>
      </c>
      <c r="E14207" s="13" t="s">
        <v>98</v>
      </c>
      <c r="F14207" s="17">
        <v>-961</v>
      </c>
      <c r="G14207" t="str">
        <f>_xlfn.XLOOKUP(tbl_GL[[#This Row],[Account_key]],tbl_COA[Account_key],tbl_COA[Class],"Not Found")</f>
        <v>Liabilities and Owners Equity</v>
      </c>
      <c r="H14207" t="str">
        <f>_xlfn.XLOOKUP(tbl_GL[[#This Row],[Account_key]],tbl_COA[Account_key],tbl_COA[SubClass],"Not Found")</f>
        <v>Liabilities</v>
      </c>
      <c r="I14207" t="str">
        <f>_xlfn.XLOOKUP(tbl_GL[[#This Row],[Account_key]],tbl_COA[Account_key],tbl_COA[SubClass2],"Not Found")</f>
        <v>Current Liabilities</v>
      </c>
      <c r="J14207" t="str">
        <f>_xlfn.XLOOKUP(tbl_GL[[#This Row],[Account_key]],tbl_COA[Account_key],tbl_COA[SubAccount],,0)</f>
        <v>Accrued Expenses</v>
      </c>
      <c r="K14207">
        <f>YEAR(tbl_GL[[#This Row],[Date]])</f>
        <v>2018</v>
      </c>
    </row>
    <row r="14208" spans="1:11" hidden="1" x14ac:dyDescent="0.35">
      <c r="A14208">
        <v>610.1</v>
      </c>
      <c r="B14208" s="24">
        <v>43440</v>
      </c>
      <c r="C14208">
        <v>6</v>
      </c>
      <c r="D14208" s="13">
        <v>30</v>
      </c>
      <c r="E14208" s="13" t="s">
        <v>80</v>
      </c>
      <c r="F14208" s="17">
        <v>-7998</v>
      </c>
      <c r="G14208" t="str">
        <f>_xlfn.XLOOKUP(tbl_GL[[#This Row],[Account_key]],tbl_COA[Account_key],tbl_COA[Class],"Not Found")</f>
        <v>Assets</v>
      </c>
      <c r="H14208" t="str">
        <f>_xlfn.XLOOKUP(tbl_GL[[#This Row],[Account_key]],tbl_COA[Account_key],tbl_COA[SubClass],"Not Found")</f>
        <v>Assets</v>
      </c>
      <c r="I14208" t="str">
        <f>_xlfn.XLOOKUP(tbl_GL[[#This Row],[Account_key]],tbl_COA[Account_key],tbl_COA[SubClass2],"Not Found")</f>
        <v>Current Assets</v>
      </c>
      <c r="J14208" t="str">
        <f>_xlfn.XLOOKUP(tbl_GL[[#This Row],[Account_key]],tbl_COA[Account_key],tbl_COA[SubAccount],,0)</f>
        <v>Trade Receivables</v>
      </c>
      <c r="K14208">
        <f>YEAR(tbl_GL[[#This Row],[Date]])</f>
        <v>2018</v>
      </c>
    </row>
    <row r="14209" spans="1:11" hidden="1" x14ac:dyDescent="0.35">
      <c r="A14209">
        <v>610.20000000000005</v>
      </c>
      <c r="B14209" s="24">
        <v>43440</v>
      </c>
      <c r="C14209">
        <v>6</v>
      </c>
      <c r="D14209" s="13">
        <v>10</v>
      </c>
      <c r="E14209" s="13" t="s">
        <v>80</v>
      </c>
      <c r="F14209" s="17">
        <v>7998</v>
      </c>
      <c r="G14209" t="str">
        <f>_xlfn.XLOOKUP(tbl_GL[[#This Row],[Account_key]],tbl_COA[Account_key],tbl_COA[Class],"Not Found")</f>
        <v>Assets</v>
      </c>
      <c r="H14209" t="str">
        <f>_xlfn.XLOOKUP(tbl_GL[[#This Row],[Account_key]],tbl_COA[Account_key],tbl_COA[SubClass],"Not Found")</f>
        <v>Assets</v>
      </c>
      <c r="I14209" t="str">
        <f>_xlfn.XLOOKUP(tbl_GL[[#This Row],[Account_key]],tbl_COA[Account_key],tbl_COA[SubClass2],"Not Found")</f>
        <v>Current Assets</v>
      </c>
      <c r="J14209" t="str">
        <f>_xlfn.XLOOKUP(tbl_GL[[#This Row],[Account_key]],tbl_COA[Account_key],tbl_COA[SubAccount],,0)</f>
        <v>Cash at Bank</v>
      </c>
      <c r="K14209">
        <f>YEAR(tbl_GL[[#This Row],[Date]])</f>
        <v>2018</v>
      </c>
    </row>
    <row r="14210" spans="1:11" hidden="1" x14ac:dyDescent="0.35">
      <c r="A14210">
        <v>611.1</v>
      </c>
      <c r="B14210" s="24">
        <v>43441</v>
      </c>
      <c r="C14210">
        <v>6</v>
      </c>
      <c r="D14210" s="13">
        <v>230</v>
      </c>
      <c r="E14210" s="13" t="s">
        <v>4</v>
      </c>
      <c r="F14210" s="17">
        <v>-927</v>
      </c>
      <c r="G14210" t="str">
        <f>_xlfn.XLOOKUP(tbl_GL[[#This Row],[Account_key]],tbl_COA[Account_key],tbl_COA[Class],"Not Found")</f>
        <v>Trading account</v>
      </c>
      <c r="H14210" t="str">
        <f>_xlfn.XLOOKUP(tbl_GL[[#This Row],[Account_key]],tbl_COA[Account_key],tbl_COA[SubClass],"Not Found")</f>
        <v>Cost of Sales</v>
      </c>
      <c r="I14210" t="str">
        <f>_xlfn.XLOOKUP(tbl_GL[[#This Row],[Account_key]],tbl_COA[Account_key],tbl_COA[SubClass2],"Not Found")</f>
        <v>Cost of Sales</v>
      </c>
      <c r="J14210" t="str">
        <f>_xlfn.XLOOKUP(tbl_GL[[#This Row],[Account_key]],tbl_COA[Account_key],tbl_COA[SubAccount],,0)</f>
        <v>Cost of Sales</v>
      </c>
      <c r="K14210">
        <f>YEAR(tbl_GL[[#This Row],[Date]])</f>
        <v>2018</v>
      </c>
    </row>
    <row r="14211" spans="1:11" hidden="1" x14ac:dyDescent="0.35">
      <c r="A14211">
        <v>611.20000000000005</v>
      </c>
      <c r="B14211" s="24">
        <v>43441</v>
      </c>
      <c r="C14211">
        <v>6</v>
      </c>
      <c r="D14211" s="13">
        <v>60</v>
      </c>
      <c r="E14211" s="13" t="s">
        <v>4</v>
      </c>
      <c r="F14211" s="17">
        <v>-927</v>
      </c>
      <c r="G14211" t="str">
        <f>_xlfn.XLOOKUP(tbl_GL[[#This Row],[Account_key]],tbl_COA[Account_key],tbl_COA[Class],"Not Found")</f>
        <v>Assets</v>
      </c>
      <c r="H14211" t="str">
        <f>_xlfn.XLOOKUP(tbl_GL[[#This Row],[Account_key]],tbl_COA[Account_key],tbl_COA[SubClass],"Not Found")</f>
        <v>Assets</v>
      </c>
      <c r="I14211" t="str">
        <f>_xlfn.XLOOKUP(tbl_GL[[#This Row],[Account_key]],tbl_COA[Account_key],tbl_COA[SubClass2],"Not Found")</f>
        <v>Current Assets</v>
      </c>
      <c r="J14211" t="str">
        <f>_xlfn.XLOOKUP(tbl_GL[[#This Row],[Account_key]],tbl_COA[Account_key],tbl_COA[SubAccount],,0)</f>
        <v>Inventory</v>
      </c>
      <c r="K14211">
        <f>YEAR(tbl_GL[[#This Row],[Date]])</f>
        <v>2018</v>
      </c>
    </row>
    <row r="14212" spans="1:11" hidden="1" x14ac:dyDescent="0.35">
      <c r="A14212">
        <v>612.1</v>
      </c>
      <c r="B14212" s="24">
        <v>43441</v>
      </c>
      <c r="C14212">
        <v>6</v>
      </c>
      <c r="D14212" s="13">
        <v>220</v>
      </c>
      <c r="E14212" s="13" t="s">
        <v>81</v>
      </c>
      <c r="F14212" s="17">
        <v>-1131</v>
      </c>
      <c r="G14212" t="str">
        <f>_xlfn.XLOOKUP(tbl_GL[[#This Row],[Account_key]],tbl_COA[Account_key],tbl_COA[Class],"Not Found")</f>
        <v>Trading account</v>
      </c>
      <c r="H14212" t="str">
        <f>_xlfn.XLOOKUP(tbl_GL[[#This Row],[Account_key]],tbl_COA[Account_key],tbl_COA[SubClass],"Not Found")</f>
        <v>Sales</v>
      </c>
      <c r="I14212" t="str">
        <f>_xlfn.XLOOKUP(tbl_GL[[#This Row],[Account_key]],tbl_COA[Account_key],tbl_COA[SubClass2],"Not Found")</f>
        <v>Sales</v>
      </c>
      <c r="J14212" t="str">
        <f>_xlfn.XLOOKUP(tbl_GL[[#This Row],[Account_key]],tbl_COA[Account_key],tbl_COA[SubAccount],,0)</f>
        <v>Sales Return</v>
      </c>
      <c r="K14212">
        <f>YEAR(tbl_GL[[#This Row],[Date]])</f>
        <v>2018</v>
      </c>
    </row>
    <row r="14213" spans="1:11" hidden="1" x14ac:dyDescent="0.35">
      <c r="A14213">
        <v>612.20000000000005</v>
      </c>
      <c r="B14213" s="24">
        <v>43441</v>
      </c>
      <c r="C14213">
        <v>6</v>
      </c>
      <c r="D14213" s="13">
        <v>20</v>
      </c>
      <c r="E14213" s="13" t="s">
        <v>81</v>
      </c>
      <c r="F14213" s="17">
        <v>-1131</v>
      </c>
      <c r="G14213" t="str">
        <f>_xlfn.XLOOKUP(tbl_GL[[#This Row],[Account_key]],tbl_COA[Account_key],tbl_COA[Class],"Not Found")</f>
        <v>Assets</v>
      </c>
      <c r="H14213" t="str">
        <f>_xlfn.XLOOKUP(tbl_GL[[#This Row],[Account_key]],tbl_COA[Account_key],tbl_COA[SubClass],"Not Found")</f>
        <v>Assets</v>
      </c>
      <c r="I14213" t="str">
        <f>_xlfn.XLOOKUP(tbl_GL[[#This Row],[Account_key]],tbl_COA[Account_key],tbl_COA[SubClass2],"Not Found")</f>
        <v>Current Assets</v>
      </c>
      <c r="J14213" t="str">
        <f>_xlfn.XLOOKUP(tbl_GL[[#This Row],[Account_key]],tbl_COA[Account_key],tbl_COA[SubAccount],,0)</f>
        <v>Cash in hand</v>
      </c>
      <c r="K14213">
        <f>YEAR(tbl_GL[[#This Row],[Date]])</f>
        <v>2018</v>
      </c>
    </row>
    <row r="14214" spans="1:11" hidden="1" x14ac:dyDescent="0.35">
      <c r="A14214">
        <v>613.1</v>
      </c>
      <c r="B14214" s="24">
        <v>43441</v>
      </c>
      <c r="C14214">
        <v>6</v>
      </c>
      <c r="D14214" s="13">
        <v>260</v>
      </c>
      <c r="E14214" s="13" t="s">
        <v>97</v>
      </c>
      <c r="F14214" s="17">
        <v>-1529</v>
      </c>
      <c r="G14214" t="str">
        <f>_xlfn.XLOOKUP(tbl_GL[[#This Row],[Account_key]],tbl_COA[Account_key],tbl_COA[Class],"Not Found")</f>
        <v>Operating account</v>
      </c>
      <c r="H14214" t="str">
        <f>_xlfn.XLOOKUP(tbl_GL[[#This Row],[Account_key]],tbl_COA[Account_key],tbl_COA[SubClass],"Not Found")</f>
        <v>Operating Expenses</v>
      </c>
      <c r="I14214" t="str">
        <f>_xlfn.XLOOKUP(tbl_GL[[#This Row],[Account_key]],tbl_COA[Account_key],tbl_COA[SubClass2],"Not Found")</f>
        <v>Marketing</v>
      </c>
      <c r="J14214" t="str">
        <f>_xlfn.XLOOKUP(tbl_GL[[#This Row],[Account_key]],tbl_COA[Account_key],tbl_COA[SubAccount],,0)</f>
        <v>Commissions</v>
      </c>
      <c r="K14214">
        <f>YEAR(tbl_GL[[#This Row],[Date]])</f>
        <v>2018</v>
      </c>
    </row>
    <row r="14215" spans="1:11" hidden="1" x14ac:dyDescent="0.35">
      <c r="A14215">
        <v>613.20000000000005</v>
      </c>
      <c r="B14215" s="24">
        <v>43441</v>
      </c>
      <c r="C14215">
        <v>6</v>
      </c>
      <c r="D14215" s="13">
        <v>120</v>
      </c>
      <c r="E14215" s="13" t="s">
        <v>97</v>
      </c>
      <c r="F14215" s="17">
        <v>1529</v>
      </c>
      <c r="G14215" t="str">
        <f>_xlfn.XLOOKUP(tbl_GL[[#This Row],[Account_key]],tbl_COA[Account_key],tbl_COA[Class],"Not Found")</f>
        <v>Liabilities and Owners Equity</v>
      </c>
      <c r="H14215" t="str">
        <f>_xlfn.XLOOKUP(tbl_GL[[#This Row],[Account_key]],tbl_COA[Account_key],tbl_COA[SubClass],"Not Found")</f>
        <v>Liabilities</v>
      </c>
      <c r="I14215" t="str">
        <f>_xlfn.XLOOKUP(tbl_GL[[#This Row],[Account_key]],tbl_COA[Account_key],tbl_COA[SubClass2],"Not Found")</f>
        <v>Current Liabilities</v>
      </c>
      <c r="J14215" t="str">
        <f>_xlfn.XLOOKUP(tbl_GL[[#This Row],[Account_key]],tbl_COA[Account_key],tbl_COA[SubAccount],,0)</f>
        <v>Accrued Expenses</v>
      </c>
      <c r="K14215">
        <f>YEAR(tbl_GL[[#This Row],[Date]])</f>
        <v>2018</v>
      </c>
    </row>
    <row r="14216" spans="1:11" hidden="1" x14ac:dyDescent="0.35">
      <c r="A14216">
        <v>614.1</v>
      </c>
      <c r="B14216" s="24">
        <v>43441</v>
      </c>
      <c r="C14216">
        <v>6</v>
      </c>
      <c r="D14216" s="13">
        <v>210</v>
      </c>
      <c r="E14216" s="13" t="s">
        <v>7</v>
      </c>
      <c r="F14216" s="17">
        <v>2124</v>
      </c>
      <c r="G14216" t="str">
        <f>_xlfn.XLOOKUP(tbl_GL[[#This Row],[Account_key]],tbl_COA[Account_key],tbl_COA[Class],"Not Found")</f>
        <v>Trading account</v>
      </c>
      <c r="H14216" t="str">
        <f>_xlfn.XLOOKUP(tbl_GL[[#This Row],[Account_key]],tbl_COA[Account_key],tbl_COA[SubClass],"Not Found")</f>
        <v>Sales</v>
      </c>
      <c r="I14216" t="str">
        <f>_xlfn.XLOOKUP(tbl_GL[[#This Row],[Account_key]],tbl_COA[Account_key],tbl_COA[SubClass2],"Not Found")</f>
        <v>Sales</v>
      </c>
      <c r="J14216" t="str">
        <f>_xlfn.XLOOKUP(tbl_GL[[#This Row],[Account_key]],tbl_COA[Account_key],tbl_COA[SubAccount],,0)</f>
        <v>Sales</v>
      </c>
      <c r="K14216">
        <f>YEAR(tbl_GL[[#This Row],[Date]])</f>
        <v>2018</v>
      </c>
    </row>
    <row r="14217" spans="1:11" hidden="1" x14ac:dyDescent="0.35">
      <c r="A14217">
        <v>614.20000000000005</v>
      </c>
      <c r="B14217" s="24">
        <v>43441</v>
      </c>
      <c r="C14217">
        <v>6</v>
      </c>
      <c r="D14217" s="13">
        <v>10</v>
      </c>
      <c r="E14217" s="13" t="s">
        <v>7</v>
      </c>
      <c r="F14217" s="17">
        <v>2124</v>
      </c>
      <c r="G14217" t="str">
        <f>_xlfn.XLOOKUP(tbl_GL[[#This Row],[Account_key]],tbl_COA[Account_key],tbl_COA[Class],"Not Found")</f>
        <v>Assets</v>
      </c>
      <c r="H14217" t="str">
        <f>_xlfn.XLOOKUP(tbl_GL[[#This Row],[Account_key]],tbl_COA[Account_key],tbl_COA[SubClass],"Not Found")</f>
        <v>Assets</v>
      </c>
      <c r="I14217" t="str">
        <f>_xlfn.XLOOKUP(tbl_GL[[#This Row],[Account_key]],tbl_COA[Account_key],tbl_COA[SubClass2],"Not Found")</f>
        <v>Current Assets</v>
      </c>
      <c r="J14217" t="str">
        <f>_xlfn.XLOOKUP(tbl_GL[[#This Row],[Account_key]],tbl_COA[Account_key],tbl_COA[SubAccount],,0)</f>
        <v>Cash at Bank</v>
      </c>
      <c r="K14217">
        <f>YEAR(tbl_GL[[#This Row],[Date]])</f>
        <v>2018</v>
      </c>
    </row>
    <row r="14218" spans="1:11" hidden="1" x14ac:dyDescent="0.35">
      <c r="A14218">
        <v>615.1</v>
      </c>
      <c r="B14218" s="24">
        <v>43441</v>
      </c>
      <c r="C14218">
        <v>6</v>
      </c>
      <c r="D14218" s="13">
        <v>230</v>
      </c>
      <c r="E14218" s="13" t="s">
        <v>4</v>
      </c>
      <c r="F14218" s="17">
        <v>-3625</v>
      </c>
      <c r="G14218" t="str">
        <f>_xlfn.XLOOKUP(tbl_GL[[#This Row],[Account_key]],tbl_COA[Account_key],tbl_COA[Class],"Not Found")</f>
        <v>Trading account</v>
      </c>
      <c r="H14218" t="str">
        <f>_xlfn.XLOOKUP(tbl_GL[[#This Row],[Account_key]],tbl_COA[Account_key],tbl_COA[SubClass],"Not Found")</f>
        <v>Cost of Sales</v>
      </c>
      <c r="I14218" t="str">
        <f>_xlfn.XLOOKUP(tbl_GL[[#This Row],[Account_key]],tbl_COA[Account_key],tbl_COA[SubClass2],"Not Found")</f>
        <v>Cost of Sales</v>
      </c>
      <c r="J14218" t="str">
        <f>_xlfn.XLOOKUP(tbl_GL[[#This Row],[Account_key]],tbl_COA[Account_key],tbl_COA[SubAccount],,0)</f>
        <v>Cost of Sales</v>
      </c>
      <c r="K14218">
        <f>YEAR(tbl_GL[[#This Row],[Date]])</f>
        <v>2018</v>
      </c>
    </row>
    <row r="14219" spans="1:11" hidden="1" x14ac:dyDescent="0.35">
      <c r="A14219">
        <v>615.20000000000005</v>
      </c>
      <c r="B14219" s="24">
        <v>43441</v>
      </c>
      <c r="C14219">
        <v>6</v>
      </c>
      <c r="D14219" s="13">
        <v>60</v>
      </c>
      <c r="E14219" s="13" t="s">
        <v>4</v>
      </c>
      <c r="F14219" s="17">
        <v>-3625</v>
      </c>
      <c r="G14219" t="str">
        <f>_xlfn.XLOOKUP(tbl_GL[[#This Row],[Account_key]],tbl_COA[Account_key],tbl_COA[Class],"Not Found")</f>
        <v>Assets</v>
      </c>
      <c r="H14219" t="str">
        <f>_xlfn.XLOOKUP(tbl_GL[[#This Row],[Account_key]],tbl_COA[Account_key],tbl_COA[SubClass],"Not Found")</f>
        <v>Assets</v>
      </c>
      <c r="I14219" t="str">
        <f>_xlfn.XLOOKUP(tbl_GL[[#This Row],[Account_key]],tbl_COA[Account_key],tbl_COA[SubClass2],"Not Found")</f>
        <v>Current Assets</v>
      </c>
      <c r="J14219" t="str">
        <f>_xlfn.XLOOKUP(tbl_GL[[#This Row],[Account_key]],tbl_COA[Account_key],tbl_COA[SubAccount],,0)</f>
        <v>Inventory</v>
      </c>
      <c r="K14219">
        <f>YEAR(tbl_GL[[#This Row],[Date]])</f>
        <v>2018</v>
      </c>
    </row>
    <row r="14220" spans="1:11" hidden="1" x14ac:dyDescent="0.35">
      <c r="A14220">
        <v>616.1</v>
      </c>
      <c r="B14220" s="24">
        <v>43441</v>
      </c>
      <c r="C14220">
        <v>6</v>
      </c>
      <c r="D14220" s="13">
        <v>210</v>
      </c>
      <c r="E14220" s="13" t="s">
        <v>8</v>
      </c>
      <c r="F14220" s="17">
        <v>9062</v>
      </c>
      <c r="G14220" t="str">
        <f>_xlfn.XLOOKUP(tbl_GL[[#This Row],[Account_key]],tbl_COA[Account_key],tbl_COA[Class],"Not Found")</f>
        <v>Trading account</v>
      </c>
      <c r="H14220" t="str">
        <f>_xlfn.XLOOKUP(tbl_GL[[#This Row],[Account_key]],tbl_COA[Account_key],tbl_COA[SubClass],"Not Found")</f>
        <v>Sales</v>
      </c>
      <c r="I14220" t="str">
        <f>_xlfn.XLOOKUP(tbl_GL[[#This Row],[Account_key]],tbl_COA[Account_key],tbl_COA[SubClass2],"Not Found")</f>
        <v>Sales</v>
      </c>
      <c r="J14220" t="str">
        <f>_xlfn.XLOOKUP(tbl_GL[[#This Row],[Account_key]],tbl_COA[Account_key],tbl_COA[SubAccount],,0)</f>
        <v>Sales</v>
      </c>
      <c r="K14220">
        <f>YEAR(tbl_GL[[#This Row],[Date]])</f>
        <v>2018</v>
      </c>
    </row>
    <row r="14221" spans="1:11" hidden="1" x14ac:dyDescent="0.35">
      <c r="A14221">
        <v>616.20000000000005</v>
      </c>
      <c r="B14221" s="24">
        <v>43441</v>
      </c>
      <c r="C14221">
        <v>6</v>
      </c>
      <c r="D14221" s="13">
        <v>30</v>
      </c>
      <c r="E14221" s="13" t="s">
        <v>8</v>
      </c>
      <c r="F14221" s="17">
        <v>9062</v>
      </c>
      <c r="G14221" t="str">
        <f>_xlfn.XLOOKUP(tbl_GL[[#This Row],[Account_key]],tbl_COA[Account_key],tbl_COA[Class],"Not Found")</f>
        <v>Assets</v>
      </c>
      <c r="H14221" t="str">
        <f>_xlfn.XLOOKUP(tbl_GL[[#This Row],[Account_key]],tbl_COA[Account_key],tbl_COA[SubClass],"Not Found")</f>
        <v>Assets</v>
      </c>
      <c r="I14221" t="str">
        <f>_xlfn.XLOOKUP(tbl_GL[[#This Row],[Account_key]],tbl_COA[Account_key],tbl_COA[SubClass2],"Not Found")</f>
        <v>Current Assets</v>
      </c>
      <c r="J14221" t="str">
        <f>_xlfn.XLOOKUP(tbl_GL[[#This Row],[Account_key]],tbl_COA[Account_key],tbl_COA[SubAccount],,0)</f>
        <v>Trade Receivables</v>
      </c>
      <c r="K14221">
        <f>YEAR(tbl_GL[[#This Row],[Date]])</f>
        <v>2018</v>
      </c>
    </row>
    <row r="14222" spans="1:11" hidden="1" x14ac:dyDescent="0.35">
      <c r="A14222">
        <v>617.1</v>
      </c>
      <c r="B14222" s="24">
        <v>43444</v>
      </c>
      <c r="C14222">
        <v>6</v>
      </c>
      <c r="D14222" s="13">
        <v>10</v>
      </c>
      <c r="E14222" s="13" t="s">
        <v>98</v>
      </c>
      <c r="F14222" s="17">
        <v>-908</v>
      </c>
      <c r="G14222" t="str">
        <f>_xlfn.XLOOKUP(tbl_GL[[#This Row],[Account_key]],tbl_COA[Account_key],tbl_COA[Class],"Not Found")</f>
        <v>Assets</v>
      </c>
      <c r="H14222" t="str">
        <f>_xlfn.XLOOKUP(tbl_GL[[#This Row],[Account_key]],tbl_COA[Account_key],tbl_COA[SubClass],"Not Found")</f>
        <v>Assets</v>
      </c>
      <c r="I14222" t="str">
        <f>_xlfn.XLOOKUP(tbl_GL[[#This Row],[Account_key]],tbl_COA[Account_key],tbl_COA[SubClass2],"Not Found")</f>
        <v>Current Assets</v>
      </c>
      <c r="J14222" t="str">
        <f>_xlfn.XLOOKUP(tbl_GL[[#This Row],[Account_key]],tbl_COA[Account_key],tbl_COA[SubAccount],,0)</f>
        <v>Cash at Bank</v>
      </c>
      <c r="K14222">
        <f>YEAR(tbl_GL[[#This Row],[Date]])</f>
        <v>2018</v>
      </c>
    </row>
    <row r="14223" spans="1:11" hidden="1" x14ac:dyDescent="0.35">
      <c r="A14223">
        <v>617.20000000000005</v>
      </c>
      <c r="B14223" s="24">
        <v>43444</v>
      </c>
      <c r="C14223">
        <v>6</v>
      </c>
      <c r="D14223" s="13">
        <v>120</v>
      </c>
      <c r="E14223" s="13" t="s">
        <v>98</v>
      </c>
      <c r="F14223" s="17">
        <v>-908</v>
      </c>
      <c r="G14223" t="str">
        <f>_xlfn.XLOOKUP(tbl_GL[[#This Row],[Account_key]],tbl_COA[Account_key],tbl_COA[Class],"Not Found")</f>
        <v>Liabilities and Owners Equity</v>
      </c>
      <c r="H14223" t="str">
        <f>_xlfn.XLOOKUP(tbl_GL[[#This Row],[Account_key]],tbl_COA[Account_key],tbl_COA[SubClass],"Not Found")</f>
        <v>Liabilities</v>
      </c>
      <c r="I14223" t="str">
        <f>_xlfn.XLOOKUP(tbl_GL[[#This Row],[Account_key]],tbl_COA[Account_key],tbl_COA[SubClass2],"Not Found")</f>
        <v>Current Liabilities</v>
      </c>
      <c r="J14223" t="str">
        <f>_xlfn.XLOOKUP(tbl_GL[[#This Row],[Account_key]],tbl_COA[Account_key],tbl_COA[SubAccount],,0)</f>
        <v>Accrued Expenses</v>
      </c>
      <c r="K14223">
        <f>YEAR(tbl_GL[[#This Row],[Date]])</f>
        <v>2018</v>
      </c>
    </row>
    <row r="14224" spans="1:11" hidden="1" x14ac:dyDescent="0.35">
      <c r="A14224">
        <v>618.1</v>
      </c>
      <c r="B14224" s="24">
        <v>43445</v>
      </c>
      <c r="C14224">
        <v>6</v>
      </c>
      <c r="D14224" s="13">
        <v>10</v>
      </c>
      <c r="E14224" s="13" t="s">
        <v>98</v>
      </c>
      <c r="F14224" s="17">
        <v>-904</v>
      </c>
      <c r="G14224" t="str">
        <f>_xlfn.XLOOKUP(tbl_GL[[#This Row],[Account_key]],tbl_COA[Account_key],tbl_COA[Class],"Not Found")</f>
        <v>Assets</v>
      </c>
      <c r="H14224" t="str">
        <f>_xlfn.XLOOKUP(tbl_GL[[#This Row],[Account_key]],tbl_COA[Account_key],tbl_COA[SubClass],"Not Found")</f>
        <v>Assets</v>
      </c>
      <c r="I14224" t="str">
        <f>_xlfn.XLOOKUP(tbl_GL[[#This Row],[Account_key]],tbl_COA[Account_key],tbl_COA[SubClass2],"Not Found")</f>
        <v>Current Assets</v>
      </c>
      <c r="J14224" t="str">
        <f>_xlfn.XLOOKUP(tbl_GL[[#This Row],[Account_key]],tbl_COA[Account_key],tbl_COA[SubAccount],,0)</f>
        <v>Cash at Bank</v>
      </c>
      <c r="K14224">
        <f>YEAR(tbl_GL[[#This Row],[Date]])</f>
        <v>2018</v>
      </c>
    </row>
    <row r="14225" spans="1:11" hidden="1" x14ac:dyDescent="0.35">
      <c r="A14225">
        <v>618.20000000000005</v>
      </c>
      <c r="B14225" s="24">
        <v>43445</v>
      </c>
      <c r="C14225">
        <v>6</v>
      </c>
      <c r="D14225" s="13">
        <v>120</v>
      </c>
      <c r="E14225" s="13" t="s">
        <v>98</v>
      </c>
      <c r="F14225" s="17">
        <v>-904</v>
      </c>
      <c r="G14225" t="str">
        <f>_xlfn.XLOOKUP(tbl_GL[[#This Row],[Account_key]],tbl_COA[Account_key],tbl_COA[Class],"Not Found")</f>
        <v>Liabilities and Owners Equity</v>
      </c>
      <c r="H14225" t="str">
        <f>_xlfn.XLOOKUP(tbl_GL[[#This Row],[Account_key]],tbl_COA[Account_key],tbl_COA[SubClass],"Not Found")</f>
        <v>Liabilities</v>
      </c>
      <c r="I14225" t="str">
        <f>_xlfn.XLOOKUP(tbl_GL[[#This Row],[Account_key]],tbl_COA[Account_key],tbl_COA[SubClass2],"Not Found")</f>
        <v>Current Liabilities</v>
      </c>
      <c r="J14225" t="str">
        <f>_xlfn.XLOOKUP(tbl_GL[[#This Row],[Account_key]],tbl_COA[Account_key],tbl_COA[SubAccount],,0)</f>
        <v>Accrued Expenses</v>
      </c>
      <c r="K14225">
        <f>YEAR(tbl_GL[[#This Row],[Date]])</f>
        <v>2018</v>
      </c>
    </row>
    <row r="14226" spans="1:11" hidden="1" x14ac:dyDescent="0.35">
      <c r="A14226">
        <v>619.1</v>
      </c>
      <c r="B14226" s="24">
        <v>43445</v>
      </c>
      <c r="C14226">
        <v>6</v>
      </c>
      <c r="D14226" s="13">
        <v>290</v>
      </c>
      <c r="E14226" s="13" t="s">
        <v>97</v>
      </c>
      <c r="F14226" s="17">
        <v>-1594</v>
      </c>
      <c r="G14226" t="str">
        <f>_xlfn.XLOOKUP(tbl_GL[[#This Row],[Account_key]],tbl_COA[Account_key],tbl_COA[Class],"Not Found")</f>
        <v>Operating account</v>
      </c>
      <c r="H14226" t="str">
        <f>_xlfn.XLOOKUP(tbl_GL[[#This Row],[Account_key]],tbl_COA[Account_key],tbl_COA[SubClass],"Not Found")</f>
        <v>Operating Expenses</v>
      </c>
      <c r="I14226" t="str">
        <f>_xlfn.XLOOKUP(tbl_GL[[#This Row],[Account_key]],tbl_COA[Account_key],tbl_COA[SubClass2],"Not Found")</f>
        <v>Administration</v>
      </c>
      <c r="J14226" t="str">
        <f>_xlfn.XLOOKUP(tbl_GL[[#This Row],[Account_key]],tbl_COA[Account_key],tbl_COA[SubAccount],,0)</f>
        <v>Travel</v>
      </c>
      <c r="K14226">
        <f>YEAR(tbl_GL[[#This Row],[Date]])</f>
        <v>2018</v>
      </c>
    </row>
    <row r="14227" spans="1:11" hidden="1" x14ac:dyDescent="0.35">
      <c r="A14227">
        <v>619.20000000000005</v>
      </c>
      <c r="B14227" s="24">
        <v>43445</v>
      </c>
      <c r="C14227">
        <v>6</v>
      </c>
      <c r="D14227" s="13">
        <v>120</v>
      </c>
      <c r="E14227" s="13" t="s">
        <v>97</v>
      </c>
      <c r="F14227" s="17">
        <v>1594</v>
      </c>
      <c r="G14227" t="str">
        <f>_xlfn.XLOOKUP(tbl_GL[[#This Row],[Account_key]],tbl_COA[Account_key],tbl_COA[Class],"Not Found")</f>
        <v>Liabilities and Owners Equity</v>
      </c>
      <c r="H14227" t="str">
        <f>_xlfn.XLOOKUP(tbl_GL[[#This Row],[Account_key]],tbl_COA[Account_key],tbl_COA[SubClass],"Not Found")</f>
        <v>Liabilities</v>
      </c>
      <c r="I14227" t="str">
        <f>_xlfn.XLOOKUP(tbl_GL[[#This Row],[Account_key]],tbl_COA[Account_key],tbl_COA[SubClass2],"Not Found")</f>
        <v>Current Liabilities</v>
      </c>
      <c r="J14227" t="str">
        <f>_xlfn.XLOOKUP(tbl_GL[[#This Row],[Account_key]],tbl_COA[Account_key],tbl_COA[SubAccount],,0)</f>
        <v>Accrued Expenses</v>
      </c>
      <c r="K14227">
        <f>YEAR(tbl_GL[[#This Row],[Date]])</f>
        <v>2018</v>
      </c>
    </row>
    <row r="14228" spans="1:11" hidden="1" x14ac:dyDescent="0.35">
      <c r="A14228">
        <v>620.1</v>
      </c>
      <c r="B14228" s="24">
        <v>43448</v>
      </c>
      <c r="C14228">
        <v>6</v>
      </c>
      <c r="D14228" s="13">
        <v>230</v>
      </c>
      <c r="E14228" s="13" t="s">
        <v>4</v>
      </c>
      <c r="F14228" s="17">
        <v>-864</v>
      </c>
      <c r="G14228" t="str">
        <f>_xlfn.XLOOKUP(tbl_GL[[#This Row],[Account_key]],tbl_COA[Account_key],tbl_COA[Class],"Not Found")</f>
        <v>Trading account</v>
      </c>
      <c r="H14228" t="str">
        <f>_xlfn.XLOOKUP(tbl_GL[[#This Row],[Account_key]],tbl_COA[Account_key],tbl_COA[SubClass],"Not Found")</f>
        <v>Cost of Sales</v>
      </c>
      <c r="I14228" t="str">
        <f>_xlfn.XLOOKUP(tbl_GL[[#This Row],[Account_key]],tbl_COA[Account_key],tbl_COA[SubClass2],"Not Found")</f>
        <v>Cost of Sales</v>
      </c>
      <c r="J14228" t="str">
        <f>_xlfn.XLOOKUP(tbl_GL[[#This Row],[Account_key]],tbl_COA[Account_key],tbl_COA[SubAccount],,0)</f>
        <v>Cost of Sales</v>
      </c>
      <c r="K14228">
        <f>YEAR(tbl_GL[[#This Row],[Date]])</f>
        <v>2018</v>
      </c>
    </row>
    <row r="14229" spans="1:11" hidden="1" x14ac:dyDescent="0.35">
      <c r="A14229">
        <v>620.20000000000005</v>
      </c>
      <c r="B14229" s="24">
        <v>43448</v>
      </c>
      <c r="C14229">
        <v>6</v>
      </c>
      <c r="D14229" s="13">
        <v>60</v>
      </c>
      <c r="E14229" s="13" t="s">
        <v>4</v>
      </c>
      <c r="F14229" s="17">
        <v>-864</v>
      </c>
      <c r="G14229" t="str">
        <f>_xlfn.XLOOKUP(tbl_GL[[#This Row],[Account_key]],tbl_COA[Account_key],tbl_COA[Class],"Not Found")</f>
        <v>Assets</v>
      </c>
      <c r="H14229" t="str">
        <f>_xlfn.XLOOKUP(tbl_GL[[#This Row],[Account_key]],tbl_COA[Account_key],tbl_COA[SubClass],"Not Found")</f>
        <v>Assets</v>
      </c>
      <c r="I14229" t="str">
        <f>_xlfn.XLOOKUP(tbl_GL[[#This Row],[Account_key]],tbl_COA[Account_key],tbl_COA[SubClass2],"Not Found")</f>
        <v>Current Assets</v>
      </c>
      <c r="J14229" t="str">
        <f>_xlfn.XLOOKUP(tbl_GL[[#This Row],[Account_key]],tbl_COA[Account_key],tbl_COA[SubAccount],,0)</f>
        <v>Inventory</v>
      </c>
      <c r="K14229">
        <f>YEAR(tbl_GL[[#This Row],[Date]])</f>
        <v>2018</v>
      </c>
    </row>
    <row r="14230" spans="1:11" hidden="1" x14ac:dyDescent="0.35">
      <c r="A14230">
        <v>621.1</v>
      </c>
      <c r="B14230" s="24">
        <v>43448</v>
      </c>
      <c r="C14230">
        <v>6</v>
      </c>
      <c r="D14230" s="13">
        <v>10</v>
      </c>
      <c r="E14230" s="13" t="s">
        <v>98</v>
      </c>
      <c r="F14230" s="17">
        <v>-1031</v>
      </c>
      <c r="G14230" t="str">
        <f>_xlfn.XLOOKUP(tbl_GL[[#This Row],[Account_key]],tbl_COA[Account_key],tbl_COA[Class],"Not Found")</f>
        <v>Assets</v>
      </c>
      <c r="H14230" t="str">
        <f>_xlfn.XLOOKUP(tbl_GL[[#This Row],[Account_key]],tbl_COA[Account_key],tbl_COA[SubClass],"Not Found")</f>
        <v>Assets</v>
      </c>
      <c r="I14230" t="str">
        <f>_xlfn.XLOOKUP(tbl_GL[[#This Row],[Account_key]],tbl_COA[Account_key],tbl_COA[SubClass2],"Not Found")</f>
        <v>Current Assets</v>
      </c>
      <c r="J14230" t="str">
        <f>_xlfn.XLOOKUP(tbl_GL[[#This Row],[Account_key]],tbl_COA[Account_key],tbl_COA[SubAccount],,0)</f>
        <v>Cash at Bank</v>
      </c>
      <c r="K14230">
        <f>YEAR(tbl_GL[[#This Row],[Date]])</f>
        <v>2018</v>
      </c>
    </row>
    <row r="14231" spans="1:11" hidden="1" x14ac:dyDescent="0.35">
      <c r="A14231">
        <v>621.20000000000005</v>
      </c>
      <c r="B14231" s="24">
        <v>43448</v>
      </c>
      <c r="C14231">
        <v>6</v>
      </c>
      <c r="D14231" s="13">
        <v>120</v>
      </c>
      <c r="E14231" s="13" t="s">
        <v>98</v>
      </c>
      <c r="F14231" s="17">
        <v>-1031</v>
      </c>
      <c r="G14231" t="str">
        <f>_xlfn.XLOOKUP(tbl_GL[[#This Row],[Account_key]],tbl_COA[Account_key],tbl_COA[Class],"Not Found")</f>
        <v>Liabilities and Owners Equity</v>
      </c>
      <c r="H14231" t="str">
        <f>_xlfn.XLOOKUP(tbl_GL[[#This Row],[Account_key]],tbl_COA[Account_key],tbl_COA[SubClass],"Not Found")</f>
        <v>Liabilities</v>
      </c>
      <c r="I14231" t="str">
        <f>_xlfn.XLOOKUP(tbl_GL[[#This Row],[Account_key]],tbl_COA[Account_key],tbl_COA[SubClass2],"Not Found")</f>
        <v>Current Liabilities</v>
      </c>
      <c r="J14231" t="str">
        <f>_xlfn.XLOOKUP(tbl_GL[[#This Row],[Account_key]],tbl_COA[Account_key],tbl_COA[SubAccount],,0)</f>
        <v>Accrued Expenses</v>
      </c>
      <c r="K14231">
        <f>YEAR(tbl_GL[[#This Row],[Date]])</f>
        <v>2018</v>
      </c>
    </row>
    <row r="14232" spans="1:11" hidden="1" x14ac:dyDescent="0.35">
      <c r="A14232">
        <v>622.1</v>
      </c>
      <c r="B14232" s="24">
        <v>43448</v>
      </c>
      <c r="C14232">
        <v>6</v>
      </c>
      <c r="D14232" s="13">
        <v>210</v>
      </c>
      <c r="E14232" s="13" t="s">
        <v>7</v>
      </c>
      <c r="F14232" s="17">
        <v>1980</v>
      </c>
      <c r="G14232" t="str">
        <f>_xlfn.XLOOKUP(tbl_GL[[#This Row],[Account_key]],tbl_COA[Account_key],tbl_COA[Class],"Not Found")</f>
        <v>Trading account</v>
      </c>
      <c r="H14232" t="str">
        <f>_xlfn.XLOOKUP(tbl_GL[[#This Row],[Account_key]],tbl_COA[Account_key],tbl_COA[SubClass],"Not Found")</f>
        <v>Sales</v>
      </c>
      <c r="I14232" t="str">
        <f>_xlfn.XLOOKUP(tbl_GL[[#This Row],[Account_key]],tbl_COA[Account_key],tbl_COA[SubClass2],"Not Found")</f>
        <v>Sales</v>
      </c>
      <c r="J14232" t="str">
        <f>_xlfn.XLOOKUP(tbl_GL[[#This Row],[Account_key]],tbl_COA[Account_key],tbl_COA[SubAccount],,0)</f>
        <v>Sales</v>
      </c>
      <c r="K14232">
        <f>YEAR(tbl_GL[[#This Row],[Date]])</f>
        <v>2018</v>
      </c>
    </row>
    <row r="14233" spans="1:11" hidden="1" x14ac:dyDescent="0.35">
      <c r="A14233">
        <v>622.20000000000005</v>
      </c>
      <c r="B14233" s="24">
        <v>43448</v>
      </c>
      <c r="C14233">
        <v>6</v>
      </c>
      <c r="D14233" s="13">
        <v>10</v>
      </c>
      <c r="E14233" s="13" t="s">
        <v>7</v>
      </c>
      <c r="F14233" s="17">
        <v>1980</v>
      </c>
      <c r="G14233" t="str">
        <f>_xlfn.XLOOKUP(tbl_GL[[#This Row],[Account_key]],tbl_COA[Account_key],tbl_COA[Class],"Not Found")</f>
        <v>Assets</v>
      </c>
      <c r="H14233" t="str">
        <f>_xlfn.XLOOKUP(tbl_GL[[#This Row],[Account_key]],tbl_COA[Account_key],tbl_COA[SubClass],"Not Found")</f>
        <v>Assets</v>
      </c>
      <c r="I14233" t="str">
        <f>_xlfn.XLOOKUP(tbl_GL[[#This Row],[Account_key]],tbl_COA[Account_key],tbl_COA[SubClass2],"Not Found")</f>
        <v>Current Assets</v>
      </c>
      <c r="J14233" t="str">
        <f>_xlfn.XLOOKUP(tbl_GL[[#This Row],[Account_key]],tbl_COA[Account_key],tbl_COA[SubAccount],,0)</f>
        <v>Cash at Bank</v>
      </c>
      <c r="K14233">
        <f>YEAR(tbl_GL[[#This Row],[Date]])</f>
        <v>2018</v>
      </c>
    </row>
    <row r="14234" spans="1:11" hidden="1" x14ac:dyDescent="0.35">
      <c r="A14234">
        <v>623.1</v>
      </c>
      <c r="B14234" s="24">
        <v>43448</v>
      </c>
      <c r="C14234">
        <v>6</v>
      </c>
      <c r="D14234" s="13">
        <v>230</v>
      </c>
      <c r="E14234" s="13" t="s">
        <v>4</v>
      </c>
      <c r="F14234" s="17">
        <v>-3546</v>
      </c>
      <c r="G14234" t="str">
        <f>_xlfn.XLOOKUP(tbl_GL[[#This Row],[Account_key]],tbl_COA[Account_key],tbl_COA[Class],"Not Found")</f>
        <v>Trading account</v>
      </c>
      <c r="H14234" t="str">
        <f>_xlfn.XLOOKUP(tbl_GL[[#This Row],[Account_key]],tbl_COA[Account_key],tbl_COA[SubClass],"Not Found")</f>
        <v>Cost of Sales</v>
      </c>
      <c r="I14234" t="str">
        <f>_xlfn.XLOOKUP(tbl_GL[[#This Row],[Account_key]],tbl_COA[Account_key],tbl_COA[SubClass2],"Not Found")</f>
        <v>Cost of Sales</v>
      </c>
      <c r="J14234" t="str">
        <f>_xlfn.XLOOKUP(tbl_GL[[#This Row],[Account_key]],tbl_COA[Account_key],tbl_COA[SubAccount],,0)</f>
        <v>Cost of Sales</v>
      </c>
      <c r="K14234">
        <f>YEAR(tbl_GL[[#This Row],[Date]])</f>
        <v>2018</v>
      </c>
    </row>
    <row r="14235" spans="1:11" hidden="1" x14ac:dyDescent="0.35">
      <c r="A14235">
        <v>623.20000000000005</v>
      </c>
      <c r="B14235" s="24">
        <v>43448</v>
      </c>
      <c r="C14235">
        <v>6</v>
      </c>
      <c r="D14235" s="13">
        <v>60</v>
      </c>
      <c r="E14235" s="13" t="s">
        <v>4</v>
      </c>
      <c r="F14235" s="17">
        <v>-3546</v>
      </c>
      <c r="G14235" t="str">
        <f>_xlfn.XLOOKUP(tbl_GL[[#This Row],[Account_key]],tbl_COA[Account_key],tbl_COA[Class],"Not Found")</f>
        <v>Assets</v>
      </c>
      <c r="H14235" t="str">
        <f>_xlfn.XLOOKUP(tbl_GL[[#This Row],[Account_key]],tbl_COA[Account_key],tbl_COA[SubClass],"Not Found")</f>
        <v>Assets</v>
      </c>
      <c r="I14235" t="str">
        <f>_xlfn.XLOOKUP(tbl_GL[[#This Row],[Account_key]],tbl_COA[Account_key],tbl_COA[SubClass2],"Not Found")</f>
        <v>Current Assets</v>
      </c>
      <c r="J14235" t="str">
        <f>_xlfn.XLOOKUP(tbl_GL[[#This Row],[Account_key]],tbl_COA[Account_key],tbl_COA[SubAccount],,0)</f>
        <v>Inventory</v>
      </c>
      <c r="K14235">
        <f>YEAR(tbl_GL[[#This Row],[Date]])</f>
        <v>2018</v>
      </c>
    </row>
    <row r="14236" spans="1:11" hidden="1" x14ac:dyDescent="0.35">
      <c r="A14236">
        <v>624.1</v>
      </c>
      <c r="B14236" s="24">
        <v>43448</v>
      </c>
      <c r="C14236">
        <v>6</v>
      </c>
      <c r="D14236" s="13">
        <v>210</v>
      </c>
      <c r="E14236" s="13" t="s">
        <v>8</v>
      </c>
      <c r="F14236" s="17">
        <v>8865</v>
      </c>
      <c r="G14236" t="str">
        <f>_xlfn.XLOOKUP(tbl_GL[[#This Row],[Account_key]],tbl_COA[Account_key],tbl_COA[Class],"Not Found")</f>
        <v>Trading account</v>
      </c>
      <c r="H14236" t="str">
        <f>_xlfn.XLOOKUP(tbl_GL[[#This Row],[Account_key]],tbl_COA[Account_key],tbl_COA[SubClass],"Not Found")</f>
        <v>Sales</v>
      </c>
      <c r="I14236" t="str">
        <f>_xlfn.XLOOKUP(tbl_GL[[#This Row],[Account_key]],tbl_COA[Account_key],tbl_COA[SubClass2],"Not Found")</f>
        <v>Sales</v>
      </c>
      <c r="J14236" t="str">
        <f>_xlfn.XLOOKUP(tbl_GL[[#This Row],[Account_key]],tbl_COA[Account_key],tbl_COA[SubAccount],,0)</f>
        <v>Sales</v>
      </c>
      <c r="K14236">
        <f>YEAR(tbl_GL[[#This Row],[Date]])</f>
        <v>2018</v>
      </c>
    </row>
    <row r="14237" spans="1:11" hidden="1" x14ac:dyDescent="0.35">
      <c r="A14237">
        <v>624.20000000000005</v>
      </c>
      <c r="B14237" s="24">
        <v>43448</v>
      </c>
      <c r="C14237">
        <v>6</v>
      </c>
      <c r="D14237" s="13">
        <v>30</v>
      </c>
      <c r="E14237" s="13" t="s">
        <v>8</v>
      </c>
      <c r="F14237" s="17">
        <v>8865</v>
      </c>
      <c r="G14237" t="str">
        <f>_xlfn.XLOOKUP(tbl_GL[[#This Row],[Account_key]],tbl_COA[Account_key],tbl_COA[Class],"Not Found")</f>
        <v>Assets</v>
      </c>
      <c r="H14237" t="str">
        <f>_xlfn.XLOOKUP(tbl_GL[[#This Row],[Account_key]],tbl_COA[Account_key],tbl_COA[SubClass],"Not Found")</f>
        <v>Assets</v>
      </c>
      <c r="I14237" t="str">
        <f>_xlfn.XLOOKUP(tbl_GL[[#This Row],[Account_key]],tbl_COA[Account_key],tbl_COA[SubClass2],"Not Found")</f>
        <v>Current Assets</v>
      </c>
      <c r="J14237" t="str">
        <f>_xlfn.XLOOKUP(tbl_GL[[#This Row],[Account_key]],tbl_COA[Account_key],tbl_COA[SubAccount],,0)</f>
        <v>Trade Receivables</v>
      </c>
      <c r="K14237">
        <f>YEAR(tbl_GL[[#This Row],[Date]])</f>
        <v>2018</v>
      </c>
    </row>
    <row r="14238" spans="1:11" hidden="1" x14ac:dyDescent="0.35">
      <c r="A14238">
        <v>625.1</v>
      </c>
      <c r="B14238" s="24">
        <v>43449</v>
      </c>
      <c r="C14238">
        <v>6</v>
      </c>
      <c r="D14238" s="13">
        <v>10</v>
      </c>
      <c r="E14238" s="13" t="s">
        <v>112</v>
      </c>
      <c r="F14238" s="17">
        <v>-140</v>
      </c>
      <c r="G14238" t="str">
        <f>_xlfn.XLOOKUP(tbl_GL[[#This Row],[Account_key]],tbl_COA[Account_key],tbl_COA[Class],"Not Found")</f>
        <v>Assets</v>
      </c>
      <c r="H14238" t="str">
        <f>_xlfn.XLOOKUP(tbl_GL[[#This Row],[Account_key]],tbl_COA[Account_key],tbl_COA[SubClass],"Not Found")</f>
        <v>Assets</v>
      </c>
      <c r="I14238" t="str">
        <f>_xlfn.XLOOKUP(tbl_GL[[#This Row],[Account_key]],tbl_COA[Account_key],tbl_COA[SubClass2],"Not Found")</f>
        <v>Current Assets</v>
      </c>
      <c r="J14238" t="str">
        <f>_xlfn.XLOOKUP(tbl_GL[[#This Row],[Account_key]],tbl_COA[Account_key],tbl_COA[SubAccount],,0)</f>
        <v>Cash at Bank</v>
      </c>
      <c r="K14238">
        <f>YEAR(tbl_GL[[#This Row],[Date]])</f>
        <v>2018</v>
      </c>
    </row>
    <row r="14239" spans="1:11" hidden="1" x14ac:dyDescent="0.35">
      <c r="A14239">
        <v>625.20000000000005</v>
      </c>
      <c r="B14239" s="24">
        <v>43449</v>
      </c>
      <c r="C14239">
        <v>6</v>
      </c>
      <c r="D14239" s="13">
        <v>121</v>
      </c>
      <c r="E14239" s="13" t="s">
        <v>112</v>
      </c>
      <c r="F14239" s="17">
        <v>-140</v>
      </c>
      <c r="G14239" t="str">
        <f>_xlfn.XLOOKUP(tbl_GL[[#This Row],[Account_key]],tbl_COA[Account_key],tbl_COA[Class],"Not Found")</f>
        <v>Liabilities and Owners Equity</v>
      </c>
      <c r="H14239" t="str">
        <f>_xlfn.XLOOKUP(tbl_GL[[#This Row],[Account_key]],tbl_COA[Account_key],tbl_COA[SubClass],"Not Found")</f>
        <v>Liabilities</v>
      </c>
      <c r="I14239" t="str">
        <f>_xlfn.XLOOKUP(tbl_GL[[#This Row],[Account_key]],tbl_COA[Account_key],tbl_COA[SubClass2],"Not Found")</f>
        <v>Current Liabilities</v>
      </c>
      <c r="J14239" t="str">
        <f>_xlfn.XLOOKUP(tbl_GL[[#This Row],[Account_key]],tbl_COA[Account_key],tbl_COA[SubAccount],,0)</f>
        <v>Interest Payable</v>
      </c>
      <c r="K14239">
        <f>YEAR(tbl_GL[[#This Row],[Date]])</f>
        <v>2018</v>
      </c>
    </row>
    <row r="14240" spans="1:11" hidden="1" x14ac:dyDescent="0.35">
      <c r="A14240">
        <v>626.1</v>
      </c>
      <c r="B14240" s="24">
        <v>43450</v>
      </c>
      <c r="C14240">
        <v>6</v>
      </c>
      <c r="D14240" s="13">
        <v>290</v>
      </c>
      <c r="E14240" s="13" t="s">
        <v>97</v>
      </c>
      <c r="F14240" s="17">
        <v>-1009</v>
      </c>
      <c r="G14240" t="str">
        <f>_xlfn.XLOOKUP(tbl_GL[[#This Row],[Account_key]],tbl_COA[Account_key],tbl_COA[Class],"Not Found")</f>
        <v>Operating account</v>
      </c>
      <c r="H14240" t="str">
        <f>_xlfn.XLOOKUP(tbl_GL[[#This Row],[Account_key]],tbl_COA[Account_key],tbl_COA[SubClass],"Not Found")</f>
        <v>Operating Expenses</v>
      </c>
      <c r="I14240" t="str">
        <f>_xlfn.XLOOKUP(tbl_GL[[#This Row],[Account_key]],tbl_COA[Account_key],tbl_COA[SubClass2],"Not Found")</f>
        <v>Administration</v>
      </c>
      <c r="J14240" t="str">
        <f>_xlfn.XLOOKUP(tbl_GL[[#This Row],[Account_key]],tbl_COA[Account_key],tbl_COA[SubAccount],,0)</f>
        <v>Travel</v>
      </c>
      <c r="K14240">
        <f>YEAR(tbl_GL[[#This Row],[Date]])</f>
        <v>2018</v>
      </c>
    </row>
    <row r="14241" spans="1:11" hidden="1" x14ac:dyDescent="0.35">
      <c r="A14241">
        <v>626.20000000000005</v>
      </c>
      <c r="B14241" s="24">
        <v>43450</v>
      </c>
      <c r="C14241">
        <v>6</v>
      </c>
      <c r="D14241" s="13">
        <v>120</v>
      </c>
      <c r="E14241" s="13" t="s">
        <v>97</v>
      </c>
      <c r="F14241" s="17">
        <v>1009</v>
      </c>
      <c r="G14241" t="str">
        <f>_xlfn.XLOOKUP(tbl_GL[[#This Row],[Account_key]],tbl_COA[Account_key],tbl_COA[Class],"Not Found")</f>
        <v>Liabilities and Owners Equity</v>
      </c>
      <c r="H14241" t="str">
        <f>_xlfn.XLOOKUP(tbl_GL[[#This Row],[Account_key]],tbl_COA[Account_key],tbl_COA[SubClass],"Not Found")</f>
        <v>Liabilities</v>
      </c>
      <c r="I14241" t="str">
        <f>_xlfn.XLOOKUP(tbl_GL[[#This Row],[Account_key]],tbl_COA[Account_key],tbl_COA[SubClass2],"Not Found")</f>
        <v>Current Liabilities</v>
      </c>
      <c r="J14241" t="str">
        <f>_xlfn.XLOOKUP(tbl_GL[[#This Row],[Account_key]],tbl_COA[Account_key],tbl_COA[SubAccount],,0)</f>
        <v>Accrued Expenses</v>
      </c>
      <c r="K14241">
        <f>YEAR(tbl_GL[[#This Row],[Date]])</f>
        <v>2018</v>
      </c>
    </row>
    <row r="14242" spans="1:11" hidden="1" x14ac:dyDescent="0.35">
      <c r="A14242">
        <v>627.1</v>
      </c>
      <c r="B14242" s="24">
        <v>43451</v>
      </c>
      <c r="C14242">
        <v>6</v>
      </c>
      <c r="D14242" s="13">
        <v>30</v>
      </c>
      <c r="E14242" s="13" t="s">
        <v>80</v>
      </c>
      <c r="F14242" s="17">
        <v>-7633</v>
      </c>
      <c r="G14242" t="str">
        <f>_xlfn.XLOOKUP(tbl_GL[[#This Row],[Account_key]],tbl_COA[Account_key],tbl_COA[Class],"Not Found")</f>
        <v>Assets</v>
      </c>
      <c r="H14242" t="str">
        <f>_xlfn.XLOOKUP(tbl_GL[[#This Row],[Account_key]],tbl_COA[Account_key],tbl_COA[SubClass],"Not Found")</f>
        <v>Assets</v>
      </c>
      <c r="I14242" t="str">
        <f>_xlfn.XLOOKUP(tbl_GL[[#This Row],[Account_key]],tbl_COA[Account_key],tbl_COA[SubClass2],"Not Found")</f>
        <v>Current Assets</v>
      </c>
      <c r="J14242" t="str">
        <f>_xlfn.XLOOKUP(tbl_GL[[#This Row],[Account_key]],tbl_COA[Account_key],tbl_COA[SubAccount],,0)</f>
        <v>Trade Receivables</v>
      </c>
      <c r="K14242">
        <f>YEAR(tbl_GL[[#This Row],[Date]])</f>
        <v>2018</v>
      </c>
    </row>
    <row r="14243" spans="1:11" hidden="1" x14ac:dyDescent="0.35">
      <c r="A14243">
        <v>627.20000000000005</v>
      </c>
      <c r="B14243" s="24">
        <v>43451</v>
      </c>
      <c r="C14243">
        <v>6</v>
      </c>
      <c r="D14243" s="13">
        <v>10</v>
      </c>
      <c r="E14243" s="13" t="s">
        <v>80</v>
      </c>
      <c r="F14243" s="17">
        <v>7633</v>
      </c>
      <c r="G14243" t="str">
        <f>_xlfn.XLOOKUP(tbl_GL[[#This Row],[Account_key]],tbl_COA[Account_key],tbl_COA[Class],"Not Found")</f>
        <v>Assets</v>
      </c>
      <c r="H14243" t="str">
        <f>_xlfn.XLOOKUP(tbl_GL[[#This Row],[Account_key]],tbl_COA[Account_key],tbl_COA[SubClass],"Not Found")</f>
        <v>Assets</v>
      </c>
      <c r="I14243" t="str">
        <f>_xlfn.XLOOKUP(tbl_GL[[#This Row],[Account_key]],tbl_COA[Account_key],tbl_COA[SubClass2],"Not Found")</f>
        <v>Current Assets</v>
      </c>
      <c r="J14243" t="str">
        <f>_xlfn.XLOOKUP(tbl_GL[[#This Row],[Account_key]],tbl_COA[Account_key],tbl_COA[SubAccount],,0)</f>
        <v>Cash at Bank</v>
      </c>
      <c r="K14243">
        <f>YEAR(tbl_GL[[#This Row],[Date]])</f>
        <v>2018</v>
      </c>
    </row>
    <row r="14244" spans="1:11" hidden="1" x14ac:dyDescent="0.35">
      <c r="A14244">
        <v>628.1</v>
      </c>
      <c r="B14244" s="24">
        <v>43452</v>
      </c>
      <c r="C14244">
        <v>6</v>
      </c>
      <c r="D14244" s="13">
        <v>320</v>
      </c>
      <c r="E14244" s="13" t="s">
        <v>99</v>
      </c>
      <c r="F14244" s="17">
        <v>-9</v>
      </c>
      <c r="G14244" t="str">
        <f>_xlfn.XLOOKUP(tbl_GL[[#This Row],[Account_key]],tbl_COA[Account_key],tbl_COA[Class],"Not Found")</f>
        <v>Operating account</v>
      </c>
      <c r="H14244" t="str">
        <f>_xlfn.XLOOKUP(tbl_GL[[#This Row],[Account_key]],tbl_COA[Account_key],tbl_COA[SubClass],"Not Found")</f>
        <v>Operating Expenses</v>
      </c>
      <c r="I14244" t="str">
        <f>_xlfn.XLOOKUP(tbl_GL[[#This Row],[Account_key]],tbl_COA[Account_key],tbl_COA[SubClass2],"Not Found")</f>
        <v>Administration</v>
      </c>
      <c r="J14244" t="str">
        <f>_xlfn.XLOOKUP(tbl_GL[[#This Row],[Account_key]],tbl_COA[Account_key],tbl_COA[SubAccount],,0)</f>
        <v>Professional Services</v>
      </c>
      <c r="K14244">
        <f>YEAR(tbl_GL[[#This Row],[Date]])</f>
        <v>2018</v>
      </c>
    </row>
    <row r="14245" spans="1:11" hidden="1" x14ac:dyDescent="0.35">
      <c r="A14245">
        <v>628.20000000000005</v>
      </c>
      <c r="B14245" s="24">
        <v>43452</v>
      </c>
      <c r="C14245">
        <v>6</v>
      </c>
      <c r="D14245" s="13">
        <v>20</v>
      </c>
      <c r="E14245" s="13" t="s">
        <v>99</v>
      </c>
      <c r="F14245" s="17">
        <v>-9</v>
      </c>
      <c r="G14245" t="str">
        <f>_xlfn.XLOOKUP(tbl_GL[[#This Row],[Account_key]],tbl_COA[Account_key],tbl_COA[Class],"Not Found")</f>
        <v>Assets</v>
      </c>
      <c r="H14245" t="str">
        <f>_xlfn.XLOOKUP(tbl_GL[[#This Row],[Account_key]],tbl_COA[Account_key],tbl_COA[SubClass],"Not Found")</f>
        <v>Assets</v>
      </c>
      <c r="I14245" t="str">
        <f>_xlfn.XLOOKUP(tbl_GL[[#This Row],[Account_key]],tbl_COA[Account_key],tbl_COA[SubClass2],"Not Found")</f>
        <v>Current Assets</v>
      </c>
      <c r="J14245" t="str">
        <f>_xlfn.XLOOKUP(tbl_GL[[#This Row],[Account_key]],tbl_COA[Account_key],tbl_COA[SubAccount],,0)</f>
        <v>Cash in hand</v>
      </c>
      <c r="K14245">
        <f>YEAR(tbl_GL[[#This Row],[Date]])</f>
        <v>2018</v>
      </c>
    </row>
    <row r="14246" spans="1:11" hidden="1" x14ac:dyDescent="0.35">
      <c r="A14246">
        <v>629.1</v>
      </c>
      <c r="B14246" s="24">
        <v>43452</v>
      </c>
      <c r="C14246">
        <v>6</v>
      </c>
      <c r="D14246" s="13">
        <v>260</v>
      </c>
      <c r="E14246" s="13" t="s">
        <v>83</v>
      </c>
      <c r="F14246" s="17">
        <v>545</v>
      </c>
      <c r="G14246" t="str">
        <f>_xlfn.XLOOKUP(tbl_GL[[#This Row],[Account_key]],tbl_COA[Account_key],tbl_COA[Class],"Not Found")</f>
        <v>Operating account</v>
      </c>
      <c r="H14246" t="str">
        <f>_xlfn.XLOOKUP(tbl_GL[[#This Row],[Account_key]],tbl_COA[Account_key],tbl_COA[SubClass],"Not Found")</f>
        <v>Operating Expenses</v>
      </c>
      <c r="I14246" t="str">
        <f>_xlfn.XLOOKUP(tbl_GL[[#This Row],[Account_key]],tbl_COA[Account_key],tbl_COA[SubClass2],"Not Found")</f>
        <v>Marketing</v>
      </c>
      <c r="J14246" t="str">
        <f>_xlfn.XLOOKUP(tbl_GL[[#This Row],[Account_key]],tbl_COA[Account_key],tbl_COA[SubAccount],,0)</f>
        <v>Commissions</v>
      </c>
      <c r="K14246">
        <f>YEAR(tbl_GL[[#This Row],[Date]])</f>
        <v>2018</v>
      </c>
    </row>
    <row r="14247" spans="1:11" hidden="1" x14ac:dyDescent="0.35">
      <c r="A14247">
        <v>629.20000000000005</v>
      </c>
      <c r="B14247" s="24">
        <v>43452</v>
      </c>
      <c r="C14247">
        <v>6</v>
      </c>
      <c r="D14247" s="13">
        <v>20</v>
      </c>
      <c r="E14247" s="13" t="s">
        <v>83</v>
      </c>
      <c r="F14247" s="17">
        <v>545</v>
      </c>
      <c r="G14247" t="str">
        <f>_xlfn.XLOOKUP(tbl_GL[[#This Row],[Account_key]],tbl_COA[Account_key],tbl_COA[Class],"Not Found")</f>
        <v>Assets</v>
      </c>
      <c r="H14247" t="str">
        <f>_xlfn.XLOOKUP(tbl_GL[[#This Row],[Account_key]],tbl_COA[Account_key],tbl_COA[SubClass],"Not Found")</f>
        <v>Assets</v>
      </c>
      <c r="I14247" t="str">
        <f>_xlfn.XLOOKUP(tbl_GL[[#This Row],[Account_key]],tbl_COA[Account_key],tbl_COA[SubClass2],"Not Found")</f>
        <v>Current Assets</v>
      </c>
      <c r="J14247" t="str">
        <f>_xlfn.XLOOKUP(tbl_GL[[#This Row],[Account_key]],tbl_COA[Account_key],tbl_COA[SubAccount],,0)</f>
        <v>Cash in hand</v>
      </c>
      <c r="K14247">
        <f>YEAR(tbl_GL[[#This Row],[Date]])</f>
        <v>2018</v>
      </c>
    </row>
    <row r="14248" spans="1:11" hidden="1" x14ac:dyDescent="0.35">
      <c r="A14248">
        <v>630.1</v>
      </c>
      <c r="B14248" s="24">
        <v>43452</v>
      </c>
      <c r="C14248">
        <v>6</v>
      </c>
      <c r="D14248" s="13">
        <v>350</v>
      </c>
      <c r="E14248" s="13" t="s">
        <v>97</v>
      </c>
      <c r="F14248" s="17">
        <v>-1186</v>
      </c>
      <c r="G14248" t="str">
        <f>_xlfn.XLOOKUP(tbl_GL[[#This Row],[Account_key]],tbl_COA[Account_key],tbl_COA[Class],"Not Found")</f>
        <v>Operating account</v>
      </c>
      <c r="H14248" t="str">
        <f>_xlfn.XLOOKUP(tbl_GL[[#This Row],[Account_key]],tbl_COA[Account_key],tbl_COA[SubClass],"Not Found")</f>
        <v>Operating Expenses</v>
      </c>
      <c r="I14248" t="str">
        <f>_xlfn.XLOOKUP(tbl_GL[[#This Row],[Account_key]],tbl_COA[Account_key],tbl_COA[SubClass2],"Not Found")</f>
        <v>Administration</v>
      </c>
      <c r="J14248" t="str">
        <f>_xlfn.XLOOKUP(tbl_GL[[#This Row],[Account_key]],tbl_COA[Account_key],tbl_COA[SubAccount],,0)</f>
        <v>Other Expenses</v>
      </c>
      <c r="K14248">
        <f>YEAR(tbl_GL[[#This Row],[Date]])</f>
        <v>2018</v>
      </c>
    </row>
    <row r="14249" spans="1:11" hidden="1" x14ac:dyDescent="0.35">
      <c r="A14249">
        <v>630.20000000000005</v>
      </c>
      <c r="B14249" s="24">
        <v>43452</v>
      </c>
      <c r="C14249">
        <v>6</v>
      </c>
      <c r="D14249" s="13">
        <v>120</v>
      </c>
      <c r="E14249" s="13" t="s">
        <v>97</v>
      </c>
      <c r="F14249" s="17">
        <v>1186</v>
      </c>
      <c r="G14249" t="str">
        <f>_xlfn.XLOOKUP(tbl_GL[[#This Row],[Account_key]],tbl_COA[Account_key],tbl_COA[Class],"Not Found")</f>
        <v>Liabilities and Owners Equity</v>
      </c>
      <c r="H14249" t="str">
        <f>_xlfn.XLOOKUP(tbl_GL[[#This Row],[Account_key]],tbl_COA[Account_key],tbl_COA[SubClass],"Not Found")</f>
        <v>Liabilities</v>
      </c>
      <c r="I14249" t="str">
        <f>_xlfn.XLOOKUP(tbl_GL[[#This Row],[Account_key]],tbl_COA[Account_key],tbl_COA[SubClass2],"Not Found")</f>
        <v>Current Liabilities</v>
      </c>
      <c r="J14249" t="str">
        <f>_xlfn.XLOOKUP(tbl_GL[[#This Row],[Account_key]],tbl_COA[Account_key],tbl_COA[SubAccount],,0)</f>
        <v>Accrued Expenses</v>
      </c>
      <c r="K14249">
        <f>YEAR(tbl_GL[[#This Row],[Date]])</f>
        <v>2018</v>
      </c>
    </row>
    <row r="14250" spans="1:11" hidden="1" x14ac:dyDescent="0.35">
      <c r="A14250">
        <v>631.1</v>
      </c>
      <c r="B14250" s="24">
        <v>43455</v>
      </c>
      <c r="C14250">
        <v>6</v>
      </c>
      <c r="D14250" s="13">
        <v>230</v>
      </c>
      <c r="E14250" s="13" t="s">
        <v>4</v>
      </c>
      <c r="F14250" s="17">
        <v>-514</v>
      </c>
      <c r="G14250" t="str">
        <f>_xlfn.XLOOKUP(tbl_GL[[#This Row],[Account_key]],tbl_COA[Account_key],tbl_COA[Class],"Not Found")</f>
        <v>Trading account</v>
      </c>
      <c r="H14250" t="str">
        <f>_xlfn.XLOOKUP(tbl_GL[[#This Row],[Account_key]],tbl_COA[Account_key],tbl_COA[SubClass],"Not Found")</f>
        <v>Cost of Sales</v>
      </c>
      <c r="I14250" t="str">
        <f>_xlfn.XLOOKUP(tbl_GL[[#This Row],[Account_key]],tbl_COA[Account_key],tbl_COA[SubClass2],"Not Found")</f>
        <v>Cost of Sales</v>
      </c>
      <c r="J14250" t="str">
        <f>_xlfn.XLOOKUP(tbl_GL[[#This Row],[Account_key]],tbl_COA[Account_key],tbl_COA[SubAccount],,0)</f>
        <v>Cost of Sales</v>
      </c>
      <c r="K14250">
        <f>YEAR(tbl_GL[[#This Row],[Date]])</f>
        <v>2018</v>
      </c>
    </row>
    <row r="14251" spans="1:11" hidden="1" x14ac:dyDescent="0.35">
      <c r="A14251">
        <v>631.20000000000005</v>
      </c>
      <c r="B14251" s="24">
        <v>43455</v>
      </c>
      <c r="C14251">
        <v>6</v>
      </c>
      <c r="D14251" s="13">
        <v>60</v>
      </c>
      <c r="E14251" s="13" t="s">
        <v>4</v>
      </c>
      <c r="F14251" s="17">
        <v>-514</v>
      </c>
      <c r="G14251" t="str">
        <f>_xlfn.XLOOKUP(tbl_GL[[#This Row],[Account_key]],tbl_COA[Account_key],tbl_COA[Class],"Not Found")</f>
        <v>Assets</v>
      </c>
      <c r="H14251" t="str">
        <f>_xlfn.XLOOKUP(tbl_GL[[#This Row],[Account_key]],tbl_COA[Account_key],tbl_COA[SubClass],"Not Found")</f>
        <v>Assets</v>
      </c>
      <c r="I14251" t="str">
        <f>_xlfn.XLOOKUP(tbl_GL[[#This Row],[Account_key]],tbl_COA[Account_key],tbl_COA[SubClass2],"Not Found")</f>
        <v>Current Assets</v>
      </c>
      <c r="J14251" t="str">
        <f>_xlfn.XLOOKUP(tbl_GL[[#This Row],[Account_key]],tbl_COA[Account_key],tbl_COA[SubAccount],,0)</f>
        <v>Inventory</v>
      </c>
      <c r="K14251">
        <f>YEAR(tbl_GL[[#This Row],[Date]])</f>
        <v>2018</v>
      </c>
    </row>
    <row r="14252" spans="1:11" hidden="1" x14ac:dyDescent="0.35">
      <c r="A14252">
        <v>632.1</v>
      </c>
      <c r="B14252" s="24">
        <v>43455</v>
      </c>
      <c r="C14252">
        <v>6</v>
      </c>
      <c r="D14252" s="13">
        <v>10</v>
      </c>
      <c r="E14252" s="13" t="s">
        <v>98</v>
      </c>
      <c r="F14252" s="17">
        <v>-701</v>
      </c>
      <c r="G14252" t="str">
        <f>_xlfn.XLOOKUP(tbl_GL[[#This Row],[Account_key]],tbl_COA[Account_key],tbl_COA[Class],"Not Found")</f>
        <v>Assets</v>
      </c>
      <c r="H14252" t="str">
        <f>_xlfn.XLOOKUP(tbl_GL[[#This Row],[Account_key]],tbl_COA[Account_key],tbl_COA[SubClass],"Not Found")</f>
        <v>Assets</v>
      </c>
      <c r="I14252" t="str">
        <f>_xlfn.XLOOKUP(tbl_GL[[#This Row],[Account_key]],tbl_COA[Account_key],tbl_COA[SubClass2],"Not Found")</f>
        <v>Current Assets</v>
      </c>
      <c r="J14252" t="str">
        <f>_xlfn.XLOOKUP(tbl_GL[[#This Row],[Account_key]],tbl_COA[Account_key],tbl_COA[SubAccount],,0)</f>
        <v>Cash at Bank</v>
      </c>
      <c r="K14252">
        <f>YEAR(tbl_GL[[#This Row],[Date]])</f>
        <v>2018</v>
      </c>
    </row>
    <row r="14253" spans="1:11" hidden="1" x14ac:dyDescent="0.35">
      <c r="A14253">
        <v>632.20000000000005</v>
      </c>
      <c r="B14253" s="24">
        <v>43455</v>
      </c>
      <c r="C14253">
        <v>6</v>
      </c>
      <c r="D14253" s="13">
        <v>120</v>
      </c>
      <c r="E14253" s="13" t="s">
        <v>98</v>
      </c>
      <c r="F14253" s="17">
        <v>-701</v>
      </c>
      <c r="G14253" t="str">
        <f>_xlfn.XLOOKUP(tbl_GL[[#This Row],[Account_key]],tbl_COA[Account_key],tbl_COA[Class],"Not Found")</f>
        <v>Liabilities and Owners Equity</v>
      </c>
      <c r="H14253" t="str">
        <f>_xlfn.XLOOKUP(tbl_GL[[#This Row],[Account_key]],tbl_COA[Account_key],tbl_COA[SubClass],"Not Found")</f>
        <v>Liabilities</v>
      </c>
      <c r="I14253" t="str">
        <f>_xlfn.XLOOKUP(tbl_GL[[#This Row],[Account_key]],tbl_COA[Account_key],tbl_COA[SubClass2],"Not Found")</f>
        <v>Current Liabilities</v>
      </c>
      <c r="J14253" t="str">
        <f>_xlfn.XLOOKUP(tbl_GL[[#This Row],[Account_key]],tbl_COA[Account_key],tbl_COA[SubAccount],,0)</f>
        <v>Accrued Expenses</v>
      </c>
      <c r="K14253">
        <f>YEAR(tbl_GL[[#This Row],[Date]])</f>
        <v>2018</v>
      </c>
    </row>
    <row r="14254" spans="1:11" hidden="1" x14ac:dyDescent="0.35">
      <c r="A14254">
        <v>633.1</v>
      </c>
      <c r="B14254" s="24">
        <v>43455</v>
      </c>
      <c r="C14254">
        <v>6</v>
      </c>
      <c r="D14254" s="13">
        <v>230</v>
      </c>
      <c r="E14254" s="13" t="s">
        <v>4</v>
      </c>
      <c r="F14254" s="17">
        <v>-899</v>
      </c>
      <c r="G14254" t="str">
        <f>_xlfn.XLOOKUP(tbl_GL[[#This Row],[Account_key]],tbl_COA[Account_key],tbl_COA[Class],"Not Found")</f>
        <v>Trading account</v>
      </c>
      <c r="H14254" t="str">
        <f>_xlfn.XLOOKUP(tbl_GL[[#This Row],[Account_key]],tbl_COA[Account_key],tbl_COA[SubClass],"Not Found")</f>
        <v>Cost of Sales</v>
      </c>
      <c r="I14254" t="str">
        <f>_xlfn.XLOOKUP(tbl_GL[[#This Row],[Account_key]],tbl_COA[Account_key],tbl_COA[SubClass2],"Not Found")</f>
        <v>Cost of Sales</v>
      </c>
      <c r="J14254" t="str">
        <f>_xlfn.XLOOKUP(tbl_GL[[#This Row],[Account_key]],tbl_COA[Account_key],tbl_COA[SubAccount],,0)</f>
        <v>Cost of Sales</v>
      </c>
      <c r="K14254">
        <f>YEAR(tbl_GL[[#This Row],[Date]])</f>
        <v>2018</v>
      </c>
    </row>
    <row r="14255" spans="1:11" hidden="1" x14ac:dyDescent="0.35">
      <c r="A14255">
        <v>633.20000000000005</v>
      </c>
      <c r="B14255" s="24">
        <v>43455</v>
      </c>
      <c r="C14255">
        <v>6</v>
      </c>
      <c r="D14255" s="13">
        <v>60</v>
      </c>
      <c r="E14255" s="13" t="s">
        <v>4</v>
      </c>
      <c r="F14255" s="17">
        <v>-899</v>
      </c>
      <c r="G14255" t="str">
        <f>_xlfn.XLOOKUP(tbl_GL[[#This Row],[Account_key]],tbl_COA[Account_key],tbl_COA[Class],"Not Found")</f>
        <v>Assets</v>
      </c>
      <c r="H14255" t="str">
        <f>_xlfn.XLOOKUP(tbl_GL[[#This Row],[Account_key]],tbl_COA[Account_key],tbl_COA[SubClass],"Not Found")</f>
        <v>Assets</v>
      </c>
      <c r="I14255" t="str">
        <f>_xlfn.XLOOKUP(tbl_GL[[#This Row],[Account_key]],tbl_COA[Account_key],tbl_COA[SubClass2],"Not Found")</f>
        <v>Current Assets</v>
      </c>
      <c r="J14255" t="str">
        <f>_xlfn.XLOOKUP(tbl_GL[[#This Row],[Account_key]],tbl_COA[Account_key],tbl_COA[SubAccount],,0)</f>
        <v>Inventory</v>
      </c>
      <c r="K14255">
        <f>YEAR(tbl_GL[[#This Row],[Date]])</f>
        <v>2018</v>
      </c>
    </row>
    <row r="14256" spans="1:11" hidden="1" x14ac:dyDescent="0.35">
      <c r="A14256">
        <v>634.1</v>
      </c>
      <c r="B14256" s="24">
        <v>43455</v>
      </c>
      <c r="C14256">
        <v>6</v>
      </c>
      <c r="D14256" s="13">
        <v>210</v>
      </c>
      <c r="E14256" s="13" t="s">
        <v>8</v>
      </c>
      <c r="F14256" s="17">
        <v>1286</v>
      </c>
      <c r="G14256" t="str">
        <f>_xlfn.XLOOKUP(tbl_GL[[#This Row],[Account_key]],tbl_COA[Account_key],tbl_COA[Class],"Not Found")</f>
        <v>Trading account</v>
      </c>
      <c r="H14256" t="str">
        <f>_xlfn.XLOOKUP(tbl_GL[[#This Row],[Account_key]],tbl_COA[Account_key],tbl_COA[SubClass],"Not Found")</f>
        <v>Sales</v>
      </c>
      <c r="I14256" t="str">
        <f>_xlfn.XLOOKUP(tbl_GL[[#This Row],[Account_key]],tbl_COA[Account_key],tbl_COA[SubClass2],"Not Found")</f>
        <v>Sales</v>
      </c>
      <c r="J14256" t="str">
        <f>_xlfn.XLOOKUP(tbl_GL[[#This Row],[Account_key]],tbl_COA[Account_key],tbl_COA[SubAccount],,0)</f>
        <v>Sales</v>
      </c>
      <c r="K14256">
        <f>YEAR(tbl_GL[[#This Row],[Date]])</f>
        <v>2018</v>
      </c>
    </row>
    <row r="14257" spans="1:11" hidden="1" x14ac:dyDescent="0.35">
      <c r="A14257">
        <v>634.20000000000005</v>
      </c>
      <c r="B14257" s="24">
        <v>43455</v>
      </c>
      <c r="C14257">
        <v>6</v>
      </c>
      <c r="D14257" s="13">
        <v>30</v>
      </c>
      <c r="E14257" s="13" t="s">
        <v>8</v>
      </c>
      <c r="F14257" s="17">
        <v>1286</v>
      </c>
      <c r="G14257" t="str">
        <f>_xlfn.XLOOKUP(tbl_GL[[#This Row],[Account_key]],tbl_COA[Account_key],tbl_COA[Class],"Not Found")</f>
        <v>Assets</v>
      </c>
      <c r="H14257" t="str">
        <f>_xlfn.XLOOKUP(tbl_GL[[#This Row],[Account_key]],tbl_COA[Account_key],tbl_COA[SubClass],"Not Found")</f>
        <v>Assets</v>
      </c>
      <c r="I14257" t="str">
        <f>_xlfn.XLOOKUP(tbl_GL[[#This Row],[Account_key]],tbl_COA[Account_key],tbl_COA[SubClass2],"Not Found")</f>
        <v>Current Assets</v>
      </c>
      <c r="J14257" t="str">
        <f>_xlfn.XLOOKUP(tbl_GL[[#This Row],[Account_key]],tbl_COA[Account_key],tbl_COA[SubAccount],,0)</f>
        <v>Trade Receivables</v>
      </c>
      <c r="K14257">
        <f>YEAR(tbl_GL[[#This Row],[Date]])</f>
        <v>2018</v>
      </c>
    </row>
    <row r="14258" spans="1:11" hidden="1" x14ac:dyDescent="0.35">
      <c r="A14258">
        <v>635.1</v>
      </c>
      <c r="B14258" s="24">
        <v>43455</v>
      </c>
      <c r="C14258">
        <v>6</v>
      </c>
      <c r="D14258" s="13">
        <v>210</v>
      </c>
      <c r="E14258" s="13" t="s">
        <v>7</v>
      </c>
      <c r="F14258" s="17">
        <v>2060</v>
      </c>
      <c r="G14258" t="str">
        <f>_xlfn.XLOOKUP(tbl_GL[[#This Row],[Account_key]],tbl_COA[Account_key],tbl_COA[Class],"Not Found")</f>
        <v>Trading account</v>
      </c>
      <c r="H14258" t="str">
        <f>_xlfn.XLOOKUP(tbl_GL[[#This Row],[Account_key]],tbl_COA[Account_key],tbl_COA[SubClass],"Not Found")</f>
        <v>Sales</v>
      </c>
      <c r="I14258" t="str">
        <f>_xlfn.XLOOKUP(tbl_GL[[#This Row],[Account_key]],tbl_COA[Account_key],tbl_COA[SubClass2],"Not Found")</f>
        <v>Sales</v>
      </c>
      <c r="J14258" t="str">
        <f>_xlfn.XLOOKUP(tbl_GL[[#This Row],[Account_key]],tbl_COA[Account_key],tbl_COA[SubAccount],,0)</f>
        <v>Sales</v>
      </c>
      <c r="K14258">
        <f>YEAR(tbl_GL[[#This Row],[Date]])</f>
        <v>2018</v>
      </c>
    </row>
    <row r="14259" spans="1:11" hidden="1" x14ac:dyDescent="0.35">
      <c r="A14259">
        <v>635.20000000000005</v>
      </c>
      <c r="B14259" s="24">
        <v>43455</v>
      </c>
      <c r="C14259">
        <v>6</v>
      </c>
      <c r="D14259" s="13">
        <v>10</v>
      </c>
      <c r="E14259" s="13" t="s">
        <v>7</v>
      </c>
      <c r="F14259" s="17">
        <v>2060</v>
      </c>
      <c r="G14259" t="str">
        <f>_xlfn.XLOOKUP(tbl_GL[[#This Row],[Account_key]],tbl_COA[Account_key],tbl_COA[Class],"Not Found")</f>
        <v>Assets</v>
      </c>
      <c r="H14259" t="str">
        <f>_xlfn.XLOOKUP(tbl_GL[[#This Row],[Account_key]],tbl_COA[Account_key],tbl_COA[SubClass],"Not Found")</f>
        <v>Assets</v>
      </c>
      <c r="I14259" t="str">
        <f>_xlfn.XLOOKUP(tbl_GL[[#This Row],[Account_key]],tbl_COA[Account_key],tbl_COA[SubClass2],"Not Found")</f>
        <v>Current Assets</v>
      </c>
      <c r="J14259" t="str">
        <f>_xlfn.XLOOKUP(tbl_GL[[#This Row],[Account_key]],tbl_COA[Account_key],tbl_COA[SubAccount],,0)</f>
        <v>Cash at Bank</v>
      </c>
      <c r="K14259">
        <f>YEAR(tbl_GL[[#This Row],[Date]])</f>
        <v>2018</v>
      </c>
    </row>
    <row r="14260" spans="1:11" hidden="1" x14ac:dyDescent="0.35">
      <c r="A14260">
        <v>636.1</v>
      </c>
      <c r="B14260" s="24">
        <v>43455</v>
      </c>
      <c r="C14260">
        <v>6</v>
      </c>
      <c r="D14260" s="13">
        <v>230</v>
      </c>
      <c r="E14260" s="13" t="s">
        <v>4</v>
      </c>
      <c r="F14260" s="17">
        <v>-3610</v>
      </c>
      <c r="G14260" t="str">
        <f>_xlfn.XLOOKUP(tbl_GL[[#This Row],[Account_key]],tbl_COA[Account_key],tbl_COA[Class],"Not Found")</f>
        <v>Trading account</v>
      </c>
      <c r="H14260" t="str">
        <f>_xlfn.XLOOKUP(tbl_GL[[#This Row],[Account_key]],tbl_COA[Account_key],tbl_COA[SubClass],"Not Found")</f>
        <v>Cost of Sales</v>
      </c>
      <c r="I14260" t="str">
        <f>_xlfn.XLOOKUP(tbl_GL[[#This Row],[Account_key]],tbl_COA[Account_key],tbl_COA[SubClass2],"Not Found")</f>
        <v>Cost of Sales</v>
      </c>
      <c r="J14260" t="str">
        <f>_xlfn.XLOOKUP(tbl_GL[[#This Row],[Account_key]],tbl_COA[Account_key],tbl_COA[SubAccount],,0)</f>
        <v>Cost of Sales</v>
      </c>
      <c r="K14260">
        <f>YEAR(tbl_GL[[#This Row],[Date]])</f>
        <v>2018</v>
      </c>
    </row>
    <row r="14261" spans="1:11" hidden="1" x14ac:dyDescent="0.35">
      <c r="A14261">
        <v>636.20000000000005</v>
      </c>
      <c r="B14261" s="24">
        <v>43455</v>
      </c>
      <c r="C14261">
        <v>6</v>
      </c>
      <c r="D14261" s="13">
        <v>60</v>
      </c>
      <c r="E14261" s="13" t="s">
        <v>4</v>
      </c>
      <c r="F14261" s="17">
        <v>-3610</v>
      </c>
      <c r="G14261" t="str">
        <f>_xlfn.XLOOKUP(tbl_GL[[#This Row],[Account_key]],tbl_COA[Account_key],tbl_COA[Class],"Not Found")</f>
        <v>Assets</v>
      </c>
      <c r="H14261" t="str">
        <f>_xlfn.XLOOKUP(tbl_GL[[#This Row],[Account_key]],tbl_COA[Account_key],tbl_COA[SubClass],"Not Found")</f>
        <v>Assets</v>
      </c>
      <c r="I14261" t="str">
        <f>_xlfn.XLOOKUP(tbl_GL[[#This Row],[Account_key]],tbl_COA[Account_key],tbl_COA[SubClass2],"Not Found")</f>
        <v>Current Assets</v>
      </c>
      <c r="J14261" t="str">
        <f>_xlfn.XLOOKUP(tbl_GL[[#This Row],[Account_key]],tbl_COA[Account_key],tbl_COA[SubAccount],,0)</f>
        <v>Inventory</v>
      </c>
      <c r="K14261">
        <f>YEAR(tbl_GL[[#This Row],[Date]])</f>
        <v>2018</v>
      </c>
    </row>
    <row r="14262" spans="1:11" hidden="1" x14ac:dyDescent="0.35">
      <c r="A14262">
        <v>637.1</v>
      </c>
      <c r="B14262" s="24">
        <v>43455</v>
      </c>
      <c r="C14262">
        <v>6</v>
      </c>
      <c r="D14262" s="13">
        <v>210</v>
      </c>
      <c r="E14262" s="13" t="s">
        <v>8</v>
      </c>
      <c r="F14262" s="17">
        <v>9025</v>
      </c>
      <c r="G14262" t="str">
        <f>_xlfn.XLOOKUP(tbl_GL[[#This Row],[Account_key]],tbl_COA[Account_key],tbl_COA[Class],"Not Found")</f>
        <v>Trading account</v>
      </c>
      <c r="H14262" t="str">
        <f>_xlfn.XLOOKUP(tbl_GL[[#This Row],[Account_key]],tbl_COA[Account_key],tbl_COA[SubClass],"Not Found")</f>
        <v>Sales</v>
      </c>
      <c r="I14262" t="str">
        <f>_xlfn.XLOOKUP(tbl_GL[[#This Row],[Account_key]],tbl_COA[Account_key],tbl_COA[SubClass2],"Not Found")</f>
        <v>Sales</v>
      </c>
      <c r="J14262" t="str">
        <f>_xlfn.XLOOKUP(tbl_GL[[#This Row],[Account_key]],tbl_COA[Account_key],tbl_COA[SubAccount],,0)</f>
        <v>Sales</v>
      </c>
      <c r="K14262">
        <f>YEAR(tbl_GL[[#This Row],[Date]])</f>
        <v>2018</v>
      </c>
    </row>
    <row r="14263" spans="1:11" hidden="1" x14ac:dyDescent="0.35">
      <c r="A14263">
        <v>637.20000000000005</v>
      </c>
      <c r="B14263" s="24">
        <v>43455</v>
      </c>
      <c r="C14263">
        <v>6</v>
      </c>
      <c r="D14263" s="13">
        <v>30</v>
      </c>
      <c r="E14263" s="13" t="s">
        <v>8</v>
      </c>
      <c r="F14263" s="17">
        <v>9025</v>
      </c>
      <c r="G14263" t="str">
        <f>_xlfn.XLOOKUP(tbl_GL[[#This Row],[Account_key]],tbl_COA[Account_key],tbl_COA[Class],"Not Found")</f>
        <v>Assets</v>
      </c>
      <c r="H14263" t="str">
        <f>_xlfn.XLOOKUP(tbl_GL[[#This Row],[Account_key]],tbl_COA[Account_key],tbl_COA[SubClass],"Not Found")</f>
        <v>Assets</v>
      </c>
      <c r="I14263" t="str">
        <f>_xlfn.XLOOKUP(tbl_GL[[#This Row],[Account_key]],tbl_COA[Account_key],tbl_COA[SubClass2],"Not Found")</f>
        <v>Current Assets</v>
      </c>
      <c r="J14263" t="str">
        <f>_xlfn.XLOOKUP(tbl_GL[[#This Row],[Account_key]],tbl_COA[Account_key],tbl_COA[SubAccount],,0)</f>
        <v>Trade Receivables</v>
      </c>
      <c r="K14263">
        <f>YEAR(tbl_GL[[#This Row],[Date]])</f>
        <v>2018</v>
      </c>
    </row>
    <row r="14264" spans="1:11" hidden="1" x14ac:dyDescent="0.35">
      <c r="A14264">
        <v>638.1</v>
      </c>
      <c r="B14264" s="24">
        <v>43456</v>
      </c>
      <c r="C14264">
        <v>6</v>
      </c>
      <c r="D14264" s="13">
        <v>30</v>
      </c>
      <c r="E14264" s="13" t="s">
        <v>80</v>
      </c>
      <c r="F14264" s="17">
        <v>-7746</v>
      </c>
      <c r="G14264" t="str">
        <f>_xlfn.XLOOKUP(tbl_GL[[#This Row],[Account_key]],tbl_COA[Account_key],tbl_COA[Class],"Not Found")</f>
        <v>Assets</v>
      </c>
      <c r="H14264" t="str">
        <f>_xlfn.XLOOKUP(tbl_GL[[#This Row],[Account_key]],tbl_COA[Account_key],tbl_COA[SubClass],"Not Found")</f>
        <v>Assets</v>
      </c>
      <c r="I14264" t="str">
        <f>_xlfn.XLOOKUP(tbl_GL[[#This Row],[Account_key]],tbl_COA[Account_key],tbl_COA[SubClass2],"Not Found")</f>
        <v>Current Assets</v>
      </c>
      <c r="J14264" t="str">
        <f>_xlfn.XLOOKUP(tbl_GL[[#This Row],[Account_key]],tbl_COA[Account_key],tbl_COA[SubAccount],,0)</f>
        <v>Trade Receivables</v>
      </c>
      <c r="K14264">
        <f>YEAR(tbl_GL[[#This Row],[Date]])</f>
        <v>2018</v>
      </c>
    </row>
    <row r="14265" spans="1:11" hidden="1" x14ac:dyDescent="0.35">
      <c r="A14265">
        <v>638.20000000000005</v>
      </c>
      <c r="B14265" s="24">
        <v>43456</v>
      </c>
      <c r="C14265">
        <v>6</v>
      </c>
      <c r="D14265" s="13">
        <v>10</v>
      </c>
      <c r="E14265" s="13" t="s">
        <v>80</v>
      </c>
      <c r="F14265" s="17">
        <v>7746</v>
      </c>
      <c r="G14265" t="str">
        <f>_xlfn.XLOOKUP(tbl_GL[[#This Row],[Account_key]],tbl_COA[Account_key],tbl_COA[Class],"Not Found")</f>
        <v>Assets</v>
      </c>
      <c r="H14265" t="str">
        <f>_xlfn.XLOOKUP(tbl_GL[[#This Row],[Account_key]],tbl_COA[Account_key],tbl_COA[SubClass],"Not Found")</f>
        <v>Assets</v>
      </c>
      <c r="I14265" t="str">
        <f>_xlfn.XLOOKUP(tbl_GL[[#This Row],[Account_key]],tbl_COA[Account_key],tbl_COA[SubClass2],"Not Found")</f>
        <v>Current Assets</v>
      </c>
      <c r="J14265" t="str">
        <f>_xlfn.XLOOKUP(tbl_GL[[#This Row],[Account_key]],tbl_COA[Account_key],tbl_COA[SubAccount],,0)</f>
        <v>Cash at Bank</v>
      </c>
      <c r="K14265">
        <f>YEAR(tbl_GL[[#This Row],[Date]])</f>
        <v>2018</v>
      </c>
    </row>
    <row r="14266" spans="1:11" hidden="1" x14ac:dyDescent="0.35">
      <c r="A14266">
        <v>639.1</v>
      </c>
      <c r="B14266" s="24">
        <v>43459</v>
      </c>
      <c r="C14266">
        <v>6</v>
      </c>
      <c r="D14266" s="13">
        <v>10</v>
      </c>
      <c r="E14266" s="13" t="s">
        <v>98</v>
      </c>
      <c r="F14266" s="17">
        <v>-844</v>
      </c>
      <c r="G14266" t="str">
        <f>_xlfn.XLOOKUP(tbl_GL[[#This Row],[Account_key]],tbl_COA[Account_key],tbl_COA[Class],"Not Found")</f>
        <v>Assets</v>
      </c>
      <c r="H14266" t="str">
        <f>_xlfn.XLOOKUP(tbl_GL[[#This Row],[Account_key]],tbl_COA[Account_key],tbl_COA[SubClass],"Not Found")</f>
        <v>Assets</v>
      </c>
      <c r="I14266" t="str">
        <f>_xlfn.XLOOKUP(tbl_GL[[#This Row],[Account_key]],tbl_COA[Account_key],tbl_COA[SubClass2],"Not Found")</f>
        <v>Current Assets</v>
      </c>
      <c r="J14266" t="str">
        <f>_xlfn.XLOOKUP(tbl_GL[[#This Row],[Account_key]],tbl_COA[Account_key],tbl_COA[SubAccount],,0)</f>
        <v>Cash at Bank</v>
      </c>
      <c r="K14266">
        <f>YEAR(tbl_GL[[#This Row],[Date]])</f>
        <v>2018</v>
      </c>
    </row>
    <row r="14267" spans="1:11" hidden="1" x14ac:dyDescent="0.35">
      <c r="A14267">
        <v>639.20000000000005</v>
      </c>
      <c r="B14267" s="24">
        <v>43459</v>
      </c>
      <c r="C14267">
        <v>6</v>
      </c>
      <c r="D14267" s="13">
        <v>120</v>
      </c>
      <c r="E14267" s="13" t="s">
        <v>98</v>
      </c>
      <c r="F14267" s="17">
        <v>-844</v>
      </c>
      <c r="G14267" t="str">
        <f>_xlfn.XLOOKUP(tbl_GL[[#This Row],[Account_key]],tbl_COA[Account_key],tbl_COA[Class],"Not Found")</f>
        <v>Liabilities and Owners Equity</v>
      </c>
      <c r="H14267" t="str">
        <f>_xlfn.XLOOKUP(tbl_GL[[#This Row],[Account_key]],tbl_COA[Account_key],tbl_COA[SubClass],"Not Found")</f>
        <v>Liabilities</v>
      </c>
      <c r="I14267" t="str">
        <f>_xlfn.XLOOKUP(tbl_GL[[#This Row],[Account_key]],tbl_COA[Account_key],tbl_COA[SubClass2],"Not Found")</f>
        <v>Current Liabilities</v>
      </c>
      <c r="J14267" t="str">
        <f>_xlfn.XLOOKUP(tbl_GL[[#This Row],[Account_key]],tbl_COA[Account_key],tbl_COA[SubAccount],,0)</f>
        <v>Accrued Expenses</v>
      </c>
      <c r="K14267">
        <f>YEAR(tbl_GL[[#This Row],[Date]])</f>
        <v>2018</v>
      </c>
    </row>
    <row r="14268" spans="1:11" hidden="1" x14ac:dyDescent="0.35">
      <c r="A14268">
        <v>640.1</v>
      </c>
      <c r="B14268" s="24">
        <v>43459</v>
      </c>
      <c r="C14268">
        <v>6</v>
      </c>
      <c r="D14268" s="13">
        <v>30</v>
      </c>
      <c r="E14268" s="13" t="s">
        <v>80</v>
      </c>
      <c r="F14268" s="17">
        <v>-7929</v>
      </c>
      <c r="G14268" t="str">
        <f>_xlfn.XLOOKUP(tbl_GL[[#This Row],[Account_key]],tbl_COA[Account_key],tbl_COA[Class],"Not Found")</f>
        <v>Assets</v>
      </c>
      <c r="H14268" t="str">
        <f>_xlfn.XLOOKUP(tbl_GL[[#This Row],[Account_key]],tbl_COA[Account_key],tbl_COA[SubClass],"Not Found")</f>
        <v>Assets</v>
      </c>
      <c r="I14268" t="str">
        <f>_xlfn.XLOOKUP(tbl_GL[[#This Row],[Account_key]],tbl_COA[Account_key],tbl_COA[SubClass2],"Not Found")</f>
        <v>Current Assets</v>
      </c>
      <c r="J14268" t="str">
        <f>_xlfn.XLOOKUP(tbl_GL[[#This Row],[Account_key]],tbl_COA[Account_key],tbl_COA[SubAccount],,0)</f>
        <v>Trade Receivables</v>
      </c>
      <c r="K14268">
        <f>YEAR(tbl_GL[[#This Row],[Date]])</f>
        <v>2018</v>
      </c>
    </row>
    <row r="14269" spans="1:11" hidden="1" x14ac:dyDescent="0.35">
      <c r="A14269">
        <v>640.20000000000005</v>
      </c>
      <c r="B14269" s="24">
        <v>43459</v>
      </c>
      <c r="C14269">
        <v>6</v>
      </c>
      <c r="D14269" s="13">
        <v>10</v>
      </c>
      <c r="E14269" s="13" t="s">
        <v>80</v>
      </c>
      <c r="F14269" s="17">
        <v>7929</v>
      </c>
      <c r="G14269" t="str">
        <f>_xlfn.XLOOKUP(tbl_GL[[#This Row],[Account_key]],tbl_COA[Account_key],tbl_COA[Class],"Not Found")</f>
        <v>Assets</v>
      </c>
      <c r="H14269" t="str">
        <f>_xlfn.XLOOKUP(tbl_GL[[#This Row],[Account_key]],tbl_COA[Account_key],tbl_COA[SubClass],"Not Found")</f>
        <v>Assets</v>
      </c>
      <c r="I14269" t="str">
        <f>_xlfn.XLOOKUP(tbl_GL[[#This Row],[Account_key]],tbl_COA[Account_key],tbl_COA[SubClass2],"Not Found")</f>
        <v>Current Assets</v>
      </c>
      <c r="J14269" t="str">
        <f>_xlfn.XLOOKUP(tbl_GL[[#This Row],[Account_key]],tbl_COA[Account_key],tbl_COA[SubAccount],,0)</f>
        <v>Cash at Bank</v>
      </c>
      <c r="K14269">
        <f>YEAR(tbl_GL[[#This Row],[Date]])</f>
        <v>2018</v>
      </c>
    </row>
    <row r="14270" spans="1:11" hidden="1" x14ac:dyDescent="0.35">
      <c r="A14270">
        <v>641.1</v>
      </c>
      <c r="B14270" s="24">
        <v>43462</v>
      </c>
      <c r="C14270">
        <v>6</v>
      </c>
      <c r="D14270" s="13">
        <v>260</v>
      </c>
      <c r="E14270" s="13" t="s">
        <v>99</v>
      </c>
      <c r="F14270" s="17">
        <v>-71</v>
      </c>
      <c r="G14270" t="str">
        <f>_xlfn.XLOOKUP(tbl_GL[[#This Row],[Account_key]],tbl_COA[Account_key],tbl_COA[Class],"Not Found")</f>
        <v>Operating account</v>
      </c>
      <c r="H14270" t="str">
        <f>_xlfn.XLOOKUP(tbl_GL[[#This Row],[Account_key]],tbl_COA[Account_key],tbl_COA[SubClass],"Not Found")</f>
        <v>Operating Expenses</v>
      </c>
      <c r="I14270" t="str">
        <f>_xlfn.XLOOKUP(tbl_GL[[#This Row],[Account_key]],tbl_COA[Account_key],tbl_COA[SubClass2],"Not Found")</f>
        <v>Marketing</v>
      </c>
      <c r="J14270" t="str">
        <f>_xlfn.XLOOKUP(tbl_GL[[#This Row],[Account_key]],tbl_COA[Account_key],tbl_COA[SubAccount],,0)</f>
        <v>Commissions</v>
      </c>
      <c r="K14270">
        <f>YEAR(tbl_GL[[#This Row],[Date]])</f>
        <v>2018</v>
      </c>
    </row>
    <row r="14271" spans="1:11" hidden="1" x14ac:dyDescent="0.35">
      <c r="A14271">
        <v>641.20000000000005</v>
      </c>
      <c r="B14271" s="24">
        <v>43462</v>
      </c>
      <c r="C14271">
        <v>6</v>
      </c>
      <c r="D14271" s="13">
        <v>20</v>
      </c>
      <c r="E14271" s="13" t="s">
        <v>99</v>
      </c>
      <c r="F14271" s="17">
        <v>-71</v>
      </c>
      <c r="G14271" t="str">
        <f>_xlfn.XLOOKUP(tbl_GL[[#This Row],[Account_key]],tbl_COA[Account_key],tbl_COA[Class],"Not Found")</f>
        <v>Assets</v>
      </c>
      <c r="H14271" t="str">
        <f>_xlfn.XLOOKUP(tbl_GL[[#This Row],[Account_key]],tbl_COA[Account_key],tbl_COA[SubClass],"Not Found")</f>
        <v>Assets</v>
      </c>
      <c r="I14271" t="str">
        <f>_xlfn.XLOOKUP(tbl_GL[[#This Row],[Account_key]],tbl_COA[Account_key],tbl_COA[SubClass2],"Not Found")</f>
        <v>Current Assets</v>
      </c>
      <c r="J14271" t="str">
        <f>_xlfn.XLOOKUP(tbl_GL[[#This Row],[Account_key]],tbl_COA[Account_key],tbl_COA[SubAccount],,0)</f>
        <v>Cash in hand</v>
      </c>
      <c r="K14271">
        <f>YEAR(tbl_GL[[#This Row],[Date]])</f>
        <v>2018</v>
      </c>
    </row>
    <row r="14272" spans="1:11" hidden="1" x14ac:dyDescent="0.35">
      <c r="A14272">
        <v>642.1</v>
      </c>
      <c r="B14272" s="24">
        <v>43462</v>
      </c>
      <c r="C14272">
        <v>6</v>
      </c>
      <c r="D14272" s="13">
        <v>230</v>
      </c>
      <c r="E14272" s="13" t="s">
        <v>4</v>
      </c>
      <c r="F14272" s="17">
        <v>-863</v>
      </c>
      <c r="G14272" t="str">
        <f>_xlfn.XLOOKUP(tbl_GL[[#This Row],[Account_key]],tbl_COA[Account_key],tbl_COA[Class],"Not Found")</f>
        <v>Trading account</v>
      </c>
      <c r="H14272" t="str">
        <f>_xlfn.XLOOKUP(tbl_GL[[#This Row],[Account_key]],tbl_COA[Account_key],tbl_COA[SubClass],"Not Found")</f>
        <v>Cost of Sales</v>
      </c>
      <c r="I14272" t="str">
        <f>_xlfn.XLOOKUP(tbl_GL[[#This Row],[Account_key]],tbl_COA[Account_key],tbl_COA[SubClass2],"Not Found")</f>
        <v>Cost of Sales</v>
      </c>
      <c r="J14272" t="str">
        <f>_xlfn.XLOOKUP(tbl_GL[[#This Row],[Account_key]],tbl_COA[Account_key],tbl_COA[SubAccount],,0)</f>
        <v>Cost of Sales</v>
      </c>
      <c r="K14272">
        <f>YEAR(tbl_GL[[#This Row],[Date]])</f>
        <v>2018</v>
      </c>
    </row>
    <row r="14273" spans="1:11" hidden="1" x14ac:dyDescent="0.35">
      <c r="A14273">
        <v>642.20000000000005</v>
      </c>
      <c r="B14273" s="24">
        <v>43462</v>
      </c>
      <c r="C14273">
        <v>6</v>
      </c>
      <c r="D14273" s="13">
        <v>60</v>
      </c>
      <c r="E14273" s="13" t="s">
        <v>4</v>
      </c>
      <c r="F14273" s="17">
        <v>-863</v>
      </c>
      <c r="G14273" t="str">
        <f>_xlfn.XLOOKUP(tbl_GL[[#This Row],[Account_key]],tbl_COA[Account_key],tbl_COA[Class],"Not Found")</f>
        <v>Assets</v>
      </c>
      <c r="H14273" t="str">
        <f>_xlfn.XLOOKUP(tbl_GL[[#This Row],[Account_key]],tbl_COA[Account_key],tbl_COA[SubClass],"Not Found")</f>
        <v>Assets</v>
      </c>
      <c r="I14273" t="str">
        <f>_xlfn.XLOOKUP(tbl_GL[[#This Row],[Account_key]],tbl_COA[Account_key],tbl_COA[SubClass2],"Not Found")</f>
        <v>Current Assets</v>
      </c>
      <c r="J14273" t="str">
        <f>_xlfn.XLOOKUP(tbl_GL[[#This Row],[Account_key]],tbl_COA[Account_key],tbl_COA[SubAccount],,0)</f>
        <v>Inventory</v>
      </c>
      <c r="K14273">
        <f>YEAR(tbl_GL[[#This Row],[Date]])</f>
        <v>2018</v>
      </c>
    </row>
    <row r="14274" spans="1:11" hidden="1" x14ac:dyDescent="0.35">
      <c r="A14274">
        <v>643.1</v>
      </c>
      <c r="B14274" s="24">
        <v>43462</v>
      </c>
      <c r="C14274">
        <v>6</v>
      </c>
      <c r="D14274" s="13">
        <v>10</v>
      </c>
      <c r="E14274" s="13" t="s">
        <v>98</v>
      </c>
      <c r="F14274" s="17">
        <v>-918</v>
      </c>
      <c r="G14274" t="str">
        <f>_xlfn.XLOOKUP(tbl_GL[[#This Row],[Account_key]],tbl_COA[Account_key],tbl_COA[Class],"Not Found")</f>
        <v>Assets</v>
      </c>
      <c r="H14274" t="str">
        <f>_xlfn.XLOOKUP(tbl_GL[[#This Row],[Account_key]],tbl_COA[Account_key],tbl_COA[SubClass],"Not Found")</f>
        <v>Assets</v>
      </c>
      <c r="I14274" t="str">
        <f>_xlfn.XLOOKUP(tbl_GL[[#This Row],[Account_key]],tbl_COA[Account_key],tbl_COA[SubClass2],"Not Found")</f>
        <v>Current Assets</v>
      </c>
      <c r="J14274" t="str">
        <f>_xlfn.XLOOKUP(tbl_GL[[#This Row],[Account_key]],tbl_COA[Account_key],tbl_COA[SubAccount],,0)</f>
        <v>Cash at Bank</v>
      </c>
      <c r="K14274">
        <f>YEAR(tbl_GL[[#This Row],[Date]])</f>
        <v>2018</v>
      </c>
    </row>
    <row r="14275" spans="1:11" hidden="1" x14ac:dyDescent="0.35">
      <c r="A14275">
        <v>643.20000000000005</v>
      </c>
      <c r="B14275" s="24">
        <v>43462</v>
      </c>
      <c r="C14275">
        <v>6</v>
      </c>
      <c r="D14275" s="13">
        <v>120</v>
      </c>
      <c r="E14275" s="13" t="s">
        <v>98</v>
      </c>
      <c r="F14275" s="17">
        <v>-918</v>
      </c>
      <c r="G14275" t="str">
        <f>_xlfn.XLOOKUP(tbl_GL[[#This Row],[Account_key]],tbl_COA[Account_key],tbl_COA[Class],"Not Found")</f>
        <v>Liabilities and Owners Equity</v>
      </c>
      <c r="H14275" t="str">
        <f>_xlfn.XLOOKUP(tbl_GL[[#This Row],[Account_key]],tbl_COA[Account_key],tbl_COA[SubClass],"Not Found")</f>
        <v>Liabilities</v>
      </c>
      <c r="I14275" t="str">
        <f>_xlfn.XLOOKUP(tbl_GL[[#This Row],[Account_key]],tbl_COA[Account_key],tbl_COA[SubClass2],"Not Found")</f>
        <v>Current Liabilities</v>
      </c>
      <c r="J14275" t="str">
        <f>_xlfn.XLOOKUP(tbl_GL[[#This Row],[Account_key]],tbl_COA[Account_key],tbl_COA[SubAccount],,0)</f>
        <v>Accrued Expenses</v>
      </c>
      <c r="K14275">
        <f>YEAR(tbl_GL[[#This Row],[Date]])</f>
        <v>2018</v>
      </c>
    </row>
    <row r="14276" spans="1:11" hidden="1" x14ac:dyDescent="0.35">
      <c r="A14276">
        <v>644.1</v>
      </c>
      <c r="B14276" s="24">
        <v>43462</v>
      </c>
      <c r="C14276">
        <v>6</v>
      </c>
      <c r="D14276" s="13">
        <v>210</v>
      </c>
      <c r="E14276" s="13" t="s">
        <v>7</v>
      </c>
      <c r="F14276" s="17">
        <v>1977</v>
      </c>
      <c r="G14276" t="str">
        <f>_xlfn.XLOOKUP(tbl_GL[[#This Row],[Account_key]],tbl_COA[Account_key],tbl_COA[Class],"Not Found")</f>
        <v>Trading account</v>
      </c>
      <c r="H14276" t="str">
        <f>_xlfn.XLOOKUP(tbl_GL[[#This Row],[Account_key]],tbl_COA[Account_key],tbl_COA[SubClass],"Not Found")</f>
        <v>Sales</v>
      </c>
      <c r="I14276" t="str">
        <f>_xlfn.XLOOKUP(tbl_GL[[#This Row],[Account_key]],tbl_COA[Account_key],tbl_COA[SubClass2],"Not Found")</f>
        <v>Sales</v>
      </c>
      <c r="J14276" t="str">
        <f>_xlfn.XLOOKUP(tbl_GL[[#This Row],[Account_key]],tbl_COA[Account_key],tbl_COA[SubAccount],,0)</f>
        <v>Sales</v>
      </c>
      <c r="K14276">
        <f>YEAR(tbl_GL[[#This Row],[Date]])</f>
        <v>2018</v>
      </c>
    </row>
    <row r="14277" spans="1:11" hidden="1" x14ac:dyDescent="0.35">
      <c r="A14277">
        <v>644.20000000000005</v>
      </c>
      <c r="B14277" s="24">
        <v>43462</v>
      </c>
      <c r="C14277">
        <v>6</v>
      </c>
      <c r="D14277" s="13">
        <v>10</v>
      </c>
      <c r="E14277" s="13" t="s">
        <v>7</v>
      </c>
      <c r="F14277" s="17">
        <v>1977</v>
      </c>
      <c r="G14277" t="str">
        <f>_xlfn.XLOOKUP(tbl_GL[[#This Row],[Account_key]],tbl_COA[Account_key],tbl_COA[Class],"Not Found")</f>
        <v>Assets</v>
      </c>
      <c r="H14277" t="str">
        <f>_xlfn.XLOOKUP(tbl_GL[[#This Row],[Account_key]],tbl_COA[Account_key],tbl_COA[SubClass],"Not Found")</f>
        <v>Assets</v>
      </c>
      <c r="I14277" t="str">
        <f>_xlfn.XLOOKUP(tbl_GL[[#This Row],[Account_key]],tbl_COA[Account_key],tbl_COA[SubClass2],"Not Found")</f>
        <v>Current Assets</v>
      </c>
      <c r="J14277" t="str">
        <f>_xlfn.XLOOKUP(tbl_GL[[#This Row],[Account_key]],tbl_COA[Account_key],tbl_COA[SubAccount],,0)</f>
        <v>Cash at Bank</v>
      </c>
      <c r="K14277">
        <f>YEAR(tbl_GL[[#This Row],[Date]])</f>
        <v>2018</v>
      </c>
    </row>
    <row r="14278" spans="1:11" hidden="1" x14ac:dyDescent="0.35">
      <c r="A14278">
        <v>645.1</v>
      </c>
      <c r="B14278" s="24">
        <v>43462</v>
      </c>
      <c r="C14278">
        <v>6</v>
      </c>
      <c r="D14278" s="13">
        <v>230</v>
      </c>
      <c r="E14278" s="13" t="s">
        <v>4</v>
      </c>
      <c r="F14278" s="17">
        <v>-3486</v>
      </c>
      <c r="G14278" t="str">
        <f>_xlfn.XLOOKUP(tbl_GL[[#This Row],[Account_key]],tbl_COA[Account_key],tbl_COA[Class],"Not Found")</f>
        <v>Trading account</v>
      </c>
      <c r="H14278" t="str">
        <f>_xlfn.XLOOKUP(tbl_GL[[#This Row],[Account_key]],tbl_COA[Account_key],tbl_COA[SubClass],"Not Found")</f>
        <v>Cost of Sales</v>
      </c>
      <c r="I14278" t="str">
        <f>_xlfn.XLOOKUP(tbl_GL[[#This Row],[Account_key]],tbl_COA[Account_key],tbl_COA[SubClass2],"Not Found")</f>
        <v>Cost of Sales</v>
      </c>
      <c r="J14278" t="str">
        <f>_xlfn.XLOOKUP(tbl_GL[[#This Row],[Account_key]],tbl_COA[Account_key],tbl_COA[SubAccount],,0)</f>
        <v>Cost of Sales</v>
      </c>
      <c r="K14278">
        <f>YEAR(tbl_GL[[#This Row],[Date]])</f>
        <v>2018</v>
      </c>
    </row>
    <row r="14279" spans="1:11" hidden="1" x14ac:dyDescent="0.35">
      <c r="A14279">
        <v>645.20000000000005</v>
      </c>
      <c r="B14279" s="24">
        <v>43462</v>
      </c>
      <c r="C14279">
        <v>6</v>
      </c>
      <c r="D14279" s="13">
        <v>60</v>
      </c>
      <c r="E14279" s="13" t="s">
        <v>4</v>
      </c>
      <c r="F14279" s="17">
        <v>-3486</v>
      </c>
      <c r="G14279" t="str">
        <f>_xlfn.XLOOKUP(tbl_GL[[#This Row],[Account_key]],tbl_COA[Account_key],tbl_COA[Class],"Not Found")</f>
        <v>Assets</v>
      </c>
      <c r="H14279" t="str">
        <f>_xlfn.XLOOKUP(tbl_GL[[#This Row],[Account_key]],tbl_COA[Account_key],tbl_COA[SubClass],"Not Found")</f>
        <v>Assets</v>
      </c>
      <c r="I14279" t="str">
        <f>_xlfn.XLOOKUP(tbl_GL[[#This Row],[Account_key]],tbl_COA[Account_key],tbl_COA[SubClass2],"Not Found")</f>
        <v>Current Assets</v>
      </c>
      <c r="J14279" t="str">
        <f>_xlfn.XLOOKUP(tbl_GL[[#This Row],[Account_key]],tbl_COA[Account_key],tbl_COA[SubAccount],,0)</f>
        <v>Inventory</v>
      </c>
      <c r="K14279">
        <f>YEAR(tbl_GL[[#This Row],[Date]])</f>
        <v>2018</v>
      </c>
    </row>
    <row r="14280" spans="1:11" hidden="1" x14ac:dyDescent="0.35">
      <c r="A14280">
        <v>646.1</v>
      </c>
      <c r="B14280" s="24">
        <v>43462</v>
      </c>
      <c r="C14280">
        <v>6</v>
      </c>
      <c r="D14280" s="13">
        <v>210</v>
      </c>
      <c r="E14280" s="13" t="s">
        <v>8</v>
      </c>
      <c r="F14280" s="17">
        <v>8715</v>
      </c>
      <c r="G14280" t="str">
        <f>_xlfn.XLOOKUP(tbl_GL[[#This Row],[Account_key]],tbl_COA[Account_key],tbl_COA[Class],"Not Found")</f>
        <v>Trading account</v>
      </c>
      <c r="H14280" t="str">
        <f>_xlfn.XLOOKUP(tbl_GL[[#This Row],[Account_key]],tbl_COA[Account_key],tbl_COA[SubClass],"Not Found")</f>
        <v>Sales</v>
      </c>
      <c r="I14280" t="str">
        <f>_xlfn.XLOOKUP(tbl_GL[[#This Row],[Account_key]],tbl_COA[Account_key],tbl_COA[SubClass2],"Not Found")</f>
        <v>Sales</v>
      </c>
      <c r="J14280" t="str">
        <f>_xlfn.XLOOKUP(tbl_GL[[#This Row],[Account_key]],tbl_COA[Account_key],tbl_COA[SubAccount],,0)</f>
        <v>Sales</v>
      </c>
      <c r="K14280">
        <f>YEAR(tbl_GL[[#This Row],[Date]])</f>
        <v>2018</v>
      </c>
    </row>
    <row r="14281" spans="1:11" hidden="1" x14ac:dyDescent="0.35">
      <c r="A14281">
        <v>646.20000000000005</v>
      </c>
      <c r="B14281" s="24">
        <v>43462</v>
      </c>
      <c r="C14281">
        <v>6</v>
      </c>
      <c r="D14281" s="13">
        <v>30</v>
      </c>
      <c r="E14281" s="13" t="s">
        <v>8</v>
      </c>
      <c r="F14281" s="17">
        <v>8715</v>
      </c>
      <c r="G14281" t="str">
        <f>_xlfn.XLOOKUP(tbl_GL[[#This Row],[Account_key]],tbl_COA[Account_key],tbl_COA[Class],"Not Found")</f>
        <v>Assets</v>
      </c>
      <c r="H14281" t="str">
        <f>_xlfn.XLOOKUP(tbl_GL[[#This Row],[Account_key]],tbl_COA[Account_key],tbl_COA[SubClass],"Not Found")</f>
        <v>Assets</v>
      </c>
      <c r="I14281" t="str">
        <f>_xlfn.XLOOKUP(tbl_GL[[#This Row],[Account_key]],tbl_COA[Account_key],tbl_COA[SubClass2],"Not Found")</f>
        <v>Current Assets</v>
      </c>
      <c r="J14281" t="str">
        <f>_xlfn.XLOOKUP(tbl_GL[[#This Row],[Account_key]],tbl_COA[Account_key],tbl_COA[SubAccount],,0)</f>
        <v>Trade Receivables</v>
      </c>
      <c r="K14281">
        <f>YEAR(tbl_GL[[#This Row],[Date]])</f>
        <v>2018</v>
      </c>
    </row>
    <row r="14282" spans="1:11" hidden="1" x14ac:dyDescent="0.35">
      <c r="A14282">
        <v>647.1</v>
      </c>
      <c r="B14282" s="24">
        <v>43465</v>
      </c>
      <c r="C14282">
        <v>6</v>
      </c>
      <c r="D14282" s="13">
        <v>10</v>
      </c>
      <c r="E14282" s="13" t="s">
        <v>110</v>
      </c>
      <c r="F14282" s="17">
        <v>10</v>
      </c>
      <c r="G14282" t="str">
        <f>_xlfn.XLOOKUP(tbl_GL[[#This Row],[Account_key]],tbl_COA[Account_key],tbl_COA[Class],"Not Found")</f>
        <v>Assets</v>
      </c>
      <c r="H14282" t="str">
        <f>_xlfn.XLOOKUP(tbl_GL[[#This Row],[Account_key]],tbl_COA[Account_key],tbl_COA[SubClass],"Not Found")</f>
        <v>Assets</v>
      </c>
      <c r="I14282" t="str">
        <f>_xlfn.XLOOKUP(tbl_GL[[#This Row],[Account_key]],tbl_COA[Account_key],tbl_COA[SubClass2],"Not Found")</f>
        <v>Current Assets</v>
      </c>
      <c r="J14282" t="str">
        <f>_xlfn.XLOOKUP(tbl_GL[[#This Row],[Account_key]],tbl_COA[Account_key],tbl_COA[SubAccount],,0)</f>
        <v>Cash at Bank</v>
      </c>
      <c r="K14282">
        <f>YEAR(tbl_GL[[#This Row],[Date]])</f>
        <v>2018</v>
      </c>
    </row>
    <row r="14283" spans="1:11" hidden="1" x14ac:dyDescent="0.35">
      <c r="A14283">
        <v>647.20000000000005</v>
      </c>
      <c r="B14283" s="24">
        <v>43465</v>
      </c>
      <c r="C14283">
        <v>6</v>
      </c>
      <c r="D14283" s="13">
        <v>430</v>
      </c>
      <c r="E14283" s="13" t="s">
        <v>110</v>
      </c>
      <c r="F14283" s="17">
        <v>10</v>
      </c>
      <c r="G14283" t="str">
        <f>_xlfn.XLOOKUP(tbl_GL[[#This Row],[Account_key]],tbl_COA[Account_key],tbl_COA[Class],"Not Found")</f>
        <v>Non-operating</v>
      </c>
      <c r="H14283" t="str">
        <f>_xlfn.XLOOKUP(tbl_GL[[#This Row],[Account_key]],tbl_COA[Account_key],tbl_COA[SubClass],"Not Found")</f>
        <v>Exchange Loss/Gain</v>
      </c>
      <c r="I14283" t="str">
        <f>_xlfn.XLOOKUP(tbl_GL[[#This Row],[Account_key]],tbl_COA[Account_key],tbl_COA[SubClass2],"Not Found")</f>
        <v>Exchange Loss/Gain</v>
      </c>
      <c r="J14283" t="str">
        <f>_xlfn.XLOOKUP(tbl_GL[[#This Row],[Account_key]],tbl_COA[Account_key],tbl_COA[SubAccount],,0)</f>
        <v>Exchange Loss/Gain</v>
      </c>
      <c r="K14283">
        <f>YEAR(tbl_GL[[#This Row],[Date]])</f>
        <v>2018</v>
      </c>
    </row>
    <row r="14284" spans="1:11" hidden="1" x14ac:dyDescent="0.35">
      <c r="A14284">
        <v>648.1</v>
      </c>
      <c r="B14284" s="24">
        <v>43465</v>
      </c>
      <c r="C14284">
        <v>6</v>
      </c>
      <c r="D14284" s="13">
        <v>10</v>
      </c>
      <c r="E14284" s="13" t="s">
        <v>113</v>
      </c>
      <c r="F14284" s="17">
        <v>127</v>
      </c>
      <c r="G14284" t="str">
        <f>_xlfn.XLOOKUP(tbl_GL[[#This Row],[Account_key]],tbl_COA[Account_key],tbl_COA[Class],"Not Found")</f>
        <v>Assets</v>
      </c>
      <c r="H14284" t="str">
        <f>_xlfn.XLOOKUP(tbl_GL[[#This Row],[Account_key]],tbl_COA[Account_key],tbl_COA[SubClass],"Not Found")</f>
        <v>Assets</v>
      </c>
      <c r="I14284" t="str">
        <f>_xlfn.XLOOKUP(tbl_GL[[#This Row],[Account_key]],tbl_COA[Account_key],tbl_COA[SubClass2],"Not Found")</f>
        <v>Current Assets</v>
      </c>
      <c r="J14284" t="str">
        <f>_xlfn.XLOOKUP(tbl_GL[[#This Row],[Account_key]],tbl_COA[Account_key],tbl_COA[SubAccount],,0)</f>
        <v>Cash at Bank</v>
      </c>
      <c r="K14284">
        <f>YEAR(tbl_GL[[#This Row],[Date]])</f>
        <v>2018</v>
      </c>
    </row>
    <row r="14285" spans="1:11" hidden="1" x14ac:dyDescent="0.35">
      <c r="A14285">
        <v>648.20000000000005</v>
      </c>
      <c r="B14285" s="24">
        <v>43465</v>
      </c>
      <c r="C14285">
        <v>6</v>
      </c>
      <c r="D14285" s="13">
        <v>410</v>
      </c>
      <c r="E14285" s="13" t="s">
        <v>113</v>
      </c>
      <c r="F14285" s="17">
        <v>127</v>
      </c>
      <c r="G14285" t="str">
        <f>_xlfn.XLOOKUP(tbl_GL[[#This Row],[Account_key]],tbl_COA[Account_key],tbl_COA[Class],"Not Found")</f>
        <v>Non-operating</v>
      </c>
      <c r="H14285" t="str">
        <f>_xlfn.XLOOKUP(tbl_GL[[#This Row],[Account_key]],tbl_COA[Account_key],tbl_COA[SubClass],"Not Found")</f>
        <v>Interest Income</v>
      </c>
      <c r="I14285" t="str">
        <f>_xlfn.XLOOKUP(tbl_GL[[#This Row],[Account_key]],tbl_COA[Account_key],tbl_COA[SubClass2],"Not Found")</f>
        <v>Interest Income</v>
      </c>
      <c r="J14285" t="str">
        <f>_xlfn.XLOOKUP(tbl_GL[[#This Row],[Account_key]],tbl_COA[Account_key],tbl_COA[SubAccount],,0)</f>
        <v>Interest Income</v>
      </c>
      <c r="K14285">
        <f>YEAR(tbl_GL[[#This Row],[Date]])</f>
        <v>2018</v>
      </c>
    </row>
    <row r="14286" spans="1:11" hidden="1" x14ac:dyDescent="0.35">
      <c r="A14286">
        <v>649.1</v>
      </c>
      <c r="B14286" s="24">
        <v>43465</v>
      </c>
      <c r="C14286">
        <v>6</v>
      </c>
      <c r="D14286" s="13">
        <v>440</v>
      </c>
      <c r="E14286" s="13" t="s">
        <v>112</v>
      </c>
      <c r="F14286" s="17">
        <v>-140</v>
      </c>
      <c r="G14286" t="str">
        <f>_xlfn.XLOOKUP(tbl_GL[[#This Row],[Account_key]],tbl_COA[Account_key],tbl_COA[Class],"Not Found")</f>
        <v>Interest &amp; Tax</v>
      </c>
      <c r="H14286" t="str">
        <f>_xlfn.XLOOKUP(tbl_GL[[#This Row],[Account_key]],tbl_COA[Account_key],tbl_COA[SubClass],"Not Found")</f>
        <v>Interest Expense</v>
      </c>
      <c r="I14286" t="str">
        <f>_xlfn.XLOOKUP(tbl_GL[[#This Row],[Account_key]],tbl_COA[Account_key],tbl_COA[SubClass2],"Not Found")</f>
        <v>Interest Expense</v>
      </c>
      <c r="J14286" t="str">
        <f>_xlfn.XLOOKUP(tbl_GL[[#This Row],[Account_key]],tbl_COA[Account_key],tbl_COA[SubAccount],,0)</f>
        <v>Interest Expense</v>
      </c>
      <c r="K14286">
        <f>YEAR(tbl_GL[[#This Row],[Date]])</f>
        <v>2018</v>
      </c>
    </row>
    <row r="14287" spans="1:11" hidden="1" x14ac:dyDescent="0.35">
      <c r="A14287">
        <v>649.20000000000005</v>
      </c>
      <c r="B14287" s="24">
        <v>43465</v>
      </c>
      <c r="C14287">
        <v>6</v>
      </c>
      <c r="D14287" s="13">
        <v>121</v>
      </c>
      <c r="E14287" s="13" t="s">
        <v>112</v>
      </c>
      <c r="F14287" s="17">
        <v>140</v>
      </c>
      <c r="G14287" t="str">
        <f>_xlfn.XLOOKUP(tbl_GL[[#This Row],[Account_key]],tbl_COA[Account_key],tbl_COA[Class],"Not Found")</f>
        <v>Liabilities and Owners Equity</v>
      </c>
      <c r="H14287" t="str">
        <f>_xlfn.XLOOKUP(tbl_GL[[#This Row],[Account_key]],tbl_COA[Account_key],tbl_COA[SubClass],"Not Found")</f>
        <v>Liabilities</v>
      </c>
      <c r="I14287" t="str">
        <f>_xlfn.XLOOKUP(tbl_GL[[#This Row],[Account_key]],tbl_COA[Account_key],tbl_COA[SubClass2],"Not Found")</f>
        <v>Current Liabilities</v>
      </c>
      <c r="J14287" t="str">
        <f>_xlfn.XLOOKUP(tbl_GL[[#This Row],[Account_key]],tbl_COA[Account_key],tbl_COA[SubAccount],,0)</f>
        <v>Interest Payable</v>
      </c>
      <c r="K14287">
        <f>YEAR(tbl_GL[[#This Row],[Date]])</f>
        <v>2018</v>
      </c>
    </row>
    <row r="14288" spans="1:11" hidden="1" x14ac:dyDescent="0.35">
      <c r="A14288">
        <v>650.1</v>
      </c>
      <c r="B14288" s="24">
        <v>43465</v>
      </c>
      <c r="C14288">
        <v>6</v>
      </c>
      <c r="D14288" s="13">
        <v>400</v>
      </c>
      <c r="E14288" s="13" t="s">
        <v>104</v>
      </c>
      <c r="F14288" s="17">
        <v>-175</v>
      </c>
      <c r="G14288" t="str">
        <f>_xlfn.XLOOKUP(tbl_GL[[#This Row],[Account_key]],tbl_COA[Account_key],tbl_COA[Class],"Not Found")</f>
        <v>Operating account</v>
      </c>
      <c r="H14288" t="str">
        <f>_xlfn.XLOOKUP(tbl_GL[[#This Row],[Account_key]],tbl_COA[Account_key],tbl_COA[SubClass],"Not Found")</f>
        <v>Depreciation &amp; Amortization</v>
      </c>
      <c r="I14288" t="str">
        <f>_xlfn.XLOOKUP(tbl_GL[[#This Row],[Account_key]],tbl_COA[Account_key],tbl_COA[SubClass2],"Not Found")</f>
        <v>Amortization</v>
      </c>
      <c r="J14288" t="str">
        <f>_xlfn.XLOOKUP(tbl_GL[[#This Row],[Account_key]],tbl_COA[Account_key],tbl_COA[SubAccount],,0)</f>
        <v>Amortization of Intangible Assets</v>
      </c>
      <c r="K14288">
        <f>YEAR(tbl_GL[[#This Row],[Date]])</f>
        <v>2018</v>
      </c>
    </row>
    <row r="14289" spans="1:11" hidden="1" x14ac:dyDescent="0.35">
      <c r="A14289">
        <v>650.20000000000005</v>
      </c>
      <c r="B14289" s="24">
        <v>43465</v>
      </c>
      <c r="C14289">
        <v>6</v>
      </c>
      <c r="D14289" s="13">
        <v>100</v>
      </c>
      <c r="E14289" s="13" t="s">
        <v>104</v>
      </c>
      <c r="F14289" s="17">
        <v>-175</v>
      </c>
      <c r="G14289" t="str">
        <f>_xlfn.XLOOKUP(tbl_GL[[#This Row],[Account_key]],tbl_COA[Account_key],tbl_COA[Class],"Not Found")</f>
        <v>Assets</v>
      </c>
      <c r="H14289" t="str">
        <f>_xlfn.XLOOKUP(tbl_GL[[#This Row],[Account_key]],tbl_COA[Account_key],tbl_COA[SubClass],"Not Found")</f>
        <v>Assets</v>
      </c>
      <c r="I14289" t="str">
        <f>_xlfn.XLOOKUP(tbl_GL[[#This Row],[Account_key]],tbl_COA[Account_key],tbl_COA[SubClass2],"Not Found")</f>
        <v>Non-Current Assets</v>
      </c>
      <c r="J14289" t="str">
        <f>_xlfn.XLOOKUP(tbl_GL[[#This Row],[Account_key]],tbl_COA[Account_key],tbl_COA[SubAccount],,0)</f>
        <v>Patents and trademarks</v>
      </c>
      <c r="K14289">
        <f>YEAR(tbl_GL[[#This Row],[Date]])</f>
        <v>2018</v>
      </c>
    </row>
    <row r="14290" spans="1:11" hidden="1" x14ac:dyDescent="0.35">
      <c r="A14290">
        <v>651.1</v>
      </c>
      <c r="B14290" s="24">
        <v>43465</v>
      </c>
      <c r="C14290">
        <v>6</v>
      </c>
      <c r="D14290" s="13">
        <v>240</v>
      </c>
      <c r="E14290" s="13" t="s">
        <v>56</v>
      </c>
      <c r="F14290" s="17">
        <v>-2800</v>
      </c>
      <c r="G14290" t="str">
        <f>_xlfn.XLOOKUP(tbl_GL[[#This Row],[Account_key]],tbl_COA[Account_key],tbl_COA[Class],"Not Found")</f>
        <v>Operating account</v>
      </c>
      <c r="H14290" t="str">
        <f>_xlfn.XLOOKUP(tbl_GL[[#This Row],[Account_key]],tbl_COA[Account_key],tbl_COA[SubClass],"Not Found")</f>
        <v>Operating Expenses</v>
      </c>
      <c r="I14290" t="str">
        <f>_xlfn.XLOOKUP(tbl_GL[[#This Row],[Account_key]],tbl_COA[Account_key],tbl_COA[SubClass2],"Not Found")</f>
        <v>Sales &amp; Distribution</v>
      </c>
      <c r="J14290" t="str">
        <f>_xlfn.XLOOKUP(tbl_GL[[#This Row],[Account_key]],tbl_COA[Account_key],tbl_COA[SubAccount],,0)</f>
        <v>Salaries</v>
      </c>
      <c r="K14290">
        <f>YEAR(tbl_GL[[#This Row],[Date]])</f>
        <v>2018</v>
      </c>
    </row>
    <row r="14291" spans="1:11" hidden="1" x14ac:dyDescent="0.35">
      <c r="A14291">
        <v>651.20000000000005</v>
      </c>
      <c r="B14291" s="24">
        <v>43465</v>
      </c>
      <c r="C14291">
        <v>6</v>
      </c>
      <c r="D14291" s="13">
        <v>10</v>
      </c>
      <c r="E14291" s="13" t="s">
        <v>56</v>
      </c>
      <c r="F14291" s="17">
        <v>-2800</v>
      </c>
      <c r="G14291" t="str">
        <f>_xlfn.XLOOKUP(tbl_GL[[#This Row],[Account_key]],tbl_COA[Account_key],tbl_COA[Class],"Not Found")</f>
        <v>Assets</v>
      </c>
      <c r="H14291" t="str">
        <f>_xlfn.XLOOKUP(tbl_GL[[#This Row],[Account_key]],tbl_COA[Account_key],tbl_COA[SubClass],"Not Found")</f>
        <v>Assets</v>
      </c>
      <c r="I14291" t="str">
        <f>_xlfn.XLOOKUP(tbl_GL[[#This Row],[Account_key]],tbl_COA[Account_key],tbl_COA[SubClass2],"Not Found")</f>
        <v>Current Assets</v>
      </c>
      <c r="J14291" t="str">
        <f>_xlfn.XLOOKUP(tbl_GL[[#This Row],[Account_key]],tbl_COA[Account_key],tbl_COA[SubAccount],,0)</f>
        <v>Cash at Bank</v>
      </c>
      <c r="K14291">
        <f>YEAR(tbl_GL[[#This Row],[Date]])</f>
        <v>2018</v>
      </c>
    </row>
    <row r="14292" spans="1:11" hidden="1" x14ac:dyDescent="0.35">
      <c r="A14292">
        <v>652.1</v>
      </c>
      <c r="B14292" s="24">
        <v>43465</v>
      </c>
      <c r="C14292">
        <v>6</v>
      </c>
      <c r="D14292" s="13">
        <v>450</v>
      </c>
      <c r="E14292" s="23" t="s">
        <v>108</v>
      </c>
      <c r="F14292" s="17">
        <v>-3037</v>
      </c>
      <c r="G14292" t="str">
        <f>_xlfn.XLOOKUP(tbl_GL[[#This Row],[Account_key]],tbl_COA[Account_key],tbl_COA[Class],"Not Found")</f>
        <v>Interest &amp; Tax</v>
      </c>
      <c r="H14292" t="str">
        <f>_xlfn.XLOOKUP(tbl_GL[[#This Row],[Account_key]],tbl_COA[Account_key],tbl_COA[SubClass],"Not Found")</f>
        <v>Taxation</v>
      </c>
      <c r="I14292" t="str">
        <f>_xlfn.XLOOKUP(tbl_GL[[#This Row],[Account_key]],tbl_COA[Account_key],tbl_COA[SubClass2],"Not Found")</f>
        <v>Taxation</v>
      </c>
      <c r="J14292" t="str">
        <f>_xlfn.XLOOKUP(tbl_GL[[#This Row],[Account_key]],tbl_COA[Account_key],tbl_COA[SubAccount],,0)</f>
        <v>Taxation</v>
      </c>
      <c r="K14292">
        <f>YEAR(tbl_GL[[#This Row],[Date]])</f>
        <v>2018</v>
      </c>
    </row>
    <row r="14293" spans="1:11" hidden="1" x14ac:dyDescent="0.35">
      <c r="A14293">
        <v>652.20000000000005</v>
      </c>
      <c r="B14293" s="24">
        <v>43465</v>
      </c>
      <c r="C14293">
        <v>6</v>
      </c>
      <c r="D14293" s="13">
        <v>122</v>
      </c>
      <c r="E14293" s="23" t="s">
        <v>108</v>
      </c>
      <c r="F14293" s="17">
        <v>3037</v>
      </c>
      <c r="G14293" t="str">
        <f>_xlfn.XLOOKUP(tbl_GL[[#This Row],[Account_key]],tbl_COA[Account_key],tbl_COA[Class],"Not Found")</f>
        <v>Liabilities and Owners Equity</v>
      </c>
      <c r="H14293" t="str">
        <f>_xlfn.XLOOKUP(tbl_GL[[#This Row],[Account_key]],tbl_COA[Account_key],tbl_COA[SubClass],"Not Found")</f>
        <v>Liabilities</v>
      </c>
      <c r="I14293" t="str">
        <f>_xlfn.XLOOKUP(tbl_GL[[#This Row],[Account_key]],tbl_COA[Account_key],tbl_COA[SubClass2],"Not Found")</f>
        <v>Current Liabilities</v>
      </c>
      <c r="J14293" t="str">
        <f>_xlfn.XLOOKUP(tbl_GL[[#This Row],[Account_key]],tbl_COA[Account_key],tbl_COA[SubAccount],,0)</f>
        <v>Tax payable</v>
      </c>
      <c r="K14293">
        <f>YEAR(tbl_GL[[#This Row],[Date]])</f>
        <v>2018</v>
      </c>
    </row>
    <row r="14294" spans="1:11" hidden="1" x14ac:dyDescent="0.35">
      <c r="A14294">
        <v>653.1</v>
      </c>
      <c r="B14294" s="24">
        <v>43465</v>
      </c>
      <c r="C14294">
        <v>6</v>
      </c>
      <c r="D14294" s="13">
        <v>380</v>
      </c>
      <c r="E14294" s="13" t="s">
        <v>101</v>
      </c>
      <c r="F14294" s="17">
        <v>-3500</v>
      </c>
      <c r="G14294" t="str">
        <f>_xlfn.XLOOKUP(tbl_GL[[#This Row],[Account_key]],tbl_COA[Account_key],tbl_COA[Class],"Not Found")</f>
        <v>Operating account</v>
      </c>
      <c r="H14294" t="str">
        <f>_xlfn.XLOOKUP(tbl_GL[[#This Row],[Account_key]],tbl_COA[Account_key],tbl_COA[SubClass],"Not Found")</f>
        <v>Depreciation &amp; Amortization</v>
      </c>
      <c r="I14294" t="str">
        <f>_xlfn.XLOOKUP(tbl_GL[[#This Row],[Account_key]],tbl_COA[Account_key],tbl_COA[SubClass2],"Not Found")</f>
        <v>Depreciation</v>
      </c>
      <c r="J14294" t="str">
        <f>_xlfn.XLOOKUP(tbl_GL[[#This Row],[Account_key]],tbl_COA[Account_key],tbl_COA[SubAccount],,0)</f>
        <v>Equipment</v>
      </c>
      <c r="K14294">
        <f>YEAR(tbl_GL[[#This Row],[Date]])</f>
        <v>2018</v>
      </c>
    </row>
    <row r="14295" spans="1:11" hidden="1" x14ac:dyDescent="0.35">
      <c r="A14295">
        <v>653.20000000000005</v>
      </c>
      <c r="B14295" s="24">
        <v>43465</v>
      </c>
      <c r="C14295">
        <v>6</v>
      </c>
      <c r="D14295" s="13">
        <v>90</v>
      </c>
      <c r="E14295" s="13" t="s">
        <v>101</v>
      </c>
      <c r="F14295" s="17">
        <v>-3500</v>
      </c>
      <c r="G14295" t="str">
        <f>_xlfn.XLOOKUP(tbl_GL[[#This Row],[Account_key]],tbl_COA[Account_key],tbl_COA[Class],"Not Found")</f>
        <v>Assets</v>
      </c>
      <c r="H14295" t="str">
        <f>_xlfn.XLOOKUP(tbl_GL[[#This Row],[Account_key]],tbl_COA[Account_key],tbl_COA[SubClass],"Not Found")</f>
        <v>Assets</v>
      </c>
      <c r="I14295" t="str">
        <f>_xlfn.XLOOKUP(tbl_GL[[#This Row],[Account_key]],tbl_COA[Account_key],tbl_COA[SubClass2],"Not Found")</f>
        <v>Non-Current Assets</v>
      </c>
      <c r="J14295" t="str">
        <f>_xlfn.XLOOKUP(tbl_GL[[#This Row],[Account_key]],tbl_COA[Account_key],tbl_COA[SubAccount],,0)</f>
        <v>Office Furniture &amp; Equipment</v>
      </c>
      <c r="K14295">
        <f>YEAR(tbl_GL[[#This Row],[Date]])</f>
        <v>2018</v>
      </c>
    </row>
    <row r="14296" spans="1:11" hidden="1" x14ac:dyDescent="0.35">
      <c r="A14296">
        <v>655.1</v>
      </c>
      <c r="B14296" s="24">
        <v>43465</v>
      </c>
      <c r="C14296">
        <v>6</v>
      </c>
      <c r="D14296" s="13">
        <v>201</v>
      </c>
      <c r="E14296" s="13" t="s">
        <v>128</v>
      </c>
      <c r="F14296" s="17">
        <v>-17500</v>
      </c>
      <c r="G14296" t="str">
        <f>_xlfn.XLOOKUP(tbl_GL[[#This Row],[Account_key]],tbl_COA[Account_key],tbl_COA[Class],"Not Found")</f>
        <v>Liabilities and Owners Equity</v>
      </c>
      <c r="H14296" t="str">
        <f>_xlfn.XLOOKUP(tbl_GL[[#This Row],[Account_key]],tbl_COA[Account_key],tbl_COA[SubClass],"Not Found")</f>
        <v>Owners Equity</v>
      </c>
      <c r="I14296" t="str">
        <f>_xlfn.XLOOKUP(tbl_GL[[#This Row],[Account_key]],tbl_COA[Account_key],tbl_COA[SubClass2],"Not Found")</f>
        <v>Retained Earnings</v>
      </c>
      <c r="J14296" t="str">
        <f>_xlfn.XLOOKUP(tbl_GL[[#This Row],[Account_key]],tbl_COA[Account_key],tbl_COA[SubAccount],,0)</f>
        <v>Dividends paid</v>
      </c>
      <c r="K14296">
        <f>YEAR(tbl_GL[[#This Row],[Date]])</f>
        <v>2018</v>
      </c>
    </row>
    <row r="14297" spans="1:11" hidden="1" x14ac:dyDescent="0.35">
      <c r="A14297">
        <v>655.20000000000005</v>
      </c>
      <c r="B14297" s="24">
        <v>43465</v>
      </c>
      <c r="C14297">
        <v>6</v>
      </c>
      <c r="D14297" s="13">
        <v>135</v>
      </c>
      <c r="E14297" s="13" t="s">
        <v>128</v>
      </c>
      <c r="F14297" s="17">
        <v>17500</v>
      </c>
      <c r="G14297" t="str">
        <f>_xlfn.XLOOKUP(tbl_GL[[#This Row],[Account_key]],tbl_COA[Account_key],tbl_COA[Class],"Not Found")</f>
        <v>Liabilities and Owners Equity</v>
      </c>
      <c r="H14297" t="str">
        <f>_xlfn.XLOOKUP(tbl_GL[[#This Row],[Account_key]],tbl_COA[Account_key],tbl_COA[SubClass],"Not Found")</f>
        <v>Liabilities</v>
      </c>
      <c r="I14297" t="str">
        <f>_xlfn.XLOOKUP(tbl_GL[[#This Row],[Account_key]],tbl_COA[Account_key],tbl_COA[SubClass2],"Not Found")</f>
        <v>Current Liabilities</v>
      </c>
      <c r="J14297" t="str">
        <f>_xlfn.XLOOKUP(tbl_GL[[#This Row],[Account_key]],tbl_COA[Account_key],tbl_COA[SubAccount],,0)</f>
        <v>Dividends payable</v>
      </c>
      <c r="K14297">
        <f>YEAR(tbl_GL[[#This Row],[Date]])</f>
        <v>2018</v>
      </c>
    </row>
    <row r="14298" spans="1:11" hidden="1" x14ac:dyDescent="0.35">
      <c r="A14298">
        <v>656.1</v>
      </c>
      <c r="B14298" s="24">
        <v>43465</v>
      </c>
      <c r="C14298">
        <v>6</v>
      </c>
      <c r="D14298" s="13">
        <v>90</v>
      </c>
      <c r="E14298" s="13" t="s">
        <v>111</v>
      </c>
      <c r="F14298" s="17">
        <v>-84000</v>
      </c>
      <c r="G14298" t="str">
        <f>_xlfn.XLOOKUP(tbl_GL[[#This Row],[Account_key]],tbl_COA[Account_key],tbl_COA[Class],"Not Found")</f>
        <v>Assets</v>
      </c>
      <c r="H14298" t="str">
        <f>_xlfn.XLOOKUP(tbl_GL[[#This Row],[Account_key]],tbl_COA[Account_key],tbl_COA[SubClass],"Not Found")</f>
        <v>Assets</v>
      </c>
      <c r="I14298" t="str">
        <f>_xlfn.XLOOKUP(tbl_GL[[#This Row],[Account_key]],tbl_COA[Account_key],tbl_COA[SubClass2],"Not Found")</f>
        <v>Non-Current Assets</v>
      </c>
      <c r="J14298" t="str">
        <f>_xlfn.XLOOKUP(tbl_GL[[#This Row],[Account_key]],tbl_COA[Account_key],tbl_COA[SubAccount],,0)</f>
        <v>Office Furniture &amp; Equipment</v>
      </c>
      <c r="K14298">
        <f>YEAR(tbl_GL[[#This Row],[Date]])</f>
        <v>2018</v>
      </c>
    </row>
    <row r="14299" spans="1:11" hidden="1" x14ac:dyDescent="0.35">
      <c r="A14299">
        <v>656.2</v>
      </c>
      <c r="B14299" s="24">
        <v>43465</v>
      </c>
      <c r="C14299">
        <v>6</v>
      </c>
      <c r="D14299" s="13">
        <v>10</v>
      </c>
      <c r="E14299" s="13" t="s">
        <v>111</v>
      </c>
      <c r="F14299" s="17">
        <v>84525</v>
      </c>
      <c r="G14299" t="str">
        <f>_xlfn.XLOOKUP(tbl_GL[[#This Row],[Account_key]],tbl_COA[Account_key],tbl_COA[Class],"Not Found")</f>
        <v>Assets</v>
      </c>
      <c r="H14299" t="str">
        <f>_xlfn.XLOOKUP(tbl_GL[[#This Row],[Account_key]],tbl_COA[Account_key],tbl_COA[SubClass],"Not Found")</f>
        <v>Assets</v>
      </c>
      <c r="I14299" t="str">
        <f>_xlfn.XLOOKUP(tbl_GL[[#This Row],[Account_key]],tbl_COA[Account_key],tbl_COA[SubClass2],"Not Found")</f>
        <v>Current Assets</v>
      </c>
      <c r="J14299" t="str">
        <f>_xlfn.XLOOKUP(tbl_GL[[#This Row],[Account_key]],tbl_COA[Account_key],tbl_COA[SubAccount],,0)</f>
        <v>Cash at Bank</v>
      </c>
      <c r="K14299">
        <f>YEAR(tbl_GL[[#This Row],[Date]])</f>
        <v>2018</v>
      </c>
    </row>
    <row r="14300" spans="1:11" hidden="1" x14ac:dyDescent="0.35">
      <c r="A14300">
        <v>656.3</v>
      </c>
      <c r="B14300" s="24">
        <v>43465</v>
      </c>
      <c r="C14300">
        <v>6</v>
      </c>
      <c r="D14300" s="13">
        <v>420</v>
      </c>
      <c r="E14300" s="13" t="s">
        <v>111</v>
      </c>
      <c r="F14300" s="17">
        <v>525</v>
      </c>
      <c r="G14300" t="str">
        <f>_xlfn.XLOOKUP(tbl_GL[[#This Row],[Account_key]],tbl_COA[Account_key],tbl_COA[Class],"Not Found")</f>
        <v>Non-operating</v>
      </c>
      <c r="H14300" t="str">
        <f>_xlfn.XLOOKUP(tbl_GL[[#This Row],[Account_key]],tbl_COA[Account_key],tbl_COA[SubClass],"Not Found")</f>
        <v>Gain/Loss on Sales of Asset</v>
      </c>
      <c r="I14300" t="str">
        <f>_xlfn.XLOOKUP(tbl_GL[[#This Row],[Account_key]],tbl_COA[Account_key],tbl_COA[SubClass2],"Not Found")</f>
        <v>Gain/Loss on Sales of Asset</v>
      </c>
      <c r="J14300" t="str">
        <f>_xlfn.XLOOKUP(tbl_GL[[#This Row],[Account_key]],tbl_COA[Account_key],tbl_COA[SubAccount],,0)</f>
        <v>Gain/Loss on Sales of Asset</v>
      </c>
      <c r="K14300">
        <f>YEAR(tbl_GL[[#This Row],[Date]])</f>
        <v>2018</v>
      </c>
    </row>
    <row r="14301" spans="1:11" x14ac:dyDescent="0.35">
      <c r="A14301">
        <v>657.1</v>
      </c>
      <c r="B14301" s="24">
        <v>43466</v>
      </c>
      <c r="C14301">
        <v>6</v>
      </c>
      <c r="D14301" s="13">
        <v>230</v>
      </c>
      <c r="E14301" s="13" t="s">
        <v>4</v>
      </c>
      <c r="F14301" s="17">
        <v>-856</v>
      </c>
      <c r="G14301" t="str">
        <f>_xlfn.XLOOKUP(tbl_GL[[#This Row],[Account_key]],tbl_COA[Account_key],tbl_COA[Class],"Not Found")</f>
        <v>Trading account</v>
      </c>
      <c r="H14301" t="str">
        <f>_xlfn.XLOOKUP(tbl_GL[[#This Row],[Account_key]],tbl_COA[Account_key],tbl_COA[SubClass],"Not Found")</f>
        <v>Cost of Sales</v>
      </c>
      <c r="I14301" t="str">
        <f>_xlfn.XLOOKUP(tbl_GL[[#This Row],[Account_key]],tbl_COA[Account_key],tbl_COA[SubClass2],"Not Found")</f>
        <v>Cost of Sales</v>
      </c>
      <c r="J14301" t="str">
        <f>_xlfn.XLOOKUP(tbl_GL[[#This Row],[Account_key]],tbl_COA[Account_key],tbl_COA[SubAccount],,0)</f>
        <v>Cost of Sales</v>
      </c>
      <c r="K14301">
        <f>YEAR(tbl_GL[[#This Row],[Date]])</f>
        <v>2019</v>
      </c>
    </row>
    <row r="14302" spans="1:11" x14ac:dyDescent="0.35">
      <c r="A14302">
        <v>657.2</v>
      </c>
      <c r="B14302" s="24">
        <v>43466</v>
      </c>
      <c r="C14302">
        <v>6</v>
      </c>
      <c r="D14302" s="13">
        <v>60</v>
      </c>
      <c r="E14302" s="13" t="s">
        <v>4</v>
      </c>
      <c r="F14302" s="17">
        <v>-856</v>
      </c>
      <c r="G14302" t="str">
        <f>_xlfn.XLOOKUP(tbl_GL[[#This Row],[Account_key]],tbl_COA[Account_key],tbl_COA[Class],"Not Found")</f>
        <v>Assets</v>
      </c>
      <c r="H14302" t="str">
        <f>_xlfn.XLOOKUP(tbl_GL[[#This Row],[Account_key]],tbl_COA[Account_key],tbl_COA[SubClass],"Not Found")</f>
        <v>Assets</v>
      </c>
      <c r="I14302" t="str">
        <f>_xlfn.XLOOKUP(tbl_GL[[#This Row],[Account_key]],tbl_COA[Account_key],tbl_COA[SubClass2],"Not Found")</f>
        <v>Current Assets</v>
      </c>
      <c r="J14302" t="str">
        <f>_xlfn.XLOOKUP(tbl_GL[[#This Row],[Account_key]],tbl_COA[Account_key],tbl_COA[SubAccount],,0)</f>
        <v>Inventory</v>
      </c>
      <c r="K14302">
        <f>YEAR(tbl_GL[[#This Row],[Date]])</f>
        <v>2019</v>
      </c>
    </row>
    <row r="14303" spans="1:11" x14ac:dyDescent="0.35">
      <c r="A14303">
        <v>658.1</v>
      </c>
      <c r="B14303" s="24">
        <v>43466</v>
      </c>
      <c r="C14303">
        <v>6</v>
      </c>
      <c r="D14303" s="13">
        <v>230</v>
      </c>
      <c r="E14303" s="13" t="s">
        <v>4</v>
      </c>
      <c r="F14303" s="17">
        <v>-1085</v>
      </c>
      <c r="G14303" t="str">
        <f>_xlfn.XLOOKUP(tbl_GL[[#This Row],[Account_key]],tbl_COA[Account_key],tbl_COA[Class],"Not Found")</f>
        <v>Trading account</v>
      </c>
      <c r="H14303" t="str">
        <f>_xlfn.XLOOKUP(tbl_GL[[#This Row],[Account_key]],tbl_COA[Account_key],tbl_COA[SubClass],"Not Found")</f>
        <v>Cost of Sales</v>
      </c>
      <c r="I14303" t="str">
        <f>_xlfn.XLOOKUP(tbl_GL[[#This Row],[Account_key]],tbl_COA[Account_key],tbl_COA[SubClass2],"Not Found")</f>
        <v>Cost of Sales</v>
      </c>
      <c r="J14303" t="str">
        <f>_xlfn.XLOOKUP(tbl_GL[[#This Row],[Account_key]],tbl_COA[Account_key],tbl_COA[SubAccount],,0)</f>
        <v>Cost of Sales</v>
      </c>
      <c r="K14303">
        <f>YEAR(tbl_GL[[#This Row],[Date]])</f>
        <v>2019</v>
      </c>
    </row>
    <row r="14304" spans="1:11" x14ac:dyDescent="0.35">
      <c r="A14304">
        <v>658.2</v>
      </c>
      <c r="B14304" s="24">
        <v>43466</v>
      </c>
      <c r="C14304">
        <v>6</v>
      </c>
      <c r="D14304" s="13">
        <v>60</v>
      </c>
      <c r="E14304" s="13" t="s">
        <v>4</v>
      </c>
      <c r="F14304" s="17">
        <v>-1085</v>
      </c>
      <c r="G14304" t="str">
        <f>_xlfn.XLOOKUP(tbl_GL[[#This Row],[Account_key]],tbl_COA[Account_key],tbl_COA[Class],"Not Found")</f>
        <v>Assets</v>
      </c>
      <c r="H14304" t="str">
        <f>_xlfn.XLOOKUP(tbl_GL[[#This Row],[Account_key]],tbl_COA[Account_key],tbl_COA[SubClass],"Not Found")</f>
        <v>Assets</v>
      </c>
      <c r="I14304" t="str">
        <f>_xlfn.XLOOKUP(tbl_GL[[#This Row],[Account_key]],tbl_COA[Account_key],tbl_COA[SubClass2],"Not Found")</f>
        <v>Current Assets</v>
      </c>
      <c r="J14304" t="str">
        <f>_xlfn.XLOOKUP(tbl_GL[[#This Row],[Account_key]],tbl_COA[Account_key],tbl_COA[SubAccount],,0)</f>
        <v>Inventory</v>
      </c>
      <c r="K14304">
        <f>YEAR(tbl_GL[[#This Row],[Date]])</f>
        <v>2019</v>
      </c>
    </row>
    <row r="14305" spans="1:11" x14ac:dyDescent="0.35">
      <c r="A14305">
        <v>659.1</v>
      </c>
      <c r="B14305" s="24">
        <v>43466</v>
      </c>
      <c r="C14305">
        <v>6</v>
      </c>
      <c r="D14305" s="13">
        <v>210</v>
      </c>
      <c r="E14305" s="13" t="s">
        <v>8</v>
      </c>
      <c r="F14305" s="17">
        <v>1754</v>
      </c>
      <c r="G14305" t="str">
        <f>_xlfn.XLOOKUP(tbl_GL[[#This Row],[Account_key]],tbl_COA[Account_key],tbl_COA[Class],"Not Found")</f>
        <v>Trading account</v>
      </c>
      <c r="H14305" t="str">
        <f>_xlfn.XLOOKUP(tbl_GL[[#This Row],[Account_key]],tbl_COA[Account_key],tbl_COA[SubClass],"Not Found")</f>
        <v>Sales</v>
      </c>
      <c r="I14305" t="str">
        <f>_xlfn.XLOOKUP(tbl_GL[[#This Row],[Account_key]],tbl_COA[Account_key],tbl_COA[SubClass2],"Not Found")</f>
        <v>Sales</v>
      </c>
      <c r="J14305" t="str">
        <f>_xlfn.XLOOKUP(tbl_GL[[#This Row],[Account_key]],tbl_COA[Account_key],tbl_COA[SubAccount],,0)</f>
        <v>Sales</v>
      </c>
      <c r="K14305">
        <f>YEAR(tbl_GL[[#This Row],[Date]])</f>
        <v>2019</v>
      </c>
    </row>
    <row r="14306" spans="1:11" x14ac:dyDescent="0.35">
      <c r="A14306">
        <v>659.2</v>
      </c>
      <c r="B14306" s="24">
        <v>43466</v>
      </c>
      <c r="C14306">
        <v>6</v>
      </c>
      <c r="D14306" s="13">
        <v>30</v>
      </c>
      <c r="E14306" s="13" t="s">
        <v>8</v>
      </c>
      <c r="F14306" s="17">
        <v>1754</v>
      </c>
      <c r="G14306" t="str">
        <f>_xlfn.XLOOKUP(tbl_GL[[#This Row],[Account_key]],tbl_COA[Account_key],tbl_COA[Class],"Not Found")</f>
        <v>Assets</v>
      </c>
      <c r="H14306" t="str">
        <f>_xlfn.XLOOKUP(tbl_GL[[#This Row],[Account_key]],tbl_COA[Account_key],tbl_COA[SubClass],"Not Found")</f>
        <v>Assets</v>
      </c>
      <c r="I14306" t="str">
        <f>_xlfn.XLOOKUP(tbl_GL[[#This Row],[Account_key]],tbl_COA[Account_key],tbl_COA[SubClass2],"Not Found")</f>
        <v>Current Assets</v>
      </c>
      <c r="J14306" t="str">
        <f>_xlfn.XLOOKUP(tbl_GL[[#This Row],[Account_key]],tbl_COA[Account_key],tbl_COA[SubAccount],,0)</f>
        <v>Trade Receivables</v>
      </c>
      <c r="K14306">
        <f>YEAR(tbl_GL[[#This Row],[Date]])</f>
        <v>2019</v>
      </c>
    </row>
    <row r="14307" spans="1:11" x14ac:dyDescent="0.35">
      <c r="A14307">
        <v>660.1</v>
      </c>
      <c r="B14307" s="24">
        <v>43466</v>
      </c>
      <c r="C14307">
        <v>6</v>
      </c>
      <c r="D14307" s="13">
        <v>280</v>
      </c>
      <c r="E14307" s="13" t="s">
        <v>97</v>
      </c>
      <c r="F14307" s="17">
        <v>-2304</v>
      </c>
      <c r="G14307" t="str">
        <f>_xlfn.XLOOKUP(tbl_GL[[#This Row],[Account_key]],tbl_COA[Account_key],tbl_COA[Class],"Not Found")</f>
        <v>Operating account</v>
      </c>
      <c r="H14307" t="str">
        <f>_xlfn.XLOOKUP(tbl_GL[[#This Row],[Account_key]],tbl_COA[Account_key],tbl_COA[SubClass],"Not Found")</f>
        <v>Operating Expenses</v>
      </c>
      <c r="I14307" t="str">
        <f>_xlfn.XLOOKUP(tbl_GL[[#This Row],[Account_key]],tbl_COA[Account_key],tbl_COA[SubClass2],"Not Found")</f>
        <v>Marketing</v>
      </c>
      <c r="J14307" t="str">
        <f>_xlfn.XLOOKUP(tbl_GL[[#This Row],[Account_key]],tbl_COA[Account_key],tbl_COA[SubAccount],,0)</f>
        <v>Advertisements</v>
      </c>
      <c r="K14307">
        <f>YEAR(tbl_GL[[#This Row],[Date]])</f>
        <v>2019</v>
      </c>
    </row>
    <row r="14308" spans="1:11" x14ac:dyDescent="0.35">
      <c r="A14308">
        <v>660.2</v>
      </c>
      <c r="B14308" s="24">
        <v>43466</v>
      </c>
      <c r="C14308">
        <v>6</v>
      </c>
      <c r="D14308" s="13">
        <v>120</v>
      </c>
      <c r="E14308" s="13" t="s">
        <v>97</v>
      </c>
      <c r="F14308" s="17">
        <v>2304</v>
      </c>
      <c r="G14308" t="str">
        <f>_xlfn.XLOOKUP(tbl_GL[[#This Row],[Account_key]],tbl_COA[Account_key],tbl_COA[Class],"Not Found")</f>
        <v>Liabilities and Owners Equity</v>
      </c>
      <c r="H14308" t="str">
        <f>_xlfn.XLOOKUP(tbl_GL[[#This Row],[Account_key]],tbl_COA[Account_key],tbl_COA[SubClass],"Not Found")</f>
        <v>Liabilities</v>
      </c>
      <c r="I14308" t="str">
        <f>_xlfn.XLOOKUP(tbl_GL[[#This Row],[Account_key]],tbl_COA[Account_key],tbl_COA[SubClass2],"Not Found")</f>
        <v>Current Liabilities</v>
      </c>
      <c r="J14308" t="str">
        <f>_xlfn.XLOOKUP(tbl_GL[[#This Row],[Account_key]],tbl_COA[Account_key],tbl_COA[SubAccount],,0)</f>
        <v>Accrued Expenses</v>
      </c>
      <c r="K14308">
        <f>YEAR(tbl_GL[[#This Row],[Date]])</f>
        <v>2019</v>
      </c>
    </row>
    <row r="14309" spans="1:11" x14ac:dyDescent="0.35">
      <c r="A14309">
        <v>661.1</v>
      </c>
      <c r="B14309" s="24">
        <v>43466</v>
      </c>
      <c r="C14309">
        <v>6</v>
      </c>
      <c r="D14309" s="13">
        <v>210</v>
      </c>
      <c r="E14309" s="13" t="s">
        <v>7</v>
      </c>
      <c r="F14309" s="17">
        <v>2539</v>
      </c>
      <c r="G14309" t="str">
        <f>_xlfn.XLOOKUP(tbl_GL[[#This Row],[Account_key]],tbl_COA[Account_key],tbl_COA[Class],"Not Found")</f>
        <v>Trading account</v>
      </c>
      <c r="H14309" t="str">
        <f>_xlfn.XLOOKUP(tbl_GL[[#This Row],[Account_key]],tbl_COA[Account_key],tbl_COA[SubClass],"Not Found")</f>
        <v>Sales</v>
      </c>
      <c r="I14309" t="str">
        <f>_xlfn.XLOOKUP(tbl_GL[[#This Row],[Account_key]],tbl_COA[Account_key],tbl_COA[SubClass2],"Not Found")</f>
        <v>Sales</v>
      </c>
      <c r="J14309" t="str">
        <f>_xlfn.XLOOKUP(tbl_GL[[#This Row],[Account_key]],tbl_COA[Account_key],tbl_COA[SubAccount],,0)</f>
        <v>Sales</v>
      </c>
      <c r="K14309">
        <f>YEAR(tbl_GL[[#This Row],[Date]])</f>
        <v>2019</v>
      </c>
    </row>
    <row r="14310" spans="1:11" x14ac:dyDescent="0.35">
      <c r="A14310">
        <v>661.2</v>
      </c>
      <c r="B14310" s="24">
        <v>43466</v>
      </c>
      <c r="C14310">
        <v>6</v>
      </c>
      <c r="D14310" s="13">
        <v>10</v>
      </c>
      <c r="E14310" s="13" t="s">
        <v>7</v>
      </c>
      <c r="F14310" s="17">
        <v>2539</v>
      </c>
      <c r="G14310" t="str">
        <f>_xlfn.XLOOKUP(tbl_GL[[#This Row],[Account_key]],tbl_COA[Account_key],tbl_COA[Class],"Not Found")</f>
        <v>Assets</v>
      </c>
      <c r="H14310" t="str">
        <f>_xlfn.XLOOKUP(tbl_GL[[#This Row],[Account_key]],tbl_COA[Account_key],tbl_COA[SubClass],"Not Found")</f>
        <v>Assets</v>
      </c>
      <c r="I14310" t="str">
        <f>_xlfn.XLOOKUP(tbl_GL[[#This Row],[Account_key]],tbl_COA[Account_key],tbl_COA[SubClass2],"Not Found")</f>
        <v>Current Assets</v>
      </c>
      <c r="J14310" t="str">
        <f>_xlfn.XLOOKUP(tbl_GL[[#This Row],[Account_key]],tbl_COA[Account_key],tbl_COA[SubAccount],,0)</f>
        <v>Cash at Bank</v>
      </c>
      <c r="K14310">
        <f>YEAR(tbl_GL[[#This Row],[Date]])</f>
        <v>2019</v>
      </c>
    </row>
    <row r="14311" spans="1:11" x14ac:dyDescent="0.35">
      <c r="A14311">
        <v>662.1</v>
      </c>
      <c r="B14311" s="24">
        <v>43466</v>
      </c>
      <c r="C14311">
        <v>6</v>
      </c>
      <c r="D14311" s="13">
        <v>230</v>
      </c>
      <c r="E14311" s="13" t="s">
        <v>4</v>
      </c>
      <c r="F14311" s="17">
        <v>-4234</v>
      </c>
      <c r="G14311" t="str">
        <f>_xlfn.XLOOKUP(tbl_GL[[#This Row],[Account_key]],tbl_COA[Account_key],tbl_COA[Class],"Not Found")</f>
        <v>Trading account</v>
      </c>
      <c r="H14311" t="str">
        <f>_xlfn.XLOOKUP(tbl_GL[[#This Row],[Account_key]],tbl_COA[Account_key],tbl_COA[SubClass],"Not Found")</f>
        <v>Cost of Sales</v>
      </c>
      <c r="I14311" t="str">
        <f>_xlfn.XLOOKUP(tbl_GL[[#This Row],[Account_key]],tbl_COA[Account_key],tbl_COA[SubClass2],"Not Found")</f>
        <v>Cost of Sales</v>
      </c>
      <c r="J14311" t="str">
        <f>_xlfn.XLOOKUP(tbl_GL[[#This Row],[Account_key]],tbl_COA[Account_key],tbl_COA[SubAccount],,0)</f>
        <v>Cost of Sales</v>
      </c>
      <c r="K14311">
        <f>YEAR(tbl_GL[[#This Row],[Date]])</f>
        <v>2019</v>
      </c>
    </row>
    <row r="14312" spans="1:11" x14ac:dyDescent="0.35">
      <c r="A14312">
        <v>662.2</v>
      </c>
      <c r="B14312" s="24">
        <v>43466</v>
      </c>
      <c r="C14312">
        <v>6</v>
      </c>
      <c r="D14312" s="13">
        <v>60</v>
      </c>
      <c r="E14312" s="13" t="s">
        <v>4</v>
      </c>
      <c r="F14312" s="17">
        <v>-4234</v>
      </c>
      <c r="G14312" t="str">
        <f>_xlfn.XLOOKUP(tbl_GL[[#This Row],[Account_key]],tbl_COA[Account_key],tbl_COA[Class],"Not Found")</f>
        <v>Assets</v>
      </c>
      <c r="H14312" t="str">
        <f>_xlfn.XLOOKUP(tbl_GL[[#This Row],[Account_key]],tbl_COA[Account_key],tbl_COA[SubClass],"Not Found")</f>
        <v>Assets</v>
      </c>
      <c r="I14312" t="str">
        <f>_xlfn.XLOOKUP(tbl_GL[[#This Row],[Account_key]],tbl_COA[Account_key],tbl_COA[SubClass2],"Not Found")</f>
        <v>Current Assets</v>
      </c>
      <c r="J14312" t="str">
        <f>_xlfn.XLOOKUP(tbl_GL[[#This Row],[Account_key]],tbl_COA[Account_key],tbl_COA[SubAccount],,0)</f>
        <v>Inventory</v>
      </c>
      <c r="K14312">
        <f>YEAR(tbl_GL[[#This Row],[Date]])</f>
        <v>2019</v>
      </c>
    </row>
    <row r="14313" spans="1:11" x14ac:dyDescent="0.35">
      <c r="A14313">
        <v>663.1</v>
      </c>
      <c r="B14313" s="24">
        <v>43466</v>
      </c>
      <c r="C14313">
        <v>6</v>
      </c>
      <c r="D14313" s="13">
        <v>210</v>
      </c>
      <c r="E14313" s="13" t="s">
        <v>8</v>
      </c>
      <c r="F14313" s="17">
        <v>8669</v>
      </c>
      <c r="G14313" t="str">
        <f>_xlfn.XLOOKUP(tbl_GL[[#This Row],[Account_key]],tbl_COA[Account_key],tbl_COA[Class],"Not Found")</f>
        <v>Trading account</v>
      </c>
      <c r="H14313" t="str">
        <f>_xlfn.XLOOKUP(tbl_GL[[#This Row],[Account_key]],tbl_COA[Account_key],tbl_COA[SubClass],"Not Found")</f>
        <v>Sales</v>
      </c>
      <c r="I14313" t="str">
        <f>_xlfn.XLOOKUP(tbl_GL[[#This Row],[Account_key]],tbl_COA[Account_key],tbl_COA[SubClass2],"Not Found")</f>
        <v>Sales</v>
      </c>
      <c r="J14313" t="str">
        <f>_xlfn.XLOOKUP(tbl_GL[[#This Row],[Account_key]],tbl_COA[Account_key],tbl_COA[SubAccount],,0)</f>
        <v>Sales</v>
      </c>
      <c r="K14313">
        <f>YEAR(tbl_GL[[#This Row],[Date]])</f>
        <v>2019</v>
      </c>
    </row>
    <row r="14314" spans="1:11" x14ac:dyDescent="0.35">
      <c r="A14314">
        <v>663.2</v>
      </c>
      <c r="B14314" s="24">
        <v>43466</v>
      </c>
      <c r="C14314">
        <v>6</v>
      </c>
      <c r="D14314" s="13">
        <v>30</v>
      </c>
      <c r="E14314" s="13" t="s">
        <v>8</v>
      </c>
      <c r="F14314" s="17">
        <v>8669</v>
      </c>
      <c r="G14314" t="str">
        <f>_xlfn.XLOOKUP(tbl_GL[[#This Row],[Account_key]],tbl_COA[Account_key],tbl_COA[Class],"Not Found")</f>
        <v>Assets</v>
      </c>
      <c r="H14314" t="str">
        <f>_xlfn.XLOOKUP(tbl_GL[[#This Row],[Account_key]],tbl_COA[Account_key],tbl_COA[SubClass],"Not Found")</f>
        <v>Assets</v>
      </c>
      <c r="I14314" t="str">
        <f>_xlfn.XLOOKUP(tbl_GL[[#This Row],[Account_key]],tbl_COA[Account_key],tbl_COA[SubClass2],"Not Found")</f>
        <v>Current Assets</v>
      </c>
      <c r="J14314" t="str">
        <f>_xlfn.XLOOKUP(tbl_GL[[#This Row],[Account_key]],tbl_COA[Account_key],tbl_COA[SubAccount],,0)</f>
        <v>Trade Receivables</v>
      </c>
      <c r="K14314">
        <f>YEAR(tbl_GL[[#This Row],[Date]])</f>
        <v>2019</v>
      </c>
    </row>
    <row r="14315" spans="1:11" x14ac:dyDescent="0.35">
      <c r="A14315">
        <v>664.1</v>
      </c>
      <c r="B14315" s="24">
        <v>43466</v>
      </c>
      <c r="C14315">
        <v>6</v>
      </c>
      <c r="D14315" s="13">
        <v>100</v>
      </c>
      <c r="E14315" s="13" t="s">
        <v>103</v>
      </c>
      <c r="F14315" s="17">
        <v>11250</v>
      </c>
      <c r="G14315" t="str">
        <f>_xlfn.XLOOKUP(tbl_GL[[#This Row],[Account_key]],tbl_COA[Account_key],tbl_COA[Class],"Not Found")</f>
        <v>Assets</v>
      </c>
      <c r="H14315" t="str">
        <f>_xlfn.XLOOKUP(tbl_GL[[#This Row],[Account_key]],tbl_COA[Account_key],tbl_COA[SubClass],"Not Found")</f>
        <v>Assets</v>
      </c>
      <c r="I14315" t="str">
        <f>_xlfn.XLOOKUP(tbl_GL[[#This Row],[Account_key]],tbl_COA[Account_key],tbl_COA[SubClass2],"Not Found")</f>
        <v>Non-Current Assets</v>
      </c>
      <c r="J14315" t="str">
        <f>_xlfn.XLOOKUP(tbl_GL[[#This Row],[Account_key]],tbl_COA[Account_key],tbl_COA[SubAccount],,0)</f>
        <v>Patents and trademarks</v>
      </c>
      <c r="K14315">
        <f>YEAR(tbl_GL[[#This Row],[Date]])</f>
        <v>2019</v>
      </c>
    </row>
    <row r="14316" spans="1:11" x14ac:dyDescent="0.35">
      <c r="A14316">
        <v>664.2</v>
      </c>
      <c r="B14316" s="24">
        <v>43466</v>
      </c>
      <c r="C14316">
        <v>6</v>
      </c>
      <c r="D14316" s="13">
        <v>160</v>
      </c>
      <c r="E14316" s="13" t="s">
        <v>103</v>
      </c>
      <c r="F14316" s="17">
        <v>11250</v>
      </c>
      <c r="G14316" t="str">
        <f>_xlfn.XLOOKUP(tbl_GL[[#This Row],[Account_key]],tbl_COA[Account_key],tbl_COA[Class],"Not Found")</f>
        <v>Liabilities and Owners Equity</v>
      </c>
      <c r="H14316" t="str">
        <f>_xlfn.XLOOKUP(tbl_GL[[#This Row],[Account_key]],tbl_COA[Account_key],tbl_COA[SubClass],"Not Found")</f>
        <v>Liabilities</v>
      </c>
      <c r="I14316" t="str">
        <f>_xlfn.XLOOKUP(tbl_GL[[#This Row],[Account_key]],tbl_COA[Account_key],tbl_COA[SubClass2],"Not Found")</f>
        <v>Long Term Liabilities</v>
      </c>
      <c r="J14316" t="str">
        <f>_xlfn.XLOOKUP(tbl_GL[[#This Row],[Account_key]],tbl_COA[Account_key],tbl_COA[SubAccount],,0)</f>
        <v>Long Term Obligations</v>
      </c>
      <c r="K14316">
        <f>YEAR(tbl_GL[[#This Row],[Date]])</f>
        <v>2019</v>
      </c>
    </row>
    <row r="14317" spans="1:11" x14ac:dyDescent="0.35">
      <c r="A14317">
        <v>665.1</v>
      </c>
      <c r="B14317" s="24">
        <v>43466</v>
      </c>
      <c r="C14317">
        <v>6</v>
      </c>
      <c r="D14317" s="13">
        <v>20</v>
      </c>
      <c r="E14317" s="13" t="s">
        <v>124</v>
      </c>
      <c r="F14317" s="17">
        <v>15000</v>
      </c>
      <c r="G14317" t="str">
        <f>_xlfn.XLOOKUP(tbl_GL[[#This Row],[Account_key]],tbl_COA[Account_key],tbl_COA[Class],"Not Found")</f>
        <v>Assets</v>
      </c>
      <c r="H14317" t="str">
        <f>_xlfn.XLOOKUP(tbl_GL[[#This Row],[Account_key]],tbl_COA[Account_key],tbl_COA[SubClass],"Not Found")</f>
        <v>Assets</v>
      </c>
      <c r="I14317" t="str">
        <f>_xlfn.XLOOKUP(tbl_GL[[#This Row],[Account_key]],tbl_COA[Account_key],tbl_COA[SubClass2],"Not Found")</f>
        <v>Current Assets</v>
      </c>
      <c r="J14317" t="str">
        <f>_xlfn.XLOOKUP(tbl_GL[[#This Row],[Account_key]],tbl_COA[Account_key],tbl_COA[SubAccount],,0)</f>
        <v>Cash in hand</v>
      </c>
      <c r="K14317">
        <f>YEAR(tbl_GL[[#This Row],[Date]])</f>
        <v>2019</v>
      </c>
    </row>
    <row r="14318" spans="1:11" x14ac:dyDescent="0.35">
      <c r="A14318">
        <v>665.2</v>
      </c>
      <c r="B14318" s="24">
        <v>43466</v>
      </c>
      <c r="C14318">
        <v>6</v>
      </c>
      <c r="D14318" s="13">
        <v>10</v>
      </c>
      <c r="E14318" s="13" t="s">
        <v>124</v>
      </c>
      <c r="F14318" s="17">
        <v>-15000</v>
      </c>
      <c r="G14318" t="str">
        <f>_xlfn.XLOOKUP(tbl_GL[[#This Row],[Account_key]],tbl_COA[Account_key],tbl_COA[Class],"Not Found")</f>
        <v>Assets</v>
      </c>
      <c r="H14318" t="str">
        <f>_xlfn.XLOOKUP(tbl_GL[[#This Row],[Account_key]],tbl_COA[Account_key],tbl_COA[SubClass],"Not Found")</f>
        <v>Assets</v>
      </c>
      <c r="I14318" t="str">
        <f>_xlfn.XLOOKUP(tbl_GL[[#This Row],[Account_key]],tbl_COA[Account_key],tbl_COA[SubClass2],"Not Found")</f>
        <v>Current Assets</v>
      </c>
      <c r="J14318" t="str">
        <f>_xlfn.XLOOKUP(tbl_GL[[#This Row],[Account_key]],tbl_COA[Account_key],tbl_COA[SubAccount],,0)</f>
        <v>Cash at Bank</v>
      </c>
      <c r="K14318">
        <f>YEAR(tbl_GL[[#This Row],[Date]])</f>
        <v>2019</v>
      </c>
    </row>
    <row r="14319" spans="1:11" x14ac:dyDescent="0.35">
      <c r="A14319">
        <v>666.1</v>
      </c>
      <c r="B14319" s="24">
        <v>43466</v>
      </c>
      <c r="C14319">
        <v>6</v>
      </c>
      <c r="D14319" s="13">
        <v>60</v>
      </c>
      <c r="E14319" s="13" t="s">
        <v>84</v>
      </c>
      <c r="F14319" s="17">
        <v>23400</v>
      </c>
      <c r="G14319" t="str">
        <f>_xlfn.XLOOKUP(tbl_GL[[#This Row],[Account_key]],tbl_COA[Account_key],tbl_COA[Class],"Not Found")</f>
        <v>Assets</v>
      </c>
      <c r="H14319" t="str">
        <f>_xlfn.XLOOKUP(tbl_GL[[#This Row],[Account_key]],tbl_COA[Account_key],tbl_COA[SubClass],"Not Found")</f>
        <v>Assets</v>
      </c>
      <c r="I14319" t="str">
        <f>_xlfn.XLOOKUP(tbl_GL[[#This Row],[Account_key]],tbl_COA[Account_key],tbl_COA[SubClass2],"Not Found")</f>
        <v>Current Assets</v>
      </c>
      <c r="J14319" t="str">
        <f>_xlfn.XLOOKUP(tbl_GL[[#This Row],[Account_key]],tbl_COA[Account_key],tbl_COA[SubAccount],,0)</f>
        <v>Inventory</v>
      </c>
      <c r="K14319">
        <f>YEAR(tbl_GL[[#This Row],[Date]])</f>
        <v>2019</v>
      </c>
    </row>
    <row r="14320" spans="1:11" x14ac:dyDescent="0.35">
      <c r="A14320">
        <v>666.2</v>
      </c>
      <c r="B14320" s="24">
        <v>43466</v>
      </c>
      <c r="C14320">
        <v>6</v>
      </c>
      <c r="D14320" s="13">
        <v>110</v>
      </c>
      <c r="E14320" s="13" t="s">
        <v>84</v>
      </c>
      <c r="F14320" s="17">
        <v>23400</v>
      </c>
      <c r="G14320" t="str">
        <f>_xlfn.XLOOKUP(tbl_GL[[#This Row],[Account_key]],tbl_COA[Account_key],tbl_COA[Class],"Not Found")</f>
        <v>Liabilities and Owners Equity</v>
      </c>
      <c r="H14320" t="str">
        <f>_xlfn.XLOOKUP(tbl_GL[[#This Row],[Account_key]],tbl_COA[Account_key],tbl_COA[SubClass],"Not Found")</f>
        <v>Liabilities</v>
      </c>
      <c r="I14320" t="str">
        <f>_xlfn.XLOOKUP(tbl_GL[[#This Row],[Account_key]],tbl_COA[Account_key],tbl_COA[SubClass2],"Not Found")</f>
        <v>Current Liabilities</v>
      </c>
      <c r="J14320" t="str">
        <f>_xlfn.XLOOKUP(tbl_GL[[#This Row],[Account_key]],tbl_COA[Account_key],tbl_COA[SubAccount],,0)</f>
        <v>Trade Payables</v>
      </c>
      <c r="K14320">
        <f>YEAR(tbl_GL[[#This Row],[Date]])</f>
        <v>2019</v>
      </c>
    </row>
    <row r="14321" spans="1:11" x14ac:dyDescent="0.35">
      <c r="A14321">
        <v>667.1</v>
      </c>
      <c r="B14321" s="24">
        <v>43466</v>
      </c>
      <c r="C14321">
        <v>6</v>
      </c>
      <c r="D14321" s="13">
        <v>90</v>
      </c>
      <c r="E14321" s="13" t="s">
        <v>102</v>
      </c>
      <c r="F14321" s="17">
        <v>294000</v>
      </c>
      <c r="G14321" t="str">
        <f>_xlfn.XLOOKUP(tbl_GL[[#This Row],[Account_key]],tbl_COA[Account_key],tbl_COA[Class],"Not Found")</f>
        <v>Assets</v>
      </c>
      <c r="H14321" t="str">
        <f>_xlfn.XLOOKUP(tbl_GL[[#This Row],[Account_key]],tbl_COA[Account_key],tbl_COA[SubClass],"Not Found")</f>
        <v>Assets</v>
      </c>
      <c r="I14321" t="str">
        <f>_xlfn.XLOOKUP(tbl_GL[[#This Row],[Account_key]],tbl_COA[Account_key],tbl_COA[SubClass2],"Not Found")</f>
        <v>Non-Current Assets</v>
      </c>
      <c r="J14321" t="str">
        <f>_xlfn.XLOOKUP(tbl_GL[[#This Row],[Account_key]],tbl_COA[Account_key],tbl_COA[SubAccount],,0)</f>
        <v>Office Furniture &amp; Equipment</v>
      </c>
      <c r="K14321">
        <f>YEAR(tbl_GL[[#This Row],[Date]])</f>
        <v>2019</v>
      </c>
    </row>
    <row r="14322" spans="1:11" x14ac:dyDescent="0.35">
      <c r="A14322">
        <v>667.2</v>
      </c>
      <c r="B14322" s="24">
        <v>43466</v>
      </c>
      <c r="C14322">
        <v>6</v>
      </c>
      <c r="D14322" s="13">
        <v>10</v>
      </c>
      <c r="E14322" s="13" t="s">
        <v>102</v>
      </c>
      <c r="F14322" s="17">
        <v>-294000</v>
      </c>
      <c r="G14322" t="str">
        <f>_xlfn.XLOOKUP(tbl_GL[[#This Row],[Account_key]],tbl_COA[Account_key],tbl_COA[Class],"Not Found")</f>
        <v>Assets</v>
      </c>
      <c r="H14322" t="str">
        <f>_xlfn.XLOOKUP(tbl_GL[[#This Row],[Account_key]],tbl_COA[Account_key],tbl_COA[SubClass],"Not Found")</f>
        <v>Assets</v>
      </c>
      <c r="I14322" t="str">
        <f>_xlfn.XLOOKUP(tbl_GL[[#This Row],[Account_key]],tbl_COA[Account_key],tbl_COA[SubClass2],"Not Found")</f>
        <v>Current Assets</v>
      </c>
      <c r="J14322" t="str">
        <f>_xlfn.XLOOKUP(tbl_GL[[#This Row],[Account_key]],tbl_COA[Account_key],tbl_COA[SubAccount],,0)</f>
        <v>Cash at Bank</v>
      </c>
      <c r="K14322">
        <f>YEAR(tbl_GL[[#This Row],[Date]])</f>
        <v>2019</v>
      </c>
    </row>
    <row r="14323" spans="1:11" x14ac:dyDescent="0.35">
      <c r="A14323">
        <v>668.1</v>
      </c>
      <c r="B14323" s="24">
        <v>43466</v>
      </c>
      <c r="C14323">
        <v>6</v>
      </c>
      <c r="D14323" s="13">
        <v>10</v>
      </c>
      <c r="E14323" s="13" t="s">
        <v>106</v>
      </c>
      <c r="F14323" s="17">
        <v>520000</v>
      </c>
      <c r="G14323" t="str">
        <f>_xlfn.XLOOKUP(tbl_GL[[#This Row],[Account_key]],tbl_COA[Account_key],tbl_COA[Class],"Not Found")</f>
        <v>Assets</v>
      </c>
      <c r="H14323" t="str">
        <f>_xlfn.XLOOKUP(tbl_GL[[#This Row],[Account_key]],tbl_COA[Account_key],tbl_COA[SubClass],"Not Found")</f>
        <v>Assets</v>
      </c>
      <c r="I14323" t="str">
        <f>_xlfn.XLOOKUP(tbl_GL[[#This Row],[Account_key]],tbl_COA[Account_key],tbl_COA[SubClass2],"Not Found")</f>
        <v>Current Assets</v>
      </c>
      <c r="J14323" t="str">
        <f>_xlfn.XLOOKUP(tbl_GL[[#This Row],[Account_key]],tbl_COA[Account_key],tbl_COA[SubAccount],,0)</f>
        <v>Cash at Bank</v>
      </c>
      <c r="K14323">
        <f>YEAR(tbl_GL[[#This Row],[Date]])</f>
        <v>2019</v>
      </c>
    </row>
    <row r="14324" spans="1:11" x14ac:dyDescent="0.35">
      <c r="A14324">
        <v>668.2</v>
      </c>
      <c r="B14324" s="24">
        <v>43466</v>
      </c>
      <c r="C14324">
        <v>6</v>
      </c>
      <c r="D14324" s="13">
        <v>180</v>
      </c>
      <c r="E14324" s="13" t="s">
        <v>106</v>
      </c>
      <c r="F14324" s="17">
        <v>520000</v>
      </c>
      <c r="G14324" t="str">
        <f>_xlfn.XLOOKUP(tbl_GL[[#This Row],[Account_key]],tbl_COA[Account_key],tbl_COA[Class],"Not Found")</f>
        <v>Liabilities and Owners Equity</v>
      </c>
      <c r="H14324" t="str">
        <f>_xlfn.XLOOKUP(tbl_GL[[#This Row],[Account_key]],tbl_COA[Account_key],tbl_COA[SubClass],"Not Found")</f>
        <v>Owners Equity</v>
      </c>
      <c r="I14324" t="str">
        <f>_xlfn.XLOOKUP(tbl_GL[[#This Row],[Account_key]],tbl_COA[Account_key],tbl_COA[SubClass2],"Not Found")</f>
        <v>Share Capital</v>
      </c>
      <c r="J14324" t="str">
        <f>_xlfn.XLOOKUP(tbl_GL[[#This Row],[Account_key]],tbl_COA[Account_key],tbl_COA[SubAccount],,0)</f>
        <v>Share Capital</v>
      </c>
      <c r="K14324">
        <f>YEAR(tbl_GL[[#This Row],[Date]])</f>
        <v>2019</v>
      </c>
    </row>
    <row r="14325" spans="1:11" x14ac:dyDescent="0.35">
      <c r="A14325">
        <v>669.1</v>
      </c>
      <c r="B14325" s="24">
        <v>43467</v>
      </c>
      <c r="C14325">
        <v>6</v>
      </c>
      <c r="D14325" s="13">
        <v>10</v>
      </c>
      <c r="E14325" s="13" t="s">
        <v>98</v>
      </c>
      <c r="F14325" s="17">
        <v>-1196</v>
      </c>
      <c r="G14325" t="str">
        <f>_xlfn.XLOOKUP(tbl_GL[[#This Row],[Account_key]],tbl_COA[Account_key],tbl_COA[Class],"Not Found")</f>
        <v>Assets</v>
      </c>
      <c r="H14325" t="str">
        <f>_xlfn.XLOOKUP(tbl_GL[[#This Row],[Account_key]],tbl_COA[Account_key],tbl_COA[SubClass],"Not Found")</f>
        <v>Assets</v>
      </c>
      <c r="I14325" t="str">
        <f>_xlfn.XLOOKUP(tbl_GL[[#This Row],[Account_key]],tbl_COA[Account_key],tbl_COA[SubClass2],"Not Found")</f>
        <v>Current Assets</v>
      </c>
      <c r="J14325" t="str">
        <f>_xlfn.XLOOKUP(tbl_GL[[#This Row],[Account_key]],tbl_COA[Account_key],tbl_COA[SubAccount],,0)</f>
        <v>Cash at Bank</v>
      </c>
      <c r="K14325">
        <f>YEAR(tbl_GL[[#This Row],[Date]])</f>
        <v>2019</v>
      </c>
    </row>
    <row r="14326" spans="1:11" x14ac:dyDescent="0.35">
      <c r="A14326">
        <v>669.2</v>
      </c>
      <c r="B14326" s="24">
        <v>43467</v>
      </c>
      <c r="C14326">
        <v>6</v>
      </c>
      <c r="D14326" s="13">
        <v>120</v>
      </c>
      <c r="E14326" s="13" t="s">
        <v>98</v>
      </c>
      <c r="F14326" s="17">
        <v>-1196</v>
      </c>
      <c r="G14326" t="str">
        <f>_xlfn.XLOOKUP(tbl_GL[[#This Row],[Account_key]],tbl_COA[Account_key],tbl_COA[Class],"Not Found")</f>
        <v>Liabilities and Owners Equity</v>
      </c>
      <c r="H14326" t="str">
        <f>_xlfn.XLOOKUP(tbl_GL[[#This Row],[Account_key]],tbl_COA[Account_key],tbl_COA[SubClass],"Not Found")</f>
        <v>Liabilities</v>
      </c>
      <c r="I14326" t="str">
        <f>_xlfn.XLOOKUP(tbl_GL[[#This Row],[Account_key]],tbl_COA[Account_key],tbl_COA[SubClass2],"Not Found")</f>
        <v>Current Liabilities</v>
      </c>
      <c r="J14326" t="str">
        <f>_xlfn.XLOOKUP(tbl_GL[[#This Row],[Account_key]],tbl_COA[Account_key],tbl_COA[SubAccount],,0)</f>
        <v>Accrued Expenses</v>
      </c>
      <c r="K14326">
        <f>YEAR(tbl_GL[[#This Row],[Date]])</f>
        <v>2019</v>
      </c>
    </row>
    <row r="14327" spans="1:11" x14ac:dyDescent="0.35">
      <c r="A14327">
        <v>670.1</v>
      </c>
      <c r="B14327" s="24">
        <v>43468</v>
      </c>
      <c r="C14327">
        <v>6</v>
      </c>
      <c r="D14327" s="13">
        <v>310</v>
      </c>
      <c r="E14327" s="13" t="s">
        <v>99</v>
      </c>
      <c r="F14327" s="17">
        <v>-57</v>
      </c>
      <c r="G14327" t="str">
        <f>_xlfn.XLOOKUP(tbl_GL[[#This Row],[Account_key]],tbl_COA[Account_key],tbl_COA[Class],"Not Found")</f>
        <v>Operating account</v>
      </c>
      <c r="H14327" t="str">
        <f>_xlfn.XLOOKUP(tbl_GL[[#This Row],[Account_key]],tbl_COA[Account_key],tbl_COA[SubClass],"Not Found")</f>
        <v>Operating Expenses</v>
      </c>
      <c r="I14327" t="str">
        <f>_xlfn.XLOOKUP(tbl_GL[[#This Row],[Account_key]],tbl_COA[Account_key],tbl_COA[SubClass2],"Not Found")</f>
        <v>Administration</v>
      </c>
      <c r="J14327" t="str">
        <f>_xlfn.XLOOKUP(tbl_GL[[#This Row],[Account_key]],tbl_COA[Account_key],tbl_COA[SubAccount],,0)</f>
        <v>Office Supplies</v>
      </c>
      <c r="K14327">
        <f>YEAR(tbl_GL[[#This Row],[Date]])</f>
        <v>2019</v>
      </c>
    </row>
    <row r="14328" spans="1:11" x14ac:dyDescent="0.35">
      <c r="A14328">
        <v>670.2</v>
      </c>
      <c r="B14328" s="24">
        <v>43468</v>
      </c>
      <c r="C14328">
        <v>6</v>
      </c>
      <c r="D14328" s="13">
        <v>20</v>
      </c>
      <c r="E14328" s="13" t="s">
        <v>99</v>
      </c>
      <c r="F14328" s="17">
        <v>-57</v>
      </c>
      <c r="G14328" t="str">
        <f>_xlfn.XLOOKUP(tbl_GL[[#This Row],[Account_key]],tbl_COA[Account_key],tbl_COA[Class],"Not Found")</f>
        <v>Assets</v>
      </c>
      <c r="H14328" t="str">
        <f>_xlfn.XLOOKUP(tbl_GL[[#This Row],[Account_key]],tbl_COA[Account_key],tbl_COA[SubClass],"Not Found")</f>
        <v>Assets</v>
      </c>
      <c r="I14328" t="str">
        <f>_xlfn.XLOOKUP(tbl_GL[[#This Row],[Account_key]],tbl_COA[Account_key],tbl_COA[SubClass2],"Not Found")</f>
        <v>Current Assets</v>
      </c>
      <c r="J14328" t="str">
        <f>_xlfn.XLOOKUP(tbl_GL[[#This Row],[Account_key]],tbl_COA[Account_key],tbl_COA[SubAccount],,0)</f>
        <v>Cash in hand</v>
      </c>
      <c r="K14328">
        <f>YEAR(tbl_GL[[#This Row],[Date]])</f>
        <v>2019</v>
      </c>
    </row>
    <row r="14329" spans="1:11" x14ac:dyDescent="0.35">
      <c r="A14329">
        <v>671.1</v>
      </c>
      <c r="B14329" s="24">
        <v>43468</v>
      </c>
      <c r="C14329">
        <v>6</v>
      </c>
      <c r="D14329" s="13">
        <v>30</v>
      </c>
      <c r="E14329" s="13" t="s">
        <v>80</v>
      </c>
      <c r="F14329" s="17">
        <v>-9419</v>
      </c>
      <c r="G14329" t="str">
        <f>_xlfn.XLOOKUP(tbl_GL[[#This Row],[Account_key]],tbl_COA[Account_key],tbl_COA[Class],"Not Found")</f>
        <v>Assets</v>
      </c>
      <c r="H14329" t="str">
        <f>_xlfn.XLOOKUP(tbl_GL[[#This Row],[Account_key]],tbl_COA[Account_key],tbl_COA[SubClass],"Not Found")</f>
        <v>Assets</v>
      </c>
      <c r="I14329" t="str">
        <f>_xlfn.XLOOKUP(tbl_GL[[#This Row],[Account_key]],tbl_COA[Account_key],tbl_COA[SubClass2],"Not Found")</f>
        <v>Current Assets</v>
      </c>
      <c r="J14329" t="str">
        <f>_xlfn.XLOOKUP(tbl_GL[[#This Row],[Account_key]],tbl_COA[Account_key],tbl_COA[SubAccount],,0)</f>
        <v>Trade Receivables</v>
      </c>
      <c r="K14329">
        <f>YEAR(tbl_GL[[#This Row],[Date]])</f>
        <v>2019</v>
      </c>
    </row>
    <row r="14330" spans="1:11" x14ac:dyDescent="0.35">
      <c r="A14330">
        <v>671.2</v>
      </c>
      <c r="B14330" s="24">
        <v>43468</v>
      </c>
      <c r="C14330">
        <v>6</v>
      </c>
      <c r="D14330" s="13">
        <v>10</v>
      </c>
      <c r="E14330" s="13" t="s">
        <v>80</v>
      </c>
      <c r="F14330" s="17">
        <v>9419</v>
      </c>
      <c r="G14330" t="str">
        <f>_xlfn.XLOOKUP(tbl_GL[[#This Row],[Account_key]],tbl_COA[Account_key],tbl_COA[Class],"Not Found")</f>
        <v>Assets</v>
      </c>
      <c r="H14330" t="str">
        <f>_xlfn.XLOOKUP(tbl_GL[[#This Row],[Account_key]],tbl_COA[Account_key],tbl_COA[SubClass],"Not Found")</f>
        <v>Assets</v>
      </c>
      <c r="I14330" t="str">
        <f>_xlfn.XLOOKUP(tbl_GL[[#This Row],[Account_key]],tbl_COA[Account_key],tbl_COA[SubClass2],"Not Found")</f>
        <v>Current Assets</v>
      </c>
      <c r="J14330" t="str">
        <f>_xlfn.XLOOKUP(tbl_GL[[#This Row],[Account_key]],tbl_COA[Account_key],tbl_COA[SubAccount],,0)</f>
        <v>Cash at Bank</v>
      </c>
      <c r="K14330">
        <f>YEAR(tbl_GL[[#This Row],[Date]])</f>
        <v>2019</v>
      </c>
    </row>
    <row r="14331" spans="1:11" x14ac:dyDescent="0.35">
      <c r="A14331">
        <v>672.1</v>
      </c>
      <c r="B14331" s="24">
        <v>43469</v>
      </c>
      <c r="C14331">
        <v>6</v>
      </c>
      <c r="D14331" s="13">
        <v>10</v>
      </c>
      <c r="E14331" s="13" t="s">
        <v>98</v>
      </c>
      <c r="F14331" s="17">
        <v>-772</v>
      </c>
      <c r="G14331" t="str">
        <f>_xlfn.XLOOKUP(tbl_GL[[#This Row],[Account_key]],tbl_COA[Account_key],tbl_COA[Class],"Not Found")</f>
        <v>Assets</v>
      </c>
      <c r="H14331" t="str">
        <f>_xlfn.XLOOKUP(tbl_GL[[#This Row],[Account_key]],tbl_COA[Account_key],tbl_COA[SubClass],"Not Found")</f>
        <v>Assets</v>
      </c>
      <c r="I14331" t="str">
        <f>_xlfn.XLOOKUP(tbl_GL[[#This Row],[Account_key]],tbl_COA[Account_key],tbl_COA[SubClass2],"Not Found")</f>
        <v>Current Assets</v>
      </c>
      <c r="J14331" t="str">
        <f>_xlfn.XLOOKUP(tbl_GL[[#This Row],[Account_key]],tbl_COA[Account_key],tbl_COA[SubAccount],,0)</f>
        <v>Cash at Bank</v>
      </c>
      <c r="K14331">
        <f>YEAR(tbl_GL[[#This Row],[Date]])</f>
        <v>2019</v>
      </c>
    </row>
    <row r="14332" spans="1:11" x14ac:dyDescent="0.35">
      <c r="A14332">
        <v>672.2</v>
      </c>
      <c r="B14332" s="24">
        <v>43469</v>
      </c>
      <c r="C14332">
        <v>6</v>
      </c>
      <c r="D14332" s="13">
        <v>120</v>
      </c>
      <c r="E14332" s="13" t="s">
        <v>98</v>
      </c>
      <c r="F14332" s="17">
        <v>-772</v>
      </c>
      <c r="G14332" t="str">
        <f>_xlfn.XLOOKUP(tbl_GL[[#This Row],[Account_key]],tbl_COA[Account_key],tbl_COA[Class],"Not Found")</f>
        <v>Liabilities and Owners Equity</v>
      </c>
      <c r="H14332" t="str">
        <f>_xlfn.XLOOKUP(tbl_GL[[#This Row],[Account_key]],tbl_COA[Account_key],tbl_COA[SubClass],"Not Found")</f>
        <v>Liabilities</v>
      </c>
      <c r="I14332" t="str">
        <f>_xlfn.XLOOKUP(tbl_GL[[#This Row],[Account_key]],tbl_COA[Account_key],tbl_COA[SubClass2],"Not Found")</f>
        <v>Current Liabilities</v>
      </c>
      <c r="J14332" t="str">
        <f>_xlfn.XLOOKUP(tbl_GL[[#This Row],[Account_key]],tbl_COA[Account_key],tbl_COA[SubAccount],,0)</f>
        <v>Accrued Expenses</v>
      </c>
      <c r="K14332">
        <f>YEAR(tbl_GL[[#This Row],[Date]])</f>
        <v>2019</v>
      </c>
    </row>
    <row r="14333" spans="1:11" x14ac:dyDescent="0.35">
      <c r="A14333">
        <v>673.1</v>
      </c>
      <c r="B14333" s="24">
        <v>43470</v>
      </c>
      <c r="C14333">
        <v>6</v>
      </c>
      <c r="D14333" s="13">
        <v>230</v>
      </c>
      <c r="E14333" s="13" t="s">
        <v>4</v>
      </c>
      <c r="F14333" s="17">
        <v>-383</v>
      </c>
      <c r="G14333" t="str">
        <f>_xlfn.XLOOKUP(tbl_GL[[#This Row],[Account_key]],tbl_COA[Account_key],tbl_COA[Class],"Not Found")</f>
        <v>Trading account</v>
      </c>
      <c r="H14333" t="str">
        <f>_xlfn.XLOOKUP(tbl_GL[[#This Row],[Account_key]],tbl_COA[Account_key],tbl_COA[SubClass],"Not Found")</f>
        <v>Cost of Sales</v>
      </c>
      <c r="I14333" t="str">
        <f>_xlfn.XLOOKUP(tbl_GL[[#This Row],[Account_key]],tbl_COA[Account_key],tbl_COA[SubClass2],"Not Found")</f>
        <v>Cost of Sales</v>
      </c>
      <c r="J14333" t="str">
        <f>_xlfn.XLOOKUP(tbl_GL[[#This Row],[Account_key]],tbl_COA[Account_key],tbl_COA[SubAccount],,0)</f>
        <v>Cost of Sales</v>
      </c>
      <c r="K14333">
        <f>YEAR(tbl_GL[[#This Row],[Date]])</f>
        <v>2019</v>
      </c>
    </row>
    <row r="14334" spans="1:11" x14ac:dyDescent="0.35">
      <c r="A14334">
        <v>673.2</v>
      </c>
      <c r="B14334" s="24">
        <v>43470</v>
      </c>
      <c r="C14334">
        <v>6</v>
      </c>
      <c r="D14334" s="13">
        <v>60</v>
      </c>
      <c r="E14334" s="13" t="s">
        <v>4</v>
      </c>
      <c r="F14334" s="17">
        <v>-383</v>
      </c>
      <c r="G14334" t="str">
        <f>_xlfn.XLOOKUP(tbl_GL[[#This Row],[Account_key]],tbl_COA[Account_key],tbl_COA[Class],"Not Found")</f>
        <v>Assets</v>
      </c>
      <c r="H14334" t="str">
        <f>_xlfn.XLOOKUP(tbl_GL[[#This Row],[Account_key]],tbl_COA[Account_key],tbl_COA[SubClass],"Not Found")</f>
        <v>Assets</v>
      </c>
      <c r="I14334" t="str">
        <f>_xlfn.XLOOKUP(tbl_GL[[#This Row],[Account_key]],tbl_COA[Account_key],tbl_COA[SubClass2],"Not Found")</f>
        <v>Current Assets</v>
      </c>
      <c r="J14334" t="str">
        <f>_xlfn.XLOOKUP(tbl_GL[[#This Row],[Account_key]],tbl_COA[Account_key],tbl_COA[SubAccount],,0)</f>
        <v>Inventory</v>
      </c>
      <c r="K14334">
        <f>YEAR(tbl_GL[[#This Row],[Date]])</f>
        <v>2019</v>
      </c>
    </row>
    <row r="14335" spans="1:11" x14ac:dyDescent="0.35">
      <c r="A14335">
        <v>674.1</v>
      </c>
      <c r="B14335" s="24">
        <v>43470</v>
      </c>
      <c r="C14335">
        <v>6</v>
      </c>
      <c r="D14335" s="13">
        <v>210</v>
      </c>
      <c r="E14335" s="13" t="s">
        <v>8</v>
      </c>
      <c r="F14335" s="17">
        <v>784</v>
      </c>
      <c r="G14335" t="str">
        <f>_xlfn.XLOOKUP(tbl_GL[[#This Row],[Account_key]],tbl_COA[Account_key],tbl_COA[Class],"Not Found")</f>
        <v>Trading account</v>
      </c>
      <c r="H14335" t="str">
        <f>_xlfn.XLOOKUP(tbl_GL[[#This Row],[Account_key]],tbl_COA[Account_key],tbl_COA[SubClass],"Not Found")</f>
        <v>Sales</v>
      </c>
      <c r="I14335" t="str">
        <f>_xlfn.XLOOKUP(tbl_GL[[#This Row],[Account_key]],tbl_COA[Account_key],tbl_COA[SubClass2],"Not Found")</f>
        <v>Sales</v>
      </c>
      <c r="J14335" t="str">
        <f>_xlfn.XLOOKUP(tbl_GL[[#This Row],[Account_key]],tbl_COA[Account_key],tbl_COA[SubAccount],,0)</f>
        <v>Sales</v>
      </c>
      <c r="K14335">
        <f>YEAR(tbl_GL[[#This Row],[Date]])</f>
        <v>2019</v>
      </c>
    </row>
    <row r="14336" spans="1:11" x14ac:dyDescent="0.35">
      <c r="A14336">
        <v>674.2</v>
      </c>
      <c r="B14336" s="24">
        <v>43470</v>
      </c>
      <c r="C14336">
        <v>6</v>
      </c>
      <c r="D14336" s="13">
        <v>30</v>
      </c>
      <c r="E14336" s="13" t="s">
        <v>8</v>
      </c>
      <c r="F14336" s="17">
        <v>784</v>
      </c>
      <c r="G14336" t="str">
        <f>_xlfn.XLOOKUP(tbl_GL[[#This Row],[Account_key]],tbl_COA[Account_key],tbl_COA[Class],"Not Found")</f>
        <v>Assets</v>
      </c>
      <c r="H14336" t="str">
        <f>_xlfn.XLOOKUP(tbl_GL[[#This Row],[Account_key]],tbl_COA[Account_key],tbl_COA[SubClass],"Not Found")</f>
        <v>Assets</v>
      </c>
      <c r="I14336" t="str">
        <f>_xlfn.XLOOKUP(tbl_GL[[#This Row],[Account_key]],tbl_COA[Account_key],tbl_COA[SubClass2],"Not Found")</f>
        <v>Current Assets</v>
      </c>
      <c r="J14336" t="str">
        <f>_xlfn.XLOOKUP(tbl_GL[[#This Row],[Account_key]],tbl_COA[Account_key],tbl_COA[SubAccount],,0)</f>
        <v>Trade Receivables</v>
      </c>
      <c r="K14336">
        <f>YEAR(tbl_GL[[#This Row],[Date]])</f>
        <v>2019</v>
      </c>
    </row>
    <row r="14337" spans="1:11" x14ac:dyDescent="0.35">
      <c r="A14337">
        <v>675.1</v>
      </c>
      <c r="B14337" s="24">
        <v>43470</v>
      </c>
      <c r="C14337">
        <v>6</v>
      </c>
      <c r="D14337" s="13">
        <v>10</v>
      </c>
      <c r="E14337" s="13" t="s">
        <v>98</v>
      </c>
      <c r="F14337" s="17">
        <v>-1147</v>
      </c>
      <c r="G14337" t="str">
        <f>_xlfn.XLOOKUP(tbl_GL[[#This Row],[Account_key]],tbl_COA[Account_key],tbl_COA[Class],"Not Found")</f>
        <v>Assets</v>
      </c>
      <c r="H14337" t="str">
        <f>_xlfn.XLOOKUP(tbl_GL[[#This Row],[Account_key]],tbl_COA[Account_key],tbl_COA[SubClass],"Not Found")</f>
        <v>Assets</v>
      </c>
      <c r="I14337" t="str">
        <f>_xlfn.XLOOKUP(tbl_GL[[#This Row],[Account_key]],tbl_COA[Account_key],tbl_COA[SubClass2],"Not Found")</f>
        <v>Current Assets</v>
      </c>
      <c r="J14337" t="str">
        <f>_xlfn.XLOOKUP(tbl_GL[[#This Row],[Account_key]],tbl_COA[Account_key],tbl_COA[SubAccount],,0)</f>
        <v>Cash at Bank</v>
      </c>
      <c r="K14337">
        <f>YEAR(tbl_GL[[#This Row],[Date]])</f>
        <v>2019</v>
      </c>
    </row>
    <row r="14338" spans="1:11" x14ac:dyDescent="0.35">
      <c r="A14338">
        <v>675.2</v>
      </c>
      <c r="B14338" s="24">
        <v>43470</v>
      </c>
      <c r="C14338">
        <v>6</v>
      </c>
      <c r="D14338" s="13">
        <v>120</v>
      </c>
      <c r="E14338" s="13" t="s">
        <v>98</v>
      </c>
      <c r="F14338" s="17">
        <v>-1147</v>
      </c>
      <c r="G14338" t="str">
        <f>_xlfn.XLOOKUP(tbl_GL[[#This Row],[Account_key]],tbl_COA[Account_key],tbl_COA[Class],"Not Found")</f>
        <v>Liabilities and Owners Equity</v>
      </c>
      <c r="H14338" t="str">
        <f>_xlfn.XLOOKUP(tbl_GL[[#This Row],[Account_key]],tbl_COA[Account_key],tbl_COA[SubClass],"Not Found")</f>
        <v>Liabilities</v>
      </c>
      <c r="I14338" t="str">
        <f>_xlfn.XLOOKUP(tbl_GL[[#This Row],[Account_key]],tbl_COA[Account_key],tbl_COA[SubClass2],"Not Found")</f>
        <v>Current Liabilities</v>
      </c>
      <c r="J14338" t="str">
        <f>_xlfn.XLOOKUP(tbl_GL[[#This Row],[Account_key]],tbl_COA[Account_key],tbl_COA[SubAccount],,0)</f>
        <v>Accrued Expenses</v>
      </c>
      <c r="K14338">
        <f>YEAR(tbl_GL[[#This Row],[Date]])</f>
        <v>2019</v>
      </c>
    </row>
    <row r="14339" spans="1:11" x14ac:dyDescent="0.35">
      <c r="A14339">
        <v>676.1</v>
      </c>
      <c r="B14339" s="24">
        <v>43470</v>
      </c>
      <c r="C14339">
        <v>6</v>
      </c>
      <c r="D14339" s="13">
        <v>260</v>
      </c>
      <c r="E14339" s="13" t="s">
        <v>97</v>
      </c>
      <c r="F14339" s="17">
        <v>-2722</v>
      </c>
      <c r="G14339" t="str">
        <f>_xlfn.XLOOKUP(tbl_GL[[#This Row],[Account_key]],tbl_COA[Account_key],tbl_COA[Class],"Not Found")</f>
        <v>Operating account</v>
      </c>
      <c r="H14339" t="str">
        <f>_xlfn.XLOOKUP(tbl_GL[[#This Row],[Account_key]],tbl_COA[Account_key],tbl_COA[SubClass],"Not Found")</f>
        <v>Operating Expenses</v>
      </c>
      <c r="I14339" t="str">
        <f>_xlfn.XLOOKUP(tbl_GL[[#This Row],[Account_key]],tbl_COA[Account_key],tbl_COA[SubClass2],"Not Found")</f>
        <v>Marketing</v>
      </c>
      <c r="J14339" t="str">
        <f>_xlfn.XLOOKUP(tbl_GL[[#This Row],[Account_key]],tbl_COA[Account_key],tbl_COA[SubAccount],,0)</f>
        <v>Commissions</v>
      </c>
      <c r="K14339">
        <f>YEAR(tbl_GL[[#This Row],[Date]])</f>
        <v>2019</v>
      </c>
    </row>
    <row r="14340" spans="1:11" x14ac:dyDescent="0.35">
      <c r="A14340">
        <v>676.2</v>
      </c>
      <c r="B14340" s="24">
        <v>43470</v>
      </c>
      <c r="C14340">
        <v>6</v>
      </c>
      <c r="D14340" s="13">
        <v>120</v>
      </c>
      <c r="E14340" s="13" t="s">
        <v>97</v>
      </c>
      <c r="F14340" s="17">
        <v>2722</v>
      </c>
      <c r="G14340" t="str">
        <f>_xlfn.XLOOKUP(tbl_GL[[#This Row],[Account_key]],tbl_COA[Account_key],tbl_COA[Class],"Not Found")</f>
        <v>Liabilities and Owners Equity</v>
      </c>
      <c r="H14340" t="str">
        <f>_xlfn.XLOOKUP(tbl_GL[[#This Row],[Account_key]],tbl_COA[Account_key],tbl_COA[SubClass],"Not Found")</f>
        <v>Liabilities</v>
      </c>
      <c r="I14340" t="str">
        <f>_xlfn.XLOOKUP(tbl_GL[[#This Row],[Account_key]],tbl_COA[Account_key],tbl_COA[SubClass2],"Not Found")</f>
        <v>Current Liabilities</v>
      </c>
      <c r="J14340" t="str">
        <f>_xlfn.XLOOKUP(tbl_GL[[#This Row],[Account_key]],tbl_COA[Account_key],tbl_COA[SubAccount],,0)</f>
        <v>Accrued Expenses</v>
      </c>
      <c r="K14340">
        <f>YEAR(tbl_GL[[#This Row],[Date]])</f>
        <v>2019</v>
      </c>
    </row>
    <row r="14341" spans="1:11" x14ac:dyDescent="0.35">
      <c r="A14341">
        <v>677.1</v>
      </c>
      <c r="B14341" s="24">
        <v>43470</v>
      </c>
      <c r="C14341">
        <v>6</v>
      </c>
      <c r="D14341" s="13">
        <v>10</v>
      </c>
      <c r="E14341" s="13" t="s">
        <v>84</v>
      </c>
      <c r="F14341" s="17">
        <v>-22750</v>
      </c>
      <c r="G14341" t="str">
        <f>_xlfn.XLOOKUP(tbl_GL[[#This Row],[Account_key]],tbl_COA[Account_key],tbl_COA[Class],"Not Found")</f>
        <v>Assets</v>
      </c>
      <c r="H14341" t="str">
        <f>_xlfn.XLOOKUP(tbl_GL[[#This Row],[Account_key]],tbl_COA[Account_key],tbl_COA[SubClass],"Not Found")</f>
        <v>Assets</v>
      </c>
      <c r="I14341" t="str">
        <f>_xlfn.XLOOKUP(tbl_GL[[#This Row],[Account_key]],tbl_COA[Account_key],tbl_COA[SubClass2],"Not Found")</f>
        <v>Current Assets</v>
      </c>
      <c r="J14341" t="str">
        <f>_xlfn.XLOOKUP(tbl_GL[[#This Row],[Account_key]],tbl_COA[Account_key],tbl_COA[SubAccount],,0)</f>
        <v>Cash at Bank</v>
      </c>
      <c r="K14341">
        <f>YEAR(tbl_GL[[#This Row],[Date]])</f>
        <v>2019</v>
      </c>
    </row>
    <row r="14342" spans="1:11" x14ac:dyDescent="0.35">
      <c r="A14342">
        <v>677.2</v>
      </c>
      <c r="B14342" s="24">
        <v>43470</v>
      </c>
      <c r="C14342">
        <v>6</v>
      </c>
      <c r="D14342" s="13">
        <v>110</v>
      </c>
      <c r="E14342" s="13" t="s">
        <v>84</v>
      </c>
      <c r="F14342" s="17">
        <v>-22750</v>
      </c>
      <c r="G14342" t="str">
        <f>_xlfn.XLOOKUP(tbl_GL[[#This Row],[Account_key]],tbl_COA[Account_key],tbl_COA[Class],"Not Found")</f>
        <v>Liabilities and Owners Equity</v>
      </c>
      <c r="H14342" t="str">
        <f>_xlfn.XLOOKUP(tbl_GL[[#This Row],[Account_key]],tbl_COA[Account_key],tbl_COA[SubClass],"Not Found")</f>
        <v>Liabilities</v>
      </c>
      <c r="I14342" t="str">
        <f>_xlfn.XLOOKUP(tbl_GL[[#This Row],[Account_key]],tbl_COA[Account_key],tbl_COA[SubClass2],"Not Found")</f>
        <v>Current Liabilities</v>
      </c>
      <c r="J14342" t="str">
        <f>_xlfn.XLOOKUP(tbl_GL[[#This Row],[Account_key]],tbl_COA[Account_key],tbl_COA[SubAccount],,0)</f>
        <v>Trade Payables</v>
      </c>
      <c r="K14342">
        <f>YEAR(tbl_GL[[#This Row],[Date]])</f>
        <v>2019</v>
      </c>
    </row>
    <row r="14343" spans="1:11" x14ac:dyDescent="0.35">
      <c r="A14343">
        <v>678.1</v>
      </c>
      <c r="B14343" s="24">
        <v>43470</v>
      </c>
      <c r="C14343">
        <v>6</v>
      </c>
      <c r="D14343" s="13">
        <v>10</v>
      </c>
      <c r="E14343" s="13" t="s">
        <v>107</v>
      </c>
      <c r="F14343" s="17">
        <v>24500</v>
      </c>
      <c r="G14343" t="str">
        <f>_xlfn.XLOOKUP(tbl_GL[[#This Row],[Account_key]],tbl_COA[Account_key],tbl_COA[Class],"Not Found")</f>
        <v>Assets</v>
      </c>
      <c r="H14343" t="str">
        <f>_xlfn.XLOOKUP(tbl_GL[[#This Row],[Account_key]],tbl_COA[Account_key],tbl_COA[SubClass],"Not Found")</f>
        <v>Assets</v>
      </c>
      <c r="I14343" t="str">
        <f>_xlfn.XLOOKUP(tbl_GL[[#This Row],[Account_key]],tbl_COA[Account_key],tbl_COA[SubClass2],"Not Found")</f>
        <v>Current Assets</v>
      </c>
      <c r="J14343" t="str">
        <f>_xlfn.XLOOKUP(tbl_GL[[#This Row],[Account_key]],tbl_COA[Account_key],tbl_COA[SubAccount],,0)</f>
        <v>Cash at Bank</v>
      </c>
      <c r="K14343">
        <f>YEAR(tbl_GL[[#This Row],[Date]])</f>
        <v>2019</v>
      </c>
    </row>
    <row r="14344" spans="1:11" x14ac:dyDescent="0.35">
      <c r="A14344">
        <v>678.2</v>
      </c>
      <c r="B14344" s="24">
        <v>43470</v>
      </c>
      <c r="C14344">
        <v>6</v>
      </c>
      <c r="D14344" s="13">
        <v>160</v>
      </c>
      <c r="E14344" s="13" t="s">
        <v>107</v>
      </c>
      <c r="F14344" s="17">
        <v>24500</v>
      </c>
      <c r="G14344" t="str">
        <f>_xlfn.XLOOKUP(tbl_GL[[#This Row],[Account_key]],tbl_COA[Account_key],tbl_COA[Class],"Not Found")</f>
        <v>Liabilities and Owners Equity</v>
      </c>
      <c r="H14344" t="str">
        <f>_xlfn.XLOOKUP(tbl_GL[[#This Row],[Account_key]],tbl_COA[Account_key],tbl_COA[SubClass],"Not Found")</f>
        <v>Liabilities</v>
      </c>
      <c r="I14344" t="str">
        <f>_xlfn.XLOOKUP(tbl_GL[[#This Row],[Account_key]],tbl_COA[Account_key],tbl_COA[SubClass2],"Not Found")</f>
        <v>Long Term Liabilities</v>
      </c>
      <c r="J14344" t="str">
        <f>_xlfn.XLOOKUP(tbl_GL[[#This Row],[Account_key]],tbl_COA[Account_key],tbl_COA[SubAccount],,0)</f>
        <v>Long Term Obligations</v>
      </c>
      <c r="K14344">
        <f>YEAR(tbl_GL[[#This Row],[Date]])</f>
        <v>2019</v>
      </c>
    </row>
    <row r="14345" spans="1:11" x14ac:dyDescent="0.35">
      <c r="A14345">
        <v>679.1</v>
      </c>
      <c r="B14345" s="24">
        <v>43474</v>
      </c>
      <c r="C14345">
        <v>6</v>
      </c>
      <c r="D14345" s="13">
        <v>300</v>
      </c>
      <c r="E14345" s="13" t="s">
        <v>97</v>
      </c>
      <c r="F14345" s="17">
        <v>-2298</v>
      </c>
      <c r="G14345" t="str">
        <f>_xlfn.XLOOKUP(tbl_GL[[#This Row],[Account_key]],tbl_COA[Account_key],tbl_COA[Class],"Not Found")</f>
        <v>Operating account</v>
      </c>
      <c r="H14345" t="str">
        <f>_xlfn.XLOOKUP(tbl_GL[[#This Row],[Account_key]],tbl_COA[Account_key],tbl_COA[SubClass],"Not Found")</f>
        <v>Operating Expenses</v>
      </c>
      <c r="I14345" t="str">
        <f>_xlfn.XLOOKUP(tbl_GL[[#This Row],[Account_key]],tbl_COA[Account_key],tbl_COA[SubClass2],"Not Found")</f>
        <v>Administration</v>
      </c>
      <c r="J14345" t="str">
        <f>_xlfn.XLOOKUP(tbl_GL[[#This Row],[Account_key]],tbl_COA[Account_key],tbl_COA[SubAccount],,0)</f>
        <v>Entertainment</v>
      </c>
      <c r="K14345">
        <f>YEAR(tbl_GL[[#This Row],[Date]])</f>
        <v>2019</v>
      </c>
    </row>
    <row r="14346" spans="1:11" x14ac:dyDescent="0.35">
      <c r="A14346">
        <v>679.2</v>
      </c>
      <c r="B14346" s="24">
        <v>43474</v>
      </c>
      <c r="C14346">
        <v>6</v>
      </c>
      <c r="D14346" s="13">
        <v>120</v>
      </c>
      <c r="E14346" s="13" t="s">
        <v>97</v>
      </c>
      <c r="F14346" s="17">
        <v>2298</v>
      </c>
      <c r="G14346" t="str">
        <f>_xlfn.XLOOKUP(tbl_GL[[#This Row],[Account_key]],tbl_COA[Account_key],tbl_COA[Class],"Not Found")</f>
        <v>Liabilities and Owners Equity</v>
      </c>
      <c r="H14346" t="str">
        <f>_xlfn.XLOOKUP(tbl_GL[[#This Row],[Account_key]],tbl_COA[Account_key],tbl_COA[SubClass],"Not Found")</f>
        <v>Liabilities</v>
      </c>
      <c r="I14346" t="str">
        <f>_xlfn.XLOOKUP(tbl_GL[[#This Row],[Account_key]],tbl_COA[Account_key],tbl_COA[SubClass2],"Not Found")</f>
        <v>Current Liabilities</v>
      </c>
      <c r="J14346" t="str">
        <f>_xlfn.XLOOKUP(tbl_GL[[#This Row],[Account_key]],tbl_COA[Account_key],tbl_COA[SubAccount],,0)</f>
        <v>Accrued Expenses</v>
      </c>
      <c r="K14346">
        <f>YEAR(tbl_GL[[#This Row],[Date]])</f>
        <v>2019</v>
      </c>
    </row>
    <row r="14347" spans="1:11" x14ac:dyDescent="0.35">
      <c r="A14347">
        <v>680.1</v>
      </c>
      <c r="B14347" s="24">
        <v>43478</v>
      </c>
      <c r="C14347">
        <v>6</v>
      </c>
      <c r="D14347" s="13">
        <v>230</v>
      </c>
      <c r="E14347" s="13" t="s">
        <v>4</v>
      </c>
      <c r="F14347" s="17">
        <v>-1129</v>
      </c>
      <c r="G14347" t="str">
        <f>_xlfn.XLOOKUP(tbl_GL[[#This Row],[Account_key]],tbl_COA[Account_key],tbl_COA[Class],"Not Found")</f>
        <v>Trading account</v>
      </c>
      <c r="H14347" t="str">
        <f>_xlfn.XLOOKUP(tbl_GL[[#This Row],[Account_key]],tbl_COA[Account_key],tbl_COA[SubClass],"Not Found")</f>
        <v>Cost of Sales</v>
      </c>
      <c r="I14347" t="str">
        <f>_xlfn.XLOOKUP(tbl_GL[[#This Row],[Account_key]],tbl_COA[Account_key],tbl_COA[SubClass2],"Not Found")</f>
        <v>Cost of Sales</v>
      </c>
      <c r="J14347" t="str">
        <f>_xlfn.XLOOKUP(tbl_GL[[#This Row],[Account_key]],tbl_COA[Account_key],tbl_COA[SubAccount],,0)</f>
        <v>Cost of Sales</v>
      </c>
      <c r="K14347">
        <f>YEAR(tbl_GL[[#This Row],[Date]])</f>
        <v>2019</v>
      </c>
    </row>
    <row r="14348" spans="1:11" x14ac:dyDescent="0.35">
      <c r="A14348">
        <v>680.2</v>
      </c>
      <c r="B14348" s="24">
        <v>43478</v>
      </c>
      <c r="C14348">
        <v>6</v>
      </c>
      <c r="D14348" s="13">
        <v>60</v>
      </c>
      <c r="E14348" s="13" t="s">
        <v>4</v>
      </c>
      <c r="F14348" s="17">
        <v>-1129</v>
      </c>
      <c r="G14348" t="str">
        <f>_xlfn.XLOOKUP(tbl_GL[[#This Row],[Account_key]],tbl_COA[Account_key],tbl_COA[Class],"Not Found")</f>
        <v>Assets</v>
      </c>
      <c r="H14348" t="str">
        <f>_xlfn.XLOOKUP(tbl_GL[[#This Row],[Account_key]],tbl_COA[Account_key],tbl_COA[SubClass],"Not Found")</f>
        <v>Assets</v>
      </c>
      <c r="I14348" t="str">
        <f>_xlfn.XLOOKUP(tbl_GL[[#This Row],[Account_key]],tbl_COA[Account_key],tbl_COA[SubClass2],"Not Found")</f>
        <v>Current Assets</v>
      </c>
      <c r="J14348" t="str">
        <f>_xlfn.XLOOKUP(tbl_GL[[#This Row],[Account_key]],tbl_COA[Account_key],tbl_COA[SubAccount],,0)</f>
        <v>Inventory</v>
      </c>
      <c r="K14348">
        <f>YEAR(tbl_GL[[#This Row],[Date]])</f>
        <v>2019</v>
      </c>
    </row>
    <row r="14349" spans="1:11" x14ac:dyDescent="0.35">
      <c r="A14349">
        <v>681.1</v>
      </c>
      <c r="B14349" s="24">
        <v>43478</v>
      </c>
      <c r="C14349">
        <v>6</v>
      </c>
      <c r="D14349" s="13">
        <v>210</v>
      </c>
      <c r="E14349" s="13" t="s">
        <v>7</v>
      </c>
      <c r="F14349" s="17">
        <v>2640</v>
      </c>
      <c r="G14349" t="str">
        <f>_xlfn.XLOOKUP(tbl_GL[[#This Row],[Account_key]],tbl_COA[Account_key],tbl_COA[Class],"Not Found")</f>
        <v>Trading account</v>
      </c>
      <c r="H14349" t="str">
        <f>_xlfn.XLOOKUP(tbl_GL[[#This Row],[Account_key]],tbl_COA[Account_key],tbl_COA[SubClass],"Not Found")</f>
        <v>Sales</v>
      </c>
      <c r="I14349" t="str">
        <f>_xlfn.XLOOKUP(tbl_GL[[#This Row],[Account_key]],tbl_COA[Account_key],tbl_COA[SubClass2],"Not Found")</f>
        <v>Sales</v>
      </c>
      <c r="J14349" t="str">
        <f>_xlfn.XLOOKUP(tbl_GL[[#This Row],[Account_key]],tbl_COA[Account_key],tbl_COA[SubAccount],,0)</f>
        <v>Sales</v>
      </c>
      <c r="K14349">
        <f>YEAR(tbl_GL[[#This Row],[Date]])</f>
        <v>2019</v>
      </c>
    </row>
    <row r="14350" spans="1:11" x14ac:dyDescent="0.35">
      <c r="A14350">
        <v>681.2</v>
      </c>
      <c r="B14350" s="24">
        <v>43478</v>
      </c>
      <c r="C14350">
        <v>6</v>
      </c>
      <c r="D14350" s="13">
        <v>10</v>
      </c>
      <c r="E14350" s="13" t="s">
        <v>7</v>
      </c>
      <c r="F14350" s="17">
        <v>2640</v>
      </c>
      <c r="G14350" t="str">
        <f>_xlfn.XLOOKUP(tbl_GL[[#This Row],[Account_key]],tbl_COA[Account_key],tbl_COA[Class],"Not Found")</f>
        <v>Assets</v>
      </c>
      <c r="H14350" t="str">
        <f>_xlfn.XLOOKUP(tbl_GL[[#This Row],[Account_key]],tbl_COA[Account_key],tbl_COA[SubClass],"Not Found")</f>
        <v>Assets</v>
      </c>
      <c r="I14350" t="str">
        <f>_xlfn.XLOOKUP(tbl_GL[[#This Row],[Account_key]],tbl_COA[Account_key],tbl_COA[SubClass2],"Not Found")</f>
        <v>Current Assets</v>
      </c>
      <c r="J14350" t="str">
        <f>_xlfn.XLOOKUP(tbl_GL[[#This Row],[Account_key]],tbl_COA[Account_key],tbl_COA[SubAccount],,0)</f>
        <v>Cash at Bank</v>
      </c>
      <c r="K14350">
        <f>YEAR(tbl_GL[[#This Row],[Date]])</f>
        <v>2019</v>
      </c>
    </row>
    <row r="14351" spans="1:11" x14ac:dyDescent="0.35">
      <c r="A14351">
        <v>682.1</v>
      </c>
      <c r="B14351" s="24">
        <v>43478</v>
      </c>
      <c r="C14351">
        <v>6</v>
      </c>
      <c r="D14351" s="13">
        <v>260</v>
      </c>
      <c r="E14351" s="13" t="s">
        <v>97</v>
      </c>
      <c r="F14351" s="17">
        <v>-2888</v>
      </c>
      <c r="G14351" t="str">
        <f>_xlfn.XLOOKUP(tbl_GL[[#This Row],[Account_key]],tbl_COA[Account_key],tbl_COA[Class],"Not Found")</f>
        <v>Operating account</v>
      </c>
      <c r="H14351" t="str">
        <f>_xlfn.XLOOKUP(tbl_GL[[#This Row],[Account_key]],tbl_COA[Account_key],tbl_COA[SubClass],"Not Found")</f>
        <v>Operating Expenses</v>
      </c>
      <c r="I14351" t="str">
        <f>_xlfn.XLOOKUP(tbl_GL[[#This Row],[Account_key]],tbl_COA[Account_key],tbl_COA[SubClass2],"Not Found")</f>
        <v>Marketing</v>
      </c>
      <c r="J14351" t="str">
        <f>_xlfn.XLOOKUP(tbl_GL[[#This Row],[Account_key]],tbl_COA[Account_key],tbl_COA[SubAccount],,0)</f>
        <v>Commissions</v>
      </c>
      <c r="K14351">
        <f>YEAR(tbl_GL[[#This Row],[Date]])</f>
        <v>2019</v>
      </c>
    </row>
    <row r="14352" spans="1:11" x14ac:dyDescent="0.35">
      <c r="A14352">
        <v>682.2</v>
      </c>
      <c r="B14352" s="24">
        <v>43478</v>
      </c>
      <c r="C14352">
        <v>6</v>
      </c>
      <c r="D14352" s="13">
        <v>120</v>
      </c>
      <c r="E14352" s="13" t="s">
        <v>97</v>
      </c>
      <c r="F14352" s="17">
        <v>2888</v>
      </c>
      <c r="G14352" t="str">
        <f>_xlfn.XLOOKUP(tbl_GL[[#This Row],[Account_key]],tbl_COA[Account_key],tbl_COA[Class],"Not Found")</f>
        <v>Liabilities and Owners Equity</v>
      </c>
      <c r="H14352" t="str">
        <f>_xlfn.XLOOKUP(tbl_GL[[#This Row],[Account_key]],tbl_COA[Account_key],tbl_COA[SubClass],"Not Found")</f>
        <v>Liabilities</v>
      </c>
      <c r="I14352" t="str">
        <f>_xlfn.XLOOKUP(tbl_GL[[#This Row],[Account_key]],tbl_COA[Account_key],tbl_COA[SubClass2],"Not Found")</f>
        <v>Current Liabilities</v>
      </c>
      <c r="J14352" t="str">
        <f>_xlfn.XLOOKUP(tbl_GL[[#This Row],[Account_key]],tbl_COA[Account_key],tbl_COA[SubAccount],,0)</f>
        <v>Accrued Expenses</v>
      </c>
      <c r="K14352">
        <f>YEAR(tbl_GL[[#This Row],[Date]])</f>
        <v>2019</v>
      </c>
    </row>
    <row r="14353" spans="1:11" x14ac:dyDescent="0.35">
      <c r="A14353">
        <v>683.1</v>
      </c>
      <c r="B14353" s="24">
        <v>43478</v>
      </c>
      <c r="C14353">
        <v>6</v>
      </c>
      <c r="D14353" s="13">
        <v>230</v>
      </c>
      <c r="E14353" s="13" t="s">
        <v>4</v>
      </c>
      <c r="F14353" s="17">
        <v>-4474</v>
      </c>
      <c r="G14353" t="str">
        <f>_xlfn.XLOOKUP(tbl_GL[[#This Row],[Account_key]],tbl_COA[Account_key],tbl_COA[Class],"Not Found")</f>
        <v>Trading account</v>
      </c>
      <c r="H14353" t="str">
        <f>_xlfn.XLOOKUP(tbl_GL[[#This Row],[Account_key]],tbl_COA[Account_key],tbl_COA[SubClass],"Not Found")</f>
        <v>Cost of Sales</v>
      </c>
      <c r="I14353" t="str">
        <f>_xlfn.XLOOKUP(tbl_GL[[#This Row],[Account_key]],tbl_COA[Account_key],tbl_COA[SubClass2],"Not Found")</f>
        <v>Cost of Sales</v>
      </c>
      <c r="J14353" t="str">
        <f>_xlfn.XLOOKUP(tbl_GL[[#This Row],[Account_key]],tbl_COA[Account_key],tbl_COA[SubAccount],,0)</f>
        <v>Cost of Sales</v>
      </c>
      <c r="K14353">
        <f>YEAR(tbl_GL[[#This Row],[Date]])</f>
        <v>2019</v>
      </c>
    </row>
    <row r="14354" spans="1:11" x14ac:dyDescent="0.35">
      <c r="A14354">
        <v>683.2</v>
      </c>
      <c r="B14354" s="24">
        <v>43478</v>
      </c>
      <c r="C14354">
        <v>6</v>
      </c>
      <c r="D14354" s="13">
        <v>60</v>
      </c>
      <c r="E14354" s="13" t="s">
        <v>4</v>
      </c>
      <c r="F14354" s="17">
        <v>-4474</v>
      </c>
      <c r="G14354" t="str">
        <f>_xlfn.XLOOKUP(tbl_GL[[#This Row],[Account_key]],tbl_COA[Account_key],tbl_COA[Class],"Not Found")</f>
        <v>Assets</v>
      </c>
      <c r="H14354" t="str">
        <f>_xlfn.XLOOKUP(tbl_GL[[#This Row],[Account_key]],tbl_COA[Account_key],tbl_COA[SubClass],"Not Found")</f>
        <v>Assets</v>
      </c>
      <c r="I14354" t="str">
        <f>_xlfn.XLOOKUP(tbl_GL[[#This Row],[Account_key]],tbl_COA[Account_key],tbl_COA[SubClass2],"Not Found")</f>
        <v>Current Assets</v>
      </c>
      <c r="J14354" t="str">
        <f>_xlfn.XLOOKUP(tbl_GL[[#This Row],[Account_key]],tbl_COA[Account_key],tbl_COA[SubAccount],,0)</f>
        <v>Inventory</v>
      </c>
      <c r="K14354">
        <f>YEAR(tbl_GL[[#This Row],[Date]])</f>
        <v>2019</v>
      </c>
    </row>
    <row r="14355" spans="1:11" x14ac:dyDescent="0.35">
      <c r="A14355">
        <v>684.1</v>
      </c>
      <c r="B14355" s="24">
        <v>43478</v>
      </c>
      <c r="C14355">
        <v>6</v>
      </c>
      <c r="D14355" s="13">
        <v>210</v>
      </c>
      <c r="E14355" s="13" t="s">
        <v>8</v>
      </c>
      <c r="F14355" s="17">
        <v>9159</v>
      </c>
      <c r="G14355" t="str">
        <f>_xlfn.XLOOKUP(tbl_GL[[#This Row],[Account_key]],tbl_COA[Account_key],tbl_COA[Class],"Not Found")</f>
        <v>Trading account</v>
      </c>
      <c r="H14355" t="str">
        <f>_xlfn.XLOOKUP(tbl_GL[[#This Row],[Account_key]],tbl_COA[Account_key],tbl_COA[SubClass],"Not Found")</f>
        <v>Sales</v>
      </c>
      <c r="I14355" t="str">
        <f>_xlfn.XLOOKUP(tbl_GL[[#This Row],[Account_key]],tbl_COA[Account_key],tbl_COA[SubClass2],"Not Found")</f>
        <v>Sales</v>
      </c>
      <c r="J14355" t="str">
        <f>_xlfn.XLOOKUP(tbl_GL[[#This Row],[Account_key]],tbl_COA[Account_key],tbl_COA[SubAccount],,0)</f>
        <v>Sales</v>
      </c>
      <c r="K14355">
        <f>YEAR(tbl_GL[[#This Row],[Date]])</f>
        <v>2019</v>
      </c>
    </row>
    <row r="14356" spans="1:11" x14ac:dyDescent="0.35">
      <c r="A14356">
        <v>684.2</v>
      </c>
      <c r="B14356" s="24">
        <v>43478</v>
      </c>
      <c r="C14356">
        <v>6</v>
      </c>
      <c r="D14356" s="13">
        <v>30</v>
      </c>
      <c r="E14356" s="13" t="s">
        <v>8</v>
      </c>
      <c r="F14356" s="17">
        <v>9159</v>
      </c>
      <c r="G14356" t="str">
        <f>_xlfn.XLOOKUP(tbl_GL[[#This Row],[Account_key]],tbl_COA[Account_key],tbl_COA[Class],"Not Found")</f>
        <v>Assets</v>
      </c>
      <c r="H14356" t="str">
        <f>_xlfn.XLOOKUP(tbl_GL[[#This Row],[Account_key]],tbl_COA[Account_key],tbl_COA[SubClass],"Not Found")</f>
        <v>Assets</v>
      </c>
      <c r="I14356" t="str">
        <f>_xlfn.XLOOKUP(tbl_GL[[#This Row],[Account_key]],tbl_COA[Account_key],tbl_COA[SubClass2],"Not Found")</f>
        <v>Current Assets</v>
      </c>
      <c r="J14356" t="str">
        <f>_xlfn.XLOOKUP(tbl_GL[[#This Row],[Account_key]],tbl_COA[Account_key],tbl_COA[SubAccount],,0)</f>
        <v>Trade Receivables</v>
      </c>
      <c r="K14356">
        <f>YEAR(tbl_GL[[#This Row],[Date]])</f>
        <v>2019</v>
      </c>
    </row>
    <row r="14357" spans="1:11" x14ac:dyDescent="0.35">
      <c r="A14357">
        <v>685.1</v>
      </c>
      <c r="B14357" s="24">
        <v>43479</v>
      </c>
      <c r="C14357">
        <v>6</v>
      </c>
      <c r="D14357" s="13">
        <v>10</v>
      </c>
      <c r="E14357" s="13" t="s">
        <v>98</v>
      </c>
      <c r="F14357" s="17">
        <v>-756</v>
      </c>
      <c r="G14357" t="str">
        <f>_xlfn.XLOOKUP(tbl_GL[[#This Row],[Account_key]],tbl_COA[Account_key],tbl_COA[Class],"Not Found")</f>
        <v>Assets</v>
      </c>
      <c r="H14357" t="str">
        <f>_xlfn.XLOOKUP(tbl_GL[[#This Row],[Account_key]],tbl_COA[Account_key],tbl_COA[SubClass],"Not Found")</f>
        <v>Assets</v>
      </c>
      <c r="I14357" t="str">
        <f>_xlfn.XLOOKUP(tbl_GL[[#This Row],[Account_key]],tbl_COA[Account_key],tbl_COA[SubClass2],"Not Found")</f>
        <v>Current Assets</v>
      </c>
      <c r="J14357" t="str">
        <f>_xlfn.XLOOKUP(tbl_GL[[#This Row],[Account_key]],tbl_COA[Account_key],tbl_COA[SubAccount],,0)</f>
        <v>Cash at Bank</v>
      </c>
      <c r="K14357">
        <f>YEAR(tbl_GL[[#This Row],[Date]])</f>
        <v>2019</v>
      </c>
    </row>
    <row r="14358" spans="1:11" x14ac:dyDescent="0.35">
      <c r="A14358">
        <v>685.2</v>
      </c>
      <c r="B14358" s="24">
        <v>43479</v>
      </c>
      <c r="C14358">
        <v>6</v>
      </c>
      <c r="D14358" s="13">
        <v>120</v>
      </c>
      <c r="E14358" s="13" t="s">
        <v>98</v>
      </c>
      <c r="F14358" s="17">
        <v>-756</v>
      </c>
      <c r="G14358" t="str">
        <f>_xlfn.XLOOKUP(tbl_GL[[#This Row],[Account_key]],tbl_COA[Account_key],tbl_COA[Class],"Not Found")</f>
        <v>Liabilities and Owners Equity</v>
      </c>
      <c r="H14358" t="str">
        <f>_xlfn.XLOOKUP(tbl_GL[[#This Row],[Account_key]],tbl_COA[Account_key],tbl_COA[SubClass],"Not Found")</f>
        <v>Liabilities</v>
      </c>
      <c r="I14358" t="str">
        <f>_xlfn.XLOOKUP(tbl_GL[[#This Row],[Account_key]],tbl_COA[Account_key],tbl_COA[SubClass2],"Not Found")</f>
        <v>Current Liabilities</v>
      </c>
      <c r="J14358" t="str">
        <f>_xlfn.XLOOKUP(tbl_GL[[#This Row],[Account_key]],tbl_COA[Account_key],tbl_COA[SubAccount],,0)</f>
        <v>Accrued Expenses</v>
      </c>
      <c r="K14358">
        <f>YEAR(tbl_GL[[#This Row],[Date]])</f>
        <v>2019</v>
      </c>
    </row>
    <row r="14359" spans="1:11" x14ac:dyDescent="0.35">
      <c r="A14359">
        <v>686.1</v>
      </c>
      <c r="B14359" s="24">
        <v>43479</v>
      </c>
      <c r="C14359">
        <v>6</v>
      </c>
      <c r="D14359" s="13">
        <v>10</v>
      </c>
      <c r="E14359" s="13" t="s">
        <v>98</v>
      </c>
      <c r="F14359" s="17">
        <v>-889</v>
      </c>
      <c r="G14359" t="str">
        <f>_xlfn.XLOOKUP(tbl_GL[[#This Row],[Account_key]],tbl_COA[Account_key],tbl_COA[Class],"Not Found")</f>
        <v>Assets</v>
      </c>
      <c r="H14359" t="str">
        <f>_xlfn.XLOOKUP(tbl_GL[[#This Row],[Account_key]],tbl_COA[Account_key],tbl_COA[SubClass],"Not Found")</f>
        <v>Assets</v>
      </c>
      <c r="I14359" t="str">
        <f>_xlfn.XLOOKUP(tbl_GL[[#This Row],[Account_key]],tbl_COA[Account_key],tbl_COA[SubClass2],"Not Found")</f>
        <v>Current Assets</v>
      </c>
      <c r="J14359" t="str">
        <f>_xlfn.XLOOKUP(tbl_GL[[#This Row],[Account_key]],tbl_COA[Account_key],tbl_COA[SubAccount],,0)</f>
        <v>Cash at Bank</v>
      </c>
      <c r="K14359">
        <f>YEAR(tbl_GL[[#This Row],[Date]])</f>
        <v>2019</v>
      </c>
    </row>
    <row r="14360" spans="1:11" x14ac:dyDescent="0.35">
      <c r="A14360">
        <v>686.2</v>
      </c>
      <c r="B14360" s="24">
        <v>43479</v>
      </c>
      <c r="C14360">
        <v>6</v>
      </c>
      <c r="D14360" s="13">
        <v>120</v>
      </c>
      <c r="E14360" s="13" t="s">
        <v>98</v>
      </c>
      <c r="F14360" s="17">
        <v>-889</v>
      </c>
      <c r="G14360" t="str">
        <f>_xlfn.XLOOKUP(tbl_GL[[#This Row],[Account_key]],tbl_COA[Account_key],tbl_COA[Class],"Not Found")</f>
        <v>Liabilities and Owners Equity</v>
      </c>
      <c r="H14360" t="str">
        <f>_xlfn.XLOOKUP(tbl_GL[[#This Row],[Account_key]],tbl_COA[Account_key],tbl_COA[SubClass],"Not Found")</f>
        <v>Liabilities</v>
      </c>
      <c r="I14360" t="str">
        <f>_xlfn.XLOOKUP(tbl_GL[[#This Row],[Account_key]],tbl_COA[Account_key],tbl_COA[SubClass2],"Not Found")</f>
        <v>Current Liabilities</v>
      </c>
      <c r="J14360" t="str">
        <f>_xlfn.XLOOKUP(tbl_GL[[#This Row],[Account_key]],tbl_COA[Account_key],tbl_COA[SubAccount],,0)</f>
        <v>Accrued Expenses</v>
      </c>
      <c r="K14360">
        <f>YEAR(tbl_GL[[#This Row],[Date]])</f>
        <v>2019</v>
      </c>
    </row>
    <row r="14361" spans="1:11" x14ac:dyDescent="0.35">
      <c r="A14361">
        <v>687.1</v>
      </c>
      <c r="B14361" s="24">
        <v>43480</v>
      </c>
      <c r="C14361">
        <v>6</v>
      </c>
      <c r="D14361" s="13">
        <v>10</v>
      </c>
      <c r="E14361" s="13" t="s">
        <v>112</v>
      </c>
      <c r="F14361" s="17">
        <v>-130</v>
      </c>
      <c r="G14361" t="str">
        <f>_xlfn.XLOOKUP(tbl_GL[[#This Row],[Account_key]],tbl_COA[Account_key],tbl_COA[Class],"Not Found")</f>
        <v>Assets</v>
      </c>
      <c r="H14361" t="str">
        <f>_xlfn.XLOOKUP(tbl_GL[[#This Row],[Account_key]],tbl_COA[Account_key],tbl_COA[SubClass],"Not Found")</f>
        <v>Assets</v>
      </c>
      <c r="I14361" t="str">
        <f>_xlfn.XLOOKUP(tbl_GL[[#This Row],[Account_key]],tbl_COA[Account_key],tbl_COA[SubClass2],"Not Found")</f>
        <v>Current Assets</v>
      </c>
      <c r="J14361" t="str">
        <f>_xlfn.XLOOKUP(tbl_GL[[#This Row],[Account_key]],tbl_COA[Account_key],tbl_COA[SubAccount],,0)</f>
        <v>Cash at Bank</v>
      </c>
      <c r="K14361">
        <f>YEAR(tbl_GL[[#This Row],[Date]])</f>
        <v>2019</v>
      </c>
    </row>
    <row r="14362" spans="1:11" x14ac:dyDescent="0.35">
      <c r="A14362">
        <v>687.2</v>
      </c>
      <c r="B14362" s="24">
        <v>43480</v>
      </c>
      <c r="C14362">
        <v>6</v>
      </c>
      <c r="D14362" s="13">
        <v>121</v>
      </c>
      <c r="E14362" s="13" t="s">
        <v>112</v>
      </c>
      <c r="F14362" s="17">
        <v>-130</v>
      </c>
      <c r="G14362" t="str">
        <f>_xlfn.XLOOKUP(tbl_GL[[#This Row],[Account_key]],tbl_COA[Account_key],tbl_COA[Class],"Not Found")</f>
        <v>Liabilities and Owners Equity</v>
      </c>
      <c r="H14362" t="str">
        <f>_xlfn.XLOOKUP(tbl_GL[[#This Row],[Account_key]],tbl_COA[Account_key],tbl_COA[SubClass],"Not Found")</f>
        <v>Liabilities</v>
      </c>
      <c r="I14362" t="str">
        <f>_xlfn.XLOOKUP(tbl_GL[[#This Row],[Account_key]],tbl_COA[Account_key],tbl_COA[SubClass2],"Not Found")</f>
        <v>Current Liabilities</v>
      </c>
      <c r="J14362" t="str">
        <f>_xlfn.XLOOKUP(tbl_GL[[#This Row],[Account_key]],tbl_COA[Account_key],tbl_COA[SubAccount],,0)</f>
        <v>Interest Payable</v>
      </c>
      <c r="K14362">
        <f>YEAR(tbl_GL[[#This Row],[Date]])</f>
        <v>2019</v>
      </c>
    </row>
    <row r="14363" spans="1:11" x14ac:dyDescent="0.35">
      <c r="A14363">
        <v>688.1</v>
      </c>
      <c r="B14363" s="24">
        <v>43480</v>
      </c>
      <c r="C14363">
        <v>6</v>
      </c>
      <c r="D14363" s="13">
        <v>30</v>
      </c>
      <c r="E14363" s="13" t="s">
        <v>80</v>
      </c>
      <c r="F14363" s="17">
        <v>-9589</v>
      </c>
      <c r="G14363" t="str">
        <f>_xlfn.XLOOKUP(tbl_GL[[#This Row],[Account_key]],tbl_COA[Account_key],tbl_COA[Class],"Not Found")</f>
        <v>Assets</v>
      </c>
      <c r="H14363" t="str">
        <f>_xlfn.XLOOKUP(tbl_GL[[#This Row],[Account_key]],tbl_COA[Account_key],tbl_COA[SubClass],"Not Found")</f>
        <v>Assets</v>
      </c>
      <c r="I14363" t="str">
        <f>_xlfn.XLOOKUP(tbl_GL[[#This Row],[Account_key]],tbl_COA[Account_key],tbl_COA[SubClass2],"Not Found")</f>
        <v>Current Assets</v>
      </c>
      <c r="J14363" t="str">
        <f>_xlfn.XLOOKUP(tbl_GL[[#This Row],[Account_key]],tbl_COA[Account_key],tbl_COA[SubAccount],,0)</f>
        <v>Trade Receivables</v>
      </c>
      <c r="K14363">
        <f>YEAR(tbl_GL[[#This Row],[Date]])</f>
        <v>2019</v>
      </c>
    </row>
    <row r="14364" spans="1:11" x14ac:dyDescent="0.35">
      <c r="A14364">
        <v>688.2</v>
      </c>
      <c r="B14364" s="24">
        <v>43480</v>
      </c>
      <c r="C14364">
        <v>6</v>
      </c>
      <c r="D14364" s="13">
        <v>10</v>
      </c>
      <c r="E14364" s="13" t="s">
        <v>80</v>
      </c>
      <c r="F14364" s="17">
        <v>9589</v>
      </c>
      <c r="G14364" t="str">
        <f>_xlfn.XLOOKUP(tbl_GL[[#This Row],[Account_key]],tbl_COA[Account_key],tbl_COA[Class],"Not Found")</f>
        <v>Assets</v>
      </c>
      <c r="H14364" t="str">
        <f>_xlfn.XLOOKUP(tbl_GL[[#This Row],[Account_key]],tbl_COA[Account_key],tbl_COA[SubClass],"Not Found")</f>
        <v>Assets</v>
      </c>
      <c r="I14364" t="str">
        <f>_xlfn.XLOOKUP(tbl_GL[[#This Row],[Account_key]],tbl_COA[Account_key],tbl_COA[SubClass2],"Not Found")</f>
        <v>Current Assets</v>
      </c>
      <c r="J14364" t="str">
        <f>_xlfn.XLOOKUP(tbl_GL[[#This Row],[Account_key]],tbl_COA[Account_key],tbl_COA[SubAccount],,0)</f>
        <v>Cash at Bank</v>
      </c>
      <c r="K14364">
        <f>YEAR(tbl_GL[[#This Row],[Date]])</f>
        <v>2019</v>
      </c>
    </row>
    <row r="14365" spans="1:11" x14ac:dyDescent="0.35">
      <c r="A14365">
        <v>689.1</v>
      </c>
      <c r="B14365" s="24">
        <v>43480</v>
      </c>
      <c r="C14365">
        <v>6</v>
      </c>
      <c r="D14365" s="13">
        <v>135</v>
      </c>
      <c r="E14365" s="13" t="s">
        <v>132</v>
      </c>
      <c r="F14365" s="17">
        <v>-20000</v>
      </c>
      <c r="G14365" t="str">
        <f>_xlfn.XLOOKUP(tbl_GL[[#This Row],[Account_key]],tbl_COA[Account_key],tbl_COA[Class],"Not Found")</f>
        <v>Liabilities and Owners Equity</v>
      </c>
      <c r="H14365" t="str">
        <f>_xlfn.XLOOKUP(tbl_GL[[#This Row],[Account_key]],tbl_COA[Account_key],tbl_COA[SubClass],"Not Found")</f>
        <v>Liabilities</v>
      </c>
      <c r="I14365" t="str">
        <f>_xlfn.XLOOKUP(tbl_GL[[#This Row],[Account_key]],tbl_COA[Account_key],tbl_COA[SubClass2],"Not Found")</f>
        <v>Current Liabilities</v>
      </c>
      <c r="J14365" t="str">
        <f>_xlfn.XLOOKUP(tbl_GL[[#This Row],[Account_key]],tbl_COA[Account_key],tbl_COA[SubAccount],,0)</f>
        <v>Dividends payable</v>
      </c>
      <c r="K14365">
        <f>YEAR(tbl_GL[[#This Row],[Date]])</f>
        <v>2019</v>
      </c>
    </row>
    <row r="14366" spans="1:11" x14ac:dyDescent="0.35">
      <c r="A14366">
        <v>689.2</v>
      </c>
      <c r="B14366" s="24">
        <v>43480</v>
      </c>
      <c r="C14366">
        <v>6</v>
      </c>
      <c r="D14366" s="13">
        <v>10</v>
      </c>
      <c r="E14366" s="13" t="s">
        <v>132</v>
      </c>
      <c r="F14366" s="17">
        <v>-20000</v>
      </c>
      <c r="G14366" t="str">
        <f>_xlfn.XLOOKUP(tbl_GL[[#This Row],[Account_key]],tbl_COA[Account_key],tbl_COA[Class],"Not Found")</f>
        <v>Assets</v>
      </c>
      <c r="H14366" t="str">
        <f>_xlfn.XLOOKUP(tbl_GL[[#This Row],[Account_key]],tbl_COA[Account_key],tbl_COA[SubClass],"Not Found")</f>
        <v>Assets</v>
      </c>
      <c r="I14366" t="str">
        <f>_xlfn.XLOOKUP(tbl_GL[[#This Row],[Account_key]],tbl_COA[Account_key],tbl_COA[SubClass2],"Not Found")</f>
        <v>Current Assets</v>
      </c>
      <c r="J14366" t="str">
        <f>_xlfn.XLOOKUP(tbl_GL[[#This Row],[Account_key]],tbl_COA[Account_key],tbl_COA[SubAccount],,0)</f>
        <v>Cash at Bank</v>
      </c>
      <c r="K14366">
        <f>YEAR(tbl_GL[[#This Row],[Date]])</f>
        <v>2019</v>
      </c>
    </row>
    <row r="14367" spans="1:11" x14ac:dyDescent="0.35">
      <c r="A14367">
        <v>690.1</v>
      </c>
      <c r="B14367" s="24">
        <v>43481</v>
      </c>
      <c r="C14367">
        <v>6</v>
      </c>
      <c r="D14367" s="13">
        <v>280</v>
      </c>
      <c r="E14367" s="13" t="s">
        <v>97</v>
      </c>
      <c r="F14367" s="17">
        <v>-2811</v>
      </c>
      <c r="G14367" t="str">
        <f>_xlfn.XLOOKUP(tbl_GL[[#This Row],[Account_key]],tbl_COA[Account_key],tbl_COA[Class],"Not Found")</f>
        <v>Operating account</v>
      </c>
      <c r="H14367" t="str">
        <f>_xlfn.XLOOKUP(tbl_GL[[#This Row],[Account_key]],tbl_COA[Account_key],tbl_COA[SubClass],"Not Found")</f>
        <v>Operating Expenses</v>
      </c>
      <c r="I14367" t="str">
        <f>_xlfn.XLOOKUP(tbl_GL[[#This Row],[Account_key]],tbl_COA[Account_key],tbl_COA[SubClass2],"Not Found")</f>
        <v>Marketing</v>
      </c>
      <c r="J14367" t="str">
        <f>_xlfn.XLOOKUP(tbl_GL[[#This Row],[Account_key]],tbl_COA[Account_key],tbl_COA[SubAccount],,0)</f>
        <v>Advertisements</v>
      </c>
      <c r="K14367">
        <f>YEAR(tbl_GL[[#This Row],[Date]])</f>
        <v>2019</v>
      </c>
    </row>
    <row r="14368" spans="1:11" x14ac:dyDescent="0.35">
      <c r="A14368">
        <v>690.2</v>
      </c>
      <c r="B14368" s="24">
        <v>43481</v>
      </c>
      <c r="C14368">
        <v>6</v>
      </c>
      <c r="D14368" s="13">
        <v>120</v>
      </c>
      <c r="E14368" s="13" t="s">
        <v>97</v>
      </c>
      <c r="F14368" s="17">
        <v>2811</v>
      </c>
      <c r="G14368" t="str">
        <f>_xlfn.XLOOKUP(tbl_GL[[#This Row],[Account_key]],tbl_COA[Account_key],tbl_COA[Class],"Not Found")</f>
        <v>Liabilities and Owners Equity</v>
      </c>
      <c r="H14368" t="str">
        <f>_xlfn.XLOOKUP(tbl_GL[[#This Row],[Account_key]],tbl_COA[Account_key],tbl_COA[SubClass],"Not Found")</f>
        <v>Liabilities</v>
      </c>
      <c r="I14368" t="str">
        <f>_xlfn.XLOOKUP(tbl_GL[[#This Row],[Account_key]],tbl_COA[Account_key],tbl_COA[SubClass2],"Not Found")</f>
        <v>Current Liabilities</v>
      </c>
      <c r="J14368" t="str">
        <f>_xlfn.XLOOKUP(tbl_GL[[#This Row],[Account_key]],tbl_COA[Account_key],tbl_COA[SubAccount],,0)</f>
        <v>Accrued Expenses</v>
      </c>
      <c r="K14368">
        <f>YEAR(tbl_GL[[#This Row],[Date]])</f>
        <v>2019</v>
      </c>
    </row>
    <row r="14369" spans="1:11" x14ac:dyDescent="0.35">
      <c r="A14369">
        <v>691.1</v>
      </c>
      <c r="B14369" s="24">
        <v>43481</v>
      </c>
      <c r="C14369">
        <v>6</v>
      </c>
      <c r="D14369" s="13">
        <v>30</v>
      </c>
      <c r="E14369" s="13" t="s">
        <v>80</v>
      </c>
      <c r="F14369" s="17">
        <v>-9259</v>
      </c>
      <c r="G14369" t="str">
        <f>_xlfn.XLOOKUP(tbl_GL[[#This Row],[Account_key]],tbl_COA[Account_key],tbl_COA[Class],"Not Found")</f>
        <v>Assets</v>
      </c>
      <c r="H14369" t="str">
        <f>_xlfn.XLOOKUP(tbl_GL[[#This Row],[Account_key]],tbl_COA[Account_key],tbl_COA[SubClass],"Not Found")</f>
        <v>Assets</v>
      </c>
      <c r="I14369" t="str">
        <f>_xlfn.XLOOKUP(tbl_GL[[#This Row],[Account_key]],tbl_COA[Account_key],tbl_COA[SubClass2],"Not Found")</f>
        <v>Current Assets</v>
      </c>
      <c r="J14369" t="str">
        <f>_xlfn.XLOOKUP(tbl_GL[[#This Row],[Account_key]],tbl_COA[Account_key],tbl_COA[SubAccount],,0)</f>
        <v>Trade Receivables</v>
      </c>
      <c r="K14369">
        <f>YEAR(tbl_GL[[#This Row],[Date]])</f>
        <v>2019</v>
      </c>
    </row>
    <row r="14370" spans="1:11" x14ac:dyDescent="0.35">
      <c r="A14370">
        <v>691.2</v>
      </c>
      <c r="B14370" s="24">
        <v>43481</v>
      </c>
      <c r="C14370">
        <v>6</v>
      </c>
      <c r="D14370" s="13">
        <v>10</v>
      </c>
      <c r="E14370" s="13" t="s">
        <v>80</v>
      </c>
      <c r="F14370" s="17">
        <v>9259</v>
      </c>
      <c r="G14370" t="str">
        <f>_xlfn.XLOOKUP(tbl_GL[[#This Row],[Account_key]],tbl_COA[Account_key],tbl_COA[Class],"Not Found")</f>
        <v>Assets</v>
      </c>
      <c r="H14370" t="str">
        <f>_xlfn.XLOOKUP(tbl_GL[[#This Row],[Account_key]],tbl_COA[Account_key],tbl_COA[SubClass],"Not Found")</f>
        <v>Assets</v>
      </c>
      <c r="I14370" t="str">
        <f>_xlfn.XLOOKUP(tbl_GL[[#This Row],[Account_key]],tbl_COA[Account_key],tbl_COA[SubClass2],"Not Found")</f>
        <v>Current Assets</v>
      </c>
      <c r="J14370" t="str">
        <f>_xlfn.XLOOKUP(tbl_GL[[#This Row],[Account_key]],tbl_COA[Account_key],tbl_COA[SubAccount],,0)</f>
        <v>Cash at Bank</v>
      </c>
      <c r="K14370">
        <f>YEAR(tbl_GL[[#This Row],[Date]])</f>
        <v>2019</v>
      </c>
    </row>
    <row r="14371" spans="1:11" x14ac:dyDescent="0.35">
      <c r="A14371">
        <v>692.1</v>
      </c>
      <c r="B14371" s="24">
        <v>43484</v>
      </c>
      <c r="C14371">
        <v>6</v>
      </c>
      <c r="D14371" s="13">
        <v>290</v>
      </c>
      <c r="E14371" s="13" t="s">
        <v>99</v>
      </c>
      <c r="F14371" s="17">
        <v>-17</v>
      </c>
      <c r="G14371" t="str">
        <f>_xlfn.XLOOKUP(tbl_GL[[#This Row],[Account_key]],tbl_COA[Account_key],tbl_COA[Class],"Not Found")</f>
        <v>Operating account</v>
      </c>
      <c r="H14371" t="str">
        <f>_xlfn.XLOOKUP(tbl_GL[[#This Row],[Account_key]],tbl_COA[Account_key],tbl_COA[SubClass],"Not Found")</f>
        <v>Operating Expenses</v>
      </c>
      <c r="I14371" t="str">
        <f>_xlfn.XLOOKUP(tbl_GL[[#This Row],[Account_key]],tbl_COA[Account_key],tbl_COA[SubClass2],"Not Found")</f>
        <v>Administration</v>
      </c>
      <c r="J14371" t="str">
        <f>_xlfn.XLOOKUP(tbl_GL[[#This Row],[Account_key]],tbl_COA[Account_key],tbl_COA[SubAccount],,0)</f>
        <v>Travel</v>
      </c>
      <c r="K14371">
        <f>YEAR(tbl_GL[[#This Row],[Date]])</f>
        <v>2019</v>
      </c>
    </row>
    <row r="14372" spans="1:11" x14ac:dyDescent="0.35">
      <c r="A14372">
        <v>692.2</v>
      </c>
      <c r="B14372" s="24">
        <v>43484</v>
      </c>
      <c r="C14372">
        <v>6</v>
      </c>
      <c r="D14372" s="13">
        <v>20</v>
      </c>
      <c r="E14372" s="13" t="s">
        <v>99</v>
      </c>
      <c r="F14372" s="17">
        <v>-17</v>
      </c>
      <c r="G14372" t="str">
        <f>_xlfn.XLOOKUP(tbl_GL[[#This Row],[Account_key]],tbl_COA[Account_key],tbl_COA[Class],"Not Found")</f>
        <v>Assets</v>
      </c>
      <c r="H14372" t="str">
        <f>_xlfn.XLOOKUP(tbl_GL[[#This Row],[Account_key]],tbl_COA[Account_key],tbl_COA[SubClass],"Not Found")</f>
        <v>Assets</v>
      </c>
      <c r="I14372" t="str">
        <f>_xlfn.XLOOKUP(tbl_GL[[#This Row],[Account_key]],tbl_COA[Account_key],tbl_COA[SubClass2],"Not Found")</f>
        <v>Current Assets</v>
      </c>
      <c r="J14372" t="str">
        <f>_xlfn.XLOOKUP(tbl_GL[[#This Row],[Account_key]],tbl_COA[Account_key],tbl_COA[SubAccount],,0)</f>
        <v>Cash in hand</v>
      </c>
      <c r="K14372">
        <f>YEAR(tbl_GL[[#This Row],[Date]])</f>
        <v>2019</v>
      </c>
    </row>
    <row r="14373" spans="1:11" x14ac:dyDescent="0.35">
      <c r="A14373">
        <v>693.1</v>
      </c>
      <c r="B14373" s="24">
        <v>43485</v>
      </c>
      <c r="C14373">
        <v>6</v>
      </c>
      <c r="D14373" s="13">
        <v>75</v>
      </c>
      <c r="E14373" s="13" t="s">
        <v>131</v>
      </c>
      <c r="F14373" s="17">
        <v>45000</v>
      </c>
      <c r="G14373" t="str">
        <f>_xlfn.XLOOKUP(tbl_GL[[#This Row],[Account_key]],tbl_COA[Account_key],tbl_COA[Class],"Not Found")</f>
        <v>Assets</v>
      </c>
      <c r="H14373" t="str">
        <f>_xlfn.XLOOKUP(tbl_GL[[#This Row],[Account_key]],tbl_COA[Account_key],tbl_COA[SubClass],"Not Found")</f>
        <v>Assets</v>
      </c>
      <c r="I14373" t="str">
        <f>_xlfn.XLOOKUP(tbl_GL[[#This Row],[Account_key]],tbl_COA[Account_key],tbl_COA[SubClass2],"Not Found")</f>
        <v>Current Assets</v>
      </c>
      <c r="J14373" t="str">
        <f>_xlfn.XLOOKUP(tbl_GL[[#This Row],[Account_key]],tbl_COA[Account_key],tbl_COA[SubAccount],,0)</f>
        <v>Securities</v>
      </c>
      <c r="K14373">
        <f>YEAR(tbl_GL[[#This Row],[Date]])</f>
        <v>2019</v>
      </c>
    </row>
    <row r="14374" spans="1:11" x14ac:dyDescent="0.35">
      <c r="A14374">
        <v>693.2</v>
      </c>
      <c r="B14374" s="24">
        <v>43485</v>
      </c>
      <c r="C14374">
        <v>6</v>
      </c>
      <c r="D14374" s="13">
        <v>10</v>
      </c>
      <c r="E14374" s="13" t="s">
        <v>131</v>
      </c>
      <c r="F14374" s="17">
        <v>-45000</v>
      </c>
      <c r="G14374" t="str">
        <f>_xlfn.XLOOKUP(tbl_GL[[#This Row],[Account_key]],tbl_COA[Account_key],tbl_COA[Class],"Not Found")</f>
        <v>Assets</v>
      </c>
      <c r="H14374" t="str">
        <f>_xlfn.XLOOKUP(tbl_GL[[#This Row],[Account_key]],tbl_COA[Account_key],tbl_COA[SubClass],"Not Found")</f>
        <v>Assets</v>
      </c>
      <c r="I14374" t="str">
        <f>_xlfn.XLOOKUP(tbl_GL[[#This Row],[Account_key]],tbl_COA[Account_key],tbl_COA[SubClass2],"Not Found")</f>
        <v>Current Assets</v>
      </c>
      <c r="J14374" t="str">
        <f>_xlfn.XLOOKUP(tbl_GL[[#This Row],[Account_key]],tbl_COA[Account_key],tbl_COA[SubAccount],,0)</f>
        <v>Cash at Bank</v>
      </c>
      <c r="K14374">
        <f>YEAR(tbl_GL[[#This Row],[Date]])</f>
        <v>2019</v>
      </c>
    </row>
    <row r="14375" spans="1:11" x14ac:dyDescent="0.35">
      <c r="A14375">
        <v>694.1</v>
      </c>
      <c r="B14375" s="24">
        <v>43486</v>
      </c>
      <c r="C14375">
        <v>6</v>
      </c>
      <c r="D14375" s="13">
        <v>290</v>
      </c>
      <c r="E14375" s="13" t="s">
        <v>97</v>
      </c>
      <c r="F14375" s="17">
        <v>-2021</v>
      </c>
      <c r="G14375" t="str">
        <f>_xlfn.XLOOKUP(tbl_GL[[#This Row],[Account_key]],tbl_COA[Account_key],tbl_COA[Class],"Not Found")</f>
        <v>Operating account</v>
      </c>
      <c r="H14375" t="str">
        <f>_xlfn.XLOOKUP(tbl_GL[[#This Row],[Account_key]],tbl_COA[Account_key],tbl_COA[SubClass],"Not Found")</f>
        <v>Operating Expenses</v>
      </c>
      <c r="I14375" t="str">
        <f>_xlfn.XLOOKUP(tbl_GL[[#This Row],[Account_key]],tbl_COA[Account_key],tbl_COA[SubClass2],"Not Found")</f>
        <v>Administration</v>
      </c>
      <c r="J14375" t="str">
        <f>_xlfn.XLOOKUP(tbl_GL[[#This Row],[Account_key]],tbl_COA[Account_key],tbl_COA[SubAccount],,0)</f>
        <v>Travel</v>
      </c>
      <c r="K14375">
        <f>YEAR(tbl_GL[[#This Row],[Date]])</f>
        <v>2019</v>
      </c>
    </row>
    <row r="14376" spans="1:11" x14ac:dyDescent="0.35">
      <c r="A14376">
        <v>694.2</v>
      </c>
      <c r="B14376" s="24">
        <v>43486</v>
      </c>
      <c r="C14376">
        <v>6</v>
      </c>
      <c r="D14376" s="13">
        <v>120</v>
      </c>
      <c r="E14376" s="13" t="s">
        <v>97</v>
      </c>
      <c r="F14376" s="17">
        <v>2021</v>
      </c>
      <c r="G14376" t="str">
        <f>_xlfn.XLOOKUP(tbl_GL[[#This Row],[Account_key]],tbl_COA[Account_key],tbl_COA[Class],"Not Found")</f>
        <v>Liabilities and Owners Equity</v>
      </c>
      <c r="H14376" t="str">
        <f>_xlfn.XLOOKUP(tbl_GL[[#This Row],[Account_key]],tbl_COA[Account_key],tbl_COA[SubClass],"Not Found")</f>
        <v>Liabilities</v>
      </c>
      <c r="I14376" t="str">
        <f>_xlfn.XLOOKUP(tbl_GL[[#This Row],[Account_key]],tbl_COA[Account_key],tbl_COA[SubClass2],"Not Found")</f>
        <v>Current Liabilities</v>
      </c>
      <c r="J14376" t="str">
        <f>_xlfn.XLOOKUP(tbl_GL[[#This Row],[Account_key]],tbl_COA[Account_key],tbl_COA[SubAccount],,0)</f>
        <v>Accrued Expenses</v>
      </c>
      <c r="K14376">
        <f>YEAR(tbl_GL[[#This Row],[Date]])</f>
        <v>2019</v>
      </c>
    </row>
    <row r="14377" spans="1:11" x14ac:dyDescent="0.35">
      <c r="A14377">
        <v>695.1</v>
      </c>
      <c r="B14377" s="24">
        <v>43486</v>
      </c>
      <c r="C14377">
        <v>6</v>
      </c>
      <c r="D14377" s="13">
        <v>30</v>
      </c>
      <c r="E14377" s="13" t="s">
        <v>80</v>
      </c>
      <c r="F14377" s="17">
        <v>-10527</v>
      </c>
      <c r="G14377" t="str">
        <f>_xlfn.XLOOKUP(tbl_GL[[#This Row],[Account_key]],tbl_COA[Account_key],tbl_COA[Class],"Not Found")</f>
        <v>Assets</v>
      </c>
      <c r="H14377" t="str">
        <f>_xlfn.XLOOKUP(tbl_GL[[#This Row],[Account_key]],tbl_COA[Account_key],tbl_COA[SubClass],"Not Found")</f>
        <v>Assets</v>
      </c>
      <c r="I14377" t="str">
        <f>_xlfn.XLOOKUP(tbl_GL[[#This Row],[Account_key]],tbl_COA[Account_key],tbl_COA[SubClass2],"Not Found")</f>
        <v>Current Assets</v>
      </c>
      <c r="J14377" t="str">
        <f>_xlfn.XLOOKUP(tbl_GL[[#This Row],[Account_key]],tbl_COA[Account_key],tbl_COA[SubAccount],,0)</f>
        <v>Trade Receivables</v>
      </c>
      <c r="K14377">
        <f>YEAR(tbl_GL[[#This Row],[Date]])</f>
        <v>2019</v>
      </c>
    </row>
    <row r="14378" spans="1:11" x14ac:dyDescent="0.35">
      <c r="A14378">
        <v>695.2</v>
      </c>
      <c r="B14378" s="24">
        <v>43486</v>
      </c>
      <c r="C14378">
        <v>6</v>
      </c>
      <c r="D14378" s="13">
        <v>10</v>
      </c>
      <c r="E14378" s="13" t="s">
        <v>80</v>
      </c>
      <c r="F14378" s="17">
        <v>10527</v>
      </c>
      <c r="G14378" t="str">
        <f>_xlfn.XLOOKUP(tbl_GL[[#This Row],[Account_key]],tbl_COA[Account_key],tbl_COA[Class],"Not Found")</f>
        <v>Assets</v>
      </c>
      <c r="H14378" t="str">
        <f>_xlfn.XLOOKUP(tbl_GL[[#This Row],[Account_key]],tbl_COA[Account_key],tbl_COA[SubClass],"Not Found")</f>
        <v>Assets</v>
      </c>
      <c r="I14378" t="str">
        <f>_xlfn.XLOOKUP(tbl_GL[[#This Row],[Account_key]],tbl_COA[Account_key],tbl_COA[SubClass2],"Not Found")</f>
        <v>Current Assets</v>
      </c>
      <c r="J14378" t="str">
        <f>_xlfn.XLOOKUP(tbl_GL[[#This Row],[Account_key]],tbl_COA[Account_key],tbl_COA[SubAccount],,0)</f>
        <v>Cash at Bank</v>
      </c>
      <c r="K14378">
        <f>YEAR(tbl_GL[[#This Row],[Date]])</f>
        <v>2019</v>
      </c>
    </row>
    <row r="14379" spans="1:11" x14ac:dyDescent="0.35">
      <c r="A14379">
        <v>696.1</v>
      </c>
      <c r="B14379" s="24">
        <v>43487</v>
      </c>
      <c r="C14379">
        <v>6</v>
      </c>
      <c r="D14379" s="13">
        <v>10</v>
      </c>
      <c r="E14379" s="13" t="s">
        <v>98</v>
      </c>
      <c r="F14379" s="17">
        <v>-1571</v>
      </c>
      <c r="G14379" t="str">
        <f>_xlfn.XLOOKUP(tbl_GL[[#This Row],[Account_key]],tbl_COA[Account_key],tbl_COA[Class],"Not Found")</f>
        <v>Assets</v>
      </c>
      <c r="H14379" t="str">
        <f>_xlfn.XLOOKUP(tbl_GL[[#This Row],[Account_key]],tbl_COA[Account_key],tbl_COA[SubClass],"Not Found")</f>
        <v>Assets</v>
      </c>
      <c r="I14379" t="str">
        <f>_xlfn.XLOOKUP(tbl_GL[[#This Row],[Account_key]],tbl_COA[Account_key],tbl_COA[SubClass2],"Not Found")</f>
        <v>Current Assets</v>
      </c>
      <c r="J14379" t="str">
        <f>_xlfn.XLOOKUP(tbl_GL[[#This Row],[Account_key]],tbl_COA[Account_key],tbl_COA[SubAccount],,0)</f>
        <v>Cash at Bank</v>
      </c>
      <c r="K14379">
        <f>YEAR(tbl_GL[[#This Row],[Date]])</f>
        <v>2019</v>
      </c>
    </row>
    <row r="14380" spans="1:11" x14ac:dyDescent="0.35">
      <c r="A14380">
        <v>696.2</v>
      </c>
      <c r="B14380" s="24">
        <v>43487</v>
      </c>
      <c r="C14380">
        <v>6</v>
      </c>
      <c r="D14380" s="13">
        <v>120</v>
      </c>
      <c r="E14380" s="13" t="s">
        <v>98</v>
      </c>
      <c r="F14380" s="17">
        <v>-1571</v>
      </c>
      <c r="G14380" t="str">
        <f>_xlfn.XLOOKUP(tbl_GL[[#This Row],[Account_key]],tbl_COA[Account_key],tbl_COA[Class],"Not Found")</f>
        <v>Liabilities and Owners Equity</v>
      </c>
      <c r="H14380" t="str">
        <f>_xlfn.XLOOKUP(tbl_GL[[#This Row],[Account_key]],tbl_COA[Account_key],tbl_COA[SubClass],"Not Found")</f>
        <v>Liabilities</v>
      </c>
      <c r="I14380" t="str">
        <f>_xlfn.XLOOKUP(tbl_GL[[#This Row],[Account_key]],tbl_COA[Account_key],tbl_COA[SubClass2],"Not Found")</f>
        <v>Current Liabilities</v>
      </c>
      <c r="J14380" t="str">
        <f>_xlfn.XLOOKUP(tbl_GL[[#This Row],[Account_key]],tbl_COA[Account_key],tbl_COA[SubAccount],,0)</f>
        <v>Accrued Expenses</v>
      </c>
      <c r="K14380">
        <f>YEAR(tbl_GL[[#This Row],[Date]])</f>
        <v>2019</v>
      </c>
    </row>
    <row r="14381" spans="1:11" x14ac:dyDescent="0.35">
      <c r="A14381">
        <v>697.1</v>
      </c>
      <c r="B14381" s="24">
        <v>43490</v>
      </c>
      <c r="C14381">
        <v>6</v>
      </c>
      <c r="D14381" s="13">
        <v>230</v>
      </c>
      <c r="E14381" s="13" t="s">
        <v>4</v>
      </c>
      <c r="F14381" s="17">
        <v>-1058</v>
      </c>
      <c r="G14381" t="str">
        <f>_xlfn.XLOOKUP(tbl_GL[[#This Row],[Account_key]],tbl_COA[Account_key],tbl_COA[Class],"Not Found")</f>
        <v>Trading account</v>
      </c>
      <c r="H14381" t="str">
        <f>_xlfn.XLOOKUP(tbl_GL[[#This Row],[Account_key]],tbl_COA[Account_key],tbl_COA[SubClass],"Not Found")</f>
        <v>Cost of Sales</v>
      </c>
      <c r="I14381" t="str">
        <f>_xlfn.XLOOKUP(tbl_GL[[#This Row],[Account_key]],tbl_COA[Account_key],tbl_COA[SubClass2],"Not Found")</f>
        <v>Cost of Sales</v>
      </c>
      <c r="J14381" t="str">
        <f>_xlfn.XLOOKUP(tbl_GL[[#This Row],[Account_key]],tbl_COA[Account_key],tbl_COA[SubAccount],,0)</f>
        <v>Cost of Sales</v>
      </c>
      <c r="K14381">
        <f>YEAR(tbl_GL[[#This Row],[Date]])</f>
        <v>2019</v>
      </c>
    </row>
    <row r="14382" spans="1:11" x14ac:dyDescent="0.35">
      <c r="A14382">
        <v>697.2</v>
      </c>
      <c r="B14382" s="24">
        <v>43490</v>
      </c>
      <c r="C14382">
        <v>6</v>
      </c>
      <c r="D14382" s="13">
        <v>60</v>
      </c>
      <c r="E14382" s="13" t="s">
        <v>4</v>
      </c>
      <c r="F14382" s="17">
        <v>-1058</v>
      </c>
      <c r="G14382" t="str">
        <f>_xlfn.XLOOKUP(tbl_GL[[#This Row],[Account_key]],tbl_COA[Account_key],tbl_COA[Class],"Not Found")</f>
        <v>Assets</v>
      </c>
      <c r="H14382" t="str">
        <f>_xlfn.XLOOKUP(tbl_GL[[#This Row],[Account_key]],tbl_COA[Account_key],tbl_COA[SubClass],"Not Found")</f>
        <v>Assets</v>
      </c>
      <c r="I14382" t="str">
        <f>_xlfn.XLOOKUP(tbl_GL[[#This Row],[Account_key]],tbl_COA[Account_key],tbl_COA[SubClass2],"Not Found")</f>
        <v>Current Assets</v>
      </c>
      <c r="J14382" t="str">
        <f>_xlfn.XLOOKUP(tbl_GL[[#This Row],[Account_key]],tbl_COA[Account_key],tbl_COA[SubAccount],,0)</f>
        <v>Inventory</v>
      </c>
      <c r="K14382">
        <f>YEAR(tbl_GL[[#This Row],[Date]])</f>
        <v>2019</v>
      </c>
    </row>
    <row r="14383" spans="1:11" x14ac:dyDescent="0.35">
      <c r="A14383">
        <v>698.1</v>
      </c>
      <c r="B14383" s="24">
        <v>43490</v>
      </c>
      <c r="C14383">
        <v>6</v>
      </c>
      <c r="D14383" s="13">
        <v>290</v>
      </c>
      <c r="E14383" s="13" t="s">
        <v>97</v>
      </c>
      <c r="F14383" s="17">
        <v>-2123</v>
      </c>
      <c r="G14383" t="str">
        <f>_xlfn.XLOOKUP(tbl_GL[[#This Row],[Account_key]],tbl_COA[Account_key],tbl_COA[Class],"Not Found")</f>
        <v>Operating account</v>
      </c>
      <c r="H14383" t="str">
        <f>_xlfn.XLOOKUP(tbl_GL[[#This Row],[Account_key]],tbl_COA[Account_key],tbl_COA[SubClass],"Not Found")</f>
        <v>Operating Expenses</v>
      </c>
      <c r="I14383" t="str">
        <f>_xlfn.XLOOKUP(tbl_GL[[#This Row],[Account_key]],tbl_COA[Account_key],tbl_COA[SubClass2],"Not Found")</f>
        <v>Administration</v>
      </c>
      <c r="J14383" t="str">
        <f>_xlfn.XLOOKUP(tbl_GL[[#This Row],[Account_key]],tbl_COA[Account_key],tbl_COA[SubAccount],,0)</f>
        <v>Travel</v>
      </c>
      <c r="K14383">
        <f>YEAR(tbl_GL[[#This Row],[Date]])</f>
        <v>2019</v>
      </c>
    </row>
    <row r="14384" spans="1:11" x14ac:dyDescent="0.35">
      <c r="A14384">
        <v>698.2</v>
      </c>
      <c r="B14384" s="24">
        <v>43490</v>
      </c>
      <c r="C14384">
        <v>6</v>
      </c>
      <c r="D14384" s="13">
        <v>120</v>
      </c>
      <c r="E14384" s="13" t="s">
        <v>97</v>
      </c>
      <c r="F14384" s="17">
        <v>2123</v>
      </c>
      <c r="G14384" t="str">
        <f>_xlfn.XLOOKUP(tbl_GL[[#This Row],[Account_key]],tbl_COA[Account_key],tbl_COA[Class],"Not Found")</f>
        <v>Liabilities and Owners Equity</v>
      </c>
      <c r="H14384" t="str">
        <f>_xlfn.XLOOKUP(tbl_GL[[#This Row],[Account_key]],tbl_COA[Account_key],tbl_COA[SubClass],"Not Found")</f>
        <v>Liabilities</v>
      </c>
      <c r="I14384" t="str">
        <f>_xlfn.XLOOKUP(tbl_GL[[#This Row],[Account_key]],tbl_COA[Account_key],tbl_COA[SubClass2],"Not Found")</f>
        <v>Current Liabilities</v>
      </c>
      <c r="J14384" t="str">
        <f>_xlfn.XLOOKUP(tbl_GL[[#This Row],[Account_key]],tbl_COA[Account_key],tbl_COA[SubAccount],,0)</f>
        <v>Accrued Expenses</v>
      </c>
      <c r="K14384">
        <f>YEAR(tbl_GL[[#This Row],[Date]])</f>
        <v>2019</v>
      </c>
    </row>
    <row r="14385" spans="1:11" x14ac:dyDescent="0.35">
      <c r="A14385">
        <v>699.1</v>
      </c>
      <c r="B14385" s="24">
        <v>43490</v>
      </c>
      <c r="C14385">
        <v>6</v>
      </c>
      <c r="D14385" s="13">
        <v>210</v>
      </c>
      <c r="E14385" s="13" t="s">
        <v>7</v>
      </c>
      <c r="F14385" s="17">
        <v>2475</v>
      </c>
      <c r="G14385" t="str">
        <f>_xlfn.XLOOKUP(tbl_GL[[#This Row],[Account_key]],tbl_COA[Account_key],tbl_COA[Class],"Not Found")</f>
        <v>Trading account</v>
      </c>
      <c r="H14385" t="str">
        <f>_xlfn.XLOOKUP(tbl_GL[[#This Row],[Account_key]],tbl_COA[Account_key],tbl_COA[SubClass],"Not Found")</f>
        <v>Sales</v>
      </c>
      <c r="I14385" t="str">
        <f>_xlfn.XLOOKUP(tbl_GL[[#This Row],[Account_key]],tbl_COA[Account_key],tbl_COA[SubClass2],"Not Found")</f>
        <v>Sales</v>
      </c>
      <c r="J14385" t="str">
        <f>_xlfn.XLOOKUP(tbl_GL[[#This Row],[Account_key]],tbl_COA[Account_key],tbl_COA[SubAccount],,0)</f>
        <v>Sales</v>
      </c>
      <c r="K14385">
        <f>YEAR(tbl_GL[[#This Row],[Date]])</f>
        <v>2019</v>
      </c>
    </row>
    <row r="14386" spans="1:11" x14ac:dyDescent="0.35">
      <c r="A14386">
        <v>699.2</v>
      </c>
      <c r="B14386" s="24">
        <v>43490</v>
      </c>
      <c r="C14386">
        <v>6</v>
      </c>
      <c r="D14386" s="13">
        <v>10</v>
      </c>
      <c r="E14386" s="13" t="s">
        <v>7</v>
      </c>
      <c r="F14386" s="17">
        <v>2475</v>
      </c>
      <c r="G14386" t="str">
        <f>_xlfn.XLOOKUP(tbl_GL[[#This Row],[Account_key]],tbl_COA[Account_key],tbl_COA[Class],"Not Found")</f>
        <v>Assets</v>
      </c>
      <c r="H14386" t="str">
        <f>_xlfn.XLOOKUP(tbl_GL[[#This Row],[Account_key]],tbl_COA[Account_key],tbl_COA[SubClass],"Not Found")</f>
        <v>Assets</v>
      </c>
      <c r="I14386" t="str">
        <f>_xlfn.XLOOKUP(tbl_GL[[#This Row],[Account_key]],tbl_COA[Account_key],tbl_COA[SubClass2],"Not Found")</f>
        <v>Current Assets</v>
      </c>
      <c r="J14386" t="str">
        <f>_xlfn.XLOOKUP(tbl_GL[[#This Row],[Account_key]],tbl_COA[Account_key],tbl_COA[SubAccount],,0)</f>
        <v>Cash at Bank</v>
      </c>
      <c r="K14386">
        <f>YEAR(tbl_GL[[#This Row],[Date]])</f>
        <v>2019</v>
      </c>
    </row>
    <row r="14387" spans="1:11" x14ac:dyDescent="0.35">
      <c r="A14387">
        <v>700.1</v>
      </c>
      <c r="B14387" s="24">
        <v>43490</v>
      </c>
      <c r="C14387">
        <v>6</v>
      </c>
      <c r="D14387" s="13">
        <v>230</v>
      </c>
      <c r="E14387" s="13" t="s">
        <v>4</v>
      </c>
      <c r="F14387" s="17">
        <v>-4393</v>
      </c>
      <c r="G14387" t="str">
        <f>_xlfn.XLOOKUP(tbl_GL[[#This Row],[Account_key]],tbl_COA[Account_key],tbl_COA[Class],"Not Found")</f>
        <v>Trading account</v>
      </c>
      <c r="H14387" t="str">
        <f>_xlfn.XLOOKUP(tbl_GL[[#This Row],[Account_key]],tbl_COA[Account_key],tbl_COA[SubClass],"Not Found")</f>
        <v>Cost of Sales</v>
      </c>
      <c r="I14387" t="str">
        <f>_xlfn.XLOOKUP(tbl_GL[[#This Row],[Account_key]],tbl_COA[Account_key],tbl_COA[SubClass2],"Not Found")</f>
        <v>Cost of Sales</v>
      </c>
      <c r="J14387" t="str">
        <f>_xlfn.XLOOKUP(tbl_GL[[#This Row],[Account_key]],tbl_COA[Account_key],tbl_COA[SubAccount],,0)</f>
        <v>Cost of Sales</v>
      </c>
      <c r="K14387">
        <f>YEAR(tbl_GL[[#This Row],[Date]])</f>
        <v>2019</v>
      </c>
    </row>
    <row r="14388" spans="1:11" x14ac:dyDescent="0.35">
      <c r="A14388">
        <v>700.2</v>
      </c>
      <c r="B14388" s="24">
        <v>43490</v>
      </c>
      <c r="C14388">
        <v>6</v>
      </c>
      <c r="D14388" s="13">
        <v>60</v>
      </c>
      <c r="E14388" s="13" t="s">
        <v>4</v>
      </c>
      <c r="F14388" s="17">
        <v>-4393</v>
      </c>
      <c r="G14388" t="str">
        <f>_xlfn.XLOOKUP(tbl_GL[[#This Row],[Account_key]],tbl_COA[Account_key],tbl_COA[Class],"Not Found")</f>
        <v>Assets</v>
      </c>
      <c r="H14388" t="str">
        <f>_xlfn.XLOOKUP(tbl_GL[[#This Row],[Account_key]],tbl_COA[Account_key],tbl_COA[SubClass],"Not Found")</f>
        <v>Assets</v>
      </c>
      <c r="I14388" t="str">
        <f>_xlfn.XLOOKUP(tbl_GL[[#This Row],[Account_key]],tbl_COA[Account_key],tbl_COA[SubClass2],"Not Found")</f>
        <v>Current Assets</v>
      </c>
      <c r="J14388" t="str">
        <f>_xlfn.XLOOKUP(tbl_GL[[#This Row],[Account_key]],tbl_COA[Account_key],tbl_COA[SubAccount],,0)</f>
        <v>Inventory</v>
      </c>
      <c r="K14388">
        <f>YEAR(tbl_GL[[#This Row],[Date]])</f>
        <v>2019</v>
      </c>
    </row>
    <row r="14389" spans="1:11" x14ac:dyDescent="0.35">
      <c r="A14389">
        <v>701.1</v>
      </c>
      <c r="B14389" s="24">
        <v>43490</v>
      </c>
      <c r="C14389">
        <v>6</v>
      </c>
      <c r="D14389" s="13">
        <v>210</v>
      </c>
      <c r="E14389" s="13" t="s">
        <v>8</v>
      </c>
      <c r="F14389" s="17">
        <v>8995</v>
      </c>
      <c r="G14389" t="str">
        <f>_xlfn.XLOOKUP(tbl_GL[[#This Row],[Account_key]],tbl_COA[Account_key],tbl_COA[Class],"Not Found")</f>
        <v>Trading account</v>
      </c>
      <c r="H14389" t="str">
        <f>_xlfn.XLOOKUP(tbl_GL[[#This Row],[Account_key]],tbl_COA[Account_key],tbl_COA[SubClass],"Not Found")</f>
        <v>Sales</v>
      </c>
      <c r="I14389" t="str">
        <f>_xlfn.XLOOKUP(tbl_GL[[#This Row],[Account_key]],tbl_COA[Account_key],tbl_COA[SubClass2],"Not Found")</f>
        <v>Sales</v>
      </c>
      <c r="J14389" t="str">
        <f>_xlfn.XLOOKUP(tbl_GL[[#This Row],[Account_key]],tbl_COA[Account_key],tbl_COA[SubAccount],,0)</f>
        <v>Sales</v>
      </c>
      <c r="K14389">
        <f>YEAR(tbl_GL[[#This Row],[Date]])</f>
        <v>2019</v>
      </c>
    </row>
    <row r="14390" spans="1:11" x14ac:dyDescent="0.35">
      <c r="A14390">
        <v>701.2</v>
      </c>
      <c r="B14390" s="24">
        <v>43490</v>
      </c>
      <c r="C14390">
        <v>6</v>
      </c>
      <c r="D14390" s="13">
        <v>30</v>
      </c>
      <c r="E14390" s="13" t="s">
        <v>8</v>
      </c>
      <c r="F14390" s="17">
        <v>8995</v>
      </c>
      <c r="G14390" t="str">
        <f>_xlfn.XLOOKUP(tbl_GL[[#This Row],[Account_key]],tbl_COA[Account_key],tbl_COA[Class],"Not Found")</f>
        <v>Assets</v>
      </c>
      <c r="H14390" t="str">
        <f>_xlfn.XLOOKUP(tbl_GL[[#This Row],[Account_key]],tbl_COA[Account_key],tbl_COA[SubClass],"Not Found")</f>
        <v>Assets</v>
      </c>
      <c r="I14390" t="str">
        <f>_xlfn.XLOOKUP(tbl_GL[[#This Row],[Account_key]],tbl_COA[Account_key],tbl_COA[SubClass2],"Not Found")</f>
        <v>Current Assets</v>
      </c>
      <c r="J14390" t="str">
        <f>_xlfn.XLOOKUP(tbl_GL[[#This Row],[Account_key]],tbl_COA[Account_key],tbl_COA[SubAccount],,0)</f>
        <v>Trade Receivables</v>
      </c>
      <c r="K14390">
        <f>YEAR(tbl_GL[[#This Row],[Date]])</f>
        <v>2019</v>
      </c>
    </row>
    <row r="14391" spans="1:11" x14ac:dyDescent="0.35">
      <c r="A14391">
        <v>702.1</v>
      </c>
      <c r="B14391" s="24">
        <v>43491</v>
      </c>
      <c r="C14391">
        <v>6</v>
      </c>
      <c r="D14391" s="13">
        <v>230</v>
      </c>
      <c r="E14391" s="13" t="s">
        <v>4</v>
      </c>
      <c r="F14391" s="17">
        <v>-890</v>
      </c>
      <c r="G14391" t="str">
        <f>_xlfn.XLOOKUP(tbl_GL[[#This Row],[Account_key]],tbl_COA[Account_key],tbl_COA[Class],"Not Found")</f>
        <v>Trading account</v>
      </c>
      <c r="H14391" t="str">
        <f>_xlfn.XLOOKUP(tbl_GL[[#This Row],[Account_key]],tbl_COA[Account_key],tbl_COA[SubClass],"Not Found")</f>
        <v>Cost of Sales</v>
      </c>
      <c r="I14391" t="str">
        <f>_xlfn.XLOOKUP(tbl_GL[[#This Row],[Account_key]],tbl_COA[Account_key],tbl_COA[SubClass2],"Not Found")</f>
        <v>Cost of Sales</v>
      </c>
      <c r="J14391" t="str">
        <f>_xlfn.XLOOKUP(tbl_GL[[#This Row],[Account_key]],tbl_COA[Account_key],tbl_COA[SubAccount],,0)</f>
        <v>Cost of Sales</v>
      </c>
      <c r="K14391">
        <f>YEAR(tbl_GL[[#This Row],[Date]])</f>
        <v>2019</v>
      </c>
    </row>
    <row r="14392" spans="1:11" x14ac:dyDescent="0.35">
      <c r="A14392">
        <v>702.2</v>
      </c>
      <c r="B14392" s="24">
        <v>43491</v>
      </c>
      <c r="C14392">
        <v>6</v>
      </c>
      <c r="D14392" s="13">
        <v>60</v>
      </c>
      <c r="E14392" s="13" t="s">
        <v>4</v>
      </c>
      <c r="F14392" s="17">
        <v>-890</v>
      </c>
      <c r="G14392" t="str">
        <f>_xlfn.XLOOKUP(tbl_GL[[#This Row],[Account_key]],tbl_COA[Account_key],tbl_COA[Class],"Not Found")</f>
        <v>Assets</v>
      </c>
      <c r="H14392" t="str">
        <f>_xlfn.XLOOKUP(tbl_GL[[#This Row],[Account_key]],tbl_COA[Account_key],tbl_COA[SubClass],"Not Found")</f>
        <v>Assets</v>
      </c>
      <c r="I14392" t="str">
        <f>_xlfn.XLOOKUP(tbl_GL[[#This Row],[Account_key]],tbl_COA[Account_key],tbl_COA[SubClass2],"Not Found")</f>
        <v>Current Assets</v>
      </c>
      <c r="J14392" t="str">
        <f>_xlfn.XLOOKUP(tbl_GL[[#This Row],[Account_key]],tbl_COA[Account_key],tbl_COA[SubAccount],,0)</f>
        <v>Inventory</v>
      </c>
      <c r="K14392">
        <f>YEAR(tbl_GL[[#This Row],[Date]])</f>
        <v>2019</v>
      </c>
    </row>
    <row r="14393" spans="1:11" x14ac:dyDescent="0.35">
      <c r="A14393">
        <v>703.1</v>
      </c>
      <c r="B14393" s="24">
        <v>43491</v>
      </c>
      <c r="C14393">
        <v>6</v>
      </c>
      <c r="D14393" s="13">
        <v>220</v>
      </c>
      <c r="E14393" s="13" t="s">
        <v>81</v>
      </c>
      <c r="F14393" s="17">
        <v>-1445</v>
      </c>
      <c r="G14393" t="str">
        <f>_xlfn.XLOOKUP(tbl_GL[[#This Row],[Account_key]],tbl_COA[Account_key],tbl_COA[Class],"Not Found")</f>
        <v>Trading account</v>
      </c>
      <c r="H14393" t="str">
        <f>_xlfn.XLOOKUP(tbl_GL[[#This Row],[Account_key]],tbl_COA[Account_key],tbl_COA[SubClass],"Not Found")</f>
        <v>Sales</v>
      </c>
      <c r="I14393" t="str">
        <f>_xlfn.XLOOKUP(tbl_GL[[#This Row],[Account_key]],tbl_COA[Account_key],tbl_COA[SubClass2],"Not Found")</f>
        <v>Sales</v>
      </c>
      <c r="J14393" t="str">
        <f>_xlfn.XLOOKUP(tbl_GL[[#This Row],[Account_key]],tbl_COA[Account_key],tbl_COA[SubAccount],,0)</f>
        <v>Sales Return</v>
      </c>
      <c r="K14393">
        <f>YEAR(tbl_GL[[#This Row],[Date]])</f>
        <v>2019</v>
      </c>
    </row>
    <row r="14394" spans="1:11" x14ac:dyDescent="0.35">
      <c r="A14394">
        <v>703.2</v>
      </c>
      <c r="B14394" s="24">
        <v>43491</v>
      </c>
      <c r="C14394">
        <v>6</v>
      </c>
      <c r="D14394" s="13">
        <v>20</v>
      </c>
      <c r="E14394" s="13" t="s">
        <v>81</v>
      </c>
      <c r="F14394" s="17">
        <v>-1445</v>
      </c>
      <c r="G14394" t="str">
        <f>_xlfn.XLOOKUP(tbl_GL[[#This Row],[Account_key]],tbl_COA[Account_key],tbl_COA[Class],"Not Found")</f>
        <v>Assets</v>
      </c>
      <c r="H14394" t="str">
        <f>_xlfn.XLOOKUP(tbl_GL[[#This Row],[Account_key]],tbl_COA[Account_key],tbl_COA[SubClass],"Not Found")</f>
        <v>Assets</v>
      </c>
      <c r="I14394" t="str">
        <f>_xlfn.XLOOKUP(tbl_GL[[#This Row],[Account_key]],tbl_COA[Account_key],tbl_COA[SubClass2],"Not Found")</f>
        <v>Current Assets</v>
      </c>
      <c r="J14394" t="str">
        <f>_xlfn.XLOOKUP(tbl_GL[[#This Row],[Account_key]],tbl_COA[Account_key],tbl_COA[SubAccount],,0)</f>
        <v>Cash in hand</v>
      </c>
      <c r="K14394">
        <f>YEAR(tbl_GL[[#This Row],[Date]])</f>
        <v>2019</v>
      </c>
    </row>
    <row r="14395" spans="1:11" x14ac:dyDescent="0.35">
      <c r="A14395">
        <v>704.1</v>
      </c>
      <c r="B14395" s="24">
        <v>43491</v>
      </c>
      <c r="C14395">
        <v>6</v>
      </c>
      <c r="D14395" s="13">
        <v>210</v>
      </c>
      <c r="E14395" s="13" t="s">
        <v>8</v>
      </c>
      <c r="F14395" s="17">
        <v>1823</v>
      </c>
      <c r="G14395" t="str">
        <f>_xlfn.XLOOKUP(tbl_GL[[#This Row],[Account_key]],tbl_COA[Account_key],tbl_COA[Class],"Not Found")</f>
        <v>Trading account</v>
      </c>
      <c r="H14395" t="str">
        <f>_xlfn.XLOOKUP(tbl_GL[[#This Row],[Account_key]],tbl_COA[Account_key],tbl_COA[SubClass],"Not Found")</f>
        <v>Sales</v>
      </c>
      <c r="I14395" t="str">
        <f>_xlfn.XLOOKUP(tbl_GL[[#This Row],[Account_key]],tbl_COA[Account_key],tbl_COA[SubClass2],"Not Found")</f>
        <v>Sales</v>
      </c>
      <c r="J14395" t="str">
        <f>_xlfn.XLOOKUP(tbl_GL[[#This Row],[Account_key]],tbl_COA[Account_key],tbl_COA[SubAccount],,0)</f>
        <v>Sales</v>
      </c>
      <c r="K14395">
        <f>YEAR(tbl_GL[[#This Row],[Date]])</f>
        <v>2019</v>
      </c>
    </row>
    <row r="14396" spans="1:11" x14ac:dyDescent="0.35">
      <c r="A14396">
        <v>704.2</v>
      </c>
      <c r="B14396" s="24">
        <v>43491</v>
      </c>
      <c r="C14396">
        <v>6</v>
      </c>
      <c r="D14396" s="13">
        <v>30</v>
      </c>
      <c r="E14396" s="13" t="s">
        <v>8</v>
      </c>
      <c r="F14396" s="17">
        <v>1823</v>
      </c>
      <c r="G14396" t="str">
        <f>_xlfn.XLOOKUP(tbl_GL[[#This Row],[Account_key]],tbl_COA[Account_key],tbl_COA[Class],"Not Found")</f>
        <v>Assets</v>
      </c>
      <c r="H14396" t="str">
        <f>_xlfn.XLOOKUP(tbl_GL[[#This Row],[Account_key]],tbl_COA[Account_key],tbl_COA[SubClass],"Not Found")</f>
        <v>Assets</v>
      </c>
      <c r="I14396" t="str">
        <f>_xlfn.XLOOKUP(tbl_GL[[#This Row],[Account_key]],tbl_COA[Account_key],tbl_COA[SubClass2],"Not Found")</f>
        <v>Current Assets</v>
      </c>
      <c r="J14396" t="str">
        <f>_xlfn.XLOOKUP(tbl_GL[[#This Row],[Account_key]],tbl_COA[Account_key],tbl_COA[SubAccount],,0)</f>
        <v>Trade Receivables</v>
      </c>
      <c r="K14396">
        <f>YEAR(tbl_GL[[#This Row],[Date]])</f>
        <v>2019</v>
      </c>
    </row>
    <row r="14397" spans="1:11" x14ac:dyDescent="0.35">
      <c r="A14397">
        <v>705.1</v>
      </c>
      <c r="B14397" s="24">
        <v>43494</v>
      </c>
      <c r="C14397">
        <v>6</v>
      </c>
      <c r="D14397" s="13">
        <v>230</v>
      </c>
      <c r="E14397" s="13" t="s">
        <v>4</v>
      </c>
      <c r="F14397" s="17">
        <v>-398</v>
      </c>
      <c r="G14397" t="str">
        <f>_xlfn.XLOOKUP(tbl_GL[[#This Row],[Account_key]],tbl_COA[Account_key],tbl_COA[Class],"Not Found")</f>
        <v>Trading account</v>
      </c>
      <c r="H14397" t="str">
        <f>_xlfn.XLOOKUP(tbl_GL[[#This Row],[Account_key]],tbl_COA[Account_key],tbl_COA[SubClass],"Not Found")</f>
        <v>Cost of Sales</v>
      </c>
      <c r="I14397" t="str">
        <f>_xlfn.XLOOKUP(tbl_GL[[#This Row],[Account_key]],tbl_COA[Account_key],tbl_COA[SubClass2],"Not Found")</f>
        <v>Cost of Sales</v>
      </c>
      <c r="J14397" t="str">
        <f>_xlfn.XLOOKUP(tbl_GL[[#This Row],[Account_key]],tbl_COA[Account_key],tbl_COA[SubAccount],,0)</f>
        <v>Cost of Sales</v>
      </c>
      <c r="K14397">
        <f>YEAR(tbl_GL[[#This Row],[Date]])</f>
        <v>2019</v>
      </c>
    </row>
    <row r="14398" spans="1:11" x14ac:dyDescent="0.35">
      <c r="A14398">
        <v>705.2</v>
      </c>
      <c r="B14398" s="24">
        <v>43494</v>
      </c>
      <c r="C14398">
        <v>6</v>
      </c>
      <c r="D14398" s="13">
        <v>60</v>
      </c>
      <c r="E14398" s="13" t="s">
        <v>4</v>
      </c>
      <c r="F14398" s="17">
        <v>-398</v>
      </c>
      <c r="G14398" t="str">
        <f>_xlfn.XLOOKUP(tbl_GL[[#This Row],[Account_key]],tbl_COA[Account_key],tbl_COA[Class],"Not Found")</f>
        <v>Assets</v>
      </c>
      <c r="H14398" t="str">
        <f>_xlfn.XLOOKUP(tbl_GL[[#This Row],[Account_key]],tbl_COA[Account_key],tbl_COA[SubClass],"Not Found")</f>
        <v>Assets</v>
      </c>
      <c r="I14398" t="str">
        <f>_xlfn.XLOOKUP(tbl_GL[[#This Row],[Account_key]],tbl_COA[Account_key],tbl_COA[SubClass2],"Not Found")</f>
        <v>Current Assets</v>
      </c>
      <c r="J14398" t="str">
        <f>_xlfn.XLOOKUP(tbl_GL[[#This Row],[Account_key]],tbl_COA[Account_key],tbl_COA[SubAccount],,0)</f>
        <v>Inventory</v>
      </c>
      <c r="K14398">
        <f>YEAR(tbl_GL[[#This Row],[Date]])</f>
        <v>2019</v>
      </c>
    </row>
    <row r="14399" spans="1:11" x14ac:dyDescent="0.35">
      <c r="A14399">
        <v>706.1</v>
      </c>
      <c r="B14399" s="24">
        <v>43494</v>
      </c>
      <c r="C14399">
        <v>6</v>
      </c>
      <c r="D14399" s="13">
        <v>210</v>
      </c>
      <c r="E14399" s="13" t="s">
        <v>8</v>
      </c>
      <c r="F14399" s="17">
        <v>815</v>
      </c>
      <c r="G14399" t="str">
        <f>_xlfn.XLOOKUP(tbl_GL[[#This Row],[Account_key]],tbl_COA[Account_key],tbl_COA[Class],"Not Found")</f>
        <v>Trading account</v>
      </c>
      <c r="H14399" t="str">
        <f>_xlfn.XLOOKUP(tbl_GL[[#This Row],[Account_key]],tbl_COA[Account_key],tbl_COA[SubClass],"Not Found")</f>
        <v>Sales</v>
      </c>
      <c r="I14399" t="str">
        <f>_xlfn.XLOOKUP(tbl_GL[[#This Row],[Account_key]],tbl_COA[Account_key],tbl_COA[SubClass2],"Not Found")</f>
        <v>Sales</v>
      </c>
      <c r="J14399" t="str">
        <f>_xlfn.XLOOKUP(tbl_GL[[#This Row],[Account_key]],tbl_COA[Account_key],tbl_COA[SubAccount],,0)</f>
        <v>Sales</v>
      </c>
      <c r="K14399">
        <f>YEAR(tbl_GL[[#This Row],[Date]])</f>
        <v>2019</v>
      </c>
    </row>
    <row r="14400" spans="1:11" x14ac:dyDescent="0.35">
      <c r="A14400">
        <v>706.2</v>
      </c>
      <c r="B14400" s="24">
        <v>43494</v>
      </c>
      <c r="C14400">
        <v>6</v>
      </c>
      <c r="D14400" s="13">
        <v>30</v>
      </c>
      <c r="E14400" s="13" t="s">
        <v>8</v>
      </c>
      <c r="F14400" s="17">
        <v>815</v>
      </c>
      <c r="G14400" t="str">
        <f>_xlfn.XLOOKUP(tbl_GL[[#This Row],[Account_key]],tbl_COA[Account_key],tbl_COA[Class],"Not Found")</f>
        <v>Assets</v>
      </c>
      <c r="H14400" t="str">
        <f>_xlfn.XLOOKUP(tbl_GL[[#This Row],[Account_key]],tbl_COA[Account_key],tbl_COA[SubClass],"Not Found")</f>
        <v>Assets</v>
      </c>
      <c r="I14400" t="str">
        <f>_xlfn.XLOOKUP(tbl_GL[[#This Row],[Account_key]],tbl_COA[Account_key],tbl_COA[SubClass2],"Not Found")</f>
        <v>Current Assets</v>
      </c>
      <c r="J14400" t="str">
        <f>_xlfn.XLOOKUP(tbl_GL[[#This Row],[Account_key]],tbl_COA[Account_key],tbl_COA[SubAccount],,0)</f>
        <v>Trade Receivables</v>
      </c>
      <c r="K14400">
        <f>YEAR(tbl_GL[[#This Row],[Date]])</f>
        <v>2019</v>
      </c>
    </row>
    <row r="14401" spans="1:11" x14ac:dyDescent="0.35">
      <c r="A14401">
        <v>707.1</v>
      </c>
      <c r="B14401" s="24">
        <v>43494</v>
      </c>
      <c r="C14401">
        <v>6</v>
      </c>
      <c r="D14401" s="13">
        <v>30</v>
      </c>
      <c r="E14401" s="13" t="s">
        <v>80</v>
      </c>
      <c r="F14401" s="17">
        <v>-11122</v>
      </c>
      <c r="G14401" t="str">
        <f>_xlfn.XLOOKUP(tbl_GL[[#This Row],[Account_key]],tbl_COA[Account_key],tbl_COA[Class],"Not Found")</f>
        <v>Assets</v>
      </c>
      <c r="H14401" t="str">
        <f>_xlfn.XLOOKUP(tbl_GL[[#This Row],[Account_key]],tbl_COA[Account_key],tbl_COA[SubClass],"Not Found")</f>
        <v>Assets</v>
      </c>
      <c r="I14401" t="str">
        <f>_xlfn.XLOOKUP(tbl_GL[[#This Row],[Account_key]],tbl_COA[Account_key],tbl_COA[SubClass2],"Not Found")</f>
        <v>Current Assets</v>
      </c>
      <c r="J14401" t="str">
        <f>_xlfn.XLOOKUP(tbl_GL[[#This Row],[Account_key]],tbl_COA[Account_key],tbl_COA[SubAccount],,0)</f>
        <v>Trade Receivables</v>
      </c>
      <c r="K14401">
        <f>YEAR(tbl_GL[[#This Row],[Date]])</f>
        <v>2019</v>
      </c>
    </row>
    <row r="14402" spans="1:11" x14ac:dyDescent="0.35">
      <c r="A14402">
        <v>707.2</v>
      </c>
      <c r="B14402" s="24">
        <v>43494</v>
      </c>
      <c r="C14402">
        <v>6</v>
      </c>
      <c r="D14402" s="13">
        <v>10</v>
      </c>
      <c r="E14402" s="13" t="s">
        <v>80</v>
      </c>
      <c r="F14402" s="17">
        <v>11122</v>
      </c>
      <c r="G14402" t="str">
        <f>_xlfn.XLOOKUP(tbl_GL[[#This Row],[Account_key]],tbl_COA[Account_key],tbl_COA[Class],"Not Found")</f>
        <v>Assets</v>
      </c>
      <c r="H14402" t="str">
        <f>_xlfn.XLOOKUP(tbl_GL[[#This Row],[Account_key]],tbl_COA[Account_key],tbl_COA[SubClass],"Not Found")</f>
        <v>Assets</v>
      </c>
      <c r="I14402" t="str">
        <f>_xlfn.XLOOKUP(tbl_GL[[#This Row],[Account_key]],tbl_COA[Account_key],tbl_COA[SubClass2],"Not Found")</f>
        <v>Current Assets</v>
      </c>
      <c r="J14402" t="str">
        <f>_xlfn.XLOOKUP(tbl_GL[[#This Row],[Account_key]],tbl_COA[Account_key],tbl_COA[SubAccount],,0)</f>
        <v>Cash at Bank</v>
      </c>
      <c r="K14402">
        <f>YEAR(tbl_GL[[#This Row],[Date]])</f>
        <v>2019</v>
      </c>
    </row>
    <row r="14403" spans="1:11" x14ac:dyDescent="0.35">
      <c r="A14403">
        <v>708.1</v>
      </c>
      <c r="B14403" s="24">
        <v>43495</v>
      </c>
      <c r="C14403">
        <v>6</v>
      </c>
      <c r="D14403" s="13">
        <v>10</v>
      </c>
      <c r="E14403" s="13" t="s">
        <v>98</v>
      </c>
      <c r="F14403" s="17">
        <v>-1856</v>
      </c>
      <c r="G14403" t="str">
        <f>_xlfn.XLOOKUP(tbl_GL[[#This Row],[Account_key]],tbl_COA[Account_key],tbl_COA[Class],"Not Found")</f>
        <v>Assets</v>
      </c>
      <c r="H14403" t="str">
        <f>_xlfn.XLOOKUP(tbl_GL[[#This Row],[Account_key]],tbl_COA[Account_key],tbl_COA[SubClass],"Not Found")</f>
        <v>Assets</v>
      </c>
      <c r="I14403" t="str">
        <f>_xlfn.XLOOKUP(tbl_GL[[#This Row],[Account_key]],tbl_COA[Account_key],tbl_COA[SubClass2],"Not Found")</f>
        <v>Current Assets</v>
      </c>
      <c r="J14403" t="str">
        <f>_xlfn.XLOOKUP(tbl_GL[[#This Row],[Account_key]],tbl_COA[Account_key],tbl_COA[SubAccount],,0)</f>
        <v>Cash at Bank</v>
      </c>
      <c r="K14403">
        <f>YEAR(tbl_GL[[#This Row],[Date]])</f>
        <v>2019</v>
      </c>
    </row>
    <row r="14404" spans="1:11" x14ac:dyDescent="0.35">
      <c r="A14404">
        <v>708.2</v>
      </c>
      <c r="B14404" s="24">
        <v>43495</v>
      </c>
      <c r="C14404">
        <v>6</v>
      </c>
      <c r="D14404" s="13">
        <v>120</v>
      </c>
      <c r="E14404" s="13" t="s">
        <v>98</v>
      </c>
      <c r="F14404" s="17">
        <v>-1856</v>
      </c>
      <c r="G14404" t="str">
        <f>_xlfn.XLOOKUP(tbl_GL[[#This Row],[Account_key]],tbl_COA[Account_key],tbl_COA[Class],"Not Found")</f>
        <v>Liabilities and Owners Equity</v>
      </c>
      <c r="H14404" t="str">
        <f>_xlfn.XLOOKUP(tbl_GL[[#This Row],[Account_key]],tbl_COA[Account_key],tbl_COA[SubClass],"Not Found")</f>
        <v>Liabilities</v>
      </c>
      <c r="I14404" t="str">
        <f>_xlfn.XLOOKUP(tbl_GL[[#This Row],[Account_key]],tbl_COA[Account_key],tbl_COA[SubClass2],"Not Found")</f>
        <v>Current Liabilities</v>
      </c>
      <c r="J14404" t="str">
        <f>_xlfn.XLOOKUP(tbl_GL[[#This Row],[Account_key]],tbl_COA[Account_key],tbl_COA[SubAccount],,0)</f>
        <v>Accrued Expenses</v>
      </c>
      <c r="K14404">
        <f>YEAR(tbl_GL[[#This Row],[Date]])</f>
        <v>2019</v>
      </c>
    </row>
    <row r="14405" spans="1:11" x14ac:dyDescent="0.35">
      <c r="A14405">
        <v>709.1</v>
      </c>
      <c r="B14405" s="24">
        <v>43495</v>
      </c>
      <c r="C14405">
        <v>6</v>
      </c>
      <c r="D14405" s="13">
        <v>310</v>
      </c>
      <c r="E14405" s="13" t="s">
        <v>97</v>
      </c>
      <c r="F14405" s="17">
        <v>-2539</v>
      </c>
      <c r="G14405" t="str">
        <f>_xlfn.XLOOKUP(tbl_GL[[#This Row],[Account_key]],tbl_COA[Account_key],tbl_COA[Class],"Not Found")</f>
        <v>Operating account</v>
      </c>
      <c r="H14405" t="str">
        <f>_xlfn.XLOOKUP(tbl_GL[[#This Row],[Account_key]],tbl_COA[Account_key],tbl_COA[SubClass],"Not Found")</f>
        <v>Operating Expenses</v>
      </c>
      <c r="I14405" t="str">
        <f>_xlfn.XLOOKUP(tbl_GL[[#This Row],[Account_key]],tbl_COA[Account_key],tbl_COA[SubClass2],"Not Found")</f>
        <v>Administration</v>
      </c>
      <c r="J14405" t="str">
        <f>_xlfn.XLOOKUP(tbl_GL[[#This Row],[Account_key]],tbl_COA[Account_key],tbl_COA[SubAccount],,0)</f>
        <v>Office Supplies</v>
      </c>
      <c r="K14405">
        <f>YEAR(tbl_GL[[#This Row],[Date]])</f>
        <v>2019</v>
      </c>
    </row>
    <row r="14406" spans="1:11" x14ac:dyDescent="0.35">
      <c r="A14406">
        <v>709.2</v>
      </c>
      <c r="B14406" s="24">
        <v>43495</v>
      </c>
      <c r="C14406">
        <v>6</v>
      </c>
      <c r="D14406" s="13">
        <v>120</v>
      </c>
      <c r="E14406" s="13" t="s">
        <v>97</v>
      </c>
      <c r="F14406" s="17">
        <v>2539</v>
      </c>
      <c r="G14406" t="str">
        <f>_xlfn.XLOOKUP(tbl_GL[[#This Row],[Account_key]],tbl_COA[Account_key],tbl_COA[Class],"Not Found")</f>
        <v>Liabilities and Owners Equity</v>
      </c>
      <c r="H14406" t="str">
        <f>_xlfn.XLOOKUP(tbl_GL[[#This Row],[Account_key]],tbl_COA[Account_key],tbl_COA[SubClass],"Not Found")</f>
        <v>Liabilities</v>
      </c>
      <c r="I14406" t="str">
        <f>_xlfn.XLOOKUP(tbl_GL[[#This Row],[Account_key]],tbl_COA[Account_key],tbl_COA[SubClass2],"Not Found")</f>
        <v>Current Liabilities</v>
      </c>
      <c r="J14406" t="str">
        <f>_xlfn.XLOOKUP(tbl_GL[[#This Row],[Account_key]],tbl_COA[Account_key],tbl_COA[SubAccount],,0)</f>
        <v>Accrued Expenses</v>
      </c>
      <c r="K14406">
        <f>YEAR(tbl_GL[[#This Row],[Date]])</f>
        <v>2019</v>
      </c>
    </row>
    <row r="14407" spans="1:11" x14ac:dyDescent="0.35">
      <c r="A14407">
        <v>710.1</v>
      </c>
      <c r="B14407" s="24">
        <v>43496</v>
      </c>
      <c r="C14407">
        <v>6</v>
      </c>
      <c r="D14407" s="13">
        <v>10</v>
      </c>
      <c r="E14407" s="13" t="s">
        <v>110</v>
      </c>
      <c r="F14407" s="17">
        <v>40</v>
      </c>
      <c r="G14407" t="str">
        <f>_xlfn.XLOOKUP(tbl_GL[[#This Row],[Account_key]],tbl_COA[Account_key],tbl_COA[Class],"Not Found")</f>
        <v>Assets</v>
      </c>
      <c r="H14407" t="str">
        <f>_xlfn.XLOOKUP(tbl_GL[[#This Row],[Account_key]],tbl_COA[Account_key],tbl_COA[SubClass],"Not Found")</f>
        <v>Assets</v>
      </c>
      <c r="I14407" t="str">
        <f>_xlfn.XLOOKUP(tbl_GL[[#This Row],[Account_key]],tbl_COA[Account_key],tbl_COA[SubClass2],"Not Found")</f>
        <v>Current Assets</v>
      </c>
      <c r="J14407" t="str">
        <f>_xlfn.XLOOKUP(tbl_GL[[#This Row],[Account_key]],tbl_COA[Account_key],tbl_COA[SubAccount],,0)</f>
        <v>Cash at Bank</v>
      </c>
      <c r="K14407">
        <f>YEAR(tbl_GL[[#This Row],[Date]])</f>
        <v>2019</v>
      </c>
    </row>
    <row r="14408" spans="1:11" x14ac:dyDescent="0.35">
      <c r="A14408">
        <v>710.2</v>
      </c>
      <c r="B14408" s="24">
        <v>43496</v>
      </c>
      <c r="C14408">
        <v>6</v>
      </c>
      <c r="D14408" s="13">
        <v>430</v>
      </c>
      <c r="E14408" s="13" t="s">
        <v>110</v>
      </c>
      <c r="F14408" s="17">
        <v>40</v>
      </c>
      <c r="G14408" t="str">
        <f>_xlfn.XLOOKUP(tbl_GL[[#This Row],[Account_key]],tbl_COA[Account_key],tbl_COA[Class],"Not Found")</f>
        <v>Non-operating</v>
      </c>
      <c r="H14408" t="str">
        <f>_xlfn.XLOOKUP(tbl_GL[[#This Row],[Account_key]],tbl_COA[Account_key],tbl_COA[SubClass],"Not Found")</f>
        <v>Exchange Loss/Gain</v>
      </c>
      <c r="I14408" t="str">
        <f>_xlfn.XLOOKUP(tbl_GL[[#This Row],[Account_key]],tbl_COA[Account_key],tbl_COA[SubClass2],"Not Found")</f>
        <v>Exchange Loss/Gain</v>
      </c>
      <c r="J14408" t="str">
        <f>_xlfn.XLOOKUP(tbl_GL[[#This Row],[Account_key]],tbl_COA[Account_key],tbl_COA[SubAccount],,0)</f>
        <v>Exchange Loss/Gain</v>
      </c>
      <c r="K14408">
        <f>YEAR(tbl_GL[[#This Row],[Date]])</f>
        <v>2019</v>
      </c>
    </row>
    <row r="14409" spans="1:11" x14ac:dyDescent="0.35">
      <c r="A14409">
        <v>711.1</v>
      </c>
      <c r="B14409" s="24">
        <v>43496</v>
      </c>
      <c r="C14409">
        <v>6</v>
      </c>
      <c r="D14409" s="13">
        <v>400</v>
      </c>
      <c r="E14409" s="13" t="s">
        <v>104</v>
      </c>
      <c r="F14409" s="17">
        <v>-125</v>
      </c>
      <c r="G14409" t="str">
        <f>_xlfn.XLOOKUP(tbl_GL[[#This Row],[Account_key]],tbl_COA[Account_key],tbl_COA[Class],"Not Found")</f>
        <v>Operating account</v>
      </c>
      <c r="H14409" t="str">
        <f>_xlfn.XLOOKUP(tbl_GL[[#This Row],[Account_key]],tbl_COA[Account_key],tbl_COA[SubClass],"Not Found")</f>
        <v>Depreciation &amp; Amortization</v>
      </c>
      <c r="I14409" t="str">
        <f>_xlfn.XLOOKUP(tbl_GL[[#This Row],[Account_key]],tbl_COA[Account_key],tbl_COA[SubClass2],"Not Found")</f>
        <v>Amortization</v>
      </c>
      <c r="J14409" t="str">
        <f>_xlfn.XLOOKUP(tbl_GL[[#This Row],[Account_key]],tbl_COA[Account_key],tbl_COA[SubAccount],,0)</f>
        <v>Amortization of Intangible Assets</v>
      </c>
      <c r="K14409">
        <f>YEAR(tbl_GL[[#This Row],[Date]])</f>
        <v>2019</v>
      </c>
    </row>
    <row r="14410" spans="1:11" x14ac:dyDescent="0.35">
      <c r="A14410">
        <v>711.2</v>
      </c>
      <c r="B14410" s="24">
        <v>43496</v>
      </c>
      <c r="C14410">
        <v>6</v>
      </c>
      <c r="D14410" s="13">
        <v>100</v>
      </c>
      <c r="E14410" s="13" t="s">
        <v>104</v>
      </c>
      <c r="F14410" s="17">
        <v>-125</v>
      </c>
      <c r="G14410" t="str">
        <f>_xlfn.XLOOKUP(tbl_GL[[#This Row],[Account_key]],tbl_COA[Account_key],tbl_COA[Class],"Not Found")</f>
        <v>Assets</v>
      </c>
      <c r="H14410" t="str">
        <f>_xlfn.XLOOKUP(tbl_GL[[#This Row],[Account_key]],tbl_COA[Account_key],tbl_COA[SubClass],"Not Found")</f>
        <v>Assets</v>
      </c>
      <c r="I14410" t="str">
        <f>_xlfn.XLOOKUP(tbl_GL[[#This Row],[Account_key]],tbl_COA[Account_key],tbl_COA[SubClass2],"Not Found")</f>
        <v>Non-Current Assets</v>
      </c>
      <c r="J14410" t="str">
        <f>_xlfn.XLOOKUP(tbl_GL[[#This Row],[Account_key]],tbl_COA[Account_key],tbl_COA[SubAccount],,0)</f>
        <v>Patents and trademarks</v>
      </c>
      <c r="K14410">
        <f>YEAR(tbl_GL[[#This Row],[Date]])</f>
        <v>2019</v>
      </c>
    </row>
    <row r="14411" spans="1:11" x14ac:dyDescent="0.35">
      <c r="A14411">
        <v>712.1</v>
      </c>
      <c r="B14411" s="24">
        <v>43496</v>
      </c>
      <c r="C14411">
        <v>6</v>
      </c>
      <c r="D14411" s="13">
        <v>10</v>
      </c>
      <c r="E14411" s="13" t="s">
        <v>113</v>
      </c>
      <c r="F14411" s="17">
        <v>130</v>
      </c>
      <c r="G14411" t="str">
        <f>_xlfn.XLOOKUP(tbl_GL[[#This Row],[Account_key]],tbl_COA[Account_key],tbl_COA[Class],"Not Found")</f>
        <v>Assets</v>
      </c>
      <c r="H14411" t="str">
        <f>_xlfn.XLOOKUP(tbl_GL[[#This Row],[Account_key]],tbl_COA[Account_key],tbl_COA[SubClass],"Not Found")</f>
        <v>Assets</v>
      </c>
      <c r="I14411" t="str">
        <f>_xlfn.XLOOKUP(tbl_GL[[#This Row],[Account_key]],tbl_COA[Account_key],tbl_COA[SubClass2],"Not Found")</f>
        <v>Current Assets</v>
      </c>
      <c r="J14411" t="str">
        <f>_xlfn.XLOOKUP(tbl_GL[[#This Row],[Account_key]],tbl_COA[Account_key],tbl_COA[SubAccount],,0)</f>
        <v>Cash at Bank</v>
      </c>
      <c r="K14411">
        <f>YEAR(tbl_GL[[#This Row],[Date]])</f>
        <v>2019</v>
      </c>
    </row>
    <row r="14412" spans="1:11" x14ac:dyDescent="0.35">
      <c r="A14412">
        <v>712.2</v>
      </c>
      <c r="B14412" s="24">
        <v>43496</v>
      </c>
      <c r="C14412">
        <v>6</v>
      </c>
      <c r="D14412" s="13">
        <v>410</v>
      </c>
      <c r="E14412" s="13" t="s">
        <v>113</v>
      </c>
      <c r="F14412" s="17">
        <v>130</v>
      </c>
      <c r="G14412" t="str">
        <f>_xlfn.XLOOKUP(tbl_GL[[#This Row],[Account_key]],tbl_COA[Account_key],tbl_COA[Class],"Not Found")</f>
        <v>Non-operating</v>
      </c>
      <c r="H14412" t="str">
        <f>_xlfn.XLOOKUP(tbl_GL[[#This Row],[Account_key]],tbl_COA[Account_key],tbl_COA[SubClass],"Not Found")</f>
        <v>Interest Income</v>
      </c>
      <c r="I14412" t="str">
        <f>_xlfn.XLOOKUP(tbl_GL[[#This Row],[Account_key]],tbl_COA[Account_key],tbl_COA[SubClass2],"Not Found")</f>
        <v>Interest Income</v>
      </c>
      <c r="J14412" t="str">
        <f>_xlfn.XLOOKUP(tbl_GL[[#This Row],[Account_key]],tbl_COA[Account_key],tbl_COA[SubAccount],,0)</f>
        <v>Interest Income</v>
      </c>
      <c r="K14412">
        <f>YEAR(tbl_GL[[#This Row],[Date]])</f>
        <v>2019</v>
      </c>
    </row>
    <row r="14413" spans="1:11" x14ac:dyDescent="0.35">
      <c r="A14413">
        <v>713.1</v>
      </c>
      <c r="B14413" s="24">
        <v>43496</v>
      </c>
      <c r="C14413">
        <v>6</v>
      </c>
      <c r="D14413" s="13">
        <v>440</v>
      </c>
      <c r="E14413" s="13" t="s">
        <v>112</v>
      </c>
      <c r="F14413" s="17">
        <v>-195</v>
      </c>
      <c r="G14413" t="str">
        <f>_xlfn.XLOOKUP(tbl_GL[[#This Row],[Account_key]],tbl_COA[Account_key],tbl_COA[Class],"Not Found")</f>
        <v>Interest &amp; Tax</v>
      </c>
      <c r="H14413" t="str">
        <f>_xlfn.XLOOKUP(tbl_GL[[#This Row],[Account_key]],tbl_COA[Account_key],tbl_COA[SubClass],"Not Found")</f>
        <v>Interest Expense</v>
      </c>
      <c r="I14413" t="str">
        <f>_xlfn.XLOOKUP(tbl_GL[[#This Row],[Account_key]],tbl_COA[Account_key],tbl_COA[SubClass2],"Not Found")</f>
        <v>Interest Expense</v>
      </c>
      <c r="J14413" t="str">
        <f>_xlfn.XLOOKUP(tbl_GL[[#This Row],[Account_key]],tbl_COA[Account_key],tbl_COA[SubAccount],,0)</f>
        <v>Interest Expense</v>
      </c>
      <c r="K14413">
        <f>YEAR(tbl_GL[[#This Row],[Date]])</f>
        <v>2019</v>
      </c>
    </row>
    <row r="14414" spans="1:11" x14ac:dyDescent="0.35">
      <c r="A14414">
        <v>713.2</v>
      </c>
      <c r="B14414" s="24">
        <v>43496</v>
      </c>
      <c r="C14414">
        <v>6</v>
      </c>
      <c r="D14414" s="13">
        <v>121</v>
      </c>
      <c r="E14414" s="13" t="s">
        <v>112</v>
      </c>
      <c r="F14414" s="17">
        <v>195</v>
      </c>
      <c r="G14414" t="str">
        <f>_xlfn.XLOOKUP(tbl_GL[[#This Row],[Account_key]],tbl_COA[Account_key],tbl_COA[Class],"Not Found")</f>
        <v>Liabilities and Owners Equity</v>
      </c>
      <c r="H14414" t="str">
        <f>_xlfn.XLOOKUP(tbl_GL[[#This Row],[Account_key]],tbl_COA[Account_key],tbl_COA[SubClass],"Not Found")</f>
        <v>Liabilities</v>
      </c>
      <c r="I14414" t="str">
        <f>_xlfn.XLOOKUP(tbl_GL[[#This Row],[Account_key]],tbl_COA[Account_key],tbl_COA[SubClass2],"Not Found")</f>
        <v>Current Liabilities</v>
      </c>
      <c r="J14414" t="str">
        <f>_xlfn.XLOOKUP(tbl_GL[[#This Row],[Account_key]],tbl_COA[Account_key],tbl_COA[SubAccount],,0)</f>
        <v>Interest Payable</v>
      </c>
      <c r="K14414">
        <f>YEAR(tbl_GL[[#This Row],[Date]])</f>
        <v>2019</v>
      </c>
    </row>
    <row r="14415" spans="1:11" x14ac:dyDescent="0.35">
      <c r="A14415">
        <v>714.1</v>
      </c>
      <c r="B14415" s="24">
        <v>43496</v>
      </c>
      <c r="C14415">
        <v>6</v>
      </c>
      <c r="D14415" s="13">
        <v>450</v>
      </c>
      <c r="E14415" s="23" t="s">
        <v>108</v>
      </c>
      <c r="F14415" s="17">
        <v>-372</v>
      </c>
      <c r="G14415" t="str">
        <f>_xlfn.XLOOKUP(tbl_GL[[#This Row],[Account_key]],tbl_COA[Account_key],tbl_COA[Class],"Not Found")</f>
        <v>Interest &amp; Tax</v>
      </c>
      <c r="H14415" t="str">
        <f>_xlfn.XLOOKUP(tbl_GL[[#This Row],[Account_key]],tbl_COA[Account_key],tbl_COA[SubClass],"Not Found")</f>
        <v>Taxation</v>
      </c>
      <c r="I14415" t="str">
        <f>_xlfn.XLOOKUP(tbl_GL[[#This Row],[Account_key]],tbl_COA[Account_key],tbl_COA[SubClass2],"Not Found")</f>
        <v>Taxation</v>
      </c>
      <c r="J14415" t="str">
        <f>_xlfn.XLOOKUP(tbl_GL[[#This Row],[Account_key]],tbl_COA[Account_key],tbl_COA[SubAccount],,0)</f>
        <v>Taxation</v>
      </c>
      <c r="K14415">
        <f>YEAR(tbl_GL[[#This Row],[Date]])</f>
        <v>2019</v>
      </c>
    </row>
    <row r="14416" spans="1:11" x14ac:dyDescent="0.35">
      <c r="A14416">
        <v>714.2</v>
      </c>
      <c r="B14416" s="24">
        <v>43496</v>
      </c>
      <c r="C14416">
        <v>6</v>
      </c>
      <c r="D14416" s="13">
        <v>122</v>
      </c>
      <c r="E14416" s="23" t="s">
        <v>108</v>
      </c>
      <c r="F14416" s="17">
        <v>372</v>
      </c>
      <c r="G14416" t="str">
        <f>_xlfn.XLOOKUP(tbl_GL[[#This Row],[Account_key]],tbl_COA[Account_key],tbl_COA[Class],"Not Found")</f>
        <v>Liabilities and Owners Equity</v>
      </c>
      <c r="H14416" t="str">
        <f>_xlfn.XLOOKUP(tbl_GL[[#This Row],[Account_key]],tbl_COA[Account_key],tbl_COA[SubClass],"Not Found")</f>
        <v>Liabilities</v>
      </c>
      <c r="I14416" t="str">
        <f>_xlfn.XLOOKUP(tbl_GL[[#This Row],[Account_key]],tbl_COA[Account_key],tbl_COA[SubClass2],"Not Found")</f>
        <v>Current Liabilities</v>
      </c>
      <c r="J14416" t="str">
        <f>_xlfn.XLOOKUP(tbl_GL[[#This Row],[Account_key]],tbl_COA[Account_key],tbl_COA[SubAccount],,0)</f>
        <v>Tax payable</v>
      </c>
      <c r="K14416">
        <f>YEAR(tbl_GL[[#This Row],[Date]])</f>
        <v>2019</v>
      </c>
    </row>
    <row r="14417" spans="1:11" x14ac:dyDescent="0.35">
      <c r="A14417">
        <v>715.1</v>
      </c>
      <c r="B14417" s="24">
        <v>43496</v>
      </c>
      <c r="C14417">
        <v>6</v>
      </c>
      <c r="D14417" s="13">
        <v>240</v>
      </c>
      <c r="E14417" s="13" t="s">
        <v>56</v>
      </c>
      <c r="F14417" s="17">
        <v>-2813</v>
      </c>
      <c r="G14417" t="str">
        <f>_xlfn.XLOOKUP(tbl_GL[[#This Row],[Account_key]],tbl_COA[Account_key],tbl_COA[Class],"Not Found")</f>
        <v>Operating account</v>
      </c>
      <c r="H14417" t="str">
        <f>_xlfn.XLOOKUP(tbl_GL[[#This Row],[Account_key]],tbl_COA[Account_key],tbl_COA[SubClass],"Not Found")</f>
        <v>Operating Expenses</v>
      </c>
      <c r="I14417" t="str">
        <f>_xlfn.XLOOKUP(tbl_GL[[#This Row],[Account_key]],tbl_COA[Account_key],tbl_COA[SubClass2],"Not Found")</f>
        <v>Sales &amp; Distribution</v>
      </c>
      <c r="J14417" t="str">
        <f>_xlfn.XLOOKUP(tbl_GL[[#This Row],[Account_key]],tbl_COA[Account_key],tbl_COA[SubAccount],,0)</f>
        <v>Salaries</v>
      </c>
      <c r="K14417">
        <f>YEAR(tbl_GL[[#This Row],[Date]])</f>
        <v>2019</v>
      </c>
    </row>
    <row r="14418" spans="1:11" x14ac:dyDescent="0.35">
      <c r="A14418">
        <v>715.2</v>
      </c>
      <c r="B14418" s="24">
        <v>43496</v>
      </c>
      <c r="C14418">
        <v>6</v>
      </c>
      <c r="D14418" s="13">
        <v>10</v>
      </c>
      <c r="E14418" s="13" t="s">
        <v>56</v>
      </c>
      <c r="F14418" s="17">
        <v>-2813</v>
      </c>
      <c r="G14418" t="str">
        <f>_xlfn.XLOOKUP(tbl_GL[[#This Row],[Account_key]],tbl_COA[Account_key],tbl_COA[Class],"Not Found")</f>
        <v>Assets</v>
      </c>
      <c r="H14418" t="str">
        <f>_xlfn.XLOOKUP(tbl_GL[[#This Row],[Account_key]],tbl_COA[Account_key],tbl_COA[SubClass],"Not Found")</f>
        <v>Assets</v>
      </c>
      <c r="I14418" t="str">
        <f>_xlfn.XLOOKUP(tbl_GL[[#This Row],[Account_key]],tbl_COA[Account_key],tbl_COA[SubClass2],"Not Found")</f>
        <v>Current Assets</v>
      </c>
      <c r="J14418" t="str">
        <f>_xlfn.XLOOKUP(tbl_GL[[#This Row],[Account_key]],tbl_COA[Account_key],tbl_COA[SubAccount],,0)</f>
        <v>Cash at Bank</v>
      </c>
      <c r="K14418">
        <f>YEAR(tbl_GL[[#This Row],[Date]])</f>
        <v>2019</v>
      </c>
    </row>
    <row r="14419" spans="1:11" x14ac:dyDescent="0.35">
      <c r="A14419">
        <v>716.1</v>
      </c>
      <c r="B14419" s="24">
        <v>43496</v>
      </c>
      <c r="C14419">
        <v>6</v>
      </c>
      <c r="D14419" s="13">
        <v>380</v>
      </c>
      <c r="E14419" s="13" t="s">
        <v>101</v>
      </c>
      <c r="F14419" s="17">
        <v>-4900</v>
      </c>
      <c r="G14419" t="str">
        <f>_xlfn.XLOOKUP(tbl_GL[[#This Row],[Account_key]],tbl_COA[Account_key],tbl_COA[Class],"Not Found")</f>
        <v>Operating account</v>
      </c>
      <c r="H14419" t="str">
        <f>_xlfn.XLOOKUP(tbl_GL[[#This Row],[Account_key]],tbl_COA[Account_key],tbl_COA[SubClass],"Not Found")</f>
        <v>Depreciation &amp; Amortization</v>
      </c>
      <c r="I14419" t="str">
        <f>_xlfn.XLOOKUP(tbl_GL[[#This Row],[Account_key]],tbl_COA[Account_key],tbl_COA[SubClass2],"Not Found")</f>
        <v>Depreciation</v>
      </c>
      <c r="J14419" t="str">
        <f>_xlfn.XLOOKUP(tbl_GL[[#This Row],[Account_key]],tbl_COA[Account_key],tbl_COA[SubAccount],,0)</f>
        <v>Equipment</v>
      </c>
      <c r="K14419">
        <f>YEAR(tbl_GL[[#This Row],[Date]])</f>
        <v>2019</v>
      </c>
    </row>
    <row r="14420" spans="1:11" x14ac:dyDescent="0.35">
      <c r="A14420">
        <v>716.2</v>
      </c>
      <c r="B14420" s="24">
        <v>43496</v>
      </c>
      <c r="C14420">
        <v>6</v>
      </c>
      <c r="D14420" s="13">
        <v>90</v>
      </c>
      <c r="E14420" s="13" t="s">
        <v>101</v>
      </c>
      <c r="F14420" s="17">
        <v>-4900</v>
      </c>
      <c r="G14420" t="str">
        <f>_xlfn.XLOOKUP(tbl_GL[[#This Row],[Account_key]],tbl_COA[Account_key],tbl_COA[Class],"Not Found")</f>
        <v>Assets</v>
      </c>
      <c r="H14420" t="str">
        <f>_xlfn.XLOOKUP(tbl_GL[[#This Row],[Account_key]],tbl_COA[Account_key],tbl_COA[SubClass],"Not Found")</f>
        <v>Assets</v>
      </c>
      <c r="I14420" t="str">
        <f>_xlfn.XLOOKUP(tbl_GL[[#This Row],[Account_key]],tbl_COA[Account_key],tbl_COA[SubClass2],"Not Found")</f>
        <v>Non-Current Assets</v>
      </c>
      <c r="J14420" t="str">
        <f>_xlfn.XLOOKUP(tbl_GL[[#This Row],[Account_key]],tbl_COA[Account_key],tbl_COA[SubAccount],,0)</f>
        <v>Office Furniture &amp; Equipment</v>
      </c>
      <c r="K14420">
        <f>YEAR(tbl_GL[[#This Row],[Date]])</f>
        <v>2019</v>
      </c>
    </row>
    <row r="14421" spans="1:11" x14ac:dyDescent="0.35">
      <c r="A14421">
        <v>718.1</v>
      </c>
      <c r="B14421" s="24">
        <v>43497</v>
      </c>
      <c r="C14421">
        <v>6</v>
      </c>
      <c r="D14421" s="13">
        <v>300</v>
      </c>
      <c r="E14421" s="13" t="s">
        <v>99</v>
      </c>
      <c r="F14421" s="17">
        <v>-170</v>
      </c>
      <c r="G14421" t="str">
        <f>_xlfn.XLOOKUP(tbl_GL[[#This Row],[Account_key]],tbl_COA[Account_key],tbl_COA[Class],"Not Found")</f>
        <v>Operating account</v>
      </c>
      <c r="H14421" t="str">
        <f>_xlfn.XLOOKUP(tbl_GL[[#This Row],[Account_key]],tbl_COA[Account_key],tbl_COA[SubClass],"Not Found")</f>
        <v>Operating Expenses</v>
      </c>
      <c r="I14421" t="str">
        <f>_xlfn.XLOOKUP(tbl_GL[[#This Row],[Account_key]],tbl_COA[Account_key],tbl_COA[SubClass2],"Not Found")</f>
        <v>Administration</v>
      </c>
      <c r="J14421" t="str">
        <f>_xlfn.XLOOKUP(tbl_GL[[#This Row],[Account_key]],tbl_COA[Account_key],tbl_COA[SubAccount],,0)</f>
        <v>Entertainment</v>
      </c>
      <c r="K14421">
        <f>YEAR(tbl_GL[[#This Row],[Date]])</f>
        <v>2019</v>
      </c>
    </row>
    <row r="14422" spans="1:11" x14ac:dyDescent="0.35">
      <c r="A14422">
        <v>718.2</v>
      </c>
      <c r="B14422" s="24">
        <v>43497</v>
      </c>
      <c r="C14422">
        <v>6</v>
      </c>
      <c r="D14422" s="13">
        <v>20</v>
      </c>
      <c r="E14422" s="13" t="s">
        <v>99</v>
      </c>
      <c r="F14422" s="17">
        <v>-170</v>
      </c>
      <c r="G14422" t="str">
        <f>_xlfn.XLOOKUP(tbl_GL[[#This Row],[Account_key]],tbl_COA[Account_key],tbl_COA[Class],"Not Found")</f>
        <v>Assets</v>
      </c>
      <c r="H14422" t="str">
        <f>_xlfn.XLOOKUP(tbl_GL[[#This Row],[Account_key]],tbl_COA[Account_key],tbl_COA[SubClass],"Not Found")</f>
        <v>Assets</v>
      </c>
      <c r="I14422" t="str">
        <f>_xlfn.XLOOKUP(tbl_GL[[#This Row],[Account_key]],tbl_COA[Account_key],tbl_COA[SubClass2],"Not Found")</f>
        <v>Current Assets</v>
      </c>
      <c r="J14422" t="str">
        <f>_xlfn.XLOOKUP(tbl_GL[[#This Row],[Account_key]],tbl_COA[Account_key],tbl_COA[SubAccount],,0)</f>
        <v>Cash in hand</v>
      </c>
      <c r="K14422">
        <f>YEAR(tbl_GL[[#This Row],[Date]])</f>
        <v>2019</v>
      </c>
    </row>
    <row r="14423" spans="1:11" x14ac:dyDescent="0.35">
      <c r="A14423">
        <v>719.1</v>
      </c>
      <c r="B14423" s="24">
        <v>43497</v>
      </c>
      <c r="C14423">
        <v>6</v>
      </c>
      <c r="D14423" s="13">
        <v>60</v>
      </c>
      <c r="E14423" s="13" t="s">
        <v>84</v>
      </c>
      <c r="F14423" s="17">
        <v>23400</v>
      </c>
      <c r="G14423" t="str">
        <f>_xlfn.XLOOKUP(tbl_GL[[#This Row],[Account_key]],tbl_COA[Account_key],tbl_COA[Class],"Not Found")</f>
        <v>Assets</v>
      </c>
      <c r="H14423" t="str">
        <f>_xlfn.XLOOKUP(tbl_GL[[#This Row],[Account_key]],tbl_COA[Account_key],tbl_COA[SubClass],"Not Found")</f>
        <v>Assets</v>
      </c>
      <c r="I14423" t="str">
        <f>_xlfn.XLOOKUP(tbl_GL[[#This Row],[Account_key]],tbl_COA[Account_key],tbl_COA[SubClass2],"Not Found")</f>
        <v>Current Assets</v>
      </c>
      <c r="J14423" t="str">
        <f>_xlfn.XLOOKUP(tbl_GL[[#This Row],[Account_key]],tbl_COA[Account_key],tbl_COA[SubAccount],,0)</f>
        <v>Inventory</v>
      </c>
      <c r="K14423">
        <f>YEAR(tbl_GL[[#This Row],[Date]])</f>
        <v>2019</v>
      </c>
    </row>
    <row r="14424" spans="1:11" x14ac:dyDescent="0.35">
      <c r="A14424">
        <v>719.2</v>
      </c>
      <c r="B14424" s="24">
        <v>43497</v>
      </c>
      <c r="C14424">
        <v>6</v>
      </c>
      <c r="D14424" s="13">
        <v>110</v>
      </c>
      <c r="E14424" s="13" t="s">
        <v>84</v>
      </c>
      <c r="F14424" s="17">
        <v>23400</v>
      </c>
      <c r="G14424" t="str">
        <f>_xlfn.XLOOKUP(tbl_GL[[#This Row],[Account_key]],tbl_COA[Account_key],tbl_COA[Class],"Not Found")</f>
        <v>Liabilities and Owners Equity</v>
      </c>
      <c r="H14424" t="str">
        <f>_xlfn.XLOOKUP(tbl_GL[[#This Row],[Account_key]],tbl_COA[Account_key],tbl_COA[SubClass],"Not Found")</f>
        <v>Liabilities</v>
      </c>
      <c r="I14424" t="str">
        <f>_xlfn.XLOOKUP(tbl_GL[[#This Row],[Account_key]],tbl_COA[Account_key],tbl_COA[SubClass2],"Not Found")</f>
        <v>Current Liabilities</v>
      </c>
      <c r="J14424" t="str">
        <f>_xlfn.XLOOKUP(tbl_GL[[#This Row],[Account_key]],tbl_COA[Account_key],tbl_COA[SubAccount],,0)</f>
        <v>Trade Payables</v>
      </c>
      <c r="K14424">
        <f>YEAR(tbl_GL[[#This Row],[Date]])</f>
        <v>2019</v>
      </c>
    </row>
    <row r="14425" spans="1:11" x14ac:dyDescent="0.35">
      <c r="A14425">
        <v>720.1</v>
      </c>
      <c r="B14425" s="24">
        <v>43499</v>
      </c>
      <c r="C14425">
        <v>6</v>
      </c>
      <c r="D14425" s="13">
        <v>290</v>
      </c>
      <c r="E14425" s="13" t="s">
        <v>97</v>
      </c>
      <c r="F14425" s="17">
        <v>-2306</v>
      </c>
      <c r="G14425" t="str">
        <f>_xlfn.XLOOKUP(tbl_GL[[#This Row],[Account_key]],tbl_COA[Account_key],tbl_COA[Class],"Not Found")</f>
        <v>Operating account</v>
      </c>
      <c r="H14425" t="str">
        <f>_xlfn.XLOOKUP(tbl_GL[[#This Row],[Account_key]],tbl_COA[Account_key],tbl_COA[SubClass],"Not Found")</f>
        <v>Operating Expenses</v>
      </c>
      <c r="I14425" t="str">
        <f>_xlfn.XLOOKUP(tbl_GL[[#This Row],[Account_key]],tbl_COA[Account_key],tbl_COA[SubClass2],"Not Found")</f>
        <v>Administration</v>
      </c>
      <c r="J14425" t="str">
        <f>_xlfn.XLOOKUP(tbl_GL[[#This Row],[Account_key]],tbl_COA[Account_key],tbl_COA[SubAccount],,0)</f>
        <v>Travel</v>
      </c>
      <c r="K14425">
        <f>YEAR(tbl_GL[[#This Row],[Date]])</f>
        <v>2019</v>
      </c>
    </row>
    <row r="14426" spans="1:11" x14ac:dyDescent="0.35">
      <c r="A14426">
        <v>720.2</v>
      </c>
      <c r="B14426" s="24">
        <v>43499</v>
      </c>
      <c r="C14426">
        <v>6</v>
      </c>
      <c r="D14426" s="13">
        <v>120</v>
      </c>
      <c r="E14426" s="13" t="s">
        <v>97</v>
      </c>
      <c r="F14426" s="17">
        <v>2306</v>
      </c>
      <c r="G14426" t="str">
        <f>_xlfn.XLOOKUP(tbl_GL[[#This Row],[Account_key]],tbl_COA[Account_key],tbl_COA[Class],"Not Found")</f>
        <v>Liabilities and Owners Equity</v>
      </c>
      <c r="H14426" t="str">
        <f>_xlfn.XLOOKUP(tbl_GL[[#This Row],[Account_key]],tbl_COA[Account_key],tbl_COA[SubClass],"Not Found")</f>
        <v>Liabilities</v>
      </c>
      <c r="I14426" t="str">
        <f>_xlfn.XLOOKUP(tbl_GL[[#This Row],[Account_key]],tbl_COA[Account_key],tbl_COA[SubClass2],"Not Found")</f>
        <v>Current Liabilities</v>
      </c>
      <c r="J14426" t="str">
        <f>_xlfn.XLOOKUP(tbl_GL[[#This Row],[Account_key]],tbl_COA[Account_key],tbl_COA[SubAccount],,0)</f>
        <v>Accrued Expenses</v>
      </c>
      <c r="K14426">
        <f>YEAR(tbl_GL[[#This Row],[Date]])</f>
        <v>2019</v>
      </c>
    </row>
    <row r="14427" spans="1:11" x14ac:dyDescent="0.35">
      <c r="A14427">
        <v>721.1</v>
      </c>
      <c r="B14427" s="24">
        <v>43502</v>
      </c>
      <c r="C14427">
        <v>6</v>
      </c>
      <c r="D14427" s="13">
        <v>230</v>
      </c>
      <c r="E14427" s="13" t="s">
        <v>4</v>
      </c>
      <c r="F14427" s="17">
        <v>-1040</v>
      </c>
      <c r="G14427" t="str">
        <f>_xlfn.XLOOKUP(tbl_GL[[#This Row],[Account_key]],tbl_COA[Account_key],tbl_COA[Class],"Not Found")</f>
        <v>Trading account</v>
      </c>
      <c r="H14427" t="str">
        <f>_xlfn.XLOOKUP(tbl_GL[[#This Row],[Account_key]],tbl_COA[Account_key],tbl_COA[SubClass],"Not Found")</f>
        <v>Cost of Sales</v>
      </c>
      <c r="I14427" t="str">
        <f>_xlfn.XLOOKUP(tbl_GL[[#This Row],[Account_key]],tbl_COA[Account_key],tbl_COA[SubClass2],"Not Found")</f>
        <v>Cost of Sales</v>
      </c>
      <c r="J14427" t="str">
        <f>_xlfn.XLOOKUP(tbl_GL[[#This Row],[Account_key]],tbl_COA[Account_key],tbl_COA[SubAccount],,0)</f>
        <v>Cost of Sales</v>
      </c>
      <c r="K14427">
        <f>YEAR(tbl_GL[[#This Row],[Date]])</f>
        <v>2019</v>
      </c>
    </row>
    <row r="14428" spans="1:11" x14ac:dyDescent="0.35">
      <c r="A14428">
        <v>721.2</v>
      </c>
      <c r="B14428" s="24">
        <v>43502</v>
      </c>
      <c r="C14428">
        <v>6</v>
      </c>
      <c r="D14428" s="13">
        <v>60</v>
      </c>
      <c r="E14428" s="13" t="s">
        <v>4</v>
      </c>
      <c r="F14428" s="17">
        <v>-1040</v>
      </c>
      <c r="G14428" t="str">
        <f>_xlfn.XLOOKUP(tbl_GL[[#This Row],[Account_key]],tbl_COA[Account_key],tbl_COA[Class],"Not Found")</f>
        <v>Assets</v>
      </c>
      <c r="H14428" t="str">
        <f>_xlfn.XLOOKUP(tbl_GL[[#This Row],[Account_key]],tbl_COA[Account_key],tbl_COA[SubClass],"Not Found")</f>
        <v>Assets</v>
      </c>
      <c r="I14428" t="str">
        <f>_xlfn.XLOOKUP(tbl_GL[[#This Row],[Account_key]],tbl_COA[Account_key],tbl_COA[SubClass2],"Not Found")</f>
        <v>Current Assets</v>
      </c>
      <c r="J14428" t="str">
        <f>_xlfn.XLOOKUP(tbl_GL[[#This Row],[Account_key]],tbl_COA[Account_key],tbl_COA[SubAccount],,0)</f>
        <v>Inventory</v>
      </c>
      <c r="K14428">
        <f>YEAR(tbl_GL[[#This Row],[Date]])</f>
        <v>2019</v>
      </c>
    </row>
    <row r="14429" spans="1:11" x14ac:dyDescent="0.35">
      <c r="A14429">
        <v>722.1</v>
      </c>
      <c r="B14429" s="24">
        <v>43502</v>
      </c>
      <c r="C14429">
        <v>6</v>
      </c>
      <c r="D14429" s="13">
        <v>350</v>
      </c>
      <c r="E14429" s="13" t="s">
        <v>97</v>
      </c>
      <c r="F14429" s="17">
        <v>-2193</v>
      </c>
      <c r="G14429" t="str">
        <f>_xlfn.XLOOKUP(tbl_GL[[#This Row],[Account_key]],tbl_COA[Account_key],tbl_COA[Class],"Not Found")</f>
        <v>Operating account</v>
      </c>
      <c r="H14429" t="str">
        <f>_xlfn.XLOOKUP(tbl_GL[[#This Row],[Account_key]],tbl_COA[Account_key],tbl_COA[SubClass],"Not Found")</f>
        <v>Operating Expenses</v>
      </c>
      <c r="I14429" t="str">
        <f>_xlfn.XLOOKUP(tbl_GL[[#This Row],[Account_key]],tbl_COA[Account_key],tbl_COA[SubClass2],"Not Found")</f>
        <v>Administration</v>
      </c>
      <c r="J14429" t="str">
        <f>_xlfn.XLOOKUP(tbl_GL[[#This Row],[Account_key]],tbl_COA[Account_key],tbl_COA[SubAccount],,0)</f>
        <v>Other Expenses</v>
      </c>
      <c r="K14429">
        <f>YEAR(tbl_GL[[#This Row],[Date]])</f>
        <v>2019</v>
      </c>
    </row>
    <row r="14430" spans="1:11" x14ac:dyDescent="0.35">
      <c r="A14430">
        <v>722.2</v>
      </c>
      <c r="B14430" s="24">
        <v>43502</v>
      </c>
      <c r="C14430">
        <v>6</v>
      </c>
      <c r="D14430" s="13">
        <v>120</v>
      </c>
      <c r="E14430" s="13" t="s">
        <v>97</v>
      </c>
      <c r="F14430" s="17">
        <v>2193</v>
      </c>
      <c r="G14430" t="str">
        <f>_xlfn.XLOOKUP(tbl_GL[[#This Row],[Account_key]],tbl_COA[Account_key],tbl_COA[Class],"Not Found")</f>
        <v>Liabilities and Owners Equity</v>
      </c>
      <c r="H14430" t="str">
        <f>_xlfn.XLOOKUP(tbl_GL[[#This Row],[Account_key]],tbl_COA[Account_key],tbl_COA[SubClass],"Not Found")</f>
        <v>Liabilities</v>
      </c>
      <c r="I14430" t="str">
        <f>_xlfn.XLOOKUP(tbl_GL[[#This Row],[Account_key]],tbl_COA[Account_key],tbl_COA[SubClass2],"Not Found")</f>
        <v>Current Liabilities</v>
      </c>
      <c r="J14430" t="str">
        <f>_xlfn.XLOOKUP(tbl_GL[[#This Row],[Account_key]],tbl_COA[Account_key],tbl_COA[SubAccount],,0)</f>
        <v>Accrued Expenses</v>
      </c>
      <c r="K14430">
        <f>YEAR(tbl_GL[[#This Row],[Date]])</f>
        <v>2019</v>
      </c>
    </row>
    <row r="14431" spans="1:11" x14ac:dyDescent="0.35">
      <c r="A14431">
        <v>723.1</v>
      </c>
      <c r="B14431" s="24">
        <v>43502</v>
      </c>
      <c r="C14431">
        <v>6</v>
      </c>
      <c r="D14431" s="13">
        <v>210</v>
      </c>
      <c r="E14431" s="13" t="s">
        <v>7</v>
      </c>
      <c r="F14431" s="17">
        <v>2435</v>
      </c>
      <c r="G14431" t="str">
        <f>_xlfn.XLOOKUP(tbl_GL[[#This Row],[Account_key]],tbl_COA[Account_key],tbl_COA[Class],"Not Found")</f>
        <v>Trading account</v>
      </c>
      <c r="H14431" t="str">
        <f>_xlfn.XLOOKUP(tbl_GL[[#This Row],[Account_key]],tbl_COA[Account_key],tbl_COA[SubClass],"Not Found")</f>
        <v>Sales</v>
      </c>
      <c r="I14431" t="str">
        <f>_xlfn.XLOOKUP(tbl_GL[[#This Row],[Account_key]],tbl_COA[Account_key],tbl_COA[SubClass2],"Not Found")</f>
        <v>Sales</v>
      </c>
      <c r="J14431" t="str">
        <f>_xlfn.XLOOKUP(tbl_GL[[#This Row],[Account_key]],tbl_COA[Account_key],tbl_COA[SubAccount],,0)</f>
        <v>Sales</v>
      </c>
      <c r="K14431">
        <f>YEAR(tbl_GL[[#This Row],[Date]])</f>
        <v>2019</v>
      </c>
    </row>
    <row r="14432" spans="1:11" x14ac:dyDescent="0.35">
      <c r="A14432">
        <v>723.2</v>
      </c>
      <c r="B14432" s="24">
        <v>43502</v>
      </c>
      <c r="C14432">
        <v>6</v>
      </c>
      <c r="D14432" s="13">
        <v>10</v>
      </c>
      <c r="E14432" s="13" t="s">
        <v>7</v>
      </c>
      <c r="F14432" s="17">
        <v>2435</v>
      </c>
      <c r="G14432" t="str">
        <f>_xlfn.XLOOKUP(tbl_GL[[#This Row],[Account_key]],tbl_COA[Account_key],tbl_COA[Class],"Not Found")</f>
        <v>Assets</v>
      </c>
      <c r="H14432" t="str">
        <f>_xlfn.XLOOKUP(tbl_GL[[#This Row],[Account_key]],tbl_COA[Account_key],tbl_COA[SubClass],"Not Found")</f>
        <v>Assets</v>
      </c>
      <c r="I14432" t="str">
        <f>_xlfn.XLOOKUP(tbl_GL[[#This Row],[Account_key]],tbl_COA[Account_key],tbl_COA[SubClass2],"Not Found")</f>
        <v>Current Assets</v>
      </c>
      <c r="J14432" t="str">
        <f>_xlfn.XLOOKUP(tbl_GL[[#This Row],[Account_key]],tbl_COA[Account_key],tbl_COA[SubAccount],,0)</f>
        <v>Cash at Bank</v>
      </c>
      <c r="K14432">
        <f>YEAR(tbl_GL[[#This Row],[Date]])</f>
        <v>2019</v>
      </c>
    </row>
    <row r="14433" spans="1:11" x14ac:dyDescent="0.35">
      <c r="A14433">
        <v>724.1</v>
      </c>
      <c r="B14433" s="24">
        <v>43502</v>
      </c>
      <c r="C14433">
        <v>6</v>
      </c>
      <c r="D14433" s="13">
        <v>230</v>
      </c>
      <c r="E14433" s="13" t="s">
        <v>4</v>
      </c>
      <c r="F14433" s="17">
        <v>-4170</v>
      </c>
      <c r="G14433" t="str">
        <f>_xlfn.XLOOKUP(tbl_GL[[#This Row],[Account_key]],tbl_COA[Account_key],tbl_COA[Class],"Not Found")</f>
        <v>Trading account</v>
      </c>
      <c r="H14433" t="str">
        <f>_xlfn.XLOOKUP(tbl_GL[[#This Row],[Account_key]],tbl_COA[Account_key],tbl_COA[SubClass],"Not Found")</f>
        <v>Cost of Sales</v>
      </c>
      <c r="I14433" t="str">
        <f>_xlfn.XLOOKUP(tbl_GL[[#This Row],[Account_key]],tbl_COA[Account_key],tbl_COA[SubClass2],"Not Found")</f>
        <v>Cost of Sales</v>
      </c>
      <c r="J14433" t="str">
        <f>_xlfn.XLOOKUP(tbl_GL[[#This Row],[Account_key]],tbl_COA[Account_key],tbl_COA[SubAccount],,0)</f>
        <v>Cost of Sales</v>
      </c>
      <c r="K14433">
        <f>YEAR(tbl_GL[[#This Row],[Date]])</f>
        <v>2019</v>
      </c>
    </row>
    <row r="14434" spans="1:11" x14ac:dyDescent="0.35">
      <c r="A14434">
        <v>724.2</v>
      </c>
      <c r="B14434" s="24">
        <v>43502</v>
      </c>
      <c r="C14434">
        <v>6</v>
      </c>
      <c r="D14434" s="13">
        <v>60</v>
      </c>
      <c r="E14434" s="13" t="s">
        <v>4</v>
      </c>
      <c r="F14434" s="17">
        <v>-4170</v>
      </c>
      <c r="G14434" t="str">
        <f>_xlfn.XLOOKUP(tbl_GL[[#This Row],[Account_key]],tbl_COA[Account_key],tbl_COA[Class],"Not Found")</f>
        <v>Assets</v>
      </c>
      <c r="H14434" t="str">
        <f>_xlfn.XLOOKUP(tbl_GL[[#This Row],[Account_key]],tbl_COA[Account_key],tbl_COA[SubClass],"Not Found")</f>
        <v>Assets</v>
      </c>
      <c r="I14434" t="str">
        <f>_xlfn.XLOOKUP(tbl_GL[[#This Row],[Account_key]],tbl_COA[Account_key],tbl_COA[SubClass2],"Not Found")</f>
        <v>Current Assets</v>
      </c>
      <c r="J14434" t="str">
        <f>_xlfn.XLOOKUP(tbl_GL[[#This Row],[Account_key]],tbl_COA[Account_key],tbl_COA[SubAccount],,0)</f>
        <v>Inventory</v>
      </c>
      <c r="K14434">
        <f>YEAR(tbl_GL[[#This Row],[Date]])</f>
        <v>2019</v>
      </c>
    </row>
    <row r="14435" spans="1:11" x14ac:dyDescent="0.35">
      <c r="A14435">
        <v>725.1</v>
      </c>
      <c r="B14435" s="24">
        <v>43502</v>
      </c>
      <c r="C14435">
        <v>6</v>
      </c>
      <c r="D14435" s="13">
        <v>210</v>
      </c>
      <c r="E14435" s="13" t="s">
        <v>8</v>
      </c>
      <c r="F14435" s="17">
        <v>8537</v>
      </c>
      <c r="G14435" t="str">
        <f>_xlfn.XLOOKUP(tbl_GL[[#This Row],[Account_key]],tbl_COA[Account_key],tbl_COA[Class],"Not Found")</f>
        <v>Trading account</v>
      </c>
      <c r="H14435" t="str">
        <f>_xlfn.XLOOKUP(tbl_GL[[#This Row],[Account_key]],tbl_COA[Account_key],tbl_COA[SubClass],"Not Found")</f>
        <v>Sales</v>
      </c>
      <c r="I14435" t="str">
        <f>_xlfn.XLOOKUP(tbl_GL[[#This Row],[Account_key]],tbl_COA[Account_key],tbl_COA[SubClass2],"Not Found")</f>
        <v>Sales</v>
      </c>
      <c r="J14435" t="str">
        <f>_xlfn.XLOOKUP(tbl_GL[[#This Row],[Account_key]],tbl_COA[Account_key],tbl_COA[SubAccount],,0)</f>
        <v>Sales</v>
      </c>
      <c r="K14435">
        <f>YEAR(tbl_GL[[#This Row],[Date]])</f>
        <v>2019</v>
      </c>
    </row>
    <row r="14436" spans="1:11" x14ac:dyDescent="0.35">
      <c r="A14436">
        <v>725.2</v>
      </c>
      <c r="B14436" s="24">
        <v>43502</v>
      </c>
      <c r="C14436">
        <v>6</v>
      </c>
      <c r="D14436" s="13">
        <v>30</v>
      </c>
      <c r="E14436" s="13" t="s">
        <v>8</v>
      </c>
      <c r="F14436" s="17">
        <v>8537</v>
      </c>
      <c r="G14436" t="str">
        <f>_xlfn.XLOOKUP(tbl_GL[[#This Row],[Account_key]],tbl_COA[Account_key],tbl_COA[Class],"Not Found")</f>
        <v>Assets</v>
      </c>
      <c r="H14436" t="str">
        <f>_xlfn.XLOOKUP(tbl_GL[[#This Row],[Account_key]],tbl_COA[Account_key],tbl_COA[SubClass],"Not Found")</f>
        <v>Assets</v>
      </c>
      <c r="I14436" t="str">
        <f>_xlfn.XLOOKUP(tbl_GL[[#This Row],[Account_key]],tbl_COA[Account_key],tbl_COA[SubClass2],"Not Found")</f>
        <v>Current Assets</v>
      </c>
      <c r="J14436" t="str">
        <f>_xlfn.XLOOKUP(tbl_GL[[#This Row],[Account_key]],tbl_COA[Account_key],tbl_COA[SubAccount],,0)</f>
        <v>Trade Receivables</v>
      </c>
      <c r="K14436">
        <f>YEAR(tbl_GL[[#This Row],[Date]])</f>
        <v>2019</v>
      </c>
    </row>
    <row r="14437" spans="1:11" x14ac:dyDescent="0.35">
      <c r="A14437">
        <v>726.1</v>
      </c>
      <c r="B14437" s="24">
        <v>43503</v>
      </c>
      <c r="C14437">
        <v>6</v>
      </c>
      <c r="D14437" s="13">
        <v>10</v>
      </c>
      <c r="E14437" s="13" t="s">
        <v>98</v>
      </c>
      <c r="F14437" s="17">
        <v>-1567</v>
      </c>
      <c r="G14437" t="str">
        <f>_xlfn.XLOOKUP(tbl_GL[[#This Row],[Account_key]],tbl_COA[Account_key],tbl_COA[Class],"Not Found")</f>
        <v>Assets</v>
      </c>
      <c r="H14437" t="str">
        <f>_xlfn.XLOOKUP(tbl_GL[[#This Row],[Account_key]],tbl_COA[Account_key],tbl_COA[SubClass],"Not Found")</f>
        <v>Assets</v>
      </c>
      <c r="I14437" t="str">
        <f>_xlfn.XLOOKUP(tbl_GL[[#This Row],[Account_key]],tbl_COA[Account_key],tbl_COA[SubClass2],"Not Found")</f>
        <v>Current Assets</v>
      </c>
      <c r="J14437" t="str">
        <f>_xlfn.XLOOKUP(tbl_GL[[#This Row],[Account_key]],tbl_COA[Account_key],tbl_COA[SubAccount],,0)</f>
        <v>Cash at Bank</v>
      </c>
      <c r="K14437">
        <f>YEAR(tbl_GL[[#This Row],[Date]])</f>
        <v>2019</v>
      </c>
    </row>
    <row r="14438" spans="1:11" x14ac:dyDescent="0.35">
      <c r="A14438">
        <v>726.2</v>
      </c>
      <c r="B14438" s="24">
        <v>43503</v>
      </c>
      <c r="C14438">
        <v>6</v>
      </c>
      <c r="D14438" s="13">
        <v>120</v>
      </c>
      <c r="E14438" s="13" t="s">
        <v>98</v>
      </c>
      <c r="F14438" s="17">
        <v>-1567</v>
      </c>
      <c r="G14438" t="str">
        <f>_xlfn.XLOOKUP(tbl_GL[[#This Row],[Account_key]],tbl_COA[Account_key],tbl_COA[Class],"Not Found")</f>
        <v>Liabilities and Owners Equity</v>
      </c>
      <c r="H14438" t="str">
        <f>_xlfn.XLOOKUP(tbl_GL[[#This Row],[Account_key]],tbl_COA[Account_key],tbl_COA[SubClass],"Not Found")</f>
        <v>Liabilities</v>
      </c>
      <c r="I14438" t="str">
        <f>_xlfn.XLOOKUP(tbl_GL[[#This Row],[Account_key]],tbl_COA[Account_key],tbl_COA[SubClass2],"Not Found")</f>
        <v>Current Liabilities</v>
      </c>
      <c r="J14438" t="str">
        <f>_xlfn.XLOOKUP(tbl_GL[[#This Row],[Account_key]],tbl_COA[Account_key],tbl_COA[SubAccount],,0)</f>
        <v>Accrued Expenses</v>
      </c>
      <c r="K14438">
        <f>YEAR(tbl_GL[[#This Row],[Date]])</f>
        <v>2019</v>
      </c>
    </row>
    <row r="14439" spans="1:11" x14ac:dyDescent="0.35">
      <c r="A14439">
        <v>727.1</v>
      </c>
      <c r="B14439" s="24">
        <v>43503</v>
      </c>
      <c r="C14439">
        <v>6</v>
      </c>
      <c r="D14439" s="13">
        <v>10</v>
      </c>
      <c r="E14439" s="13" t="s">
        <v>98</v>
      </c>
      <c r="F14439" s="17">
        <v>-1969</v>
      </c>
      <c r="G14439" t="str">
        <f>_xlfn.XLOOKUP(tbl_GL[[#This Row],[Account_key]],tbl_COA[Account_key],tbl_COA[Class],"Not Found")</f>
        <v>Assets</v>
      </c>
      <c r="H14439" t="str">
        <f>_xlfn.XLOOKUP(tbl_GL[[#This Row],[Account_key]],tbl_COA[Account_key],tbl_COA[SubClass],"Not Found")</f>
        <v>Assets</v>
      </c>
      <c r="I14439" t="str">
        <f>_xlfn.XLOOKUP(tbl_GL[[#This Row],[Account_key]],tbl_COA[Account_key],tbl_COA[SubClass2],"Not Found")</f>
        <v>Current Assets</v>
      </c>
      <c r="J14439" t="str">
        <f>_xlfn.XLOOKUP(tbl_GL[[#This Row],[Account_key]],tbl_COA[Account_key],tbl_COA[SubAccount],,0)</f>
        <v>Cash at Bank</v>
      </c>
      <c r="K14439">
        <f>YEAR(tbl_GL[[#This Row],[Date]])</f>
        <v>2019</v>
      </c>
    </row>
    <row r="14440" spans="1:11" x14ac:dyDescent="0.35">
      <c r="A14440">
        <v>727.2</v>
      </c>
      <c r="B14440" s="24">
        <v>43503</v>
      </c>
      <c r="C14440">
        <v>6</v>
      </c>
      <c r="D14440" s="13">
        <v>120</v>
      </c>
      <c r="E14440" s="13" t="s">
        <v>98</v>
      </c>
      <c r="F14440" s="17">
        <v>-1969</v>
      </c>
      <c r="G14440" t="str">
        <f>_xlfn.XLOOKUP(tbl_GL[[#This Row],[Account_key]],tbl_COA[Account_key],tbl_COA[Class],"Not Found")</f>
        <v>Liabilities and Owners Equity</v>
      </c>
      <c r="H14440" t="str">
        <f>_xlfn.XLOOKUP(tbl_GL[[#This Row],[Account_key]],tbl_COA[Account_key],tbl_COA[SubClass],"Not Found")</f>
        <v>Liabilities</v>
      </c>
      <c r="I14440" t="str">
        <f>_xlfn.XLOOKUP(tbl_GL[[#This Row],[Account_key]],tbl_COA[Account_key],tbl_COA[SubClass2],"Not Found")</f>
        <v>Current Liabilities</v>
      </c>
      <c r="J14440" t="str">
        <f>_xlfn.XLOOKUP(tbl_GL[[#This Row],[Account_key]],tbl_COA[Account_key],tbl_COA[SubAccount],,0)</f>
        <v>Accrued Expenses</v>
      </c>
      <c r="K14440">
        <f>YEAR(tbl_GL[[#This Row],[Date]])</f>
        <v>2019</v>
      </c>
    </row>
    <row r="14441" spans="1:11" x14ac:dyDescent="0.35">
      <c r="A14441">
        <v>728.1</v>
      </c>
      <c r="B14441" s="24">
        <v>43504</v>
      </c>
      <c r="C14441">
        <v>6</v>
      </c>
      <c r="D14441" s="13">
        <v>260</v>
      </c>
      <c r="E14441" s="13" t="s">
        <v>97</v>
      </c>
      <c r="F14441" s="17">
        <v>-2036</v>
      </c>
      <c r="G14441" t="str">
        <f>_xlfn.XLOOKUP(tbl_GL[[#This Row],[Account_key]],tbl_COA[Account_key],tbl_COA[Class],"Not Found")</f>
        <v>Operating account</v>
      </c>
      <c r="H14441" t="str">
        <f>_xlfn.XLOOKUP(tbl_GL[[#This Row],[Account_key]],tbl_COA[Account_key],tbl_COA[SubClass],"Not Found")</f>
        <v>Operating Expenses</v>
      </c>
      <c r="I14441" t="str">
        <f>_xlfn.XLOOKUP(tbl_GL[[#This Row],[Account_key]],tbl_COA[Account_key],tbl_COA[SubClass2],"Not Found")</f>
        <v>Marketing</v>
      </c>
      <c r="J14441" t="str">
        <f>_xlfn.XLOOKUP(tbl_GL[[#This Row],[Account_key]],tbl_COA[Account_key],tbl_COA[SubAccount],,0)</f>
        <v>Commissions</v>
      </c>
      <c r="K14441">
        <f>YEAR(tbl_GL[[#This Row],[Date]])</f>
        <v>2019</v>
      </c>
    </row>
    <row r="14442" spans="1:11" x14ac:dyDescent="0.35">
      <c r="A14442">
        <v>728.2</v>
      </c>
      <c r="B14442" s="24">
        <v>43504</v>
      </c>
      <c r="C14442">
        <v>6</v>
      </c>
      <c r="D14442" s="13">
        <v>120</v>
      </c>
      <c r="E14442" s="13" t="s">
        <v>97</v>
      </c>
      <c r="F14442" s="17">
        <v>2036</v>
      </c>
      <c r="G14442" t="str">
        <f>_xlfn.XLOOKUP(tbl_GL[[#This Row],[Account_key]],tbl_COA[Account_key],tbl_COA[Class],"Not Found")</f>
        <v>Liabilities and Owners Equity</v>
      </c>
      <c r="H14442" t="str">
        <f>_xlfn.XLOOKUP(tbl_GL[[#This Row],[Account_key]],tbl_COA[Account_key],tbl_COA[SubClass],"Not Found")</f>
        <v>Liabilities</v>
      </c>
      <c r="I14442" t="str">
        <f>_xlfn.XLOOKUP(tbl_GL[[#This Row],[Account_key]],tbl_COA[Account_key],tbl_COA[SubClass2],"Not Found")</f>
        <v>Current Liabilities</v>
      </c>
      <c r="J14442" t="str">
        <f>_xlfn.XLOOKUP(tbl_GL[[#This Row],[Account_key]],tbl_COA[Account_key],tbl_COA[SubAccount],,0)</f>
        <v>Accrued Expenses</v>
      </c>
      <c r="K14442">
        <f>YEAR(tbl_GL[[#This Row],[Date]])</f>
        <v>2019</v>
      </c>
    </row>
    <row r="14443" spans="1:11" x14ac:dyDescent="0.35">
      <c r="A14443">
        <v>729.1</v>
      </c>
      <c r="B14443" s="24">
        <v>43507</v>
      </c>
      <c r="C14443">
        <v>6</v>
      </c>
      <c r="D14443" s="13">
        <v>260</v>
      </c>
      <c r="E14443" s="13" t="s">
        <v>97</v>
      </c>
      <c r="F14443" s="17">
        <v>-2126</v>
      </c>
      <c r="G14443" t="str">
        <f>_xlfn.XLOOKUP(tbl_GL[[#This Row],[Account_key]],tbl_COA[Account_key],tbl_COA[Class],"Not Found")</f>
        <v>Operating account</v>
      </c>
      <c r="H14443" t="str">
        <f>_xlfn.XLOOKUP(tbl_GL[[#This Row],[Account_key]],tbl_COA[Account_key],tbl_COA[SubClass],"Not Found")</f>
        <v>Operating Expenses</v>
      </c>
      <c r="I14443" t="str">
        <f>_xlfn.XLOOKUP(tbl_GL[[#This Row],[Account_key]],tbl_COA[Account_key],tbl_COA[SubClass2],"Not Found")</f>
        <v>Marketing</v>
      </c>
      <c r="J14443" t="str">
        <f>_xlfn.XLOOKUP(tbl_GL[[#This Row],[Account_key]],tbl_COA[Account_key],tbl_COA[SubAccount],,0)</f>
        <v>Commissions</v>
      </c>
      <c r="K14443">
        <f>YEAR(tbl_GL[[#This Row],[Date]])</f>
        <v>2019</v>
      </c>
    </row>
    <row r="14444" spans="1:11" x14ac:dyDescent="0.35">
      <c r="A14444">
        <v>729.2</v>
      </c>
      <c r="B14444" s="24">
        <v>43507</v>
      </c>
      <c r="C14444">
        <v>6</v>
      </c>
      <c r="D14444" s="13">
        <v>120</v>
      </c>
      <c r="E14444" s="13" t="s">
        <v>97</v>
      </c>
      <c r="F14444" s="17">
        <v>2126</v>
      </c>
      <c r="G14444" t="str">
        <f>_xlfn.XLOOKUP(tbl_GL[[#This Row],[Account_key]],tbl_COA[Account_key],tbl_COA[Class],"Not Found")</f>
        <v>Liabilities and Owners Equity</v>
      </c>
      <c r="H14444" t="str">
        <f>_xlfn.XLOOKUP(tbl_GL[[#This Row],[Account_key]],tbl_COA[Account_key],tbl_COA[SubClass],"Not Found")</f>
        <v>Liabilities</v>
      </c>
      <c r="I14444" t="str">
        <f>_xlfn.XLOOKUP(tbl_GL[[#This Row],[Account_key]],tbl_COA[Account_key],tbl_COA[SubClass2],"Not Found")</f>
        <v>Current Liabilities</v>
      </c>
      <c r="J14444" t="str">
        <f>_xlfn.XLOOKUP(tbl_GL[[#This Row],[Account_key]],tbl_COA[Account_key],tbl_COA[SubAccount],,0)</f>
        <v>Accrued Expenses</v>
      </c>
      <c r="K14444">
        <f>YEAR(tbl_GL[[#This Row],[Date]])</f>
        <v>2019</v>
      </c>
    </row>
    <row r="14445" spans="1:11" x14ac:dyDescent="0.35">
      <c r="A14445">
        <v>730.1</v>
      </c>
      <c r="B14445" s="24">
        <v>43508</v>
      </c>
      <c r="C14445">
        <v>6</v>
      </c>
      <c r="D14445" s="13">
        <v>10</v>
      </c>
      <c r="E14445" s="13" t="s">
        <v>98</v>
      </c>
      <c r="F14445" s="17">
        <v>-1378</v>
      </c>
      <c r="G14445" t="str">
        <f>_xlfn.XLOOKUP(tbl_GL[[#This Row],[Account_key]],tbl_COA[Account_key],tbl_COA[Class],"Not Found")</f>
        <v>Assets</v>
      </c>
      <c r="H14445" t="str">
        <f>_xlfn.XLOOKUP(tbl_GL[[#This Row],[Account_key]],tbl_COA[Account_key],tbl_COA[SubClass],"Not Found")</f>
        <v>Assets</v>
      </c>
      <c r="I14445" t="str">
        <f>_xlfn.XLOOKUP(tbl_GL[[#This Row],[Account_key]],tbl_COA[Account_key],tbl_COA[SubClass2],"Not Found")</f>
        <v>Current Assets</v>
      </c>
      <c r="J14445" t="str">
        <f>_xlfn.XLOOKUP(tbl_GL[[#This Row],[Account_key]],tbl_COA[Account_key],tbl_COA[SubAccount],,0)</f>
        <v>Cash at Bank</v>
      </c>
      <c r="K14445">
        <f>YEAR(tbl_GL[[#This Row],[Date]])</f>
        <v>2019</v>
      </c>
    </row>
    <row r="14446" spans="1:11" x14ac:dyDescent="0.35">
      <c r="A14446">
        <v>730.2</v>
      </c>
      <c r="B14446" s="24">
        <v>43508</v>
      </c>
      <c r="C14446">
        <v>6</v>
      </c>
      <c r="D14446" s="13">
        <v>120</v>
      </c>
      <c r="E14446" s="13" t="s">
        <v>98</v>
      </c>
      <c r="F14446" s="17">
        <v>-1378</v>
      </c>
      <c r="G14446" t="str">
        <f>_xlfn.XLOOKUP(tbl_GL[[#This Row],[Account_key]],tbl_COA[Account_key],tbl_COA[Class],"Not Found")</f>
        <v>Liabilities and Owners Equity</v>
      </c>
      <c r="H14446" t="str">
        <f>_xlfn.XLOOKUP(tbl_GL[[#This Row],[Account_key]],tbl_COA[Account_key],tbl_COA[SubClass],"Not Found")</f>
        <v>Liabilities</v>
      </c>
      <c r="I14446" t="str">
        <f>_xlfn.XLOOKUP(tbl_GL[[#This Row],[Account_key]],tbl_COA[Account_key],tbl_COA[SubClass2],"Not Found")</f>
        <v>Current Liabilities</v>
      </c>
      <c r="J14446" t="str">
        <f>_xlfn.XLOOKUP(tbl_GL[[#This Row],[Account_key]],tbl_COA[Account_key],tbl_COA[SubAccount],,0)</f>
        <v>Accrued Expenses</v>
      </c>
      <c r="K14446">
        <f>YEAR(tbl_GL[[#This Row],[Date]])</f>
        <v>2019</v>
      </c>
    </row>
    <row r="14447" spans="1:11" x14ac:dyDescent="0.35">
      <c r="A14447">
        <v>731.1</v>
      </c>
      <c r="B14447" s="24">
        <v>43510</v>
      </c>
      <c r="C14447">
        <v>6</v>
      </c>
      <c r="D14447" s="13">
        <v>260</v>
      </c>
      <c r="E14447" s="13" t="s">
        <v>99</v>
      </c>
      <c r="F14447" s="17">
        <v>-173</v>
      </c>
      <c r="G14447" t="str">
        <f>_xlfn.XLOOKUP(tbl_GL[[#This Row],[Account_key]],tbl_COA[Account_key],tbl_COA[Class],"Not Found")</f>
        <v>Operating account</v>
      </c>
      <c r="H14447" t="str">
        <f>_xlfn.XLOOKUP(tbl_GL[[#This Row],[Account_key]],tbl_COA[Account_key],tbl_COA[SubClass],"Not Found")</f>
        <v>Operating Expenses</v>
      </c>
      <c r="I14447" t="str">
        <f>_xlfn.XLOOKUP(tbl_GL[[#This Row],[Account_key]],tbl_COA[Account_key],tbl_COA[SubClass2],"Not Found")</f>
        <v>Marketing</v>
      </c>
      <c r="J14447" t="str">
        <f>_xlfn.XLOOKUP(tbl_GL[[#This Row],[Account_key]],tbl_COA[Account_key],tbl_COA[SubAccount],,0)</f>
        <v>Commissions</v>
      </c>
      <c r="K14447">
        <f>YEAR(tbl_GL[[#This Row],[Date]])</f>
        <v>2019</v>
      </c>
    </row>
    <row r="14448" spans="1:11" x14ac:dyDescent="0.35">
      <c r="A14448">
        <v>731.2</v>
      </c>
      <c r="B14448" s="24">
        <v>43510</v>
      </c>
      <c r="C14448">
        <v>6</v>
      </c>
      <c r="D14448" s="13">
        <v>20</v>
      </c>
      <c r="E14448" s="13" t="s">
        <v>99</v>
      </c>
      <c r="F14448" s="17">
        <v>-173</v>
      </c>
      <c r="G14448" t="str">
        <f>_xlfn.XLOOKUP(tbl_GL[[#This Row],[Account_key]],tbl_COA[Account_key],tbl_COA[Class],"Not Found")</f>
        <v>Assets</v>
      </c>
      <c r="H14448" t="str">
        <f>_xlfn.XLOOKUP(tbl_GL[[#This Row],[Account_key]],tbl_COA[Account_key],tbl_COA[SubClass],"Not Found")</f>
        <v>Assets</v>
      </c>
      <c r="I14448" t="str">
        <f>_xlfn.XLOOKUP(tbl_GL[[#This Row],[Account_key]],tbl_COA[Account_key],tbl_COA[SubClass2],"Not Found")</f>
        <v>Current Assets</v>
      </c>
      <c r="J14448" t="str">
        <f>_xlfn.XLOOKUP(tbl_GL[[#This Row],[Account_key]],tbl_COA[Account_key],tbl_COA[SubAccount],,0)</f>
        <v>Cash in hand</v>
      </c>
      <c r="K14448">
        <f>YEAR(tbl_GL[[#This Row],[Date]])</f>
        <v>2019</v>
      </c>
    </row>
    <row r="14449" spans="1:11" x14ac:dyDescent="0.35">
      <c r="A14449">
        <v>732.1</v>
      </c>
      <c r="B14449" s="24">
        <v>43510</v>
      </c>
      <c r="C14449">
        <v>6</v>
      </c>
      <c r="D14449" s="13">
        <v>10</v>
      </c>
      <c r="E14449" s="13" t="s">
        <v>98</v>
      </c>
      <c r="F14449" s="17">
        <v>-1916</v>
      </c>
      <c r="G14449" t="str">
        <f>_xlfn.XLOOKUP(tbl_GL[[#This Row],[Account_key]],tbl_COA[Account_key],tbl_COA[Class],"Not Found")</f>
        <v>Assets</v>
      </c>
      <c r="H14449" t="str">
        <f>_xlfn.XLOOKUP(tbl_GL[[#This Row],[Account_key]],tbl_COA[Account_key],tbl_COA[SubClass],"Not Found")</f>
        <v>Assets</v>
      </c>
      <c r="I14449" t="str">
        <f>_xlfn.XLOOKUP(tbl_GL[[#This Row],[Account_key]],tbl_COA[Account_key],tbl_COA[SubClass2],"Not Found")</f>
        <v>Current Assets</v>
      </c>
      <c r="J14449" t="str">
        <f>_xlfn.XLOOKUP(tbl_GL[[#This Row],[Account_key]],tbl_COA[Account_key],tbl_COA[SubAccount],,0)</f>
        <v>Cash at Bank</v>
      </c>
      <c r="K14449">
        <f>YEAR(tbl_GL[[#This Row],[Date]])</f>
        <v>2019</v>
      </c>
    </row>
    <row r="14450" spans="1:11" x14ac:dyDescent="0.35">
      <c r="A14450">
        <v>732.2</v>
      </c>
      <c r="B14450" s="24">
        <v>43510</v>
      </c>
      <c r="C14450">
        <v>6</v>
      </c>
      <c r="D14450" s="13">
        <v>120</v>
      </c>
      <c r="E14450" s="13" t="s">
        <v>98</v>
      </c>
      <c r="F14450" s="17">
        <v>-1916</v>
      </c>
      <c r="G14450" t="str">
        <f>_xlfn.XLOOKUP(tbl_GL[[#This Row],[Account_key]],tbl_COA[Account_key],tbl_COA[Class],"Not Found")</f>
        <v>Liabilities and Owners Equity</v>
      </c>
      <c r="H14450" t="str">
        <f>_xlfn.XLOOKUP(tbl_GL[[#This Row],[Account_key]],tbl_COA[Account_key],tbl_COA[SubClass],"Not Found")</f>
        <v>Liabilities</v>
      </c>
      <c r="I14450" t="str">
        <f>_xlfn.XLOOKUP(tbl_GL[[#This Row],[Account_key]],tbl_COA[Account_key],tbl_COA[SubClass2],"Not Found")</f>
        <v>Current Liabilities</v>
      </c>
      <c r="J14450" t="str">
        <f>_xlfn.XLOOKUP(tbl_GL[[#This Row],[Account_key]],tbl_COA[Account_key],tbl_COA[SubAccount],,0)</f>
        <v>Accrued Expenses</v>
      </c>
      <c r="K14450">
        <f>YEAR(tbl_GL[[#This Row],[Date]])</f>
        <v>2019</v>
      </c>
    </row>
    <row r="14451" spans="1:11" x14ac:dyDescent="0.35">
      <c r="A14451">
        <v>733.1</v>
      </c>
      <c r="B14451" s="24">
        <v>43510</v>
      </c>
      <c r="C14451">
        <v>6</v>
      </c>
      <c r="D14451" s="13">
        <v>310</v>
      </c>
      <c r="E14451" s="13" t="s">
        <v>97</v>
      </c>
      <c r="F14451" s="17">
        <v>-2088</v>
      </c>
      <c r="G14451" t="str">
        <f>_xlfn.XLOOKUP(tbl_GL[[#This Row],[Account_key]],tbl_COA[Account_key],tbl_COA[Class],"Not Found")</f>
        <v>Operating account</v>
      </c>
      <c r="H14451" t="str">
        <f>_xlfn.XLOOKUP(tbl_GL[[#This Row],[Account_key]],tbl_COA[Account_key],tbl_COA[SubClass],"Not Found")</f>
        <v>Operating Expenses</v>
      </c>
      <c r="I14451" t="str">
        <f>_xlfn.XLOOKUP(tbl_GL[[#This Row],[Account_key]],tbl_COA[Account_key],tbl_COA[SubClass2],"Not Found")</f>
        <v>Administration</v>
      </c>
      <c r="J14451" t="str">
        <f>_xlfn.XLOOKUP(tbl_GL[[#This Row],[Account_key]],tbl_COA[Account_key],tbl_COA[SubAccount],,0)</f>
        <v>Office Supplies</v>
      </c>
      <c r="K14451">
        <f>YEAR(tbl_GL[[#This Row],[Date]])</f>
        <v>2019</v>
      </c>
    </row>
    <row r="14452" spans="1:11" x14ac:dyDescent="0.35">
      <c r="A14452">
        <v>733.2</v>
      </c>
      <c r="B14452" s="24">
        <v>43510</v>
      </c>
      <c r="C14452">
        <v>6</v>
      </c>
      <c r="D14452" s="13">
        <v>120</v>
      </c>
      <c r="E14452" s="13" t="s">
        <v>97</v>
      </c>
      <c r="F14452" s="17">
        <v>2088</v>
      </c>
      <c r="G14452" t="str">
        <f>_xlfn.XLOOKUP(tbl_GL[[#This Row],[Account_key]],tbl_COA[Account_key],tbl_COA[Class],"Not Found")</f>
        <v>Liabilities and Owners Equity</v>
      </c>
      <c r="H14452" t="str">
        <f>_xlfn.XLOOKUP(tbl_GL[[#This Row],[Account_key]],tbl_COA[Account_key],tbl_COA[SubClass],"Not Found")</f>
        <v>Liabilities</v>
      </c>
      <c r="I14452" t="str">
        <f>_xlfn.XLOOKUP(tbl_GL[[#This Row],[Account_key]],tbl_COA[Account_key],tbl_COA[SubClass2],"Not Found")</f>
        <v>Current Liabilities</v>
      </c>
      <c r="J14452" t="str">
        <f>_xlfn.XLOOKUP(tbl_GL[[#This Row],[Account_key]],tbl_COA[Account_key],tbl_COA[SubAccount],,0)</f>
        <v>Accrued Expenses</v>
      </c>
      <c r="K14452">
        <f>YEAR(tbl_GL[[#This Row],[Date]])</f>
        <v>2019</v>
      </c>
    </row>
    <row r="14453" spans="1:11" x14ac:dyDescent="0.35">
      <c r="A14453">
        <v>734.1</v>
      </c>
      <c r="B14453" s="24">
        <v>43511</v>
      </c>
      <c r="C14453">
        <v>6</v>
      </c>
      <c r="D14453" s="13">
        <v>10</v>
      </c>
      <c r="E14453" s="13" t="s">
        <v>112</v>
      </c>
      <c r="F14453" s="17">
        <v>-195</v>
      </c>
      <c r="G14453" t="str">
        <f>_xlfn.XLOOKUP(tbl_GL[[#This Row],[Account_key]],tbl_COA[Account_key],tbl_COA[Class],"Not Found")</f>
        <v>Assets</v>
      </c>
      <c r="H14453" t="str">
        <f>_xlfn.XLOOKUP(tbl_GL[[#This Row],[Account_key]],tbl_COA[Account_key],tbl_COA[SubClass],"Not Found")</f>
        <v>Assets</v>
      </c>
      <c r="I14453" t="str">
        <f>_xlfn.XLOOKUP(tbl_GL[[#This Row],[Account_key]],tbl_COA[Account_key],tbl_COA[SubClass2],"Not Found")</f>
        <v>Current Assets</v>
      </c>
      <c r="J14453" t="str">
        <f>_xlfn.XLOOKUP(tbl_GL[[#This Row],[Account_key]],tbl_COA[Account_key],tbl_COA[SubAccount],,0)</f>
        <v>Cash at Bank</v>
      </c>
      <c r="K14453">
        <f>YEAR(tbl_GL[[#This Row],[Date]])</f>
        <v>2019</v>
      </c>
    </row>
    <row r="14454" spans="1:11" x14ac:dyDescent="0.35">
      <c r="A14454">
        <v>734.2</v>
      </c>
      <c r="B14454" s="24">
        <v>43511</v>
      </c>
      <c r="C14454">
        <v>6</v>
      </c>
      <c r="D14454" s="13">
        <v>121</v>
      </c>
      <c r="E14454" s="13" t="s">
        <v>112</v>
      </c>
      <c r="F14454" s="17">
        <v>-195</v>
      </c>
      <c r="G14454" t="str">
        <f>_xlfn.XLOOKUP(tbl_GL[[#This Row],[Account_key]],tbl_COA[Account_key],tbl_COA[Class],"Not Found")</f>
        <v>Liabilities and Owners Equity</v>
      </c>
      <c r="H14454" t="str">
        <f>_xlfn.XLOOKUP(tbl_GL[[#This Row],[Account_key]],tbl_COA[Account_key],tbl_COA[SubClass],"Not Found")</f>
        <v>Liabilities</v>
      </c>
      <c r="I14454" t="str">
        <f>_xlfn.XLOOKUP(tbl_GL[[#This Row],[Account_key]],tbl_COA[Account_key],tbl_COA[SubClass2],"Not Found")</f>
        <v>Current Liabilities</v>
      </c>
      <c r="J14454" t="str">
        <f>_xlfn.XLOOKUP(tbl_GL[[#This Row],[Account_key]],tbl_COA[Account_key],tbl_COA[SubAccount],,0)</f>
        <v>Interest Payable</v>
      </c>
      <c r="K14454">
        <f>YEAR(tbl_GL[[#This Row],[Date]])</f>
        <v>2019</v>
      </c>
    </row>
    <row r="14455" spans="1:11" x14ac:dyDescent="0.35">
      <c r="A14455">
        <v>735.1</v>
      </c>
      <c r="B14455" s="24">
        <v>43511</v>
      </c>
      <c r="C14455">
        <v>6</v>
      </c>
      <c r="D14455" s="13">
        <v>30</v>
      </c>
      <c r="E14455" s="13" t="s">
        <v>80</v>
      </c>
      <c r="F14455" s="17">
        <v>-10922</v>
      </c>
      <c r="G14455" t="str">
        <f>_xlfn.XLOOKUP(tbl_GL[[#This Row],[Account_key]],tbl_COA[Account_key],tbl_COA[Class],"Not Found")</f>
        <v>Assets</v>
      </c>
      <c r="H14455" t="str">
        <f>_xlfn.XLOOKUP(tbl_GL[[#This Row],[Account_key]],tbl_COA[Account_key],tbl_COA[SubClass],"Not Found")</f>
        <v>Assets</v>
      </c>
      <c r="I14455" t="str">
        <f>_xlfn.XLOOKUP(tbl_GL[[#This Row],[Account_key]],tbl_COA[Account_key],tbl_COA[SubClass2],"Not Found")</f>
        <v>Current Assets</v>
      </c>
      <c r="J14455" t="str">
        <f>_xlfn.XLOOKUP(tbl_GL[[#This Row],[Account_key]],tbl_COA[Account_key],tbl_COA[SubAccount],,0)</f>
        <v>Trade Receivables</v>
      </c>
      <c r="K14455">
        <f>YEAR(tbl_GL[[#This Row],[Date]])</f>
        <v>2019</v>
      </c>
    </row>
    <row r="14456" spans="1:11" x14ac:dyDescent="0.35">
      <c r="A14456">
        <v>735.2</v>
      </c>
      <c r="B14456" s="24">
        <v>43511</v>
      </c>
      <c r="C14456">
        <v>6</v>
      </c>
      <c r="D14456" s="13">
        <v>10</v>
      </c>
      <c r="E14456" s="13" t="s">
        <v>80</v>
      </c>
      <c r="F14456" s="17">
        <v>10922</v>
      </c>
      <c r="G14456" t="str">
        <f>_xlfn.XLOOKUP(tbl_GL[[#This Row],[Account_key]],tbl_COA[Account_key],tbl_COA[Class],"Not Found")</f>
        <v>Assets</v>
      </c>
      <c r="H14456" t="str">
        <f>_xlfn.XLOOKUP(tbl_GL[[#This Row],[Account_key]],tbl_COA[Account_key],tbl_COA[SubClass],"Not Found")</f>
        <v>Assets</v>
      </c>
      <c r="I14456" t="str">
        <f>_xlfn.XLOOKUP(tbl_GL[[#This Row],[Account_key]],tbl_COA[Account_key],tbl_COA[SubClass2],"Not Found")</f>
        <v>Current Assets</v>
      </c>
      <c r="J14456" t="str">
        <f>_xlfn.XLOOKUP(tbl_GL[[#This Row],[Account_key]],tbl_COA[Account_key],tbl_COA[SubAccount],,0)</f>
        <v>Cash at Bank</v>
      </c>
      <c r="K14456">
        <f>YEAR(tbl_GL[[#This Row],[Date]])</f>
        <v>2019</v>
      </c>
    </row>
    <row r="14457" spans="1:11" x14ac:dyDescent="0.35">
      <c r="A14457">
        <v>736.1</v>
      </c>
      <c r="B14457" s="24">
        <v>43511</v>
      </c>
      <c r="C14457">
        <v>6</v>
      </c>
      <c r="D14457" s="13">
        <v>10</v>
      </c>
      <c r="E14457" s="13" t="s">
        <v>84</v>
      </c>
      <c r="F14457" s="17">
        <v>-23400</v>
      </c>
      <c r="G14457" t="str">
        <f>_xlfn.XLOOKUP(tbl_GL[[#This Row],[Account_key]],tbl_COA[Account_key],tbl_COA[Class],"Not Found")</f>
        <v>Assets</v>
      </c>
      <c r="H14457" t="str">
        <f>_xlfn.XLOOKUP(tbl_GL[[#This Row],[Account_key]],tbl_COA[Account_key],tbl_COA[SubClass],"Not Found")</f>
        <v>Assets</v>
      </c>
      <c r="I14457" t="str">
        <f>_xlfn.XLOOKUP(tbl_GL[[#This Row],[Account_key]],tbl_COA[Account_key],tbl_COA[SubClass2],"Not Found")</f>
        <v>Current Assets</v>
      </c>
      <c r="J14457" t="str">
        <f>_xlfn.XLOOKUP(tbl_GL[[#This Row],[Account_key]],tbl_COA[Account_key],tbl_COA[SubAccount],,0)</f>
        <v>Cash at Bank</v>
      </c>
      <c r="K14457">
        <f>YEAR(tbl_GL[[#This Row],[Date]])</f>
        <v>2019</v>
      </c>
    </row>
    <row r="14458" spans="1:11" x14ac:dyDescent="0.35">
      <c r="A14458">
        <v>736.2</v>
      </c>
      <c r="B14458" s="24">
        <v>43511</v>
      </c>
      <c r="C14458">
        <v>6</v>
      </c>
      <c r="D14458" s="13">
        <v>110</v>
      </c>
      <c r="E14458" s="13" t="s">
        <v>84</v>
      </c>
      <c r="F14458" s="17">
        <v>-23400</v>
      </c>
      <c r="G14458" t="str">
        <f>_xlfn.XLOOKUP(tbl_GL[[#This Row],[Account_key]],tbl_COA[Account_key],tbl_COA[Class],"Not Found")</f>
        <v>Liabilities and Owners Equity</v>
      </c>
      <c r="H14458" t="str">
        <f>_xlfn.XLOOKUP(tbl_GL[[#This Row],[Account_key]],tbl_COA[Account_key],tbl_COA[SubClass],"Not Found")</f>
        <v>Liabilities</v>
      </c>
      <c r="I14458" t="str">
        <f>_xlfn.XLOOKUP(tbl_GL[[#This Row],[Account_key]],tbl_COA[Account_key],tbl_COA[SubClass2],"Not Found")</f>
        <v>Current Liabilities</v>
      </c>
      <c r="J14458" t="str">
        <f>_xlfn.XLOOKUP(tbl_GL[[#This Row],[Account_key]],tbl_COA[Account_key],tbl_COA[SubAccount],,0)</f>
        <v>Trade Payables</v>
      </c>
      <c r="K14458">
        <f>YEAR(tbl_GL[[#This Row],[Date]])</f>
        <v>2019</v>
      </c>
    </row>
    <row r="14459" spans="1:11" x14ac:dyDescent="0.35">
      <c r="A14459">
        <v>737.1</v>
      </c>
      <c r="B14459" s="24">
        <v>43512</v>
      </c>
      <c r="C14459">
        <v>6</v>
      </c>
      <c r="D14459" s="13">
        <v>10</v>
      </c>
      <c r="E14459" s="13" t="s">
        <v>98</v>
      </c>
      <c r="F14459" s="17">
        <v>-1448</v>
      </c>
      <c r="G14459" t="str">
        <f>_xlfn.XLOOKUP(tbl_GL[[#This Row],[Account_key]],tbl_COA[Account_key],tbl_COA[Class],"Not Found")</f>
        <v>Assets</v>
      </c>
      <c r="H14459" t="str">
        <f>_xlfn.XLOOKUP(tbl_GL[[#This Row],[Account_key]],tbl_COA[Account_key],tbl_COA[SubClass],"Not Found")</f>
        <v>Assets</v>
      </c>
      <c r="I14459" t="str">
        <f>_xlfn.XLOOKUP(tbl_GL[[#This Row],[Account_key]],tbl_COA[Account_key],tbl_COA[SubClass2],"Not Found")</f>
        <v>Current Assets</v>
      </c>
      <c r="J14459" t="str">
        <f>_xlfn.XLOOKUP(tbl_GL[[#This Row],[Account_key]],tbl_COA[Account_key],tbl_COA[SubAccount],,0)</f>
        <v>Cash at Bank</v>
      </c>
      <c r="K14459">
        <f>YEAR(tbl_GL[[#This Row],[Date]])</f>
        <v>2019</v>
      </c>
    </row>
    <row r="14460" spans="1:11" x14ac:dyDescent="0.35">
      <c r="A14460">
        <v>737.2</v>
      </c>
      <c r="B14460" s="24">
        <v>43512</v>
      </c>
      <c r="C14460">
        <v>6</v>
      </c>
      <c r="D14460" s="13">
        <v>120</v>
      </c>
      <c r="E14460" s="13" t="s">
        <v>98</v>
      </c>
      <c r="F14460" s="17">
        <v>-1448</v>
      </c>
      <c r="G14460" t="str">
        <f>_xlfn.XLOOKUP(tbl_GL[[#This Row],[Account_key]],tbl_COA[Account_key],tbl_COA[Class],"Not Found")</f>
        <v>Liabilities and Owners Equity</v>
      </c>
      <c r="H14460" t="str">
        <f>_xlfn.XLOOKUP(tbl_GL[[#This Row],[Account_key]],tbl_COA[Account_key],tbl_COA[SubClass],"Not Found")</f>
        <v>Liabilities</v>
      </c>
      <c r="I14460" t="str">
        <f>_xlfn.XLOOKUP(tbl_GL[[#This Row],[Account_key]],tbl_COA[Account_key],tbl_COA[SubClass2],"Not Found")</f>
        <v>Current Liabilities</v>
      </c>
      <c r="J14460" t="str">
        <f>_xlfn.XLOOKUP(tbl_GL[[#This Row],[Account_key]],tbl_COA[Account_key],tbl_COA[SubAccount],,0)</f>
        <v>Accrued Expenses</v>
      </c>
      <c r="K14460">
        <f>YEAR(tbl_GL[[#This Row],[Date]])</f>
        <v>2019</v>
      </c>
    </row>
    <row r="14461" spans="1:11" x14ac:dyDescent="0.35">
      <c r="A14461">
        <v>738.1</v>
      </c>
      <c r="B14461" s="24">
        <v>43512</v>
      </c>
      <c r="C14461">
        <v>6</v>
      </c>
      <c r="D14461" s="13">
        <v>350</v>
      </c>
      <c r="E14461" s="13" t="s">
        <v>97</v>
      </c>
      <c r="F14461" s="17">
        <v>-2182</v>
      </c>
      <c r="G14461" t="str">
        <f>_xlfn.XLOOKUP(tbl_GL[[#This Row],[Account_key]],tbl_COA[Account_key],tbl_COA[Class],"Not Found")</f>
        <v>Operating account</v>
      </c>
      <c r="H14461" t="str">
        <f>_xlfn.XLOOKUP(tbl_GL[[#This Row],[Account_key]],tbl_COA[Account_key],tbl_COA[SubClass],"Not Found")</f>
        <v>Operating Expenses</v>
      </c>
      <c r="I14461" t="str">
        <f>_xlfn.XLOOKUP(tbl_GL[[#This Row],[Account_key]],tbl_COA[Account_key],tbl_COA[SubClass2],"Not Found")</f>
        <v>Administration</v>
      </c>
      <c r="J14461" t="str">
        <f>_xlfn.XLOOKUP(tbl_GL[[#This Row],[Account_key]],tbl_COA[Account_key],tbl_COA[SubAccount],,0)</f>
        <v>Other Expenses</v>
      </c>
      <c r="K14461">
        <f>YEAR(tbl_GL[[#This Row],[Date]])</f>
        <v>2019</v>
      </c>
    </row>
    <row r="14462" spans="1:11" x14ac:dyDescent="0.35">
      <c r="A14462">
        <v>738.2</v>
      </c>
      <c r="B14462" s="24">
        <v>43512</v>
      </c>
      <c r="C14462">
        <v>6</v>
      </c>
      <c r="D14462" s="13">
        <v>120</v>
      </c>
      <c r="E14462" s="13" t="s">
        <v>97</v>
      </c>
      <c r="F14462" s="17">
        <v>2182</v>
      </c>
      <c r="G14462" t="str">
        <f>_xlfn.XLOOKUP(tbl_GL[[#This Row],[Account_key]],tbl_COA[Account_key],tbl_COA[Class],"Not Found")</f>
        <v>Liabilities and Owners Equity</v>
      </c>
      <c r="H14462" t="str">
        <f>_xlfn.XLOOKUP(tbl_GL[[#This Row],[Account_key]],tbl_COA[Account_key],tbl_COA[SubClass],"Not Found")</f>
        <v>Liabilities</v>
      </c>
      <c r="I14462" t="str">
        <f>_xlfn.XLOOKUP(tbl_GL[[#This Row],[Account_key]],tbl_COA[Account_key],tbl_COA[SubClass2],"Not Found")</f>
        <v>Current Liabilities</v>
      </c>
      <c r="J14462" t="str">
        <f>_xlfn.XLOOKUP(tbl_GL[[#This Row],[Account_key]],tbl_COA[Account_key],tbl_COA[SubAccount],,0)</f>
        <v>Accrued Expenses</v>
      </c>
      <c r="K14462">
        <f>YEAR(tbl_GL[[#This Row],[Date]])</f>
        <v>2019</v>
      </c>
    </row>
    <row r="14463" spans="1:11" x14ac:dyDescent="0.35">
      <c r="A14463">
        <v>739.1</v>
      </c>
      <c r="B14463" s="24">
        <v>43514</v>
      </c>
      <c r="C14463">
        <v>6</v>
      </c>
      <c r="D14463" s="13">
        <v>230</v>
      </c>
      <c r="E14463" s="13" t="s">
        <v>4</v>
      </c>
      <c r="F14463" s="17">
        <v>-1093</v>
      </c>
      <c r="G14463" t="str">
        <f>_xlfn.XLOOKUP(tbl_GL[[#This Row],[Account_key]],tbl_COA[Account_key],tbl_COA[Class],"Not Found")</f>
        <v>Trading account</v>
      </c>
      <c r="H14463" t="str">
        <f>_xlfn.XLOOKUP(tbl_GL[[#This Row],[Account_key]],tbl_COA[Account_key],tbl_COA[SubClass],"Not Found")</f>
        <v>Cost of Sales</v>
      </c>
      <c r="I14463" t="str">
        <f>_xlfn.XLOOKUP(tbl_GL[[#This Row],[Account_key]],tbl_COA[Account_key],tbl_COA[SubClass2],"Not Found")</f>
        <v>Cost of Sales</v>
      </c>
      <c r="J14463" t="str">
        <f>_xlfn.XLOOKUP(tbl_GL[[#This Row],[Account_key]],tbl_COA[Account_key],tbl_COA[SubAccount],,0)</f>
        <v>Cost of Sales</v>
      </c>
      <c r="K14463">
        <f>YEAR(tbl_GL[[#This Row],[Date]])</f>
        <v>2019</v>
      </c>
    </row>
    <row r="14464" spans="1:11" x14ac:dyDescent="0.35">
      <c r="A14464">
        <v>739.2</v>
      </c>
      <c r="B14464" s="24">
        <v>43514</v>
      </c>
      <c r="C14464">
        <v>6</v>
      </c>
      <c r="D14464" s="13">
        <v>60</v>
      </c>
      <c r="E14464" s="13" t="s">
        <v>4</v>
      </c>
      <c r="F14464" s="17">
        <v>-1093</v>
      </c>
      <c r="G14464" t="str">
        <f>_xlfn.XLOOKUP(tbl_GL[[#This Row],[Account_key]],tbl_COA[Account_key],tbl_COA[Class],"Not Found")</f>
        <v>Assets</v>
      </c>
      <c r="H14464" t="str">
        <f>_xlfn.XLOOKUP(tbl_GL[[#This Row],[Account_key]],tbl_COA[Account_key],tbl_COA[SubClass],"Not Found")</f>
        <v>Assets</v>
      </c>
      <c r="I14464" t="str">
        <f>_xlfn.XLOOKUP(tbl_GL[[#This Row],[Account_key]],tbl_COA[Account_key],tbl_COA[SubClass2],"Not Found")</f>
        <v>Current Assets</v>
      </c>
      <c r="J14464" t="str">
        <f>_xlfn.XLOOKUP(tbl_GL[[#This Row],[Account_key]],tbl_COA[Account_key],tbl_COA[SubAccount],,0)</f>
        <v>Inventory</v>
      </c>
      <c r="K14464">
        <f>YEAR(tbl_GL[[#This Row],[Date]])</f>
        <v>2019</v>
      </c>
    </row>
    <row r="14465" spans="1:11" x14ac:dyDescent="0.35">
      <c r="A14465">
        <v>740.1</v>
      </c>
      <c r="B14465" s="24">
        <v>43514</v>
      </c>
      <c r="C14465">
        <v>6</v>
      </c>
      <c r="D14465" s="13">
        <v>210</v>
      </c>
      <c r="E14465" s="13" t="s">
        <v>7</v>
      </c>
      <c r="F14465" s="17">
        <v>2557</v>
      </c>
      <c r="G14465" t="str">
        <f>_xlfn.XLOOKUP(tbl_GL[[#This Row],[Account_key]],tbl_COA[Account_key],tbl_COA[Class],"Not Found")</f>
        <v>Trading account</v>
      </c>
      <c r="H14465" t="str">
        <f>_xlfn.XLOOKUP(tbl_GL[[#This Row],[Account_key]],tbl_COA[Account_key],tbl_COA[SubClass],"Not Found")</f>
        <v>Sales</v>
      </c>
      <c r="I14465" t="str">
        <f>_xlfn.XLOOKUP(tbl_GL[[#This Row],[Account_key]],tbl_COA[Account_key],tbl_COA[SubClass2],"Not Found")</f>
        <v>Sales</v>
      </c>
      <c r="J14465" t="str">
        <f>_xlfn.XLOOKUP(tbl_GL[[#This Row],[Account_key]],tbl_COA[Account_key],tbl_COA[SubAccount],,0)</f>
        <v>Sales</v>
      </c>
      <c r="K14465">
        <f>YEAR(tbl_GL[[#This Row],[Date]])</f>
        <v>2019</v>
      </c>
    </row>
    <row r="14466" spans="1:11" x14ac:dyDescent="0.35">
      <c r="A14466">
        <v>740.2</v>
      </c>
      <c r="B14466" s="24">
        <v>43514</v>
      </c>
      <c r="C14466">
        <v>6</v>
      </c>
      <c r="D14466" s="13">
        <v>10</v>
      </c>
      <c r="E14466" s="13" t="s">
        <v>7</v>
      </c>
      <c r="F14466" s="17">
        <v>2557</v>
      </c>
      <c r="G14466" t="str">
        <f>_xlfn.XLOOKUP(tbl_GL[[#This Row],[Account_key]],tbl_COA[Account_key],tbl_COA[Class],"Not Found")</f>
        <v>Assets</v>
      </c>
      <c r="H14466" t="str">
        <f>_xlfn.XLOOKUP(tbl_GL[[#This Row],[Account_key]],tbl_COA[Account_key],tbl_COA[SubClass],"Not Found")</f>
        <v>Assets</v>
      </c>
      <c r="I14466" t="str">
        <f>_xlfn.XLOOKUP(tbl_GL[[#This Row],[Account_key]],tbl_COA[Account_key],tbl_COA[SubClass2],"Not Found")</f>
        <v>Current Assets</v>
      </c>
      <c r="J14466" t="str">
        <f>_xlfn.XLOOKUP(tbl_GL[[#This Row],[Account_key]],tbl_COA[Account_key],tbl_COA[SubAccount],,0)</f>
        <v>Cash at Bank</v>
      </c>
      <c r="K14466">
        <f>YEAR(tbl_GL[[#This Row],[Date]])</f>
        <v>2019</v>
      </c>
    </row>
    <row r="14467" spans="1:11" x14ac:dyDescent="0.35">
      <c r="A14467">
        <v>741.1</v>
      </c>
      <c r="B14467" s="24">
        <v>43514</v>
      </c>
      <c r="C14467">
        <v>6</v>
      </c>
      <c r="D14467" s="13">
        <v>230</v>
      </c>
      <c r="E14467" s="13" t="s">
        <v>4</v>
      </c>
      <c r="F14467" s="17">
        <v>-4511</v>
      </c>
      <c r="G14467" t="str">
        <f>_xlfn.XLOOKUP(tbl_GL[[#This Row],[Account_key]],tbl_COA[Account_key],tbl_COA[Class],"Not Found")</f>
        <v>Trading account</v>
      </c>
      <c r="H14467" t="str">
        <f>_xlfn.XLOOKUP(tbl_GL[[#This Row],[Account_key]],tbl_COA[Account_key],tbl_COA[SubClass],"Not Found")</f>
        <v>Cost of Sales</v>
      </c>
      <c r="I14467" t="str">
        <f>_xlfn.XLOOKUP(tbl_GL[[#This Row],[Account_key]],tbl_COA[Account_key],tbl_COA[SubClass2],"Not Found")</f>
        <v>Cost of Sales</v>
      </c>
      <c r="J14467" t="str">
        <f>_xlfn.XLOOKUP(tbl_GL[[#This Row],[Account_key]],tbl_COA[Account_key],tbl_COA[SubAccount],,0)</f>
        <v>Cost of Sales</v>
      </c>
      <c r="K14467">
        <f>YEAR(tbl_GL[[#This Row],[Date]])</f>
        <v>2019</v>
      </c>
    </row>
    <row r="14468" spans="1:11" x14ac:dyDescent="0.35">
      <c r="A14468">
        <v>741.2</v>
      </c>
      <c r="B14468" s="24">
        <v>43514</v>
      </c>
      <c r="C14468">
        <v>6</v>
      </c>
      <c r="D14468" s="13">
        <v>60</v>
      </c>
      <c r="E14468" s="13" t="s">
        <v>4</v>
      </c>
      <c r="F14468" s="17">
        <v>-4511</v>
      </c>
      <c r="G14468" t="str">
        <f>_xlfn.XLOOKUP(tbl_GL[[#This Row],[Account_key]],tbl_COA[Account_key],tbl_COA[Class],"Not Found")</f>
        <v>Assets</v>
      </c>
      <c r="H14468" t="str">
        <f>_xlfn.XLOOKUP(tbl_GL[[#This Row],[Account_key]],tbl_COA[Account_key],tbl_COA[SubClass],"Not Found")</f>
        <v>Assets</v>
      </c>
      <c r="I14468" t="str">
        <f>_xlfn.XLOOKUP(tbl_GL[[#This Row],[Account_key]],tbl_COA[Account_key],tbl_COA[SubClass2],"Not Found")</f>
        <v>Current Assets</v>
      </c>
      <c r="J14468" t="str">
        <f>_xlfn.XLOOKUP(tbl_GL[[#This Row],[Account_key]],tbl_COA[Account_key],tbl_COA[SubAccount],,0)</f>
        <v>Inventory</v>
      </c>
      <c r="K14468">
        <f>YEAR(tbl_GL[[#This Row],[Date]])</f>
        <v>2019</v>
      </c>
    </row>
    <row r="14469" spans="1:11" x14ac:dyDescent="0.35">
      <c r="A14469">
        <v>742.1</v>
      </c>
      <c r="B14469" s="24">
        <v>43514</v>
      </c>
      <c r="C14469">
        <v>6</v>
      </c>
      <c r="D14469" s="13">
        <v>210</v>
      </c>
      <c r="E14469" s="13" t="s">
        <v>8</v>
      </c>
      <c r="F14469" s="17">
        <v>9236</v>
      </c>
      <c r="G14469" t="str">
        <f>_xlfn.XLOOKUP(tbl_GL[[#This Row],[Account_key]],tbl_COA[Account_key],tbl_COA[Class],"Not Found")</f>
        <v>Trading account</v>
      </c>
      <c r="H14469" t="str">
        <f>_xlfn.XLOOKUP(tbl_GL[[#This Row],[Account_key]],tbl_COA[Account_key],tbl_COA[SubClass],"Not Found")</f>
        <v>Sales</v>
      </c>
      <c r="I14469" t="str">
        <f>_xlfn.XLOOKUP(tbl_GL[[#This Row],[Account_key]],tbl_COA[Account_key],tbl_COA[SubClass2],"Not Found")</f>
        <v>Sales</v>
      </c>
      <c r="J14469" t="str">
        <f>_xlfn.XLOOKUP(tbl_GL[[#This Row],[Account_key]],tbl_COA[Account_key],tbl_COA[SubAccount],,0)</f>
        <v>Sales</v>
      </c>
      <c r="K14469">
        <f>YEAR(tbl_GL[[#This Row],[Date]])</f>
        <v>2019</v>
      </c>
    </row>
    <row r="14470" spans="1:11" x14ac:dyDescent="0.35">
      <c r="A14470">
        <v>742.2</v>
      </c>
      <c r="B14470" s="24">
        <v>43514</v>
      </c>
      <c r="C14470">
        <v>6</v>
      </c>
      <c r="D14470" s="13">
        <v>30</v>
      </c>
      <c r="E14470" s="13" t="s">
        <v>8</v>
      </c>
      <c r="F14470" s="17">
        <v>9236</v>
      </c>
      <c r="G14470" t="str">
        <f>_xlfn.XLOOKUP(tbl_GL[[#This Row],[Account_key]],tbl_COA[Account_key],tbl_COA[Class],"Not Found")</f>
        <v>Assets</v>
      </c>
      <c r="H14470" t="str">
        <f>_xlfn.XLOOKUP(tbl_GL[[#This Row],[Account_key]],tbl_COA[Account_key],tbl_COA[SubClass],"Not Found")</f>
        <v>Assets</v>
      </c>
      <c r="I14470" t="str">
        <f>_xlfn.XLOOKUP(tbl_GL[[#This Row],[Account_key]],tbl_COA[Account_key],tbl_COA[SubClass2],"Not Found")</f>
        <v>Current Assets</v>
      </c>
      <c r="J14470" t="str">
        <f>_xlfn.XLOOKUP(tbl_GL[[#This Row],[Account_key]],tbl_COA[Account_key],tbl_COA[SubAccount],,0)</f>
        <v>Trade Receivables</v>
      </c>
      <c r="K14470">
        <f>YEAR(tbl_GL[[#This Row],[Date]])</f>
        <v>2019</v>
      </c>
    </row>
    <row r="14471" spans="1:11" x14ac:dyDescent="0.35">
      <c r="A14471">
        <v>743.1</v>
      </c>
      <c r="B14471" s="24">
        <v>43515</v>
      </c>
      <c r="C14471">
        <v>6</v>
      </c>
      <c r="D14471" s="13">
        <v>230</v>
      </c>
      <c r="E14471" s="13" t="s">
        <v>4</v>
      </c>
      <c r="F14471" s="17">
        <v>-373</v>
      </c>
      <c r="G14471" t="str">
        <f>_xlfn.XLOOKUP(tbl_GL[[#This Row],[Account_key]],tbl_COA[Account_key],tbl_COA[Class],"Not Found")</f>
        <v>Trading account</v>
      </c>
      <c r="H14471" t="str">
        <f>_xlfn.XLOOKUP(tbl_GL[[#This Row],[Account_key]],tbl_COA[Account_key],tbl_COA[SubClass],"Not Found")</f>
        <v>Cost of Sales</v>
      </c>
      <c r="I14471" t="str">
        <f>_xlfn.XLOOKUP(tbl_GL[[#This Row],[Account_key]],tbl_COA[Account_key],tbl_COA[SubClass2],"Not Found")</f>
        <v>Cost of Sales</v>
      </c>
      <c r="J14471" t="str">
        <f>_xlfn.XLOOKUP(tbl_GL[[#This Row],[Account_key]],tbl_COA[Account_key],tbl_COA[SubAccount],,0)</f>
        <v>Cost of Sales</v>
      </c>
      <c r="K14471">
        <f>YEAR(tbl_GL[[#This Row],[Date]])</f>
        <v>2019</v>
      </c>
    </row>
    <row r="14472" spans="1:11" x14ac:dyDescent="0.35">
      <c r="A14472">
        <v>743.2</v>
      </c>
      <c r="B14472" s="24">
        <v>43515</v>
      </c>
      <c r="C14472">
        <v>6</v>
      </c>
      <c r="D14472" s="13">
        <v>60</v>
      </c>
      <c r="E14472" s="13" t="s">
        <v>4</v>
      </c>
      <c r="F14472" s="17">
        <v>-373</v>
      </c>
      <c r="G14472" t="str">
        <f>_xlfn.XLOOKUP(tbl_GL[[#This Row],[Account_key]],tbl_COA[Account_key],tbl_COA[Class],"Not Found")</f>
        <v>Assets</v>
      </c>
      <c r="H14472" t="str">
        <f>_xlfn.XLOOKUP(tbl_GL[[#This Row],[Account_key]],tbl_COA[Account_key],tbl_COA[SubClass],"Not Found")</f>
        <v>Assets</v>
      </c>
      <c r="I14472" t="str">
        <f>_xlfn.XLOOKUP(tbl_GL[[#This Row],[Account_key]],tbl_COA[Account_key],tbl_COA[SubClass2],"Not Found")</f>
        <v>Current Assets</v>
      </c>
      <c r="J14472" t="str">
        <f>_xlfn.XLOOKUP(tbl_GL[[#This Row],[Account_key]],tbl_COA[Account_key],tbl_COA[SubAccount],,0)</f>
        <v>Inventory</v>
      </c>
      <c r="K14472">
        <f>YEAR(tbl_GL[[#This Row],[Date]])</f>
        <v>2019</v>
      </c>
    </row>
    <row r="14473" spans="1:11" x14ac:dyDescent="0.35">
      <c r="A14473">
        <v>744.1</v>
      </c>
      <c r="B14473" s="24">
        <v>43515</v>
      </c>
      <c r="C14473">
        <v>6</v>
      </c>
      <c r="D14473" s="13">
        <v>210</v>
      </c>
      <c r="E14473" s="13" t="s">
        <v>8</v>
      </c>
      <c r="F14473" s="17">
        <v>764</v>
      </c>
      <c r="G14473" t="str">
        <f>_xlfn.XLOOKUP(tbl_GL[[#This Row],[Account_key]],tbl_COA[Account_key],tbl_COA[Class],"Not Found")</f>
        <v>Trading account</v>
      </c>
      <c r="H14473" t="str">
        <f>_xlfn.XLOOKUP(tbl_GL[[#This Row],[Account_key]],tbl_COA[Account_key],tbl_COA[SubClass],"Not Found")</f>
        <v>Sales</v>
      </c>
      <c r="I14473" t="str">
        <f>_xlfn.XLOOKUP(tbl_GL[[#This Row],[Account_key]],tbl_COA[Account_key],tbl_COA[SubClass2],"Not Found")</f>
        <v>Sales</v>
      </c>
      <c r="J14473" t="str">
        <f>_xlfn.XLOOKUP(tbl_GL[[#This Row],[Account_key]],tbl_COA[Account_key],tbl_COA[SubAccount],,0)</f>
        <v>Sales</v>
      </c>
      <c r="K14473">
        <f>YEAR(tbl_GL[[#This Row],[Date]])</f>
        <v>2019</v>
      </c>
    </row>
    <row r="14474" spans="1:11" x14ac:dyDescent="0.35">
      <c r="A14474">
        <v>744.2</v>
      </c>
      <c r="B14474" s="24">
        <v>43515</v>
      </c>
      <c r="C14474">
        <v>6</v>
      </c>
      <c r="D14474" s="13">
        <v>30</v>
      </c>
      <c r="E14474" s="13" t="s">
        <v>8</v>
      </c>
      <c r="F14474" s="17">
        <v>764</v>
      </c>
      <c r="G14474" t="str">
        <f>_xlfn.XLOOKUP(tbl_GL[[#This Row],[Account_key]],tbl_COA[Account_key],tbl_COA[Class],"Not Found")</f>
        <v>Assets</v>
      </c>
      <c r="H14474" t="str">
        <f>_xlfn.XLOOKUP(tbl_GL[[#This Row],[Account_key]],tbl_COA[Account_key],tbl_COA[SubClass],"Not Found")</f>
        <v>Assets</v>
      </c>
      <c r="I14474" t="str">
        <f>_xlfn.XLOOKUP(tbl_GL[[#This Row],[Account_key]],tbl_COA[Account_key],tbl_COA[SubClass2],"Not Found")</f>
        <v>Current Assets</v>
      </c>
      <c r="J14474" t="str">
        <f>_xlfn.XLOOKUP(tbl_GL[[#This Row],[Account_key]],tbl_COA[Account_key],tbl_COA[SubAccount],,0)</f>
        <v>Trade Receivables</v>
      </c>
      <c r="K14474">
        <f>YEAR(tbl_GL[[#This Row],[Date]])</f>
        <v>2019</v>
      </c>
    </row>
    <row r="14475" spans="1:11" x14ac:dyDescent="0.35">
      <c r="A14475">
        <v>745.1</v>
      </c>
      <c r="B14475" s="24">
        <v>43516</v>
      </c>
      <c r="C14475">
        <v>6</v>
      </c>
      <c r="D14475" s="13">
        <v>220</v>
      </c>
      <c r="E14475" s="13" t="s">
        <v>81</v>
      </c>
      <c r="F14475" s="17">
        <v>-1501</v>
      </c>
      <c r="G14475" t="str">
        <f>_xlfn.XLOOKUP(tbl_GL[[#This Row],[Account_key]],tbl_COA[Account_key],tbl_COA[Class],"Not Found")</f>
        <v>Trading account</v>
      </c>
      <c r="H14475" t="str">
        <f>_xlfn.XLOOKUP(tbl_GL[[#This Row],[Account_key]],tbl_COA[Account_key],tbl_COA[SubClass],"Not Found")</f>
        <v>Sales</v>
      </c>
      <c r="I14475" t="str">
        <f>_xlfn.XLOOKUP(tbl_GL[[#This Row],[Account_key]],tbl_COA[Account_key],tbl_COA[SubClass2],"Not Found")</f>
        <v>Sales</v>
      </c>
      <c r="J14475" t="str">
        <f>_xlfn.XLOOKUP(tbl_GL[[#This Row],[Account_key]],tbl_COA[Account_key],tbl_COA[SubAccount],,0)</f>
        <v>Sales Return</v>
      </c>
      <c r="K14475">
        <f>YEAR(tbl_GL[[#This Row],[Date]])</f>
        <v>2019</v>
      </c>
    </row>
    <row r="14476" spans="1:11" x14ac:dyDescent="0.35">
      <c r="A14476">
        <v>745.2</v>
      </c>
      <c r="B14476" s="24">
        <v>43516</v>
      </c>
      <c r="C14476">
        <v>6</v>
      </c>
      <c r="D14476" s="13">
        <v>20</v>
      </c>
      <c r="E14476" s="13" t="s">
        <v>81</v>
      </c>
      <c r="F14476" s="17">
        <v>-1501</v>
      </c>
      <c r="G14476" t="str">
        <f>_xlfn.XLOOKUP(tbl_GL[[#This Row],[Account_key]],tbl_COA[Account_key],tbl_COA[Class],"Not Found")</f>
        <v>Assets</v>
      </c>
      <c r="H14476" t="str">
        <f>_xlfn.XLOOKUP(tbl_GL[[#This Row],[Account_key]],tbl_COA[Account_key],tbl_COA[SubClass],"Not Found")</f>
        <v>Assets</v>
      </c>
      <c r="I14476" t="str">
        <f>_xlfn.XLOOKUP(tbl_GL[[#This Row],[Account_key]],tbl_COA[Account_key],tbl_COA[SubClass2],"Not Found")</f>
        <v>Current Assets</v>
      </c>
      <c r="J14476" t="str">
        <f>_xlfn.XLOOKUP(tbl_GL[[#This Row],[Account_key]],tbl_COA[Account_key],tbl_COA[SubAccount],,0)</f>
        <v>Cash in hand</v>
      </c>
      <c r="K14476">
        <f>YEAR(tbl_GL[[#This Row],[Date]])</f>
        <v>2019</v>
      </c>
    </row>
    <row r="14477" spans="1:11" x14ac:dyDescent="0.35">
      <c r="A14477">
        <v>746.1</v>
      </c>
      <c r="B14477" s="24">
        <v>43516</v>
      </c>
      <c r="C14477">
        <v>6</v>
      </c>
      <c r="D14477" s="13">
        <v>10</v>
      </c>
      <c r="E14477" s="13" t="s">
        <v>98</v>
      </c>
      <c r="F14477" s="17">
        <v>-1731</v>
      </c>
      <c r="G14477" t="str">
        <f>_xlfn.XLOOKUP(tbl_GL[[#This Row],[Account_key]],tbl_COA[Account_key],tbl_COA[Class],"Not Found")</f>
        <v>Assets</v>
      </c>
      <c r="H14477" t="str">
        <f>_xlfn.XLOOKUP(tbl_GL[[#This Row],[Account_key]],tbl_COA[Account_key],tbl_COA[SubClass],"Not Found")</f>
        <v>Assets</v>
      </c>
      <c r="I14477" t="str">
        <f>_xlfn.XLOOKUP(tbl_GL[[#This Row],[Account_key]],tbl_COA[Account_key],tbl_COA[SubClass2],"Not Found")</f>
        <v>Current Assets</v>
      </c>
      <c r="J14477" t="str">
        <f>_xlfn.XLOOKUP(tbl_GL[[#This Row],[Account_key]],tbl_COA[Account_key],tbl_COA[SubAccount],,0)</f>
        <v>Cash at Bank</v>
      </c>
      <c r="K14477">
        <f>YEAR(tbl_GL[[#This Row],[Date]])</f>
        <v>2019</v>
      </c>
    </row>
    <row r="14478" spans="1:11" x14ac:dyDescent="0.35">
      <c r="A14478">
        <v>746.2</v>
      </c>
      <c r="B14478" s="24">
        <v>43516</v>
      </c>
      <c r="C14478">
        <v>6</v>
      </c>
      <c r="D14478" s="13">
        <v>120</v>
      </c>
      <c r="E14478" s="13" t="s">
        <v>98</v>
      </c>
      <c r="F14478" s="17">
        <v>-1731</v>
      </c>
      <c r="G14478" t="str">
        <f>_xlfn.XLOOKUP(tbl_GL[[#This Row],[Account_key]],tbl_COA[Account_key],tbl_COA[Class],"Not Found")</f>
        <v>Liabilities and Owners Equity</v>
      </c>
      <c r="H14478" t="str">
        <f>_xlfn.XLOOKUP(tbl_GL[[#This Row],[Account_key]],tbl_COA[Account_key],tbl_COA[SubClass],"Not Found")</f>
        <v>Liabilities</v>
      </c>
      <c r="I14478" t="str">
        <f>_xlfn.XLOOKUP(tbl_GL[[#This Row],[Account_key]],tbl_COA[Account_key],tbl_COA[SubClass2],"Not Found")</f>
        <v>Current Liabilities</v>
      </c>
      <c r="J14478" t="str">
        <f>_xlfn.XLOOKUP(tbl_GL[[#This Row],[Account_key]],tbl_COA[Account_key],tbl_COA[SubAccount],,0)</f>
        <v>Accrued Expenses</v>
      </c>
      <c r="K14478">
        <f>YEAR(tbl_GL[[#This Row],[Date]])</f>
        <v>2019</v>
      </c>
    </row>
    <row r="14479" spans="1:11" x14ac:dyDescent="0.35">
      <c r="A14479">
        <v>747.1</v>
      </c>
      <c r="B14479" s="24">
        <v>43517</v>
      </c>
      <c r="C14479">
        <v>6</v>
      </c>
      <c r="D14479" s="13">
        <v>330</v>
      </c>
      <c r="E14479" s="13" t="s">
        <v>97</v>
      </c>
      <c r="F14479" s="17">
        <v>-2504</v>
      </c>
      <c r="G14479" t="str">
        <f>_xlfn.XLOOKUP(tbl_GL[[#This Row],[Account_key]],tbl_COA[Account_key],tbl_COA[Class],"Not Found")</f>
        <v>Operating account</v>
      </c>
      <c r="H14479" t="str">
        <f>_xlfn.XLOOKUP(tbl_GL[[#This Row],[Account_key]],tbl_COA[Account_key],tbl_COA[SubClass],"Not Found")</f>
        <v>Operating Expenses</v>
      </c>
      <c r="I14479" t="str">
        <f>_xlfn.XLOOKUP(tbl_GL[[#This Row],[Account_key]],tbl_COA[Account_key],tbl_COA[SubClass2],"Not Found")</f>
        <v>Administration</v>
      </c>
      <c r="J14479" t="str">
        <f>_xlfn.XLOOKUP(tbl_GL[[#This Row],[Account_key]],tbl_COA[Account_key],tbl_COA[SubAccount],,0)</f>
        <v>Telephone</v>
      </c>
      <c r="K14479">
        <f>YEAR(tbl_GL[[#This Row],[Date]])</f>
        <v>2019</v>
      </c>
    </row>
    <row r="14480" spans="1:11" x14ac:dyDescent="0.35">
      <c r="A14480">
        <v>747.2</v>
      </c>
      <c r="B14480" s="24">
        <v>43517</v>
      </c>
      <c r="C14480">
        <v>6</v>
      </c>
      <c r="D14480" s="13">
        <v>120</v>
      </c>
      <c r="E14480" s="13" t="s">
        <v>97</v>
      </c>
      <c r="F14480" s="17">
        <v>2504</v>
      </c>
      <c r="G14480" t="str">
        <f>_xlfn.XLOOKUP(tbl_GL[[#This Row],[Account_key]],tbl_COA[Account_key],tbl_COA[Class],"Not Found")</f>
        <v>Liabilities and Owners Equity</v>
      </c>
      <c r="H14480" t="str">
        <f>_xlfn.XLOOKUP(tbl_GL[[#This Row],[Account_key]],tbl_COA[Account_key],tbl_COA[SubClass],"Not Found")</f>
        <v>Liabilities</v>
      </c>
      <c r="I14480" t="str">
        <f>_xlfn.XLOOKUP(tbl_GL[[#This Row],[Account_key]],tbl_COA[Account_key],tbl_COA[SubClass2],"Not Found")</f>
        <v>Current Liabilities</v>
      </c>
      <c r="J14480" t="str">
        <f>_xlfn.XLOOKUP(tbl_GL[[#This Row],[Account_key]],tbl_COA[Account_key],tbl_COA[SubAccount],,0)</f>
        <v>Accrued Expenses</v>
      </c>
      <c r="K14480">
        <f>YEAR(tbl_GL[[#This Row],[Date]])</f>
        <v>2019</v>
      </c>
    </row>
    <row r="14481" spans="1:11" x14ac:dyDescent="0.35">
      <c r="A14481">
        <v>748.1</v>
      </c>
      <c r="B14481" s="24">
        <v>43520</v>
      </c>
      <c r="C14481">
        <v>6</v>
      </c>
      <c r="D14481" s="13">
        <v>260</v>
      </c>
      <c r="E14481" s="13" t="s">
        <v>83</v>
      </c>
      <c r="F14481" s="17">
        <v>311</v>
      </c>
      <c r="G14481" t="str">
        <f>_xlfn.XLOOKUP(tbl_GL[[#This Row],[Account_key]],tbl_COA[Account_key],tbl_COA[Class],"Not Found")</f>
        <v>Operating account</v>
      </c>
      <c r="H14481" t="str">
        <f>_xlfn.XLOOKUP(tbl_GL[[#This Row],[Account_key]],tbl_COA[Account_key],tbl_COA[SubClass],"Not Found")</f>
        <v>Operating Expenses</v>
      </c>
      <c r="I14481" t="str">
        <f>_xlfn.XLOOKUP(tbl_GL[[#This Row],[Account_key]],tbl_COA[Account_key],tbl_COA[SubClass2],"Not Found")</f>
        <v>Marketing</v>
      </c>
      <c r="J14481" t="str">
        <f>_xlfn.XLOOKUP(tbl_GL[[#This Row],[Account_key]],tbl_COA[Account_key],tbl_COA[SubAccount],,0)</f>
        <v>Commissions</v>
      </c>
      <c r="K14481">
        <f>YEAR(tbl_GL[[#This Row],[Date]])</f>
        <v>2019</v>
      </c>
    </row>
    <row r="14482" spans="1:11" x14ac:dyDescent="0.35">
      <c r="A14482">
        <v>748.2</v>
      </c>
      <c r="B14482" s="24">
        <v>43520</v>
      </c>
      <c r="C14482">
        <v>6</v>
      </c>
      <c r="D14482" s="13">
        <v>20</v>
      </c>
      <c r="E14482" s="13" t="s">
        <v>83</v>
      </c>
      <c r="F14482" s="17">
        <v>311</v>
      </c>
      <c r="G14482" t="str">
        <f>_xlfn.XLOOKUP(tbl_GL[[#This Row],[Account_key]],tbl_COA[Account_key],tbl_COA[Class],"Not Found")</f>
        <v>Assets</v>
      </c>
      <c r="H14482" t="str">
        <f>_xlfn.XLOOKUP(tbl_GL[[#This Row],[Account_key]],tbl_COA[Account_key],tbl_COA[SubClass],"Not Found")</f>
        <v>Assets</v>
      </c>
      <c r="I14482" t="str">
        <f>_xlfn.XLOOKUP(tbl_GL[[#This Row],[Account_key]],tbl_COA[Account_key],tbl_COA[SubClass2],"Not Found")</f>
        <v>Current Assets</v>
      </c>
      <c r="J14482" t="str">
        <f>_xlfn.XLOOKUP(tbl_GL[[#This Row],[Account_key]],tbl_COA[Account_key],tbl_COA[SubAccount],,0)</f>
        <v>Cash in hand</v>
      </c>
      <c r="K14482">
        <f>YEAR(tbl_GL[[#This Row],[Date]])</f>
        <v>2019</v>
      </c>
    </row>
    <row r="14483" spans="1:11" x14ac:dyDescent="0.35">
      <c r="A14483">
        <v>749.1</v>
      </c>
      <c r="B14483" s="24">
        <v>43521</v>
      </c>
      <c r="C14483">
        <v>6</v>
      </c>
      <c r="D14483" s="13">
        <v>260</v>
      </c>
      <c r="E14483" s="13" t="s">
        <v>97</v>
      </c>
      <c r="F14483" s="17">
        <v>-2432</v>
      </c>
      <c r="G14483" t="str">
        <f>_xlfn.XLOOKUP(tbl_GL[[#This Row],[Account_key]],tbl_COA[Account_key],tbl_COA[Class],"Not Found")</f>
        <v>Operating account</v>
      </c>
      <c r="H14483" t="str">
        <f>_xlfn.XLOOKUP(tbl_GL[[#This Row],[Account_key]],tbl_COA[Account_key],tbl_COA[SubClass],"Not Found")</f>
        <v>Operating Expenses</v>
      </c>
      <c r="I14483" t="str">
        <f>_xlfn.XLOOKUP(tbl_GL[[#This Row],[Account_key]],tbl_COA[Account_key],tbl_COA[SubClass2],"Not Found")</f>
        <v>Marketing</v>
      </c>
      <c r="J14483" t="str">
        <f>_xlfn.XLOOKUP(tbl_GL[[#This Row],[Account_key]],tbl_COA[Account_key],tbl_COA[SubAccount],,0)</f>
        <v>Commissions</v>
      </c>
      <c r="K14483">
        <f>YEAR(tbl_GL[[#This Row],[Date]])</f>
        <v>2019</v>
      </c>
    </row>
    <row r="14484" spans="1:11" x14ac:dyDescent="0.35">
      <c r="A14484">
        <v>749.2</v>
      </c>
      <c r="B14484" s="24">
        <v>43521</v>
      </c>
      <c r="C14484">
        <v>6</v>
      </c>
      <c r="D14484" s="13">
        <v>120</v>
      </c>
      <c r="E14484" s="13" t="s">
        <v>97</v>
      </c>
      <c r="F14484" s="17">
        <v>2432</v>
      </c>
      <c r="G14484" t="str">
        <f>_xlfn.XLOOKUP(tbl_GL[[#This Row],[Account_key]],tbl_COA[Account_key],tbl_COA[Class],"Not Found")</f>
        <v>Liabilities and Owners Equity</v>
      </c>
      <c r="H14484" t="str">
        <f>_xlfn.XLOOKUP(tbl_GL[[#This Row],[Account_key]],tbl_COA[Account_key],tbl_COA[SubClass],"Not Found")</f>
        <v>Liabilities</v>
      </c>
      <c r="I14484" t="str">
        <f>_xlfn.XLOOKUP(tbl_GL[[#This Row],[Account_key]],tbl_COA[Account_key],tbl_COA[SubClass2],"Not Found")</f>
        <v>Current Liabilities</v>
      </c>
      <c r="J14484" t="str">
        <f>_xlfn.XLOOKUP(tbl_GL[[#This Row],[Account_key]],tbl_COA[Account_key],tbl_COA[SubAccount],,0)</f>
        <v>Accrued Expenses</v>
      </c>
      <c r="K14484">
        <f>YEAR(tbl_GL[[#This Row],[Date]])</f>
        <v>2019</v>
      </c>
    </row>
    <row r="14485" spans="1:11" x14ac:dyDescent="0.35">
      <c r="A14485">
        <v>750.1</v>
      </c>
      <c r="B14485" s="24">
        <v>43522</v>
      </c>
      <c r="C14485">
        <v>6</v>
      </c>
      <c r="D14485" s="13">
        <v>260</v>
      </c>
      <c r="E14485" s="13" t="s">
        <v>99</v>
      </c>
      <c r="F14485" s="17">
        <v>-108</v>
      </c>
      <c r="G14485" t="str">
        <f>_xlfn.XLOOKUP(tbl_GL[[#This Row],[Account_key]],tbl_COA[Account_key],tbl_COA[Class],"Not Found")</f>
        <v>Operating account</v>
      </c>
      <c r="H14485" t="str">
        <f>_xlfn.XLOOKUP(tbl_GL[[#This Row],[Account_key]],tbl_COA[Account_key],tbl_COA[SubClass],"Not Found")</f>
        <v>Operating Expenses</v>
      </c>
      <c r="I14485" t="str">
        <f>_xlfn.XLOOKUP(tbl_GL[[#This Row],[Account_key]],tbl_COA[Account_key],tbl_COA[SubClass2],"Not Found")</f>
        <v>Marketing</v>
      </c>
      <c r="J14485" t="str">
        <f>_xlfn.XLOOKUP(tbl_GL[[#This Row],[Account_key]],tbl_COA[Account_key],tbl_COA[SubAccount],,0)</f>
        <v>Commissions</v>
      </c>
      <c r="K14485">
        <f>YEAR(tbl_GL[[#This Row],[Date]])</f>
        <v>2019</v>
      </c>
    </row>
    <row r="14486" spans="1:11" x14ac:dyDescent="0.35">
      <c r="A14486">
        <v>750.2</v>
      </c>
      <c r="B14486" s="24">
        <v>43522</v>
      </c>
      <c r="C14486">
        <v>6</v>
      </c>
      <c r="D14486" s="13">
        <v>20</v>
      </c>
      <c r="E14486" s="13" t="s">
        <v>99</v>
      </c>
      <c r="F14486" s="17">
        <v>-108</v>
      </c>
      <c r="G14486" t="str">
        <f>_xlfn.XLOOKUP(tbl_GL[[#This Row],[Account_key]],tbl_COA[Account_key],tbl_COA[Class],"Not Found")</f>
        <v>Assets</v>
      </c>
      <c r="H14486" t="str">
        <f>_xlfn.XLOOKUP(tbl_GL[[#This Row],[Account_key]],tbl_COA[Account_key],tbl_COA[SubClass],"Not Found")</f>
        <v>Assets</v>
      </c>
      <c r="I14486" t="str">
        <f>_xlfn.XLOOKUP(tbl_GL[[#This Row],[Account_key]],tbl_COA[Account_key],tbl_COA[SubClass2],"Not Found")</f>
        <v>Current Assets</v>
      </c>
      <c r="J14486" t="str">
        <f>_xlfn.XLOOKUP(tbl_GL[[#This Row],[Account_key]],tbl_COA[Account_key],tbl_COA[SubAccount],,0)</f>
        <v>Cash in hand</v>
      </c>
      <c r="K14486">
        <f>YEAR(tbl_GL[[#This Row],[Date]])</f>
        <v>2019</v>
      </c>
    </row>
    <row r="14487" spans="1:11" x14ac:dyDescent="0.35">
      <c r="A14487">
        <v>751.1</v>
      </c>
      <c r="B14487" s="24">
        <v>43522</v>
      </c>
      <c r="C14487">
        <v>6</v>
      </c>
      <c r="D14487" s="13">
        <v>10</v>
      </c>
      <c r="E14487" s="13" t="s">
        <v>98</v>
      </c>
      <c r="F14487" s="17">
        <v>-1572</v>
      </c>
      <c r="G14487" t="str">
        <f>_xlfn.XLOOKUP(tbl_GL[[#This Row],[Account_key]],tbl_COA[Account_key],tbl_COA[Class],"Not Found")</f>
        <v>Assets</v>
      </c>
      <c r="H14487" t="str">
        <f>_xlfn.XLOOKUP(tbl_GL[[#This Row],[Account_key]],tbl_COA[Account_key],tbl_COA[SubClass],"Not Found")</f>
        <v>Assets</v>
      </c>
      <c r="I14487" t="str">
        <f>_xlfn.XLOOKUP(tbl_GL[[#This Row],[Account_key]],tbl_COA[Account_key],tbl_COA[SubClass2],"Not Found")</f>
        <v>Current Assets</v>
      </c>
      <c r="J14487" t="str">
        <f>_xlfn.XLOOKUP(tbl_GL[[#This Row],[Account_key]],tbl_COA[Account_key],tbl_COA[SubAccount],,0)</f>
        <v>Cash at Bank</v>
      </c>
      <c r="K14487">
        <f>YEAR(tbl_GL[[#This Row],[Date]])</f>
        <v>2019</v>
      </c>
    </row>
    <row r="14488" spans="1:11" x14ac:dyDescent="0.35">
      <c r="A14488">
        <v>751.2</v>
      </c>
      <c r="B14488" s="24">
        <v>43522</v>
      </c>
      <c r="C14488">
        <v>6</v>
      </c>
      <c r="D14488" s="13">
        <v>120</v>
      </c>
      <c r="E14488" s="13" t="s">
        <v>98</v>
      </c>
      <c r="F14488" s="17">
        <v>-1572</v>
      </c>
      <c r="G14488" t="str">
        <f>_xlfn.XLOOKUP(tbl_GL[[#This Row],[Account_key]],tbl_COA[Account_key],tbl_COA[Class],"Not Found")</f>
        <v>Liabilities and Owners Equity</v>
      </c>
      <c r="H14488" t="str">
        <f>_xlfn.XLOOKUP(tbl_GL[[#This Row],[Account_key]],tbl_COA[Account_key],tbl_COA[SubClass],"Not Found")</f>
        <v>Liabilities</v>
      </c>
      <c r="I14488" t="str">
        <f>_xlfn.XLOOKUP(tbl_GL[[#This Row],[Account_key]],tbl_COA[Account_key],tbl_COA[SubClass2],"Not Found")</f>
        <v>Current Liabilities</v>
      </c>
      <c r="J14488" t="str">
        <f>_xlfn.XLOOKUP(tbl_GL[[#This Row],[Account_key]],tbl_COA[Account_key],tbl_COA[SubAccount],,0)</f>
        <v>Accrued Expenses</v>
      </c>
      <c r="K14488">
        <f>YEAR(tbl_GL[[#This Row],[Date]])</f>
        <v>2019</v>
      </c>
    </row>
    <row r="14489" spans="1:11" x14ac:dyDescent="0.35">
      <c r="A14489">
        <v>752.1</v>
      </c>
      <c r="B14489" s="24">
        <v>43523</v>
      </c>
      <c r="C14489">
        <v>6</v>
      </c>
      <c r="D14489" s="13">
        <v>230</v>
      </c>
      <c r="E14489" s="13" t="s">
        <v>4</v>
      </c>
      <c r="F14489" s="17">
        <v>-835</v>
      </c>
      <c r="G14489" t="str">
        <f>_xlfn.XLOOKUP(tbl_GL[[#This Row],[Account_key]],tbl_COA[Account_key],tbl_COA[Class],"Not Found")</f>
        <v>Trading account</v>
      </c>
      <c r="H14489" t="str">
        <f>_xlfn.XLOOKUP(tbl_GL[[#This Row],[Account_key]],tbl_COA[Account_key],tbl_COA[SubClass],"Not Found")</f>
        <v>Cost of Sales</v>
      </c>
      <c r="I14489" t="str">
        <f>_xlfn.XLOOKUP(tbl_GL[[#This Row],[Account_key]],tbl_COA[Account_key],tbl_COA[SubClass2],"Not Found")</f>
        <v>Cost of Sales</v>
      </c>
      <c r="J14489" t="str">
        <f>_xlfn.XLOOKUP(tbl_GL[[#This Row],[Account_key]],tbl_COA[Account_key],tbl_COA[SubAccount],,0)</f>
        <v>Cost of Sales</v>
      </c>
      <c r="K14489">
        <f>YEAR(tbl_GL[[#This Row],[Date]])</f>
        <v>2019</v>
      </c>
    </row>
    <row r="14490" spans="1:11" x14ac:dyDescent="0.35">
      <c r="A14490">
        <v>752.2</v>
      </c>
      <c r="B14490" s="24">
        <v>43523</v>
      </c>
      <c r="C14490">
        <v>6</v>
      </c>
      <c r="D14490" s="13">
        <v>60</v>
      </c>
      <c r="E14490" s="13" t="s">
        <v>4</v>
      </c>
      <c r="F14490" s="17">
        <v>-835</v>
      </c>
      <c r="G14490" t="str">
        <f>_xlfn.XLOOKUP(tbl_GL[[#This Row],[Account_key]],tbl_COA[Account_key],tbl_COA[Class],"Not Found")</f>
        <v>Assets</v>
      </c>
      <c r="H14490" t="str">
        <f>_xlfn.XLOOKUP(tbl_GL[[#This Row],[Account_key]],tbl_COA[Account_key],tbl_COA[SubClass],"Not Found")</f>
        <v>Assets</v>
      </c>
      <c r="I14490" t="str">
        <f>_xlfn.XLOOKUP(tbl_GL[[#This Row],[Account_key]],tbl_COA[Account_key],tbl_COA[SubClass2],"Not Found")</f>
        <v>Current Assets</v>
      </c>
      <c r="J14490" t="str">
        <f>_xlfn.XLOOKUP(tbl_GL[[#This Row],[Account_key]],tbl_COA[Account_key],tbl_COA[SubAccount],,0)</f>
        <v>Inventory</v>
      </c>
      <c r="K14490">
        <f>YEAR(tbl_GL[[#This Row],[Date]])</f>
        <v>2019</v>
      </c>
    </row>
    <row r="14491" spans="1:11" x14ac:dyDescent="0.35">
      <c r="A14491">
        <v>753.1</v>
      </c>
      <c r="B14491" s="24">
        <v>43523</v>
      </c>
      <c r="C14491">
        <v>6</v>
      </c>
      <c r="D14491" s="13">
        <v>210</v>
      </c>
      <c r="E14491" s="13" t="s">
        <v>8</v>
      </c>
      <c r="F14491" s="17">
        <v>1709</v>
      </c>
      <c r="G14491" t="str">
        <f>_xlfn.XLOOKUP(tbl_GL[[#This Row],[Account_key]],tbl_COA[Account_key],tbl_COA[Class],"Not Found")</f>
        <v>Trading account</v>
      </c>
      <c r="H14491" t="str">
        <f>_xlfn.XLOOKUP(tbl_GL[[#This Row],[Account_key]],tbl_COA[Account_key],tbl_COA[SubClass],"Not Found")</f>
        <v>Sales</v>
      </c>
      <c r="I14491" t="str">
        <f>_xlfn.XLOOKUP(tbl_GL[[#This Row],[Account_key]],tbl_COA[Account_key],tbl_COA[SubClass2],"Not Found")</f>
        <v>Sales</v>
      </c>
      <c r="J14491" t="str">
        <f>_xlfn.XLOOKUP(tbl_GL[[#This Row],[Account_key]],tbl_COA[Account_key],tbl_COA[SubAccount],,0)</f>
        <v>Sales</v>
      </c>
      <c r="K14491">
        <f>YEAR(tbl_GL[[#This Row],[Date]])</f>
        <v>2019</v>
      </c>
    </row>
    <row r="14492" spans="1:11" x14ac:dyDescent="0.35">
      <c r="A14492">
        <v>753.2</v>
      </c>
      <c r="B14492" s="24">
        <v>43523</v>
      </c>
      <c r="C14492">
        <v>6</v>
      </c>
      <c r="D14492" s="13">
        <v>30</v>
      </c>
      <c r="E14492" s="13" t="s">
        <v>8</v>
      </c>
      <c r="F14492" s="17">
        <v>1709</v>
      </c>
      <c r="G14492" t="str">
        <f>_xlfn.XLOOKUP(tbl_GL[[#This Row],[Account_key]],tbl_COA[Account_key],tbl_COA[Class],"Not Found")</f>
        <v>Assets</v>
      </c>
      <c r="H14492" t="str">
        <f>_xlfn.XLOOKUP(tbl_GL[[#This Row],[Account_key]],tbl_COA[Account_key],tbl_COA[SubClass],"Not Found")</f>
        <v>Assets</v>
      </c>
      <c r="I14492" t="str">
        <f>_xlfn.XLOOKUP(tbl_GL[[#This Row],[Account_key]],tbl_COA[Account_key],tbl_COA[SubClass2],"Not Found")</f>
        <v>Current Assets</v>
      </c>
      <c r="J14492" t="str">
        <f>_xlfn.XLOOKUP(tbl_GL[[#This Row],[Account_key]],tbl_COA[Account_key],tbl_COA[SubAccount],,0)</f>
        <v>Trade Receivables</v>
      </c>
      <c r="K14492">
        <f>YEAR(tbl_GL[[#This Row],[Date]])</f>
        <v>2019</v>
      </c>
    </row>
    <row r="14493" spans="1:11" x14ac:dyDescent="0.35">
      <c r="A14493">
        <v>754.1</v>
      </c>
      <c r="B14493" s="24">
        <v>43523</v>
      </c>
      <c r="C14493">
        <v>6</v>
      </c>
      <c r="D14493" s="13">
        <v>30</v>
      </c>
      <c r="E14493" s="13" t="s">
        <v>80</v>
      </c>
      <c r="F14493" s="17">
        <v>-10366</v>
      </c>
      <c r="G14493" t="str">
        <f>_xlfn.XLOOKUP(tbl_GL[[#This Row],[Account_key]],tbl_COA[Account_key],tbl_COA[Class],"Not Found")</f>
        <v>Assets</v>
      </c>
      <c r="H14493" t="str">
        <f>_xlfn.XLOOKUP(tbl_GL[[#This Row],[Account_key]],tbl_COA[Account_key],tbl_COA[SubClass],"Not Found")</f>
        <v>Assets</v>
      </c>
      <c r="I14493" t="str">
        <f>_xlfn.XLOOKUP(tbl_GL[[#This Row],[Account_key]],tbl_COA[Account_key],tbl_COA[SubClass2],"Not Found")</f>
        <v>Current Assets</v>
      </c>
      <c r="J14493" t="str">
        <f>_xlfn.XLOOKUP(tbl_GL[[#This Row],[Account_key]],tbl_COA[Account_key],tbl_COA[SubAccount],,0)</f>
        <v>Trade Receivables</v>
      </c>
      <c r="K14493">
        <f>YEAR(tbl_GL[[#This Row],[Date]])</f>
        <v>2019</v>
      </c>
    </row>
    <row r="14494" spans="1:11" x14ac:dyDescent="0.35">
      <c r="A14494">
        <v>754.2</v>
      </c>
      <c r="B14494" s="24">
        <v>43523</v>
      </c>
      <c r="C14494">
        <v>6</v>
      </c>
      <c r="D14494" s="13">
        <v>10</v>
      </c>
      <c r="E14494" s="13" t="s">
        <v>80</v>
      </c>
      <c r="F14494" s="17">
        <v>10366</v>
      </c>
      <c r="G14494" t="str">
        <f>_xlfn.XLOOKUP(tbl_GL[[#This Row],[Account_key]],tbl_COA[Account_key],tbl_COA[Class],"Not Found")</f>
        <v>Assets</v>
      </c>
      <c r="H14494" t="str">
        <f>_xlfn.XLOOKUP(tbl_GL[[#This Row],[Account_key]],tbl_COA[Account_key],tbl_COA[SubClass],"Not Found")</f>
        <v>Assets</v>
      </c>
      <c r="I14494" t="str">
        <f>_xlfn.XLOOKUP(tbl_GL[[#This Row],[Account_key]],tbl_COA[Account_key],tbl_COA[SubClass2],"Not Found")</f>
        <v>Current Assets</v>
      </c>
      <c r="J14494" t="str">
        <f>_xlfn.XLOOKUP(tbl_GL[[#This Row],[Account_key]],tbl_COA[Account_key],tbl_COA[SubAccount],,0)</f>
        <v>Cash at Bank</v>
      </c>
      <c r="K14494">
        <f>YEAR(tbl_GL[[#This Row],[Date]])</f>
        <v>2019</v>
      </c>
    </row>
    <row r="14495" spans="1:11" x14ac:dyDescent="0.35">
      <c r="A14495">
        <v>755.1</v>
      </c>
      <c r="B14495" s="24">
        <v>43524</v>
      </c>
      <c r="C14495">
        <v>6</v>
      </c>
      <c r="D14495" s="13">
        <v>10</v>
      </c>
      <c r="E14495" s="13" t="s">
        <v>110</v>
      </c>
      <c r="F14495" s="17">
        <v>13</v>
      </c>
      <c r="G14495" t="str">
        <f>_xlfn.XLOOKUP(tbl_GL[[#This Row],[Account_key]],tbl_COA[Account_key],tbl_COA[Class],"Not Found")</f>
        <v>Assets</v>
      </c>
      <c r="H14495" t="str">
        <f>_xlfn.XLOOKUP(tbl_GL[[#This Row],[Account_key]],tbl_COA[Account_key],tbl_COA[SubClass],"Not Found")</f>
        <v>Assets</v>
      </c>
      <c r="I14495" t="str">
        <f>_xlfn.XLOOKUP(tbl_GL[[#This Row],[Account_key]],tbl_COA[Account_key],tbl_COA[SubClass2],"Not Found")</f>
        <v>Current Assets</v>
      </c>
      <c r="J14495" t="str">
        <f>_xlfn.XLOOKUP(tbl_GL[[#This Row],[Account_key]],tbl_COA[Account_key],tbl_COA[SubAccount],,0)</f>
        <v>Cash at Bank</v>
      </c>
      <c r="K14495">
        <f>YEAR(tbl_GL[[#This Row],[Date]])</f>
        <v>2019</v>
      </c>
    </row>
    <row r="14496" spans="1:11" x14ac:dyDescent="0.35">
      <c r="A14496">
        <v>755.2</v>
      </c>
      <c r="B14496" s="24">
        <v>43524</v>
      </c>
      <c r="C14496">
        <v>6</v>
      </c>
      <c r="D14496" s="13">
        <v>430</v>
      </c>
      <c r="E14496" s="13" t="s">
        <v>110</v>
      </c>
      <c r="F14496" s="17">
        <v>13</v>
      </c>
      <c r="G14496" t="str">
        <f>_xlfn.XLOOKUP(tbl_GL[[#This Row],[Account_key]],tbl_COA[Account_key],tbl_COA[Class],"Not Found")</f>
        <v>Non-operating</v>
      </c>
      <c r="H14496" t="str">
        <f>_xlfn.XLOOKUP(tbl_GL[[#This Row],[Account_key]],tbl_COA[Account_key],tbl_COA[SubClass],"Not Found")</f>
        <v>Exchange Loss/Gain</v>
      </c>
      <c r="I14496" t="str">
        <f>_xlfn.XLOOKUP(tbl_GL[[#This Row],[Account_key]],tbl_COA[Account_key],tbl_COA[SubClass2],"Not Found")</f>
        <v>Exchange Loss/Gain</v>
      </c>
      <c r="J14496" t="str">
        <f>_xlfn.XLOOKUP(tbl_GL[[#This Row],[Account_key]],tbl_COA[Account_key],tbl_COA[SubAccount],,0)</f>
        <v>Exchange Loss/Gain</v>
      </c>
      <c r="K14496">
        <f>YEAR(tbl_GL[[#This Row],[Date]])</f>
        <v>2019</v>
      </c>
    </row>
    <row r="14497" spans="1:11" x14ac:dyDescent="0.35">
      <c r="A14497">
        <v>756.1</v>
      </c>
      <c r="B14497" s="24">
        <v>43524</v>
      </c>
      <c r="C14497">
        <v>6</v>
      </c>
      <c r="D14497" s="13">
        <v>400</v>
      </c>
      <c r="E14497" s="13" t="s">
        <v>104</v>
      </c>
      <c r="F14497" s="17">
        <v>-125</v>
      </c>
      <c r="G14497" t="str">
        <f>_xlfn.XLOOKUP(tbl_GL[[#This Row],[Account_key]],tbl_COA[Account_key],tbl_COA[Class],"Not Found")</f>
        <v>Operating account</v>
      </c>
      <c r="H14497" t="str">
        <f>_xlfn.XLOOKUP(tbl_GL[[#This Row],[Account_key]],tbl_COA[Account_key],tbl_COA[SubClass],"Not Found")</f>
        <v>Depreciation &amp; Amortization</v>
      </c>
      <c r="I14497" t="str">
        <f>_xlfn.XLOOKUP(tbl_GL[[#This Row],[Account_key]],tbl_COA[Account_key],tbl_COA[SubClass2],"Not Found")</f>
        <v>Amortization</v>
      </c>
      <c r="J14497" t="str">
        <f>_xlfn.XLOOKUP(tbl_GL[[#This Row],[Account_key]],tbl_COA[Account_key],tbl_COA[SubAccount],,0)</f>
        <v>Amortization of Intangible Assets</v>
      </c>
      <c r="K14497">
        <f>YEAR(tbl_GL[[#This Row],[Date]])</f>
        <v>2019</v>
      </c>
    </row>
    <row r="14498" spans="1:11" x14ac:dyDescent="0.35">
      <c r="A14498">
        <v>756.2</v>
      </c>
      <c r="B14498" s="24">
        <v>43524</v>
      </c>
      <c r="C14498">
        <v>6</v>
      </c>
      <c r="D14498" s="13">
        <v>100</v>
      </c>
      <c r="E14498" s="13" t="s">
        <v>104</v>
      </c>
      <c r="F14498" s="17">
        <v>-125</v>
      </c>
      <c r="G14498" t="str">
        <f>_xlfn.XLOOKUP(tbl_GL[[#This Row],[Account_key]],tbl_COA[Account_key],tbl_COA[Class],"Not Found")</f>
        <v>Assets</v>
      </c>
      <c r="H14498" t="str">
        <f>_xlfn.XLOOKUP(tbl_GL[[#This Row],[Account_key]],tbl_COA[Account_key],tbl_COA[SubClass],"Not Found")</f>
        <v>Assets</v>
      </c>
      <c r="I14498" t="str">
        <f>_xlfn.XLOOKUP(tbl_GL[[#This Row],[Account_key]],tbl_COA[Account_key],tbl_COA[SubClass2],"Not Found")</f>
        <v>Non-Current Assets</v>
      </c>
      <c r="J14498" t="str">
        <f>_xlfn.XLOOKUP(tbl_GL[[#This Row],[Account_key]],tbl_COA[Account_key],tbl_COA[SubAccount],,0)</f>
        <v>Patents and trademarks</v>
      </c>
      <c r="K14498">
        <f>YEAR(tbl_GL[[#This Row],[Date]])</f>
        <v>2019</v>
      </c>
    </row>
    <row r="14499" spans="1:11" x14ac:dyDescent="0.35">
      <c r="A14499">
        <v>757.1</v>
      </c>
      <c r="B14499" s="24">
        <v>43524</v>
      </c>
      <c r="C14499">
        <v>6</v>
      </c>
      <c r="D14499" s="13">
        <v>440</v>
      </c>
      <c r="E14499" s="13" t="s">
        <v>112</v>
      </c>
      <c r="F14499" s="17">
        <v>-195</v>
      </c>
      <c r="G14499" t="str">
        <f>_xlfn.XLOOKUP(tbl_GL[[#This Row],[Account_key]],tbl_COA[Account_key],tbl_COA[Class],"Not Found")</f>
        <v>Interest &amp; Tax</v>
      </c>
      <c r="H14499" t="str">
        <f>_xlfn.XLOOKUP(tbl_GL[[#This Row],[Account_key]],tbl_COA[Account_key],tbl_COA[SubClass],"Not Found")</f>
        <v>Interest Expense</v>
      </c>
      <c r="I14499" t="str">
        <f>_xlfn.XLOOKUP(tbl_GL[[#This Row],[Account_key]],tbl_COA[Account_key],tbl_COA[SubClass2],"Not Found")</f>
        <v>Interest Expense</v>
      </c>
      <c r="J14499" t="str">
        <f>_xlfn.XLOOKUP(tbl_GL[[#This Row],[Account_key]],tbl_COA[Account_key],tbl_COA[SubAccount],,0)</f>
        <v>Interest Expense</v>
      </c>
      <c r="K14499">
        <f>YEAR(tbl_GL[[#This Row],[Date]])</f>
        <v>2019</v>
      </c>
    </row>
    <row r="14500" spans="1:11" x14ac:dyDescent="0.35">
      <c r="A14500">
        <v>757.2</v>
      </c>
      <c r="B14500" s="24">
        <v>43524</v>
      </c>
      <c r="C14500">
        <v>6</v>
      </c>
      <c r="D14500" s="13">
        <v>121</v>
      </c>
      <c r="E14500" s="13" t="s">
        <v>112</v>
      </c>
      <c r="F14500" s="17">
        <v>195</v>
      </c>
      <c r="G14500" t="str">
        <f>_xlfn.XLOOKUP(tbl_GL[[#This Row],[Account_key]],tbl_COA[Account_key],tbl_COA[Class],"Not Found")</f>
        <v>Liabilities and Owners Equity</v>
      </c>
      <c r="H14500" t="str">
        <f>_xlfn.XLOOKUP(tbl_GL[[#This Row],[Account_key]],tbl_COA[Account_key],tbl_COA[SubClass],"Not Found")</f>
        <v>Liabilities</v>
      </c>
      <c r="I14500" t="str">
        <f>_xlfn.XLOOKUP(tbl_GL[[#This Row],[Account_key]],tbl_COA[Account_key],tbl_COA[SubClass2],"Not Found")</f>
        <v>Current Liabilities</v>
      </c>
      <c r="J14500" t="str">
        <f>_xlfn.XLOOKUP(tbl_GL[[#This Row],[Account_key]],tbl_COA[Account_key],tbl_COA[SubAccount],,0)</f>
        <v>Interest Payable</v>
      </c>
      <c r="K14500">
        <f>YEAR(tbl_GL[[#This Row],[Date]])</f>
        <v>2019</v>
      </c>
    </row>
    <row r="14501" spans="1:11" x14ac:dyDescent="0.35">
      <c r="A14501">
        <v>758.1</v>
      </c>
      <c r="B14501" s="24">
        <v>43524</v>
      </c>
      <c r="C14501">
        <v>6</v>
      </c>
      <c r="D14501" s="13">
        <v>10</v>
      </c>
      <c r="E14501" s="13" t="s">
        <v>113</v>
      </c>
      <c r="F14501" s="17">
        <v>239</v>
      </c>
      <c r="G14501" t="str">
        <f>_xlfn.XLOOKUP(tbl_GL[[#This Row],[Account_key]],tbl_COA[Account_key],tbl_COA[Class],"Not Found")</f>
        <v>Assets</v>
      </c>
      <c r="H14501" t="str">
        <f>_xlfn.XLOOKUP(tbl_GL[[#This Row],[Account_key]],tbl_COA[Account_key],tbl_COA[SubClass],"Not Found")</f>
        <v>Assets</v>
      </c>
      <c r="I14501" t="str">
        <f>_xlfn.XLOOKUP(tbl_GL[[#This Row],[Account_key]],tbl_COA[Account_key],tbl_COA[SubClass2],"Not Found")</f>
        <v>Current Assets</v>
      </c>
      <c r="J14501" t="str">
        <f>_xlfn.XLOOKUP(tbl_GL[[#This Row],[Account_key]],tbl_COA[Account_key],tbl_COA[SubAccount],,0)</f>
        <v>Cash at Bank</v>
      </c>
      <c r="K14501">
        <f>YEAR(tbl_GL[[#This Row],[Date]])</f>
        <v>2019</v>
      </c>
    </row>
    <row r="14502" spans="1:11" x14ac:dyDescent="0.35">
      <c r="A14502">
        <v>758.2</v>
      </c>
      <c r="B14502" s="24">
        <v>43524</v>
      </c>
      <c r="C14502">
        <v>6</v>
      </c>
      <c r="D14502" s="13">
        <v>410</v>
      </c>
      <c r="E14502" s="13" t="s">
        <v>113</v>
      </c>
      <c r="F14502" s="17">
        <v>239</v>
      </c>
      <c r="G14502" t="str">
        <f>_xlfn.XLOOKUP(tbl_GL[[#This Row],[Account_key]],tbl_COA[Account_key],tbl_COA[Class],"Not Found")</f>
        <v>Non-operating</v>
      </c>
      <c r="H14502" t="str">
        <f>_xlfn.XLOOKUP(tbl_GL[[#This Row],[Account_key]],tbl_COA[Account_key],tbl_COA[SubClass],"Not Found")</f>
        <v>Interest Income</v>
      </c>
      <c r="I14502" t="str">
        <f>_xlfn.XLOOKUP(tbl_GL[[#This Row],[Account_key]],tbl_COA[Account_key],tbl_COA[SubClass2],"Not Found")</f>
        <v>Interest Income</v>
      </c>
      <c r="J14502" t="str">
        <f>_xlfn.XLOOKUP(tbl_GL[[#This Row],[Account_key]],tbl_COA[Account_key],tbl_COA[SubAccount],,0)</f>
        <v>Interest Income</v>
      </c>
      <c r="K14502">
        <f>YEAR(tbl_GL[[#This Row],[Date]])</f>
        <v>2019</v>
      </c>
    </row>
    <row r="14503" spans="1:11" x14ac:dyDescent="0.35">
      <c r="A14503">
        <v>759.1</v>
      </c>
      <c r="B14503" s="24">
        <v>43524</v>
      </c>
      <c r="C14503">
        <v>6</v>
      </c>
      <c r="D14503" s="13">
        <v>450</v>
      </c>
      <c r="E14503" s="23" t="s">
        <v>108</v>
      </c>
      <c r="F14503" s="17">
        <v>1253</v>
      </c>
      <c r="G14503" t="str">
        <f>_xlfn.XLOOKUP(tbl_GL[[#This Row],[Account_key]],tbl_COA[Account_key],tbl_COA[Class],"Not Found")</f>
        <v>Interest &amp; Tax</v>
      </c>
      <c r="H14503" t="str">
        <f>_xlfn.XLOOKUP(tbl_GL[[#This Row],[Account_key]],tbl_COA[Account_key],tbl_COA[SubClass],"Not Found")</f>
        <v>Taxation</v>
      </c>
      <c r="I14503" t="str">
        <f>_xlfn.XLOOKUP(tbl_GL[[#This Row],[Account_key]],tbl_COA[Account_key],tbl_COA[SubClass2],"Not Found")</f>
        <v>Taxation</v>
      </c>
      <c r="J14503" t="str">
        <f>_xlfn.XLOOKUP(tbl_GL[[#This Row],[Account_key]],tbl_COA[Account_key],tbl_COA[SubAccount],,0)</f>
        <v>Taxation</v>
      </c>
      <c r="K14503">
        <f>YEAR(tbl_GL[[#This Row],[Date]])</f>
        <v>2019</v>
      </c>
    </row>
    <row r="14504" spans="1:11" x14ac:dyDescent="0.35">
      <c r="A14504">
        <v>759.2</v>
      </c>
      <c r="B14504" s="24">
        <v>43524</v>
      </c>
      <c r="C14504">
        <v>6</v>
      </c>
      <c r="D14504" s="13">
        <v>122</v>
      </c>
      <c r="E14504" s="23" t="s">
        <v>108</v>
      </c>
      <c r="F14504" s="17">
        <v>-1253</v>
      </c>
      <c r="G14504" t="str">
        <f>_xlfn.XLOOKUP(tbl_GL[[#This Row],[Account_key]],tbl_COA[Account_key],tbl_COA[Class],"Not Found")</f>
        <v>Liabilities and Owners Equity</v>
      </c>
      <c r="H14504" t="str">
        <f>_xlfn.XLOOKUP(tbl_GL[[#This Row],[Account_key]],tbl_COA[Account_key],tbl_COA[SubClass],"Not Found")</f>
        <v>Liabilities</v>
      </c>
      <c r="I14504" t="str">
        <f>_xlfn.XLOOKUP(tbl_GL[[#This Row],[Account_key]],tbl_COA[Account_key],tbl_COA[SubClass2],"Not Found")</f>
        <v>Current Liabilities</v>
      </c>
      <c r="J14504" t="str">
        <f>_xlfn.XLOOKUP(tbl_GL[[#This Row],[Account_key]],tbl_COA[Account_key],tbl_COA[SubAccount],,0)</f>
        <v>Tax payable</v>
      </c>
      <c r="K14504">
        <f>YEAR(tbl_GL[[#This Row],[Date]])</f>
        <v>2019</v>
      </c>
    </row>
    <row r="14505" spans="1:11" x14ac:dyDescent="0.35">
      <c r="A14505">
        <v>760.1</v>
      </c>
      <c r="B14505" s="24">
        <v>43524</v>
      </c>
      <c r="C14505">
        <v>6</v>
      </c>
      <c r="D14505" s="13">
        <v>240</v>
      </c>
      <c r="E14505" s="13" t="s">
        <v>56</v>
      </c>
      <c r="F14505" s="17">
        <v>-2813</v>
      </c>
      <c r="G14505" t="str">
        <f>_xlfn.XLOOKUP(tbl_GL[[#This Row],[Account_key]],tbl_COA[Account_key],tbl_COA[Class],"Not Found")</f>
        <v>Operating account</v>
      </c>
      <c r="H14505" t="str">
        <f>_xlfn.XLOOKUP(tbl_GL[[#This Row],[Account_key]],tbl_COA[Account_key],tbl_COA[SubClass],"Not Found")</f>
        <v>Operating Expenses</v>
      </c>
      <c r="I14505" t="str">
        <f>_xlfn.XLOOKUP(tbl_GL[[#This Row],[Account_key]],tbl_COA[Account_key],tbl_COA[SubClass2],"Not Found")</f>
        <v>Sales &amp; Distribution</v>
      </c>
      <c r="J14505" t="str">
        <f>_xlfn.XLOOKUP(tbl_GL[[#This Row],[Account_key]],tbl_COA[Account_key],tbl_COA[SubAccount],,0)</f>
        <v>Salaries</v>
      </c>
      <c r="K14505">
        <f>YEAR(tbl_GL[[#This Row],[Date]])</f>
        <v>2019</v>
      </c>
    </row>
    <row r="14506" spans="1:11" x14ac:dyDescent="0.35">
      <c r="A14506">
        <v>760.2</v>
      </c>
      <c r="B14506" s="24">
        <v>43524</v>
      </c>
      <c r="C14506">
        <v>6</v>
      </c>
      <c r="D14506" s="13">
        <v>10</v>
      </c>
      <c r="E14506" s="13" t="s">
        <v>56</v>
      </c>
      <c r="F14506" s="17">
        <v>-2813</v>
      </c>
      <c r="G14506" t="str">
        <f>_xlfn.XLOOKUP(tbl_GL[[#This Row],[Account_key]],tbl_COA[Account_key],tbl_COA[Class],"Not Found")</f>
        <v>Assets</v>
      </c>
      <c r="H14506" t="str">
        <f>_xlfn.XLOOKUP(tbl_GL[[#This Row],[Account_key]],tbl_COA[Account_key],tbl_COA[SubClass],"Not Found")</f>
        <v>Assets</v>
      </c>
      <c r="I14506" t="str">
        <f>_xlfn.XLOOKUP(tbl_GL[[#This Row],[Account_key]],tbl_COA[Account_key],tbl_COA[SubClass2],"Not Found")</f>
        <v>Current Assets</v>
      </c>
      <c r="J14506" t="str">
        <f>_xlfn.XLOOKUP(tbl_GL[[#This Row],[Account_key]],tbl_COA[Account_key],tbl_COA[SubAccount],,0)</f>
        <v>Cash at Bank</v>
      </c>
      <c r="K14506">
        <f>YEAR(tbl_GL[[#This Row],[Date]])</f>
        <v>2019</v>
      </c>
    </row>
    <row r="14507" spans="1:11" x14ac:dyDescent="0.35">
      <c r="A14507">
        <v>761.1</v>
      </c>
      <c r="B14507" s="24">
        <v>43524</v>
      </c>
      <c r="C14507">
        <v>6</v>
      </c>
      <c r="D14507" s="13">
        <v>380</v>
      </c>
      <c r="E14507" s="13" t="s">
        <v>101</v>
      </c>
      <c r="F14507" s="17">
        <v>-4900</v>
      </c>
      <c r="G14507" t="str">
        <f>_xlfn.XLOOKUP(tbl_GL[[#This Row],[Account_key]],tbl_COA[Account_key],tbl_COA[Class],"Not Found")</f>
        <v>Operating account</v>
      </c>
      <c r="H14507" t="str">
        <f>_xlfn.XLOOKUP(tbl_GL[[#This Row],[Account_key]],tbl_COA[Account_key],tbl_COA[SubClass],"Not Found")</f>
        <v>Depreciation &amp; Amortization</v>
      </c>
      <c r="I14507" t="str">
        <f>_xlfn.XLOOKUP(tbl_GL[[#This Row],[Account_key]],tbl_COA[Account_key],tbl_COA[SubClass2],"Not Found")</f>
        <v>Depreciation</v>
      </c>
      <c r="J14507" t="str">
        <f>_xlfn.XLOOKUP(tbl_GL[[#This Row],[Account_key]],tbl_COA[Account_key],tbl_COA[SubAccount],,0)</f>
        <v>Equipment</v>
      </c>
      <c r="K14507">
        <f>YEAR(tbl_GL[[#This Row],[Date]])</f>
        <v>2019</v>
      </c>
    </row>
    <row r="14508" spans="1:11" x14ac:dyDescent="0.35">
      <c r="A14508">
        <v>761.2</v>
      </c>
      <c r="B14508" s="24">
        <v>43524</v>
      </c>
      <c r="C14508">
        <v>6</v>
      </c>
      <c r="D14508" s="13">
        <v>90</v>
      </c>
      <c r="E14508" s="13" t="s">
        <v>101</v>
      </c>
      <c r="F14508" s="17">
        <v>-4900</v>
      </c>
      <c r="G14508" t="str">
        <f>_xlfn.XLOOKUP(tbl_GL[[#This Row],[Account_key]],tbl_COA[Account_key],tbl_COA[Class],"Not Found")</f>
        <v>Assets</v>
      </c>
      <c r="H14508" t="str">
        <f>_xlfn.XLOOKUP(tbl_GL[[#This Row],[Account_key]],tbl_COA[Account_key],tbl_COA[SubClass],"Not Found")</f>
        <v>Assets</v>
      </c>
      <c r="I14508" t="str">
        <f>_xlfn.XLOOKUP(tbl_GL[[#This Row],[Account_key]],tbl_COA[Account_key],tbl_COA[SubClass2],"Not Found")</f>
        <v>Non-Current Assets</v>
      </c>
      <c r="J14508" t="str">
        <f>_xlfn.XLOOKUP(tbl_GL[[#This Row],[Account_key]],tbl_COA[Account_key],tbl_COA[SubAccount],,0)</f>
        <v>Office Furniture &amp; Equipment</v>
      </c>
      <c r="K14508">
        <f>YEAR(tbl_GL[[#This Row],[Date]])</f>
        <v>2019</v>
      </c>
    </row>
    <row r="14509" spans="1:11" x14ac:dyDescent="0.35">
      <c r="A14509">
        <v>763.1</v>
      </c>
      <c r="B14509" s="24">
        <v>43525</v>
      </c>
      <c r="C14509">
        <v>6</v>
      </c>
      <c r="D14509" s="13">
        <v>350</v>
      </c>
      <c r="E14509" s="13" t="s">
        <v>97</v>
      </c>
      <c r="F14509" s="17">
        <v>-2014</v>
      </c>
      <c r="G14509" t="str">
        <f>_xlfn.XLOOKUP(tbl_GL[[#This Row],[Account_key]],tbl_COA[Account_key],tbl_COA[Class],"Not Found")</f>
        <v>Operating account</v>
      </c>
      <c r="H14509" t="str">
        <f>_xlfn.XLOOKUP(tbl_GL[[#This Row],[Account_key]],tbl_COA[Account_key],tbl_COA[SubClass],"Not Found")</f>
        <v>Operating Expenses</v>
      </c>
      <c r="I14509" t="str">
        <f>_xlfn.XLOOKUP(tbl_GL[[#This Row],[Account_key]],tbl_COA[Account_key],tbl_COA[SubClass2],"Not Found")</f>
        <v>Administration</v>
      </c>
      <c r="J14509" t="str">
        <f>_xlfn.XLOOKUP(tbl_GL[[#This Row],[Account_key]],tbl_COA[Account_key],tbl_COA[SubAccount],,0)</f>
        <v>Other Expenses</v>
      </c>
      <c r="K14509">
        <f>YEAR(tbl_GL[[#This Row],[Date]])</f>
        <v>2019</v>
      </c>
    </row>
    <row r="14510" spans="1:11" x14ac:dyDescent="0.35">
      <c r="A14510">
        <v>763.2</v>
      </c>
      <c r="B14510" s="24">
        <v>43525</v>
      </c>
      <c r="C14510">
        <v>6</v>
      </c>
      <c r="D14510" s="13">
        <v>120</v>
      </c>
      <c r="E14510" s="13" t="s">
        <v>97</v>
      </c>
      <c r="F14510" s="17">
        <v>2014</v>
      </c>
      <c r="G14510" t="str">
        <f>_xlfn.XLOOKUP(tbl_GL[[#This Row],[Account_key]],tbl_COA[Account_key],tbl_COA[Class],"Not Found")</f>
        <v>Liabilities and Owners Equity</v>
      </c>
      <c r="H14510" t="str">
        <f>_xlfn.XLOOKUP(tbl_GL[[#This Row],[Account_key]],tbl_COA[Account_key],tbl_COA[SubClass],"Not Found")</f>
        <v>Liabilities</v>
      </c>
      <c r="I14510" t="str">
        <f>_xlfn.XLOOKUP(tbl_GL[[#This Row],[Account_key]],tbl_COA[Account_key],tbl_COA[SubClass2],"Not Found")</f>
        <v>Current Liabilities</v>
      </c>
      <c r="J14510" t="str">
        <f>_xlfn.XLOOKUP(tbl_GL[[#This Row],[Account_key]],tbl_COA[Account_key],tbl_COA[SubAccount],,0)</f>
        <v>Accrued Expenses</v>
      </c>
      <c r="K14510">
        <f>YEAR(tbl_GL[[#This Row],[Date]])</f>
        <v>2019</v>
      </c>
    </row>
    <row r="14511" spans="1:11" x14ac:dyDescent="0.35">
      <c r="A14511">
        <v>764.1</v>
      </c>
      <c r="B14511" s="24">
        <v>43525</v>
      </c>
      <c r="C14511">
        <v>6</v>
      </c>
      <c r="D14511" s="13">
        <v>60</v>
      </c>
      <c r="E14511" s="13" t="s">
        <v>84</v>
      </c>
      <c r="F14511" s="17">
        <v>23400</v>
      </c>
      <c r="G14511" t="str">
        <f>_xlfn.XLOOKUP(tbl_GL[[#This Row],[Account_key]],tbl_COA[Account_key],tbl_COA[Class],"Not Found")</f>
        <v>Assets</v>
      </c>
      <c r="H14511" t="str">
        <f>_xlfn.XLOOKUP(tbl_GL[[#This Row],[Account_key]],tbl_COA[Account_key],tbl_COA[SubClass],"Not Found")</f>
        <v>Assets</v>
      </c>
      <c r="I14511" t="str">
        <f>_xlfn.XLOOKUP(tbl_GL[[#This Row],[Account_key]],tbl_COA[Account_key],tbl_COA[SubClass2],"Not Found")</f>
        <v>Current Assets</v>
      </c>
      <c r="J14511" t="str">
        <f>_xlfn.XLOOKUP(tbl_GL[[#This Row],[Account_key]],tbl_COA[Account_key],tbl_COA[SubAccount],,0)</f>
        <v>Inventory</v>
      </c>
      <c r="K14511">
        <f>YEAR(tbl_GL[[#This Row],[Date]])</f>
        <v>2019</v>
      </c>
    </row>
    <row r="14512" spans="1:11" x14ac:dyDescent="0.35">
      <c r="A14512">
        <v>764.2</v>
      </c>
      <c r="B14512" s="24">
        <v>43525</v>
      </c>
      <c r="C14512">
        <v>6</v>
      </c>
      <c r="D14512" s="13">
        <v>110</v>
      </c>
      <c r="E14512" s="13" t="s">
        <v>84</v>
      </c>
      <c r="F14512" s="17">
        <v>23400</v>
      </c>
      <c r="G14512" t="str">
        <f>_xlfn.XLOOKUP(tbl_GL[[#This Row],[Account_key]],tbl_COA[Account_key],tbl_COA[Class],"Not Found")</f>
        <v>Liabilities and Owners Equity</v>
      </c>
      <c r="H14512" t="str">
        <f>_xlfn.XLOOKUP(tbl_GL[[#This Row],[Account_key]],tbl_COA[Account_key],tbl_COA[SubClass],"Not Found")</f>
        <v>Liabilities</v>
      </c>
      <c r="I14512" t="str">
        <f>_xlfn.XLOOKUP(tbl_GL[[#This Row],[Account_key]],tbl_COA[Account_key],tbl_COA[SubClass2],"Not Found")</f>
        <v>Current Liabilities</v>
      </c>
      <c r="J14512" t="str">
        <f>_xlfn.XLOOKUP(tbl_GL[[#This Row],[Account_key]],tbl_COA[Account_key],tbl_COA[SubAccount],,0)</f>
        <v>Trade Payables</v>
      </c>
      <c r="K14512">
        <f>YEAR(tbl_GL[[#This Row],[Date]])</f>
        <v>2019</v>
      </c>
    </row>
    <row r="14513" spans="1:11" x14ac:dyDescent="0.35">
      <c r="A14513">
        <v>765.1</v>
      </c>
      <c r="B14513" s="24">
        <v>43526</v>
      </c>
      <c r="C14513">
        <v>6</v>
      </c>
      <c r="D14513" s="13">
        <v>230</v>
      </c>
      <c r="E14513" s="13" t="s">
        <v>4</v>
      </c>
      <c r="F14513" s="17">
        <v>-992</v>
      </c>
      <c r="G14513" t="str">
        <f>_xlfn.XLOOKUP(tbl_GL[[#This Row],[Account_key]],tbl_COA[Account_key],tbl_COA[Class],"Not Found")</f>
        <v>Trading account</v>
      </c>
      <c r="H14513" t="str">
        <f>_xlfn.XLOOKUP(tbl_GL[[#This Row],[Account_key]],tbl_COA[Account_key],tbl_COA[SubClass],"Not Found")</f>
        <v>Cost of Sales</v>
      </c>
      <c r="I14513" t="str">
        <f>_xlfn.XLOOKUP(tbl_GL[[#This Row],[Account_key]],tbl_COA[Account_key],tbl_COA[SubClass2],"Not Found")</f>
        <v>Cost of Sales</v>
      </c>
      <c r="J14513" t="str">
        <f>_xlfn.XLOOKUP(tbl_GL[[#This Row],[Account_key]],tbl_COA[Account_key],tbl_COA[SubAccount],,0)</f>
        <v>Cost of Sales</v>
      </c>
      <c r="K14513">
        <f>YEAR(tbl_GL[[#This Row],[Date]])</f>
        <v>2019</v>
      </c>
    </row>
    <row r="14514" spans="1:11" x14ac:dyDescent="0.35">
      <c r="A14514">
        <v>765.2</v>
      </c>
      <c r="B14514" s="24">
        <v>43526</v>
      </c>
      <c r="C14514">
        <v>6</v>
      </c>
      <c r="D14514" s="13">
        <v>60</v>
      </c>
      <c r="E14514" s="13" t="s">
        <v>4</v>
      </c>
      <c r="F14514" s="17">
        <v>-992</v>
      </c>
      <c r="G14514" t="str">
        <f>_xlfn.XLOOKUP(tbl_GL[[#This Row],[Account_key]],tbl_COA[Account_key],tbl_COA[Class],"Not Found")</f>
        <v>Assets</v>
      </c>
      <c r="H14514" t="str">
        <f>_xlfn.XLOOKUP(tbl_GL[[#This Row],[Account_key]],tbl_COA[Account_key],tbl_COA[SubClass],"Not Found")</f>
        <v>Assets</v>
      </c>
      <c r="I14514" t="str">
        <f>_xlfn.XLOOKUP(tbl_GL[[#This Row],[Account_key]],tbl_COA[Account_key],tbl_COA[SubClass2],"Not Found")</f>
        <v>Current Assets</v>
      </c>
      <c r="J14514" t="str">
        <f>_xlfn.XLOOKUP(tbl_GL[[#This Row],[Account_key]],tbl_COA[Account_key],tbl_COA[SubAccount],,0)</f>
        <v>Inventory</v>
      </c>
      <c r="K14514">
        <f>YEAR(tbl_GL[[#This Row],[Date]])</f>
        <v>2019</v>
      </c>
    </row>
    <row r="14515" spans="1:11" x14ac:dyDescent="0.35">
      <c r="A14515">
        <v>766.1</v>
      </c>
      <c r="B14515" s="24">
        <v>43526</v>
      </c>
      <c r="C14515">
        <v>6</v>
      </c>
      <c r="D14515" s="13">
        <v>210</v>
      </c>
      <c r="E14515" s="13" t="s">
        <v>7</v>
      </c>
      <c r="F14515" s="17">
        <v>2322</v>
      </c>
      <c r="G14515" t="str">
        <f>_xlfn.XLOOKUP(tbl_GL[[#This Row],[Account_key]],tbl_COA[Account_key],tbl_COA[Class],"Not Found")</f>
        <v>Trading account</v>
      </c>
      <c r="H14515" t="str">
        <f>_xlfn.XLOOKUP(tbl_GL[[#This Row],[Account_key]],tbl_COA[Account_key],tbl_COA[SubClass],"Not Found")</f>
        <v>Sales</v>
      </c>
      <c r="I14515" t="str">
        <f>_xlfn.XLOOKUP(tbl_GL[[#This Row],[Account_key]],tbl_COA[Account_key],tbl_COA[SubClass2],"Not Found")</f>
        <v>Sales</v>
      </c>
      <c r="J14515" t="str">
        <f>_xlfn.XLOOKUP(tbl_GL[[#This Row],[Account_key]],tbl_COA[Account_key],tbl_COA[SubAccount],,0)</f>
        <v>Sales</v>
      </c>
      <c r="K14515">
        <f>YEAR(tbl_GL[[#This Row],[Date]])</f>
        <v>2019</v>
      </c>
    </row>
    <row r="14516" spans="1:11" x14ac:dyDescent="0.35">
      <c r="A14516">
        <v>766.2</v>
      </c>
      <c r="B14516" s="24">
        <v>43526</v>
      </c>
      <c r="C14516">
        <v>6</v>
      </c>
      <c r="D14516" s="13">
        <v>10</v>
      </c>
      <c r="E14516" s="13" t="s">
        <v>7</v>
      </c>
      <c r="F14516" s="17">
        <v>2322</v>
      </c>
      <c r="G14516" t="str">
        <f>_xlfn.XLOOKUP(tbl_GL[[#This Row],[Account_key]],tbl_COA[Account_key],tbl_COA[Class],"Not Found")</f>
        <v>Assets</v>
      </c>
      <c r="H14516" t="str">
        <f>_xlfn.XLOOKUP(tbl_GL[[#This Row],[Account_key]],tbl_COA[Account_key],tbl_COA[SubClass],"Not Found")</f>
        <v>Assets</v>
      </c>
      <c r="I14516" t="str">
        <f>_xlfn.XLOOKUP(tbl_GL[[#This Row],[Account_key]],tbl_COA[Account_key],tbl_COA[SubClass2],"Not Found")</f>
        <v>Current Assets</v>
      </c>
      <c r="J14516" t="str">
        <f>_xlfn.XLOOKUP(tbl_GL[[#This Row],[Account_key]],tbl_COA[Account_key],tbl_COA[SubAccount],,0)</f>
        <v>Cash at Bank</v>
      </c>
      <c r="K14516">
        <f>YEAR(tbl_GL[[#This Row],[Date]])</f>
        <v>2019</v>
      </c>
    </row>
    <row r="14517" spans="1:11" x14ac:dyDescent="0.35">
      <c r="A14517">
        <v>767.1</v>
      </c>
      <c r="B14517" s="24">
        <v>43526</v>
      </c>
      <c r="C14517">
        <v>6</v>
      </c>
      <c r="D14517" s="13">
        <v>230</v>
      </c>
      <c r="E14517" s="13" t="s">
        <v>4</v>
      </c>
      <c r="F14517" s="17">
        <v>-4238</v>
      </c>
      <c r="G14517" t="str">
        <f>_xlfn.XLOOKUP(tbl_GL[[#This Row],[Account_key]],tbl_COA[Account_key],tbl_COA[Class],"Not Found")</f>
        <v>Trading account</v>
      </c>
      <c r="H14517" t="str">
        <f>_xlfn.XLOOKUP(tbl_GL[[#This Row],[Account_key]],tbl_COA[Account_key],tbl_COA[SubClass],"Not Found")</f>
        <v>Cost of Sales</v>
      </c>
      <c r="I14517" t="str">
        <f>_xlfn.XLOOKUP(tbl_GL[[#This Row],[Account_key]],tbl_COA[Account_key],tbl_COA[SubClass2],"Not Found")</f>
        <v>Cost of Sales</v>
      </c>
      <c r="J14517" t="str">
        <f>_xlfn.XLOOKUP(tbl_GL[[#This Row],[Account_key]],tbl_COA[Account_key],tbl_COA[SubAccount],,0)</f>
        <v>Cost of Sales</v>
      </c>
      <c r="K14517">
        <f>YEAR(tbl_GL[[#This Row],[Date]])</f>
        <v>2019</v>
      </c>
    </row>
    <row r="14518" spans="1:11" x14ac:dyDescent="0.35">
      <c r="A14518">
        <v>767.2</v>
      </c>
      <c r="B14518" s="24">
        <v>43526</v>
      </c>
      <c r="C14518">
        <v>6</v>
      </c>
      <c r="D14518" s="13">
        <v>60</v>
      </c>
      <c r="E14518" s="13" t="s">
        <v>4</v>
      </c>
      <c r="F14518" s="17">
        <v>-4238</v>
      </c>
      <c r="G14518" t="str">
        <f>_xlfn.XLOOKUP(tbl_GL[[#This Row],[Account_key]],tbl_COA[Account_key],tbl_COA[Class],"Not Found")</f>
        <v>Assets</v>
      </c>
      <c r="H14518" t="str">
        <f>_xlfn.XLOOKUP(tbl_GL[[#This Row],[Account_key]],tbl_COA[Account_key],tbl_COA[SubClass],"Not Found")</f>
        <v>Assets</v>
      </c>
      <c r="I14518" t="str">
        <f>_xlfn.XLOOKUP(tbl_GL[[#This Row],[Account_key]],tbl_COA[Account_key],tbl_COA[SubClass2],"Not Found")</f>
        <v>Current Assets</v>
      </c>
      <c r="J14518" t="str">
        <f>_xlfn.XLOOKUP(tbl_GL[[#This Row],[Account_key]],tbl_COA[Account_key],tbl_COA[SubAccount],,0)</f>
        <v>Inventory</v>
      </c>
      <c r="K14518">
        <f>YEAR(tbl_GL[[#This Row],[Date]])</f>
        <v>2019</v>
      </c>
    </row>
    <row r="14519" spans="1:11" x14ac:dyDescent="0.35">
      <c r="A14519">
        <v>768.1</v>
      </c>
      <c r="B14519" s="24">
        <v>43526</v>
      </c>
      <c r="C14519">
        <v>6</v>
      </c>
      <c r="D14519" s="13">
        <v>210</v>
      </c>
      <c r="E14519" s="13" t="s">
        <v>8</v>
      </c>
      <c r="F14519" s="17">
        <v>8676</v>
      </c>
      <c r="G14519" t="str">
        <f>_xlfn.XLOOKUP(tbl_GL[[#This Row],[Account_key]],tbl_COA[Account_key],tbl_COA[Class],"Not Found")</f>
        <v>Trading account</v>
      </c>
      <c r="H14519" t="str">
        <f>_xlfn.XLOOKUP(tbl_GL[[#This Row],[Account_key]],tbl_COA[Account_key],tbl_COA[SubClass],"Not Found")</f>
        <v>Sales</v>
      </c>
      <c r="I14519" t="str">
        <f>_xlfn.XLOOKUP(tbl_GL[[#This Row],[Account_key]],tbl_COA[Account_key],tbl_COA[SubClass2],"Not Found")</f>
        <v>Sales</v>
      </c>
      <c r="J14519" t="str">
        <f>_xlfn.XLOOKUP(tbl_GL[[#This Row],[Account_key]],tbl_COA[Account_key],tbl_COA[SubAccount],,0)</f>
        <v>Sales</v>
      </c>
      <c r="K14519">
        <f>YEAR(tbl_GL[[#This Row],[Date]])</f>
        <v>2019</v>
      </c>
    </row>
    <row r="14520" spans="1:11" x14ac:dyDescent="0.35">
      <c r="A14520">
        <v>768.2</v>
      </c>
      <c r="B14520" s="24">
        <v>43526</v>
      </c>
      <c r="C14520">
        <v>6</v>
      </c>
      <c r="D14520" s="13">
        <v>30</v>
      </c>
      <c r="E14520" s="13" t="s">
        <v>8</v>
      </c>
      <c r="F14520" s="17">
        <v>8676</v>
      </c>
      <c r="G14520" t="str">
        <f>_xlfn.XLOOKUP(tbl_GL[[#This Row],[Account_key]],tbl_COA[Account_key],tbl_COA[Class],"Not Found")</f>
        <v>Assets</v>
      </c>
      <c r="H14520" t="str">
        <f>_xlfn.XLOOKUP(tbl_GL[[#This Row],[Account_key]],tbl_COA[Account_key],tbl_COA[SubClass],"Not Found")</f>
        <v>Assets</v>
      </c>
      <c r="I14520" t="str">
        <f>_xlfn.XLOOKUP(tbl_GL[[#This Row],[Account_key]],tbl_COA[Account_key],tbl_COA[SubClass2],"Not Found")</f>
        <v>Current Assets</v>
      </c>
      <c r="J14520" t="str">
        <f>_xlfn.XLOOKUP(tbl_GL[[#This Row],[Account_key]],tbl_COA[Account_key],tbl_COA[SubAccount],,0)</f>
        <v>Trade Receivables</v>
      </c>
      <c r="K14520">
        <f>YEAR(tbl_GL[[#This Row],[Date]])</f>
        <v>2019</v>
      </c>
    </row>
    <row r="14521" spans="1:11" x14ac:dyDescent="0.35">
      <c r="A14521">
        <v>769.1</v>
      </c>
      <c r="B14521" s="24">
        <v>43528</v>
      </c>
      <c r="C14521">
        <v>6</v>
      </c>
      <c r="D14521" s="13">
        <v>10</v>
      </c>
      <c r="E14521" s="13" t="s">
        <v>98</v>
      </c>
      <c r="F14521" s="17">
        <v>-1450</v>
      </c>
      <c r="G14521" t="str">
        <f>_xlfn.XLOOKUP(tbl_GL[[#This Row],[Account_key]],tbl_COA[Account_key],tbl_COA[Class],"Not Found")</f>
        <v>Assets</v>
      </c>
      <c r="H14521" t="str">
        <f>_xlfn.XLOOKUP(tbl_GL[[#This Row],[Account_key]],tbl_COA[Account_key],tbl_COA[SubClass],"Not Found")</f>
        <v>Assets</v>
      </c>
      <c r="I14521" t="str">
        <f>_xlfn.XLOOKUP(tbl_GL[[#This Row],[Account_key]],tbl_COA[Account_key],tbl_COA[SubClass2],"Not Found")</f>
        <v>Current Assets</v>
      </c>
      <c r="J14521" t="str">
        <f>_xlfn.XLOOKUP(tbl_GL[[#This Row],[Account_key]],tbl_COA[Account_key],tbl_COA[SubAccount],,0)</f>
        <v>Cash at Bank</v>
      </c>
      <c r="K14521">
        <f>YEAR(tbl_GL[[#This Row],[Date]])</f>
        <v>2019</v>
      </c>
    </row>
    <row r="14522" spans="1:11" x14ac:dyDescent="0.35">
      <c r="A14522">
        <v>769.2</v>
      </c>
      <c r="B14522" s="24">
        <v>43528</v>
      </c>
      <c r="C14522">
        <v>6</v>
      </c>
      <c r="D14522" s="13">
        <v>120</v>
      </c>
      <c r="E14522" s="13" t="s">
        <v>98</v>
      </c>
      <c r="F14522" s="17">
        <v>-1450</v>
      </c>
      <c r="G14522" t="str">
        <f>_xlfn.XLOOKUP(tbl_GL[[#This Row],[Account_key]],tbl_COA[Account_key],tbl_COA[Class],"Not Found")</f>
        <v>Liabilities and Owners Equity</v>
      </c>
      <c r="H14522" t="str">
        <f>_xlfn.XLOOKUP(tbl_GL[[#This Row],[Account_key]],tbl_COA[Account_key],tbl_COA[SubClass],"Not Found")</f>
        <v>Liabilities</v>
      </c>
      <c r="I14522" t="str">
        <f>_xlfn.XLOOKUP(tbl_GL[[#This Row],[Account_key]],tbl_COA[Account_key],tbl_COA[SubClass2],"Not Found")</f>
        <v>Current Liabilities</v>
      </c>
      <c r="J14522" t="str">
        <f>_xlfn.XLOOKUP(tbl_GL[[#This Row],[Account_key]],tbl_COA[Account_key],tbl_COA[SubAccount],,0)</f>
        <v>Accrued Expenses</v>
      </c>
      <c r="K14522">
        <f>YEAR(tbl_GL[[#This Row],[Date]])</f>
        <v>2019</v>
      </c>
    </row>
    <row r="14523" spans="1:11" x14ac:dyDescent="0.35">
      <c r="A14523">
        <v>770.1</v>
      </c>
      <c r="B14523" s="24">
        <v>43529</v>
      </c>
      <c r="C14523">
        <v>6</v>
      </c>
      <c r="D14523" s="13">
        <v>290</v>
      </c>
      <c r="E14523" s="13" t="s">
        <v>97</v>
      </c>
      <c r="F14523" s="17">
        <v>-2076</v>
      </c>
      <c r="G14523" t="str">
        <f>_xlfn.XLOOKUP(tbl_GL[[#This Row],[Account_key]],tbl_COA[Account_key],tbl_COA[Class],"Not Found")</f>
        <v>Operating account</v>
      </c>
      <c r="H14523" t="str">
        <f>_xlfn.XLOOKUP(tbl_GL[[#This Row],[Account_key]],tbl_COA[Account_key],tbl_COA[SubClass],"Not Found")</f>
        <v>Operating Expenses</v>
      </c>
      <c r="I14523" t="str">
        <f>_xlfn.XLOOKUP(tbl_GL[[#This Row],[Account_key]],tbl_COA[Account_key],tbl_COA[SubClass2],"Not Found")</f>
        <v>Administration</v>
      </c>
      <c r="J14523" t="str">
        <f>_xlfn.XLOOKUP(tbl_GL[[#This Row],[Account_key]],tbl_COA[Account_key],tbl_COA[SubAccount],,0)</f>
        <v>Travel</v>
      </c>
      <c r="K14523">
        <f>YEAR(tbl_GL[[#This Row],[Date]])</f>
        <v>2019</v>
      </c>
    </row>
    <row r="14524" spans="1:11" x14ac:dyDescent="0.35">
      <c r="A14524">
        <v>770.2</v>
      </c>
      <c r="B14524" s="24">
        <v>43529</v>
      </c>
      <c r="C14524">
        <v>6</v>
      </c>
      <c r="D14524" s="13">
        <v>120</v>
      </c>
      <c r="E14524" s="13" t="s">
        <v>97</v>
      </c>
      <c r="F14524" s="17">
        <v>2076</v>
      </c>
      <c r="G14524" t="str">
        <f>_xlfn.XLOOKUP(tbl_GL[[#This Row],[Account_key]],tbl_COA[Account_key],tbl_COA[Class],"Not Found")</f>
        <v>Liabilities and Owners Equity</v>
      </c>
      <c r="H14524" t="str">
        <f>_xlfn.XLOOKUP(tbl_GL[[#This Row],[Account_key]],tbl_COA[Account_key],tbl_COA[SubClass],"Not Found")</f>
        <v>Liabilities</v>
      </c>
      <c r="I14524" t="str">
        <f>_xlfn.XLOOKUP(tbl_GL[[#This Row],[Account_key]],tbl_COA[Account_key],tbl_COA[SubClass2],"Not Found")</f>
        <v>Current Liabilities</v>
      </c>
      <c r="J14524" t="str">
        <f>_xlfn.XLOOKUP(tbl_GL[[#This Row],[Account_key]],tbl_COA[Account_key],tbl_COA[SubAccount],,0)</f>
        <v>Accrued Expenses</v>
      </c>
      <c r="K14524">
        <f>YEAR(tbl_GL[[#This Row],[Date]])</f>
        <v>2019</v>
      </c>
    </row>
    <row r="14525" spans="1:11" x14ac:dyDescent="0.35">
      <c r="A14525">
        <v>771.1</v>
      </c>
      <c r="B14525" s="24">
        <v>43529</v>
      </c>
      <c r="C14525">
        <v>6</v>
      </c>
      <c r="D14525" s="13">
        <v>10</v>
      </c>
      <c r="E14525" s="13" t="s">
        <v>84</v>
      </c>
      <c r="F14525" s="17">
        <v>-23400</v>
      </c>
      <c r="G14525" t="str">
        <f>_xlfn.XLOOKUP(tbl_GL[[#This Row],[Account_key]],tbl_COA[Account_key],tbl_COA[Class],"Not Found")</f>
        <v>Assets</v>
      </c>
      <c r="H14525" t="str">
        <f>_xlfn.XLOOKUP(tbl_GL[[#This Row],[Account_key]],tbl_COA[Account_key],tbl_COA[SubClass],"Not Found")</f>
        <v>Assets</v>
      </c>
      <c r="I14525" t="str">
        <f>_xlfn.XLOOKUP(tbl_GL[[#This Row],[Account_key]],tbl_COA[Account_key],tbl_COA[SubClass2],"Not Found")</f>
        <v>Current Assets</v>
      </c>
      <c r="J14525" t="str">
        <f>_xlfn.XLOOKUP(tbl_GL[[#This Row],[Account_key]],tbl_COA[Account_key],tbl_COA[SubAccount],,0)</f>
        <v>Cash at Bank</v>
      </c>
      <c r="K14525">
        <f>YEAR(tbl_GL[[#This Row],[Date]])</f>
        <v>2019</v>
      </c>
    </row>
    <row r="14526" spans="1:11" x14ac:dyDescent="0.35">
      <c r="A14526">
        <v>771.2</v>
      </c>
      <c r="B14526" s="24">
        <v>43529</v>
      </c>
      <c r="C14526">
        <v>6</v>
      </c>
      <c r="D14526" s="13">
        <v>110</v>
      </c>
      <c r="E14526" s="13" t="s">
        <v>84</v>
      </c>
      <c r="F14526" s="17">
        <v>-23400</v>
      </c>
      <c r="G14526" t="str">
        <f>_xlfn.XLOOKUP(tbl_GL[[#This Row],[Account_key]],tbl_COA[Account_key],tbl_COA[Class],"Not Found")</f>
        <v>Liabilities and Owners Equity</v>
      </c>
      <c r="H14526" t="str">
        <f>_xlfn.XLOOKUP(tbl_GL[[#This Row],[Account_key]],tbl_COA[Account_key],tbl_COA[SubClass],"Not Found")</f>
        <v>Liabilities</v>
      </c>
      <c r="I14526" t="str">
        <f>_xlfn.XLOOKUP(tbl_GL[[#This Row],[Account_key]],tbl_COA[Account_key],tbl_COA[SubClass2],"Not Found")</f>
        <v>Current Liabilities</v>
      </c>
      <c r="J14526" t="str">
        <f>_xlfn.XLOOKUP(tbl_GL[[#This Row],[Account_key]],tbl_COA[Account_key],tbl_COA[SubAccount],,0)</f>
        <v>Trade Payables</v>
      </c>
      <c r="K14526">
        <f>YEAR(tbl_GL[[#This Row],[Date]])</f>
        <v>2019</v>
      </c>
    </row>
    <row r="14527" spans="1:11" x14ac:dyDescent="0.35">
      <c r="A14527">
        <v>772.1</v>
      </c>
      <c r="B14527" s="24">
        <v>43531</v>
      </c>
      <c r="C14527">
        <v>6</v>
      </c>
      <c r="D14527" s="13">
        <v>260</v>
      </c>
      <c r="E14527" s="13" t="s">
        <v>97</v>
      </c>
      <c r="F14527" s="17">
        <v>-2427</v>
      </c>
      <c r="G14527" t="str">
        <f>_xlfn.XLOOKUP(tbl_GL[[#This Row],[Account_key]],tbl_COA[Account_key],tbl_COA[Class],"Not Found")</f>
        <v>Operating account</v>
      </c>
      <c r="H14527" t="str">
        <f>_xlfn.XLOOKUP(tbl_GL[[#This Row],[Account_key]],tbl_COA[Account_key],tbl_COA[SubClass],"Not Found")</f>
        <v>Operating Expenses</v>
      </c>
      <c r="I14527" t="str">
        <f>_xlfn.XLOOKUP(tbl_GL[[#This Row],[Account_key]],tbl_COA[Account_key],tbl_COA[SubClass2],"Not Found")</f>
        <v>Marketing</v>
      </c>
      <c r="J14527" t="str">
        <f>_xlfn.XLOOKUP(tbl_GL[[#This Row],[Account_key]],tbl_COA[Account_key],tbl_COA[SubAccount],,0)</f>
        <v>Commissions</v>
      </c>
      <c r="K14527">
        <f>YEAR(tbl_GL[[#This Row],[Date]])</f>
        <v>2019</v>
      </c>
    </row>
    <row r="14528" spans="1:11" x14ac:dyDescent="0.35">
      <c r="A14528">
        <v>772.2</v>
      </c>
      <c r="B14528" s="24">
        <v>43531</v>
      </c>
      <c r="C14528">
        <v>6</v>
      </c>
      <c r="D14528" s="13">
        <v>120</v>
      </c>
      <c r="E14528" s="13" t="s">
        <v>97</v>
      </c>
      <c r="F14528" s="17">
        <v>2427</v>
      </c>
      <c r="G14528" t="str">
        <f>_xlfn.XLOOKUP(tbl_GL[[#This Row],[Account_key]],tbl_COA[Account_key],tbl_COA[Class],"Not Found")</f>
        <v>Liabilities and Owners Equity</v>
      </c>
      <c r="H14528" t="str">
        <f>_xlfn.XLOOKUP(tbl_GL[[#This Row],[Account_key]],tbl_COA[Account_key],tbl_COA[SubClass],"Not Found")</f>
        <v>Liabilities</v>
      </c>
      <c r="I14528" t="str">
        <f>_xlfn.XLOOKUP(tbl_GL[[#This Row],[Account_key]],tbl_COA[Account_key],tbl_COA[SubClass2],"Not Found")</f>
        <v>Current Liabilities</v>
      </c>
      <c r="J14528" t="str">
        <f>_xlfn.XLOOKUP(tbl_GL[[#This Row],[Account_key]],tbl_COA[Account_key],tbl_COA[SubAccount],,0)</f>
        <v>Accrued Expenses</v>
      </c>
      <c r="K14528">
        <f>YEAR(tbl_GL[[#This Row],[Date]])</f>
        <v>2019</v>
      </c>
    </row>
    <row r="14529" spans="1:11" x14ac:dyDescent="0.35">
      <c r="A14529">
        <v>773.1</v>
      </c>
      <c r="B14529" s="24">
        <v>43531</v>
      </c>
      <c r="C14529">
        <v>6</v>
      </c>
      <c r="D14529" s="13">
        <v>30</v>
      </c>
      <c r="E14529" s="13" t="s">
        <v>80</v>
      </c>
      <c r="F14529" s="17">
        <v>-11215</v>
      </c>
      <c r="G14529" t="str">
        <f>_xlfn.XLOOKUP(tbl_GL[[#This Row],[Account_key]],tbl_COA[Account_key],tbl_COA[Class],"Not Found")</f>
        <v>Assets</v>
      </c>
      <c r="H14529" t="str">
        <f>_xlfn.XLOOKUP(tbl_GL[[#This Row],[Account_key]],tbl_COA[Account_key],tbl_COA[SubClass],"Not Found")</f>
        <v>Assets</v>
      </c>
      <c r="I14529" t="str">
        <f>_xlfn.XLOOKUP(tbl_GL[[#This Row],[Account_key]],tbl_COA[Account_key],tbl_COA[SubClass2],"Not Found")</f>
        <v>Current Assets</v>
      </c>
      <c r="J14529" t="str">
        <f>_xlfn.XLOOKUP(tbl_GL[[#This Row],[Account_key]],tbl_COA[Account_key],tbl_COA[SubAccount],,0)</f>
        <v>Trade Receivables</v>
      </c>
      <c r="K14529">
        <f>YEAR(tbl_GL[[#This Row],[Date]])</f>
        <v>2019</v>
      </c>
    </row>
    <row r="14530" spans="1:11" x14ac:dyDescent="0.35">
      <c r="A14530">
        <v>773.2</v>
      </c>
      <c r="B14530" s="24">
        <v>43531</v>
      </c>
      <c r="C14530">
        <v>6</v>
      </c>
      <c r="D14530" s="13">
        <v>10</v>
      </c>
      <c r="E14530" s="13" t="s">
        <v>80</v>
      </c>
      <c r="F14530" s="17">
        <v>11215</v>
      </c>
      <c r="G14530" t="str">
        <f>_xlfn.XLOOKUP(tbl_GL[[#This Row],[Account_key]],tbl_COA[Account_key],tbl_COA[Class],"Not Found")</f>
        <v>Assets</v>
      </c>
      <c r="H14530" t="str">
        <f>_xlfn.XLOOKUP(tbl_GL[[#This Row],[Account_key]],tbl_COA[Account_key],tbl_COA[SubClass],"Not Found")</f>
        <v>Assets</v>
      </c>
      <c r="I14530" t="str">
        <f>_xlfn.XLOOKUP(tbl_GL[[#This Row],[Account_key]],tbl_COA[Account_key],tbl_COA[SubClass2],"Not Found")</f>
        <v>Current Assets</v>
      </c>
      <c r="J14530" t="str">
        <f>_xlfn.XLOOKUP(tbl_GL[[#This Row],[Account_key]],tbl_COA[Account_key],tbl_COA[SubAccount],,0)</f>
        <v>Cash at Bank</v>
      </c>
      <c r="K14530">
        <f>YEAR(tbl_GL[[#This Row],[Date]])</f>
        <v>2019</v>
      </c>
    </row>
    <row r="14531" spans="1:11" x14ac:dyDescent="0.35">
      <c r="A14531">
        <v>774.1</v>
      </c>
      <c r="B14531" s="24">
        <v>43532</v>
      </c>
      <c r="C14531">
        <v>6</v>
      </c>
      <c r="D14531" s="13">
        <v>10</v>
      </c>
      <c r="E14531" s="13" t="s">
        <v>98</v>
      </c>
      <c r="F14531" s="17">
        <v>-1423</v>
      </c>
      <c r="G14531" t="str">
        <f>_xlfn.XLOOKUP(tbl_GL[[#This Row],[Account_key]],tbl_COA[Account_key],tbl_COA[Class],"Not Found")</f>
        <v>Assets</v>
      </c>
      <c r="H14531" t="str">
        <f>_xlfn.XLOOKUP(tbl_GL[[#This Row],[Account_key]],tbl_COA[Account_key],tbl_COA[SubClass],"Not Found")</f>
        <v>Assets</v>
      </c>
      <c r="I14531" t="str">
        <f>_xlfn.XLOOKUP(tbl_GL[[#This Row],[Account_key]],tbl_COA[Account_key],tbl_COA[SubClass2],"Not Found")</f>
        <v>Current Assets</v>
      </c>
      <c r="J14531" t="str">
        <f>_xlfn.XLOOKUP(tbl_GL[[#This Row],[Account_key]],tbl_COA[Account_key],tbl_COA[SubAccount],,0)</f>
        <v>Cash at Bank</v>
      </c>
      <c r="K14531">
        <f>YEAR(tbl_GL[[#This Row],[Date]])</f>
        <v>2019</v>
      </c>
    </row>
    <row r="14532" spans="1:11" x14ac:dyDescent="0.35">
      <c r="A14532">
        <v>774.2</v>
      </c>
      <c r="B14532" s="24">
        <v>43532</v>
      </c>
      <c r="C14532">
        <v>6</v>
      </c>
      <c r="D14532" s="13">
        <v>120</v>
      </c>
      <c r="E14532" s="13" t="s">
        <v>98</v>
      </c>
      <c r="F14532" s="17">
        <v>-1423</v>
      </c>
      <c r="G14532" t="str">
        <f>_xlfn.XLOOKUP(tbl_GL[[#This Row],[Account_key]],tbl_COA[Account_key],tbl_COA[Class],"Not Found")</f>
        <v>Liabilities and Owners Equity</v>
      </c>
      <c r="H14532" t="str">
        <f>_xlfn.XLOOKUP(tbl_GL[[#This Row],[Account_key]],tbl_COA[Account_key],tbl_COA[SubClass],"Not Found")</f>
        <v>Liabilities</v>
      </c>
      <c r="I14532" t="str">
        <f>_xlfn.XLOOKUP(tbl_GL[[#This Row],[Account_key]],tbl_COA[Account_key],tbl_COA[SubClass2],"Not Found")</f>
        <v>Current Liabilities</v>
      </c>
      <c r="J14532" t="str">
        <f>_xlfn.XLOOKUP(tbl_GL[[#This Row],[Account_key]],tbl_COA[Account_key],tbl_COA[SubAccount],,0)</f>
        <v>Accrued Expenses</v>
      </c>
      <c r="K14532">
        <f>YEAR(tbl_GL[[#This Row],[Date]])</f>
        <v>2019</v>
      </c>
    </row>
    <row r="14533" spans="1:11" x14ac:dyDescent="0.35">
      <c r="A14533">
        <v>775.1</v>
      </c>
      <c r="B14533" s="24">
        <v>43532</v>
      </c>
      <c r="C14533">
        <v>6</v>
      </c>
      <c r="D14533" s="13">
        <v>10</v>
      </c>
      <c r="E14533" s="13" t="s">
        <v>98</v>
      </c>
      <c r="F14533" s="17">
        <v>-1495</v>
      </c>
      <c r="G14533" t="str">
        <f>_xlfn.XLOOKUP(tbl_GL[[#This Row],[Account_key]],tbl_COA[Account_key],tbl_COA[Class],"Not Found")</f>
        <v>Assets</v>
      </c>
      <c r="H14533" t="str">
        <f>_xlfn.XLOOKUP(tbl_GL[[#This Row],[Account_key]],tbl_COA[Account_key],tbl_COA[SubClass],"Not Found")</f>
        <v>Assets</v>
      </c>
      <c r="I14533" t="str">
        <f>_xlfn.XLOOKUP(tbl_GL[[#This Row],[Account_key]],tbl_COA[Account_key],tbl_COA[SubClass2],"Not Found")</f>
        <v>Current Assets</v>
      </c>
      <c r="J14533" t="str">
        <f>_xlfn.XLOOKUP(tbl_GL[[#This Row],[Account_key]],tbl_COA[Account_key],tbl_COA[SubAccount],,0)</f>
        <v>Cash at Bank</v>
      </c>
      <c r="K14533">
        <f>YEAR(tbl_GL[[#This Row],[Date]])</f>
        <v>2019</v>
      </c>
    </row>
    <row r="14534" spans="1:11" x14ac:dyDescent="0.35">
      <c r="A14534">
        <v>775.2</v>
      </c>
      <c r="B14534" s="24">
        <v>43532</v>
      </c>
      <c r="C14534">
        <v>6</v>
      </c>
      <c r="D14534" s="13">
        <v>120</v>
      </c>
      <c r="E14534" s="13" t="s">
        <v>98</v>
      </c>
      <c r="F14534" s="17">
        <v>-1495</v>
      </c>
      <c r="G14534" t="str">
        <f>_xlfn.XLOOKUP(tbl_GL[[#This Row],[Account_key]],tbl_COA[Account_key],tbl_COA[Class],"Not Found")</f>
        <v>Liabilities and Owners Equity</v>
      </c>
      <c r="H14534" t="str">
        <f>_xlfn.XLOOKUP(tbl_GL[[#This Row],[Account_key]],tbl_COA[Account_key],tbl_COA[SubClass],"Not Found")</f>
        <v>Liabilities</v>
      </c>
      <c r="I14534" t="str">
        <f>_xlfn.XLOOKUP(tbl_GL[[#This Row],[Account_key]],tbl_COA[Account_key],tbl_COA[SubClass2],"Not Found")</f>
        <v>Current Liabilities</v>
      </c>
      <c r="J14534" t="str">
        <f>_xlfn.XLOOKUP(tbl_GL[[#This Row],[Account_key]],tbl_COA[Account_key],tbl_COA[SubAccount],,0)</f>
        <v>Accrued Expenses</v>
      </c>
      <c r="K14534">
        <f>YEAR(tbl_GL[[#This Row],[Date]])</f>
        <v>2019</v>
      </c>
    </row>
    <row r="14535" spans="1:11" x14ac:dyDescent="0.35">
      <c r="A14535">
        <v>776.1</v>
      </c>
      <c r="B14535" s="24">
        <v>43533</v>
      </c>
      <c r="C14535">
        <v>6</v>
      </c>
      <c r="D14535" s="13">
        <v>10</v>
      </c>
      <c r="E14535" s="13" t="s">
        <v>98</v>
      </c>
      <c r="F14535" s="17">
        <v>-1388</v>
      </c>
      <c r="G14535" t="str">
        <f>_xlfn.XLOOKUP(tbl_GL[[#This Row],[Account_key]],tbl_COA[Account_key],tbl_COA[Class],"Not Found")</f>
        <v>Assets</v>
      </c>
      <c r="H14535" t="str">
        <f>_xlfn.XLOOKUP(tbl_GL[[#This Row],[Account_key]],tbl_COA[Account_key],tbl_COA[SubClass],"Not Found")</f>
        <v>Assets</v>
      </c>
      <c r="I14535" t="str">
        <f>_xlfn.XLOOKUP(tbl_GL[[#This Row],[Account_key]],tbl_COA[Account_key],tbl_COA[SubClass2],"Not Found")</f>
        <v>Current Assets</v>
      </c>
      <c r="J14535" t="str">
        <f>_xlfn.XLOOKUP(tbl_GL[[#This Row],[Account_key]],tbl_COA[Account_key],tbl_COA[SubAccount],,0)</f>
        <v>Cash at Bank</v>
      </c>
      <c r="K14535">
        <f>YEAR(tbl_GL[[#This Row],[Date]])</f>
        <v>2019</v>
      </c>
    </row>
    <row r="14536" spans="1:11" x14ac:dyDescent="0.35">
      <c r="A14536">
        <v>776.2</v>
      </c>
      <c r="B14536" s="24">
        <v>43533</v>
      </c>
      <c r="C14536">
        <v>6</v>
      </c>
      <c r="D14536" s="13">
        <v>120</v>
      </c>
      <c r="E14536" s="13" t="s">
        <v>98</v>
      </c>
      <c r="F14536" s="17">
        <v>-1388</v>
      </c>
      <c r="G14536" t="str">
        <f>_xlfn.XLOOKUP(tbl_GL[[#This Row],[Account_key]],tbl_COA[Account_key],tbl_COA[Class],"Not Found")</f>
        <v>Liabilities and Owners Equity</v>
      </c>
      <c r="H14536" t="str">
        <f>_xlfn.XLOOKUP(tbl_GL[[#This Row],[Account_key]],tbl_COA[Account_key],tbl_COA[SubClass],"Not Found")</f>
        <v>Liabilities</v>
      </c>
      <c r="I14536" t="str">
        <f>_xlfn.XLOOKUP(tbl_GL[[#This Row],[Account_key]],tbl_COA[Account_key],tbl_COA[SubClass2],"Not Found")</f>
        <v>Current Liabilities</v>
      </c>
      <c r="J14536" t="str">
        <f>_xlfn.XLOOKUP(tbl_GL[[#This Row],[Account_key]],tbl_COA[Account_key],tbl_COA[SubAccount],,0)</f>
        <v>Accrued Expenses</v>
      </c>
      <c r="K14536">
        <f>YEAR(tbl_GL[[#This Row],[Date]])</f>
        <v>2019</v>
      </c>
    </row>
    <row r="14537" spans="1:11" x14ac:dyDescent="0.35">
      <c r="A14537">
        <v>777.1</v>
      </c>
      <c r="B14537" s="24">
        <v>43534</v>
      </c>
      <c r="C14537">
        <v>6</v>
      </c>
      <c r="D14537" s="13">
        <v>320</v>
      </c>
      <c r="E14537" s="13" t="s">
        <v>99</v>
      </c>
      <c r="F14537" s="17">
        <v>-232</v>
      </c>
      <c r="G14537" t="str">
        <f>_xlfn.XLOOKUP(tbl_GL[[#This Row],[Account_key]],tbl_COA[Account_key],tbl_COA[Class],"Not Found")</f>
        <v>Operating account</v>
      </c>
      <c r="H14537" t="str">
        <f>_xlfn.XLOOKUP(tbl_GL[[#This Row],[Account_key]],tbl_COA[Account_key],tbl_COA[SubClass],"Not Found")</f>
        <v>Operating Expenses</v>
      </c>
      <c r="I14537" t="str">
        <f>_xlfn.XLOOKUP(tbl_GL[[#This Row],[Account_key]],tbl_COA[Account_key],tbl_COA[SubClass2],"Not Found")</f>
        <v>Administration</v>
      </c>
      <c r="J14537" t="str">
        <f>_xlfn.XLOOKUP(tbl_GL[[#This Row],[Account_key]],tbl_COA[Account_key],tbl_COA[SubAccount],,0)</f>
        <v>Professional Services</v>
      </c>
      <c r="K14537">
        <f>YEAR(tbl_GL[[#This Row],[Date]])</f>
        <v>2019</v>
      </c>
    </row>
    <row r="14538" spans="1:11" x14ac:dyDescent="0.35">
      <c r="A14538">
        <v>777.2</v>
      </c>
      <c r="B14538" s="24">
        <v>43534</v>
      </c>
      <c r="C14538">
        <v>6</v>
      </c>
      <c r="D14538" s="13">
        <v>20</v>
      </c>
      <c r="E14538" s="13" t="s">
        <v>99</v>
      </c>
      <c r="F14538" s="17">
        <v>-232</v>
      </c>
      <c r="G14538" t="str">
        <f>_xlfn.XLOOKUP(tbl_GL[[#This Row],[Account_key]],tbl_COA[Account_key],tbl_COA[Class],"Not Found")</f>
        <v>Assets</v>
      </c>
      <c r="H14538" t="str">
        <f>_xlfn.XLOOKUP(tbl_GL[[#This Row],[Account_key]],tbl_COA[Account_key],tbl_COA[SubClass],"Not Found")</f>
        <v>Assets</v>
      </c>
      <c r="I14538" t="str">
        <f>_xlfn.XLOOKUP(tbl_GL[[#This Row],[Account_key]],tbl_COA[Account_key],tbl_COA[SubClass2],"Not Found")</f>
        <v>Current Assets</v>
      </c>
      <c r="J14538" t="str">
        <f>_xlfn.XLOOKUP(tbl_GL[[#This Row],[Account_key]],tbl_COA[Account_key],tbl_COA[SubAccount],,0)</f>
        <v>Cash in hand</v>
      </c>
      <c r="K14538">
        <f>YEAR(tbl_GL[[#This Row],[Date]])</f>
        <v>2019</v>
      </c>
    </row>
    <row r="14539" spans="1:11" x14ac:dyDescent="0.35">
      <c r="A14539">
        <v>778.1</v>
      </c>
      <c r="B14539" s="24">
        <v>43535</v>
      </c>
      <c r="C14539">
        <v>6</v>
      </c>
      <c r="D14539" s="13">
        <v>260</v>
      </c>
      <c r="E14539" s="13" t="s">
        <v>97</v>
      </c>
      <c r="F14539" s="17">
        <v>-2115</v>
      </c>
      <c r="G14539" t="str">
        <f>_xlfn.XLOOKUP(tbl_GL[[#This Row],[Account_key]],tbl_COA[Account_key],tbl_COA[Class],"Not Found")</f>
        <v>Operating account</v>
      </c>
      <c r="H14539" t="str">
        <f>_xlfn.XLOOKUP(tbl_GL[[#This Row],[Account_key]],tbl_COA[Account_key],tbl_COA[SubClass],"Not Found")</f>
        <v>Operating Expenses</v>
      </c>
      <c r="I14539" t="str">
        <f>_xlfn.XLOOKUP(tbl_GL[[#This Row],[Account_key]],tbl_COA[Account_key],tbl_COA[SubClass2],"Not Found")</f>
        <v>Marketing</v>
      </c>
      <c r="J14539" t="str">
        <f>_xlfn.XLOOKUP(tbl_GL[[#This Row],[Account_key]],tbl_COA[Account_key],tbl_COA[SubAccount],,0)</f>
        <v>Commissions</v>
      </c>
      <c r="K14539">
        <f>YEAR(tbl_GL[[#This Row],[Date]])</f>
        <v>2019</v>
      </c>
    </row>
    <row r="14540" spans="1:11" x14ac:dyDescent="0.35">
      <c r="A14540">
        <v>778.2</v>
      </c>
      <c r="B14540" s="24">
        <v>43535</v>
      </c>
      <c r="C14540">
        <v>6</v>
      </c>
      <c r="D14540" s="13">
        <v>120</v>
      </c>
      <c r="E14540" s="13" t="s">
        <v>97</v>
      </c>
      <c r="F14540" s="17">
        <v>2115</v>
      </c>
      <c r="G14540" t="str">
        <f>_xlfn.XLOOKUP(tbl_GL[[#This Row],[Account_key]],tbl_COA[Account_key],tbl_COA[Class],"Not Found")</f>
        <v>Liabilities and Owners Equity</v>
      </c>
      <c r="H14540" t="str">
        <f>_xlfn.XLOOKUP(tbl_GL[[#This Row],[Account_key]],tbl_COA[Account_key],tbl_COA[SubClass],"Not Found")</f>
        <v>Liabilities</v>
      </c>
      <c r="I14540" t="str">
        <f>_xlfn.XLOOKUP(tbl_GL[[#This Row],[Account_key]],tbl_COA[Account_key],tbl_COA[SubClass2],"Not Found")</f>
        <v>Current Liabilities</v>
      </c>
      <c r="J14540" t="str">
        <f>_xlfn.XLOOKUP(tbl_GL[[#This Row],[Account_key]],tbl_COA[Account_key],tbl_COA[SubAccount],,0)</f>
        <v>Accrued Expenses</v>
      </c>
      <c r="K14540">
        <f>YEAR(tbl_GL[[#This Row],[Date]])</f>
        <v>2019</v>
      </c>
    </row>
    <row r="14541" spans="1:11" x14ac:dyDescent="0.35">
      <c r="A14541">
        <v>779.1</v>
      </c>
      <c r="B14541" s="24">
        <v>43536</v>
      </c>
      <c r="C14541">
        <v>6</v>
      </c>
      <c r="D14541" s="13">
        <v>230</v>
      </c>
      <c r="E14541" s="13" t="s">
        <v>4</v>
      </c>
      <c r="F14541" s="17">
        <v>-367</v>
      </c>
      <c r="G14541" t="str">
        <f>_xlfn.XLOOKUP(tbl_GL[[#This Row],[Account_key]],tbl_COA[Account_key],tbl_COA[Class],"Not Found")</f>
        <v>Trading account</v>
      </c>
      <c r="H14541" t="str">
        <f>_xlfn.XLOOKUP(tbl_GL[[#This Row],[Account_key]],tbl_COA[Account_key],tbl_COA[SubClass],"Not Found")</f>
        <v>Cost of Sales</v>
      </c>
      <c r="I14541" t="str">
        <f>_xlfn.XLOOKUP(tbl_GL[[#This Row],[Account_key]],tbl_COA[Account_key],tbl_COA[SubClass2],"Not Found")</f>
        <v>Cost of Sales</v>
      </c>
      <c r="J14541" t="str">
        <f>_xlfn.XLOOKUP(tbl_GL[[#This Row],[Account_key]],tbl_COA[Account_key],tbl_COA[SubAccount],,0)</f>
        <v>Cost of Sales</v>
      </c>
      <c r="K14541">
        <f>YEAR(tbl_GL[[#This Row],[Date]])</f>
        <v>2019</v>
      </c>
    </row>
    <row r="14542" spans="1:11" x14ac:dyDescent="0.35">
      <c r="A14542">
        <v>779.2</v>
      </c>
      <c r="B14542" s="24">
        <v>43536</v>
      </c>
      <c r="C14542">
        <v>6</v>
      </c>
      <c r="D14542" s="13">
        <v>60</v>
      </c>
      <c r="E14542" s="13" t="s">
        <v>4</v>
      </c>
      <c r="F14542" s="17">
        <v>-367</v>
      </c>
      <c r="G14542" t="str">
        <f>_xlfn.XLOOKUP(tbl_GL[[#This Row],[Account_key]],tbl_COA[Account_key],tbl_COA[Class],"Not Found")</f>
        <v>Assets</v>
      </c>
      <c r="H14542" t="str">
        <f>_xlfn.XLOOKUP(tbl_GL[[#This Row],[Account_key]],tbl_COA[Account_key],tbl_COA[SubClass],"Not Found")</f>
        <v>Assets</v>
      </c>
      <c r="I14542" t="str">
        <f>_xlfn.XLOOKUP(tbl_GL[[#This Row],[Account_key]],tbl_COA[Account_key],tbl_COA[SubClass2],"Not Found")</f>
        <v>Current Assets</v>
      </c>
      <c r="J14542" t="str">
        <f>_xlfn.XLOOKUP(tbl_GL[[#This Row],[Account_key]],tbl_COA[Account_key],tbl_COA[SubAccount],,0)</f>
        <v>Inventory</v>
      </c>
      <c r="K14542">
        <f>YEAR(tbl_GL[[#This Row],[Date]])</f>
        <v>2019</v>
      </c>
    </row>
    <row r="14543" spans="1:11" x14ac:dyDescent="0.35">
      <c r="A14543">
        <v>780.1</v>
      </c>
      <c r="B14543" s="24">
        <v>43536</v>
      </c>
      <c r="C14543">
        <v>6</v>
      </c>
      <c r="D14543" s="13">
        <v>210</v>
      </c>
      <c r="E14543" s="13" t="s">
        <v>8</v>
      </c>
      <c r="F14543" s="17">
        <v>752</v>
      </c>
      <c r="G14543" t="str">
        <f>_xlfn.XLOOKUP(tbl_GL[[#This Row],[Account_key]],tbl_COA[Account_key],tbl_COA[Class],"Not Found")</f>
        <v>Trading account</v>
      </c>
      <c r="H14543" t="str">
        <f>_xlfn.XLOOKUP(tbl_GL[[#This Row],[Account_key]],tbl_COA[Account_key],tbl_COA[SubClass],"Not Found")</f>
        <v>Sales</v>
      </c>
      <c r="I14543" t="str">
        <f>_xlfn.XLOOKUP(tbl_GL[[#This Row],[Account_key]],tbl_COA[Account_key],tbl_COA[SubClass2],"Not Found")</f>
        <v>Sales</v>
      </c>
      <c r="J14543" t="str">
        <f>_xlfn.XLOOKUP(tbl_GL[[#This Row],[Account_key]],tbl_COA[Account_key],tbl_COA[SubAccount],,0)</f>
        <v>Sales</v>
      </c>
      <c r="K14543">
        <f>YEAR(tbl_GL[[#This Row],[Date]])</f>
        <v>2019</v>
      </c>
    </row>
    <row r="14544" spans="1:11" x14ac:dyDescent="0.35">
      <c r="A14544">
        <v>780.2</v>
      </c>
      <c r="B14544" s="24">
        <v>43536</v>
      </c>
      <c r="C14544">
        <v>6</v>
      </c>
      <c r="D14544" s="13">
        <v>30</v>
      </c>
      <c r="E14544" s="13" t="s">
        <v>8</v>
      </c>
      <c r="F14544" s="17">
        <v>752</v>
      </c>
      <c r="G14544" t="str">
        <f>_xlfn.XLOOKUP(tbl_GL[[#This Row],[Account_key]],tbl_COA[Account_key],tbl_COA[Class],"Not Found")</f>
        <v>Assets</v>
      </c>
      <c r="H14544" t="str">
        <f>_xlfn.XLOOKUP(tbl_GL[[#This Row],[Account_key]],tbl_COA[Account_key],tbl_COA[SubClass],"Not Found")</f>
        <v>Assets</v>
      </c>
      <c r="I14544" t="str">
        <f>_xlfn.XLOOKUP(tbl_GL[[#This Row],[Account_key]],tbl_COA[Account_key],tbl_COA[SubClass2],"Not Found")</f>
        <v>Current Assets</v>
      </c>
      <c r="J14544" t="str">
        <f>_xlfn.XLOOKUP(tbl_GL[[#This Row],[Account_key]],tbl_COA[Account_key],tbl_COA[SubAccount],,0)</f>
        <v>Trade Receivables</v>
      </c>
      <c r="K14544">
        <f>YEAR(tbl_GL[[#This Row],[Date]])</f>
        <v>2019</v>
      </c>
    </row>
    <row r="14545" spans="1:11" x14ac:dyDescent="0.35">
      <c r="A14545">
        <v>781.1</v>
      </c>
      <c r="B14545" s="24">
        <v>43536</v>
      </c>
      <c r="C14545">
        <v>6</v>
      </c>
      <c r="D14545" s="13">
        <v>10</v>
      </c>
      <c r="E14545" s="13" t="s">
        <v>98</v>
      </c>
      <c r="F14545" s="17">
        <v>-1488</v>
      </c>
      <c r="G14545" t="str">
        <f>_xlfn.XLOOKUP(tbl_GL[[#This Row],[Account_key]],tbl_COA[Account_key],tbl_COA[Class],"Not Found")</f>
        <v>Assets</v>
      </c>
      <c r="H14545" t="str">
        <f>_xlfn.XLOOKUP(tbl_GL[[#This Row],[Account_key]],tbl_COA[Account_key],tbl_COA[SubClass],"Not Found")</f>
        <v>Assets</v>
      </c>
      <c r="I14545" t="str">
        <f>_xlfn.XLOOKUP(tbl_GL[[#This Row],[Account_key]],tbl_COA[Account_key],tbl_COA[SubClass2],"Not Found")</f>
        <v>Current Assets</v>
      </c>
      <c r="J14545" t="str">
        <f>_xlfn.XLOOKUP(tbl_GL[[#This Row],[Account_key]],tbl_COA[Account_key],tbl_COA[SubAccount],,0)</f>
        <v>Cash at Bank</v>
      </c>
      <c r="K14545">
        <f>YEAR(tbl_GL[[#This Row],[Date]])</f>
        <v>2019</v>
      </c>
    </row>
    <row r="14546" spans="1:11" x14ac:dyDescent="0.35">
      <c r="A14546">
        <v>781.2</v>
      </c>
      <c r="B14546" s="24">
        <v>43536</v>
      </c>
      <c r="C14546">
        <v>6</v>
      </c>
      <c r="D14546" s="13">
        <v>120</v>
      </c>
      <c r="E14546" s="13" t="s">
        <v>98</v>
      </c>
      <c r="F14546" s="17">
        <v>-1488</v>
      </c>
      <c r="G14546" t="str">
        <f>_xlfn.XLOOKUP(tbl_GL[[#This Row],[Account_key]],tbl_COA[Account_key],tbl_COA[Class],"Not Found")</f>
        <v>Liabilities and Owners Equity</v>
      </c>
      <c r="H14546" t="str">
        <f>_xlfn.XLOOKUP(tbl_GL[[#This Row],[Account_key]],tbl_COA[Account_key],tbl_COA[SubClass],"Not Found")</f>
        <v>Liabilities</v>
      </c>
      <c r="I14546" t="str">
        <f>_xlfn.XLOOKUP(tbl_GL[[#This Row],[Account_key]],tbl_COA[Account_key],tbl_COA[SubClass2],"Not Found")</f>
        <v>Current Liabilities</v>
      </c>
      <c r="J14546" t="str">
        <f>_xlfn.XLOOKUP(tbl_GL[[#This Row],[Account_key]],tbl_COA[Account_key],tbl_COA[SubAccount],,0)</f>
        <v>Accrued Expenses</v>
      </c>
      <c r="K14546">
        <f>YEAR(tbl_GL[[#This Row],[Date]])</f>
        <v>2019</v>
      </c>
    </row>
    <row r="14547" spans="1:11" x14ac:dyDescent="0.35">
      <c r="A14547">
        <v>782.1</v>
      </c>
      <c r="B14547" s="24">
        <v>43537</v>
      </c>
      <c r="C14547">
        <v>6</v>
      </c>
      <c r="D14547" s="13">
        <v>350</v>
      </c>
      <c r="E14547" s="13" t="s">
        <v>97</v>
      </c>
      <c r="F14547" s="17">
        <v>-2604</v>
      </c>
      <c r="G14547" t="str">
        <f>_xlfn.XLOOKUP(tbl_GL[[#This Row],[Account_key]],tbl_COA[Account_key],tbl_COA[Class],"Not Found")</f>
        <v>Operating account</v>
      </c>
      <c r="H14547" t="str">
        <f>_xlfn.XLOOKUP(tbl_GL[[#This Row],[Account_key]],tbl_COA[Account_key],tbl_COA[SubClass],"Not Found")</f>
        <v>Operating Expenses</v>
      </c>
      <c r="I14547" t="str">
        <f>_xlfn.XLOOKUP(tbl_GL[[#This Row],[Account_key]],tbl_COA[Account_key],tbl_COA[SubClass2],"Not Found")</f>
        <v>Administration</v>
      </c>
      <c r="J14547" t="str">
        <f>_xlfn.XLOOKUP(tbl_GL[[#This Row],[Account_key]],tbl_COA[Account_key],tbl_COA[SubAccount],,0)</f>
        <v>Other Expenses</v>
      </c>
      <c r="K14547">
        <f>YEAR(tbl_GL[[#This Row],[Date]])</f>
        <v>2019</v>
      </c>
    </row>
    <row r="14548" spans="1:11" x14ac:dyDescent="0.35">
      <c r="A14548">
        <v>782.2</v>
      </c>
      <c r="B14548" s="24">
        <v>43537</v>
      </c>
      <c r="C14548">
        <v>6</v>
      </c>
      <c r="D14548" s="13">
        <v>120</v>
      </c>
      <c r="E14548" s="13" t="s">
        <v>97</v>
      </c>
      <c r="F14548" s="17">
        <v>2604</v>
      </c>
      <c r="G14548" t="str">
        <f>_xlfn.XLOOKUP(tbl_GL[[#This Row],[Account_key]],tbl_COA[Account_key],tbl_COA[Class],"Not Found")</f>
        <v>Liabilities and Owners Equity</v>
      </c>
      <c r="H14548" t="str">
        <f>_xlfn.XLOOKUP(tbl_GL[[#This Row],[Account_key]],tbl_COA[Account_key],tbl_COA[SubClass],"Not Found")</f>
        <v>Liabilities</v>
      </c>
      <c r="I14548" t="str">
        <f>_xlfn.XLOOKUP(tbl_GL[[#This Row],[Account_key]],tbl_COA[Account_key],tbl_COA[SubClass2],"Not Found")</f>
        <v>Current Liabilities</v>
      </c>
      <c r="J14548" t="str">
        <f>_xlfn.XLOOKUP(tbl_GL[[#This Row],[Account_key]],tbl_COA[Account_key],tbl_COA[SubAccount],,0)</f>
        <v>Accrued Expenses</v>
      </c>
      <c r="K14548">
        <f>YEAR(tbl_GL[[#This Row],[Date]])</f>
        <v>2019</v>
      </c>
    </row>
    <row r="14549" spans="1:11" x14ac:dyDescent="0.35">
      <c r="A14549">
        <v>783.1</v>
      </c>
      <c r="B14549" s="24">
        <v>43538</v>
      </c>
      <c r="C14549">
        <v>6</v>
      </c>
      <c r="D14549" s="13">
        <v>230</v>
      </c>
      <c r="E14549" s="13" t="s">
        <v>4</v>
      </c>
      <c r="F14549" s="17">
        <v>-1026</v>
      </c>
      <c r="G14549" t="str">
        <f>_xlfn.XLOOKUP(tbl_GL[[#This Row],[Account_key]],tbl_COA[Account_key],tbl_COA[Class],"Not Found")</f>
        <v>Trading account</v>
      </c>
      <c r="H14549" t="str">
        <f>_xlfn.XLOOKUP(tbl_GL[[#This Row],[Account_key]],tbl_COA[Account_key],tbl_COA[SubClass],"Not Found")</f>
        <v>Cost of Sales</v>
      </c>
      <c r="I14549" t="str">
        <f>_xlfn.XLOOKUP(tbl_GL[[#This Row],[Account_key]],tbl_COA[Account_key],tbl_COA[SubClass2],"Not Found")</f>
        <v>Cost of Sales</v>
      </c>
      <c r="J14549" t="str">
        <f>_xlfn.XLOOKUP(tbl_GL[[#This Row],[Account_key]],tbl_COA[Account_key],tbl_COA[SubAccount],,0)</f>
        <v>Cost of Sales</v>
      </c>
      <c r="K14549">
        <f>YEAR(tbl_GL[[#This Row],[Date]])</f>
        <v>2019</v>
      </c>
    </row>
    <row r="14550" spans="1:11" x14ac:dyDescent="0.35">
      <c r="A14550">
        <v>783.2</v>
      </c>
      <c r="B14550" s="24">
        <v>43538</v>
      </c>
      <c r="C14550">
        <v>6</v>
      </c>
      <c r="D14550" s="13">
        <v>60</v>
      </c>
      <c r="E14550" s="13" t="s">
        <v>4</v>
      </c>
      <c r="F14550" s="17">
        <v>-1026</v>
      </c>
      <c r="G14550" t="str">
        <f>_xlfn.XLOOKUP(tbl_GL[[#This Row],[Account_key]],tbl_COA[Account_key],tbl_COA[Class],"Not Found")</f>
        <v>Assets</v>
      </c>
      <c r="H14550" t="str">
        <f>_xlfn.XLOOKUP(tbl_GL[[#This Row],[Account_key]],tbl_COA[Account_key],tbl_COA[SubClass],"Not Found")</f>
        <v>Assets</v>
      </c>
      <c r="I14550" t="str">
        <f>_xlfn.XLOOKUP(tbl_GL[[#This Row],[Account_key]],tbl_COA[Account_key],tbl_COA[SubClass2],"Not Found")</f>
        <v>Current Assets</v>
      </c>
      <c r="J14550" t="str">
        <f>_xlfn.XLOOKUP(tbl_GL[[#This Row],[Account_key]],tbl_COA[Account_key],tbl_COA[SubAccount],,0)</f>
        <v>Inventory</v>
      </c>
      <c r="K14550">
        <f>YEAR(tbl_GL[[#This Row],[Date]])</f>
        <v>2019</v>
      </c>
    </row>
    <row r="14551" spans="1:11" x14ac:dyDescent="0.35">
      <c r="A14551">
        <v>784.1</v>
      </c>
      <c r="B14551" s="24">
        <v>43538</v>
      </c>
      <c r="C14551">
        <v>6</v>
      </c>
      <c r="D14551" s="13">
        <v>210</v>
      </c>
      <c r="E14551" s="13" t="s">
        <v>7</v>
      </c>
      <c r="F14551" s="17">
        <v>2400</v>
      </c>
      <c r="G14551" t="str">
        <f>_xlfn.XLOOKUP(tbl_GL[[#This Row],[Account_key]],tbl_COA[Account_key],tbl_COA[Class],"Not Found")</f>
        <v>Trading account</v>
      </c>
      <c r="H14551" t="str">
        <f>_xlfn.XLOOKUP(tbl_GL[[#This Row],[Account_key]],tbl_COA[Account_key],tbl_COA[SubClass],"Not Found")</f>
        <v>Sales</v>
      </c>
      <c r="I14551" t="str">
        <f>_xlfn.XLOOKUP(tbl_GL[[#This Row],[Account_key]],tbl_COA[Account_key],tbl_COA[SubClass2],"Not Found")</f>
        <v>Sales</v>
      </c>
      <c r="J14551" t="str">
        <f>_xlfn.XLOOKUP(tbl_GL[[#This Row],[Account_key]],tbl_COA[Account_key],tbl_COA[SubAccount],,0)</f>
        <v>Sales</v>
      </c>
      <c r="K14551">
        <f>YEAR(tbl_GL[[#This Row],[Date]])</f>
        <v>2019</v>
      </c>
    </row>
    <row r="14552" spans="1:11" x14ac:dyDescent="0.35">
      <c r="A14552">
        <v>784.2</v>
      </c>
      <c r="B14552" s="24">
        <v>43538</v>
      </c>
      <c r="C14552">
        <v>6</v>
      </c>
      <c r="D14552" s="13">
        <v>10</v>
      </c>
      <c r="E14552" s="13" t="s">
        <v>7</v>
      </c>
      <c r="F14552" s="17">
        <v>2400</v>
      </c>
      <c r="G14552" t="str">
        <f>_xlfn.XLOOKUP(tbl_GL[[#This Row],[Account_key]],tbl_COA[Account_key],tbl_COA[Class],"Not Found")</f>
        <v>Assets</v>
      </c>
      <c r="H14552" t="str">
        <f>_xlfn.XLOOKUP(tbl_GL[[#This Row],[Account_key]],tbl_COA[Account_key],tbl_COA[SubClass],"Not Found")</f>
        <v>Assets</v>
      </c>
      <c r="I14552" t="str">
        <f>_xlfn.XLOOKUP(tbl_GL[[#This Row],[Account_key]],tbl_COA[Account_key],tbl_COA[SubClass2],"Not Found")</f>
        <v>Current Assets</v>
      </c>
      <c r="J14552" t="str">
        <f>_xlfn.XLOOKUP(tbl_GL[[#This Row],[Account_key]],tbl_COA[Account_key],tbl_COA[SubAccount],,0)</f>
        <v>Cash at Bank</v>
      </c>
      <c r="K14552">
        <f>YEAR(tbl_GL[[#This Row],[Date]])</f>
        <v>2019</v>
      </c>
    </row>
    <row r="14553" spans="1:11" x14ac:dyDescent="0.35">
      <c r="A14553">
        <v>785.1</v>
      </c>
      <c r="B14553" s="24">
        <v>43538</v>
      </c>
      <c r="C14553">
        <v>6</v>
      </c>
      <c r="D14553" s="13">
        <v>230</v>
      </c>
      <c r="E14553" s="13" t="s">
        <v>4</v>
      </c>
      <c r="F14553" s="17">
        <v>-4139</v>
      </c>
      <c r="G14553" t="str">
        <f>_xlfn.XLOOKUP(tbl_GL[[#This Row],[Account_key]],tbl_COA[Account_key],tbl_COA[Class],"Not Found")</f>
        <v>Trading account</v>
      </c>
      <c r="H14553" t="str">
        <f>_xlfn.XLOOKUP(tbl_GL[[#This Row],[Account_key]],tbl_COA[Account_key],tbl_COA[SubClass],"Not Found")</f>
        <v>Cost of Sales</v>
      </c>
      <c r="I14553" t="str">
        <f>_xlfn.XLOOKUP(tbl_GL[[#This Row],[Account_key]],tbl_COA[Account_key],tbl_COA[SubClass2],"Not Found")</f>
        <v>Cost of Sales</v>
      </c>
      <c r="J14553" t="str">
        <f>_xlfn.XLOOKUP(tbl_GL[[#This Row],[Account_key]],tbl_COA[Account_key],tbl_COA[SubAccount],,0)</f>
        <v>Cost of Sales</v>
      </c>
      <c r="K14553">
        <f>YEAR(tbl_GL[[#This Row],[Date]])</f>
        <v>2019</v>
      </c>
    </row>
    <row r="14554" spans="1:11" x14ac:dyDescent="0.35">
      <c r="A14554">
        <v>785.2</v>
      </c>
      <c r="B14554" s="24">
        <v>43538</v>
      </c>
      <c r="C14554">
        <v>6</v>
      </c>
      <c r="D14554" s="13">
        <v>60</v>
      </c>
      <c r="E14554" s="13" t="s">
        <v>4</v>
      </c>
      <c r="F14554" s="17">
        <v>-4139</v>
      </c>
      <c r="G14554" t="str">
        <f>_xlfn.XLOOKUP(tbl_GL[[#This Row],[Account_key]],tbl_COA[Account_key],tbl_COA[Class],"Not Found")</f>
        <v>Assets</v>
      </c>
      <c r="H14554" t="str">
        <f>_xlfn.XLOOKUP(tbl_GL[[#This Row],[Account_key]],tbl_COA[Account_key],tbl_COA[SubClass],"Not Found")</f>
        <v>Assets</v>
      </c>
      <c r="I14554" t="str">
        <f>_xlfn.XLOOKUP(tbl_GL[[#This Row],[Account_key]],tbl_COA[Account_key],tbl_COA[SubClass2],"Not Found")</f>
        <v>Current Assets</v>
      </c>
      <c r="J14554" t="str">
        <f>_xlfn.XLOOKUP(tbl_GL[[#This Row],[Account_key]],tbl_COA[Account_key],tbl_COA[SubAccount],,0)</f>
        <v>Inventory</v>
      </c>
      <c r="K14554">
        <f>YEAR(tbl_GL[[#This Row],[Date]])</f>
        <v>2019</v>
      </c>
    </row>
    <row r="14555" spans="1:11" x14ac:dyDescent="0.35">
      <c r="A14555">
        <v>786.1</v>
      </c>
      <c r="B14555" s="24">
        <v>43538</v>
      </c>
      <c r="C14555">
        <v>6</v>
      </c>
      <c r="D14555" s="13">
        <v>210</v>
      </c>
      <c r="E14555" s="13" t="s">
        <v>8</v>
      </c>
      <c r="F14555" s="17">
        <v>8475</v>
      </c>
      <c r="G14555" t="str">
        <f>_xlfn.XLOOKUP(tbl_GL[[#This Row],[Account_key]],tbl_COA[Account_key],tbl_COA[Class],"Not Found")</f>
        <v>Trading account</v>
      </c>
      <c r="H14555" t="str">
        <f>_xlfn.XLOOKUP(tbl_GL[[#This Row],[Account_key]],tbl_COA[Account_key],tbl_COA[SubClass],"Not Found")</f>
        <v>Sales</v>
      </c>
      <c r="I14555" t="str">
        <f>_xlfn.XLOOKUP(tbl_GL[[#This Row],[Account_key]],tbl_COA[Account_key],tbl_COA[SubClass2],"Not Found")</f>
        <v>Sales</v>
      </c>
      <c r="J14555" t="str">
        <f>_xlfn.XLOOKUP(tbl_GL[[#This Row],[Account_key]],tbl_COA[Account_key],tbl_COA[SubAccount],,0)</f>
        <v>Sales</v>
      </c>
      <c r="K14555">
        <f>YEAR(tbl_GL[[#This Row],[Date]])</f>
        <v>2019</v>
      </c>
    </row>
    <row r="14556" spans="1:11" x14ac:dyDescent="0.35">
      <c r="A14556">
        <v>786.2</v>
      </c>
      <c r="B14556" s="24">
        <v>43538</v>
      </c>
      <c r="C14556">
        <v>6</v>
      </c>
      <c r="D14556" s="13">
        <v>30</v>
      </c>
      <c r="E14556" s="13" t="s">
        <v>8</v>
      </c>
      <c r="F14556" s="17">
        <v>8475</v>
      </c>
      <c r="G14556" t="str">
        <f>_xlfn.XLOOKUP(tbl_GL[[#This Row],[Account_key]],tbl_COA[Account_key],tbl_COA[Class],"Not Found")</f>
        <v>Assets</v>
      </c>
      <c r="H14556" t="str">
        <f>_xlfn.XLOOKUP(tbl_GL[[#This Row],[Account_key]],tbl_COA[Account_key],tbl_COA[SubClass],"Not Found")</f>
        <v>Assets</v>
      </c>
      <c r="I14556" t="str">
        <f>_xlfn.XLOOKUP(tbl_GL[[#This Row],[Account_key]],tbl_COA[Account_key],tbl_COA[SubClass2],"Not Found")</f>
        <v>Current Assets</v>
      </c>
      <c r="J14556" t="str">
        <f>_xlfn.XLOOKUP(tbl_GL[[#This Row],[Account_key]],tbl_COA[Account_key],tbl_COA[SubAccount],,0)</f>
        <v>Trade Receivables</v>
      </c>
      <c r="K14556">
        <f>YEAR(tbl_GL[[#This Row],[Date]])</f>
        <v>2019</v>
      </c>
    </row>
    <row r="14557" spans="1:11" x14ac:dyDescent="0.35">
      <c r="A14557">
        <v>787.1</v>
      </c>
      <c r="B14557" s="24">
        <v>43539</v>
      </c>
      <c r="C14557">
        <v>6</v>
      </c>
      <c r="D14557" s="13">
        <v>10</v>
      </c>
      <c r="E14557" s="13" t="s">
        <v>112</v>
      </c>
      <c r="F14557" s="17">
        <v>-195</v>
      </c>
      <c r="G14557" t="str">
        <f>_xlfn.XLOOKUP(tbl_GL[[#This Row],[Account_key]],tbl_COA[Account_key],tbl_COA[Class],"Not Found")</f>
        <v>Assets</v>
      </c>
      <c r="H14557" t="str">
        <f>_xlfn.XLOOKUP(tbl_GL[[#This Row],[Account_key]],tbl_COA[Account_key],tbl_COA[SubClass],"Not Found")</f>
        <v>Assets</v>
      </c>
      <c r="I14557" t="str">
        <f>_xlfn.XLOOKUP(tbl_GL[[#This Row],[Account_key]],tbl_COA[Account_key],tbl_COA[SubClass2],"Not Found")</f>
        <v>Current Assets</v>
      </c>
      <c r="J14557" t="str">
        <f>_xlfn.XLOOKUP(tbl_GL[[#This Row],[Account_key]],tbl_COA[Account_key],tbl_COA[SubAccount],,0)</f>
        <v>Cash at Bank</v>
      </c>
      <c r="K14557">
        <f>YEAR(tbl_GL[[#This Row],[Date]])</f>
        <v>2019</v>
      </c>
    </row>
    <row r="14558" spans="1:11" x14ac:dyDescent="0.35">
      <c r="A14558">
        <v>787.2</v>
      </c>
      <c r="B14558" s="24">
        <v>43539</v>
      </c>
      <c r="C14558">
        <v>6</v>
      </c>
      <c r="D14558" s="13">
        <v>121</v>
      </c>
      <c r="E14558" s="13" t="s">
        <v>112</v>
      </c>
      <c r="F14558" s="17">
        <v>-195</v>
      </c>
      <c r="G14558" t="str">
        <f>_xlfn.XLOOKUP(tbl_GL[[#This Row],[Account_key]],tbl_COA[Account_key],tbl_COA[Class],"Not Found")</f>
        <v>Liabilities and Owners Equity</v>
      </c>
      <c r="H14558" t="str">
        <f>_xlfn.XLOOKUP(tbl_GL[[#This Row],[Account_key]],tbl_COA[Account_key],tbl_COA[SubClass],"Not Found")</f>
        <v>Liabilities</v>
      </c>
      <c r="I14558" t="str">
        <f>_xlfn.XLOOKUP(tbl_GL[[#This Row],[Account_key]],tbl_COA[Account_key],tbl_COA[SubClass2],"Not Found")</f>
        <v>Current Liabilities</v>
      </c>
      <c r="J14558" t="str">
        <f>_xlfn.XLOOKUP(tbl_GL[[#This Row],[Account_key]],tbl_COA[Account_key],tbl_COA[SubAccount],,0)</f>
        <v>Interest Payable</v>
      </c>
      <c r="K14558">
        <f>YEAR(tbl_GL[[#This Row],[Date]])</f>
        <v>2019</v>
      </c>
    </row>
    <row r="14559" spans="1:11" x14ac:dyDescent="0.35">
      <c r="A14559">
        <v>788.1</v>
      </c>
      <c r="B14559" s="24">
        <v>43539</v>
      </c>
      <c r="C14559">
        <v>6</v>
      </c>
      <c r="D14559" s="13">
        <v>220</v>
      </c>
      <c r="E14559" s="13" t="s">
        <v>81</v>
      </c>
      <c r="F14559" s="17">
        <v>-1407</v>
      </c>
      <c r="G14559" t="str">
        <f>_xlfn.XLOOKUP(tbl_GL[[#This Row],[Account_key]],tbl_COA[Account_key],tbl_COA[Class],"Not Found")</f>
        <v>Trading account</v>
      </c>
      <c r="H14559" t="str">
        <f>_xlfn.XLOOKUP(tbl_GL[[#This Row],[Account_key]],tbl_COA[Account_key],tbl_COA[SubClass],"Not Found")</f>
        <v>Sales</v>
      </c>
      <c r="I14559" t="str">
        <f>_xlfn.XLOOKUP(tbl_GL[[#This Row],[Account_key]],tbl_COA[Account_key],tbl_COA[SubClass2],"Not Found")</f>
        <v>Sales</v>
      </c>
      <c r="J14559" t="str">
        <f>_xlfn.XLOOKUP(tbl_GL[[#This Row],[Account_key]],tbl_COA[Account_key],tbl_COA[SubAccount],,0)</f>
        <v>Sales Return</v>
      </c>
      <c r="K14559">
        <f>YEAR(tbl_GL[[#This Row],[Date]])</f>
        <v>2019</v>
      </c>
    </row>
    <row r="14560" spans="1:11" x14ac:dyDescent="0.35">
      <c r="A14560">
        <v>788.2</v>
      </c>
      <c r="B14560" s="24">
        <v>43539</v>
      </c>
      <c r="C14560">
        <v>6</v>
      </c>
      <c r="D14560" s="13">
        <v>20</v>
      </c>
      <c r="E14560" s="13" t="s">
        <v>81</v>
      </c>
      <c r="F14560" s="17">
        <v>-1407</v>
      </c>
      <c r="G14560" t="str">
        <f>_xlfn.XLOOKUP(tbl_GL[[#This Row],[Account_key]],tbl_COA[Account_key],tbl_COA[Class],"Not Found")</f>
        <v>Assets</v>
      </c>
      <c r="H14560" t="str">
        <f>_xlfn.XLOOKUP(tbl_GL[[#This Row],[Account_key]],tbl_COA[Account_key],tbl_COA[SubClass],"Not Found")</f>
        <v>Assets</v>
      </c>
      <c r="I14560" t="str">
        <f>_xlfn.XLOOKUP(tbl_GL[[#This Row],[Account_key]],tbl_COA[Account_key],tbl_COA[SubClass2],"Not Found")</f>
        <v>Current Assets</v>
      </c>
      <c r="J14560" t="str">
        <f>_xlfn.XLOOKUP(tbl_GL[[#This Row],[Account_key]],tbl_COA[Account_key],tbl_COA[SubAccount],,0)</f>
        <v>Cash in hand</v>
      </c>
      <c r="K14560">
        <f>YEAR(tbl_GL[[#This Row],[Date]])</f>
        <v>2019</v>
      </c>
    </row>
    <row r="14561" spans="1:11" x14ac:dyDescent="0.35">
      <c r="A14561">
        <v>789.1</v>
      </c>
      <c r="B14561" s="24">
        <v>43539</v>
      </c>
      <c r="C14561">
        <v>6</v>
      </c>
      <c r="D14561" s="13">
        <v>260</v>
      </c>
      <c r="E14561" s="13" t="s">
        <v>97</v>
      </c>
      <c r="F14561" s="17">
        <v>-2701</v>
      </c>
      <c r="G14561" t="str">
        <f>_xlfn.XLOOKUP(tbl_GL[[#This Row],[Account_key]],tbl_COA[Account_key],tbl_COA[Class],"Not Found")</f>
        <v>Operating account</v>
      </c>
      <c r="H14561" t="str">
        <f>_xlfn.XLOOKUP(tbl_GL[[#This Row],[Account_key]],tbl_COA[Account_key],tbl_COA[SubClass],"Not Found")</f>
        <v>Operating Expenses</v>
      </c>
      <c r="I14561" t="str">
        <f>_xlfn.XLOOKUP(tbl_GL[[#This Row],[Account_key]],tbl_COA[Account_key],tbl_COA[SubClass2],"Not Found")</f>
        <v>Marketing</v>
      </c>
      <c r="J14561" t="str">
        <f>_xlfn.XLOOKUP(tbl_GL[[#This Row],[Account_key]],tbl_COA[Account_key],tbl_COA[SubAccount],,0)</f>
        <v>Commissions</v>
      </c>
      <c r="K14561">
        <f>YEAR(tbl_GL[[#This Row],[Date]])</f>
        <v>2019</v>
      </c>
    </row>
    <row r="14562" spans="1:11" x14ac:dyDescent="0.35">
      <c r="A14562">
        <v>789.2</v>
      </c>
      <c r="B14562" s="24">
        <v>43539</v>
      </c>
      <c r="C14562">
        <v>6</v>
      </c>
      <c r="D14562" s="13">
        <v>120</v>
      </c>
      <c r="E14562" s="13" t="s">
        <v>97</v>
      </c>
      <c r="F14562" s="17">
        <v>2701</v>
      </c>
      <c r="G14562" t="str">
        <f>_xlfn.XLOOKUP(tbl_GL[[#This Row],[Account_key]],tbl_COA[Account_key],tbl_COA[Class],"Not Found")</f>
        <v>Liabilities and Owners Equity</v>
      </c>
      <c r="H14562" t="str">
        <f>_xlfn.XLOOKUP(tbl_GL[[#This Row],[Account_key]],tbl_COA[Account_key],tbl_COA[SubClass],"Not Found")</f>
        <v>Liabilities</v>
      </c>
      <c r="I14562" t="str">
        <f>_xlfn.XLOOKUP(tbl_GL[[#This Row],[Account_key]],tbl_COA[Account_key],tbl_COA[SubClass2],"Not Found")</f>
        <v>Current Liabilities</v>
      </c>
      <c r="J14562" t="str">
        <f>_xlfn.XLOOKUP(tbl_GL[[#This Row],[Account_key]],tbl_COA[Account_key],tbl_COA[SubAccount],,0)</f>
        <v>Accrued Expenses</v>
      </c>
      <c r="K14562">
        <f>YEAR(tbl_GL[[#This Row],[Date]])</f>
        <v>2019</v>
      </c>
    </row>
    <row r="14563" spans="1:11" x14ac:dyDescent="0.35">
      <c r="A14563">
        <v>790.1</v>
      </c>
      <c r="B14563" s="24">
        <v>43541</v>
      </c>
      <c r="C14563">
        <v>6</v>
      </c>
      <c r="D14563" s="13">
        <v>10</v>
      </c>
      <c r="E14563" s="13" t="s">
        <v>98</v>
      </c>
      <c r="F14563" s="17">
        <v>-1708</v>
      </c>
      <c r="G14563" t="str">
        <f>_xlfn.XLOOKUP(tbl_GL[[#This Row],[Account_key]],tbl_COA[Account_key],tbl_COA[Class],"Not Found")</f>
        <v>Assets</v>
      </c>
      <c r="H14563" t="str">
        <f>_xlfn.XLOOKUP(tbl_GL[[#This Row],[Account_key]],tbl_COA[Account_key],tbl_COA[SubClass],"Not Found")</f>
        <v>Assets</v>
      </c>
      <c r="I14563" t="str">
        <f>_xlfn.XLOOKUP(tbl_GL[[#This Row],[Account_key]],tbl_COA[Account_key],tbl_COA[SubClass2],"Not Found")</f>
        <v>Current Assets</v>
      </c>
      <c r="J14563" t="str">
        <f>_xlfn.XLOOKUP(tbl_GL[[#This Row],[Account_key]],tbl_COA[Account_key],tbl_COA[SubAccount],,0)</f>
        <v>Cash at Bank</v>
      </c>
      <c r="K14563">
        <f>YEAR(tbl_GL[[#This Row],[Date]])</f>
        <v>2019</v>
      </c>
    </row>
    <row r="14564" spans="1:11" x14ac:dyDescent="0.35">
      <c r="A14564">
        <v>790.2</v>
      </c>
      <c r="B14564" s="24">
        <v>43541</v>
      </c>
      <c r="C14564">
        <v>6</v>
      </c>
      <c r="D14564" s="13">
        <v>120</v>
      </c>
      <c r="E14564" s="13" t="s">
        <v>98</v>
      </c>
      <c r="F14564" s="17">
        <v>-1708</v>
      </c>
      <c r="G14564" t="str">
        <f>_xlfn.XLOOKUP(tbl_GL[[#This Row],[Account_key]],tbl_COA[Account_key],tbl_COA[Class],"Not Found")</f>
        <v>Liabilities and Owners Equity</v>
      </c>
      <c r="H14564" t="str">
        <f>_xlfn.XLOOKUP(tbl_GL[[#This Row],[Account_key]],tbl_COA[Account_key],tbl_COA[SubClass],"Not Found")</f>
        <v>Liabilities</v>
      </c>
      <c r="I14564" t="str">
        <f>_xlfn.XLOOKUP(tbl_GL[[#This Row],[Account_key]],tbl_COA[Account_key],tbl_COA[SubClass2],"Not Found")</f>
        <v>Current Liabilities</v>
      </c>
      <c r="J14564" t="str">
        <f>_xlfn.XLOOKUP(tbl_GL[[#This Row],[Account_key]],tbl_COA[Account_key],tbl_COA[SubAccount],,0)</f>
        <v>Accrued Expenses</v>
      </c>
      <c r="K14564">
        <f>YEAR(tbl_GL[[#This Row],[Date]])</f>
        <v>2019</v>
      </c>
    </row>
    <row r="14565" spans="1:11" x14ac:dyDescent="0.35">
      <c r="A14565">
        <v>791.1</v>
      </c>
      <c r="B14565" s="24">
        <v>43542</v>
      </c>
      <c r="C14565">
        <v>6</v>
      </c>
      <c r="D14565" s="13">
        <v>10</v>
      </c>
      <c r="E14565" s="13" t="s">
        <v>98</v>
      </c>
      <c r="F14565" s="17">
        <v>-1658</v>
      </c>
      <c r="G14565" t="str">
        <f>_xlfn.XLOOKUP(tbl_GL[[#This Row],[Account_key]],tbl_COA[Account_key],tbl_COA[Class],"Not Found")</f>
        <v>Assets</v>
      </c>
      <c r="H14565" t="str">
        <f>_xlfn.XLOOKUP(tbl_GL[[#This Row],[Account_key]],tbl_COA[Account_key],tbl_COA[SubClass],"Not Found")</f>
        <v>Assets</v>
      </c>
      <c r="I14565" t="str">
        <f>_xlfn.XLOOKUP(tbl_GL[[#This Row],[Account_key]],tbl_COA[Account_key],tbl_COA[SubClass2],"Not Found")</f>
        <v>Current Assets</v>
      </c>
      <c r="J14565" t="str">
        <f>_xlfn.XLOOKUP(tbl_GL[[#This Row],[Account_key]],tbl_COA[Account_key],tbl_COA[SubAccount],,0)</f>
        <v>Cash at Bank</v>
      </c>
      <c r="K14565">
        <f>YEAR(tbl_GL[[#This Row],[Date]])</f>
        <v>2019</v>
      </c>
    </row>
    <row r="14566" spans="1:11" x14ac:dyDescent="0.35">
      <c r="A14566">
        <v>791.2</v>
      </c>
      <c r="B14566" s="24">
        <v>43542</v>
      </c>
      <c r="C14566">
        <v>6</v>
      </c>
      <c r="D14566" s="13">
        <v>120</v>
      </c>
      <c r="E14566" s="13" t="s">
        <v>98</v>
      </c>
      <c r="F14566" s="17">
        <v>-1658</v>
      </c>
      <c r="G14566" t="str">
        <f>_xlfn.XLOOKUP(tbl_GL[[#This Row],[Account_key]],tbl_COA[Account_key],tbl_COA[Class],"Not Found")</f>
        <v>Liabilities and Owners Equity</v>
      </c>
      <c r="H14566" t="str">
        <f>_xlfn.XLOOKUP(tbl_GL[[#This Row],[Account_key]],tbl_COA[Account_key],tbl_COA[SubClass],"Not Found")</f>
        <v>Liabilities</v>
      </c>
      <c r="I14566" t="str">
        <f>_xlfn.XLOOKUP(tbl_GL[[#This Row],[Account_key]],tbl_COA[Account_key],tbl_COA[SubClass2],"Not Found")</f>
        <v>Current Liabilities</v>
      </c>
      <c r="J14566" t="str">
        <f>_xlfn.XLOOKUP(tbl_GL[[#This Row],[Account_key]],tbl_COA[Account_key],tbl_COA[SubAccount],,0)</f>
        <v>Accrued Expenses</v>
      </c>
      <c r="K14566">
        <f>YEAR(tbl_GL[[#This Row],[Date]])</f>
        <v>2019</v>
      </c>
    </row>
    <row r="14567" spans="1:11" x14ac:dyDescent="0.35">
      <c r="A14567">
        <v>792.1</v>
      </c>
      <c r="B14567" s="24">
        <v>43542</v>
      </c>
      <c r="C14567">
        <v>6</v>
      </c>
      <c r="D14567" s="13">
        <v>260</v>
      </c>
      <c r="E14567" s="13" t="s">
        <v>97</v>
      </c>
      <c r="F14567" s="17">
        <v>-2279</v>
      </c>
      <c r="G14567" t="str">
        <f>_xlfn.XLOOKUP(tbl_GL[[#This Row],[Account_key]],tbl_COA[Account_key],tbl_COA[Class],"Not Found")</f>
        <v>Operating account</v>
      </c>
      <c r="H14567" t="str">
        <f>_xlfn.XLOOKUP(tbl_GL[[#This Row],[Account_key]],tbl_COA[Account_key],tbl_COA[SubClass],"Not Found")</f>
        <v>Operating Expenses</v>
      </c>
      <c r="I14567" t="str">
        <f>_xlfn.XLOOKUP(tbl_GL[[#This Row],[Account_key]],tbl_COA[Account_key],tbl_COA[SubClass2],"Not Found")</f>
        <v>Marketing</v>
      </c>
      <c r="J14567" t="str">
        <f>_xlfn.XLOOKUP(tbl_GL[[#This Row],[Account_key]],tbl_COA[Account_key],tbl_COA[SubAccount],,0)</f>
        <v>Commissions</v>
      </c>
      <c r="K14567">
        <f>YEAR(tbl_GL[[#This Row],[Date]])</f>
        <v>2019</v>
      </c>
    </row>
    <row r="14568" spans="1:11" x14ac:dyDescent="0.35">
      <c r="A14568">
        <v>792.2</v>
      </c>
      <c r="B14568" s="24">
        <v>43542</v>
      </c>
      <c r="C14568">
        <v>6</v>
      </c>
      <c r="D14568" s="13">
        <v>120</v>
      </c>
      <c r="E14568" s="13" t="s">
        <v>97</v>
      </c>
      <c r="F14568" s="17">
        <v>2279</v>
      </c>
      <c r="G14568" t="str">
        <f>_xlfn.XLOOKUP(tbl_GL[[#This Row],[Account_key]],tbl_COA[Account_key],tbl_COA[Class],"Not Found")</f>
        <v>Liabilities and Owners Equity</v>
      </c>
      <c r="H14568" t="str">
        <f>_xlfn.XLOOKUP(tbl_GL[[#This Row],[Account_key]],tbl_COA[Account_key],tbl_COA[SubClass],"Not Found")</f>
        <v>Liabilities</v>
      </c>
      <c r="I14568" t="str">
        <f>_xlfn.XLOOKUP(tbl_GL[[#This Row],[Account_key]],tbl_COA[Account_key],tbl_COA[SubClass2],"Not Found")</f>
        <v>Current Liabilities</v>
      </c>
      <c r="J14568" t="str">
        <f>_xlfn.XLOOKUP(tbl_GL[[#This Row],[Account_key]],tbl_COA[Account_key],tbl_COA[SubAccount],,0)</f>
        <v>Accrued Expenses</v>
      </c>
      <c r="K14568">
        <f>YEAR(tbl_GL[[#This Row],[Date]])</f>
        <v>2019</v>
      </c>
    </row>
    <row r="14569" spans="1:11" x14ac:dyDescent="0.35">
      <c r="A14569">
        <v>793.1</v>
      </c>
      <c r="B14569" s="24">
        <v>43544</v>
      </c>
      <c r="C14569">
        <v>6</v>
      </c>
      <c r="D14569" s="13">
        <v>260</v>
      </c>
      <c r="E14569" s="13" t="s">
        <v>83</v>
      </c>
      <c r="F14569" s="17">
        <v>324</v>
      </c>
      <c r="G14569" t="str">
        <f>_xlfn.XLOOKUP(tbl_GL[[#This Row],[Account_key]],tbl_COA[Account_key],tbl_COA[Class],"Not Found")</f>
        <v>Operating account</v>
      </c>
      <c r="H14569" t="str">
        <f>_xlfn.XLOOKUP(tbl_GL[[#This Row],[Account_key]],tbl_COA[Account_key],tbl_COA[SubClass],"Not Found")</f>
        <v>Operating Expenses</v>
      </c>
      <c r="I14569" t="str">
        <f>_xlfn.XLOOKUP(tbl_GL[[#This Row],[Account_key]],tbl_COA[Account_key],tbl_COA[SubClass2],"Not Found")</f>
        <v>Marketing</v>
      </c>
      <c r="J14569" t="str">
        <f>_xlfn.XLOOKUP(tbl_GL[[#This Row],[Account_key]],tbl_COA[Account_key],tbl_COA[SubAccount],,0)</f>
        <v>Commissions</v>
      </c>
      <c r="K14569">
        <f>YEAR(tbl_GL[[#This Row],[Date]])</f>
        <v>2019</v>
      </c>
    </row>
    <row r="14570" spans="1:11" x14ac:dyDescent="0.35">
      <c r="A14570">
        <v>793.2</v>
      </c>
      <c r="B14570" s="24">
        <v>43544</v>
      </c>
      <c r="C14570">
        <v>6</v>
      </c>
      <c r="D14570" s="13">
        <v>20</v>
      </c>
      <c r="E14570" s="13" t="s">
        <v>83</v>
      </c>
      <c r="F14570" s="17">
        <v>324</v>
      </c>
      <c r="G14570" t="str">
        <f>_xlfn.XLOOKUP(tbl_GL[[#This Row],[Account_key]],tbl_COA[Account_key],tbl_COA[Class],"Not Found")</f>
        <v>Assets</v>
      </c>
      <c r="H14570" t="str">
        <f>_xlfn.XLOOKUP(tbl_GL[[#This Row],[Account_key]],tbl_COA[Account_key],tbl_COA[SubClass],"Not Found")</f>
        <v>Assets</v>
      </c>
      <c r="I14570" t="str">
        <f>_xlfn.XLOOKUP(tbl_GL[[#This Row],[Account_key]],tbl_COA[Account_key],tbl_COA[SubClass2],"Not Found")</f>
        <v>Current Assets</v>
      </c>
      <c r="J14570" t="str">
        <f>_xlfn.XLOOKUP(tbl_GL[[#This Row],[Account_key]],tbl_COA[Account_key],tbl_COA[SubAccount],,0)</f>
        <v>Cash in hand</v>
      </c>
      <c r="K14570">
        <f>YEAR(tbl_GL[[#This Row],[Date]])</f>
        <v>2019</v>
      </c>
    </row>
    <row r="14571" spans="1:11" x14ac:dyDescent="0.35">
      <c r="A14571">
        <v>794.1</v>
      </c>
      <c r="B14571" s="24">
        <v>43545</v>
      </c>
      <c r="C14571">
        <v>6</v>
      </c>
      <c r="D14571" s="13">
        <v>30</v>
      </c>
      <c r="E14571" s="13" t="s">
        <v>80</v>
      </c>
      <c r="F14571" s="17">
        <v>-10535</v>
      </c>
      <c r="G14571" t="str">
        <f>_xlfn.XLOOKUP(tbl_GL[[#This Row],[Account_key]],tbl_COA[Account_key],tbl_COA[Class],"Not Found")</f>
        <v>Assets</v>
      </c>
      <c r="H14571" t="str">
        <f>_xlfn.XLOOKUP(tbl_GL[[#This Row],[Account_key]],tbl_COA[Account_key],tbl_COA[SubClass],"Not Found")</f>
        <v>Assets</v>
      </c>
      <c r="I14571" t="str">
        <f>_xlfn.XLOOKUP(tbl_GL[[#This Row],[Account_key]],tbl_COA[Account_key],tbl_COA[SubClass2],"Not Found")</f>
        <v>Current Assets</v>
      </c>
      <c r="J14571" t="str">
        <f>_xlfn.XLOOKUP(tbl_GL[[#This Row],[Account_key]],tbl_COA[Account_key],tbl_COA[SubAccount],,0)</f>
        <v>Trade Receivables</v>
      </c>
      <c r="K14571">
        <f>YEAR(tbl_GL[[#This Row],[Date]])</f>
        <v>2019</v>
      </c>
    </row>
    <row r="14572" spans="1:11" x14ac:dyDescent="0.35">
      <c r="A14572">
        <v>794.2</v>
      </c>
      <c r="B14572" s="24">
        <v>43545</v>
      </c>
      <c r="C14572">
        <v>6</v>
      </c>
      <c r="D14572" s="13">
        <v>10</v>
      </c>
      <c r="E14572" s="13" t="s">
        <v>80</v>
      </c>
      <c r="F14572" s="17">
        <v>10535</v>
      </c>
      <c r="G14572" t="str">
        <f>_xlfn.XLOOKUP(tbl_GL[[#This Row],[Account_key]],tbl_COA[Account_key],tbl_COA[Class],"Not Found")</f>
        <v>Assets</v>
      </c>
      <c r="H14572" t="str">
        <f>_xlfn.XLOOKUP(tbl_GL[[#This Row],[Account_key]],tbl_COA[Account_key],tbl_COA[SubClass],"Not Found")</f>
        <v>Assets</v>
      </c>
      <c r="I14572" t="str">
        <f>_xlfn.XLOOKUP(tbl_GL[[#This Row],[Account_key]],tbl_COA[Account_key],tbl_COA[SubClass2],"Not Found")</f>
        <v>Current Assets</v>
      </c>
      <c r="J14572" t="str">
        <f>_xlfn.XLOOKUP(tbl_GL[[#This Row],[Account_key]],tbl_COA[Account_key],tbl_COA[SubAccount],,0)</f>
        <v>Cash at Bank</v>
      </c>
      <c r="K14572">
        <f>YEAR(tbl_GL[[#This Row],[Date]])</f>
        <v>2019</v>
      </c>
    </row>
    <row r="14573" spans="1:11" x14ac:dyDescent="0.35">
      <c r="A14573">
        <v>795.1</v>
      </c>
      <c r="B14573" s="24">
        <v>43546</v>
      </c>
      <c r="C14573">
        <v>6</v>
      </c>
      <c r="D14573" s="13">
        <v>310</v>
      </c>
      <c r="E14573" s="13" t="s">
        <v>99</v>
      </c>
      <c r="F14573" s="17">
        <v>-166</v>
      </c>
      <c r="G14573" t="str">
        <f>_xlfn.XLOOKUP(tbl_GL[[#This Row],[Account_key]],tbl_COA[Account_key],tbl_COA[Class],"Not Found")</f>
        <v>Operating account</v>
      </c>
      <c r="H14573" t="str">
        <f>_xlfn.XLOOKUP(tbl_GL[[#This Row],[Account_key]],tbl_COA[Account_key],tbl_COA[SubClass],"Not Found")</f>
        <v>Operating Expenses</v>
      </c>
      <c r="I14573" t="str">
        <f>_xlfn.XLOOKUP(tbl_GL[[#This Row],[Account_key]],tbl_COA[Account_key],tbl_COA[SubClass2],"Not Found")</f>
        <v>Administration</v>
      </c>
      <c r="J14573" t="str">
        <f>_xlfn.XLOOKUP(tbl_GL[[#This Row],[Account_key]],tbl_COA[Account_key],tbl_COA[SubAccount],,0)</f>
        <v>Office Supplies</v>
      </c>
      <c r="K14573">
        <f>YEAR(tbl_GL[[#This Row],[Date]])</f>
        <v>2019</v>
      </c>
    </row>
    <row r="14574" spans="1:11" x14ac:dyDescent="0.35">
      <c r="A14574">
        <v>795.2</v>
      </c>
      <c r="B14574" s="24">
        <v>43546</v>
      </c>
      <c r="C14574">
        <v>6</v>
      </c>
      <c r="D14574" s="13">
        <v>20</v>
      </c>
      <c r="E14574" s="13" t="s">
        <v>99</v>
      </c>
      <c r="F14574" s="17">
        <v>-166</v>
      </c>
      <c r="G14574" t="str">
        <f>_xlfn.XLOOKUP(tbl_GL[[#This Row],[Account_key]],tbl_COA[Account_key],tbl_COA[Class],"Not Found")</f>
        <v>Assets</v>
      </c>
      <c r="H14574" t="str">
        <f>_xlfn.XLOOKUP(tbl_GL[[#This Row],[Account_key]],tbl_COA[Account_key],tbl_COA[SubClass],"Not Found")</f>
        <v>Assets</v>
      </c>
      <c r="I14574" t="str">
        <f>_xlfn.XLOOKUP(tbl_GL[[#This Row],[Account_key]],tbl_COA[Account_key],tbl_COA[SubClass2],"Not Found")</f>
        <v>Current Assets</v>
      </c>
      <c r="J14574" t="str">
        <f>_xlfn.XLOOKUP(tbl_GL[[#This Row],[Account_key]],tbl_COA[Account_key],tbl_COA[SubAccount],,0)</f>
        <v>Cash in hand</v>
      </c>
      <c r="K14574">
        <f>YEAR(tbl_GL[[#This Row],[Date]])</f>
        <v>2019</v>
      </c>
    </row>
    <row r="14575" spans="1:11" x14ac:dyDescent="0.35">
      <c r="A14575">
        <v>796.1</v>
      </c>
      <c r="B14575" s="24">
        <v>43546</v>
      </c>
      <c r="C14575">
        <v>6</v>
      </c>
      <c r="D14575" s="13">
        <v>10</v>
      </c>
      <c r="E14575" s="13" t="s">
        <v>98</v>
      </c>
      <c r="F14575" s="17">
        <v>-1373</v>
      </c>
      <c r="G14575" t="str">
        <f>_xlfn.XLOOKUP(tbl_GL[[#This Row],[Account_key]],tbl_COA[Account_key],tbl_COA[Class],"Not Found")</f>
        <v>Assets</v>
      </c>
      <c r="H14575" t="str">
        <f>_xlfn.XLOOKUP(tbl_GL[[#This Row],[Account_key]],tbl_COA[Account_key],tbl_COA[SubClass],"Not Found")</f>
        <v>Assets</v>
      </c>
      <c r="I14575" t="str">
        <f>_xlfn.XLOOKUP(tbl_GL[[#This Row],[Account_key]],tbl_COA[Account_key],tbl_COA[SubClass2],"Not Found")</f>
        <v>Current Assets</v>
      </c>
      <c r="J14575" t="str">
        <f>_xlfn.XLOOKUP(tbl_GL[[#This Row],[Account_key]],tbl_COA[Account_key],tbl_COA[SubAccount],,0)</f>
        <v>Cash at Bank</v>
      </c>
      <c r="K14575">
        <f>YEAR(tbl_GL[[#This Row],[Date]])</f>
        <v>2019</v>
      </c>
    </row>
    <row r="14576" spans="1:11" x14ac:dyDescent="0.35">
      <c r="A14576">
        <v>796.2</v>
      </c>
      <c r="B14576" s="24">
        <v>43546</v>
      </c>
      <c r="C14576">
        <v>6</v>
      </c>
      <c r="D14576" s="13">
        <v>120</v>
      </c>
      <c r="E14576" s="13" t="s">
        <v>98</v>
      </c>
      <c r="F14576" s="17">
        <v>-1373</v>
      </c>
      <c r="G14576" t="str">
        <f>_xlfn.XLOOKUP(tbl_GL[[#This Row],[Account_key]],tbl_COA[Account_key],tbl_COA[Class],"Not Found")</f>
        <v>Liabilities and Owners Equity</v>
      </c>
      <c r="H14576" t="str">
        <f>_xlfn.XLOOKUP(tbl_GL[[#This Row],[Account_key]],tbl_COA[Account_key],tbl_COA[SubClass],"Not Found")</f>
        <v>Liabilities</v>
      </c>
      <c r="I14576" t="str">
        <f>_xlfn.XLOOKUP(tbl_GL[[#This Row],[Account_key]],tbl_COA[Account_key],tbl_COA[SubClass2],"Not Found")</f>
        <v>Current Liabilities</v>
      </c>
      <c r="J14576" t="str">
        <f>_xlfn.XLOOKUP(tbl_GL[[#This Row],[Account_key]],tbl_COA[Account_key],tbl_COA[SubAccount],,0)</f>
        <v>Accrued Expenses</v>
      </c>
      <c r="K14576">
        <f>YEAR(tbl_GL[[#This Row],[Date]])</f>
        <v>2019</v>
      </c>
    </row>
    <row r="14577" spans="1:11" x14ac:dyDescent="0.35">
      <c r="A14577">
        <v>797.1</v>
      </c>
      <c r="B14577" s="24">
        <v>43547</v>
      </c>
      <c r="C14577">
        <v>6</v>
      </c>
      <c r="D14577" s="13">
        <v>330</v>
      </c>
      <c r="E14577" s="13" t="s">
        <v>97</v>
      </c>
      <c r="F14577" s="17">
        <v>-2767</v>
      </c>
      <c r="G14577" t="str">
        <f>_xlfn.XLOOKUP(tbl_GL[[#This Row],[Account_key]],tbl_COA[Account_key],tbl_COA[Class],"Not Found")</f>
        <v>Operating account</v>
      </c>
      <c r="H14577" t="str">
        <f>_xlfn.XLOOKUP(tbl_GL[[#This Row],[Account_key]],tbl_COA[Account_key],tbl_COA[SubClass],"Not Found")</f>
        <v>Operating Expenses</v>
      </c>
      <c r="I14577" t="str">
        <f>_xlfn.XLOOKUP(tbl_GL[[#This Row],[Account_key]],tbl_COA[Account_key],tbl_COA[SubClass2],"Not Found")</f>
        <v>Administration</v>
      </c>
      <c r="J14577" t="str">
        <f>_xlfn.XLOOKUP(tbl_GL[[#This Row],[Account_key]],tbl_COA[Account_key],tbl_COA[SubAccount],,0)</f>
        <v>Telephone</v>
      </c>
      <c r="K14577">
        <f>YEAR(tbl_GL[[#This Row],[Date]])</f>
        <v>2019</v>
      </c>
    </row>
    <row r="14578" spans="1:11" x14ac:dyDescent="0.35">
      <c r="A14578">
        <v>797.2</v>
      </c>
      <c r="B14578" s="24">
        <v>43547</v>
      </c>
      <c r="C14578">
        <v>6</v>
      </c>
      <c r="D14578" s="13">
        <v>120</v>
      </c>
      <c r="E14578" s="13" t="s">
        <v>97</v>
      </c>
      <c r="F14578" s="17">
        <v>2767</v>
      </c>
      <c r="G14578" t="str">
        <f>_xlfn.XLOOKUP(tbl_GL[[#This Row],[Account_key]],tbl_COA[Account_key],tbl_COA[Class],"Not Found")</f>
        <v>Liabilities and Owners Equity</v>
      </c>
      <c r="H14578" t="str">
        <f>_xlfn.XLOOKUP(tbl_GL[[#This Row],[Account_key]],tbl_COA[Account_key],tbl_COA[SubClass],"Not Found")</f>
        <v>Liabilities</v>
      </c>
      <c r="I14578" t="str">
        <f>_xlfn.XLOOKUP(tbl_GL[[#This Row],[Account_key]],tbl_COA[Account_key],tbl_COA[SubClass2],"Not Found")</f>
        <v>Current Liabilities</v>
      </c>
      <c r="J14578" t="str">
        <f>_xlfn.XLOOKUP(tbl_GL[[#This Row],[Account_key]],tbl_COA[Account_key],tbl_COA[SubAccount],,0)</f>
        <v>Accrued Expenses</v>
      </c>
      <c r="K14578">
        <f>YEAR(tbl_GL[[#This Row],[Date]])</f>
        <v>2019</v>
      </c>
    </row>
    <row r="14579" spans="1:11" x14ac:dyDescent="0.35">
      <c r="A14579">
        <v>798.1</v>
      </c>
      <c r="B14579" s="24">
        <v>43550</v>
      </c>
      <c r="C14579">
        <v>6</v>
      </c>
      <c r="D14579" s="13">
        <v>230</v>
      </c>
      <c r="E14579" s="13" t="s">
        <v>4</v>
      </c>
      <c r="F14579" s="17">
        <v>-1035</v>
      </c>
      <c r="G14579" t="str">
        <f>_xlfn.XLOOKUP(tbl_GL[[#This Row],[Account_key]],tbl_COA[Account_key],tbl_COA[Class],"Not Found")</f>
        <v>Trading account</v>
      </c>
      <c r="H14579" t="str">
        <f>_xlfn.XLOOKUP(tbl_GL[[#This Row],[Account_key]],tbl_COA[Account_key],tbl_COA[SubClass],"Not Found")</f>
        <v>Cost of Sales</v>
      </c>
      <c r="I14579" t="str">
        <f>_xlfn.XLOOKUP(tbl_GL[[#This Row],[Account_key]],tbl_COA[Account_key],tbl_COA[SubClass2],"Not Found")</f>
        <v>Cost of Sales</v>
      </c>
      <c r="J14579" t="str">
        <f>_xlfn.XLOOKUP(tbl_GL[[#This Row],[Account_key]],tbl_COA[Account_key],tbl_COA[SubAccount],,0)</f>
        <v>Cost of Sales</v>
      </c>
      <c r="K14579">
        <f>YEAR(tbl_GL[[#This Row],[Date]])</f>
        <v>2019</v>
      </c>
    </row>
    <row r="14580" spans="1:11" x14ac:dyDescent="0.35">
      <c r="A14580">
        <v>798.2</v>
      </c>
      <c r="B14580" s="24">
        <v>43550</v>
      </c>
      <c r="C14580">
        <v>6</v>
      </c>
      <c r="D14580" s="13">
        <v>60</v>
      </c>
      <c r="E14580" s="13" t="s">
        <v>4</v>
      </c>
      <c r="F14580" s="17">
        <v>-1035</v>
      </c>
      <c r="G14580" t="str">
        <f>_xlfn.XLOOKUP(tbl_GL[[#This Row],[Account_key]],tbl_COA[Account_key],tbl_COA[Class],"Not Found")</f>
        <v>Assets</v>
      </c>
      <c r="H14580" t="str">
        <f>_xlfn.XLOOKUP(tbl_GL[[#This Row],[Account_key]],tbl_COA[Account_key],tbl_COA[SubClass],"Not Found")</f>
        <v>Assets</v>
      </c>
      <c r="I14580" t="str">
        <f>_xlfn.XLOOKUP(tbl_GL[[#This Row],[Account_key]],tbl_COA[Account_key],tbl_COA[SubClass2],"Not Found")</f>
        <v>Current Assets</v>
      </c>
      <c r="J14580" t="str">
        <f>_xlfn.XLOOKUP(tbl_GL[[#This Row],[Account_key]],tbl_COA[Account_key],tbl_COA[SubAccount],,0)</f>
        <v>Inventory</v>
      </c>
      <c r="K14580">
        <f>YEAR(tbl_GL[[#This Row],[Date]])</f>
        <v>2019</v>
      </c>
    </row>
    <row r="14581" spans="1:11" x14ac:dyDescent="0.35">
      <c r="A14581">
        <v>799.1</v>
      </c>
      <c r="B14581" s="24">
        <v>43550</v>
      </c>
      <c r="C14581">
        <v>6</v>
      </c>
      <c r="D14581" s="13">
        <v>210</v>
      </c>
      <c r="E14581" s="13" t="s">
        <v>7</v>
      </c>
      <c r="F14581" s="17">
        <v>2421</v>
      </c>
      <c r="G14581" t="str">
        <f>_xlfn.XLOOKUP(tbl_GL[[#This Row],[Account_key]],tbl_COA[Account_key],tbl_COA[Class],"Not Found")</f>
        <v>Trading account</v>
      </c>
      <c r="H14581" t="str">
        <f>_xlfn.XLOOKUP(tbl_GL[[#This Row],[Account_key]],tbl_COA[Account_key],tbl_COA[SubClass],"Not Found")</f>
        <v>Sales</v>
      </c>
      <c r="I14581" t="str">
        <f>_xlfn.XLOOKUP(tbl_GL[[#This Row],[Account_key]],tbl_COA[Account_key],tbl_COA[SubClass2],"Not Found")</f>
        <v>Sales</v>
      </c>
      <c r="J14581" t="str">
        <f>_xlfn.XLOOKUP(tbl_GL[[#This Row],[Account_key]],tbl_COA[Account_key],tbl_COA[SubAccount],,0)</f>
        <v>Sales</v>
      </c>
      <c r="K14581">
        <f>YEAR(tbl_GL[[#This Row],[Date]])</f>
        <v>2019</v>
      </c>
    </row>
    <row r="14582" spans="1:11" x14ac:dyDescent="0.35">
      <c r="A14582">
        <v>799.2</v>
      </c>
      <c r="B14582" s="24">
        <v>43550</v>
      </c>
      <c r="C14582">
        <v>6</v>
      </c>
      <c r="D14582" s="13">
        <v>10</v>
      </c>
      <c r="E14582" s="13" t="s">
        <v>7</v>
      </c>
      <c r="F14582" s="17">
        <v>2421</v>
      </c>
      <c r="G14582" t="str">
        <f>_xlfn.XLOOKUP(tbl_GL[[#This Row],[Account_key]],tbl_COA[Account_key],tbl_COA[Class],"Not Found")</f>
        <v>Assets</v>
      </c>
      <c r="H14582" t="str">
        <f>_xlfn.XLOOKUP(tbl_GL[[#This Row],[Account_key]],tbl_COA[Account_key],tbl_COA[SubClass],"Not Found")</f>
        <v>Assets</v>
      </c>
      <c r="I14582" t="str">
        <f>_xlfn.XLOOKUP(tbl_GL[[#This Row],[Account_key]],tbl_COA[Account_key],tbl_COA[SubClass2],"Not Found")</f>
        <v>Current Assets</v>
      </c>
      <c r="J14582" t="str">
        <f>_xlfn.XLOOKUP(tbl_GL[[#This Row],[Account_key]],tbl_COA[Account_key],tbl_COA[SubAccount],,0)</f>
        <v>Cash at Bank</v>
      </c>
      <c r="K14582">
        <f>YEAR(tbl_GL[[#This Row],[Date]])</f>
        <v>2019</v>
      </c>
    </row>
    <row r="14583" spans="1:11" x14ac:dyDescent="0.35">
      <c r="A14583">
        <v>800.1</v>
      </c>
      <c r="B14583" s="24">
        <v>43550</v>
      </c>
      <c r="C14583">
        <v>6</v>
      </c>
      <c r="D14583" s="13">
        <v>230</v>
      </c>
      <c r="E14583" s="13" t="s">
        <v>4</v>
      </c>
      <c r="F14583" s="17">
        <v>-4061</v>
      </c>
      <c r="G14583" t="str">
        <f>_xlfn.XLOOKUP(tbl_GL[[#This Row],[Account_key]],tbl_COA[Account_key],tbl_COA[Class],"Not Found")</f>
        <v>Trading account</v>
      </c>
      <c r="H14583" t="str">
        <f>_xlfn.XLOOKUP(tbl_GL[[#This Row],[Account_key]],tbl_COA[Account_key],tbl_COA[SubClass],"Not Found")</f>
        <v>Cost of Sales</v>
      </c>
      <c r="I14583" t="str">
        <f>_xlfn.XLOOKUP(tbl_GL[[#This Row],[Account_key]],tbl_COA[Account_key],tbl_COA[SubClass2],"Not Found")</f>
        <v>Cost of Sales</v>
      </c>
      <c r="J14583" t="str">
        <f>_xlfn.XLOOKUP(tbl_GL[[#This Row],[Account_key]],tbl_COA[Account_key],tbl_COA[SubAccount],,0)</f>
        <v>Cost of Sales</v>
      </c>
      <c r="K14583">
        <f>YEAR(tbl_GL[[#This Row],[Date]])</f>
        <v>2019</v>
      </c>
    </row>
    <row r="14584" spans="1:11" x14ac:dyDescent="0.35">
      <c r="A14584">
        <v>800.2</v>
      </c>
      <c r="B14584" s="24">
        <v>43550</v>
      </c>
      <c r="C14584">
        <v>6</v>
      </c>
      <c r="D14584" s="13">
        <v>60</v>
      </c>
      <c r="E14584" s="13" t="s">
        <v>4</v>
      </c>
      <c r="F14584" s="17">
        <v>-4061</v>
      </c>
      <c r="G14584" t="str">
        <f>_xlfn.XLOOKUP(tbl_GL[[#This Row],[Account_key]],tbl_COA[Account_key],tbl_COA[Class],"Not Found")</f>
        <v>Assets</v>
      </c>
      <c r="H14584" t="str">
        <f>_xlfn.XLOOKUP(tbl_GL[[#This Row],[Account_key]],tbl_COA[Account_key],tbl_COA[SubClass],"Not Found")</f>
        <v>Assets</v>
      </c>
      <c r="I14584" t="str">
        <f>_xlfn.XLOOKUP(tbl_GL[[#This Row],[Account_key]],tbl_COA[Account_key],tbl_COA[SubClass2],"Not Found")</f>
        <v>Current Assets</v>
      </c>
      <c r="J14584" t="str">
        <f>_xlfn.XLOOKUP(tbl_GL[[#This Row],[Account_key]],tbl_COA[Account_key],tbl_COA[SubAccount],,0)</f>
        <v>Inventory</v>
      </c>
      <c r="K14584">
        <f>YEAR(tbl_GL[[#This Row],[Date]])</f>
        <v>2019</v>
      </c>
    </row>
    <row r="14585" spans="1:11" x14ac:dyDescent="0.35">
      <c r="A14585">
        <v>801.1</v>
      </c>
      <c r="B14585" s="24">
        <v>43550</v>
      </c>
      <c r="C14585">
        <v>6</v>
      </c>
      <c r="D14585" s="13">
        <v>210</v>
      </c>
      <c r="E14585" s="13" t="s">
        <v>8</v>
      </c>
      <c r="F14585" s="17">
        <v>8313</v>
      </c>
      <c r="G14585" t="str">
        <f>_xlfn.XLOOKUP(tbl_GL[[#This Row],[Account_key]],tbl_COA[Account_key],tbl_COA[Class],"Not Found")</f>
        <v>Trading account</v>
      </c>
      <c r="H14585" t="str">
        <f>_xlfn.XLOOKUP(tbl_GL[[#This Row],[Account_key]],tbl_COA[Account_key],tbl_COA[SubClass],"Not Found")</f>
        <v>Sales</v>
      </c>
      <c r="I14585" t="str">
        <f>_xlfn.XLOOKUP(tbl_GL[[#This Row],[Account_key]],tbl_COA[Account_key],tbl_COA[SubClass2],"Not Found")</f>
        <v>Sales</v>
      </c>
      <c r="J14585" t="str">
        <f>_xlfn.XLOOKUP(tbl_GL[[#This Row],[Account_key]],tbl_COA[Account_key],tbl_COA[SubAccount],,0)</f>
        <v>Sales</v>
      </c>
      <c r="K14585">
        <f>YEAR(tbl_GL[[#This Row],[Date]])</f>
        <v>2019</v>
      </c>
    </row>
    <row r="14586" spans="1:11" x14ac:dyDescent="0.35">
      <c r="A14586">
        <v>801.2</v>
      </c>
      <c r="B14586" s="24">
        <v>43550</v>
      </c>
      <c r="C14586">
        <v>6</v>
      </c>
      <c r="D14586" s="13">
        <v>30</v>
      </c>
      <c r="E14586" s="13" t="s">
        <v>8</v>
      </c>
      <c r="F14586" s="17">
        <v>8313</v>
      </c>
      <c r="G14586" t="str">
        <f>_xlfn.XLOOKUP(tbl_GL[[#This Row],[Account_key]],tbl_COA[Account_key],tbl_COA[Class],"Not Found")</f>
        <v>Assets</v>
      </c>
      <c r="H14586" t="str">
        <f>_xlfn.XLOOKUP(tbl_GL[[#This Row],[Account_key]],tbl_COA[Account_key],tbl_COA[SubClass],"Not Found")</f>
        <v>Assets</v>
      </c>
      <c r="I14586" t="str">
        <f>_xlfn.XLOOKUP(tbl_GL[[#This Row],[Account_key]],tbl_COA[Account_key],tbl_COA[SubClass2],"Not Found")</f>
        <v>Current Assets</v>
      </c>
      <c r="J14586" t="str">
        <f>_xlfn.XLOOKUP(tbl_GL[[#This Row],[Account_key]],tbl_COA[Account_key],tbl_COA[SubAccount],,0)</f>
        <v>Trade Receivables</v>
      </c>
      <c r="K14586">
        <f>YEAR(tbl_GL[[#This Row],[Date]])</f>
        <v>2019</v>
      </c>
    </row>
    <row r="14587" spans="1:11" x14ac:dyDescent="0.35">
      <c r="A14587">
        <v>802.1</v>
      </c>
      <c r="B14587" s="24">
        <v>43551</v>
      </c>
      <c r="C14587">
        <v>6</v>
      </c>
      <c r="D14587" s="13">
        <v>300</v>
      </c>
      <c r="E14587" s="13" t="s">
        <v>97</v>
      </c>
      <c r="F14587" s="17">
        <v>-2689</v>
      </c>
      <c r="G14587" t="str">
        <f>_xlfn.XLOOKUP(tbl_GL[[#This Row],[Account_key]],tbl_COA[Account_key],tbl_COA[Class],"Not Found")</f>
        <v>Operating account</v>
      </c>
      <c r="H14587" t="str">
        <f>_xlfn.XLOOKUP(tbl_GL[[#This Row],[Account_key]],tbl_COA[Account_key],tbl_COA[SubClass],"Not Found")</f>
        <v>Operating Expenses</v>
      </c>
      <c r="I14587" t="str">
        <f>_xlfn.XLOOKUP(tbl_GL[[#This Row],[Account_key]],tbl_COA[Account_key],tbl_COA[SubClass2],"Not Found")</f>
        <v>Administration</v>
      </c>
      <c r="J14587" t="str">
        <f>_xlfn.XLOOKUP(tbl_GL[[#This Row],[Account_key]],tbl_COA[Account_key],tbl_COA[SubAccount],,0)</f>
        <v>Entertainment</v>
      </c>
      <c r="K14587">
        <f>YEAR(tbl_GL[[#This Row],[Date]])</f>
        <v>2019</v>
      </c>
    </row>
    <row r="14588" spans="1:11" x14ac:dyDescent="0.35">
      <c r="A14588">
        <v>802.2</v>
      </c>
      <c r="B14588" s="24">
        <v>43551</v>
      </c>
      <c r="C14588">
        <v>6</v>
      </c>
      <c r="D14588" s="13">
        <v>120</v>
      </c>
      <c r="E14588" s="13" t="s">
        <v>97</v>
      </c>
      <c r="F14588" s="17">
        <v>2689</v>
      </c>
      <c r="G14588" t="str">
        <f>_xlfn.XLOOKUP(tbl_GL[[#This Row],[Account_key]],tbl_COA[Account_key],tbl_COA[Class],"Not Found")</f>
        <v>Liabilities and Owners Equity</v>
      </c>
      <c r="H14588" t="str">
        <f>_xlfn.XLOOKUP(tbl_GL[[#This Row],[Account_key]],tbl_COA[Account_key],tbl_COA[SubClass],"Not Found")</f>
        <v>Liabilities</v>
      </c>
      <c r="I14588" t="str">
        <f>_xlfn.XLOOKUP(tbl_GL[[#This Row],[Account_key]],tbl_COA[Account_key],tbl_COA[SubClass2],"Not Found")</f>
        <v>Current Liabilities</v>
      </c>
      <c r="J14588" t="str">
        <f>_xlfn.XLOOKUP(tbl_GL[[#This Row],[Account_key]],tbl_COA[Account_key],tbl_COA[SubAccount],,0)</f>
        <v>Accrued Expenses</v>
      </c>
      <c r="K14588">
        <f>YEAR(tbl_GL[[#This Row],[Date]])</f>
        <v>2019</v>
      </c>
    </row>
    <row r="14589" spans="1:11" x14ac:dyDescent="0.35">
      <c r="A14589">
        <v>803.1</v>
      </c>
      <c r="B14589" s="24">
        <v>43554</v>
      </c>
      <c r="C14589">
        <v>6</v>
      </c>
      <c r="D14589" s="13">
        <v>350</v>
      </c>
      <c r="E14589" s="13" t="s">
        <v>97</v>
      </c>
      <c r="F14589" s="17">
        <v>-2199</v>
      </c>
      <c r="G14589" t="str">
        <f>_xlfn.XLOOKUP(tbl_GL[[#This Row],[Account_key]],tbl_COA[Account_key],tbl_COA[Class],"Not Found")</f>
        <v>Operating account</v>
      </c>
      <c r="H14589" t="str">
        <f>_xlfn.XLOOKUP(tbl_GL[[#This Row],[Account_key]],tbl_COA[Account_key],tbl_COA[SubClass],"Not Found")</f>
        <v>Operating Expenses</v>
      </c>
      <c r="I14589" t="str">
        <f>_xlfn.XLOOKUP(tbl_GL[[#This Row],[Account_key]],tbl_COA[Account_key],tbl_COA[SubClass2],"Not Found")</f>
        <v>Administration</v>
      </c>
      <c r="J14589" t="str">
        <f>_xlfn.XLOOKUP(tbl_GL[[#This Row],[Account_key]],tbl_COA[Account_key],tbl_COA[SubAccount],,0)</f>
        <v>Other Expenses</v>
      </c>
      <c r="K14589">
        <f>YEAR(tbl_GL[[#This Row],[Date]])</f>
        <v>2019</v>
      </c>
    </row>
    <row r="14590" spans="1:11" x14ac:dyDescent="0.35">
      <c r="A14590">
        <v>803.2</v>
      </c>
      <c r="B14590" s="24">
        <v>43554</v>
      </c>
      <c r="C14590">
        <v>6</v>
      </c>
      <c r="D14590" s="13">
        <v>120</v>
      </c>
      <c r="E14590" s="13" t="s">
        <v>97</v>
      </c>
      <c r="F14590" s="17">
        <v>2199</v>
      </c>
      <c r="G14590" t="str">
        <f>_xlfn.XLOOKUP(tbl_GL[[#This Row],[Account_key]],tbl_COA[Account_key],tbl_COA[Class],"Not Found")</f>
        <v>Liabilities and Owners Equity</v>
      </c>
      <c r="H14590" t="str">
        <f>_xlfn.XLOOKUP(tbl_GL[[#This Row],[Account_key]],tbl_COA[Account_key],tbl_COA[SubClass],"Not Found")</f>
        <v>Liabilities</v>
      </c>
      <c r="I14590" t="str">
        <f>_xlfn.XLOOKUP(tbl_GL[[#This Row],[Account_key]],tbl_COA[Account_key],tbl_COA[SubClass2],"Not Found")</f>
        <v>Current Liabilities</v>
      </c>
      <c r="J14590" t="str">
        <f>_xlfn.XLOOKUP(tbl_GL[[#This Row],[Account_key]],tbl_COA[Account_key],tbl_COA[SubAccount],,0)</f>
        <v>Accrued Expenses</v>
      </c>
      <c r="K14590">
        <f>YEAR(tbl_GL[[#This Row],[Date]])</f>
        <v>2019</v>
      </c>
    </row>
    <row r="14591" spans="1:11" x14ac:dyDescent="0.35">
      <c r="A14591">
        <v>804.1</v>
      </c>
      <c r="B14591" s="24">
        <v>43555</v>
      </c>
      <c r="C14591">
        <v>6</v>
      </c>
      <c r="D14591" s="13">
        <v>10</v>
      </c>
      <c r="E14591" s="13" t="s">
        <v>110</v>
      </c>
      <c r="F14591" s="17">
        <v>69</v>
      </c>
      <c r="G14591" t="str">
        <f>_xlfn.XLOOKUP(tbl_GL[[#This Row],[Account_key]],tbl_COA[Account_key],tbl_COA[Class],"Not Found")</f>
        <v>Assets</v>
      </c>
      <c r="H14591" t="str">
        <f>_xlfn.XLOOKUP(tbl_GL[[#This Row],[Account_key]],tbl_COA[Account_key],tbl_COA[SubClass],"Not Found")</f>
        <v>Assets</v>
      </c>
      <c r="I14591" t="str">
        <f>_xlfn.XLOOKUP(tbl_GL[[#This Row],[Account_key]],tbl_COA[Account_key],tbl_COA[SubClass2],"Not Found")</f>
        <v>Current Assets</v>
      </c>
      <c r="J14591" t="str">
        <f>_xlfn.XLOOKUP(tbl_GL[[#This Row],[Account_key]],tbl_COA[Account_key],tbl_COA[SubAccount],,0)</f>
        <v>Cash at Bank</v>
      </c>
      <c r="K14591">
        <f>YEAR(tbl_GL[[#This Row],[Date]])</f>
        <v>2019</v>
      </c>
    </row>
    <row r="14592" spans="1:11" x14ac:dyDescent="0.35">
      <c r="A14592">
        <v>804.2</v>
      </c>
      <c r="B14592" s="24">
        <v>43555</v>
      </c>
      <c r="C14592">
        <v>6</v>
      </c>
      <c r="D14592" s="13">
        <v>430</v>
      </c>
      <c r="E14592" s="13" t="s">
        <v>110</v>
      </c>
      <c r="F14592" s="17">
        <v>69</v>
      </c>
      <c r="G14592" t="str">
        <f>_xlfn.XLOOKUP(tbl_GL[[#This Row],[Account_key]],tbl_COA[Account_key],tbl_COA[Class],"Not Found")</f>
        <v>Non-operating</v>
      </c>
      <c r="H14592" t="str">
        <f>_xlfn.XLOOKUP(tbl_GL[[#This Row],[Account_key]],tbl_COA[Account_key],tbl_COA[SubClass],"Not Found")</f>
        <v>Exchange Loss/Gain</v>
      </c>
      <c r="I14592" t="str">
        <f>_xlfn.XLOOKUP(tbl_GL[[#This Row],[Account_key]],tbl_COA[Account_key],tbl_COA[SubClass2],"Not Found")</f>
        <v>Exchange Loss/Gain</v>
      </c>
      <c r="J14592" t="str">
        <f>_xlfn.XLOOKUP(tbl_GL[[#This Row],[Account_key]],tbl_COA[Account_key],tbl_COA[SubAccount],,0)</f>
        <v>Exchange Loss/Gain</v>
      </c>
      <c r="K14592">
        <f>YEAR(tbl_GL[[#This Row],[Date]])</f>
        <v>2019</v>
      </c>
    </row>
    <row r="14593" spans="1:11" x14ac:dyDescent="0.35">
      <c r="A14593">
        <v>805.1</v>
      </c>
      <c r="B14593" s="24">
        <v>43555</v>
      </c>
      <c r="C14593">
        <v>6</v>
      </c>
      <c r="D14593" s="13">
        <v>400</v>
      </c>
      <c r="E14593" s="13" t="s">
        <v>104</v>
      </c>
      <c r="F14593" s="17">
        <v>-125</v>
      </c>
      <c r="G14593" t="str">
        <f>_xlfn.XLOOKUP(tbl_GL[[#This Row],[Account_key]],tbl_COA[Account_key],tbl_COA[Class],"Not Found")</f>
        <v>Operating account</v>
      </c>
      <c r="H14593" t="str">
        <f>_xlfn.XLOOKUP(tbl_GL[[#This Row],[Account_key]],tbl_COA[Account_key],tbl_COA[SubClass],"Not Found")</f>
        <v>Depreciation &amp; Amortization</v>
      </c>
      <c r="I14593" t="str">
        <f>_xlfn.XLOOKUP(tbl_GL[[#This Row],[Account_key]],tbl_COA[Account_key],tbl_COA[SubClass2],"Not Found")</f>
        <v>Amortization</v>
      </c>
      <c r="J14593" t="str">
        <f>_xlfn.XLOOKUP(tbl_GL[[#This Row],[Account_key]],tbl_COA[Account_key],tbl_COA[SubAccount],,0)</f>
        <v>Amortization of Intangible Assets</v>
      </c>
      <c r="K14593">
        <f>YEAR(tbl_GL[[#This Row],[Date]])</f>
        <v>2019</v>
      </c>
    </row>
    <row r="14594" spans="1:11" x14ac:dyDescent="0.35">
      <c r="A14594">
        <v>805.2</v>
      </c>
      <c r="B14594" s="24">
        <v>43555</v>
      </c>
      <c r="C14594">
        <v>6</v>
      </c>
      <c r="D14594" s="13">
        <v>100</v>
      </c>
      <c r="E14594" s="13" t="s">
        <v>104</v>
      </c>
      <c r="F14594" s="17">
        <v>-125</v>
      </c>
      <c r="G14594" t="str">
        <f>_xlfn.XLOOKUP(tbl_GL[[#This Row],[Account_key]],tbl_COA[Account_key],tbl_COA[Class],"Not Found")</f>
        <v>Assets</v>
      </c>
      <c r="H14594" t="str">
        <f>_xlfn.XLOOKUP(tbl_GL[[#This Row],[Account_key]],tbl_COA[Account_key],tbl_COA[SubClass],"Not Found")</f>
        <v>Assets</v>
      </c>
      <c r="I14594" t="str">
        <f>_xlfn.XLOOKUP(tbl_GL[[#This Row],[Account_key]],tbl_COA[Account_key],tbl_COA[SubClass2],"Not Found")</f>
        <v>Non-Current Assets</v>
      </c>
      <c r="J14594" t="str">
        <f>_xlfn.XLOOKUP(tbl_GL[[#This Row],[Account_key]],tbl_COA[Account_key],tbl_COA[SubAccount],,0)</f>
        <v>Patents and trademarks</v>
      </c>
      <c r="K14594">
        <f>YEAR(tbl_GL[[#This Row],[Date]])</f>
        <v>2019</v>
      </c>
    </row>
    <row r="14595" spans="1:11" x14ac:dyDescent="0.35">
      <c r="A14595">
        <v>806.1</v>
      </c>
      <c r="B14595" s="24">
        <v>43555</v>
      </c>
      <c r="C14595">
        <v>6</v>
      </c>
      <c r="D14595" s="13">
        <v>440</v>
      </c>
      <c r="E14595" s="13" t="s">
        <v>112</v>
      </c>
      <c r="F14595" s="17">
        <v>-195</v>
      </c>
      <c r="G14595" t="str">
        <f>_xlfn.XLOOKUP(tbl_GL[[#This Row],[Account_key]],tbl_COA[Account_key],tbl_COA[Class],"Not Found")</f>
        <v>Interest &amp; Tax</v>
      </c>
      <c r="H14595" t="str">
        <f>_xlfn.XLOOKUP(tbl_GL[[#This Row],[Account_key]],tbl_COA[Account_key],tbl_COA[SubClass],"Not Found")</f>
        <v>Interest Expense</v>
      </c>
      <c r="I14595" t="str">
        <f>_xlfn.XLOOKUP(tbl_GL[[#This Row],[Account_key]],tbl_COA[Account_key],tbl_COA[SubClass2],"Not Found")</f>
        <v>Interest Expense</v>
      </c>
      <c r="J14595" t="str">
        <f>_xlfn.XLOOKUP(tbl_GL[[#This Row],[Account_key]],tbl_COA[Account_key],tbl_COA[SubAccount],,0)</f>
        <v>Interest Expense</v>
      </c>
      <c r="K14595">
        <f>YEAR(tbl_GL[[#This Row],[Date]])</f>
        <v>2019</v>
      </c>
    </row>
    <row r="14596" spans="1:11" x14ac:dyDescent="0.35">
      <c r="A14596">
        <v>806.2</v>
      </c>
      <c r="B14596" s="24">
        <v>43555</v>
      </c>
      <c r="C14596">
        <v>6</v>
      </c>
      <c r="D14596" s="13">
        <v>121</v>
      </c>
      <c r="E14596" s="13" t="s">
        <v>112</v>
      </c>
      <c r="F14596" s="17">
        <v>195</v>
      </c>
      <c r="G14596" t="str">
        <f>_xlfn.XLOOKUP(tbl_GL[[#This Row],[Account_key]],tbl_COA[Account_key],tbl_COA[Class],"Not Found")</f>
        <v>Liabilities and Owners Equity</v>
      </c>
      <c r="H14596" t="str">
        <f>_xlfn.XLOOKUP(tbl_GL[[#This Row],[Account_key]],tbl_COA[Account_key],tbl_COA[SubClass],"Not Found")</f>
        <v>Liabilities</v>
      </c>
      <c r="I14596" t="str">
        <f>_xlfn.XLOOKUP(tbl_GL[[#This Row],[Account_key]],tbl_COA[Account_key],tbl_COA[SubClass2],"Not Found")</f>
        <v>Current Liabilities</v>
      </c>
      <c r="J14596" t="str">
        <f>_xlfn.XLOOKUP(tbl_GL[[#This Row],[Account_key]],tbl_COA[Account_key],tbl_COA[SubAccount],,0)</f>
        <v>Interest Payable</v>
      </c>
      <c r="K14596">
        <f>YEAR(tbl_GL[[#This Row],[Date]])</f>
        <v>2019</v>
      </c>
    </row>
    <row r="14597" spans="1:11" x14ac:dyDescent="0.35">
      <c r="A14597">
        <v>807.1</v>
      </c>
      <c r="B14597" s="24">
        <v>43555</v>
      </c>
      <c r="C14597">
        <v>6</v>
      </c>
      <c r="D14597" s="13">
        <v>10</v>
      </c>
      <c r="E14597" s="13" t="s">
        <v>113</v>
      </c>
      <c r="F14597" s="17">
        <v>200</v>
      </c>
      <c r="G14597" t="str">
        <f>_xlfn.XLOOKUP(tbl_GL[[#This Row],[Account_key]],tbl_COA[Account_key],tbl_COA[Class],"Not Found")</f>
        <v>Assets</v>
      </c>
      <c r="H14597" t="str">
        <f>_xlfn.XLOOKUP(tbl_GL[[#This Row],[Account_key]],tbl_COA[Account_key],tbl_COA[SubClass],"Not Found")</f>
        <v>Assets</v>
      </c>
      <c r="I14597" t="str">
        <f>_xlfn.XLOOKUP(tbl_GL[[#This Row],[Account_key]],tbl_COA[Account_key],tbl_COA[SubClass2],"Not Found")</f>
        <v>Current Assets</v>
      </c>
      <c r="J14597" t="str">
        <f>_xlfn.XLOOKUP(tbl_GL[[#This Row],[Account_key]],tbl_COA[Account_key],tbl_COA[SubAccount],,0)</f>
        <v>Cash at Bank</v>
      </c>
      <c r="K14597">
        <f>YEAR(tbl_GL[[#This Row],[Date]])</f>
        <v>2019</v>
      </c>
    </row>
    <row r="14598" spans="1:11" x14ac:dyDescent="0.35">
      <c r="A14598">
        <v>807.2</v>
      </c>
      <c r="B14598" s="24">
        <v>43555</v>
      </c>
      <c r="C14598">
        <v>6</v>
      </c>
      <c r="D14598" s="13">
        <v>410</v>
      </c>
      <c r="E14598" s="13" t="s">
        <v>113</v>
      </c>
      <c r="F14598" s="17">
        <v>200</v>
      </c>
      <c r="G14598" t="str">
        <f>_xlfn.XLOOKUP(tbl_GL[[#This Row],[Account_key]],tbl_COA[Account_key],tbl_COA[Class],"Not Found")</f>
        <v>Non-operating</v>
      </c>
      <c r="H14598" t="str">
        <f>_xlfn.XLOOKUP(tbl_GL[[#This Row],[Account_key]],tbl_COA[Account_key],tbl_COA[SubClass],"Not Found")</f>
        <v>Interest Income</v>
      </c>
      <c r="I14598" t="str">
        <f>_xlfn.XLOOKUP(tbl_GL[[#This Row],[Account_key]],tbl_COA[Account_key],tbl_COA[SubClass2],"Not Found")</f>
        <v>Interest Income</v>
      </c>
      <c r="J14598" t="str">
        <f>_xlfn.XLOOKUP(tbl_GL[[#This Row],[Account_key]],tbl_COA[Account_key],tbl_COA[SubAccount],,0)</f>
        <v>Interest Income</v>
      </c>
      <c r="K14598">
        <f>YEAR(tbl_GL[[#This Row],[Date]])</f>
        <v>2019</v>
      </c>
    </row>
    <row r="14599" spans="1:11" x14ac:dyDescent="0.35">
      <c r="A14599">
        <v>808.1</v>
      </c>
      <c r="B14599" s="24">
        <v>43555</v>
      </c>
      <c r="C14599">
        <v>6</v>
      </c>
      <c r="D14599" s="13">
        <v>450</v>
      </c>
      <c r="E14599" s="23" t="s">
        <v>108</v>
      </c>
      <c r="F14599" s="17">
        <v>865</v>
      </c>
      <c r="G14599" t="str">
        <f>_xlfn.XLOOKUP(tbl_GL[[#This Row],[Account_key]],tbl_COA[Account_key],tbl_COA[Class],"Not Found")</f>
        <v>Interest &amp; Tax</v>
      </c>
      <c r="H14599" t="str">
        <f>_xlfn.XLOOKUP(tbl_GL[[#This Row],[Account_key]],tbl_COA[Account_key],tbl_COA[SubClass],"Not Found")</f>
        <v>Taxation</v>
      </c>
      <c r="I14599" t="str">
        <f>_xlfn.XLOOKUP(tbl_GL[[#This Row],[Account_key]],tbl_COA[Account_key],tbl_COA[SubClass2],"Not Found")</f>
        <v>Taxation</v>
      </c>
      <c r="J14599" t="str">
        <f>_xlfn.XLOOKUP(tbl_GL[[#This Row],[Account_key]],tbl_COA[Account_key],tbl_COA[SubAccount],,0)</f>
        <v>Taxation</v>
      </c>
      <c r="K14599">
        <f>YEAR(tbl_GL[[#This Row],[Date]])</f>
        <v>2019</v>
      </c>
    </row>
    <row r="14600" spans="1:11" x14ac:dyDescent="0.35">
      <c r="A14600">
        <v>808.2</v>
      </c>
      <c r="B14600" s="24">
        <v>43555</v>
      </c>
      <c r="C14600">
        <v>6</v>
      </c>
      <c r="D14600" s="13">
        <v>122</v>
      </c>
      <c r="E14600" s="23" t="s">
        <v>108</v>
      </c>
      <c r="F14600" s="17">
        <v>-865</v>
      </c>
      <c r="G14600" t="str">
        <f>_xlfn.XLOOKUP(tbl_GL[[#This Row],[Account_key]],tbl_COA[Account_key],tbl_COA[Class],"Not Found")</f>
        <v>Liabilities and Owners Equity</v>
      </c>
      <c r="H14600" t="str">
        <f>_xlfn.XLOOKUP(tbl_GL[[#This Row],[Account_key]],tbl_COA[Account_key],tbl_COA[SubClass],"Not Found")</f>
        <v>Liabilities</v>
      </c>
      <c r="I14600" t="str">
        <f>_xlfn.XLOOKUP(tbl_GL[[#This Row],[Account_key]],tbl_COA[Account_key],tbl_COA[SubClass2],"Not Found")</f>
        <v>Current Liabilities</v>
      </c>
      <c r="J14600" t="str">
        <f>_xlfn.XLOOKUP(tbl_GL[[#This Row],[Account_key]],tbl_COA[Account_key],tbl_COA[SubAccount],,0)</f>
        <v>Tax payable</v>
      </c>
      <c r="K14600">
        <f>YEAR(tbl_GL[[#This Row],[Date]])</f>
        <v>2019</v>
      </c>
    </row>
    <row r="14601" spans="1:11" x14ac:dyDescent="0.35">
      <c r="A14601">
        <v>809.1</v>
      </c>
      <c r="B14601" s="24">
        <v>43555</v>
      </c>
      <c r="C14601">
        <v>6</v>
      </c>
      <c r="D14601" s="13">
        <v>240</v>
      </c>
      <c r="E14601" s="13" t="s">
        <v>56</v>
      </c>
      <c r="F14601" s="17">
        <v>-2813</v>
      </c>
      <c r="G14601" t="str">
        <f>_xlfn.XLOOKUP(tbl_GL[[#This Row],[Account_key]],tbl_COA[Account_key],tbl_COA[Class],"Not Found")</f>
        <v>Operating account</v>
      </c>
      <c r="H14601" t="str">
        <f>_xlfn.XLOOKUP(tbl_GL[[#This Row],[Account_key]],tbl_COA[Account_key],tbl_COA[SubClass],"Not Found")</f>
        <v>Operating Expenses</v>
      </c>
      <c r="I14601" t="str">
        <f>_xlfn.XLOOKUP(tbl_GL[[#This Row],[Account_key]],tbl_COA[Account_key],tbl_COA[SubClass2],"Not Found")</f>
        <v>Sales &amp; Distribution</v>
      </c>
      <c r="J14601" t="str">
        <f>_xlfn.XLOOKUP(tbl_GL[[#This Row],[Account_key]],tbl_COA[Account_key],tbl_COA[SubAccount],,0)</f>
        <v>Salaries</v>
      </c>
      <c r="K14601">
        <f>YEAR(tbl_GL[[#This Row],[Date]])</f>
        <v>2019</v>
      </c>
    </row>
    <row r="14602" spans="1:11" x14ac:dyDescent="0.35">
      <c r="A14602">
        <v>809.2</v>
      </c>
      <c r="B14602" s="24">
        <v>43555</v>
      </c>
      <c r="C14602">
        <v>6</v>
      </c>
      <c r="D14602" s="13">
        <v>10</v>
      </c>
      <c r="E14602" s="13" t="s">
        <v>56</v>
      </c>
      <c r="F14602" s="17">
        <v>-2813</v>
      </c>
      <c r="G14602" t="str">
        <f>_xlfn.XLOOKUP(tbl_GL[[#This Row],[Account_key]],tbl_COA[Account_key],tbl_COA[Class],"Not Found")</f>
        <v>Assets</v>
      </c>
      <c r="H14602" t="str">
        <f>_xlfn.XLOOKUP(tbl_GL[[#This Row],[Account_key]],tbl_COA[Account_key],tbl_COA[SubClass],"Not Found")</f>
        <v>Assets</v>
      </c>
      <c r="I14602" t="str">
        <f>_xlfn.XLOOKUP(tbl_GL[[#This Row],[Account_key]],tbl_COA[Account_key],tbl_COA[SubClass2],"Not Found")</f>
        <v>Current Assets</v>
      </c>
      <c r="J14602" t="str">
        <f>_xlfn.XLOOKUP(tbl_GL[[#This Row],[Account_key]],tbl_COA[Account_key],tbl_COA[SubAccount],,0)</f>
        <v>Cash at Bank</v>
      </c>
      <c r="K14602">
        <f>YEAR(tbl_GL[[#This Row],[Date]])</f>
        <v>2019</v>
      </c>
    </row>
    <row r="14603" spans="1:11" x14ac:dyDescent="0.35">
      <c r="A14603">
        <v>810.1</v>
      </c>
      <c r="B14603" s="24">
        <v>43555</v>
      </c>
      <c r="C14603">
        <v>6</v>
      </c>
      <c r="D14603" s="13">
        <v>380</v>
      </c>
      <c r="E14603" s="13" t="s">
        <v>101</v>
      </c>
      <c r="F14603" s="17">
        <v>-4900</v>
      </c>
      <c r="G14603" t="str">
        <f>_xlfn.XLOOKUP(tbl_GL[[#This Row],[Account_key]],tbl_COA[Account_key],tbl_COA[Class],"Not Found")</f>
        <v>Operating account</v>
      </c>
      <c r="H14603" t="str">
        <f>_xlfn.XLOOKUP(tbl_GL[[#This Row],[Account_key]],tbl_COA[Account_key],tbl_COA[SubClass],"Not Found")</f>
        <v>Depreciation &amp; Amortization</v>
      </c>
      <c r="I14603" t="str">
        <f>_xlfn.XLOOKUP(tbl_GL[[#This Row],[Account_key]],tbl_COA[Account_key],tbl_COA[SubClass2],"Not Found")</f>
        <v>Depreciation</v>
      </c>
      <c r="J14603" t="str">
        <f>_xlfn.XLOOKUP(tbl_GL[[#This Row],[Account_key]],tbl_COA[Account_key],tbl_COA[SubAccount],,0)</f>
        <v>Equipment</v>
      </c>
      <c r="K14603">
        <f>YEAR(tbl_GL[[#This Row],[Date]])</f>
        <v>2019</v>
      </c>
    </row>
    <row r="14604" spans="1:11" x14ac:dyDescent="0.35">
      <c r="A14604">
        <v>810.2</v>
      </c>
      <c r="B14604" s="24">
        <v>43555</v>
      </c>
      <c r="C14604">
        <v>6</v>
      </c>
      <c r="D14604" s="13">
        <v>90</v>
      </c>
      <c r="E14604" s="13" t="s">
        <v>101</v>
      </c>
      <c r="F14604" s="17">
        <v>-4900</v>
      </c>
      <c r="G14604" t="str">
        <f>_xlfn.XLOOKUP(tbl_GL[[#This Row],[Account_key]],tbl_COA[Account_key],tbl_COA[Class],"Not Found")</f>
        <v>Assets</v>
      </c>
      <c r="H14604" t="str">
        <f>_xlfn.XLOOKUP(tbl_GL[[#This Row],[Account_key]],tbl_COA[Account_key],tbl_COA[SubClass],"Not Found")</f>
        <v>Assets</v>
      </c>
      <c r="I14604" t="str">
        <f>_xlfn.XLOOKUP(tbl_GL[[#This Row],[Account_key]],tbl_COA[Account_key],tbl_COA[SubClass2],"Not Found")</f>
        <v>Non-Current Assets</v>
      </c>
      <c r="J14604" t="str">
        <f>_xlfn.XLOOKUP(tbl_GL[[#This Row],[Account_key]],tbl_COA[Account_key],tbl_COA[SubAccount],,0)</f>
        <v>Office Furniture &amp; Equipment</v>
      </c>
      <c r="K14604">
        <f>YEAR(tbl_GL[[#This Row],[Date]])</f>
        <v>2019</v>
      </c>
    </row>
    <row r="14605" spans="1:11" x14ac:dyDescent="0.35">
      <c r="A14605">
        <v>812.1</v>
      </c>
      <c r="B14605" s="24">
        <v>43556</v>
      </c>
      <c r="C14605">
        <v>6</v>
      </c>
      <c r="D14605" s="13">
        <v>230</v>
      </c>
      <c r="E14605" s="13" t="s">
        <v>4</v>
      </c>
      <c r="F14605" s="17">
        <v>-822</v>
      </c>
      <c r="G14605" t="str">
        <f>_xlfn.XLOOKUP(tbl_GL[[#This Row],[Account_key]],tbl_COA[Account_key],tbl_COA[Class],"Not Found")</f>
        <v>Trading account</v>
      </c>
      <c r="H14605" t="str">
        <f>_xlfn.XLOOKUP(tbl_GL[[#This Row],[Account_key]],tbl_COA[Account_key],tbl_COA[SubClass],"Not Found")</f>
        <v>Cost of Sales</v>
      </c>
      <c r="I14605" t="str">
        <f>_xlfn.XLOOKUP(tbl_GL[[#This Row],[Account_key]],tbl_COA[Account_key],tbl_COA[SubClass2],"Not Found")</f>
        <v>Cost of Sales</v>
      </c>
      <c r="J14605" t="str">
        <f>_xlfn.XLOOKUP(tbl_GL[[#This Row],[Account_key]],tbl_COA[Account_key],tbl_COA[SubAccount],,0)</f>
        <v>Cost of Sales</v>
      </c>
      <c r="K14605">
        <f>YEAR(tbl_GL[[#This Row],[Date]])</f>
        <v>2019</v>
      </c>
    </row>
    <row r="14606" spans="1:11" x14ac:dyDescent="0.35">
      <c r="A14606">
        <v>812.2</v>
      </c>
      <c r="B14606" s="24">
        <v>43556</v>
      </c>
      <c r="C14606">
        <v>6</v>
      </c>
      <c r="D14606" s="13">
        <v>60</v>
      </c>
      <c r="E14606" s="13" t="s">
        <v>4</v>
      </c>
      <c r="F14606" s="17">
        <v>-822</v>
      </c>
      <c r="G14606" t="str">
        <f>_xlfn.XLOOKUP(tbl_GL[[#This Row],[Account_key]],tbl_COA[Account_key],tbl_COA[Class],"Not Found")</f>
        <v>Assets</v>
      </c>
      <c r="H14606" t="str">
        <f>_xlfn.XLOOKUP(tbl_GL[[#This Row],[Account_key]],tbl_COA[Account_key],tbl_COA[SubClass],"Not Found")</f>
        <v>Assets</v>
      </c>
      <c r="I14606" t="str">
        <f>_xlfn.XLOOKUP(tbl_GL[[#This Row],[Account_key]],tbl_COA[Account_key],tbl_COA[SubClass2],"Not Found")</f>
        <v>Current Assets</v>
      </c>
      <c r="J14606" t="str">
        <f>_xlfn.XLOOKUP(tbl_GL[[#This Row],[Account_key]],tbl_COA[Account_key],tbl_COA[SubAccount],,0)</f>
        <v>Inventory</v>
      </c>
      <c r="K14606">
        <f>YEAR(tbl_GL[[#This Row],[Date]])</f>
        <v>2019</v>
      </c>
    </row>
    <row r="14607" spans="1:11" x14ac:dyDescent="0.35">
      <c r="A14607">
        <v>813.1</v>
      </c>
      <c r="B14607" s="24">
        <v>43556</v>
      </c>
      <c r="C14607">
        <v>6</v>
      </c>
      <c r="D14607" s="13">
        <v>210</v>
      </c>
      <c r="E14607" s="13" t="s">
        <v>8</v>
      </c>
      <c r="F14607" s="17">
        <v>1681</v>
      </c>
      <c r="G14607" t="str">
        <f>_xlfn.XLOOKUP(tbl_GL[[#This Row],[Account_key]],tbl_COA[Account_key],tbl_COA[Class],"Not Found")</f>
        <v>Trading account</v>
      </c>
      <c r="H14607" t="str">
        <f>_xlfn.XLOOKUP(tbl_GL[[#This Row],[Account_key]],tbl_COA[Account_key],tbl_COA[SubClass],"Not Found")</f>
        <v>Sales</v>
      </c>
      <c r="I14607" t="str">
        <f>_xlfn.XLOOKUP(tbl_GL[[#This Row],[Account_key]],tbl_COA[Account_key],tbl_COA[SubClass2],"Not Found")</f>
        <v>Sales</v>
      </c>
      <c r="J14607" t="str">
        <f>_xlfn.XLOOKUP(tbl_GL[[#This Row],[Account_key]],tbl_COA[Account_key],tbl_COA[SubAccount],,0)</f>
        <v>Sales</v>
      </c>
      <c r="K14607">
        <f>YEAR(tbl_GL[[#This Row],[Date]])</f>
        <v>2019</v>
      </c>
    </row>
    <row r="14608" spans="1:11" x14ac:dyDescent="0.35">
      <c r="A14608">
        <v>813.2</v>
      </c>
      <c r="B14608" s="24">
        <v>43556</v>
      </c>
      <c r="C14608">
        <v>6</v>
      </c>
      <c r="D14608" s="13">
        <v>30</v>
      </c>
      <c r="E14608" s="13" t="s">
        <v>8</v>
      </c>
      <c r="F14608" s="17">
        <v>1681</v>
      </c>
      <c r="G14608" t="str">
        <f>_xlfn.XLOOKUP(tbl_GL[[#This Row],[Account_key]],tbl_COA[Account_key],tbl_COA[Class],"Not Found")</f>
        <v>Assets</v>
      </c>
      <c r="H14608" t="str">
        <f>_xlfn.XLOOKUP(tbl_GL[[#This Row],[Account_key]],tbl_COA[Account_key],tbl_COA[SubClass],"Not Found")</f>
        <v>Assets</v>
      </c>
      <c r="I14608" t="str">
        <f>_xlfn.XLOOKUP(tbl_GL[[#This Row],[Account_key]],tbl_COA[Account_key],tbl_COA[SubClass2],"Not Found")</f>
        <v>Current Assets</v>
      </c>
      <c r="J14608" t="str">
        <f>_xlfn.XLOOKUP(tbl_GL[[#This Row],[Account_key]],tbl_COA[Account_key],tbl_COA[SubAccount],,0)</f>
        <v>Trade Receivables</v>
      </c>
      <c r="K14608">
        <f>YEAR(tbl_GL[[#This Row],[Date]])</f>
        <v>2019</v>
      </c>
    </row>
    <row r="14609" spans="1:11" x14ac:dyDescent="0.35">
      <c r="A14609">
        <v>814.1</v>
      </c>
      <c r="B14609" s="24">
        <v>43556</v>
      </c>
      <c r="C14609">
        <v>6</v>
      </c>
      <c r="D14609" s="13">
        <v>30</v>
      </c>
      <c r="E14609" s="13" t="s">
        <v>80</v>
      </c>
      <c r="F14609" s="17">
        <v>-10291</v>
      </c>
      <c r="G14609" t="str">
        <f>_xlfn.XLOOKUP(tbl_GL[[#This Row],[Account_key]],tbl_COA[Account_key],tbl_COA[Class],"Not Found")</f>
        <v>Assets</v>
      </c>
      <c r="H14609" t="str">
        <f>_xlfn.XLOOKUP(tbl_GL[[#This Row],[Account_key]],tbl_COA[Account_key],tbl_COA[SubClass],"Not Found")</f>
        <v>Assets</v>
      </c>
      <c r="I14609" t="str">
        <f>_xlfn.XLOOKUP(tbl_GL[[#This Row],[Account_key]],tbl_COA[Account_key],tbl_COA[SubClass2],"Not Found")</f>
        <v>Current Assets</v>
      </c>
      <c r="J14609" t="str">
        <f>_xlfn.XLOOKUP(tbl_GL[[#This Row],[Account_key]],tbl_COA[Account_key],tbl_COA[SubAccount],,0)</f>
        <v>Trade Receivables</v>
      </c>
      <c r="K14609">
        <f>YEAR(tbl_GL[[#This Row],[Date]])</f>
        <v>2019</v>
      </c>
    </row>
    <row r="14610" spans="1:11" x14ac:dyDescent="0.35">
      <c r="A14610">
        <v>814.2</v>
      </c>
      <c r="B14610" s="24">
        <v>43556</v>
      </c>
      <c r="C14610">
        <v>6</v>
      </c>
      <c r="D14610" s="13">
        <v>10</v>
      </c>
      <c r="E14610" s="13" t="s">
        <v>80</v>
      </c>
      <c r="F14610" s="17">
        <v>10291</v>
      </c>
      <c r="G14610" t="str">
        <f>_xlfn.XLOOKUP(tbl_GL[[#This Row],[Account_key]],tbl_COA[Account_key],tbl_COA[Class],"Not Found")</f>
        <v>Assets</v>
      </c>
      <c r="H14610" t="str">
        <f>_xlfn.XLOOKUP(tbl_GL[[#This Row],[Account_key]],tbl_COA[Account_key],tbl_COA[SubClass],"Not Found")</f>
        <v>Assets</v>
      </c>
      <c r="I14610" t="str">
        <f>_xlfn.XLOOKUP(tbl_GL[[#This Row],[Account_key]],tbl_COA[Account_key],tbl_COA[SubClass2],"Not Found")</f>
        <v>Current Assets</v>
      </c>
      <c r="J14610" t="str">
        <f>_xlfn.XLOOKUP(tbl_GL[[#This Row],[Account_key]],tbl_COA[Account_key],tbl_COA[SubAccount],,0)</f>
        <v>Cash at Bank</v>
      </c>
      <c r="K14610">
        <f>YEAR(tbl_GL[[#This Row],[Date]])</f>
        <v>2019</v>
      </c>
    </row>
    <row r="14611" spans="1:11" x14ac:dyDescent="0.35">
      <c r="A14611">
        <v>815.1</v>
      </c>
      <c r="B14611" s="24">
        <v>43556</v>
      </c>
      <c r="C14611">
        <v>6</v>
      </c>
      <c r="D14611" s="13">
        <v>60</v>
      </c>
      <c r="E14611" s="13" t="s">
        <v>84</v>
      </c>
      <c r="F14611" s="17">
        <v>23400</v>
      </c>
      <c r="G14611" t="str">
        <f>_xlfn.XLOOKUP(tbl_GL[[#This Row],[Account_key]],tbl_COA[Account_key],tbl_COA[Class],"Not Found")</f>
        <v>Assets</v>
      </c>
      <c r="H14611" t="str">
        <f>_xlfn.XLOOKUP(tbl_GL[[#This Row],[Account_key]],tbl_COA[Account_key],tbl_COA[SubClass],"Not Found")</f>
        <v>Assets</v>
      </c>
      <c r="I14611" t="str">
        <f>_xlfn.XLOOKUP(tbl_GL[[#This Row],[Account_key]],tbl_COA[Account_key],tbl_COA[SubClass2],"Not Found")</f>
        <v>Current Assets</v>
      </c>
      <c r="J14611" t="str">
        <f>_xlfn.XLOOKUP(tbl_GL[[#This Row],[Account_key]],tbl_COA[Account_key],tbl_COA[SubAccount],,0)</f>
        <v>Inventory</v>
      </c>
      <c r="K14611">
        <f>YEAR(tbl_GL[[#This Row],[Date]])</f>
        <v>2019</v>
      </c>
    </row>
    <row r="14612" spans="1:11" x14ac:dyDescent="0.35">
      <c r="A14612">
        <v>815.2</v>
      </c>
      <c r="B14612" s="24">
        <v>43556</v>
      </c>
      <c r="C14612">
        <v>6</v>
      </c>
      <c r="D14612" s="13">
        <v>110</v>
      </c>
      <c r="E14612" s="13" t="s">
        <v>84</v>
      </c>
      <c r="F14612" s="17">
        <v>23400</v>
      </c>
      <c r="G14612" t="str">
        <f>_xlfn.XLOOKUP(tbl_GL[[#This Row],[Account_key]],tbl_COA[Account_key],tbl_COA[Class],"Not Found")</f>
        <v>Liabilities and Owners Equity</v>
      </c>
      <c r="H14612" t="str">
        <f>_xlfn.XLOOKUP(tbl_GL[[#This Row],[Account_key]],tbl_COA[Account_key],tbl_COA[SubClass],"Not Found")</f>
        <v>Liabilities</v>
      </c>
      <c r="I14612" t="str">
        <f>_xlfn.XLOOKUP(tbl_GL[[#This Row],[Account_key]],tbl_COA[Account_key],tbl_COA[SubClass2],"Not Found")</f>
        <v>Current Liabilities</v>
      </c>
      <c r="J14612" t="str">
        <f>_xlfn.XLOOKUP(tbl_GL[[#This Row],[Account_key]],tbl_COA[Account_key],tbl_COA[SubAccount],,0)</f>
        <v>Trade Payables</v>
      </c>
      <c r="K14612">
        <f>YEAR(tbl_GL[[#This Row],[Date]])</f>
        <v>2019</v>
      </c>
    </row>
    <row r="14613" spans="1:11" x14ac:dyDescent="0.35">
      <c r="A14613">
        <v>816.1</v>
      </c>
      <c r="B14613" s="24">
        <v>43557</v>
      </c>
      <c r="C14613">
        <v>6</v>
      </c>
      <c r="D14613" s="13">
        <v>10</v>
      </c>
      <c r="E14613" s="13" t="s">
        <v>98</v>
      </c>
      <c r="F14613" s="17">
        <v>-1655</v>
      </c>
      <c r="G14613" t="str">
        <f>_xlfn.XLOOKUP(tbl_GL[[#This Row],[Account_key]],tbl_COA[Account_key],tbl_COA[Class],"Not Found")</f>
        <v>Assets</v>
      </c>
      <c r="H14613" t="str">
        <f>_xlfn.XLOOKUP(tbl_GL[[#This Row],[Account_key]],tbl_COA[Account_key],tbl_COA[SubClass],"Not Found")</f>
        <v>Assets</v>
      </c>
      <c r="I14613" t="str">
        <f>_xlfn.XLOOKUP(tbl_GL[[#This Row],[Account_key]],tbl_COA[Account_key],tbl_COA[SubClass2],"Not Found")</f>
        <v>Current Assets</v>
      </c>
      <c r="J14613" t="str">
        <f>_xlfn.XLOOKUP(tbl_GL[[#This Row],[Account_key]],tbl_COA[Account_key],tbl_COA[SubAccount],,0)</f>
        <v>Cash at Bank</v>
      </c>
      <c r="K14613">
        <f>YEAR(tbl_GL[[#This Row],[Date]])</f>
        <v>2019</v>
      </c>
    </row>
    <row r="14614" spans="1:11" x14ac:dyDescent="0.35">
      <c r="A14614">
        <v>816.2</v>
      </c>
      <c r="B14614" s="24">
        <v>43557</v>
      </c>
      <c r="C14614">
        <v>6</v>
      </c>
      <c r="D14614" s="13">
        <v>120</v>
      </c>
      <c r="E14614" s="13" t="s">
        <v>98</v>
      </c>
      <c r="F14614" s="17">
        <v>-1655</v>
      </c>
      <c r="G14614" t="str">
        <f>_xlfn.XLOOKUP(tbl_GL[[#This Row],[Account_key]],tbl_COA[Account_key],tbl_COA[Class],"Not Found")</f>
        <v>Liabilities and Owners Equity</v>
      </c>
      <c r="H14614" t="str">
        <f>_xlfn.XLOOKUP(tbl_GL[[#This Row],[Account_key]],tbl_COA[Account_key],tbl_COA[SubClass],"Not Found")</f>
        <v>Liabilities</v>
      </c>
      <c r="I14614" t="str">
        <f>_xlfn.XLOOKUP(tbl_GL[[#This Row],[Account_key]],tbl_COA[Account_key],tbl_COA[SubClass2],"Not Found")</f>
        <v>Current Liabilities</v>
      </c>
      <c r="J14614" t="str">
        <f>_xlfn.XLOOKUP(tbl_GL[[#This Row],[Account_key]],tbl_COA[Account_key],tbl_COA[SubAccount],,0)</f>
        <v>Accrued Expenses</v>
      </c>
      <c r="K14614">
        <f>YEAR(tbl_GL[[#This Row],[Date]])</f>
        <v>2019</v>
      </c>
    </row>
    <row r="14615" spans="1:11" x14ac:dyDescent="0.35">
      <c r="A14615">
        <v>817.1</v>
      </c>
      <c r="B14615" s="24">
        <v>43557</v>
      </c>
      <c r="C14615">
        <v>6</v>
      </c>
      <c r="D14615" s="13">
        <v>320</v>
      </c>
      <c r="E14615" s="13" t="s">
        <v>97</v>
      </c>
      <c r="F14615" s="17">
        <v>-1930</v>
      </c>
      <c r="G14615" t="str">
        <f>_xlfn.XLOOKUP(tbl_GL[[#This Row],[Account_key]],tbl_COA[Account_key],tbl_COA[Class],"Not Found")</f>
        <v>Operating account</v>
      </c>
      <c r="H14615" t="str">
        <f>_xlfn.XLOOKUP(tbl_GL[[#This Row],[Account_key]],tbl_COA[Account_key],tbl_COA[SubClass],"Not Found")</f>
        <v>Operating Expenses</v>
      </c>
      <c r="I14615" t="str">
        <f>_xlfn.XLOOKUP(tbl_GL[[#This Row],[Account_key]],tbl_COA[Account_key],tbl_COA[SubClass2],"Not Found")</f>
        <v>Administration</v>
      </c>
      <c r="J14615" t="str">
        <f>_xlfn.XLOOKUP(tbl_GL[[#This Row],[Account_key]],tbl_COA[Account_key],tbl_COA[SubAccount],,0)</f>
        <v>Professional Services</v>
      </c>
      <c r="K14615">
        <f>YEAR(tbl_GL[[#This Row],[Date]])</f>
        <v>2019</v>
      </c>
    </row>
    <row r="14616" spans="1:11" x14ac:dyDescent="0.35">
      <c r="A14616">
        <v>817.2</v>
      </c>
      <c r="B14616" s="24">
        <v>43557</v>
      </c>
      <c r="C14616">
        <v>6</v>
      </c>
      <c r="D14616" s="13">
        <v>120</v>
      </c>
      <c r="E14616" s="13" t="s">
        <v>97</v>
      </c>
      <c r="F14616" s="17">
        <v>1930</v>
      </c>
      <c r="G14616" t="str">
        <f>_xlfn.XLOOKUP(tbl_GL[[#This Row],[Account_key]],tbl_COA[Account_key],tbl_COA[Class],"Not Found")</f>
        <v>Liabilities and Owners Equity</v>
      </c>
      <c r="H14616" t="str">
        <f>_xlfn.XLOOKUP(tbl_GL[[#This Row],[Account_key]],tbl_COA[Account_key],tbl_COA[SubClass],"Not Found")</f>
        <v>Liabilities</v>
      </c>
      <c r="I14616" t="str">
        <f>_xlfn.XLOOKUP(tbl_GL[[#This Row],[Account_key]],tbl_COA[Account_key],tbl_COA[SubClass2],"Not Found")</f>
        <v>Current Liabilities</v>
      </c>
      <c r="J14616" t="str">
        <f>_xlfn.XLOOKUP(tbl_GL[[#This Row],[Account_key]],tbl_COA[Account_key],tbl_COA[SubAccount],,0)</f>
        <v>Accrued Expenses</v>
      </c>
      <c r="K14616">
        <f>YEAR(tbl_GL[[#This Row],[Date]])</f>
        <v>2019</v>
      </c>
    </row>
    <row r="14617" spans="1:11" x14ac:dyDescent="0.35">
      <c r="A14617">
        <v>818.1</v>
      </c>
      <c r="B14617" s="24">
        <v>43558</v>
      </c>
      <c r="C14617">
        <v>6</v>
      </c>
      <c r="D14617" s="13">
        <v>290</v>
      </c>
      <c r="E14617" s="13" t="s">
        <v>99</v>
      </c>
      <c r="F14617" s="17">
        <v>-228</v>
      </c>
      <c r="G14617" t="str">
        <f>_xlfn.XLOOKUP(tbl_GL[[#This Row],[Account_key]],tbl_COA[Account_key],tbl_COA[Class],"Not Found")</f>
        <v>Operating account</v>
      </c>
      <c r="H14617" t="str">
        <f>_xlfn.XLOOKUP(tbl_GL[[#This Row],[Account_key]],tbl_COA[Account_key],tbl_COA[SubClass],"Not Found")</f>
        <v>Operating Expenses</v>
      </c>
      <c r="I14617" t="str">
        <f>_xlfn.XLOOKUP(tbl_GL[[#This Row],[Account_key]],tbl_COA[Account_key],tbl_COA[SubClass2],"Not Found")</f>
        <v>Administration</v>
      </c>
      <c r="J14617" t="str">
        <f>_xlfn.XLOOKUP(tbl_GL[[#This Row],[Account_key]],tbl_COA[Account_key],tbl_COA[SubAccount],,0)</f>
        <v>Travel</v>
      </c>
      <c r="K14617">
        <f>YEAR(tbl_GL[[#This Row],[Date]])</f>
        <v>2019</v>
      </c>
    </row>
    <row r="14618" spans="1:11" x14ac:dyDescent="0.35">
      <c r="A14618">
        <v>818.2</v>
      </c>
      <c r="B14618" s="24">
        <v>43558</v>
      </c>
      <c r="C14618">
        <v>6</v>
      </c>
      <c r="D14618" s="13">
        <v>20</v>
      </c>
      <c r="E14618" s="13" t="s">
        <v>99</v>
      </c>
      <c r="F14618" s="17">
        <v>-228</v>
      </c>
      <c r="G14618" t="str">
        <f>_xlfn.XLOOKUP(tbl_GL[[#This Row],[Account_key]],tbl_COA[Account_key],tbl_COA[Class],"Not Found")</f>
        <v>Assets</v>
      </c>
      <c r="H14618" t="str">
        <f>_xlfn.XLOOKUP(tbl_GL[[#This Row],[Account_key]],tbl_COA[Account_key],tbl_COA[SubClass],"Not Found")</f>
        <v>Assets</v>
      </c>
      <c r="I14618" t="str">
        <f>_xlfn.XLOOKUP(tbl_GL[[#This Row],[Account_key]],tbl_COA[Account_key],tbl_COA[SubClass2],"Not Found")</f>
        <v>Current Assets</v>
      </c>
      <c r="J14618" t="str">
        <f>_xlfn.XLOOKUP(tbl_GL[[#This Row],[Account_key]],tbl_COA[Account_key],tbl_COA[SubAccount],,0)</f>
        <v>Cash in hand</v>
      </c>
      <c r="K14618">
        <f>YEAR(tbl_GL[[#This Row],[Date]])</f>
        <v>2019</v>
      </c>
    </row>
    <row r="14619" spans="1:11" x14ac:dyDescent="0.35">
      <c r="A14619">
        <v>819.1</v>
      </c>
      <c r="B14619" s="24">
        <v>43559</v>
      </c>
      <c r="C14619">
        <v>6</v>
      </c>
      <c r="D14619" s="13">
        <v>10</v>
      </c>
      <c r="E14619" s="13" t="s">
        <v>98</v>
      </c>
      <c r="F14619" s="17">
        <v>-1416</v>
      </c>
      <c r="G14619" t="str">
        <f>_xlfn.XLOOKUP(tbl_GL[[#This Row],[Account_key]],tbl_COA[Account_key],tbl_COA[Class],"Not Found")</f>
        <v>Assets</v>
      </c>
      <c r="H14619" t="str">
        <f>_xlfn.XLOOKUP(tbl_GL[[#This Row],[Account_key]],tbl_COA[Account_key],tbl_COA[SubClass],"Not Found")</f>
        <v>Assets</v>
      </c>
      <c r="I14619" t="str">
        <f>_xlfn.XLOOKUP(tbl_GL[[#This Row],[Account_key]],tbl_COA[Account_key],tbl_COA[SubClass2],"Not Found")</f>
        <v>Current Assets</v>
      </c>
      <c r="J14619" t="str">
        <f>_xlfn.XLOOKUP(tbl_GL[[#This Row],[Account_key]],tbl_COA[Account_key],tbl_COA[SubAccount],,0)</f>
        <v>Cash at Bank</v>
      </c>
      <c r="K14619">
        <f>YEAR(tbl_GL[[#This Row],[Date]])</f>
        <v>2019</v>
      </c>
    </row>
    <row r="14620" spans="1:11" x14ac:dyDescent="0.35">
      <c r="A14620">
        <v>819.2</v>
      </c>
      <c r="B14620" s="24">
        <v>43559</v>
      </c>
      <c r="C14620">
        <v>6</v>
      </c>
      <c r="D14620" s="13">
        <v>120</v>
      </c>
      <c r="E14620" s="13" t="s">
        <v>98</v>
      </c>
      <c r="F14620" s="17">
        <v>-1416</v>
      </c>
      <c r="G14620" t="str">
        <f>_xlfn.XLOOKUP(tbl_GL[[#This Row],[Account_key]],tbl_COA[Account_key],tbl_COA[Class],"Not Found")</f>
        <v>Liabilities and Owners Equity</v>
      </c>
      <c r="H14620" t="str">
        <f>_xlfn.XLOOKUP(tbl_GL[[#This Row],[Account_key]],tbl_COA[Account_key],tbl_COA[SubClass],"Not Found")</f>
        <v>Liabilities</v>
      </c>
      <c r="I14620" t="str">
        <f>_xlfn.XLOOKUP(tbl_GL[[#This Row],[Account_key]],tbl_COA[Account_key],tbl_COA[SubClass2],"Not Found")</f>
        <v>Current Liabilities</v>
      </c>
      <c r="J14620" t="str">
        <f>_xlfn.XLOOKUP(tbl_GL[[#This Row],[Account_key]],tbl_COA[Account_key],tbl_COA[SubAccount],,0)</f>
        <v>Accrued Expenses</v>
      </c>
      <c r="K14620">
        <f>YEAR(tbl_GL[[#This Row],[Date]])</f>
        <v>2019</v>
      </c>
    </row>
    <row r="14621" spans="1:11" x14ac:dyDescent="0.35">
      <c r="A14621">
        <v>820.1</v>
      </c>
      <c r="B14621" s="24">
        <v>43560</v>
      </c>
      <c r="C14621">
        <v>6</v>
      </c>
      <c r="D14621" s="13">
        <v>230</v>
      </c>
      <c r="E14621" s="13" t="s">
        <v>4</v>
      </c>
      <c r="F14621" s="17">
        <v>-1332</v>
      </c>
      <c r="G14621" t="str">
        <f>_xlfn.XLOOKUP(tbl_GL[[#This Row],[Account_key]],tbl_COA[Account_key],tbl_COA[Class],"Not Found")</f>
        <v>Trading account</v>
      </c>
      <c r="H14621" t="str">
        <f>_xlfn.XLOOKUP(tbl_GL[[#This Row],[Account_key]],tbl_COA[Account_key],tbl_COA[SubClass],"Not Found")</f>
        <v>Cost of Sales</v>
      </c>
      <c r="I14621" t="str">
        <f>_xlfn.XLOOKUP(tbl_GL[[#This Row],[Account_key]],tbl_COA[Account_key],tbl_COA[SubClass2],"Not Found")</f>
        <v>Cost of Sales</v>
      </c>
      <c r="J14621" t="str">
        <f>_xlfn.XLOOKUP(tbl_GL[[#This Row],[Account_key]],tbl_COA[Account_key],tbl_COA[SubAccount],,0)</f>
        <v>Cost of Sales</v>
      </c>
      <c r="K14621">
        <f>YEAR(tbl_GL[[#This Row],[Date]])</f>
        <v>2019</v>
      </c>
    </row>
    <row r="14622" spans="1:11" x14ac:dyDescent="0.35">
      <c r="A14622">
        <v>820.2</v>
      </c>
      <c r="B14622" s="24">
        <v>43560</v>
      </c>
      <c r="C14622">
        <v>6</v>
      </c>
      <c r="D14622" s="13">
        <v>60</v>
      </c>
      <c r="E14622" s="13" t="s">
        <v>4</v>
      </c>
      <c r="F14622" s="17">
        <v>-1332</v>
      </c>
      <c r="G14622" t="str">
        <f>_xlfn.XLOOKUP(tbl_GL[[#This Row],[Account_key]],tbl_COA[Account_key],tbl_COA[Class],"Not Found")</f>
        <v>Assets</v>
      </c>
      <c r="H14622" t="str">
        <f>_xlfn.XLOOKUP(tbl_GL[[#This Row],[Account_key]],tbl_COA[Account_key],tbl_COA[SubClass],"Not Found")</f>
        <v>Assets</v>
      </c>
      <c r="I14622" t="str">
        <f>_xlfn.XLOOKUP(tbl_GL[[#This Row],[Account_key]],tbl_COA[Account_key],tbl_COA[SubClass2],"Not Found")</f>
        <v>Current Assets</v>
      </c>
      <c r="J14622" t="str">
        <f>_xlfn.XLOOKUP(tbl_GL[[#This Row],[Account_key]],tbl_COA[Account_key],tbl_COA[SubAccount],,0)</f>
        <v>Inventory</v>
      </c>
      <c r="K14622">
        <f>YEAR(tbl_GL[[#This Row],[Date]])</f>
        <v>2019</v>
      </c>
    </row>
    <row r="14623" spans="1:11" x14ac:dyDescent="0.35">
      <c r="A14623">
        <v>821.1</v>
      </c>
      <c r="B14623" s="24">
        <v>43560</v>
      </c>
      <c r="C14623">
        <v>6</v>
      </c>
      <c r="D14623" s="13">
        <v>330</v>
      </c>
      <c r="E14623" s="13" t="s">
        <v>97</v>
      </c>
      <c r="F14623" s="17">
        <v>-2490</v>
      </c>
      <c r="G14623" t="str">
        <f>_xlfn.XLOOKUP(tbl_GL[[#This Row],[Account_key]],tbl_COA[Account_key],tbl_COA[Class],"Not Found")</f>
        <v>Operating account</v>
      </c>
      <c r="H14623" t="str">
        <f>_xlfn.XLOOKUP(tbl_GL[[#This Row],[Account_key]],tbl_COA[Account_key],tbl_COA[SubClass],"Not Found")</f>
        <v>Operating Expenses</v>
      </c>
      <c r="I14623" t="str">
        <f>_xlfn.XLOOKUP(tbl_GL[[#This Row],[Account_key]],tbl_COA[Account_key],tbl_COA[SubClass2],"Not Found")</f>
        <v>Administration</v>
      </c>
      <c r="J14623" t="str">
        <f>_xlfn.XLOOKUP(tbl_GL[[#This Row],[Account_key]],tbl_COA[Account_key],tbl_COA[SubAccount],,0)</f>
        <v>Telephone</v>
      </c>
      <c r="K14623">
        <f>YEAR(tbl_GL[[#This Row],[Date]])</f>
        <v>2019</v>
      </c>
    </row>
    <row r="14624" spans="1:11" x14ac:dyDescent="0.35">
      <c r="A14624">
        <v>821.2</v>
      </c>
      <c r="B14624" s="24">
        <v>43560</v>
      </c>
      <c r="C14624">
        <v>6</v>
      </c>
      <c r="D14624" s="13">
        <v>120</v>
      </c>
      <c r="E14624" s="13" t="s">
        <v>97</v>
      </c>
      <c r="F14624" s="17">
        <v>2490</v>
      </c>
      <c r="G14624" t="str">
        <f>_xlfn.XLOOKUP(tbl_GL[[#This Row],[Account_key]],tbl_COA[Account_key],tbl_COA[Class],"Not Found")</f>
        <v>Liabilities and Owners Equity</v>
      </c>
      <c r="H14624" t="str">
        <f>_xlfn.XLOOKUP(tbl_GL[[#This Row],[Account_key]],tbl_COA[Account_key],tbl_COA[SubClass],"Not Found")</f>
        <v>Liabilities</v>
      </c>
      <c r="I14624" t="str">
        <f>_xlfn.XLOOKUP(tbl_GL[[#This Row],[Account_key]],tbl_COA[Account_key],tbl_COA[SubClass2],"Not Found")</f>
        <v>Current Liabilities</v>
      </c>
      <c r="J14624" t="str">
        <f>_xlfn.XLOOKUP(tbl_GL[[#This Row],[Account_key]],tbl_COA[Account_key],tbl_COA[SubAccount],,0)</f>
        <v>Accrued Expenses</v>
      </c>
      <c r="K14624">
        <f>YEAR(tbl_GL[[#This Row],[Date]])</f>
        <v>2019</v>
      </c>
    </row>
    <row r="14625" spans="1:11" x14ac:dyDescent="0.35">
      <c r="A14625">
        <v>822.1</v>
      </c>
      <c r="B14625" s="24">
        <v>43560</v>
      </c>
      <c r="C14625">
        <v>6</v>
      </c>
      <c r="D14625" s="13">
        <v>210</v>
      </c>
      <c r="E14625" s="13" t="s">
        <v>7</v>
      </c>
      <c r="F14625" s="17">
        <v>3116</v>
      </c>
      <c r="G14625" t="str">
        <f>_xlfn.XLOOKUP(tbl_GL[[#This Row],[Account_key]],tbl_COA[Account_key],tbl_COA[Class],"Not Found")</f>
        <v>Trading account</v>
      </c>
      <c r="H14625" t="str">
        <f>_xlfn.XLOOKUP(tbl_GL[[#This Row],[Account_key]],tbl_COA[Account_key],tbl_COA[SubClass],"Not Found")</f>
        <v>Sales</v>
      </c>
      <c r="I14625" t="str">
        <f>_xlfn.XLOOKUP(tbl_GL[[#This Row],[Account_key]],tbl_COA[Account_key],tbl_COA[SubClass2],"Not Found")</f>
        <v>Sales</v>
      </c>
      <c r="J14625" t="str">
        <f>_xlfn.XLOOKUP(tbl_GL[[#This Row],[Account_key]],tbl_COA[Account_key],tbl_COA[SubAccount],,0)</f>
        <v>Sales</v>
      </c>
      <c r="K14625">
        <f>YEAR(tbl_GL[[#This Row],[Date]])</f>
        <v>2019</v>
      </c>
    </row>
    <row r="14626" spans="1:11" x14ac:dyDescent="0.35">
      <c r="A14626">
        <v>822.2</v>
      </c>
      <c r="B14626" s="24">
        <v>43560</v>
      </c>
      <c r="C14626">
        <v>6</v>
      </c>
      <c r="D14626" s="13">
        <v>10</v>
      </c>
      <c r="E14626" s="13" t="s">
        <v>7</v>
      </c>
      <c r="F14626" s="17">
        <v>3116</v>
      </c>
      <c r="G14626" t="str">
        <f>_xlfn.XLOOKUP(tbl_GL[[#This Row],[Account_key]],tbl_COA[Account_key],tbl_COA[Class],"Not Found")</f>
        <v>Assets</v>
      </c>
      <c r="H14626" t="str">
        <f>_xlfn.XLOOKUP(tbl_GL[[#This Row],[Account_key]],tbl_COA[Account_key],tbl_COA[SubClass],"Not Found")</f>
        <v>Assets</v>
      </c>
      <c r="I14626" t="str">
        <f>_xlfn.XLOOKUP(tbl_GL[[#This Row],[Account_key]],tbl_COA[Account_key],tbl_COA[SubClass2],"Not Found")</f>
        <v>Current Assets</v>
      </c>
      <c r="J14626" t="str">
        <f>_xlfn.XLOOKUP(tbl_GL[[#This Row],[Account_key]],tbl_COA[Account_key],tbl_COA[SubAccount],,0)</f>
        <v>Cash at Bank</v>
      </c>
      <c r="K14626">
        <f>YEAR(tbl_GL[[#This Row],[Date]])</f>
        <v>2019</v>
      </c>
    </row>
    <row r="14627" spans="1:11" x14ac:dyDescent="0.35">
      <c r="A14627">
        <v>823.1</v>
      </c>
      <c r="B14627" s="24">
        <v>43560</v>
      </c>
      <c r="C14627">
        <v>6</v>
      </c>
      <c r="D14627" s="13">
        <v>230</v>
      </c>
      <c r="E14627" s="13" t="s">
        <v>4</v>
      </c>
      <c r="F14627" s="17">
        <v>-5126</v>
      </c>
      <c r="G14627" t="str">
        <f>_xlfn.XLOOKUP(tbl_GL[[#This Row],[Account_key]],tbl_COA[Account_key],tbl_COA[Class],"Not Found")</f>
        <v>Trading account</v>
      </c>
      <c r="H14627" t="str">
        <f>_xlfn.XLOOKUP(tbl_GL[[#This Row],[Account_key]],tbl_COA[Account_key],tbl_COA[SubClass],"Not Found")</f>
        <v>Cost of Sales</v>
      </c>
      <c r="I14627" t="str">
        <f>_xlfn.XLOOKUP(tbl_GL[[#This Row],[Account_key]],tbl_COA[Account_key],tbl_COA[SubClass2],"Not Found")</f>
        <v>Cost of Sales</v>
      </c>
      <c r="J14627" t="str">
        <f>_xlfn.XLOOKUP(tbl_GL[[#This Row],[Account_key]],tbl_COA[Account_key],tbl_COA[SubAccount],,0)</f>
        <v>Cost of Sales</v>
      </c>
      <c r="K14627">
        <f>YEAR(tbl_GL[[#This Row],[Date]])</f>
        <v>2019</v>
      </c>
    </row>
    <row r="14628" spans="1:11" x14ac:dyDescent="0.35">
      <c r="A14628">
        <v>823.2</v>
      </c>
      <c r="B14628" s="24">
        <v>43560</v>
      </c>
      <c r="C14628">
        <v>6</v>
      </c>
      <c r="D14628" s="13">
        <v>60</v>
      </c>
      <c r="E14628" s="13" t="s">
        <v>4</v>
      </c>
      <c r="F14628" s="17">
        <v>-5126</v>
      </c>
      <c r="G14628" t="str">
        <f>_xlfn.XLOOKUP(tbl_GL[[#This Row],[Account_key]],tbl_COA[Account_key],tbl_COA[Class],"Not Found")</f>
        <v>Assets</v>
      </c>
      <c r="H14628" t="str">
        <f>_xlfn.XLOOKUP(tbl_GL[[#This Row],[Account_key]],tbl_COA[Account_key],tbl_COA[SubClass],"Not Found")</f>
        <v>Assets</v>
      </c>
      <c r="I14628" t="str">
        <f>_xlfn.XLOOKUP(tbl_GL[[#This Row],[Account_key]],tbl_COA[Account_key],tbl_COA[SubClass2],"Not Found")</f>
        <v>Current Assets</v>
      </c>
      <c r="J14628" t="str">
        <f>_xlfn.XLOOKUP(tbl_GL[[#This Row],[Account_key]],tbl_COA[Account_key],tbl_COA[SubAccount],,0)</f>
        <v>Inventory</v>
      </c>
      <c r="K14628">
        <f>YEAR(tbl_GL[[#This Row],[Date]])</f>
        <v>2019</v>
      </c>
    </row>
    <row r="14629" spans="1:11" x14ac:dyDescent="0.35">
      <c r="A14629">
        <v>824.1</v>
      </c>
      <c r="B14629" s="24">
        <v>43560</v>
      </c>
      <c r="C14629">
        <v>6</v>
      </c>
      <c r="D14629" s="13">
        <v>210</v>
      </c>
      <c r="E14629" s="13" t="s">
        <v>8</v>
      </c>
      <c r="F14629" s="17">
        <v>10494</v>
      </c>
      <c r="G14629" t="str">
        <f>_xlfn.XLOOKUP(tbl_GL[[#This Row],[Account_key]],tbl_COA[Account_key],tbl_COA[Class],"Not Found")</f>
        <v>Trading account</v>
      </c>
      <c r="H14629" t="str">
        <f>_xlfn.XLOOKUP(tbl_GL[[#This Row],[Account_key]],tbl_COA[Account_key],tbl_COA[SubClass],"Not Found")</f>
        <v>Sales</v>
      </c>
      <c r="I14629" t="str">
        <f>_xlfn.XLOOKUP(tbl_GL[[#This Row],[Account_key]],tbl_COA[Account_key],tbl_COA[SubClass2],"Not Found")</f>
        <v>Sales</v>
      </c>
      <c r="J14629" t="str">
        <f>_xlfn.XLOOKUP(tbl_GL[[#This Row],[Account_key]],tbl_COA[Account_key],tbl_COA[SubAccount],,0)</f>
        <v>Sales</v>
      </c>
      <c r="K14629">
        <f>YEAR(tbl_GL[[#This Row],[Date]])</f>
        <v>2019</v>
      </c>
    </row>
    <row r="14630" spans="1:11" x14ac:dyDescent="0.35">
      <c r="A14630">
        <v>824.2</v>
      </c>
      <c r="B14630" s="24">
        <v>43560</v>
      </c>
      <c r="C14630">
        <v>6</v>
      </c>
      <c r="D14630" s="13">
        <v>30</v>
      </c>
      <c r="E14630" s="13" t="s">
        <v>8</v>
      </c>
      <c r="F14630" s="17">
        <v>10494</v>
      </c>
      <c r="G14630" t="str">
        <f>_xlfn.XLOOKUP(tbl_GL[[#This Row],[Account_key]],tbl_COA[Account_key],tbl_COA[Class],"Not Found")</f>
        <v>Assets</v>
      </c>
      <c r="H14630" t="str">
        <f>_xlfn.XLOOKUP(tbl_GL[[#This Row],[Account_key]],tbl_COA[Account_key],tbl_COA[SubClass],"Not Found")</f>
        <v>Assets</v>
      </c>
      <c r="I14630" t="str">
        <f>_xlfn.XLOOKUP(tbl_GL[[#This Row],[Account_key]],tbl_COA[Account_key],tbl_COA[SubClass2],"Not Found")</f>
        <v>Current Assets</v>
      </c>
      <c r="J14630" t="str">
        <f>_xlfn.XLOOKUP(tbl_GL[[#This Row],[Account_key]],tbl_COA[Account_key],tbl_COA[SubAccount],,0)</f>
        <v>Trade Receivables</v>
      </c>
      <c r="K14630">
        <f>YEAR(tbl_GL[[#This Row],[Date]])</f>
        <v>2019</v>
      </c>
    </row>
    <row r="14631" spans="1:11" x14ac:dyDescent="0.35">
      <c r="A14631">
        <v>825.1</v>
      </c>
      <c r="B14631" s="24">
        <v>43561</v>
      </c>
      <c r="C14631">
        <v>6</v>
      </c>
      <c r="D14631" s="13">
        <v>10</v>
      </c>
      <c r="E14631" s="13" t="s">
        <v>98</v>
      </c>
      <c r="F14631" s="17">
        <v>-1841</v>
      </c>
      <c r="G14631" t="str">
        <f>_xlfn.XLOOKUP(tbl_GL[[#This Row],[Account_key]],tbl_COA[Account_key],tbl_COA[Class],"Not Found")</f>
        <v>Assets</v>
      </c>
      <c r="H14631" t="str">
        <f>_xlfn.XLOOKUP(tbl_GL[[#This Row],[Account_key]],tbl_COA[Account_key],tbl_COA[SubClass],"Not Found")</f>
        <v>Assets</v>
      </c>
      <c r="I14631" t="str">
        <f>_xlfn.XLOOKUP(tbl_GL[[#This Row],[Account_key]],tbl_COA[Account_key],tbl_COA[SubClass2],"Not Found")</f>
        <v>Current Assets</v>
      </c>
      <c r="J14631" t="str">
        <f>_xlfn.XLOOKUP(tbl_GL[[#This Row],[Account_key]],tbl_COA[Account_key],tbl_COA[SubAccount],,0)</f>
        <v>Cash at Bank</v>
      </c>
      <c r="K14631">
        <f>YEAR(tbl_GL[[#This Row],[Date]])</f>
        <v>2019</v>
      </c>
    </row>
    <row r="14632" spans="1:11" x14ac:dyDescent="0.35">
      <c r="A14632">
        <v>825.2</v>
      </c>
      <c r="B14632" s="24">
        <v>43561</v>
      </c>
      <c r="C14632">
        <v>6</v>
      </c>
      <c r="D14632" s="13">
        <v>120</v>
      </c>
      <c r="E14632" s="13" t="s">
        <v>98</v>
      </c>
      <c r="F14632" s="17">
        <v>-1841</v>
      </c>
      <c r="G14632" t="str">
        <f>_xlfn.XLOOKUP(tbl_GL[[#This Row],[Account_key]],tbl_COA[Account_key],tbl_COA[Class],"Not Found")</f>
        <v>Liabilities and Owners Equity</v>
      </c>
      <c r="H14632" t="str">
        <f>_xlfn.XLOOKUP(tbl_GL[[#This Row],[Account_key]],tbl_COA[Account_key],tbl_COA[SubClass],"Not Found")</f>
        <v>Liabilities</v>
      </c>
      <c r="I14632" t="str">
        <f>_xlfn.XLOOKUP(tbl_GL[[#This Row],[Account_key]],tbl_COA[Account_key],tbl_COA[SubClass2],"Not Found")</f>
        <v>Current Liabilities</v>
      </c>
      <c r="J14632" t="str">
        <f>_xlfn.XLOOKUP(tbl_GL[[#This Row],[Account_key]],tbl_COA[Account_key],tbl_COA[SubAccount],,0)</f>
        <v>Accrued Expenses</v>
      </c>
      <c r="K14632">
        <f>YEAR(tbl_GL[[#This Row],[Date]])</f>
        <v>2019</v>
      </c>
    </row>
    <row r="14633" spans="1:11" x14ac:dyDescent="0.35">
      <c r="A14633">
        <v>826.1</v>
      </c>
      <c r="B14633" s="24">
        <v>43563</v>
      </c>
      <c r="C14633">
        <v>6</v>
      </c>
      <c r="D14633" s="13">
        <v>10</v>
      </c>
      <c r="E14633" s="13" t="s">
        <v>98</v>
      </c>
      <c r="F14633" s="17">
        <v>-1775</v>
      </c>
      <c r="G14633" t="str">
        <f>_xlfn.XLOOKUP(tbl_GL[[#This Row],[Account_key]],tbl_COA[Account_key],tbl_COA[Class],"Not Found")</f>
        <v>Assets</v>
      </c>
      <c r="H14633" t="str">
        <f>_xlfn.XLOOKUP(tbl_GL[[#This Row],[Account_key]],tbl_COA[Account_key],tbl_COA[SubClass],"Not Found")</f>
        <v>Assets</v>
      </c>
      <c r="I14633" t="str">
        <f>_xlfn.XLOOKUP(tbl_GL[[#This Row],[Account_key]],tbl_COA[Account_key],tbl_COA[SubClass2],"Not Found")</f>
        <v>Current Assets</v>
      </c>
      <c r="J14633" t="str">
        <f>_xlfn.XLOOKUP(tbl_GL[[#This Row],[Account_key]],tbl_COA[Account_key],tbl_COA[SubAccount],,0)</f>
        <v>Cash at Bank</v>
      </c>
      <c r="K14633">
        <f>YEAR(tbl_GL[[#This Row],[Date]])</f>
        <v>2019</v>
      </c>
    </row>
    <row r="14634" spans="1:11" x14ac:dyDescent="0.35">
      <c r="A14634">
        <v>826.2</v>
      </c>
      <c r="B14634" s="24">
        <v>43563</v>
      </c>
      <c r="C14634">
        <v>6</v>
      </c>
      <c r="D14634" s="13">
        <v>120</v>
      </c>
      <c r="E14634" s="13" t="s">
        <v>98</v>
      </c>
      <c r="F14634" s="17">
        <v>-1775</v>
      </c>
      <c r="G14634" t="str">
        <f>_xlfn.XLOOKUP(tbl_GL[[#This Row],[Account_key]],tbl_COA[Account_key],tbl_COA[Class],"Not Found")</f>
        <v>Liabilities and Owners Equity</v>
      </c>
      <c r="H14634" t="str">
        <f>_xlfn.XLOOKUP(tbl_GL[[#This Row],[Account_key]],tbl_COA[Account_key],tbl_COA[SubClass],"Not Found")</f>
        <v>Liabilities</v>
      </c>
      <c r="I14634" t="str">
        <f>_xlfn.XLOOKUP(tbl_GL[[#This Row],[Account_key]],tbl_COA[Account_key],tbl_COA[SubClass2],"Not Found")</f>
        <v>Current Liabilities</v>
      </c>
      <c r="J14634" t="str">
        <f>_xlfn.XLOOKUP(tbl_GL[[#This Row],[Account_key]],tbl_COA[Account_key],tbl_COA[SubAccount],,0)</f>
        <v>Accrued Expenses</v>
      </c>
      <c r="K14634">
        <f>YEAR(tbl_GL[[#This Row],[Date]])</f>
        <v>2019</v>
      </c>
    </row>
    <row r="14635" spans="1:11" x14ac:dyDescent="0.35">
      <c r="A14635">
        <v>827.1</v>
      </c>
      <c r="B14635" s="24">
        <v>43563</v>
      </c>
      <c r="C14635">
        <v>6</v>
      </c>
      <c r="D14635" s="13">
        <v>300</v>
      </c>
      <c r="E14635" s="13" t="s">
        <v>97</v>
      </c>
      <c r="F14635" s="17">
        <v>-2700</v>
      </c>
      <c r="G14635" t="str">
        <f>_xlfn.XLOOKUP(tbl_GL[[#This Row],[Account_key]],tbl_COA[Account_key],tbl_COA[Class],"Not Found")</f>
        <v>Operating account</v>
      </c>
      <c r="H14635" t="str">
        <f>_xlfn.XLOOKUP(tbl_GL[[#This Row],[Account_key]],tbl_COA[Account_key],tbl_COA[SubClass],"Not Found")</f>
        <v>Operating Expenses</v>
      </c>
      <c r="I14635" t="str">
        <f>_xlfn.XLOOKUP(tbl_GL[[#This Row],[Account_key]],tbl_COA[Account_key],tbl_COA[SubClass2],"Not Found")</f>
        <v>Administration</v>
      </c>
      <c r="J14635" t="str">
        <f>_xlfn.XLOOKUP(tbl_GL[[#This Row],[Account_key]],tbl_COA[Account_key],tbl_COA[SubAccount],,0)</f>
        <v>Entertainment</v>
      </c>
      <c r="K14635">
        <f>YEAR(tbl_GL[[#This Row],[Date]])</f>
        <v>2019</v>
      </c>
    </row>
    <row r="14636" spans="1:11" x14ac:dyDescent="0.35">
      <c r="A14636">
        <v>827.2</v>
      </c>
      <c r="B14636" s="24">
        <v>43563</v>
      </c>
      <c r="C14636">
        <v>6</v>
      </c>
      <c r="D14636" s="13">
        <v>120</v>
      </c>
      <c r="E14636" s="13" t="s">
        <v>97</v>
      </c>
      <c r="F14636" s="17">
        <v>2700</v>
      </c>
      <c r="G14636" t="str">
        <f>_xlfn.XLOOKUP(tbl_GL[[#This Row],[Account_key]],tbl_COA[Account_key],tbl_COA[Class],"Not Found")</f>
        <v>Liabilities and Owners Equity</v>
      </c>
      <c r="H14636" t="str">
        <f>_xlfn.XLOOKUP(tbl_GL[[#This Row],[Account_key]],tbl_COA[Account_key],tbl_COA[SubClass],"Not Found")</f>
        <v>Liabilities</v>
      </c>
      <c r="I14636" t="str">
        <f>_xlfn.XLOOKUP(tbl_GL[[#This Row],[Account_key]],tbl_COA[Account_key],tbl_COA[SubClass2],"Not Found")</f>
        <v>Current Liabilities</v>
      </c>
      <c r="J14636" t="str">
        <f>_xlfn.XLOOKUP(tbl_GL[[#This Row],[Account_key]],tbl_COA[Account_key],tbl_COA[SubAccount],,0)</f>
        <v>Accrued Expenses</v>
      </c>
      <c r="K14636">
        <f>YEAR(tbl_GL[[#This Row],[Date]])</f>
        <v>2019</v>
      </c>
    </row>
    <row r="14637" spans="1:11" x14ac:dyDescent="0.35">
      <c r="A14637">
        <v>828.1</v>
      </c>
      <c r="B14637" s="24">
        <v>43564</v>
      </c>
      <c r="C14637">
        <v>6</v>
      </c>
      <c r="D14637" s="13">
        <v>10</v>
      </c>
      <c r="E14637" s="13" t="s">
        <v>98</v>
      </c>
      <c r="F14637" s="17">
        <v>-1442</v>
      </c>
      <c r="G14637" t="str">
        <f>_xlfn.XLOOKUP(tbl_GL[[#This Row],[Account_key]],tbl_COA[Account_key],tbl_COA[Class],"Not Found")</f>
        <v>Assets</v>
      </c>
      <c r="H14637" t="str">
        <f>_xlfn.XLOOKUP(tbl_GL[[#This Row],[Account_key]],tbl_COA[Account_key],tbl_COA[SubClass],"Not Found")</f>
        <v>Assets</v>
      </c>
      <c r="I14637" t="str">
        <f>_xlfn.XLOOKUP(tbl_GL[[#This Row],[Account_key]],tbl_COA[Account_key],tbl_COA[SubClass2],"Not Found")</f>
        <v>Current Assets</v>
      </c>
      <c r="J14637" t="str">
        <f>_xlfn.XLOOKUP(tbl_GL[[#This Row],[Account_key]],tbl_COA[Account_key],tbl_COA[SubAccount],,0)</f>
        <v>Cash at Bank</v>
      </c>
      <c r="K14637">
        <f>YEAR(tbl_GL[[#This Row],[Date]])</f>
        <v>2019</v>
      </c>
    </row>
    <row r="14638" spans="1:11" x14ac:dyDescent="0.35">
      <c r="A14638">
        <v>828.2</v>
      </c>
      <c r="B14638" s="24">
        <v>43564</v>
      </c>
      <c r="C14638">
        <v>6</v>
      </c>
      <c r="D14638" s="13">
        <v>120</v>
      </c>
      <c r="E14638" s="13" t="s">
        <v>98</v>
      </c>
      <c r="F14638" s="17">
        <v>-1442</v>
      </c>
      <c r="G14638" t="str">
        <f>_xlfn.XLOOKUP(tbl_GL[[#This Row],[Account_key]],tbl_COA[Account_key],tbl_COA[Class],"Not Found")</f>
        <v>Liabilities and Owners Equity</v>
      </c>
      <c r="H14638" t="str">
        <f>_xlfn.XLOOKUP(tbl_GL[[#This Row],[Account_key]],tbl_COA[Account_key],tbl_COA[SubClass],"Not Found")</f>
        <v>Liabilities</v>
      </c>
      <c r="I14638" t="str">
        <f>_xlfn.XLOOKUP(tbl_GL[[#This Row],[Account_key]],tbl_COA[Account_key],tbl_COA[SubClass2],"Not Found")</f>
        <v>Current Liabilities</v>
      </c>
      <c r="J14638" t="str">
        <f>_xlfn.XLOOKUP(tbl_GL[[#This Row],[Account_key]],tbl_COA[Account_key],tbl_COA[SubAccount],,0)</f>
        <v>Accrued Expenses</v>
      </c>
      <c r="K14638">
        <f>YEAR(tbl_GL[[#This Row],[Date]])</f>
        <v>2019</v>
      </c>
    </row>
    <row r="14639" spans="1:11" x14ac:dyDescent="0.35">
      <c r="A14639">
        <v>829.1</v>
      </c>
      <c r="B14639" s="24">
        <v>43565</v>
      </c>
      <c r="C14639">
        <v>6</v>
      </c>
      <c r="D14639" s="13">
        <v>260</v>
      </c>
      <c r="E14639" s="13" t="s">
        <v>83</v>
      </c>
      <c r="F14639" s="17">
        <v>303</v>
      </c>
      <c r="G14639" t="str">
        <f>_xlfn.XLOOKUP(tbl_GL[[#This Row],[Account_key]],tbl_COA[Account_key],tbl_COA[Class],"Not Found")</f>
        <v>Operating account</v>
      </c>
      <c r="H14639" t="str">
        <f>_xlfn.XLOOKUP(tbl_GL[[#This Row],[Account_key]],tbl_COA[Account_key],tbl_COA[SubClass],"Not Found")</f>
        <v>Operating Expenses</v>
      </c>
      <c r="I14639" t="str">
        <f>_xlfn.XLOOKUP(tbl_GL[[#This Row],[Account_key]],tbl_COA[Account_key],tbl_COA[SubClass2],"Not Found")</f>
        <v>Marketing</v>
      </c>
      <c r="J14639" t="str">
        <f>_xlfn.XLOOKUP(tbl_GL[[#This Row],[Account_key]],tbl_COA[Account_key],tbl_COA[SubAccount],,0)</f>
        <v>Commissions</v>
      </c>
      <c r="K14639">
        <f>YEAR(tbl_GL[[#This Row],[Date]])</f>
        <v>2019</v>
      </c>
    </row>
    <row r="14640" spans="1:11" x14ac:dyDescent="0.35">
      <c r="A14640">
        <v>829.2</v>
      </c>
      <c r="B14640" s="24">
        <v>43565</v>
      </c>
      <c r="C14640">
        <v>6</v>
      </c>
      <c r="D14640" s="13">
        <v>20</v>
      </c>
      <c r="E14640" s="13" t="s">
        <v>83</v>
      </c>
      <c r="F14640" s="17">
        <v>303</v>
      </c>
      <c r="G14640" t="str">
        <f>_xlfn.XLOOKUP(tbl_GL[[#This Row],[Account_key]],tbl_COA[Account_key],tbl_COA[Class],"Not Found")</f>
        <v>Assets</v>
      </c>
      <c r="H14640" t="str">
        <f>_xlfn.XLOOKUP(tbl_GL[[#This Row],[Account_key]],tbl_COA[Account_key],tbl_COA[SubClass],"Not Found")</f>
        <v>Assets</v>
      </c>
      <c r="I14640" t="str">
        <f>_xlfn.XLOOKUP(tbl_GL[[#This Row],[Account_key]],tbl_COA[Account_key],tbl_COA[SubClass2],"Not Found")</f>
        <v>Current Assets</v>
      </c>
      <c r="J14640" t="str">
        <f>_xlfn.XLOOKUP(tbl_GL[[#This Row],[Account_key]],tbl_COA[Account_key],tbl_COA[SubAccount],,0)</f>
        <v>Cash in hand</v>
      </c>
      <c r="K14640">
        <f>YEAR(tbl_GL[[#This Row],[Date]])</f>
        <v>2019</v>
      </c>
    </row>
    <row r="14641" spans="1:11" x14ac:dyDescent="0.35">
      <c r="A14641">
        <v>830.1</v>
      </c>
      <c r="B14641" s="24">
        <v>43566</v>
      </c>
      <c r="C14641">
        <v>6</v>
      </c>
      <c r="D14641" s="13">
        <v>260</v>
      </c>
      <c r="E14641" s="13" t="s">
        <v>97</v>
      </c>
      <c r="F14641" s="17">
        <v>-2164</v>
      </c>
      <c r="G14641" t="str">
        <f>_xlfn.XLOOKUP(tbl_GL[[#This Row],[Account_key]],tbl_COA[Account_key],tbl_COA[Class],"Not Found")</f>
        <v>Operating account</v>
      </c>
      <c r="H14641" t="str">
        <f>_xlfn.XLOOKUP(tbl_GL[[#This Row],[Account_key]],tbl_COA[Account_key],tbl_COA[SubClass],"Not Found")</f>
        <v>Operating Expenses</v>
      </c>
      <c r="I14641" t="str">
        <f>_xlfn.XLOOKUP(tbl_GL[[#This Row],[Account_key]],tbl_COA[Account_key],tbl_COA[SubClass2],"Not Found")</f>
        <v>Marketing</v>
      </c>
      <c r="J14641" t="str">
        <f>_xlfn.XLOOKUP(tbl_GL[[#This Row],[Account_key]],tbl_COA[Account_key],tbl_COA[SubAccount],,0)</f>
        <v>Commissions</v>
      </c>
      <c r="K14641">
        <f>YEAR(tbl_GL[[#This Row],[Date]])</f>
        <v>2019</v>
      </c>
    </row>
    <row r="14642" spans="1:11" x14ac:dyDescent="0.35">
      <c r="A14642">
        <v>830.2</v>
      </c>
      <c r="B14642" s="24">
        <v>43566</v>
      </c>
      <c r="C14642">
        <v>6</v>
      </c>
      <c r="D14642" s="13">
        <v>120</v>
      </c>
      <c r="E14642" s="13" t="s">
        <v>97</v>
      </c>
      <c r="F14642" s="17">
        <v>2164</v>
      </c>
      <c r="G14642" t="str">
        <f>_xlfn.XLOOKUP(tbl_GL[[#This Row],[Account_key]],tbl_COA[Account_key],tbl_COA[Class],"Not Found")</f>
        <v>Liabilities and Owners Equity</v>
      </c>
      <c r="H14642" t="str">
        <f>_xlfn.XLOOKUP(tbl_GL[[#This Row],[Account_key]],tbl_COA[Account_key],tbl_COA[SubClass],"Not Found")</f>
        <v>Liabilities</v>
      </c>
      <c r="I14642" t="str">
        <f>_xlfn.XLOOKUP(tbl_GL[[#This Row],[Account_key]],tbl_COA[Account_key],tbl_COA[SubClass2],"Not Found")</f>
        <v>Current Liabilities</v>
      </c>
      <c r="J14642" t="str">
        <f>_xlfn.XLOOKUP(tbl_GL[[#This Row],[Account_key]],tbl_COA[Account_key],tbl_COA[SubAccount],,0)</f>
        <v>Accrued Expenses</v>
      </c>
      <c r="K14642">
        <f>YEAR(tbl_GL[[#This Row],[Date]])</f>
        <v>2019</v>
      </c>
    </row>
    <row r="14643" spans="1:11" x14ac:dyDescent="0.35">
      <c r="A14643">
        <v>831.1</v>
      </c>
      <c r="B14643" s="24">
        <v>43568</v>
      </c>
      <c r="C14643">
        <v>6</v>
      </c>
      <c r="D14643" s="13">
        <v>280</v>
      </c>
      <c r="E14643" s="13" t="s">
        <v>97</v>
      </c>
      <c r="F14643" s="17">
        <v>-2886</v>
      </c>
      <c r="G14643" t="str">
        <f>_xlfn.XLOOKUP(tbl_GL[[#This Row],[Account_key]],tbl_COA[Account_key],tbl_COA[Class],"Not Found")</f>
        <v>Operating account</v>
      </c>
      <c r="H14643" t="str">
        <f>_xlfn.XLOOKUP(tbl_GL[[#This Row],[Account_key]],tbl_COA[Account_key],tbl_COA[SubClass],"Not Found")</f>
        <v>Operating Expenses</v>
      </c>
      <c r="I14643" t="str">
        <f>_xlfn.XLOOKUP(tbl_GL[[#This Row],[Account_key]],tbl_COA[Account_key],tbl_COA[SubClass2],"Not Found")</f>
        <v>Marketing</v>
      </c>
      <c r="J14643" t="str">
        <f>_xlfn.XLOOKUP(tbl_GL[[#This Row],[Account_key]],tbl_COA[Account_key],tbl_COA[SubAccount],,0)</f>
        <v>Advertisements</v>
      </c>
      <c r="K14643">
        <f>YEAR(tbl_GL[[#This Row],[Date]])</f>
        <v>2019</v>
      </c>
    </row>
    <row r="14644" spans="1:11" x14ac:dyDescent="0.35">
      <c r="A14644">
        <v>831.2</v>
      </c>
      <c r="B14644" s="24">
        <v>43568</v>
      </c>
      <c r="C14644">
        <v>6</v>
      </c>
      <c r="D14644" s="13">
        <v>120</v>
      </c>
      <c r="E14644" s="13" t="s">
        <v>97</v>
      </c>
      <c r="F14644" s="17">
        <v>2886</v>
      </c>
      <c r="G14644" t="str">
        <f>_xlfn.XLOOKUP(tbl_GL[[#This Row],[Account_key]],tbl_COA[Account_key],tbl_COA[Class],"Not Found")</f>
        <v>Liabilities and Owners Equity</v>
      </c>
      <c r="H14644" t="str">
        <f>_xlfn.XLOOKUP(tbl_GL[[#This Row],[Account_key]],tbl_COA[Account_key],tbl_COA[SubClass],"Not Found")</f>
        <v>Liabilities</v>
      </c>
      <c r="I14644" t="str">
        <f>_xlfn.XLOOKUP(tbl_GL[[#This Row],[Account_key]],tbl_COA[Account_key],tbl_COA[SubClass2],"Not Found")</f>
        <v>Current Liabilities</v>
      </c>
      <c r="J14644" t="str">
        <f>_xlfn.XLOOKUP(tbl_GL[[#This Row],[Account_key]],tbl_COA[Account_key],tbl_COA[SubAccount],,0)</f>
        <v>Accrued Expenses</v>
      </c>
      <c r="K14644">
        <f>YEAR(tbl_GL[[#This Row],[Date]])</f>
        <v>2019</v>
      </c>
    </row>
    <row r="14645" spans="1:11" x14ac:dyDescent="0.35">
      <c r="A14645">
        <v>832.1</v>
      </c>
      <c r="B14645" s="24">
        <v>43569</v>
      </c>
      <c r="C14645">
        <v>6</v>
      </c>
      <c r="D14645" s="13">
        <v>290</v>
      </c>
      <c r="E14645" s="13" t="s">
        <v>99</v>
      </c>
      <c r="F14645" s="17">
        <v>-32</v>
      </c>
      <c r="G14645" t="str">
        <f>_xlfn.XLOOKUP(tbl_GL[[#This Row],[Account_key]],tbl_COA[Account_key],tbl_COA[Class],"Not Found")</f>
        <v>Operating account</v>
      </c>
      <c r="H14645" t="str">
        <f>_xlfn.XLOOKUP(tbl_GL[[#This Row],[Account_key]],tbl_COA[Account_key],tbl_COA[SubClass],"Not Found")</f>
        <v>Operating Expenses</v>
      </c>
      <c r="I14645" t="str">
        <f>_xlfn.XLOOKUP(tbl_GL[[#This Row],[Account_key]],tbl_COA[Account_key],tbl_COA[SubClass2],"Not Found")</f>
        <v>Administration</v>
      </c>
      <c r="J14645" t="str">
        <f>_xlfn.XLOOKUP(tbl_GL[[#This Row],[Account_key]],tbl_COA[Account_key],tbl_COA[SubAccount],,0)</f>
        <v>Travel</v>
      </c>
      <c r="K14645">
        <f>YEAR(tbl_GL[[#This Row],[Date]])</f>
        <v>2019</v>
      </c>
    </row>
    <row r="14646" spans="1:11" x14ac:dyDescent="0.35">
      <c r="A14646">
        <v>832.2</v>
      </c>
      <c r="B14646" s="24">
        <v>43569</v>
      </c>
      <c r="C14646">
        <v>6</v>
      </c>
      <c r="D14646" s="13">
        <v>20</v>
      </c>
      <c r="E14646" s="13" t="s">
        <v>99</v>
      </c>
      <c r="F14646" s="17">
        <v>-32</v>
      </c>
      <c r="G14646" t="str">
        <f>_xlfn.XLOOKUP(tbl_GL[[#This Row],[Account_key]],tbl_COA[Account_key],tbl_COA[Class],"Not Found")</f>
        <v>Assets</v>
      </c>
      <c r="H14646" t="str">
        <f>_xlfn.XLOOKUP(tbl_GL[[#This Row],[Account_key]],tbl_COA[Account_key],tbl_COA[SubClass],"Not Found")</f>
        <v>Assets</v>
      </c>
      <c r="I14646" t="str">
        <f>_xlfn.XLOOKUP(tbl_GL[[#This Row],[Account_key]],tbl_COA[Account_key],tbl_COA[SubClass2],"Not Found")</f>
        <v>Current Assets</v>
      </c>
      <c r="J14646" t="str">
        <f>_xlfn.XLOOKUP(tbl_GL[[#This Row],[Account_key]],tbl_COA[Account_key],tbl_COA[SubAccount],,0)</f>
        <v>Cash in hand</v>
      </c>
      <c r="K14646">
        <f>YEAR(tbl_GL[[#This Row],[Date]])</f>
        <v>2019</v>
      </c>
    </row>
    <row r="14647" spans="1:11" x14ac:dyDescent="0.35">
      <c r="A14647">
        <v>833.1</v>
      </c>
      <c r="B14647" s="24">
        <v>43570</v>
      </c>
      <c r="C14647">
        <v>6</v>
      </c>
      <c r="D14647" s="13">
        <v>10</v>
      </c>
      <c r="E14647" s="13" t="s">
        <v>112</v>
      </c>
      <c r="F14647" s="17">
        <v>-195</v>
      </c>
      <c r="G14647" t="str">
        <f>_xlfn.XLOOKUP(tbl_GL[[#This Row],[Account_key]],tbl_COA[Account_key],tbl_COA[Class],"Not Found")</f>
        <v>Assets</v>
      </c>
      <c r="H14647" t="str">
        <f>_xlfn.XLOOKUP(tbl_GL[[#This Row],[Account_key]],tbl_COA[Account_key],tbl_COA[SubClass],"Not Found")</f>
        <v>Assets</v>
      </c>
      <c r="I14647" t="str">
        <f>_xlfn.XLOOKUP(tbl_GL[[#This Row],[Account_key]],tbl_COA[Account_key],tbl_COA[SubClass2],"Not Found")</f>
        <v>Current Assets</v>
      </c>
      <c r="J14647" t="str">
        <f>_xlfn.XLOOKUP(tbl_GL[[#This Row],[Account_key]],tbl_COA[Account_key],tbl_COA[SubAccount],,0)</f>
        <v>Cash at Bank</v>
      </c>
      <c r="K14647">
        <f>YEAR(tbl_GL[[#This Row],[Date]])</f>
        <v>2019</v>
      </c>
    </row>
    <row r="14648" spans="1:11" x14ac:dyDescent="0.35">
      <c r="A14648">
        <v>833.2</v>
      </c>
      <c r="B14648" s="24">
        <v>43570</v>
      </c>
      <c r="C14648">
        <v>6</v>
      </c>
      <c r="D14648" s="13">
        <v>121</v>
      </c>
      <c r="E14648" s="13" t="s">
        <v>112</v>
      </c>
      <c r="F14648" s="17">
        <v>-195</v>
      </c>
      <c r="G14648" t="str">
        <f>_xlfn.XLOOKUP(tbl_GL[[#This Row],[Account_key]],tbl_COA[Account_key],tbl_COA[Class],"Not Found")</f>
        <v>Liabilities and Owners Equity</v>
      </c>
      <c r="H14648" t="str">
        <f>_xlfn.XLOOKUP(tbl_GL[[#This Row],[Account_key]],tbl_COA[Account_key],tbl_COA[SubClass],"Not Found")</f>
        <v>Liabilities</v>
      </c>
      <c r="I14648" t="str">
        <f>_xlfn.XLOOKUP(tbl_GL[[#This Row],[Account_key]],tbl_COA[Account_key],tbl_COA[SubClass2],"Not Found")</f>
        <v>Current Liabilities</v>
      </c>
      <c r="J14648" t="str">
        <f>_xlfn.XLOOKUP(tbl_GL[[#This Row],[Account_key]],tbl_COA[Account_key],tbl_COA[SubAccount],,0)</f>
        <v>Interest Payable</v>
      </c>
      <c r="K14648">
        <f>YEAR(tbl_GL[[#This Row],[Date]])</f>
        <v>2019</v>
      </c>
    </row>
    <row r="14649" spans="1:11" x14ac:dyDescent="0.35">
      <c r="A14649">
        <v>834.1</v>
      </c>
      <c r="B14649" s="24">
        <v>43570</v>
      </c>
      <c r="C14649">
        <v>6</v>
      </c>
      <c r="D14649" s="13">
        <v>230</v>
      </c>
      <c r="E14649" s="13" t="s">
        <v>4</v>
      </c>
      <c r="F14649" s="17">
        <v>-1287</v>
      </c>
      <c r="G14649" t="str">
        <f>_xlfn.XLOOKUP(tbl_GL[[#This Row],[Account_key]],tbl_COA[Account_key],tbl_COA[Class],"Not Found")</f>
        <v>Trading account</v>
      </c>
      <c r="H14649" t="str">
        <f>_xlfn.XLOOKUP(tbl_GL[[#This Row],[Account_key]],tbl_COA[Account_key],tbl_COA[SubClass],"Not Found")</f>
        <v>Cost of Sales</v>
      </c>
      <c r="I14649" t="str">
        <f>_xlfn.XLOOKUP(tbl_GL[[#This Row],[Account_key]],tbl_COA[Account_key],tbl_COA[SubClass2],"Not Found")</f>
        <v>Cost of Sales</v>
      </c>
      <c r="J14649" t="str">
        <f>_xlfn.XLOOKUP(tbl_GL[[#This Row],[Account_key]],tbl_COA[Account_key],tbl_COA[SubAccount],,0)</f>
        <v>Cost of Sales</v>
      </c>
      <c r="K14649">
        <f>YEAR(tbl_GL[[#This Row],[Date]])</f>
        <v>2019</v>
      </c>
    </row>
    <row r="14650" spans="1:11" x14ac:dyDescent="0.35">
      <c r="A14650">
        <v>834.2</v>
      </c>
      <c r="B14650" s="24">
        <v>43570</v>
      </c>
      <c r="C14650">
        <v>6</v>
      </c>
      <c r="D14650" s="13">
        <v>60</v>
      </c>
      <c r="E14650" s="13" t="s">
        <v>4</v>
      </c>
      <c r="F14650" s="17">
        <v>-1287</v>
      </c>
      <c r="G14650" t="str">
        <f>_xlfn.XLOOKUP(tbl_GL[[#This Row],[Account_key]],tbl_COA[Account_key],tbl_COA[Class],"Not Found")</f>
        <v>Assets</v>
      </c>
      <c r="H14650" t="str">
        <f>_xlfn.XLOOKUP(tbl_GL[[#This Row],[Account_key]],tbl_COA[Account_key],tbl_COA[SubClass],"Not Found")</f>
        <v>Assets</v>
      </c>
      <c r="I14650" t="str">
        <f>_xlfn.XLOOKUP(tbl_GL[[#This Row],[Account_key]],tbl_COA[Account_key],tbl_COA[SubClass2],"Not Found")</f>
        <v>Current Assets</v>
      </c>
      <c r="J14650" t="str">
        <f>_xlfn.XLOOKUP(tbl_GL[[#This Row],[Account_key]],tbl_COA[Account_key],tbl_COA[SubAccount],,0)</f>
        <v>Inventory</v>
      </c>
      <c r="K14650">
        <f>YEAR(tbl_GL[[#This Row],[Date]])</f>
        <v>2019</v>
      </c>
    </row>
    <row r="14651" spans="1:11" x14ac:dyDescent="0.35">
      <c r="A14651">
        <v>835.1</v>
      </c>
      <c r="B14651" s="24">
        <v>43570</v>
      </c>
      <c r="C14651">
        <v>6</v>
      </c>
      <c r="D14651" s="13">
        <v>210</v>
      </c>
      <c r="E14651" s="13" t="s">
        <v>7</v>
      </c>
      <c r="F14651" s="17">
        <v>3009</v>
      </c>
      <c r="G14651" t="str">
        <f>_xlfn.XLOOKUP(tbl_GL[[#This Row],[Account_key]],tbl_COA[Account_key],tbl_COA[Class],"Not Found")</f>
        <v>Trading account</v>
      </c>
      <c r="H14651" t="str">
        <f>_xlfn.XLOOKUP(tbl_GL[[#This Row],[Account_key]],tbl_COA[Account_key],tbl_COA[SubClass],"Not Found")</f>
        <v>Sales</v>
      </c>
      <c r="I14651" t="str">
        <f>_xlfn.XLOOKUP(tbl_GL[[#This Row],[Account_key]],tbl_COA[Account_key],tbl_COA[SubClass2],"Not Found")</f>
        <v>Sales</v>
      </c>
      <c r="J14651" t="str">
        <f>_xlfn.XLOOKUP(tbl_GL[[#This Row],[Account_key]],tbl_COA[Account_key],tbl_COA[SubAccount],,0)</f>
        <v>Sales</v>
      </c>
      <c r="K14651">
        <f>YEAR(tbl_GL[[#This Row],[Date]])</f>
        <v>2019</v>
      </c>
    </row>
    <row r="14652" spans="1:11" x14ac:dyDescent="0.35">
      <c r="A14652">
        <v>835.2</v>
      </c>
      <c r="B14652" s="24">
        <v>43570</v>
      </c>
      <c r="C14652">
        <v>6</v>
      </c>
      <c r="D14652" s="13">
        <v>10</v>
      </c>
      <c r="E14652" s="13" t="s">
        <v>7</v>
      </c>
      <c r="F14652" s="17">
        <v>3009</v>
      </c>
      <c r="G14652" t="str">
        <f>_xlfn.XLOOKUP(tbl_GL[[#This Row],[Account_key]],tbl_COA[Account_key],tbl_COA[Class],"Not Found")</f>
        <v>Assets</v>
      </c>
      <c r="H14652" t="str">
        <f>_xlfn.XLOOKUP(tbl_GL[[#This Row],[Account_key]],tbl_COA[Account_key],tbl_COA[SubClass],"Not Found")</f>
        <v>Assets</v>
      </c>
      <c r="I14652" t="str">
        <f>_xlfn.XLOOKUP(tbl_GL[[#This Row],[Account_key]],tbl_COA[Account_key],tbl_COA[SubClass2],"Not Found")</f>
        <v>Current Assets</v>
      </c>
      <c r="J14652" t="str">
        <f>_xlfn.XLOOKUP(tbl_GL[[#This Row],[Account_key]],tbl_COA[Account_key],tbl_COA[SubAccount],,0)</f>
        <v>Cash at Bank</v>
      </c>
      <c r="K14652">
        <f>YEAR(tbl_GL[[#This Row],[Date]])</f>
        <v>2019</v>
      </c>
    </row>
    <row r="14653" spans="1:11" x14ac:dyDescent="0.35">
      <c r="A14653">
        <v>836.1</v>
      </c>
      <c r="B14653" s="24">
        <v>43570</v>
      </c>
      <c r="C14653">
        <v>6</v>
      </c>
      <c r="D14653" s="13">
        <v>230</v>
      </c>
      <c r="E14653" s="13" t="s">
        <v>4</v>
      </c>
      <c r="F14653" s="17">
        <v>-4947</v>
      </c>
      <c r="G14653" t="str">
        <f>_xlfn.XLOOKUP(tbl_GL[[#This Row],[Account_key]],tbl_COA[Account_key],tbl_COA[Class],"Not Found")</f>
        <v>Trading account</v>
      </c>
      <c r="H14653" t="str">
        <f>_xlfn.XLOOKUP(tbl_GL[[#This Row],[Account_key]],tbl_COA[Account_key],tbl_COA[SubClass],"Not Found")</f>
        <v>Cost of Sales</v>
      </c>
      <c r="I14653" t="str">
        <f>_xlfn.XLOOKUP(tbl_GL[[#This Row],[Account_key]],tbl_COA[Account_key],tbl_COA[SubClass2],"Not Found")</f>
        <v>Cost of Sales</v>
      </c>
      <c r="J14653" t="str">
        <f>_xlfn.XLOOKUP(tbl_GL[[#This Row],[Account_key]],tbl_COA[Account_key],tbl_COA[SubAccount],,0)</f>
        <v>Cost of Sales</v>
      </c>
      <c r="K14653">
        <f>YEAR(tbl_GL[[#This Row],[Date]])</f>
        <v>2019</v>
      </c>
    </row>
    <row r="14654" spans="1:11" x14ac:dyDescent="0.35">
      <c r="A14654">
        <v>836.2</v>
      </c>
      <c r="B14654" s="24">
        <v>43570</v>
      </c>
      <c r="C14654">
        <v>6</v>
      </c>
      <c r="D14654" s="13">
        <v>60</v>
      </c>
      <c r="E14654" s="13" t="s">
        <v>4</v>
      </c>
      <c r="F14654" s="17">
        <v>-4947</v>
      </c>
      <c r="G14654" t="str">
        <f>_xlfn.XLOOKUP(tbl_GL[[#This Row],[Account_key]],tbl_COA[Account_key],tbl_COA[Class],"Not Found")</f>
        <v>Assets</v>
      </c>
      <c r="H14654" t="str">
        <f>_xlfn.XLOOKUP(tbl_GL[[#This Row],[Account_key]],tbl_COA[Account_key],tbl_COA[SubClass],"Not Found")</f>
        <v>Assets</v>
      </c>
      <c r="I14654" t="str">
        <f>_xlfn.XLOOKUP(tbl_GL[[#This Row],[Account_key]],tbl_COA[Account_key],tbl_COA[SubClass2],"Not Found")</f>
        <v>Current Assets</v>
      </c>
      <c r="J14654" t="str">
        <f>_xlfn.XLOOKUP(tbl_GL[[#This Row],[Account_key]],tbl_COA[Account_key],tbl_COA[SubAccount],,0)</f>
        <v>Inventory</v>
      </c>
      <c r="K14654">
        <f>YEAR(tbl_GL[[#This Row],[Date]])</f>
        <v>2019</v>
      </c>
    </row>
    <row r="14655" spans="1:11" x14ac:dyDescent="0.35">
      <c r="A14655">
        <v>837.1</v>
      </c>
      <c r="B14655" s="24">
        <v>43570</v>
      </c>
      <c r="C14655">
        <v>6</v>
      </c>
      <c r="D14655" s="13">
        <v>210</v>
      </c>
      <c r="E14655" s="13" t="s">
        <v>8</v>
      </c>
      <c r="F14655" s="17">
        <v>10129</v>
      </c>
      <c r="G14655" t="str">
        <f>_xlfn.XLOOKUP(tbl_GL[[#This Row],[Account_key]],tbl_COA[Account_key],tbl_COA[Class],"Not Found")</f>
        <v>Trading account</v>
      </c>
      <c r="H14655" t="str">
        <f>_xlfn.XLOOKUP(tbl_GL[[#This Row],[Account_key]],tbl_COA[Account_key],tbl_COA[SubClass],"Not Found")</f>
        <v>Sales</v>
      </c>
      <c r="I14655" t="str">
        <f>_xlfn.XLOOKUP(tbl_GL[[#This Row],[Account_key]],tbl_COA[Account_key],tbl_COA[SubClass2],"Not Found")</f>
        <v>Sales</v>
      </c>
      <c r="J14655" t="str">
        <f>_xlfn.XLOOKUP(tbl_GL[[#This Row],[Account_key]],tbl_COA[Account_key],tbl_COA[SubAccount],,0)</f>
        <v>Sales</v>
      </c>
      <c r="K14655">
        <f>YEAR(tbl_GL[[#This Row],[Date]])</f>
        <v>2019</v>
      </c>
    </row>
    <row r="14656" spans="1:11" x14ac:dyDescent="0.35">
      <c r="A14656">
        <v>837.2</v>
      </c>
      <c r="B14656" s="24">
        <v>43570</v>
      </c>
      <c r="C14656">
        <v>6</v>
      </c>
      <c r="D14656" s="13">
        <v>30</v>
      </c>
      <c r="E14656" s="13" t="s">
        <v>8</v>
      </c>
      <c r="F14656" s="17">
        <v>10129</v>
      </c>
      <c r="G14656" t="str">
        <f>_xlfn.XLOOKUP(tbl_GL[[#This Row],[Account_key]],tbl_COA[Account_key],tbl_COA[Class],"Not Found")</f>
        <v>Assets</v>
      </c>
      <c r="H14656" t="str">
        <f>_xlfn.XLOOKUP(tbl_GL[[#This Row],[Account_key]],tbl_COA[Account_key],tbl_COA[SubClass],"Not Found")</f>
        <v>Assets</v>
      </c>
      <c r="I14656" t="str">
        <f>_xlfn.XLOOKUP(tbl_GL[[#This Row],[Account_key]],tbl_COA[Account_key],tbl_COA[SubClass2],"Not Found")</f>
        <v>Current Assets</v>
      </c>
      <c r="J14656" t="str">
        <f>_xlfn.XLOOKUP(tbl_GL[[#This Row],[Account_key]],tbl_COA[Account_key],tbl_COA[SubAccount],,0)</f>
        <v>Trade Receivables</v>
      </c>
      <c r="K14656">
        <f>YEAR(tbl_GL[[#This Row],[Date]])</f>
        <v>2019</v>
      </c>
    </row>
    <row r="14657" spans="1:11" x14ac:dyDescent="0.35">
      <c r="A14657">
        <v>838.1</v>
      </c>
      <c r="B14657" s="24">
        <v>43571</v>
      </c>
      <c r="C14657">
        <v>6</v>
      </c>
      <c r="D14657" s="13">
        <v>260</v>
      </c>
      <c r="E14657" s="13" t="s">
        <v>97</v>
      </c>
      <c r="F14657" s="17">
        <v>-2775</v>
      </c>
      <c r="G14657" t="str">
        <f>_xlfn.XLOOKUP(tbl_GL[[#This Row],[Account_key]],tbl_COA[Account_key],tbl_COA[Class],"Not Found")</f>
        <v>Operating account</v>
      </c>
      <c r="H14657" t="str">
        <f>_xlfn.XLOOKUP(tbl_GL[[#This Row],[Account_key]],tbl_COA[Account_key],tbl_COA[SubClass],"Not Found")</f>
        <v>Operating Expenses</v>
      </c>
      <c r="I14657" t="str">
        <f>_xlfn.XLOOKUP(tbl_GL[[#This Row],[Account_key]],tbl_COA[Account_key],tbl_COA[SubClass2],"Not Found")</f>
        <v>Marketing</v>
      </c>
      <c r="J14657" t="str">
        <f>_xlfn.XLOOKUP(tbl_GL[[#This Row],[Account_key]],tbl_COA[Account_key],tbl_COA[SubAccount],,0)</f>
        <v>Commissions</v>
      </c>
      <c r="K14657">
        <f>YEAR(tbl_GL[[#This Row],[Date]])</f>
        <v>2019</v>
      </c>
    </row>
    <row r="14658" spans="1:11" x14ac:dyDescent="0.35">
      <c r="A14658">
        <v>838.2</v>
      </c>
      <c r="B14658" s="24">
        <v>43571</v>
      </c>
      <c r="C14658">
        <v>6</v>
      </c>
      <c r="D14658" s="13">
        <v>120</v>
      </c>
      <c r="E14658" s="13" t="s">
        <v>97</v>
      </c>
      <c r="F14658" s="17">
        <v>2775</v>
      </c>
      <c r="G14658" t="str">
        <f>_xlfn.XLOOKUP(tbl_GL[[#This Row],[Account_key]],tbl_COA[Account_key],tbl_COA[Class],"Not Found")</f>
        <v>Liabilities and Owners Equity</v>
      </c>
      <c r="H14658" t="str">
        <f>_xlfn.XLOOKUP(tbl_GL[[#This Row],[Account_key]],tbl_COA[Account_key],tbl_COA[SubClass],"Not Found")</f>
        <v>Liabilities</v>
      </c>
      <c r="I14658" t="str">
        <f>_xlfn.XLOOKUP(tbl_GL[[#This Row],[Account_key]],tbl_COA[Account_key],tbl_COA[SubClass2],"Not Found")</f>
        <v>Current Liabilities</v>
      </c>
      <c r="J14658" t="str">
        <f>_xlfn.XLOOKUP(tbl_GL[[#This Row],[Account_key]],tbl_COA[Account_key],tbl_COA[SubAccount],,0)</f>
        <v>Accrued Expenses</v>
      </c>
      <c r="K14658">
        <f>YEAR(tbl_GL[[#This Row],[Date]])</f>
        <v>2019</v>
      </c>
    </row>
    <row r="14659" spans="1:11" x14ac:dyDescent="0.35">
      <c r="A14659">
        <v>839.1</v>
      </c>
      <c r="B14659" s="24">
        <v>43571</v>
      </c>
      <c r="C14659">
        <v>6</v>
      </c>
      <c r="D14659" s="13">
        <v>30</v>
      </c>
      <c r="E14659" s="13" t="s">
        <v>80</v>
      </c>
      <c r="F14659" s="17">
        <v>-10095</v>
      </c>
      <c r="G14659" t="str">
        <f>_xlfn.XLOOKUP(tbl_GL[[#This Row],[Account_key]],tbl_COA[Account_key],tbl_COA[Class],"Not Found")</f>
        <v>Assets</v>
      </c>
      <c r="H14659" t="str">
        <f>_xlfn.XLOOKUP(tbl_GL[[#This Row],[Account_key]],tbl_COA[Account_key],tbl_COA[SubClass],"Not Found")</f>
        <v>Assets</v>
      </c>
      <c r="I14659" t="str">
        <f>_xlfn.XLOOKUP(tbl_GL[[#This Row],[Account_key]],tbl_COA[Account_key],tbl_COA[SubClass2],"Not Found")</f>
        <v>Current Assets</v>
      </c>
      <c r="J14659" t="str">
        <f>_xlfn.XLOOKUP(tbl_GL[[#This Row],[Account_key]],tbl_COA[Account_key],tbl_COA[SubAccount],,0)</f>
        <v>Trade Receivables</v>
      </c>
      <c r="K14659">
        <f>YEAR(tbl_GL[[#This Row],[Date]])</f>
        <v>2019</v>
      </c>
    </row>
    <row r="14660" spans="1:11" x14ac:dyDescent="0.35">
      <c r="A14660">
        <v>839.2</v>
      </c>
      <c r="B14660" s="24">
        <v>43571</v>
      </c>
      <c r="C14660">
        <v>6</v>
      </c>
      <c r="D14660" s="13">
        <v>10</v>
      </c>
      <c r="E14660" s="13" t="s">
        <v>80</v>
      </c>
      <c r="F14660" s="17">
        <v>10095</v>
      </c>
      <c r="G14660" t="str">
        <f>_xlfn.XLOOKUP(tbl_GL[[#This Row],[Account_key]],tbl_COA[Account_key],tbl_COA[Class],"Not Found")</f>
        <v>Assets</v>
      </c>
      <c r="H14660" t="str">
        <f>_xlfn.XLOOKUP(tbl_GL[[#This Row],[Account_key]],tbl_COA[Account_key],tbl_COA[SubClass],"Not Found")</f>
        <v>Assets</v>
      </c>
      <c r="I14660" t="str">
        <f>_xlfn.XLOOKUP(tbl_GL[[#This Row],[Account_key]],tbl_COA[Account_key],tbl_COA[SubClass2],"Not Found")</f>
        <v>Current Assets</v>
      </c>
      <c r="J14660" t="str">
        <f>_xlfn.XLOOKUP(tbl_GL[[#This Row],[Account_key]],tbl_COA[Account_key],tbl_COA[SubAccount],,0)</f>
        <v>Cash at Bank</v>
      </c>
      <c r="K14660">
        <f>YEAR(tbl_GL[[#This Row],[Date]])</f>
        <v>2019</v>
      </c>
    </row>
    <row r="14661" spans="1:11" x14ac:dyDescent="0.35">
      <c r="A14661">
        <v>840.1</v>
      </c>
      <c r="B14661" s="24">
        <v>43572</v>
      </c>
      <c r="C14661">
        <v>6</v>
      </c>
      <c r="D14661" s="13">
        <v>10</v>
      </c>
      <c r="E14661" s="13" t="s">
        <v>98</v>
      </c>
      <c r="F14661" s="17">
        <v>-1554</v>
      </c>
      <c r="G14661" t="str">
        <f>_xlfn.XLOOKUP(tbl_GL[[#This Row],[Account_key]],tbl_COA[Account_key],tbl_COA[Class],"Not Found")</f>
        <v>Assets</v>
      </c>
      <c r="H14661" t="str">
        <f>_xlfn.XLOOKUP(tbl_GL[[#This Row],[Account_key]],tbl_COA[Account_key],tbl_COA[SubClass],"Not Found")</f>
        <v>Assets</v>
      </c>
      <c r="I14661" t="str">
        <f>_xlfn.XLOOKUP(tbl_GL[[#This Row],[Account_key]],tbl_COA[Account_key],tbl_COA[SubClass2],"Not Found")</f>
        <v>Current Assets</v>
      </c>
      <c r="J14661" t="str">
        <f>_xlfn.XLOOKUP(tbl_GL[[#This Row],[Account_key]],tbl_COA[Account_key],tbl_COA[SubAccount],,0)</f>
        <v>Cash at Bank</v>
      </c>
      <c r="K14661">
        <f>YEAR(tbl_GL[[#This Row],[Date]])</f>
        <v>2019</v>
      </c>
    </row>
    <row r="14662" spans="1:11" x14ac:dyDescent="0.35">
      <c r="A14662">
        <v>840.2</v>
      </c>
      <c r="B14662" s="24">
        <v>43572</v>
      </c>
      <c r="C14662">
        <v>6</v>
      </c>
      <c r="D14662" s="13">
        <v>120</v>
      </c>
      <c r="E14662" s="13" t="s">
        <v>98</v>
      </c>
      <c r="F14662" s="17">
        <v>-1554</v>
      </c>
      <c r="G14662" t="str">
        <f>_xlfn.XLOOKUP(tbl_GL[[#This Row],[Account_key]],tbl_COA[Account_key],tbl_COA[Class],"Not Found")</f>
        <v>Liabilities and Owners Equity</v>
      </c>
      <c r="H14662" t="str">
        <f>_xlfn.XLOOKUP(tbl_GL[[#This Row],[Account_key]],tbl_COA[Account_key],tbl_COA[SubClass],"Not Found")</f>
        <v>Liabilities</v>
      </c>
      <c r="I14662" t="str">
        <f>_xlfn.XLOOKUP(tbl_GL[[#This Row],[Account_key]],tbl_COA[Account_key],tbl_COA[SubClass2],"Not Found")</f>
        <v>Current Liabilities</v>
      </c>
      <c r="J14662" t="str">
        <f>_xlfn.XLOOKUP(tbl_GL[[#This Row],[Account_key]],tbl_COA[Account_key],tbl_COA[SubAccount],,0)</f>
        <v>Accrued Expenses</v>
      </c>
      <c r="K14662">
        <f>YEAR(tbl_GL[[#This Row],[Date]])</f>
        <v>2019</v>
      </c>
    </row>
    <row r="14663" spans="1:11" x14ac:dyDescent="0.35">
      <c r="A14663">
        <v>841.1</v>
      </c>
      <c r="B14663" s="24">
        <v>43572</v>
      </c>
      <c r="C14663">
        <v>6</v>
      </c>
      <c r="D14663" s="13">
        <v>10</v>
      </c>
      <c r="E14663" s="13" t="s">
        <v>84</v>
      </c>
      <c r="F14663" s="17">
        <v>-23400</v>
      </c>
      <c r="G14663" t="str">
        <f>_xlfn.XLOOKUP(tbl_GL[[#This Row],[Account_key]],tbl_COA[Account_key],tbl_COA[Class],"Not Found")</f>
        <v>Assets</v>
      </c>
      <c r="H14663" t="str">
        <f>_xlfn.XLOOKUP(tbl_GL[[#This Row],[Account_key]],tbl_COA[Account_key],tbl_COA[SubClass],"Not Found")</f>
        <v>Assets</v>
      </c>
      <c r="I14663" t="str">
        <f>_xlfn.XLOOKUP(tbl_GL[[#This Row],[Account_key]],tbl_COA[Account_key],tbl_COA[SubClass2],"Not Found")</f>
        <v>Current Assets</v>
      </c>
      <c r="J14663" t="str">
        <f>_xlfn.XLOOKUP(tbl_GL[[#This Row],[Account_key]],tbl_COA[Account_key],tbl_COA[SubAccount],,0)</f>
        <v>Cash at Bank</v>
      </c>
      <c r="K14663">
        <f>YEAR(tbl_GL[[#This Row],[Date]])</f>
        <v>2019</v>
      </c>
    </row>
    <row r="14664" spans="1:11" x14ac:dyDescent="0.35">
      <c r="A14664">
        <v>841.2</v>
      </c>
      <c r="B14664" s="24">
        <v>43572</v>
      </c>
      <c r="C14664">
        <v>6</v>
      </c>
      <c r="D14664" s="13">
        <v>110</v>
      </c>
      <c r="E14664" s="13" t="s">
        <v>84</v>
      </c>
      <c r="F14664" s="17">
        <v>-23400</v>
      </c>
      <c r="G14664" t="str">
        <f>_xlfn.XLOOKUP(tbl_GL[[#This Row],[Account_key]],tbl_COA[Account_key],tbl_COA[Class],"Not Found")</f>
        <v>Liabilities and Owners Equity</v>
      </c>
      <c r="H14664" t="str">
        <f>_xlfn.XLOOKUP(tbl_GL[[#This Row],[Account_key]],tbl_COA[Account_key],tbl_COA[SubClass],"Not Found")</f>
        <v>Liabilities</v>
      </c>
      <c r="I14664" t="str">
        <f>_xlfn.XLOOKUP(tbl_GL[[#This Row],[Account_key]],tbl_COA[Account_key],tbl_COA[SubClass2],"Not Found")</f>
        <v>Current Liabilities</v>
      </c>
      <c r="J14664" t="str">
        <f>_xlfn.XLOOKUP(tbl_GL[[#This Row],[Account_key]],tbl_COA[Account_key],tbl_COA[SubAccount],,0)</f>
        <v>Trade Payables</v>
      </c>
      <c r="K14664">
        <f>YEAR(tbl_GL[[#This Row],[Date]])</f>
        <v>2019</v>
      </c>
    </row>
    <row r="14665" spans="1:11" x14ac:dyDescent="0.35">
      <c r="A14665">
        <v>842.1</v>
      </c>
      <c r="B14665" s="24">
        <v>43576</v>
      </c>
      <c r="C14665">
        <v>6</v>
      </c>
      <c r="D14665" s="13">
        <v>230</v>
      </c>
      <c r="E14665" s="13" t="s">
        <v>4</v>
      </c>
      <c r="F14665" s="17">
        <v>-386</v>
      </c>
      <c r="G14665" t="str">
        <f>_xlfn.XLOOKUP(tbl_GL[[#This Row],[Account_key]],tbl_COA[Account_key],tbl_COA[Class],"Not Found")</f>
        <v>Trading account</v>
      </c>
      <c r="H14665" t="str">
        <f>_xlfn.XLOOKUP(tbl_GL[[#This Row],[Account_key]],tbl_COA[Account_key],tbl_COA[SubClass],"Not Found")</f>
        <v>Cost of Sales</v>
      </c>
      <c r="I14665" t="str">
        <f>_xlfn.XLOOKUP(tbl_GL[[#This Row],[Account_key]],tbl_COA[Account_key],tbl_COA[SubClass2],"Not Found")</f>
        <v>Cost of Sales</v>
      </c>
      <c r="J14665" t="str">
        <f>_xlfn.XLOOKUP(tbl_GL[[#This Row],[Account_key]],tbl_COA[Account_key],tbl_COA[SubAccount],,0)</f>
        <v>Cost of Sales</v>
      </c>
      <c r="K14665">
        <f>YEAR(tbl_GL[[#This Row],[Date]])</f>
        <v>2019</v>
      </c>
    </row>
    <row r="14666" spans="1:11" x14ac:dyDescent="0.35">
      <c r="A14666">
        <v>842.2</v>
      </c>
      <c r="B14666" s="24">
        <v>43576</v>
      </c>
      <c r="C14666">
        <v>6</v>
      </c>
      <c r="D14666" s="13">
        <v>60</v>
      </c>
      <c r="E14666" s="13" t="s">
        <v>4</v>
      </c>
      <c r="F14666" s="17">
        <v>-386</v>
      </c>
      <c r="G14666" t="str">
        <f>_xlfn.XLOOKUP(tbl_GL[[#This Row],[Account_key]],tbl_COA[Account_key],tbl_COA[Class],"Not Found")</f>
        <v>Assets</v>
      </c>
      <c r="H14666" t="str">
        <f>_xlfn.XLOOKUP(tbl_GL[[#This Row],[Account_key]],tbl_COA[Account_key],tbl_COA[SubClass],"Not Found")</f>
        <v>Assets</v>
      </c>
      <c r="I14666" t="str">
        <f>_xlfn.XLOOKUP(tbl_GL[[#This Row],[Account_key]],tbl_COA[Account_key],tbl_COA[SubClass2],"Not Found")</f>
        <v>Current Assets</v>
      </c>
      <c r="J14666" t="str">
        <f>_xlfn.XLOOKUP(tbl_GL[[#This Row],[Account_key]],tbl_COA[Account_key],tbl_COA[SubAccount],,0)</f>
        <v>Inventory</v>
      </c>
      <c r="K14666">
        <f>YEAR(tbl_GL[[#This Row],[Date]])</f>
        <v>2019</v>
      </c>
    </row>
    <row r="14667" spans="1:11" x14ac:dyDescent="0.35">
      <c r="A14667">
        <v>843.1</v>
      </c>
      <c r="B14667" s="24">
        <v>43576</v>
      </c>
      <c r="C14667">
        <v>6</v>
      </c>
      <c r="D14667" s="13">
        <v>210</v>
      </c>
      <c r="E14667" s="13" t="s">
        <v>8</v>
      </c>
      <c r="F14667" s="17">
        <v>790</v>
      </c>
      <c r="G14667" t="str">
        <f>_xlfn.XLOOKUP(tbl_GL[[#This Row],[Account_key]],tbl_COA[Account_key],tbl_COA[Class],"Not Found")</f>
        <v>Trading account</v>
      </c>
      <c r="H14667" t="str">
        <f>_xlfn.XLOOKUP(tbl_GL[[#This Row],[Account_key]],tbl_COA[Account_key],tbl_COA[SubClass],"Not Found")</f>
        <v>Sales</v>
      </c>
      <c r="I14667" t="str">
        <f>_xlfn.XLOOKUP(tbl_GL[[#This Row],[Account_key]],tbl_COA[Account_key],tbl_COA[SubClass2],"Not Found")</f>
        <v>Sales</v>
      </c>
      <c r="J14667" t="str">
        <f>_xlfn.XLOOKUP(tbl_GL[[#This Row],[Account_key]],tbl_COA[Account_key],tbl_COA[SubAccount],,0)</f>
        <v>Sales</v>
      </c>
      <c r="K14667">
        <f>YEAR(tbl_GL[[#This Row],[Date]])</f>
        <v>2019</v>
      </c>
    </row>
    <row r="14668" spans="1:11" x14ac:dyDescent="0.35">
      <c r="A14668">
        <v>843.2</v>
      </c>
      <c r="B14668" s="24">
        <v>43576</v>
      </c>
      <c r="C14668">
        <v>6</v>
      </c>
      <c r="D14668" s="13">
        <v>30</v>
      </c>
      <c r="E14668" s="13" t="s">
        <v>8</v>
      </c>
      <c r="F14668" s="17">
        <v>790</v>
      </c>
      <c r="G14668" t="str">
        <f>_xlfn.XLOOKUP(tbl_GL[[#This Row],[Account_key]],tbl_COA[Account_key],tbl_COA[Class],"Not Found")</f>
        <v>Assets</v>
      </c>
      <c r="H14668" t="str">
        <f>_xlfn.XLOOKUP(tbl_GL[[#This Row],[Account_key]],tbl_COA[Account_key],tbl_COA[SubClass],"Not Found")</f>
        <v>Assets</v>
      </c>
      <c r="I14668" t="str">
        <f>_xlfn.XLOOKUP(tbl_GL[[#This Row],[Account_key]],tbl_COA[Account_key],tbl_COA[SubClass2],"Not Found")</f>
        <v>Current Assets</v>
      </c>
      <c r="J14668" t="str">
        <f>_xlfn.XLOOKUP(tbl_GL[[#This Row],[Account_key]],tbl_COA[Account_key],tbl_COA[SubAccount],,0)</f>
        <v>Trade Receivables</v>
      </c>
      <c r="K14668">
        <f>YEAR(tbl_GL[[#This Row],[Date]])</f>
        <v>2019</v>
      </c>
    </row>
    <row r="14669" spans="1:11" x14ac:dyDescent="0.35">
      <c r="A14669">
        <v>844.1</v>
      </c>
      <c r="B14669" s="24">
        <v>43576</v>
      </c>
      <c r="C14669">
        <v>6</v>
      </c>
      <c r="D14669" s="13">
        <v>300</v>
      </c>
      <c r="E14669" s="13" t="s">
        <v>97</v>
      </c>
      <c r="F14669" s="17">
        <v>-2637</v>
      </c>
      <c r="G14669" t="str">
        <f>_xlfn.XLOOKUP(tbl_GL[[#This Row],[Account_key]],tbl_COA[Account_key],tbl_COA[Class],"Not Found")</f>
        <v>Operating account</v>
      </c>
      <c r="H14669" t="str">
        <f>_xlfn.XLOOKUP(tbl_GL[[#This Row],[Account_key]],tbl_COA[Account_key],tbl_COA[SubClass],"Not Found")</f>
        <v>Operating Expenses</v>
      </c>
      <c r="I14669" t="str">
        <f>_xlfn.XLOOKUP(tbl_GL[[#This Row],[Account_key]],tbl_COA[Account_key],tbl_COA[SubClass2],"Not Found")</f>
        <v>Administration</v>
      </c>
      <c r="J14669" t="str">
        <f>_xlfn.XLOOKUP(tbl_GL[[#This Row],[Account_key]],tbl_COA[Account_key],tbl_COA[SubAccount],,0)</f>
        <v>Entertainment</v>
      </c>
      <c r="K14669">
        <f>YEAR(tbl_GL[[#This Row],[Date]])</f>
        <v>2019</v>
      </c>
    </row>
    <row r="14670" spans="1:11" x14ac:dyDescent="0.35">
      <c r="A14670">
        <v>844.2</v>
      </c>
      <c r="B14670" s="24">
        <v>43576</v>
      </c>
      <c r="C14670">
        <v>6</v>
      </c>
      <c r="D14670" s="13">
        <v>120</v>
      </c>
      <c r="E14670" s="13" t="s">
        <v>97</v>
      </c>
      <c r="F14670" s="17">
        <v>2637</v>
      </c>
      <c r="G14670" t="str">
        <f>_xlfn.XLOOKUP(tbl_GL[[#This Row],[Account_key]],tbl_COA[Account_key],tbl_COA[Class],"Not Found")</f>
        <v>Liabilities and Owners Equity</v>
      </c>
      <c r="H14670" t="str">
        <f>_xlfn.XLOOKUP(tbl_GL[[#This Row],[Account_key]],tbl_COA[Account_key],tbl_COA[SubClass],"Not Found")</f>
        <v>Liabilities</v>
      </c>
      <c r="I14670" t="str">
        <f>_xlfn.XLOOKUP(tbl_GL[[#This Row],[Account_key]],tbl_COA[Account_key],tbl_COA[SubClass2],"Not Found")</f>
        <v>Current Liabilities</v>
      </c>
      <c r="J14670" t="str">
        <f>_xlfn.XLOOKUP(tbl_GL[[#This Row],[Account_key]],tbl_COA[Account_key],tbl_COA[SubAccount],,0)</f>
        <v>Accrued Expenses</v>
      </c>
      <c r="K14670">
        <f>YEAR(tbl_GL[[#This Row],[Date]])</f>
        <v>2019</v>
      </c>
    </row>
    <row r="14671" spans="1:11" x14ac:dyDescent="0.35">
      <c r="A14671">
        <v>845.1</v>
      </c>
      <c r="B14671" s="24">
        <v>43577</v>
      </c>
      <c r="C14671">
        <v>6</v>
      </c>
      <c r="D14671" s="13">
        <v>220</v>
      </c>
      <c r="E14671" s="13" t="s">
        <v>81</v>
      </c>
      <c r="F14671" s="17">
        <v>-1385</v>
      </c>
      <c r="G14671" t="str">
        <f>_xlfn.XLOOKUP(tbl_GL[[#This Row],[Account_key]],tbl_COA[Account_key],tbl_COA[Class],"Not Found")</f>
        <v>Trading account</v>
      </c>
      <c r="H14671" t="str">
        <f>_xlfn.XLOOKUP(tbl_GL[[#This Row],[Account_key]],tbl_COA[Account_key],tbl_COA[SubClass],"Not Found")</f>
        <v>Sales</v>
      </c>
      <c r="I14671" t="str">
        <f>_xlfn.XLOOKUP(tbl_GL[[#This Row],[Account_key]],tbl_COA[Account_key],tbl_COA[SubClass2],"Not Found")</f>
        <v>Sales</v>
      </c>
      <c r="J14671" t="str">
        <f>_xlfn.XLOOKUP(tbl_GL[[#This Row],[Account_key]],tbl_COA[Account_key],tbl_COA[SubAccount],,0)</f>
        <v>Sales Return</v>
      </c>
      <c r="K14671">
        <f>YEAR(tbl_GL[[#This Row],[Date]])</f>
        <v>2019</v>
      </c>
    </row>
    <row r="14672" spans="1:11" x14ac:dyDescent="0.35">
      <c r="A14672">
        <v>845.2</v>
      </c>
      <c r="B14672" s="24">
        <v>43577</v>
      </c>
      <c r="C14672">
        <v>6</v>
      </c>
      <c r="D14672" s="13">
        <v>20</v>
      </c>
      <c r="E14672" s="13" t="s">
        <v>81</v>
      </c>
      <c r="F14672" s="17">
        <v>-1385</v>
      </c>
      <c r="G14672" t="str">
        <f>_xlfn.XLOOKUP(tbl_GL[[#This Row],[Account_key]],tbl_COA[Account_key],tbl_COA[Class],"Not Found")</f>
        <v>Assets</v>
      </c>
      <c r="H14672" t="str">
        <f>_xlfn.XLOOKUP(tbl_GL[[#This Row],[Account_key]],tbl_COA[Account_key],tbl_COA[SubClass],"Not Found")</f>
        <v>Assets</v>
      </c>
      <c r="I14672" t="str">
        <f>_xlfn.XLOOKUP(tbl_GL[[#This Row],[Account_key]],tbl_COA[Account_key],tbl_COA[SubClass2],"Not Found")</f>
        <v>Current Assets</v>
      </c>
      <c r="J14672" t="str">
        <f>_xlfn.XLOOKUP(tbl_GL[[#This Row],[Account_key]],tbl_COA[Account_key],tbl_COA[SubAccount],,0)</f>
        <v>Cash in hand</v>
      </c>
      <c r="K14672">
        <f>YEAR(tbl_GL[[#This Row],[Date]])</f>
        <v>2019</v>
      </c>
    </row>
    <row r="14673" spans="1:11" x14ac:dyDescent="0.35">
      <c r="A14673">
        <v>846.1</v>
      </c>
      <c r="B14673" s="24">
        <v>43577</v>
      </c>
      <c r="C14673">
        <v>6</v>
      </c>
      <c r="D14673" s="13">
        <v>220</v>
      </c>
      <c r="E14673" s="13" t="s">
        <v>81</v>
      </c>
      <c r="F14673" s="17">
        <v>-1454</v>
      </c>
      <c r="G14673" t="str">
        <f>_xlfn.XLOOKUP(tbl_GL[[#This Row],[Account_key]],tbl_COA[Account_key],tbl_COA[Class],"Not Found")</f>
        <v>Trading account</v>
      </c>
      <c r="H14673" t="str">
        <f>_xlfn.XLOOKUP(tbl_GL[[#This Row],[Account_key]],tbl_COA[Account_key],tbl_COA[SubClass],"Not Found")</f>
        <v>Sales</v>
      </c>
      <c r="I14673" t="str">
        <f>_xlfn.XLOOKUP(tbl_GL[[#This Row],[Account_key]],tbl_COA[Account_key],tbl_COA[SubClass2],"Not Found")</f>
        <v>Sales</v>
      </c>
      <c r="J14673" t="str">
        <f>_xlfn.XLOOKUP(tbl_GL[[#This Row],[Account_key]],tbl_COA[Account_key],tbl_COA[SubAccount],,0)</f>
        <v>Sales Return</v>
      </c>
      <c r="K14673">
        <f>YEAR(tbl_GL[[#This Row],[Date]])</f>
        <v>2019</v>
      </c>
    </row>
    <row r="14674" spans="1:11" x14ac:dyDescent="0.35">
      <c r="A14674">
        <v>846.2</v>
      </c>
      <c r="B14674" s="24">
        <v>43577</v>
      </c>
      <c r="C14674">
        <v>6</v>
      </c>
      <c r="D14674" s="13">
        <v>20</v>
      </c>
      <c r="E14674" s="13" t="s">
        <v>81</v>
      </c>
      <c r="F14674" s="17">
        <v>-1454</v>
      </c>
      <c r="G14674" t="str">
        <f>_xlfn.XLOOKUP(tbl_GL[[#This Row],[Account_key]],tbl_COA[Account_key],tbl_COA[Class],"Not Found")</f>
        <v>Assets</v>
      </c>
      <c r="H14674" t="str">
        <f>_xlfn.XLOOKUP(tbl_GL[[#This Row],[Account_key]],tbl_COA[Account_key],tbl_COA[SubClass],"Not Found")</f>
        <v>Assets</v>
      </c>
      <c r="I14674" t="str">
        <f>_xlfn.XLOOKUP(tbl_GL[[#This Row],[Account_key]],tbl_COA[Account_key],tbl_COA[SubClass2],"Not Found")</f>
        <v>Current Assets</v>
      </c>
      <c r="J14674" t="str">
        <f>_xlfn.XLOOKUP(tbl_GL[[#This Row],[Account_key]],tbl_COA[Account_key],tbl_COA[SubAccount],,0)</f>
        <v>Cash in hand</v>
      </c>
      <c r="K14674">
        <f>YEAR(tbl_GL[[#This Row],[Date]])</f>
        <v>2019</v>
      </c>
    </row>
    <row r="14675" spans="1:11" x14ac:dyDescent="0.35">
      <c r="A14675">
        <v>847.1</v>
      </c>
      <c r="B14675" s="24">
        <v>43577</v>
      </c>
      <c r="C14675">
        <v>6</v>
      </c>
      <c r="D14675" s="13">
        <v>10</v>
      </c>
      <c r="E14675" s="13" t="s">
        <v>98</v>
      </c>
      <c r="F14675" s="17">
        <v>-1500</v>
      </c>
      <c r="G14675" t="str">
        <f>_xlfn.XLOOKUP(tbl_GL[[#This Row],[Account_key]],tbl_COA[Account_key],tbl_COA[Class],"Not Found")</f>
        <v>Assets</v>
      </c>
      <c r="H14675" t="str">
        <f>_xlfn.XLOOKUP(tbl_GL[[#This Row],[Account_key]],tbl_COA[Account_key],tbl_COA[SubClass],"Not Found")</f>
        <v>Assets</v>
      </c>
      <c r="I14675" t="str">
        <f>_xlfn.XLOOKUP(tbl_GL[[#This Row],[Account_key]],tbl_COA[Account_key],tbl_COA[SubClass2],"Not Found")</f>
        <v>Current Assets</v>
      </c>
      <c r="J14675" t="str">
        <f>_xlfn.XLOOKUP(tbl_GL[[#This Row],[Account_key]],tbl_COA[Account_key],tbl_COA[SubAccount],,0)</f>
        <v>Cash at Bank</v>
      </c>
      <c r="K14675">
        <f>YEAR(tbl_GL[[#This Row],[Date]])</f>
        <v>2019</v>
      </c>
    </row>
    <row r="14676" spans="1:11" x14ac:dyDescent="0.35">
      <c r="A14676">
        <v>847.2</v>
      </c>
      <c r="B14676" s="24">
        <v>43577</v>
      </c>
      <c r="C14676">
        <v>6</v>
      </c>
      <c r="D14676" s="13">
        <v>120</v>
      </c>
      <c r="E14676" s="13" t="s">
        <v>98</v>
      </c>
      <c r="F14676" s="17">
        <v>-1500</v>
      </c>
      <c r="G14676" t="str">
        <f>_xlfn.XLOOKUP(tbl_GL[[#This Row],[Account_key]],tbl_COA[Account_key],tbl_COA[Class],"Not Found")</f>
        <v>Liabilities and Owners Equity</v>
      </c>
      <c r="H14676" t="str">
        <f>_xlfn.XLOOKUP(tbl_GL[[#This Row],[Account_key]],tbl_COA[Account_key],tbl_COA[SubClass],"Not Found")</f>
        <v>Liabilities</v>
      </c>
      <c r="I14676" t="str">
        <f>_xlfn.XLOOKUP(tbl_GL[[#This Row],[Account_key]],tbl_COA[Account_key],tbl_COA[SubClass2],"Not Found")</f>
        <v>Current Liabilities</v>
      </c>
      <c r="J14676" t="str">
        <f>_xlfn.XLOOKUP(tbl_GL[[#This Row],[Account_key]],tbl_COA[Account_key],tbl_COA[SubAccount],,0)</f>
        <v>Accrued Expenses</v>
      </c>
      <c r="K14676">
        <f>YEAR(tbl_GL[[#This Row],[Date]])</f>
        <v>2019</v>
      </c>
    </row>
    <row r="14677" spans="1:11" x14ac:dyDescent="0.35">
      <c r="A14677">
        <v>848.1</v>
      </c>
      <c r="B14677" s="24">
        <v>43577</v>
      </c>
      <c r="C14677">
        <v>6</v>
      </c>
      <c r="D14677" s="13">
        <v>10</v>
      </c>
      <c r="E14677" s="13" t="s">
        <v>98</v>
      </c>
      <c r="F14677" s="17">
        <v>-1887</v>
      </c>
      <c r="G14677" t="str">
        <f>_xlfn.XLOOKUP(tbl_GL[[#This Row],[Account_key]],tbl_COA[Account_key],tbl_COA[Class],"Not Found")</f>
        <v>Assets</v>
      </c>
      <c r="H14677" t="str">
        <f>_xlfn.XLOOKUP(tbl_GL[[#This Row],[Account_key]],tbl_COA[Account_key],tbl_COA[SubClass],"Not Found")</f>
        <v>Assets</v>
      </c>
      <c r="I14677" t="str">
        <f>_xlfn.XLOOKUP(tbl_GL[[#This Row],[Account_key]],tbl_COA[Account_key],tbl_COA[SubClass2],"Not Found")</f>
        <v>Current Assets</v>
      </c>
      <c r="J14677" t="str">
        <f>_xlfn.XLOOKUP(tbl_GL[[#This Row],[Account_key]],tbl_COA[Account_key],tbl_COA[SubAccount],,0)</f>
        <v>Cash at Bank</v>
      </c>
      <c r="K14677">
        <f>YEAR(tbl_GL[[#This Row],[Date]])</f>
        <v>2019</v>
      </c>
    </row>
    <row r="14678" spans="1:11" x14ac:dyDescent="0.35">
      <c r="A14678">
        <v>848.2</v>
      </c>
      <c r="B14678" s="24">
        <v>43577</v>
      </c>
      <c r="C14678">
        <v>6</v>
      </c>
      <c r="D14678" s="13">
        <v>120</v>
      </c>
      <c r="E14678" s="13" t="s">
        <v>98</v>
      </c>
      <c r="F14678" s="17">
        <v>-1887</v>
      </c>
      <c r="G14678" t="str">
        <f>_xlfn.XLOOKUP(tbl_GL[[#This Row],[Account_key]],tbl_COA[Account_key],tbl_COA[Class],"Not Found")</f>
        <v>Liabilities and Owners Equity</v>
      </c>
      <c r="H14678" t="str">
        <f>_xlfn.XLOOKUP(tbl_GL[[#This Row],[Account_key]],tbl_COA[Account_key],tbl_COA[SubClass],"Not Found")</f>
        <v>Liabilities</v>
      </c>
      <c r="I14678" t="str">
        <f>_xlfn.XLOOKUP(tbl_GL[[#This Row],[Account_key]],tbl_COA[Account_key],tbl_COA[SubClass2],"Not Found")</f>
        <v>Current Liabilities</v>
      </c>
      <c r="J14678" t="str">
        <f>_xlfn.XLOOKUP(tbl_GL[[#This Row],[Account_key]],tbl_COA[Account_key],tbl_COA[SubAccount],,0)</f>
        <v>Accrued Expenses</v>
      </c>
      <c r="K14678">
        <f>YEAR(tbl_GL[[#This Row],[Date]])</f>
        <v>2019</v>
      </c>
    </row>
    <row r="14679" spans="1:11" x14ac:dyDescent="0.35">
      <c r="A14679">
        <v>849.1</v>
      </c>
      <c r="B14679" s="24">
        <v>43578</v>
      </c>
      <c r="C14679">
        <v>6</v>
      </c>
      <c r="D14679" s="13">
        <v>230</v>
      </c>
      <c r="E14679" s="13" t="s">
        <v>4</v>
      </c>
      <c r="F14679" s="17">
        <v>-862</v>
      </c>
      <c r="G14679" t="str">
        <f>_xlfn.XLOOKUP(tbl_GL[[#This Row],[Account_key]],tbl_COA[Account_key],tbl_COA[Class],"Not Found")</f>
        <v>Trading account</v>
      </c>
      <c r="H14679" t="str">
        <f>_xlfn.XLOOKUP(tbl_GL[[#This Row],[Account_key]],tbl_COA[Account_key],tbl_COA[SubClass],"Not Found")</f>
        <v>Cost of Sales</v>
      </c>
      <c r="I14679" t="str">
        <f>_xlfn.XLOOKUP(tbl_GL[[#This Row],[Account_key]],tbl_COA[Account_key],tbl_COA[SubClass2],"Not Found")</f>
        <v>Cost of Sales</v>
      </c>
      <c r="J14679" t="str">
        <f>_xlfn.XLOOKUP(tbl_GL[[#This Row],[Account_key]],tbl_COA[Account_key],tbl_COA[SubAccount],,0)</f>
        <v>Cost of Sales</v>
      </c>
      <c r="K14679">
        <f>YEAR(tbl_GL[[#This Row],[Date]])</f>
        <v>2019</v>
      </c>
    </row>
    <row r="14680" spans="1:11" x14ac:dyDescent="0.35">
      <c r="A14680">
        <v>849.2</v>
      </c>
      <c r="B14680" s="24">
        <v>43578</v>
      </c>
      <c r="C14680">
        <v>6</v>
      </c>
      <c r="D14680" s="13">
        <v>60</v>
      </c>
      <c r="E14680" s="13" t="s">
        <v>4</v>
      </c>
      <c r="F14680" s="17">
        <v>-862</v>
      </c>
      <c r="G14680" t="str">
        <f>_xlfn.XLOOKUP(tbl_GL[[#This Row],[Account_key]],tbl_COA[Account_key],tbl_COA[Class],"Not Found")</f>
        <v>Assets</v>
      </c>
      <c r="H14680" t="str">
        <f>_xlfn.XLOOKUP(tbl_GL[[#This Row],[Account_key]],tbl_COA[Account_key],tbl_COA[SubClass],"Not Found")</f>
        <v>Assets</v>
      </c>
      <c r="I14680" t="str">
        <f>_xlfn.XLOOKUP(tbl_GL[[#This Row],[Account_key]],tbl_COA[Account_key],tbl_COA[SubClass2],"Not Found")</f>
        <v>Current Assets</v>
      </c>
      <c r="J14680" t="str">
        <f>_xlfn.XLOOKUP(tbl_GL[[#This Row],[Account_key]],tbl_COA[Account_key],tbl_COA[SubAccount],,0)</f>
        <v>Inventory</v>
      </c>
      <c r="K14680">
        <f>YEAR(tbl_GL[[#This Row],[Date]])</f>
        <v>2019</v>
      </c>
    </row>
    <row r="14681" spans="1:11" x14ac:dyDescent="0.35">
      <c r="A14681">
        <v>850.1</v>
      </c>
      <c r="B14681" s="24">
        <v>43578</v>
      </c>
      <c r="C14681">
        <v>6</v>
      </c>
      <c r="D14681" s="13">
        <v>210</v>
      </c>
      <c r="E14681" s="13" t="s">
        <v>8</v>
      </c>
      <c r="F14681" s="17">
        <v>1766</v>
      </c>
      <c r="G14681" t="str">
        <f>_xlfn.XLOOKUP(tbl_GL[[#This Row],[Account_key]],tbl_COA[Account_key],tbl_COA[Class],"Not Found")</f>
        <v>Trading account</v>
      </c>
      <c r="H14681" t="str">
        <f>_xlfn.XLOOKUP(tbl_GL[[#This Row],[Account_key]],tbl_COA[Account_key],tbl_COA[SubClass],"Not Found")</f>
        <v>Sales</v>
      </c>
      <c r="I14681" t="str">
        <f>_xlfn.XLOOKUP(tbl_GL[[#This Row],[Account_key]],tbl_COA[Account_key],tbl_COA[SubClass2],"Not Found")</f>
        <v>Sales</v>
      </c>
      <c r="J14681" t="str">
        <f>_xlfn.XLOOKUP(tbl_GL[[#This Row],[Account_key]],tbl_COA[Account_key],tbl_COA[SubAccount],,0)</f>
        <v>Sales</v>
      </c>
      <c r="K14681">
        <f>YEAR(tbl_GL[[#This Row],[Date]])</f>
        <v>2019</v>
      </c>
    </row>
    <row r="14682" spans="1:11" x14ac:dyDescent="0.35">
      <c r="A14682">
        <v>850.2</v>
      </c>
      <c r="B14682" s="24">
        <v>43578</v>
      </c>
      <c r="C14682">
        <v>6</v>
      </c>
      <c r="D14682" s="13">
        <v>30</v>
      </c>
      <c r="E14682" s="13" t="s">
        <v>8</v>
      </c>
      <c r="F14682" s="17">
        <v>1766</v>
      </c>
      <c r="G14682" t="str">
        <f>_xlfn.XLOOKUP(tbl_GL[[#This Row],[Account_key]],tbl_COA[Account_key],tbl_COA[Class],"Not Found")</f>
        <v>Assets</v>
      </c>
      <c r="H14682" t="str">
        <f>_xlfn.XLOOKUP(tbl_GL[[#This Row],[Account_key]],tbl_COA[Account_key],tbl_COA[SubClass],"Not Found")</f>
        <v>Assets</v>
      </c>
      <c r="I14682" t="str">
        <f>_xlfn.XLOOKUP(tbl_GL[[#This Row],[Account_key]],tbl_COA[Account_key],tbl_COA[SubClass2],"Not Found")</f>
        <v>Current Assets</v>
      </c>
      <c r="J14682" t="str">
        <f>_xlfn.XLOOKUP(tbl_GL[[#This Row],[Account_key]],tbl_COA[Account_key],tbl_COA[SubAccount],,0)</f>
        <v>Trade Receivables</v>
      </c>
      <c r="K14682">
        <f>YEAR(tbl_GL[[#This Row],[Date]])</f>
        <v>2019</v>
      </c>
    </row>
    <row r="14683" spans="1:11" x14ac:dyDescent="0.35">
      <c r="A14683">
        <v>851.1</v>
      </c>
      <c r="B14683" s="24">
        <v>43579</v>
      </c>
      <c r="C14683">
        <v>6</v>
      </c>
      <c r="D14683" s="13">
        <v>10</v>
      </c>
      <c r="E14683" s="13" t="s">
        <v>98</v>
      </c>
      <c r="F14683" s="17">
        <v>-1834</v>
      </c>
      <c r="G14683" t="str">
        <f>_xlfn.XLOOKUP(tbl_GL[[#This Row],[Account_key]],tbl_COA[Account_key],tbl_COA[Class],"Not Found")</f>
        <v>Assets</v>
      </c>
      <c r="H14683" t="str">
        <f>_xlfn.XLOOKUP(tbl_GL[[#This Row],[Account_key]],tbl_COA[Account_key],tbl_COA[SubClass],"Not Found")</f>
        <v>Assets</v>
      </c>
      <c r="I14683" t="str">
        <f>_xlfn.XLOOKUP(tbl_GL[[#This Row],[Account_key]],tbl_COA[Account_key],tbl_COA[SubClass2],"Not Found")</f>
        <v>Current Assets</v>
      </c>
      <c r="J14683" t="str">
        <f>_xlfn.XLOOKUP(tbl_GL[[#This Row],[Account_key]],tbl_COA[Account_key],tbl_COA[SubAccount],,0)</f>
        <v>Cash at Bank</v>
      </c>
      <c r="K14683">
        <f>YEAR(tbl_GL[[#This Row],[Date]])</f>
        <v>2019</v>
      </c>
    </row>
    <row r="14684" spans="1:11" x14ac:dyDescent="0.35">
      <c r="A14684">
        <v>851.2</v>
      </c>
      <c r="B14684" s="24">
        <v>43579</v>
      </c>
      <c r="C14684">
        <v>6</v>
      </c>
      <c r="D14684" s="13">
        <v>120</v>
      </c>
      <c r="E14684" s="13" t="s">
        <v>98</v>
      </c>
      <c r="F14684" s="17">
        <v>-1834</v>
      </c>
      <c r="G14684" t="str">
        <f>_xlfn.XLOOKUP(tbl_GL[[#This Row],[Account_key]],tbl_COA[Account_key],tbl_COA[Class],"Not Found")</f>
        <v>Liabilities and Owners Equity</v>
      </c>
      <c r="H14684" t="str">
        <f>_xlfn.XLOOKUP(tbl_GL[[#This Row],[Account_key]],tbl_COA[Account_key],tbl_COA[SubClass],"Not Found")</f>
        <v>Liabilities</v>
      </c>
      <c r="I14684" t="str">
        <f>_xlfn.XLOOKUP(tbl_GL[[#This Row],[Account_key]],tbl_COA[Account_key],tbl_COA[SubClass2],"Not Found")</f>
        <v>Current Liabilities</v>
      </c>
      <c r="J14684" t="str">
        <f>_xlfn.XLOOKUP(tbl_GL[[#This Row],[Account_key]],tbl_COA[Account_key],tbl_COA[SubAccount],,0)</f>
        <v>Accrued Expenses</v>
      </c>
      <c r="K14684">
        <f>YEAR(tbl_GL[[#This Row],[Date]])</f>
        <v>2019</v>
      </c>
    </row>
    <row r="14685" spans="1:11" x14ac:dyDescent="0.35">
      <c r="A14685">
        <v>852.1</v>
      </c>
      <c r="B14685" s="24">
        <v>43579</v>
      </c>
      <c r="C14685">
        <v>6</v>
      </c>
      <c r="D14685" s="13">
        <v>30</v>
      </c>
      <c r="E14685" s="13" t="s">
        <v>80</v>
      </c>
      <c r="F14685" s="17">
        <v>-12743</v>
      </c>
      <c r="G14685" t="str">
        <f>_xlfn.XLOOKUP(tbl_GL[[#This Row],[Account_key]],tbl_COA[Account_key],tbl_COA[Class],"Not Found")</f>
        <v>Assets</v>
      </c>
      <c r="H14685" t="str">
        <f>_xlfn.XLOOKUP(tbl_GL[[#This Row],[Account_key]],tbl_COA[Account_key],tbl_COA[SubClass],"Not Found")</f>
        <v>Assets</v>
      </c>
      <c r="I14685" t="str">
        <f>_xlfn.XLOOKUP(tbl_GL[[#This Row],[Account_key]],tbl_COA[Account_key],tbl_COA[SubClass2],"Not Found")</f>
        <v>Current Assets</v>
      </c>
      <c r="J14685" t="str">
        <f>_xlfn.XLOOKUP(tbl_GL[[#This Row],[Account_key]],tbl_COA[Account_key],tbl_COA[SubAccount],,0)</f>
        <v>Trade Receivables</v>
      </c>
      <c r="K14685">
        <f>YEAR(tbl_GL[[#This Row],[Date]])</f>
        <v>2019</v>
      </c>
    </row>
    <row r="14686" spans="1:11" x14ac:dyDescent="0.35">
      <c r="A14686">
        <v>852.2</v>
      </c>
      <c r="B14686" s="24">
        <v>43579</v>
      </c>
      <c r="C14686">
        <v>6</v>
      </c>
      <c r="D14686" s="13">
        <v>10</v>
      </c>
      <c r="E14686" s="13" t="s">
        <v>80</v>
      </c>
      <c r="F14686" s="17">
        <v>12743</v>
      </c>
      <c r="G14686" t="str">
        <f>_xlfn.XLOOKUP(tbl_GL[[#This Row],[Account_key]],tbl_COA[Account_key],tbl_COA[Class],"Not Found")</f>
        <v>Assets</v>
      </c>
      <c r="H14686" t="str">
        <f>_xlfn.XLOOKUP(tbl_GL[[#This Row],[Account_key]],tbl_COA[Account_key],tbl_COA[SubClass],"Not Found")</f>
        <v>Assets</v>
      </c>
      <c r="I14686" t="str">
        <f>_xlfn.XLOOKUP(tbl_GL[[#This Row],[Account_key]],tbl_COA[Account_key],tbl_COA[SubClass2],"Not Found")</f>
        <v>Current Assets</v>
      </c>
      <c r="J14686" t="str">
        <f>_xlfn.XLOOKUP(tbl_GL[[#This Row],[Account_key]],tbl_COA[Account_key],tbl_COA[SubAccount],,0)</f>
        <v>Cash at Bank</v>
      </c>
      <c r="K14686">
        <f>YEAR(tbl_GL[[#This Row],[Date]])</f>
        <v>2019</v>
      </c>
    </row>
    <row r="14687" spans="1:11" x14ac:dyDescent="0.35">
      <c r="A14687">
        <v>853.1</v>
      </c>
      <c r="B14687" s="24">
        <v>43580</v>
      </c>
      <c r="C14687">
        <v>6</v>
      </c>
      <c r="D14687" s="13">
        <v>230</v>
      </c>
      <c r="E14687" s="13" t="s">
        <v>4</v>
      </c>
      <c r="F14687" s="17">
        <v>-1282</v>
      </c>
      <c r="G14687" t="str">
        <f>_xlfn.XLOOKUP(tbl_GL[[#This Row],[Account_key]],tbl_COA[Account_key],tbl_COA[Class],"Not Found")</f>
        <v>Trading account</v>
      </c>
      <c r="H14687" t="str">
        <f>_xlfn.XLOOKUP(tbl_GL[[#This Row],[Account_key]],tbl_COA[Account_key],tbl_COA[SubClass],"Not Found")</f>
        <v>Cost of Sales</v>
      </c>
      <c r="I14687" t="str">
        <f>_xlfn.XLOOKUP(tbl_GL[[#This Row],[Account_key]],tbl_COA[Account_key],tbl_COA[SubClass2],"Not Found")</f>
        <v>Cost of Sales</v>
      </c>
      <c r="J14687" t="str">
        <f>_xlfn.XLOOKUP(tbl_GL[[#This Row],[Account_key]],tbl_COA[Account_key],tbl_COA[SubAccount],,0)</f>
        <v>Cost of Sales</v>
      </c>
      <c r="K14687">
        <f>YEAR(tbl_GL[[#This Row],[Date]])</f>
        <v>2019</v>
      </c>
    </row>
    <row r="14688" spans="1:11" x14ac:dyDescent="0.35">
      <c r="A14688">
        <v>853.2</v>
      </c>
      <c r="B14688" s="24">
        <v>43580</v>
      </c>
      <c r="C14688">
        <v>6</v>
      </c>
      <c r="D14688" s="13">
        <v>60</v>
      </c>
      <c r="E14688" s="13" t="s">
        <v>4</v>
      </c>
      <c r="F14688" s="17">
        <v>-1282</v>
      </c>
      <c r="G14688" t="str">
        <f>_xlfn.XLOOKUP(tbl_GL[[#This Row],[Account_key]],tbl_COA[Account_key],tbl_COA[Class],"Not Found")</f>
        <v>Assets</v>
      </c>
      <c r="H14688" t="str">
        <f>_xlfn.XLOOKUP(tbl_GL[[#This Row],[Account_key]],tbl_COA[Account_key],tbl_COA[SubClass],"Not Found")</f>
        <v>Assets</v>
      </c>
      <c r="I14688" t="str">
        <f>_xlfn.XLOOKUP(tbl_GL[[#This Row],[Account_key]],tbl_COA[Account_key],tbl_COA[SubClass2],"Not Found")</f>
        <v>Current Assets</v>
      </c>
      <c r="J14688" t="str">
        <f>_xlfn.XLOOKUP(tbl_GL[[#This Row],[Account_key]],tbl_COA[Account_key],tbl_COA[SubAccount],,0)</f>
        <v>Inventory</v>
      </c>
      <c r="K14688">
        <f>YEAR(tbl_GL[[#This Row],[Date]])</f>
        <v>2019</v>
      </c>
    </row>
    <row r="14689" spans="1:11" x14ac:dyDescent="0.35">
      <c r="A14689">
        <v>854.1</v>
      </c>
      <c r="B14689" s="24">
        <v>43580</v>
      </c>
      <c r="C14689">
        <v>6</v>
      </c>
      <c r="D14689" s="13">
        <v>210</v>
      </c>
      <c r="E14689" s="13" t="s">
        <v>7</v>
      </c>
      <c r="F14689" s="17">
        <v>2998</v>
      </c>
      <c r="G14689" t="str">
        <f>_xlfn.XLOOKUP(tbl_GL[[#This Row],[Account_key]],tbl_COA[Account_key],tbl_COA[Class],"Not Found")</f>
        <v>Trading account</v>
      </c>
      <c r="H14689" t="str">
        <f>_xlfn.XLOOKUP(tbl_GL[[#This Row],[Account_key]],tbl_COA[Account_key],tbl_COA[SubClass],"Not Found")</f>
        <v>Sales</v>
      </c>
      <c r="I14689" t="str">
        <f>_xlfn.XLOOKUP(tbl_GL[[#This Row],[Account_key]],tbl_COA[Account_key],tbl_COA[SubClass2],"Not Found")</f>
        <v>Sales</v>
      </c>
      <c r="J14689" t="str">
        <f>_xlfn.XLOOKUP(tbl_GL[[#This Row],[Account_key]],tbl_COA[Account_key],tbl_COA[SubAccount],,0)</f>
        <v>Sales</v>
      </c>
      <c r="K14689">
        <f>YEAR(tbl_GL[[#This Row],[Date]])</f>
        <v>2019</v>
      </c>
    </row>
    <row r="14690" spans="1:11" x14ac:dyDescent="0.35">
      <c r="A14690">
        <v>854.2</v>
      </c>
      <c r="B14690" s="24">
        <v>43580</v>
      </c>
      <c r="C14690">
        <v>6</v>
      </c>
      <c r="D14690" s="13">
        <v>10</v>
      </c>
      <c r="E14690" s="13" t="s">
        <v>7</v>
      </c>
      <c r="F14690" s="17">
        <v>2998</v>
      </c>
      <c r="G14690" t="str">
        <f>_xlfn.XLOOKUP(tbl_GL[[#This Row],[Account_key]],tbl_COA[Account_key],tbl_COA[Class],"Not Found")</f>
        <v>Assets</v>
      </c>
      <c r="H14690" t="str">
        <f>_xlfn.XLOOKUP(tbl_GL[[#This Row],[Account_key]],tbl_COA[Account_key],tbl_COA[SubClass],"Not Found")</f>
        <v>Assets</v>
      </c>
      <c r="I14690" t="str">
        <f>_xlfn.XLOOKUP(tbl_GL[[#This Row],[Account_key]],tbl_COA[Account_key],tbl_COA[SubClass2],"Not Found")</f>
        <v>Current Assets</v>
      </c>
      <c r="J14690" t="str">
        <f>_xlfn.XLOOKUP(tbl_GL[[#This Row],[Account_key]],tbl_COA[Account_key],tbl_COA[SubAccount],,0)</f>
        <v>Cash at Bank</v>
      </c>
      <c r="K14690">
        <f>YEAR(tbl_GL[[#This Row],[Date]])</f>
        <v>2019</v>
      </c>
    </row>
    <row r="14691" spans="1:11" x14ac:dyDescent="0.35">
      <c r="A14691">
        <v>855.1</v>
      </c>
      <c r="B14691" s="24">
        <v>43580</v>
      </c>
      <c r="C14691">
        <v>6</v>
      </c>
      <c r="D14691" s="13">
        <v>230</v>
      </c>
      <c r="E14691" s="13" t="s">
        <v>4</v>
      </c>
      <c r="F14691" s="17">
        <v>-4836</v>
      </c>
      <c r="G14691" t="str">
        <f>_xlfn.XLOOKUP(tbl_GL[[#This Row],[Account_key]],tbl_COA[Account_key],tbl_COA[Class],"Not Found")</f>
        <v>Trading account</v>
      </c>
      <c r="H14691" t="str">
        <f>_xlfn.XLOOKUP(tbl_GL[[#This Row],[Account_key]],tbl_COA[Account_key],tbl_COA[SubClass],"Not Found")</f>
        <v>Cost of Sales</v>
      </c>
      <c r="I14691" t="str">
        <f>_xlfn.XLOOKUP(tbl_GL[[#This Row],[Account_key]],tbl_COA[Account_key],tbl_COA[SubClass2],"Not Found")</f>
        <v>Cost of Sales</v>
      </c>
      <c r="J14691" t="str">
        <f>_xlfn.XLOOKUP(tbl_GL[[#This Row],[Account_key]],tbl_COA[Account_key],tbl_COA[SubAccount],,0)</f>
        <v>Cost of Sales</v>
      </c>
      <c r="K14691">
        <f>YEAR(tbl_GL[[#This Row],[Date]])</f>
        <v>2019</v>
      </c>
    </row>
    <row r="14692" spans="1:11" x14ac:dyDescent="0.35">
      <c r="A14692">
        <v>855.2</v>
      </c>
      <c r="B14692" s="24">
        <v>43580</v>
      </c>
      <c r="C14692">
        <v>6</v>
      </c>
      <c r="D14692" s="13">
        <v>60</v>
      </c>
      <c r="E14692" s="13" t="s">
        <v>4</v>
      </c>
      <c r="F14692" s="17">
        <v>-4836</v>
      </c>
      <c r="G14692" t="str">
        <f>_xlfn.XLOOKUP(tbl_GL[[#This Row],[Account_key]],tbl_COA[Account_key],tbl_COA[Class],"Not Found")</f>
        <v>Assets</v>
      </c>
      <c r="H14692" t="str">
        <f>_xlfn.XLOOKUP(tbl_GL[[#This Row],[Account_key]],tbl_COA[Account_key],tbl_COA[SubClass],"Not Found")</f>
        <v>Assets</v>
      </c>
      <c r="I14692" t="str">
        <f>_xlfn.XLOOKUP(tbl_GL[[#This Row],[Account_key]],tbl_COA[Account_key],tbl_COA[SubClass2],"Not Found")</f>
        <v>Current Assets</v>
      </c>
      <c r="J14692" t="str">
        <f>_xlfn.XLOOKUP(tbl_GL[[#This Row],[Account_key]],tbl_COA[Account_key],tbl_COA[SubAccount],,0)</f>
        <v>Inventory</v>
      </c>
      <c r="K14692">
        <f>YEAR(tbl_GL[[#This Row],[Date]])</f>
        <v>2019</v>
      </c>
    </row>
    <row r="14693" spans="1:11" x14ac:dyDescent="0.35">
      <c r="A14693">
        <v>856.1</v>
      </c>
      <c r="B14693" s="24">
        <v>43580</v>
      </c>
      <c r="C14693">
        <v>6</v>
      </c>
      <c r="D14693" s="13">
        <v>210</v>
      </c>
      <c r="E14693" s="13" t="s">
        <v>8</v>
      </c>
      <c r="F14693" s="17">
        <v>9901</v>
      </c>
      <c r="G14693" t="str">
        <f>_xlfn.XLOOKUP(tbl_GL[[#This Row],[Account_key]],tbl_COA[Account_key],tbl_COA[Class],"Not Found")</f>
        <v>Trading account</v>
      </c>
      <c r="H14693" t="str">
        <f>_xlfn.XLOOKUP(tbl_GL[[#This Row],[Account_key]],tbl_COA[Account_key],tbl_COA[SubClass],"Not Found")</f>
        <v>Sales</v>
      </c>
      <c r="I14693" t="str">
        <f>_xlfn.XLOOKUP(tbl_GL[[#This Row],[Account_key]],tbl_COA[Account_key],tbl_COA[SubClass2],"Not Found")</f>
        <v>Sales</v>
      </c>
      <c r="J14693" t="str">
        <f>_xlfn.XLOOKUP(tbl_GL[[#This Row],[Account_key]],tbl_COA[Account_key],tbl_COA[SubAccount],,0)</f>
        <v>Sales</v>
      </c>
      <c r="K14693">
        <f>YEAR(tbl_GL[[#This Row],[Date]])</f>
        <v>2019</v>
      </c>
    </row>
    <row r="14694" spans="1:11" x14ac:dyDescent="0.35">
      <c r="A14694">
        <v>856.2</v>
      </c>
      <c r="B14694" s="24">
        <v>43580</v>
      </c>
      <c r="C14694">
        <v>6</v>
      </c>
      <c r="D14694" s="13">
        <v>30</v>
      </c>
      <c r="E14694" s="13" t="s">
        <v>8</v>
      </c>
      <c r="F14694" s="17">
        <v>9901</v>
      </c>
      <c r="G14694" t="str">
        <f>_xlfn.XLOOKUP(tbl_GL[[#This Row],[Account_key]],tbl_COA[Account_key],tbl_COA[Class],"Not Found")</f>
        <v>Assets</v>
      </c>
      <c r="H14694" t="str">
        <f>_xlfn.XLOOKUP(tbl_GL[[#This Row],[Account_key]],tbl_COA[Account_key],tbl_COA[SubClass],"Not Found")</f>
        <v>Assets</v>
      </c>
      <c r="I14694" t="str">
        <f>_xlfn.XLOOKUP(tbl_GL[[#This Row],[Account_key]],tbl_COA[Account_key],tbl_COA[SubClass2],"Not Found")</f>
        <v>Current Assets</v>
      </c>
      <c r="J14694" t="str">
        <f>_xlfn.XLOOKUP(tbl_GL[[#This Row],[Account_key]],tbl_COA[Account_key],tbl_COA[SubAccount],,0)</f>
        <v>Trade Receivables</v>
      </c>
      <c r="K14694">
        <f>YEAR(tbl_GL[[#This Row],[Date]])</f>
        <v>2019</v>
      </c>
    </row>
    <row r="14695" spans="1:11" x14ac:dyDescent="0.35">
      <c r="A14695">
        <v>857.1</v>
      </c>
      <c r="B14695" s="24">
        <v>43581</v>
      </c>
      <c r="C14695">
        <v>6</v>
      </c>
      <c r="D14695" s="13">
        <v>310</v>
      </c>
      <c r="E14695" s="13" t="s">
        <v>99</v>
      </c>
      <c r="F14695" s="17">
        <v>-74</v>
      </c>
      <c r="G14695" t="str">
        <f>_xlfn.XLOOKUP(tbl_GL[[#This Row],[Account_key]],tbl_COA[Account_key],tbl_COA[Class],"Not Found")</f>
        <v>Operating account</v>
      </c>
      <c r="H14695" t="str">
        <f>_xlfn.XLOOKUP(tbl_GL[[#This Row],[Account_key]],tbl_COA[Account_key],tbl_COA[SubClass],"Not Found")</f>
        <v>Operating Expenses</v>
      </c>
      <c r="I14695" t="str">
        <f>_xlfn.XLOOKUP(tbl_GL[[#This Row],[Account_key]],tbl_COA[Account_key],tbl_COA[SubClass2],"Not Found")</f>
        <v>Administration</v>
      </c>
      <c r="J14695" t="str">
        <f>_xlfn.XLOOKUP(tbl_GL[[#This Row],[Account_key]],tbl_COA[Account_key],tbl_COA[SubAccount],,0)</f>
        <v>Office Supplies</v>
      </c>
      <c r="K14695">
        <f>YEAR(tbl_GL[[#This Row],[Date]])</f>
        <v>2019</v>
      </c>
    </row>
    <row r="14696" spans="1:11" x14ac:dyDescent="0.35">
      <c r="A14696">
        <v>857.2</v>
      </c>
      <c r="B14696" s="24">
        <v>43581</v>
      </c>
      <c r="C14696">
        <v>6</v>
      </c>
      <c r="D14696" s="13">
        <v>20</v>
      </c>
      <c r="E14696" s="13" t="s">
        <v>99</v>
      </c>
      <c r="F14696" s="17">
        <v>-74</v>
      </c>
      <c r="G14696" t="str">
        <f>_xlfn.XLOOKUP(tbl_GL[[#This Row],[Account_key]],tbl_COA[Account_key],tbl_COA[Class],"Not Found")</f>
        <v>Assets</v>
      </c>
      <c r="H14696" t="str">
        <f>_xlfn.XLOOKUP(tbl_GL[[#This Row],[Account_key]],tbl_COA[Account_key],tbl_COA[SubClass],"Not Found")</f>
        <v>Assets</v>
      </c>
      <c r="I14696" t="str">
        <f>_xlfn.XLOOKUP(tbl_GL[[#This Row],[Account_key]],tbl_COA[Account_key],tbl_COA[SubClass2],"Not Found")</f>
        <v>Current Assets</v>
      </c>
      <c r="J14696" t="str">
        <f>_xlfn.XLOOKUP(tbl_GL[[#This Row],[Account_key]],tbl_COA[Account_key],tbl_COA[SubAccount],,0)</f>
        <v>Cash in hand</v>
      </c>
      <c r="K14696">
        <f>YEAR(tbl_GL[[#This Row],[Date]])</f>
        <v>2019</v>
      </c>
    </row>
    <row r="14697" spans="1:11" x14ac:dyDescent="0.35">
      <c r="A14697">
        <v>858.1</v>
      </c>
      <c r="B14697" s="24">
        <v>43581</v>
      </c>
      <c r="C14697">
        <v>6</v>
      </c>
      <c r="D14697" s="13">
        <v>260</v>
      </c>
      <c r="E14697" s="13" t="s">
        <v>97</v>
      </c>
      <c r="F14697" s="17">
        <v>-2048</v>
      </c>
      <c r="G14697" t="str">
        <f>_xlfn.XLOOKUP(tbl_GL[[#This Row],[Account_key]],tbl_COA[Account_key],tbl_COA[Class],"Not Found")</f>
        <v>Operating account</v>
      </c>
      <c r="H14697" t="str">
        <f>_xlfn.XLOOKUP(tbl_GL[[#This Row],[Account_key]],tbl_COA[Account_key],tbl_COA[SubClass],"Not Found")</f>
        <v>Operating Expenses</v>
      </c>
      <c r="I14697" t="str">
        <f>_xlfn.XLOOKUP(tbl_GL[[#This Row],[Account_key]],tbl_COA[Account_key],tbl_COA[SubClass2],"Not Found")</f>
        <v>Marketing</v>
      </c>
      <c r="J14697" t="str">
        <f>_xlfn.XLOOKUP(tbl_GL[[#This Row],[Account_key]],tbl_COA[Account_key],tbl_COA[SubAccount],,0)</f>
        <v>Commissions</v>
      </c>
      <c r="K14697">
        <f>YEAR(tbl_GL[[#This Row],[Date]])</f>
        <v>2019</v>
      </c>
    </row>
    <row r="14698" spans="1:11" x14ac:dyDescent="0.35">
      <c r="A14698">
        <v>858.2</v>
      </c>
      <c r="B14698" s="24">
        <v>43581</v>
      </c>
      <c r="C14698">
        <v>6</v>
      </c>
      <c r="D14698" s="13">
        <v>120</v>
      </c>
      <c r="E14698" s="13" t="s">
        <v>97</v>
      </c>
      <c r="F14698" s="17">
        <v>2048</v>
      </c>
      <c r="G14698" t="str">
        <f>_xlfn.XLOOKUP(tbl_GL[[#This Row],[Account_key]],tbl_COA[Account_key],tbl_COA[Class],"Not Found")</f>
        <v>Liabilities and Owners Equity</v>
      </c>
      <c r="H14698" t="str">
        <f>_xlfn.XLOOKUP(tbl_GL[[#This Row],[Account_key]],tbl_COA[Account_key],tbl_COA[SubClass],"Not Found")</f>
        <v>Liabilities</v>
      </c>
      <c r="I14698" t="str">
        <f>_xlfn.XLOOKUP(tbl_GL[[#This Row],[Account_key]],tbl_COA[Account_key],tbl_COA[SubClass2],"Not Found")</f>
        <v>Current Liabilities</v>
      </c>
      <c r="J14698" t="str">
        <f>_xlfn.XLOOKUP(tbl_GL[[#This Row],[Account_key]],tbl_COA[Account_key],tbl_COA[SubAccount],,0)</f>
        <v>Accrued Expenses</v>
      </c>
      <c r="K14698">
        <f>YEAR(tbl_GL[[#This Row],[Date]])</f>
        <v>2019</v>
      </c>
    </row>
    <row r="14699" spans="1:11" x14ac:dyDescent="0.35">
      <c r="A14699">
        <v>859.1</v>
      </c>
      <c r="B14699" s="24">
        <v>43584</v>
      </c>
      <c r="C14699">
        <v>6</v>
      </c>
      <c r="D14699" s="13">
        <v>10</v>
      </c>
      <c r="E14699" s="13" t="s">
        <v>98</v>
      </c>
      <c r="F14699" s="17">
        <v>-1316</v>
      </c>
      <c r="G14699" t="str">
        <f>_xlfn.XLOOKUP(tbl_GL[[#This Row],[Account_key]],tbl_COA[Account_key],tbl_COA[Class],"Not Found")</f>
        <v>Assets</v>
      </c>
      <c r="H14699" t="str">
        <f>_xlfn.XLOOKUP(tbl_GL[[#This Row],[Account_key]],tbl_COA[Account_key],tbl_COA[SubClass],"Not Found")</f>
        <v>Assets</v>
      </c>
      <c r="I14699" t="str">
        <f>_xlfn.XLOOKUP(tbl_GL[[#This Row],[Account_key]],tbl_COA[Account_key],tbl_COA[SubClass2],"Not Found")</f>
        <v>Current Assets</v>
      </c>
      <c r="J14699" t="str">
        <f>_xlfn.XLOOKUP(tbl_GL[[#This Row],[Account_key]],tbl_COA[Account_key],tbl_COA[SubAccount],,0)</f>
        <v>Cash at Bank</v>
      </c>
      <c r="K14699">
        <f>YEAR(tbl_GL[[#This Row],[Date]])</f>
        <v>2019</v>
      </c>
    </row>
    <row r="14700" spans="1:11" x14ac:dyDescent="0.35">
      <c r="A14700">
        <v>859.2</v>
      </c>
      <c r="B14700" s="24">
        <v>43584</v>
      </c>
      <c r="C14700">
        <v>6</v>
      </c>
      <c r="D14700" s="13">
        <v>120</v>
      </c>
      <c r="E14700" s="13" t="s">
        <v>98</v>
      </c>
      <c r="F14700" s="17">
        <v>-1316</v>
      </c>
      <c r="G14700" t="str">
        <f>_xlfn.XLOOKUP(tbl_GL[[#This Row],[Account_key]],tbl_COA[Account_key],tbl_COA[Class],"Not Found")</f>
        <v>Liabilities and Owners Equity</v>
      </c>
      <c r="H14700" t="str">
        <f>_xlfn.XLOOKUP(tbl_GL[[#This Row],[Account_key]],tbl_COA[Account_key],tbl_COA[SubClass],"Not Found")</f>
        <v>Liabilities</v>
      </c>
      <c r="I14700" t="str">
        <f>_xlfn.XLOOKUP(tbl_GL[[#This Row],[Account_key]],tbl_COA[Account_key],tbl_COA[SubClass2],"Not Found")</f>
        <v>Current Liabilities</v>
      </c>
      <c r="J14700" t="str">
        <f>_xlfn.XLOOKUP(tbl_GL[[#This Row],[Account_key]],tbl_COA[Account_key],tbl_COA[SubAccount],,0)</f>
        <v>Accrued Expenses</v>
      </c>
      <c r="K14700">
        <f>YEAR(tbl_GL[[#This Row],[Date]])</f>
        <v>2019</v>
      </c>
    </row>
    <row r="14701" spans="1:11" x14ac:dyDescent="0.35">
      <c r="A14701">
        <v>860.1</v>
      </c>
      <c r="B14701" s="24">
        <v>43585</v>
      </c>
      <c r="C14701">
        <v>6</v>
      </c>
      <c r="D14701" s="13">
        <v>10</v>
      </c>
      <c r="E14701" s="13" t="s">
        <v>110</v>
      </c>
      <c r="F14701" s="17">
        <v>47</v>
      </c>
      <c r="G14701" t="str">
        <f>_xlfn.XLOOKUP(tbl_GL[[#This Row],[Account_key]],tbl_COA[Account_key],tbl_COA[Class],"Not Found")</f>
        <v>Assets</v>
      </c>
      <c r="H14701" t="str">
        <f>_xlfn.XLOOKUP(tbl_GL[[#This Row],[Account_key]],tbl_COA[Account_key],tbl_COA[SubClass],"Not Found")</f>
        <v>Assets</v>
      </c>
      <c r="I14701" t="str">
        <f>_xlfn.XLOOKUP(tbl_GL[[#This Row],[Account_key]],tbl_COA[Account_key],tbl_COA[SubClass2],"Not Found")</f>
        <v>Current Assets</v>
      </c>
      <c r="J14701" t="str">
        <f>_xlfn.XLOOKUP(tbl_GL[[#This Row],[Account_key]],tbl_COA[Account_key],tbl_COA[SubAccount],,0)</f>
        <v>Cash at Bank</v>
      </c>
      <c r="K14701">
        <f>YEAR(tbl_GL[[#This Row],[Date]])</f>
        <v>2019</v>
      </c>
    </row>
    <row r="14702" spans="1:11" x14ac:dyDescent="0.35">
      <c r="A14702">
        <v>860.2</v>
      </c>
      <c r="B14702" s="24">
        <v>43585</v>
      </c>
      <c r="C14702">
        <v>6</v>
      </c>
      <c r="D14702" s="13">
        <v>430</v>
      </c>
      <c r="E14702" s="13" t="s">
        <v>110</v>
      </c>
      <c r="F14702" s="17">
        <v>47</v>
      </c>
      <c r="G14702" t="str">
        <f>_xlfn.XLOOKUP(tbl_GL[[#This Row],[Account_key]],tbl_COA[Account_key],tbl_COA[Class],"Not Found")</f>
        <v>Non-operating</v>
      </c>
      <c r="H14702" t="str">
        <f>_xlfn.XLOOKUP(tbl_GL[[#This Row],[Account_key]],tbl_COA[Account_key],tbl_COA[SubClass],"Not Found")</f>
        <v>Exchange Loss/Gain</v>
      </c>
      <c r="I14702" t="str">
        <f>_xlfn.XLOOKUP(tbl_GL[[#This Row],[Account_key]],tbl_COA[Account_key],tbl_COA[SubClass2],"Not Found")</f>
        <v>Exchange Loss/Gain</v>
      </c>
      <c r="J14702" t="str">
        <f>_xlfn.XLOOKUP(tbl_GL[[#This Row],[Account_key]],tbl_COA[Account_key],tbl_COA[SubAccount],,0)</f>
        <v>Exchange Loss/Gain</v>
      </c>
      <c r="K14702">
        <f>YEAR(tbl_GL[[#This Row],[Date]])</f>
        <v>2019</v>
      </c>
    </row>
    <row r="14703" spans="1:11" x14ac:dyDescent="0.35">
      <c r="A14703">
        <v>861.1</v>
      </c>
      <c r="B14703" s="24">
        <v>43585</v>
      </c>
      <c r="C14703">
        <v>6</v>
      </c>
      <c r="D14703" s="13">
        <v>400</v>
      </c>
      <c r="E14703" s="13" t="s">
        <v>104</v>
      </c>
      <c r="F14703" s="17">
        <v>-125</v>
      </c>
      <c r="G14703" t="str">
        <f>_xlfn.XLOOKUP(tbl_GL[[#This Row],[Account_key]],tbl_COA[Account_key],tbl_COA[Class],"Not Found")</f>
        <v>Operating account</v>
      </c>
      <c r="H14703" t="str">
        <f>_xlfn.XLOOKUP(tbl_GL[[#This Row],[Account_key]],tbl_COA[Account_key],tbl_COA[SubClass],"Not Found")</f>
        <v>Depreciation &amp; Amortization</v>
      </c>
      <c r="I14703" t="str">
        <f>_xlfn.XLOOKUP(tbl_GL[[#This Row],[Account_key]],tbl_COA[Account_key],tbl_COA[SubClass2],"Not Found")</f>
        <v>Amortization</v>
      </c>
      <c r="J14703" t="str">
        <f>_xlfn.XLOOKUP(tbl_GL[[#This Row],[Account_key]],tbl_COA[Account_key],tbl_COA[SubAccount],,0)</f>
        <v>Amortization of Intangible Assets</v>
      </c>
      <c r="K14703">
        <f>YEAR(tbl_GL[[#This Row],[Date]])</f>
        <v>2019</v>
      </c>
    </row>
    <row r="14704" spans="1:11" x14ac:dyDescent="0.35">
      <c r="A14704">
        <v>861.2</v>
      </c>
      <c r="B14704" s="24">
        <v>43585</v>
      </c>
      <c r="C14704">
        <v>6</v>
      </c>
      <c r="D14704" s="13">
        <v>100</v>
      </c>
      <c r="E14704" s="13" t="s">
        <v>104</v>
      </c>
      <c r="F14704" s="17">
        <v>-125</v>
      </c>
      <c r="G14704" t="str">
        <f>_xlfn.XLOOKUP(tbl_GL[[#This Row],[Account_key]],tbl_COA[Account_key],tbl_COA[Class],"Not Found")</f>
        <v>Assets</v>
      </c>
      <c r="H14704" t="str">
        <f>_xlfn.XLOOKUP(tbl_GL[[#This Row],[Account_key]],tbl_COA[Account_key],tbl_COA[SubClass],"Not Found")</f>
        <v>Assets</v>
      </c>
      <c r="I14704" t="str">
        <f>_xlfn.XLOOKUP(tbl_GL[[#This Row],[Account_key]],tbl_COA[Account_key],tbl_COA[SubClass2],"Not Found")</f>
        <v>Non-Current Assets</v>
      </c>
      <c r="J14704" t="str">
        <f>_xlfn.XLOOKUP(tbl_GL[[#This Row],[Account_key]],tbl_COA[Account_key],tbl_COA[SubAccount],,0)</f>
        <v>Patents and trademarks</v>
      </c>
      <c r="K14704">
        <f>YEAR(tbl_GL[[#This Row],[Date]])</f>
        <v>2019</v>
      </c>
    </row>
    <row r="14705" spans="1:11" x14ac:dyDescent="0.35">
      <c r="A14705">
        <v>862.1</v>
      </c>
      <c r="B14705" s="24">
        <v>43585</v>
      </c>
      <c r="C14705">
        <v>6</v>
      </c>
      <c r="D14705" s="13">
        <v>10</v>
      </c>
      <c r="E14705" s="13" t="s">
        <v>113</v>
      </c>
      <c r="F14705" s="17">
        <v>167</v>
      </c>
      <c r="G14705" t="str">
        <f>_xlfn.XLOOKUP(tbl_GL[[#This Row],[Account_key]],tbl_COA[Account_key],tbl_COA[Class],"Not Found")</f>
        <v>Assets</v>
      </c>
      <c r="H14705" t="str">
        <f>_xlfn.XLOOKUP(tbl_GL[[#This Row],[Account_key]],tbl_COA[Account_key],tbl_COA[SubClass],"Not Found")</f>
        <v>Assets</v>
      </c>
      <c r="I14705" t="str">
        <f>_xlfn.XLOOKUP(tbl_GL[[#This Row],[Account_key]],tbl_COA[Account_key],tbl_COA[SubClass2],"Not Found")</f>
        <v>Current Assets</v>
      </c>
      <c r="J14705" t="str">
        <f>_xlfn.XLOOKUP(tbl_GL[[#This Row],[Account_key]],tbl_COA[Account_key],tbl_COA[SubAccount],,0)</f>
        <v>Cash at Bank</v>
      </c>
      <c r="K14705">
        <f>YEAR(tbl_GL[[#This Row],[Date]])</f>
        <v>2019</v>
      </c>
    </row>
    <row r="14706" spans="1:11" x14ac:dyDescent="0.35">
      <c r="A14706">
        <v>862.2</v>
      </c>
      <c r="B14706" s="24">
        <v>43585</v>
      </c>
      <c r="C14706">
        <v>6</v>
      </c>
      <c r="D14706" s="13">
        <v>410</v>
      </c>
      <c r="E14706" s="13" t="s">
        <v>113</v>
      </c>
      <c r="F14706" s="17">
        <v>167</v>
      </c>
      <c r="G14706" t="str">
        <f>_xlfn.XLOOKUP(tbl_GL[[#This Row],[Account_key]],tbl_COA[Account_key],tbl_COA[Class],"Not Found")</f>
        <v>Non-operating</v>
      </c>
      <c r="H14706" t="str">
        <f>_xlfn.XLOOKUP(tbl_GL[[#This Row],[Account_key]],tbl_COA[Account_key],tbl_COA[SubClass],"Not Found")</f>
        <v>Interest Income</v>
      </c>
      <c r="I14706" t="str">
        <f>_xlfn.XLOOKUP(tbl_GL[[#This Row],[Account_key]],tbl_COA[Account_key],tbl_COA[SubClass2],"Not Found")</f>
        <v>Interest Income</v>
      </c>
      <c r="J14706" t="str">
        <f>_xlfn.XLOOKUP(tbl_GL[[#This Row],[Account_key]],tbl_COA[Account_key],tbl_COA[SubAccount],,0)</f>
        <v>Interest Income</v>
      </c>
      <c r="K14706">
        <f>YEAR(tbl_GL[[#This Row],[Date]])</f>
        <v>2019</v>
      </c>
    </row>
    <row r="14707" spans="1:11" x14ac:dyDescent="0.35">
      <c r="A14707">
        <v>863.1</v>
      </c>
      <c r="B14707" s="24">
        <v>43585</v>
      </c>
      <c r="C14707">
        <v>6</v>
      </c>
      <c r="D14707" s="13">
        <v>440</v>
      </c>
      <c r="E14707" s="13" t="s">
        <v>112</v>
      </c>
      <c r="F14707" s="17">
        <v>-195</v>
      </c>
      <c r="G14707" t="str">
        <f>_xlfn.XLOOKUP(tbl_GL[[#This Row],[Account_key]],tbl_COA[Account_key],tbl_COA[Class],"Not Found")</f>
        <v>Interest &amp; Tax</v>
      </c>
      <c r="H14707" t="str">
        <f>_xlfn.XLOOKUP(tbl_GL[[#This Row],[Account_key]],tbl_COA[Account_key],tbl_COA[SubClass],"Not Found")</f>
        <v>Interest Expense</v>
      </c>
      <c r="I14707" t="str">
        <f>_xlfn.XLOOKUP(tbl_GL[[#This Row],[Account_key]],tbl_COA[Account_key],tbl_COA[SubClass2],"Not Found")</f>
        <v>Interest Expense</v>
      </c>
      <c r="J14707" t="str">
        <f>_xlfn.XLOOKUP(tbl_GL[[#This Row],[Account_key]],tbl_COA[Account_key],tbl_COA[SubAccount],,0)</f>
        <v>Interest Expense</v>
      </c>
      <c r="K14707">
        <f>YEAR(tbl_GL[[#This Row],[Date]])</f>
        <v>2019</v>
      </c>
    </row>
    <row r="14708" spans="1:11" x14ac:dyDescent="0.35">
      <c r="A14708">
        <v>863.2</v>
      </c>
      <c r="B14708" s="24">
        <v>43585</v>
      </c>
      <c r="C14708">
        <v>6</v>
      </c>
      <c r="D14708" s="13">
        <v>121</v>
      </c>
      <c r="E14708" s="13" t="s">
        <v>112</v>
      </c>
      <c r="F14708" s="17">
        <v>195</v>
      </c>
      <c r="G14708" t="str">
        <f>_xlfn.XLOOKUP(tbl_GL[[#This Row],[Account_key]],tbl_COA[Account_key],tbl_COA[Class],"Not Found")</f>
        <v>Liabilities and Owners Equity</v>
      </c>
      <c r="H14708" t="str">
        <f>_xlfn.XLOOKUP(tbl_GL[[#This Row],[Account_key]],tbl_COA[Account_key],tbl_COA[SubClass],"Not Found")</f>
        <v>Liabilities</v>
      </c>
      <c r="I14708" t="str">
        <f>_xlfn.XLOOKUP(tbl_GL[[#This Row],[Account_key]],tbl_COA[Account_key],tbl_COA[SubClass2],"Not Found")</f>
        <v>Current Liabilities</v>
      </c>
      <c r="J14708" t="str">
        <f>_xlfn.XLOOKUP(tbl_GL[[#This Row],[Account_key]],tbl_COA[Account_key],tbl_COA[SubAccount],,0)</f>
        <v>Interest Payable</v>
      </c>
      <c r="K14708">
        <f>YEAR(tbl_GL[[#This Row],[Date]])</f>
        <v>2019</v>
      </c>
    </row>
    <row r="14709" spans="1:11" x14ac:dyDescent="0.35">
      <c r="A14709">
        <v>864.1</v>
      </c>
      <c r="B14709" s="24">
        <v>43585</v>
      </c>
      <c r="C14709">
        <v>6</v>
      </c>
      <c r="D14709" s="13">
        <v>450</v>
      </c>
      <c r="E14709" s="23" t="s">
        <v>108</v>
      </c>
      <c r="F14709" s="17">
        <v>-736</v>
      </c>
      <c r="G14709" t="str">
        <f>_xlfn.XLOOKUP(tbl_GL[[#This Row],[Account_key]],tbl_COA[Account_key],tbl_COA[Class],"Not Found")</f>
        <v>Interest &amp; Tax</v>
      </c>
      <c r="H14709" t="str">
        <f>_xlfn.XLOOKUP(tbl_GL[[#This Row],[Account_key]],tbl_COA[Account_key],tbl_COA[SubClass],"Not Found")</f>
        <v>Taxation</v>
      </c>
      <c r="I14709" t="str">
        <f>_xlfn.XLOOKUP(tbl_GL[[#This Row],[Account_key]],tbl_COA[Account_key],tbl_COA[SubClass2],"Not Found")</f>
        <v>Taxation</v>
      </c>
      <c r="J14709" t="str">
        <f>_xlfn.XLOOKUP(tbl_GL[[#This Row],[Account_key]],tbl_COA[Account_key],tbl_COA[SubAccount],,0)</f>
        <v>Taxation</v>
      </c>
      <c r="K14709">
        <f>YEAR(tbl_GL[[#This Row],[Date]])</f>
        <v>2019</v>
      </c>
    </row>
    <row r="14710" spans="1:11" x14ac:dyDescent="0.35">
      <c r="A14710">
        <v>864.2</v>
      </c>
      <c r="B14710" s="24">
        <v>43585</v>
      </c>
      <c r="C14710">
        <v>6</v>
      </c>
      <c r="D14710" s="13">
        <v>122</v>
      </c>
      <c r="E14710" s="23" t="s">
        <v>108</v>
      </c>
      <c r="F14710" s="17">
        <v>736</v>
      </c>
      <c r="G14710" t="str">
        <f>_xlfn.XLOOKUP(tbl_GL[[#This Row],[Account_key]],tbl_COA[Account_key],tbl_COA[Class],"Not Found")</f>
        <v>Liabilities and Owners Equity</v>
      </c>
      <c r="H14710" t="str">
        <f>_xlfn.XLOOKUP(tbl_GL[[#This Row],[Account_key]],tbl_COA[Account_key],tbl_COA[SubClass],"Not Found")</f>
        <v>Liabilities</v>
      </c>
      <c r="I14710" t="str">
        <f>_xlfn.XLOOKUP(tbl_GL[[#This Row],[Account_key]],tbl_COA[Account_key],tbl_COA[SubClass2],"Not Found")</f>
        <v>Current Liabilities</v>
      </c>
      <c r="J14710" t="str">
        <f>_xlfn.XLOOKUP(tbl_GL[[#This Row],[Account_key]],tbl_COA[Account_key],tbl_COA[SubAccount],,0)</f>
        <v>Tax payable</v>
      </c>
      <c r="K14710">
        <f>YEAR(tbl_GL[[#This Row],[Date]])</f>
        <v>2019</v>
      </c>
    </row>
    <row r="14711" spans="1:11" x14ac:dyDescent="0.35">
      <c r="A14711">
        <v>865.1</v>
      </c>
      <c r="B14711" s="24">
        <v>43585</v>
      </c>
      <c r="C14711">
        <v>6</v>
      </c>
      <c r="D14711" s="13">
        <v>10</v>
      </c>
      <c r="E14711" s="13" t="s">
        <v>98</v>
      </c>
      <c r="F14711" s="17">
        <v>-1698</v>
      </c>
      <c r="G14711" t="str">
        <f>_xlfn.XLOOKUP(tbl_GL[[#This Row],[Account_key]],tbl_COA[Account_key],tbl_COA[Class],"Not Found")</f>
        <v>Assets</v>
      </c>
      <c r="H14711" t="str">
        <f>_xlfn.XLOOKUP(tbl_GL[[#This Row],[Account_key]],tbl_COA[Account_key],tbl_COA[SubClass],"Not Found")</f>
        <v>Assets</v>
      </c>
      <c r="I14711" t="str">
        <f>_xlfn.XLOOKUP(tbl_GL[[#This Row],[Account_key]],tbl_COA[Account_key],tbl_COA[SubClass2],"Not Found")</f>
        <v>Current Assets</v>
      </c>
      <c r="J14711" t="str">
        <f>_xlfn.XLOOKUP(tbl_GL[[#This Row],[Account_key]],tbl_COA[Account_key],tbl_COA[SubAccount],,0)</f>
        <v>Cash at Bank</v>
      </c>
      <c r="K14711">
        <f>YEAR(tbl_GL[[#This Row],[Date]])</f>
        <v>2019</v>
      </c>
    </row>
    <row r="14712" spans="1:11" x14ac:dyDescent="0.35">
      <c r="A14712">
        <v>865.2</v>
      </c>
      <c r="B14712" s="24">
        <v>43585</v>
      </c>
      <c r="C14712">
        <v>6</v>
      </c>
      <c r="D14712" s="13">
        <v>120</v>
      </c>
      <c r="E14712" s="13" t="s">
        <v>98</v>
      </c>
      <c r="F14712" s="17">
        <v>-1698</v>
      </c>
      <c r="G14712" t="str">
        <f>_xlfn.XLOOKUP(tbl_GL[[#This Row],[Account_key]],tbl_COA[Account_key],tbl_COA[Class],"Not Found")</f>
        <v>Liabilities and Owners Equity</v>
      </c>
      <c r="H14712" t="str">
        <f>_xlfn.XLOOKUP(tbl_GL[[#This Row],[Account_key]],tbl_COA[Account_key],tbl_COA[SubClass],"Not Found")</f>
        <v>Liabilities</v>
      </c>
      <c r="I14712" t="str">
        <f>_xlfn.XLOOKUP(tbl_GL[[#This Row],[Account_key]],tbl_COA[Account_key],tbl_COA[SubClass2],"Not Found")</f>
        <v>Current Liabilities</v>
      </c>
      <c r="J14712" t="str">
        <f>_xlfn.XLOOKUP(tbl_GL[[#This Row],[Account_key]],tbl_COA[Account_key],tbl_COA[SubAccount],,0)</f>
        <v>Accrued Expenses</v>
      </c>
      <c r="K14712">
        <f>YEAR(tbl_GL[[#This Row],[Date]])</f>
        <v>2019</v>
      </c>
    </row>
    <row r="14713" spans="1:11" x14ac:dyDescent="0.35">
      <c r="A14713">
        <v>866.1</v>
      </c>
      <c r="B14713" s="24">
        <v>43585</v>
      </c>
      <c r="C14713">
        <v>6</v>
      </c>
      <c r="D14713" s="13">
        <v>240</v>
      </c>
      <c r="E14713" s="13" t="s">
        <v>56</v>
      </c>
      <c r="F14713" s="17">
        <v>-2813</v>
      </c>
      <c r="G14713" t="str">
        <f>_xlfn.XLOOKUP(tbl_GL[[#This Row],[Account_key]],tbl_COA[Account_key],tbl_COA[Class],"Not Found")</f>
        <v>Operating account</v>
      </c>
      <c r="H14713" t="str">
        <f>_xlfn.XLOOKUP(tbl_GL[[#This Row],[Account_key]],tbl_COA[Account_key],tbl_COA[SubClass],"Not Found")</f>
        <v>Operating Expenses</v>
      </c>
      <c r="I14713" t="str">
        <f>_xlfn.XLOOKUP(tbl_GL[[#This Row],[Account_key]],tbl_COA[Account_key],tbl_COA[SubClass2],"Not Found")</f>
        <v>Sales &amp; Distribution</v>
      </c>
      <c r="J14713" t="str">
        <f>_xlfn.XLOOKUP(tbl_GL[[#This Row],[Account_key]],tbl_COA[Account_key],tbl_COA[SubAccount],,0)</f>
        <v>Salaries</v>
      </c>
      <c r="K14713">
        <f>YEAR(tbl_GL[[#This Row],[Date]])</f>
        <v>2019</v>
      </c>
    </row>
    <row r="14714" spans="1:11" x14ac:dyDescent="0.35">
      <c r="A14714">
        <v>866.2</v>
      </c>
      <c r="B14714" s="24">
        <v>43585</v>
      </c>
      <c r="C14714">
        <v>6</v>
      </c>
      <c r="D14714" s="13">
        <v>10</v>
      </c>
      <c r="E14714" s="13" t="s">
        <v>56</v>
      </c>
      <c r="F14714" s="17">
        <v>-2813</v>
      </c>
      <c r="G14714" t="str">
        <f>_xlfn.XLOOKUP(tbl_GL[[#This Row],[Account_key]],tbl_COA[Account_key],tbl_COA[Class],"Not Found")</f>
        <v>Assets</v>
      </c>
      <c r="H14714" t="str">
        <f>_xlfn.XLOOKUP(tbl_GL[[#This Row],[Account_key]],tbl_COA[Account_key],tbl_COA[SubClass],"Not Found")</f>
        <v>Assets</v>
      </c>
      <c r="I14714" t="str">
        <f>_xlfn.XLOOKUP(tbl_GL[[#This Row],[Account_key]],tbl_COA[Account_key],tbl_COA[SubClass2],"Not Found")</f>
        <v>Current Assets</v>
      </c>
      <c r="J14714" t="str">
        <f>_xlfn.XLOOKUP(tbl_GL[[#This Row],[Account_key]],tbl_COA[Account_key],tbl_COA[SubAccount],,0)</f>
        <v>Cash at Bank</v>
      </c>
      <c r="K14714">
        <f>YEAR(tbl_GL[[#This Row],[Date]])</f>
        <v>2019</v>
      </c>
    </row>
    <row r="14715" spans="1:11" x14ac:dyDescent="0.35">
      <c r="A14715">
        <v>867.1</v>
      </c>
      <c r="B14715" s="24">
        <v>43585</v>
      </c>
      <c r="C14715">
        <v>6</v>
      </c>
      <c r="D14715" s="13">
        <v>380</v>
      </c>
      <c r="E14715" s="13" t="s">
        <v>101</v>
      </c>
      <c r="F14715" s="17">
        <v>-4900</v>
      </c>
      <c r="G14715" t="str">
        <f>_xlfn.XLOOKUP(tbl_GL[[#This Row],[Account_key]],tbl_COA[Account_key],tbl_COA[Class],"Not Found")</f>
        <v>Operating account</v>
      </c>
      <c r="H14715" t="str">
        <f>_xlfn.XLOOKUP(tbl_GL[[#This Row],[Account_key]],tbl_COA[Account_key],tbl_COA[SubClass],"Not Found")</f>
        <v>Depreciation &amp; Amortization</v>
      </c>
      <c r="I14715" t="str">
        <f>_xlfn.XLOOKUP(tbl_GL[[#This Row],[Account_key]],tbl_COA[Account_key],tbl_COA[SubClass2],"Not Found")</f>
        <v>Depreciation</v>
      </c>
      <c r="J14715" t="str">
        <f>_xlfn.XLOOKUP(tbl_GL[[#This Row],[Account_key]],tbl_COA[Account_key],tbl_COA[SubAccount],,0)</f>
        <v>Equipment</v>
      </c>
      <c r="K14715">
        <f>YEAR(tbl_GL[[#This Row],[Date]])</f>
        <v>2019</v>
      </c>
    </row>
    <row r="14716" spans="1:11" x14ac:dyDescent="0.35">
      <c r="A14716">
        <v>867.2</v>
      </c>
      <c r="B14716" s="24">
        <v>43585</v>
      </c>
      <c r="C14716">
        <v>6</v>
      </c>
      <c r="D14716" s="13">
        <v>90</v>
      </c>
      <c r="E14716" s="13" t="s">
        <v>101</v>
      </c>
      <c r="F14716" s="17">
        <v>-4900</v>
      </c>
      <c r="G14716" t="str">
        <f>_xlfn.XLOOKUP(tbl_GL[[#This Row],[Account_key]],tbl_COA[Account_key],tbl_COA[Class],"Not Found")</f>
        <v>Assets</v>
      </c>
      <c r="H14716" t="str">
        <f>_xlfn.XLOOKUP(tbl_GL[[#This Row],[Account_key]],tbl_COA[Account_key],tbl_COA[SubClass],"Not Found")</f>
        <v>Assets</v>
      </c>
      <c r="I14716" t="str">
        <f>_xlfn.XLOOKUP(tbl_GL[[#This Row],[Account_key]],tbl_COA[Account_key],tbl_COA[SubClass2],"Not Found")</f>
        <v>Non-Current Assets</v>
      </c>
      <c r="J14716" t="str">
        <f>_xlfn.XLOOKUP(tbl_GL[[#This Row],[Account_key]],tbl_COA[Account_key],tbl_COA[SubAccount],,0)</f>
        <v>Office Furniture &amp; Equipment</v>
      </c>
      <c r="K14716">
        <f>YEAR(tbl_GL[[#This Row],[Date]])</f>
        <v>2019</v>
      </c>
    </row>
    <row r="14717" spans="1:11" x14ac:dyDescent="0.35">
      <c r="A14717">
        <v>869.1</v>
      </c>
      <c r="B14717" s="24">
        <v>43586</v>
      </c>
      <c r="C14717">
        <v>6</v>
      </c>
      <c r="D14717" s="13">
        <v>260</v>
      </c>
      <c r="E14717" s="13" t="s">
        <v>83</v>
      </c>
      <c r="F14717" s="17">
        <v>299</v>
      </c>
      <c r="G14717" t="str">
        <f>_xlfn.XLOOKUP(tbl_GL[[#This Row],[Account_key]],tbl_COA[Account_key],tbl_COA[Class],"Not Found")</f>
        <v>Operating account</v>
      </c>
      <c r="H14717" t="str">
        <f>_xlfn.XLOOKUP(tbl_GL[[#This Row],[Account_key]],tbl_COA[Account_key],tbl_COA[SubClass],"Not Found")</f>
        <v>Operating Expenses</v>
      </c>
      <c r="I14717" t="str">
        <f>_xlfn.XLOOKUP(tbl_GL[[#This Row],[Account_key]],tbl_COA[Account_key],tbl_COA[SubClass2],"Not Found")</f>
        <v>Marketing</v>
      </c>
      <c r="J14717" t="str">
        <f>_xlfn.XLOOKUP(tbl_GL[[#This Row],[Account_key]],tbl_COA[Account_key],tbl_COA[SubAccount],,0)</f>
        <v>Commissions</v>
      </c>
      <c r="K14717">
        <f>YEAR(tbl_GL[[#This Row],[Date]])</f>
        <v>2019</v>
      </c>
    </row>
    <row r="14718" spans="1:11" x14ac:dyDescent="0.35">
      <c r="A14718">
        <v>869.2</v>
      </c>
      <c r="B14718" s="24">
        <v>43586</v>
      </c>
      <c r="C14718">
        <v>6</v>
      </c>
      <c r="D14718" s="13">
        <v>20</v>
      </c>
      <c r="E14718" s="13" t="s">
        <v>83</v>
      </c>
      <c r="F14718" s="17">
        <v>299</v>
      </c>
      <c r="G14718" t="str">
        <f>_xlfn.XLOOKUP(tbl_GL[[#This Row],[Account_key]],tbl_COA[Account_key],tbl_COA[Class],"Not Found")</f>
        <v>Assets</v>
      </c>
      <c r="H14718" t="str">
        <f>_xlfn.XLOOKUP(tbl_GL[[#This Row],[Account_key]],tbl_COA[Account_key],tbl_COA[SubClass],"Not Found")</f>
        <v>Assets</v>
      </c>
      <c r="I14718" t="str">
        <f>_xlfn.XLOOKUP(tbl_GL[[#This Row],[Account_key]],tbl_COA[Account_key],tbl_COA[SubClass2],"Not Found")</f>
        <v>Current Assets</v>
      </c>
      <c r="J14718" t="str">
        <f>_xlfn.XLOOKUP(tbl_GL[[#This Row],[Account_key]],tbl_COA[Account_key],tbl_COA[SubAccount],,0)</f>
        <v>Cash in hand</v>
      </c>
      <c r="K14718">
        <f>YEAR(tbl_GL[[#This Row],[Date]])</f>
        <v>2019</v>
      </c>
    </row>
    <row r="14719" spans="1:11" x14ac:dyDescent="0.35">
      <c r="A14719">
        <v>870.1</v>
      </c>
      <c r="B14719" s="24">
        <v>43586</v>
      </c>
      <c r="C14719">
        <v>6</v>
      </c>
      <c r="D14719" s="13">
        <v>310</v>
      </c>
      <c r="E14719" s="13" t="s">
        <v>97</v>
      </c>
      <c r="F14719" s="17">
        <v>-2643</v>
      </c>
      <c r="G14719" t="str">
        <f>_xlfn.XLOOKUP(tbl_GL[[#This Row],[Account_key]],tbl_COA[Account_key],tbl_COA[Class],"Not Found")</f>
        <v>Operating account</v>
      </c>
      <c r="H14719" t="str">
        <f>_xlfn.XLOOKUP(tbl_GL[[#This Row],[Account_key]],tbl_COA[Account_key],tbl_COA[SubClass],"Not Found")</f>
        <v>Operating Expenses</v>
      </c>
      <c r="I14719" t="str">
        <f>_xlfn.XLOOKUP(tbl_GL[[#This Row],[Account_key]],tbl_COA[Account_key],tbl_COA[SubClass2],"Not Found")</f>
        <v>Administration</v>
      </c>
      <c r="J14719" t="str">
        <f>_xlfn.XLOOKUP(tbl_GL[[#This Row],[Account_key]],tbl_COA[Account_key],tbl_COA[SubAccount],,0)</f>
        <v>Office Supplies</v>
      </c>
      <c r="K14719">
        <f>YEAR(tbl_GL[[#This Row],[Date]])</f>
        <v>2019</v>
      </c>
    </row>
    <row r="14720" spans="1:11" x14ac:dyDescent="0.35">
      <c r="A14720">
        <v>870.2</v>
      </c>
      <c r="B14720" s="24">
        <v>43586</v>
      </c>
      <c r="C14720">
        <v>6</v>
      </c>
      <c r="D14720" s="13">
        <v>120</v>
      </c>
      <c r="E14720" s="13" t="s">
        <v>97</v>
      </c>
      <c r="F14720" s="17">
        <v>2643</v>
      </c>
      <c r="G14720" t="str">
        <f>_xlfn.XLOOKUP(tbl_GL[[#This Row],[Account_key]],tbl_COA[Account_key],tbl_COA[Class],"Not Found")</f>
        <v>Liabilities and Owners Equity</v>
      </c>
      <c r="H14720" t="str">
        <f>_xlfn.XLOOKUP(tbl_GL[[#This Row],[Account_key]],tbl_COA[Account_key],tbl_COA[SubClass],"Not Found")</f>
        <v>Liabilities</v>
      </c>
      <c r="I14720" t="str">
        <f>_xlfn.XLOOKUP(tbl_GL[[#This Row],[Account_key]],tbl_COA[Account_key],tbl_COA[SubClass2],"Not Found")</f>
        <v>Current Liabilities</v>
      </c>
      <c r="J14720" t="str">
        <f>_xlfn.XLOOKUP(tbl_GL[[#This Row],[Account_key]],tbl_COA[Account_key],tbl_COA[SubAccount],,0)</f>
        <v>Accrued Expenses</v>
      </c>
      <c r="K14720">
        <f>YEAR(tbl_GL[[#This Row],[Date]])</f>
        <v>2019</v>
      </c>
    </row>
    <row r="14721" spans="1:11" x14ac:dyDescent="0.35">
      <c r="A14721">
        <v>871.1</v>
      </c>
      <c r="B14721" s="24">
        <v>43586</v>
      </c>
      <c r="C14721">
        <v>6</v>
      </c>
      <c r="D14721" s="13">
        <v>60</v>
      </c>
      <c r="E14721" s="13" t="s">
        <v>84</v>
      </c>
      <c r="F14721" s="17">
        <v>23400</v>
      </c>
      <c r="G14721" t="str">
        <f>_xlfn.XLOOKUP(tbl_GL[[#This Row],[Account_key]],tbl_COA[Account_key],tbl_COA[Class],"Not Found")</f>
        <v>Assets</v>
      </c>
      <c r="H14721" t="str">
        <f>_xlfn.XLOOKUP(tbl_GL[[#This Row],[Account_key]],tbl_COA[Account_key],tbl_COA[SubClass],"Not Found")</f>
        <v>Assets</v>
      </c>
      <c r="I14721" t="str">
        <f>_xlfn.XLOOKUP(tbl_GL[[#This Row],[Account_key]],tbl_COA[Account_key],tbl_COA[SubClass2],"Not Found")</f>
        <v>Current Assets</v>
      </c>
      <c r="J14721" t="str">
        <f>_xlfn.XLOOKUP(tbl_GL[[#This Row],[Account_key]],tbl_COA[Account_key],tbl_COA[SubAccount],,0)</f>
        <v>Inventory</v>
      </c>
      <c r="K14721">
        <f>YEAR(tbl_GL[[#This Row],[Date]])</f>
        <v>2019</v>
      </c>
    </row>
    <row r="14722" spans="1:11" x14ac:dyDescent="0.35">
      <c r="A14722">
        <v>871.2</v>
      </c>
      <c r="B14722" s="24">
        <v>43586</v>
      </c>
      <c r="C14722">
        <v>6</v>
      </c>
      <c r="D14722" s="13">
        <v>110</v>
      </c>
      <c r="E14722" s="13" t="s">
        <v>84</v>
      </c>
      <c r="F14722" s="17">
        <v>23400</v>
      </c>
      <c r="G14722" t="str">
        <f>_xlfn.XLOOKUP(tbl_GL[[#This Row],[Account_key]],tbl_COA[Account_key],tbl_COA[Class],"Not Found")</f>
        <v>Liabilities and Owners Equity</v>
      </c>
      <c r="H14722" t="str">
        <f>_xlfn.XLOOKUP(tbl_GL[[#This Row],[Account_key]],tbl_COA[Account_key],tbl_COA[SubClass],"Not Found")</f>
        <v>Liabilities</v>
      </c>
      <c r="I14722" t="str">
        <f>_xlfn.XLOOKUP(tbl_GL[[#This Row],[Account_key]],tbl_COA[Account_key],tbl_COA[SubClass2],"Not Found")</f>
        <v>Current Liabilities</v>
      </c>
      <c r="J14722" t="str">
        <f>_xlfn.XLOOKUP(tbl_GL[[#This Row],[Account_key]],tbl_COA[Account_key],tbl_COA[SubAccount],,0)</f>
        <v>Trade Payables</v>
      </c>
      <c r="K14722">
        <f>YEAR(tbl_GL[[#This Row],[Date]])</f>
        <v>2019</v>
      </c>
    </row>
    <row r="14723" spans="1:11" x14ac:dyDescent="0.35">
      <c r="A14723">
        <v>872.1</v>
      </c>
      <c r="B14723" s="24">
        <v>43589</v>
      </c>
      <c r="C14723">
        <v>6</v>
      </c>
      <c r="D14723" s="13">
        <v>10</v>
      </c>
      <c r="E14723" s="13" t="s">
        <v>98</v>
      </c>
      <c r="F14723" s="17">
        <v>-1475</v>
      </c>
      <c r="G14723" t="str">
        <f>_xlfn.XLOOKUP(tbl_GL[[#This Row],[Account_key]],tbl_COA[Account_key],tbl_COA[Class],"Not Found")</f>
        <v>Assets</v>
      </c>
      <c r="H14723" t="str">
        <f>_xlfn.XLOOKUP(tbl_GL[[#This Row],[Account_key]],tbl_COA[Account_key],tbl_COA[SubClass],"Not Found")</f>
        <v>Assets</v>
      </c>
      <c r="I14723" t="str">
        <f>_xlfn.XLOOKUP(tbl_GL[[#This Row],[Account_key]],tbl_COA[Account_key],tbl_COA[SubClass2],"Not Found")</f>
        <v>Current Assets</v>
      </c>
      <c r="J14723" t="str">
        <f>_xlfn.XLOOKUP(tbl_GL[[#This Row],[Account_key]],tbl_COA[Account_key],tbl_COA[SubAccount],,0)</f>
        <v>Cash at Bank</v>
      </c>
      <c r="K14723">
        <f>YEAR(tbl_GL[[#This Row],[Date]])</f>
        <v>2019</v>
      </c>
    </row>
    <row r="14724" spans="1:11" x14ac:dyDescent="0.35">
      <c r="A14724">
        <v>872.2</v>
      </c>
      <c r="B14724" s="24">
        <v>43589</v>
      </c>
      <c r="C14724">
        <v>6</v>
      </c>
      <c r="D14724" s="13">
        <v>120</v>
      </c>
      <c r="E14724" s="13" t="s">
        <v>98</v>
      </c>
      <c r="F14724" s="17">
        <v>-1475</v>
      </c>
      <c r="G14724" t="str">
        <f>_xlfn.XLOOKUP(tbl_GL[[#This Row],[Account_key]],tbl_COA[Account_key],tbl_COA[Class],"Not Found")</f>
        <v>Liabilities and Owners Equity</v>
      </c>
      <c r="H14724" t="str">
        <f>_xlfn.XLOOKUP(tbl_GL[[#This Row],[Account_key]],tbl_COA[Account_key],tbl_COA[SubClass],"Not Found")</f>
        <v>Liabilities</v>
      </c>
      <c r="I14724" t="str">
        <f>_xlfn.XLOOKUP(tbl_GL[[#This Row],[Account_key]],tbl_COA[Account_key],tbl_COA[SubClass2],"Not Found")</f>
        <v>Current Liabilities</v>
      </c>
      <c r="J14724" t="str">
        <f>_xlfn.XLOOKUP(tbl_GL[[#This Row],[Account_key]],tbl_COA[Account_key],tbl_COA[SubAccount],,0)</f>
        <v>Accrued Expenses</v>
      </c>
      <c r="K14724">
        <f>YEAR(tbl_GL[[#This Row],[Date]])</f>
        <v>2019</v>
      </c>
    </row>
    <row r="14725" spans="1:11" x14ac:dyDescent="0.35">
      <c r="A14725">
        <v>873.1</v>
      </c>
      <c r="B14725" s="24">
        <v>43589</v>
      </c>
      <c r="C14725">
        <v>6</v>
      </c>
      <c r="D14725" s="13">
        <v>10</v>
      </c>
      <c r="E14725" s="13" t="s">
        <v>98</v>
      </c>
      <c r="F14725" s="17">
        <v>-1841</v>
      </c>
      <c r="G14725" t="str">
        <f>_xlfn.XLOOKUP(tbl_GL[[#This Row],[Account_key]],tbl_COA[Account_key],tbl_COA[Class],"Not Found")</f>
        <v>Assets</v>
      </c>
      <c r="H14725" t="str">
        <f>_xlfn.XLOOKUP(tbl_GL[[#This Row],[Account_key]],tbl_COA[Account_key],tbl_COA[SubClass],"Not Found")</f>
        <v>Assets</v>
      </c>
      <c r="I14725" t="str">
        <f>_xlfn.XLOOKUP(tbl_GL[[#This Row],[Account_key]],tbl_COA[Account_key],tbl_COA[SubClass2],"Not Found")</f>
        <v>Current Assets</v>
      </c>
      <c r="J14725" t="str">
        <f>_xlfn.XLOOKUP(tbl_GL[[#This Row],[Account_key]],tbl_COA[Account_key],tbl_COA[SubAccount],,0)</f>
        <v>Cash at Bank</v>
      </c>
      <c r="K14725">
        <f>YEAR(tbl_GL[[#This Row],[Date]])</f>
        <v>2019</v>
      </c>
    </row>
    <row r="14726" spans="1:11" x14ac:dyDescent="0.35">
      <c r="A14726">
        <v>873.2</v>
      </c>
      <c r="B14726" s="24">
        <v>43589</v>
      </c>
      <c r="C14726">
        <v>6</v>
      </c>
      <c r="D14726" s="13">
        <v>120</v>
      </c>
      <c r="E14726" s="13" t="s">
        <v>98</v>
      </c>
      <c r="F14726" s="17">
        <v>-1841</v>
      </c>
      <c r="G14726" t="str">
        <f>_xlfn.XLOOKUP(tbl_GL[[#This Row],[Account_key]],tbl_COA[Account_key],tbl_COA[Class],"Not Found")</f>
        <v>Liabilities and Owners Equity</v>
      </c>
      <c r="H14726" t="str">
        <f>_xlfn.XLOOKUP(tbl_GL[[#This Row],[Account_key]],tbl_COA[Account_key],tbl_COA[SubClass],"Not Found")</f>
        <v>Liabilities</v>
      </c>
      <c r="I14726" t="str">
        <f>_xlfn.XLOOKUP(tbl_GL[[#This Row],[Account_key]],tbl_COA[Account_key],tbl_COA[SubClass2],"Not Found")</f>
        <v>Current Liabilities</v>
      </c>
      <c r="J14726" t="str">
        <f>_xlfn.XLOOKUP(tbl_GL[[#This Row],[Account_key]],tbl_COA[Account_key],tbl_COA[SubAccount],,0)</f>
        <v>Accrued Expenses</v>
      </c>
      <c r="K14726">
        <f>YEAR(tbl_GL[[#This Row],[Date]])</f>
        <v>2019</v>
      </c>
    </row>
    <row r="14727" spans="1:11" x14ac:dyDescent="0.35">
      <c r="A14727">
        <v>874.1</v>
      </c>
      <c r="B14727" s="24">
        <v>43589</v>
      </c>
      <c r="C14727">
        <v>6</v>
      </c>
      <c r="D14727" s="13">
        <v>290</v>
      </c>
      <c r="E14727" s="13" t="s">
        <v>97</v>
      </c>
      <c r="F14727" s="17">
        <v>-3045</v>
      </c>
      <c r="G14727" t="str">
        <f>_xlfn.XLOOKUP(tbl_GL[[#This Row],[Account_key]],tbl_COA[Account_key],tbl_COA[Class],"Not Found")</f>
        <v>Operating account</v>
      </c>
      <c r="H14727" t="str">
        <f>_xlfn.XLOOKUP(tbl_GL[[#This Row],[Account_key]],tbl_COA[Account_key],tbl_COA[SubClass],"Not Found")</f>
        <v>Operating Expenses</v>
      </c>
      <c r="I14727" t="str">
        <f>_xlfn.XLOOKUP(tbl_GL[[#This Row],[Account_key]],tbl_COA[Account_key],tbl_COA[SubClass2],"Not Found")</f>
        <v>Administration</v>
      </c>
      <c r="J14727" t="str">
        <f>_xlfn.XLOOKUP(tbl_GL[[#This Row],[Account_key]],tbl_COA[Account_key],tbl_COA[SubAccount],,0)</f>
        <v>Travel</v>
      </c>
      <c r="K14727">
        <f>YEAR(tbl_GL[[#This Row],[Date]])</f>
        <v>2019</v>
      </c>
    </row>
    <row r="14728" spans="1:11" x14ac:dyDescent="0.35">
      <c r="A14728">
        <v>874.2</v>
      </c>
      <c r="B14728" s="24">
        <v>43589</v>
      </c>
      <c r="C14728">
        <v>6</v>
      </c>
      <c r="D14728" s="13">
        <v>120</v>
      </c>
      <c r="E14728" s="13" t="s">
        <v>97</v>
      </c>
      <c r="F14728" s="17">
        <v>3045</v>
      </c>
      <c r="G14728" t="str">
        <f>_xlfn.XLOOKUP(tbl_GL[[#This Row],[Account_key]],tbl_COA[Account_key],tbl_COA[Class],"Not Found")</f>
        <v>Liabilities and Owners Equity</v>
      </c>
      <c r="H14728" t="str">
        <f>_xlfn.XLOOKUP(tbl_GL[[#This Row],[Account_key]],tbl_COA[Account_key],tbl_COA[SubClass],"Not Found")</f>
        <v>Liabilities</v>
      </c>
      <c r="I14728" t="str">
        <f>_xlfn.XLOOKUP(tbl_GL[[#This Row],[Account_key]],tbl_COA[Account_key],tbl_COA[SubClass2],"Not Found")</f>
        <v>Current Liabilities</v>
      </c>
      <c r="J14728" t="str">
        <f>_xlfn.XLOOKUP(tbl_GL[[#This Row],[Account_key]],tbl_COA[Account_key],tbl_COA[SubAccount],,0)</f>
        <v>Accrued Expenses</v>
      </c>
      <c r="K14728">
        <f>YEAR(tbl_GL[[#This Row],[Date]])</f>
        <v>2019</v>
      </c>
    </row>
    <row r="14729" spans="1:11" x14ac:dyDescent="0.35">
      <c r="A14729">
        <v>875.1</v>
      </c>
      <c r="B14729" s="24">
        <v>43590</v>
      </c>
      <c r="C14729">
        <v>6</v>
      </c>
      <c r="D14729" s="13">
        <v>230</v>
      </c>
      <c r="E14729" s="13" t="s">
        <v>4</v>
      </c>
      <c r="F14729" s="17">
        <v>-1190</v>
      </c>
      <c r="G14729" t="str">
        <f>_xlfn.XLOOKUP(tbl_GL[[#This Row],[Account_key]],tbl_COA[Account_key],tbl_COA[Class],"Not Found")</f>
        <v>Trading account</v>
      </c>
      <c r="H14729" t="str">
        <f>_xlfn.XLOOKUP(tbl_GL[[#This Row],[Account_key]],tbl_COA[Account_key],tbl_COA[SubClass],"Not Found")</f>
        <v>Cost of Sales</v>
      </c>
      <c r="I14729" t="str">
        <f>_xlfn.XLOOKUP(tbl_GL[[#This Row],[Account_key]],tbl_COA[Account_key],tbl_COA[SubClass2],"Not Found")</f>
        <v>Cost of Sales</v>
      </c>
      <c r="J14729" t="str">
        <f>_xlfn.XLOOKUP(tbl_GL[[#This Row],[Account_key]],tbl_COA[Account_key],tbl_COA[SubAccount],,0)</f>
        <v>Cost of Sales</v>
      </c>
      <c r="K14729">
        <f>YEAR(tbl_GL[[#This Row],[Date]])</f>
        <v>2019</v>
      </c>
    </row>
    <row r="14730" spans="1:11" x14ac:dyDescent="0.35">
      <c r="A14730">
        <v>875.2</v>
      </c>
      <c r="B14730" s="24">
        <v>43590</v>
      </c>
      <c r="C14730">
        <v>6</v>
      </c>
      <c r="D14730" s="13">
        <v>60</v>
      </c>
      <c r="E14730" s="13" t="s">
        <v>4</v>
      </c>
      <c r="F14730" s="17">
        <v>-1190</v>
      </c>
      <c r="G14730" t="str">
        <f>_xlfn.XLOOKUP(tbl_GL[[#This Row],[Account_key]],tbl_COA[Account_key],tbl_COA[Class],"Not Found")</f>
        <v>Assets</v>
      </c>
      <c r="H14730" t="str">
        <f>_xlfn.XLOOKUP(tbl_GL[[#This Row],[Account_key]],tbl_COA[Account_key],tbl_COA[SubClass],"Not Found")</f>
        <v>Assets</v>
      </c>
      <c r="I14730" t="str">
        <f>_xlfn.XLOOKUP(tbl_GL[[#This Row],[Account_key]],tbl_COA[Account_key],tbl_COA[SubClass2],"Not Found")</f>
        <v>Current Assets</v>
      </c>
      <c r="J14730" t="str">
        <f>_xlfn.XLOOKUP(tbl_GL[[#This Row],[Account_key]],tbl_COA[Account_key],tbl_COA[SubAccount],,0)</f>
        <v>Inventory</v>
      </c>
      <c r="K14730">
        <f>YEAR(tbl_GL[[#This Row],[Date]])</f>
        <v>2019</v>
      </c>
    </row>
    <row r="14731" spans="1:11" x14ac:dyDescent="0.35">
      <c r="A14731">
        <v>876.1</v>
      </c>
      <c r="B14731" s="24">
        <v>43590</v>
      </c>
      <c r="C14731">
        <v>6</v>
      </c>
      <c r="D14731" s="13">
        <v>210</v>
      </c>
      <c r="E14731" s="13" t="s">
        <v>7</v>
      </c>
      <c r="F14731" s="17">
        <v>2783</v>
      </c>
      <c r="G14731" t="str">
        <f>_xlfn.XLOOKUP(tbl_GL[[#This Row],[Account_key]],tbl_COA[Account_key],tbl_COA[Class],"Not Found")</f>
        <v>Trading account</v>
      </c>
      <c r="H14731" t="str">
        <f>_xlfn.XLOOKUP(tbl_GL[[#This Row],[Account_key]],tbl_COA[Account_key],tbl_COA[SubClass],"Not Found")</f>
        <v>Sales</v>
      </c>
      <c r="I14731" t="str">
        <f>_xlfn.XLOOKUP(tbl_GL[[#This Row],[Account_key]],tbl_COA[Account_key],tbl_COA[SubClass2],"Not Found")</f>
        <v>Sales</v>
      </c>
      <c r="J14731" t="str">
        <f>_xlfn.XLOOKUP(tbl_GL[[#This Row],[Account_key]],tbl_COA[Account_key],tbl_COA[SubAccount],,0)</f>
        <v>Sales</v>
      </c>
      <c r="K14731">
        <f>YEAR(tbl_GL[[#This Row],[Date]])</f>
        <v>2019</v>
      </c>
    </row>
    <row r="14732" spans="1:11" x14ac:dyDescent="0.35">
      <c r="A14732">
        <v>876.2</v>
      </c>
      <c r="B14732" s="24">
        <v>43590</v>
      </c>
      <c r="C14732">
        <v>6</v>
      </c>
      <c r="D14732" s="13">
        <v>10</v>
      </c>
      <c r="E14732" s="13" t="s">
        <v>7</v>
      </c>
      <c r="F14732" s="17">
        <v>2783</v>
      </c>
      <c r="G14732" t="str">
        <f>_xlfn.XLOOKUP(tbl_GL[[#This Row],[Account_key]],tbl_COA[Account_key],tbl_COA[Class],"Not Found")</f>
        <v>Assets</v>
      </c>
      <c r="H14732" t="str">
        <f>_xlfn.XLOOKUP(tbl_GL[[#This Row],[Account_key]],tbl_COA[Account_key],tbl_COA[SubClass],"Not Found")</f>
        <v>Assets</v>
      </c>
      <c r="I14732" t="str">
        <f>_xlfn.XLOOKUP(tbl_GL[[#This Row],[Account_key]],tbl_COA[Account_key],tbl_COA[SubClass2],"Not Found")</f>
        <v>Current Assets</v>
      </c>
      <c r="J14732" t="str">
        <f>_xlfn.XLOOKUP(tbl_GL[[#This Row],[Account_key]],tbl_COA[Account_key],tbl_COA[SubAccount],,0)</f>
        <v>Cash at Bank</v>
      </c>
      <c r="K14732">
        <f>YEAR(tbl_GL[[#This Row],[Date]])</f>
        <v>2019</v>
      </c>
    </row>
    <row r="14733" spans="1:11" x14ac:dyDescent="0.35">
      <c r="A14733">
        <v>877.1</v>
      </c>
      <c r="B14733" s="24">
        <v>43590</v>
      </c>
      <c r="C14733">
        <v>6</v>
      </c>
      <c r="D14733" s="13">
        <v>230</v>
      </c>
      <c r="E14733" s="13" t="s">
        <v>4</v>
      </c>
      <c r="F14733" s="17">
        <v>-5228</v>
      </c>
      <c r="G14733" t="str">
        <f>_xlfn.XLOOKUP(tbl_GL[[#This Row],[Account_key]],tbl_COA[Account_key],tbl_COA[Class],"Not Found")</f>
        <v>Trading account</v>
      </c>
      <c r="H14733" t="str">
        <f>_xlfn.XLOOKUP(tbl_GL[[#This Row],[Account_key]],tbl_COA[Account_key],tbl_COA[SubClass],"Not Found")</f>
        <v>Cost of Sales</v>
      </c>
      <c r="I14733" t="str">
        <f>_xlfn.XLOOKUP(tbl_GL[[#This Row],[Account_key]],tbl_COA[Account_key],tbl_COA[SubClass2],"Not Found")</f>
        <v>Cost of Sales</v>
      </c>
      <c r="J14733" t="str">
        <f>_xlfn.XLOOKUP(tbl_GL[[#This Row],[Account_key]],tbl_COA[Account_key],tbl_COA[SubAccount],,0)</f>
        <v>Cost of Sales</v>
      </c>
      <c r="K14733">
        <f>YEAR(tbl_GL[[#This Row],[Date]])</f>
        <v>2019</v>
      </c>
    </row>
    <row r="14734" spans="1:11" x14ac:dyDescent="0.35">
      <c r="A14734">
        <v>877.2</v>
      </c>
      <c r="B14734" s="24">
        <v>43590</v>
      </c>
      <c r="C14734">
        <v>6</v>
      </c>
      <c r="D14734" s="13">
        <v>60</v>
      </c>
      <c r="E14734" s="13" t="s">
        <v>4</v>
      </c>
      <c r="F14734" s="17">
        <v>-5228</v>
      </c>
      <c r="G14734" t="str">
        <f>_xlfn.XLOOKUP(tbl_GL[[#This Row],[Account_key]],tbl_COA[Account_key],tbl_COA[Class],"Not Found")</f>
        <v>Assets</v>
      </c>
      <c r="H14734" t="str">
        <f>_xlfn.XLOOKUP(tbl_GL[[#This Row],[Account_key]],tbl_COA[Account_key],tbl_COA[SubClass],"Not Found")</f>
        <v>Assets</v>
      </c>
      <c r="I14734" t="str">
        <f>_xlfn.XLOOKUP(tbl_GL[[#This Row],[Account_key]],tbl_COA[Account_key],tbl_COA[SubClass2],"Not Found")</f>
        <v>Current Assets</v>
      </c>
      <c r="J14734" t="str">
        <f>_xlfn.XLOOKUP(tbl_GL[[#This Row],[Account_key]],tbl_COA[Account_key],tbl_COA[SubAccount],,0)</f>
        <v>Inventory</v>
      </c>
      <c r="K14734">
        <f>YEAR(tbl_GL[[#This Row],[Date]])</f>
        <v>2019</v>
      </c>
    </row>
    <row r="14735" spans="1:11" x14ac:dyDescent="0.35">
      <c r="A14735">
        <v>878.1</v>
      </c>
      <c r="B14735" s="24">
        <v>43590</v>
      </c>
      <c r="C14735">
        <v>6</v>
      </c>
      <c r="D14735" s="13">
        <v>210</v>
      </c>
      <c r="E14735" s="13" t="s">
        <v>8</v>
      </c>
      <c r="F14735" s="17">
        <v>10705</v>
      </c>
      <c r="G14735" t="str">
        <f>_xlfn.XLOOKUP(tbl_GL[[#This Row],[Account_key]],tbl_COA[Account_key],tbl_COA[Class],"Not Found")</f>
        <v>Trading account</v>
      </c>
      <c r="H14735" t="str">
        <f>_xlfn.XLOOKUP(tbl_GL[[#This Row],[Account_key]],tbl_COA[Account_key],tbl_COA[SubClass],"Not Found")</f>
        <v>Sales</v>
      </c>
      <c r="I14735" t="str">
        <f>_xlfn.XLOOKUP(tbl_GL[[#This Row],[Account_key]],tbl_COA[Account_key],tbl_COA[SubClass2],"Not Found")</f>
        <v>Sales</v>
      </c>
      <c r="J14735" t="str">
        <f>_xlfn.XLOOKUP(tbl_GL[[#This Row],[Account_key]],tbl_COA[Account_key],tbl_COA[SubAccount],,0)</f>
        <v>Sales</v>
      </c>
      <c r="K14735">
        <f>YEAR(tbl_GL[[#This Row],[Date]])</f>
        <v>2019</v>
      </c>
    </row>
    <row r="14736" spans="1:11" x14ac:dyDescent="0.35">
      <c r="A14736">
        <v>878.2</v>
      </c>
      <c r="B14736" s="24">
        <v>43590</v>
      </c>
      <c r="C14736">
        <v>6</v>
      </c>
      <c r="D14736" s="13">
        <v>30</v>
      </c>
      <c r="E14736" s="13" t="s">
        <v>8</v>
      </c>
      <c r="F14736" s="17">
        <v>10705</v>
      </c>
      <c r="G14736" t="str">
        <f>_xlfn.XLOOKUP(tbl_GL[[#This Row],[Account_key]],tbl_COA[Account_key],tbl_COA[Class],"Not Found")</f>
        <v>Assets</v>
      </c>
      <c r="H14736" t="str">
        <f>_xlfn.XLOOKUP(tbl_GL[[#This Row],[Account_key]],tbl_COA[Account_key],tbl_COA[SubClass],"Not Found")</f>
        <v>Assets</v>
      </c>
      <c r="I14736" t="str">
        <f>_xlfn.XLOOKUP(tbl_GL[[#This Row],[Account_key]],tbl_COA[Account_key],tbl_COA[SubClass2],"Not Found")</f>
        <v>Current Assets</v>
      </c>
      <c r="J14736" t="str">
        <f>_xlfn.XLOOKUP(tbl_GL[[#This Row],[Account_key]],tbl_COA[Account_key],tbl_COA[SubAccount],,0)</f>
        <v>Trade Receivables</v>
      </c>
      <c r="K14736">
        <f>YEAR(tbl_GL[[#This Row],[Date]])</f>
        <v>2019</v>
      </c>
    </row>
    <row r="14737" spans="1:11" x14ac:dyDescent="0.35">
      <c r="A14737">
        <v>879.1</v>
      </c>
      <c r="B14737" s="24">
        <v>43590</v>
      </c>
      <c r="C14737">
        <v>6</v>
      </c>
      <c r="D14737" s="13">
        <v>30</v>
      </c>
      <c r="E14737" s="13" t="s">
        <v>80</v>
      </c>
      <c r="F14737" s="17">
        <v>-12299</v>
      </c>
      <c r="G14737" t="str">
        <f>_xlfn.XLOOKUP(tbl_GL[[#This Row],[Account_key]],tbl_COA[Account_key],tbl_COA[Class],"Not Found")</f>
        <v>Assets</v>
      </c>
      <c r="H14737" t="str">
        <f>_xlfn.XLOOKUP(tbl_GL[[#This Row],[Account_key]],tbl_COA[Account_key],tbl_COA[SubClass],"Not Found")</f>
        <v>Assets</v>
      </c>
      <c r="I14737" t="str">
        <f>_xlfn.XLOOKUP(tbl_GL[[#This Row],[Account_key]],tbl_COA[Account_key],tbl_COA[SubClass2],"Not Found")</f>
        <v>Current Assets</v>
      </c>
      <c r="J14737" t="str">
        <f>_xlfn.XLOOKUP(tbl_GL[[#This Row],[Account_key]],tbl_COA[Account_key],tbl_COA[SubAccount],,0)</f>
        <v>Trade Receivables</v>
      </c>
      <c r="K14737">
        <f>YEAR(tbl_GL[[#This Row],[Date]])</f>
        <v>2019</v>
      </c>
    </row>
    <row r="14738" spans="1:11" x14ac:dyDescent="0.35">
      <c r="A14738">
        <v>879.2</v>
      </c>
      <c r="B14738" s="24">
        <v>43590</v>
      </c>
      <c r="C14738">
        <v>6</v>
      </c>
      <c r="D14738" s="13">
        <v>10</v>
      </c>
      <c r="E14738" s="13" t="s">
        <v>80</v>
      </c>
      <c r="F14738" s="17">
        <v>12299</v>
      </c>
      <c r="G14738" t="str">
        <f>_xlfn.XLOOKUP(tbl_GL[[#This Row],[Account_key]],tbl_COA[Account_key],tbl_COA[Class],"Not Found")</f>
        <v>Assets</v>
      </c>
      <c r="H14738" t="str">
        <f>_xlfn.XLOOKUP(tbl_GL[[#This Row],[Account_key]],tbl_COA[Account_key],tbl_COA[SubClass],"Not Found")</f>
        <v>Assets</v>
      </c>
      <c r="I14738" t="str">
        <f>_xlfn.XLOOKUP(tbl_GL[[#This Row],[Account_key]],tbl_COA[Account_key],tbl_COA[SubClass2],"Not Found")</f>
        <v>Current Assets</v>
      </c>
      <c r="J14738" t="str">
        <f>_xlfn.XLOOKUP(tbl_GL[[#This Row],[Account_key]],tbl_COA[Account_key],tbl_COA[SubAccount],,0)</f>
        <v>Cash at Bank</v>
      </c>
      <c r="K14738">
        <f>YEAR(tbl_GL[[#This Row],[Date]])</f>
        <v>2019</v>
      </c>
    </row>
    <row r="14739" spans="1:11" x14ac:dyDescent="0.35">
      <c r="A14739">
        <v>880.1</v>
      </c>
      <c r="B14739" s="24">
        <v>43591</v>
      </c>
      <c r="C14739">
        <v>6</v>
      </c>
      <c r="D14739" s="13">
        <v>330</v>
      </c>
      <c r="E14739" s="13" t="s">
        <v>99</v>
      </c>
      <c r="F14739" s="17">
        <v>-166</v>
      </c>
      <c r="G14739" t="str">
        <f>_xlfn.XLOOKUP(tbl_GL[[#This Row],[Account_key]],tbl_COA[Account_key],tbl_COA[Class],"Not Found")</f>
        <v>Operating account</v>
      </c>
      <c r="H14739" t="str">
        <f>_xlfn.XLOOKUP(tbl_GL[[#This Row],[Account_key]],tbl_COA[Account_key],tbl_COA[SubClass],"Not Found")</f>
        <v>Operating Expenses</v>
      </c>
      <c r="I14739" t="str">
        <f>_xlfn.XLOOKUP(tbl_GL[[#This Row],[Account_key]],tbl_COA[Account_key],tbl_COA[SubClass2],"Not Found")</f>
        <v>Administration</v>
      </c>
      <c r="J14739" t="str">
        <f>_xlfn.XLOOKUP(tbl_GL[[#This Row],[Account_key]],tbl_COA[Account_key],tbl_COA[SubAccount],,0)</f>
        <v>Telephone</v>
      </c>
      <c r="K14739">
        <f>YEAR(tbl_GL[[#This Row],[Date]])</f>
        <v>2019</v>
      </c>
    </row>
    <row r="14740" spans="1:11" x14ac:dyDescent="0.35">
      <c r="A14740">
        <v>880.2</v>
      </c>
      <c r="B14740" s="24">
        <v>43591</v>
      </c>
      <c r="C14740">
        <v>6</v>
      </c>
      <c r="D14740" s="13">
        <v>20</v>
      </c>
      <c r="E14740" s="13" t="s">
        <v>99</v>
      </c>
      <c r="F14740" s="17">
        <v>-166</v>
      </c>
      <c r="G14740" t="str">
        <f>_xlfn.XLOOKUP(tbl_GL[[#This Row],[Account_key]],tbl_COA[Account_key],tbl_COA[Class],"Not Found")</f>
        <v>Assets</v>
      </c>
      <c r="H14740" t="str">
        <f>_xlfn.XLOOKUP(tbl_GL[[#This Row],[Account_key]],tbl_COA[Account_key],tbl_COA[SubClass],"Not Found")</f>
        <v>Assets</v>
      </c>
      <c r="I14740" t="str">
        <f>_xlfn.XLOOKUP(tbl_GL[[#This Row],[Account_key]],tbl_COA[Account_key],tbl_COA[SubClass2],"Not Found")</f>
        <v>Current Assets</v>
      </c>
      <c r="J14740" t="str">
        <f>_xlfn.XLOOKUP(tbl_GL[[#This Row],[Account_key]],tbl_COA[Account_key],tbl_COA[SubAccount],,0)</f>
        <v>Cash in hand</v>
      </c>
      <c r="K14740">
        <f>YEAR(tbl_GL[[#This Row],[Date]])</f>
        <v>2019</v>
      </c>
    </row>
    <row r="14741" spans="1:11" x14ac:dyDescent="0.35">
      <c r="A14741">
        <v>881.1</v>
      </c>
      <c r="B14741" s="24">
        <v>43591</v>
      </c>
      <c r="C14741">
        <v>6</v>
      </c>
      <c r="D14741" s="13">
        <v>10</v>
      </c>
      <c r="E14741" s="13" t="s">
        <v>98</v>
      </c>
      <c r="F14741" s="17">
        <v>-1967</v>
      </c>
      <c r="G14741" t="str">
        <f>_xlfn.XLOOKUP(tbl_GL[[#This Row],[Account_key]],tbl_COA[Account_key],tbl_COA[Class],"Not Found")</f>
        <v>Assets</v>
      </c>
      <c r="H14741" t="str">
        <f>_xlfn.XLOOKUP(tbl_GL[[#This Row],[Account_key]],tbl_COA[Account_key],tbl_COA[SubClass],"Not Found")</f>
        <v>Assets</v>
      </c>
      <c r="I14741" t="str">
        <f>_xlfn.XLOOKUP(tbl_GL[[#This Row],[Account_key]],tbl_COA[Account_key],tbl_COA[SubClass2],"Not Found")</f>
        <v>Current Assets</v>
      </c>
      <c r="J14741" t="str">
        <f>_xlfn.XLOOKUP(tbl_GL[[#This Row],[Account_key]],tbl_COA[Account_key],tbl_COA[SubAccount],,0)</f>
        <v>Cash at Bank</v>
      </c>
      <c r="K14741">
        <f>YEAR(tbl_GL[[#This Row],[Date]])</f>
        <v>2019</v>
      </c>
    </row>
    <row r="14742" spans="1:11" x14ac:dyDescent="0.35">
      <c r="A14742">
        <v>881.2</v>
      </c>
      <c r="B14742" s="24">
        <v>43591</v>
      </c>
      <c r="C14742">
        <v>6</v>
      </c>
      <c r="D14742" s="13">
        <v>120</v>
      </c>
      <c r="E14742" s="13" t="s">
        <v>98</v>
      </c>
      <c r="F14742" s="17">
        <v>-1967</v>
      </c>
      <c r="G14742" t="str">
        <f>_xlfn.XLOOKUP(tbl_GL[[#This Row],[Account_key]],tbl_COA[Account_key],tbl_COA[Class],"Not Found")</f>
        <v>Liabilities and Owners Equity</v>
      </c>
      <c r="H14742" t="str">
        <f>_xlfn.XLOOKUP(tbl_GL[[#This Row],[Account_key]],tbl_COA[Account_key],tbl_COA[SubClass],"Not Found")</f>
        <v>Liabilities</v>
      </c>
      <c r="I14742" t="str">
        <f>_xlfn.XLOOKUP(tbl_GL[[#This Row],[Account_key]],tbl_COA[Account_key],tbl_COA[SubClass2],"Not Found")</f>
        <v>Current Liabilities</v>
      </c>
      <c r="J14742" t="str">
        <f>_xlfn.XLOOKUP(tbl_GL[[#This Row],[Account_key]],tbl_COA[Account_key],tbl_COA[SubAccount],,0)</f>
        <v>Accrued Expenses</v>
      </c>
      <c r="K14742">
        <f>YEAR(tbl_GL[[#This Row],[Date]])</f>
        <v>2019</v>
      </c>
    </row>
    <row r="14743" spans="1:11" x14ac:dyDescent="0.35">
      <c r="A14743">
        <v>882.1</v>
      </c>
      <c r="B14743" s="24">
        <v>43591</v>
      </c>
      <c r="C14743">
        <v>6</v>
      </c>
      <c r="D14743" s="13">
        <v>260</v>
      </c>
      <c r="E14743" s="13" t="s">
        <v>97</v>
      </c>
      <c r="F14743" s="17">
        <v>-2452</v>
      </c>
      <c r="G14743" t="str">
        <f>_xlfn.XLOOKUP(tbl_GL[[#This Row],[Account_key]],tbl_COA[Account_key],tbl_COA[Class],"Not Found")</f>
        <v>Operating account</v>
      </c>
      <c r="H14743" t="str">
        <f>_xlfn.XLOOKUP(tbl_GL[[#This Row],[Account_key]],tbl_COA[Account_key],tbl_COA[SubClass],"Not Found")</f>
        <v>Operating Expenses</v>
      </c>
      <c r="I14743" t="str">
        <f>_xlfn.XLOOKUP(tbl_GL[[#This Row],[Account_key]],tbl_COA[Account_key],tbl_COA[SubClass2],"Not Found")</f>
        <v>Marketing</v>
      </c>
      <c r="J14743" t="str">
        <f>_xlfn.XLOOKUP(tbl_GL[[#This Row],[Account_key]],tbl_COA[Account_key],tbl_COA[SubAccount],,0)</f>
        <v>Commissions</v>
      </c>
      <c r="K14743">
        <f>YEAR(tbl_GL[[#This Row],[Date]])</f>
        <v>2019</v>
      </c>
    </row>
    <row r="14744" spans="1:11" x14ac:dyDescent="0.35">
      <c r="A14744">
        <v>882.2</v>
      </c>
      <c r="B14744" s="24">
        <v>43591</v>
      </c>
      <c r="C14744">
        <v>6</v>
      </c>
      <c r="D14744" s="13">
        <v>120</v>
      </c>
      <c r="E14744" s="13" t="s">
        <v>97</v>
      </c>
      <c r="F14744" s="17">
        <v>2452</v>
      </c>
      <c r="G14744" t="str">
        <f>_xlfn.XLOOKUP(tbl_GL[[#This Row],[Account_key]],tbl_COA[Account_key],tbl_COA[Class],"Not Found")</f>
        <v>Liabilities and Owners Equity</v>
      </c>
      <c r="H14744" t="str">
        <f>_xlfn.XLOOKUP(tbl_GL[[#This Row],[Account_key]],tbl_COA[Account_key],tbl_COA[SubClass],"Not Found")</f>
        <v>Liabilities</v>
      </c>
      <c r="I14744" t="str">
        <f>_xlfn.XLOOKUP(tbl_GL[[#This Row],[Account_key]],tbl_COA[Account_key],tbl_COA[SubClass2],"Not Found")</f>
        <v>Current Liabilities</v>
      </c>
      <c r="J14744" t="str">
        <f>_xlfn.XLOOKUP(tbl_GL[[#This Row],[Account_key]],tbl_COA[Account_key],tbl_COA[SubAccount],,0)</f>
        <v>Accrued Expenses</v>
      </c>
      <c r="K14744">
        <f>YEAR(tbl_GL[[#This Row],[Date]])</f>
        <v>2019</v>
      </c>
    </row>
    <row r="14745" spans="1:11" x14ac:dyDescent="0.35">
      <c r="A14745">
        <v>883.1</v>
      </c>
      <c r="B14745" s="24">
        <v>43594</v>
      </c>
      <c r="C14745">
        <v>6</v>
      </c>
      <c r="D14745" s="13">
        <v>290</v>
      </c>
      <c r="E14745" s="13" t="s">
        <v>97</v>
      </c>
      <c r="F14745" s="17">
        <v>-2020</v>
      </c>
      <c r="G14745" t="str">
        <f>_xlfn.XLOOKUP(tbl_GL[[#This Row],[Account_key]],tbl_COA[Account_key],tbl_COA[Class],"Not Found")</f>
        <v>Operating account</v>
      </c>
      <c r="H14745" t="str">
        <f>_xlfn.XLOOKUP(tbl_GL[[#This Row],[Account_key]],tbl_COA[Account_key],tbl_COA[SubClass],"Not Found")</f>
        <v>Operating Expenses</v>
      </c>
      <c r="I14745" t="str">
        <f>_xlfn.XLOOKUP(tbl_GL[[#This Row],[Account_key]],tbl_COA[Account_key],tbl_COA[SubClass2],"Not Found")</f>
        <v>Administration</v>
      </c>
      <c r="J14745" t="str">
        <f>_xlfn.XLOOKUP(tbl_GL[[#This Row],[Account_key]],tbl_COA[Account_key],tbl_COA[SubAccount],,0)</f>
        <v>Travel</v>
      </c>
      <c r="K14745">
        <f>YEAR(tbl_GL[[#This Row],[Date]])</f>
        <v>2019</v>
      </c>
    </row>
    <row r="14746" spans="1:11" x14ac:dyDescent="0.35">
      <c r="A14746">
        <v>883.2</v>
      </c>
      <c r="B14746" s="24">
        <v>43594</v>
      </c>
      <c r="C14746">
        <v>6</v>
      </c>
      <c r="D14746" s="13">
        <v>120</v>
      </c>
      <c r="E14746" s="13" t="s">
        <v>97</v>
      </c>
      <c r="F14746" s="17">
        <v>2020</v>
      </c>
      <c r="G14746" t="str">
        <f>_xlfn.XLOOKUP(tbl_GL[[#This Row],[Account_key]],tbl_COA[Account_key],tbl_COA[Class],"Not Found")</f>
        <v>Liabilities and Owners Equity</v>
      </c>
      <c r="H14746" t="str">
        <f>_xlfn.XLOOKUP(tbl_GL[[#This Row],[Account_key]],tbl_COA[Account_key],tbl_COA[SubClass],"Not Found")</f>
        <v>Liabilities</v>
      </c>
      <c r="I14746" t="str">
        <f>_xlfn.XLOOKUP(tbl_GL[[#This Row],[Account_key]],tbl_COA[Account_key],tbl_COA[SubClass2],"Not Found")</f>
        <v>Current Liabilities</v>
      </c>
      <c r="J14746" t="str">
        <f>_xlfn.XLOOKUP(tbl_GL[[#This Row],[Account_key]],tbl_COA[Account_key],tbl_COA[SubAccount],,0)</f>
        <v>Accrued Expenses</v>
      </c>
      <c r="K14746">
        <f>YEAR(tbl_GL[[#This Row],[Date]])</f>
        <v>2019</v>
      </c>
    </row>
    <row r="14747" spans="1:11" x14ac:dyDescent="0.35">
      <c r="A14747">
        <v>884.1</v>
      </c>
      <c r="B14747" s="24">
        <v>43596</v>
      </c>
      <c r="C14747">
        <v>6</v>
      </c>
      <c r="D14747" s="13">
        <v>10</v>
      </c>
      <c r="E14747" s="13" t="s">
        <v>98</v>
      </c>
      <c r="F14747" s="17">
        <v>-1892</v>
      </c>
      <c r="G14747" t="str">
        <f>_xlfn.XLOOKUP(tbl_GL[[#This Row],[Account_key]],tbl_COA[Account_key],tbl_COA[Class],"Not Found")</f>
        <v>Assets</v>
      </c>
      <c r="H14747" t="str">
        <f>_xlfn.XLOOKUP(tbl_GL[[#This Row],[Account_key]],tbl_COA[Account_key],tbl_COA[SubClass],"Not Found")</f>
        <v>Assets</v>
      </c>
      <c r="I14747" t="str">
        <f>_xlfn.XLOOKUP(tbl_GL[[#This Row],[Account_key]],tbl_COA[Account_key],tbl_COA[SubClass2],"Not Found")</f>
        <v>Current Assets</v>
      </c>
      <c r="J14747" t="str">
        <f>_xlfn.XLOOKUP(tbl_GL[[#This Row],[Account_key]],tbl_COA[Account_key],tbl_COA[SubAccount],,0)</f>
        <v>Cash at Bank</v>
      </c>
      <c r="K14747">
        <f>YEAR(tbl_GL[[#This Row],[Date]])</f>
        <v>2019</v>
      </c>
    </row>
    <row r="14748" spans="1:11" x14ac:dyDescent="0.35">
      <c r="A14748">
        <v>884.2</v>
      </c>
      <c r="B14748" s="24">
        <v>43596</v>
      </c>
      <c r="C14748">
        <v>6</v>
      </c>
      <c r="D14748" s="13">
        <v>120</v>
      </c>
      <c r="E14748" s="13" t="s">
        <v>98</v>
      </c>
      <c r="F14748" s="17">
        <v>-1892</v>
      </c>
      <c r="G14748" t="str">
        <f>_xlfn.XLOOKUP(tbl_GL[[#This Row],[Account_key]],tbl_COA[Account_key],tbl_COA[Class],"Not Found")</f>
        <v>Liabilities and Owners Equity</v>
      </c>
      <c r="H14748" t="str">
        <f>_xlfn.XLOOKUP(tbl_GL[[#This Row],[Account_key]],tbl_COA[Account_key],tbl_COA[SubClass],"Not Found")</f>
        <v>Liabilities</v>
      </c>
      <c r="I14748" t="str">
        <f>_xlfn.XLOOKUP(tbl_GL[[#This Row],[Account_key]],tbl_COA[Account_key],tbl_COA[SubClass2],"Not Found")</f>
        <v>Current Liabilities</v>
      </c>
      <c r="J14748" t="str">
        <f>_xlfn.XLOOKUP(tbl_GL[[#This Row],[Account_key]],tbl_COA[Account_key],tbl_COA[SubAccount],,0)</f>
        <v>Accrued Expenses</v>
      </c>
      <c r="K14748">
        <f>YEAR(tbl_GL[[#This Row],[Date]])</f>
        <v>2019</v>
      </c>
    </row>
    <row r="14749" spans="1:11" x14ac:dyDescent="0.35">
      <c r="A14749">
        <v>885.1</v>
      </c>
      <c r="B14749" s="24">
        <v>43596</v>
      </c>
      <c r="C14749">
        <v>6</v>
      </c>
      <c r="D14749" s="13">
        <v>30</v>
      </c>
      <c r="E14749" s="13" t="s">
        <v>80</v>
      </c>
      <c r="F14749" s="17">
        <v>-12023</v>
      </c>
      <c r="G14749" t="str">
        <f>_xlfn.XLOOKUP(tbl_GL[[#This Row],[Account_key]],tbl_COA[Account_key],tbl_COA[Class],"Not Found")</f>
        <v>Assets</v>
      </c>
      <c r="H14749" t="str">
        <f>_xlfn.XLOOKUP(tbl_GL[[#This Row],[Account_key]],tbl_COA[Account_key],tbl_COA[SubClass],"Not Found")</f>
        <v>Assets</v>
      </c>
      <c r="I14749" t="str">
        <f>_xlfn.XLOOKUP(tbl_GL[[#This Row],[Account_key]],tbl_COA[Account_key],tbl_COA[SubClass2],"Not Found")</f>
        <v>Current Assets</v>
      </c>
      <c r="J14749" t="str">
        <f>_xlfn.XLOOKUP(tbl_GL[[#This Row],[Account_key]],tbl_COA[Account_key],tbl_COA[SubAccount],,0)</f>
        <v>Trade Receivables</v>
      </c>
      <c r="K14749">
        <f>YEAR(tbl_GL[[#This Row],[Date]])</f>
        <v>2019</v>
      </c>
    </row>
    <row r="14750" spans="1:11" x14ac:dyDescent="0.35">
      <c r="A14750">
        <v>885.2</v>
      </c>
      <c r="B14750" s="24">
        <v>43596</v>
      </c>
      <c r="C14750">
        <v>6</v>
      </c>
      <c r="D14750" s="13">
        <v>10</v>
      </c>
      <c r="E14750" s="13" t="s">
        <v>80</v>
      </c>
      <c r="F14750" s="17">
        <v>12023</v>
      </c>
      <c r="G14750" t="str">
        <f>_xlfn.XLOOKUP(tbl_GL[[#This Row],[Account_key]],tbl_COA[Account_key],tbl_COA[Class],"Not Found")</f>
        <v>Assets</v>
      </c>
      <c r="H14750" t="str">
        <f>_xlfn.XLOOKUP(tbl_GL[[#This Row],[Account_key]],tbl_COA[Account_key],tbl_COA[SubClass],"Not Found")</f>
        <v>Assets</v>
      </c>
      <c r="I14750" t="str">
        <f>_xlfn.XLOOKUP(tbl_GL[[#This Row],[Account_key]],tbl_COA[Account_key],tbl_COA[SubClass2],"Not Found")</f>
        <v>Current Assets</v>
      </c>
      <c r="J14750" t="str">
        <f>_xlfn.XLOOKUP(tbl_GL[[#This Row],[Account_key]],tbl_COA[Account_key],tbl_COA[SubAccount],,0)</f>
        <v>Cash at Bank</v>
      </c>
      <c r="K14750">
        <f>YEAR(tbl_GL[[#This Row],[Date]])</f>
        <v>2019</v>
      </c>
    </row>
    <row r="14751" spans="1:11" x14ac:dyDescent="0.35">
      <c r="A14751">
        <v>886.1</v>
      </c>
      <c r="B14751" s="24">
        <v>43596</v>
      </c>
      <c r="C14751">
        <v>6</v>
      </c>
      <c r="D14751" s="13">
        <v>10</v>
      </c>
      <c r="E14751" s="13" t="s">
        <v>84</v>
      </c>
      <c r="F14751" s="17">
        <v>-23400</v>
      </c>
      <c r="G14751" t="str">
        <f>_xlfn.XLOOKUP(tbl_GL[[#This Row],[Account_key]],tbl_COA[Account_key],tbl_COA[Class],"Not Found")</f>
        <v>Assets</v>
      </c>
      <c r="H14751" t="str">
        <f>_xlfn.XLOOKUP(tbl_GL[[#This Row],[Account_key]],tbl_COA[Account_key],tbl_COA[SubClass],"Not Found")</f>
        <v>Assets</v>
      </c>
      <c r="I14751" t="str">
        <f>_xlfn.XLOOKUP(tbl_GL[[#This Row],[Account_key]],tbl_COA[Account_key],tbl_COA[SubClass2],"Not Found")</f>
        <v>Current Assets</v>
      </c>
      <c r="J14751" t="str">
        <f>_xlfn.XLOOKUP(tbl_GL[[#This Row],[Account_key]],tbl_COA[Account_key],tbl_COA[SubAccount],,0)</f>
        <v>Cash at Bank</v>
      </c>
      <c r="K14751">
        <f>YEAR(tbl_GL[[#This Row],[Date]])</f>
        <v>2019</v>
      </c>
    </row>
    <row r="14752" spans="1:11" x14ac:dyDescent="0.35">
      <c r="A14752">
        <v>886.2</v>
      </c>
      <c r="B14752" s="24">
        <v>43596</v>
      </c>
      <c r="C14752">
        <v>6</v>
      </c>
      <c r="D14752" s="13">
        <v>110</v>
      </c>
      <c r="E14752" s="13" t="s">
        <v>84</v>
      </c>
      <c r="F14752" s="17">
        <v>-23400</v>
      </c>
      <c r="G14752" t="str">
        <f>_xlfn.XLOOKUP(tbl_GL[[#This Row],[Account_key]],tbl_COA[Account_key],tbl_COA[Class],"Not Found")</f>
        <v>Liabilities and Owners Equity</v>
      </c>
      <c r="H14752" t="str">
        <f>_xlfn.XLOOKUP(tbl_GL[[#This Row],[Account_key]],tbl_COA[Account_key],tbl_COA[SubClass],"Not Found")</f>
        <v>Liabilities</v>
      </c>
      <c r="I14752" t="str">
        <f>_xlfn.XLOOKUP(tbl_GL[[#This Row],[Account_key]],tbl_COA[Account_key],tbl_COA[SubClass2],"Not Found")</f>
        <v>Current Liabilities</v>
      </c>
      <c r="J14752" t="str">
        <f>_xlfn.XLOOKUP(tbl_GL[[#This Row],[Account_key]],tbl_COA[Account_key],tbl_COA[SubAccount],,0)</f>
        <v>Trade Payables</v>
      </c>
      <c r="K14752">
        <f>YEAR(tbl_GL[[#This Row],[Date]])</f>
        <v>2019</v>
      </c>
    </row>
    <row r="14753" spans="1:11" x14ac:dyDescent="0.35">
      <c r="A14753">
        <v>887.1</v>
      </c>
      <c r="B14753" s="24">
        <v>43597</v>
      </c>
      <c r="C14753">
        <v>6</v>
      </c>
      <c r="D14753" s="13">
        <v>320</v>
      </c>
      <c r="E14753" s="13" t="s">
        <v>97</v>
      </c>
      <c r="F14753" s="17">
        <v>-2579</v>
      </c>
      <c r="G14753" t="str">
        <f>_xlfn.XLOOKUP(tbl_GL[[#This Row],[Account_key]],tbl_COA[Account_key],tbl_COA[Class],"Not Found")</f>
        <v>Operating account</v>
      </c>
      <c r="H14753" t="str">
        <f>_xlfn.XLOOKUP(tbl_GL[[#This Row],[Account_key]],tbl_COA[Account_key],tbl_COA[SubClass],"Not Found")</f>
        <v>Operating Expenses</v>
      </c>
      <c r="I14753" t="str">
        <f>_xlfn.XLOOKUP(tbl_GL[[#This Row],[Account_key]],tbl_COA[Account_key],tbl_COA[SubClass2],"Not Found")</f>
        <v>Administration</v>
      </c>
      <c r="J14753" t="str">
        <f>_xlfn.XLOOKUP(tbl_GL[[#This Row],[Account_key]],tbl_COA[Account_key],tbl_COA[SubAccount],,0)</f>
        <v>Professional Services</v>
      </c>
      <c r="K14753">
        <f>YEAR(tbl_GL[[#This Row],[Date]])</f>
        <v>2019</v>
      </c>
    </row>
    <row r="14754" spans="1:11" x14ac:dyDescent="0.35">
      <c r="A14754">
        <v>887.2</v>
      </c>
      <c r="B14754" s="24">
        <v>43597</v>
      </c>
      <c r="C14754">
        <v>6</v>
      </c>
      <c r="D14754" s="13">
        <v>120</v>
      </c>
      <c r="E14754" s="13" t="s">
        <v>97</v>
      </c>
      <c r="F14754" s="17">
        <v>2579</v>
      </c>
      <c r="G14754" t="str">
        <f>_xlfn.XLOOKUP(tbl_GL[[#This Row],[Account_key]],tbl_COA[Account_key],tbl_COA[Class],"Not Found")</f>
        <v>Liabilities and Owners Equity</v>
      </c>
      <c r="H14754" t="str">
        <f>_xlfn.XLOOKUP(tbl_GL[[#This Row],[Account_key]],tbl_COA[Account_key],tbl_COA[SubClass],"Not Found")</f>
        <v>Liabilities</v>
      </c>
      <c r="I14754" t="str">
        <f>_xlfn.XLOOKUP(tbl_GL[[#This Row],[Account_key]],tbl_COA[Account_key],tbl_COA[SubClass2],"Not Found")</f>
        <v>Current Liabilities</v>
      </c>
      <c r="J14754" t="str">
        <f>_xlfn.XLOOKUP(tbl_GL[[#This Row],[Account_key]],tbl_COA[Account_key],tbl_COA[SubAccount],,0)</f>
        <v>Accrued Expenses</v>
      </c>
      <c r="K14754">
        <f>YEAR(tbl_GL[[#This Row],[Date]])</f>
        <v>2019</v>
      </c>
    </row>
    <row r="14755" spans="1:11" x14ac:dyDescent="0.35">
      <c r="A14755">
        <v>888.1</v>
      </c>
      <c r="B14755" s="24">
        <v>43600</v>
      </c>
      <c r="C14755">
        <v>6</v>
      </c>
      <c r="D14755" s="13">
        <v>10</v>
      </c>
      <c r="E14755" s="13" t="s">
        <v>112</v>
      </c>
      <c r="F14755" s="17">
        <v>-195</v>
      </c>
      <c r="G14755" t="str">
        <f>_xlfn.XLOOKUP(tbl_GL[[#This Row],[Account_key]],tbl_COA[Account_key],tbl_COA[Class],"Not Found")</f>
        <v>Assets</v>
      </c>
      <c r="H14755" t="str">
        <f>_xlfn.XLOOKUP(tbl_GL[[#This Row],[Account_key]],tbl_COA[Account_key],tbl_COA[SubClass],"Not Found")</f>
        <v>Assets</v>
      </c>
      <c r="I14755" t="str">
        <f>_xlfn.XLOOKUP(tbl_GL[[#This Row],[Account_key]],tbl_COA[Account_key],tbl_COA[SubClass2],"Not Found")</f>
        <v>Current Assets</v>
      </c>
      <c r="J14755" t="str">
        <f>_xlfn.XLOOKUP(tbl_GL[[#This Row],[Account_key]],tbl_COA[Account_key],tbl_COA[SubAccount],,0)</f>
        <v>Cash at Bank</v>
      </c>
      <c r="K14755">
        <f>YEAR(tbl_GL[[#This Row],[Date]])</f>
        <v>2019</v>
      </c>
    </row>
    <row r="14756" spans="1:11" x14ac:dyDescent="0.35">
      <c r="A14756">
        <v>888.2</v>
      </c>
      <c r="B14756" s="24">
        <v>43600</v>
      </c>
      <c r="C14756">
        <v>6</v>
      </c>
      <c r="D14756" s="13">
        <v>121</v>
      </c>
      <c r="E14756" s="13" t="s">
        <v>112</v>
      </c>
      <c r="F14756" s="17">
        <v>-195</v>
      </c>
      <c r="G14756" t="str">
        <f>_xlfn.XLOOKUP(tbl_GL[[#This Row],[Account_key]],tbl_COA[Account_key],tbl_COA[Class],"Not Found")</f>
        <v>Liabilities and Owners Equity</v>
      </c>
      <c r="H14756" t="str">
        <f>_xlfn.XLOOKUP(tbl_GL[[#This Row],[Account_key]],tbl_COA[Account_key],tbl_COA[SubClass],"Not Found")</f>
        <v>Liabilities</v>
      </c>
      <c r="I14756" t="str">
        <f>_xlfn.XLOOKUP(tbl_GL[[#This Row],[Account_key]],tbl_COA[Account_key],tbl_COA[SubClass2],"Not Found")</f>
        <v>Current Liabilities</v>
      </c>
      <c r="J14756" t="str">
        <f>_xlfn.XLOOKUP(tbl_GL[[#This Row],[Account_key]],tbl_COA[Account_key],tbl_COA[SubAccount],,0)</f>
        <v>Interest Payable</v>
      </c>
      <c r="K14756">
        <f>YEAR(tbl_GL[[#This Row],[Date]])</f>
        <v>2019</v>
      </c>
    </row>
    <row r="14757" spans="1:11" x14ac:dyDescent="0.35">
      <c r="A14757">
        <v>889.1</v>
      </c>
      <c r="B14757" s="24">
        <v>43600</v>
      </c>
      <c r="C14757">
        <v>6</v>
      </c>
      <c r="D14757" s="13">
        <v>230</v>
      </c>
      <c r="E14757" s="13" t="s">
        <v>4</v>
      </c>
      <c r="F14757" s="17">
        <v>-350</v>
      </c>
      <c r="G14757" t="str">
        <f>_xlfn.XLOOKUP(tbl_GL[[#This Row],[Account_key]],tbl_COA[Account_key],tbl_COA[Class],"Not Found")</f>
        <v>Trading account</v>
      </c>
      <c r="H14757" t="str">
        <f>_xlfn.XLOOKUP(tbl_GL[[#This Row],[Account_key]],tbl_COA[Account_key],tbl_COA[SubClass],"Not Found")</f>
        <v>Cost of Sales</v>
      </c>
      <c r="I14757" t="str">
        <f>_xlfn.XLOOKUP(tbl_GL[[#This Row],[Account_key]],tbl_COA[Account_key],tbl_COA[SubClass2],"Not Found")</f>
        <v>Cost of Sales</v>
      </c>
      <c r="J14757" t="str">
        <f>_xlfn.XLOOKUP(tbl_GL[[#This Row],[Account_key]],tbl_COA[Account_key],tbl_COA[SubAccount],,0)</f>
        <v>Cost of Sales</v>
      </c>
      <c r="K14757">
        <f>YEAR(tbl_GL[[#This Row],[Date]])</f>
        <v>2019</v>
      </c>
    </row>
    <row r="14758" spans="1:11" x14ac:dyDescent="0.35">
      <c r="A14758">
        <v>889.2</v>
      </c>
      <c r="B14758" s="24">
        <v>43600</v>
      </c>
      <c r="C14758">
        <v>6</v>
      </c>
      <c r="D14758" s="13">
        <v>60</v>
      </c>
      <c r="E14758" s="13" t="s">
        <v>4</v>
      </c>
      <c r="F14758" s="17">
        <v>-350</v>
      </c>
      <c r="G14758" t="str">
        <f>_xlfn.XLOOKUP(tbl_GL[[#This Row],[Account_key]],tbl_COA[Account_key],tbl_COA[Class],"Not Found")</f>
        <v>Assets</v>
      </c>
      <c r="H14758" t="str">
        <f>_xlfn.XLOOKUP(tbl_GL[[#This Row],[Account_key]],tbl_COA[Account_key],tbl_COA[SubClass],"Not Found")</f>
        <v>Assets</v>
      </c>
      <c r="I14758" t="str">
        <f>_xlfn.XLOOKUP(tbl_GL[[#This Row],[Account_key]],tbl_COA[Account_key],tbl_COA[SubClass2],"Not Found")</f>
        <v>Current Assets</v>
      </c>
      <c r="J14758" t="str">
        <f>_xlfn.XLOOKUP(tbl_GL[[#This Row],[Account_key]],tbl_COA[Account_key],tbl_COA[SubAccount],,0)</f>
        <v>Inventory</v>
      </c>
      <c r="K14758">
        <f>YEAR(tbl_GL[[#This Row],[Date]])</f>
        <v>2019</v>
      </c>
    </row>
    <row r="14759" spans="1:11" x14ac:dyDescent="0.35">
      <c r="A14759">
        <v>890.1</v>
      </c>
      <c r="B14759" s="24">
        <v>43600</v>
      </c>
      <c r="C14759">
        <v>6</v>
      </c>
      <c r="D14759" s="13">
        <v>210</v>
      </c>
      <c r="E14759" s="13" t="s">
        <v>8</v>
      </c>
      <c r="F14759" s="17">
        <v>716</v>
      </c>
      <c r="G14759" t="str">
        <f>_xlfn.XLOOKUP(tbl_GL[[#This Row],[Account_key]],tbl_COA[Account_key],tbl_COA[Class],"Not Found")</f>
        <v>Trading account</v>
      </c>
      <c r="H14759" t="str">
        <f>_xlfn.XLOOKUP(tbl_GL[[#This Row],[Account_key]],tbl_COA[Account_key],tbl_COA[SubClass],"Not Found")</f>
        <v>Sales</v>
      </c>
      <c r="I14759" t="str">
        <f>_xlfn.XLOOKUP(tbl_GL[[#This Row],[Account_key]],tbl_COA[Account_key],tbl_COA[SubClass2],"Not Found")</f>
        <v>Sales</v>
      </c>
      <c r="J14759" t="str">
        <f>_xlfn.XLOOKUP(tbl_GL[[#This Row],[Account_key]],tbl_COA[Account_key],tbl_COA[SubAccount],,0)</f>
        <v>Sales</v>
      </c>
      <c r="K14759">
        <f>YEAR(tbl_GL[[#This Row],[Date]])</f>
        <v>2019</v>
      </c>
    </row>
    <row r="14760" spans="1:11" x14ac:dyDescent="0.35">
      <c r="A14760">
        <v>890.2</v>
      </c>
      <c r="B14760" s="24">
        <v>43600</v>
      </c>
      <c r="C14760">
        <v>6</v>
      </c>
      <c r="D14760" s="13">
        <v>30</v>
      </c>
      <c r="E14760" s="13" t="s">
        <v>8</v>
      </c>
      <c r="F14760" s="17">
        <v>716</v>
      </c>
      <c r="G14760" t="str">
        <f>_xlfn.XLOOKUP(tbl_GL[[#This Row],[Account_key]],tbl_COA[Account_key],tbl_COA[Class],"Not Found")</f>
        <v>Assets</v>
      </c>
      <c r="H14760" t="str">
        <f>_xlfn.XLOOKUP(tbl_GL[[#This Row],[Account_key]],tbl_COA[Account_key],tbl_COA[SubClass],"Not Found")</f>
        <v>Assets</v>
      </c>
      <c r="I14760" t="str">
        <f>_xlfn.XLOOKUP(tbl_GL[[#This Row],[Account_key]],tbl_COA[Account_key],tbl_COA[SubClass2],"Not Found")</f>
        <v>Current Assets</v>
      </c>
      <c r="J14760" t="str">
        <f>_xlfn.XLOOKUP(tbl_GL[[#This Row],[Account_key]],tbl_COA[Account_key],tbl_COA[SubAccount],,0)</f>
        <v>Trade Receivables</v>
      </c>
      <c r="K14760">
        <f>YEAR(tbl_GL[[#This Row],[Date]])</f>
        <v>2019</v>
      </c>
    </row>
    <row r="14761" spans="1:11" x14ac:dyDescent="0.35">
      <c r="A14761">
        <v>891.1</v>
      </c>
      <c r="B14761" s="24">
        <v>43600</v>
      </c>
      <c r="C14761">
        <v>6</v>
      </c>
      <c r="D14761" s="13">
        <v>230</v>
      </c>
      <c r="E14761" s="13" t="s">
        <v>4</v>
      </c>
      <c r="F14761" s="17">
        <v>-1184</v>
      </c>
      <c r="G14761" t="str">
        <f>_xlfn.XLOOKUP(tbl_GL[[#This Row],[Account_key]],tbl_COA[Account_key],tbl_COA[Class],"Not Found")</f>
        <v>Trading account</v>
      </c>
      <c r="H14761" t="str">
        <f>_xlfn.XLOOKUP(tbl_GL[[#This Row],[Account_key]],tbl_COA[Account_key],tbl_COA[SubClass],"Not Found")</f>
        <v>Cost of Sales</v>
      </c>
      <c r="I14761" t="str">
        <f>_xlfn.XLOOKUP(tbl_GL[[#This Row],[Account_key]],tbl_COA[Account_key],tbl_COA[SubClass2],"Not Found")</f>
        <v>Cost of Sales</v>
      </c>
      <c r="J14761" t="str">
        <f>_xlfn.XLOOKUP(tbl_GL[[#This Row],[Account_key]],tbl_COA[Account_key],tbl_COA[SubAccount],,0)</f>
        <v>Cost of Sales</v>
      </c>
      <c r="K14761">
        <f>YEAR(tbl_GL[[#This Row],[Date]])</f>
        <v>2019</v>
      </c>
    </row>
    <row r="14762" spans="1:11" x14ac:dyDescent="0.35">
      <c r="A14762">
        <v>891.2</v>
      </c>
      <c r="B14762" s="24">
        <v>43600</v>
      </c>
      <c r="C14762">
        <v>6</v>
      </c>
      <c r="D14762" s="13">
        <v>60</v>
      </c>
      <c r="E14762" s="13" t="s">
        <v>4</v>
      </c>
      <c r="F14762" s="17">
        <v>-1184</v>
      </c>
      <c r="G14762" t="str">
        <f>_xlfn.XLOOKUP(tbl_GL[[#This Row],[Account_key]],tbl_COA[Account_key],tbl_COA[Class],"Not Found")</f>
        <v>Assets</v>
      </c>
      <c r="H14762" t="str">
        <f>_xlfn.XLOOKUP(tbl_GL[[#This Row],[Account_key]],tbl_COA[Account_key],tbl_COA[SubClass],"Not Found")</f>
        <v>Assets</v>
      </c>
      <c r="I14762" t="str">
        <f>_xlfn.XLOOKUP(tbl_GL[[#This Row],[Account_key]],tbl_COA[Account_key],tbl_COA[SubClass2],"Not Found")</f>
        <v>Current Assets</v>
      </c>
      <c r="J14762" t="str">
        <f>_xlfn.XLOOKUP(tbl_GL[[#This Row],[Account_key]],tbl_COA[Account_key],tbl_COA[SubAccount],,0)</f>
        <v>Inventory</v>
      </c>
      <c r="K14762">
        <f>YEAR(tbl_GL[[#This Row],[Date]])</f>
        <v>2019</v>
      </c>
    </row>
    <row r="14763" spans="1:11" x14ac:dyDescent="0.35">
      <c r="A14763">
        <v>892.1</v>
      </c>
      <c r="B14763" s="24">
        <v>43600</v>
      </c>
      <c r="C14763">
        <v>6</v>
      </c>
      <c r="D14763" s="13">
        <v>210</v>
      </c>
      <c r="E14763" s="13" t="s">
        <v>7</v>
      </c>
      <c r="F14763" s="17">
        <v>2770</v>
      </c>
      <c r="G14763" t="str">
        <f>_xlfn.XLOOKUP(tbl_GL[[#This Row],[Account_key]],tbl_COA[Account_key],tbl_COA[Class],"Not Found")</f>
        <v>Trading account</v>
      </c>
      <c r="H14763" t="str">
        <f>_xlfn.XLOOKUP(tbl_GL[[#This Row],[Account_key]],tbl_COA[Account_key],tbl_COA[SubClass],"Not Found")</f>
        <v>Sales</v>
      </c>
      <c r="I14763" t="str">
        <f>_xlfn.XLOOKUP(tbl_GL[[#This Row],[Account_key]],tbl_COA[Account_key],tbl_COA[SubClass2],"Not Found")</f>
        <v>Sales</v>
      </c>
      <c r="J14763" t="str">
        <f>_xlfn.XLOOKUP(tbl_GL[[#This Row],[Account_key]],tbl_COA[Account_key],tbl_COA[SubAccount],,0)</f>
        <v>Sales</v>
      </c>
      <c r="K14763">
        <f>YEAR(tbl_GL[[#This Row],[Date]])</f>
        <v>2019</v>
      </c>
    </row>
    <row r="14764" spans="1:11" x14ac:dyDescent="0.35">
      <c r="A14764">
        <v>892.2</v>
      </c>
      <c r="B14764" s="24">
        <v>43600</v>
      </c>
      <c r="C14764">
        <v>6</v>
      </c>
      <c r="D14764" s="13">
        <v>10</v>
      </c>
      <c r="E14764" s="13" t="s">
        <v>7</v>
      </c>
      <c r="F14764" s="17">
        <v>2770</v>
      </c>
      <c r="G14764" t="str">
        <f>_xlfn.XLOOKUP(tbl_GL[[#This Row],[Account_key]],tbl_COA[Account_key],tbl_COA[Class],"Not Found")</f>
        <v>Assets</v>
      </c>
      <c r="H14764" t="str">
        <f>_xlfn.XLOOKUP(tbl_GL[[#This Row],[Account_key]],tbl_COA[Account_key],tbl_COA[SubClass],"Not Found")</f>
        <v>Assets</v>
      </c>
      <c r="I14764" t="str">
        <f>_xlfn.XLOOKUP(tbl_GL[[#This Row],[Account_key]],tbl_COA[Account_key],tbl_COA[SubClass2],"Not Found")</f>
        <v>Current Assets</v>
      </c>
      <c r="J14764" t="str">
        <f>_xlfn.XLOOKUP(tbl_GL[[#This Row],[Account_key]],tbl_COA[Account_key],tbl_COA[SubAccount],,0)</f>
        <v>Cash at Bank</v>
      </c>
      <c r="K14764">
        <f>YEAR(tbl_GL[[#This Row],[Date]])</f>
        <v>2019</v>
      </c>
    </row>
    <row r="14765" spans="1:11" x14ac:dyDescent="0.35">
      <c r="A14765">
        <v>893.1</v>
      </c>
      <c r="B14765" s="24">
        <v>43600</v>
      </c>
      <c r="C14765">
        <v>6</v>
      </c>
      <c r="D14765" s="13">
        <v>260</v>
      </c>
      <c r="E14765" s="13" t="s">
        <v>97</v>
      </c>
      <c r="F14765" s="17">
        <v>-3030</v>
      </c>
      <c r="G14765" t="str">
        <f>_xlfn.XLOOKUP(tbl_GL[[#This Row],[Account_key]],tbl_COA[Account_key],tbl_COA[Class],"Not Found")</f>
        <v>Operating account</v>
      </c>
      <c r="H14765" t="str">
        <f>_xlfn.XLOOKUP(tbl_GL[[#This Row],[Account_key]],tbl_COA[Account_key],tbl_COA[SubClass],"Not Found")</f>
        <v>Operating Expenses</v>
      </c>
      <c r="I14765" t="str">
        <f>_xlfn.XLOOKUP(tbl_GL[[#This Row],[Account_key]],tbl_COA[Account_key],tbl_COA[SubClass2],"Not Found")</f>
        <v>Marketing</v>
      </c>
      <c r="J14765" t="str">
        <f>_xlfn.XLOOKUP(tbl_GL[[#This Row],[Account_key]],tbl_COA[Account_key],tbl_COA[SubAccount],,0)</f>
        <v>Commissions</v>
      </c>
      <c r="K14765">
        <f>YEAR(tbl_GL[[#This Row],[Date]])</f>
        <v>2019</v>
      </c>
    </row>
    <row r="14766" spans="1:11" x14ac:dyDescent="0.35">
      <c r="A14766">
        <v>893.2</v>
      </c>
      <c r="B14766" s="24">
        <v>43600</v>
      </c>
      <c r="C14766">
        <v>6</v>
      </c>
      <c r="D14766" s="13">
        <v>120</v>
      </c>
      <c r="E14766" s="13" t="s">
        <v>97</v>
      </c>
      <c r="F14766" s="17">
        <v>3030</v>
      </c>
      <c r="G14766" t="str">
        <f>_xlfn.XLOOKUP(tbl_GL[[#This Row],[Account_key]],tbl_COA[Account_key],tbl_COA[Class],"Not Found")</f>
        <v>Liabilities and Owners Equity</v>
      </c>
      <c r="H14766" t="str">
        <f>_xlfn.XLOOKUP(tbl_GL[[#This Row],[Account_key]],tbl_COA[Account_key],tbl_COA[SubClass],"Not Found")</f>
        <v>Liabilities</v>
      </c>
      <c r="I14766" t="str">
        <f>_xlfn.XLOOKUP(tbl_GL[[#This Row],[Account_key]],tbl_COA[Account_key],tbl_COA[SubClass2],"Not Found")</f>
        <v>Current Liabilities</v>
      </c>
      <c r="J14766" t="str">
        <f>_xlfn.XLOOKUP(tbl_GL[[#This Row],[Account_key]],tbl_COA[Account_key],tbl_COA[SubAccount],,0)</f>
        <v>Accrued Expenses</v>
      </c>
      <c r="K14766">
        <f>YEAR(tbl_GL[[#This Row],[Date]])</f>
        <v>2019</v>
      </c>
    </row>
    <row r="14767" spans="1:11" x14ac:dyDescent="0.35">
      <c r="A14767">
        <v>894.1</v>
      </c>
      <c r="B14767" s="24">
        <v>43600</v>
      </c>
      <c r="C14767">
        <v>6</v>
      </c>
      <c r="D14767" s="13">
        <v>230</v>
      </c>
      <c r="E14767" s="13" t="s">
        <v>4</v>
      </c>
      <c r="F14767" s="17">
        <v>-5160</v>
      </c>
      <c r="G14767" t="str">
        <f>_xlfn.XLOOKUP(tbl_GL[[#This Row],[Account_key]],tbl_COA[Account_key],tbl_COA[Class],"Not Found")</f>
        <v>Trading account</v>
      </c>
      <c r="H14767" t="str">
        <f>_xlfn.XLOOKUP(tbl_GL[[#This Row],[Account_key]],tbl_COA[Account_key],tbl_COA[SubClass],"Not Found")</f>
        <v>Cost of Sales</v>
      </c>
      <c r="I14767" t="str">
        <f>_xlfn.XLOOKUP(tbl_GL[[#This Row],[Account_key]],tbl_COA[Account_key],tbl_COA[SubClass2],"Not Found")</f>
        <v>Cost of Sales</v>
      </c>
      <c r="J14767" t="str">
        <f>_xlfn.XLOOKUP(tbl_GL[[#This Row],[Account_key]],tbl_COA[Account_key],tbl_COA[SubAccount],,0)</f>
        <v>Cost of Sales</v>
      </c>
      <c r="K14767">
        <f>YEAR(tbl_GL[[#This Row],[Date]])</f>
        <v>2019</v>
      </c>
    </row>
    <row r="14768" spans="1:11" x14ac:dyDescent="0.35">
      <c r="A14768">
        <v>894.2</v>
      </c>
      <c r="B14768" s="24">
        <v>43600</v>
      </c>
      <c r="C14768">
        <v>6</v>
      </c>
      <c r="D14768" s="13">
        <v>60</v>
      </c>
      <c r="E14768" s="13" t="s">
        <v>4</v>
      </c>
      <c r="F14768" s="17">
        <v>-5160</v>
      </c>
      <c r="G14768" t="str">
        <f>_xlfn.XLOOKUP(tbl_GL[[#This Row],[Account_key]],tbl_COA[Account_key],tbl_COA[Class],"Not Found")</f>
        <v>Assets</v>
      </c>
      <c r="H14768" t="str">
        <f>_xlfn.XLOOKUP(tbl_GL[[#This Row],[Account_key]],tbl_COA[Account_key],tbl_COA[SubClass],"Not Found")</f>
        <v>Assets</v>
      </c>
      <c r="I14768" t="str">
        <f>_xlfn.XLOOKUP(tbl_GL[[#This Row],[Account_key]],tbl_COA[Account_key],tbl_COA[SubClass2],"Not Found")</f>
        <v>Current Assets</v>
      </c>
      <c r="J14768" t="str">
        <f>_xlfn.XLOOKUP(tbl_GL[[#This Row],[Account_key]],tbl_COA[Account_key],tbl_COA[SubAccount],,0)</f>
        <v>Inventory</v>
      </c>
      <c r="K14768">
        <f>YEAR(tbl_GL[[#This Row],[Date]])</f>
        <v>2019</v>
      </c>
    </row>
    <row r="14769" spans="1:11" x14ac:dyDescent="0.35">
      <c r="A14769">
        <v>895.1</v>
      </c>
      <c r="B14769" s="24">
        <v>43600</v>
      </c>
      <c r="C14769">
        <v>6</v>
      </c>
      <c r="D14769" s="13">
        <v>210</v>
      </c>
      <c r="E14769" s="13" t="s">
        <v>8</v>
      </c>
      <c r="F14769" s="17">
        <v>10563</v>
      </c>
      <c r="G14769" t="str">
        <f>_xlfn.XLOOKUP(tbl_GL[[#This Row],[Account_key]],tbl_COA[Account_key],tbl_COA[Class],"Not Found")</f>
        <v>Trading account</v>
      </c>
      <c r="H14769" t="str">
        <f>_xlfn.XLOOKUP(tbl_GL[[#This Row],[Account_key]],tbl_COA[Account_key],tbl_COA[SubClass],"Not Found")</f>
        <v>Sales</v>
      </c>
      <c r="I14769" t="str">
        <f>_xlfn.XLOOKUP(tbl_GL[[#This Row],[Account_key]],tbl_COA[Account_key],tbl_COA[SubClass2],"Not Found")</f>
        <v>Sales</v>
      </c>
      <c r="J14769" t="str">
        <f>_xlfn.XLOOKUP(tbl_GL[[#This Row],[Account_key]],tbl_COA[Account_key],tbl_COA[SubAccount],,0)</f>
        <v>Sales</v>
      </c>
      <c r="K14769">
        <f>YEAR(tbl_GL[[#This Row],[Date]])</f>
        <v>2019</v>
      </c>
    </row>
    <row r="14770" spans="1:11" x14ac:dyDescent="0.35">
      <c r="A14770">
        <v>895.2</v>
      </c>
      <c r="B14770" s="24">
        <v>43600</v>
      </c>
      <c r="C14770">
        <v>6</v>
      </c>
      <c r="D14770" s="13">
        <v>30</v>
      </c>
      <c r="E14770" s="13" t="s">
        <v>8</v>
      </c>
      <c r="F14770" s="17">
        <v>10563</v>
      </c>
      <c r="G14770" t="str">
        <f>_xlfn.XLOOKUP(tbl_GL[[#This Row],[Account_key]],tbl_COA[Account_key],tbl_COA[Class],"Not Found")</f>
        <v>Assets</v>
      </c>
      <c r="H14770" t="str">
        <f>_xlfn.XLOOKUP(tbl_GL[[#This Row],[Account_key]],tbl_COA[Account_key],tbl_COA[SubClass],"Not Found")</f>
        <v>Assets</v>
      </c>
      <c r="I14770" t="str">
        <f>_xlfn.XLOOKUP(tbl_GL[[#This Row],[Account_key]],tbl_COA[Account_key],tbl_COA[SubClass2],"Not Found")</f>
        <v>Current Assets</v>
      </c>
      <c r="J14770" t="str">
        <f>_xlfn.XLOOKUP(tbl_GL[[#This Row],[Account_key]],tbl_COA[Account_key],tbl_COA[SubAccount],,0)</f>
        <v>Trade Receivables</v>
      </c>
      <c r="K14770">
        <f>YEAR(tbl_GL[[#This Row],[Date]])</f>
        <v>2019</v>
      </c>
    </row>
    <row r="14771" spans="1:11" x14ac:dyDescent="0.35">
      <c r="A14771">
        <v>896.1</v>
      </c>
      <c r="B14771" s="24">
        <v>43601</v>
      </c>
      <c r="C14771">
        <v>6</v>
      </c>
      <c r="D14771" s="13">
        <v>290</v>
      </c>
      <c r="E14771" s="13" t="s">
        <v>99</v>
      </c>
      <c r="F14771" s="17">
        <v>-139</v>
      </c>
      <c r="G14771" t="str">
        <f>_xlfn.XLOOKUP(tbl_GL[[#This Row],[Account_key]],tbl_COA[Account_key],tbl_COA[Class],"Not Found")</f>
        <v>Operating account</v>
      </c>
      <c r="H14771" t="str">
        <f>_xlfn.XLOOKUP(tbl_GL[[#This Row],[Account_key]],tbl_COA[Account_key],tbl_COA[SubClass],"Not Found")</f>
        <v>Operating Expenses</v>
      </c>
      <c r="I14771" t="str">
        <f>_xlfn.XLOOKUP(tbl_GL[[#This Row],[Account_key]],tbl_COA[Account_key],tbl_COA[SubClass2],"Not Found")</f>
        <v>Administration</v>
      </c>
      <c r="J14771" t="str">
        <f>_xlfn.XLOOKUP(tbl_GL[[#This Row],[Account_key]],tbl_COA[Account_key],tbl_COA[SubAccount],,0)</f>
        <v>Travel</v>
      </c>
      <c r="K14771">
        <f>YEAR(tbl_GL[[#This Row],[Date]])</f>
        <v>2019</v>
      </c>
    </row>
    <row r="14772" spans="1:11" x14ac:dyDescent="0.35">
      <c r="A14772">
        <v>896.2</v>
      </c>
      <c r="B14772" s="24">
        <v>43601</v>
      </c>
      <c r="C14772">
        <v>6</v>
      </c>
      <c r="D14772" s="13">
        <v>20</v>
      </c>
      <c r="E14772" s="13" t="s">
        <v>99</v>
      </c>
      <c r="F14772" s="17">
        <v>-139</v>
      </c>
      <c r="G14772" t="str">
        <f>_xlfn.XLOOKUP(tbl_GL[[#This Row],[Account_key]],tbl_COA[Account_key],tbl_COA[Class],"Not Found")</f>
        <v>Assets</v>
      </c>
      <c r="H14772" t="str">
        <f>_xlfn.XLOOKUP(tbl_GL[[#This Row],[Account_key]],tbl_COA[Account_key],tbl_COA[SubClass],"Not Found")</f>
        <v>Assets</v>
      </c>
      <c r="I14772" t="str">
        <f>_xlfn.XLOOKUP(tbl_GL[[#This Row],[Account_key]],tbl_COA[Account_key],tbl_COA[SubClass2],"Not Found")</f>
        <v>Current Assets</v>
      </c>
      <c r="J14772" t="str">
        <f>_xlfn.XLOOKUP(tbl_GL[[#This Row],[Account_key]],tbl_COA[Account_key],tbl_COA[SubAccount],,0)</f>
        <v>Cash in hand</v>
      </c>
      <c r="K14772">
        <f>YEAR(tbl_GL[[#This Row],[Date]])</f>
        <v>2019</v>
      </c>
    </row>
    <row r="14773" spans="1:11" x14ac:dyDescent="0.35">
      <c r="A14773">
        <v>897.1</v>
      </c>
      <c r="B14773" s="24">
        <v>43603</v>
      </c>
      <c r="C14773">
        <v>6</v>
      </c>
      <c r="D14773" s="13">
        <v>10</v>
      </c>
      <c r="E14773" s="13" t="s">
        <v>98</v>
      </c>
      <c r="F14773" s="17">
        <v>-1798</v>
      </c>
      <c r="G14773" t="str">
        <f>_xlfn.XLOOKUP(tbl_GL[[#This Row],[Account_key]],tbl_COA[Account_key],tbl_COA[Class],"Not Found")</f>
        <v>Assets</v>
      </c>
      <c r="H14773" t="str">
        <f>_xlfn.XLOOKUP(tbl_GL[[#This Row],[Account_key]],tbl_COA[Account_key],tbl_COA[SubClass],"Not Found")</f>
        <v>Assets</v>
      </c>
      <c r="I14773" t="str">
        <f>_xlfn.XLOOKUP(tbl_GL[[#This Row],[Account_key]],tbl_COA[Account_key],tbl_COA[SubClass2],"Not Found")</f>
        <v>Current Assets</v>
      </c>
      <c r="J14773" t="str">
        <f>_xlfn.XLOOKUP(tbl_GL[[#This Row],[Account_key]],tbl_COA[Account_key],tbl_COA[SubAccount],,0)</f>
        <v>Cash at Bank</v>
      </c>
      <c r="K14773">
        <f>YEAR(tbl_GL[[#This Row],[Date]])</f>
        <v>2019</v>
      </c>
    </row>
    <row r="14774" spans="1:11" x14ac:dyDescent="0.35">
      <c r="A14774">
        <v>897.2</v>
      </c>
      <c r="B14774" s="24">
        <v>43603</v>
      </c>
      <c r="C14774">
        <v>6</v>
      </c>
      <c r="D14774" s="13">
        <v>120</v>
      </c>
      <c r="E14774" s="13" t="s">
        <v>98</v>
      </c>
      <c r="F14774" s="17">
        <v>-1798</v>
      </c>
      <c r="G14774" t="str">
        <f>_xlfn.XLOOKUP(tbl_GL[[#This Row],[Account_key]],tbl_COA[Account_key],tbl_COA[Class],"Not Found")</f>
        <v>Liabilities and Owners Equity</v>
      </c>
      <c r="H14774" t="str">
        <f>_xlfn.XLOOKUP(tbl_GL[[#This Row],[Account_key]],tbl_COA[Account_key],tbl_COA[SubClass],"Not Found")</f>
        <v>Liabilities</v>
      </c>
      <c r="I14774" t="str">
        <f>_xlfn.XLOOKUP(tbl_GL[[#This Row],[Account_key]],tbl_COA[Account_key],tbl_COA[SubClass2],"Not Found")</f>
        <v>Current Liabilities</v>
      </c>
      <c r="J14774" t="str">
        <f>_xlfn.XLOOKUP(tbl_GL[[#This Row],[Account_key]],tbl_COA[Account_key],tbl_COA[SubAccount],,0)</f>
        <v>Accrued Expenses</v>
      </c>
      <c r="K14774">
        <f>YEAR(tbl_GL[[#This Row],[Date]])</f>
        <v>2019</v>
      </c>
    </row>
    <row r="14775" spans="1:11" x14ac:dyDescent="0.35">
      <c r="A14775">
        <v>898.1</v>
      </c>
      <c r="B14775" s="24">
        <v>43604</v>
      </c>
      <c r="C14775">
        <v>6</v>
      </c>
      <c r="D14775" s="13">
        <v>300</v>
      </c>
      <c r="E14775" s="13" t="s">
        <v>97</v>
      </c>
      <c r="F14775" s="17">
        <v>-2243</v>
      </c>
      <c r="G14775" t="str">
        <f>_xlfn.XLOOKUP(tbl_GL[[#This Row],[Account_key]],tbl_COA[Account_key],tbl_COA[Class],"Not Found")</f>
        <v>Operating account</v>
      </c>
      <c r="H14775" t="str">
        <f>_xlfn.XLOOKUP(tbl_GL[[#This Row],[Account_key]],tbl_COA[Account_key],tbl_COA[SubClass],"Not Found")</f>
        <v>Operating Expenses</v>
      </c>
      <c r="I14775" t="str">
        <f>_xlfn.XLOOKUP(tbl_GL[[#This Row],[Account_key]],tbl_COA[Account_key],tbl_COA[SubClass2],"Not Found")</f>
        <v>Administration</v>
      </c>
      <c r="J14775" t="str">
        <f>_xlfn.XLOOKUP(tbl_GL[[#This Row],[Account_key]],tbl_COA[Account_key],tbl_COA[SubAccount],,0)</f>
        <v>Entertainment</v>
      </c>
      <c r="K14775">
        <f>YEAR(tbl_GL[[#This Row],[Date]])</f>
        <v>2019</v>
      </c>
    </row>
    <row r="14776" spans="1:11" x14ac:dyDescent="0.35">
      <c r="A14776">
        <v>898.2</v>
      </c>
      <c r="B14776" s="24">
        <v>43604</v>
      </c>
      <c r="C14776">
        <v>6</v>
      </c>
      <c r="D14776" s="13">
        <v>120</v>
      </c>
      <c r="E14776" s="13" t="s">
        <v>97</v>
      </c>
      <c r="F14776" s="17">
        <v>2243</v>
      </c>
      <c r="G14776" t="str">
        <f>_xlfn.XLOOKUP(tbl_GL[[#This Row],[Account_key]],tbl_COA[Account_key],tbl_COA[Class],"Not Found")</f>
        <v>Liabilities and Owners Equity</v>
      </c>
      <c r="H14776" t="str">
        <f>_xlfn.XLOOKUP(tbl_GL[[#This Row],[Account_key]],tbl_COA[Account_key],tbl_COA[SubClass],"Not Found")</f>
        <v>Liabilities</v>
      </c>
      <c r="I14776" t="str">
        <f>_xlfn.XLOOKUP(tbl_GL[[#This Row],[Account_key]],tbl_COA[Account_key],tbl_COA[SubClass2],"Not Found")</f>
        <v>Current Liabilities</v>
      </c>
      <c r="J14776" t="str">
        <f>_xlfn.XLOOKUP(tbl_GL[[#This Row],[Account_key]],tbl_COA[Account_key],tbl_COA[SubAccount],,0)</f>
        <v>Accrued Expenses</v>
      </c>
      <c r="K14776">
        <f>YEAR(tbl_GL[[#This Row],[Date]])</f>
        <v>2019</v>
      </c>
    </row>
    <row r="14777" spans="1:11" x14ac:dyDescent="0.35">
      <c r="A14777">
        <v>899.1</v>
      </c>
      <c r="B14777" s="24">
        <v>43605</v>
      </c>
      <c r="C14777">
        <v>6</v>
      </c>
      <c r="D14777" s="13">
        <v>10</v>
      </c>
      <c r="E14777" s="13" t="s">
        <v>98</v>
      </c>
      <c r="F14777" s="17">
        <v>-1397</v>
      </c>
      <c r="G14777" t="str">
        <f>_xlfn.XLOOKUP(tbl_GL[[#This Row],[Account_key]],tbl_COA[Account_key],tbl_COA[Class],"Not Found")</f>
        <v>Assets</v>
      </c>
      <c r="H14777" t="str">
        <f>_xlfn.XLOOKUP(tbl_GL[[#This Row],[Account_key]],tbl_COA[Account_key],tbl_COA[SubClass],"Not Found")</f>
        <v>Assets</v>
      </c>
      <c r="I14777" t="str">
        <f>_xlfn.XLOOKUP(tbl_GL[[#This Row],[Account_key]],tbl_COA[Account_key],tbl_COA[SubClass2],"Not Found")</f>
        <v>Current Assets</v>
      </c>
      <c r="J14777" t="str">
        <f>_xlfn.XLOOKUP(tbl_GL[[#This Row],[Account_key]],tbl_COA[Account_key],tbl_COA[SubAccount],,0)</f>
        <v>Cash at Bank</v>
      </c>
      <c r="K14777">
        <f>YEAR(tbl_GL[[#This Row],[Date]])</f>
        <v>2019</v>
      </c>
    </row>
    <row r="14778" spans="1:11" x14ac:dyDescent="0.35">
      <c r="A14778">
        <v>899.2</v>
      </c>
      <c r="B14778" s="24">
        <v>43605</v>
      </c>
      <c r="C14778">
        <v>6</v>
      </c>
      <c r="D14778" s="13">
        <v>120</v>
      </c>
      <c r="E14778" s="13" t="s">
        <v>98</v>
      </c>
      <c r="F14778" s="17">
        <v>-1397</v>
      </c>
      <c r="G14778" t="str">
        <f>_xlfn.XLOOKUP(tbl_GL[[#This Row],[Account_key]],tbl_COA[Account_key],tbl_COA[Class],"Not Found")</f>
        <v>Liabilities and Owners Equity</v>
      </c>
      <c r="H14778" t="str">
        <f>_xlfn.XLOOKUP(tbl_GL[[#This Row],[Account_key]],tbl_COA[Account_key],tbl_COA[SubClass],"Not Found")</f>
        <v>Liabilities</v>
      </c>
      <c r="I14778" t="str">
        <f>_xlfn.XLOOKUP(tbl_GL[[#This Row],[Account_key]],tbl_COA[Account_key],tbl_COA[SubClass2],"Not Found")</f>
        <v>Current Liabilities</v>
      </c>
      <c r="J14778" t="str">
        <f>_xlfn.XLOOKUP(tbl_GL[[#This Row],[Account_key]],tbl_COA[Account_key],tbl_COA[SubAccount],,0)</f>
        <v>Accrued Expenses</v>
      </c>
      <c r="K14778">
        <f>YEAR(tbl_GL[[#This Row],[Date]])</f>
        <v>2019</v>
      </c>
    </row>
    <row r="14779" spans="1:11" x14ac:dyDescent="0.35">
      <c r="A14779">
        <v>900.1</v>
      </c>
      <c r="B14779" s="24">
        <v>43608</v>
      </c>
      <c r="C14779">
        <v>6</v>
      </c>
      <c r="D14779" s="13">
        <v>260</v>
      </c>
      <c r="E14779" s="13" t="s">
        <v>97</v>
      </c>
      <c r="F14779" s="17">
        <v>-2789</v>
      </c>
      <c r="G14779" t="str">
        <f>_xlfn.XLOOKUP(tbl_GL[[#This Row],[Account_key]],tbl_COA[Account_key],tbl_COA[Class],"Not Found")</f>
        <v>Operating account</v>
      </c>
      <c r="H14779" t="str">
        <f>_xlfn.XLOOKUP(tbl_GL[[#This Row],[Account_key]],tbl_COA[Account_key],tbl_COA[SubClass],"Not Found")</f>
        <v>Operating Expenses</v>
      </c>
      <c r="I14779" t="str">
        <f>_xlfn.XLOOKUP(tbl_GL[[#This Row],[Account_key]],tbl_COA[Account_key],tbl_COA[SubClass2],"Not Found")</f>
        <v>Marketing</v>
      </c>
      <c r="J14779" t="str">
        <f>_xlfn.XLOOKUP(tbl_GL[[#This Row],[Account_key]],tbl_COA[Account_key],tbl_COA[SubAccount],,0)</f>
        <v>Commissions</v>
      </c>
      <c r="K14779">
        <f>YEAR(tbl_GL[[#This Row],[Date]])</f>
        <v>2019</v>
      </c>
    </row>
    <row r="14780" spans="1:11" x14ac:dyDescent="0.35">
      <c r="A14780">
        <v>900.2</v>
      </c>
      <c r="B14780" s="24">
        <v>43608</v>
      </c>
      <c r="C14780">
        <v>6</v>
      </c>
      <c r="D14780" s="13">
        <v>120</v>
      </c>
      <c r="E14780" s="13" t="s">
        <v>97</v>
      </c>
      <c r="F14780" s="17">
        <v>2789</v>
      </c>
      <c r="G14780" t="str">
        <f>_xlfn.XLOOKUP(tbl_GL[[#This Row],[Account_key]],tbl_COA[Account_key],tbl_COA[Class],"Not Found")</f>
        <v>Liabilities and Owners Equity</v>
      </c>
      <c r="H14780" t="str">
        <f>_xlfn.XLOOKUP(tbl_GL[[#This Row],[Account_key]],tbl_COA[Account_key],tbl_COA[SubClass],"Not Found")</f>
        <v>Liabilities</v>
      </c>
      <c r="I14780" t="str">
        <f>_xlfn.XLOOKUP(tbl_GL[[#This Row],[Account_key]],tbl_COA[Account_key],tbl_COA[SubClass2],"Not Found")</f>
        <v>Current Liabilities</v>
      </c>
      <c r="J14780" t="str">
        <f>_xlfn.XLOOKUP(tbl_GL[[#This Row],[Account_key]],tbl_COA[Account_key],tbl_COA[SubAccount],,0)</f>
        <v>Accrued Expenses</v>
      </c>
      <c r="K14780">
        <f>YEAR(tbl_GL[[#This Row],[Date]])</f>
        <v>2019</v>
      </c>
    </row>
    <row r="14781" spans="1:11" x14ac:dyDescent="0.35">
      <c r="A14781">
        <v>901.1</v>
      </c>
      <c r="B14781" s="24">
        <v>43610</v>
      </c>
      <c r="C14781">
        <v>6</v>
      </c>
      <c r="D14781" s="13">
        <v>230</v>
      </c>
      <c r="E14781" s="13" t="s">
        <v>4</v>
      </c>
      <c r="F14781" s="17">
        <v>-1293</v>
      </c>
      <c r="G14781" t="str">
        <f>_xlfn.XLOOKUP(tbl_GL[[#This Row],[Account_key]],tbl_COA[Account_key],tbl_COA[Class],"Not Found")</f>
        <v>Trading account</v>
      </c>
      <c r="H14781" t="str">
        <f>_xlfn.XLOOKUP(tbl_GL[[#This Row],[Account_key]],tbl_COA[Account_key],tbl_COA[SubClass],"Not Found")</f>
        <v>Cost of Sales</v>
      </c>
      <c r="I14781" t="str">
        <f>_xlfn.XLOOKUP(tbl_GL[[#This Row],[Account_key]],tbl_COA[Account_key],tbl_COA[SubClass2],"Not Found")</f>
        <v>Cost of Sales</v>
      </c>
      <c r="J14781" t="str">
        <f>_xlfn.XLOOKUP(tbl_GL[[#This Row],[Account_key]],tbl_COA[Account_key],tbl_COA[SubAccount],,0)</f>
        <v>Cost of Sales</v>
      </c>
      <c r="K14781">
        <f>YEAR(tbl_GL[[#This Row],[Date]])</f>
        <v>2019</v>
      </c>
    </row>
    <row r="14782" spans="1:11" x14ac:dyDescent="0.35">
      <c r="A14782">
        <v>901.2</v>
      </c>
      <c r="B14782" s="24">
        <v>43610</v>
      </c>
      <c r="C14782">
        <v>6</v>
      </c>
      <c r="D14782" s="13">
        <v>60</v>
      </c>
      <c r="E14782" s="13" t="s">
        <v>4</v>
      </c>
      <c r="F14782" s="17">
        <v>-1293</v>
      </c>
      <c r="G14782" t="str">
        <f>_xlfn.XLOOKUP(tbl_GL[[#This Row],[Account_key]],tbl_COA[Account_key],tbl_COA[Class],"Not Found")</f>
        <v>Assets</v>
      </c>
      <c r="H14782" t="str">
        <f>_xlfn.XLOOKUP(tbl_GL[[#This Row],[Account_key]],tbl_COA[Account_key],tbl_COA[SubClass],"Not Found")</f>
        <v>Assets</v>
      </c>
      <c r="I14782" t="str">
        <f>_xlfn.XLOOKUP(tbl_GL[[#This Row],[Account_key]],tbl_COA[Account_key],tbl_COA[SubClass2],"Not Found")</f>
        <v>Current Assets</v>
      </c>
      <c r="J14782" t="str">
        <f>_xlfn.XLOOKUP(tbl_GL[[#This Row],[Account_key]],tbl_COA[Account_key],tbl_COA[SubAccount],,0)</f>
        <v>Inventory</v>
      </c>
      <c r="K14782">
        <f>YEAR(tbl_GL[[#This Row],[Date]])</f>
        <v>2019</v>
      </c>
    </row>
    <row r="14783" spans="1:11" x14ac:dyDescent="0.35">
      <c r="A14783">
        <v>902.1</v>
      </c>
      <c r="B14783" s="24">
        <v>43610</v>
      </c>
      <c r="C14783">
        <v>6</v>
      </c>
      <c r="D14783" s="13">
        <v>10</v>
      </c>
      <c r="E14783" s="13" t="s">
        <v>98</v>
      </c>
      <c r="F14783" s="17">
        <v>-2076</v>
      </c>
      <c r="G14783" t="str">
        <f>_xlfn.XLOOKUP(tbl_GL[[#This Row],[Account_key]],tbl_COA[Account_key],tbl_COA[Class],"Not Found")</f>
        <v>Assets</v>
      </c>
      <c r="H14783" t="str">
        <f>_xlfn.XLOOKUP(tbl_GL[[#This Row],[Account_key]],tbl_COA[Account_key],tbl_COA[SubClass],"Not Found")</f>
        <v>Assets</v>
      </c>
      <c r="I14783" t="str">
        <f>_xlfn.XLOOKUP(tbl_GL[[#This Row],[Account_key]],tbl_COA[Account_key],tbl_COA[SubClass2],"Not Found")</f>
        <v>Current Assets</v>
      </c>
      <c r="J14783" t="str">
        <f>_xlfn.XLOOKUP(tbl_GL[[#This Row],[Account_key]],tbl_COA[Account_key],tbl_COA[SubAccount],,0)</f>
        <v>Cash at Bank</v>
      </c>
      <c r="K14783">
        <f>YEAR(tbl_GL[[#This Row],[Date]])</f>
        <v>2019</v>
      </c>
    </row>
    <row r="14784" spans="1:11" x14ac:dyDescent="0.35">
      <c r="A14784">
        <v>902.2</v>
      </c>
      <c r="B14784" s="24">
        <v>43610</v>
      </c>
      <c r="C14784">
        <v>6</v>
      </c>
      <c r="D14784" s="13">
        <v>120</v>
      </c>
      <c r="E14784" s="13" t="s">
        <v>98</v>
      </c>
      <c r="F14784" s="17">
        <v>-2076</v>
      </c>
      <c r="G14784" t="str">
        <f>_xlfn.XLOOKUP(tbl_GL[[#This Row],[Account_key]],tbl_COA[Account_key],tbl_COA[Class],"Not Found")</f>
        <v>Liabilities and Owners Equity</v>
      </c>
      <c r="H14784" t="str">
        <f>_xlfn.XLOOKUP(tbl_GL[[#This Row],[Account_key]],tbl_COA[Account_key],tbl_COA[SubClass],"Not Found")</f>
        <v>Liabilities</v>
      </c>
      <c r="I14784" t="str">
        <f>_xlfn.XLOOKUP(tbl_GL[[#This Row],[Account_key]],tbl_COA[Account_key],tbl_COA[SubClass2],"Not Found")</f>
        <v>Current Liabilities</v>
      </c>
      <c r="J14784" t="str">
        <f>_xlfn.XLOOKUP(tbl_GL[[#This Row],[Account_key]],tbl_COA[Account_key],tbl_COA[SubAccount],,0)</f>
        <v>Accrued Expenses</v>
      </c>
      <c r="K14784">
        <f>YEAR(tbl_GL[[#This Row],[Date]])</f>
        <v>2019</v>
      </c>
    </row>
    <row r="14785" spans="1:11" x14ac:dyDescent="0.35">
      <c r="A14785">
        <v>903.1</v>
      </c>
      <c r="B14785" s="24">
        <v>43610</v>
      </c>
      <c r="C14785">
        <v>6</v>
      </c>
      <c r="D14785" s="13">
        <v>210</v>
      </c>
      <c r="E14785" s="13" t="s">
        <v>7</v>
      </c>
      <c r="F14785" s="17">
        <v>3027</v>
      </c>
      <c r="G14785" t="str">
        <f>_xlfn.XLOOKUP(tbl_GL[[#This Row],[Account_key]],tbl_COA[Account_key],tbl_COA[Class],"Not Found")</f>
        <v>Trading account</v>
      </c>
      <c r="H14785" t="str">
        <f>_xlfn.XLOOKUP(tbl_GL[[#This Row],[Account_key]],tbl_COA[Account_key],tbl_COA[SubClass],"Not Found")</f>
        <v>Sales</v>
      </c>
      <c r="I14785" t="str">
        <f>_xlfn.XLOOKUP(tbl_GL[[#This Row],[Account_key]],tbl_COA[Account_key],tbl_COA[SubClass2],"Not Found")</f>
        <v>Sales</v>
      </c>
      <c r="J14785" t="str">
        <f>_xlfn.XLOOKUP(tbl_GL[[#This Row],[Account_key]],tbl_COA[Account_key],tbl_COA[SubAccount],,0)</f>
        <v>Sales</v>
      </c>
      <c r="K14785">
        <f>YEAR(tbl_GL[[#This Row],[Date]])</f>
        <v>2019</v>
      </c>
    </row>
    <row r="14786" spans="1:11" x14ac:dyDescent="0.35">
      <c r="A14786">
        <v>903.2</v>
      </c>
      <c r="B14786" s="24">
        <v>43610</v>
      </c>
      <c r="C14786">
        <v>6</v>
      </c>
      <c r="D14786" s="13">
        <v>10</v>
      </c>
      <c r="E14786" s="13" t="s">
        <v>7</v>
      </c>
      <c r="F14786" s="17">
        <v>3027</v>
      </c>
      <c r="G14786" t="str">
        <f>_xlfn.XLOOKUP(tbl_GL[[#This Row],[Account_key]],tbl_COA[Account_key],tbl_COA[Class],"Not Found")</f>
        <v>Assets</v>
      </c>
      <c r="H14786" t="str">
        <f>_xlfn.XLOOKUP(tbl_GL[[#This Row],[Account_key]],tbl_COA[Account_key],tbl_COA[SubClass],"Not Found")</f>
        <v>Assets</v>
      </c>
      <c r="I14786" t="str">
        <f>_xlfn.XLOOKUP(tbl_GL[[#This Row],[Account_key]],tbl_COA[Account_key],tbl_COA[SubClass2],"Not Found")</f>
        <v>Current Assets</v>
      </c>
      <c r="J14786" t="str">
        <f>_xlfn.XLOOKUP(tbl_GL[[#This Row],[Account_key]],tbl_COA[Account_key],tbl_COA[SubAccount],,0)</f>
        <v>Cash at Bank</v>
      </c>
      <c r="K14786">
        <f>YEAR(tbl_GL[[#This Row],[Date]])</f>
        <v>2019</v>
      </c>
    </row>
    <row r="14787" spans="1:11" x14ac:dyDescent="0.35">
      <c r="A14787">
        <v>904.1</v>
      </c>
      <c r="B14787" s="24">
        <v>43610</v>
      </c>
      <c r="C14787">
        <v>6</v>
      </c>
      <c r="D14787" s="13">
        <v>230</v>
      </c>
      <c r="E14787" s="13" t="s">
        <v>4</v>
      </c>
      <c r="F14787" s="17">
        <v>-5171</v>
      </c>
      <c r="G14787" t="str">
        <f>_xlfn.XLOOKUP(tbl_GL[[#This Row],[Account_key]],tbl_COA[Account_key],tbl_COA[Class],"Not Found")</f>
        <v>Trading account</v>
      </c>
      <c r="H14787" t="str">
        <f>_xlfn.XLOOKUP(tbl_GL[[#This Row],[Account_key]],tbl_COA[Account_key],tbl_COA[SubClass],"Not Found")</f>
        <v>Cost of Sales</v>
      </c>
      <c r="I14787" t="str">
        <f>_xlfn.XLOOKUP(tbl_GL[[#This Row],[Account_key]],tbl_COA[Account_key],tbl_COA[SubClass2],"Not Found")</f>
        <v>Cost of Sales</v>
      </c>
      <c r="J14787" t="str">
        <f>_xlfn.XLOOKUP(tbl_GL[[#This Row],[Account_key]],tbl_COA[Account_key],tbl_COA[SubAccount],,0)</f>
        <v>Cost of Sales</v>
      </c>
      <c r="K14787">
        <f>YEAR(tbl_GL[[#This Row],[Date]])</f>
        <v>2019</v>
      </c>
    </row>
    <row r="14788" spans="1:11" x14ac:dyDescent="0.35">
      <c r="A14788">
        <v>904.2</v>
      </c>
      <c r="B14788" s="24">
        <v>43610</v>
      </c>
      <c r="C14788">
        <v>6</v>
      </c>
      <c r="D14788" s="13">
        <v>60</v>
      </c>
      <c r="E14788" s="13" t="s">
        <v>4</v>
      </c>
      <c r="F14788" s="17">
        <v>-5171</v>
      </c>
      <c r="G14788" t="str">
        <f>_xlfn.XLOOKUP(tbl_GL[[#This Row],[Account_key]],tbl_COA[Account_key],tbl_COA[Class],"Not Found")</f>
        <v>Assets</v>
      </c>
      <c r="H14788" t="str">
        <f>_xlfn.XLOOKUP(tbl_GL[[#This Row],[Account_key]],tbl_COA[Account_key],tbl_COA[SubClass],"Not Found")</f>
        <v>Assets</v>
      </c>
      <c r="I14788" t="str">
        <f>_xlfn.XLOOKUP(tbl_GL[[#This Row],[Account_key]],tbl_COA[Account_key],tbl_COA[SubClass2],"Not Found")</f>
        <v>Current Assets</v>
      </c>
      <c r="J14788" t="str">
        <f>_xlfn.XLOOKUP(tbl_GL[[#This Row],[Account_key]],tbl_COA[Account_key],tbl_COA[SubAccount],,0)</f>
        <v>Inventory</v>
      </c>
      <c r="K14788">
        <f>YEAR(tbl_GL[[#This Row],[Date]])</f>
        <v>2019</v>
      </c>
    </row>
    <row r="14789" spans="1:11" x14ac:dyDescent="0.35">
      <c r="A14789">
        <v>905.1</v>
      </c>
      <c r="B14789" s="24">
        <v>43610</v>
      </c>
      <c r="C14789">
        <v>6</v>
      </c>
      <c r="D14789" s="13">
        <v>210</v>
      </c>
      <c r="E14789" s="13" t="s">
        <v>8</v>
      </c>
      <c r="F14789" s="17">
        <v>10586</v>
      </c>
      <c r="G14789" t="str">
        <f>_xlfn.XLOOKUP(tbl_GL[[#This Row],[Account_key]],tbl_COA[Account_key],tbl_COA[Class],"Not Found")</f>
        <v>Trading account</v>
      </c>
      <c r="H14789" t="str">
        <f>_xlfn.XLOOKUP(tbl_GL[[#This Row],[Account_key]],tbl_COA[Account_key],tbl_COA[SubClass],"Not Found")</f>
        <v>Sales</v>
      </c>
      <c r="I14789" t="str">
        <f>_xlfn.XLOOKUP(tbl_GL[[#This Row],[Account_key]],tbl_COA[Account_key],tbl_COA[SubClass2],"Not Found")</f>
        <v>Sales</v>
      </c>
      <c r="J14789" t="str">
        <f>_xlfn.XLOOKUP(tbl_GL[[#This Row],[Account_key]],tbl_COA[Account_key],tbl_COA[SubAccount],,0)</f>
        <v>Sales</v>
      </c>
      <c r="K14789">
        <f>YEAR(tbl_GL[[#This Row],[Date]])</f>
        <v>2019</v>
      </c>
    </row>
    <row r="14790" spans="1:11" x14ac:dyDescent="0.35">
      <c r="A14790">
        <v>905.2</v>
      </c>
      <c r="B14790" s="24">
        <v>43610</v>
      </c>
      <c r="C14790">
        <v>6</v>
      </c>
      <c r="D14790" s="13">
        <v>30</v>
      </c>
      <c r="E14790" s="13" t="s">
        <v>8</v>
      </c>
      <c r="F14790" s="17">
        <v>10586</v>
      </c>
      <c r="G14790" t="str">
        <f>_xlfn.XLOOKUP(tbl_GL[[#This Row],[Account_key]],tbl_COA[Account_key],tbl_COA[Class],"Not Found")</f>
        <v>Assets</v>
      </c>
      <c r="H14790" t="str">
        <f>_xlfn.XLOOKUP(tbl_GL[[#This Row],[Account_key]],tbl_COA[Account_key],tbl_COA[SubClass],"Not Found")</f>
        <v>Assets</v>
      </c>
      <c r="I14790" t="str">
        <f>_xlfn.XLOOKUP(tbl_GL[[#This Row],[Account_key]],tbl_COA[Account_key],tbl_COA[SubClass2],"Not Found")</f>
        <v>Current Assets</v>
      </c>
      <c r="J14790" t="str">
        <f>_xlfn.XLOOKUP(tbl_GL[[#This Row],[Account_key]],tbl_COA[Account_key],tbl_COA[SubAccount],,0)</f>
        <v>Trade Receivables</v>
      </c>
      <c r="K14790">
        <f>YEAR(tbl_GL[[#This Row],[Date]])</f>
        <v>2019</v>
      </c>
    </row>
    <row r="14791" spans="1:11" x14ac:dyDescent="0.35">
      <c r="A14791">
        <v>906.1</v>
      </c>
      <c r="B14791" s="24">
        <v>43612</v>
      </c>
      <c r="C14791">
        <v>6</v>
      </c>
      <c r="D14791" s="13">
        <v>30</v>
      </c>
      <c r="E14791" s="13" t="s">
        <v>80</v>
      </c>
      <c r="F14791" s="17">
        <v>-12998</v>
      </c>
      <c r="G14791" t="str">
        <f>_xlfn.XLOOKUP(tbl_GL[[#This Row],[Account_key]],tbl_COA[Account_key],tbl_COA[Class],"Not Found")</f>
        <v>Assets</v>
      </c>
      <c r="H14791" t="str">
        <f>_xlfn.XLOOKUP(tbl_GL[[#This Row],[Account_key]],tbl_COA[Account_key],tbl_COA[SubClass],"Not Found")</f>
        <v>Assets</v>
      </c>
      <c r="I14791" t="str">
        <f>_xlfn.XLOOKUP(tbl_GL[[#This Row],[Account_key]],tbl_COA[Account_key],tbl_COA[SubClass2],"Not Found")</f>
        <v>Current Assets</v>
      </c>
      <c r="J14791" t="str">
        <f>_xlfn.XLOOKUP(tbl_GL[[#This Row],[Account_key]],tbl_COA[Account_key],tbl_COA[SubAccount],,0)</f>
        <v>Trade Receivables</v>
      </c>
      <c r="K14791">
        <f>YEAR(tbl_GL[[#This Row],[Date]])</f>
        <v>2019</v>
      </c>
    </row>
    <row r="14792" spans="1:11" x14ac:dyDescent="0.35">
      <c r="A14792">
        <v>906.2</v>
      </c>
      <c r="B14792" s="24">
        <v>43612</v>
      </c>
      <c r="C14792">
        <v>6</v>
      </c>
      <c r="D14792" s="13">
        <v>10</v>
      </c>
      <c r="E14792" s="13" t="s">
        <v>80</v>
      </c>
      <c r="F14792" s="17">
        <v>12998</v>
      </c>
      <c r="G14792" t="str">
        <f>_xlfn.XLOOKUP(tbl_GL[[#This Row],[Account_key]],tbl_COA[Account_key],tbl_COA[Class],"Not Found")</f>
        <v>Assets</v>
      </c>
      <c r="H14792" t="str">
        <f>_xlfn.XLOOKUP(tbl_GL[[#This Row],[Account_key]],tbl_COA[Account_key],tbl_COA[SubClass],"Not Found")</f>
        <v>Assets</v>
      </c>
      <c r="I14792" t="str">
        <f>_xlfn.XLOOKUP(tbl_GL[[#This Row],[Account_key]],tbl_COA[Account_key],tbl_COA[SubClass2],"Not Found")</f>
        <v>Current Assets</v>
      </c>
      <c r="J14792" t="str">
        <f>_xlfn.XLOOKUP(tbl_GL[[#This Row],[Account_key]],tbl_COA[Account_key],tbl_COA[SubAccount],,0)</f>
        <v>Cash at Bank</v>
      </c>
      <c r="K14792">
        <f>YEAR(tbl_GL[[#This Row],[Date]])</f>
        <v>2019</v>
      </c>
    </row>
    <row r="14793" spans="1:11" x14ac:dyDescent="0.35">
      <c r="A14793">
        <v>907.1</v>
      </c>
      <c r="B14793" s="24">
        <v>43613</v>
      </c>
      <c r="C14793">
        <v>6</v>
      </c>
      <c r="D14793" s="13">
        <v>10</v>
      </c>
      <c r="E14793" s="13" t="s">
        <v>98</v>
      </c>
      <c r="F14793" s="17">
        <v>-1672</v>
      </c>
      <c r="G14793" t="str">
        <f>_xlfn.XLOOKUP(tbl_GL[[#This Row],[Account_key]],tbl_COA[Account_key],tbl_COA[Class],"Not Found")</f>
        <v>Assets</v>
      </c>
      <c r="H14793" t="str">
        <f>_xlfn.XLOOKUP(tbl_GL[[#This Row],[Account_key]],tbl_COA[Account_key],tbl_COA[SubClass],"Not Found")</f>
        <v>Assets</v>
      </c>
      <c r="I14793" t="str">
        <f>_xlfn.XLOOKUP(tbl_GL[[#This Row],[Account_key]],tbl_COA[Account_key],tbl_COA[SubClass2],"Not Found")</f>
        <v>Current Assets</v>
      </c>
      <c r="J14793" t="str">
        <f>_xlfn.XLOOKUP(tbl_GL[[#This Row],[Account_key]],tbl_COA[Account_key],tbl_COA[SubAccount],,0)</f>
        <v>Cash at Bank</v>
      </c>
      <c r="K14793">
        <f>YEAR(tbl_GL[[#This Row],[Date]])</f>
        <v>2019</v>
      </c>
    </row>
    <row r="14794" spans="1:11" x14ac:dyDescent="0.35">
      <c r="A14794">
        <v>907.2</v>
      </c>
      <c r="B14794" s="24">
        <v>43613</v>
      </c>
      <c r="C14794">
        <v>6</v>
      </c>
      <c r="D14794" s="13">
        <v>120</v>
      </c>
      <c r="E14794" s="13" t="s">
        <v>98</v>
      </c>
      <c r="F14794" s="17">
        <v>-1672</v>
      </c>
      <c r="G14794" t="str">
        <f>_xlfn.XLOOKUP(tbl_GL[[#This Row],[Account_key]],tbl_COA[Account_key],tbl_COA[Class],"Not Found")</f>
        <v>Liabilities and Owners Equity</v>
      </c>
      <c r="H14794" t="str">
        <f>_xlfn.XLOOKUP(tbl_GL[[#This Row],[Account_key]],tbl_COA[Account_key],tbl_COA[SubClass],"Not Found")</f>
        <v>Liabilities</v>
      </c>
      <c r="I14794" t="str">
        <f>_xlfn.XLOOKUP(tbl_GL[[#This Row],[Account_key]],tbl_COA[Account_key],tbl_COA[SubClass2],"Not Found")</f>
        <v>Current Liabilities</v>
      </c>
      <c r="J14794" t="str">
        <f>_xlfn.XLOOKUP(tbl_GL[[#This Row],[Account_key]],tbl_COA[Account_key],tbl_COA[SubAccount],,0)</f>
        <v>Accrued Expenses</v>
      </c>
      <c r="K14794">
        <f>YEAR(tbl_GL[[#This Row],[Date]])</f>
        <v>2019</v>
      </c>
    </row>
    <row r="14795" spans="1:11" x14ac:dyDescent="0.35">
      <c r="A14795">
        <v>908.1</v>
      </c>
      <c r="B14795" s="24">
        <v>43613</v>
      </c>
      <c r="C14795">
        <v>6</v>
      </c>
      <c r="D14795" s="13">
        <v>290</v>
      </c>
      <c r="E14795" s="13" t="s">
        <v>97</v>
      </c>
      <c r="F14795" s="17">
        <v>-2958</v>
      </c>
      <c r="G14795" t="str">
        <f>_xlfn.XLOOKUP(tbl_GL[[#This Row],[Account_key]],tbl_COA[Account_key],tbl_COA[Class],"Not Found")</f>
        <v>Operating account</v>
      </c>
      <c r="H14795" t="str">
        <f>_xlfn.XLOOKUP(tbl_GL[[#This Row],[Account_key]],tbl_COA[Account_key],tbl_COA[SubClass],"Not Found")</f>
        <v>Operating Expenses</v>
      </c>
      <c r="I14795" t="str">
        <f>_xlfn.XLOOKUP(tbl_GL[[#This Row],[Account_key]],tbl_COA[Account_key],tbl_COA[SubClass2],"Not Found")</f>
        <v>Administration</v>
      </c>
      <c r="J14795" t="str">
        <f>_xlfn.XLOOKUP(tbl_GL[[#This Row],[Account_key]],tbl_COA[Account_key],tbl_COA[SubAccount],,0)</f>
        <v>Travel</v>
      </c>
      <c r="K14795">
        <f>YEAR(tbl_GL[[#This Row],[Date]])</f>
        <v>2019</v>
      </c>
    </row>
    <row r="14796" spans="1:11" x14ac:dyDescent="0.35">
      <c r="A14796">
        <v>908.2</v>
      </c>
      <c r="B14796" s="24">
        <v>43613</v>
      </c>
      <c r="C14796">
        <v>6</v>
      </c>
      <c r="D14796" s="13">
        <v>120</v>
      </c>
      <c r="E14796" s="13" t="s">
        <v>97</v>
      </c>
      <c r="F14796" s="17">
        <v>2958</v>
      </c>
      <c r="G14796" t="str">
        <f>_xlfn.XLOOKUP(tbl_GL[[#This Row],[Account_key]],tbl_COA[Account_key],tbl_COA[Class],"Not Found")</f>
        <v>Liabilities and Owners Equity</v>
      </c>
      <c r="H14796" t="str">
        <f>_xlfn.XLOOKUP(tbl_GL[[#This Row],[Account_key]],tbl_COA[Account_key],tbl_COA[SubClass],"Not Found")</f>
        <v>Liabilities</v>
      </c>
      <c r="I14796" t="str">
        <f>_xlfn.XLOOKUP(tbl_GL[[#This Row],[Account_key]],tbl_COA[Account_key],tbl_COA[SubClass2],"Not Found")</f>
        <v>Current Liabilities</v>
      </c>
      <c r="J14796" t="str">
        <f>_xlfn.XLOOKUP(tbl_GL[[#This Row],[Account_key]],tbl_COA[Account_key],tbl_COA[SubAccount],,0)</f>
        <v>Accrued Expenses</v>
      </c>
      <c r="K14796">
        <f>YEAR(tbl_GL[[#This Row],[Date]])</f>
        <v>2019</v>
      </c>
    </row>
    <row r="14797" spans="1:11" x14ac:dyDescent="0.35">
      <c r="A14797">
        <v>909.1</v>
      </c>
      <c r="B14797" s="24">
        <v>43614</v>
      </c>
      <c r="C14797">
        <v>6</v>
      </c>
      <c r="D14797" s="13">
        <v>10</v>
      </c>
      <c r="E14797" s="13" t="s">
        <v>98</v>
      </c>
      <c r="F14797" s="17">
        <v>-1802</v>
      </c>
      <c r="G14797" t="str">
        <f>_xlfn.XLOOKUP(tbl_GL[[#This Row],[Account_key]],tbl_COA[Account_key],tbl_COA[Class],"Not Found")</f>
        <v>Assets</v>
      </c>
      <c r="H14797" t="str">
        <f>_xlfn.XLOOKUP(tbl_GL[[#This Row],[Account_key]],tbl_COA[Account_key],tbl_COA[SubClass],"Not Found")</f>
        <v>Assets</v>
      </c>
      <c r="I14797" t="str">
        <f>_xlfn.XLOOKUP(tbl_GL[[#This Row],[Account_key]],tbl_COA[Account_key],tbl_COA[SubClass2],"Not Found")</f>
        <v>Current Assets</v>
      </c>
      <c r="J14797" t="str">
        <f>_xlfn.XLOOKUP(tbl_GL[[#This Row],[Account_key]],tbl_COA[Account_key],tbl_COA[SubAccount],,0)</f>
        <v>Cash at Bank</v>
      </c>
      <c r="K14797">
        <f>YEAR(tbl_GL[[#This Row],[Date]])</f>
        <v>2019</v>
      </c>
    </row>
    <row r="14798" spans="1:11" x14ac:dyDescent="0.35">
      <c r="A14798">
        <v>909.2</v>
      </c>
      <c r="B14798" s="24">
        <v>43614</v>
      </c>
      <c r="C14798">
        <v>6</v>
      </c>
      <c r="D14798" s="13">
        <v>120</v>
      </c>
      <c r="E14798" s="13" t="s">
        <v>98</v>
      </c>
      <c r="F14798" s="17">
        <v>-1802</v>
      </c>
      <c r="G14798" t="str">
        <f>_xlfn.XLOOKUP(tbl_GL[[#This Row],[Account_key]],tbl_COA[Account_key],tbl_COA[Class],"Not Found")</f>
        <v>Liabilities and Owners Equity</v>
      </c>
      <c r="H14798" t="str">
        <f>_xlfn.XLOOKUP(tbl_GL[[#This Row],[Account_key]],tbl_COA[Account_key],tbl_COA[SubClass],"Not Found")</f>
        <v>Liabilities</v>
      </c>
      <c r="I14798" t="str">
        <f>_xlfn.XLOOKUP(tbl_GL[[#This Row],[Account_key]],tbl_COA[Account_key],tbl_COA[SubClass2],"Not Found")</f>
        <v>Current Liabilities</v>
      </c>
      <c r="J14798" t="str">
        <f>_xlfn.XLOOKUP(tbl_GL[[#This Row],[Account_key]],tbl_COA[Account_key],tbl_COA[SubAccount],,0)</f>
        <v>Accrued Expenses</v>
      </c>
      <c r="K14798">
        <f>YEAR(tbl_GL[[#This Row],[Date]])</f>
        <v>2019</v>
      </c>
    </row>
    <row r="14799" spans="1:11" x14ac:dyDescent="0.35">
      <c r="A14799">
        <v>910.1</v>
      </c>
      <c r="B14799" s="24">
        <v>43616</v>
      </c>
      <c r="C14799">
        <v>6</v>
      </c>
      <c r="D14799" s="13">
        <v>10</v>
      </c>
      <c r="E14799" s="13" t="s">
        <v>110</v>
      </c>
      <c r="F14799" s="17">
        <v>56</v>
      </c>
      <c r="G14799" t="str">
        <f>_xlfn.XLOOKUP(tbl_GL[[#This Row],[Account_key]],tbl_COA[Account_key],tbl_COA[Class],"Not Found")</f>
        <v>Assets</v>
      </c>
      <c r="H14799" t="str">
        <f>_xlfn.XLOOKUP(tbl_GL[[#This Row],[Account_key]],tbl_COA[Account_key],tbl_COA[SubClass],"Not Found")</f>
        <v>Assets</v>
      </c>
      <c r="I14799" t="str">
        <f>_xlfn.XLOOKUP(tbl_GL[[#This Row],[Account_key]],tbl_COA[Account_key],tbl_COA[SubClass2],"Not Found")</f>
        <v>Current Assets</v>
      </c>
      <c r="J14799" t="str">
        <f>_xlfn.XLOOKUP(tbl_GL[[#This Row],[Account_key]],tbl_COA[Account_key],tbl_COA[SubAccount],,0)</f>
        <v>Cash at Bank</v>
      </c>
      <c r="K14799">
        <f>YEAR(tbl_GL[[#This Row],[Date]])</f>
        <v>2019</v>
      </c>
    </row>
    <row r="14800" spans="1:11" x14ac:dyDescent="0.35">
      <c r="A14800">
        <v>910.2</v>
      </c>
      <c r="B14800" s="24">
        <v>43616</v>
      </c>
      <c r="C14800">
        <v>6</v>
      </c>
      <c r="D14800" s="13">
        <v>430</v>
      </c>
      <c r="E14800" s="13" t="s">
        <v>110</v>
      </c>
      <c r="F14800" s="17">
        <v>56</v>
      </c>
      <c r="G14800" t="str">
        <f>_xlfn.XLOOKUP(tbl_GL[[#This Row],[Account_key]],tbl_COA[Account_key],tbl_COA[Class],"Not Found")</f>
        <v>Non-operating</v>
      </c>
      <c r="H14800" t="str">
        <f>_xlfn.XLOOKUP(tbl_GL[[#This Row],[Account_key]],tbl_COA[Account_key],tbl_COA[SubClass],"Not Found")</f>
        <v>Exchange Loss/Gain</v>
      </c>
      <c r="I14800" t="str">
        <f>_xlfn.XLOOKUP(tbl_GL[[#This Row],[Account_key]],tbl_COA[Account_key],tbl_COA[SubClass2],"Not Found")</f>
        <v>Exchange Loss/Gain</v>
      </c>
      <c r="J14800" t="str">
        <f>_xlfn.XLOOKUP(tbl_GL[[#This Row],[Account_key]],tbl_COA[Account_key],tbl_COA[SubAccount],,0)</f>
        <v>Exchange Loss/Gain</v>
      </c>
      <c r="K14800">
        <f>YEAR(tbl_GL[[#This Row],[Date]])</f>
        <v>2019</v>
      </c>
    </row>
    <row r="14801" spans="1:11" x14ac:dyDescent="0.35">
      <c r="A14801">
        <v>911.1</v>
      </c>
      <c r="B14801" s="24">
        <v>43616</v>
      </c>
      <c r="C14801">
        <v>6</v>
      </c>
      <c r="D14801" s="13">
        <v>320</v>
      </c>
      <c r="E14801" s="13" t="s">
        <v>99</v>
      </c>
      <c r="F14801" s="17">
        <v>-71</v>
      </c>
      <c r="G14801" t="str">
        <f>_xlfn.XLOOKUP(tbl_GL[[#This Row],[Account_key]],tbl_COA[Account_key],tbl_COA[Class],"Not Found")</f>
        <v>Operating account</v>
      </c>
      <c r="H14801" t="str">
        <f>_xlfn.XLOOKUP(tbl_GL[[#This Row],[Account_key]],tbl_COA[Account_key],tbl_COA[SubClass],"Not Found")</f>
        <v>Operating Expenses</v>
      </c>
      <c r="I14801" t="str">
        <f>_xlfn.XLOOKUP(tbl_GL[[#This Row],[Account_key]],tbl_COA[Account_key],tbl_COA[SubClass2],"Not Found")</f>
        <v>Administration</v>
      </c>
      <c r="J14801" t="str">
        <f>_xlfn.XLOOKUP(tbl_GL[[#This Row],[Account_key]],tbl_COA[Account_key],tbl_COA[SubAccount],,0)</f>
        <v>Professional Services</v>
      </c>
      <c r="K14801">
        <f>YEAR(tbl_GL[[#This Row],[Date]])</f>
        <v>2019</v>
      </c>
    </row>
    <row r="14802" spans="1:11" x14ac:dyDescent="0.35">
      <c r="A14802">
        <v>911.2</v>
      </c>
      <c r="B14802" s="24">
        <v>43616</v>
      </c>
      <c r="C14802">
        <v>6</v>
      </c>
      <c r="D14802" s="13">
        <v>20</v>
      </c>
      <c r="E14802" s="13" t="s">
        <v>99</v>
      </c>
      <c r="F14802" s="17">
        <v>-71</v>
      </c>
      <c r="G14802" t="str">
        <f>_xlfn.XLOOKUP(tbl_GL[[#This Row],[Account_key]],tbl_COA[Account_key],tbl_COA[Class],"Not Found")</f>
        <v>Assets</v>
      </c>
      <c r="H14802" t="str">
        <f>_xlfn.XLOOKUP(tbl_GL[[#This Row],[Account_key]],tbl_COA[Account_key],tbl_COA[SubClass],"Not Found")</f>
        <v>Assets</v>
      </c>
      <c r="I14802" t="str">
        <f>_xlfn.XLOOKUP(tbl_GL[[#This Row],[Account_key]],tbl_COA[Account_key],tbl_COA[SubClass2],"Not Found")</f>
        <v>Current Assets</v>
      </c>
      <c r="J14802" t="str">
        <f>_xlfn.XLOOKUP(tbl_GL[[#This Row],[Account_key]],tbl_COA[Account_key],tbl_COA[SubAccount],,0)</f>
        <v>Cash in hand</v>
      </c>
      <c r="K14802">
        <f>YEAR(tbl_GL[[#This Row],[Date]])</f>
        <v>2019</v>
      </c>
    </row>
    <row r="14803" spans="1:11" x14ac:dyDescent="0.35">
      <c r="A14803">
        <v>912.1</v>
      </c>
      <c r="B14803" s="24">
        <v>43616</v>
      </c>
      <c r="C14803">
        <v>6</v>
      </c>
      <c r="D14803" s="13">
        <v>400</v>
      </c>
      <c r="E14803" s="13" t="s">
        <v>104</v>
      </c>
      <c r="F14803" s="17">
        <v>-125</v>
      </c>
      <c r="G14803" t="str">
        <f>_xlfn.XLOOKUP(tbl_GL[[#This Row],[Account_key]],tbl_COA[Account_key],tbl_COA[Class],"Not Found")</f>
        <v>Operating account</v>
      </c>
      <c r="H14803" t="str">
        <f>_xlfn.XLOOKUP(tbl_GL[[#This Row],[Account_key]],tbl_COA[Account_key],tbl_COA[SubClass],"Not Found")</f>
        <v>Depreciation &amp; Amortization</v>
      </c>
      <c r="I14803" t="str">
        <f>_xlfn.XLOOKUP(tbl_GL[[#This Row],[Account_key]],tbl_COA[Account_key],tbl_COA[SubClass2],"Not Found")</f>
        <v>Amortization</v>
      </c>
      <c r="J14803" t="str">
        <f>_xlfn.XLOOKUP(tbl_GL[[#This Row],[Account_key]],tbl_COA[Account_key],tbl_COA[SubAccount],,0)</f>
        <v>Amortization of Intangible Assets</v>
      </c>
      <c r="K14803">
        <f>YEAR(tbl_GL[[#This Row],[Date]])</f>
        <v>2019</v>
      </c>
    </row>
    <row r="14804" spans="1:11" x14ac:dyDescent="0.35">
      <c r="A14804">
        <v>912.2</v>
      </c>
      <c r="B14804" s="24">
        <v>43616</v>
      </c>
      <c r="C14804">
        <v>6</v>
      </c>
      <c r="D14804" s="13">
        <v>100</v>
      </c>
      <c r="E14804" s="13" t="s">
        <v>104</v>
      </c>
      <c r="F14804" s="17">
        <v>-125</v>
      </c>
      <c r="G14804" t="str">
        <f>_xlfn.XLOOKUP(tbl_GL[[#This Row],[Account_key]],tbl_COA[Account_key],tbl_COA[Class],"Not Found")</f>
        <v>Assets</v>
      </c>
      <c r="H14804" t="str">
        <f>_xlfn.XLOOKUP(tbl_GL[[#This Row],[Account_key]],tbl_COA[Account_key],tbl_COA[SubClass],"Not Found")</f>
        <v>Assets</v>
      </c>
      <c r="I14804" t="str">
        <f>_xlfn.XLOOKUP(tbl_GL[[#This Row],[Account_key]],tbl_COA[Account_key],tbl_COA[SubClass2],"Not Found")</f>
        <v>Non-Current Assets</v>
      </c>
      <c r="J14804" t="str">
        <f>_xlfn.XLOOKUP(tbl_GL[[#This Row],[Account_key]],tbl_COA[Account_key],tbl_COA[SubAccount],,0)</f>
        <v>Patents and trademarks</v>
      </c>
      <c r="K14804">
        <f>YEAR(tbl_GL[[#This Row],[Date]])</f>
        <v>2019</v>
      </c>
    </row>
    <row r="14805" spans="1:11" x14ac:dyDescent="0.35">
      <c r="A14805">
        <v>913.1</v>
      </c>
      <c r="B14805" s="24">
        <v>43616</v>
      </c>
      <c r="C14805">
        <v>6</v>
      </c>
      <c r="D14805" s="13">
        <v>10</v>
      </c>
      <c r="E14805" s="13" t="s">
        <v>113</v>
      </c>
      <c r="F14805" s="17">
        <v>144</v>
      </c>
      <c r="G14805" t="str">
        <f>_xlfn.XLOOKUP(tbl_GL[[#This Row],[Account_key]],tbl_COA[Account_key],tbl_COA[Class],"Not Found")</f>
        <v>Assets</v>
      </c>
      <c r="H14805" t="str">
        <f>_xlfn.XLOOKUP(tbl_GL[[#This Row],[Account_key]],tbl_COA[Account_key],tbl_COA[SubClass],"Not Found")</f>
        <v>Assets</v>
      </c>
      <c r="I14805" t="str">
        <f>_xlfn.XLOOKUP(tbl_GL[[#This Row],[Account_key]],tbl_COA[Account_key],tbl_COA[SubClass2],"Not Found")</f>
        <v>Current Assets</v>
      </c>
      <c r="J14805" t="str">
        <f>_xlfn.XLOOKUP(tbl_GL[[#This Row],[Account_key]],tbl_COA[Account_key],tbl_COA[SubAccount],,0)</f>
        <v>Cash at Bank</v>
      </c>
      <c r="K14805">
        <f>YEAR(tbl_GL[[#This Row],[Date]])</f>
        <v>2019</v>
      </c>
    </row>
    <row r="14806" spans="1:11" x14ac:dyDescent="0.35">
      <c r="A14806">
        <v>913.2</v>
      </c>
      <c r="B14806" s="24">
        <v>43616</v>
      </c>
      <c r="C14806">
        <v>6</v>
      </c>
      <c r="D14806" s="13">
        <v>410</v>
      </c>
      <c r="E14806" s="13" t="s">
        <v>113</v>
      </c>
      <c r="F14806" s="17">
        <v>144</v>
      </c>
      <c r="G14806" t="str">
        <f>_xlfn.XLOOKUP(tbl_GL[[#This Row],[Account_key]],tbl_COA[Account_key],tbl_COA[Class],"Not Found")</f>
        <v>Non-operating</v>
      </c>
      <c r="H14806" t="str">
        <f>_xlfn.XLOOKUP(tbl_GL[[#This Row],[Account_key]],tbl_COA[Account_key],tbl_COA[SubClass],"Not Found")</f>
        <v>Interest Income</v>
      </c>
      <c r="I14806" t="str">
        <f>_xlfn.XLOOKUP(tbl_GL[[#This Row],[Account_key]],tbl_COA[Account_key],tbl_COA[SubClass2],"Not Found")</f>
        <v>Interest Income</v>
      </c>
      <c r="J14806" t="str">
        <f>_xlfn.XLOOKUP(tbl_GL[[#This Row],[Account_key]],tbl_COA[Account_key],tbl_COA[SubAccount],,0)</f>
        <v>Interest Income</v>
      </c>
      <c r="K14806">
        <f>YEAR(tbl_GL[[#This Row],[Date]])</f>
        <v>2019</v>
      </c>
    </row>
    <row r="14807" spans="1:11" x14ac:dyDescent="0.35">
      <c r="A14807">
        <v>914.1</v>
      </c>
      <c r="B14807" s="24">
        <v>43616</v>
      </c>
      <c r="C14807">
        <v>6</v>
      </c>
      <c r="D14807" s="13">
        <v>440</v>
      </c>
      <c r="E14807" s="13" t="s">
        <v>112</v>
      </c>
      <c r="F14807" s="17">
        <v>-195</v>
      </c>
      <c r="G14807" t="str">
        <f>_xlfn.XLOOKUP(tbl_GL[[#This Row],[Account_key]],tbl_COA[Account_key],tbl_COA[Class],"Not Found")</f>
        <v>Interest &amp; Tax</v>
      </c>
      <c r="H14807" t="str">
        <f>_xlfn.XLOOKUP(tbl_GL[[#This Row],[Account_key]],tbl_COA[Account_key],tbl_COA[SubClass],"Not Found")</f>
        <v>Interest Expense</v>
      </c>
      <c r="I14807" t="str">
        <f>_xlfn.XLOOKUP(tbl_GL[[#This Row],[Account_key]],tbl_COA[Account_key],tbl_COA[SubClass2],"Not Found")</f>
        <v>Interest Expense</v>
      </c>
      <c r="J14807" t="str">
        <f>_xlfn.XLOOKUP(tbl_GL[[#This Row],[Account_key]],tbl_COA[Account_key],tbl_COA[SubAccount],,0)</f>
        <v>Interest Expense</v>
      </c>
      <c r="K14807">
        <f>YEAR(tbl_GL[[#This Row],[Date]])</f>
        <v>2019</v>
      </c>
    </row>
    <row r="14808" spans="1:11" x14ac:dyDescent="0.35">
      <c r="A14808">
        <v>914.2</v>
      </c>
      <c r="B14808" s="24">
        <v>43616</v>
      </c>
      <c r="C14808">
        <v>6</v>
      </c>
      <c r="D14808" s="13">
        <v>121</v>
      </c>
      <c r="E14808" s="13" t="s">
        <v>112</v>
      </c>
      <c r="F14808" s="17">
        <v>195</v>
      </c>
      <c r="G14808" t="str">
        <f>_xlfn.XLOOKUP(tbl_GL[[#This Row],[Account_key]],tbl_COA[Account_key],tbl_COA[Class],"Not Found")</f>
        <v>Liabilities and Owners Equity</v>
      </c>
      <c r="H14808" t="str">
        <f>_xlfn.XLOOKUP(tbl_GL[[#This Row],[Account_key]],tbl_COA[Account_key],tbl_COA[SubClass],"Not Found")</f>
        <v>Liabilities</v>
      </c>
      <c r="I14808" t="str">
        <f>_xlfn.XLOOKUP(tbl_GL[[#This Row],[Account_key]],tbl_COA[Account_key],tbl_COA[SubClass2],"Not Found")</f>
        <v>Current Liabilities</v>
      </c>
      <c r="J14808" t="str">
        <f>_xlfn.XLOOKUP(tbl_GL[[#This Row],[Account_key]],tbl_COA[Account_key],tbl_COA[SubAccount],,0)</f>
        <v>Interest Payable</v>
      </c>
      <c r="K14808">
        <f>YEAR(tbl_GL[[#This Row],[Date]])</f>
        <v>2019</v>
      </c>
    </row>
    <row r="14809" spans="1:11" x14ac:dyDescent="0.35">
      <c r="A14809">
        <v>915.1</v>
      </c>
      <c r="B14809" s="24">
        <v>43616</v>
      </c>
      <c r="C14809">
        <v>6</v>
      </c>
      <c r="D14809" s="13">
        <v>450</v>
      </c>
      <c r="E14809" s="23" t="s">
        <v>108</v>
      </c>
      <c r="F14809" s="17">
        <v>-219</v>
      </c>
      <c r="G14809" t="str">
        <f>_xlfn.XLOOKUP(tbl_GL[[#This Row],[Account_key]],tbl_COA[Account_key],tbl_COA[Class],"Not Found")</f>
        <v>Interest &amp; Tax</v>
      </c>
      <c r="H14809" t="str">
        <f>_xlfn.XLOOKUP(tbl_GL[[#This Row],[Account_key]],tbl_COA[Account_key],tbl_COA[SubClass],"Not Found")</f>
        <v>Taxation</v>
      </c>
      <c r="I14809" t="str">
        <f>_xlfn.XLOOKUP(tbl_GL[[#This Row],[Account_key]],tbl_COA[Account_key],tbl_COA[SubClass2],"Not Found")</f>
        <v>Taxation</v>
      </c>
      <c r="J14809" t="str">
        <f>_xlfn.XLOOKUP(tbl_GL[[#This Row],[Account_key]],tbl_COA[Account_key],tbl_COA[SubAccount],,0)</f>
        <v>Taxation</v>
      </c>
      <c r="K14809">
        <f>YEAR(tbl_GL[[#This Row],[Date]])</f>
        <v>2019</v>
      </c>
    </row>
    <row r="14810" spans="1:11" x14ac:dyDescent="0.35">
      <c r="A14810">
        <v>915.2</v>
      </c>
      <c r="B14810" s="24">
        <v>43616</v>
      </c>
      <c r="C14810">
        <v>6</v>
      </c>
      <c r="D14810" s="13">
        <v>122</v>
      </c>
      <c r="E14810" s="23" t="s">
        <v>108</v>
      </c>
      <c r="F14810" s="17">
        <v>219</v>
      </c>
      <c r="G14810" t="str">
        <f>_xlfn.XLOOKUP(tbl_GL[[#This Row],[Account_key]],tbl_COA[Account_key],tbl_COA[Class],"Not Found")</f>
        <v>Liabilities and Owners Equity</v>
      </c>
      <c r="H14810" t="str">
        <f>_xlfn.XLOOKUP(tbl_GL[[#This Row],[Account_key]],tbl_COA[Account_key],tbl_COA[SubClass],"Not Found")</f>
        <v>Liabilities</v>
      </c>
      <c r="I14810" t="str">
        <f>_xlfn.XLOOKUP(tbl_GL[[#This Row],[Account_key]],tbl_COA[Account_key],tbl_COA[SubClass2],"Not Found")</f>
        <v>Current Liabilities</v>
      </c>
      <c r="J14810" t="str">
        <f>_xlfn.XLOOKUP(tbl_GL[[#This Row],[Account_key]],tbl_COA[Account_key],tbl_COA[SubAccount],,0)</f>
        <v>Tax payable</v>
      </c>
      <c r="K14810">
        <f>YEAR(tbl_GL[[#This Row],[Date]])</f>
        <v>2019</v>
      </c>
    </row>
    <row r="14811" spans="1:11" x14ac:dyDescent="0.35">
      <c r="A14811">
        <v>916.1</v>
      </c>
      <c r="B14811" s="24">
        <v>43616</v>
      </c>
      <c r="C14811">
        <v>6</v>
      </c>
      <c r="D14811" s="13">
        <v>350</v>
      </c>
      <c r="E14811" s="13" t="s">
        <v>97</v>
      </c>
      <c r="F14811" s="17">
        <v>-2583</v>
      </c>
      <c r="G14811" t="str">
        <f>_xlfn.XLOOKUP(tbl_GL[[#This Row],[Account_key]],tbl_COA[Account_key],tbl_COA[Class],"Not Found")</f>
        <v>Operating account</v>
      </c>
      <c r="H14811" t="str">
        <f>_xlfn.XLOOKUP(tbl_GL[[#This Row],[Account_key]],tbl_COA[Account_key],tbl_COA[SubClass],"Not Found")</f>
        <v>Operating Expenses</v>
      </c>
      <c r="I14811" t="str">
        <f>_xlfn.XLOOKUP(tbl_GL[[#This Row],[Account_key]],tbl_COA[Account_key],tbl_COA[SubClass2],"Not Found")</f>
        <v>Administration</v>
      </c>
      <c r="J14811" t="str">
        <f>_xlfn.XLOOKUP(tbl_GL[[#This Row],[Account_key]],tbl_COA[Account_key],tbl_COA[SubAccount],,0)</f>
        <v>Other Expenses</v>
      </c>
      <c r="K14811">
        <f>YEAR(tbl_GL[[#This Row],[Date]])</f>
        <v>2019</v>
      </c>
    </row>
    <row r="14812" spans="1:11" x14ac:dyDescent="0.35">
      <c r="A14812">
        <v>916.2</v>
      </c>
      <c r="B14812" s="24">
        <v>43616</v>
      </c>
      <c r="C14812">
        <v>6</v>
      </c>
      <c r="D14812" s="13">
        <v>120</v>
      </c>
      <c r="E14812" s="13" t="s">
        <v>97</v>
      </c>
      <c r="F14812" s="17">
        <v>2583</v>
      </c>
      <c r="G14812" t="str">
        <f>_xlfn.XLOOKUP(tbl_GL[[#This Row],[Account_key]],tbl_COA[Account_key],tbl_COA[Class],"Not Found")</f>
        <v>Liabilities and Owners Equity</v>
      </c>
      <c r="H14812" t="str">
        <f>_xlfn.XLOOKUP(tbl_GL[[#This Row],[Account_key]],tbl_COA[Account_key],tbl_COA[SubClass],"Not Found")</f>
        <v>Liabilities</v>
      </c>
      <c r="I14812" t="str">
        <f>_xlfn.XLOOKUP(tbl_GL[[#This Row],[Account_key]],tbl_COA[Account_key],tbl_COA[SubClass2],"Not Found")</f>
        <v>Current Liabilities</v>
      </c>
      <c r="J14812" t="str">
        <f>_xlfn.XLOOKUP(tbl_GL[[#This Row],[Account_key]],tbl_COA[Account_key],tbl_COA[SubAccount],,0)</f>
        <v>Accrued Expenses</v>
      </c>
      <c r="K14812">
        <f>YEAR(tbl_GL[[#This Row],[Date]])</f>
        <v>2019</v>
      </c>
    </row>
    <row r="14813" spans="1:11" x14ac:dyDescent="0.35">
      <c r="A14813">
        <v>917.1</v>
      </c>
      <c r="B14813" s="24">
        <v>43616</v>
      </c>
      <c r="C14813">
        <v>6</v>
      </c>
      <c r="D14813" s="13">
        <v>240</v>
      </c>
      <c r="E14813" s="13" t="s">
        <v>56</v>
      </c>
      <c r="F14813" s="17">
        <v>-2813</v>
      </c>
      <c r="G14813" t="str">
        <f>_xlfn.XLOOKUP(tbl_GL[[#This Row],[Account_key]],tbl_COA[Account_key],tbl_COA[Class],"Not Found")</f>
        <v>Operating account</v>
      </c>
      <c r="H14813" t="str">
        <f>_xlfn.XLOOKUP(tbl_GL[[#This Row],[Account_key]],tbl_COA[Account_key],tbl_COA[SubClass],"Not Found")</f>
        <v>Operating Expenses</v>
      </c>
      <c r="I14813" t="str">
        <f>_xlfn.XLOOKUP(tbl_GL[[#This Row],[Account_key]],tbl_COA[Account_key],tbl_COA[SubClass2],"Not Found")</f>
        <v>Sales &amp; Distribution</v>
      </c>
      <c r="J14813" t="str">
        <f>_xlfn.XLOOKUP(tbl_GL[[#This Row],[Account_key]],tbl_COA[Account_key],tbl_COA[SubAccount],,0)</f>
        <v>Salaries</v>
      </c>
      <c r="K14813">
        <f>YEAR(tbl_GL[[#This Row],[Date]])</f>
        <v>2019</v>
      </c>
    </row>
    <row r="14814" spans="1:11" x14ac:dyDescent="0.35">
      <c r="A14814">
        <v>917.2</v>
      </c>
      <c r="B14814" s="24">
        <v>43616</v>
      </c>
      <c r="C14814">
        <v>6</v>
      </c>
      <c r="D14814" s="13">
        <v>10</v>
      </c>
      <c r="E14814" s="13" t="s">
        <v>56</v>
      </c>
      <c r="F14814" s="17">
        <v>-2813</v>
      </c>
      <c r="G14814" t="str">
        <f>_xlfn.XLOOKUP(tbl_GL[[#This Row],[Account_key]],tbl_COA[Account_key],tbl_COA[Class],"Not Found")</f>
        <v>Assets</v>
      </c>
      <c r="H14814" t="str">
        <f>_xlfn.XLOOKUP(tbl_GL[[#This Row],[Account_key]],tbl_COA[Account_key],tbl_COA[SubClass],"Not Found")</f>
        <v>Assets</v>
      </c>
      <c r="I14814" t="str">
        <f>_xlfn.XLOOKUP(tbl_GL[[#This Row],[Account_key]],tbl_COA[Account_key],tbl_COA[SubClass2],"Not Found")</f>
        <v>Current Assets</v>
      </c>
      <c r="J14814" t="str">
        <f>_xlfn.XLOOKUP(tbl_GL[[#This Row],[Account_key]],tbl_COA[Account_key],tbl_COA[SubAccount],,0)</f>
        <v>Cash at Bank</v>
      </c>
      <c r="K14814">
        <f>YEAR(tbl_GL[[#This Row],[Date]])</f>
        <v>2019</v>
      </c>
    </row>
    <row r="14815" spans="1:11" x14ac:dyDescent="0.35">
      <c r="A14815">
        <v>918.1</v>
      </c>
      <c r="B14815" s="24">
        <v>43616</v>
      </c>
      <c r="C14815">
        <v>6</v>
      </c>
      <c r="D14815" s="13">
        <v>380</v>
      </c>
      <c r="E14815" s="13" t="s">
        <v>101</v>
      </c>
      <c r="F14815" s="17">
        <v>-4900</v>
      </c>
      <c r="G14815" t="str">
        <f>_xlfn.XLOOKUP(tbl_GL[[#This Row],[Account_key]],tbl_COA[Account_key],tbl_COA[Class],"Not Found")</f>
        <v>Operating account</v>
      </c>
      <c r="H14815" t="str">
        <f>_xlfn.XLOOKUP(tbl_GL[[#This Row],[Account_key]],tbl_COA[Account_key],tbl_COA[SubClass],"Not Found")</f>
        <v>Depreciation &amp; Amortization</v>
      </c>
      <c r="I14815" t="str">
        <f>_xlfn.XLOOKUP(tbl_GL[[#This Row],[Account_key]],tbl_COA[Account_key],tbl_COA[SubClass2],"Not Found")</f>
        <v>Depreciation</v>
      </c>
      <c r="J14815" t="str">
        <f>_xlfn.XLOOKUP(tbl_GL[[#This Row],[Account_key]],tbl_COA[Account_key],tbl_COA[SubAccount],,0)</f>
        <v>Equipment</v>
      </c>
      <c r="K14815">
        <f>YEAR(tbl_GL[[#This Row],[Date]])</f>
        <v>2019</v>
      </c>
    </row>
    <row r="14816" spans="1:11" x14ac:dyDescent="0.35">
      <c r="A14816">
        <v>918.2</v>
      </c>
      <c r="B14816" s="24">
        <v>43616</v>
      </c>
      <c r="C14816">
        <v>6</v>
      </c>
      <c r="D14816" s="13">
        <v>90</v>
      </c>
      <c r="E14816" s="13" t="s">
        <v>101</v>
      </c>
      <c r="F14816" s="17">
        <v>-4900</v>
      </c>
      <c r="G14816" t="str">
        <f>_xlfn.XLOOKUP(tbl_GL[[#This Row],[Account_key]],tbl_COA[Account_key],tbl_COA[Class],"Not Found")</f>
        <v>Assets</v>
      </c>
      <c r="H14816" t="str">
        <f>_xlfn.XLOOKUP(tbl_GL[[#This Row],[Account_key]],tbl_COA[Account_key],tbl_COA[SubClass],"Not Found")</f>
        <v>Assets</v>
      </c>
      <c r="I14816" t="str">
        <f>_xlfn.XLOOKUP(tbl_GL[[#This Row],[Account_key]],tbl_COA[Account_key],tbl_COA[SubClass2],"Not Found")</f>
        <v>Non-Current Assets</v>
      </c>
      <c r="J14816" t="str">
        <f>_xlfn.XLOOKUP(tbl_GL[[#This Row],[Account_key]],tbl_COA[Account_key],tbl_COA[SubAccount],,0)</f>
        <v>Office Furniture &amp; Equipment</v>
      </c>
      <c r="K14816">
        <f>YEAR(tbl_GL[[#This Row],[Date]])</f>
        <v>2019</v>
      </c>
    </row>
    <row r="14817" spans="1:11" x14ac:dyDescent="0.35">
      <c r="A14817">
        <v>920.1</v>
      </c>
      <c r="B14817" s="24">
        <v>43617</v>
      </c>
      <c r="C14817">
        <v>6</v>
      </c>
      <c r="D14817" s="13">
        <v>10</v>
      </c>
      <c r="E14817" s="13" t="s">
        <v>98</v>
      </c>
      <c r="F14817" s="17">
        <v>-1377</v>
      </c>
      <c r="G14817" t="str">
        <f>_xlfn.XLOOKUP(tbl_GL[[#This Row],[Account_key]],tbl_COA[Account_key],tbl_COA[Class],"Not Found")</f>
        <v>Assets</v>
      </c>
      <c r="H14817" t="str">
        <f>_xlfn.XLOOKUP(tbl_GL[[#This Row],[Account_key]],tbl_COA[Account_key],tbl_COA[SubClass],"Not Found")</f>
        <v>Assets</v>
      </c>
      <c r="I14817" t="str">
        <f>_xlfn.XLOOKUP(tbl_GL[[#This Row],[Account_key]],tbl_COA[Account_key],tbl_COA[SubClass2],"Not Found")</f>
        <v>Current Assets</v>
      </c>
      <c r="J14817" t="str">
        <f>_xlfn.XLOOKUP(tbl_GL[[#This Row],[Account_key]],tbl_COA[Account_key],tbl_COA[SubAccount],,0)</f>
        <v>Cash at Bank</v>
      </c>
      <c r="K14817">
        <f>YEAR(tbl_GL[[#This Row],[Date]])</f>
        <v>2019</v>
      </c>
    </row>
    <row r="14818" spans="1:11" x14ac:dyDescent="0.35">
      <c r="A14818">
        <v>920.2</v>
      </c>
      <c r="B14818" s="24">
        <v>43617</v>
      </c>
      <c r="C14818">
        <v>6</v>
      </c>
      <c r="D14818" s="13">
        <v>120</v>
      </c>
      <c r="E14818" s="13" t="s">
        <v>98</v>
      </c>
      <c r="F14818" s="17">
        <v>-1377</v>
      </c>
      <c r="G14818" t="str">
        <f>_xlfn.XLOOKUP(tbl_GL[[#This Row],[Account_key]],tbl_COA[Account_key],tbl_COA[Class],"Not Found")</f>
        <v>Liabilities and Owners Equity</v>
      </c>
      <c r="H14818" t="str">
        <f>_xlfn.XLOOKUP(tbl_GL[[#This Row],[Account_key]],tbl_COA[Account_key],tbl_COA[SubClass],"Not Found")</f>
        <v>Liabilities</v>
      </c>
      <c r="I14818" t="str">
        <f>_xlfn.XLOOKUP(tbl_GL[[#This Row],[Account_key]],tbl_COA[Account_key],tbl_COA[SubClass2],"Not Found")</f>
        <v>Current Liabilities</v>
      </c>
      <c r="J14818" t="str">
        <f>_xlfn.XLOOKUP(tbl_GL[[#This Row],[Account_key]],tbl_COA[Account_key],tbl_COA[SubAccount],,0)</f>
        <v>Accrued Expenses</v>
      </c>
      <c r="K14818">
        <f>YEAR(tbl_GL[[#This Row],[Date]])</f>
        <v>2019</v>
      </c>
    </row>
    <row r="14819" spans="1:11" x14ac:dyDescent="0.35">
      <c r="A14819">
        <v>921.1</v>
      </c>
      <c r="B14819" s="24">
        <v>43617</v>
      </c>
      <c r="C14819">
        <v>6</v>
      </c>
      <c r="D14819" s="13">
        <v>60</v>
      </c>
      <c r="E14819" s="13" t="s">
        <v>84</v>
      </c>
      <c r="F14819" s="17">
        <v>23400</v>
      </c>
      <c r="G14819" t="str">
        <f>_xlfn.XLOOKUP(tbl_GL[[#This Row],[Account_key]],tbl_COA[Account_key],tbl_COA[Class],"Not Found")</f>
        <v>Assets</v>
      </c>
      <c r="H14819" t="str">
        <f>_xlfn.XLOOKUP(tbl_GL[[#This Row],[Account_key]],tbl_COA[Account_key],tbl_COA[SubClass],"Not Found")</f>
        <v>Assets</v>
      </c>
      <c r="I14819" t="str">
        <f>_xlfn.XLOOKUP(tbl_GL[[#This Row],[Account_key]],tbl_COA[Account_key],tbl_COA[SubClass2],"Not Found")</f>
        <v>Current Assets</v>
      </c>
      <c r="J14819" t="str">
        <f>_xlfn.XLOOKUP(tbl_GL[[#This Row],[Account_key]],tbl_COA[Account_key],tbl_COA[SubAccount],,0)</f>
        <v>Inventory</v>
      </c>
      <c r="K14819">
        <f>YEAR(tbl_GL[[#This Row],[Date]])</f>
        <v>2019</v>
      </c>
    </row>
    <row r="14820" spans="1:11" x14ac:dyDescent="0.35">
      <c r="A14820">
        <v>921.2</v>
      </c>
      <c r="B14820" s="24">
        <v>43617</v>
      </c>
      <c r="C14820">
        <v>6</v>
      </c>
      <c r="D14820" s="13">
        <v>110</v>
      </c>
      <c r="E14820" s="13" t="s">
        <v>84</v>
      </c>
      <c r="F14820" s="17">
        <v>23400</v>
      </c>
      <c r="G14820" t="str">
        <f>_xlfn.XLOOKUP(tbl_GL[[#This Row],[Account_key]],tbl_COA[Account_key],tbl_COA[Class],"Not Found")</f>
        <v>Liabilities and Owners Equity</v>
      </c>
      <c r="H14820" t="str">
        <f>_xlfn.XLOOKUP(tbl_GL[[#This Row],[Account_key]],tbl_COA[Account_key],tbl_COA[SubClass],"Not Found")</f>
        <v>Liabilities</v>
      </c>
      <c r="I14820" t="str">
        <f>_xlfn.XLOOKUP(tbl_GL[[#This Row],[Account_key]],tbl_COA[Account_key],tbl_COA[SubClass2],"Not Found")</f>
        <v>Current Liabilities</v>
      </c>
      <c r="J14820" t="str">
        <f>_xlfn.XLOOKUP(tbl_GL[[#This Row],[Account_key]],tbl_COA[Account_key],tbl_COA[SubAccount],,0)</f>
        <v>Trade Payables</v>
      </c>
      <c r="K14820">
        <f>YEAR(tbl_GL[[#This Row],[Date]])</f>
        <v>2019</v>
      </c>
    </row>
    <row r="14821" spans="1:11" x14ac:dyDescent="0.35">
      <c r="A14821">
        <v>922.1</v>
      </c>
      <c r="B14821" s="24">
        <v>43618</v>
      </c>
      <c r="C14821">
        <v>6</v>
      </c>
      <c r="D14821" s="13">
        <v>230</v>
      </c>
      <c r="E14821" s="13" t="s">
        <v>4</v>
      </c>
      <c r="F14821" s="17">
        <v>-783</v>
      </c>
      <c r="G14821" t="str">
        <f>_xlfn.XLOOKUP(tbl_GL[[#This Row],[Account_key]],tbl_COA[Account_key],tbl_COA[Class],"Not Found")</f>
        <v>Trading account</v>
      </c>
      <c r="H14821" t="str">
        <f>_xlfn.XLOOKUP(tbl_GL[[#This Row],[Account_key]],tbl_COA[Account_key],tbl_COA[SubClass],"Not Found")</f>
        <v>Cost of Sales</v>
      </c>
      <c r="I14821" t="str">
        <f>_xlfn.XLOOKUP(tbl_GL[[#This Row],[Account_key]],tbl_COA[Account_key],tbl_COA[SubClass2],"Not Found")</f>
        <v>Cost of Sales</v>
      </c>
      <c r="J14821" t="str">
        <f>_xlfn.XLOOKUP(tbl_GL[[#This Row],[Account_key]],tbl_COA[Account_key],tbl_COA[SubAccount],,0)</f>
        <v>Cost of Sales</v>
      </c>
      <c r="K14821">
        <f>YEAR(tbl_GL[[#This Row],[Date]])</f>
        <v>2019</v>
      </c>
    </row>
    <row r="14822" spans="1:11" x14ac:dyDescent="0.35">
      <c r="A14822">
        <v>922.2</v>
      </c>
      <c r="B14822" s="24">
        <v>43618</v>
      </c>
      <c r="C14822">
        <v>6</v>
      </c>
      <c r="D14822" s="13">
        <v>60</v>
      </c>
      <c r="E14822" s="13" t="s">
        <v>4</v>
      </c>
      <c r="F14822" s="17">
        <v>-783</v>
      </c>
      <c r="G14822" t="str">
        <f>_xlfn.XLOOKUP(tbl_GL[[#This Row],[Account_key]],tbl_COA[Account_key],tbl_COA[Class],"Not Found")</f>
        <v>Assets</v>
      </c>
      <c r="H14822" t="str">
        <f>_xlfn.XLOOKUP(tbl_GL[[#This Row],[Account_key]],tbl_COA[Account_key],tbl_COA[SubClass],"Not Found")</f>
        <v>Assets</v>
      </c>
      <c r="I14822" t="str">
        <f>_xlfn.XLOOKUP(tbl_GL[[#This Row],[Account_key]],tbl_COA[Account_key],tbl_COA[SubClass2],"Not Found")</f>
        <v>Current Assets</v>
      </c>
      <c r="J14822" t="str">
        <f>_xlfn.XLOOKUP(tbl_GL[[#This Row],[Account_key]],tbl_COA[Account_key],tbl_COA[SubAccount],,0)</f>
        <v>Inventory</v>
      </c>
      <c r="K14822">
        <f>YEAR(tbl_GL[[#This Row],[Date]])</f>
        <v>2019</v>
      </c>
    </row>
    <row r="14823" spans="1:11" x14ac:dyDescent="0.35">
      <c r="A14823">
        <v>923.1</v>
      </c>
      <c r="B14823" s="24">
        <v>43618</v>
      </c>
      <c r="C14823">
        <v>6</v>
      </c>
      <c r="D14823" s="13">
        <v>210</v>
      </c>
      <c r="E14823" s="13" t="s">
        <v>8</v>
      </c>
      <c r="F14823" s="17">
        <v>1603</v>
      </c>
      <c r="G14823" t="str">
        <f>_xlfn.XLOOKUP(tbl_GL[[#This Row],[Account_key]],tbl_COA[Account_key],tbl_COA[Class],"Not Found")</f>
        <v>Trading account</v>
      </c>
      <c r="H14823" t="str">
        <f>_xlfn.XLOOKUP(tbl_GL[[#This Row],[Account_key]],tbl_COA[Account_key],tbl_COA[SubClass],"Not Found")</f>
        <v>Sales</v>
      </c>
      <c r="I14823" t="str">
        <f>_xlfn.XLOOKUP(tbl_GL[[#This Row],[Account_key]],tbl_COA[Account_key],tbl_COA[SubClass2],"Not Found")</f>
        <v>Sales</v>
      </c>
      <c r="J14823" t="str">
        <f>_xlfn.XLOOKUP(tbl_GL[[#This Row],[Account_key]],tbl_COA[Account_key],tbl_COA[SubAccount],,0)</f>
        <v>Sales</v>
      </c>
      <c r="K14823">
        <f>YEAR(tbl_GL[[#This Row],[Date]])</f>
        <v>2019</v>
      </c>
    </row>
    <row r="14824" spans="1:11" x14ac:dyDescent="0.35">
      <c r="A14824">
        <v>923.2</v>
      </c>
      <c r="B14824" s="24">
        <v>43618</v>
      </c>
      <c r="C14824">
        <v>6</v>
      </c>
      <c r="D14824" s="13">
        <v>30</v>
      </c>
      <c r="E14824" s="13" t="s">
        <v>8</v>
      </c>
      <c r="F14824" s="17">
        <v>1603</v>
      </c>
      <c r="G14824" t="str">
        <f>_xlfn.XLOOKUP(tbl_GL[[#This Row],[Account_key]],tbl_COA[Account_key],tbl_COA[Class],"Not Found")</f>
        <v>Assets</v>
      </c>
      <c r="H14824" t="str">
        <f>_xlfn.XLOOKUP(tbl_GL[[#This Row],[Account_key]],tbl_COA[Account_key],tbl_COA[SubClass],"Not Found")</f>
        <v>Assets</v>
      </c>
      <c r="I14824" t="str">
        <f>_xlfn.XLOOKUP(tbl_GL[[#This Row],[Account_key]],tbl_COA[Account_key],tbl_COA[SubClass2],"Not Found")</f>
        <v>Current Assets</v>
      </c>
      <c r="J14824" t="str">
        <f>_xlfn.XLOOKUP(tbl_GL[[#This Row],[Account_key]],tbl_COA[Account_key],tbl_COA[SubAccount],,0)</f>
        <v>Trade Receivables</v>
      </c>
      <c r="K14824">
        <f>YEAR(tbl_GL[[#This Row],[Date]])</f>
        <v>2019</v>
      </c>
    </row>
    <row r="14825" spans="1:11" x14ac:dyDescent="0.35">
      <c r="A14825">
        <v>924.1</v>
      </c>
      <c r="B14825" s="24">
        <v>43620</v>
      </c>
      <c r="C14825">
        <v>6</v>
      </c>
      <c r="D14825" s="13">
        <v>230</v>
      </c>
      <c r="E14825" s="13" t="s">
        <v>4</v>
      </c>
      <c r="F14825" s="17">
        <v>-1135</v>
      </c>
      <c r="G14825" t="str">
        <f>_xlfn.XLOOKUP(tbl_GL[[#This Row],[Account_key]],tbl_COA[Account_key],tbl_COA[Class],"Not Found")</f>
        <v>Trading account</v>
      </c>
      <c r="H14825" t="str">
        <f>_xlfn.XLOOKUP(tbl_GL[[#This Row],[Account_key]],tbl_COA[Account_key],tbl_COA[SubClass],"Not Found")</f>
        <v>Cost of Sales</v>
      </c>
      <c r="I14825" t="str">
        <f>_xlfn.XLOOKUP(tbl_GL[[#This Row],[Account_key]],tbl_COA[Account_key],tbl_COA[SubClass2],"Not Found")</f>
        <v>Cost of Sales</v>
      </c>
      <c r="J14825" t="str">
        <f>_xlfn.XLOOKUP(tbl_GL[[#This Row],[Account_key]],tbl_COA[Account_key],tbl_COA[SubAccount],,0)</f>
        <v>Cost of Sales</v>
      </c>
      <c r="K14825">
        <f>YEAR(tbl_GL[[#This Row],[Date]])</f>
        <v>2019</v>
      </c>
    </row>
    <row r="14826" spans="1:11" x14ac:dyDescent="0.35">
      <c r="A14826">
        <v>924.2</v>
      </c>
      <c r="B14826" s="24">
        <v>43620</v>
      </c>
      <c r="C14826">
        <v>6</v>
      </c>
      <c r="D14826" s="13">
        <v>60</v>
      </c>
      <c r="E14826" s="13" t="s">
        <v>4</v>
      </c>
      <c r="F14826" s="17">
        <v>-1135</v>
      </c>
      <c r="G14826" t="str">
        <f>_xlfn.XLOOKUP(tbl_GL[[#This Row],[Account_key]],tbl_COA[Account_key],tbl_COA[Class],"Not Found")</f>
        <v>Assets</v>
      </c>
      <c r="H14826" t="str">
        <f>_xlfn.XLOOKUP(tbl_GL[[#This Row],[Account_key]],tbl_COA[Account_key],tbl_COA[SubClass],"Not Found")</f>
        <v>Assets</v>
      </c>
      <c r="I14826" t="str">
        <f>_xlfn.XLOOKUP(tbl_GL[[#This Row],[Account_key]],tbl_COA[Account_key],tbl_COA[SubClass2],"Not Found")</f>
        <v>Current Assets</v>
      </c>
      <c r="J14826" t="str">
        <f>_xlfn.XLOOKUP(tbl_GL[[#This Row],[Account_key]],tbl_COA[Account_key],tbl_COA[SubAccount],,0)</f>
        <v>Inventory</v>
      </c>
      <c r="K14826">
        <f>YEAR(tbl_GL[[#This Row],[Date]])</f>
        <v>2019</v>
      </c>
    </row>
    <row r="14827" spans="1:11" x14ac:dyDescent="0.35">
      <c r="A14827">
        <v>925.1</v>
      </c>
      <c r="B14827" s="24">
        <v>43620</v>
      </c>
      <c r="C14827">
        <v>6</v>
      </c>
      <c r="D14827" s="13">
        <v>210</v>
      </c>
      <c r="E14827" s="13" t="s">
        <v>7</v>
      </c>
      <c r="F14827" s="17">
        <v>2657</v>
      </c>
      <c r="G14827" t="str">
        <f>_xlfn.XLOOKUP(tbl_GL[[#This Row],[Account_key]],tbl_COA[Account_key],tbl_COA[Class],"Not Found")</f>
        <v>Trading account</v>
      </c>
      <c r="H14827" t="str">
        <f>_xlfn.XLOOKUP(tbl_GL[[#This Row],[Account_key]],tbl_COA[Account_key],tbl_COA[SubClass],"Not Found")</f>
        <v>Sales</v>
      </c>
      <c r="I14827" t="str">
        <f>_xlfn.XLOOKUP(tbl_GL[[#This Row],[Account_key]],tbl_COA[Account_key],tbl_COA[SubClass2],"Not Found")</f>
        <v>Sales</v>
      </c>
      <c r="J14827" t="str">
        <f>_xlfn.XLOOKUP(tbl_GL[[#This Row],[Account_key]],tbl_COA[Account_key],tbl_COA[SubAccount],,0)</f>
        <v>Sales</v>
      </c>
      <c r="K14827">
        <f>YEAR(tbl_GL[[#This Row],[Date]])</f>
        <v>2019</v>
      </c>
    </row>
    <row r="14828" spans="1:11" x14ac:dyDescent="0.35">
      <c r="A14828">
        <v>925.2</v>
      </c>
      <c r="B14828" s="24">
        <v>43620</v>
      </c>
      <c r="C14828">
        <v>6</v>
      </c>
      <c r="D14828" s="13">
        <v>10</v>
      </c>
      <c r="E14828" s="13" t="s">
        <v>7</v>
      </c>
      <c r="F14828" s="17">
        <v>2657</v>
      </c>
      <c r="G14828" t="str">
        <f>_xlfn.XLOOKUP(tbl_GL[[#This Row],[Account_key]],tbl_COA[Account_key],tbl_COA[Class],"Not Found")</f>
        <v>Assets</v>
      </c>
      <c r="H14828" t="str">
        <f>_xlfn.XLOOKUP(tbl_GL[[#This Row],[Account_key]],tbl_COA[Account_key],tbl_COA[SubClass],"Not Found")</f>
        <v>Assets</v>
      </c>
      <c r="I14828" t="str">
        <f>_xlfn.XLOOKUP(tbl_GL[[#This Row],[Account_key]],tbl_COA[Account_key],tbl_COA[SubClass2],"Not Found")</f>
        <v>Current Assets</v>
      </c>
      <c r="J14828" t="str">
        <f>_xlfn.XLOOKUP(tbl_GL[[#This Row],[Account_key]],tbl_COA[Account_key],tbl_COA[SubAccount],,0)</f>
        <v>Cash at Bank</v>
      </c>
      <c r="K14828">
        <f>YEAR(tbl_GL[[#This Row],[Date]])</f>
        <v>2019</v>
      </c>
    </row>
    <row r="14829" spans="1:11" x14ac:dyDescent="0.35">
      <c r="A14829">
        <v>926.1</v>
      </c>
      <c r="B14829" s="24">
        <v>43620</v>
      </c>
      <c r="C14829">
        <v>6</v>
      </c>
      <c r="D14829" s="13">
        <v>230</v>
      </c>
      <c r="E14829" s="13" t="s">
        <v>4</v>
      </c>
      <c r="F14829" s="17">
        <v>-4544</v>
      </c>
      <c r="G14829" t="str">
        <f>_xlfn.XLOOKUP(tbl_GL[[#This Row],[Account_key]],tbl_COA[Account_key],tbl_COA[Class],"Not Found")</f>
        <v>Trading account</v>
      </c>
      <c r="H14829" t="str">
        <f>_xlfn.XLOOKUP(tbl_GL[[#This Row],[Account_key]],tbl_COA[Account_key],tbl_COA[SubClass],"Not Found")</f>
        <v>Cost of Sales</v>
      </c>
      <c r="I14829" t="str">
        <f>_xlfn.XLOOKUP(tbl_GL[[#This Row],[Account_key]],tbl_COA[Account_key],tbl_COA[SubClass2],"Not Found")</f>
        <v>Cost of Sales</v>
      </c>
      <c r="J14829" t="str">
        <f>_xlfn.XLOOKUP(tbl_GL[[#This Row],[Account_key]],tbl_COA[Account_key],tbl_COA[SubAccount],,0)</f>
        <v>Cost of Sales</v>
      </c>
      <c r="K14829">
        <f>YEAR(tbl_GL[[#This Row],[Date]])</f>
        <v>2019</v>
      </c>
    </row>
    <row r="14830" spans="1:11" x14ac:dyDescent="0.35">
      <c r="A14830">
        <v>926.2</v>
      </c>
      <c r="B14830" s="24">
        <v>43620</v>
      </c>
      <c r="C14830">
        <v>6</v>
      </c>
      <c r="D14830" s="13">
        <v>60</v>
      </c>
      <c r="E14830" s="13" t="s">
        <v>4</v>
      </c>
      <c r="F14830" s="17">
        <v>-4544</v>
      </c>
      <c r="G14830" t="str">
        <f>_xlfn.XLOOKUP(tbl_GL[[#This Row],[Account_key]],tbl_COA[Account_key],tbl_COA[Class],"Not Found")</f>
        <v>Assets</v>
      </c>
      <c r="H14830" t="str">
        <f>_xlfn.XLOOKUP(tbl_GL[[#This Row],[Account_key]],tbl_COA[Account_key],tbl_COA[SubClass],"Not Found")</f>
        <v>Assets</v>
      </c>
      <c r="I14830" t="str">
        <f>_xlfn.XLOOKUP(tbl_GL[[#This Row],[Account_key]],tbl_COA[Account_key],tbl_COA[SubClass2],"Not Found")</f>
        <v>Current Assets</v>
      </c>
      <c r="J14830" t="str">
        <f>_xlfn.XLOOKUP(tbl_GL[[#This Row],[Account_key]],tbl_COA[Account_key],tbl_COA[SubAccount],,0)</f>
        <v>Inventory</v>
      </c>
      <c r="K14830">
        <f>YEAR(tbl_GL[[#This Row],[Date]])</f>
        <v>2019</v>
      </c>
    </row>
    <row r="14831" spans="1:11" x14ac:dyDescent="0.35">
      <c r="A14831">
        <v>927.1</v>
      </c>
      <c r="B14831" s="24">
        <v>43620</v>
      </c>
      <c r="C14831">
        <v>6</v>
      </c>
      <c r="D14831" s="13">
        <v>210</v>
      </c>
      <c r="E14831" s="13" t="s">
        <v>8</v>
      </c>
      <c r="F14831" s="17">
        <v>9305</v>
      </c>
      <c r="G14831" t="str">
        <f>_xlfn.XLOOKUP(tbl_GL[[#This Row],[Account_key]],tbl_COA[Account_key],tbl_COA[Class],"Not Found")</f>
        <v>Trading account</v>
      </c>
      <c r="H14831" t="str">
        <f>_xlfn.XLOOKUP(tbl_GL[[#This Row],[Account_key]],tbl_COA[Account_key],tbl_COA[SubClass],"Not Found")</f>
        <v>Sales</v>
      </c>
      <c r="I14831" t="str">
        <f>_xlfn.XLOOKUP(tbl_GL[[#This Row],[Account_key]],tbl_COA[Account_key],tbl_COA[SubClass2],"Not Found")</f>
        <v>Sales</v>
      </c>
      <c r="J14831" t="str">
        <f>_xlfn.XLOOKUP(tbl_GL[[#This Row],[Account_key]],tbl_COA[Account_key],tbl_COA[SubAccount],,0)</f>
        <v>Sales</v>
      </c>
      <c r="K14831">
        <f>YEAR(tbl_GL[[#This Row],[Date]])</f>
        <v>2019</v>
      </c>
    </row>
    <row r="14832" spans="1:11" x14ac:dyDescent="0.35">
      <c r="A14832">
        <v>927.2</v>
      </c>
      <c r="B14832" s="24">
        <v>43620</v>
      </c>
      <c r="C14832">
        <v>6</v>
      </c>
      <c r="D14832" s="13">
        <v>30</v>
      </c>
      <c r="E14832" s="13" t="s">
        <v>8</v>
      </c>
      <c r="F14832" s="17">
        <v>9305</v>
      </c>
      <c r="G14832" t="str">
        <f>_xlfn.XLOOKUP(tbl_GL[[#This Row],[Account_key]],tbl_COA[Account_key],tbl_COA[Class],"Not Found")</f>
        <v>Assets</v>
      </c>
      <c r="H14832" t="str">
        <f>_xlfn.XLOOKUP(tbl_GL[[#This Row],[Account_key]],tbl_COA[Account_key],tbl_COA[SubClass],"Not Found")</f>
        <v>Assets</v>
      </c>
      <c r="I14832" t="str">
        <f>_xlfn.XLOOKUP(tbl_GL[[#This Row],[Account_key]],tbl_COA[Account_key],tbl_COA[SubClass2],"Not Found")</f>
        <v>Current Assets</v>
      </c>
      <c r="J14832" t="str">
        <f>_xlfn.XLOOKUP(tbl_GL[[#This Row],[Account_key]],tbl_COA[Account_key],tbl_COA[SubAccount],,0)</f>
        <v>Trade Receivables</v>
      </c>
      <c r="K14832">
        <f>YEAR(tbl_GL[[#This Row],[Date]])</f>
        <v>2019</v>
      </c>
    </row>
    <row r="14833" spans="1:11" x14ac:dyDescent="0.35">
      <c r="A14833">
        <v>928.1</v>
      </c>
      <c r="B14833" s="24">
        <v>43620</v>
      </c>
      <c r="C14833">
        <v>6</v>
      </c>
      <c r="D14833" s="13">
        <v>30</v>
      </c>
      <c r="E14833" s="13" t="s">
        <v>80</v>
      </c>
      <c r="F14833" s="17">
        <v>-12827</v>
      </c>
      <c r="G14833" t="str">
        <f>_xlfn.XLOOKUP(tbl_GL[[#This Row],[Account_key]],tbl_COA[Account_key],tbl_COA[Class],"Not Found")</f>
        <v>Assets</v>
      </c>
      <c r="H14833" t="str">
        <f>_xlfn.XLOOKUP(tbl_GL[[#This Row],[Account_key]],tbl_COA[Account_key],tbl_COA[SubClass],"Not Found")</f>
        <v>Assets</v>
      </c>
      <c r="I14833" t="str">
        <f>_xlfn.XLOOKUP(tbl_GL[[#This Row],[Account_key]],tbl_COA[Account_key],tbl_COA[SubClass2],"Not Found")</f>
        <v>Current Assets</v>
      </c>
      <c r="J14833" t="str">
        <f>_xlfn.XLOOKUP(tbl_GL[[#This Row],[Account_key]],tbl_COA[Account_key],tbl_COA[SubAccount],,0)</f>
        <v>Trade Receivables</v>
      </c>
      <c r="K14833">
        <f>YEAR(tbl_GL[[#This Row],[Date]])</f>
        <v>2019</v>
      </c>
    </row>
    <row r="14834" spans="1:11" x14ac:dyDescent="0.35">
      <c r="A14834">
        <v>928.2</v>
      </c>
      <c r="B14834" s="24">
        <v>43620</v>
      </c>
      <c r="C14834">
        <v>6</v>
      </c>
      <c r="D14834" s="13">
        <v>10</v>
      </c>
      <c r="E14834" s="13" t="s">
        <v>80</v>
      </c>
      <c r="F14834" s="17">
        <v>12827</v>
      </c>
      <c r="G14834" t="str">
        <f>_xlfn.XLOOKUP(tbl_GL[[#This Row],[Account_key]],tbl_COA[Account_key],tbl_COA[Class],"Not Found")</f>
        <v>Assets</v>
      </c>
      <c r="H14834" t="str">
        <f>_xlfn.XLOOKUP(tbl_GL[[#This Row],[Account_key]],tbl_COA[Account_key],tbl_COA[SubClass],"Not Found")</f>
        <v>Assets</v>
      </c>
      <c r="I14834" t="str">
        <f>_xlfn.XLOOKUP(tbl_GL[[#This Row],[Account_key]],tbl_COA[Account_key],tbl_COA[SubClass2],"Not Found")</f>
        <v>Current Assets</v>
      </c>
      <c r="J14834" t="str">
        <f>_xlfn.XLOOKUP(tbl_GL[[#This Row],[Account_key]],tbl_COA[Account_key],tbl_COA[SubAccount],,0)</f>
        <v>Cash at Bank</v>
      </c>
      <c r="K14834">
        <f>YEAR(tbl_GL[[#This Row],[Date]])</f>
        <v>2019</v>
      </c>
    </row>
    <row r="14835" spans="1:11" x14ac:dyDescent="0.35">
      <c r="A14835">
        <v>929.1</v>
      </c>
      <c r="B14835" s="24">
        <v>43621</v>
      </c>
      <c r="C14835">
        <v>6</v>
      </c>
      <c r="D14835" s="13">
        <v>10</v>
      </c>
      <c r="E14835" s="13" t="s">
        <v>98</v>
      </c>
      <c r="F14835" s="17">
        <v>-1758</v>
      </c>
      <c r="G14835" t="str">
        <f>_xlfn.XLOOKUP(tbl_GL[[#This Row],[Account_key]],tbl_COA[Account_key],tbl_COA[Class],"Not Found")</f>
        <v>Assets</v>
      </c>
      <c r="H14835" t="str">
        <f>_xlfn.XLOOKUP(tbl_GL[[#This Row],[Account_key]],tbl_COA[Account_key],tbl_COA[SubClass],"Not Found")</f>
        <v>Assets</v>
      </c>
      <c r="I14835" t="str">
        <f>_xlfn.XLOOKUP(tbl_GL[[#This Row],[Account_key]],tbl_COA[Account_key],tbl_COA[SubClass2],"Not Found")</f>
        <v>Current Assets</v>
      </c>
      <c r="J14835" t="str">
        <f>_xlfn.XLOOKUP(tbl_GL[[#This Row],[Account_key]],tbl_COA[Account_key],tbl_COA[SubAccount],,0)</f>
        <v>Cash at Bank</v>
      </c>
      <c r="K14835">
        <f>YEAR(tbl_GL[[#This Row],[Date]])</f>
        <v>2019</v>
      </c>
    </row>
    <row r="14836" spans="1:11" x14ac:dyDescent="0.35">
      <c r="A14836">
        <v>929.2</v>
      </c>
      <c r="B14836" s="24">
        <v>43621</v>
      </c>
      <c r="C14836">
        <v>6</v>
      </c>
      <c r="D14836" s="13">
        <v>120</v>
      </c>
      <c r="E14836" s="13" t="s">
        <v>98</v>
      </c>
      <c r="F14836" s="17">
        <v>-1758</v>
      </c>
      <c r="G14836" t="str">
        <f>_xlfn.XLOOKUP(tbl_GL[[#This Row],[Account_key]],tbl_COA[Account_key],tbl_COA[Class],"Not Found")</f>
        <v>Liabilities and Owners Equity</v>
      </c>
      <c r="H14836" t="str">
        <f>_xlfn.XLOOKUP(tbl_GL[[#This Row],[Account_key]],tbl_COA[Account_key],tbl_COA[SubClass],"Not Found")</f>
        <v>Liabilities</v>
      </c>
      <c r="I14836" t="str">
        <f>_xlfn.XLOOKUP(tbl_GL[[#This Row],[Account_key]],tbl_COA[Account_key],tbl_COA[SubClass2],"Not Found")</f>
        <v>Current Liabilities</v>
      </c>
      <c r="J14836" t="str">
        <f>_xlfn.XLOOKUP(tbl_GL[[#This Row],[Account_key]],tbl_COA[Account_key],tbl_COA[SubAccount],,0)</f>
        <v>Accrued Expenses</v>
      </c>
      <c r="K14836">
        <f>YEAR(tbl_GL[[#This Row],[Date]])</f>
        <v>2019</v>
      </c>
    </row>
    <row r="14837" spans="1:11" x14ac:dyDescent="0.35">
      <c r="A14837">
        <v>930.1</v>
      </c>
      <c r="B14837" s="24">
        <v>43621</v>
      </c>
      <c r="C14837">
        <v>6</v>
      </c>
      <c r="D14837" s="13">
        <v>10</v>
      </c>
      <c r="E14837" s="13" t="s">
        <v>98</v>
      </c>
      <c r="F14837" s="17">
        <v>-2066</v>
      </c>
      <c r="G14837" t="str">
        <f>_xlfn.XLOOKUP(tbl_GL[[#This Row],[Account_key]],tbl_COA[Account_key],tbl_COA[Class],"Not Found")</f>
        <v>Assets</v>
      </c>
      <c r="H14837" t="str">
        <f>_xlfn.XLOOKUP(tbl_GL[[#This Row],[Account_key]],tbl_COA[Account_key],tbl_COA[SubClass],"Not Found")</f>
        <v>Assets</v>
      </c>
      <c r="I14837" t="str">
        <f>_xlfn.XLOOKUP(tbl_GL[[#This Row],[Account_key]],tbl_COA[Account_key],tbl_COA[SubClass2],"Not Found")</f>
        <v>Current Assets</v>
      </c>
      <c r="J14837" t="str">
        <f>_xlfn.XLOOKUP(tbl_GL[[#This Row],[Account_key]],tbl_COA[Account_key],tbl_COA[SubAccount],,0)</f>
        <v>Cash at Bank</v>
      </c>
      <c r="K14837">
        <f>YEAR(tbl_GL[[#This Row],[Date]])</f>
        <v>2019</v>
      </c>
    </row>
    <row r="14838" spans="1:11" x14ac:dyDescent="0.35">
      <c r="A14838">
        <v>930.2</v>
      </c>
      <c r="B14838" s="24">
        <v>43621</v>
      </c>
      <c r="C14838">
        <v>6</v>
      </c>
      <c r="D14838" s="13">
        <v>120</v>
      </c>
      <c r="E14838" s="13" t="s">
        <v>98</v>
      </c>
      <c r="F14838" s="17">
        <v>-2066</v>
      </c>
      <c r="G14838" t="str">
        <f>_xlfn.XLOOKUP(tbl_GL[[#This Row],[Account_key]],tbl_COA[Account_key],tbl_COA[Class],"Not Found")</f>
        <v>Liabilities and Owners Equity</v>
      </c>
      <c r="H14838" t="str">
        <f>_xlfn.XLOOKUP(tbl_GL[[#This Row],[Account_key]],tbl_COA[Account_key],tbl_COA[SubClass],"Not Found")</f>
        <v>Liabilities</v>
      </c>
      <c r="I14838" t="str">
        <f>_xlfn.XLOOKUP(tbl_GL[[#This Row],[Account_key]],tbl_COA[Account_key],tbl_COA[SubClass2],"Not Found")</f>
        <v>Current Liabilities</v>
      </c>
      <c r="J14838" t="str">
        <f>_xlfn.XLOOKUP(tbl_GL[[#This Row],[Account_key]],tbl_COA[Account_key],tbl_COA[SubAccount],,0)</f>
        <v>Accrued Expenses</v>
      </c>
      <c r="K14838">
        <f>YEAR(tbl_GL[[#This Row],[Date]])</f>
        <v>2019</v>
      </c>
    </row>
    <row r="14839" spans="1:11" x14ac:dyDescent="0.35">
      <c r="A14839">
        <v>931.1</v>
      </c>
      <c r="B14839" s="24">
        <v>43621</v>
      </c>
      <c r="C14839">
        <v>6</v>
      </c>
      <c r="D14839" s="13">
        <v>300</v>
      </c>
      <c r="E14839" s="13" t="s">
        <v>97</v>
      </c>
      <c r="F14839" s="17">
        <v>-2404</v>
      </c>
      <c r="G14839" t="str">
        <f>_xlfn.XLOOKUP(tbl_GL[[#This Row],[Account_key]],tbl_COA[Account_key],tbl_COA[Class],"Not Found")</f>
        <v>Operating account</v>
      </c>
      <c r="H14839" t="str">
        <f>_xlfn.XLOOKUP(tbl_GL[[#This Row],[Account_key]],tbl_COA[Account_key],tbl_COA[SubClass],"Not Found")</f>
        <v>Operating Expenses</v>
      </c>
      <c r="I14839" t="str">
        <f>_xlfn.XLOOKUP(tbl_GL[[#This Row],[Account_key]],tbl_COA[Account_key],tbl_COA[SubClass2],"Not Found")</f>
        <v>Administration</v>
      </c>
      <c r="J14839" t="str">
        <f>_xlfn.XLOOKUP(tbl_GL[[#This Row],[Account_key]],tbl_COA[Account_key],tbl_COA[SubAccount],,0)</f>
        <v>Entertainment</v>
      </c>
      <c r="K14839">
        <f>YEAR(tbl_GL[[#This Row],[Date]])</f>
        <v>2019</v>
      </c>
    </row>
    <row r="14840" spans="1:11" x14ac:dyDescent="0.35">
      <c r="A14840">
        <v>931.2</v>
      </c>
      <c r="B14840" s="24">
        <v>43621</v>
      </c>
      <c r="C14840">
        <v>6</v>
      </c>
      <c r="D14840" s="13">
        <v>120</v>
      </c>
      <c r="E14840" s="13" t="s">
        <v>97</v>
      </c>
      <c r="F14840" s="17">
        <v>2404</v>
      </c>
      <c r="G14840" t="str">
        <f>_xlfn.XLOOKUP(tbl_GL[[#This Row],[Account_key]],tbl_COA[Account_key],tbl_COA[Class],"Not Found")</f>
        <v>Liabilities and Owners Equity</v>
      </c>
      <c r="H14840" t="str">
        <f>_xlfn.XLOOKUP(tbl_GL[[#This Row],[Account_key]],tbl_COA[Account_key],tbl_COA[SubClass],"Not Found")</f>
        <v>Liabilities</v>
      </c>
      <c r="I14840" t="str">
        <f>_xlfn.XLOOKUP(tbl_GL[[#This Row],[Account_key]],tbl_COA[Account_key],tbl_COA[SubClass2],"Not Found")</f>
        <v>Current Liabilities</v>
      </c>
      <c r="J14840" t="str">
        <f>_xlfn.XLOOKUP(tbl_GL[[#This Row],[Account_key]],tbl_COA[Account_key],tbl_COA[SubAccount],,0)</f>
        <v>Accrued Expenses</v>
      </c>
      <c r="K14840">
        <f>YEAR(tbl_GL[[#This Row],[Date]])</f>
        <v>2019</v>
      </c>
    </row>
    <row r="14841" spans="1:11" x14ac:dyDescent="0.35">
      <c r="A14841">
        <v>932.1</v>
      </c>
      <c r="B14841" s="24">
        <v>43621</v>
      </c>
      <c r="C14841">
        <v>6</v>
      </c>
      <c r="D14841" s="13">
        <v>10</v>
      </c>
      <c r="E14841" s="13" t="s">
        <v>84</v>
      </c>
      <c r="F14841" s="17">
        <v>-23400</v>
      </c>
      <c r="G14841" t="str">
        <f>_xlfn.XLOOKUP(tbl_GL[[#This Row],[Account_key]],tbl_COA[Account_key],tbl_COA[Class],"Not Found")</f>
        <v>Assets</v>
      </c>
      <c r="H14841" t="str">
        <f>_xlfn.XLOOKUP(tbl_GL[[#This Row],[Account_key]],tbl_COA[Account_key],tbl_COA[SubClass],"Not Found")</f>
        <v>Assets</v>
      </c>
      <c r="I14841" t="str">
        <f>_xlfn.XLOOKUP(tbl_GL[[#This Row],[Account_key]],tbl_COA[Account_key],tbl_COA[SubClass2],"Not Found")</f>
        <v>Current Assets</v>
      </c>
      <c r="J14841" t="str">
        <f>_xlfn.XLOOKUP(tbl_GL[[#This Row],[Account_key]],tbl_COA[Account_key],tbl_COA[SubAccount],,0)</f>
        <v>Cash at Bank</v>
      </c>
      <c r="K14841">
        <f>YEAR(tbl_GL[[#This Row],[Date]])</f>
        <v>2019</v>
      </c>
    </row>
    <row r="14842" spans="1:11" x14ac:dyDescent="0.35">
      <c r="A14842">
        <v>932.2</v>
      </c>
      <c r="B14842" s="24">
        <v>43621</v>
      </c>
      <c r="C14842">
        <v>6</v>
      </c>
      <c r="D14842" s="13">
        <v>110</v>
      </c>
      <c r="E14842" s="13" t="s">
        <v>84</v>
      </c>
      <c r="F14842" s="17">
        <v>-23400</v>
      </c>
      <c r="G14842" t="str">
        <f>_xlfn.XLOOKUP(tbl_GL[[#This Row],[Account_key]],tbl_COA[Account_key],tbl_COA[Class],"Not Found")</f>
        <v>Liabilities and Owners Equity</v>
      </c>
      <c r="H14842" t="str">
        <f>_xlfn.XLOOKUP(tbl_GL[[#This Row],[Account_key]],tbl_COA[Account_key],tbl_COA[SubClass],"Not Found")</f>
        <v>Liabilities</v>
      </c>
      <c r="I14842" t="str">
        <f>_xlfn.XLOOKUP(tbl_GL[[#This Row],[Account_key]],tbl_COA[Account_key],tbl_COA[SubClass2],"Not Found")</f>
        <v>Current Liabilities</v>
      </c>
      <c r="J14842" t="str">
        <f>_xlfn.XLOOKUP(tbl_GL[[#This Row],[Account_key]],tbl_COA[Account_key],tbl_COA[SubAccount],,0)</f>
        <v>Trade Payables</v>
      </c>
      <c r="K14842">
        <f>YEAR(tbl_GL[[#This Row],[Date]])</f>
        <v>2019</v>
      </c>
    </row>
    <row r="14843" spans="1:11" x14ac:dyDescent="0.35">
      <c r="A14843">
        <v>933.1</v>
      </c>
      <c r="B14843" s="24">
        <v>43624</v>
      </c>
      <c r="C14843">
        <v>6</v>
      </c>
      <c r="D14843" s="13">
        <v>260</v>
      </c>
      <c r="E14843" s="13" t="s">
        <v>97</v>
      </c>
      <c r="F14843" s="17">
        <v>-2381</v>
      </c>
      <c r="G14843" t="str">
        <f>_xlfn.XLOOKUP(tbl_GL[[#This Row],[Account_key]],tbl_COA[Account_key],tbl_COA[Class],"Not Found")</f>
        <v>Operating account</v>
      </c>
      <c r="H14843" t="str">
        <f>_xlfn.XLOOKUP(tbl_GL[[#This Row],[Account_key]],tbl_COA[Account_key],tbl_COA[SubClass],"Not Found")</f>
        <v>Operating Expenses</v>
      </c>
      <c r="I14843" t="str">
        <f>_xlfn.XLOOKUP(tbl_GL[[#This Row],[Account_key]],tbl_COA[Account_key],tbl_COA[SubClass2],"Not Found")</f>
        <v>Marketing</v>
      </c>
      <c r="J14843" t="str">
        <f>_xlfn.XLOOKUP(tbl_GL[[#This Row],[Account_key]],tbl_COA[Account_key],tbl_COA[SubAccount],,0)</f>
        <v>Commissions</v>
      </c>
      <c r="K14843">
        <f>YEAR(tbl_GL[[#This Row],[Date]])</f>
        <v>2019</v>
      </c>
    </row>
    <row r="14844" spans="1:11" x14ac:dyDescent="0.35">
      <c r="A14844">
        <v>933.2</v>
      </c>
      <c r="B14844" s="24">
        <v>43624</v>
      </c>
      <c r="C14844">
        <v>6</v>
      </c>
      <c r="D14844" s="13">
        <v>120</v>
      </c>
      <c r="E14844" s="13" t="s">
        <v>97</v>
      </c>
      <c r="F14844" s="17">
        <v>2381</v>
      </c>
      <c r="G14844" t="str">
        <f>_xlfn.XLOOKUP(tbl_GL[[#This Row],[Account_key]],tbl_COA[Account_key],tbl_COA[Class],"Not Found")</f>
        <v>Liabilities and Owners Equity</v>
      </c>
      <c r="H14844" t="str">
        <f>_xlfn.XLOOKUP(tbl_GL[[#This Row],[Account_key]],tbl_COA[Account_key],tbl_COA[SubClass],"Not Found")</f>
        <v>Liabilities</v>
      </c>
      <c r="I14844" t="str">
        <f>_xlfn.XLOOKUP(tbl_GL[[#This Row],[Account_key]],tbl_COA[Account_key],tbl_COA[SubClass2],"Not Found")</f>
        <v>Current Liabilities</v>
      </c>
      <c r="J14844" t="str">
        <f>_xlfn.XLOOKUP(tbl_GL[[#This Row],[Account_key]],tbl_COA[Account_key],tbl_COA[SubAccount],,0)</f>
        <v>Accrued Expenses</v>
      </c>
      <c r="K14844">
        <f>YEAR(tbl_GL[[#This Row],[Date]])</f>
        <v>2019</v>
      </c>
    </row>
    <row r="14845" spans="1:11" x14ac:dyDescent="0.35">
      <c r="A14845">
        <v>934.1</v>
      </c>
      <c r="B14845" s="24">
        <v>43626</v>
      </c>
      <c r="C14845">
        <v>6</v>
      </c>
      <c r="D14845" s="13">
        <v>290</v>
      </c>
      <c r="E14845" s="13" t="s">
        <v>99</v>
      </c>
      <c r="F14845" s="17">
        <v>-223</v>
      </c>
      <c r="G14845" t="str">
        <f>_xlfn.XLOOKUP(tbl_GL[[#This Row],[Account_key]],tbl_COA[Account_key],tbl_COA[Class],"Not Found")</f>
        <v>Operating account</v>
      </c>
      <c r="H14845" t="str">
        <f>_xlfn.XLOOKUP(tbl_GL[[#This Row],[Account_key]],tbl_COA[Account_key],tbl_COA[SubClass],"Not Found")</f>
        <v>Operating Expenses</v>
      </c>
      <c r="I14845" t="str">
        <f>_xlfn.XLOOKUP(tbl_GL[[#This Row],[Account_key]],tbl_COA[Account_key],tbl_COA[SubClass2],"Not Found")</f>
        <v>Administration</v>
      </c>
      <c r="J14845" t="str">
        <f>_xlfn.XLOOKUP(tbl_GL[[#This Row],[Account_key]],tbl_COA[Account_key],tbl_COA[SubAccount],,0)</f>
        <v>Travel</v>
      </c>
      <c r="K14845">
        <f>YEAR(tbl_GL[[#This Row],[Date]])</f>
        <v>2019</v>
      </c>
    </row>
    <row r="14846" spans="1:11" x14ac:dyDescent="0.35">
      <c r="A14846">
        <v>934.2</v>
      </c>
      <c r="B14846" s="24">
        <v>43626</v>
      </c>
      <c r="C14846">
        <v>6</v>
      </c>
      <c r="D14846" s="13">
        <v>20</v>
      </c>
      <c r="E14846" s="13" t="s">
        <v>99</v>
      </c>
      <c r="F14846" s="17">
        <v>-223</v>
      </c>
      <c r="G14846" t="str">
        <f>_xlfn.XLOOKUP(tbl_GL[[#This Row],[Account_key]],tbl_COA[Account_key],tbl_COA[Class],"Not Found")</f>
        <v>Assets</v>
      </c>
      <c r="H14846" t="str">
        <f>_xlfn.XLOOKUP(tbl_GL[[#This Row],[Account_key]],tbl_COA[Account_key],tbl_COA[SubClass],"Not Found")</f>
        <v>Assets</v>
      </c>
      <c r="I14846" t="str">
        <f>_xlfn.XLOOKUP(tbl_GL[[#This Row],[Account_key]],tbl_COA[Account_key],tbl_COA[SubClass2],"Not Found")</f>
        <v>Current Assets</v>
      </c>
      <c r="J14846" t="str">
        <f>_xlfn.XLOOKUP(tbl_GL[[#This Row],[Account_key]],tbl_COA[Account_key],tbl_COA[SubAccount],,0)</f>
        <v>Cash in hand</v>
      </c>
      <c r="K14846">
        <f>YEAR(tbl_GL[[#This Row],[Date]])</f>
        <v>2019</v>
      </c>
    </row>
    <row r="14847" spans="1:11" x14ac:dyDescent="0.35">
      <c r="A14847">
        <v>935.1</v>
      </c>
      <c r="B14847" s="24">
        <v>43626</v>
      </c>
      <c r="C14847">
        <v>6</v>
      </c>
      <c r="D14847" s="13">
        <v>260</v>
      </c>
      <c r="E14847" s="13" t="s">
        <v>83</v>
      </c>
      <c r="F14847" s="17">
        <v>314</v>
      </c>
      <c r="G14847" t="str">
        <f>_xlfn.XLOOKUP(tbl_GL[[#This Row],[Account_key]],tbl_COA[Account_key],tbl_COA[Class],"Not Found")</f>
        <v>Operating account</v>
      </c>
      <c r="H14847" t="str">
        <f>_xlfn.XLOOKUP(tbl_GL[[#This Row],[Account_key]],tbl_COA[Account_key],tbl_COA[SubClass],"Not Found")</f>
        <v>Operating Expenses</v>
      </c>
      <c r="I14847" t="str">
        <f>_xlfn.XLOOKUP(tbl_GL[[#This Row],[Account_key]],tbl_COA[Account_key],tbl_COA[SubClass2],"Not Found")</f>
        <v>Marketing</v>
      </c>
      <c r="J14847" t="str">
        <f>_xlfn.XLOOKUP(tbl_GL[[#This Row],[Account_key]],tbl_COA[Account_key],tbl_COA[SubAccount],,0)</f>
        <v>Commissions</v>
      </c>
      <c r="K14847">
        <f>YEAR(tbl_GL[[#This Row],[Date]])</f>
        <v>2019</v>
      </c>
    </row>
    <row r="14848" spans="1:11" x14ac:dyDescent="0.35">
      <c r="A14848">
        <v>935.2</v>
      </c>
      <c r="B14848" s="24">
        <v>43626</v>
      </c>
      <c r="C14848">
        <v>6</v>
      </c>
      <c r="D14848" s="13">
        <v>20</v>
      </c>
      <c r="E14848" s="13" t="s">
        <v>83</v>
      </c>
      <c r="F14848" s="17">
        <v>314</v>
      </c>
      <c r="G14848" t="str">
        <f>_xlfn.XLOOKUP(tbl_GL[[#This Row],[Account_key]],tbl_COA[Account_key],tbl_COA[Class],"Not Found")</f>
        <v>Assets</v>
      </c>
      <c r="H14848" t="str">
        <f>_xlfn.XLOOKUP(tbl_GL[[#This Row],[Account_key]],tbl_COA[Account_key],tbl_COA[SubClass],"Not Found")</f>
        <v>Assets</v>
      </c>
      <c r="I14848" t="str">
        <f>_xlfn.XLOOKUP(tbl_GL[[#This Row],[Account_key]],tbl_COA[Account_key],tbl_COA[SubClass2],"Not Found")</f>
        <v>Current Assets</v>
      </c>
      <c r="J14848" t="str">
        <f>_xlfn.XLOOKUP(tbl_GL[[#This Row],[Account_key]],tbl_COA[Account_key],tbl_COA[SubAccount],,0)</f>
        <v>Cash in hand</v>
      </c>
      <c r="K14848">
        <f>YEAR(tbl_GL[[#This Row],[Date]])</f>
        <v>2019</v>
      </c>
    </row>
    <row r="14849" spans="1:11" x14ac:dyDescent="0.35">
      <c r="A14849">
        <v>936.1</v>
      </c>
      <c r="B14849" s="24">
        <v>43627</v>
      </c>
      <c r="C14849">
        <v>6</v>
      </c>
      <c r="D14849" s="13">
        <v>300</v>
      </c>
      <c r="E14849" s="13" t="s">
        <v>97</v>
      </c>
      <c r="F14849" s="17">
        <v>-2578</v>
      </c>
      <c r="G14849" t="str">
        <f>_xlfn.XLOOKUP(tbl_GL[[#This Row],[Account_key]],tbl_COA[Account_key],tbl_COA[Class],"Not Found")</f>
        <v>Operating account</v>
      </c>
      <c r="H14849" t="str">
        <f>_xlfn.XLOOKUP(tbl_GL[[#This Row],[Account_key]],tbl_COA[Account_key],tbl_COA[SubClass],"Not Found")</f>
        <v>Operating Expenses</v>
      </c>
      <c r="I14849" t="str">
        <f>_xlfn.XLOOKUP(tbl_GL[[#This Row],[Account_key]],tbl_COA[Account_key],tbl_COA[SubClass2],"Not Found")</f>
        <v>Administration</v>
      </c>
      <c r="J14849" t="str">
        <f>_xlfn.XLOOKUP(tbl_GL[[#This Row],[Account_key]],tbl_COA[Account_key],tbl_COA[SubAccount],,0)</f>
        <v>Entertainment</v>
      </c>
      <c r="K14849">
        <f>YEAR(tbl_GL[[#This Row],[Date]])</f>
        <v>2019</v>
      </c>
    </row>
    <row r="14850" spans="1:11" x14ac:dyDescent="0.35">
      <c r="A14850">
        <v>936.2</v>
      </c>
      <c r="B14850" s="24">
        <v>43627</v>
      </c>
      <c r="C14850">
        <v>6</v>
      </c>
      <c r="D14850" s="13">
        <v>120</v>
      </c>
      <c r="E14850" s="13" t="s">
        <v>97</v>
      </c>
      <c r="F14850" s="17">
        <v>2578</v>
      </c>
      <c r="G14850" t="str">
        <f>_xlfn.XLOOKUP(tbl_GL[[#This Row],[Account_key]],tbl_COA[Account_key],tbl_COA[Class],"Not Found")</f>
        <v>Liabilities and Owners Equity</v>
      </c>
      <c r="H14850" t="str">
        <f>_xlfn.XLOOKUP(tbl_GL[[#This Row],[Account_key]],tbl_COA[Account_key],tbl_COA[SubClass],"Not Found")</f>
        <v>Liabilities</v>
      </c>
      <c r="I14850" t="str">
        <f>_xlfn.XLOOKUP(tbl_GL[[#This Row],[Account_key]],tbl_COA[Account_key],tbl_COA[SubClass2],"Not Found")</f>
        <v>Current Liabilities</v>
      </c>
      <c r="J14850" t="str">
        <f>_xlfn.XLOOKUP(tbl_GL[[#This Row],[Account_key]],tbl_COA[Account_key],tbl_COA[SubAccount],,0)</f>
        <v>Accrued Expenses</v>
      </c>
      <c r="K14850">
        <f>YEAR(tbl_GL[[#This Row],[Date]])</f>
        <v>2019</v>
      </c>
    </row>
    <row r="14851" spans="1:11" x14ac:dyDescent="0.35">
      <c r="A14851">
        <v>937.1</v>
      </c>
      <c r="B14851" s="24">
        <v>43630</v>
      </c>
      <c r="C14851">
        <v>6</v>
      </c>
      <c r="D14851" s="13">
        <v>230</v>
      </c>
      <c r="E14851" s="13" t="s">
        <v>4</v>
      </c>
      <c r="F14851" s="17">
        <v>-1314</v>
      </c>
      <c r="G14851" t="str">
        <f>_xlfn.XLOOKUP(tbl_GL[[#This Row],[Account_key]],tbl_COA[Account_key],tbl_COA[Class],"Not Found")</f>
        <v>Trading account</v>
      </c>
      <c r="H14851" t="str">
        <f>_xlfn.XLOOKUP(tbl_GL[[#This Row],[Account_key]],tbl_COA[Account_key],tbl_COA[SubClass],"Not Found")</f>
        <v>Cost of Sales</v>
      </c>
      <c r="I14851" t="str">
        <f>_xlfn.XLOOKUP(tbl_GL[[#This Row],[Account_key]],tbl_COA[Account_key],tbl_COA[SubClass2],"Not Found")</f>
        <v>Cost of Sales</v>
      </c>
      <c r="J14851" t="str">
        <f>_xlfn.XLOOKUP(tbl_GL[[#This Row],[Account_key]],tbl_COA[Account_key],tbl_COA[SubAccount],,0)</f>
        <v>Cost of Sales</v>
      </c>
      <c r="K14851">
        <f>YEAR(tbl_GL[[#This Row],[Date]])</f>
        <v>2019</v>
      </c>
    </row>
    <row r="14852" spans="1:11" x14ac:dyDescent="0.35">
      <c r="A14852">
        <v>937.2</v>
      </c>
      <c r="B14852" s="24">
        <v>43630</v>
      </c>
      <c r="C14852">
        <v>6</v>
      </c>
      <c r="D14852" s="13">
        <v>60</v>
      </c>
      <c r="E14852" s="13" t="s">
        <v>4</v>
      </c>
      <c r="F14852" s="17">
        <v>-1314</v>
      </c>
      <c r="G14852" t="str">
        <f>_xlfn.XLOOKUP(tbl_GL[[#This Row],[Account_key]],tbl_COA[Account_key],tbl_COA[Class],"Not Found")</f>
        <v>Assets</v>
      </c>
      <c r="H14852" t="str">
        <f>_xlfn.XLOOKUP(tbl_GL[[#This Row],[Account_key]],tbl_COA[Account_key],tbl_COA[SubClass],"Not Found")</f>
        <v>Assets</v>
      </c>
      <c r="I14852" t="str">
        <f>_xlfn.XLOOKUP(tbl_GL[[#This Row],[Account_key]],tbl_COA[Account_key],tbl_COA[SubClass2],"Not Found")</f>
        <v>Current Assets</v>
      </c>
      <c r="J14852" t="str">
        <f>_xlfn.XLOOKUP(tbl_GL[[#This Row],[Account_key]],tbl_COA[Account_key],tbl_COA[SubAccount],,0)</f>
        <v>Inventory</v>
      </c>
      <c r="K14852">
        <f>YEAR(tbl_GL[[#This Row],[Date]])</f>
        <v>2019</v>
      </c>
    </row>
    <row r="14853" spans="1:11" x14ac:dyDescent="0.35">
      <c r="A14853">
        <v>938.1</v>
      </c>
      <c r="B14853" s="24">
        <v>43630</v>
      </c>
      <c r="C14853">
        <v>6</v>
      </c>
      <c r="D14853" s="13">
        <v>10</v>
      </c>
      <c r="E14853" s="13" t="s">
        <v>98</v>
      </c>
      <c r="F14853" s="17">
        <v>-1902</v>
      </c>
      <c r="G14853" t="str">
        <f>_xlfn.XLOOKUP(tbl_GL[[#This Row],[Account_key]],tbl_COA[Account_key],tbl_COA[Class],"Not Found")</f>
        <v>Assets</v>
      </c>
      <c r="H14853" t="str">
        <f>_xlfn.XLOOKUP(tbl_GL[[#This Row],[Account_key]],tbl_COA[Account_key],tbl_COA[SubClass],"Not Found")</f>
        <v>Assets</v>
      </c>
      <c r="I14853" t="str">
        <f>_xlfn.XLOOKUP(tbl_GL[[#This Row],[Account_key]],tbl_COA[Account_key],tbl_COA[SubClass2],"Not Found")</f>
        <v>Current Assets</v>
      </c>
      <c r="J14853" t="str">
        <f>_xlfn.XLOOKUP(tbl_GL[[#This Row],[Account_key]],tbl_COA[Account_key],tbl_COA[SubAccount],,0)</f>
        <v>Cash at Bank</v>
      </c>
      <c r="K14853">
        <f>YEAR(tbl_GL[[#This Row],[Date]])</f>
        <v>2019</v>
      </c>
    </row>
    <row r="14854" spans="1:11" x14ac:dyDescent="0.35">
      <c r="A14854">
        <v>938.2</v>
      </c>
      <c r="B14854" s="24">
        <v>43630</v>
      </c>
      <c r="C14854">
        <v>6</v>
      </c>
      <c r="D14854" s="13">
        <v>120</v>
      </c>
      <c r="E14854" s="13" t="s">
        <v>98</v>
      </c>
      <c r="F14854" s="17">
        <v>-1902</v>
      </c>
      <c r="G14854" t="str">
        <f>_xlfn.XLOOKUP(tbl_GL[[#This Row],[Account_key]],tbl_COA[Account_key],tbl_COA[Class],"Not Found")</f>
        <v>Liabilities and Owners Equity</v>
      </c>
      <c r="H14854" t="str">
        <f>_xlfn.XLOOKUP(tbl_GL[[#This Row],[Account_key]],tbl_COA[Account_key],tbl_COA[SubClass],"Not Found")</f>
        <v>Liabilities</v>
      </c>
      <c r="I14854" t="str">
        <f>_xlfn.XLOOKUP(tbl_GL[[#This Row],[Account_key]],tbl_COA[Account_key],tbl_COA[SubClass2],"Not Found")</f>
        <v>Current Liabilities</v>
      </c>
      <c r="J14854" t="str">
        <f>_xlfn.XLOOKUP(tbl_GL[[#This Row],[Account_key]],tbl_COA[Account_key],tbl_COA[SubAccount],,0)</f>
        <v>Accrued Expenses</v>
      </c>
      <c r="K14854">
        <f>YEAR(tbl_GL[[#This Row],[Date]])</f>
        <v>2019</v>
      </c>
    </row>
    <row r="14855" spans="1:11" x14ac:dyDescent="0.35">
      <c r="A14855">
        <v>939.1</v>
      </c>
      <c r="B14855" s="24">
        <v>43630</v>
      </c>
      <c r="C14855">
        <v>6</v>
      </c>
      <c r="D14855" s="13">
        <v>260</v>
      </c>
      <c r="E14855" s="13" t="s">
        <v>97</v>
      </c>
      <c r="F14855" s="17">
        <v>-2400</v>
      </c>
      <c r="G14855" t="str">
        <f>_xlfn.XLOOKUP(tbl_GL[[#This Row],[Account_key]],tbl_COA[Account_key],tbl_COA[Class],"Not Found")</f>
        <v>Operating account</v>
      </c>
      <c r="H14855" t="str">
        <f>_xlfn.XLOOKUP(tbl_GL[[#This Row],[Account_key]],tbl_COA[Account_key],tbl_COA[SubClass],"Not Found")</f>
        <v>Operating Expenses</v>
      </c>
      <c r="I14855" t="str">
        <f>_xlfn.XLOOKUP(tbl_GL[[#This Row],[Account_key]],tbl_COA[Account_key],tbl_COA[SubClass2],"Not Found")</f>
        <v>Marketing</v>
      </c>
      <c r="J14855" t="str">
        <f>_xlfn.XLOOKUP(tbl_GL[[#This Row],[Account_key]],tbl_COA[Account_key],tbl_COA[SubAccount],,0)</f>
        <v>Commissions</v>
      </c>
      <c r="K14855">
        <f>YEAR(tbl_GL[[#This Row],[Date]])</f>
        <v>2019</v>
      </c>
    </row>
    <row r="14856" spans="1:11" x14ac:dyDescent="0.35">
      <c r="A14856">
        <v>939.2</v>
      </c>
      <c r="B14856" s="24">
        <v>43630</v>
      </c>
      <c r="C14856">
        <v>6</v>
      </c>
      <c r="D14856" s="13">
        <v>120</v>
      </c>
      <c r="E14856" s="13" t="s">
        <v>97</v>
      </c>
      <c r="F14856" s="17">
        <v>2400</v>
      </c>
      <c r="G14856" t="str">
        <f>_xlfn.XLOOKUP(tbl_GL[[#This Row],[Account_key]],tbl_COA[Account_key],tbl_COA[Class],"Not Found")</f>
        <v>Liabilities and Owners Equity</v>
      </c>
      <c r="H14856" t="str">
        <f>_xlfn.XLOOKUP(tbl_GL[[#This Row],[Account_key]],tbl_COA[Account_key],tbl_COA[SubClass],"Not Found")</f>
        <v>Liabilities</v>
      </c>
      <c r="I14856" t="str">
        <f>_xlfn.XLOOKUP(tbl_GL[[#This Row],[Account_key]],tbl_COA[Account_key],tbl_COA[SubClass2],"Not Found")</f>
        <v>Current Liabilities</v>
      </c>
      <c r="J14856" t="str">
        <f>_xlfn.XLOOKUP(tbl_GL[[#This Row],[Account_key]],tbl_COA[Account_key],tbl_COA[SubAccount],,0)</f>
        <v>Accrued Expenses</v>
      </c>
      <c r="K14856">
        <f>YEAR(tbl_GL[[#This Row],[Date]])</f>
        <v>2019</v>
      </c>
    </row>
    <row r="14857" spans="1:11" x14ac:dyDescent="0.35">
      <c r="A14857">
        <v>940.1</v>
      </c>
      <c r="B14857" s="24">
        <v>43630</v>
      </c>
      <c r="C14857">
        <v>6</v>
      </c>
      <c r="D14857" s="13">
        <v>210</v>
      </c>
      <c r="E14857" s="13" t="s">
        <v>7</v>
      </c>
      <c r="F14857" s="17">
        <v>3074</v>
      </c>
      <c r="G14857" t="str">
        <f>_xlfn.XLOOKUP(tbl_GL[[#This Row],[Account_key]],tbl_COA[Account_key],tbl_COA[Class],"Not Found")</f>
        <v>Trading account</v>
      </c>
      <c r="H14857" t="str">
        <f>_xlfn.XLOOKUP(tbl_GL[[#This Row],[Account_key]],tbl_COA[Account_key],tbl_COA[SubClass],"Not Found")</f>
        <v>Sales</v>
      </c>
      <c r="I14857" t="str">
        <f>_xlfn.XLOOKUP(tbl_GL[[#This Row],[Account_key]],tbl_COA[Account_key],tbl_COA[SubClass2],"Not Found")</f>
        <v>Sales</v>
      </c>
      <c r="J14857" t="str">
        <f>_xlfn.XLOOKUP(tbl_GL[[#This Row],[Account_key]],tbl_COA[Account_key],tbl_COA[SubAccount],,0)</f>
        <v>Sales</v>
      </c>
      <c r="K14857">
        <f>YEAR(tbl_GL[[#This Row],[Date]])</f>
        <v>2019</v>
      </c>
    </row>
    <row r="14858" spans="1:11" x14ac:dyDescent="0.35">
      <c r="A14858">
        <v>940.2</v>
      </c>
      <c r="B14858" s="24">
        <v>43630</v>
      </c>
      <c r="C14858">
        <v>6</v>
      </c>
      <c r="D14858" s="13">
        <v>10</v>
      </c>
      <c r="E14858" s="13" t="s">
        <v>7</v>
      </c>
      <c r="F14858" s="17">
        <v>3074</v>
      </c>
      <c r="G14858" t="str">
        <f>_xlfn.XLOOKUP(tbl_GL[[#This Row],[Account_key]],tbl_COA[Account_key],tbl_COA[Class],"Not Found")</f>
        <v>Assets</v>
      </c>
      <c r="H14858" t="str">
        <f>_xlfn.XLOOKUP(tbl_GL[[#This Row],[Account_key]],tbl_COA[Account_key],tbl_COA[SubClass],"Not Found")</f>
        <v>Assets</v>
      </c>
      <c r="I14858" t="str">
        <f>_xlfn.XLOOKUP(tbl_GL[[#This Row],[Account_key]],tbl_COA[Account_key],tbl_COA[SubClass2],"Not Found")</f>
        <v>Current Assets</v>
      </c>
      <c r="J14858" t="str">
        <f>_xlfn.XLOOKUP(tbl_GL[[#This Row],[Account_key]],tbl_COA[Account_key],tbl_COA[SubAccount],,0)</f>
        <v>Cash at Bank</v>
      </c>
      <c r="K14858">
        <f>YEAR(tbl_GL[[#This Row],[Date]])</f>
        <v>2019</v>
      </c>
    </row>
    <row r="14859" spans="1:11" x14ac:dyDescent="0.35">
      <c r="A14859">
        <v>941.1</v>
      </c>
      <c r="B14859" s="24">
        <v>43630</v>
      </c>
      <c r="C14859">
        <v>6</v>
      </c>
      <c r="D14859" s="13">
        <v>230</v>
      </c>
      <c r="E14859" s="13" t="s">
        <v>4</v>
      </c>
      <c r="F14859" s="17">
        <v>-5193</v>
      </c>
      <c r="G14859" t="str">
        <f>_xlfn.XLOOKUP(tbl_GL[[#This Row],[Account_key]],tbl_COA[Account_key],tbl_COA[Class],"Not Found")</f>
        <v>Trading account</v>
      </c>
      <c r="H14859" t="str">
        <f>_xlfn.XLOOKUP(tbl_GL[[#This Row],[Account_key]],tbl_COA[Account_key],tbl_COA[SubClass],"Not Found")</f>
        <v>Cost of Sales</v>
      </c>
      <c r="I14859" t="str">
        <f>_xlfn.XLOOKUP(tbl_GL[[#This Row],[Account_key]],tbl_COA[Account_key],tbl_COA[SubClass2],"Not Found")</f>
        <v>Cost of Sales</v>
      </c>
      <c r="J14859" t="str">
        <f>_xlfn.XLOOKUP(tbl_GL[[#This Row],[Account_key]],tbl_COA[Account_key],tbl_COA[SubAccount],,0)</f>
        <v>Cost of Sales</v>
      </c>
      <c r="K14859">
        <f>YEAR(tbl_GL[[#This Row],[Date]])</f>
        <v>2019</v>
      </c>
    </row>
    <row r="14860" spans="1:11" x14ac:dyDescent="0.35">
      <c r="A14860">
        <v>941.2</v>
      </c>
      <c r="B14860" s="24">
        <v>43630</v>
      </c>
      <c r="C14860">
        <v>6</v>
      </c>
      <c r="D14860" s="13">
        <v>60</v>
      </c>
      <c r="E14860" s="13" t="s">
        <v>4</v>
      </c>
      <c r="F14860" s="17">
        <v>-5193</v>
      </c>
      <c r="G14860" t="str">
        <f>_xlfn.XLOOKUP(tbl_GL[[#This Row],[Account_key]],tbl_COA[Account_key],tbl_COA[Class],"Not Found")</f>
        <v>Assets</v>
      </c>
      <c r="H14860" t="str">
        <f>_xlfn.XLOOKUP(tbl_GL[[#This Row],[Account_key]],tbl_COA[Account_key],tbl_COA[SubClass],"Not Found")</f>
        <v>Assets</v>
      </c>
      <c r="I14860" t="str">
        <f>_xlfn.XLOOKUP(tbl_GL[[#This Row],[Account_key]],tbl_COA[Account_key],tbl_COA[SubClass2],"Not Found")</f>
        <v>Current Assets</v>
      </c>
      <c r="J14860" t="str">
        <f>_xlfn.XLOOKUP(tbl_GL[[#This Row],[Account_key]],tbl_COA[Account_key],tbl_COA[SubAccount],,0)</f>
        <v>Inventory</v>
      </c>
      <c r="K14860">
        <f>YEAR(tbl_GL[[#This Row],[Date]])</f>
        <v>2019</v>
      </c>
    </row>
    <row r="14861" spans="1:11" x14ac:dyDescent="0.35">
      <c r="A14861">
        <v>942.1</v>
      </c>
      <c r="B14861" s="24">
        <v>43630</v>
      </c>
      <c r="C14861">
        <v>6</v>
      </c>
      <c r="D14861" s="13">
        <v>210</v>
      </c>
      <c r="E14861" s="13" t="s">
        <v>8</v>
      </c>
      <c r="F14861" s="17">
        <v>10630</v>
      </c>
      <c r="G14861" t="str">
        <f>_xlfn.XLOOKUP(tbl_GL[[#This Row],[Account_key]],tbl_COA[Account_key],tbl_COA[Class],"Not Found")</f>
        <v>Trading account</v>
      </c>
      <c r="H14861" t="str">
        <f>_xlfn.XLOOKUP(tbl_GL[[#This Row],[Account_key]],tbl_COA[Account_key],tbl_COA[SubClass],"Not Found")</f>
        <v>Sales</v>
      </c>
      <c r="I14861" t="str">
        <f>_xlfn.XLOOKUP(tbl_GL[[#This Row],[Account_key]],tbl_COA[Account_key],tbl_COA[SubClass2],"Not Found")</f>
        <v>Sales</v>
      </c>
      <c r="J14861" t="str">
        <f>_xlfn.XLOOKUP(tbl_GL[[#This Row],[Account_key]],tbl_COA[Account_key],tbl_COA[SubAccount],,0)</f>
        <v>Sales</v>
      </c>
      <c r="K14861">
        <f>YEAR(tbl_GL[[#This Row],[Date]])</f>
        <v>2019</v>
      </c>
    </row>
    <row r="14862" spans="1:11" x14ac:dyDescent="0.35">
      <c r="A14862">
        <v>942.2</v>
      </c>
      <c r="B14862" s="24">
        <v>43630</v>
      </c>
      <c r="C14862">
        <v>6</v>
      </c>
      <c r="D14862" s="13">
        <v>30</v>
      </c>
      <c r="E14862" s="13" t="s">
        <v>8</v>
      </c>
      <c r="F14862" s="17">
        <v>10630</v>
      </c>
      <c r="G14862" t="str">
        <f>_xlfn.XLOOKUP(tbl_GL[[#This Row],[Account_key]],tbl_COA[Account_key],tbl_COA[Class],"Not Found")</f>
        <v>Assets</v>
      </c>
      <c r="H14862" t="str">
        <f>_xlfn.XLOOKUP(tbl_GL[[#This Row],[Account_key]],tbl_COA[Account_key],tbl_COA[SubClass],"Not Found")</f>
        <v>Assets</v>
      </c>
      <c r="I14862" t="str">
        <f>_xlfn.XLOOKUP(tbl_GL[[#This Row],[Account_key]],tbl_COA[Account_key],tbl_COA[SubClass2],"Not Found")</f>
        <v>Current Assets</v>
      </c>
      <c r="J14862" t="str">
        <f>_xlfn.XLOOKUP(tbl_GL[[#This Row],[Account_key]],tbl_COA[Account_key],tbl_COA[SubAccount],,0)</f>
        <v>Trade Receivables</v>
      </c>
      <c r="K14862">
        <f>YEAR(tbl_GL[[#This Row],[Date]])</f>
        <v>2019</v>
      </c>
    </row>
    <row r="14863" spans="1:11" x14ac:dyDescent="0.35">
      <c r="A14863">
        <v>943.1</v>
      </c>
      <c r="B14863" s="24">
        <v>43631</v>
      </c>
      <c r="C14863">
        <v>6</v>
      </c>
      <c r="D14863" s="13">
        <v>10</v>
      </c>
      <c r="E14863" s="13" t="s">
        <v>112</v>
      </c>
      <c r="F14863" s="17">
        <v>-195</v>
      </c>
      <c r="G14863" t="str">
        <f>_xlfn.XLOOKUP(tbl_GL[[#This Row],[Account_key]],tbl_COA[Account_key],tbl_COA[Class],"Not Found")</f>
        <v>Assets</v>
      </c>
      <c r="H14863" t="str">
        <f>_xlfn.XLOOKUP(tbl_GL[[#This Row],[Account_key]],tbl_COA[Account_key],tbl_COA[SubClass],"Not Found")</f>
        <v>Assets</v>
      </c>
      <c r="I14863" t="str">
        <f>_xlfn.XLOOKUP(tbl_GL[[#This Row],[Account_key]],tbl_COA[Account_key],tbl_COA[SubClass2],"Not Found")</f>
        <v>Current Assets</v>
      </c>
      <c r="J14863" t="str">
        <f>_xlfn.XLOOKUP(tbl_GL[[#This Row],[Account_key]],tbl_COA[Account_key],tbl_COA[SubAccount],,0)</f>
        <v>Cash at Bank</v>
      </c>
      <c r="K14863">
        <f>YEAR(tbl_GL[[#This Row],[Date]])</f>
        <v>2019</v>
      </c>
    </row>
    <row r="14864" spans="1:11" x14ac:dyDescent="0.35">
      <c r="A14864">
        <v>943.2</v>
      </c>
      <c r="B14864" s="24">
        <v>43631</v>
      </c>
      <c r="C14864">
        <v>6</v>
      </c>
      <c r="D14864" s="13">
        <v>121</v>
      </c>
      <c r="E14864" s="13" t="s">
        <v>112</v>
      </c>
      <c r="F14864" s="17">
        <v>-195</v>
      </c>
      <c r="G14864" t="str">
        <f>_xlfn.XLOOKUP(tbl_GL[[#This Row],[Account_key]],tbl_COA[Account_key],tbl_COA[Class],"Not Found")</f>
        <v>Liabilities and Owners Equity</v>
      </c>
      <c r="H14864" t="str">
        <f>_xlfn.XLOOKUP(tbl_GL[[#This Row],[Account_key]],tbl_COA[Account_key],tbl_COA[SubClass],"Not Found")</f>
        <v>Liabilities</v>
      </c>
      <c r="I14864" t="str">
        <f>_xlfn.XLOOKUP(tbl_GL[[#This Row],[Account_key]],tbl_COA[Account_key],tbl_COA[SubClass2],"Not Found")</f>
        <v>Current Liabilities</v>
      </c>
      <c r="J14864" t="str">
        <f>_xlfn.XLOOKUP(tbl_GL[[#This Row],[Account_key]],tbl_COA[Account_key],tbl_COA[SubAccount],,0)</f>
        <v>Interest Payable</v>
      </c>
      <c r="K14864">
        <f>YEAR(tbl_GL[[#This Row],[Date]])</f>
        <v>2019</v>
      </c>
    </row>
    <row r="14865" spans="1:11" x14ac:dyDescent="0.35">
      <c r="A14865">
        <v>944.1</v>
      </c>
      <c r="B14865" s="24">
        <v>43631</v>
      </c>
      <c r="C14865">
        <v>6</v>
      </c>
      <c r="D14865" s="13">
        <v>10</v>
      </c>
      <c r="E14865" s="13" t="s">
        <v>98</v>
      </c>
      <c r="F14865" s="17">
        <v>-1529</v>
      </c>
      <c r="G14865" t="str">
        <f>_xlfn.XLOOKUP(tbl_GL[[#This Row],[Account_key]],tbl_COA[Account_key],tbl_COA[Class],"Not Found")</f>
        <v>Assets</v>
      </c>
      <c r="H14865" t="str">
        <f>_xlfn.XLOOKUP(tbl_GL[[#This Row],[Account_key]],tbl_COA[Account_key],tbl_COA[SubClass],"Not Found")</f>
        <v>Assets</v>
      </c>
      <c r="I14865" t="str">
        <f>_xlfn.XLOOKUP(tbl_GL[[#This Row],[Account_key]],tbl_COA[Account_key],tbl_COA[SubClass2],"Not Found")</f>
        <v>Current Assets</v>
      </c>
      <c r="J14865" t="str">
        <f>_xlfn.XLOOKUP(tbl_GL[[#This Row],[Account_key]],tbl_COA[Account_key],tbl_COA[SubAccount],,0)</f>
        <v>Cash at Bank</v>
      </c>
      <c r="K14865">
        <f>YEAR(tbl_GL[[#This Row],[Date]])</f>
        <v>2019</v>
      </c>
    </row>
    <row r="14866" spans="1:11" x14ac:dyDescent="0.35">
      <c r="A14866">
        <v>944.2</v>
      </c>
      <c r="B14866" s="24">
        <v>43631</v>
      </c>
      <c r="C14866">
        <v>6</v>
      </c>
      <c r="D14866" s="13">
        <v>120</v>
      </c>
      <c r="E14866" s="13" t="s">
        <v>98</v>
      </c>
      <c r="F14866" s="17">
        <v>-1529</v>
      </c>
      <c r="G14866" t="str">
        <f>_xlfn.XLOOKUP(tbl_GL[[#This Row],[Account_key]],tbl_COA[Account_key],tbl_COA[Class],"Not Found")</f>
        <v>Liabilities and Owners Equity</v>
      </c>
      <c r="H14866" t="str">
        <f>_xlfn.XLOOKUP(tbl_GL[[#This Row],[Account_key]],tbl_COA[Account_key],tbl_COA[SubClass],"Not Found")</f>
        <v>Liabilities</v>
      </c>
      <c r="I14866" t="str">
        <f>_xlfn.XLOOKUP(tbl_GL[[#This Row],[Account_key]],tbl_COA[Account_key],tbl_COA[SubClass2],"Not Found")</f>
        <v>Current Liabilities</v>
      </c>
      <c r="J14866" t="str">
        <f>_xlfn.XLOOKUP(tbl_GL[[#This Row],[Account_key]],tbl_COA[Account_key],tbl_COA[SubAccount],,0)</f>
        <v>Accrued Expenses</v>
      </c>
      <c r="K14866">
        <f>YEAR(tbl_GL[[#This Row],[Date]])</f>
        <v>2019</v>
      </c>
    </row>
    <row r="14867" spans="1:11" x14ac:dyDescent="0.35">
      <c r="A14867">
        <v>945.1</v>
      </c>
      <c r="B14867" s="24">
        <v>43633</v>
      </c>
      <c r="C14867">
        <v>6</v>
      </c>
      <c r="D14867" s="13">
        <v>260</v>
      </c>
      <c r="E14867" s="13" t="s">
        <v>97</v>
      </c>
      <c r="F14867" s="17">
        <v>-2981</v>
      </c>
      <c r="G14867" t="str">
        <f>_xlfn.XLOOKUP(tbl_GL[[#This Row],[Account_key]],tbl_COA[Account_key],tbl_COA[Class],"Not Found")</f>
        <v>Operating account</v>
      </c>
      <c r="H14867" t="str">
        <f>_xlfn.XLOOKUP(tbl_GL[[#This Row],[Account_key]],tbl_COA[Account_key],tbl_COA[SubClass],"Not Found")</f>
        <v>Operating Expenses</v>
      </c>
      <c r="I14867" t="str">
        <f>_xlfn.XLOOKUP(tbl_GL[[#This Row],[Account_key]],tbl_COA[Account_key],tbl_COA[SubClass2],"Not Found")</f>
        <v>Marketing</v>
      </c>
      <c r="J14867" t="str">
        <f>_xlfn.XLOOKUP(tbl_GL[[#This Row],[Account_key]],tbl_COA[Account_key],tbl_COA[SubAccount],,0)</f>
        <v>Commissions</v>
      </c>
      <c r="K14867">
        <f>YEAR(tbl_GL[[#This Row],[Date]])</f>
        <v>2019</v>
      </c>
    </row>
    <row r="14868" spans="1:11" x14ac:dyDescent="0.35">
      <c r="A14868">
        <v>945.2</v>
      </c>
      <c r="B14868" s="24">
        <v>43633</v>
      </c>
      <c r="C14868">
        <v>6</v>
      </c>
      <c r="D14868" s="13">
        <v>120</v>
      </c>
      <c r="E14868" s="13" t="s">
        <v>97</v>
      </c>
      <c r="F14868" s="17">
        <v>2981</v>
      </c>
      <c r="G14868" t="str">
        <f>_xlfn.XLOOKUP(tbl_GL[[#This Row],[Account_key]],tbl_COA[Account_key],tbl_COA[Class],"Not Found")</f>
        <v>Liabilities and Owners Equity</v>
      </c>
      <c r="H14868" t="str">
        <f>_xlfn.XLOOKUP(tbl_GL[[#This Row],[Account_key]],tbl_COA[Account_key],tbl_COA[SubClass],"Not Found")</f>
        <v>Liabilities</v>
      </c>
      <c r="I14868" t="str">
        <f>_xlfn.XLOOKUP(tbl_GL[[#This Row],[Account_key]],tbl_COA[Account_key],tbl_COA[SubClass2],"Not Found")</f>
        <v>Current Liabilities</v>
      </c>
      <c r="J14868" t="str">
        <f>_xlfn.XLOOKUP(tbl_GL[[#This Row],[Account_key]],tbl_COA[Account_key],tbl_COA[SubAccount],,0)</f>
        <v>Accrued Expenses</v>
      </c>
      <c r="K14868">
        <f>YEAR(tbl_GL[[#This Row],[Date]])</f>
        <v>2019</v>
      </c>
    </row>
    <row r="14869" spans="1:11" x14ac:dyDescent="0.35">
      <c r="A14869">
        <v>946.1</v>
      </c>
      <c r="B14869" s="24">
        <v>43635</v>
      </c>
      <c r="C14869">
        <v>6</v>
      </c>
      <c r="D14869" s="13">
        <v>220</v>
      </c>
      <c r="E14869" s="13" t="s">
        <v>81</v>
      </c>
      <c r="F14869" s="17">
        <v>-1320</v>
      </c>
      <c r="G14869" t="str">
        <f>_xlfn.XLOOKUP(tbl_GL[[#This Row],[Account_key]],tbl_COA[Account_key],tbl_COA[Class],"Not Found")</f>
        <v>Trading account</v>
      </c>
      <c r="H14869" t="str">
        <f>_xlfn.XLOOKUP(tbl_GL[[#This Row],[Account_key]],tbl_COA[Account_key],tbl_COA[SubClass],"Not Found")</f>
        <v>Sales</v>
      </c>
      <c r="I14869" t="str">
        <f>_xlfn.XLOOKUP(tbl_GL[[#This Row],[Account_key]],tbl_COA[Account_key],tbl_COA[SubClass2],"Not Found")</f>
        <v>Sales</v>
      </c>
      <c r="J14869" t="str">
        <f>_xlfn.XLOOKUP(tbl_GL[[#This Row],[Account_key]],tbl_COA[Account_key],tbl_COA[SubAccount],,0)</f>
        <v>Sales Return</v>
      </c>
      <c r="K14869">
        <f>YEAR(tbl_GL[[#This Row],[Date]])</f>
        <v>2019</v>
      </c>
    </row>
    <row r="14870" spans="1:11" x14ac:dyDescent="0.35">
      <c r="A14870">
        <v>946.2</v>
      </c>
      <c r="B14870" s="24">
        <v>43635</v>
      </c>
      <c r="C14870">
        <v>6</v>
      </c>
      <c r="D14870" s="13">
        <v>20</v>
      </c>
      <c r="E14870" s="13" t="s">
        <v>81</v>
      </c>
      <c r="F14870" s="17">
        <v>-1320</v>
      </c>
      <c r="G14870" t="str">
        <f>_xlfn.XLOOKUP(tbl_GL[[#This Row],[Account_key]],tbl_COA[Account_key],tbl_COA[Class],"Not Found")</f>
        <v>Assets</v>
      </c>
      <c r="H14870" t="str">
        <f>_xlfn.XLOOKUP(tbl_GL[[#This Row],[Account_key]],tbl_COA[Account_key],tbl_COA[SubClass],"Not Found")</f>
        <v>Assets</v>
      </c>
      <c r="I14870" t="str">
        <f>_xlfn.XLOOKUP(tbl_GL[[#This Row],[Account_key]],tbl_COA[Account_key],tbl_COA[SubClass2],"Not Found")</f>
        <v>Current Assets</v>
      </c>
      <c r="J14870" t="str">
        <f>_xlfn.XLOOKUP(tbl_GL[[#This Row],[Account_key]],tbl_COA[Account_key],tbl_COA[SubAccount],,0)</f>
        <v>Cash in hand</v>
      </c>
      <c r="K14870">
        <f>YEAR(tbl_GL[[#This Row],[Date]])</f>
        <v>2019</v>
      </c>
    </row>
    <row r="14871" spans="1:11" x14ac:dyDescent="0.35">
      <c r="A14871">
        <v>947.1</v>
      </c>
      <c r="B14871" s="24">
        <v>43635</v>
      </c>
      <c r="C14871">
        <v>6</v>
      </c>
      <c r="D14871" s="13">
        <v>30</v>
      </c>
      <c r="E14871" s="13" t="s">
        <v>80</v>
      </c>
      <c r="F14871" s="17">
        <v>-12855</v>
      </c>
      <c r="G14871" t="str">
        <f>_xlfn.XLOOKUP(tbl_GL[[#This Row],[Account_key]],tbl_COA[Account_key],tbl_COA[Class],"Not Found")</f>
        <v>Assets</v>
      </c>
      <c r="H14871" t="str">
        <f>_xlfn.XLOOKUP(tbl_GL[[#This Row],[Account_key]],tbl_COA[Account_key],tbl_COA[SubClass],"Not Found")</f>
        <v>Assets</v>
      </c>
      <c r="I14871" t="str">
        <f>_xlfn.XLOOKUP(tbl_GL[[#This Row],[Account_key]],tbl_COA[Account_key],tbl_COA[SubClass2],"Not Found")</f>
        <v>Current Assets</v>
      </c>
      <c r="J14871" t="str">
        <f>_xlfn.XLOOKUP(tbl_GL[[#This Row],[Account_key]],tbl_COA[Account_key],tbl_COA[SubAccount],,0)</f>
        <v>Trade Receivables</v>
      </c>
      <c r="K14871">
        <f>YEAR(tbl_GL[[#This Row],[Date]])</f>
        <v>2019</v>
      </c>
    </row>
    <row r="14872" spans="1:11" x14ac:dyDescent="0.35">
      <c r="A14872">
        <v>947.2</v>
      </c>
      <c r="B14872" s="24">
        <v>43635</v>
      </c>
      <c r="C14872">
        <v>6</v>
      </c>
      <c r="D14872" s="13">
        <v>10</v>
      </c>
      <c r="E14872" s="13" t="s">
        <v>80</v>
      </c>
      <c r="F14872" s="17">
        <v>12855</v>
      </c>
      <c r="G14872" t="str">
        <f>_xlfn.XLOOKUP(tbl_GL[[#This Row],[Account_key]],tbl_COA[Account_key],tbl_COA[Class],"Not Found")</f>
        <v>Assets</v>
      </c>
      <c r="H14872" t="str">
        <f>_xlfn.XLOOKUP(tbl_GL[[#This Row],[Account_key]],tbl_COA[Account_key],tbl_COA[SubClass],"Not Found")</f>
        <v>Assets</v>
      </c>
      <c r="I14872" t="str">
        <f>_xlfn.XLOOKUP(tbl_GL[[#This Row],[Account_key]],tbl_COA[Account_key],tbl_COA[SubClass2],"Not Found")</f>
        <v>Current Assets</v>
      </c>
      <c r="J14872" t="str">
        <f>_xlfn.XLOOKUP(tbl_GL[[#This Row],[Account_key]],tbl_COA[Account_key],tbl_COA[SubAccount],,0)</f>
        <v>Cash at Bank</v>
      </c>
      <c r="K14872">
        <f>YEAR(tbl_GL[[#This Row],[Date]])</f>
        <v>2019</v>
      </c>
    </row>
    <row r="14873" spans="1:11" x14ac:dyDescent="0.35">
      <c r="A14873">
        <v>948.1</v>
      </c>
      <c r="B14873" s="24">
        <v>43638</v>
      </c>
      <c r="C14873">
        <v>6</v>
      </c>
      <c r="D14873" s="13">
        <v>230</v>
      </c>
      <c r="E14873" s="13" t="s">
        <v>4</v>
      </c>
      <c r="F14873" s="17">
        <v>-361</v>
      </c>
      <c r="G14873" t="str">
        <f>_xlfn.XLOOKUP(tbl_GL[[#This Row],[Account_key]],tbl_COA[Account_key],tbl_COA[Class],"Not Found")</f>
        <v>Trading account</v>
      </c>
      <c r="H14873" t="str">
        <f>_xlfn.XLOOKUP(tbl_GL[[#This Row],[Account_key]],tbl_COA[Account_key],tbl_COA[SubClass],"Not Found")</f>
        <v>Cost of Sales</v>
      </c>
      <c r="I14873" t="str">
        <f>_xlfn.XLOOKUP(tbl_GL[[#This Row],[Account_key]],tbl_COA[Account_key],tbl_COA[SubClass2],"Not Found")</f>
        <v>Cost of Sales</v>
      </c>
      <c r="J14873" t="str">
        <f>_xlfn.XLOOKUP(tbl_GL[[#This Row],[Account_key]],tbl_COA[Account_key],tbl_COA[SubAccount],,0)</f>
        <v>Cost of Sales</v>
      </c>
      <c r="K14873">
        <f>YEAR(tbl_GL[[#This Row],[Date]])</f>
        <v>2019</v>
      </c>
    </row>
    <row r="14874" spans="1:11" x14ac:dyDescent="0.35">
      <c r="A14874">
        <v>948.2</v>
      </c>
      <c r="B14874" s="24">
        <v>43638</v>
      </c>
      <c r="C14874">
        <v>6</v>
      </c>
      <c r="D14874" s="13">
        <v>60</v>
      </c>
      <c r="E14874" s="13" t="s">
        <v>4</v>
      </c>
      <c r="F14874" s="17">
        <v>-361</v>
      </c>
      <c r="G14874" t="str">
        <f>_xlfn.XLOOKUP(tbl_GL[[#This Row],[Account_key]],tbl_COA[Account_key],tbl_COA[Class],"Not Found")</f>
        <v>Assets</v>
      </c>
      <c r="H14874" t="str">
        <f>_xlfn.XLOOKUP(tbl_GL[[#This Row],[Account_key]],tbl_COA[Account_key],tbl_COA[SubClass],"Not Found")</f>
        <v>Assets</v>
      </c>
      <c r="I14874" t="str">
        <f>_xlfn.XLOOKUP(tbl_GL[[#This Row],[Account_key]],tbl_COA[Account_key],tbl_COA[SubClass2],"Not Found")</f>
        <v>Current Assets</v>
      </c>
      <c r="J14874" t="str">
        <f>_xlfn.XLOOKUP(tbl_GL[[#This Row],[Account_key]],tbl_COA[Account_key],tbl_COA[SubAccount],,0)</f>
        <v>Inventory</v>
      </c>
      <c r="K14874">
        <f>YEAR(tbl_GL[[#This Row],[Date]])</f>
        <v>2019</v>
      </c>
    </row>
    <row r="14875" spans="1:11" x14ac:dyDescent="0.35">
      <c r="A14875">
        <v>949.1</v>
      </c>
      <c r="B14875" s="24">
        <v>43638</v>
      </c>
      <c r="C14875">
        <v>6</v>
      </c>
      <c r="D14875" s="13">
        <v>210</v>
      </c>
      <c r="E14875" s="13" t="s">
        <v>8</v>
      </c>
      <c r="F14875" s="17">
        <v>740</v>
      </c>
      <c r="G14875" t="str">
        <f>_xlfn.XLOOKUP(tbl_GL[[#This Row],[Account_key]],tbl_COA[Account_key],tbl_COA[Class],"Not Found")</f>
        <v>Trading account</v>
      </c>
      <c r="H14875" t="str">
        <f>_xlfn.XLOOKUP(tbl_GL[[#This Row],[Account_key]],tbl_COA[Account_key],tbl_COA[SubClass],"Not Found")</f>
        <v>Sales</v>
      </c>
      <c r="I14875" t="str">
        <f>_xlfn.XLOOKUP(tbl_GL[[#This Row],[Account_key]],tbl_COA[Account_key],tbl_COA[SubClass2],"Not Found")</f>
        <v>Sales</v>
      </c>
      <c r="J14875" t="str">
        <f>_xlfn.XLOOKUP(tbl_GL[[#This Row],[Account_key]],tbl_COA[Account_key],tbl_COA[SubAccount],,0)</f>
        <v>Sales</v>
      </c>
      <c r="K14875">
        <f>YEAR(tbl_GL[[#This Row],[Date]])</f>
        <v>2019</v>
      </c>
    </row>
    <row r="14876" spans="1:11" x14ac:dyDescent="0.35">
      <c r="A14876">
        <v>949.2</v>
      </c>
      <c r="B14876" s="24">
        <v>43638</v>
      </c>
      <c r="C14876">
        <v>6</v>
      </c>
      <c r="D14876" s="13">
        <v>30</v>
      </c>
      <c r="E14876" s="13" t="s">
        <v>8</v>
      </c>
      <c r="F14876" s="17">
        <v>740</v>
      </c>
      <c r="G14876" t="str">
        <f>_xlfn.XLOOKUP(tbl_GL[[#This Row],[Account_key]],tbl_COA[Account_key],tbl_COA[Class],"Not Found")</f>
        <v>Assets</v>
      </c>
      <c r="H14876" t="str">
        <f>_xlfn.XLOOKUP(tbl_GL[[#This Row],[Account_key]],tbl_COA[Account_key],tbl_COA[SubClass],"Not Found")</f>
        <v>Assets</v>
      </c>
      <c r="I14876" t="str">
        <f>_xlfn.XLOOKUP(tbl_GL[[#This Row],[Account_key]],tbl_COA[Account_key],tbl_COA[SubClass2],"Not Found")</f>
        <v>Current Assets</v>
      </c>
      <c r="J14876" t="str">
        <f>_xlfn.XLOOKUP(tbl_GL[[#This Row],[Account_key]],tbl_COA[Account_key],tbl_COA[SubAccount],,0)</f>
        <v>Trade Receivables</v>
      </c>
      <c r="K14876">
        <f>YEAR(tbl_GL[[#This Row],[Date]])</f>
        <v>2019</v>
      </c>
    </row>
    <row r="14877" spans="1:11" x14ac:dyDescent="0.35">
      <c r="A14877">
        <v>950.1</v>
      </c>
      <c r="B14877" s="24">
        <v>43638</v>
      </c>
      <c r="C14877">
        <v>6</v>
      </c>
      <c r="D14877" s="13">
        <v>10</v>
      </c>
      <c r="E14877" s="13" t="s">
        <v>98</v>
      </c>
      <c r="F14877" s="17">
        <v>-2017</v>
      </c>
      <c r="G14877" t="str">
        <f>_xlfn.XLOOKUP(tbl_GL[[#This Row],[Account_key]],tbl_COA[Account_key],tbl_COA[Class],"Not Found")</f>
        <v>Assets</v>
      </c>
      <c r="H14877" t="str">
        <f>_xlfn.XLOOKUP(tbl_GL[[#This Row],[Account_key]],tbl_COA[Account_key],tbl_COA[SubClass],"Not Found")</f>
        <v>Assets</v>
      </c>
      <c r="I14877" t="str">
        <f>_xlfn.XLOOKUP(tbl_GL[[#This Row],[Account_key]],tbl_COA[Account_key],tbl_COA[SubClass2],"Not Found")</f>
        <v>Current Assets</v>
      </c>
      <c r="J14877" t="str">
        <f>_xlfn.XLOOKUP(tbl_GL[[#This Row],[Account_key]],tbl_COA[Account_key],tbl_COA[SubAccount],,0)</f>
        <v>Cash at Bank</v>
      </c>
      <c r="K14877">
        <f>YEAR(tbl_GL[[#This Row],[Date]])</f>
        <v>2019</v>
      </c>
    </row>
    <row r="14878" spans="1:11" x14ac:dyDescent="0.35">
      <c r="A14878">
        <v>950.2</v>
      </c>
      <c r="B14878" s="24">
        <v>43638</v>
      </c>
      <c r="C14878">
        <v>6</v>
      </c>
      <c r="D14878" s="13">
        <v>120</v>
      </c>
      <c r="E14878" s="13" t="s">
        <v>98</v>
      </c>
      <c r="F14878" s="17">
        <v>-2017</v>
      </c>
      <c r="G14878" t="str">
        <f>_xlfn.XLOOKUP(tbl_GL[[#This Row],[Account_key]],tbl_COA[Account_key],tbl_COA[Class],"Not Found")</f>
        <v>Liabilities and Owners Equity</v>
      </c>
      <c r="H14878" t="str">
        <f>_xlfn.XLOOKUP(tbl_GL[[#This Row],[Account_key]],tbl_COA[Account_key],tbl_COA[SubClass],"Not Found")</f>
        <v>Liabilities</v>
      </c>
      <c r="I14878" t="str">
        <f>_xlfn.XLOOKUP(tbl_GL[[#This Row],[Account_key]],tbl_COA[Account_key],tbl_COA[SubClass2],"Not Found")</f>
        <v>Current Liabilities</v>
      </c>
      <c r="J14878" t="str">
        <f>_xlfn.XLOOKUP(tbl_GL[[#This Row],[Account_key]],tbl_COA[Account_key],tbl_COA[SubAccount],,0)</f>
        <v>Accrued Expenses</v>
      </c>
      <c r="K14878">
        <f>YEAR(tbl_GL[[#This Row],[Date]])</f>
        <v>2019</v>
      </c>
    </row>
    <row r="14879" spans="1:11" x14ac:dyDescent="0.35">
      <c r="A14879">
        <v>951.1</v>
      </c>
      <c r="B14879" s="24">
        <v>43638</v>
      </c>
      <c r="C14879">
        <v>6</v>
      </c>
      <c r="D14879" s="13">
        <v>260</v>
      </c>
      <c r="E14879" s="13" t="s">
        <v>97</v>
      </c>
      <c r="F14879" s="17">
        <v>-2522</v>
      </c>
      <c r="G14879" t="str">
        <f>_xlfn.XLOOKUP(tbl_GL[[#This Row],[Account_key]],tbl_COA[Account_key],tbl_COA[Class],"Not Found")</f>
        <v>Operating account</v>
      </c>
      <c r="H14879" t="str">
        <f>_xlfn.XLOOKUP(tbl_GL[[#This Row],[Account_key]],tbl_COA[Account_key],tbl_COA[SubClass],"Not Found")</f>
        <v>Operating Expenses</v>
      </c>
      <c r="I14879" t="str">
        <f>_xlfn.XLOOKUP(tbl_GL[[#This Row],[Account_key]],tbl_COA[Account_key],tbl_COA[SubClass2],"Not Found")</f>
        <v>Marketing</v>
      </c>
      <c r="J14879" t="str">
        <f>_xlfn.XLOOKUP(tbl_GL[[#This Row],[Account_key]],tbl_COA[Account_key],tbl_COA[SubAccount],,0)</f>
        <v>Commissions</v>
      </c>
      <c r="K14879">
        <f>YEAR(tbl_GL[[#This Row],[Date]])</f>
        <v>2019</v>
      </c>
    </row>
    <row r="14880" spans="1:11" x14ac:dyDescent="0.35">
      <c r="A14880">
        <v>951.2</v>
      </c>
      <c r="B14880" s="24">
        <v>43638</v>
      </c>
      <c r="C14880">
        <v>6</v>
      </c>
      <c r="D14880" s="13">
        <v>120</v>
      </c>
      <c r="E14880" s="13" t="s">
        <v>97</v>
      </c>
      <c r="F14880" s="17">
        <v>2522</v>
      </c>
      <c r="G14880" t="str">
        <f>_xlfn.XLOOKUP(tbl_GL[[#This Row],[Account_key]],tbl_COA[Account_key],tbl_COA[Class],"Not Found")</f>
        <v>Liabilities and Owners Equity</v>
      </c>
      <c r="H14880" t="str">
        <f>_xlfn.XLOOKUP(tbl_GL[[#This Row],[Account_key]],tbl_COA[Account_key],tbl_COA[SubClass],"Not Found")</f>
        <v>Liabilities</v>
      </c>
      <c r="I14880" t="str">
        <f>_xlfn.XLOOKUP(tbl_GL[[#This Row],[Account_key]],tbl_COA[Account_key],tbl_COA[SubClass2],"Not Found")</f>
        <v>Current Liabilities</v>
      </c>
      <c r="J14880" t="str">
        <f>_xlfn.XLOOKUP(tbl_GL[[#This Row],[Account_key]],tbl_COA[Account_key],tbl_COA[SubAccount],,0)</f>
        <v>Accrued Expenses</v>
      </c>
      <c r="K14880">
        <f>YEAR(tbl_GL[[#This Row],[Date]])</f>
        <v>2019</v>
      </c>
    </row>
    <row r="14881" spans="1:11" x14ac:dyDescent="0.35">
      <c r="A14881">
        <v>952.1</v>
      </c>
      <c r="B14881" s="24">
        <v>43638</v>
      </c>
      <c r="C14881">
        <v>6</v>
      </c>
      <c r="D14881" s="13">
        <v>30</v>
      </c>
      <c r="E14881" s="13" t="s">
        <v>80</v>
      </c>
      <c r="F14881" s="17">
        <v>-11298</v>
      </c>
      <c r="G14881" t="str">
        <f>_xlfn.XLOOKUP(tbl_GL[[#This Row],[Account_key]],tbl_COA[Account_key],tbl_COA[Class],"Not Found")</f>
        <v>Assets</v>
      </c>
      <c r="H14881" t="str">
        <f>_xlfn.XLOOKUP(tbl_GL[[#This Row],[Account_key]],tbl_COA[Account_key],tbl_COA[SubClass],"Not Found")</f>
        <v>Assets</v>
      </c>
      <c r="I14881" t="str">
        <f>_xlfn.XLOOKUP(tbl_GL[[#This Row],[Account_key]],tbl_COA[Account_key],tbl_COA[SubClass2],"Not Found")</f>
        <v>Current Assets</v>
      </c>
      <c r="J14881" t="str">
        <f>_xlfn.XLOOKUP(tbl_GL[[#This Row],[Account_key]],tbl_COA[Account_key],tbl_COA[SubAccount],,0)</f>
        <v>Trade Receivables</v>
      </c>
      <c r="K14881">
        <f>YEAR(tbl_GL[[#This Row],[Date]])</f>
        <v>2019</v>
      </c>
    </row>
    <row r="14882" spans="1:11" x14ac:dyDescent="0.35">
      <c r="A14882">
        <v>952.2</v>
      </c>
      <c r="B14882" s="24">
        <v>43638</v>
      </c>
      <c r="C14882">
        <v>6</v>
      </c>
      <c r="D14882" s="13">
        <v>10</v>
      </c>
      <c r="E14882" s="13" t="s">
        <v>80</v>
      </c>
      <c r="F14882" s="17">
        <v>11298</v>
      </c>
      <c r="G14882" t="str">
        <f>_xlfn.XLOOKUP(tbl_GL[[#This Row],[Account_key]],tbl_COA[Account_key],tbl_COA[Class],"Not Found")</f>
        <v>Assets</v>
      </c>
      <c r="H14882" t="str">
        <f>_xlfn.XLOOKUP(tbl_GL[[#This Row],[Account_key]],tbl_COA[Account_key],tbl_COA[SubClass],"Not Found")</f>
        <v>Assets</v>
      </c>
      <c r="I14882" t="str">
        <f>_xlfn.XLOOKUP(tbl_GL[[#This Row],[Account_key]],tbl_COA[Account_key],tbl_COA[SubClass2],"Not Found")</f>
        <v>Current Assets</v>
      </c>
      <c r="J14882" t="str">
        <f>_xlfn.XLOOKUP(tbl_GL[[#This Row],[Account_key]],tbl_COA[Account_key],tbl_COA[SubAccount],,0)</f>
        <v>Cash at Bank</v>
      </c>
      <c r="K14882">
        <f>YEAR(tbl_GL[[#This Row],[Date]])</f>
        <v>2019</v>
      </c>
    </row>
    <row r="14883" spans="1:11" x14ac:dyDescent="0.35">
      <c r="A14883">
        <v>953.1</v>
      </c>
      <c r="B14883" s="24">
        <v>43640</v>
      </c>
      <c r="C14883">
        <v>6</v>
      </c>
      <c r="D14883" s="13">
        <v>330</v>
      </c>
      <c r="E14883" s="13" t="s">
        <v>99</v>
      </c>
      <c r="F14883" s="17">
        <v>-110</v>
      </c>
      <c r="G14883" t="str">
        <f>_xlfn.XLOOKUP(tbl_GL[[#This Row],[Account_key]],tbl_COA[Account_key],tbl_COA[Class],"Not Found")</f>
        <v>Operating account</v>
      </c>
      <c r="H14883" t="str">
        <f>_xlfn.XLOOKUP(tbl_GL[[#This Row],[Account_key]],tbl_COA[Account_key],tbl_COA[SubClass],"Not Found")</f>
        <v>Operating Expenses</v>
      </c>
      <c r="I14883" t="str">
        <f>_xlfn.XLOOKUP(tbl_GL[[#This Row],[Account_key]],tbl_COA[Account_key],tbl_COA[SubClass2],"Not Found")</f>
        <v>Administration</v>
      </c>
      <c r="J14883" t="str">
        <f>_xlfn.XLOOKUP(tbl_GL[[#This Row],[Account_key]],tbl_COA[Account_key],tbl_COA[SubAccount],,0)</f>
        <v>Telephone</v>
      </c>
      <c r="K14883">
        <f>YEAR(tbl_GL[[#This Row],[Date]])</f>
        <v>2019</v>
      </c>
    </row>
    <row r="14884" spans="1:11" x14ac:dyDescent="0.35">
      <c r="A14884">
        <v>953.2</v>
      </c>
      <c r="B14884" s="24">
        <v>43640</v>
      </c>
      <c r="C14884">
        <v>6</v>
      </c>
      <c r="D14884" s="13">
        <v>20</v>
      </c>
      <c r="E14884" s="13" t="s">
        <v>99</v>
      </c>
      <c r="F14884" s="17">
        <v>-110</v>
      </c>
      <c r="G14884" t="str">
        <f>_xlfn.XLOOKUP(tbl_GL[[#This Row],[Account_key]],tbl_COA[Account_key],tbl_COA[Class],"Not Found")</f>
        <v>Assets</v>
      </c>
      <c r="H14884" t="str">
        <f>_xlfn.XLOOKUP(tbl_GL[[#This Row],[Account_key]],tbl_COA[Account_key],tbl_COA[SubClass],"Not Found")</f>
        <v>Assets</v>
      </c>
      <c r="I14884" t="str">
        <f>_xlfn.XLOOKUP(tbl_GL[[#This Row],[Account_key]],tbl_COA[Account_key],tbl_COA[SubClass2],"Not Found")</f>
        <v>Current Assets</v>
      </c>
      <c r="J14884" t="str">
        <f>_xlfn.XLOOKUP(tbl_GL[[#This Row],[Account_key]],tbl_COA[Account_key],tbl_COA[SubAccount],,0)</f>
        <v>Cash in hand</v>
      </c>
      <c r="K14884">
        <f>YEAR(tbl_GL[[#This Row],[Date]])</f>
        <v>2019</v>
      </c>
    </row>
    <row r="14885" spans="1:11" x14ac:dyDescent="0.35">
      <c r="A14885">
        <v>954.1</v>
      </c>
      <c r="B14885" s="24">
        <v>43640</v>
      </c>
      <c r="C14885">
        <v>6</v>
      </c>
      <c r="D14885" s="13">
        <v>230</v>
      </c>
      <c r="E14885" s="13" t="s">
        <v>4</v>
      </c>
      <c r="F14885" s="17">
        <v>-1322</v>
      </c>
      <c r="G14885" t="str">
        <f>_xlfn.XLOOKUP(tbl_GL[[#This Row],[Account_key]],tbl_COA[Account_key],tbl_COA[Class],"Not Found")</f>
        <v>Trading account</v>
      </c>
      <c r="H14885" t="str">
        <f>_xlfn.XLOOKUP(tbl_GL[[#This Row],[Account_key]],tbl_COA[Account_key],tbl_COA[SubClass],"Not Found")</f>
        <v>Cost of Sales</v>
      </c>
      <c r="I14885" t="str">
        <f>_xlfn.XLOOKUP(tbl_GL[[#This Row],[Account_key]],tbl_COA[Account_key],tbl_COA[SubClass2],"Not Found")</f>
        <v>Cost of Sales</v>
      </c>
      <c r="J14885" t="str">
        <f>_xlfn.XLOOKUP(tbl_GL[[#This Row],[Account_key]],tbl_COA[Account_key],tbl_COA[SubAccount],,0)</f>
        <v>Cost of Sales</v>
      </c>
      <c r="K14885">
        <f>YEAR(tbl_GL[[#This Row],[Date]])</f>
        <v>2019</v>
      </c>
    </row>
    <row r="14886" spans="1:11" x14ac:dyDescent="0.35">
      <c r="A14886">
        <v>954.2</v>
      </c>
      <c r="B14886" s="24">
        <v>43640</v>
      </c>
      <c r="C14886">
        <v>6</v>
      </c>
      <c r="D14886" s="13">
        <v>60</v>
      </c>
      <c r="E14886" s="13" t="s">
        <v>4</v>
      </c>
      <c r="F14886" s="17">
        <v>-1322</v>
      </c>
      <c r="G14886" t="str">
        <f>_xlfn.XLOOKUP(tbl_GL[[#This Row],[Account_key]],tbl_COA[Account_key],tbl_COA[Class],"Not Found")</f>
        <v>Assets</v>
      </c>
      <c r="H14886" t="str">
        <f>_xlfn.XLOOKUP(tbl_GL[[#This Row],[Account_key]],tbl_COA[Account_key],tbl_COA[SubClass],"Not Found")</f>
        <v>Assets</v>
      </c>
      <c r="I14886" t="str">
        <f>_xlfn.XLOOKUP(tbl_GL[[#This Row],[Account_key]],tbl_COA[Account_key],tbl_COA[SubClass2],"Not Found")</f>
        <v>Current Assets</v>
      </c>
      <c r="J14886" t="str">
        <f>_xlfn.XLOOKUP(tbl_GL[[#This Row],[Account_key]],tbl_COA[Account_key],tbl_COA[SubAccount],,0)</f>
        <v>Inventory</v>
      </c>
      <c r="K14886">
        <f>YEAR(tbl_GL[[#This Row],[Date]])</f>
        <v>2019</v>
      </c>
    </row>
    <row r="14887" spans="1:11" x14ac:dyDescent="0.35">
      <c r="A14887">
        <v>955.1</v>
      </c>
      <c r="B14887" s="24">
        <v>43640</v>
      </c>
      <c r="C14887">
        <v>6</v>
      </c>
      <c r="D14887" s="13">
        <v>300</v>
      </c>
      <c r="E14887" s="13" t="s">
        <v>97</v>
      </c>
      <c r="F14887" s="17">
        <v>-2486</v>
      </c>
      <c r="G14887" t="str">
        <f>_xlfn.XLOOKUP(tbl_GL[[#This Row],[Account_key]],tbl_COA[Account_key],tbl_COA[Class],"Not Found")</f>
        <v>Operating account</v>
      </c>
      <c r="H14887" t="str">
        <f>_xlfn.XLOOKUP(tbl_GL[[#This Row],[Account_key]],tbl_COA[Account_key],tbl_COA[SubClass],"Not Found")</f>
        <v>Operating Expenses</v>
      </c>
      <c r="I14887" t="str">
        <f>_xlfn.XLOOKUP(tbl_GL[[#This Row],[Account_key]],tbl_COA[Account_key],tbl_COA[SubClass2],"Not Found")</f>
        <v>Administration</v>
      </c>
      <c r="J14887" t="str">
        <f>_xlfn.XLOOKUP(tbl_GL[[#This Row],[Account_key]],tbl_COA[Account_key],tbl_COA[SubAccount],,0)</f>
        <v>Entertainment</v>
      </c>
      <c r="K14887">
        <f>YEAR(tbl_GL[[#This Row],[Date]])</f>
        <v>2019</v>
      </c>
    </row>
    <row r="14888" spans="1:11" x14ac:dyDescent="0.35">
      <c r="A14888">
        <v>955.2</v>
      </c>
      <c r="B14888" s="24">
        <v>43640</v>
      </c>
      <c r="C14888">
        <v>6</v>
      </c>
      <c r="D14888" s="13">
        <v>120</v>
      </c>
      <c r="E14888" s="13" t="s">
        <v>97</v>
      </c>
      <c r="F14888" s="17">
        <v>2486</v>
      </c>
      <c r="G14888" t="str">
        <f>_xlfn.XLOOKUP(tbl_GL[[#This Row],[Account_key]],tbl_COA[Account_key],tbl_COA[Class],"Not Found")</f>
        <v>Liabilities and Owners Equity</v>
      </c>
      <c r="H14888" t="str">
        <f>_xlfn.XLOOKUP(tbl_GL[[#This Row],[Account_key]],tbl_COA[Account_key],tbl_COA[SubClass],"Not Found")</f>
        <v>Liabilities</v>
      </c>
      <c r="I14888" t="str">
        <f>_xlfn.XLOOKUP(tbl_GL[[#This Row],[Account_key]],tbl_COA[Account_key],tbl_COA[SubClass2],"Not Found")</f>
        <v>Current Liabilities</v>
      </c>
      <c r="J14888" t="str">
        <f>_xlfn.XLOOKUP(tbl_GL[[#This Row],[Account_key]],tbl_COA[Account_key],tbl_COA[SubAccount],,0)</f>
        <v>Accrued Expenses</v>
      </c>
      <c r="K14888">
        <f>YEAR(tbl_GL[[#This Row],[Date]])</f>
        <v>2019</v>
      </c>
    </row>
    <row r="14889" spans="1:11" x14ac:dyDescent="0.35">
      <c r="A14889">
        <v>956.1</v>
      </c>
      <c r="B14889" s="24">
        <v>43640</v>
      </c>
      <c r="C14889">
        <v>6</v>
      </c>
      <c r="D14889" s="13">
        <v>210</v>
      </c>
      <c r="E14889" s="13" t="s">
        <v>7</v>
      </c>
      <c r="F14889" s="17">
        <v>3093</v>
      </c>
      <c r="G14889" t="str">
        <f>_xlfn.XLOOKUP(tbl_GL[[#This Row],[Account_key]],tbl_COA[Account_key],tbl_COA[Class],"Not Found")</f>
        <v>Trading account</v>
      </c>
      <c r="H14889" t="str">
        <f>_xlfn.XLOOKUP(tbl_GL[[#This Row],[Account_key]],tbl_COA[Account_key],tbl_COA[SubClass],"Not Found")</f>
        <v>Sales</v>
      </c>
      <c r="I14889" t="str">
        <f>_xlfn.XLOOKUP(tbl_GL[[#This Row],[Account_key]],tbl_COA[Account_key],tbl_COA[SubClass2],"Not Found")</f>
        <v>Sales</v>
      </c>
      <c r="J14889" t="str">
        <f>_xlfn.XLOOKUP(tbl_GL[[#This Row],[Account_key]],tbl_COA[Account_key],tbl_COA[SubAccount],,0)</f>
        <v>Sales</v>
      </c>
      <c r="K14889">
        <f>YEAR(tbl_GL[[#This Row],[Date]])</f>
        <v>2019</v>
      </c>
    </row>
    <row r="14890" spans="1:11" x14ac:dyDescent="0.35">
      <c r="A14890">
        <v>956.2</v>
      </c>
      <c r="B14890" s="24">
        <v>43640</v>
      </c>
      <c r="C14890">
        <v>6</v>
      </c>
      <c r="D14890" s="13">
        <v>10</v>
      </c>
      <c r="E14890" s="13" t="s">
        <v>7</v>
      </c>
      <c r="F14890" s="17">
        <v>3093</v>
      </c>
      <c r="G14890" t="str">
        <f>_xlfn.XLOOKUP(tbl_GL[[#This Row],[Account_key]],tbl_COA[Account_key],tbl_COA[Class],"Not Found")</f>
        <v>Assets</v>
      </c>
      <c r="H14890" t="str">
        <f>_xlfn.XLOOKUP(tbl_GL[[#This Row],[Account_key]],tbl_COA[Account_key],tbl_COA[SubClass],"Not Found")</f>
        <v>Assets</v>
      </c>
      <c r="I14890" t="str">
        <f>_xlfn.XLOOKUP(tbl_GL[[#This Row],[Account_key]],tbl_COA[Account_key],tbl_COA[SubClass2],"Not Found")</f>
        <v>Current Assets</v>
      </c>
      <c r="J14890" t="str">
        <f>_xlfn.XLOOKUP(tbl_GL[[#This Row],[Account_key]],tbl_COA[Account_key],tbl_COA[SubAccount],,0)</f>
        <v>Cash at Bank</v>
      </c>
      <c r="K14890">
        <f>YEAR(tbl_GL[[#This Row],[Date]])</f>
        <v>2019</v>
      </c>
    </row>
    <row r="14891" spans="1:11" x14ac:dyDescent="0.35">
      <c r="A14891">
        <v>957.1</v>
      </c>
      <c r="B14891" s="24">
        <v>43640</v>
      </c>
      <c r="C14891">
        <v>6</v>
      </c>
      <c r="D14891" s="13">
        <v>230</v>
      </c>
      <c r="E14891" s="13" t="s">
        <v>4</v>
      </c>
      <c r="F14891" s="17">
        <v>-4570</v>
      </c>
      <c r="G14891" t="str">
        <f>_xlfn.XLOOKUP(tbl_GL[[#This Row],[Account_key]],tbl_COA[Account_key],tbl_COA[Class],"Not Found")</f>
        <v>Trading account</v>
      </c>
      <c r="H14891" t="str">
        <f>_xlfn.XLOOKUP(tbl_GL[[#This Row],[Account_key]],tbl_COA[Account_key],tbl_COA[SubClass],"Not Found")</f>
        <v>Cost of Sales</v>
      </c>
      <c r="I14891" t="str">
        <f>_xlfn.XLOOKUP(tbl_GL[[#This Row],[Account_key]],tbl_COA[Account_key],tbl_COA[SubClass2],"Not Found")</f>
        <v>Cost of Sales</v>
      </c>
      <c r="J14891" t="str">
        <f>_xlfn.XLOOKUP(tbl_GL[[#This Row],[Account_key]],tbl_COA[Account_key],tbl_COA[SubAccount],,0)</f>
        <v>Cost of Sales</v>
      </c>
      <c r="K14891">
        <f>YEAR(tbl_GL[[#This Row],[Date]])</f>
        <v>2019</v>
      </c>
    </row>
    <row r="14892" spans="1:11" x14ac:dyDescent="0.35">
      <c r="A14892">
        <v>957.2</v>
      </c>
      <c r="B14892" s="24">
        <v>43640</v>
      </c>
      <c r="C14892">
        <v>6</v>
      </c>
      <c r="D14892" s="13">
        <v>60</v>
      </c>
      <c r="E14892" s="13" t="s">
        <v>4</v>
      </c>
      <c r="F14892" s="17">
        <v>-4570</v>
      </c>
      <c r="G14892" t="str">
        <f>_xlfn.XLOOKUP(tbl_GL[[#This Row],[Account_key]],tbl_COA[Account_key],tbl_COA[Class],"Not Found")</f>
        <v>Assets</v>
      </c>
      <c r="H14892" t="str">
        <f>_xlfn.XLOOKUP(tbl_GL[[#This Row],[Account_key]],tbl_COA[Account_key],tbl_COA[SubClass],"Not Found")</f>
        <v>Assets</v>
      </c>
      <c r="I14892" t="str">
        <f>_xlfn.XLOOKUP(tbl_GL[[#This Row],[Account_key]],tbl_COA[Account_key],tbl_COA[SubClass2],"Not Found")</f>
        <v>Current Assets</v>
      </c>
      <c r="J14892" t="str">
        <f>_xlfn.XLOOKUP(tbl_GL[[#This Row],[Account_key]],tbl_COA[Account_key],tbl_COA[SubAccount],,0)</f>
        <v>Inventory</v>
      </c>
      <c r="K14892">
        <f>YEAR(tbl_GL[[#This Row],[Date]])</f>
        <v>2019</v>
      </c>
    </row>
    <row r="14893" spans="1:11" x14ac:dyDescent="0.35">
      <c r="A14893">
        <v>958.1</v>
      </c>
      <c r="B14893" s="24">
        <v>43640</v>
      </c>
      <c r="C14893">
        <v>6</v>
      </c>
      <c r="D14893" s="13">
        <v>210</v>
      </c>
      <c r="E14893" s="13" t="s">
        <v>8</v>
      </c>
      <c r="F14893" s="17">
        <v>9356</v>
      </c>
      <c r="G14893" t="str">
        <f>_xlfn.XLOOKUP(tbl_GL[[#This Row],[Account_key]],tbl_COA[Account_key],tbl_COA[Class],"Not Found")</f>
        <v>Trading account</v>
      </c>
      <c r="H14893" t="str">
        <f>_xlfn.XLOOKUP(tbl_GL[[#This Row],[Account_key]],tbl_COA[Account_key],tbl_COA[SubClass],"Not Found")</f>
        <v>Sales</v>
      </c>
      <c r="I14893" t="str">
        <f>_xlfn.XLOOKUP(tbl_GL[[#This Row],[Account_key]],tbl_COA[Account_key],tbl_COA[SubClass2],"Not Found")</f>
        <v>Sales</v>
      </c>
      <c r="J14893" t="str">
        <f>_xlfn.XLOOKUP(tbl_GL[[#This Row],[Account_key]],tbl_COA[Account_key],tbl_COA[SubAccount],,0)</f>
        <v>Sales</v>
      </c>
      <c r="K14893">
        <f>YEAR(tbl_GL[[#This Row],[Date]])</f>
        <v>2019</v>
      </c>
    </row>
    <row r="14894" spans="1:11" x14ac:dyDescent="0.35">
      <c r="A14894">
        <v>958.2</v>
      </c>
      <c r="B14894" s="24">
        <v>43640</v>
      </c>
      <c r="C14894">
        <v>6</v>
      </c>
      <c r="D14894" s="13">
        <v>30</v>
      </c>
      <c r="E14894" s="13" t="s">
        <v>8</v>
      </c>
      <c r="F14894" s="17">
        <v>9356</v>
      </c>
      <c r="G14894" t="str">
        <f>_xlfn.XLOOKUP(tbl_GL[[#This Row],[Account_key]],tbl_COA[Account_key],tbl_COA[Class],"Not Found")</f>
        <v>Assets</v>
      </c>
      <c r="H14894" t="str">
        <f>_xlfn.XLOOKUP(tbl_GL[[#This Row],[Account_key]],tbl_COA[Account_key],tbl_COA[SubClass],"Not Found")</f>
        <v>Assets</v>
      </c>
      <c r="I14894" t="str">
        <f>_xlfn.XLOOKUP(tbl_GL[[#This Row],[Account_key]],tbl_COA[Account_key],tbl_COA[SubClass2],"Not Found")</f>
        <v>Current Assets</v>
      </c>
      <c r="J14894" t="str">
        <f>_xlfn.XLOOKUP(tbl_GL[[#This Row],[Account_key]],tbl_COA[Account_key],tbl_COA[SubAccount],,0)</f>
        <v>Trade Receivables</v>
      </c>
      <c r="K14894">
        <f>YEAR(tbl_GL[[#This Row],[Date]])</f>
        <v>2019</v>
      </c>
    </row>
    <row r="14895" spans="1:11" x14ac:dyDescent="0.35">
      <c r="A14895">
        <v>959.1</v>
      </c>
      <c r="B14895" s="24">
        <v>43642</v>
      </c>
      <c r="C14895">
        <v>6</v>
      </c>
      <c r="D14895" s="13">
        <v>10</v>
      </c>
      <c r="E14895" s="13" t="s">
        <v>98</v>
      </c>
      <c r="F14895" s="17">
        <v>-1761</v>
      </c>
      <c r="G14895" t="str">
        <f>_xlfn.XLOOKUP(tbl_GL[[#This Row],[Account_key]],tbl_COA[Account_key],tbl_COA[Class],"Not Found")</f>
        <v>Assets</v>
      </c>
      <c r="H14895" t="str">
        <f>_xlfn.XLOOKUP(tbl_GL[[#This Row],[Account_key]],tbl_COA[Account_key],tbl_COA[SubClass],"Not Found")</f>
        <v>Assets</v>
      </c>
      <c r="I14895" t="str">
        <f>_xlfn.XLOOKUP(tbl_GL[[#This Row],[Account_key]],tbl_COA[Account_key],tbl_COA[SubClass2],"Not Found")</f>
        <v>Current Assets</v>
      </c>
      <c r="J14895" t="str">
        <f>_xlfn.XLOOKUP(tbl_GL[[#This Row],[Account_key]],tbl_COA[Account_key],tbl_COA[SubAccount],,0)</f>
        <v>Cash at Bank</v>
      </c>
      <c r="K14895">
        <f>YEAR(tbl_GL[[#This Row],[Date]])</f>
        <v>2019</v>
      </c>
    </row>
    <row r="14896" spans="1:11" x14ac:dyDescent="0.35">
      <c r="A14896">
        <v>959.2</v>
      </c>
      <c r="B14896" s="24">
        <v>43642</v>
      </c>
      <c r="C14896">
        <v>6</v>
      </c>
      <c r="D14896" s="13">
        <v>120</v>
      </c>
      <c r="E14896" s="13" t="s">
        <v>98</v>
      </c>
      <c r="F14896" s="17">
        <v>-1761</v>
      </c>
      <c r="G14896" t="str">
        <f>_xlfn.XLOOKUP(tbl_GL[[#This Row],[Account_key]],tbl_COA[Account_key],tbl_COA[Class],"Not Found")</f>
        <v>Liabilities and Owners Equity</v>
      </c>
      <c r="H14896" t="str">
        <f>_xlfn.XLOOKUP(tbl_GL[[#This Row],[Account_key]],tbl_COA[Account_key],tbl_COA[SubClass],"Not Found")</f>
        <v>Liabilities</v>
      </c>
      <c r="I14896" t="str">
        <f>_xlfn.XLOOKUP(tbl_GL[[#This Row],[Account_key]],tbl_COA[Account_key],tbl_COA[SubClass2],"Not Found")</f>
        <v>Current Liabilities</v>
      </c>
      <c r="J14896" t="str">
        <f>_xlfn.XLOOKUP(tbl_GL[[#This Row],[Account_key]],tbl_COA[Account_key],tbl_COA[SubAccount],,0)</f>
        <v>Accrued Expenses</v>
      </c>
      <c r="K14896">
        <f>YEAR(tbl_GL[[#This Row],[Date]])</f>
        <v>2019</v>
      </c>
    </row>
    <row r="14897" spans="1:11" x14ac:dyDescent="0.35">
      <c r="A14897">
        <v>960.1</v>
      </c>
      <c r="B14897" s="24">
        <v>43644</v>
      </c>
      <c r="C14897">
        <v>6</v>
      </c>
      <c r="D14897" s="13">
        <v>300</v>
      </c>
      <c r="E14897" s="13" t="s">
        <v>97</v>
      </c>
      <c r="F14897" s="17">
        <v>-2674</v>
      </c>
      <c r="G14897" t="str">
        <f>_xlfn.XLOOKUP(tbl_GL[[#This Row],[Account_key]],tbl_COA[Account_key],tbl_COA[Class],"Not Found")</f>
        <v>Operating account</v>
      </c>
      <c r="H14897" t="str">
        <f>_xlfn.XLOOKUP(tbl_GL[[#This Row],[Account_key]],tbl_COA[Account_key],tbl_COA[SubClass],"Not Found")</f>
        <v>Operating Expenses</v>
      </c>
      <c r="I14897" t="str">
        <f>_xlfn.XLOOKUP(tbl_GL[[#This Row],[Account_key]],tbl_COA[Account_key],tbl_COA[SubClass2],"Not Found")</f>
        <v>Administration</v>
      </c>
      <c r="J14897" t="str">
        <f>_xlfn.XLOOKUP(tbl_GL[[#This Row],[Account_key]],tbl_COA[Account_key],tbl_COA[SubAccount],,0)</f>
        <v>Entertainment</v>
      </c>
      <c r="K14897">
        <f>YEAR(tbl_GL[[#This Row],[Date]])</f>
        <v>2019</v>
      </c>
    </row>
    <row r="14898" spans="1:11" x14ac:dyDescent="0.35">
      <c r="A14898">
        <v>960.2</v>
      </c>
      <c r="B14898" s="24">
        <v>43644</v>
      </c>
      <c r="C14898">
        <v>6</v>
      </c>
      <c r="D14898" s="13">
        <v>120</v>
      </c>
      <c r="E14898" s="13" t="s">
        <v>97</v>
      </c>
      <c r="F14898" s="17">
        <v>2674</v>
      </c>
      <c r="G14898" t="str">
        <f>_xlfn.XLOOKUP(tbl_GL[[#This Row],[Account_key]],tbl_COA[Account_key],tbl_COA[Class],"Not Found")</f>
        <v>Liabilities and Owners Equity</v>
      </c>
      <c r="H14898" t="str">
        <f>_xlfn.XLOOKUP(tbl_GL[[#This Row],[Account_key]],tbl_COA[Account_key],tbl_COA[SubClass],"Not Found")</f>
        <v>Liabilities</v>
      </c>
      <c r="I14898" t="str">
        <f>_xlfn.XLOOKUP(tbl_GL[[#This Row],[Account_key]],tbl_COA[Account_key],tbl_COA[SubClass2],"Not Found")</f>
        <v>Current Liabilities</v>
      </c>
      <c r="J14898" t="str">
        <f>_xlfn.XLOOKUP(tbl_GL[[#This Row],[Account_key]],tbl_COA[Account_key],tbl_COA[SubAccount],,0)</f>
        <v>Accrued Expenses</v>
      </c>
      <c r="K14898">
        <f>YEAR(tbl_GL[[#This Row],[Date]])</f>
        <v>2019</v>
      </c>
    </row>
    <row r="14899" spans="1:11" x14ac:dyDescent="0.35">
      <c r="A14899">
        <v>961.1</v>
      </c>
      <c r="B14899" s="24">
        <v>43646</v>
      </c>
      <c r="C14899">
        <v>6</v>
      </c>
      <c r="D14899" s="13">
        <v>10</v>
      </c>
      <c r="E14899" s="13" t="s">
        <v>110</v>
      </c>
      <c r="F14899" s="17">
        <v>20</v>
      </c>
      <c r="G14899" t="str">
        <f>_xlfn.XLOOKUP(tbl_GL[[#This Row],[Account_key]],tbl_COA[Account_key],tbl_COA[Class],"Not Found")</f>
        <v>Assets</v>
      </c>
      <c r="H14899" t="str">
        <f>_xlfn.XLOOKUP(tbl_GL[[#This Row],[Account_key]],tbl_COA[Account_key],tbl_COA[SubClass],"Not Found")</f>
        <v>Assets</v>
      </c>
      <c r="I14899" t="str">
        <f>_xlfn.XLOOKUP(tbl_GL[[#This Row],[Account_key]],tbl_COA[Account_key],tbl_COA[SubClass2],"Not Found")</f>
        <v>Current Assets</v>
      </c>
      <c r="J14899" t="str">
        <f>_xlfn.XLOOKUP(tbl_GL[[#This Row],[Account_key]],tbl_COA[Account_key],tbl_COA[SubAccount],,0)</f>
        <v>Cash at Bank</v>
      </c>
      <c r="K14899">
        <f>YEAR(tbl_GL[[#This Row],[Date]])</f>
        <v>2019</v>
      </c>
    </row>
    <row r="14900" spans="1:11" x14ac:dyDescent="0.35">
      <c r="A14900">
        <v>961.2</v>
      </c>
      <c r="B14900" s="24">
        <v>43646</v>
      </c>
      <c r="C14900">
        <v>6</v>
      </c>
      <c r="D14900" s="13">
        <v>430</v>
      </c>
      <c r="E14900" s="13" t="s">
        <v>110</v>
      </c>
      <c r="F14900" s="17">
        <v>20</v>
      </c>
      <c r="G14900" t="str">
        <f>_xlfn.XLOOKUP(tbl_GL[[#This Row],[Account_key]],tbl_COA[Account_key],tbl_COA[Class],"Not Found")</f>
        <v>Non-operating</v>
      </c>
      <c r="H14900" t="str">
        <f>_xlfn.XLOOKUP(tbl_GL[[#This Row],[Account_key]],tbl_COA[Account_key],tbl_COA[SubClass],"Not Found")</f>
        <v>Exchange Loss/Gain</v>
      </c>
      <c r="I14900" t="str">
        <f>_xlfn.XLOOKUP(tbl_GL[[#This Row],[Account_key]],tbl_COA[Account_key],tbl_COA[SubClass2],"Not Found")</f>
        <v>Exchange Loss/Gain</v>
      </c>
      <c r="J14900" t="str">
        <f>_xlfn.XLOOKUP(tbl_GL[[#This Row],[Account_key]],tbl_COA[Account_key],tbl_COA[SubAccount],,0)</f>
        <v>Exchange Loss/Gain</v>
      </c>
      <c r="K14900">
        <f>YEAR(tbl_GL[[#This Row],[Date]])</f>
        <v>2019</v>
      </c>
    </row>
    <row r="14901" spans="1:11" x14ac:dyDescent="0.35">
      <c r="A14901">
        <v>962.1</v>
      </c>
      <c r="B14901" s="24">
        <v>43646</v>
      </c>
      <c r="C14901">
        <v>6</v>
      </c>
      <c r="D14901" s="13">
        <v>400</v>
      </c>
      <c r="E14901" s="13" t="s">
        <v>104</v>
      </c>
      <c r="F14901" s="17">
        <v>-125</v>
      </c>
      <c r="G14901" t="str">
        <f>_xlfn.XLOOKUP(tbl_GL[[#This Row],[Account_key]],tbl_COA[Account_key],tbl_COA[Class],"Not Found")</f>
        <v>Operating account</v>
      </c>
      <c r="H14901" t="str">
        <f>_xlfn.XLOOKUP(tbl_GL[[#This Row],[Account_key]],tbl_COA[Account_key],tbl_COA[SubClass],"Not Found")</f>
        <v>Depreciation &amp; Amortization</v>
      </c>
      <c r="I14901" t="str">
        <f>_xlfn.XLOOKUP(tbl_GL[[#This Row],[Account_key]],tbl_COA[Account_key],tbl_COA[SubClass2],"Not Found")</f>
        <v>Amortization</v>
      </c>
      <c r="J14901" t="str">
        <f>_xlfn.XLOOKUP(tbl_GL[[#This Row],[Account_key]],tbl_COA[Account_key],tbl_COA[SubAccount],,0)</f>
        <v>Amortization of Intangible Assets</v>
      </c>
      <c r="K14901">
        <f>YEAR(tbl_GL[[#This Row],[Date]])</f>
        <v>2019</v>
      </c>
    </row>
    <row r="14902" spans="1:11" x14ac:dyDescent="0.35">
      <c r="A14902">
        <v>962.2</v>
      </c>
      <c r="B14902" s="24">
        <v>43646</v>
      </c>
      <c r="C14902">
        <v>6</v>
      </c>
      <c r="D14902" s="13">
        <v>100</v>
      </c>
      <c r="E14902" s="13" t="s">
        <v>104</v>
      </c>
      <c r="F14902" s="17">
        <v>-125</v>
      </c>
      <c r="G14902" t="str">
        <f>_xlfn.XLOOKUP(tbl_GL[[#This Row],[Account_key]],tbl_COA[Account_key],tbl_COA[Class],"Not Found")</f>
        <v>Assets</v>
      </c>
      <c r="H14902" t="str">
        <f>_xlfn.XLOOKUP(tbl_GL[[#This Row],[Account_key]],tbl_COA[Account_key],tbl_COA[SubClass],"Not Found")</f>
        <v>Assets</v>
      </c>
      <c r="I14902" t="str">
        <f>_xlfn.XLOOKUP(tbl_GL[[#This Row],[Account_key]],tbl_COA[Account_key],tbl_COA[SubClass2],"Not Found")</f>
        <v>Non-Current Assets</v>
      </c>
      <c r="J14902" t="str">
        <f>_xlfn.XLOOKUP(tbl_GL[[#This Row],[Account_key]],tbl_COA[Account_key],tbl_COA[SubAccount],,0)</f>
        <v>Patents and trademarks</v>
      </c>
      <c r="K14902">
        <f>YEAR(tbl_GL[[#This Row],[Date]])</f>
        <v>2019</v>
      </c>
    </row>
    <row r="14903" spans="1:11" x14ac:dyDescent="0.35">
      <c r="A14903">
        <v>963.1</v>
      </c>
      <c r="B14903" s="24">
        <v>43646</v>
      </c>
      <c r="C14903">
        <v>6</v>
      </c>
      <c r="D14903" s="13">
        <v>10</v>
      </c>
      <c r="E14903" s="13" t="s">
        <v>113</v>
      </c>
      <c r="F14903" s="17">
        <v>137</v>
      </c>
      <c r="G14903" t="str">
        <f>_xlfn.XLOOKUP(tbl_GL[[#This Row],[Account_key]],tbl_COA[Account_key],tbl_COA[Class],"Not Found")</f>
        <v>Assets</v>
      </c>
      <c r="H14903" t="str">
        <f>_xlfn.XLOOKUP(tbl_GL[[#This Row],[Account_key]],tbl_COA[Account_key],tbl_COA[SubClass],"Not Found")</f>
        <v>Assets</v>
      </c>
      <c r="I14903" t="str">
        <f>_xlfn.XLOOKUP(tbl_GL[[#This Row],[Account_key]],tbl_COA[Account_key],tbl_COA[SubClass2],"Not Found")</f>
        <v>Current Assets</v>
      </c>
      <c r="J14903" t="str">
        <f>_xlfn.XLOOKUP(tbl_GL[[#This Row],[Account_key]],tbl_COA[Account_key],tbl_COA[SubAccount],,0)</f>
        <v>Cash at Bank</v>
      </c>
      <c r="K14903">
        <f>YEAR(tbl_GL[[#This Row],[Date]])</f>
        <v>2019</v>
      </c>
    </row>
    <row r="14904" spans="1:11" x14ac:dyDescent="0.35">
      <c r="A14904">
        <v>963.2</v>
      </c>
      <c r="B14904" s="24">
        <v>43646</v>
      </c>
      <c r="C14904">
        <v>6</v>
      </c>
      <c r="D14904" s="13">
        <v>410</v>
      </c>
      <c r="E14904" s="13" t="s">
        <v>113</v>
      </c>
      <c r="F14904" s="17">
        <v>137</v>
      </c>
      <c r="G14904" t="str">
        <f>_xlfn.XLOOKUP(tbl_GL[[#This Row],[Account_key]],tbl_COA[Account_key],tbl_COA[Class],"Not Found")</f>
        <v>Non-operating</v>
      </c>
      <c r="H14904" t="str">
        <f>_xlfn.XLOOKUP(tbl_GL[[#This Row],[Account_key]],tbl_COA[Account_key],tbl_COA[SubClass],"Not Found")</f>
        <v>Interest Income</v>
      </c>
      <c r="I14904" t="str">
        <f>_xlfn.XLOOKUP(tbl_GL[[#This Row],[Account_key]],tbl_COA[Account_key],tbl_COA[SubClass2],"Not Found")</f>
        <v>Interest Income</v>
      </c>
      <c r="J14904" t="str">
        <f>_xlfn.XLOOKUP(tbl_GL[[#This Row],[Account_key]],tbl_COA[Account_key],tbl_COA[SubAccount],,0)</f>
        <v>Interest Income</v>
      </c>
      <c r="K14904">
        <f>YEAR(tbl_GL[[#This Row],[Date]])</f>
        <v>2019</v>
      </c>
    </row>
    <row r="14905" spans="1:11" x14ac:dyDescent="0.35">
      <c r="A14905">
        <v>964.1</v>
      </c>
      <c r="B14905" s="24">
        <v>43646</v>
      </c>
      <c r="C14905">
        <v>6</v>
      </c>
      <c r="D14905" s="13">
        <v>440</v>
      </c>
      <c r="E14905" s="13" t="s">
        <v>112</v>
      </c>
      <c r="F14905" s="17">
        <v>-195</v>
      </c>
      <c r="G14905" t="str">
        <f>_xlfn.XLOOKUP(tbl_GL[[#This Row],[Account_key]],tbl_COA[Account_key],tbl_COA[Class],"Not Found")</f>
        <v>Interest &amp; Tax</v>
      </c>
      <c r="H14905" t="str">
        <f>_xlfn.XLOOKUP(tbl_GL[[#This Row],[Account_key]],tbl_COA[Account_key],tbl_COA[SubClass],"Not Found")</f>
        <v>Interest Expense</v>
      </c>
      <c r="I14905" t="str">
        <f>_xlfn.XLOOKUP(tbl_GL[[#This Row],[Account_key]],tbl_COA[Account_key],tbl_COA[SubClass2],"Not Found")</f>
        <v>Interest Expense</v>
      </c>
      <c r="J14905" t="str">
        <f>_xlfn.XLOOKUP(tbl_GL[[#This Row],[Account_key]],tbl_COA[Account_key],tbl_COA[SubAccount],,0)</f>
        <v>Interest Expense</v>
      </c>
      <c r="K14905">
        <f>YEAR(tbl_GL[[#This Row],[Date]])</f>
        <v>2019</v>
      </c>
    </row>
    <row r="14906" spans="1:11" x14ac:dyDescent="0.35">
      <c r="A14906">
        <v>964.2</v>
      </c>
      <c r="B14906" s="24">
        <v>43646</v>
      </c>
      <c r="C14906">
        <v>6</v>
      </c>
      <c r="D14906" s="13">
        <v>121</v>
      </c>
      <c r="E14906" s="13" t="s">
        <v>112</v>
      </c>
      <c r="F14906" s="17">
        <v>195</v>
      </c>
      <c r="G14906" t="str">
        <f>_xlfn.XLOOKUP(tbl_GL[[#This Row],[Account_key]],tbl_COA[Account_key],tbl_COA[Class],"Not Found")</f>
        <v>Liabilities and Owners Equity</v>
      </c>
      <c r="H14906" t="str">
        <f>_xlfn.XLOOKUP(tbl_GL[[#This Row],[Account_key]],tbl_COA[Account_key],tbl_COA[SubClass],"Not Found")</f>
        <v>Liabilities</v>
      </c>
      <c r="I14906" t="str">
        <f>_xlfn.XLOOKUP(tbl_GL[[#This Row],[Account_key]],tbl_COA[Account_key],tbl_COA[SubClass2],"Not Found")</f>
        <v>Current Liabilities</v>
      </c>
      <c r="J14906" t="str">
        <f>_xlfn.XLOOKUP(tbl_GL[[#This Row],[Account_key]],tbl_COA[Account_key],tbl_COA[SubAccount],,0)</f>
        <v>Interest Payable</v>
      </c>
      <c r="K14906">
        <f>YEAR(tbl_GL[[#This Row],[Date]])</f>
        <v>2019</v>
      </c>
    </row>
    <row r="14907" spans="1:11" x14ac:dyDescent="0.35">
      <c r="A14907">
        <v>965.1</v>
      </c>
      <c r="B14907" s="24">
        <v>43646</v>
      </c>
      <c r="C14907">
        <v>6</v>
      </c>
      <c r="D14907" s="13">
        <v>450</v>
      </c>
      <c r="E14907" s="23" t="s">
        <v>108</v>
      </c>
      <c r="F14907" s="17">
        <v>-302</v>
      </c>
      <c r="G14907" t="str">
        <f>_xlfn.XLOOKUP(tbl_GL[[#This Row],[Account_key]],tbl_COA[Account_key],tbl_COA[Class],"Not Found")</f>
        <v>Interest &amp; Tax</v>
      </c>
      <c r="H14907" t="str">
        <f>_xlfn.XLOOKUP(tbl_GL[[#This Row],[Account_key]],tbl_COA[Account_key],tbl_COA[SubClass],"Not Found")</f>
        <v>Taxation</v>
      </c>
      <c r="I14907" t="str">
        <f>_xlfn.XLOOKUP(tbl_GL[[#This Row],[Account_key]],tbl_COA[Account_key],tbl_COA[SubClass2],"Not Found")</f>
        <v>Taxation</v>
      </c>
      <c r="J14907" t="str">
        <f>_xlfn.XLOOKUP(tbl_GL[[#This Row],[Account_key]],tbl_COA[Account_key],tbl_COA[SubAccount],,0)</f>
        <v>Taxation</v>
      </c>
      <c r="K14907">
        <f>YEAR(tbl_GL[[#This Row],[Date]])</f>
        <v>2019</v>
      </c>
    </row>
    <row r="14908" spans="1:11" x14ac:dyDescent="0.35">
      <c r="A14908">
        <v>965.2</v>
      </c>
      <c r="B14908" s="24">
        <v>43646</v>
      </c>
      <c r="C14908">
        <v>6</v>
      </c>
      <c r="D14908" s="13">
        <v>122</v>
      </c>
      <c r="E14908" s="23" t="s">
        <v>108</v>
      </c>
      <c r="F14908" s="17">
        <v>302</v>
      </c>
      <c r="G14908" t="str">
        <f>_xlfn.XLOOKUP(tbl_GL[[#This Row],[Account_key]],tbl_COA[Account_key],tbl_COA[Class],"Not Found")</f>
        <v>Liabilities and Owners Equity</v>
      </c>
      <c r="H14908" t="str">
        <f>_xlfn.XLOOKUP(tbl_GL[[#This Row],[Account_key]],tbl_COA[Account_key],tbl_COA[SubClass],"Not Found")</f>
        <v>Liabilities</v>
      </c>
      <c r="I14908" t="str">
        <f>_xlfn.XLOOKUP(tbl_GL[[#This Row],[Account_key]],tbl_COA[Account_key],tbl_COA[SubClass2],"Not Found")</f>
        <v>Current Liabilities</v>
      </c>
      <c r="J14908" t="str">
        <f>_xlfn.XLOOKUP(tbl_GL[[#This Row],[Account_key]],tbl_COA[Account_key],tbl_COA[SubAccount],,0)</f>
        <v>Tax payable</v>
      </c>
      <c r="K14908">
        <f>YEAR(tbl_GL[[#This Row],[Date]])</f>
        <v>2019</v>
      </c>
    </row>
    <row r="14909" spans="1:11" x14ac:dyDescent="0.35">
      <c r="A14909">
        <v>966.1</v>
      </c>
      <c r="B14909" s="24">
        <v>43646</v>
      </c>
      <c r="C14909">
        <v>6</v>
      </c>
      <c r="D14909" s="13">
        <v>330</v>
      </c>
      <c r="E14909" s="13" t="s">
        <v>97</v>
      </c>
      <c r="F14909" s="17">
        <v>-1925</v>
      </c>
      <c r="G14909" t="str">
        <f>_xlfn.XLOOKUP(tbl_GL[[#This Row],[Account_key]],tbl_COA[Account_key],tbl_COA[Class],"Not Found")</f>
        <v>Operating account</v>
      </c>
      <c r="H14909" t="str">
        <f>_xlfn.XLOOKUP(tbl_GL[[#This Row],[Account_key]],tbl_COA[Account_key],tbl_COA[SubClass],"Not Found")</f>
        <v>Operating Expenses</v>
      </c>
      <c r="I14909" t="str">
        <f>_xlfn.XLOOKUP(tbl_GL[[#This Row],[Account_key]],tbl_COA[Account_key],tbl_COA[SubClass2],"Not Found")</f>
        <v>Administration</v>
      </c>
      <c r="J14909" t="str">
        <f>_xlfn.XLOOKUP(tbl_GL[[#This Row],[Account_key]],tbl_COA[Account_key],tbl_COA[SubAccount],,0)</f>
        <v>Telephone</v>
      </c>
      <c r="K14909">
        <f>YEAR(tbl_GL[[#This Row],[Date]])</f>
        <v>2019</v>
      </c>
    </row>
    <row r="14910" spans="1:11" x14ac:dyDescent="0.35">
      <c r="A14910">
        <v>966.2</v>
      </c>
      <c r="B14910" s="24">
        <v>43646</v>
      </c>
      <c r="C14910">
        <v>6</v>
      </c>
      <c r="D14910" s="13">
        <v>120</v>
      </c>
      <c r="E14910" s="13" t="s">
        <v>97</v>
      </c>
      <c r="F14910" s="17">
        <v>1925</v>
      </c>
      <c r="G14910" t="str">
        <f>_xlfn.XLOOKUP(tbl_GL[[#This Row],[Account_key]],tbl_COA[Account_key],tbl_COA[Class],"Not Found")</f>
        <v>Liabilities and Owners Equity</v>
      </c>
      <c r="H14910" t="str">
        <f>_xlfn.XLOOKUP(tbl_GL[[#This Row],[Account_key]],tbl_COA[Account_key],tbl_COA[SubClass],"Not Found")</f>
        <v>Liabilities</v>
      </c>
      <c r="I14910" t="str">
        <f>_xlfn.XLOOKUP(tbl_GL[[#This Row],[Account_key]],tbl_COA[Account_key],tbl_COA[SubClass2],"Not Found")</f>
        <v>Current Liabilities</v>
      </c>
      <c r="J14910" t="str">
        <f>_xlfn.XLOOKUP(tbl_GL[[#This Row],[Account_key]],tbl_COA[Account_key],tbl_COA[SubAccount],,0)</f>
        <v>Accrued Expenses</v>
      </c>
      <c r="K14910">
        <f>YEAR(tbl_GL[[#This Row],[Date]])</f>
        <v>2019</v>
      </c>
    </row>
    <row r="14911" spans="1:11" x14ac:dyDescent="0.35">
      <c r="A14911">
        <v>967.1</v>
      </c>
      <c r="B14911" s="24">
        <v>43646</v>
      </c>
      <c r="C14911">
        <v>6</v>
      </c>
      <c r="D14911" s="13">
        <v>240</v>
      </c>
      <c r="E14911" s="13" t="s">
        <v>56</v>
      </c>
      <c r="F14911" s="17">
        <v>-2813</v>
      </c>
      <c r="G14911" t="str">
        <f>_xlfn.XLOOKUP(tbl_GL[[#This Row],[Account_key]],tbl_COA[Account_key],tbl_COA[Class],"Not Found")</f>
        <v>Operating account</v>
      </c>
      <c r="H14911" t="str">
        <f>_xlfn.XLOOKUP(tbl_GL[[#This Row],[Account_key]],tbl_COA[Account_key],tbl_COA[SubClass],"Not Found")</f>
        <v>Operating Expenses</v>
      </c>
      <c r="I14911" t="str">
        <f>_xlfn.XLOOKUP(tbl_GL[[#This Row],[Account_key]],tbl_COA[Account_key],tbl_COA[SubClass2],"Not Found")</f>
        <v>Sales &amp; Distribution</v>
      </c>
      <c r="J14911" t="str">
        <f>_xlfn.XLOOKUP(tbl_GL[[#This Row],[Account_key]],tbl_COA[Account_key],tbl_COA[SubAccount],,0)</f>
        <v>Salaries</v>
      </c>
      <c r="K14911">
        <f>YEAR(tbl_GL[[#This Row],[Date]])</f>
        <v>2019</v>
      </c>
    </row>
    <row r="14912" spans="1:11" x14ac:dyDescent="0.35">
      <c r="A14912">
        <v>967.2</v>
      </c>
      <c r="B14912" s="24">
        <v>43646</v>
      </c>
      <c r="C14912">
        <v>6</v>
      </c>
      <c r="D14912" s="13">
        <v>10</v>
      </c>
      <c r="E14912" s="13" t="s">
        <v>56</v>
      </c>
      <c r="F14912" s="17">
        <v>-2813</v>
      </c>
      <c r="G14912" t="str">
        <f>_xlfn.XLOOKUP(tbl_GL[[#This Row],[Account_key]],tbl_COA[Account_key],tbl_COA[Class],"Not Found")</f>
        <v>Assets</v>
      </c>
      <c r="H14912" t="str">
        <f>_xlfn.XLOOKUP(tbl_GL[[#This Row],[Account_key]],tbl_COA[Account_key],tbl_COA[SubClass],"Not Found")</f>
        <v>Assets</v>
      </c>
      <c r="I14912" t="str">
        <f>_xlfn.XLOOKUP(tbl_GL[[#This Row],[Account_key]],tbl_COA[Account_key],tbl_COA[SubClass2],"Not Found")</f>
        <v>Current Assets</v>
      </c>
      <c r="J14912" t="str">
        <f>_xlfn.XLOOKUP(tbl_GL[[#This Row],[Account_key]],tbl_COA[Account_key],tbl_COA[SubAccount],,0)</f>
        <v>Cash at Bank</v>
      </c>
      <c r="K14912">
        <f>YEAR(tbl_GL[[#This Row],[Date]])</f>
        <v>2019</v>
      </c>
    </row>
    <row r="14913" spans="1:11" x14ac:dyDescent="0.35">
      <c r="A14913">
        <v>968.1</v>
      </c>
      <c r="B14913" s="24">
        <v>43646</v>
      </c>
      <c r="C14913">
        <v>6</v>
      </c>
      <c r="D14913" s="13">
        <v>380</v>
      </c>
      <c r="E14913" s="13" t="s">
        <v>101</v>
      </c>
      <c r="F14913" s="17">
        <v>-4900</v>
      </c>
      <c r="G14913" t="str">
        <f>_xlfn.XLOOKUP(tbl_GL[[#This Row],[Account_key]],tbl_COA[Account_key],tbl_COA[Class],"Not Found")</f>
        <v>Operating account</v>
      </c>
      <c r="H14913" t="str">
        <f>_xlfn.XLOOKUP(tbl_GL[[#This Row],[Account_key]],tbl_COA[Account_key],tbl_COA[SubClass],"Not Found")</f>
        <v>Depreciation &amp; Amortization</v>
      </c>
      <c r="I14913" t="str">
        <f>_xlfn.XLOOKUP(tbl_GL[[#This Row],[Account_key]],tbl_COA[Account_key],tbl_COA[SubClass2],"Not Found")</f>
        <v>Depreciation</v>
      </c>
      <c r="J14913" t="str">
        <f>_xlfn.XLOOKUP(tbl_GL[[#This Row],[Account_key]],tbl_COA[Account_key],tbl_COA[SubAccount],,0)</f>
        <v>Equipment</v>
      </c>
      <c r="K14913">
        <f>YEAR(tbl_GL[[#This Row],[Date]])</f>
        <v>2019</v>
      </c>
    </row>
    <row r="14914" spans="1:11" x14ac:dyDescent="0.35">
      <c r="A14914">
        <v>968.2</v>
      </c>
      <c r="B14914" s="24">
        <v>43646</v>
      </c>
      <c r="C14914">
        <v>6</v>
      </c>
      <c r="D14914" s="13">
        <v>90</v>
      </c>
      <c r="E14914" s="13" t="s">
        <v>101</v>
      </c>
      <c r="F14914" s="17">
        <v>-4900</v>
      </c>
      <c r="G14914" t="str">
        <f>_xlfn.XLOOKUP(tbl_GL[[#This Row],[Account_key]],tbl_COA[Account_key],tbl_COA[Class],"Not Found")</f>
        <v>Assets</v>
      </c>
      <c r="H14914" t="str">
        <f>_xlfn.XLOOKUP(tbl_GL[[#This Row],[Account_key]],tbl_COA[Account_key],tbl_COA[SubClass],"Not Found")</f>
        <v>Assets</v>
      </c>
      <c r="I14914" t="str">
        <f>_xlfn.XLOOKUP(tbl_GL[[#This Row],[Account_key]],tbl_COA[Account_key],tbl_COA[SubClass2],"Not Found")</f>
        <v>Non-Current Assets</v>
      </c>
      <c r="J14914" t="str">
        <f>_xlfn.XLOOKUP(tbl_GL[[#This Row],[Account_key]],tbl_COA[Account_key],tbl_COA[SubAccount],,0)</f>
        <v>Office Furniture &amp; Equipment</v>
      </c>
      <c r="K14914">
        <f>YEAR(tbl_GL[[#This Row],[Date]])</f>
        <v>2019</v>
      </c>
    </row>
    <row r="14915" spans="1:11" x14ac:dyDescent="0.35">
      <c r="A14915">
        <v>970.1</v>
      </c>
      <c r="B14915" s="24">
        <v>43646</v>
      </c>
      <c r="C14915">
        <v>6</v>
      </c>
      <c r="D14915" s="13">
        <v>30</v>
      </c>
      <c r="E14915" s="13" t="s">
        <v>80</v>
      </c>
      <c r="F14915" s="17">
        <v>-12908</v>
      </c>
      <c r="G14915" t="str">
        <f>_xlfn.XLOOKUP(tbl_GL[[#This Row],[Account_key]],tbl_COA[Account_key],tbl_COA[Class],"Not Found")</f>
        <v>Assets</v>
      </c>
      <c r="H14915" t="str">
        <f>_xlfn.XLOOKUP(tbl_GL[[#This Row],[Account_key]],tbl_COA[Account_key],tbl_COA[SubClass],"Not Found")</f>
        <v>Assets</v>
      </c>
      <c r="I14915" t="str">
        <f>_xlfn.XLOOKUP(tbl_GL[[#This Row],[Account_key]],tbl_COA[Account_key],tbl_COA[SubClass2],"Not Found")</f>
        <v>Current Assets</v>
      </c>
      <c r="J14915" t="str">
        <f>_xlfn.XLOOKUP(tbl_GL[[#This Row],[Account_key]],tbl_COA[Account_key],tbl_COA[SubAccount],,0)</f>
        <v>Trade Receivables</v>
      </c>
      <c r="K14915">
        <f>YEAR(tbl_GL[[#This Row],[Date]])</f>
        <v>2019</v>
      </c>
    </row>
    <row r="14916" spans="1:11" x14ac:dyDescent="0.35">
      <c r="A14916">
        <v>970.2</v>
      </c>
      <c r="B14916" s="24">
        <v>43646</v>
      </c>
      <c r="C14916">
        <v>6</v>
      </c>
      <c r="D14916" s="13">
        <v>10</v>
      </c>
      <c r="E14916" s="13" t="s">
        <v>80</v>
      </c>
      <c r="F14916" s="17">
        <v>12908</v>
      </c>
      <c r="G14916" t="str">
        <f>_xlfn.XLOOKUP(tbl_GL[[#This Row],[Account_key]],tbl_COA[Account_key],tbl_COA[Class],"Not Found")</f>
        <v>Assets</v>
      </c>
      <c r="H14916" t="str">
        <f>_xlfn.XLOOKUP(tbl_GL[[#This Row],[Account_key]],tbl_COA[Account_key],tbl_COA[SubClass],"Not Found")</f>
        <v>Assets</v>
      </c>
      <c r="I14916" t="str">
        <f>_xlfn.XLOOKUP(tbl_GL[[#This Row],[Account_key]],tbl_COA[Account_key],tbl_COA[SubClass2],"Not Found")</f>
        <v>Current Assets</v>
      </c>
      <c r="J14916" t="str">
        <f>_xlfn.XLOOKUP(tbl_GL[[#This Row],[Account_key]],tbl_COA[Account_key],tbl_COA[SubAccount],,0)</f>
        <v>Cash at Bank</v>
      </c>
      <c r="K14916">
        <f>YEAR(tbl_GL[[#This Row],[Date]])</f>
        <v>2019</v>
      </c>
    </row>
    <row r="14917" spans="1:11" x14ac:dyDescent="0.35">
      <c r="A14917">
        <v>971.1</v>
      </c>
      <c r="B14917" s="24">
        <v>43646</v>
      </c>
      <c r="C14917">
        <v>6</v>
      </c>
      <c r="D14917" s="13">
        <v>10</v>
      </c>
      <c r="E14917" s="13" t="s">
        <v>145</v>
      </c>
      <c r="F14917" s="17">
        <v>-14445</v>
      </c>
      <c r="G14917" t="str">
        <f>_xlfn.XLOOKUP(tbl_GL[[#This Row],[Account_key]],tbl_COA[Account_key],tbl_COA[Class],"Not Found")</f>
        <v>Assets</v>
      </c>
      <c r="H14917" t="str">
        <f>_xlfn.XLOOKUP(tbl_GL[[#This Row],[Account_key]],tbl_COA[Account_key],tbl_COA[SubClass],"Not Found")</f>
        <v>Assets</v>
      </c>
      <c r="I14917" t="str">
        <f>_xlfn.XLOOKUP(tbl_GL[[#This Row],[Account_key]],tbl_COA[Account_key],tbl_COA[SubClass2],"Not Found")</f>
        <v>Current Assets</v>
      </c>
      <c r="J14917" t="str">
        <f>_xlfn.XLOOKUP(tbl_GL[[#This Row],[Account_key]],tbl_COA[Account_key],tbl_COA[SubAccount],,0)</f>
        <v>Cash at Bank</v>
      </c>
      <c r="K14917">
        <f>YEAR(tbl_GL[[#This Row],[Date]])</f>
        <v>2019</v>
      </c>
    </row>
    <row r="14918" spans="1:11" x14ac:dyDescent="0.35">
      <c r="A14918">
        <v>971.2</v>
      </c>
      <c r="B14918" s="24">
        <v>43646</v>
      </c>
      <c r="C14918">
        <v>6</v>
      </c>
      <c r="D14918" s="13">
        <v>122</v>
      </c>
      <c r="E14918" s="13" t="s">
        <v>145</v>
      </c>
      <c r="F14918" s="17">
        <v>-14445</v>
      </c>
      <c r="G14918" t="str">
        <f>_xlfn.XLOOKUP(tbl_GL[[#This Row],[Account_key]],tbl_COA[Account_key],tbl_COA[Class],"Not Found")</f>
        <v>Liabilities and Owners Equity</v>
      </c>
      <c r="H14918" t="str">
        <f>_xlfn.XLOOKUP(tbl_GL[[#This Row],[Account_key]],tbl_COA[Account_key],tbl_COA[SubClass],"Not Found")</f>
        <v>Liabilities</v>
      </c>
      <c r="I14918" t="str">
        <f>_xlfn.XLOOKUP(tbl_GL[[#This Row],[Account_key]],tbl_COA[Account_key],tbl_COA[SubClass2],"Not Found")</f>
        <v>Current Liabilities</v>
      </c>
      <c r="J14918" t="str">
        <f>_xlfn.XLOOKUP(tbl_GL[[#This Row],[Account_key]],tbl_COA[Account_key],tbl_COA[SubAccount],,0)</f>
        <v>Tax payable</v>
      </c>
      <c r="K14918">
        <f>YEAR(tbl_GL[[#This Row],[Date]])</f>
        <v>2019</v>
      </c>
    </row>
    <row r="14919" spans="1:11" x14ac:dyDescent="0.35">
      <c r="A14919">
        <v>972.1</v>
      </c>
      <c r="B14919" s="24">
        <v>43647</v>
      </c>
      <c r="C14919">
        <v>6</v>
      </c>
      <c r="D14919" s="13">
        <v>10</v>
      </c>
      <c r="E14919" s="13" t="s">
        <v>98</v>
      </c>
      <c r="F14919" s="17">
        <v>-1624</v>
      </c>
      <c r="G14919" t="str">
        <f>_xlfn.XLOOKUP(tbl_GL[[#This Row],[Account_key]],tbl_COA[Account_key],tbl_COA[Class],"Not Found")</f>
        <v>Assets</v>
      </c>
      <c r="H14919" t="str">
        <f>_xlfn.XLOOKUP(tbl_GL[[#This Row],[Account_key]],tbl_COA[Account_key],tbl_COA[SubClass],"Not Found")</f>
        <v>Assets</v>
      </c>
      <c r="I14919" t="str">
        <f>_xlfn.XLOOKUP(tbl_GL[[#This Row],[Account_key]],tbl_COA[Account_key],tbl_COA[SubClass2],"Not Found")</f>
        <v>Current Assets</v>
      </c>
      <c r="J14919" t="str">
        <f>_xlfn.XLOOKUP(tbl_GL[[#This Row],[Account_key]],tbl_COA[Account_key],tbl_COA[SubAccount],,0)</f>
        <v>Cash at Bank</v>
      </c>
      <c r="K14919">
        <f>YEAR(tbl_GL[[#This Row],[Date]])</f>
        <v>2019</v>
      </c>
    </row>
    <row r="14920" spans="1:11" x14ac:dyDescent="0.35">
      <c r="A14920">
        <v>972.2</v>
      </c>
      <c r="B14920" s="24">
        <v>43647</v>
      </c>
      <c r="C14920">
        <v>6</v>
      </c>
      <c r="D14920" s="13">
        <v>120</v>
      </c>
      <c r="E14920" s="13" t="s">
        <v>98</v>
      </c>
      <c r="F14920" s="17">
        <v>-1624</v>
      </c>
      <c r="G14920" t="str">
        <f>_xlfn.XLOOKUP(tbl_GL[[#This Row],[Account_key]],tbl_COA[Account_key],tbl_COA[Class],"Not Found")</f>
        <v>Liabilities and Owners Equity</v>
      </c>
      <c r="H14920" t="str">
        <f>_xlfn.XLOOKUP(tbl_GL[[#This Row],[Account_key]],tbl_COA[Account_key],tbl_COA[SubClass],"Not Found")</f>
        <v>Liabilities</v>
      </c>
      <c r="I14920" t="str">
        <f>_xlfn.XLOOKUP(tbl_GL[[#This Row],[Account_key]],tbl_COA[Account_key],tbl_COA[SubClass2],"Not Found")</f>
        <v>Current Liabilities</v>
      </c>
      <c r="J14920" t="str">
        <f>_xlfn.XLOOKUP(tbl_GL[[#This Row],[Account_key]],tbl_COA[Account_key],tbl_COA[SubAccount],,0)</f>
        <v>Accrued Expenses</v>
      </c>
      <c r="K14920">
        <f>YEAR(tbl_GL[[#This Row],[Date]])</f>
        <v>2019</v>
      </c>
    </row>
    <row r="14921" spans="1:11" x14ac:dyDescent="0.35">
      <c r="A14921">
        <v>973.1</v>
      </c>
      <c r="B14921" s="24">
        <v>43647</v>
      </c>
      <c r="C14921">
        <v>6</v>
      </c>
      <c r="D14921" s="13">
        <v>20</v>
      </c>
      <c r="E14921" s="13" t="s">
        <v>124</v>
      </c>
      <c r="F14921" s="17">
        <v>25000</v>
      </c>
      <c r="G14921" t="str">
        <f>_xlfn.XLOOKUP(tbl_GL[[#This Row],[Account_key]],tbl_COA[Account_key],tbl_COA[Class],"Not Found")</f>
        <v>Assets</v>
      </c>
      <c r="H14921" t="str">
        <f>_xlfn.XLOOKUP(tbl_GL[[#This Row],[Account_key]],tbl_COA[Account_key],tbl_COA[SubClass],"Not Found")</f>
        <v>Assets</v>
      </c>
      <c r="I14921" t="str">
        <f>_xlfn.XLOOKUP(tbl_GL[[#This Row],[Account_key]],tbl_COA[Account_key],tbl_COA[SubClass2],"Not Found")</f>
        <v>Current Assets</v>
      </c>
      <c r="J14921" t="str">
        <f>_xlfn.XLOOKUP(tbl_GL[[#This Row],[Account_key]],tbl_COA[Account_key],tbl_COA[SubAccount],,0)</f>
        <v>Cash in hand</v>
      </c>
      <c r="K14921">
        <f>YEAR(tbl_GL[[#This Row],[Date]])</f>
        <v>2019</v>
      </c>
    </row>
    <row r="14922" spans="1:11" x14ac:dyDescent="0.35">
      <c r="A14922">
        <v>973.2</v>
      </c>
      <c r="B14922" s="24">
        <v>43647</v>
      </c>
      <c r="C14922">
        <v>6</v>
      </c>
      <c r="D14922" s="13">
        <v>10</v>
      </c>
      <c r="E14922" s="13" t="s">
        <v>124</v>
      </c>
      <c r="F14922" s="17">
        <v>-25000</v>
      </c>
      <c r="G14922" t="str">
        <f>_xlfn.XLOOKUP(tbl_GL[[#This Row],[Account_key]],tbl_COA[Account_key],tbl_COA[Class],"Not Found")</f>
        <v>Assets</v>
      </c>
      <c r="H14922" t="str">
        <f>_xlfn.XLOOKUP(tbl_GL[[#This Row],[Account_key]],tbl_COA[Account_key],tbl_COA[SubClass],"Not Found")</f>
        <v>Assets</v>
      </c>
      <c r="I14922" t="str">
        <f>_xlfn.XLOOKUP(tbl_GL[[#This Row],[Account_key]],tbl_COA[Account_key],tbl_COA[SubClass2],"Not Found")</f>
        <v>Current Assets</v>
      </c>
      <c r="J14922" t="str">
        <f>_xlfn.XLOOKUP(tbl_GL[[#This Row],[Account_key]],tbl_COA[Account_key],tbl_COA[SubAccount],,0)</f>
        <v>Cash at Bank</v>
      </c>
      <c r="K14922">
        <f>YEAR(tbl_GL[[#This Row],[Date]])</f>
        <v>2019</v>
      </c>
    </row>
    <row r="14923" spans="1:11" x14ac:dyDescent="0.35">
      <c r="A14923">
        <v>974.1</v>
      </c>
      <c r="B14923" s="24">
        <v>43647</v>
      </c>
      <c r="C14923">
        <v>6</v>
      </c>
      <c r="D14923" s="13">
        <v>60</v>
      </c>
      <c r="E14923" s="13" t="s">
        <v>84</v>
      </c>
      <c r="F14923" s="17">
        <v>40950</v>
      </c>
      <c r="G14923" t="str">
        <f>_xlfn.XLOOKUP(tbl_GL[[#This Row],[Account_key]],tbl_COA[Account_key],tbl_COA[Class],"Not Found")</f>
        <v>Assets</v>
      </c>
      <c r="H14923" t="str">
        <f>_xlfn.XLOOKUP(tbl_GL[[#This Row],[Account_key]],tbl_COA[Account_key],tbl_COA[SubClass],"Not Found")</f>
        <v>Assets</v>
      </c>
      <c r="I14923" t="str">
        <f>_xlfn.XLOOKUP(tbl_GL[[#This Row],[Account_key]],tbl_COA[Account_key],tbl_COA[SubClass2],"Not Found")</f>
        <v>Current Assets</v>
      </c>
      <c r="J14923" t="str">
        <f>_xlfn.XLOOKUP(tbl_GL[[#This Row],[Account_key]],tbl_COA[Account_key],tbl_COA[SubAccount],,0)</f>
        <v>Inventory</v>
      </c>
      <c r="K14923">
        <f>YEAR(tbl_GL[[#This Row],[Date]])</f>
        <v>2019</v>
      </c>
    </row>
    <row r="14924" spans="1:11" x14ac:dyDescent="0.35">
      <c r="A14924">
        <v>974.2</v>
      </c>
      <c r="B14924" s="24">
        <v>43647</v>
      </c>
      <c r="C14924">
        <v>6</v>
      </c>
      <c r="D14924" s="13">
        <v>110</v>
      </c>
      <c r="E14924" s="13" t="s">
        <v>84</v>
      </c>
      <c r="F14924" s="17">
        <v>40950</v>
      </c>
      <c r="G14924" t="str">
        <f>_xlfn.XLOOKUP(tbl_GL[[#This Row],[Account_key]],tbl_COA[Account_key],tbl_COA[Class],"Not Found")</f>
        <v>Liabilities and Owners Equity</v>
      </c>
      <c r="H14924" t="str">
        <f>_xlfn.XLOOKUP(tbl_GL[[#This Row],[Account_key]],tbl_COA[Account_key],tbl_COA[SubClass],"Not Found")</f>
        <v>Liabilities</v>
      </c>
      <c r="I14924" t="str">
        <f>_xlfn.XLOOKUP(tbl_GL[[#This Row],[Account_key]],tbl_COA[Account_key],tbl_COA[SubClass2],"Not Found")</f>
        <v>Current Liabilities</v>
      </c>
      <c r="J14924" t="str">
        <f>_xlfn.XLOOKUP(tbl_GL[[#This Row],[Account_key]],tbl_COA[Account_key],tbl_COA[SubAccount],,0)</f>
        <v>Trade Payables</v>
      </c>
      <c r="K14924">
        <f>YEAR(tbl_GL[[#This Row],[Date]])</f>
        <v>2019</v>
      </c>
    </row>
    <row r="14925" spans="1:11" x14ac:dyDescent="0.35">
      <c r="A14925">
        <v>975.1</v>
      </c>
      <c r="B14925" s="24">
        <v>43648</v>
      </c>
      <c r="C14925">
        <v>6</v>
      </c>
      <c r="D14925" s="13">
        <v>230</v>
      </c>
      <c r="E14925" s="13" t="s">
        <v>4</v>
      </c>
      <c r="F14925" s="17">
        <v>-1488</v>
      </c>
      <c r="G14925" t="str">
        <f>_xlfn.XLOOKUP(tbl_GL[[#This Row],[Account_key]],tbl_COA[Account_key],tbl_COA[Class],"Not Found")</f>
        <v>Trading account</v>
      </c>
      <c r="H14925" t="str">
        <f>_xlfn.XLOOKUP(tbl_GL[[#This Row],[Account_key]],tbl_COA[Account_key],tbl_COA[SubClass],"Not Found")</f>
        <v>Cost of Sales</v>
      </c>
      <c r="I14925" t="str">
        <f>_xlfn.XLOOKUP(tbl_GL[[#This Row],[Account_key]],tbl_COA[Account_key],tbl_COA[SubClass2],"Not Found")</f>
        <v>Cost of Sales</v>
      </c>
      <c r="J14925" t="str">
        <f>_xlfn.XLOOKUP(tbl_GL[[#This Row],[Account_key]],tbl_COA[Account_key],tbl_COA[SubAccount],,0)</f>
        <v>Cost of Sales</v>
      </c>
      <c r="K14925">
        <f>YEAR(tbl_GL[[#This Row],[Date]])</f>
        <v>2019</v>
      </c>
    </row>
    <row r="14926" spans="1:11" x14ac:dyDescent="0.35">
      <c r="A14926">
        <v>975.2</v>
      </c>
      <c r="B14926" s="24">
        <v>43648</v>
      </c>
      <c r="C14926">
        <v>6</v>
      </c>
      <c r="D14926" s="13">
        <v>60</v>
      </c>
      <c r="E14926" s="13" t="s">
        <v>4</v>
      </c>
      <c r="F14926" s="17">
        <v>-1488</v>
      </c>
      <c r="G14926" t="str">
        <f>_xlfn.XLOOKUP(tbl_GL[[#This Row],[Account_key]],tbl_COA[Account_key],tbl_COA[Class],"Not Found")</f>
        <v>Assets</v>
      </c>
      <c r="H14926" t="str">
        <f>_xlfn.XLOOKUP(tbl_GL[[#This Row],[Account_key]],tbl_COA[Account_key],tbl_COA[SubClass],"Not Found")</f>
        <v>Assets</v>
      </c>
      <c r="I14926" t="str">
        <f>_xlfn.XLOOKUP(tbl_GL[[#This Row],[Account_key]],tbl_COA[Account_key],tbl_COA[SubClass2],"Not Found")</f>
        <v>Current Assets</v>
      </c>
      <c r="J14926" t="str">
        <f>_xlfn.XLOOKUP(tbl_GL[[#This Row],[Account_key]],tbl_COA[Account_key],tbl_COA[SubAccount],,0)</f>
        <v>Inventory</v>
      </c>
      <c r="K14926">
        <f>YEAR(tbl_GL[[#This Row],[Date]])</f>
        <v>2019</v>
      </c>
    </row>
    <row r="14927" spans="1:11" x14ac:dyDescent="0.35">
      <c r="A14927">
        <v>976.1</v>
      </c>
      <c r="B14927" s="24">
        <v>43648</v>
      </c>
      <c r="C14927">
        <v>6</v>
      </c>
      <c r="D14927" s="13">
        <v>210</v>
      </c>
      <c r="E14927" s="13" t="s">
        <v>7</v>
      </c>
      <c r="F14927" s="17">
        <v>3482</v>
      </c>
      <c r="G14927" t="str">
        <f>_xlfn.XLOOKUP(tbl_GL[[#This Row],[Account_key]],tbl_COA[Account_key],tbl_COA[Class],"Not Found")</f>
        <v>Trading account</v>
      </c>
      <c r="H14927" t="str">
        <f>_xlfn.XLOOKUP(tbl_GL[[#This Row],[Account_key]],tbl_COA[Account_key],tbl_COA[SubClass],"Not Found")</f>
        <v>Sales</v>
      </c>
      <c r="I14927" t="str">
        <f>_xlfn.XLOOKUP(tbl_GL[[#This Row],[Account_key]],tbl_COA[Account_key],tbl_COA[SubClass2],"Not Found")</f>
        <v>Sales</v>
      </c>
      <c r="J14927" t="str">
        <f>_xlfn.XLOOKUP(tbl_GL[[#This Row],[Account_key]],tbl_COA[Account_key],tbl_COA[SubAccount],,0)</f>
        <v>Sales</v>
      </c>
      <c r="K14927">
        <f>YEAR(tbl_GL[[#This Row],[Date]])</f>
        <v>2019</v>
      </c>
    </row>
    <row r="14928" spans="1:11" x14ac:dyDescent="0.35">
      <c r="A14928">
        <v>976.2</v>
      </c>
      <c r="B14928" s="24">
        <v>43648</v>
      </c>
      <c r="C14928">
        <v>6</v>
      </c>
      <c r="D14928" s="13">
        <v>10</v>
      </c>
      <c r="E14928" s="13" t="s">
        <v>7</v>
      </c>
      <c r="F14928" s="17">
        <v>3482</v>
      </c>
      <c r="G14928" t="str">
        <f>_xlfn.XLOOKUP(tbl_GL[[#This Row],[Account_key]],tbl_COA[Account_key],tbl_COA[Class],"Not Found")</f>
        <v>Assets</v>
      </c>
      <c r="H14928" t="str">
        <f>_xlfn.XLOOKUP(tbl_GL[[#This Row],[Account_key]],tbl_COA[Account_key],tbl_COA[SubClass],"Not Found")</f>
        <v>Assets</v>
      </c>
      <c r="I14928" t="str">
        <f>_xlfn.XLOOKUP(tbl_GL[[#This Row],[Account_key]],tbl_COA[Account_key],tbl_COA[SubClass2],"Not Found")</f>
        <v>Current Assets</v>
      </c>
      <c r="J14928" t="str">
        <f>_xlfn.XLOOKUP(tbl_GL[[#This Row],[Account_key]],tbl_COA[Account_key],tbl_COA[SubAccount],,0)</f>
        <v>Cash at Bank</v>
      </c>
      <c r="K14928">
        <f>YEAR(tbl_GL[[#This Row],[Date]])</f>
        <v>2019</v>
      </c>
    </row>
    <row r="14929" spans="1:11" x14ac:dyDescent="0.35">
      <c r="A14929">
        <v>977.1</v>
      </c>
      <c r="B14929" s="24">
        <v>43648</v>
      </c>
      <c r="C14929">
        <v>6</v>
      </c>
      <c r="D14929" s="13">
        <v>230</v>
      </c>
      <c r="E14929" s="13" t="s">
        <v>4</v>
      </c>
      <c r="F14929" s="17">
        <v>-5743</v>
      </c>
      <c r="G14929" t="str">
        <f>_xlfn.XLOOKUP(tbl_GL[[#This Row],[Account_key]],tbl_COA[Account_key],tbl_COA[Class],"Not Found")</f>
        <v>Trading account</v>
      </c>
      <c r="H14929" t="str">
        <f>_xlfn.XLOOKUP(tbl_GL[[#This Row],[Account_key]],tbl_COA[Account_key],tbl_COA[SubClass],"Not Found")</f>
        <v>Cost of Sales</v>
      </c>
      <c r="I14929" t="str">
        <f>_xlfn.XLOOKUP(tbl_GL[[#This Row],[Account_key]],tbl_COA[Account_key],tbl_COA[SubClass2],"Not Found")</f>
        <v>Cost of Sales</v>
      </c>
      <c r="J14929" t="str">
        <f>_xlfn.XLOOKUP(tbl_GL[[#This Row],[Account_key]],tbl_COA[Account_key],tbl_COA[SubAccount],,0)</f>
        <v>Cost of Sales</v>
      </c>
      <c r="K14929">
        <f>YEAR(tbl_GL[[#This Row],[Date]])</f>
        <v>2019</v>
      </c>
    </row>
    <row r="14930" spans="1:11" x14ac:dyDescent="0.35">
      <c r="A14930">
        <v>977.2</v>
      </c>
      <c r="B14930" s="24">
        <v>43648</v>
      </c>
      <c r="C14930">
        <v>6</v>
      </c>
      <c r="D14930" s="13">
        <v>60</v>
      </c>
      <c r="E14930" s="13" t="s">
        <v>4</v>
      </c>
      <c r="F14930" s="17">
        <v>-5743</v>
      </c>
      <c r="G14930" t="str">
        <f>_xlfn.XLOOKUP(tbl_GL[[#This Row],[Account_key]],tbl_COA[Account_key],tbl_COA[Class],"Not Found")</f>
        <v>Assets</v>
      </c>
      <c r="H14930" t="str">
        <f>_xlfn.XLOOKUP(tbl_GL[[#This Row],[Account_key]],tbl_COA[Account_key],tbl_COA[SubClass],"Not Found")</f>
        <v>Assets</v>
      </c>
      <c r="I14930" t="str">
        <f>_xlfn.XLOOKUP(tbl_GL[[#This Row],[Account_key]],tbl_COA[Account_key],tbl_COA[SubClass2],"Not Found")</f>
        <v>Current Assets</v>
      </c>
      <c r="J14930" t="str">
        <f>_xlfn.XLOOKUP(tbl_GL[[#This Row],[Account_key]],tbl_COA[Account_key],tbl_COA[SubAccount],,0)</f>
        <v>Inventory</v>
      </c>
      <c r="K14930">
        <f>YEAR(tbl_GL[[#This Row],[Date]])</f>
        <v>2019</v>
      </c>
    </row>
    <row r="14931" spans="1:11" x14ac:dyDescent="0.35">
      <c r="A14931">
        <v>978.1</v>
      </c>
      <c r="B14931" s="24">
        <v>43648</v>
      </c>
      <c r="C14931">
        <v>6</v>
      </c>
      <c r="D14931" s="13">
        <v>210</v>
      </c>
      <c r="E14931" s="13" t="s">
        <v>8</v>
      </c>
      <c r="F14931" s="17">
        <v>11758</v>
      </c>
      <c r="G14931" t="str">
        <f>_xlfn.XLOOKUP(tbl_GL[[#This Row],[Account_key]],tbl_COA[Account_key],tbl_COA[Class],"Not Found")</f>
        <v>Trading account</v>
      </c>
      <c r="H14931" t="str">
        <f>_xlfn.XLOOKUP(tbl_GL[[#This Row],[Account_key]],tbl_COA[Account_key],tbl_COA[SubClass],"Not Found")</f>
        <v>Sales</v>
      </c>
      <c r="I14931" t="str">
        <f>_xlfn.XLOOKUP(tbl_GL[[#This Row],[Account_key]],tbl_COA[Account_key],tbl_COA[SubClass2],"Not Found")</f>
        <v>Sales</v>
      </c>
      <c r="J14931" t="str">
        <f>_xlfn.XLOOKUP(tbl_GL[[#This Row],[Account_key]],tbl_COA[Account_key],tbl_COA[SubAccount],,0)</f>
        <v>Sales</v>
      </c>
      <c r="K14931">
        <f>YEAR(tbl_GL[[#This Row],[Date]])</f>
        <v>2019</v>
      </c>
    </row>
    <row r="14932" spans="1:11" x14ac:dyDescent="0.35">
      <c r="A14932">
        <v>978.2</v>
      </c>
      <c r="B14932" s="24">
        <v>43648</v>
      </c>
      <c r="C14932">
        <v>6</v>
      </c>
      <c r="D14932" s="13">
        <v>30</v>
      </c>
      <c r="E14932" s="13" t="s">
        <v>8</v>
      </c>
      <c r="F14932" s="17">
        <v>11758</v>
      </c>
      <c r="G14932" t="str">
        <f>_xlfn.XLOOKUP(tbl_GL[[#This Row],[Account_key]],tbl_COA[Account_key],tbl_COA[Class],"Not Found")</f>
        <v>Assets</v>
      </c>
      <c r="H14932" t="str">
        <f>_xlfn.XLOOKUP(tbl_GL[[#This Row],[Account_key]],tbl_COA[Account_key],tbl_COA[SubClass],"Not Found")</f>
        <v>Assets</v>
      </c>
      <c r="I14932" t="str">
        <f>_xlfn.XLOOKUP(tbl_GL[[#This Row],[Account_key]],tbl_COA[Account_key],tbl_COA[SubClass2],"Not Found")</f>
        <v>Current Assets</v>
      </c>
      <c r="J14932" t="str">
        <f>_xlfn.XLOOKUP(tbl_GL[[#This Row],[Account_key]],tbl_COA[Account_key],tbl_COA[SubAccount],,0)</f>
        <v>Trade Receivables</v>
      </c>
      <c r="K14932">
        <f>YEAR(tbl_GL[[#This Row],[Date]])</f>
        <v>2019</v>
      </c>
    </row>
    <row r="14933" spans="1:11" x14ac:dyDescent="0.35">
      <c r="A14933">
        <v>979.1</v>
      </c>
      <c r="B14933" s="24">
        <v>43649</v>
      </c>
      <c r="C14933">
        <v>6</v>
      </c>
      <c r="D14933" s="13">
        <v>10</v>
      </c>
      <c r="E14933" s="13" t="s">
        <v>98</v>
      </c>
      <c r="F14933" s="17">
        <v>-1639</v>
      </c>
      <c r="G14933" t="str">
        <f>_xlfn.XLOOKUP(tbl_GL[[#This Row],[Account_key]],tbl_COA[Account_key],tbl_COA[Class],"Not Found")</f>
        <v>Assets</v>
      </c>
      <c r="H14933" t="str">
        <f>_xlfn.XLOOKUP(tbl_GL[[#This Row],[Account_key]],tbl_COA[Account_key],tbl_COA[SubClass],"Not Found")</f>
        <v>Assets</v>
      </c>
      <c r="I14933" t="str">
        <f>_xlfn.XLOOKUP(tbl_GL[[#This Row],[Account_key]],tbl_COA[Account_key],tbl_COA[SubClass2],"Not Found")</f>
        <v>Current Assets</v>
      </c>
      <c r="J14933" t="str">
        <f>_xlfn.XLOOKUP(tbl_GL[[#This Row],[Account_key]],tbl_COA[Account_key],tbl_COA[SubAccount],,0)</f>
        <v>Cash at Bank</v>
      </c>
      <c r="K14933">
        <f>YEAR(tbl_GL[[#This Row],[Date]])</f>
        <v>2019</v>
      </c>
    </row>
    <row r="14934" spans="1:11" x14ac:dyDescent="0.35">
      <c r="A14934">
        <v>979.2</v>
      </c>
      <c r="B14934" s="24">
        <v>43649</v>
      </c>
      <c r="C14934">
        <v>6</v>
      </c>
      <c r="D14934" s="13">
        <v>120</v>
      </c>
      <c r="E14934" s="13" t="s">
        <v>98</v>
      </c>
      <c r="F14934" s="17">
        <v>-1639</v>
      </c>
      <c r="G14934" t="str">
        <f>_xlfn.XLOOKUP(tbl_GL[[#This Row],[Account_key]],tbl_COA[Account_key],tbl_COA[Class],"Not Found")</f>
        <v>Liabilities and Owners Equity</v>
      </c>
      <c r="H14934" t="str">
        <f>_xlfn.XLOOKUP(tbl_GL[[#This Row],[Account_key]],tbl_COA[Account_key],tbl_COA[SubClass],"Not Found")</f>
        <v>Liabilities</v>
      </c>
      <c r="I14934" t="str">
        <f>_xlfn.XLOOKUP(tbl_GL[[#This Row],[Account_key]],tbl_COA[Account_key],tbl_COA[SubClass2],"Not Found")</f>
        <v>Current Liabilities</v>
      </c>
      <c r="J14934" t="str">
        <f>_xlfn.XLOOKUP(tbl_GL[[#This Row],[Account_key]],tbl_COA[Account_key],tbl_COA[SubAccount],,0)</f>
        <v>Accrued Expenses</v>
      </c>
      <c r="K14934">
        <f>YEAR(tbl_GL[[#This Row],[Date]])</f>
        <v>2019</v>
      </c>
    </row>
    <row r="14935" spans="1:11" x14ac:dyDescent="0.35">
      <c r="A14935">
        <v>980.1</v>
      </c>
      <c r="B14935" s="24">
        <v>43650</v>
      </c>
      <c r="C14935">
        <v>6</v>
      </c>
      <c r="D14935" s="13">
        <v>260</v>
      </c>
      <c r="E14935" s="13" t="s">
        <v>83</v>
      </c>
      <c r="F14935" s="17">
        <v>284</v>
      </c>
      <c r="G14935" t="str">
        <f>_xlfn.XLOOKUP(tbl_GL[[#This Row],[Account_key]],tbl_COA[Account_key],tbl_COA[Class],"Not Found")</f>
        <v>Operating account</v>
      </c>
      <c r="H14935" t="str">
        <f>_xlfn.XLOOKUP(tbl_GL[[#This Row],[Account_key]],tbl_COA[Account_key],tbl_COA[SubClass],"Not Found")</f>
        <v>Operating Expenses</v>
      </c>
      <c r="I14935" t="str">
        <f>_xlfn.XLOOKUP(tbl_GL[[#This Row],[Account_key]],tbl_COA[Account_key],tbl_COA[SubClass2],"Not Found")</f>
        <v>Marketing</v>
      </c>
      <c r="J14935" t="str">
        <f>_xlfn.XLOOKUP(tbl_GL[[#This Row],[Account_key]],tbl_COA[Account_key],tbl_COA[SubAccount],,0)</f>
        <v>Commissions</v>
      </c>
      <c r="K14935">
        <f>YEAR(tbl_GL[[#This Row],[Date]])</f>
        <v>2019</v>
      </c>
    </row>
    <row r="14936" spans="1:11" x14ac:dyDescent="0.35">
      <c r="A14936">
        <v>980.2</v>
      </c>
      <c r="B14936" s="24">
        <v>43650</v>
      </c>
      <c r="C14936">
        <v>6</v>
      </c>
      <c r="D14936" s="13">
        <v>20</v>
      </c>
      <c r="E14936" s="13" t="s">
        <v>83</v>
      </c>
      <c r="F14936" s="17">
        <v>284</v>
      </c>
      <c r="G14936" t="str">
        <f>_xlfn.XLOOKUP(tbl_GL[[#This Row],[Account_key]],tbl_COA[Account_key],tbl_COA[Class],"Not Found")</f>
        <v>Assets</v>
      </c>
      <c r="H14936" t="str">
        <f>_xlfn.XLOOKUP(tbl_GL[[#This Row],[Account_key]],tbl_COA[Account_key],tbl_COA[SubClass],"Not Found")</f>
        <v>Assets</v>
      </c>
      <c r="I14936" t="str">
        <f>_xlfn.XLOOKUP(tbl_GL[[#This Row],[Account_key]],tbl_COA[Account_key],tbl_COA[SubClass2],"Not Found")</f>
        <v>Current Assets</v>
      </c>
      <c r="J14936" t="str">
        <f>_xlfn.XLOOKUP(tbl_GL[[#This Row],[Account_key]],tbl_COA[Account_key],tbl_COA[SubAccount],,0)</f>
        <v>Cash in hand</v>
      </c>
      <c r="K14936">
        <f>YEAR(tbl_GL[[#This Row],[Date]])</f>
        <v>2019</v>
      </c>
    </row>
    <row r="14937" spans="1:11" x14ac:dyDescent="0.35">
      <c r="A14937">
        <v>981.1</v>
      </c>
      <c r="B14937" s="24">
        <v>43650</v>
      </c>
      <c r="C14937">
        <v>6</v>
      </c>
      <c r="D14937" s="13">
        <v>10</v>
      </c>
      <c r="E14937" s="13" t="s">
        <v>84</v>
      </c>
      <c r="F14937" s="17">
        <v>-23400</v>
      </c>
      <c r="G14937" t="str">
        <f>_xlfn.XLOOKUP(tbl_GL[[#This Row],[Account_key]],tbl_COA[Account_key],tbl_COA[Class],"Not Found")</f>
        <v>Assets</v>
      </c>
      <c r="H14937" t="str">
        <f>_xlfn.XLOOKUP(tbl_GL[[#This Row],[Account_key]],tbl_COA[Account_key],tbl_COA[SubClass],"Not Found")</f>
        <v>Assets</v>
      </c>
      <c r="I14937" t="str">
        <f>_xlfn.XLOOKUP(tbl_GL[[#This Row],[Account_key]],tbl_COA[Account_key],tbl_COA[SubClass2],"Not Found")</f>
        <v>Current Assets</v>
      </c>
      <c r="J14937" t="str">
        <f>_xlfn.XLOOKUP(tbl_GL[[#This Row],[Account_key]],tbl_COA[Account_key],tbl_COA[SubAccount],,0)</f>
        <v>Cash at Bank</v>
      </c>
      <c r="K14937">
        <f>YEAR(tbl_GL[[#This Row],[Date]])</f>
        <v>2019</v>
      </c>
    </row>
    <row r="14938" spans="1:11" x14ac:dyDescent="0.35">
      <c r="A14938">
        <v>981.2</v>
      </c>
      <c r="B14938" s="24">
        <v>43650</v>
      </c>
      <c r="C14938">
        <v>6</v>
      </c>
      <c r="D14938" s="13">
        <v>110</v>
      </c>
      <c r="E14938" s="13" t="s">
        <v>84</v>
      </c>
      <c r="F14938" s="17">
        <v>-23400</v>
      </c>
      <c r="G14938" t="str">
        <f>_xlfn.XLOOKUP(tbl_GL[[#This Row],[Account_key]],tbl_COA[Account_key],tbl_COA[Class],"Not Found")</f>
        <v>Liabilities and Owners Equity</v>
      </c>
      <c r="H14938" t="str">
        <f>_xlfn.XLOOKUP(tbl_GL[[#This Row],[Account_key]],tbl_COA[Account_key],tbl_COA[SubClass],"Not Found")</f>
        <v>Liabilities</v>
      </c>
      <c r="I14938" t="str">
        <f>_xlfn.XLOOKUP(tbl_GL[[#This Row],[Account_key]],tbl_COA[Account_key],tbl_COA[SubClass2],"Not Found")</f>
        <v>Current Liabilities</v>
      </c>
      <c r="J14938" t="str">
        <f>_xlfn.XLOOKUP(tbl_GL[[#This Row],[Account_key]],tbl_COA[Account_key],tbl_COA[SubAccount],,0)</f>
        <v>Trade Payables</v>
      </c>
      <c r="K14938">
        <f>YEAR(tbl_GL[[#This Row],[Date]])</f>
        <v>2019</v>
      </c>
    </row>
    <row r="14939" spans="1:11" x14ac:dyDescent="0.35">
      <c r="A14939">
        <v>982.1</v>
      </c>
      <c r="B14939" s="24">
        <v>43651</v>
      </c>
      <c r="C14939">
        <v>6</v>
      </c>
      <c r="D14939" s="13">
        <v>290</v>
      </c>
      <c r="E14939" s="13" t="s">
        <v>97</v>
      </c>
      <c r="F14939" s="17">
        <v>-2406</v>
      </c>
      <c r="G14939" t="str">
        <f>_xlfn.XLOOKUP(tbl_GL[[#This Row],[Account_key]],tbl_COA[Account_key],tbl_COA[Class],"Not Found")</f>
        <v>Operating account</v>
      </c>
      <c r="H14939" t="str">
        <f>_xlfn.XLOOKUP(tbl_GL[[#This Row],[Account_key]],tbl_COA[Account_key],tbl_COA[SubClass],"Not Found")</f>
        <v>Operating Expenses</v>
      </c>
      <c r="I14939" t="str">
        <f>_xlfn.XLOOKUP(tbl_GL[[#This Row],[Account_key]],tbl_COA[Account_key],tbl_COA[SubClass2],"Not Found")</f>
        <v>Administration</v>
      </c>
      <c r="J14939" t="str">
        <f>_xlfn.XLOOKUP(tbl_GL[[#This Row],[Account_key]],tbl_COA[Account_key],tbl_COA[SubAccount],,0)</f>
        <v>Travel</v>
      </c>
      <c r="K14939">
        <f>YEAR(tbl_GL[[#This Row],[Date]])</f>
        <v>2019</v>
      </c>
    </row>
    <row r="14940" spans="1:11" x14ac:dyDescent="0.35">
      <c r="A14940">
        <v>982.2</v>
      </c>
      <c r="B14940" s="24">
        <v>43651</v>
      </c>
      <c r="C14940">
        <v>6</v>
      </c>
      <c r="D14940" s="13">
        <v>120</v>
      </c>
      <c r="E14940" s="13" t="s">
        <v>97</v>
      </c>
      <c r="F14940" s="17">
        <v>2406</v>
      </c>
      <c r="G14940" t="str">
        <f>_xlfn.XLOOKUP(tbl_GL[[#This Row],[Account_key]],tbl_COA[Account_key],tbl_COA[Class],"Not Found")</f>
        <v>Liabilities and Owners Equity</v>
      </c>
      <c r="H14940" t="str">
        <f>_xlfn.XLOOKUP(tbl_GL[[#This Row],[Account_key]],tbl_COA[Account_key],tbl_COA[SubClass],"Not Found")</f>
        <v>Liabilities</v>
      </c>
      <c r="I14940" t="str">
        <f>_xlfn.XLOOKUP(tbl_GL[[#This Row],[Account_key]],tbl_COA[Account_key],tbl_COA[SubClass2],"Not Found")</f>
        <v>Current Liabilities</v>
      </c>
      <c r="J14940" t="str">
        <f>_xlfn.XLOOKUP(tbl_GL[[#This Row],[Account_key]],tbl_COA[Account_key],tbl_COA[SubAccount],,0)</f>
        <v>Accrued Expenses</v>
      </c>
      <c r="K14940">
        <f>YEAR(tbl_GL[[#This Row],[Date]])</f>
        <v>2019</v>
      </c>
    </row>
    <row r="14941" spans="1:11" x14ac:dyDescent="0.35">
      <c r="A14941">
        <v>983.1</v>
      </c>
      <c r="B14941" s="24">
        <v>43653</v>
      </c>
      <c r="C14941">
        <v>6</v>
      </c>
      <c r="D14941" s="13">
        <v>230</v>
      </c>
      <c r="E14941" s="13" t="s">
        <v>4</v>
      </c>
      <c r="F14941" s="17">
        <v>-810</v>
      </c>
      <c r="G14941" t="str">
        <f>_xlfn.XLOOKUP(tbl_GL[[#This Row],[Account_key]],tbl_COA[Account_key],tbl_COA[Class],"Not Found")</f>
        <v>Trading account</v>
      </c>
      <c r="H14941" t="str">
        <f>_xlfn.XLOOKUP(tbl_GL[[#This Row],[Account_key]],tbl_COA[Account_key],tbl_COA[SubClass],"Not Found")</f>
        <v>Cost of Sales</v>
      </c>
      <c r="I14941" t="str">
        <f>_xlfn.XLOOKUP(tbl_GL[[#This Row],[Account_key]],tbl_COA[Account_key],tbl_COA[SubClass2],"Not Found")</f>
        <v>Cost of Sales</v>
      </c>
      <c r="J14941" t="str">
        <f>_xlfn.XLOOKUP(tbl_GL[[#This Row],[Account_key]],tbl_COA[Account_key],tbl_COA[SubAccount],,0)</f>
        <v>Cost of Sales</v>
      </c>
      <c r="K14941">
        <f>YEAR(tbl_GL[[#This Row],[Date]])</f>
        <v>2019</v>
      </c>
    </row>
    <row r="14942" spans="1:11" x14ac:dyDescent="0.35">
      <c r="A14942">
        <v>983.2</v>
      </c>
      <c r="B14942" s="24">
        <v>43653</v>
      </c>
      <c r="C14942">
        <v>6</v>
      </c>
      <c r="D14942" s="13">
        <v>60</v>
      </c>
      <c r="E14942" s="13" t="s">
        <v>4</v>
      </c>
      <c r="F14942" s="17">
        <v>-810</v>
      </c>
      <c r="G14942" t="str">
        <f>_xlfn.XLOOKUP(tbl_GL[[#This Row],[Account_key]],tbl_COA[Account_key],tbl_COA[Class],"Not Found")</f>
        <v>Assets</v>
      </c>
      <c r="H14942" t="str">
        <f>_xlfn.XLOOKUP(tbl_GL[[#This Row],[Account_key]],tbl_COA[Account_key],tbl_COA[SubClass],"Not Found")</f>
        <v>Assets</v>
      </c>
      <c r="I14942" t="str">
        <f>_xlfn.XLOOKUP(tbl_GL[[#This Row],[Account_key]],tbl_COA[Account_key],tbl_COA[SubClass2],"Not Found")</f>
        <v>Current Assets</v>
      </c>
      <c r="J14942" t="str">
        <f>_xlfn.XLOOKUP(tbl_GL[[#This Row],[Account_key]],tbl_COA[Account_key],tbl_COA[SubAccount],,0)</f>
        <v>Inventory</v>
      </c>
      <c r="K14942">
        <f>YEAR(tbl_GL[[#This Row],[Date]])</f>
        <v>2019</v>
      </c>
    </row>
    <row r="14943" spans="1:11" x14ac:dyDescent="0.35">
      <c r="A14943">
        <v>984.1</v>
      </c>
      <c r="B14943" s="24">
        <v>43653</v>
      </c>
      <c r="C14943">
        <v>6</v>
      </c>
      <c r="D14943" s="13">
        <v>210</v>
      </c>
      <c r="E14943" s="13" t="s">
        <v>8</v>
      </c>
      <c r="F14943" s="17">
        <v>1657</v>
      </c>
      <c r="G14943" t="str">
        <f>_xlfn.XLOOKUP(tbl_GL[[#This Row],[Account_key]],tbl_COA[Account_key],tbl_COA[Class],"Not Found")</f>
        <v>Trading account</v>
      </c>
      <c r="H14943" t="str">
        <f>_xlfn.XLOOKUP(tbl_GL[[#This Row],[Account_key]],tbl_COA[Account_key],tbl_COA[SubClass],"Not Found")</f>
        <v>Sales</v>
      </c>
      <c r="I14943" t="str">
        <f>_xlfn.XLOOKUP(tbl_GL[[#This Row],[Account_key]],tbl_COA[Account_key],tbl_COA[SubClass2],"Not Found")</f>
        <v>Sales</v>
      </c>
      <c r="J14943" t="str">
        <f>_xlfn.XLOOKUP(tbl_GL[[#This Row],[Account_key]],tbl_COA[Account_key],tbl_COA[SubAccount],,0)</f>
        <v>Sales</v>
      </c>
      <c r="K14943">
        <f>YEAR(tbl_GL[[#This Row],[Date]])</f>
        <v>2019</v>
      </c>
    </row>
    <row r="14944" spans="1:11" x14ac:dyDescent="0.35">
      <c r="A14944">
        <v>984.2</v>
      </c>
      <c r="B14944" s="24">
        <v>43653</v>
      </c>
      <c r="C14944">
        <v>6</v>
      </c>
      <c r="D14944" s="13">
        <v>30</v>
      </c>
      <c r="E14944" s="13" t="s">
        <v>8</v>
      </c>
      <c r="F14944" s="17">
        <v>1657</v>
      </c>
      <c r="G14944" t="str">
        <f>_xlfn.XLOOKUP(tbl_GL[[#This Row],[Account_key]],tbl_COA[Account_key],tbl_COA[Class],"Not Found")</f>
        <v>Assets</v>
      </c>
      <c r="H14944" t="str">
        <f>_xlfn.XLOOKUP(tbl_GL[[#This Row],[Account_key]],tbl_COA[Account_key],tbl_COA[SubClass],"Not Found")</f>
        <v>Assets</v>
      </c>
      <c r="I14944" t="str">
        <f>_xlfn.XLOOKUP(tbl_GL[[#This Row],[Account_key]],tbl_COA[Account_key],tbl_COA[SubClass2],"Not Found")</f>
        <v>Current Assets</v>
      </c>
      <c r="J14944" t="str">
        <f>_xlfn.XLOOKUP(tbl_GL[[#This Row],[Account_key]],tbl_COA[Account_key],tbl_COA[SubAccount],,0)</f>
        <v>Trade Receivables</v>
      </c>
      <c r="K14944">
        <f>YEAR(tbl_GL[[#This Row],[Date]])</f>
        <v>2019</v>
      </c>
    </row>
    <row r="14945" spans="1:11" x14ac:dyDescent="0.35">
      <c r="A14945">
        <v>985.1</v>
      </c>
      <c r="B14945" s="24">
        <v>43655</v>
      </c>
      <c r="C14945">
        <v>6</v>
      </c>
      <c r="D14945" s="13">
        <v>310</v>
      </c>
      <c r="E14945" s="13" t="s">
        <v>99</v>
      </c>
      <c r="F14945" s="17">
        <v>-8</v>
      </c>
      <c r="G14945" t="str">
        <f>_xlfn.XLOOKUP(tbl_GL[[#This Row],[Account_key]],tbl_COA[Account_key],tbl_COA[Class],"Not Found")</f>
        <v>Operating account</v>
      </c>
      <c r="H14945" t="str">
        <f>_xlfn.XLOOKUP(tbl_GL[[#This Row],[Account_key]],tbl_COA[Account_key],tbl_COA[SubClass],"Not Found")</f>
        <v>Operating Expenses</v>
      </c>
      <c r="I14945" t="str">
        <f>_xlfn.XLOOKUP(tbl_GL[[#This Row],[Account_key]],tbl_COA[Account_key],tbl_COA[SubClass2],"Not Found")</f>
        <v>Administration</v>
      </c>
      <c r="J14945" t="str">
        <f>_xlfn.XLOOKUP(tbl_GL[[#This Row],[Account_key]],tbl_COA[Account_key],tbl_COA[SubAccount],,0)</f>
        <v>Office Supplies</v>
      </c>
      <c r="K14945">
        <f>YEAR(tbl_GL[[#This Row],[Date]])</f>
        <v>2019</v>
      </c>
    </row>
    <row r="14946" spans="1:11" x14ac:dyDescent="0.35">
      <c r="A14946">
        <v>985.2</v>
      </c>
      <c r="B14946" s="24">
        <v>43655</v>
      </c>
      <c r="C14946">
        <v>6</v>
      </c>
      <c r="D14946" s="13">
        <v>20</v>
      </c>
      <c r="E14946" s="13" t="s">
        <v>99</v>
      </c>
      <c r="F14946" s="17">
        <v>-8</v>
      </c>
      <c r="G14946" t="str">
        <f>_xlfn.XLOOKUP(tbl_GL[[#This Row],[Account_key]],tbl_COA[Account_key],tbl_COA[Class],"Not Found")</f>
        <v>Assets</v>
      </c>
      <c r="H14946" t="str">
        <f>_xlfn.XLOOKUP(tbl_GL[[#This Row],[Account_key]],tbl_COA[Account_key],tbl_COA[SubClass],"Not Found")</f>
        <v>Assets</v>
      </c>
      <c r="I14946" t="str">
        <f>_xlfn.XLOOKUP(tbl_GL[[#This Row],[Account_key]],tbl_COA[Account_key],tbl_COA[SubClass2],"Not Found")</f>
        <v>Current Assets</v>
      </c>
      <c r="J14946" t="str">
        <f>_xlfn.XLOOKUP(tbl_GL[[#This Row],[Account_key]],tbl_COA[Account_key],tbl_COA[SubAccount],,0)</f>
        <v>Cash in hand</v>
      </c>
      <c r="K14946">
        <f>YEAR(tbl_GL[[#This Row],[Date]])</f>
        <v>2019</v>
      </c>
    </row>
    <row r="14947" spans="1:11" x14ac:dyDescent="0.35">
      <c r="A14947">
        <v>986.1</v>
      </c>
      <c r="B14947" s="24">
        <v>43655</v>
      </c>
      <c r="C14947">
        <v>6</v>
      </c>
      <c r="D14947" s="13">
        <v>10</v>
      </c>
      <c r="E14947" s="13" t="s">
        <v>98</v>
      </c>
      <c r="F14947" s="17">
        <v>-1636</v>
      </c>
      <c r="G14947" t="str">
        <f>_xlfn.XLOOKUP(tbl_GL[[#This Row],[Account_key]],tbl_COA[Account_key],tbl_COA[Class],"Not Found")</f>
        <v>Assets</v>
      </c>
      <c r="H14947" t="str">
        <f>_xlfn.XLOOKUP(tbl_GL[[#This Row],[Account_key]],tbl_COA[Account_key],tbl_COA[SubClass],"Not Found")</f>
        <v>Assets</v>
      </c>
      <c r="I14947" t="str">
        <f>_xlfn.XLOOKUP(tbl_GL[[#This Row],[Account_key]],tbl_COA[Account_key],tbl_COA[SubClass2],"Not Found")</f>
        <v>Current Assets</v>
      </c>
      <c r="J14947" t="str">
        <f>_xlfn.XLOOKUP(tbl_GL[[#This Row],[Account_key]],tbl_COA[Account_key],tbl_COA[SubAccount],,0)</f>
        <v>Cash at Bank</v>
      </c>
      <c r="K14947">
        <f>YEAR(tbl_GL[[#This Row],[Date]])</f>
        <v>2019</v>
      </c>
    </row>
    <row r="14948" spans="1:11" x14ac:dyDescent="0.35">
      <c r="A14948">
        <v>986.2</v>
      </c>
      <c r="B14948" s="24">
        <v>43655</v>
      </c>
      <c r="C14948">
        <v>6</v>
      </c>
      <c r="D14948" s="13">
        <v>120</v>
      </c>
      <c r="E14948" s="13" t="s">
        <v>98</v>
      </c>
      <c r="F14948" s="17">
        <v>-1636</v>
      </c>
      <c r="G14948" t="str">
        <f>_xlfn.XLOOKUP(tbl_GL[[#This Row],[Account_key]],tbl_COA[Account_key],tbl_COA[Class],"Not Found")</f>
        <v>Liabilities and Owners Equity</v>
      </c>
      <c r="H14948" t="str">
        <f>_xlfn.XLOOKUP(tbl_GL[[#This Row],[Account_key]],tbl_COA[Account_key],tbl_COA[SubClass],"Not Found")</f>
        <v>Liabilities</v>
      </c>
      <c r="I14948" t="str">
        <f>_xlfn.XLOOKUP(tbl_GL[[#This Row],[Account_key]],tbl_COA[Account_key],tbl_COA[SubClass2],"Not Found")</f>
        <v>Current Liabilities</v>
      </c>
      <c r="J14948" t="str">
        <f>_xlfn.XLOOKUP(tbl_GL[[#This Row],[Account_key]],tbl_COA[Account_key],tbl_COA[SubAccount],,0)</f>
        <v>Accrued Expenses</v>
      </c>
      <c r="K14948">
        <f>YEAR(tbl_GL[[#This Row],[Date]])</f>
        <v>2019</v>
      </c>
    </row>
    <row r="14949" spans="1:11" x14ac:dyDescent="0.35">
      <c r="A14949">
        <v>987.1</v>
      </c>
      <c r="B14949" s="24">
        <v>43655</v>
      </c>
      <c r="C14949">
        <v>6</v>
      </c>
      <c r="D14949" s="13">
        <v>340</v>
      </c>
      <c r="E14949" s="13" t="s">
        <v>97</v>
      </c>
      <c r="F14949" s="17">
        <v>-2986</v>
      </c>
      <c r="G14949" t="str">
        <f>_xlfn.XLOOKUP(tbl_GL[[#This Row],[Account_key]],tbl_COA[Account_key],tbl_COA[Class],"Not Found")</f>
        <v>Operating account</v>
      </c>
      <c r="H14949" t="str">
        <f>_xlfn.XLOOKUP(tbl_GL[[#This Row],[Account_key]],tbl_COA[Account_key],tbl_COA[SubClass],"Not Found")</f>
        <v>Operating Expenses</v>
      </c>
      <c r="I14949" t="str">
        <f>_xlfn.XLOOKUP(tbl_GL[[#This Row],[Account_key]],tbl_COA[Account_key],tbl_COA[SubClass2],"Not Found")</f>
        <v>Administration</v>
      </c>
      <c r="J14949" t="str">
        <f>_xlfn.XLOOKUP(tbl_GL[[#This Row],[Account_key]],tbl_COA[Account_key],tbl_COA[SubAccount],,0)</f>
        <v>Utilities</v>
      </c>
      <c r="K14949">
        <f>YEAR(tbl_GL[[#This Row],[Date]])</f>
        <v>2019</v>
      </c>
    </row>
    <row r="14950" spans="1:11" x14ac:dyDescent="0.35">
      <c r="A14950">
        <v>987.2</v>
      </c>
      <c r="B14950" s="24">
        <v>43655</v>
      </c>
      <c r="C14950">
        <v>6</v>
      </c>
      <c r="D14950" s="13">
        <v>120</v>
      </c>
      <c r="E14950" s="13" t="s">
        <v>97</v>
      </c>
      <c r="F14950" s="17">
        <v>2986</v>
      </c>
      <c r="G14950" t="str">
        <f>_xlfn.XLOOKUP(tbl_GL[[#This Row],[Account_key]],tbl_COA[Account_key],tbl_COA[Class],"Not Found")</f>
        <v>Liabilities and Owners Equity</v>
      </c>
      <c r="H14950" t="str">
        <f>_xlfn.XLOOKUP(tbl_GL[[#This Row],[Account_key]],tbl_COA[Account_key],tbl_COA[SubClass],"Not Found")</f>
        <v>Liabilities</v>
      </c>
      <c r="I14950" t="str">
        <f>_xlfn.XLOOKUP(tbl_GL[[#This Row],[Account_key]],tbl_COA[Account_key],tbl_COA[SubClass2],"Not Found")</f>
        <v>Current Liabilities</v>
      </c>
      <c r="J14950" t="str">
        <f>_xlfn.XLOOKUP(tbl_GL[[#This Row],[Account_key]],tbl_COA[Account_key],tbl_COA[SubAccount],,0)</f>
        <v>Accrued Expenses</v>
      </c>
      <c r="K14950">
        <f>YEAR(tbl_GL[[#This Row],[Date]])</f>
        <v>2019</v>
      </c>
    </row>
    <row r="14951" spans="1:11" x14ac:dyDescent="0.35">
      <c r="A14951">
        <v>988.1</v>
      </c>
      <c r="B14951" s="24">
        <v>43655</v>
      </c>
      <c r="C14951">
        <v>6</v>
      </c>
      <c r="D14951" s="13">
        <v>30</v>
      </c>
      <c r="E14951" s="13" t="s">
        <v>80</v>
      </c>
      <c r="F14951" s="17">
        <v>-11361</v>
      </c>
      <c r="G14951" t="str">
        <f>_xlfn.XLOOKUP(tbl_GL[[#This Row],[Account_key]],tbl_COA[Account_key],tbl_COA[Class],"Not Found")</f>
        <v>Assets</v>
      </c>
      <c r="H14951" t="str">
        <f>_xlfn.XLOOKUP(tbl_GL[[#This Row],[Account_key]],tbl_COA[Account_key],tbl_COA[SubClass],"Not Found")</f>
        <v>Assets</v>
      </c>
      <c r="I14951" t="str">
        <f>_xlfn.XLOOKUP(tbl_GL[[#This Row],[Account_key]],tbl_COA[Account_key],tbl_COA[SubClass2],"Not Found")</f>
        <v>Current Assets</v>
      </c>
      <c r="J14951" t="str">
        <f>_xlfn.XLOOKUP(tbl_GL[[#This Row],[Account_key]],tbl_COA[Account_key],tbl_COA[SubAccount],,0)</f>
        <v>Trade Receivables</v>
      </c>
      <c r="K14951">
        <f>YEAR(tbl_GL[[#This Row],[Date]])</f>
        <v>2019</v>
      </c>
    </row>
    <row r="14952" spans="1:11" x14ac:dyDescent="0.35">
      <c r="A14952">
        <v>988.2</v>
      </c>
      <c r="B14952" s="24">
        <v>43655</v>
      </c>
      <c r="C14952">
        <v>6</v>
      </c>
      <c r="D14952" s="13">
        <v>10</v>
      </c>
      <c r="E14952" s="13" t="s">
        <v>80</v>
      </c>
      <c r="F14952" s="17">
        <v>11361</v>
      </c>
      <c r="G14952" t="str">
        <f>_xlfn.XLOOKUP(tbl_GL[[#This Row],[Account_key]],tbl_COA[Account_key],tbl_COA[Class],"Not Found")</f>
        <v>Assets</v>
      </c>
      <c r="H14952" t="str">
        <f>_xlfn.XLOOKUP(tbl_GL[[#This Row],[Account_key]],tbl_COA[Account_key],tbl_COA[SubClass],"Not Found")</f>
        <v>Assets</v>
      </c>
      <c r="I14952" t="str">
        <f>_xlfn.XLOOKUP(tbl_GL[[#This Row],[Account_key]],tbl_COA[Account_key],tbl_COA[SubClass2],"Not Found")</f>
        <v>Current Assets</v>
      </c>
      <c r="J14952" t="str">
        <f>_xlfn.XLOOKUP(tbl_GL[[#This Row],[Account_key]],tbl_COA[Account_key],tbl_COA[SubAccount],,0)</f>
        <v>Cash at Bank</v>
      </c>
      <c r="K14952">
        <f>YEAR(tbl_GL[[#This Row],[Date]])</f>
        <v>2019</v>
      </c>
    </row>
    <row r="14953" spans="1:11" x14ac:dyDescent="0.35">
      <c r="A14953">
        <v>989.1</v>
      </c>
      <c r="B14953" s="24">
        <v>43656</v>
      </c>
      <c r="C14953">
        <v>6</v>
      </c>
      <c r="D14953" s="13">
        <v>230</v>
      </c>
      <c r="E14953" s="13" t="s">
        <v>4</v>
      </c>
      <c r="F14953" s="17">
        <v>-1508</v>
      </c>
      <c r="G14953" t="str">
        <f>_xlfn.XLOOKUP(tbl_GL[[#This Row],[Account_key]],tbl_COA[Account_key],tbl_COA[Class],"Not Found")</f>
        <v>Trading account</v>
      </c>
      <c r="H14953" t="str">
        <f>_xlfn.XLOOKUP(tbl_GL[[#This Row],[Account_key]],tbl_COA[Account_key],tbl_COA[SubClass],"Not Found")</f>
        <v>Cost of Sales</v>
      </c>
      <c r="I14953" t="str">
        <f>_xlfn.XLOOKUP(tbl_GL[[#This Row],[Account_key]],tbl_COA[Account_key],tbl_COA[SubClass2],"Not Found")</f>
        <v>Cost of Sales</v>
      </c>
      <c r="J14953" t="str">
        <f>_xlfn.XLOOKUP(tbl_GL[[#This Row],[Account_key]],tbl_COA[Account_key],tbl_COA[SubAccount],,0)</f>
        <v>Cost of Sales</v>
      </c>
      <c r="K14953">
        <f>YEAR(tbl_GL[[#This Row],[Date]])</f>
        <v>2019</v>
      </c>
    </row>
    <row r="14954" spans="1:11" x14ac:dyDescent="0.35">
      <c r="A14954">
        <v>989.2</v>
      </c>
      <c r="B14954" s="24">
        <v>43656</v>
      </c>
      <c r="C14954">
        <v>6</v>
      </c>
      <c r="D14954" s="13">
        <v>60</v>
      </c>
      <c r="E14954" s="13" t="s">
        <v>4</v>
      </c>
      <c r="F14954" s="17">
        <v>-1508</v>
      </c>
      <c r="G14954" t="str">
        <f>_xlfn.XLOOKUP(tbl_GL[[#This Row],[Account_key]],tbl_COA[Account_key],tbl_COA[Class],"Not Found")</f>
        <v>Assets</v>
      </c>
      <c r="H14954" t="str">
        <f>_xlfn.XLOOKUP(tbl_GL[[#This Row],[Account_key]],tbl_COA[Account_key],tbl_COA[SubClass],"Not Found")</f>
        <v>Assets</v>
      </c>
      <c r="I14954" t="str">
        <f>_xlfn.XLOOKUP(tbl_GL[[#This Row],[Account_key]],tbl_COA[Account_key],tbl_COA[SubClass2],"Not Found")</f>
        <v>Current Assets</v>
      </c>
      <c r="J14954" t="str">
        <f>_xlfn.XLOOKUP(tbl_GL[[#This Row],[Account_key]],tbl_COA[Account_key],tbl_COA[SubAccount],,0)</f>
        <v>Inventory</v>
      </c>
      <c r="K14954">
        <f>YEAR(tbl_GL[[#This Row],[Date]])</f>
        <v>2019</v>
      </c>
    </row>
    <row r="14955" spans="1:11" x14ac:dyDescent="0.35">
      <c r="A14955">
        <v>990.1</v>
      </c>
      <c r="B14955" s="24">
        <v>43656</v>
      </c>
      <c r="C14955">
        <v>6</v>
      </c>
      <c r="D14955" s="13">
        <v>10</v>
      </c>
      <c r="E14955" s="13" t="s">
        <v>98</v>
      </c>
      <c r="F14955" s="17">
        <v>-1757</v>
      </c>
      <c r="G14955" t="str">
        <f>_xlfn.XLOOKUP(tbl_GL[[#This Row],[Account_key]],tbl_COA[Account_key],tbl_COA[Class],"Not Found")</f>
        <v>Assets</v>
      </c>
      <c r="H14955" t="str">
        <f>_xlfn.XLOOKUP(tbl_GL[[#This Row],[Account_key]],tbl_COA[Account_key],tbl_COA[SubClass],"Not Found")</f>
        <v>Assets</v>
      </c>
      <c r="I14955" t="str">
        <f>_xlfn.XLOOKUP(tbl_GL[[#This Row],[Account_key]],tbl_COA[Account_key],tbl_COA[SubClass2],"Not Found")</f>
        <v>Current Assets</v>
      </c>
      <c r="J14955" t="str">
        <f>_xlfn.XLOOKUP(tbl_GL[[#This Row],[Account_key]],tbl_COA[Account_key],tbl_COA[SubAccount],,0)</f>
        <v>Cash at Bank</v>
      </c>
      <c r="K14955">
        <f>YEAR(tbl_GL[[#This Row],[Date]])</f>
        <v>2019</v>
      </c>
    </row>
    <row r="14956" spans="1:11" x14ac:dyDescent="0.35">
      <c r="A14956">
        <v>990.2</v>
      </c>
      <c r="B14956" s="24">
        <v>43656</v>
      </c>
      <c r="C14956">
        <v>6</v>
      </c>
      <c r="D14956" s="13">
        <v>120</v>
      </c>
      <c r="E14956" s="13" t="s">
        <v>98</v>
      </c>
      <c r="F14956" s="17">
        <v>-1757</v>
      </c>
      <c r="G14956" t="str">
        <f>_xlfn.XLOOKUP(tbl_GL[[#This Row],[Account_key]],tbl_COA[Account_key],tbl_COA[Class],"Not Found")</f>
        <v>Liabilities and Owners Equity</v>
      </c>
      <c r="H14956" t="str">
        <f>_xlfn.XLOOKUP(tbl_GL[[#This Row],[Account_key]],tbl_COA[Account_key],tbl_COA[SubClass],"Not Found")</f>
        <v>Liabilities</v>
      </c>
      <c r="I14956" t="str">
        <f>_xlfn.XLOOKUP(tbl_GL[[#This Row],[Account_key]],tbl_COA[Account_key],tbl_COA[SubClass2],"Not Found")</f>
        <v>Current Liabilities</v>
      </c>
      <c r="J14956" t="str">
        <f>_xlfn.XLOOKUP(tbl_GL[[#This Row],[Account_key]],tbl_COA[Account_key],tbl_COA[SubAccount],,0)</f>
        <v>Accrued Expenses</v>
      </c>
      <c r="K14956">
        <f>YEAR(tbl_GL[[#This Row],[Date]])</f>
        <v>2019</v>
      </c>
    </row>
    <row r="14957" spans="1:11" x14ac:dyDescent="0.35">
      <c r="A14957">
        <v>991.1</v>
      </c>
      <c r="B14957" s="24">
        <v>43656</v>
      </c>
      <c r="C14957">
        <v>6</v>
      </c>
      <c r="D14957" s="13">
        <v>210</v>
      </c>
      <c r="E14957" s="13" t="s">
        <v>7</v>
      </c>
      <c r="F14957" s="17">
        <v>3529</v>
      </c>
      <c r="G14957" t="str">
        <f>_xlfn.XLOOKUP(tbl_GL[[#This Row],[Account_key]],tbl_COA[Account_key],tbl_COA[Class],"Not Found")</f>
        <v>Trading account</v>
      </c>
      <c r="H14957" t="str">
        <f>_xlfn.XLOOKUP(tbl_GL[[#This Row],[Account_key]],tbl_COA[Account_key],tbl_COA[SubClass],"Not Found")</f>
        <v>Sales</v>
      </c>
      <c r="I14957" t="str">
        <f>_xlfn.XLOOKUP(tbl_GL[[#This Row],[Account_key]],tbl_COA[Account_key],tbl_COA[SubClass2],"Not Found")</f>
        <v>Sales</v>
      </c>
      <c r="J14957" t="str">
        <f>_xlfn.XLOOKUP(tbl_GL[[#This Row],[Account_key]],tbl_COA[Account_key],tbl_COA[SubAccount],,0)</f>
        <v>Sales</v>
      </c>
      <c r="K14957">
        <f>YEAR(tbl_GL[[#This Row],[Date]])</f>
        <v>2019</v>
      </c>
    </row>
    <row r="14958" spans="1:11" x14ac:dyDescent="0.35">
      <c r="A14958">
        <v>991.2</v>
      </c>
      <c r="B14958" s="24">
        <v>43656</v>
      </c>
      <c r="C14958">
        <v>6</v>
      </c>
      <c r="D14958" s="13">
        <v>10</v>
      </c>
      <c r="E14958" s="13" t="s">
        <v>7</v>
      </c>
      <c r="F14958" s="17">
        <v>3529</v>
      </c>
      <c r="G14958" t="str">
        <f>_xlfn.XLOOKUP(tbl_GL[[#This Row],[Account_key]],tbl_COA[Account_key],tbl_COA[Class],"Not Found")</f>
        <v>Assets</v>
      </c>
      <c r="H14958" t="str">
        <f>_xlfn.XLOOKUP(tbl_GL[[#This Row],[Account_key]],tbl_COA[Account_key],tbl_COA[SubClass],"Not Found")</f>
        <v>Assets</v>
      </c>
      <c r="I14958" t="str">
        <f>_xlfn.XLOOKUP(tbl_GL[[#This Row],[Account_key]],tbl_COA[Account_key],tbl_COA[SubClass2],"Not Found")</f>
        <v>Current Assets</v>
      </c>
      <c r="J14958" t="str">
        <f>_xlfn.XLOOKUP(tbl_GL[[#This Row],[Account_key]],tbl_COA[Account_key],tbl_COA[SubAccount],,0)</f>
        <v>Cash at Bank</v>
      </c>
      <c r="K14958">
        <f>YEAR(tbl_GL[[#This Row],[Date]])</f>
        <v>2019</v>
      </c>
    </row>
    <row r="14959" spans="1:11" x14ac:dyDescent="0.35">
      <c r="A14959">
        <v>992.1</v>
      </c>
      <c r="B14959" s="24">
        <v>43656</v>
      </c>
      <c r="C14959">
        <v>6</v>
      </c>
      <c r="D14959" s="13">
        <v>230</v>
      </c>
      <c r="E14959" s="13" t="s">
        <v>4</v>
      </c>
      <c r="F14959" s="17">
        <v>-5790</v>
      </c>
      <c r="G14959" t="str">
        <f>_xlfn.XLOOKUP(tbl_GL[[#This Row],[Account_key]],tbl_COA[Account_key],tbl_COA[Class],"Not Found")</f>
        <v>Trading account</v>
      </c>
      <c r="H14959" t="str">
        <f>_xlfn.XLOOKUP(tbl_GL[[#This Row],[Account_key]],tbl_COA[Account_key],tbl_COA[SubClass],"Not Found")</f>
        <v>Cost of Sales</v>
      </c>
      <c r="I14959" t="str">
        <f>_xlfn.XLOOKUP(tbl_GL[[#This Row],[Account_key]],tbl_COA[Account_key],tbl_COA[SubClass2],"Not Found")</f>
        <v>Cost of Sales</v>
      </c>
      <c r="J14959" t="str">
        <f>_xlfn.XLOOKUP(tbl_GL[[#This Row],[Account_key]],tbl_COA[Account_key],tbl_COA[SubAccount],,0)</f>
        <v>Cost of Sales</v>
      </c>
      <c r="K14959">
        <f>YEAR(tbl_GL[[#This Row],[Date]])</f>
        <v>2019</v>
      </c>
    </row>
    <row r="14960" spans="1:11" x14ac:dyDescent="0.35">
      <c r="A14960">
        <v>992.2</v>
      </c>
      <c r="B14960" s="24">
        <v>43656</v>
      </c>
      <c r="C14960">
        <v>6</v>
      </c>
      <c r="D14960" s="13">
        <v>60</v>
      </c>
      <c r="E14960" s="13" t="s">
        <v>4</v>
      </c>
      <c r="F14960" s="17">
        <v>-5790</v>
      </c>
      <c r="G14960" t="str">
        <f>_xlfn.XLOOKUP(tbl_GL[[#This Row],[Account_key]],tbl_COA[Account_key],tbl_COA[Class],"Not Found")</f>
        <v>Assets</v>
      </c>
      <c r="H14960" t="str">
        <f>_xlfn.XLOOKUP(tbl_GL[[#This Row],[Account_key]],tbl_COA[Account_key],tbl_COA[SubClass],"Not Found")</f>
        <v>Assets</v>
      </c>
      <c r="I14960" t="str">
        <f>_xlfn.XLOOKUP(tbl_GL[[#This Row],[Account_key]],tbl_COA[Account_key],tbl_COA[SubClass2],"Not Found")</f>
        <v>Current Assets</v>
      </c>
      <c r="J14960" t="str">
        <f>_xlfn.XLOOKUP(tbl_GL[[#This Row],[Account_key]],tbl_COA[Account_key],tbl_COA[SubAccount],,0)</f>
        <v>Inventory</v>
      </c>
      <c r="K14960">
        <f>YEAR(tbl_GL[[#This Row],[Date]])</f>
        <v>2019</v>
      </c>
    </row>
    <row r="14961" spans="1:11" x14ac:dyDescent="0.35">
      <c r="A14961">
        <v>993.1</v>
      </c>
      <c r="B14961" s="24">
        <v>43656</v>
      </c>
      <c r="C14961">
        <v>6</v>
      </c>
      <c r="D14961" s="13">
        <v>210</v>
      </c>
      <c r="E14961" s="13" t="s">
        <v>8</v>
      </c>
      <c r="F14961" s="17">
        <v>11854</v>
      </c>
      <c r="G14961" t="str">
        <f>_xlfn.XLOOKUP(tbl_GL[[#This Row],[Account_key]],tbl_COA[Account_key],tbl_COA[Class],"Not Found")</f>
        <v>Trading account</v>
      </c>
      <c r="H14961" t="str">
        <f>_xlfn.XLOOKUP(tbl_GL[[#This Row],[Account_key]],tbl_COA[Account_key],tbl_COA[SubClass],"Not Found")</f>
        <v>Sales</v>
      </c>
      <c r="I14961" t="str">
        <f>_xlfn.XLOOKUP(tbl_GL[[#This Row],[Account_key]],tbl_COA[Account_key],tbl_COA[SubClass2],"Not Found")</f>
        <v>Sales</v>
      </c>
      <c r="J14961" t="str">
        <f>_xlfn.XLOOKUP(tbl_GL[[#This Row],[Account_key]],tbl_COA[Account_key],tbl_COA[SubAccount],,0)</f>
        <v>Sales</v>
      </c>
      <c r="K14961">
        <f>YEAR(tbl_GL[[#This Row],[Date]])</f>
        <v>2019</v>
      </c>
    </row>
    <row r="14962" spans="1:11" x14ac:dyDescent="0.35">
      <c r="A14962">
        <v>993.2</v>
      </c>
      <c r="B14962" s="24">
        <v>43656</v>
      </c>
      <c r="C14962">
        <v>6</v>
      </c>
      <c r="D14962" s="13">
        <v>30</v>
      </c>
      <c r="E14962" s="13" t="s">
        <v>8</v>
      </c>
      <c r="F14962" s="17">
        <v>11854</v>
      </c>
      <c r="G14962" t="str">
        <f>_xlfn.XLOOKUP(tbl_GL[[#This Row],[Account_key]],tbl_COA[Account_key],tbl_COA[Class],"Not Found")</f>
        <v>Assets</v>
      </c>
      <c r="H14962" t="str">
        <f>_xlfn.XLOOKUP(tbl_GL[[#This Row],[Account_key]],tbl_COA[Account_key],tbl_COA[SubClass],"Not Found")</f>
        <v>Assets</v>
      </c>
      <c r="I14962" t="str">
        <f>_xlfn.XLOOKUP(tbl_GL[[#This Row],[Account_key]],tbl_COA[Account_key],tbl_COA[SubClass2],"Not Found")</f>
        <v>Current Assets</v>
      </c>
      <c r="J14962" t="str">
        <f>_xlfn.XLOOKUP(tbl_GL[[#This Row],[Account_key]],tbl_COA[Account_key],tbl_COA[SubAccount],,0)</f>
        <v>Trade Receivables</v>
      </c>
      <c r="K14962">
        <f>YEAR(tbl_GL[[#This Row],[Date]])</f>
        <v>2019</v>
      </c>
    </row>
    <row r="14963" spans="1:11" x14ac:dyDescent="0.35">
      <c r="A14963">
        <v>994.1</v>
      </c>
      <c r="B14963" s="24">
        <v>43658</v>
      </c>
      <c r="C14963">
        <v>6</v>
      </c>
      <c r="D14963" s="13">
        <v>310</v>
      </c>
      <c r="E14963" s="13" t="s">
        <v>97</v>
      </c>
      <c r="F14963" s="17">
        <v>-1963</v>
      </c>
      <c r="G14963" t="str">
        <f>_xlfn.XLOOKUP(tbl_GL[[#This Row],[Account_key]],tbl_COA[Account_key],tbl_COA[Class],"Not Found")</f>
        <v>Operating account</v>
      </c>
      <c r="H14963" t="str">
        <f>_xlfn.XLOOKUP(tbl_GL[[#This Row],[Account_key]],tbl_COA[Account_key],tbl_COA[SubClass],"Not Found")</f>
        <v>Operating Expenses</v>
      </c>
      <c r="I14963" t="str">
        <f>_xlfn.XLOOKUP(tbl_GL[[#This Row],[Account_key]],tbl_COA[Account_key],tbl_COA[SubClass2],"Not Found")</f>
        <v>Administration</v>
      </c>
      <c r="J14963" t="str">
        <f>_xlfn.XLOOKUP(tbl_GL[[#This Row],[Account_key]],tbl_COA[Account_key],tbl_COA[SubAccount],,0)</f>
        <v>Office Supplies</v>
      </c>
      <c r="K14963">
        <f>YEAR(tbl_GL[[#This Row],[Date]])</f>
        <v>2019</v>
      </c>
    </row>
    <row r="14964" spans="1:11" x14ac:dyDescent="0.35">
      <c r="A14964">
        <v>994.2</v>
      </c>
      <c r="B14964" s="24">
        <v>43658</v>
      </c>
      <c r="C14964">
        <v>6</v>
      </c>
      <c r="D14964" s="13">
        <v>120</v>
      </c>
      <c r="E14964" s="13" t="s">
        <v>97</v>
      </c>
      <c r="F14964" s="17">
        <v>1963</v>
      </c>
      <c r="G14964" t="str">
        <f>_xlfn.XLOOKUP(tbl_GL[[#This Row],[Account_key]],tbl_COA[Account_key],tbl_COA[Class],"Not Found")</f>
        <v>Liabilities and Owners Equity</v>
      </c>
      <c r="H14964" t="str">
        <f>_xlfn.XLOOKUP(tbl_GL[[#This Row],[Account_key]],tbl_COA[Account_key],tbl_COA[SubClass],"Not Found")</f>
        <v>Liabilities</v>
      </c>
      <c r="I14964" t="str">
        <f>_xlfn.XLOOKUP(tbl_GL[[#This Row],[Account_key]],tbl_COA[Account_key],tbl_COA[SubClass2],"Not Found")</f>
        <v>Current Liabilities</v>
      </c>
      <c r="J14964" t="str">
        <f>_xlfn.XLOOKUP(tbl_GL[[#This Row],[Account_key]],tbl_COA[Account_key],tbl_COA[SubAccount],,0)</f>
        <v>Accrued Expenses</v>
      </c>
      <c r="K14964">
        <f>YEAR(tbl_GL[[#This Row],[Date]])</f>
        <v>2019</v>
      </c>
    </row>
    <row r="14965" spans="1:11" x14ac:dyDescent="0.35">
      <c r="A14965">
        <v>995.1</v>
      </c>
      <c r="B14965" s="24">
        <v>43660</v>
      </c>
      <c r="C14965">
        <v>6</v>
      </c>
      <c r="D14965" s="13">
        <v>10</v>
      </c>
      <c r="E14965" s="13" t="s">
        <v>98</v>
      </c>
      <c r="F14965" s="17">
        <v>-1695</v>
      </c>
      <c r="G14965" t="str">
        <f>_xlfn.XLOOKUP(tbl_GL[[#This Row],[Account_key]],tbl_COA[Account_key],tbl_COA[Class],"Not Found")</f>
        <v>Assets</v>
      </c>
      <c r="H14965" t="str">
        <f>_xlfn.XLOOKUP(tbl_GL[[#This Row],[Account_key]],tbl_COA[Account_key],tbl_COA[SubClass],"Not Found")</f>
        <v>Assets</v>
      </c>
      <c r="I14965" t="str">
        <f>_xlfn.XLOOKUP(tbl_GL[[#This Row],[Account_key]],tbl_COA[Account_key],tbl_COA[SubClass2],"Not Found")</f>
        <v>Current Assets</v>
      </c>
      <c r="J14965" t="str">
        <f>_xlfn.XLOOKUP(tbl_GL[[#This Row],[Account_key]],tbl_COA[Account_key],tbl_COA[SubAccount],,0)</f>
        <v>Cash at Bank</v>
      </c>
      <c r="K14965">
        <f>YEAR(tbl_GL[[#This Row],[Date]])</f>
        <v>2019</v>
      </c>
    </row>
    <row r="14966" spans="1:11" x14ac:dyDescent="0.35">
      <c r="A14966">
        <v>995.2</v>
      </c>
      <c r="B14966" s="24">
        <v>43660</v>
      </c>
      <c r="C14966">
        <v>6</v>
      </c>
      <c r="D14966" s="13">
        <v>120</v>
      </c>
      <c r="E14966" s="13" t="s">
        <v>98</v>
      </c>
      <c r="F14966" s="17">
        <v>-1695</v>
      </c>
      <c r="G14966" t="str">
        <f>_xlfn.XLOOKUP(tbl_GL[[#This Row],[Account_key]],tbl_COA[Account_key],tbl_COA[Class],"Not Found")</f>
        <v>Liabilities and Owners Equity</v>
      </c>
      <c r="H14966" t="str">
        <f>_xlfn.XLOOKUP(tbl_GL[[#This Row],[Account_key]],tbl_COA[Account_key],tbl_COA[SubClass],"Not Found")</f>
        <v>Liabilities</v>
      </c>
      <c r="I14966" t="str">
        <f>_xlfn.XLOOKUP(tbl_GL[[#This Row],[Account_key]],tbl_COA[Account_key],tbl_COA[SubClass2],"Not Found")</f>
        <v>Current Liabilities</v>
      </c>
      <c r="J14966" t="str">
        <f>_xlfn.XLOOKUP(tbl_GL[[#This Row],[Account_key]],tbl_COA[Account_key],tbl_COA[SubAccount],,0)</f>
        <v>Accrued Expenses</v>
      </c>
      <c r="K14966">
        <f>YEAR(tbl_GL[[#This Row],[Date]])</f>
        <v>2019</v>
      </c>
    </row>
    <row r="14967" spans="1:11" x14ac:dyDescent="0.35">
      <c r="A14967">
        <v>996.1</v>
      </c>
      <c r="B14967" s="24">
        <v>43661</v>
      </c>
      <c r="C14967">
        <v>6</v>
      </c>
      <c r="D14967" s="13">
        <v>10</v>
      </c>
      <c r="E14967" s="13" t="s">
        <v>112</v>
      </c>
      <c r="F14967" s="17">
        <v>-195</v>
      </c>
      <c r="G14967" t="str">
        <f>_xlfn.XLOOKUP(tbl_GL[[#This Row],[Account_key]],tbl_COA[Account_key],tbl_COA[Class],"Not Found")</f>
        <v>Assets</v>
      </c>
      <c r="H14967" t="str">
        <f>_xlfn.XLOOKUP(tbl_GL[[#This Row],[Account_key]],tbl_COA[Account_key],tbl_COA[SubClass],"Not Found")</f>
        <v>Assets</v>
      </c>
      <c r="I14967" t="str">
        <f>_xlfn.XLOOKUP(tbl_GL[[#This Row],[Account_key]],tbl_COA[Account_key],tbl_COA[SubClass2],"Not Found")</f>
        <v>Current Assets</v>
      </c>
      <c r="J14967" t="str">
        <f>_xlfn.XLOOKUP(tbl_GL[[#This Row],[Account_key]],tbl_COA[Account_key],tbl_COA[SubAccount],,0)</f>
        <v>Cash at Bank</v>
      </c>
      <c r="K14967">
        <f>YEAR(tbl_GL[[#This Row],[Date]])</f>
        <v>2019</v>
      </c>
    </row>
    <row r="14968" spans="1:11" x14ac:dyDescent="0.35">
      <c r="A14968">
        <v>996.2</v>
      </c>
      <c r="B14968" s="24">
        <v>43661</v>
      </c>
      <c r="C14968">
        <v>6</v>
      </c>
      <c r="D14968" s="13">
        <v>121</v>
      </c>
      <c r="E14968" s="13" t="s">
        <v>112</v>
      </c>
      <c r="F14968" s="17">
        <v>-195</v>
      </c>
      <c r="G14968" t="str">
        <f>_xlfn.XLOOKUP(tbl_GL[[#This Row],[Account_key]],tbl_COA[Account_key],tbl_COA[Class],"Not Found")</f>
        <v>Liabilities and Owners Equity</v>
      </c>
      <c r="H14968" t="str">
        <f>_xlfn.XLOOKUP(tbl_GL[[#This Row],[Account_key]],tbl_COA[Account_key],tbl_COA[SubClass],"Not Found")</f>
        <v>Liabilities</v>
      </c>
      <c r="I14968" t="str">
        <f>_xlfn.XLOOKUP(tbl_GL[[#This Row],[Account_key]],tbl_COA[Account_key],tbl_COA[SubClass2],"Not Found")</f>
        <v>Current Liabilities</v>
      </c>
      <c r="J14968" t="str">
        <f>_xlfn.XLOOKUP(tbl_GL[[#This Row],[Account_key]],tbl_COA[Account_key],tbl_COA[SubAccount],,0)</f>
        <v>Interest Payable</v>
      </c>
      <c r="K14968">
        <f>YEAR(tbl_GL[[#This Row],[Date]])</f>
        <v>2019</v>
      </c>
    </row>
    <row r="14969" spans="1:11" x14ac:dyDescent="0.35">
      <c r="A14969">
        <v>997.1</v>
      </c>
      <c r="B14969" s="24">
        <v>43661</v>
      </c>
      <c r="C14969">
        <v>6</v>
      </c>
      <c r="D14969" s="13">
        <v>300</v>
      </c>
      <c r="E14969" s="13" t="s">
        <v>97</v>
      </c>
      <c r="F14969" s="17">
        <v>-2677</v>
      </c>
      <c r="G14969" t="str">
        <f>_xlfn.XLOOKUP(tbl_GL[[#This Row],[Account_key]],tbl_COA[Account_key],tbl_COA[Class],"Not Found")</f>
        <v>Operating account</v>
      </c>
      <c r="H14969" t="str">
        <f>_xlfn.XLOOKUP(tbl_GL[[#This Row],[Account_key]],tbl_COA[Account_key],tbl_COA[SubClass],"Not Found")</f>
        <v>Operating Expenses</v>
      </c>
      <c r="I14969" t="str">
        <f>_xlfn.XLOOKUP(tbl_GL[[#This Row],[Account_key]],tbl_COA[Account_key],tbl_COA[SubClass2],"Not Found")</f>
        <v>Administration</v>
      </c>
      <c r="J14969" t="str">
        <f>_xlfn.XLOOKUP(tbl_GL[[#This Row],[Account_key]],tbl_COA[Account_key],tbl_COA[SubAccount],,0)</f>
        <v>Entertainment</v>
      </c>
      <c r="K14969">
        <f>YEAR(tbl_GL[[#This Row],[Date]])</f>
        <v>2019</v>
      </c>
    </row>
    <row r="14970" spans="1:11" x14ac:dyDescent="0.35">
      <c r="A14970">
        <v>997.2</v>
      </c>
      <c r="B14970" s="24">
        <v>43661</v>
      </c>
      <c r="C14970">
        <v>6</v>
      </c>
      <c r="D14970" s="13">
        <v>120</v>
      </c>
      <c r="E14970" s="13" t="s">
        <v>97</v>
      </c>
      <c r="F14970" s="17">
        <v>2677</v>
      </c>
      <c r="G14970" t="str">
        <f>_xlfn.XLOOKUP(tbl_GL[[#This Row],[Account_key]],tbl_COA[Account_key],tbl_COA[Class],"Not Found")</f>
        <v>Liabilities and Owners Equity</v>
      </c>
      <c r="H14970" t="str">
        <f>_xlfn.XLOOKUP(tbl_GL[[#This Row],[Account_key]],tbl_COA[Account_key],tbl_COA[SubClass],"Not Found")</f>
        <v>Liabilities</v>
      </c>
      <c r="I14970" t="str">
        <f>_xlfn.XLOOKUP(tbl_GL[[#This Row],[Account_key]],tbl_COA[Account_key],tbl_COA[SubClass2],"Not Found")</f>
        <v>Current Liabilities</v>
      </c>
      <c r="J14970" t="str">
        <f>_xlfn.XLOOKUP(tbl_GL[[#This Row],[Account_key]],tbl_COA[Account_key],tbl_COA[SubAccount],,0)</f>
        <v>Accrued Expenses</v>
      </c>
      <c r="K14970">
        <f>YEAR(tbl_GL[[#This Row],[Date]])</f>
        <v>2019</v>
      </c>
    </row>
    <row r="14971" spans="1:11" x14ac:dyDescent="0.35">
      <c r="A14971">
        <v>998.1</v>
      </c>
      <c r="B14971" s="24">
        <v>43662</v>
      </c>
      <c r="C14971">
        <v>6</v>
      </c>
      <c r="D14971" s="13">
        <v>10</v>
      </c>
      <c r="E14971" s="13" t="s">
        <v>98</v>
      </c>
      <c r="F14971" s="17">
        <v>-2032</v>
      </c>
      <c r="G14971" t="str">
        <f>_xlfn.XLOOKUP(tbl_GL[[#This Row],[Account_key]],tbl_COA[Account_key],tbl_COA[Class],"Not Found")</f>
        <v>Assets</v>
      </c>
      <c r="H14971" t="str">
        <f>_xlfn.XLOOKUP(tbl_GL[[#This Row],[Account_key]],tbl_COA[Account_key],tbl_COA[SubClass],"Not Found")</f>
        <v>Assets</v>
      </c>
      <c r="I14971" t="str">
        <f>_xlfn.XLOOKUP(tbl_GL[[#This Row],[Account_key]],tbl_COA[Account_key],tbl_COA[SubClass2],"Not Found")</f>
        <v>Current Assets</v>
      </c>
      <c r="J14971" t="str">
        <f>_xlfn.XLOOKUP(tbl_GL[[#This Row],[Account_key]],tbl_COA[Account_key],tbl_COA[SubAccount],,0)</f>
        <v>Cash at Bank</v>
      </c>
      <c r="K14971">
        <f>YEAR(tbl_GL[[#This Row],[Date]])</f>
        <v>2019</v>
      </c>
    </row>
    <row r="14972" spans="1:11" x14ac:dyDescent="0.35">
      <c r="A14972">
        <v>998.2</v>
      </c>
      <c r="B14972" s="24">
        <v>43662</v>
      </c>
      <c r="C14972">
        <v>6</v>
      </c>
      <c r="D14972" s="13">
        <v>120</v>
      </c>
      <c r="E14972" s="13" t="s">
        <v>98</v>
      </c>
      <c r="F14972" s="17">
        <v>-2032</v>
      </c>
      <c r="G14972" t="str">
        <f>_xlfn.XLOOKUP(tbl_GL[[#This Row],[Account_key]],tbl_COA[Account_key],tbl_COA[Class],"Not Found")</f>
        <v>Liabilities and Owners Equity</v>
      </c>
      <c r="H14972" t="str">
        <f>_xlfn.XLOOKUP(tbl_GL[[#This Row],[Account_key]],tbl_COA[Account_key],tbl_COA[SubClass],"Not Found")</f>
        <v>Liabilities</v>
      </c>
      <c r="I14972" t="str">
        <f>_xlfn.XLOOKUP(tbl_GL[[#This Row],[Account_key]],tbl_COA[Account_key],tbl_COA[SubClass2],"Not Found")</f>
        <v>Current Liabilities</v>
      </c>
      <c r="J14972" t="str">
        <f>_xlfn.XLOOKUP(tbl_GL[[#This Row],[Account_key]],tbl_COA[Account_key],tbl_COA[SubAccount],,0)</f>
        <v>Accrued Expenses</v>
      </c>
      <c r="K14972">
        <f>YEAR(tbl_GL[[#This Row],[Date]])</f>
        <v>2019</v>
      </c>
    </row>
    <row r="14973" spans="1:11" x14ac:dyDescent="0.35">
      <c r="A14973">
        <v>999.1</v>
      </c>
      <c r="B14973" s="24">
        <v>43663</v>
      </c>
      <c r="C14973">
        <v>6</v>
      </c>
      <c r="D14973" s="13">
        <v>10</v>
      </c>
      <c r="E14973" s="13" t="s">
        <v>98</v>
      </c>
      <c r="F14973" s="17">
        <v>-1719</v>
      </c>
      <c r="G14973" t="str">
        <f>_xlfn.XLOOKUP(tbl_GL[[#This Row],[Account_key]],tbl_COA[Account_key],tbl_COA[Class],"Not Found")</f>
        <v>Assets</v>
      </c>
      <c r="H14973" t="str">
        <f>_xlfn.XLOOKUP(tbl_GL[[#This Row],[Account_key]],tbl_COA[Account_key],tbl_COA[SubClass],"Not Found")</f>
        <v>Assets</v>
      </c>
      <c r="I14973" t="str">
        <f>_xlfn.XLOOKUP(tbl_GL[[#This Row],[Account_key]],tbl_COA[Account_key],tbl_COA[SubClass2],"Not Found")</f>
        <v>Current Assets</v>
      </c>
      <c r="J14973" t="str">
        <f>_xlfn.XLOOKUP(tbl_GL[[#This Row],[Account_key]],tbl_COA[Account_key],tbl_COA[SubAccount],,0)</f>
        <v>Cash at Bank</v>
      </c>
      <c r="K14973">
        <f>YEAR(tbl_GL[[#This Row],[Date]])</f>
        <v>2019</v>
      </c>
    </row>
    <row r="14974" spans="1:11" x14ac:dyDescent="0.35">
      <c r="A14974">
        <v>999.2</v>
      </c>
      <c r="B14974" s="24">
        <v>43663</v>
      </c>
      <c r="C14974">
        <v>6</v>
      </c>
      <c r="D14974" s="13">
        <v>120</v>
      </c>
      <c r="E14974" s="13" t="s">
        <v>98</v>
      </c>
      <c r="F14974" s="17">
        <v>-1719</v>
      </c>
      <c r="G14974" t="str">
        <f>_xlfn.XLOOKUP(tbl_GL[[#This Row],[Account_key]],tbl_COA[Account_key],tbl_COA[Class],"Not Found")</f>
        <v>Liabilities and Owners Equity</v>
      </c>
      <c r="H14974" t="str">
        <f>_xlfn.XLOOKUP(tbl_GL[[#This Row],[Account_key]],tbl_COA[Account_key],tbl_COA[SubClass],"Not Found")</f>
        <v>Liabilities</v>
      </c>
      <c r="I14974" t="str">
        <f>_xlfn.XLOOKUP(tbl_GL[[#This Row],[Account_key]],tbl_COA[Account_key],tbl_COA[SubClass2],"Not Found")</f>
        <v>Current Liabilities</v>
      </c>
      <c r="J14974" t="str">
        <f>_xlfn.XLOOKUP(tbl_GL[[#This Row],[Account_key]],tbl_COA[Account_key],tbl_COA[SubAccount],,0)</f>
        <v>Accrued Expenses</v>
      </c>
      <c r="K14974">
        <f>YEAR(tbl_GL[[#This Row],[Date]])</f>
        <v>2019</v>
      </c>
    </row>
    <row r="14975" spans="1:11" x14ac:dyDescent="0.35">
      <c r="A14975">
        <v>1000.1</v>
      </c>
      <c r="B14975" s="24">
        <v>43664</v>
      </c>
      <c r="C14975">
        <v>6</v>
      </c>
      <c r="D14975" s="13">
        <v>230</v>
      </c>
      <c r="E14975" s="13" t="s">
        <v>4</v>
      </c>
      <c r="F14975" s="17">
        <v>-1507</v>
      </c>
      <c r="G14975" t="str">
        <f>_xlfn.XLOOKUP(tbl_GL[[#This Row],[Account_key]],tbl_COA[Account_key],tbl_COA[Class],"Not Found")</f>
        <v>Trading account</v>
      </c>
      <c r="H14975" t="str">
        <f>_xlfn.XLOOKUP(tbl_GL[[#This Row],[Account_key]],tbl_COA[Account_key],tbl_COA[SubClass],"Not Found")</f>
        <v>Cost of Sales</v>
      </c>
      <c r="I14975" t="str">
        <f>_xlfn.XLOOKUP(tbl_GL[[#This Row],[Account_key]],tbl_COA[Account_key],tbl_COA[SubClass2],"Not Found")</f>
        <v>Cost of Sales</v>
      </c>
      <c r="J14975" t="str">
        <f>_xlfn.XLOOKUP(tbl_GL[[#This Row],[Account_key]],tbl_COA[Account_key],tbl_COA[SubAccount],,0)</f>
        <v>Cost of Sales</v>
      </c>
      <c r="K14975">
        <f>YEAR(tbl_GL[[#This Row],[Date]])</f>
        <v>2019</v>
      </c>
    </row>
    <row r="14976" spans="1:11" x14ac:dyDescent="0.35">
      <c r="A14976">
        <v>1000.2</v>
      </c>
      <c r="B14976" s="24">
        <v>43664</v>
      </c>
      <c r="C14976">
        <v>6</v>
      </c>
      <c r="D14976" s="13">
        <v>60</v>
      </c>
      <c r="E14976" s="13" t="s">
        <v>4</v>
      </c>
      <c r="F14976" s="17">
        <v>-1507</v>
      </c>
      <c r="G14976" t="str">
        <f>_xlfn.XLOOKUP(tbl_GL[[#This Row],[Account_key]],tbl_COA[Account_key],tbl_COA[Class],"Not Found")</f>
        <v>Assets</v>
      </c>
      <c r="H14976" t="str">
        <f>_xlfn.XLOOKUP(tbl_GL[[#This Row],[Account_key]],tbl_COA[Account_key],tbl_COA[SubClass],"Not Found")</f>
        <v>Assets</v>
      </c>
      <c r="I14976" t="str">
        <f>_xlfn.XLOOKUP(tbl_GL[[#This Row],[Account_key]],tbl_COA[Account_key],tbl_COA[SubClass2],"Not Found")</f>
        <v>Current Assets</v>
      </c>
      <c r="J14976" t="str">
        <f>_xlfn.XLOOKUP(tbl_GL[[#This Row],[Account_key]],tbl_COA[Account_key],tbl_COA[SubAccount],,0)</f>
        <v>Inventory</v>
      </c>
      <c r="K14976">
        <f>YEAR(tbl_GL[[#This Row],[Date]])</f>
        <v>2019</v>
      </c>
    </row>
    <row r="14977" spans="1:11" x14ac:dyDescent="0.35">
      <c r="A14977">
        <v>1001.1</v>
      </c>
      <c r="B14977" s="24">
        <v>43664</v>
      </c>
      <c r="C14977">
        <v>6</v>
      </c>
      <c r="D14977" s="13">
        <v>320</v>
      </c>
      <c r="E14977" s="13" t="s">
        <v>97</v>
      </c>
      <c r="F14977" s="17">
        <v>-3042</v>
      </c>
      <c r="G14977" t="str">
        <f>_xlfn.XLOOKUP(tbl_GL[[#This Row],[Account_key]],tbl_COA[Account_key],tbl_COA[Class],"Not Found")</f>
        <v>Operating account</v>
      </c>
      <c r="H14977" t="str">
        <f>_xlfn.XLOOKUP(tbl_GL[[#This Row],[Account_key]],tbl_COA[Account_key],tbl_COA[SubClass],"Not Found")</f>
        <v>Operating Expenses</v>
      </c>
      <c r="I14977" t="str">
        <f>_xlfn.XLOOKUP(tbl_GL[[#This Row],[Account_key]],tbl_COA[Account_key],tbl_COA[SubClass2],"Not Found")</f>
        <v>Administration</v>
      </c>
      <c r="J14977" t="str">
        <f>_xlfn.XLOOKUP(tbl_GL[[#This Row],[Account_key]],tbl_COA[Account_key],tbl_COA[SubAccount],,0)</f>
        <v>Professional Services</v>
      </c>
      <c r="K14977">
        <f>YEAR(tbl_GL[[#This Row],[Date]])</f>
        <v>2019</v>
      </c>
    </row>
    <row r="14978" spans="1:11" x14ac:dyDescent="0.35">
      <c r="A14978">
        <v>1001.2</v>
      </c>
      <c r="B14978" s="24">
        <v>43664</v>
      </c>
      <c r="C14978">
        <v>6</v>
      </c>
      <c r="D14978" s="13">
        <v>120</v>
      </c>
      <c r="E14978" s="13" t="s">
        <v>97</v>
      </c>
      <c r="F14978" s="17">
        <v>3042</v>
      </c>
      <c r="G14978" t="str">
        <f>_xlfn.XLOOKUP(tbl_GL[[#This Row],[Account_key]],tbl_COA[Account_key],tbl_COA[Class],"Not Found")</f>
        <v>Liabilities and Owners Equity</v>
      </c>
      <c r="H14978" t="str">
        <f>_xlfn.XLOOKUP(tbl_GL[[#This Row],[Account_key]],tbl_COA[Account_key],tbl_COA[SubClass],"Not Found")</f>
        <v>Liabilities</v>
      </c>
      <c r="I14978" t="str">
        <f>_xlfn.XLOOKUP(tbl_GL[[#This Row],[Account_key]],tbl_COA[Account_key],tbl_COA[SubClass2],"Not Found")</f>
        <v>Current Liabilities</v>
      </c>
      <c r="J14978" t="str">
        <f>_xlfn.XLOOKUP(tbl_GL[[#This Row],[Account_key]],tbl_COA[Account_key],tbl_COA[SubAccount],,0)</f>
        <v>Accrued Expenses</v>
      </c>
      <c r="K14978">
        <f>YEAR(tbl_GL[[#This Row],[Date]])</f>
        <v>2019</v>
      </c>
    </row>
    <row r="14979" spans="1:11" x14ac:dyDescent="0.35">
      <c r="A14979">
        <v>1002.1</v>
      </c>
      <c r="B14979" s="24">
        <v>43664</v>
      </c>
      <c r="C14979">
        <v>6</v>
      </c>
      <c r="D14979" s="13">
        <v>210</v>
      </c>
      <c r="E14979" s="13" t="s">
        <v>7</v>
      </c>
      <c r="F14979" s="17">
        <v>3526</v>
      </c>
      <c r="G14979" t="str">
        <f>_xlfn.XLOOKUP(tbl_GL[[#This Row],[Account_key]],tbl_COA[Account_key],tbl_COA[Class],"Not Found")</f>
        <v>Trading account</v>
      </c>
      <c r="H14979" t="str">
        <f>_xlfn.XLOOKUP(tbl_GL[[#This Row],[Account_key]],tbl_COA[Account_key],tbl_COA[SubClass],"Not Found")</f>
        <v>Sales</v>
      </c>
      <c r="I14979" t="str">
        <f>_xlfn.XLOOKUP(tbl_GL[[#This Row],[Account_key]],tbl_COA[Account_key],tbl_COA[SubClass2],"Not Found")</f>
        <v>Sales</v>
      </c>
      <c r="J14979" t="str">
        <f>_xlfn.XLOOKUP(tbl_GL[[#This Row],[Account_key]],tbl_COA[Account_key],tbl_COA[SubAccount],,0)</f>
        <v>Sales</v>
      </c>
      <c r="K14979">
        <f>YEAR(tbl_GL[[#This Row],[Date]])</f>
        <v>2019</v>
      </c>
    </row>
    <row r="14980" spans="1:11" x14ac:dyDescent="0.35">
      <c r="A14980">
        <v>1002.2</v>
      </c>
      <c r="B14980" s="24">
        <v>43664</v>
      </c>
      <c r="C14980">
        <v>6</v>
      </c>
      <c r="D14980" s="13">
        <v>10</v>
      </c>
      <c r="E14980" s="13" t="s">
        <v>7</v>
      </c>
      <c r="F14980" s="17">
        <v>3526</v>
      </c>
      <c r="G14980" t="str">
        <f>_xlfn.XLOOKUP(tbl_GL[[#This Row],[Account_key]],tbl_COA[Account_key],tbl_COA[Class],"Not Found")</f>
        <v>Assets</v>
      </c>
      <c r="H14980" t="str">
        <f>_xlfn.XLOOKUP(tbl_GL[[#This Row],[Account_key]],tbl_COA[Account_key],tbl_COA[SubClass],"Not Found")</f>
        <v>Assets</v>
      </c>
      <c r="I14980" t="str">
        <f>_xlfn.XLOOKUP(tbl_GL[[#This Row],[Account_key]],tbl_COA[Account_key],tbl_COA[SubClass2],"Not Found")</f>
        <v>Current Assets</v>
      </c>
      <c r="J14980" t="str">
        <f>_xlfn.XLOOKUP(tbl_GL[[#This Row],[Account_key]],tbl_COA[Account_key],tbl_COA[SubAccount],,0)</f>
        <v>Cash at Bank</v>
      </c>
      <c r="K14980">
        <f>YEAR(tbl_GL[[#This Row],[Date]])</f>
        <v>2019</v>
      </c>
    </row>
    <row r="14981" spans="1:11" x14ac:dyDescent="0.35">
      <c r="A14981">
        <v>1003.1</v>
      </c>
      <c r="B14981" s="24">
        <v>43664</v>
      </c>
      <c r="C14981">
        <v>6</v>
      </c>
      <c r="D14981" s="13">
        <v>230</v>
      </c>
      <c r="E14981" s="13" t="s">
        <v>4</v>
      </c>
      <c r="F14981" s="17">
        <v>-6195</v>
      </c>
      <c r="G14981" t="str">
        <f>_xlfn.XLOOKUP(tbl_GL[[#This Row],[Account_key]],tbl_COA[Account_key],tbl_COA[Class],"Not Found")</f>
        <v>Trading account</v>
      </c>
      <c r="H14981" t="str">
        <f>_xlfn.XLOOKUP(tbl_GL[[#This Row],[Account_key]],tbl_COA[Account_key],tbl_COA[SubClass],"Not Found")</f>
        <v>Cost of Sales</v>
      </c>
      <c r="I14981" t="str">
        <f>_xlfn.XLOOKUP(tbl_GL[[#This Row],[Account_key]],tbl_COA[Account_key],tbl_COA[SubClass2],"Not Found")</f>
        <v>Cost of Sales</v>
      </c>
      <c r="J14981" t="str">
        <f>_xlfn.XLOOKUP(tbl_GL[[#This Row],[Account_key]],tbl_COA[Account_key],tbl_COA[SubAccount],,0)</f>
        <v>Cost of Sales</v>
      </c>
      <c r="K14981">
        <f>YEAR(tbl_GL[[#This Row],[Date]])</f>
        <v>2019</v>
      </c>
    </row>
    <row r="14982" spans="1:11" x14ac:dyDescent="0.35">
      <c r="A14982">
        <v>1003.2</v>
      </c>
      <c r="B14982" s="24">
        <v>43664</v>
      </c>
      <c r="C14982">
        <v>6</v>
      </c>
      <c r="D14982" s="13">
        <v>60</v>
      </c>
      <c r="E14982" s="13" t="s">
        <v>4</v>
      </c>
      <c r="F14982" s="17">
        <v>-6195</v>
      </c>
      <c r="G14982" t="str">
        <f>_xlfn.XLOOKUP(tbl_GL[[#This Row],[Account_key]],tbl_COA[Account_key],tbl_COA[Class],"Not Found")</f>
        <v>Assets</v>
      </c>
      <c r="H14982" t="str">
        <f>_xlfn.XLOOKUP(tbl_GL[[#This Row],[Account_key]],tbl_COA[Account_key],tbl_COA[SubClass],"Not Found")</f>
        <v>Assets</v>
      </c>
      <c r="I14982" t="str">
        <f>_xlfn.XLOOKUP(tbl_GL[[#This Row],[Account_key]],tbl_COA[Account_key],tbl_COA[SubClass2],"Not Found")</f>
        <v>Current Assets</v>
      </c>
      <c r="J14982" t="str">
        <f>_xlfn.XLOOKUP(tbl_GL[[#This Row],[Account_key]],tbl_COA[Account_key],tbl_COA[SubAccount],,0)</f>
        <v>Inventory</v>
      </c>
      <c r="K14982">
        <f>YEAR(tbl_GL[[#This Row],[Date]])</f>
        <v>2019</v>
      </c>
    </row>
    <row r="14983" spans="1:11" x14ac:dyDescent="0.35">
      <c r="A14983">
        <v>1004.1</v>
      </c>
      <c r="B14983" s="24">
        <v>43664</v>
      </c>
      <c r="C14983">
        <v>6</v>
      </c>
      <c r="D14983" s="13">
        <v>210</v>
      </c>
      <c r="E14983" s="13" t="s">
        <v>8</v>
      </c>
      <c r="F14983" s="17">
        <v>12682</v>
      </c>
      <c r="G14983" t="str">
        <f>_xlfn.XLOOKUP(tbl_GL[[#This Row],[Account_key]],tbl_COA[Account_key],tbl_COA[Class],"Not Found")</f>
        <v>Trading account</v>
      </c>
      <c r="H14983" t="str">
        <f>_xlfn.XLOOKUP(tbl_GL[[#This Row],[Account_key]],tbl_COA[Account_key],tbl_COA[SubClass],"Not Found")</f>
        <v>Sales</v>
      </c>
      <c r="I14983" t="str">
        <f>_xlfn.XLOOKUP(tbl_GL[[#This Row],[Account_key]],tbl_COA[Account_key],tbl_COA[SubClass2],"Not Found")</f>
        <v>Sales</v>
      </c>
      <c r="J14983" t="str">
        <f>_xlfn.XLOOKUP(tbl_GL[[#This Row],[Account_key]],tbl_COA[Account_key],tbl_COA[SubAccount],,0)</f>
        <v>Sales</v>
      </c>
      <c r="K14983">
        <f>YEAR(tbl_GL[[#This Row],[Date]])</f>
        <v>2019</v>
      </c>
    </row>
    <row r="14984" spans="1:11" x14ac:dyDescent="0.35">
      <c r="A14984">
        <v>1004.2</v>
      </c>
      <c r="B14984" s="24">
        <v>43664</v>
      </c>
      <c r="C14984">
        <v>6</v>
      </c>
      <c r="D14984" s="13">
        <v>30</v>
      </c>
      <c r="E14984" s="13" t="s">
        <v>8</v>
      </c>
      <c r="F14984" s="17">
        <v>12682</v>
      </c>
      <c r="G14984" t="str">
        <f>_xlfn.XLOOKUP(tbl_GL[[#This Row],[Account_key]],tbl_COA[Account_key],tbl_COA[Class],"Not Found")</f>
        <v>Assets</v>
      </c>
      <c r="H14984" t="str">
        <f>_xlfn.XLOOKUP(tbl_GL[[#This Row],[Account_key]],tbl_COA[Account_key],tbl_COA[SubClass],"Not Found")</f>
        <v>Assets</v>
      </c>
      <c r="I14984" t="str">
        <f>_xlfn.XLOOKUP(tbl_GL[[#This Row],[Account_key]],tbl_COA[Account_key],tbl_COA[SubClass2],"Not Found")</f>
        <v>Current Assets</v>
      </c>
      <c r="J14984" t="str">
        <f>_xlfn.XLOOKUP(tbl_GL[[#This Row],[Account_key]],tbl_COA[Account_key],tbl_COA[SubAccount],,0)</f>
        <v>Trade Receivables</v>
      </c>
      <c r="K14984">
        <f>YEAR(tbl_GL[[#This Row],[Date]])</f>
        <v>2019</v>
      </c>
    </row>
    <row r="14985" spans="1:11" x14ac:dyDescent="0.35">
      <c r="A14985">
        <v>1005.1</v>
      </c>
      <c r="B14985" s="24">
        <v>43666</v>
      </c>
      <c r="C14985">
        <v>6</v>
      </c>
      <c r="D14985" s="13">
        <v>230</v>
      </c>
      <c r="E14985" s="13" t="s">
        <v>4</v>
      </c>
      <c r="F14985" s="17">
        <v>-365</v>
      </c>
      <c r="G14985" t="str">
        <f>_xlfn.XLOOKUP(tbl_GL[[#This Row],[Account_key]],tbl_COA[Account_key],tbl_COA[Class],"Not Found")</f>
        <v>Trading account</v>
      </c>
      <c r="H14985" t="str">
        <f>_xlfn.XLOOKUP(tbl_GL[[#This Row],[Account_key]],tbl_COA[Account_key],tbl_COA[SubClass],"Not Found")</f>
        <v>Cost of Sales</v>
      </c>
      <c r="I14985" t="str">
        <f>_xlfn.XLOOKUP(tbl_GL[[#This Row],[Account_key]],tbl_COA[Account_key],tbl_COA[SubClass2],"Not Found")</f>
        <v>Cost of Sales</v>
      </c>
      <c r="J14985" t="str">
        <f>_xlfn.XLOOKUP(tbl_GL[[#This Row],[Account_key]],tbl_COA[Account_key],tbl_COA[SubAccount],,0)</f>
        <v>Cost of Sales</v>
      </c>
      <c r="K14985">
        <f>YEAR(tbl_GL[[#This Row],[Date]])</f>
        <v>2019</v>
      </c>
    </row>
    <row r="14986" spans="1:11" x14ac:dyDescent="0.35">
      <c r="A14986">
        <v>1005.2</v>
      </c>
      <c r="B14986" s="24">
        <v>43666</v>
      </c>
      <c r="C14986">
        <v>6</v>
      </c>
      <c r="D14986" s="13">
        <v>60</v>
      </c>
      <c r="E14986" s="13" t="s">
        <v>4</v>
      </c>
      <c r="F14986" s="17">
        <v>-365</v>
      </c>
      <c r="G14986" t="str">
        <f>_xlfn.XLOOKUP(tbl_GL[[#This Row],[Account_key]],tbl_COA[Account_key],tbl_COA[Class],"Not Found")</f>
        <v>Assets</v>
      </c>
      <c r="H14986" t="str">
        <f>_xlfn.XLOOKUP(tbl_GL[[#This Row],[Account_key]],tbl_COA[Account_key],tbl_COA[SubClass],"Not Found")</f>
        <v>Assets</v>
      </c>
      <c r="I14986" t="str">
        <f>_xlfn.XLOOKUP(tbl_GL[[#This Row],[Account_key]],tbl_COA[Account_key],tbl_COA[SubClass2],"Not Found")</f>
        <v>Current Assets</v>
      </c>
      <c r="J14986" t="str">
        <f>_xlfn.XLOOKUP(tbl_GL[[#This Row],[Account_key]],tbl_COA[Account_key],tbl_COA[SubAccount],,0)</f>
        <v>Inventory</v>
      </c>
      <c r="K14986">
        <f>YEAR(tbl_GL[[#This Row],[Date]])</f>
        <v>2019</v>
      </c>
    </row>
    <row r="14987" spans="1:11" x14ac:dyDescent="0.35">
      <c r="A14987">
        <v>1006.1</v>
      </c>
      <c r="B14987" s="24">
        <v>43666</v>
      </c>
      <c r="C14987">
        <v>6</v>
      </c>
      <c r="D14987" s="13">
        <v>210</v>
      </c>
      <c r="E14987" s="13" t="s">
        <v>8</v>
      </c>
      <c r="F14987" s="17">
        <v>747</v>
      </c>
      <c r="G14987" t="str">
        <f>_xlfn.XLOOKUP(tbl_GL[[#This Row],[Account_key]],tbl_COA[Account_key],tbl_COA[Class],"Not Found")</f>
        <v>Trading account</v>
      </c>
      <c r="H14987" t="str">
        <f>_xlfn.XLOOKUP(tbl_GL[[#This Row],[Account_key]],tbl_COA[Account_key],tbl_COA[SubClass],"Not Found")</f>
        <v>Sales</v>
      </c>
      <c r="I14987" t="str">
        <f>_xlfn.XLOOKUP(tbl_GL[[#This Row],[Account_key]],tbl_COA[Account_key],tbl_COA[SubClass2],"Not Found")</f>
        <v>Sales</v>
      </c>
      <c r="J14987" t="str">
        <f>_xlfn.XLOOKUP(tbl_GL[[#This Row],[Account_key]],tbl_COA[Account_key],tbl_COA[SubAccount],,0)</f>
        <v>Sales</v>
      </c>
      <c r="K14987">
        <f>YEAR(tbl_GL[[#This Row],[Date]])</f>
        <v>2019</v>
      </c>
    </row>
    <row r="14988" spans="1:11" x14ac:dyDescent="0.35">
      <c r="A14988">
        <v>1006.2</v>
      </c>
      <c r="B14988" s="24">
        <v>43666</v>
      </c>
      <c r="C14988">
        <v>6</v>
      </c>
      <c r="D14988" s="13">
        <v>30</v>
      </c>
      <c r="E14988" s="13" t="s">
        <v>8</v>
      </c>
      <c r="F14988" s="17">
        <v>747</v>
      </c>
      <c r="G14988" t="str">
        <f>_xlfn.XLOOKUP(tbl_GL[[#This Row],[Account_key]],tbl_COA[Account_key],tbl_COA[Class],"Not Found")</f>
        <v>Assets</v>
      </c>
      <c r="H14988" t="str">
        <f>_xlfn.XLOOKUP(tbl_GL[[#This Row],[Account_key]],tbl_COA[Account_key],tbl_COA[SubClass],"Not Found")</f>
        <v>Assets</v>
      </c>
      <c r="I14988" t="str">
        <f>_xlfn.XLOOKUP(tbl_GL[[#This Row],[Account_key]],tbl_COA[Account_key],tbl_COA[SubClass2],"Not Found")</f>
        <v>Current Assets</v>
      </c>
      <c r="J14988" t="str">
        <f>_xlfn.XLOOKUP(tbl_GL[[#This Row],[Account_key]],tbl_COA[Account_key],tbl_COA[SubAccount],,0)</f>
        <v>Trade Receivables</v>
      </c>
      <c r="K14988">
        <f>YEAR(tbl_GL[[#This Row],[Date]])</f>
        <v>2019</v>
      </c>
    </row>
    <row r="14989" spans="1:11" x14ac:dyDescent="0.35">
      <c r="A14989">
        <v>1007.1</v>
      </c>
      <c r="B14989" s="24">
        <v>43666</v>
      </c>
      <c r="C14989">
        <v>6</v>
      </c>
      <c r="D14989" s="13">
        <v>320</v>
      </c>
      <c r="E14989" s="13" t="s">
        <v>97</v>
      </c>
      <c r="F14989" s="17">
        <v>-3067</v>
      </c>
      <c r="G14989" t="str">
        <f>_xlfn.XLOOKUP(tbl_GL[[#This Row],[Account_key]],tbl_COA[Account_key],tbl_COA[Class],"Not Found")</f>
        <v>Operating account</v>
      </c>
      <c r="H14989" t="str">
        <f>_xlfn.XLOOKUP(tbl_GL[[#This Row],[Account_key]],tbl_COA[Account_key],tbl_COA[SubClass],"Not Found")</f>
        <v>Operating Expenses</v>
      </c>
      <c r="I14989" t="str">
        <f>_xlfn.XLOOKUP(tbl_GL[[#This Row],[Account_key]],tbl_COA[Account_key],tbl_COA[SubClass2],"Not Found")</f>
        <v>Administration</v>
      </c>
      <c r="J14989" t="str">
        <f>_xlfn.XLOOKUP(tbl_GL[[#This Row],[Account_key]],tbl_COA[Account_key],tbl_COA[SubAccount],,0)</f>
        <v>Professional Services</v>
      </c>
      <c r="K14989">
        <f>YEAR(tbl_GL[[#This Row],[Date]])</f>
        <v>2019</v>
      </c>
    </row>
    <row r="14990" spans="1:11" x14ac:dyDescent="0.35">
      <c r="A14990">
        <v>1007.2</v>
      </c>
      <c r="B14990" s="24">
        <v>43666</v>
      </c>
      <c r="C14990">
        <v>6</v>
      </c>
      <c r="D14990" s="13">
        <v>120</v>
      </c>
      <c r="E14990" s="13" t="s">
        <v>97</v>
      </c>
      <c r="F14990" s="17">
        <v>3067</v>
      </c>
      <c r="G14990" t="str">
        <f>_xlfn.XLOOKUP(tbl_GL[[#This Row],[Account_key]],tbl_COA[Account_key],tbl_COA[Class],"Not Found")</f>
        <v>Liabilities and Owners Equity</v>
      </c>
      <c r="H14990" t="str">
        <f>_xlfn.XLOOKUP(tbl_GL[[#This Row],[Account_key]],tbl_COA[Account_key],tbl_COA[SubClass],"Not Found")</f>
        <v>Liabilities</v>
      </c>
      <c r="I14990" t="str">
        <f>_xlfn.XLOOKUP(tbl_GL[[#This Row],[Account_key]],tbl_COA[Account_key],tbl_COA[SubClass2],"Not Found")</f>
        <v>Current Liabilities</v>
      </c>
      <c r="J14990" t="str">
        <f>_xlfn.XLOOKUP(tbl_GL[[#This Row],[Account_key]],tbl_COA[Account_key],tbl_COA[SubAccount],,0)</f>
        <v>Accrued Expenses</v>
      </c>
      <c r="K14990">
        <f>YEAR(tbl_GL[[#This Row],[Date]])</f>
        <v>2019</v>
      </c>
    </row>
    <row r="14991" spans="1:11" x14ac:dyDescent="0.35">
      <c r="A14991">
        <v>1008.1</v>
      </c>
      <c r="B14991" s="24">
        <v>43668</v>
      </c>
      <c r="C14991">
        <v>6</v>
      </c>
      <c r="D14991" s="13">
        <v>340</v>
      </c>
      <c r="E14991" s="13" t="s">
        <v>99</v>
      </c>
      <c r="F14991" s="17">
        <v>-195</v>
      </c>
      <c r="G14991" t="str">
        <f>_xlfn.XLOOKUP(tbl_GL[[#This Row],[Account_key]],tbl_COA[Account_key],tbl_COA[Class],"Not Found")</f>
        <v>Operating account</v>
      </c>
      <c r="H14991" t="str">
        <f>_xlfn.XLOOKUP(tbl_GL[[#This Row],[Account_key]],tbl_COA[Account_key],tbl_COA[SubClass],"Not Found")</f>
        <v>Operating Expenses</v>
      </c>
      <c r="I14991" t="str">
        <f>_xlfn.XLOOKUP(tbl_GL[[#This Row],[Account_key]],tbl_COA[Account_key],tbl_COA[SubClass2],"Not Found")</f>
        <v>Administration</v>
      </c>
      <c r="J14991" t="str">
        <f>_xlfn.XLOOKUP(tbl_GL[[#This Row],[Account_key]],tbl_COA[Account_key],tbl_COA[SubAccount],,0)</f>
        <v>Utilities</v>
      </c>
      <c r="K14991">
        <f>YEAR(tbl_GL[[#This Row],[Date]])</f>
        <v>2019</v>
      </c>
    </row>
    <row r="14992" spans="1:11" x14ac:dyDescent="0.35">
      <c r="A14992">
        <v>1008.2</v>
      </c>
      <c r="B14992" s="24">
        <v>43668</v>
      </c>
      <c r="C14992">
        <v>6</v>
      </c>
      <c r="D14992" s="13">
        <v>20</v>
      </c>
      <c r="E14992" s="13" t="s">
        <v>99</v>
      </c>
      <c r="F14992" s="17">
        <v>-195</v>
      </c>
      <c r="G14992" t="str">
        <f>_xlfn.XLOOKUP(tbl_GL[[#This Row],[Account_key]],tbl_COA[Account_key],tbl_COA[Class],"Not Found")</f>
        <v>Assets</v>
      </c>
      <c r="H14992" t="str">
        <f>_xlfn.XLOOKUP(tbl_GL[[#This Row],[Account_key]],tbl_COA[Account_key],tbl_COA[SubClass],"Not Found")</f>
        <v>Assets</v>
      </c>
      <c r="I14992" t="str">
        <f>_xlfn.XLOOKUP(tbl_GL[[#This Row],[Account_key]],tbl_COA[Account_key],tbl_COA[SubClass2],"Not Found")</f>
        <v>Current Assets</v>
      </c>
      <c r="J14992" t="str">
        <f>_xlfn.XLOOKUP(tbl_GL[[#This Row],[Account_key]],tbl_COA[Account_key],tbl_COA[SubAccount],,0)</f>
        <v>Cash in hand</v>
      </c>
      <c r="K14992">
        <f>YEAR(tbl_GL[[#This Row],[Date]])</f>
        <v>2019</v>
      </c>
    </row>
    <row r="14993" spans="1:11" x14ac:dyDescent="0.35">
      <c r="A14993">
        <v>1009.1</v>
      </c>
      <c r="B14993" s="24">
        <v>43668</v>
      </c>
      <c r="C14993">
        <v>6</v>
      </c>
      <c r="D14993" s="13">
        <v>320</v>
      </c>
      <c r="E14993" s="13" t="s">
        <v>97</v>
      </c>
      <c r="F14993" s="17">
        <v>-2066</v>
      </c>
      <c r="G14993" t="str">
        <f>_xlfn.XLOOKUP(tbl_GL[[#This Row],[Account_key]],tbl_COA[Account_key],tbl_COA[Class],"Not Found")</f>
        <v>Operating account</v>
      </c>
      <c r="H14993" t="str">
        <f>_xlfn.XLOOKUP(tbl_GL[[#This Row],[Account_key]],tbl_COA[Account_key],tbl_COA[SubClass],"Not Found")</f>
        <v>Operating Expenses</v>
      </c>
      <c r="I14993" t="str">
        <f>_xlfn.XLOOKUP(tbl_GL[[#This Row],[Account_key]],tbl_COA[Account_key],tbl_COA[SubClass2],"Not Found")</f>
        <v>Administration</v>
      </c>
      <c r="J14993" t="str">
        <f>_xlfn.XLOOKUP(tbl_GL[[#This Row],[Account_key]],tbl_COA[Account_key],tbl_COA[SubAccount],,0)</f>
        <v>Professional Services</v>
      </c>
      <c r="K14993">
        <f>YEAR(tbl_GL[[#This Row],[Date]])</f>
        <v>2019</v>
      </c>
    </row>
    <row r="14994" spans="1:11" x14ac:dyDescent="0.35">
      <c r="A14994">
        <v>1009.2</v>
      </c>
      <c r="B14994" s="24">
        <v>43668</v>
      </c>
      <c r="C14994">
        <v>6</v>
      </c>
      <c r="D14994" s="13">
        <v>120</v>
      </c>
      <c r="E14994" s="13" t="s">
        <v>97</v>
      </c>
      <c r="F14994" s="17">
        <v>2066</v>
      </c>
      <c r="G14994" t="str">
        <f>_xlfn.XLOOKUP(tbl_GL[[#This Row],[Account_key]],tbl_COA[Account_key],tbl_COA[Class],"Not Found")</f>
        <v>Liabilities and Owners Equity</v>
      </c>
      <c r="H14994" t="str">
        <f>_xlfn.XLOOKUP(tbl_GL[[#This Row],[Account_key]],tbl_COA[Account_key],tbl_COA[SubClass],"Not Found")</f>
        <v>Liabilities</v>
      </c>
      <c r="I14994" t="str">
        <f>_xlfn.XLOOKUP(tbl_GL[[#This Row],[Account_key]],tbl_COA[Account_key],tbl_COA[SubClass2],"Not Found")</f>
        <v>Current Liabilities</v>
      </c>
      <c r="J14994" t="str">
        <f>_xlfn.XLOOKUP(tbl_GL[[#This Row],[Account_key]],tbl_COA[Account_key],tbl_COA[SubAccount],,0)</f>
        <v>Accrued Expenses</v>
      </c>
      <c r="K14994">
        <f>YEAR(tbl_GL[[#This Row],[Date]])</f>
        <v>2019</v>
      </c>
    </row>
    <row r="14995" spans="1:11" x14ac:dyDescent="0.35">
      <c r="A14995">
        <v>1010.1</v>
      </c>
      <c r="B14995" s="24">
        <v>43669</v>
      </c>
      <c r="C14995">
        <v>6</v>
      </c>
      <c r="D14995" s="13">
        <v>10</v>
      </c>
      <c r="E14995" s="13" t="s">
        <v>98</v>
      </c>
      <c r="F14995" s="17">
        <v>-1313</v>
      </c>
      <c r="G14995" t="str">
        <f>_xlfn.XLOOKUP(tbl_GL[[#This Row],[Account_key]],tbl_COA[Account_key],tbl_COA[Class],"Not Found")</f>
        <v>Assets</v>
      </c>
      <c r="H14995" t="str">
        <f>_xlfn.XLOOKUP(tbl_GL[[#This Row],[Account_key]],tbl_COA[Account_key],tbl_COA[SubClass],"Not Found")</f>
        <v>Assets</v>
      </c>
      <c r="I14995" t="str">
        <f>_xlfn.XLOOKUP(tbl_GL[[#This Row],[Account_key]],tbl_COA[Account_key],tbl_COA[SubClass2],"Not Found")</f>
        <v>Current Assets</v>
      </c>
      <c r="J14995" t="str">
        <f>_xlfn.XLOOKUP(tbl_GL[[#This Row],[Account_key]],tbl_COA[Account_key],tbl_COA[SubAccount],,0)</f>
        <v>Cash at Bank</v>
      </c>
      <c r="K14995">
        <f>YEAR(tbl_GL[[#This Row],[Date]])</f>
        <v>2019</v>
      </c>
    </row>
    <row r="14996" spans="1:11" x14ac:dyDescent="0.35">
      <c r="A14996">
        <v>1010.2</v>
      </c>
      <c r="B14996" s="24">
        <v>43669</v>
      </c>
      <c r="C14996">
        <v>6</v>
      </c>
      <c r="D14996" s="13">
        <v>120</v>
      </c>
      <c r="E14996" s="13" t="s">
        <v>98</v>
      </c>
      <c r="F14996" s="17">
        <v>-1313</v>
      </c>
      <c r="G14996" t="str">
        <f>_xlfn.XLOOKUP(tbl_GL[[#This Row],[Account_key]],tbl_COA[Account_key],tbl_COA[Class],"Not Found")</f>
        <v>Liabilities and Owners Equity</v>
      </c>
      <c r="H14996" t="str">
        <f>_xlfn.XLOOKUP(tbl_GL[[#This Row],[Account_key]],tbl_COA[Account_key],tbl_COA[SubClass],"Not Found")</f>
        <v>Liabilities</v>
      </c>
      <c r="I14996" t="str">
        <f>_xlfn.XLOOKUP(tbl_GL[[#This Row],[Account_key]],tbl_COA[Account_key],tbl_COA[SubClass2],"Not Found")</f>
        <v>Current Liabilities</v>
      </c>
      <c r="J14996" t="str">
        <f>_xlfn.XLOOKUP(tbl_GL[[#This Row],[Account_key]],tbl_COA[Account_key],tbl_COA[SubAccount],,0)</f>
        <v>Accrued Expenses</v>
      </c>
      <c r="K14996">
        <f>YEAR(tbl_GL[[#This Row],[Date]])</f>
        <v>2019</v>
      </c>
    </row>
    <row r="14997" spans="1:11" x14ac:dyDescent="0.35">
      <c r="A14997">
        <v>1011.1</v>
      </c>
      <c r="B14997" s="24">
        <v>43669</v>
      </c>
      <c r="C14997">
        <v>6</v>
      </c>
      <c r="D14997" s="13">
        <v>10</v>
      </c>
      <c r="E14997" s="13" t="s">
        <v>98</v>
      </c>
      <c r="F14997" s="17">
        <v>-1823</v>
      </c>
      <c r="G14997" t="str">
        <f>_xlfn.XLOOKUP(tbl_GL[[#This Row],[Account_key]],tbl_COA[Account_key],tbl_COA[Class],"Not Found")</f>
        <v>Assets</v>
      </c>
      <c r="H14997" t="str">
        <f>_xlfn.XLOOKUP(tbl_GL[[#This Row],[Account_key]],tbl_COA[Account_key],tbl_COA[SubClass],"Not Found")</f>
        <v>Assets</v>
      </c>
      <c r="I14997" t="str">
        <f>_xlfn.XLOOKUP(tbl_GL[[#This Row],[Account_key]],tbl_COA[Account_key],tbl_COA[SubClass2],"Not Found")</f>
        <v>Current Assets</v>
      </c>
      <c r="J14997" t="str">
        <f>_xlfn.XLOOKUP(tbl_GL[[#This Row],[Account_key]],tbl_COA[Account_key],tbl_COA[SubAccount],,0)</f>
        <v>Cash at Bank</v>
      </c>
      <c r="K14997">
        <f>YEAR(tbl_GL[[#This Row],[Date]])</f>
        <v>2019</v>
      </c>
    </row>
    <row r="14998" spans="1:11" x14ac:dyDescent="0.35">
      <c r="A14998">
        <v>1011.2</v>
      </c>
      <c r="B14998" s="24">
        <v>43669</v>
      </c>
      <c r="C14998">
        <v>6</v>
      </c>
      <c r="D14998" s="13">
        <v>120</v>
      </c>
      <c r="E14998" s="13" t="s">
        <v>98</v>
      </c>
      <c r="F14998" s="17">
        <v>-1823</v>
      </c>
      <c r="G14998" t="str">
        <f>_xlfn.XLOOKUP(tbl_GL[[#This Row],[Account_key]],tbl_COA[Account_key],tbl_COA[Class],"Not Found")</f>
        <v>Liabilities and Owners Equity</v>
      </c>
      <c r="H14998" t="str">
        <f>_xlfn.XLOOKUP(tbl_GL[[#This Row],[Account_key]],tbl_COA[Account_key],tbl_COA[SubClass],"Not Found")</f>
        <v>Liabilities</v>
      </c>
      <c r="I14998" t="str">
        <f>_xlfn.XLOOKUP(tbl_GL[[#This Row],[Account_key]],tbl_COA[Account_key],tbl_COA[SubClass2],"Not Found")</f>
        <v>Current Liabilities</v>
      </c>
      <c r="J14998" t="str">
        <f>_xlfn.XLOOKUP(tbl_GL[[#This Row],[Account_key]],tbl_COA[Account_key],tbl_COA[SubAccount],,0)</f>
        <v>Accrued Expenses</v>
      </c>
      <c r="K14998">
        <f>YEAR(tbl_GL[[#This Row],[Date]])</f>
        <v>2019</v>
      </c>
    </row>
    <row r="14999" spans="1:11" x14ac:dyDescent="0.35">
      <c r="A14999">
        <v>1012.1</v>
      </c>
      <c r="B14999" s="24">
        <v>43672</v>
      </c>
      <c r="C14999">
        <v>6</v>
      </c>
      <c r="D14999" s="13">
        <v>230</v>
      </c>
      <c r="E14999" s="13" t="s">
        <v>4</v>
      </c>
      <c r="F14999" s="17">
        <v>-1349</v>
      </c>
      <c r="G14999" t="str">
        <f>_xlfn.XLOOKUP(tbl_GL[[#This Row],[Account_key]],tbl_COA[Account_key],tbl_COA[Class],"Not Found")</f>
        <v>Trading account</v>
      </c>
      <c r="H14999" t="str">
        <f>_xlfn.XLOOKUP(tbl_GL[[#This Row],[Account_key]],tbl_COA[Account_key],tbl_COA[SubClass],"Not Found")</f>
        <v>Cost of Sales</v>
      </c>
      <c r="I14999" t="str">
        <f>_xlfn.XLOOKUP(tbl_GL[[#This Row],[Account_key]],tbl_COA[Account_key],tbl_COA[SubClass2],"Not Found")</f>
        <v>Cost of Sales</v>
      </c>
      <c r="J14999" t="str">
        <f>_xlfn.XLOOKUP(tbl_GL[[#This Row],[Account_key]],tbl_COA[Account_key],tbl_COA[SubAccount],,0)</f>
        <v>Cost of Sales</v>
      </c>
      <c r="K14999">
        <f>YEAR(tbl_GL[[#This Row],[Date]])</f>
        <v>2019</v>
      </c>
    </row>
    <row r="15000" spans="1:11" x14ac:dyDescent="0.35">
      <c r="A15000">
        <v>1012.2</v>
      </c>
      <c r="B15000" s="24">
        <v>43672</v>
      </c>
      <c r="C15000">
        <v>6</v>
      </c>
      <c r="D15000" s="13">
        <v>60</v>
      </c>
      <c r="E15000" s="13" t="s">
        <v>4</v>
      </c>
      <c r="F15000" s="17">
        <v>-1349</v>
      </c>
      <c r="G15000" t="str">
        <f>_xlfn.XLOOKUP(tbl_GL[[#This Row],[Account_key]],tbl_COA[Account_key],tbl_COA[Class],"Not Found")</f>
        <v>Assets</v>
      </c>
      <c r="H15000" t="str">
        <f>_xlfn.XLOOKUP(tbl_GL[[#This Row],[Account_key]],tbl_COA[Account_key],tbl_COA[SubClass],"Not Found")</f>
        <v>Assets</v>
      </c>
      <c r="I15000" t="str">
        <f>_xlfn.XLOOKUP(tbl_GL[[#This Row],[Account_key]],tbl_COA[Account_key],tbl_COA[SubClass2],"Not Found")</f>
        <v>Current Assets</v>
      </c>
      <c r="J15000" t="str">
        <f>_xlfn.XLOOKUP(tbl_GL[[#This Row],[Account_key]],tbl_COA[Account_key],tbl_COA[SubAccount],,0)</f>
        <v>Inventory</v>
      </c>
      <c r="K15000">
        <f>YEAR(tbl_GL[[#This Row],[Date]])</f>
        <v>2019</v>
      </c>
    </row>
    <row r="15001" spans="1:11" x14ac:dyDescent="0.35">
      <c r="A15001">
        <v>1013.1</v>
      </c>
      <c r="B15001" s="24">
        <v>43672</v>
      </c>
      <c r="C15001">
        <v>6</v>
      </c>
      <c r="D15001" s="13">
        <v>210</v>
      </c>
      <c r="E15001" s="13" t="s">
        <v>7</v>
      </c>
      <c r="F15001" s="17">
        <v>3155</v>
      </c>
      <c r="G15001" t="str">
        <f>_xlfn.XLOOKUP(tbl_GL[[#This Row],[Account_key]],tbl_COA[Account_key],tbl_COA[Class],"Not Found")</f>
        <v>Trading account</v>
      </c>
      <c r="H15001" t="str">
        <f>_xlfn.XLOOKUP(tbl_GL[[#This Row],[Account_key]],tbl_COA[Account_key],tbl_COA[SubClass],"Not Found")</f>
        <v>Sales</v>
      </c>
      <c r="I15001" t="str">
        <f>_xlfn.XLOOKUP(tbl_GL[[#This Row],[Account_key]],tbl_COA[Account_key],tbl_COA[SubClass2],"Not Found")</f>
        <v>Sales</v>
      </c>
      <c r="J15001" t="str">
        <f>_xlfn.XLOOKUP(tbl_GL[[#This Row],[Account_key]],tbl_COA[Account_key],tbl_COA[SubAccount],,0)</f>
        <v>Sales</v>
      </c>
      <c r="K15001">
        <f>YEAR(tbl_GL[[#This Row],[Date]])</f>
        <v>2019</v>
      </c>
    </row>
    <row r="15002" spans="1:11" x14ac:dyDescent="0.35">
      <c r="A15002">
        <v>1013.2</v>
      </c>
      <c r="B15002" s="24">
        <v>43672</v>
      </c>
      <c r="C15002">
        <v>6</v>
      </c>
      <c r="D15002" s="13">
        <v>10</v>
      </c>
      <c r="E15002" s="13" t="s">
        <v>7</v>
      </c>
      <c r="F15002" s="17">
        <v>3155</v>
      </c>
      <c r="G15002" t="str">
        <f>_xlfn.XLOOKUP(tbl_GL[[#This Row],[Account_key]],tbl_COA[Account_key],tbl_COA[Class],"Not Found")</f>
        <v>Assets</v>
      </c>
      <c r="H15002" t="str">
        <f>_xlfn.XLOOKUP(tbl_GL[[#This Row],[Account_key]],tbl_COA[Account_key],tbl_COA[SubClass],"Not Found")</f>
        <v>Assets</v>
      </c>
      <c r="I15002" t="str">
        <f>_xlfn.XLOOKUP(tbl_GL[[#This Row],[Account_key]],tbl_COA[Account_key],tbl_COA[SubClass2],"Not Found")</f>
        <v>Current Assets</v>
      </c>
      <c r="J15002" t="str">
        <f>_xlfn.XLOOKUP(tbl_GL[[#This Row],[Account_key]],tbl_COA[Account_key],tbl_COA[SubAccount],,0)</f>
        <v>Cash at Bank</v>
      </c>
      <c r="K15002">
        <f>YEAR(tbl_GL[[#This Row],[Date]])</f>
        <v>2019</v>
      </c>
    </row>
    <row r="15003" spans="1:11" x14ac:dyDescent="0.35">
      <c r="A15003">
        <v>1014.1</v>
      </c>
      <c r="B15003" s="24">
        <v>43672</v>
      </c>
      <c r="C15003">
        <v>6</v>
      </c>
      <c r="D15003" s="13">
        <v>230</v>
      </c>
      <c r="E15003" s="13" t="s">
        <v>4</v>
      </c>
      <c r="F15003" s="17">
        <v>-6064</v>
      </c>
      <c r="G15003" t="str">
        <f>_xlfn.XLOOKUP(tbl_GL[[#This Row],[Account_key]],tbl_COA[Account_key],tbl_COA[Class],"Not Found")</f>
        <v>Trading account</v>
      </c>
      <c r="H15003" t="str">
        <f>_xlfn.XLOOKUP(tbl_GL[[#This Row],[Account_key]],tbl_COA[Account_key],tbl_COA[SubClass],"Not Found")</f>
        <v>Cost of Sales</v>
      </c>
      <c r="I15003" t="str">
        <f>_xlfn.XLOOKUP(tbl_GL[[#This Row],[Account_key]],tbl_COA[Account_key],tbl_COA[SubClass2],"Not Found")</f>
        <v>Cost of Sales</v>
      </c>
      <c r="J15003" t="str">
        <f>_xlfn.XLOOKUP(tbl_GL[[#This Row],[Account_key]],tbl_COA[Account_key],tbl_COA[SubAccount],,0)</f>
        <v>Cost of Sales</v>
      </c>
      <c r="K15003">
        <f>YEAR(tbl_GL[[#This Row],[Date]])</f>
        <v>2019</v>
      </c>
    </row>
    <row r="15004" spans="1:11" x14ac:dyDescent="0.35">
      <c r="A15004">
        <v>1014.2</v>
      </c>
      <c r="B15004" s="24">
        <v>43672</v>
      </c>
      <c r="C15004">
        <v>6</v>
      </c>
      <c r="D15004" s="13">
        <v>60</v>
      </c>
      <c r="E15004" s="13" t="s">
        <v>4</v>
      </c>
      <c r="F15004" s="17">
        <v>-6064</v>
      </c>
      <c r="G15004" t="str">
        <f>_xlfn.XLOOKUP(tbl_GL[[#This Row],[Account_key]],tbl_COA[Account_key],tbl_COA[Class],"Not Found")</f>
        <v>Assets</v>
      </c>
      <c r="H15004" t="str">
        <f>_xlfn.XLOOKUP(tbl_GL[[#This Row],[Account_key]],tbl_COA[Account_key],tbl_COA[SubClass],"Not Found")</f>
        <v>Assets</v>
      </c>
      <c r="I15004" t="str">
        <f>_xlfn.XLOOKUP(tbl_GL[[#This Row],[Account_key]],tbl_COA[Account_key],tbl_COA[SubClass2],"Not Found")</f>
        <v>Current Assets</v>
      </c>
      <c r="J15004" t="str">
        <f>_xlfn.XLOOKUP(tbl_GL[[#This Row],[Account_key]],tbl_COA[Account_key],tbl_COA[SubAccount],,0)</f>
        <v>Inventory</v>
      </c>
      <c r="K15004">
        <f>YEAR(tbl_GL[[#This Row],[Date]])</f>
        <v>2019</v>
      </c>
    </row>
    <row r="15005" spans="1:11" x14ac:dyDescent="0.35">
      <c r="A15005">
        <v>1015.1</v>
      </c>
      <c r="B15005" s="24">
        <v>43672</v>
      </c>
      <c r="C15005">
        <v>6</v>
      </c>
      <c r="D15005" s="13">
        <v>210</v>
      </c>
      <c r="E15005" s="13" t="s">
        <v>8</v>
      </c>
      <c r="F15005" s="17">
        <v>12416</v>
      </c>
      <c r="G15005" t="str">
        <f>_xlfn.XLOOKUP(tbl_GL[[#This Row],[Account_key]],tbl_COA[Account_key],tbl_COA[Class],"Not Found")</f>
        <v>Trading account</v>
      </c>
      <c r="H15005" t="str">
        <f>_xlfn.XLOOKUP(tbl_GL[[#This Row],[Account_key]],tbl_COA[Account_key],tbl_COA[SubClass],"Not Found")</f>
        <v>Sales</v>
      </c>
      <c r="I15005" t="str">
        <f>_xlfn.XLOOKUP(tbl_GL[[#This Row],[Account_key]],tbl_COA[Account_key],tbl_COA[SubClass2],"Not Found")</f>
        <v>Sales</v>
      </c>
      <c r="J15005" t="str">
        <f>_xlfn.XLOOKUP(tbl_GL[[#This Row],[Account_key]],tbl_COA[Account_key],tbl_COA[SubAccount],,0)</f>
        <v>Sales</v>
      </c>
      <c r="K15005">
        <f>YEAR(tbl_GL[[#This Row],[Date]])</f>
        <v>2019</v>
      </c>
    </row>
    <row r="15006" spans="1:11" x14ac:dyDescent="0.35">
      <c r="A15006">
        <v>1015.2</v>
      </c>
      <c r="B15006" s="24">
        <v>43672</v>
      </c>
      <c r="C15006">
        <v>6</v>
      </c>
      <c r="D15006" s="13">
        <v>30</v>
      </c>
      <c r="E15006" s="13" t="s">
        <v>8</v>
      </c>
      <c r="F15006" s="17">
        <v>12416</v>
      </c>
      <c r="G15006" t="str">
        <f>_xlfn.XLOOKUP(tbl_GL[[#This Row],[Account_key]],tbl_COA[Account_key],tbl_COA[Class],"Not Found")</f>
        <v>Assets</v>
      </c>
      <c r="H15006" t="str">
        <f>_xlfn.XLOOKUP(tbl_GL[[#This Row],[Account_key]],tbl_COA[Account_key],tbl_COA[SubClass],"Not Found")</f>
        <v>Assets</v>
      </c>
      <c r="I15006" t="str">
        <f>_xlfn.XLOOKUP(tbl_GL[[#This Row],[Account_key]],tbl_COA[Account_key],tbl_COA[SubClass2],"Not Found")</f>
        <v>Current Assets</v>
      </c>
      <c r="J15006" t="str">
        <f>_xlfn.XLOOKUP(tbl_GL[[#This Row],[Account_key]],tbl_COA[Account_key],tbl_COA[SubAccount],,0)</f>
        <v>Trade Receivables</v>
      </c>
      <c r="K15006">
        <f>YEAR(tbl_GL[[#This Row],[Date]])</f>
        <v>2019</v>
      </c>
    </row>
    <row r="15007" spans="1:11" x14ac:dyDescent="0.35">
      <c r="A15007">
        <v>1016.1</v>
      </c>
      <c r="B15007" s="24">
        <v>43672</v>
      </c>
      <c r="C15007">
        <v>6</v>
      </c>
      <c r="D15007" s="13">
        <v>30</v>
      </c>
      <c r="E15007" s="13" t="s">
        <v>80</v>
      </c>
      <c r="F15007" s="17">
        <v>-14277</v>
      </c>
      <c r="G15007" t="str">
        <f>_xlfn.XLOOKUP(tbl_GL[[#This Row],[Account_key]],tbl_COA[Account_key],tbl_COA[Class],"Not Found")</f>
        <v>Assets</v>
      </c>
      <c r="H15007" t="str">
        <f>_xlfn.XLOOKUP(tbl_GL[[#This Row],[Account_key]],tbl_COA[Account_key],tbl_COA[SubClass],"Not Found")</f>
        <v>Assets</v>
      </c>
      <c r="I15007" t="str">
        <f>_xlfn.XLOOKUP(tbl_GL[[#This Row],[Account_key]],tbl_COA[Account_key],tbl_COA[SubClass2],"Not Found")</f>
        <v>Current Assets</v>
      </c>
      <c r="J15007" t="str">
        <f>_xlfn.XLOOKUP(tbl_GL[[#This Row],[Account_key]],tbl_COA[Account_key],tbl_COA[SubAccount],,0)</f>
        <v>Trade Receivables</v>
      </c>
      <c r="K15007">
        <f>YEAR(tbl_GL[[#This Row],[Date]])</f>
        <v>2019</v>
      </c>
    </row>
    <row r="15008" spans="1:11" x14ac:dyDescent="0.35">
      <c r="A15008">
        <v>1016.2</v>
      </c>
      <c r="B15008" s="24">
        <v>43672</v>
      </c>
      <c r="C15008">
        <v>6</v>
      </c>
      <c r="D15008" s="13">
        <v>10</v>
      </c>
      <c r="E15008" s="13" t="s">
        <v>80</v>
      </c>
      <c r="F15008" s="17">
        <v>14277</v>
      </c>
      <c r="G15008" t="str">
        <f>_xlfn.XLOOKUP(tbl_GL[[#This Row],[Account_key]],tbl_COA[Account_key],tbl_COA[Class],"Not Found")</f>
        <v>Assets</v>
      </c>
      <c r="H15008" t="str">
        <f>_xlfn.XLOOKUP(tbl_GL[[#This Row],[Account_key]],tbl_COA[Account_key],tbl_COA[SubClass],"Not Found")</f>
        <v>Assets</v>
      </c>
      <c r="I15008" t="str">
        <f>_xlfn.XLOOKUP(tbl_GL[[#This Row],[Account_key]],tbl_COA[Account_key],tbl_COA[SubClass2],"Not Found")</f>
        <v>Current Assets</v>
      </c>
      <c r="J15008" t="str">
        <f>_xlfn.XLOOKUP(tbl_GL[[#This Row],[Account_key]],tbl_COA[Account_key],tbl_COA[SubAccount],,0)</f>
        <v>Cash at Bank</v>
      </c>
      <c r="K15008">
        <f>YEAR(tbl_GL[[#This Row],[Date]])</f>
        <v>2019</v>
      </c>
    </row>
    <row r="15009" spans="1:11" x14ac:dyDescent="0.35">
      <c r="A15009">
        <v>1017.1</v>
      </c>
      <c r="B15009" s="24">
        <v>43673</v>
      </c>
      <c r="C15009">
        <v>6</v>
      </c>
      <c r="D15009" s="13">
        <v>280</v>
      </c>
      <c r="E15009" s="13" t="s">
        <v>97</v>
      </c>
      <c r="F15009" s="17">
        <v>-2991</v>
      </c>
      <c r="G15009" t="str">
        <f>_xlfn.XLOOKUP(tbl_GL[[#This Row],[Account_key]],tbl_COA[Account_key],tbl_COA[Class],"Not Found")</f>
        <v>Operating account</v>
      </c>
      <c r="H15009" t="str">
        <f>_xlfn.XLOOKUP(tbl_GL[[#This Row],[Account_key]],tbl_COA[Account_key],tbl_COA[SubClass],"Not Found")</f>
        <v>Operating Expenses</v>
      </c>
      <c r="I15009" t="str">
        <f>_xlfn.XLOOKUP(tbl_GL[[#This Row],[Account_key]],tbl_COA[Account_key],tbl_COA[SubClass2],"Not Found")</f>
        <v>Marketing</v>
      </c>
      <c r="J15009" t="str">
        <f>_xlfn.XLOOKUP(tbl_GL[[#This Row],[Account_key]],tbl_COA[Account_key],tbl_COA[SubAccount],,0)</f>
        <v>Advertisements</v>
      </c>
      <c r="K15009">
        <f>YEAR(tbl_GL[[#This Row],[Date]])</f>
        <v>2019</v>
      </c>
    </row>
    <row r="15010" spans="1:11" x14ac:dyDescent="0.35">
      <c r="A15010">
        <v>1017.2</v>
      </c>
      <c r="B15010" s="24">
        <v>43673</v>
      </c>
      <c r="C15010">
        <v>6</v>
      </c>
      <c r="D15010" s="13">
        <v>120</v>
      </c>
      <c r="E15010" s="13" t="s">
        <v>97</v>
      </c>
      <c r="F15010" s="17">
        <v>2991</v>
      </c>
      <c r="G15010" t="str">
        <f>_xlfn.XLOOKUP(tbl_GL[[#This Row],[Account_key]],tbl_COA[Account_key],tbl_COA[Class],"Not Found")</f>
        <v>Liabilities and Owners Equity</v>
      </c>
      <c r="H15010" t="str">
        <f>_xlfn.XLOOKUP(tbl_GL[[#This Row],[Account_key]],tbl_COA[Account_key],tbl_COA[SubClass],"Not Found")</f>
        <v>Liabilities</v>
      </c>
      <c r="I15010" t="str">
        <f>_xlfn.XLOOKUP(tbl_GL[[#This Row],[Account_key]],tbl_COA[Account_key],tbl_COA[SubClass2],"Not Found")</f>
        <v>Current Liabilities</v>
      </c>
      <c r="J15010" t="str">
        <f>_xlfn.XLOOKUP(tbl_GL[[#This Row],[Account_key]],tbl_COA[Account_key],tbl_COA[SubAccount],,0)</f>
        <v>Accrued Expenses</v>
      </c>
      <c r="K15010">
        <f>YEAR(tbl_GL[[#This Row],[Date]])</f>
        <v>2019</v>
      </c>
    </row>
    <row r="15011" spans="1:11" x14ac:dyDescent="0.35">
      <c r="A15011">
        <v>1018.1</v>
      </c>
      <c r="B15011" s="24">
        <v>43675</v>
      </c>
      <c r="C15011">
        <v>6</v>
      </c>
      <c r="D15011" s="13">
        <v>220</v>
      </c>
      <c r="E15011" s="13" t="s">
        <v>81</v>
      </c>
      <c r="F15011" s="17">
        <v>-1365</v>
      </c>
      <c r="G15011" t="str">
        <f>_xlfn.XLOOKUP(tbl_GL[[#This Row],[Account_key]],tbl_COA[Account_key],tbl_COA[Class],"Not Found")</f>
        <v>Trading account</v>
      </c>
      <c r="H15011" t="str">
        <f>_xlfn.XLOOKUP(tbl_GL[[#This Row],[Account_key]],tbl_COA[Account_key],tbl_COA[SubClass],"Not Found")</f>
        <v>Sales</v>
      </c>
      <c r="I15011" t="str">
        <f>_xlfn.XLOOKUP(tbl_GL[[#This Row],[Account_key]],tbl_COA[Account_key],tbl_COA[SubClass2],"Not Found")</f>
        <v>Sales</v>
      </c>
      <c r="J15011" t="str">
        <f>_xlfn.XLOOKUP(tbl_GL[[#This Row],[Account_key]],tbl_COA[Account_key],tbl_COA[SubAccount],,0)</f>
        <v>Sales Return</v>
      </c>
      <c r="K15011">
        <f>YEAR(tbl_GL[[#This Row],[Date]])</f>
        <v>2019</v>
      </c>
    </row>
    <row r="15012" spans="1:11" x14ac:dyDescent="0.35">
      <c r="A15012">
        <v>1018.2</v>
      </c>
      <c r="B15012" s="24">
        <v>43675</v>
      </c>
      <c r="C15012">
        <v>6</v>
      </c>
      <c r="D15012" s="13">
        <v>20</v>
      </c>
      <c r="E15012" s="13" t="s">
        <v>81</v>
      </c>
      <c r="F15012" s="17">
        <v>-1365</v>
      </c>
      <c r="G15012" t="str">
        <f>_xlfn.XLOOKUP(tbl_GL[[#This Row],[Account_key]],tbl_COA[Account_key],tbl_COA[Class],"Not Found")</f>
        <v>Assets</v>
      </c>
      <c r="H15012" t="str">
        <f>_xlfn.XLOOKUP(tbl_GL[[#This Row],[Account_key]],tbl_COA[Account_key],tbl_COA[SubClass],"Not Found")</f>
        <v>Assets</v>
      </c>
      <c r="I15012" t="str">
        <f>_xlfn.XLOOKUP(tbl_GL[[#This Row],[Account_key]],tbl_COA[Account_key],tbl_COA[SubClass2],"Not Found")</f>
        <v>Current Assets</v>
      </c>
      <c r="J15012" t="str">
        <f>_xlfn.XLOOKUP(tbl_GL[[#This Row],[Account_key]],tbl_COA[Account_key],tbl_COA[SubAccount],,0)</f>
        <v>Cash in hand</v>
      </c>
      <c r="K15012">
        <f>YEAR(tbl_GL[[#This Row],[Date]])</f>
        <v>2019</v>
      </c>
    </row>
    <row r="15013" spans="1:11" x14ac:dyDescent="0.35">
      <c r="A15013">
        <v>1019.1</v>
      </c>
      <c r="B15013" s="24">
        <v>43675</v>
      </c>
      <c r="C15013">
        <v>6</v>
      </c>
      <c r="D15013" s="13">
        <v>10</v>
      </c>
      <c r="E15013" s="13" t="s">
        <v>98</v>
      </c>
      <c r="F15013" s="17">
        <v>-1641</v>
      </c>
      <c r="G15013" t="str">
        <f>_xlfn.XLOOKUP(tbl_GL[[#This Row],[Account_key]],tbl_COA[Account_key],tbl_COA[Class],"Not Found")</f>
        <v>Assets</v>
      </c>
      <c r="H15013" t="str">
        <f>_xlfn.XLOOKUP(tbl_GL[[#This Row],[Account_key]],tbl_COA[Account_key],tbl_COA[SubClass],"Not Found")</f>
        <v>Assets</v>
      </c>
      <c r="I15013" t="str">
        <f>_xlfn.XLOOKUP(tbl_GL[[#This Row],[Account_key]],tbl_COA[Account_key],tbl_COA[SubClass2],"Not Found")</f>
        <v>Current Assets</v>
      </c>
      <c r="J15013" t="str">
        <f>_xlfn.XLOOKUP(tbl_GL[[#This Row],[Account_key]],tbl_COA[Account_key],tbl_COA[SubAccount],,0)</f>
        <v>Cash at Bank</v>
      </c>
      <c r="K15013">
        <f>YEAR(tbl_GL[[#This Row],[Date]])</f>
        <v>2019</v>
      </c>
    </row>
    <row r="15014" spans="1:11" x14ac:dyDescent="0.35">
      <c r="A15014">
        <v>1019.2</v>
      </c>
      <c r="B15014" s="24">
        <v>43675</v>
      </c>
      <c r="C15014">
        <v>6</v>
      </c>
      <c r="D15014" s="13">
        <v>120</v>
      </c>
      <c r="E15014" s="13" t="s">
        <v>98</v>
      </c>
      <c r="F15014" s="17">
        <v>-1641</v>
      </c>
      <c r="G15014" t="str">
        <f>_xlfn.XLOOKUP(tbl_GL[[#This Row],[Account_key]],tbl_COA[Account_key],tbl_COA[Class],"Not Found")</f>
        <v>Liabilities and Owners Equity</v>
      </c>
      <c r="H15014" t="str">
        <f>_xlfn.XLOOKUP(tbl_GL[[#This Row],[Account_key]],tbl_COA[Account_key],tbl_COA[SubClass],"Not Found")</f>
        <v>Liabilities</v>
      </c>
      <c r="I15014" t="str">
        <f>_xlfn.XLOOKUP(tbl_GL[[#This Row],[Account_key]],tbl_COA[Account_key],tbl_COA[SubClass2],"Not Found")</f>
        <v>Current Liabilities</v>
      </c>
      <c r="J15014" t="str">
        <f>_xlfn.XLOOKUP(tbl_GL[[#This Row],[Account_key]],tbl_COA[Account_key],tbl_COA[SubAccount],,0)</f>
        <v>Accrued Expenses</v>
      </c>
      <c r="K15014">
        <f>YEAR(tbl_GL[[#This Row],[Date]])</f>
        <v>2019</v>
      </c>
    </row>
    <row r="15015" spans="1:11" x14ac:dyDescent="0.35">
      <c r="A15015">
        <v>1020.1</v>
      </c>
      <c r="B15015" s="24">
        <v>43675</v>
      </c>
      <c r="C15015">
        <v>6</v>
      </c>
      <c r="D15015" s="13">
        <v>30</v>
      </c>
      <c r="E15015" s="13" t="s">
        <v>80</v>
      </c>
      <c r="F15015" s="17">
        <v>-14394</v>
      </c>
      <c r="G15015" t="str">
        <f>_xlfn.XLOOKUP(tbl_GL[[#This Row],[Account_key]],tbl_COA[Account_key],tbl_COA[Class],"Not Found")</f>
        <v>Assets</v>
      </c>
      <c r="H15015" t="str">
        <f>_xlfn.XLOOKUP(tbl_GL[[#This Row],[Account_key]],tbl_COA[Account_key],tbl_COA[SubClass],"Not Found")</f>
        <v>Assets</v>
      </c>
      <c r="I15015" t="str">
        <f>_xlfn.XLOOKUP(tbl_GL[[#This Row],[Account_key]],tbl_COA[Account_key],tbl_COA[SubClass2],"Not Found")</f>
        <v>Current Assets</v>
      </c>
      <c r="J15015" t="str">
        <f>_xlfn.XLOOKUP(tbl_GL[[#This Row],[Account_key]],tbl_COA[Account_key],tbl_COA[SubAccount],,0)</f>
        <v>Trade Receivables</v>
      </c>
      <c r="K15015">
        <f>YEAR(tbl_GL[[#This Row],[Date]])</f>
        <v>2019</v>
      </c>
    </row>
    <row r="15016" spans="1:11" x14ac:dyDescent="0.35">
      <c r="A15016">
        <v>1020.2</v>
      </c>
      <c r="B15016" s="24">
        <v>43675</v>
      </c>
      <c r="C15016">
        <v>6</v>
      </c>
      <c r="D15016" s="13">
        <v>10</v>
      </c>
      <c r="E15016" s="13" t="s">
        <v>80</v>
      </c>
      <c r="F15016" s="17">
        <v>14394</v>
      </c>
      <c r="G15016" t="str">
        <f>_xlfn.XLOOKUP(tbl_GL[[#This Row],[Account_key]],tbl_COA[Account_key],tbl_COA[Class],"Not Found")</f>
        <v>Assets</v>
      </c>
      <c r="H15016" t="str">
        <f>_xlfn.XLOOKUP(tbl_GL[[#This Row],[Account_key]],tbl_COA[Account_key],tbl_COA[SubClass],"Not Found")</f>
        <v>Assets</v>
      </c>
      <c r="I15016" t="str">
        <f>_xlfn.XLOOKUP(tbl_GL[[#This Row],[Account_key]],tbl_COA[Account_key],tbl_COA[SubClass2],"Not Found")</f>
        <v>Current Assets</v>
      </c>
      <c r="J15016" t="str">
        <f>_xlfn.XLOOKUP(tbl_GL[[#This Row],[Account_key]],tbl_COA[Account_key],tbl_COA[SubAccount],,0)</f>
        <v>Cash at Bank</v>
      </c>
      <c r="K15016">
        <f>YEAR(tbl_GL[[#This Row],[Date]])</f>
        <v>2019</v>
      </c>
    </row>
    <row r="15017" spans="1:11" x14ac:dyDescent="0.35">
      <c r="A15017">
        <v>1021.1</v>
      </c>
      <c r="B15017" s="24">
        <v>43676</v>
      </c>
      <c r="C15017">
        <v>6</v>
      </c>
      <c r="D15017" s="13">
        <v>230</v>
      </c>
      <c r="E15017" s="13" t="s">
        <v>4</v>
      </c>
      <c r="F15017" s="17">
        <v>-817</v>
      </c>
      <c r="G15017" t="str">
        <f>_xlfn.XLOOKUP(tbl_GL[[#This Row],[Account_key]],tbl_COA[Account_key],tbl_COA[Class],"Not Found")</f>
        <v>Trading account</v>
      </c>
      <c r="H15017" t="str">
        <f>_xlfn.XLOOKUP(tbl_GL[[#This Row],[Account_key]],tbl_COA[Account_key],tbl_COA[SubClass],"Not Found")</f>
        <v>Cost of Sales</v>
      </c>
      <c r="I15017" t="str">
        <f>_xlfn.XLOOKUP(tbl_GL[[#This Row],[Account_key]],tbl_COA[Account_key],tbl_COA[SubClass2],"Not Found")</f>
        <v>Cost of Sales</v>
      </c>
      <c r="J15017" t="str">
        <f>_xlfn.XLOOKUP(tbl_GL[[#This Row],[Account_key]],tbl_COA[Account_key],tbl_COA[SubAccount],,0)</f>
        <v>Cost of Sales</v>
      </c>
      <c r="K15017">
        <f>YEAR(tbl_GL[[#This Row],[Date]])</f>
        <v>2019</v>
      </c>
    </row>
    <row r="15018" spans="1:11" x14ac:dyDescent="0.35">
      <c r="A15018">
        <v>1021.2</v>
      </c>
      <c r="B15018" s="24">
        <v>43676</v>
      </c>
      <c r="C15018">
        <v>6</v>
      </c>
      <c r="D15018" s="13">
        <v>60</v>
      </c>
      <c r="E15018" s="13" t="s">
        <v>4</v>
      </c>
      <c r="F15018" s="17">
        <v>-817</v>
      </c>
      <c r="G15018" t="str">
        <f>_xlfn.XLOOKUP(tbl_GL[[#This Row],[Account_key]],tbl_COA[Account_key],tbl_COA[Class],"Not Found")</f>
        <v>Assets</v>
      </c>
      <c r="H15018" t="str">
        <f>_xlfn.XLOOKUP(tbl_GL[[#This Row],[Account_key]],tbl_COA[Account_key],tbl_COA[SubClass],"Not Found")</f>
        <v>Assets</v>
      </c>
      <c r="I15018" t="str">
        <f>_xlfn.XLOOKUP(tbl_GL[[#This Row],[Account_key]],tbl_COA[Account_key],tbl_COA[SubClass2],"Not Found")</f>
        <v>Current Assets</v>
      </c>
      <c r="J15018" t="str">
        <f>_xlfn.XLOOKUP(tbl_GL[[#This Row],[Account_key]],tbl_COA[Account_key],tbl_COA[SubAccount],,0)</f>
        <v>Inventory</v>
      </c>
      <c r="K15018">
        <f>YEAR(tbl_GL[[#This Row],[Date]])</f>
        <v>2019</v>
      </c>
    </row>
    <row r="15019" spans="1:11" x14ac:dyDescent="0.35">
      <c r="A15019">
        <v>1022.1</v>
      </c>
      <c r="B15019" s="24">
        <v>43676</v>
      </c>
      <c r="C15019">
        <v>6</v>
      </c>
      <c r="D15019" s="13">
        <v>210</v>
      </c>
      <c r="E15019" s="13" t="s">
        <v>8</v>
      </c>
      <c r="F15019" s="17">
        <v>1672</v>
      </c>
      <c r="G15019" t="str">
        <f>_xlfn.XLOOKUP(tbl_GL[[#This Row],[Account_key]],tbl_COA[Account_key],tbl_COA[Class],"Not Found")</f>
        <v>Trading account</v>
      </c>
      <c r="H15019" t="str">
        <f>_xlfn.XLOOKUP(tbl_GL[[#This Row],[Account_key]],tbl_COA[Account_key],tbl_COA[SubClass],"Not Found")</f>
        <v>Sales</v>
      </c>
      <c r="I15019" t="str">
        <f>_xlfn.XLOOKUP(tbl_GL[[#This Row],[Account_key]],tbl_COA[Account_key],tbl_COA[SubClass2],"Not Found")</f>
        <v>Sales</v>
      </c>
      <c r="J15019" t="str">
        <f>_xlfn.XLOOKUP(tbl_GL[[#This Row],[Account_key]],tbl_COA[Account_key],tbl_COA[SubAccount],,0)</f>
        <v>Sales</v>
      </c>
      <c r="K15019">
        <f>YEAR(tbl_GL[[#This Row],[Date]])</f>
        <v>2019</v>
      </c>
    </row>
    <row r="15020" spans="1:11" x14ac:dyDescent="0.35">
      <c r="A15020">
        <v>1022.2</v>
      </c>
      <c r="B15020" s="24">
        <v>43676</v>
      </c>
      <c r="C15020">
        <v>6</v>
      </c>
      <c r="D15020" s="13">
        <v>30</v>
      </c>
      <c r="E15020" s="13" t="s">
        <v>8</v>
      </c>
      <c r="F15020" s="17">
        <v>1672</v>
      </c>
      <c r="G15020" t="str">
        <f>_xlfn.XLOOKUP(tbl_GL[[#This Row],[Account_key]],tbl_COA[Account_key],tbl_COA[Class],"Not Found")</f>
        <v>Assets</v>
      </c>
      <c r="H15020" t="str">
        <f>_xlfn.XLOOKUP(tbl_GL[[#This Row],[Account_key]],tbl_COA[Account_key],tbl_COA[SubClass],"Not Found")</f>
        <v>Assets</v>
      </c>
      <c r="I15020" t="str">
        <f>_xlfn.XLOOKUP(tbl_GL[[#This Row],[Account_key]],tbl_COA[Account_key],tbl_COA[SubClass2],"Not Found")</f>
        <v>Current Assets</v>
      </c>
      <c r="J15020" t="str">
        <f>_xlfn.XLOOKUP(tbl_GL[[#This Row],[Account_key]],tbl_COA[Account_key],tbl_COA[SubAccount],,0)</f>
        <v>Trade Receivables</v>
      </c>
      <c r="K15020">
        <f>YEAR(tbl_GL[[#This Row],[Date]])</f>
        <v>2019</v>
      </c>
    </row>
    <row r="15021" spans="1:11" x14ac:dyDescent="0.35">
      <c r="A15021">
        <v>1023.1</v>
      </c>
      <c r="B15021" s="24">
        <v>43676</v>
      </c>
      <c r="C15021">
        <v>6</v>
      </c>
      <c r="D15021" s="13">
        <v>330</v>
      </c>
      <c r="E15021" s="13" t="s">
        <v>97</v>
      </c>
      <c r="F15021" s="17">
        <v>-2885</v>
      </c>
      <c r="G15021" t="str">
        <f>_xlfn.XLOOKUP(tbl_GL[[#This Row],[Account_key]],tbl_COA[Account_key],tbl_COA[Class],"Not Found")</f>
        <v>Operating account</v>
      </c>
      <c r="H15021" t="str">
        <f>_xlfn.XLOOKUP(tbl_GL[[#This Row],[Account_key]],tbl_COA[Account_key],tbl_COA[SubClass],"Not Found")</f>
        <v>Operating Expenses</v>
      </c>
      <c r="I15021" t="str">
        <f>_xlfn.XLOOKUP(tbl_GL[[#This Row],[Account_key]],tbl_COA[Account_key],tbl_COA[SubClass2],"Not Found")</f>
        <v>Administration</v>
      </c>
      <c r="J15021" t="str">
        <f>_xlfn.XLOOKUP(tbl_GL[[#This Row],[Account_key]],tbl_COA[Account_key],tbl_COA[SubAccount],,0)</f>
        <v>Telephone</v>
      </c>
      <c r="K15021">
        <f>YEAR(tbl_GL[[#This Row],[Date]])</f>
        <v>2019</v>
      </c>
    </row>
    <row r="15022" spans="1:11" x14ac:dyDescent="0.35">
      <c r="A15022">
        <v>1023.2</v>
      </c>
      <c r="B15022" s="24">
        <v>43676</v>
      </c>
      <c r="C15022">
        <v>6</v>
      </c>
      <c r="D15022" s="13">
        <v>120</v>
      </c>
      <c r="E15022" s="13" t="s">
        <v>97</v>
      </c>
      <c r="F15022" s="17">
        <v>2885</v>
      </c>
      <c r="G15022" t="str">
        <f>_xlfn.XLOOKUP(tbl_GL[[#This Row],[Account_key]],tbl_COA[Account_key],tbl_COA[Class],"Not Found")</f>
        <v>Liabilities and Owners Equity</v>
      </c>
      <c r="H15022" t="str">
        <f>_xlfn.XLOOKUP(tbl_GL[[#This Row],[Account_key]],tbl_COA[Account_key],tbl_COA[SubClass],"Not Found")</f>
        <v>Liabilities</v>
      </c>
      <c r="I15022" t="str">
        <f>_xlfn.XLOOKUP(tbl_GL[[#This Row],[Account_key]],tbl_COA[Account_key],tbl_COA[SubClass2],"Not Found")</f>
        <v>Current Liabilities</v>
      </c>
      <c r="J15022" t="str">
        <f>_xlfn.XLOOKUP(tbl_GL[[#This Row],[Account_key]],tbl_COA[Account_key],tbl_COA[SubAccount],,0)</f>
        <v>Accrued Expenses</v>
      </c>
      <c r="K15022">
        <f>YEAR(tbl_GL[[#This Row],[Date]])</f>
        <v>2019</v>
      </c>
    </row>
    <row r="15023" spans="1:11" x14ac:dyDescent="0.35">
      <c r="A15023">
        <v>1024.0999999999999</v>
      </c>
      <c r="B15023" s="24">
        <v>43677</v>
      </c>
      <c r="C15023">
        <v>6</v>
      </c>
      <c r="D15023" s="13">
        <v>10</v>
      </c>
      <c r="E15023" s="13" t="s">
        <v>110</v>
      </c>
      <c r="F15023" s="17">
        <v>44</v>
      </c>
      <c r="G15023" t="str">
        <f>_xlfn.XLOOKUP(tbl_GL[[#This Row],[Account_key]],tbl_COA[Account_key],tbl_COA[Class],"Not Found")</f>
        <v>Assets</v>
      </c>
      <c r="H15023" t="str">
        <f>_xlfn.XLOOKUP(tbl_GL[[#This Row],[Account_key]],tbl_COA[Account_key],tbl_COA[SubClass],"Not Found")</f>
        <v>Assets</v>
      </c>
      <c r="I15023" t="str">
        <f>_xlfn.XLOOKUP(tbl_GL[[#This Row],[Account_key]],tbl_COA[Account_key],tbl_COA[SubClass2],"Not Found")</f>
        <v>Current Assets</v>
      </c>
      <c r="J15023" t="str">
        <f>_xlfn.XLOOKUP(tbl_GL[[#This Row],[Account_key]],tbl_COA[Account_key],tbl_COA[SubAccount],,0)</f>
        <v>Cash at Bank</v>
      </c>
      <c r="K15023">
        <f>YEAR(tbl_GL[[#This Row],[Date]])</f>
        <v>2019</v>
      </c>
    </row>
    <row r="15024" spans="1:11" x14ac:dyDescent="0.35">
      <c r="A15024">
        <v>1024.2</v>
      </c>
      <c r="B15024" s="24">
        <v>43677</v>
      </c>
      <c r="C15024">
        <v>6</v>
      </c>
      <c r="D15024" s="13">
        <v>430</v>
      </c>
      <c r="E15024" s="13" t="s">
        <v>110</v>
      </c>
      <c r="F15024" s="17">
        <v>44</v>
      </c>
      <c r="G15024" t="str">
        <f>_xlfn.XLOOKUP(tbl_GL[[#This Row],[Account_key]],tbl_COA[Account_key],tbl_COA[Class],"Not Found")</f>
        <v>Non-operating</v>
      </c>
      <c r="H15024" t="str">
        <f>_xlfn.XLOOKUP(tbl_GL[[#This Row],[Account_key]],tbl_COA[Account_key],tbl_COA[SubClass],"Not Found")</f>
        <v>Exchange Loss/Gain</v>
      </c>
      <c r="I15024" t="str">
        <f>_xlfn.XLOOKUP(tbl_GL[[#This Row],[Account_key]],tbl_COA[Account_key],tbl_COA[SubClass2],"Not Found")</f>
        <v>Exchange Loss/Gain</v>
      </c>
      <c r="J15024" t="str">
        <f>_xlfn.XLOOKUP(tbl_GL[[#This Row],[Account_key]],tbl_COA[Account_key],tbl_COA[SubAccount],,0)</f>
        <v>Exchange Loss/Gain</v>
      </c>
      <c r="K15024">
        <f>YEAR(tbl_GL[[#This Row],[Date]])</f>
        <v>2019</v>
      </c>
    </row>
    <row r="15025" spans="1:11" x14ac:dyDescent="0.35">
      <c r="A15025">
        <v>1025.0999999999999</v>
      </c>
      <c r="B15025" s="24">
        <v>43677</v>
      </c>
      <c r="C15025">
        <v>6</v>
      </c>
      <c r="D15025" s="13">
        <v>10</v>
      </c>
      <c r="E15025" s="13" t="s">
        <v>113</v>
      </c>
      <c r="F15025" s="17">
        <v>115</v>
      </c>
      <c r="G15025" t="str">
        <f>_xlfn.XLOOKUP(tbl_GL[[#This Row],[Account_key]],tbl_COA[Account_key],tbl_COA[Class],"Not Found")</f>
        <v>Assets</v>
      </c>
      <c r="H15025" t="str">
        <f>_xlfn.XLOOKUP(tbl_GL[[#This Row],[Account_key]],tbl_COA[Account_key],tbl_COA[SubClass],"Not Found")</f>
        <v>Assets</v>
      </c>
      <c r="I15025" t="str">
        <f>_xlfn.XLOOKUP(tbl_GL[[#This Row],[Account_key]],tbl_COA[Account_key],tbl_COA[SubClass2],"Not Found")</f>
        <v>Current Assets</v>
      </c>
      <c r="J15025" t="str">
        <f>_xlfn.XLOOKUP(tbl_GL[[#This Row],[Account_key]],tbl_COA[Account_key],tbl_COA[SubAccount],,0)</f>
        <v>Cash at Bank</v>
      </c>
      <c r="K15025">
        <f>YEAR(tbl_GL[[#This Row],[Date]])</f>
        <v>2019</v>
      </c>
    </row>
    <row r="15026" spans="1:11" x14ac:dyDescent="0.35">
      <c r="A15026">
        <v>1025.2</v>
      </c>
      <c r="B15026" s="24">
        <v>43677</v>
      </c>
      <c r="C15026">
        <v>6</v>
      </c>
      <c r="D15026" s="13">
        <v>410</v>
      </c>
      <c r="E15026" s="13" t="s">
        <v>113</v>
      </c>
      <c r="F15026" s="17">
        <v>115</v>
      </c>
      <c r="G15026" t="str">
        <f>_xlfn.XLOOKUP(tbl_GL[[#This Row],[Account_key]],tbl_COA[Account_key],tbl_COA[Class],"Not Found")</f>
        <v>Non-operating</v>
      </c>
      <c r="H15026" t="str">
        <f>_xlfn.XLOOKUP(tbl_GL[[#This Row],[Account_key]],tbl_COA[Account_key],tbl_COA[SubClass],"Not Found")</f>
        <v>Interest Income</v>
      </c>
      <c r="I15026" t="str">
        <f>_xlfn.XLOOKUP(tbl_GL[[#This Row],[Account_key]],tbl_COA[Account_key],tbl_COA[SubClass2],"Not Found")</f>
        <v>Interest Income</v>
      </c>
      <c r="J15026" t="str">
        <f>_xlfn.XLOOKUP(tbl_GL[[#This Row],[Account_key]],tbl_COA[Account_key],tbl_COA[SubAccount],,0)</f>
        <v>Interest Income</v>
      </c>
      <c r="K15026">
        <f>YEAR(tbl_GL[[#This Row],[Date]])</f>
        <v>2019</v>
      </c>
    </row>
    <row r="15027" spans="1:11" x14ac:dyDescent="0.35">
      <c r="A15027">
        <v>1026.0999999999999</v>
      </c>
      <c r="B15027" s="24">
        <v>43677</v>
      </c>
      <c r="C15027">
        <v>6</v>
      </c>
      <c r="D15027" s="13">
        <v>400</v>
      </c>
      <c r="E15027" s="13" t="s">
        <v>104</v>
      </c>
      <c r="F15027" s="17">
        <v>-125</v>
      </c>
      <c r="G15027" t="str">
        <f>_xlfn.XLOOKUP(tbl_GL[[#This Row],[Account_key]],tbl_COA[Account_key],tbl_COA[Class],"Not Found")</f>
        <v>Operating account</v>
      </c>
      <c r="H15027" t="str">
        <f>_xlfn.XLOOKUP(tbl_GL[[#This Row],[Account_key]],tbl_COA[Account_key],tbl_COA[SubClass],"Not Found")</f>
        <v>Depreciation &amp; Amortization</v>
      </c>
      <c r="I15027" t="str">
        <f>_xlfn.XLOOKUP(tbl_GL[[#This Row],[Account_key]],tbl_COA[Account_key],tbl_COA[SubClass2],"Not Found")</f>
        <v>Amortization</v>
      </c>
      <c r="J15027" t="str">
        <f>_xlfn.XLOOKUP(tbl_GL[[#This Row],[Account_key]],tbl_COA[Account_key],tbl_COA[SubAccount],,0)</f>
        <v>Amortization of Intangible Assets</v>
      </c>
      <c r="K15027">
        <f>YEAR(tbl_GL[[#This Row],[Date]])</f>
        <v>2019</v>
      </c>
    </row>
    <row r="15028" spans="1:11" x14ac:dyDescent="0.35">
      <c r="A15028">
        <v>1026.2</v>
      </c>
      <c r="B15028" s="24">
        <v>43677</v>
      </c>
      <c r="C15028">
        <v>6</v>
      </c>
      <c r="D15028" s="13">
        <v>100</v>
      </c>
      <c r="E15028" s="13" t="s">
        <v>104</v>
      </c>
      <c r="F15028" s="17">
        <v>-125</v>
      </c>
      <c r="G15028" t="str">
        <f>_xlfn.XLOOKUP(tbl_GL[[#This Row],[Account_key]],tbl_COA[Account_key],tbl_COA[Class],"Not Found")</f>
        <v>Assets</v>
      </c>
      <c r="H15028" t="str">
        <f>_xlfn.XLOOKUP(tbl_GL[[#This Row],[Account_key]],tbl_COA[Account_key],tbl_COA[SubClass],"Not Found")</f>
        <v>Assets</v>
      </c>
      <c r="I15028" t="str">
        <f>_xlfn.XLOOKUP(tbl_GL[[#This Row],[Account_key]],tbl_COA[Account_key],tbl_COA[SubClass2],"Not Found")</f>
        <v>Non-Current Assets</v>
      </c>
      <c r="J15028" t="str">
        <f>_xlfn.XLOOKUP(tbl_GL[[#This Row],[Account_key]],tbl_COA[Account_key],tbl_COA[SubAccount],,0)</f>
        <v>Patents and trademarks</v>
      </c>
      <c r="K15028">
        <f>YEAR(tbl_GL[[#This Row],[Date]])</f>
        <v>2019</v>
      </c>
    </row>
    <row r="15029" spans="1:11" x14ac:dyDescent="0.35">
      <c r="A15029">
        <v>1027.0999999999999</v>
      </c>
      <c r="B15029" s="24">
        <v>43677</v>
      </c>
      <c r="C15029">
        <v>6</v>
      </c>
      <c r="D15029" s="13">
        <v>440</v>
      </c>
      <c r="E15029" s="13" t="s">
        <v>112</v>
      </c>
      <c r="F15029" s="17">
        <v>-195</v>
      </c>
      <c r="G15029" t="str">
        <f>_xlfn.XLOOKUP(tbl_GL[[#This Row],[Account_key]],tbl_COA[Account_key],tbl_COA[Class],"Not Found")</f>
        <v>Interest &amp; Tax</v>
      </c>
      <c r="H15029" t="str">
        <f>_xlfn.XLOOKUP(tbl_GL[[#This Row],[Account_key]],tbl_COA[Account_key],tbl_COA[SubClass],"Not Found")</f>
        <v>Interest Expense</v>
      </c>
      <c r="I15029" t="str">
        <f>_xlfn.XLOOKUP(tbl_GL[[#This Row],[Account_key]],tbl_COA[Account_key],tbl_COA[SubClass2],"Not Found")</f>
        <v>Interest Expense</v>
      </c>
      <c r="J15029" t="str">
        <f>_xlfn.XLOOKUP(tbl_GL[[#This Row],[Account_key]],tbl_COA[Account_key],tbl_COA[SubAccount],,0)</f>
        <v>Interest Expense</v>
      </c>
      <c r="K15029">
        <f>YEAR(tbl_GL[[#This Row],[Date]])</f>
        <v>2019</v>
      </c>
    </row>
    <row r="15030" spans="1:11" x14ac:dyDescent="0.35">
      <c r="A15030">
        <v>1027.2</v>
      </c>
      <c r="B15030" s="24">
        <v>43677</v>
      </c>
      <c r="C15030">
        <v>6</v>
      </c>
      <c r="D15030" s="13">
        <v>121</v>
      </c>
      <c r="E15030" s="13" t="s">
        <v>112</v>
      </c>
      <c r="F15030" s="17">
        <v>195</v>
      </c>
      <c r="G15030" t="str">
        <f>_xlfn.XLOOKUP(tbl_GL[[#This Row],[Account_key]],tbl_COA[Account_key],tbl_COA[Class],"Not Found")</f>
        <v>Liabilities and Owners Equity</v>
      </c>
      <c r="H15030" t="str">
        <f>_xlfn.XLOOKUP(tbl_GL[[#This Row],[Account_key]],tbl_COA[Account_key],tbl_COA[SubClass],"Not Found")</f>
        <v>Liabilities</v>
      </c>
      <c r="I15030" t="str">
        <f>_xlfn.XLOOKUP(tbl_GL[[#This Row],[Account_key]],tbl_COA[Account_key],tbl_COA[SubClass2],"Not Found")</f>
        <v>Current Liabilities</v>
      </c>
      <c r="J15030" t="str">
        <f>_xlfn.XLOOKUP(tbl_GL[[#This Row],[Account_key]],tbl_COA[Account_key],tbl_COA[SubAccount],,0)</f>
        <v>Interest Payable</v>
      </c>
      <c r="K15030">
        <f>YEAR(tbl_GL[[#This Row],[Date]])</f>
        <v>2019</v>
      </c>
    </row>
    <row r="15031" spans="1:11" x14ac:dyDescent="0.35">
      <c r="A15031">
        <v>1028.0999999999999</v>
      </c>
      <c r="B15031" s="24">
        <v>43677</v>
      </c>
      <c r="C15031">
        <v>6</v>
      </c>
      <c r="D15031" s="13">
        <v>450</v>
      </c>
      <c r="E15031" s="23" t="s">
        <v>108</v>
      </c>
      <c r="F15031" s="17">
        <v>-3253</v>
      </c>
      <c r="G15031" t="str">
        <f>_xlfn.XLOOKUP(tbl_GL[[#This Row],[Account_key]],tbl_COA[Account_key],tbl_COA[Class],"Not Found")</f>
        <v>Interest &amp; Tax</v>
      </c>
      <c r="H15031" t="str">
        <f>_xlfn.XLOOKUP(tbl_GL[[#This Row],[Account_key]],tbl_COA[Account_key],tbl_COA[SubClass],"Not Found")</f>
        <v>Taxation</v>
      </c>
      <c r="I15031" t="str">
        <f>_xlfn.XLOOKUP(tbl_GL[[#This Row],[Account_key]],tbl_COA[Account_key],tbl_COA[SubClass2],"Not Found")</f>
        <v>Taxation</v>
      </c>
      <c r="J15031" t="str">
        <f>_xlfn.XLOOKUP(tbl_GL[[#This Row],[Account_key]],tbl_COA[Account_key],tbl_COA[SubAccount],,0)</f>
        <v>Taxation</v>
      </c>
      <c r="K15031">
        <f>YEAR(tbl_GL[[#This Row],[Date]])</f>
        <v>2019</v>
      </c>
    </row>
    <row r="15032" spans="1:11" x14ac:dyDescent="0.35">
      <c r="A15032">
        <v>1028.2</v>
      </c>
      <c r="B15032" s="24">
        <v>43677</v>
      </c>
      <c r="C15032">
        <v>6</v>
      </c>
      <c r="D15032" s="13">
        <v>122</v>
      </c>
      <c r="E15032" s="23" t="s">
        <v>108</v>
      </c>
      <c r="F15032" s="17">
        <v>3253</v>
      </c>
      <c r="G15032" t="str">
        <f>_xlfn.XLOOKUP(tbl_GL[[#This Row],[Account_key]],tbl_COA[Account_key],tbl_COA[Class],"Not Found")</f>
        <v>Liabilities and Owners Equity</v>
      </c>
      <c r="H15032" t="str">
        <f>_xlfn.XLOOKUP(tbl_GL[[#This Row],[Account_key]],tbl_COA[Account_key],tbl_COA[SubClass],"Not Found")</f>
        <v>Liabilities</v>
      </c>
      <c r="I15032" t="str">
        <f>_xlfn.XLOOKUP(tbl_GL[[#This Row],[Account_key]],tbl_COA[Account_key],tbl_COA[SubClass2],"Not Found")</f>
        <v>Current Liabilities</v>
      </c>
      <c r="J15032" t="str">
        <f>_xlfn.XLOOKUP(tbl_GL[[#This Row],[Account_key]],tbl_COA[Account_key],tbl_COA[SubAccount],,0)</f>
        <v>Tax payable</v>
      </c>
      <c r="K15032">
        <f>YEAR(tbl_GL[[#This Row],[Date]])</f>
        <v>2019</v>
      </c>
    </row>
    <row r="15033" spans="1:11" x14ac:dyDescent="0.35">
      <c r="A15033">
        <v>1030.0999999999999</v>
      </c>
      <c r="B15033" s="24">
        <v>43677</v>
      </c>
      <c r="C15033">
        <v>6</v>
      </c>
      <c r="D15033" s="13">
        <v>240</v>
      </c>
      <c r="E15033" s="13" t="s">
        <v>56</v>
      </c>
      <c r="F15033" s="17">
        <v>-4500</v>
      </c>
      <c r="G15033" t="str">
        <f>_xlfn.XLOOKUP(tbl_GL[[#This Row],[Account_key]],tbl_COA[Account_key],tbl_COA[Class],"Not Found")</f>
        <v>Operating account</v>
      </c>
      <c r="H15033" t="str">
        <f>_xlfn.XLOOKUP(tbl_GL[[#This Row],[Account_key]],tbl_COA[Account_key],tbl_COA[SubClass],"Not Found")</f>
        <v>Operating Expenses</v>
      </c>
      <c r="I15033" t="str">
        <f>_xlfn.XLOOKUP(tbl_GL[[#This Row],[Account_key]],tbl_COA[Account_key],tbl_COA[SubClass2],"Not Found")</f>
        <v>Sales &amp; Distribution</v>
      </c>
      <c r="J15033" t="str">
        <f>_xlfn.XLOOKUP(tbl_GL[[#This Row],[Account_key]],tbl_COA[Account_key],tbl_COA[SubAccount],,0)</f>
        <v>Salaries</v>
      </c>
      <c r="K15033">
        <f>YEAR(tbl_GL[[#This Row],[Date]])</f>
        <v>2019</v>
      </c>
    </row>
    <row r="15034" spans="1:11" x14ac:dyDescent="0.35">
      <c r="A15034">
        <v>1030.2</v>
      </c>
      <c r="B15034" s="24">
        <v>43677</v>
      </c>
      <c r="C15034">
        <v>6</v>
      </c>
      <c r="D15034" s="13">
        <v>10</v>
      </c>
      <c r="E15034" s="13" t="s">
        <v>56</v>
      </c>
      <c r="F15034" s="17">
        <v>-4500</v>
      </c>
      <c r="G15034" t="str">
        <f>_xlfn.XLOOKUP(tbl_GL[[#This Row],[Account_key]],tbl_COA[Account_key],tbl_COA[Class],"Not Found")</f>
        <v>Assets</v>
      </c>
      <c r="H15034" t="str">
        <f>_xlfn.XLOOKUP(tbl_GL[[#This Row],[Account_key]],tbl_COA[Account_key],tbl_COA[SubClass],"Not Found")</f>
        <v>Assets</v>
      </c>
      <c r="I15034" t="str">
        <f>_xlfn.XLOOKUP(tbl_GL[[#This Row],[Account_key]],tbl_COA[Account_key],tbl_COA[SubClass2],"Not Found")</f>
        <v>Current Assets</v>
      </c>
      <c r="J15034" t="str">
        <f>_xlfn.XLOOKUP(tbl_GL[[#This Row],[Account_key]],tbl_COA[Account_key],tbl_COA[SubAccount],,0)</f>
        <v>Cash at Bank</v>
      </c>
      <c r="K15034">
        <f>YEAR(tbl_GL[[#This Row],[Date]])</f>
        <v>2019</v>
      </c>
    </row>
    <row r="15035" spans="1:11" x14ac:dyDescent="0.35">
      <c r="A15035">
        <v>1031.0999999999999</v>
      </c>
      <c r="B15035" s="24">
        <v>43677</v>
      </c>
      <c r="C15035">
        <v>6</v>
      </c>
      <c r="D15035" s="13">
        <v>380</v>
      </c>
      <c r="E15035" s="13" t="s">
        <v>101</v>
      </c>
      <c r="F15035" s="17">
        <v>-4900</v>
      </c>
      <c r="G15035" t="str">
        <f>_xlfn.XLOOKUP(tbl_GL[[#This Row],[Account_key]],tbl_COA[Account_key],tbl_COA[Class],"Not Found")</f>
        <v>Operating account</v>
      </c>
      <c r="H15035" t="str">
        <f>_xlfn.XLOOKUP(tbl_GL[[#This Row],[Account_key]],tbl_COA[Account_key],tbl_COA[SubClass],"Not Found")</f>
        <v>Depreciation &amp; Amortization</v>
      </c>
      <c r="I15035" t="str">
        <f>_xlfn.XLOOKUP(tbl_GL[[#This Row],[Account_key]],tbl_COA[Account_key],tbl_COA[SubClass2],"Not Found")</f>
        <v>Depreciation</v>
      </c>
      <c r="J15035" t="str">
        <f>_xlfn.XLOOKUP(tbl_GL[[#This Row],[Account_key]],tbl_COA[Account_key],tbl_COA[SubAccount],,0)</f>
        <v>Equipment</v>
      </c>
      <c r="K15035">
        <f>YEAR(tbl_GL[[#This Row],[Date]])</f>
        <v>2019</v>
      </c>
    </row>
    <row r="15036" spans="1:11" x14ac:dyDescent="0.35">
      <c r="A15036">
        <v>1031.2</v>
      </c>
      <c r="B15036" s="24">
        <v>43677</v>
      </c>
      <c r="C15036">
        <v>6</v>
      </c>
      <c r="D15036" s="13">
        <v>90</v>
      </c>
      <c r="E15036" s="13" t="s">
        <v>101</v>
      </c>
      <c r="F15036" s="17">
        <v>-4900</v>
      </c>
      <c r="G15036" t="str">
        <f>_xlfn.XLOOKUP(tbl_GL[[#This Row],[Account_key]],tbl_COA[Account_key],tbl_COA[Class],"Not Found")</f>
        <v>Assets</v>
      </c>
      <c r="H15036" t="str">
        <f>_xlfn.XLOOKUP(tbl_GL[[#This Row],[Account_key]],tbl_COA[Account_key],tbl_COA[SubClass],"Not Found")</f>
        <v>Assets</v>
      </c>
      <c r="I15036" t="str">
        <f>_xlfn.XLOOKUP(tbl_GL[[#This Row],[Account_key]],tbl_COA[Account_key],tbl_COA[SubClass2],"Not Found")</f>
        <v>Non-Current Assets</v>
      </c>
      <c r="J15036" t="str">
        <f>_xlfn.XLOOKUP(tbl_GL[[#This Row],[Account_key]],tbl_COA[Account_key],tbl_COA[SubAccount],,0)</f>
        <v>Office Furniture &amp; Equipment</v>
      </c>
      <c r="K15036">
        <f>YEAR(tbl_GL[[#This Row],[Date]])</f>
        <v>2019</v>
      </c>
    </row>
    <row r="15037" spans="1:11" x14ac:dyDescent="0.35">
      <c r="A15037">
        <v>1032.0999999999999</v>
      </c>
      <c r="B15037" s="24">
        <v>43677</v>
      </c>
      <c r="C15037">
        <v>6</v>
      </c>
      <c r="D15037" s="13">
        <v>10</v>
      </c>
      <c r="E15037" s="13" t="s">
        <v>84</v>
      </c>
      <c r="F15037" s="17">
        <v>-40950</v>
      </c>
      <c r="G15037" t="str">
        <f>_xlfn.XLOOKUP(tbl_GL[[#This Row],[Account_key]],tbl_COA[Account_key],tbl_COA[Class],"Not Found")</f>
        <v>Assets</v>
      </c>
      <c r="H15037" t="str">
        <f>_xlfn.XLOOKUP(tbl_GL[[#This Row],[Account_key]],tbl_COA[Account_key],tbl_COA[SubClass],"Not Found")</f>
        <v>Assets</v>
      </c>
      <c r="I15037" t="str">
        <f>_xlfn.XLOOKUP(tbl_GL[[#This Row],[Account_key]],tbl_COA[Account_key],tbl_COA[SubClass2],"Not Found")</f>
        <v>Current Assets</v>
      </c>
      <c r="J15037" t="str">
        <f>_xlfn.XLOOKUP(tbl_GL[[#This Row],[Account_key]],tbl_COA[Account_key],tbl_COA[SubAccount],,0)</f>
        <v>Cash at Bank</v>
      </c>
      <c r="K15037">
        <f>YEAR(tbl_GL[[#This Row],[Date]])</f>
        <v>2019</v>
      </c>
    </row>
    <row r="15038" spans="1:11" x14ac:dyDescent="0.35">
      <c r="A15038">
        <v>1032.2</v>
      </c>
      <c r="B15038" s="24">
        <v>43677</v>
      </c>
      <c r="C15038">
        <v>6</v>
      </c>
      <c r="D15038" s="13">
        <v>110</v>
      </c>
      <c r="E15038" s="13" t="s">
        <v>84</v>
      </c>
      <c r="F15038" s="17">
        <v>-40950</v>
      </c>
      <c r="G15038" t="str">
        <f>_xlfn.XLOOKUP(tbl_GL[[#This Row],[Account_key]],tbl_COA[Account_key],tbl_COA[Class],"Not Found")</f>
        <v>Liabilities and Owners Equity</v>
      </c>
      <c r="H15038" t="str">
        <f>_xlfn.XLOOKUP(tbl_GL[[#This Row],[Account_key]],tbl_COA[Account_key],tbl_COA[SubClass],"Not Found")</f>
        <v>Liabilities</v>
      </c>
      <c r="I15038" t="str">
        <f>_xlfn.XLOOKUP(tbl_GL[[#This Row],[Account_key]],tbl_COA[Account_key],tbl_COA[SubClass2],"Not Found")</f>
        <v>Current Liabilities</v>
      </c>
      <c r="J15038" t="str">
        <f>_xlfn.XLOOKUP(tbl_GL[[#This Row],[Account_key]],tbl_COA[Account_key],tbl_COA[SubAccount],,0)</f>
        <v>Trade Payables</v>
      </c>
      <c r="K15038">
        <f>YEAR(tbl_GL[[#This Row],[Date]])</f>
        <v>2019</v>
      </c>
    </row>
    <row r="15039" spans="1:11" x14ac:dyDescent="0.35">
      <c r="A15039">
        <v>1033.0999999999999</v>
      </c>
      <c r="B15039" s="24">
        <v>43678</v>
      </c>
      <c r="C15039">
        <v>6</v>
      </c>
      <c r="D15039" s="13">
        <v>340</v>
      </c>
      <c r="E15039" s="13" t="s">
        <v>97</v>
      </c>
      <c r="F15039" s="17">
        <v>-2886</v>
      </c>
      <c r="G15039" t="str">
        <f>_xlfn.XLOOKUP(tbl_GL[[#This Row],[Account_key]],tbl_COA[Account_key],tbl_COA[Class],"Not Found")</f>
        <v>Operating account</v>
      </c>
      <c r="H15039" t="str">
        <f>_xlfn.XLOOKUP(tbl_GL[[#This Row],[Account_key]],tbl_COA[Account_key],tbl_COA[SubClass],"Not Found")</f>
        <v>Operating Expenses</v>
      </c>
      <c r="I15039" t="str">
        <f>_xlfn.XLOOKUP(tbl_GL[[#This Row],[Account_key]],tbl_COA[Account_key],tbl_COA[SubClass2],"Not Found")</f>
        <v>Administration</v>
      </c>
      <c r="J15039" t="str">
        <f>_xlfn.XLOOKUP(tbl_GL[[#This Row],[Account_key]],tbl_COA[Account_key],tbl_COA[SubAccount],,0)</f>
        <v>Utilities</v>
      </c>
      <c r="K15039">
        <f>YEAR(tbl_GL[[#This Row],[Date]])</f>
        <v>2019</v>
      </c>
    </row>
    <row r="15040" spans="1:11" x14ac:dyDescent="0.35">
      <c r="A15040">
        <v>1033.2</v>
      </c>
      <c r="B15040" s="24">
        <v>43678</v>
      </c>
      <c r="C15040">
        <v>6</v>
      </c>
      <c r="D15040" s="13">
        <v>120</v>
      </c>
      <c r="E15040" s="13" t="s">
        <v>97</v>
      </c>
      <c r="F15040" s="17">
        <v>2886</v>
      </c>
      <c r="G15040" t="str">
        <f>_xlfn.XLOOKUP(tbl_GL[[#This Row],[Account_key]],tbl_COA[Account_key],tbl_COA[Class],"Not Found")</f>
        <v>Liabilities and Owners Equity</v>
      </c>
      <c r="H15040" t="str">
        <f>_xlfn.XLOOKUP(tbl_GL[[#This Row],[Account_key]],tbl_COA[Account_key],tbl_COA[SubClass],"Not Found")</f>
        <v>Liabilities</v>
      </c>
      <c r="I15040" t="str">
        <f>_xlfn.XLOOKUP(tbl_GL[[#This Row],[Account_key]],tbl_COA[Account_key],tbl_COA[SubClass2],"Not Found")</f>
        <v>Current Liabilities</v>
      </c>
      <c r="J15040" t="str">
        <f>_xlfn.XLOOKUP(tbl_GL[[#This Row],[Account_key]],tbl_COA[Account_key],tbl_COA[SubAccount],,0)</f>
        <v>Accrued Expenses</v>
      </c>
      <c r="K15040">
        <f>YEAR(tbl_GL[[#This Row],[Date]])</f>
        <v>2019</v>
      </c>
    </row>
    <row r="15041" spans="1:11" x14ac:dyDescent="0.35">
      <c r="A15041">
        <v>1034.0999999999999</v>
      </c>
      <c r="B15041" s="24">
        <v>43678</v>
      </c>
      <c r="C15041">
        <v>6</v>
      </c>
      <c r="D15041" s="13">
        <v>60</v>
      </c>
      <c r="E15041" s="13" t="s">
        <v>84</v>
      </c>
      <c r="F15041" s="17">
        <v>40950</v>
      </c>
      <c r="G15041" t="str">
        <f>_xlfn.XLOOKUP(tbl_GL[[#This Row],[Account_key]],tbl_COA[Account_key],tbl_COA[Class],"Not Found")</f>
        <v>Assets</v>
      </c>
      <c r="H15041" t="str">
        <f>_xlfn.XLOOKUP(tbl_GL[[#This Row],[Account_key]],tbl_COA[Account_key],tbl_COA[SubClass],"Not Found")</f>
        <v>Assets</v>
      </c>
      <c r="I15041" t="str">
        <f>_xlfn.XLOOKUP(tbl_GL[[#This Row],[Account_key]],tbl_COA[Account_key],tbl_COA[SubClass2],"Not Found")</f>
        <v>Current Assets</v>
      </c>
      <c r="J15041" t="str">
        <f>_xlfn.XLOOKUP(tbl_GL[[#This Row],[Account_key]],tbl_COA[Account_key],tbl_COA[SubAccount],,0)</f>
        <v>Inventory</v>
      </c>
      <c r="K15041">
        <f>YEAR(tbl_GL[[#This Row],[Date]])</f>
        <v>2019</v>
      </c>
    </row>
    <row r="15042" spans="1:11" x14ac:dyDescent="0.35">
      <c r="A15042">
        <v>1034.2</v>
      </c>
      <c r="B15042" s="24">
        <v>43678</v>
      </c>
      <c r="C15042">
        <v>6</v>
      </c>
      <c r="D15042" s="13">
        <v>110</v>
      </c>
      <c r="E15042" s="13" t="s">
        <v>84</v>
      </c>
      <c r="F15042" s="17">
        <v>40950</v>
      </c>
      <c r="G15042" t="str">
        <f>_xlfn.XLOOKUP(tbl_GL[[#This Row],[Account_key]],tbl_COA[Account_key],tbl_COA[Class],"Not Found")</f>
        <v>Liabilities and Owners Equity</v>
      </c>
      <c r="H15042" t="str">
        <f>_xlfn.XLOOKUP(tbl_GL[[#This Row],[Account_key]],tbl_COA[Account_key],tbl_COA[SubClass],"Not Found")</f>
        <v>Liabilities</v>
      </c>
      <c r="I15042" t="str">
        <f>_xlfn.XLOOKUP(tbl_GL[[#This Row],[Account_key]],tbl_COA[Account_key],tbl_COA[SubClass2],"Not Found")</f>
        <v>Current Liabilities</v>
      </c>
      <c r="J15042" t="str">
        <f>_xlfn.XLOOKUP(tbl_GL[[#This Row],[Account_key]],tbl_COA[Account_key],tbl_COA[SubAccount],,0)</f>
        <v>Trade Payables</v>
      </c>
      <c r="K15042">
        <f>YEAR(tbl_GL[[#This Row],[Date]])</f>
        <v>2019</v>
      </c>
    </row>
    <row r="15043" spans="1:11" x14ac:dyDescent="0.35">
      <c r="A15043">
        <v>1035.0999999999999</v>
      </c>
      <c r="B15043" s="24">
        <v>43680</v>
      </c>
      <c r="C15043">
        <v>6</v>
      </c>
      <c r="D15043" s="13">
        <v>10</v>
      </c>
      <c r="E15043" s="13" t="s">
        <v>98</v>
      </c>
      <c r="F15043" s="17">
        <v>-1338</v>
      </c>
      <c r="G15043" t="str">
        <f>_xlfn.XLOOKUP(tbl_GL[[#This Row],[Account_key]],tbl_COA[Account_key],tbl_COA[Class],"Not Found")</f>
        <v>Assets</v>
      </c>
      <c r="H15043" t="str">
        <f>_xlfn.XLOOKUP(tbl_GL[[#This Row],[Account_key]],tbl_COA[Account_key],tbl_COA[SubClass],"Not Found")</f>
        <v>Assets</v>
      </c>
      <c r="I15043" t="str">
        <f>_xlfn.XLOOKUP(tbl_GL[[#This Row],[Account_key]],tbl_COA[Account_key],tbl_COA[SubClass2],"Not Found")</f>
        <v>Current Assets</v>
      </c>
      <c r="J15043" t="str">
        <f>_xlfn.XLOOKUP(tbl_GL[[#This Row],[Account_key]],tbl_COA[Account_key],tbl_COA[SubAccount],,0)</f>
        <v>Cash at Bank</v>
      </c>
      <c r="K15043">
        <f>YEAR(tbl_GL[[#This Row],[Date]])</f>
        <v>2019</v>
      </c>
    </row>
    <row r="15044" spans="1:11" x14ac:dyDescent="0.35">
      <c r="A15044">
        <v>1035.2</v>
      </c>
      <c r="B15044" s="24">
        <v>43680</v>
      </c>
      <c r="C15044">
        <v>6</v>
      </c>
      <c r="D15044" s="13">
        <v>120</v>
      </c>
      <c r="E15044" s="13" t="s">
        <v>98</v>
      </c>
      <c r="F15044" s="17">
        <v>-1338</v>
      </c>
      <c r="G15044" t="str">
        <f>_xlfn.XLOOKUP(tbl_GL[[#This Row],[Account_key]],tbl_COA[Account_key],tbl_COA[Class],"Not Found")</f>
        <v>Liabilities and Owners Equity</v>
      </c>
      <c r="H15044" t="str">
        <f>_xlfn.XLOOKUP(tbl_GL[[#This Row],[Account_key]],tbl_COA[Account_key],tbl_COA[SubClass],"Not Found")</f>
        <v>Liabilities</v>
      </c>
      <c r="I15044" t="str">
        <f>_xlfn.XLOOKUP(tbl_GL[[#This Row],[Account_key]],tbl_COA[Account_key],tbl_COA[SubClass2],"Not Found")</f>
        <v>Current Liabilities</v>
      </c>
      <c r="J15044" t="str">
        <f>_xlfn.XLOOKUP(tbl_GL[[#This Row],[Account_key]],tbl_COA[Account_key],tbl_COA[SubAccount],,0)</f>
        <v>Accrued Expenses</v>
      </c>
      <c r="K15044">
        <f>YEAR(tbl_GL[[#This Row],[Date]])</f>
        <v>2019</v>
      </c>
    </row>
    <row r="15045" spans="1:11" x14ac:dyDescent="0.35">
      <c r="A15045">
        <v>1036.0999999999999</v>
      </c>
      <c r="B15045" s="24">
        <v>43680</v>
      </c>
      <c r="C15045">
        <v>6</v>
      </c>
      <c r="D15045" s="13">
        <v>230</v>
      </c>
      <c r="E15045" s="13" t="s">
        <v>4</v>
      </c>
      <c r="F15045" s="17">
        <v>-1410</v>
      </c>
      <c r="G15045" t="str">
        <f>_xlfn.XLOOKUP(tbl_GL[[#This Row],[Account_key]],tbl_COA[Account_key],tbl_COA[Class],"Not Found")</f>
        <v>Trading account</v>
      </c>
      <c r="H15045" t="str">
        <f>_xlfn.XLOOKUP(tbl_GL[[#This Row],[Account_key]],tbl_COA[Account_key],tbl_COA[SubClass],"Not Found")</f>
        <v>Cost of Sales</v>
      </c>
      <c r="I15045" t="str">
        <f>_xlfn.XLOOKUP(tbl_GL[[#This Row],[Account_key]],tbl_COA[Account_key],tbl_COA[SubClass2],"Not Found")</f>
        <v>Cost of Sales</v>
      </c>
      <c r="J15045" t="str">
        <f>_xlfn.XLOOKUP(tbl_GL[[#This Row],[Account_key]],tbl_COA[Account_key],tbl_COA[SubAccount],,0)</f>
        <v>Cost of Sales</v>
      </c>
      <c r="K15045">
        <f>YEAR(tbl_GL[[#This Row],[Date]])</f>
        <v>2019</v>
      </c>
    </row>
    <row r="15046" spans="1:11" x14ac:dyDescent="0.35">
      <c r="A15046">
        <v>1036.2</v>
      </c>
      <c r="B15046" s="24">
        <v>43680</v>
      </c>
      <c r="C15046">
        <v>6</v>
      </c>
      <c r="D15046" s="13">
        <v>60</v>
      </c>
      <c r="E15046" s="13" t="s">
        <v>4</v>
      </c>
      <c r="F15046" s="17">
        <v>-1410</v>
      </c>
      <c r="G15046" t="str">
        <f>_xlfn.XLOOKUP(tbl_GL[[#This Row],[Account_key]],tbl_COA[Account_key],tbl_COA[Class],"Not Found")</f>
        <v>Assets</v>
      </c>
      <c r="H15046" t="str">
        <f>_xlfn.XLOOKUP(tbl_GL[[#This Row],[Account_key]],tbl_COA[Account_key],tbl_COA[SubClass],"Not Found")</f>
        <v>Assets</v>
      </c>
      <c r="I15046" t="str">
        <f>_xlfn.XLOOKUP(tbl_GL[[#This Row],[Account_key]],tbl_COA[Account_key],tbl_COA[SubClass2],"Not Found")</f>
        <v>Current Assets</v>
      </c>
      <c r="J15046" t="str">
        <f>_xlfn.XLOOKUP(tbl_GL[[#This Row],[Account_key]],tbl_COA[Account_key],tbl_COA[SubAccount],,0)</f>
        <v>Inventory</v>
      </c>
      <c r="K15046">
        <f>YEAR(tbl_GL[[#This Row],[Date]])</f>
        <v>2019</v>
      </c>
    </row>
    <row r="15047" spans="1:11" x14ac:dyDescent="0.35">
      <c r="A15047">
        <v>1037.0999999999999</v>
      </c>
      <c r="B15047" s="24">
        <v>43680</v>
      </c>
      <c r="C15047">
        <v>6</v>
      </c>
      <c r="D15047" s="13">
        <v>210</v>
      </c>
      <c r="E15047" s="13" t="s">
        <v>7</v>
      </c>
      <c r="F15047" s="17">
        <v>3299</v>
      </c>
      <c r="G15047" t="str">
        <f>_xlfn.XLOOKUP(tbl_GL[[#This Row],[Account_key]],tbl_COA[Account_key],tbl_COA[Class],"Not Found")</f>
        <v>Trading account</v>
      </c>
      <c r="H15047" t="str">
        <f>_xlfn.XLOOKUP(tbl_GL[[#This Row],[Account_key]],tbl_COA[Account_key],tbl_COA[SubClass],"Not Found")</f>
        <v>Sales</v>
      </c>
      <c r="I15047" t="str">
        <f>_xlfn.XLOOKUP(tbl_GL[[#This Row],[Account_key]],tbl_COA[Account_key],tbl_COA[SubClass2],"Not Found")</f>
        <v>Sales</v>
      </c>
      <c r="J15047" t="str">
        <f>_xlfn.XLOOKUP(tbl_GL[[#This Row],[Account_key]],tbl_COA[Account_key],tbl_COA[SubAccount],,0)</f>
        <v>Sales</v>
      </c>
      <c r="K15047">
        <f>YEAR(tbl_GL[[#This Row],[Date]])</f>
        <v>2019</v>
      </c>
    </row>
    <row r="15048" spans="1:11" x14ac:dyDescent="0.35">
      <c r="A15048">
        <v>1037.2</v>
      </c>
      <c r="B15048" s="24">
        <v>43680</v>
      </c>
      <c r="C15048">
        <v>6</v>
      </c>
      <c r="D15048" s="13">
        <v>10</v>
      </c>
      <c r="E15048" s="13" t="s">
        <v>7</v>
      </c>
      <c r="F15048" s="17">
        <v>3299</v>
      </c>
      <c r="G15048" t="str">
        <f>_xlfn.XLOOKUP(tbl_GL[[#This Row],[Account_key]],tbl_COA[Account_key],tbl_COA[Class],"Not Found")</f>
        <v>Assets</v>
      </c>
      <c r="H15048" t="str">
        <f>_xlfn.XLOOKUP(tbl_GL[[#This Row],[Account_key]],tbl_COA[Account_key],tbl_COA[SubClass],"Not Found")</f>
        <v>Assets</v>
      </c>
      <c r="I15048" t="str">
        <f>_xlfn.XLOOKUP(tbl_GL[[#This Row],[Account_key]],tbl_COA[Account_key],tbl_COA[SubClass2],"Not Found")</f>
        <v>Current Assets</v>
      </c>
      <c r="J15048" t="str">
        <f>_xlfn.XLOOKUP(tbl_GL[[#This Row],[Account_key]],tbl_COA[Account_key],tbl_COA[SubAccount],,0)</f>
        <v>Cash at Bank</v>
      </c>
      <c r="K15048">
        <f>YEAR(tbl_GL[[#This Row],[Date]])</f>
        <v>2019</v>
      </c>
    </row>
    <row r="15049" spans="1:11" x14ac:dyDescent="0.35">
      <c r="A15049">
        <v>1038.0999999999999</v>
      </c>
      <c r="B15049" s="24">
        <v>43680</v>
      </c>
      <c r="C15049">
        <v>6</v>
      </c>
      <c r="D15049" s="13">
        <v>230</v>
      </c>
      <c r="E15049" s="13" t="s">
        <v>4</v>
      </c>
      <c r="F15049" s="17">
        <v>-5984</v>
      </c>
      <c r="G15049" t="str">
        <f>_xlfn.XLOOKUP(tbl_GL[[#This Row],[Account_key]],tbl_COA[Account_key],tbl_COA[Class],"Not Found")</f>
        <v>Trading account</v>
      </c>
      <c r="H15049" t="str">
        <f>_xlfn.XLOOKUP(tbl_GL[[#This Row],[Account_key]],tbl_COA[Account_key],tbl_COA[SubClass],"Not Found")</f>
        <v>Cost of Sales</v>
      </c>
      <c r="I15049" t="str">
        <f>_xlfn.XLOOKUP(tbl_GL[[#This Row],[Account_key]],tbl_COA[Account_key],tbl_COA[SubClass2],"Not Found")</f>
        <v>Cost of Sales</v>
      </c>
      <c r="J15049" t="str">
        <f>_xlfn.XLOOKUP(tbl_GL[[#This Row],[Account_key]],tbl_COA[Account_key],tbl_COA[SubAccount],,0)</f>
        <v>Cost of Sales</v>
      </c>
      <c r="K15049">
        <f>YEAR(tbl_GL[[#This Row],[Date]])</f>
        <v>2019</v>
      </c>
    </row>
    <row r="15050" spans="1:11" x14ac:dyDescent="0.35">
      <c r="A15050">
        <v>1038.2</v>
      </c>
      <c r="B15050" s="24">
        <v>43680</v>
      </c>
      <c r="C15050">
        <v>6</v>
      </c>
      <c r="D15050" s="13">
        <v>60</v>
      </c>
      <c r="E15050" s="13" t="s">
        <v>4</v>
      </c>
      <c r="F15050" s="17">
        <v>-5984</v>
      </c>
      <c r="G15050" t="str">
        <f>_xlfn.XLOOKUP(tbl_GL[[#This Row],[Account_key]],tbl_COA[Account_key],tbl_COA[Class],"Not Found")</f>
        <v>Assets</v>
      </c>
      <c r="H15050" t="str">
        <f>_xlfn.XLOOKUP(tbl_GL[[#This Row],[Account_key]],tbl_COA[Account_key],tbl_COA[SubClass],"Not Found")</f>
        <v>Assets</v>
      </c>
      <c r="I15050" t="str">
        <f>_xlfn.XLOOKUP(tbl_GL[[#This Row],[Account_key]],tbl_COA[Account_key],tbl_COA[SubClass2],"Not Found")</f>
        <v>Current Assets</v>
      </c>
      <c r="J15050" t="str">
        <f>_xlfn.XLOOKUP(tbl_GL[[#This Row],[Account_key]],tbl_COA[Account_key],tbl_COA[SubAccount],,0)</f>
        <v>Inventory</v>
      </c>
      <c r="K15050">
        <f>YEAR(tbl_GL[[#This Row],[Date]])</f>
        <v>2019</v>
      </c>
    </row>
    <row r="15051" spans="1:11" x14ac:dyDescent="0.35">
      <c r="A15051">
        <v>1039.0999999999999</v>
      </c>
      <c r="B15051" s="24">
        <v>43680</v>
      </c>
      <c r="C15051">
        <v>6</v>
      </c>
      <c r="D15051" s="13">
        <v>210</v>
      </c>
      <c r="E15051" s="13" t="s">
        <v>8</v>
      </c>
      <c r="F15051" s="17">
        <v>12251</v>
      </c>
      <c r="G15051" t="str">
        <f>_xlfn.XLOOKUP(tbl_GL[[#This Row],[Account_key]],tbl_COA[Account_key],tbl_COA[Class],"Not Found")</f>
        <v>Trading account</v>
      </c>
      <c r="H15051" t="str">
        <f>_xlfn.XLOOKUP(tbl_GL[[#This Row],[Account_key]],tbl_COA[Account_key],tbl_COA[SubClass],"Not Found")</f>
        <v>Sales</v>
      </c>
      <c r="I15051" t="str">
        <f>_xlfn.XLOOKUP(tbl_GL[[#This Row],[Account_key]],tbl_COA[Account_key],tbl_COA[SubClass2],"Not Found")</f>
        <v>Sales</v>
      </c>
      <c r="J15051" t="str">
        <f>_xlfn.XLOOKUP(tbl_GL[[#This Row],[Account_key]],tbl_COA[Account_key],tbl_COA[SubAccount],,0)</f>
        <v>Sales</v>
      </c>
      <c r="K15051">
        <f>YEAR(tbl_GL[[#This Row],[Date]])</f>
        <v>2019</v>
      </c>
    </row>
    <row r="15052" spans="1:11" x14ac:dyDescent="0.35">
      <c r="A15052">
        <v>1039.2</v>
      </c>
      <c r="B15052" s="24">
        <v>43680</v>
      </c>
      <c r="C15052">
        <v>6</v>
      </c>
      <c r="D15052" s="13">
        <v>30</v>
      </c>
      <c r="E15052" s="13" t="s">
        <v>8</v>
      </c>
      <c r="F15052" s="17">
        <v>12251</v>
      </c>
      <c r="G15052" t="str">
        <f>_xlfn.XLOOKUP(tbl_GL[[#This Row],[Account_key]],tbl_COA[Account_key],tbl_COA[Class],"Not Found")</f>
        <v>Assets</v>
      </c>
      <c r="H15052" t="str">
        <f>_xlfn.XLOOKUP(tbl_GL[[#This Row],[Account_key]],tbl_COA[Account_key],tbl_COA[SubClass],"Not Found")</f>
        <v>Assets</v>
      </c>
      <c r="I15052" t="str">
        <f>_xlfn.XLOOKUP(tbl_GL[[#This Row],[Account_key]],tbl_COA[Account_key],tbl_COA[SubClass2],"Not Found")</f>
        <v>Current Assets</v>
      </c>
      <c r="J15052" t="str">
        <f>_xlfn.XLOOKUP(tbl_GL[[#This Row],[Account_key]],tbl_COA[Account_key],tbl_COA[SubAccount],,0)</f>
        <v>Trade Receivables</v>
      </c>
      <c r="K15052">
        <f>YEAR(tbl_GL[[#This Row],[Date]])</f>
        <v>2019</v>
      </c>
    </row>
    <row r="15053" spans="1:11" x14ac:dyDescent="0.35">
      <c r="A15053">
        <v>1040.0999999999999</v>
      </c>
      <c r="B15053" s="24">
        <v>43681</v>
      </c>
      <c r="C15053">
        <v>6</v>
      </c>
      <c r="D15053" s="13">
        <v>260</v>
      </c>
      <c r="E15053" s="13" t="s">
        <v>97</v>
      </c>
      <c r="F15053" s="17">
        <v>-2880</v>
      </c>
      <c r="G15053" t="str">
        <f>_xlfn.XLOOKUP(tbl_GL[[#This Row],[Account_key]],tbl_COA[Account_key],tbl_COA[Class],"Not Found")</f>
        <v>Operating account</v>
      </c>
      <c r="H15053" t="str">
        <f>_xlfn.XLOOKUP(tbl_GL[[#This Row],[Account_key]],tbl_COA[Account_key],tbl_COA[SubClass],"Not Found")</f>
        <v>Operating Expenses</v>
      </c>
      <c r="I15053" t="str">
        <f>_xlfn.XLOOKUP(tbl_GL[[#This Row],[Account_key]],tbl_COA[Account_key],tbl_COA[SubClass2],"Not Found")</f>
        <v>Marketing</v>
      </c>
      <c r="J15053" t="str">
        <f>_xlfn.XLOOKUP(tbl_GL[[#This Row],[Account_key]],tbl_COA[Account_key],tbl_COA[SubAccount],,0)</f>
        <v>Commissions</v>
      </c>
      <c r="K15053">
        <f>YEAR(tbl_GL[[#This Row],[Date]])</f>
        <v>2019</v>
      </c>
    </row>
    <row r="15054" spans="1:11" x14ac:dyDescent="0.35">
      <c r="A15054">
        <v>1040.2</v>
      </c>
      <c r="B15054" s="24">
        <v>43681</v>
      </c>
      <c r="C15054">
        <v>6</v>
      </c>
      <c r="D15054" s="13">
        <v>120</v>
      </c>
      <c r="E15054" s="13" t="s">
        <v>97</v>
      </c>
      <c r="F15054" s="17">
        <v>2880</v>
      </c>
      <c r="G15054" t="str">
        <f>_xlfn.XLOOKUP(tbl_GL[[#This Row],[Account_key]],tbl_COA[Account_key],tbl_COA[Class],"Not Found")</f>
        <v>Liabilities and Owners Equity</v>
      </c>
      <c r="H15054" t="str">
        <f>_xlfn.XLOOKUP(tbl_GL[[#This Row],[Account_key]],tbl_COA[Account_key],tbl_COA[SubClass],"Not Found")</f>
        <v>Liabilities</v>
      </c>
      <c r="I15054" t="str">
        <f>_xlfn.XLOOKUP(tbl_GL[[#This Row],[Account_key]],tbl_COA[Account_key],tbl_COA[SubClass2],"Not Found")</f>
        <v>Current Liabilities</v>
      </c>
      <c r="J15054" t="str">
        <f>_xlfn.XLOOKUP(tbl_GL[[#This Row],[Account_key]],tbl_COA[Account_key],tbl_COA[SubAccount],,0)</f>
        <v>Accrued Expenses</v>
      </c>
      <c r="K15054">
        <f>YEAR(tbl_GL[[#This Row],[Date]])</f>
        <v>2019</v>
      </c>
    </row>
    <row r="15055" spans="1:11" x14ac:dyDescent="0.35">
      <c r="A15055">
        <v>1041.0999999999999</v>
      </c>
      <c r="B15055" s="24">
        <v>43683</v>
      </c>
      <c r="C15055">
        <v>6</v>
      </c>
      <c r="D15055" s="13">
        <v>280</v>
      </c>
      <c r="E15055" s="13" t="s">
        <v>99</v>
      </c>
      <c r="F15055" s="17">
        <v>-248</v>
      </c>
      <c r="G15055" t="str">
        <f>_xlfn.XLOOKUP(tbl_GL[[#This Row],[Account_key]],tbl_COA[Account_key],tbl_COA[Class],"Not Found")</f>
        <v>Operating account</v>
      </c>
      <c r="H15055" t="str">
        <f>_xlfn.XLOOKUP(tbl_GL[[#This Row],[Account_key]],tbl_COA[Account_key],tbl_COA[SubClass],"Not Found")</f>
        <v>Operating Expenses</v>
      </c>
      <c r="I15055" t="str">
        <f>_xlfn.XLOOKUP(tbl_GL[[#This Row],[Account_key]],tbl_COA[Account_key],tbl_COA[SubClass2],"Not Found")</f>
        <v>Marketing</v>
      </c>
      <c r="J15055" t="str">
        <f>_xlfn.XLOOKUP(tbl_GL[[#This Row],[Account_key]],tbl_COA[Account_key],tbl_COA[SubAccount],,0)</f>
        <v>Advertisements</v>
      </c>
      <c r="K15055">
        <f>YEAR(tbl_GL[[#This Row],[Date]])</f>
        <v>2019</v>
      </c>
    </row>
    <row r="15056" spans="1:11" x14ac:dyDescent="0.35">
      <c r="A15056">
        <v>1041.2</v>
      </c>
      <c r="B15056" s="24">
        <v>43683</v>
      </c>
      <c r="C15056">
        <v>6</v>
      </c>
      <c r="D15056" s="13">
        <v>20</v>
      </c>
      <c r="E15056" s="13" t="s">
        <v>99</v>
      </c>
      <c r="F15056" s="17">
        <v>-248</v>
      </c>
      <c r="G15056" t="str">
        <f>_xlfn.XLOOKUP(tbl_GL[[#This Row],[Account_key]],tbl_COA[Account_key],tbl_COA[Class],"Not Found")</f>
        <v>Assets</v>
      </c>
      <c r="H15056" t="str">
        <f>_xlfn.XLOOKUP(tbl_GL[[#This Row],[Account_key]],tbl_COA[Account_key],tbl_COA[SubClass],"Not Found")</f>
        <v>Assets</v>
      </c>
      <c r="I15056" t="str">
        <f>_xlfn.XLOOKUP(tbl_GL[[#This Row],[Account_key]],tbl_COA[Account_key],tbl_COA[SubClass2],"Not Found")</f>
        <v>Current Assets</v>
      </c>
      <c r="J15056" t="str">
        <f>_xlfn.XLOOKUP(tbl_GL[[#This Row],[Account_key]],tbl_COA[Account_key],tbl_COA[SubAccount],,0)</f>
        <v>Cash in hand</v>
      </c>
      <c r="K15056">
        <f>YEAR(tbl_GL[[#This Row],[Date]])</f>
        <v>2019</v>
      </c>
    </row>
    <row r="15057" spans="1:11" x14ac:dyDescent="0.35">
      <c r="A15057">
        <v>1042.0999999999999</v>
      </c>
      <c r="B15057" s="24">
        <v>43684</v>
      </c>
      <c r="C15057">
        <v>6</v>
      </c>
      <c r="D15057" s="13">
        <v>260</v>
      </c>
      <c r="E15057" s="13" t="s">
        <v>97</v>
      </c>
      <c r="F15057" s="17">
        <v>-1997</v>
      </c>
      <c r="G15057" t="str">
        <f>_xlfn.XLOOKUP(tbl_GL[[#This Row],[Account_key]],tbl_COA[Account_key],tbl_COA[Class],"Not Found")</f>
        <v>Operating account</v>
      </c>
      <c r="H15057" t="str">
        <f>_xlfn.XLOOKUP(tbl_GL[[#This Row],[Account_key]],tbl_COA[Account_key],tbl_COA[SubClass],"Not Found")</f>
        <v>Operating Expenses</v>
      </c>
      <c r="I15057" t="str">
        <f>_xlfn.XLOOKUP(tbl_GL[[#This Row],[Account_key]],tbl_COA[Account_key],tbl_COA[SubClass2],"Not Found")</f>
        <v>Marketing</v>
      </c>
      <c r="J15057" t="str">
        <f>_xlfn.XLOOKUP(tbl_GL[[#This Row],[Account_key]],tbl_COA[Account_key],tbl_COA[SubAccount],,0)</f>
        <v>Commissions</v>
      </c>
      <c r="K15057">
        <f>YEAR(tbl_GL[[#This Row],[Date]])</f>
        <v>2019</v>
      </c>
    </row>
    <row r="15058" spans="1:11" x14ac:dyDescent="0.35">
      <c r="A15058">
        <v>1042.2</v>
      </c>
      <c r="B15058" s="24">
        <v>43684</v>
      </c>
      <c r="C15058">
        <v>6</v>
      </c>
      <c r="D15058" s="13">
        <v>120</v>
      </c>
      <c r="E15058" s="13" t="s">
        <v>97</v>
      </c>
      <c r="F15058" s="17">
        <v>1997</v>
      </c>
      <c r="G15058" t="str">
        <f>_xlfn.XLOOKUP(tbl_GL[[#This Row],[Account_key]],tbl_COA[Account_key],tbl_COA[Class],"Not Found")</f>
        <v>Liabilities and Owners Equity</v>
      </c>
      <c r="H15058" t="str">
        <f>_xlfn.XLOOKUP(tbl_GL[[#This Row],[Account_key]],tbl_COA[Account_key],tbl_COA[SubClass],"Not Found")</f>
        <v>Liabilities</v>
      </c>
      <c r="I15058" t="str">
        <f>_xlfn.XLOOKUP(tbl_GL[[#This Row],[Account_key]],tbl_COA[Account_key],tbl_COA[SubClass2],"Not Found")</f>
        <v>Current Liabilities</v>
      </c>
      <c r="J15058" t="str">
        <f>_xlfn.XLOOKUP(tbl_GL[[#This Row],[Account_key]],tbl_COA[Account_key],tbl_COA[SubAccount],,0)</f>
        <v>Accrued Expenses</v>
      </c>
      <c r="K15058">
        <f>YEAR(tbl_GL[[#This Row],[Date]])</f>
        <v>2019</v>
      </c>
    </row>
    <row r="15059" spans="1:11" x14ac:dyDescent="0.35">
      <c r="A15059">
        <v>1043.0999999999999</v>
      </c>
      <c r="B15059" s="24">
        <v>43684</v>
      </c>
      <c r="C15059">
        <v>6</v>
      </c>
      <c r="D15059" s="13">
        <v>10</v>
      </c>
      <c r="E15059" s="13" t="s">
        <v>98</v>
      </c>
      <c r="F15059" s="17">
        <v>-2036</v>
      </c>
      <c r="G15059" t="str">
        <f>_xlfn.XLOOKUP(tbl_GL[[#This Row],[Account_key]],tbl_COA[Account_key],tbl_COA[Class],"Not Found")</f>
        <v>Assets</v>
      </c>
      <c r="H15059" t="str">
        <f>_xlfn.XLOOKUP(tbl_GL[[#This Row],[Account_key]],tbl_COA[Account_key],tbl_COA[SubClass],"Not Found")</f>
        <v>Assets</v>
      </c>
      <c r="I15059" t="str">
        <f>_xlfn.XLOOKUP(tbl_GL[[#This Row],[Account_key]],tbl_COA[Account_key],tbl_COA[SubClass2],"Not Found")</f>
        <v>Current Assets</v>
      </c>
      <c r="J15059" t="str">
        <f>_xlfn.XLOOKUP(tbl_GL[[#This Row],[Account_key]],tbl_COA[Account_key],tbl_COA[SubAccount],,0)</f>
        <v>Cash at Bank</v>
      </c>
      <c r="K15059">
        <f>YEAR(tbl_GL[[#This Row],[Date]])</f>
        <v>2019</v>
      </c>
    </row>
    <row r="15060" spans="1:11" x14ac:dyDescent="0.35">
      <c r="A15060">
        <v>1043.2</v>
      </c>
      <c r="B15060" s="24">
        <v>43684</v>
      </c>
      <c r="C15060">
        <v>6</v>
      </c>
      <c r="D15060" s="13">
        <v>120</v>
      </c>
      <c r="E15060" s="13" t="s">
        <v>98</v>
      </c>
      <c r="F15060" s="17">
        <v>-2036</v>
      </c>
      <c r="G15060" t="str">
        <f>_xlfn.XLOOKUP(tbl_GL[[#This Row],[Account_key]],tbl_COA[Account_key],tbl_COA[Class],"Not Found")</f>
        <v>Liabilities and Owners Equity</v>
      </c>
      <c r="H15060" t="str">
        <f>_xlfn.XLOOKUP(tbl_GL[[#This Row],[Account_key]],tbl_COA[Account_key],tbl_COA[SubClass],"Not Found")</f>
        <v>Liabilities</v>
      </c>
      <c r="I15060" t="str">
        <f>_xlfn.XLOOKUP(tbl_GL[[#This Row],[Account_key]],tbl_COA[Account_key],tbl_COA[SubClass2],"Not Found")</f>
        <v>Current Liabilities</v>
      </c>
      <c r="J15060" t="str">
        <f>_xlfn.XLOOKUP(tbl_GL[[#This Row],[Account_key]],tbl_COA[Account_key],tbl_COA[SubAccount],,0)</f>
        <v>Accrued Expenses</v>
      </c>
      <c r="K15060">
        <f>YEAR(tbl_GL[[#This Row],[Date]])</f>
        <v>2019</v>
      </c>
    </row>
    <row r="15061" spans="1:11" x14ac:dyDescent="0.35">
      <c r="A15061">
        <v>1044.0999999999999</v>
      </c>
      <c r="B15061" s="24">
        <v>43685</v>
      </c>
      <c r="C15061">
        <v>6</v>
      </c>
      <c r="D15061" s="13">
        <v>10</v>
      </c>
      <c r="E15061" s="13" t="s">
        <v>98</v>
      </c>
      <c r="F15061" s="17">
        <v>-2074</v>
      </c>
      <c r="G15061" t="str">
        <f>_xlfn.XLOOKUP(tbl_GL[[#This Row],[Account_key]],tbl_COA[Account_key],tbl_COA[Class],"Not Found")</f>
        <v>Assets</v>
      </c>
      <c r="H15061" t="str">
        <f>_xlfn.XLOOKUP(tbl_GL[[#This Row],[Account_key]],tbl_COA[Account_key],tbl_COA[SubClass],"Not Found")</f>
        <v>Assets</v>
      </c>
      <c r="I15061" t="str">
        <f>_xlfn.XLOOKUP(tbl_GL[[#This Row],[Account_key]],tbl_COA[Account_key],tbl_COA[SubClass2],"Not Found")</f>
        <v>Current Assets</v>
      </c>
      <c r="J15061" t="str">
        <f>_xlfn.XLOOKUP(tbl_GL[[#This Row],[Account_key]],tbl_COA[Account_key],tbl_COA[SubAccount],,0)</f>
        <v>Cash at Bank</v>
      </c>
      <c r="K15061">
        <f>YEAR(tbl_GL[[#This Row],[Date]])</f>
        <v>2019</v>
      </c>
    </row>
    <row r="15062" spans="1:11" x14ac:dyDescent="0.35">
      <c r="A15062">
        <v>1044.2</v>
      </c>
      <c r="B15062" s="24">
        <v>43685</v>
      </c>
      <c r="C15062">
        <v>6</v>
      </c>
      <c r="D15062" s="13">
        <v>120</v>
      </c>
      <c r="E15062" s="13" t="s">
        <v>98</v>
      </c>
      <c r="F15062" s="17">
        <v>-2074</v>
      </c>
      <c r="G15062" t="str">
        <f>_xlfn.XLOOKUP(tbl_GL[[#This Row],[Account_key]],tbl_COA[Account_key],tbl_COA[Class],"Not Found")</f>
        <v>Liabilities and Owners Equity</v>
      </c>
      <c r="H15062" t="str">
        <f>_xlfn.XLOOKUP(tbl_GL[[#This Row],[Account_key]],tbl_COA[Account_key],tbl_COA[SubClass],"Not Found")</f>
        <v>Liabilities</v>
      </c>
      <c r="I15062" t="str">
        <f>_xlfn.XLOOKUP(tbl_GL[[#This Row],[Account_key]],tbl_COA[Account_key],tbl_COA[SubClass2],"Not Found")</f>
        <v>Current Liabilities</v>
      </c>
      <c r="J15062" t="str">
        <f>_xlfn.XLOOKUP(tbl_GL[[#This Row],[Account_key]],tbl_COA[Account_key],tbl_COA[SubAccount],,0)</f>
        <v>Accrued Expenses</v>
      </c>
      <c r="K15062">
        <f>YEAR(tbl_GL[[#This Row],[Date]])</f>
        <v>2019</v>
      </c>
    </row>
    <row r="15063" spans="1:11" x14ac:dyDescent="0.35">
      <c r="A15063">
        <v>1045.0999999999999</v>
      </c>
      <c r="B15063" s="24">
        <v>43685</v>
      </c>
      <c r="C15063">
        <v>6</v>
      </c>
      <c r="D15063" s="13">
        <v>30</v>
      </c>
      <c r="E15063" s="13" t="s">
        <v>80</v>
      </c>
      <c r="F15063" s="17">
        <v>-15400</v>
      </c>
      <c r="G15063" t="str">
        <f>_xlfn.XLOOKUP(tbl_GL[[#This Row],[Account_key]],tbl_COA[Account_key],tbl_COA[Class],"Not Found")</f>
        <v>Assets</v>
      </c>
      <c r="H15063" t="str">
        <f>_xlfn.XLOOKUP(tbl_GL[[#This Row],[Account_key]],tbl_COA[Account_key],tbl_COA[SubClass],"Not Found")</f>
        <v>Assets</v>
      </c>
      <c r="I15063" t="str">
        <f>_xlfn.XLOOKUP(tbl_GL[[#This Row],[Account_key]],tbl_COA[Account_key],tbl_COA[SubClass2],"Not Found")</f>
        <v>Current Assets</v>
      </c>
      <c r="J15063" t="str">
        <f>_xlfn.XLOOKUP(tbl_GL[[#This Row],[Account_key]],tbl_COA[Account_key],tbl_COA[SubAccount],,0)</f>
        <v>Trade Receivables</v>
      </c>
      <c r="K15063">
        <f>YEAR(tbl_GL[[#This Row],[Date]])</f>
        <v>2019</v>
      </c>
    </row>
    <row r="15064" spans="1:11" x14ac:dyDescent="0.35">
      <c r="A15064">
        <v>1045.2</v>
      </c>
      <c r="B15064" s="24">
        <v>43685</v>
      </c>
      <c r="C15064">
        <v>6</v>
      </c>
      <c r="D15064" s="13">
        <v>10</v>
      </c>
      <c r="E15064" s="13" t="s">
        <v>80</v>
      </c>
      <c r="F15064" s="17">
        <v>15400</v>
      </c>
      <c r="G15064" t="str">
        <f>_xlfn.XLOOKUP(tbl_GL[[#This Row],[Account_key]],tbl_COA[Account_key],tbl_COA[Class],"Not Found")</f>
        <v>Assets</v>
      </c>
      <c r="H15064" t="str">
        <f>_xlfn.XLOOKUP(tbl_GL[[#This Row],[Account_key]],tbl_COA[Account_key],tbl_COA[SubClass],"Not Found")</f>
        <v>Assets</v>
      </c>
      <c r="I15064" t="str">
        <f>_xlfn.XLOOKUP(tbl_GL[[#This Row],[Account_key]],tbl_COA[Account_key],tbl_COA[SubClass2],"Not Found")</f>
        <v>Current Assets</v>
      </c>
      <c r="J15064" t="str">
        <f>_xlfn.XLOOKUP(tbl_GL[[#This Row],[Account_key]],tbl_COA[Account_key],tbl_COA[SubAccount],,0)</f>
        <v>Cash at Bank</v>
      </c>
      <c r="K15064">
        <f>YEAR(tbl_GL[[#This Row],[Date]])</f>
        <v>2019</v>
      </c>
    </row>
    <row r="15065" spans="1:11" x14ac:dyDescent="0.35">
      <c r="A15065">
        <v>1046.0999999999999</v>
      </c>
      <c r="B15065" s="24">
        <v>43686</v>
      </c>
      <c r="C15065">
        <v>6</v>
      </c>
      <c r="D15065" s="13">
        <v>10</v>
      </c>
      <c r="E15065" s="13" t="s">
        <v>98</v>
      </c>
      <c r="F15065" s="17">
        <v>-2091</v>
      </c>
      <c r="G15065" t="str">
        <f>_xlfn.XLOOKUP(tbl_GL[[#This Row],[Account_key]],tbl_COA[Account_key],tbl_COA[Class],"Not Found")</f>
        <v>Assets</v>
      </c>
      <c r="H15065" t="str">
        <f>_xlfn.XLOOKUP(tbl_GL[[#This Row],[Account_key]],tbl_COA[Account_key],tbl_COA[SubClass],"Not Found")</f>
        <v>Assets</v>
      </c>
      <c r="I15065" t="str">
        <f>_xlfn.XLOOKUP(tbl_GL[[#This Row],[Account_key]],tbl_COA[Account_key],tbl_COA[SubClass2],"Not Found")</f>
        <v>Current Assets</v>
      </c>
      <c r="J15065" t="str">
        <f>_xlfn.XLOOKUP(tbl_GL[[#This Row],[Account_key]],tbl_COA[Account_key],tbl_COA[SubAccount],,0)</f>
        <v>Cash at Bank</v>
      </c>
      <c r="K15065">
        <f>YEAR(tbl_GL[[#This Row],[Date]])</f>
        <v>2019</v>
      </c>
    </row>
    <row r="15066" spans="1:11" x14ac:dyDescent="0.35">
      <c r="A15066">
        <v>1046.2</v>
      </c>
      <c r="B15066" s="24">
        <v>43686</v>
      </c>
      <c r="C15066">
        <v>6</v>
      </c>
      <c r="D15066" s="13">
        <v>120</v>
      </c>
      <c r="E15066" s="13" t="s">
        <v>98</v>
      </c>
      <c r="F15066" s="17">
        <v>-2091</v>
      </c>
      <c r="G15066" t="str">
        <f>_xlfn.XLOOKUP(tbl_GL[[#This Row],[Account_key]],tbl_COA[Account_key],tbl_COA[Class],"Not Found")</f>
        <v>Liabilities and Owners Equity</v>
      </c>
      <c r="H15066" t="str">
        <f>_xlfn.XLOOKUP(tbl_GL[[#This Row],[Account_key]],tbl_COA[Account_key],tbl_COA[SubClass],"Not Found")</f>
        <v>Liabilities</v>
      </c>
      <c r="I15066" t="str">
        <f>_xlfn.XLOOKUP(tbl_GL[[#This Row],[Account_key]],tbl_COA[Account_key],tbl_COA[SubClass2],"Not Found")</f>
        <v>Current Liabilities</v>
      </c>
      <c r="J15066" t="str">
        <f>_xlfn.XLOOKUP(tbl_GL[[#This Row],[Account_key]],tbl_COA[Account_key],tbl_COA[SubAccount],,0)</f>
        <v>Accrued Expenses</v>
      </c>
      <c r="K15066">
        <f>YEAR(tbl_GL[[#This Row],[Date]])</f>
        <v>2019</v>
      </c>
    </row>
    <row r="15067" spans="1:11" x14ac:dyDescent="0.35">
      <c r="A15067">
        <v>1047.0999999999999</v>
      </c>
      <c r="B15067" s="24">
        <v>43687</v>
      </c>
      <c r="C15067">
        <v>6</v>
      </c>
      <c r="D15067" s="13">
        <v>10</v>
      </c>
      <c r="E15067" s="13" t="s">
        <v>98</v>
      </c>
      <c r="F15067" s="17">
        <v>-1825</v>
      </c>
      <c r="G15067" t="str">
        <f>_xlfn.XLOOKUP(tbl_GL[[#This Row],[Account_key]],tbl_COA[Account_key],tbl_COA[Class],"Not Found")</f>
        <v>Assets</v>
      </c>
      <c r="H15067" t="str">
        <f>_xlfn.XLOOKUP(tbl_GL[[#This Row],[Account_key]],tbl_COA[Account_key],tbl_COA[SubClass],"Not Found")</f>
        <v>Assets</v>
      </c>
      <c r="I15067" t="str">
        <f>_xlfn.XLOOKUP(tbl_GL[[#This Row],[Account_key]],tbl_COA[Account_key],tbl_COA[SubClass2],"Not Found")</f>
        <v>Current Assets</v>
      </c>
      <c r="J15067" t="str">
        <f>_xlfn.XLOOKUP(tbl_GL[[#This Row],[Account_key]],tbl_COA[Account_key],tbl_COA[SubAccount],,0)</f>
        <v>Cash at Bank</v>
      </c>
      <c r="K15067">
        <f>YEAR(tbl_GL[[#This Row],[Date]])</f>
        <v>2019</v>
      </c>
    </row>
    <row r="15068" spans="1:11" x14ac:dyDescent="0.35">
      <c r="A15068">
        <v>1047.2</v>
      </c>
      <c r="B15068" s="24">
        <v>43687</v>
      </c>
      <c r="C15068">
        <v>6</v>
      </c>
      <c r="D15068" s="13">
        <v>120</v>
      </c>
      <c r="E15068" s="13" t="s">
        <v>98</v>
      </c>
      <c r="F15068" s="17">
        <v>-1825</v>
      </c>
      <c r="G15068" t="str">
        <f>_xlfn.XLOOKUP(tbl_GL[[#This Row],[Account_key]],tbl_COA[Account_key],tbl_COA[Class],"Not Found")</f>
        <v>Liabilities and Owners Equity</v>
      </c>
      <c r="H15068" t="str">
        <f>_xlfn.XLOOKUP(tbl_GL[[#This Row],[Account_key]],tbl_COA[Account_key],tbl_COA[SubClass],"Not Found")</f>
        <v>Liabilities</v>
      </c>
      <c r="I15068" t="str">
        <f>_xlfn.XLOOKUP(tbl_GL[[#This Row],[Account_key]],tbl_COA[Account_key],tbl_COA[SubClass2],"Not Found")</f>
        <v>Current Liabilities</v>
      </c>
      <c r="J15068" t="str">
        <f>_xlfn.XLOOKUP(tbl_GL[[#This Row],[Account_key]],tbl_COA[Account_key],tbl_COA[SubAccount],,0)</f>
        <v>Accrued Expenses</v>
      </c>
      <c r="K15068">
        <f>YEAR(tbl_GL[[#This Row],[Date]])</f>
        <v>2019</v>
      </c>
    </row>
    <row r="15069" spans="1:11" x14ac:dyDescent="0.35">
      <c r="A15069">
        <v>1048.0999999999999</v>
      </c>
      <c r="B15069" s="24">
        <v>43687</v>
      </c>
      <c r="C15069">
        <v>6</v>
      </c>
      <c r="D15069" s="13">
        <v>260</v>
      </c>
      <c r="E15069" s="13" t="s">
        <v>97</v>
      </c>
      <c r="F15069" s="17">
        <v>-2583</v>
      </c>
      <c r="G15069" t="str">
        <f>_xlfn.XLOOKUP(tbl_GL[[#This Row],[Account_key]],tbl_COA[Account_key],tbl_COA[Class],"Not Found")</f>
        <v>Operating account</v>
      </c>
      <c r="H15069" t="str">
        <f>_xlfn.XLOOKUP(tbl_GL[[#This Row],[Account_key]],tbl_COA[Account_key],tbl_COA[SubClass],"Not Found")</f>
        <v>Operating Expenses</v>
      </c>
      <c r="I15069" t="str">
        <f>_xlfn.XLOOKUP(tbl_GL[[#This Row],[Account_key]],tbl_COA[Account_key],tbl_COA[SubClass2],"Not Found")</f>
        <v>Marketing</v>
      </c>
      <c r="J15069" t="str">
        <f>_xlfn.XLOOKUP(tbl_GL[[#This Row],[Account_key]],tbl_COA[Account_key],tbl_COA[SubAccount],,0)</f>
        <v>Commissions</v>
      </c>
      <c r="K15069">
        <f>YEAR(tbl_GL[[#This Row],[Date]])</f>
        <v>2019</v>
      </c>
    </row>
    <row r="15070" spans="1:11" x14ac:dyDescent="0.35">
      <c r="A15070">
        <v>1048.2</v>
      </c>
      <c r="B15070" s="24">
        <v>43687</v>
      </c>
      <c r="C15070">
        <v>6</v>
      </c>
      <c r="D15070" s="13">
        <v>120</v>
      </c>
      <c r="E15070" s="13" t="s">
        <v>97</v>
      </c>
      <c r="F15070" s="17">
        <v>2583</v>
      </c>
      <c r="G15070" t="str">
        <f>_xlfn.XLOOKUP(tbl_GL[[#This Row],[Account_key]],tbl_COA[Account_key],tbl_COA[Class],"Not Found")</f>
        <v>Liabilities and Owners Equity</v>
      </c>
      <c r="H15070" t="str">
        <f>_xlfn.XLOOKUP(tbl_GL[[#This Row],[Account_key]],tbl_COA[Account_key],tbl_COA[SubClass],"Not Found")</f>
        <v>Liabilities</v>
      </c>
      <c r="I15070" t="str">
        <f>_xlfn.XLOOKUP(tbl_GL[[#This Row],[Account_key]],tbl_COA[Account_key],tbl_COA[SubClass2],"Not Found")</f>
        <v>Current Liabilities</v>
      </c>
      <c r="J15070" t="str">
        <f>_xlfn.XLOOKUP(tbl_GL[[#This Row],[Account_key]],tbl_COA[Account_key],tbl_COA[SubAccount],,0)</f>
        <v>Accrued Expenses</v>
      </c>
      <c r="K15070">
        <f>YEAR(tbl_GL[[#This Row],[Date]])</f>
        <v>2019</v>
      </c>
    </row>
    <row r="15071" spans="1:11" x14ac:dyDescent="0.35">
      <c r="A15071">
        <v>1049.0999999999999</v>
      </c>
      <c r="B15071" s="24">
        <v>43688</v>
      </c>
      <c r="C15071">
        <v>6</v>
      </c>
      <c r="D15071" s="13">
        <v>260</v>
      </c>
      <c r="E15071" s="13" t="s">
        <v>83</v>
      </c>
      <c r="F15071" s="17">
        <v>294</v>
      </c>
      <c r="G15071" t="str">
        <f>_xlfn.XLOOKUP(tbl_GL[[#This Row],[Account_key]],tbl_COA[Account_key],tbl_COA[Class],"Not Found")</f>
        <v>Operating account</v>
      </c>
      <c r="H15071" t="str">
        <f>_xlfn.XLOOKUP(tbl_GL[[#This Row],[Account_key]],tbl_COA[Account_key],tbl_COA[SubClass],"Not Found")</f>
        <v>Operating Expenses</v>
      </c>
      <c r="I15071" t="str">
        <f>_xlfn.XLOOKUP(tbl_GL[[#This Row],[Account_key]],tbl_COA[Account_key],tbl_COA[SubClass2],"Not Found")</f>
        <v>Marketing</v>
      </c>
      <c r="J15071" t="str">
        <f>_xlfn.XLOOKUP(tbl_GL[[#This Row],[Account_key]],tbl_COA[Account_key],tbl_COA[SubAccount],,0)</f>
        <v>Commissions</v>
      </c>
      <c r="K15071">
        <f>YEAR(tbl_GL[[#This Row],[Date]])</f>
        <v>2019</v>
      </c>
    </row>
    <row r="15072" spans="1:11" x14ac:dyDescent="0.35">
      <c r="A15072">
        <v>1049.2</v>
      </c>
      <c r="B15072" s="24">
        <v>43688</v>
      </c>
      <c r="C15072">
        <v>6</v>
      </c>
      <c r="D15072" s="13">
        <v>20</v>
      </c>
      <c r="E15072" s="13" t="s">
        <v>83</v>
      </c>
      <c r="F15072" s="17">
        <v>294</v>
      </c>
      <c r="G15072" t="str">
        <f>_xlfn.XLOOKUP(tbl_GL[[#This Row],[Account_key]],tbl_COA[Account_key],tbl_COA[Class],"Not Found")</f>
        <v>Assets</v>
      </c>
      <c r="H15072" t="str">
        <f>_xlfn.XLOOKUP(tbl_GL[[#This Row],[Account_key]],tbl_COA[Account_key],tbl_COA[SubClass],"Not Found")</f>
        <v>Assets</v>
      </c>
      <c r="I15072" t="str">
        <f>_xlfn.XLOOKUP(tbl_GL[[#This Row],[Account_key]],tbl_COA[Account_key],tbl_COA[SubClass2],"Not Found")</f>
        <v>Current Assets</v>
      </c>
      <c r="J15072" t="str">
        <f>_xlfn.XLOOKUP(tbl_GL[[#This Row],[Account_key]],tbl_COA[Account_key],tbl_COA[SubAccount],,0)</f>
        <v>Cash in hand</v>
      </c>
      <c r="K15072">
        <f>YEAR(tbl_GL[[#This Row],[Date]])</f>
        <v>2019</v>
      </c>
    </row>
    <row r="15073" spans="1:11" x14ac:dyDescent="0.35">
      <c r="A15073">
        <v>1050.0999999999999</v>
      </c>
      <c r="B15073" s="24">
        <v>43688</v>
      </c>
      <c r="C15073">
        <v>6</v>
      </c>
      <c r="D15073" s="13">
        <v>230</v>
      </c>
      <c r="E15073" s="13" t="s">
        <v>4</v>
      </c>
      <c r="F15073" s="17">
        <v>-1411</v>
      </c>
      <c r="G15073" t="str">
        <f>_xlfn.XLOOKUP(tbl_GL[[#This Row],[Account_key]],tbl_COA[Account_key],tbl_COA[Class],"Not Found")</f>
        <v>Trading account</v>
      </c>
      <c r="H15073" t="str">
        <f>_xlfn.XLOOKUP(tbl_GL[[#This Row],[Account_key]],tbl_COA[Account_key],tbl_COA[SubClass],"Not Found")</f>
        <v>Cost of Sales</v>
      </c>
      <c r="I15073" t="str">
        <f>_xlfn.XLOOKUP(tbl_GL[[#This Row],[Account_key]],tbl_COA[Account_key],tbl_COA[SubClass2],"Not Found")</f>
        <v>Cost of Sales</v>
      </c>
      <c r="J15073" t="str">
        <f>_xlfn.XLOOKUP(tbl_GL[[#This Row],[Account_key]],tbl_COA[Account_key],tbl_COA[SubAccount],,0)</f>
        <v>Cost of Sales</v>
      </c>
      <c r="K15073">
        <f>YEAR(tbl_GL[[#This Row],[Date]])</f>
        <v>2019</v>
      </c>
    </row>
    <row r="15074" spans="1:11" x14ac:dyDescent="0.35">
      <c r="A15074">
        <v>1050.2</v>
      </c>
      <c r="B15074" s="24">
        <v>43688</v>
      </c>
      <c r="C15074">
        <v>6</v>
      </c>
      <c r="D15074" s="13">
        <v>60</v>
      </c>
      <c r="E15074" s="13" t="s">
        <v>4</v>
      </c>
      <c r="F15074" s="17">
        <v>-1411</v>
      </c>
      <c r="G15074" t="str">
        <f>_xlfn.XLOOKUP(tbl_GL[[#This Row],[Account_key]],tbl_COA[Account_key],tbl_COA[Class],"Not Found")</f>
        <v>Assets</v>
      </c>
      <c r="H15074" t="str">
        <f>_xlfn.XLOOKUP(tbl_GL[[#This Row],[Account_key]],tbl_COA[Account_key],tbl_COA[SubClass],"Not Found")</f>
        <v>Assets</v>
      </c>
      <c r="I15074" t="str">
        <f>_xlfn.XLOOKUP(tbl_GL[[#This Row],[Account_key]],tbl_COA[Account_key],tbl_COA[SubClass2],"Not Found")</f>
        <v>Current Assets</v>
      </c>
      <c r="J15074" t="str">
        <f>_xlfn.XLOOKUP(tbl_GL[[#This Row],[Account_key]],tbl_COA[Account_key],tbl_COA[SubAccount],,0)</f>
        <v>Inventory</v>
      </c>
      <c r="K15074">
        <f>YEAR(tbl_GL[[#This Row],[Date]])</f>
        <v>2019</v>
      </c>
    </row>
    <row r="15075" spans="1:11" x14ac:dyDescent="0.35">
      <c r="A15075">
        <v>1051.0999999999999</v>
      </c>
      <c r="B15075" s="24">
        <v>43688</v>
      </c>
      <c r="C15075">
        <v>6</v>
      </c>
      <c r="D15075" s="13">
        <v>210</v>
      </c>
      <c r="E15075" s="13" t="s">
        <v>7</v>
      </c>
      <c r="F15075" s="17">
        <v>3303</v>
      </c>
      <c r="G15075" t="str">
        <f>_xlfn.XLOOKUP(tbl_GL[[#This Row],[Account_key]],tbl_COA[Account_key],tbl_COA[Class],"Not Found")</f>
        <v>Trading account</v>
      </c>
      <c r="H15075" t="str">
        <f>_xlfn.XLOOKUP(tbl_GL[[#This Row],[Account_key]],tbl_COA[Account_key],tbl_COA[SubClass],"Not Found")</f>
        <v>Sales</v>
      </c>
      <c r="I15075" t="str">
        <f>_xlfn.XLOOKUP(tbl_GL[[#This Row],[Account_key]],tbl_COA[Account_key],tbl_COA[SubClass2],"Not Found")</f>
        <v>Sales</v>
      </c>
      <c r="J15075" t="str">
        <f>_xlfn.XLOOKUP(tbl_GL[[#This Row],[Account_key]],tbl_COA[Account_key],tbl_COA[SubAccount],,0)</f>
        <v>Sales</v>
      </c>
      <c r="K15075">
        <f>YEAR(tbl_GL[[#This Row],[Date]])</f>
        <v>2019</v>
      </c>
    </row>
    <row r="15076" spans="1:11" x14ac:dyDescent="0.35">
      <c r="A15076">
        <v>1051.2</v>
      </c>
      <c r="B15076" s="24">
        <v>43688</v>
      </c>
      <c r="C15076">
        <v>6</v>
      </c>
      <c r="D15076" s="13">
        <v>10</v>
      </c>
      <c r="E15076" s="13" t="s">
        <v>7</v>
      </c>
      <c r="F15076" s="17">
        <v>3303</v>
      </c>
      <c r="G15076" t="str">
        <f>_xlfn.XLOOKUP(tbl_GL[[#This Row],[Account_key]],tbl_COA[Account_key],tbl_COA[Class],"Not Found")</f>
        <v>Assets</v>
      </c>
      <c r="H15076" t="str">
        <f>_xlfn.XLOOKUP(tbl_GL[[#This Row],[Account_key]],tbl_COA[Account_key],tbl_COA[SubClass],"Not Found")</f>
        <v>Assets</v>
      </c>
      <c r="I15076" t="str">
        <f>_xlfn.XLOOKUP(tbl_GL[[#This Row],[Account_key]],tbl_COA[Account_key],tbl_COA[SubClass2],"Not Found")</f>
        <v>Current Assets</v>
      </c>
      <c r="J15076" t="str">
        <f>_xlfn.XLOOKUP(tbl_GL[[#This Row],[Account_key]],tbl_COA[Account_key],tbl_COA[SubAccount],,0)</f>
        <v>Cash at Bank</v>
      </c>
      <c r="K15076">
        <f>YEAR(tbl_GL[[#This Row],[Date]])</f>
        <v>2019</v>
      </c>
    </row>
    <row r="15077" spans="1:11" x14ac:dyDescent="0.35">
      <c r="A15077">
        <v>1052.0999999999999</v>
      </c>
      <c r="B15077" s="24">
        <v>43688</v>
      </c>
      <c r="C15077">
        <v>6</v>
      </c>
      <c r="D15077" s="13">
        <v>230</v>
      </c>
      <c r="E15077" s="13" t="s">
        <v>4</v>
      </c>
      <c r="F15077" s="17">
        <v>-5830</v>
      </c>
      <c r="G15077" t="str">
        <f>_xlfn.XLOOKUP(tbl_GL[[#This Row],[Account_key]],tbl_COA[Account_key],tbl_COA[Class],"Not Found")</f>
        <v>Trading account</v>
      </c>
      <c r="H15077" t="str">
        <f>_xlfn.XLOOKUP(tbl_GL[[#This Row],[Account_key]],tbl_COA[Account_key],tbl_COA[SubClass],"Not Found")</f>
        <v>Cost of Sales</v>
      </c>
      <c r="I15077" t="str">
        <f>_xlfn.XLOOKUP(tbl_GL[[#This Row],[Account_key]],tbl_COA[Account_key],tbl_COA[SubClass2],"Not Found")</f>
        <v>Cost of Sales</v>
      </c>
      <c r="J15077" t="str">
        <f>_xlfn.XLOOKUP(tbl_GL[[#This Row],[Account_key]],tbl_COA[Account_key],tbl_COA[SubAccount],,0)</f>
        <v>Cost of Sales</v>
      </c>
      <c r="K15077">
        <f>YEAR(tbl_GL[[#This Row],[Date]])</f>
        <v>2019</v>
      </c>
    </row>
    <row r="15078" spans="1:11" x14ac:dyDescent="0.35">
      <c r="A15078">
        <v>1052.2</v>
      </c>
      <c r="B15078" s="24">
        <v>43688</v>
      </c>
      <c r="C15078">
        <v>6</v>
      </c>
      <c r="D15078" s="13">
        <v>60</v>
      </c>
      <c r="E15078" s="13" t="s">
        <v>4</v>
      </c>
      <c r="F15078" s="17">
        <v>-5830</v>
      </c>
      <c r="G15078" t="str">
        <f>_xlfn.XLOOKUP(tbl_GL[[#This Row],[Account_key]],tbl_COA[Account_key],tbl_COA[Class],"Not Found")</f>
        <v>Assets</v>
      </c>
      <c r="H15078" t="str">
        <f>_xlfn.XLOOKUP(tbl_GL[[#This Row],[Account_key]],tbl_COA[Account_key],tbl_COA[SubClass],"Not Found")</f>
        <v>Assets</v>
      </c>
      <c r="I15078" t="str">
        <f>_xlfn.XLOOKUP(tbl_GL[[#This Row],[Account_key]],tbl_COA[Account_key],tbl_COA[SubClass2],"Not Found")</f>
        <v>Current Assets</v>
      </c>
      <c r="J15078" t="str">
        <f>_xlfn.XLOOKUP(tbl_GL[[#This Row],[Account_key]],tbl_COA[Account_key],tbl_COA[SubAccount],,0)</f>
        <v>Inventory</v>
      </c>
      <c r="K15078">
        <f>YEAR(tbl_GL[[#This Row],[Date]])</f>
        <v>2019</v>
      </c>
    </row>
    <row r="15079" spans="1:11" x14ac:dyDescent="0.35">
      <c r="A15079">
        <v>1053.0999999999999</v>
      </c>
      <c r="B15079" s="24">
        <v>43688</v>
      </c>
      <c r="C15079">
        <v>6</v>
      </c>
      <c r="D15079" s="13">
        <v>210</v>
      </c>
      <c r="E15079" s="13" t="s">
        <v>8</v>
      </c>
      <c r="F15079" s="17">
        <v>11936</v>
      </c>
      <c r="G15079" t="str">
        <f>_xlfn.XLOOKUP(tbl_GL[[#This Row],[Account_key]],tbl_COA[Account_key],tbl_COA[Class],"Not Found")</f>
        <v>Trading account</v>
      </c>
      <c r="H15079" t="str">
        <f>_xlfn.XLOOKUP(tbl_GL[[#This Row],[Account_key]],tbl_COA[Account_key],tbl_COA[SubClass],"Not Found")</f>
        <v>Sales</v>
      </c>
      <c r="I15079" t="str">
        <f>_xlfn.XLOOKUP(tbl_GL[[#This Row],[Account_key]],tbl_COA[Account_key],tbl_COA[SubClass2],"Not Found")</f>
        <v>Sales</v>
      </c>
      <c r="J15079" t="str">
        <f>_xlfn.XLOOKUP(tbl_GL[[#This Row],[Account_key]],tbl_COA[Account_key],tbl_COA[SubAccount],,0)</f>
        <v>Sales</v>
      </c>
      <c r="K15079">
        <f>YEAR(tbl_GL[[#This Row],[Date]])</f>
        <v>2019</v>
      </c>
    </row>
    <row r="15080" spans="1:11" x14ac:dyDescent="0.35">
      <c r="A15080">
        <v>1053.2</v>
      </c>
      <c r="B15080" s="24">
        <v>43688</v>
      </c>
      <c r="C15080">
        <v>6</v>
      </c>
      <c r="D15080" s="13">
        <v>30</v>
      </c>
      <c r="E15080" s="13" t="s">
        <v>8</v>
      </c>
      <c r="F15080" s="17">
        <v>11936</v>
      </c>
      <c r="G15080" t="str">
        <f>_xlfn.XLOOKUP(tbl_GL[[#This Row],[Account_key]],tbl_COA[Account_key],tbl_COA[Class],"Not Found")</f>
        <v>Assets</v>
      </c>
      <c r="H15080" t="str">
        <f>_xlfn.XLOOKUP(tbl_GL[[#This Row],[Account_key]],tbl_COA[Account_key],tbl_COA[SubClass],"Not Found")</f>
        <v>Assets</v>
      </c>
      <c r="I15080" t="str">
        <f>_xlfn.XLOOKUP(tbl_GL[[#This Row],[Account_key]],tbl_COA[Account_key],tbl_COA[SubClass2],"Not Found")</f>
        <v>Current Assets</v>
      </c>
      <c r="J15080" t="str">
        <f>_xlfn.XLOOKUP(tbl_GL[[#This Row],[Account_key]],tbl_COA[Account_key],tbl_COA[SubAccount],,0)</f>
        <v>Trade Receivables</v>
      </c>
      <c r="K15080">
        <f>YEAR(tbl_GL[[#This Row],[Date]])</f>
        <v>2019</v>
      </c>
    </row>
    <row r="15081" spans="1:11" x14ac:dyDescent="0.35">
      <c r="A15081">
        <v>1054.0999999999999</v>
      </c>
      <c r="B15081" s="24">
        <v>43689</v>
      </c>
      <c r="C15081">
        <v>6</v>
      </c>
      <c r="D15081" s="13">
        <v>10</v>
      </c>
      <c r="E15081" s="13" t="s">
        <v>98</v>
      </c>
      <c r="F15081" s="17">
        <v>-1409</v>
      </c>
      <c r="G15081" t="str">
        <f>_xlfn.XLOOKUP(tbl_GL[[#This Row],[Account_key]],tbl_COA[Account_key],tbl_COA[Class],"Not Found")</f>
        <v>Assets</v>
      </c>
      <c r="H15081" t="str">
        <f>_xlfn.XLOOKUP(tbl_GL[[#This Row],[Account_key]],tbl_COA[Account_key],tbl_COA[SubClass],"Not Found")</f>
        <v>Assets</v>
      </c>
      <c r="I15081" t="str">
        <f>_xlfn.XLOOKUP(tbl_GL[[#This Row],[Account_key]],tbl_COA[Account_key],tbl_COA[SubClass2],"Not Found")</f>
        <v>Current Assets</v>
      </c>
      <c r="J15081" t="str">
        <f>_xlfn.XLOOKUP(tbl_GL[[#This Row],[Account_key]],tbl_COA[Account_key],tbl_COA[SubAccount],,0)</f>
        <v>Cash at Bank</v>
      </c>
      <c r="K15081">
        <f>YEAR(tbl_GL[[#This Row],[Date]])</f>
        <v>2019</v>
      </c>
    </row>
    <row r="15082" spans="1:11" x14ac:dyDescent="0.35">
      <c r="A15082">
        <v>1054.2</v>
      </c>
      <c r="B15082" s="24">
        <v>43689</v>
      </c>
      <c r="C15082">
        <v>6</v>
      </c>
      <c r="D15082" s="13">
        <v>120</v>
      </c>
      <c r="E15082" s="13" t="s">
        <v>98</v>
      </c>
      <c r="F15082" s="17">
        <v>-1409</v>
      </c>
      <c r="G15082" t="str">
        <f>_xlfn.XLOOKUP(tbl_GL[[#This Row],[Account_key]],tbl_COA[Account_key],tbl_COA[Class],"Not Found")</f>
        <v>Liabilities and Owners Equity</v>
      </c>
      <c r="H15082" t="str">
        <f>_xlfn.XLOOKUP(tbl_GL[[#This Row],[Account_key]],tbl_COA[Account_key],tbl_COA[SubClass],"Not Found")</f>
        <v>Liabilities</v>
      </c>
      <c r="I15082" t="str">
        <f>_xlfn.XLOOKUP(tbl_GL[[#This Row],[Account_key]],tbl_COA[Account_key],tbl_COA[SubClass2],"Not Found")</f>
        <v>Current Liabilities</v>
      </c>
      <c r="J15082" t="str">
        <f>_xlfn.XLOOKUP(tbl_GL[[#This Row],[Account_key]],tbl_COA[Account_key],tbl_COA[SubAccount],,0)</f>
        <v>Accrued Expenses</v>
      </c>
      <c r="K15082">
        <f>YEAR(tbl_GL[[#This Row],[Date]])</f>
        <v>2019</v>
      </c>
    </row>
    <row r="15083" spans="1:11" x14ac:dyDescent="0.35">
      <c r="A15083">
        <v>1055.0999999999999</v>
      </c>
      <c r="B15083" s="24">
        <v>43690</v>
      </c>
      <c r="C15083">
        <v>6</v>
      </c>
      <c r="D15083" s="13">
        <v>260</v>
      </c>
      <c r="E15083" s="13" t="s">
        <v>97</v>
      </c>
      <c r="F15083" s="17">
        <v>-2385</v>
      </c>
      <c r="G15083" t="str">
        <f>_xlfn.XLOOKUP(tbl_GL[[#This Row],[Account_key]],tbl_COA[Account_key],tbl_COA[Class],"Not Found")</f>
        <v>Operating account</v>
      </c>
      <c r="H15083" t="str">
        <f>_xlfn.XLOOKUP(tbl_GL[[#This Row],[Account_key]],tbl_COA[Account_key],tbl_COA[SubClass],"Not Found")</f>
        <v>Operating Expenses</v>
      </c>
      <c r="I15083" t="str">
        <f>_xlfn.XLOOKUP(tbl_GL[[#This Row],[Account_key]],tbl_COA[Account_key],tbl_COA[SubClass2],"Not Found")</f>
        <v>Marketing</v>
      </c>
      <c r="J15083" t="str">
        <f>_xlfn.XLOOKUP(tbl_GL[[#This Row],[Account_key]],tbl_COA[Account_key],tbl_COA[SubAccount],,0)</f>
        <v>Commissions</v>
      </c>
      <c r="K15083">
        <f>YEAR(tbl_GL[[#This Row],[Date]])</f>
        <v>2019</v>
      </c>
    </row>
    <row r="15084" spans="1:11" x14ac:dyDescent="0.35">
      <c r="A15084">
        <v>1055.2</v>
      </c>
      <c r="B15084" s="24">
        <v>43690</v>
      </c>
      <c r="C15084">
        <v>6</v>
      </c>
      <c r="D15084" s="13">
        <v>120</v>
      </c>
      <c r="E15084" s="13" t="s">
        <v>97</v>
      </c>
      <c r="F15084" s="17">
        <v>2385</v>
      </c>
      <c r="G15084" t="str">
        <f>_xlfn.XLOOKUP(tbl_GL[[#This Row],[Account_key]],tbl_COA[Account_key],tbl_COA[Class],"Not Found")</f>
        <v>Liabilities and Owners Equity</v>
      </c>
      <c r="H15084" t="str">
        <f>_xlfn.XLOOKUP(tbl_GL[[#This Row],[Account_key]],tbl_COA[Account_key],tbl_COA[SubClass],"Not Found")</f>
        <v>Liabilities</v>
      </c>
      <c r="I15084" t="str">
        <f>_xlfn.XLOOKUP(tbl_GL[[#This Row],[Account_key]],tbl_COA[Account_key],tbl_COA[SubClass2],"Not Found")</f>
        <v>Current Liabilities</v>
      </c>
      <c r="J15084" t="str">
        <f>_xlfn.XLOOKUP(tbl_GL[[#This Row],[Account_key]],tbl_COA[Account_key],tbl_COA[SubAccount],,0)</f>
        <v>Accrued Expenses</v>
      </c>
      <c r="K15084">
        <f>YEAR(tbl_GL[[#This Row],[Date]])</f>
        <v>2019</v>
      </c>
    </row>
    <row r="15085" spans="1:11" x14ac:dyDescent="0.35">
      <c r="A15085">
        <v>1056.0999999999999</v>
      </c>
      <c r="B15085" s="24">
        <v>43691</v>
      </c>
      <c r="C15085">
        <v>6</v>
      </c>
      <c r="D15085" s="13">
        <v>30</v>
      </c>
      <c r="E15085" s="13" t="s">
        <v>80</v>
      </c>
      <c r="F15085" s="17">
        <v>-15077</v>
      </c>
      <c r="G15085" t="str">
        <f>_xlfn.XLOOKUP(tbl_GL[[#This Row],[Account_key]],tbl_COA[Account_key],tbl_COA[Class],"Not Found")</f>
        <v>Assets</v>
      </c>
      <c r="H15085" t="str">
        <f>_xlfn.XLOOKUP(tbl_GL[[#This Row],[Account_key]],tbl_COA[Account_key],tbl_COA[SubClass],"Not Found")</f>
        <v>Assets</v>
      </c>
      <c r="I15085" t="str">
        <f>_xlfn.XLOOKUP(tbl_GL[[#This Row],[Account_key]],tbl_COA[Account_key],tbl_COA[SubClass2],"Not Found")</f>
        <v>Current Assets</v>
      </c>
      <c r="J15085" t="str">
        <f>_xlfn.XLOOKUP(tbl_GL[[#This Row],[Account_key]],tbl_COA[Account_key],tbl_COA[SubAccount],,0)</f>
        <v>Trade Receivables</v>
      </c>
      <c r="K15085">
        <f>YEAR(tbl_GL[[#This Row],[Date]])</f>
        <v>2019</v>
      </c>
    </row>
    <row r="15086" spans="1:11" x14ac:dyDescent="0.35">
      <c r="A15086">
        <v>1056.2</v>
      </c>
      <c r="B15086" s="24">
        <v>43691</v>
      </c>
      <c r="C15086">
        <v>6</v>
      </c>
      <c r="D15086" s="13">
        <v>10</v>
      </c>
      <c r="E15086" s="13" t="s">
        <v>80</v>
      </c>
      <c r="F15086" s="17">
        <v>15077</v>
      </c>
      <c r="G15086" t="str">
        <f>_xlfn.XLOOKUP(tbl_GL[[#This Row],[Account_key]],tbl_COA[Account_key],tbl_COA[Class],"Not Found")</f>
        <v>Assets</v>
      </c>
      <c r="H15086" t="str">
        <f>_xlfn.XLOOKUP(tbl_GL[[#This Row],[Account_key]],tbl_COA[Account_key],tbl_COA[SubClass],"Not Found")</f>
        <v>Assets</v>
      </c>
      <c r="I15086" t="str">
        <f>_xlfn.XLOOKUP(tbl_GL[[#This Row],[Account_key]],tbl_COA[Account_key],tbl_COA[SubClass2],"Not Found")</f>
        <v>Current Assets</v>
      </c>
      <c r="J15086" t="str">
        <f>_xlfn.XLOOKUP(tbl_GL[[#This Row],[Account_key]],tbl_COA[Account_key],tbl_COA[SubAccount],,0)</f>
        <v>Cash at Bank</v>
      </c>
      <c r="K15086">
        <f>YEAR(tbl_GL[[#This Row],[Date]])</f>
        <v>2019</v>
      </c>
    </row>
    <row r="15087" spans="1:11" x14ac:dyDescent="0.35">
      <c r="A15087">
        <v>1057.0999999999999</v>
      </c>
      <c r="B15087" s="24">
        <v>43692</v>
      </c>
      <c r="C15087">
        <v>6</v>
      </c>
      <c r="D15087" s="13">
        <v>10</v>
      </c>
      <c r="E15087" s="13" t="s">
        <v>112</v>
      </c>
      <c r="F15087" s="17">
        <v>-195</v>
      </c>
      <c r="G15087" t="str">
        <f>_xlfn.XLOOKUP(tbl_GL[[#This Row],[Account_key]],tbl_COA[Account_key],tbl_COA[Class],"Not Found")</f>
        <v>Assets</v>
      </c>
      <c r="H15087" t="str">
        <f>_xlfn.XLOOKUP(tbl_GL[[#This Row],[Account_key]],tbl_COA[Account_key],tbl_COA[SubClass],"Not Found")</f>
        <v>Assets</v>
      </c>
      <c r="I15087" t="str">
        <f>_xlfn.XLOOKUP(tbl_GL[[#This Row],[Account_key]],tbl_COA[Account_key],tbl_COA[SubClass2],"Not Found")</f>
        <v>Current Assets</v>
      </c>
      <c r="J15087" t="str">
        <f>_xlfn.XLOOKUP(tbl_GL[[#This Row],[Account_key]],tbl_COA[Account_key],tbl_COA[SubAccount],,0)</f>
        <v>Cash at Bank</v>
      </c>
      <c r="K15087">
        <f>YEAR(tbl_GL[[#This Row],[Date]])</f>
        <v>2019</v>
      </c>
    </row>
    <row r="15088" spans="1:11" x14ac:dyDescent="0.35">
      <c r="A15088">
        <v>1057.2</v>
      </c>
      <c r="B15088" s="24">
        <v>43692</v>
      </c>
      <c r="C15088">
        <v>6</v>
      </c>
      <c r="D15088" s="13">
        <v>121</v>
      </c>
      <c r="E15088" s="13" t="s">
        <v>112</v>
      </c>
      <c r="F15088" s="17">
        <v>-195</v>
      </c>
      <c r="G15088" t="str">
        <f>_xlfn.XLOOKUP(tbl_GL[[#This Row],[Account_key]],tbl_COA[Account_key],tbl_COA[Class],"Not Found")</f>
        <v>Liabilities and Owners Equity</v>
      </c>
      <c r="H15088" t="str">
        <f>_xlfn.XLOOKUP(tbl_GL[[#This Row],[Account_key]],tbl_COA[Account_key],tbl_COA[SubClass],"Not Found")</f>
        <v>Liabilities</v>
      </c>
      <c r="I15088" t="str">
        <f>_xlfn.XLOOKUP(tbl_GL[[#This Row],[Account_key]],tbl_COA[Account_key],tbl_COA[SubClass2],"Not Found")</f>
        <v>Current Liabilities</v>
      </c>
      <c r="J15088" t="str">
        <f>_xlfn.XLOOKUP(tbl_GL[[#This Row],[Account_key]],tbl_COA[Account_key],tbl_COA[SubAccount],,0)</f>
        <v>Interest Payable</v>
      </c>
      <c r="K15088">
        <f>YEAR(tbl_GL[[#This Row],[Date]])</f>
        <v>2019</v>
      </c>
    </row>
    <row r="15089" spans="1:11" x14ac:dyDescent="0.35">
      <c r="A15089">
        <v>1058.0999999999999</v>
      </c>
      <c r="B15089" s="24">
        <v>43694</v>
      </c>
      <c r="C15089">
        <v>6</v>
      </c>
      <c r="D15089" s="13">
        <v>350</v>
      </c>
      <c r="E15089" s="13" t="s">
        <v>99</v>
      </c>
      <c r="F15089" s="17">
        <v>-186</v>
      </c>
      <c r="G15089" t="str">
        <f>_xlfn.XLOOKUP(tbl_GL[[#This Row],[Account_key]],tbl_COA[Account_key],tbl_COA[Class],"Not Found")</f>
        <v>Operating account</v>
      </c>
      <c r="H15089" t="str">
        <f>_xlfn.XLOOKUP(tbl_GL[[#This Row],[Account_key]],tbl_COA[Account_key],tbl_COA[SubClass],"Not Found")</f>
        <v>Operating Expenses</v>
      </c>
      <c r="I15089" t="str">
        <f>_xlfn.XLOOKUP(tbl_GL[[#This Row],[Account_key]],tbl_COA[Account_key],tbl_COA[SubClass2],"Not Found")</f>
        <v>Administration</v>
      </c>
      <c r="J15089" t="str">
        <f>_xlfn.XLOOKUP(tbl_GL[[#This Row],[Account_key]],tbl_COA[Account_key],tbl_COA[SubAccount],,0)</f>
        <v>Other Expenses</v>
      </c>
      <c r="K15089">
        <f>YEAR(tbl_GL[[#This Row],[Date]])</f>
        <v>2019</v>
      </c>
    </row>
    <row r="15090" spans="1:11" x14ac:dyDescent="0.35">
      <c r="A15090">
        <v>1058.2</v>
      </c>
      <c r="B15090" s="24">
        <v>43694</v>
      </c>
      <c r="C15090">
        <v>6</v>
      </c>
      <c r="D15090" s="13">
        <v>20</v>
      </c>
      <c r="E15090" s="13" t="s">
        <v>99</v>
      </c>
      <c r="F15090" s="17">
        <v>-186</v>
      </c>
      <c r="G15090" t="str">
        <f>_xlfn.XLOOKUP(tbl_GL[[#This Row],[Account_key]],tbl_COA[Account_key],tbl_COA[Class],"Not Found")</f>
        <v>Assets</v>
      </c>
      <c r="H15090" t="str">
        <f>_xlfn.XLOOKUP(tbl_GL[[#This Row],[Account_key]],tbl_COA[Account_key],tbl_COA[SubClass],"Not Found")</f>
        <v>Assets</v>
      </c>
      <c r="I15090" t="str">
        <f>_xlfn.XLOOKUP(tbl_GL[[#This Row],[Account_key]],tbl_COA[Account_key],tbl_COA[SubClass2],"Not Found")</f>
        <v>Current Assets</v>
      </c>
      <c r="J15090" t="str">
        <f>_xlfn.XLOOKUP(tbl_GL[[#This Row],[Account_key]],tbl_COA[Account_key],tbl_COA[SubAccount],,0)</f>
        <v>Cash in hand</v>
      </c>
      <c r="K15090">
        <f>YEAR(tbl_GL[[#This Row],[Date]])</f>
        <v>2019</v>
      </c>
    </row>
    <row r="15091" spans="1:11" x14ac:dyDescent="0.35">
      <c r="A15091">
        <v>1059.0999999999999</v>
      </c>
      <c r="B15091" s="24">
        <v>43694</v>
      </c>
      <c r="C15091">
        <v>6</v>
      </c>
      <c r="D15091" s="13">
        <v>260</v>
      </c>
      <c r="E15091" s="13" t="s">
        <v>97</v>
      </c>
      <c r="F15091" s="17">
        <v>-2103</v>
      </c>
      <c r="G15091" t="str">
        <f>_xlfn.XLOOKUP(tbl_GL[[#This Row],[Account_key]],tbl_COA[Account_key],tbl_COA[Class],"Not Found")</f>
        <v>Operating account</v>
      </c>
      <c r="H15091" t="str">
        <f>_xlfn.XLOOKUP(tbl_GL[[#This Row],[Account_key]],tbl_COA[Account_key],tbl_COA[SubClass],"Not Found")</f>
        <v>Operating Expenses</v>
      </c>
      <c r="I15091" t="str">
        <f>_xlfn.XLOOKUP(tbl_GL[[#This Row],[Account_key]],tbl_COA[Account_key],tbl_COA[SubClass2],"Not Found")</f>
        <v>Marketing</v>
      </c>
      <c r="J15091" t="str">
        <f>_xlfn.XLOOKUP(tbl_GL[[#This Row],[Account_key]],tbl_COA[Account_key],tbl_COA[SubAccount],,0)</f>
        <v>Commissions</v>
      </c>
      <c r="K15091">
        <f>YEAR(tbl_GL[[#This Row],[Date]])</f>
        <v>2019</v>
      </c>
    </row>
    <row r="15092" spans="1:11" x14ac:dyDescent="0.35">
      <c r="A15092">
        <v>1059.2</v>
      </c>
      <c r="B15092" s="24">
        <v>43694</v>
      </c>
      <c r="C15092">
        <v>6</v>
      </c>
      <c r="D15092" s="13">
        <v>120</v>
      </c>
      <c r="E15092" s="13" t="s">
        <v>97</v>
      </c>
      <c r="F15092" s="17">
        <v>2103</v>
      </c>
      <c r="G15092" t="str">
        <f>_xlfn.XLOOKUP(tbl_GL[[#This Row],[Account_key]],tbl_COA[Account_key],tbl_COA[Class],"Not Found")</f>
        <v>Liabilities and Owners Equity</v>
      </c>
      <c r="H15092" t="str">
        <f>_xlfn.XLOOKUP(tbl_GL[[#This Row],[Account_key]],tbl_COA[Account_key],tbl_COA[SubClass],"Not Found")</f>
        <v>Liabilities</v>
      </c>
      <c r="I15092" t="str">
        <f>_xlfn.XLOOKUP(tbl_GL[[#This Row],[Account_key]],tbl_COA[Account_key],tbl_COA[SubClass2],"Not Found")</f>
        <v>Current Liabilities</v>
      </c>
      <c r="J15092" t="str">
        <f>_xlfn.XLOOKUP(tbl_GL[[#This Row],[Account_key]],tbl_COA[Account_key],tbl_COA[SubAccount],,0)</f>
        <v>Accrued Expenses</v>
      </c>
      <c r="K15092">
        <f>YEAR(tbl_GL[[#This Row],[Date]])</f>
        <v>2019</v>
      </c>
    </row>
    <row r="15093" spans="1:11" x14ac:dyDescent="0.35">
      <c r="A15093">
        <v>1060.0999999999999</v>
      </c>
      <c r="B15093" s="24">
        <v>43695</v>
      </c>
      <c r="C15093">
        <v>6</v>
      </c>
      <c r="D15093" s="13">
        <v>230</v>
      </c>
      <c r="E15093" s="13" t="s">
        <v>4</v>
      </c>
      <c r="F15093" s="17">
        <v>-470</v>
      </c>
      <c r="G15093" t="str">
        <f>_xlfn.XLOOKUP(tbl_GL[[#This Row],[Account_key]],tbl_COA[Account_key],tbl_COA[Class],"Not Found")</f>
        <v>Trading account</v>
      </c>
      <c r="H15093" t="str">
        <f>_xlfn.XLOOKUP(tbl_GL[[#This Row],[Account_key]],tbl_COA[Account_key],tbl_COA[SubClass],"Not Found")</f>
        <v>Cost of Sales</v>
      </c>
      <c r="I15093" t="str">
        <f>_xlfn.XLOOKUP(tbl_GL[[#This Row],[Account_key]],tbl_COA[Account_key],tbl_COA[SubClass2],"Not Found")</f>
        <v>Cost of Sales</v>
      </c>
      <c r="J15093" t="str">
        <f>_xlfn.XLOOKUP(tbl_GL[[#This Row],[Account_key]],tbl_COA[Account_key],tbl_COA[SubAccount],,0)</f>
        <v>Cost of Sales</v>
      </c>
      <c r="K15093">
        <f>YEAR(tbl_GL[[#This Row],[Date]])</f>
        <v>2019</v>
      </c>
    </row>
    <row r="15094" spans="1:11" x14ac:dyDescent="0.35">
      <c r="A15094">
        <v>1060.2</v>
      </c>
      <c r="B15094" s="24">
        <v>43695</v>
      </c>
      <c r="C15094">
        <v>6</v>
      </c>
      <c r="D15094" s="13">
        <v>60</v>
      </c>
      <c r="E15094" s="13" t="s">
        <v>4</v>
      </c>
      <c r="F15094" s="17">
        <v>-470</v>
      </c>
      <c r="G15094" t="str">
        <f>_xlfn.XLOOKUP(tbl_GL[[#This Row],[Account_key]],tbl_COA[Account_key],tbl_COA[Class],"Not Found")</f>
        <v>Assets</v>
      </c>
      <c r="H15094" t="str">
        <f>_xlfn.XLOOKUP(tbl_GL[[#This Row],[Account_key]],tbl_COA[Account_key],tbl_COA[SubClass],"Not Found")</f>
        <v>Assets</v>
      </c>
      <c r="I15094" t="str">
        <f>_xlfn.XLOOKUP(tbl_GL[[#This Row],[Account_key]],tbl_COA[Account_key],tbl_COA[SubClass2],"Not Found")</f>
        <v>Current Assets</v>
      </c>
      <c r="J15094" t="str">
        <f>_xlfn.XLOOKUP(tbl_GL[[#This Row],[Account_key]],tbl_COA[Account_key],tbl_COA[SubAccount],,0)</f>
        <v>Inventory</v>
      </c>
      <c r="K15094">
        <f>YEAR(tbl_GL[[#This Row],[Date]])</f>
        <v>2019</v>
      </c>
    </row>
    <row r="15095" spans="1:11" x14ac:dyDescent="0.35">
      <c r="A15095">
        <v>1061.0999999999999</v>
      </c>
      <c r="B15095" s="24">
        <v>43695</v>
      </c>
      <c r="C15095">
        <v>6</v>
      </c>
      <c r="D15095" s="13">
        <v>210</v>
      </c>
      <c r="E15095" s="13" t="s">
        <v>8</v>
      </c>
      <c r="F15095" s="17">
        <v>962</v>
      </c>
      <c r="G15095" t="str">
        <f>_xlfn.XLOOKUP(tbl_GL[[#This Row],[Account_key]],tbl_COA[Account_key],tbl_COA[Class],"Not Found")</f>
        <v>Trading account</v>
      </c>
      <c r="H15095" t="str">
        <f>_xlfn.XLOOKUP(tbl_GL[[#This Row],[Account_key]],tbl_COA[Account_key],tbl_COA[SubClass],"Not Found")</f>
        <v>Sales</v>
      </c>
      <c r="I15095" t="str">
        <f>_xlfn.XLOOKUP(tbl_GL[[#This Row],[Account_key]],tbl_COA[Account_key],tbl_COA[SubClass2],"Not Found")</f>
        <v>Sales</v>
      </c>
      <c r="J15095" t="str">
        <f>_xlfn.XLOOKUP(tbl_GL[[#This Row],[Account_key]],tbl_COA[Account_key],tbl_COA[SubAccount],,0)</f>
        <v>Sales</v>
      </c>
      <c r="K15095">
        <f>YEAR(tbl_GL[[#This Row],[Date]])</f>
        <v>2019</v>
      </c>
    </row>
    <row r="15096" spans="1:11" x14ac:dyDescent="0.35">
      <c r="A15096">
        <v>1061.2</v>
      </c>
      <c r="B15096" s="24">
        <v>43695</v>
      </c>
      <c r="C15096">
        <v>6</v>
      </c>
      <c r="D15096" s="13">
        <v>30</v>
      </c>
      <c r="E15096" s="13" t="s">
        <v>8</v>
      </c>
      <c r="F15096" s="17">
        <v>962</v>
      </c>
      <c r="G15096" t="str">
        <f>_xlfn.XLOOKUP(tbl_GL[[#This Row],[Account_key]],tbl_COA[Account_key],tbl_COA[Class],"Not Found")</f>
        <v>Assets</v>
      </c>
      <c r="H15096" t="str">
        <f>_xlfn.XLOOKUP(tbl_GL[[#This Row],[Account_key]],tbl_COA[Account_key],tbl_COA[SubClass],"Not Found")</f>
        <v>Assets</v>
      </c>
      <c r="I15096" t="str">
        <f>_xlfn.XLOOKUP(tbl_GL[[#This Row],[Account_key]],tbl_COA[Account_key],tbl_COA[SubClass2],"Not Found")</f>
        <v>Current Assets</v>
      </c>
      <c r="J15096" t="str">
        <f>_xlfn.XLOOKUP(tbl_GL[[#This Row],[Account_key]],tbl_COA[Account_key],tbl_COA[SubAccount],,0)</f>
        <v>Trade Receivables</v>
      </c>
      <c r="K15096">
        <f>YEAR(tbl_GL[[#This Row],[Date]])</f>
        <v>2019</v>
      </c>
    </row>
    <row r="15097" spans="1:11" x14ac:dyDescent="0.35">
      <c r="A15097">
        <v>1062.0999999999999</v>
      </c>
      <c r="B15097" s="24">
        <v>43696</v>
      </c>
      <c r="C15097">
        <v>6</v>
      </c>
      <c r="D15097" s="13">
        <v>230</v>
      </c>
      <c r="E15097" s="13" t="s">
        <v>4</v>
      </c>
      <c r="F15097" s="17">
        <v>-1517</v>
      </c>
      <c r="G15097" t="str">
        <f>_xlfn.XLOOKUP(tbl_GL[[#This Row],[Account_key]],tbl_COA[Account_key],tbl_COA[Class],"Not Found")</f>
        <v>Trading account</v>
      </c>
      <c r="H15097" t="str">
        <f>_xlfn.XLOOKUP(tbl_GL[[#This Row],[Account_key]],tbl_COA[Account_key],tbl_COA[SubClass],"Not Found")</f>
        <v>Cost of Sales</v>
      </c>
      <c r="I15097" t="str">
        <f>_xlfn.XLOOKUP(tbl_GL[[#This Row],[Account_key]],tbl_COA[Account_key],tbl_COA[SubClass2],"Not Found")</f>
        <v>Cost of Sales</v>
      </c>
      <c r="J15097" t="str">
        <f>_xlfn.XLOOKUP(tbl_GL[[#This Row],[Account_key]],tbl_COA[Account_key],tbl_COA[SubAccount],,0)</f>
        <v>Cost of Sales</v>
      </c>
      <c r="K15097">
        <f>YEAR(tbl_GL[[#This Row],[Date]])</f>
        <v>2019</v>
      </c>
    </row>
    <row r="15098" spans="1:11" x14ac:dyDescent="0.35">
      <c r="A15098">
        <v>1062.2</v>
      </c>
      <c r="B15098" s="24">
        <v>43696</v>
      </c>
      <c r="C15098">
        <v>6</v>
      </c>
      <c r="D15098" s="13">
        <v>60</v>
      </c>
      <c r="E15098" s="13" t="s">
        <v>4</v>
      </c>
      <c r="F15098" s="17">
        <v>-1517</v>
      </c>
      <c r="G15098" t="str">
        <f>_xlfn.XLOOKUP(tbl_GL[[#This Row],[Account_key]],tbl_COA[Account_key],tbl_COA[Class],"Not Found")</f>
        <v>Assets</v>
      </c>
      <c r="H15098" t="str">
        <f>_xlfn.XLOOKUP(tbl_GL[[#This Row],[Account_key]],tbl_COA[Account_key],tbl_COA[SubClass],"Not Found")</f>
        <v>Assets</v>
      </c>
      <c r="I15098" t="str">
        <f>_xlfn.XLOOKUP(tbl_GL[[#This Row],[Account_key]],tbl_COA[Account_key],tbl_COA[SubClass2],"Not Found")</f>
        <v>Current Assets</v>
      </c>
      <c r="J15098" t="str">
        <f>_xlfn.XLOOKUP(tbl_GL[[#This Row],[Account_key]],tbl_COA[Account_key],tbl_COA[SubAccount],,0)</f>
        <v>Inventory</v>
      </c>
      <c r="K15098">
        <f>YEAR(tbl_GL[[#This Row],[Date]])</f>
        <v>2019</v>
      </c>
    </row>
    <row r="15099" spans="1:11" x14ac:dyDescent="0.35">
      <c r="A15099">
        <v>1063.0999999999999</v>
      </c>
      <c r="B15099" s="24">
        <v>43696</v>
      </c>
      <c r="C15099">
        <v>6</v>
      </c>
      <c r="D15099" s="13">
        <v>210</v>
      </c>
      <c r="E15099" s="13" t="s">
        <v>7</v>
      </c>
      <c r="F15099" s="17">
        <v>3549</v>
      </c>
      <c r="G15099" t="str">
        <f>_xlfn.XLOOKUP(tbl_GL[[#This Row],[Account_key]],tbl_COA[Account_key],tbl_COA[Class],"Not Found")</f>
        <v>Trading account</v>
      </c>
      <c r="H15099" t="str">
        <f>_xlfn.XLOOKUP(tbl_GL[[#This Row],[Account_key]],tbl_COA[Account_key],tbl_COA[SubClass],"Not Found")</f>
        <v>Sales</v>
      </c>
      <c r="I15099" t="str">
        <f>_xlfn.XLOOKUP(tbl_GL[[#This Row],[Account_key]],tbl_COA[Account_key],tbl_COA[SubClass2],"Not Found")</f>
        <v>Sales</v>
      </c>
      <c r="J15099" t="str">
        <f>_xlfn.XLOOKUP(tbl_GL[[#This Row],[Account_key]],tbl_COA[Account_key],tbl_COA[SubAccount],,0)</f>
        <v>Sales</v>
      </c>
      <c r="K15099">
        <f>YEAR(tbl_GL[[#This Row],[Date]])</f>
        <v>2019</v>
      </c>
    </row>
    <row r="15100" spans="1:11" x14ac:dyDescent="0.35">
      <c r="A15100">
        <v>1063.2</v>
      </c>
      <c r="B15100" s="24">
        <v>43696</v>
      </c>
      <c r="C15100">
        <v>6</v>
      </c>
      <c r="D15100" s="13">
        <v>10</v>
      </c>
      <c r="E15100" s="13" t="s">
        <v>7</v>
      </c>
      <c r="F15100" s="17">
        <v>3549</v>
      </c>
      <c r="G15100" t="str">
        <f>_xlfn.XLOOKUP(tbl_GL[[#This Row],[Account_key]],tbl_COA[Account_key],tbl_COA[Class],"Not Found")</f>
        <v>Assets</v>
      </c>
      <c r="H15100" t="str">
        <f>_xlfn.XLOOKUP(tbl_GL[[#This Row],[Account_key]],tbl_COA[Account_key],tbl_COA[SubClass],"Not Found")</f>
        <v>Assets</v>
      </c>
      <c r="I15100" t="str">
        <f>_xlfn.XLOOKUP(tbl_GL[[#This Row],[Account_key]],tbl_COA[Account_key],tbl_COA[SubClass2],"Not Found")</f>
        <v>Current Assets</v>
      </c>
      <c r="J15100" t="str">
        <f>_xlfn.XLOOKUP(tbl_GL[[#This Row],[Account_key]],tbl_COA[Account_key],tbl_COA[SubAccount],,0)</f>
        <v>Cash at Bank</v>
      </c>
      <c r="K15100">
        <f>YEAR(tbl_GL[[#This Row],[Date]])</f>
        <v>2019</v>
      </c>
    </row>
    <row r="15101" spans="1:11" x14ac:dyDescent="0.35">
      <c r="A15101">
        <v>1064.0999999999999</v>
      </c>
      <c r="B15101" s="24">
        <v>43696</v>
      </c>
      <c r="C15101">
        <v>6</v>
      </c>
      <c r="D15101" s="13">
        <v>230</v>
      </c>
      <c r="E15101" s="13" t="s">
        <v>4</v>
      </c>
      <c r="F15101" s="17">
        <v>-5653</v>
      </c>
      <c r="G15101" t="str">
        <f>_xlfn.XLOOKUP(tbl_GL[[#This Row],[Account_key]],tbl_COA[Account_key],tbl_COA[Class],"Not Found")</f>
        <v>Trading account</v>
      </c>
      <c r="H15101" t="str">
        <f>_xlfn.XLOOKUP(tbl_GL[[#This Row],[Account_key]],tbl_COA[Account_key],tbl_COA[SubClass],"Not Found")</f>
        <v>Cost of Sales</v>
      </c>
      <c r="I15101" t="str">
        <f>_xlfn.XLOOKUP(tbl_GL[[#This Row],[Account_key]],tbl_COA[Account_key],tbl_COA[SubClass2],"Not Found")</f>
        <v>Cost of Sales</v>
      </c>
      <c r="J15101" t="str">
        <f>_xlfn.XLOOKUP(tbl_GL[[#This Row],[Account_key]],tbl_COA[Account_key],tbl_COA[SubAccount],,0)</f>
        <v>Cost of Sales</v>
      </c>
      <c r="K15101">
        <f>YEAR(tbl_GL[[#This Row],[Date]])</f>
        <v>2019</v>
      </c>
    </row>
    <row r="15102" spans="1:11" x14ac:dyDescent="0.35">
      <c r="A15102">
        <v>1064.2</v>
      </c>
      <c r="B15102" s="24">
        <v>43696</v>
      </c>
      <c r="C15102">
        <v>6</v>
      </c>
      <c r="D15102" s="13">
        <v>60</v>
      </c>
      <c r="E15102" s="13" t="s">
        <v>4</v>
      </c>
      <c r="F15102" s="17">
        <v>-5653</v>
      </c>
      <c r="G15102" t="str">
        <f>_xlfn.XLOOKUP(tbl_GL[[#This Row],[Account_key]],tbl_COA[Account_key],tbl_COA[Class],"Not Found")</f>
        <v>Assets</v>
      </c>
      <c r="H15102" t="str">
        <f>_xlfn.XLOOKUP(tbl_GL[[#This Row],[Account_key]],tbl_COA[Account_key],tbl_COA[SubClass],"Not Found")</f>
        <v>Assets</v>
      </c>
      <c r="I15102" t="str">
        <f>_xlfn.XLOOKUP(tbl_GL[[#This Row],[Account_key]],tbl_COA[Account_key],tbl_COA[SubClass2],"Not Found")</f>
        <v>Current Assets</v>
      </c>
      <c r="J15102" t="str">
        <f>_xlfn.XLOOKUP(tbl_GL[[#This Row],[Account_key]],tbl_COA[Account_key],tbl_COA[SubAccount],,0)</f>
        <v>Inventory</v>
      </c>
      <c r="K15102">
        <f>YEAR(tbl_GL[[#This Row],[Date]])</f>
        <v>2019</v>
      </c>
    </row>
    <row r="15103" spans="1:11" x14ac:dyDescent="0.35">
      <c r="A15103">
        <v>1065.0999999999999</v>
      </c>
      <c r="B15103" s="24">
        <v>43696</v>
      </c>
      <c r="C15103">
        <v>6</v>
      </c>
      <c r="D15103" s="13">
        <v>210</v>
      </c>
      <c r="E15103" s="13" t="s">
        <v>8</v>
      </c>
      <c r="F15103" s="17">
        <v>11573</v>
      </c>
      <c r="G15103" t="str">
        <f>_xlfn.XLOOKUP(tbl_GL[[#This Row],[Account_key]],tbl_COA[Account_key],tbl_COA[Class],"Not Found")</f>
        <v>Trading account</v>
      </c>
      <c r="H15103" t="str">
        <f>_xlfn.XLOOKUP(tbl_GL[[#This Row],[Account_key]],tbl_COA[Account_key],tbl_COA[SubClass],"Not Found")</f>
        <v>Sales</v>
      </c>
      <c r="I15103" t="str">
        <f>_xlfn.XLOOKUP(tbl_GL[[#This Row],[Account_key]],tbl_COA[Account_key],tbl_COA[SubClass2],"Not Found")</f>
        <v>Sales</v>
      </c>
      <c r="J15103" t="str">
        <f>_xlfn.XLOOKUP(tbl_GL[[#This Row],[Account_key]],tbl_COA[Account_key],tbl_COA[SubAccount],,0)</f>
        <v>Sales</v>
      </c>
      <c r="K15103">
        <f>YEAR(tbl_GL[[#This Row],[Date]])</f>
        <v>2019</v>
      </c>
    </row>
    <row r="15104" spans="1:11" x14ac:dyDescent="0.35">
      <c r="A15104">
        <v>1065.2</v>
      </c>
      <c r="B15104" s="24">
        <v>43696</v>
      </c>
      <c r="C15104">
        <v>6</v>
      </c>
      <c r="D15104" s="13">
        <v>30</v>
      </c>
      <c r="E15104" s="13" t="s">
        <v>8</v>
      </c>
      <c r="F15104" s="17">
        <v>11573</v>
      </c>
      <c r="G15104" t="str">
        <f>_xlfn.XLOOKUP(tbl_GL[[#This Row],[Account_key]],tbl_COA[Account_key],tbl_COA[Class],"Not Found")</f>
        <v>Assets</v>
      </c>
      <c r="H15104" t="str">
        <f>_xlfn.XLOOKUP(tbl_GL[[#This Row],[Account_key]],tbl_COA[Account_key],tbl_COA[SubClass],"Not Found")</f>
        <v>Assets</v>
      </c>
      <c r="I15104" t="str">
        <f>_xlfn.XLOOKUP(tbl_GL[[#This Row],[Account_key]],tbl_COA[Account_key],tbl_COA[SubClass2],"Not Found")</f>
        <v>Current Assets</v>
      </c>
      <c r="J15104" t="str">
        <f>_xlfn.XLOOKUP(tbl_GL[[#This Row],[Account_key]],tbl_COA[Account_key],tbl_COA[SubAccount],,0)</f>
        <v>Trade Receivables</v>
      </c>
      <c r="K15104">
        <f>YEAR(tbl_GL[[#This Row],[Date]])</f>
        <v>2019</v>
      </c>
    </row>
    <row r="15105" spans="1:11" x14ac:dyDescent="0.35">
      <c r="A15105">
        <v>1066.0999999999999</v>
      </c>
      <c r="B15105" s="24">
        <v>43696</v>
      </c>
      <c r="C15105">
        <v>6</v>
      </c>
      <c r="D15105" s="13">
        <v>30</v>
      </c>
      <c r="E15105" s="13" t="s">
        <v>80</v>
      </c>
      <c r="F15105" s="17">
        <v>-14876</v>
      </c>
      <c r="G15105" t="str">
        <f>_xlfn.XLOOKUP(tbl_GL[[#This Row],[Account_key]],tbl_COA[Account_key],tbl_COA[Class],"Not Found")</f>
        <v>Assets</v>
      </c>
      <c r="H15105" t="str">
        <f>_xlfn.XLOOKUP(tbl_GL[[#This Row],[Account_key]],tbl_COA[Account_key],tbl_COA[SubClass],"Not Found")</f>
        <v>Assets</v>
      </c>
      <c r="I15105" t="str">
        <f>_xlfn.XLOOKUP(tbl_GL[[#This Row],[Account_key]],tbl_COA[Account_key],tbl_COA[SubClass2],"Not Found")</f>
        <v>Current Assets</v>
      </c>
      <c r="J15105" t="str">
        <f>_xlfn.XLOOKUP(tbl_GL[[#This Row],[Account_key]],tbl_COA[Account_key],tbl_COA[SubAccount],,0)</f>
        <v>Trade Receivables</v>
      </c>
      <c r="K15105">
        <f>YEAR(tbl_GL[[#This Row],[Date]])</f>
        <v>2019</v>
      </c>
    </row>
    <row r="15106" spans="1:11" x14ac:dyDescent="0.35">
      <c r="A15106">
        <v>1066.2</v>
      </c>
      <c r="B15106" s="24">
        <v>43696</v>
      </c>
      <c r="C15106">
        <v>6</v>
      </c>
      <c r="D15106" s="13">
        <v>10</v>
      </c>
      <c r="E15106" s="13" t="s">
        <v>80</v>
      </c>
      <c r="F15106" s="17">
        <v>14876</v>
      </c>
      <c r="G15106" t="str">
        <f>_xlfn.XLOOKUP(tbl_GL[[#This Row],[Account_key]],tbl_COA[Account_key],tbl_COA[Class],"Not Found")</f>
        <v>Assets</v>
      </c>
      <c r="H15106" t="str">
        <f>_xlfn.XLOOKUP(tbl_GL[[#This Row],[Account_key]],tbl_COA[Account_key],tbl_COA[SubClass],"Not Found")</f>
        <v>Assets</v>
      </c>
      <c r="I15106" t="str">
        <f>_xlfn.XLOOKUP(tbl_GL[[#This Row],[Account_key]],tbl_COA[Account_key],tbl_COA[SubClass2],"Not Found")</f>
        <v>Current Assets</v>
      </c>
      <c r="J15106" t="str">
        <f>_xlfn.XLOOKUP(tbl_GL[[#This Row],[Account_key]],tbl_COA[Account_key],tbl_COA[SubAccount],,0)</f>
        <v>Cash at Bank</v>
      </c>
      <c r="K15106">
        <f>YEAR(tbl_GL[[#This Row],[Date]])</f>
        <v>2019</v>
      </c>
    </row>
    <row r="15107" spans="1:11" x14ac:dyDescent="0.35">
      <c r="A15107">
        <v>1067.0999999999999</v>
      </c>
      <c r="B15107" s="24">
        <v>43697</v>
      </c>
      <c r="C15107">
        <v>6</v>
      </c>
      <c r="D15107" s="13">
        <v>260</v>
      </c>
      <c r="E15107" s="13" t="s">
        <v>97</v>
      </c>
      <c r="F15107" s="17">
        <v>-2887</v>
      </c>
      <c r="G15107" t="str">
        <f>_xlfn.XLOOKUP(tbl_GL[[#This Row],[Account_key]],tbl_COA[Account_key],tbl_COA[Class],"Not Found")</f>
        <v>Operating account</v>
      </c>
      <c r="H15107" t="str">
        <f>_xlfn.XLOOKUP(tbl_GL[[#This Row],[Account_key]],tbl_COA[Account_key],tbl_COA[SubClass],"Not Found")</f>
        <v>Operating Expenses</v>
      </c>
      <c r="I15107" t="str">
        <f>_xlfn.XLOOKUP(tbl_GL[[#This Row],[Account_key]],tbl_COA[Account_key],tbl_COA[SubClass2],"Not Found")</f>
        <v>Marketing</v>
      </c>
      <c r="J15107" t="str">
        <f>_xlfn.XLOOKUP(tbl_GL[[#This Row],[Account_key]],tbl_COA[Account_key],tbl_COA[SubAccount],,0)</f>
        <v>Commissions</v>
      </c>
      <c r="K15107">
        <f>YEAR(tbl_GL[[#This Row],[Date]])</f>
        <v>2019</v>
      </c>
    </row>
    <row r="15108" spans="1:11" x14ac:dyDescent="0.35">
      <c r="A15108">
        <v>1067.2</v>
      </c>
      <c r="B15108" s="24">
        <v>43697</v>
      </c>
      <c r="C15108">
        <v>6</v>
      </c>
      <c r="D15108" s="13">
        <v>120</v>
      </c>
      <c r="E15108" s="13" t="s">
        <v>97</v>
      </c>
      <c r="F15108" s="17">
        <v>2887</v>
      </c>
      <c r="G15108" t="str">
        <f>_xlfn.XLOOKUP(tbl_GL[[#This Row],[Account_key]],tbl_COA[Account_key],tbl_COA[Class],"Not Found")</f>
        <v>Liabilities and Owners Equity</v>
      </c>
      <c r="H15108" t="str">
        <f>_xlfn.XLOOKUP(tbl_GL[[#This Row],[Account_key]],tbl_COA[Account_key],tbl_COA[SubClass],"Not Found")</f>
        <v>Liabilities</v>
      </c>
      <c r="I15108" t="str">
        <f>_xlfn.XLOOKUP(tbl_GL[[#This Row],[Account_key]],tbl_COA[Account_key],tbl_COA[SubClass2],"Not Found")</f>
        <v>Current Liabilities</v>
      </c>
      <c r="J15108" t="str">
        <f>_xlfn.XLOOKUP(tbl_GL[[#This Row],[Account_key]],tbl_COA[Account_key],tbl_COA[SubAccount],,0)</f>
        <v>Accrued Expenses</v>
      </c>
      <c r="K15108">
        <f>YEAR(tbl_GL[[#This Row],[Date]])</f>
        <v>2019</v>
      </c>
    </row>
    <row r="15109" spans="1:11" x14ac:dyDescent="0.35">
      <c r="A15109">
        <v>1068.0999999999999</v>
      </c>
      <c r="B15109" s="24">
        <v>43698</v>
      </c>
      <c r="C15109">
        <v>6</v>
      </c>
      <c r="D15109" s="13">
        <v>220</v>
      </c>
      <c r="E15109" s="13" t="s">
        <v>81</v>
      </c>
      <c r="F15109" s="17">
        <v>-1377</v>
      </c>
      <c r="G15109" t="str">
        <f>_xlfn.XLOOKUP(tbl_GL[[#This Row],[Account_key]],tbl_COA[Account_key],tbl_COA[Class],"Not Found")</f>
        <v>Trading account</v>
      </c>
      <c r="H15109" t="str">
        <f>_xlfn.XLOOKUP(tbl_GL[[#This Row],[Account_key]],tbl_COA[Account_key],tbl_COA[SubClass],"Not Found")</f>
        <v>Sales</v>
      </c>
      <c r="I15109" t="str">
        <f>_xlfn.XLOOKUP(tbl_GL[[#This Row],[Account_key]],tbl_COA[Account_key],tbl_COA[SubClass2],"Not Found")</f>
        <v>Sales</v>
      </c>
      <c r="J15109" t="str">
        <f>_xlfn.XLOOKUP(tbl_GL[[#This Row],[Account_key]],tbl_COA[Account_key],tbl_COA[SubAccount],,0)</f>
        <v>Sales Return</v>
      </c>
      <c r="K15109">
        <f>YEAR(tbl_GL[[#This Row],[Date]])</f>
        <v>2019</v>
      </c>
    </row>
    <row r="15110" spans="1:11" x14ac:dyDescent="0.35">
      <c r="A15110">
        <v>1068.2</v>
      </c>
      <c r="B15110" s="24">
        <v>43698</v>
      </c>
      <c r="C15110">
        <v>6</v>
      </c>
      <c r="D15110" s="13">
        <v>20</v>
      </c>
      <c r="E15110" s="13" t="s">
        <v>81</v>
      </c>
      <c r="F15110" s="17">
        <v>-1377</v>
      </c>
      <c r="G15110" t="str">
        <f>_xlfn.XLOOKUP(tbl_GL[[#This Row],[Account_key]],tbl_COA[Account_key],tbl_COA[Class],"Not Found")</f>
        <v>Assets</v>
      </c>
      <c r="H15110" t="str">
        <f>_xlfn.XLOOKUP(tbl_GL[[#This Row],[Account_key]],tbl_COA[Account_key],tbl_COA[SubClass],"Not Found")</f>
        <v>Assets</v>
      </c>
      <c r="I15110" t="str">
        <f>_xlfn.XLOOKUP(tbl_GL[[#This Row],[Account_key]],tbl_COA[Account_key],tbl_COA[SubClass2],"Not Found")</f>
        <v>Current Assets</v>
      </c>
      <c r="J15110" t="str">
        <f>_xlfn.XLOOKUP(tbl_GL[[#This Row],[Account_key]],tbl_COA[Account_key],tbl_COA[SubAccount],,0)</f>
        <v>Cash in hand</v>
      </c>
      <c r="K15110">
        <f>YEAR(tbl_GL[[#This Row],[Date]])</f>
        <v>2019</v>
      </c>
    </row>
    <row r="15111" spans="1:11" x14ac:dyDescent="0.35">
      <c r="A15111">
        <v>1069.0999999999999</v>
      </c>
      <c r="B15111" s="24">
        <v>43701</v>
      </c>
      <c r="C15111">
        <v>6</v>
      </c>
      <c r="D15111" s="13">
        <v>230</v>
      </c>
      <c r="E15111" s="13" t="s">
        <v>4</v>
      </c>
      <c r="F15111" s="17">
        <v>-1051</v>
      </c>
      <c r="G15111" t="str">
        <f>_xlfn.XLOOKUP(tbl_GL[[#This Row],[Account_key]],tbl_COA[Account_key],tbl_COA[Class],"Not Found")</f>
        <v>Trading account</v>
      </c>
      <c r="H15111" t="str">
        <f>_xlfn.XLOOKUP(tbl_GL[[#This Row],[Account_key]],tbl_COA[Account_key],tbl_COA[SubClass],"Not Found")</f>
        <v>Cost of Sales</v>
      </c>
      <c r="I15111" t="str">
        <f>_xlfn.XLOOKUP(tbl_GL[[#This Row],[Account_key]],tbl_COA[Account_key],tbl_COA[SubClass2],"Not Found")</f>
        <v>Cost of Sales</v>
      </c>
      <c r="J15111" t="str">
        <f>_xlfn.XLOOKUP(tbl_GL[[#This Row],[Account_key]],tbl_COA[Account_key],tbl_COA[SubAccount],,0)</f>
        <v>Cost of Sales</v>
      </c>
      <c r="K15111">
        <f>YEAR(tbl_GL[[#This Row],[Date]])</f>
        <v>2019</v>
      </c>
    </row>
    <row r="15112" spans="1:11" x14ac:dyDescent="0.35">
      <c r="A15112">
        <v>1069.2</v>
      </c>
      <c r="B15112" s="24">
        <v>43701</v>
      </c>
      <c r="C15112">
        <v>6</v>
      </c>
      <c r="D15112" s="13">
        <v>60</v>
      </c>
      <c r="E15112" s="13" t="s">
        <v>4</v>
      </c>
      <c r="F15112" s="17">
        <v>-1051</v>
      </c>
      <c r="G15112" t="str">
        <f>_xlfn.XLOOKUP(tbl_GL[[#This Row],[Account_key]],tbl_COA[Account_key],tbl_COA[Class],"Not Found")</f>
        <v>Assets</v>
      </c>
      <c r="H15112" t="str">
        <f>_xlfn.XLOOKUP(tbl_GL[[#This Row],[Account_key]],tbl_COA[Account_key],tbl_COA[SubClass],"Not Found")</f>
        <v>Assets</v>
      </c>
      <c r="I15112" t="str">
        <f>_xlfn.XLOOKUP(tbl_GL[[#This Row],[Account_key]],tbl_COA[Account_key],tbl_COA[SubClass2],"Not Found")</f>
        <v>Current Assets</v>
      </c>
      <c r="J15112" t="str">
        <f>_xlfn.XLOOKUP(tbl_GL[[#This Row],[Account_key]],tbl_COA[Account_key],tbl_COA[SubAccount],,0)</f>
        <v>Inventory</v>
      </c>
      <c r="K15112">
        <f>YEAR(tbl_GL[[#This Row],[Date]])</f>
        <v>2019</v>
      </c>
    </row>
    <row r="15113" spans="1:11" x14ac:dyDescent="0.35">
      <c r="A15113">
        <v>1070.0999999999999</v>
      </c>
      <c r="B15113" s="24">
        <v>43701</v>
      </c>
      <c r="C15113">
        <v>6</v>
      </c>
      <c r="D15113" s="13">
        <v>10</v>
      </c>
      <c r="E15113" s="13" t="s">
        <v>98</v>
      </c>
      <c r="F15113" s="17">
        <v>-2040</v>
      </c>
      <c r="G15113" t="str">
        <f>_xlfn.XLOOKUP(tbl_GL[[#This Row],[Account_key]],tbl_COA[Account_key],tbl_COA[Class],"Not Found")</f>
        <v>Assets</v>
      </c>
      <c r="H15113" t="str">
        <f>_xlfn.XLOOKUP(tbl_GL[[#This Row],[Account_key]],tbl_COA[Account_key],tbl_COA[SubClass],"Not Found")</f>
        <v>Assets</v>
      </c>
      <c r="I15113" t="str">
        <f>_xlfn.XLOOKUP(tbl_GL[[#This Row],[Account_key]],tbl_COA[Account_key],tbl_COA[SubClass2],"Not Found")</f>
        <v>Current Assets</v>
      </c>
      <c r="J15113" t="str">
        <f>_xlfn.XLOOKUP(tbl_GL[[#This Row],[Account_key]],tbl_COA[Account_key],tbl_COA[SubAccount],,0)</f>
        <v>Cash at Bank</v>
      </c>
      <c r="K15113">
        <f>YEAR(tbl_GL[[#This Row],[Date]])</f>
        <v>2019</v>
      </c>
    </row>
    <row r="15114" spans="1:11" x14ac:dyDescent="0.35">
      <c r="A15114">
        <v>1070.2</v>
      </c>
      <c r="B15114" s="24">
        <v>43701</v>
      </c>
      <c r="C15114">
        <v>6</v>
      </c>
      <c r="D15114" s="13">
        <v>120</v>
      </c>
      <c r="E15114" s="13" t="s">
        <v>98</v>
      </c>
      <c r="F15114" s="17">
        <v>-2040</v>
      </c>
      <c r="G15114" t="str">
        <f>_xlfn.XLOOKUP(tbl_GL[[#This Row],[Account_key]],tbl_COA[Account_key],tbl_COA[Class],"Not Found")</f>
        <v>Liabilities and Owners Equity</v>
      </c>
      <c r="H15114" t="str">
        <f>_xlfn.XLOOKUP(tbl_GL[[#This Row],[Account_key]],tbl_COA[Account_key],tbl_COA[SubClass],"Not Found")</f>
        <v>Liabilities</v>
      </c>
      <c r="I15114" t="str">
        <f>_xlfn.XLOOKUP(tbl_GL[[#This Row],[Account_key]],tbl_COA[Account_key],tbl_COA[SubClass2],"Not Found")</f>
        <v>Current Liabilities</v>
      </c>
      <c r="J15114" t="str">
        <f>_xlfn.XLOOKUP(tbl_GL[[#This Row],[Account_key]],tbl_COA[Account_key],tbl_COA[SubAccount],,0)</f>
        <v>Accrued Expenses</v>
      </c>
      <c r="K15114">
        <f>YEAR(tbl_GL[[#This Row],[Date]])</f>
        <v>2019</v>
      </c>
    </row>
    <row r="15115" spans="1:11" x14ac:dyDescent="0.35">
      <c r="A15115">
        <v>1071.0999999999999</v>
      </c>
      <c r="B15115" s="24">
        <v>43701</v>
      </c>
      <c r="C15115">
        <v>6</v>
      </c>
      <c r="D15115" s="13">
        <v>210</v>
      </c>
      <c r="E15115" s="13" t="s">
        <v>8</v>
      </c>
      <c r="F15115" s="17">
        <v>2152</v>
      </c>
      <c r="G15115" t="str">
        <f>_xlfn.XLOOKUP(tbl_GL[[#This Row],[Account_key]],tbl_COA[Account_key],tbl_COA[Class],"Not Found")</f>
        <v>Trading account</v>
      </c>
      <c r="H15115" t="str">
        <f>_xlfn.XLOOKUP(tbl_GL[[#This Row],[Account_key]],tbl_COA[Account_key],tbl_COA[SubClass],"Not Found")</f>
        <v>Sales</v>
      </c>
      <c r="I15115" t="str">
        <f>_xlfn.XLOOKUP(tbl_GL[[#This Row],[Account_key]],tbl_COA[Account_key],tbl_COA[SubClass2],"Not Found")</f>
        <v>Sales</v>
      </c>
      <c r="J15115" t="str">
        <f>_xlfn.XLOOKUP(tbl_GL[[#This Row],[Account_key]],tbl_COA[Account_key],tbl_COA[SubAccount],,0)</f>
        <v>Sales</v>
      </c>
      <c r="K15115">
        <f>YEAR(tbl_GL[[#This Row],[Date]])</f>
        <v>2019</v>
      </c>
    </row>
    <row r="15116" spans="1:11" x14ac:dyDescent="0.35">
      <c r="A15116">
        <v>1071.2</v>
      </c>
      <c r="B15116" s="24">
        <v>43701</v>
      </c>
      <c r="C15116">
        <v>6</v>
      </c>
      <c r="D15116" s="13">
        <v>30</v>
      </c>
      <c r="E15116" s="13" t="s">
        <v>8</v>
      </c>
      <c r="F15116" s="17">
        <v>2152</v>
      </c>
      <c r="G15116" t="str">
        <f>_xlfn.XLOOKUP(tbl_GL[[#This Row],[Account_key]],tbl_COA[Account_key],tbl_COA[Class],"Not Found")</f>
        <v>Assets</v>
      </c>
      <c r="H15116" t="str">
        <f>_xlfn.XLOOKUP(tbl_GL[[#This Row],[Account_key]],tbl_COA[Account_key],tbl_COA[SubClass],"Not Found")</f>
        <v>Assets</v>
      </c>
      <c r="I15116" t="str">
        <f>_xlfn.XLOOKUP(tbl_GL[[#This Row],[Account_key]],tbl_COA[Account_key],tbl_COA[SubClass2],"Not Found")</f>
        <v>Current Assets</v>
      </c>
      <c r="J15116" t="str">
        <f>_xlfn.XLOOKUP(tbl_GL[[#This Row],[Account_key]],tbl_COA[Account_key],tbl_COA[SubAccount],,0)</f>
        <v>Trade Receivables</v>
      </c>
      <c r="K15116">
        <f>YEAR(tbl_GL[[#This Row],[Date]])</f>
        <v>2019</v>
      </c>
    </row>
    <row r="15117" spans="1:11" x14ac:dyDescent="0.35">
      <c r="A15117">
        <v>1072.0999999999999</v>
      </c>
      <c r="B15117" s="24">
        <v>43702</v>
      </c>
      <c r="C15117">
        <v>6</v>
      </c>
      <c r="D15117" s="13">
        <v>350</v>
      </c>
      <c r="E15117" s="13" t="s">
        <v>97</v>
      </c>
      <c r="F15117" s="17">
        <v>-2409</v>
      </c>
      <c r="G15117" t="str">
        <f>_xlfn.XLOOKUP(tbl_GL[[#This Row],[Account_key]],tbl_COA[Account_key],tbl_COA[Class],"Not Found")</f>
        <v>Operating account</v>
      </c>
      <c r="H15117" t="str">
        <f>_xlfn.XLOOKUP(tbl_GL[[#This Row],[Account_key]],tbl_COA[Account_key],tbl_COA[SubClass],"Not Found")</f>
        <v>Operating Expenses</v>
      </c>
      <c r="I15117" t="str">
        <f>_xlfn.XLOOKUP(tbl_GL[[#This Row],[Account_key]],tbl_COA[Account_key],tbl_COA[SubClass2],"Not Found")</f>
        <v>Administration</v>
      </c>
      <c r="J15117" t="str">
        <f>_xlfn.XLOOKUP(tbl_GL[[#This Row],[Account_key]],tbl_COA[Account_key],tbl_COA[SubAccount],,0)</f>
        <v>Other Expenses</v>
      </c>
      <c r="K15117">
        <f>YEAR(tbl_GL[[#This Row],[Date]])</f>
        <v>2019</v>
      </c>
    </row>
    <row r="15118" spans="1:11" x14ac:dyDescent="0.35">
      <c r="A15118">
        <v>1072.2</v>
      </c>
      <c r="B15118" s="24">
        <v>43702</v>
      </c>
      <c r="C15118">
        <v>6</v>
      </c>
      <c r="D15118" s="13">
        <v>120</v>
      </c>
      <c r="E15118" s="13" t="s">
        <v>97</v>
      </c>
      <c r="F15118" s="17">
        <v>2409</v>
      </c>
      <c r="G15118" t="str">
        <f>_xlfn.XLOOKUP(tbl_GL[[#This Row],[Account_key]],tbl_COA[Account_key],tbl_COA[Class],"Not Found")</f>
        <v>Liabilities and Owners Equity</v>
      </c>
      <c r="H15118" t="str">
        <f>_xlfn.XLOOKUP(tbl_GL[[#This Row],[Account_key]],tbl_COA[Account_key],tbl_COA[SubClass],"Not Found")</f>
        <v>Liabilities</v>
      </c>
      <c r="I15118" t="str">
        <f>_xlfn.XLOOKUP(tbl_GL[[#This Row],[Account_key]],tbl_COA[Account_key],tbl_COA[SubClass2],"Not Found")</f>
        <v>Current Liabilities</v>
      </c>
      <c r="J15118" t="str">
        <f>_xlfn.XLOOKUP(tbl_GL[[#This Row],[Account_key]],tbl_COA[Account_key],tbl_COA[SubAccount],,0)</f>
        <v>Accrued Expenses</v>
      </c>
      <c r="K15118">
        <f>YEAR(tbl_GL[[#This Row],[Date]])</f>
        <v>2019</v>
      </c>
    </row>
    <row r="15119" spans="1:11" x14ac:dyDescent="0.35">
      <c r="A15119">
        <v>1073.0999999999999</v>
      </c>
      <c r="B15119" s="24">
        <v>43704</v>
      </c>
      <c r="C15119">
        <v>6</v>
      </c>
      <c r="D15119" s="13">
        <v>230</v>
      </c>
      <c r="E15119" s="13" t="s">
        <v>4</v>
      </c>
      <c r="F15119" s="17">
        <v>-1380</v>
      </c>
      <c r="G15119" t="str">
        <f>_xlfn.XLOOKUP(tbl_GL[[#This Row],[Account_key]],tbl_COA[Account_key],tbl_COA[Class],"Not Found")</f>
        <v>Trading account</v>
      </c>
      <c r="H15119" t="str">
        <f>_xlfn.XLOOKUP(tbl_GL[[#This Row],[Account_key]],tbl_COA[Account_key],tbl_COA[SubClass],"Not Found")</f>
        <v>Cost of Sales</v>
      </c>
      <c r="I15119" t="str">
        <f>_xlfn.XLOOKUP(tbl_GL[[#This Row],[Account_key]],tbl_COA[Account_key],tbl_COA[SubClass2],"Not Found")</f>
        <v>Cost of Sales</v>
      </c>
      <c r="J15119" t="str">
        <f>_xlfn.XLOOKUP(tbl_GL[[#This Row],[Account_key]],tbl_COA[Account_key],tbl_COA[SubAccount],,0)</f>
        <v>Cost of Sales</v>
      </c>
      <c r="K15119">
        <f>YEAR(tbl_GL[[#This Row],[Date]])</f>
        <v>2019</v>
      </c>
    </row>
    <row r="15120" spans="1:11" x14ac:dyDescent="0.35">
      <c r="A15120">
        <v>1073.2</v>
      </c>
      <c r="B15120" s="24">
        <v>43704</v>
      </c>
      <c r="C15120">
        <v>6</v>
      </c>
      <c r="D15120" s="13">
        <v>60</v>
      </c>
      <c r="E15120" s="13" t="s">
        <v>4</v>
      </c>
      <c r="F15120" s="17">
        <v>-1380</v>
      </c>
      <c r="G15120" t="str">
        <f>_xlfn.XLOOKUP(tbl_GL[[#This Row],[Account_key]],tbl_COA[Account_key],tbl_COA[Class],"Not Found")</f>
        <v>Assets</v>
      </c>
      <c r="H15120" t="str">
        <f>_xlfn.XLOOKUP(tbl_GL[[#This Row],[Account_key]],tbl_COA[Account_key],tbl_COA[SubClass],"Not Found")</f>
        <v>Assets</v>
      </c>
      <c r="I15120" t="str">
        <f>_xlfn.XLOOKUP(tbl_GL[[#This Row],[Account_key]],tbl_COA[Account_key],tbl_COA[SubClass2],"Not Found")</f>
        <v>Current Assets</v>
      </c>
      <c r="J15120" t="str">
        <f>_xlfn.XLOOKUP(tbl_GL[[#This Row],[Account_key]],tbl_COA[Account_key],tbl_COA[SubAccount],,0)</f>
        <v>Inventory</v>
      </c>
      <c r="K15120">
        <f>YEAR(tbl_GL[[#This Row],[Date]])</f>
        <v>2019</v>
      </c>
    </row>
    <row r="15121" spans="1:11" x14ac:dyDescent="0.35">
      <c r="A15121">
        <v>1074.0999999999999</v>
      </c>
      <c r="B15121" s="24">
        <v>43704</v>
      </c>
      <c r="C15121">
        <v>6</v>
      </c>
      <c r="D15121" s="13">
        <v>10</v>
      </c>
      <c r="E15121" s="13" t="s">
        <v>98</v>
      </c>
      <c r="F15121" s="17">
        <v>-1967</v>
      </c>
      <c r="G15121" t="str">
        <f>_xlfn.XLOOKUP(tbl_GL[[#This Row],[Account_key]],tbl_COA[Account_key],tbl_COA[Class],"Not Found")</f>
        <v>Assets</v>
      </c>
      <c r="H15121" t="str">
        <f>_xlfn.XLOOKUP(tbl_GL[[#This Row],[Account_key]],tbl_COA[Account_key],tbl_COA[SubClass],"Not Found")</f>
        <v>Assets</v>
      </c>
      <c r="I15121" t="str">
        <f>_xlfn.XLOOKUP(tbl_GL[[#This Row],[Account_key]],tbl_COA[Account_key],tbl_COA[SubClass2],"Not Found")</f>
        <v>Current Assets</v>
      </c>
      <c r="J15121" t="str">
        <f>_xlfn.XLOOKUP(tbl_GL[[#This Row],[Account_key]],tbl_COA[Account_key],tbl_COA[SubAccount],,0)</f>
        <v>Cash at Bank</v>
      </c>
      <c r="K15121">
        <f>YEAR(tbl_GL[[#This Row],[Date]])</f>
        <v>2019</v>
      </c>
    </row>
    <row r="15122" spans="1:11" x14ac:dyDescent="0.35">
      <c r="A15122">
        <v>1074.2</v>
      </c>
      <c r="B15122" s="24">
        <v>43704</v>
      </c>
      <c r="C15122">
        <v>6</v>
      </c>
      <c r="D15122" s="13">
        <v>120</v>
      </c>
      <c r="E15122" s="13" t="s">
        <v>98</v>
      </c>
      <c r="F15122" s="17">
        <v>-1967</v>
      </c>
      <c r="G15122" t="str">
        <f>_xlfn.XLOOKUP(tbl_GL[[#This Row],[Account_key]],tbl_COA[Account_key],tbl_COA[Class],"Not Found")</f>
        <v>Liabilities and Owners Equity</v>
      </c>
      <c r="H15122" t="str">
        <f>_xlfn.XLOOKUP(tbl_GL[[#This Row],[Account_key]],tbl_COA[Account_key],tbl_COA[SubClass],"Not Found")</f>
        <v>Liabilities</v>
      </c>
      <c r="I15122" t="str">
        <f>_xlfn.XLOOKUP(tbl_GL[[#This Row],[Account_key]],tbl_COA[Account_key],tbl_COA[SubClass2],"Not Found")</f>
        <v>Current Liabilities</v>
      </c>
      <c r="J15122" t="str">
        <f>_xlfn.XLOOKUP(tbl_GL[[#This Row],[Account_key]],tbl_COA[Account_key],tbl_COA[SubAccount],,0)</f>
        <v>Accrued Expenses</v>
      </c>
      <c r="K15122">
        <f>YEAR(tbl_GL[[#This Row],[Date]])</f>
        <v>2019</v>
      </c>
    </row>
    <row r="15123" spans="1:11" x14ac:dyDescent="0.35">
      <c r="A15123">
        <v>1075.0999999999999</v>
      </c>
      <c r="B15123" s="24">
        <v>43704</v>
      </c>
      <c r="C15123">
        <v>6</v>
      </c>
      <c r="D15123" s="13">
        <v>260</v>
      </c>
      <c r="E15123" s="13" t="s">
        <v>97</v>
      </c>
      <c r="F15123" s="17">
        <v>-2983</v>
      </c>
      <c r="G15123" t="str">
        <f>_xlfn.XLOOKUP(tbl_GL[[#This Row],[Account_key]],tbl_COA[Account_key],tbl_COA[Class],"Not Found")</f>
        <v>Operating account</v>
      </c>
      <c r="H15123" t="str">
        <f>_xlfn.XLOOKUP(tbl_GL[[#This Row],[Account_key]],tbl_COA[Account_key],tbl_COA[SubClass],"Not Found")</f>
        <v>Operating Expenses</v>
      </c>
      <c r="I15123" t="str">
        <f>_xlfn.XLOOKUP(tbl_GL[[#This Row],[Account_key]],tbl_COA[Account_key],tbl_COA[SubClass2],"Not Found")</f>
        <v>Marketing</v>
      </c>
      <c r="J15123" t="str">
        <f>_xlfn.XLOOKUP(tbl_GL[[#This Row],[Account_key]],tbl_COA[Account_key],tbl_COA[SubAccount],,0)</f>
        <v>Commissions</v>
      </c>
      <c r="K15123">
        <f>YEAR(tbl_GL[[#This Row],[Date]])</f>
        <v>2019</v>
      </c>
    </row>
    <row r="15124" spans="1:11" x14ac:dyDescent="0.35">
      <c r="A15124">
        <v>1075.2</v>
      </c>
      <c r="B15124" s="24">
        <v>43704</v>
      </c>
      <c r="C15124">
        <v>6</v>
      </c>
      <c r="D15124" s="13">
        <v>120</v>
      </c>
      <c r="E15124" s="13" t="s">
        <v>97</v>
      </c>
      <c r="F15124" s="17">
        <v>2983</v>
      </c>
      <c r="G15124" t="str">
        <f>_xlfn.XLOOKUP(tbl_GL[[#This Row],[Account_key]],tbl_COA[Account_key],tbl_COA[Class],"Not Found")</f>
        <v>Liabilities and Owners Equity</v>
      </c>
      <c r="H15124" t="str">
        <f>_xlfn.XLOOKUP(tbl_GL[[#This Row],[Account_key]],tbl_COA[Account_key],tbl_COA[SubClass],"Not Found")</f>
        <v>Liabilities</v>
      </c>
      <c r="I15124" t="str">
        <f>_xlfn.XLOOKUP(tbl_GL[[#This Row],[Account_key]],tbl_COA[Account_key],tbl_COA[SubClass2],"Not Found")</f>
        <v>Current Liabilities</v>
      </c>
      <c r="J15124" t="str">
        <f>_xlfn.XLOOKUP(tbl_GL[[#This Row],[Account_key]],tbl_COA[Account_key],tbl_COA[SubAccount],,0)</f>
        <v>Accrued Expenses</v>
      </c>
      <c r="K15124">
        <f>YEAR(tbl_GL[[#This Row],[Date]])</f>
        <v>2019</v>
      </c>
    </row>
    <row r="15125" spans="1:11" x14ac:dyDescent="0.35">
      <c r="A15125">
        <v>1076.0999999999999</v>
      </c>
      <c r="B15125" s="24">
        <v>43704</v>
      </c>
      <c r="C15125">
        <v>6</v>
      </c>
      <c r="D15125" s="13">
        <v>210</v>
      </c>
      <c r="E15125" s="13" t="s">
        <v>7</v>
      </c>
      <c r="F15125" s="17">
        <v>3228</v>
      </c>
      <c r="G15125" t="str">
        <f>_xlfn.XLOOKUP(tbl_GL[[#This Row],[Account_key]],tbl_COA[Account_key],tbl_COA[Class],"Not Found")</f>
        <v>Trading account</v>
      </c>
      <c r="H15125" t="str">
        <f>_xlfn.XLOOKUP(tbl_GL[[#This Row],[Account_key]],tbl_COA[Account_key],tbl_COA[SubClass],"Not Found")</f>
        <v>Sales</v>
      </c>
      <c r="I15125" t="str">
        <f>_xlfn.XLOOKUP(tbl_GL[[#This Row],[Account_key]],tbl_COA[Account_key],tbl_COA[SubClass2],"Not Found")</f>
        <v>Sales</v>
      </c>
      <c r="J15125" t="str">
        <f>_xlfn.XLOOKUP(tbl_GL[[#This Row],[Account_key]],tbl_COA[Account_key],tbl_COA[SubAccount],,0)</f>
        <v>Sales</v>
      </c>
      <c r="K15125">
        <f>YEAR(tbl_GL[[#This Row],[Date]])</f>
        <v>2019</v>
      </c>
    </row>
    <row r="15126" spans="1:11" x14ac:dyDescent="0.35">
      <c r="A15126">
        <v>1076.2</v>
      </c>
      <c r="B15126" s="24">
        <v>43704</v>
      </c>
      <c r="C15126">
        <v>6</v>
      </c>
      <c r="D15126" s="13">
        <v>10</v>
      </c>
      <c r="E15126" s="13" t="s">
        <v>7</v>
      </c>
      <c r="F15126" s="17">
        <v>3228</v>
      </c>
      <c r="G15126" t="str">
        <f>_xlfn.XLOOKUP(tbl_GL[[#This Row],[Account_key]],tbl_COA[Account_key],tbl_COA[Class],"Not Found")</f>
        <v>Assets</v>
      </c>
      <c r="H15126" t="str">
        <f>_xlfn.XLOOKUP(tbl_GL[[#This Row],[Account_key]],tbl_COA[Account_key],tbl_COA[SubClass],"Not Found")</f>
        <v>Assets</v>
      </c>
      <c r="I15126" t="str">
        <f>_xlfn.XLOOKUP(tbl_GL[[#This Row],[Account_key]],tbl_COA[Account_key],tbl_COA[SubClass2],"Not Found")</f>
        <v>Current Assets</v>
      </c>
      <c r="J15126" t="str">
        <f>_xlfn.XLOOKUP(tbl_GL[[#This Row],[Account_key]],tbl_COA[Account_key],tbl_COA[SubAccount],,0)</f>
        <v>Cash at Bank</v>
      </c>
      <c r="K15126">
        <f>YEAR(tbl_GL[[#This Row],[Date]])</f>
        <v>2019</v>
      </c>
    </row>
    <row r="15127" spans="1:11" x14ac:dyDescent="0.35">
      <c r="A15127">
        <v>1077.0999999999999</v>
      </c>
      <c r="B15127" s="24">
        <v>43704</v>
      </c>
      <c r="C15127">
        <v>6</v>
      </c>
      <c r="D15127" s="13">
        <v>230</v>
      </c>
      <c r="E15127" s="13" t="s">
        <v>4</v>
      </c>
      <c r="F15127" s="17">
        <v>-5817</v>
      </c>
      <c r="G15127" t="str">
        <f>_xlfn.XLOOKUP(tbl_GL[[#This Row],[Account_key]],tbl_COA[Account_key],tbl_COA[Class],"Not Found")</f>
        <v>Trading account</v>
      </c>
      <c r="H15127" t="str">
        <f>_xlfn.XLOOKUP(tbl_GL[[#This Row],[Account_key]],tbl_COA[Account_key],tbl_COA[SubClass],"Not Found")</f>
        <v>Cost of Sales</v>
      </c>
      <c r="I15127" t="str">
        <f>_xlfn.XLOOKUP(tbl_GL[[#This Row],[Account_key]],tbl_COA[Account_key],tbl_COA[SubClass2],"Not Found")</f>
        <v>Cost of Sales</v>
      </c>
      <c r="J15127" t="str">
        <f>_xlfn.XLOOKUP(tbl_GL[[#This Row],[Account_key]],tbl_COA[Account_key],tbl_COA[SubAccount],,0)</f>
        <v>Cost of Sales</v>
      </c>
      <c r="K15127">
        <f>YEAR(tbl_GL[[#This Row],[Date]])</f>
        <v>2019</v>
      </c>
    </row>
    <row r="15128" spans="1:11" x14ac:dyDescent="0.35">
      <c r="A15128">
        <v>1077.2</v>
      </c>
      <c r="B15128" s="24">
        <v>43704</v>
      </c>
      <c r="C15128">
        <v>6</v>
      </c>
      <c r="D15128" s="13">
        <v>60</v>
      </c>
      <c r="E15128" s="13" t="s">
        <v>4</v>
      </c>
      <c r="F15128" s="17">
        <v>-5817</v>
      </c>
      <c r="G15128" t="str">
        <f>_xlfn.XLOOKUP(tbl_GL[[#This Row],[Account_key]],tbl_COA[Account_key],tbl_COA[Class],"Not Found")</f>
        <v>Assets</v>
      </c>
      <c r="H15128" t="str">
        <f>_xlfn.XLOOKUP(tbl_GL[[#This Row],[Account_key]],tbl_COA[Account_key],tbl_COA[SubClass],"Not Found")</f>
        <v>Assets</v>
      </c>
      <c r="I15128" t="str">
        <f>_xlfn.XLOOKUP(tbl_GL[[#This Row],[Account_key]],tbl_COA[Account_key],tbl_COA[SubClass2],"Not Found")</f>
        <v>Current Assets</v>
      </c>
      <c r="J15128" t="str">
        <f>_xlfn.XLOOKUP(tbl_GL[[#This Row],[Account_key]],tbl_COA[Account_key],tbl_COA[SubAccount],,0)</f>
        <v>Inventory</v>
      </c>
      <c r="K15128">
        <f>YEAR(tbl_GL[[#This Row],[Date]])</f>
        <v>2019</v>
      </c>
    </row>
    <row r="15129" spans="1:11" x14ac:dyDescent="0.35">
      <c r="A15129">
        <v>1078.0999999999999</v>
      </c>
      <c r="B15129" s="24">
        <v>43704</v>
      </c>
      <c r="C15129">
        <v>6</v>
      </c>
      <c r="D15129" s="13">
        <v>210</v>
      </c>
      <c r="E15129" s="13" t="s">
        <v>8</v>
      </c>
      <c r="F15129" s="17">
        <v>11910</v>
      </c>
      <c r="G15129" t="str">
        <f>_xlfn.XLOOKUP(tbl_GL[[#This Row],[Account_key]],tbl_COA[Account_key],tbl_COA[Class],"Not Found")</f>
        <v>Trading account</v>
      </c>
      <c r="H15129" t="str">
        <f>_xlfn.XLOOKUP(tbl_GL[[#This Row],[Account_key]],tbl_COA[Account_key],tbl_COA[SubClass],"Not Found")</f>
        <v>Sales</v>
      </c>
      <c r="I15129" t="str">
        <f>_xlfn.XLOOKUP(tbl_GL[[#This Row],[Account_key]],tbl_COA[Account_key],tbl_COA[SubClass2],"Not Found")</f>
        <v>Sales</v>
      </c>
      <c r="J15129" t="str">
        <f>_xlfn.XLOOKUP(tbl_GL[[#This Row],[Account_key]],tbl_COA[Account_key],tbl_COA[SubAccount],,0)</f>
        <v>Sales</v>
      </c>
      <c r="K15129">
        <f>YEAR(tbl_GL[[#This Row],[Date]])</f>
        <v>2019</v>
      </c>
    </row>
    <row r="15130" spans="1:11" x14ac:dyDescent="0.35">
      <c r="A15130">
        <v>1078.2</v>
      </c>
      <c r="B15130" s="24">
        <v>43704</v>
      </c>
      <c r="C15130">
        <v>6</v>
      </c>
      <c r="D15130" s="13">
        <v>30</v>
      </c>
      <c r="E15130" s="13" t="s">
        <v>8</v>
      </c>
      <c r="F15130" s="17">
        <v>11910</v>
      </c>
      <c r="G15130" t="str">
        <f>_xlfn.XLOOKUP(tbl_GL[[#This Row],[Account_key]],tbl_COA[Account_key],tbl_COA[Class],"Not Found")</f>
        <v>Assets</v>
      </c>
      <c r="H15130" t="str">
        <f>_xlfn.XLOOKUP(tbl_GL[[#This Row],[Account_key]],tbl_COA[Account_key],tbl_COA[SubClass],"Not Found")</f>
        <v>Assets</v>
      </c>
      <c r="I15130" t="str">
        <f>_xlfn.XLOOKUP(tbl_GL[[#This Row],[Account_key]],tbl_COA[Account_key],tbl_COA[SubClass2],"Not Found")</f>
        <v>Current Assets</v>
      </c>
      <c r="J15130" t="str">
        <f>_xlfn.XLOOKUP(tbl_GL[[#This Row],[Account_key]],tbl_COA[Account_key],tbl_COA[SubAccount],,0)</f>
        <v>Trade Receivables</v>
      </c>
      <c r="K15130">
        <f>YEAR(tbl_GL[[#This Row],[Date]])</f>
        <v>2019</v>
      </c>
    </row>
    <row r="15131" spans="1:11" x14ac:dyDescent="0.35">
      <c r="A15131">
        <v>1079.0999999999999</v>
      </c>
      <c r="B15131" s="24">
        <v>43706</v>
      </c>
      <c r="C15131">
        <v>6</v>
      </c>
      <c r="D15131" s="13">
        <v>10</v>
      </c>
      <c r="E15131" s="13" t="s">
        <v>98</v>
      </c>
      <c r="F15131" s="17">
        <v>-1967</v>
      </c>
      <c r="G15131" t="str">
        <f>_xlfn.XLOOKUP(tbl_GL[[#This Row],[Account_key]],tbl_COA[Account_key],tbl_COA[Class],"Not Found")</f>
        <v>Assets</v>
      </c>
      <c r="H15131" t="str">
        <f>_xlfn.XLOOKUP(tbl_GL[[#This Row],[Account_key]],tbl_COA[Account_key],tbl_COA[SubClass],"Not Found")</f>
        <v>Assets</v>
      </c>
      <c r="I15131" t="str">
        <f>_xlfn.XLOOKUP(tbl_GL[[#This Row],[Account_key]],tbl_COA[Account_key],tbl_COA[SubClass2],"Not Found")</f>
        <v>Current Assets</v>
      </c>
      <c r="J15131" t="str">
        <f>_xlfn.XLOOKUP(tbl_GL[[#This Row],[Account_key]],tbl_COA[Account_key],tbl_COA[SubAccount],,0)</f>
        <v>Cash at Bank</v>
      </c>
      <c r="K15131">
        <f>YEAR(tbl_GL[[#This Row],[Date]])</f>
        <v>2019</v>
      </c>
    </row>
    <row r="15132" spans="1:11" x14ac:dyDescent="0.35">
      <c r="A15132">
        <v>1079.2</v>
      </c>
      <c r="B15132" s="24">
        <v>43706</v>
      </c>
      <c r="C15132">
        <v>6</v>
      </c>
      <c r="D15132" s="13">
        <v>120</v>
      </c>
      <c r="E15132" s="13" t="s">
        <v>98</v>
      </c>
      <c r="F15132" s="17">
        <v>-1967</v>
      </c>
      <c r="G15132" t="str">
        <f>_xlfn.XLOOKUP(tbl_GL[[#This Row],[Account_key]],tbl_COA[Account_key],tbl_COA[Class],"Not Found")</f>
        <v>Liabilities and Owners Equity</v>
      </c>
      <c r="H15132" t="str">
        <f>_xlfn.XLOOKUP(tbl_GL[[#This Row],[Account_key]],tbl_COA[Account_key],tbl_COA[SubClass],"Not Found")</f>
        <v>Liabilities</v>
      </c>
      <c r="I15132" t="str">
        <f>_xlfn.XLOOKUP(tbl_GL[[#This Row],[Account_key]],tbl_COA[Account_key],tbl_COA[SubClass2],"Not Found")</f>
        <v>Current Liabilities</v>
      </c>
      <c r="J15132" t="str">
        <f>_xlfn.XLOOKUP(tbl_GL[[#This Row],[Account_key]],tbl_COA[Account_key],tbl_COA[SubAccount],,0)</f>
        <v>Accrued Expenses</v>
      </c>
      <c r="K15132">
        <f>YEAR(tbl_GL[[#This Row],[Date]])</f>
        <v>2019</v>
      </c>
    </row>
    <row r="15133" spans="1:11" x14ac:dyDescent="0.35">
      <c r="A15133">
        <v>1080.0999999999999</v>
      </c>
      <c r="B15133" s="24">
        <v>43707</v>
      </c>
      <c r="C15133">
        <v>6</v>
      </c>
      <c r="D15133" s="13">
        <v>320</v>
      </c>
      <c r="E15133" s="13" t="s">
        <v>99</v>
      </c>
      <c r="F15133" s="17">
        <v>-218</v>
      </c>
      <c r="G15133" t="str">
        <f>_xlfn.XLOOKUP(tbl_GL[[#This Row],[Account_key]],tbl_COA[Account_key],tbl_COA[Class],"Not Found")</f>
        <v>Operating account</v>
      </c>
      <c r="H15133" t="str">
        <f>_xlfn.XLOOKUP(tbl_GL[[#This Row],[Account_key]],tbl_COA[Account_key],tbl_COA[SubClass],"Not Found")</f>
        <v>Operating Expenses</v>
      </c>
      <c r="I15133" t="str">
        <f>_xlfn.XLOOKUP(tbl_GL[[#This Row],[Account_key]],tbl_COA[Account_key],tbl_COA[SubClass2],"Not Found")</f>
        <v>Administration</v>
      </c>
      <c r="J15133" t="str">
        <f>_xlfn.XLOOKUP(tbl_GL[[#This Row],[Account_key]],tbl_COA[Account_key],tbl_COA[SubAccount],,0)</f>
        <v>Professional Services</v>
      </c>
      <c r="K15133">
        <f>YEAR(tbl_GL[[#This Row],[Date]])</f>
        <v>2019</v>
      </c>
    </row>
    <row r="15134" spans="1:11" x14ac:dyDescent="0.35">
      <c r="A15134">
        <v>1080.2</v>
      </c>
      <c r="B15134" s="24">
        <v>43707</v>
      </c>
      <c r="C15134">
        <v>6</v>
      </c>
      <c r="D15134" s="13">
        <v>20</v>
      </c>
      <c r="E15134" s="13" t="s">
        <v>99</v>
      </c>
      <c r="F15134" s="17">
        <v>-218</v>
      </c>
      <c r="G15134" t="str">
        <f>_xlfn.XLOOKUP(tbl_GL[[#This Row],[Account_key]],tbl_COA[Account_key],tbl_COA[Class],"Not Found")</f>
        <v>Assets</v>
      </c>
      <c r="H15134" t="str">
        <f>_xlfn.XLOOKUP(tbl_GL[[#This Row],[Account_key]],tbl_COA[Account_key],tbl_COA[SubClass],"Not Found")</f>
        <v>Assets</v>
      </c>
      <c r="I15134" t="str">
        <f>_xlfn.XLOOKUP(tbl_GL[[#This Row],[Account_key]],tbl_COA[Account_key],tbl_COA[SubClass2],"Not Found")</f>
        <v>Current Assets</v>
      </c>
      <c r="J15134" t="str">
        <f>_xlfn.XLOOKUP(tbl_GL[[#This Row],[Account_key]],tbl_COA[Account_key],tbl_COA[SubAccount],,0)</f>
        <v>Cash in hand</v>
      </c>
      <c r="K15134">
        <f>YEAR(tbl_GL[[#This Row],[Date]])</f>
        <v>2019</v>
      </c>
    </row>
    <row r="15135" spans="1:11" x14ac:dyDescent="0.35">
      <c r="A15135">
        <v>1081.0999999999999</v>
      </c>
      <c r="B15135" s="24">
        <v>43707</v>
      </c>
      <c r="C15135">
        <v>6</v>
      </c>
      <c r="D15135" s="13">
        <v>10</v>
      </c>
      <c r="E15135" s="13" t="s">
        <v>98</v>
      </c>
      <c r="F15135" s="17">
        <v>-1761</v>
      </c>
      <c r="G15135" t="str">
        <f>_xlfn.XLOOKUP(tbl_GL[[#This Row],[Account_key]],tbl_COA[Account_key],tbl_COA[Class],"Not Found")</f>
        <v>Assets</v>
      </c>
      <c r="H15135" t="str">
        <f>_xlfn.XLOOKUP(tbl_GL[[#This Row],[Account_key]],tbl_COA[Account_key],tbl_COA[SubClass],"Not Found")</f>
        <v>Assets</v>
      </c>
      <c r="I15135" t="str">
        <f>_xlfn.XLOOKUP(tbl_GL[[#This Row],[Account_key]],tbl_COA[Account_key],tbl_COA[SubClass2],"Not Found")</f>
        <v>Current Assets</v>
      </c>
      <c r="J15135" t="str">
        <f>_xlfn.XLOOKUP(tbl_GL[[#This Row],[Account_key]],tbl_COA[Account_key],tbl_COA[SubAccount],,0)</f>
        <v>Cash at Bank</v>
      </c>
      <c r="K15135">
        <f>YEAR(tbl_GL[[#This Row],[Date]])</f>
        <v>2019</v>
      </c>
    </row>
    <row r="15136" spans="1:11" x14ac:dyDescent="0.35">
      <c r="A15136">
        <v>1081.2</v>
      </c>
      <c r="B15136" s="24">
        <v>43707</v>
      </c>
      <c r="C15136">
        <v>6</v>
      </c>
      <c r="D15136" s="13">
        <v>120</v>
      </c>
      <c r="E15136" s="13" t="s">
        <v>98</v>
      </c>
      <c r="F15136" s="17">
        <v>-1761</v>
      </c>
      <c r="G15136" t="str">
        <f>_xlfn.XLOOKUP(tbl_GL[[#This Row],[Account_key]],tbl_COA[Account_key],tbl_COA[Class],"Not Found")</f>
        <v>Liabilities and Owners Equity</v>
      </c>
      <c r="H15136" t="str">
        <f>_xlfn.XLOOKUP(tbl_GL[[#This Row],[Account_key]],tbl_COA[Account_key],tbl_COA[SubClass],"Not Found")</f>
        <v>Liabilities</v>
      </c>
      <c r="I15136" t="str">
        <f>_xlfn.XLOOKUP(tbl_GL[[#This Row],[Account_key]],tbl_COA[Account_key],tbl_COA[SubClass2],"Not Found")</f>
        <v>Current Liabilities</v>
      </c>
      <c r="J15136" t="str">
        <f>_xlfn.XLOOKUP(tbl_GL[[#This Row],[Account_key]],tbl_COA[Account_key],tbl_COA[SubAccount],,0)</f>
        <v>Accrued Expenses</v>
      </c>
      <c r="K15136">
        <f>YEAR(tbl_GL[[#This Row],[Date]])</f>
        <v>2019</v>
      </c>
    </row>
    <row r="15137" spans="1:11" x14ac:dyDescent="0.35">
      <c r="A15137">
        <v>1082.0999999999999</v>
      </c>
      <c r="B15137" s="24">
        <v>43707</v>
      </c>
      <c r="C15137">
        <v>6</v>
      </c>
      <c r="D15137" s="13">
        <v>10</v>
      </c>
      <c r="E15137" s="13" t="s">
        <v>98</v>
      </c>
      <c r="F15137" s="17">
        <v>-1964</v>
      </c>
      <c r="G15137" t="str">
        <f>_xlfn.XLOOKUP(tbl_GL[[#This Row],[Account_key]],tbl_COA[Account_key],tbl_COA[Class],"Not Found")</f>
        <v>Assets</v>
      </c>
      <c r="H15137" t="str">
        <f>_xlfn.XLOOKUP(tbl_GL[[#This Row],[Account_key]],tbl_COA[Account_key],tbl_COA[SubClass],"Not Found")</f>
        <v>Assets</v>
      </c>
      <c r="I15137" t="str">
        <f>_xlfn.XLOOKUP(tbl_GL[[#This Row],[Account_key]],tbl_COA[Account_key],tbl_COA[SubClass2],"Not Found")</f>
        <v>Current Assets</v>
      </c>
      <c r="J15137" t="str">
        <f>_xlfn.XLOOKUP(tbl_GL[[#This Row],[Account_key]],tbl_COA[Account_key],tbl_COA[SubAccount],,0)</f>
        <v>Cash at Bank</v>
      </c>
      <c r="K15137">
        <f>YEAR(tbl_GL[[#This Row],[Date]])</f>
        <v>2019</v>
      </c>
    </row>
    <row r="15138" spans="1:11" x14ac:dyDescent="0.35">
      <c r="A15138">
        <v>1082.2</v>
      </c>
      <c r="B15138" s="24">
        <v>43707</v>
      </c>
      <c r="C15138">
        <v>6</v>
      </c>
      <c r="D15138" s="13">
        <v>120</v>
      </c>
      <c r="E15138" s="13" t="s">
        <v>98</v>
      </c>
      <c r="F15138" s="17">
        <v>-1964</v>
      </c>
      <c r="G15138" t="str">
        <f>_xlfn.XLOOKUP(tbl_GL[[#This Row],[Account_key]],tbl_COA[Account_key],tbl_COA[Class],"Not Found")</f>
        <v>Liabilities and Owners Equity</v>
      </c>
      <c r="H15138" t="str">
        <f>_xlfn.XLOOKUP(tbl_GL[[#This Row],[Account_key]],tbl_COA[Account_key],tbl_COA[SubClass],"Not Found")</f>
        <v>Liabilities</v>
      </c>
      <c r="I15138" t="str">
        <f>_xlfn.XLOOKUP(tbl_GL[[#This Row],[Account_key]],tbl_COA[Account_key],tbl_COA[SubClass2],"Not Found")</f>
        <v>Current Liabilities</v>
      </c>
      <c r="J15138" t="str">
        <f>_xlfn.XLOOKUP(tbl_GL[[#This Row],[Account_key]],tbl_COA[Account_key],tbl_COA[SubAccount],,0)</f>
        <v>Accrued Expenses</v>
      </c>
      <c r="K15138">
        <f>YEAR(tbl_GL[[#This Row],[Date]])</f>
        <v>2019</v>
      </c>
    </row>
    <row r="15139" spans="1:11" x14ac:dyDescent="0.35">
      <c r="A15139">
        <v>1083.0999999999999</v>
      </c>
      <c r="B15139" s="24">
        <v>43708</v>
      </c>
      <c r="C15139">
        <v>6</v>
      </c>
      <c r="D15139" s="13">
        <v>10</v>
      </c>
      <c r="E15139" s="13" t="s">
        <v>110</v>
      </c>
      <c r="F15139" s="17">
        <v>-14</v>
      </c>
      <c r="G15139" t="str">
        <f>_xlfn.XLOOKUP(tbl_GL[[#This Row],[Account_key]],tbl_COA[Account_key],tbl_COA[Class],"Not Found")</f>
        <v>Assets</v>
      </c>
      <c r="H15139" t="str">
        <f>_xlfn.XLOOKUP(tbl_GL[[#This Row],[Account_key]],tbl_COA[Account_key],tbl_COA[SubClass],"Not Found")</f>
        <v>Assets</v>
      </c>
      <c r="I15139" t="str">
        <f>_xlfn.XLOOKUP(tbl_GL[[#This Row],[Account_key]],tbl_COA[Account_key],tbl_COA[SubClass2],"Not Found")</f>
        <v>Current Assets</v>
      </c>
      <c r="J15139" t="str">
        <f>_xlfn.XLOOKUP(tbl_GL[[#This Row],[Account_key]],tbl_COA[Account_key],tbl_COA[SubAccount],,0)</f>
        <v>Cash at Bank</v>
      </c>
      <c r="K15139">
        <f>YEAR(tbl_GL[[#This Row],[Date]])</f>
        <v>2019</v>
      </c>
    </row>
    <row r="15140" spans="1:11" x14ac:dyDescent="0.35">
      <c r="A15140">
        <v>1083.2</v>
      </c>
      <c r="B15140" s="24">
        <v>43708</v>
      </c>
      <c r="C15140">
        <v>6</v>
      </c>
      <c r="D15140" s="13">
        <v>430</v>
      </c>
      <c r="E15140" s="13" t="s">
        <v>110</v>
      </c>
      <c r="F15140" s="17">
        <v>-14</v>
      </c>
      <c r="G15140" t="str">
        <f>_xlfn.XLOOKUP(tbl_GL[[#This Row],[Account_key]],tbl_COA[Account_key],tbl_COA[Class],"Not Found")</f>
        <v>Non-operating</v>
      </c>
      <c r="H15140" t="str">
        <f>_xlfn.XLOOKUP(tbl_GL[[#This Row],[Account_key]],tbl_COA[Account_key],tbl_COA[SubClass],"Not Found")</f>
        <v>Exchange Loss/Gain</v>
      </c>
      <c r="I15140" t="str">
        <f>_xlfn.XLOOKUP(tbl_GL[[#This Row],[Account_key]],tbl_COA[Account_key],tbl_COA[SubClass2],"Not Found")</f>
        <v>Exchange Loss/Gain</v>
      </c>
      <c r="J15140" t="str">
        <f>_xlfn.XLOOKUP(tbl_GL[[#This Row],[Account_key]],tbl_COA[Account_key],tbl_COA[SubAccount],,0)</f>
        <v>Exchange Loss/Gain</v>
      </c>
      <c r="K15140">
        <f>YEAR(tbl_GL[[#This Row],[Date]])</f>
        <v>2019</v>
      </c>
    </row>
    <row r="15141" spans="1:11" x14ac:dyDescent="0.35">
      <c r="A15141">
        <v>1084.0999999999999</v>
      </c>
      <c r="B15141" s="24">
        <v>43708</v>
      </c>
      <c r="C15141">
        <v>6</v>
      </c>
      <c r="D15141" s="13">
        <v>10</v>
      </c>
      <c r="E15141" s="13" t="s">
        <v>113</v>
      </c>
      <c r="F15141" s="17">
        <v>95</v>
      </c>
      <c r="G15141" t="str">
        <f>_xlfn.XLOOKUP(tbl_GL[[#This Row],[Account_key]],tbl_COA[Account_key],tbl_COA[Class],"Not Found")</f>
        <v>Assets</v>
      </c>
      <c r="H15141" t="str">
        <f>_xlfn.XLOOKUP(tbl_GL[[#This Row],[Account_key]],tbl_COA[Account_key],tbl_COA[SubClass],"Not Found")</f>
        <v>Assets</v>
      </c>
      <c r="I15141" t="str">
        <f>_xlfn.XLOOKUP(tbl_GL[[#This Row],[Account_key]],tbl_COA[Account_key],tbl_COA[SubClass2],"Not Found")</f>
        <v>Current Assets</v>
      </c>
      <c r="J15141" t="str">
        <f>_xlfn.XLOOKUP(tbl_GL[[#This Row],[Account_key]],tbl_COA[Account_key],tbl_COA[SubAccount],,0)</f>
        <v>Cash at Bank</v>
      </c>
      <c r="K15141">
        <f>YEAR(tbl_GL[[#This Row],[Date]])</f>
        <v>2019</v>
      </c>
    </row>
    <row r="15142" spans="1:11" x14ac:dyDescent="0.35">
      <c r="A15142">
        <v>1084.2</v>
      </c>
      <c r="B15142" s="24">
        <v>43708</v>
      </c>
      <c r="C15142">
        <v>6</v>
      </c>
      <c r="D15142" s="13">
        <v>410</v>
      </c>
      <c r="E15142" s="13" t="s">
        <v>113</v>
      </c>
      <c r="F15142" s="17">
        <v>95</v>
      </c>
      <c r="G15142" t="str">
        <f>_xlfn.XLOOKUP(tbl_GL[[#This Row],[Account_key]],tbl_COA[Account_key],tbl_COA[Class],"Not Found")</f>
        <v>Non-operating</v>
      </c>
      <c r="H15142" t="str">
        <f>_xlfn.XLOOKUP(tbl_GL[[#This Row],[Account_key]],tbl_COA[Account_key],tbl_COA[SubClass],"Not Found")</f>
        <v>Interest Income</v>
      </c>
      <c r="I15142" t="str">
        <f>_xlfn.XLOOKUP(tbl_GL[[#This Row],[Account_key]],tbl_COA[Account_key],tbl_COA[SubClass2],"Not Found")</f>
        <v>Interest Income</v>
      </c>
      <c r="J15142" t="str">
        <f>_xlfn.XLOOKUP(tbl_GL[[#This Row],[Account_key]],tbl_COA[Account_key],tbl_COA[SubAccount],,0)</f>
        <v>Interest Income</v>
      </c>
      <c r="K15142">
        <f>YEAR(tbl_GL[[#This Row],[Date]])</f>
        <v>2019</v>
      </c>
    </row>
    <row r="15143" spans="1:11" x14ac:dyDescent="0.35">
      <c r="A15143">
        <v>1085.0999999999999</v>
      </c>
      <c r="B15143" s="24">
        <v>43708</v>
      </c>
      <c r="C15143">
        <v>6</v>
      </c>
      <c r="D15143" s="13">
        <v>400</v>
      </c>
      <c r="E15143" s="13" t="s">
        <v>104</v>
      </c>
      <c r="F15143" s="17">
        <v>-125</v>
      </c>
      <c r="G15143" t="str">
        <f>_xlfn.XLOOKUP(tbl_GL[[#This Row],[Account_key]],tbl_COA[Account_key],tbl_COA[Class],"Not Found")</f>
        <v>Operating account</v>
      </c>
      <c r="H15143" t="str">
        <f>_xlfn.XLOOKUP(tbl_GL[[#This Row],[Account_key]],tbl_COA[Account_key],tbl_COA[SubClass],"Not Found")</f>
        <v>Depreciation &amp; Amortization</v>
      </c>
      <c r="I15143" t="str">
        <f>_xlfn.XLOOKUP(tbl_GL[[#This Row],[Account_key]],tbl_COA[Account_key],tbl_COA[SubClass2],"Not Found")</f>
        <v>Amortization</v>
      </c>
      <c r="J15143" t="str">
        <f>_xlfn.XLOOKUP(tbl_GL[[#This Row],[Account_key]],tbl_COA[Account_key],tbl_COA[SubAccount],,0)</f>
        <v>Amortization of Intangible Assets</v>
      </c>
      <c r="K15143">
        <f>YEAR(tbl_GL[[#This Row],[Date]])</f>
        <v>2019</v>
      </c>
    </row>
    <row r="15144" spans="1:11" x14ac:dyDescent="0.35">
      <c r="A15144">
        <v>1085.2</v>
      </c>
      <c r="B15144" s="24">
        <v>43708</v>
      </c>
      <c r="C15144">
        <v>6</v>
      </c>
      <c r="D15144" s="13">
        <v>100</v>
      </c>
      <c r="E15144" s="13" t="s">
        <v>104</v>
      </c>
      <c r="F15144" s="17">
        <v>-125</v>
      </c>
      <c r="G15144" t="str">
        <f>_xlfn.XLOOKUP(tbl_GL[[#This Row],[Account_key]],tbl_COA[Account_key],tbl_COA[Class],"Not Found")</f>
        <v>Assets</v>
      </c>
      <c r="H15144" t="str">
        <f>_xlfn.XLOOKUP(tbl_GL[[#This Row],[Account_key]],tbl_COA[Account_key],tbl_COA[SubClass],"Not Found")</f>
        <v>Assets</v>
      </c>
      <c r="I15144" t="str">
        <f>_xlfn.XLOOKUP(tbl_GL[[#This Row],[Account_key]],tbl_COA[Account_key],tbl_COA[SubClass2],"Not Found")</f>
        <v>Non-Current Assets</v>
      </c>
      <c r="J15144" t="str">
        <f>_xlfn.XLOOKUP(tbl_GL[[#This Row],[Account_key]],tbl_COA[Account_key],tbl_COA[SubAccount],,0)</f>
        <v>Patents and trademarks</v>
      </c>
      <c r="K15144">
        <f>YEAR(tbl_GL[[#This Row],[Date]])</f>
        <v>2019</v>
      </c>
    </row>
    <row r="15145" spans="1:11" x14ac:dyDescent="0.35">
      <c r="A15145">
        <v>1086.0999999999999</v>
      </c>
      <c r="B15145" s="24">
        <v>43708</v>
      </c>
      <c r="C15145">
        <v>6</v>
      </c>
      <c r="D15145" s="13">
        <v>440</v>
      </c>
      <c r="E15145" s="13" t="s">
        <v>112</v>
      </c>
      <c r="F15145" s="17">
        <v>-195</v>
      </c>
      <c r="G15145" t="str">
        <f>_xlfn.XLOOKUP(tbl_GL[[#This Row],[Account_key]],tbl_COA[Account_key],tbl_COA[Class],"Not Found")</f>
        <v>Interest &amp; Tax</v>
      </c>
      <c r="H15145" t="str">
        <f>_xlfn.XLOOKUP(tbl_GL[[#This Row],[Account_key]],tbl_COA[Account_key],tbl_COA[SubClass],"Not Found")</f>
        <v>Interest Expense</v>
      </c>
      <c r="I15145" t="str">
        <f>_xlfn.XLOOKUP(tbl_GL[[#This Row],[Account_key]],tbl_COA[Account_key],tbl_COA[SubClass2],"Not Found")</f>
        <v>Interest Expense</v>
      </c>
      <c r="J15145" t="str">
        <f>_xlfn.XLOOKUP(tbl_GL[[#This Row],[Account_key]],tbl_COA[Account_key],tbl_COA[SubAccount],,0)</f>
        <v>Interest Expense</v>
      </c>
      <c r="K15145">
        <f>YEAR(tbl_GL[[#This Row],[Date]])</f>
        <v>2019</v>
      </c>
    </row>
    <row r="15146" spans="1:11" x14ac:dyDescent="0.35">
      <c r="A15146">
        <v>1086.2</v>
      </c>
      <c r="B15146" s="24">
        <v>43708</v>
      </c>
      <c r="C15146">
        <v>6</v>
      </c>
      <c r="D15146" s="13">
        <v>121</v>
      </c>
      <c r="E15146" s="13" t="s">
        <v>112</v>
      </c>
      <c r="F15146" s="17">
        <v>195</v>
      </c>
      <c r="G15146" t="str">
        <f>_xlfn.XLOOKUP(tbl_GL[[#This Row],[Account_key]],tbl_COA[Account_key],tbl_COA[Class],"Not Found")</f>
        <v>Liabilities and Owners Equity</v>
      </c>
      <c r="H15146" t="str">
        <f>_xlfn.XLOOKUP(tbl_GL[[#This Row],[Account_key]],tbl_COA[Account_key],tbl_COA[SubClass],"Not Found")</f>
        <v>Liabilities</v>
      </c>
      <c r="I15146" t="str">
        <f>_xlfn.XLOOKUP(tbl_GL[[#This Row],[Account_key]],tbl_COA[Account_key],tbl_COA[SubClass2],"Not Found")</f>
        <v>Current Liabilities</v>
      </c>
      <c r="J15146" t="str">
        <f>_xlfn.XLOOKUP(tbl_GL[[#This Row],[Account_key]],tbl_COA[Account_key],tbl_COA[SubAccount],,0)</f>
        <v>Interest Payable</v>
      </c>
      <c r="K15146">
        <f>YEAR(tbl_GL[[#This Row],[Date]])</f>
        <v>2019</v>
      </c>
    </row>
    <row r="15147" spans="1:11" x14ac:dyDescent="0.35">
      <c r="A15147">
        <v>1087.0999999999999</v>
      </c>
      <c r="B15147" s="24">
        <v>43708</v>
      </c>
      <c r="C15147">
        <v>6</v>
      </c>
      <c r="D15147" s="13">
        <v>450</v>
      </c>
      <c r="E15147" s="23" t="s">
        <v>108</v>
      </c>
      <c r="F15147" s="17">
        <v>-3016</v>
      </c>
      <c r="G15147" t="str">
        <f>_xlfn.XLOOKUP(tbl_GL[[#This Row],[Account_key]],tbl_COA[Account_key],tbl_COA[Class],"Not Found")</f>
        <v>Interest &amp; Tax</v>
      </c>
      <c r="H15147" t="str">
        <f>_xlfn.XLOOKUP(tbl_GL[[#This Row],[Account_key]],tbl_COA[Account_key],tbl_COA[SubClass],"Not Found")</f>
        <v>Taxation</v>
      </c>
      <c r="I15147" t="str">
        <f>_xlfn.XLOOKUP(tbl_GL[[#This Row],[Account_key]],tbl_COA[Account_key],tbl_COA[SubClass2],"Not Found")</f>
        <v>Taxation</v>
      </c>
      <c r="J15147" t="str">
        <f>_xlfn.XLOOKUP(tbl_GL[[#This Row],[Account_key]],tbl_COA[Account_key],tbl_COA[SubAccount],,0)</f>
        <v>Taxation</v>
      </c>
      <c r="K15147">
        <f>YEAR(tbl_GL[[#This Row],[Date]])</f>
        <v>2019</v>
      </c>
    </row>
    <row r="15148" spans="1:11" x14ac:dyDescent="0.35">
      <c r="A15148">
        <v>1087.2</v>
      </c>
      <c r="B15148" s="24">
        <v>43708</v>
      </c>
      <c r="C15148">
        <v>6</v>
      </c>
      <c r="D15148" s="13">
        <v>122</v>
      </c>
      <c r="E15148" s="23" t="s">
        <v>108</v>
      </c>
      <c r="F15148" s="17">
        <v>3016</v>
      </c>
      <c r="G15148" t="str">
        <f>_xlfn.XLOOKUP(tbl_GL[[#This Row],[Account_key]],tbl_COA[Account_key],tbl_COA[Class],"Not Found")</f>
        <v>Liabilities and Owners Equity</v>
      </c>
      <c r="H15148" t="str">
        <f>_xlfn.XLOOKUP(tbl_GL[[#This Row],[Account_key]],tbl_COA[Account_key],tbl_COA[SubClass],"Not Found")</f>
        <v>Liabilities</v>
      </c>
      <c r="I15148" t="str">
        <f>_xlfn.XLOOKUP(tbl_GL[[#This Row],[Account_key]],tbl_COA[Account_key],tbl_COA[SubClass2],"Not Found")</f>
        <v>Current Liabilities</v>
      </c>
      <c r="J15148" t="str">
        <f>_xlfn.XLOOKUP(tbl_GL[[#This Row],[Account_key]],tbl_COA[Account_key],tbl_COA[SubAccount],,0)</f>
        <v>Tax payable</v>
      </c>
      <c r="K15148">
        <f>YEAR(tbl_GL[[#This Row],[Date]])</f>
        <v>2019</v>
      </c>
    </row>
    <row r="15149" spans="1:11" x14ac:dyDescent="0.35">
      <c r="A15149">
        <v>1089.0999999999999</v>
      </c>
      <c r="B15149" s="24">
        <v>43708</v>
      </c>
      <c r="C15149">
        <v>6</v>
      </c>
      <c r="D15149" s="13">
        <v>240</v>
      </c>
      <c r="E15149" s="13" t="s">
        <v>56</v>
      </c>
      <c r="F15149" s="17">
        <v>-4500</v>
      </c>
      <c r="G15149" t="str">
        <f>_xlfn.XLOOKUP(tbl_GL[[#This Row],[Account_key]],tbl_COA[Account_key],tbl_COA[Class],"Not Found")</f>
        <v>Operating account</v>
      </c>
      <c r="H15149" t="str">
        <f>_xlfn.XLOOKUP(tbl_GL[[#This Row],[Account_key]],tbl_COA[Account_key],tbl_COA[SubClass],"Not Found")</f>
        <v>Operating Expenses</v>
      </c>
      <c r="I15149" t="str">
        <f>_xlfn.XLOOKUP(tbl_GL[[#This Row],[Account_key]],tbl_COA[Account_key],tbl_COA[SubClass2],"Not Found")</f>
        <v>Sales &amp; Distribution</v>
      </c>
      <c r="J15149" t="str">
        <f>_xlfn.XLOOKUP(tbl_GL[[#This Row],[Account_key]],tbl_COA[Account_key],tbl_COA[SubAccount],,0)</f>
        <v>Salaries</v>
      </c>
      <c r="K15149">
        <f>YEAR(tbl_GL[[#This Row],[Date]])</f>
        <v>2019</v>
      </c>
    </row>
    <row r="15150" spans="1:11" x14ac:dyDescent="0.35">
      <c r="A15150">
        <v>1089.2</v>
      </c>
      <c r="B15150" s="24">
        <v>43708</v>
      </c>
      <c r="C15150">
        <v>6</v>
      </c>
      <c r="D15150" s="13">
        <v>10</v>
      </c>
      <c r="E15150" s="13" t="s">
        <v>56</v>
      </c>
      <c r="F15150" s="17">
        <v>-4500</v>
      </c>
      <c r="G15150" t="str">
        <f>_xlfn.XLOOKUP(tbl_GL[[#This Row],[Account_key]],tbl_COA[Account_key],tbl_COA[Class],"Not Found")</f>
        <v>Assets</v>
      </c>
      <c r="H15150" t="str">
        <f>_xlfn.XLOOKUP(tbl_GL[[#This Row],[Account_key]],tbl_COA[Account_key],tbl_COA[SubClass],"Not Found")</f>
        <v>Assets</v>
      </c>
      <c r="I15150" t="str">
        <f>_xlfn.XLOOKUP(tbl_GL[[#This Row],[Account_key]],tbl_COA[Account_key],tbl_COA[SubClass2],"Not Found")</f>
        <v>Current Assets</v>
      </c>
      <c r="J15150" t="str">
        <f>_xlfn.XLOOKUP(tbl_GL[[#This Row],[Account_key]],tbl_COA[Account_key],tbl_COA[SubAccount],,0)</f>
        <v>Cash at Bank</v>
      </c>
      <c r="K15150">
        <f>YEAR(tbl_GL[[#This Row],[Date]])</f>
        <v>2019</v>
      </c>
    </row>
    <row r="15151" spans="1:11" x14ac:dyDescent="0.35">
      <c r="A15151">
        <v>1090.0999999999999</v>
      </c>
      <c r="B15151" s="24">
        <v>43708</v>
      </c>
      <c r="C15151">
        <v>6</v>
      </c>
      <c r="D15151" s="13">
        <v>380</v>
      </c>
      <c r="E15151" s="13" t="s">
        <v>101</v>
      </c>
      <c r="F15151" s="17">
        <v>-4900</v>
      </c>
      <c r="G15151" t="str">
        <f>_xlfn.XLOOKUP(tbl_GL[[#This Row],[Account_key]],tbl_COA[Account_key],tbl_COA[Class],"Not Found")</f>
        <v>Operating account</v>
      </c>
      <c r="H15151" t="str">
        <f>_xlfn.XLOOKUP(tbl_GL[[#This Row],[Account_key]],tbl_COA[Account_key],tbl_COA[SubClass],"Not Found")</f>
        <v>Depreciation &amp; Amortization</v>
      </c>
      <c r="I15151" t="str">
        <f>_xlfn.XLOOKUP(tbl_GL[[#This Row],[Account_key]],tbl_COA[Account_key],tbl_COA[SubClass2],"Not Found")</f>
        <v>Depreciation</v>
      </c>
      <c r="J15151" t="str">
        <f>_xlfn.XLOOKUP(tbl_GL[[#This Row],[Account_key]],tbl_COA[Account_key],tbl_COA[SubAccount],,0)</f>
        <v>Equipment</v>
      </c>
      <c r="K15151">
        <f>YEAR(tbl_GL[[#This Row],[Date]])</f>
        <v>2019</v>
      </c>
    </row>
    <row r="15152" spans="1:11" x14ac:dyDescent="0.35">
      <c r="A15152">
        <v>1090.2</v>
      </c>
      <c r="B15152" s="24">
        <v>43708</v>
      </c>
      <c r="C15152">
        <v>6</v>
      </c>
      <c r="D15152" s="13">
        <v>90</v>
      </c>
      <c r="E15152" s="13" t="s">
        <v>101</v>
      </c>
      <c r="F15152" s="17">
        <v>-4900</v>
      </c>
      <c r="G15152" t="str">
        <f>_xlfn.XLOOKUP(tbl_GL[[#This Row],[Account_key]],tbl_COA[Account_key],tbl_COA[Class],"Not Found")</f>
        <v>Assets</v>
      </c>
      <c r="H15152" t="str">
        <f>_xlfn.XLOOKUP(tbl_GL[[#This Row],[Account_key]],tbl_COA[Account_key],tbl_COA[SubClass],"Not Found")</f>
        <v>Assets</v>
      </c>
      <c r="I15152" t="str">
        <f>_xlfn.XLOOKUP(tbl_GL[[#This Row],[Account_key]],tbl_COA[Account_key],tbl_COA[SubClass2],"Not Found")</f>
        <v>Non-Current Assets</v>
      </c>
      <c r="J15152" t="str">
        <f>_xlfn.XLOOKUP(tbl_GL[[#This Row],[Account_key]],tbl_COA[Account_key],tbl_COA[SubAccount],,0)</f>
        <v>Office Furniture &amp; Equipment</v>
      </c>
      <c r="K15152">
        <f>YEAR(tbl_GL[[#This Row],[Date]])</f>
        <v>2019</v>
      </c>
    </row>
    <row r="15153" spans="1:11" x14ac:dyDescent="0.35">
      <c r="A15153">
        <v>1091.0999999999999</v>
      </c>
      <c r="B15153" s="24">
        <v>43709</v>
      </c>
      <c r="C15153">
        <v>6</v>
      </c>
      <c r="D15153" s="13">
        <v>10</v>
      </c>
      <c r="E15153" s="13" t="s">
        <v>98</v>
      </c>
      <c r="F15153" s="17">
        <v>-1362</v>
      </c>
      <c r="G15153" t="str">
        <f>_xlfn.XLOOKUP(tbl_GL[[#This Row],[Account_key]],tbl_COA[Account_key],tbl_COA[Class],"Not Found")</f>
        <v>Assets</v>
      </c>
      <c r="H15153" t="str">
        <f>_xlfn.XLOOKUP(tbl_GL[[#This Row],[Account_key]],tbl_COA[Account_key],tbl_COA[SubClass],"Not Found")</f>
        <v>Assets</v>
      </c>
      <c r="I15153" t="str">
        <f>_xlfn.XLOOKUP(tbl_GL[[#This Row],[Account_key]],tbl_COA[Account_key],tbl_COA[SubClass2],"Not Found")</f>
        <v>Current Assets</v>
      </c>
      <c r="J15153" t="str">
        <f>_xlfn.XLOOKUP(tbl_GL[[#This Row],[Account_key]],tbl_COA[Account_key],tbl_COA[SubAccount],,0)</f>
        <v>Cash at Bank</v>
      </c>
      <c r="K15153">
        <f>YEAR(tbl_GL[[#This Row],[Date]])</f>
        <v>2019</v>
      </c>
    </row>
    <row r="15154" spans="1:11" x14ac:dyDescent="0.35">
      <c r="A15154">
        <v>1091.2</v>
      </c>
      <c r="B15154" s="24">
        <v>43709</v>
      </c>
      <c r="C15154">
        <v>6</v>
      </c>
      <c r="D15154" s="13">
        <v>120</v>
      </c>
      <c r="E15154" s="13" t="s">
        <v>98</v>
      </c>
      <c r="F15154" s="17">
        <v>-1362</v>
      </c>
      <c r="G15154" t="str">
        <f>_xlfn.XLOOKUP(tbl_GL[[#This Row],[Account_key]],tbl_COA[Account_key],tbl_COA[Class],"Not Found")</f>
        <v>Liabilities and Owners Equity</v>
      </c>
      <c r="H15154" t="str">
        <f>_xlfn.XLOOKUP(tbl_GL[[#This Row],[Account_key]],tbl_COA[Account_key],tbl_COA[SubClass],"Not Found")</f>
        <v>Liabilities</v>
      </c>
      <c r="I15154" t="str">
        <f>_xlfn.XLOOKUP(tbl_GL[[#This Row],[Account_key]],tbl_COA[Account_key],tbl_COA[SubClass2],"Not Found")</f>
        <v>Current Liabilities</v>
      </c>
      <c r="J15154" t="str">
        <f>_xlfn.XLOOKUP(tbl_GL[[#This Row],[Account_key]],tbl_COA[Account_key],tbl_COA[SubAccount],,0)</f>
        <v>Accrued Expenses</v>
      </c>
      <c r="K15154">
        <f>YEAR(tbl_GL[[#This Row],[Date]])</f>
        <v>2019</v>
      </c>
    </row>
    <row r="15155" spans="1:11" x14ac:dyDescent="0.35">
      <c r="A15155">
        <v>1092.0999999999999</v>
      </c>
      <c r="B15155" s="24">
        <v>43709</v>
      </c>
      <c r="C15155">
        <v>6</v>
      </c>
      <c r="D15155" s="13">
        <v>260</v>
      </c>
      <c r="E15155" s="13" t="s">
        <v>97</v>
      </c>
      <c r="F15155" s="17">
        <v>-2725</v>
      </c>
      <c r="G15155" t="str">
        <f>_xlfn.XLOOKUP(tbl_GL[[#This Row],[Account_key]],tbl_COA[Account_key],tbl_COA[Class],"Not Found")</f>
        <v>Operating account</v>
      </c>
      <c r="H15155" t="str">
        <f>_xlfn.XLOOKUP(tbl_GL[[#This Row],[Account_key]],tbl_COA[Account_key],tbl_COA[SubClass],"Not Found")</f>
        <v>Operating Expenses</v>
      </c>
      <c r="I15155" t="str">
        <f>_xlfn.XLOOKUP(tbl_GL[[#This Row],[Account_key]],tbl_COA[Account_key],tbl_COA[SubClass2],"Not Found")</f>
        <v>Marketing</v>
      </c>
      <c r="J15155" t="str">
        <f>_xlfn.XLOOKUP(tbl_GL[[#This Row],[Account_key]],tbl_COA[Account_key],tbl_COA[SubAccount],,0)</f>
        <v>Commissions</v>
      </c>
      <c r="K15155">
        <f>YEAR(tbl_GL[[#This Row],[Date]])</f>
        <v>2019</v>
      </c>
    </row>
    <row r="15156" spans="1:11" x14ac:dyDescent="0.35">
      <c r="A15156">
        <v>1092.2</v>
      </c>
      <c r="B15156" s="24">
        <v>43709</v>
      </c>
      <c r="C15156">
        <v>6</v>
      </c>
      <c r="D15156" s="13">
        <v>120</v>
      </c>
      <c r="E15156" s="13" t="s">
        <v>97</v>
      </c>
      <c r="F15156" s="17">
        <v>2725</v>
      </c>
      <c r="G15156" t="str">
        <f>_xlfn.XLOOKUP(tbl_GL[[#This Row],[Account_key]],tbl_COA[Account_key],tbl_COA[Class],"Not Found")</f>
        <v>Liabilities and Owners Equity</v>
      </c>
      <c r="H15156" t="str">
        <f>_xlfn.XLOOKUP(tbl_GL[[#This Row],[Account_key]],tbl_COA[Account_key],tbl_COA[SubClass],"Not Found")</f>
        <v>Liabilities</v>
      </c>
      <c r="I15156" t="str">
        <f>_xlfn.XLOOKUP(tbl_GL[[#This Row],[Account_key]],tbl_COA[Account_key],tbl_COA[SubClass2],"Not Found")</f>
        <v>Current Liabilities</v>
      </c>
      <c r="J15156" t="str">
        <f>_xlfn.XLOOKUP(tbl_GL[[#This Row],[Account_key]],tbl_COA[Account_key],tbl_COA[SubAccount],,0)</f>
        <v>Accrued Expenses</v>
      </c>
      <c r="K15156">
        <f>YEAR(tbl_GL[[#This Row],[Date]])</f>
        <v>2019</v>
      </c>
    </row>
    <row r="15157" spans="1:11" x14ac:dyDescent="0.35">
      <c r="A15157">
        <v>1093.0999999999999</v>
      </c>
      <c r="B15157" s="24">
        <v>43709</v>
      </c>
      <c r="C15157">
        <v>6</v>
      </c>
      <c r="D15157" s="13">
        <v>60</v>
      </c>
      <c r="E15157" s="13" t="s">
        <v>84</v>
      </c>
      <c r="F15157" s="17">
        <v>40950</v>
      </c>
      <c r="G15157" t="str">
        <f>_xlfn.XLOOKUP(tbl_GL[[#This Row],[Account_key]],tbl_COA[Account_key],tbl_COA[Class],"Not Found")</f>
        <v>Assets</v>
      </c>
      <c r="H15157" t="str">
        <f>_xlfn.XLOOKUP(tbl_GL[[#This Row],[Account_key]],tbl_COA[Account_key],tbl_COA[SubClass],"Not Found")</f>
        <v>Assets</v>
      </c>
      <c r="I15157" t="str">
        <f>_xlfn.XLOOKUP(tbl_GL[[#This Row],[Account_key]],tbl_COA[Account_key],tbl_COA[SubClass2],"Not Found")</f>
        <v>Current Assets</v>
      </c>
      <c r="J15157" t="str">
        <f>_xlfn.XLOOKUP(tbl_GL[[#This Row],[Account_key]],tbl_COA[Account_key],tbl_COA[SubAccount],,0)</f>
        <v>Inventory</v>
      </c>
      <c r="K15157">
        <f>YEAR(tbl_GL[[#This Row],[Date]])</f>
        <v>2019</v>
      </c>
    </row>
    <row r="15158" spans="1:11" x14ac:dyDescent="0.35">
      <c r="A15158">
        <v>1093.2</v>
      </c>
      <c r="B15158" s="24">
        <v>43709</v>
      </c>
      <c r="C15158">
        <v>6</v>
      </c>
      <c r="D15158" s="13">
        <v>110</v>
      </c>
      <c r="E15158" s="13" t="s">
        <v>84</v>
      </c>
      <c r="F15158" s="17">
        <v>40950</v>
      </c>
      <c r="G15158" t="str">
        <f>_xlfn.XLOOKUP(tbl_GL[[#This Row],[Account_key]],tbl_COA[Account_key],tbl_COA[Class],"Not Found")</f>
        <v>Liabilities and Owners Equity</v>
      </c>
      <c r="H15158" t="str">
        <f>_xlfn.XLOOKUP(tbl_GL[[#This Row],[Account_key]],tbl_COA[Account_key],tbl_COA[SubClass],"Not Found")</f>
        <v>Liabilities</v>
      </c>
      <c r="I15158" t="str">
        <f>_xlfn.XLOOKUP(tbl_GL[[#This Row],[Account_key]],tbl_COA[Account_key],tbl_COA[SubClass2],"Not Found")</f>
        <v>Current Liabilities</v>
      </c>
      <c r="J15158" t="str">
        <f>_xlfn.XLOOKUP(tbl_GL[[#This Row],[Account_key]],tbl_COA[Account_key],tbl_COA[SubAccount],,0)</f>
        <v>Trade Payables</v>
      </c>
      <c r="K15158">
        <f>YEAR(tbl_GL[[#This Row],[Date]])</f>
        <v>2019</v>
      </c>
    </row>
    <row r="15159" spans="1:11" x14ac:dyDescent="0.35">
      <c r="A15159">
        <v>1094.0999999999999</v>
      </c>
      <c r="B15159" s="24">
        <v>43711</v>
      </c>
      <c r="C15159">
        <v>6</v>
      </c>
      <c r="D15159" s="13">
        <v>30</v>
      </c>
      <c r="E15159" s="13" t="s">
        <v>80</v>
      </c>
      <c r="F15159" s="17">
        <v>-14493</v>
      </c>
      <c r="G15159" t="str">
        <f>_xlfn.XLOOKUP(tbl_GL[[#This Row],[Account_key]],tbl_COA[Account_key],tbl_COA[Class],"Not Found")</f>
        <v>Assets</v>
      </c>
      <c r="H15159" t="str">
        <f>_xlfn.XLOOKUP(tbl_GL[[#This Row],[Account_key]],tbl_COA[Account_key],tbl_COA[SubClass],"Not Found")</f>
        <v>Assets</v>
      </c>
      <c r="I15159" t="str">
        <f>_xlfn.XLOOKUP(tbl_GL[[#This Row],[Account_key]],tbl_COA[Account_key],tbl_COA[SubClass2],"Not Found")</f>
        <v>Current Assets</v>
      </c>
      <c r="J15159" t="str">
        <f>_xlfn.XLOOKUP(tbl_GL[[#This Row],[Account_key]],tbl_COA[Account_key],tbl_COA[SubAccount],,0)</f>
        <v>Trade Receivables</v>
      </c>
      <c r="K15159">
        <f>YEAR(tbl_GL[[#This Row],[Date]])</f>
        <v>2019</v>
      </c>
    </row>
    <row r="15160" spans="1:11" x14ac:dyDescent="0.35">
      <c r="A15160">
        <v>1094.2</v>
      </c>
      <c r="B15160" s="24">
        <v>43711</v>
      </c>
      <c r="C15160">
        <v>6</v>
      </c>
      <c r="D15160" s="13">
        <v>10</v>
      </c>
      <c r="E15160" s="13" t="s">
        <v>80</v>
      </c>
      <c r="F15160" s="17">
        <v>14493</v>
      </c>
      <c r="G15160" t="str">
        <f>_xlfn.XLOOKUP(tbl_GL[[#This Row],[Account_key]],tbl_COA[Account_key],tbl_COA[Class],"Not Found")</f>
        <v>Assets</v>
      </c>
      <c r="H15160" t="str">
        <f>_xlfn.XLOOKUP(tbl_GL[[#This Row],[Account_key]],tbl_COA[Account_key],tbl_COA[SubClass],"Not Found")</f>
        <v>Assets</v>
      </c>
      <c r="I15160" t="str">
        <f>_xlfn.XLOOKUP(tbl_GL[[#This Row],[Account_key]],tbl_COA[Account_key],tbl_COA[SubClass2],"Not Found")</f>
        <v>Current Assets</v>
      </c>
      <c r="J15160" t="str">
        <f>_xlfn.XLOOKUP(tbl_GL[[#This Row],[Account_key]],tbl_COA[Account_key],tbl_COA[SubAccount],,0)</f>
        <v>Cash at Bank</v>
      </c>
      <c r="K15160">
        <f>YEAR(tbl_GL[[#This Row],[Date]])</f>
        <v>2019</v>
      </c>
    </row>
    <row r="15161" spans="1:11" x14ac:dyDescent="0.35">
      <c r="A15161">
        <v>1095.0999999999999</v>
      </c>
      <c r="B15161" s="24">
        <v>43712</v>
      </c>
      <c r="C15161">
        <v>6</v>
      </c>
      <c r="D15161" s="13">
        <v>230</v>
      </c>
      <c r="E15161" s="13" t="s">
        <v>4</v>
      </c>
      <c r="F15161" s="17">
        <v>-1461</v>
      </c>
      <c r="G15161" t="str">
        <f>_xlfn.XLOOKUP(tbl_GL[[#This Row],[Account_key]],tbl_COA[Account_key],tbl_COA[Class],"Not Found")</f>
        <v>Trading account</v>
      </c>
      <c r="H15161" t="str">
        <f>_xlfn.XLOOKUP(tbl_GL[[#This Row],[Account_key]],tbl_COA[Account_key],tbl_COA[SubClass],"Not Found")</f>
        <v>Cost of Sales</v>
      </c>
      <c r="I15161" t="str">
        <f>_xlfn.XLOOKUP(tbl_GL[[#This Row],[Account_key]],tbl_COA[Account_key],tbl_COA[SubClass2],"Not Found")</f>
        <v>Cost of Sales</v>
      </c>
      <c r="J15161" t="str">
        <f>_xlfn.XLOOKUP(tbl_GL[[#This Row],[Account_key]],tbl_COA[Account_key],tbl_COA[SubAccount],,0)</f>
        <v>Cost of Sales</v>
      </c>
      <c r="K15161">
        <f>YEAR(tbl_GL[[#This Row],[Date]])</f>
        <v>2019</v>
      </c>
    </row>
    <row r="15162" spans="1:11" x14ac:dyDescent="0.35">
      <c r="A15162">
        <v>1095.2</v>
      </c>
      <c r="B15162" s="24">
        <v>43712</v>
      </c>
      <c r="C15162">
        <v>6</v>
      </c>
      <c r="D15162" s="13">
        <v>60</v>
      </c>
      <c r="E15162" s="13" t="s">
        <v>4</v>
      </c>
      <c r="F15162" s="17">
        <v>-1461</v>
      </c>
      <c r="G15162" t="str">
        <f>_xlfn.XLOOKUP(tbl_GL[[#This Row],[Account_key]],tbl_COA[Account_key],tbl_COA[Class],"Not Found")</f>
        <v>Assets</v>
      </c>
      <c r="H15162" t="str">
        <f>_xlfn.XLOOKUP(tbl_GL[[#This Row],[Account_key]],tbl_COA[Account_key],tbl_COA[SubClass],"Not Found")</f>
        <v>Assets</v>
      </c>
      <c r="I15162" t="str">
        <f>_xlfn.XLOOKUP(tbl_GL[[#This Row],[Account_key]],tbl_COA[Account_key],tbl_COA[SubClass2],"Not Found")</f>
        <v>Current Assets</v>
      </c>
      <c r="J15162" t="str">
        <f>_xlfn.XLOOKUP(tbl_GL[[#This Row],[Account_key]],tbl_COA[Account_key],tbl_COA[SubAccount],,0)</f>
        <v>Inventory</v>
      </c>
      <c r="K15162">
        <f>YEAR(tbl_GL[[#This Row],[Date]])</f>
        <v>2019</v>
      </c>
    </row>
    <row r="15163" spans="1:11" x14ac:dyDescent="0.35">
      <c r="A15163">
        <v>1096.0999999999999</v>
      </c>
      <c r="B15163" s="24">
        <v>43712</v>
      </c>
      <c r="C15163">
        <v>6</v>
      </c>
      <c r="D15163" s="13">
        <v>210</v>
      </c>
      <c r="E15163" s="13" t="s">
        <v>7</v>
      </c>
      <c r="F15163" s="17">
        <v>3418</v>
      </c>
      <c r="G15163" t="str">
        <f>_xlfn.XLOOKUP(tbl_GL[[#This Row],[Account_key]],tbl_COA[Account_key],tbl_COA[Class],"Not Found")</f>
        <v>Trading account</v>
      </c>
      <c r="H15163" t="str">
        <f>_xlfn.XLOOKUP(tbl_GL[[#This Row],[Account_key]],tbl_COA[Account_key],tbl_COA[SubClass],"Not Found")</f>
        <v>Sales</v>
      </c>
      <c r="I15163" t="str">
        <f>_xlfn.XLOOKUP(tbl_GL[[#This Row],[Account_key]],tbl_COA[Account_key],tbl_COA[SubClass2],"Not Found")</f>
        <v>Sales</v>
      </c>
      <c r="J15163" t="str">
        <f>_xlfn.XLOOKUP(tbl_GL[[#This Row],[Account_key]],tbl_COA[Account_key],tbl_COA[SubAccount],,0)</f>
        <v>Sales</v>
      </c>
      <c r="K15163">
        <f>YEAR(tbl_GL[[#This Row],[Date]])</f>
        <v>2019</v>
      </c>
    </row>
    <row r="15164" spans="1:11" x14ac:dyDescent="0.35">
      <c r="A15164">
        <v>1096.2</v>
      </c>
      <c r="B15164" s="24">
        <v>43712</v>
      </c>
      <c r="C15164">
        <v>6</v>
      </c>
      <c r="D15164" s="13">
        <v>10</v>
      </c>
      <c r="E15164" s="13" t="s">
        <v>7</v>
      </c>
      <c r="F15164" s="17">
        <v>3418</v>
      </c>
      <c r="G15164" t="str">
        <f>_xlfn.XLOOKUP(tbl_GL[[#This Row],[Account_key]],tbl_COA[Account_key],tbl_COA[Class],"Not Found")</f>
        <v>Assets</v>
      </c>
      <c r="H15164" t="str">
        <f>_xlfn.XLOOKUP(tbl_GL[[#This Row],[Account_key]],tbl_COA[Account_key],tbl_COA[SubClass],"Not Found")</f>
        <v>Assets</v>
      </c>
      <c r="I15164" t="str">
        <f>_xlfn.XLOOKUP(tbl_GL[[#This Row],[Account_key]],tbl_COA[Account_key],tbl_COA[SubClass2],"Not Found")</f>
        <v>Current Assets</v>
      </c>
      <c r="J15164" t="str">
        <f>_xlfn.XLOOKUP(tbl_GL[[#This Row],[Account_key]],tbl_COA[Account_key],tbl_COA[SubAccount],,0)</f>
        <v>Cash at Bank</v>
      </c>
      <c r="K15164">
        <f>YEAR(tbl_GL[[#This Row],[Date]])</f>
        <v>2019</v>
      </c>
    </row>
    <row r="15165" spans="1:11" x14ac:dyDescent="0.35">
      <c r="A15165">
        <v>1097.0999999999999</v>
      </c>
      <c r="B15165" s="24">
        <v>43712</v>
      </c>
      <c r="C15165">
        <v>6</v>
      </c>
      <c r="D15165" s="13">
        <v>230</v>
      </c>
      <c r="E15165" s="13" t="s">
        <v>4</v>
      </c>
      <c r="F15165" s="17">
        <v>-5411</v>
      </c>
      <c r="G15165" t="str">
        <f>_xlfn.XLOOKUP(tbl_GL[[#This Row],[Account_key]],tbl_COA[Account_key],tbl_COA[Class],"Not Found")</f>
        <v>Trading account</v>
      </c>
      <c r="H15165" t="str">
        <f>_xlfn.XLOOKUP(tbl_GL[[#This Row],[Account_key]],tbl_COA[Account_key],tbl_COA[SubClass],"Not Found")</f>
        <v>Cost of Sales</v>
      </c>
      <c r="I15165" t="str">
        <f>_xlfn.XLOOKUP(tbl_GL[[#This Row],[Account_key]],tbl_COA[Account_key],tbl_COA[SubClass2],"Not Found")</f>
        <v>Cost of Sales</v>
      </c>
      <c r="J15165" t="str">
        <f>_xlfn.XLOOKUP(tbl_GL[[#This Row],[Account_key]],tbl_COA[Account_key],tbl_COA[SubAccount],,0)</f>
        <v>Cost of Sales</v>
      </c>
      <c r="K15165">
        <f>YEAR(tbl_GL[[#This Row],[Date]])</f>
        <v>2019</v>
      </c>
    </row>
    <row r="15166" spans="1:11" x14ac:dyDescent="0.35">
      <c r="A15166">
        <v>1097.2</v>
      </c>
      <c r="B15166" s="24">
        <v>43712</v>
      </c>
      <c r="C15166">
        <v>6</v>
      </c>
      <c r="D15166" s="13">
        <v>60</v>
      </c>
      <c r="E15166" s="13" t="s">
        <v>4</v>
      </c>
      <c r="F15166" s="17">
        <v>-5411</v>
      </c>
      <c r="G15166" t="str">
        <f>_xlfn.XLOOKUP(tbl_GL[[#This Row],[Account_key]],tbl_COA[Account_key],tbl_COA[Class],"Not Found")</f>
        <v>Assets</v>
      </c>
      <c r="H15166" t="str">
        <f>_xlfn.XLOOKUP(tbl_GL[[#This Row],[Account_key]],tbl_COA[Account_key],tbl_COA[SubClass],"Not Found")</f>
        <v>Assets</v>
      </c>
      <c r="I15166" t="str">
        <f>_xlfn.XLOOKUP(tbl_GL[[#This Row],[Account_key]],tbl_COA[Account_key],tbl_COA[SubClass2],"Not Found")</f>
        <v>Current Assets</v>
      </c>
      <c r="J15166" t="str">
        <f>_xlfn.XLOOKUP(tbl_GL[[#This Row],[Account_key]],tbl_COA[Account_key],tbl_COA[SubAccount],,0)</f>
        <v>Inventory</v>
      </c>
      <c r="K15166">
        <f>YEAR(tbl_GL[[#This Row],[Date]])</f>
        <v>2019</v>
      </c>
    </row>
    <row r="15167" spans="1:11" x14ac:dyDescent="0.35">
      <c r="A15167">
        <v>1098.0999999999999</v>
      </c>
      <c r="B15167" s="24">
        <v>43712</v>
      </c>
      <c r="C15167">
        <v>6</v>
      </c>
      <c r="D15167" s="13">
        <v>210</v>
      </c>
      <c r="E15167" s="13" t="s">
        <v>8</v>
      </c>
      <c r="F15167" s="17">
        <v>11078</v>
      </c>
      <c r="G15167" t="str">
        <f>_xlfn.XLOOKUP(tbl_GL[[#This Row],[Account_key]],tbl_COA[Account_key],tbl_COA[Class],"Not Found")</f>
        <v>Trading account</v>
      </c>
      <c r="H15167" t="str">
        <f>_xlfn.XLOOKUP(tbl_GL[[#This Row],[Account_key]],tbl_COA[Account_key],tbl_COA[SubClass],"Not Found")</f>
        <v>Sales</v>
      </c>
      <c r="I15167" t="str">
        <f>_xlfn.XLOOKUP(tbl_GL[[#This Row],[Account_key]],tbl_COA[Account_key],tbl_COA[SubClass2],"Not Found")</f>
        <v>Sales</v>
      </c>
      <c r="J15167" t="str">
        <f>_xlfn.XLOOKUP(tbl_GL[[#This Row],[Account_key]],tbl_COA[Account_key],tbl_COA[SubAccount],,0)</f>
        <v>Sales</v>
      </c>
      <c r="K15167">
        <f>YEAR(tbl_GL[[#This Row],[Date]])</f>
        <v>2019</v>
      </c>
    </row>
    <row r="15168" spans="1:11" x14ac:dyDescent="0.35">
      <c r="A15168">
        <v>1098.2</v>
      </c>
      <c r="B15168" s="24">
        <v>43712</v>
      </c>
      <c r="C15168">
        <v>6</v>
      </c>
      <c r="D15168" s="13">
        <v>30</v>
      </c>
      <c r="E15168" s="13" t="s">
        <v>8</v>
      </c>
      <c r="F15168" s="17">
        <v>11078</v>
      </c>
      <c r="G15168" t="str">
        <f>_xlfn.XLOOKUP(tbl_GL[[#This Row],[Account_key]],tbl_COA[Account_key],tbl_COA[Class],"Not Found")</f>
        <v>Assets</v>
      </c>
      <c r="H15168" t="str">
        <f>_xlfn.XLOOKUP(tbl_GL[[#This Row],[Account_key]],tbl_COA[Account_key],tbl_COA[SubClass],"Not Found")</f>
        <v>Assets</v>
      </c>
      <c r="I15168" t="str">
        <f>_xlfn.XLOOKUP(tbl_GL[[#This Row],[Account_key]],tbl_COA[Account_key],tbl_COA[SubClass2],"Not Found")</f>
        <v>Current Assets</v>
      </c>
      <c r="J15168" t="str">
        <f>_xlfn.XLOOKUP(tbl_GL[[#This Row],[Account_key]],tbl_COA[Account_key],tbl_COA[SubAccount],,0)</f>
        <v>Trade Receivables</v>
      </c>
      <c r="K15168">
        <f>YEAR(tbl_GL[[#This Row],[Date]])</f>
        <v>2019</v>
      </c>
    </row>
    <row r="15169" spans="1:11" x14ac:dyDescent="0.35">
      <c r="A15169">
        <v>1099.0999999999999</v>
      </c>
      <c r="B15169" s="24">
        <v>43713</v>
      </c>
      <c r="C15169">
        <v>6</v>
      </c>
      <c r="D15169" s="13">
        <v>330</v>
      </c>
      <c r="E15169" s="13" t="s">
        <v>97</v>
      </c>
      <c r="F15169" s="17">
        <v>-2224</v>
      </c>
      <c r="G15169" t="str">
        <f>_xlfn.XLOOKUP(tbl_GL[[#This Row],[Account_key]],tbl_COA[Account_key],tbl_COA[Class],"Not Found")</f>
        <v>Operating account</v>
      </c>
      <c r="H15169" t="str">
        <f>_xlfn.XLOOKUP(tbl_GL[[#This Row],[Account_key]],tbl_COA[Account_key],tbl_COA[SubClass],"Not Found")</f>
        <v>Operating Expenses</v>
      </c>
      <c r="I15169" t="str">
        <f>_xlfn.XLOOKUP(tbl_GL[[#This Row],[Account_key]],tbl_COA[Account_key],tbl_COA[SubClass2],"Not Found")</f>
        <v>Administration</v>
      </c>
      <c r="J15169" t="str">
        <f>_xlfn.XLOOKUP(tbl_GL[[#This Row],[Account_key]],tbl_COA[Account_key],tbl_COA[SubAccount],,0)</f>
        <v>Telephone</v>
      </c>
      <c r="K15169">
        <f>YEAR(tbl_GL[[#This Row],[Date]])</f>
        <v>2019</v>
      </c>
    </row>
    <row r="15170" spans="1:11" x14ac:dyDescent="0.35">
      <c r="A15170">
        <v>1099.2</v>
      </c>
      <c r="B15170" s="24">
        <v>43713</v>
      </c>
      <c r="C15170">
        <v>6</v>
      </c>
      <c r="D15170" s="13">
        <v>120</v>
      </c>
      <c r="E15170" s="13" t="s">
        <v>97</v>
      </c>
      <c r="F15170" s="17">
        <v>2224</v>
      </c>
      <c r="G15170" t="str">
        <f>_xlfn.XLOOKUP(tbl_GL[[#This Row],[Account_key]],tbl_COA[Account_key],tbl_COA[Class],"Not Found")</f>
        <v>Liabilities and Owners Equity</v>
      </c>
      <c r="H15170" t="str">
        <f>_xlfn.XLOOKUP(tbl_GL[[#This Row],[Account_key]],tbl_COA[Account_key],tbl_COA[SubClass],"Not Found")</f>
        <v>Liabilities</v>
      </c>
      <c r="I15170" t="str">
        <f>_xlfn.XLOOKUP(tbl_GL[[#This Row],[Account_key]],tbl_COA[Account_key],tbl_COA[SubClass2],"Not Found")</f>
        <v>Current Liabilities</v>
      </c>
      <c r="J15170" t="str">
        <f>_xlfn.XLOOKUP(tbl_GL[[#This Row],[Account_key]],tbl_COA[Account_key],tbl_COA[SubAccount],,0)</f>
        <v>Accrued Expenses</v>
      </c>
      <c r="K15170">
        <f>YEAR(tbl_GL[[#This Row],[Date]])</f>
        <v>2019</v>
      </c>
    </row>
    <row r="15171" spans="1:11" x14ac:dyDescent="0.35">
      <c r="A15171">
        <v>1100.0999999999999</v>
      </c>
      <c r="B15171" s="24">
        <v>43716</v>
      </c>
      <c r="C15171">
        <v>6</v>
      </c>
      <c r="D15171" s="13">
        <v>260</v>
      </c>
      <c r="E15171" s="13" t="s">
        <v>83</v>
      </c>
      <c r="F15171" s="17">
        <v>297</v>
      </c>
      <c r="G15171" t="str">
        <f>_xlfn.XLOOKUP(tbl_GL[[#This Row],[Account_key]],tbl_COA[Account_key],tbl_COA[Class],"Not Found")</f>
        <v>Operating account</v>
      </c>
      <c r="H15171" t="str">
        <f>_xlfn.XLOOKUP(tbl_GL[[#This Row],[Account_key]],tbl_COA[Account_key],tbl_COA[SubClass],"Not Found")</f>
        <v>Operating Expenses</v>
      </c>
      <c r="I15171" t="str">
        <f>_xlfn.XLOOKUP(tbl_GL[[#This Row],[Account_key]],tbl_COA[Account_key],tbl_COA[SubClass2],"Not Found")</f>
        <v>Marketing</v>
      </c>
      <c r="J15171" t="str">
        <f>_xlfn.XLOOKUP(tbl_GL[[#This Row],[Account_key]],tbl_COA[Account_key],tbl_COA[SubAccount],,0)</f>
        <v>Commissions</v>
      </c>
      <c r="K15171">
        <f>YEAR(tbl_GL[[#This Row],[Date]])</f>
        <v>2019</v>
      </c>
    </row>
    <row r="15172" spans="1:11" x14ac:dyDescent="0.35">
      <c r="A15172">
        <v>1100.2</v>
      </c>
      <c r="B15172" s="24">
        <v>43716</v>
      </c>
      <c r="C15172">
        <v>6</v>
      </c>
      <c r="D15172" s="13">
        <v>20</v>
      </c>
      <c r="E15172" s="13" t="s">
        <v>83</v>
      </c>
      <c r="F15172" s="17">
        <v>297</v>
      </c>
      <c r="G15172" t="str">
        <f>_xlfn.XLOOKUP(tbl_GL[[#This Row],[Account_key]],tbl_COA[Account_key],tbl_COA[Class],"Not Found")</f>
        <v>Assets</v>
      </c>
      <c r="H15172" t="str">
        <f>_xlfn.XLOOKUP(tbl_GL[[#This Row],[Account_key]],tbl_COA[Account_key],tbl_COA[SubClass],"Not Found")</f>
        <v>Assets</v>
      </c>
      <c r="I15172" t="str">
        <f>_xlfn.XLOOKUP(tbl_GL[[#This Row],[Account_key]],tbl_COA[Account_key],tbl_COA[SubClass2],"Not Found")</f>
        <v>Current Assets</v>
      </c>
      <c r="J15172" t="str">
        <f>_xlfn.XLOOKUP(tbl_GL[[#This Row],[Account_key]],tbl_COA[Account_key],tbl_COA[SubAccount],,0)</f>
        <v>Cash in hand</v>
      </c>
      <c r="K15172">
        <f>YEAR(tbl_GL[[#This Row],[Date]])</f>
        <v>2019</v>
      </c>
    </row>
    <row r="15173" spans="1:11" x14ac:dyDescent="0.35">
      <c r="A15173">
        <v>1101.0999999999999</v>
      </c>
      <c r="B15173" s="24">
        <v>43716</v>
      </c>
      <c r="C15173">
        <v>6</v>
      </c>
      <c r="D15173" s="13">
        <v>350</v>
      </c>
      <c r="E15173" s="13" t="s">
        <v>97</v>
      </c>
      <c r="F15173" s="17">
        <v>-2645</v>
      </c>
      <c r="G15173" t="str">
        <f>_xlfn.XLOOKUP(tbl_GL[[#This Row],[Account_key]],tbl_COA[Account_key],tbl_COA[Class],"Not Found")</f>
        <v>Operating account</v>
      </c>
      <c r="H15173" t="str">
        <f>_xlfn.XLOOKUP(tbl_GL[[#This Row],[Account_key]],tbl_COA[Account_key],tbl_COA[SubClass],"Not Found")</f>
        <v>Operating Expenses</v>
      </c>
      <c r="I15173" t="str">
        <f>_xlfn.XLOOKUP(tbl_GL[[#This Row],[Account_key]],tbl_COA[Account_key],tbl_COA[SubClass2],"Not Found")</f>
        <v>Administration</v>
      </c>
      <c r="J15173" t="str">
        <f>_xlfn.XLOOKUP(tbl_GL[[#This Row],[Account_key]],tbl_COA[Account_key],tbl_COA[SubAccount],,0)</f>
        <v>Other Expenses</v>
      </c>
      <c r="K15173">
        <f>YEAR(tbl_GL[[#This Row],[Date]])</f>
        <v>2019</v>
      </c>
    </row>
    <row r="15174" spans="1:11" x14ac:dyDescent="0.35">
      <c r="A15174">
        <v>1101.2</v>
      </c>
      <c r="B15174" s="24">
        <v>43716</v>
      </c>
      <c r="C15174">
        <v>6</v>
      </c>
      <c r="D15174" s="13">
        <v>120</v>
      </c>
      <c r="E15174" s="13" t="s">
        <v>97</v>
      </c>
      <c r="F15174" s="17">
        <v>2645</v>
      </c>
      <c r="G15174" t="str">
        <f>_xlfn.XLOOKUP(tbl_GL[[#This Row],[Account_key]],tbl_COA[Account_key],tbl_COA[Class],"Not Found")</f>
        <v>Liabilities and Owners Equity</v>
      </c>
      <c r="H15174" t="str">
        <f>_xlfn.XLOOKUP(tbl_GL[[#This Row],[Account_key]],tbl_COA[Account_key],tbl_COA[SubClass],"Not Found")</f>
        <v>Liabilities</v>
      </c>
      <c r="I15174" t="str">
        <f>_xlfn.XLOOKUP(tbl_GL[[#This Row],[Account_key]],tbl_COA[Account_key],tbl_COA[SubClass2],"Not Found")</f>
        <v>Current Liabilities</v>
      </c>
      <c r="J15174" t="str">
        <f>_xlfn.XLOOKUP(tbl_GL[[#This Row],[Account_key]],tbl_COA[Account_key],tbl_COA[SubAccount],,0)</f>
        <v>Accrued Expenses</v>
      </c>
      <c r="K15174">
        <f>YEAR(tbl_GL[[#This Row],[Date]])</f>
        <v>2019</v>
      </c>
    </row>
    <row r="15175" spans="1:11" x14ac:dyDescent="0.35">
      <c r="A15175">
        <v>1102.0999999999999</v>
      </c>
      <c r="B15175" s="24">
        <v>43718</v>
      </c>
      <c r="C15175">
        <v>6</v>
      </c>
      <c r="D15175" s="13">
        <v>10</v>
      </c>
      <c r="E15175" s="13" t="s">
        <v>98</v>
      </c>
      <c r="F15175" s="17">
        <v>-1626</v>
      </c>
      <c r="G15175" t="str">
        <f>_xlfn.XLOOKUP(tbl_GL[[#This Row],[Account_key]],tbl_COA[Account_key],tbl_COA[Class],"Not Found")</f>
        <v>Assets</v>
      </c>
      <c r="H15175" t="str">
        <f>_xlfn.XLOOKUP(tbl_GL[[#This Row],[Account_key]],tbl_COA[Account_key],tbl_COA[SubClass],"Not Found")</f>
        <v>Assets</v>
      </c>
      <c r="I15175" t="str">
        <f>_xlfn.XLOOKUP(tbl_GL[[#This Row],[Account_key]],tbl_COA[Account_key],tbl_COA[SubClass2],"Not Found")</f>
        <v>Current Assets</v>
      </c>
      <c r="J15175" t="str">
        <f>_xlfn.XLOOKUP(tbl_GL[[#This Row],[Account_key]],tbl_COA[Account_key],tbl_COA[SubAccount],,0)</f>
        <v>Cash at Bank</v>
      </c>
      <c r="K15175">
        <f>YEAR(tbl_GL[[#This Row],[Date]])</f>
        <v>2019</v>
      </c>
    </row>
    <row r="15176" spans="1:11" x14ac:dyDescent="0.35">
      <c r="A15176">
        <v>1102.2</v>
      </c>
      <c r="B15176" s="24">
        <v>43718</v>
      </c>
      <c r="C15176">
        <v>6</v>
      </c>
      <c r="D15176" s="13">
        <v>120</v>
      </c>
      <c r="E15176" s="13" t="s">
        <v>98</v>
      </c>
      <c r="F15176" s="17">
        <v>-1626</v>
      </c>
      <c r="G15176" t="str">
        <f>_xlfn.XLOOKUP(tbl_GL[[#This Row],[Account_key]],tbl_COA[Account_key],tbl_COA[Class],"Not Found")</f>
        <v>Liabilities and Owners Equity</v>
      </c>
      <c r="H15176" t="str">
        <f>_xlfn.XLOOKUP(tbl_GL[[#This Row],[Account_key]],tbl_COA[Account_key],tbl_COA[SubClass],"Not Found")</f>
        <v>Liabilities</v>
      </c>
      <c r="I15176" t="str">
        <f>_xlfn.XLOOKUP(tbl_GL[[#This Row],[Account_key]],tbl_COA[Account_key],tbl_COA[SubClass2],"Not Found")</f>
        <v>Current Liabilities</v>
      </c>
      <c r="J15176" t="str">
        <f>_xlfn.XLOOKUP(tbl_GL[[#This Row],[Account_key]],tbl_COA[Account_key],tbl_COA[SubAccount],,0)</f>
        <v>Accrued Expenses</v>
      </c>
      <c r="K15176">
        <f>YEAR(tbl_GL[[#This Row],[Date]])</f>
        <v>2019</v>
      </c>
    </row>
    <row r="15177" spans="1:11" x14ac:dyDescent="0.35">
      <c r="A15177">
        <v>1103.0999999999999</v>
      </c>
      <c r="B15177" s="24">
        <v>43719</v>
      </c>
      <c r="C15177">
        <v>6</v>
      </c>
      <c r="D15177" s="13">
        <v>340</v>
      </c>
      <c r="E15177" s="13" t="s">
        <v>97</v>
      </c>
      <c r="F15177" s="17">
        <v>-2216</v>
      </c>
      <c r="G15177" t="str">
        <f>_xlfn.XLOOKUP(tbl_GL[[#This Row],[Account_key]],tbl_COA[Account_key],tbl_COA[Class],"Not Found")</f>
        <v>Operating account</v>
      </c>
      <c r="H15177" t="str">
        <f>_xlfn.XLOOKUP(tbl_GL[[#This Row],[Account_key]],tbl_COA[Account_key],tbl_COA[SubClass],"Not Found")</f>
        <v>Operating Expenses</v>
      </c>
      <c r="I15177" t="str">
        <f>_xlfn.XLOOKUP(tbl_GL[[#This Row],[Account_key]],tbl_COA[Account_key],tbl_COA[SubClass2],"Not Found")</f>
        <v>Administration</v>
      </c>
      <c r="J15177" t="str">
        <f>_xlfn.XLOOKUP(tbl_GL[[#This Row],[Account_key]],tbl_COA[Account_key],tbl_COA[SubAccount],,0)</f>
        <v>Utilities</v>
      </c>
      <c r="K15177">
        <f>YEAR(tbl_GL[[#This Row],[Date]])</f>
        <v>2019</v>
      </c>
    </row>
    <row r="15178" spans="1:11" x14ac:dyDescent="0.35">
      <c r="A15178">
        <v>1103.2</v>
      </c>
      <c r="B15178" s="24">
        <v>43719</v>
      </c>
      <c r="C15178">
        <v>6</v>
      </c>
      <c r="D15178" s="13">
        <v>120</v>
      </c>
      <c r="E15178" s="13" t="s">
        <v>97</v>
      </c>
      <c r="F15178" s="17">
        <v>2216</v>
      </c>
      <c r="G15178" t="str">
        <f>_xlfn.XLOOKUP(tbl_GL[[#This Row],[Account_key]],tbl_COA[Account_key],tbl_COA[Class],"Not Found")</f>
        <v>Liabilities and Owners Equity</v>
      </c>
      <c r="H15178" t="str">
        <f>_xlfn.XLOOKUP(tbl_GL[[#This Row],[Account_key]],tbl_COA[Account_key],tbl_COA[SubClass],"Not Found")</f>
        <v>Liabilities</v>
      </c>
      <c r="I15178" t="str">
        <f>_xlfn.XLOOKUP(tbl_GL[[#This Row],[Account_key]],tbl_COA[Account_key],tbl_COA[SubClass2],"Not Found")</f>
        <v>Current Liabilities</v>
      </c>
      <c r="J15178" t="str">
        <f>_xlfn.XLOOKUP(tbl_GL[[#This Row],[Account_key]],tbl_COA[Account_key],tbl_COA[SubAccount],,0)</f>
        <v>Accrued Expenses</v>
      </c>
      <c r="K15178">
        <f>YEAR(tbl_GL[[#This Row],[Date]])</f>
        <v>2019</v>
      </c>
    </row>
    <row r="15179" spans="1:11" x14ac:dyDescent="0.35">
      <c r="A15179">
        <v>1104.0999999999999</v>
      </c>
      <c r="B15179" s="24">
        <v>43720</v>
      </c>
      <c r="C15179">
        <v>6</v>
      </c>
      <c r="D15179" s="13">
        <v>230</v>
      </c>
      <c r="E15179" s="13" t="s">
        <v>4</v>
      </c>
      <c r="F15179" s="17">
        <v>-1408</v>
      </c>
      <c r="G15179" t="str">
        <f>_xlfn.XLOOKUP(tbl_GL[[#This Row],[Account_key]],tbl_COA[Account_key],tbl_COA[Class],"Not Found")</f>
        <v>Trading account</v>
      </c>
      <c r="H15179" t="str">
        <f>_xlfn.XLOOKUP(tbl_GL[[#This Row],[Account_key]],tbl_COA[Account_key],tbl_COA[SubClass],"Not Found")</f>
        <v>Cost of Sales</v>
      </c>
      <c r="I15179" t="str">
        <f>_xlfn.XLOOKUP(tbl_GL[[#This Row],[Account_key]],tbl_COA[Account_key],tbl_COA[SubClass2],"Not Found")</f>
        <v>Cost of Sales</v>
      </c>
      <c r="J15179" t="str">
        <f>_xlfn.XLOOKUP(tbl_GL[[#This Row],[Account_key]],tbl_COA[Account_key],tbl_COA[SubAccount],,0)</f>
        <v>Cost of Sales</v>
      </c>
      <c r="K15179">
        <f>YEAR(tbl_GL[[#This Row],[Date]])</f>
        <v>2019</v>
      </c>
    </row>
    <row r="15180" spans="1:11" x14ac:dyDescent="0.35">
      <c r="A15180">
        <v>1104.2</v>
      </c>
      <c r="B15180" s="24">
        <v>43720</v>
      </c>
      <c r="C15180">
        <v>6</v>
      </c>
      <c r="D15180" s="13">
        <v>60</v>
      </c>
      <c r="E15180" s="13" t="s">
        <v>4</v>
      </c>
      <c r="F15180" s="17">
        <v>-1408</v>
      </c>
      <c r="G15180" t="str">
        <f>_xlfn.XLOOKUP(tbl_GL[[#This Row],[Account_key]],tbl_COA[Account_key],tbl_COA[Class],"Not Found")</f>
        <v>Assets</v>
      </c>
      <c r="H15180" t="str">
        <f>_xlfn.XLOOKUP(tbl_GL[[#This Row],[Account_key]],tbl_COA[Account_key],tbl_COA[SubClass],"Not Found")</f>
        <v>Assets</v>
      </c>
      <c r="I15180" t="str">
        <f>_xlfn.XLOOKUP(tbl_GL[[#This Row],[Account_key]],tbl_COA[Account_key],tbl_COA[SubClass2],"Not Found")</f>
        <v>Current Assets</v>
      </c>
      <c r="J15180" t="str">
        <f>_xlfn.XLOOKUP(tbl_GL[[#This Row],[Account_key]],tbl_COA[Account_key],tbl_COA[SubAccount],,0)</f>
        <v>Inventory</v>
      </c>
      <c r="K15180">
        <f>YEAR(tbl_GL[[#This Row],[Date]])</f>
        <v>2019</v>
      </c>
    </row>
    <row r="15181" spans="1:11" x14ac:dyDescent="0.35">
      <c r="A15181">
        <v>1105.0999999999999</v>
      </c>
      <c r="B15181" s="24">
        <v>43720</v>
      </c>
      <c r="C15181">
        <v>6</v>
      </c>
      <c r="D15181" s="13">
        <v>210</v>
      </c>
      <c r="E15181" s="13" t="s">
        <v>7</v>
      </c>
      <c r="F15181" s="17">
        <v>3294</v>
      </c>
      <c r="G15181" t="str">
        <f>_xlfn.XLOOKUP(tbl_GL[[#This Row],[Account_key]],tbl_COA[Account_key],tbl_COA[Class],"Not Found")</f>
        <v>Trading account</v>
      </c>
      <c r="H15181" t="str">
        <f>_xlfn.XLOOKUP(tbl_GL[[#This Row],[Account_key]],tbl_COA[Account_key],tbl_COA[SubClass],"Not Found")</f>
        <v>Sales</v>
      </c>
      <c r="I15181" t="str">
        <f>_xlfn.XLOOKUP(tbl_GL[[#This Row],[Account_key]],tbl_COA[Account_key],tbl_COA[SubClass2],"Not Found")</f>
        <v>Sales</v>
      </c>
      <c r="J15181" t="str">
        <f>_xlfn.XLOOKUP(tbl_GL[[#This Row],[Account_key]],tbl_COA[Account_key],tbl_COA[SubAccount],,0)</f>
        <v>Sales</v>
      </c>
      <c r="K15181">
        <f>YEAR(tbl_GL[[#This Row],[Date]])</f>
        <v>2019</v>
      </c>
    </row>
    <row r="15182" spans="1:11" x14ac:dyDescent="0.35">
      <c r="A15182">
        <v>1105.2</v>
      </c>
      <c r="B15182" s="24">
        <v>43720</v>
      </c>
      <c r="C15182">
        <v>6</v>
      </c>
      <c r="D15182" s="13">
        <v>10</v>
      </c>
      <c r="E15182" s="13" t="s">
        <v>7</v>
      </c>
      <c r="F15182" s="17">
        <v>3294</v>
      </c>
      <c r="G15182" t="str">
        <f>_xlfn.XLOOKUP(tbl_GL[[#This Row],[Account_key]],tbl_COA[Account_key],tbl_COA[Class],"Not Found")</f>
        <v>Assets</v>
      </c>
      <c r="H15182" t="str">
        <f>_xlfn.XLOOKUP(tbl_GL[[#This Row],[Account_key]],tbl_COA[Account_key],tbl_COA[SubClass],"Not Found")</f>
        <v>Assets</v>
      </c>
      <c r="I15182" t="str">
        <f>_xlfn.XLOOKUP(tbl_GL[[#This Row],[Account_key]],tbl_COA[Account_key],tbl_COA[SubClass2],"Not Found")</f>
        <v>Current Assets</v>
      </c>
      <c r="J15182" t="str">
        <f>_xlfn.XLOOKUP(tbl_GL[[#This Row],[Account_key]],tbl_COA[Account_key],tbl_COA[SubAccount],,0)</f>
        <v>Cash at Bank</v>
      </c>
      <c r="K15182">
        <f>YEAR(tbl_GL[[#This Row],[Date]])</f>
        <v>2019</v>
      </c>
    </row>
    <row r="15183" spans="1:11" x14ac:dyDescent="0.35">
      <c r="A15183">
        <v>1106.0999999999999</v>
      </c>
      <c r="B15183" s="24">
        <v>43720</v>
      </c>
      <c r="C15183">
        <v>6</v>
      </c>
      <c r="D15183" s="13">
        <v>230</v>
      </c>
      <c r="E15183" s="13" t="s">
        <v>4</v>
      </c>
      <c r="F15183" s="17">
        <v>-5788</v>
      </c>
      <c r="G15183" t="str">
        <f>_xlfn.XLOOKUP(tbl_GL[[#This Row],[Account_key]],tbl_COA[Account_key],tbl_COA[Class],"Not Found")</f>
        <v>Trading account</v>
      </c>
      <c r="H15183" t="str">
        <f>_xlfn.XLOOKUP(tbl_GL[[#This Row],[Account_key]],tbl_COA[Account_key],tbl_COA[SubClass],"Not Found")</f>
        <v>Cost of Sales</v>
      </c>
      <c r="I15183" t="str">
        <f>_xlfn.XLOOKUP(tbl_GL[[#This Row],[Account_key]],tbl_COA[Account_key],tbl_COA[SubClass2],"Not Found")</f>
        <v>Cost of Sales</v>
      </c>
      <c r="J15183" t="str">
        <f>_xlfn.XLOOKUP(tbl_GL[[#This Row],[Account_key]],tbl_COA[Account_key],tbl_COA[SubAccount],,0)</f>
        <v>Cost of Sales</v>
      </c>
      <c r="K15183">
        <f>YEAR(tbl_GL[[#This Row],[Date]])</f>
        <v>2019</v>
      </c>
    </row>
    <row r="15184" spans="1:11" x14ac:dyDescent="0.35">
      <c r="A15184">
        <v>1106.2</v>
      </c>
      <c r="B15184" s="24">
        <v>43720</v>
      </c>
      <c r="C15184">
        <v>6</v>
      </c>
      <c r="D15184" s="13">
        <v>60</v>
      </c>
      <c r="E15184" s="13" t="s">
        <v>4</v>
      </c>
      <c r="F15184" s="17">
        <v>-5788</v>
      </c>
      <c r="G15184" t="str">
        <f>_xlfn.XLOOKUP(tbl_GL[[#This Row],[Account_key]],tbl_COA[Account_key],tbl_COA[Class],"Not Found")</f>
        <v>Assets</v>
      </c>
      <c r="H15184" t="str">
        <f>_xlfn.XLOOKUP(tbl_GL[[#This Row],[Account_key]],tbl_COA[Account_key],tbl_COA[SubClass],"Not Found")</f>
        <v>Assets</v>
      </c>
      <c r="I15184" t="str">
        <f>_xlfn.XLOOKUP(tbl_GL[[#This Row],[Account_key]],tbl_COA[Account_key],tbl_COA[SubClass2],"Not Found")</f>
        <v>Current Assets</v>
      </c>
      <c r="J15184" t="str">
        <f>_xlfn.XLOOKUP(tbl_GL[[#This Row],[Account_key]],tbl_COA[Account_key],tbl_COA[SubAccount],,0)</f>
        <v>Inventory</v>
      </c>
      <c r="K15184">
        <f>YEAR(tbl_GL[[#This Row],[Date]])</f>
        <v>2019</v>
      </c>
    </row>
    <row r="15185" spans="1:11" x14ac:dyDescent="0.35">
      <c r="A15185">
        <v>1107.0999999999999</v>
      </c>
      <c r="B15185" s="24">
        <v>43720</v>
      </c>
      <c r="C15185">
        <v>6</v>
      </c>
      <c r="D15185" s="13">
        <v>210</v>
      </c>
      <c r="E15185" s="13" t="s">
        <v>8</v>
      </c>
      <c r="F15185" s="17">
        <v>11850</v>
      </c>
      <c r="G15185" t="str">
        <f>_xlfn.XLOOKUP(tbl_GL[[#This Row],[Account_key]],tbl_COA[Account_key],tbl_COA[Class],"Not Found")</f>
        <v>Trading account</v>
      </c>
      <c r="H15185" t="str">
        <f>_xlfn.XLOOKUP(tbl_GL[[#This Row],[Account_key]],tbl_COA[Account_key],tbl_COA[SubClass],"Not Found")</f>
        <v>Sales</v>
      </c>
      <c r="I15185" t="str">
        <f>_xlfn.XLOOKUP(tbl_GL[[#This Row],[Account_key]],tbl_COA[Account_key],tbl_COA[SubClass2],"Not Found")</f>
        <v>Sales</v>
      </c>
      <c r="J15185" t="str">
        <f>_xlfn.XLOOKUP(tbl_GL[[#This Row],[Account_key]],tbl_COA[Account_key],tbl_COA[SubAccount],,0)</f>
        <v>Sales</v>
      </c>
      <c r="K15185">
        <f>YEAR(tbl_GL[[#This Row],[Date]])</f>
        <v>2019</v>
      </c>
    </row>
    <row r="15186" spans="1:11" x14ac:dyDescent="0.35">
      <c r="A15186">
        <v>1107.2</v>
      </c>
      <c r="B15186" s="24">
        <v>43720</v>
      </c>
      <c r="C15186">
        <v>6</v>
      </c>
      <c r="D15186" s="13">
        <v>30</v>
      </c>
      <c r="E15186" s="13" t="s">
        <v>8</v>
      </c>
      <c r="F15186" s="17">
        <v>11850</v>
      </c>
      <c r="G15186" t="str">
        <f>_xlfn.XLOOKUP(tbl_GL[[#This Row],[Account_key]],tbl_COA[Account_key],tbl_COA[Class],"Not Found")</f>
        <v>Assets</v>
      </c>
      <c r="H15186" t="str">
        <f>_xlfn.XLOOKUP(tbl_GL[[#This Row],[Account_key]],tbl_COA[Account_key],tbl_COA[SubClass],"Not Found")</f>
        <v>Assets</v>
      </c>
      <c r="I15186" t="str">
        <f>_xlfn.XLOOKUP(tbl_GL[[#This Row],[Account_key]],tbl_COA[Account_key],tbl_COA[SubClass2],"Not Found")</f>
        <v>Current Assets</v>
      </c>
      <c r="J15186" t="str">
        <f>_xlfn.XLOOKUP(tbl_GL[[#This Row],[Account_key]],tbl_COA[Account_key],tbl_COA[SubAccount],,0)</f>
        <v>Trade Receivables</v>
      </c>
      <c r="K15186">
        <f>YEAR(tbl_GL[[#This Row],[Date]])</f>
        <v>2019</v>
      </c>
    </row>
    <row r="15187" spans="1:11" x14ac:dyDescent="0.35">
      <c r="A15187">
        <v>1108.0999999999999</v>
      </c>
      <c r="B15187" s="24">
        <v>43721</v>
      </c>
      <c r="C15187">
        <v>6</v>
      </c>
      <c r="D15187" s="13">
        <v>230</v>
      </c>
      <c r="E15187" s="13" t="s">
        <v>4</v>
      </c>
      <c r="F15187" s="17">
        <v>-1015</v>
      </c>
      <c r="G15187" t="str">
        <f>_xlfn.XLOOKUP(tbl_GL[[#This Row],[Account_key]],tbl_COA[Account_key],tbl_COA[Class],"Not Found")</f>
        <v>Trading account</v>
      </c>
      <c r="H15187" t="str">
        <f>_xlfn.XLOOKUP(tbl_GL[[#This Row],[Account_key]],tbl_COA[Account_key],tbl_COA[SubClass],"Not Found")</f>
        <v>Cost of Sales</v>
      </c>
      <c r="I15187" t="str">
        <f>_xlfn.XLOOKUP(tbl_GL[[#This Row],[Account_key]],tbl_COA[Account_key],tbl_COA[SubClass2],"Not Found")</f>
        <v>Cost of Sales</v>
      </c>
      <c r="J15187" t="str">
        <f>_xlfn.XLOOKUP(tbl_GL[[#This Row],[Account_key]],tbl_COA[Account_key],tbl_COA[SubAccount],,0)</f>
        <v>Cost of Sales</v>
      </c>
      <c r="K15187">
        <f>YEAR(tbl_GL[[#This Row],[Date]])</f>
        <v>2019</v>
      </c>
    </row>
    <row r="15188" spans="1:11" x14ac:dyDescent="0.35">
      <c r="A15188">
        <v>1108.2</v>
      </c>
      <c r="B15188" s="24">
        <v>43721</v>
      </c>
      <c r="C15188">
        <v>6</v>
      </c>
      <c r="D15188" s="13">
        <v>60</v>
      </c>
      <c r="E15188" s="13" t="s">
        <v>4</v>
      </c>
      <c r="F15188" s="17">
        <v>-1015</v>
      </c>
      <c r="G15188" t="str">
        <f>_xlfn.XLOOKUP(tbl_GL[[#This Row],[Account_key]],tbl_COA[Account_key],tbl_COA[Class],"Not Found")</f>
        <v>Assets</v>
      </c>
      <c r="H15188" t="str">
        <f>_xlfn.XLOOKUP(tbl_GL[[#This Row],[Account_key]],tbl_COA[Account_key],tbl_COA[SubClass],"Not Found")</f>
        <v>Assets</v>
      </c>
      <c r="I15188" t="str">
        <f>_xlfn.XLOOKUP(tbl_GL[[#This Row],[Account_key]],tbl_COA[Account_key],tbl_COA[SubClass2],"Not Found")</f>
        <v>Current Assets</v>
      </c>
      <c r="J15188" t="str">
        <f>_xlfn.XLOOKUP(tbl_GL[[#This Row],[Account_key]],tbl_COA[Account_key],tbl_COA[SubAccount],,0)</f>
        <v>Inventory</v>
      </c>
      <c r="K15188">
        <f>YEAR(tbl_GL[[#This Row],[Date]])</f>
        <v>2019</v>
      </c>
    </row>
    <row r="15189" spans="1:11" x14ac:dyDescent="0.35">
      <c r="A15189">
        <v>1109.0999999999999</v>
      </c>
      <c r="B15189" s="24">
        <v>43721</v>
      </c>
      <c r="C15189">
        <v>6</v>
      </c>
      <c r="D15189" s="13">
        <v>10</v>
      </c>
      <c r="E15189" s="13" t="s">
        <v>98</v>
      </c>
      <c r="F15189" s="17">
        <v>-1968</v>
      </c>
      <c r="G15189" t="str">
        <f>_xlfn.XLOOKUP(tbl_GL[[#This Row],[Account_key]],tbl_COA[Account_key],tbl_COA[Class],"Not Found")</f>
        <v>Assets</v>
      </c>
      <c r="H15189" t="str">
        <f>_xlfn.XLOOKUP(tbl_GL[[#This Row],[Account_key]],tbl_COA[Account_key],tbl_COA[SubClass],"Not Found")</f>
        <v>Assets</v>
      </c>
      <c r="I15189" t="str">
        <f>_xlfn.XLOOKUP(tbl_GL[[#This Row],[Account_key]],tbl_COA[Account_key],tbl_COA[SubClass2],"Not Found")</f>
        <v>Current Assets</v>
      </c>
      <c r="J15189" t="str">
        <f>_xlfn.XLOOKUP(tbl_GL[[#This Row],[Account_key]],tbl_COA[Account_key],tbl_COA[SubAccount],,0)</f>
        <v>Cash at Bank</v>
      </c>
      <c r="K15189">
        <f>YEAR(tbl_GL[[#This Row],[Date]])</f>
        <v>2019</v>
      </c>
    </row>
    <row r="15190" spans="1:11" x14ac:dyDescent="0.35">
      <c r="A15190">
        <v>1109.2</v>
      </c>
      <c r="B15190" s="24">
        <v>43721</v>
      </c>
      <c r="C15190">
        <v>6</v>
      </c>
      <c r="D15190" s="13">
        <v>120</v>
      </c>
      <c r="E15190" s="13" t="s">
        <v>98</v>
      </c>
      <c r="F15190" s="17">
        <v>-1968</v>
      </c>
      <c r="G15190" t="str">
        <f>_xlfn.XLOOKUP(tbl_GL[[#This Row],[Account_key]],tbl_COA[Account_key],tbl_COA[Class],"Not Found")</f>
        <v>Liabilities and Owners Equity</v>
      </c>
      <c r="H15190" t="str">
        <f>_xlfn.XLOOKUP(tbl_GL[[#This Row],[Account_key]],tbl_COA[Account_key],tbl_COA[SubClass],"Not Found")</f>
        <v>Liabilities</v>
      </c>
      <c r="I15190" t="str">
        <f>_xlfn.XLOOKUP(tbl_GL[[#This Row],[Account_key]],tbl_COA[Account_key],tbl_COA[SubClass2],"Not Found")</f>
        <v>Current Liabilities</v>
      </c>
      <c r="J15190" t="str">
        <f>_xlfn.XLOOKUP(tbl_GL[[#This Row],[Account_key]],tbl_COA[Account_key],tbl_COA[SubAccount],,0)</f>
        <v>Accrued Expenses</v>
      </c>
      <c r="K15190">
        <f>YEAR(tbl_GL[[#This Row],[Date]])</f>
        <v>2019</v>
      </c>
    </row>
    <row r="15191" spans="1:11" x14ac:dyDescent="0.35">
      <c r="A15191">
        <v>1110.0999999999999</v>
      </c>
      <c r="B15191" s="24">
        <v>43721</v>
      </c>
      <c r="C15191">
        <v>6</v>
      </c>
      <c r="D15191" s="13">
        <v>210</v>
      </c>
      <c r="E15191" s="13" t="s">
        <v>8</v>
      </c>
      <c r="F15191" s="17">
        <v>2078</v>
      </c>
      <c r="G15191" t="str">
        <f>_xlfn.XLOOKUP(tbl_GL[[#This Row],[Account_key]],tbl_COA[Account_key],tbl_COA[Class],"Not Found")</f>
        <v>Trading account</v>
      </c>
      <c r="H15191" t="str">
        <f>_xlfn.XLOOKUP(tbl_GL[[#This Row],[Account_key]],tbl_COA[Account_key],tbl_COA[SubClass],"Not Found")</f>
        <v>Sales</v>
      </c>
      <c r="I15191" t="str">
        <f>_xlfn.XLOOKUP(tbl_GL[[#This Row],[Account_key]],tbl_COA[Account_key],tbl_COA[SubClass2],"Not Found")</f>
        <v>Sales</v>
      </c>
      <c r="J15191" t="str">
        <f>_xlfn.XLOOKUP(tbl_GL[[#This Row],[Account_key]],tbl_COA[Account_key],tbl_COA[SubAccount],,0)</f>
        <v>Sales</v>
      </c>
      <c r="K15191">
        <f>YEAR(tbl_GL[[#This Row],[Date]])</f>
        <v>2019</v>
      </c>
    </row>
    <row r="15192" spans="1:11" x14ac:dyDescent="0.35">
      <c r="A15192">
        <v>1110.2</v>
      </c>
      <c r="B15192" s="24">
        <v>43721</v>
      </c>
      <c r="C15192">
        <v>6</v>
      </c>
      <c r="D15192" s="13">
        <v>30</v>
      </c>
      <c r="E15192" s="13" t="s">
        <v>8</v>
      </c>
      <c r="F15192" s="17">
        <v>2078</v>
      </c>
      <c r="G15192" t="str">
        <f>_xlfn.XLOOKUP(tbl_GL[[#This Row],[Account_key]],tbl_COA[Account_key],tbl_COA[Class],"Not Found")</f>
        <v>Assets</v>
      </c>
      <c r="H15192" t="str">
        <f>_xlfn.XLOOKUP(tbl_GL[[#This Row],[Account_key]],tbl_COA[Account_key],tbl_COA[SubClass],"Not Found")</f>
        <v>Assets</v>
      </c>
      <c r="I15192" t="str">
        <f>_xlfn.XLOOKUP(tbl_GL[[#This Row],[Account_key]],tbl_COA[Account_key],tbl_COA[SubClass2],"Not Found")</f>
        <v>Current Assets</v>
      </c>
      <c r="J15192" t="str">
        <f>_xlfn.XLOOKUP(tbl_GL[[#This Row],[Account_key]],tbl_COA[Account_key],tbl_COA[SubAccount],,0)</f>
        <v>Trade Receivables</v>
      </c>
      <c r="K15192">
        <f>YEAR(tbl_GL[[#This Row],[Date]])</f>
        <v>2019</v>
      </c>
    </row>
    <row r="15193" spans="1:11" x14ac:dyDescent="0.35">
      <c r="A15193">
        <v>1111.0999999999999</v>
      </c>
      <c r="B15193" s="24">
        <v>43721</v>
      </c>
      <c r="C15193">
        <v>6</v>
      </c>
      <c r="D15193" s="13">
        <v>350</v>
      </c>
      <c r="E15193" s="13" t="s">
        <v>97</v>
      </c>
      <c r="F15193" s="17">
        <v>-2680</v>
      </c>
      <c r="G15193" t="str">
        <f>_xlfn.XLOOKUP(tbl_GL[[#This Row],[Account_key]],tbl_COA[Account_key],tbl_COA[Class],"Not Found")</f>
        <v>Operating account</v>
      </c>
      <c r="H15193" t="str">
        <f>_xlfn.XLOOKUP(tbl_GL[[#This Row],[Account_key]],tbl_COA[Account_key],tbl_COA[SubClass],"Not Found")</f>
        <v>Operating Expenses</v>
      </c>
      <c r="I15193" t="str">
        <f>_xlfn.XLOOKUP(tbl_GL[[#This Row],[Account_key]],tbl_COA[Account_key],tbl_COA[SubClass2],"Not Found")</f>
        <v>Administration</v>
      </c>
      <c r="J15193" t="str">
        <f>_xlfn.XLOOKUP(tbl_GL[[#This Row],[Account_key]],tbl_COA[Account_key],tbl_COA[SubAccount],,0)</f>
        <v>Other Expenses</v>
      </c>
      <c r="K15193">
        <f>YEAR(tbl_GL[[#This Row],[Date]])</f>
        <v>2019</v>
      </c>
    </row>
    <row r="15194" spans="1:11" x14ac:dyDescent="0.35">
      <c r="A15194">
        <v>1111.2</v>
      </c>
      <c r="B15194" s="24">
        <v>43721</v>
      </c>
      <c r="C15194">
        <v>6</v>
      </c>
      <c r="D15194" s="13">
        <v>120</v>
      </c>
      <c r="E15194" s="13" t="s">
        <v>97</v>
      </c>
      <c r="F15194" s="17">
        <v>2680</v>
      </c>
      <c r="G15194" t="str">
        <f>_xlfn.XLOOKUP(tbl_GL[[#This Row],[Account_key]],tbl_COA[Account_key],tbl_COA[Class],"Not Found")</f>
        <v>Liabilities and Owners Equity</v>
      </c>
      <c r="H15194" t="str">
        <f>_xlfn.XLOOKUP(tbl_GL[[#This Row],[Account_key]],tbl_COA[Account_key],tbl_COA[SubClass],"Not Found")</f>
        <v>Liabilities</v>
      </c>
      <c r="I15194" t="str">
        <f>_xlfn.XLOOKUP(tbl_GL[[#This Row],[Account_key]],tbl_COA[Account_key],tbl_COA[SubClass2],"Not Found")</f>
        <v>Current Liabilities</v>
      </c>
      <c r="J15194" t="str">
        <f>_xlfn.XLOOKUP(tbl_GL[[#This Row],[Account_key]],tbl_COA[Account_key],tbl_COA[SubAccount],,0)</f>
        <v>Accrued Expenses</v>
      </c>
      <c r="K15194">
        <f>YEAR(tbl_GL[[#This Row],[Date]])</f>
        <v>2019</v>
      </c>
    </row>
    <row r="15195" spans="1:11" x14ac:dyDescent="0.35">
      <c r="A15195">
        <v>1112.0999999999999</v>
      </c>
      <c r="B15195" s="24">
        <v>43721</v>
      </c>
      <c r="C15195">
        <v>6</v>
      </c>
      <c r="D15195" s="13">
        <v>30</v>
      </c>
      <c r="E15195" s="13" t="s">
        <v>80</v>
      </c>
      <c r="F15195" s="17">
        <v>-14053</v>
      </c>
      <c r="G15195" t="str">
        <f>_xlfn.XLOOKUP(tbl_GL[[#This Row],[Account_key]],tbl_COA[Account_key],tbl_COA[Class],"Not Found")</f>
        <v>Assets</v>
      </c>
      <c r="H15195" t="str">
        <f>_xlfn.XLOOKUP(tbl_GL[[#This Row],[Account_key]],tbl_COA[Account_key],tbl_COA[SubClass],"Not Found")</f>
        <v>Assets</v>
      </c>
      <c r="I15195" t="str">
        <f>_xlfn.XLOOKUP(tbl_GL[[#This Row],[Account_key]],tbl_COA[Account_key],tbl_COA[SubClass2],"Not Found")</f>
        <v>Current Assets</v>
      </c>
      <c r="J15195" t="str">
        <f>_xlfn.XLOOKUP(tbl_GL[[#This Row],[Account_key]],tbl_COA[Account_key],tbl_COA[SubAccount],,0)</f>
        <v>Trade Receivables</v>
      </c>
      <c r="K15195">
        <f>YEAR(tbl_GL[[#This Row],[Date]])</f>
        <v>2019</v>
      </c>
    </row>
    <row r="15196" spans="1:11" x14ac:dyDescent="0.35">
      <c r="A15196">
        <v>1112.2</v>
      </c>
      <c r="B15196" s="24">
        <v>43721</v>
      </c>
      <c r="C15196">
        <v>6</v>
      </c>
      <c r="D15196" s="13">
        <v>10</v>
      </c>
      <c r="E15196" s="13" t="s">
        <v>80</v>
      </c>
      <c r="F15196" s="17">
        <v>14053</v>
      </c>
      <c r="G15196" t="str">
        <f>_xlfn.XLOOKUP(tbl_GL[[#This Row],[Account_key]],tbl_COA[Account_key],tbl_COA[Class],"Not Found")</f>
        <v>Assets</v>
      </c>
      <c r="H15196" t="str">
        <f>_xlfn.XLOOKUP(tbl_GL[[#This Row],[Account_key]],tbl_COA[Account_key],tbl_COA[SubClass],"Not Found")</f>
        <v>Assets</v>
      </c>
      <c r="I15196" t="str">
        <f>_xlfn.XLOOKUP(tbl_GL[[#This Row],[Account_key]],tbl_COA[Account_key],tbl_COA[SubClass2],"Not Found")</f>
        <v>Current Assets</v>
      </c>
      <c r="J15196" t="str">
        <f>_xlfn.XLOOKUP(tbl_GL[[#This Row],[Account_key]],tbl_COA[Account_key],tbl_COA[SubAccount],,0)</f>
        <v>Cash at Bank</v>
      </c>
      <c r="K15196">
        <f>YEAR(tbl_GL[[#This Row],[Date]])</f>
        <v>2019</v>
      </c>
    </row>
    <row r="15197" spans="1:11" x14ac:dyDescent="0.35">
      <c r="A15197">
        <v>1113.0999999999999</v>
      </c>
      <c r="B15197" s="24">
        <v>43722</v>
      </c>
      <c r="C15197">
        <v>6</v>
      </c>
      <c r="D15197" s="13">
        <v>220</v>
      </c>
      <c r="E15197" s="13" t="s">
        <v>81</v>
      </c>
      <c r="F15197" s="17">
        <v>-1772</v>
      </c>
      <c r="G15197" t="str">
        <f>_xlfn.XLOOKUP(tbl_GL[[#This Row],[Account_key]],tbl_COA[Account_key],tbl_COA[Class],"Not Found")</f>
        <v>Trading account</v>
      </c>
      <c r="H15197" t="str">
        <f>_xlfn.XLOOKUP(tbl_GL[[#This Row],[Account_key]],tbl_COA[Account_key],tbl_COA[SubClass],"Not Found")</f>
        <v>Sales</v>
      </c>
      <c r="I15197" t="str">
        <f>_xlfn.XLOOKUP(tbl_GL[[#This Row],[Account_key]],tbl_COA[Account_key],tbl_COA[SubClass2],"Not Found")</f>
        <v>Sales</v>
      </c>
      <c r="J15197" t="str">
        <f>_xlfn.XLOOKUP(tbl_GL[[#This Row],[Account_key]],tbl_COA[Account_key],tbl_COA[SubAccount],,0)</f>
        <v>Sales Return</v>
      </c>
      <c r="K15197">
        <f>YEAR(tbl_GL[[#This Row],[Date]])</f>
        <v>2019</v>
      </c>
    </row>
    <row r="15198" spans="1:11" x14ac:dyDescent="0.35">
      <c r="A15198">
        <v>1113.2</v>
      </c>
      <c r="B15198" s="24">
        <v>43722</v>
      </c>
      <c r="C15198">
        <v>6</v>
      </c>
      <c r="D15198" s="13">
        <v>20</v>
      </c>
      <c r="E15198" s="13" t="s">
        <v>81</v>
      </c>
      <c r="F15198" s="17">
        <v>-1772</v>
      </c>
      <c r="G15198" t="str">
        <f>_xlfn.XLOOKUP(tbl_GL[[#This Row],[Account_key]],tbl_COA[Account_key],tbl_COA[Class],"Not Found")</f>
        <v>Assets</v>
      </c>
      <c r="H15198" t="str">
        <f>_xlfn.XLOOKUP(tbl_GL[[#This Row],[Account_key]],tbl_COA[Account_key],tbl_COA[SubClass],"Not Found")</f>
        <v>Assets</v>
      </c>
      <c r="I15198" t="str">
        <f>_xlfn.XLOOKUP(tbl_GL[[#This Row],[Account_key]],tbl_COA[Account_key],tbl_COA[SubClass2],"Not Found")</f>
        <v>Current Assets</v>
      </c>
      <c r="J15198" t="str">
        <f>_xlfn.XLOOKUP(tbl_GL[[#This Row],[Account_key]],tbl_COA[Account_key],tbl_COA[SubAccount],,0)</f>
        <v>Cash in hand</v>
      </c>
      <c r="K15198">
        <f>YEAR(tbl_GL[[#This Row],[Date]])</f>
        <v>2019</v>
      </c>
    </row>
    <row r="15199" spans="1:11" x14ac:dyDescent="0.35">
      <c r="A15199">
        <v>1114.0999999999999</v>
      </c>
      <c r="B15199" s="24">
        <v>43722</v>
      </c>
      <c r="C15199">
        <v>6</v>
      </c>
      <c r="D15199" s="13">
        <v>10</v>
      </c>
      <c r="E15199" s="13" t="s">
        <v>84</v>
      </c>
      <c r="F15199" s="17">
        <v>-40950</v>
      </c>
      <c r="G15199" t="str">
        <f>_xlfn.XLOOKUP(tbl_GL[[#This Row],[Account_key]],tbl_COA[Account_key],tbl_COA[Class],"Not Found")</f>
        <v>Assets</v>
      </c>
      <c r="H15199" t="str">
        <f>_xlfn.XLOOKUP(tbl_GL[[#This Row],[Account_key]],tbl_COA[Account_key],tbl_COA[SubClass],"Not Found")</f>
        <v>Assets</v>
      </c>
      <c r="I15199" t="str">
        <f>_xlfn.XLOOKUP(tbl_GL[[#This Row],[Account_key]],tbl_COA[Account_key],tbl_COA[SubClass2],"Not Found")</f>
        <v>Current Assets</v>
      </c>
      <c r="J15199" t="str">
        <f>_xlfn.XLOOKUP(tbl_GL[[#This Row],[Account_key]],tbl_COA[Account_key],tbl_COA[SubAccount],,0)</f>
        <v>Cash at Bank</v>
      </c>
      <c r="K15199">
        <f>YEAR(tbl_GL[[#This Row],[Date]])</f>
        <v>2019</v>
      </c>
    </row>
    <row r="15200" spans="1:11" x14ac:dyDescent="0.35">
      <c r="A15200">
        <v>1114.2</v>
      </c>
      <c r="B15200" s="24">
        <v>43722</v>
      </c>
      <c r="C15200">
        <v>6</v>
      </c>
      <c r="D15200" s="13">
        <v>110</v>
      </c>
      <c r="E15200" s="13" t="s">
        <v>84</v>
      </c>
      <c r="F15200" s="17">
        <v>-40950</v>
      </c>
      <c r="G15200" t="str">
        <f>_xlfn.XLOOKUP(tbl_GL[[#This Row],[Account_key]],tbl_COA[Account_key],tbl_COA[Class],"Not Found")</f>
        <v>Liabilities and Owners Equity</v>
      </c>
      <c r="H15200" t="str">
        <f>_xlfn.XLOOKUP(tbl_GL[[#This Row],[Account_key]],tbl_COA[Account_key],tbl_COA[SubClass],"Not Found")</f>
        <v>Liabilities</v>
      </c>
      <c r="I15200" t="str">
        <f>_xlfn.XLOOKUP(tbl_GL[[#This Row],[Account_key]],tbl_COA[Account_key],tbl_COA[SubClass2],"Not Found")</f>
        <v>Current Liabilities</v>
      </c>
      <c r="J15200" t="str">
        <f>_xlfn.XLOOKUP(tbl_GL[[#This Row],[Account_key]],tbl_COA[Account_key],tbl_COA[SubAccount],,0)</f>
        <v>Trade Payables</v>
      </c>
      <c r="K15200">
        <f>YEAR(tbl_GL[[#This Row],[Date]])</f>
        <v>2019</v>
      </c>
    </row>
    <row r="15201" spans="1:11" x14ac:dyDescent="0.35">
      <c r="A15201">
        <v>1115.0999999999999</v>
      </c>
      <c r="B15201" s="24">
        <v>43723</v>
      </c>
      <c r="C15201">
        <v>6</v>
      </c>
      <c r="D15201" s="13">
        <v>260</v>
      </c>
      <c r="E15201" s="13" t="s">
        <v>99</v>
      </c>
      <c r="F15201" s="17">
        <v>-183</v>
      </c>
      <c r="G15201" t="str">
        <f>_xlfn.XLOOKUP(tbl_GL[[#This Row],[Account_key]],tbl_COA[Account_key],tbl_COA[Class],"Not Found")</f>
        <v>Operating account</v>
      </c>
      <c r="H15201" t="str">
        <f>_xlfn.XLOOKUP(tbl_GL[[#This Row],[Account_key]],tbl_COA[Account_key],tbl_COA[SubClass],"Not Found")</f>
        <v>Operating Expenses</v>
      </c>
      <c r="I15201" t="str">
        <f>_xlfn.XLOOKUP(tbl_GL[[#This Row],[Account_key]],tbl_COA[Account_key],tbl_COA[SubClass2],"Not Found")</f>
        <v>Marketing</v>
      </c>
      <c r="J15201" t="str">
        <f>_xlfn.XLOOKUP(tbl_GL[[#This Row],[Account_key]],tbl_COA[Account_key],tbl_COA[SubAccount],,0)</f>
        <v>Commissions</v>
      </c>
      <c r="K15201">
        <f>YEAR(tbl_GL[[#This Row],[Date]])</f>
        <v>2019</v>
      </c>
    </row>
    <row r="15202" spans="1:11" x14ac:dyDescent="0.35">
      <c r="A15202">
        <v>1115.2</v>
      </c>
      <c r="B15202" s="24">
        <v>43723</v>
      </c>
      <c r="C15202">
        <v>6</v>
      </c>
      <c r="D15202" s="13">
        <v>20</v>
      </c>
      <c r="E15202" s="13" t="s">
        <v>99</v>
      </c>
      <c r="F15202" s="17">
        <v>-183</v>
      </c>
      <c r="G15202" t="str">
        <f>_xlfn.XLOOKUP(tbl_GL[[#This Row],[Account_key]],tbl_COA[Account_key],tbl_COA[Class],"Not Found")</f>
        <v>Assets</v>
      </c>
      <c r="H15202" t="str">
        <f>_xlfn.XLOOKUP(tbl_GL[[#This Row],[Account_key]],tbl_COA[Account_key],tbl_COA[SubClass],"Not Found")</f>
        <v>Assets</v>
      </c>
      <c r="I15202" t="str">
        <f>_xlfn.XLOOKUP(tbl_GL[[#This Row],[Account_key]],tbl_COA[Account_key],tbl_COA[SubClass2],"Not Found")</f>
        <v>Current Assets</v>
      </c>
      <c r="J15202" t="str">
        <f>_xlfn.XLOOKUP(tbl_GL[[#This Row],[Account_key]],tbl_COA[Account_key],tbl_COA[SubAccount],,0)</f>
        <v>Cash in hand</v>
      </c>
      <c r="K15202">
        <f>YEAR(tbl_GL[[#This Row],[Date]])</f>
        <v>2019</v>
      </c>
    </row>
    <row r="15203" spans="1:11" x14ac:dyDescent="0.35">
      <c r="A15203">
        <v>1116.0999999999999</v>
      </c>
      <c r="B15203" s="24">
        <v>43723</v>
      </c>
      <c r="C15203">
        <v>6</v>
      </c>
      <c r="D15203" s="13">
        <v>10</v>
      </c>
      <c r="E15203" s="13" t="s">
        <v>112</v>
      </c>
      <c r="F15203" s="17">
        <v>-195</v>
      </c>
      <c r="G15203" t="str">
        <f>_xlfn.XLOOKUP(tbl_GL[[#This Row],[Account_key]],tbl_COA[Account_key],tbl_COA[Class],"Not Found")</f>
        <v>Assets</v>
      </c>
      <c r="H15203" t="str">
        <f>_xlfn.XLOOKUP(tbl_GL[[#This Row],[Account_key]],tbl_COA[Account_key],tbl_COA[SubClass],"Not Found")</f>
        <v>Assets</v>
      </c>
      <c r="I15203" t="str">
        <f>_xlfn.XLOOKUP(tbl_GL[[#This Row],[Account_key]],tbl_COA[Account_key],tbl_COA[SubClass2],"Not Found")</f>
        <v>Current Assets</v>
      </c>
      <c r="J15203" t="str">
        <f>_xlfn.XLOOKUP(tbl_GL[[#This Row],[Account_key]],tbl_COA[Account_key],tbl_COA[SubAccount],,0)</f>
        <v>Cash at Bank</v>
      </c>
      <c r="K15203">
        <f>YEAR(tbl_GL[[#This Row],[Date]])</f>
        <v>2019</v>
      </c>
    </row>
    <row r="15204" spans="1:11" x14ac:dyDescent="0.35">
      <c r="A15204">
        <v>1116.2</v>
      </c>
      <c r="B15204" s="24">
        <v>43723</v>
      </c>
      <c r="C15204">
        <v>6</v>
      </c>
      <c r="D15204" s="13">
        <v>121</v>
      </c>
      <c r="E15204" s="13" t="s">
        <v>112</v>
      </c>
      <c r="F15204" s="17">
        <v>-195</v>
      </c>
      <c r="G15204" t="str">
        <f>_xlfn.XLOOKUP(tbl_GL[[#This Row],[Account_key]],tbl_COA[Account_key],tbl_COA[Class],"Not Found")</f>
        <v>Liabilities and Owners Equity</v>
      </c>
      <c r="H15204" t="str">
        <f>_xlfn.XLOOKUP(tbl_GL[[#This Row],[Account_key]],tbl_COA[Account_key],tbl_COA[SubClass],"Not Found")</f>
        <v>Liabilities</v>
      </c>
      <c r="I15204" t="str">
        <f>_xlfn.XLOOKUP(tbl_GL[[#This Row],[Account_key]],tbl_COA[Account_key],tbl_COA[SubClass2],"Not Found")</f>
        <v>Current Liabilities</v>
      </c>
      <c r="J15204" t="str">
        <f>_xlfn.XLOOKUP(tbl_GL[[#This Row],[Account_key]],tbl_COA[Account_key],tbl_COA[SubAccount],,0)</f>
        <v>Interest Payable</v>
      </c>
      <c r="K15204">
        <f>YEAR(tbl_GL[[#This Row],[Date]])</f>
        <v>2019</v>
      </c>
    </row>
    <row r="15205" spans="1:11" x14ac:dyDescent="0.35">
      <c r="A15205">
        <v>1117.0999999999999</v>
      </c>
      <c r="B15205" s="24">
        <v>43723</v>
      </c>
      <c r="C15205">
        <v>6</v>
      </c>
      <c r="D15205" s="13">
        <v>330</v>
      </c>
      <c r="E15205" s="13" t="s">
        <v>97</v>
      </c>
      <c r="F15205" s="17">
        <v>-2170</v>
      </c>
      <c r="G15205" t="str">
        <f>_xlfn.XLOOKUP(tbl_GL[[#This Row],[Account_key]],tbl_COA[Account_key],tbl_COA[Class],"Not Found")</f>
        <v>Operating account</v>
      </c>
      <c r="H15205" t="str">
        <f>_xlfn.XLOOKUP(tbl_GL[[#This Row],[Account_key]],tbl_COA[Account_key],tbl_COA[SubClass],"Not Found")</f>
        <v>Operating Expenses</v>
      </c>
      <c r="I15205" t="str">
        <f>_xlfn.XLOOKUP(tbl_GL[[#This Row],[Account_key]],tbl_COA[Account_key],tbl_COA[SubClass2],"Not Found")</f>
        <v>Administration</v>
      </c>
      <c r="J15205" t="str">
        <f>_xlfn.XLOOKUP(tbl_GL[[#This Row],[Account_key]],tbl_COA[Account_key],tbl_COA[SubAccount],,0)</f>
        <v>Telephone</v>
      </c>
      <c r="K15205">
        <f>YEAR(tbl_GL[[#This Row],[Date]])</f>
        <v>2019</v>
      </c>
    </row>
    <row r="15206" spans="1:11" x14ac:dyDescent="0.35">
      <c r="A15206">
        <v>1117.2</v>
      </c>
      <c r="B15206" s="24">
        <v>43723</v>
      </c>
      <c r="C15206">
        <v>6</v>
      </c>
      <c r="D15206" s="13">
        <v>120</v>
      </c>
      <c r="E15206" s="13" t="s">
        <v>97</v>
      </c>
      <c r="F15206" s="17">
        <v>2170</v>
      </c>
      <c r="G15206" t="str">
        <f>_xlfn.XLOOKUP(tbl_GL[[#This Row],[Account_key]],tbl_COA[Account_key],tbl_COA[Class],"Not Found")</f>
        <v>Liabilities and Owners Equity</v>
      </c>
      <c r="H15206" t="str">
        <f>_xlfn.XLOOKUP(tbl_GL[[#This Row],[Account_key]],tbl_COA[Account_key],tbl_COA[SubClass],"Not Found")</f>
        <v>Liabilities</v>
      </c>
      <c r="I15206" t="str">
        <f>_xlfn.XLOOKUP(tbl_GL[[#This Row],[Account_key]],tbl_COA[Account_key],tbl_COA[SubClass2],"Not Found")</f>
        <v>Current Liabilities</v>
      </c>
      <c r="J15206" t="str">
        <f>_xlfn.XLOOKUP(tbl_GL[[#This Row],[Account_key]],tbl_COA[Account_key],tbl_COA[SubAccount],,0)</f>
        <v>Accrued Expenses</v>
      </c>
      <c r="K15206">
        <f>YEAR(tbl_GL[[#This Row],[Date]])</f>
        <v>2019</v>
      </c>
    </row>
    <row r="15207" spans="1:11" x14ac:dyDescent="0.35">
      <c r="A15207">
        <v>1118.0999999999999</v>
      </c>
      <c r="B15207" s="24">
        <v>43723</v>
      </c>
      <c r="C15207">
        <v>6</v>
      </c>
      <c r="D15207" s="13">
        <v>30</v>
      </c>
      <c r="E15207" s="13" t="s">
        <v>80</v>
      </c>
      <c r="F15207" s="17">
        <v>-14462</v>
      </c>
      <c r="G15207" t="str">
        <f>_xlfn.XLOOKUP(tbl_GL[[#This Row],[Account_key]],tbl_COA[Account_key],tbl_COA[Class],"Not Found")</f>
        <v>Assets</v>
      </c>
      <c r="H15207" t="str">
        <f>_xlfn.XLOOKUP(tbl_GL[[#This Row],[Account_key]],tbl_COA[Account_key],tbl_COA[SubClass],"Not Found")</f>
        <v>Assets</v>
      </c>
      <c r="I15207" t="str">
        <f>_xlfn.XLOOKUP(tbl_GL[[#This Row],[Account_key]],tbl_COA[Account_key],tbl_COA[SubClass2],"Not Found")</f>
        <v>Current Assets</v>
      </c>
      <c r="J15207" t="str">
        <f>_xlfn.XLOOKUP(tbl_GL[[#This Row],[Account_key]],tbl_COA[Account_key],tbl_COA[SubAccount],,0)</f>
        <v>Trade Receivables</v>
      </c>
      <c r="K15207">
        <f>YEAR(tbl_GL[[#This Row],[Date]])</f>
        <v>2019</v>
      </c>
    </row>
    <row r="15208" spans="1:11" x14ac:dyDescent="0.35">
      <c r="A15208">
        <v>1118.2</v>
      </c>
      <c r="B15208" s="24">
        <v>43723</v>
      </c>
      <c r="C15208">
        <v>6</v>
      </c>
      <c r="D15208" s="13">
        <v>10</v>
      </c>
      <c r="E15208" s="13" t="s">
        <v>80</v>
      </c>
      <c r="F15208" s="17">
        <v>14462</v>
      </c>
      <c r="G15208" t="str">
        <f>_xlfn.XLOOKUP(tbl_GL[[#This Row],[Account_key]],tbl_COA[Account_key],tbl_COA[Class],"Not Found")</f>
        <v>Assets</v>
      </c>
      <c r="H15208" t="str">
        <f>_xlfn.XLOOKUP(tbl_GL[[#This Row],[Account_key]],tbl_COA[Account_key],tbl_COA[SubClass],"Not Found")</f>
        <v>Assets</v>
      </c>
      <c r="I15208" t="str">
        <f>_xlfn.XLOOKUP(tbl_GL[[#This Row],[Account_key]],tbl_COA[Account_key],tbl_COA[SubClass2],"Not Found")</f>
        <v>Current Assets</v>
      </c>
      <c r="J15208" t="str">
        <f>_xlfn.XLOOKUP(tbl_GL[[#This Row],[Account_key]],tbl_COA[Account_key],tbl_COA[SubAccount],,0)</f>
        <v>Cash at Bank</v>
      </c>
      <c r="K15208">
        <f>YEAR(tbl_GL[[#This Row],[Date]])</f>
        <v>2019</v>
      </c>
    </row>
    <row r="15209" spans="1:11" x14ac:dyDescent="0.35">
      <c r="A15209">
        <v>1119.0999999999999</v>
      </c>
      <c r="B15209" s="24">
        <v>43724</v>
      </c>
      <c r="C15209">
        <v>6</v>
      </c>
      <c r="D15209" s="13">
        <v>10</v>
      </c>
      <c r="E15209" s="13" t="s">
        <v>98</v>
      </c>
      <c r="F15209" s="17">
        <v>-1434</v>
      </c>
      <c r="G15209" t="str">
        <f>_xlfn.XLOOKUP(tbl_GL[[#This Row],[Account_key]],tbl_COA[Account_key],tbl_COA[Class],"Not Found")</f>
        <v>Assets</v>
      </c>
      <c r="H15209" t="str">
        <f>_xlfn.XLOOKUP(tbl_GL[[#This Row],[Account_key]],tbl_COA[Account_key],tbl_COA[SubClass],"Not Found")</f>
        <v>Assets</v>
      </c>
      <c r="I15209" t="str">
        <f>_xlfn.XLOOKUP(tbl_GL[[#This Row],[Account_key]],tbl_COA[Account_key],tbl_COA[SubClass2],"Not Found")</f>
        <v>Current Assets</v>
      </c>
      <c r="J15209" t="str">
        <f>_xlfn.XLOOKUP(tbl_GL[[#This Row],[Account_key]],tbl_COA[Account_key],tbl_COA[SubAccount],,0)</f>
        <v>Cash at Bank</v>
      </c>
      <c r="K15209">
        <f>YEAR(tbl_GL[[#This Row],[Date]])</f>
        <v>2019</v>
      </c>
    </row>
    <row r="15210" spans="1:11" x14ac:dyDescent="0.35">
      <c r="A15210">
        <v>1119.2</v>
      </c>
      <c r="B15210" s="24">
        <v>43724</v>
      </c>
      <c r="C15210">
        <v>6</v>
      </c>
      <c r="D15210" s="13">
        <v>120</v>
      </c>
      <c r="E15210" s="13" t="s">
        <v>98</v>
      </c>
      <c r="F15210" s="17">
        <v>-1434</v>
      </c>
      <c r="G15210" t="str">
        <f>_xlfn.XLOOKUP(tbl_GL[[#This Row],[Account_key]],tbl_COA[Account_key],tbl_COA[Class],"Not Found")</f>
        <v>Liabilities and Owners Equity</v>
      </c>
      <c r="H15210" t="str">
        <f>_xlfn.XLOOKUP(tbl_GL[[#This Row],[Account_key]],tbl_COA[Account_key],tbl_COA[SubClass],"Not Found")</f>
        <v>Liabilities</v>
      </c>
      <c r="I15210" t="str">
        <f>_xlfn.XLOOKUP(tbl_GL[[#This Row],[Account_key]],tbl_COA[Account_key],tbl_COA[SubClass2],"Not Found")</f>
        <v>Current Liabilities</v>
      </c>
      <c r="J15210" t="str">
        <f>_xlfn.XLOOKUP(tbl_GL[[#This Row],[Account_key]],tbl_COA[Account_key],tbl_COA[SubAccount],,0)</f>
        <v>Accrued Expenses</v>
      </c>
      <c r="K15210">
        <f>YEAR(tbl_GL[[#This Row],[Date]])</f>
        <v>2019</v>
      </c>
    </row>
    <row r="15211" spans="1:11" x14ac:dyDescent="0.35">
      <c r="A15211">
        <v>1120.0999999999999</v>
      </c>
      <c r="B15211" s="24">
        <v>43727</v>
      </c>
      <c r="C15211">
        <v>6</v>
      </c>
      <c r="D15211" s="13">
        <v>260</v>
      </c>
      <c r="E15211" s="13" t="s">
        <v>97</v>
      </c>
      <c r="F15211" s="17">
        <v>-2928</v>
      </c>
      <c r="G15211" t="str">
        <f>_xlfn.XLOOKUP(tbl_GL[[#This Row],[Account_key]],tbl_COA[Account_key],tbl_COA[Class],"Not Found")</f>
        <v>Operating account</v>
      </c>
      <c r="H15211" t="str">
        <f>_xlfn.XLOOKUP(tbl_GL[[#This Row],[Account_key]],tbl_COA[Account_key],tbl_COA[SubClass],"Not Found")</f>
        <v>Operating Expenses</v>
      </c>
      <c r="I15211" t="str">
        <f>_xlfn.XLOOKUP(tbl_GL[[#This Row],[Account_key]],tbl_COA[Account_key],tbl_COA[SubClass2],"Not Found")</f>
        <v>Marketing</v>
      </c>
      <c r="J15211" t="str">
        <f>_xlfn.XLOOKUP(tbl_GL[[#This Row],[Account_key]],tbl_COA[Account_key],tbl_COA[SubAccount],,0)</f>
        <v>Commissions</v>
      </c>
      <c r="K15211">
        <f>YEAR(tbl_GL[[#This Row],[Date]])</f>
        <v>2019</v>
      </c>
    </row>
    <row r="15212" spans="1:11" x14ac:dyDescent="0.35">
      <c r="A15212">
        <v>1120.2</v>
      </c>
      <c r="B15212" s="24">
        <v>43727</v>
      </c>
      <c r="C15212">
        <v>6</v>
      </c>
      <c r="D15212" s="13">
        <v>120</v>
      </c>
      <c r="E15212" s="13" t="s">
        <v>97</v>
      </c>
      <c r="F15212" s="17">
        <v>2928</v>
      </c>
      <c r="G15212" t="str">
        <f>_xlfn.XLOOKUP(tbl_GL[[#This Row],[Account_key]],tbl_COA[Account_key],tbl_COA[Class],"Not Found")</f>
        <v>Liabilities and Owners Equity</v>
      </c>
      <c r="H15212" t="str">
        <f>_xlfn.XLOOKUP(tbl_GL[[#This Row],[Account_key]],tbl_COA[Account_key],tbl_COA[SubClass],"Not Found")</f>
        <v>Liabilities</v>
      </c>
      <c r="I15212" t="str">
        <f>_xlfn.XLOOKUP(tbl_GL[[#This Row],[Account_key]],tbl_COA[Account_key],tbl_COA[SubClass2],"Not Found")</f>
        <v>Current Liabilities</v>
      </c>
      <c r="J15212" t="str">
        <f>_xlfn.XLOOKUP(tbl_GL[[#This Row],[Account_key]],tbl_COA[Account_key],tbl_COA[SubAccount],,0)</f>
        <v>Accrued Expenses</v>
      </c>
      <c r="K15212">
        <f>YEAR(tbl_GL[[#This Row],[Date]])</f>
        <v>2019</v>
      </c>
    </row>
    <row r="15213" spans="1:11" x14ac:dyDescent="0.35">
      <c r="A15213">
        <v>1121.0999999999999</v>
      </c>
      <c r="B15213" s="24">
        <v>43728</v>
      </c>
      <c r="C15213">
        <v>6</v>
      </c>
      <c r="D15213" s="13">
        <v>230</v>
      </c>
      <c r="E15213" s="13" t="s">
        <v>4</v>
      </c>
      <c r="F15213" s="17">
        <v>-454</v>
      </c>
      <c r="G15213" t="str">
        <f>_xlfn.XLOOKUP(tbl_GL[[#This Row],[Account_key]],tbl_COA[Account_key],tbl_COA[Class],"Not Found")</f>
        <v>Trading account</v>
      </c>
      <c r="H15213" t="str">
        <f>_xlfn.XLOOKUP(tbl_GL[[#This Row],[Account_key]],tbl_COA[Account_key],tbl_COA[SubClass],"Not Found")</f>
        <v>Cost of Sales</v>
      </c>
      <c r="I15213" t="str">
        <f>_xlfn.XLOOKUP(tbl_GL[[#This Row],[Account_key]],tbl_COA[Account_key],tbl_COA[SubClass2],"Not Found")</f>
        <v>Cost of Sales</v>
      </c>
      <c r="J15213" t="str">
        <f>_xlfn.XLOOKUP(tbl_GL[[#This Row],[Account_key]],tbl_COA[Account_key],tbl_COA[SubAccount],,0)</f>
        <v>Cost of Sales</v>
      </c>
      <c r="K15213">
        <f>YEAR(tbl_GL[[#This Row],[Date]])</f>
        <v>2019</v>
      </c>
    </row>
    <row r="15214" spans="1:11" x14ac:dyDescent="0.35">
      <c r="A15214">
        <v>1121.2</v>
      </c>
      <c r="B15214" s="24">
        <v>43728</v>
      </c>
      <c r="C15214">
        <v>6</v>
      </c>
      <c r="D15214" s="13">
        <v>60</v>
      </c>
      <c r="E15214" s="13" t="s">
        <v>4</v>
      </c>
      <c r="F15214" s="17">
        <v>-454</v>
      </c>
      <c r="G15214" t="str">
        <f>_xlfn.XLOOKUP(tbl_GL[[#This Row],[Account_key]],tbl_COA[Account_key],tbl_COA[Class],"Not Found")</f>
        <v>Assets</v>
      </c>
      <c r="H15214" t="str">
        <f>_xlfn.XLOOKUP(tbl_GL[[#This Row],[Account_key]],tbl_COA[Account_key],tbl_COA[SubClass],"Not Found")</f>
        <v>Assets</v>
      </c>
      <c r="I15214" t="str">
        <f>_xlfn.XLOOKUP(tbl_GL[[#This Row],[Account_key]],tbl_COA[Account_key],tbl_COA[SubClass2],"Not Found")</f>
        <v>Current Assets</v>
      </c>
      <c r="J15214" t="str">
        <f>_xlfn.XLOOKUP(tbl_GL[[#This Row],[Account_key]],tbl_COA[Account_key],tbl_COA[SubAccount],,0)</f>
        <v>Inventory</v>
      </c>
      <c r="K15214">
        <f>YEAR(tbl_GL[[#This Row],[Date]])</f>
        <v>2019</v>
      </c>
    </row>
    <row r="15215" spans="1:11" x14ac:dyDescent="0.35">
      <c r="A15215">
        <v>1122.0999999999999</v>
      </c>
      <c r="B15215" s="24">
        <v>43728</v>
      </c>
      <c r="C15215">
        <v>6</v>
      </c>
      <c r="D15215" s="13">
        <v>210</v>
      </c>
      <c r="E15215" s="13" t="s">
        <v>8</v>
      </c>
      <c r="F15215" s="17">
        <v>929</v>
      </c>
      <c r="G15215" t="str">
        <f>_xlfn.XLOOKUP(tbl_GL[[#This Row],[Account_key]],tbl_COA[Account_key],tbl_COA[Class],"Not Found")</f>
        <v>Trading account</v>
      </c>
      <c r="H15215" t="str">
        <f>_xlfn.XLOOKUP(tbl_GL[[#This Row],[Account_key]],tbl_COA[Account_key],tbl_COA[SubClass],"Not Found")</f>
        <v>Sales</v>
      </c>
      <c r="I15215" t="str">
        <f>_xlfn.XLOOKUP(tbl_GL[[#This Row],[Account_key]],tbl_COA[Account_key],tbl_COA[SubClass2],"Not Found")</f>
        <v>Sales</v>
      </c>
      <c r="J15215" t="str">
        <f>_xlfn.XLOOKUP(tbl_GL[[#This Row],[Account_key]],tbl_COA[Account_key],tbl_COA[SubAccount],,0)</f>
        <v>Sales</v>
      </c>
      <c r="K15215">
        <f>YEAR(tbl_GL[[#This Row],[Date]])</f>
        <v>2019</v>
      </c>
    </row>
    <row r="15216" spans="1:11" x14ac:dyDescent="0.35">
      <c r="A15216">
        <v>1122.2</v>
      </c>
      <c r="B15216" s="24">
        <v>43728</v>
      </c>
      <c r="C15216">
        <v>6</v>
      </c>
      <c r="D15216" s="13">
        <v>30</v>
      </c>
      <c r="E15216" s="13" t="s">
        <v>8</v>
      </c>
      <c r="F15216" s="17">
        <v>929</v>
      </c>
      <c r="G15216" t="str">
        <f>_xlfn.XLOOKUP(tbl_GL[[#This Row],[Account_key]],tbl_COA[Account_key],tbl_COA[Class],"Not Found")</f>
        <v>Assets</v>
      </c>
      <c r="H15216" t="str">
        <f>_xlfn.XLOOKUP(tbl_GL[[#This Row],[Account_key]],tbl_COA[Account_key],tbl_COA[SubClass],"Not Found")</f>
        <v>Assets</v>
      </c>
      <c r="I15216" t="str">
        <f>_xlfn.XLOOKUP(tbl_GL[[#This Row],[Account_key]],tbl_COA[Account_key],tbl_COA[SubClass2],"Not Found")</f>
        <v>Current Assets</v>
      </c>
      <c r="J15216" t="str">
        <f>_xlfn.XLOOKUP(tbl_GL[[#This Row],[Account_key]],tbl_COA[Account_key],tbl_COA[SubAccount],,0)</f>
        <v>Trade Receivables</v>
      </c>
      <c r="K15216">
        <f>YEAR(tbl_GL[[#This Row],[Date]])</f>
        <v>2019</v>
      </c>
    </row>
    <row r="15217" spans="1:11" x14ac:dyDescent="0.35">
      <c r="A15217">
        <v>1123.0999999999999</v>
      </c>
      <c r="B15217" s="24">
        <v>43728</v>
      </c>
      <c r="C15217">
        <v>6</v>
      </c>
      <c r="D15217" s="13">
        <v>230</v>
      </c>
      <c r="E15217" s="13" t="s">
        <v>4</v>
      </c>
      <c r="F15217" s="17">
        <v>-1462</v>
      </c>
      <c r="G15217" t="str">
        <f>_xlfn.XLOOKUP(tbl_GL[[#This Row],[Account_key]],tbl_COA[Account_key],tbl_COA[Class],"Not Found")</f>
        <v>Trading account</v>
      </c>
      <c r="H15217" t="str">
        <f>_xlfn.XLOOKUP(tbl_GL[[#This Row],[Account_key]],tbl_COA[Account_key],tbl_COA[SubClass],"Not Found")</f>
        <v>Cost of Sales</v>
      </c>
      <c r="I15217" t="str">
        <f>_xlfn.XLOOKUP(tbl_GL[[#This Row],[Account_key]],tbl_COA[Account_key],tbl_COA[SubClass2],"Not Found")</f>
        <v>Cost of Sales</v>
      </c>
      <c r="J15217" t="str">
        <f>_xlfn.XLOOKUP(tbl_GL[[#This Row],[Account_key]],tbl_COA[Account_key],tbl_COA[SubAccount],,0)</f>
        <v>Cost of Sales</v>
      </c>
      <c r="K15217">
        <f>YEAR(tbl_GL[[#This Row],[Date]])</f>
        <v>2019</v>
      </c>
    </row>
    <row r="15218" spans="1:11" x14ac:dyDescent="0.35">
      <c r="A15218">
        <v>1123.2</v>
      </c>
      <c r="B15218" s="24">
        <v>43728</v>
      </c>
      <c r="C15218">
        <v>6</v>
      </c>
      <c r="D15218" s="13">
        <v>60</v>
      </c>
      <c r="E15218" s="13" t="s">
        <v>4</v>
      </c>
      <c r="F15218" s="17">
        <v>-1462</v>
      </c>
      <c r="G15218" t="str">
        <f>_xlfn.XLOOKUP(tbl_GL[[#This Row],[Account_key]],tbl_COA[Account_key],tbl_COA[Class],"Not Found")</f>
        <v>Assets</v>
      </c>
      <c r="H15218" t="str">
        <f>_xlfn.XLOOKUP(tbl_GL[[#This Row],[Account_key]],tbl_COA[Account_key],tbl_COA[SubClass],"Not Found")</f>
        <v>Assets</v>
      </c>
      <c r="I15218" t="str">
        <f>_xlfn.XLOOKUP(tbl_GL[[#This Row],[Account_key]],tbl_COA[Account_key],tbl_COA[SubClass2],"Not Found")</f>
        <v>Current Assets</v>
      </c>
      <c r="J15218" t="str">
        <f>_xlfn.XLOOKUP(tbl_GL[[#This Row],[Account_key]],tbl_COA[Account_key],tbl_COA[SubAccount],,0)</f>
        <v>Inventory</v>
      </c>
      <c r="K15218">
        <f>YEAR(tbl_GL[[#This Row],[Date]])</f>
        <v>2019</v>
      </c>
    </row>
    <row r="15219" spans="1:11" x14ac:dyDescent="0.35">
      <c r="A15219">
        <v>1124.0999999999999</v>
      </c>
      <c r="B15219" s="24">
        <v>43728</v>
      </c>
      <c r="C15219">
        <v>6</v>
      </c>
      <c r="D15219" s="13">
        <v>210</v>
      </c>
      <c r="E15219" s="13" t="s">
        <v>7</v>
      </c>
      <c r="F15219" s="17">
        <v>3420</v>
      </c>
      <c r="G15219" t="str">
        <f>_xlfn.XLOOKUP(tbl_GL[[#This Row],[Account_key]],tbl_COA[Account_key],tbl_COA[Class],"Not Found")</f>
        <v>Trading account</v>
      </c>
      <c r="H15219" t="str">
        <f>_xlfn.XLOOKUP(tbl_GL[[#This Row],[Account_key]],tbl_COA[Account_key],tbl_COA[SubClass],"Not Found")</f>
        <v>Sales</v>
      </c>
      <c r="I15219" t="str">
        <f>_xlfn.XLOOKUP(tbl_GL[[#This Row],[Account_key]],tbl_COA[Account_key],tbl_COA[SubClass2],"Not Found")</f>
        <v>Sales</v>
      </c>
      <c r="J15219" t="str">
        <f>_xlfn.XLOOKUP(tbl_GL[[#This Row],[Account_key]],tbl_COA[Account_key],tbl_COA[SubAccount],,0)</f>
        <v>Sales</v>
      </c>
      <c r="K15219">
        <f>YEAR(tbl_GL[[#This Row],[Date]])</f>
        <v>2019</v>
      </c>
    </row>
    <row r="15220" spans="1:11" x14ac:dyDescent="0.35">
      <c r="A15220">
        <v>1124.2</v>
      </c>
      <c r="B15220" s="24">
        <v>43728</v>
      </c>
      <c r="C15220">
        <v>6</v>
      </c>
      <c r="D15220" s="13">
        <v>10</v>
      </c>
      <c r="E15220" s="13" t="s">
        <v>7</v>
      </c>
      <c r="F15220" s="17">
        <v>3420</v>
      </c>
      <c r="G15220" t="str">
        <f>_xlfn.XLOOKUP(tbl_GL[[#This Row],[Account_key]],tbl_COA[Account_key],tbl_COA[Class],"Not Found")</f>
        <v>Assets</v>
      </c>
      <c r="H15220" t="str">
        <f>_xlfn.XLOOKUP(tbl_GL[[#This Row],[Account_key]],tbl_COA[Account_key],tbl_COA[SubClass],"Not Found")</f>
        <v>Assets</v>
      </c>
      <c r="I15220" t="str">
        <f>_xlfn.XLOOKUP(tbl_GL[[#This Row],[Account_key]],tbl_COA[Account_key],tbl_COA[SubClass2],"Not Found")</f>
        <v>Current Assets</v>
      </c>
      <c r="J15220" t="str">
        <f>_xlfn.XLOOKUP(tbl_GL[[#This Row],[Account_key]],tbl_COA[Account_key],tbl_COA[SubAccount],,0)</f>
        <v>Cash at Bank</v>
      </c>
      <c r="K15220">
        <f>YEAR(tbl_GL[[#This Row],[Date]])</f>
        <v>2019</v>
      </c>
    </row>
    <row r="15221" spans="1:11" x14ac:dyDescent="0.35">
      <c r="A15221">
        <v>1125.0999999999999</v>
      </c>
      <c r="B15221" s="24">
        <v>43728</v>
      </c>
      <c r="C15221">
        <v>6</v>
      </c>
      <c r="D15221" s="13">
        <v>230</v>
      </c>
      <c r="E15221" s="13" t="s">
        <v>4</v>
      </c>
      <c r="F15221" s="17">
        <v>-5458</v>
      </c>
      <c r="G15221" t="str">
        <f>_xlfn.XLOOKUP(tbl_GL[[#This Row],[Account_key]],tbl_COA[Account_key],tbl_COA[Class],"Not Found")</f>
        <v>Trading account</v>
      </c>
      <c r="H15221" t="str">
        <f>_xlfn.XLOOKUP(tbl_GL[[#This Row],[Account_key]],tbl_COA[Account_key],tbl_COA[SubClass],"Not Found")</f>
        <v>Cost of Sales</v>
      </c>
      <c r="I15221" t="str">
        <f>_xlfn.XLOOKUP(tbl_GL[[#This Row],[Account_key]],tbl_COA[Account_key],tbl_COA[SubClass2],"Not Found")</f>
        <v>Cost of Sales</v>
      </c>
      <c r="J15221" t="str">
        <f>_xlfn.XLOOKUP(tbl_GL[[#This Row],[Account_key]],tbl_COA[Account_key],tbl_COA[SubAccount],,0)</f>
        <v>Cost of Sales</v>
      </c>
      <c r="K15221">
        <f>YEAR(tbl_GL[[#This Row],[Date]])</f>
        <v>2019</v>
      </c>
    </row>
    <row r="15222" spans="1:11" x14ac:dyDescent="0.35">
      <c r="A15222">
        <v>1125.2</v>
      </c>
      <c r="B15222" s="24">
        <v>43728</v>
      </c>
      <c r="C15222">
        <v>6</v>
      </c>
      <c r="D15222" s="13">
        <v>60</v>
      </c>
      <c r="E15222" s="13" t="s">
        <v>4</v>
      </c>
      <c r="F15222" s="17">
        <v>-5458</v>
      </c>
      <c r="G15222" t="str">
        <f>_xlfn.XLOOKUP(tbl_GL[[#This Row],[Account_key]],tbl_COA[Account_key],tbl_COA[Class],"Not Found")</f>
        <v>Assets</v>
      </c>
      <c r="H15222" t="str">
        <f>_xlfn.XLOOKUP(tbl_GL[[#This Row],[Account_key]],tbl_COA[Account_key],tbl_COA[SubClass],"Not Found")</f>
        <v>Assets</v>
      </c>
      <c r="I15222" t="str">
        <f>_xlfn.XLOOKUP(tbl_GL[[#This Row],[Account_key]],tbl_COA[Account_key],tbl_COA[SubClass2],"Not Found")</f>
        <v>Current Assets</v>
      </c>
      <c r="J15222" t="str">
        <f>_xlfn.XLOOKUP(tbl_GL[[#This Row],[Account_key]],tbl_COA[Account_key],tbl_COA[SubAccount],,0)</f>
        <v>Inventory</v>
      </c>
      <c r="K15222">
        <f>YEAR(tbl_GL[[#This Row],[Date]])</f>
        <v>2019</v>
      </c>
    </row>
    <row r="15223" spans="1:11" x14ac:dyDescent="0.35">
      <c r="A15223">
        <v>1126.0999999999999</v>
      </c>
      <c r="B15223" s="24">
        <v>43728</v>
      </c>
      <c r="C15223">
        <v>6</v>
      </c>
      <c r="D15223" s="13">
        <v>210</v>
      </c>
      <c r="E15223" s="13" t="s">
        <v>8</v>
      </c>
      <c r="F15223" s="17">
        <v>11174</v>
      </c>
      <c r="G15223" t="str">
        <f>_xlfn.XLOOKUP(tbl_GL[[#This Row],[Account_key]],tbl_COA[Account_key],tbl_COA[Class],"Not Found")</f>
        <v>Trading account</v>
      </c>
      <c r="H15223" t="str">
        <f>_xlfn.XLOOKUP(tbl_GL[[#This Row],[Account_key]],tbl_COA[Account_key],tbl_COA[SubClass],"Not Found")</f>
        <v>Sales</v>
      </c>
      <c r="I15223" t="str">
        <f>_xlfn.XLOOKUP(tbl_GL[[#This Row],[Account_key]],tbl_COA[Account_key],tbl_COA[SubClass2],"Not Found")</f>
        <v>Sales</v>
      </c>
      <c r="J15223" t="str">
        <f>_xlfn.XLOOKUP(tbl_GL[[#This Row],[Account_key]],tbl_COA[Account_key],tbl_COA[SubAccount],,0)</f>
        <v>Sales</v>
      </c>
      <c r="K15223">
        <f>YEAR(tbl_GL[[#This Row],[Date]])</f>
        <v>2019</v>
      </c>
    </row>
    <row r="15224" spans="1:11" x14ac:dyDescent="0.35">
      <c r="A15224">
        <v>1126.2</v>
      </c>
      <c r="B15224" s="24">
        <v>43728</v>
      </c>
      <c r="C15224">
        <v>6</v>
      </c>
      <c r="D15224" s="13">
        <v>30</v>
      </c>
      <c r="E15224" s="13" t="s">
        <v>8</v>
      </c>
      <c r="F15224" s="17">
        <v>11174</v>
      </c>
      <c r="G15224" t="str">
        <f>_xlfn.XLOOKUP(tbl_GL[[#This Row],[Account_key]],tbl_COA[Account_key],tbl_COA[Class],"Not Found")</f>
        <v>Assets</v>
      </c>
      <c r="H15224" t="str">
        <f>_xlfn.XLOOKUP(tbl_GL[[#This Row],[Account_key]],tbl_COA[Account_key],tbl_COA[SubClass],"Not Found")</f>
        <v>Assets</v>
      </c>
      <c r="I15224" t="str">
        <f>_xlfn.XLOOKUP(tbl_GL[[#This Row],[Account_key]],tbl_COA[Account_key],tbl_COA[SubClass2],"Not Found")</f>
        <v>Current Assets</v>
      </c>
      <c r="J15224" t="str">
        <f>_xlfn.XLOOKUP(tbl_GL[[#This Row],[Account_key]],tbl_COA[Account_key],tbl_COA[SubAccount],,0)</f>
        <v>Trade Receivables</v>
      </c>
      <c r="K15224">
        <f>YEAR(tbl_GL[[#This Row],[Date]])</f>
        <v>2019</v>
      </c>
    </row>
    <row r="15225" spans="1:11" x14ac:dyDescent="0.35">
      <c r="A15225">
        <v>1127.0999999999999</v>
      </c>
      <c r="B15225" s="24">
        <v>43730</v>
      </c>
      <c r="C15225">
        <v>6</v>
      </c>
      <c r="D15225" s="13">
        <v>10</v>
      </c>
      <c r="E15225" s="13" t="s">
        <v>98</v>
      </c>
      <c r="F15225" s="17">
        <v>-1643</v>
      </c>
      <c r="G15225" t="str">
        <f>_xlfn.XLOOKUP(tbl_GL[[#This Row],[Account_key]],tbl_COA[Account_key],tbl_COA[Class],"Not Found")</f>
        <v>Assets</v>
      </c>
      <c r="H15225" t="str">
        <f>_xlfn.XLOOKUP(tbl_GL[[#This Row],[Account_key]],tbl_COA[Account_key],tbl_COA[SubClass],"Not Found")</f>
        <v>Assets</v>
      </c>
      <c r="I15225" t="str">
        <f>_xlfn.XLOOKUP(tbl_GL[[#This Row],[Account_key]],tbl_COA[Account_key],tbl_COA[SubClass2],"Not Found")</f>
        <v>Current Assets</v>
      </c>
      <c r="J15225" t="str">
        <f>_xlfn.XLOOKUP(tbl_GL[[#This Row],[Account_key]],tbl_COA[Account_key],tbl_COA[SubAccount],,0)</f>
        <v>Cash at Bank</v>
      </c>
      <c r="K15225">
        <f>YEAR(tbl_GL[[#This Row],[Date]])</f>
        <v>2019</v>
      </c>
    </row>
    <row r="15226" spans="1:11" x14ac:dyDescent="0.35">
      <c r="A15226">
        <v>1127.2</v>
      </c>
      <c r="B15226" s="24">
        <v>43730</v>
      </c>
      <c r="C15226">
        <v>6</v>
      </c>
      <c r="D15226" s="13">
        <v>120</v>
      </c>
      <c r="E15226" s="13" t="s">
        <v>98</v>
      </c>
      <c r="F15226" s="17">
        <v>-1643</v>
      </c>
      <c r="G15226" t="str">
        <f>_xlfn.XLOOKUP(tbl_GL[[#This Row],[Account_key]],tbl_COA[Account_key],tbl_COA[Class],"Not Found")</f>
        <v>Liabilities and Owners Equity</v>
      </c>
      <c r="H15226" t="str">
        <f>_xlfn.XLOOKUP(tbl_GL[[#This Row],[Account_key]],tbl_COA[Account_key],tbl_COA[SubClass],"Not Found")</f>
        <v>Liabilities</v>
      </c>
      <c r="I15226" t="str">
        <f>_xlfn.XLOOKUP(tbl_GL[[#This Row],[Account_key]],tbl_COA[Account_key],tbl_COA[SubClass2],"Not Found")</f>
        <v>Current Liabilities</v>
      </c>
      <c r="J15226" t="str">
        <f>_xlfn.XLOOKUP(tbl_GL[[#This Row],[Account_key]],tbl_COA[Account_key],tbl_COA[SubAccount],,0)</f>
        <v>Accrued Expenses</v>
      </c>
      <c r="K15226">
        <f>YEAR(tbl_GL[[#This Row],[Date]])</f>
        <v>2019</v>
      </c>
    </row>
    <row r="15227" spans="1:11" x14ac:dyDescent="0.35">
      <c r="A15227">
        <v>1128.0999999999999</v>
      </c>
      <c r="B15227" s="24">
        <v>43731</v>
      </c>
      <c r="C15227">
        <v>6</v>
      </c>
      <c r="D15227" s="13">
        <v>300</v>
      </c>
      <c r="E15227" s="13" t="s">
        <v>97</v>
      </c>
      <c r="F15227" s="17">
        <v>-2131</v>
      </c>
      <c r="G15227" t="str">
        <f>_xlfn.XLOOKUP(tbl_GL[[#This Row],[Account_key]],tbl_COA[Account_key],tbl_COA[Class],"Not Found")</f>
        <v>Operating account</v>
      </c>
      <c r="H15227" t="str">
        <f>_xlfn.XLOOKUP(tbl_GL[[#This Row],[Account_key]],tbl_COA[Account_key],tbl_COA[SubClass],"Not Found")</f>
        <v>Operating Expenses</v>
      </c>
      <c r="I15227" t="str">
        <f>_xlfn.XLOOKUP(tbl_GL[[#This Row],[Account_key]],tbl_COA[Account_key],tbl_COA[SubClass2],"Not Found")</f>
        <v>Administration</v>
      </c>
      <c r="J15227" t="str">
        <f>_xlfn.XLOOKUP(tbl_GL[[#This Row],[Account_key]],tbl_COA[Account_key],tbl_COA[SubAccount],,0)</f>
        <v>Entertainment</v>
      </c>
      <c r="K15227">
        <f>YEAR(tbl_GL[[#This Row],[Date]])</f>
        <v>2019</v>
      </c>
    </row>
    <row r="15228" spans="1:11" x14ac:dyDescent="0.35">
      <c r="A15228">
        <v>1128.2</v>
      </c>
      <c r="B15228" s="24">
        <v>43731</v>
      </c>
      <c r="C15228">
        <v>6</v>
      </c>
      <c r="D15228" s="13">
        <v>120</v>
      </c>
      <c r="E15228" s="13" t="s">
        <v>97</v>
      </c>
      <c r="F15228" s="17">
        <v>2131</v>
      </c>
      <c r="G15228" t="str">
        <f>_xlfn.XLOOKUP(tbl_GL[[#This Row],[Account_key]],tbl_COA[Account_key],tbl_COA[Class],"Not Found")</f>
        <v>Liabilities and Owners Equity</v>
      </c>
      <c r="H15228" t="str">
        <f>_xlfn.XLOOKUP(tbl_GL[[#This Row],[Account_key]],tbl_COA[Account_key],tbl_COA[SubClass],"Not Found")</f>
        <v>Liabilities</v>
      </c>
      <c r="I15228" t="str">
        <f>_xlfn.XLOOKUP(tbl_GL[[#This Row],[Account_key]],tbl_COA[Account_key],tbl_COA[SubClass2],"Not Found")</f>
        <v>Current Liabilities</v>
      </c>
      <c r="J15228" t="str">
        <f>_xlfn.XLOOKUP(tbl_GL[[#This Row],[Account_key]],tbl_COA[Account_key],tbl_COA[SubAccount],,0)</f>
        <v>Accrued Expenses</v>
      </c>
      <c r="K15228">
        <f>YEAR(tbl_GL[[#This Row],[Date]])</f>
        <v>2019</v>
      </c>
    </row>
    <row r="15229" spans="1:11" x14ac:dyDescent="0.35">
      <c r="A15229">
        <v>1129.0999999999999</v>
      </c>
      <c r="B15229" s="24">
        <v>43733</v>
      </c>
      <c r="C15229">
        <v>6</v>
      </c>
      <c r="D15229" s="13">
        <v>10</v>
      </c>
      <c r="E15229" s="13" t="s">
        <v>98</v>
      </c>
      <c r="F15229" s="17">
        <v>-1858</v>
      </c>
      <c r="G15229" t="str">
        <f>_xlfn.XLOOKUP(tbl_GL[[#This Row],[Account_key]],tbl_COA[Account_key],tbl_COA[Class],"Not Found")</f>
        <v>Assets</v>
      </c>
      <c r="H15229" t="str">
        <f>_xlfn.XLOOKUP(tbl_GL[[#This Row],[Account_key]],tbl_COA[Account_key],tbl_COA[SubClass],"Not Found")</f>
        <v>Assets</v>
      </c>
      <c r="I15229" t="str">
        <f>_xlfn.XLOOKUP(tbl_GL[[#This Row],[Account_key]],tbl_COA[Account_key],tbl_COA[SubClass2],"Not Found")</f>
        <v>Current Assets</v>
      </c>
      <c r="J15229" t="str">
        <f>_xlfn.XLOOKUP(tbl_GL[[#This Row],[Account_key]],tbl_COA[Account_key],tbl_COA[SubAccount],,0)</f>
        <v>Cash at Bank</v>
      </c>
      <c r="K15229">
        <f>YEAR(tbl_GL[[#This Row],[Date]])</f>
        <v>2019</v>
      </c>
    </row>
    <row r="15230" spans="1:11" x14ac:dyDescent="0.35">
      <c r="A15230">
        <v>1129.2</v>
      </c>
      <c r="B15230" s="24">
        <v>43733</v>
      </c>
      <c r="C15230">
        <v>6</v>
      </c>
      <c r="D15230" s="13">
        <v>120</v>
      </c>
      <c r="E15230" s="13" t="s">
        <v>98</v>
      </c>
      <c r="F15230" s="17">
        <v>-1858</v>
      </c>
      <c r="G15230" t="str">
        <f>_xlfn.XLOOKUP(tbl_GL[[#This Row],[Account_key]],tbl_COA[Account_key],tbl_COA[Class],"Not Found")</f>
        <v>Liabilities and Owners Equity</v>
      </c>
      <c r="H15230" t="str">
        <f>_xlfn.XLOOKUP(tbl_GL[[#This Row],[Account_key]],tbl_COA[Account_key],tbl_COA[SubClass],"Not Found")</f>
        <v>Liabilities</v>
      </c>
      <c r="I15230" t="str">
        <f>_xlfn.XLOOKUP(tbl_GL[[#This Row],[Account_key]],tbl_COA[Account_key],tbl_COA[SubClass2],"Not Found")</f>
        <v>Current Liabilities</v>
      </c>
      <c r="J15230" t="str">
        <f>_xlfn.XLOOKUP(tbl_GL[[#This Row],[Account_key]],tbl_COA[Account_key],tbl_COA[SubAccount],,0)</f>
        <v>Accrued Expenses</v>
      </c>
      <c r="K15230">
        <f>YEAR(tbl_GL[[#This Row],[Date]])</f>
        <v>2019</v>
      </c>
    </row>
    <row r="15231" spans="1:11" x14ac:dyDescent="0.35">
      <c r="A15231">
        <v>1130.0999999999999</v>
      </c>
      <c r="B15231" s="24">
        <v>43733</v>
      </c>
      <c r="C15231">
        <v>6</v>
      </c>
      <c r="D15231" s="13">
        <v>10</v>
      </c>
      <c r="E15231" s="13" t="s">
        <v>98</v>
      </c>
      <c r="F15231" s="17">
        <v>-2034</v>
      </c>
      <c r="G15231" t="str">
        <f>_xlfn.XLOOKUP(tbl_GL[[#This Row],[Account_key]],tbl_COA[Account_key],tbl_COA[Class],"Not Found")</f>
        <v>Assets</v>
      </c>
      <c r="H15231" t="str">
        <f>_xlfn.XLOOKUP(tbl_GL[[#This Row],[Account_key]],tbl_COA[Account_key],tbl_COA[SubClass],"Not Found")</f>
        <v>Assets</v>
      </c>
      <c r="I15231" t="str">
        <f>_xlfn.XLOOKUP(tbl_GL[[#This Row],[Account_key]],tbl_COA[Account_key],tbl_COA[SubClass2],"Not Found")</f>
        <v>Current Assets</v>
      </c>
      <c r="J15231" t="str">
        <f>_xlfn.XLOOKUP(tbl_GL[[#This Row],[Account_key]],tbl_COA[Account_key],tbl_COA[SubAccount],,0)</f>
        <v>Cash at Bank</v>
      </c>
      <c r="K15231">
        <f>YEAR(tbl_GL[[#This Row],[Date]])</f>
        <v>2019</v>
      </c>
    </row>
    <row r="15232" spans="1:11" x14ac:dyDescent="0.35">
      <c r="A15232">
        <v>1130.2</v>
      </c>
      <c r="B15232" s="24">
        <v>43733</v>
      </c>
      <c r="C15232">
        <v>6</v>
      </c>
      <c r="D15232" s="13">
        <v>120</v>
      </c>
      <c r="E15232" s="13" t="s">
        <v>98</v>
      </c>
      <c r="F15232" s="17">
        <v>-2034</v>
      </c>
      <c r="G15232" t="str">
        <f>_xlfn.XLOOKUP(tbl_GL[[#This Row],[Account_key]],tbl_COA[Account_key],tbl_COA[Class],"Not Found")</f>
        <v>Liabilities and Owners Equity</v>
      </c>
      <c r="H15232" t="str">
        <f>_xlfn.XLOOKUP(tbl_GL[[#This Row],[Account_key]],tbl_COA[Account_key],tbl_COA[SubClass],"Not Found")</f>
        <v>Liabilities</v>
      </c>
      <c r="I15232" t="str">
        <f>_xlfn.XLOOKUP(tbl_GL[[#This Row],[Account_key]],tbl_COA[Account_key],tbl_COA[SubClass2],"Not Found")</f>
        <v>Current Liabilities</v>
      </c>
      <c r="J15232" t="str">
        <f>_xlfn.XLOOKUP(tbl_GL[[#This Row],[Account_key]],tbl_COA[Account_key],tbl_COA[SubAccount],,0)</f>
        <v>Accrued Expenses</v>
      </c>
      <c r="K15232">
        <f>YEAR(tbl_GL[[#This Row],[Date]])</f>
        <v>2019</v>
      </c>
    </row>
    <row r="15233" spans="1:11" x14ac:dyDescent="0.35">
      <c r="A15233">
        <v>1131.0999999999999</v>
      </c>
      <c r="B15233" s="24">
        <v>43733</v>
      </c>
      <c r="C15233">
        <v>6</v>
      </c>
      <c r="D15233" s="13">
        <v>30</v>
      </c>
      <c r="E15233" s="13" t="s">
        <v>80</v>
      </c>
      <c r="F15233" s="17">
        <v>-13452</v>
      </c>
      <c r="G15233" t="str">
        <f>_xlfn.XLOOKUP(tbl_GL[[#This Row],[Account_key]],tbl_COA[Account_key],tbl_COA[Class],"Not Found")</f>
        <v>Assets</v>
      </c>
      <c r="H15233" t="str">
        <f>_xlfn.XLOOKUP(tbl_GL[[#This Row],[Account_key]],tbl_COA[Account_key],tbl_COA[SubClass],"Not Found")</f>
        <v>Assets</v>
      </c>
      <c r="I15233" t="str">
        <f>_xlfn.XLOOKUP(tbl_GL[[#This Row],[Account_key]],tbl_COA[Account_key],tbl_COA[SubClass2],"Not Found")</f>
        <v>Current Assets</v>
      </c>
      <c r="J15233" t="str">
        <f>_xlfn.XLOOKUP(tbl_GL[[#This Row],[Account_key]],tbl_COA[Account_key],tbl_COA[SubAccount],,0)</f>
        <v>Trade Receivables</v>
      </c>
      <c r="K15233">
        <f>YEAR(tbl_GL[[#This Row],[Date]])</f>
        <v>2019</v>
      </c>
    </row>
    <row r="15234" spans="1:11" x14ac:dyDescent="0.35">
      <c r="A15234">
        <v>1131.2</v>
      </c>
      <c r="B15234" s="24">
        <v>43733</v>
      </c>
      <c r="C15234">
        <v>6</v>
      </c>
      <c r="D15234" s="13">
        <v>10</v>
      </c>
      <c r="E15234" s="13" t="s">
        <v>80</v>
      </c>
      <c r="F15234" s="17">
        <v>13452</v>
      </c>
      <c r="G15234" t="str">
        <f>_xlfn.XLOOKUP(tbl_GL[[#This Row],[Account_key]],tbl_COA[Account_key],tbl_COA[Class],"Not Found")</f>
        <v>Assets</v>
      </c>
      <c r="H15234" t="str">
        <f>_xlfn.XLOOKUP(tbl_GL[[#This Row],[Account_key]],tbl_COA[Account_key],tbl_COA[SubClass],"Not Found")</f>
        <v>Assets</v>
      </c>
      <c r="I15234" t="str">
        <f>_xlfn.XLOOKUP(tbl_GL[[#This Row],[Account_key]],tbl_COA[Account_key],tbl_COA[SubClass2],"Not Found")</f>
        <v>Current Assets</v>
      </c>
      <c r="J15234" t="str">
        <f>_xlfn.XLOOKUP(tbl_GL[[#This Row],[Account_key]],tbl_COA[Account_key],tbl_COA[SubAccount],,0)</f>
        <v>Cash at Bank</v>
      </c>
      <c r="K15234">
        <f>YEAR(tbl_GL[[#This Row],[Date]])</f>
        <v>2019</v>
      </c>
    </row>
    <row r="15235" spans="1:11" x14ac:dyDescent="0.35">
      <c r="A15235">
        <v>1132.0999999999999</v>
      </c>
      <c r="B15235" s="24">
        <v>43735</v>
      </c>
      <c r="C15235">
        <v>6</v>
      </c>
      <c r="D15235" s="13">
        <v>260</v>
      </c>
      <c r="E15235" s="13" t="s">
        <v>97</v>
      </c>
      <c r="F15235" s="17">
        <v>-1987</v>
      </c>
      <c r="G15235" t="str">
        <f>_xlfn.XLOOKUP(tbl_GL[[#This Row],[Account_key]],tbl_COA[Account_key],tbl_COA[Class],"Not Found")</f>
        <v>Operating account</v>
      </c>
      <c r="H15235" t="str">
        <f>_xlfn.XLOOKUP(tbl_GL[[#This Row],[Account_key]],tbl_COA[Account_key],tbl_COA[SubClass],"Not Found")</f>
        <v>Operating Expenses</v>
      </c>
      <c r="I15235" t="str">
        <f>_xlfn.XLOOKUP(tbl_GL[[#This Row],[Account_key]],tbl_COA[Account_key],tbl_COA[SubClass2],"Not Found")</f>
        <v>Marketing</v>
      </c>
      <c r="J15235" t="str">
        <f>_xlfn.XLOOKUP(tbl_GL[[#This Row],[Account_key]],tbl_COA[Account_key],tbl_COA[SubAccount],,0)</f>
        <v>Commissions</v>
      </c>
      <c r="K15235">
        <f>YEAR(tbl_GL[[#This Row],[Date]])</f>
        <v>2019</v>
      </c>
    </row>
    <row r="15236" spans="1:11" x14ac:dyDescent="0.35">
      <c r="A15236">
        <v>1132.2</v>
      </c>
      <c r="B15236" s="24">
        <v>43735</v>
      </c>
      <c r="C15236">
        <v>6</v>
      </c>
      <c r="D15236" s="13">
        <v>120</v>
      </c>
      <c r="E15236" s="13" t="s">
        <v>97</v>
      </c>
      <c r="F15236" s="17">
        <v>1987</v>
      </c>
      <c r="G15236" t="str">
        <f>_xlfn.XLOOKUP(tbl_GL[[#This Row],[Account_key]],tbl_COA[Account_key],tbl_COA[Class],"Not Found")</f>
        <v>Liabilities and Owners Equity</v>
      </c>
      <c r="H15236" t="str">
        <f>_xlfn.XLOOKUP(tbl_GL[[#This Row],[Account_key]],tbl_COA[Account_key],tbl_COA[SubClass],"Not Found")</f>
        <v>Liabilities</v>
      </c>
      <c r="I15236" t="str">
        <f>_xlfn.XLOOKUP(tbl_GL[[#This Row],[Account_key]],tbl_COA[Account_key],tbl_COA[SubClass2],"Not Found")</f>
        <v>Current Liabilities</v>
      </c>
      <c r="J15236" t="str">
        <f>_xlfn.XLOOKUP(tbl_GL[[#This Row],[Account_key]],tbl_COA[Account_key],tbl_COA[SubAccount],,0)</f>
        <v>Accrued Expenses</v>
      </c>
      <c r="K15236">
        <f>YEAR(tbl_GL[[#This Row],[Date]])</f>
        <v>2019</v>
      </c>
    </row>
    <row r="15237" spans="1:11" x14ac:dyDescent="0.35">
      <c r="A15237">
        <v>1133.0999999999999</v>
      </c>
      <c r="B15237" s="24">
        <v>43736</v>
      </c>
      <c r="C15237">
        <v>6</v>
      </c>
      <c r="D15237" s="13">
        <v>230</v>
      </c>
      <c r="E15237" s="13" t="s">
        <v>4</v>
      </c>
      <c r="F15237" s="17">
        <v>-1396</v>
      </c>
      <c r="G15237" t="str">
        <f>_xlfn.XLOOKUP(tbl_GL[[#This Row],[Account_key]],tbl_COA[Account_key],tbl_COA[Class],"Not Found")</f>
        <v>Trading account</v>
      </c>
      <c r="H15237" t="str">
        <f>_xlfn.XLOOKUP(tbl_GL[[#This Row],[Account_key]],tbl_COA[Account_key],tbl_COA[SubClass],"Not Found")</f>
        <v>Cost of Sales</v>
      </c>
      <c r="I15237" t="str">
        <f>_xlfn.XLOOKUP(tbl_GL[[#This Row],[Account_key]],tbl_COA[Account_key],tbl_COA[SubClass2],"Not Found")</f>
        <v>Cost of Sales</v>
      </c>
      <c r="J15237" t="str">
        <f>_xlfn.XLOOKUP(tbl_GL[[#This Row],[Account_key]],tbl_COA[Account_key],tbl_COA[SubAccount],,0)</f>
        <v>Cost of Sales</v>
      </c>
      <c r="K15237">
        <f>YEAR(tbl_GL[[#This Row],[Date]])</f>
        <v>2019</v>
      </c>
    </row>
    <row r="15238" spans="1:11" x14ac:dyDescent="0.35">
      <c r="A15238">
        <v>1133.2</v>
      </c>
      <c r="B15238" s="24">
        <v>43736</v>
      </c>
      <c r="C15238">
        <v>6</v>
      </c>
      <c r="D15238" s="13">
        <v>60</v>
      </c>
      <c r="E15238" s="13" t="s">
        <v>4</v>
      </c>
      <c r="F15238" s="17">
        <v>-1396</v>
      </c>
      <c r="G15238" t="str">
        <f>_xlfn.XLOOKUP(tbl_GL[[#This Row],[Account_key]],tbl_COA[Account_key],tbl_COA[Class],"Not Found")</f>
        <v>Assets</v>
      </c>
      <c r="H15238" t="str">
        <f>_xlfn.XLOOKUP(tbl_GL[[#This Row],[Account_key]],tbl_COA[Account_key],tbl_COA[SubClass],"Not Found")</f>
        <v>Assets</v>
      </c>
      <c r="I15238" t="str">
        <f>_xlfn.XLOOKUP(tbl_GL[[#This Row],[Account_key]],tbl_COA[Account_key],tbl_COA[SubClass2],"Not Found")</f>
        <v>Current Assets</v>
      </c>
      <c r="J15238" t="str">
        <f>_xlfn.XLOOKUP(tbl_GL[[#This Row],[Account_key]],tbl_COA[Account_key],tbl_COA[SubAccount],,0)</f>
        <v>Inventory</v>
      </c>
      <c r="K15238">
        <f>YEAR(tbl_GL[[#This Row],[Date]])</f>
        <v>2019</v>
      </c>
    </row>
    <row r="15239" spans="1:11" x14ac:dyDescent="0.35">
      <c r="A15239">
        <v>1134.0999999999999</v>
      </c>
      <c r="B15239" s="24">
        <v>43736</v>
      </c>
      <c r="C15239">
        <v>6</v>
      </c>
      <c r="D15239" s="13">
        <v>210</v>
      </c>
      <c r="E15239" s="13" t="s">
        <v>7</v>
      </c>
      <c r="F15239" s="17">
        <v>3265</v>
      </c>
      <c r="G15239" t="str">
        <f>_xlfn.XLOOKUP(tbl_GL[[#This Row],[Account_key]],tbl_COA[Account_key],tbl_COA[Class],"Not Found")</f>
        <v>Trading account</v>
      </c>
      <c r="H15239" t="str">
        <f>_xlfn.XLOOKUP(tbl_GL[[#This Row],[Account_key]],tbl_COA[Account_key],tbl_COA[SubClass],"Not Found")</f>
        <v>Sales</v>
      </c>
      <c r="I15239" t="str">
        <f>_xlfn.XLOOKUP(tbl_GL[[#This Row],[Account_key]],tbl_COA[Account_key],tbl_COA[SubClass2],"Not Found")</f>
        <v>Sales</v>
      </c>
      <c r="J15239" t="str">
        <f>_xlfn.XLOOKUP(tbl_GL[[#This Row],[Account_key]],tbl_COA[Account_key],tbl_COA[SubAccount],,0)</f>
        <v>Sales</v>
      </c>
      <c r="K15239">
        <f>YEAR(tbl_GL[[#This Row],[Date]])</f>
        <v>2019</v>
      </c>
    </row>
    <row r="15240" spans="1:11" x14ac:dyDescent="0.35">
      <c r="A15240">
        <v>1134.2</v>
      </c>
      <c r="B15240" s="24">
        <v>43736</v>
      </c>
      <c r="C15240">
        <v>6</v>
      </c>
      <c r="D15240" s="13">
        <v>10</v>
      </c>
      <c r="E15240" s="13" t="s">
        <v>7</v>
      </c>
      <c r="F15240" s="17">
        <v>3265</v>
      </c>
      <c r="G15240" t="str">
        <f>_xlfn.XLOOKUP(tbl_GL[[#This Row],[Account_key]],tbl_COA[Account_key],tbl_COA[Class],"Not Found")</f>
        <v>Assets</v>
      </c>
      <c r="H15240" t="str">
        <f>_xlfn.XLOOKUP(tbl_GL[[#This Row],[Account_key]],tbl_COA[Account_key],tbl_COA[SubClass],"Not Found")</f>
        <v>Assets</v>
      </c>
      <c r="I15240" t="str">
        <f>_xlfn.XLOOKUP(tbl_GL[[#This Row],[Account_key]],tbl_COA[Account_key],tbl_COA[SubClass2],"Not Found")</f>
        <v>Current Assets</v>
      </c>
      <c r="J15240" t="str">
        <f>_xlfn.XLOOKUP(tbl_GL[[#This Row],[Account_key]],tbl_COA[Account_key],tbl_COA[SubAccount],,0)</f>
        <v>Cash at Bank</v>
      </c>
      <c r="K15240">
        <f>YEAR(tbl_GL[[#This Row],[Date]])</f>
        <v>2019</v>
      </c>
    </row>
    <row r="15241" spans="1:11" x14ac:dyDescent="0.35">
      <c r="A15241">
        <v>1135.0999999999999</v>
      </c>
      <c r="B15241" s="24">
        <v>43736</v>
      </c>
      <c r="C15241">
        <v>6</v>
      </c>
      <c r="D15241" s="13">
        <v>230</v>
      </c>
      <c r="E15241" s="13" t="s">
        <v>4</v>
      </c>
      <c r="F15241" s="17">
        <v>-5728</v>
      </c>
      <c r="G15241" t="str">
        <f>_xlfn.XLOOKUP(tbl_GL[[#This Row],[Account_key]],tbl_COA[Account_key],tbl_COA[Class],"Not Found")</f>
        <v>Trading account</v>
      </c>
      <c r="H15241" t="str">
        <f>_xlfn.XLOOKUP(tbl_GL[[#This Row],[Account_key]],tbl_COA[Account_key],tbl_COA[SubClass],"Not Found")</f>
        <v>Cost of Sales</v>
      </c>
      <c r="I15241" t="str">
        <f>_xlfn.XLOOKUP(tbl_GL[[#This Row],[Account_key]],tbl_COA[Account_key],tbl_COA[SubClass2],"Not Found")</f>
        <v>Cost of Sales</v>
      </c>
      <c r="J15241" t="str">
        <f>_xlfn.XLOOKUP(tbl_GL[[#This Row],[Account_key]],tbl_COA[Account_key],tbl_COA[SubAccount],,0)</f>
        <v>Cost of Sales</v>
      </c>
      <c r="K15241">
        <f>YEAR(tbl_GL[[#This Row],[Date]])</f>
        <v>2019</v>
      </c>
    </row>
    <row r="15242" spans="1:11" x14ac:dyDescent="0.35">
      <c r="A15242">
        <v>1135.2</v>
      </c>
      <c r="B15242" s="24">
        <v>43736</v>
      </c>
      <c r="C15242">
        <v>6</v>
      </c>
      <c r="D15242" s="13">
        <v>60</v>
      </c>
      <c r="E15242" s="13" t="s">
        <v>4</v>
      </c>
      <c r="F15242" s="17">
        <v>-5728</v>
      </c>
      <c r="G15242" t="str">
        <f>_xlfn.XLOOKUP(tbl_GL[[#This Row],[Account_key]],tbl_COA[Account_key],tbl_COA[Class],"Not Found")</f>
        <v>Assets</v>
      </c>
      <c r="H15242" t="str">
        <f>_xlfn.XLOOKUP(tbl_GL[[#This Row],[Account_key]],tbl_COA[Account_key],tbl_COA[SubClass],"Not Found")</f>
        <v>Assets</v>
      </c>
      <c r="I15242" t="str">
        <f>_xlfn.XLOOKUP(tbl_GL[[#This Row],[Account_key]],tbl_COA[Account_key],tbl_COA[SubClass2],"Not Found")</f>
        <v>Current Assets</v>
      </c>
      <c r="J15242" t="str">
        <f>_xlfn.XLOOKUP(tbl_GL[[#This Row],[Account_key]],tbl_COA[Account_key],tbl_COA[SubAccount],,0)</f>
        <v>Inventory</v>
      </c>
      <c r="K15242">
        <f>YEAR(tbl_GL[[#This Row],[Date]])</f>
        <v>2019</v>
      </c>
    </row>
    <row r="15243" spans="1:11" x14ac:dyDescent="0.35">
      <c r="A15243">
        <v>1136.0999999999999</v>
      </c>
      <c r="B15243" s="24">
        <v>43736</v>
      </c>
      <c r="C15243">
        <v>6</v>
      </c>
      <c r="D15243" s="13">
        <v>210</v>
      </c>
      <c r="E15243" s="13" t="s">
        <v>8</v>
      </c>
      <c r="F15243" s="17">
        <v>11728</v>
      </c>
      <c r="G15243" t="str">
        <f>_xlfn.XLOOKUP(tbl_GL[[#This Row],[Account_key]],tbl_COA[Account_key],tbl_COA[Class],"Not Found")</f>
        <v>Trading account</v>
      </c>
      <c r="H15243" t="str">
        <f>_xlfn.XLOOKUP(tbl_GL[[#This Row],[Account_key]],tbl_COA[Account_key],tbl_COA[SubClass],"Not Found")</f>
        <v>Sales</v>
      </c>
      <c r="I15243" t="str">
        <f>_xlfn.XLOOKUP(tbl_GL[[#This Row],[Account_key]],tbl_COA[Account_key],tbl_COA[SubClass2],"Not Found")</f>
        <v>Sales</v>
      </c>
      <c r="J15243" t="str">
        <f>_xlfn.XLOOKUP(tbl_GL[[#This Row],[Account_key]],tbl_COA[Account_key],tbl_COA[SubAccount],,0)</f>
        <v>Sales</v>
      </c>
      <c r="K15243">
        <f>YEAR(tbl_GL[[#This Row],[Date]])</f>
        <v>2019</v>
      </c>
    </row>
    <row r="15244" spans="1:11" x14ac:dyDescent="0.35">
      <c r="A15244">
        <v>1136.2</v>
      </c>
      <c r="B15244" s="24">
        <v>43736</v>
      </c>
      <c r="C15244">
        <v>6</v>
      </c>
      <c r="D15244" s="13">
        <v>30</v>
      </c>
      <c r="E15244" s="13" t="s">
        <v>8</v>
      </c>
      <c r="F15244" s="17">
        <v>11728</v>
      </c>
      <c r="G15244" t="str">
        <f>_xlfn.XLOOKUP(tbl_GL[[#This Row],[Account_key]],tbl_COA[Account_key],tbl_COA[Class],"Not Found")</f>
        <v>Assets</v>
      </c>
      <c r="H15244" t="str">
        <f>_xlfn.XLOOKUP(tbl_GL[[#This Row],[Account_key]],tbl_COA[Account_key],tbl_COA[SubClass],"Not Found")</f>
        <v>Assets</v>
      </c>
      <c r="I15244" t="str">
        <f>_xlfn.XLOOKUP(tbl_GL[[#This Row],[Account_key]],tbl_COA[Account_key],tbl_COA[SubClass2],"Not Found")</f>
        <v>Current Assets</v>
      </c>
      <c r="J15244" t="str">
        <f>_xlfn.XLOOKUP(tbl_GL[[#This Row],[Account_key]],tbl_COA[Account_key],tbl_COA[SubAccount],,0)</f>
        <v>Trade Receivables</v>
      </c>
      <c r="K15244">
        <f>YEAR(tbl_GL[[#This Row],[Date]])</f>
        <v>2019</v>
      </c>
    </row>
    <row r="15245" spans="1:11" x14ac:dyDescent="0.35">
      <c r="A15245">
        <v>1137.0999999999999</v>
      </c>
      <c r="B15245" s="24">
        <v>43737</v>
      </c>
      <c r="C15245">
        <v>6</v>
      </c>
      <c r="D15245" s="13">
        <v>340</v>
      </c>
      <c r="E15245" s="13" t="s">
        <v>97</v>
      </c>
      <c r="F15245" s="17">
        <v>-2368</v>
      </c>
      <c r="G15245" t="str">
        <f>_xlfn.XLOOKUP(tbl_GL[[#This Row],[Account_key]],tbl_COA[Account_key],tbl_COA[Class],"Not Found")</f>
        <v>Operating account</v>
      </c>
      <c r="H15245" t="str">
        <f>_xlfn.XLOOKUP(tbl_GL[[#This Row],[Account_key]],tbl_COA[Account_key],tbl_COA[SubClass],"Not Found")</f>
        <v>Operating Expenses</v>
      </c>
      <c r="I15245" t="str">
        <f>_xlfn.XLOOKUP(tbl_GL[[#This Row],[Account_key]],tbl_COA[Account_key],tbl_COA[SubClass2],"Not Found")</f>
        <v>Administration</v>
      </c>
      <c r="J15245" t="str">
        <f>_xlfn.XLOOKUP(tbl_GL[[#This Row],[Account_key]],tbl_COA[Account_key],tbl_COA[SubAccount],,0)</f>
        <v>Utilities</v>
      </c>
      <c r="K15245">
        <f>YEAR(tbl_GL[[#This Row],[Date]])</f>
        <v>2019</v>
      </c>
    </row>
    <row r="15246" spans="1:11" x14ac:dyDescent="0.35">
      <c r="A15246">
        <v>1137.2</v>
      </c>
      <c r="B15246" s="24">
        <v>43737</v>
      </c>
      <c r="C15246">
        <v>6</v>
      </c>
      <c r="D15246" s="13">
        <v>120</v>
      </c>
      <c r="E15246" s="13" t="s">
        <v>97</v>
      </c>
      <c r="F15246" s="17">
        <v>2368</v>
      </c>
      <c r="G15246" t="str">
        <f>_xlfn.XLOOKUP(tbl_GL[[#This Row],[Account_key]],tbl_COA[Account_key],tbl_COA[Class],"Not Found")</f>
        <v>Liabilities and Owners Equity</v>
      </c>
      <c r="H15246" t="str">
        <f>_xlfn.XLOOKUP(tbl_GL[[#This Row],[Account_key]],tbl_COA[Account_key],tbl_COA[SubClass],"Not Found")</f>
        <v>Liabilities</v>
      </c>
      <c r="I15246" t="str">
        <f>_xlfn.XLOOKUP(tbl_GL[[#This Row],[Account_key]],tbl_COA[Account_key],tbl_COA[SubClass2],"Not Found")</f>
        <v>Current Liabilities</v>
      </c>
      <c r="J15246" t="str">
        <f>_xlfn.XLOOKUP(tbl_GL[[#This Row],[Account_key]],tbl_COA[Account_key],tbl_COA[SubAccount],,0)</f>
        <v>Accrued Expenses</v>
      </c>
      <c r="K15246">
        <f>YEAR(tbl_GL[[#This Row],[Date]])</f>
        <v>2019</v>
      </c>
    </row>
    <row r="15247" spans="1:11" x14ac:dyDescent="0.35">
      <c r="A15247">
        <v>1138.0999999999999</v>
      </c>
      <c r="B15247" s="24">
        <v>43737</v>
      </c>
      <c r="C15247">
        <v>6</v>
      </c>
      <c r="D15247" s="13">
        <v>30</v>
      </c>
      <c r="E15247" s="13" t="s">
        <v>80</v>
      </c>
      <c r="F15247" s="17">
        <v>-14389</v>
      </c>
      <c r="G15247" t="str">
        <f>_xlfn.XLOOKUP(tbl_GL[[#This Row],[Account_key]],tbl_COA[Account_key],tbl_COA[Class],"Not Found")</f>
        <v>Assets</v>
      </c>
      <c r="H15247" t="str">
        <f>_xlfn.XLOOKUP(tbl_GL[[#This Row],[Account_key]],tbl_COA[Account_key],tbl_COA[SubClass],"Not Found")</f>
        <v>Assets</v>
      </c>
      <c r="I15247" t="str">
        <f>_xlfn.XLOOKUP(tbl_GL[[#This Row],[Account_key]],tbl_COA[Account_key],tbl_COA[SubClass2],"Not Found")</f>
        <v>Current Assets</v>
      </c>
      <c r="J15247" t="str">
        <f>_xlfn.XLOOKUP(tbl_GL[[#This Row],[Account_key]],tbl_COA[Account_key],tbl_COA[SubAccount],,0)</f>
        <v>Trade Receivables</v>
      </c>
      <c r="K15247">
        <f>YEAR(tbl_GL[[#This Row],[Date]])</f>
        <v>2019</v>
      </c>
    </row>
    <row r="15248" spans="1:11" x14ac:dyDescent="0.35">
      <c r="A15248">
        <v>1138.2</v>
      </c>
      <c r="B15248" s="24">
        <v>43737</v>
      </c>
      <c r="C15248">
        <v>6</v>
      </c>
      <c r="D15248" s="13">
        <v>10</v>
      </c>
      <c r="E15248" s="13" t="s">
        <v>80</v>
      </c>
      <c r="F15248" s="17">
        <v>14389</v>
      </c>
      <c r="G15248" t="str">
        <f>_xlfn.XLOOKUP(tbl_GL[[#This Row],[Account_key]],tbl_COA[Account_key],tbl_COA[Class],"Not Found")</f>
        <v>Assets</v>
      </c>
      <c r="H15248" t="str">
        <f>_xlfn.XLOOKUP(tbl_GL[[#This Row],[Account_key]],tbl_COA[Account_key],tbl_COA[SubClass],"Not Found")</f>
        <v>Assets</v>
      </c>
      <c r="I15248" t="str">
        <f>_xlfn.XLOOKUP(tbl_GL[[#This Row],[Account_key]],tbl_COA[Account_key],tbl_COA[SubClass2],"Not Found")</f>
        <v>Current Assets</v>
      </c>
      <c r="J15248" t="str">
        <f>_xlfn.XLOOKUP(tbl_GL[[#This Row],[Account_key]],tbl_COA[Account_key],tbl_COA[SubAccount],,0)</f>
        <v>Cash at Bank</v>
      </c>
      <c r="K15248">
        <f>YEAR(tbl_GL[[#This Row],[Date]])</f>
        <v>2019</v>
      </c>
    </row>
    <row r="15249" spans="1:11" x14ac:dyDescent="0.35">
      <c r="A15249">
        <v>1139.0999999999999</v>
      </c>
      <c r="B15249" s="24">
        <v>43738</v>
      </c>
      <c r="C15249">
        <v>6</v>
      </c>
      <c r="D15249" s="13">
        <v>10</v>
      </c>
      <c r="E15249" s="13" t="s">
        <v>110</v>
      </c>
      <c r="F15249" s="17">
        <v>17</v>
      </c>
      <c r="G15249" t="str">
        <f>_xlfn.XLOOKUP(tbl_GL[[#This Row],[Account_key]],tbl_COA[Account_key],tbl_COA[Class],"Not Found")</f>
        <v>Assets</v>
      </c>
      <c r="H15249" t="str">
        <f>_xlfn.XLOOKUP(tbl_GL[[#This Row],[Account_key]],tbl_COA[Account_key],tbl_COA[SubClass],"Not Found")</f>
        <v>Assets</v>
      </c>
      <c r="I15249" t="str">
        <f>_xlfn.XLOOKUP(tbl_GL[[#This Row],[Account_key]],tbl_COA[Account_key],tbl_COA[SubClass2],"Not Found")</f>
        <v>Current Assets</v>
      </c>
      <c r="J15249" t="str">
        <f>_xlfn.XLOOKUP(tbl_GL[[#This Row],[Account_key]],tbl_COA[Account_key],tbl_COA[SubAccount],,0)</f>
        <v>Cash at Bank</v>
      </c>
      <c r="K15249">
        <f>YEAR(tbl_GL[[#This Row],[Date]])</f>
        <v>2019</v>
      </c>
    </row>
    <row r="15250" spans="1:11" x14ac:dyDescent="0.35">
      <c r="A15250">
        <v>1139.2</v>
      </c>
      <c r="B15250" s="24">
        <v>43738</v>
      </c>
      <c r="C15250">
        <v>6</v>
      </c>
      <c r="D15250" s="13">
        <v>430</v>
      </c>
      <c r="E15250" s="13" t="s">
        <v>110</v>
      </c>
      <c r="F15250" s="17">
        <v>17</v>
      </c>
      <c r="G15250" t="str">
        <f>_xlfn.XLOOKUP(tbl_GL[[#This Row],[Account_key]],tbl_COA[Account_key],tbl_COA[Class],"Not Found")</f>
        <v>Non-operating</v>
      </c>
      <c r="H15250" t="str">
        <f>_xlfn.XLOOKUP(tbl_GL[[#This Row],[Account_key]],tbl_COA[Account_key],tbl_COA[SubClass],"Not Found")</f>
        <v>Exchange Loss/Gain</v>
      </c>
      <c r="I15250" t="str">
        <f>_xlfn.XLOOKUP(tbl_GL[[#This Row],[Account_key]],tbl_COA[Account_key],tbl_COA[SubClass2],"Not Found")</f>
        <v>Exchange Loss/Gain</v>
      </c>
      <c r="J15250" t="str">
        <f>_xlfn.XLOOKUP(tbl_GL[[#This Row],[Account_key]],tbl_COA[Account_key],tbl_COA[SubAccount],,0)</f>
        <v>Exchange Loss/Gain</v>
      </c>
      <c r="K15250">
        <f>YEAR(tbl_GL[[#This Row],[Date]])</f>
        <v>2019</v>
      </c>
    </row>
    <row r="15251" spans="1:11" x14ac:dyDescent="0.35">
      <c r="A15251">
        <v>1140.0999999999999</v>
      </c>
      <c r="B15251" s="24">
        <v>43738</v>
      </c>
      <c r="C15251">
        <v>6</v>
      </c>
      <c r="D15251" s="13">
        <v>10</v>
      </c>
      <c r="E15251" s="13" t="s">
        <v>113</v>
      </c>
      <c r="F15251" s="17">
        <v>113</v>
      </c>
      <c r="G15251" t="str">
        <f>_xlfn.XLOOKUP(tbl_GL[[#This Row],[Account_key]],tbl_COA[Account_key],tbl_COA[Class],"Not Found")</f>
        <v>Assets</v>
      </c>
      <c r="H15251" t="str">
        <f>_xlfn.XLOOKUP(tbl_GL[[#This Row],[Account_key]],tbl_COA[Account_key],tbl_COA[SubClass],"Not Found")</f>
        <v>Assets</v>
      </c>
      <c r="I15251" t="str">
        <f>_xlfn.XLOOKUP(tbl_GL[[#This Row],[Account_key]],tbl_COA[Account_key],tbl_COA[SubClass2],"Not Found")</f>
        <v>Current Assets</v>
      </c>
      <c r="J15251" t="str">
        <f>_xlfn.XLOOKUP(tbl_GL[[#This Row],[Account_key]],tbl_COA[Account_key],tbl_COA[SubAccount],,0)</f>
        <v>Cash at Bank</v>
      </c>
      <c r="K15251">
        <f>YEAR(tbl_GL[[#This Row],[Date]])</f>
        <v>2019</v>
      </c>
    </row>
    <row r="15252" spans="1:11" x14ac:dyDescent="0.35">
      <c r="A15252">
        <v>1140.2</v>
      </c>
      <c r="B15252" s="24">
        <v>43738</v>
      </c>
      <c r="C15252">
        <v>6</v>
      </c>
      <c r="D15252" s="13">
        <v>410</v>
      </c>
      <c r="E15252" s="13" t="s">
        <v>113</v>
      </c>
      <c r="F15252" s="17">
        <v>113</v>
      </c>
      <c r="G15252" t="str">
        <f>_xlfn.XLOOKUP(tbl_GL[[#This Row],[Account_key]],tbl_COA[Account_key],tbl_COA[Class],"Not Found")</f>
        <v>Non-operating</v>
      </c>
      <c r="H15252" t="str">
        <f>_xlfn.XLOOKUP(tbl_GL[[#This Row],[Account_key]],tbl_COA[Account_key],tbl_COA[SubClass],"Not Found")</f>
        <v>Interest Income</v>
      </c>
      <c r="I15252" t="str">
        <f>_xlfn.XLOOKUP(tbl_GL[[#This Row],[Account_key]],tbl_COA[Account_key],tbl_COA[SubClass2],"Not Found")</f>
        <v>Interest Income</v>
      </c>
      <c r="J15252" t="str">
        <f>_xlfn.XLOOKUP(tbl_GL[[#This Row],[Account_key]],tbl_COA[Account_key],tbl_COA[SubAccount],,0)</f>
        <v>Interest Income</v>
      </c>
      <c r="K15252">
        <f>YEAR(tbl_GL[[#This Row],[Date]])</f>
        <v>2019</v>
      </c>
    </row>
    <row r="15253" spans="1:11" x14ac:dyDescent="0.35">
      <c r="A15253">
        <v>1141.0999999999999</v>
      </c>
      <c r="B15253" s="24">
        <v>43738</v>
      </c>
      <c r="C15253">
        <v>6</v>
      </c>
      <c r="D15253" s="13">
        <v>400</v>
      </c>
      <c r="E15253" s="13" t="s">
        <v>104</v>
      </c>
      <c r="F15253" s="17">
        <v>-125</v>
      </c>
      <c r="G15253" t="str">
        <f>_xlfn.XLOOKUP(tbl_GL[[#This Row],[Account_key]],tbl_COA[Account_key],tbl_COA[Class],"Not Found")</f>
        <v>Operating account</v>
      </c>
      <c r="H15253" t="str">
        <f>_xlfn.XLOOKUP(tbl_GL[[#This Row],[Account_key]],tbl_COA[Account_key],tbl_COA[SubClass],"Not Found")</f>
        <v>Depreciation &amp; Amortization</v>
      </c>
      <c r="I15253" t="str">
        <f>_xlfn.XLOOKUP(tbl_GL[[#This Row],[Account_key]],tbl_COA[Account_key],tbl_COA[SubClass2],"Not Found")</f>
        <v>Amortization</v>
      </c>
      <c r="J15253" t="str">
        <f>_xlfn.XLOOKUP(tbl_GL[[#This Row],[Account_key]],tbl_COA[Account_key],tbl_COA[SubAccount],,0)</f>
        <v>Amortization of Intangible Assets</v>
      </c>
      <c r="K15253">
        <f>YEAR(tbl_GL[[#This Row],[Date]])</f>
        <v>2019</v>
      </c>
    </row>
    <row r="15254" spans="1:11" x14ac:dyDescent="0.35">
      <c r="A15254">
        <v>1141.2</v>
      </c>
      <c r="B15254" s="24">
        <v>43738</v>
      </c>
      <c r="C15254">
        <v>6</v>
      </c>
      <c r="D15254" s="13">
        <v>100</v>
      </c>
      <c r="E15254" s="13" t="s">
        <v>104</v>
      </c>
      <c r="F15254" s="17">
        <v>-125</v>
      </c>
      <c r="G15254" t="str">
        <f>_xlfn.XLOOKUP(tbl_GL[[#This Row],[Account_key]],tbl_COA[Account_key],tbl_COA[Class],"Not Found")</f>
        <v>Assets</v>
      </c>
      <c r="H15254" t="str">
        <f>_xlfn.XLOOKUP(tbl_GL[[#This Row],[Account_key]],tbl_COA[Account_key],tbl_COA[SubClass],"Not Found")</f>
        <v>Assets</v>
      </c>
      <c r="I15254" t="str">
        <f>_xlfn.XLOOKUP(tbl_GL[[#This Row],[Account_key]],tbl_COA[Account_key],tbl_COA[SubClass2],"Not Found")</f>
        <v>Non-Current Assets</v>
      </c>
      <c r="J15254" t="str">
        <f>_xlfn.XLOOKUP(tbl_GL[[#This Row],[Account_key]],tbl_COA[Account_key],tbl_COA[SubAccount],,0)</f>
        <v>Patents and trademarks</v>
      </c>
      <c r="K15254">
        <f>YEAR(tbl_GL[[#This Row],[Date]])</f>
        <v>2019</v>
      </c>
    </row>
    <row r="15255" spans="1:11" x14ac:dyDescent="0.35">
      <c r="A15255">
        <v>1142.0999999999999</v>
      </c>
      <c r="B15255" s="24">
        <v>43738</v>
      </c>
      <c r="C15255">
        <v>6</v>
      </c>
      <c r="D15255" s="13">
        <v>440</v>
      </c>
      <c r="E15255" s="13" t="s">
        <v>112</v>
      </c>
      <c r="F15255" s="17">
        <v>-195</v>
      </c>
      <c r="G15255" t="str">
        <f>_xlfn.XLOOKUP(tbl_GL[[#This Row],[Account_key]],tbl_COA[Account_key],tbl_COA[Class],"Not Found")</f>
        <v>Interest &amp; Tax</v>
      </c>
      <c r="H15255" t="str">
        <f>_xlfn.XLOOKUP(tbl_GL[[#This Row],[Account_key]],tbl_COA[Account_key],tbl_COA[SubClass],"Not Found")</f>
        <v>Interest Expense</v>
      </c>
      <c r="I15255" t="str">
        <f>_xlfn.XLOOKUP(tbl_GL[[#This Row],[Account_key]],tbl_COA[Account_key],tbl_COA[SubClass2],"Not Found")</f>
        <v>Interest Expense</v>
      </c>
      <c r="J15255" t="str">
        <f>_xlfn.XLOOKUP(tbl_GL[[#This Row],[Account_key]],tbl_COA[Account_key],tbl_COA[SubAccount],,0)</f>
        <v>Interest Expense</v>
      </c>
      <c r="K15255">
        <f>YEAR(tbl_GL[[#This Row],[Date]])</f>
        <v>2019</v>
      </c>
    </row>
    <row r="15256" spans="1:11" x14ac:dyDescent="0.35">
      <c r="A15256">
        <v>1142.2</v>
      </c>
      <c r="B15256" s="24">
        <v>43738</v>
      </c>
      <c r="C15256">
        <v>6</v>
      </c>
      <c r="D15256" s="13">
        <v>121</v>
      </c>
      <c r="E15256" s="13" t="s">
        <v>112</v>
      </c>
      <c r="F15256" s="17">
        <v>195</v>
      </c>
      <c r="G15256" t="str">
        <f>_xlfn.XLOOKUP(tbl_GL[[#This Row],[Account_key]],tbl_COA[Account_key],tbl_COA[Class],"Not Found")</f>
        <v>Liabilities and Owners Equity</v>
      </c>
      <c r="H15256" t="str">
        <f>_xlfn.XLOOKUP(tbl_GL[[#This Row],[Account_key]],tbl_COA[Account_key],tbl_COA[SubClass],"Not Found")</f>
        <v>Liabilities</v>
      </c>
      <c r="I15256" t="str">
        <f>_xlfn.XLOOKUP(tbl_GL[[#This Row],[Account_key]],tbl_COA[Account_key],tbl_COA[SubClass2],"Not Found")</f>
        <v>Current Liabilities</v>
      </c>
      <c r="J15256" t="str">
        <f>_xlfn.XLOOKUP(tbl_GL[[#This Row],[Account_key]],tbl_COA[Account_key],tbl_COA[SubAccount],,0)</f>
        <v>Interest Payable</v>
      </c>
      <c r="K15256">
        <f>YEAR(tbl_GL[[#This Row],[Date]])</f>
        <v>2019</v>
      </c>
    </row>
    <row r="15257" spans="1:11" x14ac:dyDescent="0.35">
      <c r="A15257">
        <v>1143.0999999999999</v>
      </c>
      <c r="B15257" s="24">
        <v>43738</v>
      </c>
      <c r="C15257">
        <v>6</v>
      </c>
      <c r="D15257" s="13">
        <v>450</v>
      </c>
      <c r="E15257" s="23" t="s">
        <v>108</v>
      </c>
      <c r="F15257" s="17">
        <v>-2579</v>
      </c>
      <c r="G15257" t="str">
        <f>_xlfn.XLOOKUP(tbl_GL[[#This Row],[Account_key]],tbl_COA[Account_key],tbl_COA[Class],"Not Found")</f>
        <v>Interest &amp; Tax</v>
      </c>
      <c r="H15257" t="str">
        <f>_xlfn.XLOOKUP(tbl_GL[[#This Row],[Account_key]],tbl_COA[Account_key],tbl_COA[SubClass],"Not Found")</f>
        <v>Taxation</v>
      </c>
      <c r="I15257" t="str">
        <f>_xlfn.XLOOKUP(tbl_GL[[#This Row],[Account_key]],tbl_COA[Account_key],tbl_COA[SubClass2],"Not Found")</f>
        <v>Taxation</v>
      </c>
      <c r="J15257" t="str">
        <f>_xlfn.XLOOKUP(tbl_GL[[#This Row],[Account_key]],tbl_COA[Account_key],tbl_COA[SubAccount],,0)</f>
        <v>Taxation</v>
      </c>
      <c r="K15257">
        <f>YEAR(tbl_GL[[#This Row],[Date]])</f>
        <v>2019</v>
      </c>
    </row>
    <row r="15258" spans="1:11" x14ac:dyDescent="0.35">
      <c r="A15258">
        <v>1143.2</v>
      </c>
      <c r="B15258" s="24">
        <v>43738</v>
      </c>
      <c r="C15258">
        <v>6</v>
      </c>
      <c r="D15258" s="13">
        <v>122</v>
      </c>
      <c r="E15258" s="23" t="s">
        <v>108</v>
      </c>
      <c r="F15258" s="17">
        <v>2579</v>
      </c>
      <c r="G15258" t="str">
        <f>_xlfn.XLOOKUP(tbl_GL[[#This Row],[Account_key]],tbl_COA[Account_key],tbl_COA[Class],"Not Found")</f>
        <v>Liabilities and Owners Equity</v>
      </c>
      <c r="H15258" t="str">
        <f>_xlfn.XLOOKUP(tbl_GL[[#This Row],[Account_key]],tbl_COA[Account_key],tbl_COA[SubClass],"Not Found")</f>
        <v>Liabilities</v>
      </c>
      <c r="I15258" t="str">
        <f>_xlfn.XLOOKUP(tbl_GL[[#This Row],[Account_key]],tbl_COA[Account_key],tbl_COA[SubClass2],"Not Found")</f>
        <v>Current Liabilities</v>
      </c>
      <c r="J15258" t="str">
        <f>_xlfn.XLOOKUP(tbl_GL[[#This Row],[Account_key]],tbl_COA[Account_key],tbl_COA[SubAccount],,0)</f>
        <v>Tax payable</v>
      </c>
      <c r="K15258">
        <f>YEAR(tbl_GL[[#This Row],[Date]])</f>
        <v>2019</v>
      </c>
    </row>
    <row r="15259" spans="1:11" x14ac:dyDescent="0.35">
      <c r="A15259">
        <v>1144.0999999999999</v>
      </c>
      <c r="B15259" s="24">
        <v>43738</v>
      </c>
      <c r="C15259">
        <v>6</v>
      </c>
      <c r="D15259" s="13">
        <v>240</v>
      </c>
      <c r="E15259" s="13" t="s">
        <v>56</v>
      </c>
      <c r="F15259" s="17">
        <v>-4500</v>
      </c>
      <c r="G15259" t="str">
        <f>_xlfn.XLOOKUP(tbl_GL[[#This Row],[Account_key]],tbl_COA[Account_key],tbl_COA[Class],"Not Found")</f>
        <v>Operating account</v>
      </c>
      <c r="H15259" t="str">
        <f>_xlfn.XLOOKUP(tbl_GL[[#This Row],[Account_key]],tbl_COA[Account_key],tbl_COA[SubClass],"Not Found")</f>
        <v>Operating Expenses</v>
      </c>
      <c r="I15259" t="str">
        <f>_xlfn.XLOOKUP(tbl_GL[[#This Row],[Account_key]],tbl_COA[Account_key],tbl_COA[SubClass2],"Not Found")</f>
        <v>Sales &amp; Distribution</v>
      </c>
      <c r="J15259" t="str">
        <f>_xlfn.XLOOKUP(tbl_GL[[#This Row],[Account_key]],tbl_COA[Account_key],tbl_COA[SubAccount],,0)</f>
        <v>Salaries</v>
      </c>
      <c r="K15259">
        <f>YEAR(tbl_GL[[#This Row],[Date]])</f>
        <v>2019</v>
      </c>
    </row>
    <row r="15260" spans="1:11" x14ac:dyDescent="0.35">
      <c r="A15260">
        <v>1144.2</v>
      </c>
      <c r="B15260" s="24">
        <v>43738</v>
      </c>
      <c r="C15260">
        <v>6</v>
      </c>
      <c r="D15260" s="13">
        <v>10</v>
      </c>
      <c r="E15260" s="13" t="s">
        <v>56</v>
      </c>
      <c r="F15260" s="17">
        <v>-4500</v>
      </c>
      <c r="G15260" t="str">
        <f>_xlfn.XLOOKUP(tbl_GL[[#This Row],[Account_key]],tbl_COA[Account_key],tbl_COA[Class],"Not Found")</f>
        <v>Assets</v>
      </c>
      <c r="H15260" t="str">
        <f>_xlfn.XLOOKUP(tbl_GL[[#This Row],[Account_key]],tbl_COA[Account_key],tbl_COA[SubClass],"Not Found")</f>
        <v>Assets</v>
      </c>
      <c r="I15260" t="str">
        <f>_xlfn.XLOOKUP(tbl_GL[[#This Row],[Account_key]],tbl_COA[Account_key],tbl_COA[SubClass2],"Not Found")</f>
        <v>Current Assets</v>
      </c>
      <c r="J15260" t="str">
        <f>_xlfn.XLOOKUP(tbl_GL[[#This Row],[Account_key]],tbl_COA[Account_key],tbl_COA[SubAccount],,0)</f>
        <v>Cash at Bank</v>
      </c>
      <c r="K15260">
        <f>YEAR(tbl_GL[[#This Row],[Date]])</f>
        <v>2019</v>
      </c>
    </row>
    <row r="15261" spans="1:11" x14ac:dyDescent="0.35">
      <c r="A15261">
        <v>1145.0999999999999</v>
      </c>
      <c r="B15261" s="24">
        <v>43738</v>
      </c>
      <c r="C15261">
        <v>6</v>
      </c>
      <c r="D15261" s="13">
        <v>380</v>
      </c>
      <c r="E15261" s="13" t="s">
        <v>101</v>
      </c>
      <c r="F15261" s="17">
        <v>-4900</v>
      </c>
      <c r="G15261" t="str">
        <f>_xlfn.XLOOKUP(tbl_GL[[#This Row],[Account_key]],tbl_COA[Account_key],tbl_COA[Class],"Not Found")</f>
        <v>Operating account</v>
      </c>
      <c r="H15261" t="str">
        <f>_xlfn.XLOOKUP(tbl_GL[[#This Row],[Account_key]],tbl_COA[Account_key],tbl_COA[SubClass],"Not Found")</f>
        <v>Depreciation &amp; Amortization</v>
      </c>
      <c r="I15261" t="str">
        <f>_xlfn.XLOOKUP(tbl_GL[[#This Row],[Account_key]],tbl_COA[Account_key],tbl_COA[SubClass2],"Not Found")</f>
        <v>Depreciation</v>
      </c>
      <c r="J15261" t="str">
        <f>_xlfn.XLOOKUP(tbl_GL[[#This Row],[Account_key]],tbl_COA[Account_key],tbl_COA[SubAccount],,0)</f>
        <v>Equipment</v>
      </c>
      <c r="K15261">
        <f>YEAR(tbl_GL[[#This Row],[Date]])</f>
        <v>2019</v>
      </c>
    </row>
    <row r="15262" spans="1:11" x14ac:dyDescent="0.35">
      <c r="A15262">
        <v>1145.2</v>
      </c>
      <c r="B15262" s="24">
        <v>43738</v>
      </c>
      <c r="C15262">
        <v>6</v>
      </c>
      <c r="D15262" s="13">
        <v>90</v>
      </c>
      <c r="E15262" s="13" t="s">
        <v>101</v>
      </c>
      <c r="F15262" s="17">
        <v>-4900</v>
      </c>
      <c r="G15262" t="str">
        <f>_xlfn.XLOOKUP(tbl_GL[[#This Row],[Account_key]],tbl_COA[Account_key],tbl_COA[Class],"Not Found")</f>
        <v>Assets</v>
      </c>
      <c r="H15262" t="str">
        <f>_xlfn.XLOOKUP(tbl_GL[[#This Row],[Account_key]],tbl_COA[Account_key],tbl_COA[SubClass],"Not Found")</f>
        <v>Assets</v>
      </c>
      <c r="I15262" t="str">
        <f>_xlfn.XLOOKUP(tbl_GL[[#This Row],[Account_key]],tbl_COA[Account_key],tbl_COA[SubClass2],"Not Found")</f>
        <v>Non-Current Assets</v>
      </c>
      <c r="J15262" t="str">
        <f>_xlfn.XLOOKUP(tbl_GL[[#This Row],[Account_key]],tbl_COA[Account_key],tbl_COA[SubAccount],,0)</f>
        <v>Office Furniture &amp; Equipment</v>
      </c>
      <c r="K15262">
        <f>YEAR(tbl_GL[[#This Row],[Date]])</f>
        <v>2019</v>
      </c>
    </row>
    <row r="15263" spans="1:11" x14ac:dyDescent="0.35">
      <c r="A15263">
        <v>1147.0999999999999</v>
      </c>
      <c r="B15263" s="24">
        <v>43738</v>
      </c>
      <c r="C15263">
        <v>6</v>
      </c>
      <c r="D15263" s="13">
        <v>201</v>
      </c>
      <c r="E15263" s="13" t="s">
        <v>126</v>
      </c>
      <c r="F15263" s="17">
        <v>-12675</v>
      </c>
      <c r="G15263" t="str">
        <f>_xlfn.XLOOKUP(tbl_GL[[#This Row],[Account_key]],tbl_COA[Account_key],tbl_COA[Class],"Not Found")</f>
        <v>Liabilities and Owners Equity</v>
      </c>
      <c r="H15263" t="str">
        <f>_xlfn.XLOOKUP(tbl_GL[[#This Row],[Account_key]],tbl_COA[Account_key],tbl_COA[SubClass],"Not Found")</f>
        <v>Owners Equity</v>
      </c>
      <c r="I15263" t="str">
        <f>_xlfn.XLOOKUP(tbl_GL[[#This Row],[Account_key]],tbl_COA[Account_key],tbl_COA[SubClass2],"Not Found")</f>
        <v>Retained Earnings</v>
      </c>
      <c r="J15263" t="str">
        <f>_xlfn.XLOOKUP(tbl_GL[[#This Row],[Account_key]],tbl_COA[Account_key],tbl_COA[SubAccount],,0)</f>
        <v>Dividends paid</v>
      </c>
      <c r="K15263">
        <f>YEAR(tbl_GL[[#This Row],[Date]])</f>
        <v>2019</v>
      </c>
    </row>
    <row r="15264" spans="1:11" x14ac:dyDescent="0.35">
      <c r="A15264">
        <v>1147.2</v>
      </c>
      <c r="B15264" s="24">
        <v>43738</v>
      </c>
      <c r="C15264">
        <v>6</v>
      </c>
      <c r="D15264" s="13">
        <v>135</v>
      </c>
      <c r="E15264" s="13" t="s">
        <v>126</v>
      </c>
      <c r="F15264" s="17">
        <v>12675</v>
      </c>
      <c r="G15264" t="str">
        <f>_xlfn.XLOOKUP(tbl_GL[[#This Row],[Account_key]],tbl_COA[Account_key],tbl_COA[Class],"Not Found")</f>
        <v>Liabilities and Owners Equity</v>
      </c>
      <c r="H15264" t="str">
        <f>_xlfn.XLOOKUP(tbl_GL[[#This Row],[Account_key]],tbl_COA[Account_key],tbl_COA[SubClass],"Not Found")</f>
        <v>Liabilities</v>
      </c>
      <c r="I15264" t="str">
        <f>_xlfn.XLOOKUP(tbl_GL[[#This Row],[Account_key]],tbl_COA[Account_key],tbl_COA[SubClass2],"Not Found")</f>
        <v>Current Liabilities</v>
      </c>
      <c r="J15264" t="str">
        <f>_xlfn.XLOOKUP(tbl_GL[[#This Row],[Account_key]],tbl_COA[Account_key],tbl_COA[SubAccount],,0)</f>
        <v>Dividends payable</v>
      </c>
      <c r="K15264">
        <f>YEAR(tbl_GL[[#This Row],[Date]])</f>
        <v>2019</v>
      </c>
    </row>
    <row r="15265" spans="1:11" x14ac:dyDescent="0.35">
      <c r="A15265">
        <v>1148.0999999999999</v>
      </c>
      <c r="B15265" s="24">
        <v>43739</v>
      </c>
      <c r="C15265">
        <v>6</v>
      </c>
      <c r="D15265" s="13">
        <v>260</v>
      </c>
      <c r="E15265" s="13" t="s">
        <v>99</v>
      </c>
      <c r="F15265" s="17">
        <v>-99</v>
      </c>
      <c r="G15265" t="str">
        <f>_xlfn.XLOOKUP(tbl_GL[[#This Row],[Account_key]],tbl_COA[Account_key],tbl_COA[Class],"Not Found")</f>
        <v>Operating account</v>
      </c>
      <c r="H15265" t="str">
        <f>_xlfn.XLOOKUP(tbl_GL[[#This Row],[Account_key]],tbl_COA[Account_key],tbl_COA[SubClass],"Not Found")</f>
        <v>Operating Expenses</v>
      </c>
      <c r="I15265" t="str">
        <f>_xlfn.XLOOKUP(tbl_GL[[#This Row],[Account_key]],tbl_COA[Account_key],tbl_COA[SubClass2],"Not Found")</f>
        <v>Marketing</v>
      </c>
      <c r="J15265" t="str">
        <f>_xlfn.XLOOKUP(tbl_GL[[#This Row],[Account_key]],tbl_COA[Account_key],tbl_COA[SubAccount],,0)</f>
        <v>Commissions</v>
      </c>
      <c r="K15265">
        <f>YEAR(tbl_GL[[#This Row],[Date]])</f>
        <v>2019</v>
      </c>
    </row>
    <row r="15266" spans="1:11" x14ac:dyDescent="0.35">
      <c r="A15266">
        <v>1148.2</v>
      </c>
      <c r="B15266" s="24">
        <v>43739</v>
      </c>
      <c r="C15266">
        <v>6</v>
      </c>
      <c r="D15266" s="13">
        <v>20</v>
      </c>
      <c r="E15266" s="13" t="s">
        <v>99</v>
      </c>
      <c r="F15266" s="17">
        <v>-99</v>
      </c>
      <c r="G15266" t="str">
        <f>_xlfn.XLOOKUP(tbl_GL[[#This Row],[Account_key]],tbl_COA[Account_key],tbl_COA[Class],"Not Found")</f>
        <v>Assets</v>
      </c>
      <c r="H15266" t="str">
        <f>_xlfn.XLOOKUP(tbl_GL[[#This Row],[Account_key]],tbl_COA[Account_key],tbl_COA[SubClass],"Not Found")</f>
        <v>Assets</v>
      </c>
      <c r="I15266" t="str">
        <f>_xlfn.XLOOKUP(tbl_GL[[#This Row],[Account_key]],tbl_COA[Account_key],tbl_COA[SubClass2],"Not Found")</f>
        <v>Current Assets</v>
      </c>
      <c r="J15266" t="str">
        <f>_xlfn.XLOOKUP(tbl_GL[[#This Row],[Account_key]],tbl_COA[Account_key],tbl_COA[SubAccount],,0)</f>
        <v>Cash in hand</v>
      </c>
      <c r="K15266">
        <f>YEAR(tbl_GL[[#This Row],[Date]])</f>
        <v>2019</v>
      </c>
    </row>
    <row r="15267" spans="1:11" x14ac:dyDescent="0.35">
      <c r="A15267">
        <v>1149.0999999999999</v>
      </c>
      <c r="B15267" s="24">
        <v>43739</v>
      </c>
      <c r="C15267">
        <v>6</v>
      </c>
      <c r="D15267" s="13">
        <v>10</v>
      </c>
      <c r="E15267" s="13" t="s">
        <v>98</v>
      </c>
      <c r="F15267" s="17">
        <v>-1511</v>
      </c>
      <c r="G15267" t="str">
        <f>_xlfn.XLOOKUP(tbl_GL[[#This Row],[Account_key]],tbl_COA[Account_key],tbl_COA[Class],"Not Found")</f>
        <v>Assets</v>
      </c>
      <c r="H15267" t="str">
        <f>_xlfn.XLOOKUP(tbl_GL[[#This Row],[Account_key]],tbl_COA[Account_key],tbl_COA[SubClass],"Not Found")</f>
        <v>Assets</v>
      </c>
      <c r="I15267" t="str">
        <f>_xlfn.XLOOKUP(tbl_GL[[#This Row],[Account_key]],tbl_COA[Account_key],tbl_COA[SubClass2],"Not Found")</f>
        <v>Current Assets</v>
      </c>
      <c r="J15267" t="str">
        <f>_xlfn.XLOOKUP(tbl_GL[[#This Row],[Account_key]],tbl_COA[Account_key],tbl_COA[SubAccount],,0)</f>
        <v>Cash at Bank</v>
      </c>
      <c r="K15267">
        <f>YEAR(tbl_GL[[#This Row],[Date]])</f>
        <v>2019</v>
      </c>
    </row>
    <row r="15268" spans="1:11" x14ac:dyDescent="0.35">
      <c r="A15268">
        <v>1149.2</v>
      </c>
      <c r="B15268" s="24">
        <v>43739</v>
      </c>
      <c r="C15268">
        <v>6</v>
      </c>
      <c r="D15268" s="13">
        <v>120</v>
      </c>
      <c r="E15268" s="13" t="s">
        <v>98</v>
      </c>
      <c r="F15268" s="17">
        <v>-1511</v>
      </c>
      <c r="G15268" t="str">
        <f>_xlfn.XLOOKUP(tbl_GL[[#This Row],[Account_key]],tbl_COA[Account_key],tbl_COA[Class],"Not Found")</f>
        <v>Liabilities and Owners Equity</v>
      </c>
      <c r="H15268" t="str">
        <f>_xlfn.XLOOKUP(tbl_GL[[#This Row],[Account_key]],tbl_COA[Account_key],tbl_COA[SubClass],"Not Found")</f>
        <v>Liabilities</v>
      </c>
      <c r="I15268" t="str">
        <f>_xlfn.XLOOKUP(tbl_GL[[#This Row],[Account_key]],tbl_COA[Account_key],tbl_COA[SubClass2],"Not Found")</f>
        <v>Current Liabilities</v>
      </c>
      <c r="J15268" t="str">
        <f>_xlfn.XLOOKUP(tbl_GL[[#This Row],[Account_key]],tbl_COA[Account_key],tbl_COA[SubAccount],,0)</f>
        <v>Accrued Expenses</v>
      </c>
      <c r="K15268">
        <f>YEAR(tbl_GL[[#This Row],[Date]])</f>
        <v>2019</v>
      </c>
    </row>
    <row r="15269" spans="1:11" x14ac:dyDescent="0.35">
      <c r="A15269">
        <v>1150.0999999999999</v>
      </c>
      <c r="B15269" s="24">
        <v>43739</v>
      </c>
      <c r="C15269">
        <v>6</v>
      </c>
      <c r="D15269" s="13">
        <v>10</v>
      </c>
      <c r="E15269" s="13" t="s">
        <v>98</v>
      </c>
      <c r="F15269" s="17">
        <v>-1517</v>
      </c>
      <c r="G15269" t="str">
        <f>_xlfn.XLOOKUP(tbl_GL[[#This Row],[Account_key]],tbl_COA[Account_key],tbl_COA[Class],"Not Found")</f>
        <v>Assets</v>
      </c>
      <c r="H15269" t="str">
        <f>_xlfn.XLOOKUP(tbl_GL[[#This Row],[Account_key]],tbl_COA[Account_key],tbl_COA[SubClass],"Not Found")</f>
        <v>Assets</v>
      </c>
      <c r="I15269" t="str">
        <f>_xlfn.XLOOKUP(tbl_GL[[#This Row],[Account_key]],tbl_COA[Account_key],tbl_COA[SubClass2],"Not Found")</f>
        <v>Current Assets</v>
      </c>
      <c r="J15269" t="str">
        <f>_xlfn.XLOOKUP(tbl_GL[[#This Row],[Account_key]],tbl_COA[Account_key],tbl_COA[SubAccount],,0)</f>
        <v>Cash at Bank</v>
      </c>
      <c r="K15269">
        <f>YEAR(tbl_GL[[#This Row],[Date]])</f>
        <v>2019</v>
      </c>
    </row>
    <row r="15270" spans="1:11" x14ac:dyDescent="0.35">
      <c r="A15270">
        <v>1150.2</v>
      </c>
      <c r="B15270" s="24">
        <v>43739</v>
      </c>
      <c r="C15270">
        <v>6</v>
      </c>
      <c r="D15270" s="13">
        <v>120</v>
      </c>
      <c r="E15270" s="13" t="s">
        <v>98</v>
      </c>
      <c r="F15270" s="17">
        <v>-1517</v>
      </c>
      <c r="G15270" t="str">
        <f>_xlfn.XLOOKUP(tbl_GL[[#This Row],[Account_key]],tbl_COA[Account_key],tbl_COA[Class],"Not Found")</f>
        <v>Liabilities and Owners Equity</v>
      </c>
      <c r="H15270" t="str">
        <f>_xlfn.XLOOKUP(tbl_GL[[#This Row],[Account_key]],tbl_COA[Account_key],tbl_COA[SubClass],"Not Found")</f>
        <v>Liabilities</v>
      </c>
      <c r="I15270" t="str">
        <f>_xlfn.XLOOKUP(tbl_GL[[#This Row],[Account_key]],tbl_COA[Account_key],tbl_COA[SubClass2],"Not Found")</f>
        <v>Current Liabilities</v>
      </c>
      <c r="J15270" t="str">
        <f>_xlfn.XLOOKUP(tbl_GL[[#This Row],[Account_key]],tbl_COA[Account_key],tbl_COA[SubAccount],,0)</f>
        <v>Accrued Expenses</v>
      </c>
      <c r="K15270">
        <f>YEAR(tbl_GL[[#This Row],[Date]])</f>
        <v>2019</v>
      </c>
    </row>
    <row r="15271" spans="1:11" x14ac:dyDescent="0.35">
      <c r="A15271">
        <v>1151.0999999999999</v>
      </c>
      <c r="B15271" s="24">
        <v>43739</v>
      </c>
      <c r="C15271">
        <v>6</v>
      </c>
      <c r="D15271" s="13">
        <v>60</v>
      </c>
      <c r="E15271" s="13" t="s">
        <v>84</v>
      </c>
      <c r="F15271" s="17">
        <v>40950</v>
      </c>
      <c r="G15271" t="str">
        <f>_xlfn.XLOOKUP(tbl_GL[[#This Row],[Account_key]],tbl_COA[Account_key],tbl_COA[Class],"Not Found")</f>
        <v>Assets</v>
      </c>
      <c r="H15271" t="str">
        <f>_xlfn.XLOOKUP(tbl_GL[[#This Row],[Account_key]],tbl_COA[Account_key],tbl_COA[SubClass],"Not Found")</f>
        <v>Assets</v>
      </c>
      <c r="I15271" t="str">
        <f>_xlfn.XLOOKUP(tbl_GL[[#This Row],[Account_key]],tbl_COA[Account_key],tbl_COA[SubClass2],"Not Found")</f>
        <v>Current Assets</v>
      </c>
      <c r="J15271" t="str">
        <f>_xlfn.XLOOKUP(tbl_GL[[#This Row],[Account_key]],tbl_COA[Account_key],tbl_COA[SubAccount],,0)</f>
        <v>Inventory</v>
      </c>
      <c r="K15271">
        <f>YEAR(tbl_GL[[#This Row],[Date]])</f>
        <v>2019</v>
      </c>
    </row>
    <row r="15272" spans="1:11" x14ac:dyDescent="0.35">
      <c r="A15272">
        <v>1151.2</v>
      </c>
      <c r="B15272" s="24">
        <v>43739</v>
      </c>
      <c r="C15272">
        <v>6</v>
      </c>
      <c r="D15272" s="13">
        <v>110</v>
      </c>
      <c r="E15272" s="13" t="s">
        <v>84</v>
      </c>
      <c r="F15272" s="17">
        <v>40950</v>
      </c>
      <c r="G15272" t="str">
        <f>_xlfn.XLOOKUP(tbl_GL[[#This Row],[Account_key]],tbl_COA[Account_key],tbl_COA[Class],"Not Found")</f>
        <v>Liabilities and Owners Equity</v>
      </c>
      <c r="H15272" t="str">
        <f>_xlfn.XLOOKUP(tbl_GL[[#This Row],[Account_key]],tbl_COA[Account_key],tbl_COA[SubClass],"Not Found")</f>
        <v>Liabilities</v>
      </c>
      <c r="I15272" t="str">
        <f>_xlfn.XLOOKUP(tbl_GL[[#This Row],[Account_key]],tbl_COA[Account_key],tbl_COA[SubClass2],"Not Found")</f>
        <v>Current Liabilities</v>
      </c>
      <c r="J15272" t="str">
        <f>_xlfn.XLOOKUP(tbl_GL[[#This Row],[Account_key]],tbl_COA[Account_key],tbl_COA[SubAccount],,0)</f>
        <v>Trade Payables</v>
      </c>
      <c r="K15272">
        <f>YEAR(tbl_GL[[#This Row],[Date]])</f>
        <v>2019</v>
      </c>
    </row>
    <row r="15273" spans="1:11" x14ac:dyDescent="0.35">
      <c r="A15273">
        <v>1152.0999999999999</v>
      </c>
      <c r="B15273" s="24">
        <v>43740</v>
      </c>
      <c r="C15273">
        <v>6</v>
      </c>
      <c r="D15273" s="13">
        <v>10</v>
      </c>
      <c r="E15273" s="13" t="s">
        <v>98</v>
      </c>
      <c r="F15273" s="17">
        <v>-1803</v>
      </c>
      <c r="G15273" t="str">
        <f>_xlfn.XLOOKUP(tbl_GL[[#This Row],[Account_key]],tbl_COA[Account_key],tbl_COA[Class],"Not Found")</f>
        <v>Assets</v>
      </c>
      <c r="H15273" t="str">
        <f>_xlfn.XLOOKUP(tbl_GL[[#This Row],[Account_key]],tbl_COA[Account_key],tbl_COA[SubClass],"Not Found")</f>
        <v>Assets</v>
      </c>
      <c r="I15273" t="str">
        <f>_xlfn.XLOOKUP(tbl_GL[[#This Row],[Account_key]],tbl_COA[Account_key],tbl_COA[SubClass2],"Not Found")</f>
        <v>Current Assets</v>
      </c>
      <c r="J15273" t="str">
        <f>_xlfn.XLOOKUP(tbl_GL[[#This Row],[Account_key]],tbl_COA[Account_key],tbl_COA[SubAccount],,0)</f>
        <v>Cash at Bank</v>
      </c>
      <c r="K15273">
        <f>YEAR(tbl_GL[[#This Row],[Date]])</f>
        <v>2019</v>
      </c>
    </row>
    <row r="15274" spans="1:11" x14ac:dyDescent="0.35">
      <c r="A15274">
        <v>1152.2</v>
      </c>
      <c r="B15274" s="24">
        <v>43740</v>
      </c>
      <c r="C15274">
        <v>6</v>
      </c>
      <c r="D15274" s="13">
        <v>120</v>
      </c>
      <c r="E15274" s="13" t="s">
        <v>98</v>
      </c>
      <c r="F15274" s="17">
        <v>-1803</v>
      </c>
      <c r="G15274" t="str">
        <f>_xlfn.XLOOKUP(tbl_GL[[#This Row],[Account_key]],tbl_COA[Account_key],tbl_COA[Class],"Not Found")</f>
        <v>Liabilities and Owners Equity</v>
      </c>
      <c r="H15274" t="str">
        <f>_xlfn.XLOOKUP(tbl_GL[[#This Row],[Account_key]],tbl_COA[Account_key],tbl_COA[SubClass],"Not Found")</f>
        <v>Liabilities</v>
      </c>
      <c r="I15274" t="str">
        <f>_xlfn.XLOOKUP(tbl_GL[[#This Row],[Account_key]],tbl_COA[Account_key],tbl_COA[SubClass2],"Not Found")</f>
        <v>Current Liabilities</v>
      </c>
      <c r="J15274" t="str">
        <f>_xlfn.XLOOKUP(tbl_GL[[#This Row],[Account_key]],tbl_COA[Account_key],tbl_COA[SubAccount],,0)</f>
        <v>Accrued Expenses</v>
      </c>
      <c r="K15274">
        <f>YEAR(tbl_GL[[#This Row],[Date]])</f>
        <v>2019</v>
      </c>
    </row>
    <row r="15275" spans="1:11" x14ac:dyDescent="0.35">
      <c r="A15275">
        <v>1153.0999999999999</v>
      </c>
      <c r="B15275" s="24">
        <v>43741</v>
      </c>
      <c r="C15275">
        <v>6</v>
      </c>
      <c r="D15275" s="13">
        <v>220</v>
      </c>
      <c r="E15275" s="13" t="s">
        <v>81</v>
      </c>
      <c r="F15275" s="17">
        <v>-1711</v>
      </c>
      <c r="G15275" t="str">
        <f>_xlfn.XLOOKUP(tbl_GL[[#This Row],[Account_key]],tbl_COA[Account_key],tbl_COA[Class],"Not Found")</f>
        <v>Trading account</v>
      </c>
      <c r="H15275" t="str">
        <f>_xlfn.XLOOKUP(tbl_GL[[#This Row],[Account_key]],tbl_COA[Account_key],tbl_COA[SubClass],"Not Found")</f>
        <v>Sales</v>
      </c>
      <c r="I15275" t="str">
        <f>_xlfn.XLOOKUP(tbl_GL[[#This Row],[Account_key]],tbl_COA[Account_key],tbl_COA[SubClass2],"Not Found")</f>
        <v>Sales</v>
      </c>
      <c r="J15275" t="str">
        <f>_xlfn.XLOOKUP(tbl_GL[[#This Row],[Account_key]],tbl_COA[Account_key],tbl_COA[SubAccount],,0)</f>
        <v>Sales Return</v>
      </c>
      <c r="K15275">
        <f>YEAR(tbl_GL[[#This Row],[Date]])</f>
        <v>2019</v>
      </c>
    </row>
    <row r="15276" spans="1:11" x14ac:dyDescent="0.35">
      <c r="A15276">
        <v>1153.2</v>
      </c>
      <c r="B15276" s="24">
        <v>43741</v>
      </c>
      <c r="C15276">
        <v>6</v>
      </c>
      <c r="D15276" s="13">
        <v>20</v>
      </c>
      <c r="E15276" s="13" t="s">
        <v>81</v>
      </c>
      <c r="F15276" s="17">
        <v>-1711</v>
      </c>
      <c r="G15276" t="str">
        <f>_xlfn.XLOOKUP(tbl_GL[[#This Row],[Account_key]],tbl_COA[Account_key],tbl_COA[Class],"Not Found")</f>
        <v>Assets</v>
      </c>
      <c r="H15276" t="str">
        <f>_xlfn.XLOOKUP(tbl_GL[[#This Row],[Account_key]],tbl_COA[Account_key],tbl_COA[SubClass],"Not Found")</f>
        <v>Assets</v>
      </c>
      <c r="I15276" t="str">
        <f>_xlfn.XLOOKUP(tbl_GL[[#This Row],[Account_key]],tbl_COA[Account_key],tbl_COA[SubClass2],"Not Found")</f>
        <v>Current Assets</v>
      </c>
      <c r="J15276" t="str">
        <f>_xlfn.XLOOKUP(tbl_GL[[#This Row],[Account_key]],tbl_COA[Account_key],tbl_COA[SubAccount],,0)</f>
        <v>Cash in hand</v>
      </c>
      <c r="K15276">
        <f>YEAR(tbl_GL[[#This Row],[Date]])</f>
        <v>2019</v>
      </c>
    </row>
    <row r="15277" spans="1:11" x14ac:dyDescent="0.35">
      <c r="A15277">
        <v>1154.0999999999999</v>
      </c>
      <c r="B15277" s="24">
        <v>43742</v>
      </c>
      <c r="C15277">
        <v>6</v>
      </c>
      <c r="D15277" s="13">
        <v>320</v>
      </c>
      <c r="E15277" s="13" t="s">
        <v>97</v>
      </c>
      <c r="F15277" s="17">
        <v>-2499</v>
      </c>
      <c r="G15277" t="str">
        <f>_xlfn.XLOOKUP(tbl_GL[[#This Row],[Account_key]],tbl_COA[Account_key],tbl_COA[Class],"Not Found")</f>
        <v>Operating account</v>
      </c>
      <c r="H15277" t="str">
        <f>_xlfn.XLOOKUP(tbl_GL[[#This Row],[Account_key]],tbl_COA[Account_key],tbl_COA[SubClass],"Not Found")</f>
        <v>Operating Expenses</v>
      </c>
      <c r="I15277" t="str">
        <f>_xlfn.XLOOKUP(tbl_GL[[#This Row],[Account_key]],tbl_COA[Account_key],tbl_COA[SubClass2],"Not Found")</f>
        <v>Administration</v>
      </c>
      <c r="J15277" t="str">
        <f>_xlfn.XLOOKUP(tbl_GL[[#This Row],[Account_key]],tbl_COA[Account_key],tbl_COA[SubAccount],,0)</f>
        <v>Professional Services</v>
      </c>
      <c r="K15277">
        <f>YEAR(tbl_GL[[#This Row],[Date]])</f>
        <v>2019</v>
      </c>
    </row>
    <row r="15278" spans="1:11" x14ac:dyDescent="0.35">
      <c r="A15278">
        <v>1154.2</v>
      </c>
      <c r="B15278" s="24">
        <v>43742</v>
      </c>
      <c r="C15278">
        <v>6</v>
      </c>
      <c r="D15278" s="13">
        <v>120</v>
      </c>
      <c r="E15278" s="13" t="s">
        <v>97</v>
      </c>
      <c r="F15278" s="17">
        <v>2499</v>
      </c>
      <c r="G15278" t="str">
        <f>_xlfn.XLOOKUP(tbl_GL[[#This Row],[Account_key]],tbl_COA[Account_key],tbl_COA[Class],"Not Found")</f>
        <v>Liabilities and Owners Equity</v>
      </c>
      <c r="H15278" t="str">
        <f>_xlfn.XLOOKUP(tbl_GL[[#This Row],[Account_key]],tbl_COA[Account_key],tbl_COA[SubClass],"Not Found")</f>
        <v>Liabilities</v>
      </c>
      <c r="I15278" t="str">
        <f>_xlfn.XLOOKUP(tbl_GL[[#This Row],[Account_key]],tbl_COA[Account_key],tbl_COA[SubClass2],"Not Found")</f>
        <v>Current Liabilities</v>
      </c>
      <c r="J15278" t="str">
        <f>_xlfn.XLOOKUP(tbl_GL[[#This Row],[Account_key]],tbl_COA[Account_key],tbl_COA[SubAccount],,0)</f>
        <v>Accrued Expenses</v>
      </c>
      <c r="K15278">
        <f>YEAR(tbl_GL[[#This Row],[Date]])</f>
        <v>2019</v>
      </c>
    </row>
    <row r="15279" spans="1:11" x14ac:dyDescent="0.35">
      <c r="A15279">
        <v>1155.0999999999999</v>
      </c>
      <c r="B15279" s="24">
        <v>43743</v>
      </c>
      <c r="C15279">
        <v>6</v>
      </c>
      <c r="D15279" s="13">
        <v>230</v>
      </c>
      <c r="E15279" s="13" t="s">
        <v>4</v>
      </c>
      <c r="F15279" s="17">
        <v>-1577</v>
      </c>
      <c r="G15279" t="str">
        <f>_xlfn.XLOOKUP(tbl_GL[[#This Row],[Account_key]],tbl_COA[Account_key],tbl_COA[Class],"Not Found")</f>
        <v>Trading account</v>
      </c>
      <c r="H15279" t="str">
        <f>_xlfn.XLOOKUP(tbl_GL[[#This Row],[Account_key]],tbl_COA[Account_key],tbl_COA[SubClass],"Not Found")</f>
        <v>Cost of Sales</v>
      </c>
      <c r="I15279" t="str">
        <f>_xlfn.XLOOKUP(tbl_GL[[#This Row],[Account_key]],tbl_COA[Account_key],tbl_COA[SubClass2],"Not Found")</f>
        <v>Cost of Sales</v>
      </c>
      <c r="J15279" t="str">
        <f>_xlfn.XLOOKUP(tbl_GL[[#This Row],[Account_key]],tbl_COA[Account_key],tbl_COA[SubAccount],,0)</f>
        <v>Cost of Sales</v>
      </c>
      <c r="K15279">
        <f>YEAR(tbl_GL[[#This Row],[Date]])</f>
        <v>2019</v>
      </c>
    </row>
    <row r="15280" spans="1:11" x14ac:dyDescent="0.35">
      <c r="A15280">
        <v>1155.2</v>
      </c>
      <c r="B15280" s="24">
        <v>43743</v>
      </c>
      <c r="C15280">
        <v>6</v>
      </c>
      <c r="D15280" s="13">
        <v>60</v>
      </c>
      <c r="E15280" s="13" t="s">
        <v>4</v>
      </c>
      <c r="F15280" s="17">
        <v>-1577</v>
      </c>
      <c r="G15280" t="str">
        <f>_xlfn.XLOOKUP(tbl_GL[[#This Row],[Account_key]],tbl_COA[Account_key],tbl_COA[Class],"Not Found")</f>
        <v>Assets</v>
      </c>
      <c r="H15280" t="str">
        <f>_xlfn.XLOOKUP(tbl_GL[[#This Row],[Account_key]],tbl_COA[Account_key],tbl_COA[SubClass],"Not Found")</f>
        <v>Assets</v>
      </c>
      <c r="I15280" t="str">
        <f>_xlfn.XLOOKUP(tbl_GL[[#This Row],[Account_key]],tbl_COA[Account_key],tbl_COA[SubClass2],"Not Found")</f>
        <v>Current Assets</v>
      </c>
      <c r="J15280" t="str">
        <f>_xlfn.XLOOKUP(tbl_GL[[#This Row],[Account_key]],tbl_COA[Account_key],tbl_COA[SubAccount],,0)</f>
        <v>Inventory</v>
      </c>
      <c r="K15280">
        <f>YEAR(tbl_GL[[#This Row],[Date]])</f>
        <v>2019</v>
      </c>
    </row>
    <row r="15281" spans="1:11" x14ac:dyDescent="0.35">
      <c r="A15281">
        <v>1156.0999999999999</v>
      </c>
      <c r="B15281" s="24">
        <v>43743</v>
      </c>
      <c r="C15281">
        <v>6</v>
      </c>
      <c r="D15281" s="13">
        <v>210</v>
      </c>
      <c r="E15281" s="13" t="s">
        <v>7</v>
      </c>
      <c r="F15281" s="17">
        <v>3691</v>
      </c>
      <c r="G15281" t="str">
        <f>_xlfn.XLOOKUP(tbl_GL[[#This Row],[Account_key]],tbl_COA[Account_key],tbl_COA[Class],"Not Found")</f>
        <v>Trading account</v>
      </c>
      <c r="H15281" t="str">
        <f>_xlfn.XLOOKUP(tbl_GL[[#This Row],[Account_key]],tbl_COA[Account_key],tbl_COA[SubClass],"Not Found")</f>
        <v>Sales</v>
      </c>
      <c r="I15281" t="str">
        <f>_xlfn.XLOOKUP(tbl_GL[[#This Row],[Account_key]],tbl_COA[Account_key],tbl_COA[SubClass2],"Not Found")</f>
        <v>Sales</v>
      </c>
      <c r="J15281" t="str">
        <f>_xlfn.XLOOKUP(tbl_GL[[#This Row],[Account_key]],tbl_COA[Account_key],tbl_COA[SubAccount],,0)</f>
        <v>Sales</v>
      </c>
      <c r="K15281">
        <f>YEAR(tbl_GL[[#This Row],[Date]])</f>
        <v>2019</v>
      </c>
    </row>
    <row r="15282" spans="1:11" x14ac:dyDescent="0.35">
      <c r="A15282">
        <v>1156.2</v>
      </c>
      <c r="B15282" s="24">
        <v>43743</v>
      </c>
      <c r="C15282">
        <v>6</v>
      </c>
      <c r="D15282" s="13">
        <v>10</v>
      </c>
      <c r="E15282" s="13" t="s">
        <v>7</v>
      </c>
      <c r="F15282" s="17">
        <v>3691</v>
      </c>
      <c r="G15282" t="str">
        <f>_xlfn.XLOOKUP(tbl_GL[[#This Row],[Account_key]],tbl_COA[Account_key],tbl_COA[Class],"Not Found")</f>
        <v>Assets</v>
      </c>
      <c r="H15282" t="str">
        <f>_xlfn.XLOOKUP(tbl_GL[[#This Row],[Account_key]],tbl_COA[Account_key],tbl_COA[SubClass],"Not Found")</f>
        <v>Assets</v>
      </c>
      <c r="I15282" t="str">
        <f>_xlfn.XLOOKUP(tbl_GL[[#This Row],[Account_key]],tbl_COA[Account_key],tbl_COA[SubClass2],"Not Found")</f>
        <v>Current Assets</v>
      </c>
      <c r="J15282" t="str">
        <f>_xlfn.XLOOKUP(tbl_GL[[#This Row],[Account_key]],tbl_COA[Account_key],tbl_COA[SubAccount],,0)</f>
        <v>Cash at Bank</v>
      </c>
      <c r="K15282">
        <f>YEAR(tbl_GL[[#This Row],[Date]])</f>
        <v>2019</v>
      </c>
    </row>
    <row r="15283" spans="1:11" x14ac:dyDescent="0.35">
      <c r="A15283">
        <v>1157.0999999999999</v>
      </c>
      <c r="B15283" s="24">
        <v>43743</v>
      </c>
      <c r="C15283">
        <v>6</v>
      </c>
      <c r="D15283" s="13">
        <v>230</v>
      </c>
      <c r="E15283" s="13" t="s">
        <v>4</v>
      </c>
      <c r="F15283" s="17">
        <v>-6713</v>
      </c>
      <c r="G15283" t="str">
        <f>_xlfn.XLOOKUP(tbl_GL[[#This Row],[Account_key]],tbl_COA[Account_key],tbl_COA[Class],"Not Found")</f>
        <v>Trading account</v>
      </c>
      <c r="H15283" t="str">
        <f>_xlfn.XLOOKUP(tbl_GL[[#This Row],[Account_key]],tbl_COA[Account_key],tbl_COA[SubClass],"Not Found")</f>
        <v>Cost of Sales</v>
      </c>
      <c r="I15283" t="str">
        <f>_xlfn.XLOOKUP(tbl_GL[[#This Row],[Account_key]],tbl_COA[Account_key],tbl_COA[SubClass2],"Not Found")</f>
        <v>Cost of Sales</v>
      </c>
      <c r="J15283" t="str">
        <f>_xlfn.XLOOKUP(tbl_GL[[#This Row],[Account_key]],tbl_COA[Account_key],tbl_COA[SubAccount],,0)</f>
        <v>Cost of Sales</v>
      </c>
      <c r="K15283">
        <f>YEAR(tbl_GL[[#This Row],[Date]])</f>
        <v>2019</v>
      </c>
    </row>
    <row r="15284" spans="1:11" x14ac:dyDescent="0.35">
      <c r="A15284">
        <v>1157.2</v>
      </c>
      <c r="B15284" s="24">
        <v>43743</v>
      </c>
      <c r="C15284">
        <v>6</v>
      </c>
      <c r="D15284" s="13">
        <v>60</v>
      </c>
      <c r="E15284" s="13" t="s">
        <v>4</v>
      </c>
      <c r="F15284" s="17">
        <v>-6713</v>
      </c>
      <c r="G15284" t="str">
        <f>_xlfn.XLOOKUP(tbl_GL[[#This Row],[Account_key]],tbl_COA[Account_key],tbl_COA[Class],"Not Found")</f>
        <v>Assets</v>
      </c>
      <c r="H15284" t="str">
        <f>_xlfn.XLOOKUP(tbl_GL[[#This Row],[Account_key]],tbl_COA[Account_key],tbl_COA[SubClass],"Not Found")</f>
        <v>Assets</v>
      </c>
      <c r="I15284" t="str">
        <f>_xlfn.XLOOKUP(tbl_GL[[#This Row],[Account_key]],tbl_COA[Account_key],tbl_COA[SubClass2],"Not Found")</f>
        <v>Current Assets</v>
      </c>
      <c r="J15284" t="str">
        <f>_xlfn.XLOOKUP(tbl_GL[[#This Row],[Account_key]],tbl_COA[Account_key],tbl_COA[SubAccount],,0)</f>
        <v>Inventory</v>
      </c>
      <c r="K15284">
        <f>YEAR(tbl_GL[[#This Row],[Date]])</f>
        <v>2019</v>
      </c>
    </row>
    <row r="15285" spans="1:11" x14ac:dyDescent="0.35">
      <c r="A15285">
        <v>1158.0999999999999</v>
      </c>
      <c r="B15285" s="24">
        <v>43743</v>
      </c>
      <c r="C15285">
        <v>6</v>
      </c>
      <c r="D15285" s="13">
        <v>210</v>
      </c>
      <c r="E15285" s="13" t="s">
        <v>8</v>
      </c>
      <c r="F15285" s="17">
        <v>13745</v>
      </c>
      <c r="G15285" t="str">
        <f>_xlfn.XLOOKUP(tbl_GL[[#This Row],[Account_key]],tbl_COA[Account_key],tbl_COA[Class],"Not Found")</f>
        <v>Trading account</v>
      </c>
      <c r="H15285" t="str">
        <f>_xlfn.XLOOKUP(tbl_GL[[#This Row],[Account_key]],tbl_COA[Account_key],tbl_COA[SubClass],"Not Found")</f>
        <v>Sales</v>
      </c>
      <c r="I15285" t="str">
        <f>_xlfn.XLOOKUP(tbl_GL[[#This Row],[Account_key]],tbl_COA[Account_key],tbl_COA[SubClass2],"Not Found")</f>
        <v>Sales</v>
      </c>
      <c r="J15285" t="str">
        <f>_xlfn.XLOOKUP(tbl_GL[[#This Row],[Account_key]],tbl_COA[Account_key],tbl_COA[SubAccount],,0)</f>
        <v>Sales</v>
      </c>
      <c r="K15285">
        <f>YEAR(tbl_GL[[#This Row],[Date]])</f>
        <v>2019</v>
      </c>
    </row>
    <row r="15286" spans="1:11" x14ac:dyDescent="0.35">
      <c r="A15286">
        <v>1158.2</v>
      </c>
      <c r="B15286" s="24">
        <v>43743</v>
      </c>
      <c r="C15286">
        <v>6</v>
      </c>
      <c r="D15286" s="13">
        <v>30</v>
      </c>
      <c r="E15286" s="13" t="s">
        <v>8</v>
      </c>
      <c r="F15286" s="17">
        <v>13745</v>
      </c>
      <c r="G15286" t="str">
        <f>_xlfn.XLOOKUP(tbl_GL[[#This Row],[Account_key]],tbl_COA[Account_key],tbl_COA[Class],"Not Found")</f>
        <v>Assets</v>
      </c>
      <c r="H15286" t="str">
        <f>_xlfn.XLOOKUP(tbl_GL[[#This Row],[Account_key]],tbl_COA[Account_key],tbl_COA[SubClass],"Not Found")</f>
        <v>Assets</v>
      </c>
      <c r="I15286" t="str">
        <f>_xlfn.XLOOKUP(tbl_GL[[#This Row],[Account_key]],tbl_COA[Account_key],tbl_COA[SubClass2],"Not Found")</f>
        <v>Current Assets</v>
      </c>
      <c r="J15286" t="str">
        <f>_xlfn.XLOOKUP(tbl_GL[[#This Row],[Account_key]],tbl_COA[Account_key],tbl_COA[SubAccount],,0)</f>
        <v>Trade Receivables</v>
      </c>
      <c r="K15286">
        <f>YEAR(tbl_GL[[#This Row],[Date]])</f>
        <v>2019</v>
      </c>
    </row>
    <row r="15287" spans="1:11" x14ac:dyDescent="0.35">
      <c r="A15287">
        <v>1159.0999999999999</v>
      </c>
      <c r="B15287" s="24">
        <v>43745</v>
      </c>
      <c r="C15287">
        <v>6</v>
      </c>
      <c r="D15287" s="13">
        <v>260</v>
      </c>
      <c r="E15287" s="13" t="s">
        <v>83</v>
      </c>
      <c r="F15287" s="17">
        <v>382</v>
      </c>
      <c r="G15287" t="str">
        <f>_xlfn.XLOOKUP(tbl_GL[[#This Row],[Account_key]],tbl_COA[Account_key],tbl_COA[Class],"Not Found")</f>
        <v>Operating account</v>
      </c>
      <c r="H15287" t="str">
        <f>_xlfn.XLOOKUP(tbl_GL[[#This Row],[Account_key]],tbl_COA[Account_key],tbl_COA[SubClass],"Not Found")</f>
        <v>Operating Expenses</v>
      </c>
      <c r="I15287" t="str">
        <f>_xlfn.XLOOKUP(tbl_GL[[#This Row],[Account_key]],tbl_COA[Account_key],tbl_COA[SubClass2],"Not Found")</f>
        <v>Marketing</v>
      </c>
      <c r="J15287" t="str">
        <f>_xlfn.XLOOKUP(tbl_GL[[#This Row],[Account_key]],tbl_COA[Account_key],tbl_COA[SubAccount],,0)</f>
        <v>Commissions</v>
      </c>
      <c r="K15287">
        <f>YEAR(tbl_GL[[#This Row],[Date]])</f>
        <v>2019</v>
      </c>
    </row>
    <row r="15288" spans="1:11" x14ac:dyDescent="0.35">
      <c r="A15288">
        <v>1159.2</v>
      </c>
      <c r="B15288" s="24">
        <v>43745</v>
      </c>
      <c r="C15288">
        <v>6</v>
      </c>
      <c r="D15288" s="13">
        <v>20</v>
      </c>
      <c r="E15288" s="13" t="s">
        <v>83</v>
      </c>
      <c r="F15288" s="17">
        <v>382</v>
      </c>
      <c r="G15288" t="str">
        <f>_xlfn.XLOOKUP(tbl_GL[[#This Row],[Account_key]],tbl_COA[Account_key],tbl_COA[Class],"Not Found")</f>
        <v>Assets</v>
      </c>
      <c r="H15288" t="str">
        <f>_xlfn.XLOOKUP(tbl_GL[[#This Row],[Account_key]],tbl_COA[Account_key],tbl_COA[SubClass],"Not Found")</f>
        <v>Assets</v>
      </c>
      <c r="I15288" t="str">
        <f>_xlfn.XLOOKUP(tbl_GL[[#This Row],[Account_key]],tbl_COA[Account_key],tbl_COA[SubClass2],"Not Found")</f>
        <v>Current Assets</v>
      </c>
      <c r="J15288" t="str">
        <f>_xlfn.XLOOKUP(tbl_GL[[#This Row],[Account_key]],tbl_COA[Account_key],tbl_COA[SubAccount],,0)</f>
        <v>Cash in hand</v>
      </c>
      <c r="K15288">
        <f>YEAR(tbl_GL[[#This Row],[Date]])</f>
        <v>2019</v>
      </c>
    </row>
    <row r="15289" spans="1:11" x14ac:dyDescent="0.35">
      <c r="A15289">
        <v>1160.0999999999999</v>
      </c>
      <c r="B15289" s="24">
        <v>43747</v>
      </c>
      <c r="C15289">
        <v>6</v>
      </c>
      <c r="D15289" s="13">
        <v>260</v>
      </c>
      <c r="E15289" s="13" t="s">
        <v>97</v>
      </c>
      <c r="F15289" s="17">
        <v>-2554</v>
      </c>
      <c r="G15289" t="str">
        <f>_xlfn.XLOOKUP(tbl_GL[[#This Row],[Account_key]],tbl_COA[Account_key],tbl_COA[Class],"Not Found")</f>
        <v>Operating account</v>
      </c>
      <c r="H15289" t="str">
        <f>_xlfn.XLOOKUP(tbl_GL[[#This Row],[Account_key]],tbl_COA[Account_key],tbl_COA[SubClass],"Not Found")</f>
        <v>Operating Expenses</v>
      </c>
      <c r="I15289" t="str">
        <f>_xlfn.XLOOKUP(tbl_GL[[#This Row],[Account_key]],tbl_COA[Account_key],tbl_COA[SubClass2],"Not Found")</f>
        <v>Marketing</v>
      </c>
      <c r="J15289" t="str">
        <f>_xlfn.XLOOKUP(tbl_GL[[#This Row],[Account_key]],tbl_COA[Account_key],tbl_COA[SubAccount],,0)</f>
        <v>Commissions</v>
      </c>
      <c r="K15289">
        <f>YEAR(tbl_GL[[#This Row],[Date]])</f>
        <v>2019</v>
      </c>
    </row>
    <row r="15290" spans="1:11" x14ac:dyDescent="0.35">
      <c r="A15290">
        <v>1160.2</v>
      </c>
      <c r="B15290" s="24">
        <v>43747</v>
      </c>
      <c r="C15290">
        <v>6</v>
      </c>
      <c r="D15290" s="13">
        <v>120</v>
      </c>
      <c r="E15290" s="13" t="s">
        <v>97</v>
      </c>
      <c r="F15290" s="17">
        <v>2554</v>
      </c>
      <c r="G15290" t="str">
        <f>_xlfn.XLOOKUP(tbl_GL[[#This Row],[Account_key]],tbl_COA[Account_key],tbl_COA[Class],"Not Found")</f>
        <v>Liabilities and Owners Equity</v>
      </c>
      <c r="H15290" t="str">
        <f>_xlfn.XLOOKUP(tbl_GL[[#This Row],[Account_key]],tbl_COA[Account_key],tbl_COA[SubClass],"Not Found")</f>
        <v>Liabilities</v>
      </c>
      <c r="I15290" t="str">
        <f>_xlfn.XLOOKUP(tbl_GL[[#This Row],[Account_key]],tbl_COA[Account_key],tbl_COA[SubClass2],"Not Found")</f>
        <v>Current Liabilities</v>
      </c>
      <c r="J15290" t="str">
        <f>_xlfn.XLOOKUP(tbl_GL[[#This Row],[Account_key]],tbl_COA[Account_key],tbl_COA[SubAccount],,0)</f>
        <v>Accrued Expenses</v>
      </c>
      <c r="K15290">
        <f>YEAR(tbl_GL[[#This Row],[Date]])</f>
        <v>2019</v>
      </c>
    </row>
    <row r="15291" spans="1:11" x14ac:dyDescent="0.35">
      <c r="A15291">
        <v>1161.0999999999999</v>
      </c>
      <c r="B15291" s="24">
        <v>43748</v>
      </c>
      <c r="C15291">
        <v>6</v>
      </c>
      <c r="D15291" s="13">
        <v>10</v>
      </c>
      <c r="E15291" s="13" t="s">
        <v>98</v>
      </c>
      <c r="F15291" s="17">
        <v>-1827</v>
      </c>
      <c r="G15291" t="str">
        <f>_xlfn.XLOOKUP(tbl_GL[[#This Row],[Account_key]],tbl_COA[Account_key],tbl_COA[Class],"Not Found")</f>
        <v>Assets</v>
      </c>
      <c r="H15291" t="str">
        <f>_xlfn.XLOOKUP(tbl_GL[[#This Row],[Account_key]],tbl_COA[Account_key],tbl_COA[SubClass],"Not Found")</f>
        <v>Assets</v>
      </c>
      <c r="I15291" t="str">
        <f>_xlfn.XLOOKUP(tbl_GL[[#This Row],[Account_key]],tbl_COA[Account_key],tbl_COA[SubClass2],"Not Found")</f>
        <v>Current Assets</v>
      </c>
      <c r="J15291" t="str">
        <f>_xlfn.XLOOKUP(tbl_GL[[#This Row],[Account_key]],tbl_COA[Account_key],tbl_COA[SubAccount],,0)</f>
        <v>Cash at Bank</v>
      </c>
      <c r="K15291">
        <f>YEAR(tbl_GL[[#This Row],[Date]])</f>
        <v>2019</v>
      </c>
    </row>
    <row r="15292" spans="1:11" x14ac:dyDescent="0.35">
      <c r="A15292">
        <v>1161.2</v>
      </c>
      <c r="B15292" s="24">
        <v>43748</v>
      </c>
      <c r="C15292">
        <v>6</v>
      </c>
      <c r="D15292" s="13">
        <v>120</v>
      </c>
      <c r="E15292" s="13" t="s">
        <v>98</v>
      </c>
      <c r="F15292" s="17">
        <v>-1827</v>
      </c>
      <c r="G15292" t="str">
        <f>_xlfn.XLOOKUP(tbl_GL[[#This Row],[Account_key]],tbl_COA[Account_key],tbl_COA[Class],"Not Found")</f>
        <v>Liabilities and Owners Equity</v>
      </c>
      <c r="H15292" t="str">
        <f>_xlfn.XLOOKUP(tbl_GL[[#This Row],[Account_key]],tbl_COA[Account_key],tbl_COA[SubClass],"Not Found")</f>
        <v>Liabilities</v>
      </c>
      <c r="I15292" t="str">
        <f>_xlfn.XLOOKUP(tbl_GL[[#This Row],[Account_key]],tbl_COA[Account_key],tbl_COA[SubClass2],"Not Found")</f>
        <v>Current Liabilities</v>
      </c>
      <c r="J15292" t="str">
        <f>_xlfn.XLOOKUP(tbl_GL[[#This Row],[Account_key]],tbl_COA[Account_key],tbl_COA[SubAccount],,0)</f>
        <v>Accrued Expenses</v>
      </c>
      <c r="K15292">
        <f>YEAR(tbl_GL[[#This Row],[Date]])</f>
        <v>2019</v>
      </c>
    </row>
    <row r="15293" spans="1:11" x14ac:dyDescent="0.35">
      <c r="A15293">
        <v>1162.0999999999999</v>
      </c>
      <c r="B15293" s="24">
        <v>43748</v>
      </c>
      <c r="C15293">
        <v>6</v>
      </c>
      <c r="D15293" s="13">
        <v>30</v>
      </c>
      <c r="E15293" s="13" t="s">
        <v>80</v>
      </c>
      <c r="F15293" s="17">
        <v>-13568</v>
      </c>
      <c r="G15293" t="str">
        <f>_xlfn.XLOOKUP(tbl_GL[[#This Row],[Account_key]],tbl_COA[Account_key],tbl_COA[Class],"Not Found")</f>
        <v>Assets</v>
      </c>
      <c r="H15293" t="str">
        <f>_xlfn.XLOOKUP(tbl_GL[[#This Row],[Account_key]],tbl_COA[Account_key],tbl_COA[SubClass],"Not Found")</f>
        <v>Assets</v>
      </c>
      <c r="I15293" t="str">
        <f>_xlfn.XLOOKUP(tbl_GL[[#This Row],[Account_key]],tbl_COA[Account_key],tbl_COA[SubClass2],"Not Found")</f>
        <v>Current Assets</v>
      </c>
      <c r="J15293" t="str">
        <f>_xlfn.XLOOKUP(tbl_GL[[#This Row],[Account_key]],tbl_COA[Account_key],tbl_COA[SubAccount],,0)</f>
        <v>Trade Receivables</v>
      </c>
      <c r="K15293">
        <f>YEAR(tbl_GL[[#This Row],[Date]])</f>
        <v>2019</v>
      </c>
    </row>
    <row r="15294" spans="1:11" x14ac:dyDescent="0.35">
      <c r="A15294">
        <v>1162.2</v>
      </c>
      <c r="B15294" s="24">
        <v>43748</v>
      </c>
      <c r="C15294">
        <v>6</v>
      </c>
      <c r="D15294" s="13">
        <v>10</v>
      </c>
      <c r="E15294" s="13" t="s">
        <v>80</v>
      </c>
      <c r="F15294" s="17">
        <v>13568</v>
      </c>
      <c r="G15294" t="str">
        <f>_xlfn.XLOOKUP(tbl_GL[[#This Row],[Account_key]],tbl_COA[Account_key],tbl_COA[Class],"Not Found")</f>
        <v>Assets</v>
      </c>
      <c r="H15294" t="str">
        <f>_xlfn.XLOOKUP(tbl_GL[[#This Row],[Account_key]],tbl_COA[Account_key],tbl_COA[SubClass],"Not Found")</f>
        <v>Assets</v>
      </c>
      <c r="I15294" t="str">
        <f>_xlfn.XLOOKUP(tbl_GL[[#This Row],[Account_key]],tbl_COA[Account_key],tbl_COA[SubClass2],"Not Found")</f>
        <v>Current Assets</v>
      </c>
      <c r="J15294" t="str">
        <f>_xlfn.XLOOKUP(tbl_GL[[#This Row],[Account_key]],tbl_COA[Account_key],tbl_COA[SubAccount],,0)</f>
        <v>Cash at Bank</v>
      </c>
      <c r="K15294">
        <f>YEAR(tbl_GL[[#This Row],[Date]])</f>
        <v>2019</v>
      </c>
    </row>
    <row r="15295" spans="1:11" x14ac:dyDescent="0.35">
      <c r="A15295">
        <v>1163.0999999999999</v>
      </c>
      <c r="B15295" s="24">
        <v>43749</v>
      </c>
      <c r="C15295">
        <v>6</v>
      </c>
      <c r="D15295" s="13">
        <v>340</v>
      </c>
      <c r="E15295" s="13" t="s">
        <v>97</v>
      </c>
      <c r="F15295" s="17">
        <v>-2397</v>
      </c>
      <c r="G15295" t="str">
        <f>_xlfn.XLOOKUP(tbl_GL[[#This Row],[Account_key]],tbl_COA[Account_key],tbl_COA[Class],"Not Found")</f>
        <v>Operating account</v>
      </c>
      <c r="H15295" t="str">
        <f>_xlfn.XLOOKUP(tbl_GL[[#This Row],[Account_key]],tbl_COA[Account_key],tbl_COA[SubClass],"Not Found")</f>
        <v>Operating Expenses</v>
      </c>
      <c r="I15295" t="str">
        <f>_xlfn.XLOOKUP(tbl_GL[[#This Row],[Account_key]],tbl_COA[Account_key],tbl_COA[SubClass2],"Not Found")</f>
        <v>Administration</v>
      </c>
      <c r="J15295" t="str">
        <f>_xlfn.XLOOKUP(tbl_GL[[#This Row],[Account_key]],tbl_COA[Account_key],tbl_COA[SubAccount],,0)</f>
        <v>Utilities</v>
      </c>
      <c r="K15295">
        <f>YEAR(tbl_GL[[#This Row],[Date]])</f>
        <v>2019</v>
      </c>
    </row>
    <row r="15296" spans="1:11" x14ac:dyDescent="0.35">
      <c r="A15296">
        <v>1163.2</v>
      </c>
      <c r="B15296" s="24">
        <v>43749</v>
      </c>
      <c r="C15296">
        <v>6</v>
      </c>
      <c r="D15296" s="13">
        <v>120</v>
      </c>
      <c r="E15296" s="13" t="s">
        <v>97</v>
      </c>
      <c r="F15296" s="17">
        <v>2397</v>
      </c>
      <c r="G15296" t="str">
        <f>_xlfn.XLOOKUP(tbl_GL[[#This Row],[Account_key]],tbl_COA[Account_key],tbl_COA[Class],"Not Found")</f>
        <v>Liabilities and Owners Equity</v>
      </c>
      <c r="H15296" t="str">
        <f>_xlfn.XLOOKUP(tbl_GL[[#This Row],[Account_key]],tbl_COA[Account_key],tbl_COA[SubClass],"Not Found")</f>
        <v>Liabilities</v>
      </c>
      <c r="I15296" t="str">
        <f>_xlfn.XLOOKUP(tbl_GL[[#This Row],[Account_key]],tbl_COA[Account_key],tbl_COA[SubClass2],"Not Found")</f>
        <v>Current Liabilities</v>
      </c>
      <c r="J15296" t="str">
        <f>_xlfn.XLOOKUP(tbl_GL[[#This Row],[Account_key]],tbl_COA[Account_key],tbl_COA[SubAccount],,0)</f>
        <v>Accrued Expenses</v>
      </c>
      <c r="K15296">
        <f>YEAR(tbl_GL[[#This Row],[Date]])</f>
        <v>2019</v>
      </c>
    </row>
    <row r="15297" spans="1:11" x14ac:dyDescent="0.35">
      <c r="A15297">
        <v>1164.0999999999999</v>
      </c>
      <c r="B15297" s="24">
        <v>43750</v>
      </c>
      <c r="C15297">
        <v>6</v>
      </c>
      <c r="D15297" s="13">
        <v>290</v>
      </c>
      <c r="E15297" s="13" t="s">
        <v>99</v>
      </c>
      <c r="F15297" s="17">
        <v>-155</v>
      </c>
      <c r="G15297" t="str">
        <f>_xlfn.XLOOKUP(tbl_GL[[#This Row],[Account_key]],tbl_COA[Account_key],tbl_COA[Class],"Not Found")</f>
        <v>Operating account</v>
      </c>
      <c r="H15297" t="str">
        <f>_xlfn.XLOOKUP(tbl_GL[[#This Row],[Account_key]],tbl_COA[Account_key],tbl_COA[SubClass],"Not Found")</f>
        <v>Operating Expenses</v>
      </c>
      <c r="I15297" t="str">
        <f>_xlfn.XLOOKUP(tbl_GL[[#This Row],[Account_key]],tbl_COA[Account_key],tbl_COA[SubClass2],"Not Found")</f>
        <v>Administration</v>
      </c>
      <c r="J15297" t="str">
        <f>_xlfn.XLOOKUP(tbl_GL[[#This Row],[Account_key]],tbl_COA[Account_key],tbl_COA[SubAccount],,0)</f>
        <v>Travel</v>
      </c>
      <c r="K15297">
        <f>YEAR(tbl_GL[[#This Row],[Date]])</f>
        <v>2019</v>
      </c>
    </row>
    <row r="15298" spans="1:11" x14ac:dyDescent="0.35">
      <c r="A15298">
        <v>1164.2</v>
      </c>
      <c r="B15298" s="24">
        <v>43750</v>
      </c>
      <c r="C15298">
        <v>6</v>
      </c>
      <c r="D15298" s="13">
        <v>20</v>
      </c>
      <c r="E15298" s="13" t="s">
        <v>99</v>
      </c>
      <c r="F15298" s="17">
        <v>-155</v>
      </c>
      <c r="G15298" t="str">
        <f>_xlfn.XLOOKUP(tbl_GL[[#This Row],[Account_key]],tbl_COA[Account_key],tbl_COA[Class],"Not Found")</f>
        <v>Assets</v>
      </c>
      <c r="H15298" t="str">
        <f>_xlfn.XLOOKUP(tbl_GL[[#This Row],[Account_key]],tbl_COA[Account_key],tbl_COA[SubClass],"Not Found")</f>
        <v>Assets</v>
      </c>
      <c r="I15298" t="str">
        <f>_xlfn.XLOOKUP(tbl_GL[[#This Row],[Account_key]],tbl_COA[Account_key],tbl_COA[SubClass2],"Not Found")</f>
        <v>Current Assets</v>
      </c>
      <c r="J15298" t="str">
        <f>_xlfn.XLOOKUP(tbl_GL[[#This Row],[Account_key]],tbl_COA[Account_key],tbl_COA[SubAccount],,0)</f>
        <v>Cash in hand</v>
      </c>
      <c r="K15298">
        <f>YEAR(tbl_GL[[#This Row],[Date]])</f>
        <v>2019</v>
      </c>
    </row>
    <row r="15299" spans="1:11" x14ac:dyDescent="0.35">
      <c r="A15299">
        <v>1165.0999999999999</v>
      </c>
      <c r="B15299" s="24">
        <v>43750</v>
      </c>
      <c r="C15299">
        <v>6</v>
      </c>
      <c r="D15299" s="13">
        <v>230</v>
      </c>
      <c r="E15299" s="13" t="s">
        <v>4</v>
      </c>
      <c r="F15299" s="17">
        <v>-1583</v>
      </c>
      <c r="G15299" t="str">
        <f>_xlfn.XLOOKUP(tbl_GL[[#This Row],[Account_key]],tbl_COA[Account_key],tbl_COA[Class],"Not Found")</f>
        <v>Trading account</v>
      </c>
      <c r="H15299" t="str">
        <f>_xlfn.XLOOKUP(tbl_GL[[#This Row],[Account_key]],tbl_COA[Account_key],tbl_COA[SubClass],"Not Found")</f>
        <v>Cost of Sales</v>
      </c>
      <c r="I15299" t="str">
        <f>_xlfn.XLOOKUP(tbl_GL[[#This Row],[Account_key]],tbl_COA[Account_key],tbl_COA[SubClass2],"Not Found")</f>
        <v>Cost of Sales</v>
      </c>
      <c r="J15299" t="str">
        <f>_xlfn.XLOOKUP(tbl_GL[[#This Row],[Account_key]],tbl_COA[Account_key],tbl_COA[SubAccount],,0)</f>
        <v>Cost of Sales</v>
      </c>
      <c r="K15299">
        <f>YEAR(tbl_GL[[#This Row],[Date]])</f>
        <v>2019</v>
      </c>
    </row>
    <row r="15300" spans="1:11" x14ac:dyDescent="0.35">
      <c r="A15300">
        <v>1165.2</v>
      </c>
      <c r="B15300" s="24">
        <v>43750</v>
      </c>
      <c r="C15300">
        <v>6</v>
      </c>
      <c r="D15300" s="13">
        <v>60</v>
      </c>
      <c r="E15300" s="13" t="s">
        <v>4</v>
      </c>
      <c r="F15300" s="17">
        <v>-1583</v>
      </c>
      <c r="G15300" t="str">
        <f>_xlfn.XLOOKUP(tbl_GL[[#This Row],[Account_key]],tbl_COA[Account_key],tbl_COA[Class],"Not Found")</f>
        <v>Assets</v>
      </c>
      <c r="H15300" t="str">
        <f>_xlfn.XLOOKUP(tbl_GL[[#This Row],[Account_key]],tbl_COA[Account_key],tbl_COA[SubClass],"Not Found")</f>
        <v>Assets</v>
      </c>
      <c r="I15300" t="str">
        <f>_xlfn.XLOOKUP(tbl_GL[[#This Row],[Account_key]],tbl_COA[Account_key],tbl_COA[SubClass2],"Not Found")</f>
        <v>Current Assets</v>
      </c>
      <c r="J15300" t="str">
        <f>_xlfn.XLOOKUP(tbl_GL[[#This Row],[Account_key]],tbl_COA[Account_key],tbl_COA[SubAccount],,0)</f>
        <v>Inventory</v>
      </c>
      <c r="K15300">
        <f>YEAR(tbl_GL[[#This Row],[Date]])</f>
        <v>2019</v>
      </c>
    </row>
    <row r="15301" spans="1:11" x14ac:dyDescent="0.35">
      <c r="A15301">
        <v>1166.0999999999999</v>
      </c>
      <c r="B15301" s="24">
        <v>43750</v>
      </c>
      <c r="C15301">
        <v>6</v>
      </c>
      <c r="D15301" s="13">
        <v>210</v>
      </c>
      <c r="E15301" s="13" t="s">
        <v>7</v>
      </c>
      <c r="F15301" s="17">
        <v>3705</v>
      </c>
      <c r="G15301" t="str">
        <f>_xlfn.XLOOKUP(tbl_GL[[#This Row],[Account_key]],tbl_COA[Account_key],tbl_COA[Class],"Not Found")</f>
        <v>Trading account</v>
      </c>
      <c r="H15301" t="str">
        <f>_xlfn.XLOOKUP(tbl_GL[[#This Row],[Account_key]],tbl_COA[Account_key],tbl_COA[SubClass],"Not Found")</f>
        <v>Sales</v>
      </c>
      <c r="I15301" t="str">
        <f>_xlfn.XLOOKUP(tbl_GL[[#This Row],[Account_key]],tbl_COA[Account_key],tbl_COA[SubClass2],"Not Found")</f>
        <v>Sales</v>
      </c>
      <c r="J15301" t="str">
        <f>_xlfn.XLOOKUP(tbl_GL[[#This Row],[Account_key]],tbl_COA[Account_key],tbl_COA[SubAccount],,0)</f>
        <v>Sales</v>
      </c>
      <c r="K15301">
        <f>YEAR(tbl_GL[[#This Row],[Date]])</f>
        <v>2019</v>
      </c>
    </row>
    <row r="15302" spans="1:11" x14ac:dyDescent="0.35">
      <c r="A15302">
        <v>1166.2</v>
      </c>
      <c r="B15302" s="24">
        <v>43750</v>
      </c>
      <c r="C15302">
        <v>6</v>
      </c>
      <c r="D15302" s="13">
        <v>10</v>
      </c>
      <c r="E15302" s="13" t="s">
        <v>7</v>
      </c>
      <c r="F15302" s="17">
        <v>3705</v>
      </c>
      <c r="G15302" t="str">
        <f>_xlfn.XLOOKUP(tbl_GL[[#This Row],[Account_key]],tbl_COA[Account_key],tbl_COA[Class],"Not Found")</f>
        <v>Assets</v>
      </c>
      <c r="H15302" t="str">
        <f>_xlfn.XLOOKUP(tbl_GL[[#This Row],[Account_key]],tbl_COA[Account_key],tbl_COA[SubClass],"Not Found")</f>
        <v>Assets</v>
      </c>
      <c r="I15302" t="str">
        <f>_xlfn.XLOOKUP(tbl_GL[[#This Row],[Account_key]],tbl_COA[Account_key],tbl_COA[SubClass2],"Not Found")</f>
        <v>Current Assets</v>
      </c>
      <c r="J15302" t="str">
        <f>_xlfn.XLOOKUP(tbl_GL[[#This Row],[Account_key]],tbl_COA[Account_key],tbl_COA[SubAccount],,0)</f>
        <v>Cash at Bank</v>
      </c>
      <c r="K15302">
        <f>YEAR(tbl_GL[[#This Row],[Date]])</f>
        <v>2019</v>
      </c>
    </row>
    <row r="15303" spans="1:11" x14ac:dyDescent="0.35">
      <c r="A15303">
        <v>1167.0999999999999</v>
      </c>
      <c r="B15303" s="24">
        <v>43750</v>
      </c>
      <c r="C15303">
        <v>6</v>
      </c>
      <c r="D15303" s="13">
        <v>230</v>
      </c>
      <c r="E15303" s="13" t="s">
        <v>4</v>
      </c>
      <c r="F15303" s="17">
        <v>-6279</v>
      </c>
      <c r="G15303" t="str">
        <f>_xlfn.XLOOKUP(tbl_GL[[#This Row],[Account_key]],tbl_COA[Account_key],tbl_COA[Class],"Not Found")</f>
        <v>Trading account</v>
      </c>
      <c r="H15303" t="str">
        <f>_xlfn.XLOOKUP(tbl_GL[[#This Row],[Account_key]],tbl_COA[Account_key],tbl_COA[SubClass],"Not Found")</f>
        <v>Cost of Sales</v>
      </c>
      <c r="I15303" t="str">
        <f>_xlfn.XLOOKUP(tbl_GL[[#This Row],[Account_key]],tbl_COA[Account_key],tbl_COA[SubClass2],"Not Found")</f>
        <v>Cost of Sales</v>
      </c>
      <c r="J15303" t="str">
        <f>_xlfn.XLOOKUP(tbl_GL[[#This Row],[Account_key]],tbl_COA[Account_key],tbl_COA[SubAccount],,0)</f>
        <v>Cost of Sales</v>
      </c>
      <c r="K15303">
        <f>YEAR(tbl_GL[[#This Row],[Date]])</f>
        <v>2019</v>
      </c>
    </row>
    <row r="15304" spans="1:11" x14ac:dyDescent="0.35">
      <c r="A15304">
        <v>1167.2</v>
      </c>
      <c r="B15304" s="24">
        <v>43750</v>
      </c>
      <c r="C15304">
        <v>6</v>
      </c>
      <c r="D15304" s="13">
        <v>60</v>
      </c>
      <c r="E15304" s="13" t="s">
        <v>4</v>
      </c>
      <c r="F15304" s="17">
        <v>-6279</v>
      </c>
      <c r="G15304" t="str">
        <f>_xlfn.XLOOKUP(tbl_GL[[#This Row],[Account_key]],tbl_COA[Account_key],tbl_COA[Class],"Not Found")</f>
        <v>Assets</v>
      </c>
      <c r="H15304" t="str">
        <f>_xlfn.XLOOKUP(tbl_GL[[#This Row],[Account_key]],tbl_COA[Account_key],tbl_COA[SubClass],"Not Found")</f>
        <v>Assets</v>
      </c>
      <c r="I15304" t="str">
        <f>_xlfn.XLOOKUP(tbl_GL[[#This Row],[Account_key]],tbl_COA[Account_key],tbl_COA[SubClass2],"Not Found")</f>
        <v>Current Assets</v>
      </c>
      <c r="J15304" t="str">
        <f>_xlfn.XLOOKUP(tbl_GL[[#This Row],[Account_key]],tbl_COA[Account_key],tbl_COA[SubAccount],,0)</f>
        <v>Inventory</v>
      </c>
      <c r="K15304">
        <f>YEAR(tbl_GL[[#This Row],[Date]])</f>
        <v>2019</v>
      </c>
    </row>
    <row r="15305" spans="1:11" x14ac:dyDescent="0.35">
      <c r="A15305">
        <v>1168.0999999999999</v>
      </c>
      <c r="B15305" s="24">
        <v>43750</v>
      </c>
      <c r="C15305">
        <v>6</v>
      </c>
      <c r="D15305" s="13">
        <v>210</v>
      </c>
      <c r="E15305" s="13" t="s">
        <v>8</v>
      </c>
      <c r="F15305" s="17">
        <v>12855</v>
      </c>
      <c r="G15305" t="str">
        <f>_xlfn.XLOOKUP(tbl_GL[[#This Row],[Account_key]],tbl_COA[Account_key],tbl_COA[Class],"Not Found")</f>
        <v>Trading account</v>
      </c>
      <c r="H15305" t="str">
        <f>_xlfn.XLOOKUP(tbl_GL[[#This Row],[Account_key]],tbl_COA[Account_key],tbl_COA[SubClass],"Not Found")</f>
        <v>Sales</v>
      </c>
      <c r="I15305" t="str">
        <f>_xlfn.XLOOKUP(tbl_GL[[#This Row],[Account_key]],tbl_COA[Account_key],tbl_COA[SubClass2],"Not Found")</f>
        <v>Sales</v>
      </c>
      <c r="J15305" t="str">
        <f>_xlfn.XLOOKUP(tbl_GL[[#This Row],[Account_key]],tbl_COA[Account_key],tbl_COA[SubAccount],,0)</f>
        <v>Sales</v>
      </c>
      <c r="K15305">
        <f>YEAR(tbl_GL[[#This Row],[Date]])</f>
        <v>2019</v>
      </c>
    </row>
    <row r="15306" spans="1:11" x14ac:dyDescent="0.35">
      <c r="A15306">
        <v>1168.2</v>
      </c>
      <c r="B15306" s="24">
        <v>43750</v>
      </c>
      <c r="C15306">
        <v>6</v>
      </c>
      <c r="D15306" s="13">
        <v>30</v>
      </c>
      <c r="E15306" s="13" t="s">
        <v>8</v>
      </c>
      <c r="F15306" s="17">
        <v>12855</v>
      </c>
      <c r="G15306" t="str">
        <f>_xlfn.XLOOKUP(tbl_GL[[#This Row],[Account_key]],tbl_COA[Account_key],tbl_COA[Class],"Not Found")</f>
        <v>Assets</v>
      </c>
      <c r="H15306" t="str">
        <f>_xlfn.XLOOKUP(tbl_GL[[#This Row],[Account_key]],tbl_COA[Account_key],tbl_COA[SubClass],"Not Found")</f>
        <v>Assets</v>
      </c>
      <c r="I15306" t="str">
        <f>_xlfn.XLOOKUP(tbl_GL[[#This Row],[Account_key]],tbl_COA[Account_key],tbl_COA[SubClass2],"Not Found")</f>
        <v>Current Assets</v>
      </c>
      <c r="J15306" t="str">
        <f>_xlfn.XLOOKUP(tbl_GL[[#This Row],[Account_key]],tbl_COA[Account_key],tbl_COA[SubAccount],,0)</f>
        <v>Trade Receivables</v>
      </c>
      <c r="K15306">
        <f>YEAR(tbl_GL[[#This Row],[Date]])</f>
        <v>2019</v>
      </c>
    </row>
    <row r="15307" spans="1:11" x14ac:dyDescent="0.35">
      <c r="A15307">
        <v>1169.0999999999999</v>
      </c>
      <c r="B15307" s="24">
        <v>43751</v>
      </c>
      <c r="C15307">
        <v>6</v>
      </c>
      <c r="D15307" s="13">
        <v>350</v>
      </c>
      <c r="E15307" s="13" t="s">
        <v>97</v>
      </c>
      <c r="F15307" s="17">
        <v>-2625</v>
      </c>
      <c r="G15307" t="str">
        <f>_xlfn.XLOOKUP(tbl_GL[[#This Row],[Account_key]],tbl_COA[Account_key],tbl_COA[Class],"Not Found")</f>
        <v>Operating account</v>
      </c>
      <c r="H15307" t="str">
        <f>_xlfn.XLOOKUP(tbl_GL[[#This Row],[Account_key]],tbl_COA[Account_key],tbl_COA[SubClass],"Not Found")</f>
        <v>Operating Expenses</v>
      </c>
      <c r="I15307" t="str">
        <f>_xlfn.XLOOKUP(tbl_GL[[#This Row],[Account_key]],tbl_COA[Account_key],tbl_COA[SubClass2],"Not Found")</f>
        <v>Administration</v>
      </c>
      <c r="J15307" t="str">
        <f>_xlfn.XLOOKUP(tbl_GL[[#This Row],[Account_key]],tbl_COA[Account_key],tbl_COA[SubAccount],,0)</f>
        <v>Other Expenses</v>
      </c>
      <c r="K15307">
        <f>YEAR(tbl_GL[[#This Row],[Date]])</f>
        <v>2019</v>
      </c>
    </row>
    <row r="15308" spans="1:11" x14ac:dyDescent="0.35">
      <c r="A15308">
        <v>1169.2</v>
      </c>
      <c r="B15308" s="24">
        <v>43751</v>
      </c>
      <c r="C15308">
        <v>6</v>
      </c>
      <c r="D15308" s="13">
        <v>120</v>
      </c>
      <c r="E15308" s="13" t="s">
        <v>97</v>
      </c>
      <c r="F15308" s="17">
        <v>2625</v>
      </c>
      <c r="G15308" t="str">
        <f>_xlfn.XLOOKUP(tbl_GL[[#This Row],[Account_key]],tbl_COA[Account_key],tbl_COA[Class],"Not Found")</f>
        <v>Liabilities and Owners Equity</v>
      </c>
      <c r="H15308" t="str">
        <f>_xlfn.XLOOKUP(tbl_GL[[#This Row],[Account_key]],tbl_COA[Account_key],tbl_COA[SubClass],"Not Found")</f>
        <v>Liabilities</v>
      </c>
      <c r="I15308" t="str">
        <f>_xlfn.XLOOKUP(tbl_GL[[#This Row],[Account_key]],tbl_COA[Account_key],tbl_COA[SubClass2],"Not Found")</f>
        <v>Current Liabilities</v>
      </c>
      <c r="J15308" t="str">
        <f>_xlfn.XLOOKUP(tbl_GL[[#This Row],[Account_key]],tbl_COA[Account_key],tbl_COA[SubAccount],,0)</f>
        <v>Accrued Expenses</v>
      </c>
      <c r="K15308">
        <f>YEAR(tbl_GL[[#This Row],[Date]])</f>
        <v>2019</v>
      </c>
    </row>
    <row r="15309" spans="1:11" x14ac:dyDescent="0.35">
      <c r="A15309">
        <v>1170.0999999999999</v>
      </c>
      <c r="B15309" s="24">
        <v>43752</v>
      </c>
      <c r="C15309">
        <v>6</v>
      </c>
      <c r="D15309" s="13">
        <v>230</v>
      </c>
      <c r="E15309" s="13" t="s">
        <v>4</v>
      </c>
      <c r="F15309" s="17">
        <v>-1011</v>
      </c>
      <c r="G15309" t="str">
        <f>_xlfn.XLOOKUP(tbl_GL[[#This Row],[Account_key]],tbl_COA[Account_key],tbl_COA[Class],"Not Found")</f>
        <v>Trading account</v>
      </c>
      <c r="H15309" t="str">
        <f>_xlfn.XLOOKUP(tbl_GL[[#This Row],[Account_key]],tbl_COA[Account_key],tbl_COA[SubClass],"Not Found")</f>
        <v>Cost of Sales</v>
      </c>
      <c r="I15309" t="str">
        <f>_xlfn.XLOOKUP(tbl_GL[[#This Row],[Account_key]],tbl_COA[Account_key],tbl_COA[SubClass2],"Not Found")</f>
        <v>Cost of Sales</v>
      </c>
      <c r="J15309" t="str">
        <f>_xlfn.XLOOKUP(tbl_GL[[#This Row],[Account_key]],tbl_COA[Account_key],tbl_COA[SubAccount],,0)</f>
        <v>Cost of Sales</v>
      </c>
      <c r="K15309">
        <f>YEAR(tbl_GL[[#This Row],[Date]])</f>
        <v>2019</v>
      </c>
    </row>
    <row r="15310" spans="1:11" x14ac:dyDescent="0.35">
      <c r="A15310">
        <v>1170.2</v>
      </c>
      <c r="B15310" s="24">
        <v>43752</v>
      </c>
      <c r="C15310">
        <v>6</v>
      </c>
      <c r="D15310" s="13">
        <v>60</v>
      </c>
      <c r="E15310" s="13" t="s">
        <v>4</v>
      </c>
      <c r="F15310" s="17">
        <v>-1011</v>
      </c>
      <c r="G15310" t="str">
        <f>_xlfn.XLOOKUP(tbl_GL[[#This Row],[Account_key]],tbl_COA[Account_key],tbl_COA[Class],"Not Found")</f>
        <v>Assets</v>
      </c>
      <c r="H15310" t="str">
        <f>_xlfn.XLOOKUP(tbl_GL[[#This Row],[Account_key]],tbl_COA[Account_key],tbl_COA[SubClass],"Not Found")</f>
        <v>Assets</v>
      </c>
      <c r="I15310" t="str">
        <f>_xlfn.XLOOKUP(tbl_GL[[#This Row],[Account_key]],tbl_COA[Account_key],tbl_COA[SubClass2],"Not Found")</f>
        <v>Current Assets</v>
      </c>
      <c r="J15310" t="str">
        <f>_xlfn.XLOOKUP(tbl_GL[[#This Row],[Account_key]],tbl_COA[Account_key],tbl_COA[SubAccount],,0)</f>
        <v>Inventory</v>
      </c>
      <c r="K15310">
        <f>YEAR(tbl_GL[[#This Row],[Date]])</f>
        <v>2019</v>
      </c>
    </row>
    <row r="15311" spans="1:11" x14ac:dyDescent="0.35">
      <c r="A15311">
        <v>1171.0999999999999</v>
      </c>
      <c r="B15311" s="24">
        <v>43752</v>
      </c>
      <c r="C15311">
        <v>6</v>
      </c>
      <c r="D15311" s="13">
        <v>210</v>
      </c>
      <c r="E15311" s="13" t="s">
        <v>8</v>
      </c>
      <c r="F15311" s="17">
        <v>2071</v>
      </c>
      <c r="G15311" t="str">
        <f>_xlfn.XLOOKUP(tbl_GL[[#This Row],[Account_key]],tbl_COA[Account_key],tbl_COA[Class],"Not Found")</f>
        <v>Trading account</v>
      </c>
      <c r="H15311" t="str">
        <f>_xlfn.XLOOKUP(tbl_GL[[#This Row],[Account_key]],tbl_COA[Account_key],tbl_COA[SubClass],"Not Found")</f>
        <v>Sales</v>
      </c>
      <c r="I15311" t="str">
        <f>_xlfn.XLOOKUP(tbl_GL[[#This Row],[Account_key]],tbl_COA[Account_key],tbl_COA[SubClass2],"Not Found")</f>
        <v>Sales</v>
      </c>
      <c r="J15311" t="str">
        <f>_xlfn.XLOOKUP(tbl_GL[[#This Row],[Account_key]],tbl_COA[Account_key],tbl_COA[SubAccount],,0)</f>
        <v>Sales</v>
      </c>
      <c r="K15311">
        <f>YEAR(tbl_GL[[#This Row],[Date]])</f>
        <v>2019</v>
      </c>
    </row>
    <row r="15312" spans="1:11" x14ac:dyDescent="0.35">
      <c r="A15312">
        <v>1171.2</v>
      </c>
      <c r="B15312" s="24">
        <v>43752</v>
      </c>
      <c r="C15312">
        <v>6</v>
      </c>
      <c r="D15312" s="13">
        <v>30</v>
      </c>
      <c r="E15312" s="13" t="s">
        <v>8</v>
      </c>
      <c r="F15312" s="17">
        <v>2071</v>
      </c>
      <c r="G15312" t="str">
        <f>_xlfn.XLOOKUP(tbl_GL[[#This Row],[Account_key]],tbl_COA[Account_key],tbl_COA[Class],"Not Found")</f>
        <v>Assets</v>
      </c>
      <c r="H15312" t="str">
        <f>_xlfn.XLOOKUP(tbl_GL[[#This Row],[Account_key]],tbl_COA[Account_key],tbl_COA[SubClass],"Not Found")</f>
        <v>Assets</v>
      </c>
      <c r="I15312" t="str">
        <f>_xlfn.XLOOKUP(tbl_GL[[#This Row],[Account_key]],tbl_COA[Account_key],tbl_COA[SubClass2],"Not Found")</f>
        <v>Current Assets</v>
      </c>
      <c r="J15312" t="str">
        <f>_xlfn.XLOOKUP(tbl_GL[[#This Row],[Account_key]],tbl_COA[Account_key],tbl_COA[SubAccount],,0)</f>
        <v>Trade Receivables</v>
      </c>
      <c r="K15312">
        <f>YEAR(tbl_GL[[#This Row],[Date]])</f>
        <v>2019</v>
      </c>
    </row>
    <row r="15313" spans="1:11" x14ac:dyDescent="0.35">
      <c r="A15313">
        <v>1172.0999999999999</v>
      </c>
      <c r="B15313" s="24">
        <v>43752</v>
      </c>
      <c r="C15313">
        <v>6</v>
      </c>
      <c r="D15313" s="13">
        <v>30</v>
      </c>
      <c r="E15313" s="13" t="s">
        <v>80</v>
      </c>
      <c r="F15313" s="17">
        <v>-14241</v>
      </c>
      <c r="G15313" t="str">
        <f>_xlfn.XLOOKUP(tbl_GL[[#This Row],[Account_key]],tbl_COA[Account_key],tbl_COA[Class],"Not Found")</f>
        <v>Assets</v>
      </c>
      <c r="H15313" t="str">
        <f>_xlfn.XLOOKUP(tbl_GL[[#This Row],[Account_key]],tbl_COA[Account_key],tbl_COA[SubClass],"Not Found")</f>
        <v>Assets</v>
      </c>
      <c r="I15313" t="str">
        <f>_xlfn.XLOOKUP(tbl_GL[[#This Row],[Account_key]],tbl_COA[Account_key],tbl_COA[SubClass2],"Not Found")</f>
        <v>Current Assets</v>
      </c>
      <c r="J15313" t="str">
        <f>_xlfn.XLOOKUP(tbl_GL[[#This Row],[Account_key]],tbl_COA[Account_key],tbl_COA[SubAccount],,0)</f>
        <v>Trade Receivables</v>
      </c>
      <c r="K15313">
        <f>YEAR(tbl_GL[[#This Row],[Date]])</f>
        <v>2019</v>
      </c>
    </row>
    <row r="15314" spans="1:11" x14ac:dyDescent="0.35">
      <c r="A15314">
        <v>1172.2</v>
      </c>
      <c r="B15314" s="24">
        <v>43752</v>
      </c>
      <c r="C15314">
        <v>6</v>
      </c>
      <c r="D15314" s="13">
        <v>10</v>
      </c>
      <c r="E15314" s="13" t="s">
        <v>80</v>
      </c>
      <c r="F15314" s="17">
        <v>14241</v>
      </c>
      <c r="G15314" t="str">
        <f>_xlfn.XLOOKUP(tbl_GL[[#This Row],[Account_key]],tbl_COA[Account_key],tbl_COA[Class],"Not Found")</f>
        <v>Assets</v>
      </c>
      <c r="H15314" t="str">
        <f>_xlfn.XLOOKUP(tbl_GL[[#This Row],[Account_key]],tbl_COA[Account_key],tbl_COA[SubClass],"Not Found")</f>
        <v>Assets</v>
      </c>
      <c r="I15314" t="str">
        <f>_xlfn.XLOOKUP(tbl_GL[[#This Row],[Account_key]],tbl_COA[Account_key],tbl_COA[SubClass2],"Not Found")</f>
        <v>Current Assets</v>
      </c>
      <c r="J15314" t="str">
        <f>_xlfn.XLOOKUP(tbl_GL[[#This Row],[Account_key]],tbl_COA[Account_key],tbl_COA[SubAccount],,0)</f>
        <v>Cash at Bank</v>
      </c>
      <c r="K15314">
        <f>YEAR(tbl_GL[[#This Row],[Date]])</f>
        <v>2019</v>
      </c>
    </row>
    <row r="15315" spans="1:11" x14ac:dyDescent="0.35">
      <c r="A15315">
        <v>1173.0999999999999</v>
      </c>
      <c r="B15315" s="24">
        <v>43753</v>
      </c>
      <c r="C15315">
        <v>6</v>
      </c>
      <c r="D15315" s="13">
        <v>10</v>
      </c>
      <c r="E15315" s="13" t="s">
        <v>112</v>
      </c>
      <c r="F15315" s="17">
        <v>-195</v>
      </c>
      <c r="G15315" t="str">
        <f>_xlfn.XLOOKUP(tbl_GL[[#This Row],[Account_key]],tbl_COA[Account_key],tbl_COA[Class],"Not Found")</f>
        <v>Assets</v>
      </c>
      <c r="H15315" t="str">
        <f>_xlfn.XLOOKUP(tbl_GL[[#This Row],[Account_key]],tbl_COA[Account_key],tbl_COA[SubClass],"Not Found")</f>
        <v>Assets</v>
      </c>
      <c r="I15315" t="str">
        <f>_xlfn.XLOOKUP(tbl_GL[[#This Row],[Account_key]],tbl_COA[Account_key],tbl_COA[SubClass2],"Not Found")</f>
        <v>Current Assets</v>
      </c>
      <c r="J15315" t="str">
        <f>_xlfn.XLOOKUP(tbl_GL[[#This Row],[Account_key]],tbl_COA[Account_key],tbl_COA[SubAccount],,0)</f>
        <v>Cash at Bank</v>
      </c>
      <c r="K15315">
        <f>YEAR(tbl_GL[[#This Row],[Date]])</f>
        <v>2019</v>
      </c>
    </row>
    <row r="15316" spans="1:11" x14ac:dyDescent="0.35">
      <c r="A15316">
        <v>1173.2</v>
      </c>
      <c r="B15316" s="24">
        <v>43753</v>
      </c>
      <c r="C15316">
        <v>6</v>
      </c>
      <c r="D15316" s="13">
        <v>121</v>
      </c>
      <c r="E15316" s="13" t="s">
        <v>112</v>
      </c>
      <c r="F15316" s="17">
        <v>-195</v>
      </c>
      <c r="G15316" t="str">
        <f>_xlfn.XLOOKUP(tbl_GL[[#This Row],[Account_key]],tbl_COA[Account_key],tbl_COA[Class],"Not Found")</f>
        <v>Liabilities and Owners Equity</v>
      </c>
      <c r="H15316" t="str">
        <f>_xlfn.XLOOKUP(tbl_GL[[#This Row],[Account_key]],tbl_COA[Account_key],tbl_COA[SubClass],"Not Found")</f>
        <v>Liabilities</v>
      </c>
      <c r="I15316" t="str">
        <f>_xlfn.XLOOKUP(tbl_GL[[#This Row],[Account_key]],tbl_COA[Account_key],tbl_COA[SubClass2],"Not Found")</f>
        <v>Current Liabilities</v>
      </c>
      <c r="J15316" t="str">
        <f>_xlfn.XLOOKUP(tbl_GL[[#This Row],[Account_key]],tbl_COA[Account_key],tbl_COA[SubAccount],,0)</f>
        <v>Interest Payable</v>
      </c>
      <c r="K15316">
        <f>YEAR(tbl_GL[[#This Row],[Date]])</f>
        <v>2019</v>
      </c>
    </row>
    <row r="15317" spans="1:11" x14ac:dyDescent="0.35">
      <c r="A15317">
        <v>1174.0999999999999</v>
      </c>
      <c r="B15317" s="24">
        <v>43753</v>
      </c>
      <c r="C15317">
        <v>6</v>
      </c>
      <c r="D15317" s="13">
        <v>10</v>
      </c>
      <c r="E15317" s="13" t="s">
        <v>98</v>
      </c>
      <c r="F15317" s="17">
        <v>-1453</v>
      </c>
      <c r="G15317" t="str">
        <f>_xlfn.XLOOKUP(tbl_GL[[#This Row],[Account_key]],tbl_COA[Account_key],tbl_COA[Class],"Not Found")</f>
        <v>Assets</v>
      </c>
      <c r="H15317" t="str">
        <f>_xlfn.XLOOKUP(tbl_GL[[#This Row],[Account_key]],tbl_COA[Account_key],tbl_COA[SubClass],"Not Found")</f>
        <v>Assets</v>
      </c>
      <c r="I15317" t="str">
        <f>_xlfn.XLOOKUP(tbl_GL[[#This Row],[Account_key]],tbl_COA[Account_key],tbl_COA[SubClass2],"Not Found")</f>
        <v>Current Assets</v>
      </c>
      <c r="J15317" t="str">
        <f>_xlfn.XLOOKUP(tbl_GL[[#This Row],[Account_key]],tbl_COA[Account_key],tbl_COA[SubAccount],,0)</f>
        <v>Cash at Bank</v>
      </c>
      <c r="K15317">
        <f>YEAR(tbl_GL[[#This Row],[Date]])</f>
        <v>2019</v>
      </c>
    </row>
    <row r="15318" spans="1:11" x14ac:dyDescent="0.35">
      <c r="A15318">
        <v>1174.2</v>
      </c>
      <c r="B15318" s="24">
        <v>43753</v>
      </c>
      <c r="C15318">
        <v>6</v>
      </c>
      <c r="D15318" s="13">
        <v>120</v>
      </c>
      <c r="E15318" s="13" t="s">
        <v>98</v>
      </c>
      <c r="F15318" s="17">
        <v>-1453</v>
      </c>
      <c r="G15318" t="str">
        <f>_xlfn.XLOOKUP(tbl_GL[[#This Row],[Account_key]],tbl_COA[Account_key],tbl_COA[Class],"Not Found")</f>
        <v>Liabilities and Owners Equity</v>
      </c>
      <c r="H15318" t="str">
        <f>_xlfn.XLOOKUP(tbl_GL[[#This Row],[Account_key]],tbl_COA[Account_key],tbl_COA[SubClass],"Not Found")</f>
        <v>Liabilities</v>
      </c>
      <c r="I15318" t="str">
        <f>_xlfn.XLOOKUP(tbl_GL[[#This Row],[Account_key]],tbl_COA[Account_key],tbl_COA[SubClass2],"Not Found")</f>
        <v>Current Liabilities</v>
      </c>
      <c r="J15318" t="str">
        <f>_xlfn.XLOOKUP(tbl_GL[[#This Row],[Account_key]],tbl_COA[Account_key],tbl_COA[SubAccount],,0)</f>
        <v>Accrued Expenses</v>
      </c>
      <c r="K15318">
        <f>YEAR(tbl_GL[[#This Row],[Date]])</f>
        <v>2019</v>
      </c>
    </row>
    <row r="15319" spans="1:11" x14ac:dyDescent="0.35">
      <c r="A15319">
        <v>1175.0999999999999</v>
      </c>
      <c r="B15319" s="24">
        <v>43753</v>
      </c>
      <c r="C15319">
        <v>6</v>
      </c>
      <c r="D15319" s="13">
        <v>10</v>
      </c>
      <c r="E15319" s="13" t="s">
        <v>98</v>
      </c>
      <c r="F15319" s="17">
        <v>-1480</v>
      </c>
      <c r="G15319" t="str">
        <f>_xlfn.XLOOKUP(tbl_GL[[#This Row],[Account_key]],tbl_COA[Account_key],tbl_COA[Class],"Not Found")</f>
        <v>Assets</v>
      </c>
      <c r="H15319" t="str">
        <f>_xlfn.XLOOKUP(tbl_GL[[#This Row],[Account_key]],tbl_COA[Account_key],tbl_COA[SubClass],"Not Found")</f>
        <v>Assets</v>
      </c>
      <c r="I15319" t="str">
        <f>_xlfn.XLOOKUP(tbl_GL[[#This Row],[Account_key]],tbl_COA[Account_key],tbl_COA[SubClass2],"Not Found")</f>
        <v>Current Assets</v>
      </c>
      <c r="J15319" t="str">
        <f>_xlfn.XLOOKUP(tbl_GL[[#This Row],[Account_key]],tbl_COA[Account_key],tbl_COA[SubAccount],,0)</f>
        <v>Cash at Bank</v>
      </c>
      <c r="K15319">
        <f>YEAR(tbl_GL[[#This Row],[Date]])</f>
        <v>2019</v>
      </c>
    </row>
    <row r="15320" spans="1:11" x14ac:dyDescent="0.35">
      <c r="A15320">
        <v>1175.2</v>
      </c>
      <c r="B15320" s="24">
        <v>43753</v>
      </c>
      <c r="C15320">
        <v>6</v>
      </c>
      <c r="D15320" s="13">
        <v>120</v>
      </c>
      <c r="E15320" s="13" t="s">
        <v>98</v>
      </c>
      <c r="F15320" s="17">
        <v>-1480</v>
      </c>
      <c r="G15320" t="str">
        <f>_xlfn.XLOOKUP(tbl_GL[[#This Row],[Account_key]],tbl_COA[Account_key],tbl_COA[Class],"Not Found")</f>
        <v>Liabilities and Owners Equity</v>
      </c>
      <c r="H15320" t="str">
        <f>_xlfn.XLOOKUP(tbl_GL[[#This Row],[Account_key]],tbl_COA[Account_key],tbl_COA[SubClass],"Not Found")</f>
        <v>Liabilities</v>
      </c>
      <c r="I15320" t="str">
        <f>_xlfn.XLOOKUP(tbl_GL[[#This Row],[Account_key]],tbl_COA[Account_key],tbl_COA[SubClass2],"Not Found")</f>
        <v>Current Liabilities</v>
      </c>
      <c r="J15320" t="str">
        <f>_xlfn.XLOOKUP(tbl_GL[[#This Row],[Account_key]],tbl_COA[Account_key],tbl_COA[SubAccount],,0)</f>
        <v>Accrued Expenses</v>
      </c>
      <c r="K15320">
        <f>YEAR(tbl_GL[[#This Row],[Date]])</f>
        <v>2019</v>
      </c>
    </row>
    <row r="15321" spans="1:11" x14ac:dyDescent="0.35">
      <c r="A15321">
        <v>1176.0999999999999</v>
      </c>
      <c r="B15321" s="24">
        <v>43753</v>
      </c>
      <c r="C15321">
        <v>6</v>
      </c>
      <c r="D15321" s="13">
        <v>135</v>
      </c>
      <c r="E15321" s="13" t="s">
        <v>127</v>
      </c>
      <c r="F15321" s="17">
        <v>-14625</v>
      </c>
      <c r="G15321" t="str">
        <f>_xlfn.XLOOKUP(tbl_GL[[#This Row],[Account_key]],tbl_COA[Account_key],tbl_COA[Class],"Not Found")</f>
        <v>Liabilities and Owners Equity</v>
      </c>
      <c r="H15321" t="str">
        <f>_xlfn.XLOOKUP(tbl_GL[[#This Row],[Account_key]],tbl_COA[Account_key],tbl_COA[SubClass],"Not Found")</f>
        <v>Liabilities</v>
      </c>
      <c r="I15321" t="str">
        <f>_xlfn.XLOOKUP(tbl_GL[[#This Row],[Account_key]],tbl_COA[Account_key],tbl_COA[SubClass2],"Not Found")</f>
        <v>Current Liabilities</v>
      </c>
      <c r="J15321" t="str">
        <f>_xlfn.XLOOKUP(tbl_GL[[#This Row],[Account_key]],tbl_COA[Account_key],tbl_COA[SubAccount],,0)</f>
        <v>Dividends payable</v>
      </c>
      <c r="K15321">
        <f>YEAR(tbl_GL[[#This Row],[Date]])</f>
        <v>2019</v>
      </c>
    </row>
    <row r="15322" spans="1:11" x14ac:dyDescent="0.35">
      <c r="A15322">
        <v>1176.2</v>
      </c>
      <c r="B15322" s="24">
        <v>43753</v>
      </c>
      <c r="C15322">
        <v>6</v>
      </c>
      <c r="D15322" s="13">
        <v>10</v>
      </c>
      <c r="E15322" s="13" t="s">
        <v>127</v>
      </c>
      <c r="F15322" s="17">
        <v>-14625</v>
      </c>
      <c r="G15322" t="str">
        <f>_xlfn.XLOOKUP(tbl_GL[[#This Row],[Account_key]],tbl_COA[Account_key],tbl_COA[Class],"Not Found")</f>
        <v>Assets</v>
      </c>
      <c r="H15322" t="str">
        <f>_xlfn.XLOOKUP(tbl_GL[[#This Row],[Account_key]],tbl_COA[Account_key],tbl_COA[SubClass],"Not Found")</f>
        <v>Assets</v>
      </c>
      <c r="I15322" t="str">
        <f>_xlfn.XLOOKUP(tbl_GL[[#This Row],[Account_key]],tbl_COA[Account_key],tbl_COA[SubClass2],"Not Found")</f>
        <v>Current Assets</v>
      </c>
      <c r="J15322" t="str">
        <f>_xlfn.XLOOKUP(tbl_GL[[#This Row],[Account_key]],tbl_COA[Account_key],tbl_COA[SubAccount],,0)</f>
        <v>Cash at Bank</v>
      </c>
      <c r="K15322">
        <f>YEAR(tbl_GL[[#This Row],[Date]])</f>
        <v>2019</v>
      </c>
    </row>
    <row r="15323" spans="1:11" x14ac:dyDescent="0.35">
      <c r="A15323">
        <v>1177.0999999999999</v>
      </c>
      <c r="B15323" s="24">
        <v>43753</v>
      </c>
      <c r="C15323">
        <v>6</v>
      </c>
      <c r="D15323" s="13">
        <v>10</v>
      </c>
      <c r="E15323" s="13" t="s">
        <v>84</v>
      </c>
      <c r="F15323" s="17">
        <v>-40950</v>
      </c>
      <c r="G15323" t="str">
        <f>_xlfn.XLOOKUP(tbl_GL[[#This Row],[Account_key]],tbl_COA[Account_key],tbl_COA[Class],"Not Found")</f>
        <v>Assets</v>
      </c>
      <c r="H15323" t="str">
        <f>_xlfn.XLOOKUP(tbl_GL[[#This Row],[Account_key]],tbl_COA[Account_key],tbl_COA[SubClass],"Not Found")</f>
        <v>Assets</v>
      </c>
      <c r="I15323" t="str">
        <f>_xlfn.XLOOKUP(tbl_GL[[#This Row],[Account_key]],tbl_COA[Account_key],tbl_COA[SubClass2],"Not Found")</f>
        <v>Current Assets</v>
      </c>
      <c r="J15323" t="str">
        <f>_xlfn.XLOOKUP(tbl_GL[[#This Row],[Account_key]],tbl_COA[Account_key],tbl_COA[SubAccount],,0)</f>
        <v>Cash at Bank</v>
      </c>
      <c r="K15323">
        <f>YEAR(tbl_GL[[#This Row],[Date]])</f>
        <v>2019</v>
      </c>
    </row>
    <row r="15324" spans="1:11" x14ac:dyDescent="0.35">
      <c r="A15324">
        <v>1177.2</v>
      </c>
      <c r="B15324" s="24">
        <v>43753</v>
      </c>
      <c r="C15324">
        <v>6</v>
      </c>
      <c r="D15324" s="13">
        <v>110</v>
      </c>
      <c r="E15324" s="13" t="s">
        <v>84</v>
      </c>
      <c r="F15324" s="17">
        <v>-40950</v>
      </c>
      <c r="G15324" t="str">
        <f>_xlfn.XLOOKUP(tbl_GL[[#This Row],[Account_key]],tbl_COA[Account_key],tbl_COA[Class],"Not Found")</f>
        <v>Liabilities and Owners Equity</v>
      </c>
      <c r="H15324" t="str">
        <f>_xlfn.XLOOKUP(tbl_GL[[#This Row],[Account_key]],tbl_COA[Account_key],tbl_COA[SubClass],"Not Found")</f>
        <v>Liabilities</v>
      </c>
      <c r="I15324" t="str">
        <f>_xlfn.XLOOKUP(tbl_GL[[#This Row],[Account_key]],tbl_COA[Account_key],tbl_COA[SubClass2],"Not Found")</f>
        <v>Current Liabilities</v>
      </c>
      <c r="J15324" t="str">
        <f>_xlfn.XLOOKUP(tbl_GL[[#This Row],[Account_key]],tbl_COA[Account_key],tbl_COA[SubAccount],,0)</f>
        <v>Trade Payables</v>
      </c>
      <c r="K15324">
        <f>YEAR(tbl_GL[[#This Row],[Date]])</f>
        <v>2019</v>
      </c>
    </row>
    <row r="15325" spans="1:11" x14ac:dyDescent="0.35">
      <c r="A15325">
        <v>1178.0999999999999</v>
      </c>
      <c r="B15325" s="24">
        <v>43755</v>
      </c>
      <c r="C15325">
        <v>6</v>
      </c>
      <c r="D15325" s="13">
        <v>10</v>
      </c>
      <c r="E15325" s="13" t="s">
        <v>98</v>
      </c>
      <c r="F15325" s="17">
        <v>-1996</v>
      </c>
      <c r="G15325" t="str">
        <f>_xlfn.XLOOKUP(tbl_GL[[#This Row],[Account_key]],tbl_COA[Account_key],tbl_COA[Class],"Not Found")</f>
        <v>Assets</v>
      </c>
      <c r="H15325" t="str">
        <f>_xlfn.XLOOKUP(tbl_GL[[#This Row],[Account_key]],tbl_COA[Account_key],tbl_COA[SubClass],"Not Found")</f>
        <v>Assets</v>
      </c>
      <c r="I15325" t="str">
        <f>_xlfn.XLOOKUP(tbl_GL[[#This Row],[Account_key]],tbl_COA[Account_key],tbl_COA[SubClass2],"Not Found")</f>
        <v>Current Assets</v>
      </c>
      <c r="J15325" t="str">
        <f>_xlfn.XLOOKUP(tbl_GL[[#This Row],[Account_key]],tbl_COA[Account_key],tbl_COA[SubAccount],,0)</f>
        <v>Cash at Bank</v>
      </c>
      <c r="K15325">
        <f>YEAR(tbl_GL[[#This Row],[Date]])</f>
        <v>2019</v>
      </c>
    </row>
    <row r="15326" spans="1:11" x14ac:dyDescent="0.35">
      <c r="A15326">
        <v>1178.2</v>
      </c>
      <c r="B15326" s="24">
        <v>43755</v>
      </c>
      <c r="C15326">
        <v>6</v>
      </c>
      <c r="D15326" s="13">
        <v>120</v>
      </c>
      <c r="E15326" s="13" t="s">
        <v>98</v>
      </c>
      <c r="F15326" s="17">
        <v>-1996</v>
      </c>
      <c r="G15326" t="str">
        <f>_xlfn.XLOOKUP(tbl_GL[[#This Row],[Account_key]],tbl_COA[Account_key],tbl_COA[Class],"Not Found")</f>
        <v>Liabilities and Owners Equity</v>
      </c>
      <c r="H15326" t="str">
        <f>_xlfn.XLOOKUP(tbl_GL[[#This Row],[Account_key]],tbl_COA[Account_key],tbl_COA[SubClass],"Not Found")</f>
        <v>Liabilities</v>
      </c>
      <c r="I15326" t="str">
        <f>_xlfn.XLOOKUP(tbl_GL[[#This Row],[Account_key]],tbl_COA[Account_key],tbl_COA[SubClass2],"Not Found")</f>
        <v>Current Liabilities</v>
      </c>
      <c r="J15326" t="str">
        <f>_xlfn.XLOOKUP(tbl_GL[[#This Row],[Account_key]],tbl_COA[Account_key],tbl_COA[SubAccount],,0)</f>
        <v>Accrued Expenses</v>
      </c>
      <c r="K15326">
        <f>YEAR(tbl_GL[[#This Row],[Date]])</f>
        <v>2019</v>
      </c>
    </row>
    <row r="15327" spans="1:11" x14ac:dyDescent="0.35">
      <c r="A15327">
        <v>1179.0999999999999</v>
      </c>
      <c r="B15327" s="24">
        <v>43755</v>
      </c>
      <c r="C15327">
        <v>6</v>
      </c>
      <c r="D15327" s="13">
        <v>260</v>
      </c>
      <c r="E15327" s="13" t="s">
        <v>97</v>
      </c>
      <c r="F15327" s="17">
        <v>-2064</v>
      </c>
      <c r="G15327" t="str">
        <f>_xlfn.XLOOKUP(tbl_GL[[#This Row],[Account_key]],tbl_COA[Account_key],tbl_COA[Class],"Not Found")</f>
        <v>Operating account</v>
      </c>
      <c r="H15327" t="str">
        <f>_xlfn.XLOOKUP(tbl_GL[[#This Row],[Account_key]],tbl_COA[Account_key],tbl_COA[SubClass],"Not Found")</f>
        <v>Operating Expenses</v>
      </c>
      <c r="I15327" t="str">
        <f>_xlfn.XLOOKUP(tbl_GL[[#This Row],[Account_key]],tbl_COA[Account_key],tbl_COA[SubClass2],"Not Found")</f>
        <v>Marketing</v>
      </c>
      <c r="J15327" t="str">
        <f>_xlfn.XLOOKUP(tbl_GL[[#This Row],[Account_key]],tbl_COA[Account_key],tbl_COA[SubAccount],,0)</f>
        <v>Commissions</v>
      </c>
      <c r="K15327">
        <f>YEAR(tbl_GL[[#This Row],[Date]])</f>
        <v>2019</v>
      </c>
    </row>
    <row r="15328" spans="1:11" x14ac:dyDescent="0.35">
      <c r="A15328">
        <v>1179.2</v>
      </c>
      <c r="B15328" s="24">
        <v>43755</v>
      </c>
      <c r="C15328">
        <v>6</v>
      </c>
      <c r="D15328" s="13">
        <v>120</v>
      </c>
      <c r="E15328" s="13" t="s">
        <v>97</v>
      </c>
      <c r="F15328" s="17">
        <v>2064</v>
      </c>
      <c r="G15328" t="str">
        <f>_xlfn.XLOOKUP(tbl_GL[[#This Row],[Account_key]],tbl_COA[Account_key],tbl_COA[Class],"Not Found")</f>
        <v>Liabilities and Owners Equity</v>
      </c>
      <c r="H15328" t="str">
        <f>_xlfn.XLOOKUP(tbl_GL[[#This Row],[Account_key]],tbl_COA[Account_key],tbl_COA[SubClass],"Not Found")</f>
        <v>Liabilities</v>
      </c>
      <c r="I15328" t="str">
        <f>_xlfn.XLOOKUP(tbl_GL[[#This Row],[Account_key]],tbl_COA[Account_key],tbl_COA[SubClass2],"Not Found")</f>
        <v>Current Liabilities</v>
      </c>
      <c r="J15328" t="str">
        <f>_xlfn.XLOOKUP(tbl_GL[[#This Row],[Account_key]],tbl_COA[Account_key],tbl_COA[SubAccount],,0)</f>
        <v>Accrued Expenses</v>
      </c>
      <c r="K15328">
        <f>YEAR(tbl_GL[[#This Row],[Date]])</f>
        <v>2019</v>
      </c>
    </row>
    <row r="15329" spans="1:11" x14ac:dyDescent="0.35">
      <c r="A15329">
        <v>1180.0999999999999</v>
      </c>
      <c r="B15329" s="24">
        <v>43757</v>
      </c>
      <c r="C15329">
        <v>6</v>
      </c>
      <c r="D15329" s="13">
        <v>230</v>
      </c>
      <c r="E15329" s="13" t="s">
        <v>4</v>
      </c>
      <c r="F15329" s="17">
        <v>-1634</v>
      </c>
      <c r="G15329" t="str">
        <f>_xlfn.XLOOKUP(tbl_GL[[#This Row],[Account_key]],tbl_COA[Account_key],tbl_COA[Class],"Not Found")</f>
        <v>Trading account</v>
      </c>
      <c r="H15329" t="str">
        <f>_xlfn.XLOOKUP(tbl_GL[[#This Row],[Account_key]],tbl_COA[Account_key],tbl_COA[SubClass],"Not Found")</f>
        <v>Cost of Sales</v>
      </c>
      <c r="I15329" t="str">
        <f>_xlfn.XLOOKUP(tbl_GL[[#This Row],[Account_key]],tbl_COA[Account_key],tbl_COA[SubClass2],"Not Found")</f>
        <v>Cost of Sales</v>
      </c>
      <c r="J15329" t="str">
        <f>_xlfn.XLOOKUP(tbl_GL[[#This Row],[Account_key]],tbl_COA[Account_key],tbl_COA[SubAccount],,0)</f>
        <v>Cost of Sales</v>
      </c>
      <c r="K15329">
        <f>YEAR(tbl_GL[[#This Row],[Date]])</f>
        <v>2019</v>
      </c>
    </row>
    <row r="15330" spans="1:11" x14ac:dyDescent="0.35">
      <c r="A15330">
        <v>1180.2</v>
      </c>
      <c r="B15330" s="24">
        <v>43757</v>
      </c>
      <c r="C15330">
        <v>6</v>
      </c>
      <c r="D15330" s="13">
        <v>60</v>
      </c>
      <c r="E15330" s="13" t="s">
        <v>4</v>
      </c>
      <c r="F15330" s="17">
        <v>-1634</v>
      </c>
      <c r="G15330" t="str">
        <f>_xlfn.XLOOKUP(tbl_GL[[#This Row],[Account_key]],tbl_COA[Account_key],tbl_COA[Class],"Not Found")</f>
        <v>Assets</v>
      </c>
      <c r="H15330" t="str">
        <f>_xlfn.XLOOKUP(tbl_GL[[#This Row],[Account_key]],tbl_COA[Account_key],tbl_COA[SubClass],"Not Found")</f>
        <v>Assets</v>
      </c>
      <c r="I15330" t="str">
        <f>_xlfn.XLOOKUP(tbl_GL[[#This Row],[Account_key]],tbl_COA[Account_key],tbl_COA[SubClass2],"Not Found")</f>
        <v>Current Assets</v>
      </c>
      <c r="J15330" t="str">
        <f>_xlfn.XLOOKUP(tbl_GL[[#This Row],[Account_key]],tbl_COA[Account_key],tbl_COA[SubAccount],,0)</f>
        <v>Inventory</v>
      </c>
      <c r="K15330">
        <f>YEAR(tbl_GL[[#This Row],[Date]])</f>
        <v>2019</v>
      </c>
    </row>
    <row r="15331" spans="1:11" x14ac:dyDescent="0.35">
      <c r="A15331">
        <v>1181.0999999999999</v>
      </c>
      <c r="B15331" s="24">
        <v>43757</v>
      </c>
      <c r="C15331">
        <v>6</v>
      </c>
      <c r="D15331" s="13">
        <v>210</v>
      </c>
      <c r="E15331" s="13" t="s">
        <v>7</v>
      </c>
      <c r="F15331" s="17">
        <v>3823</v>
      </c>
      <c r="G15331" t="str">
        <f>_xlfn.XLOOKUP(tbl_GL[[#This Row],[Account_key]],tbl_COA[Account_key],tbl_COA[Class],"Not Found")</f>
        <v>Trading account</v>
      </c>
      <c r="H15331" t="str">
        <f>_xlfn.XLOOKUP(tbl_GL[[#This Row],[Account_key]],tbl_COA[Account_key],tbl_COA[SubClass],"Not Found")</f>
        <v>Sales</v>
      </c>
      <c r="I15331" t="str">
        <f>_xlfn.XLOOKUP(tbl_GL[[#This Row],[Account_key]],tbl_COA[Account_key],tbl_COA[SubClass2],"Not Found")</f>
        <v>Sales</v>
      </c>
      <c r="J15331" t="str">
        <f>_xlfn.XLOOKUP(tbl_GL[[#This Row],[Account_key]],tbl_COA[Account_key],tbl_COA[SubAccount],,0)</f>
        <v>Sales</v>
      </c>
      <c r="K15331">
        <f>YEAR(tbl_GL[[#This Row],[Date]])</f>
        <v>2019</v>
      </c>
    </row>
    <row r="15332" spans="1:11" x14ac:dyDescent="0.35">
      <c r="A15332">
        <v>1181.2</v>
      </c>
      <c r="B15332" s="24">
        <v>43757</v>
      </c>
      <c r="C15332">
        <v>6</v>
      </c>
      <c r="D15332" s="13">
        <v>10</v>
      </c>
      <c r="E15332" s="13" t="s">
        <v>7</v>
      </c>
      <c r="F15332" s="17">
        <v>3823</v>
      </c>
      <c r="G15332" t="str">
        <f>_xlfn.XLOOKUP(tbl_GL[[#This Row],[Account_key]],tbl_COA[Account_key],tbl_COA[Class],"Not Found")</f>
        <v>Assets</v>
      </c>
      <c r="H15332" t="str">
        <f>_xlfn.XLOOKUP(tbl_GL[[#This Row],[Account_key]],tbl_COA[Account_key],tbl_COA[SubClass],"Not Found")</f>
        <v>Assets</v>
      </c>
      <c r="I15332" t="str">
        <f>_xlfn.XLOOKUP(tbl_GL[[#This Row],[Account_key]],tbl_COA[Account_key],tbl_COA[SubClass2],"Not Found")</f>
        <v>Current Assets</v>
      </c>
      <c r="J15332" t="str">
        <f>_xlfn.XLOOKUP(tbl_GL[[#This Row],[Account_key]],tbl_COA[Account_key],tbl_COA[SubAccount],,0)</f>
        <v>Cash at Bank</v>
      </c>
      <c r="K15332">
        <f>YEAR(tbl_GL[[#This Row],[Date]])</f>
        <v>2019</v>
      </c>
    </row>
    <row r="15333" spans="1:11" x14ac:dyDescent="0.35">
      <c r="A15333">
        <v>1182.0999999999999</v>
      </c>
      <c r="B15333" s="24">
        <v>43757</v>
      </c>
      <c r="C15333">
        <v>6</v>
      </c>
      <c r="D15333" s="13">
        <v>230</v>
      </c>
      <c r="E15333" s="13" t="s">
        <v>4</v>
      </c>
      <c r="F15333" s="17">
        <v>-6265</v>
      </c>
      <c r="G15333" t="str">
        <f>_xlfn.XLOOKUP(tbl_GL[[#This Row],[Account_key]],tbl_COA[Account_key],tbl_COA[Class],"Not Found")</f>
        <v>Trading account</v>
      </c>
      <c r="H15333" t="str">
        <f>_xlfn.XLOOKUP(tbl_GL[[#This Row],[Account_key]],tbl_COA[Account_key],tbl_COA[SubClass],"Not Found")</f>
        <v>Cost of Sales</v>
      </c>
      <c r="I15333" t="str">
        <f>_xlfn.XLOOKUP(tbl_GL[[#This Row],[Account_key]],tbl_COA[Account_key],tbl_COA[SubClass2],"Not Found")</f>
        <v>Cost of Sales</v>
      </c>
      <c r="J15333" t="str">
        <f>_xlfn.XLOOKUP(tbl_GL[[#This Row],[Account_key]],tbl_COA[Account_key],tbl_COA[SubAccount],,0)</f>
        <v>Cost of Sales</v>
      </c>
      <c r="K15333">
        <f>YEAR(tbl_GL[[#This Row],[Date]])</f>
        <v>2019</v>
      </c>
    </row>
    <row r="15334" spans="1:11" x14ac:dyDescent="0.35">
      <c r="A15334">
        <v>1182.2</v>
      </c>
      <c r="B15334" s="24">
        <v>43757</v>
      </c>
      <c r="C15334">
        <v>6</v>
      </c>
      <c r="D15334" s="13">
        <v>60</v>
      </c>
      <c r="E15334" s="13" t="s">
        <v>4</v>
      </c>
      <c r="F15334" s="17">
        <v>-6265</v>
      </c>
      <c r="G15334" t="str">
        <f>_xlfn.XLOOKUP(tbl_GL[[#This Row],[Account_key]],tbl_COA[Account_key],tbl_COA[Class],"Not Found")</f>
        <v>Assets</v>
      </c>
      <c r="H15334" t="str">
        <f>_xlfn.XLOOKUP(tbl_GL[[#This Row],[Account_key]],tbl_COA[Account_key],tbl_COA[SubClass],"Not Found")</f>
        <v>Assets</v>
      </c>
      <c r="I15334" t="str">
        <f>_xlfn.XLOOKUP(tbl_GL[[#This Row],[Account_key]],tbl_COA[Account_key],tbl_COA[SubClass2],"Not Found")</f>
        <v>Current Assets</v>
      </c>
      <c r="J15334" t="str">
        <f>_xlfn.XLOOKUP(tbl_GL[[#This Row],[Account_key]],tbl_COA[Account_key],tbl_COA[SubAccount],,0)</f>
        <v>Inventory</v>
      </c>
      <c r="K15334">
        <f>YEAR(tbl_GL[[#This Row],[Date]])</f>
        <v>2019</v>
      </c>
    </row>
    <row r="15335" spans="1:11" x14ac:dyDescent="0.35">
      <c r="A15335">
        <v>1183.0999999999999</v>
      </c>
      <c r="B15335" s="24">
        <v>43757</v>
      </c>
      <c r="C15335">
        <v>6</v>
      </c>
      <c r="D15335" s="13">
        <v>210</v>
      </c>
      <c r="E15335" s="13" t="s">
        <v>8</v>
      </c>
      <c r="F15335" s="17">
        <v>12826</v>
      </c>
      <c r="G15335" t="str">
        <f>_xlfn.XLOOKUP(tbl_GL[[#This Row],[Account_key]],tbl_COA[Account_key],tbl_COA[Class],"Not Found")</f>
        <v>Trading account</v>
      </c>
      <c r="H15335" t="str">
        <f>_xlfn.XLOOKUP(tbl_GL[[#This Row],[Account_key]],tbl_COA[Account_key],tbl_COA[SubClass],"Not Found")</f>
        <v>Sales</v>
      </c>
      <c r="I15335" t="str">
        <f>_xlfn.XLOOKUP(tbl_GL[[#This Row],[Account_key]],tbl_COA[Account_key],tbl_COA[SubClass2],"Not Found")</f>
        <v>Sales</v>
      </c>
      <c r="J15335" t="str">
        <f>_xlfn.XLOOKUP(tbl_GL[[#This Row],[Account_key]],tbl_COA[Account_key],tbl_COA[SubAccount],,0)</f>
        <v>Sales</v>
      </c>
      <c r="K15335">
        <f>YEAR(tbl_GL[[#This Row],[Date]])</f>
        <v>2019</v>
      </c>
    </row>
    <row r="15336" spans="1:11" x14ac:dyDescent="0.35">
      <c r="A15336">
        <v>1183.2</v>
      </c>
      <c r="B15336" s="24">
        <v>43757</v>
      </c>
      <c r="C15336">
        <v>6</v>
      </c>
      <c r="D15336" s="13">
        <v>30</v>
      </c>
      <c r="E15336" s="13" t="s">
        <v>8</v>
      </c>
      <c r="F15336" s="17">
        <v>12826</v>
      </c>
      <c r="G15336" t="str">
        <f>_xlfn.XLOOKUP(tbl_GL[[#This Row],[Account_key]],tbl_COA[Account_key],tbl_COA[Class],"Not Found")</f>
        <v>Assets</v>
      </c>
      <c r="H15336" t="str">
        <f>_xlfn.XLOOKUP(tbl_GL[[#This Row],[Account_key]],tbl_COA[Account_key],tbl_COA[SubClass],"Not Found")</f>
        <v>Assets</v>
      </c>
      <c r="I15336" t="str">
        <f>_xlfn.XLOOKUP(tbl_GL[[#This Row],[Account_key]],tbl_COA[Account_key],tbl_COA[SubClass2],"Not Found")</f>
        <v>Current Assets</v>
      </c>
      <c r="J15336" t="str">
        <f>_xlfn.XLOOKUP(tbl_GL[[#This Row],[Account_key]],tbl_COA[Account_key],tbl_COA[SubAccount],,0)</f>
        <v>Trade Receivables</v>
      </c>
      <c r="K15336">
        <f>YEAR(tbl_GL[[#This Row],[Date]])</f>
        <v>2019</v>
      </c>
    </row>
    <row r="15337" spans="1:11" x14ac:dyDescent="0.35">
      <c r="A15337">
        <v>1184.0999999999999</v>
      </c>
      <c r="B15337" s="24">
        <v>43760</v>
      </c>
      <c r="C15337">
        <v>6</v>
      </c>
      <c r="D15337" s="13">
        <v>320</v>
      </c>
      <c r="E15337" s="13" t="s">
        <v>99</v>
      </c>
      <c r="F15337" s="17">
        <v>-93</v>
      </c>
      <c r="G15337" t="str">
        <f>_xlfn.XLOOKUP(tbl_GL[[#This Row],[Account_key]],tbl_COA[Account_key],tbl_COA[Class],"Not Found")</f>
        <v>Operating account</v>
      </c>
      <c r="H15337" t="str">
        <f>_xlfn.XLOOKUP(tbl_GL[[#This Row],[Account_key]],tbl_COA[Account_key],tbl_COA[SubClass],"Not Found")</f>
        <v>Operating Expenses</v>
      </c>
      <c r="I15337" t="str">
        <f>_xlfn.XLOOKUP(tbl_GL[[#This Row],[Account_key]],tbl_COA[Account_key],tbl_COA[SubClass2],"Not Found")</f>
        <v>Administration</v>
      </c>
      <c r="J15337" t="str">
        <f>_xlfn.XLOOKUP(tbl_GL[[#This Row],[Account_key]],tbl_COA[Account_key],tbl_COA[SubAccount],,0)</f>
        <v>Professional Services</v>
      </c>
      <c r="K15337">
        <f>YEAR(tbl_GL[[#This Row],[Date]])</f>
        <v>2019</v>
      </c>
    </row>
    <row r="15338" spans="1:11" x14ac:dyDescent="0.35">
      <c r="A15338">
        <v>1184.2</v>
      </c>
      <c r="B15338" s="24">
        <v>43760</v>
      </c>
      <c r="C15338">
        <v>6</v>
      </c>
      <c r="D15338" s="13">
        <v>20</v>
      </c>
      <c r="E15338" s="13" t="s">
        <v>99</v>
      </c>
      <c r="F15338" s="17">
        <v>-93</v>
      </c>
      <c r="G15338" t="str">
        <f>_xlfn.XLOOKUP(tbl_GL[[#This Row],[Account_key]],tbl_COA[Account_key],tbl_COA[Class],"Not Found")</f>
        <v>Assets</v>
      </c>
      <c r="H15338" t="str">
        <f>_xlfn.XLOOKUP(tbl_GL[[#This Row],[Account_key]],tbl_COA[Account_key],tbl_COA[SubClass],"Not Found")</f>
        <v>Assets</v>
      </c>
      <c r="I15338" t="str">
        <f>_xlfn.XLOOKUP(tbl_GL[[#This Row],[Account_key]],tbl_COA[Account_key],tbl_COA[SubClass2],"Not Found")</f>
        <v>Current Assets</v>
      </c>
      <c r="J15338" t="str">
        <f>_xlfn.XLOOKUP(tbl_GL[[#This Row],[Account_key]],tbl_COA[Account_key],tbl_COA[SubAccount],,0)</f>
        <v>Cash in hand</v>
      </c>
      <c r="K15338">
        <f>YEAR(tbl_GL[[#This Row],[Date]])</f>
        <v>2019</v>
      </c>
    </row>
    <row r="15339" spans="1:11" x14ac:dyDescent="0.35">
      <c r="A15339">
        <v>1185.0999999999999</v>
      </c>
      <c r="B15339" s="24">
        <v>43760</v>
      </c>
      <c r="C15339">
        <v>6</v>
      </c>
      <c r="D15339" s="13">
        <v>260</v>
      </c>
      <c r="E15339" s="13" t="s">
        <v>97</v>
      </c>
      <c r="F15339" s="17">
        <v>-2253</v>
      </c>
      <c r="G15339" t="str">
        <f>_xlfn.XLOOKUP(tbl_GL[[#This Row],[Account_key]],tbl_COA[Account_key],tbl_COA[Class],"Not Found")</f>
        <v>Operating account</v>
      </c>
      <c r="H15339" t="str">
        <f>_xlfn.XLOOKUP(tbl_GL[[#This Row],[Account_key]],tbl_COA[Account_key],tbl_COA[SubClass],"Not Found")</f>
        <v>Operating Expenses</v>
      </c>
      <c r="I15339" t="str">
        <f>_xlfn.XLOOKUP(tbl_GL[[#This Row],[Account_key]],tbl_COA[Account_key],tbl_COA[SubClass2],"Not Found")</f>
        <v>Marketing</v>
      </c>
      <c r="J15339" t="str">
        <f>_xlfn.XLOOKUP(tbl_GL[[#This Row],[Account_key]],tbl_COA[Account_key],tbl_COA[SubAccount],,0)</f>
        <v>Commissions</v>
      </c>
      <c r="K15339">
        <f>YEAR(tbl_GL[[#This Row],[Date]])</f>
        <v>2019</v>
      </c>
    </row>
    <row r="15340" spans="1:11" x14ac:dyDescent="0.35">
      <c r="A15340">
        <v>1185.2</v>
      </c>
      <c r="B15340" s="24">
        <v>43760</v>
      </c>
      <c r="C15340">
        <v>6</v>
      </c>
      <c r="D15340" s="13">
        <v>120</v>
      </c>
      <c r="E15340" s="13" t="s">
        <v>97</v>
      </c>
      <c r="F15340" s="17">
        <v>2253</v>
      </c>
      <c r="G15340" t="str">
        <f>_xlfn.XLOOKUP(tbl_GL[[#This Row],[Account_key]],tbl_COA[Account_key],tbl_COA[Class],"Not Found")</f>
        <v>Liabilities and Owners Equity</v>
      </c>
      <c r="H15340" t="str">
        <f>_xlfn.XLOOKUP(tbl_GL[[#This Row],[Account_key]],tbl_COA[Account_key],tbl_COA[SubClass],"Not Found")</f>
        <v>Liabilities</v>
      </c>
      <c r="I15340" t="str">
        <f>_xlfn.XLOOKUP(tbl_GL[[#This Row],[Account_key]],tbl_COA[Account_key],tbl_COA[SubClass2],"Not Found")</f>
        <v>Current Liabilities</v>
      </c>
      <c r="J15340" t="str">
        <f>_xlfn.XLOOKUP(tbl_GL[[#This Row],[Account_key]],tbl_COA[Account_key],tbl_COA[SubAccount],,0)</f>
        <v>Accrued Expenses</v>
      </c>
      <c r="K15340">
        <f>YEAR(tbl_GL[[#This Row],[Date]])</f>
        <v>2019</v>
      </c>
    </row>
    <row r="15341" spans="1:11" x14ac:dyDescent="0.35">
      <c r="A15341">
        <v>1186.0999999999999</v>
      </c>
      <c r="B15341" s="24">
        <v>43760</v>
      </c>
      <c r="C15341">
        <v>6</v>
      </c>
      <c r="D15341" s="13">
        <v>30</v>
      </c>
      <c r="E15341" s="13" t="s">
        <v>80</v>
      </c>
      <c r="F15341" s="17">
        <v>-16690</v>
      </c>
      <c r="G15341" t="str">
        <f>_xlfn.XLOOKUP(tbl_GL[[#This Row],[Account_key]],tbl_COA[Account_key],tbl_COA[Class],"Not Found")</f>
        <v>Assets</v>
      </c>
      <c r="H15341" t="str">
        <f>_xlfn.XLOOKUP(tbl_GL[[#This Row],[Account_key]],tbl_COA[Account_key],tbl_COA[SubClass],"Not Found")</f>
        <v>Assets</v>
      </c>
      <c r="I15341" t="str">
        <f>_xlfn.XLOOKUP(tbl_GL[[#This Row],[Account_key]],tbl_COA[Account_key],tbl_COA[SubClass2],"Not Found")</f>
        <v>Current Assets</v>
      </c>
      <c r="J15341" t="str">
        <f>_xlfn.XLOOKUP(tbl_GL[[#This Row],[Account_key]],tbl_COA[Account_key],tbl_COA[SubAccount],,0)</f>
        <v>Trade Receivables</v>
      </c>
      <c r="K15341">
        <f>YEAR(tbl_GL[[#This Row],[Date]])</f>
        <v>2019</v>
      </c>
    </row>
    <row r="15342" spans="1:11" x14ac:dyDescent="0.35">
      <c r="A15342">
        <v>1186.2</v>
      </c>
      <c r="B15342" s="24">
        <v>43760</v>
      </c>
      <c r="C15342">
        <v>6</v>
      </c>
      <c r="D15342" s="13">
        <v>10</v>
      </c>
      <c r="E15342" s="13" t="s">
        <v>80</v>
      </c>
      <c r="F15342" s="17">
        <v>16690</v>
      </c>
      <c r="G15342" t="str">
        <f>_xlfn.XLOOKUP(tbl_GL[[#This Row],[Account_key]],tbl_COA[Account_key],tbl_COA[Class],"Not Found")</f>
        <v>Assets</v>
      </c>
      <c r="H15342" t="str">
        <f>_xlfn.XLOOKUP(tbl_GL[[#This Row],[Account_key]],tbl_COA[Account_key],tbl_COA[SubClass],"Not Found")</f>
        <v>Assets</v>
      </c>
      <c r="I15342" t="str">
        <f>_xlfn.XLOOKUP(tbl_GL[[#This Row],[Account_key]],tbl_COA[Account_key],tbl_COA[SubClass2],"Not Found")</f>
        <v>Current Assets</v>
      </c>
      <c r="J15342" t="str">
        <f>_xlfn.XLOOKUP(tbl_GL[[#This Row],[Account_key]],tbl_COA[Account_key],tbl_COA[SubAccount],,0)</f>
        <v>Cash at Bank</v>
      </c>
      <c r="K15342">
        <f>YEAR(tbl_GL[[#This Row],[Date]])</f>
        <v>2019</v>
      </c>
    </row>
    <row r="15343" spans="1:11" x14ac:dyDescent="0.35">
      <c r="A15343">
        <v>1187.0999999999999</v>
      </c>
      <c r="B15343" s="24">
        <v>43762</v>
      </c>
      <c r="C15343">
        <v>6</v>
      </c>
      <c r="D15343" s="13">
        <v>10</v>
      </c>
      <c r="E15343" s="13" t="s">
        <v>98</v>
      </c>
      <c r="F15343" s="17">
        <v>-1704</v>
      </c>
      <c r="G15343" t="str">
        <f>_xlfn.XLOOKUP(tbl_GL[[#This Row],[Account_key]],tbl_COA[Account_key],tbl_COA[Class],"Not Found")</f>
        <v>Assets</v>
      </c>
      <c r="H15343" t="str">
        <f>_xlfn.XLOOKUP(tbl_GL[[#This Row],[Account_key]],tbl_COA[Account_key],tbl_COA[SubClass],"Not Found")</f>
        <v>Assets</v>
      </c>
      <c r="I15343" t="str">
        <f>_xlfn.XLOOKUP(tbl_GL[[#This Row],[Account_key]],tbl_COA[Account_key],tbl_COA[SubClass2],"Not Found")</f>
        <v>Current Assets</v>
      </c>
      <c r="J15343" t="str">
        <f>_xlfn.XLOOKUP(tbl_GL[[#This Row],[Account_key]],tbl_COA[Account_key],tbl_COA[SubAccount],,0)</f>
        <v>Cash at Bank</v>
      </c>
      <c r="K15343">
        <f>YEAR(tbl_GL[[#This Row],[Date]])</f>
        <v>2019</v>
      </c>
    </row>
    <row r="15344" spans="1:11" x14ac:dyDescent="0.35">
      <c r="A15344">
        <v>1187.2</v>
      </c>
      <c r="B15344" s="24">
        <v>43762</v>
      </c>
      <c r="C15344">
        <v>6</v>
      </c>
      <c r="D15344" s="13">
        <v>120</v>
      </c>
      <c r="E15344" s="13" t="s">
        <v>98</v>
      </c>
      <c r="F15344" s="17">
        <v>-1704</v>
      </c>
      <c r="G15344" t="str">
        <f>_xlfn.XLOOKUP(tbl_GL[[#This Row],[Account_key]],tbl_COA[Account_key],tbl_COA[Class],"Not Found")</f>
        <v>Liabilities and Owners Equity</v>
      </c>
      <c r="H15344" t="str">
        <f>_xlfn.XLOOKUP(tbl_GL[[#This Row],[Account_key]],tbl_COA[Account_key],tbl_COA[SubClass],"Not Found")</f>
        <v>Liabilities</v>
      </c>
      <c r="I15344" t="str">
        <f>_xlfn.XLOOKUP(tbl_GL[[#This Row],[Account_key]],tbl_COA[Account_key],tbl_COA[SubClass2],"Not Found")</f>
        <v>Current Liabilities</v>
      </c>
      <c r="J15344" t="str">
        <f>_xlfn.XLOOKUP(tbl_GL[[#This Row],[Account_key]],tbl_COA[Account_key],tbl_COA[SubAccount],,0)</f>
        <v>Accrued Expenses</v>
      </c>
      <c r="K15344">
        <f>YEAR(tbl_GL[[#This Row],[Date]])</f>
        <v>2019</v>
      </c>
    </row>
    <row r="15345" spans="1:11" x14ac:dyDescent="0.35">
      <c r="A15345">
        <v>1188.0999999999999</v>
      </c>
      <c r="B15345" s="24">
        <v>43762</v>
      </c>
      <c r="C15345">
        <v>6</v>
      </c>
      <c r="D15345" s="13">
        <v>310</v>
      </c>
      <c r="E15345" s="13" t="s">
        <v>97</v>
      </c>
      <c r="F15345" s="17">
        <v>-2340</v>
      </c>
      <c r="G15345" t="str">
        <f>_xlfn.XLOOKUP(tbl_GL[[#This Row],[Account_key]],tbl_COA[Account_key],tbl_COA[Class],"Not Found")</f>
        <v>Operating account</v>
      </c>
      <c r="H15345" t="str">
        <f>_xlfn.XLOOKUP(tbl_GL[[#This Row],[Account_key]],tbl_COA[Account_key],tbl_COA[SubClass],"Not Found")</f>
        <v>Operating Expenses</v>
      </c>
      <c r="I15345" t="str">
        <f>_xlfn.XLOOKUP(tbl_GL[[#This Row],[Account_key]],tbl_COA[Account_key],tbl_COA[SubClass2],"Not Found")</f>
        <v>Administration</v>
      </c>
      <c r="J15345" t="str">
        <f>_xlfn.XLOOKUP(tbl_GL[[#This Row],[Account_key]],tbl_COA[Account_key],tbl_COA[SubAccount],,0)</f>
        <v>Office Supplies</v>
      </c>
      <c r="K15345">
        <f>YEAR(tbl_GL[[#This Row],[Date]])</f>
        <v>2019</v>
      </c>
    </row>
    <row r="15346" spans="1:11" x14ac:dyDescent="0.35">
      <c r="A15346">
        <v>1188.2</v>
      </c>
      <c r="B15346" s="24">
        <v>43762</v>
      </c>
      <c r="C15346">
        <v>6</v>
      </c>
      <c r="D15346" s="13">
        <v>120</v>
      </c>
      <c r="E15346" s="13" t="s">
        <v>97</v>
      </c>
      <c r="F15346" s="17">
        <v>2340</v>
      </c>
      <c r="G15346" t="str">
        <f>_xlfn.XLOOKUP(tbl_GL[[#This Row],[Account_key]],tbl_COA[Account_key],tbl_COA[Class],"Not Found")</f>
        <v>Liabilities and Owners Equity</v>
      </c>
      <c r="H15346" t="str">
        <f>_xlfn.XLOOKUP(tbl_GL[[#This Row],[Account_key]],tbl_COA[Account_key],tbl_COA[SubClass],"Not Found")</f>
        <v>Liabilities</v>
      </c>
      <c r="I15346" t="str">
        <f>_xlfn.XLOOKUP(tbl_GL[[#This Row],[Account_key]],tbl_COA[Account_key],tbl_COA[SubClass2],"Not Found")</f>
        <v>Current Liabilities</v>
      </c>
      <c r="J15346" t="str">
        <f>_xlfn.XLOOKUP(tbl_GL[[#This Row],[Account_key]],tbl_COA[Account_key],tbl_COA[SubAccount],,0)</f>
        <v>Accrued Expenses</v>
      </c>
      <c r="K15346">
        <f>YEAR(tbl_GL[[#This Row],[Date]])</f>
        <v>2019</v>
      </c>
    </row>
    <row r="15347" spans="1:11" x14ac:dyDescent="0.35">
      <c r="A15347">
        <v>1189.0999999999999</v>
      </c>
      <c r="B15347" s="24">
        <v>43764</v>
      </c>
      <c r="C15347">
        <v>6</v>
      </c>
      <c r="D15347" s="13">
        <v>230</v>
      </c>
      <c r="E15347" s="13" t="s">
        <v>4</v>
      </c>
      <c r="F15347" s="17">
        <v>-1690</v>
      </c>
      <c r="G15347" t="str">
        <f>_xlfn.XLOOKUP(tbl_GL[[#This Row],[Account_key]],tbl_COA[Account_key],tbl_COA[Class],"Not Found")</f>
        <v>Trading account</v>
      </c>
      <c r="H15347" t="str">
        <f>_xlfn.XLOOKUP(tbl_GL[[#This Row],[Account_key]],tbl_COA[Account_key],tbl_COA[SubClass],"Not Found")</f>
        <v>Cost of Sales</v>
      </c>
      <c r="I15347" t="str">
        <f>_xlfn.XLOOKUP(tbl_GL[[#This Row],[Account_key]],tbl_COA[Account_key],tbl_COA[SubClass2],"Not Found")</f>
        <v>Cost of Sales</v>
      </c>
      <c r="J15347" t="str">
        <f>_xlfn.XLOOKUP(tbl_GL[[#This Row],[Account_key]],tbl_COA[Account_key],tbl_COA[SubAccount],,0)</f>
        <v>Cost of Sales</v>
      </c>
      <c r="K15347">
        <f>YEAR(tbl_GL[[#This Row],[Date]])</f>
        <v>2019</v>
      </c>
    </row>
    <row r="15348" spans="1:11" x14ac:dyDescent="0.35">
      <c r="A15348">
        <v>1189.2</v>
      </c>
      <c r="B15348" s="24">
        <v>43764</v>
      </c>
      <c r="C15348">
        <v>6</v>
      </c>
      <c r="D15348" s="13">
        <v>60</v>
      </c>
      <c r="E15348" s="13" t="s">
        <v>4</v>
      </c>
      <c r="F15348" s="17">
        <v>-1690</v>
      </c>
      <c r="G15348" t="str">
        <f>_xlfn.XLOOKUP(tbl_GL[[#This Row],[Account_key]],tbl_COA[Account_key],tbl_COA[Class],"Not Found")</f>
        <v>Assets</v>
      </c>
      <c r="H15348" t="str">
        <f>_xlfn.XLOOKUP(tbl_GL[[#This Row],[Account_key]],tbl_COA[Account_key],tbl_COA[SubClass],"Not Found")</f>
        <v>Assets</v>
      </c>
      <c r="I15348" t="str">
        <f>_xlfn.XLOOKUP(tbl_GL[[#This Row],[Account_key]],tbl_COA[Account_key],tbl_COA[SubClass2],"Not Found")</f>
        <v>Current Assets</v>
      </c>
      <c r="J15348" t="str">
        <f>_xlfn.XLOOKUP(tbl_GL[[#This Row],[Account_key]],tbl_COA[Account_key],tbl_COA[SubAccount],,0)</f>
        <v>Inventory</v>
      </c>
      <c r="K15348">
        <f>YEAR(tbl_GL[[#This Row],[Date]])</f>
        <v>2019</v>
      </c>
    </row>
    <row r="15349" spans="1:11" x14ac:dyDescent="0.35">
      <c r="A15349">
        <v>1190.0999999999999</v>
      </c>
      <c r="B15349" s="24">
        <v>43764</v>
      </c>
      <c r="C15349">
        <v>6</v>
      </c>
      <c r="D15349" s="13">
        <v>280</v>
      </c>
      <c r="E15349" s="13" t="s">
        <v>97</v>
      </c>
      <c r="F15349" s="17">
        <v>-2438</v>
      </c>
      <c r="G15349" t="str">
        <f>_xlfn.XLOOKUP(tbl_GL[[#This Row],[Account_key]],tbl_COA[Account_key],tbl_COA[Class],"Not Found")</f>
        <v>Operating account</v>
      </c>
      <c r="H15349" t="str">
        <f>_xlfn.XLOOKUP(tbl_GL[[#This Row],[Account_key]],tbl_COA[Account_key],tbl_COA[SubClass],"Not Found")</f>
        <v>Operating Expenses</v>
      </c>
      <c r="I15349" t="str">
        <f>_xlfn.XLOOKUP(tbl_GL[[#This Row],[Account_key]],tbl_COA[Account_key],tbl_COA[SubClass2],"Not Found")</f>
        <v>Marketing</v>
      </c>
      <c r="J15349" t="str">
        <f>_xlfn.XLOOKUP(tbl_GL[[#This Row],[Account_key]],tbl_COA[Account_key],tbl_COA[SubAccount],,0)</f>
        <v>Advertisements</v>
      </c>
      <c r="K15349">
        <f>YEAR(tbl_GL[[#This Row],[Date]])</f>
        <v>2019</v>
      </c>
    </row>
    <row r="15350" spans="1:11" x14ac:dyDescent="0.35">
      <c r="A15350">
        <v>1190.2</v>
      </c>
      <c r="B15350" s="24">
        <v>43764</v>
      </c>
      <c r="C15350">
        <v>6</v>
      </c>
      <c r="D15350" s="13">
        <v>120</v>
      </c>
      <c r="E15350" s="13" t="s">
        <v>97</v>
      </c>
      <c r="F15350" s="17">
        <v>2438</v>
      </c>
      <c r="G15350" t="str">
        <f>_xlfn.XLOOKUP(tbl_GL[[#This Row],[Account_key]],tbl_COA[Account_key],tbl_COA[Class],"Not Found")</f>
        <v>Liabilities and Owners Equity</v>
      </c>
      <c r="H15350" t="str">
        <f>_xlfn.XLOOKUP(tbl_GL[[#This Row],[Account_key]],tbl_COA[Account_key],tbl_COA[SubClass],"Not Found")</f>
        <v>Liabilities</v>
      </c>
      <c r="I15350" t="str">
        <f>_xlfn.XLOOKUP(tbl_GL[[#This Row],[Account_key]],tbl_COA[Account_key],tbl_COA[SubClass2],"Not Found")</f>
        <v>Current Liabilities</v>
      </c>
      <c r="J15350" t="str">
        <f>_xlfn.XLOOKUP(tbl_GL[[#This Row],[Account_key]],tbl_COA[Account_key],tbl_COA[SubAccount],,0)</f>
        <v>Accrued Expenses</v>
      </c>
      <c r="K15350">
        <f>YEAR(tbl_GL[[#This Row],[Date]])</f>
        <v>2019</v>
      </c>
    </row>
    <row r="15351" spans="1:11" x14ac:dyDescent="0.35">
      <c r="A15351">
        <v>1191.0999999999999</v>
      </c>
      <c r="B15351" s="24">
        <v>43764</v>
      </c>
      <c r="C15351">
        <v>6</v>
      </c>
      <c r="D15351" s="13">
        <v>210</v>
      </c>
      <c r="E15351" s="13" t="s">
        <v>7</v>
      </c>
      <c r="F15351" s="17">
        <v>3954</v>
      </c>
      <c r="G15351" t="str">
        <f>_xlfn.XLOOKUP(tbl_GL[[#This Row],[Account_key]],tbl_COA[Account_key],tbl_COA[Class],"Not Found")</f>
        <v>Trading account</v>
      </c>
      <c r="H15351" t="str">
        <f>_xlfn.XLOOKUP(tbl_GL[[#This Row],[Account_key]],tbl_COA[Account_key],tbl_COA[SubClass],"Not Found")</f>
        <v>Sales</v>
      </c>
      <c r="I15351" t="str">
        <f>_xlfn.XLOOKUP(tbl_GL[[#This Row],[Account_key]],tbl_COA[Account_key],tbl_COA[SubClass2],"Not Found")</f>
        <v>Sales</v>
      </c>
      <c r="J15351" t="str">
        <f>_xlfn.XLOOKUP(tbl_GL[[#This Row],[Account_key]],tbl_COA[Account_key],tbl_COA[SubAccount],,0)</f>
        <v>Sales</v>
      </c>
      <c r="K15351">
        <f>YEAR(tbl_GL[[#This Row],[Date]])</f>
        <v>2019</v>
      </c>
    </row>
    <row r="15352" spans="1:11" x14ac:dyDescent="0.35">
      <c r="A15352">
        <v>1191.2</v>
      </c>
      <c r="B15352" s="24">
        <v>43764</v>
      </c>
      <c r="C15352">
        <v>6</v>
      </c>
      <c r="D15352" s="13">
        <v>10</v>
      </c>
      <c r="E15352" s="13" t="s">
        <v>7</v>
      </c>
      <c r="F15352" s="17">
        <v>3954</v>
      </c>
      <c r="G15352" t="str">
        <f>_xlfn.XLOOKUP(tbl_GL[[#This Row],[Account_key]],tbl_COA[Account_key],tbl_COA[Class],"Not Found")</f>
        <v>Assets</v>
      </c>
      <c r="H15352" t="str">
        <f>_xlfn.XLOOKUP(tbl_GL[[#This Row],[Account_key]],tbl_COA[Account_key],tbl_COA[SubClass],"Not Found")</f>
        <v>Assets</v>
      </c>
      <c r="I15352" t="str">
        <f>_xlfn.XLOOKUP(tbl_GL[[#This Row],[Account_key]],tbl_COA[Account_key],tbl_COA[SubClass2],"Not Found")</f>
        <v>Current Assets</v>
      </c>
      <c r="J15352" t="str">
        <f>_xlfn.XLOOKUP(tbl_GL[[#This Row],[Account_key]],tbl_COA[Account_key],tbl_COA[SubAccount],,0)</f>
        <v>Cash at Bank</v>
      </c>
      <c r="K15352">
        <f>YEAR(tbl_GL[[#This Row],[Date]])</f>
        <v>2019</v>
      </c>
    </row>
    <row r="15353" spans="1:11" x14ac:dyDescent="0.35">
      <c r="A15353">
        <v>1192.0999999999999</v>
      </c>
      <c r="B15353" s="24">
        <v>43764</v>
      </c>
      <c r="C15353">
        <v>6</v>
      </c>
      <c r="D15353" s="13">
        <v>230</v>
      </c>
      <c r="E15353" s="13" t="s">
        <v>4</v>
      </c>
      <c r="F15353" s="17">
        <v>-6257</v>
      </c>
      <c r="G15353" t="str">
        <f>_xlfn.XLOOKUP(tbl_GL[[#This Row],[Account_key]],tbl_COA[Account_key],tbl_COA[Class],"Not Found")</f>
        <v>Trading account</v>
      </c>
      <c r="H15353" t="str">
        <f>_xlfn.XLOOKUP(tbl_GL[[#This Row],[Account_key]],tbl_COA[Account_key],tbl_COA[SubClass],"Not Found")</f>
        <v>Cost of Sales</v>
      </c>
      <c r="I15353" t="str">
        <f>_xlfn.XLOOKUP(tbl_GL[[#This Row],[Account_key]],tbl_COA[Account_key],tbl_COA[SubClass2],"Not Found")</f>
        <v>Cost of Sales</v>
      </c>
      <c r="J15353" t="str">
        <f>_xlfn.XLOOKUP(tbl_GL[[#This Row],[Account_key]],tbl_COA[Account_key],tbl_COA[SubAccount],,0)</f>
        <v>Cost of Sales</v>
      </c>
      <c r="K15353">
        <f>YEAR(tbl_GL[[#This Row],[Date]])</f>
        <v>2019</v>
      </c>
    </row>
    <row r="15354" spans="1:11" x14ac:dyDescent="0.35">
      <c r="A15354">
        <v>1192.2</v>
      </c>
      <c r="B15354" s="24">
        <v>43764</v>
      </c>
      <c r="C15354">
        <v>6</v>
      </c>
      <c r="D15354" s="13">
        <v>60</v>
      </c>
      <c r="E15354" s="13" t="s">
        <v>4</v>
      </c>
      <c r="F15354" s="17">
        <v>-6257</v>
      </c>
      <c r="G15354" t="str">
        <f>_xlfn.XLOOKUP(tbl_GL[[#This Row],[Account_key]],tbl_COA[Account_key],tbl_COA[Class],"Not Found")</f>
        <v>Assets</v>
      </c>
      <c r="H15354" t="str">
        <f>_xlfn.XLOOKUP(tbl_GL[[#This Row],[Account_key]],tbl_COA[Account_key],tbl_COA[SubClass],"Not Found")</f>
        <v>Assets</v>
      </c>
      <c r="I15354" t="str">
        <f>_xlfn.XLOOKUP(tbl_GL[[#This Row],[Account_key]],tbl_COA[Account_key],tbl_COA[SubClass2],"Not Found")</f>
        <v>Current Assets</v>
      </c>
      <c r="J15354" t="str">
        <f>_xlfn.XLOOKUP(tbl_GL[[#This Row],[Account_key]],tbl_COA[Account_key],tbl_COA[SubAccount],,0)</f>
        <v>Inventory</v>
      </c>
      <c r="K15354">
        <f>YEAR(tbl_GL[[#This Row],[Date]])</f>
        <v>2019</v>
      </c>
    </row>
    <row r="15355" spans="1:11" x14ac:dyDescent="0.35">
      <c r="A15355">
        <v>1193.0999999999999</v>
      </c>
      <c r="B15355" s="24">
        <v>43764</v>
      </c>
      <c r="C15355">
        <v>6</v>
      </c>
      <c r="D15355" s="13">
        <v>210</v>
      </c>
      <c r="E15355" s="13" t="s">
        <v>8</v>
      </c>
      <c r="F15355" s="17">
        <v>12810</v>
      </c>
      <c r="G15355" t="str">
        <f>_xlfn.XLOOKUP(tbl_GL[[#This Row],[Account_key]],tbl_COA[Account_key],tbl_COA[Class],"Not Found")</f>
        <v>Trading account</v>
      </c>
      <c r="H15355" t="str">
        <f>_xlfn.XLOOKUP(tbl_GL[[#This Row],[Account_key]],tbl_COA[Account_key],tbl_COA[SubClass],"Not Found")</f>
        <v>Sales</v>
      </c>
      <c r="I15355" t="str">
        <f>_xlfn.XLOOKUP(tbl_GL[[#This Row],[Account_key]],tbl_COA[Account_key],tbl_COA[SubClass2],"Not Found")</f>
        <v>Sales</v>
      </c>
      <c r="J15355" t="str">
        <f>_xlfn.XLOOKUP(tbl_GL[[#This Row],[Account_key]],tbl_COA[Account_key],tbl_COA[SubAccount],,0)</f>
        <v>Sales</v>
      </c>
      <c r="K15355">
        <f>YEAR(tbl_GL[[#This Row],[Date]])</f>
        <v>2019</v>
      </c>
    </row>
    <row r="15356" spans="1:11" x14ac:dyDescent="0.35">
      <c r="A15356">
        <v>1193.2</v>
      </c>
      <c r="B15356" s="24">
        <v>43764</v>
      </c>
      <c r="C15356">
        <v>6</v>
      </c>
      <c r="D15356" s="13">
        <v>30</v>
      </c>
      <c r="E15356" s="13" t="s">
        <v>8</v>
      </c>
      <c r="F15356" s="17">
        <v>12810</v>
      </c>
      <c r="G15356" t="str">
        <f>_xlfn.XLOOKUP(tbl_GL[[#This Row],[Account_key]],tbl_COA[Account_key],tbl_COA[Class],"Not Found")</f>
        <v>Assets</v>
      </c>
      <c r="H15356" t="str">
        <f>_xlfn.XLOOKUP(tbl_GL[[#This Row],[Account_key]],tbl_COA[Account_key],tbl_COA[SubClass],"Not Found")</f>
        <v>Assets</v>
      </c>
      <c r="I15356" t="str">
        <f>_xlfn.XLOOKUP(tbl_GL[[#This Row],[Account_key]],tbl_COA[Account_key],tbl_COA[SubClass2],"Not Found")</f>
        <v>Current Assets</v>
      </c>
      <c r="J15356" t="str">
        <f>_xlfn.XLOOKUP(tbl_GL[[#This Row],[Account_key]],tbl_COA[Account_key],tbl_COA[SubAccount],,0)</f>
        <v>Trade Receivables</v>
      </c>
      <c r="K15356">
        <f>YEAR(tbl_GL[[#This Row],[Date]])</f>
        <v>2019</v>
      </c>
    </row>
    <row r="15357" spans="1:11" x14ac:dyDescent="0.35">
      <c r="A15357">
        <v>1194.0999999999999</v>
      </c>
      <c r="B15357" s="24">
        <v>43765</v>
      </c>
      <c r="C15357">
        <v>6</v>
      </c>
      <c r="D15357" s="13">
        <v>10</v>
      </c>
      <c r="E15357" s="13" t="s">
        <v>98</v>
      </c>
      <c r="F15357" s="17">
        <v>-1355</v>
      </c>
      <c r="G15357" t="str">
        <f>_xlfn.XLOOKUP(tbl_GL[[#This Row],[Account_key]],tbl_COA[Account_key],tbl_COA[Class],"Not Found")</f>
        <v>Assets</v>
      </c>
      <c r="H15357" t="str">
        <f>_xlfn.XLOOKUP(tbl_GL[[#This Row],[Account_key]],tbl_COA[Account_key],tbl_COA[SubClass],"Not Found")</f>
        <v>Assets</v>
      </c>
      <c r="I15357" t="str">
        <f>_xlfn.XLOOKUP(tbl_GL[[#This Row],[Account_key]],tbl_COA[Account_key],tbl_COA[SubClass2],"Not Found")</f>
        <v>Current Assets</v>
      </c>
      <c r="J15357" t="str">
        <f>_xlfn.XLOOKUP(tbl_GL[[#This Row],[Account_key]],tbl_COA[Account_key],tbl_COA[SubAccount],,0)</f>
        <v>Cash at Bank</v>
      </c>
      <c r="K15357">
        <f>YEAR(tbl_GL[[#This Row],[Date]])</f>
        <v>2019</v>
      </c>
    </row>
    <row r="15358" spans="1:11" x14ac:dyDescent="0.35">
      <c r="A15358">
        <v>1194.2</v>
      </c>
      <c r="B15358" s="24">
        <v>43765</v>
      </c>
      <c r="C15358">
        <v>6</v>
      </c>
      <c r="D15358" s="13">
        <v>120</v>
      </c>
      <c r="E15358" s="13" t="s">
        <v>98</v>
      </c>
      <c r="F15358" s="17">
        <v>-1355</v>
      </c>
      <c r="G15358" t="str">
        <f>_xlfn.XLOOKUP(tbl_GL[[#This Row],[Account_key]],tbl_COA[Account_key],tbl_COA[Class],"Not Found")</f>
        <v>Liabilities and Owners Equity</v>
      </c>
      <c r="H15358" t="str">
        <f>_xlfn.XLOOKUP(tbl_GL[[#This Row],[Account_key]],tbl_COA[Account_key],tbl_COA[SubClass],"Not Found")</f>
        <v>Liabilities</v>
      </c>
      <c r="I15358" t="str">
        <f>_xlfn.XLOOKUP(tbl_GL[[#This Row],[Account_key]],tbl_COA[Account_key],tbl_COA[SubClass2],"Not Found")</f>
        <v>Current Liabilities</v>
      </c>
      <c r="J15358" t="str">
        <f>_xlfn.XLOOKUP(tbl_GL[[#This Row],[Account_key]],tbl_COA[Account_key],tbl_COA[SubAccount],,0)</f>
        <v>Accrued Expenses</v>
      </c>
      <c r="K15358">
        <f>YEAR(tbl_GL[[#This Row],[Date]])</f>
        <v>2019</v>
      </c>
    </row>
    <row r="15359" spans="1:11" x14ac:dyDescent="0.35">
      <c r="A15359">
        <v>1195.0999999999999</v>
      </c>
      <c r="B15359" s="24">
        <v>43765</v>
      </c>
      <c r="C15359">
        <v>6</v>
      </c>
      <c r="D15359" s="13">
        <v>10</v>
      </c>
      <c r="E15359" s="13" t="s">
        <v>98</v>
      </c>
      <c r="F15359" s="17">
        <v>-1614</v>
      </c>
      <c r="G15359" t="str">
        <f>_xlfn.XLOOKUP(tbl_GL[[#This Row],[Account_key]],tbl_COA[Account_key],tbl_COA[Class],"Not Found")</f>
        <v>Assets</v>
      </c>
      <c r="H15359" t="str">
        <f>_xlfn.XLOOKUP(tbl_GL[[#This Row],[Account_key]],tbl_COA[Account_key],tbl_COA[SubClass],"Not Found")</f>
        <v>Assets</v>
      </c>
      <c r="I15359" t="str">
        <f>_xlfn.XLOOKUP(tbl_GL[[#This Row],[Account_key]],tbl_COA[Account_key],tbl_COA[SubClass2],"Not Found")</f>
        <v>Current Assets</v>
      </c>
      <c r="J15359" t="str">
        <f>_xlfn.XLOOKUP(tbl_GL[[#This Row],[Account_key]],tbl_COA[Account_key],tbl_COA[SubAccount],,0)</f>
        <v>Cash at Bank</v>
      </c>
      <c r="K15359">
        <f>YEAR(tbl_GL[[#This Row],[Date]])</f>
        <v>2019</v>
      </c>
    </row>
    <row r="15360" spans="1:11" x14ac:dyDescent="0.35">
      <c r="A15360">
        <v>1195.2</v>
      </c>
      <c r="B15360" s="24">
        <v>43765</v>
      </c>
      <c r="C15360">
        <v>6</v>
      </c>
      <c r="D15360" s="13">
        <v>120</v>
      </c>
      <c r="E15360" s="13" t="s">
        <v>98</v>
      </c>
      <c r="F15360" s="17">
        <v>-1614</v>
      </c>
      <c r="G15360" t="str">
        <f>_xlfn.XLOOKUP(tbl_GL[[#This Row],[Account_key]],tbl_COA[Account_key],tbl_COA[Class],"Not Found")</f>
        <v>Liabilities and Owners Equity</v>
      </c>
      <c r="H15360" t="str">
        <f>_xlfn.XLOOKUP(tbl_GL[[#This Row],[Account_key]],tbl_COA[Account_key],tbl_COA[SubClass],"Not Found")</f>
        <v>Liabilities</v>
      </c>
      <c r="I15360" t="str">
        <f>_xlfn.XLOOKUP(tbl_GL[[#This Row],[Account_key]],tbl_COA[Account_key],tbl_COA[SubClass2],"Not Found")</f>
        <v>Current Liabilities</v>
      </c>
      <c r="J15360" t="str">
        <f>_xlfn.XLOOKUP(tbl_GL[[#This Row],[Account_key]],tbl_COA[Account_key],tbl_COA[SubAccount],,0)</f>
        <v>Accrued Expenses</v>
      </c>
      <c r="K15360">
        <f>YEAR(tbl_GL[[#This Row],[Date]])</f>
        <v>2019</v>
      </c>
    </row>
    <row r="15361" spans="1:11" x14ac:dyDescent="0.35">
      <c r="A15361">
        <v>1196.0999999999999</v>
      </c>
      <c r="B15361" s="24">
        <v>43767</v>
      </c>
      <c r="C15361">
        <v>6</v>
      </c>
      <c r="D15361" s="13">
        <v>230</v>
      </c>
      <c r="E15361" s="13" t="s">
        <v>4</v>
      </c>
      <c r="F15361" s="17">
        <v>-452</v>
      </c>
      <c r="G15361" t="str">
        <f>_xlfn.XLOOKUP(tbl_GL[[#This Row],[Account_key]],tbl_COA[Account_key],tbl_COA[Class],"Not Found")</f>
        <v>Trading account</v>
      </c>
      <c r="H15361" t="str">
        <f>_xlfn.XLOOKUP(tbl_GL[[#This Row],[Account_key]],tbl_COA[Account_key],tbl_COA[SubClass],"Not Found")</f>
        <v>Cost of Sales</v>
      </c>
      <c r="I15361" t="str">
        <f>_xlfn.XLOOKUP(tbl_GL[[#This Row],[Account_key]],tbl_COA[Account_key],tbl_COA[SubClass2],"Not Found")</f>
        <v>Cost of Sales</v>
      </c>
      <c r="J15361" t="str">
        <f>_xlfn.XLOOKUP(tbl_GL[[#This Row],[Account_key]],tbl_COA[Account_key],tbl_COA[SubAccount],,0)</f>
        <v>Cost of Sales</v>
      </c>
      <c r="K15361">
        <f>YEAR(tbl_GL[[#This Row],[Date]])</f>
        <v>2019</v>
      </c>
    </row>
    <row r="15362" spans="1:11" x14ac:dyDescent="0.35">
      <c r="A15362">
        <v>1196.2</v>
      </c>
      <c r="B15362" s="24">
        <v>43767</v>
      </c>
      <c r="C15362">
        <v>6</v>
      </c>
      <c r="D15362" s="13">
        <v>60</v>
      </c>
      <c r="E15362" s="13" t="s">
        <v>4</v>
      </c>
      <c r="F15362" s="17">
        <v>-452</v>
      </c>
      <c r="G15362" t="str">
        <f>_xlfn.XLOOKUP(tbl_GL[[#This Row],[Account_key]],tbl_COA[Account_key],tbl_COA[Class],"Not Found")</f>
        <v>Assets</v>
      </c>
      <c r="H15362" t="str">
        <f>_xlfn.XLOOKUP(tbl_GL[[#This Row],[Account_key]],tbl_COA[Account_key],tbl_COA[SubClass],"Not Found")</f>
        <v>Assets</v>
      </c>
      <c r="I15362" t="str">
        <f>_xlfn.XLOOKUP(tbl_GL[[#This Row],[Account_key]],tbl_COA[Account_key],tbl_COA[SubClass2],"Not Found")</f>
        <v>Current Assets</v>
      </c>
      <c r="J15362" t="str">
        <f>_xlfn.XLOOKUP(tbl_GL[[#This Row],[Account_key]],tbl_COA[Account_key],tbl_COA[SubAccount],,0)</f>
        <v>Inventory</v>
      </c>
      <c r="K15362">
        <f>YEAR(tbl_GL[[#This Row],[Date]])</f>
        <v>2019</v>
      </c>
    </row>
    <row r="15363" spans="1:11" x14ac:dyDescent="0.35">
      <c r="A15363">
        <v>1197.0999999999999</v>
      </c>
      <c r="B15363" s="24">
        <v>43767</v>
      </c>
      <c r="C15363">
        <v>6</v>
      </c>
      <c r="D15363" s="13">
        <v>210</v>
      </c>
      <c r="E15363" s="13" t="s">
        <v>8</v>
      </c>
      <c r="F15363" s="17">
        <v>926</v>
      </c>
      <c r="G15363" t="str">
        <f>_xlfn.XLOOKUP(tbl_GL[[#This Row],[Account_key]],tbl_COA[Account_key],tbl_COA[Class],"Not Found")</f>
        <v>Trading account</v>
      </c>
      <c r="H15363" t="str">
        <f>_xlfn.XLOOKUP(tbl_GL[[#This Row],[Account_key]],tbl_COA[Account_key],tbl_COA[SubClass],"Not Found")</f>
        <v>Sales</v>
      </c>
      <c r="I15363" t="str">
        <f>_xlfn.XLOOKUP(tbl_GL[[#This Row],[Account_key]],tbl_COA[Account_key],tbl_COA[SubClass2],"Not Found")</f>
        <v>Sales</v>
      </c>
      <c r="J15363" t="str">
        <f>_xlfn.XLOOKUP(tbl_GL[[#This Row],[Account_key]],tbl_COA[Account_key],tbl_COA[SubAccount],,0)</f>
        <v>Sales</v>
      </c>
      <c r="K15363">
        <f>YEAR(tbl_GL[[#This Row],[Date]])</f>
        <v>2019</v>
      </c>
    </row>
    <row r="15364" spans="1:11" x14ac:dyDescent="0.35">
      <c r="A15364">
        <v>1197.2</v>
      </c>
      <c r="B15364" s="24">
        <v>43767</v>
      </c>
      <c r="C15364">
        <v>6</v>
      </c>
      <c r="D15364" s="13">
        <v>30</v>
      </c>
      <c r="E15364" s="13" t="s">
        <v>8</v>
      </c>
      <c r="F15364" s="17">
        <v>926</v>
      </c>
      <c r="G15364" t="str">
        <f>_xlfn.XLOOKUP(tbl_GL[[#This Row],[Account_key]],tbl_COA[Account_key],tbl_COA[Class],"Not Found")</f>
        <v>Assets</v>
      </c>
      <c r="H15364" t="str">
        <f>_xlfn.XLOOKUP(tbl_GL[[#This Row],[Account_key]],tbl_COA[Account_key],tbl_COA[SubClass],"Not Found")</f>
        <v>Assets</v>
      </c>
      <c r="I15364" t="str">
        <f>_xlfn.XLOOKUP(tbl_GL[[#This Row],[Account_key]],tbl_COA[Account_key],tbl_COA[SubClass2],"Not Found")</f>
        <v>Current Assets</v>
      </c>
      <c r="J15364" t="str">
        <f>_xlfn.XLOOKUP(tbl_GL[[#This Row],[Account_key]],tbl_COA[Account_key],tbl_COA[SubAccount],,0)</f>
        <v>Trade Receivables</v>
      </c>
      <c r="K15364">
        <f>YEAR(tbl_GL[[#This Row],[Date]])</f>
        <v>2019</v>
      </c>
    </row>
    <row r="15365" spans="1:11" x14ac:dyDescent="0.35">
      <c r="A15365">
        <v>1198.0999999999999</v>
      </c>
      <c r="B15365" s="24">
        <v>43767</v>
      </c>
      <c r="C15365">
        <v>6</v>
      </c>
      <c r="D15365" s="13">
        <v>300</v>
      </c>
      <c r="E15365" s="13" t="s">
        <v>97</v>
      </c>
      <c r="F15365" s="17">
        <v>-2222</v>
      </c>
      <c r="G15365" t="str">
        <f>_xlfn.XLOOKUP(tbl_GL[[#This Row],[Account_key]],tbl_COA[Account_key],tbl_COA[Class],"Not Found")</f>
        <v>Operating account</v>
      </c>
      <c r="H15365" t="str">
        <f>_xlfn.XLOOKUP(tbl_GL[[#This Row],[Account_key]],tbl_COA[Account_key],tbl_COA[SubClass],"Not Found")</f>
        <v>Operating Expenses</v>
      </c>
      <c r="I15365" t="str">
        <f>_xlfn.XLOOKUP(tbl_GL[[#This Row],[Account_key]],tbl_COA[Account_key],tbl_COA[SubClass2],"Not Found")</f>
        <v>Administration</v>
      </c>
      <c r="J15365" t="str">
        <f>_xlfn.XLOOKUP(tbl_GL[[#This Row],[Account_key]],tbl_COA[Account_key],tbl_COA[SubAccount],,0)</f>
        <v>Entertainment</v>
      </c>
      <c r="K15365">
        <f>YEAR(tbl_GL[[#This Row],[Date]])</f>
        <v>2019</v>
      </c>
    </row>
    <row r="15366" spans="1:11" x14ac:dyDescent="0.35">
      <c r="A15366">
        <v>1198.2</v>
      </c>
      <c r="B15366" s="24">
        <v>43767</v>
      </c>
      <c r="C15366">
        <v>6</v>
      </c>
      <c r="D15366" s="13">
        <v>120</v>
      </c>
      <c r="E15366" s="13" t="s">
        <v>97</v>
      </c>
      <c r="F15366" s="17">
        <v>2222</v>
      </c>
      <c r="G15366" t="str">
        <f>_xlfn.XLOOKUP(tbl_GL[[#This Row],[Account_key]],tbl_COA[Account_key],tbl_COA[Class],"Not Found")</f>
        <v>Liabilities and Owners Equity</v>
      </c>
      <c r="H15366" t="str">
        <f>_xlfn.XLOOKUP(tbl_GL[[#This Row],[Account_key]],tbl_COA[Account_key],tbl_COA[SubClass],"Not Found")</f>
        <v>Liabilities</v>
      </c>
      <c r="I15366" t="str">
        <f>_xlfn.XLOOKUP(tbl_GL[[#This Row],[Account_key]],tbl_COA[Account_key],tbl_COA[SubClass2],"Not Found")</f>
        <v>Current Liabilities</v>
      </c>
      <c r="J15366" t="str">
        <f>_xlfn.XLOOKUP(tbl_GL[[#This Row],[Account_key]],tbl_COA[Account_key],tbl_COA[SubAccount],,0)</f>
        <v>Accrued Expenses</v>
      </c>
      <c r="K15366">
        <f>YEAR(tbl_GL[[#This Row],[Date]])</f>
        <v>2019</v>
      </c>
    </row>
    <row r="15367" spans="1:11" x14ac:dyDescent="0.35">
      <c r="A15367">
        <v>1199.0999999999999</v>
      </c>
      <c r="B15367" s="24">
        <v>43768</v>
      </c>
      <c r="C15367">
        <v>6</v>
      </c>
      <c r="D15367" s="13">
        <v>220</v>
      </c>
      <c r="E15367" s="13" t="s">
        <v>81</v>
      </c>
      <c r="F15367" s="17">
        <v>-1705</v>
      </c>
      <c r="G15367" t="str">
        <f>_xlfn.XLOOKUP(tbl_GL[[#This Row],[Account_key]],tbl_COA[Account_key],tbl_COA[Class],"Not Found")</f>
        <v>Trading account</v>
      </c>
      <c r="H15367" t="str">
        <f>_xlfn.XLOOKUP(tbl_GL[[#This Row],[Account_key]],tbl_COA[Account_key],tbl_COA[SubClass],"Not Found")</f>
        <v>Sales</v>
      </c>
      <c r="I15367" t="str">
        <f>_xlfn.XLOOKUP(tbl_GL[[#This Row],[Account_key]],tbl_COA[Account_key],tbl_COA[SubClass2],"Not Found")</f>
        <v>Sales</v>
      </c>
      <c r="J15367" t="str">
        <f>_xlfn.XLOOKUP(tbl_GL[[#This Row],[Account_key]],tbl_COA[Account_key],tbl_COA[SubAccount],,0)</f>
        <v>Sales Return</v>
      </c>
      <c r="K15367">
        <f>YEAR(tbl_GL[[#This Row],[Date]])</f>
        <v>2019</v>
      </c>
    </row>
    <row r="15368" spans="1:11" x14ac:dyDescent="0.35">
      <c r="A15368">
        <v>1199.2</v>
      </c>
      <c r="B15368" s="24">
        <v>43768</v>
      </c>
      <c r="C15368">
        <v>6</v>
      </c>
      <c r="D15368" s="13">
        <v>20</v>
      </c>
      <c r="E15368" s="13" t="s">
        <v>81</v>
      </c>
      <c r="F15368" s="17">
        <v>-1705</v>
      </c>
      <c r="G15368" t="str">
        <f>_xlfn.XLOOKUP(tbl_GL[[#This Row],[Account_key]],tbl_COA[Account_key],tbl_COA[Class],"Not Found")</f>
        <v>Assets</v>
      </c>
      <c r="H15368" t="str">
        <f>_xlfn.XLOOKUP(tbl_GL[[#This Row],[Account_key]],tbl_COA[Account_key],tbl_COA[SubClass],"Not Found")</f>
        <v>Assets</v>
      </c>
      <c r="I15368" t="str">
        <f>_xlfn.XLOOKUP(tbl_GL[[#This Row],[Account_key]],tbl_COA[Account_key],tbl_COA[SubClass2],"Not Found")</f>
        <v>Current Assets</v>
      </c>
      <c r="J15368" t="str">
        <f>_xlfn.XLOOKUP(tbl_GL[[#This Row],[Account_key]],tbl_COA[Account_key],tbl_COA[SubAccount],,0)</f>
        <v>Cash in hand</v>
      </c>
      <c r="K15368">
        <f>YEAR(tbl_GL[[#This Row],[Date]])</f>
        <v>2019</v>
      </c>
    </row>
    <row r="15369" spans="1:11" x14ac:dyDescent="0.35">
      <c r="A15369">
        <v>1200.0999999999999</v>
      </c>
      <c r="B15369" s="24">
        <v>43769</v>
      </c>
      <c r="C15369">
        <v>6</v>
      </c>
      <c r="D15369" s="13">
        <v>10</v>
      </c>
      <c r="E15369" s="13" t="s">
        <v>110</v>
      </c>
      <c r="F15369" s="17">
        <v>72</v>
      </c>
      <c r="G15369" t="str">
        <f>_xlfn.XLOOKUP(tbl_GL[[#This Row],[Account_key]],tbl_COA[Account_key],tbl_COA[Class],"Not Found")</f>
        <v>Assets</v>
      </c>
      <c r="H15369" t="str">
        <f>_xlfn.XLOOKUP(tbl_GL[[#This Row],[Account_key]],tbl_COA[Account_key],tbl_COA[SubClass],"Not Found")</f>
        <v>Assets</v>
      </c>
      <c r="I15369" t="str">
        <f>_xlfn.XLOOKUP(tbl_GL[[#This Row],[Account_key]],tbl_COA[Account_key],tbl_COA[SubClass2],"Not Found")</f>
        <v>Current Assets</v>
      </c>
      <c r="J15369" t="str">
        <f>_xlfn.XLOOKUP(tbl_GL[[#This Row],[Account_key]],tbl_COA[Account_key],tbl_COA[SubAccount],,0)</f>
        <v>Cash at Bank</v>
      </c>
      <c r="K15369">
        <f>YEAR(tbl_GL[[#This Row],[Date]])</f>
        <v>2019</v>
      </c>
    </row>
    <row r="15370" spans="1:11" x14ac:dyDescent="0.35">
      <c r="A15370">
        <v>1200.2</v>
      </c>
      <c r="B15370" s="24">
        <v>43769</v>
      </c>
      <c r="C15370">
        <v>6</v>
      </c>
      <c r="D15370" s="13">
        <v>430</v>
      </c>
      <c r="E15370" s="13" t="s">
        <v>110</v>
      </c>
      <c r="F15370" s="17">
        <v>72</v>
      </c>
      <c r="G15370" t="str">
        <f>_xlfn.XLOOKUP(tbl_GL[[#This Row],[Account_key]],tbl_COA[Account_key],tbl_COA[Class],"Not Found")</f>
        <v>Non-operating</v>
      </c>
      <c r="H15370" t="str">
        <f>_xlfn.XLOOKUP(tbl_GL[[#This Row],[Account_key]],tbl_COA[Account_key],tbl_COA[SubClass],"Not Found")</f>
        <v>Exchange Loss/Gain</v>
      </c>
      <c r="I15370" t="str">
        <f>_xlfn.XLOOKUP(tbl_GL[[#This Row],[Account_key]],tbl_COA[Account_key],tbl_COA[SubClass2],"Not Found")</f>
        <v>Exchange Loss/Gain</v>
      </c>
      <c r="J15370" t="str">
        <f>_xlfn.XLOOKUP(tbl_GL[[#This Row],[Account_key]],tbl_COA[Account_key],tbl_COA[SubAccount],,0)</f>
        <v>Exchange Loss/Gain</v>
      </c>
      <c r="K15370">
        <f>YEAR(tbl_GL[[#This Row],[Date]])</f>
        <v>2019</v>
      </c>
    </row>
    <row r="15371" spans="1:11" x14ac:dyDescent="0.35">
      <c r="A15371">
        <v>1201.0999999999999</v>
      </c>
      <c r="B15371" s="24">
        <v>43769</v>
      </c>
      <c r="C15371">
        <v>6</v>
      </c>
      <c r="D15371" s="13">
        <v>10</v>
      </c>
      <c r="E15371" s="13" t="s">
        <v>113</v>
      </c>
      <c r="F15371" s="17">
        <v>116</v>
      </c>
      <c r="G15371" t="str">
        <f>_xlfn.XLOOKUP(tbl_GL[[#This Row],[Account_key]],tbl_COA[Account_key],tbl_COA[Class],"Not Found")</f>
        <v>Assets</v>
      </c>
      <c r="H15371" t="str">
        <f>_xlfn.XLOOKUP(tbl_GL[[#This Row],[Account_key]],tbl_COA[Account_key],tbl_COA[SubClass],"Not Found")</f>
        <v>Assets</v>
      </c>
      <c r="I15371" t="str">
        <f>_xlfn.XLOOKUP(tbl_GL[[#This Row],[Account_key]],tbl_COA[Account_key],tbl_COA[SubClass2],"Not Found")</f>
        <v>Current Assets</v>
      </c>
      <c r="J15371" t="str">
        <f>_xlfn.XLOOKUP(tbl_GL[[#This Row],[Account_key]],tbl_COA[Account_key],tbl_COA[SubAccount],,0)</f>
        <v>Cash at Bank</v>
      </c>
      <c r="K15371">
        <f>YEAR(tbl_GL[[#This Row],[Date]])</f>
        <v>2019</v>
      </c>
    </row>
    <row r="15372" spans="1:11" x14ac:dyDescent="0.35">
      <c r="A15372">
        <v>1201.2</v>
      </c>
      <c r="B15372" s="24">
        <v>43769</v>
      </c>
      <c r="C15372">
        <v>6</v>
      </c>
      <c r="D15372" s="13">
        <v>410</v>
      </c>
      <c r="E15372" s="13" t="s">
        <v>113</v>
      </c>
      <c r="F15372" s="17">
        <v>116</v>
      </c>
      <c r="G15372" t="str">
        <f>_xlfn.XLOOKUP(tbl_GL[[#This Row],[Account_key]],tbl_COA[Account_key],tbl_COA[Class],"Not Found")</f>
        <v>Non-operating</v>
      </c>
      <c r="H15372" t="str">
        <f>_xlfn.XLOOKUP(tbl_GL[[#This Row],[Account_key]],tbl_COA[Account_key],tbl_COA[SubClass],"Not Found")</f>
        <v>Interest Income</v>
      </c>
      <c r="I15372" t="str">
        <f>_xlfn.XLOOKUP(tbl_GL[[#This Row],[Account_key]],tbl_COA[Account_key],tbl_COA[SubClass2],"Not Found")</f>
        <v>Interest Income</v>
      </c>
      <c r="J15372" t="str">
        <f>_xlfn.XLOOKUP(tbl_GL[[#This Row],[Account_key]],tbl_COA[Account_key],tbl_COA[SubAccount],,0)</f>
        <v>Interest Income</v>
      </c>
      <c r="K15372">
        <f>YEAR(tbl_GL[[#This Row],[Date]])</f>
        <v>2019</v>
      </c>
    </row>
    <row r="15373" spans="1:11" x14ac:dyDescent="0.35">
      <c r="A15373">
        <v>1202.0999999999999</v>
      </c>
      <c r="B15373" s="24">
        <v>43769</v>
      </c>
      <c r="C15373">
        <v>6</v>
      </c>
      <c r="D15373" s="13">
        <v>400</v>
      </c>
      <c r="E15373" s="13" t="s">
        <v>104</v>
      </c>
      <c r="F15373" s="17">
        <v>-125</v>
      </c>
      <c r="G15373" t="str">
        <f>_xlfn.XLOOKUP(tbl_GL[[#This Row],[Account_key]],tbl_COA[Account_key],tbl_COA[Class],"Not Found")</f>
        <v>Operating account</v>
      </c>
      <c r="H15373" t="str">
        <f>_xlfn.XLOOKUP(tbl_GL[[#This Row],[Account_key]],tbl_COA[Account_key],tbl_COA[SubClass],"Not Found")</f>
        <v>Depreciation &amp; Amortization</v>
      </c>
      <c r="I15373" t="str">
        <f>_xlfn.XLOOKUP(tbl_GL[[#This Row],[Account_key]],tbl_COA[Account_key],tbl_COA[SubClass2],"Not Found")</f>
        <v>Amortization</v>
      </c>
      <c r="J15373" t="str">
        <f>_xlfn.XLOOKUP(tbl_GL[[#This Row],[Account_key]],tbl_COA[Account_key],tbl_COA[SubAccount],,0)</f>
        <v>Amortization of Intangible Assets</v>
      </c>
      <c r="K15373">
        <f>YEAR(tbl_GL[[#This Row],[Date]])</f>
        <v>2019</v>
      </c>
    </row>
    <row r="15374" spans="1:11" x14ac:dyDescent="0.35">
      <c r="A15374">
        <v>1202.2</v>
      </c>
      <c r="B15374" s="24">
        <v>43769</v>
      </c>
      <c r="C15374">
        <v>6</v>
      </c>
      <c r="D15374" s="13">
        <v>100</v>
      </c>
      <c r="E15374" s="13" t="s">
        <v>104</v>
      </c>
      <c r="F15374" s="17">
        <v>-125</v>
      </c>
      <c r="G15374" t="str">
        <f>_xlfn.XLOOKUP(tbl_GL[[#This Row],[Account_key]],tbl_COA[Account_key],tbl_COA[Class],"Not Found")</f>
        <v>Assets</v>
      </c>
      <c r="H15374" t="str">
        <f>_xlfn.XLOOKUP(tbl_GL[[#This Row],[Account_key]],tbl_COA[Account_key],tbl_COA[SubClass],"Not Found")</f>
        <v>Assets</v>
      </c>
      <c r="I15374" t="str">
        <f>_xlfn.XLOOKUP(tbl_GL[[#This Row],[Account_key]],tbl_COA[Account_key],tbl_COA[SubClass2],"Not Found")</f>
        <v>Non-Current Assets</v>
      </c>
      <c r="J15374" t="str">
        <f>_xlfn.XLOOKUP(tbl_GL[[#This Row],[Account_key]],tbl_COA[Account_key],tbl_COA[SubAccount],,0)</f>
        <v>Patents and trademarks</v>
      </c>
      <c r="K15374">
        <f>YEAR(tbl_GL[[#This Row],[Date]])</f>
        <v>2019</v>
      </c>
    </row>
    <row r="15375" spans="1:11" x14ac:dyDescent="0.35">
      <c r="A15375">
        <v>1203.0999999999999</v>
      </c>
      <c r="B15375" s="24">
        <v>43769</v>
      </c>
      <c r="C15375">
        <v>6</v>
      </c>
      <c r="D15375" s="13">
        <v>440</v>
      </c>
      <c r="E15375" s="13" t="s">
        <v>112</v>
      </c>
      <c r="F15375" s="17">
        <v>-195</v>
      </c>
      <c r="G15375" t="str">
        <f>_xlfn.XLOOKUP(tbl_GL[[#This Row],[Account_key]],tbl_COA[Account_key],tbl_COA[Class],"Not Found")</f>
        <v>Interest &amp; Tax</v>
      </c>
      <c r="H15375" t="str">
        <f>_xlfn.XLOOKUP(tbl_GL[[#This Row],[Account_key]],tbl_COA[Account_key],tbl_COA[SubClass],"Not Found")</f>
        <v>Interest Expense</v>
      </c>
      <c r="I15375" t="str">
        <f>_xlfn.XLOOKUP(tbl_GL[[#This Row],[Account_key]],tbl_COA[Account_key],tbl_COA[SubClass2],"Not Found")</f>
        <v>Interest Expense</v>
      </c>
      <c r="J15375" t="str">
        <f>_xlfn.XLOOKUP(tbl_GL[[#This Row],[Account_key]],tbl_COA[Account_key],tbl_COA[SubAccount],,0)</f>
        <v>Interest Expense</v>
      </c>
      <c r="K15375">
        <f>YEAR(tbl_GL[[#This Row],[Date]])</f>
        <v>2019</v>
      </c>
    </row>
    <row r="15376" spans="1:11" x14ac:dyDescent="0.35">
      <c r="A15376">
        <v>1203.2</v>
      </c>
      <c r="B15376" s="24">
        <v>43769</v>
      </c>
      <c r="C15376">
        <v>6</v>
      </c>
      <c r="D15376" s="13">
        <v>121</v>
      </c>
      <c r="E15376" s="13" t="s">
        <v>112</v>
      </c>
      <c r="F15376" s="17">
        <v>195</v>
      </c>
      <c r="G15376" t="str">
        <f>_xlfn.XLOOKUP(tbl_GL[[#This Row],[Account_key]],tbl_COA[Account_key],tbl_COA[Class],"Not Found")</f>
        <v>Liabilities and Owners Equity</v>
      </c>
      <c r="H15376" t="str">
        <f>_xlfn.XLOOKUP(tbl_GL[[#This Row],[Account_key]],tbl_COA[Account_key],tbl_COA[SubClass],"Not Found")</f>
        <v>Liabilities</v>
      </c>
      <c r="I15376" t="str">
        <f>_xlfn.XLOOKUP(tbl_GL[[#This Row],[Account_key]],tbl_COA[Account_key],tbl_COA[SubClass2],"Not Found")</f>
        <v>Current Liabilities</v>
      </c>
      <c r="J15376" t="str">
        <f>_xlfn.XLOOKUP(tbl_GL[[#This Row],[Account_key]],tbl_COA[Account_key],tbl_COA[SubAccount],,0)</f>
        <v>Interest Payable</v>
      </c>
      <c r="K15376">
        <f>YEAR(tbl_GL[[#This Row],[Date]])</f>
        <v>2019</v>
      </c>
    </row>
    <row r="15377" spans="1:11" x14ac:dyDescent="0.35">
      <c r="A15377">
        <v>1205.0999999999999</v>
      </c>
      <c r="B15377" s="24">
        <v>43769</v>
      </c>
      <c r="C15377">
        <v>6</v>
      </c>
      <c r="D15377" s="13">
        <v>450</v>
      </c>
      <c r="E15377" s="23" t="s">
        <v>108</v>
      </c>
      <c r="F15377" s="17">
        <v>-3644</v>
      </c>
      <c r="G15377" t="str">
        <f>_xlfn.XLOOKUP(tbl_GL[[#This Row],[Account_key]],tbl_COA[Account_key],tbl_COA[Class],"Not Found")</f>
        <v>Interest &amp; Tax</v>
      </c>
      <c r="H15377" t="str">
        <f>_xlfn.XLOOKUP(tbl_GL[[#This Row],[Account_key]],tbl_COA[Account_key],tbl_COA[SubClass],"Not Found")</f>
        <v>Taxation</v>
      </c>
      <c r="I15377" t="str">
        <f>_xlfn.XLOOKUP(tbl_GL[[#This Row],[Account_key]],tbl_COA[Account_key],tbl_COA[SubClass2],"Not Found")</f>
        <v>Taxation</v>
      </c>
      <c r="J15377" t="str">
        <f>_xlfn.XLOOKUP(tbl_GL[[#This Row],[Account_key]],tbl_COA[Account_key],tbl_COA[SubAccount],,0)</f>
        <v>Taxation</v>
      </c>
      <c r="K15377">
        <f>YEAR(tbl_GL[[#This Row],[Date]])</f>
        <v>2019</v>
      </c>
    </row>
    <row r="15378" spans="1:11" x14ac:dyDescent="0.35">
      <c r="A15378">
        <v>1205.2</v>
      </c>
      <c r="B15378" s="24">
        <v>43769</v>
      </c>
      <c r="C15378">
        <v>6</v>
      </c>
      <c r="D15378" s="13">
        <v>122</v>
      </c>
      <c r="E15378" s="23" t="s">
        <v>108</v>
      </c>
      <c r="F15378" s="17">
        <v>3644</v>
      </c>
      <c r="G15378" t="str">
        <f>_xlfn.XLOOKUP(tbl_GL[[#This Row],[Account_key]],tbl_COA[Account_key],tbl_COA[Class],"Not Found")</f>
        <v>Liabilities and Owners Equity</v>
      </c>
      <c r="H15378" t="str">
        <f>_xlfn.XLOOKUP(tbl_GL[[#This Row],[Account_key]],tbl_COA[Account_key],tbl_COA[SubClass],"Not Found")</f>
        <v>Liabilities</v>
      </c>
      <c r="I15378" t="str">
        <f>_xlfn.XLOOKUP(tbl_GL[[#This Row],[Account_key]],tbl_COA[Account_key],tbl_COA[SubClass2],"Not Found")</f>
        <v>Current Liabilities</v>
      </c>
      <c r="J15378" t="str">
        <f>_xlfn.XLOOKUP(tbl_GL[[#This Row],[Account_key]],tbl_COA[Account_key],tbl_COA[SubAccount],,0)</f>
        <v>Tax payable</v>
      </c>
      <c r="K15378">
        <f>YEAR(tbl_GL[[#This Row],[Date]])</f>
        <v>2019</v>
      </c>
    </row>
    <row r="15379" spans="1:11" x14ac:dyDescent="0.35">
      <c r="A15379">
        <v>1206.0999999999999</v>
      </c>
      <c r="B15379" s="24">
        <v>43769</v>
      </c>
      <c r="C15379">
        <v>6</v>
      </c>
      <c r="D15379" s="13">
        <v>240</v>
      </c>
      <c r="E15379" s="13" t="s">
        <v>56</v>
      </c>
      <c r="F15379" s="17">
        <v>-4500</v>
      </c>
      <c r="G15379" t="str">
        <f>_xlfn.XLOOKUP(tbl_GL[[#This Row],[Account_key]],tbl_COA[Account_key],tbl_COA[Class],"Not Found")</f>
        <v>Operating account</v>
      </c>
      <c r="H15379" t="str">
        <f>_xlfn.XLOOKUP(tbl_GL[[#This Row],[Account_key]],tbl_COA[Account_key],tbl_COA[SubClass],"Not Found")</f>
        <v>Operating Expenses</v>
      </c>
      <c r="I15379" t="str">
        <f>_xlfn.XLOOKUP(tbl_GL[[#This Row],[Account_key]],tbl_COA[Account_key],tbl_COA[SubClass2],"Not Found")</f>
        <v>Sales &amp; Distribution</v>
      </c>
      <c r="J15379" t="str">
        <f>_xlfn.XLOOKUP(tbl_GL[[#This Row],[Account_key]],tbl_COA[Account_key],tbl_COA[SubAccount],,0)</f>
        <v>Salaries</v>
      </c>
      <c r="K15379">
        <f>YEAR(tbl_GL[[#This Row],[Date]])</f>
        <v>2019</v>
      </c>
    </row>
    <row r="15380" spans="1:11" x14ac:dyDescent="0.35">
      <c r="A15380">
        <v>1206.2</v>
      </c>
      <c r="B15380" s="24">
        <v>43769</v>
      </c>
      <c r="C15380">
        <v>6</v>
      </c>
      <c r="D15380" s="13">
        <v>10</v>
      </c>
      <c r="E15380" s="13" t="s">
        <v>56</v>
      </c>
      <c r="F15380" s="17">
        <v>-4500</v>
      </c>
      <c r="G15380" t="str">
        <f>_xlfn.XLOOKUP(tbl_GL[[#This Row],[Account_key]],tbl_COA[Account_key],tbl_COA[Class],"Not Found")</f>
        <v>Assets</v>
      </c>
      <c r="H15380" t="str">
        <f>_xlfn.XLOOKUP(tbl_GL[[#This Row],[Account_key]],tbl_COA[Account_key],tbl_COA[SubClass],"Not Found")</f>
        <v>Assets</v>
      </c>
      <c r="I15380" t="str">
        <f>_xlfn.XLOOKUP(tbl_GL[[#This Row],[Account_key]],tbl_COA[Account_key],tbl_COA[SubClass2],"Not Found")</f>
        <v>Current Assets</v>
      </c>
      <c r="J15380" t="str">
        <f>_xlfn.XLOOKUP(tbl_GL[[#This Row],[Account_key]],tbl_COA[Account_key],tbl_COA[SubAccount],,0)</f>
        <v>Cash at Bank</v>
      </c>
      <c r="K15380">
        <f>YEAR(tbl_GL[[#This Row],[Date]])</f>
        <v>2019</v>
      </c>
    </row>
    <row r="15381" spans="1:11" x14ac:dyDescent="0.35">
      <c r="A15381">
        <v>1207.0999999999999</v>
      </c>
      <c r="B15381" s="24">
        <v>43769</v>
      </c>
      <c r="C15381">
        <v>6</v>
      </c>
      <c r="D15381" s="13">
        <v>380</v>
      </c>
      <c r="E15381" s="13" t="s">
        <v>101</v>
      </c>
      <c r="F15381" s="17">
        <v>-4900</v>
      </c>
      <c r="G15381" t="str">
        <f>_xlfn.XLOOKUP(tbl_GL[[#This Row],[Account_key]],tbl_COA[Account_key],tbl_COA[Class],"Not Found")</f>
        <v>Operating account</v>
      </c>
      <c r="H15381" t="str">
        <f>_xlfn.XLOOKUP(tbl_GL[[#This Row],[Account_key]],tbl_COA[Account_key],tbl_COA[SubClass],"Not Found")</f>
        <v>Depreciation &amp; Amortization</v>
      </c>
      <c r="I15381" t="str">
        <f>_xlfn.XLOOKUP(tbl_GL[[#This Row],[Account_key]],tbl_COA[Account_key],tbl_COA[SubClass2],"Not Found")</f>
        <v>Depreciation</v>
      </c>
      <c r="J15381" t="str">
        <f>_xlfn.XLOOKUP(tbl_GL[[#This Row],[Account_key]],tbl_COA[Account_key],tbl_COA[SubAccount],,0)</f>
        <v>Equipment</v>
      </c>
      <c r="K15381">
        <f>YEAR(tbl_GL[[#This Row],[Date]])</f>
        <v>2019</v>
      </c>
    </row>
    <row r="15382" spans="1:11" x14ac:dyDescent="0.35">
      <c r="A15382">
        <v>1207.2</v>
      </c>
      <c r="B15382" s="24">
        <v>43769</v>
      </c>
      <c r="C15382">
        <v>6</v>
      </c>
      <c r="D15382" s="13">
        <v>90</v>
      </c>
      <c r="E15382" s="13" t="s">
        <v>101</v>
      </c>
      <c r="F15382" s="17">
        <v>-4900</v>
      </c>
      <c r="G15382" t="str">
        <f>_xlfn.XLOOKUP(tbl_GL[[#This Row],[Account_key]],tbl_COA[Account_key],tbl_COA[Class],"Not Found")</f>
        <v>Assets</v>
      </c>
      <c r="H15382" t="str">
        <f>_xlfn.XLOOKUP(tbl_GL[[#This Row],[Account_key]],tbl_COA[Account_key],tbl_COA[SubClass],"Not Found")</f>
        <v>Assets</v>
      </c>
      <c r="I15382" t="str">
        <f>_xlfn.XLOOKUP(tbl_GL[[#This Row],[Account_key]],tbl_COA[Account_key],tbl_COA[SubClass2],"Not Found")</f>
        <v>Non-Current Assets</v>
      </c>
      <c r="J15382" t="str">
        <f>_xlfn.XLOOKUP(tbl_GL[[#This Row],[Account_key]],tbl_COA[Account_key],tbl_COA[SubAccount],,0)</f>
        <v>Office Furniture &amp; Equipment</v>
      </c>
      <c r="K15382">
        <f>YEAR(tbl_GL[[#This Row],[Date]])</f>
        <v>2019</v>
      </c>
    </row>
    <row r="15383" spans="1:11" x14ac:dyDescent="0.35">
      <c r="A15383">
        <v>1208.0999999999999</v>
      </c>
      <c r="B15383" s="24">
        <v>43770</v>
      </c>
      <c r="C15383">
        <v>6</v>
      </c>
      <c r="D15383" s="13">
        <v>320</v>
      </c>
      <c r="E15383" s="13" t="s">
        <v>97</v>
      </c>
      <c r="F15383" s="17">
        <v>-1989</v>
      </c>
      <c r="G15383" t="str">
        <f>_xlfn.XLOOKUP(tbl_GL[[#This Row],[Account_key]],tbl_COA[Account_key],tbl_COA[Class],"Not Found")</f>
        <v>Operating account</v>
      </c>
      <c r="H15383" t="str">
        <f>_xlfn.XLOOKUP(tbl_GL[[#This Row],[Account_key]],tbl_COA[Account_key],tbl_COA[SubClass],"Not Found")</f>
        <v>Operating Expenses</v>
      </c>
      <c r="I15383" t="str">
        <f>_xlfn.XLOOKUP(tbl_GL[[#This Row],[Account_key]],tbl_COA[Account_key],tbl_COA[SubClass2],"Not Found")</f>
        <v>Administration</v>
      </c>
      <c r="J15383" t="str">
        <f>_xlfn.XLOOKUP(tbl_GL[[#This Row],[Account_key]],tbl_COA[Account_key],tbl_COA[SubAccount],,0)</f>
        <v>Professional Services</v>
      </c>
      <c r="K15383">
        <f>YEAR(tbl_GL[[#This Row],[Date]])</f>
        <v>2019</v>
      </c>
    </row>
    <row r="15384" spans="1:11" x14ac:dyDescent="0.35">
      <c r="A15384">
        <v>1208.2</v>
      </c>
      <c r="B15384" s="24">
        <v>43770</v>
      </c>
      <c r="C15384">
        <v>6</v>
      </c>
      <c r="D15384" s="13">
        <v>120</v>
      </c>
      <c r="E15384" s="13" t="s">
        <v>97</v>
      </c>
      <c r="F15384" s="17">
        <v>1989</v>
      </c>
      <c r="G15384" t="str">
        <f>_xlfn.XLOOKUP(tbl_GL[[#This Row],[Account_key]],tbl_COA[Account_key],tbl_COA[Class],"Not Found")</f>
        <v>Liabilities and Owners Equity</v>
      </c>
      <c r="H15384" t="str">
        <f>_xlfn.XLOOKUP(tbl_GL[[#This Row],[Account_key]],tbl_COA[Account_key],tbl_COA[SubClass],"Not Found")</f>
        <v>Liabilities</v>
      </c>
      <c r="I15384" t="str">
        <f>_xlfn.XLOOKUP(tbl_GL[[#This Row],[Account_key]],tbl_COA[Account_key],tbl_COA[SubClass2],"Not Found")</f>
        <v>Current Liabilities</v>
      </c>
      <c r="J15384" t="str">
        <f>_xlfn.XLOOKUP(tbl_GL[[#This Row],[Account_key]],tbl_COA[Account_key],tbl_COA[SubAccount],,0)</f>
        <v>Accrued Expenses</v>
      </c>
      <c r="K15384">
        <f>YEAR(tbl_GL[[#This Row],[Date]])</f>
        <v>2019</v>
      </c>
    </row>
    <row r="15385" spans="1:11" x14ac:dyDescent="0.35">
      <c r="A15385">
        <v>1209.0999999999999</v>
      </c>
      <c r="B15385" s="24">
        <v>43770</v>
      </c>
      <c r="C15385">
        <v>6</v>
      </c>
      <c r="D15385" s="13">
        <v>60</v>
      </c>
      <c r="E15385" s="13" t="s">
        <v>84</v>
      </c>
      <c r="F15385" s="17">
        <v>40950</v>
      </c>
      <c r="G15385" t="str">
        <f>_xlfn.XLOOKUP(tbl_GL[[#This Row],[Account_key]],tbl_COA[Account_key],tbl_COA[Class],"Not Found")</f>
        <v>Assets</v>
      </c>
      <c r="H15385" t="str">
        <f>_xlfn.XLOOKUP(tbl_GL[[#This Row],[Account_key]],tbl_COA[Account_key],tbl_COA[SubClass],"Not Found")</f>
        <v>Assets</v>
      </c>
      <c r="I15385" t="str">
        <f>_xlfn.XLOOKUP(tbl_GL[[#This Row],[Account_key]],tbl_COA[Account_key],tbl_COA[SubClass2],"Not Found")</f>
        <v>Current Assets</v>
      </c>
      <c r="J15385" t="str">
        <f>_xlfn.XLOOKUP(tbl_GL[[#This Row],[Account_key]],tbl_COA[Account_key],tbl_COA[SubAccount],,0)</f>
        <v>Inventory</v>
      </c>
      <c r="K15385">
        <f>YEAR(tbl_GL[[#This Row],[Date]])</f>
        <v>2019</v>
      </c>
    </row>
    <row r="15386" spans="1:11" x14ac:dyDescent="0.35">
      <c r="A15386">
        <v>1209.2</v>
      </c>
      <c r="B15386" s="24">
        <v>43770</v>
      </c>
      <c r="C15386">
        <v>6</v>
      </c>
      <c r="D15386" s="13">
        <v>110</v>
      </c>
      <c r="E15386" s="13" t="s">
        <v>84</v>
      </c>
      <c r="F15386" s="17">
        <v>40950</v>
      </c>
      <c r="G15386" t="str">
        <f>_xlfn.XLOOKUP(tbl_GL[[#This Row],[Account_key]],tbl_COA[Account_key],tbl_COA[Class],"Not Found")</f>
        <v>Liabilities and Owners Equity</v>
      </c>
      <c r="H15386" t="str">
        <f>_xlfn.XLOOKUP(tbl_GL[[#This Row],[Account_key]],tbl_COA[Account_key],tbl_COA[SubClass],"Not Found")</f>
        <v>Liabilities</v>
      </c>
      <c r="I15386" t="str">
        <f>_xlfn.XLOOKUP(tbl_GL[[#This Row],[Account_key]],tbl_COA[Account_key],tbl_COA[SubClass2],"Not Found")</f>
        <v>Current Liabilities</v>
      </c>
      <c r="J15386" t="str">
        <f>_xlfn.XLOOKUP(tbl_GL[[#This Row],[Account_key]],tbl_COA[Account_key],tbl_COA[SubAccount],,0)</f>
        <v>Trade Payables</v>
      </c>
      <c r="K15386">
        <f>YEAR(tbl_GL[[#This Row],[Date]])</f>
        <v>2019</v>
      </c>
    </row>
    <row r="15387" spans="1:11" x14ac:dyDescent="0.35">
      <c r="A15387">
        <v>1210.0999999999999</v>
      </c>
      <c r="B15387" s="24">
        <v>43771</v>
      </c>
      <c r="C15387">
        <v>6</v>
      </c>
      <c r="D15387" s="13">
        <v>230</v>
      </c>
      <c r="E15387" s="13" t="s">
        <v>4</v>
      </c>
      <c r="F15387" s="17">
        <v>-1658</v>
      </c>
      <c r="G15387" t="str">
        <f>_xlfn.XLOOKUP(tbl_GL[[#This Row],[Account_key]],tbl_COA[Account_key],tbl_COA[Class],"Not Found")</f>
        <v>Trading account</v>
      </c>
      <c r="H15387" t="str">
        <f>_xlfn.XLOOKUP(tbl_GL[[#This Row],[Account_key]],tbl_COA[Account_key],tbl_COA[SubClass],"Not Found")</f>
        <v>Cost of Sales</v>
      </c>
      <c r="I15387" t="str">
        <f>_xlfn.XLOOKUP(tbl_GL[[#This Row],[Account_key]],tbl_COA[Account_key],tbl_COA[SubClass2],"Not Found")</f>
        <v>Cost of Sales</v>
      </c>
      <c r="J15387" t="str">
        <f>_xlfn.XLOOKUP(tbl_GL[[#This Row],[Account_key]],tbl_COA[Account_key],tbl_COA[SubAccount],,0)</f>
        <v>Cost of Sales</v>
      </c>
      <c r="K15387">
        <f>YEAR(tbl_GL[[#This Row],[Date]])</f>
        <v>2019</v>
      </c>
    </row>
    <row r="15388" spans="1:11" x14ac:dyDescent="0.35">
      <c r="A15388">
        <v>1210.2</v>
      </c>
      <c r="B15388" s="24">
        <v>43771</v>
      </c>
      <c r="C15388">
        <v>6</v>
      </c>
      <c r="D15388" s="13">
        <v>60</v>
      </c>
      <c r="E15388" s="13" t="s">
        <v>4</v>
      </c>
      <c r="F15388" s="17">
        <v>-1658</v>
      </c>
      <c r="G15388" t="str">
        <f>_xlfn.XLOOKUP(tbl_GL[[#This Row],[Account_key]],tbl_COA[Account_key],tbl_COA[Class],"Not Found")</f>
        <v>Assets</v>
      </c>
      <c r="H15388" t="str">
        <f>_xlfn.XLOOKUP(tbl_GL[[#This Row],[Account_key]],tbl_COA[Account_key],tbl_COA[SubClass],"Not Found")</f>
        <v>Assets</v>
      </c>
      <c r="I15388" t="str">
        <f>_xlfn.XLOOKUP(tbl_GL[[#This Row],[Account_key]],tbl_COA[Account_key],tbl_COA[SubClass2],"Not Found")</f>
        <v>Current Assets</v>
      </c>
      <c r="J15388" t="str">
        <f>_xlfn.XLOOKUP(tbl_GL[[#This Row],[Account_key]],tbl_COA[Account_key],tbl_COA[SubAccount],,0)</f>
        <v>Inventory</v>
      </c>
      <c r="K15388">
        <f>YEAR(tbl_GL[[#This Row],[Date]])</f>
        <v>2019</v>
      </c>
    </row>
    <row r="15389" spans="1:11" x14ac:dyDescent="0.35">
      <c r="A15389">
        <v>1211.0999999999999</v>
      </c>
      <c r="B15389" s="24">
        <v>43771</v>
      </c>
      <c r="C15389">
        <v>6</v>
      </c>
      <c r="D15389" s="13">
        <v>210</v>
      </c>
      <c r="E15389" s="13" t="s">
        <v>7</v>
      </c>
      <c r="F15389" s="17">
        <v>3879</v>
      </c>
      <c r="G15389" t="str">
        <f>_xlfn.XLOOKUP(tbl_GL[[#This Row],[Account_key]],tbl_COA[Account_key],tbl_COA[Class],"Not Found")</f>
        <v>Trading account</v>
      </c>
      <c r="H15389" t="str">
        <f>_xlfn.XLOOKUP(tbl_GL[[#This Row],[Account_key]],tbl_COA[Account_key],tbl_COA[SubClass],"Not Found")</f>
        <v>Sales</v>
      </c>
      <c r="I15389" t="str">
        <f>_xlfn.XLOOKUP(tbl_GL[[#This Row],[Account_key]],tbl_COA[Account_key],tbl_COA[SubClass2],"Not Found")</f>
        <v>Sales</v>
      </c>
      <c r="J15389" t="str">
        <f>_xlfn.XLOOKUP(tbl_GL[[#This Row],[Account_key]],tbl_COA[Account_key],tbl_COA[SubAccount],,0)</f>
        <v>Sales</v>
      </c>
      <c r="K15389">
        <f>YEAR(tbl_GL[[#This Row],[Date]])</f>
        <v>2019</v>
      </c>
    </row>
    <row r="15390" spans="1:11" x14ac:dyDescent="0.35">
      <c r="A15390">
        <v>1211.2</v>
      </c>
      <c r="B15390" s="24">
        <v>43771</v>
      </c>
      <c r="C15390">
        <v>6</v>
      </c>
      <c r="D15390" s="13">
        <v>10</v>
      </c>
      <c r="E15390" s="13" t="s">
        <v>7</v>
      </c>
      <c r="F15390" s="17">
        <v>3879</v>
      </c>
      <c r="G15390" t="str">
        <f>_xlfn.XLOOKUP(tbl_GL[[#This Row],[Account_key]],tbl_COA[Account_key],tbl_COA[Class],"Not Found")</f>
        <v>Assets</v>
      </c>
      <c r="H15390" t="str">
        <f>_xlfn.XLOOKUP(tbl_GL[[#This Row],[Account_key]],tbl_COA[Account_key],tbl_COA[SubClass],"Not Found")</f>
        <v>Assets</v>
      </c>
      <c r="I15390" t="str">
        <f>_xlfn.XLOOKUP(tbl_GL[[#This Row],[Account_key]],tbl_COA[Account_key],tbl_COA[SubClass2],"Not Found")</f>
        <v>Current Assets</v>
      </c>
      <c r="J15390" t="str">
        <f>_xlfn.XLOOKUP(tbl_GL[[#This Row],[Account_key]],tbl_COA[Account_key],tbl_COA[SubAccount],,0)</f>
        <v>Cash at Bank</v>
      </c>
      <c r="K15390">
        <f>YEAR(tbl_GL[[#This Row],[Date]])</f>
        <v>2019</v>
      </c>
    </row>
    <row r="15391" spans="1:11" x14ac:dyDescent="0.35">
      <c r="A15391">
        <v>1212.0999999999999</v>
      </c>
      <c r="B15391" s="24">
        <v>43771</v>
      </c>
      <c r="C15391">
        <v>6</v>
      </c>
      <c r="D15391" s="13">
        <v>230</v>
      </c>
      <c r="E15391" s="13" t="s">
        <v>4</v>
      </c>
      <c r="F15391" s="17">
        <v>-6692</v>
      </c>
      <c r="G15391" t="str">
        <f>_xlfn.XLOOKUP(tbl_GL[[#This Row],[Account_key]],tbl_COA[Account_key],tbl_COA[Class],"Not Found")</f>
        <v>Trading account</v>
      </c>
      <c r="H15391" t="str">
        <f>_xlfn.XLOOKUP(tbl_GL[[#This Row],[Account_key]],tbl_COA[Account_key],tbl_COA[SubClass],"Not Found")</f>
        <v>Cost of Sales</v>
      </c>
      <c r="I15391" t="str">
        <f>_xlfn.XLOOKUP(tbl_GL[[#This Row],[Account_key]],tbl_COA[Account_key],tbl_COA[SubClass2],"Not Found")</f>
        <v>Cost of Sales</v>
      </c>
      <c r="J15391" t="str">
        <f>_xlfn.XLOOKUP(tbl_GL[[#This Row],[Account_key]],tbl_COA[Account_key],tbl_COA[SubAccount],,0)</f>
        <v>Cost of Sales</v>
      </c>
      <c r="K15391">
        <f>YEAR(tbl_GL[[#This Row],[Date]])</f>
        <v>2019</v>
      </c>
    </row>
    <row r="15392" spans="1:11" x14ac:dyDescent="0.35">
      <c r="A15392">
        <v>1212.2</v>
      </c>
      <c r="B15392" s="24">
        <v>43771</v>
      </c>
      <c r="C15392">
        <v>6</v>
      </c>
      <c r="D15392" s="13">
        <v>60</v>
      </c>
      <c r="E15392" s="13" t="s">
        <v>4</v>
      </c>
      <c r="F15392" s="17">
        <v>-6692</v>
      </c>
      <c r="G15392" t="str">
        <f>_xlfn.XLOOKUP(tbl_GL[[#This Row],[Account_key]],tbl_COA[Account_key],tbl_COA[Class],"Not Found")</f>
        <v>Assets</v>
      </c>
      <c r="H15392" t="str">
        <f>_xlfn.XLOOKUP(tbl_GL[[#This Row],[Account_key]],tbl_COA[Account_key],tbl_COA[SubClass],"Not Found")</f>
        <v>Assets</v>
      </c>
      <c r="I15392" t="str">
        <f>_xlfn.XLOOKUP(tbl_GL[[#This Row],[Account_key]],tbl_COA[Account_key],tbl_COA[SubClass2],"Not Found")</f>
        <v>Current Assets</v>
      </c>
      <c r="J15392" t="str">
        <f>_xlfn.XLOOKUP(tbl_GL[[#This Row],[Account_key]],tbl_COA[Account_key],tbl_COA[SubAccount],,0)</f>
        <v>Inventory</v>
      </c>
      <c r="K15392">
        <f>YEAR(tbl_GL[[#This Row],[Date]])</f>
        <v>2019</v>
      </c>
    </row>
    <row r="15393" spans="1:11" x14ac:dyDescent="0.35">
      <c r="A15393">
        <v>1213.0999999999999</v>
      </c>
      <c r="B15393" s="24">
        <v>43771</v>
      </c>
      <c r="C15393">
        <v>6</v>
      </c>
      <c r="D15393" s="13">
        <v>210</v>
      </c>
      <c r="E15393" s="13" t="s">
        <v>8</v>
      </c>
      <c r="F15393" s="17">
        <v>13701</v>
      </c>
      <c r="G15393" t="str">
        <f>_xlfn.XLOOKUP(tbl_GL[[#This Row],[Account_key]],tbl_COA[Account_key],tbl_COA[Class],"Not Found")</f>
        <v>Trading account</v>
      </c>
      <c r="H15393" t="str">
        <f>_xlfn.XLOOKUP(tbl_GL[[#This Row],[Account_key]],tbl_COA[Account_key],tbl_COA[SubClass],"Not Found")</f>
        <v>Sales</v>
      </c>
      <c r="I15393" t="str">
        <f>_xlfn.XLOOKUP(tbl_GL[[#This Row],[Account_key]],tbl_COA[Account_key],tbl_COA[SubClass2],"Not Found")</f>
        <v>Sales</v>
      </c>
      <c r="J15393" t="str">
        <f>_xlfn.XLOOKUP(tbl_GL[[#This Row],[Account_key]],tbl_COA[Account_key],tbl_COA[SubAccount],,0)</f>
        <v>Sales</v>
      </c>
      <c r="K15393">
        <f>YEAR(tbl_GL[[#This Row],[Date]])</f>
        <v>2019</v>
      </c>
    </row>
    <row r="15394" spans="1:11" x14ac:dyDescent="0.35">
      <c r="A15394">
        <v>1213.2</v>
      </c>
      <c r="B15394" s="24">
        <v>43771</v>
      </c>
      <c r="C15394">
        <v>6</v>
      </c>
      <c r="D15394" s="13">
        <v>30</v>
      </c>
      <c r="E15394" s="13" t="s">
        <v>8</v>
      </c>
      <c r="F15394" s="17">
        <v>13701</v>
      </c>
      <c r="G15394" t="str">
        <f>_xlfn.XLOOKUP(tbl_GL[[#This Row],[Account_key]],tbl_COA[Account_key],tbl_COA[Class],"Not Found")</f>
        <v>Assets</v>
      </c>
      <c r="H15394" t="str">
        <f>_xlfn.XLOOKUP(tbl_GL[[#This Row],[Account_key]],tbl_COA[Account_key],tbl_COA[SubClass],"Not Found")</f>
        <v>Assets</v>
      </c>
      <c r="I15394" t="str">
        <f>_xlfn.XLOOKUP(tbl_GL[[#This Row],[Account_key]],tbl_COA[Account_key],tbl_COA[SubClass2],"Not Found")</f>
        <v>Current Assets</v>
      </c>
      <c r="J15394" t="str">
        <f>_xlfn.XLOOKUP(tbl_GL[[#This Row],[Account_key]],tbl_COA[Account_key],tbl_COA[SubAccount],,0)</f>
        <v>Trade Receivables</v>
      </c>
      <c r="K15394">
        <f>YEAR(tbl_GL[[#This Row],[Date]])</f>
        <v>2019</v>
      </c>
    </row>
    <row r="15395" spans="1:11" x14ac:dyDescent="0.35">
      <c r="A15395">
        <v>1214.0999999999999</v>
      </c>
      <c r="B15395" s="24">
        <v>43771</v>
      </c>
      <c r="C15395">
        <v>6</v>
      </c>
      <c r="D15395" s="13">
        <v>30</v>
      </c>
      <c r="E15395" s="13" t="s">
        <v>80</v>
      </c>
      <c r="F15395" s="17">
        <v>-15610</v>
      </c>
      <c r="G15395" t="str">
        <f>_xlfn.XLOOKUP(tbl_GL[[#This Row],[Account_key]],tbl_COA[Account_key],tbl_COA[Class],"Not Found")</f>
        <v>Assets</v>
      </c>
      <c r="H15395" t="str">
        <f>_xlfn.XLOOKUP(tbl_GL[[#This Row],[Account_key]],tbl_COA[Account_key],tbl_COA[SubClass],"Not Found")</f>
        <v>Assets</v>
      </c>
      <c r="I15395" t="str">
        <f>_xlfn.XLOOKUP(tbl_GL[[#This Row],[Account_key]],tbl_COA[Account_key],tbl_COA[SubClass2],"Not Found")</f>
        <v>Current Assets</v>
      </c>
      <c r="J15395" t="str">
        <f>_xlfn.XLOOKUP(tbl_GL[[#This Row],[Account_key]],tbl_COA[Account_key],tbl_COA[SubAccount],,0)</f>
        <v>Trade Receivables</v>
      </c>
      <c r="K15395">
        <f>YEAR(tbl_GL[[#This Row],[Date]])</f>
        <v>2019</v>
      </c>
    </row>
    <row r="15396" spans="1:11" x14ac:dyDescent="0.35">
      <c r="A15396">
        <v>1214.2</v>
      </c>
      <c r="B15396" s="24">
        <v>43771</v>
      </c>
      <c r="C15396">
        <v>6</v>
      </c>
      <c r="D15396" s="13">
        <v>10</v>
      </c>
      <c r="E15396" s="13" t="s">
        <v>80</v>
      </c>
      <c r="F15396" s="17">
        <v>15610</v>
      </c>
      <c r="G15396" t="str">
        <f>_xlfn.XLOOKUP(tbl_GL[[#This Row],[Account_key]],tbl_COA[Account_key],tbl_COA[Class],"Not Found")</f>
        <v>Assets</v>
      </c>
      <c r="H15396" t="str">
        <f>_xlfn.XLOOKUP(tbl_GL[[#This Row],[Account_key]],tbl_COA[Account_key],tbl_COA[SubClass],"Not Found")</f>
        <v>Assets</v>
      </c>
      <c r="I15396" t="str">
        <f>_xlfn.XLOOKUP(tbl_GL[[#This Row],[Account_key]],tbl_COA[Account_key],tbl_COA[SubClass2],"Not Found")</f>
        <v>Current Assets</v>
      </c>
      <c r="J15396" t="str">
        <f>_xlfn.XLOOKUP(tbl_GL[[#This Row],[Account_key]],tbl_COA[Account_key],tbl_COA[SubAccount],,0)</f>
        <v>Cash at Bank</v>
      </c>
      <c r="K15396">
        <f>YEAR(tbl_GL[[#This Row],[Date]])</f>
        <v>2019</v>
      </c>
    </row>
    <row r="15397" spans="1:11" x14ac:dyDescent="0.35">
      <c r="A15397">
        <v>1215.0999999999999</v>
      </c>
      <c r="B15397" s="24">
        <v>43772</v>
      </c>
      <c r="C15397">
        <v>6</v>
      </c>
      <c r="D15397" s="13">
        <v>350</v>
      </c>
      <c r="E15397" s="13" t="s">
        <v>97</v>
      </c>
      <c r="F15397" s="17">
        <v>-2964</v>
      </c>
      <c r="G15397" t="str">
        <f>_xlfn.XLOOKUP(tbl_GL[[#This Row],[Account_key]],tbl_COA[Account_key],tbl_COA[Class],"Not Found")</f>
        <v>Operating account</v>
      </c>
      <c r="H15397" t="str">
        <f>_xlfn.XLOOKUP(tbl_GL[[#This Row],[Account_key]],tbl_COA[Account_key],tbl_COA[SubClass],"Not Found")</f>
        <v>Operating Expenses</v>
      </c>
      <c r="I15397" t="str">
        <f>_xlfn.XLOOKUP(tbl_GL[[#This Row],[Account_key]],tbl_COA[Account_key],tbl_COA[SubClass2],"Not Found")</f>
        <v>Administration</v>
      </c>
      <c r="J15397" t="str">
        <f>_xlfn.XLOOKUP(tbl_GL[[#This Row],[Account_key]],tbl_COA[Account_key],tbl_COA[SubAccount],,0)</f>
        <v>Other Expenses</v>
      </c>
      <c r="K15397">
        <f>YEAR(tbl_GL[[#This Row],[Date]])</f>
        <v>2019</v>
      </c>
    </row>
    <row r="15398" spans="1:11" x14ac:dyDescent="0.35">
      <c r="A15398">
        <v>1215.2</v>
      </c>
      <c r="B15398" s="24">
        <v>43772</v>
      </c>
      <c r="C15398">
        <v>6</v>
      </c>
      <c r="D15398" s="13">
        <v>120</v>
      </c>
      <c r="E15398" s="13" t="s">
        <v>97</v>
      </c>
      <c r="F15398" s="17">
        <v>2964</v>
      </c>
      <c r="G15398" t="str">
        <f>_xlfn.XLOOKUP(tbl_GL[[#This Row],[Account_key]],tbl_COA[Account_key],tbl_COA[Class],"Not Found")</f>
        <v>Liabilities and Owners Equity</v>
      </c>
      <c r="H15398" t="str">
        <f>_xlfn.XLOOKUP(tbl_GL[[#This Row],[Account_key]],tbl_COA[Account_key],tbl_COA[SubClass],"Not Found")</f>
        <v>Liabilities</v>
      </c>
      <c r="I15398" t="str">
        <f>_xlfn.XLOOKUP(tbl_GL[[#This Row],[Account_key]],tbl_COA[Account_key],tbl_COA[SubClass2],"Not Found")</f>
        <v>Current Liabilities</v>
      </c>
      <c r="J15398" t="str">
        <f>_xlfn.XLOOKUP(tbl_GL[[#This Row],[Account_key]],tbl_COA[Account_key],tbl_COA[SubAccount],,0)</f>
        <v>Accrued Expenses</v>
      </c>
      <c r="K15398">
        <f>YEAR(tbl_GL[[#This Row],[Date]])</f>
        <v>2019</v>
      </c>
    </row>
    <row r="15399" spans="1:11" x14ac:dyDescent="0.35">
      <c r="A15399">
        <v>1216.0999999999999</v>
      </c>
      <c r="B15399" s="24">
        <v>43774</v>
      </c>
      <c r="C15399">
        <v>6</v>
      </c>
      <c r="D15399" s="13">
        <v>10</v>
      </c>
      <c r="E15399" s="13" t="s">
        <v>98</v>
      </c>
      <c r="F15399" s="17">
        <v>-1634</v>
      </c>
      <c r="G15399" t="str">
        <f>_xlfn.XLOOKUP(tbl_GL[[#This Row],[Account_key]],tbl_COA[Account_key],tbl_COA[Class],"Not Found")</f>
        <v>Assets</v>
      </c>
      <c r="H15399" t="str">
        <f>_xlfn.XLOOKUP(tbl_GL[[#This Row],[Account_key]],tbl_COA[Account_key],tbl_COA[SubClass],"Not Found")</f>
        <v>Assets</v>
      </c>
      <c r="I15399" t="str">
        <f>_xlfn.XLOOKUP(tbl_GL[[#This Row],[Account_key]],tbl_COA[Account_key],tbl_COA[SubClass2],"Not Found")</f>
        <v>Current Assets</v>
      </c>
      <c r="J15399" t="str">
        <f>_xlfn.XLOOKUP(tbl_GL[[#This Row],[Account_key]],tbl_COA[Account_key],tbl_COA[SubAccount],,0)</f>
        <v>Cash at Bank</v>
      </c>
      <c r="K15399">
        <f>YEAR(tbl_GL[[#This Row],[Date]])</f>
        <v>2019</v>
      </c>
    </row>
    <row r="15400" spans="1:11" x14ac:dyDescent="0.35">
      <c r="A15400">
        <v>1216.2</v>
      </c>
      <c r="B15400" s="24">
        <v>43774</v>
      </c>
      <c r="C15400">
        <v>6</v>
      </c>
      <c r="D15400" s="13">
        <v>120</v>
      </c>
      <c r="E15400" s="13" t="s">
        <v>98</v>
      </c>
      <c r="F15400" s="17">
        <v>-1634</v>
      </c>
      <c r="G15400" t="str">
        <f>_xlfn.XLOOKUP(tbl_GL[[#This Row],[Account_key]],tbl_COA[Account_key],tbl_COA[Class],"Not Found")</f>
        <v>Liabilities and Owners Equity</v>
      </c>
      <c r="H15400" t="str">
        <f>_xlfn.XLOOKUP(tbl_GL[[#This Row],[Account_key]],tbl_COA[Account_key],tbl_COA[SubClass],"Not Found")</f>
        <v>Liabilities</v>
      </c>
      <c r="I15400" t="str">
        <f>_xlfn.XLOOKUP(tbl_GL[[#This Row],[Account_key]],tbl_COA[Account_key],tbl_COA[SubClass2],"Not Found")</f>
        <v>Current Liabilities</v>
      </c>
      <c r="J15400" t="str">
        <f>_xlfn.XLOOKUP(tbl_GL[[#This Row],[Account_key]],tbl_COA[Account_key],tbl_COA[SubAccount],,0)</f>
        <v>Accrued Expenses</v>
      </c>
      <c r="K15400">
        <f>YEAR(tbl_GL[[#This Row],[Date]])</f>
        <v>2019</v>
      </c>
    </row>
    <row r="15401" spans="1:11" x14ac:dyDescent="0.35">
      <c r="A15401">
        <v>1217.0999999999999</v>
      </c>
      <c r="B15401" s="24">
        <v>43774</v>
      </c>
      <c r="C15401">
        <v>6</v>
      </c>
      <c r="D15401" s="13">
        <v>10</v>
      </c>
      <c r="E15401" s="13" t="s">
        <v>118</v>
      </c>
      <c r="F15401" s="17">
        <v>2250</v>
      </c>
      <c r="G15401" t="str">
        <f>_xlfn.XLOOKUP(tbl_GL[[#This Row],[Account_key]],tbl_COA[Account_key],tbl_COA[Class],"Not Found")</f>
        <v>Assets</v>
      </c>
      <c r="H15401" t="str">
        <f>_xlfn.XLOOKUP(tbl_GL[[#This Row],[Account_key]],tbl_COA[Account_key],tbl_COA[SubClass],"Not Found")</f>
        <v>Assets</v>
      </c>
      <c r="I15401" t="str">
        <f>_xlfn.XLOOKUP(tbl_GL[[#This Row],[Account_key]],tbl_COA[Account_key],tbl_COA[SubClass2],"Not Found")</f>
        <v>Current Assets</v>
      </c>
      <c r="J15401" t="str">
        <f>_xlfn.XLOOKUP(tbl_GL[[#This Row],[Account_key]],tbl_COA[Account_key],tbl_COA[SubAccount],,0)</f>
        <v>Cash at Bank</v>
      </c>
      <c r="K15401">
        <f>YEAR(tbl_GL[[#This Row],[Date]])</f>
        <v>2019</v>
      </c>
    </row>
    <row r="15402" spans="1:11" x14ac:dyDescent="0.35">
      <c r="A15402">
        <v>1217.2</v>
      </c>
      <c r="B15402" s="24">
        <v>43774</v>
      </c>
      <c r="C15402">
        <v>6</v>
      </c>
      <c r="D15402" s="13">
        <v>431</v>
      </c>
      <c r="E15402" s="13" t="s">
        <v>118</v>
      </c>
      <c r="F15402" s="17">
        <v>2250</v>
      </c>
      <c r="G15402" t="str">
        <f>_xlfn.XLOOKUP(tbl_GL[[#This Row],[Account_key]],tbl_COA[Account_key],tbl_COA[Class],"Not Found")</f>
        <v>Non-operating</v>
      </c>
      <c r="H15402" t="str">
        <f>_xlfn.XLOOKUP(tbl_GL[[#This Row],[Account_key]],tbl_COA[Account_key],tbl_COA[SubClass],"Not Found")</f>
        <v>Dividend Income</v>
      </c>
      <c r="I15402" t="str">
        <f>_xlfn.XLOOKUP(tbl_GL[[#This Row],[Account_key]],tbl_COA[Account_key],tbl_COA[SubClass2],"Not Found")</f>
        <v>Dividend Income</v>
      </c>
      <c r="J15402" t="str">
        <f>_xlfn.XLOOKUP(tbl_GL[[#This Row],[Account_key]],tbl_COA[Account_key],tbl_COA[SubAccount],,0)</f>
        <v>Dividend Income</v>
      </c>
      <c r="K15402">
        <f>YEAR(tbl_GL[[#This Row],[Date]])</f>
        <v>2019</v>
      </c>
    </row>
    <row r="15403" spans="1:11" x14ac:dyDescent="0.35">
      <c r="A15403">
        <v>1218.0999999999999</v>
      </c>
      <c r="B15403" s="24">
        <v>43774</v>
      </c>
      <c r="C15403">
        <v>6</v>
      </c>
      <c r="D15403" s="13">
        <v>320</v>
      </c>
      <c r="E15403" s="13" t="s">
        <v>97</v>
      </c>
      <c r="F15403" s="17">
        <v>-2917</v>
      </c>
      <c r="G15403" t="str">
        <f>_xlfn.XLOOKUP(tbl_GL[[#This Row],[Account_key]],tbl_COA[Account_key],tbl_COA[Class],"Not Found")</f>
        <v>Operating account</v>
      </c>
      <c r="H15403" t="str">
        <f>_xlfn.XLOOKUP(tbl_GL[[#This Row],[Account_key]],tbl_COA[Account_key],tbl_COA[SubClass],"Not Found")</f>
        <v>Operating Expenses</v>
      </c>
      <c r="I15403" t="str">
        <f>_xlfn.XLOOKUP(tbl_GL[[#This Row],[Account_key]],tbl_COA[Account_key],tbl_COA[SubClass2],"Not Found")</f>
        <v>Administration</v>
      </c>
      <c r="J15403" t="str">
        <f>_xlfn.XLOOKUP(tbl_GL[[#This Row],[Account_key]],tbl_COA[Account_key],tbl_COA[SubAccount],,0)</f>
        <v>Professional Services</v>
      </c>
      <c r="K15403">
        <f>YEAR(tbl_GL[[#This Row],[Date]])</f>
        <v>2019</v>
      </c>
    </row>
    <row r="15404" spans="1:11" x14ac:dyDescent="0.35">
      <c r="A15404">
        <v>1218.2</v>
      </c>
      <c r="B15404" s="24">
        <v>43774</v>
      </c>
      <c r="C15404">
        <v>6</v>
      </c>
      <c r="D15404" s="13">
        <v>120</v>
      </c>
      <c r="E15404" s="13" t="s">
        <v>97</v>
      </c>
      <c r="F15404" s="17">
        <v>2917</v>
      </c>
      <c r="G15404" t="str">
        <f>_xlfn.XLOOKUP(tbl_GL[[#This Row],[Account_key]],tbl_COA[Account_key],tbl_COA[Class],"Not Found")</f>
        <v>Liabilities and Owners Equity</v>
      </c>
      <c r="H15404" t="str">
        <f>_xlfn.XLOOKUP(tbl_GL[[#This Row],[Account_key]],tbl_COA[Account_key],tbl_COA[SubClass],"Not Found")</f>
        <v>Liabilities</v>
      </c>
      <c r="I15404" t="str">
        <f>_xlfn.XLOOKUP(tbl_GL[[#This Row],[Account_key]],tbl_COA[Account_key],tbl_COA[SubClass2],"Not Found")</f>
        <v>Current Liabilities</v>
      </c>
      <c r="J15404" t="str">
        <f>_xlfn.XLOOKUP(tbl_GL[[#This Row],[Account_key]],tbl_COA[Account_key],tbl_COA[SubAccount],,0)</f>
        <v>Accrued Expenses</v>
      </c>
      <c r="K15404">
        <f>YEAR(tbl_GL[[#This Row],[Date]])</f>
        <v>2019</v>
      </c>
    </row>
    <row r="15405" spans="1:11" x14ac:dyDescent="0.35">
      <c r="A15405">
        <v>1219.0999999999999</v>
      </c>
      <c r="B15405" s="24">
        <v>43776</v>
      </c>
      <c r="C15405">
        <v>6</v>
      </c>
      <c r="D15405" s="13">
        <v>340</v>
      </c>
      <c r="E15405" s="13" t="s">
        <v>99</v>
      </c>
      <c r="F15405" s="17">
        <v>-248</v>
      </c>
      <c r="G15405" t="str">
        <f>_xlfn.XLOOKUP(tbl_GL[[#This Row],[Account_key]],tbl_COA[Account_key],tbl_COA[Class],"Not Found")</f>
        <v>Operating account</v>
      </c>
      <c r="H15405" t="str">
        <f>_xlfn.XLOOKUP(tbl_GL[[#This Row],[Account_key]],tbl_COA[Account_key],tbl_COA[SubClass],"Not Found")</f>
        <v>Operating Expenses</v>
      </c>
      <c r="I15405" t="str">
        <f>_xlfn.XLOOKUP(tbl_GL[[#This Row],[Account_key]],tbl_COA[Account_key],tbl_COA[SubClass2],"Not Found")</f>
        <v>Administration</v>
      </c>
      <c r="J15405" t="str">
        <f>_xlfn.XLOOKUP(tbl_GL[[#This Row],[Account_key]],tbl_COA[Account_key],tbl_COA[SubAccount],,0)</f>
        <v>Utilities</v>
      </c>
      <c r="K15405">
        <f>YEAR(tbl_GL[[#This Row],[Date]])</f>
        <v>2019</v>
      </c>
    </row>
    <row r="15406" spans="1:11" x14ac:dyDescent="0.35">
      <c r="A15406">
        <v>1219.2</v>
      </c>
      <c r="B15406" s="24">
        <v>43776</v>
      </c>
      <c r="C15406">
        <v>6</v>
      </c>
      <c r="D15406" s="13">
        <v>20</v>
      </c>
      <c r="E15406" s="13" t="s">
        <v>99</v>
      </c>
      <c r="F15406" s="17">
        <v>-248</v>
      </c>
      <c r="G15406" t="str">
        <f>_xlfn.XLOOKUP(tbl_GL[[#This Row],[Account_key]],tbl_COA[Account_key],tbl_COA[Class],"Not Found")</f>
        <v>Assets</v>
      </c>
      <c r="H15406" t="str">
        <f>_xlfn.XLOOKUP(tbl_GL[[#This Row],[Account_key]],tbl_COA[Account_key],tbl_COA[SubClass],"Not Found")</f>
        <v>Assets</v>
      </c>
      <c r="I15406" t="str">
        <f>_xlfn.XLOOKUP(tbl_GL[[#This Row],[Account_key]],tbl_COA[Account_key],tbl_COA[SubClass2],"Not Found")</f>
        <v>Current Assets</v>
      </c>
      <c r="J15406" t="str">
        <f>_xlfn.XLOOKUP(tbl_GL[[#This Row],[Account_key]],tbl_COA[Account_key],tbl_COA[SubAccount],,0)</f>
        <v>Cash in hand</v>
      </c>
      <c r="K15406">
        <f>YEAR(tbl_GL[[#This Row],[Date]])</f>
        <v>2019</v>
      </c>
    </row>
    <row r="15407" spans="1:11" x14ac:dyDescent="0.35">
      <c r="A15407">
        <v>1220.0999999999999</v>
      </c>
      <c r="B15407" s="24">
        <v>43776</v>
      </c>
      <c r="C15407">
        <v>6</v>
      </c>
      <c r="D15407" s="13">
        <v>10</v>
      </c>
      <c r="E15407" s="13" t="s">
        <v>98</v>
      </c>
      <c r="F15407" s="17">
        <v>-1790</v>
      </c>
      <c r="G15407" t="str">
        <f>_xlfn.XLOOKUP(tbl_GL[[#This Row],[Account_key]],tbl_COA[Account_key],tbl_COA[Class],"Not Found")</f>
        <v>Assets</v>
      </c>
      <c r="H15407" t="str">
        <f>_xlfn.XLOOKUP(tbl_GL[[#This Row],[Account_key]],tbl_COA[Account_key],tbl_COA[SubClass],"Not Found")</f>
        <v>Assets</v>
      </c>
      <c r="I15407" t="str">
        <f>_xlfn.XLOOKUP(tbl_GL[[#This Row],[Account_key]],tbl_COA[Account_key],tbl_COA[SubClass2],"Not Found")</f>
        <v>Current Assets</v>
      </c>
      <c r="J15407" t="str">
        <f>_xlfn.XLOOKUP(tbl_GL[[#This Row],[Account_key]],tbl_COA[Account_key],tbl_COA[SubAccount],,0)</f>
        <v>Cash at Bank</v>
      </c>
      <c r="K15407">
        <f>YEAR(tbl_GL[[#This Row],[Date]])</f>
        <v>2019</v>
      </c>
    </row>
    <row r="15408" spans="1:11" x14ac:dyDescent="0.35">
      <c r="A15408">
        <v>1220.2</v>
      </c>
      <c r="B15408" s="24">
        <v>43776</v>
      </c>
      <c r="C15408">
        <v>6</v>
      </c>
      <c r="D15408" s="13">
        <v>120</v>
      </c>
      <c r="E15408" s="13" t="s">
        <v>98</v>
      </c>
      <c r="F15408" s="17">
        <v>-1790</v>
      </c>
      <c r="G15408" t="str">
        <f>_xlfn.XLOOKUP(tbl_GL[[#This Row],[Account_key]],tbl_COA[Account_key],tbl_COA[Class],"Not Found")</f>
        <v>Liabilities and Owners Equity</v>
      </c>
      <c r="H15408" t="str">
        <f>_xlfn.XLOOKUP(tbl_GL[[#This Row],[Account_key]],tbl_COA[Account_key],tbl_COA[SubClass],"Not Found")</f>
        <v>Liabilities</v>
      </c>
      <c r="I15408" t="str">
        <f>_xlfn.XLOOKUP(tbl_GL[[#This Row],[Account_key]],tbl_COA[Account_key],tbl_COA[SubClass2],"Not Found")</f>
        <v>Current Liabilities</v>
      </c>
      <c r="J15408" t="str">
        <f>_xlfn.XLOOKUP(tbl_GL[[#This Row],[Account_key]],tbl_COA[Account_key],tbl_COA[SubAccount],,0)</f>
        <v>Accrued Expenses</v>
      </c>
      <c r="K15408">
        <f>YEAR(tbl_GL[[#This Row],[Date]])</f>
        <v>2019</v>
      </c>
    </row>
    <row r="15409" spans="1:11" x14ac:dyDescent="0.35">
      <c r="A15409">
        <v>1221.0999999999999</v>
      </c>
      <c r="B15409" s="24">
        <v>43776</v>
      </c>
      <c r="C15409">
        <v>6</v>
      </c>
      <c r="D15409" s="13">
        <v>10</v>
      </c>
      <c r="E15409" s="13" t="s">
        <v>84</v>
      </c>
      <c r="F15409" s="17">
        <v>-40950</v>
      </c>
      <c r="G15409" t="str">
        <f>_xlfn.XLOOKUP(tbl_GL[[#This Row],[Account_key]],tbl_COA[Account_key],tbl_COA[Class],"Not Found")</f>
        <v>Assets</v>
      </c>
      <c r="H15409" t="str">
        <f>_xlfn.XLOOKUP(tbl_GL[[#This Row],[Account_key]],tbl_COA[Account_key],tbl_COA[SubClass],"Not Found")</f>
        <v>Assets</v>
      </c>
      <c r="I15409" t="str">
        <f>_xlfn.XLOOKUP(tbl_GL[[#This Row],[Account_key]],tbl_COA[Account_key],tbl_COA[SubClass2],"Not Found")</f>
        <v>Current Assets</v>
      </c>
      <c r="J15409" t="str">
        <f>_xlfn.XLOOKUP(tbl_GL[[#This Row],[Account_key]],tbl_COA[Account_key],tbl_COA[SubAccount],,0)</f>
        <v>Cash at Bank</v>
      </c>
      <c r="K15409">
        <f>YEAR(tbl_GL[[#This Row],[Date]])</f>
        <v>2019</v>
      </c>
    </row>
    <row r="15410" spans="1:11" x14ac:dyDescent="0.35">
      <c r="A15410">
        <v>1221.2</v>
      </c>
      <c r="B15410" s="24">
        <v>43776</v>
      </c>
      <c r="C15410">
        <v>6</v>
      </c>
      <c r="D15410" s="13">
        <v>110</v>
      </c>
      <c r="E15410" s="13" t="s">
        <v>84</v>
      </c>
      <c r="F15410" s="17">
        <v>-40950</v>
      </c>
      <c r="G15410" t="str">
        <f>_xlfn.XLOOKUP(tbl_GL[[#This Row],[Account_key]],tbl_COA[Account_key],tbl_COA[Class],"Not Found")</f>
        <v>Liabilities and Owners Equity</v>
      </c>
      <c r="H15410" t="str">
        <f>_xlfn.XLOOKUP(tbl_GL[[#This Row],[Account_key]],tbl_COA[Account_key],tbl_COA[SubClass],"Not Found")</f>
        <v>Liabilities</v>
      </c>
      <c r="I15410" t="str">
        <f>_xlfn.XLOOKUP(tbl_GL[[#This Row],[Account_key]],tbl_COA[Account_key],tbl_COA[SubClass2],"Not Found")</f>
        <v>Current Liabilities</v>
      </c>
      <c r="J15410" t="str">
        <f>_xlfn.XLOOKUP(tbl_GL[[#This Row],[Account_key]],tbl_COA[Account_key],tbl_COA[SubAccount],,0)</f>
        <v>Trade Payables</v>
      </c>
      <c r="K15410">
        <f>YEAR(tbl_GL[[#This Row],[Date]])</f>
        <v>2019</v>
      </c>
    </row>
    <row r="15411" spans="1:11" x14ac:dyDescent="0.35">
      <c r="A15411">
        <v>1222.0999999999999</v>
      </c>
      <c r="B15411" s="24">
        <v>43777</v>
      </c>
      <c r="C15411">
        <v>6</v>
      </c>
      <c r="D15411" s="13">
        <v>10</v>
      </c>
      <c r="E15411" s="13" t="s">
        <v>98</v>
      </c>
      <c r="F15411" s="17">
        <v>-1741</v>
      </c>
      <c r="G15411" t="str">
        <f>_xlfn.XLOOKUP(tbl_GL[[#This Row],[Account_key]],tbl_COA[Account_key],tbl_COA[Class],"Not Found")</f>
        <v>Assets</v>
      </c>
      <c r="H15411" t="str">
        <f>_xlfn.XLOOKUP(tbl_GL[[#This Row],[Account_key]],tbl_COA[Account_key],tbl_COA[SubClass],"Not Found")</f>
        <v>Assets</v>
      </c>
      <c r="I15411" t="str">
        <f>_xlfn.XLOOKUP(tbl_GL[[#This Row],[Account_key]],tbl_COA[Account_key],tbl_COA[SubClass2],"Not Found")</f>
        <v>Current Assets</v>
      </c>
      <c r="J15411" t="str">
        <f>_xlfn.XLOOKUP(tbl_GL[[#This Row],[Account_key]],tbl_COA[Account_key],tbl_COA[SubAccount],,0)</f>
        <v>Cash at Bank</v>
      </c>
      <c r="K15411">
        <f>YEAR(tbl_GL[[#This Row],[Date]])</f>
        <v>2019</v>
      </c>
    </row>
    <row r="15412" spans="1:11" x14ac:dyDescent="0.35">
      <c r="A15412">
        <v>1222.2</v>
      </c>
      <c r="B15412" s="24">
        <v>43777</v>
      </c>
      <c r="C15412">
        <v>6</v>
      </c>
      <c r="D15412" s="13">
        <v>120</v>
      </c>
      <c r="E15412" s="13" t="s">
        <v>98</v>
      </c>
      <c r="F15412" s="17">
        <v>-1741</v>
      </c>
      <c r="G15412" t="str">
        <f>_xlfn.XLOOKUP(tbl_GL[[#This Row],[Account_key]],tbl_COA[Account_key],tbl_COA[Class],"Not Found")</f>
        <v>Liabilities and Owners Equity</v>
      </c>
      <c r="H15412" t="str">
        <f>_xlfn.XLOOKUP(tbl_GL[[#This Row],[Account_key]],tbl_COA[Account_key],tbl_COA[SubClass],"Not Found")</f>
        <v>Liabilities</v>
      </c>
      <c r="I15412" t="str">
        <f>_xlfn.XLOOKUP(tbl_GL[[#This Row],[Account_key]],tbl_COA[Account_key],tbl_COA[SubClass2],"Not Found")</f>
        <v>Current Liabilities</v>
      </c>
      <c r="J15412" t="str">
        <f>_xlfn.XLOOKUP(tbl_GL[[#This Row],[Account_key]],tbl_COA[Account_key],tbl_COA[SubAccount],,0)</f>
        <v>Accrued Expenses</v>
      </c>
      <c r="K15412">
        <f>YEAR(tbl_GL[[#This Row],[Date]])</f>
        <v>2019</v>
      </c>
    </row>
    <row r="15413" spans="1:11" x14ac:dyDescent="0.35">
      <c r="A15413">
        <v>1223.0999999999999</v>
      </c>
      <c r="B15413" s="24">
        <v>43777</v>
      </c>
      <c r="C15413">
        <v>6</v>
      </c>
      <c r="D15413" s="13">
        <v>350</v>
      </c>
      <c r="E15413" s="13" t="s">
        <v>97</v>
      </c>
      <c r="F15413" s="17">
        <v>-2382</v>
      </c>
      <c r="G15413" t="str">
        <f>_xlfn.XLOOKUP(tbl_GL[[#This Row],[Account_key]],tbl_COA[Account_key],tbl_COA[Class],"Not Found")</f>
        <v>Operating account</v>
      </c>
      <c r="H15413" t="str">
        <f>_xlfn.XLOOKUP(tbl_GL[[#This Row],[Account_key]],tbl_COA[Account_key],tbl_COA[SubClass],"Not Found")</f>
        <v>Operating Expenses</v>
      </c>
      <c r="I15413" t="str">
        <f>_xlfn.XLOOKUP(tbl_GL[[#This Row],[Account_key]],tbl_COA[Account_key],tbl_COA[SubClass2],"Not Found")</f>
        <v>Administration</v>
      </c>
      <c r="J15413" t="str">
        <f>_xlfn.XLOOKUP(tbl_GL[[#This Row],[Account_key]],tbl_COA[Account_key],tbl_COA[SubAccount],,0)</f>
        <v>Other Expenses</v>
      </c>
      <c r="K15413">
        <f>YEAR(tbl_GL[[#This Row],[Date]])</f>
        <v>2019</v>
      </c>
    </row>
    <row r="15414" spans="1:11" x14ac:dyDescent="0.35">
      <c r="A15414">
        <v>1223.2</v>
      </c>
      <c r="B15414" s="24">
        <v>43777</v>
      </c>
      <c r="C15414">
        <v>6</v>
      </c>
      <c r="D15414" s="13">
        <v>120</v>
      </c>
      <c r="E15414" s="13" t="s">
        <v>97</v>
      </c>
      <c r="F15414" s="17">
        <v>2382</v>
      </c>
      <c r="G15414" t="str">
        <f>_xlfn.XLOOKUP(tbl_GL[[#This Row],[Account_key]],tbl_COA[Account_key],tbl_COA[Class],"Not Found")</f>
        <v>Liabilities and Owners Equity</v>
      </c>
      <c r="H15414" t="str">
        <f>_xlfn.XLOOKUP(tbl_GL[[#This Row],[Account_key]],tbl_COA[Account_key],tbl_COA[SubClass],"Not Found")</f>
        <v>Liabilities</v>
      </c>
      <c r="I15414" t="str">
        <f>_xlfn.XLOOKUP(tbl_GL[[#This Row],[Account_key]],tbl_COA[Account_key],tbl_COA[SubClass2],"Not Found")</f>
        <v>Current Liabilities</v>
      </c>
      <c r="J15414" t="str">
        <f>_xlfn.XLOOKUP(tbl_GL[[#This Row],[Account_key]],tbl_COA[Account_key],tbl_COA[SubAccount],,0)</f>
        <v>Accrued Expenses</v>
      </c>
      <c r="K15414">
        <f>YEAR(tbl_GL[[#This Row],[Date]])</f>
        <v>2019</v>
      </c>
    </row>
    <row r="15415" spans="1:11" x14ac:dyDescent="0.35">
      <c r="A15415">
        <v>1224.0999999999999</v>
      </c>
      <c r="B15415" s="24">
        <v>43778</v>
      </c>
      <c r="C15415">
        <v>6</v>
      </c>
      <c r="D15415" s="13">
        <v>260</v>
      </c>
      <c r="E15415" s="13" t="s">
        <v>83</v>
      </c>
      <c r="F15415" s="17">
        <v>369</v>
      </c>
      <c r="G15415" t="str">
        <f>_xlfn.XLOOKUP(tbl_GL[[#This Row],[Account_key]],tbl_COA[Account_key],tbl_COA[Class],"Not Found")</f>
        <v>Operating account</v>
      </c>
      <c r="H15415" t="str">
        <f>_xlfn.XLOOKUP(tbl_GL[[#This Row],[Account_key]],tbl_COA[Account_key],tbl_COA[SubClass],"Not Found")</f>
        <v>Operating Expenses</v>
      </c>
      <c r="I15415" t="str">
        <f>_xlfn.XLOOKUP(tbl_GL[[#This Row],[Account_key]],tbl_COA[Account_key],tbl_COA[SubClass2],"Not Found")</f>
        <v>Marketing</v>
      </c>
      <c r="J15415" t="str">
        <f>_xlfn.XLOOKUP(tbl_GL[[#This Row],[Account_key]],tbl_COA[Account_key],tbl_COA[SubAccount],,0)</f>
        <v>Commissions</v>
      </c>
      <c r="K15415">
        <f>YEAR(tbl_GL[[#This Row],[Date]])</f>
        <v>2019</v>
      </c>
    </row>
    <row r="15416" spans="1:11" x14ac:dyDescent="0.35">
      <c r="A15416">
        <v>1224.2</v>
      </c>
      <c r="B15416" s="24">
        <v>43778</v>
      </c>
      <c r="C15416">
        <v>6</v>
      </c>
      <c r="D15416" s="13">
        <v>20</v>
      </c>
      <c r="E15416" s="13" t="s">
        <v>83</v>
      </c>
      <c r="F15416" s="17">
        <v>369</v>
      </c>
      <c r="G15416" t="str">
        <f>_xlfn.XLOOKUP(tbl_GL[[#This Row],[Account_key]],tbl_COA[Account_key],tbl_COA[Class],"Not Found")</f>
        <v>Assets</v>
      </c>
      <c r="H15416" t="str">
        <f>_xlfn.XLOOKUP(tbl_GL[[#This Row],[Account_key]],tbl_COA[Account_key],tbl_COA[SubClass],"Not Found")</f>
        <v>Assets</v>
      </c>
      <c r="I15416" t="str">
        <f>_xlfn.XLOOKUP(tbl_GL[[#This Row],[Account_key]],tbl_COA[Account_key],tbl_COA[SubClass2],"Not Found")</f>
        <v>Current Assets</v>
      </c>
      <c r="J15416" t="str">
        <f>_xlfn.XLOOKUP(tbl_GL[[#This Row],[Account_key]],tbl_COA[Account_key],tbl_COA[SubAccount],,0)</f>
        <v>Cash in hand</v>
      </c>
      <c r="K15416">
        <f>YEAR(tbl_GL[[#This Row],[Date]])</f>
        <v>2019</v>
      </c>
    </row>
    <row r="15417" spans="1:11" x14ac:dyDescent="0.35">
      <c r="A15417">
        <v>1225.0999999999999</v>
      </c>
      <c r="B15417" s="24">
        <v>43778</v>
      </c>
      <c r="C15417">
        <v>6</v>
      </c>
      <c r="D15417" s="13">
        <v>230</v>
      </c>
      <c r="E15417" s="13" t="s">
        <v>4</v>
      </c>
      <c r="F15417" s="17">
        <v>-1560</v>
      </c>
      <c r="G15417" t="str">
        <f>_xlfn.XLOOKUP(tbl_GL[[#This Row],[Account_key]],tbl_COA[Account_key],tbl_COA[Class],"Not Found")</f>
        <v>Trading account</v>
      </c>
      <c r="H15417" t="str">
        <f>_xlfn.XLOOKUP(tbl_GL[[#This Row],[Account_key]],tbl_COA[Account_key],tbl_COA[SubClass],"Not Found")</f>
        <v>Cost of Sales</v>
      </c>
      <c r="I15417" t="str">
        <f>_xlfn.XLOOKUP(tbl_GL[[#This Row],[Account_key]],tbl_COA[Account_key],tbl_COA[SubClass2],"Not Found")</f>
        <v>Cost of Sales</v>
      </c>
      <c r="J15417" t="str">
        <f>_xlfn.XLOOKUP(tbl_GL[[#This Row],[Account_key]],tbl_COA[Account_key],tbl_COA[SubAccount],,0)</f>
        <v>Cost of Sales</v>
      </c>
      <c r="K15417">
        <f>YEAR(tbl_GL[[#This Row],[Date]])</f>
        <v>2019</v>
      </c>
    </row>
    <row r="15418" spans="1:11" x14ac:dyDescent="0.35">
      <c r="A15418">
        <v>1225.2</v>
      </c>
      <c r="B15418" s="24">
        <v>43778</v>
      </c>
      <c r="C15418">
        <v>6</v>
      </c>
      <c r="D15418" s="13">
        <v>60</v>
      </c>
      <c r="E15418" s="13" t="s">
        <v>4</v>
      </c>
      <c r="F15418" s="17">
        <v>-1560</v>
      </c>
      <c r="G15418" t="str">
        <f>_xlfn.XLOOKUP(tbl_GL[[#This Row],[Account_key]],tbl_COA[Account_key],tbl_COA[Class],"Not Found")</f>
        <v>Assets</v>
      </c>
      <c r="H15418" t="str">
        <f>_xlfn.XLOOKUP(tbl_GL[[#This Row],[Account_key]],tbl_COA[Account_key],tbl_COA[SubClass],"Not Found")</f>
        <v>Assets</v>
      </c>
      <c r="I15418" t="str">
        <f>_xlfn.XLOOKUP(tbl_GL[[#This Row],[Account_key]],tbl_COA[Account_key],tbl_COA[SubClass2],"Not Found")</f>
        <v>Current Assets</v>
      </c>
      <c r="J15418" t="str">
        <f>_xlfn.XLOOKUP(tbl_GL[[#This Row],[Account_key]],tbl_COA[Account_key],tbl_COA[SubAccount],,0)</f>
        <v>Inventory</v>
      </c>
      <c r="K15418">
        <f>YEAR(tbl_GL[[#This Row],[Date]])</f>
        <v>2019</v>
      </c>
    </row>
    <row r="15419" spans="1:11" x14ac:dyDescent="0.35">
      <c r="A15419">
        <v>1226.0999999999999</v>
      </c>
      <c r="B15419" s="24">
        <v>43778</v>
      </c>
      <c r="C15419">
        <v>6</v>
      </c>
      <c r="D15419" s="13">
        <v>210</v>
      </c>
      <c r="E15419" s="13" t="s">
        <v>7</v>
      </c>
      <c r="F15419" s="17">
        <v>3649</v>
      </c>
      <c r="G15419" t="str">
        <f>_xlfn.XLOOKUP(tbl_GL[[#This Row],[Account_key]],tbl_COA[Account_key],tbl_COA[Class],"Not Found")</f>
        <v>Trading account</v>
      </c>
      <c r="H15419" t="str">
        <f>_xlfn.XLOOKUP(tbl_GL[[#This Row],[Account_key]],tbl_COA[Account_key],tbl_COA[SubClass],"Not Found")</f>
        <v>Sales</v>
      </c>
      <c r="I15419" t="str">
        <f>_xlfn.XLOOKUP(tbl_GL[[#This Row],[Account_key]],tbl_COA[Account_key],tbl_COA[SubClass2],"Not Found")</f>
        <v>Sales</v>
      </c>
      <c r="J15419" t="str">
        <f>_xlfn.XLOOKUP(tbl_GL[[#This Row],[Account_key]],tbl_COA[Account_key],tbl_COA[SubAccount],,0)</f>
        <v>Sales</v>
      </c>
      <c r="K15419">
        <f>YEAR(tbl_GL[[#This Row],[Date]])</f>
        <v>2019</v>
      </c>
    </row>
    <row r="15420" spans="1:11" x14ac:dyDescent="0.35">
      <c r="A15420">
        <v>1226.2</v>
      </c>
      <c r="B15420" s="24">
        <v>43778</v>
      </c>
      <c r="C15420">
        <v>6</v>
      </c>
      <c r="D15420" s="13">
        <v>10</v>
      </c>
      <c r="E15420" s="13" t="s">
        <v>7</v>
      </c>
      <c r="F15420" s="17">
        <v>3649</v>
      </c>
      <c r="G15420" t="str">
        <f>_xlfn.XLOOKUP(tbl_GL[[#This Row],[Account_key]],tbl_COA[Account_key],tbl_COA[Class],"Not Found")</f>
        <v>Assets</v>
      </c>
      <c r="H15420" t="str">
        <f>_xlfn.XLOOKUP(tbl_GL[[#This Row],[Account_key]],tbl_COA[Account_key],tbl_COA[SubClass],"Not Found")</f>
        <v>Assets</v>
      </c>
      <c r="I15420" t="str">
        <f>_xlfn.XLOOKUP(tbl_GL[[#This Row],[Account_key]],tbl_COA[Account_key],tbl_COA[SubClass2],"Not Found")</f>
        <v>Current Assets</v>
      </c>
      <c r="J15420" t="str">
        <f>_xlfn.XLOOKUP(tbl_GL[[#This Row],[Account_key]],tbl_COA[Account_key],tbl_COA[SubAccount],,0)</f>
        <v>Cash at Bank</v>
      </c>
      <c r="K15420">
        <f>YEAR(tbl_GL[[#This Row],[Date]])</f>
        <v>2019</v>
      </c>
    </row>
    <row r="15421" spans="1:11" x14ac:dyDescent="0.35">
      <c r="A15421">
        <v>1227.0999999999999</v>
      </c>
      <c r="B15421" s="24">
        <v>43778</v>
      </c>
      <c r="C15421">
        <v>6</v>
      </c>
      <c r="D15421" s="13">
        <v>230</v>
      </c>
      <c r="E15421" s="13" t="s">
        <v>4</v>
      </c>
      <c r="F15421" s="17">
        <v>-6510</v>
      </c>
      <c r="G15421" t="str">
        <f>_xlfn.XLOOKUP(tbl_GL[[#This Row],[Account_key]],tbl_COA[Account_key],tbl_COA[Class],"Not Found")</f>
        <v>Trading account</v>
      </c>
      <c r="H15421" t="str">
        <f>_xlfn.XLOOKUP(tbl_GL[[#This Row],[Account_key]],tbl_COA[Account_key],tbl_COA[SubClass],"Not Found")</f>
        <v>Cost of Sales</v>
      </c>
      <c r="I15421" t="str">
        <f>_xlfn.XLOOKUP(tbl_GL[[#This Row],[Account_key]],tbl_COA[Account_key],tbl_COA[SubClass2],"Not Found")</f>
        <v>Cost of Sales</v>
      </c>
      <c r="J15421" t="str">
        <f>_xlfn.XLOOKUP(tbl_GL[[#This Row],[Account_key]],tbl_COA[Account_key],tbl_COA[SubAccount],,0)</f>
        <v>Cost of Sales</v>
      </c>
      <c r="K15421">
        <f>YEAR(tbl_GL[[#This Row],[Date]])</f>
        <v>2019</v>
      </c>
    </row>
    <row r="15422" spans="1:11" x14ac:dyDescent="0.35">
      <c r="A15422">
        <v>1227.2</v>
      </c>
      <c r="B15422" s="24">
        <v>43778</v>
      </c>
      <c r="C15422">
        <v>6</v>
      </c>
      <c r="D15422" s="13">
        <v>60</v>
      </c>
      <c r="E15422" s="13" t="s">
        <v>4</v>
      </c>
      <c r="F15422" s="17">
        <v>-6510</v>
      </c>
      <c r="G15422" t="str">
        <f>_xlfn.XLOOKUP(tbl_GL[[#This Row],[Account_key]],tbl_COA[Account_key],tbl_COA[Class],"Not Found")</f>
        <v>Assets</v>
      </c>
      <c r="H15422" t="str">
        <f>_xlfn.XLOOKUP(tbl_GL[[#This Row],[Account_key]],tbl_COA[Account_key],tbl_COA[SubClass],"Not Found")</f>
        <v>Assets</v>
      </c>
      <c r="I15422" t="str">
        <f>_xlfn.XLOOKUP(tbl_GL[[#This Row],[Account_key]],tbl_COA[Account_key],tbl_COA[SubClass2],"Not Found")</f>
        <v>Current Assets</v>
      </c>
      <c r="J15422" t="str">
        <f>_xlfn.XLOOKUP(tbl_GL[[#This Row],[Account_key]],tbl_COA[Account_key],tbl_COA[SubAccount],,0)</f>
        <v>Inventory</v>
      </c>
      <c r="K15422">
        <f>YEAR(tbl_GL[[#This Row],[Date]])</f>
        <v>2019</v>
      </c>
    </row>
    <row r="15423" spans="1:11" x14ac:dyDescent="0.35">
      <c r="A15423">
        <v>1228.0999999999999</v>
      </c>
      <c r="B15423" s="24">
        <v>43778</v>
      </c>
      <c r="C15423">
        <v>6</v>
      </c>
      <c r="D15423" s="13">
        <v>210</v>
      </c>
      <c r="E15423" s="13" t="s">
        <v>8</v>
      </c>
      <c r="F15423" s="17">
        <v>13328</v>
      </c>
      <c r="G15423" t="str">
        <f>_xlfn.XLOOKUP(tbl_GL[[#This Row],[Account_key]],tbl_COA[Account_key],tbl_COA[Class],"Not Found")</f>
        <v>Trading account</v>
      </c>
      <c r="H15423" t="str">
        <f>_xlfn.XLOOKUP(tbl_GL[[#This Row],[Account_key]],tbl_COA[Account_key],tbl_COA[SubClass],"Not Found")</f>
        <v>Sales</v>
      </c>
      <c r="I15423" t="str">
        <f>_xlfn.XLOOKUP(tbl_GL[[#This Row],[Account_key]],tbl_COA[Account_key],tbl_COA[SubClass2],"Not Found")</f>
        <v>Sales</v>
      </c>
      <c r="J15423" t="str">
        <f>_xlfn.XLOOKUP(tbl_GL[[#This Row],[Account_key]],tbl_COA[Account_key],tbl_COA[SubAccount],,0)</f>
        <v>Sales</v>
      </c>
      <c r="K15423">
        <f>YEAR(tbl_GL[[#This Row],[Date]])</f>
        <v>2019</v>
      </c>
    </row>
    <row r="15424" spans="1:11" x14ac:dyDescent="0.35">
      <c r="A15424">
        <v>1228.2</v>
      </c>
      <c r="B15424" s="24">
        <v>43778</v>
      </c>
      <c r="C15424">
        <v>6</v>
      </c>
      <c r="D15424" s="13">
        <v>30</v>
      </c>
      <c r="E15424" s="13" t="s">
        <v>8</v>
      </c>
      <c r="F15424" s="17">
        <v>13328</v>
      </c>
      <c r="G15424" t="str">
        <f>_xlfn.XLOOKUP(tbl_GL[[#This Row],[Account_key]],tbl_COA[Account_key],tbl_COA[Class],"Not Found")</f>
        <v>Assets</v>
      </c>
      <c r="H15424" t="str">
        <f>_xlfn.XLOOKUP(tbl_GL[[#This Row],[Account_key]],tbl_COA[Account_key],tbl_COA[SubClass],"Not Found")</f>
        <v>Assets</v>
      </c>
      <c r="I15424" t="str">
        <f>_xlfn.XLOOKUP(tbl_GL[[#This Row],[Account_key]],tbl_COA[Account_key],tbl_COA[SubClass2],"Not Found")</f>
        <v>Current Assets</v>
      </c>
      <c r="J15424" t="str">
        <f>_xlfn.XLOOKUP(tbl_GL[[#This Row],[Account_key]],tbl_COA[Account_key],tbl_COA[SubAccount],,0)</f>
        <v>Trade Receivables</v>
      </c>
      <c r="K15424">
        <f>YEAR(tbl_GL[[#This Row],[Date]])</f>
        <v>2019</v>
      </c>
    </row>
    <row r="15425" spans="1:11" x14ac:dyDescent="0.35">
      <c r="A15425">
        <v>1229.0999999999999</v>
      </c>
      <c r="B15425" s="24">
        <v>43778</v>
      </c>
      <c r="C15425">
        <v>6</v>
      </c>
      <c r="D15425" s="13">
        <v>30</v>
      </c>
      <c r="E15425" s="13" t="s">
        <v>80</v>
      </c>
      <c r="F15425" s="17">
        <v>-15575</v>
      </c>
      <c r="G15425" t="str">
        <f>_xlfn.XLOOKUP(tbl_GL[[#This Row],[Account_key]],tbl_COA[Account_key],tbl_COA[Class],"Not Found")</f>
        <v>Assets</v>
      </c>
      <c r="H15425" t="str">
        <f>_xlfn.XLOOKUP(tbl_GL[[#This Row],[Account_key]],tbl_COA[Account_key],tbl_COA[SubClass],"Not Found")</f>
        <v>Assets</v>
      </c>
      <c r="I15425" t="str">
        <f>_xlfn.XLOOKUP(tbl_GL[[#This Row],[Account_key]],tbl_COA[Account_key],tbl_COA[SubClass2],"Not Found")</f>
        <v>Current Assets</v>
      </c>
      <c r="J15425" t="str">
        <f>_xlfn.XLOOKUP(tbl_GL[[#This Row],[Account_key]],tbl_COA[Account_key],tbl_COA[SubAccount],,0)</f>
        <v>Trade Receivables</v>
      </c>
      <c r="K15425">
        <f>YEAR(tbl_GL[[#This Row],[Date]])</f>
        <v>2019</v>
      </c>
    </row>
    <row r="15426" spans="1:11" x14ac:dyDescent="0.35">
      <c r="A15426">
        <v>1229.2</v>
      </c>
      <c r="B15426" s="24">
        <v>43778</v>
      </c>
      <c r="C15426">
        <v>6</v>
      </c>
      <c r="D15426" s="13">
        <v>10</v>
      </c>
      <c r="E15426" s="13" t="s">
        <v>80</v>
      </c>
      <c r="F15426" s="17">
        <v>15575</v>
      </c>
      <c r="G15426" t="str">
        <f>_xlfn.XLOOKUP(tbl_GL[[#This Row],[Account_key]],tbl_COA[Account_key],tbl_COA[Class],"Not Found")</f>
        <v>Assets</v>
      </c>
      <c r="H15426" t="str">
        <f>_xlfn.XLOOKUP(tbl_GL[[#This Row],[Account_key]],tbl_COA[Account_key],tbl_COA[SubClass],"Not Found")</f>
        <v>Assets</v>
      </c>
      <c r="I15426" t="str">
        <f>_xlfn.XLOOKUP(tbl_GL[[#This Row],[Account_key]],tbl_COA[Account_key],tbl_COA[SubClass2],"Not Found")</f>
        <v>Current Assets</v>
      </c>
      <c r="J15426" t="str">
        <f>_xlfn.XLOOKUP(tbl_GL[[#This Row],[Account_key]],tbl_COA[Account_key],tbl_COA[SubAccount],,0)</f>
        <v>Cash at Bank</v>
      </c>
      <c r="K15426">
        <f>YEAR(tbl_GL[[#This Row],[Date]])</f>
        <v>2019</v>
      </c>
    </row>
    <row r="15427" spans="1:11" x14ac:dyDescent="0.35">
      <c r="A15427">
        <v>1230.0999999999999</v>
      </c>
      <c r="B15427" s="24">
        <v>43780</v>
      </c>
      <c r="C15427">
        <v>6</v>
      </c>
      <c r="D15427" s="13">
        <v>30</v>
      </c>
      <c r="E15427" s="13" t="s">
        <v>80</v>
      </c>
      <c r="F15427" s="17">
        <v>-15555</v>
      </c>
      <c r="G15427" t="str">
        <f>_xlfn.XLOOKUP(tbl_GL[[#This Row],[Account_key]],tbl_COA[Account_key],tbl_COA[Class],"Not Found")</f>
        <v>Assets</v>
      </c>
      <c r="H15427" t="str">
        <f>_xlfn.XLOOKUP(tbl_GL[[#This Row],[Account_key]],tbl_COA[Account_key],tbl_COA[SubClass],"Not Found")</f>
        <v>Assets</v>
      </c>
      <c r="I15427" t="str">
        <f>_xlfn.XLOOKUP(tbl_GL[[#This Row],[Account_key]],tbl_COA[Account_key],tbl_COA[SubClass2],"Not Found")</f>
        <v>Current Assets</v>
      </c>
      <c r="J15427" t="str">
        <f>_xlfn.XLOOKUP(tbl_GL[[#This Row],[Account_key]],tbl_COA[Account_key],tbl_COA[SubAccount],,0)</f>
        <v>Trade Receivables</v>
      </c>
      <c r="K15427">
        <f>YEAR(tbl_GL[[#This Row],[Date]])</f>
        <v>2019</v>
      </c>
    </row>
    <row r="15428" spans="1:11" x14ac:dyDescent="0.35">
      <c r="A15428">
        <v>1230.2</v>
      </c>
      <c r="B15428" s="24">
        <v>43780</v>
      </c>
      <c r="C15428">
        <v>6</v>
      </c>
      <c r="D15428" s="13">
        <v>10</v>
      </c>
      <c r="E15428" s="13" t="s">
        <v>80</v>
      </c>
      <c r="F15428" s="17">
        <v>15555</v>
      </c>
      <c r="G15428" t="str">
        <f>_xlfn.XLOOKUP(tbl_GL[[#This Row],[Account_key]],tbl_COA[Account_key],tbl_COA[Class],"Not Found")</f>
        <v>Assets</v>
      </c>
      <c r="H15428" t="str">
        <f>_xlfn.XLOOKUP(tbl_GL[[#This Row],[Account_key]],tbl_COA[Account_key],tbl_COA[SubClass],"Not Found")</f>
        <v>Assets</v>
      </c>
      <c r="I15428" t="str">
        <f>_xlfn.XLOOKUP(tbl_GL[[#This Row],[Account_key]],tbl_COA[Account_key],tbl_COA[SubClass2],"Not Found")</f>
        <v>Current Assets</v>
      </c>
      <c r="J15428" t="str">
        <f>_xlfn.XLOOKUP(tbl_GL[[#This Row],[Account_key]],tbl_COA[Account_key],tbl_COA[SubAccount],,0)</f>
        <v>Cash at Bank</v>
      </c>
      <c r="K15428">
        <f>YEAR(tbl_GL[[#This Row],[Date]])</f>
        <v>2019</v>
      </c>
    </row>
    <row r="15429" spans="1:11" x14ac:dyDescent="0.35">
      <c r="A15429">
        <v>1231.0999999999999</v>
      </c>
      <c r="B15429" s="24">
        <v>43781</v>
      </c>
      <c r="C15429">
        <v>6</v>
      </c>
      <c r="D15429" s="13">
        <v>10</v>
      </c>
      <c r="E15429" s="13" t="s">
        <v>98</v>
      </c>
      <c r="F15429" s="17">
        <v>-1407</v>
      </c>
      <c r="G15429" t="str">
        <f>_xlfn.XLOOKUP(tbl_GL[[#This Row],[Account_key]],tbl_COA[Account_key],tbl_COA[Class],"Not Found")</f>
        <v>Assets</v>
      </c>
      <c r="H15429" t="str">
        <f>_xlfn.XLOOKUP(tbl_GL[[#This Row],[Account_key]],tbl_COA[Account_key],tbl_COA[SubClass],"Not Found")</f>
        <v>Assets</v>
      </c>
      <c r="I15429" t="str">
        <f>_xlfn.XLOOKUP(tbl_GL[[#This Row],[Account_key]],tbl_COA[Account_key],tbl_COA[SubClass2],"Not Found")</f>
        <v>Current Assets</v>
      </c>
      <c r="J15429" t="str">
        <f>_xlfn.XLOOKUP(tbl_GL[[#This Row],[Account_key]],tbl_COA[Account_key],tbl_COA[SubAccount],,0)</f>
        <v>Cash at Bank</v>
      </c>
      <c r="K15429">
        <f>YEAR(tbl_GL[[#This Row],[Date]])</f>
        <v>2019</v>
      </c>
    </row>
    <row r="15430" spans="1:11" x14ac:dyDescent="0.35">
      <c r="A15430">
        <v>1231.2</v>
      </c>
      <c r="B15430" s="24">
        <v>43781</v>
      </c>
      <c r="C15430">
        <v>6</v>
      </c>
      <c r="D15430" s="13">
        <v>120</v>
      </c>
      <c r="E15430" s="13" t="s">
        <v>98</v>
      </c>
      <c r="F15430" s="17">
        <v>-1407</v>
      </c>
      <c r="G15430" t="str">
        <f>_xlfn.XLOOKUP(tbl_GL[[#This Row],[Account_key]],tbl_COA[Account_key],tbl_COA[Class],"Not Found")</f>
        <v>Liabilities and Owners Equity</v>
      </c>
      <c r="H15430" t="str">
        <f>_xlfn.XLOOKUP(tbl_GL[[#This Row],[Account_key]],tbl_COA[Account_key],tbl_COA[SubClass],"Not Found")</f>
        <v>Liabilities</v>
      </c>
      <c r="I15430" t="str">
        <f>_xlfn.XLOOKUP(tbl_GL[[#This Row],[Account_key]],tbl_COA[Account_key],tbl_COA[SubClass2],"Not Found")</f>
        <v>Current Liabilities</v>
      </c>
      <c r="J15430" t="str">
        <f>_xlfn.XLOOKUP(tbl_GL[[#This Row],[Account_key]],tbl_COA[Account_key],tbl_COA[SubAccount],,0)</f>
        <v>Accrued Expenses</v>
      </c>
      <c r="K15430">
        <f>YEAR(tbl_GL[[#This Row],[Date]])</f>
        <v>2019</v>
      </c>
    </row>
    <row r="15431" spans="1:11" x14ac:dyDescent="0.35">
      <c r="A15431">
        <v>1232.0999999999999</v>
      </c>
      <c r="B15431" s="24">
        <v>43781</v>
      </c>
      <c r="C15431">
        <v>6</v>
      </c>
      <c r="D15431" s="13">
        <v>10</v>
      </c>
      <c r="E15431" s="13" t="s">
        <v>98</v>
      </c>
      <c r="F15431" s="17">
        <v>-1536</v>
      </c>
      <c r="G15431" t="str">
        <f>_xlfn.XLOOKUP(tbl_GL[[#This Row],[Account_key]],tbl_COA[Account_key],tbl_COA[Class],"Not Found")</f>
        <v>Assets</v>
      </c>
      <c r="H15431" t="str">
        <f>_xlfn.XLOOKUP(tbl_GL[[#This Row],[Account_key]],tbl_COA[Account_key],tbl_COA[SubClass],"Not Found")</f>
        <v>Assets</v>
      </c>
      <c r="I15431" t="str">
        <f>_xlfn.XLOOKUP(tbl_GL[[#This Row],[Account_key]],tbl_COA[Account_key],tbl_COA[SubClass2],"Not Found")</f>
        <v>Current Assets</v>
      </c>
      <c r="J15431" t="str">
        <f>_xlfn.XLOOKUP(tbl_GL[[#This Row],[Account_key]],tbl_COA[Account_key],tbl_COA[SubAccount],,0)</f>
        <v>Cash at Bank</v>
      </c>
      <c r="K15431">
        <f>YEAR(tbl_GL[[#This Row],[Date]])</f>
        <v>2019</v>
      </c>
    </row>
    <row r="15432" spans="1:11" x14ac:dyDescent="0.35">
      <c r="A15432">
        <v>1232.2</v>
      </c>
      <c r="B15432" s="24">
        <v>43781</v>
      </c>
      <c r="C15432">
        <v>6</v>
      </c>
      <c r="D15432" s="13">
        <v>120</v>
      </c>
      <c r="E15432" s="13" t="s">
        <v>98</v>
      </c>
      <c r="F15432" s="17">
        <v>-1536</v>
      </c>
      <c r="G15432" t="str">
        <f>_xlfn.XLOOKUP(tbl_GL[[#This Row],[Account_key]],tbl_COA[Account_key],tbl_COA[Class],"Not Found")</f>
        <v>Liabilities and Owners Equity</v>
      </c>
      <c r="H15432" t="str">
        <f>_xlfn.XLOOKUP(tbl_GL[[#This Row],[Account_key]],tbl_COA[Account_key],tbl_COA[SubClass],"Not Found")</f>
        <v>Liabilities</v>
      </c>
      <c r="I15432" t="str">
        <f>_xlfn.XLOOKUP(tbl_GL[[#This Row],[Account_key]],tbl_COA[Account_key],tbl_COA[SubClass2],"Not Found")</f>
        <v>Current Liabilities</v>
      </c>
      <c r="J15432" t="str">
        <f>_xlfn.XLOOKUP(tbl_GL[[#This Row],[Account_key]],tbl_COA[Account_key],tbl_COA[SubAccount],,0)</f>
        <v>Accrued Expenses</v>
      </c>
      <c r="K15432">
        <f>YEAR(tbl_GL[[#This Row],[Date]])</f>
        <v>2019</v>
      </c>
    </row>
    <row r="15433" spans="1:11" x14ac:dyDescent="0.35">
      <c r="A15433">
        <v>1233.0999999999999</v>
      </c>
      <c r="B15433" s="24">
        <v>43782</v>
      </c>
      <c r="C15433">
        <v>6</v>
      </c>
      <c r="D15433" s="13">
        <v>10</v>
      </c>
      <c r="E15433" s="13" t="s">
        <v>98</v>
      </c>
      <c r="F15433" s="17">
        <v>-1595</v>
      </c>
      <c r="G15433" t="str">
        <f>_xlfn.XLOOKUP(tbl_GL[[#This Row],[Account_key]],tbl_COA[Account_key],tbl_COA[Class],"Not Found")</f>
        <v>Assets</v>
      </c>
      <c r="H15433" t="str">
        <f>_xlfn.XLOOKUP(tbl_GL[[#This Row],[Account_key]],tbl_COA[Account_key],tbl_COA[SubClass],"Not Found")</f>
        <v>Assets</v>
      </c>
      <c r="I15433" t="str">
        <f>_xlfn.XLOOKUP(tbl_GL[[#This Row],[Account_key]],tbl_COA[Account_key],tbl_COA[SubClass2],"Not Found")</f>
        <v>Current Assets</v>
      </c>
      <c r="J15433" t="str">
        <f>_xlfn.XLOOKUP(tbl_GL[[#This Row],[Account_key]],tbl_COA[Account_key],tbl_COA[SubAccount],,0)</f>
        <v>Cash at Bank</v>
      </c>
      <c r="K15433">
        <f>YEAR(tbl_GL[[#This Row],[Date]])</f>
        <v>2019</v>
      </c>
    </row>
    <row r="15434" spans="1:11" x14ac:dyDescent="0.35">
      <c r="A15434">
        <v>1233.2</v>
      </c>
      <c r="B15434" s="24">
        <v>43782</v>
      </c>
      <c r="C15434">
        <v>6</v>
      </c>
      <c r="D15434" s="13">
        <v>120</v>
      </c>
      <c r="E15434" s="13" t="s">
        <v>98</v>
      </c>
      <c r="F15434" s="17">
        <v>-1595</v>
      </c>
      <c r="G15434" t="str">
        <f>_xlfn.XLOOKUP(tbl_GL[[#This Row],[Account_key]],tbl_COA[Account_key],tbl_COA[Class],"Not Found")</f>
        <v>Liabilities and Owners Equity</v>
      </c>
      <c r="H15434" t="str">
        <f>_xlfn.XLOOKUP(tbl_GL[[#This Row],[Account_key]],tbl_COA[Account_key],tbl_COA[SubClass],"Not Found")</f>
        <v>Liabilities</v>
      </c>
      <c r="I15434" t="str">
        <f>_xlfn.XLOOKUP(tbl_GL[[#This Row],[Account_key]],tbl_COA[Account_key],tbl_COA[SubClass2],"Not Found")</f>
        <v>Current Liabilities</v>
      </c>
      <c r="J15434" t="str">
        <f>_xlfn.XLOOKUP(tbl_GL[[#This Row],[Account_key]],tbl_COA[Account_key],tbl_COA[SubAccount],,0)</f>
        <v>Accrued Expenses</v>
      </c>
      <c r="K15434">
        <f>YEAR(tbl_GL[[#This Row],[Date]])</f>
        <v>2019</v>
      </c>
    </row>
    <row r="15435" spans="1:11" x14ac:dyDescent="0.35">
      <c r="A15435">
        <v>1234.0999999999999</v>
      </c>
      <c r="B15435" s="24">
        <v>43782</v>
      </c>
      <c r="C15435">
        <v>6</v>
      </c>
      <c r="D15435" s="13">
        <v>300</v>
      </c>
      <c r="E15435" s="13" t="s">
        <v>97</v>
      </c>
      <c r="F15435" s="17">
        <v>-2498</v>
      </c>
      <c r="G15435" t="str">
        <f>_xlfn.XLOOKUP(tbl_GL[[#This Row],[Account_key]],tbl_COA[Account_key],tbl_COA[Class],"Not Found")</f>
        <v>Operating account</v>
      </c>
      <c r="H15435" t="str">
        <f>_xlfn.XLOOKUP(tbl_GL[[#This Row],[Account_key]],tbl_COA[Account_key],tbl_COA[SubClass],"Not Found")</f>
        <v>Operating Expenses</v>
      </c>
      <c r="I15435" t="str">
        <f>_xlfn.XLOOKUP(tbl_GL[[#This Row],[Account_key]],tbl_COA[Account_key],tbl_COA[SubClass2],"Not Found")</f>
        <v>Administration</v>
      </c>
      <c r="J15435" t="str">
        <f>_xlfn.XLOOKUP(tbl_GL[[#This Row],[Account_key]],tbl_COA[Account_key],tbl_COA[SubAccount],,0)</f>
        <v>Entertainment</v>
      </c>
      <c r="K15435">
        <f>YEAR(tbl_GL[[#This Row],[Date]])</f>
        <v>2019</v>
      </c>
    </row>
    <row r="15436" spans="1:11" x14ac:dyDescent="0.35">
      <c r="A15436">
        <v>1234.2</v>
      </c>
      <c r="B15436" s="24">
        <v>43782</v>
      </c>
      <c r="C15436">
        <v>6</v>
      </c>
      <c r="D15436" s="13">
        <v>120</v>
      </c>
      <c r="E15436" s="13" t="s">
        <v>97</v>
      </c>
      <c r="F15436" s="17">
        <v>2498</v>
      </c>
      <c r="G15436" t="str">
        <f>_xlfn.XLOOKUP(tbl_GL[[#This Row],[Account_key]],tbl_COA[Account_key],tbl_COA[Class],"Not Found")</f>
        <v>Liabilities and Owners Equity</v>
      </c>
      <c r="H15436" t="str">
        <f>_xlfn.XLOOKUP(tbl_GL[[#This Row],[Account_key]],tbl_COA[Account_key],tbl_COA[SubClass],"Not Found")</f>
        <v>Liabilities</v>
      </c>
      <c r="I15436" t="str">
        <f>_xlfn.XLOOKUP(tbl_GL[[#This Row],[Account_key]],tbl_COA[Account_key],tbl_COA[SubClass2],"Not Found")</f>
        <v>Current Liabilities</v>
      </c>
      <c r="J15436" t="str">
        <f>_xlfn.XLOOKUP(tbl_GL[[#This Row],[Account_key]],tbl_COA[Account_key],tbl_COA[SubAccount],,0)</f>
        <v>Accrued Expenses</v>
      </c>
      <c r="K15436">
        <f>YEAR(tbl_GL[[#This Row],[Date]])</f>
        <v>2019</v>
      </c>
    </row>
    <row r="15437" spans="1:11" x14ac:dyDescent="0.35">
      <c r="A15437">
        <v>1235.0999999999999</v>
      </c>
      <c r="B15437" s="24">
        <v>43784</v>
      </c>
      <c r="C15437">
        <v>6</v>
      </c>
      <c r="D15437" s="13">
        <v>10</v>
      </c>
      <c r="E15437" s="13" t="s">
        <v>112</v>
      </c>
      <c r="F15437" s="17">
        <v>-195</v>
      </c>
      <c r="G15437" t="str">
        <f>_xlfn.XLOOKUP(tbl_GL[[#This Row],[Account_key]],tbl_COA[Account_key],tbl_COA[Class],"Not Found")</f>
        <v>Assets</v>
      </c>
      <c r="H15437" t="str">
        <f>_xlfn.XLOOKUP(tbl_GL[[#This Row],[Account_key]],tbl_COA[Account_key],tbl_COA[SubClass],"Not Found")</f>
        <v>Assets</v>
      </c>
      <c r="I15437" t="str">
        <f>_xlfn.XLOOKUP(tbl_GL[[#This Row],[Account_key]],tbl_COA[Account_key],tbl_COA[SubClass2],"Not Found")</f>
        <v>Current Assets</v>
      </c>
      <c r="J15437" t="str">
        <f>_xlfn.XLOOKUP(tbl_GL[[#This Row],[Account_key]],tbl_COA[Account_key],tbl_COA[SubAccount],,0)</f>
        <v>Cash at Bank</v>
      </c>
      <c r="K15437">
        <f>YEAR(tbl_GL[[#This Row],[Date]])</f>
        <v>2019</v>
      </c>
    </row>
    <row r="15438" spans="1:11" x14ac:dyDescent="0.35">
      <c r="A15438">
        <v>1235.2</v>
      </c>
      <c r="B15438" s="24">
        <v>43784</v>
      </c>
      <c r="C15438">
        <v>6</v>
      </c>
      <c r="D15438" s="13">
        <v>121</v>
      </c>
      <c r="E15438" s="13" t="s">
        <v>112</v>
      </c>
      <c r="F15438" s="17">
        <v>-195</v>
      </c>
      <c r="G15438" t="str">
        <f>_xlfn.XLOOKUP(tbl_GL[[#This Row],[Account_key]],tbl_COA[Account_key],tbl_COA[Class],"Not Found")</f>
        <v>Liabilities and Owners Equity</v>
      </c>
      <c r="H15438" t="str">
        <f>_xlfn.XLOOKUP(tbl_GL[[#This Row],[Account_key]],tbl_COA[Account_key],tbl_COA[SubClass],"Not Found")</f>
        <v>Liabilities</v>
      </c>
      <c r="I15438" t="str">
        <f>_xlfn.XLOOKUP(tbl_GL[[#This Row],[Account_key]],tbl_COA[Account_key],tbl_COA[SubClass2],"Not Found")</f>
        <v>Current Liabilities</v>
      </c>
      <c r="J15438" t="str">
        <f>_xlfn.XLOOKUP(tbl_GL[[#This Row],[Account_key]],tbl_COA[Account_key],tbl_COA[SubAccount],,0)</f>
        <v>Interest Payable</v>
      </c>
      <c r="K15438">
        <f>YEAR(tbl_GL[[#This Row],[Date]])</f>
        <v>2019</v>
      </c>
    </row>
    <row r="15439" spans="1:11" x14ac:dyDescent="0.35">
      <c r="A15439">
        <v>1236.0999999999999</v>
      </c>
      <c r="B15439" s="24">
        <v>43784</v>
      </c>
      <c r="C15439">
        <v>6</v>
      </c>
      <c r="D15439" s="13">
        <v>300</v>
      </c>
      <c r="E15439" s="13" t="s">
        <v>97</v>
      </c>
      <c r="F15439" s="17">
        <v>-2644</v>
      </c>
      <c r="G15439" t="str">
        <f>_xlfn.XLOOKUP(tbl_GL[[#This Row],[Account_key]],tbl_COA[Account_key],tbl_COA[Class],"Not Found")</f>
        <v>Operating account</v>
      </c>
      <c r="H15439" t="str">
        <f>_xlfn.XLOOKUP(tbl_GL[[#This Row],[Account_key]],tbl_COA[Account_key],tbl_COA[SubClass],"Not Found")</f>
        <v>Operating Expenses</v>
      </c>
      <c r="I15439" t="str">
        <f>_xlfn.XLOOKUP(tbl_GL[[#This Row],[Account_key]],tbl_COA[Account_key],tbl_COA[SubClass2],"Not Found")</f>
        <v>Administration</v>
      </c>
      <c r="J15439" t="str">
        <f>_xlfn.XLOOKUP(tbl_GL[[#This Row],[Account_key]],tbl_COA[Account_key],tbl_COA[SubAccount],,0)</f>
        <v>Entertainment</v>
      </c>
      <c r="K15439">
        <f>YEAR(tbl_GL[[#This Row],[Date]])</f>
        <v>2019</v>
      </c>
    </row>
    <row r="15440" spans="1:11" x14ac:dyDescent="0.35">
      <c r="A15440">
        <v>1236.2</v>
      </c>
      <c r="B15440" s="24">
        <v>43784</v>
      </c>
      <c r="C15440">
        <v>6</v>
      </c>
      <c r="D15440" s="13">
        <v>120</v>
      </c>
      <c r="E15440" s="13" t="s">
        <v>97</v>
      </c>
      <c r="F15440" s="17">
        <v>2644</v>
      </c>
      <c r="G15440" t="str">
        <f>_xlfn.XLOOKUP(tbl_GL[[#This Row],[Account_key]],tbl_COA[Account_key],tbl_COA[Class],"Not Found")</f>
        <v>Liabilities and Owners Equity</v>
      </c>
      <c r="H15440" t="str">
        <f>_xlfn.XLOOKUP(tbl_GL[[#This Row],[Account_key]],tbl_COA[Account_key],tbl_COA[SubClass],"Not Found")</f>
        <v>Liabilities</v>
      </c>
      <c r="I15440" t="str">
        <f>_xlfn.XLOOKUP(tbl_GL[[#This Row],[Account_key]],tbl_COA[Account_key],tbl_COA[SubClass2],"Not Found")</f>
        <v>Current Liabilities</v>
      </c>
      <c r="J15440" t="str">
        <f>_xlfn.XLOOKUP(tbl_GL[[#This Row],[Account_key]],tbl_COA[Account_key],tbl_COA[SubAccount],,0)</f>
        <v>Accrued Expenses</v>
      </c>
      <c r="K15440">
        <f>YEAR(tbl_GL[[#This Row],[Date]])</f>
        <v>2019</v>
      </c>
    </row>
    <row r="15441" spans="1:11" x14ac:dyDescent="0.35">
      <c r="A15441">
        <v>1237.0999999999999</v>
      </c>
      <c r="B15441" s="24">
        <v>43785</v>
      </c>
      <c r="C15441">
        <v>6</v>
      </c>
      <c r="D15441" s="13">
        <v>230</v>
      </c>
      <c r="E15441" s="13" t="s">
        <v>4</v>
      </c>
      <c r="F15441" s="17">
        <v>-1667</v>
      </c>
      <c r="G15441" t="str">
        <f>_xlfn.XLOOKUP(tbl_GL[[#This Row],[Account_key]],tbl_COA[Account_key],tbl_COA[Class],"Not Found")</f>
        <v>Trading account</v>
      </c>
      <c r="H15441" t="str">
        <f>_xlfn.XLOOKUP(tbl_GL[[#This Row],[Account_key]],tbl_COA[Account_key],tbl_COA[SubClass],"Not Found")</f>
        <v>Cost of Sales</v>
      </c>
      <c r="I15441" t="str">
        <f>_xlfn.XLOOKUP(tbl_GL[[#This Row],[Account_key]],tbl_COA[Account_key],tbl_COA[SubClass2],"Not Found")</f>
        <v>Cost of Sales</v>
      </c>
      <c r="J15441" t="str">
        <f>_xlfn.XLOOKUP(tbl_GL[[#This Row],[Account_key]],tbl_COA[Account_key],tbl_COA[SubAccount],,0)</f>
        <v>Cost of Sales</v>
      </c>
      <c r="K15441">
        <f>YEAR(tbl_GL[[#This Row],[Date]])</f>
        <v>2019</v>
      </c>
    </row>
    <row r="15442" spans="1:11" x14ac:dyDescent="0.35">
      <c r="A15442">
        <v>1237.2</v>
      </c>
      <c r="B15442" s="24">
        <v>43785</v>
      </c>
      <c r="C15442">
        <v>6</v>
      </c>
      <c r="D15442" s="13">
        <v>60</v>
      </c>
      <c r="E15442" s="13" t="s">
        <v>4</v>
      </c>
      <c r="F15442" s="17">
        <v>-1667</v>
      </c>
      <c r="G15442" t="str">
        <f>_xlfn.XLOOKUP(tbl_GL[[#This Row],[Account_key]],tbl_COA[Account_key],tbl_COA[Class],"Not Found")</f>
        <v>Assets</v>
      </c>
      <c r="H15442" t="str">
        <f>_xlfn.XLOOKUP(tbl_GL[[#This Row],[Account_key]],tbl_COA[Account_key],tbl_COA[SubClass],"Not Found")</f>
        <v>Assets</v>
      </c>
      <c r="I15442" t="str">
        <f>_xlfn.XLOOKUP(tbl_GL[[#This Row],[Account_key]],tbl_COA[Account_key],tbl_COA[SubClass2],"Not Found")</f>
        <v>Current Assets</v>
      </c>
      <c r="J15442" t="str">
        <f>_xlfn.XLOOKUP(tbl_GL[[#This Row],[Account_key]],tbl_COA[Account_key],tbl_COA[SubAccount],,0)</f>
        <v>Inventory</v>
      </c>
      <c r="K15442">
        <f>YEAR(tbl_GL[[#This Row],[Date]])</f>
        <v>2019</v>
      </c>
    </row>
    <row r="15443" spans="1:11" x14ac:dyDescent="0.35">
      <c r="A15443">
        <v>1238.0999999999999</v>
      </c>
      <c r="B15443" s="24">
        <v>43785</v>
      </c>
      <c r="C15443">
        <v>6</v>
      </c>
      <c r="D15443" s="13">
        <v>210</v>
      </c>
      <c r="E15443" s="13" t="s">
        <v>7</v>
      </c>
      <c r="F15443" s="17">
        <v>3900</v>
      </c>
      <c r="G15443" t="str">
        <f>_xlfn.XLOOKUP(tbl_GL[[#This Row],[Account_key]],tbl_COA[Account_key],tbl_COA[Class],"Not Found")</f>
        <v>Trading account</v>
      </c>
      <c r="H15443" t="str">
        <f>_xlfn.XLOOKUP(tbl_GL[[#This Row],[Account_key]],tbl_COA[Account_key],tbl_COA[SubClass],"Not Found")</f>
        <v>Sales</v>
      </c>
      <c r="I15443" t="str">
        <f>_xlfn.XLOOKUP(tbl_GL[[#This Row],[Account_key]],tbl_COA[Account_key],tbl_COA[SubClass2],"Not Found")</f>
        <v>Sales</v>
      </c>
      <c r="J15443" t="str">
        <f>_xlfn.XLOOKUP(tbl_GL[[#This Row],[Account_key]],tbl_COA[Account_key],tbl_COA[SubAccount],,0)</f>
        <v>Sales</v>
      </c>
      <c r="K15443">
        <f>YEAR(tbl_GL[[#This Row],[Date]])</f>
        <v>2019</v>
      </c>
    </row>
    <row r="15444" spans="1:11" x14ac:dyDescent="0.35">
      <c r="A15444">
        <v>1238.2</v>
      </c>
      <c r="B15444" s="24">
        <v>43785</v>
      </c>
      <c r="C15444">
        <v>6</v>
      </c>
      <c r="D15444" s="13">
        <v>10</v>
      </c>
      <c r="E15444" s="13" t="s">
        <v>7</v>
      </c>
      <c r="F15444" s="17">
        <v>3900</v>
      </c>
      <c r="G15444" t="str">
        <f>_xlfn.XLOOKUP(tbl_GL[[#This Row],[Account_key]],tbl_COA[Account_key],tbl_COA[Class],"Not Found")</f>
        <v>Assets</v>
      </c>
      <c r="H15444" t="str">
        <f>_xlfn.XLOOKUP(tbl_GL[[#This Row],[Account_key]],tbl_COA[Account_key],tbl_COA[SubClass],"Not Found")</f>
        <v>Assets</v>
      </c>
      <c r="I15444" t="str">
        <f>_xlfn.XLOOKUP(tbl_GL[[#This Row],[Account_key]],tbl_COA[Account_key],tbl_COA[SubClass2],"Not Found")</f>
        <v>Current Assets</v>
      </c>
      <c r="J15444" t="str">
        <f>_xlfn.XLOOKUP(tbl_GL[[#This Row],[Account_key]],tbl_COA[Account_key],tbl_COA[SubAccount],,0)</f>
        <v>Cash at Bank</v>
      </c>
      <c r="K15444">
        <f>YEAR(tbl_GL[[#This Row],[Date]])</f>
        <v>2019</v>
      </c>
    </row>
    <row r="15445" spans="1:11" x14ac:dyDescent="0.35">
      <c r="A15445">
        <v>1239.0999999999999</v>
      </c>
      <c r="B15445" s="24">
        <v>43785</v>
      </c>
      <c r="C15445">
        <v>6</v>
      </c>
      <c r="D15445" s="13">
        <v>230</v>
      </c>
      <c r="E15445" s="13" t="s">
        <v>4</v>
      </c>
      <c r="F15445" s="17">
        <v>-6641</v>
      </c>
      <c r="G15445" t="str">
        <f>_xlfn.XLOOKUP(tbl_GL[[#This Row],[Account_key]],tbl_COA[Account_key],tbl_COA[Class],"Not Found")</f>
        <v>Trading account</v>
      </c>
      <c r="H15445" t="str">
        <f>_xlfn.XLOOKUP(tbl_GL[[#This Row],[Account_key]],tbl_COA[Account_key],tbl_COA[SubClass],"Not Found")</f>
        <v>Cost of Sales</v>
      </c>
      <c r="I15445" t="str">
        <f>_xlfn.XLOOKUP(tbl_GL[[#This Row],[Account_key]],tbl_COA[Account_key],tbl_COA[SubClass2],"Not Found")</f>
        <v>Cost of Sales</v>
      </c>
      <c r="J15445" t="str">
        <f>_xlfn.XLOOKUP(tbl_GL[[#This Row],[Account_key]],tbl_COA[Account_key],tbl_COA[SubAccount],,0)</f>
        <v>Cost of Sales</v>
      </c>
      <c r="K15445">
        <f>YEAR(tbl_GL[[#This Row],[Date]])</f>
        <v>2019</v>
      </c>
    </row>
    <row r="15446" spans="1:11" x14ac:dyDescent="0.35">
      <c r="A15446">
        <v>1239.2</v>
      </c>
      <c r="B15446" s="24">
        <v>43785</v>
      </c>
      <c r="C15446">
        <v>6</v>
      </c>
      <c r="D15446" s="13">
        <v>60</v>
      </c>
      <c r="E15446" s="13" t="s">
        <v>4</v>
      </c>
      <c r="F15446" s="17">
        <v>-6641</v>
      </c>
      <c r="G15446" t="str">
        <f>_xlfn.XLOOKUP(tbl_GL[[#This Row],[Account_key]],tbl_COA[Account_key],tbl_COA[Class],"Not Found")</f>
        <v>Assets</v>
      </c>
      <c r="H15446" t="str">
        <f>_xlfn.XLOOKUP(tbl_GL[[#This Row],[Account_key]],tbl_COA[Account_key],tbl_COA[SubClass],"Not Found")</f>
        <v>Assets</v>
      </c>
      <c r="I15446" t="str">
        <f>_xlfn.XLOOKUP(tbl_GL[[#This Row],[Account_key]],tbl_COA[Account_key],tbl_COA[SubClass2],"Not Found")</f>
        <v>Current Assets</v>
      </c>
      <c r="J15446" t="str">
        <f>_xlfn.XLOOKUP(tbl_GL[[#This Row],[Account_key]],tbl_COA[Account_key],tbl_COA[SubAccount],,0)</f>
        <v>Inventory</v>
      </c>
      <c r="K15446">
        <f>YEAR(tbl_GL[[#This Row],[Date]])</f>
        <v>2019</v>
      </c>
    </row>
    <row r="15447" spans="1:11" x14ac:dyDescent="0.35">
      <c r="A15447">
        <v>1240.0999999999999</v>
      </c>
      <c r="B15447" s="24">
        <v>43785</v>
      </c>
      <c r="C15447">
        <v>6</v>
      </c>
      <c r="D15447" s="13">
        <v>210</v>
      </c>
      <c r="E15447" s="13" t="s">
        <v>8</v>
      </c>
      <c r="F15447" s="17">
        <v>13596</v>
      </c>
      <c r="G15447" t="str">
        <f>_xlfn.XLOOKUP(tbl_GL[[#This Row],[Account_key]],tbl_COA[Account_key],tbl_COA[Class],"Not Found")</f>
        <v>Trading account</v>
      </c>
      <c r="H15447" t="str">
        <f>_xlfn.XLOOKUP(tbl_GL[[#This Row],[Account_key]],tbl_COA[Account_key],tbl_COA[SubClass],"Not Found")</f>
        <v>Sales</v>
      </c>
      <c r="I15447" t="str">
        <f>_xlfn.XLOOKUP(tbl_GL[[#This Row],[Account_key]],tbl_COA[Account_key],tbl_COA[SubClass2],"Not Found")</f>
        <v>Sales</v>
      </c>
      <c r="J15447" t="str">
        <f>_xlfn.XLOOKUP(tbl_GL[[#This Row],[Account_key]],tbl_COA[Account_key],tbl_COA[SubAccount],,0)</f>
        <v>Sales</v>
      </c>
      <c r="K15447">
        <f>YEAR(tbl_GL[[#This Row],[Date]])</f>
        <v>2019</v>
      </c>
    </row>
    <row r="15448" spans="1:11" x14ac:dyDescent="0.35">
      <c r="A15448">
        <v>1240.2</v>
      </c>
      <c r="B15448" s="24">
        <v>43785</v>
      </c>
      <c r="C15448">
        <v>6</v>
      </c>
      <c r="D15448" s="13">
        <v>30</v>
      </c>
      <c r="E15448" s="13" t="s">
        <v>8</v>
      </c>
      <c r="F15448" s="17">
        <v>13596</v>
      </c>
      <c r="G15448" t="str">
        <f>_xlfn.XLOOKUP(tbl_GL[[#This Row],[Account_key]],tbl_COA[Account_key],tbl_COA[Class],"Not Found")</f>
        <v>Assets</v>
      </c>
      <c r="H15448" t="str">
        <f>_xlfn.XLOOKUP(tbl_GL[[#This Row],[Account_key]],tbl_COA[Account_key],tbl_COA[SubClass],"Not Found")</f>
        <v>Assets</v>
      </c>
      <c r="I15448" t="str">
        <f>_xlfn.XLOOKUP(tbl_GL[[#This Row],[Account_key]],tbl_COA[Account_key],tbl_COA[SubClass2],"Not Found")</f>
        <v>Current Assets</v>
      </c>
      <c r="J15448" t="str">
        <f>_xlfn.XLOOKUP(tbl_GL[[#This Row],[Account_key]],tbl_COA[Account_key],tbl_COA[SubAccount],,0)</f>
        <v>Trade Receivables</v>
      </c>
      <c r="K15448">
        <f>YEAR(tbl_GL[[#This Row],[Date]])</f>
        <v>2019</v>
      </c>
    </row>
    <row r="15449" spans="1:11" x14ac:dyDescent="0.35">
      <c r="A15449">
        <v>1241.0999999999999</v>
      </c>
      <c r="B15449" s="24">
        <v>43788</v>
      </c>
      <c r="C15449">
        <v>6</v>
      </c>
      <c r="D15449" s="13">
        <v>260</v>
      </c>
      <c r="E15449" s="13" t="s">
        <v>97</v>
      </c>
      <c r="F15449" s="17">
        <v>-2487</v>
      </c>
      <c r="G15449" t="str">
        <f>_xlfn.XLOOKUP(tbl_GL[[#This Row],[Account_key]],tbl_COA[Account_key],tbl_COA[Class],"Not Found")</f>
        <v>Operating account</v>
      </c>
      <c r="H15449" t="str">
        <f>_xlfn.XLOOKUP(tbl_GL[[#This Row],[Account_key]],tbl_COA[Account_key],tbl_COA[SubClass],"Not Found")</f>
        <v>Operating Expenses</v>
      </c>
      <c r="I15449" t="str">
        <f>_xlfn.XLOOKUP(tbl_GL[[#This Row],[Account_key]],tbl_COA[Account_key],tbl_COA[SubClass2],"Not Found")</f>
        <v>Marketing</v>
      </c>
      <c r="J15449" t="str">
        <f>_xlfn.XLOOKUP(tbl_GL[[#This Row],[Account_key]],tbl_COA[Account_key],tbl_COA[SubAccount],,0)</f>
        <v>Commissions</v>
      </c>
      <c r="K15449">
        <f>YEAR(tbl_GL[[#This Row],[Date]])</f>
        <v>2019</v>
      </c>
    </row>
    <row r="15450" spans="1:11" x14ac:dyDescent="0.35">
      <c r="A15450">
        <v>1241.2</v>
      </c>
      <c r="B15450" s="24">
        <v>43788</v>
      </c>
      <c r="C15450">
        <v>6</v>
      </c>
      <c r="D15450" s="13">
        <v>120</v>
      </c>
      <c r="E15450" s="13" t="s">
        <v>97</v>
      </c>
      <c r="F15450" s="17">
        <v>2487</v>
      </c>
      <c r="G15450" t="str">
        <f>_xlfn.XLOOKUP(tbl_GL[[#This Row],[Account_key]],tbl_COA[Account_key],tbl_COA[Class],"Not Found")</f>
        <v>Liabilities and Owners Equity</v>
      </c>
      <c r="H15450" t="str">
        <f>_xlfn.XLOOKUP(tbl_GL[[#This Row],[Account_key]],tbl_COA[Account_key],tbl_COA[SubClass],"Not Found")</f>
        <v>Liabilities</v>
      </c>
      <c r="I15450" t="str">
        <f>_xlfn.XLOOKUP(tbl_GL[[#This Row],[Account_key]],tbl_COA[Account_key],tbl_COA[SubClass2],"Not Found")</f>
        <v>Current Liabilities</v>
      </c>
      <c r="J15450" t="str">
        <f>_xlfn.XLOOKUP(tbl_GL[[#This Row],[Account_key]],tbl_COA[Account_key],tbl_COA[SubAccount],,0)</f>
        <v>Accrued Expenses</v>
      </c>
      <c r="K15450">
        <f>YEAR(tbl_GL[[#This Row],[Date]])</f>
        <v>2019</v>
      </c>
    </row>
    <row r="15451" spans="1:11" x14ac:dyDescent="0.35">
      <c r="A15451">
        <v>1242.0999999999999</v>
      </c>
      <c r="B15451" s="24">
        <v>43789</v>
      </c>
      <c r="C15451">
        <v>6</v>
      </c>
      <c r="D15451" s="13">
        <v>230</v>
      </c>
      <c r="E15451" s="13" t="s">
        <v>4</v>
      </c>
      <c r="F15451" s="17">
        <v>-939</v>
      </c>
      <c r="G15451" t="str">
        <f>_xlfn.XLOOKUP(tbl_GL[[#This Row],[Account_key]],tbl_COA[Account_key],tbl_COA[Class],"Not Found")</f>
        <v>Trading account</v>
      </c>
      <c r="H15451" t="str">
        <f>_xlfn.XLOOKUP(tbl_GL[[#This Row],[Account_key]],tbl_COA[Account_key],tbl_COA[SubClass],"Not Found")</f>
        <v>Cost of Sales</v>
      </c>
      <c r="I15451" t="str">
        <f>_xlfn.XLOOKUP(tbl_GL[[#This Row],[Account_key]],tbl_COA[Account_key],tbl_COA[SubClass2],"Not Found")</f>
        <v>Cost of Sales</v>
      </c>
      <c r="J15451" t="str">
        <f>_xlfn.XLOOKUP(tbl_GL[[#This Row],[Account_key]],tbl_COA[Account_key],tbl_COA[SubAccount],,0)</f>
        <v>Cost of Sales</v>
      </c>
      <c r="K15451">
        <f>YEAR(tbl_GL[[#This Row],[Date]])</f>
        <v>2019</v>
      </c>
    </row>
    <row r="15452" spans="1:11" x14ac:dyDescent="0.35">
      <c r="A15452">
        <v>1242.2</v>
      </c>
      <c r="B15452" s="24">
        <v>43789</v>
      </c>
      <c r="C15452">
        <v>6</v>
      </c>
      <c r="D15452" s="13">
        <v>60</v>
      </c>
      <c r="E15452" s="13" t="s">
        <v>4</v>
      </c>
      <c r="F15452" s="17">
        <v>-939</v>
      </c>
      <c r="G15452" t="str">
        <f>_xlfn.XLOOKUP(tbl_GL[[#This Row],[Account_key]],tbl_COA[Account_key],tbl_COA[Class],"Not Found")</f>
        <v>Assets</v>
      </c>
      <c r="H15452" t="str">
        <f>_xlfn.XLOOKUP(tbl_GL[[#This Row],[Account_key]],tbl_COA[Account_key],tbl_COA[SubClass],"Not Found")</f>
        <v>Assets</v>
      </c>
      <c r="I15452" t="str">
        <f>_xlfn.XLOOKUP(tbl_GL[[#This Row],[Account_key]],tbl_COA[Account_key],tbl_COA[SubClass2],"Not Found")</f>
        <v>Current Assets</v>
      </c>
      <c r="J15452" t="str">
        <f>_xlfn.XLOOKUP(tbl_GL[[#This Row],[Account_key]],tbl_COA[Account_key],tbl_COA[SubAccount],,0)</f>
        <v>Inventory</v>
      </c>
      <c r="K15452">
        <f>YEAR(tbl_GL[[#This Row],[Date]])</f>
        <v>2019</v>
      </c>
    </row>
    <row r="15453" spans="1:11" x14ac:dyDescent="0.35">
      <c r="A15453">
        <v>1243.0999999999999</v>
      </c>
      <c r="B15453" s="24">
        <v>43789</v>
      </c>
      <c r="C15453">
        <v>6</v>
      </c>
      <c r="D15453" s="13">
        <v>210</v>
      </c>
      <c r="E15453" s="13" t="s">
        <v>8</v>
      </c>
      <c r="F15453" s="17">
        <v>1922</v>
      </c>
      <c r="G15453" t="str">
        <f>_xlfn.XLOOKUP(tbl_GL[[#This Row],[Account_key]],tbl_COA[Account_key],tbl_COA[Class],"Not Found")</f>
        <v>Trading account</v>
      </c>
      <c r="H15453" t="str">
        <f>_xlfn.XLOOKUP(tbl_GL[[#This Row],[Account_key]],tbl_COA[Account_key],tbl_COA[SubClass],"Not Found")</f>
        <v>Sales</v>
      </c>
      <c r="I15453" t="str">
        <f>_xlfn.XLOOKUP(tbl_GL[[#This Row],[Account_key]],tbl_COA[Account_key],tbl_COA[SubClass2],"Not Found")</f>
        <v>Sales</v>
      </c>
      <c r="J15453" t="str">
        <f>_xlfn.XLOOKUP(tbl_GL[[#This Row],[Account_key]],tbl_COA[Account_key],tbl_COA[SubAccount],,0)</f>
        <v>Sales</v>
      </c>
      <c r="K15453">
        <f>YEAR(tbl_GL[[#This Row],[Date]])</f>
        <v>2019</v>
      </c>
    </row>
    <row r="15454" spans="1:11" x14ac:dyDescent="0.35">
      <c r="A15454">
        <v>1243.2</v>
      </c>
      <c r="B15454" s="24">
        <v>43789</v>
      </c>
      <c r="C15454">
        <v>6</v>
      </c>
      <c r="D15454" s="13">
        <v>30</v>
      </c>
      <c r="E15454" s="13" t="s">
        <v>8</v>
      </c>
      <c r="F15454" s="17">
        <v>1922</v>
      </c>
      <c r="G15454" t="str">
        <f>_xlfn.XLOOKUP(tbl_GL[[#This Row],[Account_key]],tbl_COA[Account_key],tbl_COA[Class],"Not Found")</f>
        <v>Assets</v>
      </c>
      <c r="H15454" t="str">
        <f>_xlfn.XLOOKUP(tbl_GL[[#This Row],[Account_key]],tbl_COA[Account_key],tbl_COA[SubClass],"Not Found")</f>
        <v>Assets</v>
      </c>
      <c r="I15454" t="str">
        <f>_xlfn.XLOOKUP(tbl_GL[[#This Row],[Account_key]],tbl_COA[Account_key],tbl_COA[SubClass2],"Not Found")</f>
        <v>Current Assets</v>
      </c>
      <c r="J15454" t="str">
        <f>_xlfn.XLOOKUP(tbl_GL[[#This Row],[Account_key]],tbl_COA[Account_key],tbl_COA[SubAccount],,0)</f>
        <v>Trade Receivables</v>
      </c>
      <c r="K15454">
        <f>YEAR(tbl_GL[[#This Row],[Date]])</f>
        <v>2019</v>
      </c>
    </row>
    <row r="15455" spans="1:11" x14ac:dyDescent="0.35">
      <c r="A15455">
        <v>1244.0999999999999</v>
      </c>
      <c r="B15455" s="24">
        <v>43789</v>
      </c>
      <c r="C15455">
        <v>6</v>
      </c>
      <c r="D15455" s="13">
        <v>30</v>
      </c>
      <c r="E15455" s="13" t="s">
        <v>80</v>
      </c>
      <c r="F15455" s="17">
        <v>-16637</v>
      </c>
      <c r="G15455" t="str">
        <f>_xlfn.XLOOKUP(tbl_GL[[#This Row],[Account_key]],tbl_COA[Account_key],tbl_COA[Class],"Not Found")</f>
        <v>Assets</v>
      </c>
      <c r="H15455" t="str">
        <f>_xlfn.XLOOKUP(tbl_GL[[#This Row],[Account_key]],tbl_COA[Account_key],tbl_COA[SubClass],"Not Found")</f>
        <v>Assets</v>
      </c>
      <c r="I15455" t="str">
        <f>_xlfn.XLOOKUP(tbl_GL[[#This Row],[Account_key]],tbl_COA[Account_key],tbl_COA[SubClass2],"Not Found")</f>
        <v>Current Assets</v>
      </c>
      <c r="J15455" t="str">
        <f>_xlfn.XLOOKUP(tbl_GL[[#This Row],[Account_key]],tbl_COA[Account_key],tbl_COA[SubAccount],,0)</f>
        <v>Trade Receivables</v>
      </c>
      <c r="K15455">
        <f>YEAR(tbl_GL[[#This Row],[Date]])</f>
        <v>2019</v>
      </c>
    </row>
    <row r="15456" spans="1:11" x14ac:dyDescent="0.35">
      <c r="A15456">
        <v>1244.2</v>
      </c>
      <c r="B15456" s="24">
        <v>43789</v>
      </c>
      <c r="C15456">
        <v>6</v>
      </c>
      <c r="D15456" s="13">
        <v>10</v>
      </c>
      <c r="E15456" s="13" t="s">
        <v>80</v>
      </c>
      <c r="F15456" s="17">
        <v>16637</v>
      </c>
      <c r="G15456" t="str">
        <f>_xlfn.XLOOKUP(tbl_GL[[#This Row],[Account_key]],tbl_COA[Account_key],tbl_COA[Class],"Not Found")</f>
        <v>Assets</v>
      </c>
      <c r="H15456" t="str">
        <f>_xlfn.XLOOKUP(tbl_GL[[#This Row],[Account_key]],tbl_COA[Account_key],tbl_COA[SubClass],"Not Found")</f>
        <v>Assets</v>
      </c>
      <c r="I15456" t="str">
        <f>_xlfn.XLOOKUP(tbl_GL[[#This Row],[Account_key]],tbl_COA[Account_key],tbl_COA[SubClass2],"Not Found")</f>
        <v>Current Assets</v>
      </c>
      <c r="J15456" t="str">
        <f>_xlfn.XLOOKUP(tbl_GL[[#This Row],[Account_key]],tbl_COA[Account_key],tbl_COA[SubAccount],,0)</f>
        <v>Cash at Bank</v>
      </c>
      <c r="K15456">
        <f>YEAR(tbl_GL[[#This Row],[Date]])</f>
        <v>2019</v>
      </c>
    </row>
    <row r="15457" spans="1:11" x14ac:dyDescent="0.35">
      <c r="A15457">
        <v>1245.0999999999999</v>
      </c>
      <c r="B15457" s="24">
        <v>43790</v>
      </c>
      <c r="C15457">
        <v>6</v>
      </c>
      <c r="D15457" s="13">
        <v>10</v>
      </c>
      <c r="E15457" s="13" t="s">
        <v>98</v>
      </c>
      <c r="F15457" s="17">
        <v>-1662</v>
      </c>
      <c r="G15457" t="str">
        <f>_xlfn.XLOOKUP(tbl_GL[[#This Row],[Account_key]],tbl_COA[Account_key],tbl_COA[Class],"Not Found")</f>
        <v>Assets</v>
      </c>
      <c r="H15457" t="str">
        <f>_xlfn.XLOOKUP(tbl_GL[[#This Row],[Account_key]],tbl_COA[Account_key],tbl_COA[SubClass],"Not Found")</f>
        <v>Assets</v>
      </c>
      <c r="I15457" t="str">
        <f>_xlfn.XLOOKUP(tbl_GL[[#This Row],[Account_key]],tbl_COA[Account_key],tbl_COA[SubClass2],"Not Found")</f>
        <v>Current Assets</v>
      </c>
      <c r="J15457" t="str">
        <f>_xlfn.XLOOKUP(tbl_GL[[#This Row],[Account_key]],tbl_COA[Account_key],tbl_COA[SubAccount],,0)</f>
        <v>Cash at Bank</v>
      </c>
      <c r="K15457">
        <f>YEAR(tbl_GL[[#This Row],[Date]])</f>
        <v>2019</v>
      </c>
    </row>
    <row r="15458" spans="1:11" x14ac:dyDescent="0.35">
      <c r="A15458">
        <v>1245.2</v>
      </c>
      <c r="B15458" s="24">
        <v>43790</v>
      </c>
      <c r="C15458">
        <v>6</v>
      </c>
      <c r="D15458" s="13">
        <v>120</v>
      </c>
      <c r="E15458" s="13" t="s">
        <v>98</v>
      </c>
      <c r="F15458" s="17">
        <v>-1662</v>
      </c>
      <c r="G15458" t="str">
        <f>_xlfn.XLOOKUP(tbl_GL[[#This Row],[Account_key]],tbl_COA[Account_key],tbl_COA[Class],"Not Found")</f>
        <v>Liabilities and Owners Equity</v>
      </c>
      <c r="H15458" t="str">
        <f>_xlfn.XLOOKUP(tbl_GL[[#This Row],[Account_key]],tbl_COA[Account_key],tbl_COA[SubClass],"Not Found")</f>
        <v>Liabilities</v>
      </c>
      <c r="I15458" t="str">
        <f>_xlfn.XLOOKUP(tbl_GL[[#This Row],[Account_key]],tbl_COA[Account_key],tbl_COA[SubClass2],"Not Found")</f>
        <v>Current Liabilities</v>
      </c>
      <c r="J15458" t="str">
        <f>_xlfn.XLOOKUP(tbl_GL[[#This Row],[Account_key]],tbl_COA[Account_key],tbl_COA[SubAccount],,0)</f>
        <v>Accrued Expenses</v>
      </c>
      <c r="K15458">
        <f>YEAR(tbl_GL[[#This Row],[Date]])</f>
        <v>2019</v>
      </c>
    </row>
    <row r="15459" spans="1:11" x14ac:dyDescent="0.35">
      <c r="A15459">
        <v>1246.0999999999999</v>
      </c>
      <c r="B15459" s="24">
        <v>43790</v>
      </c>
      <c r="C15459">
        <v>6</v>
      </c>
      <c r="D15459" s="13">
        <v>310</v>
      </c>
      <c r="E15459" s="13" t="s">
        <v>97</v>
      </c>
      <c r="F15459" s="17">
        <v>-1929</v>
      </c>
      <c r="G15459" t="str">
        <f>_xlfn.XLOOKUP(tbl_GL[[#This Row],[Account_key]],tbl_COA[Account_key],tbl_COA[Class],"Not Found")</f>
        <v>Operating account</v>
      </c>
      <c r="H15459" t="str">
        <f>_xlfn.XLOOKUP(tbl_GL[[#This Row],[Account_key]],tbl_COA[Account_key],tbl_COA[SubClass],"Not Found")</f>
        <v>Operating Expenses</v>
      </c>
      <c r="I15459" t="str">
        <f>_xlfn.XLOOKUP(tbl_GL[[#This Row],[Account_key]],tbl_COA[Account_key],tbl_COA[SubClass2],"Not Found")</f>
        <v>Administration</v>
      </c>
      <c r="J15459" t="str">
        <f>_xlfn.XLOOKUP(tbl_GL[[#This Row],[Account_key]],tbl_COA[Account_key],tbl_COA[SubAccount],,0)</f>
        <v>Office Supplies</v>
      </c>
      <c r="K15459">
        <f>YEAR(tbl_GL[[#This Row],[Date]])</f>
        <v>2019</v>
      </c>
    </row>
    <row r="15460" spans="1:11" x14ac:dyDescent="0.35">
      <c r="A15460">
        <v>1246.2</v>
      </c>
      <c r="B15460" s="24">
        <v>43790</v>
      </c>
      <c r="C15460">
        <v>6</v>
      </c>
      <c r="D15460" s="13">
        <v>120</v>
      </c>
      <c r="E15460" s="13" t="s">
        <v>97</v>
      </c>
      <c r="F15460" s="17">
        <v>1929</v>
      </c>
      <c r="G15460" t="str">
        <f>_xlfn.XLOOKUP(tbl_GL[[#This Row],[Account_key]],tbl_COA[Account_key],tbl_COA[Class],"Not Found")</f>
        <v>Liabilities and Owners Equity</v>
      </c>
      <c r="H15460" t="str">
        <f>_xlfn.XLOOKUP(tbl_GL[[#This Row],[Account_key]],tbl_COA[Account_key],tbl_COA[SubClass],"Not Found")</f>
        <v>Liabilities</v>
      </c>
      <c r="I15460" t="str">
        <f>_xlfn.XLOOKUP(tbl_GL[[#This Row],[Account_key]],tbl_COA[Account_key],tbl_COA[SubClass2],"Not Found")</f>
        <v>Current Liabilities</v>
      </c>
      <c r="J15460" t="str">
        <f>_xlfn.XLOOKUP(tbl_GL[[#This Row],[Account_key]],tbl_COA[Account_key],tbl_COA[SubAccount],,0)</f>
        <v>Accrued Expenses</v>
      </c>
      <c r="K15460">
        <f>YEAR(tbl_GL[[#This Row],[Date]])</f>
        <v>2019</v>
      </c>
    </row>
    <row r="15461" spans="1:11" x14ac:dyDescent="0.35">
      <c r="A15461">
        <v>1247.0999999999999</v>
      </c>
      <c r="B15461" s="24">
        <v>43791</v>
      </c>
      <c r="C15461">
        <v>6</v>
      </c>
      <c r="D15461" s="13">
        <v>320</v>
      </c>
      <c r="E15461" s="13" t="s">
        <v>99</v>
      </c>
      <c r="F15461" s="17">
        <v>-49</v>
      </c>
      <c r="G15461" t="str">
        <f>_xlfn.XLOOKUP(tbl_GL[[#This Row],[Account_key]],tbl_COA[Account_key],tbl_COA[Class],"Not Found")</f>
        <v>Operating account</v>
      </c>
      <c r="H15461" t="str">
        <f>_xlfn.XLOOKUP(tbl_GL[[#This Row],[Account_key]],tbl_COA[Account_key],tbl_COA[SubClass],"Not Found")</f>
        <v>Operating Expenses</v>
      </c>
      <c r="I15461" t="str">
        <f>_xlfn.XLOOKUP(tbl_GL[[#This Row],[Account_key]],tbl_COA[Account_key],tbl_COA[SubClass2],"Not Found")</f>
        <v>Administration</v>
      </c>
      <c r="J15461" t="str">
        <f>_xlfn.XLOOKUP(tbl_GL[[#This Row],[Account_key]],tbl_COA[Account_key],tbl_COA[SubAccount],,0)</f>
        <v>Professional Services</v>
      </c>
      <c r="K15461">
        <f>YEAR(tbl_GL[[#This Row],[Date]])</f>
        <v>2019</v>
      </c>
    </row>
    <row r="15462" spans="1:11" x14ac:dyDescent="0.35">
      <c r="A15462">
        <v>1247.2</v>
      </c>
      <c r="B15462" s="24">
        <v>43791</v>
      </c>
      <c r="C15462">
        <v>6</v>
      </c>
      <c r="D15462" s="13">
        <v>20</v>
      </c>
      <c r="E15462" s="13" t="s">
        <v>99</v>
      </c>
      <c r="F15462" s="17">
        <v>-49</v>
      </c>
      <c r="G15462" t="str">
        <f>_xlfn.XLOOKUP(tbl_GL[[#This Row],[Account_key]],tbl_COA[Account_key],tbl_COA[Class],"Not Found")</f>
        <v>Assets</v>
      </c>
      <c r="H15462" t="str">
        <f>_xlfn.XLOOKUP(tbl_GL[[#This Row],[Account_key]],tbl_COA[Account_key],tbl_COA[SubClass],"Not Found")</f>
        <v>Assets</v>
      </c>
      <c r="I15462" t="str">
        <f>_xlfn.XLOOKUP(tbl_GL[[#This Row],[Account_key]],tbl_COA[Account_key],tbl_COA[SubClass2],"Not Found")</f>
        <v>Current Assets</v>
      </c>
      <c r="J15462" t="str">
        <f>_xlfn.XLOOKUP(tbl_GL[[#This Row],[Account_key]],tbl_COA[Account_key],tbl_COA[SubAccount],,0)</f>
        <v>Cash in hand</v>
      </c>
      <c r="K15462">
        <f>YEAR(tbl_GL[[#This Row],[Date]])</f>
        <v>2019</v>
      </c>
    </row>
    <row r="15463" spans="1:11" x14ac:dyDescent="0.35">
      <c r="A15463">
        <v>1248.0999999999999</v>
      </c>
      <c r="B15463" s="24">
        <v>43792</v>
      </c>
      <c r="C15463">
        <v>6</v>
      </c>
      <c r="D15463" s="13">
        <v>230</v>
      </c>
      <c r="E15463" s="13" t="s">
        <v>4</v>
      </c>
      <c r="F15463" s="17">
        <v>-1584</v>
      </c>
      <c r="G15463" t="str">
        <f>_xlfn.XLOOKUP(tbl_GL[[#This Row],[Account_key]],tbl_COA[Account_key],tbl_COA[Class],"Not Found")</f>
        <v>Trading account</v>
      </c>
      <c r="H15463" t="str">
        <f>_xlfn.XLOOKUP(tbl_GL[[#This Row],[Account_key]],tbl_COA[Account_key],tbl_COA[SubClass],"Not Found")</f>
        <v>Cost of Sales</v>
      </c>
      <c r="I15463" t="str">
        <f>_xlfn.XLOOKUP(tbl_GL[[#This Row],[Account_key]],tbl_COA[Account_key],tbl_COA[SubClass2],"Not Found")</f>
        <v>Cost of Sales</v>
      </c>
      <c r="J15463" t="str">
        <f>_xlfn.XLOOKUP(tbl_GL[[#This Row],[Account_key]],tbl_COA[Account_key],tbl_COA[SubAccount],,0)</f>
        <v>Cost of Sales</v>
      </c>
      <c r="K15463">
        <f>YEAR(tbl_GL[[#This Row],[Date]])</f>
        <v>2019</v>
      </c>
    </row>
    <row r="15464" spans="1:11" x14ac:dyDescent="0.35">
      <c r="A15464">
        <v>1248.2</v>
      </c>
      <c r="B15464" s="24">
        <v>43792</v>
      </c>
      <c r="C15464">
        <v>6</v>
      </c>
      <c r="D15464" s="13">
        <v>60</v>
      </c>
      <c r="E15464" s="13" t="s">
        <v>4</v>
      </c>
      <c r="F15464" s="17">
        <v>-1584</v>
      </c>
      <c r="G15464" t="str">
        <f>_xlfn.XLOOKUP(tbl_GL[[#This Row],[Account_key]],tbl_COA[Account_key],tbl_COA[Class],"Not Found")</f>
        <v>Assets</v>
      </c>
      <c r="H15464" t="str">
        <f>_xlfn.XLOOKUP(tbl_GL[[#This Row],[Account_key]],tbl_COA[Account_key],tbl_COA[SubClass],"Not Found")</f>
        <v>Assets</v>
      </c>
      <c r="I15464" t="str">
        <f>_xlfn.XLOOKUP(tbl_GL[[#This Row],[Account_key]],tbl_COA[Account_key],tbl_COA[SubClass2],"Not Found")</f>
        <v>Current Assets</v>
      </c>
      <c r="J15464" t="str">
        <f>_xlfn.XLOOKUP(tbl_GL[[#This Row],[Account_key]],tbl_COA[Account_key],tbl_COA[SubAccount],,0)</f>
        <v>Inventory</v>
      </c>
      <c r="K15464">
        <f>YEAR(tbl_GL[[#This Row],[Date]])</f>
        <v>2019</v>
      </c>
    </row>
    <row r="15465" spans="1:11" x14ac:dyDescent="0.35">
      <c r="A15465">
        <v>1249.0999999999999</v>
      </c>
      <c r="B15465" s="24">
        <v>43792</v>
      </c>
      <c r="C15465">
        <v>6</v>
      </c>
      <c r="D15465" s="13">
        <v>310</v>
      </c>
      <c r="E15465" s="13" t="s">
        <v>97</v>
      </c>
      <c r="F15465" s="17">
        <v>-2836</v>
      </c>
      <c r="G15465" t="str">
        <f>_xlfn.XLOOKUP(tbl_GL[[#This Row],[Account_key]],tbl_COA[Account_key],tbl_COA[Class],"Not Found")</f>
        <v>Operating account</v>
      </c>
      <c r="H15465" t="str">
        <f>_xlfn.XLOOKUP(tbl_GL[[#This Row],[Account_key]],tbl_COA[Account_key],tbl_COA[SubClass],"Not Found")</f>
        <v>Operating Expenses</v>
      </c>
      <c r="I15465" t="str">
        <f>_xlfn.XLOOKUP(tbl_GL[[#This Row],[Account_key]],tbl_COA[Account_key],tbl_COA[SubClass2],"Not Found")</f>
        <v>Administration</v>
      </c>
      <c r="J15465" t="str">
        <f>_xlfn.XLOOKUP(tbl_GL[[#This Row],[Account_key]],tbl_COA[Account_key],tbl_COA[SubAccount],,0)</f>
        <v>Office Supplies</v>
      </c>
      <c r="K15465">
        <f>YEAR(tbl_GL[[#This Row],[Date]])</f>
        <v>2019</v>
      </c>
    </row>
    <row r="15466" spans="1:11" x14ac:dyDescent="0.35">
      <c r="A15466">
        <v>1249.2</v>
      </c>
      <c r="B15466" s="24">
        <v>43792</v>
      </c>
      <c r="C15466">
        <v>6</v>
      </c>
      <c r="D15466" s="13">
        <v>120</v>
      </c>
      <c r="E15466" s="13" t="s">
        <v>97</v>
      </c>
      <c r="F15466" s="17">
        <v>2836</v>
      </c>
      <c r="G15466" t="str">
        <f>_xlfn.XLOOKUP(tbl_GL[[#This Row],[Account_key]],tbl_COA[Account_key],tbl_COA[Class],"Not Found")</f>
        <v>Liabilities and Owners Equity</v>
      </c>
      <c r="H15466" t="str">
        <f>_xlfn.XLOOKUP(tbl_GL[[#This Row],[Account_key]],tbl_COA[Account_key],tbl_COA[SubClass],"Not Found")</f>
        <v>Liabilities</v>
      </c>
      <c r="I15466" t="str">
        <f>_xlfn.XLOOKUP(tbl_GL[[#This Row],[Account_key]],tbl_COA[Account_key],tbl_COA[SubClass2],"Not Found")</f>
        <v>Current Liabilities</v>
      </c>
      <c r="J15466" t="str">
        <f>_xlfn.XLOOKUP(tbl_GL[[#This Row],[Account_key]],tbl_COA[Account_key],tbl_COA[SubAccount],,0)</f>
        <v>Accrued Expenses</v>
      </c>
      <c r="K15466">
        <f>YEAR(tbl_GL[[#This Row],[Date]])</f>
        <v>2019</v>
      </c>
    </row>
    <row r="15467" spans="1:11" x14ac:dyDescent="0.35">
      <c r="A15467">
        <v>1250.0999999999999</v>
      </c>
      <c r="B15467" s="24">
        <v>43792</v>
      </c>
      <c r="C15467">
        <v>6</v>
      </c>
      <c r="D15467" s="13">
        <v>210</v>
      </c>
      <c r="E15467" s="13" t="s">
        <v>7</v>
      </c>
      <c r="F15467" s="17">
        <v>3705</v>
      </c>
      <c r="G15467" t="str">
        <f>_xlfn.XLOOKUP(tbl_GL[[#This Row],[Account_key]],tbl_COA[Account_key],tbl_COA[Class],"Not Found")</f>
        <v>Trading account</v>
      </c>
      <c r="H15467" t="str">
        <f>_xlfn.XLOOKUP(tbl_GL[[#This Row],[Account_key]],tbl_COA[Account_key],tbl_COA[SubClass],"Not Found")</f>
        <v>Sales</v>
      </c>
      <c r="I15467" t="str">
        <f>_xlfn.XLOOKUP(tbl_GL[[#This Row],[Account_key]],tbl_COA[Account_key],tbl_COA[SubClass2],"Not Found")</f>
        <v>Sales</v>
      </c>
      <c r="J15467" t="str">
        <f>_xlfn.XLOOKUP(tbl_GL[[#This Row],[Account_key]],tbl_COA[Account_key],tbl_COA[SubAccount],,0)</f>
        <v>Sales</v>
      </c>
      <c r="K15467">
        <f>YEAR(tbl_GL[[#This Row],[Date]])</f>
        <v>2019</v>
      </c>
    </row>
    <row r="15468" spans="1:11" x14ac:dyDescent="0.35">
      <c r="A15468">
        <v>1250.2</v>
      </c>
      <c r="B15468" s="24">
        <v>43792</v>
      </c>
      <c r="C15468">
        <v>6</v>
      </c>
      <c r="D15468" s="13">
        <v>10</v>
      </c>
      <c r="E15468" s="13" t="s">
        <v>7</v>
      </c>
      <c r="F15468" s="17">
        <v>3705</v>
      </c>
      <c r="G15468" t="str">
        <f>_xlfn.XLOOKUP(tbl_GL[[#This Row],[Account_key]],tbl_COA[Account_key],tbl_COA[Class],"Not Found")</f>
        <v>Assets</v>
      </c>
      <c r="H15468" t="str">
        <f>_xlfn.XLOOKUP(tbl_GL[[#This Row],[Account_key]],tbl_COA[Account_key],tbl_COA[SubClass],"Not Found")</f>
        <v>Assets</v>
      </c>
      <c r="I15468" t="str">
        <f>_xlfn.XLOOKUP(tbl_GL[[#This Row],[Account_key]],tbl_COA[Account_key],tbl_COA[SubClass2],"Not Found")</f>
        <v>Current Assets</v>
      </c>
      <c r="J15468" t="str">
        <f>_xlfn.XLOOKUP(tbl_GL[[#This Row],[Account_key]],tbl_COA[Account_key],tbl_COA[SubAccount],,0)</f>
        <v>Cash at Bank</v>
      </c>
      <c r="K15468">
        <f>YEAR(tbl_GL[[#This Row],[Date]])</f>
        <v>2019</v>
      </c>
    </row>
    <row r="15469" spans="1:11" x14ac:dyDescent="0.35">
      <c r="A15469">
        <v>1251.0999999999999</v>
      </c>
      <c r="B15469" s="24">
        <v>43792</v>
      </c>
      <c r="C15469">
        <v>6</v>
      </c>
      <c r="D15469" s="13">
        <v>230</v>
      </c>
      <c r="E15469" s="13" t="s">
        <v>4</v>
      </c>
      <c r="F15469" s="17">
        <v>-6339</v>
      </c>
      <c r="G15469" t="str">
        <f>_xlfn.XLOOKUP(tbl_GL[[#This Row],[Account_key]],tbl_COA[Account_key],tbl_COA[Class],"Not Found")</f>
        <v>Trading account</v>
      </c>
      <c r="H15469" t="str">
        <f>_xlfn.XLOOKUP(tbl_GL[[#This Row],[Account_key]],tbl_COA[Account_key],tbl_COA[SubClass],"Not Found")</f>
        <v>Cost of Sales</v>
      </c>
      <c r="I15469" t="str">
        <f>_xlfn.XLOOKUP(tbl_GL[[#This Row],[Account_key]],tbl_COA[Account_key],tbl_COA[SubClass2],"Not Found")</f>
        <v>Cost of Sales</v>
      </c>
      <c r="J15469" t="str">
        <f>_xlfn.XLOOKUP(tbl_GL[[#This Row],[Account_key]],tbl_COA[Account_key],tbl_COA[SubAccount],,0)</f>
        <v>Cost of Sales</v>
      </c>
      <c r="K15469">
        <f>YEAR(tbl_GL[[#This Row],[Date]])</f>
        <v>2019</v>
      </c>
    </row>
    <row r="15470" spans="1:11" x14ac:dyDescent="0.35">
      <c r="A15470">
        <v>1251.2</v>
      </c>
      <c r="B15470" s="24">
        <v>43792</v>
      </c>
      <c r="C15470">
        <v>6</v>
      </c>
      <c r="D15470" s="13">
        <v>60</v>
      </c>
      <c r="E15470" s="13" t="s">
        <v>4</v>
      </c>
      <c r="F15470" s="17">
        <v>-6339</v>
      </c>
      <c r="G15470" t="str">
        <f>_xlfn.XLOOKUP(tbl_GL[[#This Row],[Account_key]],tbl_COA[Account_key],tbl_COA[Class],"Not Found")</f>
        <v>Assets</v>
      </c>
      <c r="H15470" t="str">
        <f>_xlfn.XLOOKUP(tbl_GL[[#This Row],[Account_key]],tbl_COA[Account_key],tbl_COA[SubClass],"Not Found")</f>
        <v>Assets</v>
      </c>
      <c r="I15470" t="str">
        <f>_xlfn.XLOOKUP(tbl_GL[[#This Row],[Account_key]],tbl_COA[Account_key],tbl_COA[SubClass2],"Not Found")</f>
        <v>Current Assets</v>
      </c>
      <c r="J15470" t="str">
        <f>_xlfn.XLOOKUP(tbl_GL[[#This Row],[Account_key]],tbl_COA[Account_key],tbl_COA[SubAccount],,0)</f>
        <v>Inventory</v>
      </c>
      <c r="K15470">
        <f>YEAR(tbl_GL[[#This Row],[Date]])</f>
        <v>2019</v>
      </c>
    </row>
    <row r="15471" spans="1:11" x14ac:dyDescent="0.35">
      <c r="A15471">
        <v>1252.0999999999999</v>
      </c>
      <c r="B15471" s="24">
        <v>43792</v>
      </c>
      <c r="C15471">
        <v>6</v>
      </c>
      <c r="D15471" s="13">
        <v>210</v>
      </c>
      <c r="E15471" s="13" t="s">
        <v>8</v>
      </c>
      <c r="F15471" s="17">
        <v>12976</v>
      </c>
      <c r="G15471" t="str">
        <f>_xlfn.XLOOKUP(tbl_GL[[#This Row],[Account_key]],tbl_COA[Account_key],tbl_COA[Class],"Not Found")</f>
        <v>Trading account</v>
      </c>
      <c r="H15471" t="str">
        <f>_xlfn.XLOOKUP(tbl_GL[[#This Row],[Account_key]],tbl_COA[Account_key],tbl_COA[SubClass],"Not Found")</f>
        <v>Sales</v>
      </c>
      <c r="I15471" t="str">
        <f>_xlfn.XLOOKUP(tbl_GL[[#This Row],[Account_key]],tbl_COA[Account_key],tbl_COA[SubClass2],"Not Found")</f>
        <v>Sales</v>
      </c>
      <c r="J15471" t="str">
        <f>_xlfn.XLOOKUP(tbl_GL[[#This Row],[Account_key]],tbl_COA[Account_key],tbl_COA[SubAccount],,0)</f>
        <v>Sales</v>
      </c>
      <c r="K15471">
        <f>YEAR(tbl_GL[[#This Row],[Date]])</f>
        <v>2019</v>
      </c>
    </row>
    <row r="15472" spans="1:11" x14ac:dyDescent="0.35">
      <c r="A15472">
        <v>1252.2</v>
      </c>
      <c r="B15472" s="24">
        <v>43792</v>
      </c>
      <c r="C15472">
        <v>6</v>
      </c>
      <c r="D15472" s="13">
        <v>30</v>
      </c>
      <c r="E15472" s="13" t="s">
        <v>8</v>
      </c>
      <c r="F15472" s="17">
        <v>12976</v>
      </c>
      <c r="G15472" t="str">
        <f>_xlfn.XLOOKUP(tbl_GL[[#This Row],[Account_key]],tbl_COA[Account_key],tbl_COA[Class],"Not Found")</f>
        <v>Assets</v>
      </c>
      <c r="H15472" t="str">
        <f>_xlfn.XLOOKUP(tbl_GL[[#This Row],[Account_key]],tbl_COA[Account_key],tbl_COA[SubClass],"Not Found")</f>
        <v>Assets</v>
      </c>
      <c r="I15472" t="str">
        <f>_xlfn.XLOOKUP(tbl_GL[[#This Row],[Account_key]],tbl_COA[Account_key],tbl_COA[SubClass2],"Not Found")</f>
        <v>Current Assets</v>
      </c>
      <c r="J15472" t="str">
        <f>_xlfn.XLOOKUP(tbl_GL[[#This Row],[Account_key]],tbl_COA[Account_key],tbl_COA[SubAccount],,0)</f>
        <v>Trade Receivables</v>
      </c>
      <c r="K15472">
        <f>YEAR(tbl_GL[[#This Row],[Date]])</f>
        <v>2019</v>
      </c>
    </row>
    <row r="15473" spans="1:11" x14ac:dyDescent="0.35">
      <c r="A15473">
        <v>1253.0999999999999</v>
      </c>
      <c r="B15473" s="24">
        <v>43793</v>
      </c>
      <c r="C15473">
        <v>6</v>
      </c>
      <c r="D15473" s="13">
        <v>10</v>
      </c>
      <c r="E15473" s="13" t="s">
        <v>98</v>
      </c>
      <c r="F15473" s="17">
        <v>-2021</v>
      </c>
      <c r="G15473" t="str">
        <f>_xlfn.XLOOKUP(tbl_GL[[#This Row],[Account_key]],tbl_COA[Account_key],tbl_COA[Class],"Not Found")</f>
        <v>Assets</v>
      </c>
      <c r="H15473" t="str">
        <f>_xlfn.XLOOKUP(tbl_GL[[#This Row],[Account_key]],tbl_COA[Account_key],tbl_COA[SubClass],"Not Found")</f>
        <v>Assets</v>
      </c>
      <c r="I15473" t="str">
        <f>_xlfn.XLOOKUP(tbl_GL[[#This Row],[Account_key]],tbl_COA[Account_key],tbl_COA[SubClass2],"Not Found")</f>
        <v>Current Assets</v>
      </c>
      <c r="J15473" t="str">
        <f>_xlfn.XLOOKUP(tbl_GL[[#This Row],[Account_key]],tbl_COA[Account_key],tbl_COA[SubAccount],,0)</f>
        <v>Cash at Bank</v>
      </c>
      <c r="K15473">
        <f>YEAR(tbl_GL[[#This Row],[Date]])</f>
        <v>2019</v>
      </c>
    </row>
    <row r="15474" spans="1:11" x14ac:dyDescent="0.35">
      <c r="A15474">
        <v>1253.2</v>
      </c>
      <c r="B15474" s="24">
        <v>43793</v>
      </c>
      <c r="C15474">
        <v>6</v>
      </c>
      <c r="D15474" s="13">
        <v>120</v>
      </c>
      <c r="E15474" s="13" t="s">
        <v>98</v>
      </c>
      <c r="F15474" s="17">
        <v>-2021</v>
      </c>
      <c r="G15474" t="str">
        <f>_xlfn.XLOOKUP(tbl_GL[[#This Row],[Account_key]],tbl_COA[Account_key],tbl_COA[Class],"Not Found")</f>
        <v>Liabilities and Owners Equity</v>
      </c>
      <c r="H15474" t="str">
        <f>_xlfn.XLOOKUP(tbl_GL[[#This Row],[Account_key]],tbl_COA[Account_key],tbl_COA[SubClass],"Not Found")</f>
        <v>Liabilities</v>
      </c>
      <c r="I15474" t="str">
        <f>_xlfn.XLOOKUP(tbl_GL[[#This Row],[Account_key]],tbl_COA[Account_key],tbl_COA[SubClass2],"Not Found")</f>
        <v>Current Liabilities</v>
      </c>
      <c r="J15474" t="str">
        <f>_xlfn.XLOOKUP(tbl_GL[[#This Row],[Account_key]],tbl_COA[Account_key],tbl_COA[SubAccount],,0)</f>
        <v>Accrued Expenses</v>
      </c>
      <c r="K15474">
        <f>YEAR(tbl_GL[[#This Row],[Date]])</f>
        <v>2019</v>
      </c>
    </row>
    <row r="15475" spans="1:11" x14ac:dyDescent="0.35">
      <c r="A15475">
        <v>1254.0999999999999</v>
      </c>
      <c r="B15475" s="24">
        <v>43794</v>
      </c>
      <c r="C15475">
        <v>6</v>
      </c>
      <c r="D15475" s="13">
        <v>10</v>
      </c>
      <c r="E15475" s="13" t="s">
        <v>98</v>
      </c>
      <c r="F15475" s="17">
        <v>-1356</v>
      </c>
      <c r="G15475" t="str">
        <f>_xlfn.XLOOKUP(tbl_GL[[#This Row],[Account_key]],tbl_COA[Account_key],tbl_COA[Class],"Not Found")</f>
        <v>Assets</v>
      </c>
      <c r="H15475" t="str">
        <f>_xlfn.XLOOKUP(tbl_GL[[#This Row],[Account_key]],tbl_COA[Account_key],tbl_COA[SubClass],"Not Found")</f>
        <v>Assets</v>
      </c>
      <c r="I15475" t="str">
        <f>_xlfn.XLOOKUP(tbl_GL[[#This Row],[Account_key]],tbl_COA[Account_key],tbl_COA[SubClass2],"Not Found")</f>
        <v>Current Assets</v>
      </c>
      <c r="J15475" t="str">
        <f>_xlfn.XLOOKUP(tbl_GL[[#This Row],[Account_key]],tbl_COA[Account_key],tbl_COA[SubAccount],,0)</f>
        <v>Cash at Bank</v>
      </c>
      <c r="K15475">
        <f>YEAR(tbl_GL[[#This Row],[Date]])</f>
        <v>2019</v>
      </c>
    </row>
    <row r="15476" spans="1:11" x14ac:dyDescent="0.35">
      <c r="A15476">
        <v>1254.2</v>
      </c>
      <c r="B15476" s="24">
        <v>43794</v>
      </c>
      <c r="C15476">
        <v>6</v>
      </c>
      <c r="D15476" s="13">
        <v>120</v>
      </c>
      <c r="E15476" s="13" t="s">
        <v>98</v>
      </c>
      <c r="F15476" s="17">
        <v>-1356</v>
      </c>
      <c r="G15476" t="str">
        <f>_xlfn.XLOOKUP(tbl_GL[[#This Row],[Account_key]],tbl_COA[Account_key],tbl_COA[Class],"Not Found")</f>
        <v>Liabilities and Owners Equity</v>
      </c>
      <c r="H15476" t="str">
        <f>_xlfn.XLOOKUP(tbl_GL[[#This Row],[Account_key]],tbl_COA[Account_key],tbl_COA[SubClass],"Not Found")</f>
        <v>Liabilities</v>
      </c>
      <c r="I15476" t="str">
        <f>_xlfn.XLOOKUP(tbl_GL[[#This Row],[Account_key]],tbl_COA[Account_key],tbl_COA[SubClass2],"Not Found")</f>
        <v>Current Liabilities</v>
      </c>
      <c r="J15476" t="str">
        <f>_xlfn.XLOOKUP(tbl_GL[[#This Row],[Account_key]],tbl_COA[Account_key],tbl_COA[SubAccount],,0)</f>
        <v>Accrued Expenses</v>
      </c>
      <c r="K15476">
        <f>YEAR(tbl_GL[[#This Row],[Date]])</f>
        <v>2019</v>
      </c>
    </row>
    <row r="15477" spans="1:11" x14ac:dyDescent="0.35">
      <c r="A15477">
        <v>1255.0999999999999</v>
      </c>
      <c r="B15477" s="24">
        <v>43794</v>
      </c>
      <c r="C15477">
        <v>6</v>
      </c>
      <c r="D15477" s="13">
        <v>10</v>
      </c>
      <c r="E15477" s="13" t="s">
        <v>98</v>
      </c>
      <c r="F15477" s="17">
        <v>-1515</v>
      </c>
      <c r="G15477" t="str">
        <f>_xlfn.XLOOKUP(tbl_GL[[#This Row],[Account_key]],tbl_COA[Account_key],tbl_COA[Class],"Not Found")</f>
        <v>Assets</v>
      </c>
      <c r="H15477" t="str">
        <f>_xlfn.XLOOKUP(tbl_GL[[#This Row],[Account_key]],tbl_COA[Account_key],tbl_COA[SubClass],"Not Found")</f>
        <v>Assets</v>
      </c>
      <c r="I15477" t="str">
        <f>_xlfn.XLOOKUP(tbl_GL[[#This Row],[Account_key]],tbl_COA[Account_key],tbl_COA[SubClass2],"Not Found")</f>
        <v>Current Assets</v>
      </c>
      <c r="J15477" t="str">
        <f>_xlfn.XLOOKUP(tbl_GL[[#This Row],[Account_key]],tbl_COA[Account_key],tbl_COA[SubAccount],,0)</f>
        <v>Cash at Bank</v>
      </c>
      <c r="K15477">
        <f>YEAR(tbl_GL[[#This Row],[Date]])</f>
        <v>2019</v>
      </c>
    </row>
    <row r="15478" spans="1:11" x14ac:dyDescent="0.35">
      <c r="A15478">
        <v>1255.2</v>
      </c>
      <c r="B15478" s="24">
        <v>43794</v>
      </c>
      <c r="C15478">
        <v>6</v>
      </c>
      <c r="D15478" s="13">
        <v>120</v>
      </c>
      <c r="E15478" s="13" t="s">
        <v>98</v>
      </c>
      <c r="F15478" s="17">
        <v>-1515</v>
      </c>
      <c r="G15478" t="str">
        <f>_xlfn.XLOOKUP(tbl_GL[[#This Row],[Account_key]],tbl_COA[Account_key],tbl_COA[Class],"Not Found")</f>
        <v>Liabilities and Owners Equity</v>
      </c>
      <c r="H15478" t="str">
        <f>_xlfn.XLOOKUP(tbl_GL[[#This Row],[Account_key]],tbl_COA[Account_key],tbl_COA[SubClass],"Not Found")</f>
        <v>Liabilities</v>
      </c>
      <c r="I15478" t="str">
        <f>_xlfn.XLOOKUP(tbl_GL[[#This Row],[Account_key]],tbl_COA[Account_key],tbl_COA[SubClass2],"Not Found")</f>
        <v>Current Liabilities</v>
      </c>
      <c r="J15478" t="str">
        <f>_xlfn.XLOOKUP(tbl_GL[[#This Row],[Account_key]],tbl_COA[Account_key],tbl_COA[SubAccount],,0)</f>
        <v>Accrued Expenses</v>
      </c>
      <c r="K15478">
        <f>YEAR(tbl_GL[[#This Row],[Date]])</f>
        <v>2019</v>
      </c>
    </row>
    <row r="15479" spans="1:11" x14ac:dyDescent="0.35">
      <c r="A15479">
        <v>1256.0999999999999</v>
      </c>
      <c r="B15479" s="24">
        <v>43797</v>
      </c>
      <c r="C15479">
        <v>6</v>
      </c>
      <c r="D15479" s="13">
        <v>330</v>
      </c>
      <c r="E15479" s="13" t="s">
        <v>97</v>
      </c>
      <c r="F15479" s="17">
        <v>-2524</v>
      </c>
      <c r="G15479" t="str">
        <f>_xlfn.XLOOKUP(tbl_GL[[#This Row],[Account_key]],tbl_COA[Account_key],tbl_COA[Class],"Not Found")</f>
        <v>Operating account</v>
      </c>
      <c r="H15479" t="str">
        <f>_xlfn.XLOOKUP(tbl_GL[[#This Row],[Account_key]],tbl_COA[Account_key],tbl_COA[SubClass],"Not Found")</f>
        <v>Operating Expenses</v>
      </c>
      <c r="I15479" t="str">
        <f>_xlfn.XLOOKUP(tbl_GL[[#This Row],[Account_key]],tbl_COA[Account_key],tbl_COA[SubClass2],"Not Found")</f>
        <v>Administration</v>
      </c>
      <c r="J15479" t="str">
        <f>_xlfn.XLOOKUP(tbl_GL[[#This Row],[Account_key]],tbl_COA[Account_key],tbl_COA[SubAccount],,0)</f>
        <v>Telephone</v>
      </c>
      <c r="K15479">
        <f>YEAR(tbl_GL[[#This Row],[Date]])</f>
        <v>2019</v>
      </c>
    </row>
    <row r="15480" spans="1:11" x14ac:dyDescent="0.35">
      <c r="A15480">
        <v>1256.2</v>
      </c>
      <c r="B15480" s="24">
        <v>43797</v>
      </c>
      <c r="C15480">
        <v>6</v>
      </c>
      <c r="D15480" s="13">
        <v>120</v>
      </c>
      <c r="E15480" s="13" t="s">
        <v>97</v>
      </c>
      <c r="F15480" s="17">
        <v>2524</v>
      </c>
      <c r="G15480" t="str">
        <f>_xlfn.XLOOKUP(tbl_GL[[#This Row],[Account_key]],tbl_COA[Account_key],tbl_COA[Class],"Not Found")</f>
        <v>Liabilities and Owners Equity</v>
      </c>
      <c r="H15480" t="str">
        <f>_xlfn.XLOOKUP(tbl_GL[[#This Row],[Account_key]],tbl_COA[Account_key],tbl_COA[SubClass],"Not Found")</f>
        <v>Liabilities</v>
      </c>
      <c r="I15480" t="str">
        <f>_xlfn.XLOOKUP(tbl_GL[[#This Row],[Account_key]],tbl_COA[Account_key],tbl_COA[SubClass2],"Not Found")</f>
        <v>Current Liabilities</v>
      </c>
      <c r="J15480" t="str">
        <f>_xlfn.XLOOKUP(tbl_GL[[#This Row],[Account_key]],tbl_COA[Account_key],tbl_COA[SubAccount],,0)</f>
        <v>Accrued Expenses</v>
      </c>
      <c r="K15480">
        <f>YEAR(tbl_GL[[#This Row],[Date]])</f>
        <v>2019</v>
      </c>
    </row>
    <row r="15481" spans="1:11" x14ac:dyDescent="0.35">
      <c r="A15481">
        <v>1257.0999999999999</v>
      </c>
      <c r="B15481" s="24">
        <v>43799</v>
      </c>
      <c r="C15481">
        <v>6</v>
      </c>
      <c r="D15481" s="13">
        <v>10</v>
      </c>
      <c r="E15481" s="13" t="s">
        <v>110</v>
      </c>
      <c r="F15481" s="17">
        <v>63</v>
      </c>
      <c r="G15481" t="str">
        <f>_xlfn.XLOOKUP(tbl_GL[[#This Row],[Account_key]],tbl_COA[Account_key],tbl_COA[Class],"Not Found")</f>
        <v>Assets</v>
      </c>
      <c r="H15481" t="str">
        <f>_xlfn.XLOOKUP(tbl_GL[[#This Row],[Account_key]],tbl_COA[Account_key],tbl_COA[SubClass],"Not Found")</f>
        <v>Assets</v>
      </c>
      <c r="I15481" t="str">
        <f>_xlfn.XLOOKUP(tbl_GL[[#This Row],[Account_key]],tbl_COA[Account_key],tbl_COA[SubClass2],"Not Found")</f>
        <v>Current Assets</v>
      </c>
      <c r="J15481" t="str">
        <f>_xlfn.XLOOKUP(tbl_GL[[#This Row],[Account_key]],tbl_COA[Account_key],tbl_COA[SubAccount],,0)</f>
        <v>Cash at Bank</v>
      </c>
      <c r="K15481">
        <f>YEAR(tbl_GL[[#This Row],[Date]])</f>
        <v>2019</v>
      </c>
    </row>
    <row r="15482" spans="1:11" x14ac:dyDescent="0.35">
      <c r="A15482">
        <v>1257.2</v>
      </c>
      <c r="B15482" s="24">
        <v>43799</v>
      </c>
      <c r="C15482">
        <v>6</v>
      </c>
      <c r="D15482" s="13">
        <v>430</v>
      </c>
      <c r="E15482" s="13" t="s">
        <v>110</v>
      </c>
      <c r="F15482" s="17">
        <v>63</v>
      </c>
      <c r="G15482" t="str">
        <f>_xlfn.XLOOKUP(tbl_GL[[#This Row],[Account_key]],tbl_COA[Account_key],tbl_COA[Class],"Not Found")</f>
        <v>Non-operating</v>
      </c>
      <c r="H15482" t="str">
        <f>_xlfn.XLOOKUP(tbl_GL[[#This Row],[Account_key]],tbl_COA[Account_key],tbl_COA[SubClass],"Not Found")</f>
        <v>Exchange Loss/Gain</v>
      </c>
      <c r="I15482" t="str">
        <f>_xlfn.XLOOKUP(tbl_GL[[#This Row],[Account_key]],tbl_COA[Account_key],tbl_COA[SubClass2],"Not Found")</f>
        <v>Exchange Loss/Gain</v>
      </c>
      <c r="J15482" t="str">
        <f>_xlfn.XLOOKUP(tbl_GL[[#This Row],[Account_key]],tbl_COA[Account_key],tbl_COA[SubAccount],,0)</f>
        <v>Exchange Loss/Gain</v>
      </c>
      <c r="K15482">
        <f>YEAR(tbl_GL[[#This Row],[Date]])</f>
        <v>2019</v>
      </c>
    </row>
    <row r="15483" spans="1:11" x14ac:dyDescent="0.35">
      <c r="A15483">
        <v>1258.0999999999999</v>
      </c>
      <c r="B15483" s="24">
        <v>43799</v>
      </c>
      <c r="C15483">
        <v>6</v>
      </c>
      <c r="D15483" s="13">
        <v>400</v>
      </c>
      <c r="E15483" s="13" t="s">
        <v>104</v>
      </c>
      <c r="F15483" s="17">
        <v>-125</v>
      </c>
      <c r="G15483" t="str">
        <f>_xlfn.XLOOKUP(tbl_GL[[#This Row],[Account_key]],tbl_COA[Account_key],tbl_COA[Class],"Not Found")</f>
        <v>Operating account</v>
      </c>
      <c r="H15483" t="str">
        <f>_xlfn.XLOOKUP(tbl_GL[[#This Row],[Account_key]],tbl_COA[Account_key],tbl_COA[SubClass],"Not Found")</f>
        <v>Depreciation &amp; Amortization</v>
      </c>
      <c r="I15483" t="str">
        <f>_xlfn.XLOOKUP(tbl_GL[[#This Row],[Account_key]],tbl_COA[Account_key],tbl_COA[SubClass2],"Not Found")</f>
        <v>Amortization</v>
      </c>
      <c r="J15483" t="str">
        <f>_xlfn.XLOOKUP(tbl_GL[[#This Row],[Account_key]],tbl_COA[Account_key],tbl_COA[SubAccount],,0)</f>
        <v>Amortization of Intangible Assets</v>
      </c>
      <c r="K15483">
        <f>YEAR(tbl_GL[[#This Row],[Date]])</f>
        <v>2019</v>
      </c>
    </row>
    <row r="15484" spans="1:11" x14ac:dyDescent="0.35">
      <c r="A15484">
        <v>1258.2</v>
      </c>
      <c r="B15484" s="24">
        <v>43799</v>
      </c>
      <c r="C15484">
        <v>6</v>
      </c>
      <c r="D15484" s="13">
        <v>100</v>
      </c>
      <c r="E15484" s="13" t="s">
        <v>104</v>
      </c>
      <c r="F15484" s="17">
        <v>-125</v>
      </c>
      <c r="G15484" t="str">
        <f>_xlfn.XLOOKUP(tbl_GL[[#This Row],[Account_key]],tbl_COA[Account_key],tbl_COA[Class],"Not Found")</f>
        <v>Assets</v>
      </c>
      <c r="H15484" t="str">
        <f>_xlfn.XLOOKUP(tbl_GL[[#This Row],[Account_key]],tbl_COA[Account_key],tbl_COA[SubClass],"Not Found")</f>
        <v>Assets</v>
      </c>
      <c r="I15484" t="str">
        <f>_xlfn.XLOOKUP(tbl_GL[[#This Row],[Account_key]],tbl_COA[Account_key],tbl_COA[SubClass2],"Not Found")</f>
        <v>Non-Current Assets</v>
      </c>
      <c r="J15484" t="str">
        <f>_xlfn.XLOOKUP(tbl_GL[[#This Row],[Account_key]],tbl_COA[Account_key],tbl_COA[SubAccount],,0)</f>
        <v>Patents and trademarks</v>
      </c>
      <c r="K15484">
        <f>YEAR(tbl_GL[[#This Row],[Date]])</f>
        <v>2019</v>
      </c>
    </row>
    <row r="15485" spans="1:11" x14ac:dyDescent="0.35">
      <c r="A15485">
        <v>1259.0999999999999</v>
      </c>
      <c r="B15485" s="24">
        <v>43799</v>
      </c>
      <c r="C15485">
        <v>6</v>
      </c>
      <c r="D15485" s="13">
        <v>10</v>
      </c>
      <c r="E15485" s="13" t="s">
        <v>113</v>
      </c>
      <c r="F15485" s="17">
        <v>126</v>
      </c>
      <c r="G15485" t="str">
        <f>_xlfn.XLOOKUP(tbl_GL[[#This Row],[Account_key]],tbl_COA[Account_key],tbl_COA[Class],"Not Found")</f>
        <v>Assets</v>
      </c>
      <c r="H15485" t="str">
        <f>_xlfn.XLOOKUP(tbl_GL[[#This Row],[Account_key]],tbl_COA[Account_key],tbl_COA[SubClass],"Not Found")</f>
        <v>Assets</v>
      </c>
      <c r="I15485" t="str">
        <f>_xlfn.XLOOKUP(tbl_GL[[#This Row],[Account_key]],tbl_COA[Account_key],tbl_COA[SubClass2],"Not Found")</f>
        <v>Current Assets</v>
      </c>
      <c r="J15485" t="str">
        <f>_xlfn.XLOOKUP(tbl_GL[[#This Row],[Account_key]],tbl_COA[Account_key],tbl_COA[SubAccount],,0)</f>
        <v>Cash at Bank</v>
      </c>
      <c r="K15485">
        <f>YEAR(tbl_GL[[#This Row],[Date]])</f>
        <v>2019</v>
      </c>
    </row>
    <row r="15486" spans="1:11" x14ac:dyDescent="0.35">
      <c r="A15486">
        <v>1259.2</v>
      </c>
      <c r="B15486" s="24">
        <v>43799</v>
      </c>
      <c r="C15486">
        <v>6</v>
      </c>
      <c r="D15486" s="13">
        <v>410</v>
      </c>
      <c r="E15486" s="13" t="s">
        <v>113</v>
      </c>
      <c r="F15486" s="17">
        <v>126</v>
      </c>
      <c r="G15486" t="str">
        <f>_xlfn.XLOOKUP(tbl_GL[[#This Row],[Account_key]],tbl_COA[Account_key],tbl_COA[Class],"Not Found")</f>
        <v>Non-operating</v>
      </c>
      <c r="H15486" t="str">
        <f>_xlfn.XLOOKUP(tbl_GL[[#This Row],[Account_key]],tbl_COA[Account_key],tbl_COA[SubClass],"Not Found")</f>
        <v>Interest Income</v>
      </c>
      <c r="I15486" t="str">
        <f>_xlfn.XLOOKUP(tbl_GL[[#This Row],[Account_key]],tbl_COA[Account_key],tbl_COA[SubClass2],"Not Found")</f>
        <v>Interest Income</v>
      </c>
      <c r="J15486" t="str">
        <f>_xlfn.XLOOKUP(tbl_GL[[#This Row],[Account_key]],tbl_COA[Account_key],tbl_COA[SubAccount],,0)</f>
        <v>Interest Income</v>
      </c>
      <c r="K15486">
        <f>YEAR(tbl_GL[[#This Row],[Date]])</f>
        <v>2019</v>
      </c>
    </row>
    <row r="15487" spans="1:11" x14ac:dyDescent="0.35">
      <c r="A15487">
        <v>1260.0999999999999</v>
      </c>
      <c r="B15487" s="24">
        <v>43799</v>
      </c>
      <c r="C15487">
        <v>6</v>
      </c>
      <c r="D15487" s="13">
        <v>440</v>
      </c>
      <c r="E15487" s="13" t="s">
        <v>112</v>
      </c>
      <c r="F15487" s="17">
        <v>-195</v>
      </c>
      <c r="G15487" t="str">
        <f>_xlfn.XLOOKUP(tbl_GL[[#This Row],[Account_key]],tbl_COA[Account_key],tbl_COA[Class],"Not Found")</f>
        <v>Interest &amp; Tax</v>
      </c>
      <c r="H15487" t="str">
        <f>_xlfn.XLOOKUP(tbl_GL[[#This Row],[Account_key]],tbl_COA[Account_key],tbl_COA[SubClass],"Not Found")</f>
        <v>Interest Expense</v>
      </c>
      <c r="I15487" t="str">
        <f>_xlfn.XLOOKUP(tbl_GL[[#This Row],[Account_key]],tbl_COA[Account_key],tbl_COA[SubClass2],"Not Found")</f>
        <v>Interest Expense</v>
      </c>
      <c r="J15487" t="str">
        <f>_xlfn.XLOOKUP(tbl_GL[[#This Row],[Account_key]],tbl_COA[Account_key],tbl_COA[SubAccount],,0)</f>
        <v>Interest Expense</v>
      </c>
      <c r="K15487">
        <f>YEAR(tbl_GL[[#This Row],[Date]])</f>
        <v>2019</v>
      </c>
    </row>
    <row r="15488" spans="1:11" x14ac:dyDescent="0.35">
      <c r="A15488">
        <v>1260.2</v>
      </c>
      <c r="B15488" s="24">
        <v>43799</v>
      </c>
      <c r="C15488">
        <v>6</v>
      </c>
      <c r="D15488" s="13">
        <v>121</v>
      </c>
      <c r="E15488" s="13" t="s">
        <v>112</v>
      </c>
      <c r="F15488" s="17">
        <v>195</v>
      </c>
      <c r="G15488" t="str">
        <f>_xlfn.XLOOKUP(tbl_GL[[#This Row],[Account_key]],tbl_COA[Account_key],tbl_COA[Class],"Not Found")</f>
        <v>Liabilities and Owners Equity</v>
      </c>
      <c r="H15488" t="str">
        <f>_xlfn.XLOOKUP(tbl_GL[[#This Row],[Account_key]],tbl_COA[Account_key],tbl_COA[SubClass],"Not Found")</f>
        <v>Liabilities</v>
      </c>
      <c r="I15488" t="str">
        <f>_xlfn.XLOOKUP(tbl_GL[[#This Row],[Account_key]],tbl_COA[Account_key],tbl_COA[SubClass2],"Not Found")</f>
        <v>Current Liabilities</v>
      </c>
      <c r="J15488" t="str">
        <f>_xlfn.XLOOKUP(tbl_GL[[#This Row],[Account_key]],tbl_COA[Account_key],tbl_COA[SubAccount],,0)</f>
        <v>Interest Payable</v>
      </c>
      <c r="K15488">
        <f>YEAR(tbl_GL[[#This Row],[Date]])</f>
        <v>2019</v>
      </c>
    </row>
    <row r="15489" spans="1:11" x14ac:dyDescent="0.35">
      <c r="A15489">
        <v>1261.0999999999999</v>
      </c>
      <c r="B15489" s="24">
        <v>43799</v>
      </c>
      <c r="C15489">
        <v>6</v>
      </c>
      <c r="D15489" s="13">
        <v>230</v>
      </c>
      <c r="E15489" s="13" t="s">
        <v>4</v>
      </c>
      <c r="F15489" s="17">
        <v>-1629</v>
      </c>
      <c r="G15489" t="str">
        <f>_xlfn.XLOOKUP(tbl_GL[[#This Row],[Account_key]],tbl_COA[Account_key],tbl_COA[Class],"Not Found")</f>
        <v>Trading account</v>
      </c>
      <c r="H15489" t="str">
        <f>_xlfn.XLOOKUP(tbl_GL[[#This Row],[Account_key]],tbl_COA[Account_key],tbl_COA[SubClass],"Not Found")</f>
        <v>Cost of Sales</v>
      </c>
      <c r="I15489" t="str">
        <f>_xlfn.XLOOKUP(tbl_GL[[#This Row],[Account_key]],tbl_COA[Account_key],tbl_COA[SubClass2],"Not Found")</f>
        <v>Cost of Sales</v>
      </c>
      <c r="J15489" t="str">
        <f>_xlfn.XLOOKUP(tbl_GL[[#This Row],[Account_key]],tbl_COA[Account_key],tbl_COA[SubAccount],,0)</f>
        <v>Cost of Sales</v>
      </c>
      <c r="K15489">
        <f>YEAR(tbl_GL[[#This Row],[Date]])</f>
        <v>2019</v>
      </c>
    </row>
    <row r="15490" spans="1:11" x14ac:dyDescent="0.35">
      <c r="A15490">
        <v>1261.2</v>
      </c>
      <c r="B15490" s="24">
        <v>43799</v>
      </c>
      <c r="C15490">
        <v>6</v>
      </c>
      <c r="D15490" s="13">
        <v>60</v>
      </c>
      <c r="E15490" s="13" t="s">
        <v>4</v>
      </c>
      <c r="F15490" s="17">
        <v>-1629</v>
      </c>
      <c r="G15490" t="str">
        <f>_xlfn.XLOOKUP(tbl_GL[[#This Row],[Account_key]],tbl_COA[Account_key],tbl_COA[Class],"Not Found")</f>
        <v>Assets</v>
      </c>
      <c r="H15490" t="str">
        <f>_xlfn.XLOOKUP(tbl_GL[[#This Row],[Account_key]],tbl_COA[Account_key],tbl_COA[SubClass],"Not Found")</f>
        <v>Assets</v>
      </c>
      <c r="I15490" t="str">
        <f>_xlfn.XLOOKUP(tbl_GL[[#This Row],[Account_key]],tbl_COA[Account_key],tbl_COA[SubClass2],"Not Found")</f>
        <v>Current Assets</v>
      </c>
      <c r="J15490" t="str">
        <f>_xlfn.XLOOKUP(tbl_GL[[#This Row],[Account_key]],tbl_COA[Account_key],tbl_COA[SubAccount],,0)</f>
        <v>Inventory</v>
      </c>
      <c r="K15490">
        <f>YEAR(tbl_GL[[#This Row],[Date]])</f>
        <v>2019</v>
      </c>
    </row>
    <row r="15491" spans="1:11" x14ac:dyDescent="0.35">
      <c r="A15491">
        <v>1262.0999999999999</v>
      </c>
      <c r="B15491" s="24">
        <v>43799</v>
      </c>
      <c r="C15491">
        <v>6</v>
      </c>
      <c r="D15491" s="13">
        <v>210</v>
      </c>
      <c r="E15491" s="13" t="s">
        <v>7</v>
      </c>
      <c r="F15491" s="17">
        <v>3811</v>
      </c>
      <c r="G15491" t="str">
        <f>_xlfn.XLOOKUP(tbl_GL[[#This Row],[Account_key]],tbl_COA[Account_key],tbl_COA[Class],"Not Found")</f>
        <v>Trading account</v>
      </c>
      <c r="H15491" t="str">
        <f>_xlfn.XLOOKUP(tbl_GL[[#This Row],[Account_key]],tbl_COA[Account_key],tbl_COA[SubClass],"Not Found")</f>
        <v>Sales</v>
      </c>
      <c r="I15491" t="str">
        <f>_xlfn.XLOOKUP(tbl_GL[[#This Row],[Account_key]],tbl_COA[Account_key],tbl_COA[SubClass2],"Not Found")</f>
        <v>Sales</v>
      </c>
      <c r="J15491" t="str">
        <f>_xlfn.XLOOKUP(tbl_GL[[#This Row],[Account_key]],tbl_COA[Account_key],tbl_COA[SubAccount],,0)</f>
        <v>Sales</v>
      </c>
      <c r="K15491">
        <f>YEAR(tbl_GL[[#This Row],[Date]])</f>
        <v>2019</v>
      </c>
    </row>
    <row r="15492" spans="1:11" x14ac:dyDescent="0.35">
      <c r="A15492">
        <v>1262.2</v>
      </c>
      <c r="B15492" s="24">
        <v>43799</v>
      </c>
      <c r="C15492">
        <v>6</v>
      </c>
      <c r="D15492" s="13">
        <v>10</v>
      </c>
      <c r="E15492" s="13" t="s">
        <v>7</v>
      </c>
      <c r="F15492" s="17">
        <v>3811</v>
      </c>
      <c r="G15492" t="str">
        <f>_xlfn.XLOOKUP(tbl_GL[[#This Row],[Account_key]],tbl_COA[Account_key],tbl_COA[Class],"Not Found")</f>
        <v>Assets</v>
      </c>
      <c r="H15492" t="str">
        <f>_xlfn.XLOOKUP(tbl_GL[[#This Row],[Account_key]],tbl_COA[Account_key],tbl_COA[SubClass],"Not Found")</f>
        <v>Assets</v>
      </c>
      <c r="I15492" t="str">
        <f>_xlfn.XLOOKUP(tbl_GL[[#This Row],[Account_key]],tbl_COA[Account_key],tbl_COA[SubClass2],"Not Found")</f>
        <v>Current Assets</v>
      </c>
      <c r="J15492" t="str">
        <f>_xlfn.XLOOKUP(tbl_GL[[#This Row],[Account_key]],tbl_COA[Account_key],tbl_COA[SubAccount],,0)</f>
        <v>Cash at Bank</v>
      </c>
      <c r="K15492">
        <f>YEAR(tbl_GL[[#This Row],[Date]])</f>
        <v>2019</v>
      </c>
    </row>
    <row r="15493" spans="1:11" x14ac:dyDescent="0.35">
      <c r="A15493">
        <v>1263.0999999999999</v>
      </c>
      <c r="B15493" s="24">
        <v>43799</v>
      </c>
      <c r="C15493">
        <v>6</v>
      </c>
      <c r="D15493" s="13">
        <v>240</v>
      </c>
      <c r="E15493" s="13" t="s">
        <v>56</v>
      </c>
      <c r="F15493" s="17">
        <v>-4500</v>
      </c>
      <c r="G15493" t="str">
        <f>_xlfn.XLOOKUP(tbl_GL[[#This Row],[Account_key]],tbl_COA[Account_key],tbl_COA[Class],"Not Found")</f>
        <v>Operating account</v>
      </c>
      <c r="H15493" t="str">
        <f>_xlfn.XLOOKUP(tbl_GL[[#This Row],[Account_key]],tbl_COA[Account_key],tbl_COA[SubClass],"Not Found")</f>
        <v>Operating Expenses</v>
      </c>
      <c r="I15493" t="str">
        <f>_xlfn.XLOOKUP(tbl_GL[[#This Row],[Account_key]],tbl_COA[Account_key],tbl_COA[SubClass2],"Not Found")</f>
        <v>Sales &amp; Distribution</v>
      </c>
      <c r="J15493" t="str">
        <f>_xlfn.XLOOKUP(tbl_GL[[#This Row],[Account_key]],tbl_COA[Account_key],tbl_COA[SubAccount],,0)</f>
        <v>Salaries</v>
      </c>
      <c r="K15493">
        <f>YEAR(tbl_GL[[#This Row],[Date]])</f>
        <v>2019</v>
      </c>
    </row>
    <row r="15494" spans="1:11" x14ac:dyDescent="0.35">
      <c r="A15494">
        <v>1263.2</v>
      </c>
      <c r="B15494" s="24">
        <v>43799</v>
      </c>
      <c r="C15494">
        <v>6</v>
      </c>
      <c r="D15494" s="13">
        <v>10</v>
      </c>
      <c r="E15494" s="13" t="s">
        <v>56</v>
      </c>
      <c r="F15494" s="17">
        <v>-4500</v>
      </c>
      <c r="G15494" t="str">
        <f>_xlfn.XLOOKUP(tbl_GL[[#This Row],[Account_key]],tbl_COA[Account_key],tbl_COA[Class],"Not Found")</f>
        <v>Assets</v>
      </c>
      <c r="H15494" t="str">
        <f>_xlfn.XLOOKUP(tbl_GL[[#This Row],[Account_key]],tbl_COA[Account_key],tbl_COA[SubClass],"Not Found")</f>
        <v>Assets</v>
      </c>
      <c r="I15494" t="str">
        <f>_xlfn.XLOOKUP(tbl_GL[[#This Row],[Account_key]],tbl_COA[Account_key],tbl_COA[SubClass2],"Not Found")</f>
        <v>Current Assets</v>
      </c>
      <c r="J15494" t="str">
        <f>_xlfn.XLOOKUP(tbl_GL[[#This Row],[Account_key]],tbl_COA[Account_key],tbl_COA[SubAccount],,0)</f>
        <v>Cash at Bank</v>
      </c>
      <c r="K15494">
        <f>YEAR(tbl_GL[[#This Row],[Date]])</f>
        <v>2019</v>
      </c>
    </row>
    <row r="15495" spans="1:11" x14ac:dyDescent="0.35">
      <c r="A15495">
        <v>1264.0999999999999</v>
      </c>
      <c r="B15495" s="24">
        <v>43799</v>
      </c>
      <c r="C15495">
        <v>6</v>
      </c>
      <c r="D15495" s="13">
        <v>380</v>
      </c>
      <c r="E15495" s="13" t="s">
        <v>101</v>
      </c>
      <c r="F15495" s="17">
        <v>-4900</v>
      </c>
      <c r="G15495" t="str">
        <f>_xlfn.XLOOKUP(tbl_GL[[#This Row],[Account_key]],tbl_COA[Account_key],tbl_COA[Class],"Not Found")</f>
        <v>Operating account</v>
      </c>
      <c r="H15495" t="str">
        <f>_xlfn.XLOOKUP(tbl_GL[[#This Row],[Account_key]],tbl_COA[Account_key],tbl_COA[SubClass],"Not Found")</f>
        <v>Depreciation &amp; Amortization</v>
      </c>
      <c r="I15495" t="str">
        <f>_xlfn.XLOOKUP(tbl_GL[[#This Row],[Account_key]],tbl_COA[Account_key],tbl_COA[SubClass2],"Not Found")</f>
        <v>Depreciation</v>
      </c>
      <c r="J15495" t="str">
        <f>_xlfn.XLOOKUP(tbl_GL[[#This Row],[Account_key]],tbl_COA[Account_key],tbl_COA[SubAccount],,0)</f>
        <v>Equipment</v>
      </c>
      <c r="K15495">
        <f>YEAR(tbl_GL[[#This Row],[Date]])</f>
        <v>2019</v>
      </c>
    </row>
    <row r="15496" spans="1:11" x14ac:dyDescent="0.35">
      <c r="A15496">
        <v>1264.2</v>
      </c>
      <c r="B15496" s="24">
        <v>43799</v>
      </c>
      <c r="C15496">
        <v>6</v>
      </c>
      <c r="D15496" s="13">
        <v>90</v>
      </c>
      <c r="E15496" s="13" t="s">
        <v>101</v>
      </c>
      <c r="F15496" s="17">
        <v>-4900</v>
      </c>
      <c r="G15496" t="str">
        <f>_xlfn.XLOOKUP(tbl_GL[[#This Row],[Account_key]],tbl_COA[Account_key],tbl_COA[Class],"Not Found")</f>
        <v>Assets</v>
      </c>
      <c r="H15496" t="str">
        <f>_xlfn.XLOOKUP(tbl_GL[[#This Row],[Account_key]],tbl_COA[Account_key],tbl_COA[SubClass],"Not Found")</f>
        <v>Assets</v>
      </c>
      <c r="I15496" t="str">
        <f>_xlfn.XLOOKUP(tbl_GL[[#This Row],[Account_key]],tbl_COA[Account_key],tbl_COA[SubClass2],"Not Found")</f>
        <v>Non-Current Assets</v>
      </c>
      <c r="J15496" t="str">
        <f>_xlfn.XLOOKUP(tbl_GL[[#This Row],[Account_key]],tbl_COA[Account_key],tbl_COA[SubAccount],,0)</f>
        <v>Office Furniture &amp; Equipment</v>
      </c>
      <c r="K15496">
        <f>YEAR(tbl_GL[[#This Row],[Date]])</f>
        <v>2019</v>
      </c>
    </row>
    <row r="15497" spans="1:11" x14ac:dyDescent="0.35">
      <c r="A15497">
        <v>1265.0999999999999</v>
      </c>
      <c r="B15497" s="24">
        <v>43799</v>
      </c>
      <c r="C15497">
        <v>6</v>
      </c>
      <c r="D15497" s="13">
        <v>450</v>
      </c>
      <c r="E15497" s="23" t="s">
        <v>108</v>
      </c>
      <c r="F15497" s="17">
        <v>-6331</v>
      </c>
      <c r="G15497" t="str">
        <f>_xlfn.XLOOKUP(tbl_GL[[#This Row],[Account_key]],tbl_COA[Account_key],tbl_COA[Class],"Not Found")</f>
        <v>Interest &amp; Tax</v>
      </c>
      <c r="H15497" t="str">
        <f>_xlfn.XLOOKUP(tbl_GL[[#This Row],[Account_key]],tbl_COA[Account_key],tbl_COA[SubClass],"Not Found")</f>
        <v>Taxation</v>
      </c>
      <c r="I15497" t="str">
        <f>_xlfn.XLOOKUP(tbl_GL[[#This Row],[Account_key]],tbl_COA[Account_key],tbl_COA[SubClass2],"Not Found")</f>
        <v>Taxation</v>
      </c>
      <c r="J15497" t="str">
        <f>_xlfn.XLOOKUP(tbl_GL[[#This Row],[Account_key]],tbl_COA[Account_key],tbl_COA[SubAccount],,0)</f>
        <v>Taxation</v>
      </c>
      <c r="K15497">
        <f>YEAR(tbl_GL[[#This Row],[Date]])</f>
        <v>2019</v>
      </c>
    </row>
    <row r="15498" spans="1:11" x14ac:dyDescent="0.35">
      <c r="A15498">
        <v>1265.2</v>
      </c>
      <c r="B15498" s="24">
        <v>43799</v>
      </c>
      <c r="C15498">
        <v>6</v>
      </c>
      <c r="D15498" s="13">
        <v>122</v>
      </c>
      <c r="E15498" s="23" t="s">
        <v>108</v>
      </c>
      <c r="F15498" s="17">
        <v>6331</v>
      </c>
      <c r="G15498" t="str">
        <f>_xlfn.XLOOKUP(tbl_GL[[#This Row],[Account_key]],tbl_COA[Account_key],tbl_COA[Class],"Not Found")</f>
        <v>Liabilities and Owners Equity</v>
      </c>
      <c r="H15498" t="str">
        <f>_xlfn.XLOOKUP(tbl_GL[[#This Row],[Account_key]],tbl_COA[Account_key],tbl_COA[SubClass],"Not Found")</f>
        <v>Liabilities</v>
      </c>
      <c r="I15498" t="str">
        <f>_xlfn.XLOOKUP(tbl_GL[[#This Row],[Account_key]],tbl_COA[Account_key],tbl_COA[SubClass2],"Not Found")</f>
        <v>Current Liabilities</v>
      </c>
      <c r="J15498" t="str">
        <f>_xlfn.XLOOKUP(tbl_GL[[#This Row],[Account_key]],tbl_COA[Account_key],tbl_COA[SubAccount],,0)</f>
        <v>Tax payable</v>
      </c>
      <c r="K15498">
        <f>YEAR(tbl_GL[[#This Row],[Date]])</f>
        <v>2019</v>
      </c>
    </row>
    <row r="15499" spans="1:11" x14ac:dyDescent="0.35">
      <c r="A15499">
        <v>1266.0999999999999</v>
      </c>
      <c r="B15499" s="24">
        <v>43799</v>
      </c>
      <c r="C15499">
        <v>6</v>
      </c>
      <c r="D15499" s="13">
        <v>230</v>
      </c>
      <c r="E15499" s="13" t="s">
        <v>4</v>
      </c>
      <c r="F15499" s="17">
        <v>-6433</v>
      </c>
      <c r="G15499" t="str">
        <f>_xlfn.XLOOKUP(tbl_GL[[#This Row],[Account_key]],tbl_COA[Account_key],tbl_COA[Class],"Not Found")</f>
        <v>Trading account</v>
      </c>
      <c r="H15499" t="str">
        <f>_xlfn.XLOOKUP(tbl_GL[[#This Row],[Account_key]],tbl_COA[Account_key],tbl_COA[SubClass],"Not Found")</f>
        <v>Cost of Sales</v>
      </c>
      <c r="I15499" t="str">
        <f>_xlfn.XLOOKUP(tbl_GL[[#This Row],[Account_key]],tbl_COA[Account_key],tbl_COA[SubClass2],"Not Found")</f>
        <v>Cost of Sales</v>
      </c>
      <c r="J15499" t="str">
        <f>_xlfn.XLOOKUP(tbl_GL[[#This Row],[Account_key]],tbl_COA[Account_key],tbl_COA[SubAccount],,0)</f>
        <v>Cost of Sales</v>
      </c>
      <c r="K15499">
        <f>YEAR(tbl_GL[[#This Row],[Date]])</f>
        <v>2019</v>
      </c>
    </row>
    <row r="15500" spans="1:11" x14ac:dyDescent="0.35">
      <c r="A15500">
        <v>1266.2</v>
      </c>
      <c r="B15500" s="24">
        <v>43799</v>
      </c>
      <c r="C15500">
        <v>6</v>
      </c>
      <c r="D15500" s="13">
        <v>60</v>
      </c>
      <c r="E15500" s="13" t="s">
        <v>4</v>
      </c>
      <c r="F15500" s="17">
        <v>-6433</v>
      </c>
      <c r="G15500" t="str">
        <f>_xlfn.XLOOKUP(tbl_GL[[#This Row],[Account_key]],tbl_COA[Account_key],tbl_COA[Class],"Not Found")</f>
        <v>Assets</v>
      </c>
      <c r="H15500" t="str">
        <f>_xlfn.XLOOKUP(tbl_GL[[#This Row],[Account_key]],tbl_COA[Account_key],tbl_COA[SubClass],"Not Found")</f>
        <v>Assets</v>
      </c>
      <c r="I15500" t="str">
        <f>_xlfn.XLOOKUP(tbl_GL[[#This Row],[Account_key]],tbl_COA[Account_key],tbl_COA[SubClass2],"Not Found")</f>
        <v>Current Assets</v>
      </c>
      <c r="J15500" t="str">
        <f>_xlfn.XLOOKUP(tbl_GL[[#This Row],[Account_key]],tbl_COA[Account_key],tbl_COA[SubAccount],,0)</f>
        <v>Inventory</v>
      </c>
      <c r="K15500">
        <f>YEAR(tbl_GL[[#This Row],[Date]])</f>
        <v>2019</v>
      </c>
    </row>
    <row r="15501" spans="1:11" x14ac:dyDescent="0.35">
      <c r="A15501">
        <v>1268.0999999999999</v>
      </c>
      <c r="B15501" s="24">
        <v>43799</v>
      </c>
      <c r="C15501">
        <v>6</v>
      </c>
      <c r="D15501" s="13">
        <v>210</v>
      </c>
      <c r="E15501" s="13" t="s">
        <v>8</v>
      </c>
      <c r="F15501" s="17">
        <v>13169</v>
      </c>
      <c r="G15501" t="str">
        <f>_xlfn.XLOOKUP(tbl_GL[[#This Row],[Account_key]],tbl_COA[Account_key],tbl_COA[Class],"Not Found")</f>
        <v>Trading account</v>
      </c>
      <c r="H15501" t="str">
        <f>_xlfn.XLOOKUP(tbl_GL[[#This Row],[Account_key]],tbl_COA[Account_key],tbl_COA[SubClass],"Not Found")</f>
        <v>Sales</v>
      </c>
      <c r="I15501" t="str">
        <f>_xlfn.XLOOKUP(tbl_GL[[#This Row],[Account_key]],tbl_COA[Account_key],tbl_COA[SubClass2],"Not Found")</f>
        <v>Sales</v>
      </c>
      <c r="J15501" t="str">
        <f>_xlfn.XLOOKUP(tbl_GL[[#This Row],[Account_key]],tbl_COA[Account_key],tbl_COA[SubAccount],,0)</f>
        <v>Sales</v>
      </c>
      <c r="K15501">
        <f>YEAR(tbl_GL[[#This Row],[Date]])</f>
        <v>2019</v>
      </c>
    </row>
    <row r="15502" spans="1:11" x14ac:dyDescent="0.35">
      <c r="A15502">
        <v>1268.2</v>
      </c>
      <c r="B15502" s="24">
        <v>43799</v>
      </c>
      <c r="C15502">
        <v>6</v>
      </c>
      <c r="D15502" s="13">
        <v>30</v>
      </c>
      <c r="E15502" s="13" t="s">
        <v>8</v>
      </c>
      <c r="F15502" s="17">
        <v>13169</v>
      </c>
      <c r="G15502" t="str">
        <f>_xlfn.XLOOKUP(tbl_GL[[#This Row],[Account_key]],tbl_COA[Account_key],tbl_COA[Class],"Not Found")</f>
        <v>Assets</v>
      </c>
      <c r="H15502" t="str">
        <f>_xlfn.XLOOKUP(tbl_GL[[#This Row],[Account_key]],tbl_COA[Account_key],tbl_COA[SubClass],"Not Found")</f>
        <v>Assets</v>
      </c>
      <c r="I15502" t="str">
        <f>_xlfn.XLOOKUP(tbl_GL[[#This Row],[Account_key]],tbl_COA[Account_key],tbl_COA[SubClass2],"Not Found")</f>
        <v>Current Assets</v>
      </c>
      <c r="J15502" t="str">
        <f>_xlfn.XLOOKUP(tbl_GL[[#This Row],[Account_key]],tbl_COA[Account_key],tbl_COA[SubAccount],,0)</f>
        <v>Trade Receivables</v>
      </c>
      <c r="K15502">
        <f>YEAR(tbl_GL[[#This Row],[Date]])</f>
        <v>2019</v>
      </c>
    </row>
    <row r="15503" spans="1:11" x14ac:dyDescent="0.35">
      <c r="A15503">
        <v>1269.0999999999999</v>
      </c>
      <c r="B15503" s="24">
        <v>43799</v>
      </c>
      <c r="C15503">
        <v>6</v>
      </c>
      <c r="D15503" s="13">
        <v>30</v>
      </c>
      <c r="E15503" s="13" t="s">
        <v>80</v>
      </c>
      <c r="F15503" s="17">
        <v>-16184</v>
      </c>
      <c r="G15503" t="str">
        <f>_xlfn.XLOOKUP(tbl_GL[[#This Row],[Account_key]],tbl_COA[Account_key],tbl_COA[Class],"Not Found")</f>
        <v>Assets</v>
      </c>
      <c r="H15503" t="str">
        <f>_xlfn.XLOOKUP(tbl_GL[[#This Row],[Account_key]],tbl_COA[Account_key],tbl_COA[SubClass],"Not Found")</f>
        <v>Assets</v>
      </c>
      <c r="I15503" t="str">
        <f>_xlfn.XLOOKUP(tbl_GL[[#This Row],[Account_key]],tbl_COA[Account_key],tbl_COA[SubClass2],"Not Found")</f>
        <v>Current Assets</v>
      </c>
      <c r="J15503" t="str">
        <f>_xlfn.XLOOKUP(tbl_GL[[#This Row],[Account_key]],tbl_COA[Account_key],tbl_COA[SubAccount],,0)</f>
        <v>Trade Receivables</v>
      </c>
      <c r="K15503">
        <f>YEAR(tbl_GL[[#This Row],[Date]])</f>
        <v>2019</v>
      </c>
    </row>
    <row r="15504" spans="1:11" x14ac:dyDescent="0.35">
      <c r="A15504">
        <v>1269.2</v>
      </c>
      <c r="B15504" s="24">
        <v>43799</v>
      </c>
      <c r="C15504">
        <v>6</v>
      </c>
      <c r="D15504" s="13">
        <v>10</v>
      </c>
      <c r="E15504" s="13" t="s">
        <v>80</v>
      </c>
      <c r="F15504" s="17">
        <v>16184</v>
      </c>
      <c r="G15504" t="str">
        <f>_xlfn.XLOOKUP(tbl_GL[[#This Row],[Account_key]],tbl_COA[Account_key],tbl_COA[Class],"Not Found")</f>
        <v>Assets</v>
      </c>
      <c r="H15504" t="str">
        <f>_xlfn.XLOOKUP(tbl_GL[[#This Row],[Account_key]],tbl_COA[Account_key],tbl_COA[SubClass],"Not Found")</f>
        <v>Assets</v>
      </c>
      <c r="I15504" t="str">
        <f>_xlfn.XLOOKUP(tbl_GL[[#This Row],[Account_key]],tbl_COA[Account_key],tbl_COA[SubClass2],"Not Found")</f>
        <v>Current Assets</v>
      </c>
      <c r="J15504" t="str">
        <f>_xlfn.XLOOKUP(tbl_GL[[#This Row],[Account_key]],tbl_COA[Account_key],tbl_COA[SubAccount],,0)</f>
        <v>Cash at Bank</v>
      </c>
      <c r="K15504">
        <f>YEAR(tbl_GL[[#This Row],[Date]])</f>
        <v>2019</v>
      </c>
    </row>
    <row r="15505" spans="1:11" x14ac:dyDescent="0.35">
      <c r="A15505">
        <v>1270.0999999999999</v>
      </c>
      <c r="B15505" s="24">
        <v>43800</v>
      </c>
      <c r="C15505">
        <v>6</v>
      </c>
      <c r="D15505" s="13">
        <v>60</v>
      </c>
      <c r="E15505" s="13" t="s">
        <v>84</v>
      </c>
      <c r="F15505" s="17">
        <v>40950</v>
      </c>
      <c r="G15505" t="str">
        <f>_xlfn.XLOOKUP(tbl_GL[[#This Row],[Account_key]],tbl_COA[Account_key],tbl_COA[Class],"Not Found")</f>
        <v>Assets</v>
      </c>
      <c r="H15505" t="str">
        <f>_xlfn.XLOOKUP(tbl_GL[[#This Row],[Account_key]],tbl_COA[Account_key],tbl_COA[SubClass],"Not Found")</f>
        <v>Assets</v>
      </c>
      <c r="I15505" t="str">
        <f>_xlfn.XLOOKUP(tbl_GL[[#This Row],[Account_key]],tbl_COA[Account_key],tbl_COA[SubClass2],"Not Found")</f>
        <v>Current Assets</v>
      </c>
      <c r="J15505" t="str">
        <f>_xlfn.XLOOKUP(tbl_GL[[#This Row],[Account_key]],tbl_COA[Account_key],tbl_COA[SubAccount],,0)</f>
        <v>Inventory</v>
      </c>
      <c r="K15505">
        <f>YEAR(tbl_GL[[#This Row],[Date]])</f>
        <v>2019</v>
      </c>
    </row>
    <row r="15506" spans="1:11" x14ac:dyDescent="0.35">
      <c r="A15506">
        <v>1270.2</v>
      </c>
      <c r="B15506" s="24">
        <v>43800</v>
      </c>
      <c r="C15506">
        <v>6</v>
      </c>
      <c r="D15506" s="13">
        <v>110</v>
      </c>
      <c r="E15506" s="13" t="s">
        <v>84</v>
      </c>
      <c r="F15506" s="17">
        <v>40950</v>
      </c>
      <c r="G15506" t="str">
        <f>_xlfn.XLOOKUP(tbl_GL[[#This Row],[Account_key]],tbl_COA[Account_key],tbl_COA[Class],"Not Found")</f>
        <v>Liabilities and Owners Equity</v>
      </c>
      <c r="H15506" t="str">
        <f>_xlfn.XLOOKUP(tbl_GL[[#This Row],[Account_key]],tbl_COA[Account_key],tbl_COA[SubClass],"Not Found")</f>
        <v>Liabilities</v>
      </c>
      <c r="I15506" t="str">
        <f>_xlfn.XLOOKUP(tbl_GL[[#This Row],[Account_key]],tbl_COA[Account_key],tbl_COA[SubClass2],"Not Found")</f>
        <v>Current Liabilities</v>
      </c>
      <c r="J15506" t="str">
        <f>_xlfn.XLOOKUP(tbl_GL[[#This Row],[Account_key]],tbl_COA[Account_key],tbl_COA[SubAccount],,0)</f>
        <v>Trade Payables</v>
      </c>
      <c r="K15506">
        <f>YEAR(tbl_GL[[#This Row],[Date]])</f>
        <v>2019</v>
      </c>
    </row>
    <row r="15507" spans="1:11" x14ac:dyDescent="0.35">
      <c r="A15507">
        <v>1271.0999999999999</v>
      </c>
      <c r="B15507" s="24">
        <v>43801</v>
      </c>
      <c r="C15507">
        <v>6</v>
      </c>
      <c r="D15507" s="13">
        <v>10</v>
      </c>
      <c r="E15507" s="13" t="s">
        <v>98</v>
      </c>
      <c r="F15507" s="17">
        <v>-1989</v>
      </c>
      <c r="G15507" t="str">
        <f>_xlfn.XLOOKUP(tbl_GL[[#This Row],[Account_key]],tbl_COA[Account_key],tbl_COA[Class],"Not Found")</f>
        <v>Assets</v>
      </c>
      <c r="H15507" t="str">
        <f>_xlfn.XLOOKUP(tbl_GL[[#This Row],[Account_key]],tbl_COA[Account_key],tbl_COA[SubClass],"Not Found")</f>
        <v>Assets</v>
      </c>
      <c r="I15507" t="str">
        <f>_xlfn.XLOOKUP(tbl_GL[[#This Row],[Account_key]],tbl_COA[Account_key],tbl_COA[SubClass2],"Not Found")</f>
        <v>Current Assets</v>
      </c>
      <c r="J15507" t="str">
        <f>_xlfn.XLOOKUP(tbl_GL[[#This Row],[Account_key]],tbl_COA[Account_key],tbl_COA[SubAccount],,0)</f>
        <v>Cash at Bank</v>
      </c>
      <c r="K15507">
        <f>YEAR(tbl_GL[[#This Row],[Date]])</f>
        <v>2019</v>
      </c>
    </row>
    <row r="15508" spans="1:11" x14ac:dyDescent="0.35">
      <c r="A15508">
        <v>1271.2</v>
      </c>
      <c r="B15508" s="24">
        <v>43801</v>
      </c>
      <c r="C15508">
        <v>6</v>
      </c>
      <c r="D15508" s="13">
        <v>120</v>
      </c>
      <c r="E15508" s="13" t="s">
        <v>98</v>
      </c>
      <c r="F15508" s="17">
        <v>-1989</v>
      </c>
      <c r="G15508" t="str">
        <f>_xlfn.XLOOKUP(tbl_GL[[#This Row],[Account_key]],tbl_COA[Account_key],tbl_COA[Class],"Not Found")</f>
        <v>Liabilities and Owners Equity</v>
      </c>
      <c r="H15508" t="str">
        <f>_xlfn.XLOOKUP(tbl_GL[[#This Row],[Account_key]],tbl_COA[Account_key],tbl_COA[SubClass],"Not Found")</f>
        <v>Liabilities</v>
      </c>
      <c r="I15508" t="str">
        <f>_xlfn.XLOOKUP(tbl_GL[[#This Row],[Account_key]],tbl_COA[Account_key],tbl_COA[SubClass2],"Not Found")</f>
        <v>Current Liabilities</v>
      </c>
      <c r="J15508" t="str">
        <f>_xlfn.XLOOKUP(tbl_GL[[#This Row],[Account_key]],tbl_COA[Account_key],tbl_COA[SubAccount],,0)</f>
        <v>Accrued Expenses</v>
      </c>
      <c r="K15508">
        <f>YEAR(tbl_GL[[#This Row],[Date]])</f>
        <v>2019</v>
      </c>
    </row>
    <row r="15509" spans="1:11" x14ac:dyDescent="0.35">
      <c r="A15509">
        <v>1272.0999999999999</v>
      </c>
      <c r="B15509" s="24">
        <v>43801</v>
      </c>
      <c r="C15509">
        <v>6</v>
      </c>
      <c r="D15509" s="13">
        <v>320</v>
      </c>
      <c r="E15509" s="13" t="s">
        <v>97</v>
      </c>
      <c r="F15509" s="17">
        <v>-2321</v>
      </c>
      <c r="G15509" t="str">
        <f>_xlfn.XLOOKUP(tbl_GL[[#This Row],[Account_key]],tbl_COA[Account_key],tbl_COA[Class],"Not Found")</f>
        <v>Operating account</v>
      </c>
      <c r="H15509" t="str">
        <f>_xlfn.XLOOKUP(tbl_GL[[#This Row],[Account_key]],tbl_COA[Account_key],tbl_COA[SubClass],"Not Found")</f>
        <v>Operating Expenses</v>
      </c>
      <c r="I15509" t="str">
        <f>_xlfn.XLOOKUP(tbl_GL[[#This Row],[Account_key]],tbl_COA[Account_key],tbl_COA[SubClass2],"Not Found")</f>
        <v>Administration</v>
      </c>
      <c r="J15509" t="str">
        <f>_xlfn.XLOOKUP(tbl_GL[[#This Row],[Account_key]],tbl_COA[Account_key],tbl_COA[SubAccount],,0)</f>
        <v>Professional Services</v>
      </c>
      <c r="K15509">
        <f>YEAR(tbl_GL[[#This Row],[Date]])</f>
        <v>2019</v>
      </c>
    </row>
    <row r="15510" spans="1:11" x14ac:dyDescent="0.35">
      <c r="A15510">
        <v>1272.2</v>
      </c>
      <c r="B15510" s="24">
        <v>43801</v>
      </c>
      <c r="C15510">
        <v>6</v>
      </c>
      <c r="D15510" s="13">
        <v>120</v>
      </c>
      <c r="E15510" s="13" t="s">
        <v>97</v>
      </c>
      <c r="F15510" s="17">
        <v>2321</v>
      </c>
      <c r="G15510" t="str">
        <f>_xlfn.XLOOKUP(tbl_GL[[#This Row],[Account_key]],tbl_COA[Account_key],tbl_COA[Class],"Not Found")</f>
        <v>Liabilities and Owners Equity</v>
      </c>
      <c r="H15510" t="str">
        <f>_xlfn.XLOOKUP(tbl_GL[[#This Row],[Account_key]],tbl_COA[Account_key],tbl_COA[SubClass],"Not Found")</f>
        <v>Liabilities</v>
      </c>
      <c r="I15510" t="str">
        <f>_xlfn.XLOOKUP(tbl_GL[[#This Row],[Account_key]],tbl_COA[Account_key],tbl_COA[SubClass2],"Not Found")</f>
        <v>Current Liabilities</v>
      </c>
      <c r="J15510" t="str">
        <f>_xlfn.XLOOKUP(tbl_GL[[#This Row],[Account_key]],tbl_COA[Account_key],tbl_COA[SubAccount],,0)</f>
        <v>Accrued Expenses</v>
      </c>
      <c r="K15510">
        <f>YEAR(tbl_GL[[#This Row],[Date]])</f>
        <v>2019</v>
      </c>
    </row>
    <row r="15511" spans="1:11" x14ac:dyDescent="0.35">
      <c r="A15511">
        <v>1273.0999999999999</v>
      </c>
      <c r="B15511" s="24">
        <v>43802</v>
      </c>
      <c r="C15511">
        <v>6</v>
      </c>
      <c r="D15511" s="13">
        <v>10</v>
      </c>
      <c r="E15511" s="13" t="s">
        <v>98</v>
      </c>
      <c r="F15511" s="17">
        <v>-1624</v>
      </c>
      <c r="G15511" t="str">
        <f>_xlfn.XLOOKUP(tbl_GL[[#This Row],[Account_key]],tbl_COA[Account_key],tbl_COA[Class],"Not Found")</f>
        <v>Assets</v>
      </c>
      <c r="H15511" t="str">
        <f>_xlfn.XLOOKUP(tbl_GL[[#This Row],[Account_key]],tbl_COA[Account_key],tbl_COA[SubClass],"Not Found")</f>
        <v>Assets</v>
      </c>
      <c r="I15511" t="str">
        <f>_xlfn.XLOOKUP(tbl_GL[[#This Row],[Account_key]],tbl_COA[Account_key],tbl_COA[SubClass2],"Not Found")</f>
        <v>Current Assets</v>
      </c>
      <c r="J15511" t="str">
        <f>_xlfn.XLOOKUP(tbl_GL[[#This Row],[Account_key]],tbl_COA[Account_key],tbl_COA[SubAccount],,0)</f>
        <v>Cash at Bank</v>
      </c>
      <c r="K15511">
        <f>YEAR(tbl_GL[[#This Row],[Date]])</f>
        <v>2019</v>
      </c>
    </row>
    <row r="15512" spans="1:11" x14ac:dyDescent="0.35">
      <c r="A15512">
        <v>1273.2</v>
      </c>
      <c r="B15512" s="24">
        <v>43802</v>
      </c>
      <c r="C15512">
        <v>6</v>
      </c>
      <c r="D15512" s="13">
        <v>120</v>
      </c>
      <c r="E15512" s="13" t="s">
        <v>98</v>
      </c>
      <c r="F15512" s="17">
        <v>-1624</v>
      </c>
      <c r="G15512" t="str">
        <f>_xlfn.XLOOKUP(tbl_GL[[#This Row],[Account_key]],tbl_COA[Account_key],tbl_COA[Class],"Not Found")</f>
        <v>Liabilities and Owners Equity</v>
      </c>
      <c r="H15512" t="str">
        <f>_xlfn.XLOOKUP(tbl_GL[[#This Row],[Account_key]],tbl_COA[Account_key],tbl_COA[SubClass],"Not Found")</f>
        <v>Liabilities</v>
      </c>
      <c r="I15512" t="str">
        <f>_xlfn.XLOOKUP(tbl_GL[[#This Row],[Account_key]],tbl_COA[Account_key],tbl_COA[SubClass2],"Not Found")</f>
        <v>Current Liabilities</v>
      </c>
      <c r="J15512" t="str">
        <f>_xlfn.XLOOKUP(tbl_GL[[#This Row],[Account_key]],tbl_COA[Account_key],tbl_COA[SubAccount],,0)</f>
        <v>Accrued Expenses</v>
      </c>
      <c r="K15512">
        <f>YEAR(tbl_GL[[#This Row],[Date]])</f>
        <v>2019</v>
      </c>
    </row>
    <row r="15513" spans="1:11" x14ac:dyDescent="0.35">
      <c r="A15513">
        <v>1274.0999999999999</v>
      </c>
      <c r="B15513" s="24">
        <v>43802</v>
      </c>
      <c r="C15513">
        <v>6</v>
      </c>
      <c r="D15513" s="13">
        <v>10</v>
      </c>
      <c r="E15513" s="13" t="s">
        <v>84</v>
      </c>
      <c r="F15513" s="17">
        <v>-40950</v>
      </c>
      <c r="G15513" t="str">
        <f>_xlfn.XLOOKUP(tbl_GL[[#This Row],[Account_key]],tbl_COA[Account_key],tbl_COA[Class],"Not Found")</f>
        <v>Assets</v>
      </c>
      <c r="H15513" t="str">
        <f>_xlfn.XLOOKUP(tbl_GL[[#This Row],[Account_key]],tbl_COA[Account_key],tbl_COA[SubClass],"Not Found")</f>
        <v>Assets</v>
      </c>
      <c r="I15513" t="str">
        <f>_xlfn.XLOOKUP(tbl_GL[[#This Row],[Account_key]],tbl_COA[Account_key],tbl_COA[SubClass2],"Not Found")</f>
        <v>Current Assets</v>
      </c>
      <c r="J15513" t="str">
        <f>_xlfn.XLOOKUP(tbl_GL[[#This Row],[Account_key]],tbl_COA[Account_key],tbl_COA[SubAccount],,0)</f>
        <v>Cash at Bank</v>
      </c>
      <c r="K15513">
        <f>YEAR(tbl_GL[[#This Row],[Date]])</f>
        <v>2019</v>
      </c>
    </row>
    <row r="15514" spans="1:11" x14ac:dyDescent="0.35">
      <c r="A15514">
        <v>1274.2</v>
      </c>
      <c r="B15514" s="24">
        <v>43802</v>
      </c>
      <c r="C15514">
        <v>6</v>
      </c>
      <c r="D15514" s="13">
        <v>110</v>
      </c>
      <c r="E15514" s="13" t="s">
        <v>84</v>
      </c>
      <c r="F15514" s="17">
        <v>-40950</v>
      </c>
      <c r="G15514" t="str">
        <f>_xlfn.XLOOKUP(tbl_GL[[#This Row],[Account_key]],tbl_COA[Account_key],tbl_COA[Class],"Not Found")</f>
        <v>Liabilities and Owners Equity</v>
      </c>
      <c r="H15514" t="str">
        <f>_xlfn.XLOOKUP(tbl_GL[[#This Row],[Account_key]],tbl_COA[Account_key],tbl_COA[SubClass],"Not Found")</f>
        <v>Liabilities</v>
      </c>
      <c r="I15514" t="str">
        <f>_xlfn.XLOOKUP(tbl_GL[[#This Row],[Account_key]],tbl_COA[Account_key],tbl_COA[SubClass2],"Not Found")</f>
        <v>Current Liabilities</v>
      </c>
      <c r="J15514" t="str">
        <f>_xlfn.XLOOKUP(tbl_GL[[#This Row],[Account_key]],tbl_COA[Account_key],tbl_COA[SubAccount],,0)</f>
        <v>Trade Payables</v>
      </c>
      <c r="K15514">
        <f>YEAR(tbl_GL[[#This Row],[Date]])</f>
        <v>2019</v>
      </c>
    </row>
    <row r="15515" spans="1:11" x14ac:dyDescent="0.35">
      <c r="A15515">
        <v>1275.0999999999999</v>
      </c>
      <c r="B15515" s="24">
        <v>43804</v>
      </c>
      <c r="C15515">
        <v>6</v>
      </c>
      <c r="D15515" s="13">
        <v>260</v>
      </c>
      <c r="E15515" s="13" t="s">
        <v>97</v>
      </c>
      <c r="F15515" s="17">
        <v>-1981</v>
      </c>
      <c r="G15515" t="str">
        <f>_xlfn.XLOOKUP(tbl_GL[[#This Row],[Account_key]],tbl_COA[Account_key],tbl_COA[Class],"Not Found")</f>
        <v>Operating account</v>
      </c>
      <c r="H15515" t="str">
        <f>_xlfn.XLOOKUP(tbl_GL[[#This Row],[Account_key]],tbl_COA[Account_key],tbl_COA[SubClass],"Not Found")</f>
        <v>Operating Expenses</v>
      </c>
      <c r="I15515" t="str">
        <f>_xlfn.XLOOKUP(tbl_GL[[#This Row],[Account_key]],tbl_COA[Account_key],tbl_COA[SubClass2],"Not Found")</f>
        <v>Marketing</v>
      </c>
      <c r="J15515" t="str">
        <f>_xlfn.XLOOKUP(tbl_GL[[#This Row],[Account_key]],tbl_COA[Account_key],tbl_COA[SubAccount],,0)</f>
        <v>Commissions</v>
      </c>
      <c r="K15515">
        <f>YEAR(tbl_GL[[#This Row],[Date]])</f>
        <v>2019</v>
      </c>
    </row>
    <row r="15516" spans="1:11" x14ac:dyDescent="0.35">
      <c r="A15516">
        <v>1275.2</v>
      </c>
      <c r="B15516" s="24">
        <v>43804</v>
      </c>
      <c r="C15516">
        <v>6</v>
      </c>
      <c r="D15516" s="13">
        <v>120</v>
      </c>
      <c r="E15516" s="13" t="s">
        <v>97</v>
      </c>
      <c r="F15516" s="17">
        <v>1981</v>
      </c>
      <c r="G15516" t="str">
        <f>_xlfn.XLOOKUP(tbl_GL[[#This Row],[Account_key]],tbl_COA[Account_key],tbl_COA[Class],"Not Found")</f>
        <v>Liabilities and Owners Equity</v>
      </c>
      <c r="H15516" t="str">
        <f>_xlfn.XLOOKUP(tbl_GL[[#This Row],[Account_key]],tbl_COA[Account_key],tbl_COA[SubClass],"Not Found")</f>
        <v>Liabilities</v>
      </c>
      <c r="I15516" t="str">
        <f>_xlfn.XLOOKUP(tbl_GL[[#This Row],[Account_key]],tbl_COA[Account_key],tbl_COA[SubClass2],"Not Found")</f>
        <v>Current Liabilities</v>
      </c>
      <c r="J15516" t="str">
        <f>_xlfn.XLOOKUP(tbl_GL[[#This Row],[Account_key]],tbl_COA[Account_key],tbl_COA[SubAccount],,0)</f>
        <v>Accrued Expenses</v>
      </c>
      <c r="K15516">
        <f>YEAR(tbl_GL[[#This Row],[Date]])</f>
        <v>2019</v>
      </c>
    </row>
    <row r="15517" spans="1:11" x14ac:dyDescent="0.35">
      <c r="A15517">
        <v>1276.0999999999999</v>
      </c>
      <c r="B15517" s="24">
        <v>43805</v>
      </c>
      <c r="C15517">
        <v>6</v>
      </c>
      <c r="D15517" s="13">
        <v>340</v>
      </c>
      <c r="E15517" s="13" t="s">
        <v>99</v>
      </c>
      <c r="F15517" s="17">
        <v>-30</v>
      </c>
      <c r="G15517" t="str">
        <f>_xlfn.XLOOKUP(tbl_GL[[#This Row],[Account_key]],tbl_COA[Account_key],tbl_COA[Class],"Not Found")</f>
        <v>Operating account</v>
      </c>
      <c r="H15517" t="str">
        <f>_xlfn.XLOOKUP(tbl_GL[[#This Row],[Account_key]],tbl_COA[Account_key],tbl_COA[SubClass],"Not Found")</f>
        <v>Operating Expenses</v>
      </c>
      <c r="I15517" t="str">
        <f>_xlfn.XLOOKUP(tbl_GL[[#This Row],[Account_key]],tbl_COA[Account_key],tbl_COA[SubClass2],"Not Found")</f>
        <v>Administration</v>
      </c>
      <c r="J15517" t="str">
        <f>_xlfn.XLOOKUP(tbl_GL[[#This Row],[Account_key]],tbl_COA[Account_key],tbl_COA[SubAccount],,0)</f>
        <v>Utilities</v>
      </c>
      <c r="K15517">
        <f>YEAR(tbl_GL[[#This Row],[Date]])</f>
        <v>2019</v>
      </c>
    </row>
    <row r="15518" spans="1:11" x14ac:dyDescent="0.35">
      <c r="A15518">
        <v>1276.2</v>
      </c>
      <c r="B15518" s="24">
        <v>43805</v>
      </c>
      <c r="C15518">
        <v>6</v>
      </c>
      <c r="D15518" s="13">
        <v>20</v>
      </c>
      <c r="E15518" s="13" t="s">
        <v>99</v>
      </c>
      <c r="F15518" s="17">
        <v>-30</v>
      </c>
      <c r="G15518" t="str">
        <f>_xlfn.XLOOKUP(tbl_GL[[#This Row],[Account_key]],tbl_COA[Account_key],tbl_COA[Class],"Not Found")</f>
        <v>Assets</v>
      </c>
      <c r="H15518" t="str">
        <f>_xlfn.XLOOKUP(tbl_GL[[#This Row],[Account_key]],tbl_COA[Account_key],tbl_COA[SubClass],"Not Found")</f>
        <v>Assets</v>
      </c>
      <c r="I15518" t="str">
        <f>_xlfn.XLOOKUP(tbl_GL[[#This Row],[Account_key]],tbl_COA[Account_key],tbl_COA[SubClass2],"Not Found")</f>
        <v>Current Assets</v>
      </c>
      <c r="J15518" t="str">
        <f>_xlfn.XLOOKUP(tbl_GL[[#This Row],[Account_key]],tbl_COA[Account_key],tbl_COA[SubAccount],,0)</f>
        <v>Cash in hand</v>
      </c>
      <c r="K15518">
        <f>YEAR(tbl_GL[[#This Row],[Date]])</f>
        <v>2019</v>
      </c>
    </row>
    <row r="15519" spans="1:11" x14ac:dyDescent="0.35">
      <c r="A15519">
        <v>1277.0999999999999</v>
      </c>
      <c r="B15519" s="24">
        <v>43805</v>
      </c>
      <c r="C15519">
        <v>6</v>
      </c>
      <c r="D15519" s="13">
        <v>10</v>
      </c>
      <c r="E15519" s="13" t="s">
        <v>98</v>
      </c>
      <c r="F15519" s="17">
        <v>-1803</v>
      </c>
      <c r="G15519" t="str">
        <f>_xlfn.XLOOKUP(tbl_GL[[#This Row],[Account_key]],tbl_COA[Account_key],tbl_COA[Class],"Not Found")</f>
        <v>Assets</v>
      </c>
      <c r="H15519" t="str">
        <f>_xlfn.XLOOKUP(tbl_GL[[#This Row],[Account_key]],tbl_COA[Account_key],tbl_COA[SubClass],"Not Found")</f>
        <v>Assets</v>
      </c>
      <c r="I15519" t="str">
        <f>_xlfn.XLOOKUP(tbl_GL[[#This Row],[Account_key]],tbl_COA[Account_key],tbl_COA[SubClass2],"Not Found")</f>
        <v>Current Assets</v>
      </c>
      <c r="J15519" t="str">
        <f>_xlfn.XLOOKUP(tbl_GL[[#This Row],[Account_key]],tbl_COA[Account_key],tbl_COA[SubAccount],,0)</f>
        <v>Cash at Bank</v>
      </c>
      <c r="K15519">
        <f>YEAR(tbl_GL[[#This Row],[Date]])</f>
        <v>2019</v>
      </c>
    </row>
    <row r="15520" spans="1:11" x14ac:dyDescent="0.35">
      <c r="A15520">
        <v>1277.2</v>
      </c>
      <c r="B15520" s="24">
        <v>43805</v>
      </c>
      <c r="C15520">
        <v>6</v>
      </c>
      <c r="D15520" s="13">
        <v>120</v>
      </c>
      <c r="E15520" s="13" t="s">
        <v>98</v>
      </c>
      <c r="F15520" s="17">
        <v>-1803</v>
      </c>
      <c r="G15520" t="str">
        <f>_xlfn.XLOOKUP(tbl_GL[[#This Row],[Account_key]],tbl_COA[Account_key],tbl_COA[Class],"Not Found")</f>
        <v>Liabilities and Owners Equity</v>
      </c>
      <c r="H15520" t="str">
        <f>_xlfn.XLOOKUP(tbl_GL[[#This Row],[Account_key]],tbl_COA[Account_key],tbl_COA[SubClass],"Not Found")</f>
        <v>Liabilities</v>
      </c>
      <c r="I15520" t="str">
        <f>_xlfn.XLOOKUP(tbl_GL[[#This Row],[Account_key]],tbl_COA[Account_key],tbl_COA[SubClass2],"Not Found")</f>
        <v>Current Liabilities</v>
      </c>
      <c r="J15520" t="str">
        <f>_xlfn.XLOOKUP(tbl_GL[[#This Row],[Account_key]],tbl_COA[Account_key],tbl_COA[SubAccount],,0)</f>
        <v>Accrued Expenses</v>
      </c>
      <c r="K15520">
        <f>YEAR(tbl_GL[[#This Row],[Date]])</f>
        <v>2019</v>
      </c>
    </row>
    <row r="15521" spans="1:11" x14ac:dyDescent="0.35">
      <c r="A15521">
        <v>1278.0999999999999</v>
      </c>
      <c r="B15521" s="24">
        <v>43805</v>
      </c>
      <c r="C15521">
        <v>6</v>
      </c>
      <c r="D15521" s="13">
        <v>30</v>
      </c>
      <c r="E15521" s="13" t="s">
        <v>80</v>
      </c>
      <c r="F15521" s="17">
        <v>-16509</v>
      </c>
      <c r="G15521" t="str">
        <f>_xlfn.XLOOKUP(tbl_GL[[#This Row],[Account_key]],tbl_COA[Account_key],tbl_COA[Class],"Not Found")</f>
        <v>Assets</v>
      </c>
      <c r="H15521" t="str">
        <f>_xlfn.XLOOKUP(tbl_GL[[#This Row],[Account_key]],tbl_COA[Account_key],tbl_COA[SubClass],"Not Found")</f>
        <v>Assets</v>
      </c>
      <c r="I15521" t="str">
        <f>_xlfn.XLOOKUP(tbl_GL[[#This Row],[Account_key]],tbl_COA[Account_key],tbl_COA[SubClass2],"Not Found")</f>
        <v>Current Assets</v>
      </c>
      <c r="J15521" t="str">
        <f>_xlfn.XLOOKUP(tbl_GL[[#This Row],[Account_key]],tbl_COA[Account_key],tbl_COA[SubAccount],,0)</f>
        <v>Trade Receivables</v>
      </c>
      <c r="K15521">
        <f>YEAR(tbl_GL[[#This Row],[Date]])</f>
        <v>2019</v>
      </c>
    </row>
    <row r="15522" spans="1:11" x14ac:dyDescent="0.35">
      <c r="A15522">
        <v>1278.2</v>
      </c>
      <c r="B15522" s="24">
        <v>43805</v>
      </c>
      <c r="C15522">
        <v>6</v>
      </c>
      <c r="D15522" s="13">
        <v>10</v>
      </c>
      <c r="E15522" s="13" t="s">
        <v>80</v>
      </c>
      <c r="F15522" s="17">
        <v>16509</v>
      </c>
      <c r="G15522" t="str">
        <f>_xlfn.XLOOKUP(tbl_GL[[#This Row],[Account_key]],tbl_COA[Account_key],tbl_COA[Class],"Not Found")</f>
        <v>Assets</v>
      </c>
      <c r="H15522" t="str">
        <f>_xlfn.XLOOKUP(tbl_GL[[#This Row],[Account_key]],tbl_COA[Account_key],tbl_COA[SubClass],"Not Found")</f>
        <v>Assets</v>
      </c>
      <c r="I15522" t="str">
        <f>_xlfn.XLOOKUP(tbl_GL[[#This Row],[Account_key]],tbl_COA[Account_key],tbl_COA[SubClass2],"Not Found")</f>
        <v>Current Assets</v>
      </c>
      <c r="J15522" t="str">
        <f>_xlfn.XLOOKUP(tbl_GL[[#This Row],[Account_key]],tbl_COA[Account_key],tbl_COA[SubAccount],,0)</f>
        <v>Cash at Bank</v>
      </c>
      <c r="K15522">
        <f>YEAR(tbl_GL[[#This Row],[Date]])</f>
        <v>2019</v>
      </c>
    </row>
    <row r="15523" spans="1:11" x14ac:dyDescent="0.35">
      <c r="A15523">
        <v>1279.0999999999999</v>
      </c>
      <c r="B15523" s="24">
        <v>43806</v>
      </c>
      <c r="C15523">
        <v>6</v>
      </c>
      <c r="D15523" s="13">
        <v>220</v>
      </c>
      <c r="E15523" s="13" t="s">
        <v>81</v>
      </c>
      <c r="F15523" s="17">
        <v>-1583</v>
      </c>
      <c r="G15523" t="str">
        <f>_xlfn.XLOOKUP(tbl_GL[[#This Row],[Account_key]],tbl_COA[Account_key],tbl_COA[Class],"Not Found")</f>
        <v>Trading account</v>
      </c>
      <c r="H15523" t="str">
        <f>_xlfn.XLOOKUP(tbl_GL[[#This Row],[Account_key]],tbl_COA[Account_key],tbl_COA[SubClass],"Not Found")</f>
        <v>Sales</v>
      </c>
      <c r="I15523" t="str">
        <f>_xlfn.XLOOKUP(tbl_GL[[#This Row],[Account_key]],tbl_COA[Account_key],tbl_COA[SubClass2],"Not Found")</f>
        <v>Sales</v>
      </c>
      <c r="J15523" t="str">
        <f>_xlfn.XLOOKUP(tbl_GL[[#This Row],[Account_key]],tbl_COA[Account_key],tbl_COA[SubAccount],,0)</f>
        <v>Sales Return</v>
      </c>
      <c r="K15523">
        <f>YEAR(tbl_GL[[#This Row],[Date]])</f>
        <v>2019</v>
      </c>
    </row>
    <row r="15524" spans="1:11" x14ac:dyDescent="0.35">
      <c r="A15524">
        <v>1279.2</v>
      </c>
      <c r="B15524" s="24">
        <v>43806</v>
      </c>
      <c r="C15524">
        <v>6</v>
      </c>
      <c r="D15524" s="13">
        <v>20</v>
      </c>
      <c r="E15524" s="13" t="s">
        <v>81</v>
      </c>
      <c r="F15524" s="17">
        <v>-1583</v>
      </c>
      <c r="G15524" t="str">
        <f>_xlfn.XLOOKUP(tbl_GL[[#This Row],[Account_key]],tbl_COA[Account_key],tbl_COA[Class],"Not Found")</f>
        <v>Assets</v>
      </c>
      <c r="H15524" t="str">
        <f>_xlfn.XLOOKUP(tbl_GL[[#This Row],[Account_key]],tbl_COA[Account_key],tbl_COA[SubClass],"Not Found")</f>
        <v>Assets</v>
      </c>
      <c r="I15524" t="str">
        <f>_xlfn.XLOOKUP(tbl_GL[[#This Row],[Account_key]],tbl_COA[Account_key],tbl_COA[SubClass2],"Not Found")</f>
        <v>Current Assets</v>
      </c>
      <c r="J15524" t="str">
        <f>_xlfn.XLOOKUP(tbl_GL[[#This Row],[Account_key]],tbl_COA[Account_key],tbl_COA[SubAccount],,0)</f>
        <v>Cash in hand</v>
      </c>
      <c r="K15524">
        <f>YEAR(tbl_GL[[#This Row],[Date]])</f>
        <v>2019</v>
      </c>
    </row>
    <row r="15525" spans="1:11" x14ac:dyDescent="0.35">
      <c r="A15525">
        <v>1280.0999999999999</v>
      </c>
      <c r="B15525" s="24">
        <v>43806</v>
      </c>
      <c r="C15525">
        <v>6</v>
      </c>
      <c r="D15525" s="13">
        <v>230</v>
      </c>
      <c r="E15525" s="13" t="s">
        <v>4</v>
      </c>
      <c r="F15525" s="17">
        <v>-1684</v>
      </c>
      <c r="G15525" t="str">
        <f>_xlfn.XLOOKUP(tbl_GL[[#This Row],[Account_key]],tbl_COA[Account_key],tbl_COA[Class],"Not Found")</f>
        <v>Trading account</v>
      </c>
      <c r="H15525" t="str">
        <f>_xlfn.XLOOKUP(tbl_GL[[#This Row],[Account_key]],tbl_COA[Account_key],tbl_COA[SubClass],"Not Found")</f>
        <v>Cost of Sales</v>
      </c>
      <c r="I15525" t="str">
        <f>_xlfn.XLOOKUP(tbl_GL[[#This Row],[Account_key]],tbl_COA[Account_key],tbl_COA[SubClass2],"Not Found")</f>
        <v>Cost of Sales</v>
      </c>
      <c r="J15525" t="str">
        <f>_xlfn.XLOOKUP(tbl_GL[[#This Row],[Account_key]],tbl_COA[Account_key],tbl_COA[SubAccount],,0)</f>
        <v>Cost of Sales</v>
      </c>
      <c r="K15525">
        <f>YEAR(tbl_GL[[#This Row],[Date]])</f>
        <v>2019</v>
      </c>
    </row>
    <row r="15526" spans="1:11" x14ac:dyDescent="0.35">
      <c r="A15526">
        <v>1280.2</v>
      </c>
      <c r="B15526" s="24">
        <v>43806</v>
      </c>
      <c r="C15526">
        <v>6</v>
      </c>
      <c r="D15526" s="13">
        <v>60</v>
      </c>
      <c r="E15526" s="13" t="s">
        <v>4</v>
      </c>
      <c r="F15526" s="17">
        <v>-1684</v>
      </c>
      <c r="G15526" t="str">
        <f>_xlfn.XLOOKUP(tbl_GL[[#This Row],[Account_key]],tbl_COA[Account_key],tbl_COA[Class],"Not Found")</f>
        <v>Assets</v>
      </c>
      <c r="H15526" t="str">
        <f>_xlfn.XLOOKUP(tbl_GL[[#This Row],[Account_key]],tbl_COA[Account_key],tbl_COA[SubClass],"Not Found")</f>
        <v>Assets</v>
      </c>
      <c r="I15526" t="str">
        <f>_xlfn.XLOOKUP(tbl_GL[[#This Row],[Account_key]],tbl_COA[Account_key],tbl_COA[SubClass2],"Not Found")</f>
        <v>Current Assets</v>
      </c>
      <c r="J15526" t="str">
        <f>_xlfn.XLOOKUP(tbl_GL[[#This Row],[Account_key]],tbl_COA[Account_key],tbl_COA[SubAccount],,0)</f>
        <v>Inventory</v>
      </c>
      <c r="K15526">
        <f>YEAR(tbl_GL[[#This Row],[Date]])</f>
        <v>2019</v>
      </c>
    </row>
    <row r="15527" spans="1:11" x14ac:dyDescent="0.35">
      <c r="A15527">
        <v>1281.0999999999999</v>
      </c>
      <c r="B15527" s="24">
        <v>43806</v>
      </c>
      <c r="C15527">
        <v>6</v>
      </c>
      <c r="D15527" s="13">
        <v>260</v>
      </c>
      <c r="E15527" s="13" t="s">
        <v>97</v>
      </c>
      <c r="F15527" s="17">
        <v>-2943</v>
      </c>
      <c r="G15527" t="str">
        <f>_xlfn.XLOOKUP(tbl_GL[[#This Row],[Account_key]],tbl_COA[Account_key],tbl_COA[Class],"Not Found")</f>
        <v>Operating account</v>
      </c>
      <c r="H15527" t="str">
        <f>_xlfn.XLOOKUP(tbl_GL[[#This Row],[Account_key]],tbl_COA[Account_key],tbl_COA[SubClass],"Not Found")</f>
        <v>Operating Expenses</v>
      </c>
      <c r="I15527" t="str">
        <f>_xlfn.XLOOKUP(tbl_GL[[#This Row],[Account_key]],tbl_COA[Account_key],tbl_COA[SubClass2],"Not Found")</f>
        <v>Marketing</v>
      </c>
      <c r="J15527" t="str">
        <f>_xlfn.XLOOKUP(tbl_GL[[#This Row],[Account_key]],tbl_COA[Account_key],tbl_COA[SubAccount],,0)</f>
        <v>Commissions</v>
      </c>
      <c r="K15527">
        <f>YEAR(tbl_GL[[#This Row],[Date]])</f>
        <v>2019</v>
      </c>
    </row>
    <row r="15528" spans="1:11" x14ac:dyDescent="0.35">
      <c r="A15528">
        <v>1281.2</v>
      </c>
      <c r="B15528" s="24">
        <v>43806</v>
      </c>
      <c r="C15528">
        <v>6</v>
      </c>
      <c r="D15528" s="13">
        <v>120</v>
      </c>
      <c r="E15528" s="13" t="s">
        <v>97</v>
      </c>
      <c r="F15528" s="17">
        <v>2943</v>
      </c>
      <c r="G15528" t="str">
        <f>_xlfn.XLOOKUP(tbl_GL[[#This Row],[Account_key]],tbl_COA[Account_key],tbl_COA[Class],"Not Found")</f>
        <v>Liabilities and Owners Equity</v>
      </c>
      <c r="H15528" t="str">
        <f>_xlfn.XLOOKUP(tbl_GL[[#This Row],[Account_key]],tbl_COA[Account_key],tbl_COA[SubClass],"Not Found")</f>
        <v>Liabilities</v>
      </c>
      <c r="I15528" t="str">
        <f>_xlfn.XLOOKUP(tbl_GL[[#This Row],[Account_key]],tbl_COA[Account_key],tbl_COA[SubClass2],"Not Found")</f>
        <v>Current Liabilities</v>
      </c>
      <c r="J15528" t="str">
        <f>_xlfn.XLOOKUP(tbl_GL[[#This Row],[Account_key]],tbl_COA[Account_key],tbl_COA[SubAccount],,0)</f>
        <v>Accrued Expenses</v>
      </c>
      <c r="K15528">
        <f>YEAR(tbl_GL[[#This Row],[Date]])</f>
        <v>2019</v>
      </c>
    </row>
    <row r="15529" spans="1:11" x14ac:dyDescent="0.35">
      <c r="A15529">
        <v>1282.0999999999999</v>
      </c>
      <c r="B15529" s="24">
        <v>43806</v>
      </c>
      <c r="C15529">
        <v>6</v>
      </c>
      <c r="D15529" s="13">
        <v>210</v>
      </c>
      <c r="E15529" s="13" t="s">
        <v>7</v>
      </c>
      <c r="F15529" s="17">
        <v>3939</v>
      </c>
      <c r="G15529" t="str">
        <f>_xlfn.XLOOKUP(tbl_GL[[#This Row],[Account_key]],tbl_COA[Account_key],tbl_COA[Class],"Not Found")</f>
        <v>Trading account</v>
      </c>
      <c r="H15529" t="str">
        <f>_xlfn.XLOOKUP(tbl_GL[[#This Row],[Account_key]],tbl_COA[Account_key],tbl_COA[SubClass],"Not Found")</f>
        <v>Sales</v>
      </c>
      <c r="I15529" t="str">
        <f>_xlfn.XLOOKUP(tbl_GL[[#This Row],[Account_key]],tbl_COA[Account_key],tbl_COA[SubClass2],"Not Found")</f>
        <v>Sales</v>
      </c>
      <c r="J15529" t="str">
        <f>_xlfn.XLOOKUP(tbl_GL[[#This Row],[Account_key]],tbl_COA[Account_key],tbl_COA[SubAccount],,0)</f>
        <v>Sales</v>
      </c>
      <c r="K15529">
        <f>YEAR(tbl_GL[[#This Row],[Date]])</f>
        <v>2019</v>
      </c>
    </row>
    <row r="15530" spans="1:11" x14ac:dyDescent="0.35">
      <c r="A15530">
        <v>1282.2</v>
      </c>
      <c r="B15530" s="24">
        <v>43806</v>
      </c>
      <c r="C15530">
        <v>6</v>
      </c>
      <c r="D15530" s="13">
        <v>10</v>
      </c>
      <c r="E15530" s="13" t="s">
        <v>7</v>
      </c>
      <c r="F15530" s="17">
        <v>3939</v>
      </c>
      <c r="G15530" t="str">
        <f>_xlfn.XLOOKUP(tbl_GL[[#This Row],[Account_key]],tbl_COA[Account_key],tbl_COA[Class],"Not Found")</f>
        <v>Assets</v>
      </c>
      <c r="H15530" t="str">
        <f>_xlfn.XLOOKUP(tbl_GL[[#This Row],[Account_key]],tbl_COA[Account_key],tbl_COA[SubClass],"Not Found")</f>
        <v>Assets</v>
      </c>
      <c r="I15530" t="str">
        <f>_xlfn.XLOOKUP(tbl_GL[[#This Row],[Account_key]],tbl_COA[Account_key],tbl_COA[SubClass2],"Not Found")</f>
        <v>Current Assets</v>
      </c>
      <c r="J15530" t="str">
        <f>_xlfn.XLOOKUP(tbl_GL[[#This Row],[Account_key]],tbl_COA[Account_key],tbl_COA[SubAccount],,0)</f>
        <v>Cash at Bank</v>
      </c>
      <c r="K15530">
        <f>YEAR(tbl_GL[[#This Row],[Date]])</f>
        <v>2019</v>
      </c>
    </row>
    <row r="15531" spans="1:11" x14ac:dyDescent="0.35">
      <c r="A15531">
        <v>1283.0999999999999</v>
      </c>
      <c r="B15531" s="24">
        <v>43806</v>
      </c>
      <c r="C15531">
        <v>6</v>
      </c>
      <c r="D15531" s="13">
        <v>230</v>
      </c>
      <c r="E15531" s="13" t="s">
        <v>4</v>
      </c>
      <c r="F15531" s="17">
        <v>-6585</v>
      </c>
      <c r="G15531" t="str">
        <f>_xlfn.XLOOKUP(tbl_GL[[#This Row],[Account_key]],tbl_COA[Account_key],tbl_COA[Class],"Not Found")</f>
        <v>Trading account</v>
      </c>
      <c r="H15531" t="str">
        <f>_xlfn.XLOOKUP(tbl_GL[[#This Row],[Account_key]],tbl_COA[Account_key],tbl_COA[SubClass],"Not Found")</f>
        <v>Cost of Sales</v>
      </c>
      <c r="I15531" t="str">
        <f>_xlfn.XLOOKUP(tbl_GL[[#This Row],[Account_key]],tbl_COA[Account_key],tbl_COA[SubClass2],"Not Found")</f>
        <v>Cost of Sales</v>
      </c>
      <c r="J15531" t="str">
        <f>_xlfn.XLOOKUP(tbl_GL[[#This Row],[Account_key]],tbl_COA[Account_key],tbl_COA[SubAccount],,0)</f>
        <v>Cost of Sales</v>
      </c>
      <c r="K15531">
        <f>YEAR(tbl_GL[[#This Row],[Date]])</f>
        <v>2019</v>
      </c>
    </row>
    <row r="15532" spans="1:11" x14ac:dyDescent="0.35">
      <c r="A15532">
        <v>1283.2</v>
      </c>
      <c r="B15532" s="24">
        <v>43806</v>
      </c>
      <c r="C15532">
        <v>6</v>
      </c>
      <c r="D15532" s="13">
        <v>60</v>
      </c>
      <c r="E15532" s="13" t="s">
        <v>4</v>
      </c>
      <c r="F15532" s="17">
        <v>-6585</v>
      </c>
      <c r="G15532" t="str">
        <f>_xlfn.XLOOKUP(tbl_GL[[#This Row],[Account_key]],tbl_COA[Account_key],tbl_COA[Class],"Not Found")</f>
        <v>Assets</v>
      </c>
      <c r="H15532" t="str">
        <f>_xlfn.XLOOKUP(tbl_GL[[#This Row],[Account_key]],tbl_COA[Account_key],tbl_COA[SubClass],"Not Found")</f>
        <v>Assets</v>
      </c>
      <c r="I15532" t="str">
        <f>_xlfn.XLOOKUP(tbl_GL[[#This Row],[Account_key]],tbl_COA[Account_key],tbl_COA[SubClass2],"Not Found")</f>
        <v>Current Assets</v>
      </c>
      <c r="J15532" t="str">
        <f>_xlfn.XLOOKUP(tbl_GL[[#This Row],[Account_key]],tbl_COA[Account_key],tbl_COA[SubAccount],,0)</f>
        <v>Inventory</v>
      </c>
      <c r="K15532">
        <f>YEAR(tbl_GL[[#This Row],[Date]])</f>
        <v>2019</v>
      </c>
    </row>
    <row r="15533" spans="1:11" x14ac:dyDescent="0.35">
      <c r="A15533">
        <v>1284.0999999999999</v>
      </c>
      <c r="B15533" s="24">
        <v>43806</v>
      </c>
      <c r="C15533">
        <v>6</v>
      </c>
      <c r="D15533" s="13">
        <v>210</v>
      </c>
      <c r="E15533" s="13" t="s">
        <v>8</v>
      </c>
      <c r="F15533" s="17">
        <v>13480</v>
      </c>
      <c r="G15533" t="str">
        <f>_xlfn.XLOOKUP(tbl_GL[[#This Row],[Account_key]],tbl_COA[Account_key],tbl_COA[Class],"Not Found")</f>
        <v>Trading account</v>
      </c>
      <c r="H15533" t="str">
        <f>_xlfn.XLOOKUP(tbl_GL[[#This Row],[Account_key]],tbl_COA[Account_key],tbl_COA[SubClass],"Not Found")</f>
        <v>Sales</v>
      </c>
      <c r="I15533" t="str">
        <f>_xlfn.XLOOKUP(tbl_GL[[#This Row],[Account_key]],tbl_COA[Account_key],tbl_COA[SubClass2],"Not Found")</f>
        <v>Sales</v>
      </c>
      <c r="J15533" t="str">
        <f>_xlfn.XLOOKUP(tbl_GL[[#This Row],[Account_key]],tbl_COA[Account_key],tbl_COA[SubAccount],,0)</f>
        <v>Sales</v>
      </c>
      <c r="K15533">
        <f>YEAR(tbl_GL[[#This Row],[Date]])</f>
        <v>2019</v>
      </c>
    </row>
    <row r="15534" spans="1:11" x14ac:dyDescent="0.35">
      <c r="A15534">
        <v>1284.2</v>
      </c>
      <c r="B15534" s="24">
        <v>43806</v>
      </c>
      <c r="C15534">
        <v>6</v>
      </c>
      <c r="D15534" s="13">
        <v>30</v>
      </c>
      <c r="E15534" s="13" t="s">
        <v>8</v>
      </c>
      <c r="F15534" s="17">
        <v>13480</v>
      </c>
      <c r="G15534" t="str">
        <f>_xlfn.XLOOKUP(tbl_GL[[#This Row],[Account_key]],tbl_COA[Account_key],tbl_COA[Class],"Not Found")</f>
        <v>Assets</v>
      </c>
      <c r="H15534" t="str">
        <f>_xlfn.XLOOKUP(tbl_GL[[#This Row],[Account_key]],tbl_COA[Account_key],tbl_COA[SubClass],"Not Found")</f>
        <v>Assets</v>
      </c>
      <c r="I15534" t="str">
        <f>_xlfn.XLOOKUP(tbl_GL[[#This Row],[Account_key]],tbl_COA[Account_key],tbl_COA[SubClass2],"Not Found")</f>
        <v>Current Assets</v>
      </c>
      <c r="J15534" t="str">
        <f>_xlfn.XLOOKUP(tbl_GL[[#This Row],[Account_key]],tbl_COA[Account_key],tbl_COA[SubAccount],,0)</f>
        <v>Trade Receivables</v>
      </c>
      <c r="K15534">
        <f>YEAR(tbl_GL[[#This Row],[Date]])</f>
        <v>2019</v>
      </c>
    </row>
    <row r="15535" spans="1:11" x14ac:dyDescent="0.35">
      <c r="A15535">
        <v>1285.0999999999999</v>
      </c>
      <c r="B15535" s="24">
        <v>43809</v>
      </c>
      <c r="C15535">
        <v>6</v>
      </c>
      <c r="D15535" s="13">
        <v>10</v>
      </c>
      <c r="E15535" s="13" t="s">
        <v>98</v>
      </c>
      <c r="F15535" s="17">
        <v>-1703</v>
      </c>
      <c r="G15535" t="str">
        <f>_xlfn.XLOOKUP(tbl_GL[[#This Row],[Account_key]],tbl_COA[Account_key],tbl_COA[Class],"Not Found")</f>
        <v>Assets</v>
      </c>
      <c r="H15535" t="str">
        <f>_xlfn.XLOOKUP(tbl_GL[[#This Row],[Account_key]],tbl_COA[Account_key],tbl_COA[SubClass],"Not Found")</f>
        <v>Assets</v>
      </c>
      <c r="I15535" t="str">
        <f>_xlfn.XLOOKUP(tbl_GL[[#This Row],[Account_key]],tbl_COA[Account_key],tbl_COA[SubClass2],"Not Found")</f>
        <v>Current Assets</v>
      </c>
      <c r="J15535" t="str">
        <f>_xlfn.XLOOKUP(tbl_GL[[#This Row],[Account_key]],tbl_COA[Account_key],tbl_COA[SubAccount],,0)</f>
        <v>Cash at Bank</v>
      </c>
      <c r="K15535">
        <f>YEAR(tbl_GL[[#This Row],[Date]])</f>
        <v>2019</v>
      </c>
    </row>
    <row r="15536" spans="1:11" x14ac:dyDescent="0.35">
      <c r="A15536">
        <v>1285.2</v>
      </c>
      <c r="B15536" s="24">
        <v>43809</v>
      </c>
      <c r="C15536">
        <v>6</v>
      </c>
      <c r="D15536" s="13">
        <v>120</v>
      </c>
      <c r="E15536" s="13" t="s">
        <v>98</v>
      </c>
      <c r="F15536" s="17">
        <v>-1703</v>
      </c>
      <c r="G15536" t="str">
        <f>_xlfn.XLOOKUP(tbl_GL[[#This Row],[Account_key]],tbl_COA[Account_key],tbl_COA[Class],"Not Found")</f>
        <v>Liabilities and Owners Equity</v>
      </c>
      <c r="H15536" t="str">
        <f>_xlfn.XLOOKUP(tbl_GL[[#This Row],[Account_key]],tbl_COA[Account_key],tbl_COA[SubClass],"Not Found")</f>
        <v>Liabilities</v>
      </c>
      <c r="I15536" t="str">
        <f>_xlfn.XLOOKUP(tbl_GL[[#This Row],[Account_key]],tbl_COA[Account_key],tbl_COA[SubClass2],"Not Found")</f>
        <v>Current Liabilities</v>
      </c>
      <c r="J15536" t="str">
        <f>_xlfn.XLOOKUP(tbl_GL[[#This Row],[Account_key]],tbl_COA[Account_key],tbl_COA[SubAccount],,0)</f>
        <v>Accrued Expenses</v>
      </c>
      <c r="K15536">
        <f>YEAR(tbl_GL[[#This Row],[Date]])</f>
        <v>2019</v>
      </c>
    </row>
    <row r="15537" spans="1:11" x14ac:dyDescent="0.35">
      <c r="A15537">
        <v>1286.0999999999999</v>
      </c>
      <c r="B15537" s="24">
        <v>43810</v>
      </c>
      <c r="C15537">
        <v>6</v>
      </c>
      <c r="D15537" s="13">
        <v>10</v>
      </c>
      <c r="E15537" s="13" t="s">
        <v>98</v>
      </c>
      <c r="F15537" s="17">
        <v>-1696</v>
      </c>
      <c r="G15537" t="str">
        <f>_xlfn.XLOOKUP(tbl_GL[[#This Row],[Account_key]],tbl_COA[Account_key],tbl_COA[Class],"Not Found")</f>
        <v>Assets</v>
      </c>
      <c r="H15537" t="str">
        <f>_xlfn.XLOOKUP(tbl_GL[[#This Row],[Account_key]],tbl_COA[Account_key],tbl_COA[SubClass],"Not Found")</f>
        <v>Assets</v>
      </c>
      <c r="I15537" t="str">
        <f>_xlfn.XLOOKUP(tbl_GL[[#This Row],[Account_key]],tbl_COA[Account_key],tbl_COA[SubClass2],"Not Found")</f>
        <v>Current Assets</v>
      </c>
      <c r="J15537" t="str">
        <f>_xlfn.XLOOKUP(tbl_GL[[#This Row],[Account_key]],tbl_COA[Account_key],tbl_COA[SubAccount],,0)</f>
        <v>Cash at Bank</v>
      </c>
      <c r="K15537">
        <f>YEAR(tbl_GL[[#This Row],[Date]])</f>
        <v>2019</v>
      </c>
    </row>
    <row r="15538" spans="1:11" x14ac:dyDescent="0.35">
      <c r="A15538">
        <v>1286.2</v>
      </c>
      <c r="B15538" s="24">
        <v>43810</v>
      </c>
      <c r="C15538">
        <v>6</v>
      </c>
      <c r="D15538" s="13">
        <v>120</v>
      </c>
      <c r="E15538" s="13" t="s">
        <v>98</v>
      </c>
      <c r="F15538" s="17">
        <v>-1696</v>
      </c>
      <c r="G15538" t="str">
        <f>_xlfn.XLOOKUP(tbl_GL[[#This Row],[Account_key]],tbl_COA[Account_key],tbl_COA[Class],"Not Found")</f>
        <v>Liabilities and Owners Equity</v>
      </c>
      <c r="H15538" t="str">
        <f>_xlfn.XLOOKUP(tbl_GL[[#This Row],[Account_key]],tbl_COA[Account_key],tbl_COA[SubClass],"Not Found")</f>
        <v>Liabilities</v>
      </c>
      <c r="I15538" t="str">
        <f>_xlfn.XLOOKUP(tbl_GL[[#This Row],[Account_key]],tbl_COA[Account_key],tbl_COA[SubClass2],"Not Found")</f>
        <v>Current Liabilities</v>
      </c>
      <c r="J15538" t="str">
        <f>_xlfn.XLOOKUP(tbl_GL[[#This Row],[Account_key]],tbl_COA[Account_key],tbl_COA[SubAccount],,0)</f>
        <v>Accrued Expenses</v>
      </c>
      <c r="K15538">
        <f>YEAR(tbl_GL[[#This Row],[Date]])</f>
        <v>2019</v>
      </c>
    </row>
    <row r="15539" spans="1:11" x14ac:dyDescent="0.35">
      <c r="A15539">
        <v>1287.0999999999999</v>
      </c>
      <c r="B15539" s="24">
        <v>43810</v>
      </c>
      <c r="C15539">
        <v>6</v>
      </c>
      <c r="D15539" s="13">
        <v>290</v>
      </c>
      <c r="E15539" s="13" t="s">
        <v>97</v>
      </c>
      <c r="F15539" s="17">
        <v>-3068</v>
      </c>
      <c r="G15539" t="str">
        <f>_xlfn.XLOOKUP(tbl_GL[[#This Row],[Account_key]],tbl_COA[Account_key],tbl_COA[Class],"Not Found")</f>
        <v>Operating account</v>
      </c>
      <c r="H15539" t="str">
        <f>_xlfn.XLOOKUP(tbl_GL[[#This Row],[Account_key]],tbl_COA[Account_key],tbl_COA[SubClass],"Not Found")</f>
        <v>Operating Expenses</v>
      </c>
      <c r="I15539" t="str">
        <f>_xlfn.XLOOKUP(tbl_GL[[#This Row],[Account_key]],tbl_COA[Account_key],tbl_COA[SubClass2],"Not Found")</f>
        <v>Administration</v>
      </c>
      <c r="J15539" t="str">
        <f>_xlfn.XLOOKUP(tbl_GL[[#This Row],[Account_key]],tbl_COA[Account_key],tbl_COA[SubAccount],,0)</f>
        <v>Travel</v>
      </c>
      <c r="K15539">
        <f>YEAR(tbl_GL[[#This Row],[Date]])</f>
        <v>2019</v>
      </c>
    </row>
    <row r="15540" spans="1:11" x14ac:dyDescent="0.35">
      <c r="A15540">
        <v>1287.2</v>
      </c>
      <c r="B15540" s="24">
        <v>43810</v>
      </c>
      <c r="C15540">
        <v>6</v>
      </c>
      <c r="D15540" s="13">
        <v>120</v>
      </c>
      <c r="E15540" s="13" t="s">
        <v>97</v>
      </c>
      <c r="F15540" s="17">
        <v>3068</v>
      </c>
      <c r="G15540" t="str">
        <f>_xlfn.XLOOKUP(tbl_GL[[#This Row],[Account_key]],tbl_COA[Account_key],tbl_COA[Class],"Not Found")</f>
        <v>Liabilities and Owners Equity</v>
      </c>
      <c r="H15540" t="str">
        <f>_xlfn.XLOOKUP(tbl_GL[[#This Row],[Account_key]],tbl_COA[Account_key],tbl_COA[SubClass],"Not Found")</f>
        <v>Liabilities</v>
      </c>
      <c r="I15540" t="str">
        <f>_xlfn.XLOOKUP(tbl_GL[[#This Row],[Account_key]],tbl_COA[Account_key],tbl_COA[SubClass2],"Not Found")</f>
        <v>Current Liabilities</v>
      </c>
      <c r="J15540" t="str">
        <f>_xlfn.XLOOKUP(tbl_GL[[#This Row],[Account_key]],tbl_COA[Account_key],tbl_COA[SubAccount],,0)</f>
        <v>Accrued Expenses</v>
      </c>
      <c r="K15540">
        <f>YEAR(tbl_GL[[#This Row],[Date]])</f>
        <v>2019</v>
      </c>
    </row>
    <row r="15541" spans="1:11" x14ac:dyDescent="0.35">
      <c r="A15541">
        <v>1288.0999999999999</v>
      </c>
      <c r="B15541" s="24">
        <v>43813</v>
      </c>
      <c r="C15541">
        <v>6</v>
      </c>
      <c r="D15541" s="13">
        <v>230</v>
      </c>
      <c r="E15541" s="13" t="s">
        <v>4</v>
      </c>
      <c r="F15541" s="17">
        <v>-1569</v>
      </c>
      <c r="G15541" t="str">
        <f>_xlfn.XLOOKUP(tbl_GL[[#This Row],[Account_key]],tbl_COA[Account_key],tbl_COA[Class],"Not Found")</f>
        <v>Trading account</v>
      </c>
      <c r="H15541" t="str">
        <f>_xlfn.XLOOKUP(tbl_GL[[#This Row],[Account_key]],tbl_COA[Account_key],tbl_COA[SubClass],"Not Found")</f>
        <v>Cost of Sales</v>
      </c>
      <c r="I15541" t="str">
        <f>_xlfn.XLOOKUP(tbl_GL[[#This Row],[Account_key]],tbl_COA[Account_key],tbl_COA[SubClass2],"Not Found")</f>
        <v>Cost of Sales</v>
      </c>
      <c r="J15541" t="str">
        <f>_xlfn.XLOOKUP(tbl_GL[[#This Row],[Account_key]],tbl_COA[Account_key],tbl_COA[SubAccount],,0)</f>
        <v>Cost of Sales</v>
      </c>
      <c r="K15541">
        <f>YEAR(tbl_GL[[#This Row],[Date]])</f>
        <v>2019</v>
      </c>
    </row>
    <row r="15542" spans="1:11" x14ac:dyDescent="0.35">
      <c r="A15542">
        <v>1288.2</v>
      </c>
      <c r="B15542" s="24">
        <v>43813</v>
      </c>
      <c r="C15542">
        <v>6</v>
      </c>
      <c r="D15542" s="13">
        <v>60</v>
      </c>
      <c r="E15542" s="13" t="s">
        <v>4</v>
      </c>
      <c r="F15542" s="17">
        <v>-1569</v>
      </c>
      <c r="G15542" t="str">
        <f>_xlfn.XLOOKUP(tbl_GL[[#This Row],[Account_key]],tbl_COA[Account_key],tbl_COA[Class],"Not Found")</f>
        <v>Assets</v>
      </c>
      <c r="H15542" t="str">
        <f>_xlfn.XLOOKUP(tbl_GL[[#This Row],[Account_key]],tbl_COA[Account_key],tbl_COA[SubClass],"Not Found")</f>
        <v>Assets</v>
      </c>
      <c r="I15542" t="str">
        <f>_xlfn.XLOOKUP(tbl_GL[[#This Row],[Account_key]],tbl_COA[Account_key],tbl_COA[SubClass2],"Not Found")</f>
        <v>Current Assets</v>
      </c>
      <c r="J15542" t="str">
        <f>_xlfn.XLOOKUP(tbl_GL[[#This Row],[Account_key]],tbl_COA[Account_key],tbl_COA[SubAccount],,0)</f>
        <v>Inventory</v>
      </c>
      <c r="K15542">
        <f>YEAR(tbl_GL[[#This Row],[Date]])</f>
        <v>2019</v>
      </c>
    </row>
    <row r="15543" spans="1:11" x14ac:dyDescent="0.35">
      <c r="A15543">
        <v>1289.0999999999999</v>
      </c>
      <c r="B15543" s="24">
        <v>43813</v>
      </c>
      <c r="C15543">
        <v>6</v>
      </c>
      <c r="D15543" s="13">
        <v>10</v>
      </c>
      <c r="E15543" s="13" t="s">
        <v>98</v>
      </c>
      <c r="F15543" s="17">
        <v>-1933</v>
      </c>
      <c r="G15543" t="str">
        <f>_xlfn.XLOOKUP(tbl_GL[[#This Row],[Account_key]],tbl_COA[Account_key],tbl_COA[Class],"Not Found")</f>
        <v>Assets</v>
      </c>
      <c r="H15543" t="str">
        <f>_xlfn.XLOOKUP(tbl_GL[[#This Row],[Account_key]],tbl_COA[Account_key],tbl_COA[SubClass],"Not Found")</f>
        <v>Assets</v>
      </c>
      <c r="I15543" t="str">
        <f>_xlfn.XLOOKUP(tbl_GL[[#This Row],[Account_key]],tbl_COA[Account_key],tbl_COA[SubClass2],"Not Found")</f>
        <v>Current Assets</v>
      </c>
      <c r="J15543" t="str">
        <f>_xlfn.XLOOKUP(tbl_GL[[#This Row],[Account_key]],tbl_COA[Account_key],tbl_COA[SubAccount],,0)</f>
        <v>Cash at Bank</v>
      </c>
      <c r="K15543">
        <f>YEAR(tbl_GL[[#This Row],[Date]])</f>
        <v>2019</v>
      </c>
    </row>
    <row r="15544" spans="1:11" x14ac:dyDescent="0.35">
      <c r="A15544">
        <v>1289.2</v>
      </c>
      <c r="B15544" s="24">
        <v>43813</v>
      </c>
      <c r="C15544">
        <v>6</v>
      </c>
      <c r="D15544" s="13">
        <v>120</v>
      </c>
      <c r="E15544" s="13" t="s">
        <v>98</v>
      </c>
      <c r="F15544" s="17">
        <v>-1933</v>
      </c>
      <c r="G15544" t="str">
        <f>_xlfn.XLOOKUP(tbl_GL[[#This Row],[Account_key]],tbl_COA[Account_key],tbl_COA[Class],"Not Found")</f>
        <v>Liabilities and Owners Equity</v>
      </c>
      <c r="H15544" t="str">
        <f>_xlfn.XLOOKUP(tbl_GL[[#This Row],[Account_key]],tbl_COA[Account_key],tbl_COA[SubClass],"Not Found")</f>
        <v>Liabilities</v>
      </c>
      <c r="I15544" t="str">
        <f>_xlfn.XLOOKUP(tbl_GL[[#This Row],[Account_key]],tbl_COA[Account_key],tbl_COA[SubClass2],"Not Found")</f>
        <v>Current Liabilities</v>
      </c>
      <c r="J15544" t="str">
        <f>_xlfn.XLOOKUP(tbl_GL[[#This Row],[Account_key]],tbl_COA[Account_key],tbl_COA[SubAccount],,0)</f>
        <v>Accrued Expenses</v>
      </c>
      <c r="K15544">
        <f>YEAR(tbl_GL[[#This Row],[Date]])</f>
        <v>2019</v>
      </c>
    </row>
    <row r="15545" spans="1:11" x14ac:dyDescent="0.35">
      <c r="A15545">
        <v>1290.0999999999999</v>
      </c>
      <c r="B15545" s="24">
        <v>43813</v>
      </c>
      <c r="C15545">
        <v>6</v>
      </c>
      <c r="D15545" s="13">
        <v>210</v>
      </c>
      <c r="E15545" s="13" t="s">
        <v>7</v>
      </c>
      <c r="F15545" s="17">
        <v>3673</v>
      </c>
      <c r="G15545" t="str">
        <f>_xlfn.XLOOKUP(tbl_GL[[#This Row],[Account_key]],tbl_COA[Account_key],tbl_COA[Class],"Not Found")</f>
        <v>Trading account</v>
      </c>
      <c r="H15545" t="str">
        <f>_xlfn.XLOOKUP(tbl_GL[[#This Row],[Account_key]],tbl_COA[Account_key],tbl_COA[SubClass],"Not Found")</f>
        <v>Sales</v>
      </c>
      <c r="I15545" t="str">
        <f>_xlfn.XLOOKUP(tbl_GL[[#This Row],[Account_key]],tbl_COA[Account_key],tbl_COA[SubClass2],"Not Found")</f>
        <v>Sales</v>
      </c>
      <c r="J15545" t="str">
        <f>_xlfn.XLOOKUP(tbl_GL[[#This Row],[Account_key]],tbl_COA[Account_key],tbl_COA[SubAccount],,0)</f>
        <v>Sales</v>
      </c>
      <c r="K15545">
        <f>YEAR(tbl_GL[[#This Row],[Date]])</f>
        <v>2019</v>
      </c>
    </row>
    <row r="15546" spans="1:11" x14ac:dyDescent="0.35">
      <c r="A15546">
        <v>1290.2</v>
      </c>
      <c r="B15546" s="24">
        <v>43813</v>
      </c>
      <c r="C15546">
        <v>6</v>
      </c>
      <c r="D15546" s="13">
        <v>10</v>
      </c>
      <c r="E15546" s="13" t="s">
        <v>7</v>
      </c>
      <c r="F15546" s="17">
        <v>3673</v>
      </c>
      <c r="G15546" t="str">
        <f>_xlfn.XLOOKUP(tbl_GL[[#This Row],[Account_key]],tbl_COA[Account_key],tbl_COA[Class],"Not Found")</f>
        <v>Assets</v>
      </c>
      <c r="H15546" t="str">
        <f>_xlfn.XLOOKUP(tbl_GL[[#This Row],[Account_key]],tbl_COA[Account_key],tbl_COA[SubClass],"Not Found")</f>
        <v>Assets</v>
      </c>
      <c r="I15546" t="str">
        <f>_xlfn.XLOOKUP(tbl_GL[[#This Row],[Account_key]],tbl_COA[Account_key],tbl_COA[SubClass2],"Not Found")</f>
        <v>Current Assets</v>
      </c>
      <c r="J15546" t="str">
        <f>_xlfn.XLOOKUP(tbl_GL[[#This Row],[Account_key]],tbl_COA[Account_key],tbl_COA[SubAccount],,0)</f>
        <v>Cash at Bank</v>
      </c>
      <c r="K15546">
        <f>YEAR(tbl_GL[[#This Row],[Date]])</f>
        <v>2019</v>
      </c>
    </row>
    <row r="15547" spans="1:11" x14ac:dyDescent="0.35">
      <c r="A15547">
        <v>1291.0999999999999</v>
      </c>
      <c r="B15547" s="24">
        <v>43813</v>
      </c>
      <c r="C15547">
        <v>6</v>
      </c>
      <c r="D15547" s="13">
        <v>230</v>
      </c>
      <c r="E15547" s="13" t="s">
        <v>4</v>
      </c>
      <c r="F15547" s="17">
        <v>-6441</v>
      </c>
      <c r="G15547" t="str">
        <f>_xlfn.XLOOKUP(tbl_GL[[#This Row],[Account_key]],tbl_COA[Account_key],tbl_COA[Class],"Not Found")</f>
        <v>Trading account</v>
      </c>
      <c r="H15547" t="str">
        <f>_xlfn.XLOOKUP(tbl_GL[[#This Row],[Account_key]],tbl_COA[Account_key],tbl_COA[SubClass],"Not Found")</f>
        <v>Cost of Sales</v>
      </c>
      <c r="I15547" t="str">
        <f>_xlfn.XLOOKUP(tbl_GL[[#This Row],[Account_key]],tbl_COA[Account_key],tbl_COA[SubClass2],"Not Found")</f>
        <v>Cost of Sales</v>
      </c>
      <c r="J15547" t="str">
        <f>_xlfn.XLOOKUP(tbl_GL[[#This Row],[Account_key]],tbl_COA[Account_key],tbl_COA[SubAccount],,0)</f>
        <v>Cost of Sales</v>
      </c>
      <c r="K15547">
        <f>YEAR(tbl_GL[[#This Row],[Date]])</f>
        <v>2019</v>
      </c>
    </row>
    <row r="15548" spans="1:11" x14ac:dyDescent="0.35">
      <c r="A15548">
        <v>1291.2</v>
      </c>
      <c r="B15548" s="24">
        <v>43813</v>
      </c>
      <c r="C15548">
        <v>6</v>
      </c>
      <c r="D15548" s="13">
        <v>60</v>
      </c>
      <c r="E15548" s="13" t="s">
        <v>4</v>
      </c>
      <c r="F15548" s="17">
        <v>-6441</v>
      </c>
      <c r="G15548" t="str">
        <f>_xlfn.XLOOKUP(tbl_GL[[#This Row],[Account_key]],tbl_COA[Account_key],tbl_COA[Class],"Not Found")</f>
        <v>Assets</v>
      </c>
      <c r="H15548" t="str">
        <f>_xlfn.XLOOKUP(tbl_GL[[#This Row],[Account_key]],tbl_COA[Account_key],tbl_COA[SubClass],"Not Found")</f>
        <v>Assets</v>
      </c>
      <c r="I15548" t="str">
        <f>_xlfn.XLOOKUP(tbl_GL[[#This Row],[Account_key]],tbl_COA[Account_key],tbl_COA[SubClass2],"Not Found")</f>
        <v>Current Assets</v>
      </c>
      <c r="J15548" t="str">
        <f>_xlfn.XLOOKUP(tbl_GL[[#This Row],[Account_key]],tbl_COA[Account_key],tbl_COA[SubAccount],,0)</f>
        <v>Inventory</v>
      </c>
      <c r="K15548">
        <f>YEAR(tbl_GL[[#This Row],[Date]])</f>
        <v>2019</v>
      </c>
    </row>
    <row r="15549" spans="1:11" x14ac:dyDescent="0.35">
      <c r="A15549">
        <v>1292.0999999999999</v>
      </c>
      <c r="B15549" s="24">
        <v>43813</v>
      </c>
      <c r="C15549">
        <v>6</v>
      </c>
      <c r="D15549" s="13">
        <v>210</v>
      </c>
      <c r="E15549" s="13" t="s">
        <v>8</v>
      </c>
      <c r="F15549" s="17">
        <v>13187</v>
      </c>
      <c r="G15549" t="str">
        <f>_xlfn.XLOOKUP(tbl_GL[[#This Row],[Account_key]],tbl_COA[Account_key],tbl_COA[Class],"Not Found")</f>
        <v>Trading account</v>
      </c>
      <c r="H15549" t="str">
        <f>_xlfn.XLOOKUP(tbl_GL[[#This Row],[Account_key]],tbl_COA[Account_key],tbl_COA[SubClass],"Not Found")</f>
        <v>Sales</v>
      </c>
      <c r="I15549" t="str">
        <f>_xlfn.XLOOKUP(tbl_GL[[#This Row],[Account_key]],tbl_COA[Account_key],tbl_COA[SubClass2],"Not Found")</f>
        <v>Sales</v>
      </c>
      <c r="J15549" t="str">
        <f>_xlfn.XLOOKUP(tbl_GL[[#This Row],[Account_key]],tbl_COA[Account_key],tbl_COA[SubAccount],,0)</f>
        <v>Sales</v>
      </c>
      <c r="K15549">
        <f>YEAR(tbl_GL[[#This Row],[Date]])</f>
        <v>2019</v>
      </c>
    </row>
    <row r="15550" spans="1:11" x14ac:dyDescent="0.35">
      <c r="A15550">
        <v>1292.2</v>
      </c>
      <c r="B15550" s="24">
        <v>43813</v>
      </c>
      <c r="C15550">
        <v>6</v>
      </c>
      <c r="D15550" s="13">
        <v>30</v>
      </c>
      <c r="E15550" s="13" t="s">
        <v>8</v>
      </c>
      <c r="F15550" s="17">
        <v>13187</v>
      </c>
      <c r="G15550" t="str">
        <f>_xlfn.XLOOKUP(tbl_GL[[#This Row],[Account_key]],tbl_COA[Account_key],tbl_COA[Class],"Not Found")</f>
        <v>Assets</v>
      </c>
      <c r="H15550" t="str">
        <f>_xlfn.XLOOKUP(tbl_GL[[#This Row],[Account_key]],tbl_COA[Account_key],tbl_COA[SubClass],"Not Found")</f>
        <v>Assets</v>
      </c>
      <c r="I15550" t="str">
        <f>_xlfn.XLOOKUP(tbl_GL[[#This Row],[Account_key]],tbl_COA[Account_key],tbl_COA[SubClass2],"Not Found")</f>
        <v>Current Assets</v>
      </c>
      <c r="J15550" t="str">
        <f>_xlfn.XLOOKUP(tbl_GL[[#This Row],[Account_key]],tbl_COA[Account_key],tbl_COA[SubAccount],,0)</f>
        <v>Trade Receivables</v>
      </c>
      <c r="K15550">
        <f>YEAR(tbl_GL[[#This Row],[Date]])</f>
        <v>2019</v>
      </c>
    </row>
    <row r="15551" spans="1:11" x14ac:dyDescent="0.35">
      <c r="A15551">
        <v>1293.0999999999999</v>
      </c>
      <c r="B15551" s="24">
        <v>43814</v>
      </c>
      <c r="C15551">
        <v>6</v>
      </c>
      <c r="D15551" s="13">
        <v>10</v>
      </c>
      <c r="E15551" s="13" t="s">
        <v>112</v>
      </c>
      <c r="F15551" s="17">
        <v>-195</v>
      </c>
      <c r="G15551" t="str">
        <f>_xlfn.XLOOKUP(tbl_GL[[#This Row],[Account_key]],tbl_COA[Account_key],tbl_COA[Class],"Not Found")</f>
        <v>Assets</v>
      </c>
      <c r="H15551" t="str">
        <f>_xlfn.XLOOKUP(tbl_GL[[#This Row],[Account_key]],tbl_COA[Account_key],tbl_COA[SubClass],"Not Found")</f>
        <v>Assets</v>
      </c>
      <c r="I15551" t="str">
        <f>_xlfn.XLOOKUP(tbl_GL[[#This Row],[Account_key]],tbl_COA[Account_key],tbl_COA[SubClass2],"Not Found")</f>
        <v>Current Assets</v>
      </c>
      <c r="J15551" t="str">
        <f>_xlfn.XLOOKUP(tbl_GL[[#This Row],[Account_key]],tbl_COA[Account_key],tbl_COA[SubAccount],,0)</f>
        <v>Cash at Bank</v>
      </c>
      <c r="K15551">
        <f>YEAR(tbl_GL[[#This Row],[Date]])</f>
        <v>2019</v>
      </c>
    </row>
    <row r="15552" spans="1:11" x14ac:dyDescent="0.35">
      <c r="A15552">
        <v>1293.2</v>
      </c>
      <c r="B15552" s="24">
        <v>43814</v>
      </c>
      <c r="C15552">
        <v>6</v>
      </c>
      <c r="D15552" s="13">
        <v>121</v>
      </c>
      <c r="E15552" s="13" t="s">
        <v>112</v>
      </c>
      <c r="F15552" s="17">
        <v>-195</v>
      </c>
      <c r="G15552" t="str">
        <f>_xlfn.XLOOKUP(tbl_GL[[#This Row],[Account_key]],tbl_COA[Account_key],tbl_COA[Class],"Not Found")</f>
        <v>Liabilities and Owners Equity</v>
      </c>
      <c r="H15552" t="str">
        <f>_xlfn.XLOOKUP(tbl_GL[[#This Row],[Account_key]],tbl_COA[Account_key],tbl_COA[SubClass],"Not Found")</f>
        <v>Liabilities</v>
      </c>
      <c r="I15552" t="str">
        <f>_xlfn.XLOOKUP(tbl_GL[[#This Row],[Account_key]],tbl_COA[Account_key],tbl_COA[SubClass2],"Not Found")</f>
        <v>Current Liabilities</v>
      </c>
      <c r="J15552" t="str">
        <f>_xlfn.XLOOKUP(tbl_GL[[#This Row],[Account_key]],tbl_COA[Account_key],tbl_COA[SubAccount],,0)</f>
        <v>Interest Payable</v>
      </c>
      <c r="K15552">
        <f>YEAR(tbl_GL[[#This Row],[Date]])</f>
        <v>2019</v>
      </c>
    </row>
    <row r="15553" spans="1:11" x14ac:dyDescent="0.35">
      <c r="A15553">
        <v>1294.0999999999999</v>
      </c>
      <c r="B15553" s="24">
        <v>43815</v>
      </c>
      <c r="C15553">
        <v>6</v>
      </c>
      <c r="D15553" s="13">
        <v>290</v>
      </c>
      <c r="E15553" s="13" t="s">
        <v>97</v>
      </c>
      <c r="F15553" s="17">
        <v>-1941</v>
      </c>
      <c r="G15553" t="str">
        <f>_xlfn.XLOOKUP(tbl_GL[[#This Row],[Account_key]],tbl_COA[Account_key],tbl_COA[Class],"Not Found")</f>
        <v>Operating account</v>
      </c>
      <c r="H15553" t="str">
        <f>_xlfn.XLOOKUP(tbl_GL[[#This Row],[Account_key]],tbl_COA[Account_key],tbl_COA[SubClass],"Not Found")</f>
        <v>Operating Expenses</v>
      </c>
      <c r="I15553" t="str">
        <f>_xlfn.XLOOKUP(tbl_GL[[#This Row],[Account_key]],tbl_COA[Account_key],tbl_COA[SubClass2],"Not Found")</f>
        <v>Administration</v>
      </c>
      <c r="J15553" t="str">
        <f>_xlfn.XLOOKUP(tbl_GL[[#This Row],[Account_key]],tbl_COA[Account_key],tbl_COA[SubAccount],,0)</f>
        <v>Travel</v>
      </c>
      <c r="K15553">
        <f>YEAR(tbl_GL[[#This Row],[Date]])</f>
        <v>2019</v>
      </c>
    </row>
    <row r="15554" spans="1:11" x14ac:dyDescent="0.35">
      <c r="A15554">
        <v>1294.2</v>
      </c>
      <c r="B15554" s="24">
        <v>43815</v>
      </c>
      <c r="C15554">
        <v>6</v>
      </c>
      <c r="D15554" s="13">
        <v>120</v>
      </c>
      <c r="E15554" s="13" t="s">
        <v>97</v>
      </c>
      <c r="F15554" s="17">
        <v>1941</v>
      </c>
      <c r="G15554" t="str">
        <f>_xlfn.XLOOKUP(tbl_GL[[#This Row],[Account_key]],tbl_COA[Account_key],tbl_COA[Class],"Not Found")</f>
        <v>Liabilities and Owners Equity</v>
      </c>
      <c r="H15554" t="str">
        <f>_xlfn.XLOOKUP(tbl_GL[[#This Row],[Account_key]],tbl_COA[Account_key],tbl_COA[SubClass],"Not Found")</f>
        <v>Liabilities</v>
      </c>
      <c r="I15554" t="str">
        <f>_xlfn.XLOOKUP(tbl_GL[[#This Row],[Account_key]],tbl_COA[Account_key],tbl_COA[SubClass2],"Not Found")</f>
        <v>Current Liabilities</v>
      </c>
      <c r="J15554" t="str">
        <f>_xlfn.XLOOKUP(tbl_GL[[#This Row],[Account_key]],tbl_COA[Account_key],tbl_COA[SubAccount],,0)</f>
        <v>Accrued Expenses</v>
      </c>
      <c r="K15554">
        <f>YEAR(tbl_GL[[#This Row],[Date]])</f>
        <v>2019</v>
      </c>
    </row>
    <row r="15555" spans="1:11" x14ac:dyDescent="0.35">
      <c r="A15555">
        <v>1295.0999999999999</v>
      </c>
      <c r="B15555" s="24">
        <v>43816</v>
      </c>
      <c r="C15555">
        <v>6</v>
      </c>
      <c r="D15555" s="13">
        <v>30</v>
      </c>
      <c r="E15555" s="13" t="s">
        <v>80</v>
      </c>
      <c r="F15555" s="17">
        <v>-15757</v>
      </c>
      <c r="G15555" t="str">
        <f>_xlfn.XLOOKUP(tbl_GL[[#This Row],[Account_key]],tbl_COA[Account_key],tbl_COA[Class],"Not Found")</f>
        <v>Assets</v>
      </c>
      <c r="H15555" t="str">
        <f>_xlfn.XLOOKUP(tbl_GL[[#This Row],[Account_key]],tbl_COA[Account_key],tbl_COA[SubClass],"Not Found")</f>
        <v>Assets</v>
      </c>
      <c r="I15555" t="str">
        <f>_xlfn.XLOOKUP(tbl_GL[[#This Row],[Account_key]],tbl_COA[Account_key],tbl_COA[SubClass2],"Not Found")</f>
        <v>Current Assets</v>
      </c>
      <c r="J15555" t="str">
        <f>_xlfn.XLOOKUP(tbl_GL[[#This Row],[Account_key]],tbl_COA[Account_key],tbl_COA[SubAccount],,0)</f>
        <v>Trade Receivables</v>
      </c>
      <c r="K15555">
        <f>YEAR(tbl_GL[[#This Row],[Date]])</f>
        <v>2019</v>
      </c>
    </row>
    <row r="15556" spans="1:11" x14ac:dyDescent="0.35">
      <c r="A15556">
        <v>1295.2</v>
      </c>
      <c r="B15556" s="24">
        <v>43816</v>
      </c>
      <c r="C15556">
        <v>6</v>
      </c>
      <c r="D15556" s="13">
        <v>10</v>
      </c>
      <c r="E15556" s="13" t="s">
        <v>80</v>
      </c>
      <c r="F15556" s="17">
        <v>15757</v>
      </c>
      <c r="G15556" t="str">
        <f>_xlfn.XLOOKUP(tbl_GL[[#This Row],[Account_key]],tbl_COA[Account_key],tbl_COA[Class],"Not Found")</f>
        <v>Assets</v>
      </c>
      <c r="H15556" t="str">
        <f>_xlfn.XLOOKUP(tbl_GL[[#This Row],[Account_key]],tbl_COA[Account_key],tbl_COA[SubClass],"Not Found")</f>
        <v>Assets</v>
      </c>
      <c r="I15556" t="str">
        <f>_xlfn.XLOOKUP(tbl_GL[[#This Row],[Account_key]],tbl_COA[Account_key],tbl_COA[SubClass2],"Not Found")</f>
        <v>Current Assets</v>
      </c>
      <c r="J15556" t="str">
        <f>_xlfn.XLOOKUP(tbl_GL[[#This Row],[Account_key]],tbl_COA[Account_key],tbl_COA[SubAccount],,0)</f>
        <v>Cash at Bank</v>
      </c>
      <c r="K15556">
        <f>YEAR(tbl_GL[[#This Row],[Date]])</f>
        <v>2019</v>
      </c>
    </row>
    <row r="15557" spans="1:11" x14ac:dyDescent="0.35">
      <c r="A15557">
        <v>1296.0999999999999</v>
      </c>
      <c r="B15557" s="24">
        <v>43817</v>
      </c>
      <c r="C15557">
        <v>6</v>
      </c>
      <c r="D15557" s="13">
        <v>320</v>
      </c>
      <c r="E15557" s="13" t="s">
        <v>99</v>
      </c>
      <c r="F15557" s="17">
        <v>-30</v>
      </c>
      <c r="G15557" t="str">
        <f>_xlfn.XLOOKUP(tbl_GL[[#This Row],[Account_key]],tbl_COA[Account_key],tbl_COA[Class],"Not Found")</f>
        <v>Operating account</v>
      </c>
      <c r="H15557" t="str">
        <f>_xlfn.XLOOKUP(tbl_GL[[#This Row],[Account_key]],tbl_COA[Account_key],tbl_COA[SubClass],"Not Found")</f>
        <v>Operating Expenses</v>
      </c>
      <c r="I15557" t="str">
        <f>_xlfn.XLOOKUP(tbl_GL[[#This Row],[Account_key]],tbl_COA[Account_key],tbl_COA[SubClass2],"Not Found")</f>
        <v>Administration</v>
      </c>
      <c r="J15557" t="str">
        <f>_xlfn.XLOOKUP(tbl_GL[[#This Row],[Account_key]],tbl_COA[Account_key],tbl_COA[SubAccount],,0)</f>
        <v>Professional Services</v>
      </c>
      <c r="K15557">
        <f>YEAR(tbl_GL[[#This Row],[Date]])</f>
        <v>2019</v>
      </c>
    </row>
    <row r="15558" spans="1:11" x14ac:dyDescent="0.35">
      <c r="A15558">
        <v>1296.2</v>
      </c>
      <c r="B15558" s="24">
        <v>43817</v>
      </c>
      <c r="C15558">
        <v>6</v>
      </c>
      <c r="D15558" s="13">
        <v>20</v>
      </c>
      <c r="E15558" s="13" t="s">
        <v>99</v>
      </c>
      <c r="F15558" s="17">
        <v>-30</v>
      </c>
      <c r="G15558" t="str">
        <f>_xlfn.XLOOKUP(tbl_GL[[#This Row],[Account_key]],tbl_COA[Account_key],tbl_COA[Class],"Not Found")</f>
        <v>Assets</v>
      </c>
      <c r="H15558" t="str">
        <f>_xlfn.XLOOKUP(tbl_GL[[#This Row],[Account_key]],tbl_COA[Account_key],tbl_COA[SubClass],"Not Found")</f>
        <v>Assets</v>
      </c>
      <c r="I15558" t="str">
        <f>_xlfn.XLOOKUP(tbl_GL[[#This Row],[Account_key]],tbl_COA[Account_key],tbl_COA[SubClass2],"Not Found")</f>
        <v>Current Assets</v>
      </c>
      <c r="J15558" t="str">
        <f>_xlfn.XLOOKUP(tbl_GL[[#This Row],[Account_key]],tbl_COA[Account_key],tbl_COA[SubAccount],,0)</f>
        <v>Cash in hand</v>
      </c>
      <c r="K15558">
        <f>YEAR(tbl_GL[[#This Row],[Date]])</f>
        <v>2019</v>
      </c>
    </row>
    <row r="15559" spans="1:11" x14ac:dyDescent="0.35">
      <c r="A15559">
        <v>1297.0999999999999</v>
      </c>
      <c r="B15559" s="24">
        <v>43817</v>
      </c>
      <c r="C15559">
        <v>6</v>
      </c>
      <c r="D15559" s="13">
        <v>260</v>
      </c>
      <c r="E15559" s="13" t="s">
        <v>83</v>
      </c>
      <c r="F15559" s="17">
        <v>368</v>
      </c>
      <c r="G15559" t="str">
        <f>_xlfn.XLOOKUP(tbl_GL[[#This Row],[Account_key]],tbl_COA[Account_key],tbl_COA[Class],"Not Found")</f>
        <v>Operating account</v>
      </c>
      <c r="H15559" t="str">
        <f>_xlfn.XLOOKUP(tbl_GL[[#This Row],[Account_key]],tbl_COA[Account_key],tbl_COA[SubClass],"Not Found")</f>
        <v>Operating Expenses</v>
      </c>
      <c r="I15559" t="str">
        <f>_xlfn.XLOOKUP(tbl_GL[[#This Row],[Account_key]],tbl_COA[Account_key],tbl_COA[SubClass2],"Not Found")</f>
        <v>Marketing</v>
      </c>
      <c r="J15559" t="str">
        <f>_xlfn.XLOOKUP(tbl_GL[[#This Row],[Account_key]],tbl_COA[Account_key],tbl_COA[SubAccount],,0)</f>
        <v>Commissions</v>
      </c>
      <c r="K15559">
        <f>YEAR(tbl_GL[[#This Row],[Date]])</f>
        <v>2019</v>
      </c>
    </row>
    <row r="15560" spans="1:11" x14ac:dyDescent="0.35">
      <c r="A15560">
        <v>1297.2</v>
      </c>
      <c r="B15560" s="24">
        <v>43817</v>
      </c>
      <c r="C15560">
        <v>6</v>
      </c>
      <c r="D15560" s="13">
        <v>20</v>
      </c>
      <c r="E15560" s="13" t="s">
        <v>83</v>
      </c>
      <c r="F15560" s="17">
        <v>368</v>
      </c>
      <c r="G15560" t="str">
        <f>_xlfn.XLOOKUP(tbl_GL[[#This Row],[Account_key]],tbl_COA[Account_key],tbl_COA[Class],"Not Found")</f>
        <v>Assets</v>
      </c>
      <c r="H15560" t="str">
        <f>_xlfn.XLOOKUP(tbl_GL[[#This Row],[Account_key]],tbl_COA[Account_key],tbl_COA[SubClass],"Not Found")</f>
        <v>Assets</v>
      </c>
      <c r="I15560" t="str">
        <f>_xlfn.XLOOKUP(tbl_GL[[#This Row],[Account_key]],tbl_COA[Account_key],tbl_COA[SubClass2],"Not Found")</f>
        <v>Current Assets</v>
      </c>
      <c r="J15560" t="str">
        <f>_xlfn.XLOOKUP(tbl_GL[[#This Row],[Account_key]],tbl_COA[Account_key],tbl_COA[SubAccount],,0)</f>
        <v>Cash in hand</v>
      </c>
      <c r="K15560">
        <f>YEAR(tbl_GL[[#This Row],[Date]])</f>
        <v>2019</v>
      </c>
    </row>
    <row r="15561" spans="1:11" x14ac:dyDescent="0.35">
      <c r="A15561">
        <v>1298.0999999999999</v>
      </c>
      <c r="B15561" s="24">
        <v>43817</v>
      </c>
      <c r="C15561">
        <v>6</v>
      </c>
      <c r="D15561" s="13">
        <v>350</v>
      </c>
      <c r="E15561" s="13" t="s">
        <v>97</v>
      </c>
      <c r="F15561" s="17">
        <v>-2282</v>
      </c>
      <c r="G15561" t="str">
        <f>_xlfn.XLOOKUP(tbl_GL[[#This Row],[Account_key]],tbl_COA[Account_key],tbl_COA[Class],"Not Found")</f>
        <v>Operating account</v>
      </c>
      <c r="H15561" t="str">
        <f>_xlfn.XLOOKUP(tbl_GL[[#This Row],[Account_key]],tbl_COA[Account_key],tbl_COA[SubClass],"Not Found")</f>
        <v>Operating Expenses</v>
      </c>
      <c r="I15561" t="str">
        <f>_xlfn.XLOOKUP(tbl_GL[[#This Row],[Account_key]],tbl_COA[Account_key],tbl_COA[SubClass2],"Not Found")</f>
        <v>Administration</v>
      </c>
      <c r="J15561" t="str">
        <f>_xlfn.XLOOKUP(tbl_GL[[#This Row],[Account_key]],tbl_COA[Account_key],tbl_COA[SubAccount],,0)</f>
        <v>Other Expenses</v>
      </c>
      <c r="K15561">
        <f>YEAR(tbl_GL[[#This Row],[Date]])</f>
        <v>2019</v>
      </c>
    </row>
    <row r="15562" spans="1:11" x14ac:dyDescent="0.35">
      <c r="A15562">
        <v>1298.2</v>
      </c>
      <c r="B15562" s="24">
        <v>43817</v>
      </c>
      <c r="C15562">
        <v>6</v>
      </c>
      <c r="D15562" s="13">
        <v>120</v>
      </c>
      <c r="E15562" s="13" t="s">
        <v>97</v>
      </c>
      <c r="F15562" s="17">
        <v>2282</v>
      </c>
      <c r="G15562" t="str">
        <f>_xlfn.XLOOKUP(tbl_GL[[#This Row],[Account_key]],tbl_COA[Account_key],tbl_COA[Class],"Not Found")</f>
        <v>Liabilities and Owners Equity</v>
      </c>
      <c r="H15562" t="str">
        <f>_xlfn.XLOOKUP(tbl_GL[[#This Row],[Account_key]],tbl_COA[Account_key],tbl_COA[SubClass],"Not Found")</f>
        <v>Liabilities</v>
      </c>
      <c r="I15562" t="str">
        <f>_xlfn.XLOOKUP(tbl_GL[[#This Row],[Account_key]],tbl_COA[Account_key],tbl_COA[SubClass2],"Not Found")</f>
        <v>Current Liabilities</v>
      </c>
      <c r="J15562" t="str">
        <f>_xlfn.XLOOKUP(tbl_GL[[#This Row],[Account_key]],tbl_COA[Account_key],tbl_COA[SubAccount],,0)</f>
        <v>Accrued Expenses</v>
      </c>
      <c r="K15562">
        <f>YEAR(tbl_GL[[#This Row],[Date]])</f>
        <v>2019</v>
      </c>
    </row>
    <row r="15563" spans="1:11" x14ac:dyDescent="0.35">
      <c r="A15563">
        <v>1299.0999999999999</v>
      </c>
      <c r="B15563" s="24">
        <v>43820</v>
      </c>
      <c r="C15563">
        <v>6</v>
      </c>
      <c r="D15563" s="13">
        <v>230</v>
      </c>
      <c r="E15563" s="13" t="s">
        <v>4</v>
      </c>
      <c r="F15563" s="17">
        <v>-934</v>
      </c>
      <c r="G15563" t="str">
        <f>_xlfn.XLOOKUP(tbl_GL[[#This Row],[Account_key]],tbl_COA[Account_key],tbl_COA[Class],"Not Found")</f>
        <v>Trading account</v>
      </c>
      <c r="H15563" t="str">
        <f>_xlfn.XLOOKUP(tbl_GL[[#This Row],[Account_key]],tbl_COA[Account_key],tbl_COA[SubClass],"Not Found")</f>
        <v>Cost of Sales</v>
      </c>
      <c r="I15563" t="str">
        <f>_xlfn.XLOOKUP(tbl_GL[[#This Row],[Account_key]],tbl_COA[Account_key],tbl_COA[SubClass2],"Not Found")</f>
        <v>Cost of Sales</v>
      </c>
      <c r="J15563" t="str">
        <f>_xlfn.XLOOKUP(tbl_GL[[#This Row],[Account_key]],tbl_COA[Account_key],tbl_COA[SubAccount],,0)</f>
        <v>Cost of Sales</v>
      </c>
      <c r="K15563">
        <f>YEAR(tbl_GL[[#This Row],[Date]])</f>
        <v>2019</v>
      </c>
    </row>
    <row r="15564" spans="1:11" x14ac:dyDescent="0.35">
      <c r="A15564">
        <v>1299.2</v>
      </c>
      <c r="B15564" s="24">
        <v>43820</v>
      </c>
      <c r="C15564">
        <v>6</v>
      </c>
      <c r="D15564" s="13">
        <v>60</v>
      </c>
      <c r="E15564" s="13" t="s">
        <v>4</v>
      </c>
      <c r="F15564" s="17">
        <v>-934</v>
      </c>
      <c r="G15564" t="str">
        <f>_xlfn.XLOOKUP(tbl_GL[[#This Row],[Account_key]],tbl_COA[Account_key],tbl_COA[Class],"Not Found")</f>
        <v>Assets</v>
      </c>
      <c r="H15564" t="str">
        <f>_xlfn.XLOOKUP(tbl_GL[[#This Row],[Account_key]],tbl_COA[Account_key],tbl_COA[SubClass],"Not Found")</f>
        <v>Assets</v>
      </c>
      <c r="I15564" t="str">
        <f>_xlfn.XLOOKUP(tbl_GL[[#This Row],[Account_key]],tbl_COA[Account_key],tbl_COA[SubClass2],"Not Found")</f>
        <v>Current Assets</v>
      </c>
      <c r="J15564" t="str">
        <f>_xlfn.XLOOKUP(tbl_GL[[#This Row],[Account_key]],tbl_COA[Account_key],tbl_COA[SubAccount],,0)</f>
        <v>Inventory</v>
      </c>
      <c r="K15564">
        <f>YEAR(tbl_GL[[#This Row],[Date]])</f>
        <v>2019</v>
      </c>
    </row>
    <row r="15565" spans="1:11" x14ac:dyDescent="0.35">
      <c r="A15565">
        <v>1300.0999999999999</v>
      </c>
      <c r="B15565" s="24">
        <v>43820</v>
      </c>
      <c r="C15565">
        <v>6</v>
      </c>
      <c r="D15565" s="13">
        <v>10</v>
      </c>
      <c r="E15565" s="13" t="s">
        <v>98</v>
      </c>
      <c r="F15565" s="17">
        <v>-1315</v>
      </c>
      <c r="G15565" t="str">
        <f>_xlfn.XLOOKUP(tbl_GL[[#This Row],[Account_key]],tbl_COA[Account_key],tbl_COA[Class],"Not Found")</f>
        <v>Assets</v>
      </c>
      <c r="H15565" t="str">
        <f>_xlfn.XLOOKUP(tbl_GL[[#This Row],[Account_key]],tbl_COA[Account_key],tbl_COA[SubClass],"Not Found")</f>
        <v>Assets</v>
      </c>
      <c r="I15565" t="str">
        <f>_xlfn.XLOOKUP(tbl_GL[[#This Row],[Account_key]],tbl_COA[Account_key],tbl_COA[SubClass2],"Not Found")</f>
        <v>Current Assets</v>
      </c>
      <c r="J15565" t="str">
        <f>_xlfn.XLOOKUP(tbl_GL[[#This Row],[Account_key]],tbl_COA[Account_key],tbl_COA[SubAccount],,0)</f>
        <v>Cash at Bank</v>
      </c>
      <c r="K15565">
        <f>YEAR(tbl_GL[[#This Row],[Date]])</f>
        <v>2019</v>
      </c>
    </row>
    <row r="15566" spans="1:11" x14ac:dyDescent="0.35">
      <c r="A15566">
        <v>1300.2</v>
      </c>
      <c r="B15566" s="24">
        <v>43820</v>
      </c>
      <c r="C15566">
        <v>6</v>
      </c>
      <c r="D15566" s="13">
        <v>120</v>
      </c>
      <c r="E15566" s="13" t="s">
        <v>98</v>
      </c>
      <c r="F15566" s="17">
        <v>-1315</v>
      </c>
      <c r="G15566" t="str">
        <f>_xlfn.XLOOKUP(tbl_GL[[#This Row],[Account_key]],tbl_COA[Account_key],tbl_COA[Class],"Not Found")</f>
        <v>Liabilities and Owners Equity</v>
      </c>
      <c r="H15566" t="str">
        <f>_xlfn.XLOOKUP(tbl_GL[[#This Row],[Account_key]],tbl_COA[Account_key],tbl_COA[SubClass],"Not Found")</f>
        <v>Liabilities</v>
      </c>
      <c r="I15566" t="str">
        <f>_xlfn.XLOOKUP(tbl_GL[[#This Row],[Account_key]],tbl_COA[Account_key],tbl_COA[SubClass2],"Not Found")</f>
        <v>Current Liabilities</v>
      </c>
      <c r="J15566" t="str">
        <f>_xlfn.XLOOKUP(tbl_GL[[#This Row],[Account_key]],tbl_COA[Account_key],tbl_COA[SubAccount],,0)</f>
        <v>Accrued Expenses</v>
      </c>
      <c r="K15566">
        <f>YEAR(tbl_GL[[#This Row],[Date]])</f>
        <v>2019</v>
      </c>
    </row>
    <row r="15567" spans="1:11" x14ac:dyDescent="0.35">
      <c r="A15567">
        <v>1301.0999999999999</v>
      </c>
      <c r="B15567" s="24">
        <v>43820</v>
      </c>
      <c r="C15567">
        <v>6</v>
      </c>
      <c r="D15567" s="13">
        <v>230</v>
      </c>
      <c r="E15567" s="13" t="s">
        <v>4</v>
      </c>
      <c r="F15567" s="17">
        <v>-1632</v>
      </c>
      <c r="G15567" t="str">
        <f>_xlfn.XLOOKUP(tbl_GL[[#This Row],[Account_key]],tbl_COA[Account_key],tbl_COA[Class],"Not Found")</f>
        <v>Trading account</v>
      </c>
      <c r="H15567" t="str">
        <f>_xlfn.XLOOKUP(tbl_GL[[#This Row],[Account_key]],tbl_COA[Account_key],tbl_COA[SubClass],"Not Found")</f>
        <v>Cost of Sales</v>
      </c>
      <c r="I15567" t="str">
        <f>_xlfn.XLOOKUP(tbl_GL[[#This Row],[Account_key]],tbl_COA[Account_key],tbl_COA[SubClass2],"Not Found")</f>
        <v>Cost of Sales</v>
      </c>
      <c r="J15567" t="str">
        <f>_xlfn.XLOOKUP(tbl_GL[[#This Row],[Account_key]],tbl_COA[Account_key],tbl_COA[SubAccount],,0)</f>
        <v>Cost of Sales</v>
      </c>
      <c r="K15567">
        <f>YEAR(tbl_GL[[#This Row],[Date]])</f>
        <v>2019</v>
      </c>
    </row>
    <row r="15568" spans="1:11" x14ac:dyDescent="0.35">
      <c r="A15568">
        <v>1301.2</v>
      </c>
      <c r="B15568" s="24">
        <v>43820</v>
      </c>
      <c r="C15568">
        <v>6</v>
      </c>
      <c r="D15568" s="13">
        <v>60</v>
      </c>
      <c r="E15568" s="13" t="s">
        <v>4</v>
      </c>
      <c r="F15568" s="17">
        <v>-1632</v>
      </c>
      <c r="G15568" t="str">
        <f>_xlfn.XLOOKUP(tbl_GL[[#This Row],[Account_key]],tbl_COA[Account_key],tbl_COA[Class],"Not Found")</f>
        <v>Assets</v>
      </c>
      <c r="H15568" t="str">
        <f>_xlfn.XLOOKUP(tbl_GL[[#This Row],[Account_key]],tbl_COA[Account_key],tbl_COA[SubClass],"Not Found")</f>
        <v>Assets</v>
      </c>
      <c r="I15568" t="str">
        <f>_xlfn.XLOOKUP(tbl_GL[[#This Row],[Account_key]],tbl_COA[Account_key],tbl_COA[SubClass2],"Not Found")</f>
        <v>Current Assets</v>
      </c>
      <c r="J15568" t="str">
        <f>_xlfn.XLOOKUP(tbl_GL[[#This Row],[Account_key]],tbl_COA[Account_key],tbl_COA[SubAccount],,0)</f>
        <v>Inventory</v>
      </c>
      <c r="K15568">
        <f>YEAR(tbl_GL[[#This Row],[Date]])</f>
        <v>2019</v>
      </c>
    </row>
    <row r="15569" spans="1:11" x14ac:dyDescent="0.35">
      <c r="A15569">
        <v>1302.0999999999999</v>
      </c>
      <c r="B15569" s="24">
        <v>43820</v>
      </c>
      <c r="C15569">
        <v>6</v>
      </c>
      <c r="D15569" s="13">
        <v>210</v>
      </c>
      <c r="E15569" s="13" t="s">
        <v>8</v>
      </c>
      <c r="F15569" s="17">
        <v>1912</v>
      </c>
      <c r="G15569" t="str">
        <f>_xlfn.XLOOKUP(tbl_GL[[#This Row],[Account_key]],tbl_COA[Account_key],tbl_COA[Class],"Not Found")</f>
        <v>Trading account</v>
      </c>
      <c r="H15569" t="str">
        <f>_xlfn.XLOOKUP(tbl_GL[[#This Row],[Account_key]],tbl_COA[Account_key],tbl_COA[SubClass],"Not Found")</f>
        <v>Sales</v>
      </c>
      <c r="I15569" t="str">
        <f>_xlfn.XLOOKUP(tbl_GL[[#This Row],[Account_key]],tbl_COA[Account_key],tbl_COA[SubClass2],"Not Found")</f>
        <v>Sales</v>
      </c>
      <c r="J15569" t="str">
        <f>_xlfn.XLOOKUP(tbl_GL[[#This Row],[Account_key]],tbl_COA[Account_key],tbl_COA[SubAccount],,0)</f>
        <v>Sales</v>
      </c>
      <c r="K15569">
        <f>YEAR(tbl_GL[[#This Row],[Date]])</f>
        <v>2019</v>
      </c>
    </row>
    <row r="15570" spans="1:11" x14ac:dyDescent="0.35">
      <c r="A15570">
        <v>1302.2</v>
      </c>
      <c r="B15570" s="24">
        <v>43820</v>
      </c>
      <c r="C15570">
        <v>6</v>
      </c>
      <c r="D15570" s="13">
        <v>30</v>
      </c>
      <c r="E15570" s="13" t="s">
        <v>8</v>
      </c>
      <c r="F15570" s="17">
        <v>1912</v>
      </c>
      <c r="G15570" t="str">
        <f>_xlfn.XLOOKUP(tbl_GL[[#This Row],[Account_key]],tbl_COA[Account_key],tbl_COA[Class],"Not Found")</f>
        <v>Assets</v>
      </c>
      <c r="H15570" t="str">
        <f>_xlfn.XLOOKUP(tbl_GL[[#This Row],[Account_key]],tbl_COA[Account_key],tbl_COA[SubClass],"Not Found")</f>
        <v>Assets</v>
      </c>
      <c r="I15570" t="str">
        <f>_xlfn.XLOOKUP(tbl_GL[[#This Row],[Account_key]],tbl_COA[Account_key],tbl_COA[SubClass2],"Not Found")</f>
        <v>Current Assets</v>
      </c>
      <c r="J15570" t="str">
        <f>_xlfn.XLOOKUP(tbl_GL[[#This Row],[Account_key]],tbl_COA[Account_key],tbl_COA[SubAccount],,0)</f>
        <v>Trade Receivables</v>
      </c>
      <c r="K15570">
        <f>YEAR(tbl_GL[[#This Row],[Date]])</f>
        <v>2019</v>
      </c>
    </row>
    <row r="15571" spans="1:11" x14ac:dyDescent="0.35">
      <c r="A15571">
        <v>1303.0999999999999</v>
      </c>
      <c r="B15571" s="24">
        <v>43820</v>
      </c>
      <c r="C15571">
        <v>6</v>
      </c>
      <c r="D15571" s="13">
        <v>210</v>
      </c>
      <c r="E15571" s="13" t="s">
        <v>7</v>
      </c>
      <c r="F15571" s="17">
        <v>3820</v>
      </c>
      <c r="G15571" t="str">
        <f>_xlfn.XLOOKUP(tbl_GL[[#This Row],[Account_key]],tbl_COA[Account_key],tbl_COA[Class],"Not Found")</f>
        <v>Trading account</v>
      </c>
      <c r="H15571" t="str">
        <f>_xlfn.XLOOKUP(tbl_GL[[#This Row],[Account_key]],tbl_COA[Account_key],tbl_COA[SubClass],"Not Found")</f>
        <v>Sales</v>
      </c>
      <c r="I15571" t="str">
        <f>_xlfn.XLOOKUP(tbl_GL[[#This Row],[Account_key]],tbl_COA[Account_key],tbl_COA[SubClass2],"Not Found")</f>
        <v>Sales</v>
      </c>
      <c r="J15571" t="str">
        <f>_xlfn.XLOOKUP(tbl_GL[[#This Row],[Account_key]],tbl_COA[Account_key],tbl_COA[SubAccount],,0)</f>
        <v>Sales</v>
      </c>
      <c r="K15571">
        <f>YEAR(tbl_GL[[#This Row],[Date]])</f>
        <v>2019</v>
      </c>
    </row>
    <row r="15572" spans="1:11" x14ac:dyDescent="0.35">
      <c r="A15572">
        <v>1303.2</v>
      </c>
      <c r="B15572" s="24">
        <v>43820</v>
      </c>
      <c r="C15572">
        <v>6</v>
      </c>
      <c r="D15572" s="13">
        <v>10</v>
      </c>
      <c r="E15572" s="13" t="s">
        <v>7</v>
      </c>
      <c r="F15572" s="17">
        <v>3820</v>
      </c>
      <c r="G15572" t="str">
        <f>_xlfn.XLOOKUP(tbl_GL[[#This Row],[Account_key]],tbl_COA[Account_key],tbl_COA[Class],"Not Found")</f>
        <v>Assets</v>
      </c>
      <c r="H15572" t="str">
        <f>_xlfn.XLOOKUP(tbl_GL[[#This Row],[Account_key]],tbl_COA[Account_key],tbl_COA[SubClass],"Not Found")</f>
        <v>Assets</v>
      </c>
      <c r="I15572" t="str">
        <f>_xlfn.XLOOKUP(tbl_GL[[#This Row],[Account_key]],tbl_COA[Account_key],tbl_COA[SubClass2],"Not Found")</f>
        <v>Current Assets</v>
      </c>
      <c r="J15572" t="str">
        <f>_xlfn.XLOOKUP(tbl_GL[[#This Row],[Account_key]],tbl_COA[Account_key],tbl_COA[SubAccount],,0)</f>
        <v>Cash at Bank</v>
      </c>
      <c r="K15572">
        <f>YEAR(tbl_GL[[#This Row],[Date]])</f>
        <v>2019</v>
      </c>
    </row>
    <row r="15573" spans="1:11" x14ac:dyDescent="0.35">
      <c r="A15573">
        <v>1304.0999999999999</v>
      </c>
      <c r="B15573" s="24">
        <v>43820</v>
      </c>
      <c r="C15573">
        <v>6</v>
      </c>
      <c r="D15573" s="13">
        <v>230</v>
      </c>
      <c r="E15573" s="13" t="s">
        <v>4</v>
      </c>
      <c r="F15573" s="17">
        <v>-6557</v>
      </c>
      <c r="G15573" t="str">
        <f>_xlfn.XLOOKUP(tbl_GL[[#This Row],[Account_key]],tbl_COA[Account_key],tbl_COA[Class],"Not Found")</f>
        <v>Trading account</v>
      </c>
      <c r="H15573" t="str">
        <f>_xlfn.XLOOKUP(tbl_GL[[#This Row],[Account_key]],tbl_COA[Account_key],tbl_COA[SubClass],"Not Found")</f>
        <v>Cost of Sales</v>
      </c>
      <c r="I15573" t="str">
        <f>_xlfn.XLOOKUP(tbl_GL[[#This Row],[Account_key]],tbl_COA[Account_key],tbl_COA[SubClass2],"Not Found")</f>
        <v>Cost of Sales</v>
      </c>
      <c r="J15573" t="str">
        <f>_xlfn.XLOOKUP(tbl_GL[[#This Row],[Account_key]],tbl_COA[Account_key],tbl_COA[SubAccount],,0)</f>
        <v>Cost of Sales</v>
      </c>
      <c r="K15573">
        <f>YEAR(tbl_GL[[#This Row],[Date]])</f>
        <v>2019</v>
      </c>
    </row>
    <row r="15574" spans="1:11" x14ac:dyDescent="0.35">
      <c r="A15574">
        <v>1304.2</v>
      </c>
      <c r="B15574" s="24">
        <v>43820</v>
      </c>
      <c r="C15574">
        <v>6</v>
      </c>
      <c r="D15574" s="13">
        <v>60</v>
      </c>
      <c r="E15574" s="13" t="s">
        <v>4</v>
      </c>
      <c r="F15574" s="17">
        <v>-6557</v>
      </c>
      <c r="G15574" t="str">
        <f>_xlfn.XLOOKUP(tbl_GL[[#This Row],[Account_key]],tbl_COA[Account_key],tbl_COA[Class],"Not Found")</f>
        <v>Assets</v>
      </c>
      <c r="H15574" t="str">
        <f>_xlfn.XLOOKUP(tbl_GL[[#This Row],[Account_key]],tbl_COA[Account_key],tbl_COA[SubClass],"Not Found")</f>
        <v>Assets</v>
      </c>
      <c r="I15574" t="str">
        <f>_xlfn.XLOOKUP(tbl_GL[[#This Row],[Account_key]],tbl_COA[Account_key],tbl_COA[SubClass2],"Not Found")</f>
        <v>Current Assets</v>
      </c>
      <c r="J15574" t="str">
        <f>_xlfn.XLOOKUP(tbl_GL[[#This Row],[Account_key]],tbl_COA[Account_key],tbl_COA[SubAccount],,0)</f>
        <v>Inventory</v>
      </c>
      <c r="K15574">
        <f>YEAR(tbl_GL[[#This Row],[Date]])</f>
        <v>2019</v>
      </c>
    </row>
    <row r="15575" spans="1:11" x14ac:dyDescent="0.35">
      <c r="A15575">
        <v>1305.0999999999999</v>
      </c>
      <c r="B15575" s="24">
        <v>43820</v>
      </c>
      <c r="C15575">
        <v>6</v>
      </c>
      <c r="D15575" s="13">
        <v>210</v>
      </c>
      <c r="E15575" s="13" t="s">
        <v>8</v>
      </c>
      <c r="F15575" s="17">
        <v>13425</v>
      </c>
      <c r="G15575" t="str">
        <f>_xlfn.XLOOKUP(tbl_GL[[#This Row],[Account_key]],tbl_COA[Account_key],tbl_COA[Class],"Not Found")</f>
        <v>Trading account</v>
      </c>
      <c r="H15575" t="str">
        <f>_xlfn.XLOOKUP(tbl_GL[[#This Row],[Account_key]],tbl_COA[Account_key],tbl_COA[SubClass],"Not Found")</f>
        <v>Sales</v>
      </c>
      <c r="I15575" t="str">
        <f>_xlfn.XLOOKUP(tbl_GL[[#This Row],[Account_key]],tbl_COA[Account_key],tbl_COA[SubClass2],"Not Found")</f>
        <v>Sales</v>
      </c>
      <c r="J15575" t="str">
        <f>_xlfn.XLOOKUP(tbl_GL[[#This Row],[Account_key]],tbl_COA[Account_key],tbl_COA[SubAccount],,0)</f>
        <v>Sales</v>
      </c>
      <c r="K15575">
        <f>YEAR(tbl_GL[[#This Row],[Date]])</f>
        <v>2019</v>
      </c>
    </row>
    <row r="15576" spans="1:11" x14ac:dyDescent="0.35">
      <c r="A15576">
        <v>1305.2</v>
      </c>
      <c r="B15576" s="24">
        <v>43820</v>
      </c>
      <c r="C15576">
        <v>6</v>
      </c>
      <c r="D15576" s="13">
        <v>30</v>
      </c>
      <c r="E15576" s="13" t="s">
        <v>8</v>
      </c>
      <c r="F15576" s="17">
        <v>13425</v>
      </c>
      <c r="G15576" t="str">
        <f>_xlfn.XLOOKUP(tbl_GL[[#This Row],[Account_key]],tbl_COA[Account_key],tbl_COA[Class],"Not Found")</f>
        <v>Assets</v>
      </c>
      <c r="H15576" t="str">
        <f>_xlfn.XLOOKUP(tbl_GL[[#This Row],[Account_key]],tbl_COA[Account_key],tbl_COA[SubClass],"Not Found")</f>
        <v>Assets</v>
      </c>
      <c r="I15576" t="str">
        <f>_xlfn.XLOOKUP(tbl_GL[[#This Row],[Account_key]],tbl_COA[Account_key],tbl_COA[SubClass2],"Not Found")</f>
        <v>Current Assets</v>
      </c>
      <c r="J15576" t="str">
        <f>_xlfn.XLOOKUP(tbl_GL[[#This Row],[Account_key]],tbl_COA[Account_key],tbl_COA[SubAccount],,0)</f>
        <v>Trade Receivables</v>
      </c>
      <c r="K15576">
        <f>YEAR(tbl_GL[[#This Row],[Date]])</f>
        <v>2019</v>
      </c>
    </row>
    <row r="15577" spans="1:11" x14ac:dyDescent="0.35">
      <c r="A15577">
        <v>1306.0999999999999</v>
      </c>
      <c r="B15577" s="24">
        <v>43821</v>
      </c>
      <c r="C15577">
        <v>6</v>
      </c>
      <c r="D15577" s="13">
        <v>30</v>
      </c>
      <c r="E15577" s="13" t="s">
        <v>80</v>
      </c>
      <c r="F15577" s="17">
        <v>-15990</v>
      </c>
      <c r="G15577" t="str">
        <f>_xlfn.XLOOKUP(tbl_GL[[#This Row],[Account_key]],tbl_COA[Account_key],tbl_COA[Class],"Not Found")</f>
        <v>Assets</v>
      </c>
      <c r="H15577" t="str">
        <f>_xlfn.XLOOKUP(tbl_GL[[#This Row],[Account_key]],tbl_COA[Account_key],tbl_COA[SubClass],"Not Found")</f>
        <v>Assets</v>
      </c>
      <c r="I15577" t="str">
        <f>_xlfn.XLOOKUP(tbl_GL[[#This Row],[Account_key]],tbl_COA[Account_key],tbl_COA[SubClass2],"Not Found")</f>
        <v>Current Assets</v>
      </c>
      <c r="J15577" t="str">
        <f>_xlfn.XLOOKUP(tbl_GL[[#This Row],[Account_key]],tbl_COA[Account_key],tbl_COA[SubAccount],,0)</f>
        <v>Trade Receivables</v>
      </c>
      <c r="K15577">
        <f>YEAR(tbl_GL[[#This Row],[Date]])</f>
        <v>2019</v>
      </c>
    </row>
    <row r="15578" spans="1:11" x14ac:dyDescent="0.35">
      <c r="A15578">
        <v>1306.2</v>
      </c>
      <c r="B15578" s="24">
        <v>43821</v>
      </c>
      <c r="C15578">
        <v>6</v>
      </c>
      <c r="D15578" s="13">
        <v>10</v>
      </c>
      <c r="E15578" s="13" t="s">
        <v>80</v>
      </c>
      <c r="F15578" s="17">
        <v>15990</v>
      </c>
      <c r="G15578" t="str">
        <f>_xlfn.XLOOKUP(tbl_GL[[#This Row],[Account_key]],tbl_COA[Account_key],tbl_COA[Class],"Not Found")</f>
        <v>Assets</v>
      </c>
      <c r="H15578" t="str">
        <f>_xlfn.XLOOKUP(tbl_GL[[#This Row],[Account_key]],tbl_COA[Account_key],tbl_COA[SubClass],"Not Found")</f>
        <v>Assets</v>
      </c>
      <c r="I15578" t="str">
        <f>_xlfn.XLOOKUP(tbl_GL[[#This Row],[Account_key]],tbl_COA[Account_key],tbl_COA[SubClass2],"Not Found")</f>
        <v>Current Assets</v>
      </c>
      <c r="J15578" t="str">
        <f>_xlfn.XLOOKUP(tbl_GL[[#This Row],[Account_key]],tbl_COA[Account_key],tbl_COA[SubAccount],,0)</f>
        <v>Cash at Bank</v>
      </c>
      <c r="K15578">
        <f>YEAR(tbl_GL[[#This Row],[Date]])</f>
        <v>2019</v>
      </c>
    </row>
    <row r="15579" spans="1:11" x14ac:dyDescent="0.35">
      <c r="A15579">
        <v>1307.0999999999999</v>
      </c>
      <c r="B15579" s="24">
        <v>43824</v>
      </c>
      <c r="C15579">
        <v>6</v>
      </c>
      <c r="D15579" s="13">
        <v>10</v>
      </c>
      <c r="E15579" s="13" t="s">
        <v>98</v>
      </c>
      <c r="F15579" s="17">
        <v>-1582</v>
      </c>
      <c r="G15579" t="str">
        <f>_xlfn.XLOOKUP(tbl_GL[[#This Row],[Account_key]],tbl_COA[Account_key],tbl_COA[Class],"Not Found")</f>
        <v>Assets</v>
      </c>
      <c r="H15579" t="str">
        <f>_xlfn.XLOOKUP(tbl_GL[[#This Row],[Account_key]],tbl_COA[Account_key],tbl_COA[SubClass],"Not Found")</f>
        <v>Assets</v>
      </c>
      <c r="I15579" t="str">
        <f>_xlfn.XLOOKUP(tbl_GL[[#This Row],[Account_key]],tbl_COA[Account_key],tbl_COA[SubClass2],"Not Found")</f>
        <v>Current Assets</v>
      </c>
      <c r="J15579" t="str">
        <f>_xlfn.XLOOKUP(tbl_GL[[#This Row],[Account_key]],tbl_COA[Account_key],tbl_COA[SubAccount],,0)</f>
        <v>Cash at Bank</v>
      </c>
      <c r="K15579">
        <f>YEAR(tbl_GL[[#This Row],[Date]])</f>
        <v>2019</v>
      </c>
    </row>
    <row r="15580" spans="1:11" x14ac:dyDescent="0.35">
      <c r="A15580">
        <v>1307.2</v>
      </c>
      <c r="B15580" s="24">
        <v>43824</v>
      </c>
      <c r="C15580">
        <v>6</v>
      </c>
      <c r="D15580" s="13">
        <v>120</v>
      </c>
      <c r="E15580" s="13" t="s">
        <v>98</v>
      </c>
      <c r="F15580" s="17">
        <v>-1582</v>
      </c>
      <c r="G15580" t="str">
        <f>_xlfn.XLOOKUP(tbl_GL[[#This Row],[Account_key]],tbl_COA[Account_key],tbl_COA[Class],"Not Found")</f>
        <v>Liabilities and Owners Equity</v>
      </c>
      <c r="H15580" t="str">
        <f>_xlfn.XLOOKUP(tbl_GL[[#This Row],[Account_key]],tbl_COA[Account_key],tbl_COA[SubClass],"Not Found")</f>
        <v>Liabilities</v>
      </c>
      <c r="I15580" t="str">
        <f>_xlfn.XLOOKUP(tbl_GL[[#This Row],[Account_key]],tbl_COA[Account_key],tbl_COA[SubClass2],"Not Found")</f>
        <v>Current Liabilities</v>
      </c>
      <c r="J15580" t="str">
        <f>_xlfn.XLOOKUP(tbl_GL[[#This Row],[Account_key]],tbl_COA[Account_key],tbl_COA[SubAccount],,0)</f>
        <v>Accrued Expenses</v>
      </c>
      <c r="K15580">
        <f>YEAR(tbl_GL[[#This Row],[Date]])</f>
        <v>2019</v>
      </c>
    </row>
    <row r="15581" spans="1:11" x14ac:dyDescent="0.35">
      <c r="A15581">
        <v>1308.0999999999999</v>
      </c>
      <c r="B15581" s="24">
        <v>43824</v>
      </c>
      <c r="C15581">
        <v>6</v>
      </c>
      <c r="D15581" s="13">
        <v>30</v>
      </c>
      <c r="E15581" s="13" t="s">
        <v>80</v>
      </c>
      <c r="F15581" s="17">
        <v>-16368</v>
      </c>
      <c r="G15581" t="str">
        <f>_xlfn.XLOOKUP(tbl_GL[[#This Row],[Account_key]],tbl_COA[Account_key],tbl_COA[Class],"Not Found")</f>
        <v>Assets</v>
      </c>
      <c r="H15581" t="str">
        <f>_xlfn.XLOOKUP(tbl_GL[[#This Row],[Account_key]],tbl_COA[Account_key],tbl_COA[SubClass],"Not Found")</f>
        <v>Assets</v>
      </c>
      <c r="I15581" t="str">
        <f>_xlfn.XLOOKUP(tbl_GL[[#This Row],[Account_key]],tbl_COA[Account_key],tbl_COA[SubClass2],"Not Found")</f>
        <v>Current Assets</v>
      </c>
      <c r="J15581" t="str">
        <f>_xlfn.XLOOKUP(tbl_GL[[#This Row],[Account_key]],tbl_COA[Account_key],tbl_COA[SubAccount],,0)</f>
        <v>Trade Receivables</v>
      </c>
      <c r="K15581">
        <f>YEAR(tbl_GL[[#This Row],[Date]])</f>
        <v>2019</v>
      </c>
    </row>
    <row r="15582" spans="1:11" x14ac:dyDescent="0.35">
      <c r="A15582">
        <v>1308.2</v>
      </c>
      <c r="B15582" s="24">
        <v>43824</v>
      </c>
      <c r="C15582">
        <v>6</v>
      </c>
      <c r="D15582" s="13">
        <v>10</v>
      </c>
      <c r="E15582" s="13" t="s">
        <v>80</v>
      </c>
      <c r="F15582" s="17">
        <v>16368</v>
      </c>
      <c r="G15582" t="str">
        <f>_xlfn.XLOOKUP(tbl_GL[[#This Row],[Account_key]],tbl_COA[Account_key],tbl_COA[Class],"Not Found")</f>
        <v>Assets</v>
      </c>
      <c r="H15582" t="str">
        <f>_xlfn.XLOOKUP(tbl_GL[[#This Row],[Account_key]],tbl_COA[Account_key],tbl_COA[SubClass],"Not Found")</f>
        <v>Assets</v>
      </c>
      <c r="I15582" t="str">
        <f>_xlfn.XLOOKUP(tbl_GL[[#This Row],[Account_key]],tbl_COA[Account_key],tbl_COA[SubClass2],"Not Found")</f>
        <v>Current Assets</v>
      </c>
      <c r="J15582" t="str">
        <f>_xlfn.XLOOKUP(tbl_GL[[#This Row],[Account_key]],tbl_COA[Account_key],tbl_COA[SubAccount],,0)</f>
        <v>Cash at Bank</v>
      </c>
      <c r="K15582">
        <f>YEAR(tbl_GL[[#This Row],[Date]])</f>
        <v>2019</v>
      </c>
    </row>
    <row r="15583" spans="1:11" x14ac:dyDescent="0.35">
      <c r="A15583">
        <v>1309.0999999999999</v>
      </c>
      <c r="B15583" s="24">
        <v>43827</v>
      </c>
      <c r="C15583">
        <v>6</v>
      </c>
      <c r="D15583" s="13">
        <v>260</v>
      </c>
      <c r="E15583" s="13" t="s">
        <v>99</v>
      </c>
      <c r="F15583" s="17">
        <v>-228</v>
      </c>
      <c r="G15583" t="str">
        <f>_xlfn.XLOOKUP(tbl_GL[[#This Row],[Account_key]],tbl_COA[Account_key],tbl_COA[Class],"Not Found")</f>
        <v>Operating account</v>
      </c>
      <c r="H15583" t="str">
        <f>_xlfn.XLOOKUP(tbl_GL[[#This Row],[Account_key]],tbl_COA[Account_key],tbl_COA[SubClass],"Not Found")</f>
        <v>Operating Expenses</v>
      </c>
      <c r="I15583" t="str">
        <f>_xlfn.XLOOKUP(tbl_GL[[#This Row],[Account_key]],tbl_COA[Account_key],tbl_COA[SubClass2],"Not Found")</f>
        <v>Marketing</v>
      </c>
      <c r="J15583" t="str">
        <f>_xlfn.XLOOKUP(tbl_GL[[#This Row],[Account_key]],tbl_COA[Account_key],tbl_COA[SubAccount],,0)</f>
        <v>Commissions</v>
      </c>
      <c r="K15583">
        <f>YEAR(tbl_GL[[#This Row],[Date]])</f>
        <v>2019</v>
      </c>
    </row>
    <row r="15584" spans="1:11" x14ac:dyDescent="0.35">
      <c r="A15584">
        <v>1309.2</v>
      </c>
      <c r="B15584" s="24">
        <v>43827</v>
      </c>
      <c r="C15584">
        <v>6</v>
      </c>
      <c r="D15584" s="13">
        <v>20</v>
      </c>
      <c r="E15584" s="13" t="s">
        <v>99</v>
      </c>
      <c r="F15584" s="17">
        <v>-228</v>
      </c>
      <c r="G15584" t="str">
        <f>_xlfn.XLOOKUP(tbl_GL[[#This Row],[Account_key]],tbl_COA[Account_key],tbl_COA[Class],"Not Found")</f>
        <v>Assets</v>
      </c>
      <c r="H15584" t="str">
        <f>_xlfn.XLOOKUP(tbl_GL[[#This Row],[Account_key]],tbl_COA[Account_key],tbl_COA[SubClass],"Not Found")</f>
        <v>Assets</v>
      </c>
      <c r="I15584" t="str">
        <f>_xlfn.XLOOKUP(tbl_GL[[#This Row],[Account_key]],tbl_COA[Account_key],tbl_COA[SubClass2],"Not Found")</f>
        <v>Current Assets</v>
      </c>
      <c r="J15584" t="str">
        <f>_xlfn.XLOOKUP(tbl_GL[[#This Row],[Account_key]],tbl_COA[Account_key],tbl_COA[SubAccount],,0)</f>
        <v>Cash in hand</v>
      </c>
      <c r="K15584">
        <f>YEAR(tbl_GL[[#This Row],[Date]])</f>
        <v>2019</v>
      </c>
    </row>
    <row r="15585" spans="1:11" x14ac:dyDescent="0.35">
      <c r="A15585">
        <v>1310.0999999999999</v>
      </c>
      <c r="B15585" s="24">
        <v>43827</v>
      </c>
      <c r="C15585">
        <v>6</v>
      </c>
      <c r="D15585" s="13">
        <v>230</v>
      </c>
      <c r="E15585" s="13" t="s">
        <v>4</v>
      </c>
      <c r="F15585" s="17">
        <v>-1567</v>
      </c>
      <c r="G15585" t="str">
        <f>_xlfn.XLOOKUP(tbl_GL[[#This Row],[Account_key]],tbl_COA[Account_key],tbl_COA[Class],"Not Found")</f>
        <v>Trading account</v>
      </c>
      <c r="H15585" t="str">
        <f>_xlfn.XLOOKUP(tbl_GL[[#This Row],[Account_key]],tbl_COA[Account_key],tbl_COA[SubClass],"Not Found")</f>
        <v>Cost of Sales</v>
      </c>
      <c r="I15585" t="str">
        <f>_xlfn.XLOOKUP(tbl_GL[[#This Row],[Account_key]],tbl_COA[Account_key],tbl_COA[SubClass2],"Not Found")</f>
        <v>Cost of Sales</v>
      </c>
      <c r="J15585" t="str">
        <f>_xlfn.XLOOKUP(tbl_GL[[#This Row],[Account_key]],tbl_COA[Account_key],tbl_COA[SubAccount],,0)</f>
        <v>Cost of Sales</v>
      </c>
      <c r="K15585">
        <f>YEAR(tbl_GL[[#This Row],[Date]])</f>
        <v>2019</v>
      </c>
    </row>
    <row r="15586" spans="1:11" x14ac:dyDescent="0.35">
      <c r="A15586">
        <v>1310.2</v>
      </c>
      <c r="B15586" s="24">
        <v>43827</v>
      </c>
      <c r="C15586">
        <v>6</v>
      </c>
      <c r="D15586" s="13">
        <v>60</v>
      </c>
      <c r="E15586" s="13" t="s">
        <v>4</v>
      </c>
      <c r="F15586" s="17">
        <v>-1567</v>
      </c>
      <c r="G15586" t="str">
        <f>_xlfn.XLOOKUP(tbl_GL[[#This Row],[Account_key]],tbl_COA[Account_key],tbl_COA[Class],"Not Found")</f>
        <v>Assets</v>
      </c>
      <c r="H15586" t="str">
        <f>_xlfn.XLOOKUP(tbl_GL[[#This Row],[Account_key]],tbl_COA[Account_key],tbl_COA[SubClass],"Not Found")</f>
        <v>Assets</v>
      </c>
      <c r="I15586" t="str">
        <f>_xlfn.XLOOKUP(tbl_GL[[#This Row],[Account_key]],tbl_COA[Account_key],tbl_COA[SubClass2],"Not Found")</f>
        <v>Current Assets</v>
      </c>
      <c r="J15586" t="str">
        <f>_xlfn.XLOOKUP(tbl_GL[[#This Row],[Account_key]],tbl_COA[Account_key],tbl_COA[SubAccount],,0)</f>
        <v>Inventory</v>
      </c>
      <c r="K15586">
        <f>YEAR(tbl_GL[[#This Row],[Date]])</f>
        <v>2019</v>
      </c>
    </row>
    <row r="15587" spans="1:11" x14ac:dyDescent="0.35">
      <c r="A15587">
        <v>1311.1</v>
      </c>
      <c r="B15587" s="24">
        <v>43827</v>
      </c>
      <c r="C15587">
        <v>6</v>
      </c>
      <c r="D15587" s="13">
        <v>10</v>
      </c>
      <c r="E15587" s="13" t="s">
        <v>98</v>
      </c>
      <c r="F15587" s="17">
        <v>-1721</v>
      </c>
      <c r="G15587" t="str">
        <f>_xlfn.XLOOKUP(tbl_GL[[#This Row],[Account_key]],tbl_COA[Account_key],tbl_COA[Class],"Not Found")</f>
        <v>Assets</v>
      </c>
      <c r="H15587" t="str">
        <f>_xlfn.XLOOKUP(tbl_GL[[#This Row],[Account_key]],tbl_COA[Account_key],tbl_COA[SubClass],"Not Found")</f>
        <v>Assets</v>
      </c>
      <c r="I15587" t="str">
        <f>_xlfn.XLOOKUP(tbl_GL[[#This Row],[Account_key]],tbl_COA[Account_key],tbl_COA[SubClass2],"Not Found")</f>
        <v>Current Assets</v>
      </c>
      <c r="J15587" t="str">
        <f>_xlfn.XLOOKUP(tbl_GL[[#This Row],[Account_key]],tbl_COA[Account_key],tbl_COA[SubAccount],,0)</f>
        <v>Cash at Bank</v>
      </c>
      <c r="K15587">
        <f>YEAR(tbl_GL[[#This Row],[Date]])</f>
        <v>2019</v>
      </c>
    </row>
    <row r="15588" spans="1:11" x14ac:dyDescent="0.35">
      <c r="A15588">
        <v>1311.2</v>
      </c>
      <c r="B15588" s="24">
        <v>43827</v>
      </c>
      <c r="C15588">
        <v>6</v>
      </c>
      <c r="D15588" s="13">
        <v>120</v>
      </c>
      <c r="E15588" s="13" t="s">
        <v>98</v>
      </c>
      <c r="F15588" s="17">
        <v>-1721</v>
      </c>
      <c r="G15588" t="str">
        <f>_xlfn.XLOOKUP(tbl_GL[[#This Row],[Account_key]],tbl_COA[Account_key],tbl_COA[Class],"Not Found")</f>
        <v>Liabilities and Owners Equity</v>
      </c>
      <c r="H15588" t="str">
        <f>_xlfn.XLOOKUP(tbl_GL[[#This Row],[Account_key]],tbl_COA[Account_key],tbl_COA[SubClass],"Not Found")</f>
        <v>Liabilities</v>
      </c>
      <c r="I15588" t="str">
        <f>_xlfn.XLOOKUP(tbl_GL[[#This Row],[Account_key]],tbl_COA[Account_key],tbl_COA[SubClass2],"Not Found")</f>
        <v>Current Liabilities</v>
      </c>
      <c r="J15588" t="str">
        <f>_xlfn.XLOOKUP(tbl_GL[[#This Row],[Account_key]],tbl_COA[Account_key],tbl_COA[SubAccount],,0)</f>
        <v>Accrued Expenses</v>
      </c>
      <c r="K15588">
        <f>YEAR(tbl_GL[[#This Row],[Date]])</f>
        <v>2019</v>
      </c>
    </row>
    <row r="15589" spans="1:11" x14ac:dyDescent="0.35">
      <c r="A15589">
        <v>1312.1</v>
      </c>
      <c r="B15589" s="24">
        <v>43827</v>
      </c>
      <c r="C15589">
        <v>6</v>
      </c>
      <c r="D15589" s="13">
        <v>210</v>
      </c>
      <c r="E15589" s="13" t="s">
        <v>7</v>
      </c>
      <c r="F15589" s="17">
        <v>3667</v>
      </c>
      <c r="G15589" t="str">
        <f>_xlfn.XLOOKUP(tbl_GL[[#This Row],[Account_key]],tbl_COA[Account_key],tbl_COA[Class],"Not Found")</f>
        <v>Trading account</v>
      </c>
      <c r="H15589" t="str">
        <f>_xlfn.XLOOKUP(tbl_GL[[#This Row],[Account_key]],tbl_COA[Account_key],tbl_COA[SubClass],"Not Found")</f>
        <v>Sales</v>
      </c>
      <c r="I15589" t="str">
        <f>_xlfn.XLOOKUP(tbl_GL[[#This Row],[Account_key]],tbl_COA[Account_key],tbl_COA[SubClass2],"Not Found")</f>
        <v>Sales</v>
      </c>
      <c r="J15589" t="str">
        <f>_xlfn.XLOOKUP(tbl_GL[[#This Row],[Account_key]],tbl_COA[Account_key],tbl_COA[SubAccount],,0)</f>
        <v>Sales</v>
      </c>
      <c r="K15589">
        <f>YEAR(tbl_GL[[#This Row],[Date]])</f>
        <v>2019</v>
      </c>
    </row>
    <row r="15590" spans="1:11" x14ac:dyDescent="0.35">
      <c r="A15590">
        <v>1312.2</v>
      </c>
      <c r="B15590" s="24">
        <v>43827</v>
      </c>
      <c r="C15590">
        <v>6</v>
      </c>
      <c r="D15590" s="13">
        <v>10</v>
      </c>
      <c r="E15590" s="13" t="s">
        <v>7</v>
      </c>
      <c r="F15590" s="17">
        <v>3667</v>
      </c>
      <c r="G15590" t="str">
        <f>_xlfn.XLOOKUP(tbl_GL[[#This Row],[Account_key]],tbl_COA[Account_key],tbl_COA[Class],"Not Found")</f>
        <v>Assets</v>
      </c>
      <c r="H15590" t="str">
        <f>_xlfn.XLOOKUP(tbl_GL[[#This Row],[Account_key]],tbl_COA[Account_key],tbl_COA[SubClass],"Not Found")</f>
        <v>Assets</v>
      </c>
      <c r="I15590" t="str">
        <f>_xlfn.XLOOKUP(tbl_GL[[#This Row],[Account_key]],tbl_COA[Account_key],tbl_COA[SubClass2],"Not Found")</f>
        <v>Current Assets</v>
      </c>
      <c r="J15590" t="str">
        <f>_xlfn.XLOOKUP(tbl_GL[[#This Row],[Account_key]],tbl_COA[Account_key],tbl_COA[SubAccount],,0)</f>
        <v>Cash at Bank</v>
      </c>
      <c r="K15590">
        <f>YEAR(tbl_GL[[#This Row],[Date]])</f>
        <v>2019</v>
      </c>
    </row>
    <row r="15591" spans="1:11" x14ac:dyDescent="0.35">
      <c r="A15591">
        <v>1313.1</v>
      </c>
      <c r="B15591" s="24">
        <v>43827</v>
      </c>
      <c r="C15591">
        <v>6</v>
      </c>
      <c r="D15591" s="13">
        <v>230</v>
      </c>
      <c r="E15591" s="13" t="s">
        <v>4</v>
      </c>
      <c r="F15591" s="17">
        <v>-6332</v>
      </c>
      <c r="G15591" t="str">
        <f>_xlfn.XLOOKUP(tbl_GL[[#This Row],[Account_key]],tbl_COA[Account_key],tbl_COA[Class],"Not Found")</f>
        <v>Trading account</v>
      </c>
      <c r="H15591" t="str">
        <f>_xlfn.XLOOKUP(tbl_GL[[#This Row],[Account_key]],tbl_COA[Account_key],tbl_COA[SubClass],"Not Found")</f>
        <v>Cost of Sales</v>
      </c>
      <c r="I15591" t="str">
        <f>_xlfn.XLOOKUP(tbl_GL[[#This Row],[Account_key]],tbl_COA[Account_key],tbl_COA[SubClass2],"Not Found")</f>
        <v>Cost of Sales</v>
      </c>
      <c r="J15591" t="str">
        <f>_xlfn.XLOOKUP(tbl_GL[[#This Row],[Account_key]],tbl_COA[Account_key],tbl_COA[SubAccount],,0)</f>
        <v>Cost of Sales</v>
      </c>
      <c r="K15591">
        <f>YEAR(tbl_GL[[#This Row],[Date]])</f>
        <v>2019</v>
      </c>
    </row>
    <row r="15592" spans="1:11" x14ac:dyDescent="0.35">
      <c r="A15592">
        <v>1313.2</v>
      </c>
      <c r="B15592" s="24">
        <v>43827</v>
      </c>
      <c r="C15592">
        <v>6</v>
      </c>
      <c r="D15592" s="13">
        <v>60</v>
      </c>
      <c r="E15592" s="13" t="s">
        <v>4</v>
      </c>
      <c r="F15592" s="17">
        <v>-6332</v>
      </c>
      <c r="G15592" t="str">
        <f>_xlfn.XLOOKUP(tbl_GL[[#This Row],[Account_key]],tbl_COA[Account_key],tbl_COA[Class],"Not Found")</f>
        <v>Assets</v>
      </c>
      <c r="H15592" t="str">
        <f>_xlfn.XLOOKUP(tbl_GL[[#This Row],[Account_key]],tbl_COA[Account_key],tbl_COA[SubClass],"Not Found")</f>
        <v>Assets</v>
      </c>
      <c r="I15592" t="str">
        <f>_xlfn.XLOOKUP(tbl_GL[[#This Row],[Account_key]],tbl_COA[Account_key],tbl_COA[SubClass2],"Not Found")</f>
        <v>Current Assets</v>
      </c>
      <c r="J15592" t="str">
        <f>_xlfn.XLOOKUP(tbl_GL[[#This Row],[Account_key]],tbl_COA[Account_key],tbl_COA[SubAccount],,0)</f>
        <v>Inventory</v>
      </c>
      <c r="K15592">
        <f>YEAR(tbl_GL[[#This Row],[Date]])</f>
        <v>2019</v>
      </c>
    </row>
    <row r="15593" spans="1:11" x14ac:dyDescent="0.35">
      <c r="A15593">
        <v>1314.1</v>
      </c>
      <c r="B15593" s="24">
        <v>43827</v>
      </c>
      <c r="C15593">
        <v>6</v>
      </c>
      <c r="D15593" s="13">
        <v>210</v>
      </c>
      <c r="E15593" s="13" t="s">
        <v>8</v>
      </c>
      <c r="F15593" s="17">
        <v>12963</v>
      </c>
      <c r="G15593" t="str">
        <f>_xlfn.XLOOKUP(tbl_GL[[#This Row],[Account_key]],tbl_COA[Account_key],tbl_COA[Class],"Not Found")</f>
        <v>Trading account</v>
      </c>
      <c r="H15593" t="str">
        <f>_xlfn.XLOOKUP(tbl_GL[[#This Row],[Account_key]],tbl_COA[Account_key],tbl_COA[SubClass],"Not Found")</f>
        <v>Sales</v>
      </c>
      <c r="I15593" t="str">
        <f>_xlfn.XLOOKUP(tbl_GL[[#This Row],[Account_key]],tbl_COA[Account_key],tbl_COA[SubClass2],"Not Found")</f>
        <v>Sales</v>
      </c>
      <c r="J15593" t="str">
        <f>_xlfn.XLOOKUP(tbl_GL[[#This Row],[Account_key]],tbl_COA[Account_key],tbl_COA[SubAccount],,0)</f>
        <v>Sales</v>
      </c>
      <c r="K15593">
        <f>YEAR(tbl_GL[[#This Row],[Date]])</f>
        <v>2019</v>
      </c>
    </row>
    <row r="15594" spans="1:11" x14ac:dyDescent="0.35">
      <c r="A15594">
        <v>1314.2</v>
      </c>
      <c r="B15594" s="24">
        <v>43827</v>
      </c>
      <c r="C15594">
        <v>6</v>
      </c>
      <c r="D15594" s="13">
        <v>30</v>
      </c>
      <c r="E15594" s="13" t="s">
        <v>8</v>
      </c>
      <c r="F15594" s="17">
        <v>12963</v>
      </c>
      <c r="G15594" t="str">
        <f>_xlfn.XLOOKUP(tbl_GL[[#This Row],[Account_key]],tbl_COA[Account_key],tbl_COA[Class],"Not Found")</f>
        <v>Assets</v>
      </c>
      <c r="H15594" t="str">
        <f>_xlfn.XLOOKUP(tbl_GL[[#This Row],[Account_key]],tbl_COA[Account_key],tbl_COA[SubClass],"Not Found")</f>
        <v>Assets</v>
      </c>
      <c r="I15594" t="str">
        <f>_xlfn.XLOOKUP(tbl_GL[[#This Row],[Account_key]],tbl_COA[Account_key],tbl_COA[SubClass2],"Not Found")</f>
        <v>Current Assets</v>
      </c>
      <c r="J15594" t="str">
        <f>_xlfn.XLOOKUP(tbl_GL[[#This Row],[Account_key]],tbl_COA[Account_key],tbl_COA[SubAccount],,0)</f>
        <v>Trade Receivables</v>
      </c>
      <c r="K15594">
        <f>YEAR(tbl_GL[[#This Row],[Date]])</f>
        <v>2019</v>
      </c>
    </row>
    <row r="15595" spans="1:11" x14ac:dyDescent="0.35">
      <c r="A15595">
        <v>1315.1</v>
      </c>
      <c r="B15595" s="24">
        <v>43830</v>
      </c>
      <c r="C15595">
        <v>6</v>
      </c>
      <c r="D15595" s="13">
        <v>10</v>
      </c>
      <c r="E15595" s="13" t="s">
        <v>110</v>
      </c>
      <c r="F15595" s="17">
        <v>19</v>
      </c>
      <c r="G15595" t="str">
        <f>_xlfn.XLOOKUP(tbl_GL[[#This Row],[Account_key]],tbl_COA[Account_key],tbl_COA[Class],"Not Found")</f>
        <v>Assets</v>
      </c>
      <c r="H15595" t="str">
        <f>_xlfn.XLOOKUP(tbl_GL[[#This Row],[Account_key]],tbl_COA[Account_key],tbl_COA[SubClass],"Not Found")</f>
        <v>Assets</v>
      </c>
      <c r="I15595" t="str">
        <f>_xlfn.XLOOKUP(tbl_GL[[#This Row],[Account_key]],tbl_COA[Account_key],tbl_COA[SubClass2],"Not Found")</f>
        <v>Current Assets</v>
      </c>
      <c r="J15595" t="str">
        <f>_xlfn.XLOOKUP(tbl_GL[[#This Row],[Account_key]],tbl_COA[Account_key],tbl_COA[SubAccount],,0)</f>
        <v>Cash at Bank</v>
      </c>
      <c r="K15595">
        <f>YEAR(tbl_GL[[#This Row],[Date]])</f>
        <v>2019</v>
      </c>
    </row>
    <row r="15596" spans="1:11" x14ac:dyDescent="0.35">
      <c r="A15596">
        <v>1315.2</v>
      </c>
      <c r="B15596" s="24">
        <v>43830</v>
      </c>
      <c r="C15596">
        <v>6</v>
      </c>
      <c r="D15596" s="13">
        <v>430</v>
      </c>
      <c r="E15596" s="13" t="s">
        <v>110</v>
      </c>
      <c r="F15596" s="17">
        <v>19</v>
      </c>
      <c r="G15596" t="str">
        <f>_xlfn.XLOOKUP(tbl_GL[[#This Row],[Account_key]],tbl_COA[Account_key],tbl_COA[Class],"Not Found")</f>
        <v>Non-operating</v>
      </c>
      <c r="H15596" t="str">
        <f>_xlfn.XLOOKUP(tbl_GL[[#This Row],[Account_key]],tbl_COA[Account_key],tbl_COA[SubClass],"Not Found")</f>
        <v>Exchange Loss/Gain</v>
      </c>
      <c r="I15596" t="str">
        <f>_xlfn.XLOOKUP(tbl_GL[[#This Row],[Account_key]],tbl_COA[Account_key],tbl_COA[SubClass2],"Not Found")</f>
        <v>Exchange Loss/Gain</v>
      </c>
      <c r="J15596" t="str">
        <f>_xlfn.XLOOKUP(tbl_GL[[#This Row],[Account_key]],tbl_COA[Account_key],tbl_COA[SubAccount],,0)</f>
        <v>Exchange Loss/Gain</v>
      </c>
      <c r="K15596">
        <f>YEAR(tbl_GL[[#This Row],[Date]])</f>
        <v>2019</v>
      </c>
    </row>
    <row r="15597" spans="1:11" x14ac:dyDescent="0.35">
      <c r="A15597">
        <v>1316.1</v>
      </c>
      <c r="B15597" s="24">
        <v>43830</v>
      </c>
      <c r="C15597">
        <v>6</v>
      </c>
      <c r="D15597" s="13">
        <v>400</v>
      </c>
      <c r="E15597" s="13" t="s">
        <v>104</v>
      </c>
      <c r="F15597" s="17">
        <v>-125</v>
      </c>
      <c r="G15597" t="str">
        <f>_xlfn.XLOOKUP(tbl_GL[[#This Row],[Account_key]],tbl_COA[Account_key],tbl_COA[Class],"Not Found")</f>
        <v>Operating account</v>
      </c>
      <c r="H15597" t="str">
        <f>_xlfn.XLOOKUP(tbl_GL[[#This Row],[Account_key]],tbl_COA[Account_key],tbl_COA[SubClass],"Not Found")</f>
        <v>Depreciation &amp; Amortization</v>
      </c>
      <c r="I15597" t="str">
        <f>_xlfn.XLOOKUP(tbl_GL[[#This Row],[Account_key]],tbl_COA[Account_key],tbl_COA[SubClass2],"Not Found")</f>
        <v>Amortization</v>
      </c>
      <c r="J15597" t="str">
        <f>_xlfn.XLOOKUP(tbl_GL[[#This Row],[Account_key]],tbl_COA[Account_key],tbl_COA[SubAccount],,0)</f>
        <v>Amortization of Intangible Assets</v>
      </c>
      <c r="K15597">
        <f>YEAR(tbl_GL[[#This Row],[Date]])</f>
        <v>2019</v>
      </c>
    </row>
    <row r="15598" spans="1:11" x14ac:dyDescent="0.35">
      <c r="A15598">
        <v>1316.2</v>
      </c>
      <c r="B15598" s="24">
        <v>43830</v>
      </c>
      <c r="C15598">
        <v>6</v>
      </c>
      <c r="D15598" s="13">
        <v>100</v>
      </c>
      <c r="E15598" s="13" t="s">
        <v>104</v>
      </c>
      <c r="F15598" s="17">
        <v>-125</v>
      </c>
      <c r="G15598" t="str">
        <f>_xlfn.XLOOKUP(tbl_GL[[#This Row],[Account_key]],tbl_COA[Account_key],tbl_COA[Class],"Not Found")</f>
        <v>Assets</v>
      </c>
      <c r="H15598" t="str">
        <f>_xlfn.XLOOKUP(tbl_GL[[#This Row],[Account_key]],tbl_COA[Account_key],tbl_COA[SubClass],"Not Found")</f>
        <v>Assets</v>
      </c>
      <c r="I15598" t="str">
        <f>_xlfn.XLOOKUP(tbl_GL[[#This Row],[Account_key]],tbl_COA[Account_key],tbl_COA[SubClass2],"Not Found")</f>
        <v>Non-Current Assets</v>
      </c>
      <c r="J15598" t="str">
        <f>_xlfn.XLOOKUP(tbl_GL[[#This Row],[Account_key]],tbl_COA[Account_key],tbl_COA[SubAccount],,0)</f>
        <v>Patents and trademarks</v>
      </c>
      <c r="K15598">
        <f>YEAR(tbl_GL[[#This Row],[Date]])</f>
        <v>2019</v>
      </c>
    </row>
    <row r="15599" spans="1:11" x14ac:dyDescent="0.35">
      <c r="A15599">
        <v>1317.1</v>
      </c>
      <c r="B15599" s="24">
        <v>43830</v>
      </c>
      <c r="C15599">
        <v>6</v>
      </c>
      <c r="D15599" s="13">
        <v>10</v>
      </c>
      <c r="E15599" s="13" t="s">
        <v>113</v>
      </c>
      <c r="F15599" s="17">
        <v>152</v>
      </c>
      <c r="G15599" t="str">
        <f>_xlfn.XLOOKUP(tbl_GL[[#This Row],[Account_key]],tbl_COA[Account_key],tbl_COA[Class],"Not Found")</f>
        <v>Assets</v>
      </c>
      <c r="H15599" t="str">
        <f>_xlfn.XLOOKUP(tbl_GL[[#This Row],[Account_key]],tbl_COA[Account_key],tbl_COA[SubClass],"Not Found")</f>
        <v>Assets</v>
      </c>
      <c r="I15599" t="str">
        <f>_xlfn.XLOOKUP(tbl_GL[[#This Row],[Account_key]],tbl_COA[Account_key],tbl_COA[SubClass2],"Not Found")</f>
        <v>Current Assets</v>
      </c>
      <c r="J15599" t="str">
        <f>_xlfn.XLOOKUP(tbl_GL[[#This Row],[Account_key]],tbl_COA[Account_key],tbl_COA[SubAccount],,0)</f>
        <v>Cash at Bank</v>
      </c>
      <c r="K15599">
        <f>YEAR(tbl_GL[[#This Row],[Date]])</f>
        <v>2019</v>
      </c>
    </row>
    <row r="15600" spans="1:11" x14ac:dyDescent="0.35">
      <c r="A15600">
        <v>1317.2</v>
      </c>
      <c r="B15600" s="24">
        <v>43830</v>
      </c>
      <c r="C15600">
        <v>6</v>
      </c>
      <c r="D15600" s="13">
        <v>410</v>
      </c>
      <c r="E15600" s="13" t="s">
        <v>113</v>
      </c>
      <c r="F15600" s="17">
        <v>152</v>
      </c>
      <c r="G15600" t="str">
        <f>_xlfn.XLOOKUP(tbl_GL[[#This Row],[Account_key]],tbl_COA[Account_key],tbl_COA[Class],"Not Found")</f>
        <v>Non-operating</v>
      </c>
      <c r="H15600" t="str">
        <f>_xlfn.XLOOKUP(tbl_GL[[#This Row],[Account_key]],tbl_COA[Account_key],tbl_COA[SubClass],"Not Found")</f>
        <v>Interest Income</v>
      </c>
      <c r="I15600" t="str">
        <f>_xlfn.XLOOKUP(tbl_GL[[#This Row],[Account_key]],tbl_COA[Account_key],tbl_COA[SubClass2],"Not Found")</f>
        <v>Interest Income</v>
      </c>
      <c r="J15600" t="str">
        <f>_xlfn.XLOOKUP(tbl_GL[[#This Row],[Account_key]],tbl_COA[Account_key],tbl_COA[SubAccount],,0)</f>
        <v>Interest Income</v>
      </c>
      <c r="K15600">
        <f>YEAR(tbl_GL[[#This Row],[Date]])</f>
        <v>2019</v>
      </c>
    </row>
    <row r="15601" spans="1:11" x14ac:dyDescent="0.35">
      <c r="A15601">
        <v>1318.1</v>
      </c>
      <c r="B15601" s="24">
        <v>43830</v>
      </c>
      <c r="C15601">
        <v>6</v>
      </c>
      <c r="D15601" s="13">
        <v>440</v>
      </c>
      <c r="E15601" s="13" t="s">
        <v>112</v>
      </c>
      <c r="F15601" s="17">
        <v>-195</v>
      </c>
      <c r="G15601" t="str">
        <f>_xlfn.XLOOKUP(tbl_GL[[#This Row],[Account_key]],tbl_COA[Account_key],tbl_COA[Class],"Not Found")</f>
        <v>Interest &amp; Tax</v>
      </c>
      <c r="H15601" t="str">
        <f>_xlfn.XLOOKUP(tbl_GL[[#This Row],[Account_key]],tbl_COA[Account_key],tbl_COA[SubClass],"Not Found")</f>
        <v>Interest Expense</v>
      </c>
      <c r="I15601" t="str">
        <f>_xlfn.XLOOKUP(tbl_GL[[#This Row],[Account_key]],tbl_COA[Account_key],tbl_COA[SubClass2],"Not Found")</f>
        <v>Interest Expense</v>
      </c>
      <c r="J15601" t="str">
        <f>_xlfn.XLOOKUP(tbl_GL[[#This Row],[Account_key]],tbl_COA[Account_key],tbl_COA[SubAccount],,0)</f>
        <v>Interest Expense</v>
      </c>
      <c r="K15601">
        <f>YEAR(tbl_GL[[#This Row],[Date]])</f>
        <v>2019</v>
      </c>
    </row>
    <row r="15602" spans="1:11" x14ac:dyDescent="0.35">
      <c r="A15602">
        <v>1318.2</v>
      </c>
      <c r="B15602" s="24">
        <v>43830</v>
      </c>
      <c r="C15602">
        <v>6</v>
      </c>
      <c r="D15602" s="13">
        <v>121</v>
      </c>
      <c r="E15602" s="13" t="s">
        <v>112</v>
      </c>
      <c r="F15602" s="17">
        <v>195</v>
      </c>
      <c r="G15602" t="str">
        <f>_xlfn.XLOOKUP(tbl_GL[[#This Row],[Account_key]],tbl_COA[Account_key],tbl_COA[Class],"Not Found")</f>
        <v>Liabilities and Owners Equity</v>
      </c>
      <c r="H15602" t="str">
        <f>_xlfn.XLOOKUP(tbl_GL[[#This Row],[Account_key]],tbl_COA[Account_key],tbl_COA[SubClass],"Not Found")</f>
        <v>Liabilities</v>
      </c>
      <c r="I15602" t="str">
        <f>_xlfn.XLOOKUP(tbl_GL[[#This Row],[Account_key]],tbl_COA[Account_key],tbl_COA[SubClass2],"Not Found")</f>
        <v>Current Liabilities</v>
      </c>
      <c r="J15602" t="str">
        <f>_xlfn.XLOOKUP(tbl_GL[[#This Row],[Account_key]],tbl_COA[Account_key],tbl_COA[SubAccount],,0)</f>
        <v>Interest Payable</v>
      </c>
      <c r="K15602">
        <f>YEAR(tbl_GL[[#This Row],[Date]])</f>
        <v>2019</v>
      </c>
    </row>
    <row r="15603" spans="1:11" x14ac:dyDescent="0.35">
      <c r="A15603">
        <v>1319.1</v>
      </c>
      <c r="B15603" s="24">
        <v>43830</v>
      </c>
      <c r="C15603">
        <v>6</v>
      </c>
      <c r="D15603" s="13">
        <v>240</v>
      </c>
      <c r="E15603" s="13" t="s">
        <v>56</v>
      </c>
      <c r="F15603" s="17">
        <v>-4500</v>
      </c>
      <c r="G15603" t="str">
        <f>_xlfn.XLOOKUP(tbl_GL[[#This Row],[Account_key]],tbl_COA[Account_key],tbl_COA[Class],"Not Found")</f>
        <v>Operating account</v>
      </c>
      <c r="H15603" t="str">
        <f>_xlfn.XLOOKUP(tbl_GL[[#This Row],[Account_key]],tbl_COA[Account_key],tbl_COA[SubClass],"Not Found")</f>
        <v>Operating Expenses</v>
      </c>
      <c r="I15603" t="str">
        <f>_xlfn.XLOOKUP(tbl_GL[[#This Row],[Account_key]],tbl_COA[Account_key],tbl_COA[SubClass2],"Not Found")</f>
        <v>Sales &amp; Distribution</v>
      </c>
      <c r="J15603" t="str">
        <f>_xlfn.XLOOKUP(tbl_GL[[#This Row],[Account_key]],tbl_COA[Account_key],tbl_COA[SubAccount],,0)</f>
        <v>Salaries</v>
      </c>
      <c r="K15603">
        <f>YEAR(tbl_GL[[#This Row],[Date]])</f>
        <v>2019</v>
      </c>
    </row>
    <row r="15604" spans="1:11" x14ac:dyDescent="0.35">
      <c r="A15604">
        <v>1319.2</v>
      </c>
      <c r="B15604" s="24">
        <v>43830</v>
      </c>
      <c r="C15604">
        <v>6</v>
      </c>
      <c r="D15604" s="13">
        <v>10</v>
      </c>
      <c r="E15604" s="13" t="s">
        <v>56</v>
      </c>
      <c r="F15604" s="17">
        <v>-4500</v>
      </c>
      <c r="G15604" t="str">
        <f>_xlfn.XLOOKUP(tbl_GL[[#This Row],[Account_key]],tbl_COA[Account_key],tbl_COA[Class],"Not Found")</f>
        <v>Assets</v>
      </c>
      <c r="H15604" t="str">
        <f>_xlfn.XLOOKUP(tbl_GL[[#This Row],[Account_key]],tbl_COA[Account_key],tbl_COA[SubClass],"Not Found")</f>
        <v>Assets</v>
      </c>
      <c r="I15604" t="str">
        <f>_xlfn.XLOOKUP(tbl_GL[[#This Row],[Account_key]],tbl_COA[Account_key],tbl_COA[SubClass2],"Not Found")</f>
        <v>Current Assets</v>
      </c>
      <c r="J15604" t="str">
        <f>_xlfn.XLOOKUP(tbl_GL[[#This Row],[Account_key]],tbl_COA[Account_key],tbl_COA[SubAccount],,0)</f>
        <v>Cash at Bank</v>
      </c>
      <c r="K15604">
        <f>YEAR(tbl_GL[[#This Row],[Date]])</f>
        <v>2019</v>
      </c>
    </row>
    <row r="15605" spans="1:11" x14ac:dyDescent="0.35">
      <c r="A15605">
        <v>1320.1</v>
      </c>
      <c r="B15605" s="24">
        <v>43830</v>
      </c>
      <c r="C15605">
        <v>6</v>
      </c>
      <c r="D15605" s="13">
        <v>450</v>
      </c>
      <c r="E15605" s="23" t="s">
        <v>108</v>
      </c>
      <c r="F15605" s="17">
        <v>-4880</v>
      </c>
      <c r="G15605" t="str">
        <f>_xlfn.XLOOKUP(tbl_GL[[#This Row],[Account_key]],tbl_COA[Account_key],tbl_COA[Class],"Not Found")</f>
        <v>Interest &amp; Tax</v>
      </c>
      <c r="H15605" t="str">
        <f>_xlfn.XLOOKUP(tbl_GL[[#This Row],[Account_key]],tbl_COA[Account_key],tbl_COA[SubClass],"Not Found")</f>
        <v>Taxation</v>
      </c>
      <c r="I15605" t="str">
        <f>_xlfn.XLOOKUP(tbl_GL[[#This Row],[Account_key]],tbl_COA[Account_key],tbl_COA[SubClass2],"Not Found")</f>
        <v>Taxation</v>
      </c>
      <c r="J15605" t="str">
        <f>_xlfn.XLOOKUP(tbl_GL[[#This Row],[Account_key]],tbl_COA[Account_key],tbl_COA[SubAccount],,0)</f>
        <v>Taxation</v>
      </c>
      <c r="K15605">
        <f>YEAR(tbl_GL[[#This Row],[Date]])</f>
        <v>2019</v>
      </c>
    </row>
    <row r="15606" spans="1:11" x14ac:dyDescent="0.35">
      <c r="A15606">
        <v>1320.2</v>
      </c>
      <c r="B15606" s="24">
        <v>43830</v>
      </c>
      <c r="C15606">
        <v>6</v>
      </c>
      <c r="D15606" s="13">
        <v>122</v>
      </c>
      <c r="E15606" s="23" t="s">
        <v>108</v>
      </c>
      <c r="F15606" s="17">
        <v>4880</v>
      </c>
      <c r="G15606" t="str">
        <f>_xlfn.XLOOKUP(tbl_GL[[#This Row],[Account_key]],tbl_COA[Account_key],tbl_COA[Class],"Not Found")</f>
        <v>Liabilities and Owners Equity</v>
      </c>
      <c r="H15606" t="str">
        <f>_xlfn.XLOOKUP(tbl_GL[[#This Row],[Account_key]],tbl_COA[Account_key],tbl_COA[SubClass],"Not Found")</f>
        <v>Liabilities</v>
      </c>
      <c r="I15606" t="str">
        <f>_xlfn.XLOOKUP(tbl_GL[[#This Row],[Account_key]],tbl_COA[Account_key],tbl_COA[SubClass2],"Not Found")</f>
        <v>Current Liabilities</v>
      </c>
      <c r="J15606" t="str">
        <f>_xlfn.XLOOKUP(tbl_GL[[#This Row],[Account_key]],tbl_COA[Account_key],tbl_COA[SubAccount],,0)</f>
        <v>Tax payable</v>
      </c>
      <c r="K15606">
        <f>YEAR(tbl_GL[[#This Row],[Date]])</f>
        <v>2019</v>
      </c>
    </row>
    <row r="15607" spans="1:11" x14ac:dyDescent="0.35">
      <c r="A15607">
        <v>1321.1</v>
      </c>
      <c r="B15607" s="24">
        <v>43830</v>
      </c>
      <c r="C15607">
        <v>6</v>
      </c>
      <c r="D15607" s="13">
        <v>380</v>
      </c>
      <c r="E15607" s="13" t="s">
        <v>101</v>
      </c>
      <c r="F15607" s="17">
        <v>-4900</v>
      </c>
      <c r="G15607" t="str">
        <f>_xlfn.XLOOKUP(tbl_GL[[#This Row],[Account_key]],tbl_COA[Account_key],tbl_COA[Class],"Not Found")</f>
        <v>Operating account</v>
      </c>
      <c r="H15607" t="str">
        <f>_xlfn.XLOOKUP(tbl_GL[[#This Row],[Account_key]],tbl_COA[Account_key],tbl_COA[SubClass],"Not Found")</f>
        <v>Depreciation &amp; Amortization</v>
      </c>
      <c r="I15607" t="str">
        <f>_xlfn.XLOOKUP(tbl_GL[[#This Row],[Account_key]],tbl_COA[Account_key],tbl_COA[SubClass2],"Not Found")</f>
        <v>Depreciation</v>
      </c>
      <c r="J15607" t="str">
        <f>_xlfn.XLOOKUP(tbl_GL[[#This Row],[Account_key]],tbl_COA[Account_key],tbl_COA[SubAccount],,0)</f>
        <v>Equipment</v>
      </c>
      <c r="K15607">
        <f>YEAR(tbl_GL[[#This Row],[Date]])</f>
        <v>2019</v>
      </c>
    </row>
    <row r="15608" spans="1:11" x14ac:dyDescent="0.35">
      <c r="A15608">
        <v>1321.2</v>
      </c>
      <c r="B15608" s="24">
        <v>43830</v>
      </c>
      <c r="C15608">
        <v>6</v>
      </c>
      <c r="D15608" s="13">
        <v>90</v>
      </c>
      <c r="E15608" s="13" t="s">
        <v>101</v>
      </c>
      <c r="F15608" s="17">
        <v>-4900</v>
      </c>
      <c r="G15608" t="str">
        <f>_xlfn.XLOOKUP(tbl_GL[[#This Row],[Account_key]],tbl_COA[Account_key],tbl_COA[Class],"Not Found")</f>
        <v>Assets</v>
      </c>
      <c r="H15608" t="str">
        <f>_xlfn.XLOOKUP(tbl_GL[[#This Row],[Account_key]],tbl_COA[Account_key],tbl_COA[SubClass],"Not Found")</f>
        <v>Assets</v>
      </c>
      <c r="I15608" t="str">
        <f>_xlfn.XLOOKUP(tbl_GL[[#This Row],[Account_key]],tbl_COA[Account_key],tbl_COA[SubClass2],"Not Found")</f>
        <v>Non-Current Assets</v>
      </c>
      <c r="J15608" t="str">
        <f>_xlfn.XLOOKUP(tbl_GL[[#This Row],[Account_key]],tbl_COA[Account_key],tbl_COA[SubAccount],,0)</f>
        <v>Office Furniture &amp; Equipment</v>
      </c>
      <c r="K15608">
        <f>YEAR(tbl_GL[[#This Row],[Date]])</f>
        <v>2019</v>
      </c>
    </row>
    <row r="15609" spans="1:11" x14ac:dyDescent="0.35">
      <c r="A15609">
        <v>1323.1</v>
      </c>
      <c r="B15609" s="24">
        <v>43830</v>
      </c>
      <c r="C15609">
        <v>6</v>
      </c>
      <c r="D15609" s="13">
        <v>201</v>
      </c>
      <c r="E15609" s="13" t="s">
        <v>128</v>
      </c>
      <c r="F15609" s="17">
        <v>-24375</v>
      </c>
      <c r="G15609" t="str">
        <f>_xlfn.XLOOKUP(tbl_GL[[#This Row],[Account_key]],tbl_COA[Account_key],tbl_COA[Class],"Not Found")</f>
        <v>Liabilities and Owners Equity</v>
      </c>
      <c r="H15609" t="str">
        <f>_xlfn.XLOOKUP(tbl_GL[[#This Row],[Account_key]],tbl_COA[Account_key],tbl_COA[SubClass],"Not Found")</f>
        <v>Owners Equity</v>
      </c>
      <c r="I15609" t="str">
        <f>_xlfn.XLOOKUP(tbl_GL[[#This Row],[Account_key]],tbl_COA[Account_key],tbl_COA[SubClass2],"Not Found")</f>
        <v>Retained Earnings</v>
      </c>
      <c r="J15609" t="str">
        <f>_xlfn.XLOOKUP(tbl_GL[[#This Row],[Account_key]],tbl_COA[Account_key],tbl_COA[SubAccount],,0)</f>
        <v>Dividends paid</v>
      </c>
      <c r="K15609">
        <f>YEAR(tbl_GL[[#This Row],[Date]])</f>
        <v>2019</v>
      </c>
    </row>
    <row r="15610" spans="1:11" x14ac:dyDescent="0.35">
      <c r="A15610">
        <v>1323.2</v>
      </c>
      <c r="B15610" s="24">
        <v>43830</v>
      </c>
      <c r="C15610">
        <v>6</v>
      </c>
      <c r="D15610" s="13">
        <v>135</v>
      </c>
      <c r="E15610" s="13" t="s">
        <v>128</v>
      </c>
      <c r="F15610" s="17">
        <v>24375</v>
      </c>
      <c r="G15610" t="str">
        <f>_xlfn.XLOOKUP(tbl_GL[[#This Row],[Account_key]],tbl_COA[Account_key],tbl_COA[Class],"Not Found")</f>
        <v>Liabilities and Owners Equity</v>
      </c>
      <c r="H15610" t="str">
        <f>_xlfn.XLOOKUP(tbl_GL[[#This Row],[Account_key]],tbl_COA[Account_key],tbl_COA[SubClass],"Not Found")</f>
        <v>Liabilities</v>
      </c>
      <c r="I15610" t="str">
        <f>_xlfn.XLOOKUP(tbl_GL[[#This Row],[Account_key]],tbl_COA[Account_key],tbl_COA[SubClass2],"Not Found")</f>
        <v>Current Liabilities</v>
      </c>
      <c r="J15610" t="str">
        <f>_xlfn.XLOOKUP(tbl_GL[[#This Row],[Account_key]],tbl_COA[Account_key],tbl_COA[SubAccount],,0)</f>
        <v>Dividends payable</v>
      </c>
      <c r="K15610">
        <f>YEAR(tbl_GL[[#This Row],[Date]])</f>
        <v>2019</v>
      </c>
    </row>
    <row r="15611" spans="1:11" x14ac:dyDescent="0.35">
      <c r="A15611">
        <v>1324.1</v>
      </c>
      <c r="B15611" s="24">
        <v>43830</v>
      </c>
      <c r="C15611">
        <v>6</v>
      </c>
      <c r="D15611" s="13">
        <v>90</v>
      </c>
      <c r="E15611" s="13" t="s">
        <v>111</v>
      </c>
      <c r="F15611" s="17">
        <v>-86400</v>
      </c>
      <c r="G15611" t="str">
        <f>_xlfn.XLOOKUP(tbl_GL[[#This Row],[Account_key]],tbl_COA[Account_key],tbl_COA[Class],"Not Found")</f>
        <v>Assets</v>
      </c>
      <c r="H15611" t="str">
        <f>_xlfn.XLOOKUP(tbl_GL[[#This Row],[Account_key]],tbl_COA[Account_key],tbl_COA[SubClass],"Not Found")</f>
        <v>Assets</v>
      </c>
      <c r="I15611" t="str">
        <f>_xlfn.XLOOKUP(tbl_GL[[#This Row],[Account_key]],tbl_COA[Account_key],tbl_COA[SubClass2],"Not Found")</f>
        <v>Non-Current Assets</v>
      </c>
      <c r="J15611" t="str">
        <f>_xlfn.XLOOKUP(tbl_GL[[#This Row],[Account_key]],tbl_COA[Account_key],tbl_COA[SubAccount],,0)</f>
        <v>Office Furniture &amp; Equipment</v>
      </c>
      <c r="K15611">
        <f>YEAR(tbl_GL[[#This Row],[Date]])</f>
        <v>2019</v>
      </c>
    </row>
    <row r="15612" spans="1:11" x14ac:dyDescent="0.35">
      <c r="A15612">
        <v>1324.2</v>
      </c>
      <c r="B15612" s="24">
        <v>43830</v>
      </c>
      <c r="C15612">
        <v>6</v>
      </c>
      <c r="D15612" s="13">
        <v>10</v>
      </c>
      <c r="E15612" s="13" t="s">
        <v>111</v>
      </c>
      <c r="F15612" s="17">
        <v>86940</v>
      </c>
      <c r="G15612" t="str">
        <f>_xlfn.XLOOKUP(tbl_GL[[#This Row],[Account_key]],tbl_COA[Account_key],tbl_COA[Class],"Not Found")</f>
        <v>Assets</v>
      </c>
      <c r="H15612" t="str">
        <f>_xlfn.XLOOKUP(tbl_GL[[#This Row],[Account_key]],tbl_COA[Account_key],tbl_COA[SubClass],"Not Found")</f>
        <v>Assets</v>
      </c>
      <c r="I15612" t="str">
        <f>_xlfn.XLOOKUP(tbl_GL[[#This Row],[Account_key]],tbl_COA[Account_key],tbl_COA[SubClass2],"Not Found")</f>
        <v>Current Assets</v>
      </c>
      <c r="J15612" t="str">
        <f>_xlfn.XLOOKUP(tbl_GL[[#This Row],[Account_key]],tbl_COA[Account_key],tbl_COA[SubAccount],,0)</f>
        <v>Cash at Bank</v>
      </c>
      <c r="K15612">
        <f>YEAR(tbl_GL[[#This Row],[Date]])</f>
        <v>2019</v>
      </c>
    </row>
    <row r="15613" spans="1:11" x14ac:dyDescent="0.35">
      <c r="A15613">
        <v>1324.3</v>
      </c>
      <c r="B15613" s="24">
        <v>43830</v>
      </c>
      <c r="C15613">
        <v>6</v>
      </c>
      <c r="D15613" s="13">
        <v>420</v>
      </c>
      <c r="E15613" s="13" t="s">
        <v>111</v>
      </c>
      <c r="F15613" s="17">
        <v>540</v>
      </c>
      <c r="G15613" t="str">
        <f>_xlfn.XLOOKUP(tbl_GL[[#This Row],[Account_key]],tbl_COA[Account_key],tbl_COA[Class],"Not Found")</f>
        <v>Non-operating</v>
      </c>
      <c r="H15613" t="str">
        <f>_xlfn.XLOOKUP(tbl_GL[[#This Row],[Account_key]],tbl_COA[Account_key],tbl_COA[SubClass],"Not Found")</f>
        <v>Gain/Loss on Sales of Asset</v>
      </c>
      <c r="I15613" t="str">
        <f>_xlfn.XLOOKUP(tbl_GL[[#This Row],[Account_key]],tbl_COA[Account_key],tbl_COA[SubClass2],"Not Found")</f>
        <v>Gain/Loss on Sales of Asset</v>
      </c>
      <c r="J15613" t="str">
        <f>_xlfn.XLOOKUP(tbl_GL[[#This Row],[Account_key]],tbl_COA[Account_key],tbl_COA[SubAccount],,0)</f>
        <v>Gain/Loss on Sales of Asset</v>
      </c>
      <c r="K15613">
        <f>YEAR(tbl_GL[[#This Row],[Date]])</f>
        <v>2019</v>
      </c>
    </row>
    <row r="15614" spans="1:11" hidden="1" x14ac:dyDescent="0.35">
      <c r="A15614">
        <v>1.1000000000000001</v>
      </c>
      <c r="B15614" s="24">
        <v>43101</v>
      </c>
      <c r="C15614">
        <v>7</v>
      </c>
      <c r="D15614" s="13">
        <v>230</v>
      </c>
      <c r="E15614" s="13" t="s">
        <v>4</v>
      </c>
      <c r="F15614" s="17">
        <v>-324</v>
      </c>
      <c r="G15614" t="str">
        <f>_xlfn.XLOOKUP(tbl_GL[[#This Row],[Account_key]],tbl_COA[Account_key],tbl_COA[Class],"Not Found")</f>
        <v>Trading account</v>
      </c>
      <c r="H15614" t="str">
        <f>_xlfn.XLOOKUP(tbl_GL[[#This Row],[Account_key]],tbl_COA[Account_key],tbl_COA[SubClass],"Not Found")</f>
        <v>Cost of Sales</v>
      </c>
      <c r="I15614" t="str">
        <f>_xlfn.XLOOKUP(tbl_GL[[#This Row],[Account_key]],tbl_COA[Account_key],tbl_COA[SubClass2],"Not Found")</f>
        <v>Cost of Sales</v>
      </c>
      <c r="J15614" t="str">
        <f>_xlfn.XLOOKUP(tbl_GL[[#This Row],[Account_key]],tbl_COA[Account_key],tbl_COA[SubAccount],,0)</f>
        <v>Cost of Sales</v>
      </c>
      <c r="K15614">
        <f>YEAR(tbl_GL[[#This Row],[Date]])</f>
        <v>2018</v>
      </c>
    </row>
    <row r="15615" spans="1:11" hidden="1" x14ac:dyDescent="0.35">
      <c r="A15615">
        <v>1.2</v>
      </c>
      <c r="B15615" s="24">
        <v>43101</v>
      </c>
      <c r="C15615">
        <v>7</v>
      </c>
      <c r="D15615" s="13">
        <v>60</v>
      </c>
      <c r="E15615" s="13" t="s">
        <v>4</v>
      </c>
      <c r="F15615" s="17">
        <v>-324</v>
      </c>
      <c r="G15615" t="str">
        <f>_xlfn.XLOOKUP(tbl_GL[[#This Row],[Account_key]],tbl_COA[Account_key],tbl_COA[Class],"Not Found")</f>
        <v>Assets</v>
      </c>
      <c r="H15615" t="str">
        <f>_xlfn.XLOOKUP(tbl_GL[[#This Row],[Account_key]],tbl_COA[Account_key],tbl_COA[SubClass],"Not Found")</f>
        <v>Assets</v>
      </c>
      <c r="I15615" t="str">
        <f>_xlfn.XLOOKUP(tbl_GL[[#This Row],[Account_key]],tbl_COA[Account_key],tbl_COA[SubClass2],"Not Found")</f>
        <v>Current Assets</v>
      </c>
      <c r="J15615" t="str">
        <f>_xlfn.XLOOKUP(tbl_GL[[#This Row],[Account_key]],tbl_COA[Account_key],tbl_COA[SubAccount],,0)</f>
        <v>Inventory</v>
      </c>
      <c r="K15615">
        <f>YEAR(tbl_GL[[#This Row],[Date]])</f>
        <v>2018</v>
      </c>
    </row>
    <row r="15616" spans="1:11" hidden="1" x14ac:dyDescent="0.35">
      <c r="A15616">
        <v>2.1</v>
      </c>
      <c r="B15616" s="24">
        <v>43101</v>
      </c>
      <c r="C15616">
        <v>7</v>
      </c>
      <c r="D15616" s="13">
        <v>230</v>
      </c>
      <c r="E15616" s="13" t="s">
        <v>4</v>
      </c>
      <c r="F15616" s="17">
        <v>-411</v>
      </c>
      <c r="G15616" t="str">
        <f>_xlfn.XLOOKUP(tbl_GL[[#This Row],[Account_key]],tbl_COA[Account_key],tbl_COA[Class],"Not Found")</f>
        <v>Trading account</v>
      </c>
      <c r="H15616" t="str">
        <f>_xlfn.XLOOKUP(tbl_GL[[#This Row],[Account_key]],tbl_COA[Account_key],tbl_COA[SubClass],"Not Found")</f>
        <v>Cost of Sales</v>
      </c>
      <c r="I15616" t="str">
        <f>_xlfn.XLOOKUP(tbl_GL[[#This Row],[Account_key]],tbl_COA[Account_key],tbl_COA[SubClass2],"Not Found")</f>
        <v>Cost of Sales</v>
      </c>
      <c r="J15616" t="str">
        <f>_xlfn.XLOOKUP(tbl_GL[[#This Row],[Account_key]],tbl_COA[Account_key],tbl_COA[SubAccount],,0)</f>
        <v>Cost of Sales</v>
      </c>
      <c r="K15616">
        <f>YEAR(tbl_GL[[#This Row],[Date]])</f>
        <v>2018</v>
      </c>
    </row>
    <row r="15617" spans="1:11" hidden="1" x14ac:dyDescent="0.35">
      <c r="A15617">
        <v>2.2000000000000002</v>
      </c>
      <c r="B15617" s="24">
        <v>43101</v>
      </c>
      <c r="C15617">
        <v>7</v>
      </c>
      <c r="D15617" s="13">
        <v>60</v>
      </c>
      <c r="E15617" s="13" t="s">
        <v>4</v>
      </c>
      <c r="F15617" s="17">
        <v>-411</v>
      </c>
      <c r="G15617" t="str">
        <f>_xlfn.XLOOKUP(tbl_GL[[#This Row],[Account_key]],tbl_COA[Account_key],tbl_COA[Class],"Not Found")</f>
        <v>Assets</v>
      </c>
      <c r="H15617" t="str">
        <f>_xlfn.XLOOKUP(tbl_GL[[#This Row],[Account_key]],tbl_COA[Account_key],tbl_COA[SubClass],"Not Found")</f>
        <v>Assets</v>
      </c>
      <c r="I15617" t="str">
        <f>_xlfn.XLOOKUP(tbl_GL[[#This Row],[Account_key]],tbl_COA[Account_key],tbl_COA[SubClass2],"Not Found")</f>
        <v>Current Assets</v>
      </c>
      <c r="J15617" t="str">
        <f>_xlfn.XLOOKUP(tbl_GL[[#This Row],[Account_key]],tbl_COA[Account_key],tbl_COA[SubAccount],,0)</f>
        <v>Inventory</v>
      </c>
      <c r="K15617">
        <f>YEAR(tbl_GL[[#This Row],[Date]])</f>
        <v>2018</v>
      </c>
    </row>
    <row r="15618" spans="1:11" hidden="1" x14ac:dyDescent="0.35">
      <c r="A15618">
        <v>3.1</v>
      </c>
      <c r="B15618" s="24">
        <v>43101</v>
      </c>
      <c r="C15618">
        <v>7</v>
      </c>
      <c r="D15618" s="13">
        <v>280</v>
      </c>
      <c r="E15618" s="13" t="s">
        <v>97</v>
      </c>
      <c r="F15618" s="17">
        <v>-958</v>
      </c>
      <c r="G15618" t="str">
        <f>_xlfn.XLOOKUP(tbl_GL[[#This Row],[Account_key]],tbl_COA[Account_key],tbl_COA[Class],"Not Found")</f>
        <v>Operating account</v>
      </c>
      <c r="H15618" t="str">
        <f>_xlfn.XLOOKUP(tbl_GL[[#This Row],[Account_key]],tbl_COA[Account_key],tbl_COA[SubClass],"Not Found")</f>
        <v>Operating Expenses</v>
      </c>
      <c r="I15618" t="str">
        <f>_xlfn.XLOOKUP(tbl_GL[[#This Row],[Account_key]],tbl_COA[Account_key],tbl_COA[SubClass2],"Not Found")</f>
        <v>Marketing</v>
      </c>
      <c r="J15618" t="str">
        <f>_xlfn.XLOOKUP(tbl_GL[[#This Row],[Account_key]],tbl_COA[Account_key],tbl_COA[SubAccount],,0)</f>
        <v>Advertisements</v>
      </c>
      <c r="K15618">
        <f>YEAR(tbl_GL[[#This Row],[Date]])</f>
        <v>2018</v>
      </c>
    </row>
    <row r="15619" spans="1:11" hidden="1" x14ac:dyDescent="0.35">
      <c r="A15619">
        <v>3.2</v>
      </c>
      <c r="B15619" s="24">
        <v>43101</v>
      </c>
      <c r="C15619">
        <v>7</v>
      </c>
      <c r="D15619" s="13">
        <v>120</v>
      </c>
      <c r="E15619" s="13" t="s">
        <v>97</v>
      </c>
      <c r="F15619" s="17">
        <v>958</v>
      </c>
      <c r="G15619" t="str">
        <f>_xlfn.XLOOKUP(tbl_GL[[#This Row],[Account_key]],tbl_COA[Account_key],tbl_COA[Class],"Not Found")</f>
        <v>Liabilities and Owners Equity</v>
      </c>
      <c r="H15619" t="str">
        <f>_xlfn.XLOOKUP(tbl_GL[[#This Row],[Account_key]],tbl_COA[Account_key],tbl_COA[SubClass],"Not Found")</f>
        <v>Liabilities</v>
      </c>
      <c r="I15619" t="str">
        <f>_xlfn.XLOOKUP(tbl_GL[[#This Row],[Account_key]],tbl_COA[Account_key],tbl_COA[SubClass2],"Not Found")</f>
        <v>Current Liabilities</v>
      </c>
      <c r="J15619" t="str">
        <f>_xlfn.XLOOKUP(tbl_GL[[#This Row],[Account_key]],tbl_COA[Account_key],tbl_COA[SubAccount],,0)</f>
        <v>Accrued Expenses</v>
      </c>
      <c r="K15619">
        <f>YEAR(tbl_GL[[#This Row],[Date]])</f>
        <v>2018</v>
      </c>
    </row>
    <row r="15620" spans="1:11" hidden="1" x14ac:dyDescent="0.35">
      <c r="A15620">
        <v>4.0999999999999996</v>
      </c>
      <c r="B15620" s="24">
        <v>43101</v>
      </c>
      <c r="C15620">
        <v>7</v>
      </c>
      <c r="D15620" s="13">
        <v>210</v>
      </c>
      <c r="E15620" s="13" t="s">
        <v>8</v>
      </c>
      <c r="F15620" s="17">
        <v>1179</v>
      </c>
      <c r="G15620" t="str">
        <f>_xlfn.XLOOKUP(tbl_GL[[#This Row],[Account_key]],tbl_COA[Account_key],tbl_COA[Class],"Not Found")</f>
        <v>Trading account</v>
      </c>
      <c r="H15620" t="str">
        <f>_xlfn.XLOOKUP(tbl_GL[[#This Row],[Account_key]],tbl_COA[Account_key],tbl_COA[SubClass],"Not Found")</f>
        <v>Sales</v>
      </c>
      <c r="I15620" t="str">
        <f>_xlfn.XLOOKUP(tbl_GL[[#This Row],[Account_key]],tbl_COA[Account_key],tbl_COA[SubClass2],"Not Found")</f>
        <v>Sales</v>
      </c>
      <c r="J15620" t="str">
        <f>_xlfn.XLOOKUP(tbl_GL[[#This Row],[Account_key]],tbl_COA[Account_key],tbl_COA[SubAccount],,0)</f>
        <v>Sales</v>
      </c>
      <c r="K15620">
        <f>YEAR(tbl_GL[[#This Row],[Date]])</f>
        <v>2018</v>
      </c>
    </row>
    <row r="15621" spans="1:11" hidden="1" x14ac:dyDescent="0.35">
      <c r="A15621">
        <v>4.2</v>
      </c>
      <c r="B15621" s="24">
        <v>43101</v>
      </c>
      <c r="C15621">
        <v>7</v>
      </c>
      <c r="D15621" s="13">
        <v>30</v>
      </c>
      <c r="E15621" s="13" t="s">
        <v>8</v>
      </c>
      <c r="F15621" s="17">
        <v>1179</v>
      </c>
      <c r="G15621" t="str">
        <f>_xlfn.XLOOKUP(tbl_GL[[#This Row],[Account_key]],tbl_COA[Account_key],tbl_COA[Class],"Not Found")</f>
        <v>Assets</v>
      </c>
      <c r="H15621" t="str">
        <f>_xlfn.XLOOKUP(tbl_GL[[#This Row],[Account_key]],tbl_COA[Account_key],tbl_COA[SubClass],"Not Found")</f>
        <v>Assets</v>
      </c>
      <c r="I15621" t="str">
        <f>_xlfn.XLOOKUP(tbl_GL[[#This Row],[Account_key]],tbl_COA[Account_key],tbl_COA[SubClass2],"Not Found")</f>
        <v>Current Assets</v>
      </c>
      <c r="J15621" t="str">
        <f>_xlfn.XLOOKUP(tbl_GL[[#This Row],[Account_key]],tbl_COA[Account_key],tbl_COA[SubAccount],,0)</f>
        <v>Trade Receivables</v>
      </c>
      <c r="K15621">
        <f>YEAR(tbl_GL[[#This Row],[Date]])</f>
        <v>2018</v>
      </c>
    </row>
    <row r="15622" spans="1:11" hidden="1" x14ac:dyDescent="0.35">
      <c r="A15622">
        <v>5.0999999999999996</v>
      </c>
      <c r="B15622" s="24">
        <v>43101</v>
      </c>
      <c r="C15622">
        <v>7</v>
      </c>
      <c r="D15622" s="13">
        <v>210</v>
      </c>
      <c r="E15622" s="13" t="s">
        <v>7</v>
      </c>
      <c r="F15622" s="17">
        <v>1369</v>
      </c>
      <c r="G15622" t="str">
        <f>_xlfn.XLOOKUP(tbl_GL[[#This Row],[Account_key]],tbl_COA[Account_key],tbl_COA[Class],"Not Found")</f>
        <v>Trading account</v>
      </c>
      <c r="H15622" t="str">
        <f>_xlfn.XLOOKUP(tbl_GL[[#This Row],[Account_key]],tbl_COA[Account_key],tbl_COA[SubClass],"Not Found")</f>
        <v>Sales</v>
      </c>
      <c r="I15622" t="str">
        <f>_xlfn.XLOOKUP(tbl_GL[[#This Row],[Account_key]],tbl_COA[Account_key],tbl_COA[SubClass2],"Not Found")</f>
        <v>Sales</v>
      </c>
      <c r="J15622" t="str">
        <f>_xlfn.XLOOKUP(tbl_GL[[#This Row],[Account_key]],tbl_COA[Account_key],tbl_COA[SubAccount],,0)</f>
        <v>Sales</v>
      </c>
      <c r="K15622">
        <f>YEAR(tbl_GL[[#This Row],[Date]])</f>
        <v>2018</v>
      </c>
    </row>
    <row r="15623" spans="1:11" hidden="1" x14ac:dyDescent="0.35">
      <c r="A15623">
        <v>5.2</v>
      </c>
      <c r="B15623" s="24">
        <v>43101</v>
      </c>
      <c r="C15623">
        <v>7</v>
      </c>
      <c r="D15623" s="13">
        <v>10</v>
      </c>
      <c r="E15623" s="13" t="s">
        <v>7</v>
      </c>
      <c r="F15623" s="17">
        <v>1369</v>
      </c>
      <c r="G15623" t="str">
        <f>_xlfn.XLOOKUP(tbl_GL[[#This Row],[Account_key]],tbl_COA[Account_key],tbl_COA[Class],"Not Found")</f>
        <v>Assets</v>
      </c>
      <c r="H15623" t="str">
        <f>_xlfn.XLOOKUP(tbl_GL[[#This Row],[Account_key]],tbl_COA[Account_key],tbl_COA[SubClass],"Not Found")</f>
        <v>Assets</v>
      </c>
      <c r="I15623" t="str">
        <f>_xlfn.XLOOKUP(tbl_GL[[#This Row],[Account_key]],tbl_COA[Account_key],tbl_COA[SubClass2],"Not Found")</f>
        <v>Current Assets</v>
      </c>
      <c r="J15623" t="str">
        <f>_xlfn.XLOOKUP(tbl_GL[[#This Row],[Account_key]],tbl_COA[Account_key],tbl_COA[SubAccount],,0)</f>
        <v>Cash at Bank</v>
      </c>
      <c r="K15623">
        <f>YEAR(tbl_GL[[#This Row],[Date]])</f>
        <v>2018</v>
      </c>
    </row>
    <row r="15624" spans="1:11" hidden="1" x14ac:dyDescent="0.35">
      <c r="A15624">
        <v>6.1</v>
      </c>
      <c r="B15624" s="24">
        <v>43101</v>
      </c>
      <c r="C15624">
        <v>7</v>
      </c>
      <c r="D15624" s="13">
        <v>230</v>
      </c>
      <c r="E15624" s="13" t="s">
        <v>4</v>
      </c>
      <c r="F15624" s="17">
        <v>-1603</v>
      </c>
      <c r="G15624" t="str">
        <f>_xlfn.XLOOKUP(tbl_GL[[#This Row],[Account_key]],tbl_COA[Account_key],tbl_COA[Class],"Not Found")</f>
        <v>Trading account</v>
      </c>
      <c r="H15624" t="str">
        <f>_xlfn.XLOOKUP(tbl_GL[[#This Row],[Account_key]],tbl_COA[Account_key],tbl_COA[SubClass],"Not Found")</f>
        <v>Cost of Sales</v>
      </c>
      <c r="I15624" t="str">
        <f>_xlfn.XLOOKUP(tbl_GL[[#This Row],[Account_key]],tbl_COA[Account_key],tbl_COA[SubClass2],"Not Found")</f>
        <v>Cost of Sales</v>
      </c>
      <c r="J15624" t="str">
        <f>_xlfn.XLOOKUP(tbl_GL[[#This Row],[Account_key]],tbl_COA[Account_key],tbl_COA[SubAccount],,0)</f>
        <v>Cost of Sales</v>
      </c>
      <c r="K15624">
        <f>YEAR(tbl_GL[[#This Row],[Date]])</f>
        <v>2018</v>
      </c>
    </row>
    <row r="15625" spans="1:11" hidden="1" x14ac:dyDescent="0.35">
      <c r="A15625">
        <v>6.2</v>
      </c>
      <c r="B15625" s="24">
        <v>43101</v>
      </c>
      <c r="C15625">
        <v>7</v>
      </c>
      <c r="D15625" s="13">
        <v>60</v>
      </c>
      <c r="E15625" s="13" t="s">
        <v>4</v>
      </c>
      <c r="F15625" s="17">
        <v>-1603</v>
      </c>
      <c r="G15625" t="str">
        <f>_xlfn.XLOOKUP(tbl_GL[[#This Row],[Account_key]],tbl_COA[Account_key],tbl_COA[Class],"Not Found")</f>
        <v>Assets</v>
      </c>
      <c r="H15625" t="str">
        <f>_xlfn.XLOOKUP(tbl_GL[[#This Row],[Account_key]],tbl_COA[Account_key],tbl_COA[SubClass],"Not Found")</f>
        <v>Assets</v>
      </c>
      <c r="I15625" t="str">
        <f>_xlfn.XLOOKUP(tbl_GL[[#This Row],[Account_key]],tbl_COA[Account_key],tbl_COA[SubClass2],"Not Found")</f>
        <v>Current Assets</v>
      </c>
      <c r="J15625" t="str">
        <f>_xlfn.XLOOKUP(tbl_GL[[#This Row],[Account_key]],tbl_COA[Account_key],tbl_COA[SubAccount],,0)</f>
        <v>Inventory</v>
      </c>
      <c r="K15625">
        <f>YEAR(tbl_GL[[#This Row],[Date]])</f>
        <v>2018</v>
      </c>
    </row>
    <row r="15626" spans="1:11" hidden="1" x14ac:dyDescent="0.35">
      <c r="A15626">
        <v>7.1</v>
      </c>
      <c r="B15626" s="24">
        <v>43101</v>
      </c>
      <c r="C15626">
        <v>7</v>
      </c>
      <c r="D15626" s="13">
        <v>210</v>
      </c>
      <c r="E15626" s="13" t="s">
        <v>8</v>
      </c>
      <c r="F15626" s="17">
        <v>5828</v>
      </c>
      <c r="G15626" t="str">
        <f>_xlfn.XLOOKUP(tbl_GL[[#This Row],[Account_key]],tbl_COA[Account_key],tbl_COA[Class],"Not Found")</f>
        <v>Trading account</v>
      </c>
      <c r="H15626" t="str">
        <f>_xlfn.XLOOKUP(tbl_GL[[#This Row],[Account_key]],tbl_COA[Account_key],tbl_COA[SubClass],"Not Found")</f>
        <v>Sales</v>
      </c>
      <c r="I15626" t="str">
        <f>_xlfn.XLOOKUP(tbl_GL[[#This Row],[Account_key]],tbl_COA[Account_key],tbl_COA[SubClass2],"Not Found")</f>
        <v>Sales</v>
      </c>
      <c r="J15626" t="str">
        <f>_xlfn.XLOOKUP(tbl_GL[[#This Row],[Account_key]],tbl_COA[Account_key],tbl_COA[SubAccount],,0)</f>
        <v>Sales</v>
      </c>
      <c r="K15626">
        <f>YEAR(tbl_GL[[#This Row],[Date]])</f>
        <v>2018</v>
      </c>
    </row>
    <row r="15627" spans="1:11" hidden="1" x14ac:dyDescent="0.35">
      <c r="A15627">
        <v>7.2</v>
      </c>
      <c r="B15627" s="24">
        <v>43101</v>
      </c>
      <c r="C15627">
        <v>7</v>
      </c>
      <c r="D15627" s="13">
        <v>30</v>
      </c>
      <c r="E15627" s="13" t="s">
        <v>8</v>
      </c>
      <c r="F15627" s="17">
        <v>5828</v>
      </c>
      <c r="G15627" t="str">
        <f>_xlfn.XLOOKUP(tbl_GL[[#This Row],[Account_key]],tbl_COA[Account_key],tbl_COA[Class],"Not Found")</f>
        <v>Assets</v>
      </c>
      <c r="H15627" t="str">
        <f>_xlfn.XLOOKUP(tbl_GL[[#This Row],[Account_key]],tbl_COA[Account_key],tbl_COA[SubClass],"Not Found")</f>
        <v>Assets</v>
      </c>
      <c r="I15627" t="str">
        <f>_xlfn.XLOOKUP(tbl_GL[[#This Row],[Account_key]],tbl_COA[Account_key],tbl_COA[SubClass2],"Not Found")</f>
        <v>Current Assets</v>
      </c>
      <c r="J15627" t="str">
        <f>_xlfn.XLOOKUP(tbl_GL[[#This Row],[Account_key]],tbl_COA[Account_key],tbl_COA[SubAccount],,0)</f>
        <v>Trade Receivables</v>
      </c>
      <c r="K15627">
        <f>YEAR(tbl_GL[[#This Row],[Date]])</f>
        <v>2018</v>
      </c>
    </row>
    <row r="15628" spans="1:11" hidden="1" x14ac:dyDescent="0.35">
      <c r="A15628">
        <v>8.1</v>
      </c>
      <c r="B15628" s="24">
        <v>43101</v>
      </c>
      <c r="C15628">
        <v>7</v>
      </c>
      <c r="D15628" s="13">
        <v>20</v>
      </c>
      <c r="E15628" s="13" t="s">
        <v>124</v>
      </c>
      <c r="F15628" s="17">
        <v>5250</v>
      </c>
      <c r="G15628" t="str">
        <f>_xlfn.XLOOKUP(tbl_GL[[#This Row],[Account_key]],tbl_COA[Account_key],tbl_COA[Class],"Not Found")</f>
        <v>Assets</v>
      </c>
      <c r="H15628" t="str">
        <f>_xlfn.XLOOKUP(tbl_GL[[#This Row],[Account_key]],tbl_COA[Account_key],tbl_COA[SubClass],"Not Found")</f>
        <v>Assets</v>
      </c>
      <c r="I15628" t="str">
        <f>_xlfn.XLOOKUP(tbl_GL[[#This Row],[Account_key]],tbl_COA[Account_key],tbl_COA[SubClass2],"Not Found")</f>
        <v>Current Assets</v>
      </c>
      <c r="J15628" t="str">
        <f>_xlfn.XLOOKUP(tbl_GL[[#This Row],[Account_key]],tbl_COA[Account_key],tbl_COA[SubAccount],,0)</f>
        <v>Cash in hand</v>
      </c>
      <c r="K15628">
        <f>YEAR(tbl_GL[[#This Row],[Date]])</f>
        <v>2018</v>
      </c>
    </row>
    <row r="15629" spans="1:11" hidden="1" x14ac:dyDescent="0.35">
      <c r="A15629">
        <v>8.1999999999999993</v>
      </c>
      <c r="B15629" s="24">
        <v>43101</v>
      </c>
      <c r="C15629">
        <v>7</v>
      </c>
      <c r="D15629" s="13">
        <v>10</v>
      </c>
      <c r="E15629" s="13" t="s">
        <v>124</v>
      </c>
      <c r="F15629" s="17">
        <v>-5250</v>
      </c>
      <c r="G15629" t="str">
        <f>_xlfn.XLOOKUP(tbl_GL[[#This Row],[Account_key]],tbl_COA[Account_key],tbl_COA[Class],"Not Found")</f>
        <v>Assets</v>
      </c>
      <c r="H15629" t="str">
        <f>_xlfn.XLOOKUP(tbl_GL[[#This Row],[Account_key]],tbl_COA[Account_key],tbl_COA[SubClass],"Not Found")</f>
        <v>Assets</v>
      </c>
      <c r="I15629" t="str">
        <f>_xlfn.XLOOKUP(tbl_GL[[#This Row],[Account_key]],tbl_COA[Account_key],tbl_COA[SubClass2],"Not Found")</f>
        <v>Current Assets</v>
      </c>
      <c r="J15629" t="str">
        <f>_xlfn.XLOOKUP(tbl_GL[[#This Row],[Account_key]],tbl_COA[Account_key],tbl_COA[SubAccount],,0)</f>
        <v>Cash at Bank</v>
      </c>
      <c r="K15629">
        <f>YEAR(tbl_GL[[#This Row],[Date]])</f>
        <v>2018</v>
      </c>
    </row>
    <row r="15630" spans="1:11" hidden="1" x14ac:dyDescent="0.35">
      <c r="A15630">
        <v>9.1</v>
      </c>
      <c r="B15630" s="24">
        <v>43101</v>
      </c>
      <c r="C15630">
        <v>7</v>
      </c>
      <c r="D15630" s="13">
        <v>60</v>
      </c>
      <c r="E15630" s="13" t="s">
        <v>84</v>
      </c>
      <c r="F15630" s="17">
        <v>10667</v>
      </c>
      <c r="G15630" t="str">
        <f>_xlfn.XLOOKUP(tbl_GL[[#This Row],[Account_key]],tbl_COA[Account_key],tbl_COA[Class],"Not Found")</f>
        <v>Assets</v>
      </c>
      <c r="H15630" t="str">
        <f>_xlfn.XLOOKUP(tbl_GL[[#This Row],[Account_key]],tbl_COA[Account_key],tbl_COA[SubClass],"Not Found")</f>
        <v>Assets</v>
      </c>
      <c r="I15630" t="str">
        <f>_xlfn.XLOOKUP(tbl_GL[[#This Row],[Account_key]],tbl_COA[Account_key],tbl_COA[SubClass2],"Not Found")</f>
        <v>Current Assets</v>
      </c>
      <c r="J15630" t="str">
        <f>_xlfn.XLOOKUP(tbl_GL[[#This Row],[Account_key]],tbl_COA[Account_key],tbl_COA[SubAccount],,0)</f>
        <v>Inventory</v>
      </c>
      <c r="K15630">
        <f>YEAR(tbl_GL[[#This Row],[Date]])</f>
        <v>2018</v>
      </c>
    </row>
    <row r="15631" spans="1:11" hidden="1" x14ac:dyDescent="0.35">
      <c r="A15631">
        <v>9.1999999999999993</v>
      </c>
      <c r="B15631" s="24">
        <v>43101</v>
      </c>
      <c r="C15631">
        <v>7</v>
      </c>
      <c r="D15631" s="13">
        <v>110</v>
      </c>
      <c r="E15631" s="13" t="s">
        <v>84</v>
      </c>
      <c r="F15631" s="17">
        <v>10667</v>
      </c>
      <c r="G15631" t="str">
        <f>_xlfn.XLOOKUP(tbl_GL[[#This Row],[Account_key]],tbl_COA[Account_key],tbl_COA[Class],"Not Found")</f>
        <v>Liabilities and Owners Equity</v>
      </c>
      <c r="H15631" t="str">
        <f>_xlfn.XLOOKUP(tbl_GL[[#This Row],[Account_key]],tbl_COA[Account_key],tbl_COA[SubClass],"Not Found")</f>
        <v>Liabilities</v>
      </c>
      <c r="I15631" t="str">
        <f>_xlfn.XLOOKUP(tbl_GL[[#This Row],[Account_key]],tbl_COA[Account_key],tbl_COA[SubClass2],"Not Found")</f>
        <v>Current Liabilities</v>
      </c>
      <c r="J15631" t="str">
        <f>_xlfn.XLOOKUP(tbl_GL[[#This Row],[Account_key]],tbl_COA[Account_key],tbl_COA[SubAccount],,0)</f>
        <v>Trade Payables</v>
      </c>
      <c r="K15631">
        <f>YEAR(tbl_GL[[#This Row],[Date]])</f>
        <v>2018</v>
      </c>
    </row>
    <row r="15632" spans="1:11" hidden="1" x14ac:dyDescent="0.35">
      <c r="A15632">
        <v>10.1</v>
      </c>
      <c r="B15632" s="24">
        <v>43101</v>
      </c>
      <c r="C15632">
        <v>7</v>
      </c>
      <c r="D15632" s="13">
        <v>100</v>
      </c>
      <c r="E15632" s="13" t="s">
        <v>103</v>
      </c>
      <c r="F15632" s="17">
        <v>10500</v>
      </c>
      <c r="G15632" t="str">
        <f>_xlfn.XLOOKUP(tbl_GL[[#This Row],[Account_key]],tbl_COA[Account_key],tbl_COA[Class],"Not Found")</f>
        <v>Assets</v>
      </c>
      <c r="H15632" t="str">
        <f>_xlfn.XLOOKUP(tbl_GL[[#This Row],[Account_key]],tbl_COA[Account_key],tbl_COA[SubClass],"Not Found")</f>
        <v>Assets</v>
      </c>
      <c r="I15632" t="str">
        <f>_xlfn.XLOOKUP(tbl_GL[[#This Row],[Account_key]],tbl_COA[Account_key],tbl_COA[SubClass2],"Not Found")</f>
        <v>Non-Current Assets</v>
      </c>
      <c r="J15632" t="str">
        <f>_xlfn.XLOOKUP(tbl_GL[[#This Row],[Account_key]],tbl_COA[Account_key],tbl_COA[SubAccount],,0)</f>
        <v>Patents and trademarks</v>
      </c>
      <c r="K15632">
        <f>YEAR(tbl_GL[[#This Row],[Date]])</f>
        <v>2018</v>
      </c>
    </row>
    <row r="15633" spans="1:11" hidden="1" x14ac:dyDescent="0.35">
      <c r="A15633">
        <v>10.199999999999999</v>
      </c>
      <c r="B15633" s="24">
        <v>43101</v>
      </c>
      <c r="C15633">
        <v>7</v>
      </c>
      <c r="D15633" s="13">
        <v>160</v>
      </c>
      <c r="E15633" s="13" t="s">
        <v>103</v>
      </c>
      <c r="F15633" s="17">
        <v>10500</v>
      </c>
      <c r="G15633" t="str">
        <f>_xlfn.XLOOKUP(tbl_GL[[#This Row],[Account_key]],tbl_COA[Account_key],tbl_COA[Class],"Not Found")</f>
        <v>Liabilities and Owners Equity</v>
      </c>
      <c r="H15633" t="str">
        <f>_xlfn.XLOOKUP(tbl_GL[[#This Row],[Account_key]],tbl_COA[Account_key],tbl_COA[SubClass],"Not Found")</f>
        <v>Liabilities</v>
      </c>
      <c r="I15633" t="str">
        <f>_xlfn.XLOOKUP(tbl_GL[[#This Row],[Account_key]],tbl_COA[Account_key],tbl_COA[SubClass2],"Not Found")</f>
        <v>Long Term Liabilities</v>
      </c>
      <c r="J15633" t="str">
        <f>_xlfn.XLOOKUP(tbl_GL[[#This Row],[Account_key]],tbl_COA[Account_key],tbl_COA[SubAccount],,0)</f>
        <v>Long Term Obligations</v>
      </c>
      <c r="K15633">
        <f>YEAR(tbl_GL[[#This Row],[Date]])</f>
        <v>2018</v>
      </c>
    </row>
    <row r="15634" spans="1:11" hidden="1" x14ac:dyDescent="0.35">
      <c r="A15634">
        <v>11.1</v>
      </c>
      <c r="B15634" s="24">
        <v>43101</v>
      </c>
      <c r="C15634">
        <v>7</v>
      </c>
      <c r="D15634" s="13">
        <v>90</v>
      </c>
      <c r="E15634" s="13" t="s">
        <v>102</v>
      </c>
      <c r="F15634" s="17">
        <v>210000</v>
      </c>
      <c r="G15634" t="str">
        <f>_xlfn.XLOOKUP(tbl_GL[[#This Row],[Account_key]],tbl_COA[Account_key],tbl_COA[Class],"Not Found")</f>
        <v>Assets</v>
      </c>
      <c r="H15634" t="str">
        <f>_xlfn.XLOOKUP(tbl_GL[[#This Row],[Account_key]],tbl_COA[Account_key],tbl_COA[SubClass],"Not Found")</f>
        <v>Assets</v>
      </c>
      <c r="I15634" t="str">
        <f>_xlfn.XLOOKUP(tbl_GL[[#This Row],[Account_key]],tbl_COA[Account_key],tbl_COA[SubClass2],"Not Found")</f>
        <v>Non-Current Assets</v>
      </c>
      <c r="J15634" t="str">
        <f>_xlfn.XLOOKUP(tbl_GL[[#This Row],[Account_key]],tbl_COA[Account_key],tbl_COA[SubAccount],,0)</f>
        <v>Office Furniture &amp; Equipment</v>
      </c>
      <c r="K15634">
        <f>YEAR(tbl_GL[[#This Row],[Date]])</f>
        <v>2018</v>
      </c>
    </row>
    <row r="15635" spans="1:11" hidden="1" x14ac:dyDescent="0.35">
      <c r="A15635">
        <v>11.2</v>
      </c>
      <c r="B15635" s="24">
        <v>43101</v>
      </c>
      <c r="C15635">
        <v>7</v>
      </c>
      <c r="D15635" s="13">
        <v>10</v>
      </c>
      <c r="E15635" s="13" t="s">
        <v>102</v>
      </c>
      <c r="F15635" s="17">
        <v>-210000</v>
      </c>
      <c r="G15635" t="str">
        <f>_xlfn.XLOOKUP(tbl_GL[[#This Row],[Account_key]],tbl_COA[Account_key],tbl_COA[Class],"Not Found")</f>
        <v>Assets</v>
      </c>
      <c r="H15635" t="str">
        <f>_xlfn.XLOOKUP(tbl_GL[[#This Row],[Account_key]],tbl_COA[Account_key],tbl_COA[SubClass],"Not Found")</f>
        <v>Assets</v>
      </c>
      <c r="I15635" t="str">
        <f>_xlfn.XLOOKUP(tbl_GL[[#This Row],[Account_key]],tbl_COA[Account_key],tbl_COA[SubClass2],"Not Found")</f>
        <v>Current Assets</v>
      </c>
      <c r="J15635" t="str">
        <f>_xlfn.XLOOKUP(tbl_GL[[#This Row],[Account_key]],tbl_COA[Account_key],tbl_COA[SubAccount],,0)</f>
        <v>Cash at Bank</v>
      </c>
      <c r="K15635">
        <f>YEAR(tbl_GL[[#This Row],[Date]])</f>
        <v>2018</v>
      </c>
    </row>
    <row r="15636" spans="1:11" hidden="1" x14ac:dyDescent="0.35">
      <c r="A15636">
        <v>12.1</v>
      </c>
      <c r="B15636" s="24">
        <v>43101</v>
      </c>
      <c r="C15636">
        <v>7</v>
      </c>
      <c r="D15636" s="13">
        <v>10</v>
      </c>
      <c r="E15636" s="13" t="s">
        <v>106</v>
      </c>
      <c r="F15636" s="17">
        <v>280000</v>
      </c>
      <c r="G15636" t="str">
        <f>_xlfn.XLOOKUP(tbl_GL[[#This Row],[Account_key]],tbl_COA[Account_key],tbl_COA[Class],"Not Found")</f>
        <v>Assets</v>
      </c>
      <c r="H15636" t="str">
        <f>_xlfn.XLOOKUP(tbl_GL[[#This Row],[Account_key]],tbl_COA[Account_key],tbl_COA[SubClass],"Not Found")</f>
        <v>Assets</v>
      </c>
      <c r="I15636" t="str">
        <f>_xlfn.XLOOKUP(tbl_GL[[#This Row],[Account_key]],tbl_COA[Account_key],tbl_COA[SubClass2],"Not Found")</f>
        <v>Current Assets</v>
      </c>
      <c r="J15636" t="str">
        <f>_xlfn.XLOOKUP(tbl_GL[[#This Row],[Account_key]],tbl_COA[Account_key],tbl_COA[SubAccount],,0)</f>
        <v>Cash at Bank</v>
      </c>
      <c r="K15636">
        <f>YEAR(tbl_GL[[#This Row],[Date]])</f>
        <v>2018</v>
      </c>
    </row>
    <row r="15637" spans="1:11" hidden="1" x14ac:dyDescent="0.35">
      <c r="A15637">
        <v>12.2</v>
      </c>
      <c r="B15637" s="24">
        <v>43101</v>
      </c>
      <c r="C15637">
        <v>7</v>
      </c>
      <c r="D15637" s="13">
        <v>180</v>
      </c>
      <c r="E15637" s="13" t="s">
        <v>106</v>
      </c>
      <c r="F15637" s="17">
        <v>280000</v>
      </c>
      <c r="G15637" t="str">
        <f>_xlfn.XLOOKUP(tbl_GL[[#This Row],[Account_key]],tbl_COA[Account_key],tbl_COA[Class],"Not Found")</f>
        <v>Liabilities and Owners Equity</v>
      </c>
      <c r="H15637" t="str">
        <f>_xlfn.XLOOKUP(tbl_GL[[#This Row],[Account_key]],tbl_COA[Account_key],tbl_COA[SubClass],"Not Found")</f>
        <v>Owners Equity</v>
      </c>
      <c r="I15637" t="str">
        <f>_xlfn.XLOOKUP(tbl_GL[[#This Row],[Account_key]],tbl_COA[Account_key],tbl_COA[SubClass2],"Not Found")</f>
        <v>Share Capital</v>
      </c>
      <c r="J15637" t="str">
        <f>_xlfn.XLOOKUP(tbl_GL[[#This Row],[Account_key]],tbl_COA[Account_key],tbl_COA[SubAccount],,0)</f>
        <v>Share Capital</v>
      </c>
      <c r="K15637">
        <f>YEAR(tbl_GL[[#This Row],[Date]])</f>
        <v>2018</v>
      </c>
    </row>
    <row r="15638" spans="1:11" hidden="1" x14ac:dyDescent="0.35">
      <c r="A15638">
        <v>13.1</v>
      </c>
      <c r="B15638" s="24">
        <v>43103</v>
      </c>
      <c r="C15638">
        <v>7</v>
      </c>
      <c r="D15638" s="13">
        <v>310</v>
      </c>
      <c r="E15638" s="13" t="s">
        <v>99</v>
      </c>
      <c r="F15638" s="17">
        <v>-18</v>
      </c>
      <c r="G15638" t="str">
        <f>_xlfn.XLOOKUP(tbl_GL[[#This Row],[Account_key]],tbl_COA[Account_key],tbl_COA[Class],"Not Found")</f>
        <v>Operating account</v>
      </c>
      <c r="H15638" t="str">
        <f>_xlfn.XLOOKUP(tbl_GL[[#This Row],[Account_key]],tbl_COA[Account_key],tbl_COA[SubClass],"Not Found")</f>
        <v>Operating Expenses</v>
      </c>
      <c r="I15638" t="str">
        <f>_xlfn.XLOOKUP(tbl_GL[[#This Row],[Account_key]],tbl_COA[Account_key],tbl_COA[SubClass2],"Not Found")</f>
        <v>Administration</v>
      </c>
      <c r="J15638" t="str">
        <f>_xlfn.XLOOKUP(tbl_GL[[#This Row],[Account_key]],tbl_COA[Account_key],tbl_COA[SubAccount],,0)</f>
        <v>Office Supplies</v>
      </c>
      <c r="K15638">
        <f>YEAR(tbl_GL[[#This Row],[Date]])</f>
        <v>2018</v>
      </c>
    </row>
    <row r="15639" spans="1:11" hidden="1" x14ac:dyDescent="0.35">
      <c r="A15639">
        <v>13.2</v>
      </c>
      <c r="B15639" s="24">
        <v>43103</v>
      </c>
      <c r="C15639">
        <v>7</v>
      </c>
      <c r="D15639" s="13">
        <v>20</v>
      </c>
      <c r="E15639" s="13" t="s">
        <v>99</v>
      </c>
      <c r="F15639" s="17">
        <v>-18</v>
      </c>
      <c r="G15639" t="str">
        <f>_xlfn.XLOOKUP(tbl_GL[[#This Row],[Account_key]],tbl_COA[Account_key],tbl_COA[Class],"Not Found")</f>
        <v>Assets</v>
      </c>
      <c r="H15639" t="str">
        <f>_xlfn.XLOOKUP(tbl_GL[[#This Row],[Account_key]],tbl_COA[Account_key],tbl_COA[SubClass],"Not Found")</f>
        <v>Assets</v>
      </c>
      <c r="I15639" t="str">
        <f>_xlfn.XLOOKUP(tbl_GL[[#This Row],[Account_key]],tbl_COA[Account_key],tbl_COA[SubClass2],"Not Found")</f>
        <v>Current Assets</v>
      </c>
      <c r="J15639" t="str">
        <f>_xlfn.XLOOKUP(tbl_GL[[#This Row],[Account_key]],tbl_COA[Account_key],tbl_COA[SubAccount],,0)</f>
        <v>Cash in hand</v>
      </c>
      <c r="K15639">
        <f>YEAR(tbl_GL[[#This Row],[Date]])</f>
        <v>2018</v>
      </c>
    </row>
    <row r="15640" spans="1:11" hidden="1" x14ac:dyDescent="0.35">
      <c r="A15640">
        <v>14.1</v>
      </c>
      <c r="B15640" s="24">
        <v>43105</v>
      </c>
      <c r="C15640">
        <v>7</v>
      </c>
      <c r="D15640" s="13">
        <v>230</v>
      </c>
      <c r="E15640" s="13" t="s">
        <v>4</v>
      </c>
      <c r="F15640" s="17">
        <v>-145</v>
      </c>
      <c r="G15640" t="str">
        <f>_xlfn.XLOOKUP(tbl_GL[[#This Row],[Account_key]],tbl_COA[Account_key],tbl_COA[Class],"Not Found")</f>
        <v>Trading account</v>
      </c>
      <c r="H15640" t="str">
        <f>_xlfn.XLOOKUP(tbl_GL[[#This Row],[Account_key]],tbl_COA[Account_key],tbl_COA[SubClass],"Not Found")</f>
        <v>Cost of Sales</v>
      </c>
      <c r="I15640" t="str">
        <f>_xlfn.XLOOKUP(tbl_GL[[#This Row],[Account_key]],tbl_COA[Account_key],tbl_COA[SubClass2],"Not Found")</f>
        <v>Cost of Sales</v>
      </c>
      <c r="J15640" t="str">
        <f>_xlfn.XLOOKUP(tbl_GL[[#This Row],[Account_key]],tbl_COA[Account_key],tbl_COA[SubAccount],,0)</f>
        <v>Cost of Sales</v>
      </c>
      <c r="K15640">
        <f>YEAR(tbl_GL[[#This Row],[Date]])</f>
        <v>2018</v>
      </c>
    </row>
    <row r="15641" spans="1:11" hidden="1" x14ac:dyDescent="0.35">
      <c r="A15641">
        <v>14.2</v>
      </c>
      <c r="B15641" s="24">
        <v>43105</v>
      </c>
      <c r="C15641">
        <v>7</v>
      </c>
      <c r="D15641" s="13">
        <v>60</v>
      </c>
      <c r="E15641" s="13" t="s">
        <v>4</v>
      </c>
      <c r="F15641" s="17">
        <v>-145</v>
      </c>
      <c r="G15641" t="str">
        <f>_xlfn.XLOOKUP(tbl_GL[[#This Row],[Account_key]],tbl_COA[Account_key],tbl_COA[Class],"Not Found")</f>
        <v>Assets</v>
      </c>
      <c r="H15641" t="str">
        <f>_xlfn.XLOOKUP(tbl_GL[[#This Row],[Account_key]],tbl_COA[Account_key],tbl_COA[SubClass],"Not Found")</f>
        <v>Assets</v>
      </c>
      <c r="I15641" t="str">
        <f>_xlfn.XLOOKUP(tbl_GL[[#This Row],[Account_key]],tbl_COA[Account_key],tbl_COA[SubClass2],"Not Found")</f>
        <v>Current Assets</v>
      </c>
      <c r="J15641" t="str">
        <f>_xlfn.XLOOKUP(tbl_GL[[#This Row],[Account_key]],tbl_COA[Account_key],tbl_COA[SubAccount],,0)</f>
        <v>Inventory</v>
      </c>
      <c r="K15641">
        <f>YEAR(tbl_GL[[#This Row],[Date]])</f>
        <v>2018</v>
      </c>
    </row>
    <row r="15642" spans="1:11" hidden="1" x14ac:dyDescent="0.35">
      <c r="A15642">
        <v>15.1</v>
      </c>
      <c r="B15642" s="24">
        <v>43105</v>
      </c>
      <c r="C15642">
        <v>7</v>
      </c>
      <c r="D15642" s="13">
        <v>210</v>
      </c>
      <c r="E15642" s="13" t="s">
        <v>8</v>
      </c>
      <c r="F15642" s="17">
        <v>527</v>
      </c>
      <c r="G15642" t="str">
        <f>_xlfn.XLOOKUP(tbl_GL[[#This Row],[Account_key]],tbl_COA[Account_key],tbl_COA[Class],"Not Found")</f>
        <v>Trading account</v>
      </c>
      <c r="H15642" t="str">
        <f>_xlfn.XLOOKUP(tbl_GL[[#This Row],[Account_key]],tbl_COA[Account_key],tbl_COA[SubClass],"Not Found")</f>
        <v>Sales</v>
      </c>
      <c r="I15642" t="str">
        <f>_xlfn.XLOOKUP(tbl_GL[[#This Row],[Account_key]],tbl_COA[Account_key],tbl_COA[SubClass2],"Not Found")</f>
        <v>Sales</v>
      </c>
      <c r="J15642" t="str">
        <f>_xlfn.XLOOKUP(tbl_GL[[#This Row],[Account_key]],tbl_COA[Account_key],tbl_COA[SubAccount],,0)</f>
        <v>Sales</v>
      </c>
      <c r="K15642">
        <f>YEAR(tbl_GL[[#This Row],[Date]])</f>
        <v>2018</v>
      </c>
    </row>
    <row r="15643" spans="1:11" hidden="1" x14ac:dyDescent="0.35">
      <c r="A15643">
        <v>15.2</v>
      </c>
      <c r="B15643" s="24">
        <v>43105</v>
      </c>
      <c r="C15643">
        <v>7</v>
      </c>
      <c r="D15643" s="13">
        <v>30</v>
      </c>
      <c r="E15643" s="13" t="s">
        <v>8</v>
      </c>
      <c r="F15643" s="17">
        <v>527</v>
      </c>
      <c r="G15643" t="str">
        <f>_xlfn.XLOOKUP(tbl_GL[[#This Row],[Account_key]],tbl_COA[Account_key],tbl_COA[Class],"Not Found")</f>
        <v>Assets</v>
      </c>
      <c r="H15643" t="str">
        <f>_xlfn.XLOOKUP(tbl_GL[[#This Row],[Account_key]],tbl_COA[Account_key],tbl_COA[SubClass],"Not Found")</f>
        <v>Assets</v>
      </c>
      <c r="I15643" t="str">
        <f>_xlfn.XLOOKUP(tbl_GL[[#This Row],[Account_key]],tbl_COA[Account_key],tbl_COA[SubClass2],"Not Found")</f>
        <v>Current Assets</v>
      </c>
      <c r="J15643" t="str">
        <f>_xlfn.XLOOKUP(tbl_GL[[#This Row],[Account_key]],tbl_COA[Account_key],tbl_COA[SubAccount],,0)</f>
        <v>Trade Receivables</v>
      </c>
      <c r="K15643">
        <f>YEAR(tbl_GL[[#This Row],[Date]])</f>
        <v>2018</v>
      </c>
    </row>
    <row r="15644" spans="1:11" hidden="1" x14ac:dyDescent="0.35">
      <c r="A15644">
        <v>16.100000000000001</v>
      </c>
      <c r="B15644" s="24">
        <v>43105</v>
      </c>
      <c r="C15644">
        <v>7</v>
      </c>
      <c r="D15644" s="13">
        <v>260</v>
      </c>
      <c r="E15644" s="13" t="s">
        <v>97</v>
      </c>
      <c r="F15644" s="17">
        <v>-1131</v>
      </c>
      <c r="G15644" t="str">
        <f>_xlfn.XLOOKUP(tbl_GL[[#This Row],[Account_key]],tbl_COA[Account_key],tbl_COA[Class],"Not Found")</f>
        <v>Operating account</v>
      </c>
      <c r="H15644" t="str">
        <f>_xlfn.XLOOKUP(tbl_GL[[#This Row],[Account_key]],tbl_COA[Account_key],tbl_COA[SubClass],"Not Found")</f>
        <v>Operating Expenses</v>
      </c>
      <c r="I15644" t="str">
        <f>_xlfn.XLOOKUP(tbl_GL[[#This Row],[Account_key]],tbl_COA[Account_key],tbl_COA[SubClass2],"Not Found")</f>
        <v>Marketing</v>
      </c>
      <c r="J15644" t="str">
        <f>_xlfn.XLOOKUP(tbl_GL[[#This Row],[Account_key]],tbl_COA[Account_key],tbl_COA[SubAccount],,0)</f>
        <v>Commissions</v>
      </c>
      <c r="K15644">
        <f>YEAR(tbl_GL[[#This Row],[Date]])</f>
        <v>2018</v>
      </c>
    </row>
    <row r="15645" spans="1:11" hidden="1" x14ac:dyDescent="0.35">
      <c r="A15645">
        <v>16.2</v>
      </c>
      <c r="B15645" s="24">
        <v>43105</v>
      </c>
      <c r="C15645">
        <v>7</v>
      </c>
      <c r="D15645" s="13">
        <v>120</v>
      </c>
      <c r="E15645" s="13" t="s">
        <v>97</v>
      </c>
      <c r="F15645" s="17">
        <v>1131</v>
      </c>
      <c r="G15645" t="str">
        <f>_xlfn.XLOOKUP(tbl_GL[[#This Row],[Account_key]],tbl_COA[Account_key],tbl_COA[Class],"Not Found")</f>
        <v>Liabilities and Owners Equity</v>
      </c>
      <c r="H15645" t="str">
        <f>_xlfn.XLOOKUP(tbl_GL[[#This Row],[Account_key]],tbl_COA[Account_key],tbl_COA[SubClass],"Not Found")</f>
        <v>Liabilities</v>
      </c>
      <c r="I15645" t="str">
        <f>_xlfn.XLOOKUP(tbl_GL[[#This Row],[Account_key]],tbl_COA[Account_key],tbl_COA[SubClass2],"Not Found")</f>
        <v>Current Liabilities</v>
      </c>
      <c r="J15645" t="str">
        <f>_xlfn.XLOOKUP(tbl_GL[[#This Row],[Account_key]],tbl_COA[Account_key],tbl_COA[SubAccount],,0)</f>
        <v>Accrued Expenses</v>
      </c>
      <c r="K15645">
        <f>YEAR(tbl_GL[[#This Row],[Date]])</f>
        <v>2018</v>
      </c>
    </row>
    <row r="15646" spans="1:11" hidden="1" x14ac:dyDescent="0.35">
      <c r="A15646">
        <v>17.100000000000001</v>
      </c>
      <c r="B15646" s="24">
        <v>43105</v>
      </c>
      <c r="C15646">
        <v>7</v>
      </c>
      <c r="D15646" s="13">
        <v>10</v>
      </c>
      <c r="E15646" s="13" t="s">
        <v>107</v>
      </c>
      <c r="F15646" s="17">
        <v>17500</v>
      </c>
      <c r="G15646" t="str">
        <f>_xlfn.XLOOKUP(tbl_GL[[#This Row],[Account_key]],tbl_COA[Account_key],tbl_COA[Class],"Not Found")</f>
        <v>Assets</v>
      </c>
      <c r="H15646" t="str">
        <f>_xlfn.XLOOKUP(tbl_GL[[#This Row],[Account_key]],tbl_COA[Account_key],tbl_COA[SubClass],"Not Found")</f>
        <v>Assets</v>
      </c>
      <c r="I15646" t="str">
        <f>_xlfn.XLOOKUP(tbl_GL[[#This Row],[Account_key]],tbl_COA[Account_key],tbl_COA[SubClass2],"Not Found")</f>
        <v>Current Assets</v>
      </c>
      <c r="J15646" t="str">
        <f>_xlfn.XLOOKUP(tbl_GL[[#This Row],[Account_key]],tbl_COA[Account_key],tbl_COA[SubAccount],,0)</f>
        <v>Cash at Bank</v>
      </c>
      <c r="K15646">
        <f>YEAR(tbl_GL[[#This Row],[Date]])</f>
        <v>2018</v>
      </c>
    </row>
    <row r="15647" spans="1:11" hidden="1" x14ac:dyDescent="0.35">
      <c r="A15647">
        <v>17.2</v>
      </c>
      <c r="B15647" s="24">
        <v>43105</v>
      </c>
      <c r="C15647">
        <v>7</v>
      </c>
      <c r="D15647" s="13">
        <v>160</v>
      </c>
      <c r="E15647" s="13" t="s">
        <v>107</v>
      </c>
      <c r="F15647" s="17">
        <v>17500</v>
      </c>
      <c r="G15647" t="str">
        <f>_xlfn.XLOOKUP(tbl_GL[[#This Row],[Account_key]],tbl_COA[Account_key],tbl_COA[Class],"Not Found")</f>
        <v>Liabilities and Owners Equity</v>
      </c>
      <c r="H15647" t="str">
        <f>_xlfn.XLOOKUP(tbl_GL[[#This Row],[Account_key]],tbl_COA[Account_key],tbl_COA[SubClass],"Not Found")</f>
        <v>Liabilities</v>
      </c>
      <c r="I15647" t="str">
        <f>_xlfn.XLOOKUP(tbl_GL[[#This Row],[Account_key]],tbl_COA[Account_key],tbl_COA[SubClass2],"Not Found")</f>
        <v>Long Term Liabilities</v>
      </c>
      <c r="J15647" t="str">
        <f>_xlfn.XLOOKUP(tbl_GL[[#This Row],[Account_key]],tbl_COA[Account_key],tbl_COA[SubAccount],,0)</f>
        <v>Long Term Obligations</v>
      </c>
      <c r="K15647">
        <f>YEAR(tbl_GL[[#This Row],[Date]])</f>
        <v>2018</v>
      </c>
    </row>
    <row r="15648" spans="1:11" hidden="1" x14ac:dyDescent="0.35">
      <c r="A15648">
        <v>18.100000000000001</v>
      </c>
      <c r="B15648" s="24">
        <v>43109</v>
      </c>
      <c r="C15648">
        <v>7</v>
      </c>
      <c r="D15648" s="13">
        <v>300</v>
      </c>
      <c r="E15648" s="13" t="s">
        <v>97</v>
      </c>
      <c r="F15648" s="17">
        <v>-955</v>
      </c>
      <c r="G15648" t="str">
        <f>_xlfn.XLOOKUP(tbl_GL[[#This Row],[Account_key]],tbl_COA[Account_key],tbl_COA[Class],"Not Found")</f>
        <v>Operating account</v>
      </c>
      <c r="H15648" t="str">
        <f>_xlfn.XLOOKUP(tbl_GL[[#This Row],[Account_key]],tbl_COA[Account_key],tbl_COA[SubClass],"Not Found")</f>
        <v>Operating Expenses</v>
      </c>
      <c r="I15648" t="str">
        <f>_xlfn.XLOOKUP(tbl_GL[[#This Row],[Account_key]],tbl_COA[Account_key],tbl_COA[SubClass2],"Not Found")</f>
        <v>Administration</v>
      </c>
      <c r="J15648" t="str">
        <f>_xlfn.XLOOKUP(tbl_GL[[#This Row],[Account_key]],tbl_COA[Account_key],tbl_COA[SubAccount],,0)</f>
        <v>Entertainment</v>
      </c>
      <c r="K15648">
        <f>YEAR(tbl_GL[[#This Row],[Date]])</f>
        <v>2018</v>
      </c>
    </row>
    <row r="15649" spans="1:11" hidden="1" x14ac:dyDescent="0.35">
      <c r="A15649">
        <v>18.2</v>
      </c>
      <c r="B15649" s="24">
        <v>43109</v>
      </c>
      <c r="C15649">
        <v>7</v>
      </c>
      <c r="D15649" s="13">
        <v>120</v>
      </c>
      <c r="E15649" s="13" t="s">
        <v>97</v>
      </c>
      <c r="F15649" s="17">
        <v>955</v>
      </c>
      <c r="G15649" t="str">
        <f>_xlfn.XLOOKUP(tbl_GL[[#This Row],[Account_key]],tbl_COA[Account_key],tbl_COA[Class],"Not Found")</f>
        <v>Liabilities and Owners Equity</v>
      </c>
      <c r="H15649" t="str">
        <f>_xlfn.XLOOKUP(tbl_GL[[#This Row],[Account_key]],tbl_COA[Account_key],tbl_COA[SubClass],"Not Found")</f>
        <v>Liabilities</v>
      </c>
      <c r="I15649" t="str">
        <f>_xlfn.XLOOKUP(tbl_GL[[#This Row],[Account_key]],tbl_COA[Account_key],tbl_COA[SubClass2],"Not Found")</f>
        <v>Current Liabilities</v>
      </c>
      <c r="J15649" t="str">
        <f>_xlfn.XLOOKUP(tbl_GL[[#This Row],[Account_key]],tbl_COA[Account_key],tbl_COA[SubAccount],,0)</f>
        <v>Accrued Expenses</v>
      </c>
      <c r="K15649">
        <f>YEAR(tbl_GL[[#This Row],[Date]])</f>
        <v>2018</v>
      </c>
    </row>
    <row r="15650" spans="1:11" hidden="1" x14ac:dyDescent="0.35">
      <c r="A15650">
        <v>19.100000000000001</v>
      </c>
      <c r="B15650" s="24">
        <v>43113</v>
      </c>
      <c r="C15650">
        <v>7</v>
      </c>
      <c r="D15650" s="13">
        <v>230</v>
      </c>
      <c r="E15650" s="13" t="s">
        <v>4</v>
      </c>
      <c r="F15650" s="17">
        <v>-427</v>
      </c>
      <c r="G15650" t="str">
        <f>_xlfn.XLOOKUP(tbl_GL[[#This Row],[Account_key]],tbl_COA[Account_key],tbl_COA[Class],"Not Found")</f>
        <v>Trading account</v>
      </c>
      <c r="H15650" t="str">
        <f>_xlfn.XLOOKUP(tbl_GL[[#This Row],[Account_key]],tbl_COA[Account_key],tbl_COA[SubClass],"Not Found")</f>
        <v>Cost of Sales</v>
      </c>
      <c r="I15650" t="str">
        <f>_xlfn.XLOOKUP(tbl_GL[[#This Row],[Account_key]],tbl_COA[Account_key],tbl_COA[SubClass2],"Not Found")</f>
        <v>Cost of Sales</v>
      </c>
      <c r="J15650" t="str">
        <f>_xlfn.XLOOKUP(tbl_GL[[#This Row],[Account_key]],tbl_COA[Account_key],tbl_COA[SubAccount],,0)</f>
        <v>Cost of Sales</v>
      </c>
      <c r="K15650">
        <f>YEAR(tbl_GL[[#This Row],[Date]])</f>
        <v>2018</v>
      </c>
    </row>
    <row r="15651" spans="1:11" hidden="1" x14ac:dyDescent="0.35">
      <c r="A15651">
        <v>19.2</v>
      </c>
      <c r="B15651" s="24">
        <v>43113</v>
      </c>
      <c r="C15651">
        <v>7</v>
      </c>
      <c r="D15651" s="13">
        <v>60</v>
      </c>
      <c r="E15651" s="13" t="s">
        <v>4</v>
      </c>
      <c r="F15651" s="17">
        <v>-427</v>
      </c>
      <c r="G15651" t="str">
        <f>_xlfn.XLOOKUP(tbl_GL[[#This Row],[Account_key]],tbl_COA[Account_key],tbl_COA[Class],"Not Found")</f>
        <v>Assets</v>
      </c>
      <c r="H15651" t="str">
        <f>_xlfn.XLOOKUP(tbl_GL[[#This Row],[Account_key]],tbl_COA[Account_key],tbl_COA[SubClass],"Not Found")</f>
        <v>Assets</v>
      </c>
      <c r="I15651" t="str">
        <f>_xlfn.XLOOKUP(tbl_GL[[#This Row],[Account_key]],tbl_COA[Account_key],tbl_COA[SubClass2],"Not Found")</f>
        <v>Current Assets</v>
      </c>
      <c r="J15651" t="str">
        <f>_xlfn.XLOOKUP(tbl_GL[[#This Row],[Account_key]],tbl_COA[Account_key],tbl_COA[SubAccount],,0)</f>
        <v>Inventory</v>
      </c>
      <c r="K15651">
        <f>YEAR(tbl_GL[[#This Row],[Date]])</f>
        <v>2018</v>
      </c>
    </row>
    <row r="15652" spans="1:11" hidden="1" x14ac:dyDescent="0.35">
      <c r="A15652">
        <v>20.100000000000001</v>
      </c>
      <c r="B15652" s="24">
        <v>43113</v>
      </c>
      <c r="C15652">
        <v>7</v>
      </c>
      <c r="D15652" s="13">
        <v>260</v>
      </c>
      <c r="E15652" s="13" t="s">
        <v>97</v>
      </c>
      <c r="F15652" s="17">
        <v>-1200</v>
      </c>
      <c r="G15652" t="str">
        <f>_xlfn.XLOOKUP(tbl_GL[[#This Row],[Account_key]],tbl_COA[Account_key],tbl_COA[Class],"Not Found")</f>
        <v>Operating account</v>
      </c>
      <c r="H15652" t="str">
        <f>_xlfn.XLOOKUP(tbl_GL[[#This Row],[Account_key]],tbl_COA[Account_key],tbl_COA[SubClass],"Not Found")</f>
        <v>Operating Expenses</v>
      </c>
      <c r="I15652" t="str">
        <f>_xlfn.XLOOKUP(tbl_GL[[#This Row],[Account_key]],tbl_COA[Account_key],tbl_COA[SubClass2],"Not Found")</f>
        <v>Marketing</v>
      </c>
      <c r="J15652" t="str">
        <f>_xlfn.XLOOKUP(tbl_GL[[#This Row],[Account_key]],tbl_COA[Account_key],tbl_COA[SubAccount],,0)</f>
        <v>Commissions</v>
      </c>
      <c r="K15652">
        <f>YEAR(tbl_GL[[#This Row],[Date]])</f>
        <v>2018</v>
      </c>
    </row>
    <row r="15653" spans="1:11" hidden="1" x14ac:dyDescent="0.35">
      <c r="A15653">
        <v>20.2</v>
      </c>
      <c r="B15653" s="24">
        <v>43113</v>
      </c>
      <c r="C15653">
        <v>7</v>
      </c>
      <c r="D15653" s="13">
        <v>120</v>
      </c>
      <c r="E15653" s="13" t="s">
        <v>97</v>
      </c>
      <c r="F15653" s="17">
        <v>1200</v>
      </c>
      <c r="G15653" t="str">
        <f>_xlfn.XLOOKUP(tbl_GL[[#This Row],[Account_key]],tbl_COA[Account_key],tbl_COA[Class],"Not Found")</f>
        <v>Liabilities and Owners Equity</v>
      </c>
      <c r="H15653" t="str">
        <f>_xlfn.XLOOKUP(tbl_GL[[#This Row],[Account_key]],tbl_COA[Account_key],tbl_COA[SubClass],"Not Found")</f>
        <v>Liabilities</v>
      </c>
      <c r="I15653" t="str">
        <f>_xlfn.XLOOKUP(tbl_GL[[#This Row],[Account_key]],tbl_COA[Account_key],tbl_COA[SubClass2],"Not Found")</f>
        <v>Current Liabilities</v>
      </c>
      <c r="J15653" t="str">
        <f>_xlfn.XLOOKUP(tbl_GL[[#This Row],[Account_key]],tbl_COA[Account_key],tbl_COA[SubAccount],,0)</f>
        <v>Accrued Expenses</v>
      </c>
      <c r="K15653">
        <f>YEAR(tbl_GL[[#This Row],[Date]])</f>
        <v>2018</v>
      </c>
    </row>
    <row r="15654" spans="1:11" hidden="1" x14ac:dyDescent="0.35">
      <c r="A15654">
        <v>21.1</v>
      </c>
      <c r="B15654" s="24">
        <v>43113</v>
      </c>
      <c r="C15654">
        <v>7</v>
      </c>
      <c r="D15654" s="13">
        <v>210</v>
      </c>
      <c r="E15654" s="13" t="s">
        <v>7</v>
      </c>
      <c r="F15654" s="17">
        <v>1423</v>
      </c>
      <c r="G15654" t="str">
        <f>_xlfn.XLOOKUP(tbl_GL[[#This Row],[Account_key]],tbl_COA[Account_key],tbl_COA[Class],"Not Found")</f>
        <v>Trading account</v>
      </c>
      <c r="H15654" t="str">
        <f>_xlfn.XLOOKUP(tbl_GL[[#This Row],[Account_key]],tbl_COA[Account_key],tbl_COA[SubClass],"Not Found")</f>
        <v>Sales</v>
      </c>
      <c r="I15654" t="str">
        <f>_xlfn.XLOOKUP(tbl_GL[[#This Row],[Account_key]],tbl_COA[Account_key],tbl_COA[SubClass2],"Not Found")</f>
        <v>Sales</v>
      </c>
      <c r="J15654" t="str">
        <f>_xlfn.XLOOKUP(tbl_GL[[#This Row],[Account_key]],tbl_COA[Account_key],tbl_COA[SubAccount],,0)</f>
        <v>Sales</v>
      </c>
      <c r="K15654">
        <f>YEAR(tbl_GL[[#This Row],[Date]])</f>
        <v>2018</v>
      </c>
    </row>
    <row r="15655" spans="1:11" hidden="1" x14ac:dyDescent="0.35">
      <c r="A15655">
        <v>21.2</v>
      </c>
      <c r="B15655" s="24">
        <v>43113</v>
      </c>
      <c r="C15655">
        <v>7</v>
      </c>
      <c r="D15655" s="13">
        <v>10</v>
      </c>
      <c r="E15655" s="13" t="s">
        <v>7</v>
      </c>
      <c r="F15655" s="17">
        <v>1423</v>
      </c>
      <c r="G15655" t="str">
        <f>_xlfn.XLOOKUP(tbl_GL[[#This Row],[Account_key]],tbl_COA[Account_key],tbl_COA[Class],"Not Found")</f>
        <v>Assets</v>
      </c>
      <c r="H15655" t="str">
        <f>_xlfn.XLOOKUP(tbl_GL[[#This Row],[Account_key]],tbl_COA[Account_key],tbl_COA[SubClass],"Not Found")</f>
        <v>Assets</v>
      </c>
      <c r="I15655" t="str">
        <f>_xlfn.XLOOKUP(tbl_GL[[#This Row],[Account_key]],tbl_COA[Account_key],tbl_COA[SubClass2],"Not Found")</f>
        <v>Current Assets</v>
      </c>
      <c r="J15655" t="str">
        <f>_xlfn.XLOOKUP(tbl_GL[[#This Row],[Account_key]],tbl_COA[Account_key],tbl_COA[SubAccount],,0)</f>
        <v>Cash at Bank</v>
      </c>
      <c r="K15655">
        <f>YEAR(tbl_GL[[#This Row],[Date]])</f>
        <v>2018</v>
      </c>
    </row>
    <row r="15656" spans="1:11" hidden="1" x14ac:dyDescent="0.35">
      <c r="A15656">
        <v>22.1</v>
      </c>
      <c r="B15656" s="24">
        <v>43113</v>
      </c>
      <c r="C15656">
        <v>7</v>
      </c>
      <c r="D15656" s="13">
        <v>230</v>
      </c>
      <c r="E15656" s="13" t="s">
        <v>4</v>
      </c>
      <c r="F15656" s="17">
        <v>-1693</v>
      </c>
      <c r="G15656" t="str">
        <f>_xlfn.XLOOKUP(tbl_GL[[#This Row],[Account_key]],tbl_COA[Account_key],tbl_COA[Class],"Not Found")</f>
        <v>Trading account</v>
      </c>
      <c r="H15656" t="str">
        <f>_xlfn.XLOOKUP(tbl_GL[[#This Row],[Account_key]],tbl_COA[Account_key],tbl_COA[SubClass],"Not Found")</f>
        <v>Cost of Sales</v>
      </c>
      <c r="I15656" t="str">
        <f>_xlfn.XLOOKUP(tbl_GL[[#This Row],[Account_key]],tbl_COA[Account_key],tbl_COA[SubClass2],"Not Found")</f>
        <v>Cost of Sales</v>
      </c>
      <c r="J15656" t="str">
        <f>_xlfn.XLOOKUP(tbl_GL[[#This Row],[Account_key]],tbl_COA[Account_key],tbl_COA[SubAccount],,0)</f>
        <v>Cost of Sales</v>
      </c>
      <c r="K15656">
        <f>YEAR(tbl_GL[[#This Row],[Date]])</f>
        <v>2018</v>
      </c>
    </row>
    <row r="15657" spans="1:11" hidden="1" x14ac:dyDescent="0.35">
      <c r="A15657">
        <v>22.2</v>
      </c>
      <c r="B15657" s="24">
        <v>43113</v>
      </c>
      <c r="C15657">
        <v>7</v>
      </c>
      <c r="D15657" s="13">
        <v>60</v>
      </c>
      <c r="E15657" s="13" t="s">
        <v>4</v>
      </c>
      <c r="F15657" s="17">
        <v>-1693</v>
      </c>
      <c r="G15657" t="str">
        <f>_xlfn.XLOOKUP(tbl_GL[[#This Row],[Account_key]],tbl_COA[Account_key],tbl_COA[Class],"Not Found")</f>
        <v>Assets</v>
      </c>
      <c r="H15657" t="str">
        <f>_xlfn.XLOOKUP(tbl_GL[[#This Row],[Account_key]],tbl_COA[Account_key],tbl_COA[SubClass],"Not Found")</f>
        <v>Assets</v>
      </c>
      <c r="I15657" t="str">
        <f>_xlfn.XLOOKUP(tbl_GL[[#This Row],[Account_key]],tbl_COA[Account_key],tbl_COA[SubClass2],"Not Found")</f>
        <v>Current Assets</v>
      </c>
      <c r="J15657" t="str">
        <f>_xlfn.XLOOKUP(tbl_GL[[#This Row],[Account_key]],tbl_COA[Account_key],tbl_COA[SubAccount],,0)</f>
        <v>Inventory</v>
      </c>
      <c r="K15657">
        <f>YEAR(tbl_GL[[#This Row],[Date]])</f>
        <v>2018</v>
      </c>
    </row>
    <row r="15658" spans="1:11" hidden="1" x14ac:dyDescent="0.35">
      <c r="A15658">
        <v>23.1</v>
      </c>
      <c r="B15658" s="24">
        <v>43113</v>
      </c>
      <c r="C15658">
        <v>7</v>
      </c>
      <c r="D15658" s="13">
        <v>210</v>
      </c>
      <c r="E15658" s="13" t="s">
        <v>8</v>
      </c>
      <c r="F15658" s="17">
        <v>6158</v>
      </c>
      <c r="G15658" t="str">
        <f>_xlfn.XLOOKUP(tbl_GL[[#This Row],[Account_key]],tbl_COA[Account_key],tbl_COA[Class],"Not Found")</f>
        <v>Trading account</v>
      </c>
      <c r="H15658" t="str">
        <f>_xlfn.XLOOKUP(tbl_GL[[#This Row],[Account_key]],tbl_COA[Account_key],tbl_COA[SubClass],"Not Found")</f>
        <v>Sales</v>
      </c>
      <c r="I15658" t="str">
        <f>_xlfn.XLOOKUP(tbl_GL[[#This Row],[Account_key]],tbl_COA[Account_key],tbl_COA[SubClass2],"Not Found")</f>
        <v>Sales</v>
      </c>
      <c r="J15658" t="str">
        <f>_xlfn.XLOOKUP(tbl_GL[[#This Row],[Account_key]],tbl_COA[Account_key],tbl_COA[SubAccount],,0)</f>
        <v>Sales</v>
      </c>
      <c r="K15658">
        <f>YEAR(tbl_GL[[#This Row],[Date]])</f>
        <v>2018</v>
      </c>
    </row>
    <row r="15659" spans="1:11" hidden="1" x14ac:dyDescent="0.35">
      <c r="A15659">
        <v>23.2</v>
      </c>
      <c r="B15659" s="24">
        <v>43113</v>
      </c>
      <c r="C15659">
        <v>7</v>
      </c>
      <c r="D15659" s="13">
        <v>30</v>
      </c>
      <c r="E15659" s="13" t="s">
        <v>8</v>
      </c>
      <c r="F15659" s="17">
        <v>6158</v>
      </c>
      <c r="G15659" t="str">
        <f>_xlfn.XLOOKUP(tbl_GL[[#This Row],[Account_key]],tbl_COA[Account_key],tbl_COA[Class],"Not Found")</f>
        <v>Assets</v>
      </c>
      <c r="H15659" t="str">
        <f>_xlfn.XLOOKUP(tbl_GL[[#This Row],[Account_key]],tbl_COA[Account_key],tbl_COA[SubClass],"Not Found")</f>
        <v>Assets</v>
      </c>
      <c r="I15659" t="str">
        <f>_xlfn.XLOOKUP(tbl_GL[[#This Row],[Account_key]],tbl_COA[Account_key],tbl_COA[SubClass2],"Not Found")</f>
        <v>Current Assets</v>
      </c>
      <c r="J15659" t="str">
        <f>_xlfn.XLOOKUP(tbl_GL[[#This Row],[Account_key]],tbl_COA[Account_key],tbl_COA[SubAccount],,0)</f>
        <v>Trade Receivables</v>
      </c>
      <c r="K15659">
        <f>YEAR(tbl_GL[[#This Row],[Date]])</f>
        <v>2018</v>
      </c>
    </row>
    <row r="15660" spans="1:11" hidden="1" x14ac:dyDescent="0.35">
      <c r="A15660">
        <v>24.1</v>
      </c>
      <c r="B15660" s="24">
        <v>43116</v>
      </c>
      <c r="C15660">
        <v>7</v>
      </c>
      <c r="D15660" s="13">
        <v>280</v>
      </c>
      <c r="E15660" s="13" t="s">
        <v>97</v>
      </c>
      <c r="F15660" s="17">
        <v>-1168</v>
      </c>
      <c r="G15660" t="str">
        <f>_xlfn.XLOOKUP(tbl_GL[[#This Row],[Account_key]],tbl_COA[Account_key],tbl_COA[Class],"Not Found")</f>
        <v>Operating account</v>
      </c>
      <c r="H15660" t="str">
        <f>_xlfn.XLOOKUP(tbl_GL[[#This Row],[Account_key]],tbl_COA[Account_key],tbl_COA[SubClass],"Not Found")</f>
        <v>Operating Expenses</v>
      </c>
      <c r="I15660" t="str">
        <f>_xlfn.XLOOKUP(tbl_GL[[#This Row],[Account_key]],tbl_COA[Account_key],tbl_COA[SubClass2],"Not Found")</f>
        <v>Marketing</v>
      </c>
      <c r="J15660" t="str">
        <f>_xlfn.XLOOKUP(tbl_GL[[#This Row],[Account_key]],tbl_COA[Account_key],tbl_COA[SubAccount],,0)</f>
        <v>Advertisements</v>
      </c>
      <c r="K15660">
        <f>YEAR(tbl_GL[[#This Row],[Date]])</f>
        <v>2018</v>
      </c>
    </row>
    <row r="15661" spans="1:11" hidden="1" x14ac:dyDescent="0.35">
      <c r="A15661">
        <v>24.2</v>
      </c>
      <c r="B15661" s="24">
        <v>43116</v>
      </c>
      <c r="C15661">
        <v>7</v>
      </c>
      <c r="D15661" s="13">
        <v>120</v>
      </c>
      <c r="E15661" s="13" t="s">
        <v>97</v>
      </c>
      <c r="F15661" s="17">
        <v>1168</v>
      </c>
      <c r="G15661" t="str">
        <f>_xlfn.XLOOKUP(tbl_GL[[#This Row],[Account_key]],tbl_COA[Account_key],tbl_COA[Class],"Not Found")</f>
        <v>Liabilities and Owners Equity</v>
      </c>
      <c r="H15661" t="str">
        <f>_xlfn.XLOOKUP(tbl_GL[[#This Row],[Account_key]],tbl_COA[Account_key],tbl_COA[SubClass],"Not Found")</f>
        <v>Liabilities</v>
      </c>
      <c r="I15661" t="str">
        <f>_xlfn.XLOOKUP(tbl_GL[[#This Row],[Account_key]],tbl_COA[Account_key],tbl_COA[SubClass2],"Not Found")</f>
        <v>Current Liabilities</v>
      </c>
      <c r="J15661" t="str">
        <f>_xlfn.XLOOKUP(tbl_GL[[#This Row],[Account_key]],tbl_COA[Account_key],tbl_COA[SubAccount],,0)</f>
        <v>Accrued Expenses</v>
      </c>
      <c r="K15661">
        <f>YEAR(tbl_GL[[#This Row],[Date]])</f>
        <v>2018</v>
      </c>
    </row>
    <row r="15662" spans="1:11" hidden="1" x14ac:dyDescent="0.35">
      <c r="A15662">
        <v>25.1</v>
      </c>
      <c r="B15662" s="24">
        <v>43119</v>
      </c>
      <c r="C15662">
        <v>7</v>
      </c>
      <c r="D15662" s="13">
        <v>290</v>
      </c>
      <c r="E15662" s="13" t="s">
        <v>99</v>
      </c>
      <c r="F15662" s="17">
        <v>-5</v>
      </c>
      <c r="G15662" t="str">
        <f>_xlfn.XLOOKUP(tbl_GL[[#This Row],[Account_key]],tbl_COA[Account_key],tbl_COA[Class],"Not Found")</f>
        <v>Operating account</v>
      </c>
      <c r="H15662" t="str">
        <f>_xlfn.XLOOKUP(tbl_GL[[#This Row],[Account_key]],tbl_COA[Account_key],tbl_COA[SubClass],"Not Found")</f>
        <v>Operating Expenses</v>
      </c>
      <c r="I15662" t="str">
        <f>_xlfn.XLOOKUP(tbl_GL[[#This Row],[Account_key]],tbl_COA[Account_key],tbl_COA[SubClass2],"Not Found")</f>
        <v>Administration</v>
      </c>
      <c r="J15662" t="str">
        <f>_xlfn.XLOOKUP(tbl_GL[[#This Row],[Account_key]],tbl_COA[Account_key],tbl_COA[SubAccount],,0)</f>
        <v>Travel</v>
      </c>
      <c r="K15662">
        <f>YEAR(tbl_GL[[#This Row],[Date]])</f>
        <v>2018</v>
      </c>
    </row>
    <row r="15663" spans="1:11" hidden="1" x14ac:dyDescent="0.35">
      <c r="A15663">
        <v>25.2</v>
      </c>
      <c r="B15663" s="24">
        <v>43119</v>
      </c>
      <c r="C15663">
        <v>7</v>
      </c>
      <c r="D15663" s="13">
        <v>20</v>
      </c>
      <c r="E15663" s="13" t="s">
        <v>99</v>
      </c>
      <c r="F15663" s="17">
        <v>-5</v>
      </c>
      <c r="G15663" t="str">
        <f>_xlfn.XLOOKUP(tbl_GL[[#This Row],[Account_key]],tbl_COA[Account_key],tbl_COA[Class],"Not Found")</f>
        <v>Assets</v>
      </c>
      <c r="H15663" t="str">
        <f>_xlfn.XLOOKUP(tbl_GL[[#This Row],[Account_key]],tbl_COA[Account_key],tbl_COA[SubClass],"Not Found")</f>
        <v>Assets</v>
      </c>
      <c r="I15663" t="str">
        <f>_xlfn.XLOOKUP(tbl_GL[[#This Row],[Account_key]],tbl_COA[Account_key],tbl_COA[SubClass2],"Not Found")</f>
        <v>Current Assets</v>
      </c>
      <c r="J15663" t="str">
        <f>_xlfn.XLOOKUP(tbl_GL[[#This Row],[Account_key]],tbl_COA[Account_key],tbl_COA[SubAccount],,0)</f>
        <v>Cash in hand</v>
      </c>
      <c r="K15663">
        <f>YEAR(tbl_GL[[#This Row],[Date]])</f>
        <v>2018</v>
      </c>
    </row>
    <row r="15664" spans="1:11" hidden="1" x14ac:dyDescent="0.35">
      <c r="A15664">
        <v>26.1</v>
      </c>
      <c r="B15664" s="24">
        <v>43120</v>
      </c>
      <c r="C15664">
        <v>7</v>
      </c>
      <c r="D15664" s="13">
        <v>75</v>
      </c>
      <c r="E15664" s="13" t="s">
        <v>131</v>
      </c>
      <c r="F15664" s="17">
        <v>28000</v>
      </c>
      <c r="G15664" t="str">
        <f>_xlfn.XLOOKUP(tbl_GL[[#This Row],[Account_key]],tbl_COA[Account_key],tbl_COA[Class],"Not Found")</f>
        <v>Assets</v>
      </c>
      <c r="H15664" t="str">
        <f>_xlfn.XLOOKUP(tbl_GL[[#This Row],[Account_key]],tbl_COA[Account_key],tbl_COA[SubClass],"Not Found")</f>
        <v>Assets</v>
      </c>
      <c r="I15664" t="str">
        <f>_xlfn.XLOOKUP(tbl_GL[[#This Row],[Account_key]],tbl_COA[Account_key],tbl_COA[SubClass2],"Not Found")</f>
        <v>Current Assets</v>
      </c>
      <c r="J15664" t="str">
        <f>_xlfn.XLOOKUP(tbl_GL[[#This Row],[Account_key]],tbl_COA[Account_key],tbl_COA[SubAccount],,0)</f>
        <v>Securities</v>
      </c>
      <c r="K15664">
        <f>YEAR(tbl_GL[[#This Row],[Date]])</f>
        <v>2018</v>
      </c>
    </row>
    <row r="15665" spans="1:11" hidden="1" x14ac:dyDescent="0.35">
      <c r="A15665">
        <v>26.2</v>
      </c>
      <c r="B15665" s="24">
        <v>43120</v>
      </c>
      <c r="C15665">
        <v>7</v>
      </c>
      <c r="D15665" s="13">
        <v>10</v>
      </c>
      <c r="E15665" s="13" t="s">
        <v>131</v>
      </c>
      <c r="F15665" s="17">
        <v>-28000</v>
      </c>
      <c r="G15665" t="str">
        <f>_xlfn.XLOOKUP(tbl_GL[[#This Row],[Account_key]],tbl_COA[Account_key],tbl_COA[Class],"Not Found")</f>
        <v>Assets</v>
      </c>
      <c r="H15665" t="str">
        <f>_xlfn.XLOOKUP(tbl_GL[[#This Row],[Account_key]],tbl_COA[Account_key],tbl_COA[SubClass],"Not Found")</f>
        <v>Assets</v>
      </c>
      <c r="I15665" t="str">
        <f>_xlfn.XLOOKUP(tbl_GL[[#This Row],[Account_key]],tbl_COA[Account_key],tbl_COA[SubClass2],"Not Found")</f>
        <v>Current Assets</v>
      </c>
      <c r="J15665" t="str">
        <f>_xlfn.XLOOKUP(tbl_GL[[#This Row],[Account_key]],tbl_COA[Account_key],tbl_COA[SubAccount],,0)</f>
        <v>Cash at Bank</v>
      </c>
      <c r="K15665">
        <f>YEAR(tbl_GL[[#This Row],[Date]])</f>
        <v>2018</v>
      </c>
    </row>
    <row r="15666" spans="1:11" hidden="1" x14ac:dyDescent="0.35">
      <c r="A15666">
        <v>27.1</v>
      </c>
      <c r="B15666" s="24">
        <v>43121</v>
      </c>
      <c r="C15666">
        <v>7</v>
      </c>
      <c r="D15666" s="13">
        <v>290</v>
      </c>
      <c r="E15666" s="13" t="s">
        <v>97</v>
      </c>
      <c r="F15666" s="17">
        <v>-840</v>
      </c>
      <c r="G15666" t="str">
        <f>_xlfn.XLOOKUP(tbl_GL[[#This Row],[Account_key]],tbl_COA[Account_key],tbl_COA[Class],"Not Found")</f>
        <v>Operating account</v>
      </c>
      <c r="H15666" t="str">
        <f>_xlfn.XLOOKUP(tbl_GL[[#This Row],[Account_key]],tbl_COA[Account_key],tbl_COA[SubClass],"Not Found")</f>
        <v>Operating Expenses</v>
      </c>
      <c r="I15666" t="str">
        <f>_xlfn.XLOOKUP(tbl_GL[[#This Row],[Account_key]],tbl_COA[Account_key],tbl_COA[SubClass2],"Not Found")</f>
        <v>Administration</v>
      </c>
      <c r="J15666" t="str">
        <f>_xlfn.XLOOKUP(tbl_GL[[#This Row],[Account_key]],tbl_COA[Account_key],tbl_COA[SubAccount],,0)</f>
        <v>Travel</v>
      </c>
      <c r="K15666">
        <f>YEAR(tbl_GL[[#This Row],[Date]])</f>
        <v>2018</v>
      </c>
    </row>
    <row r="15667" spans="1:11" hidden="1" x14ac:dyDescent="0.35">
      <c r="A15667">
        <v>27.2</v>
      </c>
      <c r="B15667" s="24">
        <v>43121</v>
      </c>
      <c r="C15667">
        <v>7</v>
      </c>
      <c r="D15667" s="13">
        <v>120</v>
      </c>
      <c r="E15667" s="13" t="s">
        <v>97</v>
      </c>
      <c r="F15667" s="17">
        <v>840</v>
      </c>
      <c r="G15667" t="str">
        <f>_xlfn.XLOOKUP(tbl_GL[[#This Row],[Account_key]],tbl_COA[Account_key],tbl_COA[Class],"Not Found")</f>
        <v>Liabilities and Owners Equity</v>
      </c>
      <c r="H15667" t="str">
        <f>_xlfn.XLOOKUP(tbl_GL[[#This Row],[Account_key]],tbl_COA[Account_key],tbl_COA[SubClass],"Not Found")</f>
        <v>Liabilities</v>
      </c>
      <c r="I15667" t="str">
        <f>_xlfn.XLOOKUP(tbl_GL[[#This Row],[Account_key]],tbl_COA[Account_key],tbl_COA[SubClass2],"Not Found")</f>
        <v>Current Liabilities</v>
      </c>
      <c r="J15667" t="str">
        <f>_xlfn.XLOOKUP(tbl_GL[[#This Row],[Account_key]],tbl_COA[Account_key],tbl_COA[SubAccount],,0)</f>
        <v>Accrued Expenses</v>
      </c>
      <c r="K15667">
        <f>YEAR(tbl_GL[[#This Row],[Date]])</f>
        <v>2018</v>
      </c>
    </row>
    <row r="15668" spans="1:11" hidden="1" x14ac:dyDescent="0.35">
      <c r="A15668">
        <v>28.1</v>
      </c>
      <c r="B15668" s="24">
        <v>43121</v>
      </c>
      <c r="C15668">
        <v>7</v>
      </c>
      <c r="D15668" s="13">
        <v>30</v>
      </c>
      <c r="E15668" s="13" t="s">
        <v>80</v>
      </c>
      <c r="F15668" s="17">
        <v>-5100</v>
      </c>
      <c r="G15668" t="str">
        <f>_xlfn.XLOOKUP(tbl_GL[[#This Row],[Account_key]],tbl_COA[Account_key],tbl_COA[Class],"Not Found")</f>
        <v>Assets</v>
      </c>
      <c r="H15668" t="str">
        <f>_xlfn.XLOOKUP(tbl_GL[[#This Row],[Account_key]],tbl_COA[Account_key],tbl_COA[SubClass],"Not Found")</f>
        <v>Assets</v>
      </c>
      <c r="I15668" t="str">
        <f>_xlfn.XLOOKUP(tbl_GL[[#This Row],[Account_key]],tbl_COA[Account_key],tbl_COA[SubClass2],"Not Found")</f>
        <v>Current Assets</v>
      </c>
      <c r="J15668" t="str">
        <f>_xlfn.XLOOKUP(tbl_GL[[#This Row],[Account_key]],tbl_COA[Account_key],tbl_COA[SubAccount],,0)</f>
        <v>Trade Receivables</v>
      </c>
      <c r="K15668">
        <f>YEAR(tbl_GL[[#This Row],[Date]])</f>
        <v>2018</v>
      </c>
    </row>
    <row r="15669" spans="1:11" hidden="1" x14ac:dyDescent="0.35">
      <c r="A15669">
        <v>28.2</v>
      </c>
      <c r="B15669" s="24">
        <v>43121</v>
      </c>
      <c r="C15669">
        <v>7</v>
      </c>
      <c r="D15669" s="13">
        <v>10</v>
      </c>
      <c r="E15669" s="13" t="s">
        <v>80</v>
      </c>
      <c r="F15669" s="17">
        <v>5100</v>
      </c>
      <c r="G15669" t="str">
        <f>_xlfn.XLOOKUP(tbl_GL[[#This Row],[Account_key]],tbl_COA[Account_key],tbl_COA[Class],"Not Found")</f>
        <v>Assets</v>
      </c>
      <c r="H15669" t="str">
        <f>_xlfn.XLOOKUP(tbl_GL[[#This Row],[Account_key]],tbl_COA[Account_key],tbl_COA[SubClass],"Not Found")</f>
        <v>Assets</v>
      </c>
      <c r="I15669" t="str">
        <f>_xlfn.XLOOKUP(tbl_GL[[#This Row],[Account_key]],tbl_COA[Account_key],tbl_COA[SubClass2],"Not Found")</f>
        <v>Current Assets</v>
      </c>
      <c r="J15669" t="str">
        <f>_xlfn.XLOOKUP(tbl_GL[[#This Row],[Account_key]],tbl_COA[Account_key],tbl_COA[SubAccount],,0)</f>
        <v>Cash at Bank</v>
      </c>
      <c r="K15669">
        <f>YEAR(tbl_GL[[#This Row],[Date]])</f>
        <v>2018</v>
      </c>
    </row>
    <row r="15670" spans="1:11" hidden="1" x14ac:dyDescent="0.35">
      <c r="A15670">
        <v>29.1</v>
      </c>
      <c r="B15670" s="24">
        <v>43122</v>
      </c>
      <c r="C15670">
        <v>7</v>
      </c>
      <c r="D15670" s="13">
        <v>10</v>
      </c>
      <c r="E15670" s="13" t="s">
        <v>98</v>
      </c>
      <c r="F15670" s="17">
        <v>-838</v>
      </c>
      <c r="G15670" t="str">
        <f>_xlfn.XLOOKUP(tbl_GL[[#This Row],[Account_key]],tbl_COA[Account_key],tbl_COA[Class],"Not Found")</f>
        <v>Assets</v>
      </c>
      <c r="H15670" t="str">
        <f>_xlfn.XLOOKUP(tbl_GL[[#This Row],[Account_key]],tbl_COA[Account_key],tbl_COA[SubClass],"Not Found")</f>
        <v>Assets</v>
      </c>
      <c r="I15670" t="str">
        <f>_xlfn.XLOOKUP(tbl_GL[[#This Row],[Account_key]],tbl_COA[Account_key],tbl_COA[SubClass2],"Not Found")</f>
        <v>Current Assets</v>
      </c>
      <c r="J15670" t="str">
        <f>_xlfn.XLOOKUP(tbl_GL[[#This Row],[Account_key]],tbl_COA[Account_key],tbl_COA[SubAccount],,0)</f>
        <v>Cash at Bank</v>
      </c>
      <c r="K15670">
        <f>YEAR(tbl_GL[[#This Row],[Date]])</f>
        <v>2018</v>
      </c>
    </row>
    <row r="15671" spans="1:11" hidden="1" x14ac:dyDescent="0.35">
      <c r="A15671">
        <v>29.2</v>
      </c>
      <c r="B15671" s="24">
        <v>43122</v>
      </c>
      <c r="C15671">
        <v>7</v>
      </c>
      <c r="D15671" s="13">
        <v>120</v>
      </c>
      <c r="E15671" s="13" t="s">
        <v>98</v>
      </c>
      <c r="F15671" s="17">
        <v>-838</v>
      </c>
      <c r="G15671" t="str">
        <f>_xlfn.XLOOKUP(tbl_GL[[#This Row],[Account_key]],tbl_COA[Account_key],tbl_COA[Class],"Not Found")</f>
        <v>Liabilities and Owners Equity</v>
      </c>
      <c r="H15671" t="str">
        <f>_xlfn.XLOOKUP(tbl_GL[[#This Row],[Account_key]],tbl_COA[Account_key],tbl_COA[SubClass],"Not Found")</f>
        <v>Liabilities</v>
      </c>
      <c r="I15671" t="str">
        <f>_xlfn.XLOOKUP(tbl_GL[[#This Row],[Account_key]],tbl_COA[Account_key],tbl_COA[SubClass2],"Not Found")</f>
        <v>Current Liabilities</v>
      </c>
      <c r="J15671" t="str">
        <f>_xlfn.XLOOKUP(tbl_GL[[#This Row],[Account_key]],tbl_COA[Account_key],tbl_COA[SubAccount],,0)</f>
        <v>Accrued Expenses</v>
      </c>
      <c r="K15671">
        <f>YEAR(tbl_GL[[#This Row],[Date]])</f>
        <v>2018</v>
      </c>
    </row>
    <row r="15672" spans="1:11" hidden="1" x14ac:dyDescent="0.35">
      <c r="A15672">
        <v>30.1</v>
      </c>
      <c r="B15672" s="24">
        <v>43125</v>
      </c>
      <c r="C15672">
        <v>7</v>
      </c>
      <c r="D15672" s="13">
        <v>230</v>
      </c>
      <c r="E15672" s="13" t="s">
        <v>4</v>
      </c>
      <c r="F15672" s="17">
        <v>-400</v>
      </c>
      <c r="G15672" t="str">
        <f>_xlfn.XLOOKUP(tbl_GL[[#This Row],[Account_key]],tbl_COA[Account_key],tbl_COA[Class],"Not Found")</f>
        <v>Trading account</v>
      </c>
      <c r="H15672" t="str">
        <f>_xlfn.XLOOKUP(tbl_GL[[#This Row],[Account_key]],tbl_COA[Account_key],tbl_COA[SubClass],"Not Found")</f>
        <v>Cost of Sales</v>
      </c>
      <c r="I15672" t="str">
        <f>_xlfn.XLOOKUP(tbl_GL[[#This Row],[Account_key]],tbl_COA[Account_key],tbl_COA[SubClass2],"Not Found")</f>
        <v>Cost of Sales</v>
      </c>
      <c r="J15672" t="str">
        <f>_xlfn.XLOOKUP(tbl_GL[[#This Row],[Account_key]],tbl_COA[Account_key],tbl_COA[SubAccount],,0)</f>
        <v>Cost of Sales</v>
      </c>
      <c r="K15672">
        <f>YEAR(tbl_GL[[#This Row],[Date]])</f>
        <v>2018</v>
      </c>
    </row>
    <row r="15673" spans="1:11" hidden="1" x14ac:dyDescent="0.35">
      <c r="A15673">
        <v>30.2</v>
      </c>
      <c r="B15673" s="24">
        <v>43125</v>
      </c>
      <c r="C15673">
        <v>7</v>
      </c>
      <c r="D15673" s="13">
        <v>60</v>
      </c>
      <c r="E15673" s="13" t="s">
        <v>4</v>
      </c>
      <c r="F15673" s="17">
        <v>-400</v>
      </c>
      <c r="G15673" t="str">
        <f>_xlfn.XLOOKUP(tbl_GL[[#This Row],[Account_key]],tbl_COA[Account_key],tbl_COA[Class],"Not Found")</f>
        <v>Assets</v>
      </c>
      <c r="H15673" t="str">
        <f>_xlfn.XLOOKUP(tbl_GL[[#This Row],[Account_key]],tbl_COA[Account_key],tbl_COA[SubClass],"Not Found")</f>
        <v>Assets</v>
      </c>
      <c r="I15673" t="str">
        <f>_xlfn.XLOOKUP(tbl_GL[[#This Row],[Account_key]],tbl_COA[Account_key],tbl_COA[SubClass2],"Not Found")</f>
        <v>Current Assets</v>
      </c>
      <c r="J15673" t="str">
        <f>_xlfn.XLOOKUP(tbl_GL[[#This Row],[Account_key]],tbl_COA[Account_key],tbl_COA[SubAccount],,0)</f>
        <v>Inventory</v>
      </c>
      <c r="K15673">
        <f>YEAR(tbl_GL[[#This Row],[Date]])</f>
        <v>2018</v>
      </c>
    </row>
    <row r="15674" spans="1:11" hidden="1" x14ac:dyDescent="0.35">
      <c r="A15674">
        <v>31.1</v>
      </c>
      <c r="B15674" s="24">
        <v>43125</v>
      </c>
      <c r="C15674">
        <v>7</v>
      </c>
      <c r="D15674" s="13">
        <v>290</v>
      </c>
      <c r="E15674" s="13" t="s">
        <v>97</v>
      </c>
      <c r="F15674" s="17">
        <v>-882</v>
      </c>
      <c r="G15674" t="str">
        <f>_xlfn.XLOOKUP(tbl_GL[[#This Row],[Account_key]],tbl_COA[Account_key],tbl_COA[Class],"Not Found")</f>
        <v>Operating account</v>
      </c>
      <c r="H15674" t="str">
        <f>_xlfn.XLOOKUP(tbl_GL[[#This Row],[Account_key]],tbl_COA[Account_key],tbl_COA[SubClass],"Not Found")</f>
        <v>Operating Expenses</v>
      </c>
      <c r="I15674" t="str">
        <f>_xlfn.XLOOKUP(tbl_GL[[#This Row],[Account_key]],tbl_COA[Account_key],tbl_COA[SubClass2],"Not Found")</f>
        <v>Administration</v>
      </c>
      <c r="J15674" t="str">
        <f>_xlfn.XLOOKUP(tbl_GL[[#This Row],[Account_key]],tbl_COA[Account_key],tbl_COA[SubAccount],,0)</f>
        <v>Travel</v>
      </c>
      <c r="K15674">
        <f>YEAR(tbl_GL[[#This Row],[Date]])</f>
        <v>2018</v>
      </c>
    </row>
    <row r="15675" spans="1:11" hidden="1" x14ac:dyDescent="0.35">
      <c r="A15675">
        <v>31.2</v>
      </c>
      <c r="B15675" s="24">
        <v>43125</v>
      </c>
      <c r="C15675">
        <v>7</v>
      </c>
      <c r="D15675" s="13">
        <v>120</v>
      </c>
      <c r="E15675" s="13" t="s">
        <v>97</v>
      </c>
      <c r="F15675" s="17">
        <v>882</v>
      </c>
      <c r="G15675" t="str">
        <f>_xlfn.XLOOKUP(tbl_GL[[#This Row],[Account_key]],tbl_COA[Account_key],tbl_COA[Class],"Not Found")</f>
        <v>Liabilities and Owners Equity</v>
      </c>
      <c r="H15675" t="str">
        <f>_xlfn.XLOOKUP(tbl_GL[[#This Row],[Account_key]],tbl_COA[Account_key],tbl_COA[SubClass],"Not Found")</f>
        <v>Liabilities</v>
      </c>
      <c r="I15675" t="str">
        <f>_xlfn.XLOOKUP(tbl_GL[[#This Row],[Account_key]],tbl_COA[Account_key],tbl_COA[SubClass2],"Not Found")</f>
        <v>Current Liabilities</v>
      </c>
      <c r="J15675" t="str">
        <f>_xlfn.XLOOKUP(tbl_GL[[#This Row],[Account_key]],tbl_COA[Account_key],tbl_COA[SubAccount],,0)</f>
        <v>Accrued Expenses</v>
      </c>
      <c r="K15675">
        <f>YEAR(tbl_GL[[#This Row],[Date]])</f>
        <v>2018</v>
      </c>
    </row>
    <row r="15676" spans="1:11" hidden="1" x14ac:dyDescent="0.35">
      <c r="A15676">
        <v>32.1</v>
      </c>
      <c r="B15676" s="24">
        <v>43125</v>
      </c>
      <c r="C15676">
        <v>7</v>
      </c>
      <c r="D15676" s="13">
        <v>210</v>
      </c>
      <c r="E15676" s="13" t="s">
        <v>7</v>
      </c>
      <c r="F15676" s="17">
        <v>1334</v>
      </c>
      <c r="G15676" t="str">
        <f>_xlfn.XLOOKUP(tbl_GL[[#This Row],[Account_key]],tbl_COA[Account_key],tbl_COA[Class],"Not Found")</f>
        <v>Trading account</v>
      </c>
      <c r="H15676" t="str">
        <f>_xlfn.XLOOKUP(tbl_GL[[#This Row],[Account_key]],tbl_COA[Account_key],tbl_COA[SubClass],"Not Found")</f>
        <v>Sales</v>
      </c>
      <c r="I15676" t="str">
        <f>_xlfn.XLOOKUP(tbl_GL[[#This Row],[Account_key]],tbl_COA[Account_key],tbl_COA[SubClass2],"Not Found")</f>
        <v>Sales</v>
      </c>
      <c r="J15676" t="str">
        <f>_xlfn.XLOOKUP(tbl_GL[[#This Row],[Account_key]],tbl_COA[Account_key],tbl_COA[SubAccount],,0)</f>
        <v>Sales</v>
      </c>
      <c r="K15676">
        <f>YEAR(tbl_GL[[#This Row],[Date]])</f>
        <v>2018</v>
      </c>
    </row>
    <row r="15677" spans="1:11" hidden="1" x14ac:dyDescent="0.35">
      <c r="A15677">
        <v>32.200000000000003</v>
      </c>
      <c r="B15677" s="24">
        <v>43125</v>
      </c>
      <c r="C15677">
        <v>7</v>
      </c>
      <c r="D15677" s="13">
        <v>10</v>
      </c>
      <c r="E15677" s="13" t="s">
        <v>7</v>
      </c>
      <c r="F15677" s="17">
        <v>1334</v>
      </c>
      <c r="G15677" t="str">
        <f>_xlfn.XLOOKUP(tbl_GL[[#This Row],[Account_key]],tbl_COA[Account_key],tbl_COA[Class],"Not Found")</f>
        <v>Assets</v>
      </c>
      <c r="H15677" t="str">
        <f>_xlfn.XLOOKUP(tbl_GL[[#This Row],[Account_key]],tbl_COA[Account_key],tbl_COA[SubClass],"Not Found")</f>
        <v>Assets</v>
      </c>
      <c r="I15677" t="str">
        <f>_xlfn.XLOOKUP(tbl_GL[[#This Row],[Account_key]],tbl_COA[Account_key],tbl_COA[SubClass2],"Not Found")</f>
        <v>Current Assets</v>
      </c>
      <c r="J15677" t="str">
        <f>_xlfn.XLOOKUP(tbl_GL[[#This Row],[Account_key]],tbl_COA[Account_key],tbl_COA[SubAccount],,0)</f>
        <v>Cash at Bank</v>
      </c>
      <c r="K15677">
        <f>YEAR(tbl_GL[[#This Row],[Date]])</f>
        <v>2018</v>
      </c>
    </row>
    <row r="15678" spans="1:11" hidden="1" x14ac:dyDescent="0.35">
      <c r="A15678">
        <v>33.1</v>
      </c>
      <c r="B15678" s="24">
        <v>43125</v>
      </c>
      <c r="C15678">
        <v>7</v>
      </c>
      <c r="D15678" s="13">
        <v>230</v>
      </c>
      <c r="E15678" s="13" t="s">
        <v>4</v>
      </c>
      <c r="F15678" s="17">
        <v>-1663</v>
      </c>
      <c r="G15678" t="str">
        <f>_xlfn.XLOOKUP(tbl_GL[[#This Row],[Account_key]],tbl_COA[Account_key],tbl_COA[Class],"Not Found")</f>
        <v>Trading account</v>
      </c>
      <c r="H15678" t="str">
        <f>_xlfn.XLOOKUP(tbl_GL[[#This Row],[Account_key]],tbl_COA[Account_key],tbl_COA[SubClass],"Not Found")</f>
        <v>Cost of Sales</v>
      </c>
      <c r="I15678" t="str">
        <f>_xlfn.XLOOKUP(tbl_GL[[#This Row],[Account_key]],tbl_COA[Account_key],tbl_COA[SubClass2],"Not Found")</f>
        <v>Cost of Sales</v>
      </c>
      <c r="J15678" t="str">
        <f>_xlfn.XLOOKUP(tbl_GL[[#This Row],[Account_key]],tbl_COA[Account_key],tbl_COA[SubAccount],,0)</f>
        <v>Cost of Sales</v>
      </c>
      <c r="K15678">
        <f>YEAR(tbl_GL[[#This Row],[Date]])</f>
        <v>2018</v>
      </c>
    </row>
    <row r="15679" spans="1:11" hidden="1" x14ac:dyDescent="0.35">
      <c r="A15679">
        <v>33.200000000000003</v>
      </c>
      <c r="B15679" s="24">
        <v>43125</v>
      </c>
      <c r="C15679">
        <v>7</v>
      </c>
      <c r="D15679" s="13">
        <v>60</v>
      </c>
      <c r="E15679" s="13" t="s">
        <v>4</v>
      </c>
      <c r="F15679" s="17">
        <v>-1663</v>
      </c>
      <c r="G15679" t="str">
        <f>_xlfn.XLOOKUP(tbl_GL[[#This Row],[Account_key]],tbl_COA[Account_key],tbl_COA[Class],"Not Found")</f>
        <v>Assets</v>
      </c>
      <c r="H15679" t="str">
        <f>_xlfn.XLOOKUP(tbl_GL[[#This Row],[Account_key]],tbl_COA[Account_key],tbl_COA[SubClass],"Not Found")</f>
        <v>Assets</v>
      </c>
      <c r="I15679" t="str">
        <f>_xlfn.XLOOKUP(tbl_GL[[#This Row],[Account_key]],tbl_COA[Account_key],tbl_COA[SubClass2],"Not Found")</f>
        <v>Current Assets</v>
      </c>
      <c r="J15679" t="str">
        <f>_xlfn.XLOOKUP(tbl_GL[[#This Row],[Account_key]],tbl_COA[Account_key],tbl_COA[SubAccount],,0)</f>
        <v>Inventory</v>
      </c>
      <c r="K15679">
        <f>YEAR(tbl_GL[[#This Row],[Date]])</f>
        <v>2018</v>
      </c>
    </row>
    <row r="15680" spans="1:11" hidden="1" x14ac:dyDescent="0.35">
      <c r="A15680">
        <v>34.1</v>
      </c>
      <c r="B15680" s="24">
        <v>43125</v>
      </c>
      <c r="C15680">
        <v>7</v>
      </c>
      <c r="D15680" s="13">
        <v>210</v>
      </c>
      <c r="E15680" s="13" t="s">
        <v>8</v>
      </c>
      <c r="F15680" s="17">
        <v>6047</v>
      </c>
      <c r="G15680" t="str">
        <f>_xlfn.XLOOKUP(tbl_GL[[#This Row],[Account_key]],tbl_COA[Account_key],tbl_COA[Class],"Not Found")</f>
        <v>Trading account</v>
      </c>
      <c r="H15680" t="str">
        <f>_xlfn.XLOOKUP(tbl_GL[[#This Row],[Account_key]],tbl_COA[Account_key],tbl_COA[SubClass],"Not Found")</f>
        <v>Sales</v>
      </c>
      <c r="I15680" t="str">
        <f>_xlfn.XLOOKUP(tbl_GL[[#This Row],[Account_key]],tbl_COA[Account_key],tbl_COA[SubClass2],"Not Found")</f>
        <v>Sales</v>
      </c>
      <c r="J15680" t="str">
        <f>_xlfn.XLOOKUP(tbl_GL[[#This Row],[Account_key]],tbl_COA[Account_key],tbl_COA[SubAccount],,0)</f>
        <v>Sales</v>
      </c>
      <c r="K15680">
        <f>YEAR(tbl_GL[[#This Row],[Date]])</f>
        <v>2018</v>
      </c>
    </row>
    <row r="15681" spans="1:11" hidden="1" x14ac:dyDescent="0.35">
      <c r="A15681">
        <v>34.200000000000003</v>
      </c>
      <c r="B15681" s="24">
        <v>43125</v>
      </c>
      <c r="C15681">
        <v>7</v>
      </c>
      <c r="D15681" s="13">
        <v>30</v>
      </c>
      <c r="E15681" s="13" t="s">
        <v>8</v>
      </c>
      <c r="F15681" s="17">
        <v>6047</v>
      </c>
      <c r="G15681" t="str">
        <f>_xlfn.XLOOKUP(tbl_GL[[#This Row],[Account_key]],tbl_COA[Account_key],tbl_COA[Class],"Not Found")</f>
        <v>Assets</v>
      </c>
      <c r="H15681" t="str">
        <f>_xlfn.XLOOKUP(tbl_GL[[#This Row],[Account_key]],tbl_COA[Account_key],tbl_COA[SubClass],"Not Found")</f>
        <v>Assets</v>
      </c>
      <c r="I15681" t="str">
        <f>_xlfn.XLOOKUP(tbl_GL[[#This Row],[Account_key]],tbl_COA[Account_key],tbl_COA[SubClass2],"Not Found")</f>
        <v>Current Assets</v>
      </c>
      <c r="J15681" t="str">
        <f>_xlfn.XLOOKUP(tbl_GL[[#This Row],[Account_key]],tbl_COA[Account_key],tbl_COA[SubAccount],,0)</f>
        <v>Trade Receivables</v>
      </c>
      <c r="K15681">
        <f>YEAR(tbl_GL[[#This Row],[Date]])</f>
        <v>2018</v>
      </c>
    </row>
    <row r="15682" spans="1:11" hidden="1" x14ac:dyDescent="0.35">
      <c r="A15682">
        <v>35.1</v>
      </c>
      <c r="B15682" s="24">
        <v>43126</v>
      </c>
      <c r="C15682">
        <v>7</v>
      </c>
      <c r="D15682" s="13">
        <v>230</v>
      </c>
      <c r="E15682" s="13" t="s">
        <v>4</v>
      </c>
      <c r="F15682" s="17">
        <v>-337</v>
      </c>
      <c r="G15682" t="str">
        <f>_xlfn.XLOOKUP(tbl_GL[[#This Row],[Account_key]],tbl_COA[Account_key],tbl_COA[Class],"Not Found")</f>
        <v>Trading account</v>
      </c>
      <c r="H15682" t="str">
        <f>_xlfn.XLOOKUP(tbl_GL[[#This Row],[Account_key]],tbl_COA[Account_key],tbl_COA[SubClass],"Not Found")</f>
        <v>Cost of Sales</v>
      </c>
      <c r="I15682" t="str">
        <f>_xlfn.XLOOKUP(tbl_GL[[#This Row],[Account_key]],tbl_COA[Account_key],tbl_COA[SubClass2],"Not Found")</f>
        <v>Cost of Sales</v>
      </c>
      <c r="J15682" t="str">
        <f>_xlfn.XLOOKUP(tbl_GL[[#This Row],[Account_key]],tbl_COA[Account_key],tbl_COA[SubAccount],,0)</f>
        <v>Cost of Sales</v>
      </c>
      <c r="K15682">
        <f>YEAR(tbl_GL[[#This Row],[Date]])</f>
        <v>2018</v>
      </c>
    </row>
    <row r="15683" spans="1:11" hidden="1" x14ac:dyDescent="0.35">
      <c r="A15683">
        <v>35.200000000000003</v>
      </c>
      <c r="B15683" s="24">
        <v>43126</v>
      </c>
      <c r="C15683">
        <v>7</v>
      </c>
      <c r="D15683" s="13">
        <v>60</v>
      </c>
      <c r="E15683" s="13" t="s">
        <v>4</v>
      </c>
      <c r="F15683" s="17">
        <v>-337</v>
      </c>
      <c r="G15683" t="str">
        <f>_xlfn.XLOOKUP(tbl_GL[[#This Row],[Account_key]],tbl_COA[Account_key],tbl_COA[Class],"Not Found")</f>
        <v>Assets</v>
      </c>
      <c r="H15683" t="str">
        <f>_xlfn.XLOOKUP(tbl_GL[[#This Row],[Account_key]],tbl_COA[Account_key],tbl_COA[SubClass],"Not Found")</f>
        <v>Assets</v>
      </c>
      <c r="I15683" t="str">
        <f>_xlfn.XLOOKUP(tbl_GL[[#This Row],[Account_key]],tbl_COA[Account_key],tbl_COA[SubClass2],"Not Found")</f>
        <v>Current Assets</v>
      </c>
      <c r="J15683" t="str">
        <f>_xlfn.XLOOKUP(tbl_GL[[#This Row],[Account_key]],tbl_COA[Account_key],tbl_COA[SubAccount],,0)</f>
        <v>Inventory</v>
      </c>
      <c r="K15683">
        <f>YEAR(tbl_GL[[#This Row],[Date]])</f>
        <v>2018</v>
      </c>
    </row>
    <row r="15684" spans="1:11" hidden="1" x14ac:dyDescent="0.35">
      <c r="A15684">
        <v>36.1</v>
      </c>
      <c r="B15684" s="24">
        <v>43126</v>
      </c>
      <c r="C15684">
        <v>7</v>
      </c>
      <c r="D15684" s="13">
        <v>220</v>
      </c>
      <c r="E15684" s="13" t="s">
        <v>81</v>
      </c>
      <c r="F15684" s="17">
        <v>-1032</v>
      </c>
      <c r="G15684" t="str">
        <f>_xlfn.XLOOKUP(tbl_GL[[#This Row],[Account_key]],tbl_COA[Account_key],tbl_COA[Class],"Not Found")</f>
        <v>Trading account</v>
      </c>
      <c r="H15684" t="str">
        <f>_xlfn.XLOOKUP(tbl_GL[[#This Row],[Account_key]],tbl_COA[Account_key],tbl_COA[SubClass],"Not Found")</f>
        <v>Sales</v>
      </c>
      <c r="I15684" t="str">
        <f>_xlfn.XLOOKUP(tbl_GL[[#This Row],[Account_key]],tbl_COA[Account_key],tbl_COA[SubClass2],"Not Found")</f>
        <v>Sales</v>
      </c>
      <c r="J15684" t="str">
        <f>_xlfn.XLOOKUP(tbl_GL[[#This Row],[Account_key]],tbl_COA[Account_key],tbl_COA[SubAccount],,0)</f>
        <v>Sales Return</v>
      </c>
      <c r="K15684">
        <f>YEAR(tbl_GL[[#This Row],[Date]])</f>
        <v>2018</v>
      </c>
    </row>
    <row r="15685" spans="1:11" hidden="1" x14ac:dyDescent="0.35">
      <c r="A15685">
        <v>36.200000000000003</v>
      </c>
      <c r="B15685" s="24">
        <v>43126</v>
      </c>
      <c r="C15685">
        <v>7</v>
      </c>
      <c r="D15685" s="13">
        <v>20</v>
      </c>
      <c r="E15685" s="13" t="s">
        <v>81</v>
      </c>
      <c r="F15685" s="17">
        <v>-1032</v>
      </c>
      <c r="G15685" t="str">
        <f>_xlfn.XLOOKUP(tbl_GL[[#This Row],[Account_key]],tbl_COA[Account_key],tbl_COA[Class],"Not Found")</f>
        <v>Assets</v>
      </c>
      <c r="H15685" t="str">
        <f>_xlfn.XLOOKUP(tbl_GL[[#This Row],[Account_key]],tbl_COA[Account_key],tbl_COA[SubClass],"Not Found")</f>
        <v>Assets</v>
      </c>
      <c r="I15685" t="str">
        <f>_xlfn.XLOOKUP(tbl_GL[[#This Row],[Account_key]],tbl_COA[Account_key],tbl_COA[SubClass2],"Not Found")</f>
        <v>Current Assets</v>
      </c>
      <c r="J15685" t="str">
        <f>_xlfn.XLOOKUP(tbl_GL[[#This Row],[Account_key]],tbl_COA[Account_key],tbl_COA[SubAccount],,0)</f>
        <v>Cash in hand</v>
      </c>
      <c r="K15685">
        <f>YEAR(tbl_GL[[#This Row],[Date]])</f>
        <v>2018</v>
      </c>
    </row>
    <row r="15686" spans="1:11" hidden="1" x14ac:dyDescent="0.35">
      <c r="A15686">
        <v>37.1</v>
      </c>
      <c r="B15686" s="24">
        <v>43126</v>
      </c>
      <c r="C15686">
        <v>7</v>
      </c>
      <c r="D15686" s="13">
        <v>210</v>
      </c>
      <c r="E15686" s="13" t="s">
        <v>8</v>
      </c>
      <c r="F15686" s="17">
        <v>1226</v>
      </c>
      <c r="G15686" t="str">
        <f>_xlfn.XLOOKUP(tbl_GL[[#This Row],[Account_key]],tbl_COA[Account_key],tbl_COA[Class],"Not Found")</f>
        <v>Trading account</v>
      </c>
      <c r="H15686" t="str">
        <f>_xlfn.XLOOKUP(tbl_GL[[#This Row],[Account_key]],tbl_COA[Account_key],tbl_COA[SubClass],"Not Found")</f>
        <v>Sales</v>
      </c>
      <c r="I15686" t="str">
        <f>_xlfn.XLOOKUP(tbl_GL[[#This Row],[Account_key]],tbl_COA[Account_key],tbl_COA[SubClass2],"Not Found")</f>
        <v>Sales</v>
      </c>
      <c r="J15686" t="str">
        <f>_xlfn.XLOOKUP(tbl_GL[[#This Row],[Account_key]],tbl_COA[Account_key],tbl_COA[SubAccount],,0)</f>
        <v>Sales</v>
      </c>
      <c r="K15686">
        <f>YEAR(tbl_GL[[#This Row],[Date]])</f>
        <v>2018</v>
      </c>
    </row>
    <row r="15687" spans="1:11" hidden="1" x14ac:dyDescent="0.35">
      <c r="A15687">
        <v>37.200000000000003</v>
      </c>
      <c r="B15687" s="24">
        <v>43126</v>
      </c>
      <c r="C15687">
        <v>7</v>
      </c>
      <c r="D15687" s="13">
        <v>30</v>
      </c>
      <c r="E15687" s="13" t="s">
        <v>8</v>
      </c>
      <c r="F15687" s="17">
        <v>1226</v>
      </c>
      <c r="G15687" t="str">
        <f>_xlfn.XLOOKUP(tbl_GL[[#This Row],[Account_key]],tbl_COA[Account_key],tbl_COA[Class],"Not Found")</f>
        <v>Assets</v>
      </c>
      <c r="H15687" t="str">
        <f>_xlfn.XLOOKUP(tbl_GL[[#This Row],[Account_key]],tbl_COA[Account_key],tbl_COA[SubClass],"Not Found")</f>
        <v>Assets</v>
      </c>
      <c r="I15687" t="str">
        <f>_xlfn.XLOOKUP(tbl_GL[[#This Row],[Account_key]],tbl_COA[Account_key],tbl_COA[SubClass2],"Not Found")</f>
        <v>Current Assets</v>
      </c>
      <c r="J15687" t="str">
        <f>_xlfn.XLOOKUP(tbl_GL[[#This Row],[Account_key]],tbl_COA[Account_key],tbl_COA[SubAccount],,0)</f>
        <v>Trade Receivables</v>
      </c>
      <c r="K15687">
        <f>YEAR(tbl_GL[[#This Row],[Date]])</f>
        <v>2018</v>
      </c>
    </row>
    <row r="15688" spans="1:11" hidden="1" x14ac:dyDescent="0.35">
      <c r="A15688">
        <v>38.1</v>
      </c>
      <c r="B15688" s="24">
        <v>43129</v>
      </c>
      <c r="C15688">
        <v>7</v>
      </c>
      <c r="D15688" s="13">
        <v>230</v>
      </c>
      <c r="E15688" s="13" t="s">
        <v>4</v>
      </c>
      <c r="F15688" s="17">
        <v>-151</v>
      </c>
      <c r="G15688" t="str">
        <f>_xlfn.XLOOKUP(tbl_GL[[#This Row],[Account_key]],tbl_COA[Account_key],tbl_COA[Class],"Not Found")</f>
        <v>Trading account</v>
      </c>
      <c r="H15688" t="str">
        <f>_xlfn.XLOOKUP(tbl_GL[[#This Row],[Account_key]],tbl_COA[Account_key],tbl_COA[SubClass],"Not Found")</f>
        <v>Cost of Sales</v>
      </c>
      <c r="I15688" t="str">
        <f>_xlfn.XLOOKUP(tbl_GL[[#This Row],[Account_key]],tbl_COA[Account_key],tbl_COA[SubClass2],"Not Found")</f>
        <v>Cost of Sales</v>
      </c>
      <c r="J15688" t="str">
        <f>_xlfn.XLOOKUP(tbl_GL[[#This Row],[Account_key]],tbl_COA[Account_key],tbl_COA[SubAccount],,0)</f>
        <v>Cost of Sales</v>
      </c>
      <c r="K15688">
        <f>YEAR(tbl_GL[[#This Row],[Date]])</f>
        <v>2018</v>
      </c>
    </row>
    <row r="15689" spans="1:11" hidden="1" x14ac:dyDescent="0.35">
      <c r="A15689">
        <v>38.200000000000003</v>
      </c>
      <c r="B15689" s="24">
        <v>43129</v>
      </c>
      <c r="C15689">
        <v>7</v>
      </c>
      <c r="D15689" s="13">
        <v>60</v>
      </c>
      <c r="E15689" s="13" t="s">
        <v>4</v>
      </c>
      <c r="F15689" s="17">
        <v>-151</v>
      </c>
      <c r="G15689" t="str">
        <f>_xlfn.XLOOKUP(tbl_GL[[#This Row],[Account_key]],tbl_COA[Account_key],tbl_COA[Class],"Not Found")</f>
        <v>Assets</v>
      </c>
      <c r="H15689" t="str">
        <f>_xlfn.XLOOKUP(tbl_GL[[#This Row],[Account_key]],tbl_COA[Account_key],tbl_COA[SubClass],"Not Found")</f>
        <v>Assets</v>
      </c>
      <c r="I15689" t="str">
        <f>_xlfn.XLOOKUP(tbl_GL[[#This Row],[Account_key]],tbl_COA[Account_key],tbl_COA[SubClass2],"Not Found")</f>
        <v>Current Assets</v>
      </c>
      <c r="J15689" t="str">
        <f>_xlfn.XLOOKUP(tbl_GL[[#This Row],[Account_key]],tbl_COA[Account_key],tbl_COA[SubAccount],,0)</f>
        <v>Inventory</v>
      </c>
      <c r="K15689">
        <f>YEAR(tbl_GL[[#This Row],[Date]])</f>
        <v>2018</v>
      </c>
    </row>
    <row r="15690" spans="1:11" hidden="1" x14ac:dyDescent="0.35">
      <c r="A15690">
        <v>39.1</v>
      </c>
      <c r="B15690" s="24">
        <v>43129</v>
      </c>
      <c r="C15690">
        <v>7</v>
      </c>
      <c r="D15690" s="13">
        <v>210</v>
      </c>
      <c r="E15690" s="13" t="s">
        <v>8</v>
      </c>
      <c r="F15690" s="17">
        <v>548</v>
      </c>
      <c r="G15690" t="str">
        <f>_xlfn.XLOOKUP(tbl_GL[[#This Row],[Account_key]],tbl_COA[Account_key],tbl_COA[Class],"Not Found")</f>
        <v>Trading account</v>
      </c>
      <c r="H15690" t="str">
        <f>_xlfn.XLOOKUP(tbl_GL[[#This Row],[Account_key]],tbl_COA[Account_key],tbl_COA[SubClass],"Not Found")</f>
        <v>Sales</v>
      </c>
      <c r="I15690" t="str">
        <f>_xlfn.XLOOKUP(tbl_GL[[#This Row],[Account_key]],tbl_COA[Account_key],tbl_COA[SubClass2],"Not Found")</f>
        <v>Sales</v>
      </c>
      <c r="J15690" t="str">
        <f>_xlfn.XLOOKUP(tbl_GL[[#This Row],[Account_key]],tbl_COA[Account_key],tbl_COA[SubAccount],,0)</f>
        <v>Sales</v>
      </c>
      <c r="K15690">
        <f>YEAR(tbl_GL[[#This Row],[Date]])</f>
        <v>2018</v>
      </c>
    </row>
    <row r="15691" spans="1:11" hidden="1" x14ac:dyDescent="0.35">
      <c r="A15691">
        <v>39.200000000000003</v>
      </c>
      <c r="B15691" s="24">
        <v>43129</v>
      </c>
      <c r="C15691">
        <v>7</v>
      </c>
      <c r="D15691" s="13">
        <v>30</v>
      </c>
      <c r="E15691" s="13" t="s">
        <v>8</v>
      </c>
      <c r="F15691" s="17">
        <v>548</v>
      </c>
      <c r="G15691" t="str">
        <f>_xlfn.XLOOKUP(tbl_GL[[#This Row],[Account_key]],tbl_COA[Account_key],tbl_COA[Class],"Not Found")</f>
        <v>Assets</v>
      </c>
      <c r="H15691" t="str">
        <f>_xlfn.XLOOKUP(tbl_GL[[#This Row],[Account_key]],tbl_COA[Account_key],tbl_COA[SubClass],"Not Found")</f>
        <v>Assets</v>
      </c>
      <c r="I15691" t="str">
        <f>_xlfn.XLOOKUP(tbl_GL[[#This Row],[Account_key]],tbl_COA[Account_key],tbl_COA[SubClass2],"Not Found")</f>
        <v>Current Assets</v>
      </c>
      <c r="J15691" t="str">
        <f>_xlfn.XLOOKUP(tbl_GL[[#This Row],[Account_key]],tbl_COA[Account_key],tbl_COA[SubAccount],,0)</f>
        <v>Trade Receivables</v>
      </c>
      <c r="K15691">
        <f>YEAR(tbl_GL[[#This Row],[Date]])</f>
        <v>2018</v>
      </c>
    </row>
    <row r="15692" spans="1:11" hidden="1" x14ac:dyDescent="0.35">
      <c r="A15692">
        <v>40.1</v>
      </c>
      <c r="B15692" s="24">
        <v>43129</v>
      </c>
      <c r="C15692">
        <v>7</v>
      </c>
      <c r="D15692" s="13">
        <v>30</v>
      </c>
      <c r="E15692" s="13" t="s">
        <v>80</v>
      </c>
      <c r="F15692" s="17">
        <v>-5388</v>
      </c>
      <c r="G15692" t="str">
        <f>_xlfn.XLOOKUP(tbl_GL[[#This Row],[Account_key]],tbl_COA[Account_key],tbl_COA[Class],"Not Found")</f>
        <v>Assets</v>
      </c>
      <c r="H15692" t="str">
        <f>_xlfn.XLOOKUP(tbl_GL[[#This Row],[Account_key]],tbl_COA[Account_key],tbl_COA[SubClass],"Not Found")</f>
        <v>Assets</v>
      </c>
      <c r="I15692" t="str">
        <f>_xlfn.XLOOKUP(tbl_GL[[#This Row],[Account_key]],tbl_COA[Account_key],tbl_COA[SubClass2],"Not Found")</f>
        <v>Current Assets</v>
      </c>
      <c r="J15692" t="str">
        <f>_xlfn.XLOOKUP(tbl_GL[[#This Row],[Account_key]],tbl_COA[Account_key],tbl_COA[SubAccount],,0)</f>
        <v>Trade Receivables</v>
      </c>
      <c r="K15692">
        <f>YEAR(tbl_GL[[#This Row],[Date]])</f>
        <v>2018</v>
      </c>
    </row>
    <row r="15693" spans="1:11" hidden="1" x14ac:dyDescent="0.35">
      <c r="A15693">
        <v>40.200000000000003</v>
      </c>
      <c r="B15693" s="24">
        <v>43129</v>
      </c>
      <c r="C15693">
        <v>7</v>
      </c>
      <c r="D15693" s="13">
        <v>10</v>
      </c>
      <c r="E15693" s="13" t="s">
        <v>80</v>
      </c>
      <c r="F15693" s="17">
        <v>5388</v>
      </c>
      <c r="G15693" t="str">
        <f>_xlfn.XLOOKUP(tbl_GL[[#This Row],[Account_key]],tbl_COA[Account_key],tbl_COA[Class],"Not Found")</f>
        <v>Assets</v>
      </c>
      <c r="H15693" t="str">
        <f>_xlfn.XLOOKUP(tbl_GL[[#This Row],[Account_key]],tbl_COA[Account_key],tbl_COA[SubClass],"Not Found")</f>
        <v>Assets</v>
      </c>
      <c r="I15693" t="str">
        <f>_xlfn.XLOOKUP(tbl_GL[[#This Row],[Account_key]],tbl_COA[Account_key],tbl_COA[SubClass2],"Not Found")</f>
        <v>Current Assets</v>
      </c>
      <c r="J15693" t="str">
        <f>_xlfn.XLOOKUP(tbl_GL[[#This Row],[Account_key]],tbl_COA[Account_key],tbl_COA[SubAccount],,0)</f>
        <v>Cash at Bank</v>
      </c>
      <c r="K15693">
        <f>YEAR(tbl_GL[[#This Row],[Date]])</f>
        <v>2018</v>
      </c>
    </row>
    <row r="15694" spans="1:11" hidden="1" x14ac:dyDescent="0.35">
      <c r="A15694">
        <v>41.1</v>
      </c>
      <c r="B15694" s="24">
        <v>43130</v>
      </c>
      <c r="C15694">
        <v>7</v>
      </c>
      <c r="D15694" s="13">
        <v>310</v>
      </c>
      <c r="E15694" s="13" t="s">
        <v>97</v>
      </c>
      <c r="F15694" s="17">
        <v>-1055</v>
      </c>
      <c r="G15694" t="str">
        <f>_xlfn.XLOOKUP(tbl_GL[[#This Row],[Account_key]],tbl_COA[Account_key],tbl_COA[Class],"Not Found")</f>
        <v>Operating account</v>
      </c>
      <c r="H15694" t="str">
        <f>_xlfn.XLOOKUP(tbl_GL[[#This Row],[Account_key]],tbl_COA[Account_key],tbl_COA[SubClass],"Not Found")</f>
        <v>Operating Expenses</v>
      </c>
      <c r="I15694" t="str">
        <f>_xlfn.XLOOKUP(tbl_GL[[#This Row],[Account_key]],tbl_COA[Account_key],tbl_COA[SubClass2],"Not Found")</f>
        <v>Administration</v>
      </c>
      <c r="J15694" t="str">
        <f>_xlfn.XLOOKUP(tbl_GL[[#This Row],[Account_key]],tbl_COA[Account_key],tbl_COA[SubAccount],,0)</f>
        <v>Office Supplies</v>
      </c>
      <c r="K15694">
        <f>YEAR(tbl_GL[[#This Row],[Date]])</f>
        <v>2018</v>
      </c>
    </row>
    <row r="15695" spans="1:11" hidden="1" x14ac:dyDescent="0.35">
      <c r="A15695">
        <v>41.2</v>
      </c>
      <c r="B15695" s="24">
        <v>43130</v>
      </c>
      <c r="C15695">
        <v>7</v>
      </c>
      <c r="D15695" s="13">
        <v>120</v>
      </c>
      <c r="E15695" s="13" t="s">
        <v>97</v>
      </c>
      <c r="F15695" s="17">
        <v>1055</v>
      </c>
      <c r="G15695" t="str">
        <f>_xlfn.XLOOKUP(tbl_GL[[#This Row],[Account_key]],tbl_COA[Account_key],tbl_COA[Class],"Not Found")</f>
        <v>Liabilities and Owners Equity</v>
      </c>
      <c r="H15695" t="str">
        <f>_xlfn.XLOOKUP(tbl_GL[[#This Row],[Account_key]],tbl_COA[Account_key],tbl_COA[SubClass],"Not Found")</f>
        <v>Liabilities</v>
      </c>
      <c r="I15695" t="str">
        <f>_xlfn.XLOOKUP(tbl_GL[[#This Row],[Account_key]],tbl_COA[Account_key],tbl_COA[SubClass2],"Not Found")</f>
        <v>Current Liabilities</v>
      </c>
      <c r="J15695" t="str">
        <f>_xlfn.XLOOKUP(tbl_GL[[#This Row],[Account_key]],tbl_COA[Account_key],tbl_COA[SubAccount],,0)</f>
        <v>Accrued Expenses</v>
      </c>
      <c r="K15695">
        <f>YEAR(tbl_GL[[#This Row],[Date]])</f>
        <v>2018</v>
      </c>
    </row>
    <row r="15696" spans="1:11" hidden="1" x14ac:dyDescent="0.35">
      <c r="A15696">
        <v>42.1</v>
      </c>
      <c r="B15696" s="24">
        <v>43130</v>
      </c>
      <c r="C15696">
        <v>7</v>
      </c>
      <c r="D15696" s="13">
        <v>10</v>
      </c>
      <c r="E15696" s="13" t="s">
        <v>98</v>
      </c>
      <c r="F15696" s="17">
        <v>-990</v>
      </c>
      <c r="G15696" t="str">
        <f>_xlfn.XLOOKUP(tbl_GL[[#This Row],[Account_key]],tbl_COA[Account_key],tbl_COA[Class],"Not Found")</f>
        <v>Assets</v>
      </c>
      <c r="H15696" t="str">
        <f>_xlfn.XLOOKUP(tbl_GL[[#This Row],[Account_key]],tbl_COA[Account_key],tbl_COA[SubClass],"Not Found")</f>
        <v>Assets</v>
      </c>
      <c r="I15696" t="str">
        <f>_xlfn.XLOOKUP(tbl_GL[[#This Row],[Account_key]],tbl_COA[Account_key],tbl_COA[SubClass2],"Not Found")</f>
        <v>Current Assets</v>
      </c>
      <c r="J15696" t="str">
        <f>_xlfn.XLOOKUP(tbl_GL[[#This Row],[Account_key]],tbl_COA[Account_key],tbl_COA[SubAccount],,0)</f>
        <v>Cash at Bank</v>
      </c>
      <c r="K15696">
        <f>YEAR(tbl_GL[[#This Row],[Date]])</f>
        <v>2018</v>
      </c>
    </row>
    <row r="15697" spans="1:11" hidden="1" x14ac:dyDescent="0.35">
      <c r="A15697">
        <v>42.2</v>
      </c>
      <c r="B15697" s="24">
        <v>43130</v>
      </c>
      <c r="C15697">
        <v>7</v>
      </c>
      <c r="D15697" s="13">
        <v>120</v>
      </c>
      <c r="E15697" s="13" t="s">
        <v>98</v>
      </c>
      <c r="F15697" s="17">
        <v>-990</v>
      </c>
      <c r="G15697" t="str">
        <f>_xlfn.XLOOKUP(tbl_GL[[#This Row],[Account_key]],tbl_COA[Account_key],tbl_COA[Class],"Not Found")</f>
        <v>Liabilities and Owners Equity</v>
      </c>
      <c r="H15697" t="str">
        <f>_xlfn.XLOOKUP(tbl_GL[[#This Row],[Account_key]],tbl_COA[Account_key],tbl_COA[SubClass],"Not Found")</f>
        <v>Liabilities</v>
      </c>
      <c r="I15697" t="str">
        <f>_xlfn.XLOOKUP(tbl_GL[[#This Row],[Account_key]],tbl_COA[Account_key],tbl_COA[SubClass2],"Not Found")</f>
        <v>Current Liabilities</v>
      </c>
      <c r="J15697" t="str">
        <f>_xlfn.XLOOKUP(tbl_GL[[#This Row],[Account_key]],tbl_COA[Account_key],tbl_COA[SubAccount],,0)</f>
        <v>Accrued Expenses</v>
      </c>
      <c r="K15697">
        <f>YEAR(tbl_GL[[#This Row],[Date]])</f>
        <v>2018</v>
      </c>
    </row>
    <row r="15698" spans="1:11" hidden="1" x14ac:dyDescent="0.35">
      <c r="A15698">
        <v>43.1</v>
      </c>
      <c r="B15698" s="24">
        <v>43131</v>
      </c>
      <c r="C15698">
        <v>7</v>
      </c>
      <c r="D15698" s="13">
        <v>10</v>
      </c>
      <c r="E15698" s="13" t="s">
        <v>110</v>
      </c>
      <c r="F15698" s="17">
        <v>22</v>
      </c>
      <c r="G15698" t="str">
        <f>_xlfn.XLOOKUP(tbl_GL[[#This Row],[Account_key]],tbl_COA[Account_key],tbl_COA[Class],"Not Found")</f>
        <v>Assets</v>
      </c>
      <c r="H15698" t="str">
        <f>_xlfn.XLOOKUP(tbl_GL[[#This Row],[Account_key]],tbl_COA[Account_key],tbl_COA[SubClass],"Not Found")</f>
        <v>Assets</v>
      </c>
      <c r="I15698" t="str">
        <f>_xlfn.XLOOKUP(tbl_GL[[#This Row],[Account_key]],tbl_COA[Account_key],tbl_COA[SubClass2],"Not Found")</f>
        <v>Current Assets</v>
      </c>
      <c r="J15698" t="str">
        <f>_xlfn.XLOOKUP(tbl_GL[[#This Row],[Account_key]],tbl_COA[Account_key],tbl_COA[SubAccount],,0)</f>
        <v>Cash at Bank</v>
      </c>
      <c r="K15698">
        <f>YEAR(tbl_GL[[#This Row],[Date]])</f>
        <v>2018</v>
      </c>
    </row>
    <row r="15699" spans="1:11" hidden="1" x14ac:dyDescent="0.35">
      <c r="A15699">
        <v>43.2</v>
      </c>
      <c r="B15699" s="24">
        <v>43131</v>
      </c>
      <c r="C15699">
        <v>7</v>
      </c>
      <c r="D15699" s="13">
        <v>430</v>
      </c>
      <c r="E15699" s="13" t="s">
        <v>110</v>
      </c>
      <c r="F15699" s="17">
        <v>22</v>
      </c>
      <c r="G15699" t="str">
        <f>_xlfn.XLOOKUP(tbl_GL[[#This Row],[Account_key]],tbl_COA[Account_key],tbl_COA[Class],"Not Found")</f>
        <v>Non-operating</v>
      </c>
      <c r="H15699" t="str">
        <f>_xlfn.XLOOKUP(tbl_GL[[#This Row],[Account_key]],tbl_COA[Account_key],tbl_COA[SubClass],"Not Found")</f>
        <v>Exchange Loss/Gain</v>
      </c>
      <c r="I15699" t="str">
        <f>_xlfn.XLOOKUP(tbl_GL[[#This Row],[Account_key]],tbl_COA[Account_key],tbl_COA[SubClass2],"Not Found")</f>
        <v>Exchange Loss/Gain</v>
      </c>
      <c r="J15699" t="str">
        <f>_xlfn.XLOOKUP(tbl_GL[[#This Row],[Account_key]],tbl_COA[Account_key],tbl_COA[SubAccount],,0)</f>
        <v>Exchange Loss/Gain</v>
      </c>
      <c r="K15699">
        <f>YEAR(tbl_GL[[#This Row],[Date]])</f>
        <v>2018</v>
      </c>
    </row>
    <row r="15700" spans="1:11" hidden="1" x14ac:dyDescent="0.35">
      <c r="A15700">
        <v>44.1</v>
      </c>
      <c r="B15700" s="24">
        <v>43131</v>
      </c>
      <c r="C15700">
        <v>7</v>
      </c>
      <c r="D15700" s="13">
        <v>10</v>
      </c>
      <c r="E15700" s="13" t="s">
        <v>113</v>
      </c>
      <c r="F15700" s="17">
        <v>109</v>
      </c>
      <c r="G15700" t="str">
        <f>_xlfn.XLOOKUP(tbl_GL[[#This Row],[Account_key]],tbl_COA[Account_key],tbl_COA[Class],"Not Found")</f>
        <v>Assets</v>
      </c>
      <c r="H15700" t="str">
        <f>_xlfn.XLOOKUP(tbl_GL[[#This Row],[Account_key]],tbl_COA[Account_key],tbl_COA[SubClass],"Not Found")</f>
        <v>Assets</v>
      </c>
      <c r="I15700" t="str">
        <f>_xlfn.XLOOKUP(tbl_GL[[#This Row],[Account_key]],tbl_COA[Account_key],tbl_COA[SubClass2],"Not Found")</f>
        <v>Current Assets</v>
      </c>
      <c r="J15700" t="str">
        <f>_xlfn.XLOOKUP(tbl_GL[[#This Row],[Account_key]],tbl_COA[Account_key],tbl_COA[SubAccount],,0)</f>
        <v>Cash at Bank</v>
      </c>
      <c r="K15700">
        <f>YEAR(tbl_GL[[#This Row],[Date]])</f>
        <v>2018</v>
      </c>
    </row>
    <row r="15701" spans="1:11" hidden="1" x14ac:dyDescent="0.35">
      <c r="A15701">
        <v>44.2</v>
      </c>
      <c r="B15701" s="24">
        <v>43131</v>
      </c>
      <c r="C15701">
        <v>7</v>
      </c>
      <c r="D15701" s="13">
        <v>410</v>
      </c>
      <c r="E15701" s="13" t="s">
        <v>113</v>
      </c>
      <c r="F15701" s="17">
        <v>109</v>
      </c>
      <c r="G15701" t="str">
        <f>_xlfn.XLOOKUP(tbl_GL[[#This Row],[Account_key]],tbl_COA[Account_key],tbl_COA[Class],"Not Found")</f>
        <v>Non-operating</v>
      </c>
      <c r="H15701" t="str">
        <f>_xlfn.XLOOKUP(tbl_GL[[#This Row],[Account_key]],tbl_COA[Account_key],tbl_COA[SubClass],"Not Found")</f>
        <v>Interest Income</v>
      </c>
      <c r="I15701" t="str">
        <f>_xlfn.XLOOKUP(tbl_GL[[#This Row],[Account_key]],tbl_COA[Account_key],tbl_COA[SubClass2],"Not Found")</f>
        <v>Interest Income</v>
      </c>
      <c r="J15701" t="str">
        <f>_xlfn.XLOOKUP(tbl_GL[[#This Row],[Account_key]],tbl_COA[Account_key],tbl_COA[SubAccount],,0)</f>
        <v>Interest Income</v>
      </c>
      <c r="K15701">
        <f>YEAR(tbl_GL[[#This Row],[Date]])</f>
        <v>2018</v>
      </c>
    </row>
    <row r="15702" spans="1:11" hidden="1" x14ac:dyDescent="0.35">
      <c r="A15702">
        <v>45.1</v>
      </c>
      <c r="B15702" s="24">
        <v>43131</v>
      </c>
      <c r="C15702">
        <v>7</v>
      </c>
      <c r="D15702" s="13">
        <v>440</v>
      </c>
      <c r="E15702" s="13" t="s">
        <v>112</v>
      </c>
      <c r="F15702" s="17">
        <v>-140</v>
      </c>
      <c r="G15702" t="str">
        <f>_xlfn.XLOOKUP(tbl_GL[[#This Row],[Account_key]],tbl_COA[Account_key],tbl_COA[Class],"Not Found")</f>
        <v>Interest &amp; Tax</v>
      </c>
      <c r="H15702" t="str">
        <f>_xlfn.XLOOKUP(tbl_GL[[#This Row],[Account_key]],tbl_COA[Account_key],tbl_COA[SubClass],"Not Found")</f>
        <v>Interest Expense</v>
      </c>
      <c r="I15702" t="str">
        <f>_xlfn.XLOOKUP(tbl_GL[[#This Row],[Account_key]],tbl_COA[Account_key],tbl_COA[SubClass2],"Not Found")</f>
        <v>Interest Expense</v>
      </c>
      <c r="J15702" t="str">
        <f>_xlfn.XLOOKUP(tbl_GL[[#This Row],[Account_key]],tbl_COA[Account_key],tbl_COA[SubAccount],,0)</f>
        <v>Interest Expense</v>
      </c>
      <c r="K15702">
        <f>YEAR(tbl_GL[[#This Row],[Date]])</f>
        <v>2018</v>
      </c>
    </row>
    <row r="15703" spans="1:11" hidden="1" x14ac:dyDescent="0.35">
      <c r="A15703">
        <v>45.2</v>
      </c>
      <c r="B15703" s="24">
        <v>43131</v>
      </c>
      <c r="C15703">
        <v>7</v>
      </c>
      <c r="D15703" s="13">
        <v>121</v>
      </c>
      <c r="E15703" s="13" t="s">
        <v>112</v>
      </c>
      <c r="F15703" s="17">
        <v>140</v>
      </c>
      <c r="G15703" t="str">
        <f>_xlfn.XLOOKUP(tbl_GL[[#This Row],[Account_key]],tbl_COA[Account_key],tbl_COA[Class],"Not Found")</f>
        <v>Liabilities and Owners Equity</v>
      </c>
      <c r="H15703" t="str">
        <f>_xlfn.XLOOKUP(tbl_GL[[#This Row],[Account_key]],tbl_COA[Account_key],tbl_COA[SubClass],"Not Found")</f>
        <v>Liabilities</v>
      </c>
      <c r="I15703" t="str">
        <f>_xlfn.XLOOKUP(tbl_GL[[#This Row],[Account_key]],tbl_COA[Account_key],tbl_COA[SubClass2],"Not Found")</f>
        <v>Current Liabilities</v>
      </c>
      <c r="J15703" t="str">
        <f>_xlfn.XLOOKUP(tbl_GL[[#This Row],[Account_key]],tbl_COA[Account_key],tbl_COA[SubAccount],,0)</f>
        <v>Interest Payable</v>
      </c>
      <c r="K15703">
        <f>YEAR(tbl_GL[[#This Row],[Date]])</f>
        <v>2018</v>
      </c>
    </row>
    <row r="15704" spans="1:11" hidden="1" x14ac:dyDescent="0.35">
      <c r="A15704">
        <v>46.1</v>
      </c>
      <c r="B15704" s="24">
        <v>43131</v>
      </c>
      <c r="C15704">
        <v>7</v>
      </c>
      <c r="D15704" s="13">
        <v>400</v>
      </c>
      <c r="E15704" s="13" t="s">
        <v>104</v>
      </c>
      <c r="F15704" s="17">
        <v>-175</v>
      </c>
      <c r="G15704" t="str">
        <f>_xlfn.XLOOKUP(tbl_GL[[#This Row],[Account_key]],tbl_COA[Account_key],tbl_COA[Class],"Not Found")</f>
        <v>Operating account</v>
      </c>
      <c r="H15704" t="str">
        <f>_xlfn.XLOOKUP(tbl_GL[[#This Row],[Account_key]],tbl_COA[Account_key],tbl_COA[SubClass],"Not Found")</f>
        <v>Depreciation &amp; Amortization</v>
      </c>
      <c r="I15704" t="str">
        <f>_xlfn.XLOOKUP(tbl_GL[[#This Row],[Account_key]],tbl_COA[Account_key],tbl_COA[SubClass2],"Not Found")</f>
        <v>Amortization</v>
      </c>
      <c r="J15704" t="str">
        <f>_xlfn.XLOOKUP(tbl_GL[[#This Row],[Account_key]],tbl_COA[Account_key],tbl_COA[SubAccount],,0)</f>
        <v>Amortization of Intangible Assets</v>
      </c>
      <c r="K15704">
        <f>YEAR(tbl_GL[[#This Row],[Date]])</f>
        <v>2018</v>
      </c>
    </row>
    <row r="15705" spans="1:11" hidden="1" x14ac:dyDescent="0.35">
      <c r="A15705">
        <v>46.2</v>
      </c>
      <c r="B15705" s="24">
        <v>43131</v>
      </c>
      <c r="C15705">
        <v>7</v>
      </c>
      <c r="D15705" s="13">
        <v>100</v>
      </c>
      <c r="E15705" s="13" t="s">
        <v>104</v>
      </c>
      <c r="F15705" s="17">
        <v>-175</v>
      </c>
      <c r="G15705" t="str">
        <f>_xlfn.XLOOKUP(tbl_GL[[#This Row],[Account_key]],tbl_COA[Account_key],tbl_COA[Class],"Not Found")</f>
        <v>Assets</v>
      </c>
      <c r="H15705" t="str">
        <f>_xlfn.XLOOKUP(tbl_GL[[#This Row],[Account_key]],tbl_COA[Account_key],tbl_COA[SubClass],"Not Found")</f>
        <v>Assets</v>
      </c>
      <c r="I15705" t="str">
        <f>_xlfn.XLOOKUP(tbl_GL[[#This Row],[Account_key]],tbl_COA[Account_key],tbl_COA[SubClass2],"Not Found")</f>
        <v>Non-Current Assets</v>
      </c>
      <c r="J15705" t="str">
        <f>_xlfn.XLOOKUP(tbl_GL[[#This Row],[Account_key]],tbl_COA[Account_key],tbl_COA[SubAccount],,0)</f>
        <v>Patents and trademarks</v>
      </c>
      <c r="K15705">
        <f>YEAR(tbl_GL[[#This Row],[Date]])</f>
        <v>2018</v>
      </c>
    </row>
    <row r="15706" spans="1:11" hidden="1" x14ac:dyDescent="0.35">
      <c r="A15706">
        <v>47.1</v>
      </c>
      <c r="B15706" s="24">
        <v>43131</v>
      </c>
      <c r="C15706">
        <v>7</v>
      </c>
      <c r="D15706" s="13">
        <v>450</v>
      </c>
      <c r="E15706" s="23" t="s">
        <v>108</v>
      </c>
      <c r="F15706" s="17">
        <v>-231</v>
      </c>
      <c r="G15706" t="str">
        <f>_xlfn.XLOOKUP(tbl_GL[[#This Row],[Account_key]],tbl_COA[Account_key],tbl_COA[Class],"Not Found")</f>
        <v>Interest &amp; Tax</v>
      </c>
      <c r="H15706" t="str">
        <f>_xlfn.XLOOKUP(tbl_GL[[#This Row],[Account_key]],tbl_COA[Account_key],tbl_COA[SubClass],"Not Found")</f>
        <v>Taxation</v>
      </c>
      <c r="I15706" t="str">
        <f>_xlfn.XLOOKUP(tbl_GL[[#This Row],[Account_key]],tbl_COA[Account_key],tbl_COA[SubClass2],"Not Found")</f>
        <v>Taxation</v>
      </c>
      <c r="J15706" t="str">
        <f>_xlfn.XLOOKUP(tbl_GL[[#This Row],[Account_key]],tbl_COA[Account_key],tbl_COA[SubAccount],,0)</f>
        <v>Taxation</v>
      </c>
      <c r="K15706">
        <f>YEAR(tbl_GL[[#This Row],[Date]])</f>
        <v>2018</v>
      </c>
    </row>
    <row r="15707" spans="1:11" hidden="1" x14ac:dyDescent="0.35">
      <c r="A15707">
        <v>47.2</v>
      </c>
      <c r="B15707" s="24">
        <v>43131</v>
      </c>
      <c r="C15707">
        <v>7</v>
      </c>
      <c r="D15707" s="13">
        <v>122</v>
      </c>
      <c r="E15707" s="23" t="s">
        <v>108</v>
      </c>
      <c r="F15707" s="17">
        <v>231</v>
      </c>
      <c r="G15707" t="str">
        <f>_xlfn.XLOOKUP(tbl_GL[[#This Row],[Account_key]],tbl_COA[Account_key],tbl_COA[Class],"Not Found")</f>
        <v>Liabilities and Owners Equity</v>
      </c>
      <c r="H15707" t="str">
        <f>_xlfn.XLOOKUP(tbl_GL[[#This Row],[Account_key]],tbl_COA[Account_key],tbl_COA[SubClass],"Not Found")</f>
        <v>Liabilities</v>
      </c>
      <c r="I15707" t="str">
        <f>_xlfn.XLOOKUP(tbl_GL[[#This Row],[Account_key]],tbl_COA[Account_key],tbl_COA[SubClass2],"Not Found")</f>
        <v>Current Liabilities</v>
      </c>
      <c r="J15707" t="str">
        <f>_xlfn.XLOOKUP(tbl_GL[[#This Row],[Account_key]],tbl_COA[Account_key],tbl_COA[SubAccount],,0)</f>
        <v>Tax payable</v>
      </c>
      <c r="K15707">
        <f>YEAR(tbl_GL[[#This Row],[Date]])</f>
        <v>2018</v>
      </c>
    </row>
    <row r="15708" spans="1:11" hidden="1" x14ac:dyDescent="0.35">
      <c r="A15708">
        <v>48.1</v>
      </c>
      <c r="B15708" s="24">
        <v>43131</v>
      </c>
      <c r="C15708">
        <v>7</v>
      </c>
      <c r="D15708" s="13">
        <v>240</v>
      </c>
      <c r="E15708" s="13" t="s">
        <v>56</v>
      </c>
      <c r="F15708" s="17">
        <v>-1750</v>
      </c>
      <c r="G15708" t="str">
        <f>_xlfn.XLOOKUP(tbl_GL[[#This Row],[Account_key]],tbl_COA[Account_key],tbl_COA[Class],"Not Found")</f>
        <v>Operating account</v>
      </c>
      <c r="H15708" t="str">
        <f>_xlfn.XLOOKUP(tbl_GL[[#This Row],[Account_key]],tbl_COA[Account_key],tbl_COA[SubClass],"Not Found")</f>
        <v>Operating Expenses</v>
      </c>
      <c r="I15708" t="str">
        <f>_xlfn.XLOOKUP(tbl_GL[[#This Row],[Account_key]],tbl_COA[Account_key],tbl_COA[SubClass2],"Not Found")</f>
        <v>Sales &amp; Distribution</v>
      </c>
      <c r="J15708" t="str">
        <f>_xlfn.XLOOKUP(tbl_GL[[#This Row],[Account_key]],tbl_COA[Account_key],tbl_COA[SubAccount],,0)</f>
        <v>Salaries</v>
      </c>
      <c r="K15708">
        <f>YEAR(tbl_GL[[#This Row],[Date]])</f>
        <v>2018</v>
      </c>
    </row>
    <row r="15709" spans="1:11" hidden="1" x14ac:dyDescent="0.35">
      <c r="A15709">
        <v>48.2</v>
      </c>
      <c r="B15709" s="24">
        <v>43131</v>
      </c>
      <c r="C15709">
        <v>7</v>
      </c>
      <c r="D15709" s="13">
        <v>10</v>
      </c>
      <c r="E15709" s="13" t="s">
        <v>56</v>
      </c>
      <c r="F15709" s="17">
        <v>-1750</v>
      </c>
      <c r="G15709" t="str">
        <f>_xlfn.XLOOKUP(tbl_GL[[#This Row],[Account_key]],tbl_COA[Account_key],tbl_COA[Class],"Not Found")</f>
        <v>Assets</v>
      </c>
      <c r="H15709" t="str">
        <f>_xlfn.XLOOKUP(tbl_GL[[#This Row],[Account_key]],tbl_COA[Account_key],tbl_COA[SubClass],"Not Found")</f>
        <v>Assets</v>
      </c>
      <c r="I15709" t="str">
        <f>_xlfn.XLOOKUP(tbl_GL[[#This Row],[Account_key]],tbl_COA[Account_key],tbl_COA[SubClass2],"Not Found")</f>
        <v>Current Assets</v>
      </c>
      <c r="J15709" t="str">
        <f>_xlfn.XLOOKUP(tbl_GL[[#This Row],[Account_key]],tbl_COA[Account_key],tbl_COA[SubAccount],,0)</f>
        <v>Cash at Bank</v>
      </c>
      <c r="K15709">
        <f>YEAR(tbl_GL[[#This Row],[Date]])</f>
        <v>2018</v>
      </c>
    </row>
    <row r="15710" spans="1:11" hidden="1" x14ac:dyDescent="0.35">
      <c r="A15710">
        <v>50.1</v>
      </c>
      <c r="B15710" s="24">
        <v>43131</v>
      </c>
      <c r="C15710">
        <v>7</v>
      </c>
      <c r="D15710" s="13">
        <v>380</v>
      </c>
      <c r="E15710" s="13" t="s">
        <v>101</v>
      </c>
      <c r="F15710" s="17">
        <v>-3500</v>
      </c>
      <c r="G15710" t="str">
        <f>_xlfn.XLOOKUP(tbl_GL[[#This Row],[Account_key]],tbl_COA[Account_key],tbl_COA[Class],"Not Found")</f>
        <v>Operating account</v>
      </c>
      <c r="H15710" t="str">
        <f>_xlfn.XLOOKUP(tbl_GL[[#This Row],[Account_key]],tbl_COA[Account_key],tbl_COA[SubClass],"Not Found")</f>
        <v>Depreciation &amp; Amortization</v>
      </c>
      <c r="I15710" t="str">
        <f>_xlfn.XLOOKUP(tbl_GL[[#This Row],[Account_key]],tbl_COA[Account_key],tbl_COA[SubClass2],"Not Found")</f>
        <v>Depreciation</v>
      </c>
      <c r="J15710" t="str">
        <f>_xlfn.XLOOKUP(tbl_GL[[#This Row],[Account_key]],tbl_COA[Account_key],tbl_COA[SubAccount],,0)</f>
        <v>Equipment</v>
      </c>
      <c r="K15710">
        <f>YEAR(tbl_GL[[#This Row],[Date]])</f>
        <v>2018</v>
      </c>
    </row>
    <row r="15711" spans="1:11" hidden="1" x14ac:dyDescent="0.35">
      <c r="A15711">
        <v>50.2</v>
      </c>
      <c r="B15711" s="24">
        <v>43131</v>
      </c>
      <c r="C15711">
        <v>7</v>
      </c>
      <c r="D15711" s="13">
        <v>90</v>
      </c>
      <c r="E15711" s="13" t="s">
        <v>101</v>
      </c>
      <c r="F15711" s="17">
        <v>-3500</v>
      </c>
      <c r="G15711" t="str">
        <f>_xlfn.XLOOKUP(tbl_GL[[#This Row],[Account_key]],tbl_COA[Account_key],tbl_COA[Class],"Not Found")</f>
        <v>Assets</v>
      </c>
      <c r="H15711" t="str">
        <f>_xlfn.XLOOKUP(tbl_GL[[#This Row],[Account_key]],tbl_COA[Account_key],tbl_COA[SubClass],"Not Found")</f>
        <v>Assets</v>
      </c>
      <c r="I15711" t="str">
        <f>_xlfn.XLOOKUP(tbl_GL[[#This Row],[Account_key]],tbl_COA[Account_key],tbl_COA[SubClass2],"Not Found")</f>
        <v>Non-Current Assets</v>
      </c>
      <c r="J15711" t="str">
        <f>_xlfn.XLOOKUP(tbl_GL[[#This Row],[Account_key]],tbl_COA[Account_key],tbl_COA[SubAccount],,0)</f>
        <v>Office Furniture &amp; Equipment</v>
      </c>
      <c r="K15711">
        <f>YEAR(tbl_GL[[#This Row],[Date]])</f>
        <v>2018</v>
      </c>
    </row>
    <row r="15712" spans="1:11" hidden="1" x14ac:dyDescent="0.35">
      <c r="A15712">
        <v>51.1</v>
      </c>
      <c r="B15712" s="24">
        <v>43132</v>
      </c>
      <c r="C15712">
        <v>7</v>
      </c>
      <c r="D15712" s="13">
        <v>300</v>
      </c>
      <c r="E15712" s="13" t="s">
        <v>99</v>
      </c>
      <c r="F15712" s="17">
        <v>-53</v>
      </c>
      <c r="G15712" t="str">
        <f>_xlfn.XLOOKUP(tbl_GL[[#This Row],[Account_key]],tbl_COA[Account_key],tbl_COA[Class],"Not Found")</f>
        <v>Operating account</v>
      </c>
      <c r="H15712" t="str">
        <f>_xlfn.XLOOKUP(tbl_GL[[#This Row],[Account_key]],tbl_COA[Account_key],tbl_COA[SubClass],"Not Found")</f>
        <v>Operating Expenses</v>
      </c>
      <c r="I15712" t="str">
        <f>_xlfn.XLOOKUP(tbl_GL[[#This Row],[Account_key]],tbl_COA[Account_key],tbl_COA[SubClass2],"Not Found")</f>
        <v>Administration</v>
      </c>
      <c r="J15712" t="str">
        <f>_xlfn.XLOOKUP(tbl_GL[[#This Row],[Account_key]],tbl_COA[Account_key],tbl_COA[SubAccount],,0)</f>
        <v>Entertainment</v>
      </c>
      <c r="K15712">
        <f>YEAR(tbl_GL[[#This Row],[Date]])</f>
        <v>2018</v>
      </c>
    </row>
    <row r="15713" spans="1:11" hidden="1" x14ac:dyDescent="0.35">
      <c r="A15713">
        <v>51.2</v>
      </c>
      <c r="B15713" s="24">
        <v>43132</v>
      </c>
      <c r="C15713">
        <v>7</v>
      </c>
      <c r="D15713" s="13">
        <v>20</v>
      </c>
      <c r="E15713" s="13" t="s">
        <v>99</v>
      </c>
      <c r="F15713" s="17">
        <v>-53</v>
      </c>
      <c r="G15713" t="str">
        <f>_xlfn.XLOOKUP(tbl_GL[[#This Row],[Account_key]],tbl_COA[Account_key],tbl_COA[Class],"Not Found")</f>
        <v>Assets</v>
      </c>
      <c r="H15713" t="str">
        <f>_xlfn.XLOOKUP(tbl_GL[[#This Row],[Account_key]],tbl_COA[Account_key],tbl_COA[SubClass],"Not Found")</f>
        <v>Assets</v>
      </c>
      <c r="I15713" t="str">
        <f>_xlfn.XLOOKUP(tbl_GL[[#This Row],[Account_key]],tbl_COA[Account_key],tbl_COA[SubClass2],"Not Found")</f>
        <v>Current Assets</v>
      </c>
      <c r="J15713" t="str">
        <f>_xlfn.XLOOKUP(tbl_GL[[#This Row],[Account_key]],tbl_COA[Account_key],tbl_COA[SubAccount],,0)</f>
        <v>Cash in hand</v>
      </c>
      <c r="K15713">
        <f>YEAR(tbl_GL[[#This Row],[Date]])</f>
        <v>2018</v>
      </c>
    </row>
    <row r="15714" spans="1:11" hidden="1" x14ac:dyDescent="0.35">
      <c r="A15714">
        <v>52.1</v>
      </c>
      <c r="B15714" s="24">
        <v>43132</v>
      </c>
      <c r="C15714">
        <v>7</v>
      </c>
      <c r="D15714" s="13">
        <v>60</v>
      </c>
      <c r="E15714" s="13" t="s">
        <v>84</v>
      </c>
      <c r="F15714" s="17">
        <v>10667</v>
      </c>
      <c r="G15714" t="str">
        <f>_xlfn.XLOOKUP(tbl_GL[[#This Row],[Account_key]],tbl_COA[Account_key],tbl_COA[Class],"Not Found")</f>
        <v>Assets</v>
      </c>
      <c r="H15714" t="str">
        <f>_xlfn.XLOOKUP(tbl_GL[[#This Row],[Account_key]],tbl_COA[Account_key],tbl_COA[SubClass],"Not Found")</f>
        <v>Assets</v>
      </c>
      <c r="I15714" t="str">
        <f>_xlfn.XLOOKUP(tbl_GL[[#This Row],[Account_key]],tbl_COA[Account_key],tbl_COA[SubClass2],"Not Found")</f>
        <v>Current Assets</v>
      </c>
      <c r="J15714" t="str">
        <f>_xlfn.XLOOKUP(tbl_GL[[#This Row],[Account_key]],tbl_COA[Account_key],tbl_COA[SubAccount],,0)</f>
        <v>Inventory</v>
      </c>
      <c r="K15714">
        <f>YEAR(tbl_GL[[#This Row],[Date]])</f>
        <v>2018</v>
      </c>
    </row>
    <row r="15715" spans="1:11" hidden="1" x14ac:dyDescent="0.35">
      <c r="A15715">
        <v>52.2</v>
      </c>
      <c r="B15715" s="24">
        <v>43132</v>
      </c>
      <c r="C15715">
        <v>7</v>
      </c>
      <c r="D15715" s="13">
        <v>110</v>
      </c>
      <c r="E15715" s="13" t="s">
        <v>84</v>
      </c>
      <c r="F15715" s="17">
        <v>10667</v>
      </c>
      <c r="G15715" t="str">
        <f>_xlfn.XLOOKUP(tbl_GL[[#This Row],[Account_key]],tbl_COA[Account_key],tbl_COA[Class],"Not Found")</f>
        <v>Liabilities and Owners Equity</v>
      </c>
      <c r="H15715" t="str">
        <f>_xlfn.XLOOKUP(tbl_GL[[#This Row],[Account_key]],tbl_COA[Account_key],tbl_COA[SubClass],"Not Found")</f>
        <v>Liabilities</v>
      </c>
      <c r="I15715" t="str">
        <f>_xlfn.XLOOKUP(tbl_GL[[#This Row],[Account_key]],tbl_COA[Account_key],tbl_COA[SubClass2],"Not Found")</f>
        <v>Current Liabilities</v>
      </c>
      <c r="J15715" t="str">
        <f>_xlfn.XLOOKUP(tbl_GL[[#This Row],[Account_key]],tbl_COA[Account_key],tbl_COA[SubAccount],,0)</f>
        <v>Trade Payables</v>
      </c>
      <c r="K15715">
        <f>YEAR(tbl_GL[[#This Row],[Date]])</f>
        <v>2018</v>
      </c>
    </row>
    <row r="15716" spans="1:11" hidden="1" x14ac:dyDescent="0.35">
      <c r="A15716">
        <v>53.1</v>
      </c>
      <c r="B15716" s="24">
        <v>43134</v>
      </c>
      <c r="C15716">
        <v>7</v>
      </c>
      <c r="D15716" s="13">
        <v>290</v>
      </c>
      <c r="E15716" s="13" t="s">
        <v>97</v>
      </c>
      <c r="F15716" s="17">
        <v>-958</v>
      </c>
      <c r="G15716" t="str">
        <f>_xlfn.XLOOKUP(tbl_GL[[#This Row],[Account_key]],tbl_COA[Account_key],tbl_COA[Class],"Not Found")</f>
        <v>Operating account</v>
      </c>
      <c r="H15716" t="str">
        <f>_xlfn.XLOOKUP(tbl_GL[[#This Row],[Account_key]],tbl_COA[Account_key],tbl_COA[SubClass],"Not Found")</f>
        <v>Operating Expenses</v>
      </c>
      <c r="I15716" t="str">
        <f>_xlfn.XLOOKUP(tbl_GL[[#This Row],[Account_key]],tbl_COA[Account_key],tbl_COA[SubClass2],"Not Found")</f>
        <v>Administration</v>
      </c>
      <c r="J15716" t="str">
        <f>_xlfn.XLOOKUP(tbl_GL[[#This Row],[Account_key]],tbl_COA[Account_key],tbl_COA[SubAccount],,0)</f>
        <v>Travel</v>
      </c>
      <c r="K15716">
        <f>YEAR(tbl_GL[[#This Row],[Date]])</f>
        <v>2018</v>
      </c>
    </row>
    <row r="15717" spans="1:11" hidden="1" x14ac:dyDescent="0.35">
      <c r="A15717">
        <v>53.2</v>
      </c>
      <c r="B15717" s="24">
        <v>43134</v>
      </c>
      <c r="C15717">
        <v>7</v>
      </c>
      <c r="D15717" s="13">
        <v>120</v>
      </c>
      <c r="E15717" s="13" t="s">
        <v>97</v>
      </c>
      <c r="F15717" s="17">
        <v>958</v>
      </c>
      <c r="G15717" t="str">
        <f>_xlfn.XLOOKUP(tbl_GL[[#This Row],[Account_key]],tbl_COA[Account_key],tbl_COA[Class],"Not Found")</f>
        <v>Liabilities and Owners Equity</v>
      </c>
      <c r="H15717" t="str">
        <f>_xlfn.XLOOKUP(tbl_GL[[#This Row],[Account_key]],tbl_COA[Account_key],tbl_COA[SubClass],"Not Found")</f>
        <v>Liabilities</v>
      </c>
      <c r="I15717" t="str">
        <f>_xlfn.XLOOKUP(tbl_GL[[#This Row],[Account_key]],tbl_COA[Account_key],tbl_COA[SubClass2],"Not Found")</f>
        <v>Current Liabilities</v>
      </c>
      <c r="J15717" t="str">
        <f>_xlfn.XLOOKUP(tbl_GL[[#This Row],[Account_key]],tbl_COA[Account_key],tbl_COA[SubAccount],,0)</f>
        <v>Accrued Expenses</v>
      </c>
      <c r="K15717">
        <f>YEAR(tbl_GL[[#This Row],[Date]])</f>
        <v>2018</v>
      </c>
    </row>
    <row r="15718" spans="1:11" hidden="1" x14ac:dyDescent="0.35">
      <c r="A15718">
        <v>54.1</v>
      </c>
      <c r="B15718" s="24">
        <v>43137</v>
      </c>
      <c r="C15718">
        <v>7</v>
      </c>
      <c r="D15718" s="13">
        <v>230</v>
      </c>
      <c r="E15718" s="13" t="s">
        <v>4</v>
      </c>
      <c r="F15718" s="17">
        <v>-394</v>
      </c>
      <c r="G15718" t="str">
        <f>_xlfn.XLOOKUP(tbl_GL[[#This Row],[Account_key]],tbl_COA[Account_key],tbl_COA[Class],"Not Found")</f>
        <v>Trading account</v>
      </c>
      <c r="H15718" t="str">
        <f>_xlfn.XLOOKUP(tbl_GL[[#This Row],[Account_key]],tbl_COA[Account_key],tbl_COA[SubClass],"Not Found")</f>
        <v>Cost of Sales</v>
      </c>
      <c r="I15718" t="str">
        <f>_xlfn.XLOOKUP(tbl_GL[[#This Row],[Account_key]],tbl_COA[Account_key],tbl_COA[SubClass2],"Not Found")</f>
        <v>Cost of Sales</v>
      </c>
      <c r="J15718" t="str">
        <f>_xlfn.XLOOKUP(tbl_GL[[#This Row],[Account_key]],tbl_COA[Account_key],tbl_COA[SubAccount],,0)</f>
        <v>Cost of Sales</v>
      </c>
      <c r="K15718">
        <f>YEAR(tbl_GL[[#This Row],[Date]])</f>
        <v>2018</v>
      </c>
    </row>
    <row r="15719" spans="1:11" hidden="1" x14ac:dyDescent="0.35">
      <c r="A15719">
        <v>54.2</v>
      </c>
      <c r="B15719" s="24">
        <v>43137</v>
      </c>
      <c r="C15719">
        <v>7</v>
      </c>
      <c r="D15719" s="13">
        <v>60</v>
      </c>
      <c r="E15719" s="13" t="s">
        <v>4</v>
      </c>
      <c r="F15719" s="17">
        <v>-394</v>
      </c>
      <c r="G15719" t="str">
        <f>_xlfn.XLOOKUP(tbl_GL[[#This Row],[Account_key]],tbl_COA[Account_key],tbl_COA[Class],"Not Found")</f>
        <v>Assets</v>
      </c>
      <c r="H15719" t="str">
        <f>_xlfn.XLOOKUP(tbl_GL[[#This Row],[Account_key]],tbl_COA[Account_key],tbl_COA[SubClass],"Not Found")</f>
        <v>Assets</v>
      </c>
      <c r="I15719" t="str">
        <f>_xlfn.XLOOKUP(tbl_GL[[#This Row],[Account_key]],tbl_COA[Account_key],tbl_COA[SubClass2],"Not Found")</f>
        <v>Current Assets</v>
      </c>
      <c r="J15719" t="str">
        <f>_xlfn.XLOOKUP(tbl_GL[[#This Row],[Account_key]],tbl_COA[Account_key],tbl_COA[SubAccount],,0)</f>
        <v>Inventory</v>
      </c>
      <c r="K15719">
        <f>YEAR(tbl_GL[[#This Row],[Date]])</f>
        <v>2018</v>
      </c>
    </row>
    <row r="15720" spans="1:11" hidden="1" x14ac:dyDescent="0.35">
      <c r="A15720">
        <v>55.1</v>
      </c>
      <c r="B15720" s="24">
        <v>43137</v>
      </c>
      <c r="C15720">
        <v>7</v>
      </c>
      <c r="D15720" s="13">
        <v>350</v>
      </c>
      <c r="E15720" s="13" t="s">
        <v>97</v>
      </c>
      <c r="F15720" s="17">
        <v>-911</v>
      </c>
      <c r="G15720" t="str">
        <f>_xlfn.XLOOKUP(tbl_GL[[#This Row],[Account_key]],tbl_COA[Account_key],tbl_COA[Class],"Not Found")</f>
        <v>Operating account</v>
      </c>
      <c r="H15720" t="str">
        <f>_xlfn.XLOOKUP(tbl_GL[[#This Row],[Account_key]],tbl_COA[Account_key],tbl_COA[SubClass],"Not Found")</f>
        <v>Operating Expenses</v>
      </c>
      <c r="I15720" t="str">
        <f>_xlfn.XLOOKUP(tbl_GL[[#This Row],[Account_key]],tbl_COA[Account_key],tbl_COA[SubClass2],"Not Found")</f>
        <v>Administration</v>
      </c>
      <c r="J15720" t="str">
        <f>_xlfn.XLOOKUP(tbl_GL[[#This Row],[Account_key]],tbl_COA[Account_key],tbl_COA[SubAccount],,0)</f>
        <v>Other Expenses</v>
      </c>
      <c r="K15720">
        <f>YEAR(tbl_GL[[#This Row],[Date]])</f>
        <v>2018</v>
      </c>
    </row>
    <row r="15721" spans="1:11" hidden="1" x14ac:dyDescent="0.35">
      <c r="A15721">
        <v>55.2</v>
      </c>
      <c r="B15721" s="24">
        <v>43137</v>
      </c>
      <c r="C15721">
        <v>7</v>
      </c>
      <c r="D15721" s="13">
        <v>120</v>
      </c>
      <c r="E15721" s="13" t="s">
        <v>97</v>
      </c>
      <c r="F15721" s="17">
        <v>911</v>
      </c>
      <c r="G15721" t="str">
        <f>_xlfn.XLOOKUP(tbl_GL[[#This Row],[Account_key]],tbl_COA[Account_key],tbl_COA[Class],"Not Found")</f>
        <v>Liabilities and Owners Equity</v>
      </c>
      <c r="H15721" t="str">
        <f>_xlfn.XLOOKUP(tbl_GL[[#This Row],[Account_key]],tbl_COA[Account_key],tbl_COA[SubClass],"Not Found")</f>
        <v>Liabilities</v>
      </c>
      <c r="I15721" t="str">
        <f>_xlfn.XLOOKUP(tbl_GL[[#This Row],[Account_key]],tbl_COA[Account_key],tbl_COA[SubClass2],"Not Found")</f>
        <v>Current Liabilities</v>
      </c>
      <c r="J15721" t="str">
        <f>_xlfn.XLOOKUP(tbl_GL[[#This Row],[Account_key]],tbl_COA[Account_key],tbl_COA[SubAccount],,0)</f>
        <v>Accrued Expenses</v>
      </c>
      <c r="K15721">
        <f>YEAR(tbl_GL[[#This Row],[Date]])</f>
        <v>2018</v>
      </c>
    </row>
    <row r="15722" spans="1:11" hidden="1" x14ac:dyDescent="0.35">
      <c r="A15722">
        <v>56.1</v>
      </c>
      <c r="B15722" s="24">
        <v>43137</v>
      </c>
      <c r="C15722">
        <v>7</v>
      </c>
      <c r="D15722" s="13">
        <v>210</v>
      </c>
      <c r="E15722" s="13" t="s">
        <v>7</v>
      </c>
      <c r="F15722" s="17">
        <v>1313</v>
      </c>
      <c r="G15722" t="str">
        <f>_xlfn.XLOOKUP(tbl_GL[[#This Row],[Account_key]],tbl_COA[Account_key],tbl_COA[Class],"Not Found")</f>
        <v>Trading account</v>
      </c>
      <c r="H15722" t="str">
        <f>_xlfn.XLOOKUP(tbl_GL[[#This Row],[Account_key]],tbl_COA[Account_key],tbl_COA[SubClass],"Not Found")</f>
        <v>Sales</v>
      </c>
      <c r="I15722" t="str">
        <f>_xlfn.XLOOKUP(tbl_GL[[#This Row],[Account_key]],tbl_COA[Account_key],tbl_COA[SubClass2],"Not Found")</f>
        <v>Sales</v>
      </c>
      <c r="J15722" t="str">
        <f>_xlfn.XLOOKUP(tbl_GL[[#This Row],[Account_key]],tbl_COA[Account_key],tbl_COA[SubAccount],,0)</f>
        <v>Sales</v>
      </c>
      <c r="K15722">
        <f>YEAR(tbl_GL[[#This Row],[Date]])</f>
        <v>2018</v>
      </c>
    </row>
    <row r="15723" spans="1:11" hidden="1" x14ac:dyDescent="0.35">
      <c r="A15723">
        <v>56.2</v>
      </c>
      <c r="B15723" s="24">
        <v>43137</v>
      </c>
      <c r="C15723">
        <v>7</v>
      </c>
      <c r="D15723" s="13">
        <v>10</v>
      </c>
      <c r="E15723" s="13" t="s">
        <v>7</v>
      </c>
      <c r="F15723" s="17">
        <v>1313</v>
      </c>
      <c r="G15723" t="str">
        <f>_xlfn.XLOOKUP(tbl_GL[[#This Row],[Account_key]],tbl_COA[Account_key],tbl_COA[Class],"Not Found")</f>
        <v>Assets</v>
      </c>
      <c r="H15723" t="str">
        <f>_xlfn.XLOOKUP(tbl_GL[[#This Row],[Account_key]],tbl_COA[Account_key],tbl_COA[SubClass],"Not Found")</f>
        <v>Assets</v>
      </c>
      <c r="I15723" t="str">
        <f>_xlfn.XLOOKUP(tbl_GL[[#This Row],[Account_key]],tbl_COA[Account_key],tbl_COA[SubClass2],"Not Found")</f>
        <v>Current Assets</v>
      </c>
      <c r="J15723" t="str">
        <f>_xlfn.XLOOKUP(tbl_GL[[#This Row],[Account_key]],tbl_COA[Account_key],tbl_COA[SubAccount],,0)</f>
        <v>Cash at Bank</v>
      </c>
      <c r="K15723">
        <f>YEAR(tbl_GL[[#This Row],[Date]])</f>
        <v>2018</v>
      </c>
    </row>
    <row r="15724" spans="1:11" hidden="1" x14ac:dyDescent="0.35">
      <c r="A15724">
        <v>57.1</v>
      </c>
      <c r="B15724" s="24">
        <v>43137</v>
      </c>
      <c r="C15724">
        <v>7</v>
      </c>
      <c r="D15724" s="13">
        <v>230</v>
      </c>
      <c r="E15724" s="13" t="s">
        <v>4</v>
      </c>
      <c r="F15724" s="17">
        <v>-1578</v>
      </c>
      <c r="G15724" t="str">
        <f>_xlfn.XLOOKUP(tbl_GL[[#This Row],[Account_key]],tbl_COA[Account_key],tbl_COA[Class],"Not Found")</f>
        <v>Trading account</v>
      </c>
      <c r="H15724" t="str">
        <f>_xlfn.XLOOKUP(tbl_GL[[#This Row],[Account_key]],tbl_COA[Account_key],tbl_COA[SubClass],"Not Found")</f>
        <v>Cost of Sales</v>
      </c>
      <c r="I15724" t="str">
        <f>_xlfn.XLOOKUP(tbl_GL[[#This Row],[Account_key]],tbl_COA[Account_key],tbl_COA[SubClass2],"Not Found")</f>
        <v>Cost of Sales</v>
      </c>
      <c r="J15724" t="str">
        <f>_xlfn.XLOOKUP(tbl_GL[[#This Row],[Account_key]],tbl_COA[Account_key],tbl_COA[SubAccount],,0)</f>
        <v>Cost of Sales</v>
      </c>
      <c r="K15724">
        <f>YEAR(tbl_GL[[#This Row],[Date]])</f>
        <v>2018</v>
      </c>
    </row>
    <row r="15725" spans="1:11" hidden="1" x14ac:dyDescent="0.35">
      <c r="A15725">
        <v>57.2</v>
      </c>
      <c r="B15725" s="24">
        <v>43137</v>
      </c>
      <c r="C15725">
        <v>7</v>
      </c>
      <c r="D15725" s="13">
        <v>60</v>
      </c>
      <c r="E15725" s="13" t="s">
        <v>4</v>
      </c>
      <c r="F15725" s="17">
        <v>-1578</v>
      </c>
      <c r="G15725" t="str">
        <f>_xlfn.XLOOKUP(tbl_GL[[#This Row],[Account_key]],tbl_COA[Account_key],tbl_COA[Class],"Not Found")</f>
        <v>Assets</v>
      </c>
      <c r="H15725" t="str">
        <f>_xlfn.XLOOKUP(tbl_GL[[#This Row],[Account_key]],tbl_COA[Account_key],tbl_COA[SubClass],"Not Found")</f>
        <v>Assets</v>
      </c>
      <c r="I15725" t="str">
        <f>_xlfn.XLOOKUP(tbl_GL[[#This Row],[Account_key]],tbl_COA[Account_key],tbl_COA[SubClass2],"Not Found")</f>
        <v>Current Assets</v>
      </c>
      <c r="J15725" t="str">
        <f>_xlfn.XLOOKUP(tbl_GL[[#This Row],[Account_key]],tbl_COA[Account_key],tbl_COA[SubAccount],,0)</f>
        <v>Inventory</v>
      </c>
      <c r="K15725">
        <f>YEAR(tbl_GL[[#This Row],[Date]])</f>
        <v>2018</v>
      </c>
    </row>
    <row r="15726" spans="1:11" hidden="1" x14ac:dyDescent="0.35">
      <c r="A15726">
        <v>58.1</v>
      </c>
      <c r="B15726" s="24">
        <v>43137</v>
      </c>
      <c r="C15726">
        <v>7</v>
      </c>
      <c r="D15726" s="13">
        <v>210</v>
      </c>
      <c r="E15726" s="13" t="s">
        <v>8</v>
      </c>
      <c r="F15726" s="17">
        <v>5739</v>
      </c>
      <c r="G15726" t="str">
        <f>_xlfn.XLOOKUP(tbl_GL[[#This Row],[Account_key]],tbl_COA[Account_key],tbl_COA[Class],"Not Found")</f>
        <v>Trading account</v>
      </c>
      <c r="H15726" t="str">
        <f>_xlfn.XLOOKUP(tbl_GL[[#This Row],[Account_key]],tbl_COA[Account_key],tbl_COA[SubClass],"Not Found")</f>
        <v>Sales</v>
      </c>
      <c r="I15726" t="str">
        <f>_xlfn.XLOOKUP(tbl_GL[[#This Row],[Account_key]],tbl_COA[Account_key],tbl_COA[SubClass2],"Not Found")</f>
        <v>Sales</v>
      </c>
      <c r="J15726" t="str">
        <f>_xlfn.XLOOKUP(tbl_GL[[#This Row],[Account_key]],tbl_COA[Account_key],tbl_COA[SubAccount],,0)</f>
        <v>Sales</v>
      </c>
      <c r="K15726">
        <f>YEAR(tbl_GL[[#This Row],[Date]])</f>
        <v>2018</v>
      </c>
    </row>
    <row r="15727" spans="1:11" hidden="1" x14ac:dyDescent="0.35">
      <c r="A15727">
        <v>58.2</v>
      </c>
      <c r="B15727" s="24">
        <v>43137</v>
      </c>
      <c r="C15727">
        <v>7</v>
      </c>
      <c r="D15727" s="13">
        <v>30</v>
      </c>
      <c r="E15727" s="13" t="s">
        <v>8</v>
      </c>
      <c r="F15727" s="17">
        <v>5739</v>
      </c>
      <c r="G15727" t="str">
        <f>_xlfn.XLOOKUP(tbl_GL[[#This Row],[Account_key]],tbl_COA[Account_key],tbl_COA[Class],"Not Found")</f>
        <v>Assets</v>
      </c>
      <c r="H15727" t="str">
        <f>_xlfn.XLOOKUP(tbl_GL[[#This Row],[Account_key]],tbl_COA[Account_key],tbl_COA[SubClass],"Not Found")</f>
        <v>Assets</v>
      </c>
      <c r="I15727" t="str">
        <f>_xlfn.XLOOKUP(tbl_GL[[#This Row],[Account_key]],tbl_COA[Account_key],tbl_COA[SubClass2],"Not Found")</f>
        <v>Current Assets</v>
      </c>
      <c r="J15727" t="str">
        <f>_xlfn.XLOOKUP(tbl_GL[[#This Row],[Account_key]],tbl_COA[Account_key],tbl_COA[SubAccount],,0)</f>
        <v>Trade Receivables</v>
      </c>
      <c r="K15727">
        <f>YEAR(tbl_GL[[#This Row],[Date]])</f>
        <v>2018</v>
      </c>
    </row>
    <row r="15728" spans="1:11" hidden="1" x14ac:dyDescent="0.35">
      <c r="A15728">
        <v>59.1</v>
      </c>
      <c r="B15728" s="24">
        <v>43138</v>
      </c>
      <c r="C15728">
        <v>7</v>
      </c>
      <c r="D15728" s="13">
        <v>10</v>
      </c>
      <c r="E15728" s="13" t="s">
        <v>98</v>
      </c>
      <c r="F15728" s="17">
        <v>-836</v>
      </c>
      <c r="G15728" t="str">
        <f>_xlfn.XLOOKUP(tbl_GL[[#This Row],[Account_key]],tbl_COA[Account_key],tbl_COA[Class],"Not Found")</f>
        <v>Assets</v>
      </c>
      <c r="H15728" t="str">
        <f>_xlfn.XLOOKUP(tbl_GL[[#This Row],[Account_key]],tbl_COA[Account_key],tbl_COA[SubClass],"Not Found")</f>
        <v>Assets</v>
      </c>
      <c r="I15728" t="str">
        <f>_xlfn.XLOOKUP(tbl_GL[[#This Row],[Account_key]],tbl_COA[Account_key],tbl_COA[SubClass2],"Not Found")</f>
        <v>Current Assets</v>
      </c>
      <c r="J15728" t="str">
        <f>_xlfn.XLOOKUP(tbl_GL[[#This Row],[Account_key]],tbl_COA[Account_key],tbl_COA[SubAccount],,0)</f>
        <v>Cash at Bank</v>
      </c>
      <c r="K15728">
        <f>YEAR(tbl_GL[[#This Row],[Date]])</f>
        <v>2018</v>
      </c>
    </row>
    <row r="15729" spans="1:11" hidden="1" x14ac:dyDescent="0.35">
      <c r="A15729">
        <v>59.2</v>
      </c>
      <c r="B15729" s="24">
        <v>43138</v>
      </c>
      <c r="C15729">
        <v>7</v>
      </c>
      <c r="D15729" s="13">
        <v>120</v>
      </c>
      <c r="E15729" s="13" t="s">
        <v>98</v>
      </c>
      <c r="F15729" s="17">
        <v>-836</v>
      </c>
      <c r="G15729" t="str">
        <f>_xlfn.XLOOKUP(tbl_GL[[#This Row],[Account_key]],tbl_COA[Account_key],tbl_COA[Class],"Not Found")</f>
        <v>Liabilities and Owners Equity</v>
      </c>
      <c r="H15729" t="str">
        <f>_xlfn.XLOOKUP(tbl_GL[[#This Row],[Account_key]],tbl_COA[Account_key],tbl_COA[SubClass],"Not Found")</f>
        <v>Liabilities</v>
      </c>
      <c r="I15729" t="str">
        <f>_xlfn.XLOOKUP(tbl_GL[[#This Row],[Account_key]],tbl_COA[Account_key],tbl_COA[SubClass2],"Not Found")</f>
        <v>Current Liabilities</v>
      </c>
      <c r="J15729" t="str">
        <f>_xlfn.XLOOKUP(tbl_GL[[#This Row],[Account_key]],tbl_COA[Account_key],tbl_COA[SubAccount],,0)</f>
        <v>Accrued Expenses</v>
      </c>
      <c r="K15729">
        <f>YEAR(tbl_GL[[#This Row],[Date]])</f>
        <v>2018</v>
      </c>
    </row>
    <row r="15730" spans="1:11" hidden="1" x14ac:dyDescent="0.35">
      <c r="A15730">
        <v>60.1</v>
      </c>
      <c r="B15730" s="24">
        <v>43138</v>
      </c>
      <c r="C15730">
        <v>7</v>
      </c>
      <c r="D15730" s="13">
        <v>10</v>
      </c>
      <c r="E15730" s="13" t="s">
        <v>98</v>
      </c>
      <c r="F15730" s="17">
        <v>-1050</v>
      </c>
      <c r="G15730" t="str">
        <f>_xlfn.XLOOKUP(tbl_GL[[#This Row],[Account_key]],tbl_COA[Account_key],tbl_COA[Class],"Not Found")</f>
        <v>Assets</v>
      </c>
      <c r="H15730" t="str">
        <f>_xlfn.XLOOKUP(tbl_GL[[#This Row],[Account_key]],tbl_COA[Account_key],tbl_COA[SubClass],"Not Found")</f>
        <v>Assets</v>
      </c>
      <c r="I15730" t="str">
        <f>_xlfn.XLOOKUP(tbl_GL[[#This Row],[Account_key]],tbl_COA[Account_key],tbl_COA[SubClass2],"Not Found")</f>
        <v>Current Assets</v>
      </c>
      <c r="J15730" t="str">
        <f>_xlfn.XLOOKUP(tbl_GL[[#This Row],[Account_key]],tbl_COA[Account_key],tbl_COA[SubAccount],,0)</f>
        <v>Cash at Bank</v>
      </c>
      <c r="K15730">
        <f>YEAR(tbl_GL[[#This Row],[Date]])</f>
        <v>2018</v>
      </c>
    </row>
    <row r="15731" spans="1:11" hidden="1" x14ac:dyDescent="0.35">
      <c r="A15731">
        <v>60.2</v>
      </c>
      <c r="B15731" s="24">
        <v>43138</v>
      </c>
      <c r="C15731">
        <v>7</v>
      </c>
      <c r="D15731" s="13">
        <v>120</v>
      </c>
      <c r="E15731" s="13" t="s">
        <v>98</v>
      </c>
      <c r="F15731" s="17">
        <v>-1050</v>
      </c>
      <c r="G15731" t="str">
        <f>_xlfn.XLOOKUP(tbl_GL[[#This Row],[Account_key]],tbl_COA[Account_key],tbl_COA[Class],"Not Found")</f>
        <v>Liabilities and Owners Equity</v>
      </c>
      <c r="H15731" t="str">
        <f>_xlfn.XLOOKUP(tbl_GL[[#This Row],[Account_key]],tbl_COA[Account_key],tbl_COA[SubClass],"Not Found")</f>
        <v>Liabilities</v>
      </c>
      <c r="I15731" t="str">
        <f>_xlfn.XLOOKUP(tbl_GL[[#This Row],[Account_key]],tbl_COA[Account_key],tbl_COA[SubClass2],"Not Found")</f>
        <v>Current Liabilities</v>
      </c>
      <c r="J15731" t="str">
        <f>_xlfn.XLOOKUP(tbl_GL[[#This Row],[Account_key]],tbl_COA[Account_key],tbl_COA[SubAccount],,0)</f>
        <v>Accrued Expenses</v>
      </c>
      <c r="K15731">
        <f>YEAR(tbl_GL[[#This Row],[Date]])</f>
        <v>2018</v>
      </c>
    </row>
    <row r="15732" spans="1:11" hidden="1" x14ac:dyDescent="0.35">
      <c r="A15732">
        <v>61.1</v>
      </c>
      <c r="B15732" s="24">
        <v>43139</v>
      </c>
      <c r="C15732">
        <v>7</v>
      </c>
      <c r="D15732" s="13">
        <v>260</v>
      </c>
      <c r="E15732" s="13" t="s">
        <v>97</v>
      </c>
      <c r="F15732" s="17">
        <v>-846</v>
      </c>
      <c r="G15732" t="str">
        <f>_xlfn.XLOOKUP(tbl_GL[[#This Row],[Account_key]],tbl_COA[Account_key],tbl_COA[Class],"Not Found")</f>
        <v>Operating account</v>
      </c>
      <c r="H15732" t="str">
        <f>_xlfn.XLOOKUP(tbl_GL[[#This Row],[Account_key]],tbl_COA[Account_key],tbl_COA[SubClass],"Not Found")</f>
        <v>Operating Expenses</v>
      </c>
      <c r="I15732" t="str">
        <f>_xlfn.XLOOKUP(tbl_GL[[#This Row],[Account_key]],tbl_COA[Account_key],tbl_COA[SubClass2],"Not Found")</f>
        <v>Marketing</v>
      </c>
      <c r="J15732" t="str">
        <f>_xlfn.XLOOKUP(tbl_GL[[#This Row],[Account_key]],tbl_COA[Account_key],tbl_COA[SubAccount],,0)</f>
        <v>Commissions</v>
      </c>
      <c r="K15732">
        <f>YEAR(tbl_GL[[#This Row],[Date]])</f>
        <v>2018</v>
      </c>
    </row>
    <row r="15733" spans="1:11" hidden="1" x14ac:dyDescent="0.35">
      <c r="A15733">
        <v>61.2</v>
      </c>
      <c r="B15733" s="24">
        <v>43139</v>
      </c>
      <c r="C15733">
        <v>7</v>
      </c>
      <c r="D15733" s="13">
        <v>120</v>
      </c>
      <c r="E15733" s="13" t="s">
        <v>97</v>
      </c>
      <c r="F15733" s="17">
        <v>846</v>
      </c>
      <c r="G15733" t="str">
        <f>_xlfn.XLOOKUP(tbl_GL[[#This Row],[Account_key]],tbl_COA[Account_key],tbl_COA[Class],"Not Found")</f>
        <v>Liabilities and Owners Equity</v>
      </c>
      <c r="H15733" t="str">
        <f>_xlfn.XLOOKUP(tbl_GL[[#This Row],[Account_key]],tbl_COA[Account_key],tbl_COA[SubClass],"Not Found")</f>
        <v>Liabilities</v>
      </c>
      <c r="I15733" t="str">
        <f>_xlfn.XLOOKUP(tbl_GL[[#This Row],[Account_key]],tbl_COA[Account_key],tbl_COA[SubClass2],"Not Found")</f>
        <v>Current Liabilities</v>
      </c>
      <c r="J15733" t="str">
        <f>_xlfn.XLOOKUP(tbl_GL[[#This Row],[Account_key]],tbl_COA[Account_key],tbl_COA[SubAccount],,0)</f>
        <v>Accrued Expenses</v>
      </c>
      <c r="K15733">
        <f>YEAR(tbl_GL[[#This Row],[Date]])</f>
        <v>2018</v>
      </c>
    </row>
    <row r="15734" spans="1:11" hidden="1" x14ac:dyDescent="0.35">
      <c r="A15734">
        <v>62.1</v>
      </c>
      <c r="B15734" s="24">
        <v>43142</v>
      </c>
      <c r="C15734">
        <v>7</v>
      </c>
      <c r="D15734" s="13">
        <v>260</v>
      </c>
      <c r="E15734" s="13" t="s">
        <v>97</v>
      </c>
      <c r="F15734" s="17">
        <v>-884</v>
      </c>
      <c r="G15734" t="str">
        <f>_xlfn.XLOOKUP(tbl_GL[[#This Row],[Account_key]],tbl_COA[Account_key],tbl_COA[Class],"Not Found")</f>
        <v>Operating account</v>
      </c>
      <c r="H15734" t="str">
        <f>_xlfn.XLOOKUP(tbl_GL[[#This Row],[Account_key]],tbl_COA[Account_key],tbl_COA[SubClass],"Not Found")</f>
        <v>Operating Expenses</v>
      </c>
      <c r="I15734" t="str">
        <f>_xlfn.XLOOKUP(tbl_GL[[#This Row],[Account_key]],tbl_COA[Account_key],tbl_COA[SubClass2],"Not Found")</f>
        <v>Marketing</v>
      </c>
      <c r="J15734" t="str">
        <f>_xlfn.XLOOKUP(tbl_GL[[#This Row],[Account_key]],tbl_COA[Account_key],tbl_COA[SubAccount],,0)</f>
        <v>Commissions</v>
      </c>
      <c r="K15734">
        <f>YEAR(tbl_GL[[#This Row],[Date]])</f>
        <v>2018</v>
      </c>
    </row>
    <row r="15735" spans="1:11" hidden="1" x14ac:dyDescent="0.35">
      <c r="A15735">
        <v>62.2</v>
      </c>
      <c r="B15735" s="24">
        <v>43142</v>
      </c>
      <c r="C15735">
        <v>7</v>
      </c>
      <c r="D15735" s="13">
        <v>120</v>
      </c>
      <c r="E15735" s="13" t="s">
        <v>97</v>
      </c>
      <c r="F15735" s="17">
        <v>884</v>
      </c>
      <c r="G15735" t="str">
        <f>_xlfn.XLOOKUP(tbl_GL[[#This Row],[Account_key]],tbl_COA[Account_key],tbl_COA[Class],"Not Found")</f>
        <v>Liabilities and Owners Equity</v>
      </c>
      <c r="H15735" t="str">
        <f>_xlfn.XLOOKUP(tbl_GL[[#This Row],[Account_key]],tbl_COA[Account_key],tbl_COA[SubClass],"Not Found")</f>
        <v>Liabilities</v>
      </c>
      <c r="I15735" t="str">
        <f>_xlfn.XLOOKUP(tbl_GL[[#This Row],[Account_key]],tbl_COA[Account_key],tbl_COA[SubClass2],"Not Found")</f>
        <v>Current Liabilities</v>
      </c>
      <c r="J15735" t="str">
        <f>_xlfn.XLOOKUP(tbl_GL[[#This Row],[Account_key]],tbl_COA[Account_key],tbl_COA[SubAccount],,0)</f>
        <v>Accrued Expenses</v>
      </c>
      <c r="K15735">
        <f>YEAR(tbl_GL[[#This Row],[Date]])</f>
        <v>2018</v>
      </c>
    </row>
    <row r="15736" spans="1:11" hidden="1" x14ac:dyDescent="0.35">
      <c r="A15736">
        <v>63.1</v>
      </c>
      <c r="B15736" s="24">
        <v>43143</v>
      </c>
      <c r="C15736">
        <v>7</v>
      </c>
      <c r="D15736" s="13">
        <v>10</v>
      </c>
      <c r="E15736" s="13" t="s">
        <v>98</v>
      </c>
      <c r="F15736" s="17">
        <v>-735</v>
      </c>
      <c r="G15736" t="str">
        <f>_xlfn.XLOOKUP(tbl_GL[[#This Row],[Account_key]],tbl_COA[Account_key],tbl_COA[Class],"Not Found")</f>
        <v>Assets</v>
      </c>
      <c r="H15736" t="str">
        <f>_xlfn.XLOOKUP(tbl_GL[[#This Row],[Account_key]],tbl_COA[Account_key],tbl_COA[SubClass],"Not Found")</f>
        <v>Assets</v>
      </c>
      <c r="I15736" t="str">
        <f>_xlfn.XLOOKUP(tbl_GL[[#This Row],[Account_key]],tbl_COA[Account_key],tbl_COA[SubClass2],"Not Found")</f>
        <v>Current Assets</v>
      </c>
      <c r="J15736" t="str">
        <f>_xlfn.XLOOKUP(tbl_GL[[#This Row],[Account_key]],tbl_COA[Account_key],tbl_COA[SubAccount],,0)</f>
        <v>Cash at Bank</v>
      </c>
      <c r="K15736">
        <f>YEAR(tbl_GL[[#This Row],[Date]])</f>
        <v>2018</v>
      </c>
    </row>
    <row r="15737" spans="1:11" hidden="1" x14ac:dyDescent="0.35">
      <c r="A15737">
        <v>63.2</v>
      </c>
      <c r="B15737" s="24">
        <v>43143</v>
      </c>
      <c r="C15737">
        <v>7</v>
      </c>
      <c r="D15737" s="13">
        <v>120</v>
      </c>
      <c r="E15737" s="13" t="s">
        <v>98</v>
      </c>
      <c r="F15737" s="17">
        <v>-735</v>
      </c>
      <c r="G15737" t="str">
        <f>_xlfn.XLOOKUP(tbl_GL[[#This Row],[Account_key]],tbl_COA[Account_key],tbl_COA[Class],"Not Found")</f>
        <v>Liabilities and Owners Equity</v>
      </c>
      <c r="H15737" t="str">
        <f>_xlfn.XLOOKUP(tbl_GL[[#This Row],[Account_key]],tbl_COA[Account_key],tbl_COA[SubClass],"Not Found")</f>
        <v>Liabilities</v>
      </c>
      <c r="I15737" t="str">
        <f>_xlfn.XLOOKUP(tbl_GL[[#This Row],[Account_key]],tbl_COA[Account_key],tbl_COA[SubClass2],"Not Found")</f>
        <v>Current Liabilities</v>
      </c>
      <c r="J15737" t="str">
        <f>_xlfn.XLOOKUP(tbl_GL[[#This Row],[Account_key]],tbl_COA[Account_key],tbl_COA[SubAccount],,0)</f>
        <v>Accrued Expenses</v>
      </c>
      <c r="K15737">
        <f>YEAR(tbl_GL[[#This Row],[Date]])</f>
        <v>2018</v>
      </c>
    </row>
    <row r="15738" spans="1:11" hidden="1" x14ac:dyDescent="0.35">
      <c r="A15738">
        <v>64.099999999999994</v>
      </c>
      <c r="B15738" s="24">
        <v>43145</v>
      </c>
      <c r="C15738">
        <v>7</v>
      </c>
      <c r="D15738" s="13">
        <v>260</v>
      </c>
      <c r="E15738" s="13" t="s">
        <v>99</v>
      </c>
      <c r="F15738" s="17">
        <v>-54</v>
      </c>
      <c r="G15738" t="str">
        <f>_xlfn.XLOOKUP(tbl_GL[[#This Row],[Account_key]],tbl_COA[Account_key],tbl_COA[Class],"Not Found")</f>
        <v>Operating account</v>
      </c>
      <c r="H15738" t="str">
        <f>_xlfn.XLOOKUP(tbl_GL[[#This Row],[Account_key]],tbl_COA[Account_key],tbl_COA[SubClass],"Not Found")</f>
        <v>Operating Expenses</v>
      </c>
      <c r="I15738" t="str">
        <f>_xlfn.XLOOKUP(tbl_GL[[#This Row],[Account_key]],tbl_COA[Account_key],tbl_COA[SubClass2],"Not Found")</f>
        <v>Marketing</v>
      </c>
      <c r="J15738" t="str">
        <f>_xlfn.XLOOKUP(tbl_GL[[#This Row],[Account_key]],tbl_COA[Account_key],tbl_COA[SubAccount],,0)</f>
        <v>Commissions</v>
      </c>
      <c r="K15738">
        <f>YEAR(tbl_GL[[#This Row],[Date]])</f>
        <v>2018</v>
      </c>
    </row>
    <row r="15739" spans="1:11" hidden="1" x14ac:dyDescent="0.35">
      <c r="A15739">
        <v>64.2</v>
      </c>
      <c r="B15739" s="24">
        <v>43145</v>
      </c>
      <c r="C15739">
        <v>7</v>
      </c>
      <c r="D15739" s="13">
        <v>20</v>
      </c>
      <c r="E15739" s="13" t="s">
        <v>99</v>
      </c>
      <c r="F15739" s="17">
        <v>-54</v>
      </c>
      <c r="G15739" t="str">
        <f>_xlfn.XLOOKUP(tbl_GL[[#This Row],[Account_key]],tbl_COA[Account_key],tbl_COA[Class],"Not Found")</f>
        <v>Assets</v>
      </c>
      <c r="H15739" t="str">
        <f>_xlfn.XLOOKUP(tbl_GL[[#This Row],[Account_key]],tbl_COA[Account_key],tbl_COA[SubClass],"Not Found")</f>
        <v>Assets</v>
      </c>
      <c r="I15739" t="str">
        <f>_xlfn.XLOOKUP(tbl_GL[[#This Row],[Account_key]],tbl_COA[Account_key],tbl_COA[SubClass2],"Not Found")</f>
        <v>Current Assets</v>
      </c>
      <c r="J15739" t="str">
        <f>_xlfn.XLOOKUP(tbl_GL[[#This Row],[Account_key]],tbl_COA[Account_key],tbl_COA[SubAccount],,0)</f>
        <v>Cash in hand</v>
      </c>
      <c r="K15739">
        <f>YEAR(tbl_GL[[#This Row],[Date]])</f>
        <v>2018</v>
      </c>
    </row>
    <row r="15740" spans="1:11" hidden="1" x14ac:dyDescent="0.35">
      <c r="A15740">
        <v>65.099999999999994</v>
      </c>
      <c r="B15740" s="24">
        <v>43145</v>
      </c>
      <c r="C15740">
        <v>7</v>
      </c>
      <c r="D15740" s="13">
        <v>310</v>
      </c>
      <c r="E15740" s="13" t="s">
        <v>97</v>
      </c>
      <c r="F15740" s="17">
        <v>-868</v>
      </c>
      <c r="G15740" t="str">
        <f>_xlfn.XLOOKUP(tbl_GL[[#This Row],[Account_key]],tbl_COA[Account_key],tbl_COA[Class],"Not Found")</f>
        <v>Operating account</v>
      </c>
      <c r="H15740" t="str">
        <f>_xlfn.XLOOKUP(tbl_GL[[#This Row],[Account_key]],tbl_COA[Account_key],tbl_COA[SubClass],"Not Found")</f>
        <v>Operating Expenses</v>
      </c>
      <c r="I15740" t="str">
        <f>_xlfn.XLOOKUP(tbl_GL[[#This Row],[Account_key]],tbl_COA[Account_key],tbl_COA[SubClass2],"Not Found")</f>
        <v>Administration</v>
      </c>
      <c r="J15740" t="str">
        <f>_xlfn.XLOOKUP(tbl_GL[[#This Row],[Account_key]],tbl_COA[Account_key],tbl_COA[SubAccount],,0)</f>
        <v>Office Supplies</v>
      </c>
      <c r="K15740">
        <f>YEAR(tbl_GL[[#This Row],[Date]])</f>
        <v>2018</v>
      </c>
    </row>
    <row r="15741" spans="1:11" hidden="1" x14ac:dyDescent="0.35">
      <c r="A15741">
        <v>65.2</v>
      </c>
      <c r="B15741" s="24">
        <v>43145</v>
      </c>
      <c r="C15741">
        <v>7</v>
      </c>
      <c r="D15741" s="13">
        <v>120</v>
      </c>
      <c r="E15741" s="13" t="s">
        <v>97</v>
      </c>
      <c r="F15741" s="17">
        <v>868</v>
      </c>
      <c r="G15741" t="str">
        <f>_xlfn.XLOOKUP(tbl_GL[[#This Row],[Account_key]],tbl_COA[Account_key],tbl_COA[Class],"Not Found")</f>
        <v>Liabilities and Owners Equity</v>
      </c>
      <c r="H15741" t="str">
        <f>_xlfn.XLOOKUP(tbl_GL[[#This Row],[Account_key]],tbl_COA[Account_key],tbl_COA[SubClass],"Not Found")</f>
        <v>Liabilities</v>
      </c>
      <c r="I15741" t="str">
        <f>_xlfn.XLOOKUP(tbl_GL[[#This Row],[Account_key]],tbl_COA[Account_key],tbl_COA[SubClass2],"Not Found")</f>
        <v>Current Liabilities</v>
      </c>
      <c r="J15741" t="str">
        <f>_xlfn.XLOOKUP(tbl_GL[[#This Row],[Account_key]],tbl_COA[Account_key],tbl_COA[SubAccount],,0)</f>
        <v>Accrued Expenses</v>
      </c>
      <c r="K15741">
        <f>YEAR(tbl_GL[[#This Row],[Date]])</f>
        <v>2018</v>
      </c>
    </row>
    <row r="15742" spans="1:11" hidden="1" x14ac:dyDescent="0.35">
      <c r="A15742">
        <v>66.099999999999994</v>
      </c>
      <c r="B15742" s="24">
        <v>43145</v>
      </c>
      <c r="C15742">
        <v>7</v>
      </c>
      <c r="D15742" s="13">
        <v>10</v>
      </c>
      <c r="E15742" s="13" t="s">
        <v>98</v>
      </c>
      <c r="F15742" s="17">
        <v>-1022</v>
      </c>
      <c r="G15742" t="str">
        <f>_xlfn.XLOOKUP(tbl_GL[[#This Row],[Account_key]],tbl_COA[Account_key],tbl_COA[Class],"Not Found")</f>
        <v>Assets</v>
      </c>
      <c r="H15742" t="str">
        <f>_xlfn.XLOOKUP(tbl_GL[[#This Row],[Account_key]],tbl_COA[Account_key],tbl_COA[SubClass],"Not Found")</f>
        <v>Assets</v>
      </c>
      <c r="I15742" t="str">
        <f>_xlfn.XLOOKUP(tbl_GL[[#This Row],[Account_key]],tbl_COA[Account_key],tbl_COA[SubClass2],"Not Found")</f>
        <v>Current Assets</v>
      </c>
      <c r="J15742" t="str">
        <f>_xlfn.XLOOKUP(tbl_GL[[#This Row],[Account_key]],tbl_COA[Account_key],tbl_COA[SubAccount],,0)</f>
        <v>Cash at Bank</v>
      </c>
      <c r="K15742">
        <f>YEAR(tbl_GL[[#This Row],[Date]])</f>
        <v>2018</v>
      </c>
    </row>
    <row r="15743" spans="1:11" hidden="1" x14ac:dyDescent="0.35">
      <c r="A15743">
        <v>66.2</v>
      </c>
      <c r="B15743" s="24">
        <v>43145</v>
      </c>
      <c r="C15743">
        <v>7</v>
      </c>
      <c r="D15743" s="13">
        <v>120</v>
      </c>
      <c r="E15743" s="13" t="s">
        <v>98</v>
      </c>
      <c r="F15743" s="17">
        <v>-1022</v>
      </c>
      <c r="G15743" t="str">
        <f>_xlfn.XLOOKUP(tbl_GL[[#This Row],[Account_key]],tbl_COA[Account_key],tbl_COA[Class],"Not Found")</f>
        <v>Liabilities and Owners Equity</v>
      </c>
      <c r="H15743" t="str">
        <f>_xlfn.XLOOKUP(tbl_GL[[#This Row],[Account_key]],tbl_COA[Account_key],tbl_COA[SubClass],"Not Found")</f>
        <v>Liabilities</v>
      </c>
      <c r="I15743" t="str">
        <f>_xlfn.XLOOKUP(tbl_GL[[#This Row],[Account_key]],tbl_COA[Account_key],tbl_COA[SubClass2],"Not Found")</f>
        <v>Current Liabilities</v>
      </c>
      <c r="J15743" t="str">
        <f>_xlfn.XLOOKUP(tbl_GL[[#This Row],[Account_key]],tbl_COA[Account_key],tbl_COA[SubAccount],,0)</f>
        <v>Accrued Expenses</v>
      </c>
      <c r="K15743">
        <f>YEAR(tbl_GL[[#This Row],[Date]])</f>
        <v>2018</v>
      </c>
    </row>
    <row r="15744" spans="1:11" hidden="1" x14ac:dyDescent="0.35">
      <c r="A15744">
        <v>67.099999999999994</v>
      </c>
      <c r="B15744" s="24">
        <v>43146</v>
      </c>
      <c r="C15744">
        <v>7</v>
      </c>
      <c r="D15744" s="13">
        <v>10</v>
      </c>
      <c r="E15744" s="13" t="s">
        <v>112</v>
      </c>
      <c r="F15744" s="17">
        <v>-140</v>
      </c>
      <c r="G15744" t="str">
        <f>_xlfn.XLOOKUP(tbl_GL[[#This Row],[Account_key]],tbl_COA[Account_key],tbl_COA[Class],"Not Found")</f>
        <v>Assets</v>
      </c>
      <c r="H15744" t="str">
        <f>_xlfn.XLOOKUP(tbl_GL[[#This Row],[Account_key]],tbl_COA[Account_key],tbl_COA[SubClass],"Not Found")</f>
        <v>Assets</v>
      </c>
      <c r="I15744" t="str">
        <f>_xlfn.XLOOKUP(tbl_GL[[#This Row],[Account_key]],tbl_COA[Account_key],tbl_COA[SubClass2],"Not Found")</f>
        <v>Current Assets</v>
      </c>
      <c r="J15744" t="str">
        <f>_xlfn.XLOOKUP(tbl_GL[[#This Row],[Account_key]],tbl_COA[Account_key],tbl_COA[SubAccount],,0)</f>
        <v>Cash at Bank</v>
      </c>
      <c r="K15744">
        <f>YEAR(tbl_GL[[#This Row],[Date]])</f>
        <v>2018</v>
      </c>
    </row>
    <row r="15745" spans="1:11" hidden="1" x14ac:dyDescent="0.35">
      <c r="A15745">
        <v>67.2</v>
      </c>
      <c r="B15745" s="24">
        <v>43146</v>
      </c>
      <c r="C15745">
        <v>7</v>
      </c>
      <c r="D15745" s="13">
        <v>121</v>
      </c>
      <c r="E15745" s="13" t="s">
        <v>112</v>
      </c>
      <c r="F15745" s="17">
        <v>-140</v>
      </c>
      <c r="G15745" t="str">
        <f>_xlfn.XLOOKUP(tbl_GL[[#This Row],[Account_key]],tbl_COA[Account_key],tbl_COA[Class],"Not Found")</f>
        <v>Liabilities and Owners Equity</v>
      </c>
      <c r="H15745" t="str">
        <f>_xlfn.XLOOKUP(tbl_GL[[#This Row],[Account_key]],tbl_COA[Account_key],tbl_COA[SubClass],"Not Found")</f>
        <v>Liabilities</v>
      </c>
      <c r="I15745" t="str">
        <f>_xlfn.XLOOKUP(tbl_GL[[#This Row],[Account_key]],tbl_COA[Account_key],tbl_COA[SubClass2],"Not Found")</f>
        <v>Current Liabilities</v>
      </c>
      <c r="J15745" t="str">
        <f>_xlfn.XLOOKUP(tbl_GL[[#This Row],[Account_key]],tbl_COA[Account_key],tbl_COA[SubAccount],,0)</f>
        <v>Interest Payable</v>
      </c>
      <c r="K15745">
        <f>YEAR(tbl_GL[[#This Row],[Date]])</f>
        <v>2018</v>
      </c>
    </row>
    <row r="15746" spans="1:11" hidden="1" x14ac:dyDescent="0.35">
      <c r="A15746">
        <v>68.099999999999994</v>
      </c>
      <c r="B15746" s="24">
        <v>43146</v>
      </c>
      <c r="C15746">
        <v>7</v>
      </c>
      <c r="D15746" s="13">
        <v>30</v>
      </c>
      <c r="E15746" s="13" t="s">
        <v>80</v>
      </c>
      <c r="F15746" s="17">
        <v>-5291</v>
      </c>
      <c r="G15746" t="str">
        <f>_xlfn.XLOOKUP(tbl_GL[[#This Row],[Account_key]],tbl_COA[Account_key],tbl_COA[Class],"Not Found")</f>
        <v>Assets</v>
      </c>
      <c r="H15746" t="str">
        <f>_xlfn.XLOOKUP(tbl_GL[[#This Row],[Account_key]],tbl_COA[Account_key],tbl_COA[SubClass],"Not Found")</f>
        <v>Assets</v>
      </c>
      <c r="I15746" t="str">
        <f>_xlfn.XLOOKUP(tbl_GL[[#This Row],[Account_key]],tbl_COA[Account_key],tbl_COA[SubClass2],"Not Found")</f>
        <v>Current Assets</v>
      </c>
      <c r="J15746" t="str">
        <f>_xlfn.XLOOKUP(tbl_GL[[#This Row],[Account_key]],tbl_COA[Account_key],tbl_COA[SubAccount],,0)</f>
        <v>Trade Receivables</v>
      </c>
      <c r="K15746">
        <f>YEAR(tbl_GL[[#This Row],[Date]])</f>
        <v>2018</v>
      </c>
    </row>
    <row r="15747" spans="1:11" hidden="1" x14ac:dyDescent="0.35">
      <c r="A15747">
        <v>68.2</v>
      </c>
      <c r="B15747" s="24">
        <v>43146</v>
      </c>
      <c r="C15747">
        <v>7</v>
      </c>
      <c r="D15747" s="13">
        <v>10</v>
      </c>
      <c r="E15747" s="13" t="s">
        <v>80</v>
      </c>
      <c r="F15747" s="17">
        <v>5291</v>
      </c>
      <c r="G15747" t="str">
        <f>_xlfn.XLOOKUP(tbl_GL[[#This Row],[Account_key]],tbl_COA[Account_key],tbl_COA[Class],"Not Found")</f>
        <v>Assets</v>
      </c>
      <c r="H15747" t="str">
        <f>_xlfn.XLOOKUP(tbl_GL[[#This Row],[Account_key]],tbl_COA[Account_key],tbl_COA[SubClass],"Not Found")</f>
        <v>Assets</v>
      </c>
      <c r="I15747" t="str">
        <f>_xlfn.XLOOKUP(tbl_GL[[#This Row],[Account_key]],tbl_COA[Account_key],tbl_COA[SubClass2],"Not Found")</f>
        <v>Current Assets</v>
      </c>
      <c r="J15747" t="str">
        <f>_xlfn.XLOOKUP(tbl_GL[[#This Row],[Account_key]],tbl_COA[Account_key],tbl_COA[SubAccount],,0)</f>
        <v>Cash at Bank</v>
      </c>
      <c r="K15747">
        <f>YEAR(tbl_GL[[#This Row],[Date]])</f>
        <v>2018</v>
      </c>
    </row>
    <row r="15748" spans="1:11" hidden="1" x14ac:dyDescent="0.35">
      <c r="A15748">
        <v>69.099999999999994</v>
      </c>
      <c r="B15748" s="24">
        <v>43146</v>
      </c>
      <c r="C15748">
        <v>7</v>
      </c>
      <c r="D15748" s="13">
        <v>10</v>
      </c>
      <c r="E15748" s="13" t="s">
        <v>84</v>
      </c>
      <c r="F15748" s="17">
        <v>-10667</v>
      </c>
      <c r="G15748" t="str">
        <f>_xlfn.XLOOKUP(tbl_GL[[#This Row],[Account_key]],tbl_COA[Account_key],tbl_COA[Class],"Not Found")</f>
        <v>Assets</v>
      </c>
      <c r="H15748" t="str">
        <f>_xlfn.XLOOKUP(tbl_GL[[#This Row],[Account_key]],tbl_COA[Account_key],tbl_COA[SubClass],"Not Found")</f>
        <v>Assets</v>
      </c>
      <c r="I15748" t="str">
        <f>_xlfn.XLOOKUP(tbl_GL[[#This Row],[Account_key]],tbl_COA[Account_key],tbl_COA[SubClass2],"Not Found")</f>
        <v>Current Assets</v>
      </c>
      <c r="J15748" t="str">
        <f>_xlfn.XLOOKUP(tbl_GL[[#This Row],[Account_key]],tbl_COA[Account_key],tbl_COA[SubAccount],,0)</f>
        <v>Cash at Bank</v>
      </c>
      <c r="K15748">
        <f>YEAR(tbl_GL[[#This Row],[Date]])</f>
        <v>2018</v>
      </c>
    </row>
    <row r="15749" spans="1:11" hidden="1" x14ac:dyDescent="0.35">
      <c r="A15749">
        <v>69.2</v>
      </c>
      <c r="B15749" s="24">
        <v>43146</v>
      </c>
      <c r="C15749">
        <v>7</v>
      </c>
      <c r="D15749" s="13">
        <v>110</v>
      </c>
      <c r="E15749" s="13" t="s">
        <v>84</v>
      </c>
      <c r="F15749" s="17">
        <v>-10667</v>
      </c>
      <c r="G15749" t="str">
        <f>_xlfn.XLOOKUP(tbl_GL[[#This Row],[Account_key]],tbl_COA[Account_key],tbl_COA[Class],"Not Found")</f>
        <v>Liabilities and Owners Equity</v>
      </c>
      <c r="H15749" t="str">
        <f>_xlfn.XLOOKUP(tbl_GL[[#This Row],[Account_key]],tbl_COA[Account_key],tbl_COA[SubClass],"Not Found")</f>
        <v>Liabilities</v>
      </c>
      <c r="I15749" t="str">
        <f>_xlfn.XLOOKUP(tbl_GL[[#This Row],[Account_key]],tbl_COA[Account_key],tbl_COA[SubClass2],"Not Found")</f>
        <v>Current Liabilities</v>
      </c>
      <c r="J15749" t="str">
        <f>_xlfn.XLOOKUP(tbl_GL[[#This Row],[Account_key]],tbl_COA[Account_key],tbl_COA[SubAccount],,0)</f>
        <v>Trade Payables</v>
      </c>
      <c r="K15749">
        <f>YEAR(tbl_GL[[#This Row],[Date]])</f>
        <v>2018</v>
      </c>
    </row>
    <row r="15750" spans="1:11" hidden="1" x14ac:dyDescent="0.35">
      <c r="A15750">
        <v>70.099999999999994</v>
      </c>
      <c r="B15750" s="24">
        <v>43147</v>
      </c>
      <c r="C15750">
        <v>7</v>
      </c>
      <c r="D15750" s="13">
        <v>10</v>
      </c>
      <c r="E15750" s="13" t="s">
        <v>98</v>
      </c>
      <c r="F15750" s="17">
        <v>-772</v>
      </c>
      <c r="G15750" t="str">
        <f>_xlfn.XLOOKUP(tbl_GL[[#This Row],[Account_key]],tbl_COA[Account_key],tbl_COA[Class],"Not Found")</f>
        <v>Assets</v>
      </c>
      <c r="H15750" t="str">
        <f>_xlfn.XLOOKUP(tbl_GL[[#This Row],[Account_key]],tbl_COA[Account_key],tbl_COA[SubClass],"Not Found")</f>
        <v>Assets</v>
      </c>
      <c r="I15750" t="str">
        <f>_xlfn.XLOOKUP(tbl_GL[[#This Row],[Account_key]],tbl_COA[Account_key],tbl_COA[SubClass2],"Not Found")</f>
        <v>Current Assets</v>
      </c>
      <c r="J15750" t="str">
        <f>_xlfn.XLOOKUP(tbl_GL[[#This Row],[Account_key]],tbl_COA[Account_key],tbl_COA[SubAccount],,0)</f>
        <v>Cash at Bank</v>
      </c>
      <c r="K15750">
        <f>YEAR(tbl_GL[[#This Row],[Date]])</f>
        <v>2018</v>
      </c>
    </row>
    <row r="15751" spans="1:11" hidden="1" x14ac:dyDescent="0.35">
      <c r="A15751">
        <v>70.2</v>
      </c>
      <c r="B15751" s="24">
        <v>43147</v>
      </c>
      <c r="C15751">
        <v>7</v>
      </c>
      <c r="D15751" s="13">
        <v>120</v>
      </c>
      <c r="E15751" s="13" t="s">
        <v>98</v>
      </c>
      <c r="F15751" s="17">
        <v>-772</v>
      </c>
      <c r="G15751" t="str">
        <f>_xlfn.XLOOKUP(tbl_GL[[#This Row],[Account_key]],tbl_COA[Account_key],tbl_COA[Class],"Not Found")</f>
        <v>Liabilities and Owners Equity</v>
      </c>
      <c r="H15751" t="str">
        <f>_xlfn.XLOOKUP(tbl_GL[[#This Row],[Account_key]],tbl_COA[Account_key],tbl_COA[SubClass],"Not Found")</f>
        <v>Liabilities</v>
      </c>
      <c r="I15751" t="str">
        <f>_xlfn.XLOOKUP(tbl_GL[[#This Row],[Account_key]],tbl_COA[Account_key],tbl_COA[SubClass2],"Not Found")</f>
        <v>Current Liabilities</v>
      </c>
      <c r="J15751" t="str">
        <f>_xlfn.XLOOKUP(tbl_GL[[#This Row],[Account_key]],tbl_COA[Account_key],tbl_COA[SubAccount],,0)</f>
        <v>Accrued Expenses</v>
      </c>
      <c r="K15751">
        <f>YEAR(tbl_GL[[#This Row],[Date]])</f>
        <v>2018</v>
      </c>
    </row>
    <row r="15752" spans="1:11" hidden="1" x14ac:dyDescent="0.35">
      <c r="A15752">
        <v>71.099999999999994</v>
      </c>
      <c r="B15752" s="24">
        <v>43147</v>
      </c>
      <c r="C15752">
        <v>7</v>
      </c>
      <c r="D15752" s="13">
        <v>350</v>
      </c>
      <c r="E15752" s="13" t="s">
        <v>97</v>
      </c>
      <c r="F15752" s="17">
        <v>-907</v>
      </c>
      <c r="G15752" t="str">
        <f>_xlfn.XLOOKUP(tbl_GL[[#This Row],[Account_key]],tbl_COA[Account_key],tbl_COA[Class],"Not Found")</f>
        <v>Operating account</v>
      </c>
      <c r="H15752" t="str">
        <f>_xlfn.XLOOKUP(tbl_GL[[#This Row],[Account_key]],tbl_COA[Account_key],tbl_COA[SubClass],"Not Found")</f>
        <v>Operating Expenses</v>
      </c>
      <c r="I15752" t="str">
        <f>_xlfn.XLOOKUP(tbl_GL[[#This Row],[Account_key]],tbl_COA[Account_key],tbl_COA[SubClass2],"Not Found")</f>
        <v>Administration</v>
      </c>
      <c r="J15752" t="str">
        <f>_xlfn.XLOOKUP(tbl_GL[[#This Row],[Account_key]],tbl_COA[Account_key],tbl_COA[SubAccount],,0)</f>
        <v>Other Expenses</v>
      </c>
      <c r="K15752">
        <f>YEAR(tbl_GL[[#This Row],[Date]])</f>
        <v>2018</v>
      </c>
    </row>
    <row r="15753" spans="1:11" hidden="1" x14ac:dyDescent="0.35">
      <c r="A15753">
        <v>71.2</v>
      </c>
      <c r="B15753" s="24">
        <v>43147</v>
      </c>
      <c r="C15753">
        <v>7</v>
      </c>
      <c r="D15753" s="13">
        <v>120</v>
      </c>
      <c r="E15753" s="13" t="s">
        <v>97</v>
      </c>
      <c r="F15753" s="17">
        <v>907</v>
      </c>
      <c r="G15753" t="str">
        <f>_xlfn.XLOOKUP(tbl_GL[[#This Row],[Account_key]],tbl_COA[Account_key],tbl_COA[Class],"Not Found")</f>
        <v>Liabilities and Owners Equity</v>
      </c>
      <c r="H15753" t="str">
        <f>_xlfn.XLOOKUP(tbl_GL[[#This Row],[Account_key]],tbl_COA[Account_key],tbl_COA[SubClass],"Not Found")</f>
        <v>Liabilities</v>
      </c>
      <c r="I15753" t="str">
        <f>_xlfn.XLOOKUP(tbl_GL[[#This Row],[Account_key]],tbl_COA[Account_key],tbl_COA[SubClass2],"Not Found")</f>
        <v>Current Liabilities</v>
      </c>
      <c r="J15753" t="str">
        <f>_xlfn.XLOOKUP(tbl_GL[[#This Row],[Account_key]],tbl_COA[Account_key],tbl_COA[SubAccount],,0)</f>
        <v>Accrued Expenses</v>
      </c>
      <c r="K15753">
        <f>YEAR(tbl_GL[[#This Row],[Date]])</f>
        <v>2018</v>
      </c>
    </row>
    <row r="15754" spans="1:11" hidden="1" x14ac:dyDescent="0.35">
      <c r="A15754">
        <v>72.099999999999994</v>
      </c>
      <c r="B15754" s="24">
        <v>43149</v>
      </c>
      <c r="C15754">
        <v>7</v>
      </c>
      <c r="D15754" s="13">
        <v>230</v>
      </c>
      <c r="E15754" s="13" t="s">
        <v>4</v>
      </c>
      <c r="F15754" s="17">
        <v>-414</v>
      </c>
      <c r="G15754" t="str">
        <f>_xlfn.XLOOKUP(tbl_GL[[#This Row],[Account_key]],tbl_COA[Account_key],tbl_COA[Class],"Not Found")</f>
        <v>Trading account</v>
      </c>
      <c r="H15754" t="str">
        <f>_xlfn.XLOOKUP(tbl_GL[[#This Row],[Account_key]],tbl_COA[Account_key],tbl_COA[SubClass],"Not Found")</f>
        <v>Cost of Sales</v>
      </c>
      <c r="I15754" t="str">
        <f>_xlfn.XLOOKUP(tbl_GL[[#This Row],[Account_key]],tbl_COA[Account_key],tbl_COA[SubClass2],"Not Found")</f>
        <v>Cost of Sales</v>
      </c>
      <c r="J15754" t="str">
        <f>_xlfn.XLOOKUP(tbl_GL[[#This Row],[Account_key]],tbl_COA[Account_key],tbl_COA[SubAccount],,0)</f>
        <v>Cost of Sales</v>
      </c>
      <c r="K15754">
        <f>YEAR(tbl_GL[[#This Row],[Date]])</f>
        <v>2018</v>
      </c>
    </row>
    <row r="15755" spans="1:11" hidden="1" x14ac:dyDescent="0.35">
      <c r="A15755">
        <v>72.2</v>
      </c>
      <c r="B15755" s="24">
        <v>43149</v>
      </c>
      <c r="C15755">
        <v>7</v>
      </c>
      <c r="D15755" s="13">
        <v>60</v>
      </c>
      <c r="E15755" s="13" t="s">
        <v>4</v>
      </c>
      <c r="F15755" s="17">
        <v>-414</v>
      </c>
      <c r="G15755" t="str">
        <f>_xlfn.XLOOKUP(tbl_GL[[#This Row],[Account_key]],tbl_COA[Account_key],tbl_COA[Class],"Not Found")</f>
        <v>Assets</v>
      </c>
      <c r="H15755" t="str">
        <f>_xlfn.XLOOKUP(tbl_GL[[#This Row],[Account_key]],tbl_COA[Account_key],tbl_COA[SubClass],"Not Found")</f>
        <v>Assets</v>
      </c>
      <c r="I15755" t="str">
        <f>_xlfn.XLOOKUP(tbl_GL[[#This Row],[Account_key]],tbl_COA[Account_key],tbl_COA[SubClass2],"Not Found")</f>
        <v>Current Assets</v>
      </c>
      <c r="J15755" t="str">
        <f>_xlfn.XLOOKUP(tbl_GL[[#This Row],[Account_key]],tbl_COA[Account_key],tbl_COA[SubAccount],,0)</f>
        <v>Inventory</v>
      </c>
      <c r="K15755">
        <f>YEAR(tbl_GL[[#This Row],[Date]])</f>
        <v>2018</v>
      </c>
    </row>
    <row r="15756" spans="1:11" hidden="1" x14ac:dyDescent="0.35">
      <c r="A15756">
        <v>73.099999999999994</v>
      </c>
      <c r="B15756" s="24">
        <v>43149</v>
      </c>
      <c r="C15756">
        <v>7</v>
      </c>
      <c r="D15756" s="13">
        <v>210</v>
      </c>
      <c r="E15756" s="13" t="s">
        <v>7</v>
      </c>
      <c r="F15756" s="17">
        <v>1379</v>
      </c>
      <c r="G15756" t="str">
        <f>_xlfn.XLOOKUP(tbl_GL[[#This Row],[Account_key]],tbl_COA[Account_key],tbl_COA[Class],"Not Found")</f>
        <v>Trading account</v>
      </c>
      <c r="H15756" t="str">
        <f>_xlfn.XLOOKUP(tbl_GL[[#This Row],[Account_key]],tbl_COA[Account_key],tbl_COA[SubClass],"Not Found")</f>
        <v>Sales</v>
      </c>
      <c r="I15756" t="str">
        <f>_xlfn.XLOOKUP(tbl_GL[[#This Row],[Account_key]],tbl_COA[Account_key],tbl_COA[SubClass2],"Not Found")</f>
        <v>Sales</v>
      </c>
      <c r="J15756" t="str">
        <f>_xlfn.XLOOKUP(tbl_GL[[#This Row],[Account_key]],tbl_COA[Account_key],tbl_COA[SubAccount],,0)</f>
        <v>Sales</v>
      </c>
      <c r="K15756">
        <f>YEAR(tbl_GL[[#This Row],[Date]])</f>
        <v>2018</v>
      </c>
    </row>
    <row r="15757" spans="1:11" hidden="1" x14ac:dyDescent="0.35">
      <c r="A15757">
        <v>73.2</v>
      </c>
      <c r="B15757" s="24">
        <v>43149</v>
      </c>
      <c r="C15757">
        <v>7</v>
      </c>
      <c r="D15757" s="13">
        <v>10</v>
      </c>
      <c r="E15757" s="13" t="s">
        <v>7</v>
      </c>
      <c r="F15757" s="17">
        <v>1379</v>
      </c>
      <c r="G15757" t="str">
        <f>_xlfn.XLOOKUP(tbl_GL[[#This Row],[Account_key]],tbl_COA[Account_key],tbl_COA[Class],"Not Found")</f>
        <v>Assets</v>
      </c>
      <c r="H15757" t="str">
        <f>_xlfn.XLOOKUP(tbl_GL[[#This Row],[Account_key]],tbl_COA[Account_key],tbl_COA[SubClass],"Not Found")</f>
        <v>Assets</v>
      </c>
      <c r="I15757" t="str">
        <f>_xlfn.XLOOKUP(tbl_GL[[#This Row],[Account_key]],tbl_COA[Account_key],tbl_COA[SubClass2],"Not Found")</f>
        <v>Current Assets</v>
      </c>
      <c r="J15757" t="str">
        <f>_xlfn.XLOOKUP(tbl_GL[[#This Row],[Account_key]],tbl_COA[Account_key],tbl_COA[SubAccount],,0)</f>
        <v>Cash at Bank</v>
      </c>
      <c r="K15757">
        <f>YEAR(tbl_GL[[#This Row],[Date]])</f>
        <v>2018</v>
      </c>
    </row>
    <row r="15758" spans="1:11" hidden="1" x14ac:dyDescent="0.35">
      <c r="A15758">
        <v>74.099999999999994</v>
      </c>
      <c r="B15758" s="24">
        <v>43149</v>
      </c>
      <c r="C15758">
        <v>7</v>
      </c>
      <c r="D15758" s="13">
        <v>230</v>
      </c>
      <c r="E15758" s="13" t="s">
        <v>4</v>
      </c>
      <c r="F15758" s="17">
        <v>-1708</v>
      </c>
      <c r="G15758" t="str">
        <f>_xlfn.XLOOKUP(tbl_GL[[#This Row],[Account_key]],tbl_COA[Account_key],tbl_COA[Class],"Not Found")</f>
        <v>Trading account</v>
      </c>
      <c r="H15758" t="str">
        <f>_xlfn.XLOOKUP(tbl_GL[[#This Row],[Account_key]],tbl_COA[Account_key],tbl_COA[SubClass],"Not Found")</f>
        <v>Cost of Sales</v>
      </c>
      <c r="I15758" t="str">
        <f>_xlfn.XLOOKUP(tbl_GL[[#This Row],[Account_key]],tbl_COA[Account_key],tbl_COA[SubClass2],"Not Found")</f>
        <v>Cost of Sales</v>
      </c>
      <c r="J15758" t="str">
        <f>_xlfn.XLOOKUP(tbl_GL[[#This Row],[Account_key]],tbl_COA[Account_key],tbl_COA[SubAccount],,0)</f>
        <v>Cost of Sales</v>
      </c>
      <c r="K15758">
        <f>YEAR(tbl_GL[[#This Row],[Date]])</f>
        <v>2018</v>
      </c>
    </row>
    <row r="15759" spans="1:11" hidden="1" x14ac:dyDescent="0.35">
      <c r="A15759">
        <v>74.2</v>
      </c>
      <c r="B15759" s="24">
        <v>43149</v>
      </c>
      <c r="C15759">
        <v>7</v>
      </c>
      <c r="D15759" s="13">
        <v>60</v>
      </c>
      <c r="E15759" s="13" t="s">
        <v>4</v>
      </c>
      <c r="F15759" s="17">
        <v>-1708</v>
      </c>
      <c r="G15759" t="str">
        <f>_xlfn.XLOOKUP(tbl_GL[[#This Row],[Account_key]],tbl_COA[Account_key],tbl_COA[Class],"Not Found")</f>
        <v>Assets</v>
      </c>
      <c r="H15759" t="str">
        <f>_xlfn.XLOOKUP(tbl_GL[[#This Row],[Account_key]],tbl_COA[Account_key],tbl_COA[SubClass],"Not Found")</f>
        <v>Assets</v>
      </c>
      <c r="I15759" t="str">
        <f>_xlfn.XLOOKUP(tbl_GL[[#This Row],[Account_key]],tbl_COA[Account_key],tbl_COA[SubClass2],"Not Found")</f>
        <v>Current Assets</v>
      </c>
      <c r="J15759" t="str">
        <f>_xlfn.XLOOKUP(tbl_GL[[#This Row],[Account_key]],tbl_COA[Account_key],tbl_COA[SubAccount],,0)</f>
        <v>Inventory</v>
      </c>
      <c r="K15759">
        <f>YEAR(tbl_GL[[#This Row],[Date]])</f>
        <v>2018</v>
      </c>
    </row>
    <row r="15760" spans="1:11" hidden="1" x14ac:dyDescent="0.35">
      <c r="A15760">
        <v>75.099999999999994</v>
      </c>
      <c r="B15760" s="24">
        <v>43149</v>
      </c>
      <c r="C15760">
        <v>7</v>
      </c>
      <c r="D15760" s="13">
        <v>210</v>
      </c>
      <c r="E15760" s="13" t="s">
        <v>8</v>
      </c>
      <c r="F15760" s="17">
        <v>6209</v>
      </c>
      <c r="G15760" t="str">
        <f>_xlfn.XLOOKUP(tbl_GL[[#This Row],[Account_key]],tbl_COA[Account_key],tbl_COA[Class],"Not Found")</f>
        <v>Trading account</v>
      </c>
      <c r="H15760" t="str">
        <f>_xlfn.XLOOKUP(tbl_GL[[#This Row],[Account_key]],tbl_COA[Account_key],tbl_COA[SubClass],"Not Found")</f>
        <v>Sales</v>
      </c>
      <c r="I15760" t="str">
        <f>_xlfn.XLOOKUP(tbl_GL[[#This Row],[Account_key]],tbl_COA[Account_key],tbl_COA[SubClass2],"Not Found")</f>
        <v>Sales</v>
      </c>
      <c r="J15760" t="str">
        <f>_xlfn.XLOOKUP(tbl_GL[[#This Row],[Account_key]],tbl_COA[Account_key],tbl_COA[SubAccount],,0)</f>
        <v>Sales</v>
      </c>
      <c r="K15760">
        <f>YEAR(tbl_GL[[#This Row],[Date]])</f>
        <v>2018</v>
      </c>
    </row>
    <row r="15761" spans="1:11" hidden="1" x14ac:dyDescent="0.35">
      <c r="A15761">
        <v>75.2</v>
      </c>
      <c r="B15761" s="24">
        <v>43149</v>
      </c>
      <c r="C15761">
        <v>7</v>
      </c>
      <c r="D15761" s="13">
        <v>30</v>
      </c>
      <c r="E15761" s="13" t="s">
        <v>8</v>
      </c>
      <c r="F15761" s="17">
        <v>6209</v>
      </c>
      <c r="G15761" t="str">
        <f>_xlfn.XLOOKUP(tbl_GL[[#This Row],[Account_key]],tbl_COA[Account_key],tbl_COA[Class],"Not Found")</f>
        <v>Assets</v>
      </c>
      <c r="H15761" t="str">
        <f>_xlfn.XLOOKUP(tbl_GL[[#This Row],[Account_key]],tbl_COA[Account_key],tbl_COA[SubClass],"Not Found")</f>
        <v>Assets</v>
      </c>
      <c r="I15761" t="str">
        <f>_xlfn.XLOOKUP(tbl_GL[[#This Row],[Account_key]],tbl_COA[Account_key],tbl_COA[SubClass2],"Not Found")</f>
        <v>Current Assets</v>
      </c>
      <c r="J15761" t="str">
        <f>_xlfn.XLOOKUP(tbl_GL[[#This Row],[Account_key]],tbl_COA[Account_key],tbl_COA[SubAccount],,0)</f>
        <v>Trade Receivables</v>
      </c>
      <c r="K15761">
        <f>YEAR(tbl_GL[[#This Row],[Date]])</f>
        <v>2018</v>
      </c>
    </row>
    <row r="15762" spans="1:11" hidden="1" x14ac:dyDescent="0.35">
      <c r="A15762">
        <v>76.099999999999994</v>
      </c>
      <c r="B15762" s="24">
        <v>43150</v>
      </c>
      <c r="C15762">
        <v>7</v>
      </c>
      <c r="D15762" s="13">
        <v>230</v>
      </c>
      <c r="E15762" s="13" t="s">
        <v>4</v>
      </c>
      <c r="F15762" s="17">
        <v>-141</v>
      </c>
      <c r="G15762" t="str">
        <f>_xlfn.XLOOKUP(tbl_GL[[#This Row],[Account_key]],tbl_COA[Account_key],tbl_COA[Class],"Not Found")</f>
        <v>Trading account</v>
      </c>
      <c r="H15762" t="str">
        <f>_xlfn.XLOOKUP(tbl_GL[[#This Row],[Account_key]],tbl_COA[Account_key],tbl_COA[SubClass],"Not Found")</f>
        <v>Cost of Sales</v>
      </c>
      <c r="I15762" t="str">
        <f>_xlfn.XLOOKUP(tbl_GL[[#This Row],[Account_key]],tbl_COA[Account_key],tbl_COA[SubClass2],"Not Found")</f>
        <v>Cost of Sales</v>
      </c>
      <c r="J15762" t="str">
        <f>_xlfn.XLOOKUP(tbl_GL[[#This Row],[Account_key]],tbl_COA[Account_key],tbl_COA[SubAccount],,0)</f>
        <v>Cost of Sales</v>
      </c>
      <c r="K15762">
        <f>YEAR(tbl_GL[[#This Row],[Date]])</f>
        <v>2018</v>
      </c>
    </row>
    <row r="15763" spans="1:11" hidden="1" x14ac:dyDescent="0.35">
      <c r="A15763">
        <v>76.2</v>
      </c>
      <c r="B15763" s="24">
        <v>43150</v>
      </c>
      <c r="C15763">
        <v>7</v>
      </c>
      <c r="D15763" s="13">
        <v>60</v>
      </c>
      <c r="E15763" s="13" t="s">
        <v>4</v>
      </c>
      <c r="F15763" s="17">
        <v>-141</v>
      </c>
      <c r="G15763" t="str">
        <f>_xlfn.XLOOKUP(tbl_GL[[#This Row],[Account_key]],tbl_COA[Account_key],tbl_COA[Class],"Not Found")</f>
        <v>Assets</v>
      </c>
      <c r="H15763" t="str">
        <f>_xlfn.XLOOKUP(tbl_GL[[#This Row],[Account_key]],tbl_COA[Account_key],tbl_COA[SubClass],"Not Found")</f>
        <v>Assets</v>
      </c>
      <c r="I15763" t="str">
        <f>_xlfn.XLOOKUP(tbl_GL[[#This Row],[Account_key]],tbl_COA[Account_key],tbl_COA[SubClass2],"Not Found")</f>
        <v>Current Assets</v>
      </c>
      <c r="J15763" t="str">
        <f>_xlfn.XLOOKUP(tbl_GL[[#This Row],[Account_key]],tbl_COA[Account_key],tbl_COA[SubAccount],,0)</f>
        <v>Inventory</v>
      </c>
      <c r="K15763">
        <f>YEAR(tbl_GL[[#This Row],[Date]])</f>
        <v>2018</v>
      </c>
    </row>
    <row r="15764" spans="1:11" hidden="1" x14ac:dyDescent="0.35">
      <c r="A15764">
        <v>77.099999999999994</v>
      </c>
      <c r="B15764" s="24">
        <v>43150</v>
      </c>
      <c r="C15764">
        <v>7</v>
      </c>
      <c r="D15764" s="13">
        <v>210</v>
      </c>
      <c r="E15764" s="13" t="s">
        <v>8</v>
      </c>
      <c r="F15764" s="17">
        <v>514</v>
      </c>
      <c r="G15764" t="str">
        <f>_xlfn.XLOOKUP(tbl_GL[[#This Row],[Account_key]],tbl_COA[Account_key],tbl_COA[Class],"Not Found")</f>
        <v>Trading account</v>
      </c>
      <c r="H15764" t="str">
        <f>_xlfn.XLOOKUP(tbl_GL[[#This Row],[Account_key]],tbl_COA[Account_key],tbl_COA[SubClass],"Not Found")</f>
        <v>Sales</v>
      </c>
      <c r="I15764" t="str">
        <f>_xlfn.XLOOKUP(tbl_GL[[#This Row],[Account_key]],tbl_COA[Account_key],tbl_COA[SubClass2],"Not Found")</f>
        <v>Sales</v>
      </c>
      <c r="J15764" t="str">
        <f>_xlfn.XLOOKUP(tbl_GL[[#This Row],[Account_key]],tbl_COA[Account_key],tbl_COA[SubAccount],,0)</f>
        <v>Sales</v>
      </c>
      <c r="K15764">
        <f>YEAR(tbl_GL[[#This Row],[Date]])</f>
        <v>2018</v>
      </c>
    </row>
    <row r="15765" spans="1:11" hidden="1" x14ac:dyDescent="0.35">
      <c r="A15765">
        <v>77.2</v>
      </c>
      <c r="B15765" s="24">
        <v>43150</v>
      </c>
      <c r="C15765">
        <v>7</v>
      </c>
      <c r="D15765" s="13">
        <v>30</v>
      </c>
      <c r="E15765" s="13" t="s">
        <v>8</v>
      </c>
      <c r="F15765" s="17">
        <v>514</v>
      </c>
      <c r="G15765" t="str">
        <f>_xlfn.XLOOKUP(tbl_GL[[#This Row],[Account_key]],tbl_COA[Account_key],tbl_COA[Class],"Not Found")</f>
        <v>Assets</v>
      </c>
      <c r="H15765" t="str">
        <f>_xlfn.XLOOKUP(tbl_GL[[#This Row],[Account_key]],tbl_COA[Account_key],tbl_COA[SubClass],"Not Found")</f>
        <v>Assets</v>
      </c>
      <c r="I15765" t="str">
        <f>_xlfn.XLOOKUP(tbl_GL[[#This Row],[Account_key]],tbl_COA[Account_key],tbl_COA[SubClass2],"Not Found")</f>
        <v>Current Assets</v>
      </c>
      <c r="J15765" t="str">
        <f>_xlfn.XLOOKUP(tbl_GL[[#This Row],[Account_key]],tbl_COA[Account_key],tbl_COA[SubAccount],,0)</f>
        <v>Trade Receivables</v>
      </c>
      <c r="K15765">
        <f>YEAR(tbl_GL[[#This Row],[Date]])</f>
        <v>2018</v>
      </c>
    </row>
    <row r="15766" spans="1:11" hidden="1" x14ac:dyDescent="0.35">
      <c r="A15766">
        <v>78.099999999999994</v>
      </c>
      <c r="B15766" s="24">
        <v>43151</v>
      </c>
      <c r="C15766">
        <v>7</v>
      </c>
      <c r="D15766" s="13">
        <v>10</v>
      </c>
      <c r="E15766" s="13" t="s">
        <v>98</v>
      </c>
      <c r="F15766" s="17">
        <v>-923</v>
      </c>
      <c r="G15766" t="str">
        <f>_xlfn.XLOOKUP(tbl_GL[[#This Row],[Account_key]],tbl_COA[Account_key],tbl_COA[Class],"Not Found")</f>
        <v>Assets</v>
      </c>
      <c r="H15766" t="str">
        <f>_xlfn.XLOOKUP(tbl_GL[[#This Row],[Account_key]],tbl_COA[Account_key],tbl_COA[SubClass],"Not Found")</f>
        <v>Assets</v>
      </c>
      <c r="I15766" t="str">
        <f>_xlfn.XLOOKUP(tbl_GL[[#This Row],[Account_key]],tbl_COA[Account_key],tbl_COA[SubClass2],"Not Found")</f>
        <v>Current Assets</v>
      </c>
      <c r="J15766" t="str">
        <f>_xlfn.XLOOKUP(tbl_GL[[#This Row],[Account_key]],tbl_COA[Account_key],tbl_COA[SubAccount],,0)</f>
        <v>Cash at Bank</v>
      </c>
      <c r="K15766">
        <f>YEAR(tbl_GL[[#This Row],[Date]])</f>
        <v>2018</v>
      </c>
    </row>
    <row r="15767" spans="1:11" hidden="1" x14ac:dyDescent="0.35">
      <c r="A15767">
        <v>78.2</v>
      </c>
      <c r="B15767" s="24">
        <v>43151</v>
      </c>
      <c r="C15767">
        <v>7</v>
      </c>
      <c r="D15767" s="13">
        <v>120</v>
      </c>
      <c r="E15767" s="13" t="s">
        <v>98</v>
      </c>
      <c r="F15767" s="17">
        <v>-923</v>
      </c>
      <c r="G15767" t="str">
        <f>_xlfn.XLOOKUP(tbl_GL[[#This Row],[Account_key]],tbl_COA[Account_key],tbl_COA[Class],"Not Found")</f>
        <v>Liabilities and Owners Equity</v>
      </c>
      <c r="H15767" t="str">
        <f>_xlfn.XLOOKUP(tbl_GL[[#This Row],[Account_key]],tbl_COA[Account_key],tbl_COA[SubClass],"Not Found")</f>
        <v>Liabilities</v>
      </c>
      <c r="I15767" t="str">
        <f>_xlfn.XLOOKUP(tbl_GL[[#This Row],[Account_key]],tbl_COA[Account_key],tbl_COA[SubClass2],"Not Found")</f>
        <v>Current Liabilities</v>
      </c>
      <c r="J15767" t="str">
        <f>_xlfn.XLOOKUP(tbl_GL[[#This Row],[Account_key]],tbl_COA[Account_key],tbl_COA[SubAccount],,0)</f>
        <v>Accrued Expenses</v>
      </c>
      <c r="K15767">
        <f>YEAR(tbl_GL[[#This Row],[Date]])</f>
        <v>2018</v>
      </c>
    </row>
    <row r="15768" spans="1:11" hidden="1" x14ac:dyDescent="0.35">
      <c r="A15768">
        <v>79.099999999999994</v>
      </c>
      <c r="B15768" s="24">
        <v>43151</v>
      </c>
      <c r="C15768">
        <v>7</v>
      </c>
      <c r="D15768" s="13">
        <v>220</v>
      </c>
      <c r="E15768" s="13" t="s">
        <v>81</v>
      </c>
      <c r="F15768" s="17">
        <v>-1072</v>
      </c>
      <c r="G15768" t="str">
        <f>_xlfn.XLOOKUP(tbl_GL[[#This Row],[Account_key]],tbl_COA[Account_key],tbl_COA[Class],"Not Found")</f>
        <v>Trading account</v>
      </c>
      <c r="H15768" t="str">
        <f>_xlfn.XLOOKUP(tbl_GL[[#This Row],[Account_key]],tbl_COA[Account_key],tbl_COA[SubClass],"Not Found")</f>
        <v>Sales</v>
      </c>
      <c r="I15768" t="str">
        <f>_xlfn.XLOOKUP(tbl_GL[[#This Row],[Account_key]],tbl_COA[Account_key],tbl_COA[SubClass2],"Not Found")</f>
        <v>Sales</v>
      </c>
      <c r="J15768" t="str">
        <f>_xlfn.XLOOKUP(tbl_GL[[#This Row],[Account_key]],tbl_COA[Account_key],tbl_COA[SubAccount],,0)</f>
        <v>Sales Return</v>
      </c>
      <c r="K15768">
        <f>YEAR(tbl_GL[[#This Row],[Date]])</f>
        <v>2018</v>
      </c>
    </row>
    <row r="15769" spans="1:11" hidden="1" x14ac:dyDescent="0.35">
      <c r="A15769">
        <v>79.2</v>
      </c>
      <c r="B15769" s="24">
        <v>43151</v>
      </c>
      <c r="C15769">
        <v>7</v>
      </c>
      <c r="D15769" s="13">
        <v>20</v>
      </c>
      <c r="E15769" s="13" t="s">
        <v>81</v>
      </c>
      <c r="F15769" s="17">
        <v>-1072</v>
      </c>
      <c r="G15769" t="str">
        <f>_xlfn.XLOOKUP(tbl_GL[[#This Row],[Account_key]],tbl_COA[Account_key],tbl_COA[Class],"Not Found")</f>
        <v>Assets</v>
      </c>
      <c r="H15769" t="str">
        <f>_xlfn.XLOOKUP(tbl_GL[[#This Row],[Account_key]],tbl_COA[Account_key],tbl_COA[SubClass],"Not Found")</f>
        <v>Assets</v>
      </c>
      <c r="I15769" t="str">
        <f>_xlfn.XLOOKUP(tbl_GL[[#This Row],[Account_key]],tbl_COA[Account_key],tbl_COA[SubClass2],"Not Found")</f>
        <v>Current Assets</v>
      </c>
      <c r="J15769" t="str">
        <f>_xlfn.XLOOKUP(tbl_GL[[#This Row],[Account_key]],tbl_COA[Account_key],tbl_COA[SubAccount],,0)</f>
        <v>Cash in hand</v>
      </c>
      <c r="K15769">
        <f>YEAR(tbl_GL[[#This Row],[Date]])</f>
        <v>2018</v>
      </c>
    </row>
    <row r="15770" spans="1:11" hidden="1" x14ac:dyDescent="0.35">
      <c r="A15770">
        <v>80.099999999999994</v>
      </c>
      <c r="B15770" s="24">
        <v>43152</v>
      </c>
      <c r="C15770">
        <v>7</v>
      </c>
      <c r="D15770" s="13">
        <v>330</v>
      </c>
      <c r="E15770" s="13" t="s">
        <v>97</v>
      </c>
      <c r="F15770" s="17">
        <v>-1041</v>
      </c>
      <c r="G15770" t="str">
        <f>_xlfn.XLOOKUP(tbl_GL[[#This Row],[Account_key]],tbl_COA[Account_key],tbl_COA[Class],"Not Found")</f>
        <v>Operating account</v>
      </c>
      <c r="H15770" t="str">
        <f>_xlfn.XLOOKUP(tbl_GL[[#This Row],[Account_key]],tbl_COA[Account_key],tbl_COA[SubClass],"Not Found")</f>
        <v>Operating Expenses</v>
      </c>
      <c r="I15770" t="str">
        <f>_xlfn.XLOOKUP(tbl_GL[[#This Row],[Account_key]],tbl_COA[Account_key],tbl_COA[SubClass2],"Not Found")</f>
        <v>Administration</v>
      </c>
      <c r="J15770" t="str">
        <f>_xlfn.XLOOKUP(tbl_GL[[#This Row],[Account_key]],tbl_COA[Account_key],tbl_COA[SubAccount],,0)</f>
        <v>Telephone</v>
      </c>
      <c r="K15770">
        <f>YEAR(tbl_GL[[#This Row],[Date]])</f>
        <v>2018</v>
      </c>
    </row>
    <row r="15771" spans="1:11" hidden="1" x14ac:dyDescent="0.35">
      <c r="A15771">
        <v>80.2</v>
      </c>
      <c r="B15771" s="24">
        <v>43152</v>
      </c>
      <c r="C15771">
        <v>7</v>
      </c>
      <c r="D15771" s="13">
        <v>120</v>
      </c>
      <c r="E15771" s="13" t="s">
        <v>97</v>
      </c>
      <c r="F15771" s="17">
        <v>1041</v>
      </c>
      <c r="G15771" t="str">
        <f>_xlfn.XLOOKUP(tbl_GL[[#This Row],[Account_key]],tbl_COA[Account_key],tbl_COA[Class],"Not Found")</f>
        <v>Liabilities and Owners Equity</v>
      </c>
      <c r="H15771" t="str">
        <f>_xlfn.XLOOKUP(tbl_GL[[#This Row],[Account_key]],tbl_COA[Account_key],tbl_COA[SubClass],"Not Found")</f>
        <v>Liabilities</v>
      </c>
      <c r="I15771" t="str">
        <f>_xlfn.XLOOKUP(tbl_GL[[#This Row],[Account_key]],tbl_COA[Account_key],tbl_COA[SubClass2],"Not Found")</f>
        <v>Current Liabilities</v>
      </c>
      <c r="J15771" t="str">
        <f>_xlfn.XLOOKUP(tbl_GL[[#This Row],[Account_key]],tbl_COA[Account_key],tbl_COA[SubAccount],,0)</f>
        <v>Accrued Expenses</v>
      </c>
      <c r="K15771">
        <f>YEAR(tbl_GL[[#This Row],[Date]])</f>
        <v>2018</v>
      </c>
    </row>
    <row r="15772" spans="1:11" hidden="1" x14ac:dyDescent="0.35">
      <c r="A15772">
        <v>81.099999999999994</v>
      </c>
      <c r="B15772" s="24">
        <v>43155</v>
      </c>
      <c r="C15772">
        <v>7</v>
      </c>
      <c r="D15772" s="13">
        <v>260</v>
      </c>
      <c r="E15772" s="13" t="s">
        <v>83</v>
      </c>
      <c r="F15772" s="17">
        <v>461</v>
      </c>
      <c r="G15772" t="str">
        <f>_xlfn.XLOOKUP(tbl_GL[[#This Row],[Account_key]],tbl_COA[Account_key],tbl_COA[Class],"Not Found")</f>
        <v>Operating account</v>
      </c>
      <c r="H15772" t="str">
        <f>_xlfn.XLOOKUP(tbl_GL[[#This Row],[Account_key]],tbl_COA[Account_key],tbl_COA[SubClass],"Not Found")</f>
        <v>Operating Expenses</v>
      </c>
      <c r="I15772" t="str">
        <f>_xlfn.XLOOKUP(tbl_GL[[#This Row],[Account_key]],tbl_COA[Account_key],tbl_COA[SubClass2],"Not Found")</f>
        <v>Marketing</v>
      </c>
      <c r="J15772" t="str">
        <f>_xlfn.XLOOKUP(tbl_GL[[#This Row],[Account_key]],tbl_COA[Account_key],tbl_COA[SubAccount],,0)</f>
        <v>Commissions</v>
      </c>
      <c r="K15772">
        <f>YEAR(tbl_GL[[#This Row],[Date]])</f>
        <v>2018</v>
      </c>
    </row>
    <row r="15773" spans="1:11" hidden="1" x14ac:dyDescent="0.35">
      <c r="A15773">
        <v>81.2</v>
      </c>
      <c r="B15773" s="24">
        <v>43155</v>
      </c>
      <c r="C15773">
        <v>7</v>
      </c>
      <c r="D15773" s="13">
        <v>20</v>
      </c>
      <c r="E15773" s="13" t="s">
        <v>83</v>
      </c>
      <c r="F15773" s="17">
        <v>461</v>
      </c>
      <c r="G15773" t="str">
        <f>_xlfn.XLOOKUP(tbl_GL[[#This Row],[Account_key]],tbl_COA[Account_key],tbl_COA[Class],"Not Found")</f>
        <v>Assets</v>
      </c>
      <c r="H15773" t="str">
        <f>_xlfn.XLOOKUP(tbl_GL[[#This Row],[Account_key]],tbl_COA[Account_key],tbl_COA[SubClass],"Not Found")</f>
        <v>Assets</v>
      </c>
      <c r="I15773" t="str">
        <f>_xlfn.XLOOKUP(tbl_GL[[#This Row],[Account_key]],tbl_COA[Account_key],tbl_COA[SubClass2],"Not Found")</f>
        <v>Current Assets</v>
      </c>
      <c r="J15773" t="str">
        <f>_xlfn.XLOOKUP(tbl_GL[[#This Row],[Account_key]],tbl_COA[Account_key],tbl_COA[SubAccount],,0)</f>
        <v>Cash in hand</v>
      </c>
      <c r="K15773">
        <f>YEAR(tbl_GL[[#This Row],[Date]])</f>
        <v>2018</v>
      </c>
    </row>
    <row r="15774" spans="1:11" hidden="1" x14ac:dyDescent="0.35">
      <c r="A15774">
        <v>82.1</v>
      </c>
      <c r="B15774" s="24">
        <v>43156</v>
      </c>
      <c r="C15774">
        <v>7</v>
      </c>
      <c r="D15774" s="13">
        <v>260</v>
      </c>
      <c r="E15774" s="13" t="s">
        <v>97</v>
      </c>
      <c r="F15774" s="17">
        <v>-1011</v>
      </c>
      <c r="G15774" t="str">
        <f>_xlfn.XLOOKUP(tbl_GL[[#This Row],[Account_key]],tbl_COA[Account_key],tbl_COA[Class],"Not Found")</f>
        <v>Operating account</v>
      </c>
      <c r="H15774" t="str">
        <f>_xlfn.XLOOKUP(tbl_GL[[#This Row],[Account_key]],tbl_COA[Account_key],tbl_COA[SubClass],"Not Found")</f>
        <v>Operating Expenses</v>
      </c>
      <c r="I15774" t="str">
        <f>_xlfn.XLOOKUP(tbl_GL[[#This Row],[Account_key]],tbl_COA[Account_key],tbl_COA[SubClass2],"Not Found")</f>
        <v>Marketing</v>
      </c>
      <c r="J15774" t="str">
        <f>_xlfn.XLOOKUP(tbl_GL[[#This Row],[Account_key]],tbl_COA[Account_key],tbl_COA[SubAccount],,0)</f>
        <v>Commissions</v>
      </c>
      <c r="K15774">
        <f>YEAR(tbl_GL[[#This Row],[Date]])</f>
        <v>2018</v>
      </c>
    </row>
    <row r="15775" spans="1:11" hidden="1" x14ac:dyDescent="0.35">
      <c r="A15775">
        <v>82.2</v>
      </c>
      <c r="B15775" s="24">
        <v>43156</v>
      </c>
      <c r="C15775">
        <v>7</v>
      </c>
      <c r="D15775" s="13">
        <v>120</v>
      </c>
      <c r="E15775" s="13" t="s">
        <v>97</v>
      </c>
      <c r="F15775" s="17">
        <v>1011</v>
      </c>
      <c r="G15775" t="str">
        <f>_xlfn.XLOOKUP(tbl_GL[[#This Row],[Account_key]],tbl_COA[Account_key],tbl_COA[Class],"Not Found")</f>
        <v>Liabilities and Owners Equity</v>
      </c>
      <c r="H15775" t="str">
        <f>_xlfn.XLOOKUP(tbl_GL[[#This Row],[Account_key]],tbl_COA[Account_key],tbl_COA[SubClass],"Not Found")</f>
        <v>Liabilities</v>
      </c>
      <c r="I15775" t="str">
        <f>_xlfn.XLOOKUP(tbl_GL[[#This Row],[Account_key]],tbl_COA[Account_key],tbl_COA[SubClass2],"Not Found")</f>
        <v>Current Liabilities</v>
      </c>
      <c r="J15775" t="str">
        <f>_xlfn.XLOOKUP(tbl_GL[[#This Row],[Account_key]],tbl_COA[Account_key],tbl_COA[SubAccount],,0)</f>
        <v>Accrued Expenses</v>
      </c>
      <c r="K15775">
        <f>YEAR(tbl_GL[[#This Row],[Date]])</f>
        <v>2018</v>
      </c>
    </row>
    <row r="15776" spans="1:11" hidden="1" x14ac:dyDescent="0.35">
      <c r="A15776">
        <v>83.1</v>
      </c>
      <c r="B15776" s="24">
        <v>43157</v>
      </c>
      <c r="C15776">
        <v>7</v>
      </c>
      <c r="D15776" s="13">
        <v>260</v>
      </c>
      <c r="E15776" s="13" t="s">
        <v>99</v>
      </c>
      <c r="F15776" s="17">
        <v>-34</v>
      </c>
      <c r="G15776" t="str">
        <f>_xlfn.XLOOKUP(tbl_GL[[#This Row],[Account_key]],tbl_COA[Account_key],tbl_COA[Class],"Not Found")</f>
        <v>Operating account</v>
      </c>
      <c r="H15776" t="str">
        <f>_xlfn.XLOOKUP(tbl_GL[[#This Row],[Account_key]],tbl_COA[Account_key],tbl_COA[SubClass],"Not Found")</f>
        <v>Operating Expenses</v>
      </c>
      <c r="I15776" t="str">
        <f>_xlfn.XLOOKUP(tbl_GL[[#This Row],[Account_key]],tbl_COA[Account_key],tbl_COA[SubClass2],"Not Found")</f>
        <v>Marketing</v>
      </c>
      <c r="J15776" t="str">
        <f>_xlfn.XLOOKUP(tbl_GL[[#This Row],[Account_key]],tbl_COA[Account_key],tbl_COA[SubAccount],,0)</f>
        <v>Commissions</v>
      </c>
      <c r="K15776">
        <f>YEAR(tbl_GL[[#This Row],[Date]])</f>
        <v>2018</v>
      </c>
    </row>
    <row r="15777" spans="1:11" hidden="1" x14ac:dyDescent="0.35">
      <c r="A15777">
        <v>83.2</v>
      </c>
      <c r="B15777" s="24">
        <v>43157</v>
      </c>
      <c r="C15777">
        <v>7</v>
      </c>
      <c r="D15777" s="13">
        <v>20</v>
      </c>
      <c r="E15777" s="13" t="s">
        <v>99</v>
      </c>
      <c r="F15777" s="17">
        <v>-34</v>
      </c>
      <c r="G15777" t="str">
        <f>_xlfn.XLOOKUP(tbl_GL[[#This Row],[Account_key]],tbl_COA[Account_key],tbl_COA[Class],"Not Found")</f>
        <v>Assets</v>
      </c>
      <c r="H15777" t="str">
        <f>_xlfn.XLOOKUP(tbl_GL[[#This Row],[Account_key]],tbl_COA[Account_key],tbl_COA[SubClass],"Not Found")</f>
        <v>Assets</v>
      </c>
      <c r="I15777" t="str">
        <f>_xlfn.XLOOKUP(tbl_GL[[#This Row],[Account_key]],tbl_COA[Account_key],tbl_COA[SubClass2],"Not Found")</f>
        <v>Current Assets</v>
      </c>
      <c r="J15777" t="str">
        <f>_xlfn.XLOOKUP(tbl_GL[[#This Row],[Account_key]],tbl_COA[Account_key],tbl_COA[SubAccount],,0)</f>
        <v>Cash in hand</v>
      </c>
      <c r="K15777">
        <f>YEAR(tbl_GL[[#This Row],[Date]])</f>
        <v>2018</v>
      </c>
    </row>
    <row r="15778" spans="1:11" hidden="1" x14ac:dyDescent="0.35">
      <c r="A15778">
        <v>84.1</v>
      </c>
      <c r="B15778" s="24">
        <v>43157</v>
      </c>
      <c r="C15778">
        <v>7</v>
      </c>
      <c r="D15778" s="13">
        <v>10</v>
      </c>
      <c r="E15778" s="13" t="s">
        <v>98</v>
      </c>
      <c r="F15778" s="17">
        <v>-839</v>
      </c>
      <c r="G15778" t="str">
        <f>_xlfn.XLOOKUP(tbl_GL[[#This Row],[Account_key]],tbl_COA[Account_key],tbl_COA[Class],"Not Found")</f>
        <v>Assets</v>
      </c>
      <c r="H15778" t="str">
        <f>_xlfn.XLOOKUP(tbl_GL[[#This Row],[Account_key]],tbl_COA[Account_key],tbl_COA[SubClass],"Not Found")</f>
        <v>Assets</v>
      </c>
      <c r="I15778" t="str">
        <f>_xlfn.XLOOKUP(tbl_GL[[#This Row],[Account_key]],tbl_COA[Account_key],tbl_COA[SubClass2],"Not Found")</f>
        <v>Current Assets</v>
      </c>
      <c r="J15778" t="str">
        <f>_xlfn.XLOOKUP(tbl_GL[[#This Row],[Account_key]],tbl_COA[Account_key],tbl_COA[SubAccount],,0)</f>
        <v>Cash at Bank</v>
      </c>
      <c r="K15778">
        <f>YEAR(tbl_GL[[#This Row],[Date]])</f>
        <v>2018</v>
      </c>
    </row>
    <row r="15779" spans="1:11" hidden="1" x14ac:dyDescent="0.35">
      <c r="A15779">
        <v>84.2</v>
      </c>
      <c r="B15779" s="24">
        <v>43157</v>
      </c>
      <c r="C15779">
        <v>7</v>
      </c>
      <c r="D15779" s="13">
        <v>120</v>
      </c>
      <c r="E15779" s="13" t="s">
        <v>98</v>
      </c>
      <c r="F15779" s="17">
        <v>-839</v>
      </c>
      <c r="G15779" t="str">
        <f>_xlfn.XLOOKUP(tbl_GL[[#This Row],[Account_key]],tbl_COA[Account_key],tbl_COA[Class],"Not Found")</f>
        <v>Liabilities and Owners Equity</v>
      </c>
      <c r="H15779" t="str">
        <f>_xlfn.XLOOKUP(tbl_GL[[#This Row],[Account_key]],tbl_COA[Account_key],tbl_COA[SubClass],"Not Found")</f>
        <v>Liabilities</v>
      </c>
      <c r="I15779" t="str">
        <f>_xlfn.XLOOKUP(tbl_GL[[#This Row],[Account_key]],tbl_COA[Account_key],tbl_COA[SubClass2],"Not Found")</f>
        <v>Current Liabilities</v>
      </c>
      <c r="J15779" t="str">
        <f>_xlfn.XLOOKUP(tbl_GL[[#This Row],[Account_key]],tbl_COA[Account_key],tbl_COA[SubAccount],,0)</f>
        <v>Accrued Expenses</v>
      </c>
      <c r="K15779">
        <f>YEAR(tbl_GL[[#This Row],[Date]])</f>
        <v>2018</v>
      </c>
    </row>
    <row r="15780" spans="1:11" hidden="1" x14ac:dyDescent="0.35">
      <c r="A15780">
        <v>85.1</v>
      </c>
      <c r="B15780" s="24">
        <v>43158</v>
      </c>
      <c r="C15780">
        <v>7</v>
      </c>
      <c r="D15780" s="13">
        <v>230</v>
      </c>
      <c r="E15780" s="13" t="s">
        <v>4</v>
      </c>
      <c r="F15780" s="17">
        <v>-316</v>
      </c>
      <c r="G15780" t="str">
        <f>_xlfn.XLOOKUP(tbl_GL[[#This Row],[Account_key]],tbl_COA[Account_key],tbl_COA[Class],"Not Found")</f>
        <v>Trading account</v>
      </c>
      <c r="H15780" t="str">
        <f>_xlfn.XLOOKUP(tbl_GL[[#This Row],[Account_key]],tbl_COA[Account_key],tbl_COA[SubClass],"Not Found")</f>
        <v>Cost of Sales</v>
      </c>
      <c r="I15780" t="str">
        <f>_xlfn.XLOOKUP(tbl_GL[[#This Row],[Account_key]],tbl_COA[Account_key],tbl_COA[SubClass2],"Not Found")</f>
        <v>Cost of Sales</v>
      </c>
      <c r="J15780" t="str">
        <f>_xlfn.XLOOKUP(tbl_GL[[#This Row],[Account_key]],tbl_COA[Account_key],tbl_COA[SubAccount],,0)</f>
        <v>Cost of Sales</v>
      </c>
      <c r="K15780">
        <f>YEAR(tbl_GL[[#This Row],[Date]])</f>
        <v>2018</v>
      </c>
    </row>
    <row r="15781" spans="1:11" hidden="1" x14ac:dyDescent="0.35">
      <c r="A15781">
        <v>85.2</v>
      </c>
      <c r="B15781" s="24">
        <v>43158</v>
      </c>
      <c r="C15781">
        <v>7</v>
      </c>
      <c r="D15781" s="13">
        <v>60</v>
      </c>
      <c r="E15781" s="13" t="s">
        <v>4</v>
      </c>
      <c r="F15781" s="17">
        <v>-316</v>
      </c>
      <c r="G15781" t="str">
        <f>_xlfn.XLOOKUP(tbl_GL[[#This Row],[Account_key]],tbl_COA[Account_key],tbl_COA[Class],"Not Found")</f>
        <v>Assets</v>
      </c>
      <c r="H15781" t="str">
        <f>_xlfn.XLOOKUP(tbl_GL[[#This Row],[Account_key]],tbl_COA[Account_key],tbl_COA[SubClass],"Not Found")</f>
        <v>Assets</v>
      </c>
      <c r="I15781" t="str">
        <f>_xlfn.XLOOKUP(tbl_GL[[#This Row],[Account_key]],tbl_COA[Account_key],tbl_COA[SubClass2],"Not Found")</f>
        <v>Current Assets</v>
      </c>
      <c r="J15781" t="str">
        <f>_xlfn.XLOOKUP(tbl_GL[[#This Row],[Account_key]],tbl_COA[Account_key],tbl_COA[SubAccount],,0)</f>
        <v>Inventory</v>
      </c>
      <c r="K15781">
        <f>YEAR(tbl_GL[[#This Row],[Date]])</f>
        <v>2018</v>
      </c>
    </row>
    <row r="15782" spans="1:11" hidden="1" x14ac:dyDescent="0.35">
      <c r="A15782">
        <v>86.1</v>
      </c>
      <c r="B15782" s="24">
        <v>43158</v>
      </c>
      <c r="C15782">
        <v>7</v>
      </c>
      <c r="D15782" s="13">
        <v>210</v>
      </c>
      <c r="E15782" s="13" t="s">
        <v>8</v>
      </c>
      <c r="F15782" s="17">
        <v>1149</v>
      </c>
      <c r="G15782" t="str">
        <f>_xlfn.XLOOKUP(tbl_GL[[#This Row],[Account_key]],tbl_COA[Account_key],tbl_COA[Class],"Not Found")</f>
        <v>Trading account</v>
      </c>
      <c r="H15782" t="str">
        <f>_xlfn.XLOOKUP(tbl_GL[[#This Row],[Account_key]],tbl_COA[Account_key],tbl_COA[SubClass],"Not Found")</f>
        <v>Sales</v>
      </c>
      <c r="I15782" t="str">
        <f>_xlfn.XLOOKUP(tbl_GL[[#This Row],[Account_key]],tbl_COA[Account_key],tbl_COA[SubClass2],"Not Found")</f>
        <v>Sales</v>
      </c>
      <c r="J15782" t="str">
        <f>_xlfn.XLOOKUP(tbl_GL[[#This Row],[Account_key]],tbl_COA[Account_key],tbl_COA[SubAccount],,0)</f>
        <v>Sales</v>
      </c>
      <c r="K15782">
        <f>YEAR(tbl_GL[[#This Row],[Date]])</f>
        <v>2018</v>
      </c>
    </row>
    <row r="15783" spans="1:11" hidden="1" x14ac:dyDescent="0.35">
      <c r="A15783">
        <v>86.2</v>
      </c>
      <c r="B15783" s="24">
        <v>43158</v>
      </c>
      <c r="C15783">
        <v>7</v>
      </c>
      <c r="D15783" s="13">
        <v>30</v>
      </c>
      <c r="E15783" s="13" t="s">
        <v>8</v>
      </c>
      <c r="F15783" s="17">
        <v>1149</v>
      </c>
      <c r="G15783" t="str">
        <f>_xlfn.XLOOKUP(tbl_GL[[#This Row],[Account_key]],tbl_COA[Account_key],tbl_COA[Class],"Not Found")</f>
        <v>Assets</v>
      </c>
      <c r="H15783" t="str">
        <f>_xlfn.XLOOKUP(tbl_GL[[#This Row],[Account_key]],tbl_COA[Account_key],tbl_COA[SubClass],"Not Found")</f>
        <v>Assets</v>
      </c>
      <c r="I15783" t="str">
        <f>_xlfn.XLOOKUP(tbl_GL[[#This Row],[Account_key]],tbl_COA[Account_key],tbl_COA[SubClass2],"Not Found")</f>
        <v>Current Assets</v>
      </c>
      <c r="J15783" t="str">
        <f>_xlfn.XLOOKUP(tbl_GL[[#This Row],[Account_key]],tbl_COA[Account_key],tbl_COA[SubAccount],,0)</f>
        <v>Trade Receivables</v>
      </c>
      <c r="K15783">
        <f>YEAR(tbl_GL[[#This Row],[Date]])</f>
        <v>2018</v>
      </c>
    </row>
    <row r="15784" spans="1:11" hidden="1" x14ac:dyDescent="0.35">
      <c r="A15784">
        <v>87.1</v>
      </c>
      <c r="B15784" s="24">
        <v>43158</v>
      </c>
      <c r="C15784">
        <v>7</v>
      </c>
      <c r="D15784" s="13">
        <v>30</v>
      </c>
      <c r="E15784" s="13" t="s">
        <v>80</v>
      </c>
      <c r="F15784" s="17">
        <v>-5022</v>
      </c>
      <c r="G15784" t="str">
        <f>_xlfn.XLOOKUP(tbl_GL[[#This Row],[Account_key]],tbl_COA[Account_key],tbl_COA[Class],"Not Found")</f>
        <v>Assets</v>
      </c>
      <c r="H15784" t="str">
        <f>_xlfn.XLOOKUP(tbl_GL[[#This Row],[Account_key]],tbl_COA[Account_key],tbl_COA[SubClass],"Not Found")</f>
        <v>Assets</v>
      </c>
      <c r="I15784" t="str">
        <f>_xlfn.XLOOKUP(tbl_GL[[#This Row],[Account_key]],tbl_COA[Account_key],tbl_COA[SubClass2],"Not Found")</f>
        <v>Current Assets</v>
      </c>
      <c r="J15784" t="str">
        <f>_xlfn.XLOOKUP(tbl_GL[[#This Row],[Account_key]],tbl_COA[Account_key],tbl_COA[SubAccount],,0)</f>
        <v>Trade Receivables</v>
      </c>
      <c r="K15784">
        <f>YEAR(tbl_GL[[#This Row],[Date]])</f>
        <v>2018</v>
      </c>
    </row>
    <row r="15785" spans="1:11" hidden="1" x14ac:dyDescent="0.35">
      <c r="A15785">
        <v>87.2</v>
      </c>
      <c r="B15785" s="24">
        <v>43158</v>
      </c>
      <c r="C15785">
        <v>7</v>
      </c>
      <c r="D15785" s="13">
        <v>10</v>
      </c>
      <c r="E15785" s="13" t="s">
        <v>80</v>
      </c>
      <c r="F15785" s="17">
        <v>5022</v>
      </c>
      <c r="G15785" t="str">
        <f>_xlfn.XLOOKUP(tbl_GL[[#This Row],[Account_key]],tbl_COA[Account_key],tbl_COA[Class],"Not Found")</f>
        <v>Assets</v>
      </c>
      <c r="H15785" t="str">
        <f>_xlfn.XLOOKUP(tbl_GL[[#This Row],[Account_key]],tbl_COA[Account_key],tbl_COA[SubClass],"Not Found")</f>
        <v>Assets</v>
      </c>
      <c r="I15785" t="str">
        <f>_xlfn.XLOOKUP(tbl_GL[[#This Row],[Account_key]],tbl_COA[Account_key],tbl_COA[SubClass2],"Not Found")</f>
        <v>Current Assets</v>
      </c>
      <c r="J15785" t="str">
        <f>_xlfn.XLOOKUP(tbl_GL[[#This Row],[Account_key]],tbl_COA[Account_key],tbl_COA[SubAccount],,0)</f>
        <v>Cash at Bank</v>
      </c>
      <c r="K15785">
        <f>YEAR(tbl_GL[[#This Row],[Date]])</f>
        <v>2018</v>
      </c>
    </row>
    <row r="15786" spans="1:11" hidden="1" x14ac:dyDescent="0.35">
      <c r="A15786">
        <v>88.1</v>
      </c>
      <c r="B15786" s="24">
        <v>43159</v>
      </c>
      <c r="C15786">
        <v>7</v>
      </c>
      <c r="D15786" s="13">
        <v>10</v>
      </c>
      <c r="E15786" s="13" t="s">
        <v>110</v>
      </c>
      <c r="F15786" s="17">
        <v>7</v>
      </c>
      <c r="G15786" t="str">
        <f>_xlfn.XLOOKUP(tbl_GL[[#This Row],[Account_key]],tbl_COA[Account_key],tbl_COA[Class],"Not Found")</f>
        <v>Assets</v>
      </c>
      <c r="H15786" t="str">
        <f>_xlfn.XLOOKUP(tbl_GL[[#This Row],[Account_key]],tbl_COA[Account_key],tbl_COA[SubClass],"Not Found")</f>
        <v>Assets</v>
      </c>
      <c r="I15786" t="str">
        <f>_xlfn.XLOOKUP(tbl_GL[[#This Row],[Account_key]],tbl_COA[Account_key],tbl_COA[SubClass2],"Not Found")</f>
        <v>Current Assets</v>
      </c>
      <c r="J15786" t="str">
        <f>_xlfn.XLOOKUP(tbl_GL[[#This Row],[Account_key]],tbl_COA[Account_key],tbl_COA[SubAccount],,0)</f>
        <v>Cash at Bank</v>
      </c>
      <c r="K15786">
        <f>YEAR(tbl_GL[[#This Row],[Date]])</f>
        <v>2018</v>
      </c>
    </row>
    <row r="15787" spans="1:11" hidden="1" x14ac:dyDescent="0.35">
      <c r="A15787">
        <v>88.2</v>
      </c>
      <c r="B15787" s="24">
        <v>43159</v>
      </c>
      <c r="C15787">
        <v>7</v>
      </c>
      <c r="D15787" s="13">
        <v>430</v>
      </c>
      <c r="E15787" s="13" t="s">
        <v>110</v>
      </c>
      <c r="F15787" s="17">
        <v>7</v>
      </c>
      <c r="G15787" t="str">
        <f>_xlfn.XLOOKUP(tbl_GL[[#This Row],[Account_key]],tbl_COA[Account_key],tbl_COA[Class],"Not Found")</f>
        <v>Non-operating</v>
      </c>
      <c r="H15787" t="str">
        <f>_xlfn.XLOOKUP(tbl_GL[[#This Row],[Account_key]],tbl_COA[Account_key],tbl_COA[SubClass],"Not Found")</f>
        <v>Exchange Loss/Gain</v>
      </c>
      <c r="I15787" t="str">
        <f>_xlfn.XLOOKUP(tbl_GL[[#This Row],[Account_key]],tbl_COA[Account_key],tbl_COA[SubClass2],"Not Found")</f>
        <v>Exchange Loss/Gain</v>
      </c>
      <c r="J15787" t="str">
        <f>_xlfn.XLOOKUP(tbl_GL[[#This Row],[Account_key]],tbl_COA[Account_key],tbl_COA[SubAccount],,0)</f>
        <v>Exchange Loss/Gain</v>
      </c>
      <c r="K15787">
        <f>YEAR(tbl_GL[[#This Row],[Date]])</f>
        <v>2018</v>
      </c>
    </row>
    <row r="15788" spans="1:11" hidden="1" x14ac:dyDescent="0.35">
      <c r="A15788">
        <v>89.1</v>
      </c>
      <c r="B15788" s="24">
        <v>43159</v>
      </c>
      <c r="C15788">
        <v>7</v>
      </c>
      <c r="D15788" s="13">
        <v>440</v>
      </c>
      <c r="E15788" s="13" t="s">
        <v>112</v>
      </c>
      <c r="F15788" s="17">
        <v>-140</v>
      </c>
      <c r="G15788" t="str">
        <f>_xlfn.XLOOKUP(tbl_GL[[#This Row],[Account_key]],tbl_COA[Account_key],tbl_COA[Class],"Not Found")</f>
        <v>Interest &amp; Tax</v>
      </c>
      <c r="H15788" t="str">
        <f>_xlfn.XLOOKUP(tbl_GL[[#This Row],[Account_key]],tbl_COA[Account_key],tbl_COA[SubClass],"Not Found")</f>
        <v>Interest Expense</v>
      </c>
      <c r="I15788" t="str">
        <f>_xlfn.XLOOKUP(tbl_GL[[#This Row],[Account_key]],tbl_COA[Account_key],tbl_COA[SubClass2],"Not Found")</f>
        <v>Interest Expense</v>
      </c>
      <c r="J15788" t="str">
        <f>_xlfn.XLOOKUP(tbl_GL[[#This Row],[Account_key]],tbl_COA[Account_key],tbl_COA[SubAccount],,0)</f>
        <v>Interest Expense</v>
      </c>
      <c r="K15788">
        <f>YEAR(tbl_GL[[#This Row],[Date]])</f>
        <v>2018</v>
      </c>
    </row>
    <row r="15789" spans="1:11" hidden="1" x14ac:dyDescent="0.35">
      <c r="A15789">
        <v>89.2</v>
      </c>
      <c r="B15789" s="24">
        <v>43159</v>
      </c>
      <c r="C15789">
        <v>7</v>
      </c>
      <c r="D15789" s="13">
        <v>121</v>
      </c>
      <c r="E15789" s="13" t="s">
        <v>112</v>
      </c>
      <c r="F15789" s="17">
        <v>140</v>
      </c>
      <c r="G15789" t="str">
        <f>_xlfn.XLOOKUP(tbl_GL[[#This Row],[Account_key]],tbl_COA[Account_key],tbl_COA[Class],"Not Found")</f>
        <v>Liabilities and Owners Equity</v>
      </c>
      <c r="H15789" t="str">
        <f>_xlfn.XLOOKUP(tbl_GL[[#This Row],[Account_key]],tbl_COA[Account_key],tbl_COA[SubClass],"Not Found")</f>
        <v>Liabilities</v>
      </c>
      <c r="I15789" t="str">
        <f>_xlfn.XLOOKUP(tbl_GL[[#This Row],[Account_key]],tbl_COA[Account_key],tbl_COA[SubClass2],"Not Found")</f>
        <v>Current Liabilities</v>
      </c>
      <c r="J15789" t="str">
        <f>_xlfn.XLOOKUP(tbl_GL[[#This Row],[Account_key]],tbl_COA[Account_key],tbl_COA[SubAccount],,0)</f>
        <v>Interest Payable</v>
      </c>
      <c r="K15789">
        <f>YEAR(tbl_GL[[#This Row],[Date]])</f>
        <v>2018</v>
      </c>
    </row>
    <row r="15790" spans="1:11" hidden="1" x14ac:dyDescent="0.35">
      <c r="A15790">
        <v>90.1</v>
      </c>
      <c r="B15790" s="24">
        <v>43159</v>
      </c>
      <c r="C15790">
        <v>7</v>
      </c>
      <c r="D15790" s="13">
        <v>400</v>
      </c>
      <c r="E15790" s="13" t="s">
        <v>104</v>
      </c>
      <c r="F15790" s="17">
        <v>-175</v>
      </c>
      <c r="G15790" t="str">
        <f>_xlfn.XLOOKUP(tbl_GL[[#This Row],[Account_key]],tbl_COA[Account_key],tbl_COA[Class],"Not Found")</f>
        <v>Operating account</v>
      </c>
      <c r="H15790" t="str">
        <f>_xlfn.XLOOKUP(tbl_GL[[#This Row],[Account_key]],tbl_COA[Account_key],tbl_COA[SubClass],"Not Found")</f>
        <v>Depreciation &amp; Amortization</v>
      </c>
      <c r="I15790" t="str">
        <f>_xlfn.XLOOKUP(tbl_GL[[#This Row],[Account_key]],tbl_COA[Account_key],tbl_COA[SubClass2],"Not Found")</f>
        <v>Amortization</v>
      </c>
      <c r="J15790" t="str">
        <f>_xlfn.XLOOKUP(tbl_GL[[#This Row],[Account_key]],tbl_COA[Account_key],tbl_COA[SubAccount],,0)</f>
        <v>Amortization of Intangible Assets</v>
      </c>
      <c r="K15790">
        <f>YEAR(tbl_GL[[#This Row],[Date]])</f>
        <v>2018</v>
      </c>
    </row>
    <row r="15791" spans="1:11" hidden="1" x14ac:dyDescent="0.35">
      <c r="A15791">
        <v>90.2</v>
      </c>
      <c r="B15791" s="24">
        <v>43159</v>
      </c>
      <c r="C15791">
        <v>7</v>
      </c>
      <c r="D15791" s="13">
        <v>100</v>
      </c>
      <c r="E15791" s="13" t="s">
        <v>104</v>
      </c>
      <c r="F15791" s="17">
        <v>-175</v>
      </c>
      <c r="G15791" t="str">
        <f>_xlfn.XLOOKUP(tbl_GL[[#This Row],[Account_key]],tbl_COA[Account_key],tbl_COA[Class],"Not Found")</f>
        <v>Assets</v>
      </c>
      <c r="H15791" t="str">
        <f>_xlfn.XLOOKUP(tbl_GL[[#This Row],[Account_key]],tbl_COA[Account_key],tbl_COA[SubClass],"Not Found")</f>
        <v>Assets</v>
      </c>
      <c r="I15791" t="str">
        <f>_xlfn.XLOOKUP(tbl_GL[[#This Row],[Account_key]],tbl_COA[Account_key],tbl_COA[SubClass2],"Not Found")</f>
        <v>Non-Current Assets</v>
      </c>
      <c r="J15791" t="str">
        <f>_xlfn.XLOOKUP(tbl_GL[[#This Row],[Account_key]],tbl_COA[Account_key],tbl_COA[SubAccount],,0)</f>
        <v>Patents and trademarks</v>
      </c>
      <c r="K15791">
        <f>YEAR(tbl_GL[[#This Row],[Date]])</f>
        <v>2018</v>
      </c>
    </row>
    <row r="15792" spans="1:11" hidden="1" x14ac:dyDescent="0.35">
      <c r="A15792">
        <v>91.1</v>
      </c>
      <c r="B15792" s="24">
        <v>43159</v>
      </c>
      <c r="C15792">
        <v>7</v>
      </c>
      <c r="D15792" s="13">
        <v>10</v>
      </c>
      <c r="E15792" s="13" t="s">
        <v>113</v>
      </c>
      <c r="F15792" s="17">
        <v>200</v>
      </c>
      <c r="G15792" t="str">
        <f>_xlfn.XLOOKUP(tbl_GL[[#This Row],[Account_key]],tbl_COA[Account_key],tbl_COA[Class],"Not Found")</f>
        <v>Assets</v>
      </c>
      <c r="H15792" t="str">
        <f>_xlfn.XLOOKUP(tbl_GL[[#This Row],[Account_key]],tbl_COA[Account_key],tbl_COA[SubClass],"Not Found")</f>
        <v>Assets</v>
      </c>
      <c r="I15792" t="str">
        <f>_xlfn.XLOOKUP(tbl_GL[[#This Row],[Account_key]],tbl_COA[Account_key],tbl_COA[SubClass2],"Not Found")</f>
        <v>Current Assets</v>
      </c>
      <c r="J15792" t="str">
        <f>_xlfn.XLOOKUP(tbl_GL[[#This Row],[Account_key]],tbl_COA[Account_key],tbl_COA[SubAccount],,0)</f>
        <v>Cash at Bank</v>
      </c>
      <c r="K15792">
        <f>YEAR(tbl_GL[[#This Row],[Date]])</f>
        <v>2018</v>
      </c>
    </row>
    <row r="15793" spans="1:11" hidden="1" x14ac:dyDescent="0.35">
      <c r="A15793">
        <v>91.2</v>
      </c>
      <c r="B15793" s="24">
        <v>43159</v>
      </c>
      <c r="C15793">
        <v>7</v>
      </c>
      <c r="D15793" s="13">
        <v>410</v>
      </c>
      <c r="E15793" s="13" t="s">
        <v>113</v>
      </c>
      <c r="F15793" s="17">
        <v>200</v>
      </c>
      <c r="G15793" t="str">
        <f>_xlfn.XLOOKUP(tbl_GL[[#This Row],[Account_key]],tbl_COA[Account_key],tbl_COA[Class],"Not Found")</f>
        <v>Non-operating</v>
      </c>
      <c r="H15793" t="str">
        <f>_xlfn.XLOOKUP(tbl_GL[[#This Row],[Account_key]],tbl_COA[Account_key],tbl_COA[SubClass],"Not Found")</f>
        <v>Interest Income</v>
      </c>
      <c r="I15793" t="str">
        <f>_xlfn.XLOOKUP(tbl_GL[[#This Row],[Account_key]],tbl_COA[Account_key],tbl_COA[SubClass2],"Not Found")</f>
        <v>Interest Income</v>
      </c>
      <c r="J15793" t="str">
        <f>_xlfn.XLOOKUP(tbl_GL[[#This Row],[Account_key]],tbl_COA[Account_key],tbl_COA[SubAccount],,0)</f>
        <v>Interest Income</v>
      </c>
      <c r="K15793">
        <f>YEAR(tbl_GL[[#This Row],[Date]])</f>
        <v>2018</v>
      </c>
    </row>
    <row r="15794" spans="1:11" hidden="1" x14ac:dyDescent="0.35">
      <c r="A15794">
        <v>92.1</v>
      </c>
      <c r="B15794" s="24">
        <v>43159</v>
      </c>
      <c r="C15794">
        <v>7</v>
      </c>
      <c r="D15794" s="13">
        <v>450</v>
      </c>
      <c r="E15794" s="23" t="s">
        <v>108</v>
      </c>
      <c r="F15794" s="17">
        <v>779</v>
      </c>
      <c r="G15794" t="str">
        <f>_xlfn.XLOOKUP(tbl_GL[[#This Row],[Account_key]],tbl_COA[Account_key],tbl_COA[Class],"Not Found")</f>
        <v>Interest &amp; Tax</v>
      </c>
      <c r="H15794" t="str">
        <f>_xlfn.XLOOKUP(tbl_GL[[#This Row],[Account_key]],tbl_COA[Account_key],tbl_COA[SubClass],"Not Found")</f>
        <v>Taxation</v>
      </c>
      <c r="I15794" t="str">
        <f>_xlfn.XLOOKUP(tbl_GL[[#This Row],[Account_key]],tbl_COA[Account_key],tbl_COA[SubClass2],"Not Found")</f>
        <v>Taxation</v>
      </c>
      <c r="J15794" t="str">
        <f>_xlfn.XLOOKUP(tbl_GL[[#This Row],[Account_key]],tbl_COA[Account_key],tbl_COA[SubAccount],,0)</f>
        <v>Taxation</v>
      </c>
      <c r="K15794">
        <f>YEAR(tbl_GL[[#This Row],[Date]])</f>
        <v>2018</v>
      </c>
    </row>
    <row r="15795" spans="1:11" hidden="1" x14ac:dyDescent="0.35">
      <c r="A15795">
        <v>92.2</v>
      </c>
      <c r="B15795" s="24">
        <v>43159</v>
      </c>
      <c r="C15795">
        <v>7</v>
      </c>
      <c r="D15795" s="13">
        <v>122</v>
      </c>
      <c r="E15795" s="23" t="s">
        <v>108</v>
      </c>
      <c r="F15795" s="17">
        <v>-779</v>
      </c>
      <c r="G15795" t="str">
        <f>_xlfn.XLOOKUP(tbl_GL[[#This Row],[Account_key]],tbl_COA[Account_key],tbl_COA[Class],"Not Found")</f>
        <v>Liabilities and Owners Equity</v>
      </c>
      <c r="H15795" t="str">
        <f>_xlfn.XLOOKUP(tbl_GL[[#This Row],[Account_key]],tbl_COA[Account_key],tbl_COA[SubClass],"Not Found")</f>
        <v>Liabilities</v>
      </c>
      <c r="I15795" t="str">
        <f>_xlfn.XLOOKUP(tbl_GL[[#This Row],[Account_key]],tbl_COA[Account_key],tbl_COA[SubClass2],"Not Found")</f>
        <v>Current Liabilities</v>
      </c>
      <c r="J15795" t="str">
        <f>_xlfn.XLOOKUP(tbl_GL[[#This Row],[Account_key]],tbl_COA[Account_key],tbl_COA[SubAccount],,0)</f>
        <v>Tax payable</v>
      </c>
      <c r="K15795">
        <f>YEAR(tbl_GL[[#This Row],[Date]])</f>
        <v>2018</v>
      </c>
    </row>
    <row r="15796" spans="1:11" hidden="1" x14ac:dyDescent="0.35">
      <c r="A15796">
        <v>94.1</v>
      </c>
      <c r="B15796" s="24">
        <v>43159</v>
      </c>
      <c r="C15796">
        <v>7</v>
      </c>
      <c r="D15796" s="13">
        <v>240</v>
      </c>
      <c r="E15796" s="13" t="s">
        <v>56</v>
      </c>
      <c r="F15796" s="17">
        <v>-1750</v>
      </c>
      <c r="G15796" t="str">
        <f>_xlfn.XLOOKUP(tbl_GL[[#This Row],[Account_key]],tbl_COA[Account_key],tbl_COA[Class],"Not Found")</f>
        <v>Operating account</v>
      </c>
      <c r="H15796" t="str">
        <f>_xlfn.XLOOKUP(tbl_GL[[#This Row],[Account_key]],tbl_COA[Account_key],tbl_COA[SubClass],"Not Found")</f>
        <v>Operating Expenses</v>
      </c>
      <c r="I15796" t="str">
        <f>_xlfn.XLOOKUP(tbl_GL[[#This Row],[Account_key]],tbl_COA[Account_key],tbl_COA[SubClass2],"Not Found")</f>
        <v>Sales &amp; Distribution</v>
      </c>
      <c r="J15796" t="str">
        <f>_xlfn.XLOOKUP(tbl_GL[[#This Row],[Account_key]],tbl_COA[Account_key],tbl_COA[SubAccount],,0)</f>
        <v>Salaries</v>
      </c>
      <c r="K15796">
        <f>YEAR(tbl_GL[[#This Row],[Date]])</f>
        <v>2018</v>
      </c>
    </row>
    <row r="15797" spans="1:11" hidden="1" x14ac:dyDescent="0.35">
      <c r="A15797">
        <v>94.2</v>
      </c>
      <c r="B15797" s="24">
        <v>43159</v>
      </c>
      <c r="C15797">
        <v>7</v>
      </c>
      <c r="D15797" s="13">
        <v>10</v>
      </c>
      <c r="E15797" s="13" t="s">
        <v>56</v>
      </c>
      <c r="F15797" s="17">
        <v>-1750</v>
      </c>
      <c r="G15797" t="str">
        <f>_xlfn.XLOOKUP(tbl_GL[[#This Row],[Account_key]],tbl_COA[Account_key],tbl_COA[Class],"Not Found")</f>
        <v>Assets</v>
      </c>
      <c r="H15797" t="str">
        <f>_xlfn.XLOOKUP(tbl_GL[[#This Row],[Account_key]],tbl_COA[Account_key],tbl_COA[SubClass],"Not Found")</f>
        <v>Assets</v>
      </c>
      <c r="I15797" t="str">
        <f>_xlfn.XLOOKUP(tbl_GL[[#This Row],[Account_key]],tbl_COA[Account_key],tbl_COA[SubClass2],"Not Found")</f>
        <v>Current Assets</v>
      </c>
      <c r="J15797" t="str">
        <f>_xlfn.XLOOKUP(tbl_GL[[#This Row],[Account_key]],tbl_COA[Account_key],tbl_COA[SubAccount],,0)</f>
        <v>Cash at Bank</v>
      </c>
      <c r="K15797">
        <f>YEAR(tbl_GL[[#This Row],[Date]])</f>
        <v>2018</v>
      </c>
    </row>
    <row r="15798" spans="1:11" hidden="1" x14ac:dyDescent="0.35">
      <c r="A15798">
        <v>95.1</v>
      </c>
      <c r="B15798" s="24">
        <v>43159</v>
      </c>
      <c r="C15798">
        <v>7</v>
      </c>
      <c r="D15798" s="13">
        <v>380</v>
      </c>
      <c r="E15798" s="13" t="s">
        <v>101</v>
      </c>
      <c r="F15798" s="17">
        <v>-3500</v>
      </c>
      <c r="G15798" t="str">
        <f>_xlfn.XLOOKUP(tbl_GL[[#This Row],[Account_key]],tbl_COA[Account_key],tbl_COA[Class],"Not Found")</f>
        <v>Operating account</v>
      </c>
      <c r="H15798" t="str">
        <f>_xlfn.XLOOKUP(tbl_GL[[#This Row],[Account_key]],tbl_COA[Account_key],tbl_COA[SubClass],"Not Found")</f>
        <v>Depreciation &amp; Amortization</v>
      </c>
      <c r="I15798" t="str">
        <f>_xlfn.XLOOKUP(tbl_GL[[#This Row],[Account_key]],tbl_COA[Account_key],tbl_COA[SubClass2],"Not Found")</f>
        <v>Depreciation</v>
      </c>
      <c r="J15798" t="str">
        <f>_xlfn.XLOOKUP(tbl_GL[[#This Row],[Account_key]],tbl_COA[Account_key],tbl_COA[SubAccount],,0)</f>
        <v>Equipment</v>
      </c>
      <c r="K15798">
        <f>YEAR(tbl_GL[[#This Row],[Date]])</f>
        <v>2018</v>
      </c>
    </row>
    <row r="15799" spans="1:11" hidden="1" x14ac:dyDescent="0.35">
      <c r="A15799">
        <v>95.2</v>
      </c>
      <c r="B15799" s="24">
        <v>43159</v>
      </c>
      <c r="C15799">
        <v>7</v>
      </c>
      <c r="D15799" s="13">
        <v>90</v>
      </c>
      <c r="E15799" s="13" t="s">
        <v>101</v>
      </c>
      <c r="F15799" s="17">
        <v>-3500</v>
      </c>
      <c r="G15799" t="str">
        <f>_xlfn.XLOOKUP(tbl_GL[[#This Row],[Account_key]],tbl_COA[Account_key],tbl_COA[Class],"Not Found")</f>
        <v>Assets</v>
      </c>
      <c r="H15799" t="str">
        <f>_xlfn.XLOOKUP(tbl_GL[[#This Row],[Account_key]],tbl_COA[Account_key],tbl_COA[SubClass],"Not Found")</f>
        <v>Assets</v>
      </c>
      <c r="I15799" t="str">
        <f>_xlfn.XLOOKUP(tbl_GL[[#This Row],[Account_key]],tbl_COA[Account_key],tbl_COA[SubClass2],"Not Found")</f>
        <v>Non-Current Assets</v>
      </c>
      <c r="J15799" t="str">
        <f>_xlfn.XLOOKUP(tbl_GL[[#This Row],[Account_key]],tbl_COA[Account_key],tbl_COA[SubAccount],,0)</f>
        <v>Office Furniture &amp; Equipment</v>
      </c>
      <c r="K15799">
        <f>YEAR(tbl_GL[[#This Row],[Date]])</f>
        <v>2018</v>
      </c>
    </row>
    <row r="15800" spans="1:11" hidden="1" x14ac:dyDescent="0.35">
      <c r="A15800">
        <v>96.1</v>
      </c>
      <c r="B15800" s="24">
        <v>43160</v>
      </c>
      <c r="C15800">
        <v>7</v>
      </c>
      <c r="D15800" s="13">
        <v>350</v>
      </c>
      <c r="E15800" s="13" t="s">
        <v>97</v>
      </c>
      <c r="F15800" s="17">
        <v>-837</v>
      </c>
      <c r="G15800" t="str">
        <f>_xlfn.XLOOKUP(tbl_GL[[#This Row],[Account_key]],tbl_COA[Account_key],tbl_COA[Class],"Not Found")</f>
        <v>Operating account</v>
      </c>
      <c r="H15800" t="str">
        <f>_xlfn.XLOOKUP(tbl_GL[[#This Row],[Account_key]],tbl_COA[Account_key],tbl_COA[SubClass],"Not Found")</f>
        <v>Operating Expenses</v>
      </c>
      <c r="I15800" t="str">
        <f>_xlfn.XLOOKUP(tbl_GL[[#This Row],[Account_key]],tbl_COA[Account_key],tbl_COA[SubClass2],"Not Found")</f>
        <v>Administration</v>
      </c>
      <c r="J15800" t="str">
        <f>_xlfn.XLOOKUP(tbl_GL[[#This Row],[Account_key]],tbl_COA[Account_key],tbl_COA[SubAccount],,0)</f>
        <v>Other Expenses</v>
      </c>
      <c r="K15800">
        <f>YEAR(tbl_GL[[#This Row],[Date]])</f>
        <v>2018</v>
      </c>
    </row>
    <row r="15801" spans="1:11" hidden="1" x14ac:dyDescent="0.35">
      <c r="A15801">
        <v>96.2</v>
      </c>
      <c r="B15801" s="24">
        <v>43160</v>
      </c>
      <c r="C15801">
        <v>7</v>
      </c>
      <c r="D15801" s="13">
        <v>120</v>
      </c>
      <c r="E15801" s="13" t="s">
        <v>97</v>
      </c>
      <c r="F15801" s="17">
        <v>837</v>
      </c>
      <c r="G15801" t="str">
        <f>_xlfn.XLOOKUP(tbl_GL[[#This Row],[Account_key]],tbl_COA[Account_key],tbl_COA[Class],"Not Found")</f>
        <v>Liabilities and Owners Equity</v>
      </c>
      <c r="H15801" t="str">
        <f>_xlfn.XLOOKUP(tbl_GL[[#This Row],[Account_key]],tbl_COA[Account_key],tbl_COA[SubClass],"Not Found")</f>
        <v>Liabilities</v>
      </c>
      <c r="I15801" t="str">
        <f>_xlfn.XLOOKUP(tbl_GL[[#This Row],[Account_key]],tbl_COA[Account_key],tbl_COA[SubClass2],"Not Found")</f>
        <v>Current Liabilities</v>
      </c>
      <c r="J15801" t="str">
        <f>_xlfn.XLOOKUP(tbl_GL[[#This Row],[Account_key]],tbl_COA[Account_key],tbl_COA[SubAccount],,0)</f>
        <v>Accrued Expenses</v>
      </c>
      <c r="K15801">
        <f>YEAR(tbl_GL[[#This Row],[Date]])</f>
        <v>2018</v>
      </c>
    </row>
    <row r="15802" spans="1:11" hidden="1" x14ac:dyDescent="0.35">
      <c r="A15802">
        <v>97.1</v>
      </c>
      <c r="B15802" s="24">
        <v>43160</v>
      </c>
      <c r="C15802">
        <v>7</v>
      </c>
      <c r="D15802" s="13">
        <v>60</v>
      </c>
      <c r="E15802" s="13" t="s">
        <v>84</v>
      </c>
      <c r="F15802" s="17">
        <v>10667</v>
      </c>
      <c r="G15802" t="str">
        <f>_xlfn.XLOOKUP(tbl_GL[[#This Row],[Account_key]],tbl_COA[Account_key],tbl_COA[Class],"Not Found")</f>
        <v>Assets</v>
      </c>
      <c r="H15802" t="str">
        <f>_xlfn.XLOOKUP(tbl_GL[[#This Row],[Account_key]],tbl_COA[Account_key],tbl_COA[SubClass],"Not Found")</f>
        <v>Assets</v>
      </c>
      <c r="I15802" t="str">
        <f>_xlfn.XLOOKUP(tbl_GL[[#This Row],[Account_key]],tbl_COA[Account_key],tbl_COA[SubClass2],"Not Found")</f>
        <v>Current Assets</v>
      </c>
      <c r="J15802" t="str">
        <f>_xlfn.XLOOKUP(tbl_GL[[#This Row],[Account_key]],tbl_COA[Account_key],tbl_COA[SubAccount],,0)</f>
        <v>Inventory</v>
      </c>
      <c r="K15802">
        <f>YEAR(tbl_GL[[#This Row],[Date]])</f>
        <v>2018</v>
      </c>
    </row>
    <row r="15803" spans="1:11" hidden="1" x14ac:dyDescent="0.35">
      <c r="A15803">
        <v>97.2</v>
      </c>
      <c r="B15803" s="24">
        <v>43160</v>
      </c>
      <c r="C15803">
        <v>7</v>
      </c>
      <c r="D15803" s="13">
        <v>110</v>
      </c>
      <c r="E15803" s="13" t="s">
        <v>84</v>
      </c>
      <c r="F15803" s="17">
        <v>10667</v>
      </c>
      <c r="G15803" t="str">
        <f>_xlfn.XLOOKUP(tbl_GL[[#This Row],[Account_key]],tbl_COA[Account_key],tbl_COA[Class],"Not Found")</f>
        <v>Liabilities and Owners Equity</v>
      </c>
      <c r="H15803" t="str">
        <f>_xlfn.XLOOKUP(tbl_GL[[#This Row],[Account_key]],tbl_COA[Account_key],tbl_COA[SubClass],"Not Found")</f>
        <v>Liabilities</v>
      </c>
      <c r="I15803" t="str">
        <f>_xlfn.XLOOKUP(tbl_GL[[#This Row],[Account_key]],tbl_COA[Account_key],tbl_COA[SubClass2],"Not Found")</f>
        <v>Current Liabilities</v>
      </c>
      <c r="J15803" t="str">
        <f>_xlfn.XLOOKUP(tbl_GL[[#This Row],[Account_key]],tbl_COA[Account_key],tbl_COA[SubAccount],,0)</f>
        <v>Trade Payables</v>
      </c>
      <c r="K15803">
        <f>YEAR(tbl_GL[[#This Row],[Date]])</f>
        <v>2018</v>
      </c>
    </row>
    <row r="15804" spans="1:11" hidden="1" x14ac:dyDescent="0.35">
      <c r="A15804">
        <v>98.1</v>
      </c>
      <c r="B15804" s="24">
        <v>43161</v>
      </c>
      <c r="C15804">
        <v>7</v>
      </c>
      <c r="D15804" s="13">
        <v>230</v>
      </c>
      <c r="E15804" s="13" t="s">
        <v>4</v>
      </c>
      <c r="F15804" s="17">
        <v>-375</v>
      </c>
      <c r="G15804" t="str">
        <f>_xlfn.XLOOKUP(tbl_GL[[#This Row],[Account_key]],tbl_COA[Account_key],tbl_COA[Class],"Not Found")</f>
        <v>Trading account</v>
      </c>
      <c r="H15804" t="str">
        <f>_xlfn.XLOOKUP(tbl_GL[[#This Row],[Account_key]],tbl_COA[Account_key],tbl_COA[SubClass],"Not Found")</f>
        <v>Cost of Sales</v>
      </c>
      <c r="I15804" t="str">
        <f>_xlfn.XLOOKUP(tbl_GL[[#This Row],[Account_key]],tbl_COA[Account_key],tbl_COA[SubClass2],"Not Found")</f>
        <v>Cost of Sales</v>
      </c>
      <c r="J15804" t="str">
        <f>_xlfn.XLOOKUP(tbl_GL[[#This Row],[Account_key]],tbl_COA[Account_key],tbl_COA[SubAccount],,0)</f>
        <v>Cost of Sales</v>
      </c>
      <c r="K15804">
        <f>YEAR(tbl_GL[[#This Row],[Date]])</f>
        <v>2018</v>
      </c>
    </row>
    <row r="15805" spans="1:11" hidden="1" x14ac:dyDescent="0.35">
      <c r="A15805">
        <v>98.2</v>
      </c>
      <c r="B15805" s="24">
        <v>43161</v>
      </c>
      <c r="C15805">
        <v>7</v>
      </c>
      <c r="D15805" s="13">
        <v>60</v>
      </c>
      <c r="E15805" s="13" t="s">
        <v>4</v>
      </c>
      <c r="F15805" s="17">
        <v>-375</v>
      </c>
      <c r="G15805" t="str">
        <f>_xlfn.XLOOKUP(tbl_GL[[#This Row],[Account_key]],tbl_COA[Account_key],tbl_COA[Class],"Not Found")</f>
        <v>Assets</v>
      </c>
      <c r="H15805" t="str">
        <f>_xlfn.XLOOKUP(tbl_GL[[#This Row],[Account_key]],tbl_COA[Account_key],tbl_COA[SubClass],"Not Found")</f>
        <v>Assets</v>
      </c>
      <c r="I15805" t="str">
        <f>_xlfn.XLOOKUP(tbl_GL[[#This Row],[Account_key]],tbl_COA[Account_key],tbl_COA[SubClass2],"Not Found")</f>
        <v>Current Assets</v>
      </c>
      <c r="J15805" t="str">
        <f>_xlfn.XLOOKUP(tbl_GL[[#This Row],[Account_key]],tbl_COA[Account_key],tbl_COA[SubAccount],,0)</f>
        <v>Inventory</v>
      </c>
      <c r="K15805">
        <f>YEAR(tbl_GL[[#This Row],[Date]])</f>
        <v>2018</v>
      </c>
    </row>
    <row r="15806" spans="1:11" hidden="1" x14ac:dyDescent="0.35">
      <c r="A15806">
        <v>99.1</v>
      </c>
      <c r="B15806" s="24">
        <v>43161</v>
      </c>
      <c r="C15806">
        <v>7</v>
      </c>
      <c r="D15806" s="13">
        <v>210</v>
      </c>
      <c r="E15806" s="13" t="s">
        <v>7</v>
      </c>
      <c r="F15806" s="17">
        <v>1252</v>
      </c>
      <c r="G15806" t="str">
        <f>_xlfn.XLOOKUP(tbl_GL[[#This Row],[Account_key]],tbl_COA[Account_key],tbl_COA[Class],"Not Found")</f>
        <v>Trading account</v>
      </c>
      <c r="H15806" t="str">
        <f>_xlfn.XLOOKUP(tbl_GL[[#This Row],[Account_key]],tbl_COA[Account_key],tbl_COA[SubClass],"Not Found")</f>
        <v>Sales</v>
      </c>
      <c r="I15806" t="str">
        <f>_xlfn.XLOOKUP(tbl_GL[[#This Row],[Account_key]],tbl_COA[Account_key],tbl_COA[SubClass2],"Not Found")</f>
        <v>Sales</v>
      </c>
      <c r="J15806" t="str">
        <f>_xlfn.XLOOKUP(tbl_GL[[#This Row],[Account_key]],tbl_COA[Account_key],tbl_COA[SubAccount],,0)</f>
        <v>Sales</v>
      </c>
      <c r="K15806">
        <f>YEAR(tbl_GL[[#This Row],[Date]])</f>
        <v>2018</v>
      </c>
    </row>
    <row r="15807" spans="1:11" hidden="1" x14ac:dyDescent="0.35">
      <c r="A15807">
        <v>99.2</v>
      </c>
      <c r="B15807" s="24">
        <v>43161</v>
      </c>
      <c r="C15807">
        <v>7</v>
      </c>
      <c r="D15807" s="13">
        <v>10</v>
      </c>
      <c r="E15807" s="13" t="s">
        <v>7</v>
      </c>
      <c r="F15807" s="17">
        <v>1252</v>
      </c>
      <c r="G15807" t="str">
        <f>_xlfn.XLOOKUP(tbl_GL[[#This Row],[Account_key]],tbl_COA[Account_key],tbl_COA[Class],"Not Found")</f>
        <v>Assets</v>
      </c>
      <c r="H15807" t="str">
        <f>_xlfn.XLOOKUP(tbl_GL[[#This Row],[Account_key]],tbl_COA[Account_key],tbl_COA[SubClass],"Not Found")</f>
        <v>Assets</v>
      </c>
      <c r="I15807" t="str">
        <f>_xlfn.XLOOKUP(tbl_GL[[#This Row],[Account_key]],tbl_COA[Account_key],tbl_COA[SubClass2],"Not Found")</f>
        <v>Current Assets</v>
      </c>
      <c r="J15807" t="str">
        <f>_xlfn.XLOOKUP(tbl_GL[[#This Row],[Account_key]],tbl_COA[Account_key],tbl_COA[SubAccount],,0)</f>
        <v>Cash at Bank</v>
      </c>
      <c r="K15807">
        <f>YEAR(tbl_GL[[#This Row],[Date]])</f>
        <v>2018</v>
      </c>
    </row>
    <row r="15808" spans="1:11" hidden="1" x14ac:dyDescent="0.35">
      <c r="A15808">
        <v>100.1</v>
      </c>
      <c r="B15808" s="24">
        <v>43161</v>
      </c>
      <c r="C15808">
        <v>7</v>
      </c>
      <c r="D15808" s="13">
        <v>230</v>
      </c>
      <c r="E15808" s="13" t="s">
        <v>4</v>
      </c>
      <c r="F15808" s="17">
        <v>-1604</v>
      </c>
      <c r="G15808" t="str">
        <f>_xlfn.XLOOKUP(tbl_GL[[#This Row],[Account_key]],tbl_COA[Account_key],tbl_COA[Class],"Not Found")</f>
        <v>Trading account</v>
      </c>
      <c r="H15808" t="str">
        <f>_xlfn.XLOOKUP(tbl_GL[[#This Row],[Account_key]],tbl_COA[Account_key],tbl_COA[SubClass],"Not Found")</f>
        <v>Cost of Sales</v>
      </c>
      <c r="I15808" t="str">
        <f>_xlfn.XLOOKUP(tbl_GL[[#This Row],[Account_key]],tbl_COA[Account_key],tbl_COA[SubClass2],"Not Found")</f>
        <v>Cost of Sales</v>
      </c>
      <c r="J15808" t="str">
        <f>_xlfn.XLOOKUP(tbl_GL[[#This Row],[Account_key]],tbl_COA[Account_key],tbl_COA[SubAccount],,0)</f>
        <v>Cost of Sales</v>
      </c>
      <c r="K15808">
        <f>YEAR(tbl_GL[[#This Row],[Date]])</f>
        <v>2018</v>
      </c>
    </row>
    <row r="15809" spans="1:11" hidden="1" x14ac:dyDescent="0.35">
      <c r="A15809">
        <v>100.2</v>
      </c>
      <c r="B15809" s="24">
        <v>43161</v>
      </c>
      <c r="C15809">
        <v>7</v>
      </c>
      <c r="D15809" s="13">
        <v>60</v>
      </c>
      <c r="E15809" s="13" t="s">
        <v>4</v>
      </c>
      <c r="F15809" s="17">
        <v>-1604</v>
      </c>
      <c r="G15809" t="str">
        <f>_xlfn.XLOOKUP(tbl_GL[[#This Row],[Account_key]],tbl_COA[Account_key],tbl_COA[Class],"Not Found")</f>
        <v>Assets</v>
      </c>
      <c r="H15809" t="str">
        <f>_xlfn.XLOOKUP(tbl_GL[[#This Row],[Account_key]],tbl_COA[Account_key],tbl_COA[SubClass],"Not Found")</f>
        <v>Assets</v>
      </c>
      <c r="I15809" t="str">
        <f>_xlfn.XLOOKUP(tbl_GL[[#This Row],[Account_key]],tbl_COA[Account_key],tbl_COA[SubClass2],"Not Found")</f>
        <v>Current Assets</v>
      </c>
      <c r="J15809" t="str">
        <f>_xlfn.XLOOKUP(tbl_GL[[#This Row],[Account_key]],tbl_COA[Account_key],tbl_COA[SubAccount],,0)</f>
        <v>Inventory</v>
      </c>
      <c r="K15809">
        <f>YEAR(tbl_GL[[#This Row],[Date]])</f>
        <v>2018</v>
      </c>
    </row>
    <row r="15810" spans="1:11" hidden="1" x14ac:dyDescent="0.35">
      <c r="A15810">
        <v>101.1</v>
      </c>
      <c r="B15810" s="24">
        <v>43161</v>
      </c>
      <c r="C15810">
        <v>7</v>
      </c>
      <c r="D15810" s="13">
        <v>210</v>
      </c>
      <c r="E15810" s="13" t="s">
        <v>8</v>
      </c>
      <c r="F15810" s="17">
        <v>5833</v>
      </c>
      <c r="G15810" t="str">
        <f>_xlfn.XLOOKUP(tbl_GL[[#This Row],[Account_key]],tbl_COA[Account_key],tbl_COA[Class],"Not Found")</f>
        <v>Trading account</v>
      </c>
      <c r="H15810" t="str">
        <f>_xlfn.XLOOKUP(tbl_GL[[#This Row],[Account_key]],tbl_COA[Account_key],tbl_COA[SubClass],"Not Found")</f>
        <v>Sales</v>
      </c>
      <c r="I15810" t="str">
        <f>_xlfn.XLOOKUP(tbl_GL[[#This Row],[Account_key]],tbl_COA[Account_key],tbl_COA[SubClass2],"Not Found")</f>
        <v>Sales</v>
      </c>
      <c r="J15810" t="str">
        <f>_xlfn.XLOOKUP(tbl_GL[[#This Row],[Account_key]],tbl_COA[Account_key],tbl_COA[SubAccount],,0)</f>
        <v>Sales</v>
      </c>
      <c r="K15810">
        <f>YEAR(tbl_GL[[#This Row],[Date]])</f>
        <v>2018</v>
      </c>
    </row>
    <row r="15811" spans="1:11" hidden="1" x14ac:dyDescent="0.35">
      <c r="A15811">
        <v>101.2</v>
      </c>
      <c r="B15811" s="24">
        <v>43161</v>
      </c>
      <c r="C15811">
        <v>7</v>
      </c>
      <c r="D15811" s="13">
        <v>30</v>
      </c>
      <c r="E15811" s="13" t="s">
        <v>8</v>
      </c>
      <c r="F15811" s="17">
        <v>5833</v>
      </c>
      <c r="G15811" t="str">
        <f>_xlfn.XLOOKUP(tbl_GL[[#This Row],[Account_key]],tbl_COA[Account_key],tbl_COA[Class],"Not Found")</f>
        <v>Assets</v>
      </c>
      <c r="H15811" t="str">
        <f>_xlfn.XLOOKUP(tbl_GL[[#This Row],[Account_key]],tbl_COA[Account_key],tbl_COA[SubClass],"Not Found")</f>
        <v>Assets</v>
      </c>
      <c r="I15811" t="str">
        <f>_xlfn.XLOOKUP(tbl_GL[[#This Row],[Account_key]],tbl_COA[Account_key],tbl_COA[SubClass2],"Not Found")</f>
        <v>Current Assets</v>
      </c>
      <c r="J15811" t="str">
        <f>_xlfn.XLOOKUP(tbl_GL[[#This Row],[Account_key]],tbl_COA[Account_key],tbl_COA[SubAccount],,0)</f>
        <v>Trade Receivables</v>
      </c>
      <c r="K15811">
        <f>YEAR(tbl_GL[[#This Row],[Date]])</f>
        <v>2018</v>
      </c>
    </row>
    <row r="15812" spans="1:11" hidden="1" x14ac:dyDescent="0.35">
      <c r="A15812">
        <v>102.1</v>
      </c>
      <c r="B15812" s="24">
        <v>43163</v>
      </c>
      <c r="C15812">
        <v>7</v>
      </c>
      <c r="D15812" s="13">
        <v>10</v>
      </c>
      <c r="E15812" s="13" t="s">
        <v>98</v>
      </c>
      <c r="F15812" s="17">
        <v>-773</v>
      </c>
      <c r="G15812" t="str">
        <f>_xlfn.XLOOKUP(tbl_GL[[#This Row],[Account_key]],tbl_COA[Account_key],tbl_COA[Class],"Not Found")</f>
        <v>Assets</v>
      </c>
      <c r="H15812" t="str">
        <f>_xlfn.XLOOKUP(tbl_GL[[#This Row],[Account_key]],tbl_COA[Account_key],tbl_COA[SubClass],"Not Found")</f>
        <v>Assets</v>
      </c>
      <c r="I15812" t="str">
        <f>_xlfn.XLOOKUP(tbl_GL[[#This Row],[Account_key]],tbl_COA[Account_key],tbl_COA[SubClass2],"Not Found")</f>
        <v>Current Assets</v>
      </c>
      <c r="J15812" t="str">
        <f>_xlfn.XLOOKUP(tbl_GL[[#This Row],[Account_key]],tbl_COA[Account_key],tbl_COA[SubAccount],,0)</f>
        <v>Cash at Bank</v>
      </c>
      <c r="K15812">
        <f>YEAR(tbl_GL[[#This Row],[Date]])</f>
        <v>2018</v>
      </c>
    </row>
    <row r="15813" spans="1:11" hidden="1" x14ac:dyDescent="0.35">
      <c r="A15813">
        <v>102.2</v>
      </c>
      <c r="B15813" s="24">
        <v>43163</v>
      </c>
      <c r="C15813">
        <v>7</v>
      </c>
      <c r="D15813" s="13">
        <v>120</v>
      </c>
      <c r="E15813" s="13" t="s">
        <v>98</v>
      </c>
      <c r="F15813" s="17">
        <v>-773</v>
      </c>
      <c r="G15813" t="str">
        <f>_xlfn.XLOOKUP(tbl_GL[[#This Row],[Account_key]],tbl_COA[Account_key],tbl_COA[Class],"Not Found")</f>
        <v>Liabilities and Owners Equity</v>
      </c>
      <c r="H15813" t="str">
        <f>_xlfn.XLOOKUP(tbl_GL[[#This Row],[Account_key]],tbl_COA[Account_key],tbl_COA[SubClass],"Not Found")</f>
        <v>Liabilities</v>
      </c>
      <c r="I15813" t="str">
        <f>_xlfn.XLOOKUP(tbl_GL[[#This Row],[Account_key]],tbl_COA[Account_key],tbl_COA[SubClass2],"Not Found")</f>
        <v>Current Liabilities</v>
      </c>
      <c r="J15813" t="str">
        <f>_xlfn.XLOOKUP(tbl_GL[[#This Row],[Account_key]],tbl_COA[Account_key],tbl_COA[SubAccount],,0)</f>
        <v>Accrued Expenses</v>
      </c>
      <c r="K15813">
        <f>YEAR(tbl_GL[[#This Row],[Date]])</f>
        <v>2018</v>
      </c>
    </row>
    <row r="15814" spans="1:11" hidden="1" x14ac:dyDescent="0.35">
      <c r="A15814">
        <v>103.1</v>
      </c>
      <c r="B15814" s="24">
        <v>43164</v>
      </c>
      <c r="C15814">
        <v>7</v>
      </c>
      <c r="D15814" s="13">
        <v>290</v>
      </c>
      <c r="E15814" s="13" t="s">
        <v>97</v>
      </c>
      <c r="F15814" s="17">
        <v>-863</v>
      </c>
      <c r="G15814" t="str">
        <f>_xlfn.XLOOKUP(tbl_GL[[#This Row],[Account_key]],tbl_COA[Account_key],tbl_COA[Class],"Not Found")</f>
        <v>Operating account</v>
      </c>
      <c r="H15814" t="str">
        <f>_xlfn.XLOOKUP(tbl_GL[[#This Row],[Account_key]],tbl_COA[Account_key],tbl_COA[SubClass],"Not Found")</f>
        <v>Operating Expenses</v>
      </c>
      <c r="I15814" t="str">
        <f>_xlfn.XLOOKUP(tbl_GL[[#This Row],[Account_key]],tbl_COA[Account_key],tbl_COA[SubClass2],"Not Found")</f>
        <v>Administration</v>
      </c>
      <c r="J15814" t="str">
        <f>_xlfn.XLOOKUP(tbl_GL[[#This Row],[Account_key]],tbl_COA[Account_key],tbl_COA[SubAccount],,0)</f>
        <v>Travel</v>
      </c>
      <c r="K15814">
        <f>YEAR(tbl_GL[[#This Row],[Date]])</f>
        <v>2018</v>
      </c>
    </row>
    <row r="15815" spans="1:11" hidden="1" x14ac:dyDescent="0.35">
      <c r="A15815">
        <v>103.2</v>
      </c>
      <c r="B15815" s="24">
        <v>43164</v>
      </c>
      <c r="C15815">
        <v>7</v>
      </c>
      <c r="D15815" s="13">
        <v>120</v>
      </c>
      <c r="E15815" s="13" t="s">
        <v>97</v>
      </c>
      <c r="F15815" s="17">
        <v>863</v>
      </c>
      <c r="G15815" t="str">
        <f>_xlfn.XLOOKUP(tbl_GL[[#This Row],[Account_key]],tbl_COA[Account_key],tbl_COA[Class],"Not Found")</f>
        <v>Liabilities and Owners Equity</v>
      </c>
      <c r="H15815" t="str">
        <f>_xlfn.XLOOKUP(tbl_GL[[#This Row],[Account_key]],tbl_COA[Account_key],tbl_COA[SubClass],"Not Found")</f>
        <v>Liabilities</v>
      </c>
      <c r="I15815" t="str">
        <f>_xlfn.XLOOKUP(tbl_GL[[#This Row],[Account_key]],tbl_COA[Account_key],tbl_COA[SubClass2],"Not Found")</f>
        <v>Current Liabilities</v>
      </c>
      <c r="J15815" t="str">
        <f>_xlfn.XLOOKUP(tbl_GL[[#This Row],[Account_key]],tbl_COA[Account_key],tbl_COA[SubAccount],,0)</f>
        <v>Accrued Expenses</v>
      </c>
      <c r="K15815">
        <f>YEAR(tbl_GL[[#This Row],[Date]])</f>
        <v>2018</v>
      </c>
    </row>
    <row r="15816" spans="1:11" hidden="1" x14ac:dyDescent="0.35">
      <c r="A15816">
        <v>104.1</v>
      </c>
      <c r="B15816" s="24">
        <v>43164</v>
      </c>
      <c r="C15816">
        <v>7</v>
      </c>
      <c r="D15816" s="13">
        <v>10</v>
      </c>
      <c r="E15816" s="13" t="s">
        <v>84</v>
      </c>
      <c r="F15816" s="17">
        <v>-10667</v>
      </c>
      <c r="G15816" t="str">
        <f>_xlfn.XLOOKUP(tbl_GL[[#This Row],[Account_key]],tbl_COA[Account_key],tbl_COA[Class],"Not Found")</f>
        <v>Assets</v>
      </c>
      <c r="H15816" t="str">
        <f>_xlfn.XLOOKUP(tbl_GL[[#This Row],[Account_key]],tbl_COA[Account_key],tbl_COA[SubClass],"Not Found")</f>
        <v>Assets</v>
      </c>
      <c r="I15816" t="str">
        <f>_xlfn.XLOOKUP(tbl_GL[[#This Row],[Account_key]],tbl_COA[Account_key],tbl_COA[SubClass2],"Not Found")</f>
        <v>Current Assets</v>
      </c>
      <c r="J15816" t="str">
        <f>_xlfn.XLOOKUP(tbl_GL[[#This Row],[Account_key]],tbl_COA[Account_key],tbl_COA[SubAccount],,0)</f>
        <v>Cash at Bank</v>
      </c>
      <c r="K15816">
        <f>YEAR(tbl_GL[[#This Row],[Date]])</f>
        <v>2018</v>
      </c>
    </row>
    <row r="15817" spans="1:11" hidden="1" x14ac:dyDescent="0.35">
      <c r="A15817">
        <v>104.2</v>
      </c>
      <c r="B15817" s="24">
        <v>43164</v>
      </c>
      <c r="C15817">
        <v>7</v>
      </c>
      <c r="D15817" s="13">
        <v>110</v>
      </c>
      <c r="E15817" s="13" t="s">
        <v>84</v>
      </c>
      <c r="F15817" s="17">
        <v>-10667</v>
      </c>
      <c r="G15817" t="str">
        <f>_xlfn.XLOOKUP(tbl_GL[[#This Row],[Account_key]],tbl_COA[Account_key],tbl_COA[Class],"Not Found")</f>
        <v>Liabilities and Owners Equity</v>
      </c>
      <c r="H15817" t="str">
        <f>_xlfn.XLOOKUP(tbl_GL[[#This Row],[Account_key]],tbl_COA[Account_key],tbl_COA[SubClass],"Not Found")</f>
        <v>Liabilities</v>
      </c>
      <c r="I15817" t="str">
        <f>_xlfn.XLOOKUP(tbl_GL[[#This Row],[Account_key]],tbl_COA[Account_key],tbl_COA[SubClass2],"Not Found")</f>
        <v>Current Liabilities</v>
      </c>
      <c r="J15817" t="str">
        <f>_xlfn.XLOOKUP(tbl_GL[[#This Row],[Account_key]],tbl_COA[Account_key],tbl_COA[SubAccount],,0)</f>
        <v>Trade Payables</v>
      </c>
      <c r="K15817">
        <f>YEAR(tbl_GL[[#This Row],[Date]])</f>
        <v>2018</v>
      </c>
    </row>
    <row r="15818" spans="1:11" hidden="1" x14ac:dyDescent="0.35">
      <c r="A15818">
        <v>105.1</v>
      </c>
      <c r="B15818" s="24">
        <v>43166</v>
      </c>
      <c r="C15818">
        <v>7</v>
      </c>
      <c r="D15818" s="13">
        <v>260</v>
      </c>
      <c r="E15818" s="13" t="s">
        <v>97</v>
      </c>
      <c r="F15818" s="17">
        <v>-1009</v>
      </c>
      <c r="G15818" t="str">
        <f>_xlfn.XLOOKUP(tbl_GL[[#This Row],[Account_key]],tbl_COA[Account_key],tbl_COA[Class],"Not Found")</f>
        <v>Operating account</v>
      </c>
      <c r="H15818" t="str">
        <f>_xlfn.XLOOKUP(tbl_GL[[#This Row],[Account_key]],tbl_COA[Account_key],tbl_COA[SubClass],"Not Found")</f>
        <v>Operating Expenses</v>
      </c>
      <c r="I15818" t="str">
        <f>_xlfn.XLOOKUP(tbl_GL[[#This Row],[Account_key]],tbl_COA[Account_key],tbl_COA[SubClass2],"Not Found")</f>
        <v>Marketing</v>
      </c>
      <c r="J15818" t="str">
        <f>_xlfn.XLOOKUP(tbl_GL[[#This Row],[Account_key]],tbl_COA[Account_key],tbl_COA[SubAccount],,0)</f>
        <v>Commissions</v>
      </c>
      <c r="K15818">
        <f>YEAR(tbl_GL[[#This Row],[Date]])</f>
        <v>2018</v>
      </c>
    </row>
    <row r="15819" spans="1:11" hidden="1" x14ac:dyDescent="0.35">
      <c r="A15819">
        <v>105.2</v>
      </c>
      <c r="B15819" s="24">
        <v>43166</v>
      </c>
      <c r="C15819">
        <v>7</v>
      </c>
      <c r="D15819" s="13">
        <v>120</v>
      </c>
      <c r="E15819" s="13" t="s">
        <v>97</v>
      </c>
      <c r="F15819" s="17">
        <v>1009</v>
      </c>
      <c r="G15819" t="str">
        <f>_xlfn.XLOOKUP(tbl_GL[[#This Row],[Account_key]],tbl_COA[Account_key],tbl_COA[Class],"Not Found")</f>
        <v>Liabilities and Owners Equity</v>
      </c>
      <c r="H15819" t="str">
        <f>_xlfn.XLOOKUP(tbl_GL[[#This Row],[Account_key]],tbl_COA[Account_key],tbl_COA[SubClass],"Not Found")</f>
        <v>Liabilities</v>
      </c>
      <c r="I15819" t="str">
        <f>_xlfn.XLOOKUP(tbl_GL[[#This Row],[Account_key]],tbl_COA[Account_key],tbl_COA[SubClass2],"Not Found")</f>
        <v>Current Liabilities</v>
      </c>
      <c r="J15819" t="str">
        <f>_xlfn.XLOOKUP(tbl_GL[[#This Row],[Account_key]],tbl_COA[Account_key],tbl_COA[SubAccount],,0)</f>
        <v>Accrued Expenses</v>
      </c>
      <c r="K15819">
        <f>YEAR(tbl_GL[[#This Row],[Date]])</f>
        <v>2018</v>
      </c>
    </row>
    <row r="15820" spans="1:11" hidden="1" x14ac:dyDescent="0.35">
      <c r="A15820">
        <v>106.1</v>
      </c>
      <c r="B15820" s="24">
        <v>43166</v>
      </c>
      <c r="C15820">
        <v>7</v>
      </c>
      <c r="D15820" s="13">
        <v>30</v>
      </c>
      <c r="E15820" s="13" t="s">
        <v>80</v>
      </c>
      <c r="F15820" s="17">
        <v>-5433</v>
      </c>
      <c r="G15820" t="str">
        <f>_xlfn.XLOOKUP(tbl_GL[[#This Row],[Account_key]],tbl_COA[Account_key],tbl_COA[Class],"Not Found")</f>
        <v>Assets</v>
      </c>
      <c r="H15820" t="str">
        <f>_xlfn.XLOOKUP(tbl_GL[[#This Row],[Account_key]],tbl_COA[Account_key],tbl_COA[SubClass],"Not Found")</f>
        <v>Assets</v>
      </c>
      <c r="I15820" t="str">
        <f>_xlfn.XLOOKUP(tbl_GL[[#This Row],[Account_key]],tbl_COA[Account_key],tbl_COA[SubClass2],"Not Found")</f>
        <v>Current Assets</v>
      </c>
      <c r="J15820" t="str">
        <f>_xlfn.XLOOKUP(tbl_GL[[#This Row],[Account_key]],tbl_COA[Account_key],tbl_COA[SubAccount],,0)</f>
        <v>Trade Receivables</v>
      </c>
      <c r="K15820">
        <f>YEAR(tbl_GL[[#This Row],[Date]])</f>
        <v>2018</v>
      </c>
    </row>
    <row r="15821" spans="1:11" hidden="1" x14ac:dyDescent="0.35">
      <c r="A15821">
        <v>106.2</v>
      </c>
      <c r="B15821" s="24">
        <v>43166</v>
      </c>
      <c r="C15821">
        <v>7</v>
      </c>
      <c r="D15821" s="13">
        <v>10</v>
      </c>
      <c r="E15821" s="13" t="s">
        <v>80</v>
      </c>
      <c r="F15821" s="17">
        <v>5433</v>
      </c>
      <c r="G15821" t="str">
        <f>_xlfn.XLOOKUP(tbl_GL[[#This Row],[Account_key]],tbl_COA[Account_key],tbl_COA[Class],"Not Found")</f>
        <v>Assets</v>
      </c>
      <c r="H15821" t="str">
        <f>_xlfn.XLOOKUP(tbl_GL[[#This Row],[Account_key]],tbl_COA[Account_key],tbl_COA[SubClass],"Not Found")</f>
        <v>Assets</v>
      </c>
      <c r="I15821" t="str">
        <f>_xlfn.XLOOKUP(tbl_GL[[#This Row],[Account_key]],tbl_COA[Account_key],tbl_COA[SubClass2],"Not Found")</f>
        <v>Current Assets</v>
      </c>
      <c r="J15821" t="str">
        <f>_xlfn.XLOOKUP(tbl_GL[[#This Row],[Account_key]],tbl_COA[Account_key],tbl_COA[SubAccount],,0)</f>
        <v>Cash at Bank</v>
      </c>
      <c r="K15821">
        <f>YEAR(tbl_GL[[#This Row],[Date]])</f>
        <v>2018</v>
      </c>
    </row>
    <row r="15822" spans="1:11" hidden="1" x14ac:dyDescent="0.35">
      <c r="A15822">
        <v>107.1</v>
      </c>
      <c r="B15822" s="24">
        <v>43167</v>
      </c>
      <c r="C15822">
        <v>7</v>
      </c>
      <c r="D15822" s="13">
        <v>10</v>
      </c>
      <c r="E15822" s="13" t="s">
        <v>98</v>
      </c>
      <c r="F15822" s="17">
        <v>-759</v>
      </c>
      <c r="G15822" t="str">
        <f>_xlfn.XLOOKUP(tbl_GL[[#This Row],[Account_key]],tbl_COA[Account_key],tbl_COA[Class],"Not Found")</f>
        <v>Assets</v>
      </c>
      <c r="H15822" t="str">
        <f>_xlfn.XLOOKUP(tbl_GL[[#This Row],[Account_key]],tbl_COA[Account_key],tbl_COA[SubClass],"Not Found")</f>
        <v>Assets</v>
      </c>
      <c r="I15822" t="str">
        <f>_xlfn.XLOOKUP(tbl_GL[[#This Row],[Account_key]],tbl_COA[Account_key],tbl_COA[SubClass2],"Not Found")</f>
        <v>Current Assets</v>
      </c>
      <c r="J15822" t="str">
        <f>_xlfn.XLOOKUP(tbl_GL[[#This Row],[Account_key]],tbl_COA[Account_key],tbl_COA[SubAccount],,0)</f>
        <v>Cash at Bank</v>
      </c>
      <c r="K15822">
        <f>YEAR(tbl_GL[[#This Row],[Date]])</f>
        <v>2018</v>
      </c>
    </row>
    <row r="15823" spans="1:11" hidden="1" x14ac:dyDescent="0.35">
      <c r="A15823">
        <v>107.2</v>
      </c>
      <c r="B15823" s="24">
        <v>43167</v>
      </c>
      <c r="C15823">
        <v>7</v>
      </c>
      <c r="D15823" s="13">
        <v>120</v>
      </c>
      <c r="E15823" s="13" t="s">
        <v>98</v>
      </c>
      <c r="F15823" s="17">
        <v>-759</v>
      </c>
      <c r="G15823" t="str">
        <f>_xlfn.XLOOKUP(tbl_GL[[#This Row],[Account_key]],tbl_COA[Account_key],tbl_COA[Class],"Not Found")</f>
        <v>Liabilities and Owners Equity</v>
      </c>
      <c r="H15823" t="str">
        <f>_xlfn.XLOOKUP(tbl_GL[[#This Row],[Account_key]],tbl_COA[Account_key],tbl_COA[SubClass],"Not Found")</f>
        <v>Liabilities</v>
      </c>
      <c r="I15823" t="str">
        <f>_xlfn.XLOOKUP(tbl_GL[[#This Row],[Account_key]],tbl_COA[Account_key],tbl_COA[SubClass2],"Not Found")</f>
        <v>Current Liabilities</v>
      </c>
      <c r="J15823" t="str">
        <f>_xlfn.XLOOKUP(tbl_GL[[#This Row],[Account_key]],tbl_COA[Account_key],tbl_COA[SubAccount],,0)</f>
        <v>Accrued Expenses</v>
      </c>
      <c r="K15823">
        <f>YEAR(tbl_GL[[#This Row],[Date]])</f>
        <v>2018</v>
      </c>
    </row>
    <row r="15824" spans="1:11" hidden="1" x14ac:dyDescent="0.35">
      <c r="A15824">
        <v>108.1</v>
      </c>
      <c r="B15824" s="24">
        <v>43167</v>
      </c>
      <c r="C15824">
        <v>7</v>
      </c>
      <c r="D15824" s="13">
        <v>10</v>
      </c>
      <c r="E15824" s="13" t="s">
        <v>98</v>
      </c>
      <c r="F15824" s="17">
        <v>-797</v>
      </c>
      <c r="G15824" t="str">
        <f>_xlfn.XLOOKUP(tbl_GL[[#This Row],[Account_key]],tbl_COA[Account_key],tbl_COA[Class],"Not Found")</f>
        <v>Assets</v>
      </c>
      <c r="H15824" t="str">
        <f>_xlfn.XLOOKUP(tbl_GL[[#This Row],[Account_key]],tbl_COA[Account_key],tbl_COA[SubClass],"Not Found")</f>
        <v>Assets</v>
      </c>
      <c r="I15824" t="str">
        <f>_xlfn.XLOOKUP(tbl_GL[[#This Row],[Account_key]],tbl_COA[Account_key],tbl_COA[SubClass2],"Not Found")</f>
        <v>Current Assets</v>
      </c>
      <c r="J15824" t="str">
        <f>_xlfn.XLOOKUP(tbl_GL[[#This Row],[Account_key]],tbl_COA[Account_key],tbl_COA[SubAccount],,0)</f>
        <v>Cash at Bank</v>
      </c>
      <c r="K15824">
        <f>YEAR(tbl_GL[[#This Row],[Date]])</f>
        <v>2018</v>
      </c>
    </row>
    <row r="15825" spans="1:11" hidden="1" x14ac:dyDescent="0.35">
      <c r="A15825">
        <v>108.2</v>
      </c>
      <c r="B15825" s="24">
        <v>43167</v>
      </c>
      <c r="C15825">
        <v>7</v>
      </c>
      <c r="D15825" s="13">
        <v>120</v>
      </c>
      <c r="E15825" s="13" t="s">
        <v>98</v>
      </c>
      <c r="F15825" s="17">
        <v>-797</v>
      </c>
      <c r="G15825" t="str">
        <f>_xlfn.XLOOKUP(tbl_GL[[#This Row],[Account_key]],tbl_COA[Account_key],tbl_COA[Class],"Not Found")</f>
        <v>Liabilities and Owners Equity</v>
      </c>
      <c r="H15825" t="str">
        <f>_xlfn.XLOOKUP(tbl_GL[[#This Row],[Account_key]],tbl_COA[Account_key],tbl_COA[SubClass],"Not Found")</f>
        <v>Liabilities</v>
      </c>
      <c r="I15825" t="str">
        <f>_xlfn.XLOOKUP(tbl_GL[[#This Row],[Account_key]],tbl_COA[Account_key],tbl_COA[SubClass2],"Not Found")</f>
        <v>Current Liabilities</v>
      </c>
      <c r="J15825" t="str">
        <f>_xlfn.XLOOKUP(tbl_GL[[#This Row],[Account_key]],tbl_COA[Account_key],tbl_COA[SubAccount],,0)</f>
        <v>Accrued Expenses</v>
      </c>
      <c r="K15825">
        <f>YEAR(tbl_GL[[#This Row],[Date]])</f>
        <v>2018</v>
      </c>
    </row>
    <row r="15826" spans="1:11" hidden="1" x14ac:dyDescent="0.35">
      <c r="A15826">
        <v>109.1</v>
      </c>
      <c r="B15826" s="24">
        <v>43168</v>
      </c>
      <c r="C15826">
        <v>7</v>
      </c>
      <c r="D15826" s="13">
        <v>10</v>
      </c>
      <c r="E15826" s="13" t="s">
        <v>98</v>
      </c>
      <c r="F15826" s="17">
        <v>-740</v>
      </c>
      <c r="G15826" t="str">
        <f>_xlfn.XLOOKUP(tbl_GL[[#This Row],[Account_key]],tbl_COA[Account_key],tbl_COA[Class],"Not Found")</f>
        <v>Assets</v>
      </c>
      <c r="H15826" t="str">
        <f>_xlfn.XLOOKUP(tbl_GL[[#This Row],[Account_key]],tbl_COA[Account_key],tbl_COA[SubClass],"Not Found")</f>
        <v>Assets</v>
      </c>
      <c r="I15826" t="str">
        <f>_xlfn.XLOOKUP(tbl_GL[[#This Row],[Account_key]],tbl_COA[Account_key],tbl_COA[SubClass2],"Not Found")</f>
        <v>Current Assets</v>
      </c>
      <c r="J15826" t="str">
        <f>_xlfn.XLOOKUP(tbl_GL[[#This Row],[Account_key]],tbl_COA[Account_key],tbl_COA[SubAccount],,0)</f>
        <v>Cash at Bank</v>
      </c>
      <c r="K15826">
        <f>YEAR(tbl_GL[[#This Row],[Date]])</f>
        <v>2018</v>
      </c>
    </row>
    <row r="15827" spans="1:11" hidden="1" x14ac:dyDescent="0.35">
      <c r="A15827">
        <v>109.2</v>
      </c>
      <c r="B15827" s="24">
        <v>43168</v>
      </c>
      <c r="C15827">
        <v>7</v>
      </c>
      <c r="D15827" s="13">
        <v>120</v>
      </c>
      <c r="E15827" s="13" t="s">
        <v>98</v>
      </c>
      <c r="F15827" s="17">
        <v>-740</v>
      </c>
      <c r="G15827" t="str">
        <f>_xlfn.XLOOKUP(tbl_GL[[#This Row],[Account_key]],tbl_COA[Account_key],tbl_COA[Class],"Not Found")</f>
        <v>Liabilities and Owners Equity</v>
      </c>
      <c r="H15827" t="str">
        <f>_xlfn.XLOOKUP(tbl_GL[[#This Row],[Account_key]],tbl_COA[Account_key],tbl_COA[SubClass],"Not Found")</f>
        <v>Liabilities</v>
      </c>
      <c r="I15827" t="str">
        <f>_xlfn.XLOOKUP(tbl_GL[[#This Row],[Account_key]],tbl_COA[Account_key],tbl_COA[SubClass2],"Not Found")</f>
        <v>Current Liabilities</v>
      </c>
      <c r="J15827" t="str">
        <f>_xlfn.XLOOKUP(tbl_GL[[#This Row],[Account_key]],tbl_COA[Account_key],tbl_COA[SubAccount],,0)</f>
        <v>Accrued Expenses</v>
      </c>
      <c r="K15827">
        <f>YEAR(tbl_GL[[#This Row],[Date]])</f>
        <v>2018</v>
      </c>
    </row>
    <row r="15828" spans="1:11" hidden="1" x14ac:dyDescent="0.35">
      <c r="A15828">
        <v>110.1</v>
      </c>
      <c r="B15828" s="24">
        <v>43169</v>
      </c>
      <c r="C15828">
        <v>7</v>
      </c>
      <c r="D15828" s="13">
        <v>320</v>
      </c>
      <c r="E15828" s="13" t="s">
        <v>99</v>
      </c>
      <c r="F15828" s="17">
        <v>-72</v>
      </c>
      <c r="G15828" t="str">
        <f>_xlfn.XLOOKUP(tbl_GL[[#This Row],[Account_key]],tbl_COA[Account_key],tbl_COA[Class],"Not Found")</f>
        <v>Operating account</v>
      </c>
      <c r="H15828" t="str">
        <f>_xlfn.XLOOKUP(tbl_GL[[#This Row],[Account_key]],tbl_COA[Account_key],tbl_COA[SubClass],"Not Found")</f>
        <v>Operating Expenses</v>
      </c>
      <c r="I15828" t="str">
        <f>_xlfn.XLOOKUP(tbl_GL[[#This Row],[Account_key]],tbl_COA[Account_key],tbl_COA[SubClass2],"Not Found")</f>
        <v>Administration</v>
      </c>
      <c r="J15828" t="str">
        <f>_xlfn.XLOOKUP(tbl_GL[[#This Row],[Account_key]],tbl_COA[Account_key],tbl_COA[SubAccount],,0)</f>
        <v>Professional Services</v>
      </c>
      <c r="K15828">
        <f>YEAR(tbl_GL[[#This Row],[Date]])</f>
        <v>2018</v>
      </c>
    </row>
    <row r="15829" spans="1:11" hidden="1" x14ac:dyDescent="0.35">
      <c r="A15829">
        <v>110.2</v>
      </c>
      <c r="B15829" s="24">
        <v>43169</v>
      </c>
      <c r="C15829">
        <v>7</v>
      </c>
      <c r="D15829" s="13">
        <v>20</v>
      </c>
      <c r="E15829" s="13" t="s">
        <v>99</v>
      </c>
      <c r="F15829" s="17">
        <v>-72</v>
      </c>
      <c r="G15829" t="str">
        <f>_xlfn.XLOOKUP(tbl_GL[[#This Row],[Account_key]],tbl_COA[Account_key],tbl_COA[Class],"Not Found")</f>
        <v>Assets</v>
      </c>
      <c r="H15829" t="str">
        <f>_xlfn.XLOOKUP(tbl_GL[[#This Row],[Account_key]],tbl_COA[Account_key],tbl_COA[SubClass],"Not Found")</f>
        <v>Assets</v>
      </c>
      <c r="I15829" t="str">
        <f>_xlfn.XLOOKUP(tbl_GL[[#This Row],[Account_key]],tbl_COA[Account_key],tbl_COA[SubClass2],"Not Found")</f>
        <v>Current Assets</v>
      </c>
      <c r="J15829" t="str">
        <f>_xlfn.XLOOKUP(tbl_GL[[#This Row],[Account_key]],tbl_COA[Account_key],tbl_COA[SubAccount],,0)</f>
        <v>Cash in hand</v>
      </c>
      <c r="K15829">
        <f>YEAR(tbl_GL[[#This Row],[Date]])</f>
        <v>2018</v>
      </c>
    </row>
    <row r="15830" spans="1:11" hidden="1" x14ac:dyDescent="0.35">
      <c r="A15830">
        <v>111.1</v>
      </c>
      <c r="B15830" s="24">
        <v>43170</v>
      </c>
      <c r="C15830">
        <v>7</v>
      </c>
      <c r="D15830" s="13">
        <v>260</v>
      </c>
      <c r="E15830" s="13" t="s">
        <v>97</v>
      </c>
      <c r="F15830" s="17">
        <v>-879</v>
      </c>
      <c r="G15830" t="str">
        <f>_xlfn.XLOOKUP(tbl_GL[[#This Row],[Account_key]],tbl_COA[Account_key],tbl_COA[Class],"Not Found")</f>
        <v>Operating account</v>
      </c>
      <c r="H15830" t="str">
        <f>_xlfn.XLOOKUP(tbl_GL[[#This Row],[Account_key]],tbl_COA[Account_key],tbl_COA[SubClass],"Not Found")</f>
        <v>Operating Expenses</v>
      </c>
      <c r="I15830" t="str">
        <f>_xlfn.XLOOKUP(tbl_GL[[#This Row],[Account_key]],tbl_COA[Account_key],tbl_COA[SubClass2],"Not Found")</f>
        <v>Marketing</v>
      </c>
      <c r="J15830" t="str">
        <f>_xlfn.XLOOKUP(tbl_GL[[#This Row],[Account_key]],tbl_COA[Account_key],tbl_COA[SubAccount],,0)</f>
        <v>Commissions</v>
      </c>
      <c r="K15830">
        <f>YEAR(tbl_GL[[#This Row],[Date]])</f>
        <v>2018</v>
      </c>
    </row>
    <row r="15831" spans="1:11" hidden="1" x14ac:dyDescent="0.35">
      <c r="A15831">
        <v>111.2</v>
      </c>
      <c r="B15831" s="24">
        <v>43170</v>
      </c>
      <c r="C15831">
        <v>7</v>
      </c>
      <c r="D15831" s="13">
        <v>120</v>
      </c>
      <c r="E15831" s="13" t="s">
        <v>97</v>
      </c>
      <c r="F15831" s="17">
        <v>879</v>
      </c>
      <c r="G15831" t="str">
        <f>_xlfn.XLOOKUP(tbl_GL[[#This Row],[Account_key]],tbl_COA[Account_key],tbl_COA[Class],"Not Found")</f>
        <v>Liabilities and Owners Equity</v>
      </c>
      <c r="H15831" t="str">
        <f>_xlfn.XLOOKUP(tbl_GL[[#This Row],[Account_key]],tbl_COA[Account_key],tbl_COA[SubClass],"Not Found")</f>
        <v>Liabilities</v>
      </c>
      <c r="I15831" t="str">
        <f>_xlfn.XLOOKUP(tbl_GL[[#This Row],[Account_key]],tbl_COA[Account_key],tbl_COA[SubClass2],"Not Found")</f>
        <v>Current Liabilities</v>
      </c>
      <c r="J15831" t="str">
        <f>_xlfn.XLOOKUP(tbl_GL[[#This Row],[Account_key]],tbl_COA[Account_key],tbl_COA[SubAccount],,0)</f>
        <v>Accrued Expenses</v>
      </c>
      <c r="K15831">
        <f>YEAR(tbl_GL[[#This Row],[Date]])</f>
        <v>2018</v>
      </c>
    </row>
    <row r="15832" spans="1:11" hidden="1" x14ac:dyDescent="0.35">
      <c r="A15832">
        <v>112.1</v>
      </c>
      <c r="B15832" s="24">
        <v>43171</v>
      </c>
      <c r="C15832">
        <v>7</v>
      </c>
      <c r="D15832" s="13">
        <v>230</v>
      </c>
      <c r="E15832" s="13" t="s">
        <v>4</v>
      </c>
      <c r="F15832" s="17">
        <v>-139</v>
      </c>
      <c r="G15832" t="str">
        <f>_xlfn.XLOOKUP(tbl_GL[[#This Row],[Account_key]],tbl_COA[Account_key],tbl_COA[Class],"Not Found")</f>
        <v>Trading account</v>
      </c>
      <c r="H15832" t="str">
        <f>_xlfn.XLOOKUP(tbl_GL[[#This Row],[Account_key]],tbl_COA[Account_key],tbl_COA[SubClass],"Not Found")</f>
        <v>Cost of Sales</v>
      </c>
      <c r="I15832" t="str">
        <f>_xlfn.XLOOKUP(tbl_GL[[#This Row],[Account_key]],tbl_COA[Account_key],tbl_COA[SubClass2],"Not Found")</f>
        <v>Cost of Sales</v>
      </c>
      <c r="J15832" t="str">
        <f>_xlfn.XLOOKUP(tbl_GL[[#This Row],[Account_key]],tbl_COA[Account_key],tbl_COA[SubAccount],,0)</f>
        <v>Cost of Sales</v>
      </c>
      <c r="K15832">
        <f>YEAR(tbl_GL[[#This Row],[Date]])</f>
        <v>2018</v>
      </c>
    </row>
    <row r="15833" spans="1:11" hidden="1" x14ac:dyDescent="0.35">
      <c r="A15833">
        <v>112.2</v>
      </c>
      <c r="B15833" s="24">
        <v>43171</v>
      </c>
      <c r="C15833">
        <v>7</v>
      </c>
      <c r="D15833" s="13">
        <v>60</v>
      </c>
      <c r="E15833" s="13" t="s">
        <v>4</v>
      </c>
      <c r="F15833" s="17">
        <v>-139</v>
      </c>
      <c r="G15833" t="str">
        <f>_xlfn.XLOOKUP(tbl_GL[[#This Row],[Account_key]],tbl_COA[Account_key],tbl_COA[Class],"Not Found")</f>
        <v>Assets</v>
      </c>
      <c r="H15833" t="str">
        <f>_xlfn.XLOOKUP(tbl_GL[[#This Row],[Account_key]],tbl_COA[Account_key],tbl_COA[SubClass],"Not Found")</f>
        <v>Assets</v>
      </c>
      <c r="I15833" t="str">
        <f>_xlfn.XLOOKUP(tbl_GL[[#This Row],[Account_key]],tbl_COA[Account_key],tbl_COA[SubClass2],"Not Found")</f>
        <v>Current Assets</v>
      </c>
      <c r="J15833" t="str">
        <f>_xlfn.XLOOKUP(tbl_GL[[#This Row],[Account_key]],tbl_COA[Account_key],tbl_COA[SubAccount],,0)</f>
        <v>Inventory</v>
      </c>
      <c r="K15833">
        <f>YEAR(tbl_GL[[#This Row],[Date]])</f>
        <v>2018</v>
      </c>
    </row>
    <row r="15834" spans="1:11" hidden="1" x14ac:dyDescent="0.35">
      <c r="A15834">
        <v>113.1</v>
      </c>
      <c r="B15834" s="24">
        <v>43171</v>
      </c>
      <c r="C15834">
        <v>7</v>
      </c>
      <c r="D15834" s="13">
        <v>210</v>
      </c>
      <c r="E15834" s="13" t="s">
        <v>8</v>
      </c>
      <c r="F15834" s="17">
        <v>506</v>
      </c>
      <c r="G15834" t="str">
        <f>_xlfn.XLOOKUP(tbl_GL[[#This Row],[Account_key]],tbl_COA[Account_key],tbl_COA[Class],"Not Found")</f>
        <v>Trading account</v>
      </c>
      <c r="H15834" t="str">
        <f>_xlfn.XLOOKUP(tbl_GL[[#This Row],[Account_key]],tbl_COA[Account_key],tbl_COA[SubClass],"Not Found")</f>
        <v>Sales</v>
      </c>
      <c r="I15834" t="str">
        <f>_xlfn.XLOOKUP(tbl_GL[[#This Row],[Account_key]],tbl_COA[Account_key],tbl_COA[SubClass2],"Not Found")</f>
        <v>Sales</v>
      </c>
      <c r="J15834" t="str">
        <f>_xlfn.XLOOKUP(tbl_GL[[#This Row],[Account_key]],tbl_COA[Account_key],tbl_COA[SubAccount],,0)</f>
        <v>Sales</v>
      </c>
      <c r="K15834">
        <f>YEAR(tbl_GL[[#This Row],[Date]])</f>
        <v>2018</v>
      </c>
    </row>
    <row r="15835" spans="1:11" hidden="1" x14ac:dyDescent="0.35">
      <c r="A15835">
        <v>113.2</v>
      </c>
      <c r="B15835" s="24">
        <v>43171</v>
      </c>
      <c r="C15835">
        <v>7</v>
      </c>
      <c r="D15835" s="13">
        <v>30</v>
      </c>
      <c r="E15835" s="13" t="s">
        <v>8</v>
      </c>
      <c r="F15835" s="17">
        <v>506</v>
      </c>
      <c r="G15835" t="str">
        <f>_xlfn.XLOOKUP(tbl_GL[[#This Row],[Account_key]],tbl_COA[Account_key],tbl_COA[Class],"Not Found")</f>
        <v>Assets</v>
      </c>
      <c r="H15835" t="str">
        <f>_xlfn.XLOOKUP(tbl_GL[[#This Row],[Account_key]],tbl_COA[Account_key],tbl_COA[SubClass],"Not Found")</f>
        <v>Assets</v>
      </c>
      <c r="I15835" t="str">
        <f>_xlfn.XLOOKUP(tbl_GL[[#This Row],[Account_key]],tbl_COA[Account_key],tbl_COA[SubClass2],"Not Found")</f>
        <v>Current Assets</v>
      </c>
      <c r="J15835" t="str">
        <f>_xlfn.XLOOKUP(tbl_GL[[#This Row],[Account_key]],tbl_COA[Account_key],tbl_COA[SubAccount],,0)</f>
        <v>Trade Receivables</v>
      </c>
      <c r="K15835">
        <f>YEAR(tbl_GL[[#This Row],[Date]])</f>
        <v>2018</v>
      </c>
    </row>
    <row r="15836" spans="1:11" hidden="1" x14ac:dyDescent="0.35">
      <c r="A15836">
        <v>114.1</v>
      </c>
      <c r="B15836" s="24">
        <v>43171</v>
      </c>
      <c r="C15836">
        <v>7</v>
      </c>
      <c r="D15836" s="13">
        <v>10</v>
      </c>
      <c r="E15836" s="13" t="s">
        <v>98</v>
      </c>
      <c r="F15836" s="17">
        <v>-793</v>
      </c>
      <c r="G15836" t="str">
        <f>_xlfn.XLOOKUP(tbl_GL[[#This Row],[Account_key]],tbl_COA[Account_key],tbl_COA[Class],"Not Found")</f>
        <v>Assets</v>
      </c>
      <c r="H15836" t="str">
        <f>_xlfn.XLOOKUP(tbl_GL[[#This Row],[Account_key]],tbl_COA[Account_key],tbl_COA[SubClass],"Not Found")</f>
        <v>Assets</v>
      </c>
      <c r="I15836" t="str">
        <f>_xlfn.XLOOKUP(tbl_GL[[#This Row],[Account_key]],tbl_COA[Account_key],tbl_COA[SubClass2],"Not Found")</f>
        <v>Current Assets</v>
      </c>
      <c r="J15836" t="str">
        <f>_xlfn.XLOOKUP(tbl_GL[[#This Row],[Account_key]],tbl_COA[Account_key],tbl_COA[SubAccount],,0)</f>
        <v>Cash at Bank</v>
      </c>
      <c r="K15836">
        <f>YEAR(tbl_GL[[#This Row],[Date]])</f>
        <v>2018</v>
      </c>
    </row>
    <row r="15837" spans="1:11" hidden="1" x14ac:dyDescent="0.35">
      <c r="A15837">
        <v>114.2</v>
      </c>
      <c r="B15837" s="24">
        <v>43171</v>
      </c>
      <c r="C15837">
        <v>7</v>
      </c>
      <c r="D15837" s="13">
        <v>120</v>
      </c>
      <c r="E15837" s="13" t="s">
        <v>98</v>
      </c>
      <c r="F15837" s="17">
        <v>-793</v>
      </c>
      <c r="G15837" t="str">
        <f>_xlfn.XLOOKUP(tbl_GL[[#This Row],[Account_key]],tbl_COA[Account_key],tbl_COA[Class],"Not Found")</f>
        <v>Liabilities and Owners Equity</v>
      </c>
      <c r="H15837" t="str">
        <f>_xlfn.XLOOKUP(tbl_GL[[#This Row],[Account_key]],tbl_COA[Account_key],tbl_COA[SubClass],"Not Found")</f>
        <v>Liabilities</v>
      </c>
      <c r="I15837" t="str">
        <f>_xlfn.XLOOKUP(tbl_GL[[#This Row],[Account_key]],tbl_COA[Account_key],tbl_COA[SubClass2],"Not Found")</f>
        <v>Current Liabilities</v>
      </c>
      <c r="J15837" t="str">
        <f>_xlfn.XLOOKUP(tbl_GL[[#This Row],[Account_key]],tbl_COA[Account_key],tbl_COA[SubAccount],,0)</f>
        <v>Accrued Expenses</v>
      </c>
      <c r="K15837">
        <f>YEAR(tbl_GL[[#This Row],[Date]])</f>
        <v>2018</v>
      </c>
    </row>
    <row r="15838" spans="1:11" hidden="1" x14ac:dyDescent="0.35">
      <c r="A15838">
        <v>115.1</v>
      </c>
      <c r="B15838" s="24">
        <v>43172</v>
      </c>
      <c r="C15838">
        <v>7</v>
      </c>
      <c r="D15838" s="13">
        <v>350</v>
      </c>
      <c r="E15838" s="13" t="s">
        <v>97</v>
      </c>
      <c r="F15838" s="17">
        <v>-1082</v>
      </c>
      <c r="G15838" t="str">
        <f>_xlfn.XLOOKUP(tbl_GL[[#This Row],[Account_key]],tbl_COA[Account_key],tbl_COA[Class],"Not Found")</f>
        <v>Operating account</v>
      </c>
      <c r="H15838" t="str">
        <f>_xlfn.XLOOKUP(tbl_GL[[#This Row],[Account_key]],tbl_COA[Account_key],tbl_COA[SubClass],"Not Found")</f>
        <v>Operating Expenses</v>
      </c>
      <c r="I15838" t="str">
        <f>_xlfn.XLOOKUP(tbl_GL[[#This Row],[Account_key]],tbl_COA[Account_key],tbl_COA[SubClass2],"Not Found")</f>
        <v>Administration</v>
      </c>
      <c r="J15838" t="str">
        <f>_xlfn.XLOOKUP(tbl_GL[[#This Row],[Account_key]],tbl_COA[Account_key],tbl_COA[SubAccount],,0)</f>
        <v>Other Expenses</v>
      </c>
      <c r="K15838">
        <f>YEAR(tbl_GL[[#This Row],[Date]])</f>
        <v>2018</v>
      </c>
    </row>
    <row r="15839" spans="1:11" hidden="1" x14ac:dyDescent="0.35">
      <c r="A15839">
        <v>115.2</v>
      </c>
      <c r="B15839" s="24">
        <v>43172</v>
      </c>
      <c r="C15839">
        <v>7</v>
      </c>
      <c r="D15839" s="13">
        <v>120</v>
      </c>
      <c r="E15839" s="13" t="s">
        <v>97</v>
      </c>
      <c r="F15839" s="17">
        <v>1082</v>
      </c>
      <c r="G15839" t="str">
        <f>_xlfn.XLOOKUP(tbl_GL[[#This Row],[Account_key]],tbl_COA[Account_key],tbl_COA[Class],"Not Found")</f>
        <v>Liabilities and Owners Equity</v>
      </c>
      <c r="H15839" t="str">
        <f>_xlfn.XLOOKUP(tbl_GL[[#This Row],[Account_key]],tbl_COA[Account_key],tbl_COA[SubClass],"Not Found")</f>
        <v>Liabilities</v>
      </c>
      <c r="I15839" t="str">
        <f>_xlfn.XLOOKUP(tbl_GL[[#This Row],[Account_key]],tbl_COA[Account_key],tbl_COA[SubClass2],"Not Found")</f>
        <v>Current Liabilities</v>
      </c>
      <c r="J15839" t="str">
        <f>_xlfn.XLOOKUP(tbl_GL[[#This Row],[Account_key]],tbl_COA[Account_key],tbl_COA[SubAccount],,0)</f>
        <v>Accrued Expenses</v>
      </c>
      <c r="K15839">
        <f>YEAR(tbl_GL[[#This Row],[Date]])</f>
        <v>2018</v>
      </c>
    </row>
    <row r="15840" spans="1:11" hidden="1" x14ac:dyDescent="0.35">
      <c r="A15840">
        <v>116.1</v>
      </c>
      <c r="B15840" s="24">
        <v>43173</v>
      </c>
      <c r="C15840">
        <v>7</v>
      </c>
      <c r="D15840" s="13">
        <v>230</v>
      </c>
      <c r="E15840" s="13" t="s">
        <v>4</v>
      </c>
      <c r="F15840" s="17">
        <v>-388</v>
      </c>
      <c r="G15840" t="str">
        <f>_xlfn.XLOOKUP(tbl_GL[[#This Row],[Account_key]],tbl_COA[Account_key],tbl_COA[Class],"Not Found")</f>
        <v>Trading account</v>
      </c>
      <c r="H15840" t="str">
        <f>_xlfn.XLOOKUP(tbl_GL[[#This Row],[Account_key]],tbl_COA[Account_key],tbl_COA[SubClass],"Not Found")</f>
        <v>Cost of Sales</v>
      </c>
      <c r="I15840" t="str">
        <f>_xlfn.XLOOKUP(tbl_GL[[#This Row],[Account_key]],tbl_COA[Account_key],tbl_COA[SubClass2],"Not Found")</f>
        <v>Cost of Sales</v>
      </c>
      <c r="J15840" t="str">
        <f>_xlfn.XLOOKUP(tbl_GL[[#This Row],[Account_key]],tbl_COA[Account_key],tbl_COA[SubAccount],,0)</f>
        <v>Cost of Sales</v>
      </c>
      <c r="K15840">
        <f>YEAR(tbl_GL[[#This Row],[Date]])</f>
        <v>2018</v>
      </c>
    </row>
    <row r="15841" spans="1:11" hidden="1" x14ac:dyDescent="0.35">
      <c r="A15841">
        <v>116.2</v>
      </c>
      <c r="B15841" s="24">
        <v>43173</v>
      </c>
      <c r="C15841">
        <v>7</v>
      </c>
      <c r="D15841" s="13">
        <v>60</v>
      </c>
      <c r="E15841" s="13" t="s">
        <v>4</v>
      </c>
      <c r="F15841" s="17">
        <v>-388</v>
      </c>
      <c r="G15841" t="str">
        <f>_xlfn.XLOOKUP(tbl_GL[[#This Row],[Account_key]],tbl_COA[Account_key],tbl_COA[Class],"Not Found")</f>
        <v>Assets</v>
      </c>
      <c r="H15841" t="str">
        <f>_xlfn.XLOOKUP(tbl_GL[[#This Row],[Account_key]],tbl_COA[Account_key],tbl_COA[SubClass],"Not Found")</f>
        <v>Assets</v>
      </c>
      <c r="I15841" t="str">
        <f>_xlfn.XLOOKUP(tbl_GL[[#This Row],[Account_key]],tbl_COA[Account_key],tbl_COA[SubClass2],"Not Found")</f>
        <v>Current Assets</v>
      </c>
      <c r="J15841" t="str">
        <f>_xlfn.XLOOKUP(tbl_GL[[#This Row],[Account_key]],tbl_COA[Account_key],tbl_COA[SubAccount],,0)</f>
        <v>Inventory</v>
      </c>
      <c r="K15841">
        <f>YEAR(tbl_GL[[#This Row],[Date]])</f>
        <v>2018</v>
      </c>
    </row>
    <row r="15842" spans="1:11" hidden="1" x14ac:dyDescent="0.35">
      <c r="A15842">
        <v>117.1</v>
      </c>
      <c r="B15842" s="24">
        <v>43173</v>
      </c>
      <c r="C15842">
        <v>7</v>
      </c>
      <c r="D15842" s="13">
        <v>210</v>
      </c>
      <c r="E15842" s="13" t="s">
        <v>7</v>
      </c>
      <c r="F15842" s="17">
        <v>1294</v>
      </c>
      <c r="G15842" t="str">
        <f>_xlfn.XLOOKUP(tbl_GL[[#This Row],[Account_key]],tbl_COA[Account_key],tbl_COA[Class],"Not Found")</f>
        <v>Trading account</v>
      </c>
      <c r="H15842" t="str">
        <f>_xlfn.XLOOKUP(tbl_GL[[#This Row],[Account_key]],tbl_COA[Account_key],tbl_COA[SubClass],"Not Found")</f>
        <v>Sales</v>
      </c>
      <c r="I15842" t="str">
        <f>_xlfn.XLOOKUP(tbl_GL[[#This Row],[Account_key]],tbl_COA[Account_key],tbl_COA[SubClass2],"Not Found")</f>
        <v>Sales</v>
      </c>
      <c r="J15842" t="str">
        <f>_xlfn.XLOOKUP(tbl_GL[[#This Row],[Account_key]],tbl_COA[Account_key],tbl_COA[SubAccount],,0)</f>
        <v>Sales</v>
      </c>
      <c r="K15842">
        <f>YEAR(tbl_GL[[#This Row],[Date]])</f>
        <v>2018</v>
      </c>
    </row>
    <row r="15843" spans="1:11" hidden="1" x14ac:dyDescent="0.35">
      <c r="A15843">
        <v>117.2</v>
      </c>
      <c r="B15843" s="24">
        <v>43173</v>
      </c>
      <c r="C15843">
        <v>7</v>
      </c>
      <c r="D15843" s="13">
        <v>10</v>
      </c>
      <c r="E15843" s="13" t="s">
        <v>7</v>
      </c>
      <c r="F15843" s="17">
        <v>1294</v>
      </c>
      <c r="G15843" t="str">
        <f>_xlfn.XLOOKUP(tbl_GL[[#This Row],[Account_key]],tbl_COA[Account_key],tbl_COA[Class],"Not Found")</f>
        <v>Assets</v>
      </c>
      <c r="H15843" t="str">
        <f>_xlfn.XLOOKUP(tbl_GL[[#This Row],[Account_key]],tbl_COA[Account_key],tbl_COA[SubClass],"Not Found")</f>
        <v>Assets</v>
      </c>
      <c r="I15843" t="str">
        <f>_xlfn.XLOOKUP(tbl_GL[[#This Row],[Account_key]],tbl_COA[Account_key],tbl_COA[SubClass2],"Not Found")</f>
        <v>Current Assets</v>
      </c>
      <c r="J15843" t="str">
        <f>_xlfn.XLOOKUP(tbl_GL[[#This Row],[Account_key]],tbl_COA[Account_key],tbl_COA[SubAccount],,0)</f>
        <v>Cash at Bank</v>
      </c>
      <c r="K15843">
        <f>YEAR(tbl_GL[[#This Row],[Date]])</f>
        <v>2018</v>
      </c>
    </row>
    <row r="15844" spans="1:11" hidden="1" x14ac:dyDescent="0.35">
      <c r="A15844">
        <v>118.1</v>
      </c>
      <c r="B15844" s="24">
        <v>43173</v>
      </c>
      <c r="C15844">
        <v>7</v>
      </c>
      <c r="D15844" s="13">
        <v>230</v>
      </c>
      <c r="E15844" s="13" t="s">
        <v>4</v>
      </c>
      <c r="F15844" s="17">
        <v>-1567</v>
      </c>
      <c r="G15844" t="str">
        <f>_xlfn.XLOOKUP(tbl_GL[[#This Row],[Account_key]],tbl_COA[Account_key],tbl_COA[Class],"Not Found")</f>
        <v>Trading account</v>
      </c>
      <c r="H15844" t="str">
        <f>_xlfn.XLOOKUP(tbl_GL[[#This Row],[Account_key]],tbl_COA[Account_key],tbl_COA[SubClass],"Not Found")</f>
        <v>Cost of Sales</v>
      </c>
      <c r="I15844" t="str">
        <f>_xlfn.XLOOKUP(tbl_GL[[#This Row],[Account_key]],tbl_COA[Account_key],tbl_COA[SubClass2],"Not Found")</f>
        <v>Cost of Sales</v>
      </c>
      <c r="J15844" t="str">
        <f>_xlfn.XLOOKUP(tbl_GL[[#This Row],[Account_key]],tbl_COA[Account_key],tbl_COA[SubAccount],,0)</f>
        <v>Cost of Sales</v>
      </c>
      <c r="K15844">
        <f>YEAR(tbl_GL[[#This Row],[Date]])</f>
        <v>2018</v>
      </c>
    </row>
    <row r="15845" spans="1:11" hidden="1" x14ac:dyDescent="0.35">
      <c r="A15845">
        <v>118.2</v>
      </c>
      <c r="B15845" s="24">
        <v>43173</v>
      </c>
      <c r="C15845">
        <v>7</v>
      </c>
      <c r="D15845" s="13">
        <v>60</v>
      </c>
      <c r="E15845" s="13" t="s">
        <v>4</v>
      </c>
      <c r="F15845" s="17">
        <v>-1567</v>
      </c>
      <c r="G15845" t="str">
        <f>_xlfn.XLOOKUP(tbl_GL[[#This Row],[Account_key]],tbl_COA[Account_key],tbl_COA[Class],"Not Found")</f>
        <v>Assets</v>
      </c>
      <c r="H15845" t="str">
        <f>_xlfn.XLOOKUP(tbl_GL[[#This Row],[Account_key]],tbl_COA[Account_key],tbl_COA[SubClass],"Not Found")</f>
        <v>Assets</v>
      </c>
      <c r="I15845" t="str">
        <f>_xlfn.XLOOKUP(tbl_GL[[#This Row],[Account_key]],tbl_COA[Account_key],tbl_COA[SubClass2],"Not Found")</f>
        <v>Current Assets</v>
      </c>
      <c r="J15845" t="str">
        <f>_xlfn.XLOOKUP(tbl_GL[[#This Row],[Account_key]],tbl_COA[Account_key],tbl_COA[SubAccount],,0)</f>
        <v>Inventory</v>
      </c>
      <c r="K15845">
        <f>YEAR(tbl_GL[[#This Row],[Date]])</f>
        <v>2018</v>
      </c>
    </row>
    <row r="15846" spans="1:11" hidden="1" x14ac:dyDescent="0.35">
      <c r="A15846">
        <v>119.1</v>
      </c>
      <c r="B15846" s="24">
        <v>43173</v>
      </c>
      <c r="C15846">
        <v>7</v>
      </c>
      <c r="D15846" s="13">
        <v>210</v>
      </c>
      <c r="E15846" s="13" t="s">
        <v>8</v>
      </c>
      <c r="F15846" s="17">
        <v>5697</v>
      </c>
      <c r="G15846" t="str">
        <f>_xlfn.XLOOKUP(tbl_GL[[#This Row],[Account_key]],tbl_COA[Account_key],tbl_COA[Class],"Not Found")</f>
        <v>Trading account</v>
      </c>
      <c r="H15846" t="str">
        <f>_xlfn.XLOOKUP(tbl_GL[[#This Row],[Account_key]],tbl_COA[Account_key],tbl_COA[SubClass],"Not Found")</f>
        <v>Sales</v>
      </c>
      <c r="I15846" t="str">
        <f>_xlfn.XLOOKUP(tbl_GL[[#This Row],[Account_key]],tbl_COA[Account_key],tbl_COA[SubClass2],"Not Found")</f>
        <v>Sales</v>
      </c>
      <c r="J15846" t="str">
        <f>_xlfn.XLOOKUP(tbl_GL[[#This Row],[Account_key]],tbl_COA[Account_key],tbl_COA[SubAccount],,0)</f>
        <v>Sales</v>
      </c>
      <c r="K15846">
        <f>YEAR(tbl_GL[[#This Row],[Date]])</f>
        <v>2018</v>
      </c>
    </row>
    <row r="15847" spans="1:11" hidden="1" x14ac:dyDescent="0.35">
      <c r="A15847">
        <v>119.2</v>
      </c>
      <c r="B15847" s="24">
        <v>43173</v>
      </c>
      <c r="C15847">
        <v>7</v>
      </c>
      <c r="D15847" s="13">
        <v>30</v>
      </c>
      <c r="E15847" s="13" t="s">
        <v>8</v>
      </c>
      <c r="F15847" s="17">
        <v>5697</v>
      </c>
      <c r="G15847" t="str">
        <f>_xlfn.XLOOKUP(tbl_GL[[#This Row],[Account_key]],tbl_COA[Account_key],tbl_COA[Class],"Not Found")</f>
        <v>Assets</v>
      </c>
      <c r="H15847" t="str">
        <f>_xlfn.XLOOKUP(tbl_GL[[#This Row],[Account_key]],tbl_COA[Account_key],tbl_COA[SubClass],"Not Found")</f>
        <v>Assets</v>
      </c>
      <c r="I15847" t="str">
        <f>_xlfn.XLOOKUP(tbl_GL[[#This Row],[Account_key]],tbl_COA[Account_key],tbl_COA[SubClass2],"Not Found")</f>
        <v>Current Assets</v>
      </c>
      <c r="J15847" t="str">
        <f>_xlfn.XLOOKUP(tbl_GL[[#This Row],[Account_key]],tbl_COA[Account_key],tbl_COA[SubAccount],,0)</f>
        <v>Trade Receivables</v>
      </c>
      <c r="K15847">
        <f>YEAR(tbl_GL[[#This Row],[Date]])</f>
        <v>2018</v>
      </c>
    </row>
    <row r="15848" spans="1:11" hidden="1" x14ac:dyDescent="0.35">
      <c r="A15848">
        <v>120.1</v>
      </c>
      <c r="B15848" s="24">
        <v>43174</v>
      </c>
      <c r="C15848">
        <v>7</v>
      </c>
      <c r="D15848" s="13">
        <v>10</v>
      </c>
      <c r="E15848" s="13" t="s">
        <v>112</v>
      </c>
      <c r="F15848" s="17">
        <v>-140</v>
      </c>
      <c r="G15848" t="str">
        <f>_xlfn.XLOOKUP(tbl_GL[[#This Row],[Account_key]],tbl_COA[Account_key],tbl_COA[Class],"Not Found")</f>
        <v>Assets</v>
      </c>
      <c r="H15848" t="str">
        <f>_xlfn.XLOOKUP(tbl_GL[[#This Row],[Account_key]],tbl_COA[Account_key],tbl_COA[SubClass],"Not Found")</f>
        <v>Assets</v>
      </c>
      <c r="I15848" t="str">
        <f>_xlfn.XLOOKUP(tbl_GL[[#This Row],[Account_key]],tbl_COA[Account_key],tbl_COA[SubClass2],"Not Found")</f>
        <v>Current Assets</v>
      </c>
      <c r="J15848" t="str">
        <f>_xlfn.XLOOKUP(tbl_GL[[#This Row],[Account_key]],tbl_COA[Account_key],tbl_COA[SubAccount],,0)</f>
        <v>Cash at Bank</v>
      </c>
      <c r="K15848">
        <f>YEAR(tbl_GL[[#This Row],[Date]])</f>
        <v>2018</v>
      </c>
    </row>
    <row r="15849" spans="1:11" hidden="1" x14ac:dyDescent="0.35">
      <c r="A15849">
        <v>120.2</v>
      </c>
      <c r="B15849" s="24">
        <v>43174</v>
      </c>
      <c r="C15849">
        <v>7</v>
      </c>
      <c r="D15849" s="13">
        <v>121</v>
      </c>
      <c r="E15849" s="13" t="s">
        <v>112</v>
      </c>
      <c r="F15849" s="17">
        <v>-140</v>
      </c>
      <c r="G15849" t="str">
        <f>_xlfn.XLOOKUP(tbl_GL[[#This Row],[Account_key]],tbl_COA[Account_key],tbl_COA[Class],"Not Found")</f>
        <v>Liabilities and Owners Equity</v>
      </c>
      <c r="H15849" t="str">
        <f>_xlfn.XLOOKUP(tbl_GL[[#This Row],[Account_key]],tbl_COA[Account_key],tbl_COA[SubClass],"Not Found")</f>
        <v>Liabilities</v>
      </c>
      <c r="I15849" t="str">
        <f>_xlfn.XLOOKUP(tbl_GL[[#This Row],[Account_key]],tbl_COA[Account_key],tbl_COA[SubClass2],"Not Found")</f>
        <v>Current Liabilities</v>
      </c>
      <c r="J15849" t="str">
        <f>_xlfn.XLOOKUP(tbl_GL[[#This Row],[Account_key]],tbl_COA[Account_key],tbl_COA[SubAccount],,0)</f>
        <v>Interest Payable</v>
      </c>
      <c r="K15849">
        <f>YEAR(tbl_GL[[#This Row],[Date]])</f>
        <v>2018</v>
      </c>
    </row>
    <row r="15850" spans="1:11" hidden="1" x14ac:dyDescent="0.35">
      <c r="A15850">
        <v>121.1</v>
      </c>
      <c r="B15850" s="24">
        <v>43174</v>
      </c>
      <c r="C15850">
        <v>7</v>
      </c>
      <c r="D15850" s="13">
        <v>260</v>
      </c>
      <c r="E15850" s="13" t="s">
        <v>97</v>
      </c>
      <c r="F15850" s="17">
        <v>-1122</v>
      </c>
      <c r="G15850" t="str">
        <f>_xlfn.XLOOKUP(tbl_GL[[#This Row],[Account_key]],tbl_COA[Account_key],tbl_COA[Class],"Not Found")</f>
        <v>Operating account</v>
      </c>
      <c r="H15850" t="str">
        <f>_xlfn.XLOOKUP(tbl_GL[[#This Row],[Account_key]],tbl_COA[Account_key],tbl_COA[SubClass],"Not Found")</f>
        <v>Operating Expenses</v>
      </c>
      <c r="I15850" t="str">
        <f>_xlfn.XLOOKUP(tbl_GL[[#This Row],[Account_key]],tbl_COA[Account_key],tbl_COA[SubClass2],"Not Found")</f>
        <v>Marketing</v>
      </c>
      <c r="J15850" t="str">
        <f>_xlfn.XLOOKUP(tbl_GL[[#This Row],[Account_key]],tbl_COA[Account_key],tbl_COA[SubAccount],,0)</f>
        <v>Commissions</v>
      </c>
      <c r="K15850">
        <f>YEAR(tbl_GL[[#This Row],[Date]])</f>
        <v>2018</v>
      </c>
    </row>
    <row r="15851" spans="1:11" hidden="1" x14ac:dyDescent="0.35">
      <c r="A15851">
        <v>121.2</v>
      </c>
      <c r="B15851" s="24">
        <v>43174</v>
      </c>
      <c r="C15851">
        <v>7</v>
      </c>
      <c r="D15851" s="13">
        <v>120</v>
      </c>
      <c r="E15851" s="13" t="s">
        <v>97</v>
      </c>
      <c r="F15851" s="17">
        <v>1122</v>
      </c>
      <c r="G15851" t="str">
        <f>_xlfn.XLOOKUP(tbl_GL[[#This Row],[Account_key]],tbl_COA[Account_key],tbl_COA[Class],"Not Found")</f>
        <v>Liabilities and Owners Equity</v>
      </c>
      <c r="H15851" t="str">
        <f>_xlfn.XLOOKUP(tbl_GL[[#This Row],[Account_key]],tbl_COA[Account_key],tbl_COA[SubClass],"Not Found")</f>
        <v>Liabilities</v>
      </c>
      <c r="I15851" t="str">
        <f>_xlfn.XLOOKUP(tbl_GL[[#This Row],[Account_key]],tbl_COA[Account_key],tbl_COA[SubClass2],"Not Found")</f>
        <v>Current Liabilities</v>
      </c>
      <c r="J15851" t="str">
        <f>_xlfn.XLOOKUP(tbl_GL[[#This Row],[Account_key]],tbl_COA[Account_key],tbl_COA[SubAccount],,0)</f>
        <v>Accrued Expenses</v>
      </c>
      <c r="K15851">
        <f>YEAR(tbl_GL[[#This Row],[Date]])</f>
        <v>2018</v>
      </c>
    </row>
    <row r="15852" spans="1:11" hidden="1" x14ac:dyDescent="0.35">
      <c r="A15852">
        <v>122.1</v>
      </c>
      <c r="B15852" s="24">
        <v>43174</v>
      </c>
      <c r="C15852">
        <v>7</v>
      </c>
      <c r="D15852" s="13">
        <v>220</v>
      </c>
      <c r="E15852" s="13" t="s">
        <v>81</v>
      </c>
      <c r="F15852" s="17">
        <v>-1005</v>
      </c>
      <c r="G15852" t="str">
        <f>_xlfn.XLOOKUP(tbl_GL[[#This Row],[Account_key]],tbl_COA[Account_key],tbl_COA[Class],"Not Found")</f>
        <v>Trading account</v>
      </c>
      <c r="H15852" t="str">
        <f>_xlfn.XLOOKUP(tbl_GL[[#This Row],[Account_key]],tbl_COA[Account_key],tbl_COA[SubClass],"Not Found")</f>
        <v>Sales</v>
      </c>
      <c r="I15852" t="str">
        <f>_xlfn.XLOOKUP(tbl_GL[[#This Row],[Account_key]],tbl_COA[Account_key],tbl_COA[SubClass2],"Not Found")</f>
        <v>Sales</v>
      </c>
      <c r="J15852" t="str">
        <f>_xlfn.XLOOKUP(tbl_GL[[#This Row],[Account_key]],tbl_COA[Account_key],tbl_COA[SubAccount],,0)</f>
        <v>Sales Return</v>
      </c>
      <c r="K15852">
        <f>YEAR(tbl_GL[[#This Row],[Date]])</f>
        <v>2018</v>
      </c>
    </row>
    <row r="15853" spans="1:11" hidden="1" x14ac:dyDescent="0.35">
      <c r="A15853">
        <v>122.2</v>
      </c>
      <c r="B15853" s="24">
        <v>43174</v>
      </c>
      <c r="C15853">
        <v>7</v>
      </c>
      <c r="D15853" s="13">
        <v>20</v>
      </c>
      <c r="E15853" s="13" t="s">
        <v>81</v>
      </c>
      <c r="F15853" s="17">
        <v>-1005</v>
      </c>
      <c r="G15853" t="str">
        <f>_xlfn.XLOOKUP(tbl_GL[[#This Row],[Account_key]],tbl_COA[Account_key],tbl_COA[Class],"Not Found")</f>
        <v>Assets</v>
      </c>
      <c r="H15853" t="str">
        <f>_xlfn.XLOOKUP(tbl_GL[[#This Row],[Account_key]],tbl_COA[Account_key],tbl_COA[SubClass],"Not Found")</f>
        <v>Assets</v>
      </c>
      <c r="I15853" t="str">
        <f>_xlfn.XLOOKUP(tbl_GL[[#This Row],[Account_key]],tbl_COA[Account_key],tbl_COA[SubClass2],"Not Found")</f>
        <v>Current Assets</v>
      </c>
      <c r="J15853" t="str">
        <f>_xlfn.XLOOKUP(tbl_GL[[#This Row],[Account_key]],tbl_COA[Account_key],tbl_COA[SubAccount],,0)</f>
        <v>Cash in hand</v>
      </c>
      <c r="K15853">
        <f>YEAR(tbl_GL[[#This Row],[Date]])</f>
        <v>2018</v>
      </c>
    </row>
    <row r="15854" spans="1:11" hidden="1" x14ac:dyDescent="0.35">
      <c r="A15854">
        <v>123.1</v>
      </c>
      <c r="B15854" s="24">
        <v>43176</v>
      </c>
      <c r="C15854">
        <v>7</v>
      </c>
      <c r="D15854" s="13">
        <v>10</v>
      </c>
      <c r="E15854" s="13" t="s">
        <v>98</v>
      </c>
      <c r="F15854" s="17">
        <v>-911</v>
      </c>
      <c r="G15854" t="str">
        <f>_xlfn.XLOOKUP(tbl_GL[[#This Row],[Account_key]],tbl_COA[Account_key],tbl_COA[Class],"Not Found")</f>
        <v>Assets</v>
      </c>
      <c r="H15854" t="str">
        <f>_xlfn.XLOOKUP(tbl_GL[[#This Row],[Account_key]],tbl_COA[Account_key],tbl_COA[SubClass],"Not Found")</f>
        <v>Assets</v>
      </c>
      <c r="I15854" t="str">
        <f>_xlfn.XLOOKUP(tbl_GL[[#This Row],[Account_key]],tbl_COA[Account_key],tbl_COA[SubClass2],"Not Found")</f>
        <v>Current Assets</v>
      </c>
      <c r="J15854" t="str">
        <f>_xlfn.XLOOKUP(tbl_GL[[#This Row],[Account_key]],tbl_COA[Account_key],tbl_COA[SubAccount],,0)</f>
        <v>Cash at Bank</v>
      </c>
      <c r="K15854">
        <f>YEAR(tbl_GL[[#This Row],[Date]])</f>
        <v>2018</v>
      </c>
    </row>
    <row r="15855" spans="1:11" hidden="1" x14ac:dyDescent="0.35">
      <c r="A15855">
        <v>123.2</v>
      </c>
      <c r="B15855" s="24">
        <v>43176</v>
      </c>
      <c r="C15855">
        <v>7</v>
      </c>
      <c r="D15855" s="13">
        <v>120</v>
      </c>
      <c r="E15855" s="13" t="s">
        <v>98</v>
      </c>
      <c r="F15855" s="17">
        <v>-911</v>
      </c>
      <c r="G15855" t="str">
        <f>_xlfn.XLOOKUP(tbl_GL[[#This Row],[Account_key]],tbl_COA[Account_key],tbl_COA[Class],"Not Found")</f>
        <v>Liabilities and Owners Equity</v>
      </c>
      <c r="H15855" t="str">
        <f>_xlfn.XLOOKUP(tbl_GL[[#This Row],[Account_key]],tbl_COA[Account_key],tbl_COA[SubClass],"Not Found")</f>
        <v>Liabilities</v>
      </c>
      <c r="I15855" t="str">
        <f>_xlfn.XLOOKUP(tbl_GL[[#This Row],[Account_key]],tbl_COA[Account_key],tbl_COA[SubClass2],"Not Found")</f>
        <v>Current Liabilities</v>
      </c>
      <c r="J15855" t="str">
        <f>_xlfn.XLOOKUP(tbl_GL[[#This Row],[Account_key]],tbl_COA[Account_key],tbl_COA[SubAccount],,0)</f>
        <v>Accrued Expenses</v>
      </c>
      <c r="K15855">
        <f>YEAR(tbl_GL[[#This Row],[Date]])</f>
        <v>2018</v>
      </c>
    </row>
    <row r="15856" spans="1:11" hidden="1" x14ac:dyDescent="0.35">
      <c r="A15856">
        <v>124.1</v>
      </c>
      <c r="B15856" s="24">
        <v>43177</v>
      </c>
      <c r="C15856">
        <v>7</v>
      </c>
      <c r="D15856" s="13">
        <v>260</v>
      </c>
      <c r="E15856" s="13" t="s">
        <v>97</v>
      </c>
      <c r="F15856" s="17">
        <v>-947</v>
      </c>
      <c r="G15856" t="str">
        <f>_xlfn.XLOOKUP(tbl_GL[[#This Row],[Account_key]],tbl_COA[Account_key],tbl_COA[Class],"Not Found")</f>
        <v>Operating account</v>
      </c>
      <c r="H15856" t="str">
        <f>_xlfn.XLOOKUP(tbl_GL[[#This Row],[Account_key]],tbl_COA[Account_key],tbl_COA[SubClass],"Not Found")</f>
        <v>Operating Expenses</v>
      </c>
      <c r="I15856" t="str">
        <f>_xlfn.XLOOKUP(tbl_GL[[#This Row],[Account_key]],tbl_COA[Account_key],tbl_COA[SubClass2],"Not Found")</f>
        <v>Marketing</v>
      </c>
      <c r="J15856" t="str">
        <f>_xlfn.XLOOKUP(tbl_GL[[#This Row],[Account_key]],tbl_COA[Account_key],tbl_COA[SubAccount],,0)</f>
        <v>Commissions</v>
      </c>
      <c r="K15856">
        <f>YEAR(tbl_GL[[#This Row],[Date]])</f>
        <v>2018</v>
      </c>
    </row>
    <row r="15857" spans="1:11" hidden="1" x14ac:dyDescent="0.35">
      <c r="A15857">
        <v>124.2</v>
      </c>
      <c r="B15857" s="24">
        <v>43177</v>
      </c>
      <c r="C15857">
        <v>7</v>
      </c>
      <c r="D15857" s="13">
        <v>120</v>
      </c>
      <c r="E15857" s="13" t="s">
        <v>97</v>
      </c>
      <c r="F15857" s="17">
        <v>947</v>
      </c>
      <c r="G15857" t="str">
        <f>_xlfn.XLOOKUP(tbl_GL[[#This Row],[Account_key]],tbl_COA[Account_key],tbl_COA[Class],"Not Found")</f>
        <v>Liabilities and Owners Equity</v>
      </c>
      <c r="H15857" t="str">
        <f>_xlfn.XLOOKUP(tbl_GL[[#This Row],[Account_key]],tbl_COA[Account_key],tbl_COA[SubClass],"Not Found")</f>
        <v>Liabilities</v>
      </c>
      <c r="I15857" t="str">
        <f>_xlfn.XLOOKUP(tbl_GL[[#This Row],[Account_key]],tbl_COA[Account_key],tbl_COA[SubClass2],"Not Found")</f>
        <v>Current Liabilities</v>
      </c>
      <c r="J15857" t="str">
        <f>_xlfn.XLOOKUP(tbl_GL[[#This Row],[Account_key]],tbl_COA[Account_key],tbl_COA[SubAccount],,0)</f>
        <v>Accrued Expenses</v>
      </c>
      <c r="K15857">
        <f>YEAR(tbl_GL[[#This Row],[Date]])</f>
        <v>2018</v>
      </c>
    </row>
    <row r="15858" spans="1:11" hidden="1" x14ac:dyDescent="0.35">
      <c r="A15858">
        <v>125.1</v>
      </c>
      <c r="B15858" s="24">
        <v>43177</v>
      </c>
      <c r="C15858">
        <v>7</v>
      </c>
      <c r="D15858" s="13">
        <v>10</v>
      </c>
      <c r="E15858" s="13" t="s">
        <v>98</v>
      </c>
      <c r="F15858" s="17">
        <v>-884</v>
      </c>
      <c r="G15858" t="str">
        <f>_xlfn.XLOOKUP(tbl_GL[[#This Row],[Account_key]],tbl_COA[Account_key],tbl_COA[Class],"Not Found")</f>
        <v>Assets</v>
      </c>
      <c r="H15858" t="str">
        <f>_xlfn.XLOOKUP(tbl_GL[[#This Row],[Account_key]],tbl_COA[Account_key],tbl_COA[SubClass],"Not Found")</f>
        <v>Assets</v>
      </c>
      <c r="I15858" t="str">
        <f>_xlfn.XLOOKUP(tbl_GL[[#This Row],[Account_key]],tbl_COA[Account_key],tbl_COA[SubClass2],"Not Found")</f>
        <v>Current Assets</v>
      </c>
      <c r="J15858" t="str">
        <f>_xlfn.XLOOKUP(tbl_GL[[#This Row],[Account_key]],tbl_COA[Account_key],tbl_COA[SubAccount],,0)</f>
        <v>Cash at Bank</v>
      </c>
      <c r="K15858">
        <f>YEAR(tbl_GL[[#This Row],[Date]])</f>
        <v>2018</v>
      </c>
    </row>
    <row r="15859" spans="1:11" hidden="1" x14ac:dyDescent="0.35">
      <c r="A15859">
        <v>125.2</v>
      </c>
      <c r="B15859" s="24">
        <v>43177</v>
      </c>
      <c r="C15859">
        <v>7</v>
      </c>
      <c r="D15859" s="13">
        <v>120</v>
      </c>
      <c r="E15859" s="13" t="s">
        <v>98</v>
      </c>
      <c r="F15859" s="17">
        <v>-884</v>
      </c>
      <c r="G15859" t="str">
        <f>_xlfn.XLOOKUP(tbl_GL[[#This Row],[Account_key]],tbl_COA[Account_key],tbl_COA[Class],"Not Found")</f>
        <v>Liabilities and Owners Equity</v>
      </c>
      <c r="H15859" t="str">
        <f>_xlfn.XLOOKUP(tbl_GL[[#This Row],[Account_key]],tbl_COA[Account_key],tbl_COA[SubClass],"Not Found")</f>
        <v>Liabilities</v>
      </c>
      <c r="I15859" t="str">
        <f>_xlfn.XLOOKUP(tbl_GL[[#This Row],[Account_key]],tbl_COA[Account_key],tbl_COA[SubClass2],"Not Found")</f>
        <v>Current Liabilities</v>
      </c>
      <c r="J15859" t="str">
        <f>_xlfn.XLOOKUP(tbl_GL[[#This Row],[Account_key]],tbl_COA[Account_key],tbl_COA[SubAccount],,0)</f>
        <v>Accrued Expenses</v>
      </c>
      <c r="K15859">
        <f>YEAR(tbl_GL[[#This Row],[Date]])</f>
        <v>2018</v>
      </c>
    </row>
    <row r="15860" spans="1:11" hidden="1" x14ac:dyDescent="0.35">
      <c r="A15860">
        <v>126.1</v>
      </c>
      <c r="B15860" s="24">
        <v>43179</v>
      </c>
      <c r="C15860">
        <v>7</v>
      </c>
      <c r="D15860" s="13">
        <v>260</v>
      </c>
      <c r="E15860" s="13" t="s">
        <v>83</v>
      </c>
      <c r="F15860" s="17">
        <v>480</v>
      </c>
      <c r="G15860" t="str">
        <f>_xlfn.XLOOKUP(tbl_GL[[#This Row],[Account_key]],tbl_COA[Account_key],tbl_COA[Class],"Not Found")</f>
        <v>Operating account</v>
      </c>
      <c r="H15860" t="str">
        <f>_xlfn.XLOOKUP(tbl_GL[[#This Row],[Account_key]],tbl_COA[Account_key],tbl_COA[SubClass],"Not Found")</f>
        <v>Operating Expenses</v>
      </c>
      <c r="I15860" t="str">
        <f>_xlfn.XLOOKUP(tbl_GL[[#This Row],[Account_key]],tbl_COA[Account_key],tbl_COA[SubClass2],"Not Found")</f>
        <v>Marketing</v>
      </c>
      <c r="J15860" t="str">
        <f>_xlfn.XLOOKUP(tbl_GL[[#This Row],[Account_key]],tbl_COA[Account_key],tbl_COA[SubAccount],,0)</f>
        <v>Commissions</v>
      </c>
      <c r="K15860">
        <f>YEAR(tbl_GL[[#This Row],[Date]])</f>
        <v>2018</v>
      </c>
    </row>
    <row r="15861" spans="1:11" hidden="1" x14ac:dyDescent="0.35">
      <c r="A15861">
        <v>126.2</v>
      </c>
      <c r="B15861" s="24">
        <v>43179</v>
      </c>
      <c r="C15861">
        <v>7</v>
      </c>
      <c r="D15861" s="13">
        <v>20</v>
      </c>
      <c r="E15861" s="13" t="s">
        <v>83</v>
      </c>
      <c r="F15861" s="17">
        <v>480</v>
      </c>
      <c r="G15861" t="str">
        <f>_xlfn.XLOOKUP(tbl_GL[[#This Row],[Account_key]],tbl_COA[Account_key],tbl_COA[Class],"Not Found")</f>
        <v>Assets</v>
      </c>
      <c r="H15861" t="str">
        <f>_xlfn.XLOOKUP(tbl_GL[[#This Row],[Account_key]],tbl_COA[Account_key],tbl_COA[SubClass],"Not Found")</f>
        <v>Assets</v>
      </c>
      <c r="I15861" t="str">
        <f>_xlfn.XLOOKUP(tbl_GL[[#This Row],[Account_key]],tbl_COA[Account_key],tbl_COA[SubClass2],"Not Found")</f>
        <v>Current Assets</v>
      </c>
      <c r="J15861" t="str">
        <f>_xlfn.XLOOKUP(tbl_GL[[#This Row],[Account_key]],tbl_COA[Account_key],tbl_COA[SubAccount],,0)</f>
        <v>Cash in hand</v>
      </c>
      <c r="K15861">
        <f>YEAR(tbl_GL[[#This Row],[Date]])</f>
        <v>2018</v>
      </c>
    </row>
    <row r="15862" spans="1:11" hidden="1" x14ac:dyDescent="0.35">
      <c r="A15862">
        <v>127.1</v>
      </c>
      <c r="B15862" s="24">
        <v>43180</v>
      </c>
      <c r="C15862">
        <v>7</v>
      </c>
      <c r="D15862" s="13">
        <v>30</v>
      </c>
      <c r="E15862" s="13" t="s">
        <v>80</v>
      </c>
      <c r="F15862" s="17">
        <v>-5104</v>
      </c>
      <c r="G15862" t="str">
        <f>_xlfn.XLOOKUP(tbl_GL[[#This Row],[Account_key]],tbl_COA[Account_key],tbl_COA[Class],"Not Found")</f>
        <v>Assets</v>
      </c>
      <c r="H15862" t="str">
        <f>_xlfn.XLOOKUP(tbl_GL[[#This Row],[Account_key]],tbl_COA[Account_key],tbl_COA[SubClass],"Not Found")</f>
        <v>Assets</v>
      </c>
      <c r="I15862" t="str">
        <f>_xlfn.XLOOKUP(tbl_GL[[#This Row],[Account_key]],tbl_COA[Account_key],tbl_COA[SubClass2],"Not Found")</f>
        <v>Current Assets</v>
      </c>
      <c r="J15862" t="str">
        <f>_xlfn.XLOOKUP(tbl_GL[[#This Row],[Account_key]],tbl_COA[Account_key],tbl_COA[SubAccount],,0)</f>
        <v>Trade Receivables</v>
      </c>
      <c r="K15862">
        <f>YEAR(tbl_GL[[#This Row],[Date]])</f>
        <v>2018</v>
      </c>
    </row>
    <row r="15863" spans="1:11" hidden="1" x14ac:dyDescent="0.35">
      <c r="A15863">
        <v>127.2</v>
      </c>
      <c r="B15863" s="24">
        <v>43180</v>
      </c>
      <c r="C15863">
        <v>7</v>
      </c>
      <c r="D15863" s="13">
        <v>10</v>
      </c>
      <c r="E15863" s="13" t="s">
        <v>80</v>
      </c>
      <c r="F15863" s="17">
        <v>5104</v>
      </c>
      <c r="G15863" t="str">
        <f>_xlfn.XLOOKUP(tbl_GL[[#This Row],[Account_key]],tbl_COA[Account_key],tbl_COA[Class],"Not Found")</f>
        <v>Assets</v>
      </c>
      <c r="H15863" t="str">
        <f>_xlfn.XLOOKUP(tbl_GL[[#This Row],[Account_key]],tbl_COA[Account_key],tbl_COA[SubClass],"Not Found")</f>
        <v>Assets</v>
      </c>
      <c r="I15863" t="str">
        <f>_xlfn.XLOOKUP(tbl_GL[[#This Row],[Account_key]],tbl_COA[Account_key],tbl_COA[SubClass2],"Not Found")</f>
        <v>Current Assets</v>
      </c>
      <c r="J15863" t="str">
        <f>_xlfn.XLOOKUP(tbl_GL[[#This Row],[Account_key]],tbl_COA[Account_key],tbl_COA[SubAccount],,0)</f>
        <v>Cash at Bank</v>
      </c>
      <c r="K15863">
        <f>YEAR(tbl_GL[[#This Row],[Date]])</f>
        <v>2018</v>
      </c>
    </row>
    <row r="15864" spans="1:11" hidden="1" x14ac:dyDescent="0.35">
      <c r="A15864">
        <v>128.1</v>
      </c>
      <c r="B15864" s="24">
        <v>43181</v>
      </c>
      <c r="C15864">
        <v>7</v>
      </c>
      <c r="D15864" s="13">
        <v>310</v>
      </c>
      <c r="E15864" s="13" t="s">
        <v>99</v>
      </c>
      <c r="F15864" s="17">
        <v>-52</v>
      </c>
      <c r="G15864" t="str">
        <f>_xlfn.XLOOKUP(tbl_GL[[#This Row],[Account_key]],tbl_COA[Account_key],tbl_COA[Class],"Not Found")</f>
        <v>Operating account</v>
      </c>
      <c r="H15864" t="str">
        <f>_xlfn.XLOOKUP(tbl_GL[[#This Row],[Account_key]],tbl_COA[Account_key],tbl_COA[SubClass],"Not Found")</f>
        <v>Operating Expenses</v>
      </c>
      <c r="I15864" t="str">
        <f>_xlfn.XLOOKUP(tbl_GL[[#This Row],[Account_key]],tbl_COA[Account_key],tbl_COA[SubClass2],"Not Found")</f>
        <v>Administration</v>
      </c>
      <c r="J15864" t="str">
        <f>_xlfn.XLOOKUP(tbl_GL[[#This Row],[Account_key]],tbl_COA[Account_key],tbl_COA[SubAccount],,0)</f>
        <v>Office Supplies</v>
      </c>
      <c r="K15864">
        <f>YEAR(tbl_GL[[#This Row],[Date]])</f>
        <v>2018</v>
      </c>
    </row>
    <row r="15865" spans="1:11" hidden="1" x14ac:dyDescent="0.35">
      <c r="A15865">
        <v>128.19999999999999</v>
      </c>
      <c r="B15865" s="24">
        <v>43181</v>
      </c>
      <c r="C15865">
        <v>7</v>
      </c>
      <c r="D15865" s="13">
        <v>20</v>
      </c>
      <c r="E15865" s="13" t="s">
        <v>99</v>
      </c>
      <c r="F15865" s="17">
        <v>-52</v>
      </c>
      <c r="G15865" t="str">
        <f>_xlfn.XLOOKUP(tbl_GL[[#This Row],[Account_key]],tbl_COA[Account_key],tbl_COA[Class],"Not Found")</f>
        <v>Assets</v>
      </c>
      <c r="H15865" t="str">
        <f>_xlfn.XLOOKUP(tbl_GL[[#This Row],[Account_key]],tbl_COA[Account_key],tbl_COA[SubClass],"Not Found")</f>
        <v>Assets</v>
      </c>
      <c r="I15865" t="str">
        <f>_xlfn.XLOOKUP(tbl_GL[[#This Row],[Account_key]],tbl_COA[Account_key],tbl_COA[SubClass2],"Not Found")</f>
        <v>Current Assets</v>
      </c>
      <c r="J15865" t="str">
        <f>_xlfn.XLOOKUP(tbl_GL[[#This Row],[Account_key]],tbl_COA[Account_key],tbl_COA[SubAccount],,0)</f>
        <v>Cash in hand</v>
      </c>
      <c r="K15865">
        <f>YEAR(tbl_GL[[#This Row],[Date]])</f>
        <v>2018</v>
      </c>
    </row>
    <row r="15866" spans="1:11" hidden="1" x14ac:dyDescent="0.35">
      <c r="A15866">
        <v>129.1</v>
      </c>
      <c r="B15866" s="24">
        <v>43181</v>
      </c>
      <c r="C15866">
        <v>7</v>
      </c>
      <c r="D15866" s="13">
        <v>10</v>
      </c>
      <c r="E15866" s="13" t="s">
        <v>98</v>
      </c>
      <c r="F15866" s="17">
        <v>-732</v>
      </c>
      <c r="G15866" t="str">
        <f>_xlfn.XLOOKUP(tbl_GL[[#This Row],[Account_key]],tbl_COA[Account_key],tbl_COA[Class],"Not Found")</f>
        <v>Assets</v>
      </c>
      <c r="H15866" t="str">
        <f>_xlfn.XLOOKUP(tbl_GL[[#This Row],[Account_key]],tbl_COA[Account_key],tbl_COA[SubClass],"Not Found")</f>
        <v>Assets</v>
      </c>
      <c r="I15866" t="str">
        <f>_xlfn.XLOOKUP(tbl_GL[[#This Row],[Account_key]],tbl_COA[Account_key],tbl_COA[SubClass2],"Not Found")</f>
        <v>Current Assets</v>
      </c>
      <c r="J15866" t="str">
        <f>_xlfn.XLOOKUP(tbl_GL[[#This Row],[Account_key]],tbl_COA[Account_key],tbl_COA[SubAccount],,0)</f>
        <v>Cash at Bank</v>
      </c>
      <c r="K15866">
        <f>YEAR(tbl_GL[[#This Row],[Date]])</f>
        <v>2018</v>
      </c>
    </row>
    <row r="15867" spans="1:11" hidden="1" x14ac:dyDescent="0.35">
      <c r="A15867">
        <v>129.19999999999999</v>
      </c>
      <c r="B15867" s="24">
        <v>43181</v>
      </c>
      <c r="C15867">
        <v>7</v>
      </c>
      <c r="D15867" s="13">
        <v>120</v>
      </c>
      <c r="E15867" s="13" t="s">
        <v>98</v>
      </c>
      <c r="F15867" s="17">
        <v>-732</v>
      </c>
      <c r="G15867" t="str">
        <f>_xlfn.XLOOKUP(tbl_GL[[#This Row],[Account_key]],tbl_COA[Account_key],tbl_COA[Class],"Not Found")</f>
        <v>Liabilities and Owners Equity</v>
      </c>
      <c r="H15867" t="str">
        <f>_xlfn.XLOOKUP(tbl_GL[[#This Row],[Account_key]],tbl_COA[Account_key],tbl_COA[SubClass],"Not Found")</f>
        <v>Liabilities</v>
      </c>
      <c r="I15867" t="str">
        <f>_xlfn.XLOOKUP(tbl_GL[[#This Row],[Account_key]],tbl_COA[Account_key],tbl_COA[SubClass2],"Not Found")</f>
        <v>Current Liabilities</v>
      </c>
      <c r="J15867" t="str">
        <f>_xlfn.XLOOKUP(tbl_GL[[#This Row],[Account_key]],tbl_COA[Account_key],tbl_COA[SubAccount],,0)</f>
        <v>Accrued Expenses</v>
      </c>
      <c r="K15867">
        <f>YEAR(tbl_GL[[#This Row],[Date]])</f>
        <v>2018</v>
      </c>
    </row>
    <row r="15868" spans="1:11" hidden="1" x14ac:dyDescent="0.35">
      <c r="A15868">
        <v>130.1</v>
      </c>
      <c r="B15868" s="24">
        <v>43182</v>
      </c>
      <c r="C15868">
        <v>7</v>
      </c>
      <c r="D15868" s="13">
        <v>330</v>
      </c>
      <c r="E15868" s="13" t="s">
        <v>97</v>
      </c>
      <c r="F15868" s="17">
        <v>-1150</v>
      </c>
      <c r="G15868" t="str">
        <f>_xlfn.XLOOKUP(tbl_GL[[#This Row],[Account_key]],tbl_COA[Account_key],tbl_COA[Class],"Not Found")</f>
        <v>Operating account</v>
      </c>
      <c r="H15868" t="str">
        <f>_xlfn.XLOOKUP(tbl_GL[[#This Row],[Account_key]],tbl_COA[Account_key],tbl_COA[SubClass],"Not Found")</f>
        <v>Operating Expenses</v>
      </c>
      <c r="I15868" t="str">
        <f>_xlfn.XLOOKUP(tbl_GL[[#This Row],[Account_key]],tbl_COA[Account_key],tbl_COA[SubClass2],"Not Found")</f>
        <v>Administration</v>
      </c>
      <c r="J15868" t="str">
        <f>_xlfn.XLOOKUP(tbl_GL[[#This Row],[Account_key]],tbl_COA[Account_key],tbl_COA[SubAccount],,0)</f>
        <v>Telephone</v>
      </c>
      <c r="K15868">
        <f>YEAR(tbl_GL[[#This Row],[Date]])</f>
        <v>2018</v>
      </c>
    </row>
    <row r="15869" spans="1:11" hidden="1" x14ac:dyDescent="0.35">
      <c r="A15869">
        <v>130.19999999999999</v>
      </c>
      <c r="B15869" s="24">
        <v>43182</v>
      </c>
      <c r="C15869">
        <v>7</v>
      </c>
      <c r="D15869" s="13">
        <v>120</v>
      </c>
      <c r="E15869" s="13" t="s">
        <v>97</v>
      </c>
      <c r="F15869" s="17">
        <v>1150</v>
      </c>
      <c r="G15869" t="str">
        <f>_xlfn.XLOOKUP(tbl_GL[[#This Row],[Account_key]],tbl_COA[Account_key],tbl_COA[Class],"Not Found")</f>
        <v>Liabilities and Owners Equity</v>
      </c>
      <c r="H15869" t="str">
        <f>_xlfn.XLOOKUP(tbl_GL[[#This Row],[Account_key]],tbl_COA[Account_key],tbl_COA[SubClass],"Not Found")</f>
        <v>Liabilities</v>
      </c>
      <c r="I15869" t="str">
        <f>_xlfn.XLOOKUP(tbl_GL[[#This Row],[Account_key]],tbl_COA[Account_key],tbl_COA[SubClass2],"Not Found")</f>
        <v>Current Liabilities</v>
      </c>
      <c r="J15869" t="str">
        <f>_xlfn.XLOOKUP(tbl_GL[[#This Row],[Account_key]],tbl_COA[Account_key],tbl_COA[SubAccount],,0)</f>
        <v>Accrued Expenses</v>
      </c>
      <c r="K15869">
        <f>YEAR(tbl_GL[[#This Row],[Date]])</f>
        <v>2018</v>
      </c>
    </row>
    <row r="15870" spans="1:11" hidden="1" x14ac:dyDescent="0.35">
      <c r="A15870">
        <v>131.1</v>
      </c>
      <c r="B15870" s="24">
        <v>43185</v>
      </c>
      <c r="C15870">
        <v>7</v>
      </c>
      <c r="D15870" s="13">
        <v>230</v>
      </c>
      <c r="E15870" s="13" t="s">
        <v>4</v>
      </c>
      <c r="F15870" s="17">
        <v>-392</v>
      </c>
      <c r="G15870" t="str">
        <f>_xlfn.XLOOKUP(tbl_GL[[#This Row],[Account_key]],tbl_COA[Account_key],tbl_COA[Class],"Not Found")</f>
        <v>Trading account</v>
      </c>
      <c r="H15870" t="str">
        <f>_xlfn.XLOOKUP(tbl_GL[[#This Row],[Account_key]],tbl_COA[Account_key],tbl_COA[SubClass],"Not Found")</f>
        <v>Cost of Sales</v>
      </c>
      <c r="I15870" t="str">
        <f>_xlfn.XLOOKUP(tbl_GL[[#This Row],[Account_key]],tbl_COA[Account_key],tbl_COA[SubClass2],"Not Found")</f>
        <v>Cost of Sales</v>
      </c>
      <c r="J15870" t="str">
        <f>_xlfn.XLOOKUP(tbl_GL[[#This Row],[Account_key]],tbl_COA[Account_key],tbl_COA[SubAccount],,0)</f>
        <v>Cost of Sales</v>
      </c>
      <c r="K15870">
        <f>YEAR(tbl_GL[[#This Row],[Date]])</f>
        <v>2018</v>
      </c>
    </row>
    <row r="15871" spans="1:11" hidden="1" x14ac:dyDescent="0.35">
      <c r="A15871">
        <v>131.19999999999999</v>
      </c>
      <c r="B15871" s="24">
        <v>43185</v>
      </c>
      <c r="C15871">
        <v>7</v>
      </c>
      <c r="D15871" s="13">
        <v>60</v>
      </c>
      <c r="E15871" s="13" t="s">
        <v>4</v>
      </c>
      <c r="F15871" s="17">
        <v>-392</v>
      </c>
      <c r="G15871" t="str">
        <f>_xlfn.XLOOKUP(tbl_GL[[#This Row],[Account_key]],tbl_COA[Account_key],tbl_COA[Class],"Not Found")</f>
        <v>Assets</v>
      </c>
      <c r="H15871" t="str">
        <f>_xlfn.XLOOKUP(tbl_GL[[#This Row],[Account_key]],tbl_COA[Account_key],tbl_COA[SubClass],"Not Found")</f>
        <v>Assets</v>
      </c>
      <c r="I15871" t="str">
        <f>_xlfn.XLOOKUP(tbl_GL[[#This Row],[Account_key]],tbl_COA[Account_key],tbl_COA[SubClass2],"Not Found")</f>
        <v>Current Assets</v>
      </c>
      <c r="J15871" t="str">
        <f>_xlfn.XLOOKUP(tbl_GL[[#This Row],[Account_key]],tbl_COA[Account_key],tbl_COA[SubAccount],,0)</f>
        <v>Inventory</v>
      </c>
      <c r="K15871">
        <f>YEAR(tbl_GL[[#This Row],[Date]])</f>
        <v>2018</v>
      </c>
    </row>
    <row r="15872" spans="1:11" hidden="1" x14ac:dyDescent="0.35">
      <c r="A15872">
        <v>132.1</v>
      </c>
      <c r="B15872" s="24">
        <v>43185</v>
      </c>
      <c r="C15872">
        <v>7</v>
      </c>
      <c r="D15872" s="13">
        <v>210</v>
      </c>
      <c r="E15872" s="13" t="s">
        <v>7</v>
      </c>
      <c r="F15872" s="17">
        <v>1306</v>
      </c>
      <c r="G15872" t="str">
        <f>_xlfn.XLOOKUP(tbl_GL[[#This Row],[Account_key]],tbl_COA[Account_key],tbl_COA[Class],"Not Found")</f>
        <v>Trading account</v>
      </c>
      <c r="H15872" t="str">
        <f>_xlfn.XLOOKUP(tbl_GL[[#This Row],[Account_key]],tbl_COA[Account_key],tbl_COA[SubClass],"Not Found")</f>
        <v>Sales</v>
      </c>
      <c r="I15872" t="str">
        <f>_xlfn.XLOOKUP(tbl_GL[[#This Row],[Account_key]],tbl_COA[Account_key],tbl_COA[SubClass2],"Not Found")</f>
        <v>Sales</v>
      </c>
      <c r="J15872" t="str">
        <f>_xlfn.XLOOKUP(tbl_GL[[#This Row],[Account_key]],tbl_COA[Account_key],tbl_COA[SubAccount],,0)</f>
        <v>Sales</v>
      </c>
      <c r="K15872">
        <f>YEAR(tbl_GL[[#This Row],[Date]])</f>
        <v>2018</v>
      </c>
    </row>
    <row r="15873" spans="1:11" hidden="1" x14ac:dyDescent="0.35">
      <c r="A15873">
        <v>132.19999999999999</v>
      </c>
      <c r="B15873" s="24">
        <v>43185</v>
      </c>
      <c r="C15873">
        <v>7</v>
      </c>
      <c r="D15873" s="13">
        <v>10</v>
      </c>
      <c r="E15873" s="13" t="s">
        <v>7</v>
      </c>
      <c r="F15873" s="17">
        <v>1306</v>
      </c>
      <c r="G15873" t="str">
        <f>_xlfn.XLOOKUP(tbl_GL[[#This Row],[Account_key]],tbl_COA[Account_key],tbl_COA[Class],"Not Found")</f>
        <v>Assets</v>
      </c>
      <c r="H15873" t="str">
        <f>_xlfn.XLOOKUP(tbl_GL[[#This Row],[Account_key]],tbl_COA[Account_key],tbl_COA[SubClass],"Not Found")</f>
        <v>Assets</v>
      </c>
      <c r="I15873" t="str">
        <f>_xlfn.XLOOKUP(tbl_GL[[#This Row],[Account_key]],tbl_COA[Account_key],tbl_COA[SubClass2],"Not Found")</f>
        <v>Current Assets</v>
      </c>
      <c r="J15873" t="str">
        <f>_xlfn.XLOOKUP(tbl_GL[[#This Row],[Account_key]],tbl_COA[Account_key],tbl_COA[SubAccount],,0)</f>
        <v>Cash at Bank</v>
      </c>
      <c r="K15873">
        <f>YEAR(tbl_GL[[#This Row],[Date]])</f>
        <v>2018</v>
      </c>
    </row>
    <row r="15874" spans="1:11" hidden="1" x14ac:dyDescent="0.35">
      <c r="A15874">
        <v>133.1</v>
      </c>
      <c r="B15874" s="24">
        <v>43185</v>
      </c>
      <c r="C15874">
        <v>7</v>
      </c>
      <c r="D15874" s="13">
        <v>230</v>
      </c>
      <c r="E15874" s="13" t="s">
        <v>4</v>
      </c>
      <c r="F15874" s="17">
        <v>-1537</v>
      </c>
      <c r="G15874" t="str">
        <f>_xlfn.XLOOKUP(tbl_GL[[#This Row],[Account_key]],tbl_COA[Account_key],tbl_COA[Class],"Not Found")</f>
        <v>Trading account</v>
      </c>
      <c r="H15874" t="str">
        <f>_xlfn.XLOOKUP(tbl_GL[[#This Row],[Account_key]],tbl_COA[Account_key],tbl_COA[SubClass],"Not Found")</f>
        <v>Cost of Sales</v>
      </c>
      <c r="I15874" t="str">
        <f>_xlfn.XLOOKUP(tbl_GL[[#This Row],[Account_key]],tbl_COA[Account_key],tbl_COA[SubClass2],"Not Found")</f>
        <v>Cost of Sales</v>
      </c>
      <c r="J15874" t="str">
        <f>_xlfn.XLOOKUP(tbl_GL[[#This Row],[Account_key]],tbl_COA[Account_key],tbl_COA[SubAccount],,0)</f>
        <v>Cost of Sales</v>
      </c>
      <c r="K15874">
        <f>YEAR(tbl_GL[[#This Row],[Date]])</f>
        <v>2018</v>
      </c>
    </row>
    <row r="15875" spans="1:11" hidden="1" x14ac:dyDescent="0.35">
      <c r="A15875">
        <v>133.19999999999999</v>
      </c>
      <c r="B15875" s="24">
        <v>43185</v>
      </c>
      <c r="C15875">
        <v>7</v>
      </c>
      <c r="D15875" s="13">
        <v>60</v>
      </c>
      <c r="E15875" s="13" t="s">
        <v>4</v>
      </c>
      <c r="F15875" s="17">
        <v>-1537</v>
      </c>
      <c r="G15875" t="str">
        <f>_xlfn.XLOOKUP(tbl_GL[[#This Row],[Account_key]],tbl_COA[Account_key],tbl_COA[Class],"Not Found")</f>
        <v>Assets</v>
      </c>
      <c r="H15875" t="str">
        <f>_xlfn.XLOOKUP(tbl_GL[[#This Row],[Account_key]],tbl_COA[Account_key],tbl_COA[SubClass],"Not Found")</f>
        <v>Assets</v>
      </c>
      <c r="I15875" t="str">
        <f>_xlfn.XLOOKUP(tbl_GL[[#This Row],[Account_key]],tbl_COA[Account_key],tbl_COA[SubClass2],"Not Found")</f>
        <v>Current Assets</v>
      </c>
      <c r="J15875" t="str">
        <f>_xlfn.XLOOKUP(tbl_GL[[#This Row],[Account_key]],tbl_COA[Account_key],tbl_COA[SubAccount],,0)</f>
        <v>Inventory</v>
      </c>
      <c r="K15875">
        <f>YEAR(tbl_GL[[#This Row],[Date]])</f>
        <v>2018</v>
      </c>
    </row>
    <row r="15876" spans="1:11" hidden="1" x14ac:dyDescent="0.35">
      <c r="A15876">
        <v>134.1</v>
      </c>
      <c r="B15876" s="24">
        <v>43185</v>
      </c>
      <c r="C15876">
        <v>7</v>
      </c>
      <c r="D15876" s="13">
        <v>210</v>
      </c>
      <c r="E15876" s="13" t="s">
        <v>8</v>
      </c>
      <c r="F15876" s="17">
        <v>5589</v>
      </c>
      <c r="G15876" t="str">
        <f>_xlfn.XLOOKUP(tbl_GL[[#This Row],[Account_key]],tbl_COA[Account_key],tbl_COA[Class],"Not Found")</f>
        <v>Trading account</v>
      </c>
      <c r="H15876" t="str">
        <f>_xlfn.XLOOKUP(tbl_GL[[#This Row],[Account_key]],tbl_COA[Account_key],tbl_COA[SubClass],"Not Found")</f>
        <v>Sales</v>
      </c>
      <c r="I15876" t="str">
        <f>_xlfn.XLOOKUP(tbl_GL[[#This Row],[Account_key]],tbl_COA[Account_key],tbl_COA[SubClass2],"Not Found")</f>
        <v>Sales</v>
      </c>
      <c r="J15876" t="str">
        <f>_xlfn.XLOOKUP(tbl_GL[[#This Row],[Account_key]],tbl_COA[Account_key],tbl_COA[SubAccount],,0)</f>
        <v>Sales</v>
      </c>
      <c r="K15876">
        <f>YEAR(tbl_GL[[#This Row],[Date]])</f>
        <v>2018</v>
      </c>
    </row>
    <row r="15877" spans="1:11" hidden="1" x14ac:dyDescent="0.35">
      <c r="A15877">
        <v>134.19999999999999</v>
      </c>
      <c r="B15877" s="24">
        <v>43185</v>
      </c>
      <c r="C15877">
        <v>7</v>
      </c>
      <c r="D15877" s="13">
        <v>30</v>
      </c>
      <c r="E15877" s="13" t="s">
        <v>8</v>
      </c>
      <c r="F15877" s="17">
        <v>5589</v>
      </c>
      <c r="G15877" t="str">
        <f>_xlfn.XLOOKUP(tbl_GL[[#This Row],[Account_key]],tbl_COA[Account_key],tbl_COA[Class],"Not Found")</f>
        <v>Assets</v>
      </c>
      <c r="H15877" t="str">
        <f>_xlfn.XLOOKUP(tbl_GL[[#This Row],[Account_key]],tbl_COA[Account_key],tbl_COA[SubClass],"Not Found")</f>
        <v>Assets</v>
      </c>
      <c r="I15877" t="str">
        <f>_xlfn.XLOOKUP(tbl_GL[[#This Row],[Account_key]],tbl_COA[Account_key],tbl_COA[SubClass2],"Not Found")</f>
        <v>Current Assets</v>
      </c>
      <c r="J15877" t="str">
        <f>_xlfn.XLOOKUP(tbl_GL[[#This Row],[Account_key]],tbl_COA[Account_key],tbl_COA[SubAccount],,0)</f>
        <v>Trade Receivables</v>
      </c>
      <c r="K15877">
        <f>YEAR(tbl_GL[[#This Row],[Date]])</f>
        <v>2018</v>
      </c>
    </row>
    <row r="15878" spans="1:11" hidden="1" x14ac:dyDescent="0.35">
      <c r="A15878">
        <v>135.1</v>
      </c>
      <c r="B15878" s="24">
        <v>43186</v>
      </c>
      <c r="C15878">
        <v>7</v>
      </c>
      <c r="D15878" s="13">
        <v>300</v>
      </c>
      <c r="E15878" s="13" t="s">
        <v>97</v>
      </c>
      <c r="F15878" s="17">
        <v>-1118</v>
      </c>
      <c r="G15878" t="str">
        <f>_xlfn.XLOOKUP(tbl_GL[[#This Row],[Account_key]],tbl_COA[Account_key],tbl_COA[Class],"Not Found")</f>
        <v>Operating account</v>
      </c>
      <c r="H15878" t="str">
        <f>_xlfn.XLOOKUP(tbl_GL[[#This Row],[Account_key]],tbl_COA[Account_key],tbl_COA[SubClass],"Not Found")</f>
        <v>Operating Expenses</v>
      </c>
      <c r="I15878" t="str">
        <f>_xlfn.XLOOKUP(tbl_GL[[#This Row],[Account_key]],tbl_COA[Account_key],tbl_COA[SubClass2],"Not Found")</f>
        <v>Administration</v>
      </c>
      <c r="J15878" t="str">
        <f>_xlfn.XLOOKUP(tbl_GL[[#This Row],[Account_key]],tbl_COA[Account_key],tbl_COA[SubAccount],,0)</f>
        <v>Entertainment</v>
      </c>
      <c r="K15878">
        <f>YEAR(tbl_GL[[#This Row],[Date]])</f>
        <v>2018</v>
      </c>
    </row>
    <row r="15879" spans="1:11" hidden="1" x14ac:dyDescent="0.35">
      <c r="A15879">
        <v>135.19999999999999</v>
      </c>
      <c r="B15879" s="24">
        <v>43186</v>
      </c>
      <c r="C15879">
        <v>7</v>
      </c>
      <c r="D15879" s="13">
        <v>120</v>
      </c>
      <c r="E15879" s="13" t="s">
        <v>97</v>
      </c>
      <c r="F15879" s="17">
        <v>1118</v>
      </c>
      <c r="G15879" t="str">
        <f>_xlfn.XLOOKUP(tbl_GL[[#This Row],[Account_key]],tbl_COA[Account_key],tbl_COA[Class],"Not Found")</f>
        <v>Liabilities and Owners Equity</v>
      </c>
      <c r="H15879" t="str">
        <f>_xlfn.XLOOKUP(tbl_GL[[#This Row],[Account_key]],tbl_COA[Account_key],tbl_COA[SubClass],"Not Found")</f>
        <v>Liabilities</v>
      </c>
      <c r="I15879" t="str">
        <f>_xlfn.XLOOKUP(tbl_GL[[#This Row],[Account_key]],tbl_COA[Account_key],tbl_COA[SubClass2],"Not Found")</f>
        <v>Current Liabilities</v>
      </c>
      <c r="J15879" t="str">
        <f>_xlfn.XLOOKUP(tbl_GL[[#This Row],[Account_key]],tbl_COA[Account_key],tbl_COA[SubAccount],,0)</f>
        <v>Accrued Expenses</v>
      </c>
      <c r="K15879">
        <f>YEAR(tbl_GL[[#This Row],[Date]])</f>
        <v>2018</v>
      </c>
    </row>
    <row r="15880" spans="1:11" hidden="1" x14ac:dyDescent="0.35">
      <c r="A15880">
        <v>136.1</v>
      </c>
      <c r="B15880" s="24">
        <v>43189</v>
      </c>
      <c r="C15880">
        <v>7</v>
      </c>
      <c r="D15880" s="13">
        <v>350</v>
      </c>
      <c r="E15880" s="13" t="s">
        <v>97</v>
      </c>
      <c r="F15880" s="17">
        <v>-914</v>
      </c>
      <c r="G15880" t="str">
        <f>_xlfn.XLOOKUP(tbl_GL[[#This Row],[Account_key]],tbl_COA[Account_key],tbl_COA[Class],"Not Found")</f>
        <v>Operating account</v>
      </c>
      <c r="H15880" t="str">
        <f>_xlfn.XLOOKUP(tbl_GL[[#This Row],[Account_key]],tbl_COA[Account_key],tbl_COA[SubClass],"Not Found")</f>
        <v>Operating Expenses</v>
      </c>
      <c r="I15880" t="str">
        <f>_xlfn.XLOOKUP(tbl_GL[[#This Row],[Account_key]],tbl_COA[Account_key],tbl_COA[SubClass2],"Not Found")</f>
        <v>Administration</v>
      </c>
      <c r="J15880" t="str">
        <f>_xlfn.XLOOKUP(tbl_GL[[#This Row],[Account_key]],tbl_COA[Account_key],tbl_COA[SubAccount],,0)</f>
        <v>Other Expenses</v>
      </c>
      <c r="K15880">
        <f>YEAR(tbl_GL[[#This Row],[Date]])</f>
        <v>2018</v>
      </c>
    </row>
    <row r="15881" spans="1:11" hidden="1" x14ac:dyDescent="0.35">
      <c r="A15881">
        <v>136.19999999999999</v>
      </c>
      <c r="B15881" s="24">
        <v>43189</v>
      </c>
      <c r="C15881">
        <v>7</v>
      </c>
      <c r="D15881" s="13">
        <v>120</v>
      </c>
      <c r="E15881" s="13" t="s">
        <v>97</v>
      </c>
      <c r="F15881" s="17">
        <v>914</v>
      </c>
      <c r="G15881" t="str">
        <f>_xlfn.XLOOKUP(tbl_GL[[#This Row],[Account_key]],tbl_COA[Account_key],tbl_COA[Class],"Not Found")</f>
        <v>Liabilities and Owners Equity</v>
      </c>
      <c r="H15881" t="str">
        <f>_xlfn.XLOOKUP(tbl_GL[[#This Row],[Account_key]],tbl_COA[Account_key],tbl_COA[SubClass],"Not Found")</f>
        <v>Liabilities</v>
      </c>
      <c r="I15881" t="str">
        <f>_xlfn.XLOOKUP(tbl_GL[[#This Row],[Account_key]],tbl_COA[Account_key],tbl_COA[SubClass2],"Not Found")</f>
        <v>Current Liabilities</v>
      </c>
      <c r="J15881" t="str">
        <f>_xlfn.XLOOKUP(tbl_GL[[#This Row],[Account_key]],tbl_COA[Account_key],tbl_COA[SubAccount],,0)</f>
        <v>Accrued Expenses</v>
      </c>
      <c r="K15881">
        <f>YEAR(tbl_GL[[#This Row],[Date]])</f>
        <v>2018</v>
      </c>
    </row>
    <row r="15882" spans="1:11" hidden="1" x14ac:dyDescent="0.35">
      <c r="A15882">
        <v>137.1</v>
      </c>
      <c r="B15882" s="24">
        <v>43190</v>
      </c>
      <c r="C15882">
        <v>7</v>
      </c>
      <c r="D15882" s="13">
        <v>10</v>
      </c>
      <c r="E15882" s="13" t="s">
        <v>110</v>
      </c>
      <c r="F15882" s="17">
        <v>38</v>
      </c>
      <c r="G15882" t="str">
        <f>_xlfn.XLOOKUP(tbl_GL[[#This Row],[Account_key]],tbl_COA[Account_key],tbl_COA[Class],"Not Found")</f>
        <v>Assets</v>
      </c>
      <c r="H15882" t="str">
        <f>_xlfn.XLOOKUP(tbl_GL[[#This Row],[Account_key]],tbl_COA[Account_key],tbl_COA[SubClass],"Not Found")</f>
        <v>Assets</v>
      </c>
      <c r="I15882" t="str">
        <f>_xlfn.XLOOKUP(tbl_GL[[#This Row],[Account_key]],tbl_COA[Account_key],tbl_COA[SubClass2],"Not Found")</f>
        <v>Current Assets</v>
      </c>
      <c r="J15882" t="str">
        <f>_xlfn.XLOOKUP(tbl_GL[[#This Row],[Account_key]],tbl_COA[Account_key],tbl_COA[SubAccount],,0)</f>
        <v>Cash at Bank</v>
      </c>
      <c r="K15882">
        <f>YEAR(tbl_GL[[#This Row],[Date]])</f>
        <v>2018</v>
      </c>
    </row>
    <row r="15883" spans="1:11" hidden="1" x14ac:dyDescent="0.35">
      <c r="A15883">
        <v>137.19999999999999</v>
      </c>
      <c r="B15883" s="24">
        <v>43190</v>
      </c>
      <c r="C15883">
        <v>7</v>
      </c>
      <c r="D15883" s="13">
        <v>430</v>
      </c>
      <c r="E15883" s="13" t="s">
        <v>110</v>
      </c>
      <c r="F15883" s="17">
        <v>38</v>
      </c>
      <c r="G15883" t="str">
        <f>_xlfn.XLOOKUP(tbl_GL[[#This Row],[Account_key]],tbl_COA[Account_key],tbl_COA[Class],"Not Found")</f>
        <v>Non-operating</v>
      </c>
      <c r="H15883" t="str">
        <f>_xlfn.XLOOKUP(tbl_GL[[#This Row],[Account_key]],tbl_COA[Account_key],tbl_COA[SubClass],"Not Found")</f>
        <v>Exchange Loss/Gain</v>
      </c>
      <c r="I15883" t="str">
        <f>_xlfn.XLOOKUP(tbl_GL[[#This Row],[Account_key]],tbl_COA[Account_key],tbl_COA[SubClass2],"Not Found")</f>
        <v>Exchange Loss/Gain</v>
      </c>
      <c r="J15883" t="str">
        <f>_xlfn.XLOOKUP(tbl_GL[[#This Row],[Account_key]],tbl_COA[Account_key],tbl_COA[SubAccount],,0)</f>
        <v>Exchange Loss/Gain</v>
      </c>
      <c r="K15883">
        <f>YEAR(tbl_GL[[#This Row],[Date]])</f>
        <v>2018</v>
      </c>
    </row>
    <row r="15884" spans="1:11" hidden="1" x14ac:dyDescent="0.35">
      <c r="A15884">
        <v>138.1</v>
      </c>
      <c r="B15884" s="24">
        <v>43190</v>
      </c>
      <c r="C15884">
        <v>7</v>
      </c>
      <c r="D15884" s="13">
        <v>440</v>
      </c>
      <c r="E15884" s="13" t="s">
        <v>112</v>
      </c>
      <c r="F15884" s="17">
        <v>-140</v>
      </c>
      <c r="G15884" t="str">
        <f>_xlfn.XLOOKUP(tbl_GL[[#This Row],[Account_key]],tbl_COA[Account_key],tbl_COA[Class],"Not Found")</f>
        <v>Interest &amp; Tax</v>
      </c>
      <c r="H15884" t="str">
        <f>_xlfn.XLOOKUP(tbl_GL[[#This Row],[Account_key]],tbl_COA[Account_key],tbl_COA[SubClass],"Not Found")</f>
        <v>Interest Expense</v>
      </c>
      <c r="I15884" t="str">
        <f>_xlfn.XLOOKUP(tbl_GL[[#This Row],[Account_key]],tbl_COA[Account_key],tbl_COA[SubClass2],"Not Found")</f>
        <v>Interest Expense</v>
      </c>
      <c r="J15884" t="str">
        <f>_xlfn.XLOOKUP(tbl_GL[[#This Row],[Account_key]],tbl_COA[Account_key],tbl_COA[SubAccount],,0)</f>
        <v>Interest Expense</v>
      </c>
      <c r="K15884">
        <f>YEAR(tbl_GL[[#This Row],[Date]])</f>
        <v>2018</v>
      </c>
    </row>
    <row r="15885" spans="1:11" hidden="1" x14ac:dyDescent="0.35">
      <c r="A15885">
        <v>138.19999999999999</v>
      </c>
      <c r="B15885" s="24">
        <v>43190</v>
      </c>
      <c r="C15885">
        <v>7</v>
      </c>
      <c r="D15885" s="13">
        <v>121</v>
      </c>
      <c r="E15885" s="13" t="s">
        <v>112</v>
      </c>
      <c r="F15885" s="17">
        <v>140</v>
      </c>
      <c r="G15885" t="str">
        <f>_xlfn.XLOOKUP(tbl_GL[[#This Row],[Account_key]],tbl_COA[Account_key],tbl_COA[Class],"Not Found")</f>
        <v>Liabilities and Owners Equity</v>
      </c>
      <c r="H15885" t="str">
        <f>_xlfn.XLOOKUP(tbl_GL[[#This Row],[Account_key]],tbl_COA[Account_key],tbl_COA[SubClass],"Not Found")</f>
        <v>Liabilities</v>
      </c>
      <c r="I15885" t="str">
        <f>_xlfn.XLOOKUP(tbl_GL[[#This Row],[Account_key]],tbl_COA[Account_key],tbl_COA[SubClass2],"Not Found")</f>
        <v>Current Liabilities</v>
      </c>
      <c r="J15885" t="str">
        <f>_xlfn.XLOOKUP(tbl_GL[[#This Row],[Account_key]],tbl_COA[Account_key],tbl_COA[SubAccount],,0)</f>
        <v>Interest Payable</v>
      </c>
      <c r="K15885">
        <f>YEAR(tbl_GL[[#This Row],[Date]])</f>
        <v>2018</v>
      </c>
    </row>
    <row r="15886" spans="1:11" hidden="1" x14ac:dyDescent="0.35">
      <c r="A15886">
        <v>139.1</v>
      </c>
      <c r="B15886" s="24">
        <v>43190</v>
      </c>
      <c r="C15886">
        <v>7</v>
      </c>
      <c r="D15886" s="13">
        <v>10</v>
      </c>
      <c r="E15886" s="13" t="s">
        <v>113</v>
      </c>
      <c r="F15886" s="17">
        <v>167</v>
      </c>
      <c r="G15886" t="str">
        <f>_xlfn.XLOOKUP(tbl_GL[[#This Row],[Account_key]],tbl_COA[Account_key],tbl_COA[Class],"Not Found")</f>
        <v>Assets</v>
      </c>
      <c r="H15886" t="str">
        <f>_xlfn.XLOOKUP(tbl_GL[[#This Row],[Account_key]],tbl_COA[Account_key],tbl_COA[SubClass],"Not Found")</f>
        <v>Assets</v>
      </c>
      <c r="I15886" t="str">
        <f>_xlfn.XLOOKUP(tbl_GL[[#This Row],[Account_key]],tbl_COA[Account_key],tbl_COA[SubClass2],"Not Found")</f>
        <v>Current Assets</v>
      </c>
      <c r="J15886" t="str">
        <f>_xlfn.XLOOKUP(tbl_GL[[#This Row],[Account_key]],tbl_COA[Account_key],tbl_COA[SubAccount],,0)</f>
        <v>Cash at Bank</v>
      </c>
      <c r="K15886">
        <f>YEAR(tbl_GL[[#This Row],[Date]])</f>
        <v>2018</v>
      </c>
    </row>
    <row r="15887" spans="1:11" hidden="1" x14ac:dyDescent="0.35">
      <c r="A15887">
        <v>139.19999999999999</v>
      </c>
      <c r="B15887" s="24">
        <v>43190</v>
      </c>
      <c r="C15887">
        <v>7</v>
      </c>
      <c r="D15887" s="13">
        <v>410</v>
      </c>
      <c r="E15887" s="13" t="s">
        <v>113</v>
      </c>
      <c r="F15887" s="17">
        <v>167</v>
      </c>
      <c r="G15887" t="str">
        <f>_xlfn.XLOOKUP(tbl_GL[[#This Row],[Account_key]],tbl_COA[Account_key],tbl_COA[Class],"Not Found")</f>
        <v>Non-operating</v>
      </c>
      <c r="H15887" t="str">
        <f>_xlfn.XLOOKUP(tbl_GL[[#This Row],[Account_key]],tbl_COA[Account_key],tbl_COA[SubClass],"Not Found")</f>
        <v>Interest Income</v>
      </c>
      <c r="I15887" t="str">
        <f>_xlfn.XLOOKUP(tbl_GL[[#This Row],[Account_key]],tbl_COA[Account_key],tbl_COA[SubClass2],"Not Found")</f>
        <v>Interest Income</v>
      </c>
      <c r="J15887" t="str">
        <f>_xlfn.XLOOKUP(tbl_GL[[#This Row],[Account_key]],tbl_COA[Account_key],tbl_COA[SubAccount],,0)</f>
        <v>Interest Income</v>
      </c>
      <c r="K15887">
        <f>YEAR(tbl_GL[[#This Row],[Date]])</f>
        <v>2018</v>
      </c>
    </row>
    <row r="15888" spans="1:11" hidden="1" x14ac:dyDescent="0.35">
      <c r="A15888">
        <v>140.1</v>
      </c>
      <c r="B15888" s="24">
        <v>43190</v>
      </c>
      <c r="C15888">
        <v>7</v>
      </c>
      <c r="D15888" s="13">
        <v>400</v>
      </c>
      <c r="E15888" s="13" t="s">
        <v>104</v>
      </c>
      <c r="F15888" s="17">
        <v>-175</v>
      </c>
      <c r="G15888" t="str">
        <f>_xlfn.XLOOKUP(tbl_GL[[#This Row],[Account_key]],tbl_COA[Account_key],tbl_COA[Class],"Not Found")</f>
        <v>Operating account</v>
      </c>
      <c r="H15888" t="str">
        <f>_xlfn.XLOOKUP(tbl_GL[[#This Row],[Account_key]],tbl_COA[Account_key],tbl_COA[SubClass],"Not Found")</f>
        <v>Depreciation &amp; Amortization</v>
      </c>
      <c r="I15888" t="str">
        <f>_xlfn.XLOOKUP(tbl_GL[[#This Row],[Account_key]],tbl_COA[Account_key],tbl_COA[SubClass2],"Not Found")</f>
        <v>Amortization</v>
      </c>
      <c r="J15888" t="str">
        <f>_xlfn.XLOOKUP(tbl_GL[[#This Row],[Account_key]],tbl_COA[Account_key],tbl_COA[SubAccount],,0)</f>
        <v>Amortization of Intangible Assets</v>
      </c>
      <c r="K15888">
        <f>YEAR(tbl_GL[[#This Row],[Date]])</f>
        <v>2018</v>
      </c>
    </row>
    <row r="15889" spans="1:11" hidden="1" x14ac:dyDescent="0.35">
      <c r="A15889">
        <v>140.19999999999999</v>
      </c>
      <c r="B15889" s="24">
        <v>43190</v>
      </c>
      <c r="C15889">
        <v>7</v>
      </c>
      <c r="D15889" s="13">
        <v>100</v>
      </c>
      <c r="E15889" s="13" t="s">
        <v>104</v>
      </c>
      <c r="F15889" s="17">
        <v>-175</v>
      </c>
      <c r="G15889" t="str">
        <f>_xlfn.XLOOKUP(tbl_GL[[#This Row],[Account_key]],tbl_COA[Account_key],tbl_COA[Class],"Not Found")</f>
        <v>Assets</v>
      </c>
      <c r="H15889" t="str">
        <f>_xlfn.XLOOKUP(tbl_GL[[#This Row],[Account_key]],tbl_COA[Account_key],tbl_COA[SubClass],"Not Found")</f>
        <v>Assets</v>
      </c>
      <c r="I15889" t="str">
        <f>_xlfn.XLOOKUP(tbl_GL[[#This Row],[Account_key]],tbl_COA[Account_key],tbl_COA[SubClass2],"Not Found")</f>
        <v>Non-Current Assets</v>
      </c>
      <c r="J15889" t="str">
        <f>_xlfn.XLOOKUP(tbl_GL[[#This Row],[Account_key]],tbl_COA[Account_key],tbl_COA[SubAccount],,0)</f>
        <v>Patents and trademarks</v>
      </c>
      <c r="K15889">
        <f>YEAR(tbl_GL[[#This Row],[Date]])</f>
        <v>2018</v>
      </c>
    </row>
    <row r="15890" spans="1:11" hidden="1" x14ac:dyDescent="0.35">
      <c r="A15890">
        <v>141.1</v>
      </c>
      <c r="B15890" s="24">
        <v>43190</v>
      </c>
      <c r="C15890">
        <v>7</v>
      </c>
      <c r="D15890" s="13">
        <v>450</v>
      </c>
      <c r="E15890" s="23" t="s">
        <v>108</v>
      </c>
      <c r="F15890" s="17">
        <v>538</v>
      </c>
      <c r="G15890" t="str">
        <f>_xlfn.XLOOKUP(tbl_GL[[#This Row],[Account_key]],tbl_COA[Account_key],tbl_COA[Class],"Not Found")</f>
        <v>Interest &amp; Tax</v>
      </c>
      <c r="H15890" t="str">
        <f>_xlfn.XLOOKUP(tbl_GL[[#This Row],[Account_key]],tbl_COA[Account_key],tbl_COA[SubClass],"Not Found")</f>
        <v>Taxation</v>
      </c>
      <c r="I15890" t="str">
        <f>_xlfn.XLOOKUP(tbl_GL[[#This Row],[Account_key]],tbl_COA[Account_key],tbl_COA[SubClass2],"Not Found")</f>
        <v>Taxation</v>
      </c>
      <c r="J15890" t="str">
        <f>_xlfn.XLOOKUP(tbl_GL[[#This Row],[Account_key]],tbl_COA[Account_key],tbl_COA[SubAccount],,0)</f>
        <v>Taxation</v>
      </c>
      <c r="K15890">
        <f>YEAR(tbl_GL[[#This Row],[Date]])</f>
        <v>2018</v>
      </c>
    </row>
    <row r="15891" spans="1:11" hidden="1" x14ac:dyDescent="0.35">
      <c r="A15891">
        <v>141.19999999999999</v>
      </c>
      <c r="B15891" s="24">
        <v>43190</v>
      </c>
      <c r="C15891">
        <v>7</v>
      </c>
      <c r="D15891" s="13">
        <v>122</v>
      </c>
      <c r="E15891" s="23" t="s">
        <v>108</v>
      </c>
      <c r="F15891" s="17">
        <v>-538</v>
      </c>
      <c r="G15891" t="str">
        <f>_xlfn.XLOOKUP(tbl_GL[[#This Row],[Account_key]],tbl_COA[Account_key],tbl_COA[Class],"Not Found")</f>
        <v>Liabilities and Owners Equity</v>
      </c>
      <c r="H15891" t="str">
        <f>_xlfn.XLOOKUP(tbl_GL[[#This Row],[Account_key]],tbl_COA[Account_key],tbl_COA[SubClass],"Not Found")</f>
        <v>Liabilities</v>
      </c>
      <c r="I15891" t="str">
        <f>_xlfn.XLOOKUP(tbl_GL[[#This Row],[Account_key]],tbl_COA[Account_key],tbl_COA[SubClass2],"Not Found")</f>
        <v>Current Liabilities</v>
      </c>
      <c r="J15891" t="str">
        <f>_xlfn.XLOOKUP(tbl_GL[[#This Row],[Account_key]],tbl_COA[Account_key],tbl_COA[SubAccount],,0)</f>
        <v>Tax payable</v>
      </c>
      <c r="K15891">
        <f>YEAR(tbl_GL[[#This Row],[Date]])</f>
        <v>2018</v>
      </c>
    </row>
    <row r="15892" spans="1:11" hidden="1" x14ac:dyDescent="0.35">
      <c r="A15892">
        <v>143.1</v>
      </c>
      <c r="B15892" s="24">
        <v>43190</v>
      </c>
      <c r="C15892">
        <v>7</v>
      </c>
      <c r="D15892" s="13">
        <v>240</v>
      </c>
      <c r="E15892" s="13" t="s">
        <v>56</v>
      </c>
      <c r="F15892" s="17">
        <v>-1750</v>
      </c>
      <c r="G15892" t="str">
        <f>_xlfn.XLOOKUP(tbl_GL[[#This Row],[Account_key]],tbl_COA[Account_key],tbl_COA[Class],"Not Found")</f>
        <v>Operating account</v>
      </c>
      <c r="H15892" t="str">
        <f>_xlfn.XLOOKUP(tbl_GL[[#This Row],[Account_key]],tbl_COA[Account_key],tbl_COA[SubClass],"Not Found")</f>
        <v>Operating Expenses</v>
      </c>
      <c r="I15892" t="str">
        <f>_xlfn.XLOOKUP(tbl_GL[[#This Row],[Account_key]],tbl_COA[Account_key],tbl_COA[SubClass2],"Not Found")</f>
        <v>Sales &amp; Distribution</v>
      </c>
      <c r="J15892" t="str">
        <f>_xlfn.XLOOKUP(tbl_GL[[#This Row],[Account_key]],tbl_COA[Account_key],tbl_COA[SubAccount],,0)</f>
        <v>Salaries</v>
      </c>
      <c r="K15892">
        <f>YEAR(tbl_GL[[#This Row],[Date]])</f>
        <v>2018</v>
      </c>
    </row>
    <row r="15893" spans="1:11" hidden="1" x14ac:dyDescent="0.35">
      <c r="A15893">
        <v>143.19999999999999</v>
      </c>
      <c r="B15893" s="24">
        <v>43190</v>
      </c>
      <c r="C15893">
        <v>7</v>
      </c>
      <c r="D15893" s="13">
        <v>10</v>
      </c>
      <c r="E15893" s="13" t="s">
        <v>56</v>
      </c>
      <c r="F15893" s="17">
        <v>-1750</v>
      </c>
      <c r="G15893" t="str">
        <f>_xlfn.XLOOKUP(tbl_GL[[#This Row],[Account_key]],tbl_COA[Account_key],tbl_COA[Class],"Not Found")</f>
        <v>Assets</v>
      </c>
      <c r="H15893" t="str">
        <f>_xlfn.XLOOKUP(tbl_GL[[#This Row],[Account_key]],tbl_COA[Account_key],tbl_COA[SubClass],"Not Found")</f>
        <v>Assets</v>
      </c>
      <c r="I15893" t="str">
        <f>_xlfn.XLOOKUP(tbl_GL[[#This Row],[Account_key]],tbl_COA[Account_key],tbl_COA[SubClass2],"Not Found")</f>
        <v>Current Assets</v>
      </c>
      <c r="J15893" t="str">
        <f>_xlfn.XLOOKUP(tbl_GL[[#This Row],[Account_key]],tbl_COA[Account_key],tbl_COA[SubAccount],,0)</f>
        <v>Cash at Bank</v>
      </c>
      <c r="K15893">
        <f>YEAR(tbl_GL[[#This Row],[Date]])</f>
        <v>2018</v>
      </c>
    </row>
    <row r="15894" spans="1:11" hidden="1" x14ac:dyDescent="0.35">
      <c r="A15894">
        <v>144.1</v>
      </c>
      <c r="B15894" s="24">
        <v>43190</v>
      </c>
      <c r="C15894">
        <v>7</v>
      </c>
      <c r="D15894" s="13">
        <v>380</v>
      </c>
      <c r="E15894" s="13" t="s">
        <v>101</v>
      </c>
      <c r="F15894" s="17">
        <v>-3500</v>
      </c>
      <c r="G15894" t="str">
        <f>_xlfn.XLOOKUP(tbl_GL[[#This Row],[Account_key]],tbl_COA[Account_key],tbl_COA[Class],"Not Found")</f>
        <v>Operating account</v>
      </c>
      <c r="H15894" t="str">
        <f>_xlfn.XLOOKUP(tbl_GL[[#This Row],[Account_key]],tbl_COA[Account_key],tbl_COA[SubClass],"Not Found")</f>
        <v>Depreciation &amp; Amortization</v>
      </c>
      <c r="I15894" t="str">
        <f>_xlfn.XLOOKUP(tbl_GL[[#This Row],[Account_key]],tbl_COA[Account_key],tbl_COA[SubClass2],"Not Found")</f>
        <v>Depreciation</v>
      </c>
      <c r="J15894" t="str">
        <f>_xlfn.XLOOKUP(tbl_GL[[#This Row],[Account_key]],tbl_COA[Account_key],tbl_COA[SubAccount],,0)</f>
        <v>Equipment</v>
      </c>
      <c r="K15894">
        <f>YEAR(tbl_GL[[#This Row],[Date]])</f>
        <v>2018</v>
      </c>
    </row>
    <row r="15895" spans="1:11" hidden="1" x14ac:dyDescent="0.35">
      <c r="A15895">
        <v>144.19999999999999</v>
      </c>
      <c r="B15895" s="24">
        <v>43190</v>
      </c>
      <c r="C15895">
        <v>7</v>
      </c>
      <c r="D15895" s="13">
        <v>90</v>
      </c>
      <c r="E15895" s="13" t="s">
        <v>101</v>
      </c>
      <c r="F15895" s="17">
        <v>-3500</v>
      </c>
      <c r="G15895" t="str">
        <f>_xlfn.XLOOKUP(tbl_GL[[#This Row],[Account_key]],tbl_COA[Account_key],tbl_COA[Class],"Not Found")</f>
        <v>Assets</v>
      </c>
      <c r="H15895" t="str">
        <f>_xlfn.XLOOKUP(tbl_GL[[#This Row],[Account_key]],tbl_COA[Account_key],tbl_COA[SubClass],"Not Found")</f>
        <v>Assets</v>
      </c>
      <c r="I15895" t="str">
        <f>_xlfn.XLOOKUP(tbl_GL[[#This Row],[Account_key]],tbl_COA[Account_key],tbl_COA[SubClass2],"Not Found")</f>
        <v>Non-Current Assets</v>
      </c>
      <c r="J15895" t="str">
        <f>_xlfn.XLOOKUP(tbl_GL[[#This Row],[Account_key]],tbl_COA[Account_key],tbl_COA[SubAccount],,0)</f>
        <v>Office Furniture &amp; Equipment</v>
      </c>
      <c r="K15895">
        <f>YEAR(tbl_GL[[#This Row],[Date]])</f>
        <v>2018</v>
      </c>
    </row>
    <row r="15896" spans="1:11" hidden="1" x14ac:dyDescent="0.35">
      <c r="A15896">
        <v>145.1</v>
      </c>
      <c r="B15896" s="24">
        <v>43191</v>
      </c>
      <c r="C15896">
        <v>7</v>
      </c>
      <c r="D15896" s="13">
        <v>230</v>
      </c>
      <c r="E15896" s="13" t="s">
        <v>4</v>
      </c>
      <c r="F15896" s="17">
        <v>-311</v>
      </c>
      <c r="G15896" t="str">
        <f>_xlfn.XLOOKUP(tbl_GL[[#This Row],[Account_key]],tbl_COA[Account_key],tbl_COA[Class],"Not Found")</f>
        <v>Trading account</v>
      </c>
      <c r="H15896" t="str">
        <f>_xlfn.XLOOKUP(tbl_GL[[#This Row],[Account_key]],tbl_COA[Account_key],tbl_COA[SubClass],"Not Found")</f>
        <v>Cost of Sales</v>
      </c>
      <c r="I15896" t="str">
        <f>_xlfn.XLOOKUP(tbl_GL[[#This Row],[Account_key]],tbl_COA[Account_key],tbl_COA[SubClass2],"Not Found")</f>
        <v>Cost of Sales</v>
      </c>
      <c r="J15896" t="str">
        <f>_xlfn.XLOOKUP(tbl_GL[[#This Row],[Account_key]],tbl_COA[Account_key],tbl_COA[SubAccount],,0)</f>
        <v>Cost of Sales</v>
      </c>
      <c r="K15896">
        <f>YEAR(tbl_GL[[#This Row],[Date]])</f>
        <v>2018</v>
      </c>
    </row>
    <row r="15897" spans="1:11" hidden="1" x14ac:dyDescent="0.35">
      <c r="A15897">
        <v>145.19999999999999</v>
      </c>
      <c r="B15897" s="24">
        <v>43191</v>
      </c>
      <c r="C15897">
        <v>7</v>
      </c>
      <c r="D15897" s="13">
        <v>60</v>
      </c>
      <c r="E15897" s="13" t="s">
        <v>4</v>
      </c>
      <c r="F15897" s="17">
        <v>-311</v>
      </c>
      <c r="G15897" t="str">
        <f>_xlfn.XLOOKUP(tbl_GL[[#This Row],[Account_key]],tbl_COA[Account_key],tbl_COA[Class],"Not Found")</f>
        <v>Assets</v>
      </c>
      <c r="H15897" t="str">
        <f>_xlfn.XLOOKUP(tbl_GL[[#This Row],[Account_key]],tbl_COA[Account_key],tbl_COA[SubClass],"Not Found")</f>
        <v>Assets</v>
      </c>
      <c r="I15897" t="str">
        <f>_xlfn.XLOOKUP(tbl_GL[[#This Row],[Account_key]],tbl_COA[Account_key],tbl_COA[SubClass2],"Not Found")</f>
        <v>Current Assets</v>
      </c>
      <c r="J15897" t="str">
        <f>_xlfn.XLOOKUP(tbl_GL[[#This Row],[Account_key]],tbl_COA[Account_key],tbl_COA[SubAccount],,0)</f>
        <v>Inventory</v>
      </c>
      <c r="K15897">
        <f>YEAR(tbl_GL[[#This Row],[Date]])</f>
        <v>2018</v>
      </c>
    </row>
    <row r="15898" spans="1:11" hidden="1" x14ac:dyDescent="0.35">
      <c r="A15898">
        <v>146.1</v>
      </c>
      <c r="B15898" s="24">
        <v>43191</v>
      </c>
      <c r="C15898">
        <v>7</v>
      </c>
      <c r="D15898" s="13">
        <v>210</v>
      </c>
      <c r="E15898" s="13" t="s">
        <v>8</v>
      </c>
      <c r="F15898" s="17">
        <v>1130</v>
      </c>
      <c r="G15898" t="str">
        <f>_xlfn.XLOOKUP(tbl_GL[[#This Row],[Account_key]],tbl_COA[Account_key],tbl_COA[Class],"Not Found")</f>
        <v>Trading account</v>
      </c>
      <c r="H15898" t="str">
        <f>_xlfn.XLOOKUP(tbl_GL[[#This Row],[Account_key]],tbl_COA[Account_key],tbl_COA[SubClass],"Not Found")</f>
        <v>Sales</v>
      </c>
      <c r="I15898" t="str">
        <f>_xlfn.XLOOKUP(tbl_GL[[#This Row],[Account_key]],tbl_COA[Account_key],tbl_COA[SubClass2],"Not Found")</f>
        <v>Sales</v>
      </c>
      <c r="J15898" t="str">
        <f>_xlfn.XLOOKUP(tbl_GL[[#This Row],[Account_key]],tbl_COA[Account_key],tbl_COA[SubAccount],,0)</f>
        <v>Sales</v>
      </c>
      <c r="K15898">
        <f>YEAR(tbl_GL[[#This Row],[Date]])</f>
        <v>2018</v>
      </c>
    </row>
    <row r="15899" spans="1:11" hidden="1" x14ac:dyDescent="0.35">
      <c r="A15899">
        <v>146.19999999999999</v>
      </c>
      <c r="B15899" s="24">
        <v>43191</v>
      </c>
      <c r="C15899">
        <v>7</v>
      </c>
      <c r="D15899" s="13">
        <v>30</v>
      </c>
      <c r="E15899" s="13" t="s">
        <v>8</v>
      </c>
      <c r="F15899" s="17">
        <v>1130</v>
      </c>
      <c r="G15899" t="str">
        <f>_xlfn.XLOOKUP(tbl_GL[[#This Row],[Account_key]],tbl_COA[Account_key],tbl_COA[Class],"Not Found")</f>
        <v>Assets</v>
      </c>
      <c r="H15899" t="str">
        <f>_xlfn.XLOOKUP(tbl_GL[[#This Row],[Account_key]],tbl_COA[Account_key],tbl_COA[SubClass],"Not Found")</f>
        <v>Assets</v>
      </c>
      <c r="I15899" t="str">
        <f>_xlfn.XLOOKUP(tbl_GL[[#This Row],[Account_key]],tbl_COA[Account_key],tbl_COA[SubClass2],"Not Found")</f>
        <v>Current Assets</v>
      </c>
      <c r="J15899" t="str">
        <f>_xlfn.XLOOKUP(tbl_GL[[#This Row],[Account_key]],tbl_COA[Account_key],tbl_COA[SubAccount],,0)</f>
        <v>Trade Receivables</v>
      </c>
      <c r="K15899">
        <f>YEAR(tbl_GL[[#This Row],[Date]])</f>
        <v>2018</v>
      </c>
    </row>
    <row r="15900" spans="1:11" hidden="1" x14ac:dyDescent="0.35">
      <c r="A15900">
        <v>147.1</v>
      </c>
      <c r="B15900" s="24">
        <v>43191</v>
      </c>
      <c r="C15900">
        <v>7</v>
      </c>
      <c r="D15900" s="13">
        <v>30</v>
      </c>
      <c r="E15900" s="13" t="s">
        <v>80</v>
      </c>
      <c r="F15900" s="17">
        <v>-4985</v>
      </c>
      <c r="G15900" t="str">
        <f>_xlfn.XLOOKUP(tbl_GL[[#This Row],[Account_key]],tbl_COA[Account_key],tbl_COA[Class],"Not Found")</f>
        <v>Assets</v>
      </c>
      <c r="H15900" t="str">
        <f>_xlfn.XLOOKUP(tbl_GL[[#This Row],[Account_key]],tbl_COA[Account_key],tbl_COA[SubClass],"Not Found")</f>
        <v>Assets</v>
      </c>
      <c r="I15900" t="str">
        <f>_xlfn.XLOOKUP(tbl_GL[[#This Row],[Account_key]],tbl_COA[Account_key],tbl_COA[SubClass2],"Not Found")</f>
        <v>Current Assets</v>
      </c>
      <c r="J15900" t="str">
        <f>_xlfn.XLOOKUP(tbl_GL[[#This Row],[Account_key]],tbl_COA[Account_key],tbl_COA[SubAccount],,0)</f>
        <v>Trade Receivables</v>
      </c>
      <c r="K15900">
        <f>YEAR(tbl_GL[[#This Row],[Date]])</f>
        <v>2018</v>
      </c>
    </row>
    <row r="15901" spans="1:11" hidden="1" x14ac:dyDescent="0.35">
      <c r="A15901">
        <v>147.19999999999999</v>
      </c>
      <c r="B15901" s="24">
        <v>43191</v>
      </c>
      <c r="C15901">
        <v>7</v>
      </c>
      <c r="D15901" s="13">
        <v>10</v>
      </c>
      <c r="E15901" s="13" t="s">
        <v>80</v>
      </c>
      <c r="F15901" s="17">
        <v>4985</v>
      </c>
      <c r="G15901" t="str">
        <f>_xlfn.XLOOKUP(tbl_GL[[#This Row],[Account_key]],tbl_COA[Account_key],tbl_COA[Class],"Not Found")</f>
        <v>Assets</v>
      </c>
      <c r="H15901" t="str">
        <f>_xlfn.XLOOKUP(tbl_GL[[#This Row],[Account_key]],tbl_COA[Account_key],tbl_COA[SubClass],"Not Found")</f>
        <v>Assets</v>
      </c>
      <c r="I15901" t="str">
        <f>_xlfn.XLOOKUP(tbl_GL[[#This Row],[Account_key]],tbl_COA[Account_key],tbl_COA[SubClass2],"Not Found")</f>
        <v>Current Assets</v>
      </c>
      <c r="J15901" t="str">
        <f>_xlfn.XLOOKUP(tbl_GL[[#This Row],[Account_key]],tbl_COA[Account_key],tbl_COA[SubAccount],,0)</f>
        <v>Cash at Bank</v>
      </c>
      <c r="K15901">
        <f>YEAR(tbl_GL[[#This Row],[Date]])</f>
        <v>2018</v>
      </c>
    </row>
    <row r="15902" spans="1:11" hidden="1" x14ac:dyDescent="0.35">
      <c r="A15902">
        <v>148.1</v>
      </c>
      <c r="B15902" s="24">
        <v>43191</v>
      </c>
      <c r="C15902">
        <v>7</v>
      </c>
      <c r="D15902" s="13">
        <v>60</v>
      </c>
      <c r="E15902" s="13" t="s">
        <v>84</v>
      </c>
      <c r="F15902" s="17">
        <v>10667</v>
      </c>
      <c r="G15902" t="str">
        <f>_xlfn.XLOOKUP(tbl_GL[[#This Row],[Account_key]],tbl_COA[Account_key],tbl_COA[Class],"Not Found")</f>
        <v>Assets</v>
      </c>
      <c r="H15902" t="str">
        <f>_xlfn.XLOOKUP(tbl_GL[[#This Row],[Account_key]],tbl_COA[Account_key],tbl_COA[SubClass],"Not Found")</f>
        <v>Assets</v>
      </c>
      <c r="I15902" t="str">
        <f>_xlfn.XLOOKUP(tbl_GL[[#This Row],[Account_key]],tbl_COA[Account_key],tbl_COA[SubClass2],"Not Found")</f>
        <v>Current Assets</v>
      </c>
      <c r="J15902" t="str">
        <f>_xlfn.XLOOKUP(tbl_GL[[#This Row],[Account_key]],tbl_COA[Account_key],tbl_COA[SubAccount],,0)</f>
        <v>Inventory</v>
      </c>
      <c r="K15902">
        <f>YEAR(tbl_GL[[#This Row],[Date]])</f>
        <v>2018</v>
      </c>
    </row>
    <row r="15903" spans="1:11" hidden="1" x14ac:dyDescent="0.35">
      <c r="A15903">
        <v>148.19999999999999</v>
      </c>
      <c r="B15903" s="24">
        <v>43191</v>
      </c>
      <c r="C15903">
        <v>7</v>
      </c>
      <c r="D15903" s="13">
        <v>110</v>
      </c>
      <c r="E15903" s="13" t="s">
        <v>84</v>
      </c>
      <c r="F15903" s="17">
        <v>10667</v>
      </c>
      <c r="G15903" t="str">
        <f>_xlfn.XLOOKUP(tbl_GL[[#This Row],[Account_key]],tbl_COA[Account_key],tbl_COA[Class],"Not Found")</f>
        <v>Liabilities and Owners Equity</v>
      </c>
      <c r="H15903" t="str">
        <f>_xlfn.XLOOKUP(tbl_GL[[#This Row],[Account_key]],tbl_COA[Account_key],tbl_COA[SubClass],"Not Found")</f>
        <v>Liabilities</v>
      </c>
      <c r="I15903" t="str">
        <f>_xlfn.XLOOKUP(tbl_GL[[#This Row],[Account_key]],tbl_COA[Account_key],tbl_COA[SubClass2],"Not Found")</f>
        <v>Current Liabilities</v>
      </c>
      <c r="J15903" t="str">
        <f>_xlfn.XLOOKUP(tbl_GL[[#This Row],[Account_key]],tbl_COA[Account_key],tbl_COA[SubAccount],,0)</f>
        <v>Trade Payables</v>
      </c>
      <c r="K15903">
        <f>YEAR(tbl_GL[[#This Row],[Date]])</f>
        <v>2018</v>
      </c>
    </row>
    <row r="15904" spans="1:11" hidden="1" x14ac:dyDescent="0.35">
      <c r="A15904">
        <v>149.1</v>
      </c>
      <c r="B15904" s="24">
        <v>43192</v>
      </c>
      <c r="C15904">
        <v>7</v>
      </c>
      <c r="D15904" s="13">
        <v>320</v>
      </c>
      <c r="E15904" s="13" t="s">
        <v>97</v>
      </c>
      <c r="F15904" s="17">
        <v>-802</v>
      </c>
      <c r="G15904" t="str">
        <f>_xlfn.XLOOKUP(tbl_GL[[#This Row],[Account_key]],tbl_COA[Account_key],tbl_COA[Class],"Not Found")</f>
        <v>Operating account</v>
      </c>
      <c r="H15904" t="str">
        <f>_xlfn.XLOOKUP(tbl_GL[[#This Row],[Account_key]],tbl_COA[Account_key],tbl_COA[SubClass],"Not Found")</f>
        <v>Operating Expenses</v>
      </c>
      <c r="I15904" t="str">
        <f>_xlfn.XLOOKUP(tbl_GL[[#This Row],[Account_key]],tbl_COA[Account_key],tbl_COA[SubClass2],"Not Found")</f>
        <v>Administration</v>
      </c>
      <c r="J15904" t="str">
        <f>_xlfn.XLOOKUP(tbl_GL[[#This Row],[Account_key]],tbl_COA[Account_key],tbl_COA[SubAccount],,0)</f>
        <v>Professional Services</v>
      </c>
      <c r="K15904">
        <f>YEAR(tbl_GL[[#This Row],[Date]])</f>
        <v>2018</v>
      </c>
    </row>
    <row r="15905" spans="1:11" hidden="1" x14ac:dyDescent="0.35">
      <c r="A15905">
        <v>149.19999999999999</v>
      </c>
      <c r="B15905" s="24">
        <v>43192</v>
      </c>
      <c r="C15905">
        <v>7</v>
      </c>
      <c r="D15905" s="13">
        <v>120</v>
      </c>
      <c r="E15905" s="13" t="s">
        <v>97</v>
      </c>
      <c r="F15905" s="17">
        <v>802</v>
      </c>
      <c r="G15905" t="str">
        <f>_xlfn.XLOOKUP(tbl_GL[[#This Row],[Account_key]],tbl_COA[Account_key],tbl_COA[Class],"Not Found")</f>
        <v>Liabilities and Owners Equity</v>
      </c>
      <c r="H15905" t="str">
        <f>_xlfn.XLOOKUP(tbl_GL[[#This Row],[Account_key]],tbl_COA[Account_key],tbl_COA[SubClass],"Not Found")</f>
        <v>Liabilities</v>
      </c>
      <c r="I15905" t="str">
        <f>_xlfn.XLOOKUP(tbl_GL[[#This Row],[Account_key]],tbl_COA[Account_key],tbl_COA[SubClass2],"Not Found")</f>
        <v>Current Liabilities</v>
      </c>
      <c r="J15905" t="str">
        <f>_xlfn.XLOOKUP(tbl_GL[[#This Row],[Account_key]],tbl_COA[Account_key],tbl_COA[SubAccount],,0)</f>
        <v>Accrued Expenses</v>
      </c>
      <c r="K15905">
        <f>YEAR(tbl_GL[[#This Row],[Date]])</f>
        <v>2018</v>
      </c>
    </row>
    <row r="15906" spans="1:11" hidden="1" x14ac:dyDescent="0.35">
      <c r="A15906">
        <v>150.1</v>
      </c>
      <c r="B15906" s="24">
        <v>43192</v>
      </c>
      <c r="C15906">
        <v>7</v>
      </c>
      <c r="D15906" s="13">
        <v>10</v>
      </c>
      <c r="E15906" s="13" t="s">
        <v>98</v>
      </c>
      <c r="F15906" s="17">
        <v>-883</v>
      </c>
      <c r="G15906" t="str">
        <f>_xlfn.XLOOKUP(tbl_GL[[#This Row],[Account_key]],tbl_COA[Account_key],tbl_COA[Class],"Not Found")</f>
        <v>Assets</v>
      </c>
      <c r="H15906" t="str">
        <f>_xlfn.XLOOKUP(tbl_GL[[#This Row],[Account_key]],tbl_COA[Account_key],tbl_COA[SubClass],"Not Found")</f>
        <v>Assets</v>
      </c>
      <c r="I15906" t="str">
        <f>_xlfn.XLOOKUP(tbl_GL[[#This Row],[Account_key]],tbl_COA[Account_key],tbl_COA[SubClass2],"Not Found")</f>
        <v>Current Assets</v>
      </c>
      <c r="J15906" t="str">
        <f>_xlfn.XLOOKUP(tbl_GL[[#This Row],[Account_key]],tbl_COA[Account_key],tbl_COA[SubAccount],,0)</f>
        <v>Cash at Bank</v>
      </c>
      <c r="K15906">
        <f>YEAR(tbl_GL[[#This Row],[Date]])</f>
        <v>2018</v>
      </c>
    </row>
    <row r="15907" spans="1:11" hidden="1" x14ac:dyDescent="0.35">
      <c r="A15907">
        <v>150.19999999999999</v>
      </c>
      <c r="B15907" s="24">
        <v>43192</v>
      </c>
      <c r="C15907">
        <v>7</v>
      </c>
      <c r="D15907" s="13">
        <v>120</v>
      </c>
      <c r="E15907" s="13" t="s">
        <v>98</v>
      </c>
      <c r="F15907" s="17">
        <v>-883</v>
      </c>
      <c r="G15907" t="str">
        <f>_xlfn.XLOOKUP(tbl_GL[[#This Row],[Account_key]],tbl_COA[Account_key],tbl_COA[Class],"Not Found")</f>
        <v>Liabilities and Owners Equity</v>
      </c>
      <c r="H15907" t="str">
        <f>_xlfn.XLOOKUP(tbl_GL[[#This Row],[Account_key]],tbl_COA[Account_key],tbl_COA[SubClass],"Not Found")</f>
        <v>Liabilities</v>
      </c>
      <c r="I15907" t="str">
        <f>_xlfn.XLOOKUP(tbl_GL[[#This Row],[Account_key]],tbl_COA[Account_key],tbl_COA[SubClass2],"Not Found")</f>
        <v>Current Liabilities</v>
      </c>
      <c r="J15907" t="str">
        <f>_xlfn.XLOOKUP(tbl_GL[[#This Row],[Account_key]],tbl_COA[Account_key],tbl_COA[SubAccount],,0)</f>
        <v>Accrued Expenses</v>
      </c>
      <c r="K15907">
        <f>YEAR(tbl_GL[[#This Row],[Date]])</f>
        <v>2018</v>
      </c>
    </row>
    <row r="15908" spans="1:11" hidden="1" x14ac:dyDescent="0.35">
      <c r="A15908">
        <v>151.1</v>
      </c>
      <c r="B15908" s="24">
        <v>43193</v>
      </c>
      <c r="C15908">
        <v>7</v>
      </c>
      <c r="D15908" s="13">
        <v>290</v>
      </c>
      <c r="E15908" s="13" t="s">
        <v>99</v>
      </c>
      <c r="F15908" s="17">
        <v>-71</v>
      </c>
      <c r="G15908" t="str">
        <f>_xlfn.XLOOKUP(tbl_GL[[#This Row],[Account_key]],tbl_COA[Account_key],tbl_COA[Class],"Not Found")</f>
        <v>Operating account</v>
      </c>
      <c r="H15908" t="str">
        <f>_xlfn.XLOOKUP(tbl_GL[[#This Row],[Account_key]],tbl_COA[Account_key],tbl_COA[SubClass],"Not Found")</f>
        <v>Operating Expenses</v>
      </c>
      <c r="I15908" t="str">
        <f>_xlfn.XLOOKUP(tbl_GL[[#This Row],[Account_key]],tbl_COA[Account_key],tbl_COA[SubClass2],"Not Found")</f>
        <v>Administration</v>
      </c>
      <c r="J15908" t="str">
        <f>_xlfn.XLOOKUP(tbl_GL[[#This Row],[Account_key]],tbl_COA[Account_key],tbl_COA[SubAccount],,0)</f>
        <v>Travel</v>
      </c>
      <c r="K15908">
        <f>YEAR(tbl_GL[[#This Row],[Date]])</f>
        <v>2018</v>
      </c>
    </row>
    <row r="15909" spans="1:11" hidden="1" x14ac:dyDescent="0.35">
      <c r="A15909">
        <v>151.19999999999999</v>
      </c>
      <c r="B15909" s="24">
        <v>43193</v>
      </c>
      <c r="C15909">
        <v>7</v>
      </c>
      <c r="D15909" s="13">
        <v>20</v>
      </c>
      <c r="E15909" s="13" t="s">
        <v>99</v>
      </c>
      <c r="F15909" s="17">
        <v>-71</v>
      </c>
      <c r="G15909" t="str">
        <f>_xlfn.XLOOKUP(tbl_GL[[#This Row],[Account_key]],tbl_COA[Account_key],tbl_COA[Class],"Not Found")</f>
        <v>Assets</v>
      </c>
      <c r="H15909" t="str">
        <f>_xlfn.XLOOKUP(tbl_GL[[#This Row],[Account_key]],tbl_COA[Account_key],tbl_COA[SubClass],"Not Found")</f>
        <v>Assets</v>
      </c>
      <c r="I15909" t="str">
        <f>_xlfn.XLOOKUP(tbl_GL[[#This Row],[Account_key]],tbl_COA[Account_key],tbl_COA[SubClass2],"Not Found")</f>
        <v>Current Assets</v>
      </c>
      <c r="J15909" t="str">
        <f>_xlfn.XLOOKUP(tbl_GL[[#This Row],[Account_key]],tbl_COA[Account_key],tbl_COA[SubAccount],,0)</f>
        <v>Cash in hand</v>
      </c>
      <c r="K15909">
        <f>YEAR(tbl_GL[[#This Row],[Date]])</f>
        <v>2018</v>
      </c>
    </row>
    <row r="15910" spans="1:11" hidden="1" x14ac:dyDescent="0.35">
      <c r="A15910">
        <v>152.1</v>
      </c>
      <c r="B15910" s="24">
        <v>43194</v>
      </c>
      <c r="C15910">
        <v>7</v>
      </c>
      <c r="D15910" s="13">
        <v>10</v>
      </c>
      <c r="E15910" s="13" t="s">
        <v>98</v>
      </c>
      <c r="F15910" s="17">
        <v>-755</v>
      </c>
      <c r="G15910" t="str">
        <f>_xlfn.XLOOKUP(tbl_GL[[#This Row],[Account_key]],tbl_COA[Account_key],tbl_COA[Class],"Not Found")</f>
        <v>Assets</v>
      </c>
      <c r="H15910" t="str">
        <f>_xlfn.XLOOKUP(tbl_GL[[#This Row],[Account_key]],tbl_COA[Account_key],tbl_COA[SubClass],"Not Found")</f>
        <v>Assets</v>
      </c>
      <c r="I15910" t="str">
        <f>_xlfn.XLOOKUP(tbl_GL[[#This Row],[Account_key]],tbl_COA[Account_key],tbl_COA[SubClass2],"Not Found")</f>
        <v>Current Assets</v>
      </c>
      <c r="J15910" t="str">
        <f>_xlfn.XLOOKUP(tbl_GL[[#This Row],[Account_key]],tbl_COA[Account_key],tbl_COA[SubAccount],,0)</f>
        <v>Cash at Bank</v>
      </c>
      <c r="K15910">
        <f>YEAR(tbl_GL[[#This Row],[Date]])</f>
        <v>2018</v>
      </c>
    </row>
    <row r="15911" spans="1:11" hidden="1" x14ac:dyDescent="0.35">
      <c r="A15911">
        <v>152.19999999999999</v>
      </c>
      <c r="B15911" s="24">
        <v>43194</v>
      </c>
      <c r="C15911">
        <v>7</v>
      </c>
      <c r="D15911" s="13">
        <v>120</v>
      </c>
      <c r="E15911" s="13" t="s">
        <v>98</v>
      </c>
      <c r="F15911" s="17">
        <v>-755</v>
      </c>
      <c r="G15911" t="str">
        <f>_xlfn.XLOOKUP(tbl_GL[[#This Row],[Account_key]],tbl_COA[Account_key],tbl_COA[Class],"Not Found")</f>
        <v>Liabilities and Owners Equity</v>
      </c>
      <c r="H15911" t="str">
        <f>_xlfn.XLOOKUP(tbl_GL[[#This Row],[Account_key]],tbl_COA[Account_key],tbl_COA[SubClass],"Not Found")</f>
        <v>Liabilities</v>
      </c>
      <c r="I15911" t="str">
        <f>_xlfn.XLOOKUP(tbl_GL[[#This Row],[Account_key]],tbl_COA[Account_key],tbl_COA[SubClass2],"Not Found")</f>
        <v>Current Liabilities</v>
      </c>
      <c r="J15911" t="str">
        <f>_xlfn.XLOOKUP(tbl_GL[[#This Row],[Account_key]],tbl_COA[Account_key],tbl_COA[SubAccount],,0)</f>
        <v>Accrued Expenses</v>
      </c>
      <c r="K15911">
        <f>YEAR(tbl_GL[[#This Row],[Date]])</f>
        <v>2018</v>
      </c>
    </row>
    <row r="15912" spans="1:11" hidden="1" x14ac:dyDescent="0.35">
      <c r="A15912">
        <v>153.1</v>
      </c>
      <c r="B15912" s="24">
        <v>43195</v>
      </c>
      <c r="C15912">
        <v>7</v>
      </c>
      <c r="D15912" s="13">
        <v>230</v>
      </c>
      <c r="E15912" s="13" t="s">
        <v>4</v>
      </c>
      <c r="F15912" s="17">
        <v>-504</v>
      </c>
      <c r="G15912" t="str">
        <f>_xlfn.XLOOKUP(tbl_GL[[#This Row],[Account_key]],tbl_COA[Account_key],tbl_COA[Class],"Not Found")</f>
        <v>Trading account</v>
      </c>
      <c r="H15912" t="str">
        <f>_xlfn.XLOOKUP(tbl_GL[[#This Row],[Account_key]],tbl_COA[Account_key],tbl_COA[SubClass],"Not Found")</f>
        <v>Cost of Sales</v>
      </c>
      <c r="I15912" t="str">
        <f>_xlfn.XLOOKUP(tbl_GL[[#This Row],[Account_key]],tbl_COA[Account_key],tbl_COA[SubClass2],"Not Found")</f>
        <v>Cost of Sales</v>
      </c>
      <c r="J15912" t="str">
        <f>_xlfn.XLOOKUP(tbl_GL[[#This Row],[Account_key]],tbl_COA[Account_key],tbl_COA[SubAccount],,0)</f>
        <v>Cost of Sales</v>
      </c>
      <c r="K15912">
        <f>YEAR(tbl_GL[[#This Row],[Date]])</f>
        <v>2018</v>
      </c>
    </row>
    <row r="15913" spans="1:11" hidden="1" x14ac:dyDescent="0.35">
      <c r="A15913">
        <v>153.19999999999999</v>
      </c>
      <c r="B15913" s="24">
        <v>43195</v>
      </c>
      <c r="C15913">
        <v>7</v>
      </c>
      <c r="D15913" s="13">
        <v>60</v>
      </c>
      <c r="E15913" s="13" t="s">
        <v>4</v>
      </c>
      <c r="F15913" s="17">
        <v>-504</v>
      </c>
      <c r="G15913" t="str">
        <f>_xlfn.XLOOKUP(tbl_GL[[#This Row],[Account_key]],tbl_COA[Account_key],tbl_COA[Class],"Not Found")</f>
        <v>Assets</v>
      </c>
      <c r="H15913" t="str">
        <f>_xlfn.XLOOKUP(tbl_GL[[#This Row],[Account_key]],tbl_COA[Account_key],tbl_COA[SubClass],"Not Found")</f>
        <v>Assets</v>
      </c>
      <c r="I15913" t="str">
        <f>_xlfn.XLOOKUP(tbl_GL[[#This Row],[Account_key]],tbl_COA[Account_key],tbl_COA[SubClass2],"Not Found")</f>
        <v>Current Assets</v>
      </c>
      <c r="J15913" t="str">
        <f>_xlfn.XLOOKUP(tbl_GL[[#This Row],[Account_key]],tbl_COA[Account_key],tbl_COA[SubAccount],,0)</f>
        <v>Inventory</v>
      </c>
      <c r="K15913">
        <f>YEAR(tbl_GL[[#This Row],[Date]])</f>
        <v>2018</v>
      </c>
    </row>
    <row r="15914" spans="1:11" hidden="1" x14ac:dyDescent="0.35">
      <c r="A15914">
        <v>154.1</v>
      </c>
      <c r="B15914" s="24">
        <v>43195</v>
      </c>
      <c r="C15914">
        <v>7</v>
      </c>
      <c r="D15914" s="13">
        <v>330</v>
      </c>
      <c r="E15914" s="13" t="s">
        <v>97</v>
      </c>
      <c r="F15914" s="17">
        <v>-1035</v>
      </c>
      <c r="G15914" t="str">
        <f>_xlfn.XLOOKUP(tbl_GL[[#This Row],[Account_key]],tbl_COA[Account_key],tbl_COA[Class],"Not Found")</f>
        <v>Operating account</v>
      </c>
      <c r="H15914" t="str">
        <f>_xlfn.XLOOKUP(tbl_GL[[#This Row],[Account_key]],tbl_COA[Account_key],tbl_COA[SubClass],"Not Found")</f>
        <v>Operating Expenses</v>
      </c>
      <c r="I15914" t="str">
        <f>_xlfn.XLOOKUP(tbl_GL[[#This Row],[Account_key]],tbl_COA[Account_key],tbl_COA[SubClass2],"Not Found")</f>
        <v>Administration</v>
      </c>
      <c r="J15914" t="str">
        <f>_xlfn.XLOOKUP(tbl_GL[[#This Row],[Account_key]],tbl_COA[Account_key],tbl_COA[SubAccount],,0)</f>
        <v>Telephone</v>
      </c>
      <c r="K15914">
        <f>YEAR(tbl_GL[[#This Row],[Date]])</f>
        <v>2018</v>
      </c>
    </row>
    <row r="15915" spans="1:11" hidden="1" x14ac:dyDescent="0.35">
      <c r="A15915">
        <v>154.19999999999999</v>
      </c>
      <c r="B15915" s="24">
        <v>43195</v>
      </c>
      <c r="C15915">
        <v>7</v>
      </c>
      <c r="D15915" s="13">
        <v>120</v>
      </c>
      <c r="E15915" s="13" t="s">
        <v>97</v>
      </c>
      <c r="F15915" s="17">
        <v>1035</v>
      </c>
      <c r="G15915" t="str">
        <f>_xlfn.XLOOKUP(tbl_GL[[#This Row],[Account_key]],tbl_COA[Account_key],tbl_COA[Class],"Not Found")</f>
        <v>Liabilities and Owners Equity</v>
      </c>
      <c r="H15915" t="str">
        <f>_xlfn.XLOOKUP(tbl_GL[[#This Row],[Account_key]],tbl_COA[Account_key],tbl_COA[SubClass],"Not Found")</f>
        <v>Liabilities</v>
      </c>
      <c r="I15915" t="str">
        <f>_xlfn.XLOOKUP(tbl_GL[[#This Row],[Account_key]],tbl_COA[Account_key],tbl_COA[SubClass2],"Not Found")</f>
        <v>Current Liabilities</v>
      </c>
      <c r="J15915" t="str">
        <f>_xlfn.XLOOKUP(tbl_GL[[#This Row],[Account_key]],tbl_COA[Account_key],tbl_COA[SubAccount],,0)</f>
        <v>Accrued Expenses</v>
      </c>
      <c r="K15915">
        <f>YEAR(tbl_GL[[#This Row],[Date]])</f>
        <v>2018</v>
      </c>
    </row>
    <row r="15916" spans="1:11" hidden="1" x14ac:dyDescent="0.35">
      <c r="A15916">
        <v>155.1</v>
      </c>
      <c r="B15916" s="24">
        <v>43195</v>
      </c>
      <c r="C15916">
        <v>7</v>
      </c>
      <c r="D15916" s="13">
        <v>210</v>
      </c>
      <c r="E15916" s="13" t="s">
        <v>7</v>
      </c>
      <c r="F15916" s="17">
        <v>1680</v>
      </c>
      <c r="G15916" t="str">
        <f>_xlfn.XLOOKUP(tbl_GL[[#This Row],[Account_key]],tbl_COA[Account_key],tbl_COA[Class],"Not Found")</f>
        <v>Trading account</v>
      </c>
      <c r="H15916" t="str">
        <f>_xlfn.XLOOKUP(tbl_GL[[#This Row],[Account_key]],tbl_COA[Account_key],tbl_COA[SubClass],"Not Found")</f>
        <v>Sales</v>
      </c>
      <c r="I15916" t="str">
        <f>_xlfn.XLOOKUP(tbl_GL[[#This Row],[Account_key]],tbl_COA[Account_key],tbl_COA[SubClass2],"Not Found")</f>
        <v>Sales</v>
      </c>
      <c r="J15916" t="str">
        <f>_xlfn.XLOOKUP(tbl_GL[[#This Row],[Account_key]],tbl_COA[Account_key],tbl_COA[SubAccount],,0)</f>
        <v>Sales</v>
      </c>
      <c r="K15916">
        <f>YEAR(tbl_GL[[#This Row],[Date]])</f>
        <v>2018</v>
      </c>
    </row>
    <row r="15917" spans="1:11" hidden="1" x14ac:dyDescent="0.35">
      <c r="A15917">
        <v>155.19999999999999</v>
      </c>
      <c r="B15917" s="24">
        <v>43195</v>
      </c>
      <c r="C15917">
        <v>7</v>
      </c>
      <c r="D15917" s="13">
        <v>10</v>
      </c>
      <c r="E15917" s="13" t="s">
        <v>7</v>
      </c>
      <c r="F15917" s="17">
        <v>1680</v>
      </c>
      <c r="G15917" t="str">
        <f>_xlfn.XLOOKUP(tbl_GL[[#This Row],[Account_key]],tbl_COA[Account_key],tbl_COA[Class],"Not Found")</f>
        <v>Assets</v>
      </c>
      <c r="H15917" t="str">
        <f>_xlfn.XLOOKUP(tbl_GL[[#This Row],[Account_key]],tbl_COA[Account_key],tbl_COA[SubClass],"Not Found")</f>
        <v>Assets</v>
      </c>
      <c r="I15917" t="str">
        <f>_xlfn.XLOOKUP(tbl_GL[[#This Row],[Account_key]],tbl_COA[Account_key],tbl_COA[SubClass2],"Not Found")</f>
        <v>Current Assets</v>
      </c>
      <c r="J15917" t="str">
        <f>_xlfn.XLOOKUP(tbl_GL[[#This Row],[Account_key]],tbl_COA[Account_key],tbl_COA[SubAccount],,0)</f>
        <v>Cash at Bank</v>
      </c>
      <c r="K15917">
        <f>YEAR(tbl_GL[[#This Row],[Date]])</f>
        <v>2018</v>
      </c>
    </row>
    <row r="15918" spans="1:11" hidden="1" x14ac:dyDescent="0.35">
      <c r="A15918">
        <v>156.1</v>
      </c>
      <c r="B15918" s="24">
        <v>43195</v>
      </c>
      <c r="C15918">
        <v>7</v>
      </c>
      <c r="D15918" s="13">
        <v>230</v>
      </c>
      <c r="E15918" s="13" t="s">
        <v>4</v>
      </c>
      <c r="F15918" s="17">
        <v>-1940</v>
      </c>
      <c r="G15918" t="str">
        <f>_xlfn.XLOOKUP(tbl_GL[[#This Row],[Account_key]],tbl_COA[Account_key],tbl_COA[Class],"Not Found")</f>
        <v>Trading account</v>
      </c>
      <c r="H15918" t="str">
        <f>_xlfn.XLOOKUP(tbl_GL[[#This Row],[Account_key]],tbl_COA[Account_key],tbl_COA[SubClass],"Not Found")</f>
        <v>Cost of Sales</v>
      </c>
      <c r="I15918" t="str">
        <f>_xlfn.XLOOKUP(tbl_GL[[#This Row],[Account_key]],tbl_COA[Account_key],tbl_COA[SubClass2],"Not Found")</f>
        <v>Cost of Sales</v>
      </c>
      <c r="J15918" t="str">
        <f>_xlfn.XLOOKUP(tbl_GL[[#This Row],[Account_key]],tbl_COA[Account_key],tbl_COA[SubAccount],,0)</f>
        <v>Cost of Sales</v>
      </c>
      <c r="K15918">
        <f>YEAR(tbl_GL[[#This Row],[Date]])</f>
        <v>2018</v>
      </c>
    </row>
    <row r="15919" spans="1:11" hidden="1" x14ac:dyDescent="0.35">
      <c r="A15919">
        <v>156.19999999999999</v>
      </c>
      <c r="B15919" s="24">
        <v>43195</v>
      </c>
      <c r="C15919">
        <v>7</v>
      </c>
      <c r="D15919" s="13">
        <v>60</v>
      </c>
      <c r="E15919" s="13" t="s">
        <v>4</v>
      </c>
      <c r="F15919" s="17">
        <v>-1940</v>
      </c>
      <c r="G15919" t="str">
        <f>_xlfn.XLOOKUP(tbl_GL[[#This Row],[Account_key]],tbl_COA[Account_key],tbl_COA[Class],"Not Found")</f>
        <v>Assets</v>
      </c>
      <c r="H15919" t="str">
        <f>_xlfn.XLOOKUP(tbl_GL[[#This Row],[Account_key]],tbl_COA[Account_key],tbl_COA[SubClass],"Not Found")</f>
        <v>Assets</v>
      </c>
      <c r="I15919" t="str">
        <f>_xlfn.XLOOKUP(tbl_GL[[#This Row],[Account_key]],tbl_COA[Account_key],tbl_COA[SubClass2],"Not Found")</f>
        <v>Current Assets</v>
      </c>
      <c r="J15919" t="str">
        <f>_xlfn.XLOOKUP(tbl_GL[[#This Row],[Account_key]],tbl_COA[Account_key],tbl_COA[SubAccount],,0)</f>
        <v>Inventory</v>
      </c>
      <c r="K15919">
        <f>YEAR(tbl_GL[[#This Row],[Date]])</f>
        <v>2018</v>
      </c>
    </row>
    <row r="15920" spans="1:11" hidden="1" x14ac:dyDescent="0.35">
      <c r="A15920">
        <v>157.1</v>
      </c>
      <c r="B15920" s="24">
        <v>43195</v>
      </c>
      <c r="C15920">
        <v>7</v>
      </c>
      <c r="D15920" s="13">
        <v>210</v>
      </c>
      <c r="E15920" s="13" t="s">
        <v>8</v>
      </c>
      <c r="F15920" s="17">
        <v>7055</v>
      </c>
      <c r="G15920" t="str">
        <f>_xlfn.XLOOKUP(tbl_GL[[#This Row],[Account_key]],tbl_COA[Account_key],tbl_COA[Class],"Not Found")</f>
        <v>Trading account</v>
      </c>
      <c r="H15920" t="str">
        <f>_xlfn.XLOOKUP(tbl_GL[[#This Row],[Account_key]],tbl_COA[Account_key],tbl_COA[SubClass],"Not Found")</f>
        <v>Sales</v>
      </c>
      <c r="I15920" t="str">
        <f>_xlfn.XLOOKUP(tbl_GL[[#This Row],[Account_key]],tbl_COA[Account_key],tbl_COA[SubClass2],"Not Found")</f>
        <v>Sales</v>
      </c>
      <c r="J15920" t="str">
        <f>_xlfn.XLOOKUP(tbl_GL[[#This Row],[Account_key]],tbl_COA[Account_key],tbl_COA[SubAccount],,0)</f>
        <v>Sales</v>
      </c>
      <c r="K15920">
        <f>YEAR(tbl_GL[[#This Row],[Date]])</f>
        <v>2018</v>
      </c>
    </row>
    <row r="15921" spans="1:11" hidden="1" x14ac:dyDescent="0.35">
      <c r="A15921">
        <v>157.19999999999999</v>
      </c>
      <c r="B15921" s="24">
        <v>43195</v>
      </c>
      <c r="C15921">
        <v>7</v>
      </c>
      <c r="D15921" s="13">
        <v>30</v>
      </c>
      <c r="E15921" s="13" t="s">
        <v>8</v>
      </c>
      <c r="F15921" s="17">
        <v>7055</v>
      </c>
      <c r="G15921" t="str">
        <f>_xlfn.XLOOKUP(tbl_GL[[#This Row],[Account_key]],tbl_COA[Account_key],tbl_COA[Class],"Not Found")</f>
        <v>Assets</v>
      </c>
      <c r="H15921" t="str">
        <f>_xlfn.XLOOKUP(tbl_GL[[#This Row],[Account_key]],tbl_COA[Account_key],tbl_COA[SubClass],"Not Found")</f>
        <v>Assets</v>
      </c>
      <c r="I15921" t="str">
        <f>_xlfn.XLOOKUP(tbl_GL[[#This Row],[Account_key]],tbl_COA[Account_key],tbl_COA[SubClass2],"Not Found")</f>
        <v>Current Assets</v>
      </c>
      <c r="J15921" t="str">
        <f>_xlfn.XLOOKUP(tbl_GL[[#This Row],[Account_key]],tbl_COA[Account_key],tbl_COA[SubAccount],,0)</f>
        <v>Trade Receivables</v>
      </c>
      <c r="K15921">
        <f>YEAR(tbl_GL[[#This Row],[Date]])</f>
        <v>2018</v>
      </c>
    </row>
    <row r="15922" spans="1:11" hidden="1" x14ac:dyDescent="0.35">
      <c r="A15922">
        <v>158.1</v>
      </c>
      <c r="B15922" s="24">
        <v>43196</v>
      </c>
      <c r="C15922">
        <v>7</v>
      </c>
      <c r="D15922" s="13">
        <v>10</v>
      </c>
      <c r="E15922" s="13" t="s">
        <v>98</v>
      </c>
      <c r="F15922" s="17">
        <v>-982</v>
      </c>
      <c r="G15922" t="str">
        <f>_xlfn.XLOOKUP(tbl_GL[[#This Row],[Account_key]],tbl_COA[Account_key],tbl_COA[Class],"Not Found")</f>
        <v>Assets</v>
      </c>
      <c r="H15922" t="str">
        <f>_xlfn.XLOOKUP(tbl_GL[[#This Row],[Account_key]],tbl_COA[Account_key],tbl_COA[SubClass],"Not Found")</f>
        <v>Assets</v>
      </c>
      <c r="I15922" t="str">
        <f>_xlfn.XLOOKUP(tbl_GL[[#This Row],[Account_key]],tbl_COA[Account_key],tbl_COA[SubClass2],"Not Found")</f>
        <v>Current Assets</v>
      </c>
      <c r="J15922" t="str">
        <f>_xlfn.XLOOKUP(tbl_GL[[#This Row],[Account_key]],tbl_COA[Account_key],tbl_COA[SubAccount],,0)</f>
        <v>Cash at Bank</v>
      </c>
      <c r="K15922">
        <f>YEAR(tbl_GL[[#This Row],[Date]])</f>
        <v>2018</v>
      </c>
    </row>
    <row r="15923" spans="1:11" hidden="1" x14ac:dyDescent="0.35">
      <c r="A15923">
        <v>158.19999999999999</v>
      </c>
      <c r="B15923" s="24">
        <v>43196</v>
      </c>
      <c r="C15923">
        <v>7</v>
      </c>
      <c r="D15923" s="13">
        <v>120</v>
      </c>
      <c r="E15923" s="13" t="s">
        <v>98</v>
      </c>
      <c r="F15923" s="17">
        <v>-982</v>
      </c>
      <c r="G15923" t="str">
        <f>_xlfn.XLOOKUP(tbl_GL[[#This Row],[Account_key]],tbl_COA[Account_key],tbl_COA[Class],"Not Found")</f>
        <v>Liabilities and Owners Equity</v>
      </c>
      <c r="H15923" t="str">
        <f>_xlfn.XLOOKUP(tbl_GL[[#This Row],[Account_key]],tbl_COA[Account_key],tbl_COA[SubClass],"Not Found")</f>
        <v>Liabilities</v>
      </c>
      <c r="I15923" t="str">
        <f>_xlfn.XLOOKUP(tbl_GL[[#This Row],[Account_key]],tbl_COA[Account_key],tbl_COA[SubClass2],"Not Found")</f>
        <v>Current Liabilities</v>
      </c>
      <c r="J15923" t="str">
        <f>_xlfn.XLOOKUP(tbl_GL[[#This Row],[Account_key]],tbl_COA[Account_key],tbl_COA[SubAccount],,0)</f>
        <v>Accrued Expenses</v>
      </c>
      <c r="K15923">
        <f>YEAR(tbl_GL[[#This Row],[Date]])</f>
        <v>2018</v>
      </c>
    </row>
    <row r="15924" spans="1:11" hidden="1" x14ac:dyDescent="0.35">
      <c r="A15924">
        <v>159.1</v>
      </c>
      <c r="B15924" s="24">
        <v>43198</v>
      </c>
      <c r="C15924">
        <v>7</v>
      </c>
      <c r="D15924" s="13">
        <v>10</v>
      </c>
      <c r="E15924" s="13" t="s">
        <v>98</v>
      </c>
      <c r="F15924" s="17">
        <v>-947</v>
      </c>
      <c r="G15924" t="str">
        <f>_xlfn.XLOOKUP(tbl_GL[[#This Row],[Account_key]],tbl_COA[Account_key],tbl_COA[Class],"Not Found")</f>
        <v>Assets</v>
      </c>
      <c r="H15924" t="str">
        <f>_xlfn.XLOOKUP(tbl_GL[[#This Row],[Account_key]],tbl_COA[Account_key],tbl_COA[SubClass],"Not Found")</f>
        <v>Assets</v>
      </c>
      <c r="I15924" t="str">
        <f>_xlfn.XLOOKUP(tbl_GL[[#This Row],[Account_key]],tbl_COA[Account_key],tbl_COA[SubClass2],"Not Found")</f>
        <v>Current Assets</v>
      </c>
      <c r="J15924" t="str">
        <f>_xlfn.XLOOKUP(tbl_GL[[#This Row],[Account_key]],tbl_COA[Account_key],tbl_COA[SubAccount],,0)</f>
        <v>Cash at Bank</v>
      </c>
      <c r="K15924">
        <f>YEAR(tbl_GL[[#This Row],[Date]])</f>
        <v>2018</v>
      </c>
    </row>
    <row r="15925" spans="1:11" hidden="1" x14ac:dyDescent="0.35">
      <c r="A15925">
        <v>159.19999999999999</v>
      </c>
      <c r="B15925" s="24">
        <v>43198</v>
      </c>
      <c r="C15925">
        <v>7</v>
      </c>
      <c r="D15925" s="13">
        <v>120</v>
      </c>
      <c r="E15925" s="13" t="s">
        <v>98</v>
      </c>
      <c r="F15925" s="17">
        <v>-947</v>
      </c>
      <c r="G15925" t="str">
        <f>_xlfn.XLOOKUP(tbl_GL[[#This Row],[Account_key]],tbl_COA[Account_key],tbl_COA[Class],"Not Found")</f>
        <v>Liabilities and Owners Equity</v>
      </c>
      <c r="H15925" t="str">
        <f>_xlfn.XLOOKUP(tbl_GL[[#This Row],[Account_key]],tbl_COA[Account_key],tbl_COA[SubClass],"Not Found")</f>
        <v>Liabilities</v>
      </c>
      <c r="I15925" t="str">
        <f>_xlfn.XLOOKUP(tbl_GL[[#This Row],[Account_key]],tbl_COA[Account_key],tbl_COA[SubClass2],"Not Found")</f>
        <v>Current Liabilities</v>
      </c>
      <c r="J15925" t="str">
        <f>_xlfn.XLOOKUP(tbl_GL[[#This Row],[Account_key]],tbl_COA[Account_key],tbl_COA[SubAccount],,0)</f>
        <v>Accrued Expenses</v>
      </c>
      <c r="K15925">
        <f>YEAR(tbl_GL[[#This Row],[Date]])</f>
        <v>2018</v>
      </c>
    </row>
    <row r="15926" spans="1:11" hidden="1" x14ac:dyDescent="0.35">
      <c r="A15926">
        <v>160.1</v>
      </c>
      <c r="B15926" s="24">
        <v>43198</v>
      </c>
      <c r="C15926">
        <v>7</v>
      </c>
      <c r="D15926" s="13">
        <v>300</v>
      </c>
      <c r="E15926" s="13" t="s">
        <v>97</v>
      </c>
      <c r="F15926" s="17">
        <v>-1122</v>
      </c>
      <c r="G15926" t="str">
        <f>_xlfn.XLOOKUP(tbl_GL[[#This Row],[Account_key]],tbl_COA[Account_key],tbl_COA[Class],"Not Found")</f>
        <v>Operating account</v>
      </c>
      <c r="H15926" t="str">
        <f>_xlfn.XLOOKUP(tbl_GL[[#This Row],[Account_key]],tbl_COA[Account_key],tbl_COA[SubClass],"Not Found")</f>
        <v>Operating Expenses</v>
      </c>
      <c r="I15926" t="str">
        <f>_xlfn.XLOOKUP(tbl_GL[[#This Row],[Account_key]],tbl_COA[Account_key],tbl_COA[SubClass2],"Not Found")</f>
        <v>Administration</v>
      </c>
      <c r="J15926" t="str">
        <f>_xlfn.XLOOKUP(tbl_GL[[#This Row],[Account_key]],tbl_COA[Account_key],tbl_COA[SubAccount],,0)</f>
        <v>Entertainment</v>
      </c>
      <c r="K15926">
        <f>YEAR(tbl_GL[[#This Row],[Date]])</f>
        <v>2018</v>
      </c>
    </row>
    <row r="15927" spans="1:11" hidden="1" x14ac:dyDescent="0.35">
      <c r="A15927">
        <v>160.19999999999999</v>
      </c>
      <c r="B15927" s="24">
        <v>43198</v>
      </c>
      <c r="C15927">
        <v>7</v>
      </c>
      <c r="D15927" s="13">
        <v>120</v>
      </c>
      <c r="E15927" s="13" t="s">
        <v>97</v>
      </c>
      <c r="F15927" s="17">
        <v>1122</v>
      </c>
      <c r="G15927" t="str">
        <f>_xlfn.XLOOKUP(tbl_GL[[#This Row],[Account_key]],tbl_COA[Account_key],tbl_COA[Class],"Not Found")</f>
        <v>Liabilities and Owners Equity</v>
      </c>
      <c r="H15927" t="str">
        <f>_xlfn.XLOOKUP(tbl_GL[[#This Row],[Account_key]],tbl_COA[Account_key],tbl_COA[SubClass],"Not Found")</f>
        <v>Liabilities</v>
      </c>
      <c r="I15927" t="str">
        <f>_xlfn.XLOOKUP(tbl_GL[[#This Row],[Account_key]],tbl_COA[Account_key],tbl_COA[SubClass2],"Not Found")</f>
        <v>Current Liabilities</v>
      </c>
      <c r="J15927" t="str">
        <f>_xlfn.XLOOKUP(tbl_GL[[#This Row],[Account_key]],tbl_COA[Account_key],tbl_COA[SubAccount],,0)</f>
        <v>Accrued Expenses</v>
      </c>
      <c r="K15927">
        <f>YEAR(tbl_GL[[#This Row],[Date]])</f>
        <v>2018</v>
      </c>
    </row>
    <row r="15928" spans="1:11" hidden="1" x14ac:dyDescent="0.35">
      <c r="A15928">
        <v>161.1</v>
      </c>
      <c r="B15928" s="24">
        <v>43199</v>
      </c>
      <c r="C15928">
        <v>7</v>
      </c>
      <c r="D15928" s="13">
        <v>10</v>
      </c>
      <c r="E15928" s="13" t="s">
        <v>98</v>
      </c>
      <c r="F15928" s="17">
        <v>-769</v>
      </c>
      <c r="G15928" t="str">
        <f>_xlfn.XLOOKUP(tbl_GL[[#This Row],[Account_key]],tbl_COA[Account_key],tbl_COA[Class],"Not Found")</f>
        <v>Assets</v>
      </c>
      <c r="H15928" t="str">
        <f>_xlfn.XLOOKUP(tbl_GL[[#This Row],[Account_key]],tbl_COA[Account_key],tbl_COA[SubClass],"Not Found")</f>
        <v>Assets</v>
      </c>
      <c r="I15928" t="str">
        <f>_xlfn.XLOOKUP(tbl_GL[[#This Row],[Account_key]],tbl_COA[Account_key],tbl_COA[SubClass2],"Not Found")</f>
        <v>Current Assets</v>
      </c>
      <c r="J15928" t="str">
        <f>_xlfn.XLOOKUP(tbl_GL[[#This Row],[Account_key]],tbl_COA[Account_key],tbl_COA[SubAccount],,0)</f>
        <v>Cash at Bank</v>
      </c>
      <c r="K15928">
        <f>YEAR(tbl_GL[[#This Row],[Date]])</f>
        <v>2018</v>
      </c>
    </row>
    <row r="15929" spans="1:11" hidden="1" x14ac:dyDescent="0.35">
      <c r="A15929">
        <v>161.19999999999999</v>
      </c>
      <c r="B15929" s="24">
        <v>43199</v>
      </c>
      <c r="C15929">
        <v>7</v>
      </c>
      <c r="D15929" s="13">
        <v>120</v>
      </c>
      <c r="E15929" s="13" t="s">
        <v>98</v>
      </c>
      <c r="F15929" s="17">
        <v>-769</v>
      </c>
      <c r="G15929" t="str">
        <f>_xlfn.XLOOKUP(tbl_GL[[#This Row],[Account_key]],tbl_COA[Account_key],tbl_COA[Class],"Not Found")</f>
        <v>Liabilities and Owners Equity</v>
      </c>
      <c r="H15929" t="str">
        <f>_xlfn.XLOOKUP(tbl_GL[[#This Row],[Account_key]],tbl_COA[Account_key],tbl_COA[SubClass],"Not Found")</f>
        <v>Liabilities</v>
      </c>
      <c r="I15929" t="str">
        <f>_xlfn.XLOOKUP(tbl_GL[[#This Row],[Account_key]],tbl_COA[Account_key],tbl_COA[SubClass2],"Not Found")</f>
        <v>Current Liabilities</v>
      </c>
      <c r="J15929" t="str">
        <f>_xlfn.XLOOKUP(tbl_GL[[#This Row],[Account_key]],tbl_COA[Account_key],tbl_COA[SubAccount],,0)</f>
        <v>Accrued Expenses</v>
      </c>
      <c r="K15929">
        <f>YEAR(tbl_GL[[#This Row],[Date]])</f>
        <v>2018</v>
      </c>
    </row>
    <row r="15930" spans="1:11" hidden="1" x14ac:dyDescent="0.35">
      <c r="A15930">
        <v>162.1</v>
      </c>
      <c r="B15930" s="24">
        <v>43200</v>
      </c>
      <c r="C15930">
        <v>7</v>
      </c>
      <c r="D15930" s="13">
        <v>260</v>
      </c>
      <c r="E15930" s="13" t="s">
        <v>83</v>
      </c>
      <c r="F15930" s="17">
        <v>449</v>
      </c>
      <c r="G15930" t="str">
        <f>_xlfn.XLOOKUP(tbl_GL[[#This Row],[Account_key]],tbl_COA[Account_key],tbl_COA[Class],"Not Found")</f>
        <v>Operating account</v>
      </c>
      <c r="H15930" t="str">
        <f>_xlfn.XLOOKUP(tbl_GL[[#This Row],[Account_key]],tbl_COA[Account_key],tbl_COA[SubClass],"Not Found")</f>
        <v>Operating Expenses</v>
      </c>
      <c r="I15930" t="str">
        <f>_xlfn.XLOOKUP(tbl_GL[[#This Row],[Account_key]],tbl_COA[Account_key],tbl_COA[SubClass2],"Not Found")</f>
        <v>Marketing</v>
      </c>
      <c r="J15930" t="str">
        <f>_xlfn.XLOOKUP(tbl_GL[[#This Row],[Account_key]],tbl_COA[Account_key],tbl_COA[SubAccount],,0)</f>
        <v>Commissions</v>
      </c>
      <c r="K15930">
        <f>YEAR(tbl_GL[[#This Row],[Date]])</f>
        <v>2018</v>
      </c>
    </row>
    <row r="15931" spans="1:11" hidden="1" x14ac:dyDescent="0.35">
      <c r="A15931">
        <v>162.19999999999999</v>
      </c>
      <c r="B15931" s="24">
        <v>43200</v>
      </c>
      <c r="C15931">
        <v>7</v>
      </c>
      <c r="D15931" s="13">
        <v>20</v>
      </c>
      <c r="E15931" s="13" t="s">
        <v>83</v>
      </c>
      <c r="F15931" s="17">
        <v>449</v>
      </c>
      <c r="G15931" t="str">
        <f>_xlfn.XLOOKUP(tbl_GL[[#This Row],[Account_key]],tbl_COA[Account_key],tbl_COA[Class],"Not Found")</f>
        <v>Assets</v>
      </c>
      <c r="H15931" t="str">
        <f>_xlfn.XLOOKUP(tbl_GL[[#This Row],[Account_key]],tbl_COA[Account_key],tbl_COA[SubClass],"Not Found")</f>
        <v>Assets</v>
      </c>
      <c r="I15931" t="str">
        <f>_xlfn.XLOOKUP(tbl_GL[[#This Row],[Account_key]],tbl_COA[Account_key],tbl_COA[SubClass2],"Not Found")</f>
        <v>Current Assets</v>
      </c>
      <c r="J15931" t="str">
        <f>_xlfn.XLOOKUP(tbl_GL[[#This Row],[Account_key]],tbl_COA[Account_key],tbl_COA[SubAccount],,0)</f>
        <v>Cash in hand</v>
      </c>
      <c r="K15931">
        <f>YEAR(tbl_GL[[#This Row],[Date]])</f>
        <v>2018</v>
      </c>
    </row>
    <row r="15932" spans="1:11" hidden="1" x14ac:dyDescent="0.35">
      <c r="A15932">
        <v>163.1</v>
      </c>
      <c r="B15932" s="24">
        <v>43201</v>
      </c>
      <c r="C15932">
        <v>7</v>
      </c>
      <c r="D15932" s="13">
        <v>260</v>
      </c>
      <c r="E15932" s="13" t="s">
        <v>97</v>
      </c>
      <c r="F15932" s="17">
        <v>-899</v>
      </c>
      <c r="G15932" t="str">
        <f>_xlfn.XLOOKUP(tbl_GL[[#This Row],[Account_key]],tbl_COA[Account_key],tbl_COA[Class],"Not Found")</f>
        <v>Operating account</v>
      </c>
      <c r="H15932" t="str">
        <f>_xlfn.XLOOKUP(tbl_GL[[#This Row],[Account_key]],tbl_COA[Account_key],tbl_COA[SubClass],"Not Found")</f>
        <v>Operating Expenses</v>
      </c>
      <c r="I15932" t="str">
        <f>_xlfn.XLOOKUP(tbl_GL[[#This Row],[Account_key]],tbl_COA[Account_key],tbl_COA[SubClass2],"Not Found")</f>
        <v>Marketing</v>
      </c>
      <c r="J15932" t="str">
        <f>_xlfn.XLOOKUP(tbl_GL[[#This Row],[Account_key]],tbl_COA[Account_key],tbl_COA[SubAccount],,0)</f>
        <v>Commissions</v>
      </c>
      <c r="K15932">
        <f>YEAR(tbl_GL[[#This Row],[Date]])</f>
        <v>2018</v>
      </c>
    </row>
    <row r="15933" spans="1:11" hidden="1" x14ac:dyDescent="0.35">
      <c r="A15933">
        <v>163.19999999999999</v>
      </c>
      <c r="B15933" s="24">
        <v>43201</v>
      </c>
      <c r="C15933">
        <v>7</v>
      </c>
      <c r="D15933" s="13">
        <v>120</v>
      </c>
      <c r="E15933" s="13" t="s">
        <v>97</v>
      </c>
      <c r="F15933" s="17">
        <v>899</v>
      </c>
      <c r="G15933" t="str">
        <f>_xlfn.XLOOKUP(tbl_GL[[#This Row],[Account_key]],tbl_COA[Account_key],tbl_COA[Class],"Not Found")</f>
        <v>Liabilities and Owners Equity</v>
      </c>
      <c r="H15933" t="str">
        <f>_xlfn.XLOOKUP(tbl_GL[[#This Row],[Account_key]],tbl_COA[Account_key],tbl_COA[SubClass],"Not Found")</f>
        <v>Liabilities</v>
      </c>
      <c r="I15933" t="str">
        <f>_xlfn.XLOOKUP(tbl_GL[[#This Row],[Account_key]],tbl_COA[Account_key],tbl_COA[SubClass2],"Not Found")</f>
        <v>Current Liabilities</v>
      </c>
      <c r="J15933" t="str">
        <f>_xlfn.XLOOKUP(tbl_GL[[#This Row],[Account_key]],tbl_COA[Account_key],tbl_COA[SubAccount],,0)</f>
        <v>Accrued Expenses</v>
      </c>
      <c r="K15933">
        <f>YEAR(tbl_GL[[#This Row],[Date]])</f>
        <v>2018</v>
      </c>
    </row>
    <row r="15934" spans="1:11" hidden="1" x14ac:dyDescent="0.35">
      <c r="A15934">
        <v>164.1</v>
      </c>
      <c r="B15934" s="24">
        <v>43203</v>
      </c>
      <c r="C15934">
        <v>7</v>
      </c>
      <c r="D15934" s="13">
        <v>280</v>
      </c>
      <c r="E15934" s="13" t="s">
        <v>97</v>
      </c>
      <c r="F15934" s="17">
        <v>-1199</v>
      </c>
      <c r="G15934" t="str">
        <f>_xlfn.XLOOKUP(tbl_GL[[#This Row],[Account_key]],tbl_COA[Account_key],tbl_COA[Class],"Not Found")</f>
        <v>Operating account</v>
      </c>
      <c r="H15934" t="str">
        <f>_xlfn.XLOOKUP(tbl_GL[[#This Row],[Account_key]],tbl_COA[Account_key],tbl_COA[SubClass],"Not Found")</f>
        <v>Operating Expenses</v>
      </c>
      <c r="I15934" t="str">
        <f>_xlfn.XLOOKUP(tbl_GL[[#This Row],[Account_key]],tbl_COA[Account_key],tbl_COA[SubClass2],"Not Found")</f>
        <v>Marketing</v>
      </c>
      <c r="J15934" t="str">
        <f>_xlfn.XLOOKUP(tbl_GL[[#This Row],[Account_key]],tbl_COA[Account_key],tbl_COA[SubAccount],,0)</f>
        <v>Advertisements</v>
      </c>
      <c r="K15934">
        <f>YEAR(tbl_GL[[#This Row],[Date]])</f>
        <v>2018</v>
      </c>
    </row>
    <row r="15935" spans="1:11" hidden="1" x14ac:dyDescent="0.35">
      <c r="A15935">
        <v>164.2</v>
      </c>
      <c r="B15935" s="24">
        <v>43203</v>
      </c>
      <c r="C15935">
        <v>7</v>
      </c>
      <c r="D15935" s="13">
        <v>120</v>
      </c>
      <c r="E15935" s="13" t="s">
        <v>97</v>
      </c>
      <c r="F15935" s="17">
        <v>1199</v>
      </c>
      <c r="G15935" t="str">
        <f>_xlfn.XLOOKUP(tbl_GL[[#This Row],[Account_key]],tbl_COA[Account_key],tbl_COA[Class],"Not Found")</f>
        <v>Liabilities and Owners Equity</v>
      </c>
      <c r="H15935" t="str">
        <f>_xlfn.XLOOKUP(tbl_GL[[#This Row],[Account_key]],tbl_COA[Account_key],tbl_COA[SubClass],"Not Found")</f>
        <v>Liabilities</v>
      </c>
      <c r="I15935" t="str">
        <f>_xlfn.XLOOKUP(tbl_GL[[#This Row],[Account_key]],tbl_COA[Account_key],tbl_COA[SubClass2],"Not Found")</f>
        <v>Current Liabilities</v>
      </c>
      <c r="J15935" t="str">
        <f>_xlfn.XLOOKUP(tbl_GL[[#This Row],[Account_key]],tbl_COA[Account_key],tbl_COA[SubAccount],,0)</f>
        <v>Accrued Expenses</v>
      </c>
      <c r="K15935">
        <f>YEAR(tbl_GL[[#This Row],[Date]])</f>
        <v>2018</v>
      </c>
    </row>
    <row r="15936" spans="1:11" hidden="1" x14ac:dyDescent="0.35">
      <c r="A15936">
        <v>165.1</v>
      </c>
      <c r="B15936" s="24">
        <v>43204</v>
      </c>
      <c r="C15936">
        <v>7</v>
      </c>
      <c r="D15936" s="13">
        <v>290</v>
      </c>
      <c r="E15936" s="13" t="s">
        <v>99</v>
      </c>
      <c r="F15936" s="17">
        <v>-10</v>
      </c>
      <c r="G15936" t="str">
        <f>_xlfn.XLOOKUP(tbl_GL[[#This Row],[Account_key]],tbl_COA[Account_key],tbl_COA[Class],"Not Found")</f>
        <v>Operating account</v>
      </c>
      <c r="H15936" t="str">
        <f>_xlfn.XLOOKUP(tbl_GL[[#This Row],[Account_key]],tbl_COA[Account_key],tbl_COA[SubClass],"Not Found")</f>
        <v>Operating Expenses</v>
      </c>
      <c r="I15936" t="str">
        <f>_xlfn.XLOOKUP(tbl_GL[[#This Row],[Account_key]],tbl_COA[Account_key],tbl_COA[SubClass2],"Not Found")</f>
        <v>Administration</v>
      </c>
      <c r="J15936" t="str">
        <f>_xlfn.XLOOKUP(tbl_GL[[#This Row],[Account_key]],tbl_COA[Account_key],tbl_COA[SubAccount],,0)</f>
        <v>Travel</v>
      </c>
      <c r="K15936">
        <f>YEAR(tbl_GL[[#This Row],[Date]])</f>
        <v>2018</v>
      </c>
    </row>
    <row r="15937" spans="1:11" hidden="1" x14ac:dyDescent="0.35">
      <c r="A15937">
        <v>165.2</v>
      </c>
      <c r="B15937" s="24">
        <v>43204</v>
      </c>
      <c r="C15937">
        <v>7</v>
      </c>
      <c r="D15937" s="13">
        <v>20</v>
      </c>
      <c r="E15937" s="13" t="s">
        <v>99</v>
      </c>
      <c r="F15937" s="17">
        <v>-10</v>
      </c>
      <c r="G15937" t="str">
        <f>_xlfn.XLOOKUP(tbl_GL[[#This Row],[Account_key]],tbl_COA[Account_key],tbl_COA[Class],"Not Found")</f>
        <v>Assets</v>
      </c>
      <c r="H15937" t="str">
        <f>_xlfn.XLOOKUP(tbl_GL[[#This Row],[Account_key]],tbl_COA[Account_key],tbl_COA[SubClass],"Not Found")</f>
        <v>Assets</v>
      </c>
      <c r="I15937" t="str">
        <f>_xlfn.XLOOKUP(tbl_GL[[#This Row],[Account_key]],tbl_COA[Account_key],tbl_COA[SubClass2],"Not Found")</f>
        <v>Current Assets</v>
      </c>
      <c r="J15937" t="str">
        <f>_xlfn.XLOOKUP(tbl_GL[[#This Row],[Account_key]],tbl_COA[Account_key],tbl_COA[SubAccount],,0)</f>
        <v>Cash in hand</v>
      </c>
      <c r="K15937">
        <f>YEAR(tbl_GL[[#This Row],[Date]])</f>
        <v>2018</v>
      </c>
    </row>
    <row r="15938" spans="1:11" hidden="1" x14ac:dyDescent="0.35">
      <c r="A15938">
        <v>166.1</v>
      </c>
      <c r="B15938" s="24">
        <v>43205</v>
      </c>
      <c r="C15938">
        <v>7</v>
      </c>
      <c r="D15938" s="13">
        <v>10</v>
      </c>
      <c r="E15938" s="13" t="s">
        <v>112</v>
      </c>
      <c r="F15938" s="17">
        <v>-140</v>
      </c>
      <c r="G15938" t="str">
        <f>_xlfn.XLOOKUP(tbl_GL[[#This Row],[Account_key]],tbl_COA[Account_key],tbl_COA[Class],"Not Found")</f>
        <v>Assets</v>
      </c>
      <c r="H15938" t="str">
        <f>_xlfn.XLOOKUP(tbl_GL[[#This Row],[Account_key]],tbl_COA[Account_key],tbl_COA[SubClass],"Not Found")</f>
        <v>Assets</v>
      </c>
      <c r="I15938" t="str">
        <f>_xlfn.XLOOKUP(tbl_GL[[#This Row],[Account_key]],tbl_COA[Account_key],tbl_COA[SubClass2],"Not Found")</f>
        <v>Current Assets</v>
      </c>
      <c r="J15938" t="str">
        <f>_xlfn.XLOOKUP(tbl_GL[[#This Row],[Account_key]],tbl_COA[Account_key],tbl_COA[SubAccount],,0)</f>
        <v>Cash at Bank</v>
      </c>
      <c r="K15938">
        <f>YEAR(tbl_GL[[#This Row],[Date]])</f>
        <v>2018</v>
      </c>
    </row>
    <row r="15939" spans="1:11" hidden="1" x14ac:dyDescent="0.35">
      <c r="A15939">
        <v>166.2</v>
      </c>
      <c r="B15939" s="24">
        <v>43205</v>
      </c>
      <c r="C15939">
        <v>7</v>
      </c>
      <c r="D15939" s="13">
        <v>121</v>
      </c>
      <c r="E15939" s="13" t="s">
        <v>112</v>
      </c>
      <c r="F15939" s="17">
        <v>-140</v>
      </c>
      <c r="G15939" t="str">
        <f>_xlfn.XLOOKUP(tbl_GL[[#This Row],[Account_key]],tbl_COA[Account_key],tbl_COA[Class],"Not Found")</f>
        <v>Liabilities and Owners Equity</v>
      </c>
      <c r="H15939" t="str">
        <f>_xlfn.XLOOKUP(tbl_GL[[#This Row],[Account_key]],tbl_COA[Account_key],tbl_COA[SubClass],"Not Found")</f>
        <v>Liabilities</v>
      </c>
      <c r="I15939" t="str">
        <f>_xlfn.XLOOKUP(tbl_GL[[#This Row],[Account_key]],tbl_COA[Account_key],tbl_COA[SubClass2],"Not Found")</f>
        <v>Current Liabilities</v>
      </c>
      <c r="J15939" t="str">
        <f>_xlfn.XLOOKUP(tbl_GL[[#This Row],[Account_key]],tbl_COA[Account_key],tbl_COA[SubAccount],,0)</f>
        <v>Interest Payable</v>
      </c>
      <c r="K15939">
        <f>YEAR(tbl_GL[[#This Row],[Date]])</f>
        <v>2018</v>
      </c>
    </row>
    <row r="15940" spans="1:11" hidden="1" x14ac:dyDescent="0.35">
      <c r="A15940">
        <v>167.1</v>
      </c>
      <c r="B15940" s="24">
        <v>43205</v>
      </c>
      <c r="C15940">
        <v>7</v>
      </c>
      <c r="D15940" s="13">
        <v>230</v>
      </c>
      <c r="E15940" s="13" t="s">
        <v>4</v>
      </c>
      <c r="F15940" s="17">
        <v>-487</v>
      </c>
      <c r="G15940" t="str">
        <f>_xlfn.XLOOKUP(tbl_GL[[#This Row],[Account_key]],tbl_COA[Account_key],tbl_COA[Class],"Not Found")</f>
        <v>Trading account</v>
      </c>
      <c r="H15940" t="str">
        <f>_xlfn.XLOOKUP(tbl_GL[[#This Row],[Account_key]],tbl_COA[Account_key],tbl_COA[SubClass],"Not Found")</f>
        <v>Cost of Sales</v>
      </c>
      <c r="I15940" t="str">
        <f>_xlfn.XLOOKUP(tbl_GL[[#This Row],[Account_key]],tbl_COA[Account_key],tbl_COA[SubClass2],"Not Found")</f>
        <v>Cost of Sales</v>
      </c>
      <c r="J15940" t="str">
        <f>_xlfn.XLOOKUP(tbl_GL[[#This Row],[Account_key]],tbl_COA[Account_key],tbl_COA[SubAccount],,0)</f>
        <v>Cost of Sales</v>
      </c>
      <c r="K15940">
        <f>YEAR(tbl_GL[[#This Row],[Date]])</f>
        <v>2018</v>
      </c>
    </row>
    <row r="15941" spans="1:11" hidden="1" x14ac:dyDescent="0.35">
      <c r="A15941">
        <v>167.2</v>
      </c>
      <c r="B15941" s="24">
        <v>43205</v>
      </c>
      <c r="C15941">
        <v>7</v>
      </c>
      <c r="D15941" s="13">
        <v>60</v>
      </c>
      <c r="E15941" s="13" t="s">
        <v>4</v>
      </c>
      <c r="F15941" s="17">
        <v>-487</v>
      </c>
      <c r="G15941" t="str">
        <f>_xlfn.XLOOKUP(tbl_GL[[#This Row],[Account_key]],tbl_COA[Account_key],tbl_COA[Class],"Not Found")</f>
        <v>Assets</v>
      </c>
      <c r="H15941" t="str">
        <f>_xlfn.XLOOKUP(tbl_GL[[#This Row],[Account_key]],tbl_COA[Account_key],tbl_COA[SubClass],"Not Found")</f>
        <v>Assets</v>
      </c>
      <c r="I15941" t="str">
        <f>_xlfn.XLOOKUP(tbl_GL[[#This Row],[Account_key]],tbl_COA[Account_key],tbl_COA[SubClass2],"Not Found")</f>
        <v>Current Assets</v>
      </c>
      <c r="J15941" t="str">
        <f>_xlfn.XLOOKUP(tbl_GL[[#This Row],[Account_key]],tbl_COA[Account_key],tbl_COA[SubAccount],,0)</f>
        <v>Inventory</v>
      </c>
      <c r="K15941">
        <f>YEAR(tbl_GL[[#This Row],[Date]])</f>
        <v>2018</v>
      </c>
    </row>
    <row r="15942" spans="1:11" hidden="1" x14ac:dyDescent="0.35">
      <c r="A15942">
        <v>168.1</v>
      </c>
      <c r="B15942" s="24">
        <v>43205</v>
      </c>
      <c r="C15942">
        <v>7</v>
      </c>
      <c r="D15942" s="13">
        <v>210</v>
      </c>
      <c r="E15942" s="13" t="s">
        <v>7</v>
      </c>
      <c r="F15942" s="17">
        <v>1623</v>
      </c>
      <c r="G15942" t="str">
        <f>_xlfn.XLOOKUP(tbl_GL[[#This Row],[Account_key]],tbl_COA[Account_key],tbl_COA[Class],"Not Found")</f>
        <v>Trading account</v>
      </c>
      <c r="H15942" t="str">
        <f>_xlfn.XLOOKUP(tbl_GL[[#This Row],[Account_key]],tbl_COA[Account_key],tbl_COA[SubClass],"Not Found")</f>
        <v>Sales</v>
      </c>
      <c r="I15942" t="str">
        <f>_xlfn.XLOOKUP(tbl_GL[[#This Row],[Account_key]],tbl_COA[Account_key],tbl_COA[SubClass2],"Not Found")</f>
        <v>Sales</v>
      </c>
      <c r="J15942" t="str">
        <f>_xlfn.XLOOKUP(tbl_GL[[#This Row],[Account_key]],tbl_COA[Account_key],tbl_COA[SubAccount],,0)</f>
        <v>Sales</v>
      </c>
      <c r="K15942">
        <f>YEAR(tbl_GL[[#This Row],[Date]])</f>
        <v>2018</v>
      </c>
    </row>
    <row r="15943" spans="1:11" hidden="1" x14ac:dyDescent="0.35">
      <c r="A15943">
        <v>168.2</v>
      </c>
      <c r="B15943" s="24">
        <v>43205</v>
      </c>
      <c r="C15943">
        <v>7</v>
      </c>
      <c r="D15943" s="13">
        <v>10</v>
      </c>
      <c r="E15943" s="13" t="s">
        <v>7</v>
      </c>
      <c r="F15943" s="17">
        <v>1623</v>
      </c>
      <c r="G15943" t="str">
        <f>_xlfn.XLOOKUP(tbl_GL[[#This Row],[Account_key]],tbl_COA[Account_key],tbl_COA[Class],"Not Found")</f>
        <v>Assets</v>
      </c>
      <c r="H15943" t="str">
        <f>_xlfn.XLOOKUP(tbl_GL[[#This Row],[Account_key]],tbl_COA[Account_key],tbl_COA[SubClass],"Not Found")</f>
        <v>Assets</v>
      </c>
      <c r="I15943" t="str">
        <f>_xlfn.XLOOKUP(tbl_GL[[#This Row],[Account_key]],tbl_COA[Account_key],tbl_COA[SubClass2],"Not Found")</f>
        <v>Current Assets</v>
      </c>
      <c r="J15943" t="str">
        <f>_xlfn.XLOOKUP(tbl_GL[[#This Row],[Account_key]],tbl_COA[Account_key],tbl_COA[SubAccount],,0)</f>
        <v>Cash at Bank</v>
      </c>
      <c r="K15943">
        <f>YEAR(tbl_GL[[#This Row],[Date]])</f>
        <v>2018</v>
      </c>
    </row>
    <row r="15944" spans="1:11" hidden="1" x14ac:dyDescent="0.35">
      <c r="A15944">
        <v>169.1</v>
      </c>
      <c r="B15944" s="24">
        <v>43205</v>
      </c>
      <c r="C15944">
        <v>7</v>
      </c>
      <c r="D15944" s="13">
        <v>230</v>
      </c>
      <c r="E15944" s="13" t="s">
        <v>4</v>
      </c>
      <c r="F15944" s="17">
        <v>-1873</v>
      </c>
      <c r="G15944" t="str">
        <f>_xlfn.XLOOKUP(tbl_GL[[#This Row],[Account_key]],tbl_COA[Account_key],tbl_COA[Class],"Not Found")</f>
        <v>Trading account</v>
      </c>
      <c r="H15944" t="str">
        <f>_xlfn.XLOOKUP(tbl_GL[[#This Row],[Account_key]],tbl_COA[Account_key],tbl_COA[SubClass],"Not Found")</f>
        <v>Cost of Sales</v>
      </c>
      <c r="I15944" t="str">
        <f>_xlfn.XLOOKUP(tbl_GL[[#This Row],[Account_key]],tbl_COA[Account_key],tbl_COA[SubClass2],"Not Found")</f>
        <v>Cost of Sales</v>
      </c>
      <c r="J15944" t="str">
        <f>_xlfn.XLOOKUP(tbl_GL[[#This Row],[Account_key]],tbl_COA[Account_key],tbl_COA[SubAccount],,0)</f>
        <v>Cost of Sales</v>
      </c>
      <c r="K15944">
        <f>YEAR(tbl_GL[[#This Row],[Date]])</f>
        <v>2018</v>
      </c>
    </row>
    <row r="15945" spans="1:11" hidden="1" x14ac:dyDescent="0.35">
      <c r="A15945">
        <v>169.2</v>
      </c>
      <c r="B15945" s="24">
        <v>43205</v>
      </c>
      <c r="C15945">
        <v>7</v>
      </c>
      <c r="D15945" s="13">
        <v>60</v>
      </c>
      <c r="E15945" s="13" t="s">
        <v>4</v>
      </c>
      <c r="F15945" s="17">
        <v>-1873</v>
      </c>
      <c r="G15945" t="str">
        <f>_xlfn.XLOOKUP(tbl_GL[[#This Row],[Account_key]],tbl_COA[Account_key],tbl_COA[Class],"Not Found")</f>
        <v>Assets</v>
      </c>
      <c r="H15945" t="str">
        <f>_xlfn.XLOOKUP(tbl_GL[[#This Row],[Account_key]],tbl_COA[Account_key],tbl_COA[SubClass],"Not Found")</f>
        <v>Assets</v>
      </c>
      <c r="I15945" t="str">
        <f>_xlfn.XLOOKUP(tbl_GL[[#This Row],[Account_key]],tbl_COA[Account_key],tbl_COA[SubClass2],"Not Found")</f>
        <v>Current Assets</v>
      </c>
      <c r="J15945" t="str">
        <f>_xlfn.XLOOKUP(tbl_GL[[#This Row],[Account_key]],tbl_COA[Account_key],tbl_COA[SubAccount],,0)</f>
        <v>Inventory</v>
      </c>
      <c r="K15945">
        <f>YEAR(tbl_GL[[#This Row],[Date]])</f>
        <v>2018</v>
      </c>
    </row>
    <row r="15946" spans="1:11" hidden="1" x14ac:dyDescent="0.35">
      <c r="A15946">
        <v>170.1</v>
      </c>
      <c r="B15946" s="24">
        <v>43205</v>
      </c>
      <c r="C15946">
        <v>7</v>
      </c>
      <c r="D15946" s="13">
        <v>210</v>
      </c>
      <c r="E15946" s="13" t="s">
        <v>8</v>
      </c>
      <c r="F15946" s="17">
        <v>6809</v>
      </c>
      <c r="G15946" t="str">
        <f>_xlfn.XLOOKUP(tbl_GL[[#This Row],[Account_key]],tbl_COA[Account_key],tbl_COA[Class],"Not Found")</f>
        <v>Trading account</v>
      </c>
      <c r="H15946" t="str">
        <f>_xlfn.XLOOKUP(tbl_GL[[#This Row],[Account_key]],tbl_COA[Account_key],tbl_COA[SubClass],"Not Found")</f>
        <v>Sales</v>
      </c>
      <c r="I15946" t="str">
        <f>_xlfn.XLOOKUP(tbl_GL[[#This Row],[Account_key]],tbl_COA[Account_key],tbl_COA[SubClass2],"Not Found")</f>
        <v>Sales</v>
      </c>
      <c r="J15946" t="str">
        <f>_xlfn.XLOOKUP(tbl_GL[[#This Row],[Account_key]],tbl_COA[Account_key],tbl_COA[SubAccount],,0)</f>
        <v>Sales</v>
      </c>
      <c r="K15946">
        <f>YEAR(tbl_GL[[#This Row],[Date]])</f>
        <v>2018</v>
      </c>
    </row>
    <row r="15947" spans="1:11" hidden="1" x14ac:dyDescent="0.35">
      <c r="A15947">
        <v>170.2</v>
      </c>
      <c r="B15947" s="24">
        <v>43205</v>
      </c>
      <c r="C15947">
        <v>7</v>
      </c>
      <c r="D15947" s="13">
        <v>30</v>
      </c>
      <c r="E15947" s="13" t="s">
        <v>8</v>
      </c>
      <c r="F15947" s="17">
        <v>6809</v>
      </c>
      <c r="G15947" t="str">
        <f>_xlfn.XLOOKUP(tbl_GL[[#This Row],[Account_key]],tbl_COA[Account_key],tbl_COA[Class],"Not Found")</f>
        <v>Assets</v>
      </c>
      <c r="H15947" t="str">
        <f>_xlfn.XLOOKUP(tbl_GL[[#This Row],[Account_key]],tbl_COA[Account_key],tbl_COA[SubClass],"Not Found")</f>
        <v>Assets</v>
      </c>
      <c r="I15947" t="str">
        <f>_xlfn.XLOOKUP(tbl_GL[[#This Row],[Account_key]],tbl_COA[Account_key],tbl_COA[SubClass2],"Not Found")</f>
        <v>Current Assets</v>
      </c>
      <c r="J15947" t="str">
        <f>_xlfn.XLOOKUP(tbl_GL[[#This Row],[Account_key]],tbl_COA[Account_key],tbl_COA[SubAccount],,0)</f>
        <v>Trade Receivables</v>
      </c>
      <c r="K15947">
        <f>YEAR(tbl_GL[[#This Row],[Date]])</f>
        <v>2018</v>
      </c>
    </row>
    <row r="15948" spans="1:11" hidden="1" x14ac:dyDescent="0.35">
      <c r="A15948">
        <v>171.1</v>
      </c>
      <c r="B15948" s="24">
        <v>43206</v>
      </c>
      <c r="C15948">
        <v>7</v>
      </c>
      <c r="D15948" s="13">
        <v>260</v>
      </c>
      <c r="E15948" s="13" t="s">
        <v>97</v>
      </c>
      <c r="F15948" s="17">
        <v>-1153</v>
      </c>
      <c r="G15948" t="str">
        <f>_xlfn.XLOOKUP(tbl_GL[[#This Row],[Account_key]],tbl_COA[Account_key],tbl_COA[Class],"Not Found")</f>
        <v>Operating account</v>
      </c>
      <c r="H15948" t="str">
        <f>_xlfn.XLOOKUP(tbl_GL[[#This Row],[Account_key]],tbl_COA[Account_key],tbl_COA[SubClass],"Not Found")</f>
        <v>Operating Expenses</v>
      </c>
      <c r="I15948" t="str">
        <f>_xlfn.XLOOKUP(tbl_GL[[#This Row],[Account_key]],tbl_COA[Account_key],tbl_COA[SubClass2],"Not Found")</f>
        <v>Marketing</v>
      </c>
      <c r="J15948" t="str">
        <f>_xlfn.XLOOKUP(tbl_GL[[#This Row],[Account_key]],tbl_COA[Account_key],tbl_COA[SubAccount],,0)</f>
        <v>Commissions</v>
      </c>
      <c r="K15948">
        <f>YEAR(tbl_GL[[#This Row],[Date]])</f>
        <v>2018</v>
      </c>
    </row>
    <row r="15949" spans="1:11" hidden="1" x14ac:dyDescent="0.35">
      <c r="A15949">
        <v>171.2</v>
      </c>
      <c r="B15949" s="24">
        <v>43206</v>
      </c>
      <c r="C15949">
        <v>7</v>
      </c>
      <c r="D15949" s="13">
        <v>120</v>
      </c>
      <c r="E15949" s="13" t="s">
        <v>97</v>
      </c>
      <c r="F15949" s="17">
        <v>1153</v>
      </c>
      <c r="G15949" t="str">
        <f>_xlfn.XLOOKUP(tbl_GL[[#This Row],[Account_key]],tbl_COA[Account_key],tbl_COA[Class],"Not Found")</f>
        <v>Liabilities and Owners Equity</v>
      </c>
      <c r="H15949" t="str">
        <f>_xlfn.XLOOKUP(tbl_GL[[#This Row],[Account_key]],tbl_COA[Account_key],tbl_COA[SubClass],"Not Found")</f>
        <v>Liabilities</v>
      </c>
      <c r="I15949" t="str">
        <f>_xlfn.XLOOKUP(tbl_GL[[#This Row],[Account_key]],tbl_COA[Account_key],tbl_COA[SubClass2],"Not Found")</f>
        <v>Current Liabilities</v>
      </c>
      <c r="J15949" t="str">
        <f>_xlfn.XLOOKUP(tbl_GL[[#This Row],[Account_key]],tbl_COA[Account_key],tbl_COA[SubAccount],,0)</f>
        <v>Accrued Expenses</v>
      </c>
      <c r="K15949">
        <f>YEAR(tbl_GL[[#This Row],[Date]])</f>
        <v>2018</v>
      </c>
    </row>
    <row r="15950" spans="1:11" hidden="1" x14ac:dyDescent="0.35">
      <c r="A15950">
        <v>172.1</v>
      </c>
      <c r="B15950" s="24">
        <v>43206</v>
      </c>
      <c r="C15950">
        <v>7</v>
      </c>
      <c r="D15950" s="13">
        <v>30</v>
      </c>
      <c r="E15950" s="13" t="s">
        <v>80</v>
      </c>
      <c r="F15950" s="17">
        <v>-4890</v>
      </c>
      <c r="G15950" t="str">
        <f>_xlfn.XLOOKUP(tbl_GL[[#This Row],[Account_key]],tbl_COA[Account_key],tbl_COA[Class],"Not Found")</f>
        <v>Assets</v>
      </c>
      <c r="H15950" t="str">
        <f>_xlfn.XLOOKUP(tbl_GL[[#This Row],[Account_key]],tbl_COA[Account_key],tbl_COA[SubClass],"Not Found")</f>
        <v>Assets</v>
      </c>
      <c r="I15950" t="str">
        <f>_xlfn.XLOOKUP(tbl_GL[[#This Row],[Account_key]],tbl_COA[Account_key],tbl_COA[SubClass2],"Not Found")</f>
        <v>Current Assets</v>
      </c>
      <c r="J15950" t="str">
        <f>_xlfn.XLOOKUP(tbl_GL[[#This Row],[Account_key]],tbl_COA[Account_key],tbl_COA[SubAccount],,0)</f>
        <v>Trade Receivables</v>
      </c>
      <c r="K15950">
        <f>YEAR(tbl_GL[[#This Row],[Date]])</f>
        <v>2018</v>
      </c>
    </row>
    <row r="15951" spans="1:11" hidden="1" x14ac:dyDescent="0.35">
      <c r="A15951">
        <v>172.2</v>
      </c>
      <c r="B15951" s="24">
        <v>43206</v>
      </c>
      <c r="C15951">
        <v>7</v>
      </c>
      <c r="D15951" s="13">
        <v>10</v>
      </c>
      <c r="E15951" s="13" t="s">
        <v>80</v>
      </c>
      <c r="F15951" s="17">
        <v>4890</v>
      </c>
      <c r="G15951" t="str">
        <f>_xlfn.XLOOKUP(tbl_GL[[#This Row],[Account_key]],tbl_COA[Account_key],tbl_COA[Class],"Not Found")</f>
        <v>Assets</v>
      </c>
      <c r="H15951" t="str">
        <f>_xlfn.XLOOKUP(tbl_GL[[#This Row],[Account_key]],tbl_COA[Account_key],tbl_COA[SubClass],"Not Found")</f>
        <v>Assets</v>
      </c>
      <c r="I15951" t="str">
        <f>_xlfn.XLOOKUP(tbl_GL[[#This Row],[Account_key]],tbl_COA[Account_key],tbl_COA[SubClass2],"Not Found")</f>
        <v>Current Assets</v>
      </c>
      <c r="J15951" t="str">
        <f>_xlfn.XLOOKUP(tbl_GL[[#This Row],[Account_key]],tbl_COA[Account_key],tbl_COA[SubAccount],,0)</f>
        <v>Cash at Bank</v>
      </c>
      <c r="K15951">
        <f>YEAR(tbl_GL[[#This Row],[Date]])</f>
        <v>2018</v>
      </c>
    </row>
    <row r="15952" spans="1:11" hidden="1" x14ac:dyDescent="0.35">
      <c r="A15952">
        <v>173.1</v>
      </c>
      <c r="B15952" s="24">
        <v>43207</v>
      </c>
      <c r="C15952">
        <v>7</v>
      </c>
      <c r="D15952" s="13">
        <v>10</v>
      </c>
      <c r="E15952" s="13" t="s">
        <v>98</v>
      </c>
      <c r="F15952" s="17">
        <v>-829</v>
      </c>
      <c r="G15952" t="str">
        <f>_xlfn.XLOOKUP(tbl_GL[[#This Row],[Account_key]],tbl_COA[Account_key],tbl_COA[Class],"Not Found")</f>
        <v>Assets</v>
      </c>
      <c r="H15952" t="str">
        <f>_xlfn.XLOOKUP(tbl_GL[[#This Row],[Account_key]],tbl_COA[Account_key],tbl_COA[SubClass],"Not Found")</f>
        <v>Assets</v>
      </c>
      <c r="I15952" t="str">
        <f>_xlfn.XLOOKUP(tbl_GL[[#This Row],[Account_key]],tbl_COA[Account_key],tbl_COA[SubClass2],"Not Found")</f>
        <v>Current Assets</v>
      </c>
      <c r="J15952" t="str">
        <f>_xlfn.XLOOKUP(tbl_GL[[#This Row],[Account_key]],tbl_COA[Account_key],tbl_COA[SubAccount],,0)</f>
        <v>Cash at Bank</v>
      </c>
      <c r="K15952">
        <f>YEAR(tbl_GL[[#This Row],[Date]])</f>
        <v>2018</v>
      </c>
    </row>
    <row r="15953" spans="1:11" hidden="1" x14ac:dyDescent="0.35">
      <c r="A15953">
        <v>173.2</v>
      </c>
      <c r="B15953" s="24">
        <v>43207</v>
      </c>
      <c r="C15953">
        <v>7</v>
      </c>
      <c r="D15953" s="13">
        <v>120</v>
      </c>
      <c r="E15953" s="13" t="s">
        <v>98</v>
      </c>
      <c r="F15953" s="17">
        <v>-829</v>
      </c>
      <c r="G15953" t="str">
        <f>_xlfn.XLOOKUP(tbl_GL[[#This Row],[Account_key]],tbl_COA[Account_key],tbl_COA[Class],"Not Found")</f>
        <v>Liabilities and Owners Equity</v>
      </c>
      <c r="H15953" t="str">
        <f>_xlfn.XLOOKUP(tbl_GL[[#This Row],[Account_key]],tbl_COA[Account_key],tbl_COA[SubClass],"Not Found")</f>
        <v>Liabilities</v>
      </c>
      <c r="I15953" t="str">
        <f>_xlfn.XLOOKUP(tbl_GL[[#This Row],[Account_key]],tbl_COA[Account_key],tbl_COA[SubClass2],"Not Found")</f>
        <v>Current Liabilities</v>
      </c>
      <c r="J15953" t="str">
        <f>_xlfn.XLOOKUP(tbl_GL[[#This Row],[Account_key]],tbl_COA[Account_key],tbl_COA[SubAccount],,0)</f>
        <v>Accrued Expenses</v>
      </c>
      <c r="K15953">
        <f>YEAR(tbl_GL[[#This Row],[Date]])</f>
        <v>2018</v>
      </c>
    </row>
    <row r="15954" spans="1:11" hidden="1" x14ac:dyDescent="0.35">
      <c r="A15954">
        <v>174.1</v>
      </c>
      <c r="B15954" s="24">
        <v>43207</v>
      </c>
      <c r="C15954">
        <v>7</v>
      </c>
      <c r="D15954" s="13">
        <v>10</v>
      </c>
      <c r="E15954" s="13" t="s">
        <v>84</v>
      </c>
      <c r="F15954" s="17">
        <v>-10667</v>
      </c>
      <c r="G15954" t="str">
        <f>_xlfn.XLOOKUP(tbl_GL[[#This Row],[Account_key]],tbl_COA[Account_key],tbl_COA[Class],"Not Found")</f>
        <v>Assets</v>
      </c>
      <c r="H15954" t="str">
        <f>_xlfn.XLOOKUP(tbl_GL[[#This Row],[Account_key]],tbl_COA[Account_key],tbl_COA[SubClass],"Not Found")</f>
        <v>Assets</v>
      </c>
      <c r="I15954" t="str">
        <f>_xlfn.XLOOKUP(tbl_GL[[#This Row],[Account_key]],tbl_COA[Account_key],tbl_COA[SubClass2],"Not Found")</f>
        <v>Current Assets</v>
      </c>
      <c r="J15954" t="str">
        <f>_xlfn.XLOOKUP(tbl_GL[[#This Row],[Account_key]],tbl_COA[Account_key],tbl_COA[SubAccount],,0)</f>
        <v>Cash at Bank</v>
      </c>
      <c r="K15954">
        <f>YEAR(tbl_GL[[#This Row],[Date]])</f>
        <v>2018</v>
      </c>
    </row>
    <row r="15955" spans="1:11" hidden="1" x14ac:dyDescent="0.35">
      <c r="A15955">
        <v>174.2</v>
      </c>
      <c r="B15955" s="24">
        <v>43207</v>
      </c>
      <c r="C15955">
        <v>7</v>
      </c>
      <c r="D15955" s="13">
        <v>110</v>
      </c>
      <c r="E15955" s="13" t="s">
        <v>84</v>
      </c>
      <c r="F15955" s="17">
        <v>-10667</v>
      </c>
      <c r="G15955" t="str">
        <f>_xlfn.XLOOKUP(tbl_GL[[#This Row],[Account_key]],tbl_COA[Account_key],tbl_COA[Class],"Not Found")</f>
        <v>Liabilities and Owners Equity</v>
      </c>
      <c r="H15955" t="str">
        <f>_xlfn.XLOOKUP(tbl_GL[[#This Row],[Account_key]],tbl_COA[Account_key],tbl_COA[SubClass],"Not Found")</f>
        <v>Liabilities</v>
      </c>
      <c r="I15955" t="str">
        <f>_xlfn.XLOOKUP(tbl_GL[[#This Row],[Account_key]],tbl_COA[Account_key],tbl_COA[SubClass2],"Not Found")</f>
        <v>Current Liabilities</v>
      </c>
      <c r="J15955" t="str">
        <f>_xlfn.XLOOKUP(tbl_GL[[#This Row],[Account_key]],tbl_COA[Account_key],tbl_COA[SubAccount],,0)</f>
        <v>Trade Payables</v>
      </c>
      <c r="K15955">
        <f>YEAR(tbl_GL[[#This Row],[Date]])</f>
        <v>2018</v>
      </c>
    </row>
    <row r="15956" spans="1:11" hidden="1" x14ac:dyDescent="0.35">
      <c r="A15956">
        <v>175.1</v>
      </c>
      <c r="B15956" s="24">
        <v>43211</v>
      </c>
      <c r="C15956">
        <v>7</v>
      </c>
      <c r="D15956" s="13">
        <v>230</v>
      </c>
      <c r="E15956" s="13" t="s">
        <v>4</v>
      </c>
      <c r="F15956" s="17">
        <v>-146</v>
      </c>
      <c r="G15956" t="str">
        <f>_xlfn.XLOOKUP(tbl_GL[[#This Row],[Account_key]],tbl_COA[Account_key],tbl_COA[Class],"Not Found")</f>
        <v>Trading account</v>
      </c>
      <c r="H15956" t="str">
        <f>_xlfn.XLOOKUP(tbl_GL[[#This Row],[Account_key]],tbl_COA[Account_key],tbl_COA[SubClass],"Not Found")</f>
        <v>Cost of Sales</v>
      </c>
      <c r="I15956" t="str">
        <f>_xlfn.XLOOKUP(tbl_GL[[#This Row],[Account_key]],tbl_COA[Account_key],tbl_COA[SubClass2],"Not Found")</f>
        <v>Cost of Sales</v>
      </c>
      <c r="J15956" t="str">
        <f>_xlfn.XLOOKUP(tbl_GL[[#This Row],[Account_key]],tbl_COA[Account_key],tbl_COA[SubAccount],,0)</f>
        <v>Cost of Sales</v>
      </c>
      <c r="K15956">
        <f>YEAR(tbl_GL[[#This Row],[Date]])</f>
        <v>2018</v>
      </c>
    </row>
    <row r="15957" spans="1:11" hidden="1" x14ac:dyDescent="0.35">
      <c r="A15957">
        <v>175.2</v>
      </c>
      <c r="B15957" s="24">
        <v>43211</v>
      </c>
      <c r="C15957">
        <v>7</v>
      </c>
      <c r="D15957" s="13">
        <v>60</v>
      </c>
      <c r="E15957" s="13" t="s">
        <v>4</v>
      </c>
      <c r="F15957" s="17">
        <v>-146</v>
      </c>
      <c r="G15957" t="str">
        <f>_xlfn.XLOOKUP(tbl_GL[[#This Row],[Account_key]],tbl_COA[Account_key],tbl_COA[Class],"Not Found")</f>
        <v>Assets</v>
      </c>
      <c r="H15957" t="str">
        <f>_xlfn.XLOOKUP(tbl_GL[[#This Row],[Account_key]],tbl_COA[Account_key],tbl_COA[SubClass],"Not Found")</f>
        <v>Assets</v>
      </c>
      <c r="I15957" t="str">
        <f>_xlfn.XLOOKUP(tbl_GL[[#This Row],[Account_key]],tbl_COA[Account_key],tbl_COA[SubClass2],"Not Found")</f>
        <v>Current Assets</v>
      </c>
      <c r="J15957" t="str">
        <f>_xlfn.XLOOKUP(tbl_GL[[#This Row],[Account_key]],tbl_COA[Account_key],tbl_COA[SubAccount],,0)</f>
        <v>Inventory</v>
      </c>
      <c r="K15957">
        <f>YEAR(tbl_GL[[#This Row],[Date]])</f>
        <v>2018</v>
      </c>
    </row>
    <row r="15958" spans="1:11" hidden="1" x14ac:dyDescent="0.35">
      <c r="A15958">
        <v>176.1</v>
      </c>
      <c r="B15958" s="24">
        <v>43211</v>
      </c>
      <c r="C15958">
        <v>7</v>
      </c>
      <c r="D15958" s="13">
        <v>210</v>
      </c>
      <c r="E15958" s="13" t="s">
        <v>8</v>
      </c>
      <c r="F15958" s="17">
        <v>531</v>
      </c>
      <c r="G15958" t="str">
        <f>_xlfn.XLOOKUP(tbl_GL[[#This Row],[Account_key]],tbl_COA[Account_key],tbl_COA[Class],"Not Found")</f>
        <v>Trading account</v>
      </c>
      <c r="H15958" t="str">
        <f>_xlfn.XLOOKUP(tbl_GL[[#This Row],[Account_key]],tbl_COA[Account_key],tbl_COA[SubClass],"Not Found")</f>
        <v>Sales</v>
      </c>
      <c r="I15958" t="str">
        <f>_xlfn.XLOOKUP(tbl_GL[[#This Row],[Account_key]],tbl_COA[Account_key],tbl_COA[SubClass2],"Not Found")</f>
        <v>Sales</v>
      </c>
      <c r="J15958" t="str">
        <f>_xlfn.XLOOKUP(tbl_GL[[#This Row],[Account_key]],tbl_COA[Account_key],tbl_COA[SubAccount],,0)</f>
        <v>Sales</v>
      </c>
      <c r="K15958">
        <f>YEAR(tbl_GL[[#This Row],[Date]])</f>
        <v>2018</v>
      </c>
    </row>
    <row r="15959" spans="1:11" hidden="1" x14ac:dyDescent="0.35">
      <c r="A15959">
        <v>176.2</v>
      </c>
      <c r="B15959" s="24">
        <v>43211</v>
      </c>
      <c r="C15959">
        <v>7</v>
      </c>
      <c r="D15959" s="13">
        <v>30</v>
      </c>
      <c r="E15959" s="13" t="s">
        <v>8</v>
      </c>
      <c r="F15959" s="17">
        <v>531</v>
      </c>
      <c r="G15959" t="str">
        <f>_xlfn.XLOOKUP(tbl_GL[[#This Row],[Account_key]],tbl_COA[Account_key],tbl_COA[Class],"Not Found")</f>
        <v>Assets</v>
      </c>
      <c r="H15959" t="str">
        <f>_xlfn.XLOOKUP(tbl_GL[[#This Row],[Account_key]],tbl_COA[Account_key],tbl_COA[SubClass],"Not Found")</f>
        <v>Assets</v>
      </c>
      <c r="I15959" t="str">
        <f>_xlfn.XLOOKUP(tbl_GL[[#This Row],[Account_key]],tbl_COA[Account_key],tbl_COA[SubClass2],"Not Found")</f>
        <v>Current Assets</v>
      </c>
      <c r="J15959" t="str">
        <f>_xlfn.XLOOKUP(tbl_GL[[#This Row],[Account_key]],tbl_COA[Account_key],tbl_COA[SubAccount],,0)</f>
        <v>Trade Receivables</v>
      </c>
      <c r="K15959">
        <f>YEAR(tbl_GL[[#This Row],[Date]])</f>
        <v>2018</v>
      </c>
    </row>
    <row r="15960" spans="1:11" hidden="1" x14ac:dyDescent="0.35">
      <c r="A15960">
        <v>177.1</v>
      </c>
      <c r="B15960" s="24">
        <v>43211</v>
      </c>
      <c r="C15960">
        <v>7</v>
      </c>
      <c r="D15960" s="13">
        <v>300</v>
      </c>
      <c r="E15960" s="13" t="s">
        <v>97</v>
      </c>
      <c r="F15960" s="17">
        <v>-1096</v>
      </c>
      <c r="G15960" t="str">
        <f>_xlfn.XLOOKUP(tbl_GL[[#This Row],[Account_key]],tbl_COA[Account_key],tbl_COA[Class],"Not Found")</f>
        <v>Operating account</v>
      </c>
      <c r="H15960" t="str">
        <f>_xlfn.XLOOKUP(tbl_GL[[#This Row],[Account_key]],tbl_COA[Account_key],tbl_COA[SubClass],"Not Found")</f>
        <v>Operating Expenses</v>
      </c>
      <c r="I15960" t="str">
        <f>_xlfn.XLOOKUP(tbl_GL[[#This Row],[Account_key]],tbl_COA[Account_key],tbl_COA[SubClass2],"Not Found")</f>
        <v>Administration</v>
      </c>
      <c r="J15960" t="str">
        <f>_xlfn.XLOOKUP(tbl_GL[[#This Row],[Account_key]],tbl_COA[Account_key],tbl_COA[SubAccount],,0)</f>
        <v>Entertainment</v>
      </c>
      <c r="K15960">
        <f>YEAR(tbl_GL[[#This Row],[Date]])</f>
        <v>2018</v>
      </c>
    </row>
    <row r="15961" spans="1:11" hidden="1" x14ac:dyDescent="0.35">
      <c r="A15961">
        <v>177.2</v>
      </c>
      <c r="B15961" s="24">
        <v>43211</v>
      </c>
      <c r="C15961">
        <v>7</v>
      </c>
      <c r="D15961" s="13">
        <v>120</v>
      </c>
      <c r="E15961" s="13" t="s">
        <v>97</v>
      </c>
      <c r="F15961" s="17">
        <v>1096</v>
      </c>
      <c r="G15961" t="str">
        <f>_xlfn.XLOOKUP(tbl_GL[[#This Row],[Account_key]],tbl_COA[Account_key],tbl_COA[Class],"Not Found")</f>
        <v>Liabilities and Owners Equity</v>
      </c>
      <c r="H15961" t="str">
        <f>_xlfn.XLOOKUP(tbl_GL[[#This Row],[Account_key]],tbl_COA[Account_key],tbl_COA[SubClass],"Not Found")</f>
        <v>Liabilities</v>
      </c>
      <c r="I15961" t="str">
        <f>_xlfn.XLOOKUP(tbl_GL[[#This Row],[Account_key]],tbl_COA[Account_key],tbl_COA[SubClass2],"Not Found")</f>
        <v>Current Liabilities</v>
      </c>
      <c r="J15961" t="str">
        <f>_xlfn.XLOOKUP(tbl_GL[[#This Row],[Account_key]],tbl_COA[Account_key],tbl_COA[SubAccount],,0)</f>
        <v>Accrued Expenses</v>
      </c>
      <c r="K15961">
        <f>YEAR(tbl_GL[[#This Row],[Date]])</f>
        <v>2018</v>
      </c>
    </row>
    <row r="15962" spans="1:11" hidden="1" x14ac:dyDescent="0.35">
      <c r="A15962">
        <v>178.1</v>
      </c>
      <c r="B15962" s="24">
        <v>43212</v>
      </c>
      <c r="C15962">
        <v>7</v>
      </c>
      <c r="D15962" s="13">
        <v>10</v>
      </c>
      <c r="E15962" s="13" t="s">
        <v>98</v>
      </c>
      <c r="F15962" s="17">
        <v>-800</v>
      </c>
      <c r="G15962" t="str">
        <f>_xlfn.XLOOKUP(tbl_GL[[#This Row],[Account_key]],tbl_COA[Account_key],tbl_COA[Class],"Not Found")</f>
        <v>Assets</v>
      </c>
      <c r="H15962" t="str">
        <f>_xlfn.XLOOKUP(tbl_GL[[#This Row],[Account_key]],tbl_COA[Account_key],tbl_COA[SubClass],"Not Found")</f>
        <v>Assets</v>
      </c>
      <c r="I15962" t="str">
        <f>_xlfn.XLOOKUP(tbl_GL[[#This Row],[Account_key]],tbl_COA[Account_key],tbl_COA[SubClass2],"Not Found")</f>
        <v>Current Assets</v>
      </c>
      <c r="J15962" t="str">
        <f>_xlfn.XLOOKUP(tbl_GL[[#This Row],[Account_key]],tbl_COA[Account_key],tbl_COA[SubAccount],,0)</f>
        <v>Cash at Bank</v>
      </c>
      <c r="K15962">
        <f>YEAR(tbl_GL[[#This Row],[Date]])</f>
        <v>2018</v>
      </c>
    </row>
    <row r="15963" spans="1:11" hidden="1" x14ac:dyDescent="0.35">
      <c r="A15963">
        <v>178.2</v>
      </c>
      <c r="B15963" s="24">
        <v>43212</v>
      </c>
      <c r="C15963">
        <v>7</v>
      </c>
      <c r="D15963" s="13">
        <v>120</v>
      </c>
      <c r="E15963" s="13" t="s">
        <v>98</v>
      </c>
      <c r="F15963" s="17">
        <v>-800</v>
      </c>
      <c r="G15963" t="str">
        <f>_xlfn.XLOOKUP(tbl_GL[[#This Row],[Account_key]],tbl_COA[Account_key],tbl_COA[Class],"Not Found")</f>
        <v>Liabilities and Owners Equity</v>
      </c>
      <c r="H15963" t="str">
        <f>_xlfn.XLOOKUP(tbl_GL[[#This Row],[Account_key]],tbl_COA[Account_key],tbl_COA[SubClass],"Not Found")</f>
        <v>Liabilities</v>
      </c>
      <c r="I15963" t="str">
        <f>_xlfn.XLOOKUP(tbl_GL[[#This Row],[Account_key]],tbl_COA[Account_key],tbl_COA[SubClass2],"Not Found")</f>
        <v>Current Liabilities</v>
      </c>
      <c r="J15963" t="str">
        <f>_xlfn.XLOOKUP(tbl_GL[[#This Row],[Account_key]],tbl_COA[Account_key],tbl_COA[SubAccount],,0)</f>
        <v>Accrued Expenses</v>
      </c>
      <c r="K15963">
        <f>YEAR(tbl_GL[[#This Row],[Date]])</f>
        <v>2018</v>
      </c>
    </row>
    <row r="15964" spans="1:11" hidden="1" x14ac:dyDescent="0.35">
      <c r="A15964">
        <v>179.1</v>
      </c>
      <c r="B15964" s="24">
        <v>43212</v>
      </c>
      <c r="C15964">
        <v>7</v>
      </c>
      <c r="D15964" s="13">
        <v>220</v>
      </c>
      <c r="E15964" s="13" t="s">
        <v>81</v>
      </c>
      <c r="F15964" s="17">
        <v>-989</v>
      </c>
      <c r="G15964" t="str">
        <f>_xlfn.XLOOKUP(tbl_GL[[#This Row],[Account_key]],tbl_COA[Account_key],tbl_COA[Class],"Not Found")</f>
        <v>Trading account</v>
      </c>
      <c r="H15964" t="str">
        <f>_xlfn.XLOOKUP(tbl_GL[[#This Row],[Account_key]],tbl_COA[Account_key],tbl_COA[SubClass],"Not Found")</f>
        <v>Sales</v>
      </c>
      <c r="I15964" t="str">
        <f>_xlfn.XLOOKUP(tbl_GL[[#This Row],[Account_key]],tbl_COA[Account_key],tbl_COA[SubClass2],"Not Found")</f>
        <v>Sales</v>
      </c>
      <c r="J15964" t="str">
        <f>_xlfn.XLOOKUP(tbl_GL[[#This Row],[Account_key]],tbl_COA[Account_key],tbl_COA[SubAccount],,0)</f>
        <v>Sales Return</v>
      </c>
      <c r="K15964">
        <f>YEAR(tbl_GL[[#This Row],[Date]])</f>
        <v>2018</v>
      </c>
    </row>
    <row r="15965" spans="1:11" hidden="1" x14ac:dyDescent="0.35">
      <c r="A15965">
        <v>179.2</v>
      </c>
      <c r="B15965" s="24">
        <v>43212</v>
      </c>
      <c r="C15965">
        <v>7</v>
      </c>
      <c r="D15965" s="13">
        <v>20</v>
      </c>
      <c r="E15965" s="13" t="s">
        <v>81</v>
      </c>
      <c r="F15965" s="17">
        <v>-989</v>
      </c>
      <c r="G15965" t="str">
        <f>_xlfn.XLOOKUP(tbl_GL[[#This Row],[Account_key]],tbl_COA[Account_key],tbl_COA[Class],"Not Found")</f>
        <v>Assets</v>
      </c>
      <c r="H15965" t="str">
        <f>_xlfn.XLOOKUP(tbl_GL[[#This Row],[Account_key]],tbl_COA[Account_key],tbl_COA[SubClass],"Not Found")</f>
        <v>Assets</v>
      </c>
      <c r="I15965" t="str">
        <f>_xlfn.XLOOKUP(tbl_GL[[#This Row],[Account_key]],tbl_COA[Account_key],tbl_COA[SubClass2],"Not Found")</f>
        <v>Current Assets</v>
      </c>
      <c r="J15965" t="str">
        <f>_xlfn.XLOOKUP(tbl_GL[[#This Row],[Account_key]],tbl_COA[Account_key],tbl_COA[SubAccount],,0)</f>
        <v>Cash in hand</v>
      </c>
      <c r="K15965">
        <f>YEAR(tbl_GL[[#This Row],[Date]])</f>
        <v>2018</v>
      </c>
    </row>
    <row r="15966" spans="1:11" hidden="1" x14ac:dyDescent="0.35">
      <c r="A15966">
        <v>180.1</v>
      </c>
      <c r="B15966" s="24">
        <v>43212</v>
      </c>
      <c r="C15966">
        <v>7</v>
      </c>
      <c r="D15966" s="13">
        <v>10</v>
      </c>
      <c r="E15966" s="13" t="s">
        <v>98</v>
      </c>
      <c r="F15966" s="17">
        <v>-1006</v>
      </c>
      <c r="G15966" t="str">
        <f>_xlfn.XLOOKUP(tbl_GL[[#This Row],[Account_key]],tbl_COA[Account_key],tbl_COA[Class],"Not Found")</f>
        <v>Assets</v>
      </c>
      <c r="H15966" t="str">
        <f>_xlfn.XLOOKUP(tbl_GL[[#This Row],[Account_key]],tbl_COA[Account_key],tbl_COA[SubClass],"Not Found")</f>
        <v>Assets</v>
      </c>
      <c r="I15966" t="str">
        <f>_xlfn.XLOOKUP(tbl_GL[[#This Row],[Account_key]],tbl_COA[Account_key],tbl_COA[SubClass2],"Not Found")</f>
        <v>Current Assets</v>
      </c>
      <c r="J15966" t="str">
        <f>_xlfn.XLOOKUP(tbl_GL[[#This Row],[Account_key]],tbl_COA[Account_key],tbl_COA[SubAccount],,0)</f>
        <v>Cash at Bank</v>
      </c>
      <c r="K15966">
        <f>YEAR(tbl_GL[[#This Row],[Date]])</f>
        <v>2018</v>
      </c>
    </row>
    <row r="15967" spans="1:11" hidden="1" x14ac:dyDescent="0.35">
      <c r="A15967">
        <v>180.2</v>
      </c>
      <c r="B15967" s="24">
        <v>43212</v>
      </c>
      <c r="C15967">
        <v>7</v>
      </c>
      <c r="D15967" s="13">
        <v>120</v>
      </c>
      <c r="E15967" s="13" t="s">
        <v>98</v>
      </c>
      <c r="F15967" s="17">
        <v>-1006</v>
      </c>
      <c r="G15967" t="str">
        <f>_xlfn.XLOOKUP(tbl_GL[[#This Row],[Account_key]],tbl_COA[Account_key],tbl_COA[Class],"Not Found")</f>
        <v>Liabilities and Owners Equity</v>
      </c>
      <c r="H15967" t="str">
        <f>_xlfn.XLOOKUP(tbl_GL[[#This Row],[Account_key]],tbl_COA[Account_key],tbl_COA[SubClass],"Not Found")</f>
        <v>Liabilities</v>
      </c>
      <c r="I15967" t="str">
        <f>_xlfn.XLOOKUP(tbl_GL[[#This Row],[Account_key]],tbl_COA[Account_key],tbl_COA[SubClass2],"Not Found")</f>
        <v>Current Liabilities</v>
      </c>
      <c r="J15967" t="str">
        <f>_xlfn.XLOOKUP(tbl_GL[[#This Row],[Account_key]],tbl_COA[Account_key],tbl_COA[SubAccount],,0)</f>
        <v>Accrued Expenses</v>
      </c>
      <c r="K15967">
        <f>YEAR(tbl_GL[[#This Row],[Date]])</f>
        <v>2018</v>
      </c>
    </row>
    <row r="15968" spans="1:11" hidden="1" x14ac:dyDescent="0.35">
      <c r="A15968">
        <v>181.1</v>
      </c>
      <c r="B15968" s="24">
        <v>43212</v>
      </c>
      <c r="C15968">
        <v>7</v>
      </c>
      <c r="D15968" s="13">
        <v>220</v>
      </c>
      <c r="E15968" s="13" t="s">
        <v>81</v>
      </c>
      <c r="F15968" s="17">
        <v>-1039</v>
      </c>
      <c r="G15968" t="str">
        <f>_xlfn.XLOOKUP(tbl_GL[[#This Row],[Account_key]],tbl_COA[Account_key],tbl_COA[Class],"Not Found")</f>
        <v>Trading account</v>
      </c>
      <c r="H15968" t="str">
        <f>_xlfn.XLOOKUP(tbl_GL[[#This Row],[Account_key]],tbl_COA[Account_key],tbl_COA[SubClass],"Not Found")</f>
        <v>Sales</v>
      </c>
      <c r="I15968" t="str">
        <f>_xlfn.XLOOKUP(tbl_GL[[#This Row],[Account_key]],tbl_COA[Account_key],tbl_COA[SubClass2],"Not Found")</f>
        <v>Sales</v>
      </c>
      <c r="J15968" t="str">
        <f>_xlfn.XLOOKUP(tbl_GL[[#This Row],[Account_key]],tbl_COA[Account_key],tbl_COA[SubAccount],,0)</f>
        <v>Sales Return</v>
      </c>
      <c r="K15968">
        <f>YEAR(tbl_GL[[#This Row],[Date]])</f>
        <v>2018</v>
      </c>
    </row>
    <row r="15969" spans="1:11" hidden="1" x14ac:dyDescent="0.35">
      <c r="A15969">
        <v>181.2</v>
      </c>
      <c r="B15969" s="24">
        <v>43212</v>
      </c>
      <c r="C15969">
        <v>7</v>
      </c>
      <c r="D15969" s="13">
        <v>20</v>
      </c>
      <c r="E15969" s="13" t="s">
        <v>81</v>
      </c>
      <c r="F15969" s="17">
        <v>-1039</v>
      </c>
      <c r="G15969" t="str">
        <f>_xlfn.XLOOKUP(tbl_GL[[#This Row],[Account_key]],tbl_COA[Account_key],tbl_COA[Class],"Not Found")</f>
        <v>Assets</v>
      </c>
      <c r="H15969" t="str">
        <f>_xlfn.XLOOKUP(tbl_GL[[#This Row],[Account_key]],tbl_COA[Account_key],tbl_COA[SubClass],"Not Found")</f>
        <v>Assets</v>
      </c>
      <c r="I15969" t="str">
        <f>_xlfn.XLOOKUP(tbl_GL[[#This Row],[Account_key]],tbl_COA[Account_key],tbl_COA[SubClass2],"Not Found")</f>
        <v>Current Assets</v>
      </c>
      <c r="J15969" t="str">
        <f>_xlfn.XLOOKUP(tbl_GL[[#This Row],[Account_key]],tbl_COA[Account_key],tbl_COA[SubAccount],,0)</f>
        <v>Cash in hand</v>
      </c>
      <c r="K15969">
        <f>YEAR(tbl_GL[[#This Row],[Date]])</f>
        <v>2018</v>
      </c>
    </row>
    <row r="15970" spans="1:11" hidden="1" x14ac:dyDescent="0.35">
      <c r="A15970">
        <v>182.1</v>
      </c>
      <c r="B15970" s="24">
        <v>43213</v>
      </c>
      <c r="C15970">
        <v>7</v>
      </c>
      <c r="D15970" s="13">
        <v>230</v>
      </c>
      <c r="E15970" s="13" t="s">
        <v>4</v>
      </c>
      <c r="F15970" s="17">
        <v>-326</v>
      </c>
      <c r="G15970" t="str">
        <f>_xlfn.XLOOKUP(tbl_GL[[#This Row],[Account_key]],tbl_COA[Account_key],tbl_COA[Class],"Not Found")</f>
        <v>Trading account</v>
      </c>
      <c r="H15970" t="str">
        <f>_xlfn.XLOOKUP(tbl_GL[[#This Row],[Account_key]],tbl_COA[Account_key],tbl_COA[SubClass],"Not Found")</f>
        <v>Cost of Sales</v>
      </c>
      <c r="I15970" t="str">
        <f>_xlfn.XLOOKUP(tbl_GL[[#This Row],[Account_key]],tbl_COA[Account_key],tbl_COA[SubClass2],"Not Found")</f>
        <v>Cost of Sales</v>
      </c>
      <c r="J15970" t="str">
        <f>_xlfn.XLOOKUP(tbl_GL[[#This Row],[Account_key]],tbl_COA[Account_key],tbl_COA[SubAccount],,0)</f>
        <v>Cost of Sales</v>
      </c>
      <c r="K15970">
        <f>YEAR(tbl_GL[[#This Row],[Date]])</f>
        <v>2018</v>
      </c>
    </row>
    <row r="15971" spans="1:11" hidden="1" x14ac:dyDescent="0.35">
      <c r="A15971">
        <v>182.2</v>
      </c>
      <c r="B15971" s="24">
        <v>43213</v>
      </c>
      <c r="C15971">
        <v>7</v>
      </c>
      <c r="D15971" s="13">
        <v>60</v>
      </c>
      <c r="E15971" s="13" t="s">
        <v>4</v>
      </c>
      <c r="F15971" s="17">
        <v>-326</v>
      </c>
      <c r="G15971" t="str">
        <f>_xlfn.XLOOKUP(tbl_GL[[#This Row],[Account_key]],tbl_COA[Account_key],tbl_COA[Class],"Not Found")</f>
        <v>Assets</v>
      </c>
      <c r="H15971" t="str">
        <f>_xlfn.XLOOKUP(tbl_GL[[#This Row],[Account_key]],tbl_COA[Account_key],tbl_COA[SubClass],"Not Found")</f>
        <v>Assets</v>
      </c>
      <c r="I15971" t="str">
        <f>_xlfn.XLOOKUP(tbl_GL[[#This Row],[Account_key]],tbl_COA[Account_key],tbl_COA[SubClass2],"Not Found")</f>
        <v>Current Assets</v>
      </c>
      <c r="J15971" t="str">
        <f>_xlfn.XLOOKUP(tbl_GL[[#This Row],[Account_key]],tbl_COA[Account_key],tbl_COA[SubAccount],,0)</f>
        <v>Inventory</v>
      </c>
      <c r="K15971">
        <f>YEAR(tbl_GL[[#This Row],[Date]])</f>
        <v>2018</v>
      </c>
    </row>
    <row r="15972" spans="1:11" hidden="1" x14ac:dyDescent="0.35">
      <c r="A15972">
        <v>183.1</v>
      </c>
      <c r="B15972" s="24">
        <v>43213</v>
      </c>
      <c r="C15972">
        <v>7</v>
      </c>
      <c r="D15972" s="13">
        <v>210</v>
      </c>
      <c r="E15972" s="13" t="s">
        <v>8</v>
      </c>
      <c r="F15972" s="17">
        <v>1187</v>
      </c>
      <c r="G15972" t="str">
        <f>_xlfn.XLOOKUP(tbl_GL[[#This Row],[Account_key]],tbl_COA[Account_key],tbl_COA[Class],"Not Found")</f>
        <v>Trading account</v>
      </c>
      <c r="H15972" t="str">
        <f>_xlfn.XLOOKUP(tbl_GL[[#This Row],[Account_key]],tbl_COA[Account_key],tbl_COA[SubClass],"Not Found")</f>
        <v>Sales</v>
      </c>
      <c r="I15972" t="str">
        <f>_xlfn.XLOOKUP(tbl_GL[[#This Row],[Account_key]],tbl_COA[Account_key],tbl_COA[SubClass2],"Not Found")</f>
        <v>Sales</v>
      </c>
      <c r="J15972" t="str">
        <f>_xlfn.XLOOKUP(tbl_GL[[#This Row],[Account_key]],tbl_COA[Account_key],tbl_COA[SubAccount],,0)</f>
        <v>Sales</v>
      </c>
      <c r="K15972">
        <f>YEAR(tbl_GL[[#This Row],[Date]])</f>
        <v>2018</v>
      </c>
    </row>
    <row r="15973" spans="1:11" hidden="1" x14ac:dyDescent="0.35">
      <c r="A15973">
        <v>183.2</v>
      </c>
      <c r="B15973" s="24">
        <v>43213</v>
      </c>
      <c r="C15973">
        <v>7</v>
      </c>
      <c r="D15973" s="13">
        <v>30</v>
      </c>
      <c r="E15973" s="13" t="s">
        <v>8</v>
      </c>
      <c r="F15973" s="17">
        <v>1187</v>
      </c>
      <c r="G15973" t="str">
        <f>_xlfn.XLOOKUP(tbl_GL[[#This Row],[Account_key]],tbl_COA[Account_key],tbl_COA[Class],"Not Found")</f>
        <v>Assets</v>
      </c>
      <c r="H15973" t="str">
        <f>_xlfn.XLOOKUP(tbl_GL[[#This Row],[Account_key]],tbl_COA[Account_key],tbl_COA[SubClass],"Not Found")</f>
        <v>Assets</v>
      </c>
      <c r="I15973" t="str">
        <f>_xlfn.XLOOKUP(tbl_GL[[#This Row],[Account_key]],tbl_COA[Account_key],tbl_COA[SubClass2],"Not Found")</f>
        <v>Current Assets</v>
      </c>
      <c r="J15973" t="str">
        <f>_xlfn.XLOOKUP(tbl_GL[[#This Row],[Account_key]],tbl_COA[Account_key],tbl_COA[SubAccount],,0)</f>
        <v>Trade Receivables</v>
      </c>
      <c r="K15973">
        <f>YEAR(tbl_GL[[#This Row],[Date]])</f>
        <v>2018</v>
      </c>
    </row>
    <row r="15974" spans="1:11" hidden="1" x14ac:dyDescent="0.35">
      <c r="A15974">
        <v>184.1</v>
      </c>
      <c r="B15974" s="24">
        <v>43214</v>
      </c>
      <c r="C15974">
        <v>7</v>
      </c>
      <c r="D15974" s="13">
        <v>10</v>
      </c>
      <c r="E15974" s="13" t="s">
        <v>98</v>
      </c>
      <c r="F15974" s="17">
        <v>-978</v>
      </c>
      <c r="G15974" t="str">
        <f>_xlfn.XLOOKUP(tbl_GL[[#This Row],[Account_key]],tbl_COA[Account_key],tbl_COA[Class],"Not Found")</f>
        <v>Assets</v>
      </c>
      <c r="H15974" t="str">
        <f>_xlfn.XLOOKUP(tbl_GL[[#This Row],[Account_key]],tbl_COA[Account_key],tbl_COA[SubClass],"Not Found")</f>
        <v>Assets</v>
      </c>
      <c r="I15974" t="str">
        <f>_xlfn.XLOOKUP(tbl_GL[[#This Row],[Account_key]],tbl_COA[Account_key],tbl_COA[SubClass2],"Not Found")</f>
        <v>Current Assets</v>
      </c>
      <c r="J15974" t="str">
        <f>_xlfn.XLOOKUP(tbl_GL[[#This Row],[Account_key]],tbl_COA[Account_key],tbl_COA[SubAccount],,0)</f>
        <v>Cash at Bank</v>
      </c>
      <c r="K15974">
        <f>YEAR(tbl_GL[[#This Row],[Date]])</f>
        <v>2018</v>
      </c>
    </row>
    <row r="15975" spans="1:11" hidden="1" x14ac:dyDescent="0.35">
      <c r="A15975">
        <v>184.2</v>
      </c>
      <c r="B15975" s="24">
        <v>43214</v>
      </c>
      <c r="C15975">
        <v>7</v>
      </c>
      <c r="D15975" s="13">
        <v>120</v>
      </c>
      <c r="E15975" s="13" t="s">
        <v>98</v>
      </c>
      <c r="F15975" s="17">
        <v>-978</v>
      </c>
      <c r="G15975" t="str">
        <f>_xlfn.XLOOKUP(tbl_GL[[#This Row],[Account_key]],tbl_COA[Account_key],tbl_COA[Class],"Not Found")</f>
        <v>Liabilities and Owners Equity</v>
      </c>
      <c r="H15975" t="str">
        <f>_xlfn.XLOOKUP(tbl_GL[[#This Row],[Account_key]],tbl_COA[Account_key],tbl_COA[SubClass],"Not Found")</f>
        <v>Liabilities</v>
      </c>
      <c r="I15975" t="str">
        <f>_xlfn.XLOOKUP(tbl_GL[[#This Row],[Account_key]],tbl_COA[Account_key],tbl_COA[SubClass2],"Not Found")</f>
        <v>Current Liabilities</v>
      </c>
      <c r="J15975" t="str">
        <f>_xlfn.XLOOKUP(tbl_GL[[#This Row],[Account_key]],tbl_COA[Account_key],tbl_COA[SubAccount],,0)</f>
        <v>Accrued Expenses</v>
      </c>
      <c r="K15975">
        <f>YEAR(tbl_GL[[#This Row],[Date]])</f>
        <v>2018</v>
      </c>
    </row>
    <row r="15976" spans="1:11" hidden="1" x14ac:dyDescent="0.35">
      <c r="A15976">
        <v>185.1</v>
      </c>
      <c r="B15976" s="24">
        <v>43214</v>
      </c>
      <c r="C15976">
        <v>7</v>
      </c>
      <c r="D15976" s="13">
        <v>30</v>
      </c>
      <c r="E15976" s="13" t="s">
        <v>80</v>
      </c>
      <c r="F15976" s="17">
        <v>-6173</v>
      </c>
      <c r="G15976" t="str">
        <f>_xlfn.XLOOKUP(tbl_GL[[#This Row],[Account_key]],tbl_COA[Account_key],tbl_COA[Class],"Not Found")</f>
        <v>Assets</v>
      </c>
      <c r="H15976" t="str">
        <f>_xlfn.XLOOKUP(tbl_GL[[#This Row],[Account_key]],tbl_COA[Account_key],tbl_COA[SubClass],"Not Found")</f>
        <v>Assets</v>
      </c>
      <c r="I15976" t="str">
        <f>_xlfn.XLOOKUP(tbl_GL[[#This Row],[Account_key]],tbl_COA[Account_key],tbl_COA[SubClass2],"Not Found")</f>
        <v>Current Assets</v>
      </c>
      <c r="J15976" t="str">
        <f>_xlfn.XLOOKUP(tbl_GL[[#This Row],[Account_key]],tbl_COA[Account_key],tbl_COA[SubAccount],,0)</f>
        <v>Trade Receivables</v>
      </c>
      <c r="K15976">
        <f>YEAR(tbl_GL[[#This Row],[Date]])</f>
        <v>2018</v>
      </c>
    </row>
    <row r="15977" spans="1:11" hidden="1" x14ac:dyDescent="0.35">
      <c r="A15977">
        <v>185.2</v>
      </c>
      <c r="B15977" s="24">
        <v>43214</v>
      </c>
      <c r="C15977">
        <v>7</v>
      </c>
      <c r="D15977" s="13">
        <v>10</v>
      </c>
      <c r="E15977" s="13" t="s">
        <v>80</v>
      </c>
      <c r="F15977" s="17">
        <v>6173</v>
      </c>
      <c r="G15977" t="str">
        <f>_xlfn.XLOOKUP(tbl_GL[[#This Row],[Account_key]],tbl_COA[Account_key],tbl_COA[Class],"Not Found")</f>
        <v>Assets</v>
      </c>
      <c r="H15977" t="str">
        <f>_xlfn.XLOOKUP(tbl_GL[[#This Row],[Account_key]],tbl_COA[Account_key],tbl_COA[SubClass],"Not Found")</f>
        <v>Assets</v>
      </c>
      <c r="I15977" t="str">
        <f>_xlfn.XLOOKUP(tbl_GL[[#This Row],[Account_key]],tbl_COA[Account_key],tbl_COA[SubClass2],"Not Found")</f>
        <v>Current Assets</v>
      </c>
      <c r="J15977" t="str">
        <f>_xlfn.XLOOKUP(tbl_GL[[#This Row],[Account_key]],tbl_COA[Account_key],tbl_COA[SubAccount],,0)</f>
        <v>Cash at Bank</v>
      </c>
      <c r="K15977">
        <f>YEAR(tbl_GL[[#This Row],[Date]])</f>
        <v>2018</v>
      </c>
    </row>
    <row r="15978" spans="1:11" hidden="1" x14ac:dyDescent="0.35">
      <c r="A15978">
        <v>186.1</v>
      </c>
      <c r="B15978" s="24">
        <v>43215</v>
      </c>
      <c r="C15978">
        <v>7</v>
      </c>
      <c r="D15978" s="13">
        <v>230</v>
      </c>
      <c r="E15978" s="13" t="s">
        <v>4</v>
      </c>
      <c r="F15978" s="17">
        <v>-485</v>
      </c>
      <c r="G15978" t="str">
        <f>_xlfn.XLOOKUP(tbl_GL[[#This Row],[Account_key]],tbl_COA[Account_key],tbl_COA[Class],"Not Found")</f>
        <v>Trading account</v>
      </c>
      <c r="H15978" t="str">
        <f>_xlfn.XLOOKUP(tbl_GL[[#This Row],[Account_key]],tbl_COA[Account_key],tbl_COA[SubClass],"Not Found")</f>
        <v>Cost of Sales</v>
      </c>
      <c r="I15978" t="str">
        <f>_xlfn.XLOOKUP(tbl_GL[[#This Row],[Account_key]],tbl_COA[Account_key],tbl_COA[SubClass2],"Not Found")</f>
        <v>Cost of Sales</v>
      </c>
      <c r="J15978" t="str">
        <f>_xlfn.XLOOKUP(tbl_GL[[#This Row],[Account_key]],tbl_COA[Account_key],tbl_COA[SubAccount],,0)</f>
        <v>Cost of Sales</v>
      </c>
      <c r="K15978">
        <f>YEAR(tbl_GL[[#This Row],[Date]])</f>
        <v>2018</v>
      </c>
    </row>
    <row r="15979" spans="1:11" hidden="1" x14ac:dyDescent="0.35">
      <c r="A15979">
        <v>186.2</v>
      </c>
      <c r="B15979" s="24">
        <v>43215</v>
      </c>
      <c r="C15979">
        <v>7</v>
      </c>
      <c r="D15979" s="13">
        <v>60</v>
      </c>
      <c r="E15979" s="13" t="s">
        <v>4</v>
      </c>
      <c r="F15979" s="17">
        <v>-485</v>
      </c>
      <c r="G15979" t="str">
        <f>_xlfn.XLOOKUP(tbl_GL[[#This Row],[Account_key]],tbl_COA[Account_key],tbl_COA[Class],"Not Found")</f>
        <v>Assets</v>
      </c>
      <c r="H15979" t="str">
        <f>_xlfn.XLOOKUP(tbl_GL[[#This Row],[Account_key]],tbl_COA[Account_key],tbl_COA[SubClass],"Not Found")</f>
        <v>Assets</v>
      </c>
      <c r="I15979" t="str">
        <f>_xlfn.XLOOKUP(tbl_GL[[#This Row],[Account_key]],tbl_COA[Account_key],tbl_COA[SubClass2],"Not Found")</f>
        <v>Current Assets</v>
      </c>
      <c r="J15979" t="str">
        <f>_xlfn.XLOOKUP(tbl_GL[[#This Row],[Account_key]],tbl_COA[Account_key],tbl_COA[SubAccount],,0)</f>
        <v>Inventory</v>
      </c>
      <c r="K15979">
        <f>YEAR(tbl_GL[[#This Row],[Date]])</f>
        <v>2018</v>
      </c>
    </row>
    <row r="15980" spans="1:11" hidden="1" x14ac:dyDescent="0.35">
      <c r="A15980">
        <v>187.1</v>
      </c>
      <c r="B15980" s="24">
        <v>43215</v>
      </c>
      <c r="C15980">
        <v>7</v>
      </c>
      <c r="D15980" s="13">
        <v>210</v>
      </c>
      <c r="E15980" s="13" t="s">
        <v>7</v>
      </c>
      <c r="F15980" s="17">
        <v>1617</v>
      </c>
      <c r="G15980" t="str">
        <f>_xlfn.XLOOKUP(tbl_GL[[#This Row],[Account_key]],tbl_COA[Account_key],tbl_COA[Class],"Not Found")</f>
        <v>Trading account</v>
      </c>
      <c r="H15980" t="str">
        <f>_xlfn.XLOOKUP(tbl_GL[[#This Row],[Account_key]],tbl_COA[Account_key],tbl_COA[SubClass],"Not Found")</f>
        <v>Sales</v>
      </c>
      <c r="I15980" t="str">
        <f>_xlfn.XLOOKUP(tbl_GL[[#This Row],[Account_key]],tbl_COA[Account_key],tbl_COA[SubClass2],"Not Found")</f>
        <v>Sales</v>
      </c>
      <c r="J15980" t="str">
        <f>_xlfn.XLOOKUP(tbl_GL[[#This Row],[Account_key]],tbl_COA[Account_key],tbl_COA[SubAccount],,0)</f>
        <v>Sales</v>
      </c>
      <c r="K15980">
        <f>YEAR(tbl_GL[[#This Row],[Date]])</f>
        <v>2018</v>
      </c>
    </row>
    <row r="15981" spans="1:11" hidden="1" x14ac:dyDescent="0.35">
      <c r="A15981">
        <v>187.2</v>
      </c>
      <c r="B15981" s="24">
        <v>43215</v>
      </c>
      <c r="C15981">
        <v>7</v>
      </c>
      <c r="D15981" s="13">
        <v>10</v>
      </c>
      <c r="E15981" s="13" t="s">
        <v>7</v>
      </c>
      <c r="F15981" s="17">
        <v>1617</v>
      </c>
      <c r="G15981" t="str">
        <f>_xlfn.XLOOKUP(tbl_GL[[#This Row],[Account_key]],tbl_COA[Account_key],tbl_COA[Class],"Not Found")</f>
        <v>Assets</v>
      </c>
      <c r="H15981" t="str">
        <f>_xlfn.XLOOKUP(tbl_GL[[#This Row],[Account_key]],tbl_COA[Account_key],tbl_COA[SubClass],"Not Found")</f>
        <v>Assets</v>
      </c>
      <c r="I15981" t="str">
        <f>_xlfn.XLOOKUP(tbl_GL[[#This Row],[Account_key]],tbl_COA[Account_key],tbl_COA[SubClass2],"Not Found")</f>
        <v>Current Assets</v>
      </c>
      <c r="J15981" t="str">
        <f>_xlfn.XLOOKUP(tbl_GL[[#This Row],[Account_key]],tbl_COA[Account_key],tbl_COA[SubAccount],,0)</f>
        <v>Cash at Bank</v>
      </c>
      <c r="K15981">
        <f>YEAR(tbl_GL[[#This Row],[Date]])</f>
        <v>2018</v>
      </c>
    </row>
    <row r="15982" spans="1:11" hidden="1" x14ac:dyDescent="0.35">
      <c r="A15982">
        <v>188.1</v>
      </c>
      <c r="B15982" s="24">
        <v>43215</v>
      </c>
      <c r="C15982">
        <v>7</v>
      </c>
      <c r="D15982" s="13">
        <v>230</v>
      </c>
      <c r="E15982" s="13" t="s">
        <v>4</v>
      </c>
      <c r="F15982" s="17">
        <v>-1830</v>
      </c>
      <c r="G15982" t="str">
        <f>_xlfn.XLOOKUP(tbl_GL[[#This Row],[Account_key]],tbl_COA[Account_key],tbl_COA[Class],"Not Found")</f>
        <v>Trading account</v>
      </c>
      <c r="H15982" t="str">
        <f>_xlfn.XLOOKUP(tbl_GL[[#This Row],[Account_key]],tbl_COA[Account_key],tbl_COA[SubClass],"Not Found")</f>
        <v>Cost of Sales</v>
      </c>
      <c r="I15982" t="str">
        <f>_xlfn.XLOOKUP(tbl_GL[[#This Row],[Account_key]],tbl_COA[Account_key],tbl_COA[SubClass2],"Not Found")</f>
        <v>Cost of Sales</v>
      </c>
      <c r="J15982" t="str">
        <f>_xlfn.XLOOKUP(tbl_GL[[#This Row],[Account_key]],tbl_COA[Account_key],tbl_COA[SubAccount],,0)</f>
        <v>Cost of Sales</v>
      </c>
      <c r="K15982">
        <f>YEAR(tbl_GL[[#This Row],[Date]])</f>
        <v>2018</v>
      </c>
    </row>
    <row r="15983" spans="1:11" hidden="1" x14ac:dyDescent="0.35">
      <c r="A15983">
        <v>188.2</v>
      </c>
      <c r="B15983" s="24">
        <v>43215</v>
      </c>
      <c r="C15983">
        <v>7</v>
      </c>
      <c r="D15983" s="13">
        <v>60</v>
      </c>
      <c r="E15983" s="13" t="s">
        <v>4</v>
      </c>
      <c r="F15983" s="17">
        <v>-1830</v>
      </c>
      <c r="G15983" t="str">
        <f>_xlfn.XLOOKUP(tbl_GL[[#This Row],[Account_key]],tbl_COA[Account_key],tbl_COA[Class],"Not Found")</f>
        <v>Assets</v>
      </c>
      <c r="H15983" t="str">
        <f>_xlfn.XLOOKUP(tbl_GL[[#This Row],[Account_key]],tbl_COA[Account_key],tbl_COA[SubClass],"Not Found")</f>
        <v>Assets</v>
      </c>
      <c r="I15983" t="str">
        <f>_xlfn.XLOOKUP(tbl_GL[[#This Row],[Account_key]],tbl_COA[Account_key],tbl_COA[SubClass2],"Not Found")</f>
        <v>Current Assets</v>
      </c>
      <c r="J15983" t="str">
        <f>_xlfn.XLOOKUP(tbl_GL[[#This Row],[Account_key]],tbl_COA[Account_key],tbl_COA[SubAccount],,0)</f>
        <v>Inventory</v>
      </c>
      <c r="K15983">
        <f>YEAR(tbl_GL[[#This Row],[Date]])</f>
        <v>2018</v>
      </c>
    </row>
    <row r="15984" spans="1:11" hidden="1" x14ac:dyDescent="0.35">
      <c r="A15984">
        <v>189.1</v>
      </c>
      <c r="B15984" s="24">
        <v>43215</v>
      </c>
      <c r="C15984">
        <v>7</v>
      </c>
      <c r="D15984" s="13">
        <v>210</v>
      </c>
      <c r="E15984" s="13" t="s">
        <v>8</v>
      </c>
      <c r="F15984" s="17">
        <v>6656</v>
      </c>
      <c r="G15984" t="str">
        <f>_xlfn.XLOOKUP(tbl_GL[[#This Row],[Account_key]],tbl_COA[Account_key],tbl_COA[Class],"Not Found")</f>
        <v>Trading account</v>
      </c>
      <c r="H15984" t="str">
        <f>_xlfn.XLOOKUP(tbl_GL[[#This Row],[Account_key]],tbl_COA[Account_key],tbl_COA[SubClass],"Not Found")</f>
        <v>Sales</v>
      </c>
      <c r="I15984" t="str">
        <f>_xlfn.XLOOKUP(tbl_GL[[#This Row],[Account_key]],tbl_COA[Account_key],tbl_COA[SubClass2],"Not Found")</f>
        <v>Sales</v>
      </c>
      <c r="J15984" t="str">
        <f>_xlfn.XLOOKUP(tbl_GL[[#This Row],[Account_key]],tbl_COA[Account_key],tbl_COA[SubAccount],,0)</f>
        <v>Sales</v>
      </c>
      <c r="K15984">
        <f>YEAR(tbl_GL[[#This Row],[Date]])</f>
        <v>2018</v>
      </c>
    </row>
    <row r="15985" spans="1:11" hidden="1" x14ac:dyDescent="0.35">
      <c r="A15985">
        <v>189.2</v>
      </c>
      <c r="B15985" s="24">
        <v>43215</v>
      </c>
      <c r="C15985">
        <v>7</v>
      </c>
      <c r="D15985" s="13">
        <v>30</v>
      </c>
      <c r="E15985" s="13" t="s">
        <v>8</v>
      </c>
      <c r="F15985" s="17">
        <v>6656</v>
      </c>
      <c r="G15985" t="str">
        <f>_xlfn.XLOOKUP(tbl_GL[[#This Row],[Account_key]],tbl_COA[Account_key],tbl_COA[Class],"Not Found")</f>
        <v>Assets</v>
      </c>
      <c r="H15985" t="str">
        <f>_xlfn.XLOOKUP(tbl_GL[[#This Row],[Account_key]],tbl_COA[Account_key],tbl_COA[SubClass],"Not Found")</f>
        <v>Assets</v>
      </c>
      <c r="I15985" t="str">
        <f>_xlfn.XLOOKUP(tbl_GL[[#This Row],[Account_key]],tbl_COA[Account_key],tbl_COA[SubClass2],"Not Found")</f>
        <v>Current Assets</v>
      </c>
      <c r="J15985" t="str">
        <f>_xlfn.XLOOKUP(tbl_GL[[#This Row],[Account_key]],tbl_COA[Account_key],tbl_COA[SubAccount],,0)</f>
        <v>Trade Receivables</v>
      </c>
      <c r="K15985">
        <f>YEAR(tbl_GL[[#This Row],[Date]])</f>
        <v>2018</v>
      </c>
    </row>
    <row r="15986" spans="1:11" hidden="1" x14ac:dyDescent="0.35">
      <c r="A15986">
        <v>190.1</v>
      </c>
      <c r="B15986" s="24">
        <v>43216</v>
      </c>
      <c r="C15986">
        <v>7</v>
      </c>
      <c r="D15986" s="13">
        <v>310</v>
      </c>
      <c r="E15986" s="13" t="s">
        <v>99</v>
      </c>
      <c r="F15986" s="17">
        <v>-23</v>
      </c>
      <c r="G15986" t="str">
        <f>_xlfn.XLOOKUP(tbl_GL[[#This Row],[Account_key]],tbl_COA[Account_key],tbl_COA[Class],"Not Found")</f>
        <v>Operating account</v>
      </c>
      <c r="H15986" t="str">
        <f>_xlfn.XLOOKUP(tbl_GL[[#This Row],[Account_key]],tbl_COA[Account_key],tbl_COA[SubClass],"Not Found")</f>
        <v>Operating Expenses</v>
      </c>
      <c r="I15986" t="str">
        <f>_xlfn.XLOOKUP(tbl_GL[[#This Row],[Account_key]],tbl_COA[Account_key],tbl_COA[SubClass2],"Not Found")</f>
        <v>Administration</v>
      </c>
      <c r="J15986" t="str">
        <f>_xlfn.XLOOKUP(tbl_GL[[#This Row],[Account_key]],tbl_COA[Account_key],tbl_COA[SubAccount],,0)</f>
        <v>Office Supplies</v>
      </c>
      <c r="K15986">
        <f>YEAR(tbl_GL[[#This Row],[Date]])</f>
        <v>2018</v>
      </c>
    </row>
    <row r="15987" spans="1:11" hidden="1" x14ac:dyDescent="0.35">
      <c r="A15987">
        <v>190.2</v>
      </c>
      <c r="B15987" s="24">
        <v>43216</v>
      </c>
      <c r="C15987">
        <v>7</v>
      </c>
      <c r="D15987" s="13">
        <v>20</v>
      </c>
      <c r="E15987" s="13" t="s">
        <v>99</v>
      </c>
      <c r="F15987" s="17">
        <v>-23</v>
      </c>
      <c r="G15987" t="str">
        <f>_xlfn.XLOOKUP(tbl_GL[[#This Row],[Account_key]],tbl_COA[Account_key],tbl_COA[Class],"Not Found")</f>
        <v>Assets</v>
      </c>
      <c r="H15987" t="str">
        <f>_xlfn.XLOOKUP(tbl_GL[[#This Row],[Account_key]],tbl_COA[Account_key],tbl_COA[SubClass],"Not Found")</f>
        <v>Assets</v>
      </c>
      <c r="I15987" t="str">
        <f>_xlfn.XLOOKUP(tbl_GL[[#This Row],[Account_key]],tbl_COA[Account_key],tbl_COA[SubClass2],"Not Found")</f>
        <v>Current Assets</v>
      </c>
      <c r="J15987" t="str">
        <f>_xlfn.XLOOKUP(tbl_GL[[#This Row],[Account_key]],tbl_COA[Account_key],tbl_COA[SubAccount],,0)</f>
        <v>Cash in hand</v>
      </c>
      <c r="K15987">
        <f>YEAR(tbl_GL[[#This Row],[Date]])</f>
        <v>2018</v>
      </c>
    </row>
    <row r="15988" spans="1:11" hidden="1" x14ac:dyDescent="0.35">
      <c r="A15988">
        <v>191.1</v>
      </c>
      <c r="B15988" s="24">
        <v>43216</v>
      </c>
      <c r="C15988">
        <v>7</v>
      </c>
      <c r="D15988" s="13">
        <v>260</v>
      </c>
      <c r="E15988" s="13" t="s">
        <v>97</v>
      </c>
      <c r="F15988" s="17">
        <v>-851</v>
      </c>
      <c r="G15988" t="str">
        <f>_xlfn.XLOOKUP(tbl_GL[[#This Row],[Account_key]],tbl_COA[Account_key],tbl_COA[Class],"Not Found")</f>
        <v>Operating account</v>
      </c>
      <c r="H15988" t="str">
        <f>_xlfn.XLOOKUP(tbl_GL[[#This Row],[Account_key]],tbl_COA[Account_key],tbl_COA[SubClass],"Not Found")</f>
        <v>Operating Expenses</v>
      </c>
      <c r="I15988" t="str">
        <f>_xlfn.XLOOKUP(tbl_GL[[#This Row],[Account_key]],tbl_COA[Account_key],tbl_COA[SubClass2],"Not Found")</f>
        <v>Marketing</v>
      </c>
      <c r="J15988" t="str">
        <f>_xlfn.XLOOKUP(tbl_GL[[#This Row],[Account_key]],tbl_COA[Account_key],tbl_COA[SubAccount],,0)</f>
        <v>Commissions</v>
      </c>
      <c r="K15988">
        <f>YEAR(tbl_GL[[#This Row],[Date]])</f>
        <v>2018</v>
      </c>
    </row>
    <row r="15989" spans="1:11" hidden="1" x14ac:dyDescent="0.35">
      <c r="A15989">
        <v>191.2</v>
      </c>
      <c r="B15989" s="24">
        <v>43216</v>
      </c>
      <c r="C15989">
        <v>7</v>
      </c>
      <c r="D15989" s="13">
        <v>120</v>
      </c>
      <c r="E15989" s="13" t="s">
        <v>97</v>
      </c>
      <c r="F15989" s="17">
        <v>851</v>
      </c>
      <c r="G15989" t="str">
        <f>_xlfn.XLOOKUP(tbl_GL[[#This Row],[Account_key]],tbl_COA[Account_key],tbl_COA[Class],"Not Found")</f>
        <v>Liabilities and Owners Equity</v>
      </c>
      <c r="H15989" t="str">
        <f>_xlfn.XLOOKUP(tbl_GL[[#This Row],[Account_key]],tbl_COA[Account_key],tbl_COA[SubClass],"Not Found")</f>
        <v>Liabilities</v>
      </c>
      <c r="I15989" t="str">
        <f>_xlfn.XLOOKUP(tbl_GL[[#This Row],[Account_key]],tbl_COA[Account_key],tbl_COA[SubClass2],"Not Found")</f>
        <v>Current Liabilities</v>
      </c>
      <c r="J15989" t="str">
        <f>_xlfn.XLOOKUP(tbl_GL[[#This Row],[Account_key]],tbl_COA[Account_key],tbl_COA[SubAccount],,0)</f>
        <v>Accrued Expenses</v>
      </c>
      <c r="K15989">
        <f>YEAR(tbl_GL[[#This Row],[Date]])</f>
        <v>2018</v>
      </c>
    </row>
    <row r="15990" spans="1:11" hidden="1" x14ac:dyDescent="0.35">
      <c r="A15990">
        <v>192.1</v>
      </c>
      <c r="B15990" s="24">
        <v>43219</v>
      </c>
      <c r="C15990">
        <v>7</v>
      </c>
      <c r="D15990" s="13">
        <v>10</v>
      </c>
      <c r="E15990" s="13" t="s">
        <v>98</v>
      </c>
      <c r="F15990" s="17">
        <v>-702</v>
      </c>
      <c r="G15990" t="str">
        <f>_xlfn.XLOOKUP(tbl_GL[[#This Row],[Account_key]],tbl_COA[Account_key],tbl_COA[Class],"Not Found")</f>
        <v>Assets</v>
      </c>
      <c r="H15990" t="str">
        <f>_xlfn.XLOOKUP(tbl_GL[[#This Row],[Account_key]],tbl_COA[Account_key],tbl_COA[SubClass],"Not Found")</f>
        <v>Assets</v>
      </c>
      <c r="I15990" t="str">
        <f>_xlfn.XLOOKUP(tbl_GL[[#This Row],[Account_key]],tbl_COA[Account_key],tbl_COA[SubClass2],"Not Found")</f>
        <v>Current Assets</v>
      </c>
      <c r="J15990" t="str">
        <f>_xlfn.XLOOKUP(tbl_GL[[#This Row],[Account_key]],tbl_COA[Account_key],tbl_COA[SubAccount],,0)</f>
        <v>Cash at Bank</v>
      </c>
      <c r="K15990">
        <f>YEAR(tbl_GL[[#This Row],[Date]])</f>
        <v>2018</v>
      </c>
    </row>
    <row r="15991" spans="1:11" hidden="1" x14ac:dyDescent="0.35">
      <c r="A15991">
        <v>192.2</v>
      </c>
      <c r="B15991" s="24">
        <v>43219</v>
      </c>
      <c r="C15991">
        <v>7</v>
      </c>
      <c r="D15991" s="13">
        <v>120</v>
      </c>
      <c r="E15991" s="13" t="s">
        <v>98</v>
      </c>
      <c r="F15991" s="17">
        <v>-702</v>
      </c>
      <c r="G15991" t="str">
        <f>_xlfn.XLOOKUP(tbl_GL[[#This Row],[Account_key]],tbl_COA[Account_key],tbl_COA[Class],"Not Found")</f>
        <v>Liabilities and Owners Equity</v>
      </c>
      <c r="H15991" t="str">
        <f>_xlfn.XLOOKUP(tbl_GL[[#This Row],[Account_key]],tbl_COA[Account_key],tbl_COA[SubClass],"Not Found")</f>
        <v>Liabilities</v>
      </c>
      <c r="I15991" t="str">
        <f>_xlfn.XLOOKUP(tbl_GL[[#This Row],[Account_key]],tbl_COA[Account_key],tbl_COA[SubClass2],"Not Found")</f>
        <v>Current Liabilities</v>
      </c>
      <c r="J15991" t="str">
        <f>_xlfn.XLOOKUP(tbl_GL[[#This Row],[Account_key]],tbl_COA[Account_key],tbl_COA[SubAccount],,0)</f>
        <v>Accrued Expenses</v>
      </c>
      <c r="K15991">
        <f>YEAR(tbl_GL[[#This Row],[Date]])</f>
        <v>2018</v>
      </c>
    </row>
    <row r="15992" spans="1:11" hidden="1" x14ac:dyDescent="0.35">
      <c r="A15992">
        <v>193.1</v>
      </c>
      <c r="B15992" s="24">
        <v>43220</v>
      </c>
      <c r="C15992">
        <v>7</v>
      </c>
      <c r="D15992" s="13">
        <v>10</v>
      </c>
      <c r="E15992" s="13" t="s">
        <v>110</v>
      </c>
      <c r="F15992" s="17">
        <v>26</v>
      </c>
      <c r="G15992" t="str">
        <f>_xlfn.XLOOKUP(tbl_GL[[#This Row],[Account_key]],tbl_COA[Account_key],tbl_COA[Class],"Not Found")</f>
        <v>Assets</v>
      </c>
      <c r="H15992" t="str">
        <f>_xlfn.XLOOKUP(tbl_GL[[#This Row],[Account_key]],tbl_COA[Account_key],tbl_COA[SubClass],"Not Found")</f>
        <v>Assets</v>
      </c>
      <c r="I15992" t="str">
        <f>_xlfn.XLOOKUP(tbl_GL[[#This Row],[Account_key]],tbl_COA[Account_key],tbl_COA[SubClass2],"Not Found")</f>
        <v>Current Assets</v>
      </c>
      <c r="J15992" t="str">
        <f>_xlfn.XLOOKUP(tbl_GL[[#This Row],[Account_key]],tbl_COA[Account_key],tbl_COA[SubAccount],,0)</f>
        <v>Cash at Bank</v>
      </c>
      <c r="K15992">
        <f>YEAR(tbl_GL[[#This Row],[Date]])</f>
        <v>2018</v>
      </c>
    </row>
    <row r="15993" spans="1:11" hidden="1" x14ac:dyDescent="0.35">
      <c r="A15993">
        <v>193.2</v>
      </c>
      <c r="B15993" s="24">
        <v>43220</v>
      </c>
      <c r="C15993">
        <v>7</v>
      </c>
      <c r="D15993" s="13">
        <v>430</v>
      </c>
      <c r="E15993" s="13" t="s">
        <v>110</v>
      </c>
      <c r="F15993" s="17">
        <v>26</v>
      </c>
      <c r="G15993" t="str">
        <f>_xlfn.XLOOKUP(tbl_GL[[#This Row],[Account_key]],tbl_COA[Account_key],tbl_COA[Class],"Not Found")</f>
        <v>Non-operating</v>
      </c>
      <c r="H15993" t="str">
        <f>_xlfn.XLOOKUP(tbl_GL[[#This Row],[Account_key]],tbl_COA[Account_key],tbl_COA[SubClass],"Not Found")</f>
        <v>Exchange Loss/Gain</v>
      </c>
      <c r="I15993" t="str">
        <f>_xlfn.XLOOKUP(tbl_GL[[#This Row],[Account_key]],tbl_COA[Account_key],tbl_COA[SubClass2],"Not Found")</f>
        <v>Exchange Loss/Gain</v>
      </c>
      <c r="J15993" t="str">
        <f>_xlfn.XLOOKUP(tbl_GL[[#This Row],[Account_key]],tbl_COA[Account_key],tbl_COA[SubAccount],,0)</f>
        <v>Exchange Loss/Gain</v>
      </c>
      <c r="K15993">
        <f>YEAR(tbl_GL[[#This Row],[Date]])</f>
        <v>2018</v>
      </c>
    </row>
    <row r="15994" spans="1:11" hidden="1" x14ac:dyDescent="0.35">
      <c r="A15994">
        <v>194.1</v>
      </c>
      <c r="B15994" s="24">
        <v>43220</v>
      </c>
      <c r="C15994">
        <v>7</v>
      </c>
      <c r="D15994" s="13">
        <v>10</v>
      </c>
      <c r="E15994" s="13" t="s">
        <v>113</v>
      </c>
      <c r="F15994" s="17">
        <v>139</v>
      </c>
      <c r="G15994" t="str">
        <f>_xlfn.XLOOKUP(tbl_GL[[#This Row],[Account_key]],tbl_COA[Account_key],tbl_COA[Class],"Not Found")</f>
        <v>Assets</v>
      </c>
      <c r="H15994" t="str">
        <f>_xlfn.XLOOKUP(tbl_GL[[#This Row],[Account_key]],tbl_COA[Account_key],tbl_COA[SubClass],"Not Found")</f>
        <v>Assets</v>
      </c>
      <c r="I15994" t="str">
        <f>_xlfn.XLOOKUP(tbl_GL[[#This Row],[Account_key]],tbl_COA[Account_key],tbl_COA[SubClass2],"Not Found")</f>
        <v>Current Assets</v>
      </c>
      <c r="J15994" t="str">
        <f>_xlfn.XLOOKUP(tbl_GL[[#This Row],[Account_key]],tbl_COA[Account_key],tbl_COA[SubAccount],,0)</f>
        <v>Cash at Bank</v>
      </c>
      <c r="K15994">
        <f>YEAR(tbl_GL[[#This Row],[Date]])</f>
        <v>2018</v>
      </c>
    </row>
    <row r="15995" spans="1:11" hidden="1" x14ac:dyDescent="0.35">
      <c r="A15995">
        <v>194.2</v>
      </c>
      <c r="B15995" s="24">
        <v>43220</v>
      </c>
      <c r="C15995">
        <v>7</v>
      </c>
      <c r="D15995" s="13">
        <v>410</v>
      </c>
      <c r="E15995" s="13" t="s">
        <v>113</v>
      </c>
      <c r="F15995" s="17">
        <v>139</v>
      </c>
      <c r="G15995" t="str">
        <f>_xlfn.XLOOKUP(tbl_GL[[#This Row],[Account_key]],tbl_COA[Account_key],tbl_COA[Class],"Not Found")</f>
        <v>Non-operating</v>
      </c>
      <c r="H15995" t="str">
        <f>_xlfn.XLOOKUP(tbl_GL[[#This Row],[Account_key]],tbl_COA[Account_key],tbl_COA[SubClass],"Not Found")</f>
        <v>Interest Income</v>
      </c>
      <c r="I15995" t="str">
        <f>_xlfn.XLOOKUP(tbl_GL[[#This Row],[Account_key]],tbl_COA[Account_key],tbl_COA[SubClass2],"Not Found")</f>
        <v>Interest Income</v>
      </c>
      <c r="J15995" t="str">
        <f>_xlfn.XLOOKUP(tbl_GL[[#This Row],[Account_key]],tbl_COA[Account_key],tbl_COA[SubAccount],,0)</f>
        <v>Interest Income</v>
      </c>
      <c r="K15995">
        <f>YEAR(tbl_GL[[#This Row],[Date]])</f>
        <v>2018</v>
      </c>
    </row>
    <row r="15996" spans="1:11" hidden="1" x14ac:dyDescent="0.35">
      <c r="A15996">
        <v>195.1</v>
      </c>
      <c r="B15996" s="24">
        <v>43220</v>
      </c>
      <c r="C15996">
        <v>7</v>
      </c>
      <c r="D15996" s="13">
        <v>440</v>
      </c>
      <c r="E15996" s="13" t="s">
        <v>112</v>
      </c>
      <c r="F15996" s="17">
        <v>-140</v>
      </c>
      <c r="G15996" t="str">
        <f>_xlfn.XLOOKUP(tbl_GL[[#This Row],[Account_key]],tbl_COA[Account_key],tbl_COA[Class],"Not Found")</f>
        <v>Interest &amp; Tax</v>
      </c>
      <c r="H15996" t="str">
        <f>_xlfn.XLOOKUP(tbl_GL[[#This Row],[Account_key]],tbl_COA[Account_key],tbl_COA[SubClass],"Not Found")</f>
        <v>Interest Expense</v>
      </c>
      <c r="I15996" t="str">
        <f>_xlfn.XLOOKUP(tbl_GL[[#This Row],[Account_key]],tbl_COA[Account_key],tbl_COA[SubClass2],"Not Found")</f>
        <v>Interest Expense</v>
      </c>
      <c r="J15996" t="str">
        <f>_xlfn.XLOOKUP(tbl_GL[[#This Row],[Account_key]],tbl_COA[Account_key],tbl_COA[SubAccount],,0)</f>
        <v>Interest Expense</v>
      </c>
      <c r="K15996">
        <f>YEAR(tbl_GL[[#This Row],[Date]])</f>
        <v>2018</v>
      </c>
    </row>
    <row r="15997" spans="1:11" hidden="1" x14ac:dyDescent="0.35">
      <c r="A15997">
        <v>195.2</v>
      </c>
      <c r="B15997" s="24">
        <v>43220</v>
      </c>
      <c r="C15997">
        <v>7</v>
      </c>
      <c r="D15997" s="13">
        <v>121</v>
      </c>
      <c r="E15997" s="13" t="s">
        <v>112</v>
      </c>
      <c r="F15997" s="17">
        <v>140</v>
      </c>
      <c r="G15997" t="str">
        <f>_xlfn.XLOOKUP(tbl_GL[[#This Row],[Account_key]],tbl_COA[Account_key],tbl_COA[Class],"Not Found")</f>
        <v>Liabilities and Owners Equity</v>
      </c>
      <c r="H15997" t="str">
        <f>_xlfn.XLOOKUP(tbl_GL[[#This Row],[Account_key]],tbl_COA[Account_key],tbl_COA[SubClass],"Not Found")</f>
        <v>Liabilities</v>
      </c>
      <c r="I15997" t="str">
        <f>_xlfn.XLOOKUP(tbl_GL[[#This Row],[Account_key]],tbl_COA[Account_key],tbl_COA[SubClass2],"Not Found")</f>
        <v>Current Liabilities</v>
      </c>
      <c r="J15997" t="str">
        <f>_xlfn.XLOOKUP(tbl_GL[[#This Row],[Account_key]],tbl_COA[Account_key],tbl_COA[SubAccount],,0)</f>
        <v>Interest Payable</v>
      </c>
      <c r="K15997">
        <f>YEAR(tbl_GL[[#This Row],[Date]])</f>
        <v>2018</v>
      </c>
    </row>
    <row r="15998" spans="1:11" hidden="1" x14ac:dyDescent="0.35">
      <c r="A15998">
        <v>196.1</v>
      </c>
      <c r="B15998" s="24">
        <v>43220</v>
      </c>
      <c r="C15998">
        <v>7</v>
      </c>
      <c r="D15998" s="13">
        <v>400</v>
      </c>
      <c r="E15998" s="13" t="s">
        <v>104</v>
      </c>
      <c r="F15998" s="17">
        <v>-175</v>
      </c>
      <c r="G15998" t="str">
        <f>_xlfn.XLOOKUP(tbl_GL[[#This Row],[Account_key]],tbl_COA[Account_key],tbl_COA[Class],"Not Found")</f>
        <v>Operating account</v>
      </c>
      <c r="H15998" t="str">
        <f>_xlfn.XLOOKUP(tbl_GL[[#This Row],[Account_key]],tbl_COA[Account_key],tbl_COA[SubClass],"Not Found")</f>
        <v>Depreciation &amp; Amortization</v>
      </c>
      <c r="I15998" t="str">
        <f>_xlfn.XLOOKUP(tbl_GL[[#This Row],[Account_key]],tbl_COA[Account_key],tbl_COA[SubClass2],"Not Found")</f>
        <v>Amortization</v>
      </c>
      <c r="J15998" t="str">
        <f>_xlfn.XLOOKUP(tbl_GL[[#This Row],[Account_key]],tbl_COA[Account_key],tbl_COA[SubAccount],,0)</f>
        <v>Amortization of Intangible Assets</v>
      </c>
      <c r="K15998">
        <f>YEAR(tbl_GL[[#This Row],[Date]])</f>
        <v>2018</v>
      </c>
    </row>
    <row r="15999" spans="1:11" hidden="1" x14ac:dyDescent="0.35">
      <c r="A15999">
        <v>196.2</v>
      </c>
      <c r="B15999" s="24">
        <v>43220</v>
      </c>
      <c r="C15999">
        <v>7</v>
      </c>
      <c r="D15999" s="13">
        <v>100</v>
      </c>
      <c r="E15999" s="13" t="s">
        <v>104</v>
      </c>
      <c r="F15999" s="17">
        <v>-175</v>
      </c>
      <c r="G15999" t="str">
        <f>_xlfn.XLOOKUP(tbl_GL[[#This Row],[Account_key]],tbl_COA[Account_key],tbl_COA[Class],"Not Found")</f>
        <v>Assets</v>
      </c>
      <c r="H15999" t="str">
        <f>_xlfn.XLOOKUP(tbl_GL[[#This Row],[Account_key]],tbl_COA[Account_key],tbl_COA[SubClass],"Not Found")</f>
        <v>Assets</v>
      </c>
      <c r="I15999" t="str">
        <f>_xlfn.XLOOKUP(tbl_GL[[#This Row],[Account_key]],tbl_COA[Account_key],tbl_COA[SubClass2],"Not Found")</f>
        <v>Non-Current Assets</v>
      </c>
      <c r="J15999" t="str">
        <f>_xlfn.XLOOKUP(tbl_GL[[#This Row],[Account_key]],tbl_COA[Account_key],tbl_COA[SubAccount],,0)</f>
        <v>Patents and trademarks</v>
      </c>
      <c r="K15999">
        <f>YEAR(tbl_GL[[#This Row],[Date]])</f>
        <v>2018</v>
      </c>
    </row>
    <row r="16000" spans="1:11" hidden="1" x14ac:dyDescent="0.35">
      <c r="A16000">
        <v>197.1</v>
      </c>
      <c r="B16000" s="24">
        <v>43220</v>
      </c>
      <c r="C16000">
        <v>7</v>
      </c>
      <c r="D16000" s="13">
        <v>450</v>
      </c>
      <c r="E16000" s="23" t="s">
        <v>108</v>
      </c>
      <c r="F16000" s="17">
        <v>-458</v>
      </c>
      <c r="G16000" t="str">
        <f>_xlfn.XLOOKUP(tbl_GL[[#This Row],[Account_key]],tbl_COA[Account_key],tbl_COA[Class],"Not Found")</f>
        <v>Interest &amp; Tax</v>
      </c>
      <c r="H16000" t="str">
        <f>_xlfn.XLOOKUP(tbl_GL[[#This Row],[Account_key]],tbl_COA[Account_key],tbl_COA[SubClass],"Not Found")</f>
        <v>Taxation</v>
      </c>
      <c r="I16000" t="str">
        <f>_xlfn.XLOOKUP(tbl_GL[[#This Row],[Account_key]],tbl_COA[Account_key],tbl_COA[SubClass2],"Not Found")</f>
        <v>Taxation</v>
      </c>
      <c r="J16000" t="str">
        <f>_xlfn.XLOOKUP(tbl_GL[[#This Row],[Account_key]],tbl_COA[Account_key],tbl_COA[SubAccount],,0)</f>
        <v>Taxation</v>
      </c>
      <c r="K16000">
        <f>YEAR(tbl_GL[[#This Row],[Date]])</f>
        <v>2018</v>
      </c>
    </row>
    <row r="16001" spans="1:11" hidden="1" x14ac:dyDescent="0.35">
      <c r="A16001">
        <v>197.2</v>
      </c>
      <c r="B16001" s="24">
        <v>43220</v>
      </c>
      <c r="C16001">
        <v>7</v>
      </c>
      <c r="D16001" s="13">
        <v>122</v>
      </c>
      <c r="E16001" s="23" t="s">
        <v>108</v>
      </c>
      <c r="F16001" s="17">
        <v>458</v>
      </c>
      <c r="G16001" t="str">
        <f>_xlfn.XLOOKUP(tbl_GL[[#This Row],[Account_key]],tbl_COA[Account_key],tbl_COA[Class],"Not Found")</f>
        <v>Liabilities and Owners Equity</v>
      </c>
      <c r="H16001" t="str">
        <f>_xlfn.XLOOKUP(tbl_GL[[#This Row],[Account_key]],tbl_COA[Account_key],tbl_COA[SubClass],"Not Found")</f>
        <v>Liabilities</v>
      </c>
      <c r="I16001" t="str">
        <f>_xlfn.XLOOKUP(tbl_GL[[#This Row],[Account_key]],tbl_COA[Account_key],tbl_COA[SubClass2],"Not Found")</f>
        <v>Current Liabilities</v>
      </c>
      <c r="J16001" t="str">
        <f>_xlfn.XLOOKUP(tbl_GL[[#This Row],[Account_key]],tbl_COA[Account_key],tbl_COA[SubAccount],,0)</f>
        <v>Tax payable</v>
      </c>
      <c r="K16001">
        <f>YEAR(tbl_GL[[#This Row],[Date]])</f>
        <v>2018</v>
      </c>
    </row>
    <row r="16002" spans="1:11" hidden="1" x14ac:dyDescent="0.35">
      <c r="A16002">
        <v>198.1</v>
      </c>
      <c r="B16002" s="24">
        <v>43220</v>
      </c>
      <c r="C16002">
        <v>7</v>
      </c>
      <c r="D16002" s="13">
        <v>10</v>
      </c>
      <c r="E16002" s="13" t="s">
        <v>98</v>
      </c>
      <c r="F16002" s="17">
        <v>-905</v>
      </c>
      <c r="G16002" t="str">
        <f>_xlfn.XLOOKUP(tbl_GL[[#This Row],[Account_key]],tbl_COA[Account_key],tbl_COA[Class],"Not Found")</f>
        <v>Assets</v>
      </c>
      <c r="H16002" t="str">
        <f>_xlfn.XLOOKUP(tbl_GL[[#This Row],[Account_key]],tbl_COA[Account_key],tbl_COA[SubClass],"Not Found")</f>
        <v>Assets</v>
      </c>
      <c r="I16002" t="str">
        <f>_xlfn.XLOOKUP(tbl_GL[[#This Row],[Account_key]],tbl_COA[Account_key],tbl_COA[SubClass2],"Not Found")</f>
        <v>Current Assets</v>
      </c>
      <c r="J16002" t="str">
        <f>_xlfn.XLOOKUP(tbl_GL[[#This Row],[Account_key]],tbl_COA[Account_key],tbl_COA[SubAccount],,0)</f>
        <v>Cash at Bank</v>
      </c>
      <c r="K16002">
        <f>YEAR(tbl_GL[[#This Row],[Date]])</f>
        <v>2018</v>
      </c>
    </row>
    <row r="16003" spans="1:11" hidden="1" x14ac:dyDescent="0.35">
      <c r="A16003">
        <v>198.2</v>
      </c>
      <c r="B16003" s="24">
        <v>43220</v>
      </c>
      <c r="C16003">
        <v>7</v>
      </c>
      <c r="D16003" s="13">
        <v>120</v>
      </c>
      <c r="E16003" s="13" t="s">
        <v>98</v>
      </c>
      <c r="F16003" s="17">
        <v>-905</v>
      </c>
      <c r="G16003" t="str">
        <f>_xlfn.XLOOKUP(tbl_GL[[#This Row],[Account_key]],tbl_COA[Account_key],tbl_COA[Class],"Not Found")</f>
        <v>Liabilities and Owners Equity</v>
      </c>
      <c r="H16003" t="str">
        <f>_xlfn.XLOOKUP(tbl_GL[[#This Row],[Account_key]],tbl_COA[Account_key],tbl_COA[SubClass],"Not Found")</f>
        <v>Liabilities</v>
      </c>
      <c r="I16003" t="str">
        <f>_xlfn.XLOOKUP(tbl_GL[[#This Row],[Account_key]],tbl_COA[Account_key],tbl_COA[SubClass2],"Not Found")</f>
        <v>Current Liabilities</v>
      </c>
      <c r="J16003" t="str">
        <f>_xlfn.XLOOKUP(tbl_GL[[#This Row],[Account_key]],tbl_COA[Account_key],tbl_COA[SubAccount],,0)</f>
        <v>Accrued Expenses</v>
      </c>
      <c r="K16003">
        <f>YEAR(tbl_GL[[#This Row],[Date]])</f>
        <v>2018</v>
      </c>
    </row>
    <row r="16004" spans="1:11" hidden="1" x14ac:dyDescent="0.35">
      <c r="A16004">
        <v>199.1</v>
      </c>
      <c r="B16004" s="24">
        <v>43220</v>
      </c>
      <c r="C16004">
        <v>7</v>
      </c>
      <c r="D16004" s="13">
        <v>240</v>
      </c>
      <c r="E16004" s="13" t="s">
        <v>56</v>
      </c>
      <c r="F16004" s="17">
        <v>-1750</v>
      </c>
      <c r="G16004" t="str">
        <f>_xlfn.XLOOKUP(tbl_GL[[#This Row],[Account_key]],tbl_COA[Account_key],tbl_COA[Class],"Not Found")</f>
        <v>Operating account</v>
      </c>
      <c r="H16004" t="str">
        <f>_xlfn.XLOOKUP(tbl_GL[[#This Row],[Account_key]],tbl_COA[Account_key],tbl_COA[SubClass],"Not Found")</f>
        <v>Operating Expenses</v>
      </c>
      <c r="I16004" t="str">
        <f>_xlfn.XLOOKUP(tbl_GL[[#This Row],[Account_key]],tbl_COA[Account_key],tbl_COA[SubClass2],"Not Found")</f>
        <v>Sales &amp; Distribution</v>
      </c>
      <c r="J16004" t="str">
        <f>_xlfn.XLOOKUP(tbl_GL[[#This Row],[Account_key]],tbl_COA[Account_key],tbl_COA[SubAccount],,0)</f>
        <v>Salaries</v>
      </c>
      <c r="K16004">
        <f>YEAR(tbl_GL[[#This Row],[Date]])</f>
        <v>2018</v>
      </c>
    </row>
    <row r="16005" spans="1:11" hidden="1" x14ac:dyDescent="0.35">
      <c r="A16005">
        <v>199.2</v>
      </c>
      <c r="B16005" s="24">
        <v>43220</v>
      </c>
      <c r="C16005">
        <v>7</v>
      </c>
      <c r="D16005" s="13">
        <v>10</v>
      </c>
      <c r="E16005" s="13" t="s">
        <v>56</v>
      </c>
      <c r="F16005" s="17">
        <v>-1750</v>
      </c>
      <c r="G16005" t="str">
        <f>_xlfn.XLOOKUP(tbl_GL[[#This Row],[Account_key]],tbl_COA[Account_key],tbl_COA[Class],"Not Found")</f>
        <v>Assets</v>
      </c>
      <c r="H16005" t="str">
        <f>_xlfn.XLOOKUP(tbl_GL[[#This Row],[Account_key]],tbl_COA[Account_key],tbl_COA[SubClass],"Not Found")</f>
        <v>Assets</v>
      </c>
      <c r="I16005" t="str">
        <f>_xlfn.XLOOKUP(tbl_GL[[#This Row],[Account_key]],tbl_COA[Account_key],tbl_COA[SubClass2],"Not Found")</f>
        <v>Current Assets</v>
      </c>
      <c r="J16005" t="str">
        <f>_xlfn.XLOOKUP(tbl_GL[[#This Row],[Account_key]],tbl_COA[Account_key],tbl_COA[SubAccount],,0)</f>
        <v>Cash at Bank</v>
      </c>
      <c r="K16005">
        <f>YEAR(tbl_GL[[#This Row],[Date]])</f>
        <v>2018</v>
      </c>
    </row>
    <row r="16006" spans="1:11" hidden="1" x14ac:dyDescent="0.35">
      <c r="A16006">
        <v>201.1</v>
      </c>
      <c r="B16006" s="24">
        <v>43220</v>
      </c>
      <c r="C16006">
        <v>7</v>
      </c>
      <c r="D16006" s="13">
        <v>380</v>
      </c>
      <c r="E16006" s="13" t="s">
        <v>101</v>
      </c>
      <c r="F16006" s="17">
        <v>-3500</v>
      </c>
      <c r="G16006" t="str">
        <f>_xlfn.XLOOKUP(tbl_GL[[#This Row],[Account_key]],tbl_COA[Account_key],tbl_COA[Class],"Not Found")</f>
        <v>Operating account</v>
      </c>
      <c r="H16006" t="str">
        <f>_xlfn.XLOOKUP(tbl_GL[[#This Row],[Account_key]],tbl_COA[Account_key],tbl_COA[SubClass],"Not Found")</f>
        <v>Depreciation &amp; Amortization</v>
      </c>
      <c r="I16006" t="str">
        <f>_xlfn.XLOOKUP(tbl_GL[[#This Row],[Account_key]],tbl_COA[Account_key],tbl_COA[SubClass2],"Not Found")</f>
        <v>Depreciation</v>
      </c>
      <c r="J16006" t="str">
        <f>_xlfn.XLOOKUP(tbl_GL[[#This Row],[Account_key]],tbl_COA[Account_key],tbl_COA[SubAccount],,0)</f>
        <v>Equipment</v>
      </c>
      <c r="K16006">
        <f>YEAR(tbl_GL[[#This Row],[Date]])</f>
        <v>2018</v>
      </c>
    </row>
    <row r="16007" spans="1:11" hidden="1" x14ac:dyDescent="0.35">
      <c r="A16007">
        <v>201.2</v>
      </c>
      <c r="B16007" s="24">
        <v>43220</v>
      </c>
      <c r="C16007">
        <v>7</v>
      </c>
      <c r="D16007" s="13">
        <v>90</v>
      </c>
      <c r="E16007" s="13" t="s">
        <v>101</v>
      </c>
      <c r="F16007" s="17">
        <v>-3500</v>
      </c>
      <c r="G16007" t="str">
        <f>_xlfn.XLOOKUP(tbl_GL[[#This Row],[Account_key]],tbl_COA[Account_key],tbl_COA[Class],"Not Found")</f>
        <v>Assets</v>
      </c>
      <c r="H16007" t="str">
        <f>_xlfn.XLOOKUP(tbl_GL[[#This Row],[Account_key]],tbl_COA[Account_key],tbl_COA[SubClass],"Not Found")</f>
        <v>Assets</v>
      </c>
      <c r="I16007" t="str">
        <f>_xlfn.XLOOKUP(tbl_GL[[#This Row],[Account_key]],tbl_COA[Account_key],tbl_COA[SubClass2],"Not Found")</f>
        <v>Non-Current Assets</v>
      </c>
      <c r="J16007" t="str">
        <f>_xlfn.XLOOKUP(tbl_GL[[#This Row],[Account_key]],tbl_COA[Account_key],tbl_COA[SubAccount],,0)</f>
        <v>Office Furniture &amp; Equipment</v>
      </c>
      <c r="K16007">
        <f>YEAR(tbl_GL[[#This Row],[Date]])</f>
        <v>2018</v>
      </c>
    </row>
    <row r="16008" spans="1:11" hidden="1" x14ac:dyDescent="0.35">
      <c r="A16008">
        <v>202.1</v>
      </c>
      <c r="B16008" s="24">
        <v>43221</v>
      </c>
      <c r="C16008">
        <v>7</v>
      </c>
      <c r="D16008" s="13">
        <v>260</v>
      </c>
      <c r="E16008" s="13" t="s">
        <v>83</v>
      </c>
      <c r="F16008" s="17">
        <v>442</v>
      </c>
      <c r="G16008" t="str">
        <f>_xlfn.XLOOKUP(tbl_GL[[#This Row],[Account_key]],tbl_COA[Account_key],tbl_COA[Class],"Not Found")</f>
        <v>Operating account</v>
      </c>
      <c r="H16008" t="str">
        <f>_xlfn.XLOOKUP(tbl_GL[[#This Row],[Account_key]],tbl_COA[Account_key],tbl_COA[SubClass],"Not Found")</f>
        <v>Operating Expenses</v>
      </c>
      <c r="I16008" t="str">
        <f>_xlfn.XLOOKUP(tbl_GL[[#This Row],[Account_key]],tbl_COA[Account_key],tbl_COA[SubClass2],"Not Found")</f>
        <v>Marketing</v>
      </c>
      <c r="J16008" t="str">
        <f>_xlfn.XLOOKUP(tbl_GL[[#This Row],[Account_key]],tbl_COA[Account_key],tbl_COA[SubAccount],,0)</f>
        <v>Commissions</v>
      </c>
      <c r="K16008">
        <f>YEAR(tbl_GL[[#This Row],[Date]])</f>
        <v>2018</v>
      </c>
    </row>
    <row r="16009" spans="1:11" hidden="1" x14ac:dyDescent="0.35">
      <c r="A16009">
        <v>202.2</v>
      </c>
      <c r="B16009" s="24">
        <v>43221</v>
      </c>
      <c r="C16009">
        <v>7</v>
      </c>
      <c r="D16009" s="13">
        <v>20</v>
      </c>
      <c r="E16009" s="13" t="s">
        <v>83</v>
      </c>
      <c r="F16009" s="17">
        <v>442</v>
      </c>
      <c r="G16009" t="str">
        <f>_xlfn.XLOOKUP(tbl_GL[[#This Row],[Account_key]],tbl_COA[Account_key],tbl_COA[Class],"Not Found")</f>
        <v>Assets</v>
      </c>
      <c r="H16009" t="str">
        <f>_xlfn.XLOOKUP(tbl_GL[[#This Row],[Account_key]],tbl_COA[Account_key],tbl_COA[SubClass],"Not Found")</f>
        <v>Assets</v>
      </c>
      <c r="I16009" t="str">
        <f>_xlfn.XLOOKUP(tbl_GL[[#This Row],[Account_key]],tbl_COA[Account_key],tbl_COA[SubClass2],"Not Found")</f>
        <v>Current Assets</v>
      </c>
      <c r="J16009" t="str">
        <f>_xlfn.XLOOKUP(tbl_GL[[#This Row],[Account_key]],tbl_COA[Account_key],tbl_COA[SubAccount],,0)</f>
        <v>Cash in hand</v>
      </c>
      <c r="K16009">
        <f>YEAR(tbl_GL[[#This Row],[Date]])</f>
        <v>2018</v>
      </c>
    </row>
    <row r="16010" spans="1:11" hidden="1" x14ac:dyDescent="0.35">
      <c r="A16010">
        <v>203.1</v>
      </c>
      <c r="B16010" s="24">
        <v>43221</v>
      </c>
      <c r="C16010">
        <v>7</v>
      </c>
      <c r="D16010" s="13">
        <v>310</v>
      </c>
      <c r="E16010" s="13" t="s">
        <v>97</v>
      </c>
      <c r="F16010" s="17">
        <v>-1098</v>
      </c>
      <c r="G16010" t="str">
        <f>_xlfn.XLOOKUP(tbl_GL[[#This Row],[Account_key]],tbl_COA[Account_key],tbl_COA[Class],"Not Found")</f>
        <v>Operating account</v>
      </c>
      <c r="H16010" t="str">
        <f>_xlfn.XLOOKUP(tbl_GL[[#This Row],[Account_key]],tbl_COA[Account_key],tbl_COA[SubClass],"Not Found")</f>
        <v>Operating Expenses</v>
      </c>
      <c r="I16010" t="str">
        <f>_xlfn.XLOOKUP(tbl_GL[[#This Row],[Account_key]],tbl_COA[Account_key],tbl_COA[SubClass2],"Not Found")</f>
        <v>Administration</v>
      </c>
      <c r="J16010" t="str">
        <f>_xlfn.XLOOKUP(tbl_GL[[#This Row],[Account_key]],tbl_COA[Account_key],tbl_COA[SubAccount],,0)</f>
        <v>Office Supplies</v>
      </c>
      <c r="K16010">
        <f>YEAR(tbl_GL[[#This Row],[Date]])</f>
        <v>2018</v>
      </c>
    </row>
    <row r="16011" spans="1:11" hidden="1" x14ac:dyDescent="0.35">
      <c r="A16011">
        <v>203.2</v>
      </c>
      <c r="B16011" s="24">
        <v>43221</v>
      </c>
      <c r="C16011">
        <v>7</v>
      </c>
      <c r="D16011" s="13">
        <v>120</v>
      </c>
      <c r="E16011" s="13" t="s">
        <v>97</v>
      </c>
      <c r="F16011" s="17">
        <v>1098</v>
      </c>
      <c r="G16011" t="str">
        <f>_xlfn.XLOOKUP(tbl_GL[[#This Row],[Account_key]],tbl_COA[Account_key],tbl_COA[Class],"Not Found")</f>
        <v>Liabilities and Owners Equity</v>
      </c>
      <c r="H16011" t="str">
        <f>_xlfn.XLOOKUP(tbl_GL[[#This Row],[Account_key]],tbl_COA[Account_key],tbl_COA[SubClass],"Not Found")</f>
        <v>Liabilities</v>
      </c>
      <c r="I16011" t="str">
        <f>_xlfn.XLOOKUP(tbl_GL[[#This Row],[Account_key]],tbl_COA[Account_key],tbl_COA[SubClass2],"Not Found")</f>
        <v>Current Liabilities</v>
      </c>
      <c r="J16011" t="str">
        <f>_xlfn.XLOOKUP(tbl_GL[[#This Row],[Account_key]],tbl_COA[Account_key],tbl_COA[SubAccount],,0)</f>
        <v>Accrued Expenses</v>
      </c>
      <c r="K16011">
        <f>YEAR(tbl_GL[[#This Row],[Date]])</f>
        <v>2018</v>
      </c>
    </row>
    <row r="16012" spans="1:11" hidden="1" x14ac:dyDescent="0.35">
      <c r="A16012">
        <v>204.1</v>
      </c>
      <c r="B16012" s="24">
        <v>43221</v>
      </c>
      <c r="C16012">
        <v>7</v>
      </c>
      <c r="D16012" s="13">
        <v>60</v>
      </c>
      <c r="E16012" s="13" t="s">
        <v>84</v>
      </c>
      <c r="F16012" s="17">
        <v>10667</v>
      </c>
      <c r="G16012" t="str">
        <f>_xlfn.XLOOKUP(tbl_GL[[#This Row],[Account_key]],tbl_COA[Account_key],tbl_COA[Class],"Not Found")</f>
        <v>Assets</v>
      </c>
      <c r="H16012" t="str">
        <f>_xlfn.XLOOKUP(tbl_GL[[#This Row],[Account_key]],tbl_COA[Account_key],tbl_COA[SubClass],"Not Found")</f>
        <v>Assets</v>
      </c>
      <c r="I16012" t="str">
        <f>_xlfn.XLOOKUP(tbl_GL[[#This Row],[Account_key]],tbl_COA[Account_key],tbl_COA[SubClass2],"Not Found")</f>
        <v>Current Assets</v>
      </c>
      <c r="J16012" t="str">
        <f>_xlfn.XLOOKUP(tbl_GL[[#This Row],[Account_key]],tbl_COA[Account_key],tbl_COA[SubAccount],,0)</f>
        <v>Inventory</v>
      </c>
      <c r="K16012">
        <f>YEAR(tbl_GL[[#This Row],[Date]])</f>
        <v>2018</v>
      </c>
    </row>
    <row r="16013" spans="1:11" hidden="1" x14ac:dyDescent="0.35">
      <c r="A16013">
        <v>204.2</v>
      </c>
      <c r="B16013" s="24">
        <v>43221</v>
      </c>
      <c r="C16013">
        <v>7</v>
      </c>
      <c r="D16013" s="13">
        <v>110</v>
      </c>
      <c r="E16013" s="13" t="s">
        <v>84</v>
      </c>
      <c r="F16013" s="17">
        <v>10667</v>
      </c>
      <c r="G16013" t="str">
        <f>_xlfn.XLOOKUP(tbl_GL[[#This Row],[Account_key]],tbl_COA[Account_key],tbl_COA[Class],"Not Found")</f>
        <v>Liabilities and Owners Equity</v>
      </c>
      <c r="H16013" t="str">
        <f>_xlfn.XLOOKUP(tbl_GL[[#This Row],[Account_key]],tbl_COA[Account_key],tbl_COA[SubClass],"Not Found")</f>
        <v>Liabilities</v>
      </c>
      <c r="I16013" t="str">
        <f>_xlfn.XLOOKUP(tbl_GL[[#This Row],[Account_key]],tbl_COA[Account_key],tbl_COA[SubClass2],"Not Found")</f>
        <v>Current Liabilities</v>
      </c>
      <c r="J16013" t="str">
        <f>_xlfn.XLOOKUP(tbl_GL[[#This Row],[Account_key]],tbl_COA[Account_key],tbl_COA[SubAccount],,0)</f>
        <v>Trade Payables</v>
      </c>
      <c r="K16013">
        <f>YEAR(tbl_GL[[#This Row],[Date]])</f>
        <v>2018</v>
      </c>
    </row>
    <row r="16014" spans="1:11" hidden="1" x14ac:dyDescent="0.35">
      <c r="A16014">
        <v>205.1</v>
      </c>
      <c r="B16014" s="24">
        <v>43224</v>
      </c>
      <c r="C16014">
        <v>7</v>
      </c>
      <c r="D16014" s="13">
        <v>10</v>
      </c>
      <c r="E16014" s="13" t="s">
        <v>98</v>
      </c>
      <c r="F16014" s="17">
        <v>-787</v>
      </c>
      <c r="G16014" t="str">
        <f>_xlfn.XLOOKUP(tbl_GL[[#This Row],[Account_key]],tbl_COA[Account_key],tbl_COA[Class],"Not Found")</f>
        <v>Assets</v>
      </c>
      <c r="H16014" t="str">
        <f>_xlfn.XLOOKUP(tbl_GL[[#This Row],[Account_key]],tbl_COA[Account_key],tbl_COA[SubClass],"Not Found")</f>
        <v>Assets</v>
      </c>
      <c r="I16014" t="str">
        <f>_xlfn.XLOOKUP(tbl_GL[[#This Row],[Account_key]],tbl_COA[Account_key],tbl_COA[SubClass2],"Not Found")</f>
        <v>Current Assets</v>
      </c>
      <c r="J16014" t="str">
        <f>_xlfn.XLOOKUP(tbl_GL[[#This Row],[Account_key]],tbl_COA[Account_key],tbl_COA[SubAccount],,0)</f>
        <v>Cash at Bank</v>
      </c>
      <c r="K16014">
        <f>YEAR(tbl_GL[[#This Row],[Date]])</f>
        <v>2018</v>
      </c>
    </row>
    <row r="16015" spans="1:11" hidden="1" x14ac:dyDescent="0.35">
      <c r="A16015">
        <v>205.2</v>
      </c>
      <c r="B16015" s="24">
        <v>43224</v>
      </c>
      <c r="C16015">
        <v>7</v>
      </c>
      <c r="D16015" s="13">
        <v>120</v>
      </c>
      <c r="E16015" s="13" t="s">
        <v>98</v>
      </c>
      <c r="F16015" s="17">
        <v>-787</v>
      </c>
      <c r="G16015" t="str">
        <f>_xlfn.XLOOKUP(tbl_GL[[#This Row],[Account_key]],tbl_COA[Account_key],tbl_COA[Class],"Not Found")</f>
        <v>Liabilities and Owners Equity</v>
      </c>
      <c r="H16015" t="str">
        <f>_xlfn.XLOOKUP(tbl_GL[[#This Row],[Account_key]],tbl_COA[Account_key],tbl_COA[SubClass],"Not Found")</f>
        <v>Liabilities</v>
      </c>
      <c r="I16015" t="str">
        <f>_xlfn.XLOOKUP(tbl_GL[[#This Row],[Account_key]],tbl_COA[Account_key],tbl_COA[SubClass2],"Not Found")</f>
        <v>Current Liabilities</v>
      </c>
      <c r="J16015" t="str">
        <f>_xlfn.XLOOKUP(tbl_GL[[#This Row],[Account_key]],tbl_COA[Account_key],tbl_COA[SubAccount],,0)</f>
        <v>Accrued Expenses</v>
      </c>
      <c r="K16015">
        <f>YEAR(tbl_GL[[#This Row],[Date]])</f>
        <v>2018</v>
      </c>
    </row>
    <row r="16016" spans="1:11" hidden="1" x14ac:dyDescent="0.35">
      <c r="A16016">
        <v>206.1</v>
      </c>
      <c r="B16016" s="24">
        <v>43224</v>
      </c>
      <c r="C16016">
        <v>7</v>
      </c>
      <c r="D16016" s="13">
        <v>10</v>
      </c>
      <c r="E16016" s="13" t="s">
        <v>98</v>
      </c>
      <c r="F16016" s="17">
        <v>-982</v>
      </c>
      <c r="G16016" t="str">
        <f>_xlfn.XLOOKUP(tbl_GL[[#This Row],[Account_key]],tbl_COA[Account_key],tbl_COA[Class],"Not Found")</f>
        <v>Assets</v>
      </c>
      <c r="H16016" t="str">
        <f>_xlfn.XLOOKUP(tbl_GL[[#This Row],[Account_key]],tbl_COA[Account_key],tbl_COA[SubClass],"Not Found")</f>
        <v>Assets</v>
      </c>
      <c r="I16016" t="str">
        <f>_xlfn.XLOOKUP(tbl_GL[[#This Row],[Account_key]],tbl_COA[Account_key],tbl_COA[SubClass2],"Not Found")</f>
        <v>Current Assets</v>
      </c>
      <c r="J16016" t="str">
        <f>_xlfn.XLOOKUP(tbl_GL[[#This Row],[Account_key]],tbl_COA[Account_key],tbl_COA[SubAccount],,0)</f>
        <v>Cash at Bank</v>
      </c>
      <c r="K16016">
        <f>YEAR(tbl_GL[[#This Row],[Date]])</f>
        <v>2018</v>
      </c>
    </row>
    <row r="16017" spans="1:11" hidden="1" x14ac:dyDescent="0.35">
      <c r="A16017">
        <v>206.2</v>
      </c>
      <c r="B16017" s="24">
        <v>43224</v>
      </c>
      <c r="C16017">
        <v>7</v>
      </c>
      <c r="D16017" s="13">
        <v>120</v>
      </c>
      <c r="E16017" s="13" t="s">
        <v>98</v>
      </c>
      <c r="F16017" s="17">
        <v>-982</v>
      </c>
      <c r="G16017" t="str">
        <f>_xlfn.XLOOKUP(tbl_GL[[#This Row],[Account_key]],tbl_COA[Account_key],tbl_COA[Class],"Not Found")</f>
        <v>Liabilities and Owners Equity</v>
      </c>
      <c r="H16017" t="str">
        <f>_xlfn.XLOOKUP(tbl_GL[[#This Row],[Account_key]],tbl_COA[Account_key],tbl_COA[SubClass],"Not Found")</f>
        <v>Liabilities</v>
      </c>
      <c r="I16017" t="str">
        <f>_xlfn.XLOOKUP(tbl_GL[[#This Row],[Account_key]],tbl_COA[Account_key],tbl_COA[SubClass2],"Not Found")</f>
        <v>Current Liabilities</v>
      </c>
      <c r="J16017" t="str">
        <f>_xlfn.XLOOKUP(tbl_GL[[#This Row],[Account_key]],tbl_COA[Account_key],tbl_COA[SubAccount],,0)</f>
        <v>Accrued Expenses</v>
      </c>
      <c r="K16017">
        <f>YEAR(tbl_GL[[#This Row],[Date]])</f>
        <v>2018</v>
      </c>
    </row>
    <row r="16018" spans="1:11" hidden="1" x14ac:dyDescent="0.35">
      <c r="A16018">
        <v>207.1</v>
      </c>
      <c r="B16018" s="24">
        <v>43224</v>
      </c>
      <c r="C16018">
        <v>7</v>
      </c>
      <c r="D16018" s="13">
        <v>290</v>
      </c>
      <c r="E16018" s="13" t="s">
        <v>97</v>
      </c>
      <c r="F16018" s="17">
        <v>-1266</v>
      </c>
      <c r="G16018" t="str">
        <f>_xlfn.XLOOKUP(tbl_GL[[#This Row],[Account_key]],tbl_COA[Account_key],tbl_COA[Class],"Not Found")</f>
        <v>Operating account</v>
      </c>
      <c r="H16018" t="str">
        <f>_xlfn.XLOOKUP(tbl_GL[[#This Row],[Account_key]],tbl_COA[Account_key],tbl_COA[SubClass],"Not Found")</f>
        <v>Operating Expenses</v>
      </c>
      <c r="I16018" t="str">
        <f>_xlfn.XLOOKUP(tbl_GL[[#This Row],[Account_key]],tbl_COA[Account_key],tbl_COA[SubClass2],"Not Found")</f>
        <v>Administration</v>
      </c>
      <c r="J16018" t="str">
        <f>_xlfn.XLOOKUP(tbl_GL[[#This Row],[Account_key]],tbl_COA[Account_key],tbl_COA[SubAccount],,0)</f>
        <v>Travel</v>
      </c>
      <c r="K16018">
        <f>YEAR(tbl_GL[[#This Row],[Date]])</f>
        <v>2018</v>
      </c>
    </row>
    <row r="16019" spans="1:11" hidden="1" x14ac:dyDescent="0.35">
      <c r="A16019">
        <v>207.2</v>
      </c>
      <c r="B16019" s="24">
        <v>43224</v>
      </c>
      <c r="C16019">
        <v>7</v>
      </c>
      <c r="D16019" s="13">
        <v>120</v>
      </c>
      <c r="E16019" s="13" t="s">
        <v>97</v>
      </c>
      <c r="F16019" s="17">
        <v>1266</v>
      </c>
      <c r="G16019" t="str">
        <f>_xlfn.XLOOKUP(tbl_GL[[#This Row],[Account_key]],tbl_COA[Account_key],tbl_COA[Class],"Not Found")</f>
        <v>Liabilities and Owners Equity</v>
      </c>
      <c r="H16019" t="str">
        <f>_xlfn.XLOOKUP(tbl_GL[[#This Row],[Account_key]],tbl_COA[Account_key],tbl_COA[SubClass],"Not Found")</f>
        <v>Liabilities</v>
      </c>
      <c r="I16019" t="str">
        <f>_xlfn.XLOOKUP(tbl_GL[[#This Row],[Account_key]],tbl_COA[Account_key],tbl_COA[SubClass2],"Not Found")</f>
        <v>Current Liabilities</v>
      </c>
      <c r="J16019" t="str">
        <f>_xlfn.XLOOKUP(tbl_GL[[#This Row],[Account_key]],tbl_COA[Account_key],tbl_COA[SubAccount],,0)</f>
        <v>Accrued Expenses</v>
      </c>
      <c r="K16019">
        <f>YEAR(tbl_GL[[#This Row],[Date]])</f>
        <v>2018</v>
      </c>
    </row>
    <row r="16020" spans="1:11" hidden="1" x14ac:dyDescent="0.35">
      <c r="A16020">
        <v>208.1</v>
      </c>
      <c r="B16020" s="24">
        <v>43225</v>
      </c>
      <c r="C16020">
        <v>7</v>
      </c>
      <c r="D16020" s="13">
        <v>230</v>
      </c>
      <c r="E16020" s="13" t="s">
        <v>4</v>
      </c>
      <c r="F16020" s="17">
        <v>-450</v>
      </c>
      <c r="G16020" t="str">
        <f>_xlfn.XLOOKUP(tbl_GL[[#This Row],[Account_key]],tbl_COA[Account_key],tbl_COA[Class],"Not Found")</f>
        <v>Trading account</v>
      </c>
      <c r="H16020" t="str">
        <f>_xlfn.XLOOKUP(tbl_GL[[#This Row],[Account_key]],tbl_COA[Account_key],tbl_COA[SubClass],"Not Found")</f>
        <v>Cost of Sales</v>
      </c>
      <c r="I16020" t="str">
        <f>_xlfn.XLOOKUP(tbl_GL[[#This Row],[Account_key]],tbl_COA[Account_key],tbl_COA[SubClass2],"Not Found")</f>
        <v>Cost of Sales</v>
      </c>
      <c r="J16020" t="str">
        <f>_xlfn.XLOOKUP(tbl_GL[[#This Row],[Account_key]],tbl_COA[Account_key],tbl_COA[SubAccount],,0)</f>
        <v>Cost of Sales</v>
      </c>
      <c r="K16020">
        <f>YEAR(tbl_GL[[#This Row],[Date]])</f>
        <v>2018</v>
      </c>
    </row>
    <row r="16021" spans="1:11" hidden="1" x14ac:dyDescent="0.35">
      <c r="A16021">
        <v>208.2</v>
      </c>
      <c r="B16021" s="24">
        <v>43225</v>
      </c>
      <c r="C16021">
        <v>7</v>
      </c>
      <c r="D16021" s="13">
        <v>60</v>
      </c>
      <c r="E16021" s="13" t="s">
        <v>4</v>
      </c>
      <c r="F16021" s="17">
        <v>-450</v>
      </c>
      <c r="G16021" t="str">
        <f>_xlfn.XLOOKUP(tbl_GL[[#This Row],[Account_key]],tbl_COA[Account_key],tbl_COA[Class],"Not Found")</f>
        <v>Assets</v>
      </c>
      <c r="H16021" t="str">
        <f>_xlfn.XLOOKUP(tbl_GL[[#This Row],[Account_key]],tbl_COA[Account_key],tbl_COA[SubClass],"Not Found")</f>
        <v>Assets</v>
      </c>
      <c r="I16021" t="str">
        <f>_xlfn.XLOOKUP(tbl_GL[[#This Row],[Account_key]],tbl_COA[Account_key],tbl_COA[SubClass2],"Not Found")</f>
        <v>Current Assets</v>
      </c>
      <c r="J16021" t="str">
        <f>_xlfn.XLOOKUP(tbl_GL[[#This Row],[Account_key]],tbl_COA[Account_key],tbl_COA[SubAccount],,0)</f>
        <v>Inventory</v>
      </c>
      <c r="K16021">
        <f>YEAR(tbl_GL[[#This Row],[Date]])</f>
        <v>2018</v>
      </c>
    </row>
    <row r="16022" spans="1:11" hidden="1" x14ac:dyDescent="0.35">
      <c r="A16022">
        <v>209.1</v>
      </c>
      <c r="B16022" s="24">
        <v>43225</v>
      </c>
      <c r="C16022">
        <v>7</v>
      </c>
      <c r="D16022" s="13">
        <v>210</v>
      </c>
      <c r="E16022" s="13" t="s">
        <v>7</v>
      </c>
      <c r="F16022" s="17">
        <v>1501</v>
      </c>
      <c r="G16022" t="str">
        <f>_xlfn.XLOOKUP(tbl_GL[[#This Row],[Account_key]],tbl_COA[Account_key],tbl_COA[Class],"Not Found")</f>
        <v>Trading account</v>
      </c>
      <c r="H16022" t="str">
        <f>_xlfn.XLOOKUP(tbl_GL[[#This Row],[Account_key]],tbl_COA[Account_key],tbl_COA[SubClass],"Not Found")</f>
        <v>Sales</v>
      </c>
      <c r="I16022" t="str">
        <f>_xlfn.XLOOKUP(tbl_GL[[#This Row],[Account_key]],tbl_COA[Account_key],tbl_COA[SubClass2],"Not Found")</f>
        <v>Sales</v>
      </c>
      <c r="J16022" t="str">
        <f>_xlfn.XLOOKUP(tbl_GL[[#This Row],[Account_key]],tbl_COA[Account_key],tbl_COA[SubAccount],,0)</f>
        <v>Sales</v>
      </c>
      <c r="K16022">
        <f>YEAR(tbl_GL[[#This Row],[Date]])</f>
        <v>2018</v>
      </c>
    </row>
    <row r="16023" spans="1:11" hidden="1" x14ac:dyDescent="0.35">
      <c r="A16023">
        <v>209.2</v>
      </c>
      <c r="B16023" s="24">
        <v>43225</v>
      </c>
      <c r="C16023">
        <v>7</v>
      </c>
      <c r="D16023" s="13">
        <v>10</v>
      </c>
      <c r="E16023" s="13" t="s">
        <v>7</v>
      </c>
      <c r="F16023" s="17">
        <v>1501</v>
      </c>
      <c r="G16023" t="str">
        <f>_xlfn.XLOOKUP(tbl_GL[[#This Row],[Account_key]],tbl_COA[Account_key],tbl_COA[Class],"Not Found")</f>
        <v>Assets</v>
      </c>
      <c r="H16023" t="str">
        <f>_xlfn.XLOOKUP(tbl_GL[[#This Row],[Account_key]],tbl_COA[Account_key],tbl_COA[SubClass],"Not Found")</f>
        <v>Assets</v>
      </c>
      <c r="I16023" t="str">
        <f>_xlfn.XLOOKUP(tbl_GL[[#This Row],[Account_key]],tbl_COA[Account_key],tbl_COA[SubClass2],"Not Found")</f>
        <v>Current Assets</v>
      </c>
      <c r="J16023" t="str">
        <f>_xlfn.XLOOKUP(tbl_GL[[#This Row],[Account_key]],tbl_COA[Account_key],tbl_COA[SubAccount],,0)</f>
        <v>Cash at Bank</v>
      </c>
      <c r="K16023">
        <f>YEAR(tbl_GL[[#This Row],[Date]])</f>
        <v>2018</v>
      </c>
    </row>
    <row r="16024" spans="1:11" hidden="1" x14ac:dyDescent="0.35">
      <c r="A16024">
        <v>210.1</v>
      </c>
      <c r="B16024" s="24">
        <v>43225</v>
      </c>
      <c r="C16024">
        <v>7</v>
      </c>
      <c r="D16024" s="13">
        <v>230</v>
      </c>
      <c r="E16024" s="13" t="s">
        <v>4</v>
      </c>
      <c r="F16024" s="17">
        <v>-1979</v>
      </c>
      <c r="G16024" t="str">
        <f>_xlfn.XLOOKUP(tbl_GL[[#This Row],[Account_key]],tbl_COA[Account_key],tbl_COA[Class],"Not Found")</f>
        <v>Trading account</v>
      </c>
      <c r="H16024" t="str">
        <f>_xlfn.XLOOKUP(tbl_GL[[#This Row],[Account_key]],tbl_COA[Account_key],tbl_COA[SubClass],"Not Found")</f>
        <v>Cost of Sales</v>
      </c>
      <c r="I16024" t="str">
        <f>_xlfn.XLOOKUP(tbl_GL[[#This Row],[Account_key]],tbl_COA[Account_key],tbl_COA[SubClass2],"Not Found")</f>
        <v>Cost of Sales</v>
      </c>
      <c r="J16024" t="str">
        <f>_xlfn.XLOOKUP(tbl_GL[[#This Row],[Account_key]],tbl_COA[Account_key],tbl_COA[SubAccount],,0)</f>
        <v>Cost of Sales</v>
      </c>
      <c r="K16024">
        <f>YEAR(tbl_GL[[#This Row],[Date]])</f>
        <v>2018</v>
      </c>
    </row>
    <row r="16025" spans="1:11" hidden="1" x14ac:dyDescent="0.35">
      <c r="A16025">
        <v>210.2</v>
      </c>
      <c r="B16025" s="24">
        <v>43225</v>
      </c>
      <c r="C16025">
        <v>7</v>
      </c>
      <c r="D16025" s="13">
        <v>60</v>
      </c>
      <c r="E16025" s="13" t="s">
        <v>4</v>
      </c>
      <c r="F16025" s="17">
        <v>-1979</v>
      </c>
      <c r="G16025" t="str">
        <f>_xlfn.XLOOKUP(tbl_GL[[#This Row],[Account_key]],tbl_COA[Account_key],tbl_COA[Class],"Not Found")</f>
        <v>Assets</v>
      </c>
      <c r="H16025" t="str">
        <f>_xlfn.XLOOKUP(tbl_GL[[#This Row],[Account_key]],tbl_COA[Account_key],tbl_COA[SubClass],"Not Found")</f>
        <v>Assets</v>
      </c>
      <c r="I16025" t="str">
        <f>_xlfn.XLOOKUP(tbl_GL[[#This Row],[Account_key]],tbl_COA[Account_key],tbl_COA[SubClass2],"Not Found")</f>
        <v>Current Assets</v>
      </c>
      <c r="J16025" t="str">
        <f>_xlfn.XLOOKUP(tbl_GL[[#This Row],[Account_key]],tbl_COA[Account_key],tbl_COA[SubAccount],,0)</f>
        <v>Inventory</v>
      </c>
      <c r="K16025">
        <f>YEAR(tbl_GL[[#This Row],[Date]])</f>
        <v>2018</v>
      </c>
    </row>
    <row r="16026" spans="1:11" hidden="1" x14ac:dyDescent="0.35">
      <c r="A16026">
        <v>211.1</v>
      </c>
      <c r="B16026" s="24">
        <v>43225</v>
      </c>
      <c r="C16026">
        <v>7</v>
      </c>
      <c r="D16026" s="13">
        <v>30</v>
      </c>
      <c r="E16026" s="13" t="s">
        <v>80</v>
      </c>
      <c r="F16026" s="17">
        <v>-5958</v>
      </c>
      <c r="G16026" t="str">
        <f>_xlfn.XLOOKUP(tbl_GL[[#This Row],[Account_key]],tbl_COA[Account_key],tbl_COA[Class],"Not Found")</f>
        <v>Assets</v>
      </c>
      <c r="H16026" t="str">
        <f>_xlfn.XLOOKUP(tbl_GL[[#This Row],[Account_key]],tbl_COA[Account_key],tbl_COA[SubClass],"Not Found")</f>
        <v>Assets</v>
      </c>
      <c r="I16026" t="str">
        <f>_xlfn.XLOOKUP(tbl_GL[[#This Row],[Account_key]],tbl_COA[Account_key],tbl_COA[SubClass2],"Not Found")</f>
        <v>Current Assets</v>
      </c>
      <c r="J16026" t="str">
        <f>_xlfn.XLOOKUP(tbl_GL[[#This Row],[Account_key]],tbl_COA[Account_key],tbl_COA[SubAccount],,0)</f>
        <v>Trade Receivables</v>
      </c>
      <c r="K16026">
        <f>YEAR(tbl_GL[[#This Row],[Date]])</f>
        <v>2018</v>
      </c>
    </row>
    <row r="16027" spans="1:11" hidden="1" x14ac:dyDescent="0.35">
      <c r="A16027">
        <v>211.2</v>
      </c>
      <c r="B16027" s="24">
        <v>43225</v>
      </c>
      <c r="C16027">
        <v>7</v>
      </c>
      <c r="D16027" s="13">
        <v>10</v>
      </c>
      <c r="E16027" s="13" t="s">
        <v>80</v>
      </c>
      <c r="F16027" s="17">
        <v>5958</v>
      </c>
      <c r="G16027" t="str">
        <f>_xlfn.XLOOKUP(tbl_GL[[#This Row],[Account_key]],tbl_COA[Account_key],tbl_COA[Class],"Not Found")</f>
        <v>Assets</v>
      </c>
      <c r="H16027" t="str">
        <f>_xlfn.XLOOKUP(tbl_GL[[#This Row],[Account_key]],tbl_COA[Account_key],tbl_COA[SubClass],"Not Found")</f>
        <v>Assets</v>
      </c>
      <c r="I16027" t="str">
        <f>_xlfn.XLOOKUP(tbl_GL[[#This Row],[Account_key]],tbl_COA[Account_key],tbl_COA[SubClass2],"Not Found")</f>
        <v>Current Assets</v>
      </c>
      <c r="J16027" t="str">
        <f>_xlfn.XLOOKUP(tbl_GL[[#This Row],[Account_key]],tbl_COA[Account_key],tbl_COA[SubAccount],,0)</f>
        <v>Cash at Bank</v>
      </c>
      <c r="K16027">
        <f>YEAR(tbl_GL[[#This Row],[Date]])</f>
        <v>2018</v>
      </c>
    </row>
    <row r="16028" spans="1:11" hidden="1" x14ac:dyDescent="0.35">
      <c r="A16028">
        <v>212.1</v>
      </c>
      <c r="B16028" s="24">
        <v>43225</v>
      </c>
      <c r="C16028">
        <v>7</v>
      </c>
      <c r="D16028" s="13">
        <v>210</v>
      </c>
      <c r="E16028" s="13" t="s">
        <v>8</v>
      </c>
      <c r="F16028" s="17">
        <v>7196</v>
      </c>
      <c r="G16028" t="str">
        <f>_xlfn.XLOOKUP(tbl_GL[[#This Row],[Account_key]],tbl_COA[Account_key],tbl_COA[Class],"Not Found")</f>
        <v>Trading account</v>
      </c>
      <c r="H16028" t="str">
        <f>_xlfn.XLOOKUP(tbl_GL[[#This Row],[Account_key]],tbl_COA[Account_key],tbl_COA[SubClass],"Not Found")</f>
        <v>Sales</v>
      </c>
      <c r="I16028" t="str">
        <f>_xlfn.XLOOKUP(tbl_GL[[#This Row],[Account_key]],tbl_COA[Account_key],tbl_COA[SubClass2],"Not Found")</f>
        <v>Sales</v>
      </c>
      <c r="J16028" t="str">
        <f>_xlfn.XLOOKUP(tbl_GL[[#This Row],[Account_key]],tbl_COA[Account_key],tbl_COA[SubAccount],,0)</f>
        <v>Sales</v>
      </c>
      <c r="K16028">
        <f>YEAR(tbl_GL[[#This Row],[Date]])</f>
        <v>2018</v>
      </c>
    </row>
    <row r="16029" spans="1:11" hidden="1" x14ac:dyDescent="0.35">
      <c r="A16029">
        <v>212.2</v>
      </c>
      <c r="B16029" s="24">
        <v>43225</v>
      </c>
      <c r="C16029">
        <v>7</v>
      </c>
      <c r="D16029" s="13">
        <v>30</v>
      </c>
      <c r="E16029" s="13" t="s">
        <v>8</v>
      </c>
      <c r="F16029" s="17">
        <v>7196</v>
      </c>
      <c r="G16029" t="str">
        <f>_xlfn.XLOOKUP(tbl_GL[[#This Row],[Account_key]],tbl_COA[Account_key],tbl_COA[Class],"Not Found")</f>
        <v>Assets</v>
      </c>
      <c r="H16029" t="str">
        <f>_xlfn.XLOOKUP(tbl_GL[[#This Row],[Account_key]],tbl_COA[Account_key],tbl_COA[SubClass],"Not Found")</f>
        <v>Assets</v>
      </c>
      <c r="I16029" t="str">
        <f>_xlfn.XLOOKUP(tbl_GL[[#This Row],[Account_key]],tbl_COA[Account_key],tbl_COA[SubClass2],"Not Found")</f>
        <v>Current Assets</v>
      </c>
      <c r="J16029" t="str">
        <f>_xlfn.XLOOKUP(tbl_GL[[#This Row],[Account_key]],tbl_COA[Account_key],tbl_COA[SubAccount],,0)</f>
        <v>Trade Receivables</v>
      </c>
      <c r="K16029">
        <f>YEAR(tbl_GL[[#This Row],[Date]])</f>
        <v>2018</v>
      </c>
    </row>
    <row r="16030" spans="1:11" hidden="1" x14ac:dyDescent="0.35">
      <c r="A16030">
        <v>213.1</v>
      </c>
      <c r="B16030" s="24">
        <v>43226</v>
      </c>
      <c r="C16030">
        <v>7</v>
      </c>
      <c r="D16030" s="13">
        <v>330</v>
      </c>
      <c r="E16030" s="13" t="s">
        <v>99</v>
      </c>
      <c r="F16030" s="17">
        <v>-52</v>
      </c>
      <c r="G16030" t="str">
        <f>_xlfn.XLOOKUP(tbl_GL[[#This Row],[Account_key]],tbl_COA[Account_key],tbl_COA[Class],"Not Found")</f>
        <v>Operating account</v>
      </c>
      <c r="H16030" t="str">
        <f>_xlfn.XLOOKUP(tbl_GL[[#This Row],[Account_key]],tbl_COA[Account_key],tbl_COA[SubClass],"Not Found")</f>
        <v>Operating Expenses</v>
      </c>
      <c r="I16030" t="str">
        <f>_xlfn.XLOOKUP(tbl_GL[[#This Row],[Account_key]],tbl_COA[Account_key],tbl_COA[SubClass2],"Not Found")</f>
        <v>Administration</v>
      </c>
      <c r="J16030" t="str">
        <f>_xlfn.XLOOKUP(tbl_GL[[#This Row],[Account_key]],tbl_COA[Account_key],tbl_COA[SubAccount],,0)</f>
        <v>Telephone</v>
      </c>
      <c r="K16030">
        <f>YEAR(tbl_GL[[#This Row],[Date]])</f>
        <v>2018</v>
      </c>
    </row>
    <row r="16031" spans="1:11" hidden="1" x14ac:dyDescent="0.35">
      <c r="A16031">
        <v>213.2</v>
      </c>
      <c r="B16031" s="24">
        <v>43226</v>
      </c>
      <c r="C16031">
        <v>7</v>
      </c>
      <c r="D16031" s="13">
        <v>20</v>
      </c>
      <c r="E16031" s="13" t="s">
        <v>99</v>
      </c>
      <c r="F16031" s="17">
        <v>-52</v>
      </c>
      <c r="G16031" t="str">
        <f>_xlfn.XLOOKUP(tbl_GL[[#This Row],[Account_key]],tbl_COA[Account_key],tbl_COA[Class],"Not Found")</f>
        <v>Assets</v>
      </c>
      <c r="H16031" t="str">
        <f>_xlfn.XLOOKUP(tbl_GL[[#This Row],[Account_key]],tbl_COA[Account_key],tbl_COA[SubClass],"Not Found")</f>
        <v>Assets</v>
      </c>
      <c r="I16031" t="str">
        <f>_xlfn.XLOOKUP(tbl_GL[[#This Row],[Account_key]],tbl_COA[Account_key],tbl_COA[SubClass2],"Not Found")</f>
        <v>Current Assets</v>
      </c>
      <c r="J16031" t="str">
        <f>_xlfn.XLOOKUP(tbl_GL[[#This Row],[Account_key]],tbl_COA[Account_key],tbl_COA[SubAccount],,0)</f>
        <v>Cash in hand</v>
      </c>
      <c r="K16031">
        <f>YEAR(tbl_GL[[#This Row],[Date]])</f>
        <v>2018</v>
      </c>
    </row>
    <row r="16032" spans="1:11" hidden="1" x14ac:dyDescent="0.35">
      <c r="A16032">
        <v>214.1</v>
      </c>
      <c r="B16032" s="24">
        <v>43226</v>
      </c>
      <c r="C16032">
        <v>7</v>
      </c>
      <c r="D16032" s="13">
        <v>260</v>
      </c>
      <c r="E16032" s="13" t="s">
        <v>97</v>
      </c>
      <c r="F16032" s="17">
        <v>-1019</v>
      </c>
      <c r="G16032" t="str">
        <f>_xlfn.XLOOKUP(tbl_GL[[#This Row],[Account_key]],tbl_COA[Account_key],tbl_COA[Class],"Not Found")</f>
        <v>Operating account</v>
      </c>
      <c r="H16032" t="str">
        <f>_xlfn.XLOOKUP(tbl_GL[[#This Row],[Account_key]],tbl_COA[Account_key],tbl_COA[SubClass],"Not Found")</f>
        <v>Operating Expenses</v>
      </c>
      <c r="I16032" t="str">
        <f>_xlfn.XLOOKUP(tbl_GL[[#This Row],[Account_key]],tbl_COA[Account_key],tbl_COA[SubClass2],"Not Found")</f>
        <v>Marketing</v>
      </c>
      <c r="J16032" t="str">
        <f>_xlfn.XLOOKUP(tbl_GL[[#This Row],[Account_key]],tbl_COA[Account_key],tbl_COA[SubAccount],,0)</f>
        <v>Commissions</v>
      </c>
      <c r="K16032">
        <f>YEAR(tbl_GL[[#This Row],[Date]])</f>
        <v>2018</v>
      </c>
    </row>
    <row r="16033" spans="1:11" hidden="1" x14ac:dyDescent="0.35">
      <c r="A16033">
        <v>214.2</v>
      </c>
      <c r="B16033" s="24">
        <v>43226</v>
      </c>
      <c r="C16033">
        <v>7</v>
      </c>
      <c r="D16033" s="13">
        <v>120</v>
      </c>
      <c r="E16033" s="13" t="s">
        <v>97</v>
      </c>
      <c r="F16033" s="17">
        <v>1019</v>
      </c>
      <c r="G16033" t="str">
        <f>_xlfn.XLOOKUP(tbl_GL[[#This Row],[Account_key]],tbl_COA[Account_key],tbl_COA[Class],"Not Found")</f>
        <v>Liabilities and Owners Equity</v>
      </c>
      <c r="H16033" t="str">
        <f>_xlfn.XLOOKUP(tbl_GL[[#This Row],[Account_key]],tbl_COA[Account_key],tbl_COA[SubClass],"Not Found")</f>
        <v>Liabilities</v>
      </c>
      <c r="I16033" t="str">
        <f>_xlfn.XLOOKUP(tbl_GL[[#This Row],[Account_key]],tbl_COA[Account_key],tbl_COA[SubClass2],"Not Found")</f>
        <v>Current Liabilities</v>
      </c>
      <c r="J16033" t="str">
        <f>_xlfn.XLOOKUP(tbl_GL[[#This Row],[Account_key]],tbl_COA[Account_key],tbl_COA[SubAccount],,0)</f>
        <v>Accrued Expenses</v>
      </c>
      <c r="K16033">
        <f>YEAR(tbl_GL[[#This Row],[Date]])</f>
        <v>2018</v>
      </c>
    </row>
    <row r="16034" spans="1:11" hidden="1" x14ac:dyDescent="0.35">
      <c r="A16034">
        <v>215.1</v>
      </c>
      <c r="B16034" s="24">
        <v>43226</v>
      </c>
      <c r="C16034">
        <v>7</v>
      </c>
      <c r="D16034" s="13">
        <v>10</v>
      </c>
      <c r="E16034" s="13" t="s">
        <v>98</v>
      </c>
      <c r="F16034" s="17">
        <v>-1049</v>
      </c>
      <c r="G16034" t="str">
        <f>_xlfn.XLOOKUP(tbl_GL[[#This Row],[Account_key]],tbl_COA[Account_key],tbl_COA[Class],"Not Found")</f>
        <v>Assets</v>
      </c>
      <c r="H16034" t="str">
        <f>_xlfn.XLOOKUP(tbl_GL[[#This Row],[Account_key]],tbl_COA[Account_key],tbl_COA[SubClass],"Not Found")</f>
        <v>Assets</v>
      </c>
      <c r="I16034" t="str">
        <f>_xlfn.XLOOKUP(tbl_GL[[#This Row],[Account_key]],tbl_COA[Account_key],tbl_COA[SubClass2],"Not Found")</f>
        <v>Current Assets</v>
      </c>
      <c r="J16034" t="str">
        <f>_xlfn.XLOOKUP(tbl_GL[[#This Row],[Account_key]],tbl_COA[Account_key],tbl_COA[SubAccount],,0)</f>
        <v>Cash at Bank</v>
      </c>
      <c r="K16034">
        <f>YEAR(tbl_GL[[#This Row],[Date]])</f>
        <v>2018</v>
      </c>
    </row>
    <row r="16035" spans="1:11" hidden="1" x14ac:dyDescent="0.35">
      <c r="A16035">
        <v>215.2</v>
      </c>
      <c r="B16035" s="24">
        <v>43226</v>
      </c>
      <c r="C16035">
        <v>7</v>
      </c>
      <c r="D16035" s="13">
        <v>120</v>
      </c>
      <c r="E16035" s="13" t="s">
        <v>98</v>
      </c>
      <c r="F16035" s="17">
        <v>-1049</v>
      </c>
      <c r="G16035" t="str">
        <f>_xlfn.XLOOKUP(tbl_GL[[#This Row],[Account_key]],tbl_COA[Account_key],tbl_COA[Class],"Not Found")</f>
        <v>Liabilities and Owners Equity</v>
      </c>
      <c r="H16035" t="str">
        <f>_xlfn.XLOOKUP(tbl_GL[[#This Row],[Account_key]],tbl_COA[Account_key],tbl_COA[SubClass],"Not Found")</f>
        <v>Liabilities</v>
      </c>
      <c r="I16035" t="str">
        <f>_xlfn.XLOOKUP(tbl_GL[[#This Row],[Account_key]],tbl_COA[Account_key],tbl_COA[SubClass2],"Not Found")</f>
        <v>Current Liabilities</v>
      </c>
      <c r="J16035" t="str">
        <f>_xlfn.XLOOKUP(tbl_GL[[#This Row],[Account_key]],tbl_COA[Account_key],tbl_COA[SubAccount],,0)</f>
        <v>Accrued Expenses</v>
      </c>
      <c r="K16035">
        <f>YEAR(tbl_GL[[#This Row],[Date]])</f>
        <v>2018</v>
      </c>
    </row>
    <row r="16036" spans="1:11" hidden="1" x14ac:dyDescent="0.35">
      <c r="A16036">
        <v>216.1</v>
      </c>
      <c r="B16036" s="24">
        <v>43229</v>
      </c>
      <c r="C16036">
        <v>7</v>
      </c>
      <c r="D16036" s="13">
        <v>290</v>
      </c>
      <c r="E16036" s="13" t="s">
        <v>97</v>
      </c>
      <c r="F16036" s="17">
        <v>-840</v>
      </c>
      <c r="G16036" t="str">
        <f>_xlfn.XLOOKUP(tbl_GL[[#This Row],[Account_key]],tbl_COA[Account_key],tbl_COA[Class],"Not Found")</f>
        <v>Operating account</v>
      </c>
      <c r="H16036" t="str">
        <f>_xlfn.XLOOKUP(tbl_GL[[#This Row],[Account_key]],tbl_COA[Account_key],tbl_COA[SubClass],"Not Found")</f>
        <v>Operating Expenses</v>
      </c>
      <c r="I16036" t="str">
        <f>_xlfn.XLOOKUP(tbl_GL[[#This Row],[Account_key]],tbl_COA[Account_key],tbl_COA[SubClass2],"Not Found")</f>
        <v>Administration</v>
      </c>
      <c r="J16036" t="str">
        <f>_xlfn.XLOOKUP(tbl_GL[[#This Row],[Account_key]],tbl_COA[Account_key],tbl_COA[SubAccount],,0)</f>
        <v>Travel</v>
      </c>
      <c r="K16036">
        <f>YEAR(tbl_GL[[#This Row],[Date]])</f>
        <v>2018</v>
      </c>
    </row>
    <row r="16037" spans="1:11" hidden="1" x14ac:dyDescent="0.35">
      <c r="A16037">
        <v>216.2</v>
      </c>
      <c r="B16037" s="24">
        <v>43229</v>
      </c>
      <c r="C16037">
        <v>7</v>
      </c>
      <c r="D16037" s="13">
        <v>120</v>
      </c>
      <c r="E16037" s="13" t="s">
        <v>97</v>
      </c>
      <c r="F16037" s="17">
        <v>840</v>
      </c>
      <c r="G16037" t="str">
        <f>_xlfn.XLOOKUP(tbl_GL[[#This Row],[Account_key]],tbl_COA[Account_key],tbl_COA[Class],"Not Found")</f>
        <v>Liabilities and Owners Equity</v>
      </c>
      <c r="H16037" t="str">
        <f>_xlfn.XLOOKUP(tbl_GL[[#This Row],[Account_key]],tbl_COA[Account_key],tbl_COA[SubClass],"Not Found")</f>
        <v>Liabilities</v>
      </c>
      <c r="I16037" t="str">
        <f>_xlfn.XLOOKUP(tbl_GL[[#This Row],[Account_key]],tbl_COA[Account_key],tbl_COA[SubClass2],"Not Found")</f>
        <v>Current Liabilities</v>
      </c>
      <c r="J16037" t="str">
        <f>_xlfn.XLOOKUP(tbl_GL[[#This Row],[Account_key]],tbl_COA[Account_key],tbl_COA[SubAccount],,0)</f>
        <v>Accrued Expenses</v>
      </c>
      <c r="K16037">
        <f>YEAR(tbl_GL[[#This Row],[Date]])</f>
        <v>2018</v>
      </c>
    </row>
    <row r="16038" spans="1:11" hidden="1" x14ac:dyDescent="0.35">
      <c r="A16038">
        <v>217.1</v>
      </c>
      <c r="B16038" s="24">
        <v>43231</v>
      </c>
      <c r="C16038">
        <v>7</v>
      </c>
      <c r="D16038" s="13">
        <v>10</v>
      </c>
      <c r="E16038" s="13" t="s">
        <v>98</v>
      </c>
      <c r="F16038" s="17">
        <v>-1009</v>
      </c>
      <c r="G16038" t="str">
        <f>_xlfn.XLOOKUP(tbl_GL[[#This Row],[Account_key]],tbl_COA[Account_key],tbl_COA[Class],"Not Found")</f>
        <v>Assets</v>
      </c>
      <c r="H16038" t="str">
        <f>_xlfn.XLOOKUP(tbl_GL[[#This Row],[Account_key]],tbl_COA[Account_key],tbl_COA[SubClass],"Not Found")</f>
        <v>Assets</v>
      </c>
      <c r="I16038" t="str">
        <f>_xlfn.XLOOKUP(tbl_GL[[#This Row],[Account_key]],tbl_COA[Account_key],tbl_COA[SubClass2],"Not Found")</f>
        <v>Current Assets</v>
      </c>
      <c r="J16038" t="str">
        <f>_xlfn.XLOOKUP(tbl_GL[[#This Row],[Account_key]],tbl_COA[Account_key],tbl_COA[SubAccount],,0)</f>
        <v>Cash at Bank</v>
      </c>
      <c r="K16038">
        <f>YEAR(tbl_GL[[#This Row],[Date]])</f>
        <v>2018</v>
      </c>
    </row>
    <row r="16039" spans="1:11" hidden="1" x14ac:dyDescent="0.35">
      <c r="A16039">
        <v>217.2</v>
      </c>
      <c r="B16039" s="24">
        <v>43231</v>
      </c>
      <c r="C16039">
        <v>7</v>
      </c>
      <c r="D16039" s="13">
        <v>120</v>
      </c>
      <c r="E16039" s="13" t="s">
        <v>98</v>
      </c>
      <c r="F16039" s="17">
        <v>-1009</v>
      </c>
      <c r="G16039" t="str">
        <f>_xlfn.XLOOKUP(tbl_GL[[#This Row],[Account_key]],tbl_COA[Account_key],tbl_COA[Class],"Not Found")</f>
        <v>Liabilities and Owners Equity</v>
      </c>
      <c r="H16039" t="str">
        <f>_xlfn.XLOOKUP(tbl_GL[[#This Row],[Account_key]],tbl_COA[Account_key],tbl_COA[SubClass],"Not Found")</f>
        <v>Liabilities</v>
      </c>
      <c r="I16039" t="str">
        <f>_xlfn.XLOOKUP(tbl_GL[[#This Row],[Account_key]],tbl_COA[Account_key],tbl_COA[SubClass2],"Not Found")</f>
        <v>Current Liabilities</v>
      </c>
      <c r="J16039" t="str">
        <f>_xlfn.XLOOKUP(tbl_GL[[#This Row],[Account_key]],tbl_COA[Account_key],tbl_COA[SubAccount],,0)</f>
        <v>Accrued Expenses</v>
      </c>
      <c r="K16039">
        <f>YEAR(tbl_GL[[#This Row],[Date]])</f>
        <v>2018</v>
      </c>
    </row>
    <row r="16040" spans="1:11" hidden="1" x14ac:dyDescent="0.35">
      <c r="A16040">
        <v>218.1</v>
      </c>
      <c r="B16040" s="24">
        <v>43231</v>
      </c>
      <c r="C16040">
        <v>7</v>
      </c>
      <c r="D16040" s="13">
        <v>30</v>
      </c>
      <c r="E16040" s="13" t="s">
        <v>80</v>
      </c>
      <c r="F16040" s="17">
        <v>-5824</v>
      </c>
      <c r="G16040" t="str">
        <f>_xlfn.XLOOKUP(tbl_GL[[#This Row],[Account_key]],tbl_COA[Account_key],tbl_COA[Class],"Not Found")</f>
        <v>Assets</v>
      </c>
      <c r="H16040" t="str">
        <f>_xlfn.XLOOKUP(tbl_GL[[#This Row],[Account_key]],tbl_COA[Account_key],tbl_COA[SubClass],"Not Found")</f>
        <v>Assets</v>
      </c>
      <c r="I16040" t="str">
        <f>_xlfn.XLOOKUP(tbl_GL[[#This Row],[Account_key]],tbl_COA[Account_key],tbl_COA[SubClass2],"Not Found")</f>
        <v>Current Assets</v>
      </c>
      <c r="J16040" t="str">
        <f>_xlfn.XLOOKUP(tbl_GL[[#This Row],[Account_key]],tbl_COA[Account_key],tbl_COA[SubAccount],,0)</f>
        <v>Trade Receivables</v>
      </c>
      <c r="K16040">
        <f>YEAR(tbl_GL[[#This Row],[Date]])</f>
        <v>2018</v>
      </c>
    </row>
    <row r="16041" spans="1:11" hidden="1" x14ac:dyDescent="0.35">
      <c r="A16041">
        <v>218.2</v>
      </c>
      <c r="B16041" s="24">
        <v>43231</v>
      </c>
      <c r="C16041">
        <v>7</v>
      </c>
      <c r="D16041" s="13">
        <v>10</v>
      </c>
      <c r="E16041" s="13" t="s">
        <v>80</v>
      </c>
      <c r="F16041" s="17">
        <v>5824</v>
      </c>
      <c r="G16041" t="str">
        <f>_xlfn.XLOOKUP(tbl_GL[[#This Row],[Account_key]],tbl_COA[Account_key],tbl_COA[Class],"Not Found")</f>
        <v>Assets</v>
      </c>
      <c r="H16041" t="str">
        <f>_xlfn.XLOOKUP(tbl_GL[[#This Row],[Account_key]],tbl_COA[Account_key],tbl_COA[SubClass],"Not Found")</f>
        <v>Assets</v>
      </c>
      <c r="I16041" t="str">
        <f>_xlfn.XLOOKUP(tbl_GL[[#This Row],[Account_key]],tbl_COA[Account_key],tbl_COA[SubClass2],"Not Found")</f>
        <v>Current Assets</v>
      </c>
      <c r="J16041" t="str">
        <f>_xlfn.XLOOKUP(tbl_GL[[#This Row],[Account_key]],tbl_COA[Account_key],tbl_COA[SubAccount],,0)</f>
        <v>Cash at Bank</v>
      </c>
      <c r="K16041">
        <f>YEAR(tbl_GL[[#This Row],[Date]])</f>
        <v>2018</v>
      </c>
    </row>
    <row r="16042" spans="1:11" hidden="1" x14ac:dyDescent="0.35">
      <c r="A16042">
        <v>219.1</v>
      </c>
      <c r="B16042" s="24">
        <v>43231</v>
      </c>
      <c r="C16042">
        <v>7</v>
      </c>
      <c r="D16042" s="13">
        <v>10</v>
      </c>
      <c r="E16042" s="13" t="s">
        <v>84</v>
      </c>
      <c r="F16042" s="17">
        <v>-10667</v>
      </c>
      <c r="G16042" t="str">
        <f>_xlfn.XLOOKUP(tbl_GL[[#This Row],[Account_key]],tbl_COA[Account_key],tbl_COA[Class],"Not Found")</f>
        <v>Assets</v>
      </c>
      <c r="H16042" t="str">
        <f>_xlfn.XLOOKUP(tbl_GL[[#This Row],[Account_key]],tbl_COA[Account_key],tbl_COA[SubClass],"Not Found")</f>
        <v>Assets</v>
      </c>
      <c r="I16042" t="str">
        <f>_xlfn.XLOOKUP(tbl_GL[[#This Row],[Account_key]],tbl_COA[Account_key],tbl_COA[SubClass2],"Not Found")</f>
        <v>Current Assets</v>
      </c>
      <c r="J16042" t="str">
        <f>_xlfn.XLOOKUP(tbl_GL[[#This Row],[Account_key]],tbl_COA[Account_key],tbl_COA[SubAccount],,0)</f>
        <v>Cash at Bank</v>
      </c>
      <c r="K16042">
        <f>YEAR(tbl_GL[[#This Row],[Date]])</f>
        <v>2018</v>
      </c>
    </row>
    <row r="16043" spans="1:11" hidden="1" x14ac:dyDescent="0.35">
      <c r="A16043">
        <v>219.2</v>
      </c>
      <c r="B16043" s="24">
        <v>43231</v>
      </c>
      <c r="C16043">
        <v>7</v>
      </c>
      <c r="D16043" s="13">
        <v>110</v>
      </c>
      <c r="E16043" s="13" t="s">
        <v>84</v>
      </c>
      <c r="F16043" s="17">
        <v>-10667</v>
      </c>
      <c r="G16043" t="str">
        <f>_xlfn.XLOOKUP(tbl_GL[[#This Row],[Account_key]],tbl_COA[Account_key],tbl_COA[Class],"Not Found")</f>
        <v>Liabilities and Owners Equity</v>
      </c>
      <c r="H16043" t="str">
        <f>_xlfn.XLOOKUP(tbl_GL[[#This Row],[Account_key]],tbl_COA[Account_key],tbl_COA[SubClass],"Not Found")</f>
        <v>Liabilities</v>
      </c>
      <c r="I16043" t="str">
        <f>_xlfn.XLOOKUP(tbl_GL[[#This Row],[Account_key]],tbl_COA[Account_key],tbl_COA[SubClass2],"Not Found")</f>
        <v>Current Liabilities</v>
      </c>
      <c r="J16043" t="str">
        <f>_xlfn.XLOOKUP(tbl_GL[[#This Row],[Account_key]],tbl_COA[Account_key],tbl_COA[SubAccount],,0)</f>
        <v>Trade Payables</v>
      </c>
      <c r="K16043">
        <f>YEAR(tbl_GL[[#This Row],[Date]])</f>
        <v>2018</v>
      </c>
    </row>
    <row r="16044" spans="1:11" hidden="1" x14ac:dyDescent="0.35">
      <c r="A16044">
        <v>220.1</v>
      </c>
      <c r="B16044" s="24">
        <v>43232</v>
      </c>
      <c r="C16044">
        <v>7</v>
      </c>
      <c r="D16044" s="13">
        <v>320</v>
      </c>
      <c r="E16044" s="13" t="s">
        <v>97</v>
      </c>
      <c r="F16044" s="17">
        <v>-1072</v>
      </c>
      <c r="G16044" t="str">
        <f>_xlfn.XLOOKUP(tbl_GL[[#This Row],[Account_key]],tbl_COA[Account_key],tbl_COA[Class],"Not Found")</f>
        <v>Operating account</v>
      </c>
      <c r="H16044" t="str">
        <f>_xlfn.XLOOKUP(tbl_GL[[#This Row],[Account_key]],tbl_COA[Account_key],tbl_COA[SubClass],"Not Found")</f>
        <v>Operating Expenses</v>
      </c>
      <c r="I16044" t="str">
        <f>_xlfn.XLOOKUP(tbl_GL[[#This Row],[Account_key]],tbl_COA[Account_key],tbl_COA[SubClass2],"Not Found")</f>
        <v>Administration</v>
      </c>
      <c r="J16044" t="str">
        <f>_xlfn.XLOOKUP(tbl_GL[[#This Row],[Account_key]],tbl_COA[Account_key],tbl_COA[SubAccount],,0)</f>
        <v>Professional Services</v>
      </c>
      <c r="K16044">
        <f>YEAR(tbl_GL[[#This Row],[Date]])</f>
        <v>2018</v>
      </c>
    </row>
    <row r="16045" spans="1:11" hidden="1" x14ac:dyDescent="0.35">
      <c r="A16045">
        <v>220.2</v>
      </c>
      <c r="B16045" s="24">
        <v>43232</v>
      </c>
      <c r="C16045">
        <v>7</v>
      </c>
      <c r="D16045" s="13">
        <v>120</v>
      </c>
      <c r="E16045" s="13" t="s">
        <v>97</v>
      </c>
      <c r="F16045" s="17">
        <v>1072</v>
      </c>
      <c r="G16045" t="str">
        <f>_xlfn.XLOOKUP(tbl_GL[[#This Row],[Account_key]],tbl_COA[Account_key],tbl_COA[Class],"Not Found")</f>
        <v>Liabilities and Owners Equity</v>
      </c>
      <c r="H16045" t="str">
        <f>_xlfn.XLOOKUP(tbl_GL[[#This Row],[Account_key]],tbl_COA[Account_key],tbl_COA[SubClass],"Not Found")</f>
        <v>Liabilities</v>
      </c>
      <c r="I16045" t="str">
        <f>_xlfn.XLOOKUP(tbl_GL[[#This Row],[Account_key]],tbl_COA[Account_key],tbl_COA[SubClass2],"Not Found")</f>
        <v>Current Liabilities</v>
      </c>
      <c r="J16045" t="str">
        <f>_xlfn.XLOOKUP(tbl_GL[[#This Row],[Account_key]],tbl_COA[Account_key],tbl_COA[SubAccount],,0)</f>
        <v>Accrued Expenses</v>
      </c>
      <c r="K16045">
        <f>YEAR(tbl_GL[[#This Row],[Date]])</f>
        <v>2018</v>
      </c>
    </row>
    <row r="16046" spans="1:11" hidden="1" x14ac:dyDescent="0.35">
      <c r="A16046">
        <v>221.1</v>
      </c>
      <c r="B16046" s="24">
        <v>43235</v>
      </c>
      <c r="C16046">
        <v>7</v>
      </c>
      <c r="D16046" s="13">
        <v>230</v>
      </c>
      <c r="E16046" s="13" t="s">
        <v>4</v>
      </c>
      <c r="F16046" s="17">
        <v>-132</v>
      </c>
      <c r="G16046" t="str">
        <f>_xlfn.XLOOKUP(tbl_GL[[#This Row],[Account_key]],tbl_COA[Account_key],tbl_COA[Class],"Not Found")</f>
        <v>Trading account</v>
      </c>
      <c r="H16046" t="str">
        <f>_xlfn.XLOOKUP(tbl_GL[[#This Row],[Account_key]],tbl_COA[Account_key],tbl_COA[SubClass],"Not Found")</f>
        <v>Cost of Sales</v>
      </c>
      <c r="I16046" t="str">
        <f>_xlfn.XLOOKUP(tbl_GL[[#This Row],[Account_key]],tbl_COA[Account_key],tbl_COA[SubClass2],"Not Found")</f>
        <v>Cost of Sales</v>
      </c>
      <c r="J16046" t="str">
        <f>_xlfn.XLOOKUP(tbl_GL[[#This Row],[Account_key]],tbl_COA[Account_key],tbl_COA[SubAccount],,0)</f>
        <v>Cost of Sales</v>
      </c>
      <c r="K16046">
        <f>YEAR(tbl_GL[[#This Row],[Date]])</f>
        <v>2018</v>
      </c>
    </row>
    <row r="16047" spans="1:11" hidden="1" x14ac:dyDescent="0.35">
      <c r="A16047">
        <v>221.2</v>
      </c>
      <c r="B16047" s="24">
        <v>43235</v>
      </c>
      <c r="C16047">
        <v>7</v>
      </c>
      <c r="D16047" s="13">
        <v>60</v>
      </c>
      <c r="E16047" s="13" t="s">
        <v>4</v>
      </c>
      <c r="F16047" s="17">
        <v>-132</v>
      </c>
      <c r="G16047" t="str">
        <f>_xlfn.XLOOKUP(tbl_GL[[#This Row],[Account_key]],tbl_COA[Account_key],tbl_COA[Class],"Not Found")</f>
        <v>Assets</v>
      </c>
      <c r="H16047" t="str">
        <f>_xlfn.XLOOKUP(tbl_GL[[#This Row],[Account_key]],tbl_COA[Account_key],tbl_COA[SubClass],"Not Found")</f>
        <v>Assets</v>
      </c>
      <c r="I16047" t="str">
        <f>_xlfn.XLOOKUP(tbl_GL[[#This Row],[Account_key]],tbl_COA[Account_key],tbl_COA[SubClass2],"Not Found")</f>
        <v>Current Assets</v>
      </c>
      <c r="J16047" t="str">
        <f>_xlfn.XLOOKUP(tbl_GL[[#This Row],[Account_key]],tbl_COA[Account_key],tbl_COA[SubAccount],,0)</f>
        <v>Inventory</v>
      </c>
      <c r="K16047">
        <f>YEAR(tbl_GL[[#This Row],[Date]])</f>
        <v>2018</v>
      </c>
    </row>
    <row r="16048" spans="1:11" hidden="1" x14ac:dyDescent="0.35">
      <c r="A16048">
        <v>222.1</v>
      </c>
      <c r="B16048" s="24">
        <v>43235</v>
      </c>
      <c r="C16048">
        <v>7</v>
      </c>
      <c r="D16048" s="13">
        <v>10</v>
      </c>
      <c r="E16048" s="13" t="s">
        <v>112</v>
      </c>
      <c r="F16048" s="17">
        <v>-140</v>
      </c>
      <c r="G16048" t="str">
        <f>_xlfn.XLOOKUP(tbl_GL[[#This Row],[Account_key]],tbl_COA[Account_key],tbl_COA[Class],"Not Found")</f>
        <v>Assets</v>
      </c>
      <c r="H16048" t="str">
        <f>_xlfn.XLOOKUP(tbl_GL[[#This Row],[Account_key]],tbl_COA[Account_key],tbl_COA[SubClass],"Not Found")</f>
        <v>Assets</v>
      </c>
      <c r="I16048" t="str">
        <f>_xlfn.XLOOKUP(tbl_GL[[#This Row],[Account_key]],tbl_COA[Account_key],tbl_COA[SubClass2],"Not Found")</f>
        <v>Current Assets</v>
      </c>
      <c r="J16048" t="str">
        <f>_xlfn.XLOOKUP(tbl_GL[[#This Row],[Account_key]],tbl_COA[Account_key],tbl_COA[SubAccount],,0)</f>
        <v>Cash at Bank</v>
      </c>
      <c r="K16048">
        <f>YEAR(tbl_GL[[#This Row],[Date]])</f>
        <v>2018</v>
      </c>
    </row>
    <row r="16049" spans="1:11" hidden="1" x14ac:dyDescent="0.35">
      <c r="A16049">
        <v>222.2</v>
      </c>
      <c r="B16049" s="24">
        <v>43235</v>
      </c>
      <c r="C16049">
        <v>7</v>
      </c>
      <c r="D16049" s="13">
        <v>121</v>
      </c>
      <c r="E16049" s="13" t="s">
        <v>112</v>
      </c>
      <c r="F16049" s="17">
        <v>-140</v>
      </c>
      <c r="G16049" t="str">
        <f>_xlfn.XLOOKUP(tbl_GL[[#This Row],[Account_key]],tbl_COA[Account_key],tbl_COA[Class],"Not Found")</f>
        <v>Liabilities and Owners Equity</v>
      </c>
      <c r="H16049" t="str">
        <f>_xlfn.XLOOKUP(tbl_GL[[#This Row],[Account_key]],tbl_COA[Account_key],tbl_COA[SubClass],"Not Found")</f>
        <v>Liabilities</v>
      </c>
      <c r="I16049" t="str">
        <f>_xlfn.XLOOKUP(tbl_GL[[#This Row],[Account_key]],tbl_COA[Account_key],tbl_COA[SubClass2],"Not Found")</f>
        <v>Current Liabilities</v>
      </c>
      <c r="J16049" t="str">
        <f>_xlfn.XLOOKUP(tbl_GL[[#This Row],[Account_key]],tbl_COA[Account_key],tbl_COA[SubAccount],,0)</f>
        <v>Interest Payable</v>
      </c>
      <c r="K16049">
        <f>YEAR(tbl_GL[[#This Row],[Date]])</f>
        <v>2018</v>
      </c>
    </row>
    <row r="16050" spans="1:11" hidden="1" x14ac:dyDescent="0.35">
      <c r="A16050">
        <v>223.1</v>
      </c>
      <c r="B16050" s="24">
        <v>43235</v>
      </c>
      <c r="C16050">
        <v>7</v>
      </c>
      <c r="D16050" s="13">
        <v>210</v>
      </c>
      <c r="E16050" s="13" t="s">
        <v>8</v>
      </c>
      <c r="F16050" s="17">
        <v>482</v>
      </c>
      <c r="G16050" t="str">
        <f>_xlfn.XLOOKUP(tbl_GL[[#This Row],[Account_key]],tbl_COA[Account_key],tbl_COA[Class],"Not Found")</f>
        <v>Trading account</v>
      </c>
      <c r="H16050" t="str">
        <f>_xlfn.XLOOKUP(tbl_GL[[#This Row],[Account_key]],tbl_COA[Account_key],tbl_COA[SubClass],"Not Found")</f>
        <v>Sales</v>
      </c>
      <c r="I16050" t="str">
        <f>_xlfn.XLOOKUP(tbl_GL[[#This Row],[Account_key]],tbl_COA[Account_key],tbl_COA[SubClass2],"Not Found")</f>
        <v>Sales</v>
      </c>
      <c r="J16050" t="str">
        <f>_xlfn.XLOOKUP(tbl_GL[[#This Row],[Account_key]],tbl_COA[Account_key],tbl_COA[SubAccount],,0)</f>
        <v>Sales</v>
      </c>
      <c r="K16050">
        <f>YEAR(tbl_GL[[#This Row],[Date]])</f>
        <v>2018</v>
      </c>
    </row>
    <row r="16051" spans="1:11" hidden="1" x14ac:dyDescent="0.35">
      <c r="A16051">
        <v>223.2</v>
      </c>
      <c r="B16051" s="24">
        <v>43235</v>
      </c>
      <c r="C16051">
        <v>7</v>
      </c>
      <c r="D16051" s="13">
        <v>30</v>
      </c>
      <c r="E16051" s="13" t="s">
        <v>8</v>
      </c>
      <c r="F16051" s="17">
        <v>482</v>
      </c>
      <c r="G16051" t="str">
        <f>_xlfn.XLOOKUP(tbl_GL[[#This Row],[Account_key]],tbl_COA[Account_key],tbl_COA[Class],"Not Found")</f>
        <v>Assets</v>
      </c>
      <c r="H16051" t="str">
        <f>_xlfn.XLOOKUP(tbl_GL[[#This Row],[Account_key]],tbl_COA[Account_key],tbl_COA[SubClass],"Not Found")</f>
        <v>Assets</v>
      </c>
      <c r="I16051" t="str">
        <f>_xlfn.XLOOKUP(tbl_GL[[#This Row],[Account_key]],tbl_COA[Account_key],tbl_COA[SubClass2],"Not Found")</f>
        <v>Current Assets</v>
      </c>
      <c r="J16051" t="str">
        <f>_xlfn.XLOOKUP(tbl_GL[[#This Row],[Account_key]],tbl_COA[Account_key],tbl_COA[SubAccount],,0)</f>
        <v>Trade Receivables</v>
      </c>
      <c r="K16051">
        <f>YEAR(tbl_GL[[#This Row],[Date]])</f>
        <v>2018</v>
      </c>
    </row>
    <row r="16052" spans="1:11" hidden="1" x14ac:dyDescent="0.35">
      <c r="A16052">
        <v>224.1</v>
      </c>
      <c r="B16052" s="24">
        <v>43235</v>
      </c>
      <c r="C16052">
        <v>7</v>
      </c>
      <c r="D16052" s="13">
        <v>230</v>
      </c>
      <c r="E16052" s="13" t="s">
        <v>4</v>
      </c>
      <c r="F16052" s="17">
        <v>-448</v>
      </c>
      <c r="G16052" t="str">
        <f>_xlfn.XLOOKUP(tbl_GL[[#This Row],[Account_key]],tbl_COA[Account_key],tbl_COA[Class],"Not Found")</f>
        <v>Trading account</v>
      </c>
      <c r="H16052" t="str">
        <f>_xlfn.XLOOKUP(tbl_GL[[#This Row],[Account_key]],tbl_COA[Account_key],tbl_COA[SubClass],"Not Found")</f>
        <v>Cost of Sales</v>
      </c>
      <c r="I16052" t="str">
        <f>_xlfn.XLOOKUP(tbl_GL[[#This Row],[Account_key]],tbl_COA[Account_key],tbl_COA[SubClass2],"Not Found")</f>
        <v>Cost of Sales</v>
      </c>
      <c r="J16052" t="str">
        <f>_xlfn.XLOOKUP(tbl_GL[[#This Row],[Account_key]],tbl_COA[Account_key],tbl_COA[SubAccount],,0)</f>
        <v>Cost of Sales</v>
      </c>
      <c r="K16052">
        <f>YEAR(tbl_GL[[#This Row],[Date]])</f>
        <v>2018</v>
      </c>
    </row>
    <row r="16053" spans="1:11" hidden="1" x14ac:dyDescent="0.35">
      <c r="A16053">
        <v>224.2</v>
      </c>
      <c r="B16053" s="24">
        <v>43235</v>
      </c>
      <c r="C16053">
        <v>7</v>
      </c>
      <c r="D16053" s="13">
        <v>60</v>
      </c>
      <c r="E16053" s="13" t="s">
        <v>4</v>
      </c>
      <c r="F16053" s="17">
        <v>-448</v>
      </c>
      <c r="G16053" t="str">
        <f>_xlfn.XLOOKUP(tbl_GL[[#This Row],[Account_key]],tbl_COA[Account_key],tbl_COA[Class],"Not Found")</f>
        <v>Assets</v>
      </c>
      <c r="H16053" t="str">
        <f>_xlfn.XLOOKUP(tbl_GL[[#This Row],[Account_key]],tbl_COA[Account_key],tbl_COA[SubClass],"Not Found")</f>
        <v>Assets</v>
      </c>
      <c r="I16053" t="str">
        <f>_xlfn.XLOOKUP(tbl_GL[[#This Row],[Account_key]],tbl_COA[Account_key],tbl_COA[SubClass2],"Not Found")</f>
        <v>Current Assets</v>
      </c>
      <c r="J16053" t="str">
        <f>_xlfn.XLOOKUP(tbl_GL[[#This Row],[Account_key]],tbl_COA[Account_key],tbl_COA[SubAccount],,0)</f>
        <v>Inventory</v>
      </c>
      <c r="K16053">
        <f>YEAR(tbl_GL[[#This Row],[Date]])</f>
        <v>2018</v>
      </c>
    </row>
    <row r="16054" spans="1:11" hidden="1" x14ac:dyDescent="0.35">
      <c r="A16054">
        <v>225.1</v>
      </c>
      <c r="B16054" s="24">
        <v>43235</v>
      </c>
      <c r="C16054">
        <v>7</v>
      </c>
      <c r="D16054" s="13">
        <v>260</v>
      </c>
      <c r="E16054" s="13" t="s">
        <v>97</v>
      </c>
      <c r="F16054" s="17">
        <v>-1259</v>
      </c>
      <c r="G16054" t="str">
        <f>_xlfn.XLOOKUP(tbl_GL[[#This Row],[Account_key]],tbl_COA[Account_key],tbl_COA[Class],"Not Found")</f>
        <v>Operating account</v>
      </c>
      <c r="H16054" t="str">
        <f>_xlfn.XLOOKUP(tbl_GL[[#This Row],[Account_key]],tbl_COA[Account_key],tbl_COA[SubClass],"Not Found")</f>
        <v>Operating Expenses</v>
      </c>
      <c r="I16054" t="str">
        <f>_xlfn.XLOOKUP(tbl_GL[[#This Row],[Account_key]],tbl_COA[Account_key],tbl_COA[SubClass2],"Not Found")</f>
        <v>Marketing</v>
      </c>
      <c r="J16054" t="str">
        <f>_xlfn.XLOOKUP(tbl_GL[[#This Row],[Account_key]],tbl_COA[Account_key],tbl_COA[SubAccount],,0)</f>
        <v>Commissions</v>
      </c>
      <c r="K16054">
        <f>YEAR(tbl_GL[[#This Row],[Date]])</f>
        <v>2018</v>
      </c>
    </row>
    <row r="16055" spans="1:11" hidden="1" x14ac:dyDescent="0.35">
      <c r="A16055">
        <v>225.2</v>
      </c>
      <c r="B16055" s="24">
        <v>43235</v>
      </c>
      <c r="C16055">
        <v>7</v>
      </c>
      <c r="D16055" s="13">
        <v>120</v>
      </c>
      <c r="E16055" s="13" t="s">
        <v>97</v>
      </c>
      <c r="F16055" s="17">
        <v>1259</v>
      </c>
      <c r="G16055" t="str">
        <f>_xlfn.XLOOKUP(tbl_GL[[#This Row],[Account_key]],tbl_COA[Account_key],tbl_COA[Class],"Not Found")</f>
        <v>Liabilities and Owners Equity</v>
      </c>
      <c r="H16055" t="str">
        <f>_xlfn.XLOOKUP(tbl_GL[[#This Row],[Account_key]],tbl_COA[Account_key],tbl_COA[SubClass],"Not Found")</f>
        <v>Liabilities</v>
      </c>
      <c r="I16055" t="str">
        <f>_xlfn.XLOOKUP(tbl_GL[[#This Row],[Account_key]],tbl_COA[Account_key],tbl_COA[SubClass2],"Not Found")</f>
        <v>Current Liabilities</v>
      </c>
      <c r="J16055" t="str">
        <f>_xlfn.XLOOKUP(tbl_GL[[#This Row],[Account_key]],tbl_COA[Account_key],tbl_COA[SubAccount],,0)</f>
        <v>Accrued Expenses</v>
      </c>
      <c r="K16055">
        <f>YEAR(tbl_GL[[#This Row],[Date]])</f>
        <v>2018</v>
      </c>
    </row>
    <row r="16056" spans="1:11" hidden="1" x14ac:dyDescent="0.35">
      <c r="A16056">
        <v>226.1</v>
      </c>
      <c r="B16056" s="24">
        <v>43235</v>
      </c>
      <c r="C16056">
        <v>7</v>
      </c>
      <c r="D16056" s="13">
        <v>210</v>
      </c>
      <c r="E16056" s="13" t="s">
        <v>7</v>
      </c>
      <c r="F16056" s="17">
        <v>1493</v>
      </c>
      <c r="G16056" t="str">
        <f>_xlfn.XLOOKUP(tbl_GL[[#This Row],[Account_key]],tbl_COA[Account_key],tbl_COA[Class],"Not Found")</f>
        <v>Trading account</v>
      </c>
      <c r="H16056" t="str">
        <f>_xlfn.XLOOKUP(tbl_GL[[#This Row],[Account_key]],tbl_COA[Account_key],tbl_COA[SubClass],"Not Found")</f>
        <v>Sales</v>
      </c>
      <c r="I16056" t="str">
        <f>_xlfn.XLOOKUP(tbl_GL[[#This Row],[Account_key]],tbl_COA[Account_key],tbl_COA[SubClass2],"Not Found")</f>
        <v>Sales</v>
      </c>
      <c r="J16056" t="str">
        <f>_xlfn.XLOOKUP(tbl_GL[[#This Row],[Account_key]],tbl_COA[Account_key],tbl_COA[SubAccount],,0)</f>
        <v>Sales</v>
      </c>
      <c r="K16056">
        <f>YEAR(tbl_GL[[#This Row],[Date]])</f>
        <v>2018</v>
      </c>
    </row>
    <row r="16057" spans="1:11" hidden="1" x14ac:dyDescent="0.35">
      <c r="A16057">
        <v>226.2</v>
      </c>
      <c r="B16057" s="24">
        <v>43235</v>
      </c>
      <c r="C16057">
        <v>7</v>
      </c>
      <c r="D16057" s="13">
        <v>10</v>
      </c>
      <c r="E16057" s="13" t="s">
        <v>7</v>
      </c>
      <c r="F16057" s="17">
        <v>1493</v>
      </c>
      <c r="G16057" t="str">
        <f>_xlfn.XLOOKUP(tbl_GL[[#This Row],[Account_key]],tbl_COA[Account_key],tbl_COA[Class],"Not Found")</f>
        <v>Assets</v>
      </c>
      <c r="H16057" t="str">
        <f>_xlfn.XLOOKUP(tbl_GL[[#This Row],[Account_key]],tbl_COA[Account_key],tbl_COA[SubClass],"Not Found")</f>
        <v>Assets</v>
      </c>
      <c r="I16057" t="str">
        <f>_xlfn.XLOOKUP(tbl_GL[[#This Row],[Account_key]],tbl_COA[Account_key],tbl_COA[SubClass2],"Not Found")</f>
        <v>Current Assets</v>
      </c>
      <c r="J16057" t="str">
        <f>_xlfn.XLOOKUP(tbl_GL[[#This Row],[Account_key]],tbl_COA[Account_key],tbl_COA[SubAccount],,0)</f>
        <v>Cash at Bank</v>
      </c>
      <c r="K16057">
        <f>YEAR(tbl_GL[[#This Row],[Date]])</f>
        <v>2018</v>
      </c>
    </row>
    <row r="16058" spans="1:11" hidden="1" x14ac:dyDescent="0.35">
      <c r="A16058">
        <v>227.1</v>
      </c>
      <c r="B16058" s="24">
        <v>43235</v>
      </c>
      <c r="C16058">
        <v>7</v>
      </c>
      <c r="D16058" s="13">
        <v>230</v>
      </c>
      <c r="E16058" s="13" t="s">
        <v>4</v>
      </c>
      <c r="F16058" s="17">
        <v>-1953</v>
      </c>
      <c r="G16058" t="str">
        <f>_xlfn.XLOOKUP(tbl_GL[[#This Row],[Account_key]],tbl_COA[Account_key],tbl_COA[Class],"Not Found")</f>
        <v>Trading account</v>
      </c>
      <c r="H16058" t="str">
        <f>_xlfn.XLOOKUP(tbl_GL[[#This Row],[Account_key]],tbl_COA[Account_key],tbl_COA[SubClass],"Not Found")</f>
        <v>Cost of Sales</v>
      </c>
      <c r="I16058" t="str">
        <f>_xlfn.XLOOKUP(tbl_GL[[#This Row],[Account_key]],tbl_COA[Account_key],tbl_COA[SubClass2],"Not Found")</f>
        <v>Cost of Sales</v>
      </c>
      <c r="J16058" t="str">
        <f>_xlfn.XLOOKUP(tbl_GL[[#This Row],[Account_key]],tbl_COA[Account_key],tbl_COA[SubAccount],,0)</f>
        <v>Cost of Sales</v>
      </c>
      <c r="K16058">
        <f>YEAR(tbl_GL[[#This Row],[Date]])</f>
        <v>2018</v>
      </c>
    </row>
    <row r="16059" spans="1:11" hidden="1" x14ac:dyDescent="0.35">
      <c r="A16059">
        <v>227.2</v>
      </c>
      <c r="B16059" s="24">
        <v>43235</v>
      </c>
      <c r="C16059">
        <v>7</v>
      </c>
      <c r="D16059" s="13">
        <v>60</v>
      </c>
      <c r="E16059" s="13" t="s">
        <v>4</v>
      </c>
      <c r="F16059" s="17">
        <v>-1953</v>
      </c>
      <c r="G16059" t="str">
        <f>_xlfn.XLOOKUP(tbl_GL[[#This Row],[Account_key]],tbl_COA[Account_key],tbl_COA[Class],"Not Found")</f>
        <v>Assets</v>
      </c>
      <c r="H16059" t="str">
        <f>_xlfn.XLOOKUP(tbl_GL[[#This Row],[Account_key]],tbl_COA[Account_key],tbl_COA[SubClass],"Not Found")</f>
        <v>Assets</v>
      </c>
      <c r="I16059" t="str">
        <f>_xlfn.XLOOKUP(tbl_GL[[#This Row],[Account_key]],tbl_COA[Account_key],tbl_COA[SubClass2],"Not Found")</f>
        <v>Current Assets</v>
      </c>
      <c r="J16059" t="str">
        <f>_xlfn.XLOOKUP(tbl_GL[[#This Row],[Account_key]],tbl_COA[Account_key],tbl_COA[SubAccount],,0)</f>
        <v>Inventory</v>
      </c>
      <c r="K16059">
        <f>YEAR(tbl_GL[[#This Row],[Date]])</f>
        <v>2018</v>
      </c>
    </row>
    <row r="16060" spans="1:11" hidden="1" x14ac:dyDescent="0.35">
      <c r="A16060">
        <v>228.1</v>
      </c>
      <c r="B16060" s="24">
        <v>43235</v>
      </c>
      <c r="C16060">
        <v>7</v>
      </c>
      <c r="D16060" s="13">
        <v>210</v>
      </c>
      <c r="E16060" s="13" t="s">
        <v>8</v>
      </c>
      <c r="F16060" s="17">
        <v>7101</v>
      </c>
      <c r="G16060" t="str">
        <f>_xlfn.XLOOKUP(tbl_GL[[#This Row],[Account_key]],tbl_COA[Account_key],tbl_COA[Class],"Not Found")</f>
        <v>Trading account</v>
      </c>
      <c r="H16060" t="str">
        <f>_xlfn.XLOOKUP(tbl_GL[[#This Row],[Account_key]],tbl_COA[Account_key],tbl_COA[SubClass],"Not Found")</f>
        <v>Sales</v>
      </c>
      <c r="I16060" t="str">
        <f>_xlfn.XLOOKUP(tbl_GL[[#This Row],[Account_key]],tbl_COA[Account_key],tbl_COA[SubClass2],"Not Found")</f>
        <v>Sales</v>
      </c>
      <c r="J16060" t="str">
        <f>_xlfn.XLOOKUP(tbl_GL[[#This Row],[Account_key]],tbl_COA[Account_key],tbl_COA[SubAccount],,0)</f>
        <v>Sales</v>
      </c>
      <c r="K16060">
        <f>YEAR(tbl_GL[[#This Row],[Date]])</f>
        <v>2018</v>
      </c>
    </row>
    <row r="16061" spans="1:11" hidden="1" x14ac:dyDescent="0.35">
      <c r="A16061">
        <v>228.2</v>
      </c>
      <c r="B16061" s="24">
        <v>43235</v>
      </c>
      <c r="C16061">
        <v>7</v>
      </c>
      <c r="D16061" s="13">
        <v>30</v>
      </c>
      <c r="E16061" s="13" t="s">
        <v>8</v>
      </c>
      <c r="F16061" s="17">
        <v>7101</v>
      </c>
      <c r="G16061" t="str">
        <f>_xlfn.XLOOKUP(tbl_GL[[#This Row],[Account_key]],tbl_COA[Account_key],tbl_COA[Class],"Not Found")</f>
        <v>Assets</v>
      </c>
      <c r="H16061" t="str">
        <f>_xlfn.XLOOKUP(tbl_GL[[#This Row],[Account_key]],tbl_COA[Account_key],tbl_COA[SubClass],"Not Found")</f>
        <v>Assets</v>
      </c>
      <c r="I16061" t="str">
        <f>_xlfn.XLOOKUP(tbl_GL[[#This Row],[Account_key]],tbl_COA[Account_key],tbl_COA[SubClass2],"Not Found")</f>
        <v>Current Assets</v>
      </c>
      <c r="J16061" t="str">
        <f>_xlfn.XLOOKUP(tbl_GL[[#This Row],[Account_key]],tbl_COA[Account_key],tbl_COA[SubAccount],,0)</f>
        <v>Trade Receivables</v>
      </c>
      <c r="K16061">
        <f>YEAR(tbl_GL[[#This Row],[Date]])</f>
        <v>2018</v>
      </c>
    </row>
    <row r="16062" spans="1:11" hidden="1" x14ac:dyDescent="0.35">
      <c r="A16062">
        <v>229.1</v>
      </c>
      <c r="B16062" s="24">
        <v>43236</v>
      </c>
      <c r="C16062">
        <v>7</v>
      </c>
      <c r="D16062" s="13">
        <v>290</v>
      </c>
      <c r="E16062" s="13" t="s">
        <v>99</v>
      </c>
      <c r="F16062" s="17">
        <v>-43</v>
      </c>
      <c r="G16062" t="str">
        <f>_xlfn.XLOOKUP(tbl_GL[[#This Row],[Account_key]],tbl_COA[Account_key],tbl_COA[Class],"Not Found")</f>
        <v>Operating account</v>
      </c>
      <c r="H16062" t="str">
        <f>_xlfn.XLOOKUP(tbl_GL[[#This Row],[Account_key]],tbl_COA[Account_key],tbl_COA[SubClass],"Not Found")</f>
        <v>Operating Expenses</v>
      </c>
      <c r="I16062" t="str">
        <f>_xlfn.XLOOKUP(tbl_GL[[#This Row],[Account_key]],tbl_COA[Account_key],tbl_COA[SubClass2],"Not Found")</f>
        <v>Administration</v>
      </c>
      <c r="J16062" t="str">
        <f>_xlfn.XLOOKUP(tbl_GL[[#This Row],[Account_key]],tbl_COA[Account_key],tbl_COA[SubAccount],,0)</f>
        <v>Travel</v>
      </c>
      <c r="K16062">
        <f>YEAR(tbl_GL[[#This Row],[Date]])</f>
        <v>2018</v>
      </c>
    </row>
    <row r="16063" spans="1:11" hidden="1" x14ac:dyDescent="0.35">
      <c r="A16063">
        <v>229.2</v>
      </c>
      <c r="B16063" s="24">
        <v>43236</v>
      </c>
      <c r="C16063">
        <v>7</v>
      </c>
      <c r="D16063" s="13">
        <v>20</v>
      </c>
      <c r="E16063" s="13" t="s">
        <v>99</v>
      </c>
      <c r="F16063" s="17">
        <v>-43</v>
      </c>
      <c r="G16063" t="str">
        <f>_xlfn.XLOOKUP(tbl_GL[[#This Row],[Account_key]],tbl_COA[Account_key],tbl_COA[Class],"Not Found")</f>
        <v>Assets</v>
      </c>
      <c r="H16063" t="str">
        <f>_xlfn.XLOOKUP(tbl_GL[[#This Row],[Account_key]],tbl_COA[Account_key],tbl_COA[SubClass],"Not Found")</f>
        <v>Assets</v>
      </c>
      <c r="I16063" t="str">
        <f>_xlfn.XLOOKUP(tbl_GL[[#This Row],[Account_key]],tbl_COA[Account_key],tbl_COA[SubClass2],"Not Found")</f>
        <v>Current Assets</v>
      </c>
      <c r="J16063" t="str">
        <f>_xlfn.XLOOKUP(tbl_GL[[#This Row],[Account_key]],tbl_COA[Account_key],tbl_COA[SubAccount],,0)</f>
        <v>Cash in hand</v>
      </c>
      <c r="K16063">
        <f>YEAR(tbl_GL[[#This Row],[Date]])</f>
        <v>2018</v>
      </c>
    </row>
    <row r="16064" spans="1:11" hidden="1" x14ac:dyDescent="0.35">
      <c r="A16064">
        <v>230.1</v>
      </c>
      <c r="B16064" s="24">
        <v>43238</v>
      </c>
      <c r="C16064">
        <v>7</v>
      </c>
      <c r="D16064" s="13">
        <v>10</v>
      </c>
      <c r="E16064" s="13" t="s">
        <v>98</v>
      </c>
      <c r="F16064" s="17">
        <v>-959</v>
      </c>
      <c r="G16064" t="str">
        <f>_xlfn.XLOOKUP(tbl_GL[[#This Row],[Account_key]],tbl_COA[Account_key],tbl_COA[Class],"Not Found")</f>
        <v>Assets</v>
      </c>
      <c r="H16064" t="str">
        <f>_xlfn.XLOOKUP(tbl_GL[[#This Row],[Account_key]],tbl_COA[Account_key],tbl_COA[SubClass],"Not Found")</f>
        <v>Assets</v>
      </c>
      <c r="I16064" t="str">
        <f>_xlfn.XLOOKUP(tbl_GL[[#This Row],[Account_key]],tbl_COA[Account_key],tbl_COA[SubClass2],"Not Found")</f>
        <v>Current Assets</v>
      </c>
      <c r="J16064" t="str">
        <f>_xlfn.XLOOKUP(tbl_GL[[#This Row],[Account_key]],tbl_COA[Account_key],tbl_COA[SubAccount],,0)</f>
        <v>Cash at Bank</v>
      </c>
      <c r="K16064">
        <f>YEAR(tbl_GL[[#This Row],[Date]])</f>
        <v>2018</v>
      </c>
    </row>
    <row r="16065" spans="1:11" hidden="1" x14ac:dyDescent="0.35">
      <c r="A16065">
        <v>230.2</v>
      </c>
      <c r="B16065" s="24">
        <v>43238</v>
      </c>
      <c r="C16065">
        <v>7</v>
      </c>
      <c r="D16065" s="13">
        <v>120</v>
      </c>
      <c r="E16065" s="13" t="s">
        <v>98</v>
      </c>
      <c r="F16065" s="17">
        <v>-959</v>
      </c>
      <c r="G16065" t="str">
        <f>_xlfn.XLOOKUP(tbl_GL[[#This Row],[Account_key]],tbl_COA[Account_key],tbl_COA[Class],"Not Found")</f>
        <v>Liabilities and Owners Equity</v>
      </c>
      <c r="H16065" t="str">
        <f>_xlfn.XLOOKUP(tbl_GL[[#This Row],[Account_key]],tbl_COA[Account_key],tbl_COA[SubClass],"Not Found")</f>
        <v>Liabilities</v>
      </c>
      <c r="I16065" t="str">
        <f>_xlfn.XLOOKUP(tbl_GL[[#This Row],[Account_key]],tbl_COA[Account_key],tbl_COA[SubClass2],"Not Found")</f>
        <v>Current Liabilities</v>
      </c>
      <c r="J16065" t="str">
        <f>_xlfn.XLOOKUP(tbl_GL[[#This Row],[Account_key]],tbl_COA[Account_key],tbl_COA[SubAccount],,0)</f>
        <v>Accrued Expenses</v>
      </c>
      <c r="K16065">
        <f>YEAR(tbl_GL[[#This Row],[Date]])</f>
        <v>2018</v>
      </c>
    </row>
    <row r="16066" spans="1:11" hidden="1" x14ac:dyDescent="0.35">
      <c r="A16066">
        <v>231.1</v>
      </c>
      <c r="B16066" s="24">
        <v>43239</v>
      </c>
      <c r="C16066">
        <v>7</v>
      </c>
      <c r="D16066" s="13">
        <v>300</v>
      </c>
      <c r="E16066" s="13" t="s">
        <v>97</v>
      </c>
      <c r="F16066" s="17">
        <v>-932</v>
      </c>
      <c r="G16066" t="str">
        <f>_xlfn.XLOOKUP(tbl_GL[[#This Row],[Account_key]],tbl_COA[Account_key],tbl_COA[Class],"Not Found")</f>
        <v>Operating account</v>
      </c>
      <c r="H16066" t="str">
        <f>_xlfn.XLOOKUP(tbl_GL[[#This Row],[Account_key]],tbl_COA[Account_key],tbl_COA[SubClass],"Not Found")</f>
        <v>Operating Expenses</v>
      </c>
      <c r="I16066" t="str">
        <f>_xlfn.XLOOKUP(tbl_GL[[#This Row],[Account_key]],tbl_COA[Account_key],tbl_COA[SubClass2],"Not Found")</f>
        <v>Administration</v>
      </c>
      <c r="J16066" t="str">
        <f>_xlfn.XLOOKUP(tbl_GL[[#This Row],[Account_key]],tbl_COA[Account_key],tbl_COA[SubAccount],,0)</f>
        <v>Entertainment</v>
      </c>
      <c r="K16066">
        <f>YEAR(tbl_GL[[#This Row],[Date]])</f>
        <v>2018</v>
      </c>
    </row>
    <row r="16067" spans="1:11" hidden="1" x14ac:dyDescent="0.35">
      <c r="A16067">
        <v>231.2</v>
      </c>
      <c r="B16067" s="24">
        <v>43239</v>
      </c>
      <c r="C16067">
        <v>7</v>
      </c>
      <c r="D16067" s="13">
        <v>120</v>
      </c>
      <c r="E16067" s="13" t="s">
        <v>97</v>
      </c>
      <c r="F16067" s="17">
        <v>932</v>
      </c>
      <c r="G16067" t="str">
        <f>_xlfn.XLOOKUP(tbl_GL[[#This Row],[Account_key]],tbl_COA[Account_key],tbl_COA[Class],"Not Found")</f>
        <v>Liabilities and Owners Equity</v>
      </c>
      <c r="H16067" t="str">
        <f>_xlfn.XLOOKUP(tbl_GL[[#This Row],[Account_key]],tbl_COA[Account_key],tbl_COA[SubClass],"Not Found")</f>
        <v>Liabilities</v>
      </c>
      <c r="I16067" t="str">
        <f>_xlfn.XLOOKUP(tbl_GL[[#This Row],[Account_key]],tbl_COA[Account_key],tbl_COA[SubClass2],"Not Found")</f>
        <v>Current Liabilities</v>
      </c>
      <c r="J16067" t="str">
        <f>_xlfn.XLOOKUP(tbl_GL[[#This Row],[Account_key]],tbl_COA[Account_key],tbl_COA[SubAccount],,0)</f>
        <v>Accrued Expenses</v>
      </c>
      <c r="K16067">
        <f>YEAR(tbl_GL[[#This Row],[Date]])</f>
        <v>2018</v>
      </c>
    </row>
    <row r="16068" spans="1:11" hidden="1" x14ac:dyDescent="0.35">
      <c r="A16068">
        <v>232.1</v>
      </c>
      <c r="B16068" s="24">
        <v>43240</v>
      </c>
      <c r="C16068">
        <v>7</v>
      </c>
      <c r="D16068" s="13">
        <v>10</v>
      </c>
      <c r="E16068" s="13" t="s">
        <v>98</v>
      </c>
      <c r="F16068" s="17">
        <v>-745</v>
      </c>
      <c r="G16068" t="str">
        <f>_xlfn.XLOOKUP(tbl_GL[[#This Row],[Account_key]],tbl_COA[Account_key],tbl_COA[Class],"Not Found")</f>
        <v>Assets</v>
      </c>
      <c r="H16068" t="str">
        <f>_xlfn.XLOOKUP(tbl_GL[[#This Row],[Account_key]],tbl_COA[Account_key],tbl_COA[SubClass],"Not Found")</f>
        <v>Assets</v>
      </c>
      <c r="I16068" t="str">
        <f>_xlfn.XLOOKUP(tbl_GL[[#This Row],[Account_key]],tbl_COA[Account_key],tbl_COA[SubClass2],"Not Found")</f>
        <v>Current Assets</v>
      </c>
      <c r="J16068" t="str">
        <f>_xlfn.XLOOKUP(tbl_GL[[#This Row],[Account_key]],tbl_COA[Account_key],tbl_COA[SubAccount],,0)</f>
        <v>Cash at Bank</v>
      </c>
      <c r="K16068">
        <f>YEAR(tbl_GL[[#This Row],[Date]])</f>
        <v>2018</v>
      </c>
    </row>
    <row r="16069" spans="1:11" hidden="1" x14ac:dyDescent="0.35">
      <c r="A16069">
        <v>232.2</v>
      </c>
      <c r="B16069" s="24">
        <v>43240</v>
      </c>
      <c r="C16069">
        <v>7</v>
      </c>
      <c r="D16069" s="13">
        <v>120</v>
      </c>
      <c r="E16069" s="13" t="s">
        <v>98</v>
      </c>
      <c r="F16069" s="17">
        <v>-745</v>
      </c>
      <c r="G16069" t="str">
        <f>_xlfn.XLOOKUP(tbl_GL[[#This Row],[Account_key]],tbl_COA[Account_key],tbl_COA[Class],"Not Found")</f>
        <v>Liabilities and Owners Equity</v>
      </c>
      <c r="H16069" t="str">
        <f>_xlfn.XLOOKUP(tbl_GL[[#This Row],[Account_key]],tbl_COA[Account_key],tbl_COA[SubClass],"Not Found")</f>
        <v>Liabilities</v>
      </c>
      <c r="I16069" t="str">
        <f>_xlfn.XLOOKUP(tbl_GL[[#This Row],[Account_key]],tbl_COA[Account_key],tbl_COA[SubClass2],"Not Found")</f>
        <v>Current Liabilities</v>
      </c>
      <c r="J16069" t="str">
        <f>_xlfn.XLOOKUP(tbl_GL[[#This Row],[Account_key]],tbl_COA[Account_key],tbl_COA[SubAccount],,0)</f>
        <v>Accrued Expenses</v>
      </c>
      <c r="K16069">
        <f>YEAR(tbl_GL[[#This Row],[Date]])</f>
        <v>2018</v>
      </c>
    </row>
    <row r="16070" spans="1:11" hidden="1" x14ac:dyDescent="0.35">
      <c r="A16070">
        <v>233.1</v>
      </c>
      <c r="B16070" s="24">
        <v>43243</v>
      </c>
      <c r="C16070">
        <v>7</v>
      </c>
      <c r="D16070" s="13">
        <v>260</v>
      </c>
      <c r="E16070" s="13" t="s">
        <v>97</v>
      </c>
      <c r="F16070" s="17">
        <v>-1159</v>
      </c>
      <c r="G16070" t="str">
        <f>_xlfn.XLOOKUP(tbl_GL[[#This Row],[Account_key]],tbl_COA[Account_key],tbl_COA[Class],"Not Found")</f>
        <v>Operating account</v>
      </c>
      <c r="H16070" t="str">
        <f>_xlfn.XLOOKUP(tbl_GL[[#This Row],[Account_key]],tbl_COA[Account_key],tbl_COA[SubClass],"Not Found")</f>
        <v>Operating Expenses</v>
      </c>
      <c r="I16070" t="str">
        <f>_xlfn.XLOOKUP(tbl_GL[[#This Row],[Account_key]],tbl_COA[Account_key],tbl_COA[SubClass2],"Not Found")</f>
        <v>Marketing</v>
      </c>
      <c r="J16070" t="str">
        <f>_xlfn.XLOOKUP(tbl_GL[[#This Row],[Account_key]],tbl_COA[Account_key],tbl_COA[SubAccount],,0)</f>
        <v>Commissions</v>
      </c>
      <c r="K16070">
        <f>YEAR(tbl_GL[[#This Row],[Date]])</f>
        <v>2018</v>
      </c>
    </row>
    <row r="16071" spans="1:11" hidden="1" x14ac:dyDescent="0.35">
      <c r="A16071">
        <v>233.2</v>
      </c>
      <c r="B16071" s="24">
        <v>43243</v>
      </c>
      <c r="C16071">
        <v>7</v>
      </c>
      <c r="D16071" s="13">
        <v>120</v>
      </c>
      <c r="E16071" s="13" t="s">
        <v>97</v>
      </c>
      <c r="F16071" s="17">
        <v>1159</v>
      </c>
      <c r="G16071" t="str">
        <f>_xlfn.XLOOKUP(tbl_GL[[#This Row],[Account_key]],tbl_COA[Account_key],tbl_COA[Class],"Not Found")</f>
        <v>Liabilities and Owners Equity</v>
      </c>
      <c r="H16071" t="str">
        <f>_xlfn.XLOOKUP(tbl_GL[[#This Row],[Account_key]],tbl_COA[Account_key],tbl_COA[SubClass],"Not Found")</f>
        <v>Liabilities</v>
      </c>
      <c r="I16071" t="str">
        <f>_xlfn.XLOOKUP(tbl_GL[[#This Row],[Account_key]],tbl_COA[Account_key],tbl_COA[SubClass2],"Not Found")</f>
        <v>Current Liabilities</v>
      </c>
      <c r="J16071" t="str">
        <f>_xlfn.XLOOKUP(tbl_GL[[#This Row],[Account_key]],tbl_COA[Account_key],tbl_COA[SubAccount],,0)</f>
        <v>Accrued Expenses</v>
      </c>
      <c r="K16071">
        <f>YEAR(tbl_GL[[#This Row],[Date]])</f>
        <v>2018</v>
      </c>
    </row>
    <row r="16072" spans="1:11" hidden="1" x14ac:dyDescent="0.35">
      <c r="A16072">
        <v>234.1</v>
      </c>
      <c r="B16072" s="24">
        <v>43245</v>
      </c>
      <c r="C16072">
        <v>7</v>
      </c>
      <c r="D16072" s="13">
        <v>230</v>
      </c>
      <c r="E16072" s="13" t="s">
        <v>4</v>
      </c>
      <c r="F16072" s="17">
        <v>-490</v>
      </c>
      <c r="G16072" t="str">
        <f>_xlfn.XLOOKUP(tbl_GL[[#This Row],[Account_key]],tbl_COA[Account_key],tbl_COA[Class],"Not Found")</f>
        <v>Trading account</v>
      </c>
      <c r="H16072" t="str">
        <f>_xlfn.XLOOKUP(tbl_GL[[#This Row],[Account_key]],tbl_COA[Account_key],tbl_COA[SubClass],"Not Found")</f>
        <v>Cost of Sales</v>
      </c>
      <c r="I16072" t="str">
        <f>_xlfn.XLOOKUP(tbl_GL[[#This Row],[Account_key]],tbl_COA[Account_key],tbl_COA[SubClass2],"Not Found")</f>
        <v>Cost of Sales</v>
      </c>
      <c r="J16072" t="str">
        <f>_xlfn.XLOOKUP(tbl_GL[[#This Row],[Account_key]],tbl_COA[Account_key],tbl_COA[SubAccount],,0)</f>
        <v>Cost of Sales</v>
      </c>
      <c r="K16072">
        <f>YEAR(tbl_GL[[#This Row],[Date]])</f>
        <v>2018</v>
      </c>
    </row>
    <row r="16073" spans="1:11" hidden="1" x14ac:dyDescent="0.35">
      <c r="A16073">
        <v>234.2</v>
      </c>
      <c r="B16073" s="24">
        <v>43245</v>
      </c>
      <c r="C16073">
        <v>7</v>
      </c>
      <c r="D16073" s="13">
        <v>60</v>
      </c>
      <c r="E16073" s="13" t="s">
        <v>4</v>
      </c>
      <c r="F16073" s="17">
        <v>-490</v>
      </c>
      <c r="G16073" t="str">
        <f>_xlfn.XLOOKUP(tbl_GL[[#This Row],[Account_key]],tbl_COA[Account_key],tbl_COA[Class],"Not Found")</f>
        <v>Assets</v>
      </c>
      <c r="H16073" t="str">
        <f>_xlfn.XLOOKUP(tbl_GL[[#This Row],[Account_key]],tbl_COA[Account_key],tbl_COA[SubClass],"Not Found")</f>
        <v>Assets</v>
      </c>
      <c r="I16073" t="str">
        <f>_xlfn.XLOOKUP(tbl_GL[[#This Row],[Account_key]],tbl_COA[Account_key],tbl_COA[SubClass2],"Not Found")</f>
        <v>Current Assets</v>
      </c>
      <c r="J16073" t="str">
        <f>_xlfn.XLOOKUP(tbl_GL[[#This Row],[Account_key]],tbl_COA[Account_key],tbl_COA[SubAccount],,0)</f>
        <v>Inventory</v>
      </c>
      <c r="K16073">
        <f>YEAR(tbl_GL[[#This Row],[Date]])</f>
        <v>2018</v>
      </c>
    </row>
    <row r="16074" spans="1:11" hidden="1" x14ac:dyDescent="0.35">
      <c r="A16074">
        <v>235.1</v>
      </c>
      <c r="B16074" s="24">
        <v>43245</v>
      </c>
      <c r="C16074">
        <v>7</v>
      </c>
      <c r="D16074" s="13">
        <v>10</v>
      </c>
      <c r="E16074" s="13" t="s">
        <v>98</v>
      </c>
      <c r="F16074" s="17">
        <v>-1107</v>
      </c>
      <c r="G16074" t="str">
        <f>_xlfn.XLOOKUP(tbl_GL[[#This Row],[Account_key]],tbl_COA[Account_key],tbl_COA[Class],"Not Found")</f>
        <v>Assets</v>
      </c>
      <c r="H16074" t="str">
        <f>_xlfn.XLOOKUP(tbl_GL[[#This Row],[Account_key]],tbl_COA[Account_key],tbl_COA[SubClass],"Not Found")</f>
        <v>Assets</v>
      </c>
      <c r="I16074" t="str">
        <f>_xlfn.XLOOKUP(tbl_GL[[#This Row],[Account_key]],tbl_COA[Account_key],tbl_COA[SubClass2],"Not Found")</f>
        <v>Current Assets</v>
      </c>
      <c r="J16074" t="str">
        <f>_xlfn.XLOOKUP(tbl_GL[[#This Row],[Account_key]],tbl_COA[Account_key],tbl_COA[SubAccount],,0)</f>
        <v>Cash at Bank</v>
      </c>
      <c r="K16074">
        <f>YEAR(tbl_GL[[#This Row],[Date]])</f>
        <v>2018</v>
      </c>
    </row>
    <row r="16075" spans="1:11" hidden="1" x14ac:dyDescent="0.35">
      <c r="A16075">
        <v>235.2</v>
      </c>
      <c r="B16075" s="24">
        <v>43245</v>
      </c>
      <c r="C16075">
        <v>7</v>
      </c>
      <c r="D16075" s="13">
        <v>120</v>
      </c>
      <c r="E16075" s="13" t="s">
        <v>98</v>
      </c>
      <c r="F16075" s="17">
        <v>-1107</v>
      </c>
      <c r="G16075" t="str">
        <f>_xlfn.XLOOKUP(tbl_GL[[#This Row],[Account_key]],tbl_COA[Account_key],tbl_COA[Class],"Not Found")</f>
        <v>Liabilities and Owners Equity</v>
      </c>
      <c r="H16075" t="str">
        <f>_xlfn.XLOOKUP(tbl_GL[[#This Row],[Account_key]],tbl_COA[Account_key],tbl_COA[SubClass],"Not Found")</f>
        <v>Liabilities</v>
      </c>
      <c r="I16075" t="str">
        <f>_xlfn.XLOOKUP(tbl_GL[[#This Row],[Account_key]],tbl_COA[Account_key],tbl_COA[SubClass2],"Not Found")</f>
        <v>Current Liabilities</v>
      </c>
      <c r="J16075" t="str">
        <f>_xlfn.XLOOKUP(tbl_GL[[#This Row],[Account_key]],tbl_COA[Account_key],tbl_COA[SubAccount],,0)</f>
        <v>Accrued Expenses</v>
      </c>
      <c r="K16075">
        <f>YEAR(tbl_GL[[#This Row],[Date]])</f>
        <v>2018</v>
      </c>
    </row>
    <row r="16076" spans="1:11" hidden="1" x14ac:dyDescent="0.35">
      <c r="A16076">
        <v>236.1</v>
      </c>
      <c r="B16076" s="24">
        <v>43245</v>
      </c>
      <c r="C16076">
        <v>7</v>
      </c>
      <c r="D16076" s="13">
        <v>210</v>
      </c>
      <c r="E16076" s="13" t="s">
        <v>7</v>
      </c>
      <c r="F16076" s="17">
        <v>1632</v>
      </c>
      <c r="G16076" t="str">
        <f>_xlfn.XLOOKUP(tbl_GL[[#This Row],[Account_key]],tbl_COA[Account_key],tbl_COA[Class],"Not Found")</f>
        <v>Trading account</v>
      </c>
      <c r="H16076" t="str">
        <f>_xlfn.XLOOKUP(tbl_GL[[#This Row],[Account_key]],tbl_COA[Account_key],tbl_COA[SubClass],"Not Found")</f>
        <v>Sales</v>
      </c>
      <c r="I16076" t="str">
        <f>_xlfn.XLOOKUP(tbl_GL[[#This Row],[Account_key]],tbl_COA[Account_key],tbl_COA[SubClass2],"Not Found")</f>
        <v>Sales</v>
      </c>
      <c r="J16076" t="str">
        <f>_xlfn.XLOOKUP(tbl_GL[[#This Row],[Account_key]],tbl_COA[Account_key],tbl_COA[SubAccount],,0)</f>
        <v>Sales</v>
      </c>
      <c r="K16076">
        <f>YEAR(tbl_GL[[#This Row],[Date]])</f>
        <v>2018</v>
      </c>
    </row>
    <row r="16077" spans="1:11" hidden="1" x14ac:dyDescent="0.35">
      <c r="A16077">
        <v>236.2</v>
      </c>
      <c r="B16077" s="24">
        <v>43245</v>
      </c>
      <c r="C16077">
        <v>7</v>
      </c>
      <c r="D16077" s="13">
        <v>10</v>
      </c>
      <c r="E16077" s="13" t="s">
        <v>7</v>
      </c>
      <c r="F16077" s="17">
        <v>1632</v>
      </c>
      <c r="G16077" t="str">
        <f>_xlfn.XLOOKUP(tbl_GL[[#This Row],[Account_key]],tbl_COA[Account_key],tbl_COA[Class],"Not Found")</f>
        <v>Assets</v>
      </c>
      <c r="H16077" t="str">
        <f>_xlfn.XLOOKUP(tbl_GL[[#This Row],[Account_key]],tbl_COA[Account_key],tbl_COA[SubClass],"Not Found")</f>
        <v>Assets</v>
      </c>
      <c r="I16077" t="str">
        <f>_xlfn.XLOOKUP(tbl_GL[[#This Row],[Account_key]],tbl_COA[Account_key],tbl_COA[SubClass2],"Not Found")</f>
        <v>Current Assets</v>
      </c>
      <c r="J16077" t="str">
        <f>_xlfn.XLOOKUP(tbl_GL[[#This Row],[Account_key]],tbl_COA[Account_key],tbl_COA[SubAccount],,0)</f>
        <v>Cash at Bank</v>
      </c>
      <c r="K16077">
        <f>YEAR(tbl_GL[[#This Row],[Date]])</f>
        <v>2018</v>
      </c>
    </row>
    <row r="16078" spans="1:11" hidden="1" x14ac:dyDescent="0.35">
      <c r="A16078">
        <v>237.1</v>
      </c>
      <c r="B16078" s="24">
        <v>43245</v>
      </c>
      <c r="C16078">
        <v>7</v>
      </c>
      <c r="D16078" s="13">
        <v>230</v>
      </c>
      <c r="E16078" s="13" t="s">
        <v>4</v>
      </c>
      <c r="F16078" s="17">
        <v>-1957</v>
      </c>
      <c r="G16078" t="str">
        <f>_xlfn.XLOOKUP(tbl_GL[[#This Row],[Account_key]],tbl_COA[Account_key],tbl_COA[Class],"Not Found")</f>
        <v>Trading account</v>
      </c>
      <c r="H16078" t="str">
        <f>_xlfn.XLOOKUP(tbl_GL[[#This Row],[Account_key]],tbl_COA[Account_key],tbl_COA[SubClass],"Not Found")</f>
        <v>Cost of Sales</v>
      </c>
      <c r="I16078" t="str">
        <f>_xlfn.XLOOKUP(tbl_GL[[#This Row],[Account_key]],tbl_COA[Account_key],tbl_COA[SubClass2],"Not Found")</f>
        <v>Cost of Sales</v>
      </c>
      <c r="J16078" t="str">
        <f>_xlfn.XLOOKUP(tbl_GL[[#This Row],[Account_key]],tbl_COA[Account_key],tbl_COA[SubAccount],,0)</f>
        <v>Cost of Sales</v>
      </c>
      <c r="K16078">
        <f>YEAR(tbl_GL[[#This Row],[Date]])</f>
        <v>2018</v>
      </c>
    </row>
    <row r="16079" spans="1:11" hidden="1" x14ac:dyDescent="0.35">
      <c r="A16079">
        <v>237.2</v>
      </c>
      <c r="B16079" s="24">
        <v>43245</v>
      </c>
      <c r="C16079">
        <v>7</v>
      </c>
      <c r="D16079" s="13">
        <v>60</v>
      </c>
      <c r="E16079" s="13" t="s">
        <v>4</v>
      </c>
      <c r="F16079" s="17">
        <v>-1957</v>
      </c>
      <c r="G16079" t="str">
        <f>_xlfn.XLOOKUP(tbl_GL[[#This Row],[Account_key]],tbl_COA[Account_key],tbl_COA[Class],"Not Found")</f>
        <v>Assets</v>
      </c>
      <c r="H16079" t="str">
        <f>_xlfn.XLOOKUP(tbl_GL[[#This Row],[Account_key]],tbl_COA[Account_key],tbl_COA[SubClass],"Not Found")</f>
        <v>Assets</v>
      </c>
      <c r="I16079" t="str">
        <f>_xlfn.XLOOKUP(tbl_GL[[#This Row],[Account_key]],tbl_COA[Account_key],tbl_COA[SubClass2],"Not Found")</f>
        <v>Current Assets</v>
      </c>
      <c r="J16079" t="str">
        <f>_xlfn.XLOOKUP(tbl_GL[[#This Row],[Account_key]],tbl_COA[Account_key],tbl_COA[SubAccount],,0)</f>
        <v>Inventory</v>
      </c>
      <c r="K16079">
        <f>YEAR(tbl_GL[[#This Row],[Date]])</f>
        <v>2018</v>
      </c>
    </row>
    <row r="16080" spans="1:11" hidden="1" x14ac:dyDescent="0.35">
      <c r="A16080">
        <v>238.1</v>
      </c>
      <c r="B16080" s="24">
        <v>43245</v>
      </c>
      <c r="C16080">
        <v>7</v>
      </c>
      <c r="D16080" s="13">
        <v>210</v>
      </c>
      <c r="E16080" s="13" t="s">
        <v>8</v>
      </c>
      <c r="F16080" s="17">
        <v>7117</v>
      </c>
      <c r="G16080" t="str">
        <f>_xlfn.XLOOKUP(tbl_GL[[#This Row],[Account_key]],tbl_COA[Account_key],tbl_COA[Class],"Not Found")</f>
        <v>Trading account</v>
      </c>
      <c r="H16080" t="str">
        <f>_xlfn.XLOOKUP(tbl_GL[[#This Row],[Account_key]],tbl_COA[Account_key],tbl_COA[SubClass],"Not Found")</f>
        <v>Sales</v>
      </c>
      <c r="I16080" t="str">
        <f>_xlfn.XLOOKUP(tbl_GL[[#This Row],[Account_key]],tbl_COA[Account_key],tbl_COA[SubClass2],"Not Found")</f>
        <v>Sales</v>
      </c>
      <c r="J16080" t="str">
        <f>_xlfn.XLOOKUP(tbl_GL[[#This Row],[Account_key]],tbl_COA[Account_key],tbl_COA[SubAccount],,0)</f>
        <v>Sales</v>
      </c>
      <c r="K16080">
        <f>YEAR(tbl_GL[[#This Row],[Date]])</f>
        <v>2018</v>
      </c>
    </row>
    <row r="16081" spans="1:11" hidden="1" x14ac:dyDescent="0.35">
      <c r="A16081">
        <v>238.2</v>
      </c>
      <c r="B16081" s="24">
        <v>43245</v>
      </c>
      <c r="C16081">
        <v>7</v>
      </c>
      <c r="D16081" s="13">
        <v>30</v>
      </c>
      <c r="E16081" s="13" t="s">
        <v>8</v>
      </c>
      <c r="F16081" s="17">
        <v>7117</v>
      </c>
      <c r="G16081" t="str">
        <f>_xlfn.XLOOKUP(tbl_GL[[#This Row],[Account_key]],tbl_COA[Account_key],tbl_COA[Class],"Not Found")</f>
        <v>Assets</v>
      </c>
      <c r="H16081" t="str">
        <f>_xlfn.XLOOKUP(tbl_GL[[#This Row],[Account_key]],tbl_COA[Account_key],tbl_COA[SubClass],"Not Found")</f>
        <v>Assets</v>
      </c>
      <c r="I16081" t="str">
        <f>_xlfn.XLOOKUP(tbl_GL[[#This Row],[Account_key]],tbl_COA[Account_key],tbl_COA[SubClass2],"Not Found")</f>
        <v>Current Assets</v>
      </c>
      <c r="J16081" t="str">
        <f>_xlfn.XLOOKUP(tbl_GL[[#This Row],[Account_key]],tbl_COA[Account_key],tbl_COA[SubAccount],,0)</f>
        <v>Trade Receivables</v>
      </c>
      <c r="K16081">
        <f>YEAR(tbl_GL[[#This Row],[Date]])</f>
        <v>2018</v>
      </c>
    </row>
    <row r="16082" spans="1:11" hidden="1" x14ac:dyDescent="0.35">
      <c r="A16082">
        <v>239.1</v>
      </c>
      <c r="B16082" s="24">
        <v>43247</v>
      </c>
      <c r="C16082">
        <v>7</v>
      </c>
      <c r="D16082" s="13">
        <v>30</v>
      </c>
      <c r="E16082" s="13" t="s">
        <v>80</v>
      </c>
      <c r="F16082" s="17">
        <v>-6297</v>
      </c>
      <c r="G16082" t="str">
        <f>_xlfn.XLOOKUP(tbl_GL[[#This Row],[Account_key]],tbl_COA[Account_key],tbl_COA[Class],"Not Found")</f>
        <v>Assets</v>
      </c>
      <c r="H16082" t="str">
        <f>_xlfn.XLOOKUP(tbl_GL[[#This Row],[Account_key]],tbl_COA[Account_key],tbl_COA[SubClass],"Not Found")</f>
        <v>Assets</v>
      </c>
      <c r="I16082" t="str">
        <f>_xlfn.XLOOKUP(tbl_GL[[#This Row],[Account_key]],tbl_COA[Account_key],tbl_COA[SubClass2],"Not Found")</f>
        <v>Current Assets</v>
      </c>
      <c r="J16082" t="str">
        <f>_xlfn.XLOOKUP(tbl_GL[[#This Row],[Account_key]],tbl_COA[Account_key],tbl_COA[SubAccount],,0)</f>
        <v>Trade Receivables</v>
      </c>
      <c r="K16082">
        <f>YEAR(tbl_GL[[#This Row],[Date]])</f>
        <v>2018</v>
      </c>
    </row>
    <row r="16083" spans="1:11" hidden="1" x14ac:dyDescent="0.35">
      <c r="A16083">
        <v>239.2</v>
      </c>
      <c r="B16083" s="24">
        <v>43247</v>
      </c>
      <c r="C16083">
        <v>7</v>
      </c>
      <c r="D16083" s="13">
        <v>10</v>
      </c>
      <c r="E16083" s="13" t="s">
        <v>80</v>
      </c>
      <c r="F16083" s="17">
        <v>6297</v>
      </c>
      <c r="G16083" t="str">
        <f>_xlfn.XLOOKUP(tbl_GL[[#This Row],[Account_key]],tbl_COA[Account_key],tbl_COA[Class],"Not Found")</f>
        <v>Assets</v>
      </c>
      <c r="H16083" t="str">
        <f>_xlfn.XLOOKUP(tbl_GL[[#This Row],[Account_key]],tbl_COA[Account_key],tbl_COA[SubClass],"Not Found")</f>
        <v>Assets</v>
      </c>
      <c r="I16083" t="str">
        <f>_xlfn.XLOOKUP(tbl_GL[[#This Row],[Account_key]],tbl_COA[Account_key],tbl_COA[SubClass2],"Not Found")</f>
        <v>Current Assets</v>
      </c>
      <c r="J16083" t="str">
        <f>_xlfn.XLOOKUP(tbl_GL[[#This Row],[Account_key]],tbl_COA[Account_key],tbl_COA[SubAccount],,0)</f>
        <v>Cash at Bank</v>
      </c>
      <c r="K16083">
        <f>YEAR(tbl_GL[[#This Row],[Date]])</f>
        <v>2018</v>
      </c>
    </row>
    <row r="16084" spans="1:11" hidden="1" x14ac:dyDescent="0.35">
      <c r="A16084">
        <v>240.1</v>
      </c>
      <c r="B16084" s="24">
        <v>43248</v>
      </c>
      <c r="C16084">
        <v>7</v>
      </c>
      <c r="D16084" s="13">
        <v>10</v>
      </c>
      <c r="E16084" s="13" t="s">
        <v>98</v>
      </c>
      <c r="F16084" s="17">
        <v>-892</v>
      </c>
      <c r="G16084" t="str">
        <f>_xlfn.XLOOKUP(tbl_GL[[#This Row],[Account_key]],tbl_COA[Account_key],tbl_COA[Class],"Not Found")</f>
        <v>Assets</v>
      </c>
      <c r="H16084" t="str">
        <f>_xlfn.XLOOKUP(tbl_GL[[#This Row],[Account_key]],tbl_COA[Account_key],tbl_COA[SubClass],"Not Found")</f>
        <v>Assets</v>
      </c>
      <c r="I16084" t="str">
        <f>_xlfn.XLOOKUP(tbl_GL[[#This Row],[Account_key]],tbl_COA[Account_key],tbl_COA[SubClass2],"Not Found")</f>
        <v>Current Assets</v>
      </c>
      <c r="J16084" t="str">
        <f>_xlfn.XLOOKUP(tbl_GL[[#This Row],[Account_key]],tbl_COA[Account_key],tbl_COA[SubAccount],,0)</f>
        <v>Cash at Bank</v>
      </c>
      <c r="K16084">
        <f>YEAR(tbl_GL[[#This Row],[Date]])</f>
        <v>2018</v>
      </c>
    </row>
    <row r="16085" spans="1:11" hidden="1" x14ac:dyDescent="0.35">
      <c r="A16085">
        <v>240.2</v>
      </c>
      <c r="B16085" s="24">
        <v>43248</v>
      </c>
      <c r="C16085">
        <v>7</v>
      </c>
      <c r="D16085" s="13">
        <v>120</v>
      </c>
      <c r="E16085" s="13" t="s">
        <v>98</v>
      </c>
      <c r="F16085" s="17">
        <v>-892</v>
      </c>
      <c r="G16085" t="str">
        <f>_xlfn.XLOOKUP(tbl_GL[[#This Row],[Account_key]],tbl_COA[Account_key],tbl_COA[Class],"Not Found")</f>
        <v>Liabilities and Owners Equity</v>
      </c>
      <c r="H16085" t="str">
        <f>_xlfn.XLOOKUP(tbl_GL[[#This Row],[Account_key]],tbl_COA[Account_key],tbl_COA[SubClass],"Not Found")</f>
        <v>Liabilities</v>
      </c>
      <c r="I16085" t="str">
        <f>_xlfn.XLOOKUP(tbl_GL[[#This Row],[Account_key]],tbl_COA[Account_key],tbl_COA[SubClass2],"Not Found")</f>
        <v>Current Liabilities</v>
      </c>
      <c r="J16085" t="str">
        <f>_xlfn.XLOOKUP(tbl_GL[[#This Row],[Account_key]],tbl_COA[Account_key],tbl_COA[SubAccount],,0)</f>
        <v>Accrued Expenses</v>
      </c>
      <c r="K16085">
        <f>YEAR(tbl_GL[[#This Row],[Date]])</f>
        <v>2018</v>
      </c>
    </row>
    <row r="16086" spans="1:11" hidden="1" x14ac:dyDescent="0.35">
      <c r="A16086">
        <v>241.1</v>
      </c>
      <c r="B16086" s="24">
        <v>43248</v>
      </c>
      <c r="C16086">
        <v>7</v>
      </c>
      <c r="D16086" s="13">
        <v>290</v>
      </c>
      <c r="E16086" s="13" t="s">
        <v>97</v>
      </c>
      <c r="F16086" s="17">
        <v>-1229</v>
      </c>
      <c r="G16086" t="str">
        <f>_xlfn.XLOOKUP(tbl_GL[[#This Row],[Account_key]],tbl_COA[Account_key],tbl_COA[Class],"Not Found")</f>
        <v>Operating account</v>
      </c>
      <c r="H16086" t="str">
        <f>_xlfn.XLOOKUP(tbl_GL[[#This Row],[Account_key]],tbl_COA[Account_key],tbl_COA[SubClass],"Not Found")</f>
        <v>Operating Expenses</v>
      </c>
      <c r="I16086" t="str">
        <f>_xlfn.XLOOKUP(tbl_GL[[#This Row],[Account_key]],tbl_COA[Account_key],tbl_COA[SubClass2],"Not Found")</f>
        <v>Administration</v>
      </c>
      <c r="J16086" t="str">
        <f>_xlfn.XLOOKUP(tbl_GL[[#This Row],[Account_key]],tbl_COA[Account_key],tbl_COA[SubAccount],,0)</f>
        <v>Travel</v>
      </c>
      <c r="K16086">
        <f>YEAR(tbl_GL[[#This Row],[Date]])</f>
        <v>2018</v>
      </c>
    </row>
    <row r="16087" spans="1:11" hidden="1" x14ac:dyDescent="0.35">
      <c r="A16087">
        <v>241.2</v>
      </c>
      <c r="B16087" s="24">
        <v>43248</v>
      </c>
      <c r="C16087">
        <v>7</v>
      </c>
      <c r="D16087" s="13">
        <v>120</v>
      </c>
      <c r="E16087" s="13" t="s">
        <v>97</v>
      </c>
      <c r="F16087" s="17">
        <v>1229</v>
      </c>
      <c r="G16087" t="str">
        <f>_xlfn.XLOOKUP(tbl_GL[[#This Row],[Account_key]],tbl_COA[Account_key],tbl_COA[Class],"Not Found")</f>
        <v>Liabilities and Owners Equity</v>
      </c>
      <c r="H16087" t="str">
        <f>_xlfn.XLOOKUP(tbl_GL[[#This Row],[Account_key]],tbl_COA[Account_key],tbl_COA[SubClass],"Not Found")</f>
        <v>Liabilities</v>
      </c>
      <c r="I16087" t="str">
        <f>_xlfn.XLOOKUP(tbl_GL[[#This Row],[Account_key]],tbl_COA[Account_key],tbl_COA[SubClass2],"Not Found")</f>
        <v>Current Liabilities</v>
      </c>
      <c r="J16087" t="str">
        <f>_xlfn.XLOOKUP(tbl_GL[[#This Row],[Account_key]],tbl_COA[Account_key],tbl_COA[SubAccount],,0)</f>
        <v>Accrued Expenses</v>
      </c>
      <c r="K16087">
        <f>YEAR(tbl_GL[[#This Row],[Date]])</f>
        <v>2018</v>
      </c>
    </row>
    <row r="16088" spans="1:11" hidden="1" x14ac:dyDescent="0.35">
      <c r="A16088">
        <v>242.1</v>
      </c>
      <c r="B16088" s="24">
        <v>43249</v>
      </c>
      <c r="C16088">
        <v>7</v>
      </c>
      <c r="D16088" s="13">
        <v>10</v>
      </c>
      <c r="E16088" s="13" t="s">
        <v>98</v>
      </c>
      <c r="F16088" s="17">
        <v>-961</v>
      </c>
      <c r="G16088" t="str">
        <f>_xlfn.XLOOKUP(tbl_GL[[#This Row],[Account_key]],tbl_COA[Account_key],tbl_COA[Class],"Not Found")</f>
        <v>Assets</v>
      </c>
      <c r="H16088" t="str">
        <f>_xlfn.XLOOKUP(tbl_GL[[#This Row],[Account_key]],tbl_COA[Account_key],tbl_COA[SubClass],"Not Found")</f>
        <v>Assets</v>
      </c>
      <c r="I16088" t="str">
        <f>_xlfn.XLOOKUP(tbl_GL[[#This Row],[Account_key]],tbl_COA[Account_key],tbl_COA[SubClass2],"Not Found")</f>
        <v>Current Assets</v>
      </c>
      <c r="J16088" t="str">
        <f>_xlfn.XLOOKUP(tbl_GL[[#This Row],[Account_key]],tbl_COA[Account_key],tbl_COA[SubAccount],,0)</f>
        <v>Cash at Bank</v>
      </c>
      <c r="K16088">
        <f>YEAR(tbl_GL[[#This Row],[Date]])</f>
        <v>2018</v>
      </c>
    </row>
    <row r="16089" spans="1:11" hidden="1" x14ac:dyDescent="0.35">
      <c r="A16089">
        <v>242.2</v>
      </c>
      <c r="B16089" s="24">
        <v>43249</v>
      </c>
      <c r="C16089">
        <v>7</v>
      </c>
      <c r="D16089" s="13">
        <v>120</v>
      </c>
      <c r="E16089" s="13" t="s">
        <v>98</v>
      </c>
      <c r="F16089" s="17">
        <v>-961</v>
      </c>
      <c r="G16089" t="str">
        <f>_xlfn.XLOOKUP(tbl_GL[[#This Row],[Account_key]],tbl_COA[Account_key],tbl_COA[Class],"Not Found")</f>
        <v>Liabilities and Owners Equity</v>
      </c>
      <c r="H16089" t="str">
        <f>_xlfn.XLOOKUP(tbl_GL[[#This Row],[Account_key]],tbl_COA[Account_key],tbl_COA[SubClass],"Not Found")</f>
        <v>Liabilities</v>
      </c>
      <c r="I16089" t="str">
        <f>_xlfn.XLOOKUP(tbl_GL[[#This Row],[Account_key]],tbl_COA[Account_key],tbl_COA[SubClass2],"Not Found")</f>
        <v>Current Liabilities</v>
      </c>
      <c r="J16089" t="str">
        <f>_xlfn.XLOOKUP(tbl_GL[[#This Row],[Account_key]],tbl_COA[Account_key],tbl_COA[SubAccount],,0)</f>
        <v>Accrued Expenses</v>
      </c>
      <c r="K16089">
        <f>YEAR(tbl_GL[[#This Row],[Date]])</f>
        <v>2018</v>
      </c>
    </row>
    <row r="16090" spans="1:11" hidden="1" x14ac:dyDescent="0.35">
      <c r="A16090">
        <v>243.1</v>
      </c>
      <c r="B16090" s="24">
        <v>43251</v>
      </c>
      <c r="C16090">
        <v>7</v>
      </c>
      <c r="D16090" s="13">
        <v>320</v>
      </c>
      <c r="E16090" s="13" t="s">
        <v>99</v>
      </c>
      <c r="F16090" s="17">
        <v>-22</v>
      </c>
      <c r="G16090" t="str">
        <f>_xlfn.XLOOKUP(tbl_GL[[#This Row],[Account_key]],tbl_COA[Account_key],tbl_COA[Class],"Not Found")</f>
        <v>Operating account</v>
      </c>
      <c r="H16090" t="str">
        <f>_xlfn.XLOOKUP(tbl_GL[[#This Row],[Account_key]],tbl_COA[Account_key],tbl_COA[SubClass],"Not Found")</f>
        <v>Operating Expenses</v>
      </c>
      <c r="I16090" t="str">
        <f>_xlfn.XLOOKUP(tbl_GL[[#This Row],[Account_key]],tbl_COA[Account_key],tbl_COA[SubClass2],"Not Found")</f>
        <v>Administration</v>
      </c>
      <c r="J16090" t="str">
        <f>_xlfn.XLOOKUP(tbl_GL[[#This Row],[Account_key]],tbl_COA[Account_key],tbl_COA[SubAccount],,0)</f>
        <v>Professional Services</v>
      </c>
      <c r="K16090">
        <f>YEAR(tbl_GL[[#This Row],[Date]])</f>
        <v>2018</v>
      </c>
    </row>
    <row r="16091" spans="1:11" hidden="1" x14ac:dyDescent="0.35">
      <c r="A16091">
        <v>243.2</v>
      </c>
      <c r="B16091" s="24">
        <v>43251</v>
      </c>
      <c r="C16091">
        <v>7</v>
      </c>
      <c r="D16091" s="13">
        <v>20</v>
      </c>
      <c r="E16091" s="13" t="s">
        <v>99</v>
      </c>
      <c r="F16091" s="17">
        <v>-22</v>
      </c>
      <c r="G16091" t="str">
        <f>_xlfn.XLOOKUP(tbl_GL[[#This Row],[Account_key]],tbl_COA[Account_key],tbl_COA[Class],"Not Found")</f>
        <v>Assets</v>
      </c>
      <c r="H16091" t="str">
        <f>_xlfn.XLOOKUP(tbl_GL[[#This Row],[Account_key]],tbl_COA[Account_key],tbl_COA[SubClass],"Not Found")</f>
        <v>Assets</v>
      </c>
      <c r="I16091" t="str">
        <f>_xlfn.XLOOKUP(tbl_GL[[#This Row],[Account_key]],tbl_COA[Account_key],tbl_COA[SubClass2],"Not Found")</f>
        <v>Current Assets</v>
      </c>
      <c r="J16091" t="str">
        <f>_xlfn.XLOOKUP(tbl_GL[[#This Row],[Account_key]],tbl_COA[Account_key],tbl_COA[SubAccount],,0)</f>
        <v>Cash in hand</v>
      </c>
      <c r="K16091">
        <f>YEAR(tbl_GL[[#This Row],[Date]])</f>
        <v>2018</v>
      </c>
    </row>
    <row r="16092" spans="1:11" hidden="1" x14ac:dyDescent="0.35">
      <c r="A16092">
        <v>244.1</v>
      </c>
      <c r="B16092" s="24">
        <v>43251</v>
      </c>
      <c r="C16092">
        <v>7</v>
      </c>
      <c r="D16092" s="13">
        <v>10</v>
      </c>
      <c r="E16092" s="13" t="s">
        <v>110</v>
      </c>
      <c r="F16092" s="17">
        <v>30</v>
      </c>
      <c r="G16092" t="str">
        <f>_xlfn.XLOOKUP(tbl_GL[[#This Row],[Account_key]],tbl_COA[Account_key],tbl_COA[Class],"Not Found")</f>
        <v>Assets</v>
      </c>
      <c r="H16092" t="str">
        <f>_xlfn.XLOOKUP(tbl_GL[[#This Row],[Account_key]],tbl_COA[Account_key],tbl_COA[SubClass],"Not Found")</f>
        <v>Assets</v>
      </c>
      <c r="I16092" t="str">
        <f>_xlfn.XLOOKUP(tbl_GL[[#This Row],[Account_key]],tbl_COA[Account_key],tbl_COA[SubClass2],"Not Found")</f>
        <v>Current Assets</v>
      </c>
      <c r="J16092" t="str">
        <f>_xlfn.XLOOKUP(tbl_GL[[#This Row],[Account_key]],tbl_COA[Account_key],tbl_COA[SubAccount],,0)</f>
        <v>Cash at Bank</v>
      </c>
      <c r="K16092">
        <f>YEAR(tbl_GL[[#This Row],[Date]])</f>
        <v>2018</v>
      </c>
    </row>
    <row r="16093" spans="1:11" hidden="1" x14ac:dyDescent="0.35">
      <c r="A16093">
        <v>244.2</v>
      </c>
      <c r="B16093" s="24">
        <v>43251</v>
      </c>
      <c r="C16093">
        <v>7</v>
      </c>
      <c r="D16093" s="13">
        <v>430</v>
      </c>
      <c r="E16093" s="13" t="s">
        <v>110</v>
      </c>
      <c r="F16093" s="17">
        <v>30</v>
      </c>
      <c r="G16093" t="str">
        <f>_xlfn.XLOOKUP(tbl_GL[[#This Row],[Account_key]],tbl_COA[Account_key],tbl_COA[Class],"Not Found")</f>
        <v>Non-operating</v>
      </c>
      <c r="H16093" t="str">
        <f>_xlfn.XLOOKUP(tbl_GL[[#This Row],[Account_key]],tbl_COA[Account_key],tbl_COA[SubClass],"Not Found")</f>
        <v>Exchange Loss/Gain</v>
      </c>
      <c r="I16093" t="str">
        <f>_xlfn.XLOOKUP(tbl_GL[[#This Row],[Account_key]],tbl_COA[Account_key],tbl_COA[SubClass2],"Not Found")</f>
        <v>Exchange Loss/Gain</v>
      </c>
      <c r="J16093" t="str">
        <f>_xlfn.XLOOKUP(tbl_GL[[#This Row],[Account_key]],tbl_COA[Account_key],tbl_COA[SubAccount],,0)</f>
        <v>Exchange Loss/Gain</v>
      </c>
      <c r="K16093">
        <f>YEAR(tbl_GL[[#This Row],[Date]])</f>
        <v>2018</v>
      </c>
    </row>
    <row r="16094" spans="1:11" hidden="1" x14ac:dyDescent="0.35">
      <c r="A16094">
        <v>245.1</v>
      </c>
      <c r="B16094" s="24">
        <v>43251</v>
      </c>
      <c r="C16094">
        <v>7</v>
      </c>
      <c r="D16094" s="13">
        <v>10</v>
      </c>
      <c r="E16094" s="13" t="s">
        <v>113</v>
      </c>
      <c r="F16094" s="17">
        <v>120</v>
      </c>
      <c r="G16094" t="str">
        <f>_xlfn.XLOOKUP(tbl_GL[[#This Row],[Account_key]],tbl_COA[Account_key],tbl_COA[Class],"Not Found")</f>
        <v>Assets</v>
      </c>
      <c r="H16094" t="str">
        <f>_xlfn.XLOOKUP(tbl_GL[[#This Row],[Account_key]],tbl_COA[Account_key],tbl_COA[SubClass],"Not Found")</f>
        <v>Assets</v>
      </c>
      <c r="I16094" t="str">
        <f>_xlfn.XLOOKUP(tbl_GL[[#This Row],[Account_key]],tbl_COA[Account_key],tbl_COA[SubClass2],"Not Found")</f>
        <v>Current Assets</v>
      </c>
      <c r="J16094" t="str">
        <f>_xlfn.XLOOKUP(tbl_GL[[#This Row],[Account_key]],tbl_COA[Account_key],tbl_COA[SubAccount],,0)</f>
        <v>Cash at Bank</v>
      </c>
      <c r="K16094">
        <f>YEAR(tbl_GL[[#This Row],[Date]])</f>
        <v>2018</v>
      </c>
    </row>
    <row r="16095" spans="1:11" hidden="1" x14ac:dyDescent="0.35">
      <c r="A16095">
        <v>245.2</v>
      </c>
      <c r="B16095" s="24">
        <v>43251</v>
      </c>
      <c r="C16095">
        <v>7</v>
      </c>
      <c r="D16095" s="13">
        <v>410</v>
      </c>
      <c r="E16095" s="13" t="s">
        <v>113</v>
      </c>
      <c r="F16095" s="17">
        <v>120</v>
      </c>
      <c r="G16095" t="str">
        <f>_xlfn.XLOOKUP(tbl_GL[[#This Row],[Account_key]],tbl_COA[Account_key],tbl_COA[Class],"Not Found")</f>
        <v>Non-operating</v>
      </c>
      <c r="H16095" t="str">
        <f>_xlfn.XLOOKUP(tbl_GL[[#This Row],[Account_key]],tbl_COA[Account_key],tbl_COA[SubClass],"Not Found")</f>
        <v>Interest Income</v>
      </c>
      <c r="I16095" t="str">
        <f>_xlfn.XLOOKUP(tbl_GL[[#This Row],[Account_key]],tbl_COA[Account_key],tbl_COA[SubClass2],"Not Found")</f>
        <v>Interest Income</v>
      </c>
      <c r="J16095" t="str">
        <f>_xlfn.XLOOKUP(tbl_GL[[#This Row],[Account_key]],tbl_COA[Account_key],tbl_COA[SubAccount],,0)</f>
        <v>Interest Income</v>
      </c>
      <c r="K16095">
        <f>YEAR(tbl_GL[[#This Row],[Date]])</f>
        <v>2018</v>
      </c>
    </row>
    <row r="16096" spans="1:11" hidden="1" x14ac:dyDescent="0.35">
      <c r="A16096">
        <v>246.1</v>
      </c>
      <c r="B16096" s="24">
        <v>43251</v>
      </c>
      <c r="C16096">
        <v>7</v>
      </c>
      <c r="D16096" s="13">
        <v>450</v>
      </c>
      <c r="E16096" s="23" t="s">
        <v>108</v>
      </c>
      <c r="F16096" s="17">
        <v>-137</v>
      </c>
      <c r="G16096" t="str">
        <f>_xlfn.XLOOKUP(tbl_GL[[#This Row],[Account_key]],tbl_COA[Account_key],tbl_COA[Class],"Not Found")</f>
        <v>Interest &amp; Tax</v>
      </c>
      <c r="H16096" t="str">
        <f>_xlfn.XLOOKUP(tbl_GL[[#This Row],[Account_key]],tbl_COA[Account_key],tbl_COA[SubClass],"Not Found")</f>
        <v>Taxation</v>
      </c>
      <c r="I16096" t="str">
        <f>_xlfn.XLOOKUP(tbl_GL[[#This Row],[Account_key]],tbl_COA[Account_key],tbl_COA[SubClass2],"Not Found")</f>
        <v>Taxation</v>
      </c>
      <c r="J16096" t="str">
        <f>_xlfn.XLOOKUP(tbl_GL[[#This Row],[Account_key]],tbl_COA[Account_key],tbl_COA[SubAccount],,0)</f>
        <v>Taxation</v>
      </c>
      <c r="K16096">
        <f>YEAR(tbl_GL[[#This Row],[Date]])</f>
        <v>2018</v>
      </c>
    </row>
    <row r="16097" spans="1:11" hidden="1" x14ac:dyDescent="0.35">
      <c r="A16097">
        <v>246.2</v>
      </c>
      <c r="B16097" s="24">
        <v>43251</v>
      </c>
      <c r="C16097">
        <v>7</v>
      </c>
      <c r="D16097" s="13">
        <v>122</v>
      </c>
      <c r="E16097" s="23" t="s">
        <v>108</v>
      </c>
      <c r="F16097" s="17">
        <v>137</v>
      </c>
      <c r="G16097" t="str">
        <f>_xlfn.XLOOKUP(tbl_GL[[#This Row],[Account_key]],tbl_COA[Account_key],tbl_COA[Class],"Not Found")</f>
        <v>Liabilities and Owners Equity</v>
      </c>
      <c r="H16097" t="str">
        <f>_xlfn.XLOOKUP(tbl_GL[[#This Row],[Account_key]],tbl_COA[Account_key],tbl_COA[SubClass],"Not Found")</f>
        <v>Liabilities</v>
      </c>
      <c r="I16097" t="str">
        <f>_xlfn.XLOOKUP(tbl_GL[[#This Row],[Account_key]],tbl_COA[Account_key],tbl_COA[SubClass2],"Not Found")</f>
        <v>Current Liabilities</v>
      </c>
      <c r="J16097" t="str">
        <f>_xlfn.XLOOKUP(tbl_GL[[#This Row],[Account_key]],tbl_COA[Account_key],tbl_COA[SubAccount],,0)</f>
        <v>Tax payable</v>
      </c>
      <c r="K16097">
        <f>YEAR(tbl_GL[[#This Row],[Date]])</f>
        <v>2018</v>
      </c>
    </row>
    <row r="16098" spans="1:11" hidden="1" x14ac:dyDescent="0.35">
      <c r="A16098">
        <v>247.1</v>
      </c>
      <c r="B16098" s="24">
        <v>43251</v>
      </c>
      <c r="C16098">
        <v>7</v>
      </c>
      <c r="D16098" s="13">
        <v>440</v>
      </c>
      <c r="E16098" s="13" t="s">
        <v>112</v>
      </c>
      <c r="F16098" s="17">
        <v>-140</v>
      </c>
      <c r="G16098" t="str">
        <f>_xlfn.XLOOKUP(tbl_GL[[#This Row],[Account_key]],tbl_COA[Account_key],tbl_COA[Class],"Not Found")</f>
        <v>Interest &amp; Tax</v>
      </c>
      <c r="H16098" t="str">
        <f>_xlfn.XLOOKUP(tbl_GL[[#This Row],[Account_key]],tbl_COA[Account_key],tbl_COA[SubClass],"Not Found")</f>
        <v>Interest Expense</v>
      </c>
      <c r="I16098" t="str">
        <f>_xlfn.XLOOKUP(tbl_GL[[#This Row],[Account_key]],tbl_COA[Account_key],tbl_COA[SubClass2],"Not Found")</f>
        <v>Interest Expense</v>
      </c>
      <c r="J16098" t="str">
        <f>_xlfn.XLOOKUP(tbl_GL[[#This Row],[Account_key]],tbl_COA[Account_key],tbl_COA[SubAccount],,0)</f>
        <v>Interest Expense</v>
      </c>
      <c r="K16098">
        <f>YEAR(tbl_GL[[#This Row],[Date]])</f>
        <v>2018</v>
      </c>
    </row>
    <row r="16099" spans="1:11" hidden="1" x14ac:dyDescent="0.35">
      <c r="A16099">
        <v>247.2</v>
      </c>
      <c r="B16099" s="24">
        <v>43251</v>
      </c>
      <c r="C16099">
        <v>7</v>
      </c>
      <c r="D16099" s="13">
        <v>121</v>
      </c>
      <c r="E16099" s="13" t="s">
        <v>112</v>
      </c>
      <c r="F16099" s="17">
        <v>140</v>
      </c>
      <c r="G16099" t="str">
        <f>_xlfn.XLOOKUP(tbl_GL[[#This Row],[Account_key]],tbl_COA[Account_key],tbl_COA[Class],"Not Found")</f>
        <v>Liabilities and Owners Equity</v>
      </c>
      <c r="H16099" t="str">
        <f>_xlfn.XLOOKUP(tbl_GL[[#This Row],[Account_key]],tbl_COA[Account_key],tbl_COA[SubClass],"Not Found")</f>
        <v>Liabilities</v>
      </c>
      <c r="I16099" t="str">
        <f>_xlfn.XLOOKUP(tbl_GL[[#This Row],[Account_key]],tbl_COA[Account_key],tbl_COA[SubClass2],"Not Found")</f>
        <v>Current Liabilities</v>
      </c>
      <c r="J16099" t="str">
        <f>_xlfn.XLOOKUP(tbl_GL[[#This Row],[Account_key]],tbl_COA[Account_key],tbl_COA[SubAccount],,0)</f>
        <v>Interest Payable</v>
      </c>
      <c r="K16099">
        <f>YEAR(tbl_GL[[#This Row],[Date]])</f>
        <v>2018</v>
      </c>
    </row>
    <row r="16100" spans="1:11" hidden="1" x14ac:dyDescent="0.35">
      <c r="A16100">
        <v>248.1</v>
      </c>
      <c r="B16100" s="24">
        <v>43251</v>
      </c>
      <c r="C16100">
        <v>7</v>
      </c>
      <c r="D16100" s="13">
        <v>400</v>
      </c>
      <c r="E16100" s="13" t="s">
        <v>104</v>
      </c>
      <c r="F16100" s="17">
        <v>-175</v>
      </c>
      <c r="G16100" t="str">
        <f>_xlfn.XLOOKUP(tbl_GL[[#This Row],[Account_key]],tbl_COA[Account_key],tbl_COA[Class],"Not Found")</f>
        <v>Operating account</v>
      </c>
      <c r="H16100" t="str">
        <f>_xlfn.XLOOKUP(tbl_GL[[#This Row],[Account_key]],tbl_COA[Account_key],tbl_COA[SubClass],"Not Found")</f>
        <v>Depreciation &amp; Amortization</v>
      </c>
      <c r="I16100" t="str">
        <f>_xlfn.XLOOKUP(tbl_GL[[#This Row],[Account_key]],tbl_COA[Account_key],tbl_COA[SubClass2],"Not Found")</f>
        <v>Amortization</v>
      </c>
      <c r="J16100" t="str">
        <f>_xlfn.XLOOKUP(tbl_GL[[#This Row],[Account_key]],tbl_COA[Account_key],tbl_COA[SubAccount],,0)</f>
        <v>Amortization of Intangible Assets</v>
      </c>
      <c r="K16100">
        <f>YEAR(tbl_GL[[#This Row],[Date]])</f>
        <v>2018</v>
      </c>
    </row>
    <row r="16101" spans="1:11" hidden="1" x14ac:dyDescent="0.35">
      <c r="A16101">
        <v>248.2</v>
      </c>
      <c r="B16101" s="24">
        <v>43251</v>
      </c>
      <c r="C16101">
        <v>7</v>
      </c>
      <c r="D16101" s="13">
        <v>100</v>
      </c>
      <c r="E16101" s="13" t="s">
        <v>104</v>
      </c>
      <c r="F16101" s="17">
        <v>-175</v>
      </c>
      <c r="G16101" t="str">
        <f>_xlfn.XLOOKUP(tbl_GL[[#This Row],[Account_key]],tbl_COA[Account_key],tbl_COA[Class],"Not Found")</f>
        <v>Assets</v>
      </c>
      <c r="H16101" t="str">
        <f>_xlfn.XLOOKUP(tbl_GL[[#This Row],[Account_key]],tbl_COA[Account_key],tbl_COA[SubClass],"Not Found")</f>
        <v>Assets</v>
      </c>
      <c r="I16101" t="str">
        <f>_xlfn.XLOOKUP(tbl_GL[[#This Row],[Account_key]],tbl_COA[Account_key],tbl_COA[SubClass2],"Not Found")</f>
        <v>Non-Current Assets</v>
      </c>
      <c r="J16101" t="str">
        <f>_xlfn.XLOOKUP(tbl_GL[[#This Row],[Account_key]],tbl_COA[Account_key],tbl_COA[SubAccount],,0)</f>
        <v>Patents and trademarks</v>
      </c>
      <c r="K16101">
        <f>YEAR(tbl_GL[[#This Row],[Date]])</f>
        <v>2018</v>
      </c>
    </row>
    <row r="16102" spans="1:11" hidden="1" x14ac:dyDescent="0.35">
      <c r="A16102">
        <v>249.1</v>
      </c>
      <c r="B16102" s="24">
        <v>43251</v>
      </c>
      <c r="C16102">
        <v>7</v>
      </c>
      <c r="D16102" s="13">
        <v>350</v>
      </c>
      <c r="E16102" s="13" t="s">
        <v>97</v>
      </c>
      <c r="F16102" s="17">
        <v>-1074</v>
      </c>
      <c r="G16102" t="str">
        <f>_xlfn.XLOOKUP(tbl_GL[[#This Row],[Account_key]],tbl_COA[Account_key],tbl_COA[Class],"Not Found")</f>
        <v>Operating account</v>
      </c>
      <c r="H16102" t="str">
        <f>_xlfn.XLOOKUP(tbl_GL[[#This Row],[Account_key]],tbl_COA[Account_key],tbl_COA[SubClass],"Not Found")</f>
        <v>Operating Expenses</v>
      </c>
      <c r="I16102" t="str">
        <f>_xlfn.XLOOKUP(tbl_GL[[#This Row],[Account_key]],tbl_COA[Account_key],tbl_COA[SubClass2],"Not Found")</f>
        <v>Administration</v>
      </c>
      <c r="J16102" t="str">
        <f>_xlfn.XLOOKUP(tbl_GL[[#This Row],[Account_key]],tbl_COA[Account_key],tbl_COA[SubAccount],,0)</f>
        <v>Other Expenses</v>
      </c>
      <c r="K16102">
        <f>YEAR(tbl_GL[[#This Row],[Date]])</f>
        <v>2018</v>
      </c>
    </row>
    <row r="16103" spans="1:11" hidden="1" x14ac:dyDescent="0.35">
      <c r="A16103">
        <v>249.2</v>
      </c>
      <c r="B16103" s="24">
        <v>43251</v>
      </c>
      <c r="C16103">
        <v>7</v>
      </c>
      <c r="D16103" s="13">
        <v>120</v>
      </c>
      <c r="E16103" s="13" t="s">
        <v>97</v>
      </c>
      <c r="F16103" s="17">
        <v>1074</v>
      </c>
      <c r="G16103" t="str">
        <f>_xlfn.XLOOKUP(tbl_GL[[#This Row],[Account_key]],tbl_COA[Account_key],tbl_COA[Class],"Not Found")</f>
        <v>Liabilities and Owners Equity</v>
      </c>
      <c r="H16103" t="str">
        <f>_xlfn.XLOOKUP(tbl_GL[[#This Row],[Account_key]],tbl_COA[Account_key],tbl_COA[SubClass],"Not Found")</f>
        <v>Liabilities</v>
      </c>
      <c r="I16103" t="str">
        <f>_xlfn.XLOOKUP(tbl_GL[[#This Row],[Account_key]],tbl_COA[Account_key],tbl_COA[SubClass2],"Not Found")</f>
        <v>Current Liabilities</v>
      </c>
      <c r="J16103" t="str">
        <f>_xlfn.XLOOKUP(tbl_GL[[#This Row],[Account_key]],tbl_COA[Account_key],tbl_COA[SubAccount],,0)</f>
        <v>Accrued Expenses</v>
      </c>
      <c r="K16103">
        <f>YEAR(tbl_GL[[#This Row],[Date]])</f>
        <v>2018</v>
      </c>
    </row>
    <row r="16104" spans="1:11" hidden="1" x14ac:dyDescent="0.35">
      <c r="A16104">
        <v>251.1</v>
      </c>
      <c r="B16104" s="24">
        <v>43251</v>
      </c>
      <c r="C16104">
        <v>7</v>
      </c>
      <c r="D16104" s="13">
        <v>240</v>
      </c>
      <c r="E16104" s="13" t="s">
        <v>56</v>
      </c>
      <c r="F16104" s="17">
        <v>-1750</v>
      </c>
      <c r="G16104" t="str">
        <f>_xlfn.XLOOKUP(tbl_GL[[#This Row],[Account_key]],tbl_COA[Account_key],tbl_COA[Class],"Not Found")</f>
        <v>Operating account</v>
      </c>
      <c r="H16104" t="str">
        <f>_xlfn.XLOOKUP(tbl_GL[[#This Row],[Account_key]],tbl_COA[Account_key],tbl_COA[SubClass],"Not Found")</f>
        <v>Operating Expenses</v>
      </c>
      <c r="I16104" t="str">
        <f>_xlfn.XLOOKUP(tbl_GL[[#This Row],[Account_key]],tbl_COA[Account_key],tbl_COA[SubClass2],"Not Found")</f>
        <v>Sales &amp; Distribution</v>
      </c>
      <c r="J16104" t="str">
        <f>_xlfn.XLOOKUP(tbl_GL[[#This Row],[Account_key]],tbl_COA[Account_key],tbl_COA[SubAccount],,0)</f>
        <v>Salaries</v>
      </c>
      <c r="K16104">
        <f>YEAR(tbl_GL[[#This Row],[Date]])</f>
        <v>2018</v>
      </c>
    </row>
    <row r="16105" spans="1:11" hidden="1" x14ac:dyDescent="0.35">
      <c r="A16105">
        <v>251.2</v>
      </c>
      <c r="B16105" s="24">
        <v>43251</v>
      </c>
      <c r="C16105">
        <v>7</v>
      </c>
      <c r="D16105" s="13">
        <v>10</v>
      </c>
      <c r="E16105" s="13" t="s">
        <v>56</v>
      </c>
      <c r="F16105" s="17">
        <v>-1750</v>
      </c>
      <c r="G16105" t="str">
        <f>_xlfn.XLOOKUP(tbl_GL[[#This Row],[Account_key]],tbl_COA[Account_key],tbl_COA[Class],"Not Found")</f>
        <v>Assets</v>
      </c>
      <c r="H16105" t="str">
        <f>_xlfn.XLOOKUP(tbl_GL[[#This Row],[Account_key]],tbl_COA[Account_key],tbl_COA[SubClass],"Not Found")</f>
        <v>Assets</v>
      </c>
      <c r="I16105" t="str">
        <f>_xlfn.XLOOKUP(tbl_GL[[#This Row],[Account_key]],tbl_COA[Account_key],tbl_COA[SubClass2],"Not Found")</f>
        <v>Current Assets</v>
      </c>
      <c r="J16105" t="str">
        <f>_xlfn.XLOOKUP(tbl_GL[[#This Row],[Account_key]],tbl_COA[Account_key],tbl_COA[SubAccount],,0)</f>
        <v>Cash at Bank</v>
      </c>
      <c r="K16105">
        <f>YEAR(tbl_GL[[#This Row],[Date]])</f>
        <v>2018</v>
      </c>
    </row>
    <row r="16106" spans="1:11" hidden="1" x14ac:dyDescent="0.35">
      <c r="A16106">
        <v>252.1</v>
      </c>
      <c r="B16106" s="24">
        <v>43251</v>
      </c>
      <c r="C16106">
        <v>7</v>
      </c>
      <c r="D16106" s="13">
        <v>380</v>
      </c>
      <c r="E16106" s="13" t="s">
        <v>101</v>
      </c>
      <c r="F16106" s="17">
        <v>-3500</v>
      </c>
      <c r="G16106" t="str">
        <f>_xlfn.XLOOKUP(tbl_GL[[#This Row],[Account_key]],tbl_COA[Account_key],tbl_COA[Class],"Not Found")</f>
        <v>Operating account</v>
      </c>
      <c r="H16106" t="str">
        <f>_xlfn.XLOOKUP(tbl_GL[[#This Row],[Account_key]],tbl_COA[Account_key],tbl_COA[SubClass],"Not Found")</f>
        <v>Depreciation &amp; Amortization</v>
      </c>
      <c r="I16106" t="str">
        <f>_xlfn.XLOOKUP(tbl_GL[[#This Row],[Account_key]],tbl_COA[Account_key],tbl_COA[SubClass2],"Not Found")</f>
        <v>Depreciation</v>
      </c>
      <c r="J16106" t="str">
        <f>_xlfn.XLOOKUP(tbl_GL[[#This Row],[Account_key]],tbl_COA[Account_key],tbl_COA[SubAccount],,0)</f>
        <v>Equipment</v>
      </c>
      <c r="K16106">
        <f>YEAR(tbl_GL[[#This Row],[Date]])</f>
        <v>2018</v>
      </c>
    </row>
    <row r="16107" spans="1:11" hidden="1" x14ac:dyDescent="0.35">
      <c r="A16107">
        <v>252.2</v>
      </c>
      <c r="B16107" s="24">
        <v>43251</v>
      </c>
      <c r="C16107">
        <v>7</v>
      </c>
      <c r="D16107" s="13">
        <v>90</v>
      </c>
      <c r="E16107" s="13" t="s">
        <v>101</v>
      </c>
      <c r="F16107" s="17">
        <v>-3500</v>
      </c>
      <c r="G16107" t="str">
        <f>_xlfn.XLOOKUP(tbl_GL[[#This Row],[Account_key]],tbl_COA[Account_key],tbl_COA[Class],"Not Found")</f>
        <v>Assets</v>
      </c>
      <c r="H16107" t="str">
        <f>_xlfn.XLOOKUP(tbl_GL[[#This Row],[Account_key]],tbl_COA[Account_key],tbl_COA[SubClass],"Not Found")</f>
        <v>Assets</v>
      </c>
      <c r="I16107" t="str">
        <f>_xlfn.XLOOKUP(tbl_GL[[#This Row],[Account_key]],tbl_COA[Account_key],tbl_COA[SubClass2],"Not Found")</f>
        <v>Non-Current Assets</v>
      </c>
      <c r="J16107" t="str">
        <f>_xlfn.XLOOKUP(tbl_GL[[#This Row],[Account_key]],tbl_COA[Account_key],tbl_COA[SubAccount],,0)</f>
        <v>Office Furniture &amp; Equipment</v>
      </c>
      <c r="K16107">
        <f>YEAR(tbl_GL[[#This Row],[Date]])</f>
        <v>2018</v>
      </c>
    </row>
    <row r="16108" spans="1:11" hidden="1" x14ac:dyDescent="0.35">
      <c r="A16108">
        <v>253.1</v>
      </c>
      <c r="B16108" s="24">
        <v>43252</v>
      </c>
      <c r="C16108">
        <v>7</v>
      </c>
      <c r="D16108" s="13">
        <v>10</v>
      </c>
      <c r="E16108" s="13" t="s">
        <v>98</v>
      </c>
      <c r="F16108" s="17">
        <v>-735</v>
      </c>
      <c r="G16108" t="str">
        <f>_xlfn.XLOOKUP(tbl_GL[[#This Row],[Account_key]],tbl_COA[Account_key],tbl_COA[Class],"Not Found")</f>
        <v>Assets</v>
      </c>
      <c r="H16108" t="str">
        <f>_xlfn.XLOOKUP(tbl_GL[[#This Row],[Account_key]],tbl_COA[Account_key],tbl_COA[SubClass],"Not Found")</f>
        <v>Assets</v>
      </c>
      <c r="I16108" t="str">
        <f>_xlfn.XLOOKUP(tbl_GL[[#This Row],[Account_key]],tbl_COA[Account_key],tbl_COA[SubClass2],"Not Found")</f>
        <v>Current Assets</v>
      </c>
      <c r="J16108" t="str">
        <f>_xlfn.XLOOKUP(tbl_GL[[#This Row],[Account_key]],tbl_COA[Account_key],tbl_COA[SubAccount],,0)</f>
        <v>Cash at Bank</v>
      </c>
      <c r="K16108">
        <f>YEAR(tbl_GL[[#This Row],[Date]])</f>
        <v>2018</v>
      </c>
    </row>
    <row r="16109" spans="1:11" hidden="1" x14ac:dyDescent="0.35">
      <c r="A16109">
        <v>253.2</v>
      </c>
      <c r="B16109" s="24">
        <v>43252</v>
      </c>
      <c r="C16109">
        <v>7</v>
      </c>
      <c r="D16109" s="13">
        <v>120</v>
      </c>
      <c r="E16109" s="13" t="s">
        <v>98</v>
      </c>
      <c r="F16109" s="17">
        <v>-735</v>
      </c>
      <c r="G16109" t="str">
        <f>_xlfn.XLOOKUP(tbl_GL[[#This Row],[Account_key]],tbl_COA[Account_key],tbl_COA[Class],"Not Found")</f>
        <v>Liabilities and Owners Equity</v>
      </c>
      <c r="H16109" t="str">
        <f>_xlfn.XLOOKUP(tbl_GL[[#This Row],[Account_key]],tbl_COA[Account_key],tbl_COA[SubClass],"Not Found")</f>
        <v>Liabilities</v>
      </c>
      <c r="I16109" t="str">
        <f>_xlfn.XLOOKUP(tbl_GL[[#This Row],[Account_key]],tbl_COA[Account_key],tbl_COA[SubClass2],"Not Found")</f>
        <v>Current Liabilities</v>
      </c>
      <c r="J16109" t="str">
        <f>_xlfn.XLOOKUP(tbl_GL[[#This Row],[Account_key]],tbl_COA[Account_key],tbl_COA[SubAccount],,0)</f>
        <v>Accrued Expenses</v>
      </c>
      <c r="K16109">
        <f>YEAR(tbl_GL[[#This Row],[Date]])</f>
        <v>2018</v>
      </c>
    </row>
    <row r="16110" spans="1:11" hidden="1" x14ac:dyDescent="0.35">
      <c r="A16110">
        <v>254.1</v>
      </c>
      <c r="B16110" s="24">
        <v>43252</v>
      </c>
      <c r="C16110">
        <v>7</v>
      </c>
      <c r="D16110" s="13">
        <v>60</v>
      </c>
      <c r="E16110" s="13" t="s">
        <v>84</v>
      </c>
      <c r="F16110" s="17">
        <v>10667</v>
      </c>
      <c r="G16110" t="str">
        <f>_xlfn.XLOOKUP(tbl_GL[[#This Row],[Account_key]],tbl_COA[Account_key],tbl_COA[Class],"Not Found")</f>
        <v>Assets</v>
      </c>
      <c r="H16110" t="str">
        <f>_xlfn.XLOOKUP(tbl_GL[[#This Row],[Account_key]],tbl_COA[Account_key],tbl_COA[SubClass],"Not Found")</f>
        <v>Assets</v>
      </c>
      <c r="I16110" t="str">
        <f>_xlfn.XLOOKUP(tbl_GL[[#This Row],[Account_key]],tbl_COA[Account_key],tbl_COA[SubClass2],"Not Found")</f>
        <v>Current Assets</v>
      </c>
      <c r="J16110" t="str">
        <f>_xlfn.XLOOKUP(tbl_GL[[#This Row],[Account_key]],tbl_COA[Account_key],tbl_COA[SubAccount],,0)</f>
        <v>Inventory</v>
      </c>
      <c r="K16110">
        <f>YEAR(tbl_GL[[#This Row],[Date]])</f>
        <v>2018</v>
      </c>
    </row>
    <row r="16111" spans="1:11" hidden="1" x14ac:dyDescent="0.35">
      <c r="A16111">
        <v>254.2</v>
      </c>
      <c r="B16111" s="24">
        <v>43252</v>
      </c>
      <c r="C16111">
        <v>7</v>
      </c>
      <c r="D16111" s="13">
        <v>110</v>
      </c>
      <c r="E16111" s="13" t="s">
        <v>84</v>
      </c>
      <c r="F16111" s="17">
        <v>10667</v>
      </c>
      <c r="G16111" t="str">
        <f>_xlfn.XLOOKUP(tbl_GL[[#This Row],[Account_key]],tbl_COA[Account_key],tbl_COA[Class],"Not Found")</f>
        <v>Liabilities and Owners Equity</v>
      </c>
      <c r="H16111" t="str">
        <f>_xlfn.XLOOKUP(tbl_GL[[#This Row],[Account_key]],tbl_COA[Account_key],tbl_COA[SubClass],"Not Found")</f>
        <v>Liabilities</v>
      </c>
      <c r="I16111" t="str">
        <f>_xlfn.XLOOKUP(tbl_GL[[#This Row],[Account_key]],tbl_COA[Account_key],tbl_COA[SubClass2],"Not Found")</f>
        <v>Current Liabilities</v>
      </c>
      <c r="J16111" t="str">
        <f>_xlfn.XLOOKUP(tbl_GL[[#This Row],[Account_key]],tbl_COA[Account_key],tbl_COA[SubAccount],,0)</f>
        <v>Trade Payables</v>
      </c>
      <c r="K16111">
        <f>YEAR(tbl_GL[[#This Row],[Date]])</f>
        <v>2018</v>
      </c>
    </row>
    <row r="16112" spans="1:11" hidden="1" x14ac:dyDescent="0.35">
      <c r="A16112">
        <v>255.1</v>
      </c>
      <c r="B16112" s="24">
        <v>43253</v>
      </c>
      <c r="C16112">
        <v>7</v>
      </c>
      <c r="D16112" s="13">
        <v>230</v>
      </c>
      <c r="E16112" s="13" t="s">
        <v>4</v>
      </c>
      <c r="F16112" s="17">
        <v>-296</v>
      </c>
      <c r="G16112" t="str">
        <f>_xlfn.XLOOKUP(tbl_GL[[#This Row],[Account_key]],tbl_COA[Account_key],tbl_COA[Class],"Not Found")</f>
        <v>Trading account</v>
      </c>
      <c r="H16112" t="str">
        <f>_xlfn.XLOOKUP(tbl_GL[[#This Row],[Account_key]],tbl_COA[Account_key],tbl_COA[SubClass],"Not Found")</f>
        <v>Cost of Sales</v>
      </c>
      <c r="I16112" t="str">
        <f>_xlfn.XLOOKUP(tbl_GL[[#This Row],[Account_key]],tbl_COA[Account_key],tbl_COA[SubClass2],"Not Found")</f>
        <v>Cost of Sales</v>
      </c>
      <c r="J16112" t="str">
        <f>_xlfn.XLOOKUP(tbl_GL[[#This Row],[Account_key]],tbl_COA[Account_key],tbl_COA[SubAccount],,0)</f>
        <v>Cost of Sales</v>
      </c>
      <c r="K16112">
        <f>YEAR(tbl_GL[[#This Row],[Date]])</f>
        <v>2018</v>
      </c>
    </row>
    <row r="16113" spans="1:11" hidden="1" x14ac:dyDescent="0.35">
      <c r="A16113">
        <v>255.2</v>
      </c>
      <c r="B16113" s="24">
        <v>43253</v>
      </c>
      <c r="C16113">
        <v>7</v>
      </c>
      <c r="D16113" s="13">
        <v>60</v>
      </c>
      <c r="E16113" s="13" t="s">
        <v>4</v>
      </c>
      <c r="F16113" s="17">
        <v>-296</v>
      </c>
      <c r="G16113" t="str">
        <f>_xlfn.XLOOKUP(tbl_GL[[#This Row],[Account_key]],tbl_COA[Account_key],tbl_COA[Class],"Not Found")</f>
        <v>Assets</v>
      </c>
      <c r="H16113" t="str">
        <f>_xlfn.XLOOKUP(tbl_GL[[#This Row],[Account_key]],tbl_COA[Account_key],tbl_COA[SubClass],"Not Found")</f>
        <v>Assets</v>
      </c>
      <c r="I16113" t="str">
        <f>_xlfn.XLOOKUP(tbl_GL[[#This Row],[Account_key]],tbl_COA[Account_key],tbl_COA[SubClass2],"Not Found")</f>
        <v>Current Assets</v>
      </c>
      <c r="J16113" t="str">
        <f>_xlfn.XLOOKUP(tbl_GL[[#This Row],[Account_key]],tbl_COA[Account_key],tbl_COA[SubAccount],,0)</f>
        <v>Inventory</v>
      </c>
      <c r="K16113">
        <f>YEAR(tbl_GL[[#This Row],[Date]])</f>
        <v>2018</v>
      </c>
    </row>
    <row r="16114" spans="1:11" hidden="1" x14ac:dyDescent="0.35">
      <c r="A16114">
        <v>256.10000000000002</v>
      </c>
      <c r="B16114" s="24">
        <v>43253</v>
      </c>
      <c r="C16114">
        <v>7</v>
      </c>
      <c r="D16114" s="13">
        <v>210</v>
      </c>
      <c r="E16114" s="13" t="s">
        <v>8</v>
      </c>
      <c r="F16114" s="17">
        <v>1078</v>
      </c>
      <c r="G16114" t="str">
        <f>_xlfn.XLOOKUP(tbl_GL[[#This Row],[Account_key]],tbl_COA[Account_key],tbl_COA[Class],"Not Found")</f>
        <v>Trading account</v>
      </c>
      <c r="H16114" t="str">
        <f>_xlfn.XLOOKUP(tbl_GL[[#This Row],[Account_key]],tbl_COA[Account_key],tbl_COA[SubClass],"Not Found")</f>
        <v>Sales</v>
      </c>
      <c r="I16114" t="str">
        <f>_xlfn.XLOOKUP(tbl_GL[[#This Row],[Account_key]],tbl_COA[Account_key],tbl_COA[SubClass2],"Not Found")</f>
        <v>Sales</v>
      </c>
      <c r="J16114" t="str">
        <f>_xlfn.XLOOKUP(tbl_GL[[#This Row],[Account_key]],tbl_COA[Account_key],tbl_COA[SubAccount],,0)</f>
        <v>Sales</v>
      </c>
      <c r="K16114">
        <f>YEAR(tbl_GL[[#This Row],[Date]])</f>
        <v>2018</v>
      </c>
    </row>
    <row r="16115" spans="1:11" hidden="1" x14ac:dyDescent="0.35">
      <c r="A16115">
        <v>256.2</v>
      </c>
      <c r="B16115" s="24">
        <v>43253</v>
      </c>
      <c r="C16115">
        <v>7</v>
      </c>
      <c r="D16115" s="13">
        <v>30</v>
      </c>
      <c r="E16115" s="13" t="s">
        <v>8</v>
      </c>
      <c r="F16115" s="17">
        <v>1078</v>
      </c>
      <c r="G16115" t="str">
        <f>_xlfn.XLOOKUP(tbl_GL[[#This Row],[Account_key]],tbl_COA[Account_key],tbl_COA[Class],"Not Found")</f>
        <v>Assets</v>
      </c>
      <c r="H16115" t="str">
        <f>_xlfn.XLOOKUP(tbl_GL[[#This Row],[Account_key]],tbl_COA[Account_key],tbl_COA[SubClass],"Not Found")</f>
        <v>Assets</v>
      </c>
      <c r="I16115" t="str">
        <f>_xlfn.XLOOKUP(tbl_GL[[#This Row],[Account_key]],tbl_COA[Account_key],tbl_COA[SubClass2],"Not Found")</f>
        <v>Current Assets</v>
      </c>
      <c r="J16115" t="str">
        <f>_xlfn.XLOOKUP(tbl_GL[[#This Row],[Account_key]],tbl_COA[Account_key],tbl_COA[SubAccount],,0)</f>
        <v>Trade Receivables</v>
      </c>
      <c r="K16115">
        <f>YEAR(tbl_GL[[#This Row],[Date]])</f>
        <v>2018</v>
      </c>
    </row>
    <row r="16116" spans="1:11" hidden="1" x14ac:dyDescent="0.35">
      <c r="A16116">
        <v>257.10000000000002</v>
      </c>
      <c r="B16116" s="24">
        <v>43255</v>
      </c>
      <c r="C16116">
        <v>7</v>
      </c>
      <c r="D16116" s="13">
        <v>230</v>
      </c>
      <c r="E16116" s="13" t="s">
        <v>4</v>
      </c>
      <c r="F16116" s="17">
        <v>-430</v>
      </c>
      <c r="G16116" t="str">
        <f>_xlfn.XLOOKUP(tbl_GL[[#This Row],[Account_key]],tbl_COA[Account_key],tbl_COA[Class],"Not Found")</f>
        <v>Trading account</v>
      </c>
      <c r="H16116" t="str">
        <f>_xlfn.XLOOKUP(tbl_GL[[#This Row],[Account_key]],tbl_COA[Account_key],tbl_COA[SubClass],"Not Found")</f>
        <v>Cost of Sales</v>
      </c>
      <c r="I16116" t="str">
        <f>_xlfn.XLOOKUP(tbl_GL[[#This Row],[Account_key]],tbl_COA[Account_key],tbl_COA[SubClass2],"Not Found")</f>
        <v>Cost of Sales</v>
      </c>
      <c r="J16116" t="str">
        <f>_xlfn.XLOOKUP(tbl_GL[[#This Row],[Account_key]],tbl_COA[Account_key],tbl_COA[SubAccount],,0)</f>
        <v>Cost of Sales</v>
      </c>
      <c r="K16116">
        <f>YEAR(tbl_GL[[#This Row],[Date]])</f>
        <v>2018</v>
      </c>
    </row>
    <row r="16117" spans="1:11" hidden="1" x14ac:dyDescent="0.35">
      <c r="A16117">
        <v>257.2</v>
      </c>
      <c r="B16117" s="24">
        <v>43255</v>
      </c>
      <c r="C16117">
        <v>7</v>
      </c>
      <c r="D16117" s="13">
        <v>60</v>
      </c>
      <c r="E16117" s="13" t="s">
        <v>4</v>
      </c>
      <c r="F16117" s="17">
        <v>-430</v>
      </c>
      <c r="G16117" t="str">
        <f>_xlfn.XLOOKUP(tbl_GL[[#This Row],[Account_key]],tbl_COA[Account_key],tbl_COA[Class],"Not Found")</f>
        <v>Assets</v>
      </c>
      <c r="H16117" t="str">
        <f>_xlfn.XLOOKUP(tbl_GL[[#This Row],[Account_key]],tbl_COA[Account_key],tbl_COA[SubClass],"Not Found")</f>
        <v>Assets</v>
      </c>
      <c r="I16117" t="str">
        <f>_xlfn.XLOOKUP(tbl_GL[[#This Row],[Account_key]],tbl_COA[Account_key],tbl_COA[SubClass2],"Not Found")</f>
        <v>Current Assets</v>
      </c>
      <c r="J16117" t="str">
        <f>_xlfn.XLOOKUP(tbl_GL[[#This Row],[Account_key]],tbl_COA[Account_key],tbl_COA[SubAccount],,0)</f>
        <v>Inventory</v>
      </c>
      <c r="K16117">
        <f>YEAR(tbl_GL[[#This Row],[Date]])</f>
        <v>2018</v>
      </c>
    </row>
    <row r="16118" spans="1:11" hidden="1" x14ac:dyDescent="0.35">
      <c r="A16118">
        <v>258.10000000000002</v>
      </c>
      <c r="B16118" s="24">
        <v>43255</v>
      </c>
      <c r="C16118">
        <v>7</v>
      </c>
      <c r="D16118" s="13">
        <v>210</v>
      </c>
      <c r="E16118" s="13" t="s">
        <v>7</v>
      </c>
      <c r="F16118" s="17">
        <v>1433</v>
      </c>
      <c r="G16118" t="str">
        <f>_xlfn.XLOOKUP(tbl_GL[[#This Row],[Account_key]],tbl_COA[Account_key],tbl_COA[Class],"Not Found")</f>
        <v>Trading account</v>
      </c>
      <c r="H16118" t="str">
        <f>_xlfn.XLOOKUP(tbl_GL[[#This Row],[Account_key]],tbl_COA[Account_key],tbl_COA[SubClass],"Not Found")</f>
        <v>Sales</v>
      </c>
      <c r="I16118" t="str">
        <f>_xlfn.XLOOKUP(tbl_GL[[#This Row],[Account_key]],tbl_COA[Account_key],tbl_COA[SubClass2],"Not Found")</f>
        <v>Sales</v>
      </c>
      <c r="J16118" t="str">
        <f>_xlfn.XLOOKUP(tbl_GL[[#This Row],[Account_key]],tbl_COA[Account_key],tbl_COA[SubAccount],,0)</f>
        <v>Sales</v>
      </c>
      <c r="K16118">
        <f>YEAR(tbl_GL[[#This Row],[Date]])</f>
        <v>2018</v>
      </c>
    </row>
    <row r="16119" spans="1:11" hidden="1" x14ac:dyDescent="0.35">
      <c r="A16119">
        <v>258.2</v>
      </c>
      <c r="B16119" s="24">
        <v>43255</v>
      </c>
      <c r="C16119">
        <v>7</v>
      </c>
      <c r="D16119" s="13">
        <v>10</v>
      </c>
      <c r="E16119" s="13" t="s">
        <v>7</v>
      </c>
      <c r="F16119" s="17">
        <v>1433</v>
      </c>
      <c r="G16119" t="str">
        <f>_xlfn.XLOOKUP(tbl_GL[[#This Row],[Account_key]],tbl_COA[Account_key],tbl_COA[Class],"Not Found")</f>
        <v>Assets</v>
      </c>
      <c r="H16119" t="str">
        <f>_xlfn.XLOOKUP(tbl_GL[[#This Row],[Account_key]],tbl_COA[Account_key],tbl_COA[SubClass],"Not Found")</f>
        <v>Assets</v>
      </c>
      <c r="I16119" t="str">
        <f>_xlfn.XLOOKUP(tbl_GL[[#This Row],[Account_key]],tbl_COA[Account_key],tbl_COA[SubClass2],"Not Found")</f>
        <v>Current Assets</v>
      </c>
      <c r="J16119" t="str">
        <f>_xlfn.XLOOKUP(tbl_GL[[#This Row],[Account_key]],tbl_COA[Account_key],tbl_COA[SubAccount],,0)</f>
        <v>Cash at Bank</v>
      </c>
      <c r="K16119">
        <f>YEAR(tbl_GL[[#This Row],[Date]])</f>
        <v>2018</v>
      </c>
    </row>
    <row r="16120" spans="1:11" hidden="1" x14ac:dyDescent="0.35">
      <c r="A16120">
        <v>259.10000000000002</v>
      </c>
      <c r="B16120" s="24">
        <v>43255</v>
      </c>
      <c r="C16120">
        <v>7</v>
      </c>
      <c r="D16120" s="13">
        <v>230</v>
      </c>
      <c r="E16120" s="13" t="s">
        <v>4</v>
      </c>
      <c r="F16120" s="17">
        <v>-1720</v>
      </c>
      <c r="G16120" t="str">
        <f>_xlfn.XLOOKUP(tbl_GL[[#This Row],[Account_key]],tbl_COA[Account_key],tbl_COA[Class],"Not Found")</f>
        <v>Trading account</v>
      </c>
      <c r="H16120" t="str">
        <f>_xlfn.XLOOKUP(tbl_GL[[#This Row],[Account_key]],tbl_COA[Account_key],tbl_COA[SubClass],"Not Found")</f>
        <v>Cost of Sales</v>
      </c>
      <c r="I16120" t="str">
        <f>_xlfn.XLOOKUP(tbl_GL[[#This Row],[Account_key]],tbl_COA[Account_key],tbl_COA[SubClass2],"Not Found")</f>
        <v>Cost of Sales</v>
      </c>
      <c r="J16120" t="str">
        <f>_xlfn.XLOOKUP(tbl_GL[[#This Row],[Account_key]],tbl_COA[Account_key],tbl_COA[SubAccount],,0)</f>
        <v>Cost of Sales</v>
      </c>
      <c r="K16120">
        <f>YEAR(tbl_GL[[#This Row],[Date]])</f>
        <v>2018</v>
      </c>
    </row>
    <row r="16121" spans="1:11" hidden="1" x14ac:dyDescent="0.35">
      <c r="A16121">
        <v>259.2</v>
      </c>
      <c r="B16121" s="24">
        <v>43255</v>
      </c>
      <c r="C16121">
        <v>7</v>
      </c>
      <c r="D16121" s="13">
        <v>60</v>
      </c>
      <c r="E16121" s="13" t="s">
        <v>4</v>
      </c>
      <c r="F16121" s="17">
        <v>-1720</v>
      </c>
      <c r="G16121" t="str">
        <f>_xlfn.XLOOKUP(tbl_GL[[#This Row],[Account_key]],tbl_COA[Account_key],tbl_COA[Class],"Not Found")</f>
        <v>Assets</v>
      </c>
      <c r="H16121" t="str">
        <f>_xlfn.XLOOKUP(tbl_GL[[#This Row],[Account_key]],tbl_COA[Account_key],tbl_COA[SubClass],"Not Found")</f>
        <v>Assets</v>
      </c>
      <c r="I16121" t="str">
        <f>_xlfn.XLOOKUP(tbl_GL[[#This Row],[Account_key]],tbl_COA[Account_key],tbl_COA[SubClass2],"Not Found")</f>
        <v>Current Assets</v>
      </c>
      <c r="J16121" t="str">
        <f>_xlfn.XLOOKUP(tbl_GL[[#This Row],[Account_key]],tbl_COA[Account_key],tbl_COA[SubAccount],,0)</f>
        <v>Inventory</v>
      </c>
      <c r="K16121">
        <f>YEAR(tbl_GL[[#This Row],[Date]])</f>
        <v>2018</v>
      </c>
    </row>
    <row r="16122" spans="1:11" hidden="1" x14ac:dyDescent="0.35">
      <c r="A16122">
        <v>260.10000000000002</v>
      </c>
      <c r="B16122" s="24">
        <v>43255</v>
      </c>
      <c r="C16122">
        <v>7</v>
      </c>
      <c r="D16122" s="13">
        <v>210</v>
      </c>
      <c r="E16122" s="13" t="s">
        <v>8</v>
      </c>
      <c r="F16122" s="17">
        <v>6255</v>
      </c>
      <c r="G16122" t="str">
        <f>_xlfn.XLOOKUP(tbl_GL[[#This Row],[Account_key]],tbl_COA[Account_key],tbl_COA[Class],"Not Found")</f>
        <v>Trading account</v>
      </c>
      <c r="H16122" t="str">
        <f>_xlfn.XLOOKUP(tbl_GL[[#This Row],[Account_key]],tbl_COA[Account_key],tbl_COA[SubClass],"Not Found")</f>
        <v>Sales</v>
      </c>
      <c r="I16122" t="str">
        <f>_xlfn.XLOOKUP(tbl_GL[[#This Row],[Account_key]],tbl_COA[Account_key],tbl_COA[SubClass2],"Not Found")</f>
        <v>Sales</v>
      </c>
      <c r="J16122" t="str">
        <f>_xlfn.XLOOKUP(tbl_GL[[#This Row],[Account_key]],tbl_COA[Account_key],tbl_COA[SubAccount],,0)</f>
        <v>Sales</v>
      </c>
      <c r="K16122">
        <f>YEAR(tbl_GL[[#This Row],[Date]])</f>
        <v>2018</v>
      </c>
    </row>
    <row r="16123" spans="1:11" hidden="1" x14ac:dyDescent="0.35">
      <c r="A16123">
        <v>260.2</v>
      </c>
      <c r="B16123" s="24">
        <v>43255</v>
      </c>
      <c r="C16123">
        <v>7</v>
      </c>
      <c r="D16123" s="13">
        <v>30</v>
      </c>
      <c r="E16123" s="13" t="s">
        <v>8</v>
      </c>
      <c r="F16123" s="17">
        <v>6255</v>
      </c>
      <c r="G16123" t="str">
        <f>_xlfn.XLOOKUP(tbl_GL[[#This Row],[Account_key]],tbl_COA[Account_key],tbl_COA[Class],"Not Found")</f>
        <v>Assets</v>
      </c>
      <c r="H16123" t="str">
        <f>_xlfn.XLOOKUP(tbl_GL[[#This Row],[Account_key]],tbl_COA[Account_key],tbl_COA[SubClass],"Not Found")</f>
        <v>Assets</v>
      </c>
      <c r="I16123" t="str">
        <f>_xlfn.XLOOKUP(tbl_GL[[#This Row],[Account_key]],tbl_COA[Account_key],tbl_COA[SubClass2],"Not Found")</f>
        <v>Current Assets</v>
      </c>
      <c r="J16123" t="str">
        <f>_xlfn.XLOOKUP(tbl_GL[[#This Row],[Account_key]],tbl_COA[Account_key],tbl_COA[SubAccount],,0)</f>
        <v>Trade Receivables</v>
      </c>
      <c r="K16123">
        <f>YEAR(tbl_GL[[#This Row],[Date]])</f>
        <v>2018</v>
      </c>
    </row>
    <row r="16124" spans="1:11" hidden="1" x14ac:dyDescent="0.35">
      <c r="A16124">
        <v>261.10000000000002</v>
      </c>
      <c r="B16124" s="24">
        <v>43255</v>
      </c>
      <c r="C16124">
        <v>7</v>
      </c>
      <c r="D16124" s="13">
        <v>30</v>
      </c>
      <c r="E16124" s="13" t="s">
        <v>80</v>
      </c>
      <c r="F16124" s="17">
        <v>-6214</v>
      </c>
      <c r="G16124" t="str">
        <f>_xlfn.XLOOKUP(tbl_GL[[#This Row],[Account_key]],tbl_COA[Account_key],tbl_COA[Class],"Not Found")</f>
        <v>Assets</v>
      </c>
      <c r="H16124" t="str">
        <f>_xlfn.XLOOKUP(tbl_GL[[#This Row],[Account_key]],tbl_COA[Account_key],tbl_COA[SubClass],"Not Found")</f>
        <v>Assets</v>
      </c>
      <c r="I16124" t="str">
        <f>_xlfn.XLOOKUP(tbl_GL[[#This Row],[Account_key]],tbl_COA[Account_key],tbl_COA[SubClass2],"Not Found")</f>
        <v>Current Assets</v>
      </c>
      <c r="J16124" t="str">
        <f>_xlfn.XLOOKUP(tbl_GL[[#This Row],[Account_key]],tbl_COA[Account_key],tbl_COA[SubAccount],,0)</f>
        <v>Trade Receivables</v>
      </c>
      <c r="K16124">
        <f>YEAR(tbl_GL[[#This Row],[Date]])</f>
        <v>2018</v>
      </c>
    </row>
    <row r="16125" spans="1:11" hidden="1" x14ac:dyDescent="0.35">
      <c r="A16125">
        <v>261.2</v>
      </c>
      <c r="B16125" s="24">
        <v>43255</v>
      </c>
      <c r="C16125">
        <v>7</v>
      </c>
      <c r="D16125" s="13">
        <v>10</v>
      </c>
      <c r="E16125" s="13" t="s">
        <v>80</v>
      </c>
      <c r="F16125" s="17">
        <v>6214</v>
      </c>
      <c r="G16125" t="str">
        <f>_xlfn.XLOOKUP(tbl_GL[[#This Row],[Account_key]],tbl_COA[Account_key],tbl_COA[Class],"Not Found")</f>
        <v>Assets</v>
      </c>
      <c r="H16125" t="str">
        <f>_xlfn.XLOOKUP(tbl_GL[[#This Row],[Account_key]],tbl_COA[Account_key],tbl_COA[SubClass],"Not Found")</f>
        <v>Assets</v>
      </c>
      <c r="I16125" t="str">
        <f>_xlfn.XLOOKUP(tbl_GL[[#This Row],[Account_key]],tbl_COA[Account_key],tbl_COA[SubClass2],"Not Found")</f>
        <v>Current Assets</v>
      </c>
      <c r="J16125" t="str">
        <f>_xlfn.XLOOKUP(tbl_GL[[#This Row],[Account_key]],tbl_COA[Account_key],tbl_COA[SubAccount],,0)</f>
        <v>Cash at Bank</v>
      </c>
      <c r="K16125">
        <f>YEAR(tbl_GL[[#This Row],[Date]])</f>
        <v>2018</v>
      </c>
    </row>
    <row r="16126" spans="1:11" hidden="1" x14ac:dyDescent="0.35">
      <c r="A16126">
        <v>262.10000000000002</v>
      </c>
      <c r="B16126" s="24">
        <v>43256</v>
      </c>
      <c r="C16126">
        <v>7</v>
      </c>
      <c r="D16126" s="13">
        <v>300</v>
      </c>
      <c r="E16126" s="13" t="s">
        <v>97</v>
      </c>
      <c r="F16126" s="17">
        <v>-999</v>
      </c>
      <c r="G16126" t="str">
        <f>_xlfn.XLOOKUP(tbl_GL[[#This Row],[Account_key]],tbl_COA[Account_key],tbl_COA[Class],"Not Found")</f>
        <v>Operating account</v>
      </c>
      <c r="H16126" t="str">
        <f>_xlfn.XLOOKUP(tbl_GL[[#This Row],[Account_key]],tbl_COA[Account_key],tbl_COA[SubClass],"Not Found")</f>
        <v>Operating Expenses</v>
      </c>
      <c r="I16126" t="str">
        <f>_xlfn.XLOOKUP(tbl_GL[[#This Row],[Account_key]],tbl_COA[Account_key],tbl_COA[SubClass2],"Not Found")</f>
        <v>Administration</v>
      </c>
      <c r="J16126" t="str">
        <f>_xlfn.XLOOKUP(tbl_GL[[#This Row],[Account_key]],tbl_COA[Account_key],tbl_COA[SubAccount],,0)</f>
        <v>Entertainment</v>
      </c>
      <c r="K16126">
        <f>YEAR(tbl_GL[[#This Row],[Date]])</f>
        <v>2018</v>
      </c>
    </row>
    <row r="16127" spans="1:11" hidden="1" x14ac:dyDescent="0.35">
      <c r="A16127">
        <v>262.2</v>
      </c>
      <c r="B16127" s="24">
        <v>43256</v>
      </c>
      <c r="C16127">
        <v>7</v>
      </c>
      <c r="D16127" s="13">
        <v>120</v>
      </c>
      <c r="E16127" s="13" t="s">
        <v>97</v>
      </c>
      <c r="F16127" s="17">
        <v>999</v>
      </c>
      <c r="G16127" t="str">
        <f>_xlfn.XLOOKUP(tbl_GL[[#This Row],[Account_key]],tbl_COA[Account_key],tbl_COA[Class],"Not Found")</f>
        <v>Liabilities and Owners Equity</v>
      </c>
      <c r="H16127" t="str">
        <f>_xlfn.XLOOKUP(tbl_GL[[#This Row],[Account_key]],tbl_COA[Account_key],tbl_COA[SubClass],"Not Found")</f>
        <v>Liabilities</v>
      </c>
      <c r="I16127" t="str">
        <f>_xlfn.XLOOKUP(tbl_GL[[#This Row],[Account_key]],tbl_COA[Account_key],tbl_COA[SubClass2],"Not Found")</f>
        <v>Current Liabilities</v>
      </c>
      <c r="J16127" t="str">
        <f>_xlfn.XLOOKUP(tbl_GL[[#This Row],[Account_key]],tbl_COA[Account_key],tbl_COA[SubAccount],,0)</f>
        <v>Accrued Expenses</v>
      </c>
      <c r="K16127">
        <f>YEAR(tbl_GL[[#This Row],[Date]])</f>
        <v>2018</v>
      </c>
    </row>
    <row r="16128" spans="1:11" hidden="1" x14ac:dyDescent="0.35">
      <c r="A16128">
        <v>263.10000000000002</v>
      </c>
      <c r="B16128" s="24">
        <v>43256</v>
      </c>
      <c r="C16128">
        <v>7</v>
      </c>
      <c r="D16128" s="13">
        <v>10</v>
      </c>
      <c r="E16128" s="13" t="s">
        <v>98</v>
      </c>
      <c r="F16128" s="17">
        <v>-938</v>
      </c>
      <c r="G16128" t="str">
        <f>_xlfn.XLOOKUP(tbl_GL[[#This Row],[Account_key]],tbl_COA[Account_key],tbl_COA[Class],"Not Found")</f>
        <v>Assets</v>
      </c>
      <c r="H16128" t="str">
        <f>_xlfn.XLOOKUP(tbl_GL[[#This Row],[Account_key]],tbl_COA[Account_key],tbl_COA[SubClass],"Not Found")</f>
        <v>Assets</v>
      </c>
      <c r="I16128" t="str">
        <f>_xlfn.XLOOKUP(tbl_GL[[#This Row],[Account_key]],tbl_COA[Account_key],tbl_COA[SubClass2],"Not Found")</f>
        <v>Current Assets</v>
      </c>
      <c r="J16128" t="str">
        <f>_xlfn.XLOOKUP(tbl_GL[[#This Row],[Account_key]],tbl_COA[Account_key],tbl_COA[SubAccount],,0)</f>
        <v>Cash at Bank</v>
      </c>
      <c r="K16128">
        <f>YEAR(tbl_GL[[#This Row],[Date]])</f>
        <v>2018</v>
      </c>
    </row>
    <row r="16129" spans="1:11" hidden="1" x14ac:dyDescent="0.35">
      <c r="A16129">
        <v>263.2</v>
      </c>
      <c r="B16129" s="24">
        <v>43256</v>
      </c>
      <c r="C16129">
        <v>7</v>
      </c>
      <c r="D16129" s="13">
        <v>120</v>
      </c>
      <c r="E16129" s="13" t="s">
        <v>98</v>
      </c>
      <c r="F16129" s="17">
        <v>-938</v>
      </c>
      <c r="G16129" t="str">
        <f>_xlfn.XLOOKUP(tbl_GL[[#This Row],[Account_key]],tbl_COA[Account_key],tbl_COA[Class],"Not Found")</f>
        <v>Liabilities and Owners Equity</v>
      </c>
      <c r="H16129" t="str">
        <f>_xlfn.XLOOKUP(tbl_GL[[#This Row],[Account_key]],tbl_COA[Account_key],tbl_COA[SubClass],"Not Found")</f>
        <v>Liabilities</v>
      </c>
      <c r="I16129" t="str">
        <f>_xlfn.XLOOKUP(tbl_GL[[#This Row],[Account_key]],tbl_COA[Account_key],tbl_COA[SubClass2],"Not Found")</f>
        <v>Current Liabilities</v>
      </c>
      <c r="J16129" t="str">
        <f>_xlfn.XLOOKUP(tbl_GL[[#This Row],[Account_key]],tbl_COA[Account_key],tbl_COA[SubAccount],,0)</f>
        <v>Accrued Expenses</v>
      </c>
      <c r="K16129">
        <f>YEAR(tbl_GL[[#This Row],[Date]])</f>
        <v>2018</v>
      </c>
    </row>
    <row r="16130" spans="1:11" hidden="1" x14ac:dyDescent="0.35">
      <c r="A16130">
        <v>264.10000000000002</v>
      </c>
      <c r="B16130" s="24">
        <v>43256</v>
      </c>
      <c r="C16130">
        <v>7</v>
      </c>
      <c r="D16130" s="13">
        <v>10</v>
      </c>
      <c r="E16130" s="13" t="s">
        <v>98</v>
      </c>
      <c r="F16130" s="17">
        <v>-1102</v>
      </c>
      <c r="G16130" t="str">
        <f>_xlfn.XLOOKUP(tbl_GL[[#This Row],[Account_key]],tbl_COA[Account_key],tbl_COA[Class],"Not Found")</f>
        <v>Assets</v>
      </c>
      <c r="H16130" t="str">
        <f>_xlfn.XLOOKUP(tbl_GL[[#This Row],[Account_key]],tbl_COA[Account_key],tbl_COA[SubClass],"Not Found")</f>
        <v>Assets</v>
      </c>
      <c r="I16130" t="str">
        <f>_xlfn.XLOOKUP(tbl_GL[[#This Row],[Account_key]],tbl_COA[Account_key],tbl_COA[SubClass2],"Not Found")</f>
        <v>Current Assets</v>
      </c>
      <c r="J16130" t="str">
        <f>_xlfn.XLOOKUP(tbl_GL[[#This Row],[Account_key]],tbl_COA[Account_key],tbl_COA[SubAccount],,0)</f>
        <v>Cash at Bank</v>
      </c>
      <c r="K16130">
        <f>YEAR(tbl_GL[[#This Row],[Date]])</f>
        <v>2018</v>
      </c>
    </row>
    <row r="16131" spans="1:11" hidden="1" x14ac:dyDescent="0.35">
      <c r="A16131">
        <v>264.2</v>
      </c>
      <c r="B16131" s="24">
        <v>43256</v>
      </c>
      <c r="C16131">
        <v>7</v>
      </c>
      <c r="D16131" s="13">
        <v>120</v>
      </c>
      <c r="E16131" s="13" t="s">
        <v>98</v>
      </c>
      <c r="F16131" s="17">
        <v>-1102</v>
      </c>
      <c r="G16131" t="str">
        <f>_xlfn.XLOOKUP(tbl_GL[[#This Row],[Account_key]],tbl_COA[Account_key],tbl_COA[Class],"Not Found")</f>
        <v>Liabilities and Owners Equity</v>
      </c>
      <c r="H16131" t="str">
        <f>_xlfn.XLOOKUP(tbl_GL[[#This Row],[Account_key]],tbl_COA[Account_key],tbl_COA[SubClass],"Not Found")</f>
        <v>Liabilities</v>
      </c>
      <c r="I16131" t="str">
        <f>_xlfn.XLOOKUP(tbl_GL[[#This Row],[Account_key]],tbl_COA[Account_key],tbl_COA[SubClass2],"Not Found")</f>
        <v>Current Liabilities</v>
      </c>
      <c r="J16131" t="str">
        <f>_xlfn.XLOOKUP(tbl_GL[[#This Row],[Account_key]],tbl_COA[Account_key],tbl_COA[SubAccount],,0)</f>
        <v>Accrued Expenses</v>
      </c>
      <c r="K16131">
        <f>YEAR(tbl_GL[[#This Row],[Date]])</f>
        <v>2018</v>
      </c>
    </row>
    <row r="16132" spans="1:11" hidden="1" x14ac:dyDescent="0.35">
      <c r="A16132">
        <v>265.10000000000002</v>
      </c>
      <c r="B16132" s="24">
        <v>43256</v>
      </c>
      <c r="C16132">
        <v>7</v>
      </c>
      <c r="D16132" s="13">
        <v>10</v>
      </c>
      <c r="E16132" s="13" t="s">
        <v>84</v>
      </c>
      <c r="F16132" s="17">
        <v>-10667</v>
      </c>
      <c r="G16132" t="str">
        <f>_xlfn.XLOOKUP(tbl_GL[[#This Row],[Account_key]],tbl_COA[Account_key],tbl_COA[Class],"Not Found")</f>
        <v>Assets</v>
      </c>
      <c r="H16132" t="str">
        <f>_xlfn.XLOOKUP(tbl_GL[[#This Row],[Account_key]],tbl_COA[Account_key],tbl_COA[SubClass],"Not Found")</f>
        <v>Assets</v>
      </c>
      <c r="I16132" t="str">
        <f>_xlfn.XLOOKUP(tbl_GL[[#This Row],[Account_key]],tbl_COA[Account_key],tbl_COA[SubClass2],"Not Found")</f>
        <v>Current Assets</v>
      </c>
      <c r="J16132" t="str">
        <f>_xlfn.XLOOKUP(tbl_GL[[#This Row],[Account_key]],tbl_COA[Account_key],tbl_COA[SubAccount],,0)</f>
        <v>Cash at Bank</v>
      </c>
      <c r="K16132">
        <f>YEAR(tbl_GL[[#This Row],[Date]])</f>
        <v>2018</v>
      </c>
    </row>
    <row r="16133" spans="1:11" hidden="1" x14ac:dyDescent="0.35">
      <c r="A16133">
        <v>265.2</v>
      </c>
      <c r="B16133" s="24">
        <v>43256</v>
      </c>
      <c r="C16133">
        <v>7</v>
      </c>
      <c r="D16133" s="13">
        <v>110</v>
      </c>
      <c r="E16133" s="13" t="s">
        <v>84</v>
      </c>
      <c r="F16133" s="17">
        <v>-10667</v>
      </c>
      <c r="G16133" t="str">
        <f>_xlfn.XLOOKUP(tbl_GL[[#This Row],[Account_key]],tbl_COA[Account_key],tbl_COA[Class],"Not Found")</f>
        <v>Liabilities and Owners Equity</v>
      </c>
      <c r="H16133" t="str">
        <f>_xlfn.XLOOKUP(tbl_GL[[#This Row],[Account_key]],tbl_COA[Account_key],tbl_COA[SubClass],"Not Found")</f>
        <v>Liabilities</v>
      </c>
      <c r="I16133" t="str">
        <f>_xlfn.XLOOKUP(tbl_GL[[#This Row],[Account_key]],tbl_COA[Account_key],tbl_COA[SubClass2],"Not Found")</f>
        <v>Current Liabilities</v>
      </c>
      <c r="J16133" t="str">
        <f>_xlfn.XLOOKUP(tbl_GL[[#This Row],[Account_key]],tbl_COA[Account_key],tbl_COA[SubAccount],,0)</f>
        <v>Trade Payables</v>
      </c>
      <c r="K16133">
        <f>YEAR(tbl_GL[[#This Row],[Date]])</f>
        <v>2018</v>
      </c>
    </row>
    <row r="16134" spans="1:11" hidden="1" x14ac:dyDescent="0.35">
      <c r="A16134">
        <v>266.10000000000002</v>
      </c>
      <c r="B16134" s="24">
        <v>43259</v>
      </c>
      <c r="C16134">
        <v>7</v>
      </c>
      <c r="D16134" s="13">
        <v>260</v>
      </c>
      <c r="E16134" s="13" t="s">
        <v>97</v>
      </c>
      <c r="F16134" s="17">
        <v>-990</v>
      </c>
      <c r="G16134" t="str">
        <f>_xlfn.XLOOKUP(tbl_GL[[#This Row],[Account_key]],tbl_COA[Account_key],tbl_COA[Class],"Not Found")</f>
        <v>Operating account</v>
      </c>
      <c r="H16134" t="str">
        <f>_xlfn.XLOOKUP(tbl_GL[[#This Row],[Account_key]],tbl_COA[Account_key],tbl_COA[SubClass],"Not Found")</f>
        <v>Operating Expenses</v>
      </c>
      <c r="I16134" t="str">
        <f>_xlfn.XLOOKUP(tbl_GL[[#This Row],[Account_key]],tbl_COA[Account_key],tbl_COA[SubClass2],"Not Found")</f>
        <v>Marketing</v>
      </c>
      <c r="J16134" t="str">
        <f>_xlfn.XLOOKUP(tbl_GL[[#This Row],[Account_key]],tbl_COA[Account_key],tbl_COA[SubAccount],,0)</f>
        <v>Commissions</v>
      </c>
      <c r="K16134">
        <f>YEAR(tbl_GL[[#This Row],[Date]])</f>
        <v>2018</v>
      </c>
    </row>
    <row r="16135" spans="1:11" hidden="1" x14ac:dyDescent="0.35">
      <c r="A16135">
        <v>266.2</v>
      </c>
      <c r="B16135" s="24">
        <v>43259</v>
      </c>
      <c r="C16135">
        <v>7</v>
      </c>
      <c r="D16135" s="13">
        <v>120</v>
      </c>
      <c r="E16135" s="13" t="s">
        <v>97</v>
      </c>
      <c r="F16135" s="17">
        <v>990</v>
      </c>
      <c r="G16135" t="str">
        <f>_xlfn.XLOOKUP(tbl_GL[[#This Row],[Account_key]],tbl_COA[Account_key],tbl_COA[Class],"Not Found")</f>
        <v>Liabilities and Owners Equity</v>
      </c>
      <c r="H16135" t="str">
        <f>_xlfn.XLOOKUP(tbl_GL[[#This Row],[Account_key]],tbl_COA[Account_key],tbl_COA[SubClass],"Not Found")</f>
        <v>Liabilities</v>
      </c>
      <c r="I16135" t="str">
        <f>_xlfn.XLOOKUP(tbl_GL[[#This Row],[Account_key]],tbl_COA[Account_key],tbl_COA[SubClass2],"Not Found")</f>
        <v>Current Liabilities</v>
      </c>
      <c r="J16135" t="str">
        <f>_xlfn.XLOOKUP(tbl_GL[[#This Row],[Account_key]],tbl_COA[Account_key],tbl_COA[SubAccount],,0)</f>
        <v>Accrued Expenses</v>
      </c>
      <c r="K16135">
        <f>YEAR(tbl_GL[[#This Row],[Date]])</f>
        <v>2018</v>
      </c>
    </row>
    <row r="16136" spans="1:11" hidden="1" x14ac:dyDescent="0.35">
      <c r="A16136">
        <v>267.10000000000002</v>
      </c>
      <c r="B16136" s="24">
        <v>43261</v>
      </c>
      <c r="C16136">
        <v>7</v>
      </c>
      <c r="D16136" s="13">
        <v>290</v>
      </c>
      <c r="E16136" s="13" t="s">
        <v>99</v>
      </c>
      <c r="F16136" s="17">
        <v>-69</v>
      </c>
      <c r="G16136" t="str">
        <f>_xlfn.XLOOKUP(tbl_GL[[#This Row],[Account_key]],tbl_COA[Account_key],tbl_COA[Class],"Not Found")</f>
        <v>Operating account</v>
      </c>
      <c r="H16136" t="str">
        <f>_xlfn.XLOOKUP(tbl_GL[[#This Row],[Account_key]],tbl_COA[Account_key],tbl_COA[SubClass],"Not Found")</f>
        <v>Operating Expenses</v>
      </c>
      <c r="I16136" t="str">
        <f>_xlfn.XLOOKUP(tbl_GL[[#This Row],[Account_key]],tbl_COA[Account_key],tbl_COA[SubClass2],"Not Found")</f>
        <v>Administration</v>
      </c>
      <c r="J16136" t="str">
        <f>_xlfn.XLOOKUP(tbl_GL[[#This Row],[Account_key]],tbl_COA[Account_key],tbl_COA[SubAccount],,0)</f>
        <v>Travel</v>
      </c>
      <c r="K16136">
        <f>YEAR(tbl_GL[[#This Row],[Date]])</f>
        <v>2018</v>
      </c>
    </row>
    <row r="16137" spans="1:11" hidden="1" x14ac:dyDescent="0.35">
      <c r="A16137">
        <v>267.2</v>
      </c>
      <c r="B16137" s="24">
        <v>43261</v>
      </c>
      <c r="C16137">
        <v>7</v>
      </c>
      <c r="D16137" s="13">
        <v>20</v>
      </c>
      <c r="E16137" s="13" t="s">
        <v>99</v>
      </c>
      <c r="F16137" s="17">
        <v>-69</v>
      </c>
      <c r="G16137" t="str">
        <f>_xlfn.XLOOKUP(tbl_GL[[#This Row],[Account_key]],tbl_COA[Account_key],tbl_COA[Class],"Not Found")</f>
        <v>Assets</v>
      </c>
      <c r="H16137" t="str">
        <f>_xlfn.XLOOKUP(tbl_GL[[#This Row],[Account_key]],tbl_COA[Account_key],tbl_COA[SubClass],"Not Found")</f>
        <v>Assets</v>
      </c>
      <c r="I16137" t="str">
        <f>_xlfn.XLOOKUP(tbl_GL[[#This Row],[Account_key]],tbl_COA[Account_key],tbl_COA[SubClass2],"Not Found")</f>
        <v>Current Assets</v>
      </c>
      <c r="J16137" t="str">
        <f>_xlfn.XLOOKUP(tbl_GL[[#This Row],[Account_key]],tbl_COA[Account_key],tbl_COA[SubAccount],,0)</f>
        <v>Cash in hand</v>
      </c>
      <c r="K16137">
        <f>YEAR(tbl_GL[[#This Row],[Date]])</f>
        <v>2018</v>
      </c>
    </row>
    <row r="16138" spans="1:11" hidden="1" x14ac:dyDescent="0.35">
      <c r="A16138">
        <v>268.10000000000002</v>
      </c>
      <c r="B16138" s="24">
        <v>43261</v>
      </c>
      <c r="C16138">
        <v>7</v>
      </c>
      <c r="D16138" s="13">
        <v>260</v>
      </c>
      <c r="E16138" s="13" t="s">
        <v>83</v>
      </c>
      <c r="F16138" s="17">
        <v>464</v>
      </c>
      <c r="G16138" t="str">
        <f>_xlfn.XLOOKUP(tbl_GL[[#This Row],[Account_key]],tbl_COA[Account_key],tbl_COA[Class],"Not Found")</f>
        <v>Operating account</v>
      </c>
      <c r="H16138" t="str">
        <f>_xlfn.XLOOKUP(tbl_GL[[#This Row],[Account_key]],tbl_COA[Account_key],tbl_COA[SubClass],"Not Found")</f>
        <v>Operating Expenses</v>
      </c>
      <c r="I16138" t="str">
        <f>_xlfn.XLOOKUP(tbl_GL[[#This Row],[Account_key]],tbl_COA[Account_key],tbl_COA[SubClass2],"Not Found")</f>
        <v>Marketing</v>
      </c>
      <c r="J16138" t="str">
        <f>_xlfn.XLOOKUP(tbl_GL[[#This Row],[Account_key]],tbl_COA[Account_key],tbl_COA[SubAccount],,0)</f>
        <v>Commissions</v>
      </c>
      <c r="K16138">
        <f>YEAR(tbl_GL[[#This Row],[Date]])</f>
        <v>2018</v>
      </c>
    </row>
    <row r="16139" spans="1:11" hidden="1" x14ac:dyDescent="0.35">
      <c r="A16139">
        <v>268.2</v>
      </c>
      <c r="B16139" s="24">
        <v>43261</v>
      </c>
      <c r="C16139">
        <v>7</v>
      </c>
      <c r="D16139" s="13">
        <v>20</v>
      </c>
      <c r="E16139" s="13" t="s">
        <v>83</v>
      </c>
      <c r="F16139" s="17">
        <v>464</v>
      </c>
      <c r="G16139" t="str">
        <f>_xlfn.XLOOKUP(tbl_GL[[#This Row],[Account_key]],tbl_COA[Account_key],tbl_COA[Class],"Not Found")</f>
        <v>Assets</v>
      </c>
      <c r="H16139" t="str">
        <f>_xlfn.XLOOKUP(tbl_GL[[#This Row],[Account_key]],tbl_COA[Account_key],tbl_COA[SubClass],"Not Found")</f>
        <v>Assets</v>
      </c>
      <c r="I16139" t="str">
        <f>_xlfn.XLOOKUP(tbl_GL[[#This Row],[Account_key]],tbl_COA[Account_key],tbl_COA[SubClass2],"Not Found")</f>
        <v>Current Assets</v>
      </c>
      <c r="J16139" t="str">
        <f>_xlfn.XLOOKUP(tbl_GL[[#This Row],[Account_key]],tbl_COA[Account_key],tbl_COA[SubAccount],,0)</f>
        <v>Cash in hand</v>
      </c>
      <c r="K16139">
        <f>YEAR(tbl_GL[[#This Row],[Date]])</f>
        <v>2018</v>
      </c>
    </row>
    <row r="16140" spans="1:11" hidden="1" x14ac:dyDescent="0.35">
      <c r="A16140">
        <v>269.10000000000002</v>
      </c>
      <c r="B16140" s="24">
        <v>43262</v>
      </c>
      <c r="C16140">
        <v>7</v>
      </c>
      <c r="D16140" s="13">
        <v>300</v>
      </c>
      <c r="E16140" s="13" t="s">
        <v>97</v>
      </c>
      <c r="F16140" s="17">
        <v>-1071</v>
      </c>
      <c r="G16140" t="str">
        <f>_xlfn.XLOOKUP(tbl_GL[[#This Row],[Account_key]],tbl_COA[Account_key],tbl_COA[Class],"Not Found")</f>
        <v>Operating account</v>
      </c>
      <c r="H16140" t="str">
        <f>_xlfn.XLOOKUP(tbl_GL[[#This Row],[Account_key]],tbl_COA[Account_key],tbl_COA[SubClass],"Not Found")</f>
        <v>Operating Expenses</v>
      </c>
      <c r="I16140" t="str">
        <f>_xlfn.XLOOKUP(tbl_GL[[#This Row],[Account_key]],tbl_COA[Account_key],tbl_COA[SubClass2],"Not Found")</f>
        <v>Administration</v>
      </c>
      <c r="J16140" t="str">
        <f>_xlfn.XLOOKUP(tbl_GL[[#This Row],[Account_key]],tbl_COA[Account_key],tbl_COA[SubAccount],,0)</f>
        <v>Entertainment</v>
      </c>
      <c r="K16140">
        <f>YEAR(tbl_GL[[#This Row],[Date]])</f>
        <v>2018</v>
      </c>
    </row>
    <row r="16141" spans="1:11" hidden="1" x14ac:dyDescent="0.35">
      <c r="A16141">
        <v>269.2</v>
      </c>
      <c r="B16141" s="24">
        <v>43262</v>
      </c>
      <c r="C16141">
        <v>7</v>
      </c>
      <c r="D16141" s="13">
        <v>120</v>
      </c>
      <c r="E16141" s="13" t="s">
        <v>97</v>
      </c>
      <c r="F16141" s="17">
        <v>1071</v>
      </c>
      <c r="G16141" t="str">
        <f>_xlfn.XLOOKUP(tbl_GL[[#This Row],[Account_key]],tbl_COA[Account_key],tbl_COA[Class],"Not Found")</f>
        <v>Liabilities and Owners Equity</v>
      </c>
      <c r="H16141" t="str">
        <f>_xlfn.XLOOKUP(tbl_GL[[#This Row],[Account_key]],tbl_COA[Account_key],tbl_COA[SubClass],"Not Found")</f>
        <v>Liabilities</v>
      </c>
      <c r="I16141" t="str">
        <f>_xlfn.XLOOKUP(tbl_GL[[#This Row],[Account_key]],tbl_COA[Account_key],tbl_COA[SubClass2],"Not Found")</f>
        <v>Current Liabilities</v>
      </c>
      <c r="J16141" t="str">
        <f>_xlfn.XLOOKUP(tbl_GL[[#This Row],[Account_key]],tbl_COA[Account_key],tbl_COA[SubAccount],,0)</f>
        <v>Accrued Expenses</v>
      </c>
      <c r="K16141">
        <f>YEAR(tbl_GL[[#This Row],[Date]])</f>
        <v>2018</v>
      </c>
    </row>
    <row r="16142" spans="1:11" hidden="1" x14ac:dyDescent="0.35">
      <c r="A16142">
        <v>270.10000000000002</v>
      </c>
      <c r="B16142" s="24">
        <v>43265</v>
      </c>
      <c r="C16142">
        <v>7</v>
      </c>
      <c r="D16142" s="13">
        <v>230</v>
      </c>
      <c r="E16142" s="13" t="s">
        <v>4</v>
      </c>
      <c r="F16142" s="17">
        <v>-497</v>
      </c>
      <c r="G16142" t="str">
        <f>_xlfn.XLOOKUP(tbl_GL[[#This Row],[Account_key]],tbl_COA[Account_key],tbl_COA[Class],"Not Found")</f>
        <v>Trading account</v>
      </c>
      <c r="H16142" t="str">
        <f>_xlfn.XLOOKUP(tbl_GL[[#This Row],[Account_key]],tbl_COA[Account_key],tbl_COA[SubClass],"Not Found")</f>
        <v>Cost of Sales</v>
      </c>
      <c r="I16142" t="str">
        <f>_xlfn.XLOOKUP(tbl_GL[[#This Row],[Account_key]],tbl_COA[Account_key],tbl_COA[SubClass2],"Not Found")</f>
        <v>Cost of Sales</v>
      </c>
      <c r="J16142" t="str">
        <f>_xlfn.XLOOKUP(tbl_GL[[#This Row],[Account_key]],tbl_COA[Account_key],tbl_COA[SubAccount],,0)</f>
        <v>Cost of Sales</v>
      </c>
      <c r="K16142">
        <f>YEAR(tbl_GL[[#This Row],[Date]])</f>
        <v>2018</v>
      </c>
    </row>
    <row r="16143" spans="1:11" hidden="1" x14ac:dyDescent="0.35">
      <c r="A16143">
        <v>270.2</v>
      </c>
      <c r="B16143" s="24">
        <v>43265</v>
      </c>
      <c r="C16143">
        <v>7</v>
      </c>
      <c r="D16143" s="13">
        <v>60</v>
      </c>
      <c r="E16143" s="13" t="s">
        <v>4</v>
      </c>
      <c r="F16143" s="17">
        <v>-497</v>
      </c>
      <c r="G16143" t="str">
        <f>_xlfn.XLOOKUP(tbl_GL[[#This Row],[Account_key]],tbl_COA[Account_key],tbl_COA[Class],"Not Found")</f>
        <v>Assets</v>
      </c>
      <c r="H16143" t="str">
        <f>_xlfn.XLOOKUP(tbl_GL[[#This Row],[Account_key]],tbl_COA[Account_key],tbl_COA[SubClass],"Not Found")</f>
        <v>Assets</v>
      </c>
      <c r="I16143" t="str">
        <f>_xlfn.XLOOKUP(tbl_GL[[#This Row],[Account_key]],tbl_COA[Account_key],tbl_COA[SubClass2],"Not Found")</f>
        <v>Current Assets</v>
      </c>
      <c r="J16143" t="str">
        <f>_xlfn.XLOOKUP(tbl_GL[[#This Row],[Account_key]],tbl_COA[Account_key],tbl_COA[SubAccount],,0)</f>
        <v>Inventory</v>
      </c>
      <c r="K16143">
        <f>YEAR(tbl_GL[[#This Row],[Date]])</f>
        <v>2018</v>
      </c>
    </row>
    <row r="16144" spans="1:11" hidden="1" x14ac:dyDescent="0.35">
      <c r="A16144">
        <v>271.10000000000002</v>
      </c>
      <c r="B16144" s="24">
        <v>43265</v>
      </c>
      <c r="C16144">
        <v>7</v>
      </c>
      <c r="D16144" s="13">
        <v>260</v>
      </c>
      <c r="E16144" s="13" t="s">
        <v>97</v>
      </c>
      <c r="F16144" s="17">
        <v>-997</v>
      </c>
      <c r="G16144" t="str">
        <f>_xlfn.XLOOKUP(tbl_GL[[#This Row],[Account_key]],tbl_COA[Account_key],tbl_COA[Class],"Not Found")</f>
        <v>Operating account</v>
      </c>
      <c r="H16144" t="str">
        <f>_xlfn.XLOOKUP(tbl_GL[[#This Row],[Account_key]],tbl_COA[Account_key],tbl_COA[SubClass],"Not Found")</f>
        <v>Operating Expenses</v>
      </c>
      <c r="I16144" t="str">
        <f>_xlfn.XLOOKUP(tbl_GL[[#This Row],[Account_key]],tbl_COA[Account_key],tbl_COA[SubClass2],"Not Found")</f>
        <v>Marketing</v>
      </c>
      <c r="J16144" t="str">
        <f>_xlfn.XLOOKUP(tbl_GL[[#This Row],[Account_key]],tbl_COA[Account_key],tbl_COA[SubAccount],,0)</f>
        <v>Commissions</v>
      </c>
      <c r="K16144">
        <f>YEAR(tbl_GL[[#This Row],[Date]])</f>
        <v>2018</v>
      </c>
    </row>
    <row r="16145" spans="1:11" hidden="1" x14ac:dyDescent="0.35">
      <c r="A16145">
        <v>271.2</v>
      </c>
      <c r="B16145" s="24">
        <v>43265</v>
      </c>
      <c r="C16145">
        <v>7</v>
      </c>
      <c r="D16145" s="13">
        <v>120</v>
      </c>
      <c r="E16145" s="13" t="s">
        <v>97</v>
      </c>
      <c r="F16145" s="17">
        <v>997</v>
      </c>
      <c r="G16145" t="str">
        <f>_xlfn.XLOOKUP(tbl_GL[[#This Row],[Account_key]],tbl_COA[Account_key],tbl_COA[Class],"Not Found")</f>
        <v>Liabilities and Owners Equity</v>
      </c>
      <c r="H16145" t="str">
        <f>_xlfn.XLOOKUP(tbl_GL[[#This Row],[Account_key]],tbl_COA[Account_key],tbl_COA[SubClass],"Not Found")</f>
        <v>Liabilities</v>
      </c>
      <c r="I16145" t="str">
        <f>_xlfn.XLOOKUP(tbl_GL[[#This Row],[Account_key]],tbl_COA[Account_key],tbl_COA[SubClass2],"Not Found")</f>
        <v>Current Liabilities</v>
      </c>
      <c r="J16145" t="str">
        <f>_xlfn.XLOOKUP(tbl_GL[[#This Row],[Account_key]],tbl_COA[Account_key],tbl_COA[SubAccount],,0)</f>
        <v>Accrued Expenses</v>
      </c>
      <c r="K16145">
        <f>YEAR(tbl_GL[[#This Row],[Date]])</f>
        <v>2018</v>
      </c>
    </row>
    <row r="16146" spans="1:11" hidden="1" x14ac:dyDescent="0.35">
      <c r="A16146">
        <v>272.10000000000002</v>
      </c>
      <c r="B16146" s="24">
        <v>43265</v>
      </c>
      <c r="C16146">
        <v>7</v>
      </c>
      <c r="D16146" s="13">
        <v>10</v>
      </c>
      <c r="E16146" s="13" t="s">
        <v>98</v>
      </c>
      <c r="F16146" s="17">
        <v>-1014</v>
      </c>
      <c r="G16146" t="str">
        <f>_xlfn.XLOOKUP(tbl_GL[[#This Row],[Account_key]],tbl_COA[Account_key],tbl_COA[Class],"Not Found")</f>
        <v>Assets</v>
      </c>
      <c r="H16146" t="str">
        <f>_xlfn.XLOOKUP(tbl_GL[[#This Row],[Account_key]],tbl_COA[Account_key],tbl_COA[SubClass],"Not Found")</f>
        <v>Assets</v>
      </c>
      <c r="I16146" t="str">
        <f>_xlfn.XLOOKUP(tbl_GL[[#This Row],[Account_key]],tbl_COA[Account_key],tbl_COA[SubClass2],"Not Found")</f>
        <v>Current Assets</v>
      </c>
      <c r="J16146" t="str">
        <f>_xlfn.XLOOKUP(tbl_GL[[#This Row],[Account_key]],tbl_COA[Account_key],tbl_COA[SubAccount],,0)</f>
        <v>Cash at Bank</v>
      </c>
      <c r="K16146">
        <f>YEAR(tbl_GL[[#This Row],[Date]])</f>
        <v>2018</v>
      </c>
    </row>
    <row r="16147" spans="1:11" hidden="1" x14ac:dyDescent="0.35">
      <c r="A16147">
        <v>272.2</v>
      </c>
      <c r="B16147" s="24">
        <v>43265</v>
      </c>
      <c r="C16147">
        <v>7</v>
      </c>
      <c r="D16147" s="13">
        <v>120</v>
      </c>
      <c r="E16147" s="13" t="s">
        <v>98</v>
      </c>
      <c r="F16147" s="17">
        <v>-1014</v>
      </c>
      <c r="G16147" t="str">
        <f>_xlfn.XLOOKUP(tbl_GL[[#This Row],[Account_key]],tbl_COA[Account_key],tbl_COA[Class],"Not Found")</f>
        <v>Liabilities and Owners Equity</v>
      </c>
      <c r="H16147" t="str">
        <f>_xlfn.XLOOKUP(tbl_GL[[#This Row],[Account_key]],tbl_COA[Account_key],tbl_COA[SubClass],"Not Found")</f>
        <v>Liabilities</v>
      </c>
      <c r="I16147" t="str">
        <f>_xlfn.XLOOKUP(tbl_GL[[#This Row],[Account_key]],tbl_COA[Account_key],tbl_COA[SubClass2],"Not Found")</f>
        <v>Current Liabilities</v>
      </c>
      <c r="J16147" t="str">
        <f>_xlfn.XLOOKUP(tbl_GL[[#This Row],[Account_key]],tbl_COA[Account_key],tbl_COA[SubAccount],,0)</f>
        <v>Accrued Expenses</v>
      </c>
      <c r="K16147">
        <f>YEAR(tbl_GL[[#This Row],[Date]])</f>
        <v>2018</v>
      </c>
    </row>
    <row r="16148" spans="1:11" hidden="1" x14ac:dyDescent="0.35">
      <c r="A16148">
        <v>273.10000000000002</v>
      </c>
      <c r="B16148" s="24">
        <v>43265</v>
      </c>
      <c r="C16148">
        <v>7</v>
      </c>
      <c r="D16148" s="13">
        <v>210</v>
      </c>
      <c r="E16148" s="13" t="s">
        <v>7</v>
      </c>
      <c r="F16148" s="17">
        <v>1658</v>
      </c>
      <c r="G16148" t="str">
        <f>_xlfn.XLOOKUP(tbl_GL[[#This Row],[Account_key]],tbl_COA[Account_key],tbl_COA[Class],"Not Found")</f>
        <v>Trading account</v>
      </c>
      <c r="H16148" t="str">
        <f>_xlfn.XLOOKUP(tbl_GL[[#This Row],[Account_key]],tbl_COA[Account_key],tbl_COA[SubClass],"Not Found")</f>
        <v>Sales</v>
      </c>
      <c r="I16148" t="str">
        <f>_xlfn.XLOOKUP(tbl_GL[[#This Row],[Account_key]],tbl_COA[Account_key],tbl_COA[SubClass2],"Not Found")</f>
        <v>Sales</v>
      </c>
      <c r="J16148" t="str">
        <f>_xlfn.XLOOKUP(tbl_GL[[#This Row],[Account_key]],tbl_COA[Account_key],tbl_COA[SubAccount],,0)</f>
        <v>Sales</v>
      </c>
      <c r="K16148">
        <f>YEAR(tbl_GL[[#This Row],[Date]])</f>
        <v>2018</v>
      </c>
    </row>
    <row r="16149" spans="1:11" hidden="1" x14ac:dyDescent="0.35">
      <c r="A16149">
        <v>273.2</v>
      </c>
      <c r="B16149" s="24">
        <v>43265</v>
      </c>
      <c r="C16149">
        <v>7</v>
      </c>
      <c r="D16149" s="13">
        <v>10</v>
      </c>
      <c r="E16149" s="13" t="s">
        <v>7</v>
      </c>
      <c r="F16149" s="17">
        <v>1658</v>
      </c>
      <c r="G16149" t="str">
        <f>_xlfn.XLOOKUP(tbl_GL[[#This Row],[Account_key]],tbl_COA[Account_key],tbl_COA[Class],"Not Found")</f>
        <v>Assets</v>
      </c>
      <c r="H16149" t="str">
        <f>_xlfn.XLOOKUP(tbl_GL[[#This Row],[Account_key]],tbl_COA[Account_key],tbl_COA[SubClass],"Not Found")</f>
        <v>Assets</v>
      </c>
      <c r="I16149" t="str">
        <f>_xlfn.XLOOKUP(tbl_GL[[#This Row],[Account_key]],tbl_COA[Account_key],tbl_COA[SubClass2],"Not Found")</f>
        <v>Current Assets</v>
      </c>
      <c r="J16149" t="str">
        <f>_xlfn.XLOOKUP(tbl_GL[[#This Row],[Account_key]],tbl_COA[Account_key],tbl_COA[SubAccount],,0)</f>
        <v>Cash at Bank</v>
      </c>
      <c r="K16149">
        <f>YEAR(tbl_GL[[#This Row],[Date]])</f>
        <v>2018</v>
      </c>
    </row>
    <row r="16150" spans="1:11" hidden="1" x14ac:dyDescent="0.35">
      <c r="A16150">
        <v>274.10000000000002</v>
      </c>
      <c r="B16150" s="24">
        <v>43265</v>
      </c>
      <c r="C16150">
        <v>7</v>
      </c>
      <c r="D16150" s="13">
        <v>230</v>
      </c>
      <c r="E16150" s="13" t="s">
        <v>4</v>
      </c>
      <c r="F16150" s="17">
        <v>-1965</v>
      </c>
      <c r="G16150" t="str">
        <f>_xlfn.XLOOKUP(tbl_GL[[#This Row],[Account_key]],tbl_COA[Account_key],tbl_COA[Class],"Not Found")</f>
        <v>Trading account</v>
      </c>
      <c r="H16150" t="str">
        <f>_xlfn.XLOOKUP(tbl_GL[[#This Row],[Account_key]],tbl_COA[Account_key],tbl_COA[SubClass],"Not Found")</f>
        <v>Cost of Sales</v>
      </c>
      <c r="I16150" t="str">
        <f>_xlfn.XLOOKUP(tbl_GL[[#This Row],[Account_key]],tbl_COA[Account_key],tbl_COA[SubClass2],"Not Found")</f>
        <v>Cost of Sales</v>
      </c>
      <c r="J16150" t="str">
        <f>_xlfn.XLOOKUP(tbl_GL[[#This Row],[Account_key]],tbl_COA[Account_key],tbl_COA[SubAccount],,0)</f>
        <v>Cost of Sales</v>
      </c>
      <c r="K16150">
        <f>YEAR(tbl_GL[[#This Row],[Date]])</f>
        <v>2018</v>
      </c>
    </row>
    <row r="16151" spans="1:11" hidden="1" x14ac:dyDescent="0.35">
      <c r="A16151">
        <v>274.2</v>
      </c>
      <c r="B16151" s="24">
        <v>43265</v>
      </c>
      <c r="C16151">
        <v>7</v>
      </c>
      <c r="D16151" s="13">
        <v>60</v>
      </c>
      <c r="E16151" s="13" t="s">
        <v>4</v>
      </c>
      <c r="F16151" s="17">
        <v>-1965</v>
      </c>
      <c r="G16151" t="str">
        <f>_xlfn.XLOOKUP(tbl_GL[[#This Row],[Account_key]],tbl_COA[Account_key],tbl_COA[Class],"Not Found")</f>
        <v>Assets</v>
      </c>
      <c r="H16151" t="str">
        <f>_xlfn.XLOOKUP(tbl_GL[[#This Row],[Account_key]],tbl_COA[Account_key],tbl_COA[SubClass],"Not Found")</f>
        <v>Assets</v>
      </c>
      <c r="I16151" t="str">
        <f>_xlfn.XLOOKUP(tbl_GL[[#This Row],[Account_key]],tbl_COA[Account_key],tbl_COA[SubClass2],"Not Found")</f>
        <v>Current Assets</v>
      </c>
      <c r="J16151" t="str">
        <f>_xlfn.XLOOKUP(tbl_GL[[#This Row],[Account_key]],tbl_COA[Account_key],tbl_COA[SubAccount],,0)</f>
        <v>Inventory</v>
      </c>
      <c r="K16151">
        <f>YEAR(tbl_GL[[#This Row],[Date]])</f>
        <v>2018</v>
      </c>
    </row>
    <row r="16152" spans="1:11" hidden="1" x14ac:dyDescent="0.35">
      <c r="A16152">
        <v>275.10000000000002</v>
      </c>
      <c r="B16152" s="24">
        <v>43265</v>
      </c>
      <c r="C16152">
        <v>7</v>
      </c>
      <c r="D16152" s="13">
        <v>210</v>
      </c>
      <c r="E16152" s="13" t="s">
        <v>8</v>
      </c>
      <c r="F16152" s="17">
        <v>7146</v>
      </c>
      <c r="G16152" t="str">
        <f>_xlfn.XLOOKUP(tbl_GL[[#This Row],[Account_key]],tbl_COA[Account_key],tbl_COA[Class],"Not Found")</f>
        <v>Trading account</v>
      </c>
      <c r="H16152" t="str">
        <f>_xlfn.XLOOKUP(tbl_GL[[#This Row],[Account_key]],tbl_COA[Account_key],tbl_COA[SubClass],"Not Found")</f>
        <v>Sales</v>
      </c>
      <c r="I16152" t="str">
        <f>_xlfn.XLOOKUP(tbl_GL[[#This Row],[Account_key]],tbl_COA[Account_key],tbl_COA[SubClass2],"Not Found")</f>
        <v>Sales</v>
      </c>
      <c r="J16152" t="str">
        <f>_xlfn.XLOOKUP(tbl_GL[[#This Row],[Account_key]],tbl_COA[Account_key],tbl_COA[SubAccount],,0)</f>
        <v>Sales</v>
      </c>
      <c r="K16152">
        <f>YEAR(tbl_GL[[#This Row],[Date]])</f>
        <v>2018</v>
      </c>
    </row>
    <row r="16153" spans="1:11" hidden="1" x14ac:dyDescent="0.35">
      <c r="A16153">
        <v>275.2</v>
      </c>
      <c r="B16153" s="24">
        <v>43265</v>
      </c>
      <c r="C16153">
        <v>7</v>
      </c>
      <c r="D16153" s="13">
        <v>30</v>
      </c>
      <c r="E16153" s="13" t="s">
        <v>8</v>
      </c>
      <c r="F16153" s="17">
        <v>7146</v>
      </c>
      <c r="G16153" t="str">
        <f>_xlfn.XLOOKUP(tbl_GL[[#This Row],[Account_key]],tbl_COA[Account_key],tbl_COA[Class],"Not Found")</f>
        <v>Assets</v>
      </c>
      <c r="H16153" t="str">
        <f>_xlfn.XLOOKUP(tbl_GL[[#This Row],[Account_key]],tbl_COA[Account_key],tbl_COA[SubClass],"Not Found")</f>
        <v>Assets</v>
      </c>
      <c r="I16153" t="str">
        <f>_xlfn.XLOOKUP(tbl_GL[[#This Row],[Account_key]],tbl_COA[Account_key],tbl_COA[SubClass2],"Not Found")</f>
        <v>Current Assets</v>
      </c>
      <c r="J16153" t="str">
        <f>_xlfn.XLOOKUP(tbl_GL[[#This Row],[Account_key]],tbl_COA[Account_key],tbl_COA[SubAccount],,0)</f>
        <v>Trade Receivables</v>
      </c>
      <c r="K16153">
        <f>YEAR(tbl_GL[[#This Row],[Date]])</f>
        <v>2018</v>
      </c>
    </row>
    <row r="16154" spans="1:11" hidden="1" x14ac:dyDescent="0.35">
      <c r="A16154">
        <v>276.10000000000002</v>
      </c>
      <c r="B16154" s="24">
        <v>43266</v>
      </c>
      <c r="C16154">
        <v>7</v>
      </c>
      <c r="D16154" s="13">
        <v>10</v>
      </c>
      <c r="E16154" s="13" t="s">
        <v>112</v>
      </c>
      <c r="F16154" s="17">
        <v>-140</v>
      </c>
      <c r="G16154" t="str">
        <f>_xlfn.XLOOKUP(tbl_GL[[#This Row],[Account_key]],tbl_COA[Account_key],tbl_COA[Class],"Not Found")</f>
        <v>Assets</v>
      </c>
      <c r="H16154" t="str">
        <f>_xlfn.XLOOKUP(tbl_GL[[#This Row],[Account_key]],tbl_COA[Account_key],tbl_COA[SubClass],"Not Found")</f>
        <v>Assets</v>
      </c>
      <c r="I16154" t="str">
        <f>_xlfn.XLOOKUP(tbl_GL[[#This Row],[Account_key]],tbl_COA[Account_key],tbl_COA[SubClass2],"Not Found")</f>
        <v>Current Assets</v>
      </c>
      <c r="J16154" t="str">
        <f>_xlfn.XLOOKUP(tbl_GL[[#This Row],[Account_key]],tbl_COA[Account_key],tbl_COA[SubAccount],,0)</f>
        <v>Cash at Bank</v>
      </c>
      <c r="K16154">
        <f>YEAR(tbl_GL[[#This Row],[Date]])</f>
        <v>2018</v>
      </c>
    </row>
    <row r="16155" spans="1:11" hidden="1" x14ac:dyDescent="0.35">
      <c r="A16155">
        <v>276.2</v>
      </c>
      <c r="B16155" s="24">
        <v>43266</v>
      </c>
      <c r="C16155">
        <v>7</v>
      </c>
      <c r="D16155" s="13">
        <v>121</v>
      </c>
      <c r="E16155" s="13" t="s">
        <v>112</v>
      </c>
      <c r="F16155" s="17">
        <v>-140</v>
      </c>
      <c r="G16155" t="str">
        <f>_xlfn.XLOOKUP(tbl_GL[[#This Row],[Account_key]],tbl_COA[Account_key],tbl_COA[Class],"Not Found")</f>
        <v>Liabilities and Owners Equity</v>
      </c>
      <c r="H16155" t="str">
        <f>_xlfn.XLOOKUP(tbl_GL[[#This Row],[Account_key]],tbl_COA[Account_key],tbl_COA[SubClass],"Not Found")</f>
        <v>Liabilities</v>
      </c>
      <c r="I16155" t="str">
        <f>_xlfn.XLOOKUP(tbl_GL[[#This Row],[Account_key]],tbl_COA[Account_key],tbl_COA[SubClass2],"Not Found")</f>
        <v>Current Liabilities</v>
      </c>
      <c r="J16155" t="str">
        <f>_xlfn.XLOOKUP(tbl_GL[[#This Row],[Account_key]],tbl_COA[Account_key],tbl_COA[SubAccount],,0)</f>
        <v>Interest Payable</v>
      </c>
      <c r="K16155">
        <f>YEAR(tbl_GL[[#This Row],[Date]])</f>
        <v>2018</v>
      </c>
    </row>
    <row r="16156" spans="1:11" hidden="1" x14ac:dyDescent="0.35">
      <c r="A16156">
        <v>277.10000000000002</v>
      </c>
      <c r="B16156" s="24">
        <v>43266</v>
      </c>
      <c r="C16156">
        <v>7</v>
      </c>
      <c r="D16156" s="13">
        <v>10</v>
      </c>
      <c r="E16156" s="13" t="s">
        <v>98</v>
      </c>
      <c r="F16156" s="17">
        <v>-816</v>
      </c>
      <c r="G16156" t="str">
        <f>_xlfn.XLOOKUP(tbl_GL[[#This Row],[Account_key]],tbl_COA[Account_key],tbl_COA[Class],"Not Found")</f>
        <v>Assets</v>
      </c>
      <c r="H16156" t="str">
        <f>_xlfn.XLOOKUP(tbl_GL[[#This Row],[Account_key]],tbl_COA[Account_key],tbl_COA[SubClass],"Not Found")</f>
        <v>Assets</v>
      </c>
      <c r="I16156" t="str">
        <f>_xlfn.XLOOKUP(tbl_GL[[#This Row],[Account_key]],tbl_COA[Account_key],tbl_COA[SubClass2],"Not Found")</f>
        <v>Current Assets</v>
      </c>
      <c r="J16156" t="str">
        <f>_xlfn.XLOOKUP(tbl_GL[[#This Row],[Account_key]],tbl_COA[Account_key],tbl_COA[SubAccount],,0)</f>
        <v>Cash at Bank</v>
      </c>
      <c r="K16156">
        <f>YEAR(tbl_GL[[#This Row],[Date]])</f>
        <v>2018</v>
      </c>
    </row>
    <row r="16157" spans="1:11" hidden="1" x14ac:dyDescent="0.35">
      <c r="A16157">
        <v>277.2</v>
      </c>
      <c r="B16157" s="24">
        <v>43266</v>
      </c>
      <c r="C16157">
        <v>7</v>
      </c>
      <c r="D16157" s="13">
        <v>120</v>
      </c>
      <c r="E16157" s="13" t="s">
        <v>98</v>
      </c>
      <c r="F16157" s="17">
        <v>-816</v>
      </c>
      <c r="G16157" t="str">
        <f>_xlfn.XLOOKUP(tbl_GL[[#This Row],[Account_key]],tbl_COA[Account_key],tbl_COA[Class],"Not Found")</f>
        <v>Liabilities and Owners Equity</v>
      </c>
      <c r="H16157" t="str">
        <f>_xlfn.XLOOKUP(tbl_GL[[#This Row],[Account_key]],tbl_COA[Account_key],tbl_COA[SubClass],"Not Found")</f>
        <v>Liabilities</v>
      </c>
      <c r="I16157" t="str">
        <f>_xlfn.XLOOKUP(tbl_GL[[#This Row],[Account_key]],tbl_COA[Account_key],tbl_COA[SubClass2],"Not Found")</f>
        <v>Current Liabilities</v>
      </c>
      <c r="J16157" t="str">
        <f>_xlfn.XLOOKUP(tbl_GL[[#This Row],[Account_key]],tbl_COA[Account_key],tbl_COA[SubAccount],,0)</f>
        <v>Accrued Expenses</v>
      </c>
      <c r="K16157">
        <f>YEAR(tbl_GL[[#This Row],[Date]])</f>
        <v>2018</v>
      </c>
    </row>
    <row r="16158" spans="1:11" hidden="1" x14ac:dyDescent="0.35">
      <c r="A16158">
        <v>278.10000000000002</v>
      </c>
      <c r="B16158" s="24">
        <v>43268</v>
      </c>
      <c r="C16158">
        <v>7</v>
      </c>
      <c r="D16158" s="13">
        <v>260</v>
      </c>
      <c r="E16158" s="13" t="s">
        <v>97</v>
      </c>
      <c r="F16158" s="17">
        <v>-1239</v>
      </c>
      <c r="G16158" t="str">
        <f>_xlfn.XLOOKUP(tbl_GL[[#This Row],[Account_key]],tbl_COA[Account_key],tbl_COA[Class],"Not Found")</f>
        <v>Operating account</v>
      </c>
      <c r="H16158" t="str">
        <f>_xlfn.XLOOKUP(tbl_GL[[#This Row],[Account_key]],tbl_COA[Account_key],tbl_COA[SubClass],"Not Found")</f>
        <v>Operating Expenses</v>
      </c>
      <c r="I16158" t="str">
        <f>_xlfn.XLOOKUP(tbl_GL[[#This Row],[Account_key]],tbl_COA[Account_key],tbl_COA[SubClass2],"Not Found")</f>
        <v>Marketing</v>
      </c>
      <c r="J16158" t="str">
        <f>_xlfn.XLOOKUP(tbl_GL[[#This Row],[Account_key]],tbl_COA[Account_key],tbl_COA[SubAccount],,0)</f>
        <v>Commissions</v>
      </c>
      <c r="K16158">
        <f>YEAR(tbl_GL[[#This Row],[Date]])</f>
        <v>2018</v>
      </c>
    </row>
    <row r="16159" spans="1:11" hidden="1" x14ac:dyDescent="0.35">
      <c r="A16159">
        <v>278.2</v>
      </c>
      <c r="B16159" s="24">
        <v>43268</v>
      </c>
      <c r="C16159">
        <v>7</v>
      </c>
      <c r="D16159" s="13">
        <v>120</v>
      </c>
      <c r="E16159" s="13" t="s">
        <v>97</v>
      </c>
      <c r="F16159" s="17">
        <v>1239</v>
      </c>
      <c r="G16159" t="str">
        <f>_xlfn.XLOOKUP(tbl_GL[[#This Row],[Account_key]],tbl_COA[Account_key],tbl_COA[Class],"Not Found")</f>
        <v>Liabilities and Owners Equity</v>
      </c>
      <c r="H16159" t="str">
        <f>_xlfn.XLOOKUP(tbl_GL[[#This Row],[Account_key]],tbl_COA[Account_key],tbl_COA[SubClass],"Not Found")</f>
        <v>Liabilities</v>
      </c>
      <c r="I16159" t="str">
        <f>_xlfn.XLOOKUP(tbl_GL[[#This Row],[Account_key]],tbl_COA[Account_key],tbl_COA[SubClass2],"Not Found")</f>
        <v>Current Liabilities</v>
      </c>
      <c r="J16159" t="str">
        <f>_xlfn.XLOOKUP(tbl_GL[[#This Row],[Account_key]],tbl_COA[Account_key],tbl_COA[SubAccount],,0)</f>
        <v>Accrued Expenses</v>
      </c>
      <c r="K16159">
        <f>YEAR(tbl_GL[[#This Row],[Date]])</f>
        <v>2018</v>
      </c>
    </row>
    <row r="16160" spans="1:11" hidden="1" x14ac:dyDescent="0.35">
      <c r="A16160">
        <v>279.10000000000002</v>
      </c>
      <c r="B16160" s="24">
        <v>43270</v>
      </c>
      <c r="C16160">
        <v>7</v>
      </c>
      <c r="D16160" s="13">
        <v>220</v>
      </c>
      <c r="E16160" s="13" t="s">
        <v>81</v>
      </c>
      <c r="F16160" s="17">
        <v>-943</v>
      </c>
      <c r="G16160" t="str">
        <f>_xlfn.XLOOKUP(tbl_GL[[#This Row],[Account_key]],tbl_COA[Account_key],tbl_COA[Class],"Not Found")</f>
        <v>Trading account</v>
      </c>
      <c r="H16160" t="str">
        <f>_xlfn.XLOOKUP(tbl_GL[[#This Row],[Account_key]],tbl_COA[Account_key],tbl_COA[SubClass],"Not Found")</f>
        <v>Sales</v>
      </c>
      <c r="I16160" t="str">
        <f>_xlfn.XLOOKUP(tbl_GL[[#This Row],[Account_key]],tbl_COA[Account_key],tbl_COA[SubClass2],"Not Found")</f>
        <v>Sales</v>
      </c>
      <c r="J16160" t="str">
        <f>_xlfn.XLOOKUP(tbl_GL[[#This Row],[Account_key]],tbl_COA[Account_key],tbl_COA[SubAccount],,0)</f>
        <v>Sales Return</v>
      </c>
      <c r="K16160">
        <f>YEAR(tbl_GL[[#This Row],[Date]])</f>
        <v>2018</v>
      </c>
    </row>
    <row r="16161" spans="1:11" hidden="1" x14ac:dyDescent="0.35">
      <c r="A16161">
        <v>279.2</v>
      </c>
      <c r="B16161" s="24">
        <v>43270</v>
      </c>
      <c r="C16161">
        <v>7</v>
      </c>
      <c r="D16161" s="13">
        <v>20</v>
      </c>
      <c r="E16161" s="13" t="s">
        <v>81</v>
      </c>
      <c r="F16161" s="17">
        <v>-943</v>
      </c>
      <c r="G16161" t="str">
        <f>_xlfn.XLOOKUP(tbl_GL[[#This Row],[Account_key]],tbl_COA[Account_key],tbl_COA[Class],"Not Found")</f>
        <v>Assets</v>
      </c>
      <c r="H16161" t="str">
        <f>_xlfn.XLOOKUP(tbl_GL[[#This Row],[Account_key]],tbl_COA[Account_key],tbl_COA[SubClass],"Not Found")</f>
        <v>Assets</v>
      </c>
      <c r="I16161" t="str">
        <f>_xlfn.XLOOKUP(tbl_GL[[#This Row],[Account_key]],tbl_COA[Account_key],tbl_COA[SubClass2],"Not Found")</f>
        <v>Current Assets</v>
      </c>
      <c r="J16161" t="str">
        <f>_xlfn.XLOOKUP(tbl_GL[[#This Row],[Account_key]],tbl_COA[Account_key],tbl_COA[SubAccount],,0)</f>
        <v>Cash in hand</v>
      </c>
      <c r="K16161">
        <f>YEAR(tbl_GL[[#This Row],[Date]])</f>
        <v>2018</v>
      </c>
    </row>
    <row r="16162" spans="1:11" hidden="1" x14ac:dyDescent="0.35">
      <c r="A16162">
        <v>280.10000000000002</v>
      </c>
      <c r="B16162" s="24">
        <v>43270</v>
      </c>
      <c r="C16162">
        <v>7</v>
      </c>
      <c r="D16162" s="13">
        <v>30</v>
      </c>
      <c r="E16162" s="13" t="s">
        <v>80</v>
      </c>
      <c r="F16162" s="17">
        <v>-6227</v>
      </c>
      <c r="G16162" t="str">
        <f>_xlfn.XLOOKUP(tbl_GL[[#This Row],[Account_key]],tbl_COA[Account_key],tbl_COA[Class],"Not Found")</f>
        <v>Assets</v>
      </c>
      <c r="H16162" t="str">
        <f>_xlfn.XLOOKUP(tbl_GL[[#This Row],[Account_key]],tbl_COA[Account_key],tbl_COA[SubClass],"Not Found")</f>
        <v>Assets</v>
      </c>
      <c r="I16162" t="str">
        <f>_xlfn.XLOOKUP(tbl_GL[[#This Row],[Account_key]],tbl_COA[Account_key],tbl_COA[SubClass2],"Not Found")</f>
        <v>Current Assets</v>
      </c>
      <c r="J16162" t="str">
        <f>_xlfn.XLOOKUP(tbl_GL[[#This Row],[Account_key]],tbl_COA[Account_key],tbl_COA[SubAccount],,0)</f>
        <v>Trade Receivables</v>
      </c>
      <c r="K16162">
        <f>YEAR(tbl_GL[[#This Row],[Date]])</f>
        <v>2018</v>
      </c>
    </row>
    <row r="16163" spans="1:11" hidden="1" x14ac:dyDescent="0.35">
      <c r="A16163">
        <v>280.2</v>
      </c>
      <c r="B16163" s="24">
        <v>43270</v>
      </c>
      <c r="C16163">
        <v>7</v>
      </c>
      <c r="D16163" s="13">
        <v>10</v>
      </c>
      <c r="E16163" s="13" t="s">
        <v>80</v>
      </c>
      <c r="F16163" s="17">
        <v>6227</v>
      </c>
      <c r="G16163" t="str">
        <f>_xlfn.XLOOKUP(tbl_GL[[#This Row],[Account_key]],tbl_COA[Account_key],tbl_COA[Class],"Not Found")</f>
        <v>Assets</v>
      </c>
      <c r="H16163" t="str">
        <f>_xlfn.XLOOKUP(tbl_GL[[#This Row],[Account_key]],tbl_COA[Account_key],tbl_COA[SubClass],"Not Found")</f>
        <v>Assets</v>
      </c>
      <c r="I16163" t="str">
        <f>_xlfn.XLOOKUP(tbl_GL[[#This Row],[Account_key]],tbl_COA[Account_key],tbl_COA[SubClass2],"Not Found")</f>
        <v>Current Assets</v>
      </c>
      <c r="J16163" t="str">
        <f>_xlfn.XLOOKUP(tbl_GL[[#This Row],[Account_key]],tbl_COA[Account_key],tbl_COA[SubAccount],,0)</f>
        <v>Cash at Bank</v>
      </c>
      <c r="K16163">
        <f>YEAR(tbl_GL[[#This Row],[Date]])</f>
        <v>2018</v>
      </c>
    </row>
    <row r="16164" spans="1:11" hidden="1" x14ac:dyDescent="0.35">
      <c r="A16164">
        <v>281.10000000000002</v>
      </c>
      <c r="B16164" s="24">
        <v>43273</v>
      </c>
      <c r="C16164">
        <v>7</v>
      </c>
      <c r="D16164" s="13">
        <v>230</v>
      </c>
      <c r="E16164" s="13" t="s">
        <v>4</v>
      </c>
      <c r="F16164" s="17">
        <v>-137</v>
      </c>
      <c r="G16164" t="str">
        <f>_xlfn.XLOOKUP(tbl_GL[[#This Row],[Account_key]],tbl_COA[Account_key],tbl_COA[Class],"Not Found")</f>
        <v>Trading account</v>
      </c>
      <c r="H16164" t="str">
        <f>_xlfn.XLOOKUP(tbl_GL[[#This Row],[Account_key]],tbl_COA[Account_key],tbl_COA[SubClass],"Not Found")</f>
        <v>Cost of Sales</v>
      </c>
      <c r="I16164" t="str">
        <f>_xlfn.XLOOKUP(tbl_GL[[#This Row],[Account_key]],tbl_COA[Account_key],tbl_COA[SubClass2],"Not Found")</f>
        <v>Cost of Sales</v>
      </c>
      <c r="J16164" t="str">
        <f>_xlfn.XLOOKUP(tbl_GL[[#This Row],[Account_key]],tbl_COA[Account_key],tbl_COA[SubAccount],,0)</f>
        <v>Cost of Sales</v>
      </c>
      <c r="K16164">
        <f>YEAR(tbl_GL[[#This Row],[Date]])</f>
        <v>2018</v>
      </c>
    </row>
    <row r="16165" spans="1:11" hidden="1" x14ac:dyDescent="0.35">
      <c r="A16165">
        <v>281.2</v>
      </c>
      <c r="B16165" s="24">
        <v>43273</v>
      </c>
      <c r="C16165">
        <v>7</v>
      </c>
      <c r="D16165" s="13">
        <v>60</v>
      </c>
      <c r="E16165" s="13" t="s">
        <v>4</v>
      </c>
      <c r="F16165" s="17">
        <v>-137</v>
      </c>
      <c r="G16165" t="str">
        <f>_xlfn.XLOOKUP(tbl_GL[[#This Row],[Account_key]],tbl_COA[Account_key],tbl_COA[Class],"Not Found")</f>
        <v>Assets</v>
      </c>
      <c r="H16165" t="str">
        <f>_xlfn.XLOOKUP(tbl_GL[[#This Row],[Account_key]],tbl_COA[Account_key],tbl_COA[SubClass],"Not Found")</f>
        <v>Assets</v>
      </c>
      <c r="I16165" t="str">
        <f>_xlfn.XLOOKUP(tbl_GL[[#This Row],[Account_key]],tbl_COA[Account_key],tbl_COA[SubClass2],"Not Found")</f>
        <v>Current Assets</v>
      </c>
      <c r="J16165" t="str">
        <f>_xlfn.XLOOKUP(tbl_GL[[#This Row],[Account_key]],tbl_COA[Account_key],tbl_COA[SubAccount],,0)</f>
        <v>Inventory</v>
      </c>
      <c r="K16165">
        <f>YEAR(tbl_GL[[#This Row],[Date]])</f>
        <v>2018</v>
      </c>
    </row>
    <row r="16166" spans="1:11" hidden="1" x14ac:dyDescent="0.35">
      <c r="A16166">
        <v>282.10000000000002</v>
      </c>
      <c r="B16166" s="24">
        <v>43273</v>
      </c>
      <c r="C16166">
        <v>7</v>
      </c>
      <c r="D16166" s="13">
        <v>210</v>
      </c>
      <c r="E16166" s="13" t="s">
        <v>8</v>
      </c>
      <c r="F16166" s="17">
        <v>498</v>
      </c>
      <c r="G16166" t="str">
        <f>_xlfn.XLOOKUP(tbl_GL[[#This Row],[Account_key]],tbl_COA[Account_key],tbl_COA[Class],"Not Found")</f>
        <v>Trading account</v>
      </c>
      <c r="H16166" t="str">
        <f>_xlfn.XLOOKUP(tbl_GL[[#This Row],[Account_key]],tbl_COA[Account_key],tbl_COA[SubClass],"Not Found")</f>
        <v>Sales</v>
      </c>
      <c r="I16166" t="str">
        <f>_xlfn.XLOOKUP(tbl_GL[[#This Row],[Account_key]],tbl_COA[Account_key],tbl_COA[SubClass2],"Not Found")</f>
        <v>Sales</v>
      </c>
      <c r="J16166" t="str">
        <f>_xlfn.XLOOKUP(tbl_GL[[#This Row],[Account_key]],tbl_COA[Account_key],tbl_COA[SubAccount],,0)</f>
        <v>Sales</v>
      </c>
      <c r="K16166">
        <f>YEAR(tbl_GL[[#This Row],[Date]])</f>
        <v>2018</v>
      </c>
    </row>
    <row r="16167" spans="1:11" hidden="1" x14ac:dyDescent="0.35">
      <c r="A16167">
        <v>282.2</v>
      </c>
      <c r="B16167" s="24">
        <v>43273</v>
      </c>
      <c r="C16167">
        <v>7</v>
      </c>
      <c r="D16167" s="13">
        <v>30</v>
      </c>
      <c r="E16167" s="13" t="s">
        <v>8</v>
      </c>
      <c r="F16167" s="17">
        <v>498</v>
      </c>
      <c r="G16167" t="str">
        <f>_xlfn.XLOOKUP(tbl_GL[[#This Row],[Account_key]],tbl_COA[Account_key],tbl_COA[Class],"Not Found")</f>
        <v>Assets</v>
      </c>
      <c r="H16167" t="str">
        <f>_xlfn.XLOOKUP(tbl_GL[[#This Row],[Account_key]],tbl_COA[Account_key],tbl_COA[SubClass],"Not Found")</f>
        <v>Assets</v>
      </c>
      <c r="I16167" t="str">
        <f>_xlfn.XLOOKUP(tbl_GL[[#This Row],[Account_key]],tbl_COA[Account_key],tbl_COA[SubClass2],"Not Found")</f>
        <v>Current Assets</v>
      </c>
      <c r="J16167" t="str">
        <f>_xlfn.XLOOKUP(tbl_GL[[#This Row],[Account_key]],tbl_COA[Account_key],tbl_COA[SubAccount],,0)</f>
        <v>Trade Receivables</v>
      </c>
      <c r="K16167">
        <f>YEAR(tbl_GL[[#This Row],[Date]])</f>
        <v>2018</v>
      </c>
    </row>
    <row r="16168" spans="1:11" hidden="1" x14ac:dyDescent="0.35">
      <c r="A16168">
        <v>283.10000000000002</v>
      </c>
      <c r="B16168" s="24">
        <v>43273</v>
      </c>
      <c r="C16168">
        <v>7</v>
      </c>
      <c r="D16168" s="13">
        <v>260</v>
      </c>
      <c r="E16168" s="13" t="s">
        <v>97</v>
      </c>
      <c r="F16168" s="17">
        <v>-1048</v>
      </c>
      <c r="G16168" t="str">
        <f>_xlfn.XLOOKUP(tbl_GL[[#This Row],[Account_key]],tbl_COA[Account_key],tbl_COA[Class],"Not Found")</f>
        <v>Operating account</v>
      </c>
      <c r="H16168" t="str">
        <f>_xlfn.XLOOKUP(tbl_GL[[#This Row],[Account_key]],tbl_COA[Account_key],tbl_COA[SubClass],"Not Found")</f>
        <v>Operating Expenses</v>
      </c>
      <c r="I16168" t="str">
        <f>_xlfn.XLOOKUP(tbl_GL[[#This Row],[Account_key]],tbl_COA[Account_key],tbl_COA[SubClass2],"Not Found")</f>
        <v>Marketing</v>
      </c>
      <c r="J16168" t="str">
        <f>_xlfn.XLOOKUP(tbl_GL[[#This Row],[Account_key]],tbl_COA[Account_key],tbl_COA[SubAccount],,0)</f>
        <v>Commissions</v>
      </c>
      <c r="K16168">
        <f>YEAR(tbl_GL[[#This Row],[Date]])</f>
        <v>2018</v>
      </c>
    </row>
    <row r="16169" spans="1:11" hidden="1" x14ac:dyDescent="0.35">
      <c r="A16169">
        <v>283.2</v>
      </c>
      <c r="B16169" s="24">
        <v>43273</v>
      </c>
      <c r="C16169">
        <v>7</v>
      </c>
      <c r="D16169" s="13">
        <v>120</v>
      </c>
      <c r="E16169" s="13" t="s">
        <v>97</v>
      </c>
      <c r="F16169" s="17">
        <v>1048</v>
      </c>
      <c r="G16169" t="str">
        <f>_xlfn.XLOOKUP(tbl_GL[[#This Row],[Account_key]],tbl_COA[Account_key],tbl_COA[Class],"Not Found")</f>
        <v>Liabilities and Owners Equity</v>
      </c>
      <c r="H16169" t="str">
        <f>_xlfn.XLOOKUP(tbl_GL[[#This Row],[Account_key]],tbl_COA[Account_key],tbl_COA[SubClass],"Not Found")</f>
        <v>Liabilities</v>
      </c>
      <c r="I16169" t="str">
        <f>_xlfn.XLOOKUP(tbl_GL[[#This Row],[Account_key]],tbl_COA[Account_key],tbl_COA[SubClass2],"Not Found")</f>
        <v>Current Liabilities</v>
      </c>
      <c r="J16169" t="str">
        <f>_xlfn.XLOOKUP(tbl_GL[[#This Row],[Account_key]],tbl_COA[Account_key],tbl_COA[SubAccount],,0)</f>
        <v>Accrued Expenses</v>
      </c>
      <c r="K16169">
        <f>YEAR(tbl_GL[[#This Row],[Date]])</f>
        <v>2018</v>
      </c>
    </row>
    <row r="16170" spans="1:11" hidden="1" x14ac:dyDescent="0.35">
      <c r="A16170">
        <v>284.10000000000002</v>
      </c>
      <c r="B16170" s="24">
        <v>43273</v>
      </c>
      <c r="C16170">
        <v>7</v>
      </c>
      <c r="D16170" s="13">
        <v>10</v>
      </c>
      <c r="E16170" s="13" t="s">
        <v>98</v>
      </c>
      <c r="F16170" s="17">
        <v>-1076</v>
      </c>
      <c r="G16170" t="str">
        <f>_xlfn.XLOOKUP(tbl_GL[[#This Row],[Account_key]],tbl_COA[Account_key],tbl_COA[Class],"Not Found")</f>
        <v>Assets</v>
      </c>
      <c r="H16170" t="str">
        <f>_xlfn.XLOOKUP(tbl_GL[[#This Row],[Account_key]],tbl_COA[Account_key],tbl_COA[SubClass],"Not Found")</f>
        <v>Assets</v>
      </c>
      <c r="I16170" t="str">
        <f>_xlfn.XLOOKUP(tbl_GL[[#This Row],[Account_key]],tbl_COA[Account_key],tbl_COA[SubClass2],"Not Found")</f>
        <v>Current Assets</v>
      </c>
      <c r="J16170" t="str">
        <f>_xlfn.XLOOKUP(tbl_GL[[#This Row],[Account_key]],tbl_COA[Account_key],tbl_COA[SubAccount],,0)</f>
        <v>Cash at Bank</v>
      </c>
      <c r="K16170">
        <f>YEAR(tbl_GL[[#This Row],[Date]])</f>
        <v>2018</v>
      </c>
    </row>
    <row r="16171" spans="1:11" hidden="1" x14ac:dyDescent="0.35">
      <c r="A16171">
        <v>284.2</v>
      </c>
      <c r="B16171" s="24">
        <v>43273</v>
      </c>
      <c r="C16171">
        <v>7</v>
      </c>
      <c r="D16171" s="13">
        <v>120</v>
      </c>
      <c r="E16171" s="13" t="s">
        <v>98</v>
      </c>
      <c r="F16171" s="17">
        <v>-1076</v>
      </c>
      <c r="G16171" t="str">
        <f>_xlfn.XLOOKUP(tbl_GL[[#This Row],[Account_key]],tbl_COA[Account_key],tbl_COA[Class],"Not Found")</f>
        <v>Liabilities and Owners Equity</v>
      </c>
      <c r="H16171" t="str">
        <f>_xlfn.XLOOKUP(tbl_GL[[#This Row],[Account_key]],tbl_COA[Account_key],tbl_COA[SubClass],"Not Found")</f>
        <v>Liabilities</v>
      </c>
      <c r="I16171" t="str">
        <f>_xlfn.XLOOKUP(tbl_GL[[#This Row],[Account_key]],tbl_COA[Account_key],tbl_COA[SubClass2],"Not Found")</f>
        <v>Current Liabilities</v>
      </c>
      <c r="J16171" t="str">
        <f>_xlfn.XLOOKUP(tbl_GL[[#This Row],[Account_key]],tbl_COA[Account_key],tbl_COA[SubAccount],,0)</f>
        <v>Accrued Expenses</v>
      </c>
      <c r="K16171">
        <f>YEAR(tbl_GL[[#This Row],[Date]])</f>
        <v>2018</v>
      </c>
    </row>
    <row r="16172" spans="1:11" hidden="1" x14ac:dyDescent="0.35">
      <c r="A16172">
        <v>285.10000000000002</v>
      </c>
      <c r="B16172" s="24">
        <v>43273</v>
      </c>
      <c r="C16172">
        <v>7</v>
      </c>
      <c r="D16172" s="13">
        <v>30</v>
      </c>
      <c r="E16172" s="13" t="s">
        <v>80</v>
      </c>
      <c r="F16172" s="17">
        <v>-5473</v>
      </c>
      <c r="G16172" t="str">
        <f>_xlfn.XLOOKUP(tbl_GL[[#This Row],[Account_key]],tbl_COA[Account_key],tbl_COA[Class],"Not Found")</f>
        <v>Assets</v>
      </c>
      <c r="H16172" t="str">
        <f>_xlfn.XLOOKUP(tbl_GL[[#This Row],[Account_key]],tbl_COA[Account_key],tbl_COA[SubClass],"Not Found")</f>
        <v>Assets</v>
      </c>
      <c r="I16172" t="str">
        <f>_xlfn.XLOOKUP(tbl_GL[[#This Row],[Account_key]],tbl_COA[Account_key],tbl_COA[SubClass2],"Not Found")</f>
        <v>Current Assets</v>
      </c>
      <c r="J16172" t="str">
        <f>_xlfn.XLOOKUP(tbl_GL[[#This Row],[Account_key]],tbl_COA[Account_key],tbl_COA[SubAccount],,0)</f>
        <v>Trade Receivables</v>
      </c>
      <c r="K16172">
        <f>YEAR(tbl_GL[[#This Row],[Date]])</f>
        <v>2018</v>
      </c>
    </row>
    <row r="16173" spans="1:11" hidden="1" x14ac:dyDescent="0.35">
      <c r="A16173">
        <v>285.2</v>
      </c>
      <c r="B16173" s="24">
        <v>43273</v>
      </c>
      <c r="C16173">
        <v>7</v>
      </c>
      <c r="D16173" s="13">
        <v>10</v>
      </c>
      <c r="E16173" s="13" t="s">
        <v>80</v>
      </c>
      <c r="F16173" s="17">
        <v>5473</v>
      </c>
      <c r="G16173" t="str">
        <f>_xlfn.XLOOKUP(tbl_GL[[#This Row],[Account_key]],tbl_COA[Account_key],tbl_COA[Class],"Not Found")</f>
        <v>Assets</v>
      </c>
      <c r="H16173" t="str">
        <f>_xlfn.XLOOKUP(tbl_GL[[#This Row],[Account_key]],tbl_COA[Account_key],tbl_COA[SubClass],"Not Found")</f>
        <v>Assets</v>
      </c>
      <c r="I16173" t="str">
        <f>_xlfn.XLOOKUP(tbl_GL[[#This Row],[Account_key]],tbl_COA[Account_key],tbl_COA[SubClass2],"Not Found")</f>
        <v>Current Assets</v>
      </c>
      <c r="J16173" t="str">
        <f>_xlfn.XLOOKUP(tbl_GL[[#This Row],[Account_key]],tbl_COA[Account_key],tbl_COA[SubAccount],,0)</f>
        <v>Cash at Bank</v>
      </c>
      <c r="K16173">
        <f>YEAR(tbl_GL[[#This Row],[Date]])</f>
        <v>2018</v>
      </c>
    </row>
    <row r="16174" spans="1:11" hidden="1" x14ac:dyDescent="0.35">
      <c r="A16174">
        <v>286.10000000000002</v>
      </c>
      <c r="B16174" s="24">
        <v>43275</v>
      </c>
      <c r="C16174">
        <v>7</v>
      </c>
      <c r="D16174" s="13">
        <v>330</v>
      </c>
      <c r="E16174" s="13" t="s">
        <v>99</v>
      </c>
      <c r="F16174" s="17">
        <v>-34</v>
      </c>
      <c r="G16174" t="str">
        <f>_xlfn.XLOOKUP(tbl_GL[[#This Row],[Account_key]],tbl_COA[Account_key],tbl_COA[Class],"Not Found")</f>
        <v>Operating account</v>
      </c>
      <c r="H16174" t="str">
        <f>_xlfn.XLOOKUP(tbl_GL[[#This Row],[Account_key]],tbl_COA[Account_key],tbl_COA[SubClass],"Not Found")</f>
        <v>Operating Expenses</v>
      </c>
      <c r="I16174" t="str">
        <f>_xlfn.XLOOKUP(tbl_GL[[#This Row],[Account_key]],tbl_COA[Account_key],tbl_COA[SubClass2],"Not Found")</f>
        <v>Administration</v>
      </c>
      <c r="J16174" t="str">
        <f>_xlfn.XLOOKUP(tbl_GL[[#This Row],[Account_key]],tbl_COA[Account_key],tbl_COA[SubAccount],,0)</f>
        <v>Telephone</v>
      </c>
      <c r="K16174">
        <f>YEAR(tbl_GL[[#This Row],[Date]])</f>
        <v>2018</v>
      </c>
    </row>
    <row r="16175" spans="1:11" hidden="1" x14ac:dyDescent="0.35">
      <c r="A16175">
        <v>286.2</v>
      </c>
      <c r="B16175" s="24">
        <v>43275</v>
      </c>
      <c r="C16175">
        <v>7</v>
      </c>
      <c r="D16175" s="13">
        <v>20</v>
      </c>
      <c r="E16175" s="13" t="s">
        <v>99</v>
      </c>
      <c r="F16175" s="17">
        <v>-34</v>
      </c>
      <c r="G16175" t="str">
        <f>_xlfn.XLOOKUP(tbl_GL[[#This Row],[Account_key]],tbl_COA[Account_key],tbl_COA[Class],"Not Found")</f>
        <v>Assets</v>
      </c>
      <c r="H16175" t="str">
        <f>_xlfn.XLOOKUP(tbl_GL[[#This Row],[Account_key]],tbl_COA[Account_key],tbl_COA[SubClass],"Not Found")</f>
        <v>Assets</v>
      </c>
      <c r="I16175" t="str">
        <f>_xlfn.XLOOKUP(tbl_GL[[#This Row],[Account_key]],tbl_COA[Account_key],tbl_COA[SubClass2],"Not Found")</f>
        <v>Current Assets</v>
      </c>
      <c r="J16175" t="str">
        <f>_xlfn.XLOOKUP(tbl_GL[[#This Row],[Account_key]],tbl_COA[Account_key],tbl_COA[SubAccount],,0)</f>
        <v>Cash in hand</v>
      </c>
      <c r="K16175">
        <f>YEAR(tbl_GL[[#This Row],[Date]])</f>
        <v>2018</v>
      </c>
    </row>
    <row r="16176" spans="1:11" hidden="1" x14ac:dyDescent="0.35">
      <c r="A16176">
        <v>287.10000000000002</v>
      </c>
      <c r="B16176" s="24">
        <v>43275</v>
      </c>
      <c r="C16176">
        <v>7</v>
      </c>
      <c r="D16176" s="13">
        <v>230</v>
      </c>
      <c r="E16176" s="13" t="s">
        <v>4</v>
      </c>
      <c r="F16176" s="17">
        <v>-501</v>
      </c>
      <c r="G16176" t="str">
        <f>_xlfn.XLOOKUP(tbl_GL[[#This Row],[Account_key]],tbl_COA[Account_key],tbl_COA[Class],"Not Found")</f>
        <v>Trading account</v>
      </c>
      <c r="H16176" t="str">
        <f>_xlfn.XLOOKUP(tbl_GL[[#This Row],[Account_key]],tbl_COA[Account_key],tbl_COA[SubClass],"Not Found")</f>
        <v>Cost of Sales</v>
      </c>
      <c r="I16176" t="str">
        <f>_xlfn.XLOOKUP(tbl_GL[[#This Row],[Account_key]],tbl_COA[Account_key],tbl_COA[SubClass2],"Not Found")</f>
        <v>Cost of Sales</v>
      </c>
      <c r="J16176" t="str">
        <f>_xlfn.XLOOKUP(tbl_GL[[#This Row],[Account_key]],tbl_COA[Account_key],tbl_COA[SubAccount],,0)</f>
        <v>Cost of Sales</v>
      </c>
      <c r="K16176">
        <f>YEAR(tbl_GL[[#This Row],[Date]])</f>
        <v>2018</v>
      </c>
    </row>
    <row r="16177" spans="1:11" hidden="1" x14ac:dyDescent="0.35">
      <c r="A16177">
        <v>287.2</v>
      </c>
      <c r="B16177" s="24">
        <v>43275</v>
      </c>
      <c r="C16177">
        <v>7</v>
      </c>
      <c r="D16177" s="13">
        <v>60</v>
      </c>
      <c r="E16177" s="13" t="s">
        <v>4</v>
      </c>
      <c r="F16177" s="17">
        <v>-501</v>
      </c>
      <c r="G16177" t="str">
        <f>_xlfn.XLOOKUP(tbl_GL[[#This Row],[Account_key]],tbl_COA[Account_key],tbl_COA[Class],"Not Found")</f>
        <v>Assets</v>
      </c>
      <c r="H16177" t="str">
        <f>_xlfn.XLOOKUP(tbl_GL[[#This Row],[Account_key]],tbl_COA[Account_key],tbl_COA[SubClass],"Not Found")</f>
        <v>Assets</v>
      </c>
      <c r="I16177" t="str">
        <f>_xlfn.XLOOKUP(tbl_GL[[#This Row],[Account_key]],tbl_COA[Account_key],tbl_COA[SubClass2],"Not Found")</f>
        <v>Current Assets</v>
      </c>
      <c r="J16177" t="str">
        <f>_xlfn.XLOOKUP(tbl_GL[[#This Row],[Account_key]],tbl_COA[Account_key],tbl_COA[SubAccount],,0)</f>
        <v>Inventory</v>
      </c>
      <c r="K16177">
        <f>YEAR(tbl_GL[[#This Row],[Date]])</f>
        <v>2018</v>
      </c>
    </row>
    <row r="16178" spans="1:11" hidden="1" x14ac:dyDescent="0.35">
      <c r="A16178">
        <v>288.10000000000002</v>
      </c>
      <c r="B16178" s="24">
        <v>43275</v>
      </c>
      <c r="C16178">
        <v>7</v>
      </c>
      <c r="D16178" s="13">
        <v>300</v>
      </c>
      <c r="E16178" s="13" t="s">
        <v>97</v>
      </c>
      <c r="F16178" s="17">
        <v>-1033</v>
      </c>
      <c r="G16178" t="str">
        <f>_xlfn.XLOOKUP(tbl_GL[[#This Row],[Account_key]],tbl_COA[Account_key],tbl_COA[Class],"Not Found")</f>
        <v>Operating account</v>
      </c>
      <c r="H16178" t="str">
        <f>_xlfn.XLOOKUP(tbl_GL[[#This Row],[Account_key]],tbl_COA[Account_key],tbl_COA[SubClass],"Not Found")</f>
        <v>Operating Expenses</v>
      </c>
      <c r="I16178" t="str">
        <f>_xlfn.XLOOKUP(tbl_GL[[#This Row],[Account_key]],tbl_COA[Account_key],tbl_COA[SubClass2],"Not Found")</f>
        <v>Administration</v>
      </c>
      <c r="J16178" t="str">
        <f>_xlfn.XLOOKUP(tbl_GL[[#This Row],[Account_key]],tbl_COA[Account_key],tbl_COA[SubAccount],,0)</f>
        <v>Entertainment</v>
      </c>
      <c r="K16178">
        <f>YEAR(tbl_GL[[#This Row],[Date]])</f>
        <v>2018</v>
      </c>
    </row>
    <row r="16179" spans="1:11" hidden="1" x14ac:dyDescent="0.35">
      <c r="A16179">
        <v>288.2</v>
      </c>
      <c r="B16179" s="24">
        <v>43275</v>
      </c>
      <c r="C16179">
        <v>7</v>
      </c>
      <c r="D16179" s="13">
        <v>120</v>
      </c>
      <c r="E16179" s="13" t="s">
        <v>97</v>
      </c>
      <c r="F16179" s="17">
        <v>1033</v>
      </c>
      <c r="G16179" t="str">
        <f>_xlfn.XLOOKUP(tbl_GL[[#This Row],[Account_key]],tbl_COA[Account_key],tbl_COA[Class],"Not Found")</f>
        <v>Liabilities and Owners Equity</v>
      </c>
      <c r="H16179" t="str">
        <f>_xlfn.XLOOKUP(tbl_GL[[#This Row],[Account_key]],tbl_COA[Account_key],tbl_COA[SubClass],"Not Found")</f>
        <v>Liabilities</v>
      </c>
      <c r="I16179" t="str">
        <f>_xlfn.XLOOKUP(tbl_GL[[#This Row],[Account_key]],tbl_COA[Account_key],tbl_COA[SubClass2],"Not Found")</f>
        <v>Current Liabilities</v>
      </c>
      <c r="J16179" t="str">
        <f>_xlfn.XLOOKUP(tbl_GL[[#This Row],[Account_key]],tbl_COA[Account_key],tbl_COA[SubAccount],,0)</f>
        <v>Accrued Expenses</v>
      </c>
      <c r="K16179">
        <f>YEAR(tbl_GL[[#This Row],[Date]])</f>
        <v>2018</v>
      </c>
    </row>
    <row r="16180" spans="1:11" hidden="1" x14ac:dyDescent="0.35">
      <c r="A16180">
        <v>289.10000000000002</v>
      </c>
      <c r="B16180" s="24">
        <v>43275</v>
      </c>
      <c r="C16180">
        <v>7</v>
      </c>
      <c r="D16180" s="13">
        <v>210</v>
      </c>
      <c r="E16180" s="13" t="s">
        <v>7</v>
      </c>
      <c r="F16180" s="17">
        <v>1668</v>
      </c>
      <c r="G16180" t="str">
        <f>_xlfn.XLOOKUP(tbl_GL[[#This Row],[Account_key]],tbl_COA[Account_key],tbl_COA[Class],"Not Found")</f>
        <v>Trading account</v>
      </c>
      <c r="H16180" t="str">
        <f>_xlfn.XLOOKUP(tbl_GL[[#This Row],[Account_key]],tbl_COA[Account_key],tbl_COA[SubClass],"Not Found")</f>
        <v>Sales</v>
      </c>
      <c r="I16180" t="str">
        <f>_xlfn.XLOOKUP(tbl_GL[[#This Row],[Account_key]],tbl_COA[Account_key],tbl_COA[SubClass2],"Not Found")</f>
        <v>Sales</v>
      </c>
      <c r="J16180" t="str">
        <f>_xlfn.XLOOKUP(tbl_GL[[#This Row],[Account_key]],tbl_COA[Account_key],tbl_COA[SubAccount],,0)</f>
        <v>Sales</v>
      </c>
      <c r="K16180">
        <f>YEAR(tbl_GL[[#This Row],[Date]])</f>
        <v>2018</v>
      </c>
    </row>
    <row r="16181" spans="1:11" hidden="1" x14ac:dyDescent="0.35">
      <c r="A16181">
        <v>289.2</v>
      </c>
      <c r="B16181" s="24">
        <v>43275</v>
      </c>
      <c r="C16181">
        <v>7</v>
      </c>
      <c r="D16181" s="13">
        <v>10</v>
      </c>
      <c r="E16181" s="13" t="s">
        <v>7</v>
      </c>
      <c r="F16181" s="17">
        <v>1668</v>
      </c>
      <c r="G16181" t="str">
        <f>_xlfn.XLOOKUP(tbl_GL[[#This Row],[Account_key]],tbl_COA[Account_key],tbl_COA[Class],"Not Found")</f>
        <v>Assets</v>
      </c>
      <c r="H16181" t="str">
        <f>_xlfn.XLOOKUP(tbl_GL[[#This Row],[Account_key]],tbl_COA[Account_key],tbl_COA[SubClass],"Not Found")</f>
        <v>Assets</v>
      </c>
      <c r="I16181" t="str">
        <f>_xlfn.XLOOKUP(tbl_GL[[#This Row],[Account_key]],tbl_COA[Account_key],tbl_COA[SubClass2],"Not Found")</f>
        <v>Current Assets</v>
      </c>
      <c r="J16181" t="str">
        <f>_xlfn.XLOOKUP(tbl_GL[[#This Row],[Account_key]],tbl_COA[Account_key],tbl_COA[SubAccount],,0)</f>
        <v>Cash at Bank</v>
      </c>
      <c r="K16181">
        <f>YEAR(tbl_GL[[#This Row],[Date]])</f>
        <v>2018</v>
      </c>
    </row>
    <row r="16182" spans="1:11" hidden="1" x14ac:dyDescent="0.35">
      <c r="A16182">
        <v>290.10000000000002</v>
      </c>
      <c r="B16182" s="24">
        <v>43275</v>
      </c>
      <c r="C16182">
        <v>7</v>
      </c>
      <c r="D16182" s="13">
        <v>230</v>
      </c>
      <c r="E16182" s="13" t="s">
        <v>4</v>
      </c>
      <c r="F16182" s="17">
        <v>-1730</v>
      </c>
      <c r="G16182" t="str">
        <f>_xlfn.XLOOKUP(tbl_GL[[#This Row],[Account_key]],tbl_COA[Account_key],tbl_COA[Class],"Not Found")</f>
        <v>Trading account</v>
      </c>
      <c r="H16182" t="str">
        <f>_xlfn.XLOOKUP(tbl_GL[[#This Row],[Account_key]],tbl_COA[Account_key],tbl_COA[SubClass],"Not Found")</f>
        <v>Cost of Sales</v>
      </c>
      <c r="I16182" t="str">
        <f>_xlfn.XLOOKUP(tbl_GL[[#This Row],[Account_key]],tbl_COA[Account_key],tbl_COA[SubClass2],"Not Found")</f>
        <v>Cost of Sales</v>
      </c>
      <c r="J16182" t="str">
        <f>_xlfn.XLOOKUP(tbl_GL[[#This Row],[Account_key]],tbl_COA[Account_key],tbl_COA[SubAccount],,0)</f>
        <v>Cost of Sales</v>
      </c>
      <c r="K16182">
        <f>YEAR(tbl_GL[[#This Row],[Date]])</f>
        <v>2018</v>
      </c>
    </row>
    <row r="16183" spans="1:11" hidden="1" x14ac:dyDescent="0.35">
      <c r="A16183">
        <v>290.2</v>
      </c>
      <c r="B16183" s="24">
        <v>43275</v>
      </c>
      <c r="C16183">
        <v>7</v>
      </c>
      <c r="D16183" s="13">
        <v>60</v>
      </c>
      <c r="E16183" s="13" t="s">
        <v>4</v>
      </c>
      <c r="F16183" s="17">
        <v>-1730</v>
      </c>
      <c r="G16183" t="str">
        <f>_xlfn.XLOOKUP(tbl_GL[[#This Row],[Account_key]],tbl_COA[Account_key],tbl_COA[Class],"Not Found")</f>
        <v>Assets</v>
      </c>
      <c r="H16183" t="str">
        <f>_xlfn.XLOOKUP(tbl_GL[[#This Row],[Account_key]],tbl_COA[Account_key],tbl_COA[SubClass],"Not Found")</f>
        <v>Assets</v>
      </c>
      <c r="I16183" t="str">
        <f>_xlfn.XLOOKUP(tbl_GL[[#This Row],[Account_key]],tbl_COA[Account_key],tbl_COA[SubClass2],"Not Found")</f>
        <v>Current Assets</v>
      </c>
      <c r="J16183" t="str">
        <f>_xlfn.XLOOKUP(tbl_GL[[#This Row],[Account_key]],tbl_COA[Account_key],tbl_COA[SubAccount],,0)</f>
        <v>Inventory</v>
      </c>
      <c r="K16183">
        <f>YEAR(tbl_GL[[#This Row],[Date]])</f>
        <v>2018</v>
      </c>
    </row>
    <row r="16184" spans="1:11" hidden="1" x14ac:dyDescent="0.35">
      <c r="A16184">
        <v>291.10000000000002</v>
      </c>
      <c r="B16184" s="24">
        <v>43275</v>
      </c>
      <c r="C16184">
        <v>7</v>
      </c>
      <c r="D16184" s="13">
        <v>210</v>
      </c>
      <c r="E16184" s="13" t="s">
        <v>8</v>
      </c>
      <c r="F16184" s="17">
        <v>6290</v>
      </c>
      <c r="G16184" t="str">
        <f>_xlfn.XLOOKUP(tbl_GL[[#This Row],[Account_key]],tbl_COA[Account_key],tbl_COA[Class],"Not Found")</f>
        <v>Trading account</v>
      </c>
      <c r="H16184" t="str">
        <f>_xlfn.XLOOKUP(tbl_GL[[#This Row],[Account_key]],tbl_COA[Account_key],tbl_COA[SubClass],"Not Found")</f>
        <v>Sales</v>
      </c>
      <c r="I16184" t="str">
        <f>_xlfn.XLOOKUP(tbl_GL[[#This Row],[Account_key]],tbl_COA[Account_key],tbl_COA[SubClass2],"Not Found")</f>
        <v>Sales</v>
      </c>
      <c r="J16184" t="str">
        <f>_xlfn.XLOOKUP(tbl_GL[[#This Row],[Account_key]],tbl_COA[Account_key],tbl_COA[SubAccount],,0)</f>
        <v>Sales</v>
      </c>
      <c r="K16184">
        <f>YEAR(tbl_GL[[#This Row],[Date]])</f>
        <v>2018</v>
      </c>
    </row>
    <row r="16185" spans="1:11" hidden="1" x14ac:dyDescent="0.35">
      <c r="A16185">
        <v>291.2</v>
      </c>
      <c r="B16185" s="24">
        <v>43275</v>
      </c>
      <c r="C16185">
        <v>7</v>
      </c>
      <c r="D16185" s="13">
        <v>30</v>
      </c>
      <c r="E16185" s="13" t="s">
        <v>8</v>
      </c>
      <c r="F16185" s="17">
        <v>6290</v>
      </c>
      <c r="G16185" t="str">
        <f>_xlfn.XLOOKUP(tbl_GL[[#This Row],[Account_key]],tbl_COA[Account_key],tbl_COA[Class],"Not Found")</f>
        <v>Assets</v>
      </c>
      <c r="H16185" t="str">
        <f>_xlfn.XLOOKUP(tbl_GL[[#This Row],[Account_key]],tbl_COA[Account_key],tbl_COA[SubClass],"Not Found")</f>
        <v>Assets</v>
      </c>
      <c r="I16185" t="str">
        <f>_xlfn.XLOOKUP(tbl_GL[[#This Row],[Account_key]],tbl_COA[Account_key],tbl_COA[SubClass2],"Not Found")</f>
        <v>Current Assets</v>
      </c>
      <c r="J16185" t="str">
        <f>_xlfn.XLOOKUP(tbl_GL[[#This Row],[Account_key]],tbl_COA[Account_key],tbl_COA[SubAccount],,0)</f>
        <v>Trade Receivables</v>
      </c>
      <c r="K16185">
        <f>YEAR(tbl_GL[[#This Row],[Date]])</f>
        <v>2018</v>
      </c>
    </row>
    <row r="16186" spans="1:11" hidden="1" x14ac:dyDescent="0.35">
      <c r="A16186">
        <v>292.10000000000002</v>
      </c>
      <c r="B16186" s="24">
        <v>43277</v>
      </c>
      <c r="C16186">
        <v>7</v>
      </c>
      <c r="D16186" s="13">
        <v>10</v>
      </c>
      <c r="E16186" s="13" t="s">
        <v>98</v>
      </c>
      <c r="F16186" s="17">
        <v>-939</v>
      </c>
      <c r="G16186" t="str">
        <f>_xlfn.XLOOKUP(tbl_GL[[#This Row],[Account_key]],tbl_COA[Account_key],tbl_COA[Class],"Not Found")</f>
        <v>Assets</v>
      </c>
      <c r="H16186" t="str">
        <f>_xlfn.XLOOKUP(tbl_GL[[#This Row],[Account_key]],tbl_COA[Account_key],tbl_COA[SubClass],"Not Found")</f>
        <v>Assets</v>
      </c>
      <c r="I16186" t="str">
        <f>_xlfn.XLOOKUP(tbl_GL[[#This Row],[Account_key]],tbl_COA[Account_key],tbl_COA[SubClass2],"Not Found")</f>
        <v>Current Assets</v>
      </c>
      <c r="J16186" t="str">
        <f>_xlfn.XLOOKUP(tbl_GL[[#This Row],[Account_key]],tbl_COA[Account_key],tbl_COA[SubAccount],,0)</f>
        <v>Cash at Bank</v>
      </c>
      <c r="K16186">
        <f>YEAR(tbl_GL[[#This Row],[Date]])</f>
        <v>2018</v>
      </c>
    </row>
    <row r="16187" spans="1:11" hidden="1" x14ac:dyDescent="0.35">
      <c r="A16187">
        <v>292.2</v>
      </c>
      <c r="B16187" s="24">
        <v>43277</v>
      </c>
      <c r="C16187">
        <v>7</v>
      </c>
      <c r="D16187" s="13">
        <v>120</v>
      </c>
      <c r="E16187" s="13" t="s">
        <v>98</v>
      </c>
      <c r="F16187" s="17">
        <v>-939</v>
      </c>
      <c r="G16187" t="str">
        <f>_xlfn.XLOOKUP(tbl_GL[[#This Row],[Account_key]],tbl_COA[Account_key],tbl_COA[Class],"Not Found")</f>
        <v>Liabilities and Owners Equity</v>
      </c>
      <c r="H16187" t="str">
        <f>_xlfn.XLOOKUP(tbl_GL[[#This Row],[Account_key]],tbl_COA[Account_key],tbl_COA[SubClass],"Not Found")</f>
        <v>Liabilities</v>
      </c>
      <c r="I16187" t="str">
        <f>_xlfn.XLOOKUP(tbl_GL[[#This Row],[Account_key]],tbl_COA[Account_key],tbl_COA[SubClass2],"Not Found")</f>
        <v>Current Liabilities</v>
      </c>
      <c r="J16187" t="str">
        <f>_xlfn.XLOOKUP(tbl_GL[[#This Row],[Account_key]],tbl_COA[Account_key],tbl_COA[SubAccount],,0)</f>
        <v>Accrued Expenses</v>
      </c>
      <c r="K16187">
        <f>YEAR(tbl_GL[[#This Row],[Date]])</f>
        <v>2018</v>
      </c>
    </row>
    <row r="16188" spans="1:11" hidden="1" x14ac:dyDescent="0.35">
      <c r="A16188">
        <v>293.10000000000002</v>
      </c>
      <c r="B16188" s="24">
        <v>43279</v>
      </c>
      <c r="C16188">
        <v>7</v>
      </c>
      <c r="D16188" s="13">
        <v>300</v>
      </c>
      <c r="E16188" s="13" t="s">
        <v>97</v>
      </c>
      <c r="F16188" s="17">
        <v>-1111</v>
      </c>
      <c r="G16188" t="str">
        <f>_xlfn.XLOOKUP(tbl_GL[[#This Row],[Account_key]],tbl_COA[Account_key],tbl_COA[Class],"Not Found")</f>
        <v>Operating account</v>
      </c>
      <c r="H16188" t="str">
        <f>_xlfn.XLOOKUP(tbl_GL[[#This Row],[Account_key]],tbl_COA[Account_key],tbl_COA[SubClass],"Not Found")</f>
        <v>Operating Expenses</v>
      </c>
      <c r="I16188" t="str">
        <f>_xlfn.XLOOKUP(tbl_GL[[#This Row],[Account_key]],tbl_COA[Account_key],tbl_COA[SubClass2],"Not Found")</f>
        <v>Administration</v>
      </c>
      <c r="J16188" t="str">
        <f>_xlfn.XLOOKUP(tbl_GL[[#This Row],[Account_key]],tbl_COA[Account_key],tbl_COA[SubAccount],,0)</f>
        <v>Entertainment</v>
      </c>
      <c r="K16188">
        <f>YEAR(tbl_GL[[#This Row],[Date]])</f>
        <v>2018</v>
      </c>
    </row>
    <row r="16189" spans="1:11" hidden="1" x14ac:dyDescent="0.35">
      <c r="A16189">
        <v>293.2</v>
      </c>
      <c r="B16189" s="24">
        <v>43279</v>
      </c>
      <c r="C16189">
        <v>7</v>
      </c>
      <c r="D16189" s="13">
        <v>120</v>
      </c>
      <c r="E16189" s="13" t="s">
        <v>97</v>
      </c>
      <c r="F16189" s="17">
        <v>1111</v>
      </c>
      <c r="G16189" t="str">
        <f>_xlfn.XLOOKUP(tbl_GL[[#This Row],[Account_key]],tbl_COA[Account_key],tbl_COA[Class],"Not Found")</f>
        <v>Liabilities and Owners Equity</v>
      </c>
      <c r="H16189" t="str">
        <f>_xlfn.XLOOKUP(tbl_GL[[#This Row],[Account_key]],tbl_COA[Account_key],tbl_COA[SubClass],"Not Found")</f>
        <v>Liabilities</v>
      </c>
      <c r="I16189" t="str">
        <f>_xlfn.XLOOKUP(tbl_GL[[#This Row],[Account_key]],tbl_COA[Account_key],tbl_COA[SubClass2],"Not Found")</f>
        <v>Current Liabilities</v>
      </c>
      <c r="J16189" t="str">
        <f>_xlfn.XLOOKUP(tbl_GL[[#This Row],[Account_key]],tbl_COA[Account_key],tbl_COA[SubAccount],,0)</f>
        <v>Accrued Expenses</v>
      </c>
      <c r="K16189">
        <f>YEAR(tbl_GL[[#This Row],[Date]])</f>
        <v>2018</v>
      </c>
    </row>
    <row r="16190" spans="1:11" hidden="1" x14ac:dyDescent="0.35">
      <c r="A16190">
        <v>294.10000000000002</v>
      </c>
      <c r="B16190" s="24">
        <v>43281</v>
      </c>
      <c r="C16190">
        <v>7</v>
      </c>
      <c r="D16190" s="13">
        <v>10</v>
      </c>
      <c r="E16190" s="13" t="s">
        <v>110</v>
      </c>
      <c r="F16190" s="17">
        <v>11</v>
      </c>
      <c r="G16190" t="str">
        <f>_xlfn.XLOOKUP(tbl_GL[[#This Row],[Account_key]],tbl_COA[Account_key],tbl_COA[Class],"Not Found")</f>
        <v>Assets</v>
      </c>
      <c r="H16190" t="str">
        <f>_xlfn.XLOOKUP(tbl_GL[[#This Row],[Account_key]],tbl_COA[Account_key],tbl_COA[SubClass],"Not Found")</f>
        <v>Assets</v>
      </c>
      <c r="I16190" t="str">
        <f>_xlfn.XLOOKUP(tbl_GL[[#This Row],[Account_key]],tbl_COA[Account_key],tbl_COA[SubClass2],"Not Found")</f>
        <v>Current Assets</v>
      </c>
      <c r="J16190" t="str">
        <f>_xlfn.XLOOKUP(tbl_GL[[#This Row],[Account_key]],tbl_COA[Account_key],tbl_COA[SubAccount],,0)</f>
        <v>Cash at Bank</v>
      </c>
      <c r="K16190">
        <f>YEAR(tbl_GL[[#This Row],[Date]])</f>
        <v>2018</v>
      </c>
    </row>
    <row r="16191" spans="1:11" hidden="1" x14ac:dyDescent="0.35">
      <c r="A16191">
        <v>294.2</v>
      </c>
      <c r="B16191" s="24">
        <v>43281</v>
      </c>
      <c r="C16191">
        <v>7</v>
      </c>
      <c r="D16191" s="13">
        <v>430</v>
      </c>
      <c r="E16191" s="13" t="s">
        <v>110</v>
      </c>
      <c r="F16191" s="17">
        <v>11</v>
      </c>
      <c r="G16191" t="str">
        <f>_xlfn.XLOOKUP(tbl_GL[[#This Row],[Account_key]],tbl_COA[Account_key],tbl_COA[Class],"Not Found")</f>
        <v>Non-operating</v>
      </c>
      <c r="H16191" t="str">
        <f>_xlfn.XLOOKUP(tbl_GL[[#This Row],[Account_key]],tbl_COA[Account_key],tbl_COA[SubClass],"Not Found")</f>
        <v>Exchange Loss/Gain</v>
      </c>
      <c r="I16191" t="str">
        <f>_xlfn.XLOOKUP(tbl_GL[[#This Row],[Account_key]],tbl_COA[Account_key],tbl_COA[SubClass2],"Not Found")</f>
        <v>Exchange Loss/Gain</v>
      </c>
      <c r="J16191" t="str">
        <f>_xlfn.XLOOKUP(tbl_GL[[#This Row],[Account_key]],tbl_COA[Account_key],tbl_COA[SubAccount],,0)</f>
        <v>Exchange Loss/Gain</v>
      </c>
      <c r="K16191">
        <f>YEAR(tbl_GL[[#This Row],[Date]])</f>
        <v>2018</v>
      </c>
    </row>
    <row r="16192" spans="1:11" hidden="1" x14ac:dyDescent="0.35">
      <c r="A16192">
        <v>295.10000000000002</v>
      </c>
      <c r="B16192" s="24">
        <v>43281</v>
      </c>
      <c r="C16192">
        <v>7</v>
      </c>
      <c r="D16192" s="13">
        <v>10</v>
      </c>
      <c r="E16192" s="13" t="s">
        <v>113</v>
      </c>
      <c r="F16192" s="17">
        <v>114</v>
      </c>
      <c r="G16192" t="str">
        <f>_xlfn.XLOOKUP(tbl_GL[[#This Row],[Account_key]],tbl_COA[Account_key],tbl_COA[Class],"Not Found")</f>
        <v>Assets</v>
      </c>
      <c r="H16192" t="str">
        <f>_xlfn.XLOOKUP(tbl_GL[[#This Row],[Account_key]],tbl_COA[Account_key],tbl_COA[SubClass],"Not Found")</f>
        <v>Assets</v>
      </c>
      <c r="I16192" t="str">
        <f>_xlfn.XLOOKUP(tbl_GL[[#This Row],[Account_key]],tbl_COA[Account_key],tbl_COA[SubClass2],"Not Found")</f>
        <v>Current Assets</v>
      </c>
      <c r="J16192" t="str">
        <f>_xlfn.XLOOKUP(tbl_GL[[#This Row],[Account_key]],tbl_COA[Account_key],tbl_COA[SubAccount],,0)</f>
        <v>Cash at Bank</v>
      </c>
      <c r="K16192">
        <f>YEAR(tbl_GL[[#This Row],[Date]])</f>
        <v>2018</v>
      </c>
    </row>
    <row r="16193" spans="1:11" hidden="1" x14ac:dyDescent="0.35">
      <c r="A16193">
        <v>295.2</v>
      </c>
      <c r="B16193" s="24">
        <v>43281</v>
      </c>
      <c r="C16193">
        <v>7</v>
      </c>
      <c r="D16193" s="13">
        <v>410</v>
      </c>
      <c r="E16193" s="13" t="s">
        <v>113</v>
      </c>
      <c r="F16193" s="17">
        <v>114</v>
      </c>
      <c r="G16193" t="str">
        <f>_xlfn.XLOOKUP(tbl_GL[[#This Row],[Account_key]],tbl_COA[Account_key],tbl_COA[Class],"Not Found")</f>
        <v>Non-operating</v>
      </c>
      <c r="H16193" t="str">
        <f>_xlfn.XLOOKUP(tbl_GL[[#This Row],[Account_key]],tbl_COA[Account_key],tbl_COA[SubClass],"Not Found")</f>
        <v>Interest Income</v>
      </c>
      <c r="I16193" t="str">
        <f>_xlfn.XLOOKUP(tbl_GL[[#This Row],[Account_key]],tbl_COA[Account_key],tbl_COA[SubClass2],"Not Found")</f>
        <v>Interest Income</v>
      </c>
      <c r="J16193" t="str">
        <f>_xlfn.XLOOKUP(tbl_GL[[#This Row],[Account_key]],tbl_COA[Account_key],tbl_COA[SubAccount],,0)</f>
        <v>Interest Income</v>
      </c>
      <c r="K16193">
        <f>YEAR(tbl_GL[[#This Row],[Date]])</f>
        <v>2018</v>
      </c>
    </row>
    <row r="16194" spans="1:11" hidden="1" x14ac:dyDescent="0.35">
      <c r="A16194">
        <v>296.10000000000002</v>
      </c>
      <c r="B16194" s="24">
        <v>43281</v>
      </c>
      <c r="C16194">
        <v>7</v>
      </c>
      <c r="D16194" s="13">
        <v>440</v>
      </c>
      <c r="E16194" s="13" t="s">
        <v>112</v>
      </c>
      <c r="F16194" s="17">
        <v>-140</v>
      </c>
      <c r="G16194" t="str">
        <f>_xlfn.XLOOKUP(tbl_GL[[#This Row],[Account_key]],tbl_COA[Account_key],tbl_COA[Class],"Not Found")</f>
        <v>Interest &amp; Tax</v>
      </c>
      <c r="H16194" t="str">
        <f>_xlfn.XLOOKUP(tbl_GL[[#This Row],[Account_key]],tbl_COA[Account_key],tbl_COA[SubClass],"Not Found")</f>
        <v>Interest Expense</v>
      </c>
      <c r="I16194" t="str">
        <f>_xlfn.XLOOKUP(tbl_GL[[#This Row],[Account_key]],tbl_COA[Account_key],tbl_COA[SubClass2],"Not Found")</f>
        <v>Interest Expense</v>
      </c>
      <c r="J16194" t="str">
        <f>_xlfn.XLOOKUP(tbl_GL[[#This Row],[Account_key]],tbl_COA[Account_key],tbl_COA[SubAccount],,0)</f>
        <v>Interest Expense</v>
      </c>
      <c r="K16194">
        <f>YEAR(tbl_GL[[#This Row],[Date]])</f>
        <v>2018</v>
      </c>
    </row>
    <row r="16195" spans="1:11" hidden="1" x14ac:dyDescent="0.35">
      <c r="A16195">
        <v>296.2</v>
      </c>
      <c r="B16195" s="24">
        <v>43281</v>
      </c>
      <c r="C16195">
        <v>7</v>
      </c>
      <c r="D16195" s="13">
        <v>121</v>
      </c>
      <c r="E16195" s="13" t="s">
        <v>112</v>
      </c>
      <c r="F16195" s="17">
        <v>140</v>
      </c>
      <c r="G16195" t="str">
        <f>_xlfn.XLOOKUP(tbl_GL[[#This Row],[Account_key]],tbl_COA[Account_key],tbl_COA[Class],"Not Found")</f>
        <v>Liabilities and Owners Equity</v>
      </c>
      <c r="H16195" t="str">
        <f>_xlfn.XLOOKUP(tbl_GL[[#This Row],[Account_key]],tbl_COA[Account_key],tbl_COA[SubClass],"Not Found")</f>
        <v>Liabilities</v>
      </c>
      <c r="I16195" t="str">
        <f>_xlfn.XLOOKUP(tbl_GL[[#This Row],[Account_key]],tbl_COA[Account_key],tbl_COA[SubClass2],"Not Found")</f>
        <v>Current Liabilities</v>
      </c>
      <c r="J16195" t="str">
        <f>_xlfn.XLOOKUP(tbl_GL[[#This Row],[Account_key]],tbl_COA[Account_key],tbl_COA[SubAccount],,0)</f>
        <v>Interest Payable</v>
      </c>
      <c r="K16195">
        <f>YEAR(tbl_GL[[#This Row],[Date]])</f>
        <v>2018</v>
      </c>
    </row>
    <row r="16196" spans="1:11" hidden="1" x14ac:dyDescent="0.35">
      <c r="A16196">
        <v>297.10000000000002</v>
      </c>
      <c r="B16196" s="24">
        <v>43281</v>
      </c>
      <c r="C16196">
        <v>7</v>
      </c>
      <c r="D16196" s="13">
        <v>400</v>
      </c>
      <c r="E16196" s="13" t="s">
        <v>104</v>
      </c>
      <c r="F16196" s="17">
        <v>-175</v>
      </c>
      <c r="G16196" t="str">
        <f>_xlfn.XLOOKUP(tbl_GL[[#This Row],[Account_key]],tbl_COA[Account_key],tbl_COA[Class],"Not Found")</f>
        <v>Operating account</v>
      </c>
      <c r="H16196" t="str">
        <f>_xlfn.XLOOKUP(tbl_GL[[#This Row],[Account_key]],tbl_COA[Account_key],tbl_COA[SubClass],"Not Found")</f>
        <v>Depreciation &amp; Amortization</v>
      </c>
      <c r="I16196" t="str">
        <f>_xlfn.XLOOKUP(tbl_GL[[#This Row],[Account_key]],tbl_COA[Account_key],tbl_COA[SubClass2],"Not Found")</f>
        <v>Amortization</v>
      </c>
      <c r="J16196" t="str">
        <f>_xlfn.XLOOKUP(tbl_GL[[#This Row],[Account_key]],tbl_COA[Account_key],tbl_COA[SubAccount],,0)</f>
        <v>Amortization of Intangible Assets</v>
      </c>
      <c r="K16196">
        <f>YEAR(tbl_GL[[#This Row],[Date]])</f>
        <v>2018</v>
      </c>
    </row>
    <row r="16197" spans="1:11" hidden="1" x14ac:dyDescent="0.35">
      <c r="A16197">
        <v>297.2</v>
      </c>
      <c r="B16197" s="24">
        <v>43281</v>
      </c>
      <c r="C16197">
        <v>7</v>
      </c>
      <c r="D16197" s="13">
        <v>100</v>
      </c>
      <c r="E16197" s="13" t="s">
        <v>104</v>
      </c>
      <c r="F16197" s="17">
        <v>-175</v>
      </c>
      <c r="G16197" t="str">
        <f>_xlfn.XLOOKUP(tbl_GL[[#This Row],[Account_key]],tbl_COA[Account_key],tbl_COA[Class],"Not Found")</f>
        <v>Assets</v>
      </c>
      <c r="H16197" t="str">
        <f>_xlfn.XLOOKUP(tbl_GL[[#This Row],[Account_key]],tbl_COA[Account_key],tbl_COA[SubClass],"Not Found")</f>
        <v>Assets</v>
      </c>
      <c r="I16197" t="str">
        <f>_xlfn.XLOOKUP(tbl_GL[[#This Row],[Account_key]],tbl_COA[Account_key],tbl_COA[SubClass2],"Not Found")</f>
        <v>Non-Current Assets</v>
      </c>
      <c r="J16197" t="str">
        <f>_xlfn.XLOOKUP(tbl_GL[[#This Row],[Account_key]],tbl_COA[Account_key],tbl_COA[SubAccount],,0)</f>
        <v>Patents and trademarks</v>
      </c>
      <c r="K16197">
        <f>YEAR(tbl_GL[[#This Row],[Date]])</f>
        <v>2018</v>
      </c>
    </row>
    <row r="16198" spans="1:11" hidden="1" x14ac:dyDescent="0.35">
      <c r="A16198">
        <v>298.10000000000002</v>
      </c>
      <c r="B16198" s="24">
        <v>43281</v>
      </c>
      <c r="C16198">
        <v>7</v>
      </c>
      <c r="D16198" s="13">
        <v>450</v>
      </c>
      <c r="E16198" s="23" t="s">
        <v>108</v>
      </c>
      <c r="F16198" s="17">
        <v>-188</v>
      </c>
      <c r="G16198" t="str">
        <f>_xlfn.XLOOKUP(tbl_GL[[#This Row],[Account_key]],tbl_COA[Account_key],tbl_COA[Class],"Not Found")</f>
        <v>Interest &amp; Tax</v>
      </c>
      <c r="H16198" t="str">
        <f>_xlfn.XLOOKUP(tbl_GL[[#This Row],[Account_key]],tbl_COA[Account_key],tbl_COA[SubClass],"Not Found")</f>
        <v>Taxation</v>
      </c>
      <c r="I16198" t="str">
        <f>_xlfn.XLOOKUP(tbl_GL[[#This Row],[Account_key]],tbl_COA[Account_key],tbl_COA[SubClass2],"Not Found")</f>
        <v>Taxation</v>
      </c>
      <c r="J16198" t="str">
        <f>_xlfn.XLOOKUP(tbl_GL[[#This Row],[Account_key]],tbl_COA[Account_key],tbl_COA[SubAccount],,0)</f>
        <v>Taxation</v>
      </c>
      <c r="K16198">
        <f>YEAR(tbl_GL[[#This Row],[Date]])</f>
        <v>2018</v>
      </c>
    </row>
    <row r="16199" spans="1:11" hidden="1" x14ac:dyDescent="0.35">
      <c r="A16199">
        <v>298.2</v>
      </c>
      <c r="B16199" s="24">
        <v>43281</v>
      </c>
      <c r="C16199">
        <v>7</v>
      </c>
      <c r="D16199" s="13">
        <v>122</v>
      </c>
      <c r="E16199" s="23" t="s">
        <v>108</v>
      </c>
      <c r="F16199" s="17">
        <v>188</v>
      </c>
      <c r="G16199" t="str">
        <f>_xlfn.XLOOKUP(tbl_GL[[#This Row],[Account_key]],tbl_COA[Account_key],tbl_COA[Class],"Not Found")</f>
        <v>Liabilities and Owners Equity</v>
      </c>
      <c r="H16199" t="str">
        <f>_xlfn.XLOOKUP(tbl_GL[[#This Row],[Account_key]],tbl_COA[Account_key],tbl_COA[SubClass],"Not Found")</f>
        <v>Liabilities</v>
      </c>
      <c r="I16199" t="str">
        <f>_xlfn.XLOOKUP(tbl_GL[[#This Row],[Account_key]],tbl_COA[Account_key],tbl_COA[SubClass2],"Not Found")</f>
        <v>Current Liabilities</v>
      </c>
      <c r="J16199" t="str">
        <f>_xlfn.XLOOKUP(tbl_GL[[#This Row],[Account_key]],tbl_COA[Account_key],tbl_COA[SubAccount],,0)</f>
        <v>Tax payable</v>
      </c>
      <c r="K16199">
        <f>YEAR(tbl_GL[[#This Row],[Date]])</f>
        <v>2018</v>
      </c>
    </row>
    <row r="16200" spans="1:11" hidden="1" x14ac:dyDescent="0.35">
      <c r="A16200">
        <v>299.10000000000002</v>
      </c>
      <c r="B16200" s="24">
        <v>43281</v>
      </c>
      <c r="C16200">
        <v>7</v>
      </c>
      <c r="D16200" s="13">
        <v>330</v>
      </c>
      <c r="E16200" s="13" t="s">
        <v>97</v>
      </c>
      <c r="F16200" s="17">
        <v>-800</v>
      </c>
      <c r="G16200" t="str">
        <f>_xlfn.XLOOKUP(tbl_GL[[#This Row],[Account_key]],tbl_COA[Account_key],tbl_COA[Class],"Not Found")</f>
        <v>Operating account</v>
      </c>
      <c r="H16200" t="str">
        <f>_xlfn.XLOOKUP(tbl_GL[[#This Row],[Account_key]],tbl_COA[Account_key],tbl_COA[SubClass],"Not Found")</f>
        <v>Operating Expenses</v>
      </c>
      <c r="I16200" t="str">
        <f>_xlfn.XLOOKUP(tbl_GL[[#This Row],[Account_key]],tbl_COA[Account_key],tbl_COA[SubClass2],"Not Found")</f>
        <v>Administration</v>
      </c>
      <c r="J16200" t="str">
        <f>_xlfn.XLOOKUP(tbl_GL[[#This Row],[Account_key]],tbl_COA[Account_key],tbl_COA[SubAccount],,0)</f>
        <v>Telephone</v>
      </c>
      <c r="K16200">
        <f>YEAR(tbl_GL[[#This Row],[Date]])</f>
        <v>2018</v>
      </c>
    </row>
    <row r="16201" spans="1:11" hidden="1" x14ac:dyDescent="0.35">
      <c r="A16201">
        <v>299.2</v>
      </c>
      <c r="B16201" s="24">
        <v>43281</v>
      </c>
      <c r="C16201">
        <v>7</v>
      </c>
      <c r="D16201" s="13">
        <v>120</v>
      </c>
      <c r="E16201" s="13" t="s">
        <v>97</v>
      </c>
      <c r="F16201" s="17">
        <v>800</v>
      </c>
      <c r="G16201" t="str">
        <f>_xlfn.XLOOKUP(tbl_GL[[#This Row],[Account_key]],tbl_COA[Account_key],tbl_COA[Class],"Not Found")</f>
        <v>Liabilities and Owners Equity</v>
      </c>
      <c r="H16201" t="str">
        <f>_xlfn.XLOOKUP(tbl_GL[[#This Row],[Account_key]],tbl_COA[Account_key],tbl_COA[SubClass],"Not Found")</f>
        <v>Liabilities</v>
      </c>
      <c r="I16201" t="str">
        <f>_xlfn.XLOOKUP(tbl_GL[[#This Row],[Account_key]],tbl_COA[Account_key],tbl_COA[SubClass2],"Not Found")</f>
        <v>Current Liabilities</v>
      </c>
      <c r="J16201" t="str">
        <f>_xlfn.XLOOKUP(tbl_GL[[#This Row],[Account_key]],tbl_COA[Account_key],tbl_COA[SubAccount],,0)</f>
        <v>Accrued Expenses</v>
      </c>
      <c r="K16201">
        <f>YEAR(tbl_GL[[#This Row],[Date]])</f>
        <v>2018</v>
      </c>
    </row>
    <row r="16202" spans="1:11" hidden="1" x14ac:dyDescent="0.35">
      <c r="A16202">
        <v>300.10000000000002</v>
      </c>
      <c r="B16202" s="24">
        <v>43281</v>
      </c>
      <c r="C16202">
        <v>7</v>
      </c>
      <c r="D16202" s="13">
        <v>240</v>
      </c>
      <c r="E16202" s="13" t="s">
        <v>56</v>
      </c>
      <c r="F16202" s="17">
        <v>-1750</v>
      </c>
      <c r="G16202" t="str">
        <f>_xlfn.XLOOKUP(tbl_GL[[#This Row],[Account_key]],tbl_COA[Account_key],tbl_COA[Class],"Not Found")</f>
        <v>Operating account</v>
      </c>
      <c r="H16202" t="str">
        <f>_xlfn.XLOOKUP(tbl_GL[[#This Row],[Account_key]],tbl_COA[Account_key],tbl_COA[SubClass],"Not Found")</f>
        <v>Operating Expenses</v>
      </c>
      <c r="I16202" t="str">
        <f>_xlfn.XLOOKUP(tbl_GL[[#This Row],[Account_key]],tbl_COA[Account_key],tbl_COA[SubClass2],"Not Found")</f>
        <v>Sales &amp; Distribution</v>
      </c>
      <c r="J16202" t="str">
        <f>_xlfn.XLOOKUP(tbl_GL[[#This Row],[Account_key]],tbl_COA[Account_key],tbl_COA[SubAccount],,0)</f>
        <v>Salaries</v>
      </c>
      <c r="K16202">
        <f>YEAR(tbl_GL[[#This Row],[Date]])</f>
        <v>2018</v>
      </c>
    </row>
    <row r="16203" spans="1:11" hidden="1" x14ac:dyDescent="0.35">
      <c r="A16203">
        <v>300.2</v>
      </c>
      <c r="B16203" s="24">
        <v>43281</v>
      </c>
      <c r="C16203">
        <v>7</v>
      </c>
      <c r="D16203" s="13">
        <v>10</v>
      </c>
      <c r="E16203" s="13" t="s">
        <v>56</v>
      </c>
      <c r="F16203" s="17">
        <v>-1750</v>
      </c>
      <c r="G16203" t="str">
        <f>_xlfn.XLOOKUP(tbl_GL[[#This Row],[Account_key]],tbl_COA[Account_key],tbl_COA[Class],"Not Found")</f>
        <v>Assets</v>
      </c>
      <c r="H16203" t="str">
        <f>_xlfn.XLOOKUP(tbl_GL[[#This Row],[Account_key]],tbl_COA[Account_key],tbl_COA[SubClass],"Not Found")</f>
        <v>Assets</v>
      </c>
      <c r="I16203" t="str">
        <f>_xlfn.XLOOKUP(tbl_GL[[#This Row],[Account_key]],tbl_COA[Account_key],tbl_COA[SubClass2],"Not Found")</f>
        <v>Current Assets</v>
      </c>
      <c r="J16203" t="str">
        <f>_xlfn.XLOOKUP(tbl_GL[[#This Row],[Account_key]],tbl_COA[Account_key],tbl_COA[SubAccount],,0)</f>
        <v>Cash at Bank</v>
      </c>
      <c r="K16203">
        <f>YEAR(tbl_GL[[#This Row],[Date]])</f>
        <v>2018</v>
      </c>
    </row>
    <row r="16204" spans="1:11" hidden="1" x14ac:dyDescent="0.35">
      <c r="A16204">
        <v>302.10000000000002</v>
      </c>
      <c r="B16204" s="24">
        <v>43281</v>
      </c>
      <c r="C16204">
        <v>7</v>
      </c>
      <c r="D16204" s="13">
        <v>380</v>
      </c>
      <c r="E16204" s="13" t="s">
        <v>101</v>
      </c>
      <c r="F16204" s="17">
        <v>-3500</v>
      </c>
      <c r="G16204" t="str">
        <f>_xlfn.XLOOKUP(tbl_GL[[#This Row],[Account_key]],tbl_COA[Account_key],tbl_COA[Class],"Not Found")</f>
        <v>Operating account</v>
      </c>
      <c r="H16204" t="str">
        <f>_xlfn.XLOOKUP(tbl_GL[[#This Row],[Account_key]],tbl_COA[Account_key],tbl_COA[SubClass],"Not Found")</f>
        <v>Depreciation &amp; Amortization</v>
      </c>
      <c r="I16204" t="str">
        <f>_xlfn.XLOOKUP(tbl_GL[[#This Row],[Account_key]],tbl_COA[Account_key],tbl_COA[SubClass2],"Not Found")</f>
        <v>Depreciation</v>
      </c>
      <c r="J16204" t="str">
        <f>_xlfn.XLOOKUP(tbl_GL[[#This Row],[Account_key]],tbl_COA[Account_key],tbl_COA[SubAccount],,0)</f>
        <v>Equipment</v>
      </c>
      <c r="K16204">
        <f>YEAR(tbl_GL[[#This Row],[Date]])</f>
        <v>2018</v>
      </c>
    </row>
    <row r="16205" spans="1:11" hidden="1" x14ac:dyDescent="0.35">
      <c r="A16205">
        <v>302.2</v>
      </c>
      <c r="B16205" s="24">
        <v>43281</v>
      </c>
      <c r="C16205">
        <v>7</v>
      </c>
      <c r="D16205" s="13">
        <v>90</v>
      </c>
      <c r="E16205" s="13" t="s">
        <v>101</v>
      </c>
      <c r="F16205" s="17">
        <v>-3500</v>
      </c>
      <c r="G16205" t="str">
        <f>_xlfn.XLOOKUP(tbl_GL[[#This Row],[Account_key]],tbl_COA[Account_key],tbl_COA[Class],"Not Found")</f>
        <v>Assets</v>
      </c>
      <c r="H16205" t="str">
        <f>_xlfn.XLOOKUP(tbl_GL[[#This Row],[Account_key]],tbl_COA[Account_key],tbl_COA[SubClass],"Not Found")</f>
        <v>Assets</v>
      </c>
      <c r="I16205" t="str">
        <f>_xlfn.XLOOKUP(tbl_GL[[#This Row],[Account_key]],tbl_COA[Account_key],tbl_COA[SubClass2],"Not Found")</f>
        <v>Non-Current Assets</v>
      </c>
      <c r="J16205" t="str">
        <f>_xlfn.XLOOKUP(tbl_GL[[#This Row],[Account_key]],tbl_COA[Account_key],tbl_COA[SubAccount],,0)</f>
        <v>Office Furniture &amp; Equipment</v>
      </c>
      <c r="K16205">
        <f>YEAR(tbl_GL[[#This Row],[Date]])</f>
        <v>2018</v>
      </c>
    </row>
    <row r="16206" spans="1:11" hidden="1" x14ac:dyDescent="0.35">
      <c r="A16206">
        <v>303.10000000000002</v>
      </c>
      <c r="B16206" s="24">
        <v>43281</v>
      </c>
      <c r="C16206">
        <v>7</v>
      </c>
      <c r="D16206" s="13">
        <v>30</v>
      </c>
      <c r="E16206" s="13" t="s">
        <v>80</v>
      </c>
      <c r="F16206" s="17">
        <v>-6253</v>
      </c>
      <c r="G16206" t="str">
        <f>_xlfn.XLOOKUP(tbl_GL[[#This Row],[Account_key]],tbl_COA[Account_key],tbl_COA[Class],"Not Found")</f>
        <v>Assets</v>
      </c>
      <c r="H16206" t="str">
        <f>_xlfn.XLOOKUP(tbl_GL[[#This Row],[Account_key]],tbl_COA[Account_key],tbl_COA[SubClass],"Not Found")</f>
        <v>Assets</v>
      </c>
      <c r="I16206" t="str">
        <f>_xlfn.XLOOKUP(tbl_GL[[#This Row],[Account_key]],tbl_COA[Account_key],tbl_COA[SubClass2],"Not Found")</f>
        <v>Current Assets</v>
      </c>
      <c r="J16206" t="str">
        <f>_xlfn.XLOOKUP(tbl_GL[[#This Row],[Account_key]],tbl_COA[Account_key],tbl_COA[SubAccount],,0)</f>
        <v>Trade Receivables</v>
      </c>
      <c r="K16206">
        <f>YEAR(tbl_GL[[#This Row],[Date]])</f>
        <v>2018</v>
      </c>
    </row>
    <row r="16207" spans="1:11" hidden="1" x14ac:dyDescent="0.35">
      <c r="A16207">
        <v>303.2</v>
      </c>
      <c r="B16207" s="24">
        <v>43281</v>
      </c>
      <c r="C16207">
        <v>7</v>
      </c>
      <c r="D16207" s="13">
        <v>10</v>
      </c>
      <c r="E16207" s="13" t="s">
        <v>80</v>
      </c>
      <c r="F16207" s="17">
        <v>6253</v>
      </c>
      <c r="G16207" t="str">
        <f>_xlfn.XLOOKUP(tbl_GL[[#This Row],[Account_key]],tbl_COA[Account_key],tbl_COA[Class],"Not Found")</f>
        <v>Assets</v>
      </c>
      <c r="H16207" t="str">
        <f>_xlfn.XLOOKUP(tbl_GL[[#This Row],[Account_key]],tbl_COA[Account_key],tbl_COA[SubClass],"Not Found")</f>
        <v>Assets</v>
      </c>
      <c r="I16207" t="str">
        <f>_xlfn.XLOOKUP(tbl_GL[[#This Row],[Account_key]],tbl_COA[Account_key],tbl_COA[SubClass2],"Not Found")</f>
        <v>Current Assets</v>
      </c>
      <c r="J16207" t="str">
        <f>_xlfn.XLOOKUP(tbl_GL[[#This Row],[Account_key]],tbl_COA[Account_key],tbl_COA[SubAccount],,0)</f>
        <v>Cash at Bank</v>
      </c>
      <c r="K16207">
        <f>YEAR(tbl_GL[[#This Row],[Date]])</f>
        <v>2018</v>
      </c>
    </row>
    <row r="16208" spans="1:11" hidden="1" x14ac:dyDescent="0.35">
      <c r="A16208">
        <v>304.10000000000002</v>
      </c>
      <c r="B16208" s="24">
        <v>43282</v>
      </c>
      <c r="C16208">
        <v>7</v>
      </c>
      <c r="D16208" s="13">
        <v>10</v>
      </c>
      <c r="E16208" s="13" t="s">
        <v>98</v>
      </c>
      <c r="F16208" s="17">
        <v>-866</v>
      </c>
      <c r="G16208" t="str">
        <f>_xlfn.XLOOKUP(tbl_GL[[#This Row],[Account_key]],tbl_COA[Account_key],tbl_COA[Class],"Not Found")</f>
        <v>Assets</v>
      </c>
      <c r="H16208" t="str">
        <f>_xlfn.XLOOKUP(tbl_GL[[#This Row],[Account_key]],tbl_COA[Account_key],tbl_COA[SubClass],"Not Found")</f>
        <v>Assets</v>
      </c>
      <c r="I16208" t="str">
        <f>_xlfn.XLOOKUP(tbl_GL[[#This Row],[Account_key]],tbl_COA[Account_key],tbl_COA[SubClass2],"Not Found")</f>
        <v>Current Assets</v>
      </c>
      <c r="J16208" t="str">
        <f>_xlfn.XLOOKUP(tbl_GL[[#This Row],[Account_key]],tbl_COA[Account_key],tbl_COA[SubAccount],,0)</f>
        <v>Cash at Bank</v>
      </c>
      <c r="K16208">
        <f>YEAR(tbl_GL[[#This Row],[Date]])</f>
        <v>2018</v>
      </c>
    </row>
    <row r="16209" spans="1:11" hidden="1" x14ac:dyDescent="0.35">
      <c r="A16209">
        <v>304.2</v>
      </c>
      <c r="B16209" s="24">
        <v>43282</v>
      </c>
      <c r="C16209">
        <v>7</v>
      </c>
      <c r="D16209" s="13">
        <v>120</v>
      </c>
      <c r="E16209" s="13" t="s">
        <v>98</v>
      </c>
      <c r="F16209" s="17">
        <v>-866</v>
      </c>
      <c r="G16209" t="str">
        <f>_xlfn.XLOOKUP(tbl_GL[[#This Row],[Account_key]],tbl_COA[Account_key],tbl_COA[Class],"Not Found")</f>
        <v>Liabilities and Owners Equity</v>
      </c>
      <c r="H16209" t="str">
        <f>_xlfn.XLOOKUP(tbl_GL[[#This Row],[Account_key]],tbl_COA[Account_key],tbl_COA[SubClass],"Not Found")</f>
        <v>Liabilities</v>
      </c>
      <c r="I16209" t="str">
        <f>_xlfn.XLOOKUP(tbl_GL[[#This Row],[Account_key]],tbl_COA[Account_key],tbl_COA[SubClass2],"Not Found")</f>
        <v>Current Liabilities</v>
      </c>
      <c r="J16209" t="str">
        <f>_xlfn.XLOOKUP(tbl_GL[[#This Row],[Account_key]],tbl_COA[Account_key],tbl_COA[SubAccount],,0)</f>
        <v>Accrued Expenses</v>
      </c>
      <c r="K16209">
        <f>YEAR(tbl_GL[[#This Row],[Date]])</f>
        <v>2018</v>
      </c>
    </row>
    <row r="16210" spans="1:11" hidden="1" x14ac:dyDescent="0.35">
      <c r="A16210">
        <v>305.10000000000002</v>
      </c>
      <c r="B16210" s="24">
        <v>43282</v>
      </c>
      <c r="C16210">
        <v>7</v>
      </c>
      <c r="D16210" s="13">
        <v>20</v>
      </c>
      <c r="E16210" s="13" t="s">
        <v>124</v>
      </c>
      <c r="F16210" s="17">
        <v>8750</v>
      </c>
      <c r="G16210" t="str">
        <f>_xlfn.XLOOKUP(tbl_GL[[#This Row],[Account_key]],tbl_COA[Account_key],tbl_COA[Class],"Not Found")</f>
        <v>Assets</v>
      </c>
      <c r="H16210" t="str">
        <f>_xlfn.XLOOKUP(tbl_GL[[#This Row],[Account_key]],tbl_COA[Account_key],tbl_COA[SubClass],"Not Found")</f>
        <v>Assets</v>
      </c>
      <c r="I16210" t="str">
        <f>_xlfn.XLOOKUP(tbl_GL[[#This Row],[Account_key]],tbl_COA[Account_key],tbl_COA[SubClass2],"Not Found")</f>
        <v>Current Assets</v>
      </c>
      <c r="J16210" t="str">
        <f>_xlfn.XLOOKUP(tbl_GL[[#This Row],[Account_key]],tbl_COA[Account_key],tbl_COA[SubAccount],,0)</f>
        <v>Cash in hand</v>
      </c>
      <c r="K16210">
        <f>YEAR(tbl_GL[[#This Row],[Date]])</f>
        <v>2018</v>
      </c>
    </row>
    <row r="16211" spans="1:11" hidden="1" x14ac:dyDescent="0.35">
      <c r="A16211">
        <v>305.2</v>
      </c>
      <c r="B16211" s="24">
        <v>43282</v>
      </c>
      <c r="C16211">
        <v>7</v>
      </c>
      <c r="D16211" s="13">
        <v>10</v>
      </c>
      <c r="E16211" s="13" t="s">
        <v>124</v>
      </c>
      <c r="F16211" s="17">
        <v>-8750</v>
      </c>
      <c r="G16211" t="str">
        <f>_xlfn.XLOOKUP(tbl_GL[[#This Row],[Account_key]],tbl_COA[Account_key],tbl_COA[Class],"Not Found")</f>
        <v>Assets</v>
      </c>
      <c r="H16211" t="str">
        <f>_xlfn.XLOOKUP(tbl_GL[[#This Row],[Account_key]],tbl_COA[Account_key],tbl_COA[SubClass],"Not Found")</f>
        <v>Assets</v>
      </c>
      <c r="I16211" t="str">
        <f>_xlfn.XLOOKUP(tbl_GL[[#This Row],[Account_key]],tbl_COA[Account_key],tbl_COA[SubClass2],"Not Found")</f>
        <v>Current Assets</v>
      </c>
      <c r="J16211" t="str">
        <f>_xlfn.XLOOKUP(tbl_GL[[#This Row],[Account_key]],tbl_COA[Account_key],tbl_COA[SubAccount],,0)</f>
        <v>Cash at Bank</v>
      </c>
      <c r="K16211">
        <f>YEAR(tbl_GL[[#This Row],[Date]])</f>
        <v>2018</v>
      </c>
    </row>
    <row r="16212" spans="1:11" hidden="1" x14ac:dyDescent="0.35">
      <c r="A16212">
        <v>306.10000000000002</v>
      </c>
      <c r="B16212" s="24">
        <v>43282</v>
      </c>
      <c r="C16212">
        <v>7</v>
      </c>
      <c r="D16212" s="13">
        <v>60</v>
      </c>
      <c r="E16212" s="13" t="s">
        <v>84</v>
      </c>
      <c r="F16212" s="17">
        <v>18667</v>
      </c>
      <c r="G16212" t="str">
        <f>_xlfn.XLOOKUP(tbl_GL[[#This Row],[Account_key]],tbl_COA[Account_key],tbl_COA[Class],"Not Found")</f>
        <v>Assets</v>
      </c>
      <c r="H16212" t="str">
        <f>_xlfn.XLOOKUP(tbl_GL[[#This Row],[Account_key]],tbl_COA[Account_key],tbl_COA[SubClass],"Not Found")</f>
        <v>Assets</v>
      </c>
      <c r="I16212" t="str">
        <f>_xlfn.XLOOKUP(tbl_GL[[#This Row],[Account_key]],tbl_COA[Account_key],tbl_COA[SubClass2],"Not Found")</f>
        <v>Current Assets</v>
      </c>
      <c r="J16212" t="str">
        <f>_xlfn.XLOOKUP(tbl_GL[[#This Row],[Account_key]],tbl_COA[Account_key],tbl_COA[SubAccount],,0)</f>
        <v>Inventory</v>
      </c>
      <c r="K16212">
        <f>YEAR(tbl_GL[[#This Row],[Date]])</f>
        <v>2018</v>
      </c>
    </row>
    <row r="16213" spans="1:11" hidden="1" x14ac:dyDescent="0.35">
      <c r="A16213">
        <v>306.2</v>
      </c>
      <c r="B16213" s="24">
        <v>43282</v>
      </c>
      <c r="C16213">
        <v>7</v>
      </c>
      <c r="D16213" s="13">
        <v>110</v>
      </c>
      <c r="E16213" s="13" t="s">
        <v>84</v>
      </c>
      <c r="F16213" s="17">
        <v>18667</v>
      </c>
      <c r="G16213" t="str">
        <f>_xlfn.XLOOKUP(tbl_GL[[#This Row],[Account_key]],tbl_COA[Account_key],tbl_COA[Class],"Not Found")</f>
        <v>Liabilities and Owners Equity</v>
      </c>
      <c r="H16213" t="str">
        <f>_xlfn.XLOOKUP(tbl_GL[[#This Row],[Account_key]],tbl_COA[Account_key],tbl_COA[SubClass],"Not Found")</f>
        <v>Liabilities</v>
      </c>
      <c r="I16213" t="str">
        <f>_xlfn.XLOOKUP(tbl_GL[[#This Row],[Account_key]],tbl_COA[Account_key],tbl_COA[SubClass2],"Not Found")</f>
        <v>Current Liabilities</v>
      </c>
      <c r="J16213" t="str">
        <f>_xlfn.XLOOKUP(tbl_GL[[#This Row],[Account_key]],tbl_COA[Account_key],tbl_COA[SubAccount],,0)</f>
        <v>Trade Payables</v>
      </c>
      <c r="K16213">
        <f>YEAR(tbl_GL[[#This Row],[Date]])</f>
        <v>2018</v>
      </c>
    </row>
    <row r="16214" spans="1:11" hidden="1" x14ac:dyDescent="0.35">
      <c r="A16214">
        <v>307.10000000000002</v>
      </c>
      <c r="B16214" s="24">
        <v>43283</v>
      </c>
      <c r="C16214">
        <v>7</v>
      </c>
      <c r="D16214" s="13">
        <v>230</v>
      </c>
      <c r="E16214" s="13" t="s">
        <v>4</v>
      </c>
      <c r="F16214" s="17">
        <v>-563</v>
      </c>
      <c r="G16214" t="str">
        <f>_xlfn.XLOOKUP(tbl_GL[[#This Row],[Account_key]],tbl_COA[Account_key],tbl_COA[Class],"Not Found")</f>
        <v>Trading account</v>
      </c>
      <c r="H16214" t="str">
        <f>_xlfn.XLOOKUP(tbl_GL[[#This Row],[Account_key]],tbl_COA[Account_key],tbl_COA[SubClass],"Not Found")</f>
        <v>Cost of Sales</v>
      </c>
      <c r="I16214" t="str">
        <f>_xlfn.XLOOKUP(tbl_GL[[#This Row],[Account_key]],tbl_COA[Account_key],tbl_COA[SubClass2],"Not Found")</f>
        <v>Cost of Sales</v>
      </c>
      <c r="J16214" t="str">
        <f>_xlfn.XLOOKUP(tbl_GL[[#This Row],[Account_key]],tbl_COA[Account_key],tbl_COA[SubAccount],,0)</f>
        <v>Cost of Sales</v>
      </c>
      <c r="K16214">
        <f>YEAR(tbl_GL[[#This Row],[Date]])</f>
        <v>2018</v>
      </c>
    </row>
    <row r="16215" spans="1:11" hidden="1" x14ac:dyDescent="0.35">
      <c r="A16215">
        <v>307.2</v>
      </c>
      <c r="B16215" s="24">
        <v>43283</v>
      </c>
      <c r="C16215">
        <v>7</v>
      </c>
      <c r="D16215" s="13">
        <v>60</v>
      </c>
      <c r="E16215" s="13" t="s">
        <v>4</v>
      </c>
      <c r="F16215" s="17">
        <v>-563</v>
      </c>
      <c r="G16215" t="str">
        <f>_xlfn.XLOOKUP(tbl_GL[[#This Row],[Account_key]],tbl_COA[Account_key],tbl_COA[Class],"Not Found")</f>
        <v>Assets</v>
      </c>
      <c r="H16215" t="str">
        <f>_xlfn.XLOOKUP(tbl_GL[[#This Row],[Account_key]],tbl_COA[Account_key],tbl_COA[SubClass],"Not Found")</f>
        <v>Assets</v>
      </c>
      <c r="I16215" t="str">
        <f>_xlfn.XLOOKUP(tbl_GL[[#This Row],[Account_key]],tbl_COA[Account_key],tbl_COA[SubClass2],"Not Found")</f>
        <v>Current Assets</v>
      </c>
      <c r="J16215" t="str">
        <f>_xlfn.XLOOKUP(tbl_GL[[#This Row],[Account_key]],tbl_COA[Account_key],tbl_COA[SubAccount],,0)</f>
        <v>Inventory</v>
      </c>
      <c r="K16215">
        <f>YEAR(tbl_GL[[#This Row],[Date]])</f>
        <v>2018</v>
      </c>
    </row>
    <row r="16216" spans="1:11" hidden="1" x14ac:dyDescent="0.35">
      <c r="A16216">
        <v>308.10000000000002</v>
      </c>
      <c r="B16216" s="24">
        <v>43283</v>
      </c>
      <c r="C16216">
        <v>7</v>
      </c>
      <c r="D16216" s="13">
        <v>210</v>
      </c>
      <c r="E16216" s="13" t="s">
        <v>7</v>
      </c>
      <c r="F16216" s="17">
        <v>1877</v>
      </c>
      <c r="G16216" t="str">
        <f>_xlfn.XLOOKUP(tbl_GL[[#This Row],[Account_key]],tbl_COA[Account_key],tbl_COA[Class],"Not Found")</f>
        <v>Trading account</v>
      </c>
      <c r="H16216" t="str">
        <f>_xlfn.XLOOKUP(tbl_GL[[#This Row],[Account_key]],tbl_COA[Account_key],tbl_COA[SubClass],"Not Found")</f>
        <v>Sales</v>
      </c>
      <c r="I16216" t="str">
        <f>_xlfn.XLOOKUP(tbl_GL[[#This Row],[Account_key]],tbl_COA[Account_key],tbl_COA[SubClass2],"Not Found")</f>
        <v>Sales</v>
      </c>
      <c r="J16216" t="str">
        <f>_xlfn.XLOOKUP(tbl_GL[[#This Row],[Account_key]],tbl_COA[Account_key],tbl_COA[SubAccount],,0)</f>
        <v>Sales</v>
      </c>
      <c r="K16216">
        <f>YEAR(tbl_GL[[#This Row],[Date]])</f>
        <v>2018</v>
      </c>
    </row>
    <row r="16217" spans="1:11" hidden="1" x14ac:dyDescent="0.35">
      <c r="A16217">
        <v>308.2</v>
      </c>
      <c r="B16217" s="24">
        <v>43283</v>
      </c>
      <c r="C16217">
        <v>7</v>
      </c>
      <c r="D16217" s="13">
        <v>10</v>
      </c>
      <c r="E16217" s="13" t="s">
        <v>7</v>
      </c>
      <c r="F16217" s="17">
        <v>1877</v>
      </c>
      <c r="G16217" t="str">
        <f>_xlfn.XLOOKUP(tbl_GL[[#This Row],[Account_key]],tbl_COA[Account_key],tbl_COA[Class],"Not Found")</f>
        <v>Assets</v>
      </c>
      <c r="H16217" t="str">
        <f>_xlfn.XLOOKUP(tbl_GL[[#This Row],[Account_key]],tbl_COA[Account_key],tbl_COA[SubClass],"Not Found")</f>
        <v>Assets</v>
      </c>
      <c r="I16217" t="str">
        <f>_xlfn.XLOOKUP(tbl_GL[[#This Row],[Account_key]],tbl_COA[Account_key],tbl_COA[SubClass2],"Not Found")</f>
        <v>Current Assets</v>
      </c>
      <c r="J16217" t="str">
        <f>_xlfn.XLOOKUP(tbl_GL[[#This Row],[Account_key]],tbl_COA[Account_key],tbl_COA[SubAccount],,0)</f>
        <v>Cash at Bank</v>
      </c>
      <c r="K16217">
        <f>YEAR(tbl_GL[[#This Row],[Date]])</f>
        <v>2018</v>
      </c>
    </row>
    <row r="16218" spans="1:11" hidden="1" x14ac:dyDescent="0.35">
      <c r="A16218">
        <v>309.10000000000002</v>
      </c>
      <c r="B16218" s="24">
        <v>43283</v>
      </c>
      <c r="C16218">
        <v>7</v>
      </c>
      <c r="D16218" s="13">
        <v>230</v>
      </c>
      <c r="E16218" s="13" t="s">
        <v>4</v>
      </c>
      <c r="F16218" s="17">
        <v>-2174</v>
      </c>
      <c r="G16218" t="str">
        <f>_xlfn.XLOOKUP(tbl_GL[[#This Row],[Account_key]],tbl_COA[Account_key],tbl_COA[Class],"Not Found")</f>
        <v>Trading account</v>
      </c>
      <c r="H16218" t="str">
        <f>_xlfn.XLOOKUP(tbl_GL[[#This Row],[Account_key]],tbl_COA[Account_key],tbl_COA[SubClass],"Not Found")</f>
        <v>Cost of Sales</v>
      </c>
      <c r="I16218" t="str">
        <f>_xlfn.XLOOKUP(tbl_GL[[#This Row],[Account_key]],tbl_COA[Account_key],tbl_COA[SubClass2],"Not Found")</f>
        <v>Cost of Sales</v>
      </c>
      <c r="J16218" t="str">
        <f>_xlfn.XLOOKUP(tbl_GL[[#This Row],[Account_key]],tbl_COA[Account_key],tbl_COA[SubAccount],,0)</f>
        <v>Cost of Sales</v>
      </c>
      <c r="K16218">
        <f>YEAR(tbl_GL[[#This Row],[Date]])</f>
        <v>2018</v>
      </c>
    </row>
    <row r="16219" spans="1:11" hidden="1" x14ac:dyDescent="0.35">
      <c r="A16219">
        <v>309.2</v>
      </c>
      <c r="B16219" s="24">
        <v>43283</v>
      </c>
      <c r="C16219">
        <v>7</v>
      </c>
      <c r="D16219" s="13">
        <v>60</v>
      </c>
      <c r="E16219" s="13" t="s">
        <v>4</v>
      </c>
      <c r="F16219" s="17">
        <v>-2174</v>
      </c>
      <c r="G16219" t="str">
        <f>_xlfn.XLOOKUP(tbl_GL[[#This Row],[Account_key]],tbl_COA[Account_key],tbl_COA[Class],"Not Found")</f>
        <v>Assets</v>
      </c>
      <c r="H16219" t="str">
        <f>_xlfn.XLOOKUP(tbl_GL[[#This Row],[Account_key]],tbl_COA[Account_key],tbl_COA[SubClass],"Not Found")</f>
        <v>Assets</v>
      </c>
      <c r="I16219" t="str">
        <f>_xlfn.XLOOKUP(tbl_GL[[#This Row],[Account_key]],tbl_COA[Account_key],tbl_COA[SubClass2],"Not Found")</f>
        <v>Current Assets</v>
      </c>
      <c r="J16219" t="str">
        <f>_xlfn.XLOOKUP(tbl_GL[[#This Row],[Account_key]],tbl_COA[Account_key],tbl_COA[SubAccount],,0)</f>
        <v>Inventory</v>
      </c>
      <c r="K16219">
        <f>YEAR(tbl_GL[[#This Row],[Date]])</f>
        <v>2018</v>
      </c>
    </row>
    <row r="16220" spans="1:11" hidden="1" x14ac:dyDescent="0.35">
      <c r="A16220">
        <v>310.10000000000002</v>
      </c>
      <c r="B16220" s="24">
        <v>43283</v>
      </c>
      <c r="C16220">
        <v>7</v>
      </c>
      <c r="D16220" s="13">
        <v>210</v>
      </c>
      <c r="E16220" s="13" t="s">
        <v>8</v>
      </c>
      <c r="F16220" s="17">
        <v>7904</v>
      </c>
      <c r="G16220" t="str">
        <f>_xlfn.XLOOKUP(tbl_GL[[#This Row],[Account_key]],tbl_COA[Account_key],tbl_COA[Class],"Not Found")</f>
        <v>Trading account</v>
      </c>
      <c r="H16220" t="str">
        <f>_xlfn.XLOOKUP(tbl_GL[[#This Row],[Account_key]],tbl_COA[Account_key],tbl_COA[SubClass],"Not Found")</f>
        <v>Sales</v>
      </c>
      <c r="I16220" t="str">
        <f>_xlfn.XLOOKUP(tbl_GL[[#This Row],[Account_key]],tbl_COA[Account_key],tbl_COA[SubClass2],"Not Found")</f>
        <v>Sales</v>
      </c>
      <c r="J16220" t="str">
        <f>_xlfn.XLOOKUP(tbl_GL[[#This Row],[Account_key]],tbl_COA[Account_key],tbl_COA[SubAccount],,0)</f>
        <v>Sales</v>
      </c>
      <c r="K16220">
        <f>YEAR(tbl_GL[[#This Row],[Date]])</f>
        <v>2018</v>
      </c>
    </row>
    <row r="16221" spans="1:11" hidden="1" x14ac:dyDescent="0.35">
      <c r="A16221">
        <v>310.2</v>
      </c>
      <c r="B16221" s="24">
        <v>43283</v>
      </c>
      <c r="C16221">
        <v>7</v>
      </c>
      <c r="D16221" s="13">
        <v>30</v>
      </c>
      <c r="E16221" s="13" t="s">
        <v>8</v>
      </c>
      <c r="F16221" s="17">
        <v>7904</v>
      </c>
      <c r="G16221" t="str">
        <f>_xlfn.XLOOKUP(tbl_GL[[#This Row],[Account_key]],tbl_COA[Account_key],tbl_COA[Class],"Not Found")</f>
        <v>Assets</v>
      </c>
      <c r="H16221" t="str">
        <f>_xlfn.XLOOKUP(tbl_GL[[#This Row],[Account_key]],tbl_COA[Account_key],tbl_COA[SubClass],"Not Found")</f>
        <v>Assets</v>
      </c>
      <c r="I16221" t="str">
        <f>_xlfn.XLOOKUP(tbl_GL[[#This Row],[Account_key]],tbl_COA[Account_key],tbl_COA[SubClass2],"Not Found")</f>
        <v>Current Assets</v>
      </c>
      <c r="J16221" t="str">
        <f>_xlfn.XLOOKUP(tbl_GL[[#This Row],[Account_key]],tbl_COA[Account_key],tbl_COA[SubAccount],,0)</f>
        <v>Trade Receivables</v>
      </c>
      <c r="K16221">
        <f>YEAR(tbl_GL[[#This Row],[Date]])</f>
        <v>2018</v>
      </c>
    </row>
    <row r="16222" spans="1:11" hidden="1" x14ac:dyDescent="0.35">
      <c r="A16222">
        <v>311.10000000000002</v>
      </c>
      <c r="B16222" s="24">
        <v>43284</v>
      </c>
      <c r="C16222">
        <v>7</v>
      </c>
      <c r="D16222" s="13">
        <v>10</v>
      </c>
      <c r="E16222" s="13" t="s">
        <v>98</v>
      </c>
      <c r="F16222" s="17">
        <v>-874</v>
      </c>
      <c r="G16222" t="str">
        <f>_xlfn.XLOOKUP(tbl_GL[[#This Row],[Account_key]],tbl_COA[Account_key],tbl_COA[Class],"Not Found")</f>
        <v>Assets</v>
      </c>
      <c r="H16222" t="str">
        <f>_xlfn.XLOOKUP(tbl_GL[[#This Row],[Account_key]],tbl_COA[Account_key],tbl_COA[SubClass],"Not Found")</f>
        <v>Assets</v>
      </c>
      <c r="I16222" t="str">
        <f>_xlfn.XLOOKUP(tbl_GL[[#This Row],[Account_key]],tbl_COA[Account_key],tbl_COA[SubClass2],"Not Found")</f>
        <v>Current Assets</v>
      </c>
      <c r="J16222" t="str">
        <f>_xlfn.XLOOKUP(tbl_GL[[#This Row],[Account_key]],tbl_COA[Account_key],tbl_COA[SubAccount],,0)</f>
        <v>Cash at Bank</v>
      </c>
      <c r="K16222">
        <f>YEAR(tbl_GL[[#This Row],[Date]])</f>
        <v>2018</v>
      </c>
    </row>
    <row r="16223" spans="1:11" hidden="1" x14ac:dyDescent="0.35">
      <c r="A16223">
        <v>311.2</v>
      </c>
      <c r="B16223" s="24">
        <v>43284</v>
      </c>
      <c r="C16223">
        <v>7</v>
      </c>
      <c r="D16223" s="13">
        <v>120</v>
      </c>
      <c r="E16223" s="13" t="s">
        <v>98</v>
      </c>
      <c r="F16223" s="17">
        <v>-874</v>
      </c>
      <c r="G16223" t="str">
        <f>_xlfn.XLOOKUP(tbl_GL[[#This Row],[Account_key]],tbl_COA[Account_key],tbl_COA[Class],"Not Found")</f>
        <v>Liabilities and Owners Equity</v>
      </c>
      <c r="H16223" t="str">
        <f>_xlfn.XLOOKUP(tbl_GL[[#This Row],[Account_key]],tbl_COA[Account_key],tbl_COA[SubClass],"Not Found")</f>
        <v>Liabilities</v>
      </c>
      <c r="I16223" t="str">
        <f>_xlfn.XLOOKUP(tbl_GL[[#This Row],[Account_key]],tbl_COA[Account_key],tbl_COA[SubClass2],"Not Found")</f>
        <v>Current Liabilities</v>
      </c>
      <c r="J16223" t="str">
        <f>_xlfn.XLOOKUP(tbl_GL[[#This Row],[Account_key]],tbl_COA[Account_key],tbl_COA[SubAccount],,0)</f>
        <v>Accrued Expenses</v>
      </c>
      <c r="K16223">
        <f>YEAR(tbl_GL[[#This Row],[Date]])</f>
        <v>2018</v>
      </c>
    </row>
    <row r="16224" spans="1:11" hidden="1" x14ac:dyDescent="0.35">
      <c r="A16224">
        <v>312.10000000000002</v>
      </c>
      <c r="B16224" s="24">
        <v>43285</v>
      </c>
      <c r="C16224">
        <v>7</v>
      </c>
      <c r="D16224" s="13">
        <v>260</v>
      </c>
      <c r="E16224" s="13" t="s">
        <v>83</v>
      </c>
      <c r="F16224" s="17">
        <v>421</v>
      </c>
      <c r="G16224" t="str">
        <f>_xlfn.XLOOKUP(tbl_GL[[#This Row],[Account_key]],tbl_COA[Account_key],tbl_COA[Class],"Not Found")</f>
        <v>Operating account</v>
      </c>
      <c r="H16224" t="str">
        <f>_xlfn.XLOOKUP(tbl_GL[[#This Row],[Account_key]],tbl_COA[Account_key],tbl_COA[SubClass],"Not Found")</f>
        <v>Operating Expenses</v>
      </c>
      <c r="I16224" t="str">
        <f>_xlfn.XLOOKUP(tbl_GL[[#This Row],[Account_key]],tbl_COA[Account_key],tbl_COA[SubClass2],"Not Found")</f>
        <v>Marketing</v>
      </c>
      <c r="J16224" t="str">
        <f>_xlfn.XLOOKUP(tbl_GL[[#This Row],[Account_key]],tbl_COA[Account_key],tbl_COA[SubAccount],,0)</f>
        <v>Commissions</v>
      </c>
      <c r="K16224">
        <f>YEAR(tbl_GL[[#This Row],[Date]])</f>
        <v>2018</v>
      </c>
    </row>
    <row r="16225" spans="1:11" hidden="1" x14ac:dyDescent="0.35">
      <c r="A16225">
        <v>312.2</v>
      </c>
      <c r="B16225" s="24">
        <v>43285</v>
      </c>
      <c r="C16225">
        <v>7</v>
      </c>
      <c r="D16225" s="13">
        <v>20</v>
      </c>
      <c r="E16225" s="13" t="s">
        <v>83</v>
      </c>
      <c r="F16225" s="17">
        <v>421</v>
      </c>
      <c r="G16225" t="str">
        <f>_xlfn.XLOOKUP(tbl_GL[[#This Row],[Account_key]],tbl_COA[Account_key],tbl_COA[Class],"Not Found")</f>
        <v>Assets</v>
      </c>
      <c r="H16225" t="str">
        <f>_xlfn.XLOOKUP(tbl_GL[[#This Row],[Account_key]],tbl_COA[Account_key],tbl_COA[SubClass],"Not Found")</f>
        <v>Assets</v>
      </c>
      <c r="I16225" t="str">
        <f>_xlfn.XLOOKUP(tbl_GL[[#This Row],[Account_key]],tbl_COA[Account_key],tbl_COA[SubClass2],"Not Found")</f>
        <v>Current Assets</v>
      </c>
      <c r="J16225" t="str">
        <f>_xlfn.XLOOKUP(tbl_GL[[#This Row],[Account_key]],tbl_COA[Account_key],tbl_COA[SubAccount],,0)</f>
        <v>Cash in hand</v>
      </c>
      <c r="K16225">
        <f>YEAR(tbl_GL[[#This Row],[Date]])</f>
        <v>2018</v>
      </c>
    </row>
    <row r="16226" spans="1:11" hidden="1" x14ac:dyDescent="0.35">
      <c r="A16226">
        <v>313.10000000000002</v>
      </c>
      <c r="B16226" s="24">
        <v>43285</v>
      </c>
      <c r="C16226">
        <v>7</v>
      </c>
      <c r="D16226" s="13">
        <v>10</v>
      </c>
      <c r="E16226" s="13" t="s">
        <v>84</v>
      </c>
      <c r="F16226" s="17">
        <v>-10667</v>
      </c>
      <c r="G16226" t="str">
        <f>_xlfn.XLOOKUP(tbl_GL[[#This Row],[Account_key]],tbl_COA[Account_key],tbl_COA[Class],"Not Found")</f>
        <v>Assets</v>
      </c>
      <c r="H16226" t="str">
        <f>_xlfn.XLOOKUP(tbl_GL[[#This Row],[Account_key]],tbl_COA[Account_key],tbl_COA[SubClass],"Not Found")</f>
        <v>Assets</v>
      </c>
      <c r="I16226" t="str">
        <f>_xlfn.XLOOKUP(tbl_GL[[#This Row],[Account_key]],tbl_COA[Account_key],tbl_COA[SubClass2],"Not Found")</f>
        <v>Current Assets</v>
      </c>
      <c r="J16226" t="str">
        <f>_xlfn.XLOOKUP(tbl_GL[[#This Row],[Account_key]],tbl_COA[Account_key],tbl_COA[SubAccount],,0)</f>
        <v>Cash at Bank</v>
      </c>
      <c r="K16226">
        <f>YEAR(tbl_GL[[#This Row],[Date]])</f>
        <v>2018</v>
      </c>
    </row>
    <row r="16227" spans="1:11" hidden="1" x14ac:dyDescent="0.35">
      <c r="A16227">
        <v>313.2</v>
      </c>
      <c r="B16227" s="24">
        <v>43285</v>
      </c>
      <c r="C16227">
        <v>7</v>
      </c>
      <c r="D16227" s="13">
        <v>110</v>
      </c>
      <c r="E16227" s="13" t="s">
        <v>84</v>
      </c>
      <c r="F16227" s="17">
        <v>-10667</v>
      </c>
      <c r="G16227" t="str">
        <f>_xlfn.XLOOKUP(tbl_GL[[#This Row],[Account_key]],tbl_COA[Account_key],tbl_COA[Class],"Not Found")</f>
        <v>Liabilities and Owners Equity</v>
      </c>
      <c r="H16227" t="str">
        <f>_xlfn.XLOOKUP(tbl_GL[[#This Row],[Account_key]],tbl_COA[Account_key],tbl_COA[SubClass],"Not Found")</f>
        <v>Liabilities</v>
      </c>
      <c r="I16227" t="str">
        <f>_xlfn.XLOOKUP(tbl_GL[[#This Row],[Account_key]],tbl_COA[Account_key],tbl_COA[SubClass2],"Not Found")</f>
        <v>Current Liabilities</v>
      </c>
      <c r="J16227" t="str">
        <f>_xlfn.XLOOKUP(tbl_GL[[#This Row],[Account_key]],tbl_COA[Account_key],tbl_COA[SubAccount],,0)</f>
        <v>Trade Payables</v>
      </c>
      <c r="K16227">
        <f>YEAR(tbl_GL[[#This Row],[Date]])</f>
        <v>2018</v>
      </c>
    </row>
    <row r="16228" spans="1:11" hidden="1" x14ac:dyDescent="0.35">
      <c r="A16228">
        <v>314.10000000000002</v>
      </c>
      <c r="B16228" s="24">
        <v>43286</v>
      </c>
      <c r="C16228">
        <v>7</v>
      </c>
      <c r="D16228" s="13">
        <v>290</v>
      </c>
      <c r="E16228" s="13" t="s">
        <v>97</v>
      </c>
      <c r="F16228" s="17">
        <v>-1000</v>
      </c>
      <c r="G16228" t="str">
        <f>_xlfn.XLOOKUP(tbl_GL[[#This Row],[Account_key]],tbl_COA[Account_key],tbl_COA[Class],"Not Found")</f>
        <v>Operating account</v>
      </c>
      <c r="H16228" t="str">
        <f>_xlfn.XLOOKUP(tbl_GL[[#This Row],[Account_key]],tbl_COA[Account_key],tbl_COA[SubClass],"Not Found")</f>
        <v>Operating Expenses</v>
      </c>
      <c r="I16228" t="str">
        <f>_xlfn.XLOOKUP(tbl_GL[[#This Row],[Account_key]],tbl_COA[Account_key],tbl_COA[SubClass2],"Not Found")</f>
        <v>Administration</v>
      </c>
      <c r="J16228" t="str">
        <f>_xlfn.XLOOKUP(tbl_GL[[#This Row],[Account_key]],tbl_COA[Account_key],tbl_COA[SubAccount],,0)</f>
        <v>Travel</v>
      </c>
      <c r="K16228">
        <f>YEAR(tbl_GL[[#This Row],[Date]])</f>
        <v>2018</v>
      </c>
    </row>
    <row r="16229" spans="1:11" hidden="1" x14ac:dyDescent="0.35">
      <c r="A16229">
        <v>314.2</v>
      </c>
      <c r="B16229" s="24">
        <v>43286</v>
      </c>
      <c r="C16229">
        <v>7</v>
      </c>
      <c r="D16229" s="13">
        <v>120</v>
      </c>
      <c r="E16229" s="13" t="s">
        <v>97</v>
      </c>
      <c r="F16229" s="17">
        <v>1000</v>
      </c>
      <c r="G16229" t="str">
        <f>_xlfn.XLOOKUP(tbl_GL[[#This Row],[Account_key]],tbl_COA[Account_key],tbl_COA[Class],"Not Found")</f>
        <v>Liabilities and Owners Equity</v>
      </c>
      <c r="H16229" t="str">
        <f>_xlfn.XLOOKUP(tbl_GL[[#This Row],[Account_key]],tbl_COA[Account_key],tbl_COA[SubClass],"Not Found")</f>
        <v>Liabilities</v>
      </c>
      <c r="I16229" t="str">
        <f>_xlfn.XLOOKUP(tbl_GL[[#This Row],[Account_key]],tbl_COA[Account_key],tbl_COA[SubClass2],"Not Found")</f>
        <v>Current Liabilities</v>
      </c>
      <c r="J16229" t="str">
        <f>_xlfn.XLOOKUP(tbl_GL[[#This Row],[Account_key]],tbl_COA[Account_key],tbl_COA[SubAccount],,0)</f>
        <v>Accrued Expenses</v>
      </c>
      <c r="K16229">
        <f>YEAR(tbl_GL[[#This Row],[Date]])</f>
        <v>2018</v>
      </c>
    </row>
    <row r="16230" spans="1:11" hidden="1" x14ac:dyDescent="0.35">
      <c r="A16230">
        <v>315.10000000000002</v>
      </c>
      <c r="B16230" s="24">
        <v>43288</v>
      </c>
      <c r="C16230">
        <v>7</v>
      </c>
      <c r="D16230" s="13">
        <v>230</v>
      </c>
      <c r="E16230" s="13" t="s">
        <v>4</v>
      </c>
      <c r="F16230" s="17">
        <v>-307</v>
      </c>
      <c r="G16230" t="str">
        <f>_xlfn.XLOOKUP(tbl_GL[[#This Row],[Account_key]],tbl_COA[Account_key],tbl_COA[Class],"Not Found")</f>
        <v>Trading account</v>
      </c>
      <c r="H16230" t="str">
        <f>_xlfn.XLOOKUP(tbl_GL[[#This Row],[Account_key]],tbl_COA[Account_key],tbl_COA[SubClass],"Not Found")</f>
        <v>Cost of Sales</v>
      </c>
      <c r="I16230" t="str">
        <f>_xlfn.XLOOKUP(tbl_GL[[#This Row],[Account_key]],tbl_COA[Account_key],tbl_COA[SubClass2],"Not Found")</f>
        <v>Cost of Sales</v>
      </c>
      <c r="J16230" t="str">
        <f>_xlfn.XLOOKUP(tbl_GL[[#This Row],[Account_key]],tbl_COA[Account_key],tbl_COA[SubAccount],,0)</f>
        <v>Cost of Sales</v>
      </c>
      <c r="K16230">
        <f>YEAR(tbl_GL[[#This Row],[Date]])</f>
        <v>2018</v>
      </c>
    </row>
    <row r="16231" spans="1:11" hidden="1" x14ac:dyDescent="0.35">
      <c r="A16231">
        <v>315.2</v>
      </c>
      <c r="B16231" s="24">
        <v>43288</v>
      </c>
      <c r="C16231">
        <v>7</v>
      </c>
      <c r="D16231" s="13">
        <v>60</v>
      </c>
      <c r="E16231" s="13" t="s">
        <v>4</v>
      </c>
      <c r="F16231" s="17">
        <v>-307</v>
      </c>
      <c r="G16231" t="str">
        <f>_xlfn.XLOOKUP(tbl_GL[[#This Row],[Account_key]],tbl_COA[Account_key],tbl_COA[Class],"Not Found")</f>
        <v>Assets</v>
      </c>
      <c r="H16231" t="str">
        <f>_xlfn.XLOOKUP(tbl_GL[[#This Row],[Account_key]],tbl_COA[Account_key],tbl_COA[SubClass],"Not Found")</f>
        <v>Assets</v>
      </c>
      <c r="I16231" t="str">
        <f>_xlfn.XLOOKUP(tbl_GL[[#This Row],[Account_key]],tbl_COA[Account_key],tbl_COA[SubClass2],"Not Found")</f>
        <v>Current Assets</v>
      </c>
      <c r="J16231" t="str">
        <f>_xlfn.XLOOKUP(tbl_GL[[#This Row],[Account_key]],tbl_COA[Account_key],tbl_COA[SubAccount],,0)</f>
        <v>Inventory</v>
      </c>
      <c r="K16231">
        <f>YEAR(tbl_GL[[#This Row],[Date]])</f>
        <v>2018</v>
      </c>
    </row>
    <row r="16232" spans="1:11" hidden="1" x14ac:dyDescent="0.35">
      <c r="A16232">
        <v>316.10000000000002</v>
      </c>
      <c r="B16232" s="24">
        <v>43288</v>
      </c>
      <c r="C16232">
        <v>7</v>
      </c>
      <c r="D16232" s="13">
        <v>210</v>
      </c>
      <c r="E16232" s="13" t="s">
        <v>8</v>
      </c>
      <c r="F16232" s="17">
        <v>1114</v>
      </c>
      <c r="G16232" t="str">
        <f>_xlfn.XLOOKUP(tbl_GL[[#This Row],[Account_key]],tbl_COA[Account_key],tbl_COA[Class],"Not Found")</f>
        <v>Trading account</v>
      </c>
      <c r="H16232" t="str">
        <f>_xlfn.XLOOKUP(tbl_GL[[#This Row],[Account_key]],tbl_COA[Account_key],tbl_COA[SubClass],"Not Found")</f>
        <v>Sales</v>
      </c>
      <c r="I16232" t="str">
        <f>_xlfn.XLOOKUP(tbl_GL[[#This Row],[Account_key]],tbl_COA[Account_key],tbl_COA[SubClass2],"Not Found")</f>
        <v>Sales</v>
      </c>
      <c r="J16232" t="str">
        <f>_xlfn.XLOOKUP(tbl_GL[[#This Row],[Account_key]],tbl_COA[Account_key],tbl_COA[SubAccount],,0)</f>
        <v>Sales</v>
      </c>
      <c r="K16232">
        <f>YEAR(tbl_GL[[#This Row],[Date]])</f>
        <v>2018</v>
      </c>
    </row>
    <row r="16233" spans="1:11" hidden="1" x14ac:dyDescent="0.35">
      <c r="A16233">
        <v>316.2</v>
      </c>
      <c r="B16233" s="24">
        <v>43288</v>
      </c>
      <c r="C16233">
        <v>7</v>
      </c>
      <c r="D16233" s="13">
        <v>30</v>
      </c>
      <c r="E16233" s="13" t="s">
        <v>8</v>
      </c>
      <c r="F16233" s="17">
        <v>1114</v>
      </c>
      <c r="G16233" t="str">
        <f>_xlfn.XLOOKUP(tbl_GL[[#This Row],[Account_key]],tbl_COA[Account_key],tbl_COA[Class],"Not Found")</f>
        <v>Assets</v>
      </c>
      <c r="H16233" t="str">
        <f>_xlfn.XLOOKUP(tbl_GL[[#This Row],[Account_key]],tbl_COA[Account_key],tbl_COA[SubClass],"Not Found")</f>
        <v>Assets</v>
      </c>
      <c r="I16233" t="str">
        <f>_xlfn.XLOOKUP(tbl_GL[[#This Row],[Account_key]],tbl_COA[Account_key],tbl_COA[SubClass2],"Not Found")</f>
        <v>Current Assets</v>
      </c>
      <c r="J16233" t="str">
        <f>_xlfn.XLOOKUP(tbl_GL[[#This Row],[Account_key]],tbl_COA[Account_key],tbl_COA[SubAccount],,0)</f>
        <v>Trade Receivables</v>
      </c>
      <c r="K16233">
        <f>YEAR(tbl_GL[[#This Row],[Date]])</f>
        <v>2018</v>
      </c>
    </row>
    <row r="16234" spans="1:11" hidden="1" x14ac:dyDescent="0.35">
      <c r="A16234">
        <v>317.10000000000002</v>
      </c>
      <c r="B16234" s="24">
        <v>43290</v>
      </c>
      <c r="C16234">
        <v>7</v>
      </c>
      <c r="D16234" s="13">
        <v>310</v>
      </c>
      <c r="E16234" s="13" t="s">
        <v>99</v>
      </c>
      <c r="F16234" s="17">
        <v>-2</v>
      </c>
      <c r="G16234" t="str">
        <f>_xlfn.XLOOKUP(tbl_GL[[#This Row],[Account_key]],tbl_COA[Account_key],tbl_COA[Class],"Not Found")</f>
        <v>Operating account</v>
      </c>
      <c r="H16234" t="str">
        <f>_xlfn.XLOOKUP(tbl_GL[[#This Row],[Account_key]],tbl_COA[Account_key],tbl_COA[SubClass],"Not Found")</f>
        <v>Operating Expenses</v>
      </c>
      <c r="I16234" t="str">
        <f>_xlfn.XLOOKUP(tbl_GL[[#This Row],[Account_key]],tbl_COA[Account_key],tbl_COA[SubClass2],"Not Found")</f>
        <v>Administration</v>
      </c>
      <c r="J16234" t="str">
        <f>_xlfn.XLOOKUP(tbl_GL[[#This Row],[Account_key]],tbl_COA[Account_key],tbl_COA[SubAccount],,0)</f>
        <v>Office Supplies</v>
      </c>
      <c r="K16234">
        <f>YEAR(tbl_GL[[#This Row],[Date]])</f>
        <v>2018</v>
      </c>
    </row>
    <row r="16235" spans="1:11" hidden="1" x14ac:dyDescent="0.35">
      <c r="A16235">
        <v>317.2</v>
      </c>
      <c r="B16235" s="24">
        <v>43290</v>
      </c>
      <c r="C16235">
        <v>7</v>
      </c>
      <c r="D16235" s="13">
        <v>20</v>
      </c>
      <c r="E16235" s="13" t="s">
        <v>99</v>
      </c>
      <c r="F16235" s="17">
        <v>-2</v>
      </c>
      <c r="G16235" t="str">
        <f>_xlfn.XLOOKUP(tbl_GL[[#This Row],[Account_key]],tbl_COA[Account_key],tbl_COA[Class],"Not Found")</f>
        <v>Assets</v>
      </c>
      <c r="H16235" t="str">
        <f>_xlfn.XLOOKUP(tbl_GL[[#This Row],[Account_key]],tbl_COA[Account_key],tbl_COA[SubClass],"Not Found")</f>
        <v>Assets</v>
      </c>
      <c r="I16235" t="str">
        <f>_xlfn.XLOOKUP(tbl_GL[[#This Row],[Account_key]],tbl_COA[Account_key],tbl_COA[SubClass2],"Not Found")</f>
        <v>Current Assets</v>
      </c>
      <c r="J16235" t="str">
        <f>_xlfn.XLOOKUP(tbl_GL[[#This Row],[Account_key]],tbl_COA[Account_key],tbl_COA[SubAccount],,0)</f>
        <v>Cash in hand</v>
      </c>
      <c r="K16235">
        <f>YEAR(tbl_GL[[#This Row],[Date]])</f>
        <v>2018</v>
      </c>
    </row>
    <row r="16236" spans="1:11" hidden="1" x14ac:dyDescent="0.35">
      <c r="A16236">
        <v>318.10000000000002</v>
      </c>
      <c r="B16236" s="24">
        <v>43290</v>
      </c>
      <c r="C16236">
        <v>7</v>
      </c>
      <c r="D16236" s="13">
        <v>10</v>
      </c>
      <c r="E16236" s="13" t="s">
        <v>98</v>
      </c>
      <c r="F16236" s="17">
        <v>-873</v>
      </c>
      <c r="G16236" t="str">
        <f>_xlfn.XLOOKUP(tbl_GL[[#This Row],[Account_key]],tbl_COA[Account_key],tbl_COA[Class],"Not Found")</f>
        <v>Assets</v>
      </c>
      <c r="H16236" t="str">
        <f>_xlfn.XLOOKUP(tbl_GL[[#This Row],[Account_key]],tbl_COA[Account_key],tbl_COA[SubClass],"Not Found")</f>
        <v>Assets</v>
      </c>
      <c r="I16236" t="str">
        <f>_xlfn.XLOOKUP(tbl_GL[[#This Row],[Account_key]],tbl_COA[Account_key],tbl_COA[SubClass2],"Not Found")</f>
        <v>Current Assets</v>
      </c>
      <c r="J16236" t="str">
        <f>_xlfn.XLOOKUP(tbl_GL[[#This Row],[Account_key]],tbl_COA[Account_key],tbl_COA[SubAccount],,0)</f>
        <v>Cash at Bank</v>
      </c>
      <c r="K16236">
        <f>YEAR(tbl_GL[[#This Row],[Date]])</f>
        <v>2018</v>
      </c>
    </row>
    <row r="16237" spans="1:11" hidden="1" x14ac:dyDescent="0.35">
      <c r="A16237">
        <v>318.2</v>
      </c>
      <c r="B16237" s="24">
        <v>43290</v>
      </c>
      <c r="C16237">
        <v>7</v>
      </c>
      <c r="D16237" s="13">
        <v>120</v>
      </c>
      <c r="E16237" s="13" t="s">
        <v>98</v>
      </c>
      <c r="F16237" s="17">
        <v>-873</v>
      </c>
      <c r="G16237" t="str">
        <f>_xlfn.XLOOKUP(tbl_GL[[#This Row],[Account_key]],tbl_COA[Account_key],tbl_COA[Class],"Not Found")</f>
        <v>Liabilities and Owners Equity</v>
      </c>
      <c r="H16237" t="str">
        <f>_xlfn.XLOOKUP(tbl_GL[[#This Row],[Account_key]],tbl_COA[Account_key],tbl_COA[SubClass],"Not Found")</f>
        <v>Liabilities</v>
      </c>
      <c r="I16237" t="str">
        <f>_xlfn.XLOOKUP(tbl_GL[[#This Row],[Account_key]],tbl_COA[Account_key],tbl_COA[SubClass2],"Not Found")</f>
        <v>Current Liabilities</v>
      </c>
      <c r="J16237" t="str">
        <f>_xlfn.XLOOKUP(tbl_GL[[#This Row],[Account_key]],tbl_COA[Account_key],tbl_COA[SubAccount],,0)</f>
        <v>Accrued Expenses</v>
      </c>
      <c r="K16237">
        <f>YEAR(tbl_GL[[#This Row],[Date]])</f>
        <v>2018</v>
      </c>
    </row>
    <row r="16238" spans="1:11" hidden="1" x14ac:dyDescent="0.35">
      <c r="A16238">
        <v>319.10000000000002</v>
      </c>
      <c r="B16238" s="24">
        <v>43290</v>
      </c>
      <c r="C16238">
        <v>7</v>
      </c>
      <c r="D16238" s="13">
        <v>340</v>
      </c>
      <c r="E16238" s="13" t="s">
        <v>97</v>
      </c>
      <c r="F16238" s="17">
        <v>-1241</v>
      </c>
      <c r="G16238" t="str">
        <f>_xlfn.XLOOKUP(tbl_GL[[#This Row],[Account_key]],tbl_COA[Account_key],tbl_COA[Class],"Not Found")</f>
        <v>Operating account</v>
      </c>
      <c r="H16238" t="str">
        <f>_xlfn.XLOOKUP(tbl_GL[[#This Row],[Account_key]],tbl_COA[Account_key],tbl_COA[SubClass],"Not Found")</f>
        <v>Operating Expenses</v>
      </c>
      <c r="I16238" t="str">
        <f>_xlfn.XLOOKUP(tbl_GL[[#This Row],[Account_key]],tbl_COA[Account_key],tbl_COA[SubClass2],"Not Found")</f>
        <v>Administration</v>
      </c>
      <c r="J16238" t="str">
        <f>_xlfn.XLOOKUP(tbl_GL[[#This Row],[Account_key]],tbl_COA[Account_key],tbl_COA[SubAccount],,0)</f>
        <v>Utilities</v>
      </c>
      <c r="K16238">
        <f>YEAR(tbl_GL[[#This Row],[Date]])</f>
        <v>2018</v>
      </c>
    </row>
    <row r="16239" spans="1:11" hidden="1" x14ac:dyDescent="0.35">
      <c r="A16239">
        <v>319.2</v>
      </c>
      <c r="B16239" s="24">
        <v>43290</v>
      </c>
      <c r="C16239">
        <v>7</v>
      </c>
      <c r="D16239" s="13">
        <v>120</v>
      </c>
      <c r="E16239" s="13" t="s">
        <v>97</v>
      </c>
      <c r="F16239" s="17">
        <v>1241</v>
      </c>
      <c r="G16239" t="str">
        <f>_xlfn.XLOOKUP(tbl_GL[[#This Row],[Account_key]],tbl_COA[Account_key],tbl_COA[Class],"Not Found")</f>
        <v>Liabilities and Owners Equity</v>
      </c>
      <c r="H16239" t="str">
        <f>_xlfn.XLOOKUP(tbl_GL[[#This Row],[Account_key]],tbl_COA[Account_key],tbl_COA[SubClass],"Not Found")</f>
        <v>Liabilities</v>
      </c>
      <c r="I16239" t="str">
        <f>_xlfn.XLOOKUP(tbl_GL[[#This Row],[Account_key]],tbl_COA[Account_key],tbl_COA[SubClass2],"Not Found")</f>
        <v>Current Liabilities</v>
      </c>
      <c r="J16239" t="str">
        <f>_xlfn.XLOOKUP(tbl_GL[[#This Row],[Account_key]],tbl_COA[Account_key],tbl_COA[SubAccount],,0)</f>
        <v>Accrued Expenses</v>
      </c>
      <c r="K16239">
        <f>YEAR(tbl_GL[[#This Row],[Date]])</f>
        <v>2018</v>
      </c>
    </row>
    <row r="16240" spans="1:11" hidden="1" x14ac:dyDescent="0.35">
      <c r="A16240">
        <v>320.10000000000002</v>
      </c>
      <c r="B16240" s="24">
        <v>43290</v>
      </c>
      <c r="C16240">
        <v>7</v>
      </c>
      <c r="D16240" s="13">
        <v>30</v>
      </c>
      <c r="E16240" s="13" t="s">
        <v>80</v>
      </c>
      <c r="F16240" s="17">
        <v>-5503</v>
      </c>
      <c r="G16240" t="str">
        <f>_xlfn.XLOOKUP(tbl_GL[[#This Row],[Account_key]],tbl_COA[Account_key],tbl_COA[Class],"Not Found")</f>
        <v>Assets</v>
      </c>
      <c r="H16240" t="str">
        <f>_xlfn.XLOOKUP(tbl_GL[[#This Row],[Account_key]],tbl_COA[Account_key],tbl_COA[SubClass],"Not Found")</f>
        <v>Assets</v>
      </c>
      <c r="I16240" t="str">
        <f>_xlfn.XLOOKUP(tbl_GL[[#This Row],[Account_key]],tbl_COA[Account_key],tbl_COA[SubClass2],"Not Found")</f>
        <v>Current Assets</v>
      </c>
      <c r="J16240" t="str">
        <f>_xlfn.XLOOKUP(tbl_GL[[#This Row],[Account_key]],tbl_COA[Account_key],tbl_COA[SubAccount],,0)</f>
        <v>Trade Receivables</v>
      </c>
      <c r="K16240">
        <f>YEAR(tbl_GL[[#This Row],[Date]])</f>
        <v>2018</v>
      </c>
    </row>
    <row r="16241" spans="1:11" hidden="1" x14ac:dyDescent="0.35">
      <c r="A16241">
        <v>320.2</v>
      </c>
      <c r="B16241" s="24">
        <v>43290</v>
      </c>
      <c r="C16241">
        <v>7</v>
      </c>
      <c r="D16241" s="13">
        <v>10</v>
      </c>
      <c r="E16241" s="13" t="s">
        <v>80</v>
      </c>
      <c r="F16241" s="17">
        <v>5503</v>
      </c>
      <c r="G16241" t="str">
        <f>_xlfn.XLOOKUP(tbl_GL[[#This Row],[Account_key]],tbl_COA[Account_key],tbl_COA[Class],"Not Found")</f>
        <v>Assets</v>
      </c>
      <c r="H16241" t="str">
        <f>_xlfn.XLOOKUP(tbl_GL[[#This Row],[Account_key]],tbl_COA[Account_key],tbl_COA[SubClass],"Not Found")</f>
        <v>Assets</v>
      </c>
      <c r="I16241" t="str">
        <f>_xlfn.XLOOKUP(tbl_GL[[#This Row],[Account_key]],tbl_COA[Account_key],tbl_COA[SubClass2],"Not Found")</f>
        <v>Current Assets</v>
      </c>
      <c r="J16241" t="str">
        <f>_xlfn.XLOOKUP(tbl_GL[[#This Row],[Account_key]],tbl_COA[Account_key],tbl_COA[SubAccount],,0)</f>
        <v>Cash at Bank</v>
      </c>
      <c r="K16241">
        <f>YEAR(tbl_GL[[#This Row],[Date]])</f>
        <v>2018</v>
      </c>
    </row>
    <row r="16242" spans="1:11" hidden="1" x14ac:dyDescent="0.35">
      <c r="A16242">
        <v>321.10000000000002</v>
      </c>
      <c r="B16242" s="24">
        <v>43291</v>
      </c>
      <c r="C16242">
        <v>7</v>
      </c>
      <c r="D16242" s="13">
        <v>230</v>
      </c>
      <c r="E16242" s="13" t="s">
        <v>4</v>
      </c>
      <c r="F16242" s="17">
        <v>-571</v>
      </c>
      <c r="G16242" t="str">
        <f>_xlfn.XLOOKUP(tbl_GL[[#This Row],[Account_key]],tbl_COA[Account_key],tbl_COA[Class],"Not Found")</f>
        <v>Trading account</v>
      </c>
      <c r="H16242" t="str">
        <f>_xlfn.XLOOKUP(tbl_GL[[#This Row],[Account_key]],tbl_COA[Account_key],tbl_COA[SubClass],"Not Found")</f>
        <v>Cost of Sales</v>
      </c>
      <c r="I16242" t="str">
        <f>_xlfn.XLOOKUP(tbl_GL[[#This Row],[Account_key]],tbl_COA[Account_key],tbl_COA[SubClass2],"Not Found")</f>
        <v>Cost of Sales</v>
      </c>
      <c r="J16242" t="str">
        <f>_xlfn.XLOOKUP(tbl_GL[[#This Row],[Account_key]],tbl_COA[Account_key],tbl_COA[SubAccount],,0)</f>
        <v>Cost of Sales</v>
      </c>
      <c r="K16242">
        <f>YEAR(tbl_GL[[#This Row],[Date]])</f>
        <v>2018</v>
      </c>
    </row>
    <row r="16243" spans="1:11" hidden="1" x14ac:dyDescent="0.35">
      <c r="A16243">
        <v>321.2</v>
      </c>
      <c r="B16243" s="24">
        <v>43291</v>
      </c>
      <c r="C16243">
        <v>7</v>
      </c>
      <c r="D16243" s="13">
        <v>60</v>
      </c>
      <c r="E16243" s="13" t="s">
        <v>4</v>
      </c>
      <c r="F16243" s="17">
        <v>-571</v>
      </c>
      <c r="G16243" t="str">
        <f>_xlfn.XLOOKUP(tbl_GL[[#This Row],[Account_key]],tbl_COA[Account_key],tbl_COA[Class],"Not Found")</f>
        <v>Assets</v>
      </c>
      <c r="H16243" t="str">
        <f>_xlfn.XLOOKUP(tbl_GL[[#This Row],[Account_key]],tbl_COA[Account_key],tbl_COA[SubClass],"Not Found")</f>
        <v>Assets</v>
      </c>
      <c r="I16243" t="str">
        <f>_xlfn.XLOOKUP(tbl_GL[[#This Row],[Account_key]],tbl_COA[Account_key],tbl_COA[SubClass2],"Not Found")</f>
        <v>Current Assets</v>
      </c>
      <c r="J16243" t="str">
        <f>_xlfn.XLOOKUP(tbl_GL[[#This Row],[Account_key]],tbl_COA[Account_key],tbl_COA[SubAccount],,0)</f>
        <v>Inventory</v>
      </c>
      <c r="K16243">
        <f>YEAR(tbl_GL[[#This Row],[Date]])</f>
        <v>2018</v>
      </c>
    </row>
    <row r="16244" spans="1:11" hidden="1" x14ac:dyDescent="0.35">
      <c r="A16244">
        <v>322.10000000000002</v>
      </c>
      <c r="B16244" s="24">
        <v>43291</v>
      </c>
      <c r="C16244">
        <v>7</v>
      </c>
      <c r="D16244" s="13">
        <v>10</v>
      </c>
      <c r="E16244" s="13" t="s">
        <v>98</v>
      </c>
      <c r="F16244" s="17">
        <v>-937</v>
      </c>
      <c r="G16244" t="str">
        <f>_xlfn.XLOOKUP(tbl_GL[[#This Row],[Account_key]],tbl_COA[Account_key],tbl_COA[Class],"Not Found")</f>
        <v>Assets</v>
      </c>
      <c r="H16244" t="str">
        <f>_xlfn.XLOOKUP(tbl_GL[[#This Row],[Account_key]],tbl_COA[Account_key],tbl_COA[SubClass],"Not Found")</f>
        <v>Assets</v>
      </c>
      <c r="I16244" t="str">
        <f>_xlfn.XLOOKUP(tbl_GL[[#This Row],[Account_key]],tbl_COA[Account_key],tbl_COA[SubClass2],"Not Found")</f>
        <v>Current Assets</v>
      </c>
      <c r="J16244" t="str">
        <f>_xlfn.XLOOKUP(tbl_GL[[#This Row],[Account_key]],tbl_COA[Account_key],tbl_COA[SubAccount],,0)</f>
        <v>Cash at Bank</v>
      </c>
      <c r="K16244">
        <f>YEAR(tbl_GL[[#This Row],[Date]])</f>
        <v>2018</v>
      </c>
    </row>
    <row r="16245" spans="1:11" hidden="1" x14ac:dyDescent="0.35">
      <c r="A16245">
        <v>322.2</v>
      </c>
      <c r="B16245" s="24">
        <v>43291</v>
      </c>
      <c r="C16245">
        <v>7</v>
      </c>
      <c r="D16245" s="13">
        <v>120</v>
      </c>
      <c r="E16245" s="13" t="s">
        <v>98</v>
      </c>
      <c r="F16245" s="17">
        <v>-937</v>
      </c>
      <c r="G16245" t="str">
        <f>_xlfn.XLOOKUP(tbl_GL[[#This Row],[Account_key]],tbl_COA[Account_key],tbl_COA[Class],"Not Found")</f>
        <v>Liabilities and Owners Equity</v>
      </c>
      <c r="H16245" t="str">
        <f>_xlfn.XLOOKUP(tbl_GL[[#This Row],[Account_key]],tbl_COA[Account_key],tbl_COA[SubClass],"Not Found")</f>
        <v>Liabilities</v>
      </c>
      <c r="I16245" t="str">
        <f>_xlfn.XLOOKUP(tbl_GL[[#This Row],[Account_key]],tbl_COA[Account_key],tbl_COA[SubClass2],"Not Found")</f>
        <v>Current Liabilities</v>
      </c>
      <c r="J16245" t="str">
        <f>_xlfn.XLOOKUP(tbl_GL[[#This Row],[Account_key]],tbl_COA[Account_key],tbl_COA[SubAccount],,0)</f>
        <v>Accrued Expenses</v>
      </c>
      <c r="K16245">
        <f>YEAR(tbl_GL[[#This Row],[Date]])</f>
        <v>2018</v>
      </c>
    </row>
    <row r="16246" spans="1:11" hidden="1" x14ac:dyDescent="0.35">
      <c r="A16246">
        <v>323.10000000000002</v>
      </c>
      <c r="B16246" s="24">
        <v>43291</v>
      </c>
      <c r="C16246">
        <v>7</v>
      </c>
      <c r="D16246" s="13">
        <v>210</v>
      </c>
      <c r="E16246" s="13" t="s">
        <v>7</v>
      </c>
      <c r="F16246" s="17">
        <v>1903</v>
      </c>
      <c r="G16246" t="str">
        <f>_xlfn.XLOOKUP(tbl_GL[[#This Row],[Account_key]],tbl_COA[Account_key],tbl_COA[Class],"Not Found")</f>
        <v>Trading account</v>
      </c>
      <c r="H16246" t="str">
        <f>_xlfn.XLOOKUP(tbl_GL[[#This Row],[Account_key]],tbl_COA[Account_key],tbl_COA[SubClass],"Not Found")</f>
        <v>Sales</v>
      </c>
      <c r="I16246" t="str">
        <f>_xlfn.XLOOKUP(tbl_GL[[#This Row],[Account_key]],tbl_COA[Account_key],tbl_COA[SubClass2],"Not Found")</f>
        <v>Sales</v>
      </c>
      <c r="J16246" t="str">
        <f>_xlfn.XLOOKUP(tbl_GL[[#This Row],[Account_key]],tbl_COA[Account_key],tbl_COA[SubAccount],,0)</f>
        <v>Sales</v>
      </c>
      <c r="K16246">
        <f>YEAR(tbl_GL[[#This Row],[Date]])</f>
        <v>2018</v>
      </c>
    </row>
    <row r="16247" spans="1:11" hidden="1" x14ac:dyDescent="0.35">
      <c r="A16247">
        <v>323.2</v>
      </c>
      <c r="B16247" s="24">
        <v>43291</v>
      </c>
      <c r="C16247">
        <v>7</v>
      </c>
      <c r="D16247" s="13">
        <v>10</v>
      </c>
      <c r="E16247" s="13" t="s">
        <v>7</v>
      </c>
      <c r="F16247" s="17">
        <v>1903</v>
      </c>
      <c r="G16247" t="str">
        <f>_xlfn.XLOOKUP(tbl_GL[[#This Row],[Account_key]],tbl_COA[Account_key],tbl_COA[Class],"Not Found")</f>
        <v>Assets</v>
      </c>
      <c r="H16247" t="str">
        <f>_xlfn.XLOOKUP(tbl_GL[[#This Row],[Account_key]],tbl_COA[Account_key],tbl_COA[SubClass],"Not Found")</f>
        <v>Assets</v>
      </c>
      <c r="I16247" t="str">
        <f>_xlfn.XLOOKUP(tbl_GL[[#This Row],[Account_key]],tbl_COA[Account_key],tbl_COA[SubClass2],"Not Found")</f>
        <v>Current Assets</v>
      </c>
      <c r="J16247" t="str">
        <f>_xlfn.XLOOKUP(tbl_GL[[#This Row],[Account_key]],tbl_COA[Account_key],tbl_COA[SubAccount],,0)</f>
        <v>Cash at Bank</v>
      </c>
      <c r="K16247">
        <f>YEAR(tbl_GL[[#This Row],[Date]])</f>
        <v>2018</v>
      </c>
    </row>
    <row r="16248" spans="1:11" hidden="1" x14ac:dyDescent="0.35">
      <c r="A16248">
        <v>324.10000000000002</v>
      </c>
      <c r="B16248" s="24">
        <v>43291</v>
      </c>
      <c r="C16248">
        <v>7</v>
      </c>
      <c r="D16248" s="13">
        <v>230</v>
      </c>
      <c r="E16248" s="13" t="s">
        <v>4</v>
      </c>
      <c r="F16248" s="17">
        <v>-2192</v>
      </c>
      <c r="G16248" t="str">
        <f>_xlfn.XLOOKUP(tbl_GL[[#This Row],[Account_key]],tbl_COA[Account_key],tbl_COA[Class],"Not Found")</f>
        <v>Trading account</v>
      </c>
      <c r="H16248" t="str">
        <f>_xlfn.XLOOKUP(tbl_GL[[#This Row],[Account_key]],tbl_COA[Account_key],tbl_COA[SubClass],"Not Found")</f>
        <v>Cost of Sales</v>
      </c>
      <c r="I16248" t="str">
        <f>_xlfn.XLOOKUP(tbl_GL[[#This Row],[Account_key]],tbl_COA[Account_key],tbl_COA[SubClass2],"Not Found")</f>
        <v>Cost of Sales</v>
      </c>
      <c r="J16248" t="str">
        <f>_xlfn.XLOOKUP(tbl_GL[[#This Row],[Account_key]],tbl_COA[Account_key],tbl_COA[SubAccount],,0)</f>
        <v>Cost of Sales</v>
      </c>
      <c r="K16248">
        <f>YEAR(tbl_GL[[#This Row],[Date]])</f>
        <v>2018</v>
      </c>
    </row>
    <row r="16249" spans="1:11" hidden="1" x14ac:dyDescent="0.35">
      <c r="A16249">
        <v>324.2</v>
      </c>
      <c r="B16249" s="24">
        <v>43291</v>
      </c>
      <c r="C16249">
        <v>7</v>
      </c>
      <c r="D16249" s="13">
        <v>60</v>
      </c>
      <c r="E16249" s="13" t="s">
        <v>4</v>
      </c>
      <c r="F16249" s="17">
        <v>-2192</v>
      </c>
      <c r="G16249" t="str">
        <f>_xlfn.XLOOKUP(tbl_GL[[#This Row],[Account_key]],tbl_COA[Account_key],tbl_COA[Class],"Not Found")</f>
        <v>Assets</v>
      </c>
      <c r="H16249" t="str">
        <f>_xlfn.XLOOKUP(tbl_GL[[#This Row],[Account_key]],tbl_COA[Account_key],tbl_COA[SubClass],"Not Found")</f>
        <v>Assets</v>
      </c>
      <c r="I16249" t="str">
        <f>_xlfn.XLOOKUP(tbl_GL[[#This Row],[Account_key]],tbl_COA[Account_key],tbl_COA[SubClass2],"Not Found")</f>
        <v>Current Assets</v>
      </c>
      <c r="J16249" t="str">
        <f>_xlfn.XLOOKUP(tbl_GL[[#This Row],[Account_key]],tbl_COA[Account_key],tbl_COA[SubAccount],,0)</f>
        <v>Inventory</v>
      </c>
      <c r="K16249">
        <f>YEAR(tbl_GL[[#This Row],[Date]])</f>
        <v>2018</v>
      </c>
    </row>
    <row r="16250" spans="1:11" hidden="1" x14ac:dyDescent="0.35">
      <c r="A16250">
        <v>325.10000000000002</v>
      </c>
      <c r="B16250" s="24">
        <v>43291</v>
      </c>
      <c r="C16250">
        <v>7</v>
      </c>
      <c r="D16250" s="13">
        <v>210</v>
      </c>
      <c r="E16250" s="13" t="s">
        <v>8</v>
      </c>
      <c r="F16250" s="17">
        <v>7969</v>
      </c>
      <c r="G16250" t="str">
        <f>_xlfn.XLOOKUP(tbl_GL[[#This Row],[Account_key]],tbl_COA[Account_key],tbl_COA[Class],"Not Found")</f>
        <v>Trading account</v>
      </c>
      <c r="H16250" t="str">
        <f>_xlfn.XLOOKUP(tbl_GL[[#This Row],[Account_key]],tbl_COA[Account_key],tbl_COA[SubClass],"Not Found")</f>
        <v>Sales</v>
      </c>
      <c r="I16250" t="str">
        <f>_xlfn.XLOOKUP(tbl_GL[[#This Row],[Account_key]],tbl_COA[Account_key],tbl_COA[SubClass2],"Not Found")</f>
        <v>Sales</v>
      </c>
      <c r="J16250" t="str">
        <f>_xlfn.XLOOKUP(tbl_GL[[#This Row],[Account_key]],tbl_COA[Account_key],tbl_COA[SubAccount],,0)</f>
        <v>Sales</v>
      </c>
      <c r="K16250">
        <f>YEAR(tbl_GL[[#This Row],[Date]])</f>
        <v>2018</v>
      </c>
    </row>
    <row r="16251" spans="1:11" hidden="1" x14ac:dyDescent="0.35">
      <c r="A16251">
        <v>325.2</v>
      </c>
      <c r="B16251" s="24">
        <v>43291</v>
      </c>
      <c r="C16251">
        <v>7</v>
      </c>
      <c r="D16251" s="13">
        <v>30</v>
      </c>
      <c r="E16251" s="13" t="s">
        <v>8</v>
      </c>
      <c r="F16251" s="17">
        <v>7969</v>
      </c>
      <c r="G16251" t="str">
        <f>_xlfn.XLOOKUP(tbl_GL[[#This Row],[Account_key]],tbl_COA[Account_key],tbl_COA[Class],"Not Found")</f>
        <v>Assets</v>
      </c>
      <c r="H16251" t="str">
        <f>_xlfn.XLOOKUP(tbl_GL[[#This Row],[Account_key]],tbl_COA[Account_key],tbl_COA[SubClass],"Not Found")</f>
        <v>Assets</v>
      </c>
      <c r="I16251" t="str">
        <f>_xlfn.XLOOKUP(tbl_GL[[#This Row],[Account_key]],tbl_COA[Account_key],tbl_COA[SubClass2],"Not Found")</f>
        <v>Current Assets</v>
      </c>
      <c r="J16251" t="str">
        <f>_xlfn.XLOOKUP(tbl_GL[[#This Row],[Account_key]],tbl_COA[Account_key],tbl_COA[SubAccount],,0)</f>
        <v>Trade Receivables</v>
      </c>
      <c r="K16251">
        <f>YEAR(tbl_GL[[#This Row],[Date]])</f>
        <v>2018</v>
      </c>
    </row>
    <row r="16252" spans="1:11" hidden="1" x14ac:dyDescent="0.35">
      <c r="A16252">
        <v>326.10000000000002</v>
      </c>
      <c r="B16252" s="24">
        <v>43293</v>
      </c>
      <c r="C16252">
        <v>7</v>
      </c>
      <c r="D16252" s="13">
        <v>310</v>
      </c>
      <c r="E16252" s="13" t="s">
        <v>97</v>
      </c>
      <c r="F16252" s="17">
        <v>-816</v>
      </c>
      <c r="G16252" t="str">
        <f>_xlfn.XLOOKUP(tbl_GL[[#This Row],[Account_key]],tbl_COA[Account_key],tbl_COA[Class],"Not Found")</f>
        <v>Operating account</v>
      </c>
      <c r="H16252" t="str">
        <f>_xlfn.XLOOKUP(tbl_GL[[#This Row],[Account_key]],tbl_COA[Account_key],tbl_COA[SubClass],"Not Found")</f>
        <v>Operating Expenses</v>
      </c>
      <c r="I16252" t="str">
        <f>_xlfn.XLOOKUP(tbl_GL[[#This Row],[Account_key]],tbl_COA[Account_key],tbl_COA[SubClass2],"Not Found")</f>
        <v>Administration</v>
      </c>
      <c r="J16252" t="str">
        <f>_xlfn.XLOOKUP(tbl_GL[[#This Row],[Account_key]],tbl_COA[Account_key],tbl_COA[SubAccount],,0)</f>
        <v>Office Supplies</v>
      </c>
      <c r="K16252">
        <f>YEAR(tbl_GL[[#This Row],[Date]])</f>
        <v>2018</v>
      </c>
    </row>
    <row r="16253" spans="1:11" hidden="1" x14ac:dyDescent="0.35">
      <c r="A16253">
        <v>326.2</v>
      </c>
      <c r="B16253" s="24">
        <v>43293</v>
      </c>
      <c r="C16253">
        <v>7</v>
      </c>
      <c r="D16253" s="13">
        <v>120</v>
      </c>
      <c r="E16253" s="13" t="s">
        <v>97</v>
      </c>
      <c r="F16253" s="17">
        <v>816</v>
      </c>
      <c r="G16253" t="str">
        <f>_xlfn.XLOOKUP(tbl_GL[[#This Row],[Account_key]],tbl_COA[Account_key],tbl_COA[Class],"Not Found")</f>
        <v>Liabilities and Owners Equity</v>
      </c>
      <c r="H16253" t="str">
        <f>_xlfn.XLOOKUP(tbl_GL[[#This Row],[Account_key]],tbl_COA[Account_key],tbl_COA[SubClass],"Not Found")</f>
        <v>Liabilities</v>
      </c>
      <c r="I16253" t="str">
        <f>_xlfn.XLOOKUP(tbl_GL[[#This Row],[Account_key]],tbl_COA[Account_key],tbl_COA[SubClass2],"Not Found")</f>
        <v>Current Liabilities</v>
      </c>
      <c r="J16253" t="str">
        <f>_xlfn.XLOOKUP(tbl_GL[[#This Row],[Account_key]],tbl_COA[Account_key],tbl_COA[SubAccount],,0)</f>
        <v>Accrued Expenses</v>
      </c>
      <c r="K16253">
        <f>YEAR(tbl_GL[[#This Row],[Date]])</f>
        <v>2018</v>
      </c>
    </row>
    <row r="16254" spans="1:11" hidden="1" x14ac:dyDescent="0.35">
      <c r="A16254">
        <v>327.10000000000002</v>
      </c>
      <c r="B16254" s="24">
        <v>43295</v>
      </c>
      <c r="C16254">
        <v>7</v>
      </c>
      <c r="D16254" s="13">
        <v>10</v>
      </c>
      <c r="E16254" s="13" t="s">
        <v>98</v>
      </c>
      <c r="F16254" s="17">
        <v>-904</v>
      </c>
      <c r="G16254" t="str">
        <f>_xlfn.XLOOKUP(tbl_GL[[#This Row],[Account_key]],tbl_COA[Account_key],tbl_COA[Class],"Not Found")</f>
        <v>Assets</v>
      </c>
      <c r="H16254" t="str">
        <f>_xlfn.XLOOKUP(tbl_GL[[#This Row],[Account_key]],tbl_COA[Account_key],tbl_COA[SubClass],"Not Found")</f>
        <v>Assets</v>
      </c>
      <c r="I16254" t="str">
        <f>_xlfn.XLOOKUP(tbl_GL[[#This Row],[Account_key]],tbl_COA[Account_key],tbl_COA[SubClass2],"Not Found")</f>
        <v>Current Assets</v>
      </c>
      <c r="J16254" t="str">
        <f>_xlfn.XLOOKUP(tbl_GL[[#This Row],[Account_key]],tbl_COA[Account_key],tbl_COA[SubAccount],,0)</f>
        <v>Cash at Bank</v>
      </c>
      <c r="K16254">
        <f>YEAR(tbl_GL[[#This Row],[Date]])</f>
        <v>2018</v>
      </c>
    </row>
    <row r="16255" spans="1:11" hidden="1" x14ac:dyDescent="0.35">
      <c r="A16255">
        <v>327.2</v>
      </c>
      <c r="B16255" s="24">
        <v>43295</v>
      </c>
      <c r="C16255">
        <v>7</v>
      </c>
      <c r="D16255" s="13">
        <v>120</v>
      </c>
      <c r="E16255" s="13" t="s">
        <v>98</v>
      </c>
      <c r="F16255" s="17">
        <v>-904</v>
      </c>
      <c r="G16255" t="str">
        <f>_xlfn.XLOOKUP(tbl_GL[[#This Row],[Account_key]],tbl_COA[Account_key],tbl_COA[Class],"Not Found")</f>
        <v>Liabilities and Owners Equity</v>
      </c>
      <c r="H16255" t="str">
        <f>_xlfn.XLOOKUP(tbl_GL[[#This Row],[Account_key]],tbl_COA[Account_key],tbl_COA[SubClass],"Not Found")</f>
        <v>Liabilities</v>
      </c>
      <c r="I16255" t="str">
        <f>_xlfn.XLOOKUP(tbl_GL[[#This Row],[Account_key]],tbl_COA[Account_key],tbl_COA[SubClass2],"Not Found")</f>
        <v>Current Liabilities</v>
      </c>
      <c r="J16255" t="str">
        <f>_xlfn.XLOOKUP(tbl_GL[[#This Row],[Account_key]],tbl_COA[Account_key],tbl_COA[SubAccount],,0)</f>
        <v>Accrued Expenses</v>
      </c>
      <c r="K16255">
        <f>YEAR(tbl_GL[[#This Row],[Date]])</f>
        <v>2018</v>
      </c>
    </row>
    <row r="16256" spans="1:11" hidden="1" x14ac:dyDescent="0.35">
      <c r="A16256">
        <v>328.1</v>
      </c>
      <c r="B16256" s="24">
        <v>43296</v>
      </c>
      <c r="C16256">
        <v>7</v>
      </c>
      <c r="D16256" s="13">
        <v>10</v>
      </c>
      <c r="E16256" s="13" t="s">
        <v>112</v>
      </c>
      <c r="F16256" s="17">
        <v>-140</v>
      </c>
      <c r="G16256" t="str">
        <f>_xlfn.XLOOKUP(tbl_GL[[#This Row],[Account_key]],tbl_COA[Account_key],tbl_COA[Class],"Not Found")</f>
        <v>Assets</v>
      </c>
      <c r="H16256" t="str">
        <f>_xlfn.XLOOKUP(tbl_GL[[#This Row],[Account_key]],tbl_COA[Account_key],tbl_COA[SubClass],"Not Found")</f>
        <v>Assets</v>
      </c>
      <c r="I16256" t="str">
        <f>_xlfn.XLOOKUP(tbl_GL[[#This Row],[Account_key]],tbl_COA[Account_key],tbl_COA[SubClass2],"Not Found")</f>
        <v>Current Assets</v>
      </c>
      <c r="J16256" t="str">
        <f>_xlfn.XLOOKUP(tbl_GL[[#This Row],[Account_key]],tbl_COA[Account_key],tbl_COA[SubAccount],,0)</f>
        <v>Cash at Bank</v>
      </c>
      <c r="K16256">
        <f>YEAR(tbl_GL[[#This Row],[Date]])</f>
        <v>2018</v>
      </c>
    </row>
    <row r="16257" spans="1:11" hidden="1" x14ac:dyDescent="0.35">
      <c r="A16257">
        <v>328.2</v>
      </c>
      <c r="B16257" s="24">
        <v>43296</v>
      </c>
      <c r="C16257">
        <v>7</v>
      </c>
      <c r="D16257" s="13">
        <v>121</v>
      </c>
      <c r="E16257" s="13" t="s">
        <v>112</v>
      </c>
      <c r="F16257" s="17">
        <v>-140</v>
      </c>
      <c r="G16257" t="str">
        <f>_xlfn.XLOOKUP(tbl_GL[[#This Row],[Account_key]],tbl_COA[Account_key],tbl_COA[Class],"Not Found")</f>
        <v>Liabilities and Owners Equity</v>
      </c>
      <c r="H16257" t="str">
        <f>_xlfn.XLOOKUP(tbl_GL[[#This Row],[Account_key]],tbl_COA[Account_key],tbl_COA[SubClass],"Not Found")</f>
        <v>Liabilities</v>
      </c>
      <c r="I16257" t="str">
        <f>_xlfn.XLOOKUP(tbl_GL[[#This Row],[Account_key]],tbl_COA[Account_key],tbl_COA[SubClass2],"Not Found")</f>
        <v>Current Liabilities</v>
      </c>
      <c r="J16257" t="str">
        <f>_xlfn.XLOOKUP(tbl_GL[[#This Row],[Account_key]],tbl_COA[Account_key],tbl_COA[SubAccount],,0)</f>
        <v>Interest Payable</v>
      </c>
      <c r="K16257">
        <f>YEAR(tbl_GL[[#This Row],[Date]])</f>
        <v>2018</v>
      </c>
    </row>
    <row r="16258" spans="1:11" hidden="1" x14ac:dyDescent="0.35">
      <c r="A16258">
        <v>329.1</v>
      </c>
      <c r="B16258" s="24">
        <v>43296</v>
      </c>
      <c r="C16258">
        <v>7</v>
      </c>
      <c r="D16258" s="13">
        <v>300</v>
      </c>
      <c r="E16258" s="13" t="s">
        <v>97</v>
      </c>
      <c r="F16258" s="17">
        <v>-1112</v>
      </c>
      <c r="G16258" t="str">
        <f>_xlfn.XLOOKUP(tbl_GL[[#This Row],[Account_key]],tbl_COA[Account_key],tbl_COA[Class],"Not Found")</f>
        <v>Operating account</v>
      </c>
      <c r="H16258" t="str">
        <f>_xlfn.XLOOKUP(tbl_GL[[#This Row],[Account_key]],tbl_COA[Account_key],tbl_COA[SubClass],"Not Found")</f>
        <v>Operating Expenses</v>
      </c>
      <c r="I16258" t="str">
        <f>_xlfn.XLOOKUP(tbl_GL[[#This Row],[Account_key]],tbl_COA[Account_key],tbl_COA[SubClass2],"Not Found")</f>
        <v>Administration</v>
      </c>
      <c r="J16258" t="str">
        <f>_xlfn.XLOOKUP(tbl_GL[[#This Row],[Account_key]],tbl_COA[Account_key],tbl_COA[SubAccount],,0)</f>
        <v>Entertainment</v>
      </c>
      <c r="K16258">
        <f>YEAR(tbl_GL[[#This Row],[Date]])</f>
        <v>2018</v>
      </c>
    </row>
    <row r="16259" spans="1:11" hidden="1" x14ac:dyDescent="0.35">
      <c r="A16259">
        <v>329.2</v>
      </c>
      <c r="B16259" s="24">
        <v>43296</v>
      </c>
      <c r="C16259">
        <v>7</v>
      </c>
      <c r="D16259" s="13">
        <v>120</v>
      </c>
      <c r="E16259" s="13" t="s">
        <v>97</v>
      </c>
      <c r="F16259" s="17">
        <v>1112</v>
      </c>
      <c r="G16259" t="str">
        <f>_xlfn.XLOOKUP(tbl_GL[[#This Row],[Account_key]],tbl_COA[Account_key],tbl_COA[Class],"Not Found")</f>
        <v>Liabilities and Owners Equity</v>
      </c>
      <c r="H16259" t="str">
        <f>_xlfn.XLOOKUP(tbl_GL[[#This Row],[Account_key]],tbl_COA[Account_key],tbl_COA[SubClass],"Not Found")</f>
        <v>Liabilities</v>
      </c>
      <c r="I16259" t="str">
        <f>_xlfn.XLOOKUP(tbl_GL[[#This Row],[Account_key]],tbl_COA[Account_key],tbl_COA[SubClass2],"Not Found")</f>
        <v>Current Liabilities</v>
      </c>
      <c r="J16259" t="str">
        <f>_xlfn.XLOOKUP(tbl_GL[[#This Row],[Account_key]],tbl_COA[Account_key],tbl_COA[SubAccount],,0)</f>
        <v>Accrued Expenses</v>
      </c>
      <c r="K16259">
        <f>YEAR(tbl_GL[[#This Row],[Date]])</f>
        <v>2018</v>
      </c>
    </row>
    <row r="16260" spans="1:11" hidden="1" x14ac:dyDescent="0.35">
      <c r="A16260">
        <v>330.1</v>
      </c>
      <c r="B16260" s="24">
        <v>43297</v>
      </c>
      <c r="C16260">
        <v>7</v>
      </c>
      <c r="D16260" s="13">
        <v>10</v>
      </c>
      <c r="E16260" s="13" t="s">
        <v>98</v>
      </c>
      <c r="F16260" s="17">
        <v>-1084</v>
      </c>
      <c r="G16260" t="str">
        <f>_xlfn.XLOOKUP(tbl_GL[[#This Row],[Account_key]],tbl_COA[Account_key],tbl_COA[Class],"Not Found")</f>
        <v>Assets</v>
      </c>
      <c r="H16260" t="str">
        <f>_xlfn.XLOOKUP(tbl_GL[[#This Row],[Account_key]],tbl_COA[Account_key],tbl_COA[SubClass],"Not Found")</f>
        <v>Assets</v>
      </c>
      <c r="I16260" t="str">
        <f>_xlfn.XLOOKUP(tbl_GL[[#This Row],[Account_key]],tbl_COA[Account_key],tbl_COA[SubClass2],"Not Found")</f>
        <v>Current Assets</v>
      </c>
      <c r="J16260" t="str">
        <f>_xlfn.XLOOKUP(tbl_GL[[#This Row],[Account_key]],tbl_COA[Account_key],tbl_COA[SubAccount],,0)</f>
        <v>Cash at Bank</v>
      </c>
      <c r="K16260">
        <f>YEAR(tbl_GL[[#This Row],[Date]])</f>
        <v>2018</v>
      </c>
    </row>
    <row r="16261" spans="1:11" hidden="1" x14ac:dyDescent="0.35">
      <c r="A16261">
        <v>330.2</v>
      </c>
      <c r="B16261" s="24">
        <v>43297</v>
      </c>
      <c r="C16261">
        <v>7</v>
      </c>
      <c r="D16261" s="13">
        <v>120</v>
      </c>
      <c r="E16261" s="13" t="s">
        <v>98</v>
      </c>
      <c r="F16261" s="17">
        <v>-1084</v>
      </c>
      <c r="G16261" t="str">
        <f>_xlfn.XLOOKUP(tbl_GL[[#This Row],[Account_key]],tbl_COA[Account_key],tbl_COA[Class],"Not Found")</f>
        <v>Liabilities and Owners Equity</v>
      </c>
      <c r="H16261" t="str">
        <f>_xlfn.XLOOKUP(tbl_GL[[#This Row],[Account_key]],tbl_COA[Account_key],tbl_COA[SubClass],"Not Found")</f>
        <v>Liabilities</v>
      </c>
      <c r="I16261" t="str">
        <f>_xlfn.XLOOKUP(tbl_GL[[#This Row],[Account_key]],tbl_COA[Account_key],tbl_COA[SubClass2],"Not Found")</f>
        <v>Current Liabilities</v>
      </c>
      <c r="J16261" t="str">
        <f>_xlfn.XLOOKUP(tbl_GL[[#This Row],[Account_key]],tbl_COA[Account_key],tbl_COA[SubAccount],,0)</f>
        <v>Accrued Expenses</v>
      </c>
      <c r="K16261">
        <f>YEAR(tbl_GL[[#This Row],[Date]])</f>
        <v>2018</v>
      </c>
    </row>
    <row r="16262" spans="1:11" hidden="1" x14ac:dyDescent="0.35">
      <c r="A16262">
        <v>331.1</v>
      </c>
      <c r="B16262" s="24">
        <v>43298</v>
      </c>
      <c r="C16262">
        <v>7</v>
      </c>
      <c r="D16262" s="13">
        <v>10</v>
      </c>
      <c r="E16262" s="13" t="s">
        <v>98</v>
      </c>
      <c r="F16262" s="17">
        <v>-917</v>
      </c>
      <c r="G16262" t="str">
        <f>_xlfn.XLOOKUP(tbl_GL[[#This Row],[Account_key]],tbl_COA[Account_key],tbl_COA[Class],"Not Found")</f>
        <v>Assets</v>
      </c>
      <c r="H16262" t="str">
        <f>_xlfn.XLOOKUP(tbl_GL[[#This Row],[Account_key]],tbl_COA[Account_key],tbl_COA[SubClass],"Not Found")</f>
        <v>Assets</v>
      </c>
      <c r="I16262" t="str">
        <f>_xlfn.XLOOKUP(tbl_GL[[#This Row],[Account_key]],tbl_COA[Account_key],tbl_COA[SubClass2],"Not Found")</f>
        <v>Current Assets</v>
      </c>
      <c r="J16262" t="str">
        <f>_xlfn.XLOOKUP(tbl_GL[[#This Row],[Account_key]],tbl_COA[Account_key],tbl_COA[SubAccount],,0)</f>
        <v>Cash at Bank</v>
      </c>
      <c r="K16262">
        <f>YEAR(tbl_GL[[#This Row],[Date]])</f>
        <v>2018</v>
      </c>
    </row>
    <row r="16263" spans="1:11" hidden="1" x14ac:dyDescent="0.35">
      <c r="A16263">
        <v>331.2</v>
      </c>
      <c r="B16263" s="24">
        <v>43298</v>
      </c>
      <c r="C16263">
        <v>7</v>
      </c>
      <c r="D16263" s="13">
        <v>120</v>
      </c>
      <c r="E16263" s="13" t="s">
        <v>98</v>
      </c>
      <c r="F16263" s="17">
        <v>-917</v>
      </c>
      <c r="G16263" t="str">
        <f>_xlfn.XLOOKUP(tbl_GL[[#This Row],[Account_key]],tbl_COA[Account_key],tbl_COA[Class],"Not Found")</f>
        <v>Liabilities and Owners Equity</v>
      </c>
      <c r="H16263" t="str">
        <f>_xlfn.XLOOKUP(tbl_GL[[#This Row],[Account_key]],tbl_COA[Account_key],tbl_COA[SubClass],"Not Found")</f>
        <v>Liabilities</v>
      </c>
      <c r="I16263" t="str">
        <f>_xlfn.XLOOKUP(tbl_GL[[#This Row],[Account_key]],tbl_COA[Account_key],tbl_COA[SubClass2],"Not Found")</f>
        <v>Current Liabilities</v>
      </c>
      <c r="J16263" t="str">
        <f>_xlfn.XLOOKUP(tbl_GL[[#This Row],[Account_key]],tbl_COA[Account_key],tbl_COA[SubAccount],,0)</f>
        <v>Accrued Expenses</v>
      </c>
      <c r="K16263">
        <f>YEAR(tbl_GL[[#This Row],[Date]])</f>
        <v>2018</v>
      </c>
    </row>
    <row r="16264" spans="1:11" hidden="1" x14ac:dyDescent="0.35">
      <c r="A16264">
        <v>332.1</v>
      </c>
      <c r="B16264" s="24">
        <v>43299</v>
      </c>
      <c r="C16264">
        <v>7</v>
      </c>
      <c r="D16264" s="13">
        <v>230</v>
      </c>
      <c r="E16264" s="13" t="s">
        <v>4</v>
      </c>
      <c r="F16264" s="17">
        <v>-571</v>
      </c>
      <c r="G16264" t="str">
        <f>_xlfn.XLOOKUP(tbl_GL[[#This Row],[Account_key]],tbl_COA[Account_key],tbl_COA[Class],"Not Found")</f>
        <v>Trading account</v>
      </c>
      <c r="H16264" t="str">
        <f>_xlfn.XLOOKUP(tbl_GL[[#This Row],[Account_key]],tbl_COA[Account_key],tbl_COA[SubClass],"Not Found")</f>
        <v>Cost of Sales</v>
      </c>
      <c r="I16264" t="str">
        <f>_xlfn.XLOOKUP(tbl_GL[[#This Row],[Account_key]],tbl_COA[Account_key],tbl_COA[SubClass2],"Not Found")</f>
        <v>Cost of Sales</v>
      </c>
      <c r="J16264" t="str">
        <f>_xlfn.XLOOKUP(tbl_GL[[#This Row],[Account_key]],tbl_COA[Account_key],tbl_COA[SubAccount],,0)</f>
        <v>Cost of Sales</v>
      </c>
      <c r="K16264">
        <f>YEAR(tbl_GL[[#This Row],[Date]])</f>
        <v>2018</v>
      </c>
    </row>
    <row r="16265" spans="1:11" hidden="1" x14ac:dyDescent="0.35">
      <c r="A16265">
        <v>332.2</v>
      </c>
      <c r="B16265" s="24">
        <v>43299</v>
      </c>
      <c r="C16265">
        <v>7</v>
      </c>
      <c r="D16265" s="13">
        <v>60</v>
      </c>
      <c r="E16265" s="13" t="s">
        <v>4</v>
      </c>
      <c r="F16265" s="17">
        <v>-571</v>
      </c>
      <c r="G16265" t="str">
        <f>_xlfn.XLOOKUP(tbl_GL[[#This Row],[Account_key]],tbl_COA[Account_key],tbl_COA[Class],"Not Found")</f>
        <v>Assets</v>
      </c>
      <c r="H16265" t="str">
        <f>_xlfn.XLOOKUP(tbl_GL[[#This Row],[Account_key]],tbl_COA[Account_key],tbl_COA[SubClass],"Not Found")</f>
        <v>Assets</v>
      </c>
      <c r="I16265" t="str">
        <f>_xlfn.XLOOKUP(tbl_GL[[#This Row],[Account_key]],tbl_COA[Account_key],tbl_COA[SubClass2],"Not Found")</f>
        <v>Current Assets</v>
      </c>
      <c r="J16265" t="str">
        <f>_xlfn.XLOOKUP(tbl_GL[[#This Row],[Account_key]],tbl_COA[Account_key],tbl_COA[SubAccount],,0)</f>
        <v>Inventory</v>
      </c>
      <c r="K16265">
        <f>YEAR(tbl_GL[[#This Row],[Date]])</f>
        <v>2018</v>
      </c>
    </row>
    <row r="16266" spans="1:11" hidden="1" x14ac:dyDescent="0.35">
      <c r="A16266">
        <v>333.1</v>
      </c>
      <c r="B16266" s="24">
        <v>43299</v>
      </c>
      <c r="C16266">
        <v>7</v>
      </c>
      <c r="D16266" s="13">
        <v>320</v>
      </c>
      <c r="E16266" s="13" t="s">
        <v>97</v>
      </c>
      <c r="F16266" s="17">
        <v>-1264</v>
      </c>
      <c r="G16266" t="str">
        <f>_xlfn.XLOOKUP(tbl_GL[[#This Row],[Account_key]],tbl_COA[Account_key],tbl_COA[Class],"Not Found")</f>
        <v>Operating account</v>
      </c>
      <c r="H16266" t="str">
        <f>_xlfn.XLOOKUP(tbl_GL[[#This Row],[Account_key]],tbl_COA[Account_key],tbl_COA[SubClass],"Not Found")</f>
        <v>Operating Expenses</v>
      </c>
      <c r="I16266" t="str">
        <f>_xlfn.XLOOKUP(tbl_GL[[#This Row],[Account_key]],tbl_COA[Account_key],tbl_COA[SubClass2],"Not Found")</f>
        <v>Administration</v>
      </c>
      <c r="J16266" t="str">
        <f>_xlfn.XLOOKUP(tbl_GL[[#This Row],[Account_key]],tbl_COA[Account_key],tbl_COA[SubAccount],,0)</f>
        <v>Professional Services</v>
      </c>
      <c r="K16266">
        <f>YEAR(tbl_GL[[#This Row],[Date]])</f>
        <v>2018</v>
      </c>
    </row>
    <row r="16267" spans="1:11" hidden="1" x14ac:dyDescent="0.35">
      <c r="A16267">
        <v>333.2</v>
      </c>
      <c r="B16267" s="24">
        <v>43299</v>
      </c>
      <c r="C16267">
        <v>7</v>
      </c>
      <c r="D16267" s="13">
        <v>120</v>
      </c>
      <c r="E16267" s="13" t="s">
        <v>97</v>
      </c>
      <c r="F16267" s="17">
        <v>1264</v>
      </c>
      <c r="G16267" t="str">
        <f>_xlfn.XLOOKUP(tbl_GL[[#This Row],[Account_key]],tbl_COA[Account_key],tbl_COA[Class],"Not Found")</f>
        <v>Liabilities and Owners Equity</v>
      </c>
      <c r="H16267" t="str">
        <f>_xlfn.XLOOKUP(tbl_GL[[#This Row],[Account_key]],tbl_COA[Account_key],tbl_COA[SubClass],"Not Found")</f>
        <v>Liabilities</v>
      </c>
      <c r="I16267" t="str">
        <f>_xlfn.XLOOKUP(tbl_GL[[#This Row],[Account_key]],tbl_COA[Account_key],tbl_COA[SubClass2],"Not Found")</f>
        <v>Current Liabilities</v>
      </c>
      <c r="J16267" t="str">
        <f>_xlfn.XLOOKUP(tbl_GL[[#This Row],[Account_key]],tbl_COA[Account_key],tbl_COA[SubAccount],,0)</f>
        <v>Accrued Expenses</v>
      </c>
      <c r="K16267">
        <f>YEAR(tbl_GL[[#This Row],[Date]])</f>
        <v>2018</v>
      </c>
    </row>
    <row r="16268" spans="1:11" hidden="1" x14ac:dyDescent="0.35">
      <c r="A16268">
        <v>334.1</v>
      </c>
      <c r="B16268" s="24">
        <v>43299</v>
      </c>
      <c r="C16268">
        <v>7</v>
      </c>
      <c r="D16268" s="13">
        <v>210</v>
      </c>
      <c r="E16268" s="13" t="s">
        <v>7</v>
      </c>
      <c r="F16268" s="17">
        <v>1901</v>
      </c>
      <c r="G16268" t="str">
        <f>_xlfn.XLOOKUP(tbl_GL[[#This Row],[Account_key]],tbl_COA[Account_key],tbl_COA[Class],"Not Found")</f>
        <v>Trading account</v>
      </c>
      <c r="H16268" t="str">
        <f>_xlfn.XLOOKUP(tbl_GL[[#This Row],[Account_key]],tbl_COA[Account_key],tbl_COA[SubClass],"Not Found")</f>
        <v>Sales</v>
      </c>
      <c r="I16268" t="str">
        <f>_xlfn.XLOOKUP(tbl_GL[[#This Row],[Account_key]],tbl_COA[Account_key],tbl_COA[SubClass2],"Not Found")</f>
        <v>Sales</v>
      </c>
      <c r="J16268" t="str">
        <f>_xlfn.XLOOKUP(tbl_GL[[#This Row],[Account_key]],tbl_COA[Account_key],tbl_COA[SubAccount],,0)</f>
        <v>Sales</v>
      </c>
      <c r="K16268">
        <f>YEAR(tbl_GL[[#This Row],[Date]])</f>
        <v>2018</v>
      </c>
    </row>
    <row r="16269" spans="1:11" hidden="1" x14ac:dyDescent="0.35">
      <c r="A16269">
        <v>334.2</v>
      </c>
      <c r="B16269" s="24">
        <v>43299</v>
      </c>
      <c r="C16269">
        <v>7</v>
      </c>
      <c r="D16269" s="13">
        <v>10</v>
      </c>
      <c r="E16269" s="13" t="s">
        <v>7</v>
      </c>
      <c r="F16269" s="17">
        <v>1901</v>
      </c>
      <c r="G16269" t="str">
        <f>_xlfn.XLOOKUP(tbl_GL[[#This Row],[Account_key]],tbl_COA[Account_key],tbl_COA[Class],"Not Found")</f>
        <v>Assets</v>
      </c>
      <c r="H16269" t="str">
        <f>_xlfn.XLOOKUP(tbl_GL[[#This Row],[Account_key]],tbl_COA[Account_key],tbl_COA[SubClass],"Not Found")</f>
        <v>Assets</v>
      </c>
      <c r="I16269" t="str">
        <f>_xlfn.XLOOKUP(tbl_GL[[#This Row],[Account_key]],tbl_COA[Account_key],tbl_COA[SubClass2],"Not Found")</f>
        <v>Current Assets</v>
      </c>
      <c r="J16269" t="str">
        <f>_xlfn.XLOOKUP(tbl_GL[[#This Row],[Account_key]],tbl_COA[Account_key],tbl_COA[SubAccount],,0)</f>
        <v>Cash at Bank</v>
      </c>
      <c r="K16269">
        <f>YEAR(tbl_GL[[#This Row],[Date]])</f>
        <v>2018</v>
      </c>
    </row>
    <row r="16270" spans="1:11" hidden="1" x14ac:dyDescent="0.35">
      <c r="A16270">
        <v>335.1</v>
      </c>
      <c r="B16270" s="24">
        <v>43299</v>
      </c>
      <c r="C16270">
        <v>7</v>
      </c>
      <c r="D16270" s="13">
        <v>230</v>
      </c>
      <c r="E16270" s="13" t="s">
        <v>4</v>
      </c>
      <c r="F16270" s="17">
        <v>-2345</v>
      </c>
      <c r="G16270" t="str">
        <f>_xlfn.XLOOKUP(tbl_GL[[#This Row],[Account_key]],tbl_COA[Account_key],tbl_COA[Class],"Not Found")</f>
        <v>Trading account</v>
      </c>
      <c r="H16270" t="str">
        <f>_xlfn.XLOOKUP(tbl_GL[[#This Row],[Account_key]],tbl_COA[Account_key],tbl_COA[SubClass],"Not Found")</f>
        <v>Cost of Sales</v>
      </c>
      <c r="I16270" t="str">
        <f>_xlfn.XLOOKUP(tbl_GL[[#This Row],[Account_key]],tbl_COA[Account_key],tbl_COA[SubClass2],"Not Found")</f>
        <v>Cost of Sales</v>
      </c>
      <c r="J16270" t="str">
        <f>_xlfn.XLOOKUP(tbl_GL[[#This Row],[Account_key]],tbl_COA[Account_key],tbl_COA[SubAccount],,0)</f>
        <v>Cost of Sales</v>
      </c>
      <c r="K16270">
        <f>YEAR(tbl_GL[[#This Row],[Date]])</f>
        <v>2018</v>
      </c>
    </row>
    <row r="16271" spans="1:11" hidden="1" x14ac:dyDescent="0.35">
      <c r="A16271">
        <v>335.2</v>
      </c>
      <c r="B16271" s="24">
        <v>43299</v>
      </c>
      <c r="C16271">
        <v>7</v>
      </c>
      <c r="D16271" s="13">
        <v>60</v>
      </c>
      <c r="E16271" s="13" t="s">
        <v>4</v>
      </c>
      <c r="F16271" s="17">
        <v>-2345</v>
      </c>
      <c r="G16271" t="str">
        <f>_xlfn.XLOOKUP(tbl_GL[[#This Row],[Account_key]],tbl_COA[Account_key],tbl_COA[Class],"Not Found")</f>
        <v>Assets</v>
      </c>
      <c r="H16271" t="str">
        <f>_xlfn.XLOOKUP(tbl_GL[[#This Row],[Account_key]],tbl_COA[Account_key],tbl_COA[SubClass],"Not Found")</f>
        <v>Assets</v>
      </c>
      <c r="I16271" t="str">
        <f>_xlfn.XLOOKUP(tbl_GL[[#This Row],[Account_key]],tbl_COA[Account_key],tbl_COA[SubClass2],"Not Found")</f>
        <v>Current Assets</v>
      </c>
      <c r="J16271" t="str">
        <f>_xlfn.XLOOKUP(tbl_GL[[#This Row],[Account_key]],tbl_COA[Account_key],tbl_COA[SubAccount],,0)</f>
        <v>Inventory</v>
      </c>
      <c r="K16271">
        <f>YEAR(tbl_GL[[#This Row],[Date]])</f>
        <v>2018</v>
      </c>
    </row>
    <row r="16272" spans="1:11" hidden="1" x14ac:dyDescent="0.35">
      <c r="A16272">
        <v>336.1</v>
      </c>
      <c r="B16272" s="24">
        <v>43299</v>
      </c>
      <c r="C16272">
        <v>7</v>
      </c>
      <c r="D16272" s="13">
        <v>210</v>
      </c>
      <c r="E16272" s="13" t="s">
        <v>8</v>
      </c>
      <c r="F16272" s="17">
        <v>8526</v>
      </c>
      <c r="G16272" t="str">
        <f>_xlfn.XLOOKUP(tbl_GL[[#This Row],[Account_key]],tbl_COA[Account_key],tbl_COA[Class],"Not Found")</f>
        <v>Trading account</v>
      </c>
      <c r="H16272" t="str">
        <f>_xlfn.XLOOKUP(tbl_GL[[#This Row],[Account_key]],tbl_COA[Account_key],tbl_COA[SubClass],"Not Found")</f>
        <v>Sales</v>
      </c>
      <c r="I16272" t="str">
        <f>_xlfn.XLOOKUP(tbl_GL[[#This Row],[Account_key]],tbl_COA[Account_key],tbl_COA[SubClass2],"Not Found")</f>
        <v>Sales</v>
      </c>
      <c r="J16272" t="str">
        <f>_xlfn.XLOOKUP(tbl_GL[[#This Row],[Account_key]],tbl_COA[Account_key],tbl_COA[SubAccount],,0)</f>
        <v>Sales</v>
      </c>
      <c r="K16272">
        <f>YEAR(tbl_GL[[#This Row],[Date]])</f>
        <v>2018</v>
      </c>
    </row>
    <row r="16273" spans="1:11" hidden="1" x14ac:dyDescent="0.35">
      <c r="A16273">
        <v>336.2</v>
      </c>
      <c r="B16273" s="24">
        <v>43299</v>
      </c>
      <c r="C16273">
        <v>7</v>
      </c>
      <c r="D16273" s="13">
        <v>30</v>
      </c>
      <c r="E16273" s="13" t="s">
        <v>8</v>
      </c>
      <c r="F16273" s="17">
        <v>8526</v>
      </c>
      <c r="G16273" t="str">
        <f>_xlfn.XLOOKUP(tbl_GL[[#This Row],[Account_key]],tbl_COA[Account_key],tbl_COA[Class],"Not Found")</f>
        <v>Assets</v>
      </c>
      <c r="H16273" t="str">
        <f>_xlfn.XLOOKUP(tbl_GL[[#This Row],[Account_key]],tbl_COA[Account_key],tbl_COA[SubClass],"Not Found")</f>
        <v>Assets</v>
      </c>
      <c r="I16273" t="str">
        <f>_xlfn.XLOOKUP(tbl_GL[[#This Row],[Account_key]],tbl_COA[Account_key],tbl_COA[SubClass2],"Not Found")</f>
        <v>Current Assets</v>
      </c>
      <c r="J16273" t="str">
        <f>_xlfn.XLOOKUP(tbl_GL[[#This Row],[Account_key]],tbl_COA[Account_key],tbl_COA[SubAccount],,0)</f>
        <v>Trade Receivables</v>
      </c>
      <c r="K16273">
        <f>YEAR(tbl_GL[[#This Row],[Date]])</f>
        <v>2018</v>
      </c>
    </row>
    <row r="16274" spans="1:11" hidden="1" x14ac:dyDescent="0.35">
      <c r="A16274">
        <v>337.1</v>
      </c>
      <c r="B16274" s="24">
        <v>43301</v>
      </c>
      <c r="C16274">
        <v>7</v>
      </c>
      <c r="D16274" s="13">
        <v>230</v>
      </c>
      <c r="E16274" s="13" t="s">
        <v>4</v>
      </c>
      <c r="F16274" s="17">
        <v>-138</v>
      </c>
      <c r="G16274" t="str">
        <f>_xlfn.XLOOKUP(tbl_GL[[#This Row],[Account_key]],tbl_COA[Account_key],tbl_COA[Class],"Not Found")</f>
        <v>Trading account</v>
      </c>
      <c r="H16274" t="str">
        <f>_xlfn.XLOOKUP(tbl_GL[[#This Row],[Account_key]],tbl_COA[Account_key],tbl_COA[SubClass],"Not Found")</f>
        <v>Cost of Sales</v>
      </c>
      <c r="I16274" t="str">
        <f>_xlfn.XLOOKUP(tbl_GL[[#This Row],[Account_key]],tbl_COA[Account_key],tbl_COA[SubClass2],"Not Found")</f>
        <v>Cost of Sales</v>
      </c>
      <c r="J16274" t="str">
        <f>_xlfn.XLOOKUP(tbl_GL[[#This Row],[Account_key]],tbl_COA[Account_key],tbl_COA[SubAccount],,0)</f>
        <v>Cost of Sales</v>
      </c>
      <c r="K16274">
        <f>YEAR(tbl_GL[[#This Row],[Date]])</f>
        <v>2018</v>
      </c>
    </row>
    <row r="16275" spans="1:11" hidden="1" x14ac:dyDescent="0.35">
      <c r="A16275">
        <v>337.2</v>
      </c>
      <c r="B16275" s="24">
        <v>43301</v>
      </c>
      <c r="C16275">
        <v>7</v>
      </c>
      <c r="D16275" s="13">
        <v>60</v>
      </c>
      <c r="E16275" s="13" t="s">
        <v>4</v>
      </c>
      <c r="F16275" s="17">
        <v>-138</v>
      </c>
      <c r="G16275" t="str">
        <f>_xlfn.XLOOKUP(tbl_GL[[#This Row],[Account_key]],tbl_COA[Account_key],tbl_COA[Class],"Not Found")</f>
        <v>Assets</v>
      </c>
      <c r="H16275" t="str">
        <f>_xlfn.XLOOKUP(tbl_GL[[#This Row],[Account_key]],tbl_COA[Account_key],tbl_COA[SubClass],"Not Found")</f>
        <v>Assets</v>
      </c>
      <c r="I16275" t="str">
        <f>_xlfn.XLOOKUP(tbl_GL[[#This Row],[Account_key]],tbl_COA[Account_key],tbl_COA[SubClass2],"Not Found")</f>
        <v>Current Assets</v>
      </c>
      <c r="J16275" t="str">
        <f>_xlfn.XLOOKUP(tbl_GL[[#This Row],[Account_key]],tbl_COA[Account_key],tbl_COA[SubAccount],,0)</f>
        <v>Inventory</v>
      </c>
      <c r="K16275">
        <f>YEAR(tbl_GL[[#This Row],[Date]])</f>
        <v>2018</v>
      </c>
    </row>
    <row r="16276" spans="1:11" hidden="1" x14ac:dyDescent="0.35">
      <c r="A16276">
        <v>338.1</v>
      </c>
      <c r="B16276" s="24">
        <v>43301</v>
      </c>
      <c r="C16276">
        <v>7</v>
      </c>
      <c r="D16276" s="13">
        <v>210</v>
      </c>
      <c r="E16276" s="13" t="s">
        <v>8</v>
      </c>
      <c r="F16276" s="17">
        <v>502</v>
      </c>
      <c r="G16276" t="str">
        <f>_xlfn.XLOOKUP(tbl_GL[[#This Row],[Account_key]],tbl_COA[Account_key],tbl_COA[Class],"Not Found")</f>
        <v>Trading account</v>
      </c>
      <c r="H16276" t="str">
        <f>_xlfn.XLOOKUP(tbl_GL[[#This Row],[Account_key]],tbl_COA[Account_key],tbl_COA[SubClass],"Not Found")</f>
        <v>Sales</v>
      </c>
      <c r="I16276" t="str">
        <f>_xlfn.XLOOKUP(tbl_GL[[#This Row],[Account_key]],tbl_COA[Account_key],tbl_COA[SubClass2],"Not Found")</f>
        <v>Sales</v>
      </c>
      <c r="J16276" t="str">
        <f>_xlfn.XLOOKUP(tbl_GL[[#This Row],[Account_key]],tbl_COA[Account_key],tbl_COA[SubAccount],,0)</f>
        <v>Sales</v>
      </c>
      <c r="K16276">
        <f>YEAR(tbl_GL[[#This Row],[Date]])</f>
        <v>2018</v>
      </c>
    </row>
    <row r="16277" spans="1:11" hidden="1" x14ac:dyDescent="0.35">
      <c r="A16277">
        <v>338.2</v>
      </c>
      <c r="B16277" s="24">
        <v>43301</v>
      </c>
      <c r="C16277">
        <v>7</v>
      </c>
      <c r="D16277" s="13">
        <v>30</v>
      </c>
      <c r="E16277" s="13" t="s">
        <v>8</v>
      </c>
      <c r="F16277" s="17">
        <v>502</v>
      </c>
      <c r="G16277" t="str">
        <f>_xlfn.XLOOKUP(tbl_GL[[#This Row],[Account_key]],tbl_COA[Account_key],tbl_COA[Class],"Not Found")</f>
        <v>Assets</v>
      </c>
      <c r="H16277" t="str">
        <f>_xlfn.XLOOKUP(tbl_GL[[#This Row],[Account_key]],tbl_COA[Account_key],tbl_COA[SubClass],"Not Found")</f>
        <v>Assets</v>
      </c>
      <c r="I16277" t="str">
        <f>_xlfn.XLOOKUP(tbl_GL[[#This Row],[Account_key]],tbl_COA[Account_key],tbl_COA[SubClass2],"Not Found")</f>
        <v>Current Assets</v>
      </c>
      <c r="J16277" t="str">
        <f>_xlfn.XLOOKUP(tbl_GL[[#This Row],[Account_key]],tbl_COA[Account_key],tbl_COA[SubAccount],,0)</f>
        <v>Trade Receivables</v>
      </c>
      <c r="K16277">
        <f>YEAR(tbl_GL[[#This Row],[Date]])</f>
        <v>2018</v>
      </c>
    </row>
    <row r="16278" spans="1:11" hidden="1" x14ac:dyDescent="0.35">
      <c r="A16278">
        <v>339.1</v>
      </c>
      <c r="B16278" s="24">
        <v>43301</v>
      </c>
      <c r="C16278">
        <v>7</v>
      </c>
      <c r="D16278" s="13">
        <v>320</v>
      </c>
      <c r="E16278" s="13" t="s">
        <v>97</v>
      </c>
      <c r="F16278" s="17">
        <v>-1275</v>
      </c>
      <c r="G16278" t="str">
        <f>_xlfn.XLOOKUP(tbl_GL[[#This Row],[Account_key]],tbl_COA[Account_key],tbl_COA[Class],"Not Found")</f>
        <v>Operating account</v>
      </c>
      <c r="H16278" t="str">
        <f>_xlfn.XLOOKUP(tbl_GL[[#This Row],[Account_key]],tbl_COA[Account_key],tbl_COA[SubClass],"Not Found")</f>
        <v>Operating Expenses</v>
      </c>
      <c r="I16278" t="str">
        <f>_xlfn.XLOOKUP(tbl_GL[[#This Row],[Account_key]],tbl_COA[Account_key],tbl_COA[SubClass2],"Not Found")</f>
        <v>Administration</v>
      </c>
      <c r="J16278" t="str">
        <f>_xlfn.XLOOKUP(tbl_GL[[#This Row],[Account_key]],tbl_COA[Account_key],tbl_COA[SubAccount],,0)</f>
        <v>Professional Services</v>
      </c>
      <c r="K16278">
        <f>YEAR(tbl_GL[[#This Row],[Date]])</f>
        <v>2018</v>
      </c>
    </row>
    <row r="16279" spans="1:11" hidden="1" x14ac:dyDescent="0.35">
      <c r="A16279">
        <v>339.2</v>
      </c>
      <c r="B16279" s="24">
        <v>43301</v>
      </c>
      <c r="C16279">
        <v>7</v>
      </c>
      <c r="D16279" s="13">
        <v>120</v>
      </c>
      <c r="E16279" s="13" t="s">
        <v>97</v>
      </c>
      <c r="F16279" s="17">
        <v>1275</v>
      </c>
      <c r="G16279" t="str">
        <f>_xlfn.XLOOKUP(tbl_GL[[#This Row],[Account_key]],tbl_COA[Account_key],tbl_COA[Class],"Not Found")</f>
        <v>Liabilities and Owners Equity</v>
      </c>
      <c r="H16279" t="str">
        <f>_xlfn.XLOOKUP(tbl_GL[[#This Row],[Account_key]],tbl_COA[Account_key],tbl_COA[SubClass],"Not Found")</f>
        <v>Liabilities</v>
      </c>
      <c r="I16279" t="str">
        <f>_xlfn.XLOOKUP(tbl_GL[[#This Row],[Account_key]],tbl_COA[Account_key],tbl_COA[SubClass2],"Not Found")</f>
        <v>Current Liabilities</v>
      </c>
      <c r="J16279" t="str">
        <f>_xlfn.XLOOKUP(tbl_GL[[#This Row],[Account_key]],tbl_COA[Account_key],tbl_COA[SubAccount],,0)</f>
        <v>Accrued Expenses</v>
      </c>
      <c r="K16279">
        <f>YEAR(tbl_GL[[#This Row],[Date]])</f>
        <v>2018</v>
      </c>
    </row>
    <row r="16280" spans="1:11" hidden="1" x14ac:dyDescent="0.35">
      <c r="A16280">
        <v>340.1</v>
      </c>
      <c r="B16280" s="24">
        <v>43303</v>
      </c>
      <c r="C16280">
        <v>7</v>
      </c>
      <c r="D16280" s="13">
        <v>340</v>
      </c>
      <c r="E16280" s="13" t="s">
        <v>99</v>
      </c>
      <c r="F16280" s="17">
        <v>-60</v>
      </c>
      <c r="G16280" t="str">
        <f>_xlfn.XLOOKUP(tbl_GL[[#This Row],[Account_key]],tbl_COA[Account_key],tbl_COA[Class],"Not Found")</f>
        <v>Operating account</v>
      </c>
      <c r="H16280" t="str">
        <f>_xlfn.XLOOKUP(tbl_GL[[#This Row],[Account_key]],tbl_COA[Account_key],tbl_COA[SubClass],"Not Found")</f>
        <v>Operating Expenses</v>
      </c>
      <c r="I16280" t="str">
        <f>_xlfn.XLOOKUP(tbl_GL[[#This Row],[Account_key]],tbl_COA[Account_key],tbl_COA[SubClass2],"Not Found")</f>
        <v>Administration</v>
      </c>
      <c r="J16280" t="str">
        <f>_xlfn.XLOOKUP(tbl_GL[[#This Row],[Account_key]],tbl_COA[Account_key],tbl_COA[SubAccount],,0)</f>
        <v>Utilities</v>
      </c>
      <c r="K16280">
        <f>YEAR(tbl_GL[[#This Row],[Date]])</f>
        <v>2018</v>
      </c>
    </row>
    <row r="16281" spans="1:11" hidden="1" x14ac:dyDescent="0.35">
      <c r="A16281">
        <v>340.2</v>
      </c>
      <c r="B16281" s="24">
        <v>43303</v>
      </c>
      <c r="C16281">
        <v>7</v>
      </c>
      <c r="D16281" s="13">
        <v>20</v>
      </c>
      <c r="E16281" s="13" t="s">
        <v>99</v>
      </c>
      <c r="F16281" s="17">
        <v>-60</v>
      </c>
      <c r="G16281" t="str">
        <f>_xlfn.XLOOKUP(tbl_GL[[#This Row],[Account_key]],tbl_COA[Account_key],tbl_COA[Class],"Not Found")</f>
        <v>Assets</v>
      </c>
      <c r="H16281" t="str">
        <f>_xlfn.XLOOKUP(tbl_GL[[#This Row],[Account_key]],tbl_COA[Account_key],tbl_COA[SubClass],"Not Found")</f>
        <v>Assets</v>
      </c>
      <c r="I16281" t="str">
        <f>_xlfn.XLOOKUP(tbl_GL[[#This Row],[Account_key]],tbl_COA[Account_key],tbl_COA[SubClass2],"Not Found")</f>
        <v>Current Assets</v>
      </c>
      <c r="J16281" t="str">
        <f>_xlfn.XLOOKUP(tbl_GL[[#This Row],[Account_key]],tbl_COA[Account_key],tbl_COA[SubAccount],,0)</f>
        <v>Cash in hand</v>
      </c>
      <c r="K16281">
        <f>YEAR(tbl_GL[[#This Row],[Date]])</f>
        <v>2018</v>
      </c>
    </row>
    <row r="16282" spans="1:11" hidden="1" x14ac:dyDescent="0.35">
      <c r="A16282">
        <v>341.1</v>
      </c>
      <c r="B16282" s="24">
        <v>43303</v>
      </c>
      <c r="C16282">
        <v>7</v>
      </c>
      <c r="D16282" s="13">
        <v>320</v>
      </c>
      <c r="E16282" s="13" t="s">
        <v>97</v>
      </c>
      <c r="F16282" s="17">
        <v>-859</v>
      </c>
      <c r="G16282" t="str">
        <f>_xlfn.XLOOKUP(tbl_GL[[#This Row],[Account_key]],tbl_COA[Account_key],tbl_COA[Class],"Not Found")</f>
        <v>Operating account</v>
      </c>
      <c r="H16282" t="str">
        <f>_xlfn.XLOOKUP(tbl_GL[[#This Row],[Account_key]],tbl_COA[Account_key],tbl_COA[SubClass],"Not Found")</f>
        <v>Operating Expenses</v>
      </c>
      <c r="I16282" t="str">
        <f>_xlfn.XLOOKUP(tbl_GL[[#This Row],[Account_key]],tbl_COA[Account_key],tbl_COA[SubClass2],"Not Found")</f>
        <v>Administration</v>
      </c>
      <c r="J16282" t="str">
        <f>_xlfn.XLOOKUP(tbl_GL[[#This Row],[Account_key]],tbl_COA[Account_key],tbl_COA[SubAccount],,0)</f>
        <v>Professional Services</v>
      </c>
      <c r="K16282">
        <f>YEAR(tbl_GL[[#This Row],[Date]])</f>
        <v>2018</v>
      </c>
    </row>
    <row r="16283" spans="1:11" hidden="1" x14ac:dyDescent="0.35">
      <c r="A16283">
        <v>341.2</v>
      </c>
      <c r="B16283" s="24">
        <v>43303</v>
      </c>
      <c r="C16283">
        <v>7</v>
      </c>
      <c r="D16283" s="13">
        <v>120</v>
      </c>
      <c r="E16283" s="13" t="s">
        <v>97</v>
      </c>
      <c r="F16283" s="17">
        <v>859</v>
      </c>
      <c r="G16283" t="str">
        <f>_xlfn.XLOOKUP(tbl_GL[[#This Row],[Account_key]],tbl_COA[Account_key],tbl_COA[Class],"Not Found")</f>
        <v>Liabilities and Owners Equity</v>
      </c>
      <c r="H16283" t="str">
        <f>_xlfn.XLOOKUP(tbl_GL[[#This Row],[Account_key]],tbl_COA[Account_key],tbl_COA[SubClass],"Not Found")</f>
        <v>Liabilities</v>
      </c>
      <c r="I16283" t="str">
        <f>_xlfn.XLOOKUP(tbl_GL[[#This Row],[Account_key]],tbl_COA[Account_key],tbl_COA[SubClass2],"Not Found")</f>
        <v>Current Liabilities</v>
      </c>
      <c r="J16283" t="str">
        <f>_xlfn.XLOOKUP(tbl_GL[[#This Row],[Account_key]],tbl_COA[Account_key],tbl_COA[SubAccount],,0)</f>
        <v>Accrued Expenses</v>
      </c>
      <c r="K16283">
        <f>YEAR(tbl_GL[[#This Row],[Date]])</f>
        <v>2018</v>
      </c>
    </row>
    <row r="16284" spans="1:11" hidden="1" x14ac:dyDescent="0.35">
      <c r="A16284">
        <v>342.1</v>
      </c>
      <c r="B16284" s="24">
        <v>43304</v>
      </c>
      <c r="C16284">
        <v>7</v>
      </c>
      <c r="D16284" s="13">
        <v>10</v>
      </c>
      <c r="E16284" s="13" t="s">
        <v>98</v>
      </c>
      <c r="F16284" s="17">
        <v>-700</v>
      </c>
      <c r="G16284" t="str">
        <f>_xlfn.XLOOKUP(tbl_GL[[#This Row],[Account_key]],tbl_COA[Account_key],tbl_COA[Class],"Not Found")</f>
        <v>Assets</v>
      </c>
      <c r="H16284" t="str">
        <f>_xlfn.XLOOKUP(tbl_GL[[#This Row],[Account_key]],tbl_COA[Account_key],tbl_COA[SubClass],"Not Found")</f>
        <v>Assets</v>
      </c>
      <c r="I16284" t="str">
        <f>_xlfn.XLOOKUP(tbl_GL[[#This Row],[Account_key]],tbl_COA[Account_key],tbl_COA[SubClass2],"Not Found")</f>
        <v>Current Assets</v>
      </c>
      <c r="J16284" t="str">
        <f>_xlfn.XLOOKUP(tbl_GL[[#This Row],[Account_key]],tbl_COA[Account_key],tbl_COA[SubAccount],,0)</f>
        <v>Cash at Bank</v>
      </c>
      <c r="K16284">
        <f>YEAR(tbl_GL[[#This Row],[Date]])</f>
        <v>2018</v>
      </c>
    </row>
    <row r="16285" spans="1:11" hidden="1" x14ac:dyDescent="0.35">
      <c r="A16285">
        <v>342.2</v>
      </c>
      <c r="B16285" s="24">
        <v>43304</v>
      </c>
      <c r="C16285">
        <v>7</v>
      </c>
      <c r="D16285" s="13">
        <v>120</v>
      </c>
      <c r="E16285" s="13" t="s">
        <v>98</v>
      </c>
      <c r="F16285" s="17">
        <v>-700</v>
      </c>
      <c r="G16285" t="str">
        <f>_xlfn.XLOOKUP(tbl_GL[[#This Row],[Account_key]],tbl_COA[Account_key],tbl_COA[Class],"Not Found")</f>
        <v>Liabilities and Owners Equity</v>
      </c>
      <c r="H16285" t="str">
        <f>_xlfn.XLOOKUP(tbl_GL[[#This Row],[Account_key]],tbl_COA[Account_key],tbl_COA[SubClass],"Not Found")</f>
        <v>Liabilities</v>
      </c>
      <c r="I16285" t="str">
        <f>_xlfn.XLOOKUP(tbl_GL[[#This Row],[Account_key]],tbl_COA[Account_key],tbl_COA[SubClass2],"Not Found")</f>
        <v>Current Liabilities</v>
      </c>
      <c r="J16285" t="str">
        <f>_xlfn.XLOOKUP(tbl_GL[[#This Row],[Account_key]],tbl_COA[Account_key],tbl_COA[SubAccount],,0)</f>
        <v>Accrued Expenses</v>
      </c>
      <c r="K16285">
        <f>YEAR(tbl_GL[[#This Row],[Date]])</f>
        <v>2018</v>
      </c>
    </row>
    <row r="16286" spans="1:11" hidden="1" x14ac:dyDescent="0.35">
      <c r="A16286">
        <v>343.1</v>
      </c>
      <c r="B16286" s="24">
        <v>43304</v>
      </c>
      <c r="C16286">
        <v>7</v>
      </c>
      <c r="D16286" s="13">
        <v>10</v>
      </c>
      <c r="E16286" s="13" t="s">
        <v>98</v>
      </c>
      <c r="F16286" s="17">
        <v>-972</v>
      </c>
      <c r="G16286" t="str">
        <f>_xlfn.XLOOKUP(tbl_GL[[#This Row],[Account_key]],tbl_COA[Account_key],tbl_COA[Class],"Not Found")</f>
        <v>Assets</v>
      </c>
      <c r="H16286" t="str">
        <f>_xlfn.XLOOKUP(tbl_GL[[#This Row],[Account_key]],tbl_COA[Account_key],tbl_COA[SubClass],"Not Found")</f>
        <v>Assets</v>
      </c>
      <c r="I16286" t="str">
        <f>_xlfn.XLOOKUP(tbl_GL[[#This Row],[Account_key]],tbl_COA[Account_key],tbl_COA[SubClass2],"Not Found")</f>
        <v>Current Assets</v>
      </c>
      <c r="J16286" t="str">
        <f>_xlfn.XLOOKUP(tbl_GL[[#This Row],[Account_key]],tbl_COA[Account_key],tbl_COA[SubAccount],,0)</f>
        <v>Cash at Bank</v>
      </c>
      <c r="K16286">
        <f>YEAR(tbl_GL[[#This Row],[Date]])</f>
        <v>2018</v>
      </c>
    </row>
    <row r="16287" spans="1:11" hidden="1" x14ac:dyDescent="0.35">
      <c r="A16287">
        <v>343.2</v>
      </c>
      <c r="B16287" s="24">
        <v>43304</v>
      </c>
      <c r="C16287">
        <v>7</v>
      </c>
      <c r="D16287" s="13">
        <v>120</v>
      </c>
      <c r="E16287" s="13" t="s">
        <v>98</v>
      </c>
      <c r="F16287" s="17">
        <v>-972</v>
      </c>
      <c r="G16287" t="str">
        <f>_xlfn.XLOOKUP(tbl_GL[[#This Row],[Account_key]],tbl_COA[Account_key],tbl_COA[Class],"Not Found")</f>
        <v>Liabilities and Owners Equity</v>
      </c>
      <c r="H16287" t="str">
        <f>_xlfn.XLOOKUP(tbl_GL[[#This Row],[Account_key]],tbl_COA[Account_key],tbl_COA[SubClass],"Not Found")</f>
        <v>Liabilities</v>
      </c>
      <c r="I16287" t="str">
        <f>_xlfn.XLOOKUP(tbl_GL[[#This Row],[Account_key]],tbl_COA[Account_key],tbl_COA[SubClass2],"Not Found")</f>
        <v>Current Liabilities</v>
      </c>
      <c r="J16287" t="str">
        <f>_xlfn.XLOOKUP(tbl_GL[[#This Row],[Account_key]],tbl_COA[Account_key],tbl_COA[SubAccount],,0)</f>
        <v>Accrued Expenses</v>
      </c>
      <c r="K16287">
        <f>YEAR(tbl_GL[[#This Row],[Date]])</f>
        <v>2018</v>
      </c>
    </row>
    <row r="16288" spans="1:11" hidden="1" x14ac:dyDescent="0.35">
      <c r="A16288">
        <v>344.1</v>
      </c>
      <c r="B16288" s="24">
        <v>43307</v>
      </c>
      <c r="C16288">
        <v>7</v>
      </c>
      <c r="D16288" s="13">
        <v>230</v>
      </c>
      <c r="E16288" s="13" t="s">
        <v>4</v>
      </c>
      <c r="F16288" s="17">
        <v>-510</v>
      </c>
      <c r="G16288" t="str">
        <f>_xlfn.XLOOKUP(tbl_GL[[#This Row],[Account_key]],tbl_COA[Account_key],tbl_COA[Class],"Not Found")</f>
        <v>Trading account</v>
      </c>
      <c r="H16288" t="str">
        <f>_xlfn.XLOOKUP(tbl_GL[[#This Row],[Account_key]],tbl_COA[Account_key],tbl_COA[SubClass],"Not Found")</f>
        <v>Cost of Sales</v>
      </c>
      <c r="I16288" t="str">
        <f>_xlfn.XLOOKUP(tbl_GL[[#This Row],[Account_key]],tbl_COA[Account_key],tbl_COA[SubClass2],"Not Found")</f>
        <v>Cost of Sales</v>
      </c>
      <c r="J16288" t="str">
        <f>_xlfn.XLOOKUP(tbl_GL[[#This Row],[Account_key]],tbl_COA[Account_key],tbl_COA[SubAccount],,0)</f>
        <v>Cost of Sales</v>
      </c>
      <c r="K16288">
        <f>YEAR(tbl_GL[[#This Row],[Date]])</f>
        <v>2018</v>
      </c>
    </row>
    <row r="16289" spans="1:11" hidden="1" x14ac:dyDescent="0.35">
      <c r="A16289">
        <v>344.2</v>
      </c>
      <c r="B16289" s="24">
        <v>43307</v>
      </c>
      <c r="C16289">
        <v>7</v>
      </c>
      <c r="D16289" s="13">
        <v>60</v>
      </c>
      <c r="E16289" s="13" t="s">
        <v>4</v>
      </c>
      <c r="F16289" s="17">
        <v>-510</v>
      </c>
      <c r="G16289" t="str">
        <f>_xlfn.XLOOKUP(tbl_GL[[#This Row],[Account_key]],tbl_COA[Account_key],tbl_COA[Class],"Not Found")</f>
        <v>Assets</v>
      </c>
      <c r="H16289" t="str">
        <f>_xlfn.XLOOKUP(tbl_GL[[#This Row],[Account_key]],tbl_COA[Account_key],tbl_COA[SubClass],"Not Found")</f>
        <v>Assets</v>
      </c>
      <c r="I16289" t="str">
        <f>_xlfn.XLOOKUP(tbl_GL[[#This Row],[Account_key]],tbl_COA[Account_key],tbl_COA[SubClass2],"Not Found")</f>
        <v>Current Assets</v>
      </c>
      <c r="J16289" t="str">
        <f>_xlfn.XLOOKUP(tbl_GL[[#This Row],[Account_key]],tbl_COA[Account_key],tbl_COA[SubAccount],,0)</f>
        <v>Inventory</v>
      </c>
      <c r="K16289">
        <f>YEAR(tbl_GL[[#This Row],[Date]])</f>
        <v>2018</v>
      </c>
    </row>
    <row r="16290" spans="1:11" hidden="1" x14ac:dyDescent="0.35">
      <c r="A16290">
        <v>345.1</v>
      </c>
      <c r="B16290" s="24">
        <v>43307</v>
      </c>
      <c r="C16290">
        <v>7</v>
      </c>
      <c r="D16290" s="13">
        <v>210</v>
      </c>
      <c r="E16290" s="13" t="s">
        <v>7</v>
      </c>
      <c r="F16290" s="17">
        <v>1701</v>
      </c>
      <c r="G16290" t="str">
        <f>_xlfn.XLOOKUP(tbl_GL[[#This Row],[Account_key]],tbl_COA[Account_key],tbl_COA[Class],"Not Found")</f>
        <v>Trading account</v>
      </c>
      <c r="H16290" t="str">
        <f>_xlfn.XLOOKUP(tbl_GL[[#This Row],[Account_key]],tbl_COA[Account_key],tbl_COA[SubClass],"Not Found")</f>
        <v>Sales</v>
      </c>
      <c r="I16290" t="str">
        <f>_xlfn.XLOOKUP(tbl_GL[[#This Row],[Account_key]],tbl_COA[Account_key],tbl_COA[SubClass2],"Not Found")</f>
        <v>Sales</v>
      </c>
      <c r="J16290" t="str">
        <f>_xlfn.XLOOKUP(tbl_GL[[#This Row],[Account_key]],tbl_COA[Account_key],tbl_COA[SubAccount],,0)</f>
        <v>Sales</v>
      </c>
      <c r="K16290">
        <f>YEAR(tbl_GL[[#This Row],[Date]])</f>
        <v>2018</v>
      </c>
    </row>
    <row r="16291" spans="1:11" hidden="1" x14ac:dyDescent="0.35">
      <c r="A16291">
        <v>345.2</v>
      </c>
      <c r="B16291" s="24">
        <v>43307</v>
      </c>
      <c r="C16291">
        <v>7</v>
      </c>
      <c r="D16291" s="13">
        <v>10</v>
      </c>
      <c r="E16291" s="13" t="s">
        <v>7</v>
      </c>
      <c r="F16291" s="17">
        <v>1701</v>
      </c>
      <c r="G16291" t="str">
        <f>_xlfn.XLOOKUP(tbl_GL[[#This Row],[Account_key]],tbl_COA[Account_key],tbl_COA[Class],"Not Found")</f>
        <v>Assets</v>
      </c>
      <c r="H16291" t="str">
        <f>_xlfn.XLOOKUP(tbl_GL[[#This Row],[Account_key]],tbl_COA[Account_key],tbl_COA[SubClass],"Not Found")</f>
        <v>Assets</v>
      </c>
      <c r="I16291" t="str">
        <f>_xlfn.XLOOKUP(tbl_GL[[#This Row],[Account_key]],tbl_COA[Account_key],tbl_COA[SubClass2],"Not Found")</f>
        <v>Current Assets</v>
      </c>
      <c r="J16291" t="str">
        <f>_xlfn.XLOOKUP(tbl_GL[[#This Row],[Account_key]],tbl_COA[Account_key],tbl_COA[SubAccount],,0)</f>
        <v>Cash at Bank</v>
      </c>
      <c r="K16291">
        <f>YEAR(tbl_GL[[#This Row],[Date]])</f>
        <v>2018</v>
      </c>
    </row>
    <row r="16292" spans="1:11" hidden="1" x14ac:dyDescent="0.35">
      <c r="A16292">
        <v>346.1</v>
      </c>
      <c r="B16292" s="24">
        <v>43307</v>
      </c>
      <c r="C16292">
        <v>7</v>
      </c>
      <c r="D16292" s="13">
        <v>230</v>
      </c>
      <c r="E16292" s="13" t="s">
        <v>4</v>
      </c>
      <c r="F16292" s="17">
        <v>-2295</v>
      </c>
      <c r="G16292" t="str">
        <f>_xlfn.XLOOKUP(tbl_GL[[#This Row],[Account_key]],tbl_COA[Account_key],tbl_COA[Class],"Not Found")</f>
        <v>Trading account</v>
      </c>
      <c r="H16292" t="str">
        <f>_xlfn.XLOOKUP(tbl_GL[[#This Row],[Account_key]],tbl_COA[Account_key],tbl_COA[SubClass],"Not Found")</f>
        <v>Cost of Sales</v>
      </c>
      <c r="I16292" t="str">
        <f>_xlfn.XLOOKUP(tbl_GL[[#This Row],[Account_key]],tbl_COA[Account_key],tbl_COA[SubClass2],"Not Found")</f>
        <v>Cost of Sales</v>
      </c>
      <c r="J16292" t="str">
        <f>_xlfn.XLOOKUP(tbl_GL[[#This Row],[Account_key]],tbl_COA[Account_key],tbl_COA[SubAccount],,0)</f>
        <v>Cost of Sales</v>
      </c>
      <c r="K16292">
        <f>YEAR(tbl_GL[[#This Row],[Date]])</f>
        <v>2018</v>
      </c>
    </row>
    <row r="16293" spans="1:11" hidden="1" x14ac:dyDescent="0.35">
      <c r="A16293">
        <v>346.2</v>
      </c>
      <c r="B16293" s="24">
        <v>43307</v>
      </c>
      <c r="C16293">
        <v>7</v>
      </c>
      <c r="D16293" s="13">
        <v>60</v>
      </c>
      <c r="E16293" s="13" t="s">
        <v>4</v>
      </c>
      <c r="F16293" s="17">
        <v>-2295</v>
      </c>
      <c r="G16293" t="str">
        <f>_xlfn.XLOOKUP(tbl_GL[[#This Row],[Account_key]],tbl_COA[Account_key],tbl_COA[Class],"Not Found")</f>
        <v>Assets</v>
      </c>
      <c r="H16293" t="str">
        <f>_xlfn.XLOOKUP(tbl_GL[[#This Row],[Account_key]],tbl_COA[Account_key],tbl_COA[SubClass],"Not Found")</f>
        <v>Assets</v>
      </c>
      <c r="I16293" t="str">
        <f>_xlfn.XLOOKUP(tbl_GL[[#This Row],[Account_key]],tbl_COA[Account_key],tbl_COA[SubClass2],"Not Found")</f>
        <v>Current Assets</v>
      </c>
      <c r="J16293" t="str">
        <f>_xlfn.XLOOKUP(tbl_GL[[#This Row],[Account_key]],tbl_COA[Account_key],tbl_COA[SubAccount],,0)</f>
        <v>Inventory</v>
      </c>
      <c r="K16293">
        <f>YEAR(tbl_GL[[#This Row],[Date]])</f>
        <v>2018</v>
      </c>
    </row>
    <row r="16294" spans="1:11" hidden="1" x14ac:dyDescent="0.35">
      <c r="A16294">
        <v>347.1</v>
      </c>
      <c r="B16294" s="24">
        <v>43307</v>
      </c>
      <c r="C16294">
        <v>7</v>
      </c>
      <c r="D16294" s="13">
        <v>30</v>
      </c>
      <c r="E16294" s="13" t="s">
        <v>80</v>
      </c>
      <c r="F16294" s="17">
        <v>-6916</v>
      </c>
      <c r="G16294" t="str">
        <f>_xlfn.XLOOKUP(tbl_GL[[#This Row],[Account_key]],tbl_COA[Account_key],tbl_COA[Class],"Not Found")</f>
        <v>Assets</v>
      </c>
      <c r="H16294" t="str">
        <f>_xlfn.XLOOKUP(tbl_GL[[#This Row],[Account_key]],tbl_COA[Account_key],tbl_COA[SubClass],"Not Found")</f>
        <v>Assets</v>
      </c>
      <c r="I16294" t="str">
        <f>_xlfn.XLOOKUP(tbl_GL[[#This Row],[Account_key]],tbl_COA[Account_key],tbl_COA[SubClass2],"Not Found")</f>
        <v>Current Assets</v>
      </c>
      <c r="J16294" t="str">
        <f>_xlfn.XLOOKUP(tbl_GL[[#This Row],[Account_key]],tbl_COA[Account_key],tbl_COA[SubAccount],,0)</f>
        <v>Trade Receivables</v>
      </c>
      <c r="K16294">
        <f>YEAR(tbl_GL[[#This Row],[Date]])</f>
        <v>2018</v>
      </c>
    </row>
    <row r="16295" spans="1:11" hidden="1" x14ac:dyDescent="0.35">
      <c r="A16295">
        <v>347.2</v>
      </c>
      <c r="B16295" s="24">
        <v>43307</v>
      </c>
      <c r="C16295">
        <v>7</v>
      </c>
      <c r="D16295" s="13">
        <v>10</v>
      </c>
      <c r="E16295" s="13" t="s">
        <v>80</v>
      </c>
      <c r="F16295" s="17">
        <v>6916</v>
      </c>
      <c r="G16295" t="str">
        <f>_xlfn.XLOOKUP(tbl_GL[[#This Row],[Account_key]],tbl_COA[Account_key],tbl_COA[Class],"Not Found")</f>
        <v>Assets</v>
      </c>
      <c r="H16295" t="str">
        <f>_xlfn.XLOOKUP(tbl_GL[[#This Row],[Account_key]],tbl_COA[Account_key],tbl_COA[SubClass],"Not Found")</f>
        <v>Assets</v>
      </c>
      <c r="I16295" t="str">
        <f>_xlfn.XLOOKUP(tbl_GL[[#This Row],[Account_key]],tbl_COA[Account_key],tbl_COA[SubClass2],"Not Found")</f>
        <v>Current Assets</v>
      </c>
      <c r="J16295" t="str">
        <f>_xlfn.XLOOKUP(tbl_GL[[#This Row],[Account_key]],tbl_COA[Account_key],tbl_COA[SubAccount],,0)</f>
        <v>Cash at Bank</v>
      </c>
      <c r="K16295">
        <f>YEAR(tbl_GL[[#This Row],[Date]])</f>
        <v>2018</v>
      </c>
    </row>
    <row r="16296" spans="1:11" hidden="1" x14ac:dyDescent="0.35">
      <c r="A16296">
        <v>348.1</v>
      </c>
      <c r="B16296" s="24">
        <v>43307</v>
      </c>
      <c r="C16296">
        <v>7</v>
      </c>
      <c r="D16296" s="13">
        <v>210</v>
      </c>
      <c r="E16296" s="13" t="s">
        <v>8</v>
      </c>
      <c r="F16296" s="17">
        <v>8347</v>
      </c>
      <c r="G16296" t="str">
        <f>_xlfn.XLOOKUP(tbl_GL[[#This Row],[Account_key]],tbl_COA[Account_key],tbl_COA[Class],"Not Found")</f>
        <v>Trading account</v>
      </c>
      <c r="H16296" t="str">
        <f>_xlfn.XLOOKUP(tbl_GL[[#This Row],[Account_key]],tbl_COA[Account_key],tbl_COA[SubClass],"Not Found")</f>
        <v>Sales</v>
      </c>
      <c r="I16296" t="str">
        <f>_xlfn.XLOOKUP(tbl_GL[[#This Row],[Account_key]],tbl_COA[Account_key],tbl_COA[SubClass2],"Not Found")</f>
        <v>Sales</v>
      </c>
      <c r="J16296" t="str">
        <f>_xlfn.XLOOKUP(tbl_GL[[#This Row],[Account_key]],tbl_COA[Account_key],tbl_COA[SubAccount],,0)</f>
        <v>Sales</v>
      </c>
      <c r="K16296">
        <f>YEAR(tbl_GL[[#This Row],[Date]])</f>
        <v>2018</v>
      </c>
    </row>
    <row r="16297" spans="1:11" hidden="1" x14ac:dyDescent="0.35">
      <c r="A16297">
        <v>348.2</v>
      </c>
      <c r="B16297" s="24">
        <v>43307</v>
      </c>
      <c r="C16297">
        <v>7</v>
      </c>
      <c r="D16297" s="13">
        <v>30</v>
      </c>
      <c r="E16297" s="13" t="s">
        <v>8</v>
      </c>
      <c r="F16297" s="17">
        <v>8347</v>
      </c>
      <c r="G16297" t="str">
        <f>_xlfn.XLOOKUP(tbl_GL[[#This Row],[Account_key]],tbl_COA[Account_key],tbl_COA[Class],"Not Found")</f>
        <v>Assets</v>
      </c>
      <c r="H16297" t="str">
        <f>_xlfn.XLOOKUP(tbl_GL[[#This Row],[Account_key]],tbl_COA[Account_key],tbl_COA[SubClass],"Not Found")</f>
        <v>Assets</v>
      </c>
      <c r="I16297" t="str">
        <f>_xlfn.XLOOKUP(tbl_GL[[#This Row],[Account_key]],tbl_COA[Account_key],tbl_COA[SubClass2],"Not Found")</f>
        <v>Current Assets</v>
      </c>
      <c r="J16297" t="str">
        <f>_xlfn.XLOOKUP(tbl_GL[[#This Row],[Account_key]],tbl_COA[Account_key],tbl_COA[SubAccount],,0)</f>
        <v>Trade Receivables</v>
      </c>
      <c r="K16297">
        <f>YEAR(tbl_GL[[#This Row],[Date]])</f>
        <v>2018</v>
      </c>
    </row>
    <row r="16298" spans="1:11" hidden="1" x14ac:dyDescent="0.35">
      <c r="A16298">
        <v>349.1</v>
      </c>
      <c r="B16298" s="24">
        <v>43308</v>
      </c>
      <c r="C16298">
        <v>7</v>
      </c>
      <c r="D16298" s="13">
        <v>280</v>
      </c>
      <c r="E16298" s="13" t="s">
        <v>97</v>
      </c>
      <c r="F16298" s="17">
        <v>-1243</v>
      </c>
      <c r="G16298" t="str">
        <f>_xlfn.XLOOKUP(tbl_GL[[#This Row],[Account_key]],tbl_COA[Account_key],tbl_COA[Class],"Not Found")</f>
        <v>Operating account</v>
      </c>
      <c r="H16298" t="str">
        <f>_xlfn.XLOOKUP(tbl_GL[[#This Row],[Account_key]],tbl_COA[Account_key],tbl_COA[SubClass],"Not Found")</f>
        <v>Operating Expenses</v>
      </c>
      <c r="I16298" t="str">
        <f>_xlfn.XLOOKUP(tbl_GL[[#This Row],[Account_key]],tbl_COA[Account_key],tbl_COA[SubClass2],"Not Found")</f>
        <v>Marketing</v>
      </c>
      <c r="J16298" t="str">
        <f>_xlfn.XLOOKUP(tbl_GL[[#This Row],[Account_key]],tbl_COA[Account_key],tbl_COA[SubAccount],,0)</f>
        <v>Advertisements</v>
      </c>
      <c r="K16298">
        <f>YEAR(tbl_GL[[#This Row],[Date]])</f>
        <v>2018</v>
      </c>
    </row>
    <row r="16299" spans="1:11" hidden="1" x14ac:dyDescent="0.35">
      <c r="A16299">
        <v>349.2</v>
      </c>
      <c r="B16299" s="24">
        <v>43308</v>
      </c>
      <c r="C16299">
        <v>7</v>
      </c>
      <c r="D16299" s="13">
        <v>120</v>
      </c>
      <c r="E16299" s="13" t="s">
        <v>97</v>
      </c>
      <c r="F16299" s="17">
        <v>1243</v>
      </c>
      <c r="G16299" t="str">
        <f>_xlfn.XLOOKUP(tbl_GL[[#This Row],[Account_key]],tbl_COA[Account_key],tbl_COA[Class],"Not Found")</f>
        <v>Liabilities and Owners Equity</v>
      </c>
      <c r="H16299" t="str">
        <f>_xlfn.XLOOKUP(tbl_GL[[#This Row],[Account_key]],tbl_COA[Account_key],tbl_COA[SubClass],"Not Found")</f>
        <v>Liabilities</v>
      </c>
      <c r="I16299" t="str">
        <f>_xlfn.XLOOKUP(tbl_GL[[#This Row],[Account_key]],tbl_COA[Account_key],tbl_COA[SubClass2],"Not Found")</f>
        <v>Current Liabilities</v>
      </c>
      <c r="J16299" t="str">
        <f>_xlfn.XLOOKUP(tbl_GL[[#This Row],[Account_key]],tbl_COA[Account_key],tbl_COA[SubAccount],,0)</f>
        <v>Accrued Expenses</v>
      </c>
      <c r="K16299">
        <f>YEAR(tbl_GL[[#This Row],[Date]])</f>
        <v>2018</v>
      </c>
    </row>
    <row r="16300" spans="1:11" hidden="1" x14ac:dyDescent="0.35">
      <c r="A16300">
        <v>350.1</v>
      </c>
      <c r="B16300" s="24">
        <v>43310</v>
      </c>
      <c r="C16300">
        <v>7</v>
      </c>
      <c r="D16300" s="13">
        <v>10</v>
      </c>
      <c r="E16300" s="13" t="s">
        <v>98</v>
      </c>
      <c r="F16300" s="17">
        <v>-875</v>
      </c>
      <c r="G16300" t="str">
        <f>_xlfn.XLOOKUP(tbl_GL[[#This Row],[Account_key]],tbl_COA[Account_key],tbl_COA[Class],"Not Found")</f>
        <v>Assets</v>
      </c>
      <c r="H16300" t="str">
        <f>_xlfn.XLOOKUP(tbl_GL[[#This Row],[Account_key]],tbl_COA[Account_key],tbl_COA[SubClass],"Not Found")</f>
        <v>Assets</v>
      </c>
      <c r="I16300" t="str">
        <f>_xlfn.XLOOKUP(tbl_GL[[#This Row],[Account_key]],tbl_COA[Account_key],tbl_COA[SubClass2],"Not Found")</f>
        <v>Current Assets</v>
      </c>
      <c r="J16300" t="str">
        <f>_xlfn.XLOOKUP(tbl_GL[[#This Row],[Account_key]],tbl_COA[Account_key],tbl_COA[SubAccount],,0)</f>
        <v>Cash at Bank</v>
      </c>
      <c r="K16300">
        <f>YEAR(tbl_GL[[#This Row],[Date]])</f>
        <v>2018</v>
      </c>
    </row>
    <row r="16301" spans="1:11" hidden="1" x14ac:dyDescent="0.35">
      <c r="A16301">
        <v>350.2</v>
      </c>
      <c r="B16301" s="24">
        <v>43310</v>
      </c>
      <c r="C16301">
        <v>7</v>
      </c>
      <c r="D16301" s="13">
        <v>120</v>
      </c>
      <c r="E16301" s="13" t="s">
        <v>98</v>
      </c>
      <c r="F16301" s="17">
        <v>-875</v>
      </c>
      <c r="G16301" t="str">
        <f>_xlfn.XLOOKUP(tbl_GL[[#This Row],[Account_key]],tbl_COA[Account_key],tbl_COA[Class],"Not Found")</f>
        <v>Liabilities and Owners Equity</v>
      </c>
      <c r="H16301" t="str">
        <f>_xlfn.XLOOKUP(tbl_GL[[#This Row],[Account_key]],tbl_COA[Account_key],tbl_COA[SubClass],"Not Found")</f>
        <v>Liabilities</v>
      </c>
      <c r="I16301" t="str">
        <f>_xlfn.XLOOKUP(tbl_GL[[#This Row],[Account_key]],tbl_COA[Account_key],tbl_COA[SubClass2],"Not Found")</f>
        <v>Current Liabilities</v>
      </c>
      <c r="J16301" t="str">
        <f>_xlfn.XLOOKUP(tbl_GL[[#This Row],[Account_key]],tbl_COA[Account_key],tbl_COA[SubAccount],,0)</f>
        <v>Accrued Expenses</v>
      </c>
      <c r="K16301">
        <f>YEAR(tbl_GL[[#This Row],[Date]])</f>
        <v>2018</v>
      </c>
    </row>
    <row r="16302" spans="1:11" hidden="1" x14ac:dyDescent="0.35">
      <c r="A16302">
        <v>351.1</v>
      </c>
      <c r="B16302" s="24">
        <v>43310</v>
      </c>
      <c r="C16302">
        <v>7</v>
      </c>
      <c r="D16302" s="13">
        <v>220</v>
      </c>
      <c r="E16302" s="13" t="s">
        <v>81</v>
      </c>
      <c r="F16302" s="17">
        <v>-975</v>
      </c>
      <c r="G16302" t="str">
        <f>_xlfn.XLOOKUP(tbl_GL[[#This Row],[Account_key]],tbl_COA[Account_key],tbl_COA[Class],"Not Found")</f>
        <v>Trading account</v>
      </c>
      <c r="H16302" t="str">
        <f>_xlfn.XLOOKUP(tbl_GL[[#This Row],[Account_key]],tbl_COA[Account_key],tbl_COA[SubClass],"Not Found")</f>
        <v>Sales</v>
      </c>
      <c r="I16302" t="str">
        <f>_xlfn.XLOOKUP(tbl_GL[[#This Row],[Account_key]],tbl_COA[Account_key],tbl_COA[SubClass2],"Not Found")</f>
        <v>Sales</v>
      </c>
      <c r="J16302" t="str">
        <f>_xlfn.XLOOKUP(tbl_GL[[#This Row],[Account_key]],tbl_COA[Account_key],tbl_COA[SubAccount],,0)</f>
        <v>Sales Return</v>
      </c>
      <c r="K16302">
        <f>YEAR(tbl_GL[[#This Row],[Date]])</f>
        <v>2018</v>
      </c>
    </row>
    <row r="16303" spans="1:11" hidden="1" x14ac:dyDescent="0.35">
      <c r="A16303">
        <v>351.2</v>
      </c>
      <c r="B16303" s="24">
        <v>43310</v>
      </c>
      <c r="C16303">
        <v>7</v>
      </c>
      <c r="D16303" s="13">
        <v>20</v>
      </c>
      <c r="E16303" s="13" t="s">
        <v>81</v>
      </c>
      <c r="F16303" s="17">
        <v>-975</v>
      </c>
      <c r="G16303" t="str">
        <f>_xlfn.XLOOKUP(tbl_GL[[#This Row],[Account_key]],tbl_COA[Account_key],tbl_COA[Class],"Not Found")</f>
        <v>Assets</v>
      </c>
      <c r="H16303" t="str">
        <f>_xlfn.XLOOKUP(tbl_GL[[#This Row],[Account_key]],tbl_COA[Account_key],tbl_COA[SubClass],"Not Found")</f>
        <v>Assets</v>
      </c>
      <c r="I16303" t="str">
        <f>_xlfn.XLOOKUP(tbl_GL[[#This Row],[Account_key]],tbl_COA[Account_key],tbl_COA[SubClass2],"Not Found")</f>
        <v>Current Assets</v>
      </c>
      <c r="J16303" t="str">
        <f>_xlfn.XLOOKUP(tbl_GL[[#This Row],[Account_key]],tbl_COA[Account_key],tbl_COA[SubAccount],,0)</f>
        <v>Cash in hand</v>
      </c>
      <c r="K16303">
        <f>YEAR(tbl_GL[[#This Row],[Date]])</f>
        <v>2018</v>
      </c>
    </row>
    <row r="16304" spans="1:11" hidden="1" x14ac:dyDescent="0.35">
      <c r="A16304">
        <v>352.1</v>
      </c>
      <c r="B16304" s="24">
        <v>43310</v>
      </c>
      <c r="C16304">
        <v>7</v>
      </c>
      <c r="D16304" s="13">
        <v>30</v>
      </c>
      <c r="E16304" s="13" t="s">
        <v>80</v>
      </c>
      <c r="F16304" s="17">
        <v>-6973</v>
      </c>
      <c r="G16304" t="str">
        <f>_xlfn.XLOOKUP(tbl_GL[[#This Row],[Account_key]],tbl_COA[Account_key],tbl_COA[Class],"Not Found")</f>
        <v>Assets</v>
      </c>
      <c r="H16304" t="str">
        <f>_xlfn.XLOOKUP(tbl_GL[[#This Row],[Account_key]],tbl_COA[Account_key],tbl_COA[SubClass],"Not Found")</f>
        <v>Assets</v>
      </c>
      <c r="I16304" t="str">
        <f>_xlfn.XLOOKUP(tbl_GL[[#This Row],[Account_key]],tbl_COA[Account_key],tbl_COA[SubClass2],"Not Found")</f>
        <v>Current Assets</v>
      </c>
      <c r="J16304" t="str">
        <f>_xlfn.XLOOKUP(tbl_GL[[#This Row],[Account_key]],tbl_COA[Account_key],tbl_COA[SubAccount],,0)</f>
        <v>Trade Receivables</v>
      </c>
      <c r="K16304">
        <f>YEAR(tbl_GL[[#This Row],[Date]])</f>
        <v>2018</v>
      </c>
    </row>
    <row r="16305" spans="1:11" hidden="1" x14ac:dyDescent="0.35">
      <c r="A16305">
        <v>352.2</v>
      </c>
      <c r="B16305" s="24">
        <v>43310</v>
      </c>
      <c r="C16305">
        <v>7</v>
      </c>
      <c r="D16305" s="13">
        <v>10</v>
      </c>
      <c r="E16305" s="13" t="s">
        <v>80</v>
      </c>
      <c r="F16305" s="17">
        <v>6973</v>
      </c>
      <c r="G16305" t="str">
        <f>_xlfn.XLOOKUP(tbl_GL[[#This Row],[Account_key]],tbl_COA[Account_key],tbl_COA[Class],"Not Found")</f>
        <v>Assets</v>
      </c>
      <c r="H16305" t="str">
        <f>_xlfn.XLOOKUP(tbl_GL[[#This Row],[Account_key]],tbl_COA[Account_key],tbl_COA[SubClass],"Not Found")</f>
        <v>Assets</v>
      </c>
      <c r="I16305" t="str">
        <f>_xlfn.XLOOKUP(tbl_GL[[#This Row],[Account_key]],tbl_COA[Account_key],tbl_COA[SubClass2],"Not Found")</f>
        <v>Current Assets</v>
      </c>
      <c r="J16305" t="str">
        <f>_xlfn.XLOOKUP(tbl_GL[[#This Row],[Account_key]],tbl_COA[Account_key],tbl_COA[SubAccount],,0)</f>
        <v>Cash at Bank</v>
      </c>
      <c r="K16305">
        <f>YEAR(tbl_GL[[#This Row],[Date]])</f>
        <v>2018</v>
      </c>
    </row>
    <row r="16306" spans="1:11" hidden="1" x14ac:dyDescent="0.35">
      <c r="A16306">
        <v>353.1</v>
      </c>
      <c r="B16306" s="24">
        <v>43311</v>
      </c>
      <c r="C16306">
        <v>7</v>
      </c>
      <c r="D16306" s="13">
        <v>230</v>
      </c>
      <c r="E16306" s="13" t="s">
        <v>4</v>
      </c>
      <c r="F16306" s="17">
        <v>-309</v>
      </c>
      <c r="G16306" t="str">
        <f>_xlfn.XLOOKUP(tbl_GL[[#This Row],[Account_key]],tbl_COA[Account_key],tbl_COA[Class],"Not Found")</f>
        <v>Trading account</v>
      </c>
      <c r="H16306" t="str">
        <f>_xlfn.XLOOKUP(tbl_GL[[#This Row],[Account_key]],tbl_COA[Account_key],tbl_COA[SubClass],"Not Found")</f>
        <v>Cost of Sales</v>
      </c>
      <c r="I16306" t="str">
        <f>_xlfn.XLOOKUP(tbl_GL[[#This Row],[Account_key]],tbl_COA[Account_key],tbl_COA[SubClass2],"Not Found")</f>
        <v>Cost of Sales</v>
      </c>
      <c r="J16306" t="str">
        <f>_xlfn.XLOOKUP(tbl_GL[[#This Row],[Account_key]],tbl_COA[Account_key],tbl_COA[SubAccount],,0)</f>
        <v>Cost of Sales</v>
      </c>
      <c r="K16306">
        <f>YEAR(tbl_GL[[#This Row],[Date]])</f>
        <v>2018</v>
      </c>
    </row>
    <row r="16307" spans="1:11" hidden="1" x14ac:dyDescent="0.35">
      <c r="A16307">
        <v>353.2</v>
      </c>
      <c r="B16307" s="24">
        <v>43311</v>
      </c>
      <c r="C16307">
        <v>7</v>
      </c>
      <c r="D16307" s="13">
        <v>60</v>
      </c>
      <c r="E16307" s="13" t="s">
        <v>4</v>
      </c>
      <c r="F16307" s="17">
        <v>-309</v>
      </c>
      <c r="G16307" t="str">
        <f>_xlfn.XLOOKUP(tbl_GL[[#This Row],[Account_key]],tbl_COA[Account_key],tbl_COA[Class],"Not Found")</f>
        <v>Assets</v>
      </c>
      <c r="H16307" t="str">
        <f>_xlfn.XLOOKUP(tbl_GL[[#This Row],[Account_key]],tbl_COA[Account_key],tbl_COA[SubClass],"Not Found")</f>
        <v>Assets</v>
      </c>
      <c r="I16307" t="str">
        <f>_xlfn.XLOOKUP(tbl_GL[[#This Row],[Account_key]],tbl_COA[Account_key],tbl_COA[SubClass2],"Not Found")</f>
        <v>Current Assets</v>
      </c>
      <c r="J16307" t="str">
        <f>_xlfn.XLOOKUP(tbl_GL[[#This Row],[Account_key]],tbl_COA[Account_key],tbl_COA[SubAccount],,0)</f>
        <v>Inventory</v>
      </c>
      <c r="K16307">
        <f>YEAR(tbl_GL[[#This Row],[Date]])</f>
        <v>2018</v>
      </c>
    </row>
    <row r="16308" spans="1:11" hidden="1" x14ac:dyDescent="0.35">
      <c r="A16308">
        <v>354.1</v>
      </c>
      <c r="B16308" s="24">
        <v>43311</v>
      </c>
      <c r="C16308">
        <v>7</v>
      </c>
      <c r="D16308" s="13">
        <v>210</v>
      </c>
      <c r="E16308" s="13" t="s">
        <v>8</v>
      </c>
      <c r="F16308" s="17">
        <v>1124</v>
      </c>
      <c r="G16308" t="str">
        <f>_xlfn.XLOOKUP(tbl_GL[[#This Row],[Account_key]],tbl_COA[Account_key],tbl_COA[Class],"Not Found")</f>
        <v>Trading account</v>
      </c>
      <c r="H16308" t="str">
        <f>_xlfn.XLOOKUP(tbl_GL[[#This Row],[Account_key]],tbl_COA[Account_key],tbl_COA[SubClass],"Not Found")</f>
        <v>Sales</v>
      </c>
      <c r="I16308" t="str">
        <f>_xlfn.XLOOKUP(tbl_GL[[#This Row],[Account_key]],tbl_COA[Account_key],tbl_COA[SubClass2],"Not Found")</f>
        <v>Sales</v>
      </c>
      <c r="J16308" t="str">
        <f>_xlfn.XLOOKUP(tbl_GL[[#This Row],[Account_key]],tbl_COA[Account_key],tbl_COA[SubAccount],,0)</f>
        <v>Sales</v>
      </c>
      <c r="K16308">
        <f>YEAR(tbl_GL[[#This Row],[Date]])</f>
        <v>2018</v>
      </c>
    </row>
    <row r="16309" spans="1:11" hidden="1" x14ac:dyDescent="0.35">
      <c r="A16309">
        <v>354.2</v>
      </c>
      <c r="B16309" s="24">
        <v>43311</v>
      </c>
      <c r="C16309">
        <v>7</v>
      </c>
      <c r="D16309" s="13">
        <v>30</v>
      </c>
      <c r="E16309" s="13" t="s">
        <v>8</v>
      </c>
      <c r="F16309" s="17">
        <v>1124</v>
      </c>
      <c r="G16309" t="str">
        <f>_xlfn.XLOOKUP(tbl_GL[[#This Row],[Account_key]],tbl_COA[Account_key],tbl_COA[Class],"Not Found")</f>
        <v>Assets</v>
      </c>
      <c r="H16309" t="str">
        <f>_xlfn.XLOOKUP(tbl_GL[[#This Row],[Account_key]],tbl_COA[Account_key],tbl_COA[SubClass],"Not Found")</f>
        <v>Assets</v>
      </c>
      <c r="I16309" t="str">
        <f>_xlfn.XLOOKUP(tbl_GL[[#This Row],[Account_key]],tbl_COA[Account_key],tbl_COA[SubClass2],"Not Found")</f>
        <v>Current Assets</v>
      </c>
      <c r="J16309" t="str">
        <f>_xlfn.XLOOKUP(tbl_GL[[#This Row],[Account_key]],tbl_COA[Account_key],tbl_COA[SubAccount],,0)</f>
        <v>Trade Receivables</v>
      </c>
      <c r="K16309">
        <f>YEAR(tbl_GL[[#This Row],[Date]])</f>
        <v>2018</v>
      </c>
    </row>
    <row r="16310" spans="1:11" hidden="1" x14ac:dyDescent="0.35">
      <c r="A16310">
        <v>355.1</v>
      </c>
      <c r="B16310" s="24">
        <v>43311</v>
      </c>
      <c r="C16310">
        <v>7</v>
      </c>
      <c r="D16310" s="13">
        <v>330</v>
      </c>
      <c r="E16310" s="13" t="s">
        <v>97</v>
      </c>
      <c r="F16310" s="17">
        <v>-1199</v>
      </c>
      <c r="G16310" t="str">
        <f>_xlfn.XLOOKUP(tbl_GL[[#This Row],[Account_key]],tbl_COA[Account_key],tbl_COA[Class],"Not Found")</f>
        <v>Operating account</v>
      </c>
      <c r="H16310" t="str">
        <f>_xlfn.XLOOKUP(tbl_GL[[#This Row],[Account_key]],tbl_COA[Account_key],tbl_COA[SubClass],"Not Found")</f>
        <v>Operating Expenses</v>
      </c>
      <c r="I16310" t="str">
        <f>_xlfn.XLOOKUP(tbl_GL[[#This Row],[Account_key]],tbl_COA[Account_key],tbl_COA[SubClass2],"Not Found")</f>
        <v>Administration</v>
      </c>
      <c r="J16310" t="str">
        <f>_xlfn.XLOOKUP(tbl_GL[[#This Row],[Account_key]],tbl_COA[Account_key],tbl_COA[SubAccount],,0)</f>
        <v>Telephone</v>
      </c>
      <c r="K16310">
        <f>YEAR(tbl_GL[[#This Row],[Date]])</f>
        <v>2018</v>
      </c>
    </row>
    <row r="16311" spans="1:11" hidden="1" x14ac:dyDescent="0.35">
      <c r="A16311">
        <v>355.2</v>
      </c>
      <c r="B16311" s="24">
        <v>43311</v>
      </c>
      <c r="C16311">
        <v>7</v>
      </c>
      <c r="D16311" s="13">
        <v>120</v>
      </c>
      <c r="E16311" s="13" t="s">
        <v>97</v>
      </c>
      <c r="F16311" s="17">
        <v>1199</v>
      </c>
      <c r="G16311" t="str">
        <f>_xlfn.XLOOKUP(tbl_GL[[#This Row],[Account_key]],tbl_COA[Account_key],tbl_COA[Class],"Not Found")</f>
        <v>Liabilities and Owners Equity</v>
      </c>
      <c r="H16311" t="str">
        <f>_xlfn.XLOOKUP(tbl_GL[[#This Row],[Account_key]],tbl_COA[Account_key],tbl_COA[SubClass],"Not Found")</f>
        <v>Liabilities</v>
      </c>
      <c r="I16311" t="str">
        <f>_xlfn.XLOOKUP(tbl_GL[[#This Row],[Account_key]],tbl_COA[Account_key],tbl_COA[SubClass2],"Not Found")</f>
        <v>Current Liabilities</v>
      </c>
      <c r="J16311" t="str">
        <f>_xlfn.XLOOKUP(tbl_GL[[#This Row],[Account_key]],tbl_COA[Account_key],tbl_COA[SubAccount],,0)</f>
        <v>Accrued Expenses</v>
      </c>
      <c r="K16311">
        <f>YEAR(tbl_GL[[#This Row],[Date]])</f>
        <v>2018</v>
      </c>
    </row>
    <row r="16312" spans="1:11" hidden="1" x14ac:dyDescent="0.35">
      <c r="A16312">
        <v>356.1</v>
      </c>
      <c r="B16312" s="24">
        <v>43312</v>
      </c>
      <c r="C16312">
        <v>7</v>
      </c>
      <c r="D16312" s="13">
        <v>10</v>
      </c>
      <c r="E16312" s="13" t="s">
        <v>110</v>
      </c>
      <c r="F16312" s="17">
        <v>24</v>
      </c>
      <c r="G16312" t="str">
        <f>_xlfn.XLOOKUP(tbl_GL[[#This Row],[Account_key]],tbl_COA[Account_key],tbl_COA[Class],"Not Found")</f>
        <v>Assets</v>
      </c>
      <c r="H16312" t="str">
        <f>_xlfn.XLOOKUP(tbl_GL[[#This Row],[Account_key]],tbl_COA[Account_key],tbl_COA[SubClass],"Not Found")</f>
        <v>Assets</v>
      </c>
      <c r="I16312" t="str">
        <f>_xlfn.XLOOKUP(tbl_GL[[#This Row],[Account_key]],tbl_COA[Account_key],tbl_COA[SubClass2],"Not Found")</f>
        <v>Current Assets</v>
      </c>
      <c r="J16312" t="str">
        <f>_xlfn.XLOOKUP(tbl_GL[[#This Row],[Account_key]],tbl_COA[Account_key],tbl_COA[SubAccount],,0)</f>
        <v>Cash at Bank</v>
      </c>
      <c r="K16312">
        <f>YEAR(tbl_GL[[#This Row],[Date]])</f>
        <v>2018</v>
      </c>
    </row>
    <row r="16313" spans="1:11" hidden="1" x14ac:dyDescent="0.35">
      <c r="A16313">
        <v>356.2</v>
      </c>
      <c r="B16313" s="24">
        <v>43312</v>
      </c>
      <c r="C16313">
        <v>7</v>
      </c>
      <c r="D16313" s="13">
        <v>430</v>
      </c>
      <c r="E16313" s="13" t="s">
        <v>110</v>
      </c>
      <c r="F16313" s="17">
        <v>24</v>
      </c>
      <c r="G16313" t="str">
        <f>_xlfn.XLOOKUP(tbl_GL[[#This Row],[Account_key]],tbl_COA[Account_key],tbl_COA[Class],"Not Found")</f>
        <v>Non-operating</v>
      </c>
      <c r="H16313" t="str">
        <f>_xlfn.XLOOKUP(tbl_GL[[#This Row],[Account_key]],tbl_COA[Account_key],tbl_COA[SubClass],"Not Found")</f>
        <v>Exchange Loss/Gain</v>
      </c>
      <c r="I16313" t="str">
        <f>_xlfn.XLOOKUP(tbl_GL[[#This Row],[Account_key]],tbl_COA[Account_key],tbl_COA[SubClass2],"Not Found")</f>
        <v>Exchange Loss/Gain</v>
      </c>
      <c r="J16313" t="str">
        <f>_xlfn.XLOOKUP(tbl_GL[[#This Row],[Account_key]],tbl_COA[Account_key],tbl_COA[SubAccount],,0)</f>
        <v>Exchange Loss/Gain</v>
      </c>
      <c r="K16313">
        <f>YEAR(tbl_GL[[#This Row],[Date]])</f>
        <v>2018</v>
      </c>
    </row>
    <row r="16314" spans="1:11" hidden="1" x14ac:dyDescent="0.35">
      <c r="A16314">
        <v>357.1</v>
      </c>
      <c r="B16314" s="24">
        <v>43312</v>
      </c>
      <c r="C16314">
        <v>7</v>
      </c>
      <c r="D16314" s="13">
        <v>10</v>
      </c>
      <c r="E16314" s="13" t="s">
        <v>113</v>
      </c>
      <c r="F16314" s="17">
        <v>96</v>
      </c>
      <c r="G16314" t="str">
        <f>_xlfn.XLOOKUP(tbl_GL[[#This Row],[Account_key]],tbl_COA[Account_key],tbl_COA[Class],"Not Found")</f>
        <v>Assets</v>
      </c>
      <c r="H16314" t="str">
        <f>_xlfn.XLOOKUP(tbl_GL[[#This Row],[Account_key]],tbl_COA[Account_key],tbl_COA[SubClass],"Not Found")</f>
        <v>Assets</v>
      </c>
      <c r="I16314" t="str">
        <f>_xlfn.XLOOKUP(tbl_GL[[#This Row],[Account_key]],tbl_COA[Account_key],tbl_COA[SubClass2],"Not Found")</f>
        <v>Current Assets</v>
      </c>
      <c r="J16314" t="str">
        <f>_xlfn.XLOOKUP(tbl_GL[[#This Row],[Account_key]],tbl_COA[Account_key],tbl_COA[SubAccount],,0)</f>
        <v>Cash at Bank</v>
      </c>
      <c r="K16314">
        <f>YEAR(tbl_GL[[#This Row],[Date]])</f>
        <v>2018</v>
      </c>
    </row>
    <row r="16315" spans="1:11" hidden="1" x14ac:dyDescent="0.35">
      <c r="A16315">
        <v>357.2</v>
      </c>
      <c r="B16315" s="24">
        <v>43312</v>
      </c>
      <c r="C16315">
        <v>7</v>
      </c>
      <c r="D16315" s="13">
        <v>410</v>
      </c>
      <c r="E16315" s="13" t="s">
        <v>113</v>
      </c>
      <c r="F16315" s="17">
        <v>96</v>
      </c>
      <c r="G16315" t="str">
        <f>_xlfn.XLOOKUP(tbl_GL[[#This Row],[Account_key]],tbl_COA[Account_key],tbl_COA[Class],"Not Found")</f>
        <v>Non-operating</v>
      </c>
      <c r="H16315" t="str">
        <f>_xlfn.XLOOKUP(tbl_GL[[#This Row],[Account_key]],tbl_COA[Account_key],tbl_COA[SubClass],"Not Found")</f>
        <v>Interest Income</v>
      </c>
      <c r="I16315" t="str">
        <f>_xlfn.XLOOKUP(tbl_GL[[#This Row],[Account_key]],tbl_COA[Account_key],tbl_COA[SubClass2],"Not Found")</f>
        <v>Interest Income</v>
      </c>
      <c r="J16315" t="str">
        <f>_xlfn.XLOOKUP(tbl_GL[[#This Row],[Account_key]],tbl_COA[Account_key],tbl_COA[SubAccount],,0)</f>
        <v>Interest Income</v>
      </c>
      <c r="K16315">
        <f>YEAR(tbl_GL[[#This Row],[Date]])</f>
        <v>2018</v>
      </c>
    </row>
    <row r="16316" spans="1:11" hidden="1" x14ac:dyDescent="0.35">
      <c r="A16316">
        <v>358.1</v>
      </c>
      <c r="B16316" s="24">
        <v>43312</v>
      </c>
      <c r="C16316">
        <v>7</v>
      </c>
      <c r="D16316" s="13">
        <v>440</v>
      </c>
      <c r="E16316" s="13" t="s">
        <v>112</v>
      </c>
      <c r="F16316" s="17">
        <v>-140</v>
      </c>
      <c r="G16316" t="str">
        <f>_xlfn.XLOOKUP(tbl_GL[[#This Row],[Account_key]],tbl_COA[Account_key],tbl_COA[Class],"Not Found")</f>
        <v>Interest &amp; Tax</v>
      </c>
      <c r="H16316" t="str">
        <f>_xlfn.XLOOKUP(tbl_GL[[#This Row],[Account_key]],tbl_COA[Account_key],tbl_COA[SubClass],"Not Found")</f>
        <v>Interest Expense</v>
      </c>
      <c r="I16316" t="str">
        <f>_xlfn.XLOOKUP(tbl_GL[[#This Row],[Account_key]],tbl_COA[Account_key],tbl_COA[SubClass2],"Not Found")</f>
        <v>Interest Expense</v>
      </c>
      <c r="J16316" t="str">
        <f>_xlfn.XLOOKUP(tbl_GL[[#This Row],[Account_key]],tbl_COA[Account_key],tbl_COA[SubAccount],,0)</f>
        <v>Interest Expense</v>
      </c>
      <c r="K16316">
        <f>YEAR(tbl_GL[[#This Row],[Date]])</f>
        <v>2018</v>
      </c>
    </row>
    <row r="16317" spans="1:11" hidden="1" x14ac:dyDescent="0.35">
      <c r="A16317">
        <v>358.2</v>
      </c>
      <c r="B16317" s="24">
        <v>43312</v>
      </c>
      <c r="C16317">
        <v>7</v>
      </c>
      <c r="D16317" s="13">
        <v>121</v>
      </c>
      <c r="E16317" s="13" t="s">
        <v>112</v>
      </c>
      <c r="F16317" s="17">
        <v>140</v>
      </c>
      <c r="G16317" t="str">
        <f>_xlfn.XLOOKUP(tbl_GL[[#This Row],[Account_key]],tbl_COA[Account_key],tbl_COA[Class],"Not Found")</f>
        <v>Liabilities and Owners Equity</v>
      </c>
      <c r="H16317" t="str">
        <f>_xlfn.XLOOKUP(tbl_GL[[#This Row],[Account_key]],tbl_COA[Account_key],tbl_COA[SubClass],"Not Found")</f>
        <v>Liabilities</v>
      </c>
      <c r="I16317" t="str">
        <f>_xlfn.XLOOKUP(tbl_GL[[#This Row],[Account_key]],tbl_COA[Account_key],tbl_COA[SubClass2],"Not Found")</f>
        <v>Current Liabilities</v>
      </c>
      <c r="J16317" t="str">
        <f>_xlfn.XLOOKUP(tbl_GL[[#This Row],[Account_key]],tbl_COA[Account_key],tbl_COA[SubAccount],,0)</f>
        <v>Interest Payable</v>
      </c>
      <c r="K16317">
        <f>YEAR(tbl_GL[[#This Row],[Date]])</f>
        <v>2018</v>
      </c>
    </row>
    <row r="16318" spans="1:11" hidden="1" x14ac:dyDescent="0.35">
      <c r="A16318">
        <v>359.1</v>
      </c>
      <c r="B16318" s="24">
        <v>43312</v>
      </c>
      <c r="C16318">
        <v>7</v>
      </c>
      <c r="D16318" s="13">
        <v>400</v>
      </c>
      <c r="E16318" s="13" t="s">
        <v>104</v>
      </c>
      <c r="F16318" s="17">
        <v>-175</v>
      </c>
      <c r="G16318" t="str">
        <f>_xlfn.XLOOKUP(tbl_GL[[#This Row],[Account_key]],tbl_COA[Account_key],tbl_COA[Class],"Not Found")</f>
        <v>Operating account</v>
      </c>
      <c r="H16318" t="str">
        <f>_xlfn.XLOOKUP(tbl_GL[[#This Row],[Account_key]],tbl_COA[Account_key],tbl_COA[SubClass],"Not Found")</f>
        <v>Depreciation &amp; Amortization</v>
      </c>
      <c r="I16318" t="str">
        <f>_xlfn.XLOOKUP(tbl_GL[[#This Row],[Account_key]],tbl_COA[Account_key],tbl_COA[SubClass2],"Not Found")</f>
        <v>Amortization</v>
      </c>
      <c r="J16318" t="str">
        <f>_xlfn.XLOOKUP(tbl_GL[[#This Row],[Account_key]],tbl_COA[Account_key],tbl_COA[SubAccount],,0)</f>
        <v>Amortization of Intangible Assets</v>
      </c>
      <c r="K16318">
        <f>YEAR(tbl_GL[[#This Row],[Date]])</f>
        <v>2018</v>
      </c>
    </row>
    <row r="16319" spans="1:11" hidden="1" x14ac:dyDescent="0.35">
      <c r="A16319">
        <v>359.2</v>
      </c>
      <c r="B16319" s="24">
        <v>43312</v>
      </c>
      <c r="C16319">
        <v>7</v>
      </c>
      <c r="D16319" s="13">
        <v>100</v>
      </c>
      <c r="E16319" s="13" t="s">
        <v>104</v>
      </c>
      <c r="F16319" s="17">
        <v>-175</v>
      </c>
      <c r="G16319" t="str">
        <f>_xlfn.XLOOKUP(tbl_GL[[#This Row],[Account_key]],tbl_COA[Account_key],tbl_COA[Class],"Not Found")</f>
        <v>Assets</v>
      </c>
      <c r="H16319" t="str">
        <f>_xlfn.XLOOKUP(tbl_GL[[#This Row],[Account_key]],tbl_COA[Account_key],tbl_COA[SubClass],"Not Found")</f>
        <v>Assets</v>
      </c>
      <c r="I16319" t="str">
        <f>_xlfn.XLOOKUP(tbl_GL[[#This Row],[Account_key]],tbl_COA[Account_key],tbl_COA[SubClass2],"Not Found")</f>
        <v>Non-Current Assets</v>
      </c>
      <c r="J16319" t="str">
        <f>_xlfn.XLOOKUP(tbl_GL[[#This Row],[Account_key]],tbl_COA[Account_key],tbl_COA[SubAccount],,0)</f>
        <v>Patents and trademarks</v>
      </c>
      <c r="K16319">
        <f>YEAR(tbl_GL[[#This Row],[Date]])</f>
        <v>2018</v>
      </c>
    </row>
    <row r="16320" spans="1:11" hidden="1" x14ac:dyDescent="0.35">
      <c r="A16320">
        <v>360.1</v>
      </c>
      <c r="B16320" s="24">
        <v>43312</v>
      </c>
      <c r="C16320">
        <v>7</v>
      </c>
      <c r="D16320" s="13">
        <v>450</v>
      </c>
      <c r="E16320" s="23" t="s">
        <v>108</v>
      </c>
      <c r="F16320" s="17">
        <v>-2024</v>
      </c>
      <c r="G16320" t="str">
        <f>_xlfn.XLOOKUP(tbl_GL[[#This Row],[Account_key]],tbl_COA[Account_key],tbl_COA[Class],"Not Found")</f>
        <v>Interest &amp; Tax</v>
      </c>
      <c r="H16320" t="str">
        <f>_xlfn.XLOOKUP(tbl_GL[[#This Row],[Account_key]],tbl_COA[Account_key],tbl_COA[SubClass],"Not Found")</f>
        <v>Taxation</v>
      </c>
      <c r="I16320" t="str">
        <f>_xlfn.XLOOKUP(tbl_GL[[#This Row],[Account_key]],tbl_COA[Account_key],tbl_COA[SubClass2],"Not Found")</f>
        <v>Taxation</v>
      </c>
      <c r="J16320" t="str">
        <f>_xlfn.XLOOKUP(tbl_GL[[#This Row],[Account_key]],tbl_COA[Account_key],tbl_COA[SubAccount],,0)</f>
        <v>Taxation</v>
      </c>
      <c r="K16320">
        <f>YEAR(tbl_GL[[#This Row],[Date]])</f>
        <v>2018</v>
      </c>
    </row>
    <row r="16321" spans="1:11" hidden="1" x14ac:dyDescent="0.35">
      <c r="A16321">
        <v>360.2</v>
      </c>
      <c r="B16321" s="24">
        <v>43312</v>
      </c>
      <c r="C16321">
        <v>7</v>
      </c>
      <c r="D16321" s="13">
        <v>122</v>
      </c>
      <c r="E16321" s="23" t="s">
        <v>108</v>
      </c>
      <c r="F16321" s="17">
        <v>2024</v>
      </c>
      <c r="G16321" t="str">
        <f>_xlfn.XLOOKUP(tbl_GL[[#This Row],[Account_key]],tbl_COA[Account_key],tbl_COA[Class],"Not Found")</f>
        <v>Liabilities and Owners Equity</v>
      </c>
      <c r="H16321" t="str">
        <f>_xlfn.XLOOKUP(tbl_GL[[#This Row],[Account_key]],tbl_COA[Account_key],tbl_COA[SubClass],"Not Found")</f>
        <v>Liabilities</v>
      </c>
      <c r="I16321" t="str">
        <f>_xlfn.XLOOKUP(tbl_GL[[#This Row],[Account_key]],tbl_COA[Account_key],tbl_COA[SubClass2],"Not Found")</f>
        <v>Current Liabilities</v>
      </c>
      <c r="J16321" t="str">
        <f>_xlfn.XLOOKUP(tbl_GL[[#This Row],[Account_key]],tbl_COA[Account_key],tbl_COA[SubAccount],,0)</f>
        <v>Tax payable</v>
      </c>
      <c r="K16321">
        <f>YEAR(tbl_GL[[#This Row],[Date]])</f>
        <v>2018</v>
      </c>
    </row>
    <row r="16322" spans="1:11" hidden="1" x14ac:dyDescent="0.35">
      <c r="A16322">
        <v>361.1</v>
      </c>
      <c r="B16322" s="24">
        <v>43312</v>
      </c>
      <c r="C16322">
        <v>7</v>
      </c>
      <c r="D16322" s="13">
        <v>240</v>
      </c>
      <c r="E16322" s="13" t="s">
        <v>56</v>
      </c>
      <c r="F16322" s="17">
        <v>-2800</v>
      </c>
      <c r="G16322" t="str">
        <f>_xlfn.XLOOKUP(tbl_GL[[#This Row],[Account_key]],tbl_COA[Account_key],tbl_COA[Class],"Not Found")</f>
        <v>Operating account</v>
      </c>
      <c r="H16322" t="str">
        <f>_xlfn.XLOOKUP(tbl_GL[[#This Row],[Account_key]],tbl_COA[Account_key],tbl_COA[SubClass],"Not Found")</f>
        <v>Operating Expenses</v>
      </c>
      <c r="I16322" t="str">
        <f>_xlfn.XLOOKUP(tbl_GL[[#This Row],[Account_key]],tbl_COA[Account_key],tbl_COA[SubClass2],"Not Found")</f>
        <v>Sales &amp; Distribution</v>
      </c>
      <c r="J16322" t="str">
        <f>_xlfn.XLOOKUP(tbl_GL[[#This Row],[Account_key]],tbl_COA[Account_key],tbl_COA[SubAccount],,0)</f>
        <v>Salaries</v>
      </c>
      <c r="K16322">
        <f>YEAR(tbl_GL[[#This Row],[Date]])</f>
        <v>2018</v>
      </c>
    </row>
    <row r="16323" spans="1:11" hidden="1" x14ac:dyDescent="0.35">
      <c r="A16323">
        <v>361.2</v>
      </c>
      <c r="B16323" s="24">
        <v>43312</v>
      </c>
      <c r="C16323">
        <v>7</v>
      </c>
      <c r="D16323" s="13">
        <v>10</v>
      </c>
      <c r="E16323" s="13" t="s">
        <v>56</v>
      </c>
      <c r="F16323" s="17">
        <v>-2800</v>
      </c>
      <c r="G16323" t="str">
        <f>_xlfn.XLOOKUP(tbl_GL[[#This Row],[Account_key]],tbl_COA[Account_key],tbl_COA[Class],"Not Found")</f>
        <v>Assets</v>
      </c>
      <c r="H16323" t="str">
        <f>_xlfn.XLOOKUP(tbl_GL[[#This Row],[Account_key]],tbl_COA[Account_key],tbl_COA[SubClass],"Not Found")</f>
        <v>Assets</v>
      </c>
      <c r="I16323" t="str">
        <f>_xlfn.XLOOKUP(tbl_GL[[#This Row],[Account_key]],tbl_COA[Account_key],tbl_COA[SubClass2],"Not Found")</f>
        <v>Current Assets</v>
      </c>
      <c r="J16323" t="str">
        <f>_xlfn.XLOOKUP(tbl_GL[[#This Row],[Account_key]],tbl_COA[Account_key],tbl_COA[SubAccount],,0)</f>
        <v>Cash at Bank</v>
      </c>
      <c r="K16323">
        <f>YEAR(tbl_GL[[#This Row],[Date]])</f>
        <v>2018</v>
      </c>
    </row>
    <row r="16324" spans="1:11" hidden="1" x14ac:dyDescent="0.35">
      <c r="A16324">
        <v>362.1</v>
      </c>
      <c r="B16324" s="24">
        <v>43312</v>
      </c>
      <c r="C16324">
        <v>7</v>
      </c>
      <c r="D16324" s="13">
        <v>380</v>
      </c>
      <c r="E16324" s="13" t="s">
        <v>101</v>
      </c>
      <c r="F16324" s="17">
        <v>-3500</v>
      </c>
      <c r="G16324" t="str">
        <f>_xlfn.XLOOKUP(tbl_GL[[#This Row],[Account_key]],tbl_COA[Account_key],tbl_COA[Class],"Not Found")</f>
        <v>Operating account</v>
      </c>
      <c r="H16324" t="str">
        <f>_xlfn.XLOOKUP(tbl_GL[[#This Row],[Account_key]],tbl_COA[Account_key],tbl_COA[SubClass],"Not Found")</f>
        <v>Depreciation &amp; Amortization</v>
      </c>
      <c r="I16324" t="str">
        <f>_xlfn.XLOOKUP(tbl_GL[[#This Row],[Account_key]],tbl_COA[Account_key],tbl_COA[SubClass2],"Not Found")</f>
        <v>Depreciation</v>
      </c>
      <c r="J16324" t="str">
        <f>_xlfn.XLOOKUP(tbl_GL[[#This Row],[Account_key]],tbl_COA[Account_key],tbl_COA[SubAccount],,0)</f>
        <v>Equipment</v>
      </c>
      <c r="K16324">
        <f>YEAR(tbl_GL[[#This Row],[Date]])</f>
        <v>2018</v>
      </c>
    </row>
    <row r="16325" spans="1:11" hidden="1" x14ac:dyDescent="0.35">
      <c r="A16325">
        <v>362.2</v>
      </c>
      <c r="B16325" s="24">
        <v>43312</v>
      </c>
      <c r="C16325">
        <v>7</v>
      </c>
      <c r="D16325" s="13">
        <v>90</v>
      </c>
      <c r="E16325" s="13" t="s">
        <v>101</v>
      </c>
      <c r="F16325" s="17">
        <v>-3500</v>
      </c>
      <c r="G16325" t="str">
        <f>_xlfn.XLOOKUP(tbl_GL[[#This Row],[Account_key]],tbl_COA[Account_key],tbl_COA[Class],"Not Found")</f>
        <v>Assets</v>
      </c>
      <c r="H16325" t="str">
        <f>_xlfn.XLOOKUP(tbl_GL[[#This Row],[Account_key]],tbl_COA[Account_key],tbl_COA[SubClass],"Not Found")</f>
        <v>Assets</v>
      </c>
      <c r="I16325" t="str">
        <f>_xlfn.XLOOKUP(tbl_GL[[#This Row],[Account_key]],tbl_COA[Account_key],tbl_COA[SubClass2],"Not Found")</f>
        <v>Non-Current Assets</v>
      </c>
      <c r="J16325" t="str">
        <f>_xlfn.XLOOKUP(tbl_GL[[#This Row],[Account_key]],tbl_COA[Account_key],tbl_COA[SubAccount],,0)</f>
        <v>Office Furniture &amp; Equipment</v>
      </c>
      <c r="K16325">
        <f>YEAR(tbl_GL[[#This Row],[Date]])</f>
        <v>2018</v>
      </c>
    </row>
    <row r="16326" spans="1:11" hidden="1" x14ac:dyDescent="0.35">
      <c r="A16326">
        <v>364.1</v>
      </c>
      <c r="B16326" s="24">
        <v>43312</v>
      </c>
      <c r="C16326">
        <v>7</v>
      </c>
      <c r="D16326" s="13">
        <v>10</v>
      </c>
      <c r="E16326" s="13" t="s">
        <v>84</v>
      </c>
      <c r="F16326" s="17">
        <v>-18667</v>
      </c>
      <c r="G16326" t="str">
        <f>_xlfn.XLOOKUP(tbl_GL[[#This Row],[Account_key]],tbl_COA[Account_key],tbl_COA[Class],"Not Found")</f>
        <v>Assets</v>
      </c>
      <c r="H16326" t="str">
        <f>_xlfn.XLOOKUP(tbl_GL[[#This Row],[Account_key]],tbl_COA[Account_key],tbl_COA[SubClass],"Not Found")</f>
        <v>Assets</v>
      </c>
      <c r="I16326" t="str">
        <f>_xlfn.XLOOKUP(tbl_GL[[#This Row],[Account_key]],tbl_COA[Account_key],tbl_COA[SubClass2],"Not Found")</f>
        <v>Current Assets</v>
      </c>
      <c r="J16326" t="str">
        <f>_xlfn.XLOOKUP(tbl_GL[[#This Row],[Account_key]],tbl_COA[Account_key],tbl_COA[SubAccount],,0)</f>
        <v>Cash at Bank</v>
      </c>
      <c r="K16326">
        <f>YEAR(tbl_GL[[#This Row],[Date]])</f>
        <v>2018</v>
      </c>
    </row>
    <row r="16327" spans="1:11" hidden="1" x14ac:dyDescent="0.35">
      <c r="A16327">
        <v>364.2</v>
      </c>
      <c r="B16327" s="24">
        <v>43312</v>
      </c>
      <c r="C16327">
        <v>7</v>
      </c>
      <c r="D16327" s="13">
        <v>110</v>
      </c>
      <c r="E16327" s="13" t="s">
        <v>84</v>
      </c>
      <c r="F16327" s="17">
        <v>-18667</v>
      </c>
      <c r="G16327" t="str">
        <f>_xlfn.XLOOKUP(tbl_GL[[#This Row],[Account_key]],tbl_COA[Account_key],tbl_COA[Class],"Not Found")</f>
        <v>Liabilities and Owners Equity</v>
      </c>
      <c r="H16327" t="str">
        <f>_xlfn.XLOOKUP(tbl_GL[[#This Row],[Account_key]],tbl_COA[Account_key],tbl_COA[SubClass],"Not Found")</f>
        <v>Liabilities</v>
      </c>
      <c r="I16327" t="str">
        <f>_xlfn.XLOOKUP(tbl_GL[[#This Row],[Account_key]],tbl_COA[Account_key],tbl_COA[SubClass2],"Not Found")</f>
        <v>Current Liabilities</v>
      </c>
      <c r="J16327" t="str">
        <f>_xlfn.XLOOKUP(tbl_GL[[#This Row],[Account_key]],tbl_COA[Account_key],tbl_COA[SubAccount],,0)</f>
        <v>Trade Payables</v>
      </c>
      <c r="K16327">
        <f>YEAR(tbl_GL[[#This Row],[Date]])</f>
        <v>2018</v>
      </c>
    </row>
    <row r="16328" spans="1:11" hidden="1" x14ac:dyDescent="0.35">
      <c r="A16328">
        <v>365.1</v>
      </c>
      <c r="B16328" s="24">
        <v>43313</v>
      </c>
      <c r="C16328">
        <v>7</v>
      </c>
      <c r="D16328" s="13">
        <v>340</v>
      </c>
      <c r="E16328" s="13" t="s">
        <v>97</v>
      </c>
      <c r="F16328" s="17">
        <v>-1199</v>
      </c>
      <c r="G16328" t="str">
        <f>_xlfn.XLOOKUP(tbl_GL[[#This Row],[Account_key]],tbl_COA[Account_key],tbl_COA[Class],"Not Found")</f>
        <v>Operating account</v>
      </c>
      <c r="H16328" t="str">
        <f>_xlfn.XLOOKUP(tbl_GL[[#This Row],[Account_key]],tbl_COA[Account_key],tbl_COA[SubClass],"Not Found")</f>
        <v>Operating Expenses</v>
      </c>
      <c r="I16328" t="str">
        <f>_xlfn.XLOOKUP(tbl_GL[[#This Row],[Account_key]],tbl_COA[Account_key],tbl_COA[SubClass2],"Not Found")</f>
        <v>Administration</v>
      </c>
      <c r="J16328" t="str">
        <f>_xlfn.XLOOKUP(tbl_GL[[#This Row],[Account_key]],tbl_COA[Account_key],tbl_COA[SubAccount],,0)</f>
        <v>Utilities</v>
      </c>
      <c r="K16328">
        <f>YEAR(tbl_GL[[#This Row],[Date]])</f>
        <v>2018</v>
      </c>
    </row>
    <row r="16329" spans="1:11" hidden="1" x14ac:dyDescent="0.35">
      <c r="A16329">
        <v>365.2</v>
      </c>
      <c r="B16329" s="24">
        <v>43313</v>
      </c>
      <c r="C16329">
        <v>7</v>
      </c>
      <c r="D16329" s="13">
        <v>120</v>
      </c>
      <c r="E16329" s="13" t="s">
        <v>97</v>
      </c>
      <c r="F16329" s="17">
        <v>1199</v>
      </c>
      <c r="G16329" t="str">
        <f>_xlfn.XLOOKUP(tbl_GL[[#This Row],[Account_key]],tbl_COA[Account_key],tbl_COA[Class],"Not Found")</f>
        <v>Liabilities and Owners Equity</v>
      </c>
      <c r="H16329" t="str">
        <f>_xlfn.XLOOKUP(tbl_GL[[#This Row],[Account_key]],tbl_COA[Account_key],tbl_COA[SubClass],"Not Found")</f>
        <v>Liabilities</v>
      </c>
      <c r="I16329" t="str">
        <f>_xlfn.XLOOKUP(tbl_GL[[#This Row],[Account_key]],tbl_COA[Account_key],tbl_COA[SubClass2],"Not Found")</f>
        <v>Current Liabilities</v>
      </c>
      <c r="J16329" t="str">
        <f>_xlfn.XLOOKUP(tbl_GL[[#This Row],[Account_key]],tbl_COA[Account_key],tbl_COA[SubAccount],,0)</f>
        <v>Accrued Expenses</v>
      </c>
      <c r="K16329">
        <f>YEAR(tbl_GL[[#This Row],[Date]])</f>
        <v>2018</v>
      </c>
    </row>
    <row r="16330" spans="1:11" hidden="1" x14ac:dyDescent="0.35">
      <c r="A16330">
        <v>366.1</v>
      </c>
      <c r="B16330" s="24">
        <v>43313</v>
      </c>
      <c r="C16330">
        <v>7</v>
      </c>
      <c r="D16330" s="13">
        <v>60</v>
      </c>
      <c r="E16330" s="13" t="s">
        <v>84</v>
      </c>
      <c r="F16330" s="17">
        <v>18667</v>
      </c>
      <c r="G16330" t="str">
        <f>_xlfn.XLOOKUP(tbl_GL[[#This Row],[Account_key]],tbl_COA[Account_key],tbl_COA[Class],"Not Found")</f>
        <v>Assets</v>
      </c>
      <c r="H16330" t="str">
        <f>_xlfn.XLOOKUP(tbl_GL[[#This Row],[Account_key]],tbl_COA[Account_key],tbl_COA[SubClass],"Not Found")</f>
        <v>Assets</v>
      </c>
      <c r="I16330" t="str">
        <f>_xlfn.XLOOKUP(tbl_GL[[#This Row],[Account_key]],tbl_COA[Account_key],tbl_COA[SubClass2],"Not Found")</f>
        <v>Current Assets</v>
      </c>
      <c r="J16330" t="str">
        <f>_xlfn.XLOOKUP(tbl_GL[[#This Row],[Account_key]],tbl_COA[Account_key],tbl_COA[SubAccount],,0)</f>
        <v>Inventory</v>
      </c>
      <c r="K16330">
        <f>YEAR(tbl_GL[[#This Row],[Date]])</f>
        <v>2018</v>
      </c>
    </row>
    <row r="16331" spans="1:11" hidden="1" x14ac:dyDescent="0.35">
      <c r="A16331">
        <v>366.2</v>
      </c>
      <c r="B16331" s="24">
        <v>43313</v>
      </c>
      <c r="C16331">
        <v>7</v>
      </c>
      <c r="D16331" s="13">
        <v>110</v>
      </c>
      <c r="E16331" s="13" t="s">
        <v>84</v>
      </c>
      <c r="F16331" s="17">
        <v>18667</v>
      </c>
      <c r="G16331" t="str">
        <f>_xlfn.XLOOKUP(tbl_GL[[#This Row],[Account_key]],tbl_COA[Account_key],tbl_COA[Class],"Not Found")</f>
        <v>Liabilities and Owners Equity</v>
      </c>
      <c r="H16331" t="str">
        <f>_xlfn.XLOOKUP(tbl_GL[[#This Row],[Account_key]],tbl_COA[Account_key],tbl_COA[SubClass],"Not Found")</f>
        <v>Liabilities</v>
      </c>
      <c r="I16331" t="str">
        <f>_xlfn.XLOOKUP(tbl_GL[[#This Row],[Account_key]],tbl_COA[Account_key],tbl_COA[SubClass2],"Not Found")</f>
        <v>Current Liabilities</v>
      </c>
      <c r="J16331" t="str">
        <f>_xlfn.XLOOKUP(tbl_GL[[#This Row],[Account_key]],tbl_COA[Account_key],tbl_COA[SubAccount],,0)</f>
        <v>Trade Payables</v>
      </c>
      <c r="K16331">
        <f>YEAR(tbl_GL[[#This Row],[Date]])</f>
        <v>2018</v>
      </c>
    </row>
    <row r="16332" spans="1:11" hidden="1" x14ac:dyDescent="0.35">
      <c r="A16332">
        <v>367.1</v>
      </c>
      <c r="B16332" s="24">
        <v>43315</v>
      </c>
      <c r="C16332">
        <v>7</v>
      </c>
      <c r="D16332" s="13">
        <v>230</v>
      </c>
      <c r="E16332" s="13" t="s">
        <v>4</v>
      </c>
      <c r="F16332" s="17">
        <v>-534</v>
      </c>
      <c r="G16332" t="str">
        <f>_xlfn.XLOOKUP(tbl_GL[[#This Row],[Account_key]],tbl_COA[Account_key],tbl_COA[Class],"Not Found")</f>
        <v>Trading account</v>
      </c>
      <c r="H16332" t="str">
        <f>_xlfn.XLOOKUP(tbl_GL[[#This Row],[Account_key]],tbl_COA[Account_key],tbl_COA[SubClass],"Not Found")</f>
        <v>Cost of Sales</v>
      </c>
      <c r="I16332" t="str">
        <f>_xlfn.XLOOKUP(tbl_GL[[#This Row],[Account_key]],tbl_COA[Account_key],tbl_COA[SubClass2],"Not Found")</f>
        <v>Cost of Sales</v>
      </c>
      <c r="J16332" t="str">
        <f>_xlfn.XLOOKUP(tbl_GL[[#This Row],[Account_key]],tbl_COA[Account_key],tbl_COA[SubAccount],,0)</f>
        <v>Cost of Sales</v>
      </c>
      <c r="K16332">
        <f>YEAR(tbl_GL[[#This Row],[Date]])</f>
        <v>2018</v>
      </c>
    </row>
    <row r="16333" spans="1:11" hidden="1" x14ac:dyDescent="0.35">
      <c r="A16333">
        <v>367.2</v>
      </c>
      <c r="B16333" s="24">
        <v>43315</v>
      </c>
      <c r="C16333">
        <v>7</v>
      </c>
      <c r="D16333" s="13">
        <v>60</v>
      </c>
      <c r="E16333" s="13" t="s">
        <v>4</v>
      </c>
      <c r="F16333" s="17">
        <v>-534</v>
      </c>
      <c r="G16333" t="str">
        <f>_xlfn.XLOOKUP(tbl_GL[[#This Row],[Account_key]],tbl_COA[Account_key],tbl_COA[Class],"Not Found")</f>
        <v>Assets</v>
      </c>
      <c r="H16333" t="str">
        <f>_xlfn.XLOOKUP(tbl_GL[[#This Row],[Account_key]],tbl_COA[Account_key],tbl_COA[SubClass],"Not Found")</f>
        <v>Assets</v>
      </c>
      <c r="I16333" t="str">
        <f>_xlfn.XLOOKUP(tbl_GL[[#This Row],[Account_key]],tbl_COA[Account_key],tbl_COA[SubClass2],"Not Found")</f>
        <v>Current Assets</v>
      </c>
      <c r="J16333" t="str">
        <f>_xlfn.XLOOKUP(tbl_GL[[#This Row],[Account_key]],tbl_COA[Account_key],tbl_COA[SubAccount],,0)</f>
        <v>Inventory</v>
      </c>
      <c r="K16333">
        <f>YEAR(tbl_GL[[#This Row],[Date]])</f>
        <v>2018</v>
      </c>
    </row>
    <row r="16334" spans="1:11" hidden="1" x14ac:dyDescent="0.35">
      <c r="A16334">
        <v>368.1</v>
      </c>
      <c r="B16334" s="24">
        <v>43315</v>
      </c>
      <c r="C16334">
        <v>7</v>
      </c>
      <c r="D16334" s="13">
        <v>10</v>
      </c>
      <c r="E16334" s="13" t="s">
        <v>98</v>
      </c>
      <c r="F16334" s="17">
        <v>-714</v>
      </c>
      <c r="G16334" t="str">
        <f>_xlfn.XLOOKUP(tbl_GL[[#This Row],[Account_key]],tbl_COA[Account_key],tbl_COA[Class],"Not Found")</f>
        <v>Assets</v>
      </c>
      <c r="H16334" t="str">
        <f>_xlfn.XLOOKUP(tbl_GL[[#This Row],[Account_key]],tbl_COA[Account_key],tbl_COA[SubClass],"Not Found")</f>
        <v>Assets</v>
      </c>
      <c r="I16334" t="str">
        <f>_xlfn.XLOOKUP(tbl_GL[[#This Row],[Account_key]],tbl_COA[Account_key],tbl_COA[SubClass2],"Not Found")</f>
        <v>Current Assets</v>
      </c>
      <c r="J16334" t="str">
        <f>_xlfn.XLOOKUP(tbl_GL[[#This Row],[Account_key]],tbl_COA[Account_key],tbl_COA[SubAccount],,0)</f>
        <v>Cash at Bank</v>
      </c>
      <c r="K16334">
        <f>YEAR(tbl_GL[[#This Row],[Date]])</f>
        <v>2018</v>
      </c>
    </row>
    <row r="16335" spans="1:11" hidden="1" x14ac:dyDescent="0.35">
      <c r="A16335">
        <v>368.2</v>
      </c>
      <c r="B16335" s="24">
        <v>43315</v>
      </c>
      <c r="C16335">
        <v>7</v>
      </c>
      <c r="D16335" s="13">
        <v>120</v>
      </c>
      <c r="E16335" s="13" t="s">
        <v>98</v>
      </c>
      <c r="F16335" s="17">
        <v>-714</v>
      </c>
      <c r="G16335" t="str">
        <f>_xlfn.XLOOKUP(tbl_GL[[#This Row],[Account_key]],tbl_COA[Account_key],tbl_COA[Class],"Not Found")</f>
        <v>Liabilities and Owners Equity</v>
      </c>
      <c r="H16335" t="str">
        <f>_xlfn.XLOOKUP(tbl_GL[[#This Row],[Account_key]],tbl_COA[Account_key],tbl_COA[SubClass],"Not Found")</f>
        <v>Liabilities</v>
      </c>
      <c r="I16335" t="str">
        <f>_xlfn.XLOOKUP(tbl_GL[[#This Row],[Account_key]],tbl_COA[Account_key],tbl_COA[SubClass2],"Not Found")</f>
        <v>Current Liabilities</v>
      </c>
      <c r="J16335" t="str">
        <f>_xlfn.XLOOKUP(tbl_GL[[#This Row],[Account_key]],tbl_COA[Account_key],tbl_COA[SubAccount],,0)</f>
        <v>Accrued Expenses</v>
      </c>
      <c r="K16335">
        <f>YEAR(tbl_GL[[#This Row],[Date]])</f>
        <v>2018</v>
      </c>
    </row>
    <row r="16336" spans="1:11" hidden="1" x14ac:dyDescent="0.35">
      <c r="A16336">
        <v>369.1</v>
      </c>
      <c r="B16336" s="24">
        <v>43315</v>
      </c>
      <c r="C16336">
        <v>7</v>
      </c>
      <c r="D16336" s="13">
        <v>210</v>
      </c>
      <c r="E16336" s="13" t="s">
        <v>7</v>
      </c>
      <c r="F16336" s="17">
        <v>1779</v>
      </c>
      <c r="G16336" t="str">
        <f>_xlfn.XLOOKUP(tbl_GL[[#This Row],[Account_key]],tbl_COA[Account_key],tbl_COA[Class],"Not Found")</f>
        <v>Trading account</v>
      </c>
      <c r="H16336" t="str">
        <f>_xlfn.XLOOKUP(tbl_GL[[#This Row],[Account_key]],tbl_COA[Account_key],tbl_COA[SubClass],"Not Found")</f>
        <v>Sales</v>
      </c>
      <c r="I16336" t="str">
        <f>_xlfn.XLOOKUP(tbl_GL[[#This Row],[Account_key]],tbl_COA[Account_key],tbl_COA[SubClass2],"Not Found")</f>
        <v>Sales</v>
      </c>
      <c r="J16336" t="str">
        <f>_xlfn.XLOOKUP(tbl_GL[[#This Row],[Account_key]],tbl_COA[Account_key],tbl_COA[SubAccount],,0)</f>
        <v>Sales</v>
      </c>
      <c r="K16336">
        <f>YEAR(tbl_GL[[#This Row],[Date]])</f>
        <v>2018</v>
      </c>
    </row>
    <row r="16337" spans="1:11" hidden="1" x14ac:dyDescent="0.35">
      <c r="A16337">
        <v>369.2</v>
      </c>
      <c r="B16337" s="24">
        <v>43315</v>
      </c>
      <c r="C16337">
        <v>7</v>
      </c>
      <c r="D16337" s="13">
        <v>10</v>
      </c>
      <c r="E16337" s="13" t="s">
        <v>7</v>
      </c>
      <c r="F16337" s="17">
        <v>1779</v>
      </c>
      <c r="G16337" t="str">
        <f>_xlfn.XLOOKUP(tbl_GL[[#This Row],[Account_key]],tbl_COA[Account_key],tbl_COA[Class],"Not Found")</f>
        <v>Assets</v>
      </c>
      <c r="H16337" t="str">
        <f>_xlfn.XLOOKUP(tbl_GL[[#This Row],[Account_key]],tbl_COA[Account_key],tbl_COA[SubClass],"Not Found")</f>
        <v>Assets</v>
      </c>
      <c r="I16337" t="str">
        <f>_xlfn.XLOOKUP(tbl_GL[[#This Row],[Account_key]],tbl_COA[Account_key],tbl_COA[SubClass2],"Not Found")</f>
        <v>Current Assets</v>
      </c>
      <c r="J16337" t="str">
        <f>_xlfn.XLOOKUP(tbl_GL[[#This Row],[Account_key]],tbl_COA[Account_key],tbl_COA[SubAccount],,0)</f>
        <v>Cash at Bank</v>
      </c>
      <c r="K16337">
        <f>YEAR(tbl_GL[[#This Row],[Date]])</f>
        <v>2018</v>
      </c>
    </row>
    <row r="16338" spans="1:11" hidden="1" x14ac:dyDescent="0.35">
      <c r="A16338">
        <v>370.1</v>
      </c>
      <c r="B16338" s="24">
        <v>43315</v>
      </c>
      <c r="C16338">
        <v>7</v>
      </c>
      <c r="D16338" s="13">
        <v>230</v>
      </c>
      <c r="E16338" s="13" t="s">
        <v>4</v>
      </c>
      <c r="F16338" s="17">
        <v>-2265</v>
      </c>
      <c r="G16338" t="str">
        <f>_xlfn.XLOOKUP(tbl_GL[[#This Row],[Account_key]],tbl_COA[Account_key],tbl_COA[Class],"Not Found")</f>
        <v>Trading account</v>
      </c>
      <c r="H16338" t="str">
        <f>_xlfn.XLOOKUP(tbl_GL[[#This Row],[Account_key]],tbl_COA[Account_key],tbl_COA[SubClass],"Not Found")</f>
        <v>Cost of Sales</v>
      </c>
      <c r="I16338" t="str">
        <f>_xlfn.XLOOKUP(tbl_GL[[#This Row],[Account_key]],tbl_COA[Account_key],tbl_COA[SubClass2],"Not Found")</f>
        <v>Cost of Sales</v>
      </c>
      <c r="J16338" t="str">
        <f>_xlfn.XLOOKUP(tbl_GL[[#This Row],[Account_key]],tbl_COA[Account_key],tbl_COA[SubAccount],,0)</f>
        <v>Cost of Sales</v>
      </c>
      <c r="K16338">
        <f>YEAR(tbl_GL[[#This Row],[Date]])</f>
        <v>2018</v>
      </c>
    </row>
    <row r="16339" spans="1:11" hidden="1" x14ac:dyDescent="0.35">
      <c r="A16339">
        <v>370.2</v>
      </c>
      <c r="B16339" s="24">
        <v>43315</v>
      </c>
      <c r="C16339">
        <v>7</v>
      </c>
      <c r="D16339" s="13">
        <v>60</v>
      </c>
      <c r="E16339" s="13" t="s">
        <v>4</v>
      </c>
      <c r="F16339" s="17">
        <v>-2265</v>
      </c>
      <c r="G16339" t="str">
        <f>_xlfn.XLOOKUP(tbl_GL[[#This Row],[Account_key]],tbl_COA[Account_key],tbl_COA[Class],"Not Found")</f>
        <v>Assets</v>
      </c>
      <c r="H16339" t="str">
        <f>_xlfn.XLOOKUP(tbl_GL[[#This Row],[Account_key]],tbl_COA[Account_key],tbl_COA[SubClass],"Not Found")</f>
        <v>Assets</v>
      </c>
      <c r="I16339" t="str">
        <f>_xlfn.XLOOKUP(tbl_GL[[#This Row],[Account_key]],tbl_COA[Account_key],tbl_COA[SubClass2],"Not Found")</f>
        <v>Current Assets</v>
      </c>
      <c r="J16339" t="str">
        <f>_xlfn.XLOOKUP(tbl_GL[[#This Row],[Account_key]],tbl_COA[Account_key],tbl_COA[SubAccount],,0)</f>
        <v>Inventory</v>
      </c>
      <c r="K16339">
        <f>YEAR(tbl_GL[[#This Row],[Date]])</f>
        <v>2018</v>
      </c>
    </row>
    <row r="16340" spans="1:11" hidden="1" x14ac:dyDescent="0.35">
      <c r="A16340">
        <v>371.1</v>
      </c>
      <c r="B16340" s="24">
        <v>43315</v>
      </c>
      <c r="C16340">
        <v>7</v>
      </c>
      <c r="D16340" s="13">
        <v>210</v>
      </c>
      <c r="E16340" s="13" t="s">
        <v>8</v>
      </c>
      <c r="F16340" s="17">
        <v>8236</v>
      </c>
      <c r="G16340" t="str">
        <f>_xlfn.XLOOKUP(tbl_GL[[#This Row],[Account_key]],tbl_COA[Account_key],tbl_COA[Class],"Not Found")</f>
        <v>Trading account</v>
      </c>
      <c r="H16340" t="str">
        <f>_xlfn.XLOOKUP(tbl_GL[[#This Row],[Account_key]],tbl_COA[Account_key],tbl_COA[SubClass],"Not Found")</f>
        <v>Sales</v>
      </c>
      <c r="I16340" t="str">
        <f>_xlfn.XLOOKUP(tbl_GL[[#This Row],[Account_key]],tbl_COA[Account_key],tbl_COA[SubClass2],"Not Found")</f>
        <v>Sales</v>
      </c>
      <c r="J16340" t="str">
        <f>_xlfn.XLOOKUP(tbl_GL[[#This Row],[Account_key]],tbl_COA[Account_key],tbl_COA[SubAccount],,0)</f>
        <v>Sales</v>
      </c>
      <c r="K16340">
        <f>YEAR(tbl_GL[[#This Row],[Date]])</f>
        <v>2018</v>
      </c>
    </row>
    <row r="16341" spans="1:11" hidden="1" x14ac:dyDescent="0.35">
      <c r="A16341">
        <v>371.2</v>
      </c>
      <c r="B16341" s="24">
        <v>43315</v>
      </c>
      <c r="C16341">
        <v>7</v>
      </c>
      <c r="D16341" s="13">
        <v>30</v>
      </c>
      <c r="E16341" s="13" t="s">
        <v>8</v>
      </c>
      <c r="F16341" s="17">
        <v>8236</v>
      </c>
      <c r="G16341" t="str">
        <f>_xlfn.XLOOKUP(tbl_GL[[#This Row],[Account_key]],tbl_COA[Account_key],tbl_COA[Class],"Not Found")</f>
        <v>Assets</v>
      </c>
      <c r="H16341" t="str">
        <f>_xlfn.XLOOKUP(tbl_GL[[#This Row],[Account_key]],tbl_COA[Account_key],tbl_COA[SubClass],"Not Found")</f>
        <v>Assets</v>
      </c>
      <c r="I16341" t="str">
        <f>_xlfn.XLOOKUP(tbl_GL[[#This Row],[Account_key]],tbl_COA[Account_key],tbl_COA[SubClass2],"Not Found")</f>
        <v>Current Assets</v>
      </c>
      <c r="J16341" t="str">
        <f>_xlfn.XLOOKUP(tbl_GL[[#This Row],[Account_key]],tbl_COA[Account_key],tbl_COA[SubAccount],,0)</f>
        <v>Trade Receivables</v>
      </c>
      <c r="K16341">
        <f>YEAR(tbl_GL[[#This Row],[Date]])</f>
        <v>2018</v>
      </c>
    </row>
    <row r="16342" spans="1:11" hidden="1" x14ac:dyDescent="0.35">
      <c r="A16342">
        <v>372.1</v>
      </c>
      <c r="B16342" s="24">
        <v>43316</v>
      </c>
      <c r="C16342">
        <v>7</v>
      </c>
      <c r="D16342" s="13">
        <v>260</v>
      </c>
      <c r="E16342" s="13" t="s">
        <v>97</v>
      </c>
      <c r="F16342" s="17">
        <v>-1197</v>
      </c>
      <c r="G16342" t="str">
        <f>_xlfn.XLOOKUP(tbl_GL[[#This Row],[Account_key]],tbl_COA[Account_key],tbl_COA[Class],"Not Found")</f>
        <v>Operating account</v>
      </c>
      <c r="H16342" t="str">
        <f>_xlfn.XLOOKUP(tbl_GL[[#This Row],[Account_key]],tbl_COA[Account_key],tbl_COA[SubClass],"Not Found")</f>
        <v>Operating Expenses</v>
      </c>
      <c r="I16342" t="str">
        <f>_xlfn.XLOOKUP(tbl_GL[[#This Row],[Account_key]],tbl_COA[Account_key],tbl_COA[SubClass2],"Not Found")</f>
        <v>Marketing</v>
      </c>
      <c r="J16342" t="str">
        <f>_xlfn.XLOOKUP(tbl_GL[[#This Row],[Account_key]],tbl_COA[Account_key],tbl_COA[SubAccount],,0)</f>
        <v>Commissions</v>
      </c>
      <c r="K16342">
        <f>YEAR(tbl_GL[[#This Row],[Date]])</f>
        <v>2018</v>
      </c>
    </row>
    <row r="16343" spans="1:11" hidden="1" x14ac:dyDescent="0.35">
      <c r="A16343">
        <v>372.2</v>
      </c>
      <c r="B16343" s="24">
        <v>43316</v>
      </c>
      <c r="C16343">
        <v>7</v>
      </c>
      <c r="D16343" s="13">
        <v>120</v>
      </c>
      <c r="E16343" s="13" t="s">
        <v>97</v>
      </c>
      <c r="F16343" s="17">
        <v>1197</v>
      </c>
      <c r="G16343" t="str">
        <f>_xlfn.XLOOKUP(tbl_GL[[#This Row],[Account_key]],tbl_COA[Account_key],tbl_COA[Class],"Not Found")</f>
        <v>Liabilities and Owners Equity</v>
      </c>
      <c r="H16343" t="str">
        <f>_xlfn.XLOOKUP(tbl_GL[[#This Row],[Account_key]],tbl_COA[Account_key],tbl_COA[SubClass],"Not Found")</f>
        <v>Liabilities</v>
      </c>
      <c r="I16343" t="str">
        <f>_xlfn.XLOOKUP(tbl_GL[[#This Row],[Account_key]],tbl_COA[Account_key],tbl_COA[SubClass2],"Not Found")</f>
        <v>Current Liabilities</v>
      </c>
      <c r="J16343" t="str">
        <f>_xlfn.XLOOKUP(tbl_GL[[#This Row],[Account_key]],tbl_COA[Account_key],tbl_COA[SubAccount],,0)</f>
        <v>Accrued Expenses</v>
      </c>
      <c r="K16343">
        <f>YEAR(tbl_GL[[#This Row],[Date]])</f>
        <v>2018</v>
      </c>
    </row>
    <row r="16344" spans="1:11" hidden="1" x14ac:dyDescent="0.35">
      <c r="A16344">
        <v>373.1</v>
      </c>
      <c r="B16344" s="24">
        <v>43318</v>
      </c>
      <c r="C16344">
        <v>7</v>
      </c>
      <c r="D16344" s="13">
        <v>280</v>
      </c>
      <c r="E16344" s="13" t="s">
        <v>99</v>
      </c>
      <c r="F16344" s="17">
        <v>-77</v>
      </c>
      <c r="G16344" t="str">
        <f>_xlfn.XLOOKUP(tbl_GL[[#This Row],[Account_key]],tbl_COA[Account_key],tbl_COA[Class],"Not Found")</f>
        <v>Operating account</v>
      </c>
      <c r="H16344" t="str">
        <f>_xlfn.XLOOKUP(tbl_GL[[#This Row],[Account_key]],tbl_COA[Account_key],tbl_COA[SubClass],"Not Found")</f>
        <v>Operating Expenses</v>
      </c>
      <c r="I16344" t="str">
        <f>_xlfn.XLOOKUP(tbl_GL[[#This Row],[Account_key]],tbl_COA[Account_key],tbl_COA[SubClass2],"Not Found")</f>
        <v>Marketing</v>
      </c>
      <c r="J16344" t="str">
        <f>_xlfn.XLOOKUP(tbl_GL[[#This Row],[Account_key]],tbl_COA[Account_key],tbl_COA[SubAccount],,0)</f>
        <v>Advertisements</v>
      </c>
      <c r="K16344">
        <f>YEAR(tbl_GL[[#This Row],[Date]])</f>
        <v>2018</v>
      </c>
    </row>
    <row r="16345" spans="1:11" hidden="1" x14ac:dyDescent="0.35">
      <c r="A16345">
        <v>373.2</v>
      </c>
      <c r="B16345" s="24">
        <v>43318</v>
      </c>
      <c r="C16345">
        <v>7</v>
      </c>
      <c r="D16345" s="13">
        <v>20</v>
      </c>
      <c r="E16345" s="13" t="s">
        <v>99</v>
      </c>
      <c r="F16345" s="17">
        <v>-77</v>
      </c>
      <c r="G16345" t="str">
        <f>_xlfn.XLOOKUP(tbl_GL[[#This Row],[Account_key]],tbl_COA[Account_key],tbl_COA[Class],"Not Found")</f>
        <v>Assets</v>
      </c>
      <c r="H16345" t="str">
        <f>_xlfn.XLOOKUP(tbl_GL[[#This Row],[Account_key]],tbl_COA[Account_key],tbl_COA[SubClass],"Not Found")</f>
        <v>Assets</v>
      </c>
      <c r="I16345" t="str">
        <f>_xlfn.XLOOKUP(tbl_GL[[#This Row],[Account_key]],tbl_COA[Account_key],tbl_COA[SubClass2],"Not Found")</f>
        <v>Current Assets</v>
      </c>
      <c r="J16345" t="str">
        <f>_xlfn.XLOOKUP(tbl_GL[[#This Row],[Account_key]],tbl_COA[Account_key],tbl_COA[SubAccount],,0)</f>
        <v>Cash in hand</v>
      </c>
      <c r="K16345">
        <f>YEAR(tbl_GL[[#This Row],[Date]])</f>
        <v>2018</v>
      </c>
    </row>
    <row r="16346" spans="1:11" hidden="1" x14ac:dyDescent="0.35">
      <c r="A16346">
        <v>374.1</v>
      </c>
      <c r="B16346" s="24">
        <v>43319</v>
      </c>
      <c r="C16346">
        <v>7</v>
      </c>
      <c r="D16346" s="13">
        <v>260</v>
      </c>
      <c r="E16346" s="13" t="s">
        <v>97</v>
      </c>
      <c r="F16346" s="17">
        <v>-830</v>
      </c>
      <c r="G16346" t="str">
        <f>_xlfn.XLOOKUP(tbl_GL[[#This Row],[Account_key]],tbl_COA[Account_key],tbl_COA[Class],"Not Found")</f>
        <v>Operating account</v>
      </c>
      <c r="H16346" t="str">
        <f>_xlfn.XLOOKUP(tbl_GL[[#This Row],[Account_key]],tbl_COA[Account_key],tbl_COA[SubClass],"Not Found")</f>
        <v>Operating Expenses</v>
      </c>
      <c r="I16346" t="str">
        <f>_xlfn.XLOOKUP(tbl_GL[[#This Row],[Account_key]],tbl_COA[Account_key],tbl_COA[SubClass2],"Not Found")</f>
        <v>Marketing</v>
      </c>
      <c r="J16346" t="str">
        <f>_xlfn.XLOOKUP(tbl_GL[[#This Row],[Account_key]],tbl_COA[Account_key],tbl_COA[SubAccount],,0)</f>
        <v>Commissions</v>
      </c>
      <c r="K16346">
        <f>YEAR(tbl_GL[[#This Row],[Date]])</f>
        <v>2018</v>
      </c>
    </row>
    <row r="16347" spans="1:11" hidden="1" x14ac:dyDescent="0.35">
      <c r="A16347">
        <v>374.2</v>
      </c>
      <c r="B16347" s="24">
        <v>43319</v>
      </c>
      <c r="C16347">
        <v>7</v>
      </c>
      <c r="D16347" s="13">
        <v>120</v>
      </c>
      <c r="E16347" s="13" t="s">
        <v>97</v>
      </c>
      <c r="F16347" s="17">
        <v>830</v>
      </c>
      <c r="G16347" t="str">
        <f>_xlfn.XLOOKUP(tbl_GL[[#This Row],[Account_key]],tbl_COA[Account_key],tbl_COA[Class],"Not Found")</f>
        <v>Liabilities and Owners Equity</v>
      </c>
      <c r="H16347" t="str">
        <f>_xlfn.XLOOKUP(tbl_GL[[#This Row],[Account_key]],tbl_COA[Account_key],tbl_COA[SubClass],"Not Found")</f>
        <v>Liabilities</v>
      </c>
      <c r="I16347" t="str">
        <f>_xlfn.XLOOKUP(tbl_GL[[#This Row],[Account_key]],tbl_COA[Account_key],tbl_COA[SubClass2],"Not Found")</f>
        <v>Current Liabilities</v>
      </c>
      <c r="J16347" t="str">
        <f>_xlfn.XLOOKUP(tbl_GL[[#This Row],[Account_key]],tbl_COA[Account_key],tbl_COA[SubAccount],,0)</f>
        <v>Accrued Expenses</v>
      </c>
      <c r="K16347">
        <f>YEAR(tbl_GL[[#This Row],[Date]])</f>
        <v>2018</v>
      </c>
    </row>
    <row r="16348" spans="1:11" hidden="1" x14ac:dyDescent="0.35">
      <c r="A16348">
        <v>375.1</v>
      </c>
      <c r="B16348" s="24">
        <v>43319</v>
      </c>
      <c r="C16348">
        <v>7</v>
      </c>
      <c r="D16348" s="13">
        <v>10</v>
      </c>
      <c r="E16348" s="13" t="s">
        <v>98</v>
      </c>
      <c r="F16348" s="17">
        <v>-1086</v>
      </c>
      <c r="G16348" t="str">
        <f>_xlfn.XLOOKUP(tbl_GL[[#This Row],[Account_key]],tbl_COA[Account_key],tbl_COA[Class],"Not Found")</f>
        <v>Assets</v>
      </c>
      <c r="H16348" t="str">
        <f>_xlfn.XLOOKUP(tbl_GL[[#This Row],[Account_key]],tbl_COA[Account_key],tbl_COA[SubClass],"Not Found")</f>
        <v>Assets</v>
      </c>
      <c r="I16348" t="str">
        <f>_xlfn.XLOOKUP(tbl_GL[[#This Row],[Account_key]],tbl_COA[Account_key],tbl_COA[SubClass2],"Not Found")</f>
        <v>Current Assets</v>
      </c>
      <c r="J16348" t="str">
        <f>_xlfn.XLOOKUP(tbl_GL[[#This Row],[Account_key]],tbl_COA[Account_key],tbl_COA[SubAccount],,0)</f>
        <v>Cash at Bank</v>
      </c>
      <c r="K16348">
        <f>YEAR(tbl_GL[[#This Row],[Date]])</f>
        <v>2018</v>
      </c>
    </row>
    <row r="16349" spans="1:11" hidden="1" x14ac:dyDescent="0.35">
      <c r="A16349">
        <v>375.2</v>
      </c>
      <c r="B16349" s="24">
        <v>43319</v>
      </c>
      <c r="C16349">
        <v>7</v>
      </c>
      <c r="D16349" s="13">
        <v>120</v>
      </c>
      <c r="E16349" s="13" t="s">
        <v>98</v>
      </c>
      <c r="F16349" s="17">
        <v>-1086</v>
      </c>
      <c r="G16349" t="str">
        <f>_xlfn.XLOOKUP(tbl_GL[[#This Row],[Account_key]],tbl_COA[Account_key],tbl_COA[Class],"Not Found")</f>
        <v>Liabilities and Owners Equity</v>
      </c>
      <c r="H16349" t="str">
        <f>_xlfn.XLOOKUP(tbl_GL[[#This Row],[Account_key]],tbl_COA[Account_key],tbl_COA[SubClass],"Not Found")</f>
        <v>Liabilities</v>
      </c>
      <c r="I16349" t="str">
        <f>_xlfn.XLOOKUP(tbl_GL[[#This Row],[Account_key]],tbl_COA[Account_key],tbl_COA[SubClass2],"Not Found")</f>
        <v>Current Liabilities</v>
      </c>
      <c r="J16349" t="str">
        <f>_xlfn.XLOOKUP(tbl_GL[[#This Row],[Account_key]],tbl_COA[Account_key],tbl_COA[SubAccount],,0)</f>
        <v>Accrued Expenses</v>
      </c>
      <c r="K16349">
        <f>YEAR(tbl_GL[[#This Row],[Date]])</f>
        <v>2018</v>
      </c>
    </row>
    <row r="16350" spans="1:11" hidden="1" x14ac:dyDescent="0.35">
      <c r="A16350">
        <v>376.1</v>
      </c>
      <c r="B16350" s="24">
        <v>43320</v>
      </c>
      <c r="C16350">
        <v>7</v>
      </c>
      <c r="D16350" s="13">
        <v>10</v>
      </c>
      <c r="E16350" s="13" t="s">
        <v>98</v>
      </c>
      <c r="F16350" s="17">
        <v>-1106</v>
      </c>
      <c r="G16350" t="str">
        <f>_xlfn.XLOOKUP(tbl_GL[[#This Row],[Account_key]],tbl_COA[Account_key],tbl_COA[Class],"Not Found")</f>
        <v>Assets</v>
      </c>
      <c r="H16350" t="str">
        <f>_xlfn.XLOOKUP(tbl_GL[[#This Row],[Account_key]],tbl_COA[Account_key],tbl_COA[SubClass],"Not Found")</f>
        <v>Assets</v>
      </c>
      <c r="I16350" t="str">
        <f>_xlfn.XLOOKUP(tbl_GL[[#This Row],[Account_key]],tbl_COA[Account_key],tbl_COA[SubClass2],"Not Found")</f>
        <v>Current Assets</v>
      </c>
      <c r="J16350" t="str">
        <f>_xlfn.XLOOKUP(tbl_GL[[#This Row],[Account_key]],tbl_COA[Account_key],tbl_COA[SubAccount],,0)</f>
        <v>Cash at Bank</v>
      </c>
      <c r="K16350">
        <f>YEAR(tbl_GL[[#This Row],[Date]])</f>
        <v>2018</v>
      </c>
    </row>
    <row r="16351" spans="1:11" hidden="1" x14ac:dyDescent="0.35">
      <c r="A16351">
        <v>376.2</v>
      </c>
      <c r="B16351" s="24">
        <v>43320</v>
      </c>
      <c r="C16351">
        <v>7</v>
      </c>
      <c r="D16351" s="13">
        <v>120</v>
      </c>
      <c r="E16351" s="13" t="s">
        <v>98</v>
      </c>
      <c r="F16351" s="17">
        <v>-1106</v>
      </c>
      <c r="G16351" t="str">
        <f>_xlfn.XLOOKUP(tbl_GL[[#This Row],[Account_key]],tbl_COA[Account_key],tbl_COA[Class],"Not Found")</f>
        <v>Liabilities and Owners Equity</v>
      </c>
      <c r="H16351" t="str">
        <f>_xlfn.XLOOKUP(tbl_GL[[#This Row],[Account_key]],tbl_COA[Account_key],tbl_COA[SubClass],"Not Found")</f>
        <v>Liabilities</v>
      </c>
      <c r="I16351" t="str">
        <f>_xlfn.XLOOKUP(tbl_GL[[#This Row],[Account_key]],tbl_COA[Account_key],tbl_COA[SubClass2],"Not Found")</f>
        <v>Current Liabilities</v>
      </c>
      <c r="J16351" t="str">
        <f>_xlfn.XLOOKUP(tbl_GL[[#This Row],[Account_key]],tbl_COA[Account_key],tbl_COA[SubAccount],,0)</f>
        <v>Accrued Expenses</v>
      </c>
      <c r="K16351">
        <f>YEAR(tbl_GL[[#This Row],[Date]])</f>
        <v>2018</v>
      </c>
    </row>
    <row r="16352" spans="1:11" hidden="1" x14ac:dyDescent="0.35">
      <c r="A16352">
        <v>377.1</v>
      </c>
      <c r="B16352" s="24">
        <v>43320</v>
      </c>
      <c r="C16352">
        <v>7</v>
      </c>
      <c r="D16352" s="13">
        <v>30</v>
      </c>
      <c r="E16352" s="13" t="s">
        <v>80</v>
      </c>
      <c r="F16352" s="17">
        <v>-7460</v>
      </c>
      <c r="G16352" t="str">
        <f>_xlfn.XLOOKUP(tbl_GL[[#This Row],[Account_key]],tbl_COA[Account_key],tbl_COA[Class],"Not Found")</f>
        <v>Assets</v>
      </c>
      <c r="H16352" t="str">
        <f>_xlfn.XLOOKUP(tbl_GL[[#This Row],[Account_key]],tbl_COA[Account_key],tbl_COA[SubClass],"Not Found")</f>
        <v>Assets</v>
      </c>
      <c r="I16352" t="str">
        <f>_xlfn.XLOOKUP(tbl_GL[[#This Row],[Account_key]],tbl_COA[Account_key],tbl_COA[SubClass2],"Not Found")</f>
        <v>Current Assets</v>
      </c>
      <c r="J16352" t="str">
        <f>_xlfn.XLOOKUP(tbl_GL[[#This Row],[Account_key]],tbl_COA[Account_key],tbl_COA[SubAccount],,0)</f>
        <v>Trade Receivables</v>
      </c>
      <c r="K16352">
        <f>YEAR(tbl_GL[[#This Row],[Date]])</f>
        <v>2018</v>
      </c>
    </row>
    <row r="16353" spans="1:11" hidden="1" x14ac:dyDescent="0.35">
      <c r="A16353">
        <v>377.2</v>
      </c>
      <c r="B16353" s="24">
        <v>43320</v>
      </c>
      <c r="C16353">
        <v>7</v>
      </c>
      <c r="D16353" s="13">
        <v>10</v>
      </c>
      <c r="E16353" s="13" t="s">
        <v>80</v>
      </c>
      <c r="F16353" s="17">
        <v>7460</v>
      </c>
      <c r="G16353" t="str">
        <f>_xlfn.XLOOKUP(tbl_GL[[#This Row],[Account_key]],tbl_COA[Account_key],tbl_COA[Class],"Not Found")</f>
        <v>Assets</v>
      </c>
      <c r="H16353" t="str">
        <f>_xlfn.XLOOKUP(tbl_GL[[#This Row],[Account_key]],tbl_COA[Account_key],tbl_COA[SubClass],"Not Found")</f>
        <v>Assets</v>
      </c>
      <c r="I16353" t="str">
        <f>_xlfn.XLOOKUP(tbl_GL[[#This Row],[Account_key]],tbl_COA[Account_key],tbl_COA[SubClass2],"Not Found")</f>
        <v>Current Assets</v>
      </c>
      <c r="J16353" t="str">
        <f>_xlfn.XLOOKUP(tbl_GL[[#This Row],[Account_key]],tbl_COA[Account_key],tbl_COA[SubAccount],,0)</f>
        <v>Cash at Bank</v>
      </c>
      <c r="K16353">
        <f>YEAR(tbl_GL[[#This Row],[Date]])</f>
        <v>2018</v>
      </c>
    </row>
    <row r="16354" spans="1:11" hidden="1" x14ac:dyDescent="0.35">
      <c r="A16354">
        <v>378.1</v>
      </c>
      <c r="B16354" s="24">
        <v>43321</v>
      </c>
      <c r="C16354">
        <v>7</v>
      </c>
      <c r="D16354" s="13">
        <v>10</v>
      </c>
      <c r="E16354" s="13" t="s">
        <v>98</v>
      </c>
      <c r="F16354" s="17">
        <v>-1115</v>
      </c>
      <c r="G16354" t="str">
        <f>_xlfn.XLOOKUP(tbl_GL[[#This Row],[Account_key]],tbl_COA[Account_key],tbl_COA[Class],"Not Found")</f>
        <v>Assets</v>
      </c>
      <c r="H16354" t="str">
        <f>_xlfn.XLOOKUP(tbl_GL[[#This Row],[Account_key]],tbl_COA[Account_key],tbl_COA[SubClass],"Not Found")</f>
        <v>Assets</v>
      </c>
      <c r="I16354" t="str">
        <f>_xlfn.XLOOKUP(tbl_GL[[#This Row],[Account_key]],tbl_COA[Account_key],tbl_COA[SubClass2],"Not Found")</f>
        <v>Current Assets</v>
      </c>
      <c r="J16354" t="str">
        <f>_xlfn.XLOOKUP(tbl_GL[[#This Row],[Account_key]],tbl_COA[Account_key],tbl_COA[SubAccount],,0)</f>
        <v>Cash at Bank</v>
      </c>
      <c r="K16354">
        <f>YEAR(tbl_GL[[#This Row],[Date]])</f>
        <v>2018</v>
      </c>
    </row>
    <row r="16355" spans="1:11" hidden="1" x14ac:dyDescent="0.35">
      <c r="A16355">
        <v>378.2</v>
      </c>
      <c r="B16355" s="24">
        <v>43321</v>
      </c>
      <c r="C16355">
        <v>7</v>
      </c>
      <c r="D16355" s="13">
        <v>120</v>
      </c>
      <c r="E16355" s="13" t="s">
        <v>98</v>
      </c>
      <c r="F16355" s="17">
        <v>-1115</v>
      </c>
      <c r="G16355" t="str">
        <f>_xlfn.XLOOKUP(tbl_GL[[#This Row],[Account_key]],tbl_COA[Account_key],tbl_COA[Class],"Not Found")</f>
        <v>Liabilities and Owners Equity</v>
      </c>
      <c r="H16355" t="str">
        <f>_xlfn.XLOOKUP(tbl_GL[[#This Row],[Account_key]],tbl_COA[Account_key],tbl_COA[SubClass],"Not Found")</f>
        <v>Liabilities</v>
      </c>
      <c r="I16355" t="str">
        <f>_xlfn.XLOOKUP(tbl_GL[[#This Row],[Account_key]],tbl_COA[Account_key],tbl_COA[SubClass2],"Not Found")</f>
        <v>Current Liabilities</v>
      </c>
      <c r="J16355" t="str">
        <f>_xlfn.XLOOKUP(tbl_GL[[#This Row],[Account_key]],tbl_COA[Account_key],tbl_COA[SubAccount],,0)</f>
        <v>Accrued Expenses</v>
      </c>
      <c r="K16355">
        <f>YEAR(tbl_GL[[#This Row],[Date]])</f>
        <v>2018</v>
      </c>
    </row>
    <row r="16356" spans="1:11" hidden="1" x14ac:dyDescent="0.35">
      <c r="A16356">
        <v>379.1</v>
      </c>
      <c r="B16356" s="24">
        <v>43322</v>
      </c>
      <c r="C16356">
        <v>7</v>
      </c>
      <c r="D16356" s="13">
        <v>260</v>
      </c>
      <c r="E16356" s="13" t="s">
        <v>97</v>
      </c>
      <c r="F16356" s="17">
        <v>-1074</v>
      </c>
      <c r="G16356" t="str">
        <f>_xlfn.XLOOKUP(tbl_GL[[#This Row],[Account_key]],tbl_COA[Account_key],tbl_COA[Class],"Not Found")</f>
        <v>Operating account</v>
      </c>
      <c r="H16356" t="str">
        <f>_xlfn.XLOOKUP(tbl_GL[[#This Row],[Account_key]],tbl_COA[Account_key],tbl_COA[SubClass],"Not Found")</f>
        <v>Operating Expenses</v>
      </c>
      <c r="I16356" t="str">
        <f>_xlfn.XLOOKUP(tbl_GL[[#This Row],[Account_key]],tbl_COA[Account_key],tbl_COA[SubClass2],"Not Found")</f>
        <v>Marketing</v>
      </c>
      <c r="J16356" t="str">
        <f>_xlfn.XLOOKUP(tbl_GL[[#This Row],[Account_key]],tbl_COA[Account_key],tbl_COA[SubAccount],,0)</f>
        <v>Commissions</v>
      </c>
      <c r="K16356">
        <f>YEAR(tbl_GL[[#This Row],[Date]])</f>
        <v>2018</v>
      </c>
    </row>
    <row r="16357" spans="1:11" hidden="1" x14ac:dyDescent="0.35">
      <c r="A16357">
        <v>379.2</v>
      </c>
      <c r="B16357" s="24">
        <v>43322</v>
      </c>
      <c r="C16357">
        <v>7</v>
      </c>
      <c r="D16357" s="13">
        <v>120</v>
      </c>
      <c r="E16357" s="13" t="s">
        <v>97</v>
      </c>
      <c r="F16357" s="17">
        <v>1074</v>
      </c>
      <c r="G16357" t="str">
        <f>_xlfn.XLOOKUP(tbl_GL[[#This Row],[Account_key]],tbl_COA[Account_key],tbl_COA[Class],"Not Found")</f>
        <v>Liabilities and Owners Equity</v>
      </c>
      <c r="H16357" t="str">
        <f>_xlfn.XLOOKUP(tbl_GL[[#This Row],[Account_key]],tbl_COA[Account_key],tbl_COA[SubClass],"Not Found")</f>
        <v>Liabilities</v>
      </c>
      <c r="I16357" t="str">
        <f>_xlfn.XLOOKUP(tbl_GL[[#This Row],[Account_key]],tbl_COA[Account_key],tbl_COA[SubClass2],"Not Found")</f>
        <v>Current Liabilities</v>
      </c>
      <c r="J16357" t="str">
        <f>_xlfn.XLOOKUP(tbl_GL[[#This Row],[Account_key]],tbl_COA[Account_key],tbl_COA[SubAccount],,0)</f>
        <v>Accrued Expenses</v>
      </c>
      <c r="K16357">
        <f>YEAR(tbl_GL[[#This Row],[Date]])</f>
        <v>2018</v>
      </c>
    </row>
    <row r="16358" spans="1:11" hidden="1" x14ac:dyDescent="0.35">
      <c r="A16358">
        <v>380.1</v>
      </c>
      <c r="B16358" s="24">
        <v>43322</v>
      </c>
      <c r="C16358">
        <v>7</v>
      </c>
      <c r="D16358" s="13">
        <v>10</v>
      </c>
      <c r="E16358" s="13" t="s">
        <v>98</v>
      </c>
      <c r="F16358" s="17">
        <v>-973</v>
      </c>
      <c r="G16358" t="str">
        <f>_xlfn.XLOOKUP(tbl_GL[[#This Row],[Account_key]],tbl_COA[Account_key],tbl_COA[Class],"Not Found")</f>
        <v>Assets</v>
      </c>
      <c r="H16358" t="str">
        <f>_xlfn.XLOOKUP(tbl_GL[[#This Row],[Account_key]],tbl_COA[Account_key],tbl_COA[SubClass],"Not Found")</f>
        <v>Assets</v>
      </c>
      <c r="I16358" t="str">
        <f>_xlfn.XLOOKUP(tbl_GL[[#This Row],[Account_key]],tbl_COA[Account_key],tbl_COA[SubClass2],"Not Found")</f>
        <v>Current Assets</v>
      </c>
      <c r="J16358" t="str">
        <f>_xlfn.XLOOKUP(tbl_GL[[#This Row],[Account_key]],tbl_COA[Account_key],tbl_COA[SubAccount],,0)</f>
        <v>Cash at Bank</v>
      </c>
      <c r="K16358">
        <f>YEAR(tbl_GL[[#This Row],[Date]])</f>
        <v>2018</v>
      </c>
    </row>
    <row r="16359" spans="1:11" hidden="1" x14ac:dyDescent="0.35">
      <c r="A16359">
        <v>380.2</v>
      </c>
      <c r="B16359" s="24">
        <v>43322</v>
      </c>
      <c r="C16359">
        <v>7</v>
      </c>
      <c r="D16359" s="13">
        <v>120</v>
      </c>
      <c r="E16359" s="13" t="s">
        <v>98</v>
      </c>
      <c r="F16359" s="17">
        <v>-973</v>
      </c>
      <c r="G16359" t="str">
        <f>_xlfn.XLOOKUP(tbl_GL[[#This Row],[Account_key]],tbl_COA[Account_key],tbl_COA[Class],"Not Found")</f>
        <v>Liabilities and Owners Equity</v>
      </c>
      <c r="H16359" t="str">
        <f>_xlfn.XLOOKUP(tbl_GL[[#This Row],[Account_key]],tbl_COA[Account_key],tbl_COA[SubClass],"Not Found")</f>
        <v>Liabilities</v>
      </c>
      <c r="I16359" t="str">
        <f>_xlfn.XLOOKUP(tbl_GL[[#This Row],[Account_key]],tbl_COA[Account_key],tbl_COA[SubClass2],"Not Found")</f>
        <v>Current Liabilities</v>
      </c>
      <c r="J16359" t="str">
        <f>_xlfn.XLOOKUP(tbl_GL[[#This Row],[Account_key]],tbl_COA[Account_key],tbl_COA[SubAccount],,0)</f>
        <v>Accrued Expenses</v>
      </c>
      <c r="K16359">
        <f>YEAR(tbl_GL[[#This Row],[Date]])</f>
        <v>2018</v>
      </c>
    </row>
    <row r="16360" spans="1:11" hidden="1" x14ac:dyDescent="0.35">
      <c r="A16360">
        <v>381.1</v>
      </c>
      <c r="B16360" s="24">
        <v>43323</v>
      </c>
      <c r="C16360">
        <v>7</v>
      </c>
      <c r="D16360" s="13">
        <v>260</v>
      </c>
      <c r="E16360" s="13" t="s">
        <v>83</v>
      </c>
      <c r="F16360" s="17">
        <v>435</v>
      </c>
      <c r="G16360" t="str">
        <f>_xlfn.XLOOKUP(tbl_GL[[#This Row],[Account_key]],tbl_COA[Account_key],tbl_COA[Class],"Not Found")</f>
        <v>Operating account</v>
      </c>
      <c r="H16360" t="str">
        <f>_xlfn.XLOOKUP(tbl_GL[[#This Row],[Account_key]],tbl_COA[Account_key],tbl_COA[SubClass],"Not Found")</f>
        <v>Operating Expenses</v>
      </c>
      <c r="I16360" t="str">
        <f>_xlfn.XLOOKUP(tbl_GL[[#This Row],[Account_key]],tbl_COA[Account_key],tbl_COA[SubClass2],"Not Found")</f>
        <v>Marketing</v>
      </c>
      <c r="J16360" t="str">
        <f>_xlfn.XLOOKUP(tbl_GL[[#This Row],[Account_key]],tbl_COA[Account_key],tbl_COA[SubAccount],,0)</f>
        <v>Commissions</v>
      </c>
      <c r="K16360">
        <f>YEAR(tbl_GL[[#This Row],[Date]])</f>
        <v>2018</v>
      </c>
    </row>
    <row r="16361" spans="1:11" hidden="1" x14ac:dyDescent="0.35">
      <c r="A16361">
        <v>381.2</v>
      </c>
      <c r="B16361" s="24">
        <v>43323</v>
      </c>
      <c r="C16361">
        <v>7</v>
      </c>
      <c r="D16361" s="13">
        <v>20</v>
      </c>
      <c r="E16361" s="13" t="s">
        <v>83</v>
      </c>
      <c r="F16361" s="17">
        <v>435</v>
      </c>
      <c r="G16361" t="str">
        <f>_xlfn.XLOOKUP(tbl_GL[[#This Row],[Account_key]],tbl_COA[Account_key],tbl_COA[Class],"Not Found")</f>
        <v>Assets</v>
      </c>
      <c r="H16361" t="str">
        <f>_xlfn.XLOOKUP(tbl_GL[[#This Row],[Account_key]],tbl_COA[Account_key],tbl_COA[SubClass],"Not Found")</f>
        <v>Assets</v>
      </c>
      <c r="I16361" t="str">
        <f>_xlfn.XLOOKUP(tbl_GL[[#This Row],[Account_key]],tbl_COA[Account_key],tbl_COA[SubClass2],"Not Found")</f>
        <v>Current Assets</v>
      </c>
      <c r="J16361" t="str">
        <f>_xlfn.XLOOKUP(tbl_GL[[#This Row],[Account_key]],tbl_COA[Account_key],tbl_COA[SubAccount],,0)</f>
        <v>Cash in hand</v>
      </c>
      <c r="K16361">
        <f>YEAR(tbl_GL[[#This Row],[Date]])</f>
        <v>2018</v>
      </c>
    </row>
    <row r="16362" spans="1:11" hidden="1" x14ac:dyDescent="0.35">
      <c r="A16362">
        <v>382.1</v>
      </c>
      <c r="B16362" s="24">
        <v>43323</v>
      </c>
      <c r="C16362">
        <v>7</v>
      </c>
      <c r="D16362" s="13">
        <v>230</v>
      </c>
      <c r="E16362" s="13" t="s">
        <v>4</v>
      </c>
      <c r="F16362" s="17">
        <v>-534</v>
      </c>
      <c r="G16362" t="str">
        <f>_xlfn.XLOOKUP(tbl_GL[[#This Row],[Account_key]],tbl_COA[Account_key],tbl_COA[Class],"Not Found")</f>
        <v>Trading account</v>
      </c>
      <c r="H16362" t="str">
        <f>_xlfn.XLOOKUP(tbl_GL[[#This Row],[Account_key]],tbl_COA[Account_key],tbl_COA[SubClass],"Not Found")</f>
        <v>Cost of Sales</v>
      </c>
      <c r="I16362" t="str">
        <f>_xlfn.XLOOKUP(tbl_GL[[#This Row],[Account_key]],tbl_COA[Account_key],tbl_COA[SubClass2],"Not Found")</f>
        <v>Cost of Sales</v>
      </c>
      <c r="J16362" t="str">
        <f>_xlfn.XLOOKUP(tbl_GL[[#This Row],[Account_key]],tbl_COA[Account_key],tbl_COA[SubAccount],,0)</f>
        <v>Cost of Sales</v>
      </c>
      <c r="K16362">
        <f>YEAR(tbl_GL[[#This Row],[Date]])</f>
        <v>2018</v>
      </c>
    </row>
    <row r="16363" spans="1:11" hidden="1" x14ac:dyDescent="0.35">
      <c r="A16363">
        <v>382.2</v>
      </c>
      <c r="B16363" s="24">
        <v>43323</v>
      </c>
      <c r="C16363">
        <v>7</v>
      </c>
      <c r="D16363" s="13">
        <v>60</v>
      </c>
      <c r="E16363" s="13" t="s">
        <v>4</v>
      </c>
      <c r="F16363" s="17">
        <v>-534</v>
      </c>
      <c r="G16363" t="str">
        <f>_xlfn.XLOOKUP(tbl_GL[[#This Row],[Account_key]],tbl_COA[Account_key],tbl_COA[Class],"Not Found")</f>
        <v>Assets</v>
      </c>
      <c r="H16363" t="str">
        <f>_xlfn.XLOOKUP(tbl_GL[[#This Row],[Account_key]],tbl_COA[Account_key],tbl_COA[SubClass],"Not Found")</f>
        <v>Assets</v>
      </c>
      <c r="I16363" t="str">
        <f>_xlfn.XLOOKUP(tbl_GL[[#This Row],[Account_key]],tbl_COA[Account_key],tbl_COA[SubClass2],"Not Found")</f>
        <v>Current Assets</v>
      </c>
      <c r="J16363" t="str">
        <f>_xlfn.XLOOKUP(tbl_GL[[#This Row],[Account_key]],tbl_COA[Account_key],tbl_COA[SubAccount],,0)</f>
        <v>Inventory</v>
      </c>
      <c r="K16363">
        <f>YEAR(tbl_GL[[#This Row],[Date]])</f>
        <v>2018</v>
      </c>
    </row>
    <row r="16364" spans="1:11" hidden="1" x14ac:dyDescent="0.35">
      <c r="A16364">
        <v>383.1</v>
      </c>
      <c r="B16364" s="24">
        <v>43323</v>
      </c>
      <c r="C16364">
        <v>7</v>
      </c>
      <c r="D16364" s="13">
        <v>210</v>
      </c>
      <c r="E16364" s="13" t="s">
        <v>7</v>
      </c>
      <c r="F16364" s="17">
        <v>1781</v>
      </c>
      <c r="G16364" t="str">
        <f>_xlfn.XLOOKUP(tbl_GL[[#This Row],[Account_key]],tbl_COA[Account_key],tbl_COA[Class],"Not Found")</f>
        <v>Trading account</v>
      </c>
      <c r="H16364" t="str">
        <f>_xlfn.XLOOKUP(tbl_GL[[#This Row],[Account_key]],tbl_COA[Account_key],tbl_COA[SubClass],"Not Found")</f>
        <v>Sales</v>
      </c>
      <c r="I16364" t="str">
        <f>_xlfn.XLOOKUP(tbl_GL[[#This Row],[Account_key]],tbl_COA[Account_key],tbl_COA[SubClass2],"Not Found")</f>
        <v>Sales</v>
      </c>
      <c r="J16364" t="str">
        <f>_xlfn.XLOOKUP(tbl_GL[[#This Row],[Account_key]],tbl_COA[Account_key],tbl_COA[SubAccount],,0)</f>
        <v>Sales</v>
      </c>
      <c r="K16364">
        <f>YEAR(tbl_GL[[#This Row],[Date]])</f>
        <v>2018</v>
      </c>
    </row>
    <row r="16365" spans="1:11" hidden="1" x14ac:dyDescent="0.35">
      <c r="A16365">
        <v>383.2</v>
      </c>
      <c r="B16365" s="24">
        <v>43323</v>
      </c>
      <c r="C16365">
        <v>7</v>
      </c>
      <c r="D16365" s="13">
        <v>10</v>
      </c>
      <c r="E16365" s="13" t="s">
        <v>7</v>
      </c>
      <c r="F16365" s="17">
        <v>1781</v>
      </c>
      <c r="G16365" t="str">
        <f>_xlfn.XLOOKUP(tbl_GL[[#This Row],[Account_key]],tbl_COA[Account_key],tbl_COA[Class],"Not Found")</f>
        <v>Assets</v>
      </c>
      <c r="H16365" t="str">
        <f>_xlfn.XLOOKUP(tbl_GL[[#This Row],[Account_key]],tbl_COA[Account_key],tbl_COA[SubClass],"Not Found")</f>
        <v>Assets</v>
      </c>
      <c r="I16365" t="str">
        <f>_xlfn.XLOOKUP(tbl_GL[[#This Row],[Account_key]],tbl_COA[Account_key],tbl_COA[SubClass2],"Not Found")</f>
        <v>Current Assets</v>
      </c>
      <c r="J16365" t="str">
        <f>_xlfn.XLOOKUP(tbl_GL[[#This Row],[Account_key]],tbl_COA[Account_key],tbl_COA[SubAccount],,0)</f>
        <v>Cash at Bank</v>
      </c>
      <c r="K16365">
        <f>YEAR(tbl_GL[[#This Row],[Date]])</f>
        <v>2018</v>
      </c>
    </row>
    <row r="16366" spans="1:11" hidden="1" x14ac:dyDescent="0.35">
      <c r="A16366">
        <v>384.1</v>
      </c>
      <c r="B16366" s="24">
        <v>43323</v>
      </c>
      <c r="C16366">
        <v>7</v>
      </c>
      <c r="D16366" s="13">
        <v>230</v>
      </c>
      <c r="E16366" s="13" t="s">
        <v>4</v>
      </c>
      <c r="F16366" s="17">
        <v>-2207</v>
      </c>
      <c r="G16366" t="str">
        <f>_xlfn.XLOOKUP(tbl_GL[[#This Row],[Account_key]],tbl_COA[Account_key],tbl_COA[Class],"Not Found")</f>
        <v>Trading account</v>
      </c>
      <c r="H16366" t="str">
        <f>_xlfn.XLOOKUP(tbl_GL[[#This Row],[Account_key]],tbl_COA[Account_key],tbl_COA[SubClass],"Not Found")</f>
        <v>Cost of Sales</v>
      </c>
      <c r="I16366" t="str">
        <f>_xlfn.XLOOKUP(tbl_GL[[#This Row],[Account_key]],tbl_COA[Account_key],tbl_COA[SubClass2],"Not Found")</f>
        <v>Cost of Sales</v>
      </c>
      <c r="J16366" t="str">
        <f>_xlfn.XLOOKUP(tbl_GL[[#This Row],[Account_key]],tbl_COA[Account_key],tbl_COA[SubAccount],,0)</f>
        <v>Cost of Sales</v>
      </c>
      <c r="K16366">
        <f>YEAR(tbl_GL[[#This Row],[Date]])</f>
        <v>2018</v>
      </c>
    </row>
    <row r="16367" spans="1:11" hidden="1" x14ac:dyDescent="0.35">
      <c r="A16367">
        <v>384.2</v>
      </c>
      <c r="B16367" s="24">
        <v>43323</v>
      </c>
      <c r="C16367">
        <v>7</v>
      </c>
      <c r="D16367" s="13">
        <v>60</v>
      </c>
      <c r="E16367" s="13" t="s">
        <v>4</v>
      </c>
      <c r="F16367" s="17">
        <v>-2207</v>
      </c>
      <c r="G16367" t="str">
        <f>_xlfn.XLOOKUP(tbl_GL[[#This Row],[Account_key]],tbl_COA[Account_key],tbl_COA[Class],"Not Found")</f>
        <v>Assets</v>
      </c>
      <c r="H16367" t="str">
        <f>_xlfn.XLOOKUP(tbl_GL[[#This Row],[Account_key]],tbl_COA[Account_key],tbl_COA[SubClass],"Not Found")</f>
        <v>Assets</v>
      </c>
      <c r="I16367" t="str">
        <f>_xlfn.XLOOKUP(tbl_GL[[#This Row],[Account_key]],tbl_COA[Account_key],tbl_COA[SubClass2],"Not Found")</f>
        <v>Current Assets</v>
      </c>
      <c r="J16367" t="str">
        <f>_xlfn.XLOOKUP(tbl_GL[[#This Row],[Account_key]],tbl_COA[Account_key],tbl_COA[SubAccount],,0)</f>
        <v>Inventory</v>
      </c>
      <c r="K16367">
        <f>YEAR(tbl_GL[[#This Row],[Date]])</f>
        <v>2018</v>
      </c>
    </row>
    <row r="16368" spans="1:11" hidden="1" x14ac:dyDescent="0.35">
      <c r="A16368">
        <v>385.1</v>
      </c>
      <c r="B16368" s="24">
        <v>43323</v>
      </c>
      <c r="C16368">
        <v>7</v>
      </c>
      <c r="D16368" s="13">
        <v>210</v>
      </c>
      <c r="E16368" s="13" t="s">
        <v>8</v>
      </c>
      <c r="F16368" s="17">
        <v>8024</v>
      </c>
      <c r="G16368" t="str">
        <f>_xlfn.XLOOKUP(tbl_GL[[#This Row],[Account_key]],tbl_COA[Account_key],tbl_COA[Class],"Not Found")</f>
        <v>Trading account</v>
      </c>
      <c r="H16368" t="str">
        <f>_xlfn.XLOOKUP(tbl_GL[[#This Row],[Account_key]],tbl_COA[Account_key],tbl_COA[SubClass],"Not Found")</f>
        <v>Sales</v>
      </c>
      <c r="I16368" t="str">
        <f>_xlfn.XLOOKUP(tbl_GL[[#This Row],[Account_key]],tbl_COA[Account_key],tbl_COA[SubClass2],"Not Found")</f>
        <v>Sales</v>
      </c>
      <c r="J16368" t="str">
        <f>_xlfn.XLOOKUP(tbl_GL[[#This Row],[Account_key]],tbl_COA[Account_key],tbl_COA[SubAccount],,0)</f>
        <v>Sales</v>
      </c>
      <c r="K16368">
        <f>YEAR(tbl_GL[[#This Row],[Date]])</f>
        <v>2018</v>
      </c>
    </row>
    <row r="16369" spans="1:11" hidden="1" x14ac:dyDescent="0.35">
      <c r="A16369">
        <v>385.2</v>
      </c>
      <c r="B16369" s="24">
        <v>43323</v>
      </c>
      <c r="C16369">
        <v>7</v>
      </c>
      <c r="D16369" s="13">
        <v>30</v>
      </c>
      <c r="E16369" s="13" t="s">
        <v>8</v>
      </c>
      <c r="F16369" s="17">
        <v>8024</v>
      </c>
      <c r="G16369" t="str">
        <f>_xlfn.XLOOKUP(tbl_GL[[#This Row],[Account_key]],tbl_COA[Account_key],tbl_COA[Class],"Not Found")</f>
        <v>Assets</v>
      </c>
      <c r="H16369" t="str">
        <f>_xlfn.XLOOKUP(tbl_GL[[#This Row],[Account_key]],tbl_COA[Account_key],tbl_COA[SubClass],"Not Found")</f>
        <v>Assets</v>
      </c>
      <c r="I16369" t="str">
        <f>_xlfn.XLOOKUP(tbl_GL[[#This Row],[Account_key]],tbl_COA[Account_key],tbl_COA[SubClass2],"Not Found")</f>
        <v>Current Assets</v>
      </c>
      <c r="J16369" t="str">
        <f>_xlfn.XLOOKUP(tbl_GL[[#This Row],[Account_key]],tbl_COA[Account_key],tbl_COA[SubAccount],,0)</f>
        <v>Trade Receivables</v>
      </c>
      <c r="K16369">
        <f>YEAR(tbl_GL[[#This Row],[Date]])</f>
        <v>2018</v>
      </c>
    </row>
    <row r="16370" spans="1:11" hidden="1" x14ac:dyDescent="0.35">
      <c r="A16370">
        <v>386.1</v>
      </c>
      <c r="B16370" s="24">
        <v>43324</v>
      </c>
      <c r="C16370">
        <v>7</v>
      </c>
      <c r="D16370" s="13">
        <v>10</v>
      </c>
      <c r="E16370" s="13" t="s">
        <v>98</v>
      </c>
      <c r="F16370" s="17">
        <v>-751</v>
      </c>
      <c r="G16370" t="str">
        <f>_xlfn.XLOOKUP(tbl_GL[[#This Row],[Account_key]],tbl_COA[Account_key],tbl_COA[Class],"Not Found")</f>
        <v>Assets</v>
      </c>
      <c r="H16370" t="str">
        <f>_xlfn.XLOOKUP(tbl_GL[[#This Row],[Account_key]],tbl_COA[Account_key],tbl_COA[SubClass],"Not Found")</f>
        <v>Assets</v>
      </c>
      <c r="I16370" t="str">
        <f>_xlfn.XLOOKUP(tbl_GL[[#This Row],[Account_key]],tbl_COA[Account_key],tbl_COA[SubClass2],"Not Found")</f>
        <v>Current Assets</v>
      </c>
      <c r="J16370" t="str">
        <f>_xlfn.XLOOKUP(tbl_GL[[#This Row],[Account_key]],tbl_COA[Account_key],tbl_COA[SubAccount],,0)</f>
        <v>Cash at Bank</v>
      </c>
      <c r="K16370">
        <f>YEAR(tbl_GL[[#This Row],[Date]])</f>
        <v>2018</v>
      </c>
    </row>
    <row r="16371" spans="1:11" hidden="1" x14ac:dyDescent="0.35">
      <c r="A16371">
        <v>386.2</v>
      </c>
      <c r="B16371" s="24">
        <v>43324</v>
      </c>
      <c r="C16371">
        <v>7</v>
      </c>
      <c r="D16371" s="13">
        <v>120</v>
      </c>
      <c r="E16371" s="13" t="s">
        <v>98</v>
      </c>
      <c r="F16371" s="17">
        <v>-751</v>
      </c>
      <c r="G16371" t="str">
        <f>_xlfn.XLOOKUP(tbl_GL[[#This Row],[Account_key]],tbl_COA[Account_key],tbl_COA[Class],"Not Found")</f>
        <v>Liabilities and Owners Equity</v>
      </c>
      <c r="H16371" t="str">
        <f>_xlfn.XLOOKUP(tbl_GL[[#This Row],[Account_key]],tbl_COA[Account_key],tbl_COA[SubClass],"Not Found")</f>
        <v>Liabilities</v>
      </c>
      <c r="I16371" t="str">
        <f>_xlfn.XLOOKUP(tbl_GL[[#This Row],[Account_key]],tbl_COA[Account_key],tbl_COA[SubClass2],"Not Found")</f>
        <v>Current Liabilities</v>
      </c>
      <c r="J16371" t="str">
        <f>_xlfn.XLOOKUP(tbl_GL[[#This Row],[Account_key]],tbl_COA[Account_key],tbl_COA[SubAccount],,0)</f>
        <v>Accrued Expenses</v>
      </c>
      <c r="K16371">
        <f>YEAR(tbl_GL[[#This Row],[Date]])</f>
        <v>2018</v>
      </c>
    </row>
    <row r="16372" spans="1:11" hidden="1" x14ac:dyDescent="0.35">
      <c r="A16372">
        <v>387.1</v>
      </c>
      <c r="B16372" s="24">
        <v>43325</v>
      </c>
      <c r="C16372">
        <v>7</v>
      </c>
      <c r="D16372" s="13">
        <v>260</v>
      </c>
      <c r="E16372" s="13" t="s">
        <v>97</v>
      </c>
      <c r="F16372" s="17">
        <v>-991</v>
      </c>
      <c r="G16372" t="str">
        <f>_xlfn.XLOOKUP(tbl_GL[[#This Row],[Account_key]],tbl_COA[Account_key],tbl_COA[Class],"Not Found")</f>
        <v>Operating account</v>
      </c>
      <c r="H16372" t="str">
        <f>_xlfn.XLOOKUP(tbl_GL[[#This Row],[Account_key]],tbl_COA[Account_key],tbl_COA[SubClass],"Not Found")</f>
        <v>Operating Expenses</v>
      </c>
      <c r="I16372" t="str">
        <f>_xlfn.XLOOKUP(tbl_GL[[#This Row],[Account_key]],tbl_COA[Account_key],tbl_COA[SubClass2],"Not Found")</f>
        <v>Marketing</v>
      </c>
      <c r="J16372" t="str">
        <f>_xlfn.XLOOKUP(tbl_GL[[#This Row],[Account_key]],tbl_COA[Account_key],tbl_COA[SubAccount],,0)</f>
        <v>Commissions</v>
      </c>
      <c r="K16372">
        <f>YEAR(tbl_GL[[#This Row],[Date]])</f>
        <v>2018</v>
      </c>
    </row>
    <row r="16373" spans="1:11" hidden="1" x14ac:dyDescent="0.35">
      <c r="A16373">
        <v>387.2</v>
      </c>
      <c r="B16373" s="24">
        <v>43325</v>
      </c>
      <c r="C16373">
        <v>7</v>
      </c>
      <c r="D16373" s="13">
        <v>120</v>
      </c>
      <c r="E16373" s="13" t="s">
        <v>97</v>
      </c>
      <c r="F16373" s="17">
        <v>991</v>
      </c>
      <c r="G16373" t="str">
        <f>_xlfn.XLOOKUP(tbl_GL[[#This Row],[Account_key]],tbl_COA[Account_key],tbl_COA[Class],"Not Found")</f>
        <v>Liabilities and Owners Equity</v>
      </c>
      <c r="H16373" t="str">
        <f>_xlfn.XLOOKUP(tbl_GL[[#This Row],[Account_key]],tbl_COA[Account_key],tbl_COA[SubClass],"Not Found")</f>
        <v>Liabilities</v>
      </c>
      <c r="I16373" t="str">
        <f>_xlfn.XLOOKUP(tbl_GL[[#This Row],[Account_key]],tbl_COA[Account_key],tbl_COA[SubClass2],"Not Found")</f>
        <v>Current Liabilities</v>
      </c>
      <c r="J16373" t="str">
        <f>_xlfn.XLOOKUP(tbl_GL[[#This Row],[Account_key]],tbl_COA[Account_key],tbl_COA[SubAccount],,0)</f>
        <v>Accrued Expenses</v>
      </c>
      <c r="K16373">
        <f>YEAR(tbl_GL[[#This Row],[Date]])</f>
        <v>2018</v>
      </c>
    </row>
    <row r="16374" spans="1:11" hidden="1" x14ac:dyDescent="0.35">
      <c r="A16374">
        <v>388.1</v>
      </c>
      <c r="B16374" s="24">
        <v>43326</v>
      </c>
      <c r="C16374">
        <v>7</v>
      </c>
      <c r="D16374" s="13">
        <v>30</v>
      </c>
      <c r="E16374" s="13" t="s">
        <v>80</v>
      </c>
      <c r="F16374" s="17">
        <v>-7304</v>
      </c>
      <c r="G16374" t="str">
        <f>_xlfn.XLOOKUP(tbl_GL[[#This Row],[Account_key]],tbl_COA[Account_key],tbl_COA[Class],"Not Found")</f>
        <v>Assets</v>
      </c>
      <c r="H16374" t="str">
        <f>_xlfn.XLOOKUP(tbl_GL[[#This Row],[Account_key]],tbl_COA[Account_key],tbl_COA[SubClass],"Not Found")</f>
        <v>Assets</v>
      </c>
      <c r="I16374" t="str">
        <f>_xlfn.XLOOKUP(tbl_GL[[#This Row],[Account_key]],tbl_COA[Account_key],tbl_COA[SubClass2],"Not Found")</f>
        <v>Current Assets</v>
      </c>
      <c r="J16374" t="str">
        <f>_xlfn.XLOOKUP(tbl_GL[[#This Row],[Account_key]],tbl_COA[Account_key],tbl_COA[SubAccount],,0)</f>
        <v>Trade Receivables</v>
      </c>
      <c r="K16374">
        <f>YEAR(tbl_GL[[#This Row],[Date]])</f>
        <v>2018</v>
      </c>
    </row>
    <row r="16375" spans="1:11" hidden="1" x14ac:dyDescent="0.35">
      <c r="A16375">
        <v>388.2</v>
      </c>
      <c r="B16375" s="24">
        <v>43326</v>
      </c>
      <c r="C16375">
        <v>7</v>
      </c>
      <c r="D16375" s="13">
        <v>10</v>
      </c>
      <c r="E16375" s="13" t="s">
        <v>80</v>
      </c>
      <c r="F16375" s="17">
        <v>7304</v>
      </c>
      <c r="G16375" t="str">
        <f>_xlfn.XLOOKUP(tbl_GL[[#This Row],[Account_key]],tbl_COA[Account_key],tbl_COA[Class],"Not Found")</f>
        <v>Assets</v>
      </c>
      <c r="H16375" t="str">
        <f>_xlfn.XLOOKUP(tbl_GL[[#This Row],[Account_key]],tbl_COA[Account_key],tbl_COA[SubClass],"Not Found")</f>
        <v>Assets</v>
      </c>
      <c r="I16375" t="str">
        <f>_xlfn.XLOOKUP(tbl_GL[[#This Row],[Account_key]],tbl_COA[Account_key],tbl_COA[SubClass2],"Not Found")</f>
        <v>Current Assets</v>
      </c>
      <c r="J16375" t="str">
        <f>_xlfn.XLOOKUP(tbl_GL[[#This Row],[Account_key]],tbl_COA[Account_key],tbl_COA[SubAccount],,0)</f>
        <v>Cash at Bank</v>
      </c>
      <c r="K16375">
        <f>YEAR(tbl_GL[[#This Row],[Date]])</f>
        <v>2018</v>
      </c>
    </row>
    <row r="16376" spans="1:11" hidden="1" x14ac:dyDescent="0.35">
      <c r="A16376">
        <v>389.1</v>
      </c>
      <c r="B16376" s="24">
        <v>43327</v>
      </c>
      <c r="C16376">
        <v>7</v>
      </c>
      <c r="D16376" s="13">
        <v>10</v>
      </c>
      <c r="E16376" s="13" t="s">
        <v>112</v>
      </c>
      <c r="F16376" s="17">
        <v>-140</v>
      </c>
      <c r="G16376" t="str">
        <f>_xlfn.XLOOKUP(tbl_GL[[#This Row],[Account_key]],tbl_COA[Account_key],tbl_COA[Class],"Not Found")</f>
        <v>Assets</v>
      </c>
      <c r="H16376" t="str">
        <f>_xlfn.XLOOKUP(tbl_GL[[#This Row],[Account_key]],tbl_COA[Account_key],tbl_COA[SubClass],"Not Found")</f>
        <v>Assets</v>
      </c>
      <c r="I16376" t="str">
        <f>_xlfn.XLOOKUP(tbl_GL[[#This Row],[Account_key]],tbl_COA[Account_key],tbl_COA[SubClass2],"Not Found")</f>
        <v>Current Assets</v>
      </c>
      <c r="J16376" t="str">
        <f>_xlfn.XLOOKUP(tbl_GL[[#This Row],[Account_key]],tbl_COA[Account_key],tbl_COA[SubAccount],,0)</f>
        <v>Cash at Bank</v>
      </c>
      <c r="K16376">
        <f>YEAR(tbl_GL[[#This Row],[Date]])</f>
        <v>2018</v>
      </c>
    </row>
    <row r="16377" spans="1:11" hidden="1" x14ac:dyDescent="0.35">
      <c r="A16377">
        <v>389.2</v>
      </c>
      <c r="B16377" s="24">
        <v>43327</v>
      </c>
      <c r="C16377">
        <v>7</v>
      </c>
      <c r="D16377" s="13">
        <v>121</v>
      </c>
      <c r="E16377" s="13" t="s">
        <v>112</v>
      </c>
      <c r="F16377" s="17">
        <v>-140</v>
      </c>
      <c r="G16377" t="str">
        <f>_xlfn.XLOOKUP(tbl_GL[[#This Row],[Account_key]],tbl_COA[Account_key],tbl_COA[Class],"Not Found")</f>
        <v>Liabilities and Owners Equity</v>
      </c>
      <c r="H16377" t="str">
        <f>_xlfn.XLOOKUP(tbl_GL[[#This Row],[Account_key]],tbl_COA[Account_key],tbl_COA[SubClass],"Not Found")</f>
        <v>Liabilities</v>
      </c>
      <c r="I16377" t="str">
        <f>_xlfn.XLOOKUP(tbl_GL[[#This Row],[Account_key]],tbl_COA[Account_key],tbl_COA[SubClass2],"Not Found")</f>
        <v>Current Liabilities</v>
      </c>
      <c r="J16377" t="str">
        <f>_xlfn.XLOOKUP(tbl_GL[[#This Row],[Account_key]],tbl_COA[Account_key],tbl_COA[SubAccount],,0)</f>
        <v>Interest Payable</v>
      </c>
      <c r="K16377">
        <f>YEAR(tbl_GL[[#This Row],[Date]])</f>
        <v>2018</v>
      </c>
    </row>
    <row r="16378" spans="1:11" hidden="1" x14ac:dyDescent="0.35">
      <c r="A16378">
        <v>390.1</v>
      </c>
      <c r="B16378" s="24">
        <v>43329</v>
      </c>
      <c r="C16378">
        <v>7</v>
      </c>
      <c r="D16378" s="13">
        <v>350</v>
      </c>
      <c r="E16378" s="13" t="s">
        <v>99</v>
      </c>
      <c r="F16378" s="17">
        <v>-58</v>
      </c>
      <c r="G16378" t="str">
        <f>_xlfn.XLOOKUP(tbl_GL[[#This Row],[Account_key]],tbl_COA[Account_key],tbl_COA[Class],"Not Found")</f>
        <v>Operating account</v>
      </c>
      <c r="H16378" t="str">
        <f>_xlfn.XLOOKUP(tbl_GL[[#This Row],[Account_key]],tbl_COA[Account_key],tbl_COA[SubClass],"Not Found")</f>
        <v>Operating Expenses</v>
      </c>
      <c r="I16378" t="str">
        <f>_xlfn.XLOOKUP(tbl_GL[[#This Row],[Account_key]],tbl_COA[Account_key],tbl_COA[SubClass2],"Not Found")</f>
        <v>Administration</v>
      </c>
      <c r="J16378" t="str">
        <f>_xlfn.XLOOKUP(tbl_GL[[#This Row],[Account_key]],tbl_COA[Account_key],tbl_COA[SubAccount],,0)</f>
        <v>Other Expenses</v>
      </c>
      <c r="K16378">
        <f>YEAR(tbl_GL[[#This Row],[Date]])</f>
        <v>2018</v>
      </c>
    </row>
    <row r="16379" spans="1:11" hidden="1" x14ac:dyDescent="0.35">
      <c r="A16379">
        <v>390.2</v>
      </c>
      <c r="B16379" s="24">
        <v>43329</v>
      </c>
      <c r="C16379">
        <v>7</v>
      </c>
      <c r="D16379" s="13">
        <v>20</v>
      </c>
      <c r="E16379" s="13" t="s">
        <v>99</v>
      </c>
      <c r="F16379" s="17">
        <v>-58</v>
      </c>
      <c r="G16379" t="str">
        <f>_xlfn.XLOOKUP(tbl_GL[[#This Row],[Account_key]],tbl_COA[Account_key],tbl_COA[Class],"Not Found")</f>
        <v>Assets</v>
      </c>
      <c r="H16379" t="str">
        <f>_xlfn.XLOOKUP(tbl_GL[[#This Row],[Account_key]],tbl_COA[Account_key],tbl_COA[SubClass],"Not Found")</f>
        <v>Assets</v>
      </c>
      <c r="I16379" t="str">
        <f>_xlfn.XLOOKUP(tbl_GL[[#This Row],[Account_key]],tbl_COA[Account_key],tbl_COA[SubClass2],"Not Found")</f>
        <v>Current Assets</v>
      </c>
      <c r="J16379" t="str">
        <f>_xlfn.XLOOKUP(tbl_GL[[#This Row],[Account_key]],tbl_COA[Account_key],tbl_COA[SubAccount],,0)</f>
        <v>Cash in hand</v>
      </c>
      <c r="K16379">
        <f>YEAR(tbl_GL[[#This Row],[Date]])</f>
        <v>2018</v>
      </c>
    </row>
    <row r="16380" spans="1:11" hidden="1" x14ac:dyDescent="0.35">
      <c r="A16380">
        <v>391.1</v>
      </c>
      <c r="B16380" s="24">
        <v>43329</v>
      </c>
      <c r="C16380">
        <v>7</v>
      </c>
      <c r="D16380" s="13">
        <v>260</v>
      </c>
      <c r="E16380" s="13" t="s">
        <v>97</v>
      </c>
      <c r="F16380" s="17">
        <v>-874</v>
      </c>
      <c r="G16380" t="str">
        <f>_xlfn.XLOOKUP(tbl_GL[[#This Row],[Account_key]],tbl_COA[Account_key],tbl_COA[Class],"Not Found")</f>
        <v>Operating account</v>
      </c>
      <c r="H16380" t="str">
        <f>_xlfn.XLOOKUP(tbl_GL[[#This Row],[Account_key]],tbl_COA[Account_key],tbl_COA[SubClass],"Not Found")</f>
        <v>Operating Expenses</v>
      </c>
      <c r="I16380" t="str">
        <f>_xlfn.XLOOKUP(tbl_GL[[#This Row],[Account_key]],tbl_COA[Account_key],tbl_COA[SubClass2],"Not Found")</f>
        <v>Marketing</v>
      </c>
      <c r="J16380" t="str">
        <f>_xlfn.XLOOKUP(tbl_GL[[#This Row],[Account_key]],tbl_COA[Account_key],tbl_COA[SubAccount],,0)</f>
        <v>Commissions</v>
      </c>
      <c r="K16380">
        <f>YEAR(tbl_GL[[#This Row],[Date]])</f>
        <v>2018</v>
      </c>
    </row>
    <row r="16381" spans="1:11" hidden="1" x14ac:dyDescent="0.35">
      <c r="A16381">
        <v>391.2</v>
      </c>
      <c r="B16381" s="24">
        <v>43329</v>
      </c>
      <c r="C16381">
        <v>7</v>
      </c>
      <c r="D16381" s="13">
        <v>120</v>
      </c>
      <c r="E16381" s="13" t="s">
        <v>97</v>
      </c>
      <c r="F16381" s="17">
        <v>874</v>
      </c>
      <c r="G16381" t="str">
        <f>_xlfn.XLOOKUP(tbl_GL[[#This Row],[Account_key]],tbl_COA[Account_key],tbl_COA[Class],"Not Found")</f>
        <v>Liabilities and Owners Equity</v>
      </c>
      <c r="H16381" t="str">
        <f>_xlfn.XLOOKUP(tbl_GL[[#This Row],[Account_key]],tbl_COA[Account_key],tbl_COA[SubClass],"Not Found")</f>
        <v>Liabilities</v>
      </c>
      <c r="I16381" t="str">
        <f>_xlfn.XLOOKUP(tbl_GL[[#This Row],[Account_key]],tbl_COA[Account_key],tbl_COA[SubClass2],"Not Found")</f>
        <v>Current Liabilities</v>
      </c>
      <c r="J16381" t="str">
        <f>_xlfn.XLOOKUP(tbl_GL[[#This Row],[Account_key]],tbl_COA[Account_key],tbl_COA[SubAccount],,0)</f>
        <v>Accrued Expenses</v>
      </c>
      <c r="K16381">
        <f>YEAR(tbl_GL[[#This Row],[Date]])</f>
        <v>2018</v>
      </c>
    </row>
    <row r="16382" spans="1:11" hidden="1" x14ac:dyDescent="0.35">
      <c r="A16382">
        <v>392.1</v>
      </c>
      <c r="B16382" s="24">
        <v>43330</v>
      </c>
      <c r="C16382">
        <v>7</v>
      </c>
      <c r="D16382" s="13">
        <v>230</v>
      </c>
      <c r="E16382" s="13" t="s">
        <v>4</v>
      </c>
      <c r="F16382" s="17">
        <v>-178</v>
      </c>
      <c r="G16382" t="str">
        <f>_xlfn.XLOOKUP(tbl_GL[[#This Row],[Account_key]],tbl_COA[Account_key],tbl_COA[Class],"Not Found")</f>
        <v>Trading account</v>
      </c>
      <c r="H16382" t="str">
        <f>_xlfn.XLOOKUP(tbl_GL[[#This Row],[Account_key]],tbl_COA[Account_key],tbl_COA[SubClass],"Not Found")</f>
        <v>Cost of Sales</v>
      </c>
      <c r="I16382" t="str">
        <f>_xlfn.XLOOKUP(tbl_GL[[#This Row],[Account_key]],tbl_COA[Account_key],tbl_COA[SubClass2],"Not Found")</f>
        <v>Cost of Sales</v>
      </c>
      <c r="J16382" t="str">
        <f>_xlfn.XLOOKUP(tbl_GL[[#This Row],[Account_key]],tbl_COA[Account_key],tbl_COA[SubAccount],,0)</f>
        <v>Cost of Sales</v>
      </c>
      <c r="K16382">
        <f>YEAR(tbl_GL[[#This Row],[Date]])</f>
        <v>2018</v>
      </c>
    </row>
    <row r="16383" spans="1:11" hidden="1" x14ac:dyDescent="0.35">
      <c r="A16383">
        <v>392.2</v>
      </c>
      <c r="B16383" s="24">
        <v>43330</v>
      </c>
      <c r="C16383">
        <v>7</v>
      </c>
      <c r="D16383" s="13">
        <v>60</v>
      </c>
      <c r="E16383" s="13" t="s">
        <v>4</v>
      </c>
      <c r="F16383" s="17">
        <v>-178</v>
      </c>
      <c r="G16383" t="str">
        <f>_xlfn.XLOOKUP(tbl_GL[[#This Row],[Account_key]],tbl_COA[Account_key],tbl_COA[Class],"Not Found")</f>
        <v>Assets</v>
      </c>
      <c r="H16383" t="str">
        <f>_xlfn.XLOOKUP(tbl_GL[[#This Row],[Account_key]],tbl_COA[Account_key],tbl_COA[SubClass],"Not Found")</f>
        <v>Assets</v>
      </c>
      <c r="I16383" t="str">
        <f>_xlfn.XLOOKUP(tbl_GL[[#This Row],[Account_key]],tbl_COA[Account_key],tbl_COA[SubClass2],"Not Found")</f>
        <v>Current Assets</v>
      </c>
      <c r="J16383" t="str">
        <f>_xlfn.XLOOKUP(tbl_GL[[#This Row],[Account_key]],tbl_COA[Account_key],tbl_COA[SubAccount],,0)</f>
        <v>Inventory</v>
      </c>
      <c r="K16383">
        <f>YEAR(tbl_GL[[#This Row],[Date]])</f>
        <v>2018</v>
      </c>
    </row>
    <row r="16384" spans="1:11" hidden="1" x14ac:dyDescent="0.35">
      <c r="A16384">
        <v>393.1</v>
      </c>
      <c r="B16384" s="24">
        <v>43330</v>
      </c>
      <c r="C16384">
        <v>7</v>
      </c>
      <c r="D16384" s="13">
        <v>210</v>
      </c>
      <c r="E16384" s="13" t="s">
        <v>8</v>
      </c>
      <c r="F16384" s="17">
        <v>646</v>
      </c>
      <c r="G16384" t="str">
        <f>_xlfn.XLOOKUP(tbl_GL[[#This Row],[Account_key]],tbl_COA[Account_key],tbl_COA[Class],"Not Found")</f>
        <v>Trading account</v>
      </c>
      <c r="H16384" t="str">
        <f>_xlfn.XLOOKUP(tbl_GL[[#This Row],[Account_key]],tbl_COA[Account_key],tbl_COA[SubClass],"Not Found")</f>
        <v>Sales</v>
      </c>
      <c r="I16384" t="str">
        <f>_xlfn.XLOOKUP(tbl_GL[[#This Row],[Account_key]],tbl_COA[Account_key],tbl_COA[SubClass2],"Not Found")</f>
        <v>Sales</v>
      </c>
      <c r="J16384" t="str">
        <f>_xlfn.XLOOKUP(tbl_GL[[#This Row],[Account_key]],tbl_COA[Account_key],tbl_COA[SubAccount],,0)</f>
        <v>Sales</v>
      </c>
      <c r="K16384">
        <f>YEAR(tbl_GL[[#This Row],[Date]])</f>
        <v>2018</v>
      </c>
    </row>
    <row r="16385" spans="1:11" hidden="1" x14ac:dyDescent="0.35">
      <c r="A16385">
        <v>393.2</v>
      </c>
      <c r="B16385" s="24">
        <v>43330</v>
      </c>
      <c r="C16385">
        <v>7</v>
      </c>
      <c r="D16385" s="13">
        <v>30</v>
      </c>
      <c r="E16385" s="13" t="s">
        <v>8</v>
      </c>
      <c r="F16385" s="17">
        <v>646</v>
      </c>
      <c r="G16385" t="str">
        <f>_xlfn.XLOOKUP(tbl_GL[[#This Row],[Account_key]],tbl_COA[Account_key],tbl_COA[Class],"Not Found")</f>
        <v>Assets</v>
      </c>
      <c r="H16385" t="str">
        <f>_xlfn.XLOOKUP(tbl_GL[[#This Row],[Account_key]],tbl_COA[Account_key],tbl_COA[SubClass],"Not Found")</f>
        <v>Assets</v>
      </c>
      <c r="I16385" t="str">
        <f>_xlfn.XLOOKUP(tbl_GL[[#This Row],[Account_key]],tbl_COA[Account_key],tbl_COA[SubClass2],"Not Found")</f>
        <v>Current Assets</v>
      </c>
      <c r="J16385" t="str">
        <f>_xlfn.XLOOKUP(tbl_GL[[#This Row],[Account_key]],tbl_COA[Account_key],tbl_COA[SubAccount],,0)</f>
        <v>Trade Receivables</v>
      </c>
      <c r="K16385">
        <f>YEAR(tbl_GL[[#This Row],[Date]])</f>
        <v>2018</v>
      </c>
    </row>
    <row r="16386" spans="1:11" hidden="1" x14ac:dyDescent="0.35">
      <c r="A16386">
        <v>394.1</v>
      </c>
      <c r="B16386" s="24">
        <v>43331</v>
      </c>
      <c r="C16386">
        <v>7</v>
      </c>
      <c r="D16386" s="13">
        <v>230</v>
      </c>
      <c r="E16386" s="13" t="s">
        <v>4</v>
      </c>
      <c r="F16386" s="17">
        <v>-574</v>
      </c>
      <c r="G16386" t="str">
        <f>_xlfn.XLOOKUP(tbl_GL[[#This Row],[Account_key]],tbl_COA[Account_key],tbl_COA[Class],"Not Found")</f>
        <v>Trading account</v>
      </c>
      <c r="H16386" t="str">
        <f>_xlfn.XLOOKUP(tbl_GL[[#This Row],[Account_key]],tbl_COA[Account_key],tbl_COA[SubClass],"Not Found")</f>
        <v>Cost of Sales</v>
      </c>
      <c r="I16386" t="str">
        <f>_xlfn.XLOOKUP(tbl_GL[[#This Row],[Account_key]],tbl_COA[Account_key],tbl_COA[SubClass2],"Not Found")</f>
        <v>Cost of Sales</v>
      </c>
      <c r="J16386" t="str">
        <f>_xlfn.XLOOKUP(tbl_GL[[#This Row],[Account_key]],tbl_COA[Account_key],tbl_COA[SubAccount],,0)</f>
        <v>Cost of Sales</v>
      </c>
      <c r="K16386">
        <f>YEAR(tbl_GL[[#This Row],[Date]])</f>
        <v>2018</v>
      </c>
    </row>
    <row r="16387" spans="1:11" hidden="1" x14ac:dyDescent="0.35">
      <c r="A16387">
        <v>394.2</v>
      </c>
      <c r="B16387" s="24">
        <v>43331</v>
      </c>
      <c r="C16387">
        <v>7</v>
      </c>
      <c r="D16387" s="13">
        <v>60</v>
      </c>
      <c r="E16387" s="13" t="s">
        <v>4</v>
      </c>
      <c r="F16387" s="17">
        <v>-574</v>
      </c>
      <c r="G16387" t="str">
        <f>_xlfn.XLOOKUP(tbl_GL[[#This Row],[Account_key]],tbl_COA[Account_key],tbl_COA[Class],"Not Found")</f>
        <v>Assets</v>
      </c>
      <c r="H16387" t="str">
        <f>_xlfn.XLOOKUP(tbl_GL[[#This Row],[Account_key]],tbl_COA[Account_key],tbl_COA[SubClass],"Not Found")</f>
        <v>Assets</v>
      </c>
      <c r="I16387" t="str">
        <f>_xlfn.XLOOKUP(tbl_GL[[#This Row],[Account_key]],tbl_COA[Account_key],tbl_COA[SubClass2],"Not Found")</f>
        <v>Current Assets</v>
      </c>
      <c r="J16387" t="str">
        <f>_xlfn.XLOOKUP(tbl_GL[[#This Row],[Account_key]],tbl_COA[Account_key],tbl_COA[SubAccount],,0)</f>
        <v>Inventory</v>
      </c>
      <c r="K16387">
        <f>YEAR(tbl_GL[[#This Row],[Date]])</f>
        <v>2018</v>
      </c>
    </row>
    <row r="16388" spans="1:11" hidden="1" x14ac:dyDescent="0.35">
      <c r="A16388">
        <v>395.1</v>
      </c>
      <c r="B16388" s="24">
        <v>43331</v>
      </c>
      <c r="C16388">
        <v>7</v>
      </c>
      <c r="D16388" s="13">
        <v>210</v>
      </c>
      <c r="E16388" s="13" t="s">
        <v>7</v>
      </c>
      <c r="F16388" s="17">
        <v>1914</v>
      </c>
      <c r="G16388" t="str">
        <f>_xlfn.XLOOKUP(tbl_GL[[#This Row],[Account_key]],tbl_COA[Account_key],tbl_COA[Class],"Not Found")</f>
        <v>Trading account</v>
      </c>
      <c r="H16388" t="str">
        <f>_xlfn.XLOOKUP(tbl_GL[[#This Row],[Account_key]],tbl_COA[Account_key],tbl_COA[SubClass],"Not Found")</f>
        <v>Sales</v>
      </c>
      <c r="I16388" t="str">
        <f>_xlfn.XLOOKUP(tbl_GL[[#This Row],[Account_key]],tbl_COA[Account_key],tbl_COA[SubClass2],"Not Found")</f>
        <v>Sales</v>
      </c>
      <c r="J16388" t="str">
        <f>_xlfn.XLOOKUP(tbl_GL[[#This Row],[Account_key]],tbl_COA[Account_key],tbl_COA[SubAccount],,0)</f>
        <v>Sales</v>
      </c>
      <c r="K16388">
        <f>YEAR(tbl_GL[[#This Row],[Date]])</f>
        <v>2018</v>
      </c>
    </row>
    <row r="16389" spans="1:11" hidden="1" x14ac:dyDescent="0.35">
      <c r="A16389">
        <v>395.2</v>
      </c>
      <c r="B16389" s="24">
        <v>43331</v>
      </c>
      <c r="C16389">
        <v>7</v>
      </c>
      <c r="D16389" s="13">
        <v>10</v>
      </c>
      <c r="E16389" s="13" t="s">
        <v>7</v>
      </c>
      <c r="F16389" s="17">
        <v>1914</v>
      </c>
      <c r="G16389" t="str">
        <f>_xlfn.XLOOKUP(tbl_GL[[#This Row],[Account_key]],tbl_COA[Account_key],tbl_COA[Class],"Not Found")</f>
        <v>Assets</v>
      </c>
      <c r="H16389" t="str">
        <f>_xlfn.XLOOKUP(tbl_GL[[#This Row],[Account_key]],tbl_COA[Account_key],tbl_COA[SubClass],"Not Found")</f>
        <v>Assets</v>
      </c>
      <c r="I16389" t="str">
        <f>_xlfn.XLOOKUP(tbl_GL[[#This Row],[Account_key]],tbl_COA[Account_key],tbl_COA[SubClass2],"Not Found")</f>
        <v>Current Assets</v>
      </c>
      <c r="J16389" t="str">
        <f>_xlfn.XLOOKUP(tbl_GL[[#This Row],[Account_key]],tbl_COA[Account_key],tbl_COA[SubAccount],,0)</f>
        <v>Cash at Bank</v>
      </c>
      <c r="K16389">
        <f>YEAR(tbl_GL[[#This Row],[Date]])</f>
        <v>2018</v>
      </c>
    </row>
    <row r="16390" spans="1:11" hidden="1" x14ac:dyDescent="0.35">
      <c r="A16390">
        <v>396.1</v>
      </c>
      <c r="B16390" s="24">
        <v>43331</v>
      </c>
      <c r="C16390">
        <v>7</v>
      </c>
      <c r="D16390" s="13">
        <v>230</v>
      </c>
      <c r="E16390" s="13" t="s">
        <v>4</v>
      </c>
      <c r="F16390" s="17">
        <v>-2140</v>
      </c>
      <c r="G16390" t="str">
        <f>_xlfn.XLOOKUP(tbl_GL[[#This Row],[Account_key]],tbl_COA[Account_key],tbl_COA[Class],"Not Found")</f>
        <v>Trading account</v>
      </c>
      <c r="H16390" t="str">
        <f>_xlfn.XLOOKUP(tbl_GL[[#This Row],[Account_key]],tbl_COA[Account_key],tbl_COA[SubClass],"Not Found")</f>
        <v>Cost of Sales</v>
      </c>
      <c r="I16390" t="str">
        <f>_xlfn.XLOOKUP(tbl_GL[[#This Row],[Account_key]],tbl_COA[Account_key],tbl_COA[SubClass2],"Not Found")</f>
        <v>Cost of Sales</v>
      </c>
      <c r="J16390" t="str">
        <f>_xlfn.XLOOKUP(tbl_GL[[#This Row],[Account_key]],tbl_COA[Account_key],tbl_COA[SubAccount],,0)</f>
        <v>Cost of Sales</v>
      </c>
      <c r="K16390">
        <f>YEAR(tbl_GL[[#This Row],[Date]])</f>
        <v>2018</v>
      </c>
    </row>
    <row r="16391" spans="1:11" hidden="1" x14ac:dyDescent="0.35">
      <c r="A16391">
        <v>396.2</v>
      </c>
      <c r="B16391" s="24">
        <v>43331</v>
      </c>
      <c r="C16391">
        <v>7</v>
      </c>
      <c r="D16391" s="13">
        <v>60</v>
      </c>
      <c r="E16391" s="13" t="s">
        <v>4</v>
      </c>
      <c r="F16391" s="17">
        <v>-2140</v>
      </c>
      <c r="G16391" t="str">
        <f>_xlfn.XLOOKUP(tbl_GL[[#This Row],[Account_key]],tbl_COA[Account_key],tbl_COA[Class],"Not Found")</f>
        <v>Assets</v>
      </c>
      <c r="H16391" t="str">
        <f>_xlfn.XLOOKUP(tbl_GL[[#This Row],[Account_key]],tbl_COA[Account_key],tbl_COA[SubClass],"Not Found")</f>
        <v>Assets</v>
      </c>
      <c r="I16391" t="str">
        <f>_xlfn.XLOOKUP(tbl_GL[[#This Row],[Account_key]],tbl_COA[Account_key],tbl_COA[SubClass2],"Not Found")</f>
        <v>Current Assets</v>
      </c>
      <c r="J16391" t="str">
        <f>_xlfn.XLOOKUP(tbl_GL[[#This Row],[Account_key]],tbl_COA[Account_key],tbl_COA[SubAccount],,0)</f>
        <v>Inventory</v>
      </c>
      <c r="K16391">
        <f>YEAR(tbl_GL[[#This Row],[Date]])</f>
        <v>2018</v>
      </c>
    </row>
    <row r="16392" spans="1:11" hidden="1" x14ac:dyDescent="0.35">
      <c r="A16392">
        <v>397.1</v>
      </c>
      <c r="B16392" s="24">
        <v>43331</v>
      </c>
      <c r="C16392">
        <v>7</v>
      </c>
      <c r="D16392" s="13">
        <v>210</v>
      </c>
      <c r="E16392" s="13" t="s">
        <v>8</v>
      </c>
      <c r="F16392" s="17">
        <v>7780</v>
      </c>
      <c r="G16392" t="str">
        <f>_xlfn.XLOOKUP(tbl_GL[[#This Row],[Account_key]],tbl_COA[Account_key],tbl_COA[Class],"Not Found")</f>
        <v>Trading account</v>
      </c>
      <c r="H16392" t="str">
        <f>_xlfn.XLOOKUP(tbl_GL[[#This Row],[Account_key]],tbl_COA[Account_key],tbl_COA[SubClass],"Not Found")</f>
        <v>Sales</v>
      </c>
      <c r="I16392" t="str">
        <f>_xlfn.XLOOKUP(tbl_GL[[#This Row],[Account_key]],tbl_COA[Account_key],tbl_COA[SubClass2],"Not Found")</f>
        <v>Sales</v>
      </c>
      <c r="J16392" t="str">
        <f>_xlfn.XLOOKUP(tbl_GL[[#This Row],[Account_key]],tbl_COA[Account_key],tbl_COA[SubAccount],,0)</f>
        <v>Sales</v>
      </c>
      <c r="K16392">
        <f>YEAR(tbl_GL[[#This Row],[Date]])</f>
        <v>2018</v>
      </c>
    </row>
    <row r="16393" spans="1:11" hidden="1" x14ac:dyDescent="0.35">
      <c r="A16393">
        <v>397.2</v>
      </c>
      <c r="B16393" s="24">
        <v>43331</v>
      </c>
      <c r="C16393">
        <v>7</v>
      </c>
      <c r="D16393" s="13">
        <v>30</v>
      </c>
      <c r="E16393" s="13" t="s">
        <v>8</v>
      </c>
      <c r="F16393" s="17">
        <v>7780</v>
      </c>
      <c r="G16393" t="str">
        <f>_xlfn.XLOOKUP(tbl_GL[[#This Row],[Account_key]],tbl_COA[Account_key],tbl_COA[Class],"Not Found")</f>
        <v>Assets</v>
      </c>
      <c r="H16393" t="str">
        <f>_xlfn.XLOOKUP(tbl_GL[[#This Row],[Account_key]],tbl_COA[Account_key],tbl_COA[SubClass],"Not Found")</f>
        <v>Assets</v>
      </c>
      <c r="I16393" t="str">
        <f>_xlfn.XLOOKUP(tbl_GL[[#This Row],[Account_key]],tbl_COA[Account_key],tbl_COA[SubClass2],"Not Found")</f>
        <v>Current Assets</v>
      </c>
      <c r="J16393" t="str">
        <f>_xlfn.XLOOKUP(tbl_GL[[#This Row],[Account_key]],tbl_COA[Account_key],tbl_COA[SubAccount],,0)</f>
        <v>Trade Receivables</v>
      </c>
      <c r="K16393">
        <f>YEAR(tbl_GL[[#This Row],[Date]])</f>
        <v>2018</v>
      </c>
    </row>
    <row r="16394" spans="1:11" hidden="1" x14ac:dyDescent="0.35">
      <c r="A16394">
        <v>398.1</v>
      </c>
      <c r="B16394" s="24">
        <v>43331</v>
      </c>
      <c r="C16394">
        <v>7</v>
      </c>
      <c r="D16394" s="13">
        <v>30</v>
      </c>
      <c r="E16394" s="13" t="s">
        <v>80</v>
      </c>
      <c r="F16394" s="17">
        <v>-7207</v>
      </c>
      <c r="G16394" t="str">
        <f>_xlfn.XLOOKUP(tbl_GL[[#This Row],[Account_key]],tbl_COA[Account_key],tbl_COA[Class],"Not Found")</f>
        <v>Assets</v>
      </c>
      <c r="H16394" t="str">
        <f>_xlfn.XLOOKUP(tbl_GL[[#This Row],[Account_key]],tbl_COA[Account_key],tbl_COA[SubClass],"Not Found")</f>
        <v>Assets</v>
      </c>
      <c r="I16394" t="str">
        <f>_xlfn.XLOOKUP(tbl_GL[[#This Row],[Account_key]],tbl_COA[Account_key],tbl_COA[SubClass2],"Not Found")</f>
        <v>Current Assets</v>
      </c>
      <c r="J16394" t="str">
        <f>_xlfn.XLOOKUP(tbl_GL[[#This Row],[Account_key]],tbl_COA[Account_key],tbl_COA[SubAccount],,0)</f>
        <v>Trade Receivables</v>
      </c>
      <c r="K16394">
        <f>YEAR(tbl_GL[[#This Row],[Date]])</f>
        <v>2018</v>
      </c>
    </row>
    <row r="16395" spans="1:11" hidden="1" x14ac:dyDescent="0.35">
      <c r="A16395">
        <v>398.2</v>
      </c>
      <c r="B16395" s="24">
        <v>43331</v>
      </c>
      <c r="C16395">
        <v>7</v>
      </c>
      <c r="D16395" s="13">
        <v>10</v>
      </c>
      <c r="E16395" s="13" t="s">
        <v>80</v>
      </c>
      <c r="F16395" s="17">
        <v>7207</v>
      </c>
      <c r="G16395" t="str">
        <f>_xlfn.XLOOKUP(tbl_GL[[#This Row],[Account_key]],tbl_COA[Account_key],tbl_COA[Class],"Not Found")</f>
        <v>Assets</v>
      </c>
      <c r="H16395" t="str">
        <f>_xlfn.XLOOKUP(tbl_GL[[#This Row],[Account_key]],tbl_COA[Account_key],tbl_COA[SubClass],"Not Found")</f>
        <v>Assets</v>
      </c>
      <c r="I16395" t="str">
        <f>_xlfn.XLOOKUP(tbl_GL[[#This Row],[Account_key]],tbl_COA[Account_key],tbl_COA[SubClass2],"Not Found")</f>
        <v>Current Assets</v>
      </c>
      <c r="J16395" t="str">
        <f>_xlfn.XLOOKUP(tbl_GL[[#This Row],[Account_key]],tbl_COA[Account_key],tbl_COA[SubAccount],,0)</f>
        <v>Cash at Bank</v>
      </c>
      <c r="K16395">
        <f>YEAR(tbl_GL[[#This Row],[Date]])</f>
        <v>2018</v>
      </c>
    </row>
    <row r="16396" spans="1:11" hidden="1" x14ac:dyDescent="0.35">
      <c r="A16396">
        <v>399.1</v>
      </c>
      <c r="B16396" s="24">
        <v>43332</v>
      </c>
      <c r="C16396">
        <v>7</v>
      </c>
      <c r="D16396" s="13">
        <v>260</v>
      </c>
      <c r="E16396" s="13" t="s">
        <v>97</v>
      </c>
      <c r="F16396" s="17">
        <v>-1200</v>
      </c>
      <c r="G16396" t="str">
        <f>_xlfn.XLOOKUP(tbl_GL[[#This Row],[Account_key]],tbl_COA[Account_key],tbl_COA[Class],"Not Found")</f>
        <v>Operating account</v>
      </c>
      <c r="H16396" t="str">
        <f>_xlfn.XLOOKUP(tbl_GL[[#This Row],[Account_key]],tbl_COA[Account_key],tbl_COA[SubClass],"Not Found")</f>
        <v>Operating Expenses</v>
      </c>
      <c r="I16396" t="str">
        <f>_xlfn.XLOOKUP(tbl_GL[[#This Row],[Account_key]],tbl_COA[Account_key],tbl_COA[SubClass2],"Not Found")</f>
        <v>Marketing</v>
      </c>
      <c r="J16396" t="str">
        <f>_xlfn.XLOOKUP(tbl_GL[[#This Row],[Account_key]],tbl_COA[Account_key],tbl_COA[SubAccount],,0)</f>
        <v>Commissions</v>
      </c>
      <c r="K16396">
        <f>YEAR(tbl_GL[[#This Row],[Date]])</f>
        <v>2018</v>
      </c>
    </row>
    <row r="16397" spans="1:11" hidden="1" x14ac:dyDescent="0.35">
      <c r="A16397">
        <v>399.2</v>
      </c>
      <c r="B16397" s="24">
        <v>43332</v>
      </c>
      <c r="C16397">
        <v>7</v>
      </c>
      <c r="D16397" s="13">
        <v>120</v>
      </c>
      <c r="E16397" s="13" t="s">
        <v>97</v>
      </c>
      <c r="F16397" s="17">
        <v>1200</v>
      </c>
      <c r="G16397" t="str">
        <f>_xlfn.XLOOKUP(tbl_GL[[#This Row],[Account_key]],tbl_COA[Account_key],tbl_COA[Class],"Not Found")</f>
        <v>Liabilities and Owners Equity</v>
      </c>
      <c r="H16397" t="str">
        <f>_xlfn.XLOOKUP(tbl_GL[[#This Row],[Account_key]],tbl_COA[Account_key],tbl_COA[SubClass],"Not Found")</f>
        <v>Liabilities</v>
      </c>
      <c r="I16397" t="str">
        <f>_xlfn.XLOOKUP(tbl_GL[[#This Row],[Account_key]],tbl_COA[Account_key],tbl_COA[SubClass2],"Not Found")</f>
        <v>Current Liabilities</v>
      </c>
      <c r="J16397" t="str">
        <f>_xlfn.XLOOKUP(tbl_GL[[#This Row],[Account_key]],tbl_COA[Account_key],tbl_COA[SubAccount],,0)</f>
        <v>Accrued Expenses</v>
      </c>
      <c r="K16397">
        <f>YEAR(tbl_GL[[#This Row],[Date]])</f>
        <v>2018</v>
      </c>
    </row>
    <row r="16398" spans="1:11" hidden="1" x14ac:dyDescent="0.35">
      <c r="A16398">
        <v>400.1</v>
      </c>
      <c r="B16398" s="24">
        <v>43333</v>
      </c>
      <c r="C16398">
        <v>7</v>
      </c>
      <c r="D16398" s="13">
        <v>220</v>
      </c>
      <c r="E16398" s="13" t="s">
        <v>81</v>
      </c>
      <c r="F16398" s="17">
        <v>-984</v>
      </c>
      <c r="G16398" t="str">
        <f>_xlfn.XLOOKUP(tbl_GL[[#This Row],[Account_key]],tbl_COA[Account_key],tbl_COA[Class],"Not Found")</f>
        <v>Trading account</v>
      </c>
      <c r="H16398" t="str">
        <f>_xlfn.XLOOKUP(tbl_GL[[#This Row],[Account_key]],tbl_COA[Account_key],tbl_COA[SubClass],"Not Found")</f>
        <v>Sales</v>
      </c>
      <c r="I16398" t="str">
        <f>_xlfn.XLOOKUP(tbl_GL[[#This Row],[Account_key]],tbl_COA[Account_key],tbl_COA[SubClass2],"Not Found")</f>
        <v>Sales</v>
      </c>
      <c r="J16398" t="str">
        <f>_xlfn.XLOOKUP(tbl_GL[[#This Row],[Account_key]],tbl_COA[Account_key],tbl_COA[SubAccount],,0)</f>
        <v>Sales Return</v>
      </c>
      <c r="K16398">
        <f>YEAR(tbl_GL[[#This Row],[Date]])</f>
        <v>2018</v>
      </c>
    </row>
    <row r="16399" spans="1:11" hidden="1" x14ac:dyDescent="0.35">
      <c r="A16399">
        <v>400.2</v>
      </c>
      <c r="B16399" s="24">
        <v>43333</v>
      </c>
      <c r="C16399">
        <v>7</v>
      </c>
      <c r="D16399" s="13">
        <v>20</v>
      </c>
      <c r="E16399" s="13" t="s">
        <v>81</v>
      </c>
      <c r="F16399" s="17">
        <v>-984</v>
      </c>
      <c r="G16399" t="str">
        <f>_xlfn.XLOOKUP(tbl_GL[[#This Row],[Account_key]],tbl_COA[Account_key],tbl_COA[Class],"Not Found")</f>
        <v>Assets</v>
      </c>
      <c r="H16399" t="str">
        <f>_xlfn.XLOOKUP(tbl_GL[[#This Row],[Account_key]],tbl_COA[Account_key],tbl_COA[SubClass],"Not Found")</f>
        <v>Assets</v>
      </c>
      <c r="I16399" t="str">
        <f>_xlfn.XLOOKUP(tbl_GL[[#This Row],[Account_key]],tbl_COA[Account_key],tbl_COA[SubClass2],"Not Found")</f>
        <v>Current Assets</v>
      </c>
      <c r="J16399" t="str">
        <f>_xlfn.XLOOKUP(tbl_GL[[#This Row],[Account_key]],tbl_COA[Account_key],tbl_COA[SubAccount],,0)</f>
        <v>Cash in hand</v>
      </c>
      <c r="K16399">
        <f>YEAR(tbl_GL[[#This Row],[Date]])</f>
        <v>2018</v>
      </c>
    </row>
    <row r="16400" spans="1:11" hidden="1" x14ac:dyDescent="0.35">
      <c r="A16400">
        <v>401.1</v>
      </c>
      <c r="B16400" s="24">
        <v>43336</v>
      </c>
      <c r="C16400">
        <v>7</v>
      </c>
      <c r="D16400" s="13">
        <v>230</v>
      </c>
      <c r="E16400" s="13" t="s">
        <v>4</v>
      </c>
      <c r="F16400" s="17">
        <v>-398</v>
      </c>
      <c r="G16400" t="str">
        <f>_xlfn.XLOOKUP(tbl_GL[[#This Row],[Account_key]],tbl_COA[Account_key],tbl_COA[Class],"Not Found")</f>
        <v>Trading account</v>
      </c>
      <c r="H16400" t="str">
        <f>_xlfn.XLOOKUP(tbl_GL[[#This Row],[Account_key]],tbl_COA[Account_key],tbl_COA[SubClass],"Not Found")</f>
        <v>Cost of Sales</v>
      </c>
      <c r="I16400" t="str">
        <f>_xlfn.XLOOKUP(tbl_GL[[#This Row],[Account_key]],tbl_COA[Account_key],tbl_COA[SubClass2],"Not Found")</f>
        <v>Cost of Sales</v>
      </c>
      <c r="J16400" t="str">
        <f>_xlfn.XLOOKUP(tbl_GL[[#This Row],[Account_key]],tbl_COA[Account_key],tbl_COA[SubAccount],,0)</f>
        <v>Cost of Sales</v>
      </c>
      <c r="K16400">
        <f>YEAR(tbl_GL[[#This Row],[Date]])</f>
        <v>2018</v>
      </c>
    </row>
    <row r="16401" spans="1:11" hidden="1" x14ac:dyDescent="0.35">
      <c r="A16401">
        <v>401.2</v>
      </c>
      <c r="B16401" s="24">
        <v>43336</v>
      </c>
      <c r="C16401">
        <v>7</v>
      </c>
      <c r="D16401" s="13">
        <v>60</v>
      </c>
      <c r="E16401" s="13" t="s">
        <v>4</v>
      </c>
      <c r="F16401" s="17">
        <v>-398</v>
      </c>
      <c r="G16401" t="str">
        <f>_xlfn.XLOOKUP(tbl_GL[[#This Row],[Account_key]],tbl_COA[Account_key],tbl_COA[Class],"Not Found")</f>
        <v>Assets</v>
      </c>
      <c r="H16401" t="str">
        <f>_xlfn.XLOOKUP(tbl_GL[[#This Row],[Account_key]],tbl_COA[Account_key],tbl_COA[SubClass],"Not Found")</f>
        <v>Assets</v>
      </c>
      <c r="I16401" t="str">
        <f>_xlfn.XLOOKUP(tbl_GL[[#This Row],[Account_key]],tbl_COA[Account_key],tbl_COA[SubClass2],"Not Found")</f>
        <v>Current Assets</v>
      </c>
      <c r="J16401" t="str">
        <f>_xlfn.XLOOKUP(tbl_GL[[#This Row],[Account_key]],tbl_COA[Account_key],tbl_COA[SubAccount],,0)</f>
        <v>Inventory</v>
      </c>
      <c r="K16401">
        <f>YEAR(tbl_GL[[#This Row],[Date]])</f>
        <v>2018</v>
      </c>
    </row>
    <row r="16402" spans="1:11" hidden="1" x14ac:dyDescent="0.35">
      <c r="A16402">
        <v>402.1</v>
      </c>
      <c r="B16402" s="24">
        <v>43336</v>
      </c>
      <c r="C16402">
        <v>7</v>
      </c>
      <c r="D16402" s="13">
        <v>10</v>
      </c>
      <c r="E16402" s="13" t="s">
        <v>98</v>
      </c>
      <c r="F16402" s="17">
        <v>-1088</v>
      </c>
      <c r="G16402" t="str">
        <f>_xlfn.XLOOKUP(tbl_GL[[#This Row],[Account_key]],tbl_COA[Account_key],tbl_COA[Class],"Not Found")</f>
        <v>Assets</v>
      </c>
      <c r="H16402" t="str">
        <f>_xlfn.XLOOKUP(tbl_GL[[#This Row],[Account_key]],tbl_COA[Account_key],tbl_COA[SubClass],"Not Found")</f>
        <v>Assets</v>
      </c>
      <c r="I16402" t="str">
        <f>_xlfn.XLOOKUP(tbl_GL[[#This Row],[Account_key]],tbl_COA[Account_key],tbl_COA[SubClass2],"Not Found")</f>
        <v>Current Assets</v>
      </c>
      <c r="J16402" t="str">
        <f>_xlfn.XLOOKUP(tbl_GL[[#This Row],[Account_key]],tbl_COA[Account_key],tbl_COA[SubAccount],,0)</f>
        <v>Cash at Bank</v>
      </c>
      <c r="K16402">
        <f>YEAR(tbl_GL[[#This Row],[Date]])</f>
        <v>2018</v>
      </c>
    </row>
    <row r="16403" spans="1:11" hidden="1" x14ac:dyDescent="0.35">
      <c r="A16403">
        <v>402.2</v>
      </c>
      <c r="B16403" s="24">
        <v>43336</v>
      </c>
      <c r="C16403">
        <v>7</v>
      </c>
      <c r="D16403" s="13">
        <v>120</v>
      </c>
      <c r="E16403" s="13" t="s">
        <v>98</v>
      </c>
      <c r="F16403" s="17">
        <v>-1088</v>
      </c>
      <c r="G16403" t="str">
        <f>_xlfn.XLOOKUP(tbl_GL[[#This Row],[Account_key]],tbl_COA[Account_key],tbl_COA[Class],"Not Found")</f>
        <v>Liabilities and Owners Equity</v>
      </c>
      <c r="H16403" t="str">
        <f>_xlfn.XLOOKUP(tbl_GL[[#This Row],[Account_key]],tbl_COA[Account_key],tbl_COA[SubClass],"Not Found")</f>
        <v>Liabilities</v>
      </c>
      <c r="I16403" t="str">
        <f>_xlfn.XLOOKUP(tbl_GL[[#This Row],[Account_key]],tbl_COA[Account_key],tbl_COA[SubClass2],"Not Found")</f>
        <v>Current Liabilities</v>
      </c>
      <c r="J16403" t="str">
        <f>_xlfn.XLOOKUP(tbl_GL[[#This Row],[Account_key]],tbl_COA[Account_key],tbl_COA[SubAccount],,0)</f>
        <v>Accrued Expenses</v>
      </c>
      <c r="K16403">
        <f>YEAR(tbl_GL[[#This Row],[Date]])</f>
        <v>2018</v>
      </c>
    </row>
    <row r="16404" spans="1:11" hidden="1" x14ac:dyDescent="0.35">
      <c r="A16404">
        <v>403.1</v>
      </c>
      <c r="B16404" s="24">
        <v>43336</v>
      </c>
      <c r="C16404">
        <v>7</v>
      </c>
      <c r="D16404" s="13">
        <v>210</v>
      </c>
      <c r="E16404" s="13" t="s">
        <v>8</v>
      </c>
      <c r="F16404" s="17">
        <v>1447</v>
      </c>
      <c r="G16404" t="str">
        <f>_xlfn.XLOOKUP(tbl_GL[[#This Row],[Account_key]],tbl_COA[Account_key],tbl_COA[Class],"Not Found")</f>
        <v>Trading account</v>
      </c>
      <c r="H16404" t="str">
        <f>_xlfn.XLOOKUP(tbl_GL[[#This Row],[Account_key]],tbl_COA[Account_key],tbl_COA[SubClass],"Not Found")</f>
        <v>Sales</v>
      </c>
      <c r="I16404" t="str">
        <f>_xlfn.XLOOKUP(tbl_GL[[#This Row],[Account_key]],tbl_COA[Account_key],tbl_COA[SubClass2],"Not Found")</f>
        <v>Sales</v>
      </c>
      <c r="J16404" t="str">
        <f>_xlfn.XLOOKUP(tbl_GL[[#This Row],[Account_key]],tbl_COA[Account_key],tbl_COA[SubAccount],,0)</f>
        <v>Sales</v>
      </c>
      <c r="K16404">
        <f>YEAR(tbl_GL[[#This Row],[Date]])</f>
        <v>2018</v>
      </c>
    </row>
    <row r="16405" spans="1:11" hidden="1" x14ac:dyDescent="0.35">
      <c r="A16405">
        <v>403.2</v>
      </c>
      <c r="B16405" s="24">
        <v>43336</v>
      </c>
      <c r="C16405">
        <v>7</v>
      </c>
      <c r="D16405" s="13">
        <v>30</v>
      </c>
      <c r="E16405" s="13" t="s">
        <v>8</v>
      </c>
      <c r="F16405" s="17">
        <v>1447</v>
      </c>
      <c r="G16405" t="str">
        <f>_xlfn.XLOOKUP(tbl_GL[[#This Row],[Account_key]],tbl_COA[Account_key],tbl_COA[Class],"Not Found")</f>
        <v>Assets</v>
      </c>
      <c r="H16405" t="str">
        <f>_xlfn.XLOOKUP(tbl_GL[[#This Row],[Account_key]],tbl_COA[Account_key],tbl_COA[SubClass],"Not Found")</f>
        <v>Assets</v>
      </c>
      <c r="I16405" t="str">
        <f>_xlfn.XLOOKUP(tbl_GL[[#This Row],[Account_key]],tbl_COA[Account_key],tbl_COA[SubClass2],"Not Found")</f>
        <v>Current Assets</v>
      </c>
      <c r="J16405" t="str">
        <f>_xlfn.XLOOKUP(tbl_GL[[#This Row],[Account_key]],tbl_COA[Account_key],tbl_COA[SubAccount],,0)</f>
        <v>Trade Receivables</v>
      </c>
      <c r="K16405">
        <f>YEAR(tbl_GL[[#This Row],[Date]])</f>
        <v>2018</v>
      </c>
    </row>
    <row r="16406" spans="1:11" hidden="1" x14ac:dyDescent="0.35">
      <c r="A16406">
        <v>404.1</v>
      </c>
      <c r="B16406" s="24">
        <v>43337</v>
      </c>
      <c r="C16406">
        <v>7</v>
      </c>
      <c r="D16406" s="13">
        <v>350</v>
      </c>
      <c r="E16406" s="13" t="s">
        <v>97</v>
      </c>
      <c r="F16406" s="17">
        <v>-1001</v>
      </c>
      <c r="G16406" t="str">
        <f>_xlfn.XLOOKUP(tbl_GL[[#This Row],[Account_key]],tbl_COA[Account_key],tbl_COA[Class],"Not Found")</f>
        <v>Operating account</v>
      </c>
      <c r="H16406" t="str">
        <f>_xlfn.XLOOKUP(tbl_GL[[#This Row],[Account_key]],tbl_COA[Account_key],tbl_COA[SubClass],"Not Found")</f>
        <v>Operating Expenses</v>
      </c>
      <c r="I16406" t="str">
        <f>_xlfn.XLOOKUP(tbl_GL[[#This Row],[Account_key]],tbl_COA[Account_key],tbl_COA[SubClass2],"Not Found")</f>
        <v>Administration</v>
      </c>
      <c r="J16406" t="str">
        <f>_xlfn.XLOOKUP(tbl_GL[[#This Row],[Account_key]],tbl_COA[Account_key],tbl_COA[SubAccount],,0)</f>
        <v>Other Expenses</v>
      </c>
      <c r="K16406">
        <f>YEAR(tbl_GL[[#This Row],[Date]])</f>
        <v>2018</v>
      </c>
    </row>
    <row r="16407" spans="1:11" hidden="1" x14ac:dyDescent="0.35">
      <c r="A16407">
        <v>404.2</v>
      </c>
      <c r="B16407" s="24">
        <v>43337</v>
      </c>
      <c r="C16407">
        <v>7</v>
      </c>
      <c r="D16407" s="13">
        <v>120</v>
      </c>
      <c r="E16407" s="13" t="s">
        <v>97</v>
      </c>
      <c r="F16407" s="17">
        <v>1001</v>
      </c>
      <c r="G16407" t="str">
        <f>_xlfn.XLOOKUP(tbl_GL[[#This Row],[Account_key]],tbl_COA[Account_key],tbl_COA[Class],"Not Found")</f>
        <v>Liabilities and Owners Equity</v>
      </c>
      <c r="H16407" t="str">
        <f>_xlfn.XLOOKUP(tbl_GL[[#This Row],[Account_key]],tbl_COA[Account_key],tbl_COA[SubClass],"Not Found")</f>
        <v>Liabilities</v>
      </c>
      <c r="I16407" t="str">
        <f>_xlfn.XLOOKUP(tbl_GL[[#This Row],[Account_key]],tbl_COA[Account_key],tbl_COA[SubClass2],"Not Found")</f>
        <v>Current Liabilities</v>
      </c>
      <c r="J16407" t="str">
        <f>_xlfn.XLOOKUP(tbl_GL[[#This Row],[Account_key]],tbl_COA[Account_key],tbl_COA[SubAccount],,0)</f>
        <v>Accrued Expenses</v>
      </c>
      <c r="K16407">
        <f>YEAR(tbl_GL[[#This Row],[Date]])</f>
        <v>2018</v>
      </c>
    </row>
    <row r="16408" spans="1:11" hidden="1" x14ac:dyDescent="0.35">
      <c r="A16408">
        <v>405.1</v>
      </c>
      <c r="B16408" s="24">
        <v>43339</v>
      </c>
      <c r="C16408">
        <v>7</v>
      </c>
      <c r="D16408" s="13">
        <v>230</v>
      </c>
      <c r="E16408" s="13" t="s">
        <v>4</v>
      </c>
      <c r="F16408" s="17">
        <v>-522</v>
      </c>
      <c r="G16408" t="str">
        <f>_xlfn.XLOOKUP(tbl_GL[[#This Row],[Account_key]],tbl_COA[Account_key],tbl_COA[Class],"Not Found")</f>
        <v>Trading account</v>
      </c>
      <c r="H16408" t="str">
        <f>_xlfn.XLOOKUP(tbl_GL[[#This Row],[Account_key]],tbl_COA[Account_key],tbl_COA[SubClass],"Not Found")</f>
        <v>Cost of Sales</v>
      </c>
      <c r="I16408" t="str">
        <f>_xlfn.XLOOKUP(tbl_GL[[#This Row],[Account_key]],tbl_COA[Account_key],tbl_COA[SubClass2],"Not Found")</f>
        <v>Cost of Sales</v>
      </c>
      <c r="J16408" t="str">
        <f>_xlfn.XLOOKUP(tbl_GL[[#This Row],[Account_key]],tbl_COA[Account_key],tbl_COA[SubAccount],,0)</f>
        <v>Cost of Sales</v>
      </c>
      <c r="K16408">
        <f>YEAR(tbl_GL[[#This Row],[Date]])</f>
        <v>2018</v>
      </c>
    </row>
    <row r="16409" spans="1:11" hidden="1" x14ac:dyDescent="0.35">
      <c r="A16409">
        <v>405.2</v>
      </c>
      <c r="B16409" s="24">
        <v>43339</v>
      </c>
      <c r="C16409">
        <v>7</v>
      </c>
      <c r="D16409" s="13">
        <v>60</v>
      </c>
      <c r="E16409" s="13" t="s">
        <v>4</v>
      </c>
      <c r="F16409" s="17">
        <v>-522</v>
      </c>
      <c r="G16409" t="str">
        <f>_xlfn.XLOOKUP(tbl_GL[[#This Row],[Account_key]],tbl_COA[Account_key],tbl_COA[Class],"Not Found")</f>
        <v>Assets</v>
      </c>
      <c r="H16409" t="str">
        <f>_xlfn.XLOOKUP(tbl_GL[[#This Row],[Account_key]],tbl_COA[Account_key],tbl_COA[SubClass],"Not Found")</f>
        <v>Assets</v>
      </c>
      <c r="I16409" t="str">
        <f>_xlfn.XLOOKUP(tbl_GL[[#This Row],[Account_key]],tbl_COA[Account_key],tbl_COA[SubClass2],"Not Found")</f>
        <v>Current Assets</v>
      </c>
      <c r="J16409" t="str">
        <f>_xlfn.XLOOKUP(tbl_GL[[#This Row],[Account_key]],tbl_COA[Account_key],tbl_COA[SubAccount],,0)</f>
        <v>Inventory</v>
      </c>
      <c r="K16409">
        <f>YEAR(tbl_GL[[#This Row],[Date]])</f>
        <v>2018</v>
      </c>
    </row>
    <row r="16410" spans="1:11" hidden="1" x14ac:dyDescent="0.35">
      <c r="A16410">
        <v>406.1</v>
      </c>
      <c r="B16410" s="24">
        <v>43339</v>
      </c>
      <c r="C16410">
        <v>7</v>
      </c>
      <c r="D16410" s="13">
        <v>10</v>
      </c>
      <c r="E16410" s="13" t="s">
        <v>98</v>
      </c>
      <c r="F16410" s="17">
        <v>-1049</v>
      </c>
      <c r="G16410" t="str">
        <f>_xlfn.XLOOKUP(tbl_GL[[#This Row],[Account_key]],tbl_COA[Account_key],tbl_COA[Class],"Not Found")</f>
        <v>Assets</v>
      </c>
      <c r="H16410" t="str">
        <f>_xlfn.XLOOKUP(tbl_GL[[#This Row],[Account_key]],tbl_COA[Account_key],tbl_COA[SubClass],"Not Found")</f>
        <v>Assets</v>
      </c>
      <c r="I16410" t="str">
        <f>_xlfn.XLOOKUP(tbl_GL[[#This Row],[Account_key]],tbl_COA[Account_key],tbl_COA[SubClass2],"Not Found")</f>
        <v>Current Assets</v>
      </c>
      <c r="J16410" t="str">
        <f>_xlfn.XLOOKUP(tbl_GL[[#This Row],[Account_key]],tbl_COA[Account_key],tbl_COA[SubAccount],,0)</f>
        <v>Cash at Bank</v>
      </c>
      <c r="K16410">
        <f>YEAR(tbl_GL[[#This Row],[Date]])</f>
        <v>2018</v>
      </c>
    </row>
    <row r="16411" spans="1:11" hidden="1" x14ac:dyDescent="0.35">
      <c r="A16411">
        <v>406.2</v>
      </c>
      <c r="B16411" s="24">
        <v>43339</v>
      </c>
      <c r="C16411">
        <v>7</v>
      </c>
      <c r="D16411" s="13">
        <v>120</v>
      </c>
      <c r="E16411" s="13" t="s">
        <v>98</v>
      </c>
      <c r="F16411" s="17">
        <v>-1049</v>
      </c>
      <c r="G16411" t="str">
        <f>_xlfn.XLOOKUP(tbl_GL[[#This Row],[Account_key]],tbl_COA[Account_key],tbl_COA[Class],"Not Found")</f>
        <v>Liabilities and Owners Equity</v>
      </c>
      <c r="H16411" t="str">
        <f>_xlfn.XLOOKUP(tbl_GL[[#This Row],[Account_key]],tbl_COA[Account_key],tbl_COA[SubClass],"Not Found")</f>
        <v>Liabilities</v>
      </c>
      <c r="I16411" t="str">
        <f>_xlfn.XLOOKUP(tbl_GL[[#This Row],[Account_key]],tbl_COA[Account_key],tbl_COA[SubClass2],"Not Found")</f>
        <v>Current Liabilities</v>
      </c>
      <c r="J16411" t="str">
        <f>_xlfn.XLOOKUP(tbl_GL[[#This Row],[Account_key]],tbl_COA[Account_key],tbl_COA[SubAccount],,0)</f>
        <v>Accrued Expenses</v>
      </c>
      <c r="K16411">
        <f>YEAR(tbl_GL[[#This Row],[Date]])</f>
        <v>2018</v>
      </c>
    </row>
    <row r="16412" spans="1:11" hidden="1" x14ac:dyDescent="0.35">
      <c r="A16412">
        <v>407.1</v>
      </c>
      <c r="B16412" s="24">
        <v>43339</v>
      </c>
      <c r="C16412">
        <v>7</v>
      </c>
      <c r="D16412" s="13">
        <v>260</v>
      </c>
      <c r="E16412" s="13" t="s">
        <v>97</v>
      </c>
      <c r="F16412" s="17">
        <v>-1240</v>
      </c>
      <c r="G16412" t="str">
        <f>_xlfn.XLOOKUP(tbl_GL[[#This Row],[Account_key]],tbl_COA[Account_key],tbl_COA[Class],"Not Found")</f>
        <v>Operating account</v>
      </c>
      <c r="H16412" t="str">
        <f>_xlfn.XLOOKUP(tbl_GL[[#This Row],[Account_key]],tbl_COA[Account_key],tbl_COA[SubClass],"Not Found")</f>
        <v>Operating Expenses</v>
      </c>
      <c r="I16412" t="str">
        <f>_xlfn.XLOOKUP(tbl_GL[[#This Row],[Account_key]],tbl_COA[Account_key],tbl_COA[SubClass2],"Not Found")</f>
        <v>Marketing</v>
      </c>
      <c r="J16412" t="str">
        <f>_xlfn.XLOOKUP(tbl_GL[[#This Row],[Account_key]],tbl_COA[Account_key],tbl_COA[SubAccount],,0)</f>
        <v>Commissions</v>
      </c>
      <c r="K16412">
        <f>YEAR(tbl_GL[[#This Row],[Date]])</f>
        <v>2018</v>
      </c>
    </row>
    <row r="16413" spans="1:11" hidden="1" x14ac:dyDescent="0.35">
      <c r="A16413">
        <v>407.2</v>
      </c>
      <c r="B16413" s="24">
        <v>43339</v>
      </c>
      <c r="C16413">
        <v>7</v>
      </c>
      <c r="D16413" s="13">
        <v>120</v>
      </c>
      <c r="E16413" s="13" t="s">
        <v>97</v>
      </c>
      <c r="F16413" s="17">
        <v>1240</v>
      </c>
      <c r="G16413" t="str">
        <f>_xlfn.XLOOKUP(tbl_GL[[#This Row],[Account_key]],tbl_COA[Account_key],tbl_COA[Class],"Not Found")</f>
        <v>Liabilities and Owners Equity</v>
      </c>
      <c r="H16413" t="str">
        <f>_xlfn.XLOOKUP(tbl_GL[[#This Row],[Account_key]],tbl_COA[Account_key],tbl_COA[SubClass],"Not Found")</f>
        <v>Liabilities</v>
      </c>
      <c r="I16413" t="str">
        <f>_xlfn.XLOOKUP(tbl_GL[[#This Row],[Account_key]],tbl_COA[Account_key],tbl_COA[SubClass2],"Not Found")</f>
        <v>Current Liabilities</v>
      </c>
      <c r="J16413" t="str">
        <f>_xlfn.XLOOKUP(tbl_GL[[#This Row],[Account_key]],tbl_COA[Account_key],tbl_COA[SubAccount],,0)</f>
        <v>Accrued Expenses</v>
      </c>
      <c r="K16413">
        <f>YEAR(tbl_GL[[#This Row],[Date]])</f>
        <v>2018</v>
      </c>
    </row>
    <row r="16414" spans="1:11" hidden="1" x14ac:dyDescent="0.35">
      <c r="A16414">
        <v>408.1</v>
      </c>
      <c r="B16414" s="24">
        <v>43339</v>
      </c>
      <c r="C16414">
        <v>7</v>
      </c>
      <c r="D16414" s="13">
        <v>210</v>
      </c>
      <c r="E16414" s="13" t="s">
        <v>7</v>
      </c>
      <c r="F16414" s="17">
        <v>1741</v>
      </c>
      <c r="G16414" t="str">
        <f>_xlfn.XLOOKUP(tbl_GL[[#This Row],[Account_key]],tbl_COA[Account_key],tbl_COA[Class],"Not Found")</f>
        <v>Trading account</v>
      </c>
      <c r="H16414" t="str">
        <f>_xlfn.XLOOKUP(tbl_GL[[#This Row],[Account_key]],tbl_COA[Account_key],tbl_COA[SubClass],"Not Found")</f>
        <v>Sales</v>
      </c>
      <c r="I16414" t="str">
        <f>_xlfn.XLOOKUP(tbl_GL[[#This Row],[Account_key]],tbl_COA[Account_key],tbl_COA[SubClass2],"Not Found")</f>
        <v>Sales</v>
      </c>
      <c r="J16414" t="str">
        <f>_xlfn.XLOOKUP(tbl_GL[[#This Row],[Account_key]],tbl_COA[Account_key],tbl_COA[SubAccount],,0)</f>
        <v>Sales</v>
      </c>
      <c r="K16414">
        <f>YEAR(tbl_GL[[#This Row],[Date]])</f>
        <v>2018</v>
      </c>
    </row>
    <row r="16415" spans="1:11" hidden="1" x14ac:dyDescent="0.35">
      <c r="A16415">
        <v>408.2</v>
      </c>
      <c r="B16415" s="24">
        <v>43339</v>
      </c>
      <c r="C16415">
        <v>7</v>
      </c>
      <c r="D16415" s="13">
        <v>10</v>
      </c>
      <c r="E16415" s="13" t="s">
        <v>7</v>
      </c>
      <c r="F16415" s="17">
        <v>1741</v>
      </c>
      <c r="G16415" t="str">
        <f>_xlfn.XLOOKUP(tbl_GL[[#This Row],[Account_key]],tbl_COA[Account_key],tbl_COA[Class],"Not Found")</f>
        <v>Assets</v>
      </c>
      <c r="H16415" t="str">
        <f>_xlfn.XLOOKUP(tbl_GL[[#This Row],[Account_key]],tbl_COA[Account_key],tbl_COA[SubClass],"Not Found")</f>
        <v>Assets</v>
      </c>
      <c r="I16415" t="str">
        <f>_xlfn.XLOOKUP(tbl_GL[[#This Row],[Account_key]],tbl_COA[Account_key],tbl_COA[SubClass2],"Not Found")</f>
        <v>Current Assets</v>
      </c>
      <c r="J16415" t="str">
        <f>_xlfn.XLOOKUP(tbl_GL[[#This Row],[Account_key]],tbl_COA[Account_key],tbl_COA[SubAccount],,0)</f>
        <v>Cash at Bank</v>
      </c>
      <c r="K16415">
        <f>YEAR(tbl_GL[[#This Row],[Date]])</f>
        <v>2018</v>
      </c>
    </row>
    <row r="16416" spans="1:11" hidden="1" x14ac:dyDescent="0.35">
      <c r="A16416">
        <v>409.1</v>
      </c>
      <c r="B16416" s="24">
        <v>43339</v>
      </c>
      <c r="C16416">
        <v>7</v>
      </c>
      <c r="D16416" s="13">
        <v>230</v>
      </c>
      <c r="E16416" s="13" t="s">
        <v>4</v>
      </c>
      <c r="F16416" s="17">
        <v>-2202</v>
      </c>
      <c r="G16416" t="str">
        <f>_xlfn.XLOOKUP(tbl_GL[[#This Row],[Account_key]],tbl_COA[Account_key],tbl_COA[Class],"Not Found")</f>
        <v>Trading account</v>
      </c>
      <c r="H16416" t="str">
        <f>_xlfn.XLOOKUP(tbl_GL[[#This Row],[Account_key]],tbl_COA[Account_key],tbl_COA[SubClass],"Not Found")</f>
        <v>Cost of Sales</v>
      </c>
      <c r="I16416" t="str">
        <f>_xlfn.XLOOKUP(tbl_GL[[#This Row],[Account_key]],tbl_COA[Account_key],tbl_COA[SubClass2],"Not Found")</f>
        <v>Cost of Sales</v>
      </c>
      <c r="J16416" t="str">
        <f>_xlfn.XLOOKUP(tbl_GL[[#This Row],[Account_key]],tbl_COA[Account_key],tbl_COA[SubAccount],,0)</f>
        <v>Cost of Sales</v>
      </c>
      <c r="K16416">
        <f>YEAR(tbl_GL[[#This Row],[Date]])</f>
        <v>2018</v>
      </c>
    </row>
    <row r="16417" spans="1:11" hidden="1" x14ac:dyDescent="0.35">
      <c r="A16417">
        <v>409.2</v>
      </c>
      <c r="B16417" s="24">
        <v>43339</v>
      </c>
      <c r="C16417">
        <v>7</v>
      </c>
      <c r="D16417" s="13">
        <v>60</v>
      </c>
      <c r="E16417" s="13" t="s">
        <v>4</v>
      </c>
      <c r="F16417" s="17">
        <v>-2202</v>
      </c>
      <c r="G16417" t="str">
        <f>_xlfn.XLOOKUP(tbl_GL[[#This Row],[Account_key]],tbl_COA[Account_key],tbl_COA[Class],"Not Found")</f>
        <v>Assets</v>
      </c>
      <c r="H16417" t="str">
        <f>_xlfn.XLOOKUP(tbl_GL[[#This Row],[Account_key]],tbl_COA[Account_key],tbl_COA[SubClass],"Not Found")</f>
        <v>Assets</v>
      </c>
      <c r="I16417" t="str">
        <f>_xlfn.XLOOKUP(tbl_GL[[#This Row],[Account_key]],tbl_COA[Account_key],tbl_COA[SubClass2],"Not Found")</f>
        <v>Current Assets</v>
      </c>
      <c r="J16417" t="str">
        <f>_xlfn.XLOOKUP(tbl_GL[[#This Row],[Account_key]],tbl_COA[Account_key],tbl_COA[SubAccount],,0)</f>
        <v>Inventory</v>
      </c>
      <c r="K16417">
        <f>YEAR(tbl_GL[[#This Row],[Date]])</f>
        <v>2018</v>
      </c>
    </row>
    <row r="16418" spans="1:11" hidden="1" x14ac:dyDescent="0.35">
      <c r="A16418">
        <v>410.1</v>
      </c>
      <c r="B16418" s="24">
        <v>43339</v>
      </c>
      <c r="C16418">
        <v>7</v>
      </c>
      <c r="D16418" s="13">
        <v>210</v>
      </c>
      <c r="E16418" s="13" t="s">
        <v>8</v>
      </c>
      <c r="F16418" s="17">
        <v>8006</v>
      </c>
      <c r="G16418" t="str">
        <f>_xlfn.XLOOKUP(tbl_GL[[#This Row],[Account_key]],tbl_COA[Account_key],tbl_COA[Class],"Not Found")</f>
        <v>Trading account</v>
      </c>
      <c r="H16418" t="str">
        <f>_xlfn.XLOOKUP(tbl_GL[[#This Row],[Account_key]],tbl_COA[Account_key],tbl_COA[SubClass],"Not Found")</f>
        <v>Sales</v>
      </c>
      <c r="I16418" t="str">
        <f>_xlfn.XLOOKUP(tbl_GL[[#This Row],[Account_key]],tbl_COA[Account_key],tbl_COA[SubClass2],"Not Found")</f>
        <v>Sales</v>
      </c>
      <c r="J16418" t="str">
        <f>_xlfn.XLOOKUP(tbl_GL[[#This Row],[Account_key]],tbl_COA[Account_key],tbl_COA[SubAccount],,0)</f>
        <v>Sales</v>
      </c>
      <c r="K16418">
        <f>YEAR(tbl_GL[[#This Row],[Date]])</f>
        <v>2018</v>
      </c>
    </row>
    <row r="16419" spans="1:11" hidden="1" x14ac:dyDescent="0.35">
      <c r="A16419">
        <v>410.2</v>
      </c>
      <c r="B16419" s="24">
        <v>43339</v>
      </c>
      <c r="C16419">
        <v>7</v>
      </c>
      <c r="D16419" s="13">
        <v>30</v>
      </c>
      <c r="E16419" s="13" t="s">
        <v>8</v>
      </c>
      <c r="F16419" s="17">
        <v>8006</v>
      </c>
      <c r="G16419" t="str">
        <f>_xlfn.XLOOKUP(tbl_GL[[#This Row],[Account_key]],tbl_COA[Account_key],tbl_COA[Class],"Not Found")</f>
        <v>Assets</v>
      </c>
      <c r="H16419" t="str">
        <f>_xlfn.XLOOKUP(tbl_GL[[#This Row],[Account_key]],tbl_COA[Account_key],tbl_COA[SubClass],"Not Found")</f>
        <v>Assets</v>
      </c>
      <c r="I16419" t="str">
        <f>_xlfn.XLOOKUP(tbl_GL[[#This Row],[Account_key]],tbl_COA[Account_key],tbl_COA[SubClass2],"Not Found")</f>
        <v>Current Assets</v>
      </c>
      <c r="J16419" t="str">
        <f>_xlfn.XLOOKUP(tbl_GL[[#This Row],[Account_key]],tbl_COA[Account_key],tbl_COA[SubAccount],,0)</f>
        <v>Trade Receivables</v>
      </c>
      <c r="K16419">
        <f>YEAR(tbl_GL[[#This Row],[Date]])</f>
        <v>2018</v>
      </c>
    </row>
    <row r="16420" spans="1:11" hidden="1" x14ac:dyDescent="0.35">
      <c r="A16420">
        <v>411.1</v>
      </c>
      <c r="B16420" s="24">
        <v>43341</v>
      </c>
      <c r="C16420">
        <v>7</v>
      </c>
      <c r="D16420" s="13">
        <v>10</v>
      </c>
      <c r="E16420" s="13" t="s">
        <v>98</v>
      </c>
      <c r="F16420" s="17">
        <v>-1049</v>
      </c>
      <c r="G16420" t="str">
        <f>_xlfn.XLOOKUP(tbl_GL[[#This Row],[Account_key]],tbl_COA[Account_key],tbl_COA[Class],"Not Found")</f>
        <v>Assets</v>
      </c>
      <c r="H16420" t="str">
        <f>_xlfn.XLOOKUP(tbl_GL[[#This Row],[Account_key]],tbl_COA[Account_key],tbl_COA[SubClass],"Not Found")</f>
        <v>Assets</v>
      </c>
      <c r="I16420" t="str">
        <f>_xlfn.XLOOKUP(tbl_GL[[#This Row],[Account_key]],tbl_COA[Account_key],tbl_COA[SubClass2],"Not Found")</f>
        <v>Current Assets</v>
      </c>
      <c r="J16420" t="str">
        <f>_xlfn.XLOOKUP(tbl_GL[[#This Row],[Account_key]],tbl_COA[Account_key],tbl_COA[SubAccount],,0)</f>
        <v>Cash at Bank</v>
      </c>
      <c r="K16420">
        <f>YEAR(tbl_GL[[#This Row],[Date]])</f>
        <v>2018</v>
      </c>
    </row>
    <row r="16421" spans="1:11" hidden="1" x14ac:dyDescent="0.35">
      <c r="A16421">
        <v>411.2</v>
      </c>
      <c r="B16421" s="24">
        <v>43341</v>
      </c>
      <c r="C16421">
        <v>7</v>
      </c>
      <c r="D16421" s="13">
        <v>120</v>
      </c>
      <c r="E16421" s="13" t="s">
        <v>98</v>
      </c>
      <c r="F16421" s="17">
        <v>-1049</v>
      </c>
      <c r="G16421" t="str">
        <f>_xlfn.XLOOKUP(tbl_GL[[#This Row],[Account_key]],tbl_COA[Account_key],tbl_COA[Class],"Not Found")</f>
        <v>Liabilities and Owners Equity</v>
      </c>
      <c r="H16421" t="str">
        <f>_xlfn.XLOOKUP(tbl_GL[[#This Row],[Account_key]],tbl_COA[Account_key],tbl_COA[SubClass],"Not Found")</f>
        <v>Liabilities</v>
      </c>
      <c r="I16421" t="str">
        <f>_xlfn.XLOOKUP(tbl_GL[[#This Row],[Account_key]],tbl_COA[Account_key],tbl_COA[SubClass2],"Not Found")</f>
        <v>Current Liabilities</v>
      </c>
      <c r="J16421" t="str">
        <f>_xlfn.XLOOKUP(tbl_GL[[#This Row],[Account_key]],tbl_COA[Account_key],tbl_COA[SubAccount],,0)</f>
        <v>Accrued Expenses</v>
      </c>
      <c r="K16421">
        <f>YEAR(tbl_GL[[#This Row],[Date]])</f>
        <v>2018</v>
      </c>
    </row>
    <row r="16422" spans="1:11" hidden="1" x14ac:dyDescent="0.35">
      <c r="A16422">
        <v>412.1</v>
      </c>
      <c r="B16422" s="24">
        <v>43342</v>
      </c>
      <c r="C16422">
        <v>7</v>
      </c>
      <c r="D16422" s="13">
        <v>320</v>
      </c>
      <c r="E16422" s="13" t="s">
        <v>99</v>
      </c>
      <c r="F16422" s="17">
        <v>-68</v>
      </c>
      <c r="G16422" t="str">
        <f>_xlfn.XLOOKUP(tbl_GL[[#This Row],[Account_key]],tbl_COA[Account_key],tbl_COA[Class],"Not Found")</f>
        <v>Operating account</v>
      </c>
      <c r="H16422" t="str">
        <f>_xlfn.XLOOKUP(tbl_GL[[#This Row],[Account_key]],tbl_COA[Account_key],tbl_COA[SubClass],"Not Found")</f>
        <v>Operating Expenses</v>
      </c>
      <c r="I16422" t="str">
        <f>_xlfn.XLOOKUP(tbl_GL[[#This Row],[Account_key]],tbl_COA[Account_key],tbl_COA[SubClass2],"Not Found")</f>
        <v>Administration</v>
      </c>
      <c r="J16422" t="str">
        <f>_xlfn.XLOOKUP(tbl_GL[[#This Row],[Account_key]],tbl_COA[Account_key],tbl_COA[SubAccount],,0)</f>
        <v>Professional Services</v>
      </c>
      <c r="K16422">
        <f>YEAR(tbl_GL[[#This Row],[Date]])</f>
        <v>2018</v>
      </c>
    </row>
    <row r="16423" spans="1:11" hidden="1" x14ac:dyDescent="0.35">
      <c r="A16423">
        <v>412.2</v>
      </c>
      <c r="B16423" s="24">
        <v>43342</v>
      </c>
      <c r="C16423">
        <v>7</v>
      </c>
      <c r="D16423" s="13">
        <v>20</v>
      </c>
      <c r="E16423" s="13" t="s">
        <v>99</v>
      </c>
      <c r="F16423" s="17">
        <v>-68</v>
      </c>
      <c r="G16423" t="str">
        <f>_xlfn.XLOOKUP(tbl_GL[[#This Row],[Account_key]],tbl_COA[Account_key],tbl_COA[Class],"Not Found")</f>
        <v>Assets</v>
      </c>
      <c r="H16423" t="str">
        <f>_xlfn.XLOOKUP(tbl_GL[[#This Row],[Account_key]],tbl_COA[Account_key],tbl_COA[SubClass],"Not Found")</f>
        <v>Assets</v>
      </c>
      <c r="I16423" t="str">
        <f>_xlfn.XLOOKUP(tbl_GL[[#This Row],[Account_key]],tbl_COA[Account_key],tbl_COA[SubClass2],"Not Found")</f>
        <v>Current Assets</v>
      </c>
      <c r="J16423" t="str">
        <f>_xlfn.XLOOKUP(tbl_GL[[#This Row],[Account_key]],tbl_COA[Account_key],tbl_COA[SubAccount],,0)</f>
        <v>Cash in hand</v>
      </c>
      <c r="K16423">
        <f>YEAR(tbl_GL[[#This Row],[Date]])</f>
        <v>2018</v>
      </c>
    </row>
    <row r="16424" spans="1:11" hidden="1" x14ac:dyDescent="0.35">
      <c r="A16424">
        <v>413.1</v>
      </c>
      <c r="B16424" s="24">
        <v>43342</v>
      </c>
      <c r="C16424">
        <v>7</v>
      </c>
      <c r="D16424" s="13">
        <v>10</v>
      </c>
      <c r="E16424" s="13" t="s">
        <v>98</v>
      </c>
      <c r="F16424" s="17">
        <v>-939</v>
      </c>
      <c r="G16424" t="str">
        <f>_xlfn.XLOOKUP(tbl_GL[[#This Row],[Account_key]],tbl_COA[Account_key],tbl_COA[Class],"Not Found")</f>
        <v>Assets</v>
      </c>
      <c r="H16424" t="str">
        <f>_xlfn.XLOOKUP(tbl_GL[[#This Row],[Account_key]],tbl_COA[Account_key],tbl_COA[SubClass],"Not Found")</f>
        <v>Assets</v>
      </c>
      <c r="I16424" t="str">
        <f>_xlfn.XLOOKUP(tbl_GL[[#This Row],[Account_key]],tbl_COA[Account_key],tbl_COA[SubClass2],"Not Found")</f>
        <v>Current Assets</v>
      </c>
      <c r="J16424" t="str">
        <f>_xlfn.XLOOKUP(tbl_GL[[#This Row],[Account_key]],tbl_COA[Account_key],tbl_COA[SubAccount],,0)</f>
        <v>Cash at Bank</v>
      </c>
      <c r="K16424">
        <f>YEAR(tbl_GL[[#This Row],[Date]])</f>
        <v>2018</v>
      </c>
    </row>
    <row r="16425" spans="1:11" hidden="1" x14ac:dyDescent="0.35">
      <c r="A16425">
        <v>413.2</v>
      </c>
      <c r="B16425" s="24">
        <v>43342</v>
      </c>
      <c r="C16425">
        <v>7</v>
      </c>
      <c r="D16425" s="13">
        <v>120</v>
      </c>
      <c r="E16425" s="13" t="s">
        <v>98</v>
      </c>
      <c r="F16425" s="17">
        <v>-939</v>
      </c>
      <c r="G16425" t="str">
        <f>_xlfn.XLOOKUP(tbl_GL[[#This Row],[Account_key]],tbl_COA[Account_key],tbl_COA[Class],"Not Found")</f>
        <v>Liabilities and Owners Equity</v>
      </c>
      <c r="H16425" t="str">
        <f>_xlfn.XLOOKUP(tbl_GL[[#This Row],[Account_key]],tbl_COA[Account_key],tbl_COA[SubClass],"Not Found")</f>
        <v>Liabilities</v>
      </c>
      <c r="I16425" t="str">
        <f>_xlfn.XLOOKUP(tbl_GL[[#This Row],[Account_key]],tbl_COA[Account_key],tbl_COA[SubClass2],"Not Found")</f>
        <v>Current Liabilities</v>
      </c>
      <c r="J16425" t="str">
        <f>_xlfn.XLOOKUP(tbl_GL[[#This Row],[Account_key]],tbl_COA[Account_key],tbl_COA[SubAccount],,0)</f>
        <v>Accrued Expenses</v>
      </c>
      <c r="K16425">
        <f>YEAR(tbl_GL[[#This Row],[Date]])</f>
        <v>2018</v>
      </c>
    </row>
    <row r="16426" spans="1:11" hidden="1" x14ac:dyDescent="0.35">
      <c r="A16426">
        <v>414.1</v>
      </c>
      <c r="B16426" s="24">
        <v>43342</v>
      </c>
      <c r="C16426">
        <v>7</v>
      </c>
      <c r="D16426" s="13">
        <v>10</v>
      </c>
      <c r="E16426" s="13" t="s">
        <v>98</v>
      </c>
      <c r="F16426" s="17">
        <v>-1047</v>
      </c>
      <c r="G16426" t="str">
        <f>_xlfn.XLOOKUP(tbl_GL[[#This Row],[Account_key]],tbl_COA[Account_key],tbl_COA[Class],"Not Found")</f>
        <v>Assets</v>
      </c>
      <c r="H16426" t="str">
        <f>_xlfn.XLOOKUP(tbl_GL[[#This Row],[Account_key]],tbl_COA[Account_key],tbl_COA[SubClass],"Not Found")</f>
        <v>Assets</v>
      </c>
      <c r="I16426" t="str">
        <f>_xlfn.XLOOKUP(tbl_GL[[#This Row],[Account_key]],tbl_COA[Account_key],tbl_COA[SubClass2],"Not Found")</f>
        <v>Current Assets</v>
      </c>
      <c r="J16426" t="str">
        <f>_xlfn.XLOOKUP(tbl_GL[[#This Row],[Account_key]],tbl_COA[Account_key],tbl_COA[SubAccount],,0)</f>
        <v>Cash at Bank</v>
      </c>
      <c r="K16426">
        <f>YEAR(tbl_GL[[#This Row],[Date]])</f>
        <v>2018</v>
      </c>
    </row>
    <row r="16427" spans="1:11" hidden="1" x14ac:dyDescent="0.35">
      <c r="A16427">
        <v>414.2</v>
      </c>
      <c r="B16427" s="24">
        <v>43342</v>
      </c>
      <c r="C16427">
        <v>7</v>
      </c>
      <c r="D16427" s="13">
        <v>120</v>
      </c>
      <c r="E16427" s="13" t="s">
        <v>98</v>
      </c>
      <c r="F16427" s="17">
        <v>-1047</v>
      </c>
      <c r="G16427" t="str">
        <f>_xlfn.XLOOKUP(tbl_GL[[#This Row],[Account_key]],tbl_COA[Account_key],tbl_COA[Class],"Not Found")</f>
        <v>Liabilities and Owners Equity</v>
      </c>
      <c r="H16427" t="str">
        <f>_xlfn.XLOOKUP(tbl_GL[[#This Row],[Account_key]],tbl_COA[Account_key],tbl_COA[SubClass],"Not Found")</f>
        <v>Liabilities</v>
      </c>
      <c r="I16427" t="str">
        <f>_xlfn.XLOOKUP(tbl_GL[[#This Row],[Account_key]],tbl_COA[Account_key],tbl_COA[SubClass2],"Not Found")</f>
        <v>Current Liabilities</v>
      </c>
      <c r="J16427" t="str">
        <f>_xlfn.XLOOKUP(tbl_GL[[#This Row],[Account_key]],tbl_COA[Account_key],tbl_COA[SubAccount],,0)</f>
        <v>Accrued Expenses</v>
      </c>
      <c r="K16427">
        <f>YEAR(tbl_GL[[#This Row],[Date]])</f>
        <v>2018</v>
      </c>
    </row>
    <row r="16428" spans="1:11" hidden="1" x14ac:dyDescent="0.35">
      <c r="A16428">
        <v>415.1</v>
      </c>
      <c r="B16428" s="24">
        <v>43343</v>
      </c>
      <c r="C16428">
        <v>7</v>
      </c>
      <c r="D16428" s="13">
        <v>10</v>
      </c>
      <c r="E16428" s="13" t="s">
        <v>110</v>
      </c>
      <c r="F16428" s="17">
        <v>-8</v>
      </c>
      <c r="G16428" t="str">
        <f>_xlfn.XLOOKUP(tbl_GL[[#This Row],[Account_key]],tbl_COA[Account_key],tbl_COA[Class],"Not Found")</f>
        <v>Assets</v>
      </c>
      <c r="H16428" t="str">
        <f>_xlfn.XLOOKUP(tbl_GL[[#This Row],[Account_key]],tbl_COA[Account_key],tbl_COA[SubClass],"Not Found")</f>
        <v>Assets</v>
      </c>
      <c r="I16428" t="str">
        <f>_xlfn.XLOOKUP(tbl_GL[[#This Row],[Account_key]],tbl_COA[Account_key],tbl_COA[SubClass2],"Not Found")</f>
        <v>Current Assets</v>
      </c>
      <c r="J16428" t="str">
        <f>_xlfn.XLOOKUP(tbl_GL[[#This Row],[Account_key]],tbl_COA[Account_key],tbl_COA[SubAccount],,0)</f>
        <v>Cash at Bank</v>
      </c>
      <c r="K16428">
        <f>YEAR(tbl_GL[[#This Row],[Date]])</f>
        <v>2018</v>
      </c>
    </row>
    <row r="16429" spans="1:11" hidden="1" x14ac:dyDescent="0.35">
      <c r="A16429">
        <v>415.2</v>
      </c>
      <c r="B16429" s="24">
        <v>43343</v>
      </c>
      <c r="C16429">
        <v>7</v>
      </c>
      <c r="D16429" s="13">
        <v>430</v>
      </c>
      <c r="E16429" s="13" t="s">
        <v>110</v>
      </c>
      <c r="F16429" s="17">
        <v>-8</v>
      </c>
      <c r="G16429" t="str">
        <f>_xlfn.XLOOKUP(tbl_GL[[#This Row],[Account_key]],tbl_COA[Account_key],tbl_COA[Class],"Not Found")</f>
        <v>Non-operating</v>
      </c>
      <c r="H16429" t="str">
        <f>_xlfn.XLOOKUP(tbl_GL[[#This Row],[Account_key]],tbl_COA[Account_key],tbl_COA[SubClass],"Not Found")</f>
        <v>Exchange Loss/Gain</v>
      </c>
      <c r="I16429" t="str">
        <f>_xlfn.XLOOKUP(tbl_GL[[#This Row],[Account_key]],tbl_COA[Account_key],tbl_COA[SubClass2],"Not Found")</f>
        <v>Exchange Loss/Gain</v>
      </c>
      <c r="J16429" t="str">
        <f>_xlfn.XLOOKUP(tbl_GL[[#This Row],[Account_key]],tbl_COA[Account_key],tbl_COA[SubAccount],,0)</f>
        <v>Exchange Loss/Gain</v>
      </c>
      <c r="K16429">
        <f>YEAR(tbl_GL[[#This Row],[Date]])</f>
        <v>2018</v>
      </c>
    </row>
    <row r="16430" spans="1:11" hidden="1" x14ac:dyDescent="0.35">
      <c r="A16430">
        <v>416.1</v>
      </c>
      <c r="B16430" s="24">
        <v>43343</v>
      </c>
      <c r="C16430">
        <v>7</v>
      </c>
      <c r="D16430" s="13">
        <v>10</v>
      </c>
      <c r="E16430" s="13" t="s">
        <v>113</v>
      </c>
      <c r="F16430" s="17">
        <v>79</v>
      </c>
      <c r="G16430" t="str">
        <f>_xlfn.XLOOKUP(tbl_GL[[#This Row],[Account_key]],tbl_COA[Account_key],tbl_COA[Class],"Not Found")</f>
        <v>Assets</v>
      </c>
      <c r="H16430" t="str">
        <f>_xlfn.XLOOKUP(tbl_GL[[#This Row],[Account_key]],tbl_COA[Account_key],tbl_COA[SubClass],"Not Found")</f>
        <v>Assets</v>
      </c>
      <c r="I16430" t="str">
        <f>_xlfn.XLOOKUP(tbl_GL[[#This Row],[Account_key]],tbl_COA[Account_key],tbl_COA[SubClass2],"Not Found")</f>
        <v>Current Assets</v>
      </c>
      <c r="J16430" t="str">
        <f>_xlfn.XLOOKUP(tbl_GL[[#This Row],[Account_key]],tbl_COA[Account_key],tbl_COA[SubAccount],,0)</f>
        <v>Cash at Bank</v>
      </c>
      <c r="K16430">
        <f>YEAR(tbl_GL[[#This Row],[Date]])</f>
        <v>2018</v>
      </c>
    </row>
    <row r="16431" spans="1:11" hidden="1" x14ac:dyDescent="0.35">
      <c r="A16431">
        <v>416.2</v>
      </c>
      <c r="B16431" s="24">
        <v>43343</v>
      </c>
      <c r="C16431">
        <v>7</v>
      </c>
      <c r="D16431" s="13">
        <v>410</v>
      </c>
      <c r="E16431" s="13" t="s">
        <v>113</v>
      </c>
      <c r="F16431" s="17">
        <v>79</v>
      </c>
      <c r="G16431" t="str">
        <f>_xlfn.XLOOKUP(tbl_GL[[#This Row],[Account_key]],tbl_COA[Account_key],tbl_COA[Class],"Not Found")</f>
        <v>Non-operating</v>
      </c>
      <c r="H16431" t="str">
        <f>_xlfn.XLOOKUP(tbl_GL[[#This Row],[Account_key]],tbl_COA[Account_key],tbl_COA[SubClass],"Not Found")</f>
        <v>Interest Income</v>
      </c>
      <c r="I16431" t="str">
        <f>_xlfn.XLOOKUP(tbl_GL[[#This Row],[Account_key]],tbl_COA[Account_key],tbl_COA[SubClass2],"Not Found")</f>
        <v>Interest Income</v>
      </c>
      <c r="J16431" t="str">
        <f>_xlfn.XLOOKUP(tbl_GL[[#This Row],[Account_key]],tbl_COA[Account_key],tbl_COA[SubAccount],,0)</f>
        <v>Interest Income</v>
      </c>
      <c r="K16431">
        <f>YEAR(tbl_GL[[#This Row],[Date]])</f>
        <v>2018</v>
      </c>
    </row>
    <row r="16432" spans="1:11" hidden="1" x14ac:dyDescent="0.35">
      <c r="A16432">
        <v>417.1</v>
      </c>
      <c r="B16432" s="24">
        <v>43343</v>
      </c>
      <c r="C16432">
        <v>7</v>
      </c>
      <c r="D16432" s="13">
        <v>440</v>
      </c>
      <c r="E16432" s="13" t="s">
        <v>112</v>
      </c>
      <c r="F16432" s="17">
        <v>-140</v>
      </c>
      <c r="G16432" t="str">
        <f>_xlfn.XLOOKUP(tbl_GL[[#This Row],[Account_key]],tbl_COA[Account_key],tbl_COA[Class],"Not Found")</f>
        <v>Interest &amp; Tax</v>
      </c>
      <c r="H16432" t="str">
        <f>_xlfn.XLOOKUP(tbl_GL[[#This Row],[Account_key]],tbl_COA[Account_key],tbl_COA[SubClass],"Not Found")</f>
        <v>Interest Expense</v>
      </c>
      <c r="I16432" t="str">
        <f>_xlfn.XLOOKUP(tbl_GL[[#This Row],[Account_key]],tbl_COA[Account_key],tbl_COA[SubClass2],"Not Found")</f>
        <v>Interest Expense</v>
      </c>
      <c r="J16432" t="str">
        <f>_xlfn.XLOOKUP(tbl_GL[[#This Row],[Account_key]],tbl_COA[Account_key],tbl_COA[SubAccount],,0)</f>
        <v>Interest Expense</v>
      </c>
      <c r="K16432">
        <f>YEAR(tbl_GL[[#This Row],[Date]])</f>
        <v>2018</v>
      </c>
    </row>
    <row r="16433" spans="1:11" hidden="1" x14ac:dyDescent="0.35">
      <c r="A16433">
        <v>417.2</v>
      </c>
      <c r="B16433" s="24">
        <v>43343</v>
      </c>
      <c r="C16433">
        <v>7</v>
      </c>
      <c r="D16433" s="13">
        <v>121</v>
      </c>
      <c r="E16433" s="13" t="s">
        <v>112</v>
      </c>
      <c r="F16433" s="17">
        <v>140</v>
      </c>
      <c r="G16433" t="str">
        <f>_xlfn.XLOOKUP(tbl_GL[[#This Row],[Account_key]],tbl_COA[Account_key],tbl_COA[Class],"Not Found")</f>
        <v>Liabilities and Owners Equity</v>
      </c>
      <c r="H16433" t="str">
        <f>_xlfn.XLOOKUP(tbl_GL[[#This Row],[Account_key]],tbl_COA[Account_key],tbl_COA[SubClass],"Not Found")</f>
        <v>Liabilities</v>
      </c>
      <c r="I16433" t="str">
        <f>_xlfn.XLOOKUP(tbl_GL[[#This Row],[Account_key]],tbl_COA[Account_key],tbl_COA[SubClass2],"Not Found")</f>
        <v>Current Liabilities</v>
      </c>
      <c r="J16433" t="str">
        <f>_xlfn.XLOOKUP(tbl_GL[[#This Row],[Account_key]],tbl_COA[Account_key],tbl_COA[SubAccount],,0)</f>
        <v>Interest Payable</v>
      </c>
      <c r="K16433">
        <f>YEAR(tbl_GL[[#This Row],[Date]])</f>
        <v>2018</v>
      </c>
    </row>
    <row r="16434" spans="1:11" hidden="1" x14ac:dyDescent="0.35">
      <c r="A16434">
        <v>418.1</v>
      </c>
      <c r="B16434" s="24">
        <v>43343</v>
      </c>
      <c r="C16434">
        <v>7</v>
      </c>
      <c r="D16434" s="13">
        <v>400</v>
      </c>
      <c r="E16434" s="13" t="s">
        <v>104</v>
      </c>
      <c r="F16434" s="17">
        <v>-175</v>
      </c>
      <c r="G16434" t="str">
        <f>_xlfn.XLOOKUP(tbl_GL[[#This Row],[Account_key]],tbl_COA[Account_key],tbl_COA[Class],"Not Found")</f>
        <v>Operating account</v>
      </c>
      <c r="H16434" t="str">
        <f>_xlfn.XLOOKUP(tbl_GL[[#This Row],[Account_key]],tbl_COA[Account_key],tbl_COA[SubClass],"Not Found")</f>
        <v>Depreciation &amp; Amortization</v>
      </c>
      <c r="I16434" t="str">
        <f>_xlfn.XLOOKUP(tbl_GL[[#This Row],[Account_key]],tbl_COA[Account_key],tbl_COA[SubClass2],"Not Found")</f>
        <v>Amortization</v>
      </c>
      <c r="J16434" t="str">
        <f>_xlfn.XLOOKUP(tbl_GL[[#This Row],[Account_key]],tbl_COA[Account_key],tbl_COA[SubAccount],,0)</f>
        <v>Amortization of Intangible Assets</v>
      </c>
      <c r="K16434">
        <f>YEAR(tbl_GL[[#This Row],[Date]])</f>
        <v>2018</v>
      </c>
    </row>
    <row r="16435" spans="1:11" hidden="1" x14ac:dyDescent="0.35">
      <c r="A16435">
        <v>418.2</v>
      </c>
      <c r="B16435" s="24">
        <v>43343</v>
      </c>
      <c r="C16435">
        <v>7</v>
      </c>
      <c r="D16435" s="13">
        <v>100</v>
      </c>
      <c r="E16435" s="13" t="s">
        <v>104</v>
      </c>
      <c r="F16435" s="17">
        <v>-175</v>
      </c>
      <c r="G16435" t="str">
        <f>_xlfn.XLOOKUP(tbl_GL[[#This Row],[Account_key]],tbl_COA[Account_key],tbl_COA[Class],"Not Found")</f>
        <v>Assets</v>
      </c>
      <c r="H16435" t="str">
        <f>_xlfn.XLOOKUP(tbl_GL[[#This Row],[Account_key]],tbl_COA[Account_key],tbl_COA[SubClass],"Not Found")</f>
        <v>Assets</v>
      </c>
      <c r="I16435" t="str">
        <f>_xlfn.XLOOKUP(tbl_GL[[#This Row],[Account_key]],tbl_COA[Account_key],tbl_COA[SubClass2],"Not Found")</f>
        <v>Non-Current Assets</v>
      </c>
      <c r="J16435" t="str">
        <f>_xlfn.XLOOKUP(tbl_GL[[#This Row],[Account_key]],tbl_COA[Account_key],tbl_COA[SubAccount],,0)</f>
        <v>Patents and trademarks</v>
      </c>
      <c r="K16435">
        <f>YEAR(tbl_GL[[#This Row],[Date]])</f>
        <v>2018</v>
      </c>
    </row>
    <row r="16436" spans="1:11" hidden="1" x14ac:dyDescent="0.35">
      <c r="A16436">
        <v>419.1</v>
      </c>
      <c r="B16436" s="24">
        <v>43343</v>
      </c>
      <c r="C16436">
        <v>7</v>
      </c>
      <c r="D16436" s="13">
        <v>450</v>
      </c>
      <c r="E16436" s="23" t="s">
        <v>108</v>
      </c>
      <c r="F16436" s="17">
        <v>-1877</v>
      </c>
      <c r="G16436" t="str">
        <f>_xlfn.XLOOKUP(tbl_GL[[#This Row],[Account_key]],tbl_COA[Account_key],tbl_COA[Class],"Not Found")</f>
        <v>Interest &amp; Tax</v>
      </c>
      <c r="H16436" t="str">
        <f>_xlfn.XLOOKUP(tbl_GL[[#This Row],[Account_key]],tbl_COA[Account_key],tbl_COA[SubClass],"Not Found")</f>
        <v>Taxation</v>
      </c>
      <c r="I16436" t="str">
        <f>_xlfn.XLOOKUP(tbl_GL[[#This Row],[Account_key]],tbl_COA[Account_key],tbl_COA[SubClass2],"Not Found")</f>
        <v>Taxation</v>
      </c>
      <c r="J16436" t="str">
        <f>_xlfn.XLOOKUP(tbl_GL[[#This Row],[Account_key]],tbl_COA[Account_key],tbl_COA[SubAccount],,0)</f>
        <v>Taxation</v>
      </c>
      <c r="K16436">
        <f>YEAR(tbl_GL[[#This Row],[Date]])</f>
        <v>2018</v>
      </c>
    </row>
    <row r="16437" spans="1:11" hidden="1" x14ac:dyDescent="0.35">
      <c r="A16437">
        <v>419.2</v>
      </c>
      <c r="B16437" s="24">
        <v>43343</v>
      </c>
      <c r="C16437">
        <v>7</v>
      </c>
      <c r="D16437" s="13">
        <v>122</v>
      </c>
      <c r="E16437" s="23" t="s">
        <v>108</v>
      </c>
      <c r="F16437" s="17">
        <v>1877</v>
      </c>
      <c r="G16437" t="str">
        <f>_xlfn.XLOOKUP(tbl_GL[[#This Row],[Account_key]],tbl_COA[Account_key],tbl_COA[Class],"Not Found")</f>
        <v>Liabilities and Owners Equity</v>
      </c>
      <c r="H16437" t="str">
        <f>_xlfn.XLOOKUP(tbl_GL[[#This Row],[Account_key]],tbl_COA[Account_key],tbl_COA[SubClass],"Not Found")</f>
        <v>Liabilities</v>
      </c>
      <c r="I16437" t="str">
        <f>_xlfn.XLOOKUP(tbl_GL[[#This Row],[Account_key]],tbl_COA[Account_key],tbl_COA[SubClass2],"Not Found")</f>
        <v>Current Liabilities</v>
      </c>
      <c r="J16437" t="str">
        <f>_xlfn.XLOOKUP(tbl_GL[[#This Row],[Account_key]],tbl_COA[Account_key],tbl_COA[SubAccount],,0)</f>
        <v>Tax payable</v>
      </c>
      <c r="K16437">
        <f>YEAR(tbl_GL[[#This Row],[Date]])</f>
        <v>2018</v>
      </c>
    </row>
    <row r="16438" spans="1:11" hidden="1" x14ac:dyDescent="0.35">
      <c r="A16438">
        <v>420.1</v>
      </c>
      <c r="B16438" s="24">
        <v>43343</v>
      </c>
      <c r="C16438">
        <v>7</v>
      </c>
      <c r="D16438" s="13">
        <v>240</v>
      </c>
      <c r="E16438" s="13" t="s">
        <v>56</v>
      </c>
      <c r="F16438" s="17">
        <v>-2800</v>
      </c>
      <c r="G16438" t="str">
        <f>_xlfn.XLOOKUP(tbl_GL[[#This Row],[Account_key]],tbl_COA[Account_key],tbl_COA[Class],"Not Found")</f>
        <v>Operating account</v>
      </c>
      <c r="H16438" t="str">
        <f>_xlfn.XLOOKUP(tbl_GL[[#This Row],[Account_key]],tbl_COA[Account_key],tbl_COA[SubClass],"Not Found")</f>
        <v>Operating Expenses</v>
      </c>
      <c r="I16438" t="str">
        <f>_xlfn.XLOOKUP(tbl_GL[[#This Row],[Account_key]],tbl_COA[Account_key],tbl_COA[SubClass2],"Not Found")</f>
        <v>Sales &amp; Distribution</v>
      </c>
      <c r="J16438" t="str">
        <f>_xlfn.XLOOKUP(tbl_GL[[#This Row],[Account_key]],tbl_COA[Account_key],tbl_COA[SubAccount],,0)</f>
        <v>Salaries</v>
      </c>
      <c r="K16438">
        <f>YEAR(tbl_GL[[#This Row],[Date]])</f>
        <v>2018</v>
      </c>
    </row>
    <row r="16439" spans="1:11" hidden="1" x14ac:dyDescent="0.35">
      <c r="A16439">
        <v>420.2</v>
      </c>
      <c r="B16439" s="24">
        <v>43343</v>
      </c>
      <c r="C16439">
        <v>7</v>
      </c>
      <c r="D16439" s="13">
        <v>10</v>
      </c>
      <c r="E16439" s="13" t="s">
        <v>56</v>
      </c>
      <c r="F16439" s="17">
        <v>-2800</v>
      </c>
      <c r="G16439" t="str">
        <f>_xlfn.XLOOKUP(tbl_GL[[#This Row],[Account_key]],tbl_COA[Account_key],tbl_COA[Class],"Not Found")</f>
        <v>Assets</v>
      </c>
      <c r="H16439" t="str">
        <f>_xlfn.XLOOKUP(tbl_GL[[#This Row],[Account_key]],tbl_COA[Account_key],tbl_COA[SubClass],"Not Found")</f>
        <v>Assets</v>
      </c>
      <c r="I16439" t="str">
        <f>_xlfn.XLOOKUP(tbl_GL[[#This Row],[Account_key]],tbl_COA[Account_key],tbl_COA[SubClass2],"Not Found")</f>
        <v>Current Assets</v>
      </c>
      <c r="J16439" t="str">
        <f>_xlfn.XLOOKUP(tbl_GL[[#This Row],[Account_key]],tbl_COA[Account_key],tbl_COA[SubAccount],,0)</f>
        <v>Cash at Bank</v>
      </c>
      <c r="K16439">
        <f>YEAR(tbl_GL[[#This Row],[Date]])</f>
        <v>2018</v>
      </c>
    </row>
    <row r="16440" spans="1:11" hidden="1" x14ac:dyDescent="0.35">
      <c r="A16440">
        <v>421.1</v>
      </c>
      <c r="B16440" s="24">
        <v>43343</v>
      </c>
      <c r="C16440">
        <v>7</v>
      </c>
      <c r="D16440" s="13">
        <v>380</v>
      </c>
      <c r="E16440" s="13" t="s">
        <v>101</v>
      </c>
      <c r="F16440" s="17">
        <v>-3500</v>
      </c>
      <c r="G16440" t="str">
        <f>_xlfn.XLOOKUP(tbl_GL[[#This Row],[Account_key]],tbl_COA[Account_key],tbl_COA[Class],"Not Found")</f>
        <v>Operating account</v>
      </c>
      <c r="H16440" t="str">
        <f>_xlfn.XLOOKUP(tbl_GL[[#This Row],[Account_key]],tbl_COA[Account_key],tbl_COA[SubClass],"Not Found")</f>
        <v>Depreciation &amp; Amortization</v>
      </c>
      <c r="I16440" t="str">
        <f>_xlfn.XLOOKUP(tbl_GL[[#This Row],[Account_key]],tbl_COA[Account_key],tbl_COA[SubClass2],"Not Found")</f>
        <v>Depreciation</v>
      </c>
      <c r="J16440" t="str">
        <f>_xlfn.XLOOKUP(tbl_GL[[#This Row],[Account_key]],tbl_COA[Account_key],tbl_COA[SubAccount],,0)</f>
        <v>Equipment</v>
      </c>
      <c r="K16440">
        <f>YEAR(tbl_GL[[#This Row],[Date]])</f>
        <v>2018</v>
      </c>
    </row>
    <row r="16441" spans="1:11" hidden="1" x14ac:dyDescent="0.35">
      <c r="A16441">
        <v>421.2</v>
      </c>
      <c r="B16441" s="24">
        <v>43343</v>
      </c>
      <c r="C16441">
        <v>7</v>
      </c>
      <c r="D16441" s="13">
        <v>90</v>
      </c>
      <c r="E16441" s="13" t="s">
        <v>101</v>
      </c>
      <c r="F16441" s="17">
        <v>-3500</v>
      </c>
      <c r="G16441" t="str">
        <f>_xlfn.XLOOKUP(tbl_GL[[#This Row],[Account_key]],tbl_COA[Account_key],tbl_COA[Class],"Not Found")</f>
        <v>Assets</v>
      </c>
      <c r="H16441" t="str">
        <f>_xlfn.XLOOKUP(tbl_GL[[#This Row],[Account_key]],tbl_COA[Account_key],tbl_COA[SubClass],"Not Found")</f>
        <v>Assets</v>
      </c>
      <c r="I16441" t="str">
        <f>_xlfn.XLOOKUP(tbl_GL[[#This Row],[Account_key]],tbl_COA[Account_key],tbl_COA[SubClass2],"Not Found")</f>
        <v>Non-Current Assets</v>
      </c>
      <c r="J16441" t="str">
        <f>_xlfn.XLOOKUP(tbl_GL[[#This Row],[Account_key]],tbl_COA[Account_key],tbl_COA[SubAccount],,0)</f>
        <v>Office Furniture &amp; Equipment</v>
      </c>
      <c r="K16441">
        <f>YEAR(tbl_GL[[#This Row],[Date]])</f>
        <v>2018</v>
      </c>
    </row>
    <row r="16442" spans="1:11" hidden="1" x14ac:dyDescent="0.35">
      <c r="A16442">
        <v>423.1</v>
      </c>
      <c r="B16442" s="24">
        <v>43344</v>
      </c>
      <c r="C16442">
        <v>7</v>
      </c>
      <c r="D16442" s="13">
        <v>10</v>
      </c>
      <c r="E16442" s="13" t="s">
        <v>98</v>
      </c>
      <c r="F16442" s="17">
        <v>-726</v>
      </c>
      <c r="G16442" t="str">
        <f>_xlfn.XLOOKUP(tbl_GL[[#This Row],[Account_key]],tbl_COA[Account_key],tbl_COA[Class],"Not Found")</f>
        <v>Assets</v>
      </c>
      <c r="H16442" t="str">
        <f>_xlfn.XLOOKUP(tbl_GL[[#This Row],[Account_key]],tbl_COA[Account_key],tbl_COA[SubClass],"Not Found")</f>
        <v>Assets</v>
      </c>
      <c r="I16442" t="str">
        <f>_xlfn.XLOOKUP(tbl_GL[[#This Row],[Account_key]],tbl_COA[Account_key],tbl_COA[SubClass2],"Not Found")</f>
        <v>Current Assets</v>
      </c>
      <c r="J16442" t="str">
        <f>_xlfn.XLOOKUP(tbl_GL[[#This Row],[Account_key]],tbl_COA[Account_key],tbl_COA[SubAccount],,0)</f>
        <v>Cash at Bank</v>
      </c>
      <c r="K16442">
        <f>YEAR(tbl_GL[[#This Row],[Date]])</f>
        <v>2018</v>
      </c>
    </row>
    <row r="16443" spans="1:11" hidden="1" x14ac:dyDescent="0.35">
      <c r="A16443">
        <v>423.2</v>
      </c>
      <c r="B16443" s="24">
        <v>43344</v>
      </c>
      <c r="C16443">
        <v>7</v>
      </c>
      <c r="D16443" s="13">
        <v>120</v>
      </c>
      <c r="E16443" s="13" t="s">
        <v>98</v>
      </c>
      <c r="F16443" s="17">
        <v>-726</v>
      </c>
      <c r="G16443" t="str">
        <f>_xlfn.XLOOKUP(tbl_GL[[#This Row],[Account_key]],tbl_COA[Account_key],tbl_COA[Class],"Not Found")</f>
        <v>Liabilities and Owners Equity</v>
      </c>
      <c r="H16443" t="str">
        <f>_xlfn.XLOOKUP(tbl_GL[[#This Row],[Account_key]],tbl_COA[Account_key],tbl_COA[SubClass],"Not Found")</f>
        <v>Liabilities</v>
      </c>
      <c r="I16443" t="str">
        <f>_xlfn.XLOOKUP(tbl_GL[[#This Row],[Account_key]],tbl_COA[Account_key],tbl_COA[SubClass2],"Not Found")</f>
        <v>Current Liabilities</v>
      </c>
      <c r="J16443" t="str">
        <f>_xlfn.XLOOKUP(tbl_GL[[#This Row],[Account_key]],tbl_COA[Account_key],tbl_COA[SubAccount],,0)</f>
        <v>Accrued Expenses</v>
      </c>
      <c r="K16443">
        <f>YEAR(tbl_GL[[#This Row],[Date]])</f>
        <v>2018</v>
      </c>
    </row>
    <row r="16444" spans="1:11" hidden="1" x14ac:dyDescent="0.35">
      <c r="A16444">
        <v>424.1</v>
      </c>
      <c r="B16444" s="24">
        <v>43344</v>
      </c>
      <c r="C16444">
        <v>7</v>
      </c>
      <c r="D16444" s="13">
        <v>260</v>
      </c>
      <c r="E16444" s="13" t="s">
        <v>97</v>
      </c>
      <c r="F16444" s="17">
        <v>-1132</v>
      </c>
      <c r="G16444" t="str">
        <f>_xlfn.XLOOKUP(tbl_GL[[#This Row],[Account_key]],tbl_COA[Account_key],tbl_COA[Class],"Not Found")</f>
        <v>Operating account</v>
      </c>
      <c r="H16444" t="str">
        <f>_xlfn.XLOOKUP(tbl_GL[[#This Row],[Account_key]],tbl_COA[Account_key],tbl_COA[SubClass],"Not Found")</f>
        <v>Operating Expenses</v>
      </c>
      <c r="I16444" t="str">
        <f>_xlfn.XLOOKUP(tbl_GL[[#This Row],[Account_key]],tbl_COA[Account_key],tbl_COA[SubClass2],"Not Found")</f>
        <v>Marketing</v>
      </c>
      <c r="J16444" t="str">
        <f>_xlfn.XLOOKUP(tbl_GL[[#This Row],[Account_key]],tbl_COA[Account_key],tbl_COA[SubAccount],,0)</f>
        <v>Commissions</v>
      </c>
      <c r="K16444">
        <f>YEAR(tbl_GL[[#This Row],[Date]])</f>
        <v>2018</v>
      </c>
    </row>
    <row r="16445" spans="1:11" hidden="1" x14ac:dyDescent="0.35">
      <c r="A16445">
        <v>424.2</v>
      </c>
      <c r="B16445" s="24">
        <v>43344</v>
      </c>
      <c r="C16445">
        <v>7</v>
      </c>
      <c r="D16445" s="13">
        <v>120</v>
      </c>
      <c r="E16445" s="13" t="s">
        <v>97</v>
      </c>
      <c r="F16445" s="17">
        <v>1132</v>
      </c>
      <c r="G16445" t="str">
        <f>_xlfn.XLOOKUP(tbl_GL[[#This Row],[Account_key]],tbl_COA[Account_key],tbl_COA[Class],"Not Found")</f>
        <v>Liabilities and Owners Equity</v>
      </c>
      <c r="H16445" t="str">
        <f>_xlfn.XLOOKUP(tbl_GL[[#This Row],[Account_key]],tbl_COA[Account_key],tbl_COA[SubClass],"Not Found")</f>
        <v>Liabilities</v>
      </c>
      <c r="I16445" t="str">
        <f>_xlfn.XLOOKUP(tbl_GL[[#This Row],[Account_key]],tbl_COA[Account_key],tbl_COA[SubClass2],"Not Found")</f>
        <v>Current Liabilities</v>
      </c>
      <c r="J16445" t="str">
        <f>_xlfn.XLOOKUP(tbl_GL[[#This Row],[Account_key]],tbl_COA[Account_key],tbl_COA[SubAccount],,0)</f>
        <v>Accrued Expenses</v>
      </c>
      <c r="K16445">
        <f>YEAR(tbl_GL[[#This Row],[Date]])</f>
        <v>2018</v>
      </c>
    </row>
    <row r="16446" spans="1:11" hidden="1" x14ac:dyDescent="0.35">
      <c r="A16446">
        <v>425.1</v>
      </c>
      <c r="B16446" s="24">
        <v>43344</v>
      </c>
      <c r="C16446">
        <v>7</v>
      </c>
      <c r="D16446" s="13">
        <v>60</v>
      </c>
      <c r="E16446" s="13" t="s">
        <v>84</v>
      </c>
      <c r="F16446" s="17">
        <v>18667</v>
      </c>
      <c r="G16446" t="str">
        <f>_xlfn.XLOOKUP(tbl_GL[[#This Row],[Account_key]],tbl_COA[Account_key],tbl_COA[Class],"Not Found")</f>
        <v>Assets</v>
      </c>
      <c r="H16446" t="str">
        <f>_xlfn.XLOOKUP(tbl_GL[[#This Row],[Account_key]],tbl_COA[Account_key],tbl_COA[SubClass],"Not Found")</f>
        <v>Assets</v>
      </c>
      <c r="I16446" t="str">
        <f>_xlfn.XLOOKUP(tbl_GL[[#This Row],[Account_key]],tbl_COA[Account_key],tbl_COA[SubClass2],"Not Found")</f>
        <v>Current Assets</v>
      </c>
      <c r="J16446" t="str">
        <f>_xlfn.XLOOKUP(tbl_GL[[#This Row],[Account_key]],tbl_COA[Account_key],tbl_COA[SubAccount],,0)</f>
        <v>Inventory</v>
      </c>
      <c r="K16446">
        <f>YEAR(tbl_GL[[#This Row],[Date]])</f>
        <v>2018</v>
      </c>
    </row>
    <row r="16447" spans="1:11" hidden="1" x14ac:dyDescent="0.35">
      <c r="A16447">
        <v>425.2</v>
      </c>
      <c r="B16447" s="24">
        <v>43344</v>
      </c>
      <c r="C16447">
        <v>7</v>
      </c>
      <c r="D16447" s="13">
        <v>110</v>
      </c>
      <c r="E16447" s="13" t="s">
        <v>84</v>
      </c>
      <c r="F16447" s="17">
        <v>18667</v>
      </c>
      <c r="G16447" t="str">
        <f>_xlfn.XLOOKUP(tbl_GL[[#This Row],[Account_key]],tbl_COA[Account_key],tbl_COA[Class],"Not Found")</f>
        <v>Liabilities and Owners Equity</v>
      </c>
      <c r="H16447" t="str">
        <f>_xlfn.XLOOKUP(tbl_GL[[#This Row],[Account_key]],tbl_COA[Account_key],tbl_COA[SubClass],"Not Found")</f>
        <v>Liabilities</v>
      </c>
      <c r="I16447" t="str">
        <f>_xlfn.XLOOKUP(tbl_GL[[#This Row],[Account_key]],tbl_COA[Account_key],tbl_COA[SubClass2],"Not Found")</f>
        <v>Current Liabilities</v>
      </c>
      <c r="J16447" t="str">
        <f>_xlfn.XLOOKUP(tbl_GL[[#This Row],[Account_key]],tbl_COA[Account_key],tbl_COA[SubAccount],,0)</f>
        <v>Trade Payables</v>
      </c>
      <c r="K16447">
        <f>YEAR(tbl_GL[[#This Row],[Date]])</f>
        <v>2018</v>
      </c>
    </row>
    <row r="16448" spans="1:11" hidden="1" x14ac:dyDescent="0.35">
      <c r="A16448">
        <v>426.1</v>
      </c>
      <c r="B16448" s="24">
        <v>43346</v>
      </c>
      <c r="C16448">
        <v>7</v>
      </c>
      <c r="D16448" s="13">
        <v>30</v>
      </c>
      <c r="E16448" s="13" t="s">
        <v>80</v>
      </c>
      <c r="F16448" s="17">
        <v>-7021</v>
      </c>
      <c r="G16448" t="str">
        <f>_xlfn.XLOOKUP(tbl_GL[[#This Row],[Account_key]],tbl_COA[Account_key],tbl_COA[Class],"Not Found")</f>
        <v>Assets</v>
      </c>
      <c r="H16448" t="str">
        <f>_xlfn.XLOOKUP(tbl_GL[[#This Row],[Account_key]],tbl_COA[Account_key],tbl_COA[SubClass],"Not Found")</f>
        <v>Assets</v>
      </c>
      <c r="I16448" t="str">
        <f>_xlfn.XLOOKUP(tbl_GL[[#This Row],[Account_key]],tbl_COA[Account_key],tbl_COA[SubClass2],"Not Found")</f>
        <v>Current Assets</v>
      </c>
      <c r="J16448" t="str">
        <f>_xlfn.XLOOKUP(tbl_GL[[#This Row],[Account_key]],tbl_COA[Account_key],tbl_COA[SubAccount],,0)</f>
        <v>Trade Receivables</v>
      </c>
      <c r="K16448">
        <f>YEAR(tbl_GL[[#This Row],[Date]])</f>
        <v>2018</v>
      </c>
    </row>
    <row r="16449" spans="1:11" hidden="1" x14ac:dyDescent="0.35">
      <c r="A16449">
        <v>426.2</v>
      </c>
      <c r="B16449" s="24">
        <v>43346</v>
      </c>
      <c r="C16449">
        <v>7</v>
      </c>
      <c r="D16449" s="13">
        <v>10</v>
      </c>
      <c r="E16449" s="13" t="s">
        <v>80</v>
      </c>
      <c r="F16449" s="17">
        <v>7021</v>
      </c>
      <c r="G16449" t="str">
        <f>_xlfn.XLOOKUP(tbl_GL[[#This Row],[Account_key]],tbl_COA[Account_key],tbl_COA[Class],"Not Found")</f>
        <v>Assets</v>
      </c>
      <c r="H16449" t="str">
        <f>_xlfn.XLOOKUP(tbl_GL[[#This Row],[Account_key]],tbl_COA[Account_key],tbl_COA[SubClass],"Not Found")</f>
        <v>Assets</v>
      </c>
      <c r="I16449" t="str">
        <f>_xlfn.XLOOKUP(tbl_GL[[#This Row],[Account_key]],tbl_COA[Account_key],tbl_COA[SubClass2],"Not Found")</f>
        <v>Current Assets</v>
      </c>
      <c r="J16449" t="str">
        <f>_xlfn.XLOOKUP(tbl_GL[[#This Row],[Account_key]],tbl_COA[Account_key],tbl_COA[SubAccount],,0)</f>
        <v>Cash at Bank</v>
      </c>
      <c r="K16449">
        <f>YEAR(tbl_GL[[#This Row],[Date]])</f>
        <v>2018</v>
      </c>
    </row>
    <row r="16450" spans="1:11" hidden="1" x14ac:dyDescent="0.35">
      <c r="A16450">
        <v>427.1</v>
      </c>
      <c r="B16450" s="24">
        <v>43347</v>
      </c>
      <c r="C16450">
        <v>7</v>
      </c>
      <c r="D16450" s="13">
        <v>230</v>
      </c>
      <c r="E16450" s="13" t="s">
        <v>4</v>
      </c>
      <c r="F16450" s="17">
        <v>-553</v>
      </c>
      <c r="G16450" t="str">
        <f>_xlfn.XLOOKUP(tbl_GL[[#This Row],[Account_key]],tbl_COA[Account_key],tbl_COA[Class],"Not Found")</f>
        <v>Trading account</v>
      </c>
      <c r="H16450" t="str">
        <f>_xlfn.XLOOKUP(tbl_GL[[#This Row],[Account_key]],tbl_COA[Account_key],tbl_COA[SubClass],"Not Found")</f>
        <v>Cost of Sales</v>
      </c>
      <c r="I16450" t="str">
        <f>_xlfn.XLOOKUP(tbl_GL[[#This Row],[Account_key]],tbl_COA[Account_key],tbl_COA[SubClass2],"Not Found")</f>
        <v>Cost of Sales</v>
      </c>
      <c r="J16450" t="str">
        <f>_xlfn.XLOOKUP(tbl_GL[[#This Row],[Account_key]],tbl_COA[Account_key],tbl_COA[SubAccount],,0)</f>
        <v>Cost of Sales</v>
      </c>
      <c r="K16450">
        <f>YEAR(tbl_GL[[#This Row],[Date]])</f>
        <v>2018</v>
      </c>
    </row>
    <row r="16451" spans="1:11" hidden="1" x14ac:dyDescent="0.35">
      <c r="A16451">
        <v>427.2</v>
      </c>
      <c r="B16451" s="24">
        <v>43347</v>
      </c>
      <c r="C16451">
        <v>7</v>
      </c>
      <c r="D16451" s="13">
        <v>60</v>
      </c>
      <c r="E16451" s="13" t="s">
        <v>4</v>
      </c>
      <c r="F16451" s="17">
        <v>-553</v>
      </c>
      <c r="G16451" t="str">
        <f>_xlfn.XLOOKUP(tbl_GL[[#This Row],[Account_key]],tbl_COA[Account_key],tbl_COA[Class],"Not Found")</f>
        <v>Assets</v>
      </c>
      <c r="H16451" t="str">
        <f>_xlfn.XLOOKUP(tbl_GL[[#This Row],[Account_key]],tbl_COA[Account_key],tbl_COA[SubClass],"Not Found")</f>
        <v>Assets</v>
      </c>
      <c r="I16451" t="str">
        <f>_xlfn.XLOOKUP(tbl_GL[[#This Row],[Account_key]],tbl_COA[Account_key],tbl_COA[SubClass2],"Not Found")</f>
        <v>Current Assets</v>
      </c>
      <c r="J16451" t="str">
        <f>_xlfn.XLOOKUP(tbl_GL[[#This Row],[Account_key]],tbl_COA[Account_key],tbl_COA[SubAccount],,0)</f>
        <v>Inventory</v>
      </c>
      <c r="K16451">
        <f>YEAR(tbl_GL[[#This Row],[Date]])</f>
        <v>2018</v>
      </c>
    </row>
    <row r="16452" spans="1:11" hidden="1" x14ac:dyDescent="0.35">
      <c r="A16452">
        <v>428.1</v>
      </c>
      <c r="B16452" s="24">
        <v>43347</v>
      </c>
      <c r="C16452">
        <v>7</v>
      </c>
      <c r="D16452" s="13">
        <v>210</v>
      </c>
      <c r="E16452" s="13" t="s">
        <v>7</v>
      </c>
      <c r="F16452" s="17">
        <v>1843</v>
      </c>
      <c r="G16452" t="str">
        <f>_xlfn.XLOOKUP(tbl_GL[[#This Row],[Account_key]],tbl_COA[Account_key],tbl_COA[Class],"Not Found")</f>
        <v>Trading account</v>
      </c>
      <c r="H16452" t="str">
        <f>_xlfn.XLOOKUP(tbl_GL[[#This Row],[Account_key]],tbl_COA[Account_key],tbl_COA[SubClass],"Not Found")</f>
        <v>Sales</v>
      </c>
      <c r="I16452" t="str">
        <f>_xlfn.XLOOKUP(tbl_GL[[#This Row],[Account_key]],tbl_COA[Account_key],tbl_COA[SubClass2],"Not Found")</f>
        <v>Sales</v>
      </c>
      <c r="J16452" t="str">
        <f>_xlfn.XLOOKUP(tbl_GL[[#This Row],[Account_key]],tbl_COA[Account_key],tbl_COA[SubAccount],,0)</f>
        <v>Sales</v>
      </c>
      <c r="K16452">
        <f>YEAR(tbl_GL[[#This Row],[Date]])</f>
        <v>2018</v>
      </c>
    </row>
    <row r="16453" spans="1:11" hidden="1" x14ac:dyDescent="0.35">
      <c r="A16453">
        <v>428.2</v>
      </c>
      <c r="B16453" s="24">
        <v>43347</v>
      </c>
      <c r="C16453">
        <v>7</v>
      </c>
      <c r="D16453" s="13">
        <v>10</v>
      </c>
      <c r="E16453" s="13" t="s">
        <v>7</v>
      </c>
      <c r="F16453" s="17">
        <v>1843</v>
      </c>
      <c r="G16453" t="str">
        <f>_xlfn.XLOOKUP(tbl_GL[[#This Row],[Account_key]],tbl_COA[Account_key],tbl_COA[Class],"Not Found")</f>
        <v>Assets</v>
      </c>
      <c r="H16453" t="str">
        <f>_xlfn.XLOOKUP(tbl_GL[[#This Row],[Account_key]],tbl_COA[Account_key],tbl_COA[SubClass],"Not Found")</f>
        <v>Assets</v>
      </c>
      <c r="I16453" t="str">
        <f>_xlfn.XLOOKUP(tbl_GL[[#This Row],[Account_key]],tbl_COA[Account_key],tbl_COA[SubClass2],"Not Found")</f>
        <v>Current Assets</v>
      </c>
      <c r="J16453" t="str">
        <f>_xlfn.XLOOKUP(tbl_GL[[#This Row],[Account_key]],tbl_COA[Account_key],tbl_COA[SubAccount],,0)</f>
        <v>Cash at Bank</v>
      </c>
      <c r="K16453">
        <f>YEAR(tbl_GL[[#This Row],[Date]])</f>
        <v>2018</v>
      </c>
    </row>
    <row r="16454" spans="1:11" hidden="1" x14ac:dyDescent="0.35">
      <c r="A16454">
        <v>429.1</v>
      </c>
      <c r="B16454" s="24">
        <v>43347</v>
      </c>
      <c r="C16454">
        <v>7</v>
      </c>
      <c r="D16454" s="13">
        <v>230</v>
      </c>
      <c r="E16454" s="13" t="s">
        <v>4</v>
      </c>
      <c r="F16454" s="17">
        <v>-2048</v>
      </c>
      <c r="G16454" t="str">
        <f>_xlfn.XLOOKUP(tbl_GL[[#This Row],[Account_key]],tbl_COA[Account_key],tbl_COA[Class],"Not Found")</f>
        <v>Trading account</v>
      </c>
      <c r="H16454" t="str">
        <f>_xlfn.XLOOKUP(tbl_GL[[#This Row],[Account_key]],tbl_COA[Account_key],tbl_COA[SubClass],"Not Found")</f>
        <v>Cost of Sales</v>
      </c>
      <c r="I16454" t="str">
        <f>_xlfn.XLOOKUP(tbl_GL[[#This Row],[Account_key]],tbl_COA[Account_key],tbl_COA[SubClass2],"Not Found")</f>
        <v>Cost of Sales</v>
      </c>
      <c r="J16454" t="str">
        <f>_xlfn.XLOOKUP(tbl_GL[[#This Row],[Account_key]],tbl_COA[Account_key],tbl_COA[SubAccount],,0)</f>
        <v>Cost of Sales</v>
      </c>
      <c r="K16454">
        <f>YEAR(tbl_GL[[#This Row],[Date]])</f>
        <v>2018</v>
      </c>
    </row>
    <row r="16455" spans="1:11" hidden="1" x14ac:dyDescent="0.35">
      <c r="A16455">
        <v>429.2</v>
      </c>
      <c r="B16455" s="24">
        <v>43347</v>
      </c>
      <c r="C16455">
        <v>7</v>
      </c>
      <c r="D16455" s="13">
        <v>60</v>
      </c>
      <c r="E16455" s="13" t="s">
        <v>4</v>
      </c>
      <c r="F16455" s="17">
        <v>-2048</v>
      </c>
      <c r="G16455" t="str">
        <f>_xlfn.XLOOKUP(tbl_GL[[#This Row],[Account_key]],tbl_COA[Account_key],tbl_COA[Class],"Not Found")</f>
        <v>Assets</v>
      </c>
      <c r="H16455" t="str">
        <f>_xlfn.XLOOKUP(tbl_GL[[#This Row],[Account_key]],tbl_COA[Account_key],tbl_COA[SubClass],"Not Found")</f>
        <v>Assets</v>
      </c>
      <c r="I16455" t="str">
        <f>_xlfn.XLOOKUP(tbl_GL[[#This Row],[Account_key]],tbl_COA[Account_key],tbl_COA[SubClass2],"Not Found")</f>
        <v>Current Assets</v>
      </c>
      <c r="J16455" t="str">
        <f>_xlfn.XLOOKUP(tbl_GL[[#This Row],[Account_key]],tbl_COA[Account_key],tbl_COA[SubAccount],,0)</f>
        <v>Inventory</v>
      </c>
      <c r="K16455">
        <f>YEAR(tbl_GL[[#This Row],[Date]])</f>
        <v>2018</v>
      </c>
    </row>
    <row r="16456" spans="1:11" hidden="1" x14ac:dyDescent="0.35">
      <c r="A16456">
        <v>430.1</v>
      </c>
      <c r="B16456" s="24">
        <v>43347</v>
      </c>
      <c r="C16456">
        <v>7</v>
      </c>
      <c r="D16456" s="13">
        <v>210</v>
      </c>
      <c r="E16456" s="13" t="s">
        <v>8</v>
      </c>
      <c r="F16456" s="17">
        <v>7448</v>
      </c>
      <c r="G16456" t="str">
        <f>_xlfn.XLOOKUP(tbl_GL[[#This Row],[Account_key]],tbl_COA[Account_key],tbl_COA[Class],"Not Found")</f>
        <v>Trading account</v>
      </c>
      <c r="H16456" t="str">
        <f>_xlfn.XLOOKUP(tbl_GL[[#This Row],[Account_key]],tbl_COA[Account_key],tbl_COA[SubClass],"Not Found")</f>
        <v>Sales</v>
      </c>
      <c r="I16456" t="str">
        <f>_xlfn.XLOOKUP(tbl_GL[[#This Row],[Account_key]],tbl_COA[Account_key],tbl_COA[SubClass2],"Not Found")</f>
        <v>Sales</v>
      </c>
      <c r="J16456" t="str">
        <f>_xlfn.XLOOKUP(tbl_GL[[#This Row],[Account_key]],tbl_COA[Account_key],tbl_COA[SubAccount],,0)</f>
        <v>Sales</v>
      </c>
      <c r="K16456">
        <f>YEAR(tbl_GL[[#This Row],[Date]])</f>
        <v>2018</v>
      </c>
    </row>
    <row r="16457" spans="1:11" hidden="1" x14ac:dyDescent="0.35">
      <c r="A16457">
        <v>430.2</v>
      </c>
      <c r="B16457" s="24">
        <v>43347</v>
      </c>
      <c r="C16457">
        <v>7</v>
      </c>
      <c r="D16457" s="13">
        <v>30</v>
      </c>
      <c r="E16457" s="13" t="s">
        <v>8</v>
      </c>
      <c r="F16457" s="17">
        <v>7448</v>
      </c>
      <c r="G16457" t="str">
        <f>_xlfn.XLOOKUP(tbl_GL[[#This Row],[Account_key]],tbl_COA[Account_key],tbl_COA[Class],"Not Found")</f>
        <v>Assets</v>
      </c>
      <c r="H16457" t="str">
        <f>_xlfn.XLOOKUP(tbl_GL[[#This Row],[Account_key]],tbl_COA[Account_key],tbl_COA[SubClass],"Not Found")</f>
        <v>Assets</v>
      </c>
      <c r="I16457" t="str">
        <f>_xlfn.XLOOKUP(tbl_GL[[#This Row],[Account_key]],tbl_COA[Account_key],tbl_COA[SubClass2],"Not Found")</f>
        <v>Current Assets</v>
      </c>
      <c r="J16457" t="str">
        <f>_xlfn.XLOOKUP(tbl_GL[[#This Row],[Account_key]],tbl_COA[Account_key],tbl_COA[SubAccount],,0)</f>
        <v>Trade Receivables</v>
      </c>
      <c r="K16457">
        <f>YEAR(tbl_GL[[#This Row],[Date]])</f>
        <v>2018</v>
      </c>
    </row>
    <row r="16458" spans="1:11" hidden="1" x14ac:dyDescent="0.35">
      <c r="A16458">
        <v>431.1</v>
      </c>
      <c r="B16458" s="24">
        <v>43348</v>
      </c>
      <c r="C16458">
        <v>7</v>
      </c>
      <c r="D16458" s="13">
        <v>330</v>
      </c>
      <c r="E16458" s="13" t="s">
        <v>97</v>
      </c>
      <c r="F16458" s="17">
        <v>-924</v>
      </c>
      <c r="G16458" t="str">
        <f>_xlfn.XLOOKUP(tbl_GL[[#This Row],[Account_key]],tbl_COA[Account_key],tbl_COA[Class],"Not Found")</f>
        <v>Operating account</v>
      </c>
      <c r="H16458" t="str">
        <f>_xlfn.XLOOKUP(tbl_GL[[#This Row],[Account_key]],tbl_COA[Account_key],tbl_COA[SubClass],"Not Found")</f>
        <v>Operating Expenses</v>
      </c>
      <c r="I16458" t="str">
        <f>_xlfn.XLOOKUP(tbl_GL[[#This Row],[Account_key]],tbl_COA[Account_key],tbl_COA[SubClass2],"Not Found")</f>
        <v>Administration</v>
      </c>
      <c r="J16458" t="str">
        <f>_xlfn.XLOOKUP(tbl_GL[[#This Row],[Account_key]],tbl_COA[Account_key],tbl_COA[SubAccount],,0)</f>
        <v>Telephone</v>
      </c>
      <c r="K16458">
        <f>YEAR(tbl_GL[[#This Row],[Date]])</f>
        <v>2018</v>
      </c>
    </row>
    <row r="16459" spans="1:11" hidden="1" x14ac:dyDescent="0.35">
      <c r="A16459">
        <v>431.2</v>
      </c>
      <c r="B16459" s="24">
        <v>43348</v>
      </c>
      <c r="C16459">
        <v>7</v>
      </c>
      <c r="D16459" s="13">
        <v>120</v>
      </c>
      <c r="E16459" s="13" t="s">
        <v>97</v>
      </c>
      <c r="F16459" s="17">
        <v>924</v>
      </c>
      <c r="G16459" t="str">
        <f>_xlfn.XLOOKUP(tbl_GL[[#This Row],[Account_key]],tbl_COA[Account_key],tbl_COA[Class],"Not Found")</f>
        <v>Liabilities and Owners Equity</v>
      </c>
      <c r="H16459" t="str">
        <f>_xlfn.XLOOKUP(tbl_GL[[#This Row],[Account_key]],tbl_COA[Account_key],tbl_COA[SubClass],"Not Found")</f>
        <v>Liabilities</v>
      </c>
      <c r="I16459" t="str">
        <f>_xlfn.XLOOKUP(tbl_GL[[#This Row],[Account_key]],tbl_COA[Account_key],tbl_COA[SubClass2],"Not Found")</f>
        <v>Current Liabilities</v>
      </c>
      <c r="J16459" t="str">
        <f>_xlfn.XLOOKUP(tbl_GL[[#This Row],[Account_key]],tbl_COA[Account_key],tbl_COA[SubAccount],,0)</f>
        <v>Accrued Expenses</v>
      </c>
      <c r="K16459">
        <f>YEAR(tbl_GL[[#This Row],[Date]])</f>
        <v>2018</v>
      </c>
    </row>
    <row r="16460" spans="1:11" hidden="1" x14ac:dyDescent="0.35">
      <c r="A16460">
        <v>432.1</v>
      </c>
      <c r="B16460" s="24">
        <v>43351</v>
      </c>
      <c r="C16460">
        <v>7</v>
      </c>
      <c r="D16460" s="13">
        <v>260</v>
      </c>
      <c r="E16460" s="13" t="s">
        <v>83</v>
      </c>
      <c r="F16460" s="17">
        <v>440</v>
      </c>
      <c r="G16460" t="str">
        <f>_xlfn.XLOOKUP(tbl_GL[[#This Row],[Account_key]],tbl_COA[Account_key],tbl_COA[Class],"Not Found")</f>
        <v>Operating account</v>
      </c>
      <c r="H16460" t="str">
        <f>_xlfn.XLOOKUP(tbl_GL[[#This Row],[Account_key]],tbl_COA[Account_key],tbl_COA[SubClass],"Not Found")</f>
        <v>Operating Expenses</v>
      </c>
      <c r="I16460" t="str">
        <f>_xlfn.XLOOKUP(tbl_GL[[#This Row],[Account_key]],tbl_COA[Account_key],tbl_COA[SubClass2],"Not Found")</f>
        <v>Marketing</v>
      </c>
      <c r="J16460" t="str">
        <f>_xlfn.XLOOKUP(tbl_GL[[#This Row],[Account_key]],tbl_COA[Account_key],tbl_COA[SubAccount],,0)</f>
        <v>Commissions</v>
      </c>
      <c r="K16460">
        <f>YEAR(tbl_GL[[#This Row],[Date]])</f>
        <v>2018</v>
      </c>
    </row>
    <row r="16461" spans="1:11" hidden="1" x14ac:dyDescent="0.35">
      <c r="A16461">
        <v>432.2</v>
      </c>
      <c r="B16461" s="24">
        <v>43351</v>
      </c>
      <c r="C16461">
        <v>7</v>
      </c>
      <c r="D16461" s="13">
        <v>20</v>
      </c>
      <c r="E16461" s="13" t="s">
        <v>83</v>
      </c>
      <c r="F16461" s="17">
        <v>440</v>
      </c>
      <c r="G16461" t="str">
        <f>_xlfn.XLOOKUP(tbl_GL[[#This Row],[Account_key]],tbl_COA[Account_key],tbl_COA[Class],"Not Found")</f>
        <v>Assets</v>
      </c>
      <c r="H16461" t="str">
        <f>_xlfn.XLOOKUP(tbl_GL[[#This Row],[Account_key]],tbl_COA[Account_key],tbl_COA[SubClass],"Not Found")</f>
        <v>Assets</v>
      </c>
      <c r="I16461" t="str">
        <f>_xlfn.XLOOKUP(tbl_GL[[#This Row],[Account_key]],tbl_COA[Account_key],tbl_COA[SubClass2],"Not Found")</f>
        <v>Current Assets</v>
      </c>
      <c r="J16461" t="str">
        <f>_xlfn.XLOOKUP(tbl_GL[[#This Row],[Account_key]],tbl_COA[Account_key],tbl_COA[SubAccount],,0)</f>
        <v>Cash in hand</v>
      </c>
      <c r="K16461">
        <f>YEAR(tbl_GL[[#This Row],[Date]])</f>
        <v>2018</v>
      </c>
    </row>
    <row r="16462" spans="1:11" hidden="1" x14ac:dyDescent="0.35">
      <c r="A16462">
        <v>433.1</v>
      </c>
      <c r="B16462" s="24">
        <v>43351</v>
      </c>
      <c r="C16462">
        <v>7</v>
      </c>
      <c r="D16462" s="13">
        <v>350</v>
      </c>
      <c r="E16462" s="13" t="s">
        <v>97</v>
      </c>
      <c r="F16462" s="17">
        <v>-1099</v>
      </c>
      <c r="G16462" t="str">
        <f>_xlfn.XLOOKUP(tbl_GL[[#This Row],[Account_key]],tbl_COA[Account_key],tbl_COA[Class],"Not Found")</f>
        <v>Operating account</v>
      </c>
      <c r="H16462" t="str">
        <f>_xlfn.XLOOKUP(tbl_GL[[#This Row],[Account_key]],tbl_COA[Account_key],tbl_COA[SubClass],"Not Found")</f>
        <v>Operating Expenses</v>
      </c>
      <c r="I16462" t="str">
        <f>_xlfn.XLOOKUP(tbl_GL[[#This Row],[Account_key]],tbl_COA[Account_key],tbl_COA[SubClass2],"Not Found")</f>
        <v>Administration</v>
      </c>
      <c r="J16462" t="str">
        <f>_xlfn.XLOOKUP(tbl_GL[[#This Row],[Account_key]],tbl_COA[Account_key],tbl_COA[SubAccount],,0)</f>
        <v>Other Expenses</v>
      </c>
      <c r="K16462">
        <f>YEAR(tbl_GL[[#This Row],[Date]])</f>
        <v>2018</v>
      </c>
    </row>
    <row r="16463" spans="1:11" hidden="1" x14ac:dyDescent="0.35">
      <c r="A16463">
        <v>433.2</v>
      </c>
      <c r="B16463" s="24">
        <v>43351</v>
      </c>
      <c r="C16463">
        <v>7</v>
      </c>
      <c r="D16463" s="13">
        <v>120</v>
      </c>
      <c r="E16463" s="13" t="s">
        <v>97</v>
      </c>
      <c r="F16463" s="17">
        <v>1099</v>
      </c>
      <c r="G16463" t="str">
        <f>_xlfn.XLOOKUP(tbl_GL[[#This Row],[Account_key]],tbl_COA[Account_key],tbl_COA[Class],"Not Found")</f>
        <v>Liabilities and Owners Equity</v>
      </c>
      <c r="H16463" t="str">
        <f>_xlfn.XLOOKUP(tbl_GL[[#This Row],[Account_key]],tbl_COA[Account_key],tbl_COA[SubClass],"Not Found")</f>
        <v>Liabilities</v>
      </c>
      <c r="I16463" t="str">
        <f>_xlfn.XLOOKUP(tbl_GL[[#This Row],[Account_key]],tbl_COA[Account_key],tbl_COA[SubClass2],"Not Found")</f>
        <v>Current Liabilities</v>
      </c>
      <c r="J16463" t="str">
        <f>_xlfn.XLOOKUP(tbl_GL[[#This Row],[Account_key]],tbl_COA[Account_key],tbl_COA[SubAccount],,0)</f>
        <v>Accrued Expenses</v>
      </c>
      <c r="K16463">
        <f>YEAR(tbl_GL[[#This Row],[Date]])</f>
        <v>2018</v>
      </c>
    </row>
    <row r="16464" spans="1:11" hidden="1" x14ac:dyDescent="0.35">
      <c r="A16464">
        <v>434.1</v>
      </c>
      <c r="B16464" s="24">
        <v>43353</v>
      </c>
      <c r="C16464">
        <v>7</v>
      </c>
      <c r="D16464" s="13">
        <v>10</v>
      </c>
      <c r="E16464" s="13" t="s">
        <v>98</v>
      </c>
      <c r="F16464" s="17">
        <v>-867</v>
      </c>
      <c r="G16464" t="str">
        <f>_xlfn.XLOOKUP(tbl_GL[[#This Row],[Account_key]],tbl_COA[Account_key],tbl_COA[Class],"Not Found")</f>
        <v>Assets</v>
      </c>
      <c r="H16464" t="str">
        <f>_xlfn.XLOOKUP(tbl_GL[[#This Row],[Account_key]],tbl_COA[Account_key],tbl_COA[SubClass],"Not Found")</f>
        <v>Assets</v>
      </c>
      <c r="I16464" t="str">
        <f>_xlfn.XLOOKUP(tbl_GL[[#This Row],[Account_key]],tbl_COA[Account_key],tbl_COA[SubClass2],"Not Found")</f>
        <v>Current Assets</v>
      </c>
      <c r="J16464" t="str">
        <f>_xlfn.XLOOKUP(tbl_GL[[#This Row],[Account_key]],tbl_COA[Account_key],tbl_COA[SubAccount],,0)</f>
        <v>Cash at Bank</v>
      </c>
      <c r="K16464">
        <f>YEAR(tbl_GL[[#This Row],[Date]])</f>
        <v>2018</v>
      </c>
    </row>
    <row r="16465" spans="1:11" hidden="1" x14ac:dyDescent="0.35">
      <c r="A16465">
        <v>434.2</v>
      </c>
      <c r="B16465" s="24">
        <v>43353</v>
      </c>
      <c r="C16465">
        <v>7</v>
      </c>
      <c r="D16465" s="13">
        <v>120</v>
      </c>
      <c r="E16465" s="13" t="s">
        <v>98</v>
      </c>
      <c r="F16465" s="17">
        <v>-867</v>
      </c>
      <c r="G16465" t="str">
        <f>_xlfn.XLOOKUP(tbl_GL[[#This Row],[Account_key]],tbl_COA[Account_key],tbl_COA[Class],"Not Found")</f>
        <v>Liabilities and Owners Equity</v>
      </c>
      <c r="H16465" t="str">
        <f>_xlfn.XLOOKUP(tbl_GL[[#This Row],[Account_key]],tbl_COA[Account_key],tbl_COA[SubClass],"Not Found")</f>
        <v>Liabilities</v>
      </c>
      <c r="I16465" t="str">
        <f>_xlfn.XLOOKUP(tbl_GL[[#This Row],[Account_key]],tbl_COA[Account_key],tbl_COA[SubClass2],"Not Found")</f>
        <v>Current Liabilities</v>
      </c>
      <c r="J16465" t="str">
        <f>_xlfn.XLOOKUP(tbl_GL[[#This Row],[Account_key]],tbl_COA[Account_key],tbl_COA[SubAccount],,0)</f>
        <v>Accrued Expenses</v>
      </c>
      <c r="K16465">
        <f>YEAR(tbl_GL[[#This Row],[Date]])</f>
        <v>2018</v>
      </c>
    </row>
    <row r="16466" spans="1:11" hidden="1" x14ac:dyDescent="0.35">
      <c r="A16466">
        <v>435.1</v>
      </c>
      <c r="B16466" s="24">
        <v>43354</v>
      </c>
      <c r="C16466">
        <v>7</v>
      </c>
      <c r="D16466" s="13">
        <v>340</v>
      </c>
      <c r="E16466" s="13" t="s">
        <v>97</v>
      </c>
      <c r="F16466" s="17">
        <v>-921</v>
      </c>
      <c r="G16466" t="str">
        <f>_xlfn.XLOOKUP(tbl_GL[[#This Row],[Account_key]],tbl_COA[Account_key],tbl_COA[Class],"Not Found")</f>
        <v>Operating account</v>
      </c>
      <c r="H16466" t="str">
        <f>_xlfn.XLOOKUP(tbl_GL[[#This Row],[Account_key]],tbl_COA[Account_key],tbl_COA[SubClass],"Not Found")</f>
        <v>Operating Expenses</v>
      </c>
      <c r="I16466" t="str">
        <f>_xlfn.XLOOKUP(tbl_GL[[#This Row],[Account_key]],tbl_COA[Account_key],tbl_COA[SubClass2],"Not Found")</f>
        <v>Administration</v>
      </c>
      <c r="J16466" t="str">
        <f>_xlfn.XLOOKUP(tbl_GL[[#This Row],[Account_key]],tbl_COA[Account_key],tbl_COA[SubAccount],,0)</f>
        <v>Utilities</v>
      </c>
      <c r="K16466">
        <f>YEAR(tbl_GL[[#This Row],[Date]])</f>
        <v>2018</v>
      </c>
    </row>
    <row r="16467" spans="1:11" hidden="1" x14ac:dyDescent="0.35">
      <c r="A16467">
        <v>435.2</v>
      </c>
      <c r="B16467" s="24">
        <v>43354</v>
      </c>
      <c r="C16467">
        <v>7</v>
      </c>
      <c r="D16467" s="13">
        <v>120</v>
      </c>
      <c r="E16467" s="13" t="s">
        <v>97</v>
      </c>
      <c r="F16467" s="17">
        <v>921</v>
      </c>
      <c r="G16467" t="str">
        <f>_xlfn.XLOOKUP(tbl_GL[[#This Row],[Account_key]],tbl_COA[Account_key],tbl_COA[Class],"Not Found")</f>
        <v>Liabilities and Owners Equity</v>
      </c>
      <c r="H16467" t="str">
        <f>_xlfn.XLOOKUP(tbl_GL[[#This Row],[Account_key]],tbl_COA[Account_key],tbl_COA[SubClass],"Not Found")</f>
        <v>Liabilities</v>
      </c>
      <c r="I16467" t="str">
        <f>_xlfn.XLOOKUP(tbl_GL[[#This Row],[Account_key]],tbl_COA[Account_key],tbl_COA[SubClass2],"Not Found")</f>
        <v>Current Liabilities</v>
      </c>
      <c r="J16467" t="str">
        <f>_xlfn.XLOOKUP(tbl_GL[[#This Row],[Account_key]],tbl_COA[Account_key],tbl_COA[SubAccount],,0)</f>
        <v>Accrued Expenses</v>
      </c>
      <c r="K16467">
        <f>YEAR(tbl_GL[[#This Row],[Date]])</f>
        <v>2018</v>
      </c>
    </row>
    <row r="16468" spans="1:11" hidden="1" x14ac:dyDescent="0.35">
      <c r="A16468">
        <v>436.1</v>
      </c>
      <c r="B16468" s="24">
        <v>43355</v>
      </c>
      <c r="C16468">
        <v>7</v>
      </c>
      <c r="D16468" s="13">
        <v>230</v>
      </c>
      <c r="E16468" s="13" t="s">
        <v>4</v>
      </c>
      <c r="F16468" s="17">
        <v>-533</v>
      </c>
      <c r="G16468" t="str">
        <f>_xlfn.XLOOKUP(tbl_GL[[#This Row],[Account_key]],tbl_COA[Account_key],tbl_COA[Class],"Not Found")</f>
        <v>Trading account</v>
      </c>
      <c r="H16468" t="str">
        <f>_xlfn.XLOOKUP(tbl_GL[[#This Row],[Account_key]],tbl_COA[Account_key],tbl_COA[SubClass],"Not Found")</f>
        <v>Cost of Sales</v>
      </c>
      <c r="I16468" t="str">
        <f>_xlfn.XLOOKUP(tbl_GL[[#This Row],[Account_key]],tbl_COA[Account_key],tbl_COA[SubClass2],"Not Found")</f>
        <v>Cost of Sales</v>
      </c>
      <c r="J16468" t="str">
        <f>_xlfn.XLOOKUP(tbl_GL[[#This Row],[Account_key]],tbl_COA[Account_key],tbl_COA[SubAccount],,0)</f>
        <v>Cost of Sales</v>
      </c>
      <c r="K16468">
        <f>YEAR(tbl_GL[[#This Row],[Date]])</f>
        <v>2018</v>
      </c>
    </row>
    <row r="16469" spans="1:11" hidden="1" x14ac:dyDescent="0.35">
      <c r="A16469">
        <v>436.2</v>
      </c>
      <c r="B16469" s="24">
        <v>43355</v>
      </c>
      <c r="C16469">
        <v>7</v>
      </c>
      <c r="D16469" s="13">
        <v>60</v>
      </c>
      <c r="E16469" s="13" t="s">
        <v>4</v>
      </c>
      <c r="F16469" s="17">
        <v>-533</v>
      </c>
      <c r="G16469" t="str">
        <f>_xlfn.XLOOKUP(tbl_GL[[#This Row],[Account_key]],tbl_COA[Account_key],tbl_COA[Class],"Not Found")</f>
        <v>Assets</v>
      </c>
      <c r="H16469" t="str">
        <f>_xlfn.XLOOKUP(tbl_GL[[#This Row],[Account_key]],tbl_COA[Account_key],tbl_COA[SubClass],"Not Found")</f>
        <v>Assets</v>
      </c>
      <c r="I16469" t="str">
        <f>_xlfn.XLOOKUP(tbl_GL[[#This Row],[Account_key]],tbl_COA[Account_key],tbl_COA[SubClass2],"Not Found")</f>
        <v>Current Assets</v>
      </c>
      <c r="J16469" t="str">
        <f>_xlfn.XLOOKUP(tbl_GL[[#This Row],[Account_key]],tbl_COA[Account_key],tbl_COA[SubAccount],,0)</f>
        <v>Inventory</v>
      </c>
      <c r="K16469">
        <f>YEAR(tbl_GL[[#This Row],[Date]])</f>
        <v>2018</v>
      </c>
    </row>
    <row r="16470" spans="1:11" hidden="1" x14ac:dyDescent="0.35">
      <c r="A16470">
        <v>437.1</v>
      </c>
      <c r="B16470" s="24">
        <v>43355</v>
      </c>
      <c r="C16470">
        <v>7</v>
      </c>
      <c r="D16470" s="13">
        <v>210</v>
      </c>
      <c r="E16470" s="13" t="s">
        <v>7</v>
      </c>
      <c r="F16470" s="17">
        <v>1776</v>
      </c>
      <c r="G16470" t="str">
        <f>_xlfn.XLOOKUP(tbl_GL[[#This Row],[Account_key]],tbl_COA[Account_key],tbl_COA[Class],"Not Found")</f>
        <v>Trading account</v>
      </c>
      <c r="H16470" t="str">
        <f>_xlfn.XLOOKUP(tbl_GL[[#This Row],[Account_key]],tbl_COA[Account_key],tbl_COA[SubClass],"Not Found")</f>
        <v>Sales</v>
      </c>
      <c r="I16470" t="str">
        <f>_xlfn.XLOOKUP(tbl_GL[[#This Row],[Account_key]],tbl_COA[Account_key],tbl_COA[SubClass2],"Not Found")</f>
        <v>Sales</v>
      </c>
      <c r="J16470" t="str">
        <f>_xlfn.XLOOKUP(tbl_GL[[#This Row],[Account_key]],tbl_COA[Account_key],tbl_COA[SubAccount],,0)</f>
        <v>Sales</v>
      </c>
      <c r="K16470">
        <f>YEAR(tbl_GL[[#This Row],[Date]])</f>
        <v>2018</v>
      </c>
    </row>
    <row r="16471" spans="1:11" hidden="1" x14ac:dyDescent="0.35">
      <c r="A16471">
        <v>437.2</v>
      </c>
      <c r="B16471" s="24">
        <v>43355</v>
      </c>
      <c r="C16471">
        <v>7</v>
      </c>
      <c r="D16471" s="13">
        <v>10</v>
      </c>
      <c r="E16471" s="13" t="s">
        <v>7</v>
      </c>
      <c r="F16471" s="17">
        <v>1776</v>
      </c>
      <c r="G16471" t="str">
        <f>_xlfn.XLOOKUP(tbl_GL[[#This Row],[Account_key]],tbl_COA[Account_key],tbl_COA[Class],"Not Found")</f>
        <v>Assets</v>
      </c>
      <c r="H16471" t="str">
        <f>_xlfn.XLOOKUP(tbl_GL[[#This Row],[Account_key]],tbl_COA[Account_key],tbl_COA[SubClass],"Not Found")</f>
        <v>Assets</v>
      </c>
      <c r="I16471" t="str">
        <f>_xlfn.XLOOKUP(tbl_GL[[#This Row],[Account_key]],tbl_COA[Account_key],tbl_COA[SubClass2],"Not Found")</f>
        <v>Current Assets</v>
      </c>
      <c r="J16471" t="str">
        <f>_xlfn.XLOOKUP(tbl_GL[[#This Row],[Account_key]],tbl_COA[Account_key],tbl_COA[SubAccount],,0)</f>
        <v>Cash at Bank</v>
      </c>
      <c r="K16471">
        <f>YEAR(tbl_GL[[#This Row],[Date]])</f>
        <v>2018</v>
      </c>
    </row>
    <row r="16472" spans="1:11" hidden="1" x14ac:dyDescent="0.35">
      <c r="A16472">
        <v>438.1</v>
      </c>
      <c r="B16472" s="24">
        <v>43355</v>
      </c>
      <c r="C16472">
        <v>7</v>
      </c>
      <c r="D16472" s="13">
        <v>230</v>
      </c>
      <c r="E16472" s="13" t="s">
        <v>4</v>
      </c>
      <c r="F16472" s="17">
        <v>-2191</v>
      </c>
      <c r="G16472" t="str">
        <f>_xlfn.XLOOKUP(tbl_GL[[#This Row],[Account_key]],tbl_COA[Account_key],tbl_COA[Class],"Not Found")</f>
        <v>Trading account</v>
      </c>
      <c r="H16472" t="str">
        <f>_xlfn.XLOOKUP(tbl_GL[[#This Row],[Account_key]],tbl_COA[Account_key],tbl_COA[SubClass],"Not Found")</f>
        <v>Cost of Sales</v>
      </c>
      <c r="I16472" t="str">
        <f>_xlfn.XLOOKUP(tbl_GL[[#This Row],[Account_key]],tbl_COA[Account_key],tbl_COA[SubClass2],"Not Found")</f>
        <v>Cost of Sales</v>
      </c>
      <c r="J16472" t="str">
        <f>_xlfn.XLOOKUP(tbl_GL[[#This Row],[Account_key]],tbl_COA[Account_key],tbl_COA[SubAccount],,0)</f>
        <v>Cost of Sales</v>
      </c>
      <c r="K16472">
        <f>YEAR(tbl_GL[[#This Row],[Date]])</f>
        <v>2018</v>
      </c>
    </row>
    <row r="16473" spans="1:11" hidden="1" x14ac:dyDescent="0.35">
      <c r="A16473">
        <v>438.2</v>
      </c>
      <c r="B16473" s="24">
        <v>43355</v>
      </c>
      <c r="C16473">
        <v>7</v>
      </c>
      <c r="D16473" s="13">
        <v>60</v>
      </c>
      <c r="E16473" s="13" t="s">
        <v>4</v>
      </c>
      <c r="F16473" s="17">
        <v>-2191</v>
      </c>
      <c r="G16473" t="str">
        <f>_xlfn.XLOOKUP(tbl_GL[[#This Row],[Account_key]],tbl_COA[Account_key],tbl_COA[Class],"Not Found")</f>
        <v>Assets</v>
      </c>
      <c r="H16473" t="str">
        <f>_xlfn.XLOOKUP(tbl_GL[[#This Row],[Account_key]],tbl_COA[Account_key],tbl_COA[SubClass],"Not Found")</f>
        <v>Assets</v>
      </c>
      <c r="I16473" t="str">
        <f>_xlfn.XLOOKUP(tbl_GL[[#This Row],[Account_key]],tbl_COA[Account_key],tbl_COA[SubClass2],"Not Found")</f>
        <v>Current Assets</v>
      </c>
      <c r="J16473" t="str">
        <f>_xlfn.XLOOKUP(tbl_GL[[#This Row],[Account_key]],tbl_COA[Account_key],tbl_COA[SubAccount],,0)</f>
        <v>Inventory</v>
      </c>
      <c r="K16473">
        <f>YEAR(tbl_GL[[#This Row],[Date]])</f>
        <v>2018</v>
      </c>
    </row>
    <row r="16474" spans="1:11" hidden="1" x14ac:dyDescent="0.35">
      <c r="A16474">
        <v>439.1</v>
      </c>
      <c r="B16474" s="24">
        <v>43355</v>
      </c>
      <c r="C16474">
        <v>7</v>
      </c>
      <c r="D16474" s="13">
        <v>210</v>
      </c>
      <c r="E16474" s="13" t="s">
        <v>8</v>
      </c>
      <c r="F16474" s="17">
        <v>7966</v>
      </c>
      <c r="G16474" t="str">
        <f>_xlfn.XLOOKUP(tbl_GL[[#This Row],[Account_key]],tbl_COA[Account_key],tbl_COA[Class],"Not Found")</f>
        <v>Trading account</v>
      </c>
      <c r="H16474" t="str">
        <f>_xlfn.XLOOKUP(tbl_GL[[#This Row],[Account_key]],tbl_COA[Account_key],tbl_COA[SubClass],"Not Found")</f>
        <v>Sales</v>
      </c>
      <c r="I16474" t="str">
        <f>_xlfn.XLOOKUP(tbl_GL[[#This Row],[Account_key]],tbl_COA[Account_key],tbl_COA[SubClass2],"Not Found")</f>
        <v>Sales</v>
      </c>
      <c r="J16474" t="str">
        <f>_xlfn.XLOOKUP(tbl_GL[[#This Row],[Account_key]],tbl_COA[Account_key],tbl_COA[SubAccount],,0)</f>
        <v>Sales</v>
      </c>
      <c r="K16474">
        <f>YEAR(tbl_GL[[#This Row],[Date]])</f>
        <v>2018</v>
      </c>
    </row>
    <row r="16475" spans="1:11" hidden="1" x14ac:dyDescent="0.35">
      <c r="A16475">
        <v>439.2</v>
      </c>
      <c r="B16475" s="24">
        <v>43355</v>
      </c>
      <c r="C16475">
        <v>7</v>
      </c>
      <c r="D16475" s="13">
        <v>30</v>
      </c>
      <c r="E16475" s="13" t="s">
        <v>8</v>
      </c>
      <c r="F16475" s="17">
        <v>7966</v>
      </c>
      <c r="G16475" t="str">
        <f>_xlfn.XLOOKUP(tbl_GL[[#This Row],[Account_key]],tbl_COA[Account_key],tbl_COA[Class],"Not Found")</f>
        <v>Assets</v>
      </c>
      <c r="H16475" t="str">
        <f>_xlfn.XLOOKUP(tbl_GL[[#This Row],[Account_key]],tbl_COA[Account_key],tbl_COA[SubClass],"Not Found")</f>
        <v>Assets</v>
      </c>
      <c r="I16475" t="str">
        <f>_xlfn.XLOOKUP(tbl_GL[[#This Row],[Account_key]],tbl_COA[Account_key],tbl_COA[SubClass2],"Not Found")</f>
        <v>Current Assets</v>
      </c>
      <c r="J16475" t="str">
        <f>_xlfn.XLOOKUP(tbl_GL[[#This Row],[Account_key]],tbl_COA[Account_key],tbl_COA[SubAccount],,0)</f>
        <v>Trade Receivables</v>
      </c>
      <c r="K16475">
        <f>YEAR(tbl_GL[[#This Row],[Date]])</f>
        <v>2018</v>
      </c>
    </row>
    <row r="16476" spans="1:11" hidden="1" x14ac:dyDescent="0.35">
      <c r="A16476">
        <v>440.1</v>
      </c>
      <c r="B16476" s="24">
        <v>43356</v>
      </c>
      <c r="C16476">
        <v>7</v>
      </c>
      <c r="D16476" s="13">
        <v>230</v>
      </c>
      <c r="E16476" s="13" t="s">
        <v>4</v>
      </c>
      <c r="F16476" s="17">
        <v>-384</v>
      </c>
      <c r="G16476" t="str">
        <f>_xlfn.XLOOKUP(tbl_GL[[#This Row],[Account_key]],tbl_COA[Account_key],tbl_COA[Class],"Not Found")</f>
        <v>Trading account</v>
      </c>
      <c r="H16476" t="str">
        <f>_xlfn.XLOOKUP(tbl_GL[[#This Row],[Account_key]],tbl_COA[Account_key],tbl_COA[SubClass],"Not Found")</f>
        <v>Cost of Sales</v>
      </c>
      <c r="I16476" t="str">
        <f>_xlfn.XLOOKUP(tbl_GL[[#This Row],[Account_key]],tbl_COA[Account_key],tbl_COA[SubClass2],"Not Found")</f>
        <v>Cost of Sales</v>
      </c>
      <c r="J16476" t="str">
        <f>_xlfn.XLOOKUP(tbl_GL[[#This Row],[Account_key]],tbl_COA[Account_key],tbl_COA[SubAccount],,0)</f>
        <v>Cost of Sales</v>
      </c>
      <c r="K16476">
        <f>YEAR(tbl_GL[[#This Row],[Date]])</f>
        <v>2018</v>
      </c>
    </row>
    <row r="16477" spans="1:11" hidden="1" x14ac:dyDescent="0.35">
      <c r="A16477">
        <v>440.2</v>
      </c>
      <c r="B16477" s="24">
        <v>43356</v>
      </c>
      <c r="C16477">
        <v>7</v>
      </c>
      <c r="D16477" s="13">
        <v>60</v>
      </c>
      <c r="E16477" s="13" t="s">
        <v>4</v>
      </c>
      <c r="F16477" s="17">
        <v>-384</v>
      </c>
      <c r="G16477" t="str">
        <f>_xlfn.XLOOKUP(tbl_GL[[#This Row],[Account_key]],tbl_COA[Account_key],tbl_COA[Class],"Not Found")</f>
        <v>Assets</v>
      </c>
      <c r="H16477" t="str">
        <f>_xlfn.XLOOKUP(tbl_GL[[#This Row],[Account_key]],tbl_COA[Account_key],tbl_COA[SubClass],"Not Found")</f>
        <v>Assets</v>
      </c>
      <c r="I16477" t="str">
        <f>_xlfn.XLOOKUP(tbl_GL[[#This Row],[Account_key]],tbl_COA[Account_key],tbl_COA[SubClass2],"Not Found")</f>
        <v>Current Assets</v>
      </c>
      <c r="J16477" t="str">
        <f>_xlfn.XLOOKUP(tbl_GL[[#This Row],[Account_key]],tbl_COA[Account_key],tbl_COA[SubAccount],,0)</f>
        <v>Inventory</v>
      </c>
      <c r="K16477">
        <f>YEAR(tbl_GL[[#This Row],[Date]])</f>
        <v>2018</v>
      </c>
    </row>
    <row r="16478" spans="1:11" hidden="1" x14ac:dyDescent="0.35">
      <c r="A16478">
        <v>441.1</v>
      </c>
      <c r="B16478" s="24">
        <v>43356</v>
      </c>
      <c r="C16478">
        <v>7</v>
      </c>
      <c r="D16478" s="13">
        <v>350</v>
      </c>
      <c r="E16478" s="13" t="s">
        <v>97</v>
      </c>
      <c r="F16478" s="17">
        <v>-1114</v>
      </c>
      <c r="G16478" t="str">
        <f>_xlfn.XLOOKUP(tbl_GL[[#This Row],[Account_key]],tbl_COA[Account_key],tbl_COA[Class],"Not Found")</f>
        <v>Operating account</v>
      </c>
      <c r="H16478" t="str">
        <f>_xlfn.XLOOKUP(tbl_GL[[#This Row],[Account_key]],tbl_COA[Account_key],tbl_COA[SubClass],"Not Found")</f>
        <v>Operating Expenses</v>
      </c>
      <c r="I16478" t="str">
        <f>_xlfn.XLOOKUP(tbl_GL[[#This Row],[Account_key]],tbl_COA[Account_key],tbl_COA[SubClass2],"Not Found")</f>
        <v>Administration</v>
      </c>
      <c r="J16478" t="str">
        <f>_xlfn.XLOOKUP(tbl_GL[[#This Row],[Account_key]],tbl_COA[Account_key],tbl_COA[SubAccount],,0)</f>
        <v>Other Expenses</v>
      </c>
      <c r="K16478">
        <f>YEAR(tbl_GL[[#This Row],[Date]])</f>
        <v>2018</v>
      </c>
    </row>
    <row r="16479" spans="1:11" hidden="1" x14ac:dyDescent="0.35">
      <c r="A16479">
        <v>441.2</v>
      </c>
      <c r="B16479" s="24">
        <v>43356</v>
      </c>
      <c r="C16479">
        <v>7</v>
      </c>
      <c r="D16479" s="13">
        <v>120</v>
      </c>
      <c r="E16479" s="13" t="s">
        <v>97</v>
      </c>
      <c r="F16479" s="17">
        <v>1114</v>
      </c>
      <c r="G16479" t="str">
        <f>_xlfn.XLOOKUP(tbl_GL[[#This Row],[Account_key]],tbl_COA[Account_key],tbl_COA[Class],"Not Found")</f>
        <v>Liabilities and Owners Equity</v>
      </c>
      <c r="H16479" t="str">
        <f>_xlfn.XLOOKUP(tbl_GL[[#This Row],[Account_key]],tbl_COA[Account_key],tbl_COA[SubClass],"Not Found")</f>
        <v>Liabilities</v>
      </c>
      <c r="I16479" t="str">
        <f>_xlfn.XLOOKUP(tbl_GL[[#This Row],[Account_key]],tbl_COA[Account_key],tbl_COA[SubClass2],"Not Found")</f>
        <v>Current Liabilities</v>
      </c>
      <c r="J16479" t="str">
        <f>_xlfn.XLOOKUP(tbl_GL[[#This Row],[Account_key]],tbl_COA[Account_key],tbl_COA[SubAccount],,0)</f>
        <v>Accrued Expenses</v>
      </c>
      <c r="K16479">
        <f>YEAR(tbl_GL[[#This Row],[Date]])</f>
        <v>2018</v>
      </c>
    </row>
    <row r="16480" spans="1:11" hidden="1" x14ac:dyDescent="0.35">
      <c r="A16480">
        <v>442.1</v>
      </c>
      <c r="B16480" s="24">
        <v>43356</v>
      </c>
      <c r="C16480">
        <v>7</v>
      </c>
      <c r="D16480" s="13">
        <v>10</v>
      </c>
      <c r="E16480" s="13" t="s">
        <v>98</v>
      </c>
      <c r="F16480" s="17">
        <v>-1050</v>
      </c>
      <c r="G16480" t="str">
        <f>_xlfn.XLOOKUP(tbl_GL[[#This Row],[Account_key]],tbl_COA[Account_key],tbl_COA[Class],"Not Found")</f>
        <v>Assets</v>
      </c>
      <c r="H16480" t="str">
        <f>_xlfn.XLOOKUP(tbl_GL[[#This Row],[Account_key]],tbl_COA[Account_key],tbl_COA[SubClass],"Not Found")</f>
        <v>Assets</v>
      </c>
      <c r="I16480" t="str">
        <f>_xlfn.XLOOKUP(tbl_GL[[#This Row],[Account_key]],tbl_COA[Account_key],tbl_COA[SubClass2],"Not Found")</f>
        <v>Current Assets</v>
      </c>
      <c r="J16480" t="str">
        <f>_xlfn.XLOOKUP(tbl_GL[[#This Row],[Account_key]],tbl_COA[Account_key],tbl_COA[SubAccount],,0)</f>
        <v>Cash at Bank</v>
      </c>
      <c r="K16480">
        <f>YEAR(tbl_GL[[#This Row],[Date]])</f>
        <v>2018</v>
      </c>
    </row>
    <row r="16481" spans="1:11" hidden="1" x14ac:dyDescent="0.35">
      <c r="A16481">
        <v>442.2</v>
      </c>
      <c r="B16481" s="24">
        <v>43356</v>
      </c>
      <c r="C16481">
        <v>7</v>
      </c>
      <c r="D16481" s="13">
        <v>120</v>
      </c>
      <c r="E16481" s="13" t="s">
        <v>98</v>
      </c>
      <c r="F16481" s="17">
        <v>-1050</v>
      </c>
      <c r="G16481" t="str">
        <f>_xlfn.XLOOKUP(tbl_GL[[#This Row],[Account_key]],tbl_COA[Account_key],tbl_COA[Class],"Not Found")</f>
        <v>Liabilities and Owners Equity</v>
      </c>
      <c r="H16481" t="str">
        <f>_xlfn.XLOOKUP(tbl_GL[[#This Row],[Account_key]],tbl_COA[Account_key],tbl_COA[SubClass],"Not Found")</f>
        <v>Liabilities</v>
      </c>
      <c r="I16481" t="str">
        <f>_xlfn.XLOOKUP(tbl_GL[[#This Row],[Account_key]],tbl_COA[Account_key],tbl_COA[SubClass2],"Not Found")</f>
        <v>Current Liabilities</v>
      </c>
      <c r="J16481" t="str">
        <f>_xlfn.XLOOKUP(tbl_GL[[#This Row],[Account_key]],tbl_COA[Account_key],tbl_COA[SubAccount],,0)</f>
        <v>Accrued Expenses</v>
      </c>
      <c r="K16481">
        <f>YEAR(tbl_GL[[#This Row],[Date]])</f>
        <v>2018</v>
      </c>
    </row>
    <row r="16482" spans="1:11" hidden="1" x14ac:dyDescent="0.35">
      <c r="A16482">
        <v>443.1</v>
      </c>
      <c r="B16482" s="24">
        <v>43356</v>
      </c>
      <c r="C16482">
        <v>7</v>
      </c>
      <c r="D16482" s="13">
        <v>210</v>
      </c>
      <c r="E16482" s="13" t="s">
        <v>8</v>
      </c>
      <c r="F16482" s="17">
        <v>1397</v>
      </c>
      <c r="G16482" t="str">
        <f>_xlfn.XLOOKUP(tbl_GL[[#This Row],[Account_key]],tbl_COA[Account_key],tbl_COA[Class],"Not Found")</f>
        <v>Trading account</v>
      </c>
      <c r="H16482" t="str">
        <f>_xlfn.XLOOKUP(tbl_GL[[#This Row],[Account_key]],tbl_COA[Account_key],tbl_COA[SubClass],"Not Found")</f>
        <v>Sales</v>
      </c>
      <c r="I16482" t="str">
        <f>_xlfn.XLOOKUP(tbl_GL[[#This Row],[Account_key]],tbl_COA[Account_key],tbl_COA[SubClass2],"Not Found")</f>
        <v>Sales</v>
      </c>
      <c r="J16482" t="str">
        <f>_xlfn.XLOOKUP(tbl_GL[[#This Row],[Account_key]],tbl_COA[Account_key],tbl_COA[SubAccount],,0)</f>
        <v>Sales</v>
      </c>
      <c r="K16482">
        <f>YEAR(tbl_GL[[#This Row],[Date]])</f>
        <v>2018</v>
      </c>
    </row>
    <row r="16483" spans="1:11" hidden="1" x14ac:dyDescent="0.35">
      <c r="A16483">
        <v>443.2</v>
      </c>
      <c r="B16483" s="24">
        <v>43356</v>
      </c>
      <c r="C16483">
        <v>7</v>
      </c>
      <c r="D16483" s="13">
        <v>30</v>
      </c>
      <c r="E16483" s="13" t="s">
        <v>8</v>
      </c>
      <c r="F16483" s="17">
        <v>1397</v>
      </c>
      <c r="G16483" t="str">
        <f>_xlfn.XLOOKUP(tbl_GL[[#This Row],[Account_key]],tbl_COA[Account_key],tbl_COA[Class],"Not Found")</f>
        <v>Assets</v>
      </c>
      <c r="H16483" t="str">
        <f>_xlfn.XLOOKUP(tbl_GL[[#This Row],[Account_key]],tbl_COA[Account_key],tbl_COA[SubClass],"Not Found")</f>
        <v>Assets</v>
      </c>
      <c r="I16483" t="str">
        <f>_xlfn.XLOOKUP(tbl_GL[[#This Row],[Account_key]],tbl_COA[Account_key],tbl_COA[SubClass2],"Not Found")</f>
        <v>Current Assets</v>
      </c>
      <c r="J16483" t="str">
        <f>_xlfn.XLOOKUP(tbl_GL[[#This Row],[Account_key]],tbl_COA[Account_key],tbl_COA[SubAccount],,0)</f>
        <v>Trade Receivables</v>
      </c>
      <c r="K16483">
        <f>YEAR(tbl_GL[[#This Row],[Date]])</f>
        <v>2018</v>
      </c>
    </row>
    <row r="16484" spans="1:11" hidden="1" x14ac:dyDescent="0.35">
      <c r="A16484">
        <v>444.1</v>
      </c>
      <c r="B16484" s="24">
        <v>43356</v>
      </c>
      <c r="C16484">
        <v>7</v>
      </c>
      <c r="D16484" s="13">
        <v>30</v>
      </c>
      <c r="E16484" s="13" t="s">
        <v>80</v>
      </c>
      <c r="F16484" s="17">
        <v>-6808</v>
      </c>
      <c r="G16484" t="str">
        <f>_xlfn.XLOOKUP(tbl_GL[[#This Row],[Account_key]],tbl_COA[Account_key],tbl_COA[Class],"Not Found")</f>
        <v>Assets</v>
      </c>
      <c r="H16484" t="str">
        <f>_xlfn.XLOOKUP(tbl_GL[[#This Row],[Account_key]],tbl_COA[Account_key],tbl_COA[SubClass],"Not Found")</f>
        <v>Assets</v>
      </c>
      <c r="I16484" t="str">
        <f>_xlfn.XLOOKUP(tbl_GL[[#This Row],[Account_key]],tbl_COA[Account_key],tbl_COA[SubClass2],"Not Found")</f>
        <v>Current Assets</v>
      </c>
      <c r="J16484" t="str">
        <f>_xlfn.XLOOKUP(tbl_GL[[#This Row],[Account_key]],tbl_COA[Account_key],tbl_COA[SubAccount],,0)</f>
        <v>Trade Receivables</v>
      </c>
      <c r="K16484">
        <f>YEAR(tbl_GL[[#This Row],[Date]])</f>
        <v>2018</v>
      </c>
    </row>
    <row r="16485" spans="1:11" hidden="1" x14ac:dyDescent="0.35">
      <c r="A16485">
        <v>444.2</v>
      </c>
      <c r="B16485" s="24">
        <v>43356</v>
      </c>
      <c r="C16485">
        <v>7</v>
      </c>
      <c r="D16485" s="13">
        <v>10</v>
      </c>
      <c r="E16485" s="13" t="s">
        <v>80</v>
      </c>
      <c r="F16485" s="17">
        <v>6808</v>
      </c>
      <c r="G16485" t="str">
        <f>_xlfn.XLOOKUP(tbl_GL[[#This Row],[Account_key]],tbl_COA[Account_key],tbl_COA[Class],"Not Found")</f>
        <v>Assets</v>
      </c>
      <c r="H16485" t="str">
        <f>_xlfn.XLOOKUP(tbl_GL[[#This Row],[Account_key]],tbl_COA[Account_key],tbl_COA[SubClass],"Not Found")</f>
        <v>Assets</v>
      </c>
      <c r="I16485" t="str">
        <f>_xlfn.XLOOKUP(tbl_GL[[#This Row],[Account_key]],tbl_COA[Account_key],tbl_COA[SubClass2],"Not Found")</f>
        <v>Current Assets</v>
      </c>
      <c r="J16485" t="str">
        <f>_xlfn.XLOOKUP(tbl_GL[[#This Row],[Account_key]],tbl_COA[Account_key],tbl_COA[SubAccount],,0)</f>
        <v>Cash at Bank</v>
      </c>
      <c r="K16485">
        <f>YEAR(tbl_GL[[#This Row],[Date]])</f>
        <v>2018</v>
      </c>
    </row>
    <row r="16486" spans="1:11" hidden="1" x14ac:dyDescent="0.35">
      <c r="A16486">
        <v>445.1</v>
      </c>
      <c r="B16486" s="24">
        <v>43357</v>
      </c>
      <c r="C16486">
        <v>7</v>
      </c>
      <c r="D16486" s="13">
        <v>220</v>
      </c>
      <c r="E16486" s="13" t="s">
        <v>81</v>
      </c>
      <c r="F16486" s="17">
        <v>-1266</v>
      </c>
      <c r="G16486" t="str">
        <f>_xlfn.XLOOKUP(tbl_GL[[#This Row],[Account_key]],tbl_COA[Account_key],tbl_COA[Class],"Not Found")</f>
        <v>Trading account</v>
      </c>
      <c r="H16486" t="str">
        <f>_xlfn.XLOOKUP(tbl_GL[[#This Row],[Account_key]],tbl_COA[Account_key],tbl_COA[SubClass],"Not Found")</f>
        <v>Sales</v>
      </c>
      <c r="I16486" t="str">
        <f>_xlfn.XLOOKUP(tbl_GL[[#This Row],[Account_key]],tbl_COA[Account_key],tbl_COA[SubClass2],"Not Found")</f>
        <v>Sales</v>
      </c>
      <c r="J16486" t="str">
        <f>_xlfn.XLOOKUP(tbl_GL[[#This Row],[Account_key]],tbl_COA[Account_key],tbl_COA[SubAccount],,0)</f>
        <v>Sales Return</v>
      </c>
      <c r="K16486">
        <f>YEAR(tbl_GL[[#This Row],[Date]])</f>
        <v>2018</v>
      </c>
    </row>
    <row r="16487" spans="1:11" hidden="1" x14ac:dyDescent="0.35">
      <c r="A16487">
        <v>445.2</v>
      </c>
      <c r="B16487" s="24">
        <v>43357</v>
      </c>
      <c r="C16487">
        <v>7</v>
      </c>
      <c r="D16487" s="13">
        <v>20</v>
      </c>
      <c r="E16487" s="13" t="s">
        <v>81</v>
      </c>
      <c r="F16487" s="17">
        <v>-1266</v>
      </c>
      <c r="G16487" t="str">
        <f>_xlfn.XLOOKUP(tbl_GL[[#This Row],[Account_key]],tbl_COA[Account_key],tbl_COA[Class],"Not Found")</f>
        <v>Assets</v>
      </c>
      <c r="H16487" t="str">
        <f>_xlfn.XLOOKUP(tbl_GL[[#This Row],[Account_key]],tbl_COA[Account_key],tbl_COA[SubClass],"Not Found")</f>
        <v>Assets</v>
      </c>
      <c r="I16487" t="str">
        <f>_xlfn.XLOOKUP(tbl_GL[[#This Row],[Account_key]],tbl_COA[Account_key],tbl_COA[SubClass2],"Not Found")</f>
        <v>Current Assets</v>
      </c>
      <c r="J16487" t="str">
        <f>_xlfn.XLOOKUP(tbl_GL[[#This Row],[Account_key]],tbl_COA[Account_key],tbl_COA[SubAccount],,0)</f>
        <v>Cash in hand</v>
      </c>
      <c r="K16487">
        <f>YEAR(tbl_GL[[#This Row],[Date]])</f>
        <v>2018</v>
      </c>
    </row>
    <row r="16488" spans="1:11" hidden="1" x14ac:dyDescent="0.35">
      <c r="A16488">
        <v>446.1</v>
      </c>
      <c r="B16488" s="24">
        <v>43357</v>
      </c>
      <c r="C16488">
        <v>7</v>
      </c>
      <c r="D16488" s="13">
        <v>10</v>
      </c>
      <c r="E16488" s="13" t="s">
        <v>84</v>
      </c>
      <c r="F16488" s="17">
        <v>-18667</v>
      </c>
      <c r="G16488" t="str">
        <f>_xlfn.XLOOKUP(tbl_GL[[#This Row],[Account_key]],tbl_COA[Account_key],tbl_COA[Class],"Not Found")</f>
        <v>Assets</v>
      </c>
      <c r="H16488" t="str">
        <f>_xlfn.XLOOKUP(tbl_GL[[#This Row],[Account_key]],tbl_COA[Account_key],tbl_COA[SubClass],"Not Found")</f>
        <v>Assets</v>
      </c>
      <c r="I16488" t="str">
        <f>_xlfn.XLOOKUP(tbl_GL[[#This Row],[Account_key]],tbl_COA[Account_key],tbl_COA[SubClass2],"Not Found")</f>
        <v>Current Assets</v>
      </c>
      <c r="J16488" t="str">
        <f>_xlfn.XLOOKUP(tbl_GL[[#This Row],[Account_key]],tbl_COA[Account_key],tbl_COA[SubAccount],,0)</f>
        <v>Cash at Bank</v>
      </c>
      <c r="K16488">
        <f>YEAR(tbl_GL[[#This Row],[Date]])</f>
        <v>2018</v>
      </c>
    </row>
    <row r="16489" spans="1:11" hidden="1" x14ac:dyDescent="0.35">
      <c r="A16489">
        <v>446.2</v>
      </c>
      <c r="B16489" s="24">
        <v>43357</v>
      </c>
      <c r="C16489">
        <v>7</v>
      </c>
      <c r="D16489" s="13">
        <v>110</v>
      </c>
      <c r="E16489" s="13" t="s">
        <v>84</v>
      </c>
      <c r="F16489" s="17">
        <v>-18667</v>
      </c>
      <c r="G16489" t="str">
        <f>_xlfn.XLOOKUP(tbl_GL[[#This Row],[Account_key]],tbl_COA[Account_key],tbl_COA[Class],"Not Found")</f>
        <v>Liabilities and Owners Equity</v>
      </c>
      <c r="H16489" t="str">
        <f>_xlfn.XLOOKUP(tbl_GL[[#This Row],[Account_key]],tbl_COA[Account_key],tbl_COA[SubClass],"Not Found")</f>
        <v>Liabilities</v>
      </c>
      <c r="I16489" t="str">
        <f>_xlfn.XLOOKUP(tbl_GL[[#This Row],[Account_key]],tbl_COA[Account_key],tbl_COA[SubClass2],"Not Found")</f>
        <v>Current Liabilities</v>
      </c>
      <c r="J16489" t="str">
        <f>_xlfn.XLOOKUP(tbl_GL[[#This Row],[Account_key]],tbl_COA[Account_key],tbl_COA[SubAccount],,0)</f>
        <v>Trade Payables</v>
      </c>
      <c r="K16489">
        <f>YEAR(tbl_GL[[#This Row],[Date]])</f>
        <v>2018</v>
      </c>
    </row>
    <row r="16490" spans="1:11" hidden="1" x14ac:dyDescent="0.35">
      <c r="A16490">
        <v>447.1</v>
      </c>
      <c r="B16490" s="24">
        <v>43358</v>
      </c>
      <c r="C16490">
        <v>7</v>
      </c>
      <c r="D16490" s="13">
        <v>260</v>
      </c>
      <c r="E16490" s="13" t="s">
        <v>99</v>
      </c>
      <c r="F16490" s="17">
        <v>-57</v>
      </c>
      <c r="G16490" t="str">
        <f>_xlfn.XLOOKUP(tbl_GL[[#This Row],[Account_key]],tbl_COA[Account_key],tbl_COA[Class],"Not Found")</f>
        <v>Operating account</v>
      </c>
      <c r="H16490" t="str">
        <f>_xlfn.XLOOKUP(tbl_GL[[#This Row],[Account_key]],tbl_COA[Account_key],tbl_COA[SubClass],"Not Found")</f>
        <v>Operating Expenses</v>
      </c>
      <c r="I16490" t="str">
        <f>_xlfn.XLOOKUP(tbl_GL[[#This Row],[Account_key]],tbl_COA[Account_key],tbl_COA[SubClass2],"Not Found")</f>
        <v>Marketing</v>
      </c>
      <c r="J16490" t="str">
        <f>_xlfn.XLOOKUP(tbl_GL[[#This Row],[Account_key]],tbl_COA[Account_key],tbl_COA[SubAccount],,0)</f>
        <v>Commissions</v>
      </c>
      <c r="K16490">
        <f>YEAR(tbl_GL[[#This Row],[Date]])</f>
        <v>2018</v>
      </c>
    </row>
    <row r="16491" spans="1:11" hidden="1" x14ac:dyDescent="0.35">
      <c r="A16491">
        <v>447.2</v>
      </c>
      <c r="B16491" s="24">
        <v>43358</v>
      </c>
      <c r="C16491">
        <v>7</v>
      </c>
      <c r="D16491" s="13">
        <v>20</v>
      </c>
      <c r="E16491" s="13" t="s">
        <v>99</v>
      </c>
      <c r="F16491" s="17">
        <v>-57</v>
      </c>
      <c r="G16491" t="str">
        <f>_xlfn.XLOOKUP(tbl_GL[[#This Row],[Account_key]],tbl_COA[Account_key],tbl_COA[Class],"Not Found")</f>
        <v>Assets</v>
      </c>
      <c r="H16491" t="str">
        <f>_xlfn.XLOOKUP(tbl_GL[[#This Row],[Account_key]],tbl_COA[Account_key],tbl_COA[SubClass],"Not Found")</f>
        <v>Assets</v>
      </c>
      <c r="I16491" t="str">
        <f>_xlfn.XLOOKUP(tbl_GL[[#This Row],[Account_key]],tbl_COA[Account_key],tbl_COA[SubClass2],"Not Found")</f>
        <v>Current Assets</v>
      </c>
      <c r="J16491" t="str">
        <f>_xlfn.XLOOKUP(tbl_GL[[#This Row],[Account_key]],tbl_COA[Account_key],tbl_COA[SubAccount],,0)</f>
        <v>Cash in hand</v>
      </c>
      <c r="K16491">
        <f>YEAR(tbl_GL[[#This Row],[Date]])</f>
        <v>2018</v>
      </c>
    </row>
    <row r="16492" spans="1:11" hidden="1" x14ac:dyDescent="0.35">
      <c r="A16492">
        <v>448.1</v>
      </c>
      <c r="B16492" s="24">
        <v>43358</v>
      </c>
      <c r="C16492">
        <v>7</v>
      </c>
      <c r="D16492" s="13">
        <v>10</v>
      </c>
      <c r="E16492" s="13" t="s">
        <v>112</v>
      </c>
      <c r="F16492" s="17">
        <v>-140</v>
      </c>
      <c r="G16492" t="str">
        <f>_xlfn.XLOOKUP(tbl_GL[[#This Row],[Account_key]],tbl_COA[Account_key],tbl_COA[Class],"Not Found")</f>
        <v>Assets</v>
      </c>
      <c r="H16492" t="str">
        <f>_xlfn.XLOOKUP(tbl_GL[[#This Row],[Account_key]],tbl_COA[Account_key],tbl_COA[SubClass],"Not Found")</f>
        <v>Assets</v>
      </c>
      <c r="I16492" t="str">
        <f>_xlfn.XLOOKUP(tbl_GL[[#This Row],[Account_key]],tbl_COA[Account_key],tbl_COA[SubClass2],"Not Found")</f>
        <v>Current Assets</v>
      </c>
      <c r="J16492" t="str">
        <f>_xlfn.XLOOKUP(tbl_GL[[#This Row],[Account_key]],tbl_COA[Account_key],tbl_COA[SubAccount],,0)</f>
        <v>Cash at Bank</v>
      </c>
      <c r="K16492">
        <f>YEAR(tbl_GL[[#This Row],[Date]])</f>
        <v>2018</v>
      </c>
    </row>
    <row r="16493" spans="1:11" hidden="1" x14ac:dyDescent="0.35">
      <c r="A16493">
        <v>448.2</v>
      </c>
      <c r="B16493" s="24">
        <v>43358</v>
      </c>
      <c r="C16493">
        <v>7</v>
      </c>
      <c r="D16493" s="13">
        <v>121</v>
      </c>
      <c r="E16493" s="13" t="s">
        <v>112</v>
      </c>
      <c r="F16493" s="17">
        <v>-140</v>
      </c>
      <c r="G16493" t="str">
        <f>_xlfn.XLOOKUP(tbl_GL[[#This Row],[Account_key]],tbl_COA[Account_key],tbl_COA[Class],"Not Found")</f>
        <v>Liabilities and Owners Equity</v>
      </c>
      <c r="H16493" t="str">
        <f>_xlfn.XLOOKUP(tbl_GL[[#This Row],[Account_key]],tbl_COA[Account_key],tbl_COA[SubClass],"Not Found")</f>
        <v>Liabilities</v>
      </c>
      <c r="I16493" t="str">
        <f>_xlfn.XLOOKUP(tbl_GL[[#This Row],[Account_key]],tbl_COA[Account_key],tbl_COA[SubClass2],"Not Found")</f>
        <v>Current Liabilities</v>
      </c>
      <c r="J16493" t="str">
        <f>_xlfn.XLOOKUP(tbl_GL[[#This Row],[Account_key]],tbl_COA[Account_key],tbl_COA[SubAccount],,0)</f>
        <v>Interest Payable</v>
      </c>
      <c r="K16493">
        <f>YEAR(tbl_GL[[#This Row],[Date]])</f>
        <v>2018</v>
      </c>
    </row>
    <row r="16494" spans="1:11" hidden="1" x14ac:dyDescent="0.35">
      <c r="A16494">
        <v>449.1</v>
      </c>
      <c r="B16494" s="24">
        <v>43358</v>
      </c>
      <c r="C16494">
        <v>7</v>
      </c>
      <c r="D16494" s="13">
        <v>330</v>
      </c>
      <c r="E16494" s="13" t="s">
        <v>97</v>
      </c>
      <c r="F16494" s="17">
        <v>-902</v>
      </c>
      <c r="G16494" t="str">
        <f>_xlfn.XLOOKUP(tbl_GL[[#This Row],[Account_key]],tbl_COA[Account_key],tbl_COA[Class],"Not Found")</f>
        <v>Operating account</v>
      </c>
      <c r="H16494" t="str">
        <f>_xlfn.XLOOKUP(tbl_GL[[#This Row],[Account_key]],tbl_COA[Account_key],tbl_COA[SubClass],"Not Found")</f>
        <v>Operating Expenses</v>
      </c>
      <c r="I16494" t="str">
        <f>_xlfn.XLOOKUP(tbl_GL[[#This Row],[Account_key]],tbl_COA[Account_key],tbl_COA[SubClass2],"Not Found")</f>
        <v>Administration</v>
      </c>
      <c r="J16494" t="str">
        <f>_xlfn.XLOOKUP(tbl_GL[[#This Row],[Account_key]],tbl_COA[Account_key],tbl_COA[SubAccount],,0)</f>
        <v>Telephone</v>
      </c>
      <c r="K16494">
        <f>YEAR(tbl_GL[[#This Row],[Date]])</f>
        <v>2018</v>
      </c>
    </row>
    <row r="16495" spans="1:11" hidden="1" x14ac:dyDescent="0.35">
      <c r="A16495">
        <v>449.2</v>
      </c>
      <c r="B16495" s="24">
        <v>43358</v>
      </c>
      <c r="C16495">
        <v>7</v>
      </c>
      <c r="D16495" s="13">
        <v>120</v>
      </c>
      <c r="E16495" s="13" t="s">
        <v>97</v>
      </c>
      <c r="F16495" s="17">
        <v>902</v>
      </c>
      <c r="G16495" t="str">
        <f>_xlfn.XLOOKUP(tbl_GL[[#This Row],[Account_key]],tbl_COA[Account_key],tbl_COA[Class],"Not Found")</f>
        <v>Liabilities and Owners Equity</v>
      </c>
      <c r="H16495" t="str">
        <f>_xlfn.XLOOKUP(tbl_GL[[#This Row],[Account_key]],tbl_COA[Account_key],tbl_COA[SubClass],"Not Found")</f>
        <v>Liabilities</v>
      </c>
      <c r="I16495" t="str">
        <f>_xlfn.XLOOKUP(tbl_GL[[#This Row],[Account_key]],tbl_COA[Account_key],tbl_COA[SubClass2],"Not Found")</f>
        <v>Current Liabilities</v>
      </c>
      <c r="J16495" t="str">
        <f>_xlfn.XLOOKUP(tbl_GL[[#This Row],[Account_key]],tbl_COA[Account_key],tbl_COA[SubAccount],,0)</f>
        <v>Accrued Expenses</v>
      </c>
      <c r="K16495">
        <f>YEAR(tbl_GL[[#This Row],[Date]])</f>
        <v>2018</v>
      </c>
    </row>
    <row r="16496" spans="1:11" hidden="1" x14ac:dyDescent="0.35">
      <c r="A16496">
        <v>450.1</v>
      </c>
      <c r="B16496" s="24">
        <v>43358</v>
      </c>
      <c r="C16496">
        <v>7</v>
      </c>
      <c r="D16496" s="13">
        <v>30</v>
      </c>
      <c r="E16496" s="13" t="s">
        <v>80</v>
      </c>
      <c r="F16496" s="17">
        <v>-7006</v>
      </c>
      <c r="G16496" t="str">
        <f>_xlfn.XLOOKUP(tbl_GL[[#This Row],[Account_key]],tbl_COA[Account_key],tbl_COA[Class],"Not Found")</f>
        <v>Assets</v>
      </c>
      <c r="H16496" t="str">
        <f>_xlfn.XLOOKUP(tbl_GL[[#This Row],[Account_key]],tbl_COA[Account_key],tbl_COA[SubClass],"Not Found")</f>
        <v>Assets</v>
      </c>
      <c r="I16496" t="str">
        <f>_xlfn.XLOOKUP(tbl_GL[[#This Row],[Account_key]],tbl_COA[Account_key],tbl_COA[SubClass2],"Not Found")</f>
        <v>Current Assets</v>
      </c>
      <c r="J16496" t="str">
        <f>_xlfn.XLOOKUP(tbl_GL[[#This Row],[Account_key]],tbl_COA[Account_key],tbl_COA[SubAccount],,0)</f>
        <v>Trade Receivables</v>
      </c>
      <c r="K16496">
        <f>YEAR(tbl_GL[[#This Row],[Date]])</f>
        <v>2018</v>
      </c>
    </row>
    <row r="16497" spans="1:11" hidden="1" x14ac:dyDescent="0.35">
      <c r="A16497">
        <v>450.2</v>
      </c>
      <c r="B16497" s="24">
        <v>43358</v>
      </c>
      <c r="C16497">
        <v>7</v>
      </c>
      <c r="D16497" s="13">
        <v>10</v>
      </c>
      <c r="E16497" s="13" t="s">
        <v>80</v>
      </c>
      <c r="F16497" s="17">
        <v>7006</v>
      </c>
      <c r="G16497" t="str">
        <f>_xlfn.XLOOKUP(tbl_GL[[#This Row],[Account_key]],tbl_COA[Account_key],tbl_COA[Class],"Not Found")</f>
        <v>Assets</v>
      </c>
      <c r="H16497" t="str">
        <f>_xlfn.XLOOKUP(tbl_GL[[#This Row],[Account_key]],tbl_COA[Account_key],tbl_COA[SubClass],"Not Found")</f>
        <v>Assets</v>
      </c>
      <c r="I16497" t="str">
        <f>_xlfn.XLOOKUP(tbl_GL[[#This Row],[Account_key]],tbl_COA[Account_key],tbl_COA[SubClass2],"Not Found")</f>
        <v>Current Assets</v>
      </c>
      <c r="J16497" t="str">
        <f>_xlfn.XLOOKUP(tbl_GL[[#This Row],[Account_key]],tbl_COA[Account_key],tbl_COA[SubAccount],,0)</f>
        <v>Cash at Bank</v>
      </c>
      <c r="K16497">
        <f>YEAR(tbl_GL[[#This Row],[Date]])</f>
        <v>2018</v>
      </c>
    </row>
    <row r="16498" spans="1:11" hidden="1" x14ac:dyDescent="0.35">
      <c r="A16498">
        <v>451.1</v>
      </c>
      <c r="B16498" s="24">
        <v>43359</v>
      </c>
      <c r="C16498">
        <v>7</v>
      </c>
      <c r="D16498" s="13">
        <v>10</v>
      </c>
      <c r="E16498" s="13" t="s">
        <v>98</v>
      </c>
      <c r="F16498" s="17">
        <v>-765</v>
      </c>
      <c r="G16498" t="str">
        <f>_xlfn.XLOOKUP(tbl_GL[[#This Row],[Account_key]],tbl_COA[Account_key],tbl_COA[Class],"Not Found")</f>
        <v>Assets</v>
      </c>
      <c r="H16498" t="str">
        <f>_xlfn.XLOOKUP(tbl_GL[[#This Row],[Account_key]],tbl_COA[Account_key],tbl_COA[SubClass],"Not Found")</f>
        <v>Assets</v>
      </c>
      <c r="I16498" t="str">
        <f>_xlfn.XLOOKUP(tbl_GL[[#This Row],[Account_key]],tbl_COA[Account_key],tbl_COA[SubClass2],"Not Found")</f>
        <v>Current Assets</v>
      </c>
      <c r="J16498" t="str">
        <f>_xlfn.XLOOKUP(tbl_GL[[#This Row],[Account_key]],tbl_COA[Account_key],tbl_COA[SubAccount],,0)</f>
        <v>Cash at Bank</v>
      </c>
      <c r="K16498">
        <f>YEAR(tbl_GL[[#This Row],[Date]])</f>
        <v>2018</v>
      </c>
    </row>
    <row r="16499" spans="1:11" hidden="1" x14ac:dyDescent="0.35">
      <c r="A16499">
        <v>451.2</v>
      </c>
      <c r="B16499" s="24">
        <v>43359</v>
      </c>
      <c r="C16499">
        <v>7</v>
      </c>
      <c r="D16499" s="13">
        <v>120</v>
      </c>
      <c r="E16499" s="13" t="s">
        <v>98</v>
      </c>
      <c r="F16499" s="17">
        <v>-765</v>
      </c>
      <c r="G16499" t="str">
        <f>_xlfn.XLOOKUP(tbl_GL[[#This Row],[Account_key]],tbl_COA[Account_key],tbl_COA[Class],"Not Found")</f>
        <v>Liabilities and Owners Equity</v>
      </c>
      <c r="H16499" t="str">
        <f>_xlfn.XLOOKUP(tbl_GL[[#This Row],[Account_key]],tbl_COA[Account_key],tbl_COA[SubClass],"Not Found")</f>
        <v>Liabilities</v>
      </c>
      <c r="I16499" t="str">
        <f>_xlfn.XLOOKUP(tbl_GL[[#This Row],[Account_key]],tbl_COA[Account_key],tbl_COA[SubClass2],"Not Found")</f>
        <v>Current Liabilities</v>
      </c>
      <c r="J16499" t="str">
        <f>_xlfn.XLOOKUP(tbl_GL[[#This Row],[Account_key]],tbl_COA[Account_key],tbl_COA[SubAccount],,0)</f>
        <v>Accrued Expenses</v>
      </c>
      <c r="K16499">
        <f>YEAR(tbl_GL[[#This Row],[Date]])</f>
        <v>2018</v>
      </c>
    </row>
    <row r="16500" spans="1:11" hidden="1" x14ac:dyDescent="0.35">
      <c r="A16500">
        <v>452.1</v>
      </c>
      <c r="B16500" s="24">
        <v>43362</v>
      </c>
      <c r="C16500">
        <v>7</v>
      </c>
      <c r="D16500" s="13">
        <v>260</v>
      </c>
      <c r="E16500" s="13" t="s">
        <v>97</v>
      </c>
      <c r="F16500" s="17">
        <v>-1217</v>
      </c>
      <c r="G16500" t="str">
        <f>_xlfn.XLOOKUP(tbl_GL[[#This Row],[Account_key]],tbl_COA[Account_key],tbl_COA[Class],"Not Found")</f>
        <v>Operating account</v>
      </c>
      <c r="H16500" t="str">
        <f>_xlfn.XLOOKUP(tbl_GL[[#This Row],[Account_key]],tbl_COA[Account_key],tbl_COA[SubClass],"Not Found")</f>
        <v>Operating Expenses</v>
      </c>
      <c r="I16500" t="str">
        <f>_xlfn.XLOOKUP(tbl_GL[[#This Row],[Account_key]],tbl_COA[Account_key],tbl_COA[SubClass2],"Not Found")</f>
        <v>Marketing</v>
      </c>
      <c r="J16500" t="str">
        <f>_xlfn.XLOOKUP(tbl_GL[[#This Row],[Account_key]],tbl_COA[Account_key],tbl_COA[SubAccount],,0)</f>
        <v>Commissions</v>
      </c>
      <c r="K16500">
        <f>YEAR(tbl_GL[[#This Row],[Date]])</f>
        <v>2018</v>
      </c>
    </row>
    <row r="16501" spans="1:11" hidden="1" x14ac:dyDescent="0.35">
      <c r="A16501">
        <v>452.2</v>
      </c>
      <c r="B16501" s="24">
        <v>43362</v>
      </c>
      <c r="C16501">
        <v>7</v>
      </c>
      <c r="D16501" s="13">
        <v>120</v>
      </c>
      <c r="E16501" s="13" t="s">
        <v>97</v>
      </c>
      <c r="F16501" s="17">
        <v>1217</v>
      </c>
      <c r="G16501" t="str">
        <f>_xlfn.XLOOKUP(tbl_GL[[#This Row],[Account_key]],tbl_COA[Account_key],tbl_COA[Class],"Not Found")</f>
        <v>Liabilities and Owners Equity</v>
      </c>
      <c r="H16501" t="str">
        <f>_xlfn.XLOOKUP(tbl_GL[[#This Row],[Account_key]],tbl_COA[Account_key],tbl_COA[SubClass],"Not Found")</f>
        <v>Liabilities</v>
      </c>
      <c r="I16501" t="str">
        <f>_xlfn.XLOOKUP(tbl_GL[[#This Row],[Account_key]],tbl_COA[Account_key],tbl_COA[SubClass2],"Not Found")</f>
        <v>Current Liabilities</v>
      </c>
      <c r="J16501" t="str">
        <f>_xlfn.XLOOKUP(tbl_GL[[#This Row],[Account_key]],tbl_COA[Account_key],tbl_COA[SubAccount],,0)</f>
        <v>Accrued Expenses</v>
      </c>
      <c r="K16501">
        <f>YEAR(tbl_GL[[#This Row],[Date]])</f>
        <v>2018</v>
      </c>
    </row>
    <row r="16502" spans="1:11" hidden="1" x14ac:dyDescent="0.35">
      <c r="A16502">
        <v>453.1</v>
      </c>
      <c r="B16502" s="24">
        <v>43363</v>
      </c>
      <c r="C16502">
        <v>7</v>
      </c>
      <c r="D16502" s="13">
        <v>230</v>
      </c>
      <c r="E16502" s="13" t="s">
        <v>4</v>
      </c>
      <c r="F16502" s="17">
        <v>-172</v>
      </c>
      <c r="G16502" t="str">
        <f>_xlfn.XLOOKUP(tbl_GL[[#This Row],[Account_key]],tbl_COA[Account_key],tbl_COA[Class],"Not Found")</f>
        <v>Trading account</v>
      </c>
      <c r="H16502" t="str">
        <f>_xlfn.XLOOKUP(tbl_GL[[#This Row],[Account_key]],tbl_COA[Account_key],tbl_COA[SubClass],"Not Found")</f>
        <v>Cost of Sales</v>
      </c>
      <c r="I16502" t="str">
        <f>_xlfn.XLOOKUP(tbl_GL[[#This Row],[Account_key]],tbl_COA[Account_key],tbl_COA[SubClass2],"Not Found")</f>
        <v>Cost of Sales</v>
      </c>
      <c r="J16502" t="str">
        <f>_xlfn.XLOOKUP(tbl_GL[[#This Row],[Account_key]],tbl_COA[Account_key],tbl_COA[SubAccount],,0)</f>
        <v>Cost of Sales</v>
      </c>
      <c r="K16502">
        <f>YEAR(tbl_GL[[#This Row],[Date]])</f>
        <v>2018</v>
      </c>
    </row>
    <row r="16503" spans="1:11" hidden="1" x14ac:dyDescent="0.35">
      <c r="A16503">
        <v>453.2</v>
      </c>
      <c r="B16503" s="24">
        <v>43363</v>
      </c>
      <c r="C16503">
        <v>7</v>
      </c>
      <c r="D16503" s="13">
        <v>60</v>
      </c>
      <c r="E16503" s="13" t="s">
        <v>4</v>
      </c>
      <c r="F16503" s="17">
        <v>-172</v>
      </c>
      <c r="G16503" t="str">
        <f>_xlfn.XLOOKUP(tbl_GL[[#This Row],[Account_key]],tbl_COA[Account_key],tbl_COA[Class],"Not Found")</f>
        <v>Assets</v>
      </c>
      <c r="H16503" t="str">
        <f>_xlfn.XLOOKUP(tbl_GL[[#This Row],[Account_key]],tbl_COA[Account_key],tbl_COA[SubClass],"Not Found")</f>
        <v>Assets</v>
      </c>
      <c r="I16503" t="str">
        <f>_xlfn.XLOOKUP(tbl_GL[[#This Row],[Account_key]],tbl_COA[Account_key],tbl_COA[SubClass2],"Not Found")</f>
        <v>Current Assets</v>
      </c>
      <c r="J16503" t="str">
        <f>_xlfn.XLOOKUP(tbl_GL[[#This Row],[Account_key]],tbl_COA[Account_key],tbl_COA[SubAccount],,0)</f>
        <v>Inventory</v>
      </c>
      <c r="K16503">
        <f>YEAR(tbl_GL[[#This Row],[Date]])</f>
        <v>2018</v>
      </c>
    </row>
    <row r="16504" spans="1:11" hidden="1" x14ac:dyDescent="0.35">
      <c r="A16504">
        <v>454.1</v>
      </c>
      <c r="B16504" s="24">
        <v>43363</v>
      </c>
      <c r="C16504">
        <v>7</v>
      </c>
      <c r="D16504" s="13">
        <v>230</v>
      </c>
      <c r="E16504" s="13" t="s">
        <v>4</v>
      </c>
      <c r="F16504" s="17">
        <v>-553</v>
      </c>
      <c r="G16504" t="str">
        <f>_xlfn.XLOOKUP(tbl_GL[[#This Row],[Account_key]],tbl_COA[Account_key],tbl_COA[Class],"Not Found")</f>
        <v>Trading account</v>
      </c>
      <c r="H16504" t="str">
        <f>_xlfn.XLOOKUP(tbl_GL[[#This Row],[Account_key]],tbl_COA[Account_key],tbl_COA[SubClass],"Not Found")</f>
        <v>Cost of Sales</v>
      </c>
      <c r="I16504" t="str">
        <f>_xlfn.XLOOKUP(tbl_GL[[#This Row],[Account_key]],tbl_COA[Account_key],tbl_COA[SubClass2],"Not Found")</f>
        <v>Cost of Sales</v>
      </c>
      <c r="J16504" t="str">
        <f>_xlfn.XLOOKUP(tbl_GL[[#This Row],[Account_key]],tbl_COA[Account_key],tbl_COA[SubAccount],,0)</f>
        <v>Cost of Sales</v>
      </c>
      <c r="K16504">
        <f>YEAR(tbl_GL[[#This Row],[Date]])</f>
        <v>2018</v>
      </c>
    </row>
    <row r="16505" spans="1:11" hidden="1" x14ac:dyDescent="0.35">
      <c r="A16505">
        <v>454.2</v>
      </c>
      <c r="B16505" s="24">
        <v>43363</v>
      </c>
      <c r="C16505">
        <v>7</v>
      </c>
      <c r="D16505" s="13">
        <v>60</v>
      </c>
      <c r="E16505" s="13" t="s">
        <v>4</v>
      </c>
      <c r="F16505" s="17">
        <v>-553</v>
      </c>
      <c r="G16505" t="str">
        <f>_xlfn.XLOOKUP(tbl_GL[[#This Row],[Account_key]],tbl_COA[Account_key],tbl_COA[Class],"Not Found")</f>
        <v>Assets</v>
      </c>
      <c r="H16505" t="str">
        <f>_xlfn.XLOOKUP(tbl_GL[[#This Row],[Account_key]],tbl_COA[Account_key],tbl_COA[SubClass],"Not Found")</f>
        <v>Assets</v>
      </c>
      <c r="I16505" t="str">
        <f>_xlfn.XLOOKUP(tbl_GL[[#This Row],[Account_key]],tbl_COA[Account_key],tbl_COA[SubClass2],"Not Found")</f>
        <v>Current Assets</v>
      </c>
      <c r="J16505" t="str">
        <f>_xlfn.XLOOKUP(tbl_GL[[#This Row],[Account_key]],tbl_COA[Account_key],tbl_COA[SubAccount],,0)</f>
        <v>Inventory</v>
      </c>
      <c r="K16505">
        <f>YEAR(tbl_GL[[#This Row],[Date]])</f>
        <v>2018</v>
      </c>
    </row>
    <row r="16506" spans="1:11" hidden="1" x14ac:dyDescent="0.35">
      <c r="A16506">
        <v>455.1</v>
      </c>
      <c r="B16506" s="24">
        <v>43363</v>
      </c>
      <c r="C16506">
        <v>7</v>
      </c>
      <c r="D16506" s="13">
        <v>210</v>
      </c>
      <c r="E16506" s="13" t="s">
        <v>8</v>
      </c>
      <c r="F16506" s="17">
        <v>625</v>
      </c>
      <c r="G16506" t="str">
        <f>_xlfn.XLOOKUP(tbl_GL[[#This Row],[Account_key]],tbl_COA[Account_key],tbl_COA[Class],"Not Found")</f>
        <v>Trading account</v>
      </c>
      <c r="H16506" t="str">
        <f>_xlfn.XLOOKUP(tbl_GL[[#This Row],[Account_key]],tbl_COA[Account_key],tbl_COA[SubClass],"Not Found")</f>
        <v>Sales</v>
      </c>
      <c r="I16506" t="str">
        <f>_xlfn.XLOOKUP(tbl_GL[[#This Row],[Account_key]],tbl_COA[Account_key],tbl_COA[SubClass2],"Not Found")</f>
        <v>Sales</v>
      </c>
      <c r="J16506" t="str">
        <f>_xlfn.XLOOKUP(tbl_GL[[#This Row],[Account_key]],tbl_COA[Account_key],tbl_COA[SubAccount],,0)</f>
        <v>Sales</v>
      </c>
      <c r="K16506">
        <f>YEAR(tbl_GL[[#This Row],[Date]])</f>
        <v>2018</v>
      </c>
    </row>
    <row r="16507" spans="1:11" hidden="1" x14ac:dyDescent="0.35">
      <c r="A16507">
        <v>455.2</v>
      </c>
      <c r="B16507" s="24">
        <v>43363</v>
      </c>
      <c r="C16507">
        <v>7</v>
      </c>
      <c r="D16507" s="13">
        <v>30</v>
      </c>
      <c r="E16507" s="13" t="s">
        <v>8</v>
      </c>
      <c r="F16507" s="17">
        <v>625</v>
      </c>
      <c r="G16507" t="str">
        <f>_xlfn.XLOOKUP(tbl_GL[[#This Row],[Account_key]],tbl_COA[Account_key],tbl_COA[Class],"Not Found")</f>
        <v>Assets</v>
      </c>
      <c r="H16507" t="str">
        <f>_xlfn.XLOOKUP(tbl_GL[[#This Row],[Account_key]],tbl_COA[Account_key],tbl_COA[SubClass],"Not Found")</f>
        <v>Assets</v>
      </c>
      <c r="I16507" t="str">
        <f>_xlfn.XLOOKUP(tbl_GL[[#This Row],[Account_key]],tbl_COA[Account_key],tbl_COA[SubClass2],"Not Found")</f>
        <v>Current Assets</v>
      </c>
      <c r="J16507" t="str">
        <f>_xlfn.XLOOKUP(tbl_GL[[#This Row],[Account_key]],tbl_COA[Account_key],tbl_COA[SubAccount],,0)</f>
        <v>Trade Receivables</v>
      </c>
      <c r="K16507">
        <f>YEAR(tbl_GL[[#This Row],[Date]])</f>
        <v>2018</v>
      </c>
    </row>
    <row r="16508" spans="1:11" hidden="1" x14ac:dyDescent="0.35">
      <c r="A16508">
        <v>456.1</v>
      </c>
      <c r="B16508" s="24">
        <v>43363</v>
      </c>
      <c r="C16508">
        <v>7</v>
      </c>
      <c r="D16508" s="13">
        <v>210</v>
      </c>
      <c r="E16508" s="13" t="s">
        <v>7</v>
      </c>
      <c r="F16508" s="17">
        <v>1844</v>
      </c>
      <c r="G16508" t="str">
        <f>_xlfn.XLOOKUP(tbl_GL[[#This Row],[Account_key]],tbl_COA[Account_key],tbl_COA[Class],"Not Found")</f>
        <v>Trading account</v>
      </c>
      <c r="H16508" t="str">
        <f>_xlfn.XLOOKUP(tbl_GL[[#This Row],[Account_key]],tbl_COA[Account_key],tbl_COA[SubClass],"Not Found")</f>
        <v>Sales</v>
      </c>
      <c r="I16508" t="str">
        <f>_xlfn.XLOOKUP(tbl_GL[[#This Row],[Account_key]],tbl_COA[Account_key],tbl_COA[SubClass2],"Not Found")</f>
        <v>Sales</v>
      </c>
      <c r="J16508" t="str">
        <f>_xlfn.XLOOKUP(tbl_GL[[#This Row],[Account_key]],tbl_COA[Account_key],tbl_COA[SubAccount],,0)</f>
        <v>Sales</v>
      </c>
      <c r="K16508">
        <f>YEAR(tbl_GL[[#This Row],[Date]])</f>
        <v>2018</v>
      </c>
    </row>
    <row r="16509" spans="1:11" hidden="1" x14ac:dyDescent="0.35">
      <c r="A16509">
        <v>456.2</v>
      </c>
      <c r="B16509" s="24">
        <v>43363</v>
      </c>
      <c r="C16509">
        <v>7</v>
      </c>
      <c r="D16509" s="13">
        <v>10</v>
      </c>
      <c r="E16509" s="13" t="s">
        <v>7</v>
      </c>
      <c r="F16509" s="17">
        <v>1844</v>
      </c>
      <c r="G16509" t="str">
        <f>_xlfn.XLOOKUP(tbl_GL[[#This Row],[Account_key]],tbl_COA[Account_key],tbl_COA[Class],"Not Found")</f>
        <v>Assets</v>
      </c>
      <c r="H16509" t="str">
        <f>_xlfn.XLOOKUP(tbl_GL[[#This Row],[Account_key]],tbl_COA[Account_key],tbl_COA[SubClass],"Not Found")</f>
        <v>Assets</v>
      </c>
      <c r="I16509" t="str">
        <f>_xlfn.XLOOKUP(tbl_GL[[#This Row],[Account_key]],tbl_COA[Account_key],tbl_COA[SubClass2],"Not Found")</f>
        <v>Current Assets</v>
      </c>
      <c r="J16509" t="str">
        <f>_xlfn.XLOOKUP(tbl_GL[[#This Row],[Account_key]],tbl_COA[Account_key],tbl_COA[SubAccount],,0)</f>
        <v>Cash at Bank</v>
      </c>
      <c r="K16509">
        <f>YEAR(tbl_GL[[#This Row],[Date]])</f>
        <v>2018</v>
      </c>
    </row>
    <row r="16510" spans="1:11" hidden="1" x14ac:dyDescent="0.35">
      <c r="A16510">
        <v>457.1</v>
      </c>
      <c r="B16510" s="24">
        <v>43363</v>
      </c>
      <c r="C16510">
        <v>7</v>
      </c>
      <c r="D16510" s="13">
        <v>230</v>
      </c>
      <c r="E16510" s="13" t="s">
        <v>4</v>
      </c>
      <c r="F16510" s="17">
        <v>-2066</v>
      </c>
      <c r="G16510" t="str">
        <f>_xlfn.XLOOKUP(tbl_GL[[#This Row],[Account_key]],tbl_COA[Account_key],tbl_COA[Class],"Not Found")</f>
        <v>Trading account</v>
      </c>
      <c r="H16510" t="str">
        <f>_xlfn.XLOOKUP(tbl_GL[[#This Row],[Account_key]],tbl_COA[Account_key],tbl_COA[SubClass],"Not Found")</f>
        <v>Cost of Sales</v>
      </c>
      <c r="I16510" t="str">
        <f>_xlfn.XLOOKUP(tbl_GL[[#This Row],[Account_key]],tbl_COA[Account_key],tbl_COA[SubClass2],"Not Found")</f>
        <v>Cost of Sales</v>
      </c>
      <c r="J16510" t="str">
        <f>_xlfn.XLOOKUP(tbl_GL[[#This Row],[Account_key]],tbl_COA[Account_key],tbl_COA[SubAccount],,0)</f>
        <v>Cost of Sales</v>
      </c>
      <c r="K16510">
        <f>YEAR(tbl_GL[[#This Row],[Date]])</f>
        <v>2018</v>
      </c>
    </row>
    <row r="16511" spans="1:11" hidden="1" x14ac:dyDescent="0.35">
      <c r="A16511">
        <v>457.2</v>
      </c>
      <c r="B16511" s="24">
        <v>43363</v>
      </c>
      <c r="C16511">
        <v>7</v>
      </c>
      <c r="D16511" s="13">
        <v>60</v>
      </c>
      <c r="E16511" s="13" t="s">
        <v>4</v>
      </c>
      <c r="F16511" s="17">
        <v>-2066</v>
      </c>
      <c r="G16511" t="str">
        <f>_xlfn.XLOOKUP(tbl_GL[[#This Row],[Account_key]],tbl_COA[Account_key],tbl_COA[Class],"Not Found")</f>
        <v>Assets</v>
      </c>
      <c r="H16511" t="str">
        <f>_xlfn.XLOOKUP(tbl_GL[[#This Row],[Account_key]],tbl_COA[Account_key],tbl_COA[SubClass],"Not Found")</f>
        <v>Assets</v>
      </c>
      <c r="I16511" t="str">
        <f>_xlfn.XLOOKUP(tbl_GL[[#This Row],[Account_key]],tbl_COA[Account_key],tbl_COA[SubClass2],"Not Found")</f>
        <v>Current Assets</v>
      </c>
      <c r="J16511" t="str">
        <f>_xlfn.XLOOKUP(tbl_GL[[#This Row],[Account_key]],tbl_COA[Account_key],tbl_COA[SubAccount],,0)</f>
        <v>Inventory</v>
      </c>
      <c r="K16511">
        <f>YEAR(tbl_GL[[#This Row],[Date]])</f>
        <v>2018</v>
      </c>
    </row>
    <row r="16512" spans="1:11" hidden="1" x14ac:dyDescent="0.35">
      <c r="A16512">
        <v>458.1</v>
      </c>
      <c r="B16512" s="24">
        <v>43363</v>
      </c>
      <c r="C16512">
        <v>7</v>
      </c>
      <c r="D16512" s="13">
        <v>210</v>
      </c>
      <c r="E16512" s="13" t="s">
        <v>8</v>
      </c>
      <c r="F16512" s="17">
        <v>7512</v>
      </c>
      <c r="G16512" t="str">
        <f>_xlfn.XLOOKUP(tbl_GL[[#This Row],[Account_key]],tbl_COA[Account_key],tbl_COA[Class],"Not Found")</f>
        <v>Trading account</v>
      </c>
      <c r="H16512" t="str">
        <f>_xlfn.XLOOKUP(tbl_GL[[#This Row],[Account_key]],tbl_COA[Account_key],tbl_COA[SubClass],"Not Found")</f>
        <v>Sales</v>
      </c>
      <c r="I16512" t="str">
        <f>_xlfn.XLOOKUP(tbl_GL[[#This Row],[Account_key]],tbl_COA[Account_key],tbl_COA[SubClass2],"Not Found")</f>
        <v>Sales</v>
      </c>
      <c r="J16512" t="str">
        <f>_xlfn.XLOOKUP(tbl_GL[[#This Row],[Account_key]],tbl_COA[Account_key],tbl_COA[SubAccount],,0)</f>
        <v>Sales</v>
      </c>
      <c r="K16512">
        <f>YEAR(tbl_GL[[#This Row],[Date]])</f>
        <v>2018</v>
      </c>
    </row>
    <row r="16513" spans="1:11" hidden="1" x14ac:dyDescent="0.35">
      <c r="A16513">
        <v>458.2</v>
      </c>
      <c r="B16513" s="24">
        <v>43363</v>
      </c>
      <c r="C16513">
        <v>7</v>
      </c>
      <c r="D16513" s="13">
        <v>30</v>
      </c>
      <c r="E16513" s="13" t="s">
        <v>8</v>
      </c>
      <c r="F16513" s="17">
        <v>7512</v>
      </c>
      <c r="G16513" t="str">
        <f>_xlfn.XLOOKUP(tbl_GL[[#This Row],[Account_key]],tbl_COA[Account_key],tbl_COA[Class],"Not Found")</f>
        <v>Assets</v>
      </c>
      <c r="H16513" t="str">
        <f>_xlfn.XLOOKUP(tbl_GL[[#This Row],[Account_key]],tbl_COA[Account_key],tbl_COA[SubClass],"Not Found")</f>
        <v>Assets</v>
      </c>
      <c r="I16513" t="str">
        <f>_xlfn.XLOOKUP(tbl_GL[[#This Row],[Account_key]],tbl_COA[Account_key],tbl_COA[SubClass2],"Not Found")</f>
        <v>Current Assets</v>
      </c>
      <c r="J16513" t="str">
        <f>_xlfn.XLOOKUP(tbl_GL[[#This Row],[Account_key]],tbl_COA[Account_key],tbl_COA[SubAccount],,0)</f>
        <v>Trade Receivables</v>
      </c>
      <c r="K16513">
        <f>YEAR(tbl_GL[[#This Row],[Date]])</f>
        <v>2018</v>
      </c>
    </row>
    <row r="16514" spans="1:11" hidden="1" x14ac:dyDescent="0.35">
      <c r="A16514">
        <v>459.1</v>
      </c>
      <c r="B16514" s="24">
        <v>43365</v>
      </c>
      <c r="C16514">
        <v>7</v>
      </c>
      <c r="D16514" s="13">
        <v>10</v>
      </c>
      <c r="E16514" s="13" t="s">
        <v>98</v>
      </c>
      <c r="F16514" s="17">
        <v>-876</v>
      </c>
      <c r="G16514" t="str">
        <f>_xlfn.XLOOKUP(tbl_GL[[#This Row],[Account_key]],tbl_COA[Account_key],tbl_COA[Class],"Not Found")</f>
        <v>Assets</v>
      </c>
      <c r="H16514" t="str">
        <f>_xlfn.XLOOKUP(tbl_GL[[#This Row],[Account_key]],tbl_COA[Account_key],tbl_COA[SubClass],"Not Found")</f>
        <v>Assets</v>
      </c>
      <c r="I16514" t="str">
        <f>_xlfn.XLOOKUP(tbl_GL[[#This Row],[Account_key]],tbl_COA[Account_key],tbl_COA[SubClass2],"Not Found")</f>
        <v>Current Assets</v>
      </c>
      <c r="J16514" t="str">
        <f>_xlfn.XLOOKUP(tbl_GL[[#This Row],[Account_key]],tbl_COA[Account_key],tbl_COA[SubAccount],,0)</f>
        <v>Cash at Bank</v>
      </c>
      <c r="K16514">
        <f>YEAR(tbl_GL[[#This Row],[Date]])</f>
        <v>2018</v>
      </c>
    </row>
    <row r="16515" spans="1:11" hidden="1" x14ac:dyDescent="0.35">
      <c r="A16515">
        <v>459.2</v>
      </c>
      <c r="B16515" s="24">
        <v>43365</v>
      </c>
      <c r="C16515">
        <v>7</v>
      </c>
      <c r="D16515" s="13">
        <v>120</v>
      </c>
      <c r="E16515" s="13" t="s">
        <v>98</v>
      </c>
      <c r="F16515" s="17">
        <v>-876</v>
      </c>
      <c r="G16515" t="str">
        <f>_xlfn.XLOOKUP(tbl_GL[[#This Row],[Account_key]],tbl_COA[Account_key],tbl_COA[Class],"Not Found")</f>
        <v>Liabilities and Owners Equity</v>
      </c>
      <c r="H16515" t="str">
        <f>_xlfn.XLOOKUP(tbl_GL[[#This Row],[Account_key]],tbl_COA[Account_key],tbl_COA[SubClass],"Not Found")</f>
        <v>Liabilities</v>
      </c>
      <c r="I16515" t="str">
        <f>_xlfn.XLOOKUP(tbl_GL[[#This Row],[Account_key]],tbl_COA[Account_key],tbl_COA[SubClass2],"Not Found")</f>
        <v>Current Liabilities</v>
      </c>
      <c r="J16515" t="str">
        <f>_xlfn.XLOOKUP(tbl_GL[[#This Row],[Account_key]],tbl_COA[Account_key],tbl_COA[SubAccount],,0)</f>
        <v>Accrued Expenses</v>
      </c>
      <c r="K16515">
        <f>YEAR(tbl_GL[[#This Row],[Date]])</f>
        <v>2018</v>
      </c>
    </row>
    <row r="16516" spans="1:11" hidden="1" x14ac:dyDescent="0.35">
      <c r="A16516">
        <v>460.1</v>
      </c>
      <c r="B16516" s="24">
        <v>43366</v>
      </c>
      <c r="C16516">
        <v>7</v>
      </c>
      <c r="D16516" s="13">
        <v>300</v>
      </c>
      <c r="E16516" s="13" t="s">
        <v>97</v>
      </c>
      <c r="F16516" s="17">
        <v>-886</v>
      </c>
      <c r="G16516" t="str">
        <f>_xlfn.XLOOKUP(tbl_GL[[#This Row],[Account_key]],tbl_COA[Account_key],tbl_COA[Class],"Not Found")</f>
        <v>Operating account</v>
      </c>
      <c r="H16516" t="str">
        <f>_xlfn.XLOOKUP(tbl_GL[[#This Row],[Account_key]],tbl_COA[Account_key],tbl_COA[SubClass],"Not Found")</f>
        <v>Operating Expenses</v>
      </c>
      <c r="I16516" t="str">
        <f>_xlfn.XLOOKUP(tbl_GL[[#This Row],[Account_key]],tbl_COA[Account_key],tbl_COA[SubClass2],"Not Found")</f>
        <v>Administration</v>
      </c>
      <c r="J16516" t="str">
        <f>_xlfn.XLOOKUP(tbl_GL[[#This Row],[Account_key]],tbl_COA[Account_key],tbl_COA[SubAccount],,0)</f>
        <v>Entertainment</v>
      </c>
      <c r="K16516">
        <f>YEAR(tbl_GL[[#This Row],[Date]])</f>
        <v>2018</v>
      </c>
    </row>
    <row r="16517" spans="1:11" hidden="1" x14ac:dyDescent="0.35">
      <c r="A16517">
        <v>460.2</v>
      </c>
      <c r="B16517" s="24">
        <v>43366</v>
      </c>
      <c r="C16517">
        <v>7</v>
      </c>
      <c r="D16517" s="13">
        <v>120</v>
      </c>
      <c r="E16517" s="13" t="s">
        <v>97</v>
      </c>
      <c r="F16517" s="17">
        <v>886</v>
      </c>
      <c r="G16517" t="str">
        <f>_xlfn.XLOOKUP(tbl_GL[[#This Row],[Account_key]],tbl_COA[Account_key],tbl_COA[Class],"Not Found")</f>
        <v>Liabilities and Owners Equity</v>
      </c>
      <c r="H16517" t="str">
        <f>_xlfn.XLOOKUP(tbl_GL[[#This Row],[Account_key]],tbl_COA[Account_key],tbl_COA[SubClass],"Not Found")</f>
        <v>Liabilities</v>
      </c>
      <c r="I16517" t="str">
        <f>_xlfn.XLOOKUP(tbl_GL[[#This Row],[Account_key]],tbl_COA[Account_key],tbl_COA[SubClass2],"Not Found")</f>
        <v>Current Liabilities</v>
      </c>
      <c r="J16517" t="str">
        <f>_xlfn.XLOOKUP(tbl_GL[[#This Row],[Account_key]],tbl_COA[Account_key],tbl_COA[SubAccount],,0)</f>
        <v>Accrued Expenses</v>
      </c>
      <c r="K16517">
        <f>YEAR(tbl_GL[[#This Row],[Date]])</f>
        <v>2018</v>
      </c>
    </row>
    <row r="16518" spans="1:11" hidden="1" x14ac:dyDescent="0.35">
      <c r="A16518">
        <v>461.1</v>
      </c>
      <c r="B16518" s="24">
        <v>43368</v>
      </c>
      <c r="C16518">
        <v>7</v>
      </c>
      <c r="D16518" s="13">
        <v>10</v>
      </c>
      <c r="E16518" s="13" t="s">
        <v>98</v>
      </c>
      <c r="F16518" s="17">
        <v>-991</v>
      </c>
      <c r="G16518" t="str">
        <f>_xlfn.XLOOKUP(tbl_GL[[#This Row],[Account_key]],tbl_COA[Account_key],tbl_COA[Class],"Not Found")</f>
        <v>Assets</v>
      </c>
      <c r="H16518" t="str">
        <f>_xlfn.XLOOKUP(tbl_GL[[#This Row],[Account_key]],tbl_COA[Account_key],tbl_COA[SubClass],"Not Found")</f>
        <v>Assets</v>
      </c>
      <c r="I16518" t="str">
        <f>_xlfn.XLOOKUP(tbl_GL[[#This Row],[Account_key]],tbl_COA[Account_key],tbl_COA[SubClass2],"Not Found")</f>
        <v>Current Assets</v>
      </c>
      <c r="J16518" t="str">
        <f>_xlfn.XLOOKUP(tbl_GL[[#This Row],[Account_key]],tbl_COA[Account_key],tbl_COA[SubAccount],,0)</f>
        <v>Cash at Bank</v>
      </c>
      <c r="K16518">
        <f>YEAR(tbl_GL[[#This Row],[Date]])</f>
        <v>2018</v>
      </c>
    </row>
    <row r="16519" spans="1:11" hidden="1" x14ac:dyDescent="0.35">
      <c r="A16519">
        <v>461.2</v>
      </c>
      <c r="B16519" s="24">
        <v>43368</v>
      </c>
      <c r="C16519">
        <v>7</v>
      </c>
      <c r="D16519" s="13">
        <v>120</v>
      </c>
      <c r="E16519" s="13" t="s">
        <v>98</v>
      </c>
      <c r="F16519" s="17">
        <v>-991</v>
      </c>
      <c r="G16519" t="str">
        <f>_xlfn.XLOOKUP(tbl_GL[[#This Row],[Account_key]],tbl_COA[Account_key],tbl_COA[Class],"Not Found")</f>
        <v>Liabilities and Owners Equity</v>
      </c>
      <c r="H16519" t="str">
        <f>_xlfn.XLOOKUP(tbl_GL[[#This Row],[Account_key]],tbl_COA[Account_key],tbl_COA[SubClass],"Not Found")</f>
        <v>Liabilities</v>
      </c>
      <c r="I16519" t="str">
        <f>_xlfn.XLOOKUP(tbl_GL[[#This Row],[Account_key]],tbl_COA[Account_key],tbl_COA[SubClass2],"Not Found")</f>
        <v>Current Liabilities</v>
      </c>
      <c r="J16519" t="str">
        <f>_xlfn.XLOOKUP(tbl_GL[[#This Row],[Account_key]],tbl_COA[Account_key],tbl_COA[SubAccount],,0)</f>
        <v>Accrued Expenses</v>
      </c>
      <c r="K16519">
        <f>YEAR(tbl_GL[[#This Row],[Date]])</f>
        <v>2018</v>
      </c>
    </row>
    <row r="16520" spans="1:11" hidden="1" x14ac:dyDescent="0.35">
      <c r="A16520">
        <v>462.1</v>
      </c>
      <c r="B16520" s="24">
        <v>43368</v>
      </c>
      <c r="C16520">
        <v>7</v>
      </c>
      <c r="D16520" s="13">
        <v>10</v>
      </c>
      <c r="E16520" s="13" t="s">
        <v>98</v>
      </c>
      <c r="F16520" s="17">
        <v>-1085</v>
      </c>
      <c r="G16520" t="str">
        <f>_xlfn.XLOOKUP(tbl_GL[[#This Row],[Account_key]],tbl_COA[Account_key],tbl_COA[Class],"Not Found")</f>
        <v>Assets</v>
      </c>
      <c r="H16520" t="str">
        <f>_xlfn.XLOOKUP(tbl_GL[[#This Row],[Account_key]],tbl_COA[Account_key],tbl_COA[SubClass],"Not Found")</f>
        <v>Assets</v>
      </c>
      <c r="I16520" t="str">
        <f>_xlfn.XLOOKUP(tbl_GL[[#This Row],[Account_key]],tbl_COA[Account_key],tbl_COA[SubClass2],"Not Found")</f>
        <v>Current Assets</v>
      </c>
      <c r="J16520" t="str">
        <f>_xlfn.XLOOKUP(tbl_GL[[#This Row],[Account_key]],tbl_COA[Account_key],tbl_COA[SubAccount],,0)</f>
        <v>Cash at Bank</v>
      </c>
      <c r="K16520">
        <f>YEAR(tbl_GL[[#This Row],[Date]])</f>
        <v>2018</v>
      </c>
    </row>
    <row r="16521" spans="1:11" hidden="1" x14ac:dyDescent="0.35">
      <c r="A16521">
        <v>462.2</v>
      </c>
      <c r="B16521" s="24">
        <v>43368</v>
      </c>
      <c r="C16521">
        <v>7</v>
      </c>
      <c r="D16521" s="13">
        <v>120</v>
      </c>
      <c r="E16521" s="13" t="s">
        <v>98</v>
      </c>
      <c r="F16521" s="17">
        <v>-1085</v>
      </c>
      <c r="G16521" t="str">
        <f>_xlfn.XLOOKUP(tbl_GL[[#This Row],[Account_key]],tbl_COA[Account_key],tbl_COA[Class],"Not Found")</f>
        <v>Liabilities and Owners Equity</v>
      </c>
      <c r="H16521" t="str">
        <f>_xlfn.XLOOKUP(tbl_GL[[#This Row],[Account_key]],tbl_COA[Account_key],tbl_COA[SubClass],"Not Found")</f>
        <v>Liabilities</v>
      </c>
      <c r="I16521" t="str">
        <f>_xlfn.XLOOKUP(tbl_GL[[#This Row],[Account_key]],tbl_COA[Account_key],tbl_COA[SubClass2],"Not Found")</f>
        <v>Current Liabilities</v>
      </c>
      <c r="J16521" t="str">
        <f>_xlfn.XLOOKUP(tbl_GL[[#This Row],[Account_key]],tbl_COA[Account_key],tbl_COA[SubAccount],,0)</f>
        <v>Accrued Expenses</v>
      </c>
      <c r="K16521">
        <f>YEAR(tbl_GL[[#This Row],[Date]])</f>
        <v>2018</v>
      </c>
    </row>
    <row r="16522" spans="1:11" hidden="1" x14ac:dyDescent="0.35">
      <c r="A16522">
        <v>463.1</v>
      </c>
      <c r="B16522" s="24">
        <v>43368</v>
      </c>
      <c r="C16522">
        <v>7</v>
      </c>
      <c r="D16522" s="13">
        <v>30</v>
      </c>
      <c r="E16522" s="13" t="s">
        <v>80</v>
      </c>
      <c r="F16522" s="17">
        <v>-6517</v>
      </c>
      <c r="G16522" t="str">
        <f>_xlfn.XLOOKUP(tbl_GL[[#This Row],[Account_key]],tbl_COA[Account_key],tbl_COA[Class],"Not Found")</f>
        <v>Assets</v>
      </c>
      <c r="H16522" t="str">
        <f>_xlfn.XLOOKUP(tbl_GL[[#This Row],[Account_key]],tbl_COA[Account_key],tbl_COA[SubClass],"Not Found")</f>
        <v>Assets</v>
      </c>
      <c r="I16522" t="str">
        <f>_xlfn.XLOOKUP(tbl_GL[[#This Row],[Account_key]],tbl_COA[Account_key],tbl_COA[SubClass2],"Not Found")</f>
        <v>Current Assets</v>
      </c>
      <c r="J16522" t="str">
        <f>_xlfn.XLOOKUP(tbl_GL[[#This Row],[Account_key]],tbl_COA[Account_key],tbl_COA[SubAccount],,0)</f>
        <v>Trade Receivables</v>
      </c>
      <c r="K16522">
        <f>YEAR(tbl_GL[[#This Row],[Date]])</f>
        <v>2018</v>
      </c>
    </row>
    <row r="16523" spans="1:11" hidden="1" x14ac:dyDescent="0.35">
      <c r="A16523">
        <v>463.2</v>
      </c>
      <c r="B16523" s="24">
        <v>43368</v>
      </c>
      <c r="C16523">
        <v>7</v>
      </c>
      <c r="D16523" s="13">
        <v>10</v>
      </c>
      <c r="E16523" s="13" t="s">
        <v>80</v>
      </c>
      <c r="F16523" s="17">
        <v>6517</v>
      </c>
      <c r="G16523" t="str">
        <f>_xlfn.XLOOKUP(tbl_GL[[#This Row],[Account_key]],tbl_COA[Account_key],tbl_COA[Class],"Not Found")</f>
        <v>Assets</v>
      </c>
      <c r="H16523" t="str">
        <f>_xlfn.XLOOKUP(tbl_GL[[#This Row],[Account_key]],tbl_COA[Account_key],tbl_COA[SubClass],"Not Found")</f>
        <v>Assets</v>
      </c>
      <c r="I16523" t="str">
        <f>_xlfn.XLOOKUP(tbl_GL[[#This Row],[Account_key]],tbl_COA[Account_key],tbl_COA[SubClass2],"Not Found")</f>
        <v>Current Assets</v>
      </c>
      <c r="J16523" t="str">
        <f>_xlfn.XLOOKUP(tbl_GL[[#This Row],[Account_key]],tbl_COA[Account_key],tbl_COA[SubAccount],,0)</f>
        <v>Cash at Bank</v>
      </c>
      <c r="K16523">
        <f>YEAR(tbl_GL[[#This Row],[Date]])</f>
        <v>2018</v>
      </c>
    </row>
    <row r="16524" spans="1:11" hidden="1" x14ac:dyDescent="0.35">
      <c r="A16524">
        <v>464.1</v>
      </c>
      <c r="B16524" s="24">
        <v>43370</v>
      </c>
      <c r="C16524">
        <v>7</v>
      </c>
      <c r="D16524" s="13">
        <v>260</v>
      </c>
      <c r="E16524" s="13" t="s">
        <v>97</v>
      </c>
      <c r="F16524" s="17">
        <v>-826</v>
      </c>
      <c r="G16524" t="str">
        <f>_xlfn.XLOOKUP(tbl_GL[[#This Row],[Account_key]],tbl_COA[Account_key],tbl_COA[Class],"Not Found")</f>
        <v>Operating account</v>
      </c>
      <c r="H16524" t="str">
        <f>_xlfn.XLOOKUP(tbl_GL[[#This Row],[Account_key]],tbl_COA[Account_key],tbl_COA[SubClass],"Not Found")</f>
        <v>Operating Expenses</v>
      </c>
      <c r="I16524" t="str">
        <f>_xlfn.XLOOKUP(tbl_GL[[#This Row],[Account_key]],tbl_COA[Account_key],tbl_COA[SubClass2],"Not Found")</f>
        <v>Marketing</v>
      </c>
      <c r="J16524" t="str">
        <f>_xlfn.XLOOKUP(tbl_GL[[#This Row],[Account_key]],tbl_COA[Account_key],tbl_COA[SubAccount],,0)</f>
        <v>Commissions</v>
      </c>
      <c r="K16524">
        <f>YEAR(tbl_GL[[#This Row],[Date]])</f>
        <v>2018</v>
      </c>
    </row>
    <row r="16525" spans="1:11" hidden="1" x14ac:dyDescent="0.35">
      <c r="A16525">
        <v>464.2</v>
      </c>
      <c r="B16525" s="24">
        <v>43370</v>
      </c>
      <c r="C16525">
        <v>7</v>
      </c>
      <c r="D16525" s="13">
        <v>120</v>
      </c>
      <c r="E16525" s="13" t="s">
        <v>97</v>
      </c>
      <c r="F16525" s="17">
        <v>826</v>
      </c>
      <c r="G16525" t="str">
        <f>_xlfn.XLOOKUP(tbl_GL[[#This Row],[Account_key]],tbl_COA[Account_key],tbl_COA[Class],"Not Found")</f>
        <v>Liabilities and Owners Equity</v>
      </c>
      <c r="H16525" t="str">
        <f>_xlfn.XLOOKUP(tbl_GL[[#This Row],[Account_key]],tbl_COA[Account_key],tbl_COA[SubClass],"Not Found")</f>
        <v>Liabilities</v>
      </c>
      <c r="I16525" t="str">
        <f>_xlfn.XLOOKUP(tbl_GL[[#This Row],[Account_key]],tbl_COA[Account_key],tbl_COA[SubClass2],"Not Found")</f>
        <v>Current Liabilities</v>
      </c>
      <c r="J16525" t="str">
        <f>_xlfn.XLOOKUP(tbl_GL[[#This Row],[Account_key]],tbl_COA[Account_key],tbl_COA[SubAccount],,0)</f>
        <v>Accrued Expenses</v>
      </c>
      <c r="K16525">
        <f>YEAR(tbl_GL[[#This Row],[Date]])</f>
        <v>2018</v>
      </c>
    </row>
    <row r="16526" spans="1:11" hidden="1" x14ac:dyDescent="0.35">
      <c r="A16526">
        <v>465.1</v>
      </c>
      <c r="B16526" s="24">
        <v>43371</v>
      </c>
      <c r="C16526">
        <v>7</v>
      </c>
      <c r="D16526" s="13">
        <v>230</v>
      </c>
      <c r="E16526" s="13" t="s">
        <v>4</v>
      </c>
      <c r="F16526" s="17">
        <v>-528</v>
      </c>
      <c r="G16526" t="str">
        <f>_xlfn.XLOOKUP(tbl_GL[[#This Row],[Account_key]],tbl_COA[Account_key],tbl_COA[Class],"Not Found")</f>
        <v>Trading account</v>
      </c>
      <c r="H16526" t="str">
        <f>_xlfn.XLOOKUP(tbl_GL[[#This Row],[Account_key]],tbl_COA[Account_key],tbl_COA[SubClass],"Not Found")</f>
        <v>Cost of Sales</v>
      </c>
      <c r="I16526" t="str">
        <f>_xlfn.XLOOKUP(tbl_GL[[#This Row],[Account_key]],tbl_COA[Account_key],tbl_COA[SubClass2],"Not Found")</f>
        <v>Cost of Sales</v>
      </c>
      <c r="J16526" t="str">
        <f>_xlfn.XLOOKUP(tbl_GL[[#This Row],[Account_key]],tbl_COA[Account_key],tbl_COA[SubAccount],,0)</f>
        <v>Cost of Sales</v>
      </c>
      <c r="K16526">
        <f>YEAR(tbl_GL[[#This Row],[Date]])</f>
        <v>2018</v>
      </c>
    </row>
    <row r="16527" spans="1:11" hidden="1" x14ac:dyDescent="0.35">
      <c r="A16527">
        <v>465.2</v>
      </c>
      <c r="B16527" s="24">
        <v>43371</v>
      </c>
      <c r="C16527">
        <v>7</v>
      </c>
      <c r="D16527" s="13">
        <v>60</v>
      </c>
      <c r="E16527" s="13" t="s">
        <v>4</v>
      </c>
      <c r="F16527" s="17">
        <v>-528</v>
      </c>
      <c r="G16527" t="str">
        <f>_xlfn.XLOOKUP(tbl_GL[[#This Row],[Account_key]],tbl_COA[Account_key],tbl_COA[Class],"Not Found")</f>
        <v>Assets</v>
      </c>
      <c r="H16527" t="str">
        <f>_xlfn.XLOOKUP(tbl_GL[[#This Row],[Account_key]],tbl_COA[Account_key],tbl_COA[SubClass],"Not Found")</f>
        <v>Assets</v>
      </c>
      <c r="I16527" t="str">
        <f>_xlfn.XLOOKUP(tbl_GL[[#This Row],[Account_key]],tbl_COA[Account_key],tbl_COA[SubClass2],"Not Found")</f>
        <v>Current Assets</v>
      </c>
      <c r="J16527" t="str">
        <f>_xlfn.XLOOKUP(tbl_GL[[#This Row],[Account_key]],tbl_COA[Account_key],tbl_COA[SubAccount],,0)</f>
        <v>Inventory</v>
      </c>
      <c r="K16527">
        <f>YEAR(tbl_GL[[#This Row],[Date]])</f>
        <v>2018</v>
      </c>
    </row>
    <row r="16528" spans="1:11" hidden="1" x14ac:dyDescent="0.35">
      <c r="A16528">
        <v>466.1</v>
      </c>
      <c r="B16528" s="24">
        <v>43371</v>
      </c>
      <c r="C16528">
        <v>7</v>
      </c>
      <c r="D16528" s="13">
        <v>210</v>
      </c>
      <c r="E16528" s="13" t="s">
        <v>7</v>
      </c>
      <c r="F16528" s="17">
        <v>1761</v>
      </c>
      <c r="G16528" t="str">
        <f>_xlfn.XLOOKUP(tbl_GL[[#This Row],[Account_key]],tbl_COA[Account_key],tbl_COA[Class],"Not Found")</f>
        <v>Trading account</v>
      </c>
      <c r="H16528" t="str">
        <f>_xlfn.XLOOKUP(tbl_GL[[#This Row],[Account_key]],tbl_COA[Account_key],tbl_COA[SubClass],"Not Found")</f>
        <v>Sales</v>
      </c>
      <c r="I16528" t="str">
        <f>_xlfn.XLOOKUP(tbl_GL[[#This Row],[Account_key]],tbl_COA[Account_key],tbl_COA[SubClass2],"Not Found")</f>
        <v>Sales</v>
      </c>
      <c r="J16528" t="str">
        <f>_xlfn.XLOOKUP(tbl_GL[[#This Row],[Account_key]],tbl_COA[Account_key],tbl_COA[SubAccount],,0)</f>
        <v>Sales</v>
      </c>
      <c r="K16528">
        <f>YEAR(tbl_GL[[#This Row],[Date]])</f>
        <v>2018</v>
      </c>
    </row>
    <row r="16529" spans="1:11" hidden="1" x14ac:dyDescent="0.35">
      <c r="A16529">
        <v>466.2</v>
      </c>
      <c r="B16529" s="24">
        <v>43371</v>
      </c>
      <c r="C16529">
        <v>7</v>
      </c>
      <c r="D16529" s="13">
        <v>10</v>
      </c>
      <c r="E16529" s="13" t="s">
        <v>7</v>
      </c>
      <c r="F16529" s="17">
        <v>1761</v>
      </c>
      <c r="G16529" t="str">
        <f>_xlfn.XLOOKUP(tbl_GL[[#This Row],[Account_key]],tbl_COA[Account_key],tbl_COA[Class],"Not Found")</f>
        <v>Assets</v>
      </c>
      <c r="H16529" t="str">
        <f>_xlfn.XLOOKUP(tbl_GL[[#This Row],[Account_key]],tbl_COA[Account_key],tbl_COA[SubClass],"Not Found")</f>
        <v>Assets</v>
      </c>
      <c r="I16529" t="str">
        <f>_xlfn.XLOOKUP(tbl_GL[[#This Row],[Account_key]],tbl_COA[Account_key],tbl_COA[SubClass2],"Not Found")</f>
        <v>Current Assets</v>
      </c>
      <c r="J16529" t="str">
        <f>_xlfn.XLOOKUP(tbl_GL[[#This Row],[Account_key]],tbl_COA[Account_key],tbl_COA[SubAccount],,0)</f>
        <v>Cash at Bank</v>
      </c>
      <c r="K16529">
        <f>YEAR(tbl_GL[[#This Row],[Date]])</f>
        <v>2018</v>
      </c>
    </row>
    <row r="16530" spans="1:11" hidden="1" x14ac:dyDescent="0.35">
      <c r="A16530">
        <v>467.1</v>
      </c>
      <c r="B16530" s="24">
        <v>43371</v>
      </c>
      <c r="C16530">
        <v>7</v>
      </c>
      <c r="D16530" s="13">
        <v>230</v>
      </c>
      <c r="E16530" s="13" t="s">
        <v>4</v>
      </c>
      <c r="F16530" s="17">
        <v>-2168</v>
      </c>
      <c r="G16530" t="str">
        <f>_xlfn.XLOOKUP(tbl_GL[[#This Row],[Account_key]],tbl_COA[Account_key],tbl_COA[Class],"Not Found")</f>
        <v>Trading account</v>
      </c>
      <c r="H16530" t="str">
        <f>_xlfn.XLOOKUP(tbl_GL[[#This Row],[Account_key]],tbl_COA[Account_key],tbl_COA[SubClass],"Not Found")</f>
        <v>Cost of Sales</v>
      </c>
      <c r="I16530" t="str">
        <f>_xlfn.XLOOKUP(tbl_GL[[#This Row],[Account_key]],tbl_COA[Account_key],tbl_COA[SubClass2],"Not Found")</f>
        <v>Cost of Sales</v>
      </c>
      <c r="J16530" t="str">
        <f>_xlfn.XLOOKUP(tbl_GL[[#This Row],[Account_key]],tbl_COA[Account_key],tbl_COA[SubAccount],,0)</f>
        <v>Cost of Sales</v>
      </c>
      <c r="K16530">
        <f>YEAR(tbl_GL[[#This Row],[Date]])</f>
        <v>2018</v>
      </c>
    </row>
    <row r="16531" spans="1:11" hidden="1" x14ac:dyDescent="0.35">
      <c r="A16531">
        <v>467.2</v>
      </c>
      <c r="B16531" s="24">
        <v>43371</v>
      </c>
      <c r="C16531">
        <v>7</v>
      </c>
      <c r="D16531" s="13">
        <v>60</v>
      </c>
      <c r="E16531" s="13" t="s">
        <v>4</v>
      </c>
      <c r="F16531" s="17">
        <v>-2168</v>
      </c>
      <c r="G16531" t="str">
        <f>_xlfn.XLOOKUP(tbl_GL[[#This Row],[Account_key]],tbl_COA[Account_key],tbl_COA[Class],"Not Found")</f>
        <v>Assets</v>
      </c>
      <c r="H16531" t="str">
        <f>_xlfn.XLOOKUP(tbl_GL[[#This Row],[Account_key]],tbl_COA[Account_key],tbl_COA[SubClass],"Not Found")</f>
        <v>Assets</v>
      </c>
      <c r="I16531" t="str">
        <f>_xlfn.XLOOKUP(tbl_GL[[#This Row],[Account_key]],tbl_COA[Account_key],tbl_COA[SubClass2],"Not Found")</f>
        <v>Current Assets</v>
      </c>
      <c r="J16531" t="str">
        <f>_xlfn.XLOOKUP(tbl_GL[[#This Row],[Account_key]],tbl_COA[Account_key],tbl_COA[SubAccount],,0)</f>
        <v>Inventory</v>
      </c>
      <c r="K16531">
        <f>YEAR(tbl_GL[[#This Row],[Date]])</f>
        <v>2018</v>
      </c>
    </row>
    <row r="16532" spans="1:11" hidden="1" x14ac:dyDescent="0.35">
      <c r="A16532">
        <v>468.1</v>
      </c>
      <c r="B16532" s="24">
        <v>43371</v>
      </c>
      <c r="C16532">
        <v>7</v>
      </c>
      <c r="D16532" s="13">
        <v>210</v>
      </c>
      <c r="E16532" s="13" t="s">
        <v>8</v>
      </c>
      <c r="F16532" s="17">
        <v>7884</v>
      </c>
      <c r="G16532" t="str">
        <f>_xlfn.XLOOKUP(tbl_GL[[#This Row],[Account_key]],tbl_COA[Account_key],tbl_COA[Class],"Not Found")</f>
        <v>Trading account</v>
      </c>
      <c r="H16532" t="str">
        <f>_xlfn.XLOOKUP(tbl_GL[[#This Row],[Account_key]],tbl_COA[Account_key],tbl_COA[SubClass],"Not Found")</f>
        <v>Sales</v>
      </c>
      <c r="I16532" t="str">
        <f>_xlfn.XLOOKUP(tbl_GL[[#This Row],[Account_key]],tbl_COA[Account_key],tbl_COA[SubClass2],"Not Found")</f>
        <v>Sales</v>
      </c>
      <c r="J16532" t="str">
        <f>_xlfn.XLOOKUP(tbl_GL[[#This Row],[Account_key]],tbl_COA[Account_key],tbl_COA[SubAccount],,0)</f>
        <v>Sales</v>
      </c>
      <c r="K16532">
        <f>YEAR(tbl_GL[[#This Row],[Date]])</f>
        <v>2018</v>
      </c>
    </row>
    <row r="16533" spans="1:11" hidden="1" x14ac:dyDescent="0.35">
      <c r="A16533">
        <v>468.2</v>
      </c>
      <c r="B16533" s="24">
        <v>43371</v>
      </c>
      <c r="C16533">
        <v>7</v>
      </c>
      <c r="D16533" s="13">
        <v>30</v>
      </c>
      <c r="E16533" s="13" t="s">
        <v>8</v>
      </c>
      <c r="F16533" s="17">
        <v>7884</v>
      </c>
      <c r="G16533" t="str">
        <f>_xlfn.XLOOKUP(tbl_GL[[#This Row],[Account_key]],tbl_COA[Account_key],tbl_COA[Class],"Not Found")</f>
        <v>Assets</v>
      </c>
      <c r="H16533" t="str">
        <f>_xlfn.XLOOKUP(tbl_GL[[#This Row],[Account_key]],tbl_COA[Account_key],tbl_COA[SubClass],"Not Found")</f>
        <v>Assets</v>
      </c>
      <c r="I16533" t="str">
        <f>_xlfn.XLOOKUP(tbl_GL[[#This Row],[Account_key]],tbl_COA[Account_key],tbl_COA[SubClass2],"Not Found")</f>
        <v>Current Assets</v>
      </c>
      <c r="J16533" t="str">
        <f>_xlfn.XLOOKUP(tbl_GL[[#This Row],[Account_key]],tbl_COA[Account_key],tbl_COA[SubAccount],,0)</f>
        <v>Trade Receivables</v>
      </c>
      <c r="K16533">
        <f>YEAR(tbl_GL[[#This Row],[Date]])</f>
        <v>2018</v>
      </c>
    </row>
    <row r="16534" spans="1:11" hidden="1" x14ac:dyDescent="0.35">
      <c r="A16534">
        <v>469.1</v>
      </c>
      <c r="B16534" s="24">
        <v>43372</v>
      </c>
      <c r="C16534">
        <v>7</v>
      </c>
      <c r="D16534" s="13">
        <v>340</v>
      </c>
      <c r="E16534" s="13" t="s">
        <v>97</v>
      </c>
      <c r="F16534" s="17">
        <v>-984</v>
      </c>
      <c r="G16534" t="str">
        <f>_xlfn.XLOOKUP(tbl_GL[[#This Row],[Account_key]],tbl_COA[Account_key],tbl_COA[Class],"Not Found")</f>
        <v>Operating account</v>
      </c>
      <c r="H16534" t="str">
        <f>_xlfn.XLOOKUP(tbl_GL[[#This Row],[Account_key]],tbl_COA[Account_key],tbl_COA[SubClass],"Not Found")</f>
        <v>Operating Expenses</v>
      </c>
      <c r="I16534" t="str">
        <f>_xlfn.XLOOKUP(tbl_GL[[#This Row],[Account_key]],tbl_COA[Account_key],tbl_COA[SubClass2],"Not Found")</f>
        <v>Administration</v>
      </c>
      <c r="J16534" t="str">
        <f>_xlfn.XLOOKUP(tbl_GL[[#This Row],[Account_key]],tbl_COA[Account_key],tbl_COA[SubAccount],,0)</f>
        <v>Utilities</v>
      </c>
      <c r="K16534">
        <f>YEAR(tbl_GL[[#This Row],[Date]])</f>
        <v>2018</v>
      </c>
    </row>
    <row r="16535" spans="1:11" hidden="1" x14ac:dyDescent="0.35">
      <c r="A16535">
        <v>469.2</v>
      </c>
      <c r="B16535" s="24">
        <v>43372</v>
      </c>
      <c r="C16535">
        <v>7</v>
      </c>
      <c r="D16535" s="13">
        <v>120</v>
      </c>
      <c r="E16535" s="13" t="s">
        <v>97</v>
      </c>
      <c r="F16535" s="17">
        <v>984</v>
      </c>
      <c r="G16535" t="str">
        <f>_xlfn.XLOOKUP(tbl_GL[[#This Row],[Account_key]],tbl_COA[Account_key],tbl_COA[Class],"Not Found")</f>
        <v>Liabilities and Owners Equity</v>
      </c>
      <c r="H16535" t="str">
        <f>_xlfn.XLOOKUP(tbl_GL[[#This Row],[Account_key]],tbl_COA[Account_key],tbl_COA[SubClass],"Not Found")</f>
        <v>Liabilities</v>
      </c>
      <c r="I16535" t="str">
        <f>_xlfn.XLOOKUP(tbl_GL[[#This Row],[Account_key]],tbl_COA[Account_key],tbl_COA[SubClass2],"Not Found")</f>
        <v>Current Liabilities</v>
      </c>
      <c r="J16535" t="str">
        <f>_xlfn.XLOOKUP(tbl_GL[[#This Row],[Account_key]],tbl_COA[Account_key],tbl_COA[SubAccount],,0)</f>
        <v>Accrued Expenses</v>
      </c>
      <c r="K16535">
        <f>YEAR(tbl_GL[[#This Row],[Date]])</f>
        <v>2018</v>
      </c>
    </row>
    <row r="16536" spans="1:11" hidden="1" x14ac:dyDescent="0.35">
      <c r="A16536">
        <v>470.1</v>
      </c>
      <c r="B16536" s="24">
        <v>43372</v>
      </c>
      <c r="C16536">
        <v>7</v>
      </c>
      <c r="D16536" s="13">
        <v>30</v>
      </c>
      <c r="E16536" s="13" t="s">
        <v>80</v>
      </c>
      <c r="F16536" s="17">
        <v>-6971</v>
      </c>
      <c r="G16536" t="str">
        <f>_xlfn.XLOOKUP(tbl_GL[[#This Row],[Account_key]],tbl_COA[Account_key],tbl_COA[Class],"Not Found")</f>
        <v>Assets</v>
      </c>
      <c r="H16536" t="str">
        <f>_xlfn.XLOOKUP(tbl_GL[[#This Row],[Account_key]],tbl_COA[Account_key],tbl_COA[SubClass],"Not Found")</f>
        <v>Assets</v>
      </c>
      <c r="I16536" t="str">
        <f>_xlfn.XLOOKUP(tbl_GL[[#This Row],[Account_key]],tbl_COA[Account_key],tbl_COA[SubClass2],"Not Found")</f>
        <v>Current Assets</v>
      </c>
      <c r="J16536" t="str">
        <f>_xlfn.XLOOKUP(tbl_GL[[#This Row],[Account_key]],tbl_COA[Account_key],tbl_COA[SubAccount],,0)</f>
        <v>Trade Receivables</v>
      </c>
      <c r="K16536">
        <f>YEAR(tbl_GL[[#This Row],[Date]])</f>
        <v>2018</v>
      </c>
    </row>
    <row r="16537" spans="1:11" hidden="1" x14ac:dyDescent="0.35">
      <c r="A16537">
        <v>470.2</v>
      </c>
      <c r="B16537" s="24">
        <v>43372</v>
      </c>
      <c r="C16537">
        <v>7</v>
      </c>
      <c r="D16537" s="13">
        <v>10</v>
      </c>
      <c r="E16537" s="13" t="s">
        <v>80</v>
      </c>
      <c r="F16537" s="17">
        <v>6971</v>
      </c>
      <c r="G16537" t="str">
        <f>_xlfn.XLOOKUP(tbl_GL[[#This Row],[Account_key]],tbl_COA[Account_key],tbl_COA[Class],"Not Found")</f>
        <v>Assets</v>
      </c>
      <c r="H16537" t="str">
        <f>_xlfn.XLOOKUP(tbl_GL[[#This Row],[Account_key]],tbl_COA[Account_key],tbl_COA[SubClass],"Not Found")</f>
        <v>Assets</v>
      </c>
      <c r="I16537" t="str">
        <f>_xlfn.XLOOKUP(tbl_GL[[#This Row],[Account_key]],tbl_COA[Account_key],tbl_COA[SubClass2],"Not Found")</f>
        <v>Current Assets</v>
      </c>
      <c r="J16537" t="str">
        <f>_xlfn.XLOOKUP(tbl_GL[[#This Row],[Account_key]],tbl_COA[Account_key],tbl_COA[SubAccount],,0)</f>
        <v>Cash at Bank</v>
      </c>
      <c r="K16537">
        <f>YEAR(tbl_GL[[#This Row],[Date]])</f>
        <v>2018</v>
      </c>
    </row>
    <row r="16538" spans="1:11" hidden="1" x14ac:dyDescent="0.35">
      <c r="A16538">
        <v>471.1</v>
      </c>
      <c r="B16538" s="24">
        <v>43373</v>
      </c>
      <c r="C16538">
        <v>7</v>
      </c>
      <c r="D16538" s="13">
        <v>10</v>
      </c>
      <c r="E16538" s="13" t="s">
        <v>110</v>
      </c>
      <c r="F16538" s="17">
        <v>9</v>
      </c>
      <c r="G16538" t="str">
        <f>_xlfn.XLOOKUP(tbl_GL[[#This Row],[Account_key]],tbl_COA[Account_key],tbl_COA[Class],"Not Found")</f>
        <v>Assets</v>
      </c>
      <c r="H16538" t="str">
        <f>_xlfn.XLOOKUP(tbl_GL[[#This Row],[Account_key]],tbl_COA[Account_key],tbl_COA[SubClass],"Not Found")</f>
        <v>Assets</v>
      </c>
      <c r="I16538" t="str">
        <f>_xlfn.XLOOKUP(tbl_GL[[#This Row],[Account_key]],tbl_COA[Account_key],tbl_COA[SubClass2],"Not Found")</f>
        <v>Current Assets</v>
      </c>
      <c r="J16538" t="str">
        <f>_xlfn.XLOOKUP(tbl_GL[[#This Row],[Account_key]],tbl_COA[Account_key],tbl_COA[SubAccount],,0)</f>
        <v>Cash at Bank</v>
      </c>
      <c r="K16538">
        <f>YEAR(tbl_GL[[#This Row],[Date]])</f>
        <v>2018</v>
      </c>
    </row>
    <row r="16539" spans="1:11" hidden="1" x14ac:dyDescent="0.35">
      <c r="A16539">
        <v>471.2</v>
      </c>
      <c r="B16539" s="24">
        <v>43373</v>
      </c>
      <c r="C16539">
        <v>7</v>
      </c>
      <c r="D16539" s="13">
        <v>430</v>
      </c>
      <c r="E16539" s="13" t="s">
        <v>110</v>
      </c>
      <c r="F16539" s="17">
        <v>9</v>
      </c>
      <c r="G16539" t="str">
        <f>_xlfn.XLOOKUP(tbl_GL[[#This Row],[Account_key]],tbl_COA[Account_key],tbl_COA[Class],"Not Found")</f>
        <v>Non-operating</v>
      </c>
      <c r="H16539" t="str">
        <f>_xlfn.XLOOKUP(tbl_GL[[#This Row],[Account_key]],tbl_COA[Account_key],tbl_COA[SubClass],"Not Found")</f>
        <v>Exchange Loss/Gain</v>
      </c>
      <c r="I16539" t="str">
        <f>_xlfn.XLOOKUP(tbl_GL[[#This Row],[Account_key]],tbl_COA[Account_key],tbl_COA[SubClass2],"Not Found")</f>
        <v>Exchange Loss/Gain</v>
      </c>
      <c r="J16539" t="str">
        <f>_xlfn.XLOOKUP(tbl_GL[[#This Row],[Account_key]],tbl_COA[Account_key],tbl_COA[SubAccount],,0)</f>
        <v>Exchange Loss/Gain</v>
      </c>
      <c r="K16539">
        <f>YEAR(tbl_GL[[#This Row],[Date]])</f>
        <v>2018</v>
      </c>
    </row>
    <row r="16540" spans="1:11" hidden="1" x14ac:dyDescent="0.35">
      <c r="A16540">
        <v>472.1</v>
      </c>
      <c r="B16540" s="24">
        <v>43373</v>
      </c>
      <c r="C16540">
        <v>7</v>
      </c>
      <c r="D16540" s="13">
        <v>10</v>
      </c>
      <c r="E16540" s="13" t="s">
        <v>113</v>
      </c>
      <c r="F16540" s="17">
        <v>94</v>
      </c>
      <c r="G16540" t="str">
        <f>_xlfn.XLOOKUP(tbl_GL[[#This Row],[Account_key]],tbl_COA[Account_key],tbl_COA[Class],"Not Found")</f>
        <v>Assets</v>
      </c>
      <c r="H16540" t="str">
        <f>_xlfn.XLOOKUP(tbl_GL[[#This Row],[Account_key]],tbl_COA[Account_key],tbl_COA[SubClass],"Not Found")</f>
        <v>Assets</v>
      </c>
      <c r="I16540" t="str">
        <f>_xlfn.XLOOKUP(tbl_GL[[#This Row],[Account_key]],tbl_COA[Account_key],tbl_COA[SubClass2],"Not Found")</f>
        <v>Current Assets</v>
      </c>
      <c r="J16540" t="str">
        <f>_xlfn.XLOOKUP(tbl_GL[[#This Row],[Account_key]],tbl_COA[Account_key],tbl_COA[SubAccount],,0)</f>
        <v>Cash at Bank</v>
      </c>
      <c r="K16540">
        <f>YEAR(tbl_GL[[#This Row],[Date]])</f>
        <v>2018</v>
      </c>
    </row>
    <row r="16541" spans="1:11" hidden="1" x14ac:dyDescent="0.35">
      <c r="A16541">
        <v>472.2</v>
      </c>
      <c r="B16541" s="24">
        <v>43373</v>
      </c>
      <c r="C16541">
        <v>7</v>
      </c>
      <c r="D16541" s="13">
        <v>410</v>
      </c>
      <c r="E16541" s="13" t="s">
        <v>113</v>
      </c>
      <c r="F16541" s="17">
        <v>94</v>
      </c>
      <c r="G16541" t="str">
        <f>_xlfn.XLOOKUP(tbl_GL[[#This Row],[Account_key]],tbl_COA[Account_key],tbl_COA[Class],"Not Found")</f>
        <v>Non-operating</v>
      </c>
      <c r="H16541" t="str">
        <f>_xlfn.XLOOKUP(tbl_GL[[#This Row],[Account_key]],tbl_COA[Account_key],tbl_COA[SubClass],"Not Found")</f>
        <v>Interest Income</v>
      </c>
      <c r="I16541" t="str">
        <f>_xlfn.XLOOKUP(tbl_GL[[#This Row],[Account_key]],tbl_COA[Account_key],tbl_COA[SubClass2],"Not Found")</f>
        <v>Interest Income</v>
      </c>
      <c r="J16541" t="str">
        <f>_xlfn.XLOOKUP(tbl_GL[[#This Row],[Account_key]],tbl_COA[Account_key],tbl_COA[SubAccount],,0)</f>
        <v>Interest Income</v>
      </c>
      <c r="K16541">
        <f>YEAR(tbl_GL[[#This Row],[Date]])</f>
        <v>2018</v>
      </c>
    </row>
    <row r="16542" spans="1:11" hidden="1" x14ac:dyDescent="0.35">
      <c r="A16542">
        <v>473.1</v>
      </c>
      <c r="B16542" s="24">
        <v>43373</v>
      </c>
      <c r="C16542">
        <v>7</v>
      </c>
      <c r="D16542" s="13">
        <v>440</v>
      </c>
      <c r="E16542" s="13" t="s">
        <v>112</v>
      </c>
      <c r="F16542" s="17">
        <v>-140</v>
      </c>
      <c r="G16542" t="str">
        <f>_xlfn.XLOOKUP(tbl_GL[[#This Row],[Account_key]],tbl_COA[Account_key],tbl_COA[Class],"Not Found")</f>
        <v>Interest &amp; Tax</v>
      </c>
      <c r="H16542" t="str">
        <f>_xlfn.XLOOKUP(tbl_GL[[#This Row],[Account_key]],tbl_COA[Account_key],tbl_COA[SubClass],"Not Found")</f>
        <v>Interest Expense</v>
      </c>
      <c r="I16542" t="str">
        <f>_xlfn.XLOOKUP(tbl_GL[[#This Row],[Account_key]],tbl_COA[Account_key],tbl_COA[SubClass2],"Not Found")</f>
        <v>Interest Expense</v>
      </c>
      <c r="J16542" t="str">
        <f>_xlfn.XLOOKUP(tbl_GL[[#This Row],[Account_key]],tbl_COA[Account_key],tbl_COA[SubAccount],,0)</f>
        <v>Interest Expense</v>
      </c>
      <c r="K16542">
        <f>YEAR(tbl_GL[[#This Row],[Date]])</f>
        <v>2018</v>
      </c>
    </row>
    <row r="16543" spans="1:11" hidden="1" x14ac:dyDescent="0.35">
      <c r="A16543">
        <v>473.2</v>
      </c>
      <c r="B16543" s="24">
        <v>43373</v>
      </c>
      <c r="C16543">
        <v>7</v>
      </c>
      <c r="D16543" s="13">
        <v>121</v>
      </c>
      <c r="E16543" s="13" t="s">
        <v>112</v>
      </c>
      <c r="F16543" s="17">
        <v>140</v>
      </c>
      <c r="G16543" t="str">
        <f>_xlfn.XLOOKUP(tbl_GL[[#This Row],[Account_key]],tbl_COA[Account_key],tbl_COA[Class],"Not Found")</f>
        <v>Liabilities and Owners Equity</v>
      </c>
      <c r="H16543" t="str">
        <f>_xlfn.XLOOKUP(tbl_GL[[#This Row],[Account_key]],tbl_COA[Account_key],tbl_COA[SubClass],"Not Found")</f>
        <v>Liabilities</v>
      </c>
      <c r="I16543" t="str">
        <f>_xlfn.XLOOKUP(tbl_GL[[#This Row],[Account_key]],tbl_COA[Account_key],tbl_COA[SubClass2],"Not Found")</f>
        <v>Current Liabilities</v>
      </c>
      <c r="J16543" t="str">
        <f>_xlfn.XLOOKUP(tbl_GL[[#This Row],[Account_key]],tbl_COA[Account_key],tbl_COA[SubAccount],,0)</f>
        <v>Interest Payable</v>
      </c>
      <c r="K16543">
        <f>YEAR(tbl_GL[[#This Row],[Date]])</f>
        <v>2018</v>
      </c>
    </row>
    <row r="16544" spans="1:11" hidden="1" x14ac:dyDescent="0.35">
      <c r="A16544">
        <v>474.1</v>
      </c>
      <c r="B16544" s="24">
        <v>43373</v>
      </c>
      <c r="C16544">
        <v>7</v>
      </c>
      <c r="D16544" s="13">
        <v>400</v>
      </c>
      <c r="E16544" s="13" t="s">
        <v>104</v>
      </c>
      <c r="F16544" s="17">
        <v>-175</v>
      </c>
      <c r="G16544" t="str">
        <f>_xlfn.XLOOKUP(tbl_GL[[#This Row],[Account_key]],tbl_COA[Account_key],tbl_COA[Class],"Not Found")</f>
        <v>Operating account</v>
      </c>
      <c r="H16544" t="str">
        <f>_xlfn.XLOOKUP(tbl_GL[[#This Row],[Account_key]],tbl_COA[Account_key],tbl_COA[SubClass],"Not Found")</f>
        <v>Depreciation &amp; Amortization</v>
      </c>
      <c r="I16544" t="str">
        <f>_xlfn.XLOOKUP(tbl_GL[[#This Row],[Account_key]],tbl_COA[Account_key],tbl_COA[SubClass2],"Not Found")</f>
        <v>Amortization</v>
      </c>
      <c r="J16544" t="str">
        <f>_xlfn.XLOOKUP(tbl_GL[[#This Row],[Account_key]],tbl_COA[Account_key],tbl_COA[SubAccount],,0)</f>
        <v>Amortization of Intangible Assets</v>
      </c>
      <c r="K16544">
        <f>YEAR(tbl_GL[[#This Row],[Date]])</f>
        <v>2018</v>
      </c>
    </row>
    <row r="16545" spans="1:11" hidden="1" x14ac:dyDescent="0.35">
      <c r="A16545">
        <v>474.2</v>
      </c>
      <c r="B16545" s="24">
        <v>43373</v>
      </c>
      <c r="C16545">
        <v>7</v>
      </c>
      <c r="D16545" s="13">
        <v>100</v>
      </c>
      <c r="E16545" s="13" t="s">
        <v>104</v>
      </c>
      <c r="F16545" s="17">
        <v>-175</v>
      </c>
      <c r="G16545" t="str">
        <f>_xlfn.XLOOKUP(tbl_GL[[#This Row],[Account_key]],tbl_COA[Account_key],tbl_COA[Class],"Not Found")</f>
        <v>Assets</v>
      </c>
      <c r="H16545" t="str">
        <f>_xlfn.XLOOKUP(tbl_GL[[#This Row],[Account_key]],tbl_COA[Account_key],tbl_COA[SubClass],"Not Found")</f>
        <v>Assets</v>
      </c>
      <c r="I16545" t="str">
        <f>_xlfn.XLOOKUP(tbl_GL[[#This Row],[Account_key]],tbl_COA[Account_key],tbl_COA[SubClass2],"Not Found")</f>
        <v>Non-Current Assets</v>
      </c>
      <c r="J16545" t="str">
        <f>_xlfn.XLOOKUP(tbl_GL[[#This Row],[Account_key]],tbl_COA[Account_key],tbl_COA[SubAccount],,0)</f>
        <v>Patents and trademarks</v>
      </c>
      <c r="K16545">
        <f>YEAR(tbl_GL[[#This Row],[Date]])</f>
        <v>2018</v>
      </c>
    </row>
    <row r="16546" spans="1:11" hidden="1" x14ac:dyDescent="0.35">
      <c r="A16546">
        <v>475.1</v>
      </c>
      <c r="B16546" s="24">
        <v>43373</v>
      </c>
      <c r="C16546">
        <v>7</v>
      </c>
      <c r="D16546" s="13">
        <v>450</v>
      </c>
      <c r="E16546" s="23" t="s">
        <v>108</v>
      </c>
      <c r="F16546" s="17">
        <v>-1605</v>
      </c>
      <c r="G16546" t="str">
        <f>_xlfn.XLOOKUP(tbl_GL[[#This Row],[Account_key]],tbl_COA[Account_key],tbl_COA[Class],"Not Found")</f>
        <v>Interest &amp; Tax</v>
      </c>
      <c r="H16546" t="str">
        <f>_xlfn.XLOOKUP(tbl_GL[[#This Row],[Account_key]],tbl_COA[Account_key],tbl_COA[SubClass],"Not Found")</f>
        <v>Taxation</v>
      </c>
      <c r="I16546" t="str">
        <f>_xlfn.XLOOKUP(tbl_GL[[#This Row],[Account_key]],tbl_COA[Account_key],tbl_COA[SubClass2],"Not Found")</f>
        <v>Taxation</v>
      </c>
      <c r="J16546" t="str">
        <f>_xlfn.XLOOKUP(tbl_GL[[#This Row],[Account_key]],tbl_COA[Account_key],tbl_COA[SubAccount],,0)</f>
        <v>Taxation</v>
      </c>
      <c r="K16546">
        <f>YEAR(tbl_GL[[#This Row],[Date]])</f>
        <v>2018</v>
      </c>
    </row>
    <row r="16547" spans="1:11" hidden="1" x14ac:dyDescent="0.35">
      <c r="A16547">
        <v>475.2</v>
      </c>
      <c r="B16547" s="24">
        <v>43373</v>
      </c>
      <c r="C16547">
        <v>7</v>
      </c>
      <c r="D16547" s="13">
        <v>122</v>
      </c>
      <c r="E16547" s="23" t="s">
        <v>108</v>
      </c>
      <c r="F16547" s="17">
        <v>1605</v>
      </c>
      <c r="G16547" t="str">
        <f>_xlfn.XLOOKUP(tbl_GL[[#This Row],[Account_key]],tbl_COA[Account_key],tbl_COA[Class],"Not Found")</f>
        <v>Liabilities and Owners Equity</v>
      </c>
      <c r="H16547" t="str">
        <f>_xlfn.XLOOKUP(tbl_GL[[#This Row],[Account_key]],tbl_COA[Account_key],tbl_COA[SubClass],"Not Found")</f>
        <v>Liabilities</v>
      </c>
      <c r="I16547" t="str">
        <f>_xlfn.XLOOKUP(tbl_GL[[#This Row],[Account_key]],tbl_COA[Account_key],tbl_COA[SubClass2],"Not Found")</f>
        <v>Current Liabilities</v>
      </c>
      <c r="J16547" t="str">
        <f>_xlfn.XLOOKUP(tbl_GL[[#This Row],[Account_key]],tbl_COA[Account_key],tbl_COA[SubAccount],,0)</f>
        <v>Tax payable</v>
      </c>
      <c r="K16547">
        <f>YEAR(tbl_GL[[#This Row],[Date]])</f>
        <v>2018</v>
      </c>
    </row>
    <row r="16548" spans="1:11" hidden="1" x14ac:dyDescent="0.35">
      <c r="A16548">
        <v>476.1</v>
      </c>
      <c r="B16548" s="24">
        <v>43373</v>
      </c>
      <c r="C16548">
        <v>7</v>
      </c>
      <c r="D16548" s="13">
        <v>240</v>
      </c>
      <c r="E16548" s="13" t="s">
        <v>56</v>
      </c>
      <c r="F16548" s="17">
        <v>-2800</v>
      </c>
      <c r="G16548" t="str">
        <f>_xlfn.XLOOKUP(tbl_GL[[#This Row],[Account_key]],tbl_COA[Account_key],tbl_COA[Class],"Not Found")</f>
        <v>Operating account</v>
      </c>
      <c r="H16548" t="str">
        <f>_xlfn.XLOOKUP(tbl_GL[[#This Row],[Account_key]],tbl_COA[Account_key],tbl_COA[SubClass],"Not Found")</f>
        <v>Operating Expenses</v>
      </c>
      <c r="I16548" t="str">
        <f>_xlfn.XLOOKUP(tbl_GL[[#This Row],[Account_key]],tbl_COA[Account_key],tbl_COA[SubClass2],"Not Found")</f>
        <v>Sales &amp; Distribution</v>
      </c>
      <c r="J16548" t="str">
        <f>_xlfn.XLOOKUP(tbl_GL[[#This Row],[Account_key]],tbl_COA[Account_key],tbl_COA[SubAccount],,0)</f>
        <v>Salaries</v>
      </c>
      <c r="K16548">
        <f>YEAR(tbl_GL[[#This Row],[Date]])</f>
        <v>2018</v>
      </c>
    </row>
    <row r="16549" spans="1:11" hidden="1" x14ac:dyDescent="0.35">
      <c r="A16549">
        <v>476.2</v>
      </c>
      <c r="B16549" s="24">
        <v>43373</v>
      </c>
      <c r="C16549">
        <v>7</v>
      </c>
      <c r="D16549" s="13">
        <v>10</v>
      </c>
      <c r="E16549" s="13" t="s">
        <v>56</v>
      </c>
      <c r="F16549" s="17">
        <v>-2800</v>
      </c>
      <c r="G16549" t="str">
        <f>_xlfn.XLOOKUP(tbl_GL[[#This Row],[Account_key]],tbl_COA[Account_key],tbl_COA[Class],"Not Found")</f>
        <v>Assets</v>
      </c>
      <c r="H16549" t="str">
        <f>_xlfn.XLOOKUP(tbl_GL[[#This Row],[Account_key]],tbl_COA[Account_key],tbl_COA[SubClass],"Not Found")</f>
        <v>Assets</v>
      </c>
      <c r="I16549" t="str">
        <f>_xlfn.XLOOKUP(tbl_GL[[#This Row],[Account_key]],tbl_COA[Account_key],tbl_COA[SubClass2],"Not Found")</f>
        <v>Current Assets</v>
      </c>
      <c r="J16549" t="str">
        <f>_xlfn.XLOOKUP(tbl_GL[[#This Row],[Account_key]],tbl_COA[Account_key],tbl_COA[SubAccount],,0)</f>
        <v>Cash at Bank</v>
      </c>
      <c r="K16549">
        <f>YEAR(tbl_GL[[#This Row],[Date]])</f>
        <v>2018</v>
      </c>
    </row>
    <row r="16550" spans="1:11" hidden="1" x14ac:dyDescent="0.35">
      <c r="A16550">
        <v>477.1</v>
      </c>
      <c r="B16550" s="24">
        <v>43373</v>
      </c>
      <c r="C16550">
        <v>7</v>
      </c>
      <c r="D16550" s="13">
        <v>380</v>
      </c>
      <c r="E16550" s="13" t="s">
        <v>101</v>
      </c>
      <c r="F16550" s="17">
        <v>-3500</v>
      </c>
      <c r="G16550" t="str">
        <f>_xlfn.XLOOKUP(tbl_GL[[#This Row],[Account_key]],tbl_COA[Account_key],tbl_COA[Class],"Not Found")</f>
        <v>Operating account</v>
      </c>
      <c r="H16550" t="str">
        <f>_xlfn.XLOOKUP(tbl_GL[[#This Row],[Account_key]],tbl_COA[Account_key],tbl_COA[SubClass],"Not Found")</f>
        <v>Depreciation &amp; Amortization</v>
      </c>
      <c r="I16550" t="str">
        <f>_xlfn.XLOOKUP(tbl_GL[[#This Row],[Account_key]],tbl_COA[Account_key],tbl_COA[SubClass2],"Not Found")</f>
        <v>Depreciation</v>
      </c>
      <c r="J16550" t="str">
        <f>_xlfn.XLOOKUP(tbl_GL[[#This Row],[Account_key]],tbl_COA[Account_key],tbl_COA[SubAccount],,0)</f>
        <v>Equipment</v>
      </c>
      <c r="K16550">
        <f>YEAR(tbl_GL[[#This Row],[Date]])</f>
        <v>2018</v>
      </c>
    </row>
    <row r="16551" spans="1:11" hidden="1" x14ac:dyDescent="0.35">
      <c r="A16551">
        <v>477.2</v>
      </c>
      <c r="B16551" s="24">
        <v>43373</v>
      </c>
      <c r="C16551">
        <v>7</v>
      </c>
      <c r="D16551" s="13">
        <v>90</v>
      </c>
      <c r="E16551" s="13" t="s">
        <v>101</v>
      </c>
      <c r="F16551" s="17">
        <v>-3500</v>
      </c>
      <c r="G16551" t="str">
        <f>_xlfn.XLOOKUP(tbl_GL[[#This Row],[Account_key]],tbl_COA[Account_key],tbl_COA[Class],"Not Found")</f>
        <v>Assets</v>
      </c>
      <c r="H16551" t="str">
        <f>_xlfn.XLOOKUP(tbl_GL[[#This Row],[Account_key]],tbl_COA[Account_key],tbl_COA[SubClass],"Not Found")</f>
        <v>Assets</v>
      </c>
      <c r="I16551" t="str">
        <f>_xlfn.XLOOKUP(tbl_GL[[#This Row],[Account_key]],tbl_COA[Account_key],tbl_COA[SubClass2],"Not Found")</f>
        <v>Non-Current Assets</v>
      </c>
      <c r="J16551" t="str">
        <f>_xlfn.XLOOKUP(tbl_GL[[#This Row],[Account_key]],tbl_COA[Account_key],tbl_COA[SubAccount],,0)</f>
        <v>Office Furniture &amp; Equipment</v>
      </c>
      <c r="K16551">
        <f>YEAR(tbl_GL[[#This Row],[Date]])</f>
        <v>2018</v>
      </c>
    </row>
    <row r="16552" spans="1:11" hidden="1" x14ac:dyDescent="0.35">
      <c r="A16552">
        <v>479.1</v>
      </c>
      <c r="B16552" s="24">
        <v>43373</v>
      </c>
      <c r="C16552">
        <v>7</v>
      </c>
      <c r="D16552" s="13">
        <v>201</v>
      </c>
      <c r="E16552" s="13" t="s">
        <v>126</v>
      </c>
      <c r="F16552" s="17">
        <v>-10500</v>
      </c>
      <c r="G16552" t="str">
        <f>_xlfn.XLOOKUP(tbl_GL[[#This Row],[Account_key]],tbl_COA[Account_key],tbl_COA[Class],"Not Found")</f>
        <v>Liabilities and Owners Equity</v>
      </c>
      <c r="H16552" t="str">
        <f>_xlfn.XLOOKUP(tbl_GL[[#This Row],[Account_key]],tbl_COA[Account_key],tbl_COA[SubClass],"Not Found")</f>
        <v>Owners Equity</v>
      </c>
      <c r="I16552" t="str">
        <f>_xlfn.XLOOKUP(tbl_GL[[#This Row],[Account_key]],tbl_COA[Account_key],tbl_COA[SubClass2],"Not Found")</f>
        <v>Retained Earnings</v>
      </c>
      <c r="J16552" t="str">
        <f>_xlfn.XLOOKUP(tbl_GL[[#This Row],[Account_key]],tbl_COA[Account_key],tbl_COA[SubAccount],,0)</f>
        <v>Dividends paid</v>
      </c>
      <c r="K16552">
        <f>YEAR(tbl_GL[[#This Row],[Date]])</f>
        <v>2018</v>
      </c>
    </row>
    <row r="16553" spans="1:11" hidden="1" x14ac:dyDescent="0.35">
      <c r="A16553">
        <v>479.2</v>
      </c>
      <c r="B16553" s="24">
        <v>43373</v>
      </c>
      <c r="C16553">
        <v>7</v>
      </c>
      <c r="D16553" s="13">
        <v>135</v>
      </c>
      <c r="E16553" s="13" t="s">
        <v>126</v>
      </c>
      <c r="F16553" s="17">
        <v>10500</v>
      </c>
      <c r="G16553" t="str">
        <f>_xlfn.XLOOKUP(tbl_GL[[#This Row],[Account_key]],tbl_COA[Account_key],tbl_COA[Class],"Not Found")</f>
        <v>Liabilities and Owners Equity</v>
      </c>
      <c r="H16553" t="str">
        <f>_xlfn.XLOOKUP(tbl_GL[[#This Row],[Account_key]],tbl_COA[Account_key],tbl_COA[SubClass],"Not Found")</f>
        <v>Liabilities</v>
      </c>
      <c r="I16553" t="str">
        <f>_xlfn.XLOOKUP(tbl_GL[[#This Row],[Account_key]],tbl_COA[Account_key],tbl_COA[SubClass2],"Not Found")</f>
        <v>Current Liabilities</v>
      </c>
      <c r="J16553" t="str">
        <f>_xlfn.XLOOKUP(tbl_GL[[#This Row],[Account_key]],tbl_COA[Account_key],tbl_COA[SubAccount],,0)</f>
        <v>Dividends payable</v>
      </c>
      <c r="K16553">
        <f>YEAR(tbl_GL[[#This Row],[Date]])</f>
        <v>2018</v>
      </c>
    </row>
    <row r="16554" spans="1:11" hidden="1" x14ac:dyDescent="0.35">
      <c r="A16554">
        <v>480.1</v>
      </c>
      <c r="B16554" s="24">
        <v>43374</v>
      </c>
      <c r="C16554">
        <v>7</v>
      </c>
      <c r="D16554" s="13">
        <v>260</v>
      </c>
      <c r="E16554" s="13" t="s">
        <v>99</v>
      </c>
      <c r="F16554" s="17">
        <v>-31</v>
      </c>
      <c r="G16554" t="str">
        <f>_xlfn.XLOOKUP(tbl_GL[[#This Row],[Account_key]],tbl_COA[Account_key],tbl_COA[Class],"Not Found")</f>
        <v>Operating account</v>
      </c>
      <c r="H16554" t="str">
        <f>_xlfn.XLOOKUP(tbl_GL[[#This Row],[Account_key]],tbl_COA[Account_key],tbl_COA[SubClass],"Not Found")</f>
        <v>Operating Expenses</v>
      </c>
      <c r="I16554" t="str">
        <f>_xlfn.XLOOKUP(tbl_GL[[#This Row],[Account_key]],tbl_COA[Account_key],tbl_COA[SubClass2],"Not Found")</f>
        <v>Marketing</v>
      </c>
      <c r="J16554" t="str">
        <f>_xlfn.XLOOKUP(tbl_GL[[#This Row],[Account_key]],tbl_COA[Account_key],tbl_COA[SubAccount],,0)</f>
        <v>Commissions</v>
      </c>
      <c r="K16554">
        <f>YEAR(tbl_GL[[#This Row],[Date]])</f>
        <v>2018</v>
      </c>
    </row>
    <row r="16555" spans="1:11" hidden="1" x14ac:dyDescent="0.35">
      <c r="A16555">
        <v>480.2</v>
      </c>
      <c r="B16555" s="24">
        <v>43374</v>
      </c>
      <c r="C16555">
        <v>7</v>
      </c>
      <c r="D16555" s="13">
        <v>20</v>
      </c>
      <c r="E16555" s="13" t="s">
        <v>99</v>
      </c>
      <c r="F16555" s="17">
        <v>-31</v>
      </c>
      <c r="G16555" t="str">
        <f>_xlfn.XLOOKUP(tbl_GL[[#This Row],[Account_key]],tbl_COA[Account_key],tbl_COA[Class],"Not Found")</f>
        <v>Assets</v>
      </c>
      <c r="H16555" t="str">
        <f>_xlfn.XLOOKUP(tbl_GL[[#This Row],[Account_key]],tbl_COA[Account_key],tbl_COA[SubClass],"Not Found")</f>
        <v>Assets</v>
      </c>
      <c r="I16555" t="str">
        <f>_xlfn.XLOOKUP(tbl_GL[[#This Row],[Account_key]],tbl_COA[Account_key],tbl_COA[SubClass2],"Not Found")</f>
        <v>Current Assets</v>
      </c>
      <c r="J16555" t="str">
        <f>_xlfn.XLOOKUP(tbl_GL[[#This Row],[Account_key]],tbl_COA[Account_key],tbl_COA[SubAccount],,0)</f>
        <v>Cash in hand</v>
      </c>
      <c r="K16555">
        <f>YEAR(tbl_GL[[#This Row],[Date]])</f>
        <v>2018</v>
      </c>
    </row>
    <row r="16556" spans="1:11" hidden="1" x14ac:dyDescent="0.35">
      <c r="A16556">
        <v>481.1</v>
      </c>
      <c r="B16556" s="24">
        <v>43374</v>
      </c>
      <c r="C16556">
        <v>7</v>
      </c>
      <c r="D16556" s="13">
        <v>10</v>
      </c>
      <c r="E16556" s="13" t="s">
        <v>98</v>
      </c>
      <c r="F16556" s="17">
        <v>-806</v>
      </c>
      <c r="G16556" t="str">
        <f>_xlfn.XLOOKUP(tbl_GL[[#This Row],[Account_key]],tbl_COA[Account_key],tbl_COA[Class],"Not Found")</f>
        <v>Assets</v>
      </c>
      <c r="H16556" t="str">
        <f>_xlfn.XLOOKUP(tbl_GL[[#This Row],[Account_key]],tbl_COA[Account_key],tbl_COA[SubClass],"Not Found")</f>
        <v>Assets</v>
      </c>
      <c r="I16556" t="str">
        <f>_xlfn.XLOOKUP(tbl_GL[[#This Row],[Account_key]],tbl_COA[Account_key],tbl_COA[SubClass2],"Not Found")</f>
        <v>Current Assets</v>
      </c>
      <c r="J16556" t="str">
        <f>_xlfn.XLOOKUP(tbl_GL[[#This Row],[Account_key]],tbl_COA[Account_key],tbl_COA[SubAccount],,0)</f>
        <v>Cash at Bank</v>
      </c>
      <c r="K16556">
        <f>YEAR(tbl_GL[[#This Row],[Date]])</f>
        <v>2018</v>
      </c>
    </row>
    <row r="16557" spans="1:11" hidden="1" x14ac:dyDescent="0.35">
      <c r="A16557">
        <v>481.2</v>
      </c>
      <c r="B16557" s="24">
        <v>43374</v>
      </c>
      <c r="C16557">
        <v>7</v>
      </c>
      <c r="D16557" s="13">
        <v>120</v>
      </c>
      <c r="E16557" s="13" t="s">
        <v>98</v>
      </c>
      <c r="F16557" s="17">
        <v>-806</v>
      </c>
      <c r="G16557" t="str">
        <f>_xlfn.XLOOKUP(tbl_GL[[#This Row],[Account_key]],tbl_COA[Account_key],tbl_COA[Class],"Not Found")</f>
        <v>Liabilities and Owners Equity</v>
      </c>
      <c r="H16557" t="str">
        <f>_xlfn.XLOOKUP(tbl_GL[[#This Row],[Account_key]],tbl_COA[Account_key],tbl_COA[SubClass],"Not Found")</f>
        <v>Liabilities</v>
      </c>
      <c r="I16557" t="str">
        <f>_xlfn.XLOOKUP(tbl_GL[[#This Row],[Account_key]],tbl_COA[Account_key],tbl_COA[SubClass2],"Not Found")</f>
        <v>Current Liabilities</v>
      </c>
      <c r="J16557" t="str">
        <f>_xlfn.XLOOKUP(tbl_GL[[#This Row],[Account_key]],tbl_COA[Account_key],tbl_COA[SubAccount],,0)</f>
        <v>Accrued Expenses</v>
      </c>
      <c r="K16557">
        <f>YEAR(tbl_GL[[#This Row],[Date]])</f>
        <v>2018</v>
      </c>
    </row>
    <row r="16558" spans="1:11" hidden="1" x14ac:dyDescent="0.35">
      <c r="A16558">
        <v>482.1</v>
      </c>
      <c r="B16558" s="24">
        <v>43374</v>
      </c>
      <c r="C16558">
        <v>7</v>
      </c>
      <c r="D16558" s="13">
        <v>10</v>
      </c>
      <c r="E16558" s="13" t="s">
        <v>98</v>
      </c>
      <c r="F16558" s="17">
        <v>-809</v>
      </c>
      <c r="G16558" t="str">
        <f>_xlfn.XLOOKUP(tbl_GL[[#This Row],[Account_key]],tbl_COA[Account_key],tbl_COA[Class],"Not Found")</f>
        <v>Assets</v>
      </c>
      <c r="H16558" t="str">
        <f>_xlfn.XLOOKUP(tbl_GL[[#This Row],[Account_key]],tbl_COA[Account_key],tbl_COA[SubClass],"Not Found")</f>
        <v>Assets</v>
      </c>
      <c r="I16558" t="str">
        <f>_xlfn.XLOOKUP(tbl_GL[[#This Row],[Account_key]],tbl_COA[Account_key],tbl_COA[SubClass2],"Not Found")</f>
        <v>Current Assets</v>
      </c>
      <c r="J16558" t="str">
        <f>_xlfn.XLOOKUP(tbl_GL[[#This Row],[Account_key]],tbl_COA[Account_key],tbl_COA[SubAccount],,0)</f>
        <v>Cash at Bank</v>
      </c>
      <c r="K16558">
        <f>YEAR(tbl_GL[[#This Row],[Date]])</f>
        <v>2018</v>
      </c>
    </row>
    <row r="16559" spans="1:11" hidden="1" x14ac:dyDescent="0.35">
      <c r="A16559">
        <v>482.2</v>
      </c>
      <c r="B16559" s="24">
        <v>43374</v>
      </c>
      <c r="C16559">
        <v>7</v>
      </c>
      <c r="D16559" s="13">
        <v>120</v>
      </c>
      <c r="E16559" s="13" t="s">
        <v>98</v>
      </c>
      <c r="F16559" s="17">
        <v>-809</v>
      </c>
      <c r="G16559" t="str">
        <f>_xlfn.XLOOKUP(tbl_GL[[#This Row],[Account_key]],tbl_COA[Account_key],tbl_COA[Class],"Not Found")</f>
        <v>Liabilities and Owners Equity</v>
      </c>
      <c r="H16559" t="str">
        <f>_xlfn.XLOOKUP(tbl_GL[[#This Row],[Account_key]],tbl_COA[Account_key],tbl_COA[SubClass],"Not Found")</f>
        <v>Liabilities</v>
      </c>
      <c r="I16559" t="str">
        <f>_xlfn.XLOOKUP(tbl_GL[[#This Row],[Account_key]],tbl_COA[Account_key],tbl_COA[SubClass2],"Not Found")</f>
        <v>Current Liabilities</v>
      </c>
      <c r="J16559" t="str">
        <f>_xlfn.XLOOKUP(tbl_GL[[#This Row],[Account_key]],tbl_COA[Account_key],tbl_COA[SubAccount],,0)</f>
        <v>Accrued Expenses</v>
      </c>
      <c r="K16559">
        <f>YEAR(tbl_GL[[#This Row],[Date]])</f>
        <v>2018</v>
      </c>
    </row>
    <row r="16560" spans="1:11" hidden="1" x14ac:dyDescent="0.35">
      <c r="A16560">
        <v>483.1</v>
      </c>
      <c r="B16560" s="24">
        <v>43374</v>
      </c>
      <c r="C16560">
        <v>7</v>
      </c>
      <c r="D16560" s="13">
        <v>60</v>
      </c>
      <c r="E16560" s="13" t="s">
        <v>84</v>
      </c>
      <c r="F16560" s="17">
        <v>18667</v>
      </c>
      <c r="G16560" t="str">
        <f>_xlfn.XLOOKUP(tbl_GL[[#This Row],[Account_key]],tbl_COA[Account_key],tbl_COA[Class],"Not Found")</f>
        <v>Assets</v>
      </c>
      <c r="H16560" t="str">
        <f>_xlfn.XLOOKUP(tbl_GL[[#This Row],[Account_key]],tbl_COA[Account_key],tbl_COA[SubClass],"Not Found")</f>
        <v>Assets</v>
      </c>
      <c r="I16560" t="str">
        <f>_xlfn.XLOOKUP(tbl_GL[[#This Row],[Account_key]],tbl_COA[Account_key],tbl_COA[SubClass2],"Not Found")</f>
        <v>Current Assets</v>
      </c>
      <c r="J16560" t="str">
        <f>_xlfn.XLOOKUP(tbl_GL[[#This Row],[Account_key]],tbl_COA[Account_key],tbl_COA[SubAccount],,0)</f>
        <v>Inventory</v>
      </c>
      <c r="K16560">
        <f>YEAR(tbl_GL[[#This Row],[Date]])</f>
        <v>2018</v>
      </c>
    </row>
    <row r="16561" spans="1:11" hidden="1" x14ac:dyDescent="0.35">
      <c r="A16561">
        <v>483.2</v>
      </c>
      <c r="B16561" s="24">
        <v>43374</v>
      </c>
      <c r="C16561">
        <v>7</v>
      </c>
      <c r="D16561" s="13">
        <v>110</v>
      </c>
      <c r="E16561" s="13" t="s">
        <v>84</v>
      </c>
      <c r="F16561" s="17">
        <v>18667</v>
      </c>
      <c r="G16561" t="str">
        <f>_xlfn.XLOOKUP(tbl_GL[[#This Row],[Account_key]],tbl_COA[Account_key],tbl_COA[Class],"Not Found")</f>
        <v>Liabilities and Owners Equity</v>
      </c>
      <c r="H16561" t="str">
        <f>_xlfn.XLOOKUP(tbl_GL[[#This Row],[Account_key]],tbl_COA[Account_key],tbl_COA[SubClass],"Not Found")</f>
        <v>Liabilities</v>
      </c>
      <c r="I16561" t="str">
        <f>_xlfn.XLOOKUP(tbl_GL[[#This Row],[Account_key]],tbl_COA[Account_key],tbl_COA[SubClass2],"Not Found")</f>
        <v>Current Liabilities</v>
      </c>
      <c r="J16561" t="str">
        <f>_xlfn.XLOOKUP(tbl_GL[[#This Row],[Account_key]],tbl_COA[Account_key],tbl_COA[SubAccount],,0)</f>
        <v>Trade Payables</v>
      </c>
      <c r="K16561">
        <f>YEAR(tbl_GL[[#This Row],[Date]])</f>
        <v>2018</v>
      </c>
    </row>
    <row r="16562" spans="1:11" hidden="1" x14ac:dyDescent="0.35">
      <c r="A16562">
        <v>484.1</v>
      </c>
      <c r="B16562" s="24">
        <v>43375</v>
      </c>
      <c r="C16562">
        <v>7</v>
      </c>
      <c r="D16562" s="13">
        <v>10</v>
      </c>
      <c r="E16562" s="13" t="s">
        <v>98</v>
      </c>
      <c r="F16562" s="17">
        <v>-962</v>
      </c>
      <c r="G16562" t="str">
        <f>_xlfn.XLOOKUP(tbl_GL[[#This Row],[Account_key]],tbl_COA[Account_key],tbl_COA[Class],"Not Found")</f>
        <v>Assets</v>
      </c>
      <c r="H16562" t="str">
        <f>_xlfn.XLOOKUP(tbl_GL[[#This Row],[Account_key]],tbl_COA[Account_key],tbl_COA[SubClass],"Not Found")</f>
        <v>Assets</v>
      </c>
      <c r="I16562" t="str">
        <f>_xlfn.XLOOKUP(tbl_GL[[#This Row],[Account_key]],tbl_COA[Account_key],tbl_COA[SubClass2],"Not Found")</f>
        <v>Current Assets</v>
      </c>
      <c r="J16562" t="str">
        <f>_xlfn.XLOOKUP(tbl_GL[[#This Row],[Account_key]],tbl_COA[Account_key],tbl_COA[SubAccount],,0)</f>
        <v>Cash at Bank</v>
      </c>
      <c r="K16562">
        <f>YEAR(tbl_GL[[#This Row],[Date]])</f>
        <v>2018</v>
      </c>
    </row>
    <row r="16563" spans="1:11" hidden="1" x14ac:dyDescent="0.35">
      <c r="A16563">
        <v>484.2</v>
      </c>
      <c r="B16563" s="24">
        <v>43375</v>
      </c>
      <c r="C16563">
        <v>7</v>
      </c>
      <c r="D16563" s="13">
        <v>120</v>
      </c>
      <c r="E16563" s="13" t="s">
        <v>98</v>
      </c>
      <c r="F16563" s="17">
        <v>-962</v>
      </c>
      <c r="G16563" t="str">
        <f>_xlfn.XLOOKUP(tbl_GL[[#This Row],[Account_key]],tbl_COA[Account_key],tbl_COA[Class],"Not Found")</f>
        <v>Liabilities and Owners Equity</v>
      </c>
      <c r="H16563" t="str">
        <f>_xlfn.XLOOKUP(tbl_GL[[#This Row],[Account_key]],tbl_COA[Account_key],tbl_COA[SubClass],"Not Found")</f>
        <v>Liabilities</v>
      </c>
      <c r="I16563" t="str">
        <f>_xlfn.XLOOKUP(tbl_GL[[#This Row],[Account_key]],tbl_COA[Account_key],tbl_COA[SubClass2],"Not Found")</f>
        <v>Current Liabilities</v>
      </c>
      <c r="J16563" t="str">
        <f>_xlfn.XLOOKUP(tbl_GL[[#This Row],[Account_key]],tbl_COA[Account_key],tbl_COA[SubAccount],,0)</f>
        <v>Accrued Expenses</v>
      </c>
      <c r="K16563">
        <f>YEAR(tbl_GL[[#This Row],[Date]])</f>
        <v>2018</v>
      </c>
    </row>
    <row r="16564" spans="1:11" hidden="1" x14ac:dyDescent="0.35">
      <c r="A16564">
        <v>485.1</v>
      </c>
      <c r="B16564" s="24">
        <v>43376</v>
      </c>
      <c r="C16564">
        <v>7</v>
      </c>
      <c r="D16564" s="13">
        <v>220</v>
      </c>
      <c r="E16564" s="13" t="s">
        <v>81</v>
      </c>
      <c r="F16564" s="17">
        <v>-1222</v>
      </c>
      <c r="G16564" t="str">
        <f>_xlfn.XLOOKUP(tbl_GL[[#This Row],[Account_key]],tbl_COA[Account_key],tbl_COA[Class],"Not Found")</f>
        <v>Trading account</v>
      </c>
      <c r="H16564" t="str">
        <f>_xlfn.XLOOKUP(tbl_GL[[#This Row],[Account_key]],tbl_COA[Account_key],tbl_COA[SubClass],"Not Found")</f>
        <v>Sales</v>
      </c>
      <c r="I16564" t="str">
        <f>_xlfn.XLOOKUP(tbl_GL[[#This Row],[Account_key]],tbl_COA[Account_key],tbl_COA[SubClass2],"Not Found")</f>
        <v>Sales</v>
      </c>
      <c r="J16564" t="str">
        <f>_xlfn.XLOOKUP(tbl_GL[[#This Row],[Account_key]],tbl_COA[Account_key],tbl_COA[SubAccount],,0)</f>
        <v>Sales Return</v>
      </c>
      <c r="K16564">
        <f>YEAR(tbl_GL[[#This Row],[Date]])</f>
        <v>2018</v>
      </c>
    </row>
    <row r="16565" spans="1:11" hidden="1" x14ac:dyDescent="0.35">
      <c r="A16565">
        <v>485.2</v>
      </c>
      <c r="B16565" s="24">
        <v>43376</v>
      </c>
      <c r="C16565">
        <v>7</v>
      </c>
      <c r="D16565" s="13">
        <v>20</v>
      </c>
      <c r="E16565" s="13" t="s">
        <v>81</v>
      </c>
      <c r="F16565" s="17">
        <v>-1222</v>
      </c>
      <c r="G16565" t="str">
        <f>_xlfn.XLOOKUP(tbl_GL[[#This Row],[Account_key]],tbl_COA[Account_key],tbl_COA[Class],"Not Found")</f>
        <v>Assets</v>
      </c>
      <c r="H16565" t="str">
        <f>_xlfn.XLOOKUP(tbl_GL[[#This Row],[Account_key]],tbl_COA[Account_key],tbl_COA[SubClass],"Not Found")</f>
        <v>Assets</v>
      </c>
      <c r="I16565" t="str">
        <f>_xlfn.XLOOKUP(tbl_GL[[#This Row],[Account_key]],tbl_COA[Account_key],tbl_COA[SubClass2],"Not Found")</f>
        <v>Current Assets</v>
      </c>
      <c r="J16565" t="str">
        <f>_xlfn.XLOOKUP(tbl_GL[[#This Row],[Account_key]],tbl_COA[Account_key],tbl_COA[SubAccount],,0)</f>
        <v>Cash in hand</v>
      </c>
      <c r="K16565">
        <f>YEAR(tbl_GL[[#This Row],[Date]])</f>
        <v>2018</v>
      </c>
    </row>
    <row r="16566" spans="1:11" hidden="1" x14ac:dyDescent="0.35">
      <c r="A16566">
        <v>486.1</v>
      </c>
      <c r="B16566" s="24">
        <v>43377</v>
      </c>
      <c r="C16566">
        <v>7</v>
      </c>
      <c r="D16566" s="13">
        <v>320</v>
      </c>
      <c r="E16566" s="13" t="s">
        <v>97</v>
      </c>
      <c r="F16566" s="17">
        <v>-1038</v>
      </c>
      <c r="G16566" t="str">
        <f>_xlfn.XLOOKUP(tbl_GL[[#This Row],[Account_key]],tbl_COA[Account_key],tbl_COA[Class],"Not Found")</f>
        <v>Operating account</v>
      </c>
      <c r="H16566" t="str">
        <f>_xlfn.XLOOKUP(tbl_GL[[#This Row],[Account_key]],tbl_COA[Account_key],tbl_COA[SubClass],"Not Found")</f>
        <v>Operating Expenses</v>
      </c>
      <c r="I16566" t="str">
        <f>_xlfn.XLOOKUP(tbl_GL[[#This Row],[Account_key]],tbl_COA[Account_key],tbl_COA[SubClass2],"Not Found")</f>
        <v>Administration</v>
      </c>
      <c r="J16566" t="str">
        <f>_xlfn.XLOOKUP(tbl_GL[[#This Row],[Account_key]],tbl_COA[Account_key],tbl_COA[SubAccount],,0)</f>
        <v>Professional Services</v>
      </c>
      <c r="K16566">
        <f>YEAR(tbl_GL[[#This Row],[Date]])</f>
        <v>2018</v>
      </c>
    </row>
    <row r="16567" spans="1:11" hidden="1" x14ac:dyDescent="0.35">
      <c r="A16567">
        <v>486.2</v>
      </c>
      <c r="B16567" s="24">
        <v>43377</v>
      </c>
      <c r="C16567">
        <v>7</v>
      </c>
      <c r="D16567" s="13">
        <v>120</v>
      </c>
      <c r="E16567" s="13" t="s">
        <v>97</v>
      </c>
      <c r="F16567" s="17">
        <v>1038</v>
      </c>
      <c r="G16567" t="str">
        <f>_xlfn.XLOOKUP(tbl_GL[[#This Row],[Account_key]],tbl_COA[Account_key],tbl_COA[Class],"Not Found")</f>
        <v>Liabilities and Owners Equity</v>
      </c>
      <c r="H16567" t="str">
        <f>_xlfn.XLOOKUP(tbl_GL[[#This Row],[Account_key]],tbl_COA[Account_key],tbl_COA[SubClass],"Not Found")</f>
        <v>Liabilities</v>
      </c>
      <c r="I16567" t="str">
        <f>_xlfn.XLOOKUP(tbl_GL[[#This Row],[Account_key]],tbl_COA[Account_key],tbl_COA[SubClass2],"Not Found")</f>
        <v>Current Liabilities</v>
      </c>
      <c r="J16567" t="str">
        <f>_xlfn.XLOOKUP(tbl_GL[[#This Row],[Account_key]],tbl_COA[Account_key],tbl_COA[SubAccount],,0)</f>
        <v>Accrued Expenses</v>
      </c>
      <c r="K16567">
        <f>YEAR(tbl_GL[[#This Row],[Date]])</f>
        <v>2018</v>
      </c>
    </row>
    <row r="16568" spans="1:11" hidden="1" x14ac:dyDescent="0.35">
      <c r="A16568">
        <v>487.1</v>
      </c>
      <c r="B16568" s="24">
        <v>43378</v>
      </c>
      <c r="C16568">
        <v>7</v>
      </c>
      <c r="D16568" s="13">
        <v>230</v>
      </c>
      <c r="E16568" s="13" t="s">
        <v>4</v>
      </c>
      <c r="F16568" s="17">
        <v>-597</v>
      </c>
      <c r="G16568" t="str">
        <f>_xlfn.XLOOKUP(tbl_GL[[#This Row],[Account_key]],tbl_COA[Account_key],tbl_COA[Class],"Not Found")</f>
        <v>Trading account</v>
      </c>
      <c r="H16568" t="str">
        <f>_xlfn.XLOOKUP(tbl_GL[[#This Row],[Account_key]],tbl_COA[Account_key],tbl_COA[SubClass],"Not Found")</f>
        <v>Cost of Sales</v>
      </c>
      <c r="I16568" t="str">
        <f>_xlfn.XLOOKUP(tbl_GL[[#This Row],[Account_key]],tbl_COA[Account_key],tbl_COA[SubClass2],"Not Found")</f>
        <v>Cost of Sales</v>
      </c>
      <c r="J16568" t="str">
        <f>_xlfn.XLOOKUP(tbl_GL[[#This Row],[Account_key]],tbl_COA[Account_key],tbl_COA[SubAccount],,0)</f>
        <v>Cost of Sales</v>
      </c>
      <c r="K16568">
        <f>YEAR(tbl_GL[[#This Row],[Date]])</f>
        <v>2018</v>
      </c>
    </row>
    <row r="16569" spans="1:11" hidden="1" x14ac:dyDescent="0.35">
      <c r="A16569">
        <v>487.2</v>
      </c>
      <c r="B16569" s="24">
        <v>43378</v>
      </c>
      <c r="C16569">
        <v>7</v>
      </c>
      <c r="D16569" s="13">
        <v>60</v>
      </c>
      <c r="E16569" s="13" t="s">
        <v>4</v>
      </c>
      <c r="F16569" s="17">
        <v>-597</v>
      </c>
      <c r="G16569" t="str">
        <f>_xlfn.XLOOKUP(tbl_GL[[#This Row],[Account_key]],tbl_COA[Account_key],tbl_COA[Class],"Not Found")</f>
        <v>Assets</v>
      </c>
      <c r="H16569" t="str">
        <f>_xlfn.XLOOKUP(tbl_GL[[#This Row],[Account_key]],tbl_COA[Account_key],tbl_COA[SubClass],"Not Found")</f>
        <v>Assets</v>
      </c>
      <c r="I16569" t="str">
        <f>_xlfn.XLOOKUP(tbl_GL[[#This Row],[Account_key]],tbl_COA[Account_key],tbl_COA[SubClass2],"Not Found")</f>
        <v>Current Assets</v>
      </c>
      <c r="J16569" t="str">
        <f>_xlfn.XLOOKUP(tbl_GL[[#This Row],[Account_key]],tbl_COA[Account_key],tbl_COA[SubAccount],,0)</f>
        <v>Inventory</v>
      </c>
      <c r="K16569">
        <f>YEAR(tbl_GL[[#This Row],[Date]])</f>
        <v>2018</v>
      </c>
    </row>
    <row r="16570" spans="1:11" hidden="1" x14ac:dyDescent="0.35">
      <c r="A16570">
        <v>488.1</v>
      </c>
      <c r="B16570" s="24">
        <v>43378</v>
      </c>
      <c r="C16570">
        <v>7</v>
      </c>
      <c r="D16570" s="13">
        <v>210</v>
      </c>
      <c r="E16570" s="13" t="s">
        <v>7</v>
      </c>
      <c r="F16570" s="17">
        <v>1990</v>
      </c>
      <c r="G16570" t="str">
        <f>_xlfn.XLOOKUP(tbl_GL[[#This Row],[Account_key]],tbl_COA[Account_key],tbl_COA[Class],"Not Found")</f>
        <v>Trading account</v>
      </c>
      <c r="H16570" t="str">
        <f>_xlfn.XLOOKUP(tbl_GL[[#This Row],[Account_key]],tbl_COA[Account_key],tbl_COA[SubClass],"Not Found")</f>
        <v>Sales</v>
      </c>
      <c r="I16570" t="str">
        <f>_xlfn.XLOOKUP(tbl_GL[[#This Row],[Account_key]],tbl_COA[Account_key],tbl_COA[SubClass2],"Not Found")</f>
        <v>Sales</v>
      </c>
      <c r="J16570" t="str">
        <f>_xlfn.XLOOKUP(tbl_GL[[#This Row],[Account_key]],tbl_COA[Account_key],tbl_COA[SubAccount],,0)</f>
        <v>Sales</v>
      </c>
      <c r="K16570">
        <f>YEAR(tbl_GL[[#This Row],[Date]])</f>
        <v>2018</v>
      </c>
    </row>
    <row r="16571" spans="1:11" hidden="1" x14ac:dyDescent="0.35">
      <c r="A16571">
        <v>488.2</v>
      </c>
      <c r="B16571" s="24">
        <v>43378</v>
      </c>
      <c r="C16571">
        <v>7</v>
      </c>
      <c r="D16571" s="13">
        <v>10</v>
      </c>
      <c r="E16571" s="13" t="s">
        <v>7</v>
      </c>
      <c r="F16571" s="17">
        <v>1990</v>
      </c>
      <c r="G16571" t="str">
        <f>_xlfn.XLOOKUP(tbl_GL[[#This Row],[Account_key]],tbl_COA[Account_key],tbl_COA[Class],"Not Found")</f>
        <v>Assets</v>
      </c>
      <c r="H16571" t="str">
        <f>_xlfn.XLOOKUP(tbl_GL[[#This Row],[Account_key]],tbl_COA[Account_key],tbl_COA[SubClass],"Not Found")</f>
        <v>Assets</v>
      </c>
      <c r="I16571" t="str">
        <f>_xlfn.XLOOKUP(tbl_GL[[#This Row],[Account_key]],tbl_COA[Account_key],tbl_COA[SubClass2],"Not Found")</f>
        <v>Current Assets</v>
      </c>
      <c r="J16571" t="str">
        <f>_xlfn.XLOOKUP(tbl_GL[[#This Row],[Account_key]],tbl_COA[Account_key],tbl_COA[SubAccount],,0)</f>
        <v>Cash at Bank</v>
      </c>
      <c r="K16571">
        <f>YEAR(tbl_GL[[#This Row],[Date]])</f>
        <v>2018</v>
      </c>
    </row>
    <row r="16572" spans="1:11" hidden="1" x14ac:dyDescent="0.35">
      <c r="A16572">
        <v>489.1</v>
      </c>
      <c r="B16572" s="24">
        <v>43378</v>
      </c>
      <c r="C16572">
        <v>7</v>
      </c>
      <c r="D16572" s="13">
        <v>230</v>
      </c>
      <c r="E16572" s="13" t="s">
        <v>4</v>
      </c>
      <c r="F16572" s="17">
        <v>-2541</v>
      </c>
      <c r="G16572" t="str">
        <f>_xlfn.XLOOKUP(tbl_GL[[#This Row],[Account_key]],tbl_COA[Account_key],tbl_COA[Class],"Not Found")</f>
        <v>Trading account</v>
      </c>
      <c r="H16572" t="str">
        <f>_xlfn.XLOOKUP(tbl_GL[[#This Row],[Account_key]],tbl_COA[Account_key],tbl_COA[SubClass],"Not Found")</f>
        <v>Cost of Sales</v>
      </c>
      <c r="I16572" t="str">
        <f>_xlfn.XLOOKUP(tbl_GL[[#This Row],[Account_key]],tbl_COA[Account_key],tbl_COA[SubClass2],"Not Found")</f>
        <v>Cost of Sales</v>
      </c>
      <c r="J16572" t="str">
        <f>_xlfn.XLOOKUP(tbl_GL[[#This Row],[Account_key]],tbl_COA[Account_key],tbl_COA[SubAccount],,0)</f>
        <v>Cost of Sales</v>
      </c>
      <c r="K16572">
        <f>YEAR(tbl_GL[[#This Row],[Date]])</f>
        <v>2018</v>
      </c>
    </row>
    <row r="16573" spans="1:11" hidden="1" x14ac:dyDescent="0.35">
      <c r="A16573">
        <v>489.2</v>
      </c>
      <c r="B16573" s="24">
        <v>43378</v>
      </c>
      <c r="C16573">
        <v>7</v>
      </c>
      <c r="D16573" s="13">
        <v>60</v>
      </c>
      <c r="E16573" s="13" t="s">
        <v>4</v>
      </c>
      <c r="F16573" s="17">
        <v>-2541</v>
      </c>
      <c r="G16573" t="str">
        <f>_xlfn.XLOOKUP(tbl_GL[[#This Row],[Account_key]],tbl_COA[Account_key],tbl_COA[Class],"Not Found")</f>
        <v>Assets</v>
      </c>
      <c r="H16573" t="str">
        <f>_xlfn.XLOOKUP(tbl_GL[[#This Row],[Account_key]],tbl_COA[Account_key],tbl_COA[SubClass],"Not Found")</f>
        <v>Assets</v>
      </c>
      <c r="I16573" t="str">
        <f>_xlfn.XLOOKUP(tbl_GL[[#This Row],[Account_key]],tbl_COA[Account_key],tbl_COA[SubClass2],"Not Found")</f>
        <v>Current Assets</v>
      </c>
      <c r="J16573" t="str">
        <f>_xlfn.XLOOKUP(tbl_GL[[#This Row],[Account_key]],tbl_COA[Account_key],tbl_COA[SubAccount],,0)</f>
        <v>Inventory</v>
      </c>
      <c r="K16573">
        <f>YEAR(tbl_GL[[#This Row],[Date]])</f>
        <v>2018</v>
      </c>
    </row>
    <row r="16574" spans="1:11" hidden="1" x14ac:dyDescent="0.35">
      <c r="A16574">
        <v>490.1</v>
      </c>
      <c r="B16574" s="24">
        <v>43378</v>
      </c>
      <c r="C16574">
        <v>7</v>
      </c>
      <c r="D16574" s="13">
        <v>210</v>
      </c>
      <c r="E16574" s="13" t="s">
        <v>8</v>
      </c>
      <c r="F16574" s="17">
        <v>9240</v>
      </c>
      <c r="G16574" t="str">
        <f>_xlfn.XLOOKUP(tbl_GL[[#This Row],[Account_key]],tbl_COA[Account_key],tbl_COA[Class],"Not Found")</f>
        <v>Trading account</v>
      </c>
      <c r="H16574" t="str">
        <f>_xlfn.XLOOKUP(tbl_GL[[#This Row],[Account_key]],tbl_COA[Account_key],tbl_COA[SubClass],"Not Found")</f>
        <v>Sales</v>
      </c>
      <c r="I16574" t="str">
        <f>_xlfn.XLOOKUP(tbl_GL[[#This Row],[Account_key]],tbl_COA[Account_key],tbl_COA[SubClass2],"Not Found")</f>
        <v>Sales</v>
      </c>
      <c r="J16574" t="str">
        <f>_xlfn.XLOOKUP(tbl_GL[[#This Row],[Account_key]],tbl_COA[Account_key],tbl_COA[SubAccount],,0)</f>
        <v>Sales</v>
      </c>
      <c r="K16574">
        <f>YEAR(tbl_GL[[#This Row],[Date]])</f>
        <v>2018</v>
      </c>
    </row>
    <row r="16575" spans="1:11" hidden="1" x14ac:dyDescent="0.35">
      <c r="A16575">
        <v>490.2</v>
      </c>
      <c r="B16575" s="24">
        <v>43378</v>
      </c>
      <c r="C16575">
        <v>7</v>
      </c>
      <c r="D16575" s="13">
        <v>30</v>
      </c>
      <c r="E16575" s="13" t="s">
        <v>8</v>
      </c>
      <c r="F16575" s="17">
        <v>9240</v>
      </c>
      <c r="G16575" t="str">
        <f>_xlfn.XLOOKUP(tbl_GL[[#This Row],[Account_key]],tbl_COA[Account_key],tbl_COA[Class],"Not Found")</f>
        <v>Assets</v>
      </c>
      <c r="H16575" t="str">
        <f>_xlfn.XLOOKUP(tbl_GL[[#This Row],[Account_key]],tbl_COA[Account_key],tbl_COA[SubClass],"Not Found")</f>
        <v>Assets</v>
      </c>
      <c r="I16575" t="str">
        <f>_xlfn.XLOOKUP(tbl_GL[[#This Row],[Account_key]],tbl_COA[Account_key],tbl_COA[SubClass2],"Not Found")</f>
        <v>Current Assets</v>
      </c>
      <c r="J16575" t="str">
        <f>_xlfn.XLOOKUP(tbl_GL[[#This Row],[Account_key]],tbl_COA[Account_key],tbl_COA[SubAccount],,0)</f>
        <v>Trade Receivables</v>
      </c>
      <c r="K16575">
        <f>YEAR(tbl_GL[[#This Row],[Date]])</f>
        <v>2018</v>
      </c>
    </row>
    <row r="16576" spans="1:11" hidden="1" x14ac:dyDescent="0.35">
      <c r="A16576">
        <v>491.1</v>
      </c>
      <c r="B16576" s="24">
        <v>43380</v>
      </c>
      <c r="C16576">
        <v>7</v>
      </c>
      <c r="D16576" s="13">
        <v>260</v>
      </c>
      <c r="E16576" s="13" t="s">
        <v>83</v>
      </c>
      <c r="F16576" s="17">
        <v>566</v>
      </c>
      <c r="G16576" t="str">
        <f>_xlfn.XLOOKUP(tbl_GL[[#This Row],[Account_key]],tbl_COA[Account_key],tbl_COA[Class],"Not Found")</f>
        <v>Operating account</v>
      </c>
      <c r="H16576" t="str">
        <f>_xlfn.XLOOKUP(tbl_GL[[#This Row],[Account_key]],tbl_COA[Account_key],tbl_COA[SubClass],"Not Found")</f>
        <v>Operating Expenses</v>
      </c>
      <c r="I16576" t="str">
        <f>_xlfn.XLOOKUP(tbl_GL[[#This Row],[Account_key]],tbl_COA[Account_key],tbl_COA[SubClass2],"Not Found")</f>
        <v>Marketing</v>
      </c>
      <c r="J16576" t="str">
        <f>_xlfn.XLOOKUP(tbl_GL[[#This Row],[Account_key]],tbl_COA[Account_key],tbl_COA[SubAccount],,0)</f>
        <v>Commissions</v>
      </c>
      <c r="K16576">
        <f>YEAR(tbl_GL[[#This Row],[Date]])</f>
        <v>2018</v>
      </c>
    </row>
    <row r="16577" spans="1:11" hidden="1" x14ac:dyDescent="0.35">
      <c r="A16577">
        <v>491.2</v>
      </c>
      <c r="B16577" s="24">
        <v>43380</v>
      </c>
      <c r="C16577">
        <v>7</v>
      </c>
      <c r="D16577" s="13">
        <v>20</v>
      </c>
      <c r="E16577" s="13" t="s">
        <v>83</v>
      </c>
      <c r="F16577" s="17">
        <v>566</v>
      </c>
      <c r="G16577" t="str">
        <f>_xlfn.XLOOKUP(tbl_GL[[#This Row],[Account_key]],tbl_COA[Account_key],tbl_COA[Class],"Not Found")</f>
        <v>Assets</v>
      </c>
      <c r="H16577" t="str">
        <f>_xlfn.XLOOKUP(tbl_GL[[#This Row],[Account_key]],tbl_COA[Account_key],tbl_COA[SubClass],"Not Found")</f>
        <v>Assets</v>
      </c>
      <c r="I16577" t="str">
        <f>_xlfn.XLOOKUP(tbl_GL[[#This Row],[Account_key]],tbl_COA[Account_key],tbl_COA[SubClass2],"Not Found")</f>
        <v>Current Assets</v>
      </c>
      <c r="J16577" t="str">
        <f>_xlfn.XLOOKUP(tbl_GL[[#This Row],[Account_key]],tbl_COA[Account_key],tbl_COA[SubAccount],,0)</f>
        <v>Cash in hand</v>
      </c>
      <c r="K16577">
        <f>YEAR(tbl_GL[[#This Row],[Date]])</f>
        <v>2018</v>
      </c>
    </row>
    <row r="16578" spans="1:11" hidden="1" x14ac:dyDescent="0.35">
      <c r="A16578">
        <v>492.1</v>
      </c>
      <c r="B16578" s="24">
        <v>43382</v>
      </c>
      <c r="C16578">
        <v>7</v>
      </c>
      <c r="D16578" s="13">
        <v>260</v>
      </c>
      <c r="E16578" s="13" t="s">
        <v>97</v>
      </c>
      <c r="F16578" s="17">
        <v>-1061</v>
      </c>
      <c r="G16578" t="str">
        <f>_xlfn.XLOOKUP(tbl_GL[[#This Row],[Account_key]],tbl_COA[Account_key],tbl_COA[Class],"Not Found")</f>
        <v>Operating account</v>
      </c>
      <c r="H16578" t="str">
        <f>_xlfn.XLOOKUP(tbl_GL[[#This Row],[Account_key]],tbl_COA[Account_key],tbl_COA[SubClass],"Not Found")</f>
        <v>Operating Expenses</v>
      </c>
      <c r="I16578" t="str">
        <f>_xlfn.XLOOKUP(tbl_GL[[#This Row],[Account_key]],tbl_COA[Account_key],tbl_COA[SubClass2],"Not Found")</f>
        <v>Marketing</v>
      </c>
      <c r="J16578" t="str">
        <f>_xlfn.XLOOKUP(tbl_GL[[#This Row],[Account_key]],tbl_COA[Account_key],tbl_COA[SubAccount],,0)</f>
        <v>Commissions</v>
      </c>
      <c r="K16578">
        <f>YEAR(tbl_GL[[#This Row],[Date]])</f>
        <v>2018</v>
      </c>
    </row>
    <row r="16579" spans="1:11" hidden="1" x14ac:dyDescent="0.35">
      <c r="A16579">
        <v>492.2</v>
      </c>
      <c r="B16579" s="24">
        <v>43382</v>
      </c>
      <c r="C16579">
        <v>7</v>
      </c>
      <c r="D16579" s="13">
        <v>120</v>
      </c>
      <c r="E16579" s="13" t="s">
        <v>97</v>
      </c>
      <c r="F16579" s="17">
        <v>1061</v>
      </c>
      <c r="G16579" t="str">
        <f>_xlfn.XLOOKUP(tbl_GL[[#This Row],[Account_key]],tbl_COA[Account_key],tbl_COA[Class],"Not Found")</f>
        <v>Liabilities and Owners Equity</v>
      </c>
      <c r="H16579" t="str">
        <f>_xlfn.XLOOKUP(tbl_GL[[#This Row],[Account_key]],tbl_COA[Account_key],tbl_COA[SubClass],"Not Found")</f>
        <v>Liabilities</v>
      </c>
      <c r="I16579" t="str">
        <f>_xlfn.XLOOKUP(tbl_GL[[#This Row],[Account_key]],tbl_COA[Account_key],tbl_COA[SubClass2],"Not Found")</f>
        <v>Current Liabilities</v>
      </c>
      <c r="J16579" t="str">
        <f>_xlfn.XLOOKUP(tbl_GL[[#This Row],[Account_key]],tbl_COA[Account_key],tbl_COA[SubAccount],,0)</f>
        <v>Accrued Expenses</v>
      </c>
      <c r="K16579">
        <f>YEAR(tbl_GL[[#This Row],[Date]])</f>
        <v>2018</v>
      </c>
    </row>
    <row r="16580" spans="1:11" hidden="1" x14ac:dyDescent="0.35">
      <c r="A16580">
        <v>493.1</v>
      </c>
      <c r="B16580" s="24">
        <v>43383</v>
      </c>
      <c r="C16580">
        <v>7</v>
      </c>
      <c r="D16580" s="13">
        <v>10</v>
      </c>
      <c r="E16580" s="13" t="s">
        <v>98</v>
      </c>
      <c r="F16580" s="17">
        <v>-974</v>
      </c>
      <c r="G16580" t="str">
        <f>_xlfn.XLOOKUP(tbl_GL[[#This Row],[Account_key]],tbl_COA[Account_key],tbl_COA[Class],"Not Found")</f>
        <v>Assets</v>
      </c>
      <c r="H16580" t="str">
        <f>_xlfn.XLOOKUP(tbl_GL[[#This Row],[Account_key]],tbl_COA[Account_key],tbl_COA[SubClass],"Not Found")</f>
        <v>Assets</v>
      </c>
      <c r="I16580" t="str">
        <f>_xlfn.XLOOKUP(tbl_GL[[#This Row],[Account_key]],tbl_COA[Account_key],tbl_COA[SubClass2],"Not Found")</f>
        <v>Current Assets</v>
      </c>
      <c r="J16580" t="str">
        <f>_xlfn.XLOOKUP(tbl_GL[[#This Row],[Account_key]],tbl_COA[Account_key],tbl_COA[SubAccount],,0)</f>
        <v>Cash at Bank</v>
      </c>
      <c r="K16580">
        <f>YEAR(tbl_GL[[#This Row],[Date]])</f>
        <v>2018</v>
      </c>
    </row>
    <row r="16581" spans="1:11" hidden="1" x14ac:dyDescent="0.35">
      <c r="A16581">
        <v>493.2</v>
      </c>
      <c r="B16581" s="24">
        <v>43383</v>
      </c>
      <c r="C16581">
        <v>7</v>
      </c>
      <c r="D16581" s="13">
        <v>120</v>
      </c>
      <c r="E16581" s="13" t="s">
        <v>98</v>
      </c>
      <c r="F16581" s="17">
        <v>-974</v>
      </c>
      <c r="G16581" t="str">
        <f>_xlfn.XLOOKUP(tbl_GL[[#This Row],[Account_key]],tbl_COA[Account_key],tbl_COA[Class],"Not Found")</f>
        <v>Liabilities and Owners Equity</v>
      </c>
      <c r="H16581" t="str">
        <f>_xlfn.XLOOKUP(tbl_GL[[#This Row],[Account_key]],tbl_COA[Account_key],tbl_COA[SubClass],"Not Found")</f>
        <v>Liabilities</v>
      </c>
      <c r="I16581" t="str">
        <f>_xlfn.XLOOKUP(tbl_GL[[#This Row],[Account_key]],tbl_COA[Account_key],tbl_COA[SubClass2],"Not Found")</f>
        <v>Current Liabilities</v>
      </c>
      <c r="J16581" t="str">
        <f>_xlfn.XLOOKUP(tbl_GL[[#This Row],[Account_key]],tbl_COA[Account_key],tbl_COA[SubAccount],,0)</f>
        <v>Accrued Expenses</v>
      </c>
      <c r="K16581">
        <f>YEAR(tbl_GL[[#This Row],[Date]])</f>
        <v>2018</v>
      </c>
    </row>
    <row r="16582" spans="1:11" hidden="1" x14ac:dyDescent="0.35">
      <c r="A16582">
        <v>494.1</v>
      </c>
      <c r="B16582" s="24">
        <v>43383</v>
      </c>
      <c r="C16582">
        <v>7</v>
      </c>
      <c r="D16582" s="13">
        <v>30</v>
      </c>
      <c r="E16582" s="13" t="s">
        <v>80</v>
      </c>
      <c r="F16582" s="17">
        <v>-6573</v>
      </c>
      <c r="G16582" t="str">
        <f>_xlfn.XLOOKUP(tbl_GL[[#This Row],[Account_key]],tbl_COA[Account_key],tbl_COA[Class],"Not Found")</f>
        <v>Assets</v>
      </c>
      <c r="H16582" t="str">
        <f>_xlfn.XLOOKUP(tbl_GL[[#This Row],[Account_key]],tbl_COA[Account_key],tbl_COA[SubClass],"Not Found")</f>
        <v>Assets</v>
      </c>
      <c r="I16582" t="str">
        <f>_xlfn.XLOOKUP(tbl_GL[[#This Row],[Account_key]],tbl_COA[Account_key],tbl_COA[SubClass2],"Not Found")</f>
        <v>Current Assets</v>
      </c>
      <c r="J16582" t="str">
        <f>_xlfn.XLOOKUP(tbl_GL[[#This Row],[Account_key]],tbl_COA[Account_key],tbl_COA[SubAccount],,0)</f>
        <v>Trade Receivables</v>
      </c>
      <c r="K16582">
        <f>YEAR(tbl_GL[[#This Row],[Date]])</f>
        <v>2018</v>
      </c>
    </row>
    <row r="16583" spans="1:11" hidden="1" x14ac:dyDescent="0.35">
      <c r="A16583">
        <v>494.2</v>
      </c>
      <c r="B16583" s="24">
        <v>43383</v>
      </c>
      <c r="C16583">
        <v>7</v>
      </c>
      <c r="D16583" s="13">
        <v>10</v>
      </c>
      <c r="E16583" s="13" t="s">
        <v>80</v>
      </c>
      <c r="F16583" s="17">
        <v>6573</v>
      </c>
      <c r="G16583" t="str">
        <f>_xlfn.XLOOKUP(tbl_GL[[#This Row],[Account_key]],tbl_COA[Account_key],tbl_COA[Class],"Not Found")</f>
        <v>Assets</v>
      </c>
      <c r="H16583" t="str">
        <f>_xlfn.XLOOKUP(tbl_GL[[#This Row],[Account_key]],tbl_COA[Account_key],tbl_COA[SubClass],"Not Found")</f>
        <v>Assets</v>
      </c>
      <c r="I16583" t="str">
        <f>_xlfn.XLOOKUP(tbl_GL[[#This Row],[Account_key]],tbl_COA[Account_key],tbl_COA[SubClass2],"Not Found")</f>
        <v>Current Assets</v>
      </c>
      <c r="J16583" t="str">
        <f>_xlfn.XLOOKUP(tbl_GL[[#This Row],[Account_key]],tbl_COA[Account_key],tbl_COA[SubAccount],,0)</f>
        <v>Cash at Bank</v>
      </c>
      <c r="K16583">
        <f>YEAR(tbl_GL[[#This Row],[Date]])</f>
        <v>2018</v>
      </c>
    </row>
    <row r="16584" spans="1:11" hidden="1" x14ac:dyDescent="0.35">
      <c r="A16584">
        <v>495.1</v>
      </c>
      <c r="B16584" s="24">
        <v>43384</v>
      </c>
      <c r="C16584">
        <v>7</v>
      </c>
      <c r="D16584" s="13">
        <v>340</v>
      </c>
      <c r="E16584" s="13" t="s">
        <v>97</v>
      </c>
      <c r="F16584" s="17">
        <v>-996</v>
      </c>
      <c r="G16584" t="str">
        <f>_xlfn.XLOOKUP(tbl_GL[[#This Row],[Account_key]],tbl_COA[Account_key],tbl_COA[Class],"Not Found")</f>
        <v>Operating account</v>
      </c>
      <c r="H16584" t="str">
        <f>_xlfn.XLOOKUP(tbl_GL[[#This Row],[Account_key]],tbl_COA[Account_key],tbl_COA[SubClass],"Not Found")</f>
        <v>Operating Expenses</v>
      </c>
      <c r="I16584" t="str">
        <f>_xlfn.XLOOKUP(tbl_GL[[#This Row],[Account_key]],tbl_COA[Account_key],tbl_COA[SubClass2],"Not Found")</f>
        <v>Administration</v>
      </c>
      <c r="J16584" t="str">
        <f>_xlfn.XLOOKUP(tbl_GL[[#This Row],[Account_key]],tbl_COA[Account_key],tbl_COA[SubAccount],,0)</f>
        <v>Utilities</v>
      </c>
      <c r="K16584">
        <f>YEAR(tbl_GL[[#This Row],[Date]])</f>
        <v>2018</v>
      </c>
    </row>
    <row r="16585" spans="1:11" hidden="1" x14ac:dyDescent="0.35">
      <c r="A16585">
        <v>495.2</v>
      </c>
      <c r="B16585" s="24">
        <v>43384</v>
      </c>
      <c r="C16585">
        <v>7</v>
      </c>
      <c r="D16585" s="13">
        <v>120</v>
      </c>
      <c r="E16585" s="13" t="s">
        <v>97</v>
      </c>
      <c r="F16585" s="17">
        <v>996</v>
      </c>
      <c r="G16585" t="str">
        <f>_xlfn.XLOOKUP(tbl_GL[[#This Row],[Account_key]],tbl_COA[Account_key],tbl_COA[Class],"Not Found")</f>
        <v>Liabilities and Owners Equity</v>
      </c>
      <c r="H16585" t="str">
        <f>_xlfn.XLOOKUP(tbl_GL[[#This Row],[Account_key]],tbl_COA[Account_key],tbl_COA[SubClass],"Not Found")</f>
        <v>Liabilities</v>
      </c>
      <c r="I16585" t="str">
        <f>_xlfn.XLOOKUP(tbl_GL[[#This Row],[Account_key]],tbl_COA[Account_key],tbl_COA[SubClass2],"Not Found")</f>
        <v>Current Liabilities</v>
      </c>
      <c r="J16585" t="str">
        <f>_xlfn.XLOOKUP(tbl_GL[[#This Row],[Account_key]],tbl_COA[Account_key],tbl_COA[SubAccount],,0)</f>
        <v>Accrued Expenses</v>
      </c>
      <c r="K16585">
        <f>YEAR(tbl_GL[[#This Row],[Date]])</f>
        <v>2018</v>
      </c>
    </row>
    <row r="16586" spans="1:11" hidden="1" x14ac:dyDescent="0.35">
      <c r="A16586">
        <v>496.1</v>
      </c>
      <c r="B16586" s="24">
        <v>43385</v>
      </c>
      <c r="C16586">
        <v>7</v>
      </c>
      <c r="D16586" s="13">
        <v>290</v>
      </c>
      <c r="E16586" s="13" t="s">
        <v>99</v>
      </c>
      <c r="F16586" s="17">
        <v>-48</v>
      </c>
      <c r="G16586" t="str">
        <f>_xlfn.XLOOKUP(tbl_GL[[#This Row],[Account_key]],tbl_COA[Account_key],tbl_COA[Class],"Not Found")</f>
        <v>Operating account</v>
      </c>
      <c r="H16586" t="str">
        <f>_xlfn.XLOOKUP(tbl_GL[[#This Row],[Account_key]],tbl_COA[Account_key],tbl_COA[SubClass],"Not Found")</f>
        <v>Operating Expenses</v>
      </c>
      <c r="I16586" t="str">
        <f>_xlfn.XLOOKUP(tbl_GL[[#This Row],[Account_key]],tbl_COA[Account_key],tbl_COA[SubClass2],"Not Found")</f>
        <v>Administration</v>
      </c>
      <c r="J16586" t="str">
        <f>_xlfn.XLOOKUP(tbl_GL[[#This Row],[Account_key]],tbl_COA[Account_key],tbl_COA[SubAccount],,0)</f>
        <v>Travel</v>
      </c>
      <c r="K16586">
        <f>YEAR(tbl_GL[[#This Row],[Date]])</f>
        <v>2018</v>
      </c>
    </row>
    <row r="16587" spans="1:11" hidden="1" x14ac:dyDescent="0.35">
      <c r="A16587">
        <v>496.2</v>
      </c>
      <c r="B16587" s="24">
        <v>43385</v>
      </c>
      <c r="C16587">
        <v>7</v>
      </c>
      <c r="D16587" s="13">
        <v>20</v>
      </c>
      <c r="E16587" s="13" t="s">
        <v>99</v>
      </c>
      <c r="F16587" s="17">
        <v>-48</v>
      </c>
      <c r="G16587" t="str">
        <f>_xlfn.XLOOKUP(tbl_GL[[#This Row],[Account_key]],tbl_COA[Account_key],tbl_COA[Class],"Not Found")</f>
        <v>Assets</v>
      </c>
      <c r="H16587" t="str">
        <f>_xlfn.XLOOKUP(tbl_GL[[#This Row],[Account_key]],tbl_COA[Account_key],tbl_COA[SubClass],"Not Found")</f>
        <v>Assets</v>
      </c>
      <c r="I16587" t="str">
        <f>_xlfn.XLOOKUP(tbl_GL[[#This Row],[Account_key]],tbl_COA[Account_key],tbl_COA[SubClass2],"Not Found")</f>
        <v>Current Assets</v>
      </c>
      <c r="J16587" t="str">
        <f>_xlfn.XLOOKUP(tbl_GL[[#This Row],[Account_key]],tbl_COA[Account_key],tbl_COA[SubAccount],,0)</f>
        <v>Cash in hand</v>
      </c>
      <c r="K16587">
        <f>YEAR(tbl_GL[[#This Row],[Date]])</f>
        <v>2018</v>
      </c>
    </row>
    <row r="16588" spans="1:11" hidden="1" x14ac:dyDescent="0.35">
      <c r="A16588">
        <v>497.1</v>
      </c>
      <c r="B16588" s="24">
        <v>43385</v>
      </c>
      <c r="C16588">
        <v>7</v>
      </c>
      <c r="D16588" s="13">
        <v>230</v>
      </c>
      <c r="E16588" s="13" t="s">
        <v>4</v>
      </c>
      <c r="F16588" s="17">
        <v>-599</v>
      </c>
      <c r="G16588" t="str">
        <f>_xlfn.XLOOKUP(tbl_GL[[#This Row],[Account_key]],tbl_COA[Account_key],tbl_COA[Class],"Not Found")</f>
        <v>Trading account</v>
      </c>
      <c r="H16588" t="str">
        <f>_xlfn.XLOOKUP(tbl_GL[[#This Row],[Account_key]],tbl_COA[Account_key],tbl_COA[SubClass],"Not Found")</f>
        <v>Cost of Sales</v>
      </c>
      <c r="I16588" t="str">
        <f>_xlfn.XLOOKUP(tbl_GL[[#This Row],[Account_key]],tbl_COA[Account_key],tbl_COA[SubClass2],"Not Found")</f>
        <v>Cost of Sales</v>
      </c>
      <c r="J16588" t="str">
        <f>_xlfn.XLOOKUP(tbl_GL[[#This Row],[Account_key]],tbl_COA[Account_key],tbl_COA[SubAccount],,0)</f>
        <v>Cost of Sales</v>
      </c>
      <c r="K16588">
        <f>YEAR(tbl_GL[[#This Row],[Date]])</f>
        <v>2018</v>
      </c>
    </row>
    <row r="16589" spans="1:11" hidden="1" x14ac:dyDescent="0.35">
      <c r="A16589">
        <v>497.2</v>
      </c>
      <c r="B16589" s="24">
        <v>43385</v>
      </c>
      <c r="C16589">
        <v>7</v>
      </c>
      <c r="D16589" s="13">
        <v>60</v>
      </c>
      <c r="E16589" s="13" t="s">
        <v>4</v>
      </c>
      <c r="F16589" s="17">
        <v>-599</v>
      </c>
      <c r="G16589" t="str">
        <f>_xlfn.XLOOKUP(tbl_GL[[#This Row],[Account_key]],tbl_COA[Account_key],tbl_COA[Class],"Not Found")</f>
        <v>Assets</v>
      </c>
      <c r="H16589" t="str">
        <f>_xlfn.XLOOKUP(tbl_GL[[#This Row],[Account_key]],tbl_COA[Account_key],tbl_COA[SubClass],"Not Found")</f>
        <v>Assets</v>
      </c>
      <c r="I16589" t="str">
        <f>_xlfn.XLOOKUP(tbl_GL[[#This Row],[Account_key]],tbl_COA[Account_key],tbl_COA[SubClass2],"Not Found")</f>
        <v>Current Assets</v>
      </c>
      <c r="J16589" t="str">
        <f>_xlfn.XLOOKUP(tbl_GL[[#This Row],[Account_key]],tbl_COA[Account_key],tbl_COA[SubAccount],,0)</f>
        <v>Inventory</v>
      </c>
      <c r="K16589">
        <f>YEAR(tbl_GL[[#This Row],[Date]])</f>
        <v>2018</v>
      </c>
    </row>
    <row r="16590" spans="1:11" hidden="1" x14ac:dyDescent="0.35">
      <c r="A16590">
        <v>498.1</v>
      </c>
      <c r="B16590" s="24">
        <v>43385</v>
      </c>
      <c r="C16590">
        <v>7</v>
      </c>
      <c r="D16590" s="13">
        <v>210</v>
      </c>
      <c r="E16590" s="13" t="s">
        <v>7</v>
      </c>
      <c r="F16590" s="17">
        <v>1998</v>
      </c>
      <c r="G16590" t="str">
        <f>_xlfn.XLOOKUP(tbl_GL[[#This Row],[Account_key]],tbl_COA[Account_key],tbl_COA[Class],"Not Found")</f>
        <v>Trading account</v>
      </c>
      <c r="H16590" t="str">
        <f>_xlfn.XLOOKUP(tbl_GL[[#This Row],[Account_key]],tbl_COA[Account_key],tbl_COA[SubClass],"Not Found")</f>
        <v>Sales</v>
      </c>
      <c r="I16590" t="str">
        <f>_xlfn.XLOOKUP(tbl_GL[[#This Row],[Account_key]],tbl_COA[Account_key],tbl_COA[SubClass2],"Not Found")</f>
        <v>Sales</v>
      </c>
      <c r="J16590" t="str">
        <f>_xlfn.XLOOKUP(tbl_GL[[#This Row],[Account_key]],tbl_COA[Account_key],tbl_COA[SubAccount],,0)</f>
        <v>Sales</v>
      </c>
      <c r="K16590">
        <f>YEAR(tbl_GL[[#This Row],[Date]])</f>
        <v>2018</v>
      </c>
    </row>
    <row r="16591" spans="1:11" hidden="1" x14ac:dyDescent="0.35">
      <c r="A16591">
        <v>498.2</v>
      </c>
      <c r="B16591" s="24">
        <v>43385</v>
      </c>
      <c r="C16591">
        <v>7</v>
      </c>
      <c r="D16591" s="13">
        <v>10</v>
      </c>
      <c r="E16591" s="13" t="s">
        <v>7</v>
      </c>
      <c r="F16591" s="17">
        <v>1998</v>
      </c>
      <c r="G16591" t="str">
        <f>_xlfn.XLOOKUP(tbl_GL[[#This Row],[Account_key]],tbl_COA[Account_key],tbl_COA[Class],"Not Found")</f>
        <v>Assets</v>
      </c>
      <c r="H16591" t="str">
        <f>_xlfn.XLOOKUP(tbl_GL[[#This Row],[Account_key]],tbl_COA[Account_key],tbl_COA[SubClass],"Not Found")</f>
        <v>Assets</v>
      </c>
      <c r="I16591" t="str">
        <f>_xlfn.XLOOKUP(tbl_GL[[#This Row],[Account_key]],tbl_COA[Account_key],tbl_COA[SubClass2],"Not Found")</f>
        <v>Current Assets</v>
      </c>
      <c r="J16591" t="str">
        <f>_xlfn.XLOOKUP(tbl_GL[[#This Row],[Account_key]],tbl_COA[Account_key],tbl_COA[SubAccount],,0)</f>
        <v>Cash at Bank</v>
      </c>
      <c r="K16591">
        <f>YEAR(tbl_GL[[#This Row],[Date]])</f>
        <v>2018</v>
      </c>
    </row>
    <row r="16592" spans="1:11" hidden="1" x14ac:dyDescent="0.35">
      <c r="A16592">
        <v>499.1</v>
      </c>
      <c r="B16592" s="24">
        <v>43385</v>
      </c>
      <c r="C16592">
        <v>7</v>
      </c>
      <c r="D16592" s="13">
        <v>230</v>
      </c>
      <c r="E16592" s="13" t="s">
        <v>4</v>
      </c>
      <c r="F16592" s="17">
        <v>-2377</v>
      </c>
      <c r="G16592" t="str">
        <f>_xlfn.XLOOKUP(tbl_GL[[#This Row],[Account_key]],tbl_COA[Account_key],tbl_COA[Class],"Not Found")</f>
        <v>Trading account</v>
      </c>
      <c r="H16592" t="str">
        <f>_xlfn.XLOOKUP(tbl_GL[[#This Row],[Account_key]],tbl_COA[Account_key],tbl_COA[SubClass],"Not Found")</f>
        <v>Cost of Sales</v>
      </c>
      <c r="I16592" t="str">
        <f>_xlfn.XLOOKUP(tbl_GL[[#This Row],[Account_key]],tbl_COA[Account_key],tbl_COA[SubClass2],"Not Found")</f>
        <v>Cost of Sales</v>
      </c>
      <c r="J16592" t="str">
        <f>_xlfn.XLOOKUP(tbl_GL[[#This Row],[Account_key]],tbl_COA[Account_key],tbl_COA[SubAccount],,0)</f>
        <v>Cost of Sales</v>
      </c>
      <c r="K16592">
        <f>YEAR(tbl_GL[[#This Row],[Date]])</f>
        <v>2018</v>
      </c>
    </row>
    <row r="16593" spans="1:11" hidden="1" x14ac:dyDescent="0.35">
      <c r="A16593">
        <v>499.2</v>
      </c>
      <c r="B16593" s="24">
        <v>43385</v>
      </c>
      <c r="C16593">
        <v>7</v>
      </c>
      <c r="D16593" s="13">
        <v>60</v>
      </c>
      <c r="E16593" s="13" t="s">
        <v>4</v>
      </c>
      <c r="F16593" s="17">
        <v>-2377</v>
      </c>
      <c r="G16593" t="str">
        <f>_xlfn.XLOOKUP(tbl_GL[[#This Row],[Account_key]],tbl_COA[Account_key],tbl_COA[Class],"Not Found")</f>
        <v>Assets</v>
      </c>
      <c r="H16593" t="str">
        <f>_xlfn.XLOOKUP(tbl_GL[[#This Row],[Account_key]],tbl_COA[Account_key],tbl_COA[SubClass],"Not Found")</f>
        <v>Assets</v>
      </c>
      <c r="I16593" t="str">
        <f>_xlfn.XLOOKUP(tbl_GL[[#This Row],[Account_key]],tbl_COA[Account_key],tbl_COA[SubClass2],"Not Found")</f>
        <v>Current Assets</v>
      </c>
      <c r="J16593" t="str">
        <f>_xlfn.XLOOKUP(tbl_GL[[#This Row],[Account_key]],tbl_COA[Account_key],tbl_COA[SubAccount],,0)</f>
        <v>Inventory</v>
      </c>
      <c r="K16593">
        <f>YEAR(tbl_GL[[#This Row],[Date]])</f>
        <v>2018</v>
      </c>
    </row>
    <row r="16594" spans="1:11" hidden="1" x14ac:dyDescent="0.35">
      <c r="A16594">
        <v>500.1</v>
      </c>
      <c r="B16594" s="24">
        <v>43385</v>
      </c>
      <c r="C16594">
        <v>7</v>
      </c>
      <c r="D16594" s="13">
        <v>210</v>
      </c>
      <c r="E16594" s="13" t="s">
        <v>8</v>
      </c>
      <c r="F16594" s="17">
        <v>8642</v>
      </c>
      <c r="G16594" t="str">
        <f>_xlfn.XLOOKUP(tbl_GL[[#This Row],[Account_key]],tbl_COA[Account_key],tbl_COA[Class],"Not Found")</f>
        <v>Trading account</v>
      </c>
      <c r="H16594" t="str">
        <f>_xlfn.XLOOKUP(tbl_GL[[#This Row],[Account_key]],tbl_COA[Account_key],tbl_COA[SubClass],"Not Found")</f>
        <v>Sales</v>
      </c>
      <c r="I16594" t="str">
        <f>_xlfn.XLOOKUP(tbl_GL[[#This Row],[Account_key]],tbl_COA[Account_key],tbl_COA[SubClass2],"Not Found")</f>
        <v>Sales</v>
      </c>
      <c r="J16594" t="str">
        <f>_xlfn.XLOOKUP(tbl_GL[[#This Row],[Account_key]],tbl_COA[Account_key],tbl_COA[SubAccount],,0)</f>
        <v>Sales</v>
      </c>
      <c r="K16594">
        <f>YEAR(tbl_GL[[#This Row],[Date]])</f>
        <v>2018</v>
      </c>
    </row>
    <row r="16595" spans="1:11" hidden="1" x14ac:dyDescent="0.35">
      <c r="A16595">
        <v>500.2</v>
      </c>
      <c r="B16595" s="24">
        <v>43385</v>
      </c>
      <c r="C16595">
        <v>7</v>
      </c>
      <c r="D16595" s="13">
        <v>30</v>
      </c>
      <c r="E16595" s="13" t="s">
        <v>8</v>
      </c>
      <c r="F16595" s="17">
        <v>8642</v>
      </c>
      <c r="G16595" t="str">
        <f>_xlfn.XLOOKUP(tbl_GL[[#This Row],[Account_key]],tbl_COA[Account_key],tbl_COA[Class],"Not Found")</f>
        <v>Assets</v>
      </c>
      <c r="H16595" t="str">
        <f>_xlfn.XLOOKUP(tbl_GL[[#This Row],[Account_key]],tbl_COA[Account_key],tbl_COA[SubClass],"Not Found")</f>
        <v>Assets</v>
      </c>
      <c r="I16595" t="str">
        <f>_xlfn.XLOOKUP(tbl_GL[[#This Row],[Account_key]],tbl_COA[Account_key],tbl_COA[SubClass2],"Not Found")</f>
        <v>Current Assets</v>
      </c>
      <c r="J16595" t="str">
        <f>_xlfn.XLOOKUP(tbl_GL[[#This Row],[Account_key]],tbl_COA[Account_key],tbl_COA[SubAccount],,0)</f>
        <v>Trade Receivables</v>
      </c>
      <c r="K16595">
        <f>YEAR(tbl_GL[[#This Row],[Date]])</f>
        <v>2018</v>
      </c>
    </row>
    <row r="16596" spans="1:11" hidden="1" x14ac:dyDescent="0.35">
      <c r="A16596">
        <v>501.1</v>
      </c>
      <c r="B16596" s="24">
        <v>43386</v>
      </c>
      <c r="C16596">
        <v>7</v>
      </c>
      <c r="D16596" s="13">
        <v>350</v>
      </c>
      <c r="E16596" s="13" t="s">
        <v>97</v>
      </c>
      <c r="F16596" s="17">
        <v>-1091</v>
      </c>
      <c r="G16596" t="str">
        <f>_xlfn.XLOOKUP(tbl_GL[[#This Row],[Account_key]],tbl_COA[Account_key],tbl_COA[Class],"Not Found")</f>
        <v>Operating account</v>
      </c>
      <c r="H16596" t="str">
        <f>_xlfn.XLOOKUP(tbl_GL[[#This Row],[Account_key]],tbl_COA[Account_key],tbl_COA[SubClass],"Not Found")</f>
        <v>Operating Expenses</v>
      </c>
      <c r="I16596" t="str">
        <f>_xlfn.XLOOKUP(tbl_GL[[#This Row],[Account_key]],tbl_COA[Account_key],tbl_COA[SubClass2],"Not Found")</f>
        <v>Administration</v>
      </c>
      <c r="J16596" t="str">
        <f>_xlfn.XLOOKUP(tbl_GL[[#This Row],[Account_key]],tbl_COA[Account_key],tbl_COA[SubAccount],,0)</f>
        <v>Other Expenses</v>
      </c>
      <c r="K16596">
        <f>YEAR(tbl_GL[[#This Row],[Date]])</f>
        <v>2018</v>
      </c>
    </row>
    <row r="16597" spans="1:11" hidden="1" x14ac:dyDescent="0.35">
      <c r="A16597">
        <v>501.2</v>
      </c>
      <c r="B16597" s="24">
        <v>43386</v>
      </c>
      <c r="C16597">
        <v>7</v>
      </c>
      <c r="D16597" s="13">
        <v>120</v>
      </c>
      <c r="E16597" s="13" t="s">
        <v>97</v>
      </c>
      <c r="F16597" s="17">
        <v>1091</v>
      </c>
      <c r="G16597" t="str">
        <f>_xlfn.XLOOKUP(tbl_GL[[#This Row],[Account_key]],tbl_COA[Account_key],tbl_COA[Class],"Not Found")</f>
        <v>Liabilities and Owners Equity</v>
      </c>
      <c r="H16597" t="str">
        <f>_xlfn.XLOOKUP(tbl_GL[[#This Row],[Account_key]],tbl_COA[Account_key],tbl_COA[SubClass],"Not Found")</f>
        <v>Liabilities</v>
      </c>
      <c r="I16597" t="str">
        <f>_xlfn.XLOOKUP(tbl_GL[[#This Row],[Account_key]],tbl_COA[Account_key],tbl_COA[SubClass2],"Not Found")</f>
        <v>Current Liabilities</v>
      </c>
      <c r="J16597" t="str">
        <f>_xlfn.XLOOKUP(tbl_GL[[#This Row],[Account_key]],tbl_COA[Account_key],tbl_COA[SubAccount],,0)</f>
        <v>Accrued Expenses</v>
      </c>
      <c r="K16597">
        <f>YEAR(tbl_GL[[#This Row],[Date]])</f>
        <v>2018</v>
      </c>
    </row>
    <row r="16598" spans="1:11" hidden="1" x14ac:dyDescent="0.35">
      <c r="A16598">
        <v>502.1</v>
      </c>
      <c r="B16598" s="24">
        <v>43387</v>
      </c>
      <c r="C16598">
        <v>7</v>
      </c>
      <c r="D16598" s="13">
        <v>230</v>
      </c>
      <c r="E16598" s="13" t="s">
        <v>4</v>
      </c>
      <c r="F16598" s="17">
        <v>-383</v>
      </c>
      <c r="G16598" t="str">
        <f>_xlfn.XLOOKUP(tbl_GL[[#This Row],[Account_key]],tbl_COA[Account_key],tbl_COA[Class],"Not Found")</f>
        <v>Trading account</v>
      </c>
      <c r="H16598" t="str">
        <f>_xlfn.XLOOKUP(tbl_GL[[#This Row],[Account_key]],tbl_COA[Account_key],tbl_COA[SubClass],"Not Found")</f>
        <v>Cost of Sales</v>
      </c>
      <c r="I16598" t="str">
        <f>_xlfn.XLOOKUP(tbl_GL[[#This Row],[Account_key]],tbl_COA[Account_key],tbl_COA[SubClass2],"Not Found")</f>
        <v>Cost of Sales</v>
      </c>
      <c r="J16598" t="str">
        <f>_xlfn.XLOOKUP(tbl_GL[[#This Row],[Account_key]],tbl_COA[Account_key],tbl_COA[SubAccount],,0)</f>
        <v>Cost of Sales</v>
      </c>
      <c r="K16598">
        <f>YEAR(tbl_GL[[#This Row],[Date]])</f>
        <v>2018</v>
      </c>
    </row>
    <row r="16599" spans="1:11" hidden="1" x14ac:dyDescent="0.35">
      <c r="A16599">
        <v>502.2</v>
      </c>
      <c r="B16599" s="24">
        <v>43387</v>
      </c>
      <c r="C16599">
        <v>7</v>
      </c>
      <c r="D16599" s="13">
        <v>60</v>
      </c>
      <c r="E16599" s="13" t="s">
        <v>4</v>
      </c>
      <c r="F16599" s="17">
        <v>-383</v>
      </c>
      <c r="G16599" t="str">
        <f>_xlfn.XLOOKUP(tbl_GL[[#This Row],[Account_key]],tbl_COA[Account_key],tbl_COA[Class],"Not Found")</f>
        <v>Assets</v>
      </c>
      <c r="H16599" t="str">
        <f>_xlfn.XLOOKUP(tbl_GL[[#This Row],[Account_key]],tbl_COA[Account_key],tbl_COA[SubClass],"Not Found")</f>
        <v>Assets</v>
      </c>
      <c r="I16599" t="str">
        <f>_xlfn.XLOOKUP(tbl_GL[[#This Row],[Account_key]],tbl_COA[Account_key],tbl_COA[SubClass2],"Not Found")</f>
        <v>Current Assets</v>
      </c>
      <c r="J16599" t="str">
        <f>_xlfn.XLOOKUP(tbl_GL[[#This Row],[Account_key]],tbl_COA[Account_key],tbl_COA[SubAccount],,0)</f>
        <v>Inventory</v>
      </c>
      <c r="K16599">
        <f>YEAR(tbl_GL[[#This Row],[Date]])</f>
        <v>2018</v>
      </c>
    </row>
    <row r="16600" spans="1:11" hidden="1" x14ac:dyDescent="0.35">
      <c r="A16600">
        <v>503.1</v>
      </c>
      <c r="B16600" s="24">
        <v>43387</v>
      </c>
      <c r="C16600">
        <v>7</v>
      </c>
      <c r="D16600" s="13">
        <v>210</v>
      </c>
      <c r="E16600" s="13" t="s">
        <v>8</v>
      </c>
      <c r="F16600" s="17">
        <v>1392</v>
      </c>
      <c r="G16600" t="str">
        <f>_xlfn.XLOOKUP(tbl_GL[[#This Row],[Account_key]],tbl_COA[Account_key],tbl_COA[Class],"Not Found")</f>
        <v>Trading account</v>
      </c>
      <c r="H16600" t="str">
        <f>_xlfn.XLOOKUP(tbl_GL[[#This Row],[Account_key]],tbl_COA[Account_key],tbl_COA[SubClass],"Not Found")</f>
        <v>Sales</v>
      </c>
      <c r="I16600" t="str">
        <f>_xlfn.XLOOKUP(tbl_GL[[#This Row],[Account_key]],tbl_COA[Account_key],tbl_COA[SubClass2],"Not Found")</f>
        <v>Sales</v>
      </c>
      <c r="J16600" t="str">
        <f>_xlfn.XLOOKUP(tbl_GL[[#This Row],[Account_key]],tbl_COA[Account_key],tbl_COA[SubAccount],,0)</f>
        <v>Sales</v>
      </c>
      <c r="K16600">
        <f>YEAR(tbl_GL[[#This Row],[Date]])</f>
        <v>2018</v>
      </c>
    </row>
    <row r="16601" spans="1:11" hidden="1" x14ac:dyDescent="0.35">
      <c r="A16601">
        <v>503.2</v>
      </c>
      <c r="B16601" s="24">
        <v>43387</v>
      </c>
      <c r="C16601">
        <v>7</v>
      </c>
      <c r="D16601" s="13">
        <v>30</v>
      </c>
      <c r="E16601" s="13" t="s">
        <v>8</v>
      </c>
      <c r="F16601" s="17">
        <v>1392</v>
      </c>
      <c r="G16601" t="str">
        <f>_xlfn.XLOOKUP(tbl_GL[[#This Row],[Account_key]],tbl_COA[Account_key],tbl_COA[Class],"Not Found")</f>
        <v>Assets</v>
      </c>
      <c r="H16601" t="str">
        <f>_xlfn.XLOOKUP(tbl_GL[[#This Row],[Account_key]],tbl_COA[Account_key],tbl_COA[SubClass],"Not Found")</f>
        <v>Assets</v>
      </c>
      <c r="I16601" t="str">
        <f>_xlfn.XLOOKUP(tbl_GL[[#This Row],[Account_key]],tbl_COA[Account_key],tbl_COA[SubClass2],"Not Found")</f>
        <v>Current Assets</v>
      </c>
      <c r="J16601" t="str">
        <f>_xlfn.XLOOKUP(tbl_GL[[#This Row],[Account_key]],tbl_COA[Account_key],tbl_COA[SubAccount],,0)</f>
        <v>Trade Receivables</v>
      </c>
      <c r="K16601">
        <f>YEAR(tbl_GL[[#This Row],[Date]])</f>
        <v>2018</v>
      </c>
    </row>
    <row r="16602" spans="1:11" hidden="1" x14ac:dyDescent="0.35">
      <c r="A16602">
        <v>504.1</v>
      </c>
      <c r="B16602" s="24">
        <v>43387</v>
      </c>
      <c r="C16602">
        <v>7</v>
      </c>
      <c r="D16602" s="13">
        <v>30</v>
      </c>
      <c r="E16602" s="13" t="s">
        <v>80</v>
      </c>
      <c r="F16602" s="17">
        <v>-6899</v>
      </c>
      <c r="G16602" t="str">
        <f>_xlfn.XLOOKUP(tbl_GL[[#This Row],[Account_key]],tbl_COA[Account_key],tbl_COA[Class],"Not Found")</f>
        <v>Assets</v>
      </c>
      <c r="H16602" t="str">
        <f>_xlfn.XLOOKUP(tbl_GL[[#This Row],[Account_key]],tbl_COA[Account_key],tbl_COA[SubClass],"Not Found")</f>
        <v>Assets</v>
      </c>
      <c r="I16602" t="str">
        <f>_xlfn.XLOOKUP(tbl_GL[[#This Row],[Account_key]],tbl_COA[Account_key],tbl_COA[SubClass2],"Not Found")</f>
        <v>Current Assets</v>
      </c>
      <c r="J16602" t="str">
        <f>_xlfn.XLOOKUP(tbl_GL[[#This Row],[Account_key]],tbl_COA[Account_key],tbl_COA[SubAccount],,0)</f>
        <v>Trade Receivables</v>
      </c>
      <c r="K16602">
        <f>YEAR(tbl_GL[[#This Row],[Date]])</f>
        <v>2018</v>
      </c>
    </row>
    <row r="16603" spans="1:11" hidden="1" x14ac:dyDescent="0.35">
      <c r="A16603">
        <v>504.2</v>
      </c>
      <c r="B16603" s="24">
        <v>43387</v>
      </c>
      <c r="C16603">
        <v>7</v>
      </c>
      <c r="D16603" s="13">
        <v>10</v>
      </c>
      <c r="E16603" s="13" t="s">
        <v>80</v>
      </c>
      <c r="F16603" s="17">
        <v>6899</v>
      </c>
      <c r="G16603" t="str">
        <f>_xlfn.XLOOKUP(tbl_GL[[#This Row],[Account_key]],tbl_COA[Account_key],tbl_COA[Class],"Not Found")</f>
        <v>Assets</v>
      </c>
      <c r="H16603" t="str">
        <f>_xlfn.XLOOKUP(tbl_GL[[#This Row],[Account_key]],tbl_COA[Account_key],tbl_COA[SubClass],"Not Found")</f>
        <v>Assets</v>
      </c>
      <c r="I16603" t="str">
        <f>_xlfn.XLOOKUP(tbl_GL[[#This Row],[Account_key]],tbl_COA[Account_key],tbl_COA[SubClass2],"Not Found")</f>
        <v>Current Assets</v>
      </c>
      <c r="J16603" t="str">
        <f>_xlfn.XLOOKUP(tbl_GL[[#This Row],[Account_key]],tbl_COA[Account_key],tbl_COA[SubAccount],,0)</f>
        <v>Cash at Bank</v>
      </c>
      <c r="K16603">
        <f>YEAR(tbl_GL[[#This Row],[Date]])</f>
        <v>2018</v>
      </c>
    </row>
    <row r="16604" spans="1:11" hidden="1" x14ac:dyDescent="0.35">
      <c r="A16604">
        <v>505.1</v>
      </c>
      <c r="B16604" s="24">
        <v>43388</v>
      </c>
      <c r="C16604">
        <v>7</v>
      </c>
      <c r="D16604" s="13">
        <v>10</v>
      </c>
      <c r="E16604" s="13" t="s">
        <v>112</v>
      </c>
      <c r="F16604" s="17">
        <v>-140</v>
      </c>
      <c r="G16604" t="str">
        <f>_xlfn.XLOOKUP(tbl_GL[[#This Row],[Account_key]],tbl_COA[Account_key],tbl_COA[Class],"Not Found")</f>
        <v>Assets</v>
      </c>
      <c r="H16604" t="str">
        <f>_xlfn.XLOOKUP(tbl_GL[[#This Row],[Account_key]],tbl_COA[Account_key],tbl_COA[SubClass],"Not Found")</f>
        <v>Assets</v>
      </c>
      <c r="I16604" t="str">
        <f>_xlfn.XLOOKUP(tbl_GL[[#This Row],[Account_key]],tbl_COA[Account_key],tbl_COA[SubClass2],"Not Found")</f>
        <v>Current Assets</v>
      </c>
      <c r="J16604" t="str">
        <f>_xlfn.XLOOKUP(tbl_GL[[#This Row],[Account_key]],tbl_COA[Account_key],tbl_COA[SubAccount],,0)</f>
        <v>Cash at Bank</v>
      </c>
      <c r="K16604">
        <f>YEAR(tbl_GL[[#This Row],[Date]])</f>
        <v>2018</v>
      </c>
    </row>
    <row r="16605" spans="1:11" hidden="1" x14ac:dyDescent="0.35">
      <c r="A16605">
        <v>505.2</v>
      </c>
      <c r="B16605" s="24">
        <v>43388</v>
      </c>
      <c r="C16605">
        <v>7</v>
      </c>
      <c r="D16605" s="13">
        <v>121</v>
      </c>
      <c r="E16605" s="13" t="s">
        <v>112</v>
      </c>
      <c r="F16605" s="17">
        <v>-140</v>
      </c>
      <c r="G16605" t="str">
        <f>_xlfn.XLOOKUP(tbl_GL[[#This Row],[Account_key]],tbl_COA[Account_key],tbl_COA[Class],"Not Found")</f>
        <v>Liabilities and Owners Equity</v>
      </c>
      <c r="H16605" t="str">
        <f>_xlfn.XLOOKUP(tbl_GL[[#This Row],[Account_key]],tbl_COA[Account_key],tbl_COA[SubClass],"Not Found")</f>
        <v>Liabilities</v>
      </c>
      <c r="I16605" t="str">
        <f>_xlfn.XLOOKUP(tbl_GL[[#This Row],[Account_key]],tbl_COA[Account_key],tbl_COA[SubClass2],"Not Found")</f>
        <v>Current Liabilities</v>
      </c>
      <c r="J16605" t="str">
        <f>_xlfn.XLOOKUP(tbl_GL[[#This Row],[Account_key]],tbl_COA[Account_key],tbl_COA[SubAccount],,0)</f>
        <v>Interest Payable</v>
      </c>
      <c r="K16605">
        <f>YEAR(tbl_GL[[#This Row],[Date]])</f>
        <v>2018</v>
      </c>
    </row>
    <row r="16606" spans="1:11" hidden="1" x14ac:dyDescent="0.35">
      <c r="A16606">
        <v>506.1</v>
      </c>
      <c r="B16606" s="24">
        <v>43388</v>
      </c>
      <c r="C16606">
        <v>7</v>
      </c>
      <c r="D16606" s="13">
        <v>10</v>
      </c>
      <c r="E16606" s="13" t="s">
        <v>98</v>
      </c>
      <c r="F16606" s="17">
        <v>-775</v>
      </c>
      <c r="G16606" t="str">
        <f>_xlfn.XLOOKUP(tbl_GL[[#This Row],[Account_key]],tbl_COA[Account_key],tbl_COA[Class],"Not Found")</f>
        <v>Assets</v>
      </c>
      <c r="H16606" t="str">
        <f>_xlfn.XLOOKUP(tbl_GL[[#This Row],[Account_key]],tbl_COA[Account_key],tbl_COA[SubClass],"Not Found")</f>
        <v>Assets</v>
      </c>
      <c r="I16606" t="str">
        <f>_xlfn.XLOOKUP(tbl_GL[[#This Row],[Account_key]],tbl_COA[Account_key],tbl_COA[SubClass2],"Not Found")</f>
        <v>Current Assets</v>
      </c>
      <c r="J16606" t="str">
        <f>_xlfn.XLOOKUP(tbl_GL[[#This Row],[Account_key]],tbl_COA[Account_key],tbl_COA[SubAccount],,0)</f>
        <v>Cash at Bank</v>
      </c>
      <c r="K16606">
        <f>YEAR(tbl_GL[[#This Row],[Date]])</f>
        <v>2018</v>
      </c>
    </row>
    <row r="16607" spans="1:11" hidden="1" x14ac:dyDescent="0.35">
      <c r="A16607">
        <v>506.2</v>
      </c>
      <c r="B16607" s="24">
        <v>43388</v>
      </c>
      <c r="C16607">
        <v>7</v>
      </c>
      <c r="D16607" s="13">
        <v>120</v>
      </c>
      <c r="E16607" s="13" t="s">
        <v>98</v>
      </c>
      <c r="F16607" s="17">
        <v>-775</v>
      </c>
      <c r="G16607" t="str">
        <f>_xlfn.XLOOKUP(tbl_GL[[#This Row],[Account_key]],tbl_COA[Account_key],tbl_COA[Class],"Not Found")</f>
        <v>Liabilities and Owners Equity</v>
      </c>
      <c r="H16607" t="str">
        <f>_xlfn.XLOOKUP(tbl_GL[[#This Row],[Account_key]],tbl_COA[Account_key],tbl_COA[SubClass],"Not Found")</f>
        <v>Liabilities</v>
      </c>
      <c r="I16607" t="str">
        <f>_xlfn.XLOOKUP(tbl_GL[[#This Row],[Account_key]],tbl_COA[Account_key],tbl_COA[SubClass2],"Not Found")</f>
        <v>Current Liabilities</v>
      </c>
      <c r="J16607" t="str">
        <f>_xlfn.XLOOKUP(tbl_GL[[#This Row],[Account_key]],tbl_COA[Account_key],tbl_COA[SubAccount],,0)</f>
        <v>Accrued Expenses</v>
      </c>
      <c r="K16607">
        <f>YEAR(tbl_GL[[#This Row],[Date]])</f>
        <v>2018</v>
      </c>
    </row>
    <row r="16608" spans="1:11" hidden="1" x14ac:dyDescent="0.35">
      <c r="A16608">
        <v>507.1</v>
      </c>
      <c r="B16608" s="24">
        <v>43388</v>
      </c>
      <c r="C16608">
        <v>7</v>
      </c>
      <c r="D16608" s="13">
        <v>10</v>
      </c>
      <c r="E16608" s="13" t="s">
        <v>98</v>
      </c>
      <c r="F16608" s="17">
        <v>-789</v>
      </c>
      <c r="G16608" t="str">
        <f>_xlfn.XLOOKUP(tbl_GL[[#This Row],[Account_key]],tbl_COA[Account_key],tbl_COA[Class],"Not Found")</f>
        <v>Assets</v>
      </c>
      <c r="H16608" t="str">
        <f>_xlfn.XLOOKUP(tbl_GL[[#This Row],[Account_key]],tbl_COA[Account_key],tbl_COA[SubClass],"Not Found")</f>
        <v>Assets</v>
      </c>
      <c r="I16608" t="str">
        <f>_xlfn.XLOOKUP(tbl_GL[[#This Row],[Account_key]],tbl_COA[Account_key],tbl_COA[SubClass2],"Not Found")</f>
        <v>Current Assets</v>
      </c>
      <c r="J16608" t="str">
        <f>_xlfn.XLOOKUP(tbl_GL[[#This Row],[Account_key]],tbl_COA[Account_key],tbl_COA[SubAccount],,0)</f>
        <v>Cash at Bank</v>
      </c>
      <c r="K16608">
        <f>YEAR(tbl_GL[[#This Row],[Date]])</f>
        <v>2018</v>
      </c>
    </row>
    <row r="16609" spans="1:11" hidden="1" x14ac:dyDescent="0.35">
      <c r="A16609">
        <v>507.2</v>
      </c>
      <c r="B16609" s="24">
        <v>43388</v>
      </c>
      <c r="C16609">
        <v>7</v>
      </c>
      <c r="D16609" s="13">
        <v>120</v>
      </c>
      <c r="E16609" s="13" t="s">
        <v>98</v>
      </c>
      <c r="F16609" s="17">
        <v>-789</v>
      </c>
      <c r="G16609" t="str">
        <f>_xlfn.XLOOKUP(tbl_GL[[#This Row],[Account_key]],tbl_COA[Account_key],tbl_COA[Class],"Not Found")</f>
        <v>Liabilities and Owners Equity</v>
      </c>
      <c r="H16609" t="str">
        <f>_xlfn.XLOOKUP(tbl_GL[[#This Row],[Account_key]],tbl_COA[Account_key],tbl_COA[SubClass],"Not Found")</f>
        <v>Liabilities</v>
      </c>
      <c r="I16609" t="str">
        <f>_xlfn.XLOOKUP(tbl_GL[[#This Row],[Account_key]],tbl_COA[Account_key],tbl_COA[SubClass2],"Not Found")</f>
        <v>Current Liabilities</v>
      </c>
      <c r="J16609" t="str">
        <f>_xlfn.XLOOKUP(tbl_GL[[#This Row],[Account_key]],tbl_COA[Account_key],tbl_COA[SubAccount],,0)</f>
        <v>Accrued Expenses</v>
      </c>
      <c r="K16609">
        <f>YEAR(tbl_GL[[#This Row],[Date]])</f>
        <v>2018</v>
      </c>
    </row>
    <row r="16610" spans="1:11" hidden="1" x14ac:dyDescent="0.35">
      <c r="A16610">
        <v>508.1</v>
      </c>
      <c r="B16610" s="24">
        <v>43388</v>
      </c>
      <c r="C16610">
        <v>7</v>
      </c>
      <c r="D16610" s="13">
        <v>135</v>
      </c>
      <c r="E16610" s="13" t="s">
        <v>127</v>
      </c>
      <c r="F16610" s="17">
        <v>-10500</v>
      </c>
      <c r="G16610" t="str">
        <f>_xlfn.XLOOKUP(tbl_GL[[#This Row],[Account_key]],tbl_COA[Account_key],tbl_COA[Class],"Not Found")</f>
        <v>Liabilities and Owners Equity</v>
      </c>
      <c r="H16610" t="str">
        <f>_xlfn.XLOOKUP(tbl_GL[[#This Row],[Account_key]],tbl_COA[Account_key],tbl_COA[SubClass],"Not Found")</f>
        <v>Liabilities</v>
      </c>
      <c r="I16610" t="str">
        <f>_xlfn.XLOOKUP(tbl_GL[[#This Row],[Account_key]],tbl_COA[Account_key],tbl_COA[SubClass2],"Not Found")</f>
        <v>Current Liabilities</v>
      </c>
      <c r="J16610" t="str">
        <f>_xlfn.XLOOKUP(tbl_GL[[#This Row],[Account_key]],tbl_COA[Account_key],tbl_COA[SubAccount],,0)</f>
        <v>Dividends payable</v>
      </c>
      <c r="K16610">
        <f>YEAR(tbl_GL[[#This Row],[Date]])</f>
        <v>2018</v>
      </c>
    </row>
    <row r="16611" spans="1:11" hidden="1" x14ac:dyDescent="0.35">
      <c r="A16611">
        <v>508.2</v>
      </c>
      <c r="B16611" s="24">
        <v>43388</v>
      </c>
      <c r="C16611">
        <v>7</v>
      </c>
      <c r="D16611" s="13">
        <v>10</v>
      </c>
      <c r="E16611" s="13" t="s">
        <v>127</v>
      </c>
      <c r="F16611" s="17">
        <v>-10500</v>
      </c>
      <c r="G16611" t="str">
        <f>_xlfn.XLOOKUP(tbl_GL[[#This Row],[Account_key]],tbl_COA[Account_key],tbl_COA[Class],"Not Found")</f>
        <v>Assets</v>
      </c>
      <c r="H16611" t="str">
        <f>_xlfn.XLOOKUP(tbl_GL[[#This Row],[Account_key]],tbl_COA[Account_key],tbl_COA[SubClass],"Not Found")</f>
        <v>Assets</v>
      </c>
      <c r="I16611" t="str">
        <f>_xlfn.XLOOKUP(tbl_GL[[#This Row],[Account_key]],tbl_COA[Account_key],tbl_COA[SubClass2],"Not Found")</f>
        <v>Current Assets</v>
      </c>
      <c r="J16611" t="str">
        <f>_xlfn.XLOOKUP(tbl_GL[[#This Row],[Account_key]],tbl_COA[Account_key],tbl_COA[SubAccount],,0)</f>
        <v>Cash at Bank</v>
      </c>
      <c r="K16611">
        <f>YEAR(tbl_GL[[#This Row],[Date]])</f>
        <v>2018</v>
      </c>
    </row>
    <row r="16612" spans="1:11" hidden="1" x14ac:dyDescent="0.35">
      <c r="A16612">
        <v>509.1</v>
      </c>
      <c r="B16612" s="24">
        <v>43388</v>
      </c>
      <c r="C16612">
        <v>7</v>
      </c>
      <c r="D16612" s="13">
        <v>10</v>
      </c>
      <c r="E16612" s="13" t="s">
        <v>84</v>
      </c>
      <c r="F16612" s="17">
        <v>-18667</v>
      </c>
      <c r="G16612" t="str">
        <f>_xlfn.XLOOKUP(tbl_GL[[#This Row],[Account_key]],tbl_COA[Account_key],tbl_COA[Class],"Not Found")</f>
        <v>Assets</v>
      </c>
      <c r="H16612" t="str">
        <f>_xlfn.XLOOKUP(tbl_GL[[#This Row],[Account_key]],tbl_COA[Account_key],tbl_COA[SubClass],"Not Found")</f>
        <v>Assets</v>
      </c>
      <c r="I16612" t="str">
        <f>_xlfn.XLOOKUP(tbl_GL[[#This Row],[Account_key]],tbl_COA[Account_key],tbl_COA[SubClass2],"Not Found")</f>
        <v>Current Assets</v>
      </c>
      <c r="J16612" t="str">
        <f>_xlfn.XLOOKUP(tbl_GL[[#This Row],[Account_key]],tbl_COA[Account_key],tbl_COA[SubAccount],,0)</f>
        <v>Cash at Bank</v>
      </c>
      <c r="K16612">
        <f>YEAR(tbl_GL[[#This Row],[Date]])</f>
        <v>2018</v>
      </c>
    </row>
    <row r="16613" spans="1:11" hidden="1" x14ac:dyDescent="0.35">
      <c r="A16613">
        <v>509.2</v>
      </c>
      <c r="B16613" s="24">
        <v>43388</v>
      </c>
      <c r="C16613">
        <v>7</v>
      </c>
      <c r="D16613" s="13">
        <v>110</v>
      </c>
      <c r="E16613" s="13" t="s">
        <v>84</v>
      </c>
      <c r="F16613" s="17">
        <v>-18667</v>
      </c>
      <c r="G16613" t="str">
        <f>_xlfn.XLOOKUP(tbl_GL[[#This Row],[Account_key]],tbl_COA[Account_key],tbl_COA[Class],"Not Found")</f>
        <v>Liabilities and Owners Equity</v>
      </c>
      <c r="H16613" t="str">
        <f>_xlfn.XLOOKUP(tbl_GL[[#This Row],[Account_key]],tbl_COA[Account_key],tbl_COA[SubClass],"Not Found")</f>
        <v>Liabilities</v>
      </c>
      <c r="I16613" t="str">
        <f>_xlfn.XLOOKUP(tbl_GL[[#This Row],[Account_key]],tbl_COA[Account_key],tbl_COA[SubClass2],"Not Found")</f>
        <v>Current Liabilities</v>
      </c>
      <c r="J16613" t="str">
        <f>_xlfn.XLOOKUP(tbl_GL[[#This Row],[Account_key]],tbl_COA[Account_key],tbl_COA[SubAccount],,0)</f>
        <v>Trade Payables</v>
      </c>
      <c r="K16613">
        <f>YEAR(tbl_GL[[#This Row],[Date]])</f>
        <v>2018</v>
      </c>
    </row>
    <row r="16614" spans="1:11" hidden="1" x14ac:dyDescent="0.35">
      <c r="A16614">
        <v>510.1</v>
      </c>
      <c r="B16614" s="24">
        <v>43390</v>
      </c>
      <c r="C16614">
        <v>7</v>
      </c>
      <c r="D16614" s="13">
        <v>260</v>
      </c>
      <c r="E16614" s="13" t="s">
        <v>97</v>
      </c>
      <c r="F16614" s="17">
        <v>-858</v>
      </c>
      <c r="G16614" t="str">
        <f>_xlfn.XLOOKUP(tbl_GL[[#This Row],[Account_key]],tbl_COA[Account_key],tbl_COA[Class],"Not Found")</f>
        <v>Operating account</v>
      </c>
      <c r="H16614" t="str">
        <f>_xlfn.XLOOKUP(tbl_GL[[#This Row],[Account_key]],tbl_COA[Account_key],tbl_COA[SubClass],"Not Found")</f>
        <v>Operating Expenses</v>
      </c>
      <c r="I16614" t="str">
        <f>_xlfn.XLOOKUP(tbl_GL[[#This Row],[Account_key]],tbl_COA[Account_key],tbl_COA[SubClass2],"Not Found")</f>
        <v>Marketing</v>
      </c>
      <c r="J16614" t="str">
        <f>_xlfn.XLOOKUP(tbl_GL[[#This Row],[Account_key]],tbl_COA[Account_key],tbl_COA[SubAccount],,0)</f>
        <v>Commissions</v>
      </c>
      <c r="K16614">
        <f>YEAR(tbl_GL[[#This Row],[Date]])</f>
        <v>2018</v>
      </c>
    </row>
    <row r="16615" spans="1:11" hidden="1" x14ac:dyDescent="0.35">
      <c r="A16615">
        <v>510.2</v>
      </c>
      <c r="B16615" s="24">
        <v>43390</v>
      </c>
      <c r="C16615">
        <v>7</v>
      </c>
      <c r="D16615" s="13">
        <v>120</v>
      </c>
      <c r="E16615" s="13" t="s">
        <v>97</v>
      </c>
      <c r="F16615" s="17">
        <v>858</v>
      </c>
      <c r="G16615" t="str">
        <f>_xlfn.XLOOKUP(tbl_GL[[#This Row],[Account_key]],tbl_COA[Account_key],tbl_COA[Class],"Not Found")</f>
        <v>Liabilities and Owners Equity</v>
      </c>
      <c r="H16615" t="str">
        <f>_xlfn.XLOOKUP(tbl_GL[[#This Row],[Account_key]],tbl_COA[Account_key],tbl_COA[SubClass],"Not Found")</f>
        <v>Liabilities</v>
      </c>
      <c r="I16615" t="str">
        <f>_xlfn.XLOOKUP(tbl_GL[[#This Row],[Account_key]],tbl_COA[Account_key],tbl_COA[SubClass2],"Not Found")</f>
        <v>Current Liabilities</v>
      </c>
      <c r="J16615" t="str">
        <f>_xlfn.XLOOKUP(tbl_GL[[#This Row],[Account_key]],tbl_COA[Account_key],tbl_COA[SubAccount],,0)</f>
        <v>Accrued Expenses</v>
      </c>
      <c r="K16615">
        <f>YEAR(tbl_GL[[#This Row],[Date]])</f>
        <v>2018</v>
      </c>
    </row>
    <row r="16616" spans="1:11" hidden="1" x14ac:dyDescent="0.35">
      <c r="A16616">
        <v>511.1</v>
      </c>
      <c r="B16616" s="24">
        <v>43390</v>
      </c>
      <c r="C16616">
        <v>7</v>
      </c>
      <c r="D16616" s="13">
        <v>10</v>
      </c>
      <c r="E16616" s="13" t="s">
        <v>98</v>
      </c>
      <c r="F16616" s="17">
        <v>-1065</v>
      </c>
      <c r="G16616" t="str">
        <f>_xlfn.XLOOKUP(tbl_GL[[#This Row],[Account_key]],tbl_COA[Account_key],tbl_COA[Class],"Not Found")</f>
        <v>Assets</v>
      </c>
      <c r="H16616" t="str">
        <f>_xlfn.XLOOKUP(tbl_GL[[#This Row],[Account_key]],tbl_COA[Account_key],tbl_COA[SubClass],"Not Found")</f>
        <v>Assets</v>
      </c>
      <c r="I16616" t="str">
        <f>_xlfn.XLOOKUP(tbl_GL[[#This Row],[Account_key]],tbl_COA[Account_key],tbl_COA[SubClass2],"Not Found")</f>
        <v>Current Assets</v>
      </c>
      <c r="J16616" t="str">
        <f>_xlfn.XLOOKUP(tbl_GL[[#This Row],[Account_key]],tbl_COA[Account_key],tbl_COA[SubAccount],,0)</f>
        <v>Cash at Bank</v>
      </c>
      <c r="K16616">
        <f>YEAR(tbl_GL[[#This Row],[Date]])</f>
        <v>2018</v>
      </c>
    </row>
    <row r="16617" spans="1:11" hidden="1" x14ac:dyDescent="0.35">
      <c r="A16617">
        <v>511.2</v>
      </c>
      <c r="B16617" s="24">
        <v>43390</v>
      </c>
      <c r="C16617">
        <v>7</v>
      </c>
      <c r="D16617" s="13">
        <v>120</v>
      </c>
      <c r="E16617" s="13" t="s">
        <v>98</v>
      </c>
      <c r="F16617" s="17">
        <v>-1065</v>
      </c>
      <c r="G16617" t="str">
        <f>_xlfn.XLOOKUP(tbl_GL[[#This Row],[Account_key]],tbl_COA[Account_key],tbl_COA[Class],"Not Found")</f>
        <v>Liabilities and Owners Equity</v>
      </c>
      <c r="H16617" t="str">
        <f>_xlfn.XLOOKUP(tbl_GL[[#This Row],[Account_key]],tbl_COA[Account_key],tbl_COA[SubClass],"Not Found")</f>
        <v>Liabilities</v>
      </c>
      <c r="I16617" t="str">
        <f>_xlfn.XLOOKUP(tbl_GL[[#This Row],[Account_key]],tbl_COA[Account_key],tbl_COA[SubClass2],"Not Found")</f>
        <v>Current Liabilities</v>
      </c>
      <c r="J16617" t="str">
        <f>_xlfn.XLOOKUP(tbl_GL[[#This Row],[Account_key]],tbl_COA[Account_key],tbl_COA[SubAccount],,0)</f>
        <v>Accrued Expenses</v>
      </c>
      <c r="K16617">
        <f>YEAR(tbl_GL[[#This Row],[Date]])</f>
        <v>2018</v>
      </c>
    </row>
    <row r="16618" spans="1:11" hidden="1" x14ac:dyDescent="0.35">
      <c r="A16618">
        <v>512.1</v>
      </c>
      <c r="B16618" s="24">
        <v>43392</v>
      </c>
      <c r="C16618">
        <v>7</v>
      </c>
      <c r="D16618" s="13">
        <v>230</v>
      </c>
      <c r="E16618" s="13" t="s">
        <v>4</v>
      </c>
      <c r="F16618" s="17">
        <v>-619</v>
      </c>
      <c r="G16618" t="str">
        <f>_xlfn.XLOOKUP(tbl_GL[[#This Row],[Account_key]],tbl_COA[Account_key],tbl_COA[Class],"Not Found")</f>
        <v>Trading account</v>
      </c>
      <c r="H16618" t="str">
        <f>_xlfn.XLOOKUP(tbl_GL[[#This Row],[Account_key]],tbl_COA[Account_key],tbl_COA[SubClass],"Not Found")</f>
        <v>Cost of Sales</v>
      </c>
      <c r="I16618" t="str">
        <f>_xlfn.XLOOKUP(tbl_GL[[#This Row],[Account_key]],tbl_COA[Account_key],tbl_COA[SubClass2],"Not Found")</f>
        <v>Cost of Sales</v>
      </c>
      <c r="J16618" t="str">
        <f>_xlfn.XLOOKUP(tbl_GL[[#This Row],[Account_key]],tbl_COA[Account_key],tbl_COA[SubAccount],,0)</f>
        <v>Cost of Sales</v>
      </c>
      <c r="K16618">
        <f>YEAR(tbl_GL[[#This Row],[Date]])</f>
        <v>2018</v>
      </c>
    </row>
    <row r="16619" spans="1:11" hidden="1" x14ac:dyDescent="0.35">
      <c r="A16619">
        <v>512.20000000000005</v>
      </c>
      <c r="B16619" s="24">
        <v>43392</v>
      </c>
      <c r="C16619">
        <v>7</v>
      </c>
      <c r="D16619" s="13">
        <v>60</v>
      </c>
      <c r="E16619" s="13" t="s">
        <v>4</v>
      </c>
      <c r="F16619" s="17">
        <v>-619</v>
      </c>
      <c r="G16619" t="str">
        <f>_xlfn.XLOOKUP(tbl_GL[[#This Row],[Account_key]],tbl_COA[Account_key],tbl_COA[Class],"Not Found")</f>
        <v>Assets</v>
      </c>
      <c r="H16619" t="str">
        <f>_xlfn.XLOOKUP(tbl_GL[[#This Row],[Account_key]],tbl_COA[Account_key],tbl_COA[SubClass],"Not Found")</f>
        <v>Assets</v>
      </c>
      <c r="I16619" t="str">
        <f>_xlfn.XLOOKUP(tbl_GL[[#This Row],[Account_key]],tbl_COA[Account_key],tbl_COA[SubClass2],"Not Found")</f>
        <v>Current Assets</v>
      </c>
      <c r="J16619" t="str">
        <f>_xlfn.XLOOKUP(tbl_GL[[#This Row],[Account_key]],tbl_COA[Account_key],tbl_COA[SubAccount],,0)</f>
        <v>Inventory</v>
      </c>
      <c r="K16619">
        <f>YEAR(tbl_GL[[#This Row],[Date]])</f>
        <v>2018</v>
      </c>
    </row>
    <row r="16620" spans="1:11" hidden="1" x14ac:dyDescent="0.35">
      <c r="A16620">
        <v>513.1</v>
      </c>
      <c r="B16620" s="24">
        <v>43392</v>
      </c>
      <c r="C16620">
        <v>7</v>
      </c>
      <c r="D16620" s="13">
        <v>210</v>
      </c>
      <c r="E16620" s="13" t="s">
        <v>7</v>
      </c>
      <c r="F16620" s="17">
        <v>2061</v>
      </c>
      <c r="G16620" t="str">
        <f>_xlfn.XLOOKUP(tbl_GL[[#This Row],[Account_key]],tbl_COA[Account_key],tbl_COA[Class],"Not Found")</f>
        <v>Trading account</v>
      </c>
      <c r="H16620" t="str">
        <f>_xlfn.XLOOKUP(tbl_GL[[#This Row],[Account_key]],tbl_COA[Account_key],tbl_COA[SubClass],"Not Found")</f>
        <v>Sales</v>
      </c>
      <c r="I16620" t="str">
        <f>_xlfn.XLOOKUP(tbl_GL[[#This Row],[Account_key]],tbl_COA[Account_key],tbl_COA[SubClass2],"Not Found")</f>
        <v>Sales</v>
      </c>
      <c r="J16620" t="str">
        <f>_xlfn.XLOOKUP(tbl_GL[[#This Row],[Account_key]],tbl_COA[Account_key],tbl_COA[SubAccount],,0)</f>
        <v>Sales</v>
      </c>
      <c r="K16620">
        <f>YEAR(tbl_GL[[#This Row],[Date]])</f>
        <v>2018</v>
      </c>
    </row>
    <row r="16621" spans="1:11" hidden="1" x14ac:dyDescent="0.35">
      <c r="A16621">
        <v>513.20000000000005</v>
      </c>
      <c r="B16621" s="24">
        <v>43392</v>
      </c>
      <c r="C16621">
        <v>7</v>
      </c>
      <c r="D16621" s="13">
        <v>10</v>
      </c>
      <c r="E16621" s="13" t="s">
        <v>7</v>
      </c>
      <c r="F16621" s="17">
        <v>2061</v>
      </c>
      <c r="G16621" t="str">
        <f>_xlfn.XLOOKUP(tbl_GL[[#This Row],[Account_key]],tbl_COA[Account_key],tbl_COA[Class],"Not Found")</f>
        <v>Assets</v>
      </c>
      <c r="H16621" t="str">
        <f>_xlfn.XLOOKUP(tbl_GL[[#This Row],[Account_key]],tbl_COA[Account_key],tbl_COA[SubClass],"Not Found")</f>
        <v>Assets</v>
      </c>
      <c r="I16621" t="str">
        <f>_xlfn.XLOOKUP(tbl_GL[[#This Row],[Account_key]],tbl_COA[Account_key],tbl_COA[SubClass2],"Not Found")</f>
        <v>Current Assets</v>
      </c>
      <c r="J16621" t="str">
        <f>_xlfn.XLOOKUP(tbl_GL[[#This Row],[Account_key]],tbl_COA[Account_key],tbl_COA[SubAccount],,0)</f>
        <v>Cash at Bank</v>
      </c>
      <c r="K16621">
        <f>YEAR(tbl_GL[[#This Row],[Date]])</f>
        <v>2018</v>
      </c>
    </row>
    <row r="16622" spans="1:11" hidden="1" x14ac:dyDescent="0.35">
      <c r="A16622">
        <v>514.1</v>
      </c>
      <c r="B16622" s="24">
        <v>43392</v>
      </c>
      <c r="C16622">
        <v>7</v>
      </c>
      <c r="D16622" s="13">
        <v>230</v>
      </c>
      <c r="E16622" s="13" t="s">
        <v>4</v>
      </c>
      <c r="F16622" s="17">
        <v>-2371</v>
      </c>
      <c r="G16622" t="str">
        <f>_xlfn.XLOOKUP(tbl_GL[[#This Row],[Account_key]],tbl_COA[Account_key],tbl_COA[Class],"Not Found")</f>
        <v>Trading account</v>
      </c>
      <c r="H16622" t="str">
        <f>_xlfn.XLOOKUP(tbl_GL[[#This Row],[Account_key]],tbl_COA[Account_key],tbl_COA[SubClass],"Not Found")</f>
        <v>Cost of Sales</v>
      </c>
      <c r="I16622" t="str">
        <f>_xlfn.XLOOKUP(tbl_GL[[#This Row],[Account_key]],tbl_COA[Account_key],tbl_COA[SubClass2],"Not Found")</f>
        <v>Cost of Sales</v>
      </c>
      <c r="J16622" t="str">
        <f>_xlfn.XLOOKUP(tbl_GL[[#This Row],[Account_key]],tbl_COA[Account_key],tbl_COA[SubAccount],,0)</f>
        <v>Cost of Sales</v>
      </c>
      <c r="K16622">
        <f>YEAR(tbl_GL[[#This Row],[Date]])</f>
        <v>2018</v>
      </c>
    </row>
    <row r="16623" spans="1:11" hidden="1" x14ac:dyDescent="0.35">
      <c r="A16623">
        <v>514.20000000000005</v>
      </c>
      <c r="B16623" s="24">
        <v>43392</v>
      </c>
      <c r="C16623">
        <v>7</v>
      </c>
      <c r="D16623" s="13">
        <v>60</v>
      </c>
      <c r="E16623" s="13" t="s">
        <v>4</v>
      </c>
      <c r="F16623" s="17">
        <v>-2371</v>
      </c>
      <c r="G16623" t="str">
        <f>_xlfn.XLOOKUP(tbl_GL[[#This Row],[Account_key]],tbl_COA[Account_key],tbl_COA[Class],"Not Found")</f>
        <v>Assets</v>
      </c>
      <c r="H16623" t="str">
        <f>_xlfn.XLOOKUP(tbl_GL[[#This Row],[Account_key]],tbl_COA[Account_key],tbl_COA[SubClass],"Not Found")</f>
        <v>Assets</v>
      </c>
      <c r="I16623" t="str">
        <f>_xlfn.XLOOKUP(tbl_GL[[#This Row],[Account_key]],tbl_COA[Account_key],tbl_COA[SubClass2],"Not Found")</f>
        <v>Current Assets</v>
      </c>
      <c r="J16623" t="str">
        <f>_xlfn.XLOOKUP(tbl_GL[[#This Row],[Account_key]],tbl_COA[Account_key],tbl_COA[SubAccount],,0)</f>
        <v>Inventory</v>
      </c>
      <c r="K16623">
        <f>YEAR(tbl_GL[[#This Row],[Date]])</f>
        <v>2018</v>
      </c>
    </row>
    <row r="16624" spans="1:11" hidden="1" x14ac:dyDescent="0.35">
      <c r="A16624">
        <v>515.1</v>
      </c>
      <c r="B16624" s="24">
        <v>43392</v>
      </c>
      <c r="C16624">
        <v>7</v>
      </c>
      <c r="D16624" s="13">
        <v>210</v>
      </c>
      <c r="E16624" s="13" t="s">
        <v>8</v>
      </c>
      <c r="F16624" s="17">
        <v>8623</v>
      </c>
      <c r="G16624" t="str">
        <f>_xlfn.XLOOKUP(tbl_GL[[#This Row],[Account_key]],tbl_COA[Account_key],tbl_COA[Class],"Not Found")</f>
        <v>Trading account</v>
      </c>
      <c r="H16624" t="str">
        <f>_xlfn.XLOOKUP(tbl_GL[[#This Row],[Account_key]],tbl_COA[Account_key],tbl_COA[SubClass],"Not Found")</f>
        <v>Sales</v>
      </c>
      <c r="I16624" t="str">
        <f>_xlfn.XLOOKUP(tbl_GL[[#This Row],[Account_key]],tbl_COA[Account_key],tbl_COA[SubClass2],"Not Found")</f>
        <v>Sales</v>
      </c>
      <c r="J16624" t="str">
        <f>_xlfn.XLOOKUP(tbl_GL[[#This Row],[Account_key]],tbl_COA[Account_key],tbl_COA[SubAccount],,0)</f>
        <v>Sales</v>
      </c>
      <c r="K16624">
        <f>YEAR(tbl_GL[[#This Row],[Date]])</f>
        <v>2018</v>
      </c>
    </row>
    <row r="16625" spans="1:11" hidden="1" x14ac:dyDescent="0.35">
      <c r="A16625">
        <v>515.20000000000005</v>
      </c>
      <c r="B16625" s="24">
        <v>43392</v>
      </c>
      <c r="C16625">
        <v>7</v>
      </c>
      <c r="D16625" s="13">
        <v>30</v>
      </c>
      <c r="E16625" s="13" t="s">
        <v>8</v>
      </c>
      <c r="F16625" s="17">
        <v>8623</v>
      </c>
      <c r="G16625" t="str">
        <f>_xlfn.XLOOKUP(tbl_GL[[#This Row],[Account_key]],tbl_COA[Account_key],tbl_COA[Class],"Not Found")</f>
        <v>Assets</v>
      </c>
      <c r="H16625" t="str">
        <f>_xlfn.XLOOKUP(tbl_GL[[#This Row],[Account_key]],tbl_COA[Account_key],tbl_COA[SubClass],"Not Found")</f>
        <v>Assets</v>
      </c>
      <c r="I16625" t="str">
        <f>_xlfn.XLOOKUP(tbl_GL[[#This Row],[Account_key]],tbl_COA[Account_key],tbl_COA[SubClass2],"Not Found")</f>
        <v>Current Assets</v>
      </c>
      <c r="J16625" t="str">
        <f>_xlfn.XLOOKUP(tbl_GL[[#This Row],[Account_key]],tbl_COA[Account_key],tbl_COA[SubAccount],,0)</f>
        <v>Trade Receivables</v>
      </c>
      <c r="K16625">
        <f>YEAR(tbl_GL[[#This Row],[Date]])</f>
        <v>2018</v>
      </c>
    </row>
    <row r="16626" spans="1:11" hidden="1" x14ac:dyDescent="0.35">
      <c r="A16626">
        <v>516.1</v>
      </c>
      <c r="B16626" s="24">
        <v>43395</v>
      </c>
      <c r="C16626">
        <v>7</v>
      </c>
      <c r="D16626" s="13">
        <v>320</v>
      </c>
      <c r="E16626" s="13" t="s">
        <v>99</v>
      </c>
      <c r="F16626" s="17">
        <v>-29</v>
      </c>
      <c r="G16626" t="str">
        <f>_xlfn.XLOOKUP(tbl_GL[[#This Row],[Account_key]],tbl_COA[Account_key],tbl_COA[Class],"Not Found")</f>
        <v>Operating account</v>
      </c>
      <c r="H16626" t="str">
        <f>_xlfn.XLOOKUP(tbl_GL[[#This Row],[Account_key]],tbl_COA[Account_key],tbl_COA[SubClass],"Not Found")</f>
        <v>Operating Expenses</v>
      </c>
      <c r="I16626" t="str">
        <f>_xlfn.XLOOKUP(tbl_GL[[#This Row],[Account_key]],tbl_COA[Account_key],tbl_COA[SubClass2],"Not Found")</f>
        <v>Administration</v>
      </c>
      <c r="J16626" t="str">
        <f>_xlfn.XLOOKUP(tbl_GL[[#This Row],[Account_key]],tbl_COA[Account_key],tbl_COA[SubAccount],,0)</f>
        <v>Professional Services</v>
      </c>
      <c r="K16626">
        <f>YEAR(tbl_GL[[#This Row],[Date]])</f>
        <v>2018</v>
      </c>
    </row>
    <row r="16627" spans="1:11" hidden="1" x14ac:dyDescent="0.35">
      <c r="A16627">
        <v>516.20000000000005</v>
      </c>
      <c r="B16627" s="24">
        <v>43395</v>
      </c>
      <c r="C16627">
        <v>7</v>
      </c>
      <c r="D16627" s="13">
        <v>20</v>
      </c>
      <c r="E16627" s="13" t="s">
        <v>99</v>
      </c>
      <c r="F16627" s="17">
        <v>-29</v>
      </c>
      <c r="G16627" t="str">
        <f>_xlfn.XLOOKUP(tbl_GL[[#This Row],[Account_key]],tbl_COA[Account_key],tbl_COA[Class],"Not Found")</f>
        <v>Assets</v>
      </c>
      <c r="H16627" t="str">
        <f>_xlfn.XLOOKUP(tbl_GL[[#This Row],[Account_key]],tbl_COA[Account_key],tbl_COA[SubClass],"Not Found")</f>
        <v>Assets</v>
      </c>
      <c r="I16627" t="str">
        <f>_xlfn.XLOOKUP(tbl_GL[[#This Row],[Account_key]],tbl_COA[Account_key],tbl_COA[SubClass2],"Not Found")</f>
        <v>Current Assets</v>
      </c>
      <c r="J16627" t="str">
        <f>_xlfn.XLOOKUP(tbl_GL[[#This Row],[Account_key]],tbl_COA[Account_key],tbl_COA[SubAccount],,0)</f>
        <v>Cash in hand</v>
      </c>
      <c r="K16627">
        <f>YEAR(tbl_GL[[#This Row],[Date]])</f>
        <v>2018</v>
      </c>
    </row>
    <row r="16628" spans="1:11" hidden="1" x14ac:dyDescent="0.35">
      <c r="A16628">
        <v>517.1</v>
      </c>
      <c r="B16628" s="24">
        <v>43395</v>
      </c>
      <c r="C16628">
        <v>7</v>
      </c>
      <c r="D16628" s="13">
        <v>260</v>
      </c>
      <c r="E16628" s="13" t="s">
        <v>97</v>
      </c>
      <c r="F16628" s="17">
        <v>-936</v>
      </c>
      <c r="G16628" t="str">
        <f>_xlfn.XLOOKUP(tbl_GL[[#This Row],[Account_key]],tbl_COA[Account_key],tbl_COA[Class],"Not Found")</f>
        <v>Operating account</v>
      </c>
      <c r="H16628" t="str">
        <f>_xlfn.XLOOKUP(tbl_GL[[#This Row],[Account_key]],tbl_COA[Account_key],tbl_COA[SubClass],"Not Found")</f>
        <v>Operating Expenses</v>
      </c>
      <c r="I16628" t="str">
        <f>_xlfn.XLOOKUP(tbl_GL[[#This Row],[Account_key]],tbl_COA[Account_key],tbl_COA[SubClass2],"Not Found")</f>
        <v>Marketing</v>
      </c>
      <c r="J16628" t="str">
        <f>_xlfn.XLOOKUP(tbl_GL[[#This Row],[Account_key]],tbl_COA[Account_key],tbl_COA[SubAccount],,0)</f>
        <v>Commissions</v>
      </c>
      <c r="K16628">
        <f>YEAR(tbl_GL[[#This Row],[Date]])</f>
        <v>2018</v>
      </c>
    </row>
    <row r="16629" spans="1:11" hidden="1" x14ac:dyDescent="0.35">
      <c r="A16629">
        <v>517.20000000000005</v>
      </c>
      <c r="B16629" s="24">
        <v>43395</v>
      </c>
      <c r="C16629">
        <v>7</v>
      </c>
      <c r="D16629" s="13">
        <v>120</v>
      </c>
      <c r="E16629" s="13" t="s">
        <v>97</v>
      </c>
      <c r="F16629" s="17">
        <v>936</v>
      </c>
      <c r="G16629" t="str">
        <f>_xlfn.XLOOKUP(tbl_GL[[#This Row],[Account_key]],tbl_COA[Account_key],tbl_COA[Class],"Not Found")</f>
        <v>Liabilities and Owners Equity</v>
      </c>
      <c r="H16629" t="str">
        <f>_xlfn.XLOOKUP(tbl_GL[[#This Row],[Account_key]],tbl_COA[Account_key],tbl_COA[SubClass],"Not Found")</f>
        <v>Liabilities</v>
      </c>
      <c r="I16629" t="str">
        <f>_xlfn.XLOOKUP(tbl_GL[[#This Row],[Account_key]],tbl_COA[Account_key],tbl_COA[SubClass2],"Not Found")</f>
        <v>Current Liabilities</v>
      </c>
      <c r="J16629" t="str">
        <f>_xlfn.XLOOKUP(tbl_GL[[#This Row],[Account_key]],tbl_COA[Account_key],tbl_COA[SubAccount],,0)</f>
        <v>Accrued Expenses</v>
      </c>
      <c r="K16629">
        <f>YEAR(tbl_GL[[#This Row],[Date]])</f>
        <v>2018</v>
      </c>
    </row>
    <row r="16630" spans="1:11" hidden="1" x14ac:dyDescent="0.35">
      <c r="A16630">
        <v>518.1</v>
      </c>
      <c r="B16630" s="24">
        <v>43395</v>
      </c>
      <c r="C16630">
        <v>7</v>
      </c>
      <c r="D16630" s="13">
        <v>30</v>
      </c>
      <c r="E16630" s="13" t="s">
        <v>80</v>
      </c>
      <c r="F16630" s="17">
        <v>-8085</v>
      </c>
      <c r="G16630" t="str">
        <f>_xlfn.XLOOKUP(tbl_GL[[#This Row],[Account_key]],tbl_COA[Account_key],tbl_COA[Class],"Not Found")</f>
        <v>Assets</v>
      </c>
      <c r="H16630" t="str">
        <f>_xlfn.XLOOKUP(tbl_GL[[#This Row],[Account_key]],tbl_COA[Account_key],tbl_COA[SubClass],"Not Found")</f>
        <v>Assets</v>
      </c>
      <c r="I16630" t="str">
        <f>_xlfn.XLOOKUP(tbl_GL[[#This Row],[Account_key]],tbl_COA[Account_key],tbl_COA[SubClass2],"Not Found")</f>
        <v>Current Assets</v>
      </c>
      <c r="J16630" t="str">
        <f>_xlfn.XLOOKUP(tbl_GL[[#This Row],[Account_key]],tbl_COA[Account_key],tbl_COA[SubAccount],,0)</f>
        <v>Trade Receivables</v>
      </c>
      <c r="K16630">
        <f>YEAR(tbl_GL[[#This Row],[Date]])</f>
        <v>2018</v>
      </c>
    </row>
    <row r="16631" spans="1:11" hidden="1" x14ac:dyDescent="0.35">
      <c r="A16631">
        <v>518.20000000000005</v>
      </c>
      <c r="B16631" s="24">
        <v>43395</v>
      </c>
      <c r="C16631">
        <v>7</v>
      </c>
      <c r="D16631" s="13">
        <v>10</v>
      </c>
      <c r="E16631" s="13" t="s">
        <v>80</v>
      </c>
      <c r="F16631" s="17">
        <v>8085</v>
      </c>
      <c r="G16631" t="str">
        <f>_xlfn.XLOOKUP(tbl_GL[[#This Row],[Account_key]],tbl_COA[Account_key],tbl_COA[Class],"Not Found")</f>
        <v>Assets</v>
      </c>
      <c r="H16631" t="str">
        <f>_xlfn.XLOOKUP(tbl_GL[[#This Row],[Account_key]],tbl_COA[Account_key],tbl_COA[SubClass],"Not Found")</f>
        <v>Assets</v>
      </c>
      <c r="I16631" t="str">
        <f>_xlfn.XLOOKUP(tbl_GL[[#This Row],[Account_key]],tbl_COA[Account_key],tbl_COA[SubClass2],"Not Found")</f>
        <v>Current Assets</v>
      </c>
      <c r="J16631" t="str">
        <f>_xlfn.XLOOKUP(tbl_GL[[#This Row],[Account_key]],tbl_COA[Account_key],tbl_COA[SubAccount],,0)</f>
        <v>Cash at Bank</v>
      </c>
      <c r="K16631">
        <f>YEAR(tbl_GL[[#This Row],[Date]])</f>
        <v>2018</v>
      </c>
    </row>
    <row r="16632" spans="1:11" hidden="1" x14ac:dyDescent="0.35">
      <c r="A16632">
        <v>519.1</v>
      </c>
      <c r="B16632" s="24">
        <v>43397</v>
      </c>
      <c r="C16632">
        <v>7</v>
      </c>
      <c r="D16632" s="13">
        <v>310</v>
      </c>
      <c r="E16632" s="13" t="s">
        <v>97</v>
      </c>
      <c r="F16632" s="17">
        <v>-972</v>
      </c>
      <c r="G16632" t="str">
        <f>_xlfn.XLOOKUP(tbl_GL[[#This Row],[Account_key]],tbl_COA[Account_key],tbl_COA[Class],"Not Found")</f>
        <v>Operating account</v>
      </c>
      <c r="H16632" t="str">
        <f>_xlfn.XLOOKUP(tbl_GL[[#This Row],[Account_key]],tbl_COA[Account_key],tbl_COA[SubClass],"Not Found")</f>
        <v>Operating Expenses</v>
      </c>
      <c r="I16632" t="str">
        <f>_xlfn.XLOOKUP(tbl_GL[[#This Row],[Account_key]],tbl_COA[Account_key],tbl_COA[SubClass2],"Not Found")</f>
        <v>Administration</v>
      </c>
      <c r="J16632" t="str">
        <f>_xlfn.XLOOKUP(tbl_GL[[#This Row],[Account_key]],tbl_COA[Account_key],tbl_COA[SubAccount],,0)</f>
        <v>Office Supplies</v>
      </c>
      <c r="K16632">
        <f>YEAR(tbl_GL[[#This Row],[Date]])</f>
        <v>2018</v>
      </c>
    </row>
    <row r="16633" spans="1:11" hidden="1" x14ac:dyDescent="0.35">
      <c r="A16633">
        <v>519.20000000000005</v>
      </c>
      <c r="B16633" s="24">
        <v>43397</v>
      </c>
      <c r="C16633">
        <v>7</v>
      </c>
      <c r="D16633" s="13">
        <v>120</v>
      </c>
      <c r="E16633" s="13" t="s">
        <v>97</v>
      </c>
      <c r="F16633" s="17">
        <v>972</v>
      </c>
      <c r="G16633" t="str">
        <f>_xlfn.XLOOKUP(tbl_GL[[#This Row],[Account_key]],tbl_COA[Account_key],tbl_COA[Class],"Not Found")</f>
        <v>Liabilities and Owners Equity</v>
      </c>
      <c r="H16633" t="str">
        <f>_xlfn.XLOOKUP(tbl_GL[[#This Row],[Account_key]],tbl_COA[Account_key],tbl_COA[SubClass],"Not Found")</f>
        <v>Liabilities</v>
      </c>
      <c r="I16633" t="str">
        <f>_xlfn.XLOOKUP(tbl_GL[[#This Row],[Account_key]],tbl_COA[Account_key],tbl_COA[SubClass2],"Not Found")</f>
        <v>Current Liabilities</v>
      </c>
      <c r="J16633" t="str">
        <f>_xlfn.XLOOKUP(tbl_GL[[#This Row],[Account_key]],tbl_COA[Account_key],tbl_COA[SubAccount],,0)</f>
        <v>Accrued Expenses</v>
      </c>
      <c r="K16633">
        <f>YEAR(tbl_GL[[#This Row],[Date]])</f>
        <v>2018</v>
      </c>
    </row>
    <row r="16634" spans="1:11" hidden="1" x14ac:dyDescent="0.35">
      <c r="A16634">
        <v>520.1</v>
      </c>
      <c r="B16634" s="24">
        <v>43397</v>
      </c>
      <c r="C16634">
        <v>7</v>
      </c>
      <c r="D16634" s="13">
        <v>10</v>
      </c>
      <c r="E16634" s="13" t="s">
        <v>98</v>
      </c>
      <c r="F16634" s="17">
        <v>-909</v>
      </c>
      <c r="G16634" t="str">
        <f>_xlfn.XLOOKUP(tbl_GL[[#This Row],[Account_key]],tbl_COA[Account_key],tbl_COA[Class],"Not Found")</f>
        <v>Assets</v>
      </c>
      <c r="H16634" t="str">
        <f>_xlfn.XLOOKUP(tbl_GL[[#This Row],[Account_key]],tbl_COA[Account_key],tbl_COA[SubClass],"Not Found")</f>
        <v>Assets</v>
      </c>
      <c r="I16634" t="str">
        <f>_xlfn.XLOOKUP(tbl_GL[[#This Row],[Account_key]],tbl_COA[Account_key],tbl_COA[SubClass2],"Not Found")</f>
        <v>Current Assets</v>
      </c>
      <c r="J16634" t="str">
        <f>_xlfn.XLOOKUP(tbl_GL[[#This Row],[Account_key]],tbl_COA[Account_key],tbl_COA[SubAccount],,0)</f>
        <v>Cash at Bank</v>
      </c>
      <c r="K16634">
        <f>YEAR(tbl_GL[[#This Row],[Date]])</f>
        <v>2018</v>
      </c>
    </row>
    <row r="16635" spans="1:11" hidden="1" x14ac:dyDescent="0.35">
      <c r="A16635">
        <v>520.20000000000005</v>
      </c>
      <c r="B16635" s="24">
        <v>43397</v>
      </c>
      <c r="C16635">
        <v>7</v>
      </c>
      <c r="D16635" s="13">
        <v>120</v>
      </c>
      <c r="E16635" s="13" t="s">
        <v>98</v>
      </c>
      <c r="F16635" s="17">
        <v>-909</v>
      </c>
      <c r="G16635" t="str">
        <f>_xlfn.XLOOKUP(tbl_GL[[#This Row],[Account_key]],tbl_COA[Account_key],tbl_COA[Class],"Not Found")</f>
        <v>Liabilities and Owners Equity</v>
      </c>
      <c r="H16635" t="str">
        <f>_xlfn.XLOOKUP(tbl_GL[[#This Row],[Account_key]],tbl_COA[Account_key],tbl_COA[SubClass],"Not Found")</f>
        <v>Liabilities</v>
      </c>
      <c r="I16635" t="str">
        <f>_xlfn.XLOOKUP(tbl_GL[[#This Row],[Account_key]],tbl_COA[Account_key],tbl_COA[SubClass2],"Not Found")</f>
        <v>Current Liabilities</v>
      </c>
      <c r="J16635" t="str">
        <f>_xlfn.XLOOKUP(tbl_GL[[#This Row],[Account_key]],tbl_COA[Account_key],tbl_COA[SubAccount],,0)</f>
        <v>Accrued Expenses</v>
      </c>
      <c r="K16635">
        <f>YEAR(tbl_GL[[#This Row],[Date]])</f>
        <v>2018</v>
      </c>
    </row>
    <row r="16636" spans="1:11" hidden="1" x14ac:dyDescent="0.35">
      <c r="A16636">
        <v>521.1</v>
      </c>
      <c r="B16636" s="24">
        <v>43399</v>
      </c>
      <c r="C16636">
        <v>7</v>
      </c>
      <c r="D16636" s="13">
        <v>230</v>
      </c>
      <c r="E16636" s="13" t="s">
        <v>4</v>
      </c>
      <c r="F16636" s="17">
        <v>-640</v>
      </c>
      <c r="G16636" t="str">
        <f>_xlfn.XLOOKUP(tbl_GL[[#This Row],[Account_key]],tbl_COA[Account_key],tbl_COA[Class],"Not Found")</f>
        <v>Trading account</v>
      </c>
      <c r="H16636" t="str">
        <f>_xlfn.XLOOKUP(tbl_GL[[#This Row],[Account_key]],tbl_COA[Account_key],tbl_COA[SubClass],"Not Found")</f>
        <v>Cost of Sales</v>
      </c>
      <c r="I16636" t="str">
        <f>_xlfn.XLOOKUP(tbl_GL[[#This Row],[Account_key]],tbl_COA[Account_key],tbl_COA[SubClass2],"Not Found")</f>
        <v>Cost of Sales</v>
      </c>
      <c r="J16636" t="str">
        <f>_xlfn.XLOOKUP(tbl_GL[[#This Row],[Account_key]],tbl_COA[Account_key],tbl_COA[SubAccount],,0)</f>
        <v>Cost of Sales</v>
      </c>
      <c r="K16636">
        <f>YEAR(tbl_GL[[#This Row],[Date]])</f>
        <v>2018</v>
      </c>
    </row>
    <row r="16637" spans="1:11" hidden="1" x14ac:dyDescent="0.35">
      <c r="A16637">
        <v>521.20000000000005</v>
      </c>
      <c r="B16637" s="24">
        <v>43399</v>
      </c>
      <c r="C16637">
        <v>7</v>
      </c>
      <c r="D16637" s="13">
        <v>60</v>
      </c>
      <c r="E16637" s="13" t="s">
        <v>4</v>
      </c>
      <c r="F16637" s="17">
        <v>-640</v>
      </c>
      <c r="G16637" t="str">
        <f>_xlfn.XLOOKUP(tbl_GL[[#This Row],[Account_key]],tbl_COA[Account_key],tbl_COA[Class],"Not Found")</f>
        <v>Assets</v>
      </c>
      <c r="H16637" t="str">
        <f>_xlfn.XLOOKUP(tbl_GL[[#This Row],[Account_key]],tbl_COA[Account_key],tbl_COA[SubClass],"Not Found")</f>
        <v>Assets</v>
      </c>
      <c r="I16637" t="str">
        <f>_xlfn.XLOOKUP(tbl_GL[[#This Row],[Account_key]],tbl_COA[Account_key],tbl_COA[SubClass2],"Not Found")</f>
        <v>Current Assets</v>
      </c>
      <c r="J16637" t="str">
        <f>_xlfn.XLOOKUP(tbl_GL[[#This Row],[Account_key]],tbl_COA[Account_key],tbl_COA[SubAccount],,0)</f>
        <v>Inventory</v>
      </c>
      <c r="K16637">
        <f>YEAR(tbl_GL[[#This Row],[Date]])</f>
        <v>2018</v>
      </c>
    </row>
    <row r="16638" spans="1:11" hidden="1" x14ac:dyDescent="0.35">
      <c r="A16638">
        <v>522.1</v>
      </c>
      <c r="B16638" s="24">
        <v>43399</v>
      </c>
      <c r="C16638">
        <v>7</v>
      </c>
      <c r="D16638" s="13">
        <v>280</v>
      </c>
      <c r="E16638" s="13" t="s">
        <v>97</v>
      </c>
      <c r="F16638" s="17">
        <v>-1013</v>
      </c>
      <c r="G16638" t="str">
        <f>_xlfn.XLOOKUP(tbl_GL[[#This Row],[Account_key]],tbl_COA[Account_key],tbl_COA[Class],"Not Found")</f>
        <v>Operating account</v>
      </c>
      <c r="H16638" t="str">
        <f>_xlfn.XLOOKUP(tbl_GL[[#This Row],[Account_key]],tbl_COA[Account_key],tbl_COA[SubClass],"Not Found")</f>
        <v>Operating Expenses</v>
      </c>
      <c r="I16638" t="str">
        <f>_xlfn.XLOOKUP(tbl_GL[[#This Row],[Account_key]],tbl_COA[Account_key],tbl_COA[SubClass2],"Not Found")</f>
        <v>Marketing</v>
      </c>
      <c r="J16638" t="str">
        <f>_xlfn.XLOOKUP(tbl_GL[[#This Row],[Account_key]],tbl_COA[Account_key],tbl_COA[SubAccount],,0)</f>
        <v>Advertisements</v>
      </c>
      <c r="K16638">
        <f>YEAR(tbl_GL[[#This Row],[Date]])</f>
        <v>2018</v>
      </c>
    </row>
    <row r="16639" spans="1:11" hidden="1" x14ac:dyDescent="0.35">
      <c r="A16639">
        <v>522.20000000000005</v>
      </c>
      <c r="B16639" s="24">
        <v>43399</v>
      </c>
      <c r="C16639">
        <v>7</v>
      </c>
      <c r="D16639" s="13">
        <v>120</v>
      </c>
      <c r="E16639" s="13" t="s">
        <v>97</v>
      </c>
      <c r="F16639" s="17">
        <v>1013</v>
      </c>
      <c r="G16639" t="str">
        <f>_xlfn.XLOOKUP(tbl_GL[[#This Row],[Account_key]],tbl_COA[Account_key],tbl_COA[Class],"Not Found")</f>
        <v>Liabilities and Owners Equity</v>
      </c>
      <c r="H16639" t="str">
        <f>_xlfn.XLOOKUP(tbl_GL[[#This Row],[Account_key]],tbl_COA[Account_key],tbl_COA[SubClass],"Not Found")</f>
        <v>Liabilities</v>
      </c>
      <c r="I16639" t="str">
        <f>_xlfn.XLOOKUP(tbl_GL[[#This Row],[Account_key]],tbl_COA[Account_key],tbl_COA[SubClass2],"Not Found")</f>
        <v>Current Liabilities</v>
      </c>
      <c r="J16639" t="str">
        <f>_xlfn.XLOOKUP(tbl_GL[[#This Row],[Account_key]],tbl_COA[Account_key],tbl_COA[SubAccount],,0)</f>
        <v>Accrued Expenses</v>
      </c>
      <c r="K16639">
        <f>YEAR(tbl_GL[[#This Row],[Date]])</f>
        <v>2018</v>
      </c>
    </row>
    <row r="16640" spans="1:11" hidden="1" x14ac:dyDescent="0.35">
      <c r="A16640">
        <v>523.1</v>
      </c>
      <c r="B16640" s="24">
        <v>43399</v>
      </c>
      <c r="C16640">
        <v>7</v>
      </c>
      <c r="D16640" s="13">
        <v>210</v>
      </c>
      <c r="E16640" s="13" t="s">
        <v>7</v>
      </c>
      <c r="F16640" s="17">
        <v>2132</v>
      </c>
      <c r="G16640" t="str">
        <f>_xlfn.XLOOKUP(tbl_GL[[#This Row],[Account_key]],tbl_COA[Account_key],tbl_COA[Class],"Not Found")</f>
        <v>Trading account</v>
      </c>
      <c r="H16640" t="str">
        <f>_xlfn.XLOOKUP(tbl_GL[[#This Row],[Account_key]],tbl_COA[Account_key],tbl_COA[SubClass],"Not Found")</f>
        <v>Sales</v>
      </c>
      <c r="I16640" t="str">
        <f>_xlfn.XLOOKUP(tbl_GL[[#This Row],[Account_key]],tbl_COA[Account_key],tbl_COA[SubClass2],"Not Found")</f>
        <v>Sales</v>
      </c>
      <c r="J16640" t="str">
        <f>_xlfn.XLOOKUP(tbl_GL[[#This Row],[Account_key]],tbl_COA[Account_key],tbl_COA[SubAccount],,0)</f>
        <v>Sales</v>
      </c>
      <c r="K16640">
        <f>YEAR(tbl_GL[[#This Row],[Date]])</f>
        <v>2018</v>
      </c>
    </row>
    <row r="16641" spans="1:11" hidden="1" x14ac:dyDescent="0.35">
      <c r="A16641">
        <v>523.20000000000005</v>
      </c>
      <c r="B16641" s="24">
        <v>43399</v>
      </c>
      <c r="C16641">
        <v>7</v>
      </c>
      <c r="D16641" s="13">
        <v>10</v>
      </c>
      <c r="E16641" s="13" t="s">
        <v>7</v>
      </c>
      <c r="F16641" s="17">
        <v>2132</v>
      </c>
      <c r="G16641" t="str">
        <f>_xlfn.XLOOKUP(tbl_GL[[#This Row],[Account_key]],tbl_COA[Account_key],tbl_COA[Class],"Not Found")</f>
        <v>Assets</v>
      </c>
      <c r="H16641" t="str">
        <f>_xlfn.XLOOKUP(tbl_GL[[#This Row],[Account_key]],tbl_COA[Account_key],tbl_COA[SubClass],"Not Found")</f>
        <v>Assets</v>
      </c>
      <c r="I16641" t="str">
        <f>_xlfn.XLOOKUP(tbl_GL[[#This Row],[Account_key]],tbl_COA[Account_key],tbl_COA[SubClass2],"Not Found")</f>
        <v>Current Assets</v>
      </c>
      <c r="J16641" t="str">
        <f>_xlfn.XLOOKUP(tbl_GL[[#This Row],[Account_key]],tbl_COA[Account_key],tbl_COA[SubAccount],,0)</f>
        <v>Cash at Bank</v>
      </c>
      <c r="K16641">
        <f>YEAR(tbl_GL[[#This Row],[Date]])</f>
        <v>2018</v>
      </c>
    </row>
    <row r="16642" spans="1:11" hidden="1" x14ac:dyDescent="0.35">
      <c r="A16642">
        <v>524.1</v>
      </c>
      <c r="B16642" s="24">
        <v>43399</v>
      </c>
      <c r="C16642">
        <v>7</v>
      </c>
      <c r="D16642" s="13">
        <v>230</v>
      </c>
      <c r="E16642" s="13" t="s">
        <v>4</v>
      </c>
      <c r="F16642" s="17">
        <v>-2368</v>
      </c>
      <c r="G16642" t="str">
        <f>_xlfn.XLOOKUP(tbl_GL[[#This Row],[Account_key]],tbl_COA[Account_key],tbl_COA[Class],"Not Found")</f>
        <v>Trading account</v>
      </c>
      <c r="H16642" t="str">
        <f>_xlfn.XLOOKUP(tbl_GL[[#This Row],[Account_key]],tbl_COA[Account_key],tbl_COA[SubClass],"Not Found")</f>
        <v>Cost of Sales</v>
      </c>
      <c r="I16642" t="str">
        <f>_xlfn.XLOOKUP(tbl_GL[[#This Row],[Account_key]],tbl_COA[Account_key],tbl_COA[SubClass2],"Not Found")</f>
        <v>Cost of Sales</v>
      </c>
      <c r="J16642" t="str">
        <f>_xlfn.XLOOKUP(tbl_GL[[#This Row],[Account_key]],tbl_COA[Account_key],tbl_COA[SubAccount],,0)</f>
        <v>Cost of Sales</v>
      </c>
      <c r="K16642">
        <f>YEAR(tbl_GL[[#This Row],[Date]])</f>
        <v>2018</v>
      </c>
    </row>
    <row r="16643" spans="1:11" hidden="1" x14ac:dyDescent="0.35">
      <c r="A16643">
        <v>524.20000000000005</v>
      </c>
      <c r="B16643" s="24">
        <v>43399</v>
      </c>
      <c r="C16643">
        <v>7</v>
      </c>
      <c r="D16643" s="13">
        <v>60</v>
      </c>
      <c r="E16643" s="13" t="s">
        <v>4</v>
      </c>
      <c r="F16643" s="17">
        <v>-2368</v>
      </c>
      <c r="G16643" t="str">
        <f>_xlfn.XLOOKUP(tbl_GL[[#This Row],[Account_key]],tbl_COA[Account_key],tbl_COA[Class],"Not Found")</f>
        <v>Assets</v>
      </c>
      <c r="H16643" t="str">
        <f>_xlfn.XLOOKUP(tbl_GL[[#This Row],[Account_key]],tbl_COA[Account_key],tbl_COA[SubClass],"Not Found")</f>
        <v>Assets</v>
      </c>
      <c r="I16643" t="str">
        <f>_xlfn.XLOOKUP(tbl_GL[[#This Row],[Account_key]],tbl_COA[Account_key],tbl_COA[SubClass2],"Not Found")</f>
        <v>Current Assets</v>
      </c>
      <c r="J16643" t="str">
        <f>_xlfn.XLOOKUP(tbl_GL[[#This Row],[Account_key]],tbl_COA[Account_key],tbl_COA[SubAccount],,0)</f>
        <v>Inventory</v>
      </c>
      <c r="K16643">
        <f>YEAR(tbl_GL[[#This Row],[Date]])</f>
        <v>2018</v>
      </c>
    </row>
    <row r="16644" spans="1:11" hidden="1" x14ac:dyDescent="0.35">
      <c r="A16644">
        <v>525.1</v>
      </c>
      <c r="B16644" s="24">
        <v>43399</v>
      </c>
      <c r="C16644">
        <v>7</v>
      </c>
      <c r="D16644" s="13">
        <v>210</v>
      </c>
      <c r="E16644" s="13" t="s">
        <v>8</v>
      </c>
      <c r="F16644" s="17">
        <v>8612</v>
      </c>
      <c r="G16644" t="str">
        <f>_xlfn.XLOOKUP(tbl_GL[[#This Row],[Account_key]],tbl_COA[Account_key],tbl_COA[Class],"Not Found")</f>
        <v>Trading account</v>
      </c>
      <c r="H16644" t="str">
        <f>_xlfn.XLOOKUP(tbl_GL[[#This Row],[Account_key]],tbl_COA[Account_key],tbl_COA[SubClass],"Not Found")</f>
        <v>Sales</v>
      </c>
      <c r="I16644" t="str">
        <f>_xlfn.XLOOKUP(tbl_GL[[#This Row],[Account_key]],tbl_COA[Account_key],tbl_COA[SubClass2],"Not Found")</f>
        <v>Sales</v>
      </c>
      <c r="J16644" t="str">
        <f>_xlfn.XLOOKUP(tbl_GL[[#This Row],[Account_key]],tbl_COA[Account_key],tbl_COA[SubAccount],,0)</f>
        <v>Sales</v>
      </c>
      <c r="K16644">
        <f>YEAR(tbl_GL[[#This Row],[Date]])</f>
        <v>2018</v>
      </c>
    </row>
    <row r="16645" spans="1:11" hidden="1" x14ac:dyDescent="0.35">
      <c r="A16645">
        <v>525.20000000000005</v>
      </c>
      <c r="B16645" s="24">
        <v>43399</v>
      </c>
      <c r="C16645">
        <v>7</v>
      </c>
      <c r="D16645" s="13">
        <v>30</v>
      </c>
      <c r="E16645" s="13" t="s">
        <v>8</v>
      </c>
      <c r="F16645" s="17">
        <v>8612</v>
      </c>
      <c r="G16645" t="str">
        <f>_xlfn.XLOOKUP(tbl_GL[[#This Row],[Account_key]],tbl_COA[Account_key],tbl_COA[Class],"Not Found")</f>
        <v>Assets</v>
      </c>
      <c r="H16645" t="str">
        <f>_xlfn.XLOOKUP(tbl_GL[[#This Row],[Account_key]],tbl_COA[Account_key],tbl_COA[SubClass],"Not Found")</f>
        <v>Assets</v>
      </c>
      <c r="I16645" t="str">
        <f>_xlfn.XLOOKUP(tbl_GL[[#This Row],[Account_key]],tbl_COA[Account_key],tbl_COA[SubClass2],"Not Found")</f>
        <v>Current Assets</v>
      </c>
      <c r="J16645" t="str">
        <f>_xlfn.XLOOKUP(tbl_GL[[#This Row],[Account_key]],tbl_COA[Account_key],tbl_COA[SubAccount],,0)</f>
        <v>Trade Receivables</v>
      </c>
      <c r="K16645">
        <f>YEAR(tbl_GL[[#This Row],[Date]])</f>
        <v>2018</v>
      </c>
    </row>
    <row r="16646" spans="1:11" hidden="1" x14ac:dyDescent="0.35">
      <c r="A16646">
        <v>526.1</v>
      </c>
      <c r="B16646" s="24">
        <v>43400</v>
      </c>
      <c r="C16646">
        <v>7</v>
      </c>
      <c r="D16646" s="13">
        <v>10</v>
      </c>
      <c r="E16646" s="13" t="s">
        <v>98</v>
      </c>
      <c r="F16646" s="17">
        <v>-722</v>
      </c>
      <c r="G16646" t="str">
        <f>_xlfn.XLOOKUP(tbl_GL[[#This Row],[Account_key]],tbl_COA[Account_key],tbl_COA[Class],"Not Found")</f>
        <v>Assets</v>
      </c>
      <c r="H16646" t="str">
        <f>_xlfn.XLOOKUP(tbl_GL[[#This Row],[Account_key]],tbl_COA[Account_key],tbl_COA[SubClass],"Not Found")</f>
        <v>Assets</v>
      </c>
      <c r="I16646" t="str">
        <f>_xlfn.XLOOKUP(tbl_GL[[#This Row],[Account_key]],tbl_COA[Account_key],tbl_COA[SubClass2],"Not Found")</f>
        <v>Current Assets</v>
      </c>
      <c r="J16646" t="str">
        <f>_xlfn.XLOOKUP(tbl_GL[[#This Row],[Account_key]],tbl_COA[Account_key],tbl_COA[SubAccount],,0)</f>
        <v>Cash at Bank</v>
      </c>
      <c r="K16646">
        <f>YEAR(tbl_GL[[#This Row],[Date]])</f>
        <v>2018</v>
      </c>
    </row>
    <row r="16647" spans="1:11" hidden="1" x14ac:dyDescent="0.35">
      <c r="A16647">
        <v>526.20000000000005</v>
      </c>
      <c r="B16647" s="24">
        <v>43400</v>
      </c>
      <c r="C16647">
        <v>7</v>
      </c>
      <c r="D16647" s="13">
        <v>120</v>
      </c>
      <c r="E16647" s="13" t="s">
        <v>98</v>
      </c>
      <c r="F16647" s="17">
        <v>-722</v>
      </c>
      <c r="G16647" t="str">
        <f>_xlfn.XLOOKUP(tbl_GL[[#This Row],[Account_key]],tbl_COA[Account_key],tbl_COA[Class],"Not Found")</f>
        <v>Liabilities and Owners Equity</v>
      </c>
      <c r="H16647" t="str">
        <f>_xlfn.XLOOKUP(tbl_GL[[#This Row],[Account_key]],tbl_COA[Account_key],tbl_COA[SubClass],"Not Found")</f>
        <v>Liabilities</v>
      </c>
      <c r="I16647" t="str">
        <f>_xlfn.XLOOKUP(tbl_GL[[#This Row],[Account_key]],tbl_COA[Account_key],tbl_COA[SubClass2],"Not Found")</f>
        <v>Current Liabilities</v>
      </c>
      <c r="J16647" t="str">
        <f>_xlfn.XLOOKUP(tbl_GL[[#This Row],[Account_key]],tbl_COA[Account_key],tbl_COA[SubAccount],,0)</f>
        <v>Accrued Expenses</v>
      </c>
      <c r="K16647">
        <f>YEAR(tbl_GL[[#This Row],[Date]])</f>
        <v>2018</v>
      </c>
    </row>
    <row r="16648" spans="1:11" hidden="1" x14ac:dyDescent="0.35">
      <c r="A16648">
        <v>527.1</v>
      </c>
      <c r="B16648" s="24">
        <v>43400</v>
      </c>
      <c r="C16648">
        <v>7</v>
      </c>
      <c r="D16648" s="13">
        <v>10</v>
      </c>
      <c r="E16648" s="13" t="s">
        <v>98</v>
      </c>
      <c r="F16648" s="17">
        <v>-861</v>
      </c>
      <c r="G16648" t="str">
        <f>_xlfn.XLOOKUP(tbl_GL[[#This Row],[Account_key]],tbl_COA[Account_key],tbl_COA[Class],"Not Found")</f>
        <v>Assets</v>
      </c>
      <c r="H16648" t="str">
        <f>_xlfn.XLOOKUP(tbl_GL[[#This Row],[Account_key]],tbl_COA[Account_key],tbl_COA[SubClass],"Not Found")</f>
        <v>Assets</v>
      </c>
      <c r="I16648" t="str">
        <f>_xlfn.XLOOKUP(tbl_GL[[#This Row],[Account_key]],tbl_COA[Account_key],tbl_COA[SubClass2],"Not Found")</f>
        <v>Current Assets</v>
      </c>
      <c r="J16648" t="str">
        <f>_xlfn.XLOOKUP(tbl_GL[[#This Row],[Account_key]],tbl_COA[Account_key],tbl_COA[SubAccount],,0)</f>
        <v>Cash at Bank</v>
      </c>
      <c r="K16648">
        <f>YEAR(tbl_GL[[#This Row],[Date]])</f>
        <v>2018</v>
      </c>
    </row>
    <row r="16649" spans="1:11" hidden="1" x14ac:dyDescent="0.35">
      <c r="A16649">
        <v>527.20000000000005</v>
      </c>
      <c r="B16649" s="24">
        <v>43400</v>
      </c>
      <c r="C16649">
        <v>7</v>
      </c>
      <c r="D16649" s="13">
        <v>120</v>
      </c>
      <c r="E16649" s="13" t="s">
        <v>98</v>
      </c>
      <c r="F16649" s="17">
        <v>-861</v>
      </c>
      <c r="G16649" t="str">
        <f>_xlfn.XLOOKUP(tbl_GL[[#This Row],[Account_key]],tbl_COA[Account_key],tbl_COA[Class],"Not Found")</f>
        <v>Liabilities and Owners Equity</v>
      </c>
      <c r="H16649" t="str">
        <f>_xlfn.XLOOKUP(tbl_GL[[#This Row],[Account_key]],tbl_COA[Account_key],tbl_COA[SubClass],"Not Found")</f>
        <v>Liabilities</v>
      </c>
      <c r="I16649" t="str">
        <f>_xlfn.XLOOKUP(tbl_GL[[#This Row],[Account_key]],tbl_COA[Account_key],tbl_COA[SubClass2],"Not Found")</f>
        <v>Current Liabilities</v>
      </c>
      <c r="J16649" t="str">
        <f>_xlfn.XLOOKUP(tbl_GL[[#This Row],[Account_key]],tbl_COA[Account_key],tbl_COA[SubAccount],,0)</f>
        <v>Accrued Expenses</v>
      </c>
      <c r="K16649">
        <f>YEAR(tbl_GL[[#This Row],[Date]])</f>
        <v>2018</v>
      </c>
    </row>
    <row r="16650" spans="1:11" hidden="1" x14ac:dyDescent="0.35">
      <c r="A16650">
        <v>528.1</v>
      </c>
      <c r="B16650" s="24">
        <v>43402</v>
      </c>
      <c r="C16650">
        <v>7</v>
      </c>
      <c r="D16650" s="13">
        <v>230</v>
      </c>
      <c r="E16650" s="13" t="s">
        <v>4</v>
      </c>
      <c r="F16650" s="17">
        <v>-171</v>
      </c>
      <c r="G16650" t="str">
        <f>_xlfn.XLOOKUP(tbl_GL[[#This Row],[Account_key]],tbl_COA[Account_key],tbl_COA[Class],"Not Found")</f>
        <v>Trading account</v>
      </c>
      <c r="H16650" t="str">
        <f>_xlfn.XLOOKUP(tbl_GL[[#This Row],[Account_key]],tbl_COA[Account_key],tbl_COA[SubClass],"Not Found")</f>
        <v>Cost of Sales</v>
      </c>
      <c r="I16650" t="str">
        <f>_xlfn.XLOOKUP(tbl_GL[[#This Row],[Account_key]],tbl_COA[Account_key],tbl_COA[SubClass2],"Not Found")</f>
        <v>Cost of Sales</v>
      </c>
      <c r="J16650" t="str">
        <f>_xlfn.XLOOKUP(tbl_GL[[#This Row],[Account_key]],tbl_COA[Account_key],tbl_COA[SubAccount],,0)</f>
        <v>Cost of Sales</v>
      </c>
      <c r="K16650">
        <f>YEAR(tbl_GL[[#This Row],[Date]])</f>
        <v>2018</v>
      </c>
    </row>
    <row r="16651" spans="1:11" hidden="1" x14ac:dyDescent="0.35">
      <c r="A16651">
        <v>528.20000000000005</v>
      </c>
      <c r="B16651" s="24">
        <v>43402</v>
      </c>
      <c r="C16651">
        <v>7</v>
      </c>
      <c r="D16651" s="13">
        <v>60</v>
      </c>
      <c r="E16651" s="13" t="s">
        <v>4</v>
      </c>
      <c r="F16651" s="17">
        <v>-171</v>
      </c>
      <c r="G16651" t="str">
        <f>_xlfn.XLOOKUP(tbl_GL[[#This Row],[Account_key]],tbl_COA[Account_key],tbl_COA[Class],"Not Found")</f>
        <v>Assets</v>
      </c>
      <c r="H16651" t="str">
        <f>_xlfn.XLOOKUP(tbl_GL[[#This Row],[Account_key]],tbl_COA[Account_key],tbl_COA[SubClass],"Not Found")</f>
        <v>Assets</v>
      </c>
      <c r="I16651" t="str">
        <f>_xlfn.XLOOKUP(tbl_GL[[#This Row],[Account_key]],tbl_COA[Account_key],tbl_COA[SubClass2],"Not Found")</f>
        <v>Current Assets</v>
      </c>
      <c r="J16651" t="str">
        <f>_xlfn.XLOOKUP(tbl_GL[[#This Row],[Account_key]],tbl_COA[Account_key],tbl_COA[SubAccount],,0)</f>
        <v>Inventory</v>
      </c>
      <c r="K16651">
        <f>YEAR(tbl_GL[[#This Row],[Date]])</f>
        <v>2018</v>
      </c>
    </row>
    <row r="16652" spans="1:11" hidden="1" x14ac:dyDescent="0.35">
      <c r="A16652">
        <v>529.1</v>
      </c>
      <c r="B16652" s="24">
        <v>43402</v>
      </c>
      <c r="C16652">
        <v>7</v>
      </c>
      <c r="D16652" s="13">
        <v>210</v>
      </c>
      <c r="E16652" s="13" t="s">
        <v>8</v>
      </c>
      <c r="F16652" s="17">
        <v>622</v>
      </c>
      <c r="G16652" t="str">
        <f>_xlfn.XLOOKUP(tbl_GL[[#This Row],[Account_key]],tbl_COA[Account_key],tbl_COA[Class],"Not Found")</f>
        <v>Trading account</v>
      </c>
      <c r="H16652" t="str">
        <f>_xlfn.XLOOKUP(tbl_GL[[#This Row],[Account_key]],tbl_COA[Account_key],tbl_COA[SubClass],"Not Found")</f>
        <v>Sales</v>
      </c>
      <c r="I16652" t="str">
        <f>_xlfn.XLOOKUP(tbl_GL[[#This Row],[Account_key]],tbl_COA[Account_key],tbl_COA[SubClass2],"Not Found")</f>
        <v>Sales</v>
      </c>
      <c r="J16652" t="str">
        <f>_xlfn.XLOOKUP(tbl_GL[[#This Row],[Account_key]],tbl_COA[Account_key],tbl_COA[SubAccount],,0)</f>
        <v>Sales</v>
      </c>
      <c r="K16652">
        <f>YEAR(tbl_GL[[#This Row],[Date]])</f>
        <v>2018</v>
      </c>
    </row>
    <row r="16653" spans="1:11" hidden="1" x14ac:dyDescent="0.35">
      <c r="A16653">
        <v>529.20000000000005</v>
      </c>
      <c r="B16653" s="24">
        <v>43402</v>
      </c>
      <c r="C16653">
        <v>7</v>
      </c>
      <c r="D16653" s="13">
        <v>30</v>
      </c>
      <c r="E16653" s="13" t="s">
        <v>8</v>
      </c>
      <c r="F16653" s="17">
        <v>622</v>
      </c>
      <c r="G16653" t="str">
        <f>_xlfn.XLOOKUP(tbl_GL[[#This Row],[Account_key]],tbl_COA[Account_key],tbl_COA[Class],"Not Found")</f>
        <v>Assets</v>
      </c>
      <c r="H16653" t="str">
        <f>_xlfn.XLOOKUP(tbl_GL[[#This Row],[Account_key]],tbl_COA[Account_key],tbl_COA[SubClass],"Not Found")</f>
        <v>Assets</v>
      </c>
      <c r="I16653" t="str">
        <f>_xlfn.XLOOKUP(tbl_GL[[#This Row],[Account_key]],tbl_COA[Account_key],tbl_COA[SubClass2],"Not Found")</f>
        <v>Current Assets</v>
      </c>
      <c r="J16653" t="str">
        <f>_xlfn.XLOOKUP(tbl_GL[[#This Row],[Account_key]],tbl_COA[Account_key],tbl_COA[SubAccount],,0)</f>
        <v>Trade Receivables</v>
      </c>
      <c r="K16653">
        <f>YEAR(tbl_GL[[#This Row],[Date]])</f>
        <v>2018</v>
      </c>
    </row>
    <row r="16654" spans="1:11" hidden="1" x14ac:dyDescent="0.35">
      <c r="A16654">
        <v>530.1</v>
      </c>
      <c r="B16654" s="24">
        <v>43402</v>
      </c>
      <c r="C16654">
        <v>7</v>
      </c>
      <c r="D16654" s="13">
        <v>300</v>
      </c>
      <c r="E16654" s="13" t="s">
        <v>97</v>
      </c>
      <c r="F16654" s="17">
        <v>-924</v>
      </c>
      <c r="G16654" t="str">
        <f>_xlfn.XLOOKUP(tbl_GL[[#This Row],[Account_key]],tbl_COA[Account_key],tbl_COA[Class],"Not Found")</f>
        <v>Operating account</v>
      </c>
      <c r="H16654" t="str">
        <f>_xlfn.XLOOKUP(tbl_GL[[#This Row],[Account_key]],tbl_COA[Account_key],tbl_COA[SubClass],"Not Found")</f>
        <v>Operating Expenses</v>
      </c>
      <c r="I16654" t="str">
        <f>_xlfn.XLOOKUP(tbl_GL[[#This Row],[Account_key]],tbl_COA[Account_key],tbl_COA[SubClass2],"Not Found")</f>
        <v>Administration</v>
      </c>
      <c r="J16654" t="str">
        <f>_xlfn.XLOOKUP(tbl_GL[[#This Row],[Account_key]],tbl_COA[Account_key],tbl_COA[SubAccount],,0)</f>
        <v>Entertainment</v>
      </c>
      <c r="K16654">
        <f>YEAR(tbl_GL[[#This Row],[Date]])</f>
        <v>2018</v>
      </c>
    </row>
    <row r="16655" spans="1:11" hidden="1" x14ac:dyDescent="0.35">
      <c r="A16655">
        <v>530.20000000000005</v>
      </c>
      <c r="B16655" s="24">
        <v>43402</v>
      </c>
      <c r="C16655">
        <v>7</v>
      </c>
      <c r="D16655" s="13">
        <v>120</v>
      </c>
      <c r="E16655" s="13" t="s">
        <v>97</v>
      </c>
      <c r="F16655" s="17">
        <v>924</v>
      </c>
      <c r="G16655" t="str">
        <f>_xlfn.XLOOKUP(tbl_GL[[#This Row],[Account_key]],tbl_COA[Account_key],tbl_COA[Class],"Not Found")</f>
        <v>Liabilities and Owners Equity</v>
      </c>
      <c r="H16655" t="str">
        <f>_xlfn.XLOOKUP(tbl_GL[[#This Row],[Account_key]],tbl_COA[Account_key],tbl_COA[SubClass],"Not Found")</f>
        <v>Liabilities</v>
      </c>
      <c r="I16655" t="str">
        <f>_xlfn.XLOOKUP(tbl_GL[[#This Row],[Account_key]],tbl_COA[Account_key],tbl_COA[SubClass2],"Not Found")</f>
        <v>Current Liabilities</v>
      </c>
      <c r="J16655" t="str">
        <f>_xlfn.XLOOKUP(tbl_GL[[#This Row],[Account_key]],tbl_COA[Account_key],tbl_COA[SubAccount],,0)</f>
        <v>Accrued Expenses</v>
      </c>
      <c r="K16655">
        <f>YEAR(tbl_GL[[#This Row],[Date]])</f>
        <v>2018</v>
      </c>
    </row>
    <row r="16656" spans="1:11" hidden="1" x14ac:dyDescent="0.35">
      <c r="A16656">
        <v>531.1</v>
      </c>
      <c r="B16656" s="24">
        <v>43403</v>
      </c>
      <c r="C16656">
        <v>7</v>
      </c>
      <c r="D16656" s="13">
        <v>220</v>
      </c>
      <c r="E16656" s="13" t="s">
        <v>81</v>
      </c>
      <c r="F16656" s="17">
        <v>-1218</v>
      </c>
      <c r="G16656" t="str">
        <f>_xlfn.XLOOKUP(tbl_GL[[#This Row],[Account_key]],tbl_COA[Account_key],tbl_COA[Class],"Not Found")</f>
        <v>Trading account</v>
      </c>
      <c r="H16656" t="str">
        <f>_xlfn.XLOOKUP(tbl_GL[[#This Row],[Account_key]],tbl_COA[Account_key],tbl_COA[SubClass],"Not Found")</f>
        <v>Sales</v>
      </c>
      <c r="I16656" t="str">
        <f>_xlfn.XLOOKUP(tbl_GL[[#This Row],[Account_key]],tbl_COA[Account_key],tbl_COA[SubClass2],"Not Found")</f>
        <v>Sales</v>
      </c>
      <c r="J16656" t="str">
        <f>_xlfn.XLOOKUP(tbl_GL[[#This Row],[Account_key]],tbl_COA[Account_key],tbl_COA[SubAccount],,0)</f>
        <v>Sales Return</v>
      </c>
      <c r="K16656">
        <f>YEAR(tbl_GL[[#This Row],[Date]])</f>
        <v>2018</v>
      </c>
    </row>
    <row r="16657" spans="1:11" hidden="1" x14ac:dyDescent="0.35">
      <c r="A16657">
        <v>531.20000000000005</v>
      </c>
      <c r="B16657" s="24">
        <v>43403</v>
      </c>
      <c r="C16657">
        <v>7</v>
      </c>
      <c r="D16657" s="13">
        <v>20</v>
      </c>
      <c r="E16657" s="13" t="s">
        <v>81</v>
      </c>
      <c r="F16657" s="17">
        <v>-1218</v>
      </c>
      <c r="G16657" t="str">
        <f>_xlfn.XLOOKUP(tbl_GL[[#This Row],[Account_key]],tbl_COA[Account_key],tbl_COA[Class],"Not Found")</f>
        <v>Assets</v>
      </c>
      <c r="H16657" t="str">
        <f>_xlfn.XLOOKUP(tbl_GL[[#This Row],[Account_key]],tbl_COA[Account_key],tbl_COA[SubClass],"Not Found")</f>
        <v>Assets</v>
      </c>
      <c r="I16657" t="str">
        <f>_xlfn.XLOOKUP(tbl_GL[[#This Row],[Account_key]],tbl_COA[Account_key],tbl_COA[SubClass2],"Not Found")</f>
        <v>Current Assets</v>
      </c>
      <c r="J16657" t="str">
        <f>_xlfn.XLOOKUP(tbl_GL[[#This Row],[Account_key]],tbl_COA[Account_key],tbl_COA[SubAccount],,0)</f>
        <v>Cash in hand</v>
      </c>
      <c r="K16657">
        <f>YEAR(tbl_GL[[#This Row],[Date]])</f>
        <v>2018</v>
      </c>
    </row>
    <row r="16658" spans="1:11" hidden="1" x14ac:dyDescent="0.35">
      <c r="A16658">
        <v>532.1</v>
      </c>
      <c r="B16658" s="24">
        <v>43404</v>
      </c>
      <c r="C16658">
        <v>7</v>
      </c>
      <c r="D16658" s="13">
        <v>10</v>
      </c>
      <c r="E16658" s="13" t="s">
        <v>110</v>
      </c>
      <c r="F16658" s="17">
        <v>39</v>
      </c>
      <c r="G16658" t="str">
        <f>_xlfn.XLOOKUP(tbl_GL[[#This Row],[Account_key]],tbl_COA[Account_key],tbl_COA[Class],"Not Found")</f>
        <v>Assets</v>
      </c>
      <c r="H16658" t="str">
        <f>_xlfn.XLOOKUP(tbl_GL[[#This Row],[Account_key]],tbl_COA[Account_key],tbl_COA[SubClass],"Not Found")</f>
        <v>Assets</v>
      </c>
      <c r="I16658" t="str">
        <f>_xlfn.XLOOKUP(tbl_GL[[#This Row],[Account_key]],tbl_COA[Account_key],tbl_COA[SubClass2],"Not Found")</f>
        <v>Current Assets</v>
      </c>
      <c r="J16658" t="str">
        <f>_xlfn.XLOOKUP(tbl_GL[[#This Row],[Account_key]],tbl_COA[Account_key],tbl_COA[SubAccount],,0)</f>
        <v>Cash at Bank</v>
      </c>
      <c r="K16658">
        <f>YEAR(tbl_GL[[#This Row],[Date]])</f>
        <v>2018</v>
      </c>
    </row>
    <row r="16659" spans="1:11" hidden="1" x14ac:dyDescent="0.35">
      <c r="A16659">
        <v>532.20000000000005</v>
      </c>
      <c r="B16659" s="24">
        <v>43404</v>
      </c>
      <c r="C16659">
        <v>7</v>
      </c>
      <c r="D16659" s="13">
        <v>430</v>
      </c>
      <c r="E16659" s="13" t="s">
        <v>110</v>
      </c>
      <c r="F16659" s="17">
        <v>39</v>
      </c>
      <c r="G16659" t="str">
        <f>_xlfn.XLOOKUP(tbl_GL[[#This Row],[Account_key]],tbl_COA[Account_key],tbl_COA[Class],"Not Found")</f>
        <v>Non-operating</v>
      </c>
      <c r="H16659" t="str">
        <f>_xlfn.XLOOKUP(tbl_GL[[#This Row],[Account_key]],tbl_COA[Account_key],tbl_COA[SubClass],"Not Found")</f>
        <v>Exchange Loss/Gain</v>
      </c>
      <c r="I16659" t="str">
        <f>_xlfn.XLOOKUP(tbl_GL[[#This Row],[Account_key]],tbl_COA[Account_key],tbl_COA[SubClass2],"Not Found")</f>
        <v>Exchange Loss/Gain</v>
      </c>
      <c r="J16659" t="str">
        <f>_xlfn.XLOOKUP(tbl_GL[[#This Row],[Account_key]],tbl_COA[Account_key],tbl_COA[SubAccount],,0)</f>
        <v>Exchange Loss/Gain</v>
      </c>
      <c r="K16659">
        <f>YEAR(tbl_GL[[#This Row],[Date]])</f>
        <v>2018</v>
      </c>
    </row>
    <row r="16660" spans="1:11" hidden="1" x14ac:dyDescent="0.35">
      <c r="A16660">
        <v>533.1</v>
      </c>
      <c r="B16660" s="24">
        <v>43404</v>
      </c>
      <c r="C16660">
        <v>7</v>
      </c>
      <c r="D16660" s="13">
        <v>10</v>
      </c>
      <c r="E16660" s="13" t="s">
        <v>113</v>
      </c>
      <c r="F16660" s="17">
        <v>97</v>
      </c>
      <c r="G16660" t="str">
        <f>_xlfn.XLOOKUP(tbl_GL[[#This Row],[Account_key]],tbl_COA[Account_key],tbl_COA[Class],"Not Found")</f>
        <v>Assets</v>
      </c>
      <c r="H16660" t="str">
        <f>_xlfn.XLOOKUP(tbl_GL[[#This Row],[Account_key]],tbl_COA[Account_key],tbl_COA[SubClass],"Not Found")</f>
        <v>Assets</v>
      </c>
      <c r="I16660" t="str">
        <f>_xlfn.XLOOKUP(tbl_GL[[#This Row],[Account_key]],tbl_COA[Account_key],tbl_COA[SubClass2],"Not Found")</f>
        <v>Current Assets</v>
      </c>
      <c r="J16660" t="str">
        <f>_xlfn.XLOOKUP(tbl_GL[[#This Row],[Account_key]],tbl_COA[Account_key],tbl_COA[SubAccount],,0)</f>
        <v>Cash at Bank</v>
      </c>
      <c r="K16660">
        <f>YEAR(tbl_GL[[#This Row],[Date]])</f>
        <v>2018</v>
      </c>
    </row>
    <row r="16661" spans="1:11" hidden="1" x14ac:dyDescent="0.35">
      <c r="A16661">
        <v>533.20000000000005</v>
      </c>
      <c r="B16661" s="24">
        <v>43404</v>
      </c>
      <c r="C16661">
        <v>7</v>
      </c>
      <c r="D16661" s="13">
        <v>410</v>
      </c>
      <c r="E16661" s="13" t="s">
        <v>113</v>
      </c>
      <c r="F16661" s="17">
        <v>97</v>
      </c>
      <c r="G16661" t="str">
        <f>_xlfn.XLOOKUP(tbl_GL[[#This Row],[Account_key]],tbl_COA[Account_key],tbl_COA[Class],"Not Found")</f>
        <v>Non-operating</v>
      </c>
      <c r="H16661" t="str">
        <f>_xlfn.XLOOKUP(tbl_GL[[#This Row],[Account_key]],tbl_COA[Account_key],tbl_COA[SubClass],"Not Found")</f>
        <v>Interest Income</v>
      </c>
      <c r="I16661" t="str">
        <f>_xlfn.XLOOKUP(tbl_GL[[#This Row],[Account_key]],tbl_COA[Account_key],tbl_COA[SubClass2],"Not Found")</f>
        <v>Interest Income</v>
      </c>
      <c r="J16661" t="str">
        <f>_xlfn.XLOOKUP(tbl_GL[[#This Row],[Account_key]],tbl_COA[Account_key],tbl_COA[SubAccount],,0)</f>
        <v>Interest Income</v>
      </c>
      <c r="K16661">
        <f>YEAR(tbl_GL[[#This Row],[Date]])</f>
        <v>2018</v>
      </c>
    </row>
    <row r="16662" spans="1:11" hidden="1" x14ac:dyDescent="0.35">
      <c r="A16662">
        <v>534.1</v>
      </c>
      <c r="B16662" s="24">
        <v>43404</v>
      </c>
      <c r="C16662">
        <v>7</v>
      </c>
      <c r="D16662" s="13">
        <v>440</v>
      </c>
      <c r="E16662" s="13" t="s">
        <v>112</v>
      </c>
      <c r="F16662" s="17">
        <v>-140</v>
      </c>
      <c r="G16662" t="str">
        <f>_xlfn.XLOOKUP(tbl_GL[[#This Row],[Account_key]],tbl_COA[Account_key],tbl_COA[Class],"Not Found")</f>
        <v>Interest &amp; Tax</v>
      </c>
      <c r="H16662" t="str">
        <f>_xlfn.XLOOKUP(tbl_GL[[#This Row],[Account_key]],tbl_COA[Account_key],tbl_COA[SubClass],"Not Found")</f>
        <v>Interest Expense</v>
      </c>
      <c r="I16662" t="str">
        <f>_xlfn.XLOOKUP(tbl_GL[[#This Row],[Account_key]],tbl_COA[Account_key],tbl_COA[SubClass2],"Not Found")</f>
        <v>Interest Expense</v>
      </c>
      <c r="J16662" t="str">
        <f>_xlfn.XLOOKUP(tbl_GL[[#This Row],[Account_key]],tbl_COA[Account_key],tbl_COA[SubAccount],,0)</f>
        <v>Interest Expense</v>
      </c>
      <c r="K16662">
        <f>YEAR(tbl_GL[[#This Row],[Date]])</f>
        <v>2018</v>
      </c>
    </row>
    <row r="16663" spans="1:11" hidden="1" x14ac:dyDescent="0.35">
      <c r="A16663">
        <v>534.20000000000005</v>
      </c>
      <c r="B16663" s="24">
        <v>43404</v>
      </c>
      <c r="C16663">
        <v>7</v>
      </c>
      <c r="D16663" s="13">
        <v>121</v>
      </c>
      <c r="E16663" s="13" t="s">
        <v>112</v>
      </c>
      <c r="F16663" s="17">
        <v>140</v>
      </c>
      <c r="G16663" t="str">
        <f>_xlfn.XLOOKUP(tbl_GL[[#This Row],[Account_key]],tbl_COA[Account_key],tbl_COA[Class],"Not Found")</f>
        <v>Liabilities and Owners Equity</v>
      </c>
      <c r="H16663" t="str">
        <f>_xlfn.XLOOKUP(tbl_GL[[#This Row],[Account_key]],tbl_COA[Account_key],tbl_COA[SubClass],"Not Found")</f>
        <v>Liabilities</v>
      </c>
      <c r="I16663" t="str">
        <f>_xlfn.XLOOKUP(tbl_GL[[#This Row],[Account_key]],tbl_COA[Account_key],tbl_COA[SubClass2],"Not Found")</f>
        <v>Current Liabilities</v>
      </c>
      <c r="J16663" t="str">
        <f>_xlfn.XLOOKUP(tbl_GL[[#This Row],[Account_key]],tbl_COA[Account_key],tbl_COA[SubAccount],,0)</f>
        <v>Interest Payable</v>
      </c>
      <c r="K16663">
        <f>YEAR(tbl_GL[[#This Row],[Date]])</f>
        <v>2018</v>
      </c>
    </row>
    <row r="16664" spans="1:11" hidden="1" x14ac:dyDescent="0.35">
      <c r="A16664">
        <v>535.1</v>
      </c>
      <c r="B16664" s="24">
        <v>43404</v>
      </c>
      <c r="C16664">
        <v>7</v>
      </c>
      <c r="D16664" s="13">
        <v>400</v>
      </c>
      <c r="E16664" s="13" t="s">
        <v>104</v>
      </c>
      <c r="F16664" s="17">
        <v>-175</v>
      </c>
      <c r="G16664" t="str">
        <f>_xlfn.XLOOKUP(tbl_GL[[#This Row],[Account_key]],tbl_COA[Account_key],tbl_COA[Class],"Not Found")</f>
        <v>Operating account</v>
      </c>
      <c r="H16664" t="str">
        <f>_xlfn.XLOOKUP(tbl_GL[[#This Row],[Account_key]],tbl_COA[Account_key],tbl_COA[SubClass],"Not Found")</f>
        <v>Depreciation &amp; Amortization</v>
      </c>
      <c r="I16664" t="str">
        <f>_xlfn.XLOOKUP(tbl_GL[[#This Row],[Account_key]],tbl_COA[Account_key],tbl_COA[SubClass2],"Not Found")</f>
        <v>Amortization</v>
      </c>
      <c r="J16664" t="str">
        <f>_xlfn.XLOOKUP(tbl_GL[[#This Row],[Account_key]],tbl_COA[Account_key],tbl_COA[SubAccount],,0)</f>
        <v>Amortization of Intangible Assets</v>
      </c>
      <c r="K16664">
        <f>YEAR(tbl_GL[[#This Row],[Date]])</f>
        <v>2018</v>
      </c>
    </row>
    <row r="16665" spans="1:11" hidden="1" x14ac:dyDescent="0.35">
      <c r="A16665">
        <v>535.20000000000005</v>
      </c>
      <c r="B16665" s="24">
        <v>43404</v>
      </c>
      <c r="C16665">
        <v>7</v>
      </c>
      <c r="D16665" s="13">
        <v>100</v>
      </c>
      <c r="E16665" s="13" t="s">
        <v>104</v>
      </c>
      <c r="F16665" s="17">
        <v>-175</v>
      </c>
      <c r="G16665" t="str">
        <f>_xlfn.XLOOKUP(tbl_GL[[#This Row],[Account_key]],tbl_COA[Account_key],tbl_COA[Class],"Not Found")</f>
        <v>Assets</v>
      </c>
      <c r="H16665" t="str">
        <f>_xlfn.XLOOKUP(tbl_GL[[#This Row],[Account_key]],tbl_COA[Account_key],tbl_COA[SubClass],"Not Found")</f>
        <v>Assets</v>
      </c>
      <c r="I16665" t="str">
        <f>_xlfn.XLOOKUP(tbl_GL[[#This Row],[Account_key]],tbl_COA[Account_key],tbl_COA[SubClass2],"Not Found")</f>
        <v>Non-Current Assets</v>
      </c>
      <c r="J16665" t="str">
        <f>_xlfn.XLOOKUP(tbl_GL[[#This Row],[Account_key]],tbl_COA[Account_key],tbl_COA[SubAccount],,0)</f>
        <v>Patents and trademarks</v>
      </c>
      <c r="K16665">
        <f>YEAR(tbl_GL[[#This Row],[Date]])</f>
        <v>2018</v>
      </c>
    </row>
    <row r="16666" spans="1:11" hidden="1" x14ac:dyDescent="0.35">
      <c r="A16666">
        <v>536.1</v>
      </c>
      <c r="B16666" s="24">
        <v>43404</v>
      </c>
      <c r="C16666">
        <v>7</v>
      </c>
      <c r="D16666" s="13">
        <v>450</v>
      </c>
      <c r="E16666" s="23" t="s">
        <v>108</v>
      </c>
      <c r="F16666" s="17">
        <v>-2268</v>
      </c>
      <c r="G16666" t="str">
        <f>_xlfn.XLOOKUP(tbl_GL[[#This Row],[Account_key]],tbl_COA[Account_key],tbl_COA[Class],"Not Found")</f>
        <v>Interest &amp; Tax</v>
      </c>
      <c r="H16666" t="str">
        <f>_xlfn.XLOOKUP(tbl_GL[[#This Row],[Account_key]],tbl_COA[Account_key],tbl_COA[SubClass],"Not Found")</f>
        <v>Taxation</v>
      </c>
      <c r="I16666" t="str">
        <f>_xlfn.XLOOKUP(tbl_GL[[#This Row],[Account_key]],tbl_COA[Account_key],tbl_COA[SubClass2],"Not Found")</f>
        <v>Taxation</v>
      </c>
      <c r="J16666" t="str">
        <f>_xlfn.XLOOKUP(tbl_GL[[#This Row],[Account_key]],tbl_COA[Account_key],tbl_COA[SubAccount],,0)</f>
        <v>Taxation</v>
      </c>
      <c r="K16666">
        <f>YEAR(tbl_GL[[#This Row],[Date]])</f>
        <v>2018</v>
      </c>
    </row>
    <row r="16667" spans="1:11" hidden="1" x14ac:dyDescent="0.35">
      <c r="A16667">
        <v>536.20000000000005</v>
      </c>
      <c r="B16667" s="24">
        <v>43404</v>
      </c>
      <c r="C16667">
        <v>7</v>
      </c>
      <c r="D16667" s="13">
        <v>122</v>
      </c>
      <c r="E16667" s="23" t="s">
        <v>108</v>
      </c>
      <c r="F16667" s="17">
        <v>2268</v>
      </c>
      <c r="G16667" t="str">
        <f>_xlfn.XLOOKUP(tbl_GL[[#This Row],[Account_key]],tbl_COA[Account_key],tbl_COA[Class],"Not Found")</f>
        <v>Liabilities and Owners Equity</v>
      </c>
      <c r="H16667" t="str">
        <f>_xlfn.XLOOKUP(tbl_GL[[#This Row],[Account_key]],tbl_COA[Account_key],tbl_COA[SubClass],"Not Found")</f>
        <v>Liabilities</v>
      </c>
      <c r="I16667" t="str">
        <f>_xlfn.XLOOKUP(tbl_GL[[#This Row],[Account_key]],tbl_COA[Account_key],tbl_COA[SubClass2],"Not Found")</f>
        <v>Current Liabilities</v>
      </c>
      <c r="J16667" t="str">
        <f>_xlfn.XLOOKUP(tbl_GL[[#This Row],[Account_key]],tbl_COA[Account_key],tbl_COA[SubAccount],,0)</f>
        <v>Tax payable</v>
      </c>
      <c r="K16667">
        <f>YEAR(tbl_GL[[#This Row],[Date]])</f>
        <v>2018</v>
      </c>
    </row>
    <row r="16668" spans="1:11" hidden="1" x14ac:dyDescent="0.35">
      <c r="A16668">
        <v>537.1</v>
      </c>
      <c r="B16668" s="24">
        <v>43404</v>
      </c>
      <c r="C16668">
        <v>7</v>
      </c>
      <c r="D16668" s="13">
        <v>240</v>
      </c>
      <c r="E16668" s="13" t="s">
        <v>56</v>
      </c>
      <c r="F16668" s="17">
        <v>-2800</v>
      </c>
      <c r="G16668" t="str">
        <f>_xlfn.XLOOKUP(tbl_GL[[#This Row],[Account_key]],tbl_COA[Account_key],tbl_COA[Class],"Not Found")</f>
        <v>Operating account</v>
      </c>
      <c r="H16668" t="str">
        <f>_xlfn.XLOOKUP(tbl_GL[[#This Row],[Account_key]],tbl_COA[Account_key],tbl_COA[SubClass],"Not Found")</f>
        <v>Operating Expenses</v>
      </c>
      <c r="I16668" t="str">
        <f>_xlfn.XLOOKUP(tbl_GL[[#This Row],[Account_key]],tbl_COA[Account_key],tbl_COA[SubClass2],"Not Found")</f>
        <v>Sales &amp; Distribution</v>
      </c>
      <c r="J16668" t="str">
        <f>_xlfn.XLOOKUP(tbl_GL[[#This Row],[Account_key]],tbl_COA[Account_key],tbl_COA[SubAccount],,0)</f>
        <v>Salaries</v>
      </c>
      <c r="K16668">
        <f>YEAR(tbl_GL[[#This Row],[Date]])</f>
        <v>2018</v>
      </c>
    </row>
    <row r="16669" spans="1:11" hidden="1" x14ac:dyDescent="0.35">
      <c r="A16669">
        <v>537.20000000000005</v>
      </c>
      <c r="B16669" s="24">
        <v>43404</v>
      </c>
      <c r="C16669">
        <v>7</v>
      </c>
      <c r="D16669" s="13">
        <v>10</v>
      </c>
      <c r="E16669" s="13" t="s">
        <v>56</v>
      </c>
      <c r="F16669" s="17">
        <v>-2800</v>
      </c>
      <c r="G16669" t="str">
        <f>_xlfn.XLOOKUP(tbl_GL[[#This Row],[Account_key]],tbl_COA[Account_key],tbl_COA[Class],"Not Found")</f>
        <v>Assets</v>
      </c>
      <c r="H16669" t="str">
        <f>_xlfn.XLOOKUP(tbl_GL[[#This Row],[Account_key]],tbl_COA[Account_key],tbl_COA[SubClass],"Not Found")</f>
        <v>Assets</v>
      </c>
      <c r="I16669" t="str">
        <f>_xlfn.XLOOKUP(tbl_GL[[#This Row],[Account_key]],tbl_COA[Account_key],tbl_COA[SubClass2],"Not Found")</f>
        <v>Current Assets</v>
      </c>
      <c r="J16669" t="str">
        <f>_xlfn.XLOOKUP(tbl_GL[[#This Row],[Account_key]],tbl_COA[Account_key],tbl_COA[SubAccount],,0)</f>
        <v>Cash at Bank</v>
      </c>
      <c r="K16669">
        <f>YEAR(tbl_GL[[#This Row],[Date]])</f>
        <v>2018</v>
      </c>
    </row>
    <row r="16670" spans="1:11" hidden="1" x14ac:dyDescent="0.35">
      <c r="A16670">
        <v>538.1</v>
      </c>
      <c r="B16670" s="24">
        <v>43404</v>
      </c>
      <c r="C16670">
        <v>7</v>
      </c>
      <c r="D16670" s="13">
        <v>380</v>
      </c>
      <c r="E16670" s="13" t="s">
        <v>101</v>
      </c>
      <c r="F16670" s="17">
        <v>-3500</v>
      </c>
      <c r="G16670" t="str">
        <f>_xlfn.XLOOKUP(tbl_GL[[#This Row],[Account_key]],tbl_COA[Account_key],tbl_COA[Class],"Not Found")</f>
        <v>Operating account</v>
      </c>
      <c r="H16670" t="str">
        <f>_xlfn.XLOOKUP(tbl_GL[[#This Row],[Account_key]],tbl_COA[Account_key],tbl_COA[SubClass],"Not Found")</f>
        <v>Depreciation &amp; Amortization</v>
      </c>
      <c r="I16670" t="str">
        <f>_xlfn.XLOOKUP(tbl_GL[[#This Row],[Account_key]],tbl_COA[Account_key],tbl_COA[SubClass2],"Not Found")</f>
        <v>Depreciation</v>
      </c>
      <c r="J16670" t="str">
        <f>_xlfn.XLOOKUP(tbl_GL[[#This Row],[Account_key]],tbl_COA[Account_key],tbl_COA[SubAccount],,0)</f>
        <v>Equipment</v>
      </c>
      <c r="K16670">
        <f>YEAR(tbl_GL[[#This Row],[Date]])</f>
        <v>2018</v>
      </c>
    </row>
    <row r="16671" spans="1:11" hidden="1" x14ac:dyDescent="0.35">
      <c r="A16671">
        <v>538.20000000000005</v>
      </c>
      <c r="B16671" s="24">
        <v>43404</v>
      </c>
      <c r="C16671">
        <v>7</v>
      </c>
      <c r="D16671" s="13">
        <v>90</v>
      </c>
      <c r="E16671" s="13" t="s">
        <v>101</v>
      </c>
      <c r="F16671" s="17">
        <v>-3500</v>
      </c>
      <c r="G16671" t="str">
        <f>_xlfn.XLOOKUP(tbl_GL[[#This Row],[Account_key]],tbl_COA[Account_key],tbl_COA[Class],"Not Found")</f>
        <v>Assets</v>
      </c>
      <c r="H16671" t="str">
        <f>_xlfn.XLOOKUP(tbl_GL[[#This Row],[Account_key]],tbl_COA[Account_key],tbl_COA[SubClass],"Not Found")</f>
        <v>Assets</v>
      </c>
      <c r="I16671" t="str">
        <f>_xlfn.XLOOKUP(tbl_GL[[#This Row],[Account_key]],tbl_COA[Account_key],tbl_COA[SubClass2],"Not Found")</f>
        <v>Non-Current Assets</v>
      </c>
      <c r="J16671" t="str">
        <f>_xlfn.XLOOKUP(tbl_GL[[#This Row],[Account_key]],tbl_COA[Account_key],tbl_COA[SubAccount],,0)</f>
        <v>Office Furniture &amp; Equipment</v>
      </c>
      <c r="K16671">
        <f>YEAR(tbl_GL[[#This Row],[Date]])</f>
        <v>2018</v>
      </c>
    </row>
    <row r="16672" spans="1:11" hidden="1" x14ac:dyDescent="0.35">
      <c r="A16672">
        <v>540.1</v>
      </c>
      <c r="B16672" s="24">
        <v>43405</v>
      </c>
      <c r="C16672">
        <v>7</v>
      </c>
      <c r="D16672" s="13">
        <v>320</v>
      </c>
      <c r="E16672" s="13" t="s">
        <v>97</v>
      </c>
      <c r="F16672" s="17">
        <v>-827</v>
      </c>
      <c r="G16672" t="str">
        <f>_xlfn.XLOOKUP(tbl_GL[[#This Row],[Account_key]],tbl_COA[Account_key],tbl_COA[Class],"Not Found")</f>
        <v>Operating account</v>
      </c>
      <c r="H16672" t="str">
        <f>_xlfn.XLOOKUP(tbl_GL[[#This Row],[Account_key]],tbl_COA[Account_key],tbl_COA[SubClass],"Not Found")</f>
        <v>Operating Expenses</v>
      </c>
      <c r="I16672" t="str">
        <f>_xlfn.XLOOKUP(tbl_GL[[#This Row],[Account_key]],tbl_COA[Account_key],tbl_COA[SubClass2],"Not Found")</f>
        <v>Administration</v>
      </c>
      <c r="J16672" t="str">
        <f>_xlfn.XLOOKUP(tbl_GL[[#This Row],[Account_key]],tbl_COA[Account_key],tbl_COA[SubAccount],,0)</f>
        <v>Professional Services</v>
      </c>
      <c r="K16672">
        <f>YEAR(tbl_GL[[#This Row],[Date]])</f>
        <v>2018</v>
      </c>
    </row>
    <row r="16673" spans="1:11" hidden="1" x14ac:dyDescent="0.35">
      <c r="A16673">
        <v>540.20000000000005</v>
      </c>
      <c r="B16673" s="24">
        <v>43405</v>
      </c>
      <c r="C16673">
        <v>7</v>
      </c>
      <c r="D16673" s="13">
        <v>120</v>
      </c>
      <c r="E16673" s="13" t="s">
        <v>97</v>
      </c>
      <c r="F16673" s="17">
        <v>827</v>
      </c>
      <c r="G16673" t="str">
        <f>_xlfn.XLOOKUP(tbl_GL[[#This Row],[Account_key]],tbl_COA[Account_key],tbl_COA[Class],"Not Found")</f>
        <v>Liabilities and Owners Equity</v>
      </c>
      <c r="H16673" t="str">
        <f>_xlfn.XLOOKUP(tbl_GL[[#This Row],[Account_key]],tbl_COA[Account_key],tbl_COA[SubClass],"Not Found")</f>
        <v>Liabilities</v>
      </c>
      <c r="I16673" t="str">
        <f>_xlfn.XLOOKUP(tbl_GL[[#This Row],[Account_key]],tbl_COA[Account_key],tbl_COA[SubClass2],"Not Found")</f>
        <v>Current Liabilities</v>
      </c>
      <c r="J16673" t="str">
        <f>_xlfn.XLOOKUP(tbl_GL[[#This Row],[Account_key]],tbl_COA[Account_key],tbl_COA[SubAccount],,0)</f>
        <v>Accrued Expenses</v>
      </c>
      <c r="K16673">
        <f>YEAR(tbl_GL[[#This Row],[Date]])</f>
        <v>2018</v>
      </c>
    </row>
    <row r="16674" spans="1:11" hidden="1" x14ac:dyDescent="0.35">
      <c r="A16674">
        <v>541.1</v>
      </c>
      <c r="B16674" s="24">
        <v>43405</v>
      </c>
      <c r="C16674">
        <v>7</v>
      </c>
      <c r="D16674" s="13">
        <v>60</v>
      </c>
      <c r="E16674" s="13" t="s">
        <v>84</v>
      </c>
      <c r="F16674" s="17">
        <v>18667</v>
      </c>
      <c r="G16674" t="str">
        <f>_xlfn.XLOOKUP(tbl_GL[[#This Row],[Account_key]],tbl_COA[Account_key],tbl_COA[Class],"Not Found")</f>
        <v>Assets</v>
      </c>
      <c r="H16674" t="str">
        <f>_xlfn.XLOOKUP(tbl_GL[[#This Row],[Account_key]],tbl_COA[Account_key],tbl_COA[SubClass],"Not Found")</f>
        <v>Assets</v>
      </c>
      <c r="I16674" t="str">
        <f>_xlfn.XLOOKUP(tbl_GL[[#This Row],[Account_key]],tbl_COA[Account_key],tbl_COA[SubClass2],"Not Found")</f>
        <v>Current Assets</v>
      </c>
      <c r="J16674" t="str">
        <f>_xlfn.XLOOKUP(tbl_GL[[#This Row],[Account_key]],tbl_COA[Account_key],tbl_COA[SubAccount],,0)</f>
        <v>Inventory</v>
      </c>
      <c r="K16674">
        <f>YEAR(tbl_GL[[#This Row],[Date]])</f>
        <v>2018</v>
      </c>
    </row>
    <row r="16675" spans="1:11" hidden="1" x14ac:dyDescent="0.35">
      <c r="A16675">
        <v>541.20000000000005</v>
      </c>
      <c r="B16675" s="24">
        <v>43405</v>
      </c>
      <c r="C16675">
        <v>7</v>
      </c>
      <c r="D16675" s="13">
        <v>110</v>
      </c>
      <c r="E16675" s="13" t="s">
        <v>84</v>
      </c>
      <c r="F16675" s="17">
        <v>18667</v>
      </c>
      <c r="G16675" t="str">
        <f>_xlfn.XLOOKUP(tbl_GL[[#This Row],[Account_key]],tbl_COA[Account_key],tbl_COA[Class],"Not Found")</f>
        <v>Liabilities and Owners Equity</v>
      </c>
      <c r="H16675" t="str">
        <f>_xlfn.XLOOKUP(tbl_GL[[#This Row],[Account_key]],tbl_COA[Account_key],tbl_COA[SubClass],"Not Found")</f>
        <v>Liabilities</v>
      </c>
      <c r="I16675" t="str">
        <f>_xlfn.XLOOKUP(tbl_GL[[#This Row],[Account_key]],tbl_COA[Account_key],tbl_COA[SubClass2],"Not Found")</f>
        <v>Current Liabilities</v>
      </c>
      <c r="J16675" t="str">
        <f>_xlfn.XLOOKUP(tbl_GL[[#This Row],[Account_key]],tbl_COA[Account_key],tbl_COA[SubAccount],,0)</f>
        <v>Trade Payables</v>
      </c>
      <c r="K16675">
        <f>YEAR(tbl_GL[[#This Row],[Date]])</f>
        <v>2018</v>
      </c>
    </row>
    <row r="16676" spans="1:11" hidden="1" x14ac:dyDescent="0.35">
      <c r="A16676">
        <v>542.1</v>
      </c>
      <c r="B16676" s="24">
        <v>43406</v>
      </c>
      <c r="C16676">
        <v>7</v>
      </c>
      <c r="D16676" s="13">
        <v>230</v>
      </c>
      <c r="E16676" s="13" t="s">
        <v>4</v>
      </c>
      <c r="F16676" s="17">
        <v>-627</v>
      </c>
      <c r="G16676" t="str">
        <f>_xlfn.XLOOKUP(tbl_GL[[#This Row],[Account_key]],tbl_COA[Account_key],tbl_COA[Class],"Not Found")</f>
        <v>Trading account</v>
      </c>
      <c r="H16676" t="str">
        <f>_xlfn.XLOOKUP(tbl_GL[[#This Row],[Account_key]],tbl_COA[Account_key],tbl_COA[SubClass],"Not Found")</f>
        <v>Cost of Sales</v>
      </c>
      <c r="I16676" t="str">
        <f>_xlfn.XLOOKUP(tbl_GL[[#This Row],[Account_key]],tbl_COA[Account_key],tbl_COA[SubClass2],"Not Found")</f>
        <v>Cost of Sales</v>
      </c>
      <c r="J16676" t="str">
        <f>_xlfn.XLOOKUP(tbl_GL[[#This Row],[Account_key]],tbl_COA[Account_key],tbl_COA[SubAccount],,0)</f>
        <v>Cost of Sales</v>
      </c>
      <c r="K16676">
        <f>YEAR(tbl_GL[[#This Row],[Date]])</f>
        <v>2018</v>
      </c>
    </row>
    <row r="16677" spans="1:11" hidden="1" x14ac:dyDescent="0.35">
      <c r="A16677">
        <v>542.20000000000005</v>
      </c>
      <c r="B16677" s="24">
        <v>43406</v>
      </c>
      <c r="C16677">
        <v>7</v>
      </c>
      <c r="D16677" s="13">
        <v>60</v>
      </c>
      <c r="E16677" s="13" t="s">
        <v>4</v>
      </c>
      <c r="F16677" s="17">
        <v>-627</v>
      </c>
      <c r="G16677" t="str">
        <f>_xlfn.XLOOKUP(tbl_GL[[#This Row],[Account_key]],tbl_COA[Account_key],tbl_COA[Class],"Not Found")</f>
        <v>Assets</v>
      </c>
      <c r="H16677" t="str">
        <f>_xlfn.XLOOKUP(tbl_GL[[#This Row],[Account_key]],tbl_COA[Account_key],tbl_COA[SubClass],"Not Found")</f>
        <v>Assets</v>
      </c>
      <c r="I16677" t="str">
        <f>_xlfn.XLOOKUP(tbl_GL[[#This Row],[Account_key]],tbl_COA[Account_key],tbl_COA[SubClass2],"Not Found")</f>
        <v>Current Assets</v>
      </c>
      <c r="J16677" t="str">
        <f>_xlfn.XLOOKUP(tbl_GL[[#This Row],[Account_key]],tbl_COA[Account_key],tbl_COA[SubAccount],,0)</f>
        <v>Inventory</v>
      </c>
      <c r="K16677">
        <f>YEAR(tbl_GL[[#This Row],[Date]])</f>
        <v>2018</v>
      </c>
    </row>
    <row r="16678" spans="1:11" hidden="1" x14ac:dyDescent="0.35">
      <c r="A16678">
        <v>543.1</v>
      </c>
      <c r="B16678" s="24">
        <v>43406</v>
      </c>
      <c r="C16678">
        <v>7</v>
      </c>
      <c r="D16678" s="13">
        <v>210</v>
      </c>
      <c r="E16678" s="13" t="s">
        <v>7</v>
      </c>
      <c r="F16678" s="17">
        <v>2091</v>
      </c>
      <c r="G16678" t="str">
        <f>_xlfn.XLOOKUP(tbl_GL[[#This Row],[Account_key]],tbl_COA[Account_key],tbl_COA[Class],"Not Found")</f>
        <v>Trading account</v>
      </c>
      <c r="H16678" t="str">
        <f>_xlfn.XLOOKUP(tbl_GL[[#This Row],[Account_key]],tbl_COA[Account_key],tbl_COA[SubClass],"Not Found")</f>
        <v>Sales</v>
      </c>
      <c r="I16678" t="str">
        <f>_xlfn.XLOOKUP(tbl_GL[[#This Row],[Account_key]],tbl_COA[Account_key],tbl_COA[SubClass2],"Not Found")</f>
        <v>Sales</v>
      </c>
      <c r="J16678" t="str">
        <f>_xlfn.XLOOKUP(tbl_GL[[#This Row],[Account_key]],tbl_COA[Account_key],tbl_COA[SubAccount],,0)</f>
        <v>Sales</v>
      </c>
      <c r="K16678">
        <f>YEAR(tbl_GL[[#This Row],[Date]])</f>
        <v>2018</v>
      </c>
    </row>
    <row r="16679" spans="1:11" hidden="1" x14ac:dyDescent="0.35">
      <c r="A16679">
        <v>543.20000000000005</v>
      </c>
      <c r="B16679" s="24">
        <v>43406</v>
      </c>
      <c r="C16679">
        <v>7</v>
      </c>
      <c r="D16679" s="13">
        <v>10</v>
      </c>
      <c r="E16679" s="13" t="s">
        <v>7</v>
      </c>
      <c r="F16679" s="17">
        <v>2091</v>
      </c>
      <c r="G16679" t="str">
        <f>_xlfn.XLOOKUP(tbl_GL[[#This Row],[Account_key]],tbl_COA[Account_key],tbl_COA[Class],"Not Found")</f>
        <v>Assets</v>
      </c>
      <c r="H16679" t="str">
        <f>_xlfn.XLOOKUP(tbl_GL[[#This Row],[Account_key]],tbl_COA[Account_key],tbl_COA[SubClass],"Not Found")</f>
        <v>Assets</v>
      </c>
      <c r="I16679" t="str">
        <f>_xlfn.XLOOKUP(tbl_GL[[#This Row],[Account_key]],tbl_COA[Account_key],tbl_COA[SubClass2],"Not Found")</f>
        <v>Current Assets</v>
      </c>
      <c r="J16679" t="str">
        <f>_xlfn.XLOOKUP(tbl_GL[[#This Row],[Account_key]],tbl_COA[Account_key],tbl_COA[SubAccount],,0)</f>
        <v>Cash at Bank</v>
      </c>
      <c r="K16679">
        <f>YEAR(tbl_GL[[#This Row],[Date]])</f>
        <v>2018</v>
      </c>
    </row>
    <row r="16680" spans="1:11" hidden="1" x14ac:dyDescent="0.35">
      <c r="A16680">
        <v>544.1</v>
      </c>
      <c r="B16680" s="24">
        <v>43406</v>
      </c>
      <c r="C16680">
        <v>7</v>
      </c>
      <c r="D16680" s="13">
        <v>230</v>
      </c>
      <c r="E16680" s="13" t="s">
        <v>4</v>
      </c>
      <c r="F16680" s="17">
        <v>-2533</v>
      </c>
      <c r="G16680" t="str">
        <f>_xlfn.XLOOKUP(tbl_GL[[#This Row],[Account_key]],tbl_COA[Account_key],tbl_COA[Class],"Not Found")</f>
        <v>Trading account</v>
      </c>
      <c r="H16680" t="str">
        <f>_xlfn.XLOOKUP(tbl_GL[[#This Row],[Account_key]],tbl_COA[Account_key],tbl_COA[SubClass],"Not Found")</f>
        <v>Cost of Sales</v>
      </c>
      <c r="I16680" t="str">
        <f>_xlfn.XLOOKUP(tbl_GL[[#This Row],[Account_key]],tbl_COA[Account_key],tbl_COA[SubClass2],"Not Found")</f>
        <v>Cost of Sales</v>
      </c>
      <c r="J16680" t="str">
        <f>_xlfn.XLOOKUP(tbl_GL[[#This Row],[Account_key]],tbl_COA[Account_key],tbl_COA[SubAccount],,0)</f>
        <v>Cost of Sales</v>
      </c>
      <c r="K16680">
        <f>YEAR(tbl_GL[[#This Row],[Date]])</f>
        <v>2018</v>
      </c>
    </row>
    <row r="16681" spans="1:11" hidden="1" x14ac:dyDescent="0.35">
      <c r="A16681">
        <v>544.20000000000005</v>
      </c>
      <c r="B16681" s="24">
        <v>43406</v>
      </c>
      <c r="C16681">
        <v>7</v>
      </c>
      <c r="D16681" s="13">
        <v>60</v>
      </c>
      <c r="E16681" s="13" t="s">
        <v>4</v>
      </c>
      <c r="F16681" s="17">
        <v>-2533</v>
      </c>
      <c r="G16681" t="str">
        <f>_xlfn.XLOOKUP(tbl_GL[[#This Row],[Account_key]],tbl_COA[Account_key],tbl_COA[Class],"Not Found")</f>
        <v>Assets</v>
      </c>
      <c r="H16681" t="str">
        <f>_xlfn.XLOOKUP(tbl_GL[[#This Row],[Account_key]],tbl_COA[Account_key],tbl_COA[SubClass],"Not Found")</f>
        <v>Assets</v>
      </c>
      <c r="I16681" t="str">
        <f>_xlfn.XLOOKUP(tbl_GL[[#This Row],[Account_key]],tbl_COA[Account_key],tbl_COA[SubClass2],"Not Found")</f>
        <v>Current Assets</v>
      </c>
      <c r="J16681" t="str">
        <f>_xlfn.XLOOKUP(tbl_GL[[#This Row],[Account_key]],tbl_COA[Account_key],tbl_COA[SubAccount],,0)</f>
        <v>Inventory</v>
      </c>
      <c r="K16681">
        <f>YEAR(tbl_GL[[#This Row],[Date]])</f>
        <v>2018</v>
      </c>
    </row>
    <row r="16682" spans="1:11" hidden="1" x14ac:dyDescent="0.35">
      <c r="A16682">
        <v>545.1</v>
      </c>
      <c r="B16682" s="24">
        <v>43406</v>
      </c>
      <c r="C16682">
        <v>7</v>
      </c>
      <c r="D16682" s="13">
        <v>30</v>
      </c>
      <c r="E16682" s="13" t="s">
        <v>80</v>
      </c>
      <c r="F16682" s="17">
        <v>-7562</v>
      </c>
      <c r="G16682" t="str">
        <f>_xlfn.XLOOKUP(tbl_GL[[#This Row],[Account_key]],tbl_COA[Account_key],tbl_COA[Class],"Not Found")</f>
        <v>Assets</v>
      </c>
      <c r="H16682" t="str">
        <f>_xlfn.XLOOKUP(tbl_GL[[#This Row],[Account_key]],tbl_COA[Account_key],tbl_COA[SubClass],"Not Found")</f>
        <v>Assets</v>
      </c>
      <c r="I16682" t="str">
        <f>_xlfn.XLOOKUP(tbl_GL[[#This Row],[Account_key]],tbl_COA[Account_key],tbl_COA[SubClass2],"Not Found")</f>
        <v>Current Assets</v>
      </c>
      <c r="J16682" t="str">
        <f>_xlfn.XLOOKUP(tbl_GL[[#This Row],[Account_key]],tbl_COA[Account_key],tbl_COA[SubAccount],,0)</f>
        <v>Trade Receivables</v>
      </c>
      <c r="K16682">
        <f>YEAR(tbl_GL[[#This Row],[Date]])</f>
        <v>2018</v>
      </c>
    </row>
    <row r="16683" spans="1:11" hidden="1" x14ac:dyDescent="0.35">
      <c r="A16683">
        <v>545.20000000000005</v>
      </c>
      <c r="B16683" s="24">
        <v>43406</v>
      </c>
      <c r="C16683">
        <v>7</v>
      </c>
      <c r="D16683" s="13">
        <v>10</v>
      </c>
      <c r="E16683" s="13" t="s">
        <v>80</v>
      </c>
      <c r="F16683" s="17">
        <v>7562</v>
      </c>
      <c r="G16683" t="str">
        <f>_xlfn.XLOOKUP(tbl_GL[[#This Row],[Account_key]],tbl_COA[Account_key],tbl_COA[Class],"Not Found")</f>
        <v>Assets</v>
      </c>
      <c r="H16683" t="str">
        <f>_xlfn.XLOOKUP(tbl_GL[[#This Row],[Account_key]],tbl_COA[Account_key],tbl_COA[SubClass],"Not Found")</f>
        <v>Assets</v>
      </c>
      <c r="I16683" t="str">
        <f>_xlfn.XLOOKUP(tbl_GL[[#This Row],[Account_key]],tbl_COA[Account_key],tbl_COA[SubClass2],"Not Found")</f>
        <v>Current Assets</v>
      </c>
      <c r="J16683" t="str">
        <f>_xlfn.XLOOKUP(tbl_GL[[#This Row],[Account_key]],tbl_COA[Account_key],tbl_COA[SubAccount],,0)</f>
        <v>Cash at Bank</v>
      </c>
      <c r="K16683">
        <f>YEAR(tbl_GL[[#This Row],[Date]])</f>
        <v>2018</v>
      </c>
    </row>
    <row r="16684" spans="1:11" hidden="1" x14ac:dyDescent="0.35">
      <c r="A16684">
        <v>546.1</v>
      </c>
      <c r="B16684" s="24">
        <v>43406</v>
      </c>
      <c r="C16684">
        <v>7</v>
      </c>
      <c r="D16684" s="13">
        <v>210</v>
      </c>
      <c r="E16684" s="13" t="s">
        <v>8</v>
      </c>
      <c r="F16684" s="17">
        <v>9211</v>
      </c>
      <c r="G16684" t="str">
        <f>_xlfn.XLOOKUP(tbl_GL[[#This Row],[Account_key]],tbl_COA[Account_key],tbl_COA[Class],"Not Found")</f>
        <v>Trading account</v>
      </c>
      <c r="H16684" t="str">
        <f>_xlfn.XLOOKUP(tbl_GL[[#This Row],[Account_key]],tbl_COA[Account_key],tbl_COA[SubClass],"Not Found")</f>
        <v>Sales</v>
      </c>
      <c r="I16684" t="str">
        <f>_xlfn.XLOOKUP(tbl_GL[[#This Row],[Account_key]],tbl_COA[Account_key],tbl_COA[SubClass2],"Not Found")</f>
        <v>Sales</v>
      </c>
      <c r="J16684" t="str">
        <f>_xlfn.XLOOKUP(tbl_GL[[#This Row],[Account_key]],tbl_COA[Account_key],tbl_COA[SubAccount],,0)</f>
        <v>Sales</v>
      </c>
      <c r="K16684">
        <f>YEAR(tbl_GL[[#This Row],[Date]])</f>
        <v>2018</v>
      </c>
    </row>
    <row r="16685" spans="1:11" hidden="1" x14ac:dyDescent="0.35">
      <c r="A16685">
        <v>546.20000000000005</v>
      </c>
      <c r="B16685" s="24">
        <v>43406</v>
      </c>
      <c r="C16685">
        <v>7</v>
      </c>
      <c r="D16685" s="13">
        <v>30</v>
      </c>
      <c r="E16685" s="13" t="s">
        <v>8</v>
      </c>
      <c r="F16685" s="17">
        <v>9211</v>
      </c>
      <c r="G16685" t="str">
        <f>_xlfn.XLOOKUP(tbl_GL[[#This Row],[Account_key]],tbl_COA[Account_key],tbl_COA[Class],"Not Found")</f>
        <v>Assets</v>
      </c>
      <c r="H16685" t="str">
        <f>_xlfn.XLOOKUP(tbl_GL[[#This Row],[Account_key]],tbl_COA[Account_key],tbl_COA[SubClass],"Not Found")</f>
        <v>Assets</v>
      </c>
      <c r="I16685" t="str">
        <f>_xlfn.XLOOKUP(tbl_GL[[#This Row],[Account_key]],tbl_COA[Account_key],tbl_COA[SubClass2],"Not Found")</f>
        <v>Current Assets</v>
      </c>
      <c r="J16685" t="str">
        <f>_xlfn.XLOOKUP(tbl_GL[[#This Row],[Account_key]],tbl_COA[Account_key],tbl_COA[SubAccount],,0)</f>
        <v>Trade Receivables</v>
      </c>
      <c r="K16685">
        <f>YEAR(tbl_GL[[#This Row],[Date]])</f>
        <v>2018</v>
      </c>
    </row>
    <row r="16686" spans="1:11" hidden="1" x14ac:dyDescent="0.35">
      <c r="A16686">
        <v>547.1</v>
      </c>
      <c r="B16686" s="24">
        <v>43407</v>
      </c>
      <c r="C16686">
        <v>7</v>
      </c>
      <c r="D16686" s="13">
        <v>350</v>
      </c>
      <c r="E16686" s="13" t="s">
        <v>97</v>
      </c>
      <c r="F16686" s="17">
        <v>-1232</v>
      </c>
      <c r="G16686" t="str">
        <f>_xlfn.XLOOKUP(tbl_GL[[#This Row],[Account_key]],tbl_COA[Account_key],tbl_COA[Class],"Not Found")</f>
        <v>Operating account</v>
      </c>
      <c r="H16686" t="str">
        <f>_xlfn.XLOOKUP(tbl_GL[[#This Row],[Account_key]],tbl_COA[Account_key],tbl_COA[SubClass],"Not Found")</f>
        <v>Operating Expenses</v>
      </c>
      <c r="I16686" t="str">
        <f>_xlfn.XLOOKUP(tbl_GL[[#This Row],[Account_key]],tbl_COA[Account_key],tbl_COA[SubClass2],"Not Found")</f>
        <v>Administration</v>
      </c>
      <c r="J16686" t="str">
        <f>_xlfn.XLOOKUP(tbl_GL[[#This Row],[Account_key]],tbl_COA[Account_key],tbl_COA[SubAccount],,0)</f>
        <v>Other Expenses</v>
      </c>
      <c r="K16686">
        <f>YEAR(tbl_GL[[#This Row],[Date]])</f>
        <v>2018</v>
      </c>
    </row>
    <row r="16687" spans="1:11" hidden="1" x14ac:dyDescent="0.35">
      <c r="A16687">
        <v>547.20000000000005</v>
      </c>
      <c r="B16687" s="24">
        <v>43407</v>
      </c>
      <c r="C16687">
        <v>7</v>
      </c>
      <c r="D16687" s="13">
        <v>120</v>
      </c>
      <c r="E16687" s="13" t="s">
        <v>97</v>
      </c>
      <c r="F16687" s="17">
        <v>1232</v>
      </c>
      <c r="G16687" t="str">
        <f>_xlfn.XLOOKUP(tbl_GL[[#This Row],[Account_key]],tbl_COA[Account_key],tbl_COA[Class],"Not Found")</f>
        <v>Liabilities and Owners Equity</v>
      </c>
      <c r="H16687" t="str">
        <f>_xlfn.XLOOKUP(tbl_GL[[#This Row],[Account_key]],tbl_COA[Account_key],tbl_COA[SubClass],"Not Found")</f>
        <v>Liabilities</v>
      </c>
      <c r="I16687" t="str">
        <f>_xlfn.XLOOKUP(tbl_GL[[#This Row],[Account_key]],tbl_COA[Account_key],tbl_COA[SubClass2],"Not Found")</f>
        <v>Current Liabilities</v>
      </c>
      <c r="J16687" t="str">
        <f>_xlfn.XLOOKUP(tbl_GL[[#This Row],[Account_key]],tbl_COA[Account_key],tbl_COA[SubAccount],,0)</f>
        <v>Accrued Expenses</v>
      </c>
      <c r="K16687">
        <f>YEAR(tbl_GL[[#This Row],[Date]])</f>
        <v>2018</v>
      </c>
    </row>
    <row r="16688" spans="1:11" hidden="1" x14ac:dyDescent="0.35">
      <c r="A16688">
        <v>548.1</v>
      </c>
      <c r="B16688" s="24">
        <v>43409</v>
      </c>
      <c r="C16688">
        <v>7</v>
      </c>
      <c r="D16688" s="13">
        <v>10</v>
      </c>
      <c r="E16688" s="13" t="s">
        <v>98</v>
      </c>
      <c r="F16688" s="17">
        <v>-872</v>
      </c>
      <c r="G16688" t="str">
        <f>_xlfn.XLOOKUP(tbl_GL[[#This Row],[Account_key]],tbl_COA[Account_key],tbl_COA[Class],"Not Found")</f>
        <v>Assets</v>
      </c>
      <c r="H16688" t="str">
        <f>_xlfn.XLOOKUP(tbl_GL[[#This Row],[Account_key]],tbl_COA[Account_key],tbl_COA[SubClass],"Not Found")</f>
        <v>Assets</v>
      </c>
      <c r="I16688" t="str">
        <f>_xlfn.XLOOKUP(tbl_GL[[#This Row],[Account_key]],tbl_COA[Account_key],tbl_COA[SubClass2],"Not Found")</f>
        <v>Current Assets</v>
      </c>
      <c r="J16688" t="str">
        <f>_xlfn.XLOOKUP(tbl_GL[[#This Row],[Account_key]],tbl_COA[Account_key],tbl_COA[SubAccount],,0)</f>
        <v>Cash at Bank</v>
      </c>
      <c r="K16688">
        <f>YEAR(tbl_GL[[#This Row],[Date]])</f>
        <v>2018</v>
      </c>
    </row>
    <row r="16689" spans="1:11" hidden="1" x14ac:dyDescent="0.35">
      <c r="A16689">
        <v>548.20000000000005</v>
      </c>
      <c r="B16689" s="24">
        <v>43409</v>
      </c>
      <c r="C16689">
        <v>7</v>
      </c>
      <c r="D16689" s="13">
        <v>120</v>
      </c>
      <c r="E16689" s="13" t="s">
        <v>98</v>
      </c>
      <c r="F16689" s="17">
        <v>-872</v>
      </c>
      <c r="G16689" t="str">
        <f>_xlfn.XLOOKUP(tbl_GL[[#This Row],[Account_key]],tbl_COA[Account_key],tbl_COA[Class],"Not Found")</f>
        <v>Liabilities and Owners Equity</v>
      </c>
      <c r="H16689" t="str">
        <f>_xlfn.XLOOKUP(tbl_GL[[#This Row],[Account_key]],tbl_COA[Account_key],tbl_COA[SubClass],"Not Found")</f>
        <v>Liabilities</v>
      </c>
      <c r="I16689" t="str">
        <f>_xlfn.XLOOKUP(tbl_GL[[#This Row],[Account_key]],tbl_COA[Account_key],tbl_COA[SubClass2],"Not Found")</f>
        <v>Current Liabilities</v>
      </c>
      <c r="J16689" t="str">
        <f>_xlfn.XLOOKUP(tbl_GL[[#This Row],[Account_key]],tbl_COA[Account_key],tbl_COA[SubAccount],,0)</f>
        <v>Accrued Expenses</v>
      </c>
      <c r="K16689">
        <f>YEAR(tbl_GL[[#This Row],[Date]])</f>
        <v>2018</v>
      </c>
    </row>
    <row r="16690" spans="1:11" hidden="1" x14ac:dyDescent="0.35">
      <c r="A16690">
        <v>549.1</v>
      </c>
      <c r="B16690" s="24">
        <v>43409</v>
      </c>
      <c r="C16690">
        <v>7</v>
      </c>
      <c r="D16690" s="13">
        <v>320</v>
      </c>
      <c r="E16690" s="13" t="s">
        <v>97</v>
      </c>
      <c r="F16690" s="17">
        <v>-1212</v>
      </c>
      <c r="G16690" t="str">
        <f>_xlfn.XLOOKUP(tbl_GL[[#This Row],[Account_key]],tbl_COA[Account_key],tbl_COA[Class],"Not Found")</f>
        <v>Operating account</v>
      </c>
      <c r="H16690" t="str">
        <f>_xlfn.XLOOKUP(tbl_GL[[#This Row],[Account_key]],tbl_COA[Account_key],tbl_COA[SubClass],"Not Found")</f>
        <v>Operating Expenses</v>
      </c>
      <c r="I16690" t="str">
        <f>_xlfn.XLOOKUP(tbl_GL[[#This Row],[Account_key]],tbl_COA[Account_key],tbl_COA[SubClass2],"Not Found")</f>
        <v>Administration</v>
      </c>
      <c r="J16690" t="str">
        <f>_xlfn.XLOOKUP(tbl_GL[[#This Row],[Account_key]],tbl_COA[Account_key],tbl_COA[SubAccount],,0)</f>
        <v>Professional Services</v>
      </c>
      <c r="K16690">
        <f>YEAR(tbl_GL[[#This Row],[Date]])</f>
        <v>2018</v>
      </c>
    </row>
    <row r="16691" spans="1:11" hidden="1" x14ac:dyDescent="0.35">
      <c r="A16691">
        <v>549.20000000000005</v>
      </c>
      <c r="B16691" s="24">
        <v>43409</v>
      </c>
      <c r="C16691">
        <v>7</v>
      </c>
      <c r="D16691" s="13">
        <v>120</v>
      </c>
      <c r="E16691" s="13" t="s">
        <v>97</v>
      </c>
      <c r="F16691" s="17">
        <v>1212</v>
      </c>
      <c r="G16691" t="str">
        <f>_xlfn.XLOOKUP(tbl_GL[[#This Row],[Account_key]],tbl_COA[Account_key],tbl_COA[Class],"Not Found")</f>
        <v>Liabilities and Owners Equity</v>
      </c>
      <c r="H16691" t="str">
        <f>_xlfn.XLOOKUP(tbl_GL[[#This Row],[Account_key]],tbl_COA[Account_key],tbl_COA[SubClass],"Not Found")</f>
        <v>Liabilities</v>
      </c>
      <c r="I16691" t="str">
        <f>_xlfn.XLOOKUP(tbl_GL[[#This Row],[Account_key]],tbl_COA[Account_key],tbl_COA[SubClass2],"Not Found")</f>
        <v>Current Liabilities</v>
      </c>
      <c r="J16691" t="str">
        <f>_xlfn.XLOOKUP(tbl_GL[[#This Row],[Account_key]],tbl_COA[Account_key],tbl_COA[SubAccount],,0)</f>
        <v>Accrued Expenses</v>
      </c>
      <c r="K16691">
        <f>YEAR(tbl_GL[[#This Row],[Date]])</f>
        <v>2018</v>
      </c>
    </row>
    <row r="16692" spans="1:11" hidden="1" x14ac:dyDescent="0.35">
      <c r="A16692">
        <v>550.1</v>
      </c>
      <c r="B16692" s="24">
        <v>43409</v>
      </c>
      <c r="C16692">
        <v>7</v>
      </c>
      <c r="D16692" s="13">
        <v>10</v>
      </c>
      <c r="E16692" s="13" t="s">
        <v>118</v>
      </c>
      <c r="F16692" s="17">
        <v>1750</v>
      </c>
      <c r="G16692" t="str">
        <f>_xlfn.XLOOKUP(tbl_GL[[#This Row],[Account_key]],tbl_COA[Account_key],tbl_COA[Class],"Not Found")</f>
        <v>Assets</v>
      </c>
      <c r="H16692" t="str">
        <f>_xlfn.XLOOKUP(tbl_GL[[#This Row],[Account_key]],tbl_COA[Account_key],tbl_COA[SubClass],"Not Found")</f>
        <v>Assets</v>
      </c>
      <c r="I16692" t="str">
        <f>_xlfn.XLOOKUP(tbl_GL[[#This Row],[Account_key]],tbl_COA[Account_key],tbl_COA[SubClass2],"Not Found")</f>
        <v>Current Assets</v>
      </c>
      <c r="J16692" t="str">
        <f>_xlfn.XLOOKUP(tbl_GL[[#This Row],[Account_key]],tbl_COA[Account_key],tbl_COA[SubAccount],,0)</f>
        <v>Cash at Bank</v>
      </c>
      <c r="K16692">
        <f>YEAR(tbl_GL[[#This Row],[Date]])</f>
        <v>2018</v>
      </c>
    </row>
    <row r="16693" spans="1:11" hidden="1" x14ac:dyDescent="0.35">
      <c r="A16693">
        <v>550.20000000000005</v>
      </c>
      <c r="B16693" s="24">
        <v>43409</v>
      </c>
      <c r="C16693">
        <v>7</v>
      </c>
      <c r="D16693" s="13">
        <v>431</v>
      </c>
      <c r="E16693" s="13" t="s">
        <v>118</v>
      </c>
      <c r="F16693" s="17">
        <v>1750</v>
      </c>
      <c r="G16693" t="str">
        <f>_xlfn.XLOOKUP(tbl_GL[[#This Row],[Account_key]],tbl_COA[Account_key],tbl_COA[Class],"Not Found")</f>
        <v>Non-operating</v>
      </c>
      <c r="H16693" t="str">
        <f>_xlfn.XLOOKUP(tbl_GL[[#This Row],[Account_key]],tbl_COA[Account_key],tbl_COA[SubClass],"Not Found")</f>
        <v>Dividend Income</v>
      </c>
      <c r="I16693" t="str">
        <f>_xlfn.XLOOKUP(tbl_GL[[#This Row],[Account_key]],tbl_COA[Account_key],tbl_COA[SubClass2],"Not Found")</f>
        <v>Dividend Income</v>
      </c>
      <c r="J16693" t="str">
        <f>_xlfn.XLOOKUP(tbl_GL[[#This Row],[Account_key]],tbl_COA[Account_key],tbl_COA[SubAccount],,0)</f>
        <v>Dividend Income</v>
      </c>
      <c r="K16693">
        <f>YEAR(tbl_GL[[#This Row],[Date]])</f>
        <v>2018</v>
      </c>
    </row>
    <row r="16694" spans="1:11" hidden="1" x14ac:dyDescent="0.35">
      <c r="A16694">
        <v>551.1</v>
      </c>
      <c r="B16694" s="24">
        <v>43411</v>
      </c>
      <c r="C16694">
        <v>7</v>
      </c>
      <c r="D16694" s="13">
        <v>340</v>
      </c>
      <c r="E16694" s="13" t="s">
        <v>99</v>
      </c>
      <c r="F16694" s="17">
        <v>-77</v>
      </c>
      <c r="G16694" t="str">
        <f>_xlfn.XLOOKUP(tbl_GL[[#This Row],[Account_key]],tbl_COA[Account_key],tbl_COA[Class],"Not Found")</f>
        <v>Operating account</v>
      </c>
      <c r="H16694" t="str">
        <f>_xlfn.XLOOKUP(tbl_GL[[#This Row],[Account_key]],tbl_COA[Account_key],tbl_COA[SubClass],"Not Found")</f>
        <v>Operating Expenses</v>
      </c>
      <c r="I16694" t="str">
        <f>_xlfn.XLOOKUP(tbl_GL[[#This Row],[Account_key]],tbl_COA[Account_key],tbl_COA[SubClass2],"Not Found")</f>
        <v>Administration</v>
      </c>
      <c r="J16694" t="str">
        <f>_xlfn.XLOOKUP(tbl_GL[[#This Row],[Account_key]],tbl_COA[Account_key],tbl_COA[SubAccount],,0)</f>
        <v>Utilities</v>
      </c>
      <c r="K16694">
        <f>YEAR(tbl_GL[[#This Row],[Date]])</f>
        <v>2018</v>
      </c>
    </row>
    <row r="16695" spans="1:11" hidden="1" x14ac:dyDescent="0.35">
      <c r="A16695">
        <v>551.20000000000005</v>
      </c>
      <c r="B16695" s="24">
        <v>43411</v>
      </c>
      <c r="C16695">
        <v>7</v>
      </c>
      <c r="D16695" s="13">
        <v>20</v>
      </c>
      <c r="E16695" s="13" t="s">
        <v>99</v>
      </c>
      <c r="F16695" s="17">
        <v>-77</v>
      </c>
      <c r="G16695" t="str">
        <f>_xlfn.XLOOKUP(tbl_GL[[#This Row],[Account_key]],tbl_COA[Account_key],tbl_COA[Class],"Not Found")</f>
        <v>Assets</v>
      </c>
      <c r="H16695" t="str">
        <f>_xlfn.XLOOKUP(tbl_GL[[#This Row],[Account_key]],tbl_COA[Account_key],tbl_COA[SubClass],"Not Found")</f>
        <v>Assets</v>
      </c>
      <c r="I16695" t="str">
        <f>_xlfn.XLOOKUP(tbl_GL[[#This Row],[Account_key]],tbl_COA[Account_key],tbl_COA[SubClass2],"Not Found")</f>
        <v>Current Assets</v>
      </c>
      <c r="J16695" t="str">
        <f>_xlfn.XLOOKUP(tbl_GL[[#This Row],[Account_key]],tbl_COA[Account_key],tbl_COA[SubAccount],,0)</f>
        <v>Cash in hand</v>
      </c>
      <c r="K16695">
        <f>YEAR(tbl_GL[[#This Row],[Date]])</f>
        <v>2018</v>
      </c>
    </row>
    <row r="16696" spans="1:11" hidden="1" x14ac:dyDescent="0.35">
      <c r="A16696">
        <v>552.1</v>
      </c>
      <c r="B16696" s="24">
        <v>43411</v>
      </c>
      <c r="C16696">
        <v>7</v>
      </c>
      <c r="D16696" s="13">
        <v>10</v>
      </c>
      <c r="E16696" s="13" t="s">
        <v>98</v>
      </c>
      <c r="F16696" s="17">
        <v>-954</v>
      </c>
      <c r="G16696" t="str">
        <f>_xlfn.XLOOKUP(tbl_GL[[#This Row],[Account_key]],tbl_COA[Account_key],tbl_COA[Class],"Not Found")</f>
        <v>Assets</v>
      </c>
      <c r="H16696" t="str">
        <f>_xlfn.XLOOKUP(tbl_GL[[#This Row],[Account_key]],tbl_COA[Account_key],tbl_COA[SubClass],"Not Found")</f>
        <v>Assets</v>
      </c>
      <c r="I16696" t="str">
        <f>_xlfn.XLOOKUP(tbl_GL[[#This Row],[Account_key]],tbl_COA[Account_key],tbl_COA[SubClass2],"Not Found")</f>
        <v>Current Assets</v>
      </c>
      <c r="J16696" t="str">
        <f>_xlfn.XLOOKUP(tbl_GL[[#This Row],[Account_key]],tbl_COA[Account_key],tbl_COA[SubAccount],,0)</f>
        <v>Cash at Bank</v>
      </c>
      <c r="K16696">
        <f>YEAR(tbl_GL[[#This Row],[Date]])</f>
        <v>2018</v>
      </c>
    </row>
    <row r="16697" spans="1:11" hidden="1" x14ac:dyDescent="0.35">
      <c r="A16697">
        <v>552.20000000000005</v>
      </c>
      <c r="B16697" s="24">
        <v>43411</v>
      </c>
      <c r="C16697">
        <v>7</v>
      </c>
      <c r="D16697" s="13">
        <v>120</v>
      </c>
      <c r="E16697" s="13" t="s">
        <v>98</v>
      </c>
      <c r="F16697" s="17">
        <v>-954</v>
      </c>
      <c r="G16697" t="str">
        <f>_xlfn.XLOOKUP(tbl_GL[[#This Row],[Account_key]],tbl_COA[Account_key],tbl_COA[Class],"Not Found")</f>
        <v>Liabilities and Owners Equity</v>
      </c>
      <c r="H16697" t="str">
        <f>_xlfn.XLOOKUP(tbl_GL[[#This Row],[Account_key]],tbl_COA[Account_key],tbl_COA[SubClass],"Not Found")</f>
        <v>Liabilities</v>
      </c>
      <c r="I16697" t="str">
        <f>_xlfn.XLOOKUP(tbl_GL[[#This Row],[Account_key]],tbl_COA[Account_key],tbl_COA[SubClass2],"Not Found")</f>
        <v>Current Liabilities</v>
      </c>
      <c r="J16697" t="str">
        <f>_xlfn.XLOOKUP(tbl_GL[[#This Row],[Account_key]],tbl_COA[Account_key],tbl_COA[SubAccount],,0)</f>
        <v>Accrued Expenses</v>
      </c>
      <c r="K16697">
        <f>YEAR(tbl_GL[[#This Row],[Date]])</f>
        <v>2018</v>
      </c>
    </row>
    <row r="16698" spans="1:11" hidden="1" x14ac:dyDescent="0.35">
      <c r="A16698">
        <v>553.1</v>
      </c>
      <c r="B16698" s="24">
        <v>43411</v>
      </c>
      <c r="C16698">
        <v>7</v>
      </c>
      <c r="D16698" s="13">
        <v>10</v>
      </c>
      <c r="E16698" s="13" t="s">
        <v>84</v>
      </c>
      <c r="F16698" s="17">
        <v>-18667</v>
      </c>
      <c r="G16698" t="str">
        <f>_xlfn.XLOOKUP(tbl_GL[[#This Row],[Account_key]],tbl_COA[Account_key],tbl_COA[Class],"Not Found")</f>
        <v>Assets</v>
      </c>
      <c r="H16698" t="str">
        <f>_xlfn.XLOOKUP(tbl_GL[[#This Row],[Account_key]],tbl_COA[Account_key],tbl_COA[SubClass],"Not Found")</f>
        <v>Assets</v>
      </c>
      <c r="I16698" t="str">
        <f>_xlfn.XLOOKUP(tbl_GL[[#This Row],[Account_key]],tbl_COA[Account_key],tbl_COA[SubClass2],"Not Found")</f>
        <v>Current Assets</v>
      </c>
      <c r="J16698" t="str">
        <f>_xlfn.XLOOKUP(tbl_GL[[#This Row],[Account_key]],tbl_COA[Account_key],tbl_COA[SubAccount],,0)</f>
        <v>Cash at Bank</v>
      </c>
      <c r="K16698">
        <f>YEAR(tbl_GL[[#This Row],[Date]])</f>
        <v>2018</v>
      </c>
    </row>
    <row r="16699" spans="1:11" hidden="1" x14ac:dyDescent="0.35">
      <c r="A16699">
        <v>553.20000000000005</v>
      </c>
      <c r="B16699" s="24">
        <v>43411</v>
      </c>
      <c r="C16699">
        <v>7</v>
      </c>
      <c r="D16699" s="13">
        <v>110</v>
      </c>
      <c r="E16699" s="13" t="s">
        <v>84</v>
      </c>
      <c r="F16699" s="17">
        <v>-18667</v>
      </c>
      <c r="G16699" t="str">
        <f>_xlfn.XLOOKUP(tbl_GL[[#This Row],[Account_key]],tbl_COA[Account_key],tbl_COA[Class],"Not Found")</f>
        <v>Liabilities and Owners Equity</v>
      </c>
      <c r="H16699" t="str">
        <f>_xlfn.XLOOKUP(tbl_GL[[#This Row],[Account_key]],tbl_COA[Account_key],tbl_COA[SubClass],"Not Found")</f>
        <v>Liabilities</v>
      </c>
      <c r="I16699" t="str">
        <f>_xlfn.XLOOKUP(tbl_GL[[#This Row],[Account_key]],tbl_COA[Account_key],tbl_COA[SubClass2],"Not Found")</f>
        <v>Current Liabilities</v>
      </c>
      <c r="J16699" t="str">
        <f>_xlfn.XLOOKUP(tbl_GL[[#This Row],[Account_key]],tbl_COA[Account_key],tbl_COA[SubAccount],,0)</f>
        <v>Trade Payables</v>
      </c>
      <c r="K16699">
        <f>YEAR(tbl_GL[[#This Row],[Date]])</f>
        <v>2018</v>
      </c>
    </row>
    <row r="16700" spans="1:11" hidden="1" x14ac:dyDescent="0.35">
      <c r="A16700">
        <v>554.1</v>
      </c>
      <c r="B16700" s="24">
        <v>43412</v>
      </c>
      <c r="C16700">
        <v>7</v>
      </c>
      <c r="D16700" s="13">
        <v>350</v>
      </c>
      <c r="E16700" s="13" t="s">
        <v>97</v>
      </c>
      <c r="F16700" s="17">
        <v>-990</v>
      </c>
      <c r="G16700" t="str">
        <f>_xlfn.XLOOKUP(tbl_GL[[#This Row],[Account_key]],tbl_COA[Account_key],tbl_COA[Class],"Not Found")</f>
        <v>Operating account</v>
      </c>
      <c r="H16700" t="str">
        <f>_xlfn.XLOOKUP(tbl_GL[[#This Row],[Account_key]],tbl_COA[Account_key],tbl_COA[SubClass],"Not Found")</f>
        <v>Operating Expenses</v>
      </c>
      <c r="I16700" t="str">
        <f>_xlfn.XLOOKUP(tbl_GL[[#This Row],[Account_key]],tbl_COA[Account_key],tbl_COA[SubClass2],"Not Found")</f>
        <v>Administration</v>
      </c>
      <c r="J16700" t="str">
        <f>_xlfn.XLOOKUP(tbl_GL[[#This Row],[Account_key]],tbl_COA[Account_key],tbl_COA[SubAccount],,0)</f>
        <v>Other Expenses</v>
      </c>
      <c r="K16700">
        <f>YEAR(tbl_GL[[#This Row],[Date]])</f>
        <v>2018</v>
      </c>
    </row>
    <row r="16701" spans="1:11" hidden="1" x14ac:dyDescent="0.35">
      <c r="A16701">
        <v>554.20000000000005</v>
      </c>
      <c r="B16701" s="24">
        <v>43412</v>
      </c>
      <c r="C16701">
        <v>7</v>
      </c>
      <c r="D16701" s="13">
        <v>120</v>
      </c>
      <c r="E16701" s="13" t="s">
        <v>97</v>
      </c>
      <c r="F16701" s="17">
        <v>990</v>
      </c>
      <c r="G16701" t="str">
        <f>_xlfn.XLOOKUP(tbl_GL[[#This Row],[Account_key]],tbl_COA[Account_key],tbl_COA[Class],"Not Found")</f>
        <v>Liabilities and Owners Equity</v>
      </c>
      <c r="H16701" t="str">
        <f>_xlfn.XLOOKUP(tbl_GL[[#This Row],[Account_key]],tbl_COA[Account_key],tbl_COA[SubClass],"Not Found")</f>
        <v>Liabilities</v>
      </c>
      <c r="I16701" t="str">
        <f>_xlfn.XLOOKUP(tbl_GL[[#This Row],[Account_key]],tbl_COA[Account_key],tbl_COA[SubClass2],"Not Found")</f>
        <v>Current Liabilities</v>
      </c>
      <c r="J16701" t="str">
        <f>_xlfn.XLOOKUP(tbl_GL[[#This Row],[Account_key]],tbl_COA[Account_key],tbl_COA[SubAccount],,0)</f>
        <v>Accrued Expenses</v>
      </c>
      <c r="K16701">
        <f>YEAR(tbl_GL[[#This Row],[Date]])</f>
        <v>2018</v>
      </c>
    </row>
    <row r="16702" spans="1:11" hidden="1" x14ac:dyDescent="0.35">
      <c r="A16702">
        <v>555.1</v>
      </c>
      <c r="B16702" s="24">
        <v>43412</v>
      </c>
      <c r="C16702">
        <v>7</v>
      </c>
      <c r="D16702" s="13">
        <v>10</v>
      </c>
      <c r="E16702" s="13" t="s">
        <v>98</v>
      </c>
      <c r="F16702" s="17">
        <v>-929</v>
      </c>
      <c r="G16702" t="str">
        <f>_xlfn.XLOOKUP(tbl_GL[[#This Row],[Account_key]],tbl_COA[Account_key],tbl_COA[Class],"Not Found")</f>
        <v>Assets</v>
      </c>
      <c r="H16702" t="str">
        <f>_xlfn.XLOOKUP(tbl_GL[[#This Row],[Account_key]],tbl_COA[Account_key],tbl_COA[SubClass],"Not Found")</f>
        <v>Assets</v>
      </c>
      <c r="I16702" t="str">
        <f>_xlfn.XLOOKUP(tbl_GL[[#This Row],[Account_key]],tbl_COA[Account_key],tbl_COA[SubClass2],"Not Found")</f>
        <v>Current Assets</v>
      </c>
      <c r="J16702" t="str">
        <f>_xlfn.XLOOKUP(tbl_GL[[#This Row],[Account_key]],tbl_COA[Account_key],tbl_COA[SubAccount],,0)</f>
        <v>Cash at Bank</v>
      </c>
      <c r="K16702">
        <f>YEAR(tbl_GL[[#This Row],[Date]])</f>
        <v>2018</v>
      </c>
    </row>
    <row r="16703" spans="1:11" hidden="1" x14ac:dyDescent="0.35">
      <c r="A16703">
        <v>555.20000000000005</v>
      </c>
      <c r="B16703" s="24">
        <v>43412</v>
      </c>
      <c r="C16703">
        <v>7</v>
      </c>
      <c r="D16703" s="13">
        <v>120</v>
      </c>
      <c r="E16703" s="13" t="s">
        <v>98</v>
      </c>
      <c r="F16703" s="17">
        <v>-929</v>
      </c>
      <c r="G16703" t="str">
        <f>_xlfn.XLOOKUP(tbl_GL[[#This Row],[Account_key]],tbl_COA[Account_key],tbl_COA[Class],"Not Found")</f>
        <v>Liabilities and Owners Equity</v>
      </c>
      <c r="H16703" t="str">
        <f>_xlfn.XLOOKUP(tbl_GL[[#This Row],[Account_key]],tbl_COA[Account_key],tbl_COA[SubClass],"Not Found")</f>
        <v>Liabilities</v>
      </c>
      <c r="I16703" t="str">
        <f>_xlfn.XLOOKUP(tbl_GL[[#This Row],[Account_key]],tbl_COA[Account_key],tbl_COA[SubClass2],"Not Found")</f>
        <v>Current Liabilities</v>
      </c>
      <c r="J16703" t="str">
        <f>_xlfn.XLOOKUP(tbl_GL[[#This Row],[Account_key]],tbl_COA[Account_key],tbl_COA[SubAccount],,0)</f>
        <v>Accrued Expenses</v>
      </c>
      <c r="K16703">
        <f>YEAR(tbl_GL[[#This Row],[Date]])</f>
        <v>2018</v>
      </c>
    </row>
    <row r="16704" spans="1:11" hidden="1" x14ac:dyDescent="0.35">
      <c r="A16704">
        <v>556.1</v>
      </c>
      <c r="B16704" s="24">
        <v>43413</v>
      </c>
      <c r="C16704">
        <v>7</v>
      </c>
      <c r="D16704" s="13">
        <v>260</v>
      </c>
      <c r="E16704" s="13" t="s">
        <v>83</v>
      </c>
      <c r="F16704" s="17">
        <v>547</v>
      </c>
      <c r="G16704" t="str">
        <f>_xlfn.XLOOKUP(tbl_GL[[#This Row],[Account_key]],tbl_COA[Account_key],tbl_COA[Class],"Not Found")</f>
        <v>Operating account</v>
      </c>
      <c r="H16704" t="str">
        <f>_xlfn.XLOOKUP(tbl_GL[[#This Row],[Account_key]],tbl_COA[Account_key],tbl_COA[SubClass],"Not Found")</f>
        <v>Operating Expenses</v>
      </c>
      <c r="I16704" t="str">
        <f>_xlfn.XLOOKUP(tbl_GL[[#This Row],[Account_key]],tbl_COA[Account_key],tbl_COA[SubClass2],"Not Found")</f>
        <v>Marketing</v>
      </c>
      <c r="J16704" t="str">
        <f>_xlfn.XLOOKUP(tbl_GL[[#This Row],[Account_key]],tbl_COA[Account_key],tbl_COA[SubAccount],,0)</f>
        <v>Commissions</v>
      </c>
      <c r="K16704">
        <f>YEAR(tbl_GL[[#This Row],[Date]])</f>
        <v>2018</v>
      </c>
    </row>
    <row r="16705" spans="1:11" hidden="1" x14ac:dyDescent="0.35">
      <c r="A16705">
        <v>556.20000000000005</v>
      </c>
      <c r="B16705" s="24">
        <v>43413</v>
      </c>
      <c r="C16705">
        <v>7</v>
      </c>
      <c r="D16705" s="13">
        <v>20</v>
      </c>
      <c r="E16705" s="13" t="s">
        <v>83</v>
      </c>
      <c r="F16705" s="17">
        <v>547</v>
      </c>
      <c r="G16705" t="str">
        <f>_xlfn.XLOOKUP(tbl_GL[[#This Row],[Account_key]],tbl_COA[Account_key],tbl_COA[Class],"Not Found")</f>
        <v>Assets</v>
      </c>
      <c r="H16705" t="str">
        <f>_xlfn.XLOOKUP(tbl_GL[[#This Row],[Account_key]],tbl_COA[Account_key],tbl_COA[SubClass],"Not Found")</f>
        <v>Assets</v>
      </c>
      <c r="I16705" t="str">
        <f>_xlfn.XLOOKUP(tbl_GL[[#This Row],[Account_key]],tbl_COA[Account_key],tbl_COA[SubClass2],"Not Found")</f>
        <v>Current Assets</v>
      </c>
      <c r="J16705" t="str">
        <f>_xlfn.XLOOKUP(tbl_GL[[#This Row],[Account_key]],tbl_COA[Account_key],tbl_COA[SubAccount],,0)</f>
        <v>Cash in hand</v>
      </c>
      <c r="K16705">
        <f>YEAR(tbl_GL[[#This Row],[Date]])</f>
        <v>2018</v>
      </c>
    </row>
    <row r="16706" spans="1:11" hidden="1" x14ac:dyDescent="0.35">
      <c r="A16706">
        <v>557.1</v>
      </c>
      <c r="B16706" s="24">
        <v>43413</v>
      </c>
      <c r="C16706">
        <v>7</v>
      </c>
      <c r="D16706" s="13">
        <v>230</v>
      </c>
      <c r="E16706" s="13" t="s">
        <v>4</v>
      </c>
      <c r="F16706" s="17">
        <v>-590</v>
      </c>
      <c r="G16706" t="str">
        <f>_xlfn.XLOOKUP(tbl_GL[[#This Row],[Account_key]],tbl_COA[Account_key],tbl_COA[Class],"Not Found")</f>
        <v>Trading account</v>
      </c>
      <c r="H16706" t="str">
        <f>_xlfn.XLOOKUP(tbl_GL[[#This Row],[Account_key]],tbl_COA[Account_key],tbl_COA[SubClass],"Not Found")</f>
        <v>Cost of Sales</v>
      </c>
      <c r="I16706" t="str">
        <f>_xlfn.XLOOKUP(tbl_GL[[#This Row],[Account_key]],tbl_COA[Account_key],tbl_COA[SubClass2],"Not Found")</f>
        <v>Cost of Sales</v>
      </c>
      <c r="J16706" t="str">
        <f>_xlfn.XLOOKUP(tbl_GL[[#This Row],[Account_key]],tbl_COA[Account_key],tbl_COA[SubAccount],,0)</f>
        <v>Cost of Sales</v>
      </c>
      <c r="K16706">
        <f>YEAR(tbl_GL[[#This Row],[Date]])</f>
        <v>2018</v>
      </c>
    </row>
    <row r="16707" spans="1:11" hidden="1" x14ac:dyDescent="0.35">
      <c r="A16707">
        <v>557.20000000000005</v>
      </c>
      <c r="B16707" s="24">
        <v>43413</v>
      </c>
      <c r="C16707">
        <v>7</v>
      </c>
      <c r="D16707" s="13">
        <v>60</v>
      </c>
      <c r="E16707" s="13" t="s">
        <v>4</v>
      </c>
      <c r="F16707" s="17">
        <v>-590</v>
      </c>
      <c r="G16707" t="str">
        <f>_xlfn.XLOOKUP(tbl_GL[[#This Row],[Account_key]],tbl_COA[Account_key],tbl_COA[Class],"Not Found")</f>
        <v>Assets</v>
      </c>
      <c r="H16707" t="str">
        <f>_xlfn.XLOOKUP(tbl_GL[[#This Row],[Account_key]],tbl_COA[Account_key],tbl_COA[SubClass],"Not Found")</f>
        <v>Assets</v>
      </c>
      <c r="I16707" t="str">
        <f>_xlfn.XLOOKUP(tbl_GL[[#This Row],[Account_key]],tbl_COA[Account_key],tbl_COA[SubClass2],"Not Found")</f>
        <v>Current Assets</v>
      </c>
      <c r="J16707" t="str">
        <f>_xlfn.XLOOKUP(tbl_GL[[#This Row],[Account_key]],tbl_COA[Account_key],tbl_COA[SubAccount],,0)</f>
        <v>Inventory</v>
      </c>
      <c r="K16707">
        <f>YEAR(tbl_GL[[#This Row],[Date]])</f>
        <v>2018</v>
      </c>
    </row>
    <row r="16708" spans="1:11" hidden="1" x14ac:dyDescent="0.35">
      <c r="A16708">
        <v>558.1</v>
      </c>
      <c r="B16708" s="24">
        <v>43413</v>
      </c>
      <c r="C16708">
        <v>7</v>
      </c>
      <c r="D16708" s="13">
        <v>210</v>
      </c>
      <c r="E16708" s="13" t="s">
        <v>7</v>
      </c>
      <c r="F16708" s="17">
        <v>1968</v>
      </c>
      <c r="G16708" t="str">
        <f>_xlfn.XLOOKUP(tbl_GL[[#This Row],[Account_key]],tbl_COA[Account_key],tbl_COA[Class],"Not Found")</f>
        <v>Trading account</v>
      </c>
      <c r="H16708" t="str">
        <f>_xlfn.XLOOKUP(tbl_GL[[#This Row],[Account_key]],tbl_COA[Account_key],tbl_COA[SubClass],"Not Found")</f>
        <v>Sales</v>
      </c>
      <c r="I16708" t="str">
        <f>_xlfn.XLOOKUP(tbl_GL[[#This Row],[Account_key]],tbl_COA[Account_key],tbl_COA[SubClass2],"Not Found")</f>
        <v>Sales</v>
      </c>
      <c r="J16708" t="str">
        <f>_xlfn.XLOOKUP(tbl_GL[[#This Row],[Account_key]],tbl_COA[Account_key],tbl_COA[SubAccount],,0)</f>
        <v>Sales</v>
      </c>
      <c r="K16708">
        <f>YEAR(tbl_GL[[#This Row],[Date]])</f>
        <v>2018</v>
      </c>
    </row>
    <row r="16709" spans="1:11" hidden="1" x14ac:dyDescent="0.35">
      <c r="A16709">
        <v>558.20000000000005</v>
      </c>
      <c r="B16709" s="24">
        <v>43413</v>
      </c>
      <c r="C16709">
        <v>7</v>
      </c>
      <c r="D16709" s="13">
        <v>10</v>
      </c>
      <c r="E16709" s="13" t="s">
        <v>7</v>
      </c>
      <c r="F16709" s="17">
        <v>1968</v>
      </c>
      <c r="G16709" t="str">
        <f>_xlfn.XLOOKUP(tbl_GL[[#This Row],[Account_key]],tbl_COA[Account_key],tbl_COA[Class],"Not Found")</f>
        <v>Assets</v>
      </c>
      <c r="H16709" t="str">
        <f>_xlfn.XLOOKUP(tbl_GL[[#This Row],[Account_key]],tbl_COA[Account_key],tbl_COA[SubClass],"Not Found")</f>
        <v>Assets</v>
      </c>
      <c r="I16709" t="str">
        <f>_xlfn.XLOOKUP(tbl_GL[[#This Row],[Account_key]],tbl_COA[Account_key],tbl_COA[SubClass2],"Not Found")</f>
        <v>Current Assets</v>
      </c>
      <c r="J16709" t="str">
        <f>_xlfn.XLOOKUP(tbl_GL[[#This Row],[Account_key]],tbl_COA[Account_key],tbl_COA[SubAccount],,0)</f>
        <v>Cash at Bank</v>
      </c>
      <c r="K16709">
        <f>YEAR(tbl_GL[[#This Row],[Date]])</f>
        <v>2018</v>
      </c>
    </row>
    <row r="16710" spans="1:11" hidden="1" x14ac:dyDescent="0.35">
      <c r="A16710">
        <v>559.1</v>
      </c>
      <c r="B16710" s="24">
        <v>43413</v>
      </c>
      <c r="C16710">
        <v>7</v>
      </c>
      <c r="D16710" s="13">
        <v>230</v>
      </c>
      <c r="E16710" s="13" t="s">
        <v>4</v>
      </c>
      <c r="F16710" s="17">
        <v>-2464</v>
      </c>
      <c r="G16710" t="str">
        <f>_xlfn.XLOOKUP(tbl_GL[[#This Row],[Account_key]],tbl_COA[Account_key],tbl_COA[Class],"Not Found")</f>
        <v>Trading account</v>
      </c>
      <c r="H16710" t="str">
        <f>_xlfn.XLOOKUP(tbl_GL[[#This Row],[Account_key]],tbl_COA[Account_key],tbl_COA[SubClass],"Not Found")</f>
        <v>Cost of Sales</v>
      </c>
      <c r="I16710" t="str">
        <f>_xlfn.XLOOKUP(tbl_GL[[#This Row],[Account_key]],tbl_COA[Account_key],tbl_COA[SubClass2],"Not Found")</f>
        <v>Cost of Sales</v>
      </c>
      <c r="J16710" t="str">
        <f>_xlfn.XLOOKUP(tbl_GL[[#This Row],[Account_key]],tbl_COA[Account_key],tbl_COA[SubAccount],,0)</f>
        <v>Cost of Sales</v>
      </c>
      <c r="K16710">
        <f>YEAR(tbl_GL[[#This Row],[Date]])</f>
        <v>2018</v>
      </c>
    </row>
    <row r="16711" spans="1:11" hidden="1" x14ac:dyDescent="0.35">
      <c r="A16711">
        <v>559.20000000000005</v>
      </c>
      <c r="B16711" s="24">
        <v>43413</v>
      </c>
      <c r="C16711">
        <v>7</v>
      </c>
      <c r="D16711" s="13">
        <v>60</v>
      </c>
      <c r="E16711" s="13" t="s">
        <v>4</v>
      </c>
      <c r="F16711" s="17">
        <v>-2464</v>
      </c>
      <c r="G16711" t="str">
        <f>_xlfn.XLOOKUP(tbl_GL[[#This Row],[Account_key]],tbl_COA[Account_key],tbl_COA[Class],"Not Found")</f>
        <v>Assets</v>
      </c>
      <c r="H16711" t="str">
        <f>_xlfn.XLOOKUP(tbl_GL[[#This Row],[Account_key]],tbl_COA[Account_key],tbl_COA[SubClass],"Not Found")</f>
        <v>Assets</v>
      </c>
      <c r="I16711" t="str">
        <f>_xlfn.XLOOKUP(tbl_GL[[#This Row],[Account_key]],tbl_COA[Account_key],tbl_COA[SubClass2],"Not Found")</f>
        <v>Current Assets</v>
      </c>
      <c r="J16711" t="str">
        <f>_xlfn.XLOOKUP(tbl_GL[[#This Row],[Account_key]],tbl_COA[Account_key],tbl_COA[SubAccount],,0)</f>
        <v>Inventory</v>
      </c>
      <c r="K16711">
        <f>YEAR(tbl_GL[[#This Row],[Date]])</f>
        <v>2018</v>
      </c>
    </row>
    <row r="16712" spans="1:11" hidden="1" x14ac:dyDescent="0.35">
      <c r="A16712">
        <v>560.1</v>
      </c>
      <c r="B16712" s="24">
        <v>43413</v>
      </c>
      <c r="C16712">
        <v>7</v>
      </c>
      <c r="D16712" s="13">
        <v>30</v>
      </c>
      <c r="E16712" s="13" t="s">
        <v>80</v>
      </c>
      <c r="F16712" s="17">
        <v>-7545</v>
      </c>
      <c r="G16712" t="str">
        <f>_xlfn.XLOOKUP(tbl_GL[[#This Row],[Account_key]],tbl_COA[Account_key],tbl_COA[Class],"Not Found")</f>
        <v>Assets</v>
      </c>
      <c r="H16712" t="str">
        <f>_xlfn.XLOOKUP(tbl_GL[[#This Row],[Account_key]],tbl_COA[Account_key],tbl_COA[SubClass],"Not Found")</f>
        <v>Assets</v>
      </c>
      <c r="I16712" t="str">
        <f>_xlfn.XLOOKUP(tbl_GL[[#This Row],[Account_key]],tbl_COA[Account_key],tbl_COA[SubClass2],"Not Found")</f>
        <v>Current Assets</v>
      </c>
      <c r="J16712" t="str">
        <f>_xlfn.XLOOKUP(tbl_GL[[#This Row],[Account_key]],tbl_COA[Account_key],tbl_COA[SubAccount],,0)</f>
        <v>Trade Receivables</v>
      </c>
      <c r="K16712">
        <f>YEAR(tbl_GL[[#This Row],[Date]])</f>
        <v>2018</v>
      </c>
    </row>
    <row r="16713" spans="1:11" hidden="1" x14ac:dyDescent="0.35">
      <c r="A16713">
        <v>560.20000000000005</v>
      </c>
      <c r="B16713" s="24">
        <v>43413</v>
      </c>
      <c r="C16713">
        <v>7</v>
      </c>
      <c r="D16713" s="13">
        <v>10</v>
      </c>
      <c r="E16713" s="13" t="s">
        <v>80</v>
      </c>
      <c r="F16713" s="17">
        <v>7545</v>
      </c>
      <c r="G16713" t="str">
        <f>_xlfn.XLOOKUP(tbl_GL[[#This Row],[Account_key]],tbl_COA[Account_key],tbl_COA[Class],"Not Found")</f>
        <v>Assets</v>
      </c>
      <c r="H16713" t="str">
        <f>_xlfn.XLOOKUP(tbl_GL[[#This Row],[Account_key]],tbl_COA[Account_key],tbl_COA[SubClass],"Not Found")</f>
        <v>Assets</v>
      </c>
      <c r="I16713" t="str">
        <f>_xlfn.XLOOKUP(tbl_GL[[#This Row],[Account_key]],tbl_COA[Account_key],tbl_COA[SubClass2],"Not Found")</f>
        <v>Current Assets</v>
      </c>
      <c r="J16713" t="str">
        <f>_xlfn.XLOOKUP(tbl_GL[[#This Row],[Account_key]],tbl_COA[Account_key],tbl_COA[SubAccount],,0)</f>
        <v>Cash at Bank</v>
      </c>
      <c r="K16713">
        <f>YEAR(tbl_GL[[#This Row],[Date]])</f>
        <v>2018</v>
      </c>
    </row>
    <row r="16714" spans="1:11" hidden="1" x14ac:dyDescent="0.35">
      <c r="A16714">
        <v>561.1</v>
      </c>
      <c r="B16714" s="24">
        <v>43413</v>
      </c>
      <c r="C16714">
        <v>7</v>
      </c>
      <c r="D16714" s="13">
        <v>210</v>
      </c>
      <c r="E16714" s="13" t="s">
        <v>8</v>
      </c>
      <c r="F16714" s="17">
        <v>8960</v>
      </c>
      <c r="G16714" t="str">
        <f>_xlfn.XLOOKUP(tbl_GL[[#This Row],[Account_key]],tbl_COA[Account_key],tbl_COA[Class],"Not Found")</f>
        <v>Trading account</v>
      </c>
      <c r="H16714" t="str">
        <f>_xlfn.XLOOKUP(tbl_GL[[#This Row],[Account_key]],tbl_COA[Account_key],tbl_COA[SubClass],"Not Found")</f>
        <v>Sales</v>
      </c>
      <c r="I16714" t="str">
        <f>_xlfn.XLOOKUP(tbl_GL[[#This Row],[Account_key]],tbl_COA[Account_key],tbl_COA[SubClass2],"Not Found")</f>
        <v>Sales</v>
      </c>
      <c r="J16714" t="str">
        <f>_xlfn.XLOOKUP(tbl_GL[[#This Row],[Account_key]],tbl_COA[Account_key],tbl_COA[SubAccount],,0)</f>
        <v>Sales</v>
      </c>
      <c r="K16714">
        <f>YEAR(tbl_GL[[#This Row],[Date]])</f>
        <v>2018</v>
      </c>
    </row>
    <row r="16715" spans="1:11" hidden="1" x14ac:dyDescent="0.35">
      <c r="A16715">
        <v>561.20000000000005</v>
      </c>
      <c r="B16715" s="24">
        <v>43413</v>
      </c>
      <c r="C16715">
        <v>7</v>
      </c>
      <c r="D16715" s="13">
        <v>30</v>
      </c>
      <c r="E16715" s="13" t="s">
        <v>8</v>
      </c>
      <c r="F16715" s="17">
        <v>8960</v>
      </c>
      <c r="G16715" t="str">
        <f>_xlfn.XLOOKUP(tbl_GL[[#This Row],[Account_key]],tbl_COA[Account_key],tbl_COA[Class],"Not Found")</f>
        <v>Assets</v>
      </c>
      <c r="H16715" t="str">
        <f>_xlfn.XLOOKUP(tbl_GL[[#This Row],[Account_key]],tbl_COA[Account_key],tbl_COA[SubClass],"Not Found")</f>
        <v>Assets</v>
      </c>
      <c r="I16715" t="str">
        <f>_xlfn.XLOOKUP(tbl_GL[[#This Row],[Account_key]],tbl_COA[Account_key],tbl_COA[SubClass2],"Not Found")</f>
        <v>Current Assets</v>
      </c>
      <c r="J16715" t="str">
        <f>_xlfn.XLOOKUP(tbl_GL[[#This Row],[Account_key]],tbl_COA[Account_key],tbl_COA[SubAccount],,0)</f>
        <v>Trade Receivables</v>
      </c>
      <c r="K16715">
        <f>YEAR(tbl_GL[[#This Row],[Date]])</f>
        <v>2018</v>
      </c>
    </row>
    <row r="16716" spans="1:11" hidden="1" x14ac:dyDescent="0.35">
      <c r="A16716">
        <v>562.1</v>
      </c>
      <c r="B16716" s="24">
        <v>43415</v>
      </c>
      <c r="C16716">
        <v>7</v>
      </c>
      <c r="D16716" s="13">
        <v>30</v>
      </c>
      <c r="E16716" s="13" t="s">
        <v>80</v>
      </c>
      <c r="F16716" s="17">
        <v>-7536</v>
      </c>
      <c r="G16716" t="str">
        <f>_xlfn.XLOOKUP(tbl_GL[[#This Row],[Account_key]],tbl_COA[Account_key],tbl_COA[Class],"Not Found")</f>
        <v>Assets</v>
      </c>
      <c r="H16716" t="str">
        <f>_xlfn.XLOOKUP(tbl_GL[[#This Row],[Account_key]],tbl_COA[Account_key],tbl_COA[SubClass],"Not Found")</f>
        <v>Assets</v>
      </c>
      <c r="I16716" t="str">
        <f>_xlfn.XLOOKUP(tbl_GL[[#This Row],[Account_key]],tbl_COA[Account_key],tbl_COA[SubClass2],"Not Found")</f>
        <v>Current Assets</v>
      </c>
      <c r="J16716" t="str">
        <f>_xlfn.XLOOKUP(tbl_GL[[#This Row],[Account_key]],tbl_COA[Account_key],tbl_COA[SubAccount],,0)</f>
        <v>Trade Receivables</v>
      </c>
      <c r="K16716">
        <f>YEAR(tbl_GL[[#This Row],[Date]])</f>
        <v>2018</v>
      </c>
    </row>
    <row r="16717" spans="1:11" hidden="1" x14ac:dyDescent="0.35">
      <c r="A16717">
        <v>562.20000000000005</v>
      </c>
      <c r="B16717" s="24">
        <v>43415</v>
      </c>
      <c r="C16717">
        <v>7</v>
      </c>
      <c r="D16717" s="13">
        <v>10</v>
      </c>
      <c r="E16717" s="13" t="s">
        <v>80</v>
      </c>
      <c r="F16717" s="17">
        <v>7536</v>
      </c>
      <c r="G16717" t="str">
        <f>_xlfn.XLOOKUP(tbl_GL[[#This Row],[Account_key]],tbl_COA[Account_key],tbl_COA[Class],"Not Found")</f>
        <v>Assets</v>
      </c>
      <c r="H16717" t="str">
        <f>_xlfn.XLOOKUP(tbl_GL[[#This Row],[Account_key]],tbl_COA[Account_key],tbl_COA[SubClass],"Not Found")</f>
        <v>Assets</v>
      </c>
      <c r="I16717" t="str">
        <f>_xlfn.XLOOKUP(tbl_GL[[#This Row],[Account_key]],tbl_COA[Account_key],tbl_COA[SubClass2],"Not Found")</f>
        <v>Current Assets</v>
      </c>
      <c r="J16717" t="str">
        <f>_xlfn.XLOOKUP(tbl_GL[[#This Row],[Account_key]],tbl_COA[Account_key],tbl_COA[SubAccount],,0)</f>
        <v>Cash at Bank</v>
      </c>
      <c r="K16717">
        <f>YEAR(tbl_GL[[#This Row],[Date]])</f>
        <v>2018</v>
      </c>
    </row>
    <row r="16718" spans="1:11" hidden="1" x14ac:dyDescent="0.35">
      <c r="A16718">
        <v>563.1</v>
      </c>
      <c r="B16718" s="24">
        <v>43416</v>
      </c>
      <c r="C16718">
        <v>7</v>
      </c>
      <c r="D16718" s="13">
        <v>10</v>
      </c>
      <c r="E16718" s="13" t="s">
        <v>98</v>
      </c>
      <c r="F16718" s="17">
        <v>-750</v>
      </c>
      <c r="G16718" t="str">
        <f>_xlfn.XLOOKUP(tbl_GL[[#This Row],[Account_key]],tbl_COA[Account_key],tbl_COA[Class],"Not Found")</f>
        <v>Assets</v>
      </c>
      <c r="H16718" t="str">
        <f>_xlfn.XLOOKUP(tbl_GL[[#This Row],[Account_key]],tbl_COA[Account_key],tbl_COA[SubClass],"Not Found")</f>
        <v>Assets</v>
      </c>
      <c r="I16718" t="str">
        <f>_xlfn.XLOOKUP(tbl_GL[[#This Row],[Account_key]],tbl_COA[Account_key],tbl_COA[SubClass2],"Not Found")</f>
        <v>Current Assets</v>
      </c>
      <c r="J16718" t="str">
        <f>_xlfn.XLOOKUP(tbl_GL[[#This Row],[Account_key]],tbl_COA[Account_key],tbl_COA[SubAccount],,0)</f>
        <v>Cash at Bank</v>
      </c>
      <c r="K16718">
        <f>YEAR(tbl_GL[[#This Row],[Date]])</f>
        <v>2018</v>
      </c>
    </row>
    <row r="16719" spans="1:11" hidden="1" x14ac:dyDescent="0.35">
      <c r="A16719">
        <v>563.20000000000005</v>
      </c>
      <c r="B16719" s="24">
        <v>43416</v>
      </c>
      <c r="C16719">
        <v>7</v>
      </c>
      <c r="D16719" s="13">
        <v>120</v>
      </c>
      <c r="E16719" s="13" t="s">
        <v>98</v>
      </c>
      <c r="F16719" s="17">
        <v>-750</v>
      </c>
      <c r="G16719" t="str">
        <f>_xlfn.XLOOKUP(tbl_GL[[#This Row],[Account_key]],tbl_COA[Account_key],tbl_COA[Class],"Not Found")</f>
        <v>Liabilities and Owners Equity</v>
      </c>
      <c r="H16719" t="str">
        <f>_xlfn.XLOOKUP(tbl_GL[[#This Row],[Account_key]],tbl_COA[Account_key],tbl_COA[SubClass],"Not Found")</f>
        <v>Liabilities</v>
      </c>
      <c r="I16719" t="str">
        <f>_xlfn.XLOOKUP(tbl_GL[[#This Row],[Account_key]],tbl_COA[Account_key],tbl_COA[SubClass2],"Not Found")</f>
        <v>Current Liabilities</v>
      </c>
      <c r="J16719" t="str">
        <f>_xlfn.XLOOKUP(tbl_GL[[#This Row],[Account_key]],tbl_COA[Account_key],tbl_COA[SubAccount],,0)</f>
        <v>Accrued Expenses</v>
      </c>
      <c r="K16719">
        <f>YEAR(tbl_GL[[#This Row],[Date]])</f>
        <v>2018</v>
      </c>
    </row>
    <row r="16720" spans="1:11" hidden="1" x14ac:dyDescent="0.35">
      <c r="A16720">
        <v>564.1</v>
      </c>
      <c r="B16720" s="24">
        <v>43416</v>
      </c>
      <c r="C16720">
        <v>7</v>
      </c>
      <c r="D16720" s="13">
        <v>10</v>
      </c>
      <c r="E16720" s="13" t="s">
        <v>98</v>
      </c>
      <c r="F16720" s="17">
        <v>-819</v>
      </c>
      <c r="G16720" t="str">
        <f>_xlfn.XLOOKUP(tbl_GL[[#This Row],[Account_key]],tbl_COA[Account_key],tbl_COA[Class],"Not Found")</f>
        <v>Assets</v>
      </c>
      <c r="H16720" t="str">
        <f>_xlfn.XLOOKUP(tbl_GL[[#This Row],[Account_key]],tbl_COA[Account_key],tbl_COA[SubClass],"Not Found")</f>
        <v>Assets</v>
      </c>
      <c r="I16720" t="str">
        <f>_xlfn.XLOOKUP(tbl_GL[[#This Row],[Account_key]],tbl_COA[Account_key],tbl_COA[SubClass2],"Not Found")</f>
        <v>Current Assets</v>
      </c>
      <c r="J16720" t="str">
        <f>_xlfn.XLOOKUP(tbl_GL[[#This Row],[Account_key]],tbl_COA[Account_key],tbl_COA[SubAccount],,0)</f>
        <v>Cash at Bank</v>
      </c>
      <c r="K16720">
        <f>YEAR(tbl_GL[[#This Row],[Date]])</f>
        <v>2018</v>
      </c>
    </row>
    <row r="16721" spans="1:11" hidden="1" x14ac:dyDescent="0.35">
      <c r="A16721">
        <v>564.20000000000005</v>
      </c>
      <c r="B16721" s="24">
        <v>43416</v>
      </c>
      <c r="C16721">
        <v>7</v>
      </c>
      <c r="D16721" s="13">
        <v>120</v>
      </c>
      <c r="E16721" s="13" t="s">
        <v>98</v>
      </c>
      <c r="F16721" s="17">
        <v>-819</v>
      </c>
      <c r="G16721" t="str">
        <f>_xlfn.XLOOKUP(tbl_GL[[#This Row],[Account_key]],tbl_COA[Account_key],tbl_COA[Class],"Not Found")</f>
        <v>Liabilities and Owners Equity</v>
      </c>
      <c r="H16721" t="str">
        <f>_xlfn.XLOOKUP(tbl_GL[[#This Row],[Account_key]],tbl_COA[Account_key],tbl_COA[SubClass],"Not Found")</f>
        <v>Liabilities</v>
      </c>
      <c r="I16721" t="str">
        <f>_xlfn.XLOOKUP(tbl_GL[[#This Row],[Account_key]],tbl_COA[Account_key],tbl_COA[SubClass2],"Not Found")</f>
        <v>Current Liabilities</v>
      </c>
      <c r="J16721" t="str">
        <f>_xlfn.XLOOKUP(tbl_GL[[#This Row],[Account_key]],tbl_COA[Account_key],tbl_COA[SubAccount],,0)</f>
        <v>Accrued Expenses</v>
      </c>
      <c r="K16721">
        <f>YEAR(tbl_GL[[#This Row],[Date]])</f>
        <v>2018</v>
      </c>
    </row>
    <row r="16722" spans="1:11" hidden="1" x14ac:dyDescent="0.35">
      <c r="A16722">
        <v>565.1</v>
      </c>
      <c r="B16722" s="24">
        <v>43417</v>
      </c>
      <c r="C16722">
        <v>7</v>
      </c>
      <c r="D16722" s="13">
        <v>10</v>
      </c>
      <c r="E16722" s="13" t="s">
        <v>98</v>
      </c>
      <c r="F16722" s="17">
        <v>-851</v>
      </c>
      <c r="G16722" t="str">
        <f>_xlfn.XLOOKUP(tbl_GL[[#This Row],[Account_key]],tbl_COA[Account_key],tbl_COA[Class],"Not Found")</f>
        <v>Assets</v>
      </c>
      <c r="H16722" t="str">
        <f>_xlfn.XLOOKUP(tbl_GL[[#This Row],[Account_key]],tbl_COA[Account_key],tbl_COA[SubClass],"Not Found")</f>
        <v>Assets</v>
      </c>
      <c r="I16722" t="str">
        <f>_xlfn.XLOOKUP(tbl_GL[[#This Row],[Account_key]],tbl_COA[Account_key],tbl_COA[SubClass2],"Not Found")</f>
        <v>Current Assets</v>
      </c>
      <c r="J16722" t="str">
        <f>_xlfn.XLOOKUP(tbl_GL[[#This Row],[Account_key]],tbl_COA[Account_key],tbl_COA[SubAccount],,0)</f>
        <v>Cash at Bank</v>
      </c>
      <c r="K16722">
        <f>YEAR(tbl_GL[[#This Row],[Date]])</f>
        <v>2018</v>
      </c>
    </row>
    <row r="16723" spans="1:11" hidden="1" x14ac:dyDescent="0.35">
      <c r="A16723">
        <v>565.20000000000005</v>
      </c>
      <c r="B16723" s="24">
        <v>43417</v>
      </c>
      <c r="C16723">
        <v>7</v>
      </c>
      <c r="D16723" s="13">
        <v>120</v>
      </c>
      <c r="E16723" s="13" t="s">
        <v>98</v>
      </c>
      <c r="F16723" s="17">
        <v>-851</v>
      </c>
      <c r="G16723" t="str">
        <f>_xlfn.XLOOKUP(tbl_GL[[#This Row],[Account_key]],tbl_COA[Account_key],tbl_COA[Class],"Not Found")</f>
        <v>Liabilities and Owners Equity</v>
      </c>
      <c r="H16723" t="str">
        <f>_xlfn.XLOOKUP(tbl_GL[[#This Row],[Account_key]],tbl_COA[Account_key],tbl_COA[SubClass],"Not Found")</f>
        <v>Liabilities</v>
      </c>
      <c r="I16723" t="str">
        <f>_xlfn.XLOOKUP(tbl_GL[[#This Row],[Account_key]],tbl_COA[Account_key],tbl_COA[SubClass2],"Not Found")</f>
        <v>Current Liabilities</v>
      </c>
      <c r="J16723" t="str">
        <f>_xlfn.XLOOKUP(tbl_GL[[#This Row],[Account_key]],tbl_COA[Account_key],tbl_COA[SubAccount],,0)</f>
        <v>Accrued Expenses</v>
      </c>
      <c r="K16723">
        <f>YEAR(tbl_GL[[#This Row],[Date]])</f>
        <v>2018</v>
      </c>
    </row>
    <row r="16724" spans="1:11" hidden="1" x14ac:dyDescent="0.35">
      <c r="A16724">
        <v>566.1</v>
      </c>
      <c r="B16724" s="24">
        <v>43417</v>
      </c>
      <c r="C16724">
        <v>7</v>
      </c>
      <c r="D16724" s="13">
        <v>300</v>
      </c>
      <c r="E16724" s="13" t="s">
        <v>97</v>
      </c>
      <c r="F16724" s="17">
        <v>-1038</v>
      </c>
      <c r="G16724" t="str">
        <f>_xlfn.XLOOKUP(tbl_GL[[#This Row],[Account_key]],tbl_COA[Account_key],tbl_COA[Class],"Not Found")</f>
        <v>Operating account</v>
      </c>
      <c r="H16724" t="str">
        <f>_xlfn.XLOOKUP(tbl_GL[[#This Row],[Account_key]],tbl_COA[Account_key],tbl_COA[SubClass],"Not Found")</f>
        <v>Operating Expenses</v>
      </c>
      <c r="I16724" t="str">
        <f>_xlfn.XLOOKUP(tbl_GL[[#This Row],[Account_key]],tbl_COA[Account_key],tbl_COA[SubClass2],"Not Found")</f>
        <v>Administration</v>
      </c>
      <c r="J16724" t="str">
        <f>_xlfn.XLOOKUP(tbl_GL[[#This Row],[Account_key]],tbl_COA[Account_key],tbl_COA[SubAccount],,0)</f>
        <v>Entertainment</v>
      </c>
      <c r="K16724">
        <f>YEAR(tbl_GL[[#This Row],[Date]])</f>
        <v>2018</v>
      </c>
    </row>
    <row r="16725" spans="1:11" hidden="1" x14ac:dyDescent="0.35">
      <c r="A16725">
        <v>566.20000000000005</v>
      </c>
      <c r="B16725" s="24">
        <v>43417</v>
      </c>
      <c r="C16725">
        <v>7</v>
      </c>
      <c r="D16725" s="13">
        <v>120</v>
      </c>
      <c r="E16725" s="13" t="s">
        <v>97</v>
      </c>
      <c r="F16725" s="17">
        <v>1038</v>
      </c>
      <c r="G16725" t="str">
        <f>_xlfn.XLOOKUP(tbl_GL[[#This Row],[Account_key]],tbl_COA[Account_key],tbl_COA[Class],"Not Found")</f>
        <v>Liabilities and Owners Equity</v>
      </c>
      <c r="H16725" t="str">
        <f>_xlfn.XLOOKUP(tbl_GL[[#This Row],[Account_key]],tbl_COA[Account_key],tbl_COA[SubClass],"Not Found")</f>
        <v>Liabilities</v>
      </c>
      <c r="I16725" t="str">
        <f>_xlfn.XLOOKUP(tbl_GL[[#This Row],[Account_key]],tbl_COA[Account_key],tbl_COA[SubClass2],"Not Found")</f>
        <v>Current Liabilities</v>
      </c>
      <c r="J16725" t="str">
        <f>_xlfn.XLOOKUP(tbl_GL[[#This Row],[Account_key]],tbl_COA[Account_key],tbl_COA[SubAccount],,0)</f>
        <v>Accrued Expenses</v>
      </c>
      <c r="K16725">
        <f>YEAR(tbl_GL[[#This Row],[Date]])</f>
        <v>2018</v>
      </c>
    </row>
    <row r="16726" spans="1:11" hidden="1" x14ac:dyDescent="0.35">
      <c r="A16726">
        <v>567.1</v>
      </c>
      <c r="B16726" s="24">
        <v>43419</v>
      </c>
      <c r="C16726">
        <v>7</v>
      </c>
      <c r="D16726" s="13">
        <v>10</v>
      </c>
      <c r="E16726" s="13" t="s">
        <v>112</v>
      </c>
      <c r="F16726" s="17">
        <v>-140</v>
      </c>
      <c r="G16726" t="str">
        <f>_xlfn.XLOOKUP(tbl_GL[[#This Row],[Account_key]],tbl_COA[Account_key],tbl_COA[Class],"Not Found")</f>
        <v>Assets</v>
      </c>
      <c r="H16726" t="str">
        <f>_xlfn.XLOOKUP(tbl_GL[[#This Row],[Account_key]],tbl_COA[Account_key],tbl_COA[SubClass],"Not Found")</f>
        <v>Assets</v>
      </c>
      <c r="I16726" t="str">
        <f>_xlfn.XLOOKUP(tbl_GL[[#This Row],[Account_key]],tbl_COA[Account_key],tbl_COA[SubClass2],"Not Found")</f>
        <v>Current Assets</v>
      </c>
      <c r="J16726" t="str">
        <f>_xlfn.XLOOKUP(tbl_GL[[#This Row],[Account_key]],tbl_COA[Account_key],tbl_COA[SubAccount],,0)</f>
        <v>Cash at Bank</v>
      </c>
      <c r="K16726">
        <f>YEAR(tbl_GL[[#This Row],[Date]])</f>
        <v>2018</v>
      </c>
    </row>
    <row r="16727" spans="1:11" hidden="1" x14ac:dyDescent="0.35">
      <c r="A16727">
        <v>567.20000000000005</v>
      </c>
      <c r="B16727" s="24">
        <v>43419</v>
      </c>
      <c r="C16727">
        <v>7</v>
      </c>
      <c r="D16727" s="13">
        <v>121</v>
      </c>
      <c r="E16727" s="13" t="s">
        <v>112</v>
      </c>
      <c r="F16727" s="17">
        <v>-140</v>
      </c>
      <c r="G16727" t="str">
        <f>_xlfn.XLOOKUP(tbl_GL[[#This Row],[Account_key]],tbl_COA[Account_key],tbl_COA[Class],"Not Found")</f>
        <v>Liabilities and Owners Equity</v>
      </c>
      <c r="H16727" t="str">
        <f>_xlfn.XLOOKUP(tbl_GL[[#This Row],[Account_key]],tbl_COA[Account_key],tbl_COA[SubClass],"Not Found")</f>
        <v>Liabilities</v>
      </c>
      <c r="I16727" t="str">
        <f>_xlfn.XLOOKUP(tbl_GL[[#This Row],[Account_key]],tbl_COA[Account_key],tbl_COA[SubClass2],"Not Found")</f>
        <v>Current Liabilities</v>
      </c>
      <c r="J16727" t="str">
        <f>_xlfn.XLOOKUP(tbl_GL[[#This Row],[Account_key]],tbl_COA[Account_key],tbl_COA[SubAccount],,0)</f>
        <v>Interest Payable</v>
      </c>
      <c r="K16727">
        <f>YEAR(tbl_GL[[#This Row],[Date]])</f>
        <v>2018</v>
      </c>
    </row>
    <row r="16728" spans="1:11" hidden="1" x14ac:dyDescent="0.35">
      <c r="A16728">
        <v>568.1</v>
      </c>
      <c r="B16728" s="24">
        <v>43419</v>
      </c>
      <c r="C16728">
        <v>7</v>
      </c>
      <c r="D16728" s="13">
        <v>300</v>
      </c>
      <c r="E16728" s="13" t="s">
        <v>97</v>
      </c>
      <c r="F16728" s="17">
        <v>-1099</v>
      </c>
      <c r="G16728" t="str">
        <f>_xlfn.XLOOKUP(tbl_GL[[#This Row],[Account_key]],tbl_COA[Account_key],tbl_COA[Class],"Not Found")</f>
        <v>Operating account</v>
      </c>
      <c r="H16728" t="str">
        <f>_xlfn.XLOOKUP(tbl_GL[[#This Row],[Account_key]],tbl_COA[Account_key],tbl_COA[SubClass],"Not Found")</f>
        <v>Operating Expenses</v>
      </c>
      <c r="I16728" t="str">
        <f>_xlfn.XLOOKUP(tbl_GL[[#This Row],[Account_key]],tbl_COA[Account_key],tbl_COA[SubClass2],"Not Found")</f>
        <v>Administration</v>
      </c>
      <c r="J16728" t="str">
        <f>_xlfn.XLOOKUP(tbl_GL[[#This Row],[Account_key]],tbl_COA[Account_key],tbl_COA[SubAccount],,0)</f>
        <v>Entertainment</v>
      </c>
      <c r="K16728">
        <f>YEAR(tbl_GL[[#This Row],[Date]])</f>
        <v>2018</v>
      </c>
    </row>
    <row r="16729" spans="1:11" hidden="1" x14ac:dyDescent="0.35">
      <c r="A16729">
        <v>568.20000000000005</v>
      </c>
      <c r="B16729" s="24">
        <v>43419</v>
      </c>
      <c r="C16729">
        <v>7</v>
      </c>
      <c r="D16729" s="13">
        <v>120</v>
      </c>
      <c r="E16729" s="13" t="s">
        <v>97</v>
      </c>
      <c r="F16729" s="17">
        <v>1099</v>
      </c>
      <c r="G16729" t="str">
        <f>_xlfn.XLOOKUP(tbl_GL[[#This Row],[Account_key]],tbl_COA[Account_key],tbl_COA[Class],"Not Found")</f>
        <v>Liabilities and Owners Equity</v>
      </c>
      <c r="H16729" t="str">
        <f>_xlfn.XLOOKUP(tbl_GL[[#This Row],[Account_key]],tbl_COA[Account_key],tbl_COA[SubClass],"Not Found")</f>
        <v>Liabilities</v>
      </c>
      <c r="I16729" t="str">
        <f>_xlfn.XLOOKUP(tbl_GL[[#This Row],[Account_key]],tbl_COA[Account_key],tbl_COA[SubClass2],"Not Found")</f>
        <v>Current Liabilities</v>
      </c>
      <c r="J16729" t="str">
        <f>_xlfn.XLOOKUP(tbl_GL[[#This Row],[Account_key]],tbl_COA[Account_key],tbl_COA[SubAccount],,0)</f>
        <v>Accrued Expenses</v>
      </c>
      <c r="K16729">
        <f>YEAR(tbl_GL[[#This Row],[Date]])</f>
        <v>2018</v>
      </c>
    </row>
    <row r="16730" spans="1:11" hidden="1" x14ac:dyDescent="0.35">
      <c r="A16730">
        <v>569.1</v>
      </c>
      <c r="B16730" s="24">
        <v>43420</v>
      </c>
      <c r="C16730">
        <v>7</v>
      </c>
      <c r="D16730" s="13">
        <v>230</v>
      </c>
      <c r="E16730" s="13" t="s">
        <v>4</v>
      </c>
      <c r="F16730" s="17">
        <v>-631</v>
      </c>
      <c r="G16730" t="str">
        <f>_xlfn.XLOOKUP(tbl_GL[[#This Row],[Account_key]],tbl_COA[Account_key],tbl_COA[Class],"Not Found")</f>
        <v>Trading account</v>
      </c>
      <c r="H16730" t="str">
        <f>_xlfn.XLOOKUP(tbl_GL[[#This Row],[Account_key]],tbl_COA[Account_key],tbl_COA[SubClass],"Not Found")</f>
        <v>Cost of Sales</v>
      </c>
      <c r="I16730" t="str">
        <f>_xlfn.XLOOKUP(tbl_GL[[#This Row],[Account_key]],tbl_COA[Account_key],tbl_COA[SubClass2],"Not Found")</f>
        <v>Cost of Sales</v>
      </c>
      <c r="J16730" t="str">
        <f>_xlfn.XLOOKUP(tbl_GL[[#This Row],[Account_key]],tbl_COA[Account_key],tbl_COA[SubAccount],,0)</f>
        <v>Cost of Sales</v>
      </c>
      <c r="K16730">
        <f>YEAR(tbl_GL[[#This Row],[Date]])</f>
        <v>2018</v>
      </c>
    </row>
    <row r="16731" spans="1:11" hidden="1" x14ac:dyDescent="0.35">
      <c r="A16731">
        <v>569.20000000000005</v>
      </c>
      <c r="B16731" s="24">
        <v>43420</v>
      </c>
      <c r="C16731">
        <v>7</v>
      </c>
      <c r="D16731" s="13">
        <v>60</v>
      </c>
      <c r="E16731" s="13" t="s">
        <v>4</v>
      </c>
      <c r="F16731" s="17">
        <v>-631</v>
      </c>
      <c r="G16731" t="str">
        <f>_xlfn.XLOOKUP(tbl_GL[[#This Row],[Account_key]],tbl_COA[Account_key],tbl_COA[Class],"Not Found")</f>
        <v>Assets</v>
      </c>
      <c r="H16731" t="str">
        <f>_xlfn.XLOOKUP(tbl_GL[[#This Row],[Account_key]],tbl_COA[Account_key],tbl_COA[SubClass],"Not Found")</f>
        <v>Assets</v>
      </c>
      <c r="I16731" t="str">
        <f>_xlfn.XLOOKUP(tbl_GL[[#This Row],[Account_key]],tbl_COA[Account_key],tbl_COA[SubClass2],"Not Found")</f>
        <v>Current Assets</v>
      </c>
      <c r="J16731" t="str">
        <f>_xlfn.XLOOKUP(tbl_GL[[#This Row],[Account_key]],tbl_COA[Account_key],tbl_COA[SubAccount],,0)</f>
        <v>Inventory</v>
      </c>
      <c r="K16731">
        <f>YEAR(tbl_GL[[#This Row],[Date]])</f>
        <v>2018</v>
      </c>
    </row>
    <row r="16732" spans="1:11" hidden="1" x14ac:dyDescent="0.35">
      <c r="A16732">
        <v>570.1</v>
      </c>
      <c r="B16732" s="24">
        <v>43420</v>
      </c>
      <c r="C16732">
        <v>7</v>
      </c>
      <c r="D16732" s="13">
        <v>210</v>
      </c>
      <c r="E16732" s="13" t="s">
        <v>7</v>
      </c>
      <c r="F16732" s="17">
        <v>2103</v>
      </c>
      <c r="G16732" t="str">
        <f>_xlfn.XLOOKUP(tbl_GL[[#This Row],[Account_key]],tbl_COA[Account_key],tbl_COA[Class],"Not Found")</f>
        <v>Trading account</v>
      </c>
      <c r="H16732" t="str">
        <f>_xlfn.XLOOKUP(tbl_GL[[#This Row],[Account_key]],tbl_COA[Account_key],tbl_COA[SubClass],"Not Found")</f>
        <v>Sales</v>
      </c>
      <c r="I16732" t="str">
        <f>_xlfn.XLOOKUP(tbl_GL[[#This Row],[Account_key]],tbl_COA[Account_key],tbl_COA[SubClass2],"Not Found")</f>
        <v>Sales</v>
      </c>
      <c r="J16732" t="str">
        <f>_xlfn.XLOOKUP(tbl_GL[[#This Row],[Account_key]],tbl_COA[Account_key],tbl_COA[SubAccount],,0)</f>
        <v>Sales</v>
      </c>
      <c r="K16732">
        <f>YEAR(tbl_GL[[#This Row],[Date]])</f>
        <v>2018</v>
      </c>
    </row>
    <row r="16733" spans="1:11" hidden="1" x14ac:dyDescent="0.35">
      <c r="A16733">
        <v>570.20000000000005</v>
      </c>
      <c r="B16733" s="24">
        <v>43420</v>
      </c>
      <c r="C16733">
        <v>7</v>
      </c>
      <c r="D16733" s="13">
        <v>10</v>
      </c>
      <c r="E16733" s="13" t="s">
        <v>7</v>
      </c>
      <c r="F16733" s="17">
        <v>2103</v>
      </c>
      <c r="G16733" t="str">
        <f>_xlfn.XLOOKUP(tbl_GL[[#This Row],[Account_key]],tbl_COA[Account_key],tbl_COA[Class],"Not Found")</f>
        <v>Assets</v>
      </c>
      <c r="H16733" t="str">
        <f>_xlfn.XLOOKUP(tbl_GL[[#This Row],[Account_key]],tbl_COA[Account_key],tbl_COA[SubClass],"Not Found")</f>
        <v>Assets</v>
      </c>
      <c r="I16733" t="str">
        <f>_xlfn.XLOOKUP(tbl_GL[[#This Row],[Account_key]],tbl_COA[Account_key],tbl_COA[SubClass2],"Not Found")</f>
        <v>Current Assets</v>
      </c>
      <c r="J16733" t="str">
        <f>_xlfn.XLOOKUP(tbl_GL[[#This Row],[Account_key]],tbl_COA[Account_key],tbl_COA[SubAccount],,0)</f>
        <v>Cash at Bank</v>
      </c>
      <c r="K16733">
        <f>YEAR(tbl_GL[[#This Row],[Date]])</f>
        <v>2018</v>
      </c>
    </row>
    <row r="16734" spans="1:11" hidden="1" x14ac:dyDescent="0.35">
      <c r="A16734">
        <v>571.1</v>
      </c>
      <c r="B16734" s="24">
        <v>43420</v>
      </c>
      <c r="C16734">
        <v>7</v>
      </c>
      <c r="D16734" s="13">
        <v>230</v>
      </c>
      <c r="E16734" s="13" t="s">
        <v>4</v>
      </c>
      <c r="F16734" s="17">
        <v>-2514</v>
      </c>
      <c r="G16734" t="str">
        <f>_xlfn.XLOOKUP(tbl_GL[[#This Row],[Account_key]],tbl_COA[Account_key],tbl_COA[Class],"Not Found")</f>
        <v>Trading account</v>
      </c>
      <c r="H16734" t="str">
        <f>_xlfn.XLOOKUP(tbl_GL[[#This Row],[Account_key]],tbl_COA[Account_key],tbl_COA[SubClass],"Not Found")</f>
        <v>Cost of Sales</v>
      </c>
      <c r="I16734" t="str">
        <f>_xlfn.XLOOKUP(tbl_GL[[#This Row],[Account_key]],tbl_COA[Account_key],tbl_COA[SubClass2],"Not Found")</f>
        <v>Cost of Sales</v>
      </c>
      <c r="J16734" t="str">
        <f>_xlfn.XLOOKUP(tbl_GL[[#This Row],[Account_key]],tbl_COA[Account_key],tbl_COA[SubAccount],,0)</f>
        <v>Cost of Sales</v>
      </c>
      <c r="K16734">
        <f>YEAR(tbl_GL[[#This Row],[Date]])</f>
        <v>2018</v>
      </c>
    </row>
    <row r="16735" spans="1:11" hidden="1" x14ac:dyDescent="0.35">
      <c r="A16735">
        <v>571.20000000000005</v>
      </c>
      <c r="B16735" s="24">
        <v>43420</v>
      </c>
      <c r="C16735">
        <v>7</v>
      </c>
      <c r="D16735" s="13">
        <v>60</v>
      </c>
      <c r="E16735" s="13" t="s">
        <v>4</v>
      </c>
      <c r="F16735" s="17">
        <v>-2514</v>
      </c>
      <c r="G16735" t="str">
        <f>_xlfn.XLOOKUP(tbl_GL[[#This Row],[Account_key]],tbl_COA[Account_key],tbl_COA[Class],"Not Found")</f>
        <v>Assets</v>
      </c>
      <c r="H16735" t="str">
        <f>_xlfn.XLOOKUP(tbl_GL[[#This Row],[Account_key]],tbl_COA[Account_key],tbl_COA[SubClass],"Not Found")</f>
        <v>Assets</v>
      </c>
      <c r="I16735" t="str">
        <f>_xlfn.XLOOKUP(tbl_GL[[#This Row],[Account_key]],tbl_COA[Account_key],tbl_COA[SubClass2],"Not Found")</f>
        <v>Current Assets</v>
      </c>
      <c r="J16735" t="str">
        <f>_xlfn.XLOOKUP(tbl_GL[[#This Row],[Account_key]],tbl_COA[Account_key],tbl_COA[SubAccount],,0)</f>
        <v>Inventory</v>
      </c>
      <c r="K16735">
        <f>YEAR(tbl_GL[[#This Row],[Date]])</f>
        <v>2018</v>
      </c>
    </row>
    <row r="16736" spans="1:11" hidden="1" x14ac:dyDescent="0.35">
      <c r="A16736">
        <v>572.1</v>
      </c>
      <c r="B16736" s="24">
        <v>43420</v>
      </c>
      <c r="C16736">
        <v>7</v>
      </c>
      <c r="D16736" s="13">
        <v>210</v>
      </c>
      <c r="E16736" s="13" t="s">
        <v>8</v>
      </c>
      <c r="F16736" s="17">
        <v>9140</v>
      </c>
      <c r="G16736" t="str">
        <f>_xlfn.XLOOKUP(tbl_GL[[#This Row],[Account_key]],tbl_COA[Account_key],tbl_COA[Class],"Not Found")</f>
        <v>Trading account</v>
      </c>
      <c r="H16736" t="str">
        <f>_xlfn.XLOOKUP(tbl_GL[[#This Row],[Account_key]],tbl_COA[Account_key],tbl_COA[SubClass],"Not Found")</f>
        <v>Sales</v>
      </c>
      <c r="I16736" t="str">
        <f>_xlfn.XLOOKUP(tbl_GL[[#This Row],[Account_key]],tbl_COA[Account_key],tbl_COA[SubClass2],"Not Found")</f>
        <v>Sales</v>
      </c>
      <c r="J16736" t="str">
        <f>_xlfn.XLOOKUP(tbl_GL[[#This Row],[Account_key]],tbl_COA[Account_key],tbl_COA[SubAccount],,0)</f>
        <v>Sales</v>
      </c>
      <c r="K16736">
        <f>YEAR(tbl_GL[[#This Row],[Date]])</f>
        <v>2018</v>
      </c>
    </row>
    <row r="16737" spans="1:11" hidden="1" x14ac:dyDescent="0.35">
      <c r="A16737">
        <v>572.20000000000005</v>
      </c>
      <c r="B16737" s="24">
        <v>43420</v>
      </c>
      <c r="C16737">
        <v>7</v>
      </c>
      <c r="D16737" s="13">
        <v>30</v>
      </c>
      <c r="E16737" s="13" t="s">
        <v>8</v>
      </c>
      <c r="F16737" s="17">
        <v>9140</v>
      </c>
      <c r="G16737" t="str">
        <f>_xlfn.XLOOKUP(tbl_GL[[#This Row],[Account_key]],tbl_COA[Account_key],tbl_COA[Class],"Not Found")</f>
        <v>Assets</v>
      </c>
      <c r="H16737" t="str">
        <f>_xlfn.XLOOKUP(tbl_GL[[#This Row],[Account_key]],tbl_COA[Account_key],tbl_COA[SubClass],"Not Found")</f>
        <v>Assets</v>
      </c>
      <c r="I16737" t="str">
        <f>_xlfn.XLOOKUP(tbl_GL[[#This Row],[Account_key]],tbl_COA[Account_key],tbl_COA[SubClass2],"Not Found")</f>
        <v>Current Assets</v>
      </c>
      <c r="J16737" t="str">
        <f>_xlfn.XLOOKUP(tbl_GL[[#This Row],[Account_key]],tbl_COA[Account_key],tbl_COA[SubAccount],,0)</f>
        <v>Trade Receivables</v>
      </c>
      <c r="K16737">
        <f>YEAR(tbl_GL[[#This Row],[Date]])</f>
        <v>2018</v>
      </c>
    </row>
    <row r="16738" spans="1:11" hidden="1" x14ac:dyDescent="0.35">
      <c r="A16738">
        <v>573.1</v>
      </c>
      <c r="B16738" s="24">
        <v>43423</v>
      </c>
      <c r="C16738">
        <v>7</v>
      </c>
      <c r="D16738" s="13">
        <v>260</v>
      </c>
      <c r="E16738" s="13" t="s">
        <v>97</v>
      </c>
      <c r="F16738" s="17">
        <v>-1034</v>
      </c>
      <c r="G16738" t="str">
        <f>_xlfn.XLOOKUP(tbl_GL[[#This Row],[Account_key]],tbl_COA[Account_key],tbl_COA[Class],"Not Found")</f>
        <v>Operating account</v>
      </c>
      <c r="H16738" t="str">
        <f>_xlfn.XLOOKUP(tbl_GL[[#This Row],[Account_key]],tbl_COA[Account_key],tbl_COA[SubClass],"Not Found")</f>
        <v>Operating Expenses</v>
      </c>
      <c r="I16738" t="str">
        <f>_xlfn.XLOOKUP(tbl_GL[[#This Row],[Account_key]],tbl_COA[Account_key],tbl_COA[SubClass2],"Not Found")</f>
        <v>Marketing</v>
      </c>
      <c r="J16738" t="str">
        <f>_xlfn.XLOOKUP(tbl_GL[[#This Row],[Account_key]],tbl_COA[Account_key],tbl_COA[SubAccount],,0)</f>
        <v>Commissions</v>
      </c>
      <c r="K16738">
        <f>YEAR(tbl_GL[[#This Row],[Date]])</f>
        <v>2018</v>
      </c>
    </row>
    <row r="16739" spans="1:11" hidden="1" x14ac:dyDescent="0.35">
      <c r="A16739">
        <v>573.20000000000005</v>
      </c>
      <c r="B16739" s="24">
        <v>43423</v>
      </c>
      <c r="C16739">
        <v>7</v>
      </c>
      <c r="D16739" s="13">
        <v>120</v>
      </c>
      <c r="E16739" s="13" t="s">
        <v>97</v>
      </c>
      <c r="F16739" s="17">
        <v>1034</v>
      </c>
      <c r="G16739" t="str">
        <f>_xlfn.XLOOKUP(tbl_GL[[#This Row],[Account_key]],tbl_COA[Account_key],tbl_COA[Class],"Not Found")</f>
        <v>Liabilities and Owners Equity</v>
      </c>
      <c r="H16739" t="str">
        <f>_xlfn.XLOOKUP(tbl_GL[[#This Row],[Account_key]],tbl_COA[Account_key],tbl_COA[SubClass],"Not Found")</f>
        <v>Liabilities</v>
      </c>
      <c r="I16739" t="str">
        <f>_xlfn.XLOOKUP(tbl_GL[[#This Row],[Account_key]],tbl_COA[Account_key],tbl_COA[SubClass2],"Not Found")</f>
        <v>Current Liabilities</v>
      </c>
      <c r="J16739" t="str">
        <f>_xlfn.XLOOKUP(tbl_GL[[#This Row],[Account_key]],tbl_COA[Account_key],tbl_COA[SubAccount],,0)</f>
        <v>Accrued Expenses</v>
      </c>
      <c r="K16739">
        <f>YEAR(tbl_GL[[#This Row],[Date]])</f>
        <v>2018</v>
      </c>
    </row>
    <row r="16740" spans="1:11" hidden="1" x14ac:dyDescent="0.35">
      <c r="A16740">
        <v>574.1</v>
      </c>
      <c r="B16740" s="24">
        <v>43424</v>
      </c>
      <c r="C16740">
        <v>7</v>
      </c>
      <c r="D16740" s="13">
        <v>230</v>
      </c>
      <c r="E16740" s="13" t="s">
        <v>4</v>
      </c>
      <c r="F16740" s="17">
        <v>-355</v>
      </c>
      <c r="G16740" t="str">
        <f>_xlfn.XLOOKUP(tbl_GL[[#This Row],[Account_key]],tbl_COA[Account_key],tbl_COA[Class],"Not Found")</f>
        <v>Trading account</v>
      </c>
      <c r="H16740" t="str">
        <f>_xlfn.XLOOKUP(tbl_GL[[#This Row],[Account_key]],tbl_COA[Account_key],tbl_COA[SubClass],"Not Found")</f>
        <v>Cost of Sales</v>
      </c>
      <c r="I16740" t="str">
        <f>_xlfn.XLOOKUP(tbl_GL[[#This Row],[Account_key]],tbl_COA[Account_key],tbl_COA[SubClass2],"Not Found")</f>
        <v>Cost of Sales</v>
      </c>
      <c r="J16740" t="str">
        <f>_xlfn.XLOOKUP(tbl_GL[[#This Row],[Account_key]],tbl_COA[Account_key],tbl_COA[SubAccount],,0)</f>
        <v>Cost of Sales</v>
      </c>
      <c r="K16740">
        <f>YEAR(tbl_GL[[#This Row],[Date]])</f>
        <v>2018</v>
      </c>
    </row>
    <row r="16741" spans="1:11" hidden="1" x14ac:dyDescent="0.35">
      <c r="A16741">
        <v>574.20000000000005</v>
      </c>
      <c r="B16741" s="24">
        <v>43424</v>
      </c>
      <c r="C16741">
        <v>7</v>
      </c>
      <c r="D16741" s="13">
        <v>60</v>
      </c>
      <c r="E16741" s="13" t="s">
        <v>4</v>
      </c>
      <c r="F16741" s="17">
        <v>-355</v>
      </c>
      <c r="G16741" t="str">
        <f>_xlfn.XLOOKUP(tbl_GL[[#This Row],[Account_key]],tbl_COA[Account_key],tbl_COA[Class],"Not Found")</f>
        <v>Assets</v>
      </c>
      <c r="H16741" t="str">
        <f>_xlfn.XLOOKUP(tbl_GL[[#This Row],[Account_key]],tbl_COA[Account_key],tbl_COA[SubClass],"Not Found")</f>
        <v>Assets</v>
      </c>
      <c r="I16741" t="str">
        <f>_xlfn.XLOOKUP(tbl_GL[[#This Row],[Account_key]],tbl_COA[Account_key],tbl_COA[SubClass2],"Not Found")</f>
        <v>Current Assets</v>
      </c>
      <c r="J16741" t="str">
        <f>_xlfn.XLOOKUP(tbl_GL[[#This Row],[Account_key]],tbl_COA[Account_key],tbl_COA[SubAccount],,0)</f>
        <v>Inventory</v>
      </c>
      <c r="K16741">
        <f>YEAR(tbl_GL[[#This Row],[Date]])</f>
        <v>2018</v>
      </c>
    </row>
    <row r="16742" spans="1:11" hidden="1" x14ac:dyDescent="0.35">
      <c r="A16742">
        <v>575.1</v>
      </c>
      <c r="B16742" s="24">
        <v>43424</v>
      </c>
      <c r="C16742">
        <v>7</v>
      </c>
      <c r="D16742" s="13">
        <v>210</v>
      </c>
      <c r="E16742" s="13" t="s">
        <v>8</v>
      </c>
      <c r="F16742" s="17">
        <v>1292</v>
      </c>
      <c r="G16742" t="str">
        <f>_xlfn.XLOOKUP(tbl_GL[[#This Row],[Account_key]],tbl_COA[Account_key],tbl_COA[Class],"Not Found")</f>
        <v>Trading account</v>
      </c>
      <c r="H16742" t="str">
        <f>_xlfn.XLOOKUP(tbl_GL[[#This Row],[Account_key]],tbl_COA[Account_key],tbl_COA[SubClass],"Not Found")</f>
        <v>Sales</v>
      </c>
      <c r="I16742" t="str">
        <f>_xlfn.XLOOKUP(tbl_GL[[#This Row],[Account_key]],tbl_COA[Account_key],tbl_COA[SubClass2],"Not Found")</f>
        <v>Sales</v>
      </c>
      <c r="J16742" t="str">
        <f>_xlfn.XLOOKUP(tbl_GL[[#This Row],[Account_key]],tbl_COA[Account_key],tbl_COA[SubAccount],,0)</f>
        <v>Sales</v>
      </c>
      <c r="K16742">
        <f>YEAR(tbl_GL[[#This Row],[Date]])</f>
        <v>2018</v>
      </c>
    </row>
    <row r="16743" spans="1:11" hidden="1" x14ac:dyDescent="0.35">
      <c r="A16743">
        <v>575.20000000000005</v>
      </c>
      <c r="B16743" s="24">
        <v>43424</v>
      </c>
      <c r="C16743">
        <v>7</v>
      </c>
      <c r="D16743" s="13">
        <v>30</v>
      </c>
      <c r="E16743" s="13" t="s">
        <v>8</v>
      </c>
      <c r="F16743" s="17">
        <v>1292</v>
      </c>
      <c r="G16743" t="str">
        <f>_xlfn.XLOOKUP(tbl_GL[[#This Row],[Account_key]],tbl_COA[Account_key],tbl_COA[Class],"Not Found")</f>
        <v>Assets</v>
      </c>
      <c r="H16743" t="str">
        <f>_xlfn.XLOOKUP(tbl_GL[[#This Row],[Account_key]],tbl_COA[Account_key],tbl_COA[SubClass],"Not Found")</f>
        <v>Assets</v>
      </c>
      <c r="I16743" t="str">
        <f>_xlfn.XLOOKUP(tbl_GL[[#This Row],[Account_key]],tbl_COA[Account_key],tbl_COA[SubClass2],"Not Found")</f>
        <v>Current Assets</v>
      </c>
      <c r="J16743" t="str">
        <f>_xlfn.XLOOKUP(tbl_GL[[#This Row],[Account_key]],tbl_COA[Account_key],tbl_COA[SubAccount],,0)</f>
        <v>Trade Receivables</v>
      </c>
      <c r="K16743">
        <f>YEAR(tbl_GL[[#This Row],[Date]])</f>
        <v>2018</v>
      </c>
    </row>
    <row r="16744" spans="1:11" hidden="1" x14ac:dyDescent="0.35">
      <c r="A16744">
        <v>576.1</v>
      </c>
      <c r="B16744" s="24">
        <v>43424</v>
      </c>
      <c r="C16744">
        <v>7</v>
      </c>
      <c r="D16744" s="13">
        <v>30</v>
      </c>
      <c r="E16744" s="13" t="s">
        <v>80</v>
      </c>
      <c r="F16744" s="17">
        <v>-8059</v>
      </c>
      <c r="G16744" t="str">
        <f>_xlfn.XLOOKUP(tbl_GL[[#This Row],[Account_key]],tbl_COA[Account_key],tbl_COA[Class],"Not Found")</f>
        <v>Assets</v>
      </c>
      <c r="H16744" t="str">
        <f>_xlfn.XLOOKUP(tbl_GL[[#This Row],[Account_key]],tbl_COA[Account_key],tbl_COA[SubClass],"Not Found")</f>
        <v>Assets</v>
      </c>
      <c r="I16744" t="str">
        <f>_xlfn.XLOOKUP(tbl_GL[[#This Row],[Account_key]],tbl_COA[Account_key],tbl_COA[SubClass2],"Not Found")</f>
        <v>Current Assets</v>
      </c>
      <c r="J16744" t="str">
        <f>_xlfn.XLOOKUP(tbl_GL[[#This Row],[Account_key]],tbl_COA[Account_key],tbl_COA[SubAccount],,0)</f>
        <v>Trade Receivables</v>
      </c>
      <c r="K16744">
        <f>YEAR(tbl_GL[[#This Row],[Date]])</f>
        <v>2018</v>
      </c>
    </row>
    <row r="16745" spans="1:11" hidden="1" x14ac:dyDescent="0.35">
      <c r="A16745">
        <v>576.20000000000005</v>
      </c>
      <c r="B16745" s="24">
        <v>43424</v>
      </c>
      <c r="C16745">
        <v>7</v>
      </c>
      <c r="D16745" s="13">
        <v>10</v>
      </c>
      <c r="E16745" s="13" t="s">
        <v>80</v>
      </c>
      <c r="F16745" s="17">
        <v>8059</v>
      </c>
      <c r="G16745" t="str">
        <f>_xlfn.XLOOKUP(tbl_GL[[#This Row],[Account_key]],tbl_COA[Account_key],tbl_COA[Class],"Not Found")</f>
        <v>Assets</v>
      </c>
      <c r="H16745" t="str">
        <f>_xlfn.XLOOKUP(tbl_GL[[#This Row],[Account_key]],tbl_COA[Account_key],tbl_COA[SubClass],"Not Found")</f>
        <v>Assets</v>
      </c>
      <c r="I16745" t="str">
        <f>_xlfn.XLOOKUP(tbl_GL[[#This Row],[Account_key]],tbl_COA[Account_key],tbl_COA[SubClass2],"Not Found")</f>
        <v>Current Assets</v>
      </c>
      <c r="J16745" t="str">
        <f>_xlfn.XLOOKUP(tbl_GL[[#This Row],[Account_key]],tbl_COA[Account_key],tbl_COA[SubAccount],,0)</f>
        <v>Cash at Bank</v>
      </c>
      <c r="K16745">
        <f>YEAR(tbl_GL[[#This Row],[Date]])</f>
        <v>2018</v>
      </c>
    </row>
    <row r="16746" spans="1:11" hidden="1" x14ac:dyDescent="0.35">
      <c r="A16746">
        <v>577.1</v>
      </c>
      <c r="B16746" s="24">
        <v>43425</v>
      </c>
      <c r="C16746">
        <v>7</v>
      </c>
      <c r="D16746" s="13">
        <v>310</v>
      </c>
      <c r="E16746" s="13" t="s">
        <v>97</v>
      </c>
      <c r="F16746" s="17">
        <v>-802</v>
      </c>
      <c r="G16746" t="str">
        <f>_xlfn.XLOOKUP(tbl_GL[[#This Row],[Account_key]],tbl_COA[Account_key],tbl_COA[Class],"Not Found")</f>
        <v>Operating account</v>
      </c>
      <c r="H16746" t="str">
        <f>_xlfn.XLOOKUP(tbl_GL[[#This Row],[Account_key]],tbl_COA[Account_key],tbl_COA[SubClass],"Not Found")</f>
        <v>Operating Expenses</v>
      </c>
      <c r="I16746" t="str">
        <f>_xlfn.XLOOKUP(tbl_GL[[#This Row],[Account_key]],tbl_COA[Account_key],tbl_COA[SubClass2],"Not Found")</f>
        <v>Administration</v>
      </c>
      <c r="J16746" t="str">
        <f>_xlfn.XLOOKUP(tbl_GL[[#This Row],[Account_key]],tbl_COA[Account_key],tbl_COA[SubAccount],,0)</f>
        <v>Office Supplies</v>
      </c>
      <c r="K16746">
        <f>YEAR(tbl_GL[[#This Row],[Date]])</f>
        <v>2018</v>
      </c>
    </row>
    <row r="16747" spans="1:11" hidden="1" x14ac:dyDescent="0.35">
      <c r="A16747">
        <v>577.20000000000005</v>
      </c>
      <c r="B16747" s="24">
        <v>43425</v>
      </c>
      <c r="C16747">
        <v>7</v>
      </c>
      <c r="D16747" s="13">
        <v>120</v>
      </c>
      <c r="E16747" s="13" t="s">
        <v>97</v>
      </c>
      <c r="F16747" s="17">
        <v>802</v>
      </c>
      <c r="G16747" t="str">
        <f>_xlfn.XLOOKUP(tbl_GL[[#This Row],[Account_key]],tbl_COA[Account_key],tbl_COA[Class],"Not Found")</f>
        <v>Liabilities and Owners Equity</v>
      </c>
      <c r="H16747" t="str">
        <f>_xlfn.XLOOKUP(tbl_GL[[#This Row],[Account_key]],tbl_COA[Account_key],tbl_COA[SubClass],"Not Found")</f>
        <v>Liabilities</v>
      </c>
      <c r="I16747" t="str">
        <f>_xlfn.XLOOKUP(tbl_GL[[#This Row],[Account_key]],tbl_COA[Account_key],tbl_COA[SubClass2],"Not Found")</f>
        <v>Current Liabilities</v>
      </c>
      <c r="J16747" t="str">
        <f>_xlfn.XLOOKUP(tbl_GL[[#This Row],[Account_key]],tbl_COA[Account_key],tbl_COA[SubAccount],,0)</f>
        <v>Accrued Expenses</v>
      </c>
      <c r="K16747">
        <f>YEAR(tbl_GL[[#This Row],[Date]])</f>
        <v>2018</v>
      </c>
    </row>
    <row r="16748" spans="1:11" hidden="1" x14ac:dyDescent="0.35">
      <c r="A16748">
        <v>578.1</v>
      </c>
      <c r="B16748" s="24">
        <v>43425</v>
      </c>
      <c r="C16748">
        <v>7</v>
      </c>
      <c r="D16748" s="13">
        <v>10</v>
      </c>
      <c r="E16748" s="13" t="s">
        <v>98</v>
      </c>
      <c r="F16748" s="17">
        <v>-887</v>
      </c>
      <c r="G16748" t="str">
        <f>_xlfn.XLOOKUP(tbl_GL[[#This Row],[Account_key]],tbl_COA[Account_key],tbl_COA[Class],"Not Found")</f>
        <v>Assets</v>
      </c>
      <c r="H16748" t="str">
        <f>_xlfn.XLOOKUP(tbl_GL[[#This Row],[Account_key]],tbl_COA[Account_key],tbl_COA[SubClass],"Not Found")</f>
        <v>Assets</v>
      </c>
      <c r="I16748" t="str">
        <f>_xlfn.XLOOKUP(tbl_GL[[#This Row],[Account_key]],tbl_COA[Account_key],tbl_COA[SubClass2],"Not Found")</f>
        <v>Current Assets</v>
      </c>
      <c r="J16748" t="str">
        <f>_xlfn.XLOOKUP(tbl_GL[[#This Row],[Account_key]],tbl_COA[Account_key],tbl_COA[SubAccount],,0)</f>
        <v>Cash at Bank</v>
      </c>
      <c r="K16748">
        <f>YEAR(tbl_GL[[#This Row],[Date]])</f>
        <v>2018</v>
      </c>
    </row>
    <row r="16749" spans="1:11" hidden="1" x14ac:dyDescent="0.35">
      <c r="A16749">
        <v>578.20000000000005</v>
      </c>
      <c r="B16749" s="24">
        <v>43425</v>
      </c>
      <c r="C16749">
        <v>7</v>
      </c>
      <c r="D16749" s="13">
        <v>120</v>
      </c>
      <c r="E16749" s="13" t="s">
        <v>98</v>
      </c>
      <c r="F16749" s="17">
        <v>-887</v>
      </c>
      <c r="G16749" t="str">
        <f>_xlfn.XLOOKUP(tbl_GL[[#This Row],[Account_key]],tbl_COA[Account_key],tbl_COA[Class],"Not Found")</f>
        <v>Liabilities and Owners Equity</v>
      </c>
      <c r="H16749" t="str">
        <f>_xlfn.XLOOKUP(tbl_GL[[#This Row],[Account_key]],tbl_COA[Account_key],tbl_COA[SubClass],"Not Found")</f>
        <v>Liabilities</v>
      </c>
      <c r="I16749" t="str">
        <f>_xlfn.XLOOKUP(tbl_GL[[#This Row],[Account_key]],tbl_COA[Account_key],tbl_COA[SubClass2],"Not Found")</f>
        <v>Current Liabilities</v>
      </c>
      <c r="J16749" t="str">
        <f>_xlfn.XLOOKUP(tbl_GL[[#This Row],[Account_key]],tbl_COA[Account_key],tbl_COA[SubAccount],,0)</f>
        <v>Accrued Expenses</v>
      </c>
      <c r="K16749">
        <f>YEAR(tbl_GL[[#This Row],[Date]])</f>
        <v>2018</v>
      </c>
    </row>
    <row r="16750" spans="1:11" hidden="1" x14ac:dyDescent="0.35">
      <c r="A16750">
        <v>579.1</v>
      </c>
      <c r="B16750" s="24">
        <v>43426</v>
      </c>
      <c r="C16750">
        <v>7</v>
      </c>
      <c r="D16750" s="13">
        <v>320</v>
      </c>
      <c r="E16750" s="13" t="s">
        <v>99</v>
      </c>
      <c r="F16750" s="17">
        <v>-15</v>
      </c>
      <c r="G16750" t="str">
        <f>_xlfn.XLOOKUP(tbl_GL[[#This Row],[Account_key]],tbl_COA[Account_key],tbl_COA[Class],"Not Found")</f>
        <v>Operating account</v>
      </c>
      <c r="H16750" t="str">
        <f>_xlfn.XLOOKUP(tbl_GL[[#This Row],[Account_key]],tbl_COA[Account_key],tbl_COA[SubClass],"Not Found")</f>
        <v>Operating Expenses</v>
      </c>
      <c r="I16750" t="str">
        <f>_xlfn.XLOOKUP(tbl_GL[[#This Row],[Account_key]],tbl_COA[Account_key],tbl_COA[SubClass2],"Not Found")</f>
        <v>Administration</v>
      </c>
      <c r="J16750" t="str">
        <f>_xlfn.XLOOKUP(tbl_GL[[#This Row],[Account_key]],tbl_COA[Account_key],tbl_COA[SubAccount],,0)</f>
        <v>Professional Services</v>
      </c>
      <c r="K16750">
        <f>YEAR(tbl_GL[[#This Row],[Date]])</f>
        <v>2018</v>
      </c>
    </row>
    <row r="16751" spans="1:11" hidden="1" x14ac:dyDescent="0.35">
      <c r="A16751">
        <v>579.20000000000005</v>
      </c>
      <c r="B16751" s="24">
        <v>43426</v>
      </c>
      <c r="C16751">
        <v>7</v>
      </c>
      <c r="D16751" s="13">
        <v>20</v>
      </c>
      <c r="E16751" s="13" t="s">
        <v>99</v>
      </c>
      <c r="F16751" s="17">
        <v>-15</v>
      </c>
      <c r="G16751" t="str">
        <f>_xlfn.XLOOKUP(tbl_GL[[#This Row],[Account_key]],tbl_COA[Account_key],tbl_COA[Class],"Not Found")</f>
        <v>Assets</v>
      </c>
      <c r="H16751" t="str">
        <f>_xlfn.XLOOKUP(tbl_GL[[#This Row],[Account_key]],tbl_COA[Account_key],tbl_COA[SubClass],"Not Found")</f>
        <v>Assets</v>
      </c>
      <c r="I16751" t="str">
        <f>_xlfn.XLOOKUP(tbl_GL[[#This Row],[Account_key]],tbl_COA[Account_key],tbl_COA[SubClass2],"Not Found")</f>
        <v>Current Assets</v>
      </c>
      <c r="J16751" t="str">
        <f>_xlfn.XLOOKUP(tbl_GL[[#This Row],[Account_key]],tbl_COA[Account_key],tbl_COA[SubAccount],,0)</f>
        <v>Cash in hand</v>
      </c>
      <c r="K16751">
        <f>YEAR(tbl_GL[[#This Row],[Date]])</f>
        <v>2018</v>
      </c>
    </row>
    <row r="16752" spans="1:11" hidden="1" x14ac:dyDescent="0.35">
      <c r="A16752">
        <v>580.1</v>
      </c>
      <c r="B16752" s="24">
        <v>43427</v>
      </c>
      <c r="C16752">
        <v>7</v>
      </c>
      <c r="D16752" s="13">
        <v>230</v>
      </c>
      <c r="E16752" s="13" t="s">
        <v>4</v>
      </c>
      <c r="F16752" s="17">
        <v>-600</v>
      </c>
      <c r="G16752" t="str">
        <f>_xlfn.XLOOKUP(tbl_GL[[#This Row],[Account_key]],tbl_COA[Account_key],tbl_COA[Class],"Not Found")</f>
        <v>Trading account</v>
      </c>
      <c r="H16752" t="str">
        <f>_xlfn.XLOOKUP(tbl_GL[[#This Row],[Account_key]],tbl_COA[Account_key],tbl_COA[SubClass],"Not Found")</f>
        <v>Cost of Sales</v>
      </c>
      <c r="I16752" t="str">
        <f>_xlfn.XLOOKUP(tbl_GL[[#This Row],[Account_key]],tbl_COA[Account_key],tbl_COA[SubClass2],"Not Found")</f>
        <v>Cost of Sales</v>
      </c>
      <c r="J16752" t="str">
        <f>_xlfn.XLOOKUP(tbl_GL[[#This Row],[Account_key]],tbl_COA[Account_key],tbl_COA[SubAccount],,0)</f>
        <v>Cost of Sales</v>
      </c>
      <c r="K16752">
        <f>YEAR(tbl_GL[[#This Row],[Date]])</f>
        <v>2018</v>
      </c>
    </row>
    <row r="16753" spans="1:11" hidden="1" x14ac:dyDescent="0.35">
      <c r="A16753">
        <v>580.20000000000005</v>
      </c>
      <c r="B16753" s="24">
        <v>43427</v>
      </c>
      <c r="C16753">
        <v>7</v>
      </c>
      <c r="D16753" s="13">
        <v>60</v>
      </c>
      <c r="E16753" s="13" t="s">
        <v>4</v>
      </c>
      <c r="F16753" s="17">
        <v>-600</v>
      </c>
      <c r="G16753" t="str">
        <f>_xlfn.XLOOKUP(tbl_GL[[#This Row],[Account_key]],tbl_COA[Account_key],tbl_COA[Class],"Not Found")</f>
        <v>Assets</v>
      </c>
      <c r="H16753" t="str">
        <f>_xlfn.XLOOKUP(tbl_GL[[#This Row],[Account_key]],tbl_COA[Account_key],tbl_COA[SubClass],"Not Found")</f>
        <v>Assets</v>
      </c>
      <c r="I16753" t="str">
        <f>_xlfn.XLOOKUP(tbl_GL[[#This Row],[Account_key]],tbl_COA[Account_key],tbl_COA[SubClass2],"Not Found")</f>
        <v>Current Assets</v>
      </c>
      <c r="J16753" t="str">
        <f>_xlfn.XLOOKUP(tbl_GL[[#This Row],[Account_key]],tbl_COA[Account_key],tbl_COA[SubAccount],,0)</f>
        <v>Inventory</v>
      </c>
      <c r="K16753">
        <f>YEAR(tbl_GL[[#This Row],[Date]])</f>
        <v>2018</v>
      </c>
    </row>
    <row r="16754" spans="1:11" hidden="1" x14ac:dyDescent="0.35">
      <c r="A16754">
        <v>581.1</v>
      </c>
      <c r="B16754" s="24">
        <v>43427</v>
      </c>
      <c r="C16754">
        <v>7</v>
      </c>
      <c r="D16754" s="13">
        <v>310</v>
      </c>
      <c r="E16754" s="13" t="s">
        <v>97</v>
      </c>
      <c r="F16754" s="17">
        <v>-1178</v>
      </c>
      <c r="G16754" t="str">
        <f>_xlfn.XLOOKUP(tbl_GL[[#This Row],[Account_key]],tbl_COA[Account_key],tbl_COA[Class],"Not Found")</f>
        <v>Operating account</v>
      </c>
      <c r="H16754" t="str">
        <f>_xlfn.XLOOKUP(tbl_GL[[#This Row],[Account_key]],tbl_COA[Account_key],tbl_COA[SubClass],"Not Found")</f>
        <v>Operating Expenses</v>
      </c>
      <c r="I16754" t="str">
        <f>_xlfn.XLOOKUP(tbl_GL[[#This Row],[Account_key]],tbl_COA[Account_key],tbl_COA[SubClass2],"Not Found")</f>
        <v>Administration</v>
      </c>
      <c r="J16754" t="str">
        <f>_xlfn.XLOOKUP(tbl_GL[[#This Row],[Account_key]],tbl_COA[Account_key],tbl_COA[SubAccount],,0)</f>
        <v>Office Supplies</v>
      </c>
      <c r="K16754">
        <f>YEAR(tbl_GL[[#This Row],[Date]])</f>
        <v>2018</v>
      </c>
    </row>
    <row r="16755" spans="1:11" hidden="1" x14ac:dyDescent="0.35">
      <c r="A16755">
        <v>581.20000000000005</v>
      </c>
      <c r="B16755" s="24">
        <v>43427</v>
      </c>
      <c r="C16755">
        <v>7</v>
      </c>
      <c r="D16755" s="13">
        <v>120</v>
      </c>
      <c r="E16755" s="13" t="s">
        <v>97</v>
      </c>
      <c r="F16755" s="17">
        <v>1178</v>
      </c>
      <c r="G16755" t="str">
        <f>_xlfn.XLOOKUP(tbl_GL[[#This Row],[Account_key]],tbl_COA[Account_key],tbl_COA[Class],"Not Found")</f>
        <v>Liabilities and Owners Equity</v>
      </c>
      <c r="H16755" t="str">
        <f>_xlfn.XLOOKUP(tbl_GL[[#This Row],[Account_key]],tbl_COA[Account_key],tbl_COA[SubClass],"Not Found")</f>
        <v>Liabilities</v>
      </c>
      <c r="I16755" t="str">
        <f>_xlfn.XLOOKUP(tbl_GL[[#This Row],[Account_key]],tbl_COA[Account_key],tbl_COA[SubClass2],"Not Found")</f>
        <v>Current Liabilities</v>
      </c>
      <c r="J16755" t="str">
        <f>_xlfn.XLOOKUP(tbl_GL[[#This Row],[Account_key]],tbl_COA[Account_key],tbl_COA[SubAccount],,0)</f>
        <v>Accrued Expenses</v>
      </c>
      <c r="K16755">
        <f>YEAR(tbl_GL[[#This Row],[Date]])</f>
        <v>2018</v>
      </c>
    </row>
    <row r="16756" spans="1:11" hidden="1" x14ac:dyDescent="0.35">
      <c r="A16756">
        <v>582.1</v>
      </c>
      <c r="B16756" s="24">
        <v>43427</v>
      </c>
      <c r="C16756">
        <v>7</v>
      </c>
      <c r="D16756" s="13">
        <v>210</v>
      </c>
      <c r="E16756" s="13" t="s">
        <v>7</v>
      </c>
      <c r="F16756" s="17">
        <v>1998</v>
      </c>
      <c r="G16756" t="str">
        <f>_xlfn.XLOOKUP(tbl_GL[[#This Row],[Account_key]],tbl_COA[Account_key],tbl_COA[Class],"Not Found")</f>
        <v>Trading account</v>
      </c>
      <c r="H16756" t="str">
        <f>_xlfn.XLOOKUP(tbl_GL[[#This Row],[Account_key]],tbl_COA[Account_key],tbl_COA[SubClass],"Not Found")</f>
        <v>Sales</v>
      </c>
      <c r="I16756" t="str">
        <f>_xlfn.XLOOKUP(tbl_GL[[#This Row],[Account_key]],tbl_COA[Account_key],tbl_COA[SubClass2],"Not Found")</f>
        <v>Sales</v>
      </c>
      <c r="J16756" t="str">
        <f>_xlfn.XLOOKUP(tbl_GL[[#This Row],[Account_key]],tbl_COA[Account_key],tbl_COA[SubAccount],,0)</f>
        <v>Sales</v>
      </c>
      <c r="K16756">
        <f>YEAR(tbl_GL[[#This Row],[Date]])</f>
        <v>2018</v>
      </c>
    </row>
    <row r="16757" spans="1:11" hidden="1" x14ac:dyDescent="0.35">
      <c r="A16757">
        <v>582.20000000000005</v>
      </c>
      <c r="B16757" s="24">
        <v>43427</v>
      </c>
      <c r="C16757">
        <v>7</v>
      </c>
      <c r="D16757" s="13">
        <v>10</v>
      </c>
      <c r="E16757" s="13" t="s">
        <v>7</v>
      </c>
      <c r="F16757" s="17">
        <v>1998</v>
      </c>
      <c r="G16757" t="str">
        <f>_xlfn.XLOOKUP(tbl_GL[[#This Row],[Account_key]],tbl_COA[Account_key],tbl_COA[Class],"Not Found")</f>
        <v>Assets</v>
      </c>
      <c r="H16757" t="str">
        <f>_xlfn.XLOOKUP(tbl_GL[[#This Row],[Account_key]],tbl_COA[Account_key],tbl_COA[SubClass],"Not Found")</f>
        <v>Assets</v>
      </c>
      <c r="I16757" t="str">
        <f>_xlfn.XLOOKUP(tbl_GL[[#This Row],[Account_key]],tbl_COA[Account_key],tbl_COA[SubClass2],"Not Found")</f>
        <v>Current Assets</v>
      </c>
      <c r="J16757" t="str">
        <f>_xlfn.XLOOKUP(tbl_GL[[#This Row],[Account_key]],tbl_COA[Account_key],tbl_COA[SubAccount],,0)</f>
        <v>Cash at Bank</v>
      </c>
      <c r="K16757">
        <f>YEAR(tbl_GL[[#This Row],[Date]])</f>
        <v>2018</v>
      </c>
    </row>
    <row r="16758" spans="1:11" hidden="1" x14ac:dyDescent="0.35">
      <c r="A16758">
        <v>583.1</v>
      </c>
      <c r="B16758" s="24">
        <v>43427</v>
      </c>
      <c r="C16758">
        <v>7</v>
      </c>
      <c r="D16758" s="13">
        <v>230</v>
      </c>
      <c r="E16758" s="13" t="s">
        <v>4</v>
      </c>
      <c r="F16758" s="17">
        <v>-2399</v>
      </c>
      <c r="G16758" t="str">
        <f>_xlfn.XLOOKUP(tbl_GL[[#This Row],[Account_key]],tbl_COA[Account_key],tbl_COA[Class],"Not Found")</f>
        <v>Trading account</v>
      </c>
      <c r="H16758" t="str">
        <f>_xlfn.XLOOKUP(tbl_GL[[#This Row],[Account_key]],tbl_COA[Account_key],tbl_COA[SubClass],"Not Found")</f>
        <v>Cost of Sales</v>
      </c>
      <c r="I16758" t="str">
        <f>_xlfn.XLOOKUP(tbl_GL[[#This Row],[Account_key]],tbl_COA[Account_key],tbl_COA[SubClass2],"Not Found")</f>
        <v>Cost of Sales</v>
      </c>
      <c r="J16758" t="str">
        <f>_xlfn.XLOOKUP(tbl_GL[[#This Row],[Account_key]],tbl_COA[Account_key],tbl_COA[SubAccount],,0)</f>
        <v>Cost of Sales</v>
      </c>
      <c r="K16758">
        <f>YEAR(tbl_GL[[#This Row],[Date]])</f>
        <v>2018</v>
      </c>
    </row>
    <row r="16759" spans="1:11" hidden="1" x14ac:dyDescent="0.35">
      <c r="A16759">
        <v>583.20000000000005</v>
      </c>
      <c r="B16759" s="24">
        <v>43427</v>
      </c>
      <c r="C16759">
        <v>7</v>
      </c>
      <c r="D16759" s="13">
        <v>60</v>
      </c>
      <c r="E16759" s="13" t="s">
        <v>4</v>
      </c>
      <c r="F16759" s="17">
        <v>-2399</v>
      </c>
      <c r="G16759" t="str">
        <f>_xlfn.XLOOKUP(tbl_GL[[#This Row],[Account_key]],tbl_COA[Account_key],tbl_COA[Class],"Not Found")</f>
        <v>Assets</v>
      </c>
      <c r="H16759" t="str">
        <f>_xlfn.XLOOKUP(tbl_GL[[#This Row],[Account_key]],tbl_COA[Account_key],tbl_COA[SubClass],"Not Found")</f>
        <v>Assets</v>
      </c>
      <c r="I16759" t="str">
        <f>_xlfn.XLOOKUP(tbl_GL[[#This Row],[Account_key]],tbl_COA[Account_key],tbl_COA[SubClass2],"Not Found")</f>
        <v>Current Assets</v>
      </c>
      <c r="J16759" t="str">
        <f>_xlfn.XLOOKUP(tbl_GL[[#This Row],[Account_key]],tbl_COA[Account_key],tbl_COA[SubAccount],,0)</f>
        <v>Inventory</v>
      </c>
      <c r="K16759">
        <f>YEAR(tbl_GL[[#This Row],[Date]])</f>
        <v>2018</v>
      </c>
    </row>
    <row r="16760" spans="1:11" hidden="1" x14ac:dyDescent="0.35">
      <c r="A16760">
        <v>584.1</v>
      </c>
      <c r="B16760" s="24">
        <v>43427</v>
      </c>
      <c r="C16760">
        <v>7</v>
      </c>
      <c r="D16760" s="13">
        <v>210</v>
      </c>
      <c r="E16760" s="13" t="s">
        <v>8</v>
      </c>
      <c r="F16760" s="17">
        <v>8724</v>
      </c>
      <c r="G16760" t="str">
        <f>_xlfn.XLOOKUP(tbl_GL[[#This Row],[Account_key]],tbl_COA[Account_key],tbl_COA[Class],"Not Found")</f>
        <v>Trading account</v>
      </c>
      <c r="H16760" t="str">
        <f>_xlfn.XLOOKUP(tbl_GL[[#This Row],[Account_key]],tbl_COA[Account_key],tbl_COA[SubClass],"Not Found")</f>
        <v>Sales</v>
      </c>
      <c r="I16760" t="str">
        <f>_xlfn.XLOOKUP(tbl_GL[[#This Row],[Account_key]],tbl_COA[Account_key],tbl_COA[SubClass2],"Not Found")</f>
        <v>Sales</v>
      </c>
      <c r="J16760" t="str">
        <f>_xlfn.XLOOKUP(tbl_GL[[#This Row],[Account_key]],tbl_COA[Account_key],tbl_COA[SubAccount],,0)</f>
        <v>Sales</v>
      </c>
      <c r="K16760">
        <f>YEAR(tbl_GL[[#This Row],[Date]])</f>
        <v>2018</v>
      </c>
    </row>
    <row r="16761" spans="1:11" hidden="1" x14ac:dyDescent="0.35">
      <c r="A16761">
        <v>584.20000000000005</v>
      </c>
      <c r="B16761" s="24">
        <v>43427</v>
      </c>
      <c r="C16761">
        <v>7</v>
      </c>
      <c r="D16761" s="13">
        <v>30</v>
      </c>
      <c r="E16761" s="13" t="s">
        <v>8</v>
      </c>
      <c r="F16761" s="17">
        <v>8724</v>
      </c>
      <c r="G16761" t="str">
        <f>_xlfn.XLOOKUP(tbl_GL[[#This Row],[Account_key]],tbl_COA[Account_key],tbl_COA[Class],"Not Found")</f>
        <v>Assets</v>
      </c>
      <c r="H16761" t="str">
        <f>_xlfn.XLOOKUP(tbl_GL[[#This Row],[Account_key]],tbl_COA[Account_key],tbl_COA[SubClass],"Not Found")</f>
        <v>Assets</v>
      </c>
      <c r="I16761" t="str">
        <f>_xlfn.XLOOKUP(tbl_GL[[#This Row],[Account_key]],tbl_COA[Account_key],tbl_COA[SubClass2],"Not Found")</f>
        <v>Current Assets</v>
      </c>
      <c r="J16761" t="str">
        <f>_xlfn.XLOOKUP(tbl_GL[[#This Row],[Account_key]],tbl_COA[Account_key],tbl_COA[SubAccount],,0)</f>
        <v>Trade Receivables</v>
      </c>
      <c r="K16761">
        <f>YEAR(tbl_GL[[#This Row],[Date]])</f>
        <v>2018</v>
      </c>
    </row>
    <row r="16762" spans="1:11" hidden="1" x14ac:dyDescent="0.35">
      <c r="A16762">
        <v>585.1</v>
      </c>
      <c r="B16762" s="24">
        <v>43428</v>
      </c>
      <c r="C16762">
        <v>7</v>
      </c>
      <c r="D16762" s="13">
        <v>10</v>
      </c>
      <c r="E16762" s="13" t="s">
        <v>98</v>
      </c>
      <c r="F16762" s="17">
        <v>-1078</v>
      </c>
      <c r="G16762" t="str">
        <f>_xlfn.XLOOKUP(tbl_GL[[#This Row],[Account_key]],tbl_COA[Account_key],tbl_COA[Class],"Not Found")</f>
        <v>Assets</v>
      </c>
      <c r="H16762" t="str">
        <f>_xlfn.XLOOKUP(tbl_GL[[#This Row],[Account_key]],tbl_COA[Account_key],tbl_COA[SubClass],"Not Found")</f>
        <v>Assets</v>
      </c>
      <c r="I16762" t="str">
        <f>_xlfn.XLOOKUP(tbl_GL[[#This Row],[Account_key]],tbl_COA[Account_key],tbl_COA[SubClass2],"Not Found")</f>
        <v>Current Assets</v>
      </c>
      <c r="J16762" t="str">
        <f>_xlfn.XLOOKUP(tbl_GL[[#This Row],[Account_key]],tbl_COA[Account_key],tbl_COA[SubAccount],,0)</f>
        <v>Cash at Bank</v>
      </c>
      <c r="K16762">
        <f>YEAR(tbl_GL[[#This Row],[Date]])</f>
        <v>2018</v>
      </c>
    </row>
    <row r="16763" spans="1:11" hidden="1" x14ac:dyDescent="0.35">
      <c r="A16763">
        <v>585.20000000000005</v>
      </c>
      <c r="B16763" s="24">
        <v>43428</v>
      </c>
      <c r="C16763">
        <v>7</v>
      </c>
      <c r="D16763" s="13">
        <v>120</v>
      </c>
      <c r="E16763" s="13" t="s">
        <v>98</v>
      </c>
      <c r="F16763" s="17">
        <v>-1078</v>
      </c>
      <c r="G16763" t="str">
        <f>_xlfn.XLOOKUP(tbl_GL[[#This Row],[Account_key]],tbl_COA[Account_key],tbl_COA[Class],"Not Found")</f>
        <v>Liabilities and Owners Equity</v>
      </c>
      <c r="H16763" t="str">
        <f>_xlfn.XLOOKUP(tbl_GL[[#This Row],[Account_key]],tbl_COA[Account_key],tbl_COA[SubClass],"Not Found")</f>
        <v>Liabilities</v>
      </c>
      <c r="I16763" t="str">
        <f>_xlfn.XLOOKUP(tbl_GL[[#This Row],[Account_key]],tbl_COA[Account_key],tbl_COA[SubClass2],"Not Found")</f>
        <v>Current Liabilities</v>
      </c>
      <c r="J16763" t="str">
        <f>_xlfn.XLOOKUP(tbl_GL[[#This Row],[Account_key]],tbl_COA[Account_key],tbl_COA[SubAccount],,0)</f>
        <v>Accrued Expenses</v>
      </c>
      <c r="K16763">
        <f>YEAR(tbl_GL[[#This Row],[Date]])</f>
        <v>2018</v>
      </c>
    </row>
    <row r="16764" spans="1:11" hidden="1" x14ac:dyDescent="0.35">
      <c r="A16764">
        <v>586.1</v>
      </c>
      <c r="B16764" s="24">
        <v>43429</v>
      </c>
      <c r="C16764">
        <v>7</v>
      </c>
      <c r="D16764" s="13">
        <v>10</v>
      </c>
      <c r="E16764" s="13" t="s">
        <v>98</v>
      </c>
      <c r="F16764" s="17">
        <v>-723</v>
      </c>
      <c r="G16764" t="str">
        <f>_xlfn.XLOOKUP(tbl_GL[[#This Row],[Account_key]],tbl_COA[Account_key],tbl_COA[Class],"Not Found")</f>
        <v>Assets</v>
      </c>
      <c r="H16764" t="str">
        <f>_xlfn.XLOOKUP(tbl_GL[[#This Row],[Account_key]],tbl_COA[Account_key],tbl_COA[SubClass],"Not Found")</f>
        <v>Assets</v>
      </c>
      <c r="I16764" t="str">
        <f>_xlfn.XLOOKUP(tbl_GL[[#This Row],[Account_key]],tbl_COA[Account_key],tbl_COA[SubClass2],"Not Found")</f>
        <v>Current Assets</v>
      </c>
      <c r="J16764" t="str">
        <f>_xlfn.XLOOKUP(tbl_GL[[#This Row],[Account_key]],tbl_COA[Account_key],tbl_COA[SubAccount],,0)</f>
        <v>Cash at Bank</v>
      </c>
      <c r="K16764">
        <f>YEAR(tbl_GL[[#This Row],[Date]])</f>
        <v>2018</v>
      </c>
    </row>
    <row r="16765" spans="1:11" hidden="1" x14ac:dyDescent="0.35">
      <c r="A16765">
        <v>586.20000000000005</v>
      </c>
      <c r="B16765" s="24">
        <v>43429</v>
      </c>
      <c r="C16765">
        <v>7</v>
      </c>
      <c r="D16765" s="13">
        <v>120</v>
      </c>
      <c r="E16765" s="13" t="s">
        <v>98</v>
      </c>
      <c r="F16765" s="17">
        <v>-723</v>
      </c>
      <c r="G16765" t="str">
        <f>_xlfn.XLOOKUP(tbl_GL[[#This Row],[Account_key]],tbl_COA[Account_key],tbl_COA[Class],"Not Found")</f>
        <v>Liabilities and Owners Equity</v>
      </c>
      <c r="H16765" t="str">
        <f>_xlfn.XLOOKUP(tbl_GL[[#This Row],[Account_key]],tbl_COA[Account_key],tbl_COA[SubClass],"Not Found")</f>
        <v>Liabilities</v>
      </c>
      <c r="I16765" t="str">
        <f>_xlfn.XLOOKUP(tbl_GL[[#This Row],[Account_key]],tbl_COA[Account_key],tbl_COA[SubClass2],"Not Found")</f>
        <v>Current Liabilities</v>
      </c>
      <c r="J16765" t="str">
        <f>_xlfn.XLOOKUP(tbl_GL[[#This Row],[Account_key]],tbl_COA[Account_key],tbl_COA[SubAccount],,0)</f>
        <v>Accrued Expenses</v>
      </c>
      <c r="K16765">
        <f>YEAR(tbl_GL[[#This Row],[Date]])</f>
        <v>2018</v>
      </c>
    </row>
    <row r="16766" spans="1:11" hidden="1" x14ac:dyDescent="0.35">
      <c r="A16766">
        <v>587.1</v>
      </c>
      <c r="B16766" s="24">
        <v>43429</v>
      </c>
      <c r="C16766">
        <v>7</v>
      </c>
      <c r="D16766" s="13">
        <v>10</v>
      </c>
      <c r="E16766" s="13" t="s">
        <v>98</v>
      </c>
      <c r="F16766" s="17">
        <v>-808</v>
      </c>
      <c r="G16766" t="str">
        <f>_xlfn.XLOOKUP(tbl_GL[[#This Row],[Account_key]],tbl_COA[Account_key],tbl_COA[Class],"Not Found")</f>
        <v>Assets</v>
      </c>
      <c r="H16766" t="str">
        <f>_xlfn.XLOOKUP(tbl_GL[[#This Row],[Account_key]],tbl_COA[Account_key],tbl_COA[SubClass],"Not Found")</f>
        <v>Assets</v>
      </c>
      <c r="I16766" t="str">
        <f>_xlfn.XLOOKUP(tbl_GL[[#This Row],[Account_key]],tbl_COA[Account_key],tbl_COA[SubClass2],"Not Found")</f>
        <v>Current Assets</v>
      </c>
      <c r="J16766" t="str">
        <f>_xlfn.XLOOKUP(tbl_GL[[#This Row],[Account_key]],tbl_COA[Account_key],tbl_COA[SubAccount],,0)</f>
        <v>Cash at Bank</v>
      </c>
      <c r="K16766">
        <f>YEAR(tbl_GL[[#This Row],[Date]])</f>
        <v>2018</v>
      </c>
    </row>
    <row r="16767" spans="1:11" hidden="1" x14ac:dyDescent="0.35">
      <c r="A16767">
        <v>587.20000000000005</v>
      </c>
      <c r="B16767" s="24">
        <v>43429</v>
      </c>
      <c r="C16767">
        <v>7</v>
      </c>
      <c r="D16767" s="13">
        <v>120</v>
      </c>
      <c r="E16767" s="13" t="s">
        <v>98</v>
      </c>
      <c r="F16767" s="17">
        <v>-808</v>
      </c>
      <c r="G16767" t="str">
        <f>_xlfn.XLOOKUP(tbl_GL[[#This Row],[Account_key]],tbl_COA[Account_key],tbl_COA[Class],"Not Found")</f>
        <v>Liabilities and Owners Equity</v>
      </c>
      <c r="H16767" t="str">
        <f>_xlfn.XLOOKUP(tbl_GL[[#This Row],[Account_key]],tbl_COA[Account_key],tbl_COA[SubClass],"Not Found")</f>
        <v>Liabilities</v>
      </c>
      <c r="I16767" t="str">
        <f>_xlfn.XLOOKUP(tbl_GL[[#This Row],[Account_key]],tbl_COA[Account_key],tbl_COA[SubClass2],"Not Found")</f>
        <v>Current Liabilities</v>
      </c>
      <c r="J16767" t="str">
        <f>_xlfn.XLOOKUP(tbl_GL[[#This Row],[Account_key]],tbl_COA[Account_key],tbl_COA[SubAccount],,0)</f>
        <v>Accrued Expenses</v>
      </c>
      <c r="K16767">
        <f>YEAR(tbl_GL[[#This Row],[Date]])</f>
        <v>2018</v>
      </c>
    </row>
    <row r="16768" spans="1:11" hidden="1" x14ac:dyDescent="0.35">
      <c r="A16768">
        <v>588.1</v>
      </c>
      <c r="B16768" s="24">
        <v>43432</v>
      </c>
      <c r="C16768">
        <v>7</v>
      </c>
      <c r="D16768" s="13">
        <v>330</v>
      </c>
      <c r="E16768" s="13" t="s">
        <v>97</v>
      </c>
      <c r="F16768" s="17">
        <v>-1049</v>
      </c>
      <c r="G16768" t="str">
        <f>_xlfn.XLOOKUP(tbl_GL[[#This Row],[Account_key]],tbl_COA[Account_key],tbl_COA[Class],"Not Found")</f>
        <v>Operating account</v>
      </c>
      <c r="H16768" t="str">
        <f>_xlfn.XLOOKUP(tbl_GL[[#This Row],[Account_key]],tbl_COA[Account_key],tbl_COA[SubClass],"Not Found")</f>
        <v>Operating Expenses</v>
      </c>
      <c r="I16768" t="str">
        <f>_xlfn.XLOOKUP(tbl_GL[[#This Row],[Account_key]],tbl_COA[Account_key],tbl_COA[SubClass2],"Not Found")</f>
        <v>Administration</v>
      </c>
      <c r="J16768" t="str">
        <f>_xlfn.XLOOKUP(tbl_GL[[#This Row],[Account_key]],tbl_COA[Account_key],tbl_COA[SubAccount],,0)</f>
        <v>Telephone</v>
      </c>
      <c r="K16768">
        <f>YEAR(tbl_GL[[#This Row],[Date]])</f>
        <v>2018</v>
      </c>
    </row>
    <row r="16769" spans="1:11" hidden="1" x14ac:dyDescent="0.35">
      <c r="A16769">
        <v>588.20000000000005</v>
      </c>
      <c r="B16769" s="24">
        <v>43432</v>
      </c>
      <c r="C16769">
        <v>7</v>
      </c>
      <c r="D16769" s="13">
        <v>120</v>
      </c>
      <c r="E16769" s="13" t="s">
        <v>97</v>
      </c>
      <c r="F16769" s="17">
        <v>1049</v>
      </c>
      <c r="G16769" t="str">
        <f>_xlfn.XLOOKUP(tbl_GL[[#This Row],[Account_key]],tbl_COA[Account_key],tbl_COA[Class],"Not Found")</f>
        <v>Liabilities and Owners Equity</v>
      </c>
      <c r="H16769" t="str">
        <f>_xlfn.XLOOKUP(tbl_GL[[#This Row],[Account_key]],tbl_COA[Account_key],tbl_COA[SubClass],"Not Found")</f>
        <v>Liabilities</v>
      </c>
      <c r="I16769" t="str">
        <f>_xlfn.XLOOKUP(tbl_GL[[#This Row],[Account_key]],tbl_COA[Account_key],tbl_COA[SubClass2],"Not Found")</f>
        <v>Current Liabilities</v>
      </c>
      <c r="J16769" t="str">
        <f>_xlfn.XLOOKUP(tbl_GL[[#This Row],[Account_key]],tbl_COA[Account_key],tbl_COA[SubAccount],,0)</f>
        <v>Accrued Expenses</v>
      </c>
      <c r="K16769">
        <f>YEAR(tbl_GL[[#This Row],[Date]])</f>
        <v>2018</v>
      </c>
    </row>
    <row r="16770" spans="1:11" hidden="1" x14ac:dyDescent="0.35">
      <c r="A16770">
        <v>589.1</v>
      </c>
      <c r="B16770" s="24">
        <v>43434</v>
      </c>
      <c r="C16770">
        <v>7</v>
      </c>
      <c r="D16770" s="13">
        <v>10</v>
      </c>
      <c r="E16770" s="13" t="s">
        <v>110</v>
      </c>
      <c r="F16770" s="17">
        <v>35</v>
      </c>
      <c r="G16770" t="str">
        <f>_xlfn.XLOOKUP(tbl_GL[[#This Row],[Account_key]],tbl_COA[Account_key],tbl_COA[Class],"Not Found")</f>
        <v>Assets</v>
      </c>
      <c r="H16770" t="str">
        <f>_xlfn.XLOOKUP(tbl_GL[[#This Row],[Account_key]],tbl_COA[Account_key],tbl_COA[SubClass],"Not Found")</f>
        <v>Assets</v>
      </c>
      <c r="I16770" t="str">
        <f>_xlfn.XLOOKUP(tbl_GL[[#This Row],[Account_key]],tbl_COA[Account_key],tbl_COA[SubClass2],"Not Found")</f>
        <v>Current Assets</v>
      </c>
      <c r="J16770" t="str">
        <f>_xlfn.XLOOKUP(tbl_GL[[#This Row],[Account_key]],tbl_COA[Account_key],tbl_COA[SubAccount],,0)</f>
        <v>Cash at Bank</v>
      </c>
      <c r="K16770">
        <f>YEAR(tbl_GL[[#This Row],[Date]])</f>
        <v>2018</v>
      </c>
    </row>
    <row r="16771" spans="1:11" hidden="1" x14ac:dyDescent="0.35">
      <c r="A16771">
        <v>589.20000000000005</v>
      </c>
      <c r="B16771" s="24">
        <v>43434</v>
      </c>
      <c r="C16771">
        <v>7</v>
      </c>
      <c r="D16771" s="13">
        <v>430</v>
      </c>
      <c r="E16771" s="13" t="s">
        <v>110</v>
      </c>
      <c r="F16771" s="17">
        <v>35</v>
      </c>
      <c r="G16771" t="str">
        <f>_xlfn.XLOOKUP(tbl_GL[[#This Row],[Account_key]],tbl_COA[Account_key],tbl_COA[Class],"Not Found")</f>
        <v>Non-operating</v>
      </c>
      <c r="H16771" t="str">
        <f>_xlfn.XLOOKUP(tbl_GL[[#This Row],[Account_key]],tbl_COA[Account_key],tbl_COA[SubClass],"Not Found")</f>
        <v>Exchange Loss/Gain</v>
      </c>
      <c r="I16771" t="str">
        <f>_xlfn.XLOOKUP(tbl_GL[[#This Row],[Account_key]],tbl_COA[Account_key],tbl_COA[SubClass2],"Not Found")</f>
        <v>Exchange Loss/Gain</v>
      </c>
      <c r="J16771" t="str">
        <f>_xlfn.XLOOKUP(tbl_GL[[#This Row],[Account_key]],tbl_COA[Account_key],tbl_COA[SubAccount],,0)</f>
        <v>Exchange Loss/Gain</v>
      </c>
      <c r="K16771">
        <f>YEAR(tbl_GL[[#This Row],[Date]])</f>
        <v>2018</v>
      </c>
    </row>
    <row r="16772" spans="1:11" hidden="1" x14ac:dyDescent="0.35">
      <c r="A16772">
        <v>590.1</v>
      </c>
      <c r="B16772" s="24">
        <v>43434</v>
      </c>
      <c r="C16772">
        <v>7</v>
      </c>
      <c r="D16772" s="13">
        <v>10</v>
      </c>
      <c r="E16772" s="13" t="s">
        <v>113</v>
      </c>
      <c r="F16772" s="17">
        <v>105</v>
      </c>
      <c r="G16772" t="str">
        <f>_xlfn.XLOOKUP(tbl_GL[[#This Row],[Account_key]],tbl_COA[Account_key],tbl_COA[Class],"Not Found")</f>
        <v>Assets</v>
      </c>
      <c r="H16772" t="str">
        <f>_xlfn.XLOOKUP(tbl_GL[[#This Row],[Account_key]],tbl_COA[Account_key],tbl_COA[SubClass],"Not Found")</f>
        <v>Assets</v>
      </c>
      <c r="I16772" t="str">
        <f>_xlfn.XLOOKUP(tbl_GL[[#This Row],[Account_key]],tbl_COA[Account_key],tbl_COA[SubClass2],"Not Found")</f>
        <v>Current Assets</v>
      </c>
      <c r="J16772" t="str">
        <f>_xlfn.XLOOKUP(tbl_GL[[#This Row],[Account_key]],tbl_COA[Account_key],tbl_COA[SubAccount],,0)</f>
        <v>Cash at Bank</v>
      </c>
      <c r="K16772">
        <f>YEAR(tbl_GL[[#This Row],[Date]])</f>
        <v>2018</v>
      </c>
    </row>
    <row r="16773" spans="1:11" hidden="1" x14ac:dyDescent="0.35">
      <c r="A16773">
        <v>590.20000000000005</v>
      </c>
      <c r="B16773" s="24">
        <v>43434</v>
      </c>
      <c r="C16773">
        <v>7</v>
      </c>
      <c r="D16773" s="13">
        <v>410</v>
      </c>
      <c r="E16773" s="13" t="s">
        <v>113</v>
      </c>
      <c r="F16773" s="17">
        <v>105</v>
      </c>
      <c r="G16773" t="str">
        <f>_xlfn.XLOOKUP(tbl_GL[[#This Row],[Account_key]],tbl_COA[Account_key],tbl_COA[Class],"Not Found")</f>
        <v>Non-operating</v>
      </c>
      <c r="H16773" t="str">
        <f>_xlfn.XLOOKUP(tbl_GL[[#This Row],[Account_key]],tbl_COA[Account_key],tbl_COA[SubClass],"Not Found")</f>
        <v>Interest Income</v>
      </c>
      <c r="I16773" t="str">
        <f>_xlfn.XLOOKUP(tbl_GL[[#This Row],[Account_key]],tbl_COA[Account_key],tbl_COA[SubClass2],"Not Found")</f>
        <v>Interest Income</v>
      </c>
      <c r="J16773" t="str">
        <f>_xlfn.XLOOKUP(tbl_GL[[#This Row],[Account_key]],tbl_COA[Account_key],tbl_COA[SubAccount],,0)</f>
        <v>Interest Income</v>
      </c>
      <c r="K16773">
        <f>YEAR(tbl_GL[[#This Row],[Date]])</f>
        <v>2018</v>
      </c>
    </row>
    <row r="16774" spans="1:11" hidden="1" x14ac:dyDescent="0.35">
      <c r="A16774">
        <v>591.1</v>
      </c>
      <c r="B16774" s="24">
        <v>43434</v>
      </c>
      <c r="C16774">
        <v>7</v>
      </c>
      <c r="D16774" s="13">
        <v>440</v>
      </c>
      <c r="E16774" s="13" t="s">
        <v>112</v>
      </c>
      <c r="F16774" s="17">
        <v>-140</v>
      </c>
      <c r="G16774" t="str">
        <f>_xlfn.XLOOKUP(tbl_GL[[#This Row],[Account_key]],tbl_COA[Account_key],tbl_COA[Class],"Not Found")</f>
        <v>Interest &amp; Tax</v>
      </c>
      <c r="H16774" t="str">
        <f>_xlfn.XLOOKUP(tbl_GL[[#This Row],[Account_key]],tbl_COA[Account_key],tbl_COA[SubClass],"Not Found")</f>
        <v>Interest Expense</v>
      </c>
      <c r="I16774" t="str">
        <f>_xlfn.XLOOKUP(tbl_GL[[#This Row],[Account_key]],tbl_COA[Account_key],tbl_COA[SubClass2],"Not Found")</f>
        <v>Interest Expense</v>
      </c>
      <c r="J16774" t="str">
        <f>_xlfn.XLOOKUP(tbl_GL[[#This Row],[Account_key]],tbl_COA[Account_key],tbl_COA[SubAccount],,0)</f>
        <v>Interest Expense</v>
      </c>
      <c r="K16774">
        <f>YEAR(tbl_GL[[#This Row],[Date]])</f>
        <v>2018</v>
      </c>
    </row>
    <row r="16775" spans="1:11" hidden="1" x14ac:dyDescent="0.35">
      <c r="A16775">
        <v>591.20000000000005</v>
      </c>
      <c r="B16775" s="24">
        <v>43434</v>
      </c>
      <c r="C16775">
        <v>7</v>
      </c>
      <c r="D16775" s="13">
        <v>121</v>
      </c>
      <c r="E16775" s="13" t="s">
        <v>112</v>
      </c>
      <c r="F16775" s="17">
        <v>140</v>
      </c>
      <c r="G16775" t="str">
        <f>_xlfn.XLOOKUP(tbl_GL[[#This Row],[Account_key]],tbl_COA[Account_key],tbl_COA[Class],"Not Found")</f>
        <v>Liabilities and Owners Equity</v>
      </c>
      <c r="H16775" t="str">
        <f>_xlfn.XLOOKUP(tbl_GL[[#This Row],[Account_key]],tbl_COA[Account_key],tbl_COA[SubClass],"Not Found")</f>
        <v>Liabilities</v>
      </c>
      <c r="I16775" t="str">
        <f>_xlfn.XLOOKUP(tbl_GL[[#This Row],[Account_key]],tbl_COA[Account_key],tbl_COA[SubClass2],"Not Found")</f>
        <v>Current Liabilities</v>
      </c>
      <c r="J16775" t="str">
        <f>_xlfn.XLOOKUP(tbl_GL[[#This Row],[Account_key]],tbl_COA[Account_key],tbl_COA[SubAccount],,0)</f>
        <v>Interest Payable</v>
      </c>
      <c r="K16775">
        <f>YEAR(tbl_GL[[#This Row],[Date]])</f>
        <v>2018</v>
      </c>
    </row>
    <row r="16776" spans="1:11" hidden="1" x14ac:dyDescent="0.35">
      <c r="A16776">
        <v>592.1</v>
      </c>
      <c r="B16776" s="24">
        <v>43434</v>
      </c>
      <c r="C16776">
        <v>7</v>
      </c>
      <c r="D16776" s="13">
        <v>400</v>
      </c>
      <c r="E16776" s="13" t="s">
        <v>104</v>
      </c>
      <c r="F16776" s="17">
        <v>-175</v>
      </c>
      <c r="G16776" t="str">
        <f>_xlfn.XLOOKUP(tbl_GL[[#This Row],[Account_key]],tbl_COA[Account_key],tbl_COA[Class],"Not Found")</f>
        <v>Operating account</v>
      </c>
      <c r="H16776" t="str">
        <f>_xlfn.XLOOKUP(tbl_GL[[#This Row],[Account_key]],tbl_COA[Account_key],tbl_COA[SubClass],"Not Found")</f>
        <v>Depreciation &amp; Amortization</v>
      </c>
      <c r="I16776" t="str">
        <f>_xlfn.XLOOKUP(tbl_GL[[#This Row],[Account_key]],tbl_COA[Account_key],tbl_COA[SubClass2],"Not Found")</f>
        <v>Amortization</v>
      </c>
      <c r="J16776" t="str">
        <f>_xlfn.XLOOKUP(tbl_GL[[#This Row],[Account_key]],tbl_COA[Account_key],tbl_COA[SubAccount],,0)</f>
        <v>Amortization of Intangible Assets</v>
      </c>
      <c r="K16776">
        <f>YEAR(tbl_GL[[#This Row],[Date]])</f>
        <v>2018</v>
      </c>
    </row>
    <row r="16777" spans="1:11" hidden="1" x14ac:dyDescent="0.35">
      <c r="A16777">
        <v>592.20000000000005</v>
      </c>
      <c r="B16777" s="24">
        <v>43434</v>
      </c>
      <c r="C16777">
        <v>7</v>
      </c>
      <c r="D16777" s="13">
        <v>100</v>
      </c>
      <c r="E16777" s="13" t="s">
        <v>104</v>
      </c>
      <c r="F16777" s="17">
        <v>-175</v>
      </c>
      <c r="G16777" t="str">
        <f>_xlfn.XLOOKUP(tbl_GL[[#This Row],[Account_key]],tbl_COA[Account_key],tbl_COA[Class],"Not Found")</f>
        <v>Assets</v>
      </c>
      <c r="H16777" t="str">
        <f>_xlfn.XLOOKUP(tbl_GL[[#This Row],[Account_key]],tbl_COA[Account_key],tbl_COA[SubClass],"Not Found")</f>
        <v>Assets</v>
      </c>
      <c r="I16777" t="str">
        <f>_xlfn.XLOOKUP(tbl_GL[[#This Row],[Account_key]],tbl_COA[Account_key],tbl_COA[SubClass2],"Not Found")</f>
        <v>Non-Current Assets</v>
      </c>
      <c r="J16777" t="str">
        <f>_xlfn.XLOOKUP(tbl_GL[[#This Row],[Account_key]],tbl_COA[Account_key],tbl_COA[SubAccount],,0)</f>
        <v>Patents and trademarks</v>
      </c>
      <c r="K16777">
        <f>YEAR(tbl_GL[[#This Row],[Date]])</f>
        <v>2018</v>
      </c>
    </row>
    <row r="16778" spans="1:11" hidden="1" x14ac:dyDescent="0.35">
      <c r="A16778">
        <v>593.1</v>
      </c>
      <c r="B16778" s="24">
        <v>43434</v>
      </c>
      <c r="C16778">
        <v>7</v>
      </c>
      <c r="D16778" s="13">
        <v>230</v>
      </c>
      <c r="E16778" s="13" t="s">
        <v>4</v>
      </c>
      <c r="F16778" s="17">
        <v>-617</v>
      </c>
      <c r="G16778" t="str">
        <f>_xlfn.XLOOKUP(tbl_GL[[#This Row],[Account_key]],tbl_COA[Account_key],tbl_COA[Class],"Not Found")</f>
        <v>Trading account</v>
      </c>
      <c r="H16778" t="str">
        <f>_xlfn.XLOOKUP(tbl_GL[[#This Row],[Account_key]],tbl_COA[Account_key],tbl_COA[SubClass],"Not Found")</f>
        <v>Cost of Sales</v>
      </c>
      <c r="I16778" t="str">
        <f>_xlfn.XLOOKUP(tbl_GL[[#This Row],[Account_key]],tbl_COA[Account_key],tbl_COA[SubClass2],"Not Found")</f>
        <v>Cost of Sales</v>
      </c>
      <c r="J16778" t="str">
        <f>_xlfn.XLOOKUP(tbl_GL[[#This Row],[Account_key]],tbl_COA[Account_key],tbl_COA[SubAccount],,0)</f>
        <v>Cost of Sales</v>
      </c>
      <c r="K16778">
        <f>YEAR(tbl_GL[[#This Row],[Date]])</f>
        <v>2018</v>
      </c>
    </row>
    <row r="16779" spans="1:11" hidden="1" x14ac:dyDescent="0.35">
      <c r="A16779">
        <v>593.20000000000005</v>
      </c>
      <c r="B16779" s="24">
        <v>43434</v>
      </c>
      <c r="C16779">
        <v>7</v>
      </c>
      <c r="D16779" s="13">
        <v>60</v>
      </c>
      <c r="E16779" s="13" t="s">
        <v>4</v>
      </c>
      <c r="F16779" s="17">
        <v>-617</v>
      </c>
      <c r="G16779" t="str">
        <f>_xlfn.XLOOKUP(tbl_GL[[#This Row],[Account_key]],tbl_COA[Account_key],tbl_COA[Class],"Not Found")</f>
        <v>Assets</v>
      </c>
      <c r="H16779" t="str">
        <f>_xlfn.XLOOKUP(tbl_GL[[#This Row],[Account_key]],tbl_COA[Account_key],tbl_COA[SubClass],"Not Found")</f>
        <v>Assets</v>
      </c>
      <c r="I16779" t="str">
        <f>_xlfn.XLOOKUP(tbl_GL[[#This Row],[Account_key]],tbl_COA[Account_key],tbl_COA[SubClass2],"Not Found")</f>
        <v>Current Assets</v>
      </c>
      <c r="J16779" t="str">
        <f>_xlfn.XLOOKUP(tbl_GL[[#This Row],[Account_key]],tbl_COA[Account_key],tbl_COA[SubAccount],,0)</f>
        <v>Inventory</v>
      </c>
      <c r="K16779">
        <f>YEAR(tbl_GL[[#This Row],[Date]])</f>
        <v>2018</v>
      </c>
    </row>
    <row r="16780" spans="1:11" hidden="1" x14ac:dyDescent="0.35">
      <c r="A16780">
        <v>594.1</v>
      </c>
      <c r="B16780" s="24">
        <v>43434</v>
      </c>
      <c r="C16780">
        <v>7</v>
      </c>
      <c r="D16780" s="13">
        <v>210</v>
      </c>
      <c r="E16780" s="13" t="s">
        <v>7</v>
      </c>
      <c r="F16780" s="17">
        <v>2055</v>
      </c>
      <c r="G16780" t="str">
        <f>_xlfn.XLOOKUP(tbl_GL[[#This Row],[Account_key]],tbl_COA[Account_key],tbl_COA[Class],"Not Found")</f>
        <v>Trading account</v>
      </c>
      <c r="H16780" t="str">
        <f>_xlfn.XLOOKUP(tbl_GL[[#This Row],[Account_key]],tbl_COA[Account_key],tbl_COA[SubClass],"Not Found")</f>
        <v>Sales</v>
      </c>
      <c r="I16780" t="str">
        <f>_xlfn.XLOOKUP(tbl_GL[[#This Row],[Account_key]],tbl_COA[Account_key],tbl_COA[SubClass2],"Not Found")</f>
        <v>Sales</v>
      </c>
      <c r="J16780" t="str">
        <f>_xlfn.XLOOKUP(tbl_GL[[#This Row],[Account_key]],tbl_COA[Account_key],tbl_COA[SubAccount],,0)</f>
        <v>Sales</v>
      </c>
      <c r="K16780">
        <f>YEAR(tbl_GL[[#This Row],[Date]])</f>
        <v>2018</v>
      </c>
    </row>
    <row r="16781" spans="1:11" hidden="1" x14ac:dyDescent="0.35">
      <c r="A16781">
        <v>594.20000000000005</v>
      </c>
      <c r="B16781" s="24">
        <v>43434</v>
      </c>
      <c r="C16781">
        <v>7</v>
      </c>
      <c r="D16781" s="13">
        <v>10</v>
      </c>
      <c r="E16781" s="13" t="s">
        <v>7</v>
      </c>
      <c r="F16781" s="17">
        <v>2055</v>
      </c>
      <c r="G16781" t="str">
        <f>_xlfn.XLOOKUP(tbl_GL[[#This Row],[Account_key]],tbl_COA[Account_key],tbl_COA[Class],"Not Found")</f>
        <v>Assets</v>
      </c>
      <c r="H16781" t="str">
        <f>_xlfn.XLOOKUP(tbl_GL[[#This Row],[Account_key]],tbl_COA[Account_key],tbl_COA[SubClass],"Not Found")</f>
        <v>Assets</v>
      </c>
      <c r="I16781" t="str">
        <f>_xlfn.XLOOKUP(tbl_GL[[#This Row],[Account_key]],tbl_COA[Account_key],tbl_COA[SubClass2],"Not Found")</f>
        <v>Current Assets</v>
      </c>
      <c r="J16781" t="str">
        <f>_xlfn.XLOOKUP(tbl_GL[[#This Row],[Account_key]],tbl_COA[Account_key],tbl_COA[SubAccount],,0)</f>
        <v>Cash at Bank</v>
      </c>
      <c r="K16781">
        <f>YEAR(tbl_GL[[#This Row],[Date]])</f>
        <v>2018</v>
      </c>
    </row>
    <row r="16782" spans="1:11" hidden="1" x14ac:dyDescent="0.35">
      <c r="A16782">
        <v>595.1</v>
      </c>
      <c r="B16782" s="24">
        <v>43434</v>
      </c>
      <c r="C16782">
        <v>7</v>
      </c>
      <c r="D16782" s="13">
        <v>230</v>
      </c>
      <c r="E16782" s="13" t="s">
        <v>4</v>
      </c>
      <c r="F16782" s="17">
        <v>-2435</v>
      </c>
      <c r="G16782" t="str">
        <f>_xlfn.XLOOKUP(tbl_GL[[#This Row],[Account_key]],tbl_COA[Account_key],tbl_COA[Class],"Not Found")</f>
        <v>Trading account</v>
      </c>
      <c r="H16782" t="str">
        <f>_xlfn.XLOOKUP(tbl_GL[[#This Row],[Account_key]],tbl_COA[Account_key],tbl_COA[SubClass],"Not Found")</f>
        <v>Cost of Sales</v>
      </c>
      <c r="I16782" t="str">
        <f>_xlfn.XLOOKUP(tbl_GL[[#This Row],[Account_key]],tbl_COA[Account_key],tbl_COA[SubClass2],"Not Found")</f>
        <v>Cost of Sales</v>
      </c>
      <c r="J16782" t="str">
        <f>_xlfn.XLOOKUP(tbl_GL[[#This Row],[Account_key]],tbl_COA[Account_key],tbl_COA[SubAccount],,0)</f>
        <v>Cost of Sales</v>
      </c>
      <c r="K16782">
        <f>YEAR(tbl_GL[[#This Row],[Date]])</f>
        <v>2018</v>
      </c>
    </row>
    <row r="16783" spans="1:11" hidden="1" x14ac:dyDescent="0.35">
      <c r="A16783">
        <v>595.20000000000005</v>
      </c>
      <c r="B16783" s="24">
        <v>43434</v>
      </c>
      <c r="C16783">
        <v>7</v>
      </c>
      <c r="D16783" s="13">
        <v>60</v>
      </c>
      <c r="E16783" s="13" t="s">
        <v>4</v>
      </c>
      <c r="F16783" s="17">
        <v>-2435</v>
      </c>
      <c r="G16783" t="str">
        <f>_xlfn.XLOOKUP(tbl_GL[[#This Row],[Account_key]],tbl_COA[Account_key],tbl_COA[Class],"Not Found")</f>
        <v>Assets</v>
      </c>
      <c r="H16783" t="str">
        <f>_xlfn.XLOOKUP(tbl_GL[[#This Row],[Account_key]],tbl_COA[Account_key],tbl_COA[SubClass],"Not Found")</f>
        <v>Assets</v>
      </c>
      <c r="I16783" t="str">
        <f>_xlfn.XLOOKUP(tbl_GL[[#This Row],[Account_key]],tbl_COA[Account_key],tbl_COA[SubClass2],"Not Found")</f>
        <v>Current Assets</v>
      </c>
      <c r="J16783" t="str">
        <f>_xlfn.XLOOKUP(tbl_GL[[#This Row],[Account_key]],tbl_COA[Account_key],tbl_COA[SubAccount],,0)</f>
        <v>Inventory</v>
      </c>
      <c r="K16783">
        <f>YEAR(tbl_GL[[#This Row],[Date]])</f>
        <v>2018</v>
      </c>
    </row>
    <row r="16784" spans="1:11" hidden="1" x14ac:dyDescent="0.35">
      <c r="A16784">
        <v>596.1</v>
      </c>
      <c r="B16784" s="24">
        <v>43434</v>
      </c>
      <c r="C16784">
        <v>7</v>
      </c>
      <c r="D16784" s="13">
        <v>240</v>
      </c>
      <c r="E16784" s="13" t="s">
        <v>56</v>
      </c>
      <c r="F16784" s="17">
        <v>-2800</v>
      </c>
      <c r="G16784" t="str">
        <f>_xlfn.XLOOKUP(tbl_GL[[#This Row],[Account_key]],tbl_COA[Account_key],tbl_COA[Class],"Not Found")</f>
        <v>Operating account</v>
      </c>
      <c r="H16784" t="str">
        <f>_xlfn.XLOOKUP(tbl_GL[[#This Row],[Account_key]],tbl_COA[Account_key],tbl_COA[SubClass],"Not Found")</f>
        <v>Operating Expenses</v>
      </c>
      <c r="I16784" t="str">
        <f>_xlfn.XLOOKUP(tbl_GL[[#This Row],[Account_key]],tbl_COA[Account_key],tbl_COA[SubClass2],"Not Found")</f>
        <v>Sales &amp; Distribution</v>
      </c>
      <c r="J16784" t="str">
        <f>_xlfn.XLOOKUP(tbl_GL[[#This Row],[Account_key]],tbl_COA[Account_key],tbl_COA[SubAccount],,0)</f>
        <v>Salaries</v>
      </c>
      <c r="K16784">
        <f>YEAR(tbl_GL[[#This Row],[Date]])</f>
        <v>2018</v>
      </c>
    </row>
    <row r="16785" spans="1:11" hidden="1" x14ac:dyDescent="0.35">
      <c r="A16785">
        <v>596.20000000000005</v>
      </c>
      <c r="B16785" s="24">
        <v>43434</v>
      </c>
      <c r="C16785">
        <v>7</v>
      </c>
      <c r="D16785" s="13">
        <v>10</v>
      </c>
      <c r="E16785" s="13" t="s">
        <v>56</v>
      </c>
      <c r="F16785" s="17">
        <v>-2800</v>
      </c>
      <c r="G16785" t="str">
        <f>_xlfn.XLOOKUP(tbl_GL[[#This Row],[Account_key]],tbl_COA[Account_key],tbl_COA[Class],"Not Found")</f>
        <v>Assets</v>
      </c>
      <c r="H16785" t="str">
        <f>_xlfn.XLOOKUP(tbl_GL[[#This Row],[Account_key]],tbl_COA[Account_key],tbl_COA[SubClass],"Not Found")</f>
        <v>Assets</v>
      </c>
      <c r="I16785" t="str">
        <f>_xlfn.XLOOKUP(tbl_GL[[#This Row],[Account_key]],tbl_COA[Account_key],tbl_COA[SubClass2],"Not Found")</f>
        <v>Current Assets</v>
      </c>
      <c r="J16785" t="str">
        <f>_xlfn.XLOOKUP(tbl_GL[[#This Row],[Account_key]],tbl_COA[Account_key],tbl_COA[SubAccount],,0)</f>
        <v>Cash at Bank</v>
      </c>
      <c r="K16785">
        <f>YEAR(tbl_GL[[#This Row],[Date]])</f>
        <v>2018</v>
      </c>
    </row>
    <row r="16786" spans="1:11" hidden="1" x14ac:dyDescent="0.35">
      <c r="A16786">
        <v>597.1</v>
      </c>
      <c r="B16786" s="24">
        <v>43434</v>
      </c>
      <c r="C16786">
        <v>7</v>
      </c>
      <c r="D16786" s="13">
        <v>380</v>
      </c>
      <c r="E16786" s="13" t="s">
        <v>101</v>
      </c>
      <c r="F16786" s="17">
        <v>-3500</v>
      </c>
      <c r="G16786" t="str">
        <f>_xlfn.XLOOKUP(tbl_GL[[#This Row],[Account_key]],tbl_COA[Account_key],tbl_COA[Class],"Not Found")</f>
        <v>Operating account</v>
      </c>
      <c r="H16786" t="str">
        <f>_xlfn.XLOOKUP(tbl_GL[[#This Row],[Account_key]],tbl_COA[Account_key],tbl_COA[SubClass],"Not Found")</f>
        <v>Depreciation &amp; Amortization</v>
      </c>
      <c r="I16786" t="str">
        <f>_xlfn.XLOOKUP(tbl_GL[[#This Row],[Account_key]],tbl_COA[Account_key],tbl_COA[SubClass2],"Not Found")</f>
        <v>Depreciation</v>
      </c>
      <c r="J16786" t="str">
        <f>_xlfn.XLOOKUP(tbl_GL[[#This Row],[Account_key]],tbl_COA[Account_key],tbl_COA[SubAccount],,0)</f>
        <v>Equipment</v>
      </c>
      <c r="K16786">
        <f>YEAR(tbl_GL[[#This Row],[Date]])</f>
        <v>2018</v>
      </c>
    </row>
    <row r="16787" spans="1:11" hidden="1" x14ac:dyDescent="0.35">
      <c r="A16787">
        <v>597.20000000000005</v>
      </c>
      <c r="B16787" s="24">
        <v>43434</v>
      </c>
      <c r="C16787">
        <v>7</v>
      </c>
      <c r="D16787" s="13">
        <v>90</v>
      </c>
      <c r="E16787" s="13" t="s">
        <v>101</v>
      </c>
      <c r="F16787" s="17">
        <v>-3500</v>
      </c>
      <c r="G16787" t="str">
        <f>_xlfn.XLOOKUP(tbl_GL[[#This Row],[Account_key]],tbl_COA[Account_key],tbl_COA[Class],"Not Found")</f>
        <v>Assets</v>
      </c>
      <c r="H16787" t="str">
        <f>_xlfn.XLOOKUP(tbl_GL[[#This Row],[Account_key]],tbl_COA[Account_key],tbl_COA[SubClass],"Not Found")</f>
        <v>Assets</v>
      </c>
      <c r="I16787" t="str">
        <f>_xlfn.XLOOKUP(tbl_GL[[#This Row],[Account_key]],tbl_COA[Account_key],tbl_COA[SubClass2],"Not Found")</f>
        <v>Non-Current Assets</v>
      </c>
      <c r="J16787" t="str">
        <f>_xlfn.XLOOKUP(tbl_GL[[#This Row],[Account_key]],tbl_COA[Account_key],tbl_COA[SubAccount],,0)</f>
        <v>Office Furniture &amp; Equipment</v>
      </c>
      <c r="K16787">
        <f>YEAR(tbl_GL[[#This Row],[Date]])</f>
        <v>2018</v>
      </c>
    </row>
    <row r="16788" spans="1:11" hidden="1" x14ac:dyDescent="0.35">
      <c r="A16788">
        <v>598.1</v>
      </c>
      <c r="B16788" s="24">
        <v>43434</v>
      </c>
      <c r="C16788">
        <v>7</v>
      </c>
      <c r="D16788" s="13">
        <v>450</v>
      </c>
      <c r="E16788" s="23" t="s">
        <v>108</v>
      </c>
      <c r="F16788" s="17">
        <v>-3939</v>
      </c>
      <c r="G16788" t="str">
        <f>_xlfn.XLOOKUP(tbl_GL[[#This Row],[Account_key]],tbl_COA[Account_key],tbl_COA[Class],"Not Found")</f>
        <v>Interest &amp; Tax</v>
      </c>
      <c r="H16788" t="str">
        <f>_xlfn.XLOOKUP(tbl_GL[[#This Row],[Account_key]],tbl_COA[Account_key],tbl_COA[SubClass],"Not Found")</f>
        <v>Taxation</v>
      </c>
      <c r="I16788" t="str">
        <f>_xlfn.XLOOKUP(tbl_GL[[#This Row],[Account_key]],tbl_COA[Account_key],tbl_COA[SubClass2],"Not Found")</f>
        <v>Taxation</v>
      </c>
      <c r="J16788" t="str">
        <f>_xlfn.XLOOKUP(tbl_GL[[#This Row],[Account_key]],tbl_COA[Account_key],tbl_COA[SubAccount],,0)</f>
        <v>Taxation</v>
      </c>
      <c r="K16788">
        <f>YEAR(tbl_GL[[#This Row],[Date]])</f>
        <v>2018</v>
      </c>
    </row>
    <row r="16789" spans="1:11" hidden="1" x14ac:dyDescent="0.35">
      <c r="A16789">
        <v>598.20000000000005</v>
      </c>
      <c r="B16789" s="24">
        <v>43434</v>
      </c>
      <c r="C16789">
        <v>7</v>
      </c>
      <c r="D16789" s="13">
        <v>122</v>
      </c>
      <c r="E16789" s="23" t="s">
        <v>108</v>
      </c>
      <c r="F16789" s="17">
        <v>3939</v>
      </c>
      <c r="G16789" t="str">
        <f>_xlfn.XLOOKUP(tbl_GL[[#This Row],[Account_key]],tbl_COA[Account_key],tbl_COA[Class],"Not Found")</f>
        <v>Liabilities and Owners Equity</v>
      </c>
      <c r="H16789" t="str">
        <f>_xlfn.XLOOKUP(tbl_GL[[#This Row],[Account_key]],tbl_COA[Account_key],tbl_COA[SubClass],"Not Found")</f>
        <v>Liabilities</v>
      </c>
      <c r="I16789" t="str">
        <f>_xlfn.XLOOKUP(tbl_GL[[#This Row],[Account_key]],tbl_COA[Account_key],tbl_COA[SubClass2],"Not Found")</f>
        <v>Current Liabilities</v>
      </c>
      <c r="J16789" t="str">
        <f>_xlfn.XLOOKUP(tbl_GL[[#This Row],[Account_key]],tbl_COA[Account_key],tbl_COA[SubAccount],,0)</f>
        <v>Tax payable</v>
      </c>
      <c r="K16789">
        <f>YEAR(tbl_GL[[#This Row],[Date]])</f>
        <v>2018</v>
      </c>
    </row>
    <row r="16790" spans="1:11" hidden="1" x14ac:dyDescent="0.35">
      <c r="A16790">
        <v>599.1</v>
      </c>
      <c r="B16790" s="24">
        <v>43434</v>
      </c>
      <c r="C16790">
        <v>7</v>
      </c>
      <c r="D16790" s="13">
        <v>210</v>
      </c>
      <c r="E16790" s="13" t="s">
        <v>8</v>
      </c>
      <c r="F16790" s="17">
        <v>8853</v>
      </c>
      <c r="G16790" t="str">
        <f>_xlfn.XLOOKUP(tbl_GL[[#This Row],[Account_key]],tbl_COA[Account_key],tbl_COA[Class],"Not Found")</f>
        <v>Trading account</v>
      </c>
      <c r="H16790" t="str">
        <f>_xlfn.XLOOKUP(tbl_GL[[#This Row],[Account_key]],tbl_COA[Account_key],tbl_COA[SubClass],"Not Found")</f>
        <v>Sales</v>
      </c>
      <c r="I16790" t="str">
        <f>_xlfn.XLOOKUP(tbl_GL[[#This Row],[Account_key]],tbl_COA[Account_key],tbl_COA[SubClass2],"Not Found")</f>
        <v>Sales</v>
      </c>
      <c r="J16790" t="str">
        <f>_xlfn.XLOOKUP(tbl_GL[[#This Row],[Account_key]],tbl_COA[Account_key],tbl_COA[SubAccount],,0)</f>
        <v>Sales</v>
      </c>
      <c r="K16790">
        <f>YEAR(tbl_GL[[#This Row],[Date]])</f>
        <v>2018</v>
      </c>
    </row>
    <row r="16791" spans="1:11" hidden="1" x14ac:dyDescent="0.35">
      <c r="A16791">
        <v>599.20000000000005</v>
      </c>
      <c r="B16791" s="24">
        <v>43434</v>
      </c>
      <c r="C16791">
        <v>7</v>
      </c>
      <c r="D16791" s="13">
        <v>30</v>
      </c>
      <c r="E16791" s="13" t="s">
        <v>8</v>
      </c>
      <c r="F16791" s="17">
        <v>8853</v>
      </c>
      <c r="G16791" t="str">
        <f>_xlfn.XLOOKUP(tbl_GL[[#This Row],[Account_key]],tbl_COA[Account_key],tbl_COA[Class],"Not Found")</f>
        <v>Assets</v>
      </c>
      <c r="H16791" t="str">
        <f>_xlfn.XLOOKUP(tbl_GL[[#This Row],[Account_key]],tbl_COA[Account_key],tbl_COA[SubClass],"Not Found")</f>
        <v>Assets</v>
      </c>
      <c r="I16791" t="str">
        <f>_xlfn.XLOOKUP(tbl_GL[[#This Row],[Account_key]],tbl_COA[Account_key],tbl_COA[SubClass2],"Not Found")</f>
        <v>Current Assets</v>
      </c>
      <c r="J16791" t="str">
        <f>_xlfn.XLOOKUP(tbl_GL[[#This Row],[Account_key]],tbl_COA[Account_key],tbl_COA[SubAccount],,0)</f>
        <v>Trade Receivables</v>
      </c>
      <c r="K16791">
        <f>YEAR(tbl_GL[[#This Row],[Date]])</f>
        <v>2018</v>
      </c>
    </row>
    <row r="16792" spans="1:11" hidden="1" x14ac:dyDescent="0.35">
      <c r="A16792">
        <v>600.1</v>
      </c>
      <c r="B16792" s="24">
        <v>43434</v>
      </c>
      <c r="C16792">
        <v>7</v>
      </c>
      <c r="D16792" s="13">
        <v>30</v>
      </c>
      <c r="E16792" s="13" t="s">
        <v>80</v>
      </c>
      <c r="F16792" s="17">
        <v>-7840</v>
      </c>
      <c r="G16792" t="str">
        <f>_xlfn.XLOOKUP(tbl_GL[[#This Row],[Account_key]],tbl_COA[Account_key],tbl_COA[Class],"Not Found")</f>
        <v>Assets</v>
      </c>
      <c r="H16792" t="str">
        <f>_xlfn.XLOOKUP(tbl_GL[[#This Row],[Account_key]],tbl_COA[Account_key],tbl_COA[SubClass],"Not Found")</f>
        <v>Assets</v>
      </c>
      <c r="I16792" t="str">
        <f>_xlfn.XLOOKUP(tbl_GL[[#This Row],[Account_key]],tbl_COA[Account_key],tbl_COA[SubClass2],"Not Found")</f>
        <v>Current Assets</v>
      </c>
      <c r="J16792" t="str">
        <f>_xlfn.XLOOKUP(tbl_GL[[#This Row],[Account_key]],tbl_COA[Account_key],tbl_COA[SubAccount],,0)</f>
        <v>Trade Receivables</v>
      </c>
      <c r="K16792">
        <f>YEAR(tbl_GL[[#This Row],[Date]])</f>
        <v>2018</v>
      </c>
    </row>
    <row r="16793" spans="1:11" hidden="1" x14ac:dyDescent="0.35">
      <c r="A16793">
        <v>600.20000000000005</v>
      </c>
      <c r="B16793" s="24">
        <v>43434</v>
      </c>
      <c r="C16793">
        <v>7</v>
      </c>
      <c r="D16793" s="13">
        <v>10</v>
      </c>
      <c r="E16793" s="13" t="s">
        <v>80</v>
      </c>
      <c r="F16793" s="17">
        <v>7840</v>
      </c>
      <c r="G16793" t="str">
        <f>_xlfn.XLOOKUP(tbl_GL[[#This Row],[Account_key]],tbl_COA[Account_key],tbl_COA[Class],"Not Found")</f>
        <v>Assets</v>
      </c>
      <c r="H16793" t="str">
        <f>_xlfn.XLOOKUP(tbl_GL[[#This Row],[Account_key]],tbl_COA[Account_key],tbl_COA[SubClass],"Not Found")</f>
        <v>Assets</v>
      </c>
      <c r="I16793" t="str">
        <f>_xlfn.XLOOKUP(tbl_GL[[#This Row],[Account_key]],tbl_COA[Account_key],tbl_COA[SubClass2],"Not Found")</f>
        <v>Current Assets</v>
      </c>
      <c r="J16793" t="str">
        <f>_xlfn.XLOOKUP(tbl_GL[[#This Row],[Account_key]],tbl_COA[Account_key],tbl_COA[SubAccount],,0)</f>
        <v>Cash at Bank</v>
      </c>
      <c r="K16793">
        <f>YEAR(tbl_GL[[#This Row],[Date]])</f>
        <v>2018</v>
      </c>
    </row>
    <row r="16794" spans="1:11" hidden="1" x14ac:dyDescent="0.35">
      <c r="A16794">
        <v>602.1</v>
      </c>
      <c r="B16794" s="24">
        <v>43435</v>
      </c>
      <c r="C16794">
        <v>7</v>
      </c>
      <c r="D16794" s="13">
        <v>60</v>
      </c>
      <c r="E16794" s="13" t="s">
        <v>84</v>
      </c>
      <c r="F16794" s="17">
        <v>18667</v>
      </c>
      <c r="G16794" t="str">
        <f>_xlfn.XLOOKUP(tbl_GL[[#This Row],[Account_key]],tbl_COA[Account_key],tbl_COA[Class],"Not Found")</f>
        <v>Assets</v>
      </c>
      <c r="H16794" t="str">
        <f>_xlfn.XLOOKUP(tbl_GL[[#This Row],[Account_key]],tbl_COA[Account_key],tbl_COA[SubClass],"Not Found")</f>
        <v>Assets</v>
      </c>
      <c r="I16794" t="str">
        <f>_xlfn.XLOOKUP(tbl_GL[[#This Row],[Account_key]],tbl_COA[Account_key],tbl_COA[SubClass2],"Not Found")</f>
        <v>Current Assets</v>
      </c>
      <c r="J16794" t="str">
        <f>_xlfn.XLOOKUP(tbl_GL[[#This Row],[Account_key]],tbl_COA[Account_key],tbl_COA[SubAccount],,0)</f>
        <v>Inventory</v>
      </c>
      <c r="K16794">
        <f>YEAR(tbl_GL[[#This Row],[Date]])</f>
        <v>2018</v>
      </c>
    </row>
    <row r="16795" spans="1:11" hidden="1" x14ac:dyDescent="0.35">
      <c r="A16795">
        <v>602.20000000000005</v>
      </c>
      <c r="B16795" s="24">
        <v>43435</v>
      </c>
      <c r="C16795">
        <v>7</v>
      </c>
      <c r="D16795" s="13">
        <v>110</v>
      </c>
      <c r="E16795" s="13" t="s">
        <v>84</v>
      </c>
      <c r="F16795" s="17">
        <v>18667</v>
      </c>
      <c r="G16795" t="str">
        <f>_xlfn.XLOOKUP(tbl_GL[[#This Row],[Account_key]],tbl_COA[Account_key],tbl_COA[Class],"Not Found")</f>
        <v>Liabilities and Owners Equity</v>
      </c>
      <c r="H16795" t="str">
        <f>_xlfn.XLOOKUP(tbl_GL[[#This Row],[Account_key]],tbl_COA[Account_key],tbl_COA[SubClass],"Not Found")</f>
        <v>Liabilities</v>
      </c>
      <c r="I16795" t="str">
        <f>_xlfn.XLOOKUP(tbl_GL[[#This Row],[Account_key]],tbl_COA[Account_key],tbl_COA[SubClass2],"Not Found")</f>
        <v>Current Liabilities</v>
      </c>
      <c r="J16795" t="str">
        <f>_xlfn.XLOOKUP(tbl_GL[[#This Row],[Account_key]],tbl_COA[Account_key],tbl_COA[SubAccount],,0)</f>
        <v>Trade Payables</v>
      </c>
      <c r="K16795">
        <f>YEAR(tbl_GL[[#This Row],[Date]])</f>
        <v>2018</v>
      </c>
    </row>
    <row r="16796" spans="1:11" hidden="1" x14ac:dyDescent="0.35">
      <c r="A16796">
        <v>603.1</v>
      </c>
      <c r="B16796" s="24">
        <v>43436</v>
      </c>
      <c r="C16796">
        <v>7</v>
      </c>
      <c r="D16796" s="13">
        <v>320</v>
      </c>
      <c r="E16796" s="13" t="s">
        <v>97</v>
      </c>
      <c r="F16796" s="17">
        <v>-964</v>
      </c>
      <c r="G16796" t="str">
        <f>_xlfn.XLOOKUP(tbl_GL[[#This Row],[Account_key]],tbl_COA[Account_key],tbl_COA[Class],"Not Found")</f>
        <v>Operating account</v>
      </c>
      <c r="H16796" t="str">
        <f>_xlfn.XLOOKUP(tbl_GL[[#This Row],[Account_key]],tbl_COA[Account_key],tbl_COA[SubClass],"Not Found")</f>
        <v>Operating Expenses</v>
      </c>
      <c r="I16796" t="str">
        <f>_xlfn.XLOOKUP(tbl_GL[[#This Row],[Account_key]],tbl_COA[Account_key],tbl_COA[SubClass2],"Not Found")</f>
        <v>Administration</v>
      </c>
      <c r="J16796" t="str">
        <f>_xlfn.XLOOKUP(tbl_GL[[#This Row],[Account_key]],tbl_COA[Account_key],tbl_COA[SubAccount],,0)</f>
        <v>Professional Services</v>
      </c>
      <c r="K16796">
        <f>YEAR(tbl_GL[[#This Row],[Date]])</f>
        <v>2018</v>
      </c>
    </row>
    <row r="16797" spans="1:11" hidden="1" x14ac:dyDescent="0.35">
      <c r="A16797">
        <v>603.20000000000005</v>
      </c>
      <c r="B16797" s="24">
        <v>43436</v>
      </c>
      <c r="C16797">
        <v>7</v>
      </c>
      <c r="D16797" s="13">
        <v>120</v>
      </c>
      <c r="E16797" s="13" t="s">
        <v>97</v>
      </c>
      <c r="F16797" s="17">
        <v>964</v>
      </c>
      <c r="G16797" t="str">
        <f>_xlfn.XLOOKUP(tbl_GL[[#This Row],[Account_key]],tbl_COA[Account_key],tbl_COA[Class],"Not Found")</f>
        <v>Liabilities and Owners Equity</v>
      </c>
      <c r="H16797" t="str">
        <f>_xlfn.XLOOKUP(tbl_GL[[#This Row],[Account_key]],tbl_COA[Account_key],tbl_COA[SubClass],"Not Found")</f>
        <v>Liabilities</v>
      </c>
      <c r="I16797" t="str">
        <f>_xlfn.XLOOKUP(tbl_GL[[#This Row],[Account_key]],tbl_COA[Account_key],tbl_COA[SubClass2],"Not Found")</f>
        <v>Current Liabilities</v>
      </c>
      <c r="J16797" t="str">
        <f>_xlfn.XLOOKUP(tbl_GL[[#This Row],[Account_key]],tbl_COA[Account_key],tbl_COA[SubAccount],,0)</f>
        <v>Accrued Expenses</v>
      </c>
      <c r="K16797">
        <f>YEAR(tbl_GL[[#This Row],[Date]])</f>
        <v>2018</v>
      </c>
    </row>
    <row r="16798" spans="1:11" hidden="1" x14ac:dyDescent="0.35">
      <c r="A16798">
        <v>604.1</v>
      </c>
      <c r="B16798" s="24">
        <v>43436</v>
      </c>
      <c r="C16798">
        <v>7</v>
      </c>
      <c r="D16798" s="13">
        <v>10</v>
      </c>
      <c r="E16798" s="13" t="s">
        <v>98</v>
      </c>
      <c r="F16798" s="17">
        <v>-1061</v>
      </c>
      <c r="G16798" t="str">
        <f>_xlfn.XLOOKUP(tbl_GL[[#This Row],[Account_key]],tbl_COA[Account_key],tbl_COA[Class],"Not Found")</f>
        <v>Assets</v>
      </c>
      <c r="H16798" t="str">
        <f>_xlfn.XLOOKUP(tbl_GL[[#This Row],[Account_key]],tbl_COA[Account_key],tbl_COA[SubClass],"Not Found")</f>
        <v>Assets</v>
      </c>
      <c r="I16798" t="str">
        <f>_xlfn.XLOOKUP(tbl_GL[[#This Row],[Account_key]],tbl_COA[Account_key],tbl_COA[SubClass2],"Not Found")</f>
        <v>Current Assets</v>
      </c>
      <c r="J16798" t="str">
        <f>_xlfn.XLOOKUP(tbl_GL[[#This Row],[Account_key]],tbl_COA[Account_key],tbl_COA[SubAccount],,0)</f>
        <v>Cash at Bank</v>
      </c>
      <c r="K16798">
        <f>YEAR(tbl_GL[[#This Row],[Date]])</f>
        <v>2018</v>
      </c>
    </row>
    <row r="16799" spans="1:11" hidden="1" x14ac:dyDescent="0.35">
      <c r="A16799">
        <v>604.20000000000005</v>
      </c>
      <c r="B16799" s="24">
        <v>43436</v>
      </c>
      <c r="C16799">
        <v>7</v>
      </c>
      <c r="D16799" s="13">
        <v>120</v>
      </c>
      <c r="E16799" s="13" t="s">
        <v>98</v>
      </c>
      <c r="F16799" s="17">
        <v>-1061</v>
      </c>
      <c r="G16799" t="str">
        <f>_xlfn.XLOOKUP(tbl_GL[[#This Row],[Account_key]],tbl_COA[Account_key],tbl_COA[Class],"Not Found")</f>
        <v>Liabilities and Owners Equity</v>
      </c>
      <c r="H16799" t="str">
        <f>_xlfn.XLOOKUP(tbl_GL[[#This Row],[Account_key]],tbl_COA[Account_key],tbl_COA[SubClass],"Not Found")</f>
        <v>Liabilities</v>
      </c>
      <c r="I16799" t="str">
        <f>_xlfn.XLOOKUP(tbl_GL[[#This Row],[Account_key]],tbl_COA[Account_key],tbl_COA[SubClass2],"Not Found")</f>
        <v>Current Liabilities</v>
      </c>
      <c r="J16799" t="str">
        <f>_xlfn.XLOOKUP(tbl_GL[[#This Row],[Account_key]],tbl_COA[Account_key],tbl_COA[SubAccount],,0)</f>
        <v>Accrued Expenses</v>
      </c>
      <c r="K16799">
        <f>YEAR(tbl_GL[[#This Row],[Date]])</f>
        <v>2018</v>
      </c>
    </row>
    <row r="16800" spans="1:11" hidden="1" x14ac:dyDescent="0.35">
      <c r="A16800">
        <v>605.1</v>
      </c>
      <c r="B16800" s="24">
        <v>43437</v>
      </c>
      <c r="C16800">
        <v>7</v>
      </c>
      <c r="D16800" s="13">
        <v>10</v>
      </c>
      <c r="E16800" s="13" t="s">
        <v>98</v>
      </c>
      <c r="F16800" s="17">
        <v>-866</v>
      </c>
      <c r="G16800" t="str">
        <f>_xlfn.XLOOKUP(tbl_GL[[#This Row],[Account_key]],tbl_COA[Account_key],tbl_COA[Class],"Not Found")</f>
        <v>Assets</v>
      </c>
      <c r="H16800" t="str">
        <f>_xlfn.XLOOKUP(tbl_GL[[#This Row],[Account_key]],tbl_COA[Account_key],tbl_COA[SubClass],"Not Found")</f>
        <v>Assets</v>
      </c>
      <c r="I16800" t="str">
        <f>_xlfn.XLOOKUP(tbl_GL[[#This Row],[Account_key]],tbl_COA[Account_key],tbl_COA[SubClass2],"Not Found")</f>
        <v>Current Assets</v>
      </c>
      <c r="J16800" t="str">
        <f>_xlfn.XLOOKUP(tbl_GL[[#This Row],[Account_key]],tbl_COA[Account_key],tbl_COA[SubAccount],,0)</f>
        <v>Cash at Bank</v>
      </c>
      <c r="K16800">
        <f>YEAR(tbl_GL[[#This Row],[Date]])</f>
        <v>2018</v>
      </c>
    </row>
    <row r="16801" spans="1:11" hidden="1" x14ac:dyDescent="0.35">
      <c r="A16801">
        <v>605.20000000000005</v>
      </c>
      <c r="B16801" s="24">
        <v>43437</v>
      </c>
      <c r="C16801">
        <v>7</v>
      </c>
      <c r="D16801" s="13">
        <v>120</v>
      </c>
      <c r="E16801" s="13" t="s">
        <v>98</v>
      </c>
      <c r="F16801" s="17">
        <v>-866</v>
      </c>
      <c r="G16801" t="str">
        <f>_xlfn.XLOOKUP(tbl_GL[[#This Row],[Account_key]],tbl_COA[Account_key],tbl_COA[Class],"Not Found")</f>
        <v>Liabilities and Owners Equity</v>
      </c>
      <c r="H16801" t="str">
        <f>_xlfn.XLOOKUP(tbl_GL[[#This Row],[Account_key]],tbl_COA[Account_key],tbl_COA[SubClass],"Not Found")</f>
        <v>Liabilities</v>
      </c>
      <c r="I16801" t="str">
        <f>_xlfn.XLOOKUP(tbl_GL[[#This Row],[Account_key]],tbl_COA[Account_key],tbl_COA[SubClass2],"Not Found")</f>
        <v>Current Liabilities</v>
      </c>
      <c r="J16801" t="str">
        <f>_xlfn.XLOOKUP(tbl_GL[[#This Row],[Account_key]],tbl_COA[Account_key],tbl_COA[SubAccount],,0)</f>
        <v>Accrued Expenses</v>
      </c>
      <c r="K16801">
        <f>YEAR(tbl_GL[[#This Row],[Date]])</f>
        <v>2018</v>
      </c>
    </row>
    <row r="16802" spans="1:11" hidden="1" x14ac:dyDescent="0.35">
      <c r="A16802">
        <v>606.1</v>
      </c>
      <c r="B16802" s="24">
        <v>43437</v>
      </c>
      <c r="C16802">
        <v>7</v>
      </c>
      <c r="D16802" s="13">
        <v>10</v>
      </c>
      <c r="E16802" s="13" t="s">
        <v>84</v>
      </c>
      <c r="F16802" s="17">
        <v>-18667</v>
      </c>
      <c r="G16802" t="str">
        <f>_xlfn.XLOOKUP(tbl_GL[[#This Row],[Account_key]],tbl_COA[Account_key],tbl_COA[Class],"Not Found")</f>
        <v>Assets</v>
      </c>
      <c r="H16802" t="str">
        <f>_xlfn.XLOOKUP(tbl_GL[[#This Row],[Account_key]],tbl_COA[Account_key],tbl_COA[SubClass],"Not Found")</f>
        <v>Assets</v>
      </c>
      <c r="I16802" t="str">
        <f>_xlfn.XLOOKUP(tbl_GL[[#This Row],[Account_key]],tbl_COA[Account_key],tbl_COA[SubClass2],"Not Found")</f>
        <v>Current Assets</v>
      </c>
      <c r="J16802" t="str">
        <f>_xlfn.XLOOKUP(tbl_GL[[#This Row],[Account_key]],tbl_COA[Account_key],tbl_COA[SubAccount],,0)</f>
        <v>Cash at Bank</v>
      </c>
      <c r="K16802">
        <f>YEAR(tbl_GL[[#This Row],[Date]])</f>
        <v>2018</v>
      </c>
    </row>
    <row r="16803" spans="1:11" hidden="1" x14ac:dyDescent="0.35">
      <c r="A16803">
        <v>606.20000000000005</v>
      </c>
      <c r="B16803" s="24">
        <v>43437</v>
      </c>
      <c r="C16803">
        <v>7</v>
      </c>
      <c r="D16803" s="13">
        <v>110</v>
      </c>
      <c r="E16803" s="13" t="s">
        <v>84</v>
      </c>
      <c r="F16803" s="17">
        <v>-18667</v>
      </c>
      <c r="G16803" t="str">
        <f>_xlfn.XLOOKUP(tbl_GL[[#This Row],[Account_key]],tbl_COA[Account_key],tbl_COA[Class],"Not Found")</f>
        <v>Liabilities and Owners Equity</v>
      </c>
      <c r="H16803" t="str">
        <f>_xlfn.XLOOKUP(tbl_GL[[#This Row],[Account_key]],tbl_COA[Account_key],tbl_COA[SubClass],"Not Found")</f>
        <v>Liabilities</v>
      </c>
      <c r="I16803" t="str">
        <f>_xlfn.XLOOKUP(tbl_GL[[#This Row],[Account_key]],tbl_COA[Account_key],tbl_COA[SubClass2],"Not Found")</f>
        <v>Current Liabilities</v>
      </c>
      <c r="J16803" t="str">
        <f>_xlfn.XLOOKUP(tbl_GL[[#This Row],[Account_key]],tbl_COA[Account_key],tbl_COA[SubAccount],,0)</f>
        <v>Trade Payables</v>
      </c>
      <c r="K16803">
        <f>YEAR(tbl_GL[[#This Row],[Date]])</f>
        <v>2018</v>
      </c>
    </row>
    <row r="16804" spans="1:11" hidden="1" x14ac:dyDescent="0.35">
      <c r="A16804">
        <v>607.1</v>
      </c>
      <c r="B16804" s="24">
        <v>43439</v>
      </c>
      <c r="C16804">
        <v>7</v>
      </c>
      <c r="D16804" s="13">
        <v>260</v>
      </c>
      <c r="E16804" s="13" t="s">
        <v>97</v>
      </c>
      <c r="F16804" s="17">
        <v>-823</v>
      </c>
      <c r="G16804" t="str">
        <f>_xlfn.XLOOKUP(tbl_GL[[#This Row],[Account_key]],tbl_COA[Account_key],tbl_COA[Class],"Not Found")</f>
        <v>Operating account</v>
      </c>
      <c r="H16804" t="str">
        <f>_xlfn.XLOOKUP(tbl_GL[[#This Row],[Account_key]],tbl_COA[Account_key],tbl_COA[SubClass],"Not Found")</f>
        <v>Operating Expenses</v>
      </c>
      <c r="I16804" t="str">
        <f>_xlfn.XLOOKUP(tbl_GL[[#This Row],[Account_key]],tbl_COA[Account_key],tbl_COA[SubClass2],"Not Found")</f>
        <v>Marketing</v>
      </c>
      <c r="J16804" t="str">
        <f>_xlfn.XLOOKUP(tbl_GL[[#This Row],[Account_key]],tbl_COA[Account_key],tbl_COA[SubAccount],,0)</f>
        <v>Commissions</v>
      </c>
      <c r="K16804">
        <f>YEAR(tbl_GL[[#This Row],[Date]])</f>
        <v>2018</v>
      </c>
    </row>
    <row r="16805" spans="1:11" hidden="1" x14ac:dyDescent="0.35">
      <c r="A16805">
        <v>607.20000000000005</v>
      </c>
      <c r="B16805" s="24">
        <v>43439</v>
      </c>
      <c r="C16805">
        <v>7</v>
      </c>
      <c r="D16805" s="13">
        <v>120</v>
      </c>
      <c r="E16805" s="13" t="s">
        <v>97</v>
      </c>
      <c r="F16805" s="17">
        <v>823</v>
      </c>
      <c r="G16805" t="str">
        <f>_xlfn.XLOOKUP(tbl_GL[[#This Row],[Account_key]],tbl_COA[Account_key],tbl_COA[Class],"Not Found")</f>
        <v>Liabilities and Owners Equity</v>
      </c>
      <c r="H16805" t="str">
        <f>_xlfn.XLOOKUP(tbl_GL[[#This Row],[Account_key]],tbl_COA[Account_key],tbl_COA[SubClass],"Not Found")</f>
        <v>Liabilities</v>
      </c>
      <c r="I16805" t="str">
        <f>_xlfn.XLOOKUP(tbl_GL[[#This Row],[Account_key]],tbl_COA[Account_key],tbl_COA[SubClass2],"Not Found")</f>
        <v>Current Liabilities</v>
      </c>
      <c r="J16805" t="str">
        <f>_xlfn.XLOOKUP(tbl_GL[[#This Row],[Account_key]],tbl_COA[Account_key],tbl_COA[SubAccount],,0)</f>
        <v>Accrued Expenses</v>
      </c>
      <c r="K16805">
        <f>YEAR(tbl_GL[[#This Row],[Date]])</f>
        <v>2018</v>
      </c>
    </row>
    <row r="16806" spans="1:11" hidden="1" x14ac:dyDescent="0.35">
      <c r="A16806">
        <v>608.1</v>
      </c>
      <c r="B16806" s="24">
        <v>43440</v>
      </c>
      <c r="C16806">
        <v>7</v>
      </c>
      <c r="D16806" s="13">
        <v>340</v>
      </c>
      <c r="E16806" s="13" t="s">
        <v>99</v>
      </c>
      <c r="F16806" s="17">
        <v>-9</v>
      </c>
      <c r="G16806" t="str">
        <f>_xlfn.XLOOKUP(tbl_GL[[#This Row],[Account_key]],tbl_COA[Account_key],tbl_COA[Class],"Not Found")</f>
        <v>Operating account</v>
      </c>
      <c r="H16806" t="str">
        <f>_xlfn.XLOOKUP(tbl_GL[[#This Row],[Account_key]],tbl_COA[Account_key],tbl_COA[SubClass],"Not Found")</f>
        <v>Operating Expenses</v>
      </c>
      <c r="I16806" t="str">
        <f>_xlfn.XLOOKUP(tbl_GL[[#This Row],[Account_key]],tbl_COA[Account_key],tbl_COA[SubClass2],"Not Found")</f>
        <v>Administration</v>
      </c>
      <c r="J16806" t="str">
        <f>_xlfn.XLOOKUP(tbl_GL[[#This Row],[Account_key]],tbl_COA[Account_key],tbl_COA[SubAccount],,0)</f>
        <v>Utilities</v>
      </c>
      <c r="K16806">
        <f>YEAR(tbl_GL[[#This Row],[Date]])</f>
        <v>2018</v>
      </c>
    </row>
    <row r="16807" spans="1:11" hidden="1" x14ac:dyDescent="0.35">
      <c r="A16807">
        <v>608.20000000000005</v>
      </c>
      <c r="B16807" s="24">
        <v>43440</v>
      </c>
      <c r="C16807">
        <v>7</v>
      </c>
      <c r="D16807" s="13">
        <v>20</v>
      </c>
      <c r="E16807" s="13" t="s">
        <v>99</v>
      </c>
      <c r="F16807" s="17">
        <v>-9</v>
      </c>
      <c r="G16807" t="str">
        <f>_xlfn.XLOOKUP(tbl_GL[[#This Row],[Account_key]],tbl_COA[Account_key],tbl_COA[Class],"Not Found")</f>
        <v>Assets</v>
      </c>
      <c r="H16807" t="str">
        <f>_xlfn.XLOOKUP(tbl_GL[[#This Row],[Account_key]],tbl_COA[Account_key],tbl_COA[SubClass],"Not Found")</f>
        <v>Assets</v>
      </c>
      <c r="I16807" t="str">
        <f>_xlfn.XLOOKUP(tbl_GL[[#This Row],[Account_key]],tbl_COA[Account_key],tbl_COA[SubClass2],"Not Found")</f>
        <v>Current Assets</v>
      </c>
      <c r="J16807" t="str">
        <f>_xlfn.XLOOKUP(tbl_GL[[#This Row],[Account_key]],tbl_COA[Account_key],tbl_COA[SubAccount],,0)</f>
        <v>Cash in hand</v>
      </c>
      <c r="K16807">
        <f>YEAR(tbl_GL[[#This Row],[Date]])</f>
        <v>2018</v>
      </c>
    </row>
    <row r="16808" spans="1:11" hidden="1" x14ac:dyDescent="0.35">
      <c r="A16808">
        <v>609.1</v>
      </c>
      <c r="B16808" s="24">
        <v>43440</v>
      </c>
      <c r="C16808">
        <v>7</v>
      </c>
      <c r="D16808" s="13">
        <v>10</v>
      </c>
      <c r="E16808" s="13" t="s">
        <v>98</v>
      </c>
      <c r="F16808" s="17">
        <v>-961</v>
      </c>
      <c r="G16808" t="str">
        <f>_xlfn.XLOOKUP(tbl_GL[[#This Row],[Account_key]],tbl_COA[Account_key],tbl_COA[Class],"Not Found")</f>
        <v>Assets</v>
      </c>
      <c r="H16808" t="str">
        <f>_xlfn.XLOOKUP(tbl_GL[[#This Row],[Account_key]],tbl_COA[Account_key],tbl_COA[SubClass],"Not Found")</f>
        <v>Assets</v>
      </c>
      <c r="I16808" t="str">
        <f>_xlfn.XLOOKUP(tbl_GL[[#This Row],[Account_key]],tbl_COA[Account_key],tbl_COA[SubClass2],"Not Found")</f>
        <v>Current Assets</v>
      </c>
      <c r="J16808" t="str">
        <f>_xlfn.XLOOKUP(tbl_GL[[#This Row],[Account_key]],tbl_COA[Account_key],tbl_COA[SubAccount],,0)</f>
        <v>Cash at Bank</v>
      </c>
      <c r="K16808">
        <f>YEAR(tbl_GL[[#This Row],[Date]])</f>
        <v>2018</v>
      </c>
    </row>
    <row r="16809" spans="1:11" hidden="1" x14ac:dyDescent="0.35">
      <c r="A16809">
        <v>609.20000000000005</v>
      </c>
      <c r="B16809" s="24">
        <v>43440</v>
      </c>
      <c r="C16809">
        <v>7</v>
      </c>
      <c r="D16809" s="13">
        <v>120</v>
      </c>
      <c r="E16809" s="13" t="s">
        <v>98</v>
      </c>
      <c r="F16809" s="17">
        <v>-961</v>
      </c>
      <c r="G16809" t="str">
        <f>_xlfn.XLOOKUP(tbl_GL[[#This Row],[Account_key]],tbl_COA[Account_key],tbl_COA[Class],"Not Found")</f>
        <v>Liabilities and Owners Equity</v>
      </c>
      <c r="H16809" t="str">
        <f>_xlfn.XLOOKUP(tbl_GL[[#This Row],[Account_key]],tbl_COA[Account_key],tbl_COA[SubClass],"Not Found")</f>
        <v>Liabilities</v>
      </c>
      <c r="I16809" t="str">
        <f>_xlfn.XLOOKUP(tbl_GL[[#This Row],[Account_key]],tbl_COA[Account_key],tbl_COA[SubClass2],"Not Found")</f>
        <v>Current Liabilities</v>
      </c>
      <c r="J16809" t="str">
        <f>_xlfn.XLOOKUP(tbl_GL[[#This Row],[Account_key]],tbl_COA[Account_key],tbl_COA[SubAccount],,0)</f>
        <v>Accrued Expenses</v>
      </c>
      <c r="K16809">
        <f>YEAR(tbl_GL[[#This Row],[Date]])</f>
        <v>2018</v>
      </c>
    </row>
    <row r="16810" spans="1:11" hidden="1" x14ac:dyDescent="0.35">
      <c r="A16810">
        <v>610.1</v>
      </c>
      <c r="B16810" s="24">
        <v>43440</v>
      </c>
      <c r="C16810">
        <v>7</v>
      </c>
      <c r="D16810" s="13">
        <v>30</v>
      </c>
      <c r="E16810" s="13" t="s">
        <v>80</v>
      </c>
      <c r="F16810" s="17">
        <v>-7998</v>
      </c>
      <c r="G16810" t="str">
        <f>_xlfn.XLOOKUP(tbl_GL[[#This Row],[Account_key]],tbl_COA[Account_key],tbl_COA[Class],"Not Found")</f>
        <v>Assets</v>
      </c>
      <c r="H16810" t="str">
        <f>_xlfn.XLOOKUP(tbl_GL[[#This Row],[Account_key]],tbl_COA[Account_key],tbl_COA[SubClass],"Not Found")</f>
        <v>Assets</v>
      </c>
      <c r="I16810" t="str">
        <f>_xlfn.XLOOKUP(tbl_GL[[#This Row],[Account_key]],tbl_COA[Account_key],tbl_COA[SubClass2],"Not Found")</f>
        <v>Current Assets</v>
      </c>
      <c r="J16810" t="str">
        <f>_xlfn.XLOOKUP(tbl_GL[[#This Row],[Account_key]],tbl_COA[Account_key],tbl_COA[SubAccount],,0)</f>
        <v>Trade Receivables</v>
      </c>
      <c r="K16810">
        <f>YEAR(tbl_GL[[#This Row],[Date]])</f>
        <v>2018</v>
      </c>
    </row>
    <row r="16811" spans="1:11" hidden="1" x14ac:dyDescent="0.35">
      <c r="A16811">
        <v>610.20000000000005</v>
      </c>
      <c r="B16811" s="24">
        <v>43440</v>
      </c>
      <c r="C16811">
        <v>7</v>
      </c>
      <c r="D16811" s="13">
        <v>10</v>
      </c>
      <c r="E16811" s="13" t="s">
        <v>80</v>
      </c>
      <c r="F16811" s="17">
        <v>7998</v>
      </c>
      <c r="G16811" t="str">
        <f>_xlfn.XLOOKUP(tbl_GL[[#This Row],[Account_key]],tbl_COA[Account_key],tbl_COA[Class],"Not Found")</f>
        <v>Assets</v>
      </c>
      <c r="H16811" t="str">
        <f>_xlfn.XLOOKUP(tbl_GL[[#This Row],[Account_key]],tbl_COA[Account_key],tbl_COA[SubClass],"Not Found")</f>
        <v>Assets</v>
      </c>
      <c r="I16811" t="str">
        <f>_xlfn.XLOOKUP(tbl_GL[[#This Row],[Account_key]],tbl_COA[Account_key],tbl_COA[SubClass2],"Not Found")</f>
        <v>Current Assets</v>
      </c>
      <c r="J16811" t="str">
        <f>_xlfn.XLOOKUP(tbl_GL[[#This Row],[Account_key]],tbl_COA[Account_key],tbl_COA[SubAccount],,0)</f>
        <v>Cash at Bank</v>
      </c>
      <c r="K16811">
        <f>YEAR(tbl_GL[[#This Row],[Date]])</f>
        <v>2018</v>
      </c>
    </row>
    <row r="16812" spans="1:11" hidden="1" x14ac:dyDescent="0.35">
      <c r="A16812">
        <v>611.1</v>
      </c>
      <c r="B16812" s="24">
        <v>43441</v>
      </c>
      <c r="C16812">
        <v>7</v>
      </c>
      <c r="D16812" s="13">
        <v>230</v>
      </c>
      <c r="E16812" s="13" t="s">
        <v>4</v>
      </c>
      <c r="F16812" s="17">
        <v>-637</v>
      </c>
      <c r="G16812" t="str">
        <f>_xlfn.XLOOKUP(tbl_GL[[#This Row],[Account_key]],tbl_COA[Account_key],tbl_COA[Class],"Not Found")</f>
        <v>Trading account</v>
      </c>
      <c r="H16812" t="str">
        <f>_xlfn.XLOOKUP(tbl_GL[[#This Row],[Account_key]],tbl_COA[Account_key],tbl_COA[SubClass],"Not Found")</f>
        <v>Cost of Sales</v>
      </c>
      <c r="I16812" t="str">
        <f>_xlfn.XLOOKUP(tbl_GL[[#This Row],[Account_key]],tbl_COA[Account_key],tbl_COA[SubClass2],"Not Found")</f>
        <v>Cost of Sales</v>
      </c>
      <c r="J16812" t="str">
        <f>_xlfn.XLOOKUP(tbl_GL[[#This Row],[Account_key]],tbl_COA[Account_key],tbl_COA[SubAccount],,0)</f>
        <v>Cost of Sales</v>
      </c>
      <c r="K16812">
        <f>YEAR(tbl_GL[[#This Row],[Date]])</f>
        <v>2018</v>
      </c>
    </row>
    <row r="16813" spans="1:11" hidden="1" x14ac:dyDescent="0.35">
      <c r="A16813">
        <v>611.20000000000005</v>
      </c>
      <c r="B16813" s="24">
        <v>43441</v>
      </c>
      <c r="C16813">
        <v>7</v>
      </c>
      <c r="D16813" s="13">
        <v>60</v>
      </c>
      <c r="E16813" s="13" t="s">
        <v>4</v>
      </c>
      <c r="F16813" s="17">
        <v>-637</v>
      </c>
      <c r="G16813" t="str">
        <f>_xlfn.XLOOKUP(tbl_GL[[#This Row],[Account_key]],tbl_COA[Account_key],tbl_COA[Class],"Not Found")</f>
        <v>Assets</v>
      </c>
      <c r="H16813" t="str">
        <f>_xlfn.XLOOKUP(tbl_GL[[#This Row],[Account_key]],tbl_COA[Account_key],tbl_COA[SubClass],"Not Found")</f>
        <v>Assets</v>
      </c>
      <c r="I16813" t="str">
        <f>_xlfn.XLOOKUP(tbl_GL[[#This Row],[Account_key]],tbl_COA[Account_key],tbl_COA[SubClass2],"Not Found")</f>
        <v>Current Assets</v>
      </c>
      <c r="J16813" t="str">
        <f>_xlfn.XLOOKUP(tbl_GL[[#This Row],[Account_key]],tbl_COA[Account_key],tbl_COA[SubAccount],,0)</f>
        <v>Inventory</v>
      </c>
      <c r="K16813">
        <f>YEAR(tbl_GL[[#This Row],[Date]])</f>
        <v>2018</v>
      </c>
    </row>
    <row r="16814" spans="1:11" hidden="1" x14ac:dyDescent="0.35">
      <c r="A16814">
        <v>612.1</v>
      </c>
      <c r="B16814" s="24">
        <v>43441</v>
      </c>
      <c r="C16814">
        <v>7</v>
      </c>
      <c r="D16814" s="13">
        <v>260</v>
      </c>
      <c r="E16814" s="13" t="s">
        <v>97</v>
      </c>
      <c r="F16814" s="17">
        <v>-1223</v>
      </c>
      <c r="G16814" t="str">
        <f>_xlfn.XLOOKUP(tbl_GL[[#This Row],[Account_key]],tbl_COA[Account_key],tbl_COA[Class],"Not Found")</f>
        <v>Operating account</v>
      </c>
      <c r="H16814" t="str">
        <f>_xlfn.XLOOKUP(tbl_GL[[#This Row],[Account_key]],tbl_COA[Account_key],tbl_COA[SubClass],"Not Found")</f>
        <v>Operating Expenses</v>
      </c>
      <c r="I16814" t="str">
        <f>_xlfn.XLOOKUP(tbl_GL[[#This Row],[Account_key]],tbl_COA[Account_key],tbl_COA[SubClass2],"Not Found")</f>
        <v>Marketing</v>
      </c>
      <c r="J16814" t="str">
        <f>_xlfn.XLOOKUP(tbl_GL[[#This Row],[Account_key]],tbl_COA[Account_key],tbl_COA[SubAccount],,0)</f>
        <v>Commissions</v>
      </c>
      <c r="K16814">
        <f>YEAR(tbl_GL[[#This Row],[Date]])</f>
        <v>2018</v>
      </c>
    </row>
    <row r="16815" spans="1:11" hidden="1" x14ac:dyDescent="0.35">
      <c r="A16815">
        <v>612.20000000000005</v>
      </c>
      <c r="B16815" s="24">
        <v>43441</v>
      </c>
      <c r="C16815">
        <v>7</v>
      </c>
      <c r="D16815" s="13">
        <v>120</v>
      </c>
      <c r="E16815" s="13" t="s">
        <v>97</v>
      </c>
      <c r="F16815" s="17">
        <v>1223</v>
      </c>
      <c r="G16815" t="str">
        <f>_xlfn.XLOOKUP(tbl_GL[[#This Row],[Account_key]],tbl_COA[Account_key],tbl_COA[Class],"Not Found")</f>
        <v>Liabilities and Owners Equity</v>
      </c>
      <c r="H16815" t="str">
        <f>_xlfn.XLOOKUP(tbl_GL[[#This Row],[Account_key]],tbl_COA[Account_key],tbl_COA[SubClass],"Not Found")</f>
        <v>Liabilities</v>
      </c>
      <c r="I16815" t="str">
        <f>_xlfn.XLOOKUP(tbl_GL[[#This Row],[Account_key]],tbl_COA[Account_key],tbl_COA[SubClass2],"Not Found")</f>
        <v>Current Liabilities</v>
      </c>
      <c r="J16815" t="str">
        <f>_xlfn.XLOOKUP(tbl_GL[[#This Row],[Account_key]],tbl_COA[Account_key],tbl_COA[SubAccount],,0)</f>
        <v>Accrued Expenses</v>
      </c>
      <c r="K16815">
        <f>YEAR(tbl_GL[[#This Row],[Date]])</f>
        <v>2018</v>
      </c>
    </row>
    <row r="16816" spans="1:11" hidden="1" x14ac:dyDescent="0.35">
      <c r="A16816">
        <v>613.1</v>
      </c>
      <c r="B16816" s="24">
        <v>43441</v>
      </c>
      <c r="C16816">
        <v>7</v>
      </c>
      <c r="D16816" s="13">
        <v>220</v>
      </c>
      <c r="E16816" s="13" t="s">
        <v>81</v>
      </c>
      <c r="F16816" s="17">
        <v>-1131</v>
      </c>
      <c r="G16816" t="str">
        <f>_xlfn.XLOOKUP(tbl_GL[[#This Row],[Account_key]],tbl_COA[Account_key],tbl_COA[Class],"Not Found")</f>
        <v>Trading account</v>
      </c>
      <c r="H16816" t="str">
        <f>_xlfn.XLOOKUP(tbl_GL[[#This Row],[Account_key]],tbl_COA[Account_key],tbl_COA[SubClass],"Not Found")</f>
        <v>Sales</v>
      </c>
      <c r="I16816" t="str">
        <f>_xlfn.XLOOKUP(tbl_GL[[#This Row],[Account_key]],tbl_COA[Account_key],tbl_COA[SubClass2],"Not Found")</f>
        <v>Sales</v>
      </c>
      <c r="J16816" t="str">
        <f>_xlfn.XLOOKUP(tbl_GL[[#This Row],[Account_key]],tbl_COA[Account_key],tbl_COA[SubAccount],,0)</f>
        <v>Sales Return</v>
      </c>
      <c r="K16816">
        <f>YEAR(tbl_GL[[#This Row],[Date]])</f>
        <v>2018</v>
      </c>
    </row>
    <row r="16817" spans="1:11" hidden="1" x14ac:dyDescent="0.35">
      <c r="A16817">
        <v>613.20000000000005</v>
      </c>
      <c r="B16817" s="24">
        <v>43441</v>
      </c>
      <c r="C16817">
        <v>7</v>
      </c>
      <c r="D16817" s="13">
        <v>20</v>
      </c>
      <c r="E16817" s="13" t="s">
        <v>81</v>
      </c>
      <c r="F16817" s="17">
        <v>-1131</v>
      </c>
      <c r="G16817" t="str">
        <f>_xlfn.XLOOKUP(tbl_GL[[#This Row],[Account_key]],tbl_COA[Account_key],tbl_COA[Class],"Not Found")</f>
        <v>Assets</v>
      </c>
      <c r="H16817" t="str">
        <f>_xlfn.XLOOKUP(tbl_GL[[#This Row],[Account_key]],tbl_COA[Account_key],tbl_COA[SubClass],"Not Found")</f>
        <v>Assets</v>
      </c>
      <c r="I16817" t="str">
        <f>_xlfn.XLOOKUP(tbl_GL[[#This Row],[Account_key]],tbl_COA[Account_key],tbl_COA[SubClass2],"Not Found")</f>
        <v>Current Assets</v>
      </c>
      <c r="J16817" t="str">
        <f>_xlfn.XLOOKUP(tbl_GL[[#This Row],[Account_key]],tbl_COA[Account_key],tbl_COA[SubAccount],,0)</f>
        <v>Cash in hand</v>
      </c>
      <c r="K16817">
        <f>YEAR(tbl_GL[[#This Row],[Date]])</f>
        <v>2018</v>
      </c>
    </row>
    <row r="16818" spans="1:11" hidden="1" x14ac:dyDescent="0.35">
      <c r="A16818">
        <v>614.1</v>
      </c>
      <c r="B16818" s="24">
        <v>43441</v>
      </c>
      <c r="C16818">
        <v>7</v>
      </c>
      <c r="D16818" s="13">
        <v>210</v>
      </c>
      <c r="E16818" s="13" t="s">
        <v>7</v>
      </c>
      <c r="F16818" s="17">
        <v>2124</v>
      </c>
      <c r="G16818" t="str">
        <f>_xlfn.XLOOKUP(tbl_GL[[#This Row],[Account_key]],tbl_COA[Account_key],tbl_COA[Class],"Not Found")</f>
        <v>Trading account</v>
      </c>
      <c r="H16818" t="str">
        <f>_xlfn.XLOOKUP(tbl_GL[[#This Row],[Account_key]],tbl_COA[Account_key],tbl_COA[SubClass],"Not Found")</f>
        <v>Sales</v>
      </c>
      <c r="I16818" t="str">
        <f>_xlfn.XLOOKUP(tbl_GL[[#This Row],[Account_key]],tbl_COA[Account_key],tbl_COA[SubClass2],"Not Found")</f>
        <v>Sales</v>
      </c>
      <c r="J16818" t="str">
        <f>_xlfn.XLOOKUP(tbl_GL[[#This Row],[Account_key]],tbl_COA[Account_key],tbl_COA[SubAccount],,0)</f>
        <v>Sales</v>
      </c>
      <c r="K16818">
        <f>YEAR(tbl_GL[[#This Row],[Date]])</f>
        <v>2018</v>
      </c>
    </row>
    <row r="16819" spans="1:11" hidden="1" x14ac:dyDescent="0.35">
      <c r="A16819">
        <v>614.20000000000005</v>
      </c>
      <c r="B16819" s="24">
        <v>43441</v>
      </c>
      <c r="C16819">
        <v>7</v>
      </c>
      <c r="D16819" s="13">
        <v>10</v>
      </c>
      <c r="E16819" s="13" t="s">
        <v>7</v>
      </c>
      <c r="F16819" s="17">
        <v>2124</v>
      </c>
      <c r="G16819" t="str">
        <f>_xlfn.XLOOKUP(tbl_GL[[#This Row],[Account_key]],tbl_COA[Account_key],tbl_COA[Class],"Not Found")</f>
        <v>Assets</v>
      </c>
      <c r="H16819" t="str">
        <f>_xlfn.XLOOKUP(tbl_GL[[#This Row],[Account_key]],tbl_COA[Account_key],tbl_COA[SubClass],"Not Found")</f>
        <v>Assets</v>
      </c>
      <c r="I16819" t="str">
        <f>_xlfn.XLOOKUP(tbl_GL[[#This Row],[Account_key]],tbl_COA[Account_key],tbl_COA[SubClass2],"Not Found")</f>
        <v>Current Assets</v>
      </c>
      <c r="J16819" t="str">
        <f>_xlfn.XLOOKUP(tbl_GL[[#This Row],[Account_key]],tbl_COA[Account_key],tbl_COA[SubAccount],,0)</f>
        <v>Cash at Bank</v>
      </c>
      <c r="K16819">
        <f>YEAR(tbl_GL[[#This Row],[Date]])</f>
        <v>2018</v>
      </c>
    </row>
    <row r="16820" spans="1:11" hidden="1" x14ac:dyDescent="0.35">
      <c r="A16820">
        <v>615.1</v>
      </c>
      <c r="B16820" s="24">
        <v>43441</v>
      </c>
      <c r="C16820">
        <v>7</v>
      </c>
      <c r="D16820" s="13">
        <v>230</v>
      </c>
      <c r="E16820" s="13" t="s">
        <v>4</v>
      </c>
      <c r="F16820" s="17">
        <v>-2492</v>
      </c>
      <c r="G16820" t="str">
        <f>_xlfn.XLOOKUP(tbl_GL[[#This Row],[Account_key]],tbl_COA[Account_key],tbl_COA[Class],"Not Found")</f>
        <v>Trading account</v>
      </c>
      <c r="H16820" t="str">
        <f>_xlfn.XLOOKUP(tbl_GL[[#This Row],[Account_key]],tbl_COA[Account_key],tbl_COA[SubClass],"Not Found")</f>
        <v>Cost of Sales</v>
      </c>
      <c r="I16820" t="str">
        <f>_xlfn.XLOOKUP(tbl_GL[[#This Row],[Account_key]],tbl_COA[Account_key],tbl_COA[SubClass2],"Not Found")</f>
        <v>Cost of Sales</v>
      </c>
      <c r="J16820" t="str">
        <f>_xlfn.XLOOKUP(tbl_GL[[#This Row],[Account_key]],tbl_COA[Account_key],tbl_COA[SubAccount],,0)</f>
        <v>Cost of Sales</v>
      </c>
      <c r="K16820">
        <f>YEAR(tbl_GL[[#This Row],[Date]])</f>
        <v>2018</v>
      </c>
    </row>
    <row r="16821" spans="1:11" hidden="1" x14ac:dyDescent="0.35">
      <c r="A16821">
        <v>615.20000000000005</v>
      </c>
      <c r="B16821" s="24">
        <v>43441</v>
      </c>
      <c r="C16821">
        <v>7</v>
      </c>
      <c r="D16821" s="13">
        <v>60</v>
      </c>
      <c r="E16821" s="13" t="s">
        <v>4</v>
      </c>
      <c r="F16821" s="17">
        <v>-2492</v>
      </c>
      <c r="G16821" t="str">
        <f>_xlfn.XLOOKUP(tbl_GL[[#This Row],[Account_key]],tbl_COA[Account_key],tbl_COA[Class],"Not Found")</f>
        <v>Assets</v>
      </c>
      <c r="H16821" t="str">
        <f>_xlfn.XLOOKUP(tbl_GL[[#This Row],[Account_key]],tbl_COA[Account_key],tbl_COA[SubClass],"Not Found")</f>
        <v>Assets</v>
      </c>
      <c r="I16821" t="str">
        <f>_xlfn.XLOOKUP(tbl_GL[[#This Row],[Account_key]],tbl_COA[Account_key],tbl_COA[SubClass2],"Not Found")</f>
        <v>Current Assets</v>
      </c>
      <c r="J16821" t="str">
        <f>_xlfn.XLOOKUP(tbl_GL[[#This Row],[Account_key]],tbl_COA[Account_key],tbl_COA[SubAccount],,0)</f>
        <v>Inventory</v>
      </c>
      <c r="K16821">
        <f>YEAR(tbl_GL[[#This Row],[Date]])</f>
        <v>2018</v>
      </c>
    </row>
    <row r="16822" spans="1:11" hidden="1" x14ac:dyDescent="0.35">
      <c r="A16822">
        <v>616.1</v>
      </c>
      <c r="B16822" s="24">
        <v>43441</v>
      </c>
      <c r="C16822">
        <v>7</v>
      </c>
      <c r="D16822" s="13">
        <v>210</v>
      </c>
      <c r="E16822" s="13" t="s">
        <v>8</v>
      </c>
      <c r="F16822" s="17">
        <v>9062</v>
      </c>
      <c r="G16822" t="str">
        <f>_xlfn.XLOOKUP(tbl_GL[[#This Row],[Account_key]],tbl_COA[Account_key],tbl_COA[Class],"Not Found")</f>
        <v>Trading account</v>
      </c>
      <c r="H16822" t="str">
        <f>_xlfn.XLOOKUP(tbl_GL[[#This Row],[Account_key]],tbl_COA[Account_key],tbl_COA[SubClass],"Not Found")</f>
        <v>Sales</v>
      </c>
      <c r="I16822" t="str">
        <f>_xlfn.XLOOKUP(tbl_GL[[#This Row],[Account_key]],tbl_COA[Account_key],tbl_COA[SubClass2],"Not Found")</f>
        <v>Sales</v>
      </c>
      <c r="J16822" t="str">
        <f>_xlfn.XLOOKUP(tbl_GL[[#This Row],[Account_key]],tbl_COA[Account_key],tbl_COA[SubAccount],,0)</f>
        <v>Sales</v>
      </c>
      <c r="K16822">
        <f>YEAR(tbl_GL[[#This Row],[Date]])</f>
        <v>2018</v>
      </c>
    </row>
    <row r="16823" spans="1:11" hidden="1" x14ac:dyDescent="0.35">
      <c r="A16823">
        <v>616.20000000000005</v>
      </c>
      <c r="B16823" s="24">
        <v>43441</v>
      </c>
      <c r="C16823">
        <v>7</v>
      </c>
      <c r="D16823" s="13">
        <v>30</v>
      </c>
      <c r="E16823" s="13" t="s">
        <v>8</v>
      </c>
      <c r="F16823" s="17">
        <v>9062</v>
      </c>
      <c r="G16823" t="str">
        <f>_xlfn.XLOOKUP(tbl_GL[[#This Row],[Account_key]],tbl_COA[Account_key],tbl_COA[Class],"Not Found")</f>
        <v>Assets</v>
      </c>
      <c r="H16823" t="str">
        <f>_xlfn.XLOOKUP(tbl_GL[[#This Row],[Account_key]],tbl_COA[Account_key],tbl_COA[SubClass],"Not Found")</f>
        <v>Assets</v>
      </c>
      <c r="I16823" t="str">
        <f>_xlfn.XLOOKUP(tbl_GL[[#This Row],[Account_key]],tbl_COA[Account_key],tbl_COA[SubClass2],"Not Found")</f>
        <v>Current Assets</v>
      </c>
      <c r="J16823" t="str">
        <f>_xlfn.XLOOKUP(tbl_GL[[#This Row],[Account_key]],tbl_COA[Account_key],tbl_COA[SubAccount],,0)</f>
        <v>Trade Receivables</v>
      </c>
      <c r="K16823">
        <f>YEAR(tbl_GL[[#This Row],[Date]])</f>
        <v>2018</v>
      </c>
    </row>
    <row r="16824" spans="1:11" hidden="1" x14ac:dyDescent="0.35">
      <c r="A16824">
        <v>617.1</v>
      </c>
      <c r="B16824" s="24">
        <v>43444</v>
      </c>
      <c r="C16824">
        <v>7</v>
      </c>
      <c r="D16824" s="13">
        <v>10</v>
      </c>
      <c r="E16824" s="13" t="s">
        <v>98</v>
      </c>
      <c r="F16824" s="17">
        <v>-908</v>
      </c>
      <c r="G16824" t="str">
        <f>_xlfn.XLOOKUP(tbl_GL[[#This Row],[Account_key]],tbl_COA[Account_key],tbl_COA[Class],"Not Found")</f>
        <v>Assets</v>
      </c>
      <c r="H16824" t="str">
        <f>_xlfn.XLOOKUP(tbl_GL[[#This Row],[Account_key]],tbl_COA[Account_key],tbl_COA[SubClass],"Not Found")</f>
        <v>Assets</v>
      </c>
      <c r="I16824" t="str">
        <f>_xlfn.XLOOKUP(tbl_GL[[#This Row],[Account_key]],tbl_COA[Account_key],tbl_COA[SubClass2],"Not Found")</f>
        <v>Current Assets</v>
      </c>
      <c r="J16824" t="str">
        <f>_xlfn.XLOOKUP(tbl_GL[[#This Row],[Account_key]],tbl_COA[Account_key],tbl_COA[SubAccount],,0)</f>
        <v>Cash at Bank</v>
      </c>
      <c r="K16824">
        <f>YEAR(tbl_GL[[#This Row],[Date]])</f>
        <v>2018</v>
      </c>
    </row>
    <row r="16825" spans="1:11" hidden="1" x14ac:dyDescent="0.35">
      <c r="A16825">
        <v>617.20000000000005</v>
      </c>
      <c r="B16825" s="24">
        <v>43444</v>
      </c>
      <c r="C16825">
        <v>7</v>
      </c>
      <c r="D16825" s="13">
        <v>120</v>
      </c>
      <c r="E16825" s="13" t="s">
        <v>98</v>
      </c>
      <c r="F16825" s="17">
        <v>-908</v>
      </c>
      <c r="G16825" t="str">
        <f>_xlfn.XLOOKUP(tbl_GL[[#This Row],[Account_key]],tbl_COA[Account_key],tbl_COA[Class],"Not Found")</f>
        <v>Liabilities and Owners Equity</v>
      </c>
      <c r="H16825" t="str">
        <f>_xlfn.XLOOKUP(tbl_GL[[#This Row],[Account_key]],tbl_COA[Account_key],tbl_COA[SubClass],"Not Found")</f>
        <v>Liabilities</v>
      </c>
      <c r="I16825" t="str">
        <f>_xlfn.XLOOKUP(tbl_GL[[#This Row],[Account_key]],tbl_COA[Account_key],tbl_COA[SubClass2],"Not Found")</f>
        <v>Current Liabilities</v>
      </c>
      <c r="J16825" t="str">
        <f>_xlfn.XLOOKUP(tbl_GL[[#This Row],[Account_key]],tbl_COA[Account_key],tbl_COA[SubAccount],,0)</f>
        <v>Accrued Expenses</v>
      </c>
      <c r="K16825">
        <f>YEAR(tbl_GL[[#This Row],[Date]])</f>
        <v>2018</v>
      </c>
    </row>
    <row r="16826" spans="1:11" hidden="1" x14ac:dyDescent="0.35">
      <c r="A16826">
        <v>618.1</v>
      </c>
      <c r="B16826" s="24">
        <v>43445</v>
      </c>
      <c r="C16826">
        <v>7</v>
      </c>
      <c r="D16826" s="13">
        <v>10</v>
      </c>
      <c r="E16826" s="13" t="s">
        <v>98</v>
      </c>
      <c r="F16826" s="17">
        <v>-904</v>
      </c>
      <c r="G16826" t="str">
        <f>_xlfn.XLOOKUP(tbl_GL[[#This Row],[Account_key]],tbl_COA[Account_key],tbl_COA[Class],"Not Found")</f>
        <v>Assets</v>
      </c>
      <c r="H16826" t="str">
        <f>_xlfn.XLOOKUP(tbl_GL[[#This Row],[Account_key]],tbl_COA[Account_key],tbl_COA[SubClass],"Not Found")</f>
        <v>Assets</v>
      </c>
      <c r="I16826" t="str">
        <f>_xlfn.XLOOKUP(tbl_GL[[#This Row],[Account_key]],tbl_COA[Account_key],tbl_COA[SubClass2],"Not Found")</f>
        <v>Current Assets</v>
      </c>
      <c r="J16826" t="str">
        <f>_xlfn.XLOOKUP(tbl_GL[[#This Row],[Account_key]],tbl_COA[Account_key],tbl_COA[SubAccount],,0)</f>
        <v>Cash at Bank</v>
      </c>
      <c r="K16826">
        <f>YEAR(tbl_GL[[#This Row],[Date]])</f>
        <v>2018</v>
      </c>
    </row>
    <row r="16827" spans="1:11" hidden="1" x14ac:dyDescent="0.35">
      <c r="A16827">
        <v>618.20000000000005</v>
      </c>
      <c r="B16827" s="24">
        <v>43445</v>
      </c>
      <c r="C16827">
        <v>7</v>
      </c>
      <c r="D16827" s="13">
        <v>120</v>
      </c>
      <c r="E16827" s="13" t="s">
        <v>98</v>
      </c>
      <c r="F16827" s="17">
        <v>-904</v>
      </c>
      <c r="G16827" t="str">
        <f>_xlfn.XLOOKUP(tbl_GL[[#This Row],[Account_key]],tbl_COA[Account_key],tbl_COA[Class],"Not Found")</f>
        <v>Liabilities and Owners Equity</v>
      </c>
      <c r="H16827" t="str">
        <f>_xlfn.XLOOKUP(tbl_GL[[#This Row],[Account_key]],tbl_COA[Account_key],tbl_COA[SubClass],"Not Found")</f>
        <v>Liabilities</v>
      </c>
      <c r="I16827" t="str">
        <f>_xlfn.XLOOKUP(tbl_GL[[#This Row],[Account_key]],tbl_COA[Account_key],tbl_COA[SubClass2],"Not Found")</f>
        <v>Current Liabilities</v>
      </c>
      <c r="J16827" t="str">
        <f>_xlfn.XLOOKUP(tbl_GL[[#This Row],[Account_key]],tbl_COA[Account_key],tbl_COA[SubAccount],,0)</f>
        <v>Accrued Expenses</v>
      </c>
      <c r="K16827">
        <f>YEAR(tbl_GL[[#This Row],[Date]])</f>
        <v>2018</v>
      </c>
    </row>
    <row r="16828" spans="1:11" hidden="1" x14ac:dyDescent="0.35">
      <c r="A16828">
        <v>619.1</v>
      </c>
      <c r="B16828" s="24">
        <v>43445</v>
      </c>
      <c r="C16828">
        <v>7</v>
      </c>
      <c r="D16828" s="13">
        <v>290</v>
      </c>
      <c r="E16828" s="13" t="s">
        <v>97</v>
      </c>
      <c r="F16828" s="17">
        <v>-1275</v>
      </c>
      <c r="G16828" t="str">
        <f>_xlfn.XLOOKUP(tbl_GL[[#This Row],[Account_key]],tbl_COA[Account_key],tbl_COA[Class],"Not Found")</f>
        <v>Operating account</v>
      </c>
      <c r="H16828" t="str">
        <f>_xlfn.XLOOKUP(tbl_GL[[#This Row],[Account_key]],tbl_COA[Account_key],tbl_COA[SubClass],"Not Found")</f>
        <v>Operating Expenses</v>
      </c>
      <c r="I16828" t="str">
        <f>_xlfn.XLOOKUP(tbl_GL[[#This Row],[Account_key]],tbl_COA[Account_key],tbl_COA[SubClass2],"Not Found")</f>
        <v>Administration</v>
      </c>
      <c r="J16828" t="str">
        <f>_xlfn.XLOOKUP(tbl_GL[[#This Row],[Account_key]],tbl_COA[Account_key],tbl_COA[SubAccount],,0)</f>
        <v>Travel</v>
      </c>
      <c r="K16828">
        <f>YEAR(tbl_GL[[#This Row],[Date]])</f>
        <v>2018</v>
      </c>
    </row>
    <row r="16829" spans="1:11" hidden="1" x14ac:dyDescent="0.35">
      <c r="A16829">
        <v>619.20000000000005</v>
      </c>
      <c r="B16829" s="24">
        <v>43445</v>
      </c>
      <c r="C16829">
        <v>7</v>
      </c>
      <c r="D16829" s="13">
        <v>120</v>
      </c>
      <c r="E16829" s="13" t="s">
        <v>97</v>
      </c>
      <c r="F16829" s="17">
        <v>1275</v>
      </c>
      <c r="G16829" t="str">
        <f>_xlfn.XLOOKUP(tbl_GL[[#This Row],[Account_key]],tbl_COA[Account_key],tbl_COA[Class],"Not Found")</f>
        <v>Liabilities and Owners Equity</v>
      </c>
      <c r="H16829" t="str">
        <f>_xlfn.XLOOKUP(tbl_GL[[#This Row],[Account_key]],tbl_COA[Account_key],tbl_COA[SubClass],"Not Found")</f>
        <v>Liabilities</v>
      </c>
      <c r="I16829" t="str">
        <f>_xlfn.XLOOKUP(tbl_GL[[#This Row],[Account_key]],tbl_COA[Account_key],tbl_COA[SubClass2],"Not Found")</f>
        <v>Current Liabilities</v>
      </c>
      <c r="J16829" t="str">
        <f>_xlfn.XLOOKUP(tbl_GL[[#This Row],[Account_key]],tbl_COA[Account_key],tbl_COA[SubAccount],,0)</f>
        <v>Accrued Expenses</v>
      </c>
      <c r="K16829">
        <f>YEAR(tbl_GL[[#This Row],[Date]])</f>
        <v>2018</v>
      </c>
    </row>
    <row r="16830" spans="1:11" hidden="1" x14ac:dyDescent="0.35">
      <c r="A16830">
        <v>620.1</v>
      </c>
      <c r="B16830" s="24">
        <v>43448</v>
      </c>
      <c r="C16830">
        <v>7</v>
      </c>
      <c r="D16830" s="13">
        <v>230</v>
      </c>
      <c r="E16830" s="13" t="s">
        <v>4</v>
      </c>
      <c r="F16830" s="17">
        <v>-594</v>
      </c>
      <c r="G16830" t="str">
        <f>_xlfn.XLOOKUP(tbl_GL[[#This Row],[Account_key]],tbl_COA[Account_key],tbl_COA[Class],"Not Found")</f>
        <v>Trading account</v>
      </c>
      <c r="H16830" t="str">
        <f>_xlfn.XLOOKUP(tbl_GL[[#This Row],[Account_key]],tbl_COA[Account_key],tbl_COA[SubClass],"Not Found")</f>
        <v>Cost of Sales</v>
      </c>
      <c r="I16830" t="str">
        <f>_xlfn.XLOOKUP(tbl_GL[[#This Row],[Account_key]],tbl_COA[Account_key],tbl_COA[SubClass2],"Not Found")</f>
        <v>Cost of Sales</v>
      </c>
      <c r="J16830" t="str">
        <f>_xlfn.XLOOKUP(tbl_GL[[#This Row],[Account_key]],tbl_COA[Account_key],tbl_COA[SubAccount],,0)</f>
        <v>Cost of Sales</v>
      </c>
      <c r="K16830">
        <f>YEAR(tbl_GL[[#This Row],[Date]])</f>
        <v>2018</v>
      </c>
    </row>
    <row r="16831" spans="1:11" hidden="1" x14ac:dyDescent="0.35">
      <c r="A16831">
        <v>620.20000000000005</v>
      </c>
      <c r="B16831" s="24">
        <v>43448</v>
      </c>
      <c r="C16831">
        <v>7</v>
      </c>
      <c r="D16831" s="13">
        <v>60</v>
      </c>
      <c r="E16831" s="13" t="s">
        <v>4</v>
      </c>
      <c r="F16831" s="17">
        <v>-594</v>
      </c>
      <c r="G16831" t="str">
        <f>_xlfn.XLOOKUP(tbl_GL[[#This Row],[Account_key]],tbl_COA[Account_key],tbl_COA[Class],"Not Found")</f>
        <v>Assets</v>
      </c>
      <c r="H16831" t="str">
        <f>_xlfn.XLOOKUP(tbl_GL[[#This Row],[Account_key]],tbl_COA[Account_key],tbl_COA[SubClass],"Not Found")</f>
        <v>Assets</v>
      </c>
      <c r="I16831" t="str">
        <f>_xlfn.XLOOKUP(tbl_GL[[#This Row],[Account_key]],tbl_COA[Account_key],tbl_COA[SubClass2],"Not Found")</f>
        <v>Current Assets</v>
      </c>
      <c r="J16831" t="str">
        <f>_xlfn.XLOOKUP(tbl_GL[[#This Row],[Account_key]],tbl_COA[Account_key],tbl_COA[SubAccount],,0)</f>
        <v>Inventory</v>
      </c>
      <c r="K16831">
        <f>YEAR(tbl_GL[[#This Row],[Date]])</f>
        <v>2018</v>
      </c>
    </row>
    <row r="16832" spans="1:11" hidden="1" x14ac:dyDescent="0.35">
      <c r="A16832">
        <v>621.1</v>
      </c>
      <c r="B16832" s="24">
        <v>43448</v>
      </c>
      <c r="C16832">
        <v>7</v>
      </c>
      <c r="D16832" s="13">
        <v>10</v>
      </c>
      <c r="E16832" s="13" t="s">
        <v>98</v>
      </c>
      <c r="F16832" s="17">
        <v>-1031</v>
      </c>
      <c r="G16832" t="str">
        <f>_xlfn.XLOOKUP(tbl_GL[[#This Row],[Account_key]],tbl_COA[Account_key],tbl_COA[Class],"Not Found")</f>
        <v>Assets</v>
      </c>
      <c r="H16832" t="str">
        <f>_xlfn.XLOOKUP(tbl_GL[[#This Row],[Account_key]],tbl_COA[Account_key],tbl_COA[SubClass],"Not Found")</f>
        <v>Assets</v>
      </c>
      <c r="I16832" t="str">
        <f>_xlfn.XLOOKUP(tbl_GL[[#This Row],[Account_key]],tbl_COA[Account_key],tbl_COA[SubClass2],"Not Found")</f>
        <v>Current Assets</v>
      </c>
      <c r="J16832" t="str">
        <f>_xlfn.XLOOKUP(tbl_GL[[#This Row],[Account_key]],tbl_COA[Account_key],tbl_COA[SubAccount],,0)</f>
        <v>Cash at Bank</v>
      </c>
      <c r="K16832">
        <f>YEAR(tbl_GL[[#This Row],[Date]])</f>
        <v>2018</v>
      </c>
    </row>
    <row r="16833" spans="1:11" hidden="1" x14ac:dyDescent="0.35">
      <c r="A16833">
        <v>621.20000000000005</v>
      </c>
      <c r="B16833" s="24">
        <v>43448</v>
      </c>
      <c r="C16833">
        <v>7</v>
      </c>
      <c r="D16833" s="13">
        <v>120</v>
      </c>
      <c r="E16833" s="13" t="s">
        <v>98</v>
      </c>
      <c r="F16833" s="17">
        <v>-1031</v>
      </c>
      <c r="G16833" t="str">
        <f>_xlfn.XLOOKUP(tbl_GL[[#This Row],[Account_key]],tbl_COA[Account_key],tbl_COA[Class],"Not Found")</f>
        <v>Liabilities and Owners Equity</v>
      </c>
      <c r="H16833" t="str">
        <f>_xlfn.XLOOKUP(tbl_GL[[#This Row],[Account_key]],tbl_COA[Account_key],tbl_COA[SubClass],"Not Found")</f>
        <v>Liabilities</v>
      </c>
      <c r="I16833" t="str">
        <f>_xlfn.XLOOKUP(tbl_GL[[#This Row],[Account_key]],tbl_COA[Account_key],tbl_COA[SubClass2],"Not Found")</f>
        <v>Current Liabilities</v>
      </c>
      <c r="J16833" t="str">
        <f>_xlfn.XLOOKUP(tbl_GL[[#This Row],[Account_key]],tbl_COA[Account_key],tbl_COA[SubAccount],,0)</f>
        <v>Accrued Expenses</v>
      </c>
      <c r="K16833">
        <f>YEAR(tbl_GL[[#This Row],[Date]])</f>
        <v>2018</v>
      </c>
    </row>
    <row r="16834" spans="1:11" hidden="1" x14ac:dyDescent="0.35">
      <c r="A16834">
        <v>622.1</v>
      </c>
      <c r="B16834" s="24">
        <v>43448</v>
      </c>
      <c r="C16834">
        <v>7</v>
      </c>
      <c r="D16834" s="13">
        <v>210</v>
      </c>
      <c r="E16834" s="13" t="s">
        <v>7</v>
      </c>
      <c r="F16834" s="17">
        <v>1980</v>
      </c>
      <c r="G16834" t="str">
        <f>_xlfn.XLOOKUP(tbl_GL[[#This Row],[Account_key]],tbl_COA[Account_key],tbl_COA[Class],"Not Found")</f>
        <v>Trading account</v>
      </c>
      <c r="H16834" t="str">
        <f>_xlfn.XLOOKUP(tbl_GL[[#This Row],[Account_key]],tbl_COA[Account_key],tbl_COA[SubClass],"Not Found")</f>
        <v>Sales</v>
      </c>
      <c r="I16834" t="str">
        <f>_xlfn.XLOOKUP(tbl_GL[[#This Row],[Account_key]],tbl_COA[Account_key],tbl_COA[SubClass2],"Not Found")</f>
        <v>Sales</v>
      </c>
      <c r="J16834" t="str">
        <f>_xlfn.XLOOKUP(tbl_GL[[#This Row],[Account_key]],tbl_COA[Account_key],tbl_COA[SubAccount],,0)</f>
        <v>Sales</v>
      </c>
      <c r="K16834">
        <f>YEAR(tbl_GL[[#This Row],[Date]])</f>
        <v>2018</v>
      </c>
    </row>
    <row r="16835" spans="1:11" hidden="1" x14ac:dyDescent="0.35">
      <c r="A16835">
        <v>622.20000000000005</v>
      </c>
      <c r="B16835" s="24">
        <v>43448</v>
      </c>
      <c r="C16835">
        <v>7</v>
      </c>
      <c r="D16835" s="13">
        <v>10</v>
      </c>
      <c r="E16835" s="13" t="s">
        <v>7</v>
      </c>
      <c r="F16835" s="17">
        <v>1980</v>
      </c>
      <c r="G16835" t="str">
        <f>_xlfn.XLOOKUP(tbl_GL[[#This Row],[Account_key]],tbl_COA[Account_key],tbl_COA[Class],"Not Found")</f>
        <v>Assets</v>
      </c>
      <c r="H16835" t="str">
        <f>_xlfn.XLOOKUP(tbl_GL[[#This Row],[Account_key]],tbl_COA[Account_key],tbl_COA[SubClass],"Not Found")</f>
        <v>Assets</v>
      </c>
      <c r="I16835" t="str">
        <f>_xlfn.XLOOKUP(tbl_GL[[#This Row],[Account_key]],tbl_COA[Account_key],tbl_COA[SubClass2],"Not Found")</f>
        <v>Current Assets</v>
      </c>
      <c r="J16835" t="str">
        <f>_xlfn.XLOOKUP(tbl_GL[[#This Row],[Account_key]],tbl_COA[Account_key],tbl_COA[SubAccount],,0)</f>
        <v>Cash at Bank</v>
      </c>
      <c r="K16835">
        <f>YEAR(tbl_GL[[#This Row],[Date]])</f>
        <v>2018</v>
      </c>
    </row>
    <row r="16836" spans="1:11" hidden="1" x14ac:dyDescent="0.35">
      <c r="A16836">
        <v>623.1</v>
      </c>
      <c r="B16836" s="24">
        <v>43448</v>
      </c>
      <c r="C16836">
        <v>7</v>
      </c>
      <c r="D16836" s="13">
        <v>230</v>
      </c>
      <c r="E16836" s="13" t="s">
        <v>4</v>
      </c>
      <c r="F16836" s="17">
        <v>-2438</v>
      </c>
      <c r="G16836" t="str">
        <f>_xlfn.XLOOKUP(tbl_GL[[#This Row],[Account_key]],tbl_COA[Account_key],tbl_COA[Class],"Not Found")</f>
        <v>Trading account</v>
      </c>
      <c r="H16836" t="str">
        <f>_xlfn.XLOOKUP(tbl_GL[[#This Row],[Account_key]],tbl_COA[Account_key],tbl_COA[SubClass],"Not Found")</f>
        <v>Cost of Sales</v>
      </c>
      <c r="I16836" t="str">
        <f>_xlfn.XLOOKUP(tbl_GL[[#This Row],[Account_key]],tbl_COA[Account_key],tbl_COA[SubClass2],"Not Found")</f>
        <v>Cost of Sales</v>
      </c>
      <c r="J16836" t="str">
        <f>_xlfn.XLOOKUP(tbl_GL[[#This Row],[Account_key]],tbl_COA[Account_key],tbl_COA[SubAccount],,0)</f>
        <v>Cost of Sales</v>
      </c>
      <c r="K16836">
        <f>YEAR(tbl_GL[[#This Row],[Date]])</f>
        <v>2018</v>
      </c>
    </row>
    <row r="16837" spans="1:11" hidden="1" x14ac:dyDescent="0.35">
      <c r="A16837">
        <v>623.20000000000005</v>
      </c>
      <c r="B16837" s="24">
        <v>43448</v>
      </c>
      <c r="C16837">
        <v>7</v>
      </c>
      <c r="D16837" s="13">
        <v>60</v>
      </c>
      <c r="E16837" s="13" t="s">
        <v>4</v>
      </c>
      <c r="F16837" s="17">
        <v>-2438</v>
      </c>
      <c r="G16837" t="str">
        <f>_xlfn.XLOOKUP(tbl_GL[[#This Row],[Account_key]],tbl_COA[Account_key],tbl_COA[Class],"Not Found")</f>
        <v>Assets</v>
      </c>
      <c r="H16837" t="str">
        <f>_xlfn.XLOOKUP(tbl_GL[[#This Row],[Account_key]],tbl_COA[Account_key],tbl_COA[SubClass],"Not Found")</f>
        <v>Assets</v>
      </c>
      <c r="I16837" t="str">
        <f>_xlfn.XLOOKUP(tbl_GL[[#This Row],[Account_key]],tbl_COA[Account_key],tbl_COA[SubClass2],"Not Found")</f>
        <v>Current Assets</v>
      </c>
      <c r="J16837" t="str">
        <f>_xlfn.XLOOKUP(tbl_GL[[#This Row],[Account_key]],tbl_COA[Account_key],tbl_COA[SubAccount],,0)</f>
        <v>Inventory</v>
      </c>
      <c r="K16837">
        <f>YEAR(tbl_GL[[#This Row],[Date]])</f>
        <v>2018</v>
      </c>
    </row>
    <row r="16838" spans="1:11" hidden="1" x14ac:dyDescent="0.35">
      <c r="A16838">
        <v>624.1</v>
      </c>
      <c r="B16838" s="24">
        <v>43448</v>
      </c>
      <c r="C16838">
        <v>7</v>
      </c>
      <c r="D16838" s="13">
        <v>210</v>
      </c>
      <c r="E16838" s="13" t="s">
        <v>8</v>
      </c>
      <c r="F16838" s="17">
        <v>8865</v>
      </c>
      <c r="G16838" t="str">
        <f>_xlfn.XLOOKUP(tbl_GL[[#This Row],[Account_key]],tbl_COA[Account_key],tbl_COA[Class],"Not Found")</f>
        <v>Trading account</v>
      </c>
      <c r="H16838" t="str">
        <f>_xlfn.XLOOKUP(tbl_GL[[#This Row],[Account_key]],tbl_COA[Account_key],tbl_COA[SubClass],"Not Found")</f>
        <v>Sales</v>
      </c>
      <c r="I16838" t="str">
        <f>_xlfn.XLOOKUP(tbl_GL[[#This Row],[Account_key]],tbl_COA[Account_key],tbl_COA[SubClass2],"Not Found")</f>
        <v>Sales</v>
      </c>
      <c r="J16838" t="str">
        <f>_xlfn.XLOOKUP(tbl_GL[[#This Row],[Account_key]],tbl_COA[Account_key],tbl_COA[SubAccount],,0)</f>
        <v>Sales</v>
      </c>
      <c r="K16838">
        <f>YEAR(tbl_GL[[#This Row],[Date]])</f>
        <v>2018</v>
      </c>
    </row>
    <row r="16839" spans="1:11" hidden="1" x14ac:dyDescent="0.35">
      <c r="A16839">
        <v>624.20000000000005</v>
      </c>
      <c r="B16839" s="24">
        <v>43448</v>
      </c>
      <c r="C16839">
        <v>7</v>
      </c>
      <c r="D16839" s="13">
        <v>30</v>
      </c>
      <c r="E16839" s="13" t="s">
        <v>8</v>
      </c>
      <c r="F16839" s="17">
        <v>8865</v>
      </c>
      <c r="G16839" t="str">
        <f>_xlfn.XLOOKUP(tbl_GL[[#This Row],[Account_key]],tbl_COA[Account_key],tbl_COA[Class],"Not Found")</f>
        <v>Assets</v>
      </c>
      <c r="H16839" t="str">
        <f>_xlfn.XLOOKUP(tbl_GL[[#This Row],[Account_key]],tbl_COA[Account_key],tbl_COA[SubClass],"Not Found")</f>
        <v>Assets</v>
      </c>
      <c r="I16839" t="str">
        <f>_xlfn.XLOOKUP(tbl_GL[[#This Row],[Account_key]],tbl_COA[Account_key],tbl_COA[SubClass2],"Not Found")</f>
        <v>Current Assets</v>
      </c>
      <c r="J16839" t="str">
        <f>_xlfn.XLOOKUP(tbl_GL[[#This Row],[Account_key]],tbl_COA[Account_key],tbl_COA[SubAccount],,0)</f>
        <v>Trade Receivables</v>
      </c>
      <c r="K16839">
        <f>YEAR(tbl_GL[[#This Row],[Date]])</f>
        <v>2018</v>
      </c>
    </row>
    <row r="16840" spans="1:11" hidden="1" x14ac:dyDescent="0.35">
      <c r="A16840">
        <v>625.1</v>
      </c>
      <c r="B16840" s="24">
        <v>43449</v>
      </c>
      <c r="C16840">
        <v>7</v>
      </c>
      <c r="D16840" s="13">
        <v>10</v>
      </c>
      <c r="E16840" s="13" t="s">
        <v>112</v>
      </c>
      <c r="F16840" s="17">
        <v>-140</v>
      </c>
      <c r="G16840" t="str">
        <f>_xlfn.XLOOKUP(tbl_GL[[#This Row],[Account_key]],tbl_COA[Account_key],tbl_COA[Class],"Not Found")</f>
        <v>Assets</v>
      </c>
      <c r="H16840" t="str">
        <f>_xlfn.XLOOKUP(tbl_GL[[#This Row],[Account_key]],tbl_COA[Account_key],tbl_COA[SubClass],"Not Found")</f>
        <v>Assets</v>
      </c>
      <c r="I16840" t="str">
        <f>_xlfn.XLOOKUP(tbl_GL[[#This Row],[Account_key]],tbl_COA[Account_key],tbl_COA[SubClass2],"Not Found")</f>
        <v>Current Assets</v>
      </c>
      <c r="J16840" t="str">
        <f>_xlfn.XLOOKUP(tbl_GL[[#This Row],[Account_key]],tbl_COA[Account_key],tbl_COA[SubAccount],,0)</f>
        <v>Cash at Bank</v>
      </c>
      <c r="K16840">
        <f>YEAR(tbl_GL[[#This Row],[Date]])</f>
        <v>2018</v>
      </c>
    </row>
    <row r="16841" spans="1:11" hidden="1" x14ac:dyDescent="0.35">
      <c r="A16841">
        <v>625.20000000000005</v>
      </c>
      <c r="B16841" s="24">
        <v>43449</v>
      </c>
      <c r="C16841">
        <v>7</v>
      </c>
      <c r="D16841" s="13">
        <v>121</v>
      </c>
      <c r="E16841" s="13" t="s">
        <v>112</v>
      </c>
      <c r="F16841" s="17">
        <v>-140</v>
      </c>
      <c r="G16841" t="str">
        <f>_xlfn.XLOOKUP(tbl_GL[[#This Row],[Account_key]],tbl_COA[Account_key],tbl_COA[Class],"Not Found")</f>
        <v>Liabilities and Owners Equity</v>
      </c>
      <c r="H16841" t="str">
        <f>_xlfn.XLOOKUP(tbl_GL[[#This Row],[Account_key]],tbl_COA[Account_key],tbl_COA[SubClass],"Not Found")</f>
        <v>Liabilities</v>
      </c>
      <c r="I16841" t="str">
        <f>_xlfn.XLOOKUP(tbl_GL[[#This Row],[Account_key]],tbl_COA[Account_key],tbl_COA[SubClass2],"Not Found")</f>
        <v>Current Liabilities</v>
      </c>
      <c r="J16841" t="str">
        <f>_xlfn.XLOOKUP(tbl_GL[[#This Row],[Account_key]],tbl_COA[Account_key],tbl_COA[SubAccount],,0)</f>
        <v>Interest Payable</v>
      </c>
      <c r="K16841">
        <f>YEAR(tbl_GL[[#This Row],[Date]])</f>
        <v>2018</v>
      </c>
    </row>
    <row r="16842" spans="1:11" hidden="1" x14ac:dyDescent="0.35">
      <c r="A16842">
        <v>626.1</v>
      </c>
      <c r="B16842" s="24">
        <v>43450</v>
      </c>
      <c r="C16842">
        <v>7</v>
      </c>
      <c r="D16842" s="13">
        <v>290</v>
      </c>
      <c r="E16842" s="13" t="s">
        <v>97</v>
      </c>
      <c r="F16842" s="17">
        <v>-807</v>
      </c>
      <c r="G16842" t="str">
        <f>_xlfn.XLOOKUP(tbl_GL[[#This Row],[Account_key]],tbl_COA[Account_key],tbl_COA[Class],"Not Found")</f>
        <v>Operating account</v>
      </c>
      <c r="H16842" t="str">
        <f>_xlfn.XLOOKUP(tbl_GL[[#This Row],[Account_key]],tbl_COA[Account_key],tbl_COA[SubClass],"Not Found")</f>
        <v>Operating Expenses</v>
      </c>
      <c r="I16842" t="str">
        <f>_xlfn.XLOOKUP(tbl_GL[[#This Row],[Account_key]],tbl_COA[Account_key],tbl_COA[SubClass2],"Not Found")</f>
        <v>Administration</v>
      </c>
      <c r="J16842" t="str">
        <f>_xlfn.XLOOKUP(tbl_GL[[#This Row],[Account_key]],tbl_COA[Account_key],tbl_COA[SubAccount],,0)</f>
        <v>Travel</v>
      </c>
      <c r="K16842">
        <f>YEAR(tbl_GL[[#This Row],[Date]])</f>
        <v>2018</v>
      </c>
    </row>
    <row r="16843" spans="1:11" hidden="1" x14ac:dyDescent="0.35">
      <c r="A16843">
        <v>626.20000000000005</v>
      </c>
      <c r="B16843" s="24">
        <v>43450</v>
      </c>
      <c r="C16843">
        <v>7</v>
      </c>
      <c r="D16843" s="13">
        <v>120</v>
      </c>
      <c r="E16843" s="13" t="s">
        <v>97</v>
      </c>
      <c r="F16843" s="17">
        <v>807</v>
      </c>
      <c r="G16843" t="str">
        <f>_xlfn.XLOOKUP(tbl_GL[[#This Row],[Account_key]],tbl_COA[Account_key],tbl_COA[Class],"Not Found")</f>
        <v>Liabilities and Owners Equity</v>
      </c>
      <c r="H16843" t="str">
        <f>_xlfn.XLOOKUP(tbl_GL[[#This Row],[Account_key]],tbl_COA[Account_key],tbl_COA[SubClass],"Not Found")</f>
        <v>Liabilities</v>
      </c>
      <c r="I16843" t="str">
        <f>_xlfn.XLOOKUP(tbl_GL[[#This Row],[Account_key]],tbl_COA[Account_key],tbl_COA[SubClass2],"Not Found")</f>
        <v>Current Liabilities</v>
      </c>
      <c r="J16843" t="str">
        <f>_xlfn.XLOOKUP(tbl_GL[[#This Row],[Account_key]],tbl_COA[Account_key],tbl_COA[SubAccount],,0)</f>
        <v>Accrued Expenses</v>
      </c>
      <c r="K16843">
        <f>YEAR(tbl_GL[[#This Row],[Date]])</f>
        <v>2018</v>
      </c>
    </row>
    <row r="16844" spans="1:11" hidden="1" x14ac:dyDescent="0.35">
      <c r="A16844">
        <v>627.1</v>
      </c>
      <c r="B16844" s="24">
        <v>43451</v>
      </c>
      <c r="C16844">
        <v>7</v>
      </c>
      <c r="D16844" s="13">
        <v>30</v>
      </c>
      <c r="E16844" s="13" t="s">
        <v>80</v>
      </c>
      <c r="F16844" s="17">
        <v>-7633</v>
      </c>
      <c r="G16844" t="str">
        <f>_xlfn.XLOOKUP(tbl_GL[[#This Row],[Account_key]],tbl_COA[Account_key],tbl_COA[Class],"Not Found")</f>
        <v>Assets</v>
      </c>
      <c r="H16844" t="str">
        <f>_xlfn.XLOOKUP(tbl_GL[[#This Row],[Account_key]],tbl_COA[Account_key],tbl_COA[SubClass],"Not Found")</f>
        <v>Assets</v>
      </c>
      <c r="I16844" t="str">
        <f>_xlfn.XLOOKUP(tbl_GL[[#This Row],[Account_key]],tbl_COA[Account_key],tbl_COA[SubClass2],"Not Found")</f>
        <v>Current Assets</v>
      </c>
      <c r="J16844" t="str">
        <f>_xlfn.XLOOKUP(tbl_GL[[#This Row],[Account_key]],tbl_COA[Account_key],tbl_COA[SubAccount],,0)</f>
        <v>Trade Receivables</v>
      </c>
      <c r="K16844">
        <f>YEAR(tbl_GL[[#This Row],[Date]])</f>
        <v>2018</v>
      </c>
    </row>
    <row r="16845" spans="1:11" hidden="1" x14ac:dyDescent="0.35">
      <c r="A16845">
        <v>627.20000000000005</v>
      </c>
      <c r="B16845" s="24">
        <v>43451</v>
      </c>
      <c r="C16845">
        <v>7</v>
      </c>
      <c r="D16845" s="13">
        <v>10</v>
      </c>
      <c r="E16845" s="13" t="s">
        <v>80</v>
      </c>
      <c r="F16845" s="17">
        <v>7633</v>
      </c>
      <c r="G16845" t="str">
        <f>_xlfn.XLOOKUP(tbl_GL[[#This Row],[Account_key]],tbl_COA[Account_key],tbl_COA[Class],"Not Found")</f>
        <v>Assets</v>
      </c>
      <c r="H16845" t="str">
        <f>_xlfn.XLOOKUP(tbl_GL[[#This Row],[Account_key]],tbl_COA[Account_key],tbl_COA[SubClass],"Not Found")</f>
        <v>Assets</v>
      </c>
      <c r="I16845" t="str">
        <f>_xlfn.XLOOKUP(tbl_GL[[#This Row],[Account_key]],tbl_COA[Account_key],tbl_COA[SubClass2],"Not Found")</f>
        <v>Current Assets</v>
      </c>
      <c r="J16845" t="str">
        <f>_xlfn.XLOOKUP(tbl_GL[[#This Row],[Account_key]],tbl_COA[Account_key],tbl_COA[SubAccount],,0)</f>
        <v>Cash at Bank</v>
      </c>
      <c r="K16845">
        <f>YEAR(tbl_GL[[#This Row],[Date]])</f>
        <v>2018</v>
      </c>
    </row>
    <row r="16846" spans="1:11" hidden="1" x14ac:dyDescent="0.35">
      <c r="A16846">
        <v>628.1</v>
      </c>
      <c r="B16846" s="24">
        <v>43452</v>
      </c>
      <c r="C16846">
        <v>7</v>
      </c>
      <c r="D16846" s="13">
        <v>320</v>
      </c>
      <c r="E16846" s="13" t="s">
        <v>99</v>
      </c>
      <c r="F16846" s="17">
        <v>-9</v>
      </c>
      <c r="G16846" t="str">
        <f>_xlfn.XLOOKUP(tbl_GL[[#This Row],[Account_key]],tbl_COA[Account_key],tbl_COA[Class],"Not Found")</f>
        <v>Operating account</v>
      </c>
      <c r="H16846" t="str">
        <f>_xlfn.XLOOKUP(tbl_GL[[#This Row],[Account_key]],tbl_COA[Account_key],tbl_COA[SubClass],"Not Found")</f>
        <v>Operating Expenses</v>
      </c>
      <c r="I16846" t="str">
        <f>_xlfn.XLOOKUP(tbl_GL[[#This Row],[Account_key]],tbl_COA[Account_key],tbl_COA[SubClass2],"Not Found")</f>
        <v>Administration</v>
      </c>
      <c r="J16846" t="str">
        <f>_xlfn.XLOOKUP(tbl_GL[[#This Row],[Account_key]],tbl_COA[Account_key],tbl_COA[SubAccount],,0)</f>
        <v>Professional Services</v>
      </c>
      <c r="K16846">
        <f>YEAR(tbl_GL[[#This Row],[Date]])</f>
        <v>2018</v>
      </c>
    </row>
    <row r="16847" spans="1:11" hidden="1" x14ac:dyDescent="0.35">
      <c r="A16847">
        <v>628.20000000000005</v>
      </c>
      <c r="B16847" s="24">
        <v>43452</v>
      </c>
      <c r="C16847">
        <v>7</v>
      </c>
      <c r="D16847" s="13">
        <v>20</v>
      </c>
      <c r="E16847" s="13" t="s">
        <v>99</v>
      </c>
      <c r="F16847" s="17">
        <v>-9</v>
      </c>
      <c r="G16847" t="str">
        <f>_xlfn.XLOOKUP(tbl_GL[[#This Row],[Account_key]],tbl_COA[Account_key],tbl_COA[Class],"Not Found")</f>
        <v>Assets</v>
      </c>
      <c r="H16847" t="str">
        <f>_xlfn.XLOOKUP(tbl_GL[[#This Row],[Account_key]],tbl_COA[Account_key],tbl_COA[SubClass],"Not Found")</f>
        <v>Assets</v>
      </c>
      <c r="I16847" t="str">
        <f>_xlfn.XLOOKUP(tbl_GL[[#This Row],[Account_key]],tbl_COA[Account_key],tbl_COA[SubClass2],"Not Found")</f>
        <v>Current Assets</v>
      </c>
      <c r="J16847" t="str">
        <f>_xlfn.XLOOKUP(tbl_GL[[#This Row],[Account_key]],tbl_COA[Account_key],tbl_COA[SubAccount],,0)</f>
        <v>Cash in hand</v>
      </c>
      <c r="K16847">
        <f>YEAR(tbl_GL[[#This Row],[Date]])</f>
        <v>2018</v>
      </c>
    </row>
    <row r="16848" spans="1:11" hidden="1" x14ac:dyDescent="0.35">
      <c r="A16848">
        <v>629.1</v>
      </c>
      <c r="B16848" s="24">
        <v>43452</v>
      </c>
      <c r="C16848">
        <v>7</v>
      </c>
      <c r="D16848" s="13">
        <v>260</v>
      </c>
      <c r="E16848" s="13" t="s">
        <v>83</v>
      </c>
      <c r="F16848" s="17">
        <v>545</v>
      </c>
      <c r="G16848" t="str">
        <f>_xlfn.XLOOKUP(tbl_GL[[#This Row],[Account_key]],tbl_COA[Account_key],tbl_COA[Class],"Not Found")</f>
        <v>Operating account</v>
      </c>
      <c r="H16848" t="str">
        <f>_xlfn.XLOOKUP(tbl_GL[[#This Row],[Account_key]],tbl_COA[Account_key],tbl_COA[SubClass],"Not Found")</f>
        <v>Operating Expenses</v>
      </c>
      <c r="I16848" t="str">
        <f>_xlfn.XLOOKUP(tbl_GL[[#This Row],[Account_key]],tbl_COA[Account_key],tbl_COA[SubClass2],"Not Found")</f>
        <v>Marketing</v>
      </c>
      <c r="J16848" t="str">
        <f>_xlfn.XLOOKUP(tbl_GL[[#This Row],[Account_key]],tbl_COA[Account_key],tbl_COA[SubAccount],,0)</f>
        <v>Commissions</v>
      </c>
      <c r="K16848">
        <f>YEAR(tbl_GL[[#This Row],[Date]])</f>
        <v>2018</v>
      </c>
    </row>
    <row r="16849" spans="1:11" hidden="1" x14ac:dyDescent="0.35">
      <c r="A16849">
        <v>629.20000000000005</v>
      </c>
      <c r="B16849" s="24">
        <v>43452</v>
      </c>
      <c r="C16849">
        <v>7</v>
      </c>
      <c r="D16849" s="13">
        <v>20</v>
      </c>
      <c r="E16849" s="13" t="s">
        <v>83</v>
      </c>
      <c r="F16849" s="17">
        <v>545</v>
      </c>
      <c r="G16849" t="str">
        <f>_xlfn.XLOOKUP(tbl_GL[[#This Row],[Account_key]],tbl_COA[Account_key],tbl_COA[Class],"Not Found")</f>
        <v>Assets</v>
      </c>
      <c r="H16849" t="str">
        <f>_xlfn.XLOOKUP(tbl_GL[[#This Row],[Account_key]],tbl_COA[Account_key],tbl_COA[SubClass],"Not Found")</f>
        <v>Assets</v>
      </c>
      <c r="I16849" t="str">
        <f>_xlfn.XLOOKUP(tbl_GL[[#This Row],[Account_key]],tbl_COA[Account_key],tbl_COA[SubClass2],"Not Found")</f>
        <v>Current Assets</v>
      </c>
      <c r="J16849" t="str">
        <f>_xlfn.XLOOKUP(tbl_GL[[#This Row],[Account_key]],tbl_COA[Account_key],tbl_COA[SubAccount],,0)</f>
        <v>Cash in hand</v>
      </c>
      <c r="K16849">
        <f>YEAR(tbl_GL[[#This Row],[Date]])</f>
        <v>2018</v>
      </c>
    </row>
    <row r="16850" spans="1:11" hidden="1" x14ac:dyDescent="0.35">
      <c r="A16850">
        <v>630.1</v>
      </c>
      <c r="B16850" s="24">
        <v>43452</v>
      </c>
      <c r="C16850">
        <v>7</v>
      </c>
      <c r="D16850" s="13">
        <v>350</v>
      </c>
      <c r="E16850" s="13" t="s">
        <v>97</v>
      </c>
      <c r="F16850" s="17">
        <v>-948</v>
      </c>
      <c r="G16850" t="str">
        <f>_xlfn.XLOOKUP(tbl_GL[[#This Row],[Account_key]],tbl_COA[Account_key],tbl_COA[Class],"Not Found")</f>
        <v>Operating account</v>
      </c>
      <c r="H16850" t="str">
        <f>_xlfn.XLOOKUP(tbl_GL[[#This Row],[Account_key]],tbl_COA[Account_key],tbl_COA[SubClass],"Not Found")</f>
        <v>Operating Expenses</v>
      </c>
      <c r="I16850" t="str">
        <f>_xlfn.XLOOKUP(tbl_GL[[#This Row],[Account_key]],tbl_COA[Account_key],tbl_COA[SubClass2],"Not Found")</f>
        <v>Administration</v>
      </c>
      <c r="J16850" t="str">
        <f>_xlfn.XLOOKUP(tbl_GL[[#This Row],[Account_key]],tbl_COA[Account_key],tbl_COA[SubAccount],,0)</f>
        <v>Other Expenses</v>
      </c>
      <c r="K16850">
        <f>YEAR(tbl_GL[[#This Row],[Date]])</f>
        <v>2018</v>
      </c>
    </row>
    <row r="16851" spans="1:11" hidden="1" x14ac:dyDescent="0.35">
      <c r="A16851">
        <v>630.20000000000005</v>
      </c>
      <c r="B16851" s="24">
        <v>43452</v>
      </c>
      <c r="C16851">
        <v>7</v>
      </c>
      <c r="D16851" s="13">
        <v>120</v>
      </c>
      <c r="E16851" s="13" t="s">
        <v>97</v>
      </c>
      <c r="F16851" s="17">
        <v>948</v>
      </c>
      <c r="G16851" t="str">
        <f>_xlfn.XLOOKUP(tbl_GL[[#This Row],[Account_key]],tbl_COA[Account_key],tbl_COA[Class],"Not Found")</f>
        <v>Liabilities and Owners Equity</v>
      </c>
      <c r="H16851" t="str">
        <f>_xlfn.XLOOKUP(tbl_GL[[#This Row],[Account_key]],tbl_COA[Account_key],tbl_COA[SubClass],"Not Found")</f>
        <v>Liabilities</v>
      </c>
      <c r="I16851" t="str">
        <f>_xlfn.XLOOKUP(tbl_GL[[#This Row],[Account_key]],tbl_COA[Account_key],tbl_COA[SubClass2],"Not Found")</f>
        <v>Current Liabilities</v>
      </c>
      <c r="J16851" t="str">
        <f>_xlfn.XLOOKUP(tbl_GL[[#This Row],[Account_key]],tbl_COA[Account_key],tbl_COA[SubAccount],,0)</f>
        <v>Accrued Expenses</v>
      </c>
      <c r="K16851">
        <f>YEAR(tbl_GL[[#This Row],[Date]])</f>
        <v>2018</v>
      </c>
    </row>
    <row r="16852" spans="1:11" hidden="1" x14ac:dyDescent="0.35">
      <c r="A16852">
        <v>631.1</v>
      </c>
      <c r="B16852" s="24">
        <v>43455</v>
      </c>
      <c r="C16852">
        <v>7</v>
      </c>
      <c r="D16852" s="13">
        <v>230</v>
      </c>
      <c r="E16852" s="13" t="s">
        <v>4</v>
      </c>
      <c r="F16852" s="17">
        <v>-353</v>
      </c>
      <c r="G16852" t="str">
        <f>_xlfn.XLOOKUP(tbl_GL[[#This Row],[Account_key]],tbl_COA[Account_key],tbl_COA[Class],"Not Found")</f>
        <v>Trading account</v>
      </c>
      <c r="H16852" t="str">
        <f>_xlfn.XLOOKUP(tbl_GL[[#This Row],[Account_key]],tbl_COA[Account_key],tbl_COA[SubClass],"Not Found")</f>
        <v>Cost of Sales</v>
      </c>
      <c r="I16852" t="str">
        <f>_xlfn.XLOOKUP(tbl_GL[[#This Row],[Account_key]],tbl_COA[Account_key],tbl_COA[SubClass2],"Not Found")</f>
        <v>Cost of Sales</v>
      </c>
      <c r="J16852" t="str">
        <f>_xlfn.XLOOKUP(tbl_GL[[#This Row],[Account_key]],tbl_COA[Account_key],tbl_COA[SubAccount],,0)</f>
        <v>Cost of Sales</v>
      </c>
      <c r="K16852">
        <f>YEAR(tbl_GL[[#This Row],[Date]])</f>
        <v>2018</v>
      </c>
    </row>
    <row r="16853" spans="1:11" hidden="1" x14ac:dyDescent="0.35">
      <c r="A16853">
        <v>631.20000000000005</v>
      </c>
      <c r="B16853" s="24">
        <v>43455</v>
      </c>
      <c r="C16853">
        <v>7</v>
      </c>
      <c r="D16853" s="13">
        <v>60</v>
      </c>
      <c r="E16853" s="13" t="s">
        <v>4</v>
      </c>
      <c r="F16853" s="17">
        <v>-353</v>
      </c>
      <c r="G16853" t="str">
        <f>_xlfn.XLOOKUP(tbl_GL[[#This Row],[Account_key]],tbl_COA[Account_key],tbl_COA[Class],"Not Found")</f>
        <v>Assets</v>
      </c>
      <c r="H16853" t="str">
        <f>_xlfn.XLOOKUP(tbl_GL[[#This Row],[Account_key]],tbl_COA[Account_key],tbl_COA[SubClass],"Not Found")</f>
        <v>Assets</v>
      </c>
      <c r="I16853" t="str">
        <f>_xlfn.XLOOKUP(tbl_GL[[#This Row],[Account_key]],tbl_COA[Account_key],tbl_COA[SubClass2],"Not Found")</f>
        <v>Current Assets</v>
      </c>
      <c r="J16853" t="str">
        <f>_xlfn.XLOOKUP(tbl_GL[[#This Row],[Account_key]],tbl_COA[Account_key],tbl_COA[SubAccount],,0)</f>
        <v>Inventory</v>
      </c>
      <c r="K16853">
        <f>YEAR(tbl_GL[[#This Row],[Date]])</f>
        <v>2018</v>
      </c>
    </row>
    <row r="16854" spans="1:11" hidden="1" x14ac:dyDescent="0.35">
      <c r="A16854">
        <v>632.1</v>
      </c>
      <c r="B16854" s="24">
        <v>43455</v>
      </c>
      <c r="C16854">
        <v>7</v>
      </c>
      <c r="D16854" s="13">
        <v>230</v>
      </c>
      <c r="E16854" s="13" t="s">
        <v>4</v>
      </c>
      <c r="F16854" s="17">
        <v>-618</v>
      </c>
      <c r="G16854" t="str">
        <f>_xlfn.XLOOKUP(tbl_GL[[#This Row],[Account_key]],tbl_COA[Account_key],tbl_COA[Class],"Not Found")</f>
        <v>Trading account</v>
      </c>
      <c r="H16854" t="str">
        <f>_xlfn.XLOOKUP(tbl_GL[[#This Row],[Account_key]],tbl_COA[Account_key],tbl_COA[SubClass],"Not Found")</f>
        <v>Cost of Sales</v>
      </c>
      <c r="I16854" t="str">
        <f>_xlfn.XLOOKUP(tbl_GL[[#This Row],[Account_key]],tbl_COA[Account_key],tbl_COA[SubClass2],"Not Found")</f>
        <v>Cost of Sales</v>
      </c>
      <c r="J16854" t="str">
        <f>_xlfn.XLOOKUP(tbl_GL[[#This Row],[Account_key]],tbl_COA[Account_key],tbl_COA[SubAccount],,0)</f>
        <v>Cost of Sales</v>
      </c>
      <c r="K16854">
        <f>YEAR(tbl_GL[[#This Row],[Date]])</f>
        <v>2018</v>
      </c>
    </row>
    <row r="16855" spans="1:11" hidden="1" x14ac:dyDescent="0.35">
      <c r="A16855">
        <v>632.20000000000005</v>
      </c>
      <c r="B16855" s="24">
        <v>43455</v>
      </c>
      <c r="C16855">
        <v>7</v>
      </c>
      <c r="D16855" s="13">
        <v>60</v>
      </c>
      <c r="E16855" s="13" t="s">
        <v>4</v>
      </c>
      <c r="F16855" s="17">
        <v>-618</v>
      </c>
      <c r="G16855" t="str">
        <f>_xlfn.XLOOKUP(tbl_GL[[#This Row],[Account_key]],tbl_COA[Account_key],tbl_COA[Class],"Not Found")</f>
        <v>Assets</v>
      </c>
      <c r="H16855" t="str">
        <f>_xlfn.XLOOKUP(tbl_GL[[#This Row],[Account_key]],tbl_COA[Account_key],tbl_COA[SubClass],"Not Found")</f>
        <v>Assets</v>
      </c>
      <c r="I16855" t="str">
        <f>_xlfn.XLOOKUP(tbl_GL[[#This Row],[Account_key]],tbl_COA[Account_key],tbl_COA[SubClass2],"Not Found")</f>
        <v>Current Assets</v>
      </c>
      <c r="J16855" t="str">
        <f>_xlfn.XLOOKUP(tbl_GL[[#This Row],[Account_key]],tbl_COA[Account_key],tbl_COA[SubAccount],,0)</f>
        <v>Inventory</v>
      </c>
      <c r="K16855">
        <f>YEAR(tbl_GL[[#This Row],[Date]])</f>
        <v>2018</v>
      </c>
    </row>
    <row r="16856" spans="1:11" hidden="1" x14ac:dyDescent="0.35">
      <c r="A16856">
        <v>633.1</v>
      </c>
      <c r="B16856" s="24">
        <v>43455</v>
      </c>
      <c r="C16856">
        <v>7</v>
      </c>
      <c r="D16856" s="13">
        <v>10</v>
      </c>
      <c r="E16856" s="13" t="s">
        <v>98</v>
      </c>
      <c r="F16856" s="17">
        <v>-701</v>
      </c>
      <c r="G16856" t="str">
        <f>_xlfn.XLOOKUP(tbl_GL[[#This Row],[Account_key]],tbl_COA[Account_key],tbl_COA[Class],"Not Found")</f>
        <v>Assets</v>
      </c>
      <c r="H16856" t="str">
        <f>_xlfn.XLOOKUP(tbl_GL[[#This Row],[Account_key]],tbl_COA[Account_key],tbl_COA[SubClass],"Not Found")</f>
        <v>Assets</v>
      </c>
      <c r="I16856" t="str">
        <f>_xlfn.XLOOKUP(tbl_GL[[#This Row],[Account_key]],tbl_COA[Account_key],tbl_COA[SubClass2],"Not Found")</f>
        <v>Current Assets</v>
      </c>
      <c r="J16856" t="str">
        <f>_xlfn.XLOOKUP(tbl_GL[[#This Row],[Account_key]],tbl_COA[Account_key],tbl_COA[SubAccount],,0)</f>
        <v>Cash at Bank</v>
      </c>
      <c r="K16856">
        <f>YEAR(tbl_GL[[#This Row],[Date]])</f>
        <v>2018</v>
      </c>
    </row>
    <row r="16857" spans="1:11" hidden="1" x14ac:dyDescent="0.35">
      <c r="A16857">
        <v>633.20000000000005</v>
      </c>
      <c r="B16857" s="24">
        <v>43455</v>
      </c>
      <c r="C16857">
        <v>7</v>
      </c>
      <c r="D16857" s="13">
        <v>120</v>
      </c>
      <c r="E16857" s="13" t="s">
        <v>98</v>
      </c>
      <c r="F16857" s="17">
        <v>-701</v>
      </c>
      <c r="G16857" t="str">
        <f>_xlfn.XLOOKUP(tbl_GL[[#This Row],[Account_key]],tbl_COA[Account_key],tbl_COA[Class],"Not Found")</f>
        <v>Liabilities and Owners Equity</v>
      </c>
      <c r="H16857" t="str">
        <f>_xlfn.XLOOKUP(tbl_GL[[#This Row],[Account_key]],tbl_COA[Account_key],tbl_COA[SubClass],"Not Found")</f>
        <v>Liabilities</v>
      </c>
      <c r="I16857" t="str">
        <f>_xlfn.XLOOKUP(tbl_GL[[#This Row],[Account_key]],tbl_COA[Account_key],tbl_COA[SubClass2],"Not Found")</f>
        <v>Current Liabilities</v>
      </c>
      <c r="J16857" t="str">
        <f>_xlfn.XLOOKUP(tbl_GL[[#This Row],[Account_key]],tbl_COA[Account_key],tbl_COA[SubAccount],,0)</f>
        <v>Accrued Expenses</v>
      </c>
      <c r="K16857">
        <f>YEAR(tbl_GL[[#This Row],[Date]])</f>
        <v>2018</v>
      </c>
    </row>
    <row r="16858" spans="1:11" hidden="1" x14ac:dyDescent="0.35">
      <c r="A16858">
        <v>634.1</v>
      </c>
      <c r="B16858" s="24">
        <v>43455</v>
      </c>
      <c r="C16858">
        <v>7</v>
      </c>
      <c r="D16858" s="13">
        <v>210</v>
      </c>
      <c r="E16858" s="13" t="s">
        <v>8</v>
      </c>
      <c r="F16858" s="17">
        <v>1286</v>
      </c>
      <c r="G16858" t="str">
        <f>_xlfn.XLOOKUP(tbl_GL[[#This Row],[Account_key]],tbl_COA[Account_key],tbl_COA[Class],"Not Found")</f>
        <v>Trading account</v>
      </c>
      <c r="H16858" t="str">
        <f>_xlfn.XLOOKUP(tbl_GL[[#This Row],[Account_key]],tbl_COA[Account_key],tbl_COA[SubClass],"Not Found")</f>
        <v>Sales</v>
      </c>
      <c r="I16858" t="str">
        <f>_xlfn.XLOOKUP(tbl_GL[[#This Row],[Account_key]],tbl_COA[Account_key],tbl_COA[SubClass2],"Not Found")</f>
        <v>Sales</v>
      </c>
      <c r="J16858" t="str">
        <f>_xlfn.XLOOKUP(tbl_GL[[#This Row],[Account_key]],tbl_COA[Account_key],tbl_COA[SubAccount],,0)</f>
        <v>Sales</v>
      </c>
      <c r="K16858">
        <f>YEAR(tbl_GL[[#This Row],[Date]])</f>
        <v>2018</v>
      </c>
    </row>
    <row r="16859" spans="1:11" hidden="1" x14ac:dyDescent="0.35">
      <c r="A16859">
        <v>634.20000000000005</v>
      </c>
      <c r="B16859" s="24">
        <v>43455</v>
      </c>
      <c r="C16859">
        <v>7</v>
      </c>
      <c r="D16859" s="13">
        <v>30</v>
      </c>
      <c r="E16859" s="13" t="s">
        <v>8</v>
      </c>
      <c r="F16859" s="17">
        <v>1286</v>
      </c>
      <c r="G16859" t="str">
        <f>_xlfn.XLOOKUP(tbl_GL[[#This Row],[Account_key]],tbl_COA[Account_key],tbl_COA[Class],"Not Found")</f>
        <v>Assets</v>
      </c>
      <c r="H16859" t="str">
        <f>_xlfn.XLOOKUP(tbl_GL[[#This Row],[Account_key]],tbl_COA[Account_key],tbl_COA[SubClass],"Not Found")</f>
        <v>Assets</v>
      </c>
      <c r="I16859" t="str">
        <f>_xlfn.XLOOKUP(tbl_GL[[#This Row],[Account_key]],tbl_COA[Account_key],tbl_COA[SubClass2],"Not Found")</f>
        <v>Current Assets</v>
      </c>
      <c r="J16859" t="str">
        <f>_xlfn.XLOOKUP(tbl_GL[[#This Row],[Account_key]],tbl_COA[Account_key],tbl_COA[SubAccount],,0)</f>
        <v>Trade Receivables</v>
      </c>
      <c r="K16859">
        <f>YEAR(tbl_GL[[#This Row],[Date]])</f>
        <v>2018</v>
      </c>
    </row>
    <row r="16860" spans="1:11" hidden="1" x14ac:dyDescent="0.35">
      <c r="A16860">
        <v>635.1</v>
      </c>
      <c r="B16860" s="24">
        <v>43455</v>
      </c>
      <c r="C16860">
        <v>7</v>
      </c>
      <c r="D16860" s="13">
        <v>210</v>
      </c>
      <c r="E16860" s="13" t="s">
        <v>7</v>
      </c>
      <c r="F16860" s="17">
        <v>2060</v>
      </c>
      <c r="G16860" t="str">
        <f>_xlfn.XLOOKUP(tbl_GL[[#This Row],[Account_key]],tbl_COA[Account_key],tbl_COA[Class],"Not Found")</f>
        <v>Trading account</v>
      </c>
      <c r="H16860" t="str">
        <f>_xlfn.XLOOKUP(tbl_GL[[#This Row],[Account_key]],tbl_COA[Account_key],tbl_COA[SubClass],"Not Found")</f>
        <v>Sales</v>
      </c>
      <c r="I16860" t="str">
        <f>_xlfn.XLOOKUP(tbl_GL[[#This Row],[Account_key]],tbl_COA[Account_key],tbl_COA[SubClass2],"Not Found")</f>
        <v>Sales</v>
      </c>
      <c r="J16860" t="str">
        <f>_xlfn.XLOOKUP(tbl_GL[[#This Row],[Account_key]],tbl_COA[Account_key],tbl_COA[SubAccount],,0)</f>
        <v>Sales</v>
      </c>
      <c r="K16860">
        <f>YEAR(tbl_GL[[#This Row],[Date]])</f>
        <v>2018</v>
      </c>
    </row>
    <row r="16861" spans="1:11" hidden="1" x14ac:dyDescent="0.35">
      <c r="A16861">
        <v>635.20000000000005</v>
      </c>
      <c r="B16861" s="24">
        <v>43455</v>
      </c>
      <c r="C16861">
        <v>7</v>
      </c>
      <c r="D16861" s="13">
        <v>10</v>
      </c>
      <c r="E16861" s="13" t="s">
        <v>7</v>
      </c>
      <c r="F16861" s="17">
        <v>2060</v>
      </c>
      <c r="G16861" t="str">
        <f>_xlfn.XLOOKUP(tbl_GL[[#This Row],[Account_key]],tbl_COA[Account_key],tbl_COA[Class],"Not Found")</f>
        <v>Assets</v>
      </c>
      <c r="H16861" t="str">
        <f>_xlfn.XLOOKUP(tbl_GL[[#This Row],[Account_key]],tbl_COA[Account_key],tbl_COA[SubClass],"Not Found")</f>
        <v>Assets</v>
      </c>
      <c r="I16861" t="str">
        <f>_xlfn.XLOOKUP(tbl_GL[[#This Row],[Account_key]],tbl_COA[Account_key],tbl_COA[SubClass2],"Not Found")</f>
        <v>Current Assets</v>
      </c>
      <c r="J16861" t="str">
        <f>_xlfn.XLOOKUP(tbl_GL[[#This Row],[Account_key]],tbl_COA[Account_key],tbl_COA[SubAccount],,0)</f>
        <v>Cash at Bank</v>
      </c>
      <c r="K16861">
        <f>YEAR(tbl_GL[[#This Row],[Date]])</f>
        <v>2018</v>
      </c>
    </row>
    <row r="16862" spans="1:11" hidden="1" x14ac:dyDescent="0.35">
      <c r="A16862">
        <v>636.1</v>
      </c>
      <c r="B16862" s="24">
        <v>43455</v>
      </c>
      <c r="C16862">
        <v>7</v>
      </c>
      <c r="D16862" s="13">
        <v>230</v>
      </c>
      <c r="E16862" s="13" t="s">
        <v>4</v>
      </c>
      <c r="F16862" s="17">
        <v>-2482</v>
      </c>
      <c r="G16862" t="str">
        <f>_xlfn.XLOOKUP(tbl_GL[[#This Row],[Account_key]],tbl_COA[Account_key],tbl_COA[Class],"Not Found")</f>
        <v>Trading account</v>
      </c>
      <c r="H16862" t="str">
        <f>_xlfn.XLOOKUP(tbl_GL[[#This Row],[Account_key]],tbl_COA[Account_key],tbl_COA[SubClass],"Not Found")</f>
        <v>Cost of Sales</v>
      </c>
      <c r="I16862" t="str">
        <f>_xlfn.XLOOKUP(tbl_GL[[#This Row],[Account_key]],tbl_COA[Account_key],tbl_COA[SubClass2],"Not Found")</f>
        <v>Cost of Sales</v>
      </c>
      <c r="J16862" t="str">
        <f>_xlfn.XLOOKUP(tbl_GL[[#This Row],[Account_key]],tbl_COA[Account_key],tbl_COA[SubAccount],,0)</f>
        <v>Cost of Sales</v>
      </c>
      <c r="K16862">
        <f>YEAR(tbl_GL[[#This Row],[Date]])</f>
        <v>2018</v>
      </c>
    </row>
    <row r="16863" spans="1:11" hidden="1" x14ac:dyDescent="0.35">
      <c r="A16863">
        <v>636.20000000000005</v>
      </c>
      <c r="B16863" s="24">
        <v>43455</v>
      </c>
      <c r="C16863">
        <v>7</v>
      </c>
      <c r="D16863" s="13">
        <v>60</v>
      </c>
      <c r="E16863" s="13" t="s">
        <v>4</v>
      </c>
      <c r="F16863" s="17">
        <v>-2482</v>
      </c>
      <c r="G16863" t="str">
        <f>_xlfn.XLOOKUP(tbl_GL[[#This Row],[Account_key]],tbl_COA[Account_key],tbl_COA[Class],"Not Found")</f>
        <v>Assets</v>
      </c>
      <c r="H16863" t="str">
        <f>_xlfn.XLOOKUP(tbl_GL[[#This Row],[Account_key]],tbl_COA[Account_key],tbl_COA[SubClass],"Not Found")</f>
        <v>Assets</v>
      </c>
      <c r="I16863" t="str">
        <f>_xlfn.XLOOKUP(tbl_GL[[#This Row],[Account_key]],tbl_COA[Account_key],tbl_COA[SubClass2],"Not Found")</f>
        <v>Current Assets</v>
      </c>
      <c r="J16863" t="str">
        <f>_xlfn.XLOOKUP(tbl_GL[[#This Row],[Account_key]],tbl_COA[Account_key],tbl_COA[SubAccount],,0)</f>
        <v>Inventory</v>
      </c>
      <c r="K16863">
        <f>YEAR(tbl_GL[[#This Row],[Date]])</f>
        <v>2018</v>
      </c>
    </row>
    <row r="16864" spans="1:11" hidden="1" x14ac:dyDescent="0.35">
      <c r="A16864">
        <v>637.1</v>
      </c>
      <c r="B16864" s="24">
        <v>43455</v>
      </c>
      <c r="C16864">
        <v>7</v>
      </c>
      <c r="D16864" s="13">
        <v>210</v>
      </c>
      <c r="E16864" s="13" t="s">
        <v>8</v>
      </c>
      <c r="F16864" s="17">
        <v>9025</v>
      </c>
      <c r="G16864" t="str">
        <f>_xlfn.XLOOKUP(tbl_GL[[#This Row],[Account_key]],tbl_COA[Account_key],tbl_COA[Class],"Not Found")</f>
        <v>Trading account</v>
      </c>
      <c r="H16864" t="str">
        <f>_xlfn.XLOOKUP(tbl_GL[[#This Row],[Account_key]],tbl_COA[Account_key],tbl_COA[SubClass],"Not Found")</f>
        <v>Sales</v>
      </c>
      <c r="I16864" t="str">
        <f>_xlfn.XLOOKUP(tbl_GL[[#This Row],[Account_key]],tbl_COA[Account_key],tbl_COA[SubClass2],"Not Found")</f>
        <v>Sales</v>
      </c>
      <c r="J16864" t="str">
        <f>_xlfn.XLOOKUP(tbl_GL[[#This Row],[Account_key]],tbl_COA[Account_key],tbl_COA[SubAccount],,0)</f>
        <v>Sales</v>
      </c>
      <c r="K16864">
        <f>YEAR(tbl_GL[[#This Row],[Date]])</f>
        <v>2018</v>
      </c>
    </row>
    <row r="16865" spans="1:11" hidden="1" x14ac:dyDescent="0.35">
      <c r="A16865">
        <v>637.20000000000005</v>
      </c>
      <c r="B16865" s="24">
        <v>43455</v>
      </c>
      <c r="C16865">
        <v>7</v>
      </c>
      <c r="D16865" s="13">
        <v>30</v>
      </c>
      <c r="E16865" s="13" t="s">
        <v>8</v>
      </c>
      <c r="F16865" s="17">
        <v>9025</v>
      </c>
      <c r="G16865" t="str">
        <f>_xlfn.XLOOKUP(tbl_GL[[#This Row],[Account_key]],tbl_COA[Account_key],tbl_COA[Class],"Not Found")</f>
        <v>Assets</v>
      </c>
      <c r="H16865" t="str">
        <f>_xlfn.XLOOKUP(tbl_GL[[#This Row],[Account_key]],tbl_COA[Account_key],tbl_COA[SubClass],"Not Found")</f>
        <v>Assets</v>
      </c>
      <c r="I16865" t="str">
        <f>_xlfn.XLOOKUP(tbl_GL[[#This Row],[Account_key]],tbl_COA[Account_key],tbl_COA[SubClass2],"Not Found")</f>
        <v>Current Assets</v>
      </c>
      <c r="J16865" t="str">
        <f>_xlfn.XLOOKUP(tbl_GL[[#This Row],[Account_key]],tbl_COA[Account_key],tbl_COA[SubAccount],,0)</f>
        <v>Trade Receivables</v>
      </c>
      <c r="K16865">
        <f>YEAR(tbl_GL[[#This Row],[Date]])</f>
        <v>2018</v>
      </c>
    </row>
    <row r="16866" spans="1:11" hidden="1" x14ac:dyDescent="0.35">
      <c r="A16866">
        <v>638.1</v>
      </c>
      <c r="B16866" s="24">
        <v>43456</v>
      </c>
      <c r="C16866">
        <v>7</v>
      </c>
      <c r="D16866" s="13">
        <v>30</v>
      </c>
      <c r="E16866" s="13" t="s">
        <v>80</v>
      </c>
      <c r="F16866" s="17">
        <v>-7746</v>
      </c>
      <c r="G16866" t="str">
        <f>_xlfn.XLOOKUP(tbl_GL[[#This Row],[Account_key]],tbl_COA[Account_key],tbl_COA[Class],"Not Found")</f>
        <v>Assets</v>
      </c>
      <c r="H16866" t="str">
        <f>_xlfn.XLOOKUP(tbl_GL[[#This Row],[Account_key]],tbl_COA[Account_key],tbl_COA[SubClass],"Not Found")</f>
        <v>Assets</v>
      </c>
      <c r="I16866" t="str">
        <f>_xlfn.XLOOKUP(tbl_GL[[#This Row],[Account_key]],tbl_COA[Account_key],tbl_COA[SubClass2],"Not Found")</f>
        <v>Current Assets</v>
      </c>
      <c r="J16866" t="str">
        <f>_xlfn.XLOOKUP(tbl_GL[[#This Row],[Account_key]],tbl_COA[Account_key],tbl_COA[SubAccount],,0)</f>
        <v>Trade Receivables</v>
      </c>
      <c r="K16866">
        <f>YEAR(tbl_GL[[#This Row],[Date]])</f>
        <v>2018</v>
      </c>
    </row>
    <row r="16867" spans="1:11" hidden="1" x14ac:dyDescent="0.35">
      <c r="A16867">
        <v>638.20000000000005</v>
      </c>
      <c r="B16867" s="24">
        <v>43456</v>
      </c>
      <c r="C16867">
        <v>7</v>
      </c>
      <c r="D16867" s="13">
        <v>10</v>
      </c>
      <c r="E16867" s="13" t="s">
        <v>80</v>
      </c>
      <c r="F16867" s="17">
        <v>7746</v>
      </c>
      <c r="G16867" t="str">
        <f>_xlfn.XLOOKUP(tbl_GL[[#This Row],[Account_key]],tbl_COA[Account_key],tbl_COA[Class],"Not Found")</f>
        <v>Assets</v>
      </c>
      <c r="H16867" t="str">
        <f>_xlfn.XLOOKUP(tbl_GL[[#This Row],[Account_key]],tbl_COA[Account_key],tbl_COA[SubClass],"Not Found")</f>
        <v>Assets</v>
      </c>
      <c r="I16867" t="str">
        <f>_xlfn.XLOOKUP(tbl_GL[[#This Row],[Account_key]],tbl_COA[Account_key],tbl_COA[SubClass2],"Not Found")</f>
        <v>Current Assets</v>
      </c>
      <c r="J16867" t="str">
        <f>_xlfn.XLOOKUP(tbl_GL[[#This Row],[Account_key]],tbl_COA[Account_key],tbl_COA[SubAccount],,0)</f>
        <v>Cash at Bank</v>
      </c>
      <c r="K16867">
        <f>YEAR(tbl_GL[[#This Row],[Date]])</f>
        <v>2018</v>
      </c>
    </row>
    <row r="16868" spans="1:11" hidden="1" x14ac:dyDescent="0.35">
      <c r="A16868">
        <v>639.1</v>
      </c>
      <c r="B16868" s="24">
        <v>43459</v>
      </c>
      <c r="C16868">
        <v>7</v>
      </c>
      <c r="D16868" s="13">
        <v>10</v>
      </c>
      <c r="E16868" s="13" t="s">
        <v>98</v>
      </c>
      <c r="F16868" s="17">
        <v>-844</v>
      </c>
      <c r="G16868" t="str">
        <f>_xlfn.XLOOKUP(tbl_GL[[#This Row],[Account_key]],tbl_COA[Account_key],tbl_COA[Class],"Not Found")</f>
        <v>Assets</v>
      </c>
      <c r="H16868" t="str">
        <f>_xlfn.XLOOKUP(tbl_GL[[#This Row],[Account_key]],tbl_COA[Account_key],tbl_COA[SubClass],"Not Found")</f>
        <v>Assets</v>
      </c>
      <c r="I16868" t="str">
        <f>_xlfn.XLOOKUP(tbl_GL[[#This Row],[Account_key]],tbl_COA[Account_key],tbl_COA[SubClass2],"Not Found")</f>
        <v>Current Assets</v>
      </c>
      <c r="J16868" t="str">
        <f>_xlfn.XLOOKUP(tbl_GL[[#This Row],[Account_key]],tbl_COA[Account_key],tbl_COA[SubAccount],,0)</f>
        <v>Cash at Bank</v>
      </c>
      <c r="K16868">
        <f>YEAR(tbl_GL[[#This Row],[Date]])</f>
        <v>2018</v>
      </c>
    </row>
    <row r="16869" spans="1:11" hidden="1" x14ac:dyDescent="0.35">
      <c r="A16869">
        <v>639.20000000000005</v>
      </c>
      <c r="B16869" s="24">
        <v>43459</v>
      </c>
      <c r="C16869">
        <v>7</v>
      </c>
      <c r="D16869" s="13">
        <v>120</v>
      </c>
      <c r="E16869" s="13" t="s">
        <v>98</v>
      </c>
      <c r="F16869" s="17">
        <v>-844</v>
      </c>
      <c r="G16869" t="str">
        <f>_xlfn.XLOOKUP(tbl_GL[[#This Row],[Account_key]],tbl_COA[Account_key],tbl_COA[Class],"Not Found")</f>
        <v>Liabilities and Owners Equity</v>
      </c>
      <c r="H16869" t="str">
        <f>_xlfn.XLOOKUP(tbl_GL[[#This Row],[Account_key]],tbl_COA[Account_key],tbl_COA[SubClass],"Not Found")</f>
        <v>Liabilities</v>
      </c>
      <c r="I16869" t="str">
        <f>_xlfn.XLOOKUP(tbl_GL[[#This Row],[Account_key]],tbl_COA[Account_key],tbl_COA[SubClass2],"Not Found")</f>
        <v>Current Liabilities</v>
      </c>
      <c r="J16869" t="str">
        <f>_xlfn.XLOOKUP(tbl_GL[[#This Row],[Account_key]],tbl_COA[Account_key],tbl_COA[SubAccount],,0)</f>
        <v>Accrued Expenses</v>
      </c>
      <c r="K16869">
        <f>YEAR(tbl_GL[[#This Row],[Date]])</f>
        <v>2018</v>
      </c>
    </row>
    <row r="16870" spans="1:11" hidden="1" x14ac:dyDescent="0.35">
      <c r="A16870">
        <v>640.1</v>
      </c>
      <c r="B16870" s="24">
        <v>43459</v>
      </c>
      <c r="C16870">
        <v>7</v>
      </c>
      <c r="D16870" s="13">
        <v>30</v>
      </c>
      <c r="E16870" s="13" t="s">
        <v>80</v>
      </c>
      <c r="F16870" s="17">
        <v>-7929</v>
      </c>
      <c r="G16870" t="str">
        <f>_xlfn.XLOOKUP(tbl_GL[[#This Row],[Account_key]],tbl_COA[Account_key],tbl_COA[Class],"Not Found")</f>
        <v>Assets</v>
      </c>
      <c r="H16870" t="str">
        <f>_xlfn.XLOOKUP(tbl_GL[[#This Row],[Account_key]],tbl_COA[Account_key],tbl_COA[SubClass],"Not Found")</f>
        <v>Assets</v>
      </c>
      <c r="I16870" t="str">
        <f>_xlfn.XLOOKUP(tbl_GL[[#This Row],[Account_key]],tbl_COA[Account_key],tbl_COA[SubClass2],"Not Found")</f>
        <v>Current Assets</v>
      </c>
      <c r="J16870" t="str">
        <f>_xlfn.XLOOKUP(tbl_GL[[#This Row],[Account_key]],tbl_COA[Account_key],tbl_COA[SubAccount],,0)</f>
        <v>Trade Receivables</v>
      </c>
      <c r="K16870">
        <f>YEAR(tbl_GL[[#This Row],[Date]])</f>
        <v>2018</v>
      </c>
    </row>
    <row r="16871" spans="1:11" hidden="1" x14ac:dyDescent="0.35">
      <c r="A16871">
        <v>640.20000000000005</v>
      </c>
      <c r="B16871" s="24">
        <v>43459</v>
      </c>
      <c r="C16871">
        <v>7</v>
      </c>
      <c r="D16871" s="13">
        <v>10</v>
      </c>
      <c r="E16871" s="13" t="s">
        <v>80</v>
      </c>
      <c r="F16871" s="17">
        <v>7929</v>
      </c>
      <c r="G16871" t="str">
        <f>_xlfn.XLOOKUP(tbl_GL[[#This Row],[Account_key]],tbl_COA[Account_key],tbl_COA[Class],"Not Found")</f>
        <v>Assets</v>
      </c>
      <c r="H16871" t="str">
        <f>_xlfn.XLOOKUP(tbl_GL[[#This Row],[Account_key]],tbl_COA[Account_key],tbl_COA[SubClass],"Not Found")</f>
        <v>Assets</v>
      </c>
      <c r="I16871" t="str">
        <f>_xlfn.XLOOKUP(tbl_GL[[#This Row],[Account_key]],tbl_COA[Account_key],tbl_COA[SubClass2],"Not Found")</f>
        <v>Current Assets</v>
      </c>
      <c r="J16871" t="str">
        <f>_xlfn.XLOOKUP(tbl_GL[[#This Row],[Account_key]],tbl_COA[Account_key],tbl_COA[SubAccount],,0)</f>
        <v>Cash at Bank</v>
      </c>
      <c r="K16871">
        <f>YEAR(tbl_GL[[#This Row],[Date]])</f>
        <v>2018</v>
      </c>
    </row>
    <row r="16872" spans="1:11" hidden="1" x14ac:dyDescent="0.35">
      <c r="A16872">
        <v>641.1</v>
      </c>
      <c r="B16872" s="24">
        <v>43462</v>
      </c>
      <c r="C16872">
        <v>7</v>
      </c>
      <c r="D16872" s="13">
        <v>260</v>
      </c>
      <c r="E16872" s="13" t="s">
        <v>99</v>
      </c>
      <c r="F16872" s="17">
        <v>-71</v>
      </c>
      <c r="G16872" t="str">
        <f>_xlfn.XLOOKUP(tbl_GL[[#This Row],[Account_key]],tbl_COA[Account_key],tbl_COA[Class],"Not Found")</f>
        <v>Operating account</v>
      </c>
      <c r="H16872" t="str">
        <f>_xlfn.XLOOKUP(tbl_GL[[#This Row],[Account_key]],tbl_COA[Account_key],tbl_COA[SubClass],"Not Found")</f>
        <v>Operating Expenses</v>
      </c>
      <c r="I16872" t="str">
        <f>_xlfn.XLOOKUP(tbl_GL[[#This Row],[Account_key]],tbl_COA[Account_key],tbl_COA[SubClass2],"Not Found")</f>
        <v>Marketing</v>
      </c>
      <c r="J16872" t="str">
        <f>_xlfn.XLOOKUP(tbl_GL[[#This Row],[Account_key]],tbl_COA[Account_key],tbl_COA[SubAccount],,0)</f>
        <v>Commissions</v>
      </c>
      <c r="K16872">
        <f>YEAR(tbl_GL[[#This Row],[Date]])</f>
        <v>2018</v>
      </c>
    </row>
    <row r="16873" spans="1:11" hidden="1" x14ac:dyDescent="0.35">
      <c r="A16873">
        <v>641.20000000000005</v>
      </c>
      <c r="B16873" s="24">
        <v>43462</v>
      </c>
      <c r="C16873">
        <v>7</v>
      </c>
      <c r="D16873" s="13">
        <v>20</v>
      </c>
      <c r="E16873" s="13" t="s">
        <v>99</v>
      </c>
      <c r="F16873" s="17">
        <v>-71</v>
      </c>
      <c r="G16873" t="str">
        <f>_xlfn.XLOOKUP(tbl_GL[[#This Row],[Account_key]],tbl_COA[Account_key],tbl_COA[Class],"Not Found")</f>
        <v>Assets</v>
      </c>
      <c r="H16873" t="str">
        <f>_xlfn.XLOOKUP(tbl_GL[[#This Row],[Account_key]],tbl_COA[Account_key],tbl_COA[SubClass],"Not Found")</f>
        <v>Assets</v>
      </c>
      <c r="I16873" t="str">
        <f>_xlfn.XLOOKUP(tbl_GL[[#This Row],[Account_key]],tbl_COA[Account_key],tbl_COA[SubClass2],"Not Found")</f>
        <v>Current Assets</v>
      </c>
      <c r="J16873" t="str">
        <f>_xlfn.XLOOKUP(tbl_GL[[#This Row],[Account_key]],tbl_COA[Account_key],tbl_COA[SubAccount],,0)</f>
        <v>Cash in hand</v>
      </c>
      <c r="K16873">
        <f>YEAR(tbl_GL[[#This Row],[Date]])</f>
        <v>2018</v>
      </c>
    </row>
    <row r="16874" spans="1:11" hidden="1" x14ac:dyDescent="0.35">
      <c r="A16874">
        <v>642.1</v>
      </c>
      <c r="B16874" s="24">
        <v>43462</v>
      </c>
      <c r="C16874">
        <v>7</v>
      </c>
      <c r="D16874" s="13">
        <v>230</v>
      </c>
      <c r="E16874" s="13" t="s">
        <v>4</v>
      </c>
      <c r="F16874" s="17">
        <v>-593</v>
      </c>
      <c r="G16874" t="str">
        <f>_xlfn.XLOOKUP(tbl_GL[[#This Row],[Account_key]],tbl_COA[Account_key],tbl_COA[Class],"Not Found")</f>
        <v>Trading account</v>
      </c>
      <c r="H16874" t="str">
        <f>_xlfn.XLOOKUP(tbl_GL[[#This Row],[Account_key]],tbl_COA[Account_key],tbl_COA[SubClass],"Not Found")</f>
        <v>Cost of Sales</v>
      </c>
      <c r="I16874" t="str">
        <f>_xlfn.XLOOKUP(tbl_GL[[#This Row],[Account_key]],tbl_COA[Account_key],tbl_COA[SubClass2],"Not Found")</f>
        <v>Cost of Sales</v>
      </c>
      <c r="J16874" t="str">
        <f>_xlfn.XLOOKUP(tbl_GL[[#This Row],[Account_key]],tbl_COA[Account_key],tbl_COA[SubAccount],,0)</f>
        <v>Cost of Sales</v>
      </c>
      <c r="K16874">
        <f>YEAR(tbl_GL[[#This Row],[Date]])</f>
        <v>2018</v>
      </c>
    </row>
    <row r="16875" spans="1:11" hidden="1" x14ac:dyDescent="0.35">
      <c r="A16875">
        <v>642.20000000000005</v>
      </c>
      <c r="B16875" s="24">
        <v>43462</v>
      </c>
      <c r="C16875">
        <v>7</v>
      </c>
      <c r="D16875" s="13">
        <v>60</v>
      </c>
      <c r="E16875" s="13" t="s">
        <v>4</v>
      </c>
      <c r="F16875" s="17">
        <v>-593</v>
      </c>
      <c r="G16875" t="str">
        <f>_xlfn.XLOOKUP(tbl_GL[[#This Row],[Account_key]],tbl_COA[Account_key],tbl_COA[Class],"Not Found")</f>
        <v>Assets</v>
      </c>
      <c r="H16875" t="str">
        <f>_xlfn.XLOOKUP(tbl_GL[[#This Row],[Account_key]],tbl_COA[Account_key],tbl_COA[SubClass],"Not Found")</f>
        <v>Assets</v>
      </c>
      <c r="I16875" t="str">
        <f>_xlfn.XLOOKUP(tbl_GL[[#This Row],[Account_key]],tbl_COA[Account_key],tbl_COA[SubClass2],"Not Found")</f>
        <v>Current Assets</v>
      </c>
      <c r="J16875" t="str">
        <f>_xlfn.XLOOKUP(tbl_GL[[#This Row],[Account_key]],tbl_COA[Account_key],tbl_COA[SubAccount],,0)</f>
        <v>Inventory</v>
      </c>
      <c r="K16875">
        <f>YEAR(tbl_GL[[#This Row],[Date]])</f>
        <v>2018</v>
      </c>
    </row>
    <row r="16876" spans="1:11" hidden="1" x14ac:dyDescent="0.35">
      <c r="A16876">
        <v>643.1</v>
      </c>
      <c r="B16876" s="24">
        <v>43462</v>
      </c>
      <c r="C16876">
        <v>7</v>
      </c>
      <c r="D16876" s="13">
        <v>10</v>
      </c>
      <c r="E16876" s="13" t="s">
        <v>98</v>
      </c>
      <c r="F16876" s="17">
        <v>-918</v>
      </c>
      <c r="G16876" t="str">
        <f>_xlfn.XLOOKUP(tbl_GL[[#This Row],[Account_key]],tbl_COA[Account_key],tbl_COA[Class],"Not Found")</f>
        <v>Assets</v>
      </c>
      <c r="H16876" t="str">
        <f>_xlfn.XLOOKUP(tbl_GL[[#This Row],[Account_key]],tbl_COA[Account_key],tbl_COA[SubClass],"Not Found")</f>
        <v>Assets</v>
      </c>
      <c r="I16876" t="str">
        <f>_xlfn.XLOOKUP(tbl_GL[[#This Row],[Account_key]],tbl_COA[Account_key],tbl_COA[SubClass2],"Not Found")</f>
        <v>Current Assets</v>
      </c>
      <c r="J16876" t="str">
        <f>_xlfn.XLOOKUP(tbl_GL[[#This Row],[Account_key]],tbl_COA[Account_key],tbl_COA[SubAccount],,0)</f>
        <v>Cash at Bank</v>
      </c>
      <c r="K16876">
        <f>YEAR(tbl_GL[[#This Row],[Date]])</f>
        <v>2018</v>
      </c>
    </row>
    <row r="16877" spans="1:11" hidden="1" x14ac:dyDescent="0.35">
      <c r="A16877">
        <v>643.20000000000005</v>
      </c>
      <c r="B16877" s="24">
        <v>43462</v>
      </c>
      <c r="C16877">
        <v>7</v>
      </c>
      <c r="D16877" s="13">
        <v>120</v>
      </c>
      <c r="E16877" s="13" t="s">
        <v>98</v>
      </c>
      <c r="F16877" s="17">
        <v>-918</v>
      </c>
      <c r="G16877" t="str">
        <f>_xlfn.XLOOKUP(tbl_GL[[#This Row],[Account_key]],tbl_COA[Account_key],tbl_COA[Class],"Not Found")</f>
        <v>Liabilities and Owners Equity</v>
      </c>
      <c r="H16877" t="str">
        <f>_xlfn.XLOOKUP(tbl_GL[[#This Row],[Account_key]],tbl_COA[Account_key],tbl_COA[SubClass],"Not Found")</f>
        <v>Liabilities</v>
      </c>
      <c r="I16877" t="str">
        <f>_xlfn.XLOOKUP(tbl_GL[[#This Row],[Account_key]],tbl_COA[Account_key],tbl_COA[SubClass2],"Not Found")</f>
        <v>Current Liabilities</v>
      </c>
      <c r="J16877" t="str">
        <f>_xlfn.XLOOKUP(tbl_GL[[#This Row],[Account_key]],tbl_COA[Account_key],tbl_COA[SubAccount],,0)</f>
        <v>Accrued Expenses</v>
      </c>
      <c r="K16877">
        <f>YEAR(tbl_GL[[#This Row],[Date]])</f>
        <v>2018</v>
      </c>
    </row>
    <row r="16878" spans="1:11" hidden="1" x14ac:dyDescent="0.35">
      <c r="A16878">
        <v>644.1</v>
      </c>
      <c r="B16878" s="24">
        <v>43462</v>
      </c>
      <c r="C16878">
        <v>7</v>
      </c>
      <c r="D16878" s="13">
        <v>210</v>
      </c>
      <c r="E16878" s="13" t="s">
        <v>7</v>
      </c>
      <c r="F16878" s="17">
        <v>1977</v>
      </c>
      <c r="G16878" t="str">
        <f>_xlfn.XLOOKUP(tbl_GL[[#This Row],[Account_key]],tbl_COA[Account_key],tbl_COA[Class],"Not Found")</f>
        <v>Trading account</v>
      </c>
      <c r="H16878" t="str">
        <f>_xlfn.XLOOKUP(tbl_GL[[#This Row],[Account_key]],tbl_COA[Account_key],tbl_COA[SubClass],"Not Found")</f>
        <v>Sales</v>
      </c>
      <c r="I16878" t="str">
        <f>_xlfn.XLOOKUP(tbl_GL[[#This Row],[Account_key]],tbl_COA[Account_key],tbl_COA[SubClass2],"Not Found")</f>
        <v>Sales</v>
      </c>
      <c r="J16878" t="str">
        <f>_xlfn.XLOOKUP(tbl_GL[[#This Row],[Account_key]],tbl_COA[Account_key],tbl_COA[SubAccount],,0)</f>
        <v>Sales</v>
      </c>
      <c r="K16878">
        <f>YEAR(tbl_GL[[#This Row],[Date]])</f>
        <v>2018</v>
      </c>
    </row>
    <row r="16879" spans="1:11" hidden="1" x14ac:dyDescent="0.35">
      <c r="A16879">
        <v>644.20000000000005</v>
      </c>
      <c r="B16879" s="24">
        <v>43462</v>
      </c>
      <c r="C16879">
        <v>7</v>
      </c>
      <c r="D16879" s="13">
        <v>10</v>
      </c>
      <c r="E16879" s="13" t="s">
        <v>7</v>
      </c>
      <c r="F16879" s="17">
        <v>1977</v>
      </c>
      <c r="G16879" t="str">
        <f>_xlfn.XLOOKUP(tbl_GL[[#This Row],[Account_key]],tbl_COA[Account_key],tbl_COA[Class],"Not Found")</f>
        <v>Assets</v>
      </c>
      <c r="H16879" t="str">
        <f>_xlfn.XLOOKUP(tbl_GL[[#This Row],[Account_key]],tbl_COA[Account_key],tbl_COA[SubClass],"Not Found")</f>
        <v>Assets</v>
      </c>
      <c r="I16879" t="str">
        <f>_xlfn.XLOOKUP(tbl_GL[[#This Row],[Account_key]],tbl_COA[Account_key],tbl_COA[SubClass2],"Not Found")</f>
        <v>Current Assets</v>
      </c>
      <c r="J16879" t="str">
        <f>_xlfn.XLOOKUP(tbl_GL[[#This Row],[Account_key]],tbl_COA[Account_key],tbl_COA[SubAccount],,0)</f>
        <v>Cash at Bank</v>
      </c>
      <c r="K16879">
        <f>YEAR(tbl_GL[[#This Row],[Date]])</f>
        <v>2018</v>
      </c>
    </row>
    <row r="16880" spans="1:11" hidden="1" x14ac:dyDescent="0.35">
      <c r="A16880">
        <v>645.1</v>
      </c>
      <c r="B16880" s="24">
        <v>43462</v>
      </c>
      <c r="C16880">
        <v>7</v>
      </c>
      <c r="D16880" s="13">
        <v>230</v>
      </c>
      <c r="E16880" s="13" t="s">
        <v>4</v>
      </c>
      <c r="F16880" s="17">
        <v>-2397</v>
      </c>
      <c r="G16880" t="str">
        <f>_xlfn.XLOOKUP(tbl_GL[[#This Row],[Account_key]],tbl_COA[Account_key],tbl_COA[Class],"Not Found")</f>
        <v>Trading account</v>
      </c>
      <c r="H16880" t="str">
        <f>_xlfn.XLOOKUP(tbl_GL[[#This Row],[Account_key]],tbl_COA[Account_key],tbl_COA[SubClass],"Not Found")</f>
        <v>Cost of Sales</v>
      </c>
      <c r="I16880" t="str">
        <f>_xlfn.XLOOKUP(tbl_GL[[#This Row],[Account_key]],tbl_COA[Account_key],tbl_COA[SubClass2],"Not Found")</f>
        <v>Cost of Sales</v>
      </c>
      <c r="J16880" t="str">
        <f>_xlfn.XLOOKUP(tbl_GL[[#This Row],[Account_key]],tbl_COA[Account_key],tbl_COA[SubAccount],,0)</f>
        <v>Cost of Sales</v>
      </c>
      <c r="K16880">
        <f>YEAR(tbl_GL[[#This Row],[Date]])</f>
        <v>2018</v>
      </c>
    </row>
    <row r="16881" spans="1:11" hidden="1" x14ac:dyDescent="0.35">
      <c r="A16881">
        <v>645.20000000000005</v>
      </c>
      <c r="B16881" s="24">
        <v>43462</v>
      </c>
      <c r="C16881">
        <v>7</v>
      </c>
      <c r="D16881" s="13">
        <v>60</v>
      </c>
      <c r="E16881" s="13" t="s">
        <v>4</v>
      </c>
      <c r="F16881" s="17">
        <v>-2397</v>
      </c>
      <c r="G16881" t="str">
        <f>_xlfn.XLOOKUP(tbl_GL[[#This Row],[Account_key]],tbl_COA[Account_key],tbl_COA[Class],"Not Found")</f>
        <v>Assets</v>
      </c>
      <c r="H16881" t="str">
        <f>_xlfn.XLOOKUP(tbl_GL[[#This Row],[Account_key]],tbl_COA[Account_key],tbl_COA[SubClass],"Not Found")</f>
        <v>Assets</v>
      </c>
      <c r="I16881" t="str">
        <f>_xlfn.XLOOKUP(tbl_GL[[#This Row],[Account_key]],tbl_COA[Account_key],tbl_COA[SubClass2],"Not Found")</f>
        <v>Current Assets</v>
      </c>
      <c r="J16881" t="str">
        <f>_xlfn.XLOOKUP(tbl_GL[[#This Row],[Account_key]],tbl_COA[Account_key],tbl_COA[SubAccount],,0)</f>
        <v>Inventory</v>
      </c>
      <c r="K16881">
        <f>YEAR(tbl_GL[[#This Row],[Date]])</f>
        <v>2018</v>
      </c>
    </row>
    <row r="16882" spans="1:11" hidden="1" x14ac:dyDescent="0.35">
      <c r="A16882">
        <v>646.1</v>
      </c>
      <c r="B16882" s="24">
        <v>43462</v>
      </c>
      <c r="C16882">
        <v>7</v>
      </c>
      <c r="D16882" s="13">
        <v>210</v>
      </c>
      <c r="E16882" s="13" t="s">
        <v>8</v>
      </c>
      <c r="F16882" s="17">
        <v>8715</v>
      </c>
      <c r="G16882" t="str">
        <f>_xlfn.XLOOKUP(tbl_GL[[#This Row],[Account_key]],tbl_COA[Account_key],tbl_COA[Class],"Not Found")</f>
        <v>Trading account</v>
      </c>
      <c r="H16882" t="str">
        <f>_xlfn.XLOOKUP(tbl_GL[[#This Row],[Account_key]],tbl_COA[Account_key],tbl_COA[SubClass],"Not Found")</f>
        <v>Sales</v>
      </c>
      <c r="I16882" t="str">
        <f>_xlfn.XLOOKUP(tbl_GL[[#This Row],[Account_key]],tbl_COA[Account_key],tbl_COA[SubClass2],"Not Found")</f>
        <v>Sales</v>
      </c>
      <c r="J16882" t="str">
        <f>_xlfn.XLOOKUP(tbl_GL[[#This Row],[Account_key]],tbl_COA[Account_key],tbl_COA[SubAccount],,0)</f>
        <v>Sales</v>
      </c>
      <c r="K16882">
        <f>YEAR(tbl_GL[[#This Row],[Date]])</f>
        <v>2018</v>
      </c>
    </row>
    <row r="16883" spans="1:11" hidden="1" x14ac:dyDescent="0.35">
      <c r="A16883">
        <v>646.20000000000005</v>
      </c>
      <c r="B16883" s="24">
        <v>43462</v>
      </c>
      <c r="C16883">
        <v>7</v>
      </c>
      <c r="D16883" s="13">
        <v>30</v>
      </c>
      <c r="E16883" s="13" t="s">
        <v>8</v>
      </c>
      <c r="F16883" s="17">
        <v>8715</v>
      </c>
      <c r="G16883" t="str">
        <f>_xlfn.XLOOKUP(tbl_GL[[#This Row],[Account_key]],tbl_COA[Account_key],tbl_COA[Class],"Not Found")</f>
        <v>Assets</v>
      </c>
      <c r="H16883" t="str">
        <f>_xlfn.XLOOKUP(tbl_GL[[#This Row],[Account_key]],tbl_COA[Account_key],tbl_COA[SubClass],"Not Found")</f>
        <v>Assets</v>
      </c>
      <c r="I16883" t="str">
        <f>_xlfn.XLOOKUP(tbl_GL[[#This Row],[Account_key]],tbl_COA[Account_key],tbl_COA[SubClass2],"Not Found")</f>
        <v>Current Assets</v>
      </c>
      <c r="J16883" t="str">
        <f>_xlfn.XLOOKUP(tbl_GL[[#This Row],[Account_key]],tbl_COA[Account_key],tbl_COA[SubAccount],,0)</f>
        <v>Trade Receivables</v>
      </c>
      <c r="K16883">
        <f>YEAR(tbl_GL[[#This Row],[Date]])</f>
        <v>2018</v>
      </c>
    </row>
    <row r="16884" spans="1:11" hidden="1" x14ac:dyDescent="0.35">
      <c r="A16884">
        <v>647.1</v>
      </c>
      <c r="B16884" s="24">
        <v>43465</v>
      </c>
      <c r="C16884">
        <v>7</v>
      </c>
      <c r="D16884" s="13">
        <v>10</v>
      </c>
      <c r="E16884" s="13" t="s">
        <v>110</v>
      </c>
      <c r="F16884" s="17">
        <v>10</v>
      </c>
      <c r="G16884" t="str">
        <f>_xlfn.XLOOKUP(tbl_GL[[#This Row],[Account_key]],tbl_COA[Account_key],tbl_COA[Class],"Not Found")</f>
        <v>Assets</v>
      </c>
      <c r="H16884" t="str">
        <f>_xlfn.XLOOKUP(tbl_GL[[#This Row],[Account_key]],tbl_COA[Account_key],tbl_COA[SubClass],"Not Found")</f>
        <v>Assets</v>
      </c>
      <c r="I16884" t="str">
        <f>_xlfn.XLOOKUP(tbl_GL[[#This Row],[Account_key]],tbl_COA[Account_key],tbl_COA[SubClass2],"Not Found")</f>
        <v>Current Assets</v>
      </c>
      <c r="J16884" t="str">
        <f>_xlfn.XLOOKUP(tbl_GL[[#This Row],[Account_key]],tbl_COA[Account_key],tbl_COA[SubAccount],,0)</f>
        <v>Cash at Bank</v>
      </c>
      <c r="K16884">
        <f>YEAR(tbl_GL[[#This Row],[Date]])</f>
        <v>2018</v>
      </c>
    </row>
    <row r="16885" spans="1:11" hidden="1" x14ac:dyDescent="0.35">
      <c r="A16885">
        <v>647.20000000000005</v>
      </c>
      <c r="B16885" s="24">
        <v>43465</v>
      </c>
      <c r="C16885">
        <v>7</v>
      </c>
      <c r="D16885" s="13">
        <v>430</v>
      </c>
      <c r="E16885" s="13" t="s">
        <v>110</v>
      </c>
      <c r="F16885" s="17">
        <v>10</v>
      </c>
      <c r="G16885" t="str">
        <f>_xlfn.XLOOKUP(tbl_GL[[#This Row],[Account_key]],tbl_COA[Account_key],tbl_COA[Class],"Not Found")</f>
        <v>Non-operating</v>
      </c>
      <c r="H16885" t="str">
        <f>_xlfn.XLOOKUP(tbl_GL[[#This Row],[Account_key]],tbl_COA[Account_key],tbl_COA[SubClass],"Not Found")</f>
        <v>Exchange Loss/Gain</v>
      </c>
      <c r="I16885" t="str">
        <f>_xlfn.XLOOKUP(tbl_GL[[#This Row],[Account_key]],tbl_COA[Account_key],tbl_COA[SubClass2],"Not Found")</f>
        <v>Exchange Loss/Gain</v>
      </c>
      <c r="J16885" t="str">
        <f>_xlfn.XLOOKUP(tbl_GL[[#This Row],[Account_key]],tbl_COA[Account_key],tbl_COA[SubAccount],,0)</f>
        <v>Exchange Loss/Gain</v>
      </c>
      <c r="K16885">
        <f>YEAR(tbl_GL[[#This Row],[Date]])</f>
        <v>2018</v>
      </c>
    </row>
    <row r="16886" spans="1:11" hidden="1" x14ac:dyDescent="0.35">
      <c r="A16886">
        <v>648.1</v>
      </c>
      <c r="B16886" s="24">
        <v>43465</v>
      </c>
      <c r="C16886">
        <v>7</v>
      </c>
      <c r="D16886" s="13">
        <v>10</v>
      </c>
      <c r="E16886" s="13" t="s">
        <v>113</v>
      </c>
      <c r="F16886" s="17">
        <v>127</v>
      </c>
      <c r="G16886" t="str">
        <f>_xlfn.XLOOKUP(tbl_GL[[#This Row],[Account_key]],tbl_COA[Account_key],tbl_COA[Class],"Not Found")</f>
        <v>Assets</v>
      </c>
      <c r="H16886" t="str">
        <f>_xlfn.XLOOKUP(tbl_GL[[#This Row],[Account_key]],tbl_COA[Account_key],tbl_COA[SubClass],"Not Found")</f>
        <v>Assets</v>
      </c>
      <c r="I16886" t="str">
        <f>_xlfn.XLOOKUP(tbl_GL[[#This Row],[Account_key]],tbl_COA[Account_key],tbl_COA[SubClass2],"Not Found")</f>
        <v>Current Assets</v>
      </c>
      <c r="J16886" t="str">
        <f>_xlfn.XLOOKUP(tbl_GL[[#This Row],[Account_key]],tbl_COA[Account_key],tbl_COA[SubAccount],,0)</f>
        <v>Cash at Bank</v>
      </c>
      <c r="K16886">
        <f>YEAR(tbl_GL[[#This Row],[Date]])</f>
        <v>2018</v>
      </c>
    </row>
    <row r="16887" spans="1:11" hidden="1" x14ac:dyDescent="0.35">
      <c r="A16887">
        <v>648.20000000000005</v>
      </c>
      <c r="B16887" s="24">
        <v>43465</v>
      </c>
      <c r="C16887">
        <v>7</v>
      </c>
      <c r="D16887" s="13">
        <v>410</v>
      </c>
      <c r="E16887" s="13" t="s">
        <v>113</v>
      </c>
      <c r="F16887" s="17">
        <v>127</v>
      </c>
      <c r="G16887" t="str">
        <f>_xlfn.XLOOKUP(tbl_GL[[#This Row],[Account_key]],tbl_COA[Account_key],tbl_COA[Class],"Not Found")</f>
        <v>Non-operating</v>
      </c>
      <c r="H16887" t="str">
        <f>_xlfn.XLOOKUP(tbl_GL[[#This Row],[Account_key]],tbl_COA[Account_key],tbl_COA[SubClass],"Not Found")</f>
        <v>Interest Income</v>
      </c>
      <c r="I16887" t="str">
        <f>_xlfn.XLOOKUP(tbl_GL[[#This Row],[Account_key]],tbl_COA[Account_key],tbl_COA[SubClass2],"Not Found")</f>
        <v>Interest Income</v>
      </c>
      <c r="J16887" t="str">
        <f>_xlfn.XLOOKUP(tbl_GL[[#This Row],[Account_key]],tbl_COA[Account_key],tbl_COA[SubAccount],,0)</f>
        <v>Interest Income</v>
      </c>
      <c r="K16887">
        <f>YEAR(tbl_GL[[#This Row],[Date]])</f>
        <v>2018</v>
      </c>
    </row>
    <row r="16888" spans="1:11" hidden="1" x14ac:dyDescent="0.35">
      <c r="A16888">
        <v>649.1</v>
      </c>
      <c r="B16888" s="24">
        <v>43465</v>
      </c>
      <c r="C16888">
        <v>7</v>
      </c>
      <c r="D16888" s="13">
        <v>440</v>
      </c>
      <c r="E16888" s="13" t="s">
        <v>112</v>
      </c>
      <c r="F16888" s="17">
        <v>-140</v>
      </c>
      <c r="G16888" t="str">
        <f>_xlfn.XLOOKUP(tbl_GL[[#This Row],[Account_key]],tbl_COA[Account_key],tbl_COA[Class],"Not Found")</f>
        <v>Interest &amp; Tax</v>
      </c>
      <c r="H16888" t="str">
        <f>_xlfn.XLOOKUP(tbl_GL[[#This Row],[Account_key]],tbl_COA[Account_key],tbl_COA[SubClass],"Not Found")</f>
        <v>Interest Expense</v>
      </c>
      <c r="I16888" t="str">
        <f>_xlfn.XLOOKUP(tbl_GL[[#This Row],[Account_key]],tbl_COA[Account_key],tbl_COA[SubClass2],"Not Found")</f>
        <v>Interest Expense</v>
      </c>
      <c r="J16888" t="str">
        <f>_xlfn.XLOOKUP(tbl_GL[[#This Row],[Account_key]],tbl_COA[Account_key],tbl_COA[SubAccount],,0)</f>
        <v>Interest Expense</v>
      </c>
      <c r="K16888">
        <f>YEAR(tbl_GL[[#This Row],[Date]])</f>
        <v>2018</v>
      </c>
    </row>
    <row r="16889" spans="1:11" hidden="1" x14ac:dyDescent="0.35">
      <c r="A16889">
        <v>649.20000000000005</v>
      </c>
      <c r="B16889" s="24">
        <v>43465</v>
      </c>
      <c r="C16889">
        <v>7</v>
      </c>
      <c r="D16889" s="13">
        <v>121</v>
      </c>
      <c r="E16889" s="13" t="s">
        <v>112</v>
      </c>
      <c r="F16889" s="17">
        <v>140</v>
      </c>
      <c r="G16889" t="str">
        <f>_xlfn.XLOOKUP(tbl_GL[[#This Row],[Account_key]],tbl_COA[Account_key],tbl_COA[Class],"Not Found")</f>
        <v>Liabilities and Owners Equity</v>
      </c>
      <c r="H16889" t="str">
        <f>_xlfn.XLOOKUP(tbl_GL[[#This Row],[Account_key]],tbl_COA[Account_key],tbl_COA[SubClass],"Not Found")</f>
        <v>Liabilities</v>
      </c>
      <c r="I16889" t="str">
        <f>_xlfn.XLOOKUP(tbl_GL[[#This Row],[Account_key]],tbl_COA[Account_key],tbl_COA[SubClass2],"Not Found")</f>
        <v>Current Liabilities</v>
      </c>
      <c r="J16889" t="str">
        <f>_xlfn.XLOOKUP(tbl_GL[[#This Row],[Account_key]],tbl_COA[Account_key],tbl_COA[SubAccount],,0)</f>
        <v>Interest Payable</v>
      </c>
      <c r="K16889">
        <f>YEAR(tbl_GL[[#This Row],[Date]])</f>
        <v>2018</v>
      </c>
    </row>
    <row r="16890" spans="1:11" hidden="1" x14ac:dyDescent="0.35">
      <c r="A16890">
        <v>650.1</v>
      </c>
      <c r="B16890" s="24">
        <v>43465</v>
      </c>
      <c r="C16890">
        <v>7</v>
      </c>
      <c r="D16890" s="13">
        <v>400</v>
      </c>
      <c r="E16890" s="13" t="s">
        <v>104</v>
      </c>
      <c r="F16890" s="17">
        <v>-175</v>
      </c>
      <c r="G16890" t="str">
        <f>_xlfn.XLOOKUP(tbl_GL[[#This Row],[Account_key]],tbl_COA[Account_key],tbl_COA[Class],"Not Found")</f>
        <v>Operating account</v>
      </c>
      <c r="H16890" t="str">
        <f>_xlfn.XLOOKUP(tbl_GL[[#This Row],[Account_key]],tbl_COA[Account_key],tbl_COA[SubClass],"Not Found")</f>
        <v>Depreciation &amp; Amortization</v>
      </c>
      <c r="I16890" t="str">
        <f>_xlfn.XLOOKUP(tbl_GL[[#This Row],[Account_key]],tbl_COA[Account_key],tbl_COA[SubClass2],"Not Found")</f>
        <v>Amortization</v>
      </c>
      <c r="J16890" t="str">
        <f>_xlfn.XLOOKUP(tbl_GL[[#This Row],[Account_key]],tbl_COA[Account_key],tbl_COA[SubAccount],,0)</f>
        <v>Amortization of Intangible Assets</v>
      </c>
      <c r="K16890">
        <f>YEAR(tbl_GL[[#This Row],[Date]])</f>
        <v>2018</v>
      </c>
    </row>
    <row r="16891" spans="1:11" hidden="1" x14ac:dyDescent="0.35">
      <c r="A16891">
        <v>650.20000000000005</v>
      </c>
      <c r="B16891" s="24">
        <v>43465</v>
      </c>
      <c r="C16891">
        <v>7</v>
      </c>
      <c r="D16891" s="13">
        <v>100</v>
      </c>
      <c r="E16891" s="13" t="s">
        <v>104</v>
      </c>
      <c r="F16891" s="17">
        <v>-175</v>
      </c>
      <c r="G16891" t="str">
        <f>_xlfn.XLOOKUP(tbl_GL[[#This Row],[Account_key]],tbl_COA[Account_key],tbl_COA[Class],"Not Found")</f>
        <v>Assets</v>
      </c>
      <c r="H16891" t="str">
        <f>_xlfn.XLOOKUP(tbl_GL[[#This Row],[Account_key]],tbl_COA[Account_key],tbl_COA[SubClass],"Not Found")</f>
        <v>Assets</v>
      </c>
      <c r="I16891" t="str">
        <f>_xlfn.XLOOKUP(tbl_GL[[#This Row],[Account_key]],tbl_COA[Account_key],tbl_COA[SubClass2],"Not Found")</f>
        <v>Non-Current Assets</v>
      </c>
      <c r="J16891" t="str">
        <f>_xlfn.XLOOKUP(tbl_GL[[#This Row],[Account_key]],tbl_COA[Account_key],tbl_COA[SubAccount],,0)</f>
        <v>Patents and trademarks</v>
      </c>
      <c r="K16891">
        <f>YEAR(tbl_GL[[#This Row],[Date]])</f>
        <v>2018</v>
      </c>
    </row>
    <row r="16892" spans="1:11" hidden="1" x14ac:dyDescent="0.35">
      <c r="A16892">
        <v>651.1</v>
      </c>
      <c r="B16892" s="24">
        <v>43465</v>
      </c>
      <c r="C16892">
        <v>7</v>
      </c>
      <c r="D16892" s="13">
        <v>240</v>
      </c>
      <c r="E16892" s="13" t="s">
        <v>56</v>
      </c>
      <c r="F16892" s="17">
        <v>-2800</v>
      </c>
      <c r="G16892" t="str">
        <f>_xlfn.XLOOKUP(tbl_GL[[#This Row],[Account_key]],tbl_COA[Account_key],tbl_COA[Class],"Not Found")</f>
        <v>Operating account</v>
      </c>
      <c r="H16892" t="str">
        <f>_xlfn.XLOOKUP(tbl_GL[[#This Row],[Account_key]],tbl_COA[Account_key],tbl_COA[SubClass],"Not Found")</f>
        <v>Operating Expenses</v>
      </c>
      <c r="I16892" t="str">
        <f>_xlfn.XLOOKUP(tbl_GL[[#This Row],[Account_key]],tbl_COA[Account_key],tbl_COA[SubClass2],"Not Found")</f>
        <v>Sales &amp; Distribution</v>
      </c>
      <c r="J16892" t="str">
        <f>_xlfn.XLOOKUP(tbl_GL[[#This Row],[Account_key]],tbl_COA[Account_key],tbl_COA[SubAccount],,0)</f>
        <v>Salaries</v>
      </c>
      <c r="K16892">
        <f>YEAR(tbl_GL[[#This Row],[Date]])</f>
        <v>2018</v>
      </c>
    </row>
    <row r="16893" spans="1:11" hidden="1" x14ac:dyDescent="0.35">
      <c r="A16893">
        <v>651.20000000000005</v>
      </c>
      <c r="B16893" s="24">
        <v>43465</v>
      </c>
      <c r="C16893">
        <v>7</v>
      </c>
      <c r="D16893" s="13">
        <v>10</v>
      </c>
      <c r="E16893" s="13" t="s">
        <v>56</v>
      </c>
      <c r="F16893" s="17">
        <v>-2800</v>
      </c>
      <c r="G16893" t="str">
        <f>_xlfn.XLOOKUP(tbl_GL[[#This Row],[Account_key]],tbl_COA[Account_key],tbl_COA[Class],"Not Found")</f>
        <v>Assets</v>
      </c>
      <c r="H16893" t="str">
        <f>_xlfn.XLOOKUP(tbl_GL[[#This Row],[Account_key]],tbl_COA[Account_key],tbl_COA[SubClass],"Not Found")</f>
        <v>Assets</v>
      </c>
      <c r="I16893" t="str">
        <f>_xlfn.XLOOKUP(tbl_GL[[#This Row],[Account_key]],tbl_COA[Account_key],tbl_COA[SubClass2],"Not Found")</f>
        <v>Current Assets</v>
      </c>
      <c r="J16893" t="str">
        <f>_xlfn.XLOOKUP(tbl_GL[[#This Row],[Account_key]],tbl_COA[Account_key],tbl_COA[SubAccount],,0)</f>
        <v>Cash at Bank</v>
      </c>
      <c r="K16893">
        <f>YEAR(tbl_GL[[#This Row],[Date]])</f>
        <v>2018</v>
      </c>
    </row>
    <row r="16894" spans="1:11" hidden="1" x14ac:dyDescent="0.35">
      <c r="A16894">
        <v>652.1</v>
      </c>
      <c r="B16894" s="24">
        <v>43465</v>
      </c>
      <c r="C16894">
        <v>7</v>
      </c>
      <c r="D16894" s="13">
        <v>450</v>
      </c>
      <c r="E16894" s="23" t="s">
        <v>108</v>
      </c>
      <c r="F16894" s="17">
        <v>-3037</v>
      </c>
      <c r="G16894" t="str">
        <f>_xlfn.XLOOKUP(tbl_GL[[#This Row],[Account_key]],tbl_COA[Account_key],tbl_COA[Class],"Not Found")</f>
        <v>Interest &amp; Tax</v>
      </c>
      <c r="H16894" t="str">
        <f>_xlfn.XLOOKUP(tbl_GL[[#This Row],[Account_key]],tbl_COA[Account_key],tbl_COA[SubClass],"Not Found")</f>
        <v>Taxation</v>
      </c>
      <c r="I16894" t="str">
        <f>_xlfn.XLOOKUP(tbl_GL[[#This Row],[Account_key]],tbl_COA[Account_key],tbl_COA[SubClass2],"Not Found")</f>
        <v>Taxation</v>
      </c>
      <c r="J16894" t="str">
        <f>_xlfn.XLOOKUP(tbl_GL[[#This Row],[Account_key]],tbl_COA[Account_key],tbl_COA[SubAccount],,0)</f>
        <v>Taxation</v>
      </c>
      <c r="K16894">
        <f>YEAR(tbl_GL[[#This Row],[Date]])</f>
        <v>2018</v>
      </c>
    </row>
    <row r="16895" spans="1:11" hidden="1" x14ac:dyDescent="0.35">
      <c r="A16895">
        <v>652.20000000000005</v>
      </c>
      <c r="B16895" s="24">
        <v>43465</v>
      </c>
      <c r="C16895">
        <v>7</v>
      </c>
      <c r="D16895" s="13">
        <v>122</v>
      </c>
      <c r="E16895" s="23" t="s">
        <v>108</v>
      </c>
      <c r="F16895" s="17">
        <v>3037</v>
      </c>
      <c r="G16895" t="str">
        <f>_xlfn.XLOOKUP(tbl_GL[[#This Row],[Account_key]],tbl_COA[Account_key],tbl_COA[Class],"Not Found")</f>
        <v>Liabilities and Owners Equity</v>
      </c>
      <c r="H16895" t="str">
        <f>_xlfn.XLOOKUP(tbl_GL[[#This Row],[Account_key]],tbl_COA[Account_key],tbl_COA[SubClass],"Not Found")</f>
        <v>Liabilities</v>
      </c>
      <c r="I16895" t="str">
        <f>_xlfn.XLOOKUP(tbl_GL[[#This Row],[Account_key]],tbl_COA[Account_key],tbl_COA[SubClass2],"Not Found")</f>
        <v>Current Liabilities</v>
      </c>
      <c r="J16895" t="str">
        <f>_xlfn.XLOOKUP(tbl_GL[[#This Row],[Account_key]],tbl_COA[Account_key],tbl_COA[SubAccount],,0)</f>
        <v>Tax payable</v>
      </c>
      <c r="K16895">
        <f>YEAR(tbl_GL[[#This Row],[Date]])</f>
        <v>2018</v>
      </c>
    </row>
    <row r="16896" spans="1:11" hidden="1" x14ac:dyDescent="0.35">
      <c r="A16896">
        <v>653.1</v>
      </c>
      <c r="B16896" s="24">
        <v>43465</v>
      </c>
      <c r="C16896">
        <v>7</v>
      </c>
      <c r="D16896" s="13">
        <v>380</v>
      </c>
      <c r="E16896" s="13" t="s">
        <v>101</v>
      </c>
      <c r="F16896" s="17">
        <v>-3500</v>
      </c>
      <c r="G16896" t="str">
        <f>_xlfn.XLOOKUP(tbl_GL[[#This Row],[Account_key]],tbl_COA[Account_key],tbl_COA[Class],"Not Found")</f>
        <v>Operating account</v>
      </c>
      <c r="H16896" t="str">
        <f>_xlfn.XLOOKUP(tbl_GL[[#This Row],[Account_key]],tbl_COA[Account_key],tbl_COA[SubClass],"Not Found")</f>
        <v>Depreciation &amp; Amortization</v>
      </c>
      <c r="I16896" t="str">
        <f>_xlfn.XLOOKUP(tbl_GL[[#This Row],[Account_key]],tbl_COA[Account_key],tbl_COA[SubClass2],"Not Found")</f>
        <v>Depreciation</v>
      </c>
      <c r="J16896" t="str">
        <f>_xlfn.XLOOKUP(tbl_GL[[#This Row],[Account_key]],tbl_COA[Account_key],tbl_COA[SubAccount],,0)</f>
        <v>Equipment</v>
      </c>
      <c r="K16896">
        <f>YEAR(tbl_GL[[#This Row],[Date]])</f>
        <v>2018</v>
      </c>
    </row>
    <row r="16897" spans="1:11" hidden="1" x14ac:dyDescent="0.35">
      <c r="A16897">
        <v>653.20000000000005</v>
      </c>
      <c r="B16897" s="24">
        <v>43465</v>
      </c>
      <c r="C16897">
        <v>7</v>
      </c>
      <c r="D16897" s="13">
        <v>90</v>
      </c>
      <c r="E16897" s="13" t="s">
        <v>101</v>
      </c>
      <c r="F16897" s="17">
        <v>-3500</v>
      </c>
      <c r="G16897" t="str">
        <f>_xlfn.XLOOKUP(tbl_GL[[#This Row],[Account_key]],tbl_COA[Account_key],tbl_COA[Class],"Not Found")</f>
        <v>Assets</v>
      </c>
      <c r="H16897" t="str">
        <f>_xlfn.XLOOKUP(tbl_GL[[#This Row],[Account_key]],tbl_COA[Account_key],tbl_COA[SubClass],"Not Found")</f>
        <v>Assets</v>
      </c>
      <c r="I16897" t="str">
        <f>_xlfn.XLOOKUP(tbl_GL[[#This Row],[Account_key]],tbl_COA[Account_key],tbl_COA[SubClass2],"Not Found")</f>
        <v>Non-Current Assets</v>
      </c>
      <c r="J16897" t="str">
        <f>_xlfn.XLOOKUP(tbl_GL[[#This Row],[Account_key]],tbl_COA[Account_key],tbl_COA[SubAccount],,0)</f>
        <v>Office Furniture &amp; Equipment</v>
      </c>
      <c r="K16897">
        <f>YEAR(tbl_GL[[#This Row],[Date]])</f>
        <v>2018</v>
      </c>
    </row>
    <row r="16898" spans="1:11" hidden="1" x14ac:dyDescent="0.35">
      <c r="A16898">
        <v>655.1</v>
      </c>
      <c r="B16898" s="24">
        <v>43465</v>
      </c>
      <c r="C16898">
        <v>7</v>
      </c>
      <c r="D16898" s="13">
        <v>201</v>
      </c>
      <c r="E16898" s="13" t="s">
        <v>128</v>
      </c>
      <c r="F16898" s="17">
        <v>-17500</v>
      </c>
      <c r="G16898" t="str">
        <f>_xlfn.XLOOKUP(tbl_GL[[#This Row],[Account_key]],tbl_COA[Account_key],tbl_COA[Class],"Not Found")</f>
        <v>Liabilities and Owners Equity</v>
      </c>
      <c r="H16898" t="str">
        <f>_xlfn.XLOOKUP(tbl_GL[[#This Row],[Account_key]],tbl_COA[Account_key],tbl_COA[SubClass],"Not Found")</f>
        <v>Owners Equity</v>
      </c>
      <c r="I16898" t="str">
        <f>_xlfn.XLOOKUP(tbl_GL[[#This Row],[Account_key]],tbl_COA[Account_key],tbl_COA[SubClass2],"Not Found")</f>
        <v>Retained Earnings</v>
      </c>
      <c r="J16898" t="str">
        <f>_xlfn.XLOOKUP(tbl_GL[[#This Row],[Account_key]],tbl_COA[Account_key],tbl_COA[SubAccount],,0)</f>
        <v>Dividends paid</v>
      </c>
      <c r="K16898">
        <f>YEAR(tbl_GL[[#This Row],[Date]])</f>
        <v>2018</v>
      </c>
    </row>
    <row r="16899" spans="1:11" hidden="1" x14ac:dyDescent="0.35">
      <c r="A16899">
        <v>655.20000000000005</v>
      </c>
      <c r="B16899" s="24">
        <v>43465</v>
      </c>
      <c r="C16899">
        <v>7</v>
      </c>
      <c r="D16899" s="13">
        <v>135</v>
      </c>
      <c r="E16899" s="13" t="s">
        <v>128</v>
      </c>
      <c r="F16899" s="17">
        <v>17500</v>
      </c>
      <c r="G16899" t="str">
        <f>_xlfn.XLOOKUP(tbl_GL[[#This Row],[Account_key]],tbl_COA[Account_key],tbl_COA[Class],"Not Found")</f>
        <v>Liabilities and Owners Equity</v>
      </c>
      <c r="H16899" t="str">
        <f>_xlfn.XLOOKUP(tbl_GL[[#This Row],[Account_key]],tbl_COA[Account_key],tbl_COA[SubClass],"Not Found")</f>
        <v>Liabilities</v>
      </c>
      <c r="I16899" t="str">
        <f>_xlfn.XLOOKUP(tbl_GL[[#This Row],[Account_key]],tbl_COA[Account_key],tbl_COA[SubClass2],"Not Found")</f>
        <v>Current Liabilities</v>
      </c>
      <c r="J16899" t="str">
        <f>_xlfn.XLOOKUP(tbl_GL[[#This Row],[Account_key]],tbl_COA[Account_key],tbl_COA[SubAccount],,0)</f>
        <v>Dividends payable</v>
      </c>
      <c r="K16899">
        <f>YEAR(tbl_GL[[#This Row],[Date]])</f>
        <v>2018</v>
      </c>
    </row>
    <row r="16900" spans="1:11" hidden="1" x14ac:dyDescent="0.35">
      <c r="A16900">
        <v>656.1</v>
      </c>
      <c r="B16900" s="24">
        <v>43465</v>
      </c>
      <c r="C16900">
        <v>7</v>
      </c>
      <c r="D16900" s="13">
        <v>10</v>
      </c>
      <c r="E16900" s="13" t="s">
        <v>111</v>
      </c>
      <c r="F16900" s="17">
        <v>84525</v>
      </c>
      <c r="G16900" t="str">
        <f>_xlfn.XLOOKUP(tbl_GL[[#This Row],[Account_key]],tbl_COA[Account_key],tbl_COA[Class],"Not Found")</f>
        <v>Assets</v>
      </c>
      <c r="H16900" t="str">
        <f>_xlfn.XLOOKUP(tbl_GL[[#This Row],[Account_key]],tbl_COA[Account_key],tbl_COA[SubClass],"Not Found")</f>
        <v>Assets</v>
      </c>
      <c r="I16900" t="str">
        <f>_xlfn.XLOOKUP(tbl_GL[[#This Row],[Account_key]],tbl_COA[Account_key],tbl_COA[SubClass2],"Not Found")</f>
        <v>Current Assets</v>
      </c>
      <c r="J16900" t="str">
        <f>_xlfn.XLOOKUP(tbl_GL[[#This Row],[Account_key]],tbl_COA[Account_key],tbl_COA[SubAccount],,0)</f>
        <v>Cash at Bank</v>
      </c>
      <c r="K16900">
        <f>YEAR(tbl_GL[[#This Row],[Date]])</f>
        <v>2018</v>
      </c>
    </row>
    <row r="16901" spans="1:11" hidden="1" x14ac:dyDescent="0.35">
      <c r="A16901">
        <v>656.2</v>
      </c>
      <c r="B16901" s="24">
        <v>43465</v>
      </c>
      <c r="C16901">
        <v>7</v>
      </c>
      <c r="D16901" s="13">
        <v>90</v>
      </c>
      <c r="E16901" s="13" t="s">
        <v>111</v>
      </c>
      <c r="F16901" s="17">
        <v>-84000</v>
      </c>
      <c r="G16901" t="str">
        <f>_xlfn.XLOOKUP(tbl_GL[[#This Row],[Account_key]],tbl_COA[Account_key],tbl_COA[Class],"Not Found")</f>
        <v>Assets</v>
      </c>
      <c r="H16901" t="str">
        <f>_xlfn.XLOOKUP(tbl_GL[[#This Row],[Account_key]],tbl_COA[Account_key],tbl_COA[SubClass],"Not Found")</f>
        <v>Assets</v>
      </c>
      <c r="I16901" t="str">
        <f>_xlfn.XLOOKUP(tbl_GL[[#This Row],[Account_key]],tbl_COA[Account_key],tbl_COA[SubClass2],"Not Found")</f>
        <v>Non-Current Assets</v>
      </c>
      <c r="J16901" t="str">
        <f>_xlfn.XLOOKUP(tbl_GL[[#This Row],[Account_key]],tbl_COA[Account_key],tbl_COA[SubAccount],,0)</f>
        <v>Office Furniture &amp; Equipment</v>
      </c>
      <c r="K16901">
        <f>YEAR(tbl_GL[[#This Row],[Date]])</f>
        <v>2018</v>
      </c>
    </row>
    <row r="16902" spans="1:11" hidden="1" x14ac:dyDescent="0.35">
      <c r="A16902">
        <v>656.3</v>
      </c>
      <c r="B16902" s="24">
        <v>43465</v>
      </c>
      <c r="C16902">
        <v>7</v>
      </c>
      <c r="D16902" s="13">
        <v>420</v>
      </c>
      <c r="E16902" s="13" t="s">
        <v>111</v>
      </c>
      <c r="F16902" s="17">
        <v>525</v>
      </c>
      <c r="G16902" t="str">
        <f>_xlfn.XLOOKUP(tbl_GL[[#This Row],[Account_key]],tbl_COA[Account_key],tbl_COA[Class],"Not Found")</f>
        <v>Non-operating</v>
      </c>
      <c r="H16902" t="str">
        <f>_xlfn.XLOOKUP(tbl_GL[[#This Row],[Account_key]],tbl_COA[Account_key],tbl_COA[SubClass],"Not Found")</f>
        <v>Gain/Loss on Sales of Asset</v>
      </c>
      <c r="I16902" t="str">
        <f>_xlfn.XLOOKUP(tbl_GL[[#This Row],[Account_key]],tbl_COA[Account_key],tbl_COA[SubClass2],"Not Found")</f>
        <v>Gain/Loss on Sales of Asset</v>
      </c>
      <c r="J16902" t="str">
        <f>_xlfn.XLOOKUP(tbl_GL[[#This Row],[Account_key]],tbl_COA[Account_key],tbl_COA[SubAccount],,0)</f>
        <v>Gain/Loss on Sales of Asset</v>
      </c>
      <c r="K16902">
        <f>YEAR(tbl_GL[[#This Row],[Date]])</f>
        <v>2018</v>
      </c>
    </row>
    <row r="16903" spans="1:11" x14ac:dyDescent="0.35">
      <c r="A16903">
        <v>657.1</v>
      </c>
      <c r="B16903" s="24">
        <v>43467</v>
      </c>
      <c r="C16903">
        <v>7</v>
      </c>
      <c r="D16903" s="13">
        <v>10</v>
      </c>
      <c r="E16903" s="13" t="s">
        <v>98</v>
      </c>
      <c r="F16903" s="17">
        <v>-1196</v>
      </c>
      <c r="G16903" t="str">
        <f>_xlfn.XLOOKUP(tbl_GL[[#This Row],[Account_key]],tbl_COA[Account_key],tbl_COA[Class],"Not Found")</f>
        <v>Assets</v>
      </c>
      <c r="H16903" t="str">
        <f>_xlfn.XLOOKUP(tbl_GL[[#This Row],[Account_key]],tbl_COA[Account_key],tbl_COA[SubClass],"Not Found")</f>
        <v>Assets</v>
      </c>
      <c r="I16903" t="str">
        <f>_xlfn.XLOOKUP(tbl_GL[[#This Row],[Account_key]],tbl_COA[Account_key],tbl_COA[SubClass2],"Not Found")</f>
        <v>Current Assets</v>
      </c>
      <c r="J16903" t="str">
        <f>_xlfn.XLOOKUP(tbl_GL[[#This Row],[Account_key]],tbl_COA[Account_key],tbl_COA[SubAccount],,0)</f>
        <v>Cash at Bank</v>
      </c>
      <c r="K16903">
        <f>YEAR(tbl_GL[[#This Row],[Date]])</f>
        <v>2019</v>
      </c>
    </row>
    <row r="16904" spans="1:11" x14ac:dyDescent="0.35">
      <c r="A16904">
        <v>657.2</v>
      </c>
      <c r="B16904" s="24">
        <v>43467</v>
      </c>
      <c r="C16904">
        <v>7</v>
      </c>
      <c r="D16904" s="13">
        <v>120</v>
      </c>
      <c r="E16904" s="13" t="s">
        <v>98</v>
      </c>
      <c r="F16904" s="17">
        <v>-1196</v>
      </c>
      <c r="G16904" t="str">
        <f>_xlfn.XLOOKUP(tbl_GL[[#This Row],[Account_key]],tbl_COA[Account_key],tbl_COA[Class],"Not Found")</f>
        <v>Liabilities and Owners Equity</v>
      </c>
      <c r="H16904" t="str">
        <f>_xlfn.XLOOKUP(tbl_GL[[#This Row],[Account_key]],tbl_COA[Account_key],tbl_COA[SubClass],"Not Found")</f>
        <v>Liabilities</v>
      </c>
      <c r="I16904" t="str">
        <f>_xlfn.XLOOKUP(tbl_GL[[#This Row],[Account_key]],tbl_COA[Account_key],tbl_COA[SubClass2],"Not Found")</f>
        <v>Current Liabilities</v>
      </c>
      <c r="J16904" t="str">
        <f>_xlfn.XLOOKUP(tbl_GL[[#This Row],[Account_key]],tbl_COA[Account_key],tbl_COA[SubAccount],,0)</f>
        <v>Accrued Expenses</v>
      </c>
      <c r="K16904">
        <f>YEAR(tbl_GL[[#This Row],[Date]])</f>
        <v>2019</v>
      </c>
    </row>
    <row r="16905" spans="1:11" x14ac:dyDescent="0.35">
      <c r="A16905">
        <v>658.1</v>
      </c>
      <c r="B16905" s="24">
        <v>43468</v>
      </c>
      <c r="C16905">
        <v>7</v>
      </c>
      <c r="D16905" s="13">
        <v>30</v>
      </c>
      <c r="E16905" s="13" t="s">
        <v>80</v>
      </c>
      <c r="F16905" s="17">
        <v>-9419</v>
      </c>
      <c r="G16905" t="str">
        <f>_xlfn.XLOOKUP(tbl_GL[[#This Row],[Account_key]],tbl_COA[Account_key],tbl_COA[Class],"Not Found")</f>
        <v>Assets</v>
      </c>
      <c r="H16905" t="str">
        <f>_xlfn.XLOOKUP(tbl_GL[[#This Row],[Account_key]],tbl_COA[Account_key],tbl_COA[SubClass],"Not Found")</f>
        <v>Assets</v>
      </c>
      <c r="I16905" t="str">
        <f>_xlfn.XLOOKUP(tbl_GL[[#This Row],[Account_key]],tbl_COA[Account_key],tbl_COA[SubClass2],"Not Found")</f>
        <v>Current Assets</v>
      </c>
      <c r="J16905" t="str">
        <f>_xlfn.XLOOKUP(tbl_GL[[#This Row],[Account_key]],tbl_COA[Account_key],tbl_COA[SubAccount],,0)</f>
        <v>Trade Receivables</v>
      </c>
      <c r="K16905">
        <f>YEAR(tbl_GL[[#This Row],[Date]])</f>
        <v>2019</v>
      </c>
    </row>
    <row r="16906" spans="1:11" x14ac:dyDescent="0.35">
      <c r="A16906">
        <v>658.2</v>
      </c>
      <c r="B16906" s="24">
        <v>43468</v>
      </c>
      <c r="C16906">
        <v>7</v>
      </c>
      <c r="D16906" s="13">
        <v>10</v>
      </c>
      <c r="E16906" s="13" t="s">
        <v>80</v>
      </c>
      <c r="F16906" s="17">
        <v>9419</v>
      </c>
      <c r="G16906" t="str">
        <f>_xlfn.XLOOKUP(tbl_GL[[#This Row],[Account_key]],tbl_COA[Account_key],tbl_COA[Class],"Not Found")</f>
        <v>Assets</v>
      </c>
      <c r="H16906" t="str">
        <f>_xlfn.XLOOKUP(tbl_GL[[#This Row],[Account_key]],tbl_COA[Account_key],tbl_COA[SubClass],"Not Found")</f>
        <v>Assets</v>
      </c>
      <c r="I16906" t="str">
        <f>_xlfn.XLOOKUP(tbl_GL[[#This Row],[Account_key]],tbl_COA[Account_key],tbl_COA[SubClass2],"Not Found")</f>
        <v>Current Assets</v>
      </c>
      <c r="J16906" t="str">
        <f>_xlfn.XLOOKUP(tbl_GL[[#This Row],[Account_key]],tbl_COA[Account_key],tbl_COA[SubAccount],,0)</f>
        <v>Cash at Bank</v>
      </c>
      <c r="K16906">
        <f>YEAR(tbl_GL[[#This Row],[Date]])</f>
        <v>2019</v>
      </c>
    </row>
    <row r="16907" spans="1:11" x14ac:dyDescent="0.35">
      <c r="A16907">
        <v>659.1</v>
      </c>
      <c r="B16907" s="24">
        <v>43469</v>
      </c>
      <c r="C16907">
        <v>7</v>
      </c>
      <c r="D16907" s="13">
        <v>10</v>
      </c>
      <c r="E16907" s="13" t="s">
        <v>98</v>
      </c>
      <c r="F16907" s="17">
        <v>-772</v>
      </c>
      <c r="G16907" t="str">
        <f>_xlfn.XLOOKUP(tbl_GL[[#This Row],[Account_key]],tbl_COA[Account_key],tbl_COA[Class],"Not Found")</f>
        <v>Assets</v>
      </c>
      <c r="H16907" t="str">
        <f>_xlfn.XLOOKUP(tbl_GL[[#This Row],[Account_key]],tbl_COA[Account_key],tbl_COA[SubClass],"Not Found")</f>
        <v>Assets</v>
      </c>
      <c r="I16907" t="str">
        <f>_xlfn.XLOOKUP(tbl_GL[[#This Row],[Account_key]],tbl_COA[Account_key],tbl_COA[SubClass2],"Not Found")</f>
        <v>Current Assets</v>
      </c>
      <c r="J16907" t="str">
        <f>_xlfn.XLOOKUP(tbl_GL[[#This Row],[Account_key]],tbl_COA[Account_key],tbl_COA[SubAccount],,0)</f>
        <v>Cash at Bank</v>
      </c>
      <c r="K16907">
        <f>YEAR(tbl_GL[[#This Row],[Date]])</f>
        <v>2019</v>
      </c>
    </row>
    <row r="16908" spans="1:11" x14ac:dyDescent="0.35">
      <c r="A16908">
        <v>659.2</v>
      </c>
      <c r="B16908" s="24">
        <v>43469</v>
      </c>
      <c r="C16908">
        <v>7</v>
      </c>
      <c r="D16908" s="13">
        <v>120</v>
      </c>
      <c r="E16908" s="13" t="s">
        <v>98</v>
      </c>
      <c r="F16908" s="17">
        <v>-772</v>
      </c>
      <c r="G16908" t="str">
        <f>_xlfn.XLOOKUP(tbl_GL[[#This Row],[Account_key]],tbl_COA[Account_key],tbl_COA[Class],"Not Found")</f>
        <v>Liabilities and Owners Equity</v>
      </c>
      <c r="H16908" t="str">
        <f>_xlfn.XLOOKUP(tbl_GL[[#This Row],[Account_key]],tbl_COA[Account_key],tbl_COA[SubClass],"Not Found")</f>
        <v>Liabilities</v>
      </c>
      <c r="I16908" t="str">
        <f>_xlfn.XLOOKUP(tbl_GL[[#This Row],[Account_key]],tbl_COA[Account_key],tbl_COA[SubClass2],"Not Found")</f>
        <v>Current Liabilities</v>
      </c>
      <c r="J16908" t="str">
        <f>_xlfn.XLOOKUP(tbl_GL[[#This Row],[Account_key]],tbl_COA[Account_key],tbl_COA[SubAccount],,0)</f>
        <v>Accrued Expenses</v>
      </c>
      <c r="K16908">
        <f>YEAR(tbl_GL[[#This Row],[Date]])</f>
        <v>2019</v>
      </c>
    </row>
    <row r="16909" spans="1:11" x14ac:dyDescent="0.35">
      <c r="A16909">
        <v>660.1</v>
      </c>
      <c r="B16909" s="24">
        <v>43470</v>
      </c>
      <c r="C16909">
        <v>7</v>
      </c>
      <c r="D16909" s="13">
        <v>10</v>
      </c>
      <c r="E16909" s="13" t="s">
        <v>98</v>
      </c>
      <c r="F16909" s="17">
        <v>-1147</v>
      </c>
      <c r="G16909" t="str">
        <f>_xlfn.XLOOKUP(tbl_GL[[#This Row],[Account_key]],tbl_COA[Account_key],tbl_COA[Class],"Not Found")</f>
        <v>Assets</v>
      </c>
      <c r="H16909" t="str">
        <f>_xlfn.XLOOKUP(tbl_GL[[#This Row],[Account_key]],tbl_COA[Account_key],tbl_COA[SubClass],"Not Found")</f>
        <v>Assets</v>
      </c>
      <c r="I16909" t="str">
        <f>_xlfn.XLOOKUP(tbl_GL[[#This Row],[Account_key]],tbl_COA[Account_key],tbl_COA[SubClass2],"Not Found")</f>
        <v>Current Assets</v>
      </c>
      <c r="J16909" t="str">
        <f>_xlfn.XLOOKUP(tbl_GL[[#This Row],[Account_key]],tbl_COA[Account_key],tbl_COA[SubAccount],,0)</f>
        <v>Cash at Bank</v>
      </c>
      <c r="K16909">
        <f>YEAR(tbl_GL[[#This Row],[Date]])</f>
        <v>2019</v>
      </c>
    </row>
    <row r="16910" spans="1:11" x14ac:dyDescent="0.35">
      <c r="A16910">
        <v>660.2</v>
      </c>
      <c r="B16910" s="24">
        <v>43470</v>
      </c>
      <c r="C16910">
        <v>7</v>
      </c>
      <c r="D16910" s="13">
        <v>120</v>
      </c>
      <c r="E16910" s="13" t="s">
        <v>98</v>
      </c>
      <c r="F16910" s="17">
        <v>-1147</v>
      </c>
      <c r="G16910" t="str">
        <f>_xlfn.XLOOKUP(tbl_GL[[#This Row],[Account_key]],tbl_COA[Account_key],tbl_COA[Class],"Not Found")</f>
        <v>Liabilities and Owners Equity</v>
      </c>
      <c r="H16910" t="str">
        <f>_xlfn.XLOOKUP(tbl_GL[[#This Row],[Account_key]],tbl_COA[Account_key],tbl_COA[SubClass],"Not Found")</f>
        <v>Liabilities</v>
      </c>
      <c r="I16910" t="str">
        <f>_xlfn.XLOOKUP(tbl_GL[[#This Row],[Account_key]],tbl_COA[Account_key],tbl_COA[SubClass2],"Not Found")</f>
        <v>Current Liabilities</v>
      </c>
      <c r="J16910" t="str">
        <f>_xlfn.XLOOKUP(tbl_GL[[#This Row],[Account_key]],tbl_COA[Account_key],tbl_COA[SubAccount],,0)</f>
        <v>Accrued Expenses</v>
      </c>
      <c r="K16910">
        <f>YEAR(tbl_GL[[#This Row],[Date]])</f>
        <v>2019</v>
      </c>
    </row>
    <row r="16911" spans="1:11" x14ac:dyDescent="0.35">
      <c r="A16911">
        <v>661.1</v>
      </c>
      <c r="B16911" s="24">
        <v>43470</v>
      </c>
      <c r="C16911">
        <v>7</v>
      </c>
      <c r="D16911" s="13">
        <v>10</v>
      </c>
      <c r="E16911" s="13" t="s">
        <v>84</v>
      </c>
      <c r="F16911" s="17">
        <v>-13563</v>
      </c>
      <c r="G16911" t="str">
        <f>_xlfn.XLOOKUP(tbl_GL[[#This Row],[Account_key]],tbl_COA[Account_key],tbl_COA[Class],"Not Found")</f>
        <v>Assets</v>
      </c>
      <c r="H16911" t="str">
        <f>_xlfn.XLOOKUP(tbl_GL[[#This Row],[Account_key]],tbl_COA[Account_key],tbl_COA[SubClass],"Not Found")</f>
        <v>Assets</v>
      </c>
      <c r="I16911" t="str">
        <f>_xlfn.XLOOKUP(tbl_GL[[#This Row],[Account_key]],tbl_COA[Account_key],tbl_COA[SubClass2],"Not Found")</f>
        <v>Current Assets</v>
      </c>
      <c r="J16911" t="str">
        <f>_xlfn.XLOOKUP(tbl_GL[[#This Row],[Account_key]],tbl_COA[Account_key],tbl_COA[SubAccount],,0)</f>
        <v>Cash at Bank</v>
      </c>
      <c r="K16911">
        <f>YEAR(tbl_GL[[#This Row],[Date]])</f>
        <v>2019</v>
      </c>
    </row>
    <row r="16912" spans="1:11" x14ac:dyDescent="0.35">
      <c r="A16912">
        <v>661.2</v>
      </c>
      <c r="B16912" s="24">
        <v>43470</v>
      </c>
      <c r="C16912">
        <v>7</v>
      </c>
      <c r="D16912" s="13">
        <v>110</v>
      </c>
      <c r="E16912" s="13" t="s">
        <v>84</v>
      </c>
      <c r="F16912" s="17">
        <v>-13563</v>
      </c>
      <c r="G16912" t="str">
        <f>_xlfn.XLOOKUP(tbl_GL[[#This Row],[Account_key]],tbl_COA[Account_key],tbl_COA[Class],"Not Found")</f>
        <v>Liabilities and Owners Equity</v>
      </c>
      <c r="H16912" t="str">
        <f>_xlfn.XLOOKUP(tbl_GL[[#This Row],[Account_key]],tbl_COA[Account_key],tbl_COA[SubClass],"Not Found")</f>
        <v>Liabilities</v>
      </c>
      <c r="I16912" t="str">
        <f>_xlfn.XLOOKUP(tbl_GL[[#This Row],[Account_key]],tbl_COA[Account_key],tbl_COA[SubClass2],"Not Found")</f>
        <v>Current Liabilities</v>
      </c>
      <c r="J16912" t="str">
        <f>_xlfn.XLOOKUP(tbl_GL[[#This Row],[Account_key]],tbl_COA[Account_key],tbl_COA[SubAccount],,0)</f>
        <v>Trade Payables</v>
      </c>
      <c r="K16912">
        <f>YEAR(tbl_GL[[#This Row],[Date]])</f>
        <v>2019</v>
      </c>
    </row>
    <row r="16913" spans="1:11" x14ac:dyDescent="0.35">
      <c r="A16913">
        <v>662.1</v>
      </c>
      <c r="B16913" s="24">
        <v>43479</v>
      </c>
      <c r="C16913">
        <v>7</v>
      </c>
      <c r="D16913" s="13">
        <v>10</v>
      </c>
      <c r="E16913" s="13" t="s">
        <v>98</v>
      </c>
      <c r="F16913" s="17">
        <v>-756</v>
      </c>
      <c r="G16913" t="str">
        <f>_xlfn.XLOOKUP(tbl_GL[[#This Row],[Account_key]],tbl_COA[Account_key],tbl_COA[Class],"Not Found")</f>
        <v>Assets</v>
      </c>
      <c r="H16913" t="str">
        <f>_xlfn.XLOOKUP(tbl_GL[[#This Row],[Account_key]],tbl_COA[Account_key],tbl_COA[SubClass],"Not Found")</f>
        <v>Assets</v>
      </c>
      <c r="I16913" t="str">
        <f>_xlfn.XLOOKUP(tbl_GL[[#This Row],[Account_key]],tbl_COA[Account_key],tbl_COA[SubClass2],"Not Found")</f>
        <v>Current Assets</v>
      </c>
      <c r="J16913" t="str">
        <f>_xlfn.XLOOKUP(tbl_GL[[#This Row],[Account_key]],tbl_COA[Account_key],tbl_COA[SubAccount],,0)</f>
        <v>Cash at Bank</v>
      </c>
      <c r="K16913">
        <f>YEAR(tbl_GL[[#This Row],[Date]])</f>
        <v>2019</v>
      </c>
    </row>
    <row r="16914" spans="1:11" x14ac:dyDescent="0.35">
      <c r="A16914">
        <v>662.2</v>
      </c>
      <c r="B16914" s="24">
        <v>43479</v>
      </c>
      <c r="C16914">
        <v>7</v>
      </c>
      <c r="D16914" s="13">
        <v>120</v>
      </c>
      <c r="E16914" s="13" t="s">
        <v>98</v>
      </c>
      <c r="F16914" s="17">
        <v>-756</v>
      </c>
      <c r="G16914" t="str">
        <f>_xlfn.XLOOKUP(tbl_GL[[#This Row],[Account_key]],tbl_COA[Account_key],tbl_COA[Class],"Not Found")</f>
        <v>Liabilities and Owners Equity</v>
      </c>
      <c r="H16914" t="str">
        <f>_xlfn.XLOOKUP(tbl_GL[[#This Row],[Account_key]],tbl_COA[Account_key],tbl_COA[SubClass],"Not Found")</f>
        <v>Liabilities</v>
      </c>
      <c r="I16914" t="str">
        <f>_xlfn.XLOOKUP(tbl_GL[[#This Row],[Account_key]],tbl_COA[Account_key],tbl_COA[SubClass2],"Not Found")</f>
        <v>Current Liabilities</v>
      </c>
      <c r="J16914" t="str">
        <f>_xlfn.XLOOKUP(tbl_GL[[#This Row],[Account_key]],tbl_COA[Account_key],tbl_COA[SubAccount],,0)</f>
        <v>Accrued Expenses</v>
      </c>
      <c r="K16914">
        <f>YEAR(tbl_GL[[#This Row],[Date]])</f>
        <v>2019</v>
      </c>
    </row>
    <row r="16915" spans="1:11" x14ac:dyDescent="0.35">
      <c r="A16915">
        <v>663.1</v>
      </c>
      <c r="B16915" s="24">
        <v>43479</v>
      </c>
      <c r="C16915">
        <v>7</v>
      </c>
      <c r="D16915" s="13">
        <v>10</v>
      </c>
      <c r="E16915" s="13" t="s">
        <v>98</v>
      </c>
      <c r="F16915" s="17">
        <v>-889</v>
      </c>
      <c r="G16915" t="str">
        <f>_xlfn.XLOOKUP(tbl_GL[[#This Row],[Account_key]],tbl_COA[Account_key],tbl_COA[Class],"Not Found")</f>
        <v>Assets</v>
      </c>
      <c r="H16915" t="str">
        <f>_xlfn.XLOOKUP(tbl_GL[[#This Row],[Account_key]],tbl_COA[Account_key],tbl_COA[SubClass],"Not Found")</f>
        <v>Assets</v>
      </c>
      <c r="I16915" t="str">
        <f>_xlfn.XLOOKUP(tbl_GL[[#This Row],[Account_key]],tbl_COA[Account_key],tbl_COA[SubClass2],"Not Found")</f>
        <v>Current Assets</v>
      </c>
      <c r="J16915" t="str">
        <f>_xlfn.XLOOKUP(tbl_GL[[#This Row],[Account_key]],tbl_COA[Account_key],tbl_COA[SubAccount],,0)</f>
        <v>Cash at Bank</v>
      </c>
      <c r="K16915">
        <f>YEAR(tbl_GL[[#This Row],[Date]])</f>
        <v>2019</v>
      </c>
    </row>
    <row r="16916" spans="1:11" x14ac:dyDescent="0.35">
      <c r="A16916">
        <v>663.2</v>
      </c>
      <c r="B16916" s="24">
        <v>43479</v>
      </c>
      <c r="C16916">
        <v>7</v>
      </c>
      <c r="D16916" s="13">
        <v>120</v>
      </c>
      <c r="E16916" s="13" t="s">
        <v>98</v>
      </c>
      <c r="F16916" s="17">
        <v>-889</v>
      </c>
      <c r="G16916" t="str">
        <f>_xlfn.XLOOKUP(tbl_GL[[#This Row],[Account_key]],tbl_COA[Account_key],tbl_COA[Class],"Not Found")</f>
        <v>Liabilities and Owners Equity</v>
      </c>
      <c r="H16916" t="str">
        <f>_xlfn.XLOOKUP(tbl_GL[[#This Row],[Account_key]],tbl_COA[Account_key],tbl_COA[SubClass],"Not Found")</f>
        <v>Liabilities</v>
      </c>
      <c r="I16916" t="str">
        <f>_xlfn.XLOOKUP(tbl_GL[[#This Row],[Account_key]],tbl_COA[Account_key],tbl_COA[SubClass2],"Not Found")</f>
        <v>Current Liabilities</v>
      </c>
      <c r="J16916" t="str">
        <f>_xlfn.XLOOKUP(tbl_GL[[#This Row],[Account_key]],tbl_COA[Account_key],tbl_COA[SubAccount],,0)</f>
        <v>Accrued Expenses</v>
      </c>
      <c r="K16916">
        <f>YEAR(tbl_GL[[#This Row],[Date]])</f>
        <v>2019</v>
      </c>
    </row>
    <row r="16917" spans="1:11" x14ac:dyDescent="0.35">
      <c r="A16917">
        <v>664.1</v>
      </c>
      <c r="B16917" s="24">
        <v>43480</v>
      </c>
      <c r="C16917">
        <v>7</v>
      </c>
      <c r="D16917" s="13">
        <v>10</v>
      </c>
      <c r="E16917" s="13" t="s">
        <v>112</v>
      </c>
      <c r="F16917" s="17">
        <v>-130</v>
      </c>
      <c r="G16917" t="str">
        <f>_xlfn.XLOOKUP(tbl_GL[[#This Row],[Account_key]],tbl_COA[Account_key],tbl_COA[Class],"Not Found")</f>
        <v>Assets</v>
      </c>
      <c r="H16917" t="str">
        <f>_xlfn.XLOOKUP(tbl_GL[[#This Row],[Account_key]],tbl_COA[Account_key],tbl_COA[SubClass],"Not Found")</f>
        <v>Assets</v>
      </c>
      <c r="I16917" t="str">
        <f>_xlfn.XLOOKUP(tbl_GL[[#This Row],[Account_key]],tbl_COA[Account_key],tbl_COA[SubClass2],"Not Found")</f>
        <v>Current Assets</v>
      </c>
      <c r="J16917" t="str">
        <f>_xlfn.XLOOKUP(tbl_GL[[#This Row],[Account_key]],tbl_COA[Account_key],tbl_COA[SubAccount],,0)</f>
        <v>Cash at Bank</v>
      </c>
      <c r="K16917">
        <f>YEAR(tbl_GL[[#This Row],[Date]])</f>
        <v>2019</v>
      </c>
    </row>
    <row r="16918" spans="1:11" x14ac:dyDescent="0.35">
      <c r="A16918">
        <v>664.2</v>
      </c>
      <c r="B16918" s="24">
        <v>43480</v>
      </c>
      <c r="C16918">
        <v>7</v>
      </c>
      <c r="D16918" s="13">
        <v>121</v>
      </c>
      <c r="E16918" s="13" t="s">
        <v>112</v>
      </c>
      <c r="F16918" s="17">
        <v>-130</v>
      </c>
      <c r="G16918" t="str">
        <f>_xlfn.XLOOKUP(tbl_GL[[#This Row],[Account_key]],tbl_COA[Account_key],tbl_COA[Class],"Not Found")</f>
        <v>Liabilities and Owners Equity</v>
      </c>
      <c r="H16918" t="str">
        <f>_xlfn.XLOOKUP(tbl_GL[[#This Row],[Account_key]],tbl_COA[Account_key],tbl_COA[SubClass],"Not Found")</f>
        <v>Liabilities</v>
      </c>
      <c r="I16918" t="str">
        <f>_xlfn.XLOOKUP(tbl_GL[[#This Row],[Account_key]],tbl_COA[Account_key],tbl_COA[SubClass2],"Not Found")</f>
        <v>Current Liabilities</v>
      </c>
      <c r="J16918" t="str">
        <f>_xlfn.XLOOKUP(tbl_GL[[#This Row],[Account_key]],tbl_COA[Account_key],tbl_COA[SubAccount],,0)</f>
        <v>Interest Payable</v>
      </c>
      <c r="K16918">
        <f>YEAR(tbl_GL[[#This Row],[Date]])</f>
        <v>2019</v>
      </c>
    </row>
    <row r="16919" spans="1:11" x14ac:dyDescent="0.35">
      <c r="A16919">
        <v>665.1</v>
      </c>
      <c r="B16919" s="24">
        <v>43480</v>
      </c>
      <c r="C16919">
        <v>7</v>
      </c>
      <c r="D16919" s="13">
        <v>30</v>
      </c>
      <c r="E16919" s="13" t="s">
        <v>80</v>
      </c>
      <c r="F16919" s="17">
        <v>-9589</v>
      </c>
      <c r="G16919" t="str">
        <f>_xlfn.XLOOKUP(tbl_GL[[#This Row],[Account_key]],tbl_COA[Account_key],tbl_COA[Class],"Not Found")</f>
        <v>Assets</v>
      </c>
      <c r="H16919" t="str">
        <f>_xlfn.XLOOKUP(tbl_GL[[#This Row],[Account_key]],tbl_COA[Account_key],tbl_COA[SubClass],"Not Found")</f>
        <v>Assets</v>
      </c>
      <c r="I16919" t="str">
        <f>_xlfn.XLOOKUP(tbl_GL[[#This Row],[Account_key]],tbl_COA[Account_key],tbl_COA[SubClass2],"Not Found")</f>
        <v>Current Assets</v>
      </c>
      <c r="J16919" t="str">
        <f>_xlfn.XLOOKUP(tbl_GL[[#This Row],[Account_key]],tbl_COA[Account_key],tbl_COA[SubAccount],,0)</f>
        <v>Trade Receivables</v>
      </c>
      <c r="K16919">
        <f>YEAR(tbl_GL[[#This Row],[Date]])</f>
        <v>2019</v>
      </c>
    </row>
    <row r="16920" spans="1:11" x14ac:dyDescent="0.35">
      <c r="A16920">
        <v>665.2</v>
      </c>
      <c r="B16920" s="24">
        <v>43480</v>
      </c>
      <c r="C16920">
        <v>7</v>
      </c>
      <c r="D16920" s="13">
        <v>10</v>
      </c>
      <c r="E16920" s="13" t="s">
        <v>80</v>
      </c>
      <c r="F16920" s="17">
        <v>9589</v>
      </c>
      <c r="G16920" t="str">
        <f>_xlfn.XLOOKUP(tbl_GL[[#This Row],[Account_key]],tbl_COA[Account_key],tbl_COA[Class],"Not Found")</f>
        <v>Assets</v>
      </c>
      <c r="H16920" t="str">
        <f>_xlfn.XLOOKUP(tbl_GL[[#This Row],[Account_key]],tbl_COA[Account_key],tbl_COA[SubClass],"Not Found")</f>
        <v>Assets</v>
      </c>
      <c r="I16920" t="str">
        <f>_xlfn.XLOOKUP(tbl_GL[[#This Row],[Account_key]],tbl_COA[Account_key],tbl_COA[SubClass2],"Not Found")</f>
        <v>Current Assets</v>
      </c>
      <c r="J16920" t="str">
        <f>_xlfn.XLOOKUP(tbl_GL[[#This Row],[Account_key]],tbl_COA[Account_key],tbl_COA[SubAccount],,0)</f>
        <v>Cash at Bank</v>
      </c>
      <c r="K16920">
        <f>YEAR(tbl_GL[[#This Row],[Date]])</f>
        <v>2019</v>
      </c>
    </row>
    <row r="16921" spans="1:11" x14ac:dyDescent="0.35">
      <c r="A16921">
        <v>666.1</v>
      </c>
      <c r="B16921" s="24">
        <v>43480</v>
      </c>
      <c r="C16921">
        <v>7</v>
      </c>
      <c r="D16921" s="13">
        <v>135</v>
      </c>
      <c r="E16921" s="13" t="s">
        <v>132</v>
      </c>
      <c r="F16921" s="17">
        <v>-20000</v>
      </c>
      <c r="G16921" t="str">
        <f>_xlfn.XLOOKUP(tbl_GL[[#This Row],[Account_key]],tbl_COA[Account_key],tbl_COA[Class],"Not Found")</f>
        <v>Liabilities and Owners Equity</v>
      </c>
      <c r="H16921" t="str">
        <f>_xlfn.XLOOKUP(tbl_GL[[#This Row],[Account_key]],tbl_COA[Account_key],tbl_COA[SubClass],"Not Found")</f>
        <v>Liabilities</v>
      </c>
      <c r="I16921" t="str">
        <f>_xlfn.XLOOKUP(tbl_GL[[#This Row],[Account_key]],tbl_COA[Account_key],tbl_COA[SubClass2],"Not Found")</f>
        <v>Current Liabilities</v>
      </c>
      <c r="J16921" t="str">
        <f>_xlfn.XLOOKUP(tbl_GL[[#This Row],[Account_key]],tbl_COA[Account_key],tbl_COA[SubAccount],,0)</f>
        <v>Dividends payable</v>
      </c>
      <c r="K16921">
        <f>YEAR(tbl_GL[[#This Row],[Date]])</f>
        <v>2019</v>
      </c>
    </row>
    <row r="16922" spans="1:11" x14ac:dyDescent="0.35">
      <c r="A16922">
        <v>666.2</v>
      </c>
      <c r="B16922" s="24">
        <v>43480</v>
      </c>
      <c r="C16922">
        <v>7</v>
      </c>
      <c r="D16922" s="13">
        <v>10</v>
      </c>
      <c r="E16922" s="13" t="s">
        <v>132</v>
      </c>
      <c r="F16922" s="17">
        <v>-20000</v>
      </c>
      <c r="G16922" t="str">
        <f>_xlfn.XLOOKUP(tbl_GL[[#This Row],[Account_key]],tbl_COA[Account_key],tbl_COA[Class],"Not Found")</f>
        <v>Assets</v>
      </c>
      <c r="H16922" t="str">
        <f>_xlfn.XLOOKUP(tbl_GL[[#This Row],[Account_key]],tbl_COA[Account_key],tbl_COA[SubClass],"Not Found")</f>
        <v>Assets</v>
      </c>
      <c r="I16922" t="str">
        <f>_xlfn.XLOOKUP(tbl_GL[[#This Row],[Account_key]],tbl_COA[Account_key],tbl_COA[SubClass2],"Not Found")</f>
        <v>Current Assets</v>
      </c>
      <c r="J16922" t="str">
        <f>_xlfn.XLOOKUP(tbl_GL[[#This Row],[Account_key]],tbl_COA[Account_key],tbl_COA[SubAccount],,0)</f>
        <v>Cash at Bank</v>
      </c>
      <c r="K16922">
        <f>YEAR(tbl_GL[[#This Row],[Date]])</f>
        <v>2019</v>
      </c>
    </row>
    <row r="16923" spans="1:11" x14ac:dyDescent="0.35">
      <c r="A16923">
        <v>667.1</v>
      </c>
      <c r="B16923" s="24">
        <v>43481</v>
      </c>
      <c r="C16923">
        <v>7</v>
      </c>
      <c r="D16923" s="13">
        <v>30</v>
      </c>
      <c r="E16923" s="13" t="s">
        <v>80</v>
      </c>
      <c r="F16923" s="17">
        <v>-9259</v>
      </c>
      <c r="G16923" t="str">
        <f>_xlfn.XLOOKUP(tbl_GL[[#This Row],[Account_key]],tbl_COA[Account_key],tbl_COA[Class],"Not Found")</f>
        <v>Assets</v>
      </c>
      <c r="H16923" t="str">
        <f>_xlfn.XLOOKUP(tbl_GL[[#This Row],[Account_key]],tbl_COA[Account_key],tbl_COA[SubClass],"Not Found")</f>
        <v>Assets</v>
      </c>
      <c r="I16923" t="str">
        <f>_xlfn.XLOOKUP(tbl_GL[[#This Row],[Account_key]],tbl_COA[Account_key],tbl_COA[SubClass2],"Not Found")</f>
        <v>Current Assets</v>
      </c>
      <c r="J16923" t="str">
        <f>_xlfn.XLOOKUP(tbl_GL[[#This Row],[Account_key]],tbl_COA[Account_key],tbl_COA[SubAccount],,0)</f>
        <v>Trade Receivables</v>
      </c>
      <c r="K16923">
        <f>YEAR(tbl_GL[[#This Row],[Date]])</f>
        <v>2019</v>
      </c>
    </row>
    <row r="16924" spans="1:11" x14ac:dyDescent="0.35">
      <c r="A16924">
        <v>667.2</v>
      </c>
      <c r="B16924" s="24">
        <v>43481</v>
      </c>
      <c r="C16924">
        <v>7</v>
      </c>
      <c r="D16924" s="13">
        <v>10</v>
      </c>
      <c r="E16924" s="13" t="s">
        <v>80</v>
      </c>
      <c r="F16924" s="17">
        <v>9259</v>
      </c>
      <c r="G16924" t="str">
        <f>_xlfn.XLOOKUP(tbl_GL[[#This Row],[Account_key]],tbl_COA[Account_key],tbl_COA[Class],"Not Found")</f>
        <v>Assets</v>
      </c>
      <c r="H16924" t="str">
        <f>_xlfn.XLOOKUP(tbl_GL[[#This Row],[Account_key]],tbl_COA[Account_key],tbl_COA[SubClass],"Not Found")</f>
        <v>Assets</v>
      </c>
      <c r="I16924" t="str">
        <f>_xlfn.XLOOKUP(tbl_GL[[#This Row],[Account_key]],tbl_COA[Account_key],tbl_COA[SubClass2],"Not Found")</f>
        <v>Current Assets</v>
      </c>
      <c r="J16924" t="str">
        <f>_xlfn.XLOOKUP(tbl_GL[[#This Row],[Account_key]],tbl_COA[Account_key],tbl_COA[SubAccount],,0)</f>
        <v>Cash at Bank</v>
      </c>
      <c r="K16924">
        <f>YEAR(tbl_GL[[#This Row],[Date]])</f>
        <v>2019</v>
      </c>
    </row>
    <row r="16925" spans="1:11" x14ac:dyDescent="0.35">
      <c r="A16925">
        <v>668.1</v>
      </c>
      <c r="B16925" s="24">
        <v>43466</v>
      </c>
      <c r="C16925">
        <v>7</v>
      </c>
      <c r="D16925" s="13">
        <v>230</v>
      </c>
      <c r="E16925" s="13" t="s">
        <v>4</v>
      </c>
      <c r="F16925" s="17">
        <v>-531</v>
      </c>
      <c r="G16925" t="str">
        <f>_xlfn.XLOOKUP(tbl_GL[[#This Row],[Account_key]],tbl_COA[Account_key],tbl_COA[Class],"Not Found")</f>
        <v>Trading account</v>
      </c>
      <c r="H16925" t="str">
        <f>_xlfn.XLOOKUP(tbl_GL[[#This Row],[Account_key]],tbl_COA[Account_key],tbl_COA[SubClass],"Not Found")</f>
        <v>Cost of Sales</v>
      </c>
      <c r="I16925" t="str">
        <f>_xlfn.XLOOKUP(tbl_GL[[#This Row],[Account_key]],tbl_COA[Account_key],tbl_COA[SubClass2],"Not Found")</f>
        <v>Cost of Sales</v>
      </c>
      <c r="J16925" t="str">
        <f>_xlfn.XLOOKUP(tbl_GL[[#This Row],[Account_key]],tbl_COA[Account_key],tbl_COA[SubAccount],,0)</f>
        <v>Cost of Sales</v>
      </c>
      <c r="K16925">
        <f>YEAR(tbl_GL[[#This Row],[Date]])</f>
        <v>2019</v>
      </c>
    </row>
    <row r="16926" spans="1:11" x14ac:dyDescent="0.35">
      <c r="A16926">
        <v>668.2</v>
      </c>
      <c r="B16926" s="24">
        <v>43466</v>
      </c>
      <c r="C16926">
        <v>7</v>
      </c>
      <c r="D16926" s="13">
        <v>60</v>
      </c>
      <c r="E16926" s="13" t="s">
        <v>4</v>
      </c>
      <c r="F16926" s="17">
        <v>-531</v>
      </c>
      <c r="G16926" t="str">
        <f>_xlfn.XLOOKUP(tbl_GL[[#This Row],[Account_key]],tbl_COA[Account_key],tbl_COA[Class],"Not Found")</f>
        <v>Assets</v>
      </c>
      <c r="H16926" t="str">
        <f>_xlfn.XLOOKUP(tbl_GL[[#This Row],[Account_key]],tbl_COA[Account_key],tbl_COA[SubClass],"Not Found")</f>
        <v>Assets</v>
      </c>
      <c r="I16926" t="str">
        <f>_xlfn.XLOOKUP(tbl_GL[[#This Row],[Account_key]],tbl_COA[Account_key],tbl_COA[SubClass2],"Not Found")</f>
        <v>Current Assets</v>
      </c>
      <c r="J16926" t="str">
        <f>_xlfn.XLOOKUP(tbl_GL[[#This Row],[Account_key]],tbl_COA[Account_key],tbl_COA[SubAccount],,0)</f>
        <v>Inventory</v>
      </c>
      <c r="K16926">
        <f>YEAR(tbl_GL[[#This Row],[Date]])</f>
        <v>2019</v>
      </c>
    </row>
    <row r="16927" spans="1:11" x14ac:dyDescent="0.35">
      <c r="A16927">
        <v>669.1</v>
      </c>
      <c r="B16927" s="24">
        <v>43466</v>
      </c>
      <c r="C16927">
        <v>7</v>
      </c>
      <c r="D16927" s="13">
        <v>230</v>
      </c>
      <c r="E16927" s="13" t="s">
        <v>4</v>
      </c>
      <c r="F16927" s="17">
        <v>-673</v>
      </c>
      <c r="G16927" t="str">
        <f>_xlfn.XLOOKUP(tbl_GL[[#This Row],[Account_key]],tbl_COA[Account_key],tbl_COA[Class],"Not Found")</f>
        <v>Trading account</v>
      </c>
      <c r="H16927" t="str">
        <f>_xlfn.XLOOKUP(tbl_GL[[#This Row],[Account_key]],tbl_COA[Account_key],tbl_COA[SubClass],"Not Found")</f>
        <v>Cost of Sales</v>
      </c>
      <c r="I16927" t="str">
        <f>_xlfn.XLOOKUP(tbl_GL[[#This Row],[Account_key]],tbl_COA[Account_key],tbl_COA[SubClass2],"Not Found")</f>
        <v>Cost of Sales</v>
      </c>
      <c r="J16927" t="str">
        <f>_xlfn.XLOOKUP(tbl_GL[[#This Row],[Account_key]],tbl_COA[Account_key],tbl_COA[SubAccount],,0)</f>
        <v>Cost of Sales</v>
      </c>
      <c r="K16927">
        <f>YEAR(tbl_GL[[#This Row],[Date]])</f>
        <v>2019</v>
      </c>
    </row>
    <row r="16928" spans="1:11" x14ac:dyDescent="0.35">
      <c r="A16928">
        <v>669.2</v>
      </c>
      <c r="B16928" s="24">
        <v>43466</v>
      </c>
      <c r="C16928">
        <v>7</v>
      </c>
      <c r="D16928" s="13">
        <v>60</v>
      </c>
      <c r="E16928" s="13" t="s">
        <v>4</v>
      </c>
      <c r="F16928" s="17">
        <v>-673</v>
      </c>
      <c r="G16928" t="str">
        <f>_xlfn.XLOOKUP(tbl_GL[[#This Row],[Account_key]],tbl_COA[Account_key],tbl_COA[Class],"Not Found")</f>
        <v>Assets</v>
      </c>
      <c r="H16928" t="str">
        <f>_xlfn.XLOOKUP(tbl_GL[[#This Row],[Account_key]],tbl_COA[Account_key],tbl_COA[SubClass],"Not Found")</f>
        <v>Assets</v>
      </c>
      <c r="I16928" t="str">
        <f>_xlfn.XLOOKUP(tbl_GL[[#This Row],[Account_key]],tbl_COA[Account_key],tbl_COA[SubClass2],"Not Found")</f>
        <v>Current Assets</v>
      </c>
      <c r="J16928" t="str">
        <f>_xlfn.XLOOKUP(tbl_GL[[#This Row],[Account_key]],tbl_COA[Account_key],tbl_COA[SubAccount],,0)</f>
        <v>Inventory</v>
      </c>
      <c r="K16928">
        <f>YEAR(tbl_GL[[#This Row],[Date]])</f>
        <v>2019</v>
      </c>
    </row>
    <row r="16929" spans="1:11" x14ac:dyDescent="0.35">
      <c r="A16929">
        <v>670.1</v>
      </c>
      <c r="B16929" s="24">
        <v>43466</v>
      </c>
      <c r="C16929">
        <v>7</v>
      </c>
      <c r="D16929" s="13">
        <v>280</v>
      </c>
      <c r="E16929" s="13" t="s">
        <v>97</v>
      </c>
      <c r="F16929" s="17">
        <v>-1571</v>
      </c>
      <c r="G16929" t="str">
        <f>_xlfn.XLOOKUP(tbl_GL[[#This Row],[Account_key]],tbl_COA[Account_key],tbl_COA[Class],"Not Found")</f>
        <v>Operating account</v>
      </c>
      <c r="H16929" t="str">
        <f>_xlfn.XLOOKUP(tbl_GL[[#This Row],[Account_key]],tbl_COA[Account_key],tbl_COA[SubClass],"Not Found")</f>
        <v>Operating Expenses</v>
      </c>
      <c r="I16929" t="str">
        <f>_xlfn.XLOOKUP(tbl_GL[[#This Row],[Account_key]],tbl_COA[Account_key],tbl_COA[SubClass2],"Not Found")</f>
        <v>Marketing</v>
      </c>
      <c r="J16929" t="str">
        <f>_xlfn.XLOOKUP(tbl_GL[[#This Row],[Account_key]],tbl_COA[Account_key],tbl_COA[SubAccount],,0)</f>
        <v>Advertisements</v>
      </c>
      <c r="K16929">
        <f>YEAR(tbl_GL[[#This Row],[Date]])</f>
        <v>2019</v>
      </c>
    </row>
    <row r="16930" spans="1:11" x14ac:dyDescent="0.35">
      <c r="A16930">
        <v>670.2</v>
      </c>
      <c r="B16930" s="24">
        <v>43466</v>
      </c>
      <c r="C16930">
        <v>7</v>
      </c>
      <c r="D16930" s="13">
        <v>120</v>
      </c>
      <c r="E16930" s="13" t="s">
        <v>97</v>
      </c>
      <c r="F16930" s="17">
        <v>1571</v>
      </c>
      <c r="G16930" t="str">
        <f>_xlfn.XLOOKUP(tbl_GL[[#This Row],[Account_key]],tbl_COA[Account_key],tbl_COA[Class],"Not Found")</f>
        <v>Liabilities and Owners Equity</v>
      </c>
      <c r="H16930" t="str">
        <f>_xlfn.XLOOKUP(tbl_GL[[#This Row],[Account_key]],tbl_COA[Account_key],tbl_COA[SubClass],"Not Found")</f>
        <v>Liabilities</v>
      </c>
      <c r="I16930" t="str">
        <f>_xlfn.XLOOKUP(tbl_GL[[#This Row],[Account_key]],tbl_COA[Account_key],tbl_COA[SubClass2],"Not Found")</f>
        <v>Current Liabilities</v>
      </c>
      <c r="J16930" t="str">
        <f>_xlfn.XLOOKUP(tbl_GL[[#This Row],[Account_key]],tbl_COA[Account_key],tbl_COA[SubAccount],,0)</f>
        <v>Accrued Expenses</v>
      </c>
      <c r="K16930">
        <f>YEAR(tbl_GL[[#This Row],[Date]])</f>
        <v>2019</v>
      </c>
    </row>
    <row r="16931" spans="1:11" x14ac:dyDescent="0.35">
      <c r="A16931">
        <v>671.1</v>
      </c>
      <c r="B16931" s="24">
        <v>43466</v>
      </c>
      <c r="C16931">
        <v>7</v>
      </c>
      <c r="D16931" s="13">
        <v>210</v>
      </c>
      <c r="E16931" s="13" t="s">
        <v>8</v>
      </c>
      <c r="F16931" s="17">
        <v>2381</v>
      </c>
      <c r="G16931" t="str">
        <f>_xlfn.XLOOKUP(tbl_GL[[#This Row],[Account_key]],tbl_COA[Account_key],tbl_COA[Class],"Not Found")</f>
        <v>Trading account</v>
      </c>
      <c r="H16931" t="str">
        <f>_xlfn.XLOOKUP(tbl_GL[[#This Row],[Account_key]],tbl_COA[Account_key],tbl_COA[SubClass],"Not Found")</f>
        <v>Sales</v>
      </c>
      <c r="I16931" t="str">
        <f>_xlfn.XLOOKUP(tbl_GL[[#This Row],[Account_key]],tbl_COA[Account_key],tbl_COA[SubClass2],"Not Found")</f>
        <v>Sales</v>
      </c>
      <c r="J16931" t="str">
        <f>_xlfn.XLOOKUP(tbl_GL[[#This Row],[Account_key]],tbl_COA[Account_key],tbl_COA[SubAccount],,0)</f>
        <v>Sales</v>
      </c>
      <c r="K16931">
        <f>YEAR(tbl_GL[[#This Row],[Date]])</f>
        <v>2019</v>
      </c>
    </row>
    <row r="16932" spans="1:11" x14ac:dyDescent="0.35">
      <c r="A16932">
        <v>671.2</v>
      </c>
      <c r="B16932" s="24">
        <v>43466</v>
      </c>
      <c r="C16932">
        <v>7</v>
      </c>
      <c r="D16932" s="13">
        <v>30</v>
      </c>
      <c r="E16932" s="13" t="s">
        <v>8</v>
      </c>
      <c r="F16932" s="17">
        <v>2381</v>
      </c>
      <c r="G16932" t="str">
        <f>_xlfn.XLOOKUP(tbl_GL[[#This Row],[Account_key]],tbl_COA[Account_key],tbl_COA[Class],"Not Found")</f>
        <v>Assets</v>
      </c>
      <c r="H16932" t="str">
        <f>_xlfn.XLOOKUP(tbl_GL[[#This Row],[Account_key]],tbl_COA[Account_key],tbl_COA[SubClass],"Not Found")</f>
        <v>Assets</v>
      </c>
      <c r="I16932" t="str">
        <f>_xlfn.XLOOKUP(tbl_GL[[#This Row],[Account_key]],tbl_COA[Account_key],tbl_COA[SubClass2],"Not Found")</f>
        <v>Current Assets</v>
      </c>
      <c r="J16932" t="str">
        <f>_xlfn.XLOOKUP(tbl_GL[[#This Row],[Account_key]],tbl_COA[Account_key],tbl_COA[SubAccount],,0)</f>
        <v>Trade Receivables</v>
      </c>
      <c r="K16932">
        <f>YEAR(tbl_GL[[#This Row],[Date]])</f>
        <v>2019</v>
      </c>
    </row>
    <row r="16933" spans="1:11" x14ac:dyDescent="0.35">
      <c r="A16933">
        <v>672.1</v>
      </c>
      <c r="B16933" s="24">
        <v>43466</v>
      </c>
      <c r="C16933">
        <v>7</v>
      </c>
      <c r="D16933" s="13">
        <v>210</v>
      </c>
      <c r="E16933" s="13" t="s">
        <v>7</v>
      </c>
      <c r="F16933" s="17">
        <v>2539</v>
      </c>
      <c r="G16933" t="str">
        <f>_xlfn.XLOOKUP(tbl_GL[[#This Row],[Account_key]],tbl_COA[Account_key],tbl_COA[Class],"Not Found")</f>
        <v>Trading account</v>
      </c>
      <c r="H16933" t="str">
        <f>_xlfn.XLOOKUP(tbl_GL[[#This Row],[Account_key]],tbl_COA[Account_key],tbl_COA[SubClass],"Not Found")</f>
        <v>Sales</v>
      </c>
      <c r="I16933" t="str">
        <f>_xlfn.XLOOKUP(tbl_GL[[#This Row],[Account_key]],tbl_COA[Account_key],tbl_COA[SubClass2],"Not Found")</f>
        <v>Sales</v>
      </c>
      <c r="J16933" t="str">
        <f>_xlfn.XLOOKUP(tbl_GL[[#This Row],[Account_key]],tbl_COA[Account_key],tbl_COA[SubAccount],,0)</f>
        <v>Sales</v>
      </c>
      <c r="K16933">
        <f>YEAR(tbl_GL[[#This Row],[Date]])</f>
        <v>2019</v>
      </c>
    </row>
    <row r="16934" spans="1:11" x14ac:dyDescent="0.35">
      <c r="A16934">
        <v>672.2</v>
      </c>
      <c r="B16934" s="24">
        <v>43466</v>
      </c>
      <c r="C16934">
        <v>7</v>
      </c>
      <c r="D16934" s="13">
        <v>10</v>
      </c>
      <c r="E16934" s="13" t="s">
        <v>7</v>
      </c>
      <c r="F16934" s="17">
        <v>2539</v>
      </c>
      <c r="G16934" t="str">
        <f>_xlfn.XLOOKUP(tbl_GL[[#This Row],[Account_key]],tbl_COA[Account_key],tbl_COA[Class],"Not Found")</f>
        <v>Assets</v>
      </c>
      <c r="H16934" t="str">
        <f>_xlfn.XLOOKUP(tbl_GL[[#This Row],[Account_key]],tbl_COA[Account_key],tbl_COA[SubClass],"Not Found")</f>
        <v>Assets</v>
      </c>
      <c r="I16934" t="str">
        <f>_xlfn.XLOOKUP(tbl_GL[[#This Row],[Account_key]],tbl_COA[Account_key],tbl_COA[SubClass2],"Not Found")</f>
        <v>Current Assets</v>
      </c>
      <c r="J16934" t="str">
        <f>_xlfn.XLOOKUP(tbl_GL[[#This Row],[Account_key]],tbl_COA[Account_key],tbl_COA[SubAccount],,0)</f>
        <v>Cash at Bank</v>
      </c>
      <c r="K16934">
        <f>YEAR(tbl_GL[[#This Row],[Date]])</f>
        <v>2019</v>
      </c>
    </row>
    <row r="16935" spans="1:11" x14ac:dyDescent="0.35">
      <c r="A16935">
        <v>673.1</v>
      </c>
      <c r="B16935" s="24">
        <v>43466</v>
      </c>
      <c r="C16935">
        <v>7</v>
      </c>
      <c r="D16935" s="13">
        <v>230</v>
      </c>
      <c r="E16935" s="13" t="s">
        <v>4</v>
      </c>
      <c r="F16935" s="17">
        <v>-2625</v>
      </c>
      <c r="G16935" t="str">
        <f>_xlfn.XLOOKUP(tbl_GL[[#This Row],[Account_key]],tbl_COA[Account_key],tbl_COA[Class],"Not Found")</f>
        <v>Trading account</v>
      </c>
      <c r="H16935" t="str">
        <f>_xlfn.XLOOKUP(tbl_GL[[#This Row],[Account_key]],tbl_COA[Account_key],tbl_COA[SubClass],"Not Found")</f>
        <v>Cost of Sales</v>
      </c>
      <c r="I16935" t="str">
        <f>_xlfn.XLOOKUP(tbl_GL[[#This Row],[Account_key]],tbl_COA[Account_key],tbl_COA[SubClass2],"Not Found")</f>
        <v>Cost of Sales</v>
      </c>
      <c r="J16935" t="str">
        <f>_xlfn.XLOOKUP(tbl_GL[[#This Row],[Account_key]],tbl_COA[Account_key],tbl_COA[SubAccount],,0)</f>
        <v>Cost of Sales</v>
      </c>
      <c r="K16935">
        <f>YEAR(tbl_GL[[#This Row],[Date]])</f>
        <v>2019</v>
      </c>
    </row>
    <row r="16936" spans="1:11" x14ac:dyDescent="0.35">
      <c r="A16936">
        <v>673.2</v>
      </c>
      <c r="B16936" s="24">
        <v>43466</v>
      </c>
      <c r="C16936">
        <v>7</v>
      </c>
      <c r="D16936" s="13">
        <v>60</v>
      </c>
      <c r="E16936" s="13" t="s">
        <v>4</v>
      </c>
      <c r="F16936" s="17">
        <v>-2625</v>
      </c>
      <c r="G16936" t="str">
        <f>_xlfn.XLOOKUP(tbl_GL[[#This Row],[Account_key]],tbl_COA[Account_key],tbl_COA[Class],"Not Found")</f>
        <v>Assets</v>
      </c>
      <c r="H16936" t="str">
        <f>_xlfn.XLOOKUP(tbl_GL[[#This Row],[Account_key]],tbl_COA[Account_key],tbl_COA[SubClass],"Not Found")</f>
        <v>Assets</v>
      </c>
      <c r="I16936" t="str">
        <f>_xlfn.XLOOKUP(tbl_GL[[#This Row],[Account_key]],tbl_COA[Account_key],tbl_COA[SubClass2],"Not Found")</f>
        <v>Current Assets</v>
      </c>
      <c r="J16936" t="str">
        <f>_xlfn.XLOOKUP(tbl_GL[[#This Row],[Account_key]],tbl_COA[Account_key],tbl_COA[SubAccount],,0)</f>
        <v>Inventory</v>
      </c>
      <c r="K16936">
        <f>YEAR(tbl_GL[[#This Row],[Date]])</f>
        <v>2019</v>
      </c>
    </row>
    <row r="16937" spans="1:11" x14ac:dyDescent="0.35">
      <c r="A16937">
        <v>674.1</v>
      </c>
      <c r="B16937" s="24">
        <v>43466</v>
      </c>
      <c r="C16937">
        <v>7</v>
      </c>
      <c r="D16937" s="13">
        <v>210</v>
      </c>
      <c r="E16937" s="13" t="s">
        <v>8</v>
      </c>
      <c r="F16937" s="17">
        <v>11765</v>
      </c>
      <c r="G16937" t="str">
        <f>_xlfn.XLOOKUP(tbl_GL[[#This Row],[Account_key]],tbl_COA[Account_key],tbl_COA[Class],"Not Found")</f>
        <v>Trading account</v>
      </c>
      <c r="H16937" t="str">
        <f>_xlfn.XLOOKUP(tbl_GL[[#This Row],[Account_key]],tbl_COA[Account_key],tbl_COA[SubClass],"Not Found")</f>
        <v>Sales</v>
      </c>
      <c r="I16937" t="str">
        <f>_xlfn.XLOOKUP(tbl_GL[[#This Row],[Account_key]],tbl_COA[Account_key],tbl_COA[SubClass2],"Not Found")</f>
        <v>Sales</v>
      </c>
      <c r="J16937" t="str">
        <f>_xlfn.XLOOKUP(tbl_GL[[#This Row],[Account_key]],tbl_COA[Account_key],tbl_COA[SubAccount],,0)</f>
        <v>Sales</v>
      </c>
      <c r="K16937">
        <f>YEAR(tbl_GL[[#This Row],[Date]])</f>
        <v>2019</v>
      </c>
    </row>
    <row r="16938" spans="1:11" x14ac:dyDescent="0.35">
      <c r="A16938">
        <v>674.2</v>
      </c>
      <c r="B16938" s="24">
        <v>43466</v>
      </c>
      <c r="C16938">
        <v>7</v>
      </c>
      <c r="D16938" s="13">
        <v>30</v>
      </c>
      <c r="E16938" s="13" t="s">
        <v>8</v>
      </c>
      <c r="F16938" s="17">
        <v>11765</v>
      </c>
      <c r="G16938" t="str">
        <f>_xlfn.XLOOKUP(tbl_GL[[#This Row],[Account_key]],tbl_COA[Account_key],tbl_COA[Class],"Not Found")</f>
        <v>Assets</v>
      </c>
      <c r="H16938" t="str">
        <f>_xlfn.XLOOKUP(tbl_GL[[#This Row],[Account_key]],tbl_COA[Account_key],tbl_COA[SubClass],"Not Found")</f>
        <v>Assets</v>
      </c>
      <c r="I16938" t="str">
        <f>_xlfn.XLOOKUP(tbl_GL[[#This Row],[Account_key]],tbl_COA[Account_key],tbl_COA[SubClass2],"Not Found")</f>
        <v>Current Assets</v>
      </c>
      <c r="J16938" t="str">
        <f>_xlfn.XLOOKUP(tbl_GL[[#This Row],[Account_key]],tbl_COA[Account_key],tbl_COA[SubAccount],,0)</f>
        <v>Trade Receivables</v>
      </c>
      <c r="K16938">
        <f>YEAR(tbl_GL[[#This Row],[Date]])</f>
        <v>2019</v>
      </c>
    </row>
    <row r="16939" spans="1:11" x14ac:dyDescent="0.35">
      <c r="A16939">
        <v>675.1</v>
      </c>
      <c r="B16939" s="24">
        <v>43466</v>
      </c>
      <c r="C16939">
        <v>7</v>
      </c>
      <c r="D16939" s="13">
        <v>20</v>
      </c>
      <c r="E16939" s="13" t="s">
        <v>124</v>
      </c>
      <c r="F16939" s="17">
        <v>15000</v>
      </c>
      <c r="G16939" t="str">
        <f>_xlfn.XLOOKUP(tbl_GL[[#This Row],[Account_key]],tbl_COA[Account_key],tbl_COA[Class],"Not Found")</f>
        <v>Assets</v>
      </c>
      <c r="H16939" t="str">
        <f>_xlfn.XLOOKUP(tbl_GL[[#This Row],[Account_key]],tbl_COA[Account_key],tbl_COA[SubClass],"Not Found")</f>
        <v>Assets</v>
      </c>
      <c r="I16939" t="str">
        <f>_xlfn.XLOOKUP(tbl_GL[[#This Row],[Account_key]],tbl_COA[Account_key],tbl_COA[SubClass2],"Not Found")</f>
        <v>Current Assets</v>
      </c>
      <c r="J16939" t="str">
        <f>_xlfn.XLOOKUP(tbl_GL[[#This Row],[Account_key]],tbl_COA[Account_key],tbl_COA[SubAccount],,0)</f>
        <v>Cash in hand</v>
      </c>
      <c r="K16939">
        <f>YEAR(tbl_GL[[#This Row],[Date]])</f>
        <v>2019</v>
      </c>
    </row>
    <row r="16940" spans="1:11" x14ac:dyDescent="0.35">
      <c r="A16940">
        <v>675.2</v>
      </c>
      <c r="B16940" s="24">
        <v>43466</v>
      </c>
      <c r="C16940">
        <v>7</v>
      </c>
      <c r="D16940" s="13">
        <v>10</v>
      </c>
      <c r="E16940" s="13" t="s">
        <v>124</v>
      </c>
      <c r="F16940" s="17">
        <v>-15000</v>
      </c>
      <c r="G16940" t="str">
        <f>_xlfn.XLOOKUP(tbl_GL[[#This Row],[Account_key]],tbl_COA[Account_key],tbl_COA[Class],"Not Found")</f>
        <v>Assets</v>
      </c>
      <c r="H16940" t="str">
        <f>_xlfn.XLOOKUP(tbl_GL[[#This Row],[Account_key]],tbl_COA[Account_key],tbl_COA[SubClass],"Not Found")</f>
        <v>Assets</v>
      </c>
      <c r="I16940" t="str">
        <f>_xlfn.XLOOKUP(tbl_GL[[#This Row],[Account_key]],tbl_COA[Account_key],tbl_COA[SubClass2],"Not Found")</f>
        <v>Current Assets</v>
      </c>
      <c r="J16940" t="str">
        <f>_xlfn.XLOOKUP(tbl_GL[[#This Row],[Account_key]],tbl_COA[Account_key],tbl_COA[SubAccount],,0)</f>
        <v>Cash at Bank</v>
      </c>
      <c r="K16940">
        <f>YEAR(tbl_GL[[#This Row],[Date]])</f>
        <v>2019</v>
      </c>
    </row>
    <row r="16941" spans="1:11" x14ac:dyDescent="0.35">
      <c r="A16941">
        <v>676.1</v>
      </c>
      <c r="B16941" s="24">
        <v>43466</v>
      </c>
      <c r="C16941">
        <v>7</v>
      </c>
      <c r="D16941" s="13">
        <v>100</v>
      </c>
      <c r="E16941" s="13" t="s">
        <v>103</v>
      </c>
      <c r="F16941" s="17">
        <v>11250</v>
      </c>
      <c r="G16941" t="str">
        <f>_xlfn.XLOOKUP(tbl_GL[[#This Row],[Account_key]],tbl_COA[Account_key],tbl_COA[Class],"Not Found")</f>
        <v>Assets</v>
      </c>
      <c r="H16941" t="str">
        <f>_xlfn.XLOOKUP(tbl_GL[[#This Row],[Account_key]],tbl_COA[Account_key],tbl_COA[SubClass],"Not Found")</f>
        <v>Assets</v>
      </c>
      <c r="I16941" t="str">
        <f>_xlfn.XLOOKUP(tbl_GL[[#This Row],[Account_key]],tbl_COA[Account_key],tbl_COA[SubClass2],"Not Found")</f>
        <v>Non-Current Assets</v>
      </c>
      <c r="J16941" t="str">
        <f>_xlfn.XLOOKUP(tbl_GL[[#This Row],[Account_key]],tbl_COA[Account_key],tbl_COA[SubAccount],,0)</f>
        <v>Patents and trademarks</v>
      </c>
      <c r="K16941">
        <f>YEAR(tbl_GL[[#This Row],[Date]])</f>
        <v>2019</v>
      </c>
    </row>
    <row r="16942" spans="1:11" x14ac:dyDescent="0.35">
      <c r="A16942">
        <v>676.2</v>
      </c>
      <c r="B16942" s="24">
        <v>43466</v>
      </c>
      <c r="C16942">
        <v>7</v>
      </c>
      <c r="D16942" s="13">
        <v>160</v>
      </c>
      <c r="E16942" s="13" t="s">
        <v>103</v>
      </c>
      <c r="F16942" s="17">
        <v>11250</v>
      </c>
      <c r="G16942" t="str">
        <f>_xlfn.XLOOKUP(tbl_GL[[#This Row],[Account_key]],tbl_COA[Account_key],tbl_COA[Class],"Not Found")</f>
        <v>Liabilities and Owners Equity</v>
      </c>
      <c r="H16942" t="str">
        <f>_xlfn.XLOOKUP(tbl_GL[[#This Row],[Account_key]],tbl_COA[Account_key],tbl_COA[SubClass],"Not Found")</f>
        <v>Liabilities</v>
      </c>
      <c r="I16942" t="str">
        <f>_xlfn.XLOOKUP(tbl_GL[[#This Row],[Account_key]],tbl_COA[Account_key],tbl_COA[SubClass2],"Not Found")</f>
        <v>Long Term Liabilities</v>
      </c>
      <c r="J16942" t="str">
        <f>_xlfn.XLOOKUP(tbl_GL[[#This Row],[Account_key]],tbl_COA[Account_key],tbl_COA[SubAccount],,0)</f>
        <v>Long Term Obligations</v>
      </c>
      <c r="K16942">
        <f>YEAR(tbl_GL[[#This Row],[Date]])</f>
        <v>2019</v>
      </c>
    </row>
    <row r="16943" spans="1:11" x14ac:dyDescent="0.35">
      <c r="A16943">
        <v>677.1</v>
      </c>
      <c r="B16943" s="24">
        <v>43466</v>
      </c>
      <c r="C16943">
        <v>7</v>
      </c>
      <c r="D16943" s="13">
        <v>60</v>
      </c>
      <c r="E16943" s="13" t="s">
        <v>84</v>
      </c>
      <c r="F16943" s="17">
        <v>13950</v>
      </c>
      <c r="G16943" t="str">
        <f>_xlfn.XLOOKUP(tbl_GL[[#This Row],[Account_key]],tbl_COA[Account_key],tbl_COA[Class],"Not Found")</f>
        <v>Assets</v>
      </c>
      <c r="H16943" t="str">
        <f>_xlfn.XLOOKUP(tbl_GL[[#This Row],[Account_key]],tbl_COA[Account_key],tbl_COA[SubClass],"Not Found")</f>
        <v>Assets</v>
      </c>
      <c r="I16943" t="str">
        <f>_xlfn.XLOOKUP(tbl_GL[[#This Row],[Account_key]],tbl_COA[Account_key],tbl_COA[SubClass2],"Not Found")</f>
        <v>Current Assets</v>
      </c>
      <c r="J16943" t="str">
        <f>_xlfn.XLOOKUP(tbl_GL[[#This Row],[Account_key]],tbl_COA[Account_key],tbl_COA[SubAccount],,0)</f>
        <v>Inventory</v>
      </c>
      <c r="K16943">
        <f>YEAR(tbl_GL[[#This Row],[Date]])</f>
        <v>2019</v>
      </c>
    </row>
    <row r="16944" spans="1:11" x14ac:dyDescent="0.35">
      <c r="A16944">
        <v>677.2</v>
      </c>
      <c r="B16944" s="24">
        <v>43466</v>
      </c>
      <c r="C16944">
        <v>7</v>
      </c>
      <c r="D16944" s="13">
        <v>110</v>
      </c>
      <c r="E16944" s="13" t="s">
        <v>84</v>
      </c>
      <c r="F16944" s="17">
        <v>13950</v>
      </c>
      <c r="G16944" t="str">
        <f>_xlfn.XLOOKUP(tbl_GL[[#This Row],[Account_key]],tbl_COA[Account_key],tbl_COA[Class],"Not Found")</f>
        <v>Liabilities and Owners Equity</v>
      </c>
      <c r="H16944" t="str">
        <f>_xlfn.XLOOKUP(tbl_GL[[#This Row],[Account_key]],tbl_COA[Account_key],tbl_COA[SubClass],"Not Found")</f>
        <v>Liabilities</v>
      </c>
      <c r="I16944" t="str">
        <f>_xlfn.XLOOKUP(tbl_GL[[#This Row],[Account_key]],tbl_COA[Account_key],tbl_COA[SubClass2],"Not Found")</f>
        <v>Current Liabilities</v>
      </c>
      <c r="J16944" t="str">
        <f>_xlfn.XLOOKUP(tbl_GL[[#This Row],[Account_key]],tbl_COA[Account_key],tbl_COA[SubAccount],,0)</f>
        <v>Trade Payables</v>
      </c>
      <c r="K16944">
        <f>YEAR(tbl_GL[[#This Row],[Date]])</f>
        <v>2019</v>
      </c>
    </row>
    <row r="16945" spans="1:11" x14ac:dyDescent="0.35">
      <c r="A16945">
        <v>678.1</v>
      </c>
      <c r="B16945" s="24">
        <v>43466</v>
      </c>
      <c r="C16945">
        <v>7</v>
      </c>
      <c r="D16945" s="13">
        <v>90</v>
      </c>
      <c r="E16945" s="13" t="s">
        <v>102</v>
      </c>
      <c r="F16945" s="17">
        <v>294000</v>
      </c>
      <c r="G16945" t="str">
        <f>_xlfn.XLOOKUP(tbl_GL[[#This Row],[Account_key]],tbl_COA[Account_key],tbl_COA[Class],"Not Found")</f>
        <v>Assets</v>
      </c>
      <c r="H16945" t="str">
        <f>_xlfn.XLOOKUP(tbl_GL[[#This Row],[Account_key]],tbl_COA[Account_key],tbl_COA[SubClass],"Not Found")</f>
        <v>Assets</v>
      </c>
      <c r="I16945" t="str">
        <f>_xlfn.XLOOKUP(tbl_GL[[#This Row],[Account_key]],tbl_COA[Account_key],tbl_COA[SubClass2],"Not Found")</f>
        <v>Non-Current Assets</v>
      </c>
      <c r="J16945" t="str">
        <f>_xlfn.XLOOKUP(tbl_GL[[#This Row],[Account_key]],tbl_COA[Account_key],tbl_COA[SubAccount],,0)</f>
        <v>Office Furniture &amp; Equipment</v>
      </c>
      <c r="K16945">
        <f>YEAR(tbl_GL[[#This Row],[Date]])</f>
        <v>2019</v>
      </c>
    </row>
    <row r="16946" spans="1:11" x14ac:dyDescent="0.35">
      <c r="A16946">
        <v>678.2</v>
      </c>
      <c r="B16946" s="24">
        <v>43466</v>
      </c>
      <c r="C16946">
        <v>7</v>
      </c>
      <c r="D16946" s="13">
        <v>10</v>
      </c>
      <c r="E16946" s="13" t="s">
        <v>102</v>
      </c>
      <c r="F16946" s="17">
        <v>-294000</v>
      </c>
      <c r="G16946" t="str">
        <f>_xlfn.XLOOKUP(tbl_GL[[#This Row],[Account_key]],tbl_COA[Account_key],tbl_COA[Class],"Not Found")</f>
        <v>Assets</v>
      </c>
      <c r="H16946" t="str">
        <f>_xlfn.XLOOKUP(tbl_GL[[#This Row],[Account_key]],tbl_COA[Account_key],tbl_COA[SubClass],"Not Found")</f>
        <v>Assets</v>
      </c>
      <c r="I16946" t="str">
        <f>_xlfn.XLOOKUP(tbl_GL[[#This Row],[Account_key]],tbl_COA[Account_key],tbl_COA[SubClass2],"Not Found")</f>
        <v>Current Assets</v>
      </c>
      <c r="J16946" t="str">
        <f>_xlfn.XLOOKUP(tbl_GL[[#This Row],[Account_key]],tbl_COA[Account_key],tbl_COA[SubAccount],,0)</f>
        <v>Cash at Bank</v>
      </c>
      <c r="K16946">
        <f>YEAR(tbl_GL[[#This Row],[Date]])</f>
        <v>2019</v>
      </c>
    </row>
    <row r="16947" spans="1:11" x14ac:dyDescent="0.35">
      <c r="A16947">
        <v>679.1</v>
      </c>
      <c r="B16947" s="24">
        <v>43466</v>
      </c>
      <c r="C16947">
        <v>7</v>
      </c>
      <c r="D16947" s="13">
        <v>10</v>
      </c>
      <c r="E16947" s="13" t="s">
        <v>106</v>
      </c>
      <c r="F16947" s="17">
        <v>520000</v>
      </c>
      <c r="G16947" t="str">
        <f>_xlfn.XLOOKUP(tbl_GL[[#This Row],[Account_key]],tbl_COA[Account_key],tbl_COA[Class],"Not Found")</f>
        <v>Assets</v>
      </c>
      <c r="H16947" t="str">
        <f>_xlfn.XLOOKUP(tbl_GL[[#This Row],[Account_key]],tbl_COA[Account_key],tbl_COA[SubClass],"Not Found")</f>
        <v>Assets</v>
      </c>
      <c r="I16947" t="str">
        <f>_xlfn.XLOOKUP(tbl_GL[[#This Row],[Account_key]],tbl_COA[Account_key],tbl_COA[SubClass2],"Not Found")</f>
        <v>Current Assets</v>
      </c>
      <c r="J16947" t="str">
        <f>_xlfn.XLOOKUP(tbl_GL[[#This Row],[Account_key]],tbl_COA[Account_key],tbl_COA[SubAccount],,0)</f>
        <v>Cash at Bank</v>
      </c>
      <c r="K16947">
        <f>YEAR(tbl_GL[[#This Row],[Date]])</f>
        <v>2019</v>
      </c>
    </row>
    <row r="16948" spans="1:11" x14ac:dyDescent="0.35">
      <c r="A16948">
        <v>679.2</v>
      </c>
      <c r="B16948" s="24">
        <v>43466</v>
      </c>
      <c r="C16948">
        <v>7</v>
      </c>
      <c r="D16948" s="13">
        <v>180</v>
      </c>
      <c r="E16948" s="13" t="s">
        <v>106</v>
      </c>
      <c r="F16948" s="17">
        <v>520000</v>
      </c>
      <c r="G16948" t="str">
        <f>_xlfn.XLOOKUP(tbl_GL[[#This Row],[Account_key]],tbl_COA[Account_key],tbl_COA[Class],"Not Found")</f>
        <v>Liabilities and Owners Equity</v>
      </c>
      <c r="H16948" t="str">
        <f>_xlfn.XLOOKUP(tbl_GL[[#This Row],[Account_key]],tbl_COA[Account_key],tbl_COA[SubClass],"Not Found")</f>
        <v>Owners Equity</v>
      </c>
      <c r="I16948" t="str">
        <f>_xlfn.XLOOKUP(tbl_GL[[#This Row],[Account_key]],tbl_COA[Account_key],tbl_COA[SubClass2],"Not Found")</f>
        <v>Share Capital</v>
      </c>
      <c r="J16948" t="str">
        <f>_xlfn.XLOOKUP(tbl_GL[[#This Row],[Account_key]],tbl_COA[Account_key],tbl_COA[SubAccount],,0)</f>
        <v>Share Capital</v>
      </c>
      <c r="K16948">
        <f>YEAR(tbl_GL[[#This Row],[Date]])</f>
        <v>2019</v>
      </c>
    </row>
    <row r="16949" spans="1:11" x14ac:dyDescent="0.35">
      <c r="A16949">
        <v>680.1</v>
      </c>
      <c r="B16949" s="24">
        <v>43468</v>
      </c>
      <c r="C16949">
        <v>7</v>
      </c>
      <c r="D16949" s="13">
        <v>310</v>
      </c>
      <c r="E16949" s="13" t="s">
        <v>99</v>
      </c>
      <c r="F16949" s="17">
        <v>-28</v>
      </c>
      <c r="G16949" t="str">
        <f>_xlfn.XLOOKUP(tbl_GL[[#This Row],[Account_key]],tbl_COA[Account_key],tbl_COA[Class],"Not Found")</f>
        <v>Operating account</v>
      </c>
      <c r="H16949" t="str">
        <f>_xlfn.XLOOKUP(tbl_GL[[#This Row],[Account_key]],tbl_COA[Account_key],tbl_COA[SubClass],"Not Found")</f>
        <v>Operating Expenses</v>
      </c>
      <c r="I16949" t="str">
        <f>_xlfn.XLOOKUP(tbl_GL[[#This Row],[Account_key]],tbl_COA[Account_key],tbl_COA[SubClass2],"Not Found")</f>
        <v>Administration</v>
      </c>
      <c r="J16949" t="str">
        <f>_xlfn.XLOOKUP(tbl_GL[[#This Row],[Account_key]],tbl_COA[Account_key],tbl_COA[SubAccount],,0)</f>
        <v>Office Supplies</v>
      </c>
      <c r="K16949">
        <f>YEAR(tbl_GL[[#This Row],[Date]])</f>
        <v>2019</v>
      </c>
    </row>
    <row r="16950" spans="1:11" x14ac:dyDescent="0.35">
      <c r="A16950">
        <v>680.2</v>
      </c>
      <c r="B16950" s="24">
        <v>43468</v>
      </c>
      <c r="C16950">
        <v>7</v>
      </c>
      <c r="D16950" s="13">
        <v>20</v>
      </c>
      <c r="E16950" s="13" t="s">
        <v>99</v>
      </c>
      <c r="F16950" s="17">
        <v>-28</v>
      </c>
      <c r="G16950" t="str">
        <f>_xlfn.XLOOKUP(tbl_GL[[#This Row],[Account_key]],tbl_COA[Account_key],tbl_COA[Class],"Not Found")</f>
        <v>Assets</v>
      </c>
      <c r="H16950" t="str">
        <f>_xlfn.XLOOKUP(tbl_GL[[#This Row],[Account_key]],tbl_COA[Account_key],tbl_COA[SubClass],"Not Found")</f>
        <v>Assets</v>
      </c>
      <c r="I16950" t="str">
        <f>_xlfn.XLOOKUP(tbl_GL[[#This Row],[Account_key]],tbl_COA[Account_key],tbl_COA[SubClass2],"Not Found")</f>
        <v>Current Assets</v>
      </c>
      <c r="J16950" t="str">
        <f>_xlfn.XLOOKUP(tbl_GL[[#This Row],[Account_key]],tbl_COA[Account_key],tbl_COA[SubAccount],,0)</f>
        <v>Cash in hand</v>
      </c>
      <c r="K16950">
        <f>YEAR(tbl_GL[[#This Row],[Date]])</f>
        <v>2019</v>
      </c>
    </row>
    <row r="16951" spans="1:11" x14ac:dyDescent="0.35">
      <c r="A16951">
        <v>681.1</v>
      </c>
      <c r="B16951" s="24">
        <v>43470</v>
      </c>
      <c r="C16951">
        <v>7</v>
      </c>
      <c r="D16951" s="13">
        <v>230</v>
      </c>
      <c r="E16951" s="13" t="s">
        <v>4</v>
      </c>
      <c r="F16951" s="17">
        <v>-237</v>
      </c>
      <c r="G16951" t="str">
        <f>_xlfn.XLOOKUP(tbl_GL[[#This Row],[Account_key]],tbl_COA[Account_key],tbl_COA[Class],"Not Found")</f>
        <v>Trading account</v>
      </c>
      <c r="H16951" t="str">
        <f>_xlfn.XLOOKUP(tbl_GL[[#This Row],[Account_key]],tbl_COA[Account_key],tbl_COA[SubClass],"Not Found")</f>
        <v>Cost of Sales</v>
      </c>
      <c r="I16951" t="str">
        <f>_xlfn.XLOOKUP(tbl_GL[[#This Row],[Account_key]],tbl_COA[Account_key],tbl_COA[SubClass2],"Not Found")</f>
        <v>Cost of Sales</v>
      </c>
      <c r="J16951" t="str">
        <f>_xlfn.XLOOKUP(tbl_GL[[#This Row],[Account_key]],tbl_COA[Account_key],tbl_COA[SubAccount],,0)</f>
        <v>Cost of Sales</v>
      </c>
      <c r="K16951">
        <f>YEAR(tbl_GL[[#This Row],[Date]])</f>
        <v>2019</v>
      </c>
    </row>
    <row r="16952" spans="1:11" x14ac:dyDescent="0.35">
      <c r="A16952">
        <v>681.2</v>
      </c>
      <c r="B16952" s="24">
        <v>43470</v>
      </c>
      <c r="C16952">
        <v>7</v>
      </c>
      <c r="D16952" s="13">
        <v>60</v>
      </c>
      <c r="E16952" s="13" t="s">
        <v>4</v>
      </c>
      <c r="F16952" s="17">
        <v>-237</v>
      </c>
      <c r="G16952" t="str">
        <f>_xlfn.XLOOKUP(tbl_GL[[#This Row],[Account_key]],tbl_COA[Account_key],tbl_COA[Class],"Not Found")</f>
        <v>Assets</v>
      </c>
      <c r="H16952" t="str">
        <f>_xlfn.XLOOKUP(tbl_GL[[#This Row],[Account_key]],tbl_COA[Account_key],tbl_COA[SubClass],"Not Found")</f>
        <v>Assets</v>
      </c>
      <c r="I16952" t="str">
        <f>_xlfn.XLOOKUP(tbl_GL[[#This Row],[Account_key]],tbl_COA[Account_key],tbl_COA[SubClass2],"Not Found")</f>
        <v>Current Assets</v>
      </c>
      <c r="J16952" t="str">
        <f>_xlfn.XLOOKUP(tbl_GL[[#This Row],[Account_key]],tbl_COA[Account_key],tbl_COA[SubAccount],,0)</f>
        <v>Inventory</v>
      </c>
      <c r="K16952">
        <f>YEAR(tbl_GL[[#This Row],[Date]])</f>
        <v>2019</v>
      </c>
    </row>
    <row r="16953" spans="1:11" x14ac:dyDescent="0.35">
      <c r="A16953">
        <v>682.1</v>
      </c>
      <c r="B16953" s="24">
        <v>43470</v>
      </c>
      <c r="C16953">
        <v>7</v>
      </c>
      <c r="D16953" s="13">
        <v>210</v>
      </c>
      <c r="E16953" s="13" t="s">
        <v>8</v>
      </c>
      <c r="F16953" s="17">
        <v>1063</v>
      </c>
      <c r="G16953" t="str">
        <f>_xlfn.XLOOKUP(tbl_GL[[#This Row],[Account_key]],tbl_COA[Account_key],tbl_COA[Class],"Not Found")</f>
        <v>Trading account</v>
      </c>
      <c r="H16953" t="str">
        <f>_xlfn.XLOOKUP(tbl_GL[[#This Row],[Account_key]],tbl_COA[Account_key],tbl_COA[SubClass],"Not Found")</f>
        <v>Sales</v>
      </c>
      <c r="I16953" t="str">
        <f>_xlfn.XLOOKUP(tbl_GL[[#This Row],[Account_key]],tbl_COA[Account_key],tbl_COA[SubClass2],"Not Found")</f>
        <v>Sales</v>
      </c>
      <c r="J16953" t="str">
        <f>_xlfn.XLOOKUP(tbl_GL[[#This Row],[Account_key]],tbl_COA[Account_key],tbl_COA[SubAccount],,0)</f>
        <v>Sales</v>
      </c>
      <c r="K16953">
        <f>YEAR(tbl_GL[[#This Row],[Date]])</f>
        <v>2019</v>
      </c>
    </row>
    <row r="16954" spans="1:11" x14ac:dyDescent="0.35">
      <c r="A16954">
        <v>682.2</v>
      </c>
      <c r="B16954" s="24">
        <v>43470</v>
      </c>
      <c r="C16954">
        <v>7</v>
      </c>
      <c r="D16954" s="13">
        <v>30</v>
      </c>
      <c r="E16954" s="13" t="s">
        <v>8</v>
      </c>
      <c r="F16954" s="17">
        <v>1063</v>
      </c>
      <c r="G16954" t="str">
        <f>_xlfn.XLOOKUP(tbl_GL[[#This Row],[Account_key]],tbl_COA[Account_key],tbl_COA[Class],"Not Found")</f>
        <v>Assets</v>
      </c>
      <c r="H16954" t="str">
        <f>_xlfn.XLOOKUP(tbl_GL[[#This Row],[Account_key]],tbl_COA[Account_key],tbl_COA[SubClass],"Not Found")</f>
        <v>Assets</v>
      </c>
      <c r="I16954" t="str">
        <f>_xlfn.XLOOKUP(tbl_GL[[#This Row],[Account_key]],tbl_COA[Account_key],tbl_COA[SubClass2],"Not Found")</f>
        <v>Current Assets</v>
      </c>
      <c r="J16954" t="str">
        <f>_xlfn.XLOOKUP(tbl_GL[[#This Row],[Account_key]],tbl_COA[Account_key],tbl_COA[SubAccount],,0)</f>
        <v>Trade Receivables</v>
      </c>
      <c r="K16954">
        <f>YEAR(tbl_GL[[#This Row],[Date]])</f>
        <v>2019</v>
      </c>
    </row>
    <row r="16955" spans="1:11" x14ac:dyDescent="0.35">
      <c r="A16955">
        <v>683.1</v>
      </c>
      <c r="B16955" s="24">
        <v>43470</v>
      </c>
      <c r="C16955">
        <v>7</v>
      </c>
      <c r="D16955" s="13">
        <v>260</v>
      </c>
      <c r="E16955" s="13" t="s">
        <v>97</v>
      </c>
      <c r="F16955" s="17">
        <v>-1856</v>
      </c>
      <c r="G16955" t="str">
        <f>_xlfn.XLOOKUP(tbl_GL[[#This Row],[Account_key]],tbl_COA[Account_key],tbl_COA[Class],"Not Found")</f>
        <v>Operating account</v>
      </c>
      <c r="H16955" t="str">
        <f>_xlfn.XLOOKUP(tbl_GL[[#This Row],[Account_key]],tbl_COA[Account_key],tbl_COA[SubClass],"Not Found")</f>
        <v>Operating Expenses</v>
      </c>
      <c r="I16955" t="str">
        <f>_xlfn.XLOOKUP(tbl_GL[[#This Row],[Account_key]],tbl_COA[Account_key],tbl_COA[SubClass2],"Not Found")</f>
        <v>Marketing</v>
      </c>
      <c r="J16955" t="str">
        <f>_xlfn.XLOOKUP(tbl_GL[[#This Row],[Account_key]],tbl_COA[Account_key],tbl_COA[SubAccount],,0)</f>
        <v>Commissions</v>
      </c>
      <c r="K16955">
        <f>YEAR(tbl_GL[[#This Row],[Date]])</f>
        <v>2019</v>
      </c>
    </row>
    <row r="16956" spans="1:11" x14ac:dyDescent="0.35">
      <c r="A16956">
        <v>683.2</v>
      </c>
      <c r="B16956" s="24">
        <v>43470</v>
      </c>
      <c r="C16956">
        <v>7</v>
      </c>
      <c r="D16956" s="13">
        <v>120</v>
      </c>
      <c r="E16956" s="13" t="s">
        <v>97</v>
      </c>
      <c r="F16956" s="17">
        <v>1856</v>
      </c>
      <c r="G16956" t="str">
        <f>_xlfn.XLOOKUP(tbl_GL[[#This Row],[Account_key]],tbl_COA[Account_key],tbl_COA[Class],"Not Found")</f>
        <v>Liabilities and Owners Equity</v>
      </c>
      <c r="H16956" t="str">
        <f>_xlfn.XLOOKUP(tbl_GL[[#This Row],[Account_key]],tbl_COA[Account_key],tbl_COA[SubClass],"Not Found")</f>
        <v>Liabilities</v>
      </c>
      <c r="I16956" t="str">
        <f>_xlfn.XLOOKUP(tbl_GL[[#This Row],[Account_key]],tbl_COA[Account_key],tbl_COA[SubClass2],"Not Found")</f>
        <v>Current Liabilities</v>
      </c>
      <c r="J16956" t="str">
        <f>_xlfn.XLOOKUP(tbl_GL[[#This Row],[Account_key]],tbl_COA[Account_key],tbl_COA[SubAccount],,0)</f>
        <v>Accrued Expenses</v>
      </c>
      <c r="K16956">
        <f>YEAR(tbl_GL[[#This Row],[Date]])</f>
        <v>2019</v>
      </c>
    </row>
    <row r="16957" spans="1:11" x14ac:dyDescent="0.35">
      <c r="A16957">
        <v>684.1</v>
      </c>
      <c r="B16957" s="24">
        <v>43470</v>
      </c>
      <c r="C16957">
        <v>7</v>
      </c>
      <c r="D16957" s="13">
        <v>10</v>
      </c>
      <c r="E16957" s="13" t="s">
        <v>107</v>
      </c>
      <c r="F16957" s="17">
        <v>24500</v>
      </c>
      <c r="G16957" t="str">
        <f>_xlfn.XLOOKUP(tbl_GL[[#This Row],[Account_key]],tbl_COA[Account_key],tbl_COA[Class],"Not Found")</f>
        <v>Assets</v>
      </c>
      <c r="H16957" t="str">
        <f>_xlfn.XLOOKUP(tbl_GL[[#This Row],[Account_key]],tbl_COA[Account_key],tbl_COA[SubClass],"Not Found")</f>
        <v>Assets</v>
      </c>
      <c r="I16957" t="str">
        <f>_xlfn.XLOOKUP(tbl_GL[[#This Row],[Account_key]],tbl_COA[Account_key],tbl_COA[SubClass2],"Not Found")</f>
        <v>Current Assets</v>
      </c>
      <c r="J16957" t="str">
        <f>_xlfn.XLOOKUP(tbl_GL[[#This Row],[Account_key]],tbl_COA[Account_key],tbl_COA[SubAccount],,0)</f>
        <v>Cash at Bank</v>
      </c>
      <c r="K16957">
        <f>YEAR(tbl_GL[[#This Row],[Date]])</f>
        <v>2019</v>
      </c>
    </row>
    <row r="16958" spans="1:11" x14ac:dyDescent="0.35">
      <c r="A16958">
        <v>684.2</v>
      </c>
      <c r="B16958" s="24">
        <v>43470</v>
      </c>
      <c r="C16958">
        <v>7</v>
      </c>
      <c r="D16958" s="13">
        <v>160</v>
      </c>
      <c r="E16958" s="13" t="s">
        <v>107</v>
      </c>
      <c r="F16958" s="17">
        <v>24500</v>
      </c>
      <c r="G16958" t="str">
        <f>_xlfn.XLOOKUP(tbl_GL[[#This Row],[Account_key]],tbl_COA[Account_key],tbl_COA[Class],"Not Found")</f>
        <v>Liabilities and Owners Equity</v>
      </c>
      <c r="H16958" t="str">
        <f>_xlfn.XLOOKUP(tbl_GL[[#This Row],[Account_key]],tbl_COA[Account_key],tbl_COA[SubClass],"Not Found")</f>
        <v>Liabilities</v>
      </c>
      <c r="I16958" t="str">
        <f>_xlfn.XLOOKUP(tbl_GL[[#This Row],[Account_key]],tbl_COA[Account_key],tbl_COA[SubClass2],"Not Found")</f>
        <v>Long Term Liabilities</v>
      </c>
      <c r="J16958" t="str">
        <f>_xlfn.XLOOKUP(tbl_GL[[#This Row],[Account_key]],tbl_COA[Account_key],tbl_COA[SubAccount],,0)</f>
        <v>Long Term Obligations</v>
      </c>
      <c r="K16958">
        <f>YEAR(tbl_GL[[#This Row],[Date]])</f>
        <v>2019</v>
      </c>
    </row>
    <row r="16959" spans="1:11" x14ac:dyDescent="0.35">
      <c r="A16959">
        <v>685.1</v>
      </c>
      <c r="B16959" s="24">
        <v>43474</v>
      </c>
      <c r="C16959">
        <v>7</v>
      </c>
      <c r="D16959" s="13">
        <v>300</v>
      </c>
      <c r="E16959" s="13" t="s">
        <v>97</v>
      </c>
      <c r="F16959" s="17">
        <v>-1567</v>
      </c>
      <c r="G16959" t="str">
        <f>_xlfn.XLOOKUP(tbl_GL[[#This Row],[Account_key]],tbl_COA[Account_key],tbl_COA[Class],"Not Found")</f>
        <v>Operating account</v>
      </c>
      <c r="H16959" t="str">
        <f>_xlfn.XLOOKUP(tbl_GL[[#This Row],[Account_key]],tbl_COA[Account_key],tbl_COA[SubClass],"Not Found")</f>
        <v>Operating Expenses</v>
      </c>
      <c r="I16959" t="str">
        <f>_xlfn.XLOOKUP(tbl_GL[[#This Row],[Account_key]],tbl_COA[Account_key],tbl_COA[SubClass2],"Not Found")</f>
        <v>Administration</v>
      </c>
      <c r="J16959" t="str">
        <f>_xlfn.XLOOKUP(tbl_GL[[#This Row],[Account_key]],tbl_COA[Account_key],tbl_COA[SubAccount],,0)</f>
        <v>Entertainment</v>
      </c>
      <c r="K16959">
        <f>YEAR(tbl_GL[[#This Row],[Date]])</f>
        <v>2019</v>
      </c>
    </row>
    <row r="16960" spans="1:11" x14ac:dyDescent="0.35">
      <c r="A16960">
        <v>685.2</v>
      </c>
      <c r="B16960" s="24">
        <v>43474</v>
      </c>
      <c r="C16960">
        <v>7</v>
      </c>
      <c r="D16960" s="13">
        <v>120</v>
      </c>
      <c r="E16960" s="13" t="s">
        <v>97</v>
      </c>
      <c r="F16960" s="17">
        <v>1567</v>
      </c>
      <c r="G16960" t="str">
        <f>_xlfn.XLOOKUP(tbl_GL[[#This Row],[Account_key]],tbl_COA[Account_key],tbl_COA[Class],"Not Found")</f>
        <v>Liabilities and Owners Equity</v>
      </c>
      <c r="H16960" t="str">
        <f>_xlfn.XLOOKUP(tbl_GL[[#This Row],[Account_key]],tbl_COA[Account_key],tbl_COA[SubClass],"Not Found")</f>
        <v>Liabilities</v>
      </c>
      <c r="I16960" t="str">
        <f>_xlfn.XLOOKUP(tbl_GL[[#This Row],[Account_key]],tbl_COA[Account_key],tbl_COA[SubClass2],"Not Found")</f>
        <v>Current Liabilities</v>
      </c>
      <c r="J16960" t="str">
        <f>_xlfn.XLOOKUP(tbl_GL[[#This Row],[Account_key]],tbl_COA[Account_key],tbl_COA[SubAccount],,0)</f>
        <v>Accrued Expenses</v>
      </c>
      <c r="K16960">
        <f>YEAR(tbl_GL[[#This Row],[Date]])</f>
        <v>2019</v>
      </c>
    </row>
    <row r="16961" spans="1:11" x14ac:dyDescent="0.35">
      <c r="A16961">
        <v>686.1</v>
      </c>
      <c r="B16961" s="24">
        <v>43478</v>
      </c>
      <c r="C16961">
        <v>7</v>
      </c>
      <c r="D16961" s="13">
        <v>230</v>
      </c>
      <c r="E16961" s="13" t="s">
        <v>4</v>
      </c>
      <c r="F16961" s="17">
        <v>-700</v>
      </c>
      <c r="G16961" t="str">
        <f>_xlfn.XLOOKUP(tbl_GL[[#This Row],[Account_key]],tbl_COA[Account_key],tbl_COA[Class],"Not Found")</f>
        <v>Trading account</v>
      </c>
      <c r="H16961" t="str">
        <f>_xlfn.XLOOKUP(tbl_GL[[#This Row],[Account_key]],tbl_COA[Account_key],tbl_COA[SubClass],"Not Found")</f>
        <v>Cost of Sales</v>
      </c>
      <c r="I16961" t="str">
        <f>_xlfn.XLOOKUP(tbl_GL[[#This Row],[Account_key]],tbl_COA[Account_key],tbl_COA[SubClass2],"Not Found")</f>
        <v>Cost of Sales</v>
      </c>
      <c r="J16961" t="str">
        <f>_xlfn.XLOOKUP(tbl_GL[[#This Row],[Account_key]],tbl_COA[Account_key],tbl_COA[SubAccount],,0)</f>
        <v>Cost of Sales</v>
      </c>
      <c r="K16961">
        <f>YEAR(tbl_GL[[#This Row],[Date]])</f>
        <v>2019</v>
      </c>
    </row>
    <row r="16962" spans="1:11" x14ac:dyDescent="0.35">
      <c r="A16962">
        <v>686.2</v>
      </c>
      <c r="B16962" s="24">
        <v>43478</v>
      </c>
      <c r="C16962">
        <v>7</v>
      </c>
      <c r="D16962" s="13">
        <v>60</v>
      </c>
      <c r="E16962" s="13" t="s">
        <v>4</v>
      </c>
      <c r="F16962" s="17">
        <v>-700</v>
      </c>
      <c r="G16962" t="str">
        <f>_xlfn.XLOOKUP(tbl_GL[[#This Row],[Account_key]],tbl_COA[Account_key],tbl_COA[Class],"Not Found")</f>
        <v>Assets</v>
      </c>
      <c r="H16962" t="str">
        <f>_xlfn.XLOOKUP(tbl_GL[[#This Row],[Account_key]],tbl_COA[Account_key],tbl_COA[SubClass],"Not Found")</f>
        <v>Assets</v>
      </c>
      <c r="I16962" t="str">
        <f>_xlfn.XLOOKUP(tbl_GL[[#This Row],[Account_key]],tbl_COA[Account_key],tbl_COA[SubClass2],"Not Found")</f>
        <v>Current Assets</v>
      </c>
      <c r="J16962" t="str">
        <f>_xlfn.XLOOKUP(tbl_GL[[#This Row],[Account_key]],tbl_COA[Account_key],tbl_COA[SubAccount],,0)</f>
        <v>Inventory</v>
      </c>
      <c r="K16962">
        <f>YEAR(tbl_GL[[#This Row],[Date]])</f>
        <v>2019</v>
      </c>
    </row>
    <row r="16963" spans="1:11" x14ac:dyDescent="0.35">
      <c r="A16963">
        <v>687.1</v>
      </c>
      <c r="B16963" s="24">
        <v>43478</v>
      </c>
      <c r="C16963">
        <v>7</v>
      </c>
      <c r="D16963" s="13">
        <v>260</v>
      </c>
      <c r="E16963" s="13" t="s">
        <v>97</v>
      </c>
      <c r="F16963" s="17">
        <v>-1969</v>
      </c>
      <c r="G16963" t="str">
        <f>_xlfn.XLOOKUP(tbl_GL[[#This Row],[Account_key]],tbl_COA[Account_key],tbl_COA[Class],"Not Found")</f>
        <v>Operating account</v>
      </c>
      <c r="H16963" t="str">
        <f>_xlfn.XLOOKUP(tbl_GL[[#This Row],[Account_key]],tbl_COA[Account_key],tbl_COA[SubClass],"Not Found")</f>
        <v>Operating Expenses</v>
      </c>
      <c r="I16963" t="str">
        <f>_xlfn.XLOOKUP(tbl_GL[[#This Row],[Account_key]],tbl_COA[Account_key],tbl_COA[SubClass2],"Not Found")</f>
        <v>Marketing</v>
      </c>
      <c r="J16963" t="str">
        <f>_xlfn.XLOOKUP(tbl_GL[[#This Row],[Account_key]],tbl_COA[Account_key],tbl_COA[SubAccount],,0)</f>
        <v>Commissions</v>
      </c>
      <c r="K16963">
        <f>YEAR(tbl_GL[[#This Row],[Date]])</f>
        <v>2019</v>
      </c>
    </row>
    <row r="16964" spans="1:11" x14ac:dyDescent="0.35">
      <c r="A16964">
        <v>687.2</v>
      </c>
      <c r="B16964" s="24">
        <v>43478</v>
      </c>
      <c r="C16964">
        <v>7</v>
      </c>
      <c r="D16964" s="13">
        <v>120</v>
      </c>
      <c r="E16964" s="13" t="s">
        <v>97</v>
      </c>
      <c r="F16964" s="17">
        <v>1969</v>
      </c>
      <c r="G16964" t="str">
        <f>_xlfn.XLOOKUP(tbl_GL[[#This Row],[Account_key]],tbl_COA[Account_key],tbl_COA[Class],"Not Found")</f>
        <v>Liabilities and Owners Equity</v>
      </c>
      <c r="H16964" t="str">
        <f>_xlfn.XLOOKUP(tbl_GL[[#This Row],[Account_key]],tbl_COA[Account_key],tbl_COA[SubClass],"Not Found")</f>
        <v>Liabilities</v>
      </c>
      <c r="I16964" t="str">
        <f>_xlfn.XLOOKUP(tbl_GL[[#This Row],[Account_key]],tbl_COA[Account_key],tbl_COA[SubClass2],"Not Found")</f>
        <v>Current Liabilities</v>
      </c>
      <c r="J16964" t="str">
        <f>_xlfn.XLOOKUP(tbl_GL[[#This Row],[Account_key]],tbl_COA[Account_key],tbl_COA[SubAccount],,0)</f>
        <v>Accrued Expenses</v>
      </c>
      <c r="K16964">
        <f>YEAR(tbl_GL[[#This Row],[Date]])</f>
        <v>2019</v>
      </c>
    </row>
    <row r="16965" spans="1:11" x14ac:dyDescent="0.35">
      <c r="A16965">
        <v>688.1</v>
      </c>
      <c r="B16965" s="24">
        <v>43478</v>
      </c>
      <c r="C16965">
        <v>7</v>
      </c>
      <c r="D16965" s="13">
        <v>210</v>
      </c>
      <c r="E16965" s="13" t="s">
        <v>7</v>
      </c>
      <c r="F16965" s="17">
        <v>2640</v>
      </c>
      <c r="G16965" t="str">
        <f>_xlfn.XLOOKUP(tbl_GL[[#This Row],[Account_key]],tbl_COA[Account_key],tbl_COA[Class],"Not Found")</f>
        <v>Trading account</v>
      </c>
      <c r="H16965" t="str">
        <f>_xlfn.XLOOKUP(tbl_GL[[#This Row],[Account_key]],tbl_COA[Account_key],tbl_COA[SubClass],"Not Found")</f>
        <v>Sales</v>
      </c>
      <c r="I16965" t="str">
        <f>_xlfn.XLOOKUP(tbl_GL[[#This Row],[Account_key]],tbl_COA[Account_key],tbl_COA[SubClass2],"Not Found")</f>
        <v>Sales</v>
      </c>
      <c r="J16965" t="str">
        <f>_xlfn.XLOOKUP(tbl_GL[[#This Row],[Account_key]],tbl_COA[Account_key],tbl_COA[SubAccount],,0)</f>
        <v>Sales</v>
      </c>
      <c r="K16965">
        <f>YEAR(tbl_GL[[#This Row],[Date]])</f>
        <v>2019</v>
      </c>
    </row>
    <row r="16966" spans="1:11" x14ac:dyDescent="0.35">
      <c r="A16966">
        <v>688.2</v>
      </c>
      <c r="B16966" s="24">
        <v>43478</v>
      </c>
      <c r="C16966">
        <v>7</v>
      </c>
      <c r="D16966" s="13">
        <v>10</v>
      </c>
      <c r="E16966" s="13" t="s">
        <v>7</v>
      </c>
      <c r="F16966" s="17">
        <v>2640</v>
      </c>
      <c r="G16966" t="str">
        <f>_xlfn.XLOOKUP(tbl_GL[[#This Row],[Account_key]],tbl_COA[Account_key],tbl_COA[Class],"Not Found")</f>
        <v>Assets</v>
      </c>
      <c r="H16966" t="str">
        <f>_xlfn.XLOOKUP(tbl_GL[[#This Row],[Account_key]],tbl_COA[Account_key],tbl_COA[SubClass],"Not Found")</f>
        <v>Assets</v>
      </c>
      <c r="I16966" t="str">
        <f>_xlfn.XLOOKUP(tbl_GL[[#This Row],[Account_key]],tbl_COA[Account_key],tbl_COA[SubClass2],"Not Found")</f>
        <v>Current Assets</v>
      </c>
      <c r="J16966" t="str">
        <f>_xlfn.XLOOKUP(tbl_GL[[#This Row],[Account_key]],tbl_COA[Account_key],tbl_COA[SubAccount],,0)</f>
        <v>Cash at Bank</v>
      </c>
      <c r="K16966">
        <f>YEAR(tbl_GL[[#This Row],[Date]])</f>
        <v>2019</v>
      </c>
    </row>
    <row r="16967" spans="1:11" x14ac:dyDescent="0.35">
      <c r="A16967">
        <v>689.1</v>
      </c>
      <c r="B16967" s="24">
        <v>43478</v>
      </c>
      <c r="C16967">
        <v>7</v>
      </c>
      <c r="D16967" s="13">
        <v>230</v>
      </c>
      <c r="E16967" s="13" t="s">
        <v>4</v>
      </c>
      <c r="F16967" s="17">
        <v>-2774</v>
      </c>
      <c r="G16967" t="str">
        <f>_xlfn.XLOOKUP(tbl_GL[[#This Row],[Account_key]],tbl_COA[Account_key],tbl_COA[Class],"Not Found")</f>
        <v>Trading account</v>
      </c>
      <c r="H16967" t="str">
        <f>_xlfn.XLOOKUP(tbl_GL[[#This Row],[Account_key]],tbl_COA[Account_key],tbl_COA[SubClass],"Not Found")</f>
        <v>Cost of Sales</v>
      </c>
      <c r="I16967" t="str">
        <f>_xlfn.XLOOKUP(tbl_GL[[#This Row],[Account_key]],tbl_COA[Account_key],tbl_COA[SubClass2],"Not Found")</f>
        <v>Cost of Sales</v>
      </c>
      <c r="J16967" t="str">
        <f>_xlfn.XLOOKUP(tbl_GL[[#This Row],[Account_key]],tbl_COA[Account_key],tbl_COA[SubAccount],,0)</f>
        <v>Cost of Sales</v>
      </c>
      <c r="K16967">
        <f>YEAR(tbl_GL[[#This Row],[Date]])</f>
        <v>2019</v>
      </c>
    </row>
    <row r="16968" spans="1:11" x14ac:dyDescent="0.35">
      <c r="A16968">
        <v>689.2</v>
      </c>
      <c r="B16968" s="24">
        <v>43478</v>
      </c>
      <c r="C16968">
        <v>7</v>
      </c>
      <c r="D16968" s="13">
        <v>60</v>
      </c>
      <c r="E16968" s="13" t="s">
        <v>4</v>
      </c>
      <c r="F16968" s="17">
        <v>-2774</v>
      </c>
      <c r="G16968" t="str">
        <f>_xlfn.XLOOKUP(tbl_GL[[#This Row],[Account_key]],tbl_COA[Account_key],tbl_COA[Class],"Not Found")</f>
        <v>Assets</v>
      </c>
      <c r="H16968" t="str">
        <f>_xlfn.XLOOKUP(tbl_GL[[#This Row],[Account_key]],tbl_COA[Account_key],tbl_COA[SubClass],"Not Found")</f>
        <v>Assets</v>
      </c>
      <c r="I16968" t="str">
        <f>_xlfn.XLOOKUP(tbl_GL[[#This Row],[Account_key]],tbl_COA[Account_key],tbl_COA[SubClass2],"Not Found")</f>
        <v>Current Assets</v>
      </c>
      <c r="J16968" t="str">
        <f>_xlfn.XLOOKUP(tbl_GL[[#This Row],[Account_key]],tbl_COA[Account_key],tbl_COA[SubAccount],,0)</f>
        <v>Inventory</v>
      </c>
      <c r="K16968">
        <f>YEAR(tbl_GL[[#This Row],[Date]])</f>
        <v>2019</v>
      </c>
    </row>
    <row r="16969" spans="1:11" x14ac:dyDescent="0.35">
      <c r="A16969">
        <v>690.1</v>
      </c>
      <c r="B16969" s="24">
        <v>43478</v>
      </c>
      <c r="C16969">
        <v>7</v>
      </c>
      <c r="D16969" s="13">
        <v>210</v>
      </c>
      <c r="E16969" s="13" t="s">
        <v>8</v>
      </c>
      <c r="F16969" s="17">
        <v>12431</v>
      </c>
      <c r="G16969" t="str">
        <f>_xlfn.XLOOKUP(tbl_GL[[#This Row],[Account_key]],tbl_COA[Account_key],tbl_COA[Class],"Not Found")</f>
        <v>Trading account</v>
      </c>
      <c r="H16969" t="str">
        <f>_xlfn.XLOOKUP(tbl_GL[[#This Row],[Account_key]],tbl_COA[Account_key],tbl_COA[SubClass],"Not Found")</f>
        <v>Sales</v>
      </c>
      <c r="I16969" t="str">
        <f>_xlfn.XLOOKUP(tbl_GL[[#This Row],[Account_key]],tbl_COA[Account_key],tbl_COA[SubClass2],"Not Found")</f>
        <v>Sales</v>
      </c>
      <c r="J16969" t="str">
        <f>_xlfn.XLOOKUP(tbl_GL[[#This Row],[Account_key]],tbl_COA[Account_key],tbl_COA[SubAccount],,0)</f>
        <v>Sales</v>
      </c>
      <c r="K16969">
        <f>YEAR(tbl_GL[[#This Row],[Date]])</f>
        <v>2019</v>
      </c>
    </row>
    <row r="16970" spans="1:11" x14ac:dyDescent="0.35">
      <c r="A16970">
        <v>690.2</v>
      </c>
      <c r="B16970" s="24">
        <v>43478</v>
      </c>
      <c r="C16970">
        <v>7</v>
      </c>
      <c r="D16970" s="13">
        <v>30</v>
      </c>
      <c r="E16970" s="13" t="s">
        <v>8</v>
      </c>
      <c r="F16970" s="17">
        <v>12431</v>
      </c>
      <c r="G16970" t="str">
        <f>_xlfn.XLOOKUP(tbl_GL[[#This Row],[Account_key]],tbl_COA[Account_key],tbl_COA[Class],"Not Found")</f>
        <v>Assets</v>
      </c>
      <c r="H16970" t="str">
        <f>_xlfn.XLOOKUP(tbl_GL[[#This Row],[Account_key]],tbl_COA[Account_key],tbl_COA[SubClass],"Not Found")</f>
        <v>Assets</v>
      </c>
      <c r="I16970" t="str">
        <f>_xlfn.XLOOKUP(tbl_GL[[#This Row],[Account_key]],tbl_COA[Account_key],tbl_COA[SubClass2],"Not Found")</f>
        <v>Current Assets</v>
      </c>
      <c r="J16970" t="str">
        <f>_xlfn.XLOOKUP(tbl_GL[[#This Row],[Account_key]],tbl_COA[Account_key],tbl_COA[SubAccount],,0)</f>
        <v>Trade Receivables</v>
      </c>
      <c r="K16970">
        <f>YEAR(tbl_GL[[#This Row],[Date]])</f>
        <v>2019</v>
      </c>
    </row>
    <row r="16971" spans="1:11" x14ac:dyDescent="0.35">
      <c r="A16971">
        <v>691.1</v>
      </c>
      <c r="B16971" s="24">
        <v>43481</v>
      </c>
      <c r="C16971">
        <v>7</v>
      </c>
      <c r="D16971" s="13">
        <v>280</v>
      </c>
      <c r="E16971" s="13" t="s">
        <v>97</v>
      </c>
      <c r="F16971" s="17">
        <v>-1916</v>
      </c>
      <c r="G16971" t="str">
        <f>_xlfn.XLOOKUP(tbl_GL[[#This Row],[Account_key]],tbl_COA[Account_key],tbl_COA[Class],"Not Found")</f>
        <v>Operating account</v>
      </c>
      <c r="H16971" t="str">
        <f>_xlfn.XLOOKUP(tbl_GL[[#This Row],[Account_key]],tbl_COA[Account_key],tbl_COA[SubClass],"Not Found")</f>
        <v>Operating Expenses</v>
      </c>
      <c r="I16971" t="str">
        <f>_xlfn.XLOOKUP(tbl_GL[[#This Row],[Account_key]],tbl_COA[Account_key],tbl_COA[SubClass2],"Not Found")</f>
        <v>Marketing</v>
      </c>
      <c r="J16971" t="str">
        <f>_xlfn.XLOOKUP(tbl_GL[[#This Row],[Account_key]],tbl_COA[Account_key],tbl_COA[SubAccount],,0)</f>
        <v>Advertisements</v>
      </c>
      <c r="K16971">
        <f>YEAR(tbl_GL[[#This Row],[Date]])</f>
        <v>2019</v>
      </c>
    </row>
    <row r="16972" spans="1:11" x14ac:dyDescent="0.35">
      <c r="A16972">
        <v>691.2</v>
      </c>
      <c r="B16972" s="24">
        <v>43481</v>
      </c>
      <c r="C16972">
        <v>7</v>
      </c>
      <c r="D16972" s="13">
        <v>120</v>
      </c>
      <c r="E16972" s="13" t="s">
        <v>97</v>
      </c>
      <c r="F16972" s="17">
        <v>1916</v>
      </c>
      <c r="G16972" t="str">
        <f>_xlfn.XLOOKUP(tbl_GL[[#This Row],[Account_key]],tbl_COA[Account_key],tbl_COA[Class],"Not Found")</f>
        <v>Liabilities and Owners Equity</v>
      </c>
      <c r="H16972" t="str">
        <f>_xlfn.XLOOKUP(tbl_GL[[#This Row],[Account_key]],tbl_COA[Account_key],tbl_COA[SubClass],"Not Found")</f>
        <v>Liabilities</v>
      </c>
      <c r="I16972" t="str">
        <f>_xlfn.XLOOKUP(tbl_GL[[#This Row],[Account_key]],tbl_COA[Account_key],tbl_COA[SubClass2],"Not Found")</f>
        <v>Current Liabilities</v>
      </c>
      <c r="J16972" t="str">
        <f>_xlfn.XLOOKUP(tbl_GL[[#This Row],[Account_key]],tbl_COA[Account_key],tbl_COA[SubAccount],,0)</f>
        <v>Accrued Expenses</v>
      </c>
      <c r="K16972">
        <f>YEAR(tbl_GL[[#This Row],[Date]])</f>
        <v>2019</v>
      </c>
    </row>
    <row r="16973" spans="1:11" x14ac:dyDescent="0.35">
      <c r="A16973">
        <v>692.1</v>
      </c>
      <c r="B16973" s="24">
        <v>43484</v>
      </c>
      <c r="C16973">
        <v>7</v>
      </c>
      <c r="D16973" s="13">
        <v>290</v>
      </c>
      <c r="E16973" s="13" t="s">
        <v>99</v>
      </c>
      <c r="F16973" s="17">
        <v>-8</v>
      </c>
      <c r="G16973" t="str">
        <f>_xlfn.XLOOKUP(tbl_GL[[#This Row],[Account_key]],tbl_COA[Account_key],tbl_COA[Class],"Not Found")</f>
        <v>Operating account</v>
      </c>
      <c r="H16973" t="str">
        <f>_xlfn.XLOOKUP(tbl_GL[[#This Row],[Account_key]],tbl_COA[Account_key],tbl_COA[SubClass],"Not Found")</f>
        <v>Operating Expenses</v>
      </c>
      <c r="I16973" t="str">
        <f>_xlfn.XLOOKUP(tbl_GL[[#This Row],[Account_key]],tbl_COA[Account_key],tbl_COA[SubClass2],"Not Found")</f>
        <v>Administration</v>
      </c>
      <c r="J16973" t="str">
        <f>_xlfn.XLOOKUP(tbl_GL[[#This Row],[Account_key]],tbl_COA[Account_key],tbl_COA[SubAccount],,0)</f>
        <v>Travel</v>
      </c>
      <c r="K16973">
        <f>YEAR(tbl_GL[[#This Row],[Date]])</f>
        <v>2019</v>
      </c>
    </row>
    <row r="16974" spans="1:11" x14ac:dyDescent="0.35">
      <c r="A16974">
        <v>692.2</v>
      </c>
      <c r="B16974" s="24">
        <v>43484</v>
      </c>
      <c r="C16974">
        <v>7</v>
      </c>
      <c r="D16974" s="13">
        <v>20</v>
      </c>
      <c r="E16974" s="13" t="s">
        <v>99</v>
      </c>
      <c r="F16974" s="17">
        <v>-8</v>
      </c>
      <c r="G16974" t="str">
        <f>_xlfn.XLOOKUP(tbl_GL[[#This Row],[Account_key]],tbl_COA[Account_key],tbl_COA[Class],"Not Found")</f>
        <v>Assets</v>
      </c>
      <c r="H16974" t="str">
        <f>_xlfn.XLOOKUP(tbl_GL[[#This Row],[Account_key]],tbl_COA[Account_key],tbl_COA[SubClass],"Not Found")</f>
        <v>Assets</v>
      </c>
      <c r="I16974" t="str">
        <f>_xlfn.XLOOKUP(tbl_GL[[#This Row],[Account_key]],tbl_COA[Account_key],tbl_COA[SubClass2],"Not Found")</f>
        <v>Current Assets</v>
      </c>
      <c r="J16974" t="str">
        <f>_xlfn.XLOOKUP(tbl_GL[[#This Row],[Account_key]],tbl_COA[Account_key],tbl_COA[SubAccount],,0)</f>
        <v>Cash in hand</v>
      </c>
      <c r="K16974">
        <f>YEAR(tbl_GL[[#This Row],[Date]])</f>
        <v>2019</v>
      </c>
    </row>
    <row r="16975" spans="1:11" x14ac:dyDescent="0.35">
      <c r="A16975">
        <v>693.1</v>
      </c>
      <c r="B16975" s="24">
        <v>43485</v>
      </c>
      <c r="C16975">
        <v>7</v>
      </c>
      <c r="D16975" s="13">
        <v>75</v>
      </c>
      <c r="E16975" s="13" t="s">
        <v>131</v>
      </c>
      <c r="F16975" s="17">
        <v>45000</v>
      </c>
      <c r="G16975" t="str">
        <f>_xlfn.XLOOKUP(tbl_GL[[#This Row],[Account_key]],tbl_COA[Account_key],tbl_COA[Class],"Not Found")</f>
        <v>Assets</v>
      </c>
      <c r="H16975" t="str">
        <f>_xlfn.XLOOKUP(tbl_GL[[#This Row],[Account_key]],tbl_COA[Account_key],tbl_COA[SubClass],"Not Found")</f>
        <v>Assets</v>
      </c>
      <c r="I16975" t="str">
        <f>_xlfn.XLOOKUP(tbl_GL[[#This Row],[Account_key]],tbl_COA[Account_key],tbl_COA[SubClass2],"Not Found")</f>
        <v>Current Assets</v>
      </c>
      <c r="J16975" t="str">
        <f>_xlfn.XLOOKUP(tbl_GL[[#This Row],[Account_key]],tbl_COA[Account_key],tbl_COA[SubAccount],,0)</f>
        <v>Securities</v>
      </c>
      <c r="K16975">
        <f>YEAR(tbl_GL[[#This Row],[Date]])</f>
        <v>2019</v>
      </c>
    </row>
    <row r="16976" spans="1:11" x14ac:dyDescent="0.35">
      <c r="A16976">
        <v>693.2</v>
      </c>
      <c r="B16976" s="24">
        <v>43485</v>
      </c>
      <c r="C16976">
        <v>7</v>
      </c>
      <c r="D16976" s="13">
        <v>10</v>
      </c>
      <c r="E16976" s="13" t="s">
        <v>131</v>
      </c>
      <c r="F16976" s="17">
        <v>-45000</v>
      </c>
      <c r="G16976" t="str">
        <f>_xlfn.XLOOKUP(tbl_GL[[#This Row],[Account_key]],tbl_COA[Account_key],tbl_COA[Class],"Not Found")</f>
        <v>Assets</v>
      </c>
      <c r="H16976" t="str">
        <f>_xlfn.XLOOKUP(tbl_GL[[#This Row],[Account_key]],tbl_COA[Account_key],tbl_COA[SubClass],"Not Found")</f>
        <v>Assets</v>
      </c>
      <c r="I16976" t="str">
        <f>_xlfn.XLOOKUP(tbl_GL[[#This Row],[Account_key]],tbl_COA[Account_key],tbl_COA[SubClass2],"Not Found")</f>
        <v>Current Assets</v>
      </c>
      <c r="J16976" t="str">
        <f>_xlfn.XLOOKUP(tbl_GL[[#This Row],[Account_key]],tbl_COA[Account_key],tbl_COA[SubAccount],,0)</f>
        <v>Cash at Bank</v>
      </c>
      <c r="K16976">
        <f>YEAR(tbl_GL[[#This Row],[Date]])</f>
        <v>2019</v>
      </c>
    </row>
    <row r="16977" spans="1:11" x14ac:dyDescent="0.35">
      <c r="A16977">
        <v>694.1</v>
      </c>
      <c r="B16977" s="24">
        <v>43486</v>
      </c>
      <c r="C16977">
        <v>7</v>
      </c>
      <c r="D16977" s="13">
        <v>290</v>
      </c>
      <c r="E16977" s="13" t="s">
        <v>97</v>
      </c>
      <c r="F16977" s="17">
        <v>-1378</v>
      </c>
      <c r="G16977" t="str">
        <f>_xlfn.XLOOKUP(tbl_GL[[#This Row],[Account_key]],tbl_COA[Account_key],tbl_COA[Class],"Not Found")</f>
        <v>Operating account</v>
      </c>
      <c r="H16977" t="str">
        <f>_xlfn.XLOOKUP(tbl_GL[[#This Row],[Account_key]],tbl_COA[Account_key],tbl_COA[SubClass],"Not Found")</f>
        <v>Operating Expenses</v>
      </c>
      <c r="I16977" t="str">
        <f>_xlfn.XLOOKUP(tbl_GL[[#This Row],[Account_key]],tbl_COA[Account_key],tbl_COA[SubClass2],"Not Found")</f>
        <v>Administration</v>
      </c>
      <c r="J16977" t="str">
        <f>_xlfn.XLOOKUP(tbl_GL[[#This Row],[Account_key]],tbl_COA[Account_key],tbl_COA[SubAccount],,0)</f>
        <v>Travel</v>
      </c>
      <c r="K16977">
        <f>YEAR(tbl_GL[[#This Row],[Date]])</f>
        <v>2019</v>
      </c>
    </row>
    <row r="16978" spans="1:11" x14ac:dyDescent="0.35">
      <c r="A16978">
        <v>694.2</v>
      </c>
      <c r="B16978" s="24">
        <v>43486</v>
      </c>
      <c r="C16978">
        <v>7</v>
      </c>
      <c r="D16978" s="13">
        <v>120</v>
      </c>
      <c r="E16978" s="13" t="s">
        <v>97</v>
      </c>
      <c r="F16978" s="17">
        <v>1378</v>
      </c>
      <c r="G16978" t="str">
        <f>_xlfn.XLOOKUP(tbl_GL[[#This Row],[Account_key]],tbl_COA[Account_key],tbl_COA[Class],"Not Found")</f>
        <v>Liabilities and Owners Equity</v>
      </c>
      <c r="H16978" t="str">
        <f>_xlfn.XLOOKUP(tbl_GL[[#This Row],[Account_key]],tbl_COA[Account_key],tbl_COA[SubClass],"Not Found")</f>
        <v>Liabilities</v>
      </c>
      <c r="I16978" t="str">
        <f>_xlfn.XLOOKUP(tbl_GL[[#This Row],[Account_key]],tbl_COA[Account_key],tbl_COA[SubClass2],"Not Found")</f>
        <v>Current Liabilities</v>
      </c>
      <c r="J16978" t="str">
        <f>_xlfn.XLOOKUP(tbl_GL[[#This Row],[Account_key]],tbl_COA[Account_key],tbl_COA[SubAccount],,0)</f>
        <v>Accrued Expenses</v>
      </c>
      <c r="K16978">
        <f>YEAR(tbl_GL[[#This Row],[Date]])</f>
        <v>2019</v>
      </c>
    </row>
    <row r="16979" spans="1:11" x14ac:dyDescent="0.35">
      <c r="A16979">
        <v>695.1</v>
      </c>
      <c r="B16979" s="24">
        <v>43486</v>
      </c>
      <c r="C16979">
        <v>7</v>
      </c>
      <c r="D16979" s="13">
        <v>30</v>
      </c>
      <c r="E16979" s="13" t="s">
        <v>80</v>
      </c>
      <c r="F16979" s="17">
        <v>-10527</v>
      </c>
      <c r="G16979" t="str">
        <f>_xlfn.XLOOKUP(tbl_GL[[#This Row],[Account_key]],tbl_COA[Account_key],tbl_COA[Class],"Not Found")</f>
        <v>Assets</v>
      </c>
      <c r="H16979" t="str">
        <f>_xlfn.XLOOKUP(tbl_GL[[#This Row],[Account_key]],tbl_COA[Account_key],tbl_COA[SubClass],"Not Found")</f>
        <v>Assets</v>
      </c>
      <c r="I16979" t="str">
        <f>_xlfn.XLOOKUP(tbl_GL[[#This Row],[Account_key]],tbl_COA[Account_key],tbl_COA[SubClass2],"Not Found")</f>
        <v>Current Assets</v>
      </c>
      <c r="J16979" t="str">
        <f>_xlfn.XLOOKUP(tbl_GL[[#This Row],[Account_key]],tbl_COA[Account_key],tbl_COA[SubAccount],,0)</f>
        <v>Trade Receivables</v>
      </c>
      <c r="K16979">
        <f>YEAR(tbl_GL[[#This Row],[Date]])</f>
        <v>2019</v>
      </c>
    </row>
    <row r="16980" spans="1:11" x14ac:dyDescent="0.35">
      <c r="A16980">
        <v>695.2</v>
      </c>
      <c r="B16980" s="24">
        <v>43486</v>
      </c>
      <c r="C16980">
        <v>7</v>
      </c>
      <c r="D16980" s="13">
        <v>10</v>
      </c>
      <c r="E16980" s="13" t="s">
        <v>80</v>
      </c>
      <c r="F16980" s="17">
        <v>10527</v>
      </c>
      <c r="G16980" t="str">
        <f>_xlfn.XLOOKUP(tbl_GL[[#This Row],[Account_key]],tbl_COA[Account_key],tbl_COA[Class],"Not Found")</f>
        <v>Assets</v>
      </c>
      <c r="H16980" t="str">
        <f>_xlfn.XLOOKUP(tbl_GL[[#This Row],[Account_key]],tbl_COA[Account_key],tbl_COA[SubClass],"Not Found")</f>
        <v>Assets</v>
      </c>
      <c r="I16980" t="str">
        <f>_xlfn.XLOOKUP(tbl_GL[[#This Row],[Account_key]],tbl_COA[Account_key],tbl_COA[SubClass2],"Not Found")</f>
        <v>Current Assets</v>
      </c>
      <c r="J16980" t="str">
        <f>_xlfn.XLOOKUP(tbl_GL[[#This Row],[Account_key]],tbl_COA[Account_key],tbl_COA[SubAccount],,0)</f>
        <v>Cash at Bank</v>
      </c>
      <c r="K16980">
        <f>YEAR(tbl_GL[[#This Row],[Date]])</f>
        <v>2019</v>
      </c>
    </row>
    <row r="16981" spans="1:11" x14ac:dyDescent="0.35">
      <c r="A16981">
        <v>696.1</v>
      </c>
      <c r="B16981" s="24">
        <v>43487</v>
      </c>
      <c r="C16981">
        <v>7</v>
      </c>
      <c r="D16981" s="13">
        <v>10</v>
      </c>
      <c r="E16981" s="13" t="s">
        <v>98</v>
      </c>
      <c r="F16981" s="17">
        <v>-1571</v>
      </c>
      <c r="G16981" t="str">
        <f>_xlfn.XLOOKUP(tbl_GL[[#This Row],[Account_key]],tbl_COA[Account_key],tbl_COA[Class],"Not Found")</f>
        <v>Assets</v>
      </c>
      <c r="H16981" t="str">
        <f>_xlfn.XLOOKUP(tbl_GL[[#This Row],[Account_key]],tbl_COA[Account_key],tbl_COA[SubClass],"Not Found")</f>
        <v>Assets</v>
      </c>
      <c r="I16981" t="str">
        <f>_xlfn.XLOOKUP(tbl_GL[[#This Row],[Account_key]],tbl_COA[Account_key],tbl_COA[SubClass2],"Not Found")</f>
        <v>Current Assets</v>
      </c>
      <c r="J16981" t="str">
        <f>_xlfn.XLOOKUP(tbl_GL[[#This Row],[Account_key]],tbl_COA[Account_key],tbl_COA[SubAccount],,0)</f>
        <v>Cash at Bank</v>
      </c>
      <c r="K16981">
        <f>YEAR(tbl_GL[[#This Row],[Date]])</f>
        <v>2019</v>
      </c>
    </row>
    <row r="16982" spans="1:11" x14ac:dyDescent="0.35">
      <c r="A16982">
        <v>696.2</v>
      </c>
      <c r="B16982" s="24">
        <v>43487</v>
      </c>
      <c r="C16982">
        <v>7</v>
      </c>
      <c r="D16982" s="13">
        <v>120</v>
      </c>
      <c r="E16982" s="13" t="s">
        <v>98</v>
      </c>
      <c r="F16982" s="17">
        <v>-1571</v>
      </c>
      <c r="G16982" t="str">
        <f>_xlfn.XLOOKUP(tbl_GL[[#This Row],[Account_key]],tbl_COA[Account_key],tbl_COA[Class],"Not Found")</f>
        <v>Liabilities and Owners Equity</v>
      </c>
      <c r="H16982" t="str">
        <f>_xlfn.XLOOKUP(tbl_GL[[#This Row],[Account_key]],tbl_COA[Account_key],tbl_COA[SubClass],"Not Found")</f>
        <v>Liabilities</v>
      </c>
      <c r="I16982" t="str">
        <f>_xlfn.XLOOKUP(tbl_GL[[#This Row],[Account_key]],tbl_COA[Account_key],tbl_COA[SubClass2],"Not Found")</f>
        <v>Current Liabilities</v>
      </c>
      <c r="J16982" t="str">
        <f>_xlfn.XLOOKUP(tbl_GL[[#This Row],[Account_key]],tbl_COA[Account_key],tbl_COA[SubAccount],,0)</f>
        <v>Accrued Expenses</v>
      </c>
      <c r="K16982">
        <f>YEAR(tbl_GL[[#This Row],[Date]])</f>
        <v>2019</v>
      </c>
    </row>
    <row r="16983" spans="1:11" x14ac:dyDescent="0.35">
      <c r="A16983">
        <v>697.1</v>
      </c>
      <c r="B16983" s="24">
        <v>43490</v>
      </c>
      <c r="C16983">
        <v>7</v>
      </c>
      <c r="D16983" s="13">
        <v>230</v>
      </c>
      <c r="E16983" s="13" t="s">
        <v>4</v>
      </c>
      <c r="F16983" s="17">
        <v>-656</v>
      </c>
      <c r="G16983" t="str">
        <f>_xlfn.XLOOKUP(tbl_GL[[#This Row],[Account_key]],tbl_COA[Account_key],tbl_COA[Class],"Not Found")</f>
        <v>Trading account</v>
      </c>
      <c r="H16983" t="str">
        <f>_xlfn.XLOOKUP(tbl_GL[[#This Row],[Account_key]],tbl_COA[Account_key],tbl_COA[SubClass],"Not Found")</f>
        <v>Cost of Sales</v>
      </c>
      <c r="I16983" t="str">
        <f>_xlfn.XLOOKUP(tbl_GL[[#This Row],[Account_key]],tbl_COA[Account_key],tbl_COA[SubClass2],"Not Found")</f>
        <v>Cost of Sales</v>
      </c>
      <c r="J16983" t="str">
        <f>_xlfn.XLOOKUP(tbl_GL[[#This Row],[Account_key]],tbl_COA[Account_key],tbl_COA[SubAccount],,0)</f>
        <v>Cost of Sales</v>
      </c>
      <c r="K16983">
        <f>YEAR(tbl_GL[[#This Row],[Date]])</f>
        <v>2019</v>
      </c>
    </row>
    <row r="16984" spans="1:11" x14ac:dyDescent="0.35">
      <c r="A16984">
        <v>697.2</v>
      </c>
      <c r="B16984" s="24">
        <v>43490</v>
      </c>
      <c r="C16984">
        <v>7</v>
      </c>
      <c r="D16984" s="13">
        <v>60</v>
      </c>
      <c r="E16984" s="13" t="s">
        <v>4</v>
      </c>
      <c r="F16984" s="17">
        <v>-656</v>
      </c>
      <c r="G16984" t="str">
        <f>_xlfn.XLOOKUP(tbl_GL[[#This Row],[Account_key]],tbl_COA[Account_key],tbl_COA[Class],"Not Found")</f>
        <v>Assets</v>
      </c>
      <c r="H16984" t="str">
        <f>_xlfn.XLOOKUP(tbl_GL[[#This Row],[Account_key]],tbl_COA[Account_key],tbl_COA[SubClass],"Not Found")</f>
        <v>Assets</v>
      </c>
      <c r="I16984" t="str">
        <f>_xlfn.XLOOKUP(tbl_GL[[#This Row],[Account_key]],tbl_COA[Account_key],tbl_COA[SubClass2],"Not Found")</f>
        <v>Current Assets</v>
      </c>
      <c r="J16984" t="str">
        <f>_xlfn.XLOOKUP(tbl_GL[[#This Row],[Account_key]],tbl_COA[Account_key],tbl_COA[SubAccount],,0)</f>
        <v>Inventory</v>
      </c>
      <c r="K16984">
        <f>YEAR(tbl_GL[[#This Row],[Date]])</f>
        <v>2019</v>
      </c>
    </row>
    <row r="16985" spans="1:11" x14ac:dyDescent="0.35">
      <c r="A16985">
        <v>698.1</v>
      </c>
      <c r="B16985" s="24">
        <v>43490</v>
      </c>
      <c r="C16985">
        <v>7</v>
      </c>
      <c r="D16985" s="13">
        <v>290</v>
      </c>
      <c r="E16985" s="13" t="s">
        <v>97</v>
      </c>
      <c r="F16985" s="17">
        <v>-1448</v>
      </c>
      <c r="G16985" t="str">
        <f>_xlfn.XLOOKUP(tbl_GL[[#This Row],[Account_key]],tbl_COA[Account_key],tbl_COA[Class],"Not Found")</f>
        <v>Operating account</v>
      </c>
      <c r="H16985" t="str">
        <f>_xlfn.XLOOKUP(tbl_GL[[#This Row],[Account_key]],tbl_COA[Account_key],tbl_COA[SubClass],"Not Found")</f>
        <v>Operating Expenses</v>
      </c>
      <c r="I16985" t="str">
        <f>_xlfn.XLOOKUP(tbl_GL[[#This Row],[Account_key]],tbl_COA[Account_key],tbl_COA[SubClass2],"Not Found")</f>
        <v>Administration</v>
      </c>
      <c r="J16985" t="str">
        <f>_xlfn.XLOOKUP(tbl_GL[[#This Row],[Account_key]],tbl_COA[Account_key],tbl_COA[SubAccount],,0)</f>
        <v>Travel</v>
      </c>
      <c r="K16985">
        <f>YEAR(tbl_GL[[#This Row],[Date]])</f>
        <v>2019</v>
      </c>
    </row>
    <row r="16986" spans="1:11" x14ac:dyDescent="0.35">
      <c r="A16986">
        <v>698.2</v>
      </c>
      <c r="B16986" s="24">
        <v>43490</v>
      </c>
      <c r="C16986">
        <v>7</v>
      </c>
      <c r="D16986" s="13">
        <v>120</v>
      </c>
      <c r="E16986" s="13" t="s">
        <v>97</v>
      </c>
      <c r="F16986" s="17">
        <v>1448</v>
      </c>
      <c r="G16986" t="str">
        <f>_xlfn.XLOOKUP(tbl_GL[[#This Row],[Account_key]],tbl_COA[Account_key],tbl_COA[Class],"Not Found")</f>
        <v>Liabilities and Owners Equity</v>
      </c>
      <c r="H16986" t="str">
        <f>_xlfn.XLOOKUP(tbl_GL[[#This Row],[Account_key]],tbl_COA[Account_key],tbl_COA[SubClass],"Not Found")</f>
        <v>Liabilities</v>
      </c>
      <c r="I16986" t="str">
        <f>_xlfn.XLOOKUP(tbl_GL[[#This Row],[Account_key]],tbl_COA[Account_key],tbl_COA[SubClass2],"Not Found")</f>
        <v>Current Liabilities</v>
      </c>
      <c r="J16986" t="str">
        <f>_xlfn.XLOOKUP(tbl_GL[[#This Row],[Account_key]],tbl_COA[Account_key],tbl_COA[SubAccount],,0)</f>
        <v>Accrued Expenses</v>
      </c>
      <c r="K16986">
        <f>YEAR(tbl_GL[[#This Row],[Date]])</f>
        <v>2019</v>
      </c>
    </row>
    <row r="16987" spans="1:11" x14ac:dyDescent="0.35">
      <c r="A16987">
        <v>699.1</v>
      </c>
      <c r="B16987" s="24">
        <v>43490</v>
      </c>
      <c r="C16987">
        <v>7</v>
      </c>
      <c r="D16987" s="13">
        <v>210</v>
      </c>
      <c r="E16987" s="13" t="s">
        <v>7</v>
      </c>
      <c r="F16987" s="17">
        <v>2475</v>
      </c>
      <c r="G16987" t="str">
        <f>_xlfn.XLOOKUP(tbl_GL[[#This Row],[Account_key]],tbl_COA[Account_key],tbl_COA[Class],"Not Found")</f>
        <v>Trading account</v>
      </c>
      <c r="H16987" t="str">
        <f>_xlfn.XLOOKUP(tbl_GL[[#This Row],[Account_key]],tbl_COA[Account_key],tbl_COA[SubClass],"Not Found")</f>
        <v>Sales</v>
      </c>
      <c r="I16987" t="str">
        <f>_xlfn.XLOOKUP(tbl_GL[[#This Row],[Account_key]],tbl_COA[Account_key],tbl_COA[SubClass2],"Not Found")</f>
        <v>Sales</v>
      </c>
      <c r="J16987" t="str">
        <f>_xlfn.XLOOKUP(tbl_GL[[#This Row],[Account_key]],tbl_COA[Account_key],tbl_COA[SubAccount],,0)</f>
        <v>Sales</v>
      </c>
      <c r="K16987">
        <f>YEAR(tbl_GL[[#This Row],[Date]])</f>
        <v>2019</v>
      </c>
    </row>
    <row r="16988" spans="1:11" x14ac:dyDescent="0.35">
      <c r="A16988">
        <v>699.2</v>
      </c>
      <c r="B16988" s="24">
        <v>43490</v>
      </c>
      <c r="C16988">
        <v>7</v>
      </c>
      <c r="D16988" s="13">
        <v>10</v>
      </c>
      <c r="E16988" s="13" t="s">
        <v>7</v>
      </c>
      <c r="F16988" s="17">
        <v>2475</v>
      </c>
      <c r="G16988" t="str">
        <f>_xlfn.XLOOKUP(tbl_GL[[#This Row],[Account_key]],tbl_COA[Account_key],tbl_COA[Class],"Not Found")</f>
        <v>Assets</v>
      </c>
      <c r="H16988" t="str">
        <f>_xlfn.XLOOKUP(tbl_GL[[#This Row],[Account_key]],tbl_COA[Account_key],tbl_COA[SubClass],"Not Found")</f>
        <v>Assets</v>
      </c>
      <c r="I16988" t="str">
        <f>_xlfn.XLOOKUP(tbl_GL[[#This Row],[Account_key]],tbl_COA[Account_key],tbl_COA[SubClass2],"Not Found")</f>
        <v>Current Assets</v>
      </c>
      <c r="J16988" t="str">
        <f>_xlfn.XLOOKUP(tbl_GL[[#This Row],[Account_key]],tbl_COA[Account_key],tbl_COA[SubAccount],,0)</f>
        <v>Cash at Bank</v>
      </c>
      <c r="K16988">
        <f>YEAR(tbl_GL[[#This Row],[Date]])</f>
        <v>2019</v>
      </c>
    </row>
    <row r="16989" spans="1:11" x14ac:dyDescent="0.35">
      <c r="A16989">
        <v>700.1</v>
      </c>
      <c r="B16989" s="24">
        <v>43490</v>
      </c>
      <c r="C16989">
        <v>7</v>
      </c>
      <c r="D16989" s="13">
        <v>230</v>
      </c>
      <c r="E16989" s="13" t="s">
        <v>4</v>
      </c>
      <c r="F16989" s="17">
        <v>-2724</v>
      </c>
      <c r="G16989" t="str">
        <f>_xlfn.XLOOKUP(tbl_GL[[#This Row],[Account_key]],tbl_COA[Account_key],tbl_COA[Class],"Not Found")</f>
        <v>Trading account</v>
      </c>
      <c r="H16989" t="str">
        <f>_xlfn.XLOOKUP(tbl_GL[[#This Row],[Account_key]],tbl_COA[Account_key],tbl_COA[SubClass],"Not Found")</f>
        <v>Cost of Sales</v>
      </c>
      <c r="I16989" t="str">
        <f>_xlfn.XLOOKUP(tbl_GL[[#This Row],[Account_key]],tbl_COA[Account_key],tbl_COA[SubClass2],"Not Found")</f>
        <v>Cost of Sales</v>
      </c>
      <c r="J16989" t="str">
        <f>_xlfn.XLOOKUP(tbl_GL[[#This Row],[Account_key]],tbl_COA[Account_key],tbl_COA[SubAccount],,0)</f>
        <v>Cost of Sales</v>
      </c>
      <c r="K16989">
        <f>YEAR(tbl_GL[[#This Row],[Date]])</f>
        <v>2019</v>
      </c>
    </row>
    <row r="16990" spans="1:11" x14ac:dyDescent="0.35">
      <c r="A16990">
        <v>700.2</v>
      </c>
      <c r="B16990" s="24">
        <v>43490</v>
      </c>
      <c r="C16990">
        <v>7</v>
      </c>
      <c r="D16990" s="13">
        <v>60</v>
      </c>
      <c r="E16990" s="13" t="s">
        <v>4</v>
      </c>
      <c r="F16990" s="17">
        <v>-2724</v>
      </c>
      <c r="G16990" t="str">
        <f>_xlfn.XLOOKUP(tbl_GL[[#This Row],[Account_key]],tbl_COA[Account_key],tbl_COA[Class],"Not Found")</f>
        <v>Assets</v>
      </c>
      <c r="H16990" t="str">
        <f>_xlfn.XLOOKUP(tbl_GL[[#This Row],[Account_key]],tbl_COA[Account_key],tbl_COA[SubClass],"Not Found")</f>
        <v>Assets</v>
      </c>
      <c r="I16990" t="str">
        <f>_xlfn.XLOOKUP(tbl_GL[[#This Row],[Account_key]],tbl_COA[Account_key],tbl_COA[SubClass2],"Not Found")</f>
        <v>Current Assets</v>
      </c>
      <c r="J16990" t="str">
        <f>_xlfn.XLOOKUP(tbl_GL[[#This Row],[Account_key]],tbl_COA[Account_key],tbl_COA[SubAccount],,0)</f>
        <v>Inventory</v>
      </c>
      <c r="K16990">
        <f>YEAR(tbl_GL[[#This Row],[Date]])</f>
        <v>2019</v>
      </c>
    </row>
    <row r="16991" spans="1:11" x14ac:dyDescent="0.35">
      <c r="A16991">
        <v>701.1</v>
      </c>
      <c r="B16991" s="24">
        <v>43490</v>
      </c>
      <c r="C16991">
        <v>7</v>
      </c>
      <c r="D16991" s="13">
        <v>210</v>
      </c>
      <c r="E16991" s="13" t="s">
        <v>8</v>
      </c>
      <c r="F16991" s="17">
        <v>12207</v>
      </c>
      <c r="G16991" t="str">
        <f>_xlfn.XLOOKUP(tbl_GL[[#This Row],[Account_key]],tbl_COA[Account_key],tbl_COA[Class],"Not Found")</f>
        <v>Trading account</v>
      </c>
      <c r="H16991" t="str">
        <f>_xlfn.XLOOKUP(tbl_GL[[#This Row],[Account_key]],tbl_COA[Account_key],tbl_COA[SubClass],"Not Found")</f>
        <v>Sales</v>
      </c>
      <c r="I16991" t="str">
        <f>_xlfn.XLOOKUP(tbl_GL[[#This Row],[Account_key]],tbl_COA[Account_key],tbl_COA[SubClass2],"Not Found")</f>
        <v>Sales</v>
      </c>
      <c r="J16991" t="str">
        <f>_xlfn.XLOOKUP(tbl_GL[[#This Row],[Account_key]],tbl_COA[Account_key],tbl_COA[SubAccount],,0)</f>
        <v>Sales</v>
      </c>
      <c r="K16991">
        <f>YEAR(tbl_GL[[#This Row],[Date]])</f>
        <v>2019</v>
      </c>
    </row>
    <row r="16992" spans="1:11" x14ac:dyDescent="0.35">
      <c r="A16992">
        <v>701.2</v>
      </c>
      <c r="B16992" s="24">
        <v>43490</v>
      </c>
      <c r="C16992">
        <v>7</v>
      </c>
      <c r="D16992" s="13">
        <v>30</v>
      </c>
      <c r="E16992" s="13" t="s">
        <v>8</v>
      </c>
      <c r="F16992" s="17">
        <v>12207</v>
      </c>
      <c r="G16992" t="str">
        <f>_xlfn.XLOOKUP(tbl_GL[[#This Row],[Account_key]],tbl_COA[Account_key],tbl_COA[Class],"Not Found")</f>
        <v>Assets</v>
      </c>
      <c r="H16992" t="str">
        <f>_xlfn.XLOOKUP(tbl_GL[[#This Row],[Account_key]],tbl_COA[Account_key],tbl_COA[SubClass],"Not Found")</f>
        <v>Assets</v>
      </c>
      <c r="I16992" t="str">
        <f>_xlfn.XLOOKUP(tbl_GL[[#This Row],[Account_key]],tbl_COA[Account_key],tbl_COA[SubClass2],"Not Found")</f>
        <v>Current Assets</v>
      </c>
      <c r="J16992" t="str">
        <f>_xlfn.XLOOKUP(tbl_GL[[#This Row],[Account_key]],tbl_COA[Account_key],tbl_COA[SubAccount],,0)</f>
        <v>Trade Receivables</v>
      </c>
      <c r="K16992">
        <f>YEAR(tbl_GL[[#This Row],[Date]])</f>
        <v>2019</v>
      </c>
    </row>
    <row r="16993" spans="1:11" x14ac:dyDescent="0.35">
      <c r="A16993">
        <v>702.1</v>
      </c>
      <c r="B16993" s="24">
        <v>43491</v>
      </c>
      <c r="C16993">
        <v>7</v>
      </c>
      <c r="D16993" s="13">
        <v>230</v>
      </c>
      <c r="E16993" s="13" t="s">
        <v>4</v>
      </c>
      <c r="F16993" s="17">
        <v>-552</v>
      </c>
      <c r="G16993" t="str">
        <f>_xlfn.XLOOKUP(tbl_GL[[#This Row],[Account_key]],tbl_COA[Account_key],tbl_COA[Class],"Not Found")</f>
        <v>Trading account</v>
      </c>
      <c r="H16993" t="str">
        <f>_xlfn.XLOOKUP(tbl_GL[[#This Row],[Account_key]],tbl_COA[Account_key],tbl_COA[SubClass],"Not Found")</f>
        <v>Cost of Sales</v>
      </c>
      <c r="I16993" t="str">
        <f>_xlfn.XLOOKUP(tbl_GL[[#This Row],[Account_key]],tbl_COA[Account_key],tbl_COA[SubClass2],"Not Found")</f>
        <v>Cost of Sales</v>
      </c>
      <c r="J16993" t="str">
        <f>_xlfn.XLOOKUP(tbl_GL[[#This Row],[Account_key]],tbl_COA[Account_key],tbl_COA[SubAccount],,0)</f>
        <v>Cost of Sales</v>
      </c>
      <c r="K16993">
        <f>YEAR(tbl_GL[[#This Row],[Date]])</f>
        <v>2019</v>
      </c>
    </row>
    <row r="16994" spans="1:11" x14ac:dyDescent="0.35">
      <c r="A16994">
        <v>702.2</v>
      </c>
      <c r="B16994" s="24">
        <v>43491</v>
      </c>
      <c r="C16994">
        <v>7</v>
      </c>
      <c r="D16994" s="13">
        <v>60</v>
      </c>
      <c r="E16994" s="13" t="s">
        <v>4</v>
      </c>
      <c r="F16994" s="17">
        <v>-552</v>
      </c>
      <c r="G16994" t="str">
        <f>_xlfn.XLOOKUP(tbl_GL[[#This Row],[Account_key]],tbl_COA[Account_key],tbl_COA[Class],"Not Found")</f>
        <v>Assets</v>
      </c>
      <c r="H16994" t="str">
        <f>_xlfn.XLOOKUP(tbl_GL[[#This Row],[Account_key]],tbl_COA[Account_key],tbl_COA[SubClass],"Not Found")</f>
        <v>Assets</v>
      </c>
      <c r="I16994" t="str">
        <f>_xlfn.XLOOKUP(tbl_GL[[#This Row],[Account_key]],tbl_COA[Account_key],tbl_COA[SubClass2],"Not Found")</f>
        <v>Current Assets</v>
      </c>
      <c r="J16994" t="str">
        <f>_xlfn.XLOOKUP(tbl_GL[[#This Row],[Account_key]],tbl_COA[Account_key],tbl_COA[SubAccount],,0)</f>
        <v>Inventory</v>
      </c>
      <c r="K16994">
        <f>YEAR(tbl_GL[[#This Row],[Date]])</f>
        <v>2019</v>
      </c>
    </row>
    <row r="16995" spans="1:11" x14ac:dyDescent="0.35">
      <c r="A16995">
        <v>703.1</v>
      </c>
      <c r="B16995" s="24">
        <v>43491</v>
      </c>
      <c r="C16995">
        <v>7</v>
      </c>
      <c r="D16995" s="13">
        <v>220</v>
      </c>
      <c r="E16995" s="13" t="s">
        <v>81</v>
      </c>
      <c r="F16995" s="17">
        <v>-1445</v>
      </c>
      <c r="G16995" t="str">
        <f>_xlfn.XLOOKUP(tbl_GL[[#This Row],[Account_key]],tbl_COA[Account_key],tbl_COA[Class],"Not Found")</f>
        <v>Trading account</v>
      </c>
      <c r="H16995" t="str">
        <f>_xlfn.XLOOKUP(tbl_GL[[#This Row],[Account_key]],tbl_COA[Account_key],tbl_COA[SubClass],"Not Found")</f>
        <v>Sales</v>
      </c>
      <c r="I16995" t="str">
        <f>_xlfn.XLOOKUP(tbl_GL[[#This Row],[Account_key]],tbl_COA[Account_key],tbl_COA[SubClass2],"Not Found")</f>
        <v>Sales</v>
      </c>
      <c r="J16995" t="str">
        <f>_xlfn.XLOOKUP(tbl_GL[[#This Row],[Account_key]],tbl_COA[Account_key],tbl_COA[SubAccount],,0)</f>
        <v>Sales Return</v>
      </c>
      <c r="K16995">
        <f>YEAR(tbl_GL[[#This Row],[Date]])</f>
        <v>2019</v>
      </c>
    </row>
    <row r="16996" spans="1:11" x14ac:dyDescent="0.35">
      <c r="A16996">
        <v>703.2</v>
      </c>
      <c r="B16996" s="24">
        <v>43491</v>
      </c>
      <c r="C16996">
        <v>7</v>
      </c>
      <c r="D16996" s="13">
        <v>20</v>
      </c>
      <c r="E16996" s="13" t="s">
        <v>81</v>
      </c>
      <c r="F16996" s="17">
        <v>-1445</v>
      </c>
      <c r="G16996" t="str">
        <f>_xlfn.XLOOKUP(tbl_GL[[#This Row],[Account_key]],tbl_COA[Account_key],tbl_COA[Class],"Not Found")</f>
        <v>Assets</v>
      </c>
      <c r="H16996" t="str">
        <f>_xlfn.XLOOKUP(tbl_GL[[#This Row],[Account_key]],tbl_COA[Account_key],tbl_COA[SubClass],"Not Found")</f>
        <v>Assets</v>
      </c>
      <c r="I16996" t="str">
        <f>_xlfn.XLOOKUP(tbl_GL[[#This Row],[Account_key]],tbl_COA[Account_key],tbl_COA[SubClass2],"Not Found")</f>
        <v>Current Assets</v>
      </c>
      <c r="J16996" t="str">
        <f>_xlfn.XLOOKUP(tbl_GL[[#This Row],[Account_key]],tbl_COA[Account_key],tbl_COA[SubAccount],,0)</f>
        <v>Cash in hand</v>
      </c>
      <c r="K16996">
        <f>YEAR(tbl_GL[[#This Row],[Date]])</f>
        <v>2019</v>
      </c>
    </row>
    <row r="16997" spans="1:11" x14ac:dyDescent="0.35">
      <c r="A16997">
        <v>704.1</v>
      </c>
      <c r="B16997" s="24">
        <v>43491</v>
      </c>
      <c r="C16997">
        <v>7</v>
      </c>
      <c r="D16997" s="13">
        <v>210</v>
      </c>
      <c r="E16997" s="13" t="s">
        <v>8</v>
      </c>
      <c r="F16997" s="17">
        <v>2474</v>
      </c>
      <c r="G16997" t="str">
        <f>_xlfn.XLOOKUP(tbl_GL[[#This Row],[Account_key]],tbl_COA[Account_key],tbl_COA[Class],"Not Found")</f>
        <v>Trading account</v>
      </c>
      <c r="H16997" t="str">
        <f>_xlfn.XLOOKUP(tbl_GL[[#This Row],[Account_key]],tbl_COA[Account_key],tbl_COA[SubClass],"Not Found")</f>
        <v>Sales</v>
      </c>
      <c r="I16997" t="str">
        <f>_xlfn.XLOOKUP(tbl_GL[[#This Row],[Account_key]],tbl_COA[Account_key],tbl_COA[SubClass2],"Not Found")</f>
        <v>Sales</v>
      </c>
      <c r="J16997" t="str">
        <f>_xlfn.XLOOKUP(tbl_GL[[#This Row],[Account_key]],tbl_COA[Account_key],tbl_COA[SubAccount],,0)</f>
        <v>Sales</v>
      </c>
      <c r="K16997">
        <f>YEAR(tbl_GL[[#This Row],[Date]])</f>
        <v>2019</v>
      </c>
    </row>
    <row r="16998" spans="1:11" x14ac:dyDescent="0.35">
      <c r="A16998">
        <v>704.2</v>
      </c>
      <c r="B16998" s="24">
        <v>43491</v>
      </c>
      <c r="C16998">
        <v>7</v>
      </c>
      <c r="D16998" s="13">
        <v>30</v>
      </c>
      <c r="E16998" s="13" t="s">
        <v>8</v>
      </c>
      <c r="F16998" s="17">
        <v>2474</v>
      </c>
      <c r="G16998" t="str">
        <f>_xlfn.XLOOKUP(tbl_GL[[#This Row],[Account_key]],tbl_COA[Account_key],tbl_COA[Class],"Not Found")</f>
        <v>Assets</v>
      </c>
      <c r="H16998" t="str">
        <f>_xlfn.XLOOKUP(tbl_GL[[#This Row],[Account_key]],tbl_COA[Account_key],tbl_COA[SubClass],"Not Found")</f>
        <v>Assets</v>
      </c>
      <c r="I16998" t="str">
        <f>_xlfn.XLOOKUP(tbl_GL[[#This Row],[Account_key]],tbl_COA[Account_key],tbl_COA[SubClass2],"Not Found")</f>
        <v>Current Assets</v>
      </c>
      <c r="J16998" t="str">
        <f>_xlfn.XLOOKUP(tbl_GL[[#This Row],[Account_key]],tbl_COA[Account_key],tbl_COA[SubAccount],,0)</f>
        <v>Trade Receivables</v>
      </c>
      <c r="K16998">
        <f>YEAR(tbl_GL[[#This Row],[Date]])</f>
        <v>2019</v>
      </c>
    </row>
    <row r="16999" spans="1:11" x14ac:dyDescent="0.35">
      <c r="A16999">
        <v>705.1</v>
      </c>
      <c r="B16999" s="24">
        <v>43494</v>
      </c>
      <c r="C16999">
        <v>7</v>
      </c>
      <c r="D16999" s="13">
        <v>230</v>
      </c>
      <c r="E16999" s="13" t="s">
        <v>4</v>
      </c>
      <c r="F16999" s="17">
        <v>-247</v>
      </c>
      <c r="G16999" t="str">
        <f>_xlfn.XLOOKUP(tbl_GL[[#This Row],[Account_key]],tbl_COA[Account_key],tbl_COA[Class],"Not Found")</f>
        <v>Trading account</v>
      </c>
      <c r="H16999" t="str">
        <f>_xlfn.XLOOKUP(tbl_GL[[#This Row],[Account_key]],tbl_COA[Account_key],tbl_COA[SubClass],"Not Found")</f>
        <v>Cost of Sales</v>
      </c>
      <c r="I16999" t="str">
        <f>_xlfn.XLOOKUP(tbl_GL[[#This Row],[Account_key]],tbl_COA[Account_key],tbl_COA[SubClass2],"Not Found")</f>
        <v>Cost of Sales</v>
      </c>
      <c r="J16999" t="str">
        <f>_xlfn.XLOOKUP(tbl_GL[[#This Row],[Account_key]],tbl_COA[Account_key],tbl_COA[SubAccount],,0)</f>
        <v>Cost of Sales</v>
      </c>
      <c r="K16999">
        <f>YEAR(tbl_GL[[#This Row],[Date]])</f>
        <v>2019</v>
      </c>
    </row>
    <row r="17000" spans="1:11" x14ac:dyDescent="0.35">
      <c r="A17000">
        <v>705.2</v>
      </c>
      <c r="B17000" s="24">
        <v>43494</v>
      </c>
      <c r="C17000">
        <v>7</v>
      </c>
      <c r="D17000" s="13">
        <v>60</v>
      </c>
      <c r="E17000" s="13" t="s">
        <v>4</v>
      </c>
      <c r="F17000" s="17">
        <v>-247</v>
      </c>
      <c r="G17000" t="str">
        <f>_xlfn.XLOOKUP(tbl_GL[[#This Row],[Account_key]],tbl_COA[Account_key],tbl_COA[Class],"Not Found")</f>
        <v>Assets</v>
      </c>
      <c r="H17000" t="str">
        <f>_xlfn.XLOOKUP(tbl_GL[[#This Row],[Account_key]],tbl_COA[Account_key],tbl_COA[SubClass],"Not Found")</f>
        <v>Assets</v>
      </c>
      <c r="I17000" t="str">
        <f>_xlfn.XLOOKUP(tbl_GL[[#This Row],[Account_key]],tbl_COA[Account_key],tbl_COA[SubClass2],"Not Found")</f>
        <v>Current Assets</v>
      </c>
      <c r="J17000" t="str">
        <f>_xlfn.XLOOKUP(tbl_GL[[#This Row],[Account_key]],tbl_COA[Account_key],tbl_COA[SubAccount],,0)</f>
        <v>Inventory</v>
      </c>
      <c r="K17000">
        <f>YEAR(tbl_GL[[#This Row],[Date]])</f>
        <v>2019</v>
      </c>
    </row>
    <row r="17001" spans="1:11" x14ac:dyDescent="0.35">
      <c r="A17001">
        <v>706.1</v>
      </c>
      <c r="B17001" s="24">
        <v>43494</v>
      </c>
      <c r="C17001">
        <v>7</v>
      </c>
      <c r="D17001" s="13">
        <v>210</v>
      </c>
      <c r="E17001" s="13" t="s">
        <v>8</v>
      </c>
      <c r="F17001" s="17">
        <v>1106</v>
      </c>
      <c r="G17001" t="str">
        <f>_xlfn.XLOOKUP(tbl_GL[[#This Row],[Account_key]],tbl_COA[Account_key],tbl_COA[Class],"Not Found")</f>
        <v>Trading account</v>
      </c>
      <c r="H17001" t="str">
        <f>_xlfn.XLOOKUP(tbl_GL[[#This Row],[Account_key]],tbl_COA[Account_key],tbl_COA[SubClass],"Not Found")</f>
        <v>Sales</v>
      </c>
      <c r="I17001" t="str">
        <f>_xlfn.XLOOKUP(tbl_GL[[#This Row],[Account_key]],tbl_COA[Account_key],tbl_COA[SubClass2],"Not Found")</f>
        <v>Sales</v>
      </c>
      <c r="J17001" t="str">
        <f>_xlfn.XLOOKUP(tbl_GL[[#This Row],[Account_key]],tbl_COA[Account_key],tbl_COA[SubAccount],,0)</f>
        <v>Sales</v>
      </c>
      <c r="K17001">
        <f>YEAR(tbl_GL[[#This Row],[Date]])</f>
        <v>2019</v>
      </c>
    </row>
    <row r="17002" spans="1:11" x14ac:dyDescent="0.35">
      <c r="A17002">
        <v>706.2</v>
      </c>
      <c r="B17002" s="24">
        <v>43494</v>
      </c>
      <c r="C17002">
        <v>7</v>
      </c>
      <c r="D17002" s="13">
        <v>30</v>
      </c>
      <c r="E17002" s="13" t="s">
        <v>8</v>
      </c>
      <c r="F17002" s="17">
        <v>1106</v>
      </c>
      <c r="G17002" t="str">
        <f>_xlfn.XLOOKUP(tbl_GL[[#This Row],[Account_key]],tbl_COA[Account_key],tbl_COA[Class],"Not Found")</f>
        <v>Assets</v>
      </c>
      <c r="H17002" t="str">
        <f>_xlfn.XLOOKUP(tbl_GL[[#This Row],[Account_key]],tbl_COA[Account_key],tbl_COA[SubClass],"Not Found")</f>
        <v>Assets</v>
      </c>
      <c r="I17002" t="str">
        <f>_xlfn.XLOOKUP(tbl_GL[[#This Row],[Account_key]],tbl_COA[Account_key],tbl_COA[SubClass2],"Not Found")</f>
        <v>Current Assets</v>
      </c>
      <c r="J17002" t="str">
        <f>_xlfn.XLOOKUP(tbl_GL[[#This Row],[Account_key]],tbl_COA[Account_key],tbl_COA[SubAccount],,0)</f>
        <v>Trade Receivables</v>
      </c>
      <c r="K17002">
        <f>YEAR(tbl_GL[[#This Row],[Date]])</f>
        <v>2019</v>
      </c>
    </row>
    <row r="17003" spans="1:11" x14ac:dyDescent="0.35">
      <c r="A17003">
        <v>707.1</v>
      </c>
      <c r="B17003" s="24">
        <v>43494</v>
      </c>
      <c r="C17003">
        <v>7</v>
      </c>
      <c r="D17003" s="13">
        <v>30</v>
      </c>
      <c r="E17003" s="13" t="s">
        <v>80</v>
      </c>
      <c r="F17003" s="17">
        <v>-11122</v>
      </c>
      <c r="G17003" t="str">
        <f>_xlfn.XLOOKUP(tbl_GL[[#This Row],[Account_key]],tbl_COA[Account_key],tbl_COA[Class],"Not Found")</f>
        <v>Assets</v>
      </c>
      <c r="H17003" t="str">
        <f>_xlfn.XLOOKUP(tbl_GL[[#This Row],[Account_key]],tbl_COA[Account_key],tbl_COA[SubClass],"Not Found")</f>
        <v>Assets</v>
      </c>
      <c r="I17003" t="str">
        <f>_xlfn.XLOOKUP(tbl_GL[[#This Row],[Account_key]],tbl_COA[Account_key],tbl_COA[SubClass2],"Not Found")</f>
        <v>Current Assets</v>
      </c>
      <c r="J17003" t="str">
        <f>_xlfn.XLOOKUP(tbl_GL[[#This Row],[Account_key]],tbl_COA[Account_key],tbl_COA[SubAccount],,0)</f>
        <v>Trade Receivables</v>
      </c>
      <c r="K17003">
        <f>YEAR(tbl_GL[[#This Row],[Date]])</f>
        <v>2019</v>
      </c>
    </row>
    <row r="17004" spans="1:11" x14ac:dyDescent="0.35">
      <c r="A17004">
        <v>707.2</v>
      </c>
      <c r="B17004" s="24">
        <v>43494</v>
      </c>
      <c r="C17004">
        <v>7</v>
      </c>
      <c r="D17004" s="13">
        <v>10</v>
      </c>
      <c r="E17004" s="13" t="s">
        <v>80</v>
      </c>
      <c r="F17004" s="17">
        <v>11122</v>
      </c>
      <c r="G17004" t="str">
        <f>_xlfn.XLOOKUP(tbl_GL[[#This Row],[Account_key]],tbl_COA[Account_key],tbl_COA[Class],"Not Found")</f>
        <v>Assets</v>
      </c>
      <c r="H17004" t="str">
        <f>_xlfn.XLOOKUP(tbl_GL[[#This Row],[Account_key]],tbl_COA[Account_key],tbl_COA[SubClass],"Not Found")</f>
        <v>Assets</v>
      </c>
      <c r="I17004" t="str">
        <f>_xlfn.XLOOKUP(tbl_GL[[#This Row],[Account_key]],tbl_COA[Account_key],tbl_COA[SubClass2],"Not Found")</f>
        <v>Current Assets</v>
      </c>
      <c r="J17004" t="str">
        <f>_xlfn.XLOOKUP(tbl_GL[[#This Row],[Account_key]],tbl_COA[Account_key],tbl_COA[SubAccount],,0)</f>
        <v>Cash at Bank</v>
      </c>
      <c r="K17004">
        <f>YEAR(tbl_GL[[#This Row],[Date]])</f>
        <v>2019</v>
      </c>
    </row>
    <row r="17005" spans="1:11" x14ac:dyDescent="0.35">
      <c r="A17005">
        <v>708.1</v>
      </c>
      <c r="B17005" s="24">
        <v>43495</v>
      </c>
      <c r="C17005">
        <v>7</v>
      </c>
      <c r="D17005" s="13">
        <v>310</v>
      </c>
      <c r="E17005" s="13" t="s">
        <v>97</v>
      </c>
      <c r="F17005" s="17">
        <v>-1731</v>
      </c>
      <c r="G17005" t="str">
        <f>_xlfn.XLOOKUP(tbl_GL[[#This Row],[Account_key]],tbl_COA[Account_key],tbl_COA[Class],"Not Found")</f>
        <v>Operating account</v>
      </c>
      <c r="H17005" t="str">
        <f>_xlfn.XLOOKUP(tbl_GL[[#This Row],[Account_key]],tbl_COA[Account_key],tbl_COA[SubClass],"Not Found")</f>
        <v>Operating Expenses</v>
      </c>
      <c r="I17005" t="str">
        <f>_xlfn.XLOOKUP(tbl_GL[[#This Row],[Account_key]],tbl_COA[Account_key],tbl_COA[SubClass2],"Not Found")</f>
        <v>Administration</v>
      </c>
      <c r="J17005" t="str">
        <f>_xlfn.XLOOKUP(tbl_GL[[#This Row],[Account_key]],tbl_COA[Account_key],tbl_COA[SubAccount],,0)</f>
        <v>Office Supplies</v>
      </c>
      <c r="K17005">
        <f>YEAR(tbl_GL[[#This Row],[Date]])</f>
        <v>2019</v>
      </c>
    </row>
    <row r="17006" spans="1:11" x14ac:dyDescent="0.35">
      <c r="A17006">
        <v>708.2</v>
      </c>
      <c r="B17006" s="24">
        <v>43495</v>
      </c>
      <c r="C17006">
        <v>7</v>
      </c>
      <c r="D17006" s="13">
        <v>120</v>
      </c>
      <c r="E17006" s="13" t="s">
        <v>97</v>
      </c>
      <c r="F17006" s="17">
        <v>1731</v>
      </c>
      <c r="G17006" t="str">
        <f>_xlfn.XLOOKUP(tbl_GL[[#This Row],[Account_key]],tbl_COA[Account_key],tbl_COA[Class],"Not Found")</f>
        <v>Liabilities and Owners Equity</v>
      </c>
      <c r="H17006" t="str">
        <f>_xlfn.XLOOKUP(tbl_GL[[#This Row],[Account_key]],tbl_COA[Account_key],tbl_COA[SubClass],"Not Found")</f>
        <v>Liabilities</v>
      </c>
      <c r="I17006" t="str">
        <f>_xlfn.XLOOKUP(tbl_GL[[#This Row],[Account_key]],tbl_COA[Account_key],tbl_COA[SubClass2],"Not Found")</f>
        <v>Current Liabilities</v>
      </c>
      <c r="J17006" t="str">
        <f>_xlfn.XLOOKUP(tbl_GL[[#This Row],[Account_key]],tbl_COA[Account_key],tbl_COA[SubAccount],,0)</f>
        <v>Accrued Expenses</v>
      </c>
      <c r="K17006">
        <f>YEAR(tbl_GL[[#This Row],[Date]])</f>
        <v>2019</v>
      </c>
    </row>
    <row r="17007" spans="1:11" x14ac:dyDescent="0.35">
      <c r="A17007">
        <v>709.1</v>
      </c>
      <c r="B17007" s="24">
        <v>43495</v>
      </c>
      <c r="C17007">
        <v>7</v>
      </c>
      <c r="D17007" s="13">
        <v>10</v>
      </c>
      <c r="E17007" s="13" t="s">
        <v>98</v>
      </c>
      <c r="F17007" s="17">
        <v>-1856</v>
      </c>
      <c r="G17007" t="str">
        <f>_xlfn.XLOOKUP(tbl_GL[[#This Row],[Account_key]],tbl_COA[Account_key],tbl_COA[Class],"Not Found")</f>
        <v>Assets</v>
      </c>
      <c r="H17007" t="str">
        <f>_xlfn.XLOOKUP(tbl_GL[[#This Row],[Account_key]],tbl_COA[Account_key],tbl_COA[SubClass],"Not Found")</f>
        <v>Assets</v>
      </c>
      <c r="I17007" t="str">
        <f>_xlfn.XLOOKUP(tbl_GL[[#This Row],[Account_key]],tbl_COA[Account_key],tbl_COA[SubClass2],"Not Found")</f>
        <v>Current Assets</v>
      </c>
      <c r="J17007" t="str">
        <f>_xlfn.XLOOKUP(tbl_GL[[#This Row],[Account_key]],tbl_COA[Account_key],tbl_COA[SubAccount],,0)</f>
        <v>Cash at Bank</v>
      </c>
      <c r="K17007">
        <f>YEAR(tbl_GL[[#This Row],[Date]])</f>
        <v>2019</v>
      </c>
    </row>
    <row r="17008" spans="1:11" x14ac:dyDescent="0.35">
      <c r="A17008">
        <v>709.2</v>
      </c>
      <c r="B17008" s="24">
        <v>43495</v>
      </c>
      <c r="C17008">
        <v>7</v>
      </c>
      <c r="D17008" s="13">
        <v>120</v>
      </c>
      <c r="E17008" s="13" t="s">
        <v>98</v>
      </c>
      <c r="F17008" s="17">
        <v>-1856</v>
      </c>
      <c r="G17008" t="str">
        <f>_xlfn.XLOOKUP(tbl_GL[[#This Row],[Account_key]],tbl_COA[Account_key],tbl_COA[Class],"Not Found")</f>
        <v>Liabilities and Owners Equity</v>
      </c>
      <c r="H17008" t="str">
        <f>_xlfn.XLOOKUP(tbl_GL[[#This Row],[Account_key]],tbl_COA[Account_key],tbl_COA[SubClass],"Not Found")</f>
        <v>Liabilities</v>
      </c>
      <c r="I17008" t="str">
        <f>_xlfn.XLOOKUP(tbl_GL[[#This Row],[Account_key]],tbl_COA[Account_key],tbl_COA[SubClass2],"Not Found")</f>
        <v>Current Liabilities</v>
      </c>
      <c r="J17008" t="str">
        <f>_xlfn.XLOOKUP(tbl_GL[[#This Row],[Account_key]],tbl_COA[Account_key],tbl_COA[SubAccount],,0)</f>
        <v>Accrued Expenses</v>
      </c>
      <c r="K17008">
        <f>YEAR(tbl_GL[[#This Row],[Date]])</f>
        <v>2019</v>
      </c>
    </row>
    <row r="17009" spans="1:11" x14ac:dyDescent="0.35">
      <c r="A17009">
        <v>710.1</v>
      </c>
      <c r="B17009" s="24">
        <v>43496</v>
      </c>
      <c r="C17009">
        <v>7</v>
      </c>
      <c r="D17009" s="13">
        <v>10</v>
      </c>
      <c r="E17009" s="13" t="s">
        <v>110</v>
      </c>
      <c r="F17009" s="17">
        <v>40</v>
      </c>
      <c r="G17009" t="str">
        <f>_xlfn.XLOOKUP(tbl_GL[[#This Row],[Account_key]],tbl_COA[Account_key],tbl_COA[Class],"Not Found")</f>
        <v>Assets</v>
      </c>
      <c r="H17009" t="str">
        <f>_xlfn.XLOOKUP(tbl_GL[[#This Row],[Account_key]],tbl_COA[Account_key],tbl_COA[SubClass],"Not Found")</f>
        <v>Assets</v>
      </c>
      <c r="I17009" t="str">
        <f>_xlfn.XLOOKUP(tbl_GL[[#This Row],[Account_key]],tbl_COA[Account_key],tbl_COA[SubClass2],"Not Found")</f>
        <v>Current Assets</v>
      </c>
      <c r="J17009" t="str">
        <f>_xlfn.XLOOKUP(tbl_GL[[#This Row],[Account_key]],tbl_COA[Account_key],tbl_COA[SubAccount],,0)</f>
        <v>Cash at Bank</v>
      </c>
      <c r="K17009">
        <f>YEAR(tbl_GL[[#This Row],[Date]])</f>
        <v>2019</v>
      </c>
    </row>
    <row r="17010" spans="1:11" x14ac:dyDescent="0.35">
      <c r="A17010">
        <v>710.2</v>
      </c>
      <c r="B17010" s="24">
        <v>43496</v>
      </c>
      <c r="C17010">
        <v>7</v>
      </c>
      <c r="D17010" s="13">
        <v>430</v>
      </c>
      <c r="E17010" s="13" t="s">
        <v>110</v>
      </c>
      <c r="F17010" s="17">
        <v>40</v>
      </c>
      <c r="G17010" t="str">
        <f>_xlfn.XLOOKUP(tbl_GL[[#This Row],[Account_key]],tbl_COA[Account_key],tbl_COA[Class],"Not Found")</f>
        <v>Non-operating</v>
      </c>
      <c r="H17010" t="str">
        <f>_xlfn.XLOOKUP(tbl_GL[[#This Row],[Account_key]],tbl_COA[Account_key],tbl_COA[SubClass],"Not Found")</f>
        <v>Exchange Loss/Gain</v>
      </c>
      <c r="I17010" t="str">
        <f>_xlfn.XLOOKUP(tbl_GL[[#This Row],[Account_key]],tbl_COA[Account_key],tbl_COA[SubClass2],"Not Found")</f>
        <v>Exchange Loss/Gain</v>
      </c>
      <c r="J17010" t="str">
        <f>_xlfn.XLOOKUP(tbl_GL[[#This Row],[Account_key]],tbl_COA[Account_key],tbl_COA[SubAccount],,0)</f>
        <v>Exchange Loss/Gain</v>
      </c>
      <c r="K17010">
        <f>YEAR(tbl_GL[[#This Row],[Date]])</f>
        <v>2019</v>
      </c>
    </row>
    <row r="17011" spans="1:11" x14ac:dyDescent="0.35">
      <c r="A17011">
        <v>711.1</v>
      </c>
      <c r="B17011" s="24">
        <v>43496</v>
      </c>
      <c r="C17011">
        <v>7</v>
      </c>
      <c r="D17011" s="13">
        <v>10</v>
      </c>
      <c r="E17011" s="13" t="s">
        <v>113</v>
      </c>
      <c r="F17011" s="17">
        <v>130</v>
      </c>
      <c r="G17011" t="str">
        <f>_xlfn.XLOOKUP(tbl_GL[[#This Row],[Account_key]],tbl_COA[Account_key],tbl_COA[Class],"Not Found")</f>
        <v>Assets</v>
      </c>
      <c r="H17011" t="str">
        <f>_xlfn.XLOOKUP(tbl_GL[[#This Row],[Account_key]],tbl_COA[Account_key],tbl_COA[SubClass],"Not Found")</f>
        <v>Assets</v>
      </c>
      <c r="I17011" t="str">
        <f>_xlfn.XLOOKUP(tbl_GL[[#This Row],[Account_key]],tbl_COA[Account_key],tbl_COA[SubClass2],"Not Found")</f>
        <v>Current Assets</v>
      </c>
      <c r="J17011" t="str">
        <f>_xlfn.XLOOKUP(tbl_GL[[#This Row],[Account_key]],tbl_COA[Account_key],tbl_COA[SubAccount],,0)</f>
        <v>Cash at Bank</v>
      </c>
      <c r="K17011">
        <f>YEAR(tbl_GL[[#This Row],[Date]])</f>
        <v>2019</v>
      </c>
    </row>
    <row r="17012" spans="1:11" x14ac:dyDescent="0.35">
      <c r="A17012">
        <v>711.2</v>
      </c>
      <c r="B17012" s="24">
        <v>43496</v>
      </c>
      <c r="C17012">
        <v>7</v>
      </c>
      <c r="D17012" s="13">
        <v>410</v>
      </c>
      <c r="E17012" s="13" t="s">
        <v>113</v>
      </c>
      <c r="F17012" s="17">
        <v>130</v>
      </c>
      <c r="G17012" t="str">
        <f>_xlfn.XLOOKUP(tbl_GL[[#This Row],[Account_key]],tbl_COA[Account_key],tbl_COA[Class],"Not Found")</f>
        <v>Non-operating</v>
      </c>
      <c r="H17012" t="str">
        <f>_xlfn.XLOOKUP(tbl_GL[[#This Row],[Account_key]],tbl_COA[Account_key],tbl_COA[SubClass],"Not Found")</f>
        <v>Interest Income</v>
      </c>
      <c r="I17012" t="str">
        <f>_xlfn.XLOOKUP(tbl_GL[[#This Row],[Account_key]],tbl_COA[Account_key],tbl_COA[SubClass2],"Not Found")</f>
        <v>Interest Income</v>
      </c>
      <c r="J17012" t="str">
        <f>_xlfn.XLOOKUP(tbl_GL[[#This Row],[Account_key]],tbl_COA[Account_key],tbl_COA[SubAccount],,0)</f>
        <v>Interest Income</v>
      </c>
      <c r="K17012">
        <f>YEAR(tbl_GL[[#This Row],[Date]])</f>
        <v>2019</v>
      </c>
    </row>
    <row r="17013" spans="1:11" x14ac:dyDescent="0.35">
      <c r="A17013">
        <v>712.1</v>
      </c>
      <c r="B17013" s="24">
        <v>43496</v>
      </c>
      <c r="C17013">
        <v>7</v>
      </c>
      <c r="D17013" s="13">
        <v>400</v>
      </c>
      <c r="E17013" s="13" t="s">
        <v>104</v>
      </c>
      <c r="F17013" s="17">
        <v>-125</v>
      </c>
      <c r="G17013" t="str">
        <f>_xlfn.XLOOKUP(tbl_GL[[#This Row],[Account_key]],tbl_COA[Account_key],tbl_COA[Class],"Not Found")</f>
        <v>Operating account</v>
      </c>
      <c r="H17013" t="str">
        <f>_xlfn.XLOOKUP(tbl_GL[[#This Row],[Account_key]],tbl_COA[Account_key],tbl_COA[SubClass],"Not Found")</f>
        <v>Depreciation &amp; Amortization</v>
      </c>
      <c r="I17013" t="str">
        <f>_xlfn.XLOOKUP(tbl_GL[[#This Row],[Account_key]],tbl_COA[Account_key],tbl_COA[SubClass2],"Not Found")</f>
        <v>Amortization</v>
      </c>
      <c r="J17013" t="str">
        <f>_xlfn.XLOOKUP(tbl_GL[[#This Row],[Account_key]],tbl_COA[Account_key],tbl_COA[SubAccount],,0)</f>
        <v>Amortization of Intangible Assets</v>
      </c>
      <c r="K17013">
        <f>YEAR(tbl_GL[[#This Row],[Date]])</f>
        <v>2019</v>
      </c>
    </row>
    <row r="17014" spans="1:11" x14ac:dyDescent="0.35">
      <c r="A17014">
        <v>712.2</v>
      </c>
      <c r="B17014" s="24">
        <v>43496</v>
      </c>
      <c r="C17014">
        <v>7</v>
      </c>
      <c r="D17014" s="13">
        <v>100</v>
      </c>
      <c r="E17014" s="13" t="s">
        <v>104</v>
      </c>
      <c r="F17014" s="17">
        <v>-125</v>
      </c>
      <c r="G17014" t="str">
        <f>_xlfn.XLOOKUP(tbl_GL[[#This Row],[Account_key]],tbl_COA[Account_key],tbl_COA[Class],"Not Found")</f>
        <v>Assets</v>
      </c>
      <c r="H17014" t="str">
        <f>_xlfn.XLOOKUP(tbl_GL[[#This Row],[Account_key]],tbl_COA[Account_key],tbl_COA[SubClass],"Not Found")</f>
        <v>Assets</v>
      </c>
      <c r="I17014" t="str">
        <f>_xlfn.XLOOKUP(tbl_GL[[#This Row],[Account_key]],tbl_COA[Account_key],tbl_COA[SubClass2],"Not Found")</f>
        <v>Non-Current Assets</v>
      </c>
      <c r="J17014" t="str">
        <f>_xlfn.XLOOKUP(tbl_GL[[#This Row],[Account_key]],tbl_COA[Account_key],tbl_COA[SubAccount],,0)</f>
        <v>Patents and trademarks</v>
      </c>
      <c r="K17014">
        <f>YEAR(tbl_GL[[#This Row],[Date]])</f>
        <v>2019</v>
      </c>
    </row>
    <row r="17015" spans="1:11" x14ac:dyDescent="0.35">
      <c r="A17015">
        <v>713.1</v>
      </c>
      <c r="B17015" s="24">
        <v>43496</v>
      </c>
      <c r="C17015">
        <v>7</v>
      </c>
      <c r="D17015" s="13">
        <v>440</v>
      </c>
      <c r="E17015" s="13" t="s">
        <v>112</v>
      </c>
      <c r="F17015" s="17">
        <v>-195</v>
      </c>
      <c r="G17015" t="str">
        <f>_xlfn.XLOOKUP(tbl_GL[[#This Row],[Account_key]],tbl_COA[Account_key],tbl_COA[Class],"Not Found")</f>
        <v>Interest &amp; Tax</v>
      </c>
      <c r="H17015" t="str">
        <f>_xlfn.XLOOKUP(tbl_GL[[#This Row],[Account_key]],tbl_COA[Account_key],tbl_COA[SubClass],"Not Found")</f>
        <v>Interest Expense</v>
      </c>
      <c r="I17015" t="str">
        <f>_xlfn.XLOOKUP(tbl_GL[[#This Row],[Account_key]],tbl_COA[Account_key],tbl_COA[SubClass2],"Not Found")</f>
        <v>Interest Expense</v>
      </c>
      <c r="J17015" t="str">
        <f>_xlfn.XLOOKUP(tbl_GL[[#This Row],[Account_key]],tbl_COA[Account_key],tbl_COA[SubAccount],,0)</f>
        <v>Interest Expense</v>
      </c>
      <c r="K17015">
        <f>YEAR(tbl_GL[[#This Row],[Date]])</f>
        <v>2019</v>
      </c>
    </row>
    <row r="17016" spans="1:11" x14ac:dyDescent="0.35">
      <c r="A17016">
        <v>713.2</v>
      </c>
      <c r="B17016" s="24">
        <v>43496</v>
      </c>
      <c r="C17016">
        <v>7</v>
      </c>
      <c r="D17016" s="13">
        <v>121</v>
      </c>
      <c r="E17016" s="13" t="s">
        <v>112</v>
      </c>
      <c r="F17016" s="17">
        <v>195</v>
      </c>
      <c r="G17016" t="str">
        <f>_xlfn.XLOOKUP(tbl_GL[[#This Row],[Account_key]],tbl_COA[Account_key],tbl_COA[Class],"Not Found")</f>
        <v>Liabilities and Owners Equity</v>
      </c>
      <c r="H17016" t="str">
        <f>_xlfn.XLOOKUP(tbl_GL[[#This Row],[Account_key]],tbl_COA[Account_key],tbl_COA[SubClass],"Not Found")</f>
        <v>Liabilities</v>
      </c>
      <c r="I17016" t="str">
        <f>_xlfn.XLOOKUP(tbl_GL[[#This Row],[Account_key]],tbl_COA[Account_key],tbl_COA[SubClass2],"Not Found")</f>
        <v>Current Liabilities</v>
      </c>
      <c r="J17016" t="str">
        <f>_xlfn.XLOOKUP(tbl_GL[[#This Row],[Account_key]],tbl_COA[Account_key],tbl_COA[SubAccount],,0)</f>
        <v>Interest Payable</v>
      </c>
      <c r="K17016">
        <f>YEAR(tbl_GL[[#This Row],[Date]])</f>
        <v>2019</v>
      </c>
    </row>
    <row r="17017" spans="1:11" x14ac:dyDescent="0.35">
      <c r="A17017">
        <v>714.1</v>
      </c>
      <c r="B17017" s="24">
        <v>43496</v>
      </c>
      <c r="C17017">
        <v>7</v>
      </c>
      <c r="D17017" s="13">
        <v>450</v>
      </c>
      <c r="E17017" s="23" t="s">
        <v>108</v>
      </c>
      <c r="F17017" s="17">
        <v>-372</v>
      </c>
      <c r="G17017" t="str">
        <f>_xlfn.XLOOKUP(tbl_GL[[#This Row],[Account_key]],tbl_COA[Account_key],tbl_COA[Class],"Not Found")</f>
        <v>Interest &amp; Tax</v>
      </c>
      <c r="H17017" t="str">
        <f>_xlfn.XLOOKUP(tbl_GL[[#This Row],[Account_key]],tbl_COA[Account_key],tbl_COA[SubClass],"Not Found")</f>
        <v>Taxation</v>
      </c>
      <c r="I17017" t="str">
        <f>_xlfn.XLOOKUP(tbl_GL[[#This Row],[Account_key]],tbl_COA[Account_key],tbl_COA[SubClass2],"Not Found")</f>
        <v>Taxation</v>
      </c>
      <c r="J17017" t="str">
        <f>_xlfn.XLOOKUP(tbl_GL[[#This Row],[Account_key]],tbl_COA[Account_key],tbl_COA[SubAccount],,0)</f>
        <v>Taxation</v>
      </c>
      <c r="K17017">
        <f>YEAR(tbl_GL[[#This Row],[Date]])</f>
        <v>2019</v>
      </c>
    </row>
    <row r="17018" spans="1:11" x14ac:dyDescent="0.35">
      <c r="A17018">
        <v>714.2</v>
      </c>
      <c r="B17018" s="24">
        <v>43496</v>
      </c>
      <c r="C17018">
        <v>7</v>
      </c>
      <c r="D17018" s="13">
        <v>122</v>
      </c>
      <c r="E17018" s="23" t="s">
        <v>108</v>
      </c>
      <c r="F17018" s="17">
        <v>372</v>
      </c>
      <c r="G17018" t="str">
        <f>_xlfn.XLOOKUP(tbl_GL[[#This Row],[Account_key]],tbl_COA[Account_key],tbl_COA[Class],"Not Found")</f>
        <v>Liabilities and Owners Equity</v>
      </c>
      <c r="H17018" t="str">
        <f>_xlfn.XLOOKUP(tbl_GL[[#This Row],[Account_key]],tbl_COA[Account_key],tbl_COA[SubClass],"Not Found")</f>
        <v>Liabilities</v>
      </c>
      <c r="I17018" t="str">
        <f>_xlfn.XLOOKUP(tbl_GL[[#This Row],[Account_key]],tbl_COA[Account_key],tbl_COA[SubClass2],"Not Found")</f>
        <v>Current Liabilities</v>
      </c>
      <c r="J17018" t="str">
        <f>_xlfn.XLOOKUP(tbl_GL[[#This Row],[Account_key]],tbl_COA[Account_key],tbl_COA[SubAccount],,0)</f>
        <v>Tax payable</v>
      </c>
      <c r="K17018">
        <f>YEAR(tbl_GL[[#This Row],[Date]])</f>
        <v>2019</v>
      </c>
    </row>
    <row r="17019" spans="1:11" x14ac:dyDescent="0.35">
      <c r="A17019">
        <v>715.1</v>
      </c>
      <c r="B17019" s="24">
        <v>43496</v>
      </c>
      <c r="C17019">
        <v>7</v>
      </c>
      <c r="D17019" s="13">
        <v>240</v>
      </c>
      <c r="E17019" s="13" t="s">
        <v>56</v>
      </c>
      <c r="F17019" s="17">
        <v>-2813</v>
      </c>
      <c r="G17019" t="str">
        <f>_xlfn.XLOOKUP(tbl_GL[[#This Row],[Account_key]],tbl_COA[Account_key],tbl_COA[Class],"Not Found")</f>
        <v>Operating account</v>
      </c>
      <c r="H17019" t="str">
        <f>_xlfn.XLOOKUP(tbl_GL[[#This Row],[Account_key]],tbl_COA[Account_key],tbl_COA[SubClass],"Not Found")</f>
        <v>Operating Expenses</v>
      </c>
      <c r="I17019" t="str">
        <f>_xlfn.XLOOKUP(tbl_GL[[#This Row],[Account_key]],tbl_COA[Account_key],tbl_COA[SubClass2],"Not Found")</f>
        <v>Sales &amp; Distribution</v>
      </c>
      <c r="J17019" t="str">
        <f>_xlfn.XLOOKUP(tbl_GL[[#This Row],[Account_key]],tbl_COA[Account_key],tbl_COA[SubAccount],,0)</f>
        <v>Salaries</v>
      </c>
      <c r="K17019">
        <f>YEAR(tbl_GL[[#This Row],[Date]])</f>
        <v>2019</v>
      </c>
    </row>
    <row r="17020" spans="1:11" x14ac:dyDescent="0.35">
      <c r="A17020">
        <v>715.2</v>
      </c>
      <c r="B17020" s="24">
        <v>43496</v>
      </c>
      <c r="C17020">
        <v>7</v>
      </c>
      <c r="D17020" s="13">
        <v>10</v>
      </c>
      <c r="E17020" s="13" t="s">
        <v>56</v>
      </c>
      <c r="F17020" s="17">
        <v>-2813</v>
      </c>
      <c r="G17020" t="str">
        <f>_xlfn.XLOOKUP(tbl_GL[[#This Row],[Account_key]],tbl_COA[Account_key],tbl_COA[Class],"Not Found")</f>
        <v>Assets</v>
      </c>
      <c r="H17020" t="str">
        <f>_xlfn.XLOOKUP(tbl_GL[[#This Row],[Account_key]],tbl_COA[Account_key],tbl_COA[SubClass],"Not Found")</f>
        <v>Assets</v>
      </c>
      <c r="I17020" t="str">
        <f>_xlfn.XLOOKUP(tbl_GL[[#This Row],[Account_key]],tbl_COA[Account_key],tbl_COA[SubClass2],"Not Found")</f>
        <v>Current Assets</v>
      </c>
      <c r="J17020" t="str">
        <f>_xlfn.XLOOKUP(tbl_GL[[#This Row],[Account_key]],tbl_COA[Account_key],tbl_COA[SubAccount],,0)</f>
        <v>Cash at Bank</v>
      </c>
      <c r="K17020">
        <f>YEAR(tbl_GL[[#This Row],[Date]])</f>
        <v>2019</v>
      </c>
    </row>
    <row r="17021" spans="1:11" x14ac:dyDescent="0.35">
      <c r="A17021">
        <v>716.1</v>
      </c>
      <c r="B17021" s="24">
        <v>43496</v>
      </c>
      <c r="C17021">
        <v>7</v>
      </c>
      <c r="D17021" s="13">
        <v>380</v>
      </c>
      <c r="E17021" s="13" t="s">
        <v>101</v>
      </c>
      <c r="F17021" s="17">
        <v>-4900</v>
      </c>
      <c r="G17021" t="str">
        <f>_xlfn.XLOOKUP(tbl_GL[[#This Row],[Account_key]],tbl_COA[Account_key],tbl_COA[Class],"Not Found")</f>
        <v>Operating account</v>
      </c>
      <c r="H17021" t="str">
        <f>_xlfn.XLOOKUP(tbl_GL[[#This Row],[Account_key]],tbl_COA[Account_key],tbl_COA[SubClass],"Not Found")</f>
        <v>Depreciation &amp; Amortization</v>
      </c>
      <c r="I17021" t="str">
        <f>_xlfn.XLOOKUP(tbl_GL[[#This Row],[Account_key]],tbl_COA[Account_key],tbl_COA[SubClass2],"Not Found")</f>
        <v>Depreciation</v>
      </c>
      <c r="J17021" t="str">
        <f>_xlfn.XLOOKUP(tbl_GL[[#This Row],[Account_key]],tbl_COA[Account_key],tbl_COA[SubAccount],,0)</f>
        <v>Equipment</v>
      </c>
      <c r="K17021">
        <f>YEAR(tbl_GL[[#This Row],[Date]])</f>
        <v>2019</v>
      </c>
    </row>
    <row r="17022" spans="1:11" x14ac:dyDescent="0.35">
      <c r="A17022">
        <v>716.2</v>
      </c>
      <c r="B17022" s="24">
        <v>43496</v>
      </c>
      <c r="C17022">
        <v>7</v>
      </c>
      <c r="D17022" s="13">
        <v>90</v>
      </c>
      <c r="E17022" s="13" t="s">
        <v>101</v>
      </c>
      <c r="F17022" s="17">
        <v>-4900</v>
      </c>
      <c r="G17022" t="str">
        <f>_xlfn.XLOOKUP(tbl_GL[[#This Row],[Account_key]],tbl_COA[Account_key],tbl_COA[Class],"Not Found")</f>
        <v>Assets</v>
      </c>
      <c r="H17022" t="str">
        <f>_xlfn.XLOOKUP(tbl_GL[[#This Row],[Account_key]],tbl_COA[Account_key],tbl_COA[SubClass],"Not Found")</f>
        <v>Assets</v>
      </c>
      <c r="I17022" t="str">
        <f>_xlfn.XLOOKUP(tbl_GL[[#This Row],[Account_key]],tbl_COA[Account_key],tbl_COA[SubClass2],"Not Found")</f>
        <v>Non-Current Assets</v>
      </c>
      <c r="J17022" t="str">
        <f>_xlfn.XLOOKUP(tbl_GL[[#This Row],[Account_key]],tbl_COA[Account_key],tbl_COA[SubAccount],,0)</f>
        <v>Office Furniture &amp; Equipment</v>
      </c>
      <c r="K17022">
        <f>YEAR(tbl_GL[[#This Row],[Date]])</f>
        <v>2019</v>
      </c>
    </row>
    <row r="17023" spans="1:11" x14ac:dyDescent="0.35">
      <c r="A17023">
        <v>718.1</v>
      </c>
      <c r="B17023" s="24">
        <v>43497</v>
      </c>
      <c r="C17023">
        <v>7</v>
      </c>
      <c r="D17023" s="13">
        <v>300</v>
      </c>
      <c r="E17023" s="13" t="s">
        <v>99</v>
      </c>
      <c r="F17023" s="17">
        <v>-85</v>
      </c>
      <c r="G17023" t="str">
        <f>_xlfn.XLOOKUP(tbl_GL[[#This Row],[Account_key]],tbl_COA[Account_key],tbl_COA[Class],"Not Found")</f>
        <v>Operating account</v>
      </c>
      <c r="H17023" t="str">
        <f>_xlfn.XLOOKUP(tbl_GL[[#This Row],[Account_key]],tbl_COA[Account_key],tbl_COA[SubClass],"Not Found")</f>
        <v>Operating Expenses</v>
      </c>
      <c r="I17023" t="str">
        <f>_xlfn.XLOOKUP(tbl_GL[[#This Row],[Account_key]],tbl_COA[Account_key],tbl_COA[SubClass2],"Not Found")</f>
        <v>Administration</v>
      </c>
      <c r="J17023" t="str">
        <f>_xlfn.XLOOKUP(tbl_GL[[#This Row],[Account_key]],tbl_COA[Account_key],tbl_COA[SubAccount],,0)</f>
        <v>Entertainment</v>
      </c>
      <c r="K17023">
        <f>YEAR(tbl_GL[[#This Row],[Date]])</f>
        <v>2019</v>
      </c>
    </row>
    <row r="17024" spans="1:11" x14ac:dyDescent="0.35">
      <c r="A17024">
        <v>718.2</v>
      </c>
      <c r="B17024" s="24">
        <v>43497</v>
      </c>
      <c r="C17024">
        <v>7</v>
      </c>
      <c r="D17024" s="13">
        <v>20</v>
      </c>
      <c r="E17024" s="13" t="s">
        <v>99</v>
      </c>
      <c r="F17024" s="17">
        <v>-85</v>
      </c>
      <c r="G17024" t="str">
        <f>_xlfn.XLOOKUP(tbl_GL[[#This Row],[Account_key]],tbl_COA[Account_key],tbl_COA[Class],"Not Found")</f>
        <v>Assets</v>
      </c>
      <c r="H17024" t="str">
        <f>_xlfn.XLOOKUP(tbl_GL[[#This Row],[Account_key]],tbl_COA[Account_key],tbl_COA[SubClass],"Not Found")</f>
        <v>Assets</v>
      </c>
      <c r="I17024" t="str">
        <f>_xlfn.XLOOKUP(tbl_GL[[#This Row],[Account_key]],tbl_COA[Account_key],tbl_COA[SubClass2],"Not Found")</f>
        <v>Current Assets</v>
      </c>
      <c r="J17024" t="str">
        <f>_xlfn.XLOOKUP(tbl_GL[[#This Row],[Account_key]],tbl_COA[Account_key],tbl_COA[SubAccount],,0)</f>
        <v>Cash in hand</v>
      </c>
      <c r="K17024">
        <f>YEAR(tbl_GL[[#This Row],[Date]])</f>
        <v>2019</v>
      </c>
    </row>
    <row r="17025" spans="1:11" x14ac:dyDescent="0.35">
      <c r="A17025">
        <v>719.1</v>
      </c>
      <c r="B17025" s="24">
        <v>43497</v>
      </c>
      <c r="C17025">
        <v>7</v>
      </c>
      <c r="D17025" s="13">
        <v>60</v>
      </c>
      <c r="E17025" s="13" t="s">
        <v>84</v>
      </c>
      <c r="F17025" s="17">
        <v>13950</v>
      </c>
      <c r="G17025" t="str">
        <f>_xlfn.XLOOKUP(tbl_GL[[#This Row],[Account_key]],tbl_COA[Account_key],tbl_COA[Class],"Not Found")</f>
        <v>Assets</v>
      </c>
      <c r="H17025" t="str">
        <f>_xlfn.XLOOKUP(tbl_GL[[#This Row],[Account_key]],tbl_COA[Account_key],tbl_COA[SubClass],"Not Found")</f>
        <v>Assets</v>
      </c>
      <c r="I17025" t="str">
        <f>_xlfn.XLOOKUP(tbl_GL[[#This Row],[Account_key]],tbl_COA[Account_key],tbl_COA[SubClass2],"Not Found")</f>
        <v>Current Assets</v>
      </c>
      <c r="J17025" t="str">
        <f>_xlfn.XLOOKUP(tbl_GL[[#This Row],[Account_key]],tbl_COA[Account_key],tbl_COA[SubAccount],,0)</f>
        <v>Inventory</v>
      </c>
      <c r="K17025">
        <f>YEAR(tbl_GL[[#This Row],[Date]])</f>
        <v>2019</v>
      </c>
    </row>
    <row r="17026" spans="1:11" x14ac:dyDescent="0.35">
      <c r="A17026">
        <v>719.2</v>
      </c>
      <c r="B17026" s="24">
        <v>43497</v>
      </c>
      <c r="C17026">
        <v>7</v>
      </c>
      <c r="D17026" s="13">
        <v>110</v>
      </c>
      <c r="E17026" s="13" t="s">
        <v>84</v>
      </c>
      <c r="F17026" s="17">
        <v>13950</v>
      </c>
      <c r="G17026" t="str">
        <f>_xlfn.XLOOKUP(tbl_GL[[#This Row],[Account_key]],tbl_COA[Account_key],tbl_COA[Class],"Not Found")</f>
        <v>Liabilities and Owners Equity</v>
      </c>
      <c r="H17026" t="str">
        <f>_xlfn.XLOOKUP(tbl_GL[[#This Row],[Account_key]],tbl_COA[Account_key],tbl_COA[SubClass],"Not Found")</f>
        <v>Liabilities</v>
      </c>
      <c r="I17026" t="str">
        <f>_xlfn.XLOOKUP(tbl_GL[[#This Row],[Account_key]],tbl_COA[Account_key],tbl_COA[SubClass2],"Not Found")</f>
        <v>Current Liabilities</v>
      </c>
      <c r="J17026" t="str">
        <f>_xlfn.XLOOKUP(tbl_GL[[#This Row],[Account_key]],tbl_COA[Account_key],tbl_COA[SubAccount],,0)</f>
        <v>Trade Payables</v>
      </c>
      <c r="K17026">
        <f>YEAR(tbl_GL[[#This Row],[Date]])</f>
        <v>2019</v>
      </c>
    </row>
    <row r="17027" spans="1:11" x14ac:dyDescent="0.35">
      <c r="A17027">
        <v>720.1</v>
      </c>
      <c r="B17027" s="24">
        <v>43499</v>
      </c>
      <c r="C17027">
        <v>7</v>
      </c>
      <c r="D17027" s="13">
        <v>290</v>
      </c>
      <c r="E17027" s="13" t="s">
        <v>97</v>
      </c>
      <c r="F17027" s="17">
        <v>-1572</v>
      </c>
      <c r="G17027" t="str">
        <f>_xlfn.XLOOKUP(tbl_GL[[#This Row],[Account_key]],tbl_COA[Account_key],tbl_COA[Class],"Not Found")</f>
        <v>Operating account</v>
      </c>
      <c r="H17027" t="str">
        <f>_xlfn.XLOOKUP(tbl_GL[[#This Row],[Account_key]],tbl_COA[Account_key],tbl_COA[SubClass],"Not Found")</f>
        <v>Operating Expenses</v>
      </c>
      <c r="I17027" t="str">
        <f>_xlfn.XLOOKUP(tbl_GL[[#This Row],[Account_key]],tbl_COA[Account_key],tbl_COA[SubClass2],"Not Found")</f>
        <v>Administration</v>
      </c>
      <c r="J17027" t="str">
        <f>_xlfn.XLOOKUP(tbl_GL[[#This Row],[Account_key]],tbl_COA[Account_key],tbl_COA[SubAccount],,0)</f>
        <v>Travel</v>
      </c>
      <c r="K17027">
        <f>YEAR(tbl_GL[[#This Row],[Date]])</f>
        <v>2019</v>
      </c>
    </row>
    <row r="17028" spans="1:11" x14ac:dyDescent="0.35">
      <c r="A17028">
        <v>720.2</v>
      </c>
      <c r="B17028" s="24">
        <v>43499</v>
      </c>
      <c r="C17028">
        <v>7</v>
      </c>
      <c r="D17028" s="13">
        <v>120</v>
      </c>
      <c r="E17028" s="13" t="s">
        <v>97</v>
      </c>
      <c r="F17028" s="17">
        <v>1572</v>
      </c>
      <c r="G17028" t="str">
        <f>_xlfn.XLOOKUP(tbl_GL[[#This Row],[Account_key]],tbl_COA[Account_key],tbl_COA[Class],"Not Found")</f>
        <v>Liabilities and Owners Equity</v>
      </c>
      <c r="H17028" t="str">
        <f>_xlfn.XLOOKUP(tbl_GL[[#This Row],[Account_key]],tbl_COA[Account_key],tbl_COA[SubClass],"Not Found")</f>
        <v>Liabilities</v>
      </c>
      <c r="I17028" t="str">
        <f>_xlfn.XLOOKUP(tbl_GL[[#This Row],[Account_key]],tbl_COA[Account_key],tbl_COA[SubClass2],"Not Found")</f>
        <v>Current Liabilities</v>
      </c>
      <c r="J17028" t="str">
        <f>_xlfn.XLOOKUP(tbl_GL[[#This Row],[Account_key]],tbl_COA[Account_key],tbl_COA[SubAccount],,0)</f>
        <v>Accrued Expenses</v>
      </c>
      <c r="K17028">
        <f>YEAR(tbl_GL[[#This Row],[Date]])</f>
        <v>2019</v>
      </c>
    </row>
    <row r="17029" spans="1:11" x14ac:dyDescent="0.35">
      <c r="A17029">
        <v>721.1</v>
      </c>
      <c r="B17029" s="24">
        <v>43502</v>
      </c>
      <c r="C17029">
        <v>7</v>
      </c>
      <c r="D17029" s="13">
        <v>230</v>
      </c>
      <c r="E17029" s="13" t="s">
        <v>4</v>
      </c>
      <c r="F17029" s="17">
        <v>-645</v>
      </c>
      <c r="G17029" t="str">
        <f>_xlfn.XLOOKUP(tbl_GL[[#This Row],[Account_key]],tbl_COA[Account_key],tbl_COA[Class],"Not Found")</f>
        <v>Trading account</v>
      </c>
      <c r="H17029" t="str">
        <f>_xlfn.XLOOKUP(tbl_GL[[#This Row],[Account_key]],tbl_COA[Account_key],tbl_COA[SubClass],"Not Found")</f>
        <v>Cost of Sales</v>
      </c>
      <c r="I17029" t="str">
        <f>_xlfn.XLOOKUP(tbl_GL[[#This Row],[Account_key]],tbl_COA[Account_key],tbl_COA[SubClass2],"Not Found")</f>
        <v>Cost of Sales</v>
      </c>
      <c r="J17029" t="str">
        <f>_xlfn.XLOOKUP(tbl_GL[[#This Row],[Account_key]],tbl_COA[Account_key],tbl_COA[SubAccount],,0)</f>
        <v>Cost of Sales</v>
      </c>
      <c r="K17029">
        <f>YEAR(tbl_GL[[#This Row],[Date]])</f>
        <v>2019</v>
      </c>
    </row>
    <row r="17030" spans="1:11" x14ac:dyDescent="0.35">
      <c r="A17030">
        <v>721.2</v>
      </c>
      <c r="B17030" s="24">
        <v>43502</v>
      </c>
      <c r="C17030">
        <v>7</v>
      </c>
      <c r="D17030" s="13">
        <v>60</v>
      </c>
      <c r="E17030" s="13" t="s">
        <v>4</v>
      </c>
      <c r="F17030" s="17">
        <v>-645</v>
      </c>
      <c r="G17030" t="str">
        <f>_xlfn.XLOOKUP(tbl_GL[[#This Row],[Account_key]],tbl_COA[Account_key],tbl_COA[Class],"Not Found")</f>
        <v>Assets</v>
      </c>
      <c r="H17030" t="str">
        <f>_xlfn.XLOOKUP(tbl_GL[[#This Row],[Account_key]],tbl_COA[Account_key],tbl_COA[SubClass],"Not Found")</f>
        <v>Assets</v>
      </c>
      <c r="I17030" t="str">
        <f>_xlfn.XLOOKUP(tbl_GL[[#This Row],[Account_key]],tbl_COA[Account_key],tbl_COA[SubClass2],"Not Found")</f>
        <v>Current Assets</v>
      </c>
      <c r="J17030" t="str">
        <f>_xlfn.XLOOKUP(tbl_GL[[#This Row],[Account_key]],tbl_COA[Account_key],tbl_COA[SubAccount],,0)</f>
        <v>Inventory</v>
      </c>
      <c r="K17030">
        <f>YEAR(tbl_GL[[#This Row],[Date]])</f>
        <v>2019</v>
      </c>
    </row>
    <row r="17031" spans="1:11" x14ac:dyDescent="0.35">
      <c r="A17031">
        <v>722.1</v>
      </c>
      <c r="B17031" s="24">
        <v>43502</v>
      </c>
      <c r="C17031">
        <v>7</v>
      </c>
      <c r="D17031" s="13">
        <v>350</v>
      </c>
      <c r="E17031" s="13" t="s">
        <v>97</v>
      </c>
      <c r="F17031" s="17">
        <v>-1495</v>
      </c>
      <c r="G17031" t="str">
        <f>_xlfn.XLOOKUP(tbl_GL[[#This Row],[Account_key]],tbl_COA[Account_key],tbl_COA[Class],"Not Found")</f>
        <v>Operating account</v>
      </c>
      <c r="H17031" t="str">
        <f>_xlfn.XLOOKUP(tbl_GL[[#This Row],[Account_key]],tbl_COA[Account_key],tbl_COA[SubClass],"Not Found")</f>
        <v>Operating Expenses</v>
      </c>
      <c r="I17031" t="str">
        <f>_xlfn.XLOOKUP(tbl_GL[[#This Row],[Account_key]],tbl_COA[Account_key],tbl_COA[SubClass2],"Not Found")</f>
        <v>Administration</v>
      </c>
      <c r="J17031" t="str">
        <f>_xlfn.XLOOKUP(tbl_GL[[#This Row],[Account_key]],tbl_COA[Account_key],tbl_COA[SubAccount],,0)</f>
        <v>Other Expenses</v>
      </c>
      <c r="K17031">
        <f>YEAR(tbl_GL[[#This Row],[Date]])</f>
        <v>2019</v>
      </c>
    </row>
    <row r="17032" spans="1:11" x14ac:dyDescent="0.35">
      <c r="A17032">
        <v>722.2</v>
      </c>
      <c r="B17032" s="24">
        <v>43502</v>
      </c>
      <c r="C17032">
        <v>7</v>
      </c>
      <c r="D17032" s="13">
        <v>120</v>
      </c>
      <c r="E17032" s="13" t="s">
        <v>97</v>
      </c>
      <c r="F17032" s="17">
        <v>1495</v>
      </c>
      <c r="G17032" t="str">
        <f>_xlfn.XLOOKUP(tbl_GL[[#This Row],[Account_key]],tbl_COA[Account_key],tbl_COA[Class],"Not Found")</f>
        <v>Liabilities and Owners Equity</v>
      </c>
      <c r="H17032" t="str">
        <f>_xlfn.XLOOKUP(tbl_GL[[#This Row],[Account_key]],tbl_COA[Account_key],tbl_COA[SubClass],"Not Found")</f>
        <v>Liabilities</v>
      </c>
      <c r="I17032" t="str">
        <f>_xlfn.XLOOKUP(tbl_GL[[#This Row],[Account_key]],tbl_COA[Account_key],tbl_COA[SubClass2],"Not Found")</f>
        <v>Current Liabilities</v>
      </c>
      <c r="J17032" t="str">
        <f>_xlfn.XLOOKUP(tbl_GL[[#This Row],[Account_key]],tbl_COA[Account_key],tbl_COA[SubAccount],,0)</f>
        <v>Accrued Expenses</v>
      </c>
      <c r="K17032">
        <f>YEAR(tbl_GL[[#This Row],[Date]])</f>
        <v>2019</v>
      </c>
    </row>
    <row r="17033" spans="1:11" x14ac:dyDescent="0.35">
      <c r="A17033">
        <v>723.1</v>
      </c>
      <c r="B17033" s="24">
        <v>43502</v>
      </c>
      <c r="C17033">
        <v>7</v>
      </c>
      <c r="D17033" s="13">
        <v>210</v>
      </c>
      <c r="E17033" s="13" t="s">
        <v>7</v>
      </c>
      <c r="F17033" s="17">
        <v>2435</v>
      </c>
      <c r="G17033" t="str">
        <f>_xlfn.XLOOKUP(tbl_GL[[#This Row],[Account_key]],tbl_COA[Account_key],tbl_COA[Class],"Not Found")</f>
        <v>Trading account</v>
      </c>
      <c r="H17033" t="str">
        <f>_xlfn.XLOOKUP(tbl_GL[[#This Row],[Account_key]],tbl_COA[Account_key],tbl_COA[SubClass],"Not Found")</f>
        <v>Sales</v>
      </c>
      <c r="I17033" t="str">
        <f>_xlfn.XLOOKUP(tbl_GL[[#This Row],[Account_key]],tbl_COA[Account_key],tbl_COA[SubClass2],"Not Found")</f>
        <v>Sales</v>
      </c>
      <c r="J17033" t="str">
        <f>_xlfn.XLOOKUP(tbl_GL[[#This Row],[Account_key]],tbl_COA[Account_key],tbl_COA[SubAccount],,0)</f>
        <v>Sales</v>
      </c>
      <c r="K17033">
        <f>YEAR(tbl_GL[[#This Row],[Date]])</f>
        <v>2019</v>
      </c>
    </row>
    <row r="17034" spans="1:11" x14ac:dyDescent="0.35">
      <c r="A17034">
        <v>723.2</v>
      </c>
      <c r="B17034" s="24">
        <v>43502</v>
      </c>
      <c r="C17034">
        <v>7</v>
      </c>
      <c r="D17034" s="13">
        <v>10</v>
      </c>
      <c r="E17034" s="13" t="s">
        <v>7</v>
      </c>
      <c r="F17034" s="17">
        <v>2435</v>
      </c>
      <c r="G17034" t="str">
        <f>_xlfn.XLOOKUP(tbl_GL[[#This Row],[Account_key]],tbl_COA[Account_key],tbl_COA[Class],"Not Found")</f>
        <v>Assets</v>
      </c>
      <c r="H17034" t="str">
        <f>_xlfn.XLOOKUP(tbl_GL[[#This Row],[Account_key]],tbl_COA[Account_key],tbl_COA[SubClass],"Not Found")</f>
        <v>Assets</v>
      </c>
      <c r="I17034" t="str">
        <f>_xlfn.XLOOKUP(tbl_GL[[#This Row],[Account_key]],tbl_COA[Account_key],tbl_COA[SubClass2],"Not Found")</f>
        <v>Current Assets</v>
      </c>
      <c r="J17034" t="str">
        <f>_xlfn.XLOOKUP(tbl_GL[[#This Row],[Account_key]],tbl_COA[Account_key],tbl_COA[SubAccount],,0)</f>
        <v>Cash at Bank</v>
      </c>
      <c r="K17034">
        <f>YEAR(tbl_GL[[#This Row],[Date]])</f>
        <v>2019</v>
      </c>
    </row>
    <row r="17035" spans="1:11" x14ac:dyDescent="0.35">
      <c r="A17035">
        <v>724.1</v>
      </c>
      <c r="B17035" s="24">
        <v>43502</v>
      </c>
      <c r="C17035">
        <v>7</v>
      </c>
      <c r="D17035" s="13">
        <v>230</v>
      </c>
      <c r="E17035" s="13" t="s">
        <v>4</v>
      </c>
      <c r="F17035" s="17">
        <v>-2585</v>
      </c>
      <c r="G17035" t="str">
        <f>_xlfn.XLOOKUP(tbl_GL[[#This Row],[Account_key]],tbl_COA[Account_key],tbl_COA[Class],"Not Found")</f>
        <v>Trading account</v>
      </c>
      <c r="H17035" t="str">
        <f>_xlfn.XLOOKUP(tbl_GL[[#This Row],[Account_key]],tbl_COA[Account_key],tbl_COA[SubClass],"Not Found")</f>
        <v>Cost of Sales</v>
      </c>
      <c r="I17035" t="str">
        <f>_xlfn.XLOOKUP(tbl_GL[[#This Row],[Account_key]],tbl_COA[Account_key],tbl_COA[SubClass2],"Not Found")</f>
        <v>Cost of Sales</v>
      </c>
      <c r="J17035" t="str">
        <f>_xlfn.XLOOKUP(tbl_GL[[#This Row],[Account_key]],tbl_COA[Account_key],tbl_COA[SubAccount],,0)</f>
        <v>Cost of Sales</v>
      </c>
      <c r="K17035">
        <f>YEAR(tbl_GL[[#This Row],[Date]])</f>
        <v>2019</v>
      </c>
    </row>
    <row r="17036" spans="1:11" x14ac:dyDescent="0.35">
      <c r="A17036">
        <v>724.2</v>
      </c>
      <c r="B17036" s="24">
        <v>43502</v>
      </c>
      <c r="C17036">
        <v>7</v>
      </c>
      <c r="D17036" s="13">
        <v>60</v>
      </c>
      <c r="E17036" s="13" t="s">
        <v>4</v>
      </c>
      <c r="F17036" s="17">
        <v>-2585</v>
      </c>
      <c r="G17036" t="str">
        <f>_xlfn.XLOOKUP(tbl_GL[[#This Row],[Account_key]],tbl_COA[Account_key],tbl_COA[Class],"Not Found")</f>
        <v>Assets</v>
      </c>
      <c r="H17036" t="str">
        <f>_xlfn.XLOOKUP(tbl_GL[[#This Row],[Account_key]],tbl_COA[Account_key],tbl_COA[SubClass],"Not Found")</f>
        <v>Assets</v>
      </c>
      <c r="I17036" t="str">
        <f>_xlfn.XLOOKUP(tbl_GL[[#This Row],[Account_key]],tbl_COA[Account_key],tbl_COA[SubClass2],"Not Found")</f>
        <v>Current Assets</v>
      </c>
      <c r="J17036" t="str">
        <f>_xlfn.XLOOKUP(tbl_GL[[#This Row],[Account_key]],tbl_COA[Account_key],tbl_COA[SubAccount],,0)</f>
        <v>Inventory</v>
      </c>
      <c r="K17036">
        <f>YEAR(tbl_GL[[#This Row],[Date]])</f>
        <v>2019</v>
      </c>
    </row>
    <row r="17037" spans="1:11" x14ac:dyDescent="0.35">
      <c r="A17037">
        <v>725.1</v>
      </c>
      <c r="B17037" s="24">
        <v>43502</v>
      </c>
      <c r="C17037">
        <v>7</v>
      </c>
      <c r="D17037" s="13">
        <v>210</v>
      </c>
      <c r="E17037" s="13" t="s">
        <v>8</v>
      </c>
      <c r="F17037" s="17">
        <v>11586</v>
      </c>
      <c r="G17037" t="str">
        <f>_xlfn.XLOOKUP(tbl_GL[[#This Row],[Account_key]],tbl_COA[Account_key],tbl_COA[Class],"Not Found")</f>
        <v>Trading account</v>
      </c>
      <c r="H17037" t="str">
        <f>_xlfn.XLOOKUP(tbl_GL[[#This Row],[Account_key]],tbl_COA[Account_key],tbl_COA[SubClass],"Not Found")</f>
        <v>Sales</v>
      </c>
      <c r="I17037" t="str">
        <f>_xlfn.XLOOKUP(tbl_GL[[#This Row],[Account_key]],tbl_COA[Account_key],tbl_COA[SubClass2],"Not Found")</f>
        <v>Sales</v>
      </c>
      <c r="J17037" t="str">
        <f>_xlfn.XLOOKUP(tbl_GL[[#This Row],[Account_key]],tbl_COA[Account_key],tbl_COA[SubAccount],,0)</f>
        <v>Sales</v>
      </c>
      <c r="K17037">
        <f>YEAR(tbl_GL[[#This Row],[Date]])</f>
        <v>2019</v>
      </c>
    </row>
    <row r="17038" spans="1:11" x14ac:dyDescent="0.35">
      <c r="A17038">
        <v>725.2</v>
      </c>
      <c r="B17038" s="24">
        <v>43502</v>
      </c>
      <c r="C17038">
        <v>7</v>
      </c>
      <c r="D17038" s="13">
        <v>30</v>
      </c>
      <c r="E17038" s="13" t="s">
        <v>8</v>
      </c>
      <c r="F17038" s="17">
        <v>11586</v>
      </c>
      <c r="G17038" t="str">
        <f>_xlfn.XLOOKUP(tbl_GL[[#This Row],[Account_key]],tbl_COA[Account_key],tbl_COA[Class],"Not Found")</f>
        <v>Assets</v>
      </c>
      <c r="H17038" t="str">
        <f>_xlfn.XLOOKUP(tbl_GL[[#This Row],[Account_key]],tbl_COA[Account_key],tbl_COA[SubClass],"Not Found")</f>
        <v>Assets</v>
      </c>
      <c r="I17038" t="str">
        <f>_xlfn.XLOOKUP(tbl_GL[[#This Row],[Account_key]],tbl_COA[Account_key],tbl_COA[SubClass2],"Not Found")</f>
        <v>Current Assets</v>
      </c>
      <c r="J17038" t="str">
        <f>_xlfn.XLOOKUP(tbl_GL[[#This Row],[Account_key]],tbl_COA[Account_key],tbl_COA[SubAccount],,0)</f>
        <v>Trade Receivables</v>
      </c>
      <c r="K17038">
        <f>YEAR(tbl_GL[[#This Row],[Date]])</f>
        <v>2019</v>
      </c>
    </row>
    <row r="17039" spans="1:11" x14ac:dyDescent="0.35">
      <c r="A17039">
        <v>726.1</v>
      </c>
      <c r="B17039" s="24">
        <v>43503</v>
      </c>
      <c r="C17039">
        <v>7</v>
      </c>
      <c r="D17039" s="13">
        <v>10</v>
      </c>
      <c r="E17039" s="13" t="s">
        <v>98</v>
      </c>
      <c r="F17039" s="17">
        <v>-1567</v>
      </c>
      <c r="G17039" t="str">
        <f>_xlfn.XLOOKUP(tbl_GL[[#This Row],[Account_key]],tbl_COA[Account_key],tbl_COA[Class],"Not Found")</f>
        <v>Assets</v>
      </c>
      <c r="H17039" t="str">
        <f>_xlfn.XLOOKUP(tbl_GL[[#This Row],[Account_key]],tbl_COA[Account_key],tbl_COA[SubClass],"Not Found")</f>
        <v>Assets</v>
      </c>
      <c r="I17039" t="str">
        <f>_xlfn.XLOOKUP(tbl_GL[[#This Row],[Account_key]],tbl_COA[Account_key],tbl_COA[SubClass2],"Not Found")</f>
        <v>Current Assets</v>
      </c>
      <c r="J17039" t="str">
        <f>_xlfn.XLOOKUP(tbl_GL[[#This Row],[Account_key]],tbl_COA[Account_key],tbl_COA[SubAccount],,0)</f>
        <v>Cash at Bank</v>
      </c>
      <c r="K17039">
        <f>YEAR(tbl_GL[[#This Row],[Date]])</f>
        <v>2019</v>
      </c>
    </row>
    <row r="17040" spans="1:11" x14ac:dyDescent="0.35">
      <c r="A17040">
        <v>726.2</v>
      </c>
      <c r="B17040" s="24">
        <v>43503</v>
      </c>
      <c r="C17040">
        <v>7</v>
      </c>
      <c r="D17040" s="13">
        <v>120</v>
      </c>
      <c r="E17040" s="13" t="s">
        <v>98</v>
      </c>
      <c r="F17040" s="17">
        <v>-1567</v>
      </c>
      <c r="G17040" t="str">
        <f>_xlfn.XLOOKUP(tbl_GL[[#This Row],[Account_key]],tbl_COA[Account_key],tbl_COA[Class],"Not Found")</f>
        <v>Liabilities and Owners Equity</v>
      </c>
      <c r="H17040" t="str">
        <f>_xlfn.XLOOKUP(tbl_GL[[#This Row],[Account_key]],tbl_COA[Account_key],tbl_COA[SubClass],"Not Found")</f>
        <v>Liabilities</v>
      </c>
      <c r="I17040" t="str">
        <f>_xlfn.XLOOKUP(tbl_GL[[#This Row],[Account_key]],tbl_COA[Account_key],tbl_COA[SubClass2],"Not Found")</f>
        <v>Current Liabilities</v>
      </c>
      <c r="J17040" t="str">
        <f>_xlfn.XLOOKUP(tbl_GL[[#This Row],[Account_key]],tbl_COA[Account_key],tbl_COA[SubAccount],,0)</f>
        <v>Accrued Expenses</v>
      </c>
      <c r="K17040">
        <f>YEAR(tbl_GL[[#This Row],[Date]])</f>
        <v>2019</v>
      </c>
    </row>
    <row r="17041" spans="1:11" x14ac:dyDescent="0.35">
      <c r="A17041">
        <v>727.1</v>
      </c>
      <c r="B17041" s="24">
        <v>43503</v>
      </c>
      <c r="C17041">
        <v>7</v>
      </c>
      <c r="D17041" s="13">
        <v>10</v>
      </c>
      <c r="E17041" s="13" t="s">
        <v>98</v>
      </c>
      <c r="F17041" s="17">
        <v>-1969</v>
      </c>
      <c r="G17041" t="str">
        <f>_xlfn.XLOOKUP(tbl_GL[[#This Row],[Account_key]],tbl_COA[Account_key],tbl_COA[Class],"Not Found")</f>
        <v>Assets</v>
      </c>
      <c r="H17041" t="str">
        <f>_xlfn.XLOOKUP(tbl_GL[[#This Row],[Account_key]],tbl_COA[Account_key],tbl_COA[SubClass],"Not Found")</f>
        <v>Assets</v>
      </c>
      <c r="I17041" t="str">
        <f>_xlfn.XLOOKUP(tbl_GL[[#This Row],[Account_key]],tbl_COA[Account_key],tbl_COA[SubClass2],"Not Found")</f>
        <v>Current Assets</v>
      </c>
      <c r="J17041" t="str">
        <f>_xlfn.XLOOKUP(tbl_GL[[#This Row],[Account_key]],tbl_COA[Account_key],tbl_COA[SubAccount],,0)</f>
        <v>Cash at Bank</v>
      </c>
      <c r="K17041">
        <f>YEAR(tbl_GL[[#This Row],[Date]])</f>
        <v>2019</v>
      </c>
    </row>
    <row r="17042" spans="1:11" x14ac:dyDescent="0.35">
      <c r="A17042">
        <v>727.2</v>
      </c>
      <c r="B17042" s="24">
        <v>43503</v>
      </c>
      <c r="C17042">
        <v>7</v>
      </c>
      <c r="D17042" s="13">
        <v>120</v>
      </c>
      <c r="E17042" s="13" t="s">
        <v>98</v>
      </c>
      <c r="F17042" s="17">
        <v>-1969</v>
      </c>
      <c r="G17042" t="str">
        <f>_xlfn.XLOOKUP(tbl_GL[[#This Row],[Account_key]],tbl_COA[Account_key],tbl_COA[Class],"Not Found")</f>
        <v>Liabilities and Owners Equity</v>
      </c>
      <c r="H17042" t="str">
        <f>_xlfn.XLOOKUP(tbl_GL[[#This Row],[Account_key]],tbl_COA[Account_key],tbl_COA[SubClass],"Not Found")</f>
        <v>Liabilities</v>
      </c>
      <c r="I17042" t="str">
        <f>_xlfn.XLOOKUP(tbl_GL[[#This Row],[Account_key]],tbl_COA[Account_key],tbl_COA[SubClass2],"Not Found")</f>
        <v>Current Liabilities</v>
      </c>
      <c r="J17042" t="str">
        <f>_xlfn.XLOOKUP(tbl_GL[[#This Row],[Account_key]],tbl_COA[Account_key],tbl_COA[SubAccount],,0)</f>
        <v>Accrued Expenses</v>
      </c>
      <c r="K17042">
        <f>YEAR(tbl_GL[[#This Row],[Date]])</f>
        <v>2019</v>
      </c>
    </row>
    <row r="17043" spans="1:11" x14ac:dyDescent="0.35">
      <c r="A17043">
        <v>728.1</v>
      </c>
      <c r="B17043" s="24">
        <v>43504</v>
      </c>
      <c r="C17043">
        <v>7</v>
      </c>
      <c r="D17043" s="13">
        <v>260</v>
      </c>
      <c r="E17043" s="13" t="s">
        <v>97</v>
      </c>
      <c r="F17043" s="17">
        <v>-1388</v>
      </c>
      <c r="G17043" t="str">
        <f>_xlfn.XLOOKUP(tbl_GL[[#This Row],[Account_key]],tbl_COA[Account_key],tbl_COA[Class],"Not Found")</f>
        <v>Operating account</v>
      </c>
      <c r="H17043" t="str">
        <f>_xlfn.XLOOKUP(tbl_GL[[#This Row],[Account_key]],tbl_COA[Account_key],tbl_COA[SubClass],"Not Found")</f>
        <v>Operating Expenses</v>
      </c>
      <c r="I17043" t="str">
        <f>_xlfn.XLOOKUP(tbl_GL[[#This Row],[Account_key]],tbl_COA[Account_key],tbl_COA[SubClass2],"Not Found")</f>
        <v>Marketing</v>
      </c>
      <c r="J17043" t="str">
        <f>_xlfn.XLOOKUP(tbl_GL[[#This Row],[Account_key]],tbl_COA[Account_key],tbl_COA[SubAccount],,0)</f>
        <v>Commissions</v>
      </c>
      <c r="K17043">
        <f>YEAR(tbl_GL[[#This Row],[Date]])</f>
        <v>2019</v>
      </c>
    </row>
    <row r="17044" spans="1:11" x14ac:dyDescent="0.35">
      <c r="A17044">
        <v>728.2</v>
      </c>
      <c r="B17044" s="24">
        <v>43504</v>
      </c>
      <c r="C17044">
        <v>7</v>
      </c>
      <c r="D17044" s="13">
        <v>120</v>
      </c>
      <c r="E17044" s="13" t="s">
        <v>97</v>
      </c>
      <c r="F17044" s="17">
        <v>1388</v>
      </c>
      <c r="G17044" t="str">
        <f>_xlfn.XLOOKUP(tbl_GL[[#This Row],[Account_key]],tbl_COA[Account_key],tbl_COA[Class],"Not Found")</f>
        <v>Liabilities and Owners Equity</v>
      </c>
      <c r="H17044" t="str">
        <f>_xlfn.XLOOKUP(tbl_GL[[#This Row],[Account_key]],tbl_COA[Account_key],tbl_COA[SubClass],"Not Found")</f>
        <v>Liabilities</v>
      </c>
      <c r="I17044" t="str">
        <f>_xlfn.XLOOKUP(tbl_GL[[#This Row],[Account_key]],tbl_COA[Account_key],tbl_COA[SubClass2],"Not Found")</f>
        <v>Current Liabilities</v>
      </c>
      <c r="J17044" t="str">
        <f>_xlfn.XLOOKUP(tbl_GL[[#This Row],[Account_key]],tbl_COA[Account_key],tbl_COA[SubAccount],,0)</f>
        <v>Accrued Expenses</v>
      </c>
      <c r="K17044">
        <f>YEAR(tbl_GL[[#This Row],[Date]])</f>
        <v>2019</v>
      </c>
    </row>
    <row r="17045" spans="1:11" x14ac:dyDescent="0.35">
      <c r="A17045">
        <v>729.1</v>
      </c>
      <c r="B17045" s="24">
        <v>43507</v>
      </c>
      <c r="C17045">
        <v>7</v>
      </c>
      <c r="D17045" s="13">
        <v>260</v>
      </c>
      <c r="E17045" s="13" t="s">
        <v>97</v>
      </c>
      <c r="F17045" s="17">
        <v>-1450</v>
      </c>
      <c r="G17045" t="str">
        <f>_xlfn.XLOOKUP(tbl_GL[[#This Row],[Account_key]],tbl_COA[Account_key],tbl_COA[Class],"Not Found")</f>
        <v>Operating account</v>
      </c>
      <c r="H17045" t="str">
        <f>_xlfn.XLOOKUP(tbl_GL[[#This Row],[Account_key]],tbl_COA[Account_key],tbl_COA[SubClass],"Not Found")</f>
        <v>Operating Expenses</v>
      </c>
      <c r="I17045" t="str">
        <f>_xlfn.XLOOKUP(tbl_GL[[#This Row],[Account_key]],tbl_COA[Account_key],tbl_COA[SubClass2],"Not Found")</f>
        <v>Marketing</v>
      </c>
      <c r="J17045" t="str">
        <f>_xlfn.XLOOKUP(tbl_GL[[#This Row],[Account_key]],tbl_COA[Account_key],tbl_COA[SubAccount],,0)</f>
        <v>Commissions</v>
      </c>
      <c r="K17045">
        <f>YEAR(tbl_GL[[#This Row],[Date]])</f>
        <v>2019</v>
      </c>
    </row>
    <row r="17046" spans="1:11" x14ac:dyDescent="0.35">
      <c r="A17046">
        <v>729.2</v>
      </c>
      <c r="B17046" s="24">
        <v>43507</v>
      </c>
      <c r="C17046">
        <v>7</v>
      </c>
      <c r="D17046" s="13">
        <v>120</v>
      </c>
      <c r="E17046" s="13" t="s">
        <v>97</v>
      </c>
      <c r="F17046" s="17">
        <v>1450</v>
      </c>
      <c r="G17046" t="str">
        <f>_xlfn.XLOOKUP(tbl_GL[[#This Row],[Account_key]],tbl_COA[Account_key],tbl_COA[Class],"Not Found")</f>
        <v>Liabilities and Owners Equity</v>
      </c>
      <c r="H17046" t="str">
        <f>_xlfn.XLOOKUP(tbl_GL[[#This Row],[Account_key]],tbl_COA[Account_key],tbl_COA[SubClass],"Not Found")</f>
        <v>Liabilities</v>
      </c>
      <c r="I17046" t="str">
        <f>_xlfn.XLOOKUP(tbl_GL[[#This Row],[Account_key]],tbl_COA[Account_key],tbl_COA[SubClass2],"Not Found")</f>
        <v>Current Liabilities</v>
      </c>
      <c r="J17046" t="str">
        <f>_xlfn.XLOOKUP(tbl_GL[[#This Row],[Account_key]],tbl_COA[Account_key],tbl_COA[SubAccount],,0)</f>
        <v>Accrued Expenses</v>
      </c>
      <c r="K17046">
        <f>YEAR(tbl_GL[[#This Row],[Date]])</f>
        <v>2019</v>
      </c>
    </row>
    <row r="17047" spans="1:11" x14ac:dyDescent="0.35">
      <c r="A17047">
        <v>730.1</v>
      </c>
      <c r="B17047" s="24">
        <v>43508</v>
      </c>
      <c r="C17047">
        <v>7</v>
      </c>
      <c r="D17047" s="13">
        <v>10</v>
      </c>
      <c r="E17047" s="13" t="s">
        <v>98</v>
      </c>
      <c r="F17047" s="17">
        <v>-1378</v>
      </c>
      <c r="G17047" t="str">
        <f>_xlfn.XLOOKUP(tbl_GL[[#This Row],[Account_key]],tbl_COA[Account_key],tbl_COA[Class],"Not Found")</f>
        <v>Assets</v>
      </c>
      <c r="H17047" t="str">
        <f>_xlfn.XLOOKUP(tbl_GL[[#This Row],[Account_key]],tbl_COA[Account_key],tbl_COA[SubClass],"Not Found")</f>
        <v>Assets</v>
      </c>
      <c r="I17047" t="str">
        <f>_xlfn.XLOOKUP(tbl_GL[[#This Row],[Account_key]],tbl_COA[Account_key],tbl_COA[SubClass2],"Not Found")</f>
        <v>Current Assets</v>
      </c>
      <c r="J17047" t="str">
        <f>_xlfn.XLOOKUP(tbl_GL[[#This Row],[Account_key]],tbl_COA[Account_key],tbl_COA[SubAccount],,0)</f>
        <v>Cash at Bank</v>
      </c>
      <c r="K17047">
        <f>YEAR(tbl_GL[[#This Row],[Date]])</f>
        <v>2019</v>
      </c>
    </row>
    <row r="17048" spans="1:11" x14ac:dyDescent="0.35">
      <c r="A17048">
        <v>730.2</v>
      </c>
      <c r="B17048" s="24">
        <v>43508</v>
      </c>
      <c r="C17048">
        <v>7</v>
      </c>
      <c r="D17048" s="13">
        <v>120</v>
      </c>
      <c r="E17048" s="13" t="s">
        <v>98</v>
      </c>
      <c r="F17048" s="17">
        <v>-1378</v>
      </c>
      <c r="G17048" t="str">
        <f>_xlfn.XLOOKUP(tbl_GL[[#This Row],[Account_key]],tbl_COA[Account_key],tbl_COA[Class],"Not Found")</f>
        <v>Liabilities and Owners Equity</v>
      </c>
      <c r="H17048" t="str">
        <f>_xlfn.XLOOKUP(tbl_GL[[#This Row],[Account_key]],tbl_COA[Account_key],tbl_COA[SubClass],"Not Found")</f>
        <v>Liabilities</v>
      </c>
      <c r="I17048" t="str">
        <f>_xlfn.XLOOKUP(tbl_GL[[#This Row],[Account_key]],tbl_COA[Account_key],tbl_COA[SubClass2],"Not Found")</f>
        <v>Current Liabilities</v>
      </c>
      <c r="J17048" t="str">
        <f>_xlfn.XLOOKUP(tbl_GL[[#This Row],[Account_key]],tbl_COA[Account_key],tbl_COA[SubAccount],,0)</f>
        <v>Accrued Expenses</v>
      </c>
      <c r="K17048">
        <f>YEAR(tbl_GL[[#This Row],[Date]])</f>
        <v>2019</v>
      </c>
    </row>
    <row r="17049" spans="1:11" x14ac:dyDescent="0.35">
      <c r="A17049">
        <v>731.1</v>
      </c>
      <c r="B17049" s="24">
        <v>43510</v>
      </c>
      <c r="C17049">
        <v>7</v>
      </c>
      <c r="D17049" s="13">
        <v>260</v>
      </c>
      <c r="E17049" s="13" t="s">
        <v>99</v>
      </c>
      <c r="F17049" s="17">
        <v>-86</v>
      </c>
      <c r="G17049" t="str">
        <f>_xlfn.XLOOKUP(tbl_GL[[#This Row],[Account_key]],tbl_COA[Account_key],tbl_COA[Class],"Not Found")</f>
        <v>Operating account</v>
      </c>
      <c r="H17049" t="str">
        <f>_xlfn.XLOOKUP(tbl_GL[[#This Row],[Account_key]],tbl_COA[Account_key],tbl_COA[SubClass],"Not Found")</f>
        <v>Operating Expenses</v>
      </c>
      <c r="I17049" t="str">
        <f>_xlfn.XLOOKUP(tbl_GL[[#This Row],[Account_key]],tbl_COA[Account_key],tbl_COA[SubClass2],"Not Found")</f>
        <v>Marketing</v>
      </c>
      <c r="J17049" t="str">
        <f>_xlfn.XLOOKUP(tbl_GL[[#This Row],[Account_key]],tbl_COA[Account_key],tbl_COA[SubAccount],,0)</f>
        <v>Commissions</v>
      </c>
      <c r="K17049">
        <f>YEAR(tbl_GL[[#This Row],[Date]])</f>
        <v>2019</v>
      </c>
    </row>
    <row r="17050" spans="1:11" x14ac:dyDescent="0.35">
      <c r="A17050">
        <v>731.2</v>
      </c>
      <c r="B17050" s="24">
        <v>43510</v>
      </c>
      <c r="C17050">
        <v>7</v>
      </c>
      <c r="D17050" s="13">
        <v>20</v>
      </c>
      <c r="E17050" s="13" t="s">
        <v>99</v>
      </c>
      <c r="F17050" s="17">
        <v>-86</v>
      </c>
      <c r="G17050" t="str">
        <f>_xlfn.XLOOKUP(tbl_GL[[#This Row],[Account_key]],tbl_COA[Account_key],tbl_COA[Class],"Not Found")</f>
        <v>Assets</v>
      </c>
      <c r="H17050" t="str">
        <f>_xlfn.XLOOKUP(tbl_GL[[#This Row],[Account_key]],tbl_COA[Account_key],tbl_COA[SubClass],"Not Found")</f>
        <v>Assets</v>
      </c>
      <c r="I17050" t="str">
        <f>_xlfn.XLOOKUP(tbl_GL[[#This Row],[Account_key]],tbl_COA[Account_key],tbl_COA[SubClass2],"Not Found")</f>
        <v>Current Assets</v>
      </c>
      <c r="J17050" t="str">
        <f>_xlfn.XLOOKUP(tbl_GL[[#This Row],[Account_key]],tbl_COA[Account_key],tbl_COA[SubAccount],,0)</f>
        <v>Cash in hand</v>
      </c>
      <c r="K17050">
        <f>YEAR(tbl_GL[[#This Row],[Date]])</f>
        <v>2019</v>
      </c>
    </row>
    <row r="17051" spans="1:11" x14ac:dyDescent="0.35">
      <c r="A17051">
        <v>732.1</v>
      </c>
      <c r="B17051" s="24">
        <v>43510</v>
      </c>
      <c r="C17051">
        <v>7</v>
      </c>
      <c r="D17051" s="13">
        <v>310</v>
      </c>
      <c r="E17051" s="13" t="s">
        <v>97</v>
      </c>
      <c r="F17051" s="17">
        <v>-1423</v>
      </c>
      <c r="G17051" t="str">
        <f>_xlfn.XLOOKUP(tbl_GL[[#This Row],[Account_key]],tbl_COA[Account_key],tbl_COA[Class],"Not Found")</f>
        <v>Operating account</v>
      </c>
      <c r="H17051" t="str">
        <f>_xlfn.XLOOKUP(tbl_GL[[#This Row],[Account_key]],tbl_COA[Account_key],tbl_COA[SubClass],"Not Found")</f>
        <v>Operating Expenses</v>
      </c>
      <c r="I17051" t="str">
        <f>_xlfn.XLOOKUP(tbl_GL[[#This Row],[Account_key]],tbl_COA[Account_key],tbl_COA[SubClass2],"Not Found")</f>
        <v>Administration</v>
      </c>
      <c r="J17051" t="str">
        <f>_xlfn.XLOOKUP(tbl_GL[[#This Row],[Account_key]],tbl_COA[Account_key],tbl_COA[SubAccount],,0)</f>
        <v>Office Supplies</v>
      </c>
      <c r="K17051">
        <f>YEAR(tbl_GL[[#This Row],[Date]])</f>
        <v>2019</v>
      </c>
    </row>
    <row r="17052" spans="1:11" x14ac:dyDescent="0.35">
      <c r="A17052">
        <v>732.2</v>
      </c>
      <c r="B17052" s="24">
        <v>43510</v>
      </c>
      <c r="C17052">
        <v>7</v>
      </c>
      <c r="D17052" s="13">
        <v>120</v>
      </c>
      <c r="E17052" s="13" t="s">
        <v>97</v>
      </c>
      <c r="F17052" s="17">
        <v>1423</v>
      </c>
      <c r="G17052" t="str">
        <f>_xlfn.XLOOKUP(tbl_GL[[#This Row],[Account_key]],tbl_COA[Account_key],tbl_COA[Class],"Not Found")</f>
        <v>Liabilities and Owners Equity</v>
      </c>
      <c r="H17052" t="str">
        <f>_xlfn.XLOOKUP(tbl_GL[[#This Row],[Account_key]],tbl_COA[Account_key],tbl_COA[SubClass],"Not Found")</f>
        <v>Liabilities</v>
      </c>
      <c r="I17052" t="str">
        <f>_xlfn.XLOOKUP(tbl_GL[[#This Row],[Account_key]],tbl_COA[Account_key],tbl_COA[SubClass2],"Not Found")</f>
        <v>Current Liabilities</v>
      </c>
      <c r="J17052" t="str">
        <f>_xlfn.XLOOKUP(tbl_GL[[#This Row],[Account_key]],tbl_COA[Account_key],tbl_COA[SubAccount],,0)</f>
        <v>Accrued Expenses</v>
      </c>
      <c r="K17052">
        <f>YEAR(tbl_GL[[#This Row],[Date]])</f>
        <v>2019</v>
      </c>
    </row>
    <row r="17053" spans="1:11" x14ac:dyDescent="0.35">
      <c r="A17053">
        <v>733.1</v>
      </c>
      <c r="B17053" s="24">
        <v>43510</v>
      </c>
      <c r="C17053">
        <v>7</v>
      </c>
      <c r="D17053" s="13">
        <v>10</v>
      </c>
      <c r="E17053" s="13" t="s">
        <v>98</v>
      </c>
      <c r="F17053" s="17">
        <v>-1916</v>
      </c>
      <c r="G17053" t="str">
        <f>_xlfn.XLOOKUP(tbl_GL[[#This Row],[Account_key]],tbl_COA[Account_key],tbl_COA[Class],"Not Found")</f>
        <v>Assets</v>
      </c>
      <c r="H17053" t="str">
        <f>_xlfn.XLOOKUP(tbl_GL[[#This Row],[Account_key]],tbl_COA[Account_key],tbl_COA[SubClass],"Not Found")</f>
        <v>Assets</v>
      </c>
      <c r="I17053" t="str">
        <f>_xlfn.XLOOKUP(tbl_GL[[#This Row],[Account_key]],tbl_COA[Account_key],tbl_COA[SubClass2],"Not Found")</f>
        <v>Current Assets</v>
      </c>
      <c r="J17053" t="str">
        <f>_xlfn.XLOOKUP(tbl_GL[[#This Row],[Account_key]],tbl_COA[Account_key],tbl_COA[SubAccount],,0)</f>
        <v>Cash at Bank</v>
      </c>
      <c r="K17053">
        <f>YEAR(tbl_GL[[#This Row],[Date]])</f>
        <v>2019</v>
      </c>
    </row>
    <row r="17054" spans="1:11" x14ac:dyDescent="0.35">
      <c r="A17054">
        <v>733.2</v>
      </c>
      <c r="B17054" s="24">
        <v>43510</v>
      </c>
      <c r="C17054">
        <v>7</v>
      </c>
      <c r="D17054" s="13">
        <v>120</v>
      </c>
      <c r="E17054" s="13" t="s">
        <v>98</v>
      </c>
      <c r="F17054" s="17">
        <v>-1916</v>
      </c>
      <c r="G17054" t="str">
        <f>_xlfn.XLOOKUP(tbl_GL[[#This Row],[Account_key]],tbl_COA[Account_key],tbl_COA[Class],"Not Found")</f>
        <v>Liabilities and Owners Equity</v>
      </c>
      <c r="H17054" t="str">
        <f>_xlfn.XLOOKUP(tbl_GL[[#This Row],[Account_key]],tbl_COA[Account_key],tbl_COA[SubClass],"Not Found")</f>
        <v>Liabilities</v>
      </c>
      <c r="I17054" t="str">
        <f>_xlfn.XLOOKUP(tbl_GL[[#This Row],[Account_key]],tbl_COA[Account_key],tbl_COA[SubClass2],"Not Found")</f>
        <v>Current Liabilities</v>
      </c>
      <c r="J17054" t="str">
        <f>_xlfn.XLOOKUP(tbl_GL[[#This Row],[Account_key]],tbl_COA[Account_key],tbl_COA[SubAccount],,0)</f>
        <v>Accrued Expenses</v>
      </c>
      <c r="K17054">
        <f>YEAR(tbl_GL[[#This Row],[Date]])</f>
        <v>2019</v>
      </c>
    </row>
    <row r="17055" spans="1:11" x14ac:dyDescent="0.35">
      <c r="A17055">
        <v>734.1</v>
      </c>
      <c r="B17055" s="24">
        <v>43511</v>
      </c>
      <c r="C17055">
        <v>7</v>
      </c>
      <c r="D17055" s="13">
        <v>10</v>
      </c>
      <c r="E17055" s="13" t="s">
        <v>112</v>
      </c>
      <c r="F17055" s="17">
        <v>-195</v>
      </c>
      <c r="G17055" t="str">
        <f>_xlfn.XLOOKUP(tbl_GL[[#This Row],[Account_key]],tbl_COA[Account_key],tbl_COA[Class],"Not Found")</f>
        <v>Assets</v>
      </c>
      <c r="H17055" t="str">
        <f>_xlfn.XLOOKUP(tbl_GL[[#This Row],[Account_key]],tbl_COA[Account_key],tbl_COA[SubClass],"Not Found")</f>
        <v>Assets</v>
      </c>
      <c r="I17055" t="str">
        <f>_xlfn.XLOOKUP(tbl_GL[[#This Row],[Account_key]],tbl_COA[Account_key],tbl_COA[SubClass2],"Not Found")</f>
        <v>Current Assets</v>
      </c>
      <c r="J17055" t="str">
        <f>_xlfn.XLOOKUP(tbl_GL[[#This Row],[Account_key]],tbl_COA[Account_key],tbl_COA[SubAccount],,0)</f>
        <v>Cash at Bank</v>
      </c>
      <c r="K17055">
        <f>YEAR(tbl_GL[[#This Row],[Date]])</f>
        <v>2019</v>
      </c>
    </row>
    <row r="17056" spans="1:11" x14ac:dyDescent="0.35">
      <c r="A17056">
        <v>734.2</v>
      </c>
      <c r="B17056" s="24">
        <v>43511</v>
      </c>
      <c r="C17056">
        <v>7</v>
      </c>
      <c r="D17056" s="13">
        <v>121</v>
      </c>
      <c r="E17056" s="13" t="s">
        <v>112</v>
      </c>
      <c r="F17056" s="17">
        <v>-195</v>
      </c>
      <c r="G17056" t="str">
        <f>_xlfn.XLOOKUP(tbl_GL[[#This Row],[Account_key]],tbl_COA[Account_key],tbl_COA[Class],"Not Found")</f>
        <v>Liabilities and Owners Equity</v>
      </c>
      <c r="H17056" t="str">
        <f>_xlfn.XLOOKUP(tbl_GL[[#This Row],[Account_key]],tbl_COA[Account_key],tbl_COA[SubClass],"Not Found")</f>
        <v>Liabilities</v>
      </c>
      <c r="I17056" t="str">
        <f>_xlfn.XLOOKUP(tbl_GL[[#This Row],[Account_key]],tbl_COA[Account_key],tbl_COA[SubClass2],"Not Found")</f>
        <v>Current Liabilities</v>
      </c>
      <c r="J17056" t="str">
        <f>_xlfn.XLOOKUP(tbl_GL[[#This Row],[Account_key]],tbl_COA[Account_key],tbl_COA[SubAccount],,0)</f>
        <v>Interest Payable</v>
      </c>
      <c r="K17056">
        <f>YEAR(tbl_GL[[#This Row],[Date]])</f>
        <v>2019</v>
      </c>
    </row>
    <row r="17057" spans="1:11" x14ac:dyDescent="0.35">
      <c r="A17057">
        <v>735.1</v>
      </c>
      <c r="B17057" s="24">
        <v>43511</v>
      </c>
      <c r="C17057">
        <v>7</v>
      </c>
      <c r="D17057" s="13">
        <v>30</v>
      </c>
      <c r="E17057" s="13" t="s">
        <v>80</v>
      </c>
      <c r="F17057" s="17">
        <v>-10922</v>
      </c>
      <c r="G17057" t="str">
        <f>_xlfn.XLOOKUP(tbl_GL[[#This Row],[Account_key]],tbl_COA[Account_key],tbl_COA[Class],"Not Found")</f>
        <v>Assets</v>
      </c>
      <c r="H17057" t="str">
        <f>_xlfn.XLOOKUP(tbl_GL[[#This Row],[Account_key]],tbl_COA[Account_key],tbl_COA[SubClass],"Not Found")</f>
        <v>Assets</v>
      </c>
      <c r="I17057" t="str">
        <f>_xlfn.XLOOKUP(tbl_GL[[#This Row],[Account_key]],tbl_COA[Account_key],tbl_COA[SubClass2],"Not Found")</f>
        <v>Current Assets</v>
      </c>
      <c r="J17057" t="str">
        <f>_xlfn.XLOOKUP(tbl_GL[[#This Row],[Account_key]],tbl_COA[Account_key],tbl_COA[SubAccount],,0)</f>
        <v>Trade Receivables</v>
      </c>
      <c r="K17057">
        <f>YEAR(tbl_GL[[#This Row],[Date]])</f>
        <v>2019</v>
      </c>
    </row>
    <row r="17058" spans="1:11" x14ac:dyDescent="0.35">
      <c r="A17058">
        <v>735.2</v>
      </c>
      <c r="B17058" s="24">
        <v>43511</v>
      </c>
      <c r="C17058">
        <v>7</v>
      </c>
      <c r="D17058" s="13">
        <v>10</v>
      </c>
      <c r="E17058" s="13" t="s">
        <v>80</v>
      </c>
      <c r="F17058" s="17">
        <v>10922</v>
      </c>
      <c r="G17058" t="str">
        <f>_xlfn.XLOOKUP(tbl_GL[[#This Row],[Account_key]],tbl_COA[Account_key],tbl_COA[Class],"Not Found")</f>
        <v>Assets</v>
      </c>
      <c r="H17058" t="str">
        <f>_xlfn.XLOOKUP(tbl_GL[[#This Row],[Account_key]],tbl_COA[Account_key],tbl_COA[SubClass],"Not Found")</f>
        <v>Assets</v>
      </c>
      <c r="I17058" t="str">
        <f>_xlfn.XLOOKUP(tbl_GL[[#This Row],[Account_key]],tbl_COA[Account_key],tbl_COA[SubClass2],"Not Found")</f>
        <v>Current Assets</v>
      </c>
      <c r="J17058" t="str">
        <f>_xlfn.XLOOKUP(tbl_GL[[#This Row],[Account_key]],tbl_COA[Account_key],tbl_COA[SubAccount],,0)</f>
        <v>Cash at Bank</v>
      </c>
      <c r="K17058">
        <f>YEAR(tbl_GL[[#This Row],[Date]])</f>
        <v>2019</v>
      </c>
    </row>
    <row r="17059" spans="1:11" x14ac:dyDescent="0.35">
      <c r="A17059">
        <v>736.1</v>
      </c>
      <c r="B17059" s="24">
        <v>43511</v>
      </c>
      <c r="C17059">
        <v>7</v>
      </c>
      <c r="D17059" s="13">
        <v>10</v>
      </c>
      <c r="E17059" s="13" t="s">
        <v>84</v>
      </c>
      <c r="F17059" s="17">
        <v>-13950</v>
      </c>
      <c r="G17059" t="str">
        <f>_xlfn.XLOOKUP(tbl_GL[[#This Row],[Account_key]],tbl_COA[Account_key],tbl_COA[Class],"Not Found")</f>
        <v>Assets</v>
      </c>
      <c r="H17059" t="str">
        <f>_xlfn.XLOOKUP(tbl_GL[[#This Row],[Account_key]],tbl_COA[Account_key],tbl_COA[SubClass],"Not Found")</f>
        <v>Assets</v>
      </c>
      <c r="I17059" t="str">
        <f>_xlfn.XLOOKUP(tbl_GL[[#This Row],[Account_key]],tbl_COA[Account_key],tbl_COA[SubClass2],"Not Found")</f>
        <v>Current Assets</v>
      </c>
      <c r="J17059" t="str">
        <f>_xlfn.XLOOKUP(tbl_GL[[#This Row],[Account_key]],tbl_COA[Account_key],tbl_COA[SubAccount],,0)</f>
        <v>Cash at Bank</v>
      </c>
      <c r="K17059">
        <f>YEAR(tbl_GL[[#This Row],[Date]])</f>
        <v>2019</v>
      </c>
    </row>
    <row r="17060" spans="1:11" x14ac:dyDescent="0.35">
      <c r="A17060">
        <v>736.2</v>
      </c>
      <c r="B17060" s="24">
        <v>43511</v>
      </c>
      <c r="C17060">
        <v>7</v>
      </c>
      <c r="D17060" s="13">
        <v>110</v>
      </c>
      <c r="E17060" s="13" t="s">
        <v>84</v>
      </c>
      <c r="F17060" s="17">
        <v>-13950</v>
      </c>
      <c r="G17060" t="str">
        <f>_xlfn.XLOOKUP(tbl_GL[[#This Row],[Account_key]],tbl_COA[Account_key],tbl_COA[Class],"Not Found")</f>
        <v>Liabilities and Owners Equity</v>
      </c>
      <c r="H17060" t="str">
        <f>_xlfn.XLOOKUP(tbl_GL[[#This Row],[Account_key]],tbl_COA[Account_key],tbl_COA[SubClass],"Not Found")</f>
        <v>Liabilities</v>
      </c>
      <c r="I17060" t="str">
        <f>_xlfn.XLOOKUP(tbl_GL[[#This Row],[Account_key]],tbl_COA[Account_key],tbl_COA[SubClass2],"Not Found")</f>
        <v>Current Liabilities</v>
      </c>
      <c r="J17060" t="str">
        <f>_xlfn.XLOOKUP(tbl_GL[[#This Row],[Account_key]],tbl_COA[Account_key],tbl_COA[SubAccount],,0)</f>
        <v>Trade Payables</v>
      </c>
      <c r="K17060">
        <f>YEAR(tbl_GL[[#This Row],[Date]])</f>
        <v>2019</v>
      </c>
    </row>
    <row r="17061" spans="1:11" x14ac:dyDescent="0.35">
      <c r="A17061">
        <v>737.1</v>
      </c>
      <c r="B17061" s="24">
        <v>43512</v>
      </c>
      <c r="C17061">
        <v>7</v>
      </c>
      <c r="D17061" s="13">
        <v>10</v>
      </c>
      <c r="E17061" s="13" t="s">
        <v>98</v>
      </c>
      <c r="F17061" s="17">
        <v>-1448</v>
      </c>
      <c r="G17061" t="str">
        <f>_xlfn.XLOOKUP(tbl_GL[[#This Row],[Account_key]],tbl_COA[Account_key],tbl_COA[Class],"Not Found")</f>
        <v>Assets</v>
      </c>
      <c r="H17061" t="str">
        <f>_xlfn.XLOOKUP(tbl_GL[[#This Row],[Account_key]],tbl_COA[Account_key],tbl_COA[SubClass],"Not Found")</f>
        <v>Assets</v>
      </c>
      <c r="I17061" t="str">
        <f>_xlfn.XLOOKUP(tbl_GL[[#This Row],[Account_key]],tbl_COA[Account_key],tbl_COA[SubClass2],"Not Found")</f>
        <v>Current Assets</v>
      </c>
      <c r="J17061" t="str">
        <f>_xlfn.XLOOKUP(tbl_GL[[#This Row],[Account_key]],tbl_COA[Account_key],tbl_COA[SubAccount],,0)</f>
        <v>Cash at Bank</v>
      </c>
      <c r="K17061">
        <f>YEAR(tbl_GL[[#This Row],[Date]])</f>
        <v>2019</v>
      </c>
    </row>
    <row r="17062" spans="1:11" x14ac:dyDescent="0.35">
      <c r="A17062">
        <v>737.2</v>
      </c>
      <c r="B17062" s="24">
        <v>43512</v>
      </c>
      <c r="C17062">
        <v>7</v>
      </c>
      <c r="D17062" s="13">
        <v>120</v>
      </c>
      <c r="E17062" s="13" t="s">
        <v>98</v>
      </c>
      <c r="F17062" s="17">
        <v>-1448</v>
      </c>
      <c r="G17062" t="str">
        <f>_xlfn.XLOOKUP(tbl_GL[[#This Row],[Account_key]],tbl_COA[Account_key],tbl_COA[Class],"Not Found")</f>
        <v>Liabilities and Owners Equity</v>
      </c>
      <c r="H17062" t="str">
        <f>_xlfn.XLOOKUP(tbl_GL[[#This Row],[Account_key]],tbl_COA[Account_key],tbl_COA[SubClass],"Not Found")</f>
        <v>Liabilities</v>
      </c>
      <c r="I17062" t="str">
        <f>_xlfn.XLOOKUP(tbl_GL[[#This Row],[Account_key]],tbl_COA[Account_key],tbl_COA[SubClass2],"Not Found")</f>
        <v>Current Liabilities</v>
      </c>
      <c r="J17062" t="str">
        <f>_xlfn.XLOOKUP(tbl_GL[[#This Row],[Account_key]],tbl_COA[Account_key],tbl_COA[SubAccount],,0)</f>
        <v>Accrued Expenses</v>
      </c>
      <c r="K17062">
        <f>YEAR(tbl_GL[[#This Row],[Date]])</f>
        <v>2019</v>
      </c>
    </row>
    <row r="17063" spans="1:11" x14ac:dyDescent="0.35">
      <c r="A17063">
        <v>738.1</v>
      </c>
      <c r="B17063" s="24">
        <v>43512</v>
      </c>
      <c r="C17063">
        <v>7</v>
      </c>
      <c r="D17063" s="13">
        <v>350</v>
      </c>
      <c r="E17063" s="13" t="s">
        <v>97</v>
      </c>
      <c r="F17063" s="17">
        <v>-1488</v>
      </c>
      <c r="G17063" t="str">
        <f>_xlfn.XLOOKUP(tbl_GL[[#This Row],[Account_key]],tbl_COA[Account_key],tbl_COA[Class],"Not Found")</f>
        <v>Operating account</v>
      </c>
      <c r="H17063" t="str">
        <f>_xlfn.XLOOKUP(tbl_GL[[#This Row],[Account_key]],tbl_COA[Account_key],tbl_COA[SubClass],"Not Found")</f>
        <v>Operating Expenses</v>
      </c>
      <c r="I17063" t="str">
        <f>_xlfn.XLOOKUP(tbl_GL[[#This Row],[Account_key]],tbl_COA[Account_key],tbl_COA[SubClass2],"Not Found")</f>
        <v>Administration</v>
      </c>
      <c r="J17063" t="str">
        <f>_xlfn.XLOOKUP(tbl_GL[[#This Row],[Account_key]],tbl_COA[Account_key],tbl_COA[SubAccount],,0)</f>
        <v>Other Expenses</v>
      </c>
      <c r="K17063">
        <f>YEAR(tbl_GL[[#This Row],[Date]])</f>
        <v>2019</v>
      </c>
    </row>
    <row r="17064" spans="1:11" x14ac:dyDescent="0.35">
      <c r="A17064">
        <v>738.2</v>
      </c>
      <c r="B17064" s="24">
        <v>43512</v>
      </c>
      <c r="C17064">
        <v>7</v>
      </c>
      <c r="D17064" s="13">
        <v>120</v>
      </c>
      <c r="E17064" s="13" t="s">
        <v>97</v>
      </c>
      <c r="F17064" s="17">
        <v>1488</v>
      </c>
      <c r="G17064" t="str">
        <f>_xlfn.XLOOKUP(tbl_GL[[#This Row],[Account_key]],tbl_COA[Account_key],tbl_COA[Class],"Not Found")</f>
        <v>Liabilities and Owners Equity</v>
      </c>
      <c r="H17064" t="str">
        <f>_xlfn.XLOOKUP(tbl_GL[[#This Row],[Account_key]],tbl_COA[Account_key],tbl_COA[SubClass],"Not Found")</f>
        <v>Liabilities</v>
      </c>
      <c r="I17064" t="str">
        <f>_xlfn.XLOOKUP(tbl_GL[[#This Row],[Account_key]],tbl_COA[Account_key],tbl_COA[SubClass2],"Not Found")</f>
        <v>Current Liabilities</v>
      </c>
      <c r="J17064" t="str">
        <f>_xlfn.XLOOKUP(tbl_GL[[#This Row],[Account_key]],tbl_COA[Account_key],tbl_COA[SubAccount],,0)</f>
        <v>Accrued Expenses</v>
      </c>
      <c r="K17064">
        <f>YEAR(tbl_GL[[#This Row],[Date]])</f>
        <v>2019</v>
      </c>
    </row>
    <row r="17065" spans="1:11" x14ac:dyDescent="0.35">
      <c r="A17065">
        <v>739.1</v>
      </c>
      <c r="B17065" s="24">
        <v>43514</v>
      </c>
      <c r="C17065">
        <v>7</v>
      </c>
      <c r="D17065" s="13">
        <v>230</v>
      </c>
      <c r="E17065" s="13" t="s">
        <v>4</v>
      </c>
      <c r="F17065" s="17">
        <v>-678</v>
      </c>
      <c r="G17065" t="str">
        <f>_xlfn.XLOOKUP(tbl_GL[[#This Row],[Account_key]],tbl_COA[Account_key],tbl_COA[Class],"Not Found")</f>
        <v>Trading account</v>
      </c>
      <c r="H17065" t="str">
        <f>_xlfn.XLOOKUP(tbl_GL[[#This Row],[Account_key]],tbl_COA[Account_key],tbl_COA[SubClass],"Not Found")</f>
        <v>Cost of Sales</v>
      </c>
      <c r="I17065" t="str">
        <f>_xlfn.XLOOKUP(tbl_GL[[#This Row],[Account_key]],tbl_COA[Account_key],tbl_COA[SubClass2],"Not Found")</f>
        <v>Cost of Sales</v>
      </c>
      <c r="J17065" t="str">
        <f>_xlfn.XLOOKUP(tbl_GL[[#This Row],[Account_key]],tbl_COA[Account_key],tbl_COA[SubAccount],,0)</f>
        <v>Cost of Sales</v>
      </c>
      <c r="K17065">
        <f>YEAR(tbl_GL[[#This Row],[Date]])</f>
        <v>2019</v>
      </c>
    </row>
    <row r="17066" spans="1:11" x14ac:dyDescent="0.35">
      <c r="A17066">
        <v>739.2</v>
      </c>
      <c r="B17066" s="24">
        <v>43514</v>
      </c>
      <c r="C17066">
        <v>7</v>
      </c>
      <c r="D17066" s="13">
        <v>60</v>
      </c>
      <c r="E17066" s="13" t="s">
        <v>4</v>
      </c>
      <c r="F17066" s="17">
        <v>-678</v>
      </c>
      <c r="G17066" t="str">
        <f>_xlfn.XLOOKUP(tbl_GL[[#This Row],[Account_key]],tbl_COA[Account_key],tbl_COA[Class],"Not Found")</f>
        <v>Assets</v>
      </c>
      <c r="H17066" t="str">
        <f>_xlfn.XLOOKUP(tbl_GL[[#This Row],[Account_key]],tbl_COA[Account_key],tbl_COA[SubClass],"Not Found")</f>
        <v>Assets</v>
      </c>
      <c r="I17066" t="str">
        <f>_xlfn.XLOOKUP(tbl_GL[[#This Row],[Account_key]],tbl_COA[Account_key],tbl_COA[SubClass2],"Not Found")</f>
        <v>Current Assets</v>
      </c>
      <c r="J17066" t="str">
        <f>_xlfn.XLOOKUP(tbl_GL[[#This Row],[Account_key]],tbl_COA[Account_key],tbl_COA[SubAccount],,0)</f>
        <v>Inventory</v>
      </c>
      <c r="K17066">
        <f>YEAR(tbl_GL[[#This Row],[Date]])</f>
        <v>2019</v>
      </c>
    </row>
    <row r="17067" spans="1:11" x14ac:dyDescent="0.35">
      <c r="A17067">
        <v>740.1</v>
      </c>
      <c r="B17067" s="24">
        <v>43514</v>
      </c>
      <c r="C17067">
        <v>7</v>
      </c>
      <c r="D17067" s="13">
        <v>210</v>
      </c>
      <c r="E17067" s="13" t="s">
        <v>7</v>
      </c>
      <c r="F17067" s="17">
        <v>2557</v>
      </c>
      <c r="G17067" t="str">
        <f>_xlfn.XLOOKUP(tbl_GL[[#This Row],[Account_key]],tbl_COA[Account_key],tbl_COA[Class],"Not Found")</f>
        <v>Trading account</v>
      </c>
      <c r="H17067" t="str">
        <f>_xlfn.XLOOKUP(tbl_GL[[#This Row],[Account_key]],tbl_COA[Account_key],tbl_COA[SubClass],"Not Found")</f>
        <v>Sales</v>
      </c>
      <c r="I17067" t="str">
        <f>_xlfn.XLOOKUP(tbl_GL[[#This Row],[Account_key]],tbl_COA[Account_key],tbl_COA[SubClass2],"Not Found")</f>
        <v>Sales</v>
      </c>
      <c r="J17067" t="str">
        <f>_xlfn.XLOOKUP(tbl_GL[[#This Row],[Account_key]],tbl_COA[Account_key],tbl_COA[SubAccount],,0)</f>
        <v>Sales</v>
      </c>
      <c r="K17067">
        <f>YEAR(tbl_GL[[#This Row],[Date]])</f>
        <v>2019</v>
      </c>
    </row>
    <row r="17068" spans="1:11" x14ac:dyDescent="0.35">
      <c r="A17068">
        <v>740.2</v>
      </c>
      <c r="B17068" s="24">
        <v>43514</v>
      </c>
      <c r="C17068">
        <v>7</v>
      </c>
      <c r="D17068" s="13">
        <v>10</v>
      </c>
      <c r="E17068" s="13" t="s">
        <v>7</v>
      </c>
      <c r="F17068" s="17">
        <v>2557</v>
      </c>
      <c r="G17068" t="str">
        <f>_xlfn.XLOOKUP(tbl_GL[[#This Row],[Account_key]],tbl_COA[Account_key],tbl_COA[Class],"Not Found")</f>
        <v>Assets</v>
      </c>
      <c r="H17068" t="str">
        <f>_xlfn.XLOOKUP(tbl_GL[[#This Row],[Account_key]],tbl_COA[Account_key],tbl_COA[SubClass],"Not Found")</f>
        <v>Assets</v>
      </c>
      <c r="I17068" t="str">
        <f>_xlfn.XLOOKUP(tbl_GL[[#This Row],[Account_key]],tbl_COA[Account_key],tbl_COA[SubClass2],"Not Found")</f>
        <v>Current Assets</v>
      </c>
      <c r="J17068" t="str">
        <f>_xlfn.XLOOKUP(tbl_GL[[#This Row],[Account_key]],tbl_COA[Account_key],tbl_COA[SubAccount],,0)</f>
        <v>Cash at Bank</v>
      </c>
      <c r="K17068">
        <f>YEAR(tbl_GL[[#This Row],[Date]])</f>
        <v>2019</v>
      </c>
    </row>
    <row r="17069" spans="1:11" x14ac:dyDescent="0.35">
      <c r="A17069">
        <v>741.1</v>
      </c>
      <c r="B17069" s="24">
        <v>43514</v>
      </c>
      <c r="C17069">
        <v>7</v>
      </c>
      <c r="D17069" s="13">
        <v>230</v>
      </c>
      <c r="E17069" s="13" t="s">
        <v>4</v>
      </c>
      <c r="F17069" s="17">
        <v>-2797</v>
      </c>
      <c r="G17069" t="str">
        <f>_xlfn.XLOOKUP(tbl_GL[[#This Row],[Account_key]],tbl_COA[Account_key],tbl_COA[Class],"Not Found")</f>
        <v>Trading account</v>
      </c>
      <c r="H17069" t="str">
        <f>_xlfn.XLOOKUP(tbl_GL[[#This Row],[Account_key]],tbl_COA[Account_key],tbl_COA[SubClass],"Not Found")</f>
        <v>Cost of Sales</v>
      </c>
      <c r="I17069" t="str">
        <f>_xlfn.XLOOKUP(tbl_GL[[#This Row],[Account_key]],tbl_COA[Account_key],tbl_COA[SubClass2],"Not Found")</f>
        <v>Cost of Sales</v>
      </c>
      <c r="J17069" t="str">
        <f>_xlfn.XLOOKUP(tbl_GL[[#This Row],[Account_key]],tbl_COA[Account_key],tbl_COA[SubAccount],,0)</f>
        <v>Cost of Sales</v>
      </c>
      <c r="K17069">
        <f>YEAR(tbl_GL[[#This Row],[Date]])</f>
        <v>2019</v>
      </c>
    </row>
    <row r="17070" spans="1:11" x14ac:dyDescent="0.35">
      <c r="A17070">
        <v>741.2</v>
      </c>
      <c r="B17070" s="24">
        <v>43514</v>
      </c>
      <c r="C17070">
        <v>7</v>
      </c>
      <c r="D17070" s="13">
        <v>60</v>
      </c>
      <c r="E17070" s="13" t="s">
        <v>4</v>
      </c>
      <c r="F17070" s="17">
        <v>-2797</v>
      </c>
      <c r="G17070" t="str">
        <f>_xlfn.XLOOKUP(tbl_GL[[#This Row],[Account_key]],tbl_COA[Account_key],tbl_COA[Class],"Not Found")</f>
        <v>Assets</v>
      </c>
      <c r="H17070" t="str">
        <f>_xlfn.XLOOKUP(tbl_GL[[#This Row],[Account_key]],tbl_COA[Account_key],tbl_COA[SubClass],"Not Found")</f>
        <v>Assets</v>
      </c>
      <c r="I17070" t="str">
        <f>_xlfn.XLOOKUP(tbl_GL[[#This Row],[Account_key]],tbl_COA[Account_key],tbl_COA[SubClass2],"Not Found")</f>
        <v>Current Assets</v>
      </c>
      <c r="J17070" t="str">
        <f>_xlfn.XLOOKUP(tbl_GL[[#This Row],[Account_key]],tbl_COA[Account_key],tbl_COA[SubAccount],,0)</f>
        <v>Inventory</v>
      </c>
      <c r="K17070">
        <f>YEAR(tbl_GL[[#This Row],[Date]])</f>
        <v>2019</v>
      </c>
    </row>
    <row r="17071" spans="1:11" x14ac:dyDescent="0.35">
      <c r="A17071">
        <v>742.1</v>
      </c>
      <c r="B17071" s="24">
        <v>43514</v>
      </c>
      <c r="C17071">
        <v>7</v>
      </c>
      <c r="D17071" s="13">
        <v>210</v>
      </c>
      <c r="E17071" s="13" t="s">
        <v>8</v>
      </c>
      <c r="F17071" s="17">
        <v>12535</v>
      </c>
      <c r="G17071" t="str">
        <f>_xlfn.XLOOKUP(tbl_GL[[#This Row],[Account_key]],tbl_COA[Account_key],tbl_COA[Class],"Not Found")</f>
        <v>Trading account</v>
      </c>
      <c r="H17071" t="str">
        <f>_xlfn.XLOOKUP(tbl_GL[[#This Row],[Account_key]],tbl_COA[Account_key],tbl_COA[SubClass],"Not Found")</f>
        <v>Sales</v>
      </c>
      <c r="I17071" t="str">
        <f>_xlfn.XLOOKUP(tbl_GL[[#This Row],[Account_key]],tbl_COA[Account_key],tbl_COA[SubClass2],"Not Found")</f>
        <v>Sales</v>
      </c>
      <c r="J17071" t="str">
        <f>_xlfn.XLOOKUP(tbl_GL[[#This Row],[Account_key]],tbl_COA[Account_key],tbl_COA[SubAccount],,0)</f>
        <v>Sales</v>
      </c>
      <c r="K17071">
        <f>YEAR(tbl_GL[[#This Row],[Date]])</f>
        <v>2019</v>
      </c>
    </row>
    <row r="17072" spans="1:11" x14ac:dyDescent="0.35">
      <c r="A17072">
        <v>742.2</v>
      </c>
      <c r="B17072" s="24">
        <v>43514</v>
      </c>
      <c r="C17072">
        <v>7</v>
      </c>
      <c r="D17072" s="13">
        <v>30</v>
      </c>
      <c r="E17072" s="13" t="s">
        <v>8</v>
      </c>
      <c r="F17072" s="17">
        <v>12535</v>
      </c>
      <c r="G17072" t="str">
        <f>_xlfn.XLOOKUP(tbl_GL[[#This Row],[Account_key]],tbl_COA[Account_key],tbl_COA[Class],"Not Found")</f>
        <v>Assets</v>
      </c>
      <c r="H17072" t="str">
        <f>_xlfn.XLOOKUP(tbl_GL[[#This Row],[Account_key]],tbl_COA[Account_key],tbl_COA[SubClass],"Not Found")</f>
        <v>Assets</v>
      </c>
      <c r="I17072" t="str">
        <f>_xlfn.XLOOKUP(tbl_GL[[#This Row],[Account_key]],tbl_COA[Account_key],tbl_COA[SubClass2],"Not Found")</f>
        <v>Current Assets</v>
      </c>
      <c r="J17072" t="str">
        <f>_xlfn.XLOOKUP(tbl_GL[[#This Row],[Account_key]],tbl_COA[Account_key],tbl_COA[SubAccount],,0)</f>
        <v>Trade Receivables</v>
      </c>
      <c r="K17072">
        <f>YEAR(tbl_GL[[#This Row],[Date]])</f>
        <v>2019</v>
      </c>
    </row>
    <row r="17073" spans="1:11" x14ac:dyDescent="0.35">
      <c r="A17073">
        <v>743.1</v>
      </c>
      <c r="B17073" s="24">
        <v>43515</v>
      </c>
      <c r="C17073">
        <v>7</v>
      </c>
      <c r="D17073" s="13">
        <v>230</v>
      </c>
      <c r="E17073" s="13" t="s">
        <v>4</v>
      </c>
      <c r="F17073" s="17">
        <v>-231</v>
      </c>
      <c r="G17073" t="str">
        <f>_xlfn.XLOOKUP(tbl_GL[[#This Row],[Account_key]],tbl_COA[Account_key],tbl_COA[Class],"Not Found")</f>
        <v>Trading account</v>
      </c>
      <c r="H17073" t="str">
        <f>_xlfn.XLOOKUP(tbl_GL[[#This Row],[Account_key]],tbl_COA[Account_key],tbl_COA[SubClass],"Not Found")</f>
        <v>Cost of Sales</v>
      </c>
      <c r="I17073" t="str">
        <f>_xlfn.XLOOKUP(tbl_GL[[#This Row],[Account_key]],tbl_COA[Account_key],tbl_COA[SubClass2],"Not Found")</f>
        <v>Cost of Sales</v>
      </c>
      <c r="J17073" t="str">
        <f>_xlfn.XLOOKUP(tbl_GL[[#This Row],[Account_key]],tbl_COA[Account_key],tbl_COA[SubAccount],,0)</f>
        <v>Cost of Sales</v>
      </c>
      <c r="K17073">
        <f>YEAR(tbl_GL[[#This Row],[Date]])</f>
        <v>2019</v>
      </c>
    </row>
    <row r="17074" spans="1:11" x14ac:dyDescent="0.35">
      <c r="A17074">
        <v>743.2</v>
      </c>
      <c r="B17074" s="24">
        <v>43515</v>
      </c>
      <c r="C17074">
        <v>7</v>
      </c>
      <c r="D17074" s="13">
        <v>60</v>
      </c>
      <c r="E17074" s="13" t="s">
        <v>4</v>
      </c>
      <c r="F17074" s="17">
        <v>-231</v>
      </c>
      <c r="G17074" t="str">
        <f>_xlfn.XLOOKUP(tbl_GL[[#This Row],[Account_key]],tbl_COA[Account_key],tbl_COA[Class],"Not Found")</f>
        <v>Assets</v>
      </c>
      <c r="H17074" t="str">
        <f>_xlfn.XLOOKUP(tbl_GL[[#This Row],[Account_key]],tbl_COA[Account_key],tbl_COA[SubClass],"Not Found")</f>
        <v>Assets</v>
      </c>
      <c r="I17074" t="str">
        <f>_xlfn.XLOOKUP(tbl_GL[[#This Row],[Account_key]],tbl_COA[Account_key],tbl_COA[SubClass2],"Not Found")</f>
        <v>Current Assets</v>
      </c>
      <c r="J17074" t="str">
        <f>_xlfn.XLOOKUP(tbl_GL[[#This Row],[Account_key]],tbl_COA[Account_key],tbl_COA[SubAccount],,0)</f>
        <v>Inventory</v>
      </c>
      <c r="K17074">
        <f>YEAR(tbl_GL[[#This Row],[Date]])</f>
        <v>2019</v>
      </c>
    </row>
    <row r="17075" spans="1:11" x14ac:dyDescent="0.35">
      <c r="A17075">
        <v>744.1</v>
      </c>
      <c r="B17075" s="24">
        <v>43515</v>
      </c>
      <c r="C17075">
        <v>7</v>
      </c>
      <c r="D17075" s="13">
        <v>210</v>
      </c>
      <c r="E17075" s="13" t="s">
        <v>8</v>
      </c>
      <c r="F17075" s="17">
        <v>1037</v>
      </c>
      <c r="G17075" t="str">
        <f>_xlfn.XLOOKUP(tbl_GL[[#This Row],[Account_key]],tbl_COA[Account_key],tbl_COA[Class],"Not Found")</f>
        <v>Trading account</v>
      </c>
      <c r="H17075" t="str">
        <f>_xlfn.XLOOKUP(tbl_GL[[#This Row],[Account_key]],tbl_COA[Account_key],tbl_COA[SubClass],"Not Found")</f>
        <v>Sales</v>
      </c>
      <c r="I17075" t="str">
        <f>_xlfn.XLOOKUP(tbl_GL[[#This Row],[Account_key]],tbl_COA[Account_key],tbl_COA[SubClass2],"Not Found")</f>
        <v>Sales</v>
      </c>
      <c r="J17075" t="str">
        <f>_xlfn.XLOOKUP(tbl_GL[[#This Row],[Account_key]],tbl_COA[Account_key],tbl_COA[SubAccount],,0)</f>
        <v>Sales</v>
      </c>
      <c r="K17075">
        <f>YEAR(tbl_GL[[#This Row],[Date]])</f>
        <v>2019</v>
      </c>
    </row>
    <row r="17076" spans="1:11" x14ac:dyDescent="0.35">
      <c r="A17076">
        <v>744.2</v>
      </c>
      <c r="B17076" s="24">
        <v>43515</v>
      </c>
      <c r="C17076">
        <v>7</v>
      </c>
      <c r="D17076" s="13">
        <v>30</v>
      </c>
      <c r="E17076" s="13" t="s">
        <v>8</v>
      </c>
      <c r="F17076" s="17">
        <v>1037</v>
      </c>
      <c r="G17076" t="str">
        <f>_xlfn.XLOOKUP(tbl_GL[[#This Row],[Account_key]],tbl_COA[Account_key],tbl_COA[Class],"Not Found")</f>
        <v>Assets</v>
      </c>
      <c r="H17076" t="str">
        <f>_xlfn.XLOOKUP(tbl_GL[[#This Row],[Account_key]],tbl_COA[Account_key],tbl_COA[SubClass],"Not Found")</f>
        <v>Assets</v>
      </c>
      <c r="I17076" t="str">
        <f>_xlfn.XLOOKUP(tbl_GL[[#This Row],[Account_key]],tbl_COA[Account_key],tbl_COA[SubClass2],"Not Found")</f>
        <v>Current Assets</v>
      </c>
      <c r="J17076" t="str">
        <f>_xlfn.XLOOKUP(tbl_GL[[#This Row],[Account_key]],tbl_COA[Account_key],tbl_COA[SubAccount],,0)</f>
        <v>Trade Receivables</v>
      </c>
      <c r="K17076">
        <f>YEAR(tbl_GL[[#This Row],[Date]])</f>
        <v>2019</v>
      </c>
    </row>
    <row r="17077" spans="1:11" x14ac:dyDescent="0.35">
      <c r="A17077">
        <v>745.1</v>
      </c>
      <c r="B17077" s="24">
        <v>43516</v>
      </c>
      <c r="C17077">
        <v>7</v>
      </c>
      <c r="D17077" s="13">
        <v>220</v>
      </c>
      <c r="E17077" s="13" t="s">
        <v>81</v>
      </c>
      <c r="F17077" s="17">
        <v>-1501</v>
      </c>
      <c r="G17077" t="str">
        <f>_xlfn.XLOOKUP(tbl_GL[[#This Row],[Account_key]],tbl_COA[Account_key],tbl_COA[Class],"Not Found")</f>
        <v>Trading account</v>
      </c>
      <c r="H17077" t="str">
        <f>_xlfn.XLOOKUP(tbl_GL[[#This Row],[Account_key]],tbl_COA[Account_key],tbl_COA[SubClass],"Not Found")</f>
        <v>Sales</v>
      </c>
      <c r="I17077" t="str">
        <f>_xlfn.XLOOKUP(tbl_GL[[#This Row],[Account_key]],tbl_COA[Account_key],tbl_COA[SubClass2],"Not Found")</f>
        <v>Sales</v>
      </c>
      <c r="J17077" t="str">
        <f>_xlfn.XLOOKUP(tbl_GL[[#This Row],[Account_key]],tbl_COA[Account_key],tbl_COA[SubAccount],,0)</f>
        <v>Sales Return</v>
      </c>
      <c r="K17077">
        <f>YEAR(tbl_GL[[#This Row],[Date]])</f>
        <v>2019</v>
      </c>
    </row>
    <row r="17078" spans="1:11" x14ac:dyDescent="0.35">
      <c r="A17078">
        <v>745.2</v>
      </c>
      <c r="B17078" s="24">
        <v>43516</v>
      </c>
      <c r="C17078">
        <v>7</v>
      </c>
      <c r="D17078" s="13">
        <v>20</v>
      </c>
      <c r="E17078" s="13" t="s">
        <v>81</v>
      </c>
      <c r="F17078" s="17">
        <v>-1501</v>
      </c>
      <c r="G17078" t="str">
        <f>_xlfn.XLOOKUP(tbl_GL[[#This Row],[Account_key]],tbl_COA[Account_key],tbl_COA[Class],"Not Found")</f>
        <v>Assets</v>
      </c>
      <c r="H17078" t="str">
        <f>_xlfn.XLOOKUP(tbl_GL[[#This Row],[Account_key]],tbl_COA[Account_key],tbl_COA[SubClass],"Not Found")</f>
        <v>Assets</v>
      </c>
      <c r="I17078" t="str">
        <f>_xlfn.XLOOKUP(tbl_GL[[#This Row],[Account_key]],tbl_COA[Account_key],tbl_COA[SubClass2],"Not Found")</f>
        <v>Current Assets</v>
      </c>
      <c r="J17078" t="str">
        <f>_xlfn.XLOOKUP(tbl_GL[[#This Row],[Account_key]],tbl_COA[Account_key],tbl_COA[SubAccount],,0)</f>
        <v>Cash in hand</v>
      </c>
      <c r="K17078">
        <f>YEAR(tbl_GL[[#This Row],[Date]])</f>
        <v>2019</v>
      </c>
    </row>
    <row r="17079" spans="1:11" x14ac:dyDescent="0.35">
      <c r="A17079">
        <v>746.1</v>
      </c>
      <c r="B17079" s="24">
        <v>43516</v>
      </c>
      <c r="C17079">
        <v>7</v>
      </c>
      <c r="D17079" s="13">
        <v>10</v>
      </c>
      <c r="E17079" s="13" t="s">
        <v>98</v>
      </c>
      <c r="F17079" s="17">
        <v>-1731</v>
      </c>
      <c r="G17079" t="str">
        <f>_xlfn.XLOOKUP(tbl_GL[[#This Row],[Account_key]],tbl_COA[Account_key],tbl_COA[Class],"Not Found")</f>
        <v>Assets</v>
      </c>
      <c r="H17079" t="str">
        <f>_xlfn.XLOOKUP(tbl_GL[[#This Row],[Account_key]],tbl_COA[Account_key],tbl_COA[SubClass],"Not Found")</f>
        <v>Assets</v>
      </c>
      <c r="I17079" t="str">
        <f>_xlfn.XLOOKUP(tbl_GL[[#This Row],[Account_key]],tbl_COA[Account_key],tbl_COA[SubClass2],"Not Found")</f>
        <v>Current Assets</v>
      </c>
      <c r="J17079" t="str">
        <f>_xlfn.XLOOKUP(tbl_GL[[#This Row],[Account_key]],tbl_COA[Account_key],tbl_COA[SubAccount],,0)</f>
        <v>Cash at Bank</v>
      </c>
      <c r="K17079">
        <f>YEAR(tbl_GL[[#This Row],[Date]])</f>
        <v>2019</v>
      </c>
    </row>
    <row r="17080" spans="1:11" x14ac:dyDescent="0.35">
      <c r="A17080">
        <v>746.2</v>
      </c>
      <c r="B17080" s="24">
        <v>43516</v>
      </c>
      <c r="C17080">
        <v>7</v>
      </c>
      <c r="D17080" s="13">
        <v>120</v>
      </c>
      <c r="E17080" s="13" t="s">
        <v>98</v>
      </c>
      <c r="F17080" s="17">
        <v>-1731</v>
      </c>
      <c r="G17080" t="str">
        <f>_xlfn.XLOOKUP(tbl_GL[[#This Row],[Account_key]],tbl_COA[Account_key],tbl_COA[Class],"Not Found")</f>
        <v>Liabilities and Owners Equity</v>
      </c>
      <c r="H17080" t="str">
        <f>_xlfn.XLOOKUP(tbl_GL[[#This Row],[Account_key]],tbl_COA[Account_key],tbl_COA[SubClass],"Not Found")</f>
        <v>Liabilities</v>
      </c>
      <c r="I17080" t="str">
        <f>_xlfn.XLOOKUP(tbl_GL[[#This Row],[Account_key]],tbl_COA[Account_key],tbl_COA[SubClass2],"Not Found")</f>
        <v>Current Liabilities</v>
      </c>
      <c r="J17080" t="str">
        <f>_xlfn.XLOOKUP(tbl_GL[[#This Row],[Account_key]],tbl_COA[Account_key],tbl_COA[SubAccount],,0)</f>
        <v>Accrued Expenses</v>
      </c>
      <c r="K17080">
        <f>YEAR(tbl_GL[[#This Row],[Date]])</f>
        <v>2019</v>
      </c>
    </row>
    <row r="17081" spans="1:11" x14ac:dyDescent="0.35">
      <c r="A17081">
        <v>747.1</v>
      </c>
      <c r="B17081" s="24">
        <v>43517</v>
      </c>
      <c r="C17081">
        <v>7</v>
      </c>
      <c r="D17081" s="13">
        <v>330</v>
      </c>
      <c r="E17081" s="13" t="s">
        <v>97</v>
      </c>
      <c r="F17081" s="17">
        <v>-1708</v>
      </c>
      <c r="G17081" t="str">
        <f>_xlfn.XLOOKUP(tbl_GL[[#This Row],[Account_key]],tbl_COA[Account_key],tbl_COA[Class],"Not Found")</f>
        <v>Operating account</v>
      </c>
      <c r="H17081" t="str">
        <f>_xlfn.XLOOKUP(tbl_GL[[#This Row],[Account_key]],tbl_COA[Account_key],tbl_COA[SubClass],"Not Found")</f>
        <v>Operating Expenses</v>
      </c>
      <c r="I17081" t="str">
        <f>_xlfn.XLOOKUP(tbl_GL[[#This Row],[Account_key]],tbl_COA[Account_key],tbl_COA[SubClass2],"Not Found")</f>
        <v>Administration</v>
      </c>
      <c r="J17081" t="str">
        <f>_xlfn.XLOOKUP(tbl_GL[[#This Row],[Account_key]],tbl_COA[Account_key],tbl_COA[SubAccount],,0)</f>
        <v>Telephone</v>
      </c>
      <c r="K17081">
        <f>YEAR(tbl_GL[[#This Row],[Date]])</f>
        <v>2019</v>
      </c>
    </row>
    <row r="17082" spans="1:11" x14ac:dyDescent="0.35">
      <c r="A17082">
        <v>747.2</v>
      </c>
      <c r="B17082" s="24">
        <v>43517</v>
      </c>
      <c r="C17082">
        <v>7</v>
      </c>
      <c r="D17082" s="13">
        <v>120</v>
      </c>
      <c r="E17082" s="13" t="s">
        <v>97</v>
      </c>
      <c r="F17082" s="17">
        <v>1708</v>
      </c>
      <c r="G17082" t="str">
        <f>_xlfn.XLOOKUP(tbl_GL[[#This Row],[Account_key]],tbl_COA[Account_key],tbl_COA[Class],"Not Found")</f>
        <v>Liabilities and Owners Equity</v>
      </c>
      <c r="H17082" t="str">
        <f>_xlfn.XLOOKUP(tbl_GL[[#This Row],[Account_key]],tbl_COA[Account_key],tbl_COA[SubClass],"Not Found")</f>
        <v>Liabilities</v>
      </c>
      <c r="I17082" t="str">
        <f>_xlfn.XLOOKUP(tbl_GL[[#This Row],[Account_key]],tbl_COA[Account_key],tbl_COA[SubClass2],"Not Found")</f>
        <v>Current Liabilities</v>
      </c>
      <c r="J17082" t="str">
        <f>_xlfn.XLOOKUP(tbl_GL[[#This Row],[Account_key]],tbl_COA[Account_key],tbl_COA[SubAccount],,0)</f>
        <v>Accrued Expenses</v>
      </c>
      <c r="K17082">
        <f>YEAR(tbl_GL[[#This Row],[Date]])</f>
        <v>2019</v>
      </c>
    </row>
    <row r="17083" spans="1:11" x14ac:dyDescent="0.35">
      <c r="A17083">
        <v>748.1</v>
      </c>
      <c r="B17083" s="24">
        <v>43520</v>
      </c>
      <c r="C17083">
        <v>7</v>
      </c>
      <c r="D17083" s="13">
        <v>260</v>
      </c>
      <c r="E17083" s="13" t="s">
        <v>83</v>
      </c>
      <c r="F17083" s="17">
        <v>311</v>
      </c>
      <c r="G17083" t="str">
        <f>_xlfn.XLOOKUP(tbl_GL[[#This Row],[Account_key]],tbl_COA[Account_key],tbl_COA[Class],"Not Found")</f>
        <v>Operating account</v>
      </c>
      <c r="H17083" t="str">
        <f>_xlfn.XLOOKUP(tbl_GL[[#This Row],[Account_key]],tbl_COA[Account_key],tbl_COA[SubClass],"Not Found")</f>
        <v>Operating Expenses</v>
      </c>
      <c r="I17083" t="str">
        <f>_xlfn.XLOOKUP(tbl_GL[[#This Row],[Account_key]],tbl_COA[Account_key],tbl_COA[SubClass2],"Not Found")</f>
        <v>Marketing</v>
      </c>
      <c r="J17083" t="str">
        <f>_xlfn.XLOOKUP(tbl_GL[[#This Row],[Account_key]],tbl_COA[Account_key],tbl_COA[SubAccount],,0)</f>
        <v>Commissions</v>
      </c>
      <c r="K17083">
        <f>YEAR(tbl_GL[[#This Row],[Date]])</f>
        <v>2019</v>
      </c>
    </row>
    <row r="17084" spans="1:11" x14ac:dyDescent="0.35">
      <c r="A17084">
        <v>748.2</v>
      </c>
      <c r="B17084" s="24">
        <v>43520</v>
      </c>
      <c r="C17084">
        <v>7</v>
      </c>
      <c r="D17084" s="13">
        <v>20</v>
      </c>
      <c r="E17084" s="13" t="s">
        <v>83</v>
      </c>
      <c r="F17084" s="17">
        <v>311</v>
      </c>
      <c r="G17084" t="str">
        <f>_xlfn.XLOOKUP(tbl_GL[[#This Row],[Account_key]],tbl_COA[Account_key],tbl_COA[Class],"Not Found")</f>
        <v>Assets</v>
      </c>
      <c r="H17084" t="str">
        <f>_xlfn.XLOOKUP(tbl_GL[[#This Row],[Account_key]],tbl_COA[Account_key],tbl_COA[SubClass],"Not Found")</f>
        <v>Assets</v>
      </c>
      <c r="I17084" t="str">
        <f>_xlfn.XLOOKUP(tbl_GL[[#This Row],[Account_key]],tbl_COA[Account_key],tbl_COA[SubClass2],"Not Found")</f>
        <v>Current Assets</v>
      </c>
      <c r="J17084" t="str">
        <f>_xlfn.XLOOKUP(tbl_GL[[#This Row],[Account_key]],tbl_COA[Account_key],tbl_COA[SubAccount],,0)</f>
        <v>Cash in hand</v>
      </c>
      <c r="K17084">
        <f>YEAR(tbl_GL[[#This Row],[Date]])</f>
        <v>2019</v>
      </c>
    </row>
    <row r="17085" spans="1:11" x14ac:dyDescent="0.35">
      <c r="A17085">
        <v>749.1</v>
      </c>
      <c r="B17085" s="24">
        <v>43521</v>
      </c>
      <c r="C17085">
        <v>7</v>
      </c>
      <c r="D17085" s="13">
        <v>260</v>
      </c>
      <c r="E17085" s="13" t="s">
        <v>97</v>
      </c>
      <c r="F17085" s="17">
        <v>-1658</v>
      </c>
      <c r="G17085" t="str">
        <f>_xlfn.XLOOKUP(tbl_GL[[#This Row],[Account_key]],tbl_COA[Account_key],tbl_COA[Class],"Not Found")</f>
        <v>Operating account</v>
      </c>
      <c r="H17085" t="str">
        <f>_xlfn.XLOOKUP(tbl_GL[[#This Row],[Account_key]],tbl_COA[Account_key],tbl_COA[SubClass],"Not Found")</f>
        <v>Operating Expenses</v>
      </c>
      <c r="I17085" t="str">
        <f>_xlfn.XLOOKUP(tbl_GL[[#This Row],[Account_key]],tbl_COA[Account_key],tbl_COA[SubClass2],"Not Found")</f>
        <v>Marketing</v>
      </c>
      <c r="J17085" t="str">
        <f>_xlfn.XLOOKUP(tbl_GL[[#This Row],[Account_key]],tbl_COA[Account_key],tbl_COA[SubAccount],,0)</f>
        <v>Commissions</v>
      </c>
      <c r="K17085">
        <f>YEAR(tbl_GL[[#This Row],[Date]])</f>
        <v>2019</v>
      </c>
    </row>
    <row r="17086" spans="1:11" x14ac:dyDescent="0.35">
      <c r="A17086">
        <v>749.2</v>
      </c>
      <c r="B17086" s="24">
        <v>43521</v>
      </c>
      <c r="C17086">
        <v>7</v>
      </c>
      <c r="D17086" s="13">
        <v>120</v>
      </c>
      <c r="E17086" s="13" t="s">
        <v>97</v>
      </c>
      <c r="F17086" s="17">
        <v>1658</v>
      </c>
      <c r="G17086" t="str">
        <f>_xlfn.XLOOKUP(tbl_GL[[#This Row],[Account_key]],tbl_COA[Account_key],tbl_COA[Class],"Not Found")</f>
        <v>Liabilities and Owners Equity</v>
      </c>
      <c r="H17086" t="str">
        <f>_xlfn.XLOOKUP(tbl_GL[[#This Row],[Account_key]],tbl_COA[Account_key],tbl_COA[SubClass],"Not Found")</f>
        <v>Liabilities</v>
      </c>
      <c r="I17086" t="str">
        <f>_xlfn.XLOOKUP(tbl_GL[[#This Row],[Account_key]],tbl_COA[Account_key],tbl_COA[SubClass2],"Not Found")</f>
        <v>Current Liabilities</v>
      </c>
      <c r="J17086" t="str">
        <f>_xlfn.XLOOKUP(tbl_GL[[#This Row],[Account_key]],tbl_COA[Account_key],tbl_COA[SubAccount],,0)</f>
        <v>Accrued Expenses</v>
      </c>
      <c r="K17086">
        <f>YEAR(tbl_GL[[#This Row],[Date]])</f>
        <v>2019</v>
      </c>
    </row>
    <row r="17087" spans="1:11" x14ac:dyDescent="0.35">
      <c r="A17087">
        <v>750.1</v>
      </c>
      <c r="B17087" s="24">
        <v>43522</v>
      </c>
      <c r="C17087">
        <v>7</v>
      </c>
      <c r="D17087" s="13">
        <v>260</v>
      </c>
      <c r="E17087" s="13" t="s">
        <v>99</v>
      </c>
      <c r="F17087" s="17">
        <v>-54</v>
      </c>
      <c r="G17087" t="str">
        <f>_xlfn.XLOOKUP(tbl_GL[[#This Row],[Account_key]],tbl_COA[Account_key],tbl_COA[Class],"Not Found")</f>
        <v>Operating account</v>
      </c>
      <c r="H17087" t="str">
        <f>_xlfn.XLOOKUP(tbl_GL[[#This Row],[Account_key]],tbl_COA[Account_key],tbl_COA[SubClass],"Not Found")</f>
        <v>Operating Expenses</v>
      </c>
      <c r="I17087" t="str">
        <f>_xlfn.XLOOKUP(tbl_GL[[#This Row],[Account_key]],tbl_COA[Account_key],tbl_COA[SubClass2],"Not Found")</f>
        <v>Marketing</v>
      </c>
      <c r="J17087" t="str">
        <f>_xlfn.XLOOKUP(tbl_GL[[#This Row],[Account_key]],tbl_COA[Account_key],tbl_COA[SubAccount],,0)</f>
        <v>Commissions</v>
      </c>
      <c r="K17087">
        <f>YEAR(tbl_GL[[#This Row],[Date]])</f>
        <v>2019</v>
      </c>
    </row>
    <row r="17088" spans="1:11" x14ac:dyDescent="0.35">
      <c r="A17088">
        <v>750.2</v>
      </c>
      <c r="B17088" s="24">
        <v>43522</v>
      </c>
      <c r="C17088">
        <v>7</v>
      </c>
      <c r="D17088" s="13">
        <v>20</v>
      </c>
      <c r="E17088" s="13" t="s">
        <v>99</v>
      </c>
      <c r="F17088" s="17">
        <v>-54</v>
      </c>
      <c r="G17088" t="str">
        <f>_xlfn.XLOOKUP(tbl_GL[[#This Row],[Account_key]],tbl_COA[Account_key],tbl_COA[Class],"Not Found")</f>
        <v>Assets</v>
      </c>
      <c r="H17088" t="str">
        <f>_xlfn.XLOOKUP(tbl_GL[[#This Row],[Account_key]],tbl_COA[Account_key],tbl_COA[SubClass],"Not Found")</f>
        <v>Assets</v>
      </c>
      <c r="I17088" t="str">
        <f>_xlfn.XLOOKUP(tbl_GL[[#This Row],[Account_key]],tbl_COA[Account_key],tbl_COA[SubClass2],"Not Found")</f>
        <v>Current Assets</v>
      </c>
      <c r="J17088" t="str">
        <f>_xlfn.XLOOKUP(tbl_GL[[#This Row],[Account_key]],tbl_COA[Account_key],tbl_COA[SubAccount],,0)</f>
        <v>Cash in hand</v>
      </c>
      <c r="K17088">
        <f>YEAR(tbl_GL[[#This Row],[Date]])</f>
        <v>2019</v>
      </c>
    </row>
    <row r="17089" spans="1:11" x14ac:dyDescent="0.35">
      <c r="A17089">
        <v>751.1</v>
      </c>
      <c r="B17089" s="24">
        <v>43522</v>
      </c>
      <c r="C17089">
        <v>7</v>
      </c>
      <c r="D17089" s="13">
        <v>10</v>
      </c>
      <c r="E17089" s="13" t="s">
        <v>98</v>
      </c>
      <c r="F17089" s="17">
        <v>-1572</v>
      </c>
      <c r="G17089" t="str">
        <f>_xlfn.XLOOKUP(tbl_GL[[#This Row],[Account_key]],tbl_COA[Account_key],tbl_COA[Class],"Not Found")</f>
        <v>Assets</v>
      </c>
      <c r="H17089" t="str">
        <f>_xlfn.XLOOKUP(tbl_GL[[#This Row],[Account_key]],tbl_COA[Account_key],tbl_COA[SubClass],"Not Found")</f>
        <v>Assets</v>
      </c>
      <c r="I17089" t="str">
        <f>_xlfn.XLOOKUP(tbl_GL[[#This Row],[Account_key]],tbl_COA[Account_key],tbl_COA[SubClass2],"Not Found")</f>
        <v>Current Assets</v>
      </c>
      <c r="J17089" t="str">
        <f>_xlfn.XLOOKUP(tbl_GL[[#This Row],[Account_key]],tbl_COA[Account_key],tbl_COA[SubAccount],,0)</f>
        <v>Cash at Bank</v>
      </c>
      <c r="K17089">
        <f>YEAR(tbl_GL[[#This Row],[Date]])</f>
        <v>2019</v>
      </c>
    </row>
    <row r="17090" spans="1:11" x14ac:dyDescent="0.35">
      <c r="A17090">
        <v>751.2</v>
      </c>
      <c r="B17090" s="24">
        <v>43522</v>
      </c>
      <c r="C17090">
        <v>7</v>
      </c>
      <c r="D17090" s="13">
        <v>120</v>
      </c>
      <c r="E17090" s="13" t="s">
        <v>98</v>
      </c>
      <c r="F17090" s="17">
        <v>-1572</v>
      </c>
      <c r="G17090" t="str">
        <f>_xlfn.XLOOKUP(tbl_GL[[#This Row],[Account_key]],tbl_COA[Account_key],tbl_COA[Class],"Not Found")</f>
        <v>Liabilities and Owners Equity</v>
      </c>
      <c r="H17090" t="str">
        <f>_xlfn.XLOOKUP(tbl_GL[[#This Row],[Account_key]],tbl_COA[Account_key],tbl_COA[SubClass],"Not Found")</f>
        <v>Liabilities</v>
      </c>
      <c r="I17090" t="str">
        <f>_xlfn.XLOOKUP(tbl_GL[[#This Row],[Account_key]],tbl_COA[Account_key],tbl_COA[SubClass2],"Not Found")</f>
        <v>Current Liabilities</v>
      </c>
      <c r="J17090" t="str">
        <f>_xlfn.XLOOKUP(tbl_GL[[#This Row],[Account_key]],tbl_COA[Account_key],tbl_COA[SubAccount],,0)</f>
        <v>Accrued Expenses</v>
      </c>
      <c r="K17090">
        <f>YEAR(tbl_GL[[#This Row],[Date]])</f>
        <v>2019</v>
      </c>
    </row>
    <row r="17091" spans="1:11" x14ac:dyDescent="0.35">
      <c r="A17091">
        <v>752.1</v>
      </c>
      <c r="B17091" s="24">
        <v>43523</v>
      </c>
      <c r="C17091">
        <v>7</v>
      </c>
      <c r="D17091" s="13">
        <v>230</v>
      </c>
      <c r="E17091" s="13" t="s">
        <v>4</v>
      </c>
      <c r="F17091" s="17">
        <v>-518</v>
      </c>
      <c r="G17091" t="str">
        <f>_xlfn.XLOOKUP(tbl_GL[[#This Row],[Account_key]],tbl_COA[Account_key],tbl_COA[Class],"Not Found")</f>
        <v>Trading account</v>
      </c>
      <c r="H17091" t="str">
        <f>_xlfn.XLOOKUP(tbl_GL[[#This Row],[Account_key]],tbl_COA[Account_key],tbl_COA[SubClass],"Not Found")</f>
        <v>Cost of Sales</v>
      </c>
      <c r="I17091" t="str">
        <f>_xlfn.XLOOKUP(tbl_GL[[#This Row],[Account_key]],tbl_COA[Account_key],tbl_COA[SubClass2],"Not Found")</f>
        <v>Cost of Sales</v>
      </c>
      <c r="J17091" t="str">
        <f>_xlfn.XLOOKUP(tbl_GL[[#This Row],[Account_key]],tbl_COA[Account_key],tbl_COA[SubAccount],,0)</f>
        <v>Cost of Sales</v>
      </c>
      <c r="K17091">
        <f>YEAR(tbl_GL[[#This Row],[Date]])</f>
        <v>2019</v>
      </c>
    </row>
    <row r="17092" spans="1:11" x14ac:dyDescent="0.35">
      <c r="A17092">
        <v>752.2</v>
      </c>
      <c r="B17092" s="24">
        <v>43523</v>
      </c>
      <c r="C17092">
        <v>7</v>
      </c>
      <c r="D17092" s="13">
        <v>60</v>
      </c>
      <c r="E17092" s="13" t="s">
        <v>4</v>
      </c>
      <c r="F17092" s="17">
        <v>-518</v>
      </c>
      <c r="G17092" t="str">
        <f>_xlfn.XLOOKUP(tbl_GL[[#This Row],[Account_key]],tbl_COA[Account_key],tbl_COA[Class],"Not Found")</f>
        <v>Assets</v>
      </c>
      <c r="H17092" t="str">
        <f>_xlfn.XLOOKUP(tbl_GL[[#This Row],[Account_key]],tbl_COA[Account_key],tbl_COA[SubClass],"Not Found")</f>
        <v>Assets</v>
      </c>
      <c r="I17092" t="str">
        <f>_xlfn.XLOOKUP(tbl_GL[[#This Row],[Account_key]],tbl_COA[Account_key],tbl_COA[SubClass2],"Not Found")</f>
        <v>Current Assets</v>
      </c>
      <c r="J17092" t="str">
        <f>_xlfn.XLOOKUP(tbl_GL[[#This Row],[Account_key]],tbl_COA[Account_key],tbl_COA[SubAccount],,0)</f>
        <v>Inventory</v>
      </c>
      <c r="K17092">
        <f>YEAR(tbl_GL[[#This Row],[Date]])</f>
        <v>2019</v>
      </c>
    </row>
    <row r="17093" spans="1:11" x14ac:dyDescent="0.35">
      <c r="A17093">
        <v>753.1</v>
      </c>
      <c r="B17093" s="24">
        <v>43523</v>
      </c>
      <c r="C17093">
        <v>7</v>
      </c>
      <c r="D17093" s="13">
        <v>210</v>
      </c>
      <c r="E17093" s="13" t="s">
        <v>8</v>
      </c>
      <c r="F17093" s="17">
        <v>2319</v>
      </c>
      <c r="G17093" t="str">
        <f>_xlfn.XLOOKUP(tbl_GL[[#This Row],[Account_key]],tbl_COA[Account_key],tbl_COA[Class],"Not Found")</f>
        <v>Trading account</v>
      </c>
      <c r="H17093" t="str">
        <f>_xlfn.XLOOKUP(tbl_GL[[#This Row],[Account_key]],tbl_COA[Account_key],tbl_COA[SubClass],"Not Found")</f>
        <v>Sales</v>
      </c>
      <c r="I17093" t="str">
        <f>_xlfn.XLOOKUP(tbl_GL[[#This Row],[Account_key]],tbl_COA[Account_key],tbl_COA[SubClass2],"Not Found")</f>
        <v>Sales</v>
      </c>
      <c r="J17093" t="str">
        <f>_xlfn.XLOOKUP(tbl_GL[[#This Row],[Account_key]],tbl_COA[Account_key],tbl_COA[SubAccount],,0)</f>
        <v>Sales</v>
      </c>
      <c r="K17093">
        <f>YEAR(tbl_GL[[#This Row],[Date]])</f>
        <v>2019</v>
      </c>
    </row>
    <row r="17094" spans="1:11" x14ac:dyDescent="0.35">
      <c r="A17094">
        <v>753.2</v>
      </c>
      <c r="B17094" s="24">
        <v>43523</v>
      </c>
      <c r="C17094">
        <v>7</v>
      </c>
      <c r="D17094" s="13">
        <v>30</v>
      </c>
      <c r="E17094" s="13" t="s">
        <v>8</v>
      </c>
      <c r="F17094" s="17">
        <v>2319</v>
      </c>
      <c r="G17094" t="str">
        <f>_xlfn.XLOOKUP(tbl_GL[[#This Row],[Account_key]],tbl_COA[Account_key],tbl_COA[Class],"Not Found")</f>
        <v>Assets</v>
      </c>
      <c r="H17094" t="str">
        <f>_xlfn.XLOOKUP(tbl_GL[[#This Row],[Account_key]],tbl_COA[Account_key],tbl_COA[SubClass],"Not Found")</f>
        <v>Assets</v>
      </c>
      <c r="I17094" t="str">
        <f>_xlfn.XLOOKUP(tbl_GL[[#This Row],[Account_key]],tbl_COA[Account_key],tbl_COA[SubClass2],"Not Found")</f>
        <v>Current Assets</v>
      </c>
      <c r="J17094" t="str">
        <f>_xlfn.XLOOKUP(tbl_GL[[#This Row],[Account_key]],tbl_COA[Account_key],tbl_COA[SubAccount],,0)</f>
        <v>Trade Receivables</v>
      </c>
      <c r="K17094">
        <f>YEAR(tbl_GL[[#This Row],[Date]])</f>
        <v>2019</v>
      </c>
    </row>
    <row r="17095" spans="1:11" x14ac:dyDescent="0.35">
      <c r="A17095">
        <v>754.1</v>
      </c>
      <c r="B17095" s="24">
        <v>43523</v>
      </c>
      <c r="C17095">
        <v>7</v>
      </c>
      <c r="D17095" s="13">
        <v>30</v>
      </c>
      <c r="E17095" s="13" t="s">
        <v>80</v>
      </c>
      <c r="F17095" s="17">
        <v>-10366</v>
      </c>
      <c r="G17095" t="str">
        <f>_xlfn.XLOOKUP(tbl_GL[[#This Row],[Account_key]],tbl_COA[Account_key],tbl_COA[Class],"Not Found")</f>
        <v>Assets</v>
      </c>
      <c r="H17095" t="str">
        <f>_xlfn.XLOOKUP(tbl_GL[[#This Row],[Account_key]],tbl_COA[Account_key],tbl_COA[SubClass],"Not Found")</f>
        <v>Assets</v>
      </c>
      <c r="I17095" t="str">
        <f>_xlfn.XLOOKUP(tbl_GL[[#This Row],[Account_key]],tbl_COA[Account_key],tbl_COA[SubClass2],"Not Found")</f>
        <v>Current Assets</v>
      </c>
      <c r="J17095" t="str">
        <f>_xlfn.XLOOKUP(tbl_GL[[#This Row],[Account_key]],tbl_COA[Account_key],tbl_COA[SubAccount],,0)</f>
        <v>Trade Receivables</v>
      </c>
      <c r="K17095">
        <f>YEAR(tbl_GL[[#This Row],[Date]])</f>
        <v>2019</v>
      </c>
    </row>
    <row r="17096" spans="1:11" x14ac:dyDescent="0.35">
      <c r="A17096">
        <v>754.2</v>
      </c>
      <c r="B17096" s="24">
        <v>43523</v>
      </c>
      <c r="C17096">
        <v>7</v>
      </c>
      <c r="D17096" s="13">
        <v>10</v>
      </c>
      <c r="E17096" s="13" t="s">
        <v>80</v>
      </c>
      <c r="F17096" s="17">
        <v>10366</v>
      </c>
      <c r="G17096" t="str">
        <f>_xlfn.XLOOKUP(tbl_GL[[#This Row],[Account_key]],tbl_COA[Account_key],tbl_COA[Class],"Not Found")</f>
        <v>Assets</v>
      </c>
      <c r="H17096" t="str">
        <f>_xlfn.XLOOKUP(tbl_GL[[#This Row],[Account_key]],tbl_COA[Account_key],tbl_COA[SubClass],"Not Found")</f>
        <v>Assets</v>
      </c>
      <c r="I17096" t="str">
        <f>_xlfn.XLOOKUP(tbl_GL[[#This Row],[Account_key]],tbl_COA[Account_key],tbl_COA[SubClass2],"Not Found")</f>
        <v>Current Assets</v>
      </c>
      <c r="J17096" t="str">
        <f>_xlfn.XLOOKUP(tbl_GL[[#This Row],[Account_key]],tbl_COA[Account_key],tbl_COA[SubAccount],,0)</f>
        <v>Cash at Bank</v>
      </c>
      <c r="K17096">
        <f>YEAR(tbl_GL[[#This Row],[Date]])</f>
        <v>2019</v>
      </c>
    </row>
    <row r="17097" spans="1:11" x14ac:dyDescent="0.35">
      <c r="A17097">
        <v>755.1</v>
      </c>
      <c r="B17097" s="24">
        <v>43524</v>
      </c>
      <c r="C17097">
        <v>7</v>
      </c>
      <c r="D17097" s="13">
        <v>10</v>
      </c>
      <c r="E17097" s="13" t="s">
        <v>110</v>
      </c>
      <c r="F17097" s="17">
        <v>13</v>
      </c>
      <c r="G17097" t="str">
        <f>_xlfn.XLOOKUP(tbl_GL[[#This Row],[Account_key]],tbl_COA[Account_key],tbl_COA[Class],"Not Found")</f>
        <v>Assets</v>
      </c>
      <c r="H17097" t="str">
        <f>_xlfn.XLOOKUP(tbl_GL[[#This Row],[Account_key]],tbl_COA[Account_key],tbl_COA[SubClass],"Not Found")</f>
        <v>Assets</v>
      </c>
      <c r="I17097" t="str">
        <f>_xlfn.XLOOKUP(tbl_GL[[#This Row],[Account_key]],tbl_COA[Account_key],tbl_COA[SubClass2],"Not Found")</f>
        <v>Current Assets</v>
      </c>
      <c r="J17097" t="str">
        <f>_xlfn.XLOOKUP(tbl_GL[[#This Row],[Account_key]],tbl_COA[Account_key],tbl_COA[SubAccount],,0)</f>
        <v>Cash at Bank</v>
      </c>
      <c r="K17097">
        <f>YEAR(tbl_GL[[#This Row],[Date]])</f>
        <v>2019</v>
      </c>
    </row>
    <row r="17098" spans="1:11" x14ac:dyDescent="0.35">
      <c r="A17098">
        <v>755.2</v>
      </c>
      <c r="B17098" s="24">
        <v>43524</v>
      </c>
      <c r="C17098">
        <v>7</v>
      </c>
      <c r="D17098" s="13">
        <v>430</v>
      </c>
      <c r="E17098" s="13" t="s">
        <v>110</v>
      </c>
      <c r="F17098" s="17">
        <v>13</v>
      </c>
      <c r="G17098" t="str">
        <f>_xlfn.XLOOKUP(tbl_GL[[#This Row],[Account_key]],tbl_COA[Account_key],tbl_COA[Class],"Not Found")</f>
        <v>Non-operating</v>
      </c>
      <c r="H17098" t="str">
        <f>_xlfn.XLOOKUP(tbl_GL[[#This Row],[Account_key]],tbl_COA[Account_key],tbl_COA[SubClass],"Not Found")</f>
        <v>Exchange Loss/Gain</v>
      </c>
      <c r="I17098" t="str">
        <f>_xlfn.XLOOKUP(tbl_GL[[#This Row],[Account_key]],tbl_COA[Account_key],tbl_COA[SubClass2],"Not Found")</f>
        <v>Exchange Loss/Gain</v>
      </c>
      <c r="J17098" t="str">
        <f>_xlfn.XLOOKUP(tbl_GL[[#This Row],[Account_key]],tbl_COA[Account_key],tbl_COA[SubAccount],,0)</f>
        <v>Exchange Loss/Gain</v>
      </c>
      <c r="K17098">
        <f>YEAR(tbl_GL[[#This Row],[Date]])</f>
        <v>2019</v>
      </c>
    </row>
    <row r="17099" spans="1:11" x14ac:dyDescent="0.35">
      <c r="A17099">
        <v>756.1</v>
      </c>
      <c r="B17099" s="24">
        <v>43524</v>
      </c>
      <c r="C17099">
        <v>7</v>
      </c>
      <c r="D17099" s="13">
        <v>400</v>
      </c>
      <c r="E17099" s="13" t="s">
        <v>104</v>
      </c>
      <c r="F17099" s="17">
        <v>-125</v>
      </c>
      <c r="G17099" t="str">
        <f>_xlfn.XLOOKUP(tbl_GL[[#This Row],[Account_key]],tbl_COA[Account_key],tbl_COA[Class],"Not Found")</f>
        <v>Operating account</v>
      </c>
      <c r="H17099" t="str">
        <f>_xlfn.XLOOKUP(tbl_GL[[#This Row],[Account_key]],tbl_COA[Account_key],tbl_COA[SubClass],"Not Found")</f>
        <v>Depreciation &amp; Amortization</v>
      </c>
      <c r="I17099" t="str">
        <f>_xlfn.XLOOKUP(tbl_GL[[#This Row],[Account_key]],tbl_COA[Account_key],tbl_COA[SubClass2],"Not Found")</f>
        <v>Amortization</v>
      </c>
      <c r="J17099" t="str">
        <f>_xlfn.XLOOKUP(tbl_GL[[#This Row],[Account_key]],tbl_COA[Account_key],tbl_COA[SubAccount],,0)</f>
        <v>Amortization of Intangible Assets</v>
      </c>
      <c r="K17099">
        <f>YEAR(tbl_GL[[#This Row],[Date]])</f>
        <v>2019</v>
      </c>
    </row>
    <row r="17100" spans="1:11" x14ac:dyDescent="0.35">
      <c r="A17100">
        <v>756.2</v>
      </c>
      <c r="B17100" s="24">
        <v>43524</v>
      </c>
      <c r="C17100">
        <v>7</v>
      </c>
      <c r="D17100" s="13">
        <v>100</v>
      </c>
      <c r="E17100" s="13" t="s">
        <v>104</v>
      </c>
      <c r="F17100" s="17">
        <v>-125</v>
      </c>
      <c r="G17100" t="str">
        <f>_xlfn.XLOOKUP(tbl_GL[[#This Row],[Account_key]],tbl_COA[Account_key],tbl_COA[Class],"Not Found")</f>
        <v>Assets</v>
      </c>
      <c r="H17100" t="str">
        <f>_xlfn.XLOOKUP(tbl_GL[[#This Row],[Account_key]],tbl_COA[Account_key],tbl_COA[SubClass],"Not Found")</f>
        <v>Assets</v>
      </c>
      <c r="I17100" t="str">
        <f>_xlfn.XLOOKUP(tbl_GL[[#This Row],[Account_key]],tbl_COA[Account_key],tbl_COA[SubClass2],"Not Found")</f>
        <v>Non-Current Assets</v>
      </c>
      <c r="J17100" t="str">
        <f>_xlfn.XLOOKUP(tbl_GL[[#This Row],[Account_key]],tbl_COA[Account_key],tbl_COA[SubAccount],,0)</f>
        <v>Patents and trademarks</v>
      </c>
      <c r="K17100">
        <f>YEAR(tbl_GL[[#This Row],[Date]])</f>
        <v>2019</v>
      </c>
    </row>
    <row r="17101" spans="1:11" x14ac:dyDescent="0.35">
      <c r="A17101">
        <v>757.1</v>
      </c>
      <c r="B17101" s="24">
        <v>43524</v>
      </c>
      <c r="C17101">
        <v>7</v>
      </c>
      <c r="D17101" s="13">
        <v>440</v>
      </c>
      <c r="E17101" s="13" t="s">
        <v>112</v>
      </c>
      <c r="F17101" s="17">
        <v>-195</v>
      </c>
      <c r="G17101" t="str">
        <f>_xlfn.XLOOKUP(tbl_GL[[#This Row],[Account_key]],tbl_COA[Account_key],tbl_COA[Class],"Not Found")</f>
        <v>Interest &amp; Tax</v>
      </c>
      <c r="H17101" t="str">
        <f>_xlfn.XLOOKUP(tbl_GL[[#This Row],[Account_key]],tbl_COA[Account_key],tbl_COA[SubClass],"Not Found")</f>
        <v>Interest Expense</v>
      </c>
      <c r="I17101" t="str">
        <f>_xlfn.XLOOKUP(tbl_GL[[#This Row],[Account_key]],tbl_COA[Account_key],tbl_COA[SubClass2],"Not Found")</f>
        <v>Interest Expense</v>
      </c>
      <c r="J17101" t="str">
        <f>_xlfn.XLOOKUP(tbl_GL[[#This Row],[Account_key]],tbl_COA[Account_key],tbl_COA[SubAccount],,0)</f>
        <v>Interest Expense</v>
      </c>
      <c r="K17101">
        <f>YEAR(tbl_GL[[#This Row],[Date]])</f>
        <v>2019</v>
      </c>
    </row>
    <row r="17102" spans="1:11" x14ac:dyDescent="0.35">
      <c r="A17102">
        <v>757.2</v>
      </c>
      <c r="B17102" s="24">
        <v>43524</v>
      </c>
      <c r="C17102">
        <v>7</v>
      </c>
      <c r="D17102" s="13">
        <v>121</v>
      </c>
      <c r="E17102" s="13" t="s">
        <v>112</v>
      </c>
      <c r="F17102" s="17">
        <v>195</v>
      </c>
      <c r="G17102" t="str">
        <f>_xlfn.XLOOKUP(tbl_GL[[#This Row],[Account_key]],tbl_COA[Account_key],tbl_COA[Class],"Not Found")</f>
        <v>Liabilities and Owners Equity</v>
      </c>
      <c r="H17102" t="str">
        <f>_xlfn.XLOOKUP(tbl_GL[[#This Row],[Account_key]],tbl_COA[Account_key],tbl_COA[SubClass],"Not Found")</f>
        <v>Liabilities</v>
      </c>
      <c r="I17102" t="str">
        <f>_xlfn.XLOOKUP(tbl_GL[[#This Row],[Account_key]],tbl_COA[Account_key],tbl_COA[SubClass2],"Not Found")</f>
        <v>Current Liabilities</v>
      </c>
      <c r="J17102" t="str">
        <f>_xlfn.XLOOKUP(tbl_GL[[#This Row],[Account_key]],tbl_COA[Account_key],tbl_COA[SubAccount],,0)</f>
        <v>Interest Payable</v>
      </c>
      <c r="K17102">
        <f>YEAR(tbl_GL[[#This Row],[Date]])</f>
        <v>2019</v>
      </c>
    </row>
    <row r="17103" spans="1:11" x14ac:dyDescent="0.35">
      <c r="A17103">
        <v>758.1</v>
      </c>
      <c r="B17103" s="24">
        <v>43524</v>
      </c>
      <c r="C17103">
        <v>7</v>
      </c>
      <c r="D17103" s="13">
        <v>10</v>
      </c>
      <c r="E17103" s="13" t="s">
        <v>113</v>
      </c>
      <c r="F17103" s="17">
        <v>239</v>
      </c>
      <c r="G17103" t="str">
        <f>_xlfn.XLOOKUP(tbl_GL[[#This Row],[Account_key]],tbl_COA[Account_key],tbl_COA[Class],"Not Found")</f>
        <v>Assets</v>
      </c>
      <c r="H17103" t="str">
        <f>_xlfn.XLOOKUP(tbl_GL[[#This Row],[Account_key]],tbl_COA[Account_key],tbl_COA[SubClass],"Not Found")</f>
        <v>Assets</v>
      </c>
      <c r="I17103" t="str">
        <f>_xlfn.XLOOKUP(tbl_GL[[#This Row],[Account_key]],tbl_COA[Account_key],tbl_COA[SubClass2],"Not Found")</f>
        <v>Current Assets</v>
      </c>
      <c r="J17103" t="str">
        <f>_xlfn.XLOOKUP(tbl_GL[[#This Row],[Account_key]],tbl_COA[Account_key],tbl_COA[SubAccount],,0)</f>
        <v>Cash at Bank</v>
      </c>
      <c r="K17103">
        <f>YEAR(tbl_GL[[#This Row],[Date]])</f>
        <v>2019</v>
      </c>
    </row>
    <row r="17104" spans="1:11" x14ac:dyDescent="0.35">
      <c r="A17104">
        <v>758.2</v>
      </c>
      <c r="B17104" s="24">
        <v>43524</v>
      </c>
      <c r="C17104">
        <v>7</v>
      </c>
      <c r="D17104" s="13">
        <v>410</v>
      </c>
      <c r="E17104" s="13" t="s">
        <v>113</v>
      </c>
      <c r="F17104" s="17">
        <v>239</v>
      </c>
      <c r="G17104" t="str">
        <f>_xlfn.XLOOKUP(tbl_GL[[#This Row],[Account_key]],tbl_COA[Account_key],tbl_COA[Class],"Not Found")</f>
        <v>Non-operating</v>
      </c>
      <c r="H17104" t="str">
        <f>_xlfn.XLOOKUP(tbl_GL[[#This Row],[Account_key]],tbl_COA[Account_key],tbl_COA[SubClass],"Not Found")</f>
        <v>Interest Income</v>
      </c>
      <c r="I17104" t="str">
        <f>_xlfn.XLOOKUP(tbl_GL[[#This Row],[Account_key]],tbl_COA[Account_key],tbl_COA[SubClass2],"Not Found")</f>
        <v>Interest Income</v>
      </c>
      <c r="J17104" t="str">
        <f>_xlfn.XLOOKUP(tbl_GL[[#This Row],[Account_key]],tbl_COA[Account_key],tbl_COA[SubAccount],,0)</f>
        <v>Interest Income</v>
      </c>
      <c r="K17104">
        <f>YEAR(tbl_GL[[#This Row],[Date]])</f>
        <v>2019</v>
      </c>
    </row>
    <row r="17105" spans="1:11" x14ac:dyDescent="0.35">
      <c r="A17105">
        <v>759.1</v>
      </c>
      <c r="B17105" s="24">
        <v>43524</v>
      </c>
      <c r="C17105">
        <v>7</v>
      </c>
      <c r="D17105" s="13">
        <v>450</v>
      </c>
      <c r="E17105" s="23" t="s">
        <v>108</v>
      </c>
      <c r="F17105" s="17">
        <v>1253</v>
      </c>
      <c r="G17105" t="str">
        <f>_xlfn.XLOOKUP(tbl_GL[[#This Row],[Account_key]],tbl_COA[Account_key],tbl_COA[Class],"Not Found")</f>
        <v>Interest &amp; Tax</v>
      </c>
      <c r="H17105" t="str">
        <f>_xlfn.XLOOKUP(tbl_GL[[#This Row],[Account_key]],tbl_COA[Account_key],tbl_COA[SubClass],"Not Found")</f>
        <v>Taxation</v>
      </c>
      <c r="I17105" t="str">
        <f>_xlfn.XLOOKUP(tbl_GL[[#This Row],[Account_key]],tbl_COA[Account_key],tbl_COA[SubClass2],"Not Found")</f>
        <v>Taxation</v>
      </c>
      <c r="J17105" t="str">
        <f>_xlfn.XLOOKUP(tbl_GL[[#This Row],[Account_key]],tbl_COA[Account_key],tbl_COA[SubAccount],,0)</f>
        <v>Taxation</v>
      </c>
      <c r="K17105">
        <f>YEAR(tbl_GL[[#This Row],[Date]])</f>
        <v>2019</v>
      </c>
    </row>
    <row r="17106" spans="1:11" x14ac:dyDescent="0.35">
      <c r="A17106">
        <v>759.2</v>
      </c>
      <c r="B17106" s="24">
        <v>43524</v>
      </c>
      <c r="C17106">
        <v>7</v>
      </c>
      <c r="D17106" s="13">
        <v>122</v>
      </c>
      <c r="E17106" s="23" t="s">
        <v>108</v>
      </c>
      <c r="F17106" s="17">
        <v>-1253</v>
      </c>
      <c r="G17106" t="str">
        <f>_xlfn.XLOOKUP(tbl_GL[[#This Row],[Account_key]],tbl_COA[Account_key],tbl_COA[Class],"Not Found")</f>
        <v>Liabilities and Owners Equity</v>
      </c>
      <c r="H17106" t="str">
        <f>_xlfn.XLOOKUP(tbl_GL[[#This Row],[Account_key]],tbl_COA[Account_key],tbl_COA[SubClass],"Not Found")</f>
        <v>Liabilities</v>
      </c>
      <c r="I17106" t="str">
        <f>_xlfn.XLOOKUP(tbl_GL[[#This Row],[Account_key]],tbl_COA[Account_key],tbl_COA[SubClass2],"Not Found")</f>
        <v>Current Liabilities</v>
      </c>
      <c r="J17106" t="str">
        <f>_xlfn.XLOOKUP(tbl_GL[[#This Row],[Account_key]],tbl_COA[Account_key],tbl_COA[SubAccount],,0)</f>
        <v>Tax payable</v>
      </c>
      <c r="K17106">
        <f>YEAR(tbl_GL[[#This Row],[Date]])</f>
        <v>2019</v>
      </c>
    </row>
    <row r="17107" spans="1:11" x14ac:dyDescent="0.35">
      <c r="A17107">
        <v>761.1</v>
      </c>
      <c r="B17107" s="24">
        <v>43524</v>
      </c>
      <c r="C17107">
        <v>7</v>
      </c>
      <c r="D17107" s="13">
        <v>240</v>
      </c>
      <c r="E17107" s="13" t="s">
        <v>56</v>
      </c>
      <c r="F17107" s="17">
        <v>-2813</v>
      </c>
      <c r="G17107" t="str">
        <f>_xlfn.XLOOKUP(tbl_GL[[#This Row],[Account_key]],tbl_COA[Account_key],tbl_COA[Class],"Not Found")</f>
        <v>Operating account</v>
      </c>
      <c r="H17107" t="str">
        <f>_xlfn.XLOOKUP(tbl_GL[[#This Row],[Account_key]],tbl_COA[Account_key],tbl_COA[SubClass],"Not Found")</f>
        <v>Operating Expenses</v>
      </c>
      <c r="I17107" t="str">
        <f>_xlfn.XLOOKUP(tbl_GL[[#This Row],[Account_key]],tbl_COA[Account_key],tbl_COA[SubClass2],"Not Found")</f>
        <v>Sales &amp; Distribution</v>
      </c>
      <c r="J17107" t="str">
        <f>_xlfn.XLOOKUP(tbl_GL[[#This Row],[Account_key]],tbl_COA[Account_key],tbl_COA[SubAccount],,0)</f>
        <v>Salaries</v>
      </c>
      <c r="K17107">
        <f>YEAR(tbl_GL[[#This Row],[Date]])</f>
        <v>2019</v>
      </c>
    </row>
    <row r="17108" spans="1:11" x14ac:dyDescent="0.35">
      <c r="A17108">
        <v>761.2</v>
      </c>
      <c r="B17108" s="24">
        <v>43524</v>
      </c>
      <c r="C17108">
        <v>7</v>
      </c>
      <c r="D17108" s="13">
        <v>10</v>
      </c>
      <c r="E17108" s="13" t="s">
        <v>56</v>
      </c>
      <c r="F17108" s="17">
        <v>-2813</v>
      </c>
      <c r="G17108" t="str">
        <f>_xlfn.XLOOKUP(tbl_GL[[#This Row],[Account_key]],tbl_COA[Account_key],tbl_COA[Class],"Not Found")</f>
        <v>Assets</v>
      </c>
      <c r="H17108" t="str">
        <f>_xlfn.XLOOKUP(tbl_GL[[#This Row],[Account_key]],tbl_COA[Account_key],tbl_COA[SubClass],"Not Found")</f>
        <v>Assets</v>
      </c>
      <c r="I17108" t="str">
        <f>_xlfn.XLOOKUP(tbl_GL[[#This Row],[Account_key]],tbl_COA[Account_key],tbl_COA[SubClass2],"Not Found")</f>
        <v>Current Assets</v>
      </c>
      <c r="J17108" t="str">
        <f>_xlfn.XLOOKUP(tbl_GL[[#This Row],[Account_key]],tbl_COA[Account_key],tbl_COA[SubAccount],,0)</f>
        <v>Cash at Bank</v>
      </c>
      <c r="K17108">
        <f>YEAR(tbl_GL[[#This Row],[Date]])</f>
        <v>2019</v>
      </c>
    </row>
    <row r="17109" spans="1:11" x14ac:dyDescent="0.35">
      <c r="A17109">
        <v>762.1</v>
      </c>
      <c r="B17109" s="24">
        <v>43524</v>
      </c>
      <c r="C17109">
        <v>7</v>
      </c>
      <c r="D17109" s="13">
        <v>380</v>
      </c>
      <c r="E17109" s="13" t="s">
        <v>101</v>
      </c>
      <c r="F17109" s="17">
        <v>-4900</v>
      </c>
      <c r="G17109" t="str">
        <f>_xlfn.XLOOKUP(tbl_GL[[#This Row],[Account_key]],tbl_COA[Account_key],tbl_COA[Class],"Not Found")</f>
        <v>Operating account</v>
      </c>
      <c r="H17109" t="str">
        <f>_xlfn.XLOOKUP(tbl_GL[[#This Row],[Account_key]],tbl_COA[Account_key],tbl_COA[SubClass],"Not Found")</f>
        <v>Depreciation &amp; Amortization</v>
      </c>
      <c r="I17109" t="str">
        <f>_xlfn.XLOOKUP(tbl_GL[[#This Row],[Account_key]],tbl_COA[Account_key],tbl_COA[SubClass2],"Not Found")</f>
        <v>Depreciation</v>
      </c>
      <c r="J17109" t="str">
        <f>_xlfn.XLOOKUP(tbl_GL[[#This Row],[Account_key]],tbl_COA[Account_key],tbl_COA[SubAccount],,0)</f>
        <v>Equipment</v>
      </c>
      <c r="K17109">
        <f>YEAR(tbl_GL[[#This Row],[Date]])</f>
        <v>2019</v>
      </c>
    </row>
    <row r="17110" spans="1:11" x14ac:dyDescent="0.35">
      <c r="A17110">
        <v>762.2</v>
      </c>
      <c r="B17110" s="24">
        <v>43524</v>
      </c>
      <c r="C17110">
        <v>7</v>
      </c>
      <c r="D17110" s="13">
        <v>90</v>
      </c>
      <c r="E17110" s="13" t="s">
        <v>101</v>
      </c>
      <c r="F17110" s="17">
        <v>-4900</v>
      </c>
      <c r="G17110" t="str">
        <f>_xlfn.XLOOKUP(tbl_GL[[#This Row],[Account_key]],tbl_COA[Account_key],tbl_COA[Class],"Not Found")</f>
        <v>Assets</v>
      </c>
      <c r="H17110" t="str">
        <f>_xlfn.XLOOKUP(tbl_GL[[#This Row],[Account_key]],tbl_COA[Account_key],tbl_COA[SubClass],"Not Found")</f>
        <v>Assets</v>
      </c>
      <c r="I17110" t="str">
        <f>_xlfn.XLOOKUP(tbl_GL[[#This Row],[Account_key]],tbl_COA[Account_key],tbl_COA[SubClass2],"Not Found")</f>
        <v>Non-Current Assets</v>
      </c>
      <c r="J17110" t="str">
        <f>_xlfn.XLOOKUP(tbl_GL[[#This Row],[Account_key]],tbl_COA[Account_key],tbl_COA[SubAccount],,0)</f>
        <v>Office Furniture &amp; Equipment</v>
      </c>
      <c r="K17110">
        <f>YEAR(tbl_GL[[#This Row],[Date]])</f>
        <v>2019</v>
      </c>
    </row>
    <row r="17111" spans="1:11" x14ac:dyDescent="0.35">
      <c r="A17111">
        <v>763.1</v>
      </c>
      <c r="B17111" s="24">
        <v>43525</v>
      </c>
      <c r="C17111">
        <v>7</v>
      </c>
      <c r="D17111" s="13">
        <v>350</v>
      </c>
      <c r="E17111" s="13" t="s">
        <v>97</v>
      </c>
      <c r="F17111" s="17">
        <v>-1373</v>
      </c>
      <c r="G17111" t="str">
        <f>_xlfn.XLOOKUP(tbl_GL[[#This Row],[Account_key]],tbl_COA[Account_key],tbl_COA[Class],"Not Found")</f>
        <v>Operating account</v>
      </c>
      <c r="H17111" t="str">
        <f>_xlfn.XLOOKUP(tbl_GL[[#This Row],[Account_key]],tbl_COA[Account_key],tbl_COA[SubClass],"Not Found")</f>
        <v>Operating Expenses</v>
      </c>
      <c r="I17111" t="str">
        <f>_xlfn.XLOOKUP(tbl_GL[[#This Row],[Account_key]],tbl_COA[Account_key],tbl_COA[SubClass2],"Not Found")</f>
        <v>Administration</v>
      </c>
      <c r="J17111" t="str">
        <f>_xlfn.XLOOKUP(tbl_GL[[#This Row],[Account_key]],tbl_COA[Account_key],tbl_COA[SubAccount],,0)</f>
        <v>Other Expenses</v>
      </c>
      <c r="K17111">
        <f>YEAR(tbl_GL[[#This Row],[Date]])</f>
        <v>2019</v>
      </c>
    </row>
    <row r="17112" spans="1:11" x14ac:dyDescent="0.35">
      <c r="A17112">
        <v>763.2</v>
      </c>
      <c r="B17112" s="24">
        <v>43525</v>
      </c>
      <c r="C17112">
        <v>7</v>
      </c>
      <c r="D17112" s="13">
        <v>120</v>
      </c>
      <c r="E17112" s="13" t="s">
        <v>97</v>
      </c>
      <c r="F17112" s="17">
        <v>1373</v>
      </c>
      <c r="G17112" t="str">
        <f>_xlfn.XLOOKUP(tbl_GL[[#This Row],[Account_key]],tbl_COA[Account_key],tbl_COA[Class],"Not Found")</f>
        <v>Liabilities and Owners Equity</v>
      </c>
      <c r="H17112" t="str">
        <f>_xlfn.XLOOKUP(tbl_GL[[#This Row],[Account_key]],tbl_COA[Account_key],tbl_COA[SubClass],"Not Found")</f>
        <v>Liabilities</v>
      </c>
      <c r="I17112" t="str">
        <f>_xlfn.XLOOKUP(tbl_GL[[#This Row],[Account_key]],tbl_COA[Account_key],tbl_COA[SubClass2],"Not Found")</f>
        <v>Current Liabilities</v>
      </c>
      <c r="J17112" t="str">
        <f>_xlfn.XLOOKUP(tbl_GL[[#This Row],[Account_key]],tbl_COA[Account_key],tbl_COA[SubAccount],,0)</f>
        <v>Accrued Expenses</v>
      </c>
      <c r="K17112">
        <f>YEAR(tbl_GL[[#This Row],[Date]])</f>
        <v>2019</v>
      </c>
    </row>
    <row r="17113" spans="1:11" x14ac:dyDescent="0.35">
      <c r="A17113">
        <v>764.1</v>
      </c>
      <c r="B17113" s="24">
        <v>43525</v>
      </c>
      <c r="C17113">
        <v>7</v>
      </c>
      <c r="D17113" s="13">
        <v>60</v>
      </c>
      <c r="E17113" s="13" t="s">
        <v>84</v>
      </c>
      <c r="F17113" s="17">
        <v>13950</v>
      </c>
      <c r="G17113" t="str">
        <f>_xlfn.XLOOKUP(tbl_GL[[#This Row],[Account_key]],tbl_COA[Account_key],tbl_COA[Class],"Not Found")</f>
        <v>Assets</v>
      </c>
      <c r="H17113" t="str">
        <f>_xlfn.XLOOKUP(tbl_GL[[#This Row],[Account_key]],tbl_COA[Account_key],tbl_COA[SubClass],"Not Found")</f>
        <v>Assets</v>
      </c>
      <c r="I17113" t="str">
        <f>_xlfn.XLOOKUP(tbl_GL[[#This Row],[Account_key]],tbl_COA[Account_key],tbl_COA[SubClass2],"Not Found")</f>
        <v>Current Assets</v>
      </c>
      <c r="J17113" t="str">
        <f>_xlfn.XLOOKUP(tbl_GL[[#This Row],[Account_key]],tbl_COA[Account_key],tbl_COA[SubAccount],,0)</f>
        <v>Inventory</v>
      </c>
      <c r="K17113">
        <f>YEAR(tbl_GL[[#This Row],[Date]])</f>
        <v>2019</v>
      </c>
    </row>
    <row r="17114" spans="1:11" x14ac:dyDescent="0.35">
      <c r="A17114">
        <v>764.2</v>
      </c>
      <c r="B17114" s="24">
        <v>43525</v>
      </c>
      <c r="C17114">
        <v>7</v>
      </c>
      <c r="D17114" s="13">
        <v>110</v>
      </c>
      <c r="E17114" s="13" t="s">
        <v>84</v>
      </c>
      <c r="F17114" s="17">
        <v>13950</v>
      </c>
      <c r="G17114" t="str">
        <f>_xlfn.XLOOKUP(tbl_GL[[#This Row],[Account_key]],tbl_COA[Account_key],tbl_COA[Class],"Not Found")</f>
        <v>Liabilities and Owners Equity</v>
      </c>
      <c r="H17114" t="str">
        <f>_xlfn.XLOOKUP(tbl_GL[[#This Row],[Account_key]],tbl_COA[Account_key],tbl_COA[SubClass],"Not Found")</f>
        <v>Liabilities</v>
      </c>
      <c r="I17114" t="str">
        <f>_xlfn.XLOOKUP(tbl_GL[[#This Row],[Account_key]],tbl_COA[Account_key],tbl_COA[SubClass2],"Not Found")</f>
        <v>Current Liabilities</v>
      </c>
      <c r="J17114" t="str">
        <f>_xlfn.XLOOKUP(tbl_GL[[#This Row],[Account_key]],tbl_COA[Account_key],tbl_COA[SubAccount],,0)</f>
        <v>Trade Payables</v>
      </c>
      <c r="K17114">
        <f>YEAR(tbl_GL[[#This Row],[Date]])</f>
        <v>2019</v>
      </c>
    </row>
    <row r="17115" spans="1:11" x14ac:dyDescent="0.35">
      <c r="A17115">
        <v>765.1</v>
      </c>
      <c r="B17115" s="24">
        <v>43526</v>
      </c>
      <c r="C17115">
        <v>7</v>
      </c>
      <c r="D17115" s="13">
        <v>230</v>
      </c>
      <c r="E17115" s="13" t="s">
        <v>4</v>
      </c>
      <c r="F17115" s="17">
        <v>-615</v>
      </c>
      <c r="G17115" t="str">
        <f>_xlfn.XLOOKUP(tbl_GL[[#This Row],[Account_key]],tbl_COA[Account_key],tbl_COA[Class],"Not Found")</f>
        <v>Trading account</v>
      </c>
      <c r="H17115" t="str">
        <f>_xlfn.XLOOKUP(tbl_GL[[#This Row],[Account_key]],tbl_COA[Account_key],tbl_COA[SubClass],"Not Found")</f>
        <v>Cost of Sales</v>
      </c>
      <c r="I17115" t="str">
        <f>_xlfn.XLOOKUP(tbl_GL[[#This Row],[Account_key]],tbl_COA[Account_key],tbl_COA[SubClass2],"Not Found")</f>
        <v>Cost of Sales</v>
      </c>
      <c r="J17115" t="str">
        <f>_xlfn.XLOOKUP(tbl_GL[[#This Row],[Account_key]],tbl_COA[Account_key],tbl_COA[SubAccount],,0)</f>
        <v>Cost of Sales</v>
      </c>
      <c r="K17115">
        <f>YEAR(tbl_GL[[#This Row],[Date]])</f>
        <v>2019</v>
      </c>
    </row>
    <row r="17116" spans="1:11" x14ac:dyDescent="0.35">
      <c r="A17116">
        <v>765.2</v>
      </c>
      <c r="B17116" s="24">
        <v>43526</v>
      </c>
      <c r="C17116">
        <v>7</v>
      </c>
      <c r="D17116" s="13">
        <v>60</v>
      </c>
      <c r="E17116" s="13" t="s">
        <v>4</v>
      </c>
      <c r="F17116" s="17">
        <v>-615</v>
      </c>
      <c r="G17116" t="str">
        <f>_xlfn.XLOOKUP(tbl_GL[[#This Row],[Account_key]],tbl_COA[Account_key],tbl_COA[Class],"Not Found")</f>
        <v>Assets</v>
      </c>
      <c r="H17116" t="str">
        <f>_xlfn.XLOOKUP(tbl_GL[[#This Row],[Account_key]],tbl_COA[Account_key],tbl_COA[SubClass],"Not Found")</f>
        <v>Assets</v>
      </c>
      <c r="I17116" t="str">
        <f>_xlfn.XLOOKUP(tbl_GL[[#This Row],[Account_key]],tbl_COA[Account_key],tbl_COA[SubClass2],"Not Found")</f>
        <v>Current Assets</v>
      </c>
      <c r="J17116" t="str">
        <f>_xlfn.XLOOKUP(tbl_GL[[#This Row],[Account_key]],tbl_COA[Account_key],tbl_COA[SubAccount],,0)</f>
        <v>Inventory</v>
      </c>
      <c r="K17116">
        <f>YEAR(tbl_GL[[#This Row],[Date]])</f>
        <v>2019</v>
      </c>
    </row>
    <row r="17117" spans="1:11" x14ac:dyDescent="0.35">
      <c r="A17117">
        <v>766.1</v>
      </c>
      <c r="B17117" s="24">
        <v>43526</v>
      </c>
      <c r="C17117">
        <v>7</v>
      </c>
      <c r="D17117" s="13">
        <v>210</v>
      </c>
      <c r="E17117" s="13" t="s">
        <v>7</v>
      </c>
      <c r="F17117" s="17">
        <v>2322</v>
      </c>
      <c r="G17117" t="str">
        <f>_xlfn.XLOOKUP(tbl_GL[[#This Row],[Account_key]],tbl_COA[Account_key],tbl_COA[Class],"Not Found")</f>
        <v>Trading account</v>
      </c>
      <c r="H17117" t="str">
        <f>_xlfn.XLOOKUP(tbl_GL[[#This Row],[Account_key]],tbl_COA[Account_key],tbl_COA[SubClass],"Not Found")</f>
        <v>Sales</v>
      </c>
      <c r="I17117" t="str">
        <f>_xlfn.XLOOKUP(tbl_GL[[#This Row],[Account_key]],tbl_COA[Account_key],tbl_COA[SubClass2],"Not Found")</f>
        <v>Sales</v>
      </c>
      <c r="J17117" t="str">
        <f>_xlfn.XLOOKUP(tbl_GL[[#This Row],[Account_key]],tbl_COA[Account_key],tbl_COA[SubAccount],,0)</f>
        <v>Sales</v>
      </c>
      <c r="K17117">
        <f>YEAR(tbl_GL[[#This Row],[Date]])</f>
        <v>2019</v>
      </c>
    </row>
    <row r="17118" spans="1:11" x14ac:dyDescent="0.35">
      <c r="A17118">
        <v>766.2</v>
      </c>
      <c r="B17118" s="24">
        <v>43526</v>
      </c>
      <c r="C17118">
        <v>7</v>
      </c>
      <c r="D17118" s="13">
        <v>10</v>
      </c>
      <c r="E17118" s="13" t="s">
        <v>7</v>
      </c>
      <c r="F17118" s="17">
        <v>2322</v>
      </c>
      <c r="G17118" t="str">
        <f>_xlfn.XLOOKUP(tbl_GL[[#This Row],[Account_key]],tbl_COA[Account_key],tbl_COA[Class],"Not Found")</f>
        <v>Assets</v>
      </c>
      <c r="H17118" t="str">
        <f>_xlfn.XLOOKUP(tbl_GL[[#This Row],[Account_key]],tbl_COA[Account_key],tbl_COA[SubClass],"Not Found")</f>
        <v>Assets</v>
      </c>
      <c r="I17118" t="str">
        <f>_xlfn.XLOOKUP(tbl_GL[[#This Row],[Account_key]],tbl_COA[Account_key],tbl_COA[SubClass2],"Not Found")</f>
        <v>Current Assets</v>
      </c>
      <c r="J17118" t="str">
        <f>_xlfn.XLOOKUP(tbl_GL[[#This Row],[Account_key]],tbl_COA[Account_key],tbl_COA[SubAccount],,0)</f>
        <v>Cash at Bank</v>
      </c>
      <c r="K17118">
        <f>YEAR(tbl_GL[[#This Row],[Date]])</f>
        <v>2019</v>
      </c>
    </row>
    <row r="17119" spans="1:11" x14ac:dyDescent="0.35">
      <c r="A17119">
        <v>767.1</v>
      </c>
      <c r="B17119" s="24">
        <v>43526</v>
      </c>
      <c r="C17119">
        <v>7</v>
      </c>
      <c r="D17119" s="13">
        <v>230</v>
      </c>
      <c r="E17119" s="13" t="s">
        <v>4</v>
      </c>
      <c r="F17119" s="17">
        <v>-2628</v>
      </c>
      <c r="G17119" t="str">
        <f>_xlfn.XLOOKUP(tbl_GL[[#This Row],[Account_key]],tbl_COA[Account_key],tbl_COA[Class],"Not Found")</f>
        <v>Trading account</v>
      </c>
      <c r="H17119" t="str">
        <f>_xlfn.XLOOKUP(tbl_GL[[#This Row],[Account_key]],tbl_COA[Account_key],tbl_COA[SubClass],"Not Found")</f>
        <v>Cost of Sales</v>
      </c>
      <c r="I17119" t="str">
        <f>_xlfn.XLOOKUP(tbl_GL[[#This Row],[Account_key]],tbl_COA[Account_key],tbl_COA[SubClass2],"Not Found")</f>
        <v>Cost of Sales</v>
      </c>
      <c r="J17119" t="str">
        <f>_xlfn.XLOOKUP(tbl_GL[[#This Row],[Account_key]],tbl_COA[Account_key],tbl_COA[SubAccount],,0)</f>
        <v>Cost of Sales</v>
      </c>
      <c r="K17119">
        <f>YEAR(tbl_GL[[#This Row],[Date]])</f>
        <v>2019</v>
      </c>
    </row>
    <row r="17120" spans="1:11" x14ac:dyDescent="0.35">
      <c r="A17120">
        <v>767.2</v>
      </c>
      <c r="B17120" s="24">
        <v>43526</v>
      </c>
      <c r="C17120">
        <v>7</v>
      </c>
      <c r="D17120" s="13">
        <v>60</v>
      </c>
      <c r="E17120" s="13" t="s">
        <v>4</v>
      </c>
      <c r="F17120" s="17">
        <v>-2628</v>
      </c>
      <c r="G17120" t="str">
        <f>_xlfn.XLOOKUP(tbl_GL[[#This Row],[Account_key]],tbl_COA[Account_key],tbl_COA[Class],"Not Found")</f>
        <v>Assets</v>
      </c>
      <c r="H17120" t="str">
        <f>_xlfn.XLOOKUP(tbl_GL[[#This Row],[Account_key]],tbl_COA[Account_key],tbl_COA[SubClass],"Not Found")</f>
        <v>Assets</v>
      </c>
      <c r="I17120" t="str">
        <f>_xlfn.XLOOKUP(tbl_GL[[#This Row],[Account_key]],tbl_COA[Account_key],tbl_COA[SubClass2],"Not Found")</f>
        <v>Current Assets</v>
      </c>
      <c r="J17120" t="str">
        <f>_xlfn.XLOOKUP(tbl_GL[[#This Row],[Account_key]],tbl_COA[Account_key],tbl_COA[SubAccount],,0)</f>
        <v>Inventory</v>
      </c>
      <c r="K17120">
        <f>YEAR(tbl_GL[[#This Row],[Date]])</f>
        <v>2019</v>
      </c>
    </row>
    <row r="17121" spans="1:11" x14ac:dyDescent="0.35">
      <c r="A17121">
        <v>768.1</v>
      </c>
      <c r="B17121" s="24">
        <v>43526</v>
      </c>
      <c r="C17121">
        <v>7</v>
      </c>
      <c r="D17121" s="13">
        <v>210</v>
      </c>
      <c r="E17121" s="13" t="s">
        <v>8</v>
      </c>
      <c r="F17121" s="17">
        <v>11775</v>
      </c>
      <c r="G17121" t="str">
        <f>_xlfn.XLOOKUP(tbl_GL[[#This Row],[Account_key]],tbl_COA[Account_key],tbl_COA[Class],"Not Found")</f>
        <v>Trading account</v>
      </c>
      <c r="H17121" t="str">
        <f>_xlfn.XLOOKUP(tbl_GL[[#This Row],[Account_key]],tbl_COA[Account_key],tbl_COA[SubClass],"Not Found")</f>
        <v>Sales</v>
      </c>
      <c r="I17121" t="str">
        <f>_xlfn.XLOOKUP(tbl_GL[[#This Row],[Account_key]],tbl_COA[Account_key],tbl_COA[SubClass2],"Not Found")</f>
        <v>Sales</v>
      </c>
      <c r="J17121" t="str">
        <f>_xlfn.XLOOKUP(tbl_GL[[#This Row],[Account_key]],tbl_COA[Account_key],tbl_COA[SubAccount],,0)</f>
        <v>Sales</v>
      </c>
      <c r="K17121">
        <f>YEAR(tbl_GL[[#This Row],[Date]])</f>
        <v>2019</v>
      </c>
    </row>
    <row r="17122" spans="1:11" x14ac:dyDescent="0.35">
      <c r="A17122">
        <v>768.2</v>
      </c>
      <c r="B17122" s="24">
        <v>43526</v>
      </c>
      <c r="C17122">
        <v>7</v>
      </c>
      <c r="D17122" s="13">
        <v>30</v>
      </c>
      <c r="E17122" s="13" t="s">
        <v>8</v>
      </c>
      <c r="F17122" s="17">
        <v>11775</v>
      </c>
      <c r="G17122" t="str">
        <f>_xlfn.XLOOKUP(tbl_GL[[#This Row],[Account_key]],tbl_COA[Account_key],tbl_COA[Class],"Not Found")</f>
        <v>Assets</v>
      </c>
      <c r="H17122" t="str">
        <f>_xlfn.XLOOKUP(tbl_GL[[#This Row],[Account_key]],tbl_COA[Account_key],tbl_COA[SubClass],"Not Found")</f>
        <v>Assets</v>
      </c>
      <c r="I17122" t="str">
        <f>_xlfn.XLOOKUP(tbl_GL[[#This Row],[Account_key]],tbl_COA[Account_key],tbl_COA[SubClass2],"Not Found")</f>
        <v>Current Assets</v>
      </c>
      <c r="J17122" t="str">
        <f>_xlfn.XLOOKUP(tbl_GL[[#This Row],[Account_key]],tbl_COA[Account_key],tbl_COA[SubAccount],,0)</f>
        <v>Trade Receivables</v>
      </c>
      <c r="K17122">
        <f>YEAR(tbl_GL[[#This Row],[Date]])</f>
        <v>2019</v>
      </c>
    </row>
    <row r="17123" spans="1:11" x14ac:dyDescent="0.35">
      <c r="A17123">
        <v>769.1</v>
      </c>
      <c r="B17123" s="24">
        <v>43528</v>
      </c>
      <c r="C17123">
        <v>7</v>
      </c>
      <c r="D17123" s="13">
        <v>10</v>
      </c>
      <c r="E17123" s="13" t="s">
        <v>98</v>
      </c>
      <c r="F17123" s="17">
        <v>-1450</v>
      </c>
      <c r="G17123" t="str">
        <f>_xlfn.XLOOKUP(tbl_GL[[#This Row],[Account_key]],tbl_COA[Account_key],tbl_COA[Class],"Not Found")</f>
        <v>Assets</v>
      </c>
      <c r="H17123" t="str">
        <f>_xlfn.XLOOKUP(tbl_GL[[#This Row],[Account_key]],tbl_COA[Account_key],tbl_COA[SubClass],"Not Found")</f>
        <v>Assets</v>
      </c>
      <c r="I17123" t="str">
        <f>_xlfn.XLOOKUP(tbl_GL[[#This Row],[Account_key]],tbl_COA[Account_key],tbl_COA[SubClass2],"Not Found")</f>
        <v>Current Assets</v>
      </c>
      <c r="J17123" t="str">
        <f>_xlfn.XLOOKUP(tbl_GL[[#This Row],[Account_key]],tbl_COA[Account_key],tbl_COA[SubAccount],,0)</f>
        <v>Cash at Bank</v>
      </c>
      <c r="K17123">
        <f>YEAR(tbl_GL[[#This Row],[Date]])</f>
        <v>2019</v>
      </c>
    </row>
    <row r="17124" spans="1:11" x14ac:dyDescent="0.35">
      <c r="A17124">
        <v>769.2</v>
      </c>
      <c r="B17124" s="24">
        <v>43528</v>
      </c>
      <c r="C17124">
        <v>7</v>
      </c>
      <c r="D17124" s="13">
        <v>120</v>
      </c>
      <c r="E17124" s="13" t="s">
        <v>98</v>
      </c>
      <c r="F17124" s="17">
        <v>-1450</v>
      </c>
      <c r="G17124" t="str">
        <f>_xlfn.XLOOKUP(tbl_GL[[#This Row],[Account_key]],tbl_COA[Account_key],tbl_COA[Class],"Not Found")</f>
        <v>Liabilities and Owners Equity</v>
      </c>
      <c r="H17124" t="str">
        <f>_xlfn.XLOOKUP(tbl_GL[[#This Row],[Account_key]],tbl_COA[Account_key],tbl_COA[SubClass],"Not Found")</f>
        <v>Liabilities</v>
      </c>
      <c r="I17124" t="str">
        <f>_xlfn.XLOOKUP(tbl_GL[[#This Row],[Account_key]],tbl_COA[Account_key],tbl_COA[SubClass2],"Not Found")</f>
        <v>Current Liabilities</v>
      </c>
      <c r="J17124" t="str">
        <f>_xlfn.XLOOKUP(tbl_GL[[#This Row],[Account_key]],tbl_COA[Account_key],tbl_COA[SubAccount],,0)</f>
        <v>Accrued Expenses</v>
      </c>
      <c r="K17124">
        <f>YEAR(tbl_GL[[#This Row],[Date]])</f>
        <v>2019</v>
      </c>
    </row>
    <row r="17125" spans="1:11" x14ac:dyDescent="0.35">
      <c r="A17125">
        <v>770.1</v>
      </c>
      <c r="B17125" s="24">
        <v>43529</v>
      </c>
      <c r="C17125">
        <v>7</v>
      </c>
      <c r="D17125" s="13">
        <v>290</v>
      </c>
      <c r="E17125" s="13" t="s">
        <v>97</v>
      </c>
      <c r="F17125" s="17">
        <v>-1416</v>
      </c>
      <c r="G17125" t="str">
        <f>_xlfn.XLOOKUP(tbl_GL[[#This Row],[Account_key]],tbl_COA[Account_key],tbl_COA[Class],"Not Found")</f>
        <v>Operating account</v>
      </c>
      <c r="H17125" t="str">
        <f>_xlfn.XLOOKUP(tbl_GL[[#This Row],[Account_key]],tbl_COA[Account_key],tbl_COA[SubClass],"Not Found")</f>
        <v>Operating Expenses</v>
      </c>
      <c r="I17125" t="str">
        <f>_xlfn.XLOOKUP(tbl_GL[[#This Row],[Account_key]],tbl_COA[Account_key],tbl_COA[SubClass2],"Not Found")</f>
        <v>Administration</v>
      </c>
      <c r="J17125" t="str">
        <f>_xlfn.XLOOKUP(tbl_GL[[#This Row],[Account_key]],tbl_COA[Account_key],tbl_COA[SubAccount],,0)</f>
        <v>Travel</v>
      </c>
      <c r="K17125">
        <f>YEAR(tbl_GL[[#This Row],[Date]])</f>
        <v>2019</v>
      </c>
    </row>
    <row r="17126" spans="1:11" x14ac:dyDescent="0.35">
      <c r="A17126">
        <v>770.2</v>
      </c>
      <c r="B17126" s="24">
        <v>43529</v>
      </c>
      <c r="C17126">
        <v>7</v>
      </c>
      <c r="D17126" s="13">
        <v>120</v>
      </c>
      <c r="E17126" s="13" t="s">
        <v>97</v>
      </c>
      <c r="F17126" s="17">
        <v>1416</v>
      </c>
      <c r="G17126" t="str">
        <f>_xlfn.XLOOKUP(tbl_GL[[#This Row],[Account_key]],tbl_COA[Account_key],tbl_COA[Class],"Not Found")</f>
        <v>Liabilities and Owners Equity</v>
      </c>
      <c r="H17126" t="str">
        <f>_xlfn.XLOOKUP(tbl_GL[[#This Row],[Account_key]],tbl_COA[Account_key],tbl_COA[SubClass],"Not Found")</f>
        <v>Liabilities</v>
      </c>
      <c r="I17126" t="str">
        <f>_xlfn.XLOOKUP(tbl_GL[[#This Row],[Account_key]],tbl_COA[Account_key],tbl_COA[SubClass2],"Not Found")</f>
        <v>Current Liabilities</v>
      </c>
      <c r="J17126" t="str">
        <f>_xlfn.XLOOKUP(tbl_GL[[#This Row],[Account_key]],tbl_COA[Account_key],tbl_COA[SubAccount],,0)</f>
        <v>Accrued Expenses</v>
      </c>
      <c r="K17126">
        <f>YEAR(tbl_GL[[#This Row],[Date]])</f>
        <v>2019</v>
      </c>
    </row>
    <row r="17127" spans="1:11" x14ac:dyDescent="0.35">
      <c r="A17127">
        <v>771.1</v>
      </c>
      <c r="B17127" s="24">
        <v>43529</v>
      </c>
      <c r="C17127">
        <v>7</v>
      </c>
      <c r="D17127" s="13">
        <v>10</v>
      </c>
      <c r="E17127" s="13" t="s">
        <v>84</v>
      </c>
      <c r="F17127" s="17">
        <v>-13950</v>
      </c>
      <c r="G17127" t="str">
        <f>_xlfn.XLOOKUP(tbl_GL[[#This Row],[Account_key]],tbl_COA[Account_key],tbl_COA[Class],"Not Found")</f>
        <v>Assets</v>
      </c>
      <c r="H17127" t="str">
        <f>_xlfn.XLOOKUP(tbl_GL[[#This Row],[Account_key]],tbl_COA[Account_key],tbl_COA[SubClass],"Not Found")</f>
        <v>Assets</v>
      </c>
      <c r="I17127" t="str">
        <f>_xlfn.XLOOKUP(tbl_GL[[#This Row],[Account_key]],tbl_COA[Account_key],tbl_COA[SubClass2],"Not Found")</f>
        <v>Current Assets</v>
      </c>
      <c r="J17127" t="str">
        <f>_xlfn.XLOOKUP(tbl_GL[[#This Row],[Account_key]],tbl_COA[Account_key],tbl_COA[SubAccount],,0)</f>
        <v>Cash at Bank</v>
      </c>
      <c r="K17127">
        <f>YEAR(tbl_GL[[#This Row],[Date]])</f>
        <v>2019</v>
      </c>
    </row>
    <row r="17128" spans="1:11" x14ac:dyDescent="0.35">
      <c r="A17128">
        <v>771.2</v>
      </c>
      <c r="B17128" s="24">
        <v>43529</v>
      </c>
      <c r="C17128">
        <v>7</v>
      </c>
      <c r="D17128" s="13">
        <v>110</v>
      </c>
      <c r="E17128" s="13" t="s">
        <v>84</v>
      </c>
      <c r="F17128" s="17">
        <v>-13950</v>
      </c>
      <c r="G17128" t="str">
        <f>_xlfn.XLOOKUP(tbl_GL[[#This Row],[Account_key]],tbl_COA[Account_key],tbl_COA[Class],"Not Found")</f>
        <v>Liabilities and Owners Equity</v>
      </c>
      <c r="H17128" t="str">
        <f>_xlfn.XLOOKUP(tbl_GL[[#This Row],[Account_key]],tbl_COA[Account_key],tbl_COA[SubClass],"Not Found")</f>
        <v>Liabilities</v>
      </c>
      <c r="I17128" t="str">
        <f>_xlfn.XLOOKUP(tbl_GL[[#This Row],[Account_key]],tbl_COA[Account_key],tbl_COA[SubClass2],"Not Found")</f>
        <v>Current Liabilities</v>
      </c>
      <c r="J17128" t="str">
        <f>_xlfn.XLOOKUP(tbl_GL[[#This Row],[Account_key]],tbl_COA[Account_key],tbl_COA[SubAccount],,0)</f>
        <v>Trade Payables</v>
      </c>
      <c r="K17128">
        <f>YEAR(tbl_GL[[#This Row],[Date]])</f>
        <v>2019</v>
      </c>
    </row>
    <row r="17129" spans="1:11" x14ac:dyDescent="0.35">
      <c r="A17129">
        <v>772.1</v>
      </c>
      <c r="B17129" s="24">
        <v>43531</v>
      </c>
      <c r="C17129">
        <v>7</v>
      </c>
      <c r="D17129" s="13">
        <v>260</v>
      </c>
      <c r="E17129" s="13" t="s">
        <v>97</v>
      </c>
      <c r="F17129" s="17">
        <v>-1655</v>
      </c>
      <c r="G17129" t="str">
        <f>_xlfn.XLOOKUP(tbl_GL[[#This Row],[Account_key]],tbl_COA[Account_key],tbl_COA[Class],"Not Found")</f>
        <v>Operating account</v>
      </c>
      <c r="H17129" t="str">
        <f>_xlfn.XLOOKUP(tbl_GL[[#This Row],[Account_key]],tbl_COA[Account_key],tbl_COA[SubClass],"Not Found")</f>
        <v>Operating Expenses</v>
      </c>
      <c r="I17129" t="str">
        <f>_xlfn.XLOOKUP(tbl_GL[[#This Row],[Account_key]],tbl_COA[Account_key],tbl_COA[SubClass2],"Not Found")</f>
        <v>Marketing</v>
      </c>
      <c r="J17129" t="str">
        <f>_xlfn.XLOOKUP(tbl_GL[[#This Row],[Account_key]],tbl_COA[Account_key],tbl_COA[SubAccount],,0)</f>
        <v>Commissions</v>
      </c>
      <c r="K17129">
        <f>YEAR(tbl_GL[[#This Row],[Date]])</f>
        <v>2019</v>
      </c>
    </row>
    <row r="17130" spans="1:11" x14ac:dyDescent="0.35">
      <c r="A17130">
        <v>772.2</v>
      </c>
      <c r="B17130" s="24">
        <v>43531</v>
      </c>
      <c r="C17130">
        <v>7</v>
      </c>
      <c r="D17130" s="13">
        <v>120</v>
      </c>
      <c r="E17130" s="13" t="s">
        <v>97</v>
      </c>
      <c r="F17130" s="17">
        <v>1655</v>
      </c>
      <c r="G17130" t="str">
        <f>_xlfn.XLOOKUP(tbl_GL[[#This Row],[Account_key]],tbl_COA[Account_key],tbl_COA[Class],"Not Found")</f>
        <v>Liabilities and Owners Equity</v>
      </c>
      <c r="H17130" t="str">
        <f>_xlfn.XLOOKUP(tbl_GL[[#This Row],[Account_key]],tbl_COA[Account_key],tbl_COA[SubClass],"Not Found")</f>
        <v>Liabilities</v>
      </c>
      <c r="I17130" t="str">
        <f>_xlfn.XLOOKUP(tbl_GL[[#This Row],[Account_key]],tbl_COA[Account_key],tbl_COA[SubClass2],"Not Found")</f>
        <v>Current Liabilities</v>
      </c>
      <c r="J17130" t="str">
        <f>_xlfn.XLOOKUP(tbl_GL[[#This Row],[Account_key]],tbl_COA[Account_key],tbl_COA[SubAccount],,0)</f>
        <v>Accrued Expenses</v>
      </c>
      <c r="K17130">
        <f>YEAR(tbl_GL[[#This Row],[Date]])</f>
        <v>2019</v>
      </c>
    </row>
    <row r="17131" spans="1:11" x14ac:dyDescent="0.35">
      <c r="A17131">
        <v>773.1</v>
      </c>
      <c r="B17131" s="24">
        <v>43531</v>
      </c>
      <c r="C17131">
        <v>7</v>
      </c>
      <c r="D17131" s="13">
        <v>30</v>
      </c>
      <c r="E17131" s="13" t="s">
        <v>80</v>
      </c>
      <c r="F17131" s="17">
        <v>-11215</v>
      </c>
      <c r="G17131" t="str">
        <f>_xlfn.XLOOKUP(tbl_GL[[#This Row],[Account_key]],tbl_COA[Account_key],tbl_COA[Class],"Not Found")</f>
        <v>Assets</v>
      </c>
      <c r="H17131" t="str">
        <f>_xlfn.XLOOKUP(tbl_GL[[#This Row],[Account_key]],tbl_COA[Account_key],tbl_COA[SubClass],"Not Found")</f>
        <v>Assets</v>
      </c>
      <c r="I17131" t="str">
        <f>_xlfn.XLOOKUP(tbl_GL[[#This Row],[Account_key]],tbl_COA[Account_key],tbl_COA[SubClass2],"Not Found")</f>
        <v>Current Assets</v>
      </c>
      <c r="J17131" t="str">
        <f>_xlfn.XLOOKUP(tbl_GL[[#This Row],[Account_key]],tbl_COA[Account_key],tbl_COA[SubAccount],,0)</f>
        <v>Trade Receivables</v>
      </c>
      <c r="K17131">
        <f>YEAR(tbl_GL[[#This Row],[Date]])</f>
        <v>2019</v>
      </c>
    </row>
    <row r="17132" spans="1:11" x14ac:dyDescent="0.35">
      <c r="A17132">
        <v>773.2</v>
      </c>
      <c r="B17132" s="24">
        <v>43531</v>
      </c>
      <c r="C17132">
        <v>7</v>
      </c>
      <c r="D17132" s="13">
        <v>10</v>
      </c>
      <c r="E17132" s="13" t="s">
        <v>80</v>
      </c>
      <c r="F17132" s="17">
        <v>11215</v>
      </c>
      <c r="G17132" t="str">
        <f>_xlfn.XLOOKUP(tbl_GL[[#This Row],[Account_key]],tbl_COA[Account_key],tbl_COA[Class],"Not Found")</f>
        <v>Assets</v>
      </c>
      <c r="H17132" t="str">
        <f>_xlfn.XLOOKUP(tbl_GL[[#This Row],[Account_key]],tbl_COA[Account_key],tbl_COA[SubClass],"Not Found")</f>
        <v>Assets</v>
      </c>
      <c r="I17132" t="str">
        <f>_xlfn.XLOOKUP(tbl_GL[[#This Row],[Account_key]],tbl_COA[Account_key],tbl_COA[SubClass2],"Not Found")</f>
        <v>Current Assets</v>
      </c>
      <c r="J17132" t="str">
        <f>_xlfn.XLOOKUP(tbl_GL[[#This Row],[Account_key]],tbl_COA[Account_key],tbl_COA[SubAccount],,0)</f>
        <v>Cash at Bank</v>
      </c>
      <c r="K17132">
        <f>YEAR(tbl_GL[[#This Row],[Date]])</f>
        <v>2019</v>
      </c>
    </row>
    <row r="17133" spans="1:11" x14ac:dyDescent="0.35">
      <c r="A17133">
        <v>774.1</v>
      </c>
      <c r="B17133" s="24">
        <v>43532</v>
      </c>
      <c r="C17133">
        <v>7</v>
      </c>
      <c r="D17133" s="13">
        <v>10</v>
      </c>
      <c r="E17133" s="13" t="s">
        <v>98</v>
      </c>
      <c r="F17133" s="17">
        <v>-1423</v>
      </c>
      <c r="G17133" t="str">
        <f>_xlfn.XLOOKUP(tbl_GL[[#This Row],[Account_key]],tbl_COA[Account_key],tbl_COA[Class],"Not Found")</f>
        <v>Assets</v>
      </c>
      <c r="H17133" t="str">
        <f>_xlfn.XLOOKUP(tbl_GL[[#This Row],[Account_key]],tbl_COA[Account_key],tbl_COA[SubClass],"Not Found")</f>
        <v>Assets</v>
      </c>
      <c r="I17133" t="str">
        <f>_xlfn.XLOOKUP(tbl_GL[[#This Row],[Account_key]],tbl_COA[Account_key],tbl_COA[SubClass2],"Not Found")</f>
        <v>Current Assets</v>
      </c>
      <c r="J17133" t="str">
        <f>_xlfn.XLOOKUP(tbl_GL[[#This Row],[Account_key]],tbl_COA[Account_key],tbl_COA[SubAccount],,0)</f>
        <v>Cash at Bank</v>
      </c>
      <c r="K17133">
        <f>YEAR(tbl_GL[[#This Row],[Date]])</f>
        <v>2019</v>
      </c>
    </row>
    <row r="17134" spans="1:11" x14ac:dyDescent="0.35">
      <c r="A17134">
        <v>774.2</v>
      </c>
      <c r="B17134" s="24">
        <v>43532</v>
      </c>
      <c r="C17134">
        <v>7</v>
      </c>
      <c r="D17134" s="13">
        <v>120</v>
      </c>
      <c r="E17134" s="13" t="s">
        <v>98</v>
      </c>
      <c r="F17134" s="17">
        <v>-1423</v>
      </c>
      <c r="G17134" t="str">
        <f>_xlfn.XLOOKUP(tbl_GL[[#This Row],[Account_key]],tbl_COA[Account_key],tbl_COA[Class],"Not Found")</f>
        <v>Liabilities and Owners Equity</v>
      </c>
      <c r="H17134" t="str">
        <f>_xlfn.XLOOKUP(tbl_GL[[#This Row],[Account_key]],tbl_COA[Account_key],tbl_COA[SubClass],"Not Found")</f>
        <v>Liabilities</v>
      </c>
      <c r="I17134" t="str">
        <f>_xlfn.XLOOKUP(tbl_GL[[#This Row],[Account_key]],tbl_COA[Account_key],tbl_COA[SubClass2],"Not Found")</f>
        <v>Current Liabilities</v>
      </c>
      <c r="J17134" t="str">
        <f>_xlfn.XLOOKUP(tbl_GL[[#This Row],[Account_key]],tbl_COA[Account_key],tbl_COA[SubAccount],,0)</f>
        <v>Accrued Expenses</v>
      </c>
      <c r="K17134">
        <f>YEAR(tbl_GL[[#This Row],[Date]])</f>
        <v>2019</v>
      </c>
    </row>
    <row r="17135" spans="1:11" x14ac:dyDescent="0.35">
      <c r="A17135">
        <v>775.1</v>
      </c>
      <c r="B17135" s="24">
        <v>43532</v>
      </c>
      <c r="C17135">
        <v>7</v>
      </c>
      <c r="D17135" s="13">
        <v>10</v>
      </c>
      <c r="E17135" s="13" t="s">
        <v>98</v>
      </c>
      <c r="F17135" s="17">
        <v>-1495</v>
      </c>
      <c r="G17135" t="str">
        <f>_xlfn.XLOOKUP(tbl_GL[[#This Row],[Account_key]],tbl_COA[Account_key],tbl_COA[Class],"Not Found")</f>
        <v>Assets</v>
      </c>
      <c r="H17135" t="str">
        <f>_xlfn.XLOOKUP(tbl_GL[[#This Row],[Account_key]],tbl_COA[Account_key],tbl_COA[SubClass],"Not Found")</f>
        <v>Assets</v>
      </c>
      <c r="I17135" t="str">
        <f>_xlfn.XLOOKUP(tbl_GL[[#This Row],[Account_key]],tbl_COA[Account_key],tbl_COA[SubClass2],"Not Found")</f>
        <v>Current Assets</v>
      </c>
      <c r="J17135" t="str">
        <f>_xlfn.XLOOKUP(tbl_GL[[#This Row],[Account_key]],tbl_COA[Account_key],tbl_COA[SubAccount],,0)</f>
        <v>Cash at Bank</v>
      </c>
      <c r="K17135">
        <f>YEAR(tbl_GL[[#This Row],[Date]])</f>
        <v>2019</v>
      </c>
    </row>
    <row r="17136" spans="1:11" x14ac:dyDescent="0.35">
      <c r="A17136">
        <v>775.2</v>
      </c>
      <c r="B17136" s="24">
        <v>43532</v>
      </c>
      <c r="C17136">
        <v>7</v>
      </c>
      <c r="D17136" s="13">
        <v>120</v>
      </c>
      <c r="E17136" s="13" t="s">
        <v>98</v>
      </c>
      <c r="F17136" s="17">
        <v>-1495</v>
      </c>
      <c r="G17136" t="str">
        <f>_xlfn.XLOOKUP(tbl_GL[[#This Row],[Account_key]],tbl_COA[Account_key],tbl_COA[Class],"Not Found")</f>
        <v>Liabilities and Owners Equity</v>
      </c>
      <c r="H17136" t="str">
        <f>_xlfn.XLOOKUP(tbl_GL[[#This Row],[Account_key]],tbl_COA[Account_key],tbl_COA[SubClass],"Not Found")</f>
        <v>Liabilities</v>
      </c>
      <c r="I17136" t="str">
        <f>_xlfn.XLOOKUP(tbl_GL[[#This Row],[Account_key]],tbl_COA[Account_key],tbl_COA[SubClass2],"Not Found")</f>
        <v>Current Liabilities</v>
      </c>
      <c r="J17136" t="str">
        <f>_xlfn.XLOOKUP(tbl_GL[[#This Row],[Account_key]],tbl_COA[Account_key],tbl_COA[SubAccount],,0)</f>
        <v>Accrued Expenses</v>
      </c>
      <c r="K17136">
        <f>YEAR(tbl_GL[[#This Row],[Date]])</f>
        <v>2019</v>
      </c>
    </row>
    <row r="17137" spans="1:11" x14ac:dyDescent="0.35">
      <c r="A17137">
        <v>776.1</v>
      </c>
      <c r="B17137" s="24">
        <v>43533</v>
      </c>
      <c r="C17137">
        <v>7</v>
      </c>
      <c r="D17137" s="13">
        <v>10</v>
      </c>
      <c r="E17137" s="13" t="s">
        <v>98</v>
      </c>
      <c r="F17137" s="17">
        <v>-1388</v>
      </c>
      <c r="G17137" t="str">
        <f>_xlfn.XLOOKUP(tbl_GL[[#This Row],[Account_key]],tbl_COA[Account_key],tbl_COA[Class],"Not Found")</f>
        <v>Assets</v>
      </c>
      <c r="H17137" t="str">
        <f>_xlfn.XLOOKUP(tbl_GL[[#This Row],[Account_key]],tbl_COA[Account_key],tbl_COA[SubClass],"Not Found")</f>
        <v>Assets</v>
      </c>
      <c r="I17137" t="str">
        <f>_xlfn.XLOOKUP(tbl_GL[[#This Row],[Account_key]],tbl_COA[Account_key],tbl_COA[SubClass2],"Not Found")</f>
        <v>Current Assets</v>
      </c>
      <c r="J17137" t="str">
        <f>_xlfn.XLOOKUP(tbl_GL[[#This Row],[Account_key]],tbl_COA[Account_key],tbl_COA[SubAccount],,0)</f>
        <v>Cash at Bank</v>
      </c>
      <c r="K17137">
        <f>YEAR(tbl_GL[[#This Row],[Date]])</f>
        <v>2019</v>
      </c>
    </row>
    <row r="17138" spans="1:11" x14ac:dyDescent="0.35">
      <c r="A17138">
        <v>776.2</v>
      </c>
      <c r="B17138" s="24">
        <v>43533</v>
      </c>
      <c r="C17138">
        <v>7</v>
      </c>
      <c r="D17138" s="13">
        <v>120</v>
      </c>
      <c r="E17138" s="13" t="s">
        <v>98</v>
      </c>
      <c r="F17138" s="17">
        <v>-1388</v>
      </c>
      <c r="G17138" t="str">
        <f>_xlfn.XLOOKUP(tbl_GL[[#This Row],[Account_key]],tbl_COA[Account_key],tbl_COA[Class],"Not Found")</f>
        <v>Liabilities and Owners Equity</v>
      </c>
      <c r="H17138" t="str">
        <f>_xlfn.XLOOKUP(tbl_GL[[#This Row],[Account_key]],tbl_COA[Account_key],tbl_COA[SubClass],"Not Found")</f>
        <v>Liabilities</v>
      </c>
      <c r="I17138" t="str">
        <f>_xlfn.XLOOKUP(tbl_GL[[#This Row],[Account_key]],tbl_COA[Account_key],tbl_COA[SubClass2],"Not Found")</f>
        <v>Current Liabilities</v>
      </c>
      <c r="J17138" t="str">
        <f>_xlfn.XLOOKUP(tbl_GL[[#This Row],[Account_key]],tbl_COA[Account_key],tbl_COA[SubAccount],,0)</f>
        <v>Accrued Expenses</v>
      </c>
      <c r="K17138">
        <f>YEAR(tbl_GL[[#This Row],[Date]])</f>
        <v>2019</v>
      </c>
    </row>
    <row r="17139" spans="1:11" x14ac:dyDescent="0.35">
      <c r="A17139">
        <v>777.1</v>
      </c>
      <c r="B17139" s="24">
        <v>43534</v>
      </c>
      <c r="C17139">
        <v>7</v>
      </c>
      <c r="D17139" s="13">
        <v>320</v>
      </c>
      <c r="E17139" s="13" t="s">
        <v>99</v>
      </c>
      <c r="F17139" s="17">
        <v>-116</v>
      </c>
      <c r="G17139" t="str">
        <f>_xlfn.XLOOKUP(tbl_GL[[#This Row],[Account_key]],tbl_COA[Account_key],tbl_COA[Class],"Not Found")</f>
        <v>Operating account</v>
      </c>
      <c r="H17139" t="str">
        <f>_xlfn.XLOOKUP(tbl_GL[[#This Row],[Account_key]],tbl_COA[Account_key],tbl_COA[SubClass],"Not Found")</f>
        <v>Operating Expenses</v>
      </c>
      <c r="I17139" t="str">
        <f>_xlfn.XLOOKUP(tbl_GL[[#This Row],[Account_key]],tbl_COA[Account_key],tbl_COA[SubClass2],"Not Found")</f>
        <v>Administration</v>
      </c>
      <c r="J17139" t="str">
        <f>_xlfn.XLOOKUP(tbl_GL[[#This Row],[Account_key]],tbl_COA[Account_key],tbl_COA[SubAccount],,0)</f>
        <v>Professional Services</v>
      </c>
      <c r="K17139">
        <f>YEAR(tbl_GL[[#This Row],[Date]])</f>
        <v>2019</v>
      </c>
    </row>
    <row r="17140" spans="1:11" x14ac:dyDescent="0.35">
      <c r="A17140">
        <v>777.2</v>
      </c>
      <c r="B17140" s="24">
        <v>43534</v>
      </c>
      <c r="C17140">
        <v>7</v>
      </c>
      <c r="D17140" s="13">
        <v>20</v>
      </c>
      <c r="E17140" s="13" t="s">
        <v>99</v>
      </c>
      <c r="F17140" s="17">
        <v>-116</v>
      </c>
      <c r="G17140" t="str">
        <f>_xlfn.XLOOKUP(tbl_GL[[#This Row],[Account_key]],tbl_COA[Account_key],tbl_COA[Class],"Not Found")</f>
        <v>Assets</v>
      </c>
      <c r="H17140" t="str">
        <f>_xlfn.XLOOKUP(tbl_GL[[#This Row],[Account_key]],tbl_COA[Account_key],tbl_COA[SubClass],"Not Found")</f>
        <v>Assets</v>
      </c>
      <c r="I17140" t="str">
        <f>_xlfn.XLOOKUP(tbl_GL[[#This Row],[Account_key]],tbl_COA[Account_key],tbl_COA[SubClass2],"Not Found")</f>
        <v>Current Assets</v>
      </c>
      <c r="J17140" t="str">
        <f>_xlfn.XLOOKUP(tbl_GL[[#This Row],[Account_key]],tbl_COA[Account_key],tbl_COA[SubAccount],,0)</f>
        <v>Cash in hand</v>
      </c>
      <c r="K17140">
        <f>YEAR(tbl_GL[[#This Row],[Date]])</f>
        <v>2019</v>
      </c>
    </row>
    <row r="17141" spans="1:11" x14ac:dyDescent="0.35">
      <c r="A17141">
        <v>778.1</v>
      </c>
      <c r="B17141" s="24">
        <v>43535</v>
      </c>
      <c r="C17141">
        <v>7</v>
      </c>
      <c r="D17141" s="13">
        <v>260</v>
      </c>
      <c r="E17141" s="13" t="s">
        <v>97</v>
      </c>
      <c r="F17141" s="17">
        <v>-1442</v>
      </c>
      <c r="G17141" t="str">
        <f>_xlfn.XLOOKUP(tbl_GL[[#This Row],[Account_key]],tbl_COA[Account_key],tbl_COA[Class],"Not Found")</f>
        <v>Operating account</v>
      </c>
      <c r="H17141" t="str">
        <f>_xlfn.XLOOKUP(tbl_GL[[#This Row],[Account_key]],tbl_COA[Account_key],tbl_COA[SubClass],"Not Found")</f>
        <v>Operating Expenses</v>
      </c>
      <c r="I17141" t="str">
        <f>_xlfn.XLOOKUP(tbl_GL[[#This Row],[Account_key]],tbl_COA[Account_key],tbl_COA[SubClass2],"Not Found")</f>
        <v>Marketing</v>
      </c>
      <c r="J17141" t="str">
        <f>_xlfn.XLOOKUP(tbl_GL[[#This Row],[Account_key]],tbl_COA[Account_key],tbl_COA[SubAccount],,0)</f>
        <v>Commissions</v>
      </c>
      <c r="K17141">
        <f>YEAR(tbl_GL[[#This Row],[Date]])</f>
        <v>2019</v>
      </c>
    </row>
    <row r="17142" spans="1:11" x14ac:dyDescent="0.35">
      <c r="A17142">
        <v>778.2</v>
      </c>
      <c r="B17142" s="24">
        <v>43535</v>
      </c>
      <c r="C17142">
        <v>7</v>
      </c>
      <c r="D17142" s="13">
        <v>120</v>
      </c>
      <c r="E17142" s="13" t="s">
        <v>97</v>
      </c>
      <c r="F17142" s="17">
        <v>1442</v>
      </c>
      <c r="G17142" t="str">
        <f>_xlfn.XLOOKUP(tbl_GL[[#This Row],[Account_key]],tbl_COA[Account_key],tbl_COA[Class],"Not Found")</f>
        <v>Liabilities and Owners Equity</v>
      </c>
      <c r="H17142" t="str">
        <f>_xlfn.XLOOKUP(tbl_GL[[#This Row],[Account_key]],tbl_COA[Account_key],tbl_COA[SubClass],"Not Found")</f>
        <v>Liabilities</v>
      </c>
      <c r="I17142" t="str">
        <f>_xlfn.XLOOKUP(tbl_GL[[#This Row],[Account_key]],tbl_COA[Account_key],tbl_COA[SubClass2],"Not Found")</f>
        <v>Current Liabilities</v>
      </c>
      <c r="J17142" t="str">
        <f>_xlfn.XLOOKUP(tbl_GL[[#This Row],[Account_key]],tbl_COA[Account_key],tbl_COA[SubAccount],,0)</f>
        <v>Accrued Expenses</v>
      </c>
      <c r="K17142">
        <f>YEAR(tbl_GL[[#This Row],[Date]])</f>
        <v>2019</v>
      </c>
    </row>
    <row r="17143" spans="1:11" x14ac:dyDescent="0.35">
      <c r="A17143">
        <v>779.1</v>
      </c>
      <c r="B17143" s="24">
        <v>43536</v>
      </c>
      <c r="C17143">
        <v>7</v>
      </c>
      <c r="D17143" s="13">
        <v>230</v>
      </c>
      <c r="E17143" s="13" t="s">
        <v>4</v>
      </c>
      <c r="F17143" s="17">
        <v>-228</v>
      </c>
      <c r="G17143" t="str">
        <f>_xlfn.XLOOKUP(tbl_GL[[#This Row],[Account_key]],tbl_COA[Account_key],tbl_COA[Class],"Not Found")</f>
        <v>Trading account</v>
      </c>
      <c r="H17143" t="str">
        <f>_xlfn.XLOOKUP(tbl_GL[[#This Row],[Account_key]],tbl_COA[Account_key],tbl_COA[SubClass],"Not Found")</f>
        <v>Cost of Sales</v>
      </c>
      <c r="I17143" t="str">
        <f>_xlfn.XLOOKUP(tbl_GL[[#This Row],[Account_key]],tbl_COA[Account_key],tbl_COA[SubClass2],"Not Found")</f>
        <v>Cost of Sales</v>
      </c>
      <c r="J17143" t="str">
        <f>_xlfn.XLOOKUP(tbl_GL[[#This Row],[Account_key]],tbl_COA[Account_key],tbl_COA[SubAccount],,0)</f>
        <v>Cost of Sales</v>
      </c>
      <c r="K17143">
        <f>YEAR(tbl_GL[[#This Row],[Date]])</f>
        <v>2019</v>
      </c>
    </row>
    <row r="17144" spans="1:11" x14ac:dyDescent="0.35">
      <c r="A17144">
        <v>779.2</v>
      </c>
      <c r="B17144" s="24">
        <v>43536</v>
      </c>
      <c r="C17144">
        <v>7</v>
      </c>
      <c r="D17144" s="13">
        <v>60</v>
      </c>
      <c r="E17144" s="13" t="s">
        <v>4</v>
      </c>
      <c r="F17144" s="17">
        <v>-228</v>
      </c>
      <c r="G17144" t="str">
        <f>_xlfn.XLOOKUP(tbl_GL[[#This Row],[Account_key]],tbl_COA[Account_key],tbl_COA[Class],"Not Found")</f>
        <v>Assets</v>
      </c>
      <c r="H17144" t="str">
        <f>_xlfn.XLOOKUP(tbl_GL[[#This Row],[Account_key]],tbl_COA[Account_key],tbl_COA[SubClass],"Not Found")</f>
        <v>Assets</v>
      </c>
      <c r="I17144" t="str">
        <f>_xlfn.XLOOKUP(tbl_GL[[#This Row],[Account_key]],tbl_COA[Account_key],tbl_COA[SubClass2],"Not Found")</f>
        <v>Current Assets</v>
      </c>
      <c r="J17144" t="str">
        <f>_xlfn.XLOOKUP(tbl_GL[[#This Row],[Account_key]],tbl_COA[Account_key],tbl_COA[SubAccount],,0)</f>
        <v>Inventory</v>
      </c>
      <c r="K17144">
        <f>YEAR(tbl_GL[[#This Row],[Date]])</f>
        <v>2019</v>
      </c>
    </row>
    <row r="17145" spans="1:11" x14ac:dyDescent="0.35">
      <c r="A17145">
        <v>780.1</v>
      </c>
      <c r="B17145" s="24">
        <v>43536</v>
      </c>
      <c r="C17145">
        <v>7</v>
      </c>
      <c r="D17145" s="13">
        <v>210</v>
      </c>
      <c r="E17145" s="13" t="s">
        <v>8</v>
      </c>
      <c r="F17145" s="17">
        <v>1021</v>
      </c>
      <c r="G17145" t="str">
        <f>_xlfn.XLOOKUP(tbl_GL[[#This Row],[Account_key]],tbl_COA[Account_key],tbl_COA[Class],"Not Found")</f>
        <v>Trading account</v>
      </c>
      <c r="H17145" t="str">
        <f>_xlfn.XLOOKUP(tbl_GL[[#This Row],[Account_key]],tbl_COA[Account_key],tbl_COA[SubClass],"Not Found")</f>
        <v>Sales</v>
      </c>
      <c r="I17145" t="str">
        <f>_xlfn.XLOOKUP(tbl_GL[[#This Row],[Account_key]],tbl_COA[Account_key],tbl_COA[SubClass2],"Not Found")</f>
        <v>Sales</v>
      </c>
      <c r="J17145" t="str">
        <f>_xlfn.XLOOKUP(tbl_GL[[#This Row],[Account_key]],tbl_COA[Account_key],tbl_COA[SubAccount],,0)</f>
        <v>Sales</v>
      </c>
      <c r="K17145">
        <f>YEAR(tbl_GL[[#This Row],[Date]])</f>
        <v>2019</v>
      </c>
    </row>
    <row r="17146" spans="1:11" x14ac:dyDescent="0.35">
      <c r="A17146">
        <v>780.2</v>
      </c>
      <c r="B17146" s="24">
        <v>43536</v>
      </c>
      <c r="C17146">
        <v>7</v>
      </c>
      <c r="D17146" s="13">
        <v>30</v>
      </c>
      <c r="E17146" s="13" t="s">
        <v>8</v>
      </c>
      <c r="F17146" s="17">
        <v>1021</v>
      </c>
      <c r="G17146" t="str">
        <f>_xlfn.XLOOKUP(tbl_GL[[#This Row],[Account_key]],tbl_COA[Account_key],tbl_COA[Class],"Not Found")</f>
        <v>Assets</v>
      </c>
      <c r="H17146" t="str">
        <f>_xlfn.XLOOKUP(tbl_GL[[#This Row],[Account_key]],tbl_COA[Account_key],tbl_COA[SubClass],"Not Found")</f>
        <v>Assets</v>
      </c>
      <c r="I17146" t="str">
        <f>_xlfn.XLOOKUP(tbl_GL[[#This Row],[Account_key]],tbl_COA[Account_key],tbl_COA[SubClass2],"Not Found")</f>
        <v>Current Assets</v>
      </c>
      <c r="J17146" t="str">
        <f>_xlfn.XLOOKUP(tbl_GL[[#This Row],[Account_key]],tbl_COA[Account_key],tbl_COA[SubAccount],,0)</f>
        <v>Trade Receivables</v>
      </c>
      <c r="K17146">
        <f>YEAR(tbl_GL[[#This Row],[Date]])</f>
        <v>2019</v>
      </c>
    </row>
    <row r="17147" spans="1:11" x14ac:dyDescent="0.35">
      <c r="A17147">
        <v>781.1</v>
      </c>
      <c r="B17147" s="24">
        <v>43536</v>
      </c>
      <c r="C17147">
        <v>7</v>
      </c>
      <c r="D17147" s="13">
        <v>10</v>
      </c>
      <c r="E17147" s="13" t="s">
        <v>98</v>
      </c>
      <c r="F17147" s="17">
        <v>-1488</v>
      </c>
      <c r="G17147" t="str">
        <f>_xlfn.XLOOKUP(tbl_GL[[#This Row],[Account_key]],tbl_COA[Account_key],tbl_COA[Class],"Not Found")</f>
        <v>Assets</v>
      </c>
      <c r="H17147" t="str">
        <f>_xlfn.XLOOKUP(tbl_GL[[#This Row],[Account_key]],tbl_COA[Account_key],tbl_COA[SubClass],"Not Found")</f>
        <v>Assets</v>
      </c>
      <c r="I17147" t="str">
        <f>_xlfn.XLOOKUP(tbl_GL[[#This Row],[Account_key]],tbl_COA[Account_key],tbl_COA[SubClass2],"Not Found")</f>
        <v>Current Assets</v>
      </c>
      <c r="J17147" t="str">
        <f>_xlfn.XLOOKUP(tbl_GL[[#This Row],[Account_key]],tbl_COA[Account_key],tbl_COA[SubAccount],,0)</f>
        <v>Cash at Bank</v>
      </c>
      <c r="K17147">
        <f>YEAR(tbl_GL[[#This Row],[Date]])</f>
        <v>2019</v>
      </c>
    </row>
    <row r="17148" spans="1:11" x14ac:dyDescent="0.35">
      <c r="A17148">
        <v>781.2</v>
      </c>
      <c r="B17148" s="24">
        <v>43536</v>
      </c>
      <c r="C17148">
        <v>7</v>
      </c>
      <c r="D17148" s="13">
        <v>120</v>
      </c>
      <c r="E17148" s="13" t="s">
        <v>98</v>
      </c>
      <c r="F17148" s="17">
        <v>-1488</v>
      </c>
      <c r="G17148" t="str">
        <f>_xlfn.XLOOKUP(tbl_GL[[#This Row],[Account_key]],tbl_COA[Account_key],tbl_COA[Class],"Not Found")</f>
        <v>Liabilities and Owners Equity</v>
      </c>
      <c r="H17148" t="str">
        <f>_xlfn.XLOOKUP(tbl_GL[[#This Row],[Account_key]],tbl_COA[Account_key],tbl_COA[SubClass],"Not Found")</f>
        <v>Liabilities</v>
      </c>
      <c r="I17148" t="str">
        <f>_xlfn.XLOOKUP(tbl_GL[[#This Row],[Account_key]],tbl_COA[Account_key],tbl_COA[SubClass2],"Not Found")</f>
        <v>Current Liabilities</v>
      </c>
      <c r="J17148" t="str">
        <f>_xlfn.XLOOKUP(tbl_GL[[#This Row],[Account_key]],tbl_COA[Account_key],tbl_COA[SubAccount],,0)</f>
        <v>Accrued Expenses</v>
      </c>
      <c r="K17148">
        <f>YEAR(tbl_GL[[#This Row],[Date]])</f>
        <v>2019</v>
      </c>
    </row>
    <row r="17149" spans="1:11" x14ac:dyDescent="0.35">
      <c r="A17149">
        <v>782.1</v>
      </c>
      <c r="B17149" s="24">
        <v>43537</v>
      </c>
      <c r="C17149">
        <v>7</v>
      </c>
      <c r="D17149" s="13">
        <v>350</v>
      </c>
      <c r="E17149" s="13" t="s">
        <v>97</v>
      </c>
      <c r="F17149" s="17">
        <v>-1775</v>
      </c>
      <c r="G17149" t="str">
        <f>_xlfn.XLOOKUP(tbl_GL[[#This Row],[Account_key]],tbl_COA[Account_key],tbl_COA[Class],"Not Found")</f>
        <v>Operating account</v>
      </c>
      <c r="H17149" t="str">
        <f>_xlfn.XLOOKUP(tbl_GL[[#This Row],[Account_key]],tbl_COA[Account_key],tbl_COA[SubClass],"Not Found")</f>
        <v>Operating Expenses</v>
      </c>
      <c r="I17149" t="str">
        <f>_xlfn.XLOOKUP(tbl_GL[[#This Row],[Account_key]],tbl_COA[Account_key],tbl_COA[SubClass2],"Not Found")</f>
        <v>Administration</v>
      </c>
      <c r="J17149" t="str">
        <f>_xlfn.XLOOKUP(tbl_GL[[#This Row],[Account_key]],tbl_COA[Account_key],tbl_COA[SubAccount],,0)</f>
        <v>Other Expenses</v>
      </c>
      <c r="K17149">
        <f>YEAR(tbl_GL[[#This Row],[Date]])</f>
        <v>2019</v>
      </c>
    </row>
    <row r="17150" spans="1:11" x14ac:dyDescent="0.35">
      <c r="A17150">
        <v>782.2</v>
      </c>
      <c r="B17150" s="24">
        <v>43537</v>
      </c>
      <c r="C17150">
        <v>7</v>
      </c>
      <c r="D17150" s="13">
        <v>120</v>
      </c>
      <c r="E17150" s="13" t="s">
        <v>97</v>
      </c>
      <c r="F17150" s="17">
        <v>1775</v>
      </c>
      <c r="G17150" t="str">
        <f>_xlfn.XLOOKUP(tbl_GL[[#This Row],[Account_key]],tbl_COA[Account_key],tbl_COA[Class],"Not Found")</f>
        <v>Liabilities and Owners Equity</v>
      </c>
      <c r="H17150" t="str">
        <f>_xlfn.XLOOKUP(tbl_GL[[#This Row],[Account_key]],tbl_COA[Account_key],tbl_COA[SubClass],"Not Found")</f>
        <v>Liabilities</v>
      </c>
      <c r="I17150" t="str">
        <f>_xlfn.XLOOKUP(tbl_GL[[#This Row],[Account_key]],tbl_COA[Account_key],tbl_COA[SubClass2],"Not Found")</f>
        <v>Current Liabilities</v>
      </c>
      <c r="J17150" t="str">
        <f>_xlfn.XLOOKUP(tbl_GL[[#This Row],[Account_key]],tbl_COA[Account_key],tbl_COA[SubAccount],,0)</f>
        <v>Accrued Expenses</v>
      </c>
      <c r="K17150">
        <f>YEAR(tbl_GL[[#This Row],[Date]])</f>
        <v>2019</v>
      </c>
    </row>
    <row r="17151" spans="1:11" x14ac:dyDescent="0.35">
      <c r="A17151">
        <v>783.1</v>
      </c>
      <c r="B17151" s="24">
        <v>43538</v>
      </c>
      <c r="C17151">
        <v>7</v>
      </c>
      <c r="D17151" s="13">
        <v>230</v>
      </c>
      <c r="E17151" s="13" t="s">
        <v>4</v>
      </c>
      <c r="F17151" s="17">
        <v>-636</v>
      </c>
      <c r="G17151" t="str">
        <f>_xlfn.XLOOKUP(tbl_GL[[#This Row],[Account_key]],tbl_COA[Account_key],tbl_COA[Class],"Not Found")</f>
        <v>Trading account</v>
      </c>
      <c r="H17151" t="str">
        <f>_xlfn.XLOOKUP(tbl_GL[[#This Row],[Account_key]],tbl_COA[Account_key],tbl_COA[SubClass],"Not Found")</f>
        <v>Cost of Sales</v>
      </c>
      <c r="I17151" t="str">
        <f>_xlfn.XLOOKUP(tbl_GL[[#This Row],[Account_key]],tbl_COA[Account_key],tbl_COA[SubClass2],"Not Found")</f>
        <v>Cost of Sales</v>
      </c>
      <c r="J17151" t="str">
        <f>_xlfn.XLOOKUP(tbl_GL[[#This Row],[Account_key]],tbl_COA[Account_key],tbl_COA[SubAccount],,0)</f>
        <v>Cost of Sales</v>
      </c>
      <c r="K17151">
        <f>YEAR(tbl_GL[[#This Row],[Date]])</f>
        <v>2019</v>
      </c>
    </row>
    <row r="17152" spans="1:11" x14ac:dyDescent="0.35">
      <c r="A17152">
        <v>783.2</v>
      </c>
      <c r="B17152" s="24">
        <v>43538</v>
      </c>
      <c r="C17152">
        <v>7</v>
      </c>
      <c r="D17152" s="13">
        <v>60</v>
      </c>
      <c r="E17152" s="13" t="s">
        <v>4</v>
      </c>
      <c r="F17152" s="17">
        <v>-636</v>
      </c>
      <c r="G17152" t="str">
        <f>_xlfn.XLOOKUP(tbl_GL[[#This Row],[Account_key]],tbl_COA[Account_key],tbl_COA[Class],"Not Found")</f>
        <v>Assets</v>
      </c>
      <c r="H17152" t="str">
        <f>_xlfn.XLOOKUP(tbl_GL[[#This Row],[Account_key]],tbl_COA[Account_key],tbl_COA[SubClass],"Not Found")</f>
        <v>Assets</v>
      </c>
      <c r="I17152" t="str">
        <f>_xlfn.XLOOKUP(tbl_GL[[#This Row],[Account_key]],tbl_COA[Account_key],tbl_COA[SubClass2],"Not Found")</f>
        <v>Current Assets</v>
      </c>
      <c r="J17152" t="str">
        <f>_xlfn.XLOOKUP(tbl_GL[[#This Row],[Account_key]],tbl_COA[Account_key],tbl_COA[SubAccount],,0)</f>
        <v>Inventory</v>
      </c>
      <c r="K17152">
        <f>YEAR(tbl_GL[[#This Row],[Date]])</f>
        <v>2019</v>
      </c>
    </row>
    <row r="17153" spans="1:11" x14ac:dyDescent="0.35">
      <c r="A17153">
        <v>784.1</v>
      </c>
      <c r="B17153" s="24">
        <v>43538</v>
      </c>
      <c r="C17153">
        <v>7</v>
      </c>
      <c r="D17153" s="13">
        <v>210</v>
      </c>
      <c r="E17153" s="13" t="s">
        <v>7</v>
      </c>
      <c r="F17153" s="17">
        <v>2400</v>
      </c>
      <c r="G17153" t="str">
        <f>_xlfn.XLOOKUP(tbl_GL[[#This Row],[Account_key]],tbl_COA[Account_key],tbl_COA[Class],"Not Found")</f>
        <v>Trading account</v>
      </c>
      <c r="H17153" t="str">
        <f>_xlfn.XLOOKUP(tbl_GL[[#This Row],[Account_key]],tbl_COA[Account_key],tbl_COA[SubClass],"Not Found")</f>
        <v>Sales</v>
      </c>
      <c r="I17153" t="str">
        <f>_xlfn.XLOOKUP(tbl_GL[[#This Row],[Account_key]],tbl_COA[Account_key],tbl_COA[SubClass2],"Not Found")</f>
        <v>Sales</v>
      </c>
      <c r="J17153" t="str">
        <f>_xlfn.XLOOKUP(tbl_GL[[#This Row],[Account_key]],tbl_COA[Account_key],tbl_COA[SubAccount],,0)</f>
        <v>Sales</v>
      </c>
      <c r="K17153">
        <f>YEAR(tbl_GL[[#This Row],[Date]])</f>
        <v>2019</v>
      </c>
    </row>
    <row r="17154" spans="1:11" x14ac:dyDescent="0.35">
      <c r="A17154">
        <v>784.2</v>
      </c>
      <c r="B17154" s="24">
        <v>43538</v>
      </c>
      <c r="C17154">
        <v>7</v>
      </c>
      <c r="D17154" s="13">
        <v>10</v>
      </c>
      <c r="E17154" s="13" t="s">
        <v>7</v>
      </c>
      <c r="F17154" s="17">
        <v>2400</v>
      </c>
      <c r="G17154" t="str">
        <f>_xlfn.XLOOKUP(tbl_GL[[#This Row],[Account_key]],tbl_COA[Account_key],tbl_COA[Class],"Not Found")</f>
        <v>Assets</v>
      </c>
      <c r="H17154" t="str">
        <f>_xlfn.XLOOKUP(tbl_GL[[#This Row],[Account_key]],tbl_COA[Account_key],tbl_COA[SubClass],"Not Found")</f>
        <v>Assets</v>
      </c>
      <c r="I17154" t="str">
        <f>_xlfn.XLOOKUP(tbl_GL[[#This Row],[Account_key]],tbl_COA[Account_key],tbl_COA[SubClass2],"Not Found")</f>
        <v>Current Assets</v>
      </c>
      <c r="J17154" t="str">
        <f>_xlfn.XLOOKUP(tbl_GL[[#This Row],[Account_key]],tbl_COA[Account_key],tbl_COA[SubAccount],,0)</f>
        <v>Cash at Bank</v>
      </c>
      <c r="K17154">
        <f>YEAR(tbl_GL[[#This Row],[Date]])</f>
        <v>2019</v>
      </c>
    </row>
    <row r="17155" spans="1:11" x14ac:dyDescent="0.35">
      <c r="A17155">
        <v>785.1</v>
      </c>
      <c r="B17155" s="24">
        <v>43538</v>
      </c>
      <c r="C17155">
        <v>7</v>
      </c>
      <c r="D17155" s="13">
        <v>230</v>
      </c>
      <c r="E17155" s="13" t="s">
        <v>4</v>
      </c>
      <c r="F17155" s="17">
        <v>-2566</v>
      </c>
      <c r="G17155" t="str">
        <f>_xlfn.XLOOKUP(tbl_GL[[#This Row],[Account_key]],tbl_COA[Account_key],tbl_COA[Class],"Not Found")</f>
        <v>Trading account</v>
      </c>
      <c r="H17155" t="str">
        <f>_xlfn.XLOOKUP(tbl_GL[[#This Row],[Account_key]],tbl_COA[Account_key],tbl_COA[SubClass],"Not Found")</f>
        <v>Cost of Sales</v>
      </c>
      <c r="I17155" t="str">
        <f>_xlfn.XLOOKUP(tbl_GL[[#This Row],[Account_key]],tbl_COA[Account_key],tbl_COA[SubClass2],"Not Found")</f>
        <v>Cost of Sales</v>
      </c>
      <c r="J17155" t="str">
        <f>_xlfn.XLOOKUP(tbl_GL[[#This Row],[Account_key]],tbl_COA[Account_key],tbl_COA[SubAccount],,0)</f>
        <v>Cost of Sales</v>
      </c>
      <c r="K17155">
        <f>YEAR(tbl_GL[[#This Row],[Date]])</f>
        <v>2019</v>
      </c>
    </row>
    <row r="17156" spans="1:11" x14ac:dyDescent="0.35">
      <c r="A17156">
        <v>785.2</v>
      </c>
      <c r="B17156" s="24">
        <v>43538</v>
      </c>
      <c r="C17156">
        <v>7</v>
      </c>
      <c r="D17156" s="13">
        <v>60</v>
      </c>
      <c r="E17156" s="13" t="s">
        <v>4</v>
      </c>
      <c r="F17156" s="17">
        <v>-2566</v>
      </c>
      <c r="G17156" t="str">
        <f>_xlfn.XLOOKUP(tbl_GL[[#This Row],[Account_key]],tbl_COA[Account_key],tbl_COA[Class],"Not Found")</f>
        <v>Assets</v>
      </c>
      <c r="H17156" t="str">
        <f>_xlfn.XLOOKUP(tbl_GL[[#This Row],[Account_key]],tbl_COA[Account_key],tbl_COA[SubClass],"Not Found")</f>
        <v>Assets</v>
      </c>
      <c r="I17156" t="str">
        <f>_xlfn.XLOOKUP(tbl_GL[[#This Row],[Account_key]],tbl_COA[Account_key],tbl_COA[SubClass2],"Not Found")</f>
        <v>Current Assets</v>
      </c>
      <c r="J17156" t="str">
        <f>_xlfn.XLOOKUP(tbl_GL[[#This Row],[Account_key]],tbl_COA[Account_key],tbl_COA[SubAccount],,0)</f>
        <v>Inventory</v>
      </c>
      <c r="K17156">
        <f>YEAR(tbl_GL[[#This Row],[Date]])</f>
        <v>2019</v>
      </c>
    </row>
    <row r="17157" spans="1:11" x14ac:dyDescent="0.35">
      <c r="A17157">
        <v>786.1</v>
      </c>
      <c r="B17157" s="24">
        <v>43538</v>
      </c>
      <c r="C17157">
        <v>7</v>
      </c>
      <c r="D17157" s="13">
        <v>210</v>
      </c>
      <c r="E17157" s="13" t="s">
        <v>8</v>
      </c>
      <c r="F17157" s="17">
        <v>11501</v>
      </c>
      <c r="G17157" t="str">
        <f>_xlfn.XLOOKUP(tbl_GL[[#This Row],[Account_key]],tbl_COA[Account_key],tbl_COA[Class],"Not Found")</f>
        <v>Trading account</v>
      </c>
      <c r="H17157" t="str">
        <f>_xlfn.XLOOKUP(tbl_GL[[#This Row],[Account_key]],tbl_COA[Account_key],tbl_COA[SubClass],"Not Found")</f>
        <v>Sales</v>
      </c>
      <c r="I17157" t="str">
        <f>_xlfn.XLOOKUP(tbl_GL[[#This Row],[Account_key]],tbl_COA[Account_key],tbl_COA[SubClass2],"Not Found")</f>
        <v>Sales</v>
      </c>
      <c r="J17157" t="str">
        <f>_xlfn.XLOOKUP(tbl_GL[[#This Row],[Account_key]],tbl_COA[Account_key],tbl_COA[SubAccount],,0)</f>
        <v>Sales</v>
      </c>
      <c r="K17157">
        <f>YEAR(tbl_GL[[#This Row],[Date]])</f>
        <v>2019</v>
      </c>
    </row>
    <row r="17158" spans="1:11" x14ac:dyDescent="0.35">
      <c r="A17158">
        <v>786.2</v>
      </c>
      <c r="B17158" s="24">
        <v>43538</v>
      </c>
      <c r="C17158">
        <v>7</v>
      </c>
      <c r="D17158" s="13">
        <v>30</v>
      </c>
      <c r="E17158" s="13" t="s">
        <v>8</v>
      </c>
      <c r="F17158" s="17">
        <v>11501</v>
      </c>
      <c r="G17158" t="str">
        <f>_xlfn.XLOOKUP(tbl_GL[[#This Row],[Account_key]],tbl_COA[Account_key],tbl_COA[Class],"Not Found")</f>
        <v>Assets</v>
      </c>
      <c r="H17158" t="str">
        <f>_xlfn.XLOOKUP(tbl_GL[[#This Row],[Account_key]],tbl_COA[Account_key],tbl_COA[SubClass],"Not Found")</f>
        <v>Assets</v>
      </c>
      <c r="I17158" t="str">
        <f>_xlfn.XLOOKUP(tbl_GL[[#This Row],[Account_key]],tbl_COA[Account_key],tbl_COA[SubClass2],"Not Found")</f>
        <v>Current Assets</v>
      </c>
      <c r="J17158" t="str">
        <f>_xlfn.XLOOKUP(tbl_GL[[#This Row],[Account_key]],tbl_COA[Account_key],tbl_COA[SubAccount],,0)</f>
        <v>Trade Receivables</v>
      </c>
      <c r="K17158">
        <f>YEAR(tbl_GL[[#This Row],[Date]])</f>
        <v>2019</v>
      </c>
    </row>
    <row r="17159" spans="1:11" x14ac:dyDescent="0.35">
      <c r="A17159">
        <v>787.1</v>
      </c>
      <c r="B17159" s="24">
        <v>43539</v>
      </c>
      <c r="C17159">
        <v>7</v>
      </c>
      <c r="D17159" s="13">
        <v>10</v>
      </c>
      <c r="E17159" s="13" t="s">
        <v>112</v>
      </c>
      <c r="F17159" s="17">
        <v>-195</v>
      </c>
      <c r="G17159" t="str">
        <f>_xlfn.XLOOKUP(tbl_GL[[#This Row],[Account_key]],tbl_COA[Account_key],tbl_COA[Class],"Not Found")</f>
        <v>Assets</v>
      </c>
      <c r="H17159" t="str">
        <f>_xlfn.XLOOKUP(tbl_GL[[#This Row],[Account_key]],tbl_COA[Account_key],tbl_COA[SubClass],"Not Found")</f>
        <v>Assets</v>
      </c>
      <c r="I17159" t="str">
        <f>_xlfn.XLOOKUP(tbl_GL[[#This Row],[Account_key]],tbl_COA[Account_key],tbl_COA[SubClass2],"Not Found")</f>
        <v>Current Assets</v>
      </c>
      <c r="J17159" t="str">
        <f>_xlfn.XLOOKUP(tbl_GL[[#This Row],[Account_key]],tbl_COA[Account_key],tbl_COA[SubAccount],,0)</f>
        <v>Cash at Bank</v>
      </c>
      <c r="K17159">
        <f>YEAR(tbl_GL[[#This Row],[Date]])</f>
        <v>2019</v>
      </c>
    </row>
    <row r="17160" spans="1:11" x14ac:dyDescent="0.35">
      <c r="A17160">
        <v>787.2</v>
      </c>
      <c r="B17160" s="24">
        <v>43539</v>
      </c>
      <c r="C17160">
        <v>7</v>
      </c>
      <c r="D17160" s="13">
        <v>121</v>
      </c>
      <c r="E17160" s="13" t="s">
        <v>112</v>
      </c>
      <c r="F17160" s="17">
        <v>-195</v>
      </c>
      <c r="G17160" t="str">
        <f>_xlfn.XLOOKUP(tbl_GL[[#This Row],[Account_key]],tbl_COA[Account_key],tbl_COA[Class],"Not Found")</f>
        <v>Liabilities and Owners Equity</v>
      </c>
      <c r="H17160" t="str">
        <f>_xlfn.XLOOKUP(tbl_GL[[#This Row],[Account_key]],tbl_COA[Account_key],tbl_COA[SubClass],"Not Found")</f>
        <v>Liabilities</v>
      </c>
      <c r="I17160" t="str">
        <f>_xlfn.XLOOKUP(tbl_GL[[#This Row],[Account_key]],tbl_COA[Account_key],tbl_COA[SubClass2],"Not Found")</f>
        <v>Current Liabilities</v>
      </c>
      <c r="J17160" t="str">
        <f>_xlfn.XLOOKUP(tbl_GL[[#This Row],[Account_key]],tbl_COA[Account_key],tbl_COA[SubAccount],,0)</f>
        <v>Interest Payable</v>
      </c>
      <c r="K17160">
        <f>YEAR(tbl_GL[[#This Row],[Date]])</f>
        <v>2019</v>
      </c>
    </row>
    <row r="17161" spans="1:11" x14ac:dyDescent="0.35">
      <c r="A17161">
        <v>788.1</v>
      </c>
      <c r="B17161" s="24">
        <v>43539</v>
      </c>
      <c r="C17161">
        <v>7</v>
      </c>
      <c r="D17161" s="13">
        <v>220</v>
      </c>
      <c r="E17161" s="13" t="s">
        <v>81</v>
      </c>
      <c r="F17161" s="17">
        <v>-1407</v>
      </c>
      <c r="G17161" t="str">
        <f>_xlfn.XLOOKUP(tbl_GL[[#This Row],[Account_key]],tbl_COA[Account_key],tbl_COA[Class],"Not Found")</f>
        <v>Trading account</v>
      </c>
      <c r="H17161" t="str">
        <f>_xlfn.XLOOKUP(tbl_GL[[#This Row],[Account_key]],tbl_COA[Account_key],tbl_COA[SubClass],"Not Found")</f>
        <v>Sales</v>
      </c>
      <c r="I17161" t="str">
        <f>_xlfn.XLOOKUP(tbl_GL[[#This Row],[Account_key]],tbl_COA[Account_key],tbl_COA[SubClass2],"Not Found")</f>
        <v>Sales</v>
      </c>
      <c r="J17161" t="str">
        <f>_xlfn.XLOOKUP(tbl_GL[[#This Row],[Account_key]],tbl_COA[Account_key],tbl_COA[SubAccount],,0)</f>
        <v>Sales Return</v>
      </c>
      <c r="K17161">
        <f>YEAR(tbl_GL[[#This Row],[Date]])</f>
        <v>2019</v>
      </c>
    </row>
    <row r="17162" spans="1:11" x14ac:dyDescent="0.35">
      <c r="A17162">
        <v>788.2</v>
      </c>
      <c r="B17162" s="24">
        <v>43539</v>
      </c>
      <c r="C17162">
        <v>7</v>
      </c>
      <c r="D17162" s="13">
        <v>20</v>
      </c>
      <c r="E17162" s="13" t="s">
        <v>81</v>
      </c>
      <c r="F17162" s="17">
        <v>-1407</v>
      </c>
      <c r="G17162" t="str">
        <f>_xlfn.XLOOKUP(tbl_GL[[#This Row],[Account_key]],tbl_COA[Account_key],tbl_COA[Class],"Not Found")</f>
        <v>Assets</v>
      </c>
      <c r="H17162" t="str">
        <f>_xlfn.XLOOKUP(tbl_GL[[#This Row],[Account_key]],tbl_COA[Account_key],tbl_COA[SubClass],"Not Found")</f>
        <v>Assets</v>
      </c>
      <c r="I17162" t="str">
        <f>_xlfn.XLOOKUP(tbl_GL[[#This Row],[Account_key]],tbl_COA[Account_key],tbl_COA[SubClass2],"Not Found")</f>
        <v>Current Assets</v>
      </c>
      <c r="J17162" t="str">
        <f>_xlfn.XLOOKUP(tbl_GL[[#This Row],[Account_key]],tbl_COA[Account_key],tbl_COA[SubAccount],,0)</f>
        <v>Cash in hand</v>
      </c>
      <c r="K17162">
        <f>YEAR(tbl_GL[[#This Row],[Date]])</f>
        <v>2019</v>
      </c>
    </row>
    <row r="17163" spans="1:11" x14ac:dyDescent="0.35">
      <c r="A17163">
        <v>789.1</v>
      </c>
      <c r="B17163" s="24">
        <v>43539</v>
      </c>
      <c r="C17163">
        <v>7</v>
      </c>
      <c r="D17163" s="13">
        <v>260</v>
      </c>
      <c r="E17163" s="13" t="s">
        <v>97</v>
      </c>
      <c r="F17163" s="17">
        <v>-1841</v>
      </c>
      <c r="G17163" t="str">
        <f>_xlfn.XLOOKUP(tbl_GL[[#This Row],[Account_key]],tbl_COA[Account_key],tbl_COA[Class],"Not Found")</f>
        <v>Operating account</v>
      </c>
      <c r="H17163" t="str">
        <f>_xlfn.XLOOKUP(tbl_GL[[#This Row],[Account_key]],tbl_COA[Account_key],tbl_COA[SubClass],"Not Found")</f>
        <v>Operating Expenses</v>
      </c>
      <c r="I17163" t="str">
        <f>_xlfn.XLOOKUP(tbl_GL[[#This Row],[Account_key]],tbl_COA[Account_key],tbl_COA[SubClass2],"Not Found")</f>
        <v>Marketing</v>
      </c>
      <c r="J17163" t="str">
        <f>_xlfn.XLOOKUP(tbl_GL[[#This Row],[Account_key]],tbl_COA[Account_key],tbl_COA[SubAccount],,0)</f>
        <v>Commissions</v>
      </c>
      <c r="K17163">
        <f>YEAR(tbl_GL[[#This Row],[Date]])</f>
        <v>2019</v>
      </c>
    </row>
    <row r="17164" spans="1:11" x14ac:dyDescent="0.35">
      <c r="A17164">
        <v>789.2</v>
      </c>
      <c r="B17164" s="24">
        <v>43539</v>
      </c>
      <c r="C17164">
        <v>7</v>
      </c>
      <c r="D17164" s="13">
        <v>120</v>
      </c>
      <c r="E17164" s="13" t="s">
        <v>97</v>
      </c>
      <c r="F17164" s="17">
        <v>1841</v>
      </c>
      <c r="G17164" t="str">
        <f>_xlfn.XLOOKUP(tbl_GL[[#This Row],[Account_key]],tbl_COA[Account_key],tbl_COA[Class],"Not Found")</f>
        <v>Liabilities and Owners Equity</v>
      </c>
      <c r="H17164" t="str">
        <f>_xlfn.XLOOKUP(tbl_GL[[#This Row],[Account_key]],tbl_COA[Account_key],tbl_COA[SubClass],"Not Found")</f>
        <v>Liabilities</v>
      </c>
      <c r="I17164" t="str">
        <f>_xlfn.XLOOKUP(tbl_GL[[#This Row],[Account_key]],tbl_COA[Account_key],tbl_COA[SubClass2],"Not Found")</f>
        <v>Current Liabilities</v>
      </c>
      <c r="J17164" t="str">
        <f>_xlfn.XLOOKUP(tbl_GL[[#This Row],[Account_key]],tbl_COA[Account_key],tbl_COA[SubAccount],,0)</f>
        <v>Accrued Expenses</v>
      </c>
      <c r="K17164">
        <f>YEAR(tbl_GL[[#This Row],[Date]])</f>
        <v>2019</v>
      </c>
    </row>
    <row r="17165" spans="1:11" x14ac:dyDescent="0.35">
      <c r="A17165">
        <v>790.1</v>
      </c>
      <c r="B17165" s="24">
        <v>43541</v>
      </c>
      <c r="C17165">
        <v>7</v>
      </c>
      <c r="D17165" s="13">
        <v>10</v>
      </c>
      <c r="E17165" s="13" t="s">
        <v>98</v>
      </c>
      <c r="F17165" s="17">
        <v>-1708</v>
      </c>
      <c r="G17165" t="str">
        <f>_xlfn.XLOOKUP(tbl_GL[[#This Row],[Account_key]],tbl_COA[Account_key],tbl_COA[Class],"Not Found")</f>
        <v>Assets</v>
      </c>
      <c r="H17165" t="str">
        <f>_xlfn.XLOOKUP(tbl_GL[[#This Row],[Account_key]],tbl_COA[Account_key],tbl_COA[SubClass],"Not Found")</f>
        <v>Assets</v>
      </c>
      <c r="I17165" t="str">
        <f>_xlfn.XLOOKUP(tbl_GL[[#This Row],[Account_key]],tbl_COA[Account_key],tbl_COA[SubClass2],"Not Found")</f>
        <v>Current Assets</v>
      </c>
      <c r="J17165" t="str">
        <f>_xlfn.XLOOKUP(tbl_GL[[#This Row],[Account_key]],tbl_COA[Account_key],tbl_COA[SubAccount],,0)</f>
        <v>Cash at Bank</v>
      </c>
      <c r="K17165">
        <f>YEAR(tbl_GL[[#This Row],[Date]])</f>
        <v>2019</v>
      </c>
    </row>
    <row r="17166" spans="1:11" x14ac:dyDescent="0.35">
      <c r="A17166">
        <v>790.2</v>
      </c>
      <c r="B17166" s="24">
        <v>43541</v>
      </c>
      <c r="C17166">
        <v>7</v>
      </c>
      <c r="D17166" s="13">
        <v>120</v>
      </c>
      <c r="E17166" s="13" t="s">
        <v>98</v>
      </c>
      <c r="F17166" s="17">
        <v>-1708</v>
      </c>
      <c r="G17166" t="str">
        <f>_xlfn.XLOOKUP(tbl_GL[[#This Row],[Account_key]],tbl_COA[Account_key],tbl_COA[Class],"Not Found")</f>
        <v>Liabilities and Owners Equity</v>
      </c>
      <c r="H17166" t="str">
        <f>_xlfn.XLOOKUP(tbl_GL[[#This Row],[Account_key]],tbl_COA[Account_key],tbl_COA[SubClass],"Not Found")</f>
        <v>Liabilities</v>
      </c>
      <c r="I17166" t="str">
        <f>_xlfn.XLOOKUP(tbl_GL[[#This Row],[Account_key]],tbl_COA[Account_key],tbl_COA[SubClass2],"Not Found")</f>
        <v>Current Liabilities</v>
      </c>
      <c r="J17166" t="str">
        <f>_xlfn.XLOOKUP(tbl_GL[[#This Row],[Account_key]],tbl_COA[Account_key],tbl_COA[SubAccount],,0)</f>
        <v>Accrued Expenses</v>
      </c>
      <c r="K17166">
        <f>YEAR(tbl_GL[[#This Row],[Date]])</f>
        <v>2019</v>
      </c>
    </row>
    <row r="17167" spans="1:11" x14ac:dyDescent="0.35">
      <c r="A17167">
        <v>791.1</v>
      </c>
      <c r="B17167" s="24">
        <v>43542</v>
      </c>
      <c r="C17167">
        <v>7</v>
      </c>
      <c r="D17167" s="13">
        <v>260</v>
      </c>
      <c r="E17167" s="13" t="s">
        <v>97</v>
      </c>
      <c r="F17167" s="17">
        <v>-1554</v>
      </c>
      <c r="G17167" t="str">
        <f>_xlfn.XLOOKUP(tbl_GL[[#This Row],[Account_key]],tbl_COA[Account_key],tbl_COA[Class],"Not Found")</f>
        <v>Operating account</v>
      </c>
      <c r="H17167" t="str">
        <f>_xlfn.XLOOKUP(tbl_GL[[#This Row],[Account_key]],tbl_COA[Account_key],tbl_COA[SubClass],"Not Found")</f>
        <v>Operating Expenses</v>
      </c>
      <c r="I17167" t="str">
        <f>_xlfn.XLOOKUP(tbl_GL[[#This Row],[Account_key]],tbl_COA[Account_key],tbl_COA[SubClass2],"Not Found")</f>
        <v>Marketing</v>
      </c>
      <c r="J17167" t="str">
        <f>_xlfn.XLOOKUP(tbl_GL[[#This Row],[Account_key]],tbl_COA[Account_key],tbl_COA[SubAccount],,0)</f>
        <v>Commissions</v>
      </c>
      <c r="K17167">
        <f>YEAR(tbl_GL[[#This Row],[Date]])</f>
        <v>2019</v>
      </c>
    </row>
    <row r="17168" spans="1:11" x14ac:dyDescent="0.35">
      <c r="A17168">
        <v>791.2</v>
      </c>
      <c r="B17168" s="24">
        <v>43542</v>
      </c>
      <c r="C17168">
        <v>7</v>
      </c>
      <c r="D17168" s="13">
        <v>120</v>
      </c>
      <c r="E17168" s="13" t="s">
        <v>97</v>
      </c>
      <c r="F17168" s="17">
        <v>1554</v>
      </c>
      <c r="G17168" t="str">
        <f>_xlfn.XLOOKUP(tbl_GL[[#This Row],[Account_key]],tbl_COA[Account_key],tbl_COA[Class],"Not Found")</f>
        <v>Liabilities and Owners Equity</v>
      </c>
      <c r="H17168" t="str">
        <f>_xlfn.XLOOKUP(tbl_GL[[#This Row],[Account_key]],tbl_COA[Account_key],tbl_COA[SubClass],"Not Found")</f>
        <v>Liabilities</v>
      </c>
      <c r="I17168" t="str">
        <f>_xlfn.XLOOKUP(tbl_GL[[#This Row],[Account_key]],tbl_COA[Account_key],tbl_COA[SubClass2],"Not Found")</f>
        <v>Current Liabilities</v>
      </c>
      <c r="J17168" t="str">
        <f>_xlfn.XLOOKUP(tbl_GL[[#This Row],[Account_key]],tbl_COA[Account_key],tbl_COA[SubAccount],,0)</f>
        <v>Accrued Expenses</v>
      </c>
      <c r="K17168">
        <f>YEAR(tbl_GL[[#This Row],[Date]])</f>
        <v>2019</v>
      </c>
    </row>
    <row r="17169" spans="1:11" x14ac:dyDescent="0.35">
      <c r="A17169">
        <v>792.1</v>
      </c>
      <c r="B17169" s="24">
        <v>43542</v>
      </c>
      <c r="C17169">
        <v>7</v>
      </c>
      <c r="D17169" s="13">
        <v>10</v>
      </c>
      <c r="E17169" s="13" t="s">
        <v>98</v>
      </c>
      <c r="F17169" s="17">
        <v>-1658</v>
      </c>
      <c r="G17169" t="str">
        <f>_xlfn.XLOOKUP(tbl_GL[[#This Row],[Account_key]],tbl_COA[Account_key],tbl_COA[Class],"Not Found")</f>
        <v>Assets</v>
      </c>
      <c r="H17169" t="str">
        <f>_xlfn.XLOOKUP(tbl_GL[[#This Row],[Account_key]],tbl_COA[Account_key],tbl_COA[SubClass],"Not Found")</f>
        <v>Assets</v>
      </c>
      <c r="I17169" t="str">
        <f>_xlfn.XLOOKUP(tbl_GL[[#This Row],[Account_key]],tbl_COA[Account_key],tbl_COA[SubClass2],"Not Found")</f>
        <v>Current Assets</v>
      </c>
      <c r="J17169" t="str">
        <f>_xlfn.XLOOKUP(tbl_GL[[#This Row],[Account_key]],tbl_COA[Account_key],tbl_COA[SubAccount],,0)</f>
        <v>Cash at Bank</v>
      </c>
      <c r="K17169">
        <f>YEAR(tbl_GL[[#This Row],[Date]])</f>
        <v>2019</v>
      </c>
    </row>
    <row r="17170" spans="1:11" x14ac:dyDescent="0.35">
      <c r="A17170">
        <v>792.2</v>
      </c>
      <c r="B17170" s="24">
        <v>43542</v>
      </c>
      <c r="C17170">
        <v>7</v>
      </c>
      <c r="D17170" s="13">
        <v>120</v>
      </c>
      <c r="E17170" s="13" t="s">
        <v>98</v>
      </c>
      <c r="F17170" s="17">
        <v>-1658</v>
      </c>
      <c r="G17170" t="str">
        <f>_xlfn.XLOOKUP(tbl_GL[[#This Row],[Account_key]],tbl_COA[Account_key],tbl_COA[Class],"Not Found")</f>
        <v>Liabilities and Owners Equity</v>
      </c>
      <c r="H17170" t="str">
        <f>_xlfn.XLOOKUP(tbl_GL[[#This Row],[Account_key]],tbl_COA[Account_key],tbl_COA[SubClass],"Not Found")</f>
        <v>Liabilities</v>
      </c>
      <c r="I17170" t="str">
        <f>_xlfn.XLOOKUP(tbl_GL[[#This Row],[Account_key]],tbl_COA[Account_key],tbl_COA[SubClass2],"Not Found")</f>
        <v>Current Liabilities</v>
      </c>
      <c r="J17170" t="str">
        <f>_xlfn.XLOOKUP(tbl_GL[[#This Row],[Account_key]],tbl_COA[Account_key],tbl_COA[SubAccount],,0)</f>
        <v>Accrued Expenses</v>
      </c>
      <c r="K17170">
        <f>YEAR(tbl_GL[[#This Row],[Date]])</f>
        <v>2019</v>
      </c>
    </row>
    <row r="17171" spans="1:11" x14ac:dyDescent="0.35">
      <c r="A17171">
        <v>793.1</v>
      </c>
      <c r="B17171" s="24">
        <v>43544</v>
      </c>
      <c r="C17171">
        <v>7</v>
      </c>
      <c r="D17171" s="13">
        <v>260</v>
      </c>
      <c r="E17171" s="13" t="s">
        <v>83</v>
      </c>
      <c r="F17171" s="17">
        <v>324</v>
      </c>
      <c r="G17171" t="str">
        <f>_xlfn.XLOOKUP(tbl_GL[[#This Row],[Account_key]],tbl_COA[Account_key],tbl_COA[Class],"Not Found")</f>
        <v>Operating account</v>
      </c>
      <c r="H17171" t="str">
        <f>_xlfn.XLOOKUP(tbl_GL[[#This Row],[Account_key]],tbl_COA[Account_key],tbl_COA[SubClass],"Not Found")</f>
        <v>Operating Expenses</v>
      </c>
      <c r="I17171" t="str">
        <f>_xlfn.XLOOKUP(tbl_GL[[#This Row],[Account_key]],tbl_COA[Account_key],tbl_COA[SubClass2],"Not Found")</f>
        <v>Marketing</v>
      </c>
      <c r="J17171" t="str">
        <f>_xlfn.XLOOKUP(tbl_GL[[#This Row],[Account_key]],tbl_COA[Account_key],tbl_COA[SubAccount],,0)</f>
        <v>Commissions</v>
      </c>
      <c r="K17171">
        <f>YEAR(tbl_GL[[#This Row],[Date]])</f>
        <v>2019</v>
      </c>
    </row>
    <row r="17172" spans="1:11" x14ac:dyDescent="0.35">
      <c r="A17172">
        <v>793.2</v>
      </c>
      <c r="B17172" s="24">
        <v>43544</v>
      </c>
      <c r="C17172">
        <v>7</v>
      </c>
      <c r="D17172" s="13">
        <v>20</v>
      </c>
      <c r="E17172" s="13" t="s">
        <v>83</v>
      </c>
      <c r="F17172" s="17">
        <v>324</v>
      </c>
      <c r="G17172" t="str">
        <f>_xlfn.XLOOKUP(tbl_GL[[#This Row],[Account_key]],tbl_COA[Account_key],tbl_COA[Class],"Not Found")</f>
        <v>Assets</v>
      </c>
      <c r="H17172" t="str">
        <f>_xlfn.XLOOKUP(tbl_GL[[#This Row],[Account_key]],tbl_COA[Account_key],tbl_COA[SubClass],"Not Found")</f>
        <v>Assets</v>
      </c>
      <c r="I17172" t="str">
        <f>_xlfn.XLOOKUP(tbl_GL[[#This Row],[Account_key]],tbl_COA[Account_key],tbl_COA[SubClass2],"Not Found")</f>
        <v>Current Assets</v>
      </c>
      <c r="J17172" t="str">
        <f>_xlfn.XLOOKUP(tbl_GL[[#This Row],[Account_key]],tbl_COA[Account_key],tbl_COA[SubAccount],,0)</f>
        <v>Cash in hand</v>
      </c>
      <c r="K17172">
        <f>YEAR(tbl_GL[[#This Row],[Date]])</f>
        <v>2019</v>
      </c>
    </row>
    <row r="17173" spans="1:11" x14ac:dyDescent="0.35">
      <c r="A17173">
        <v>794.1</v>
      </c>
      <c r="B17173" s="24">
        <v>43545</v>
      </c>
      <c r="C17173">
        <v>7</v>
      </c>
      <c r="D17173" s="13">
        <v>30</v>
      </c>
      <c r="E17173" s="13" t="s">
        <v>80</v>
      </c>
      <c r="F17173" s="17">
        <v>-10535</v>
      </c>
      <c r="G17173" t="str">
        <f>_xlfn.XLOOKUP(tbl_GL[[#This Row],[Account_key]],tbl_COA[Account_key],tbl_COA[Class],"Not Found")</f>
        <v>Assets</v>
      </c>
      <c r="H17173" t="str">
        <f>_xlfn.XLOOKUP(tbl_GL[[#This Row],[Account_key]],tbl_COA[Account_key],tbl_COA[SubClass],"Not Found")</f>
        <v>Assets</v>
      </c>
      <c r="I17173" t="str">
        <f>_xlfn.XLOOKUP(tbl_GL[[#This Row],[Account_key]],tbl_COA[Account_key],tbl_COA[SubClass2],"Not Found")</f>
        <v>Current Assets</v>
      </c>
      <c r="J17173" t="str">
        <f>_xlfn.XLOOKUP(tbl_GL[[#This Row],[Account_key]],tbl_COA[Account_key],tbl_COA[SubAccount],,0)</f>
        <v>Trade Receivables</v>
      </c>
      <c r="K17173">
        <f>YEAR(tbl_GL[[#This Row],[Date]])</f>
        <v>2019</v>
      </c>
    </row>
    <row r="17174" spans="1:11" x14ac:dyDescent="0.35">
      <c r="A17174">
        <v>794.2</v>
      </c>
      <c r="B17174" s="24">
        <v>43545</v>
      </c>
      <c r="C17174">
        <v>7</v>
      </c>
      <c r="D17174" s="13">
        <v>10</v>
      </c>
      <c r="E17174" s="13" t="s">
        <v>80</v>
      </c>
      <c r="F17174" s="17">
        <v>10535</v>
      </c>
      <c r="G17174" t="str">
        <f>_xlfn.XLOOKUP(tbl_GL[[#This Row],[Account_key]],tbl_COA[Account_key],tbl_COA[Class],"Not Found")</f>
        <v>Assets</v>
      </c>
      <c r="H17174" t="str">
        <f>_xlfn.XLOOKUP(tbl_GL[[#This Row],[Account_key]],tbl_COA[Account_key],tbl_COA[SubClass],"Not Found")</f>
        <v>Assets</v>
      </c>
      <c r="I17174" t="str">
        <f>_xlfn.XLOOKUP(tbl_GL[[#This Row],[Account_key]],tbl_COA[Account_key],tbl_COA[SubClass2],"Not Found")</f>
        <v>Current Assets</v>
      </c>
      <c r="J17174" t="str">
        <f>_xlfn.XLOOKUP(tbl_GL[[#This Row],[Account_key]],tbl_COA[Account_key],tbl_COA[SubAccount],,0)</f>
        <v>Cash at Bank</v>
      </c>
      <c r="K17174">
        <f>YEAR(tbl_GL[[#This Row],[Date]])</f>
        <v>2019</v>
      </c>
    </row>
    <row r="17175" spans="1:11" x14ac:dyDescent="0.35">
      <c r="A17175">
        <v>795.1</v>
      </c>
      <c r="B17175" s="24">
        <v>43546</v>
      </c>
      <c r="C17175">
        <v>7</v>
      </c>
      <c r="D17175" s="13">
        <v>310</v>
      </c>
      <c r="E17175" s="13" t="s">
        <v>99</v>
      </c>
      <c r="F17175" s="17">
        <v>-83</v>
      </c>
      <c r="G17175" t="str">
        <f>_xlfn.XLOOKUP(tbl_GL[[#This Row],[Account_key]],tbl_COA[Account_key],tbl_COA[Class],"Not Found")</f>
        <v>Operating account</v>
      </c>
      <c r="H17175" t="str">
        <f>_xlfn.XLOOKUP(tbl_GL[[#This Row],[Account_key]],tbl_COA[Account_key],tbl_COA[SubClass],"Not Found")</f>
        <v>Operating Expenses</v>
      </c>
      <c r="I17175" t="str">
        <f>_xlfn.XLOOKUP(tbl_GL[[#This Row],[Account_key]],tbl_COA[Account_key],tbl_COA[SubClass2],"Not Found")</f>
        <v>Administration</v>
      </c>
      <c r="J17175" t="str">
        <f>_xlfn.XLOOKUP(tbl_GL[[#This Row],[Account_key]],tbl_COA[Account_key],tbl_COA[SubAccount],,0)</f>
        <v>Office Supplies</v>
      </c>
      <c r="K17175">
        <f>YEAR(tbl_GL[[#This Row],[Date]])</f>
        <v>2019</v>
      </c>
    </row>
    <row r="17176" spans="1:11" x14ac:dyDescent="0.35">
      <c r="A17176">
        <v>795.2</v>
      </c>
      <c r="B17176" s="24">
        <v>43546</v>
      </c>
      <c r="C17176">
        <v>7</v>
      </c>
      <c r="D17176" s="13">
        <v>20</v>
      </c>
      <c r="E17176" s="13" t="s">
        <v>99</v>
      </c>
      <c r="F17176" s="17">
        <v>-83</v>
      </c>
      <c r="G17176" t="str">
        <f>_xlfn.XLOOKUP(tbl_GL[[#This Row],[Account_key]],tbl_COA[Account_key],tbl_COA[Class],"Not Found")</f>
        <v>Assets</v>
      </c>
      <c r="H17176" t="str">
        <f>_xlfn.XLOOKUP(tbl_GL[[#This Row],[Account_key]],tbl_COA[Account_key],tbl_COA[SubClass],"Not Found")</f>
        <v>Assets</v>
      </c>
      <c r="I17176" t="str">
        <f>_xlfn.XLOOKUP(tbl_GL[[#This Row],[Account_key]],tbl_COA[Account_key],tbl_COA[SubClass2],"Not Found")</f>
        <v>Current Assets</v>
      </c>
      <c r="J17176" t="str">
        <f>_xlfn.XLOOKUP(tbl_GL[[#This Row],[Account_key]],tbl_COA[Account_key],tbl_COA[SubAccount],,0)</f>
        <v>Cash in hand</v>
      </c>
      <c r="K17176">
        <f>YEAR(tbl_GL[[#This Row],[Date]])</f>
        <v>2019</v>
      </c>
    </row>
    <row r="17177" spans="1:11" x14ac:dyDescent="0.35">
      <c r="A17177">
        <v>796.1</v>
      </c>
      <c r="B17177" s="24">
        <v>43546</v>
      </c>
      <c r="C17177">
        <v>7</v>
      </c>
      <c r="D17177" s="13">
        <v>10</v>
      </c>
      <c r="E17177" s="13" t="s">
        <v>98</v>
      </c>
      <c r="F17177" s="17">
        <v>-1373</v>
      </c>
      <c r="G17177" t="str">
        <f>_xlfn.XLOOKUP(tbl_GL[[#This Row],[Account_key]],tbl_COA[Account_key],tbl_COA[Class],"Not Found")</f>
        <v>Assets</v>
      </c>
      <c r="H17177" t="str">
        <f>_xlfn.XLOOKUP(tbl_GL[[#This Row],[Account_key]],tbl_COA[Account_key],tbl_COA[SubClass],"Not Found")</f>
        <v>Assets</v>
      </c>
      <c r="I17177" t="str">
        <f>_xlfn.XLOOKUP(tbl_GL[[#This Row],[Account_key]],tbl_COA[Account_key],tbl_COA[SubClass2],"Not Found")</f>
        <v>Current Assets</v>
      </c>
      <c r="J17177" t="str">
        <f>_xlfn.XLOOKUP(tbl_GL[[#This Row],[Account_key]],tbl_COA[Account_key],tbl_COA[SubAccount],,0)</f>
        <v>Cash at Bank</v>
      </c>
      <c r="K17177">
        <f>YEAR(tbl_GL[[#This Row],[Date]])</f>
        <v>2019</v>
      </c>
    </row>
    <row r="17178" spans="1:11" x14ac:dyDescent="0.35">
      <c r="A17178">
        <v>796.2</v>
      </c>
      <c r="B17178" s="24">
        <v>43546</v>
      </c>
      <c r="C17178">
        <v>7</v>
      </c>
      <c r="D17178" s="13">
        <v>120</v>
      </c>
      <c r="E17178" s="13" t="s">
        <v>98</v>
      </c>
      <c r="F17178" s="17">
        <v>-1373</v>
      </c>
      <c r="G17178" t="str">
        <f>_xlfn.XLOOKUP(tbl_GL[[#This Row],[Account_key]],tbl_COA[Account_key],tbl_COA[Class],"Not Found")</f>
        <v>Liabilities and Owners Equity</v>
      </c>
      <c r="H17178" t="str">
        <f>_xlfn.XLOOKUP(tbl_GL[[#This Row],[Account_key]],tbl_COA[Account_key],tbl_COA[SubClass],"Not Found")</f>
        <v>Liabilities</v>
      </c>
      <c r="I17178" t="str">
        <f>_xlfn.XLOOKUP(tbl_GL[[#This Row],[Account_key]],tbl_COA[Account_key],tbl_COA[SubClass2],"Not Found")</f>
        <v>Current Liabilities</v>
      </c>
      <c r="J17178" t="str">
        <f>_xlfn.XLOOKUP(tbl_GL[[#This Row],[Account_key]],tbl_COA[Account_key],tbl_COA[SubAccount],,0)</f>
        <v>Accrued Expenses</v>
      </c>
      <c r="K17178">
        <f>YEAR(tbl_GL[[#This Row],[Date]])</f>
        <v>2019</v>
      </c>
    </row>
    <row r="17179" spans="1:11" x14ac:dyDescent="0.35">
      <c r="A17179">
        <v>797.1</v>
      </c>
      <c r="B17179" s="24">
        <v>43547</v>
      </c>
      <c r="C17179">
        <v>7</v>
      </c>
      <c r="D17179" s="13">
        <v>330</v>
      </c>
      <c r="E17179" s="13" t="s">
        <v>97</v>
      </c>
      <c r="F17179" s="17">
        <v>-1887</v>
      </c>
      <c r="G17179" t="str">
        <f>_xlfn.XLOOKUP(tbl_GL[[#This Row],[Account_key]],tbl_COA[Account_key],tbl_COA[Class],"Not Found")</f>
        <v>Operating account</v>
      </c>
      <c r="H17179" t="str">
        <f>_xlfn.XLOOKUP(tbl_GL[[#This Row],[Account_key]],tbl_COA[Account_key],tbl_COA[SubClass],"Not Found")</f>
        <v>Operating Expenses</v>
      </c>
      <c r="I17179" t="str">
        <f>_xlfn.XLOOKUP(tbl_GL[[#This Row],[Account_key]],tbl_COA[Account_key],tbl_COA[SubClass2],"Not Found")</f>
        <v>Administration</v>
      </c>
      <c r="J17179" t="str">
        <f>_xlfn.XLOOKUP(tbl_GL[[#This Row],[Account_key]],tbl_COA[Account_key],tbl_COA[SubAccount],,0)</f>
        <v>Telephone</v>
      </c>
      <c r="K17179">
        <f>YEAR(tbl_GL[[#This Row],[Date]])</f>
        <v>2019</v>
      </c>
    </row>
    <row r="17180" spans="1:11" x14ac:dyDescent="0.35">
      <c r="A17180">
        <v>797.2</v>
      </c>
      <c r="B17180" s="24">
        <v>43547</v>
      </c>
      <c r="C17180">
        <v>7</v>
      </c>
      <c r="D17180" s="13">
        <v>120</v>
      </c>
      <c r="E17180" s="13" t="s">
        <v>97</v>
      </c>
      <c r="F17180" s="17">
        <v>1887</v>
      </c>
      <c r="G17180" t="str">
        <f>_xlfn.XLOOKUP(tbl_GL[[#This Row],[Account_key]],tbl_COA[Account_key],tbl_COA[Class],"Not Found")</f>
        <v>Liabilities and Owners Equity</v>
      </c>
      <c r="H17180" t="str">
        <f>_xlfn.XLOOKUP(tbl_GL[[#This Row],[Account_key]],tbl_COA[Account_key],tbl_COA[SubClass],"Not Found")</f>
        <v>Liabilities</v>
      </c>
      <c r="I17180" t="str">
        <f>_xlfn.XLOOKUP(tbl_GL[[#This Row],[Account_key]],tbl_COA[Account_key],tbl_COA[SubClass2],"Not Found")</f>
        <v>Current Liabilities</v>
      </c>
      <c r="J17180" t="str">
        <f>_xlfn.XLOOKUP(tbl_GL[[#This Row],[Account_key]],tbl_COA[Account_key],tbl_COA[SubAccount],,0)</f>
        <v>Accrued Expenses</v>
      </c>
      <c r="K17180">
        <f>YEAR(tbl_GL[[#This Row],[Date]])</f>
        <v>2019</v>
      </c>
    </row>
    <row r="17181" spans="1:11" x14ac:dyDescent="0.35">
      <c r="A17181">
        <v>798.1</v>
      </c>
      <c r="B17181" s="24">
        <v>43550</v>
      </c>
      <c r="C17181">
        <v>7</v>
      </c>
      <c r="D17181" s="13">
        <v>230</v>
      </c>
      <c r="E17181" s="13" t="s">
        <v>4</v>
      </c>
      <c r="F17181" s="17">
        <v>-641</v>
      </c>
      <c r="G17181" t="str">
        <f>_xlfn.XLOOKUP(tbl_GL[[#This Row],[Account_key]],tbl_COA[Account_key],tbl_COA[Class],"Not Found")</f>
        <v>Trading account</v>
      </c>
      <c r="H17181" t="str">
        <f>_xlfn.XLOOKUP(tbl_GL[[#This Row],[Account_key]],tbl_COA[Account_key],tbl_COA[SubClass],"Not Found")</f>
        <v>Cost of Sales</v>
      </c>
      <c r="I17181" t="str">
        <f>_xlfn.XLOOKUP(tbl_GL[[#This Row],[Account_key]],tbl_COA[Account_key],tbl_COA[SubClass2],"Not Found")</f>
        <v>Cost of Sales</v>
      </c>
      <c r="J17181" t="str">
        <f>_xlfn.XLOOKUP(tbl_GL[[#This Row],[Account_key]],tbl_COA[Account_key],tbl_COA[SubAccount],,0)</f>
        <v>Cost of Sales</v>
      </c>
      <c r="K17181">
        <f>YEAR(tbl_GL[[#This Row],[Date]])</f>
        <v>2019</v>
      </c>
    </row>
    <row r="17182" spans="1:11" x14ac:dyDescent="0.35">
      <c r="A17182">
        <v>798.2</v>
      </c>
      <c r="B17182" s="24">
        <v>43550</v>
      </c>
      <c r="C17182">
        <v>7</v>
      </c>
      <c r="D17182" s="13">
        <v>60</v>
      </c>
      <c r="E17182" s="13" t="s">
        <v>4</v>
      </c>
      <c r="F17182" s="17">
        <v>-641</v>
      </c>
      <c r="G17182" t="str">
        <f>_xlfn.XLOOKUP(tbl_GL[[#This Row],[Account_key]],tbl_COA[Account_key],tbl_COA[Class],"Not Found")</f>
        <v>Assets</v>
      </c>
      <c r="H17182" t="str">
        <f>_xlfn.XLOOKUP(tbl_GL[[#This Row],[Account_key]],tbl_COA[Account_key],tbl_COA[SubClass],"Not Found")</f>
        <v>Assets</v>
      </c>
      <c r="I17182" t="str">
        <f>_xlfn.XLOOKUP(tbl_GL[[#This Row],[Account_key]],tbl_COA[Account_key],tbl_COA[SubClass2],"Not Found")</f>
        <v>Current Assets</v>
      </c>
      <c r="J17182" t="str">
        <f>_xlfn.XLOOKUP(tbl_GL[[#This Row],[Account_key]],tbl_COA[Account_key],tbl_COA[SubAccount],,0)</f>
        <v>Inventory</v>
      </c>
      <c r="K17182">
        <f>YEAR(tbl_GL[[#This Row],[Date]])</f>
        <v>2019</v>
      </c>
    </row>
    <row r="17183" spans="1:11" x14ac:dyDescent="0.35">
      <c r="A17183">
        <v>799.1</v>
      </c>
      <c r="B17183" s="24">
        <v>43550</v>
      </c>
      <c r="C17183">
        <v>7</v>
      </c>
      <c r="D17183" s="13">
        <v>210</v>
      </c>
      <c r="E17183" s="13" t="s">
        <v>7</v>
      </c>
      <c r="F17183" s="17">
        <v>2421</v>
      </c>
      <c r="G17183" t="str">
        <f>_xlfn.XLOOKUP(tbl_GL[[#This Row],[Account_key]],tbl_COA[Account_key],tbl_COA[Class],"Not Found")</f>
        <v>Trading account</v>
      </c>
      <c r="H17183" t="str">
        <f>_xlfn.XLOOKUP(tbl_GL[[#This Row],[Account_key]],tbl_COA[Account_key],tbl_COA[SubClass],"Not Found")</f>
        <v>Sales</v>
      </c>
      <c r="I17183" t="str">
        <f>_xlfn.XLOOKUP(tbl_GL[[#This Row],[Account_key]],tbl_COA[Account_key],tbl_COA[SubClass2],"Not Found")</f>
        <v>Sales</v>
      </c>
      <c r="J17183" t="str">
        <f>_xlfn.XLOOKUP(tbl_GL[[#This Row],[Account_key]],tbl_COA[Account_key],tbl_COA[SubAccount],,0)</f>
        <v>Sales</v>
      </c>
      <c r="K17183">
        <f>YEAR(tbl_GL[[#This Row],[Date]])</f>
        <v>2019</v>
      </c>
    </row>
    <row r="17184" spans="1:11" x14ac:dyDescent="0.35">
      <c r="A17184">
        <v>799.2</v>
      </c>
      <c r="B17184" s="24">
        <v>43550</v>
      </c>
      <c r="C17184">
        <v>7</v>
      </c>
      <c r="D17184" s="13">
        <v>10</v>
      </c>
      <c r="E17184" s="13" t="s">
        <v>7</v>
      </c>
      <c r="F17184" s="17">
        <v>2421</v>
      </c>
      <c r="G17184" t="str">
        <f>_xlfn.XLOOKUP(tbl_GL[[#This Row],[Account_key]],tbl_COA[Account_key],tbl_COA[Class],"Not Found")</f>
        <v>Assets</v>
      </c>
      <c r="H17184" t="str">
        <f>_xlfn.XLOOKUP(tbl_GL[[#This Row],[Account_key]],tbl_COA[Account_key],tbl_COA[SubClass],"Not Found")</f>
        <v>Assets</v>
      </c>
      <c r="I17184" t="str">
        <f>_xlfn.XLOOKUP(tbl_GL[[#This Row],[Account_key]],tbl_COA[Account_key],tbl_COA[SubClass2],"Not Found")</f>
        <v>Current Assets</v>
      </c>
      <c r="J17184" t="str">
        <f>_xlfn.XLOOKUP(tbl_GL[[#This Row],[Account_key]],tbl_COA[Account_key],tbl_COA[SubAccount],,0)</f>
        <v>Cash at Bank</v>
      </c>
      <c r="K17184">
        <f>YEAR(tbl_GL[[#This Row],[Date]])</f>
        <v>2019</v>
      </c>
    </row>
    <row r="17185" spans="1:11" x14ac:dyDescent="0.35">
      <c r="A17185">
        <v>800.1</v>
      </c>
      <c r="B17185" s="24">
        <v>43550</v>
      </c>
      <c r="C17185">
        <v>7</v>
      </c>
      <c r="D17185" s="13">
        <v>230</v>
      </c>
      <c r="E17185" s="13" t="s">
        <v>4</v>
      </c>
      <c r="F17185" s="17">
        <v>-2518</v>
      </c>
      <c r="G17185" t="str">
        <f>_xlfn.XLOOKUP(tbl_GL[[#This Row],[Account_key]],tbl_COA[Account_key],tbl_COA[Class],"Not Found")</f>
        <v>Trading account</v>
      </c>
      <c r="H17185" t="str">
        <f>_xlfn.XLOOKUP(tbl_GL[[#This Row],[Account_key]],tbl_COA[Account_key],tbl_COA[SubClass],"Not Found")</f>
        <v>Cost of Sales</v>
      </c>
      <c r="I17185" t="str">
        <f>_xlfn.XLOOKUP(tbl_GL[[#This Row],[Account_key]],tbl_COA[Account_key],tbl_COA[SubClass2],"Not Found")</f>
        <v>Cost of Sales</v>
      </c>
      <c r="J17185" t="str">
        <f>_xlfn.XLOOKUP(tbl_GL[[#This Row],[Account_key]],tbl_COA[Account_key],tbl_COA[SubAccount],,0)</f>
        <v>Cost of Sales</v>
      </c>
      <c r="K17185">
        <f>YEAR(tbl_GL[[#This Row],[Date]])</f>
        <v>2019</v>
      </c>
    </row>
    <row r="17186" spans="1:11" x14ac:dyDescent="0.35">
      <c r="A17186">
        <v>800.2</v>
      </c>
      <c r="B17186" s="24">
        <v>43550</v>
      </c>
      <c r="C17186">
        <v>7</v>
      </c>
      <c r="D17186" s="13">
        <v>60</v>
      </c>
      <c r="E17186" s="13" t="s">
        <v>4</v>
      </c>
      <c r="F17186" s="17">
        <v>-2518</v>
      </c>
      <c r="G17186" t="str">
        <f>_xlfn.XLOOKUP(tbl_GL[[#This Row],[Account_key]],tbl_COA[Account_key],tbl_COA[Class],"Not Found")</f>
        <v>Assets</v>
      </c>
      <c r="H17186" t="str">
        <f>_xlfn.XLOOKUP(tbl_GL[[#This Row],[Account_key]],tbl_COA[Account_key],tbl_COA[SubClass],"Not Found")</f>
        <v>Assets</v>
      </c>
      <c r="I17186" t="str">
        <f>_xlfn.XLOOKUP(tbl_GL[[#This Row],[Account_key]],tbl_COA[Account_key],tbl_COA[SubClass2],"Not Found")</f>
        <v>Current Assets</v>
      </c>
      <c r="J17186" t="str">
        <f>_xlfn.XLOOKUP(tbl_GL[[#This Row],[Account_key]],tbl_COA[Account_key],tbl_COA[SubAccount],,0)</f>
        <v>Inventory</v>
      </c>
      <c r="K17186">
        <f>YEAR(tbl_GL[[#This Row],[Date]])</f>
        <v>2019</v>
      </c>
    </row>
    <row r="17187" spans="1:11" x14ac:dyDescent="0.35">
      <c r="A17187">
        <v>801.1</v>
      </c>
      <c r="B17187" s="24">
        <v>43550</v>
      </c>
      <c r="C17187">
        <v>7</v>
      </c>
      <c r="D17187" s="13">
        <v>210</v>
      </c>
      <c r="E17187" s="13" t="s">
        <v>8</v>
      </c>
      <c r="F17187" s="17">
        <v>11282</v>
      </c>
      <c r="G17187" t="str">
        <f>_xlfn.XLOOKUP(tbl_GL[[#This Row],[Account_key]],tbl_COA[Account_key],tbl_COA[Class],"Not Found")</f>
        <v>Trading account</v>
      </c>
      <c r="H17187" t="str">
        <f>_xlfn.XLOOKUP(tbl_GL[[#This Row],[Account_key]],tbl_COA[Account_key],tbl_COA[SubClass],"Not Found")</f>
        <v>Sales</v>
      </c>
      <c r="I17187" t="str">
        <f>_xlfn.XLOOKUP(tbl_GL[[#This Row],[Account_key]],tbl_COA[Account_key],tbl_COA[SubClass2],"Not Found")</f>
        <v>Sales</v>
      </c>
      <c r="J17187" t="str">
        <f>_xlfn.XLOOKUP(tbl_GL[[#This Row],[Account_key]],tbl_COA[Account_key],tbl_COA[SubAccount],,0)</f>
        <v>Sales</v>
      </c>
      <c r="K17187">
        <f>YEAR(tbl_GL[[#This Row],[Date]])</f>
        <v>2019</v>
      </c>
    </row>
    <row r="17188" spans="1:11" x14ac:dyDescent="0.35">
      <c r="A17188">
        <v>801.2</v>
      </c>
      <c r="B17188" s="24">
        <v>43550</v>
      </c>
      <c r="C17188">
        <v>7</v>
      </c>
      <c r="D17188" s="13">
        <v>30</v>
      </c>
      <c r="E17188" s="13" t="s">
        <v>8</v>
      </c>
      <c r="F17188" s="17">
        <v>11282</v>
      </c>
      <c r="G17188" t="str">
        <f>_xlfn.XLOOKUP(tbl_GL[[#This Row],[Account_key]],tbl_COA[Account_key],tbl_COA[Class],"Not Found")</f>
        <v>Assets</v>
      </c>
      <c r="H17188" t="str">
        <f>_xlfn.XLOOKUP(tbl_GL[[#This Row],[Account_key]],tbl_COA[Account_key],tbl_COA[SubClass],"Not Found")</f>
        <v>Assets</v>
      </c>
      <c r="I17188" t="str">
        <f>_xlfn.XLOOKUP(tbl_GL[[#This Row],[Account_key]],tbl_COA[Account_key],tbl_COA[SubClass2],"Not Found")</f>
        <v>Current Assets</v>
      </c>
      <c r="J17188" t="str">
        <f>_xlfn.XLOOKUP(tbl_GL[[#This Row],[Account_key]],tbl_COA[Account_key],tbl_COA[SubAccount],,0)</f>
        <v>Trade Receivables</v>
      </c>
      <c r="K17188">
        <f>YEAR(tbl_GL[[#This Row],[Date]])</f>
        <v>2019</v>
      </c>
    </row>
    <row r="17189" spans="1:11" x14ac:dyDescent="0.35">
      <c r="A17189">
        <v>802.1</v>
      </c>
      <c r="B17189" s="24">
        <v>43551</v>
      </c>
      <c r="C17189">
        <v>7</v>
      </c>
      <c r="D17189" s="13">
        <v>300</v>
      </c>
      <c r="E17189" s="13" t="s">
        <v>97</v>
      </c>
      <c r="F17189" s="17">
        <v>-1834</v>
      </c>
      <c r="G17189" t="str">
        <f>_xlfn.XLOOKUP(tbl_GL[[#This Row],[Account_key]],tbl_COA[Account_key],tbl_COA[Class],"Not Found")</f>
        <v>Operating account</v>
      </c>
      <c r="H17189" t="str">
        <f>_xlfn.XLOOKUP(tbl_GL[[#This Row],[Account_key]],tbl_COA[Account_key],tbl_COA[SubClass],"Not Found")</f>
        <v>Operating Expenses</v>
      </c>
      <c r="I17189" t="str">
        <f>_xlfn.XLOOKUP(tbl_GL[[#This Row],[Account_key]],tbl_COA[Account_key],tbl_COA[SubClass2],"Not Found")</f>
        <v>Administration</v>
      </c>
      <c r="J17189" t="str">
        <f>_xlfn.XLOOKUP(tbl_GL[[#This Row],[Account_key]],tbl_COA[Account_key],tbl_COA[SubAccount],,0)</f>
        <v>Entertainment</v>
      </c>
      <c r="K17189">
        <f>YEAR(tbl_GL[[#This Row],[Date]])</f>
        <v>2019</v>
      </c>
    </row>
    <row r="17190" spans="1:11" x14ac:dyDescent="0.35">
      <c r="A17190">
        <v>802.2</v>
      </c>
      <c r="B17190" s="24">
        <v>43551</v>
      </c>
      <c r="C17190">
        <v>7</v>
      </c>
      <c r="D17190" s="13">
        <v>120</v>
      </c>
      <c r="E17190" s="13" t="s">
        <v>97</v>
      </c>
      <c r="F17190" s="17">
        <v>1834</v>
      </c>
      <c r="G17190" t="str">
        <f>_xlfn.XLOOKUP(tbl_GL[[#This Row],[Account_key]],tbl_COA[Account_key],tbl_COA[Class],"Not Found")</f>
        <v>Liabilities and Owners Equity</v>
      </c>
      <c r="H17190" t="str">
        <f>_xlfn.XLOOKUP(tbl_GL[[#This Row],[Account_key]],tbl_COA[Account_key],tbl_COA[SubClass],"Not Found")</f>
        <v>Liabilities</v>
      </c>
      <c r="I17190" t="str">
        <f>_xlfn.XLOOKUP(tbl_GL[[#This Row],[Account_key]],tbl_COA[Account_key],tbl_COA[SubClass2],"Not Found")</f>
        <v>Current Liabilities</v>
      </c>
      <c r="J17190" t="str">
        <f>_xlfn.XLOOKUP(tbl_GL[[#This Row],[Account_key]],tbl_COA[Account_key],tbl_COA[SubAccount],,0)</f>
        <v>Accrued Expenses</v>
      </c>
      <c r="K17190">
        <f>YEAR(tbl_GL[[#This Row],[Date]])</f>
        <v>2019</v>
      </c>
    </row>
    <row r="17191" spans="1:11" x14ac:dyDescent="0.35">
      <c r="A17191">
        <v>803.1</v>
      </c>
      <c r="B17191" s="24">
        <v>43554</v>
      </c>
      <c r="C17191">
        <v>7</v>
      </c>
      <c r="D17191" s="13">
        <v>350</v>
      </c>
      <c r="E17191" s="13" t="s">
        <v>97</v>
      </c>
      <c r="F17191" s="17">
        <v>-1500</v>
      </c>
      <c r="G17191" t="str">
        <f>_xlfn.XLOOKUP(tbl_GL[[#This Row],[Account_key]],tbl_COA[Account_key],tbl_COA[Class],"Not Found")</f>
        <v>Operating account</v>
      </c>
      <c r="H17191" t="str">
        <f>_xlfn.XLOOKUP(tbl_GL[[#This Row],[Account_key]],tbl_COA[Account_key],tbl_COA[SubClass],"Not Found")</f>
        <v>Operating Expenses</v>
      </c>
      <c r="I17191" t="str">
        <f>_xlfn.XLOOKUP(tbl_GL[[#This Row],[Account_key]],tbl_COA[Account_key],tbl_COA[SubClass2],"Not Found")</f>
        <v>Administration</v>
      </c>
      <c r="J17191" t="str">
        <f>_xlfn.XLOOKUP(tbl_GL[[#This Row],[Account_key]],tbl_COA[Account_key],tbl_COA[SubAccount],,0)</f>
        <v>Other Expenses</v>
      </c>
      <c r="K17191">
        <f>YEAR(tbl_GL[[#This Row],[Date]])</f>
        <v>2019</v>
      </c>
    </row>
    <row r="17192" spans="1:11" x14ac:dyDescent="0.35">
      <c r="A17192">
        <v>803.2</v>
      </c>
      <c r="B17192" s="24">
        <v>43554</v>
      </c>
      <c r="C17192">
        <v>7</v>
      </c>
      <c r="D17192" s="13">
        <v>120</v>
      </c>
      <c r="E17192" s="13" t="s">
        <v>97</v>
      </c>
      <c r="F17192" s="17">
        <v>1500</v>
      </c>
      <c r="G17192" t="str">
        <f>_xlfn.XLOOKUP(tbl_GL[[#This Row],[Account_key]],tbl_COA[Account_key],tbl_COA[Class],"Not Found")</f>
        <v>Liabilities and Owners Equity</v>
      </c>
      <c r="H17192" t="str">
        <f>_xlfn.XLOOKUP(tbl_GL[[#This Row],[Account_key]],tbl_COA[Account_key],tbl_COA[SubClass],"Not Found")</f>
        <v>Liabilities</v>
      </c>
      <c r="I17192" t="str">
        <f>_xlfn.XLOOKUP(tbl_GL[[#This Row],[Account_key]],tbl_COA[Account_key],tbl_COA[SubClass2],"Not Found")</f>
        <v>Current Liabilities</v>
      </c>
      <c r="J17192" t="str">
        <f>_xlfn.XLOOKUP(tbl_GL[[#This Row],[Account_key]],tbl_COA[Account_key],tbl_COA[SubAccount],,0)</f>
        <v>Accrued Expenses</v>
      </c>
      <c r="K17192">
        <f>YEAR(tbl_GL[[#This Row],[Date]])</f>
        <v>2019</v>
      </c>
    </row>
    <row r="17193" spans="1:11" x14ac:dyDescent="0.35">
      <c r="A17193">
        <v>804.1</v>
      </c>
      <c r="B17193" s="24">
        <v>43555</v>
      </c>
      <c r="C17193">
        <v>7</v>
      </c>
      <c r="D17193" s="13">
        <v>10</v>
      </c>
      <c r="E17193" s="13" t="s">
        <v>110</v>
      </c>
      <c r="F17193" s="17">
        <v>69</v>
      </c>
      <c r="G17193" t="str">
        <f>_xlfn.XLOOKUP(tbl_GL[[#This Row],[Account_key]],tbl_COA[Account_key],tbl_COA[Class],"Not Found")</f>
        <v>Assets</v>
      </c>
      <c r="H17193" t="str">
        <f>_xlfn.XLOOKUP(tbl_GL[[#This Row],[Account_key]],tbl_COA[Account_key],tbl_COA[SubClass],"Not Found")</f>
        <v>Assets</v>
      </c>
      <c r="I17193" t="str">
        <f>_xlfn.XLOOKUP(tbl_GL[[#This Row],[Account_key]],tbl_COA[Account_key],tbl_COA[SubClass2],"Not Found")</f>
        <v>Current Assets</v>
      </c>
      <c r="J17193" t="str">
        <f>_xlfn.XLOOKUP(tbl_GL[[#This Row],[Account_key]],tbl_COA[Account_key],tbl_COA[SubAccount],,0)</f>
        <v>Cash at Bank</v>
      </c>
      <c r="K17193">
        <f>YEAR(tbl_GL[[#This Row],[Date]])</f>
        <v>2019</v>
      </c>
    </row>
    <row r="17194" spans="1:11" x14ac:dyDescent="0.35">
      <c r="A17194">
        <v>804.2</v>
      </c>
      <c r="B17194" s="24">
        <v>43555</v>
      </c>
      <c r="C17194">
        <v>7</v>
      </c>
      <c r="D17194" s="13">
        <v>430</v>
      </c>
      <c r="E17194" s="13" t="s">
        <v>110</v>
      </c>
      <c r="F17194" s="17">
        <v>69</v>
      </c>
      <c r="G17194" t="str">
        <f>_xlfn.XLOOKUP(tbl_GL[[#This Row],[Account_key]],tbl_COA[Account_key],tbl_COA[Class],"Not Found")</f>
        <v>Non-operating</v>
      </c>
      <c r="H17194" t="str">
        <f>_xlfn.XLOOKUP(tbl_GL[[#This Row],[Account_key]],tbl_COA[Account_key],tbl_COA[SubClass],"Not Found")</f>
        <v>Exchange Loss/Gain</v>
      </c>
      <c r="I17194" t="str">
        <f>_xlfn.XLOOKUP(tbl_GL[[#This Row],[Account_key]],tbl_COA[Account_key],tbl_COA[SubClass2],"Not Found")</f>
        <v>Exchange Loss/Gain</v>
      </c>
      <c r="J17194" t="str">
        <f>_xlfn.XLOOKUP(tbl_GL[[#This Row],[Account_key]],tbl_COA[Account_key],tbl_COA[SubAccount],,0)</f>
        <v>Exchange Loss/Gain</v>
      </c>
      <c r="K17194">
        <f>YEAR(tbl_GL[[#This Row],[Date]])</f>
        <v>2019</v>
      </c>
    </row>
    <row r="17195" spans="1:11" x14ac:dyDescent="0.35">
      <c r="A17195">
        <v>806.1</v>
      </c>
      <c r="B17195" s="24">
        <v>43555</v>
      </c>
      <c r="C17195">
        <v>7</v>
      </c>
      <c r="D17195" s="13">
        <v>400</v>
      </c>
      <c r="E17195" s="13" t="s">
        <v>104</v>
      </c>
      <c r="F17195" s="17">
        <v>-125</v>
      </c>
      <c r="G17195" t="str">
        <f>_xlfn.XLOOKUP(tbl_GL[[#This Row],[Account_key]],tbl_COA[Account_key],tbl_COA[Class],"Not Found")</f>
        <v>Operating account</v>
      </c>
      <c r="H17195" t="str">
        <f>_xlfn.XLOOKUP(tbl_GL[[#This Row],[Account_key]],tbl_COA[Account_key],tbl_COA[SubClass],"Not Found")</f>
        <v>Depreciation &amp; Amortization</v>
      </c>
      <c r="I17195" t="str">
        <f>_xlfn.XLOOKUP(tbl_GL[[#This Row],[Account_key]],tbl_COA[Account_key],tbl_COA[SubClass2],"Not Found")</f>
        <v>Amortization</v>
      </c>
      <c r="J17195" t="str">
        <f>_xlfn.XLOOKUP(tbl_GL[[#This Row],[Account_key]],tbl_COA[Account_key],tbl_COA[SubAccount],,0)</f>
        <v>Amortization of Intangible Assets</v>
      </c>
      <c r="K17195">
        <f>YEAR(tbl_GL[[#This Row],[Date]])</f>
        <v>2019</v>
      </c>
    </row>
    <row r="17196" spans="1:11" x14ac:dyDescent="0.35">
      <c r="A17196">
        <v>806.2</v>
      </c>
      <c r="B17196" s="24">
        <v>43555</v>
      </c>
      <c r="C17196">
        <v>7</v>
      </c>
      <c r="D17196" s="13">
        <v>100</v>
      </c>
      <c r="E17196" s="13" t="s">
        <v>104</v>
      </c>
      <c r="F17196" s="17">
        <v>-125</v>
      </c>
      <c r="G17196" t="str">
        <f>_xlfn.XLOOKUP(tbl_GL[[#This Row],[Account_key]],tbl_COA[Account_key],tbl_COA[Class],"Not Found")</f>
        <v>Assets</v>
      </c>
      <c r="H17196" t="str">
        <f>_xlfn.XLOOKUP(tbl_GL[[#This Row],[Account_key]],tbl_COA[Account_key],tbl_COA[SubClass],"Not Found")</f>
        <v>Assets</v>
      </c>
      <c r="I17196" t="str">
        <f>_xlfn.XLOOKUP(tbl_GL[[#This Row],[Account_key]],tbl_COA[Account_key],tbl_COA[SubClass2],"Not Found")</f>
        <v>Non-Current Assets</v>
      </c>
      <c r="J17196" t="str">
        <f>_xlfn.XLOOKUP(tbl_GL[[#This Row],[Account_key]],tbl_COA[Account_key],tbl_COA[SubAccount],,0)</f>
        <v>Patents and trademarks</v>
      </c>
      <c r="K17196">
        <f>YEAR(tbl_GL[[#This Row],[Date]])</f>
        <v>2019</v>
      </c>
    </row>
    <row r="17197" spans="1:11" x14ac:dyDescent="0.35">
      <c r="A17197">
        <v>807.1</v>
      </c>
      <c r="B17197" s="24">
        <v>43555</v>
      </c>
      <c r="C17197">
        <v>7</v>
      </c>
      <c r="D17197" s="13">
        <v>440</v>
      </c>
      <c r="E17197" s="13" t="s">
        <v>112</v>
      </c>
      <c r="F17197" s="17">
        <v>-195</v>
      </c>
      <c r="G17197" t="str">
        <f>_xlfn.XLOOKUP(tbl_GL[[#This Row],[Account_key]],tbl_COA[Account_key],tbl_COA[Class],"Not Found")</f>
        <v>Interest &amp; Tax</v>
      </c>
      <c r="H17197" t="str">
        <f>_xlfn.XLOOKUP(tbl_GL[[#This Row],[Account_key]],tbl_COA[Account_key],tbl_COA[SubClass],"Not Found")</f>
        <v>Interest Expense</v>
      </c>
      <c r="I17197" t="str">
        <f>_xlfn.XLOOKUP(tbl_GL[[#This Row],[Account_key]],tbl_COA[Account_key],tbl_COA[SubClass2],"Not Found")</f>
        <v>Interest Expense</v>
      </c>
      <c r="J17197" t="str">
        <f>_xlfn.XLOOKUP(tbl_GL[[#This Row],[Account_key]],tbl_COA[Account_key],tbl_COA[SubAccount],,0)</f>
        <v>Interest Expense</v>
      </c>
      <c r="K17197">
        <f>YEAR(tbl_GL[[#This Row],[Date]])</f>
        <v>2019</v>
      </c>
    </row>
    <row r="17198" spans="1:11" x14ac:dyDescent="0.35">
      <c r="A17198">
        <v>807.2</v>
      </c>
      <c r="B17198" s="24">
        <v>43555</v>
      </c>
      <c r="C17198">
        <v>7</v>
      </c>
      <c r="D17198" s="13">
        <v>121</v>
      </c>
      <c r="E17198" s="13" t="s">
        <v>112</v>
      </c>
      <c r="F17198" s="17">
        <v>195</v>
      </c>
      <c r="G17198" t="str">
        <f>_xlfn.XLOOKUP(tbl_GL[[#This Row],[Account_key]],tbl_COA[Account_key],tbl_COA[Class],"Not Found")</f>
        <v>Liabilities and Owners Equity</v>
      </c>
      <c r="H17198" t="str">
        <f>_xlfn.XLOOKUP(tbl_GL[[#This Row],[Account_key]],tbl_COA[Account_key],tbl_COA[SubClass],"Not Found")</f>
        <v>Liabilities</v>
      </c>
      <c r="I17198" t="str">
        <f>_xlfn.XLOOKUP(tbl_GL[[#This Row],[Account_key]],tbl_COA[Account_key],tbl_COA[SubClass2],"Not Found")</f>
        <v>Current Liabilities</v>
      </c>
      <c r="J17198" t="str">
        <f>_xlfn.XLOOKUP(tbl_GL[[#This Row],[Account_key]],tbl_COA[Account_key],tbl_COA[SubAccount],,0)</f>
        <v>Interest Payable</v>
      </c>
      <c r="K17198">
        <f>YEAR(tbl_GL[[#This Row],[Date]])</f>
        <v>2019</v>
      </c>
    </row>
    <row r="17199" spans="1:11" x14ac:dyDescent="0.35">
      <c r="A17199">
        <v>808.1</v>
      </c>
      <c r="B17199" s="24">
        <v>43555</v>
      </c>
      <c r="C17199">
        <v>7</v>
      </c>
      <c r="D17199" s="13">
        <v>10</v>
      </c>
      <c r="E17199" s="13" t="s">
        <v>113</v>
      </c>
      <c r="F17199" s="17">
        <v>200</v>
      </c>
      <c r="G17199" t="str">
        <f>_xlfn.XLOOKUP(tbl_GL[[#This Row],[Account_key]],tbl_COA[Account_key],tbl_COA[Class],"Not Found")</f>
        <v>Assets</v>
      </c>
      <c r="H17199" t="str">
        <f>_xlfn.XLOOKUP(tbl_GL[[#This Row],[Account_key]],tbl_COA[Account_key],tbl_COA[SubClass],"Not Found")</f>
        <v>Assets</v>
      </c>
      <c r="I17199" t="str">
        <f>_xlfn.XLOOKUP(tbl_GL[[#This Row],[Account_key]],tbl_COA[Account_key],tbl_COA[SubClass2],"Not Found")</f>
        <v>Current Assets</v>
      </c>
      <c r="J17199" t="str">
        <f>_xlfn.XLOOKUP(tbl_GL[[#This Row],[Account_key]],tbl_COA[Account_key],tbl_COA[SubAccount],,0)</f>
        <v>Cash at Bank</v>
      </c>
      <c r="K17199">
        <f>YEAR(tbl_GL[[#This Row],[Date]])</f>
        <v>2019</v>
      </c>
    </row>
    <row r="17200" spans="1:11" x14ac:dyDescent="0.35">
      <c r="A17200">
        <v>808.2</v>
      </c>
      <c r="B17200" s="24">
        <v>43555</v>
      </c>
      <c r="C17200">
        <v>7</v>
      </c>
      <c r="D17200" s="13">
        <v>410</v>
      </c>
      <c r="E17200" s="13" t="s">
        <v>113</v>
      </c>
      <c r="F17200" s="17">
        <v>200</v>
      </c>
      <c r="G17200" t="str">
        <f>_xlfn.XLOOKUP(tbl_GL[[#This Row],[Account_key]],tbl_COA[Account_key],tbl_COA[Class],"Not Found")</f>
        <v>Non-operating</v>
      </c>
      <c r="H17200" t="str">
        <f>_xlfn.XLOOKUP(tbl_GL[[#This Row],[Account_key]],tbl_COA[Account_key],tbl_COA[SubClass],"Not Found")</f>
        <v>Interest Income</v>
      </c>
      <c r="I17200" t="str">
        <f>_xlfn.XLOOKUP(tbl_GL[[#This Row],[Account_key]],tbl_COA[Account_key],tbl_COA[SubClass2],"Not Found")</f>
        <v>Interest Income</v>
      </c>
      <c r="J17200" t="str">
        <f>_xlfn.XLOOKUP(tbl_GL[[#This Row],[Account_key]],tbl_COA[Account_key],tbl_COA[SubAccount],,0)</f>
        <v>Interest Income</v>
      </c>
      <c r="K17200">
        <f>YEAR(tbl_GL[[#This Row],[Date]])</f>
        <v>2019</v>
      </c>
    </row>
    <row r="17201" spans="1:11" x14ac:dyDescent="0.35">
      <c r="A17201">
        <v>809.1</v>
      </c>
      <c r="B17201" s="24">
        <v>43555</v>
      </c>
      <c r="C17201">
        <v>7</v>
      </c>
      <c r="D17201" s="13">
        <v>450</v>
      </c>
      <c r="E17201" s="23" t="s">
        <v>108</v>
      </c>
      <c r="F17201" s="17">
        <v>865</v>
      </c>
      <c r="G17201" t="str">
        <f>_xlfn.XLOOKUP(tbl_GL[[#This Row],[Account_key]],tbl_COA[Account_key],tbl_COA[Class],"Not Found")</f>
        <v>Interest &amp; Tax</v>
      </c>
      <c r="H17201" t="str">
        <f>_xlfn.XLOOKUP(tbl_GL[[#This Row],[Account_key]],tbl_COA[Account_key],tbl_COA[SubClass],"Not Found")</f>
        <v>Taxation</v>
      </c>
      <c r="I17201" t="str">
        <f>_xlfn.XLOOKUP(tbl_GL[[#This Row],[Account_key]],tbl_COA[Account_key],tbl_COA[SubClass2],"Not Found")</f>
        <v>Taxation</v>
      </c>
      <c r="J17201" t="str">
        <f>_xlfn.XLOOKUP(tbl_GL[[#This Row],[Account_key]],tbl_COA[Account_key],tbl_COA[SubAccount],,0)</f>
        <v>Taxation</v>
      </c>
      <c r="K17201">
        <f>YEAR(tbl_GL[[#This Row],[Date]])</f>
        <v>2019</v>
      </c>
    </row>
    <row r="17202" spans="1:11" x14ac:dyDescent="0.35">
      <c r="A17202">
        <v>809.2</v>
      </c>
      <c r="B17202" s="24">
        <v>43555</v>
      </c>
      <c r="C17202">
        <v>7</v>
      </c>
      <c r="D17202" s="13">
        <v>122</v>
      </c>
      <c r="E17202" s="23" t="s">
        <v>108</v>
      </c>
      <c r="F17202" s="17">
        <v>-865</v>
      </c>
      <c r="G17202" t="str">
        <f>_xlfn.XLOOKUP(tbl_GL[[#This Row],[Account_key]],tbl_COA[Account_key],tbl_COA[Class],"Not Found")</f>
        <v>Liabilities and Owners Equity</v>
      </c>
      <c r="H17202" t="str">
        <f>_xlfn.XLOOKUP(tbl_GL[[#This Row],[Account_key]],tbl_COA[Account_key],tbl_COA[SubClass],"Not Found")</f>
        <v>Liabilities</v>
      </c>
      <c r="I17202" t="str">
        <f>_xlfn.XLOOKUP(tbl_GL[[#This Row],[Account_key]],tbl_COA[Account_key],tbl_COA[SubClass2],"Not Found")</f>
        <v>Current Liabilities</v>
      </c>
      <c r="J17202" t="str">
        <f>_xlfn.XLOOKUP(tbl_GL[[#This Row],[Account_key]],tbl_COA[Account_key],tbl_COA[SubAccount],,0)</f>
        <v>Tax payable</v>
      </c>
      <c r="K17202">
        <f>YEAR(tbl_GL[[#This Row],[Date]])</f>
        <v>2019</v>
      </c>
    </row>
    <row r="17203" spans="1:11" x14ac:dyDescent="0.35">
      <c r="A17203">
        <v>810.1</v>
      </c>
      <c r="B17203" s="24">
        <v>43555</v>
      </c>
      <c r="C17203">
        <v>7</v>
      </c>
      <c r="D17203" s="13">
        <v>240</v>
      </c>
      <c r="E17203" s="13" t="s">
        <v>56</v>
      </c>
      <c r="F17203" s="17">
        <v>-2813</v>
      </c>
      <c r="G17203" t="str">
        <f>_xlfn.XLOOKUP(tbl_GL[[#This Row],[Account_key]],tbl_COA[Account_key],tbl_COA[Class],"Not Found")</f>
        <v>Operating account</v>
      </c>
      <c r="H17203" t="str">
        <f>_xlfn.XLOOKUP(tbl_GL[[#This Row],[Account_key]],tbl_COA[Account_key],tbl_COA[SubClass],"Not Found")</f>
        <v>Operating Expenses</v>
      </c>
      <c r="I17203" t="str">
        <f>_xlfn.XLOOKUP(tbl_GL[[#This Row],[Account_key]],tbl_COA[Account_key],tbl_COA[SubClass2],"Not Found")</f>
        <v>Sales &amp; Distribution</v>
      </c>
      <c r="J17203" t="str">
        <f>_xlfn.XLOOKUP(tbl_GL[[#This Row],[Account_key]],tbl_COA[Account_key],tbl_COA[SubAccount],,0)</f>
        <v>Salaries</v>
      </c>
      <c r="K17203">
        <f>YEAR(tbl_GL[[#This Row],[Date]])</f>
        <v>2019</v>
      </c>
    </row>
    <row r="17204" spans="1:11" x14ac:dyDescent="0.35">
      <c r="A17204">
        <v>810.2</v>
      </c>
      <c r="B17204" s="24">
        <v>43555</v>
      </c>
      <c r="C17204">
        <v>7</v>
      </c>
      <c r="D17204" s="13">
        <v>10</v>
      </c>
      <c r="E17204" s="13" t="s">
        <v>56</v>
      </c>
      <c r="F17204" s="17">
        <v>-2813</v>
      </c>
      <c r="G17204" t="str">
        <f>_xlfn.XLOOKUP(tbl_GL[[#This Row],[Account_key]],tbl_COA[Account_key],tbl_COA[Class],"Not Found")</f>
        <v>Assets</v>
      </c>
      <c r="H17204" t="str">
        <f>_xlfn.XLOOKUP(tbl_GL[[#This Row],[Account_key]],tbl_COA[Account_key],tbl_COA[SubClass],"Not Found")</f>
        <v>Assets</v>
      </c>
      <c r="I17204" t="str">
        <f>_xlfn.XLOOKUP(tbl_GL[[#This Row],[Account_key]],tbl_COA[Account_key],tbl_COA[SubClass2],"Not Found")</f>
        <v>Current Assets</v>
      </c>
      <c r="J17204" t="str">
        <f>_xlfn.XLOOKUP(tbl_GL[[#This Row],[Account_key]],tbl_COA[Account_key],tbl_COA[SubAccount],,0)</f>
        <v>Cash at Bank</v>
      </c>
      <c r="K17204">
        <f>YEAR(tbl_GL[[#This Row],[Date]])</f>
        <v>2019</v>
      </c>
    </row>
    <row r="17205" spans="1:11" x14ac:dyDescent="0.35">
      <c r="A17205">
        <v>811.1</v>
      </c>
      <c r="B17205" s="24">
        <v>43555</v>
      </c>
      <c r="C17205">
        <v>7</v>
      </c>
      <c r="D17205" s="13">
        <v>380</v>
      </c>
      <c r="E17205" s="13" t="s">
        <v>101</v>
      </c>
      <c r="F17205" s="17">
        <v>-4900</v>
      </c>
      <c r="G17205" t="str">
        <f>_xlfn.XLOOKUP(tbl_GL[[#This Row],[Account_key]],tbl_COA[Account_key],tbl_COA[Class],"Not Found")</f>
        <v>Operating account</v>
      </c>
      <c r="H17205" t="str">
        <f>_xlfn.XLOOKUP(tbl_GL[[#This Row],[Account_key]],tbl_COA[Account_key],tbl_COA[SubClass],"Not Found")</f>
        <v>Depreciation &amp; Amortization</v>
      </c>
      <c r="I17205" t="str">
        <f>_xlfn.XLOOKUP(tbl_GL[[#This Row],[Account_key]],tbl_COA[Account_key],tbl_COA[SubClass2],"Not Found")</f>
        <v>Depreciation</v>
      </c>
      <c r="J17205" t="str">
        <f>_xlfn.XLOOKUP(tbl_GL[[#This Row],[Account_key]],tbl_COA[Account_key],tbl_COA[SubAccount],,0)</f>
        <v>Equipment</v>
      </c>
      <c r="K17205">
        <f>YEAR(tbl_GL[[#This Row],[Date]])</f>
        <v>2019</v>
      </c>
    </row>
    <row r="17206" spans="1:11" x14ac:dyDescent="0.35">
      <c r="A17206">
        <v>811.2</v>
      </c>
      <c r="B17206" s="24">
        <v>43555</v>
      </c>
      <c r="C17206">
        <v>7</v>
      </c>
      <c r="D17206" s="13">
        <v>90</v>
      </c>
      <c r="E17206" s="13" t="s">
        <v>101</v>
      </c>
      <c r="F17206" s="17">
        <v>-4900</v>
      </c>
      <c r="G17206" t="str">
        <f>_xlfn.XLOOKUP(tbl_GL[[#This Row],[Account_key]],tbl_COA[Account_key],tbl_COA[Class],"Not Found")</f>
        <v>Assets</v>
      </c>
      <c r="H17206" t="str">
        <f>_xlfn.XLOOKUP(tbl_GL[[#This Row],[Account_key]],tbl_COA[Account_key],tbl_COA[SubClass],"Not Found")</f>
        <v>Assets</v>
      </c>
      <c r="I17206" t="str">
        <f>_xlfn.XLOOKUP(tbl_GL[[#This Row],[Account_key]],tbl_COA[Account_key],tbl_COA[SubClass2],"Not Found")</f>
        <v>Non-Current Assets</v>
      </c>
      <c r="J17206" t="str">
        <f>_xlfn.XLOOKUP(tbl_GL[[#This Row],[Account_key]],tbl_COA[Account_key],tbl_COA[SubAccount],,0)</f>
        <v>Office Furniture &amp; Equipment</v>
      </c>
      <c r="K17206">
        <f>YEAR(tbl_GL[[#This Row],[Date]])</f>
        <v>2019</v>
      </c>
    </row>
    <row r="17207" spans="1:11" x14ac:dyDescent="0.35">
      <c r="A17207">
        <v>812.1</v>
      </c>
      <c r="B17207" s="24">
        <v>43556</v>
      </c>
      <c r="C17207">
        <v>7</v>
      </c>
      <c r="D17207" s="13">
        <v>230</v>
      </c>
      <c r="E17207" s="13" t="s">
        <v>4</v>
      </c>
      <c r="F17207" s="17">
        <v>-509</v>
      </c>
      <c r="G17207" t="str">
        <f>_xlfn.XLOOKUP(tbl_GL[[#This Row],[Account_key]],tbl_COA[Account_key],tbl_COA[Class],"Not Found")</f>
        <v>Trading account</v>
      </c>
      <c r="H17207" t="str">
        <f>_xlfn.XLOOKUP(tbl_GL[[#This Row],[Account_key]],tbl_COA[Account_key],tbl_COA[SubClass],"Not Found")</f>
        <v>Cost of Sales</v>
      </c>
      <c r="I17207" t="str">
        <f>_xlfn.XLOOKUP(tbl_GL[[#This Row],[Account_key]],tbl_COA[Account_key],tbl_COA[SubClass2],"Not Found")</f>
        <v>Cost of Sales</v>
      </c>
      <c r="J17207" t="str">
        <f>_xlfn.XLOOKUP(tbl_GL[[#This Row],[Account_key]],tbl_COA[Account_key],tbl_COA[SubAccount],,0)</f>
        <v>Cost of Sales</v>
      </c>
      <c r="K17207">
        <f>YEAR(tbl_GL[[#This Row],[Date]])</f>
        <v>2019</v>
      </c>
    </row>
    <row r="17208" spans="1:11" x14ac:dyDescent="0.35">
      <c r="A17208">
        <v>812.2</v>
      </c>
      <c r="B17208" s="24">
        <v>43556</v>
      </c>
      <c r="C17208">
        <v>7</v>
      </c>
      <c r="D17208" s="13">
        <v>60</v>
      </c>
      <c r="E17208" s="13" t="s">
        <v>4</v>
      </c>
      <c r="F17208" s="17">
        <v>-509</v>
      </c>
      <c r="G17208" t="str">
        <f>_xlfn.XLOOKUP(tbl_GL[[#This Row],[Account_key]],tbl_COA[Account_key],tbl_COA[Class],"Not Found")</f>
        <v>Assets</v>
      </c>
      <c r="H17208" t="str">
        <f>_xlfn.XLOOKUP(tbl_GL[[#This Row],[Account_key]],tbl_COA[Account_key],tbl_COA[SubClass],"Not Found")</f>
        <v>Assets</v>
      </c>
      <c r="I17208" t="str">
        <f>_xlfn.XLOOKUP(tbl_GL[[#This Row],[Account_key]],tbl_COA[Account_key],tbl_COA[SubClass2],"Not Found")</f>
        <v>Current Assets</v>
      </c>
      <c r="J17208" t="str">
        <f>_xlfn.XLOOKUP(tbl_GL[[#This Row],[Account_key]],tbl_COA[Account_key],tbl_COA[SubAccount],,0)</f>
        <v>Inventory</v>
      </c>
      <c r="K17208">
        <f>YEAR(tbl_GL[[#This Row],[Date]])</f>
        <v>2019</v>
      </c>
    </row>
    <row r="17209" spans="1:11" x14ac:dyDescent="0.35">
      <c r="A17209">
        <v>813.1</v>
      </c>
      <c r="B17209" s="24">
        <v>43556</v>
      </c>
      <c r="C17209">
        <v>7</v>
      </c>
      <c r="D17209" s="13">
        <v>210</v>
      </c>
      <c r="E17209" s="13" t="s">
        <v>8</v>
      </c>
      <c r="F17209" s="17">
        <v>2282</v>
      </c>
      <c r="G17209" t="str">
        <f>_xlfn.XLOOKUP(tbl_GL[[#This Row],[Account_key]],tbl_COA[Account_key],tbl_COA[Class],"Not Found")</f>
        <v>Trading account</v>
      </c>
      <c r="H17209" t="str">
        <f>_xlfn.XLOOKUP(tbl_GL[[#This Row],[Account_key]],tbl_COA[Account_key],tbl_COA[SubClass],"Not Found")</f>
        <v>Sales</v>
      </c>
      <c r="I17209" t="str">
        <f>_xlfn.XLOOKUP(tbl_GL[[#This Row],[Account_key]],tbl_COA[Account_key],tbl_COA[SubClass2],"Not Found")</f>
        <v>Sales</v>
      </c>
      <c r="J17209" t="str">
        <f>_xlfn.XLOOKUP(tbl_GL[[#This Row],[Account_key]],tbl_COA[Account_key],tbl_COA[SubAccount],,0)</f>
        <v>Sales</v>
      </c>
      <c r="K17209">
        <f>YEAR(tbl_GL[[#This Row],[Date]])</f>
        <v>2019</v>
      </c>
    </row>
    <row r="17210" spans="1:11" x14ac:dyDescent="0.35">
      <c r="A17210">
        <v>813.2</v>
      </c>
      <c r="B17210" s="24">
        <v>43556</v>
      </c>
      <c r="C17210">
        <v>7</v>
      </c>
      <c r="D17210" s="13">
        <v>30</v>
      </c>
      <c r="E17210" s="13" t="s">
        <v>8</v>
      </c>
      <c r="F17210" s="17">
        <v>2282</v>
      </c>
      <c r="G17210" t="str">
        <f>_xlfn.XLOOKUP(tbl_GL[[#This Row],[Account_key]],tbl_COA[Account_key],tbl_COA[Class],"Not Found")</f>
        <v>Assets</v>
      </c>
      <c r="H17210" t="str">
        <f>_xlfn.XLOOKUP(tbl_GL[[#This Row],[Account_key]],tbl_COA[Account_key],tbl_COA[SubClass],"Not Found")</f>
        <v>Assets</v>
      </c>
      <c r="I17210" t="str">
        <f>_xlfn.XLOOKUP(tbl_GL[[#This Row],[Account_key]],tbl_COA[Account_key],tbl_COA[SubClass2],"Not Found")</f>
        <v>Current Assets</v>
      </c>
      <c r="J17210" t="str">
        <f>_xlfn.XLOOKUP(tbl_GL[[#This Row],[Account_key]],tbl_COA[Account_key],tbl_COA[SubAccount],,0)</f>
        <v>Trade Receivables</v>
      </c>
      <c r="K17210">
        <f>YEAR(tbl_GL[[#This Row],[Date]])</f>
        <v>2019</v>
      </c>
    </row>
    <row r="17211" spans="1:11" x14ac:dyDescent="0.35">
      <c r="A17211">
        <v>814.1</v>
      </c>
      <c r="B17211" s="24">
        <v>43556</v>
      </c>
      <c r="C17211">
        <v>7</v>
      </c>
      <c r="D17211" s="13">
        <v>30</v>
      </c>
      <c r="E17211" s="13" t="s">
        <v>80</v>
      </c>
      <c r="F17211" s="17">
        <v>-10291</v>
      </c>
      <c r="G17211" t="str">
        <f>_xlfn.XLOOKUP(tbl_GL[[#This Row],[Account_key]],tbl_COA[Account_key],tbl_COA[Class],"Not Found")</f>
        <v>Assets</v>
      </c>
      <c r="H17211" t="str">
        <f>_xlfn.XLOOKUP(tbl_GL[[#This Row],[Account_key]],tbl_COA[Account_key],tbl_COA[SubClass],"Not Found")</f>
        <v>Assets</v>
      </c>
      <c r="I17211" t="str">
        <f>_xlfn.XLOOKUP(tbl_GL[[#This Row],[Account_key]],tbl_COA[Account_key],tbl_COA[SubClass2],"Not Found")</f>
        <v>Current Assets</v>
      </c>
      <c r="J17211" t="str">
        <f>_xlfn.XLOOKUP(tbl_GL[[#This Row],[Account_key]],tbl_COA[Account_key],tbl_COA[SubAccount],,0)</f>
        <v>Trade Receivables</v>
      </c>
      <c r="K17211">
        <f>YEAR(tbl_GL[[#This Row],[Date]])</f>
        <v>2019</v>
      </c>
    </row>
    <row r="17212" spans="1:11" x14ac:dyDescent="0.35">
      <c r="A17212">
        <v>814.2</v>
      </c>
      <c r="B17212" s="24">
        <v>43556</v>
      </c>
      <c r="C17212">
        <v>7</v>
      </c>
      <c r="D17212" s="13">
        <v>10</v>
      </c>
      <c r="E17212" s="13" t="s">
        <v>80</v>
      </c>
      <c r="F17212" s="17">
        <v>10291</v>
      </c>
      <c r="G17212" t="str">
        <f>_xlfn.XLOOKUP(tbl_GL[[#This Row],[Account_key]],tbl_COA[Account_key],tbl_COA[Class],"Not Found")</f>
        <v>Assets</v>
      </c>
      <c r="H17212" t="str">
        <f>_xlfn.XLOOKUP(tbl_GL[[#This Row],[Account_key]],tbl_COA[Account_key],tbl_COA[SubClass],"Not Found")</f>
        <v>Assets</v>
      </c>
      <c r="I17212" t="str">
        <f>_xlfn.XLOOKUP(tbl_GL[[#This Row],[Account_key]],tbl_COA[Account_key],tbl_COA[SubClass2],"Not Found")</f>
        <v>Current Assets</v>
      </c>
      <c r="J17212" t="str">
        <f>_xlfn.XLOOKUP(tbl_GL[[#This Row],[Account_key]],tbl_COA[Account_key],tbl_COA[SubAccount],,0)</f>
        <v>Cash at Bank</v>
      </c>
      <c r="K17212">
        <f>YEAR(tbl_GL[[#This Row],[Date]])</f>
        <v>2019</v>
      </c>
    </row>
    <row r="17213" spans="1:11" x14ac:dyDescent="0.35">
      <c r="A17213">
        <v>815.1</v>
      </c>
      <c r="B17213" s="24">
        <v>43556</v>
      </c>
      <c r="C17213">
        <v>7</v>
      </c>
      <c r="D17213" s="13">
        <v>60</v>
      </c>
      <c r="E17213" s="13" t="s">
        <v>84</v>
      </c>
      <c r="F17213" s="17">
        <v>13950</v>
      </c>
      <c r="G17213" t="str">
        <f>_xlfn.XLOOKUP(tbl_GL[[#This Row],[Account_key]],tbl_COA[Account_key],tbl_COA[Class],"Not Found")</f>
        <v>Assets</v>
      </c>
      <c r="H17213" t="str">
        <f>_xlfn.XLOOKUP(tbl_GL[[#This Row],[Account_key]],tbl_COA[Account_key],tbl_COA[SubClass],"Not Found")</f>
        <v>Assets</v>
      </c>
      <c r="I17213" t="str">
        <f>_xlfn.XLOOKUP(tbl_GL[[#This Row],[Account_key]],tbl_COA[Account_key],tbl_COA[SubClass2],"Not Found")</f>
        <v>Current Assets</v>
      </c>
      <c r="J17213" t="str">
        <f>_xlfn.XLOOKUP(tbl_GL[[#This Row],[Account_key]],tbl_COA[Account_key],tbl_COA[SubAccount],,0)</f>
        <v>Inventory</v>
      </c>
      <c r="K17213">
        <f>YEAR(tbl_GL[[#This Row],[Date]])</f>
        <v>2019</v>
      </c>
    </row>
    <row r="17214" spans="1:11" x14ac:dyDescent="0.35">
      <c r="A17214">
        <v>815.2</v>
      </c>
      <c r="B17214" s="24">
        <v>43556</v>
      </c>
      <c r="C17214">
        <v>7</v>
      </c>
      <c r="D17214" s="13">
        <v>110</v>
      </c>
      <c r="E17214" s="13" t="s">
        <v>84</v>
      </c>
      <c r="F17214" s="17">
        <v>13950</v>
      </c>
      <c r="G17214" t="str">
        <f>_xlfn.XLOOKUP(tbl_GL[[#This Row],[Account_key]],tbl_COA[Account_key],tbl_COA[Class],"Not Found")</f>
        <v>Liabilities and Owners Equity</v>
      </c>
      <c r="H17214" t="str">
        <f>_xlfn.XLOOKUP(tbl_GL[[#This Row],[Account_key]],tbl_COA[Account_key],tbl_COA[SubClass],"Not Found")</f>
        <v>Liabilities</v>
      </c>
      <c r="I17214" t="str">
        <f>_xlfn.XLOOKUP(tbl_GL[[#This Row],[Account_key]],tbl_COA[Account_key],tbl_COA[SubClass2],"Not Found")</f>
        <v>Current Liabilities</v>
      </c>
      <c r="J17214" t="str">
        <f>_xlfn.XLOOKUP(tbl_GL[[#This Row],[Account_key]],tbl_COA[Account_key],tbl_COA[SubAccount],,0)</f>
        <v>Trade Payables</v>
      </c>
      <c r="K17214">
        <f>YEAR(tbl_GL[[#This Row],[Date]])</f>
        <v>2019</v>
      </c>
    </row>
    <row r="17215" spans="1:11" x14ac:dyDescent="0.35">
      <c r="A17215">
        <v>816.1</v>
      </c>
      <c r="B17215" s="24">
        <v>43557</v>
      </c>
      <c r="C17215">
        <v>7</v>
      </c>
      <c r="D17215" s="13">
        <v>320</v>
      </c>
      <c r="E17215" s="13" t="s">
        <v>97</v>
      </c>
      <c r="F17215" s="17">
        <v>-1316</v>
      </c>
      <c r="G17215" t="str">
        <f>_xlfn.XLOOKUP(tbl_GL[[#This Row],[Account_key]],tbl_COA[Account_key],tbl_COA[Class],"Not Found")</f>
        <v>Operating account</v>
      </c>
      <c r="H17215" t="str">
        <f>_xlfn.XLOOKUP(tbl_GL[[#This Row],[Account_key]],tbl_COA[Account_key],tbl_COA[SubClass],"Not Found")</f>
        <v>Operating Expenses</v>
      </c>
      <c r="I17215" t="str">
        <f>_xlfn.XLOOKUP(tbl_GL[[#This Row],[Account_key]],tbl_COA[Account_key],tbl_COA[SubClass2],"Not Found")</f>
        <v>Administration</v>
      </c>
      <c r="J17215" t="str">
        <f>_xlfn.XLOOKUP(tbl_GL[[#This Row],[Account_key]],tbl_COA[Account_key],tbl_COA[SubAccount],,0)</f>
        <v>Professional Services</v>
      </c>
      <c r="K17215">
        <f>YEAR(tbl_GL[[#This Row],[Date]])</f>
        <v>2019</v>
      </c>
    </row>
    <row r="17216" spans="1:11" x14ac:dyDescent="0.35">
      <c r="A17216">
        <v>816.2</v>
      </c>
      <c r="B17216" s="24">
        <v>43557</v>
      </c>
      <c r="C17216">
        <v>7</v>
      </c>
      <c r="D17216" s="13">
        <v>120</v>
      </c>
      <c r="E17216" s="13" t="s">
        <v>97</v>
      </c>
      <c r="F17216" s="17">
        <v>1316</v>
      </c>
      <c r="G17216" t="str">
        <f>_xlfn.XLOOKUP(tbl_GL[[#This Row],[Account_key]],tbl_COA[Account_key],tbl_COA[Class],"Not Found")</f>
        <v>Liabilities and Owners Equity</v>
      </c>
      <c r="H17216" t="str">
        <f>_xlfn.XLOOKUP(tbl_GL[[#This Row],[Account_key]],tbl_COA[Account_key],tbl_COA[SubClass],"Not Found")</f>
        <v>Liabilities</v>
      </c>
      <c r="I17216" t="str">
        <f>_xlfn.XLOOKUP(tbl_GL[[#This Row],[Account_key]],tbl_COA[Account_key],tbl_COA[SubClass2],"Not Found")</f>
        <v>Current Liabilities</v>
      </c>
      <c r="J17216" t="str">
        <f>_xlfn.XLOOKUP(tbl_GL[[#This Row],[Account_key]],tbl_COA[Account_key],tbl_COA[SubAccount],,0)</f>
        <v>Accrued Expenses</v>
      </c>
      <c r="K17216">
        <f>YEAR(tbl_GL[[#This Row],[Date]])</f>
        <v>2019</v>
      </c>
    </row>
    <row r="17217" spans="1:11" x14ac:dyDescent="0.35">
      <c r="A17217">
        <v>817.1</v>
      </c>
      <c r="B17217" s="24">
        <v>43557</v>
      </c>
      <c r="C17217">
        <v>7</v>
      </c>
      <c r="D17217" s="13">
        <v>10</v>
      </c>
      <c r="E17217" s="13" t="s">
        <v>98</v>
      </c>
      <c r="F17217" s="17">
        <v>-1655</v>
      </c>
      <c r="G17217" t="str">
        <f>_xlfn.XLOOKUP(tbl_GL[[#This Row],[Account_key]],tbl_COA[Account_key],tbl_COA[Class],"Not Found")</f>
        <v>Assets</v>
      </c>
      <c r="H17217" t="str">
        <f>_xlfn.XLOOKUP(tbl_GL[[#This Row],[Account_key]],tbl_COA[Account_key],tbl_COA[SubClass],"Not Found")</f>
        <v>Assets</v>
      </c>
      <c r="I17217" t="str">
        <f>_xlfn.XLOOKUP(tbl_GL[[#This Row],[Account_key]],tbl_COA[Account_key],tbl_COA[SubClass2],"Not Found")</f>
        <v>Current Assets</v>
      </c>
      <c r="J17217" t="str">
        <f>_xlfn.XLOOKUP(tbl_GL[[#This Row],[Account_key]],tbl_COA[Account_key],tbl_COA[SubAccount],,0)</f>
        <v>Cash at Bank</v>
      </c>
      <c r="K17217">
        <f>YEAR(tbl_GL[[#This Row],[Date]])</f>
        <v>2019</v>
      </c>
    </row>
    <row r="17218" spans="1:11" x14ac:dyDescent="0.35">
      <c r="A17218">
        <v>817.2</v>
      </c>
      <c r="B17218" s="24">
        <v>43557</v>
      </c>
      <c r="C17218">
        <v>7</v>
      </c>
      <c r="D17218" s="13">
        <v>120</v>
      </c>
      <c r="E17218" s="13" t="s">
        <v>98</v>
      </c>
      <c r="F17218" s="17">
        <v>-1655</v>
      </c>
      <c r="G17218" t="str">
        <f>_xlfn.XLOOKUP(tbl_GL[[#This Row],[Account_key]],tbl_COA[Account_key],tbl_COA[Class],"Not Found")</f>
        <v>Liabilities and Owners Equity</v>
      </c>
      <c r="H17218" t="str">
        <f>_xlfn.XLOOKUP(tbl_GL[[#This Row],[Account_key]],tbl_COA[Account_key],tbl_COA[SubClass],"Not Found")</f>
        <v>Liabilities</v>
      </c>
      <c r="I17218" t="str">
        <f>_xlfn.XLOOKUP(tbl_GL[[#This Row],[Account_key]],tbl_COA[Account_key],tbl_COA[SubClass2],"Not Found")</f>
        <v>Current Liabilities</v>
      </c>
      <c r="J17218" t="str">
        <f>_xlfn.XLOOKUP(tbl_GL[[#This Row],[Account_key]],tbl_COA[Account_key],tbl_COA[SubAccount],,0)</f>
        <v>Accrued Expenses</v>
      </c>
      <c r="K17218">
        <f>YEAR(tbl_GL[[#This Row],[Date]])</f>
        <v>2019</v>
      </c>
    </row>
    <row r="17219" spans="1:11" x14ac:dyDescent="0.35">
      <c r="A17219">
        <v>818.1</v>
      </c>
      <c r="B17219" s="24">
        <v>43558</v>
      </c>
      <c r="C17219">
        <v>7</v>
      </c>
      <c r="D17219" s="13">
        <v>290</v>
      </c>
      <c r="E17219" s="13" t="s">
        <v>99</v>
      </c>
      <c r="F17219" s="17">
        <v>-114</v>
      </c>
      <c r="G17219" t="str">
        <f>_xlfn.XLOOKUP(tbl_GL[[#This Row],[Account_key]],tbl_COA[Account_key],tbl_COA[Class],"Not Found")</f>
        <v>Operating account</v>
      </c>
      <c r="H17219" t="str">
        <f>_xlfn.XLOOKUP(tbl_GL[[#This Row],[Account_key]],tbl_COA[Account_key],tbl_COA[SubClass],"Not Found")</f>
        <v>Operating Expenses</v>
      </c>
      <c r="I17219" t="str">
        <f>_xlfn.XLOOKUP(tbl_GL[[#This Row],[Account_key]],tbl_COA[Account_key],tbl_COA[SubClass2],"Not Found")</f>
        <v>Administration</v>
      </c>
      <c r="J17219" t="str">
        <f>_xlfn.XLOOKUP(tbl_GL[[#This Row],[Account_key]],tbl_COA[Account_key],tbl_COA[SubAccount],,0)</f>
        <v>Travel</v>
      </c>
      <c r="K17219">
        <f>YEAR(tbl_GL[[#This Row],[Date]])</f>
        <v>2019</v>
      </c>
    </row>
    <row r="17220" spans="1:11" x14ac:dyDescent="0.35">
      <c r="A17220">
        <v>818.2</v>
      </c>
      <c r="B17220" s="24">
        <v>43558</v>
      </c>
      <c r="C17220">
        <v>7</v>
      </c>
      <c r="D17220" s="13">
        <v>20</v>
      </c>
      <c r="E17220" s="13" t="s">
        <v>99</v>
      </c>
      <c r="F17220" s="17">
        <v>-114</v>
      </c>
      <c r="G17220" t="str">
        <f>_xlfn.XLOOKUP(tbl_GL[[#This Row],[Account_key]],tbl_COA[Account_key],tbl_COA[Class],"Not Found")</f>
        <v>Assets</v>
      </c>
      <c r="H17220" t="str">
        <f>_xlfn.XLOOKUP(tbl_GL[[#This Row],[Account_key]],tbl_COA[Account_key],tbl_COA[SubClass],"Not Found")</f>
        <v>Assets</v>
      </c>
      <c r="I17220" t="str">
        <f>_xlfn.XLOOKUP(tbl_GL[[#This Row],[Account_key]],tbl_COA[Account_key],tbl_COA[SubClass2],"Not Found")</f>
        <v>Current Assets</v>
      </c>
      <c r="J17220" t="str">
        <f>_xlfn.XLOOKUP(tbl_GL[[#This Row],[Account_key]],tbl_COA[Account_key],tbl_COA[SubAccount],,0)</f>
        <v>Cash in hand</v>
      </c>
      <c r="K17220">
        <f>YEAR(tbl_GL[[#This Row],[Date]])</f>
        <v>2019</v>
      </c>
    </row>
    <row r="17221" spans="1:11" x14ac:dyDescent="0.35">
      <c r="A17221">
        <v>819.1</v>
      </c>
      <c r="B17221" s="24">
        <v>43559</v>
      </c>
      <c r="C17221">
        <v>7</v>
      </c>
      <c r="D17221" s="13">
        <v>10</v>
      </c>
      <c r="E17221" s="13" t="s">
        <v>98</v>
      </c>
      <c r="F17221" s="17">
        <v>-1416</v>
      </c>
      <c r="G17221" t="str">
        <f>_xlfn.XLOOKUP(tbl_GL[[#This Row],[Account_key]],tbl_COA[Account_key],tbl_COA[Class],"Not Found")</f>
        <v>Assets</v>
      </c>
      <c r="H17221" t="str">
        <f>_xlfn.XLOOKUP(tbl_GL[[#This Row],[Account_key]],tbl_COA[Account_key],tbl_COA[SubClass],"Not Found")</f>
        <v>Assets</v>
      </c>
      <c r="I17221" t="str">
        <f>_xlfn.XLOOKUP(tbl_GL[[#This Row],[Account_key]],tbl_COA[Account_key],tbl_COA[SubClass2],"Not Found")</f>
        <v>Current Assets</v>
      </c>
      <c r="J17221" t="str">
        <f>_xlfn.XLOOKUP(tbl_GL[[#This Row],[Account_key]],tbl_COA[Account_key],tbl_COA[SubAccount],,0)</f>
        <v>Cash at Bank</v>
      </c>
      <c r="K17221">
        <f>YEAR(tbl_GL[[#This Row],[Date]])</f>
        <v>2019</v>
      </c>
    </row>
    <row r="17222" spans="1:11" x14ac:dyDescent="0.35">
      <c r="A17222">
        <v>819.2</v>
      </c>
      <c r="B17222" s="24">
        <v>43559</v>
      </c>
      <c r="C17222">
        <v>7</v>
      </c>
      <c r="D17222" s="13">
        <v>120</v>
      </c>
      <c r="E17222" s="13" t="s">
        <v>98</v>
      </c>
      <c r="F17222" s="17">
        <v>-1416</v>
      </c>
      <c r="G17222" t="str">
        <f>_xlfn.XLOOKUP(tbl_GL[[#This Row],[Account_key]],tbl_COA[Account_key],tbl_COA[Class],"Not Found")</f>
        <v>Liabilities and Owners Equity</v>
      </c>
      <c r="H17222" t="str">
        <f>_xlfn.XLOOKUP(tbl_GL[[#This Row],[Account_key]],tbl_COA[Account_key],tbl_COA[SubClass],"Not Found")</f>
        <v>Liabilities</v>
      </c>
      <c r="I17222" t="str">
        <f>_xlfn.XLOOKUP(tbl_GL[[#This Row],[Account_key]],tbl_COA[Account_key],tbl_COA[SubClass2],"Not Found")</f>
        <v>Current Liabilities</v>
      </c>
      <c r="J17222" t="str">
        <f>_xlfn.XLOOKUP(tbl_GL[[#This Row],[Account_key]],tbl_COA[Account_key],tbl_COA[SubAccount],,0)</f>
        <v>Accrued Expenses</v>
      </c>
      <c r="K17222">
        <f>YEAR(tbl_GL[[#This Row],[Date]])</f>
        <v>2019</v>
      </c>
    </row>
    <row r="17223" spans="1:11" x14ac:dyDescent="0.35">
      <c r="A17223">
        <v>820.1</v>
      </c>
      <c r="B17223" s="24">
        <v>43560</v>
      </c>
      <c r="C17223">
        <v>7</v>
      </c>
      <c r="D17223" s="13">
        <v>230</v>
      </c>
      <c r="E17223" s="13" t="s">
        <v>4</v>
      </c>
      <c r="F17223" s="17">
        <v>-826</v>
      </c>
      <c r="G17223" t="str">
        <f>_xlfn.XLOOKUP(tbl_GL[[#This Row],[Account_key]],tbl_COA[Account_key],tbl_COA[Class],"Not Found")</f>
        <v>Trading account</v>
      </c>
      <c r="H17223" t="str">
        <f>_xlfn.XLOOKUP(tbl_GL[[#This Row],[Account_key]],tbl_COA[Account_key],tbl_COA[SubClass],"Not Found")</f>
        <v>Cost of Sales</v>
      </c>
      <c r="I17223" t="str">
        <f>_xlfn.XLOOKUP(tbl_GL[[#This Row],[Account_key]],tbl_COA[Account_key],tbl_COA[SubClass2],"Not Found")</f>
        <v>Cost of Sales</v>
      </c>
      <c r="J17223" t="str">
        <f>_xlfn.XLOOKUP(tbl_GL[[#This Row],[Account_key]],tbl_COA[Account_key],tbl_COA[SubAccount],,0)</f>
        <v>Cost of Sales</v>
      </c>
      <c r="K17223">
        <f>YEAR(tbl_GL[[#This Row],[Date]])</f>
        <v>2019</v>
      </c>
    </row>
    <row r="17224" spans="1:11" x14ac:dyDescent="0.35">
      <c r="A17224">
        <v>820.2</v>
      </c>
      <c r="B17224" s="24">
        <v>43560</v>
      </c>
      <c r="C17224">
        <v>7</v>
      </c>
      <c r="D17224" s="13">
        <v>60</v>
      </c>
      <c r="E17224" s="13" t="s">
        <v>4</v>
      </c>
      <c r="F17224" s="17">
        <v>-826</v>
      </c>
      <c r="G17224" t="str">
        <f>_xlfn.XLOOKUP(tbl_GL[[#This Row],[Account_key]],tbl_COA[Account_key],tbl_COA[Class],"Not Found")</f>
        <v>Assets</v>
      </c>
      <c r="H17224" t="str">
        <f>_xlfn.XLOOKUP(tbl_GL[[#This Row],[Account_key]],tbl_COA[Account_key],tbl_COA[SubClass],"Not Found")</f>
        <v>Assets</v>
      </c>
      <c r="I17224" t="str">
        <f>_xlfn.XLOOKUP(tbl_GL[[#This Row],[Account_key]],tbl_COA[Account_key],tbl_COA[SubClass2],"Not Found")</f>
        <v>Current Assets</v>
      </c>
      <c r="J17224" t="str">
        <f>_xlfn.XLOOKUP(tbl_GL[[#This Row],[Account_key]],tbl_COA[Account_key],tbl_COA[SubAccount],,0)</f>
        <v>Inventory</v>
      </c>
      <c r="K17224">
        <f>YEAR(tbl_GL[[#This Row],[Date]])</f>
        <v>2019</v>
      </c>
    </row>
    <row r="17225" spans="1:11" x14ac:dyDescent="0.35">
      <c r="A17225">
        <v>821.1</v>
      </c>
      <c r="B17225" s="24">
        <v>43560</v>
      </c>
      <c r="C17225">
        <v>7</v>
      </c>
      <c r="D17225" s="13">
        <v>330</v>
      </c>
      <c r="E17225" s="13" t="s">
        <v>97</v>
      </c>
      <c r="F17225" s="17">
        <v>-1698</v>
      </c>
      <c r="G17225" t="str">
        <f>_xlfn.XLOOKUP(tbl_GL[[#This Row],[Account_key]],tbl_COA[Account_key],tbl_COA[Class],"Not Found")</f>
        <v>Operating account</v>
      </c>
      <c r="H17225" t="str">
        <f>_xlfn.XLOOKUP(tbl_GL[[#This Row],[Account_key]],tbl_COA[Account_key],tbl_COA[SubClass],"Not Found")</f>
        <v>Operating Expenses</v>
      </c>
      <c r="I17225" t="str">
        <f>_xlfn.XLOOKUP(tbl_GL[[#This Row],[Account_key]],tbl_COA[Account_key],tbl_COA[SubClass2],"Not Found")</f>
        <v>Administration</v>
      </c>
      <c r="J17225" t="str">
        <f>_xlfn.XLOOKUP(tbl_GL[[#This Row],[Account_key]],tbl_COA[Account_key],tbl_COA[SubAccount],,0)</f>
        <v>Telephone</v>
      </c>
      <c r="K17225">
        <f>YEAR(tbl_GL[[#This Row],[Date]])</f>
        <v>2019</v>
      </c>
    </row>
    <row r="17226" spans="1:11" x14ac:dyDescent="0.35">
      <c r="A17226">
        <v>821.2</v>
      </c>
      <c r="B17226" s="24">
        <v>43560</v>
      </c>
      <c r="C17226">
        <v>7</v>
      </c>
      <c r="D17226" s="13">
        <v>120</v>
      </c>
      <c r="E17226" s="13" t="s">
        <v>97</v>
      </c>
      <c r="F17226" s="17">
        <v>1698</v>
      </c>
      <c r="G17226" t="str">
        <f>_xlfn.XLOOKUP(tbl_GL[[#This Row],[Account_key]],tbl_COA[Account_key],tbl_COA[Class],"Not Found")</f>
        <v>Liabilities and Owners Equity</v>
      </c>
      <c r="H17226" t="str">
        <f>_xlfn.XLOOKUP(tbl_GL[[#This Row],[Account_key]],tbl_COA[Account_key],tbl_COA[SubClass],"Not Found")</f>
        <v>Liabilities</v>
      </c>
      <c r="I17226" t="str">
        <f>_xlfn.XLOOKUP(tbl_GL[[#This Row],[Account_key]],tbl_COA[Account_key],tbl_COA[SubClass2],"Not Found")</f>
        <v>Current Liabilities</v>
      </c>
      <c r="J17226" t="str">
        <f>_xlfn.XLOOKUP(tbl_GL[[#This Row],[Account_key]],tbl_COA[Account_key],tbl_COA[SubAccount],,0)</f>
        <v>Accrued Expenses</v>
      </c>
      <c r="K17226">
        <f>YEAR(tbl_GL[[#This Row],[Date]])</f>
        <v>2019</v>
      </c>
    </row>
    <row r="17227" spans="1:11" x14ac:dyDescent="0.35">
      <c r="A17227">
        <v>822.1</v>
      </c>
      <c r="B17227" s="24">
        <v>43560</v>
      </c>
      <c r="C17227">
        <v>7</v>
      </c>
      <c r="D17227" s="13">
        <v>210</v>
      </c>
      <c r="E17227" s="13" t="s">
        <v>7</v>
      </c>
      <c r="F17227" s="17">
        <v>3116</v>
      </c>
      <c r="G17227" t="str">
        <f>_xlfn.XLOOKUP(tbl_GL[[#This Row],[Account_key]],tbl_COA[Account_key],tbl_COA[Class],"Not Found")</f>
        <v>Trading account</v>
      </c>
      <c r="H17227" t="str">
        <f>_xlfn.XLOOKUP(tbl_GL[[#This Row],[Account_key]],tbl_COA[Account_key],tbl_COA[SubClass],"Not Found")</f>
        <v>Sales</v>
      </c>
      <c r="I17227" t="str">
        <f>_xlfn.XLOOKUP(tbl_GL[[#This Row],[Account_key]],tbl_COA[Account_key],tbl_COA[SubClass2],"Not Found")</f>
        <v>Sales</v>
      </c>
      <c r="J17227" t="str">
        <f>_xlfn.XLOOKUP(tbl_GL[[#This Row],[Account_key]],tbl_COA[Account_key],tbl_COA[SubAccount],,0)</f>
        <v>Sales</v>
      </c>
      <c r="K17227">
        <f>YEAR(tbl_GL[[#This Row],[Date]])</f>
        <v>2019</v>
      </c>
    </row>
    <row r="17228" spans="1:11" x14ac:dyDescent="0.35">
      <c r="A17228">
        <v>822.2</v>
      </c>
      <c r="B17228" s="24">
        <v>43560</v>
      </c>
      <c r="C17228">
        <v>7</v>
      </c>
      <c r="D17228" s="13">
        <v>10</v>
      </c>
      <c r="E17228" s="13" t="s">
        <v>7</v>
      </c>
      <c r="F17228" s="17">
        <v>3116</v>
      </c>
      <c r="G17228" t="str">
        <f>_xlfn.XLOOKUP(tbl_GL[[#This Row],[Account_key]],tbl_COA[Account_key],tbl_COA[Class],"Not Found")</f>
        <v>Assets</v>
      </c>
      <c r="H17228" t="str">
        <f>_xlfn.XLOOKUP(tbl_GL[[#This Row],[Account_key]],tbl_COA[Account_key],tbl_COA[SubClass],"Not Found")</f>
        <v>Assets</v>
      </c>
      <c r="I17228" t="str">
        <f>_xlfn.XLOOKUP(tbl_GL[[#This Row],[Account_key]],tbl_COA[Account_key],tbl_COA[SubClass2],"Not Found")</f>
        <v>Current Assets</v>
      </c>
      <c r="J17228" t="str">
        <f>_xlfn.XLOOKUP(tbl_GL[[#This Row],[Account_key]],tbl_COA[Account_key],tbl_COA[SubAccount],,0)</f>
        <v>Cash at Bank</v>
      </c>
      <c r="K17228">
        <f>YEAR(tbl_GL[[#This Row],[Date]])</f>
        <v>2019</v>
      </c>
    </row>
    <row r="17229" spans="1:11" x14ac:dyDescent="0.35">
      <c r="A17229">
        <v>823.1</v>
      </c>
      <c r="B17229" s="24">
        <v>43560</v>
      </c>
      <c r="C17229">
        <v>7</v>
      </c>
      <c r="D17229" s="13">
        <v>230</v>
      </c>
      <c r="E17229" s="13" t="s">
        <v>4</v>
      </c>
      <c r="F17229" s="17">
        <v>-3178</v>
      </c>
      <c r="G17229" t="str">
        <f>_xlfn.XLOOKUP(tbl_GL[[#This Row],[Account_key]],tbl_COA[Account_key],tbl_COA[Class],"Not Found")</f>
        <v>Trading account</v>
      </c>
      <c r="H17229" t="str">
        <f>_xlfn.XLOOKUP(tbl_GL[[#This Row],[Account_key]],tbl_COA[Account_key],tbl_COA[SubClass],"Not Found")</f>
        <v>Cost of Sales</v>
      </c>
      <c r="I17229" t="str">
        <f>_xlfn.XLOOKUP(tbl_GL[[#This Row],[Account_key]],tbl_COA[Account_key],tbl_COA[SubClass2],"Not Found")</f>
        <v>Cost of Sales</v>
      </c>
      <c r="J17229" t="str">
        <f>_xlfn.XLOOKUP(tbl_GL[[#This Row],[Account_key]],tbl_COA[Account_key],tbl_COA[SubAccount],,0)</f>
        <v>Cost of Sales</v>
      </c>
      <c r="K17229">
        <f>YEAR(tbl_GL[[#This Row],[Date]])</f>
        <v>2019</v>
      </c>
    </row>
    <row r="17230" spans="1:11" x14ac:dyDescent="0.35">
      <c r="A17230">
        <v>823.2</v>
      </c>
      <c r="B17230" s="24">
        <v>43560</v>
      </c>
      <c r="C17230">
        <v>7</v>
      </c>
      <c r="D17230" s="13">
        <v>60</v>
      </c>
      <c r="E17230" s="13" t="s">
        <v>4</v>
      </c>
      <c r="F17230" s="17">
        <v>-3178</v>
      </c>
      <c r="G17230" t="str">
        <f>_xlfn.XLOOKUP(tbl_GL[[#This Row],[Account_key]],tbl_COA[Account_key],tbl_COA[Class],"Not Found")</f>
        <v>Assets</v>
      </c>
      <c r="H17230" t="str">
        <f>_xlfn.XLOOKUP(tbl_GL[[#This Row],[Account_key]],tbl_COA[Account_key],tbl_COA[SubClass],"Not Found")</f>
        <v>Assets</v>
      </c>
      <c r="I17230" t="str">
        <f>_xlfn.XLOOKUP(tbl_GL[[#This Row],[Account_key]],tbl_COA[Account_key],tbl_COA[SubClass2],"Not Found")</f>
        <v>Current Assets</v>
      </c>
      <c r="J17230" t="str">
        <f>_xlfn.XLOOKUP(tbl_GL[[#This Row],[Account_key]],tbl_COA[Account_key],tbl_COA[SubAccount],,0)</f>
        <v>Inventory</v>
      </c>
      <c r="K17230">
        <f>YEAR(tbl_GL[[#This Row],[Date]])</f>
        <v>2019</v>
      </c>
    </row>
    <row r="17231" spans="1:11" x14ac:dyDescent="0.35">
      <c r="A17231">
        <v>824.1</v>
      </c>
      <c r="B17231" s="24">
        <v>43560</v>
      </c>
      <c r="C17231">
        <v>7</v>
      </c>
      <c r="D17231" s="13">
        <v>210</v>
      </c>
      <c r="E17231" s="13" t="s">
        <v>8</v>
      </c>
      <c r="F17231" s="17">
        <v>14242</v>
      </c>
      <c r="G17231" t="str">
        <f>_xlfn.XLOOKUP(tbl_GL[[#This Row],[Account_key]],tbl_COA[Account_key],tbl_COA[Class],"Not Found")</f>
        <v>Trading account</v>
      </c>
      <c r="H17231" t="str">
        <f>_xlfn.XLOOKUP(tbl_GL[[#This Row],[Account_key]],tbl_COA[Account_key],tbl_COA[SubClass],"Not Found")</f>
        <v>Sales</v>
      </c>
      <c r="I17231" t="str">
        <f>_xlfn.XLOOKUP(tbl_GL[[#This Row],[Account_key]],tbl_COA[Account_key],tbl_COA[SubClass2],"Not Found")</f>
        <v>Sales</v>
      </c>
      <c r="J17231" t="str">
        <f>_xlfn.XLOOKUP(tbl_GL[[#This Row],[Account_key]],tbl_COA[Account_key],tbl_COA[SubAccount],,0)</f>
        <v>Sales</v>
      </c>
      <c r="K17231">
        <f>YEAR(tbl_GL[[#This Row],[Date]])</f>
        <v>2019</v>
      </c>
    </row>
    <row r="17232" spans="1:11" x14ac:dyDescent="0.35">
      <c r="A17232">
        <v>824.2</v>
      </c>
      <c r="B17232" s="24">
        <v>43560</v>
      </c>
      <c r="C17232">
        <v>7</v>
      </c>
      <c r="D17232" s="13">
        <v>30</v>
      </c>
      <c r="E17232" s="13" t="s">
        <v>8</v>
      </c>
      <c r="F17232" s="17">
        <v>14242</v>
      </c>
      <c r="G17232" t="str">
        <f>_xlfn.XLOOKUP(tbl_GL[[#This Row],[Account_key]],tbl_COA[Account_key],tbl_COA[Class],"Not Found")</f>
        <v>Assets</v>
      </c>
      <c r="H17232" t="str">
        <f>_xlfn.XLOOKUP(tbl_GL[[#This Row],[Account_key]],tbl_COA[Account_key],tbl_COA[SubClass],"Not Found")</f>
        <v>Assets</v>
      </c>
      <c r="I17232" t="str">
        <f>_xlfn.XLOOKUP(tbl_GL[[#This Row],[Account_key]],tbl_COA[Account_key],tbl_COA[SubClass2],"Not Found")</f>
        <v>Current Assets</v>
      </c>
      <c r="J17232" t="str">
        <f>_xlfn.XLOOKUP(tbl_GL[[#This Row],[Account_key]],tbl_COA[Account_key],tbl_COA[SubAccount],,0)</f>
        <v>Trade Receivables</v>
      </c>
      <c r="K17232">
        <f>YEAR(tbl_GL[[#This Row],[Date]])</f>
        <v>2019</v>
      </c>
    </row>
    <row r="17233" spans="1:11" x14ac:dyDescent="0.35">
      <c r="A17233">
        <v>825.1</v>
      </c>
      <c r="B17233" s="24">
        <v>43561</v>
      </c>
      <c r="C17233">
        <v>7</v>
      </c>
      <c r="D17233" s="13">
        <v>10</v>
      </c>
      <c r="E17233" s="13" t="s">
        <v>98</v>
      </c>
      <c r="F17233" s="17">
        <v>-1841</v>
      </c>
      <c r="G17233" t="str">
        <f>_xlfn.XLOOKUP(tbl_GL[[#This Row],[Account_key]],tbl_COA[Account_key],tbl_COA[Class],"Not Found")</f>
        <v>Assets</v>
      </c>
      <c r="H17233" t="str">
        <f>_xlfn.XLOOKUP(tbl_GL[[#This Row],[Account_key]],tbl_COA[Account_key],tbl_COA[SubClass],"Not Found")</f>
        <v>Assets</v>
      </c>
      <c r="I17233" t="str">
        <f>_xlfn.XLOOKUP(tbl_GL[[#This Row],[Account_key]],tbl_COA[Account_key],tbl_COA[SubClass2],"Not Found")</f>
        <v>Current Assets</v>
      </c>
      <c r="J17233" t="str">
        <f>_xlfn.XLOOKUP(tbl_GL[[#This Row],[Account_key]],tbl_COA[Account_key],tbl_COA[SubAccount],,0)</f>
        <v>Cash at Bank</v>
      </c>
      <c r="K17233">
        <f>YEAR(tbl_GL[[#This Row],[Date]])</f>
        <v>2019</v>
      </c>
    </row>
    <row r="17234" spans="1:11" x14ac:dyDescent="0.35">
      <c r="A17234">
        <v>825.2</v>
      </c>
      <c r="B17234" s="24">
        <v>43561</v>
      </c>
      <c r="C17234">
        <v>7</v>
      </c>
      <c r="D17234" s="13">
        <v>120</v>
      </c>
      <c r="E17234" s="13" t="s">
        <v>98</v>
      </c>
      <c r="F17234" s="17">
        <v>-1841</v>
      </c>
      <c r="G17234" t="str">
        <f>_xlfn.XLOOKUP(tbl_GL[[#This Row],[Account_key]],tbl_COA[Account_key],tbl_COA[Class],"Not Found")</f>
        <v>Liabilities and Owners Equity</v>
      </c>
      <c r="H17234" t="str">
        <f>_xlfn.XLOOKUP(tbl_GL[[#This Row],[Account_key]],tbl_COA[Account_key],tbl_COA[SubClass],"Not Found")</f>
        <v>Liabilities</v>
      </c>
      <c r="I17234" t="str">
        <f>_xlfn.XLOOKUP(tbl_GL[[#This Row],[Account_key]],tbl_COA[Account_key],tbl_COA[SubClass2],"Not Found")</f>
        <v>Current Liabilities</v>
      </c>
      <c r="J17234" t="str">
        <f>_xlfn.XLOOKUP(tbl_GL[[#This Row],[Account_key]],tbl_COA[Account_key],tbl_COA[SubAccount],,0)</f>
        <v>Accrued Expenses</v>
      </c>
      <c r="K17234">
        <f>YEAR(tbl_GL[[#This Row],[Date]])</f>
        <v>2019</v>
      </c>
    </row>
    <row r="17235" spans="1:11" x14ac:dyDescent="0.35">
      <c r="A17235">
        <v>826.1</v>
      </c>
      <c r="B17235" s="24">
        <v>43563</v>
      </c>
      <c r="C17235">
        <v>7</v>
      </c>
      <c r="D17235" s="13">
        <v>10</v>
      </c>
      <c r="E17235" s="13" t="s">
        <v>98</v>
      </c>
      <c r="F17235" s="17">
        <v>-1775</v>
      </c>
      <c r="G17235" t="str">
        <f>_xlfn.XLOOKUP(tbl_GL[[#This Row],[Account_key]],tbl_COA[Account_key],tbl_COA[Class],"Not Found")</f>
        <v>Assets</v>
      </c>
      <c r="H17235" t="str">
        <f>_xlfn.XLOOKUP(tbl_GL[[#This Row],[Account_key]],tbl_COA[Account_key],tbl_COA[SubClass],"Not Found")</f>
        <v>Assets</v>
      </c>
      <c r="I17235" t="str">
        <f>_xlfn.XLOOKUP(tbl_GL[[#This Row],[Account_key]],tbl_COA[Account_key],tbl_COA[SubClass2],"Not Found")</f>
        <v>Current Assets</v>
      </c>
      <c r="J17235" t="str">
        <f>_xlfn.XLOOKUP(tbl_GL[[#This Row],[Account_key]],tbl_COA[Account_key],tbl_COA[SubAccount],,0)</f>
        <v>Cash at Bank</v>
      </c>
      <c r="K17235">
        <f>YEAR(tbl_GL[[#This Row],[Date]])</f>
        <v>2019</v>
      </c>
    </row>
    <row r="17236" spans="1:11" x14ac:dyDescent="0.35">
      <c r="A17236">
        <v>826.2</v>
      </c>
      <c r="B17236" s="24">
        <v>43563</v>
      </c>
      <c r="C17236">
        <v>7</v>
      </c>
      <c r="D17236" s="13">
        <v>120</v>
      </c>
      <c r="E17236" s="13" t="s">
        <v>98</v>
      </c>
      <c r="F17236" s="17">
        <v>-1775</v>
      </c>
      <c r="G17236" t="str">
        <f>_xlfn.XLOOKUP(tbl_GL[[#This Row],[Account_key]],tbl_COA[Account_key],tbl_COA[Class],"Not Found")</f>
        <v>Liabilities and Owners Equity</v>
      </c>
      <c r="H17236" t="str">
        <f>_xlfn.XLOOKUP(tbl_GL[[#This Row],[Account_key]],tbl_COA[Account_key],tbl_COA[SubClass],"Not Found")</f>
        <v>Liabilities</v>
      </c>
      <c r="I17236" t="str">
        <f>_xlfn.XLOOKUP(tbl_GL[[#This Row],[Account_key]],tbl_COA[Account_key],tbl_COA[SubClass2],"Not Found")</f>
        <v>Current Liabilities</v>
      </c>
      <c r="J17236" t="str">
        <f>_xlfn.XLOOKUP(tbl_GL[[#This Row],[Account_key]],tbl_COA[Account_key],tbl_COA[SubAccount],,0)</f>
        <v>Accrued Expenses</v>
      </c>
      <c r="K17236">
        <f>YEAR(tbl_GL[[#This Row],[Date]])</f>
        <v>2019</v>
      </c>
    </row>
    <row r="17237" spans="1:11" x14ac:dyDescent="0.35">
      <c r="A17237">
        <v>827.1</v>
      </c>
      <c r="B17237" s="24">
        <v>43563</v>
      </c>
      <c r="C17237">
        <v>7</v>
      </c>
      <c r="D17237" s="13">
        <v>300</v>
      </c>
      <c r="E17237" s="13" t="s">
        <v>97</v>
      </c>
      <c r="F17237" s="17">
        <v>-1841</v>
      </c>
      <c r="G17237" t="str">
        <f>_xlfn.XLOOKUP(tbl_GL[[#This Row],[Account_key]],tbl_COA[Account_key],tbl_COA[Class],"Not Found")</f>
        <v>Operating account</v>
      </c>
      <c r="H17237" t="str">
        <f>_xlfn.XLOOKUP(tbl_GL[[#This Row],[Account_key]],tbl_COA[Account_key],tbl_COA[SubClass],"Not Found")</f>
        <v>Operating Expenses</v>
      </c>
      <c r="I17237" t="str">
        <f>_xlfn.XLOOKUP(tbl_GL[[#This Row],[Account_key]],tbl_COA[Account_key],tbl_COA[SubClass2],"Not Found")</f>
        <v>Administration</v>
      </c>
      <c r="J17237" t="str">
        <f>_xlfn.XLOOKUP(tbl_GL[[#This Row],[Account_key]],tbl_COA[Account_key],tbl_COA[SubAccount],,0)</f>
        <v>Entertainment</v>
      </c>
      <c r="K17237">
        <f>YEAR(tbl_GL[[#This Row],[Date]])</f>
        <v>2019</v>
      </c>
    </row>
    <row r="17238" spans="1:11" x14ac:dyDescent="0.35">
      <c r="A17238">
        <v>827.2</v>
      </c>
      <c r="B17238" s="24">
        <v>43563</v>
      </c>
      <c r="C17238">
        <v>7</v>
      </c>
      <c r="D17238" s="13">
        <v>120</v>
      </c>
      <c r="E17238" s="13" t="s">
        <v>97</v>
      </c>
      <c r="F17238" s="17">
        <v>1841</v>
      </c>
      <c r="G17238" t="str">
        <f>_xlfn.XLOOKUP(tbl_GL[[#This Row],[Account_key]],tbl_COA[Account_key],tbl_COA[Class],"Not Found")</f>
        <v>Liabilities and Owners Equity</v>
      </c>
      <c r="H17238" t="str">
        <f>_xlfn.XLOOKUP(tbl_GL[[#This Row],[Account_key]],tbl_COA[Account_key],tbl_COA[SubClass],"Not Found")</f>
        <v>Liabilities</v>
      </c>
      <c r="I17238" t="str">
        <f>_xlfn.XLOOKUP(tbl_GL[[#This Row],[Account_key]],tbl_COA[Account_key],tbl_COA[SubClass2],"Not Found")</f>
        <v>Current Liabilities</v>
      </c>
      <c r="J17238" t="str">
        <f>_xlfn.XLOOKUP(tbl_GL[[#This Row],[Account_key]],tbl_COA[Account_key],tbl_COA[SubAccount],,0)</f>
        <v>Accrued Expenses</v>
      </c>
      <c r="K17238">
        <f>YEAR(tbl_GL[[#This Row],[Date]])</f>
        <v>2019</v>
      </c>
    </row>
    <row r="17239" spans="1:11" x14ac:dyDescent="0.35">
      <c r="A17239">
        <v>828.1</v>
      </c>
      <c r="B17239" s="24">
        <v>43564</v>
      </c>
      <c r="C17239">
        <v>7</v>
      </c>
      <c r="D17239" s="13">
        <v>10</v>
      </c>
      <c r="E17239" s="13" t="s">
        <v>98</v>
      </c>
      <c r="F17239" s="17">
        <v>-1442</v>
      </c>
      <c r="G17239" t="str">
        <f>_xlfn.XLOOKUP(tbl_GL[[#This Row],[Account_key]],tbl_COA[Account_key],tbl_COA[Class],"Not Found")</f>
        <v>Assets</v>
      </c>
      <c r="H17239" t="str">
        <f>_xlfn.XLOOKUP(tbl_GL[[#This Row],[Account_key]],tbl_COA[Account_key],tbl_COA[SubClass],"Not Found")</f>
        <v>Assets</v>
      </c>
      <c r="I17239" t="str">
        <f>_xlfn.XLOOKUP(tbl_GL[[#This Row],[Account_key]],tbl_COA[Account_key],tbl_COA[SubClass2],"Not Found")</f>
        <v>Current Assets</v>
      </c>
      <c r="J17239" t="str">
        <f>_xlfn.XLOOKUP(tbl_GL[[#This Row],[Account_key]],tbl_COA[Account_key],tbl_COA[SubAccount],,0)</f>
        <v>Cash at Bank</v>
      </c>
      <c r="K17239">
        <f>YEAR(tbl_GL[[#This Row],[Date]])</f>
        <v>2019</v>
      </c>
    </row>
    <row r="17240" spans="1:11" x14ac:dyDescent="0.35">
      <c r="A17240">
        <v>828.2</v>
      </c>
      <c r="B17240" s="24">
        <v>43564</v>
      </c>
      <c r="C17240">
        <v>7</v>
      </c>
      <c r="D17240" s="13">
        <v>120</v>
      </c>
      <c r="E17240" s="13" t="s">
        <v>98</v>
      </c>
      <c r="F17240" s="17">
        <v>-1442</v>
      </c>
      <c r="G17240" t="str">
        <f>_xlfn.XLOOKUP(tbl_GL[[#This Row],[Account_key]],tbl_COA[Account_key],tbl_COA[Class],"Not Found")</f>
        <v>Liabilities and Owners Equity</v>
      </c>
      <c r="H17240" t="str">
        <f>_xlfn.XLOOKUP(tbl_GL[[#This Row],[Account_key]],tbl_COA[Account_key],tbl_COA[SubClass],"Not Found")</f>
        <v>Liabilities</v>
      </c>
      <c r="I17240" t="str">
        <f>_xlfn.XLOOKUP(tbl_GL[[#This Row],[Account_key]],tbl_COA[Account_key],tbl_COA[SubClass2],"Not Found")</f>
        <v>Current Liabilities</v>
      </c>
      <c r="J17240" t="str">
        <f>_xlfn.XLOOKUP(tbl_GL[[#This Row],[Account_key]],tbl_COA[Account_key],tbl_COA[SubAccount],,0)</f>
        <v>Accrued Expenses</v>
      </c>
      <c r="K17240">
        <f>YEAR(tbl_GL[[#This Row],[Date]])</f>
        <v>2019</v>
      </c>
    </row>
    <row r="17241" spans="1:11" x14ac:dyDescent="0.35">
      <c r="A17241">
        <v>829.1</v>
      </c>
      <c r="B17241" s="24">
        <v>43565</v>
      </c>
      <c r="C17241">
        <v>7</v>
      </c>
      <c r="D17241" s="13">
        <v>260</v>
      </c>
      <c r="E17241" s="13" t="s">
        <v>83</v>
      </c>
      <c r="F17241" s="17">
        <v>303</v>
      </c>
      <c r="G17241" t="str">
        <f>_xlfn.XLOOKUP(tbl_GL[[#This Row],[Account_key]],tbl_COA[Account_key],tbl_COA[Class],"Not Found")</f>
        <v>Operating account</v>
      </c>
      <c r="H17241" t="str">
        <f>_xlfn.XLOOKUP(tbl_GL[[#This Row],[Account_key]],tbl_COA[Account_key],tbl_COA[SubClass],"Not Found")</f>
        <v>Operating Expenses</v>
      </c>
      <c r="I17241" t="str">
        <f>_xlfn.XLOOKUP(tbl_GL[[#This Row],[Account_key]],tbl_COA[Account_key],tbl_COA[SubClass2],"Not Found")</f>
        <v>Marketing</v>
      </c>
      <c r="J17241" t="str">
        <f>_xlfn.XLOOKUP(tbl_GL[[#This Row],[Account_key]],tbl_COA[Account_key],tbl_COA[SubAccount],,0)</f>
        <v>Commissions</v>
      </c>
      <c r="K17241">
        <f>YEAR(tbl_GL[[#This Row],[Date]])</f>
        <v>2019</v>
      </c>
    </row>
    <row r="17242" spans="1:11" x14ac:dyDescent="0.35">
      <c r="A17242">
        <v>829.2</v>
      </c>
      <c r="B17242" s="24">
        <v>43565</v>
      </c>
      <c r="C17242">
        <v>7</v>
      </c>
      <c r="D17242" s="13">
        <v>20</v>
      </c>
      <c r="E17242" s="13" t="s">
        <v>83</v>
      </c>
      <c r="F17242" s="17">
        <v>303</v>
      </c>
      <c r="G17242" t="str">
        <f>_xlfn.XLOOKUP(tbl_GL[[#This Row],[Account_key]],tbl_COA[Account_key],tbl_COA[Class],"Not Found")</f>
        <v>Assets</v>
      </c>
      <c r="H17242" t="str">
        <f>_xlfn.XLOOKUP(tbl_GL[[#This Row],[Account_key]],tbl_COA[Account_key],tbl_COA[SubClass],"Not Found")</f>
        <v>Assets</v>
      </c>
      <c r="I17242" t="str">
        <f>_xlfn.XLOOKUP(tbl_GL[[#This Row],[Account_key]],tbl_COA[Account_key],tbl_COA[SubClass2],"Not Found")</f>
        <v>Current Assets</v>
      </c>
      <c r="J17242" t="str">
        <f>_xlfn.XLOOKUP(tbl_GL[[#This Row],[Account_key]],tbl_COA[Account_key],tbl_COA[SubAccount],,0)</f>
        <v>Cash in hand</v>
      </c>
      <c r="K17242">
        <f>YEAR(tbl_GL[[#This Row],[Date]])</f>
        <v>2019</v>
      </c>
    </row>
    <row r="17243" spans="1:11" x14ac:dyDescent="0.35">
      <c r="A17243">
        <v>830.1</v>
      </c>
      <c r="B17243" s="24">
        <v>43566</v>
      </c>
      <c r="C17243">
        <v>7</v>
      </c>
      <c r="D17243" s="13">
        <v>260</v>
      </c>
      <c r="E17243" s="13" t="s">
        <v>97</v>
      </c>
      <c r="F17243" s="17">
        <v>-1475</v>
      </c>
      <c r="G17243" t="str">
        <f>_xlfn.XLOOKUP(tbl_GL[[#This Row],[Account_key]],tbl_COA[Account_key],tbl_COA[Class],"Not Found")</f>
        <v>Operating account</v>
      </c>
      <c r="H17243" t="str">
        <f>_xlfn.XLOOKUP(tbl_GL[[#This Row],[Account_key]],tbl_COA[Account_key],tbl_COA[SubClass],"Not Found")</f>
        <v>Operating Expenses</v>
      </c>
      <c r="I17243" t="str">
        <f>_xlfn.XLOOKUP(tbl_GL[[#This Row],[Account_key]],tbl_COA[Account_key],tbl_COA[SubClass2],"Not Found")</f>
        <v>Marketing</v>
      </c>
      <c r="J17243" t="str">
        <f>_xlfn.XLOOKUP(tbl_GL[[#This Row],[Account_key]],tbl_COA[Account_key],tbl_COA[SubAccount],,0)</f>
        <v>Commissions</v>
      </c>
      <c r="K17243">
        <f>YEAR(tbl_GL[[#This Row],[Date]])</f>
        <v>2019</v>
      </c>
    </row>
    <row r="17244" spans="1:11" x14ac:dyDescent="0.35">
      <c r="A17244">
        <v>830.2</v>
      </c>
      <c r="B17244" s="24">
        <v>43566</v>
      </c>
      <c r="C17244">
        <v>7</v>
      </c>
      <c r="D17244" s="13">
        <v>120</v>
      </c>
      <c r="E17244" s="13" t="s">
        <v>97</v>
      </c>
      <c r="F17244" s="17">
        <v>1475</v>
      </c>
      <c r="G17244" t="str">
        <f>_xlfn.XLOOKUP(tbl_GL[[#This Row],[Account_key]],tbl_COA[Account_key],tbl_COA[Class],"Not Found")</f>
        <v>Liabilities and Owners Equity</v>
      </c>
      <c r="H17244" t="str">
        <f>_xlfn.XLOOKUP(tbl_GL[[#This Row],[Account_key]],tbl_COA[Account_key],tbl_COA[SubClass],"Not Found")</f>
        <v>Liabilities</v>
      </c>
      <c r="I17244" t="str">
        <f>_xlfn.XLOOKUP(tbl_GL[[#This Row],[Account_key]],tbl_COA[Account_key],tbl_COA[SubClass2],"Not Found")</f>
        <v>Current Liabilities</v>
      </c>
      <c r="J17244" t="str">
        <f>_xlfn.XLOOKUP(tbl_GL[[#This Row],[Account_key]],tbl_COA[Account_key],tbl_COA[SubAccount],,0)</f>
        <v>Accrued Expenses</v>
      </c>
      <c r="K17244">
        <f>YEAR(tbl_GL[[#This Row],[Date]])</f>
        <v>2019</v>
      </c>
    </row>
    <row r="17245" spans="1:11" x14ac:dyDescent="0.35">
      <c r="A17245">
        <v>831.1</v>
      </c>
      <c r="B17245" s="24">
        <v>43568</v>
      </c>
      <c r="C17245">
        <v>7</v>
      </c>
      <c r="D17245" s="13">
        <v>280</v>
      </c>
      <c r="E17245" s="13" t="s">
        <v>97</v>
      </c>
      <c r="F17245" s="17">
        <v>-1967</v>
      </c>
      <c r="G17245" t="str">
        <f>_xlfn.XLOOKUP(tbl_GL[[#This Row],[Account_key]],tbl_COA[Account_key],tbl_COA[Class],"Not Found")</f>
        <v>Operating account</v>
      </c>
      <c r="H17245" t="str">
        <f>_xlfn.XLOOKUP(tbl_GL[[#This Row],[Account_key]],tbl_COA[Account_key],tbl_COA[SubClass],"Not Found")</f>
        <v>Operating Expenses</v>
      </c>
      <c r="I17245" t="str">
        <f>_xlfn.XLOOKUP(tbl_GL[[#This Row],[Account_key]],tbl_COA[Account_key],tbl_COA[SubClass2],"Not Found")</f>
        <v>Marketing</v>
      </c>
      <c r="J17245" t="str">
        <f>_xlfn.XLOOKUP(tbl_GL[[#This Row],[Account_key]],tbl_COA[Account_key],tbl_COA[SubAccount],,0)</f>
        <v>Advertisements</v>
      </c>
      <c r="K17245">
        <f>YEAR(tbl_GL[[#This Row],[Date]])</f>
        <v>2019</v>
      </c>
    </row>
    <row r="17246" spans="1:11" x14ac:dyDescent="0.35">
      <c r="A17246">
        <v>831.2</v>
      </c>
      <c r="B17246" s="24">
        <v>43568</v>
      </c>
      <c r="C17246">
        <v>7</v>
      </c>
      <c r="D17246" s="13">
        <v>120</v>
      </c>
      <c r="E17246" s="13" t="s">
        <v>97</v>
      </c>
      <c r="F17246" s="17">
        <v>1967</v>
      </c>
      <c r="G17246" t="str">
        <f>_xlfn.XLOOKUP(tbl_GL[[#This Row],[Account_key]],tbl_COA[Account_key],tbl_COA[Class],"Not Found")</f>
        <v>Liabilities and Owners Equity</v>
      </c>
      <c r="H17246" t="str">
        <f>_xlfn.XLOOKUP(tbl_GL[[#This Row],[Account_key]],tbl_COA[Account_key],tbl_COA[SubClass],"Not Found")</f>
        <v>Liabilities</v>
      </c>
      <c r="I17246" t="str">
        <f>_xlfn.XLOOKUP(tbl_GL[[#This Row],[Account_key]],tbl_COA[Account_key],tbl_COA[SubClass2],"Not Found")</f>
        <v>Current Liabilities</v>
      </c>
      <c r="J17246" t="str">
        <f>_xlfn.XLOOKUP(tbl_GL[[#This Row],[Account_key]],tbl_COA[Account_key],tbl_COA[SubAccount],,0)</f>
        <v>Accrued Expenses</v>
      </c>
      <c r="K17246">
        <f>YEAR(tbl_GL[[#This Row],[Date]])</f>
        <v>2019</v>
      </c>
    </row>
    <row r="17247" spans="1:11" x14ac:dyDescent="0.35">
      <c r="A17247">
        <v>832.1</v>
      </c>
      <c r="B17247" s="24">
        <v>43569</v>
      </c>
      <c r="C17247">
        <v>7</v>
      </c>
      <c r="D17247" s="13">
        <v>290</v>
      </c>
      <c r="E17247" s="13" t="s">
        <v>99</v>
      </c>
      <c r="F17247" s="17">
        <v>-16</v>
      </c>
      <c r="G17247" t="str">
        <f>_xlfn.XLOOKUP(tbl_GL[[#This Row],[Account_key]],tbl_COA[Account_key],tbl_COA[Class],"Not Found")</f>
        <v>Operating account</v>
      </c>
      <c r="H17247" t="str">
        <f>_xlfn.XLOOKUP(tbl_GL[[#This Row],[Account_key]],tbl_COA[Account_key],tbl_COA[SubClass],"Not Found")</f>
        <v>Operating Expenses</v>
      </c>
      <c r="I17247" t="str">
        <f>_xlfn.XLOOKUP(tbl_GL[[#This Row],[Account_key]],tbl_COA[Account_key],tbl_COA[SubClass2],"Not Found")</f>
        <v>Administration</v>
      </c>
      <c r="J17247" t="str">
        <f>_xlfn.XLOOKUP(tbl_GL[[#This Row],[Account_key]],tbl_COA[Account_key],tbl_COA[SubAccount],,0)</f>
        <v>Travel</v>
      </c>
      <c r="K17247">
        <f>YEAR(tbl_GL[[#This Row],[Date]])</f>
        <v>2019</v>
      </c>
    </row>
    <row r="17248" spans="1:11" x14ac:dyDescent="0.35">
      <c r="A17248">
        <v>832.2</v>
      </c>
      <c r="B17248" s="24">
        <v>43569</v>
      </c>
      <c r="C17248">
        <v>7</v>
      </c>
      <c r="D17248" s="13">
        <v>20</v>
      </c>
      <c r="E17248" s="13" t="s">
        <v>99</v>
      </c>
      <c r="F17248" s="17">
        <v>-16</v>
      </c>
      <c r="G17248" t="str">
        <f>_xlfn.XLOOKUP(tbl_GL[[#This Row],[Account_key]],tbl_COA[Account_key],tbl_COA[Class],"Not Found")</f>
        <v>Assets</v>
      </c>
      <c r="H17248" t="str">
        <f>_xlfn.XLOOKUP(tbl_GL[[#This Row],[Account_key]],tbl_COA[Account_key],tbl_COA[SubClass],"Not Found")</f>
        <v>Assets</v>
      </c>
      <c r="I17248" t="str">
        <f>_xlfn.XLOOKUP(tbl_GL[[#This Row],[Account_key]],tbl_COA[Account_key],tbl_COA[SubClass2],"Not Found")</f>
        <v>Current Assets</v>
      </c>
      <c r="J17248" t="str">
        <f>_xlfn.XLOOKUP(tbl_GL[[#This Row],[Account_key]],tbl_COA[Account_key],tbl_COA[SubAccount],,0)</f>
        <v>Cash in hand</v>
      </c>
      <c r="K17248">
        <f>YEAR(tbl_GL[[#This Row],[Date]])</f>
        <v>2019</v>
      </c>
    </row>
    <row r="17249" spans="1:11" x14ac:dyDescent="0.35">
      <c r="A17249">
        <v>833.1</v>
      </c>
      <c r="B17249" s="24">
        <v>43570</v>
      </c>
      <c r="C17249">
        <v>7</v>
      </c>
      <c r="D17249" s="13">
        <v>10</v>
      </c>
      <c r="E17249" s="13" t="s">
        <v>112</v>
      </c>
      <c r="F17249" s="17">
        <v>-195</v>
      </c>
      <c r="G17249" t="str">
        <f>_xlfn.XLOOKUP(tbl_GL[[#This Row],[Account_key]],tbl_COA[Account_key],tbl_COA[Class],"Not Found")</f>
        <v>Assets</v>
      </c>
      <c r="H17249" t="str">
        <f>_xlfn.XLOOKUP(tbl_GL[[#This Row],[Account_key]],tbl_COA[Account_key],tbl_COA[SubClass],"Not Found")</f>
        <v>Assets</v>
      </c>
      <c r="I17249" t="str">
        <f>_xlfn.XLOOKUP(tbl_GL[[#This Row],[Account_key]],tbl_COA[Account_key],tbl_COA[SubClass2],"Not Found")</f>
        <v>Current Assets</v>
      </c>
      <c r="J17249" t="str">
        <f>_xlfn.XLOOKUP(tbl_GL[[#This Row],[Account_key]],tbl_COA[Account_key],tbl_COA[SubAccount],,0)</f>
        <v>Cash at Bank</v>
      </c>
      <c r="K17249">
        <f>YEAR(tbl_GL[[#This Row],[Date]])</f>
        <v>2019</v>
      </c>
    </row>
    <row r="17250" spans="1:11" x14ac:dyDescent="0.35">
      <c r="A17250">
        <v>833.2</v>
      </c>
      <c r="B17250" s="24">
        <v>43570</v>
      </c>
      <c r="C17250">
        <v>7</v>
      </c>
      <c r="D17250" s="13">
        <v>121</v>
      </c>
      <c r="E17250" s="13" t="s">
        <v>112</v>
      </c>
      <c r="F17250" s="17">
        <v>-195</v>
      </c>
      <c r="G17250" t="str">
        <f>_xlfn.XLOOKUP(tbl_GL[[#This Row],[Account_key]],tbl_COA[Account_key],tbl_COA[Class],"Not Found")</f>
        <v>Liabilities and Owners Equity</v>
      </c>
      <c r="H17250" t="str">
        <f>_xlfn.XLOOKUP(tbl_GL[[#This Row],[Account_key]],tbl_COA[Account_key],tbl_COA[SubClass],"Not Found")</f>
        <v>Liabilities</v>
      </c>
      <c r="I17250" t="str">
        <f>_xlfn.XLOOKUP(tbl_GL[[#This Row],[Account_key]],tbl_COA[Account_key],tbl_COA[SubClass2],"Not Found")</f>
        <v>Current Liabilities</v>
      </c>
      <c r="J17250" t="str">
        <f>_xlfn.XLOOKUP(tbl_GL[[#This Row],[Account_key]],tbl_COA[Account_key],tbl_COA[SubAccount],,0)</f>
        <v>Interest Payable</v>
      </c>
      <c r="K17250">
        <f>YEAR(tbl_GL[[#This Row],[Date]])</f>
        <v>2019</v>
      </c>
    </row>
    <row r="17251" spans="1:11" x14ac:dyDescent="0.35">
      <c r="A17251">
        <v>834.1</v>
      </c>
      <c r="B17251" s="24">
        <v>43570</v>
      </c>
      <c r="C17251">
        <v>7</v>
      </c>
      <c r="D17251" s="13">
        <v>230</v>
      </c>
      <c r="E17251" s="13" t="s">
        <v>4</v>
      </c>
      <c r="F17251" s="17">
        <v>-798</v>
      </c>
      <c r="G17251" t="str">
        <f>_xlfn.XLOOKUP(tbl_GL[[#This Row],[Account_key]],tbl_COA[Account_key],tbl_COA[Class],"Not Found")</f>
        <v>Trading account</v>
      </c>
      <c r="H17251" t="str">
        <f>_xlfn.XLOOKUP(tbl_GL[[#This Row],[Account_key]],tbl_COA[Account_key],tbl_COA[SubClass],"Not Found")</f>
        <v>Cost of Sales</v>
      </c>
      <c r="I17251" t="str">
        <f>_xlfn.XLOOKUP(tbl_GL[[#This Row],[Account_key]],tbl_COA[Account_key],tbl_COA[SubClass2],"Not Found")</f>
        <v>Cost of Sales</v>
      </c>
      <c r="J17251" t="str">
        <f>_xlfn.XLOOKUP(tbl_GL[[#This Row],[Account_key]],tbl_COA[Account_key],tbl_COA[SubAccount],,0)</f>
        <v>Cost of Sales</v>
      </c>
      <c r="K17251">
        <f>YEAR(tbl_GL[[#This Row],[Date]])</f>
        <v>2019</v>
      </c>
    </row>
    <row r="17252" spans="1:11" x14ac:dyDescent="0.35">
      <c r="A17252">
        <v>834.2</v>
      </c>
      <c r="B17252" s="24">
        <v>43570</v>
      </c>
      <c r="C17252">
        <v>7</v>
      </c>
      <c r="D17252" s="13">
        <v>60</v>
      </c>
      <c r="E17252" s="13" t="s">
        <v>4</v>
      </c>
      <c r="F17252" s="17">
        <v>-798</v>
      </c>
      <c r="G17252" t="str">
        <f>_xlfn.XLOOKUP(tbl_GL[[#This Row],[Account_key]],tbl_COA[Account_key],tbl_COA[Class],"Not Found")</f>
        <v>Assets</v>
      </c>
      <c r="H17252" t="str">
        <f>_xlfn.XLOOKUP(tbl_GL[[#This Row],[Account_key]],tbl_COA[Account_key],tbl_COA[SubClass],"Not Found")</f>
        <v>Assets</v>
      </c>
      <c r="I17252" t="str">
        <f>_xlfn.XLOOKUP(tbl_GL[[#This Row],[Account_key]],tbl_COA[Account_key],tbl_COA[SubClass2],"Not Found")</f>
        <v>Current Assets</v>
      </c>
      <c r="J17252" t="str">
        <f>_xlfn.XLOOKUP(tbl_GL[[#This Row],[Account_key]],tbl_COA[Account_key],tbl_COA[SubAccount],,0)</f>
        <v>Inventory</v>
      </c>
      <c r="K17252">
        <f>YEAR(tbl_GL[[#This Row],[Date]])</f>
        <v>2019</v>
      </c>
    </row>
    <row r="17253" spans="1:11" x14ac:dyDescent="0.35">
      <c r="A17253">
        <v>835.1</v>
      </c>
      <c r="B17253" s="24">
        <v>43570</v>
      </c>
      <c r="C17253">
        <v>7</v>
      </c>
      <c r="D17253" s="13">
        <v>210</v>
      </c>
      <c r="E17253" s="13" t="s">
        <v>7</v>
      </c>
      <c r="F17253" s="17">
        <v>3009</v>
      </c>
      <c r="G17253" t="str">
        <f>_xlfn.XLOOKUP(tbl_GL[[#This Row],[Account_key]],tbl_COA[Account_key],tbl_COA[Class],"Not Found")</f>
        <v>Trading account</v>
      </c>
      <c r="H17253" t="str">
        <f>_xlfn.XLOOKUP(tbl_GL[[#This Row],[Account_key]],tbl_COA[Account_key],tbl_COA[SubClass],"Not Found")</f>
        <v>Sales</v>
      </c>
      <c r="I17253" t="str">
        <f>_xlfn.XLOOKUP(tbl_GL[[#This Row],[Account_key]],tbl_COA[Account_key],tbl_COA[SubClass2],"Not Found")</f>
        <v>Sales</v>
      </c>
      <c r="J17253" t="str">
        <f>_xlfn.XLOOKUP(tbl_GL[[#This Row],[Account_key]],tbl_COA[Account_key],tbl_COA[SubAccount],,0)</f>
        <v>Sales</v>
      </c>
      <c r="K17253">
        <f>YEAR(tbl_GL[[#This Row],[Date]])</f>
        <v>2019</v>
      </c>
    </row>
    <row r="17254" spans="1:11" x14ac:dyDescent="0.35">
      <c r="A17254">
        <v>835.2</v>
      </c>
      <c r="B17254" s="24">
        <v>43570</v>
      </c>
      <c r="C17254">
        <v>7</v>
      </c>
      <c r="D17254" s="13">
        <v>10</v>
      </c>
      <c r="E17254" s="13" t="s">
        <v>7</v>
      </c>
      <c r="F17254" s="17">
        <v>3009</v>
      </c>
      <c r="G17254" t="str">
        <f>_xlfn.XLOOKUP(tbl_GL[[#This Row],[Account_key]],tbl_COA[Account_key],tbl_COA[Class],"Not Found")</f>
        <v>Assets</v>
      </c>
      <c r="H17254" t="str">
        <f>_xlfn.XLOOKUP(tbl_GL[[#This Row],[Account_key]],tbl_COA[Account_key],tbl_COA[SubClass],"Not Found")</f>
        <v>Assets</v>
      </c>
      <c r="I17254" t="str">
        <f>_xlfn.XLOOKUP(tbl_GL[[#This Row],[Account_key]],tbl_COA[Account_key],tbl_COA[SubClass2],"Not Found")</f>
        <v>Current Assets</v>
      </c>
      <c r="J17254" t="str">
        <f>_xlfn.XLOOKUP(tbl_GL[[#This Row],[Account_key]],tbl_COA[Account_key],tbl_COA[SubAccount],,0)</f>
        <v>Cash at Bank</v>
      </c>
      <c r="K17254">
        <f>YEAR(tbl_GL[[#This Row],[Date]])</f>
        <v>2019</v>
      </c>
    </row>
    <row r="17255" spans="1:11" x14ac:dyDescent="0.35">
      <c r="A17255">
        <v>836.1</v>
      </c>
      <c r="B17255" s="24">
        <v>43570</v>
      </c>
      <c r="C17255">
        <v>7</v>
      </c>
      <c r="D17255" s="13">
        <v>230</v>
      </c>
      <c r="E17255" s="13" t="s">
        <v>4</v>
      </c>
      <c r="F17255" s="17">
        <v>-3067</v>
      </c>
      <c r="G17255" t="str">
        <f>_xlfn.XLOOKUP(tbl_GL[[#This Row],[Account_key]],tbl_COA[Account_key],tbl_COA[Class],"Not Found")</f>
        <v>Trading account</v>
      </c>
      <c r="H17255" t="str">
        <f>_xlfn.XLOOKUP(tbl_GL[[#This Row],[Account_key]],tbl_COA[Account_key],tbl_COA[SubClass],"Not Found")</f>
        <v>Cost of Sales</v>
      </c>
      <c r="I17255" t="str">
        <f>_xlfn.XLOOKUP(tbl_GL[[#This Row],[Account_key]],tbl_COA[Account_key],tbl_COA[SubClass2],"Not Found")</f>
        <v>Cost of Sales</v>
      </c>
      <c r="J17255" t="str">
        <f>_xlfn.XLOOKUP(tbl_GL[[#This Row],[Account_key]],tbl_COA[Account_key],tbl_COA[SubAccount],,0)</f>
        <v>Cost of Sales</v>
      </c>
      <c r="K17255">
        <f>YEAR(tbl_GL[[#This Row],[Date]])</f>
        <v>2019</v>
      </c>
    </row>
    <row r="17256" spans="1:11" x14ac:dyDescent="0.35">
      <c r="A17256">
        <v>836.2</v>
      </c>
      <c r="B17256" s="24">
        <v>43570</v>
      </c>
      <c r="C17256">
        <v>7</v>
      </c>
      <c r="D17256" s="13">
        <v>60</v>
      </c>
      <c r="E17256" s="13" t="s">
        <v>4</v>
      </c>
      <c r="F17256" s="17">
        <v>-3067</v>
      </c>
      <c r="G17256" t="str">
        <f>_xlfn.XLOOKUP(tbl_GL[[#This Row],[Account_key]],tbl_COA[Account_key],tbl_COA[Class],"Not Found")</f>
        <v>Assets</v>
      </c>
      <c r="H17256" t="str">
        <f>_xlfn.XLOOKUP(tbl_GL[[#This Row],[Account_key]],tbl_COA[Account_key],tbl_COA[SubClass],"Not Found")</f>
        <v>Assets</v>
      </c>
      <c r="I17256" t="str">
        <f>_xlfn.XLOOKUP(tbl_GL[[#This Row],[Account_key]],tbl_COA[Account_key],tbl_COA[SubClass2],"Not Found")</f>
        <v>Current Assets</v>
      </c>
      <c r="J17256" t="str">
        <f>_xlfn.XLOOKUP(tbl_GL[[#This Row],[Account_key]],tbl_COA[Account_key],tbl_COA[SubAccount],,0)</f>
        <v>Inventory</v>
      </c>
      <c r="K17256">
        <f>YEAR(tbl_GL[[#This Row],[Date]])</f>
        <v>2019</v>
      </c>
    </row>
    <row r="17257" spans="1:11" x14ac:dyDescent="0.35">
      <c r="A17257">
        <v>837.1</v>
      </c>
      <c r="B17257" s="24">
        <v>43570</v>
      </c>
      <c r="C17257">
        <v>7</v>
      </c>
      <c r="D17257" s="13">
        <v>210</v>
      </c>
      <c r="E17257" s="13" t="s">
        <v>8</v>
      </c>
      <c r="F17257" s="17">
        <v>13746</v>
      </c>
      <c r="G17257" t="str">
        <f>_xlfn.XLOOKUP(tbl_GL[[#This Row],[Account_key]],tbl_COA[Account_key],tbl_COA[Class],"Not Found")</f>
        <v>Trading account</v>
      </c>
      <c r="H17257" t="str">
        <f>_xlfn.XLOOKUP(tbl_GL[[#This Row],[Account_key]],tbl_COA[Account_key],tbl_COA[SubClass],"Not Found")</f>
        <v>Sales</v>
      </c>
      <c r="I17257" t="str">
        <f>_xlfn.XLOOKUP(tbl_GL[[#This Row],[Account_key]],tbl_COA[Account_key],tbl_COA[SubClass2],"Not Found")</f>
        <v>Sales</v>
      </c>
      <c r="J17257" t="str">
        <f>_xlfn.XLOOKUP(tbl_GL[[#This Row],[Account_key]],tbl_COA[Account_key],tbl_COA[SubAccount],,0)</f>
        <v>Sales</v>
      </c>
      <c r="K17257">
        <f>YEAR(tbl_GL[[#This Row],[Date]])</f>
        <v>2019</v>
      </c>
    </row>
    <row r="17258" spans="1:11" x14ac:dyDescent="0.35">
      <c r="A17258">
        <v>837.2</v>
      </c>
      <c r="B17258" s="24">
        <v>43570</v>
      </c>
      <c r="C17258">
        <v>7</v>
      </c>
      <c r="D17258" s="13">
        <v>30</v>
      </c>
      <c r="E17258" s="13" t="s">
        <v>8</v>
      </c>
      <c r="F17258" s="17">
        <v>13746</v>
      </c>
      <c r="G17258" t="str">
        <f>_xlfn.XLOOKUP(tbl_GL[[#This Row],[Account_key]],tbl_COA[Account_key],tbl_COA[Class],"Not Found")</f>
        <v>Assets</v>
      </c>
      <c r="H17258" t="str">
        <f>_xlfn.XLOOKUP(tbl_GL[[#This Row],[Account_key]],tbl_COA[Account_key],tbl_COA[SubClass],"Not Found")</f>
        <v>Assets</v>
      </c>
      <c r="I17258" t="str">
        <f>_xlfn.XLOOKUP(tbl_GL[[#This Row],[Account_key]],tbl_COA[Account_key],tbl_COA[SubClass2],"Not Found")</f>
        <v>Current Assets</v>
      </c>
      <c r="J17258" t="str">
        <f>_xlfn.XLOOKUP(tbl_GL[[#This Row],[Account_key]],tbl_COA[Account_key],tbl_COA[SubAccount],,0)</f>
        <v>Trade Receivables</v>
      </c>
      <c r="K17258">
        <f>YEAR(tbl_GL[[#This Row],[Date]])</f>
        <v>2019</v>
      </c>
    </row>
    <row r="17259" spans="1:11" x14ac:dyDescent="0.35">
      <c r="A17259">
        <v>838.1</v>
      </c>
      <c r="B17259" s="24">
        <v>43571</v>
      </c>
      <c r="C17259">
        <v>7</v>
      </c>
      <c r="D17259" s="13">
        <v>260</v>
      </c>
      <c r="E17259" s="13" t="s">
        <v>97</v>
      </c>
      <c r="F17259" s="17">
        <v>-1892</v>
      </c>
      <c r="G17259" t="str">
        <f>_xlfn.XLOOKUP(tbl_GL[[#This Row],[Account_key]],tbl_COA[Account_key],tbl_COA[Class],"Not Found")</f>
        <v>Operating account</v>
      </c>
      <c r="H17259" t="str">
        <f>_xlfn.XLOOKUP(tbl_GL[[#This Row],[Account_key]],tbl_COA[Account_key],tbl_COA[SubClass],"Not Found")</f>
        <v>Operating Expenses</v>
      </c>
      <c r="I17259" t="str">
        <f>_xlfn.XLOOKUP(tbl_GL[[#This Row],[Account_key]],tbl_COA[Account_key],tbl_COA[SubClass2],"Not Found")</f>
        <v>Marketing</v>
      </c>
      <c r="J17259" t="str">
        <f>_xlfn.XLOOKUP(tbl_GL[[#This Row],[Account_key]],tbl_COA[Account_key],tbl_COA[SubAccount],,0)</f>
        <v>Commissions</v>
      </c>
      <c r="K17259">
        <f>YEAR(tbl_GL[[#This Row],[Date]])</f>
        <v>2019</v>
      </c>
    </row>
    <row r="17260" spans="1:11" x14ac:dyDescent="0.35">
      <c r="A17260">
        <v>838.2</v>
      </c>
      <c r="B17260" s="24">
        <v>43571</v>
      </c>
      <c r="C17260">
        <v>7</v>
      </c>
      <c r="D17260" s="13">
        <v>120</v>
      </c>
      <c r="E17260" s="13" t="s">
        <v>97</v>
      </c>
      <c r="F17260" s="17">
        <v>1892</v>
      </c>
      <c r="G17260" t="str">
        <f>_xlfn.XLOOKUP(tbl_GL[[#This Row],[Account_key]],tbl_COA[Account_key],tbl_COA[Class],"Not Found")</f>
        <v>Liabilities and Owners Equity</v>
      </c>
      <c r="H17260" t="str">
        <f>_xlfn.XLOOKUP(tbl_GL[[#This Row],[Account_key]],tbl_COA[Account_key],tbl_COA[SubClass],"Not Found")</f>
        <v>Liabilities</v>
      </c>
      <c r="I17260" t="str">
        <f>_xlfn.XLOOKUP(tbl_GL[[#This Row],[Account_key]],tbl_COA[Account_key],tbl_COA[SubClass2],"Not Found")</f>
        <v>Current Liabilities</v>
      </c>
      <c r="J17260" t="str">
        <f>_xlfn.XLOOKUP(tbl_GL[[#This Row],[Account_key]],tbl_COA[Account_key],tbl_COA[SubAccount],,0)</f>
        <v>Accrued Expenses</v>
      </c>
      <c r="K17260">
        <f>YEAR(tbl_GL[[#This Row],[Date]])</f>
        <v>2019</v>
      </c>
    </row>
    <row r="17261" spans="1:11" x14ac:dyDescent="0.35">
      <c r="A17261">
        <v>839.1</v>
      </c>
      <c r="B17261" s="24">
        <v>43571</v>
      </c>
      <c r="C17261">
        <v>7</v>
      </c>
      <c r="D17261" s="13">
        <v>30</v>
      </c>
      <c r="E17261" s="13" t="s">
        <v>80</v>
      </c>
      <c r="F17261" s="17">
        <v>-10095</v>
      </c>
      <c r="G17261" t="str">
        <f>_xlfn.XLOOKUP(tbl_GL[[#This Row],[Account_key]],tbl_COA[Account_key],tbl_COA[Class],"Not Found")</f>
        <v>Assets</v>
      </c>
      <c r="H17261" t="str">
        <f>_xlfn.XLOOKUP(tbl_GL[[#This Row],[Account_key]],tbl_COA[Account_key],tbl_COA[SubClass],"Not Found")</f>
        <v>Assets</v>
      </c>
      <c r="I17261" t="str">
        <f>_xlfn.XLOOKUP(tbl_GL[[#This Row],[Account_key]],tbl_COA[Account_key],tbl_COA[SubClass2],"Not Found")</f>
        <v>Current Assets</v>
      </c>
      <c r="J17261" t="str">
        <f>_xlfn.XLOOKUP(tbl_GL[[#This Row],[Account_key]],tbl_COA[Account_key],tbl_COA[SubAccount],,0)</f>
        <v>Trade Receivables</v>
      </c>
      <c r="K17261">
        <f>YEAR(tbl_GL[[#This Row],[Date]])</f>
        <v>2019</v>
      </c>
    </row>
    <row r="17262" spans="1:11" x14ac:dyDescent="0.35">
      <c r="A17262">
        <v>839.2</v>
      </c>
      <c r="B17262" s="24">
        <v>43571</v>
      </c>
      <c r="C17262">
        <v>7</v>
      </c>
      <c r="D17262" s="13">
        <v>10</v>
      </c>
      <c r="E17262" s="13" t="s">
        <v>80</v>
      </c>
      <c r="F17262" s="17">
        <v>10095</v>
      </c>
      <c r="G17262" t="str">
        <f>_xlfn.XLOOKUP(tbl_GL[[#This Row],[Account_key]],tbl_COA[Account_key],tbl_COA[Class],"Not Found")</f>
        <v>Assets</v>
      </c>
      <c r="H17262" t="str">
        <f>_xlfn.XLOOKUP(tbl_GL[[#This Row],[Account_key]],tbl_COA[Account_key],tbl_COA[SubClass],"Not Found")</f>
        <v>Assets</v>
      </c>
      <c r="I17262" t="str">
        <f>_xlfn.XLOOKUP(tbl_GL[[#This Row],[Account_key]],tbl_COA[Account_key],tbl_COA[SubClass2],"Not Found")</f>
        <v>Current Assets</v>
      </c>
      <c r="J17262" t="str">
        <f>_xlfn.XLOOKUP(tbl_GL[[#This Row],[Account_key]],tbl_COA[Account_key],tbl_COA[SubAccount],,0)</f>
        <v>Cash at Bank</v>
      </c>
      <c r="K17262">
        <f>YEAR(tbl_GL[[#This Row],[Date]])</f>
        <v>2019</v>
      </c>
    </row>
    <row r="17263" spans="1:11" x14ac:dyDescent="0.35">
      <c r="A17263">
        <v>840.1</v>
      </c>
      <c r="B17263" s="24">
        <v>43572</v>
      </c>
      <c r="C17263">
        <v>7</v>
      </c>
      <c r="D17263" s="13">
        <v>10</v>
      </c>
      <c r="E17263" s="13" t="s">
        <v>98</v>
      </c>
      <c r="F17263" s="17">
        <v>-1554</v>
      </c>
      <c r="G17263" t="str">
        <f>_xlfn.XLOOKUP(tbl_GL[[#This Row],[Account_key]],tbl_COA[Account_key],tbl_COA[Class],"Not Found")</f>
        <v>Assets</v>
      </c>
      <c r="H17263" t="str">
        <f>_xlfn.XLOOKUP(tbl_GL[[#This Row],[Account_key]],tbl_COA[Account_key],tbl_COA[SubClass],"Not Found")</f>
        <v>Assets</v>
      </c>
      <c r="I17263" t="str">
        <f>_xlfn.XLOOKUP(tbl_GL[[#This Row],[Account_key]],tbl_COA[Account_key],tbl_COA[SubClass2],"Not Found")</f>
        <v>Current Assets</v>
      </c>
      <c r="J17263" t="str">
        <f>_xlfn.XLOOKUP(tbl_GL[[#This Row],[Account_key]],tbl_COA[Account_key],tbl_COA[SubAccount],,0)</f>
        <v>Cash at Bank</v>
      </c>
      <c r="K17263">
        <f>YEAR(tbl_GL[[#This Row],[Date]])</f>
        <v>2019</v>
      </c>
    </row>
    <row r="17264" spans="1:11" x14ac:dyDescent="0.35">
      <c r="A17264">
        <v>840.2</v>
      </c>
      <c r="B17264" s="24">
        <v>43572</v>
      </c>
      <c r="C17264">
        <v>7</v>
      </c>
      <c r="D17264" s="13">
        <v>120</v>
      </c>
      <c r="E17264" s="13" t="s">
        <v>98</v>
      </c>
      <c r="F17264" s="17">
        <v>-1554</v>
      </c>
      <c r="G17264" t="str">
        <f>_xlfn.XLOOKUP(tbl_GL[[#This Row],[Account_key]],tbl_COA[Account_key],tbl_COA[Class],"Not Found")</f>
        <v>Liabilities and Owners Equity</v>
      </c>
      <c r="H17264" t="str">
        <f>_xlfn.XLOOKUP(tbl_GL[[#This Row],[Account_key]],tbl_COA[Account_key],tbl_COA[SubClass],"Not Found")</f>
        <v>Liabilities</v>
      </c>
      <c r="I17264" t="str">
        <f>_xlfn.XLOOKUP(tbl_GL[[#This Row],[Account_key]],tbl_COA[Account_key],tbl_COA[SubClass2],"Not Found")</f>
        <v>Current Liabilities</v>
      </c>
      <c r="J17264" t="str">
        <f>_xlfn.XLOOKUP(tbl_GL[[#This Row],[Account_key]],tbl_COA[Account_key],tbl_COA[SubAccount],,0)</f>
        <v>Accrued Expenses</v>
      </c>
      <c r="K17264">
        <f>YEAR(tbl_GL[[#This Row],[Date]])</f>
        <v>2019</v>
      </c>
    </row>
    <row r="17265" spans="1:11" x14ac:dyDescent="0.35">
      <c r="A17265">
        <v>841.1</v>
      </c>
      <c r="B17265" s="24">
        <v>43572</v>
      </c>
      <c r="C17265">
        <v>7</v>
      </c>
      <c r="D17265" s="13">
        <v>10</v>
      </c>
      <c r="E17265" s="13" t="s">
        <v>84</v>
      </c>
      <c r="F17265" s="17">
        <v>-13950</v>
      </c>
      <c r="G17265" t="str">
        <f>_xlfn.XLOOKUP(tbl_GL[[#This Row],[Account_key]],tbl_COA[Account_key],tbl_COA[Class],"Not Found")</f>
        <v>Assets</v>
      </c>
      <c r="H17265" t="str">
        <f>_xlfn.XLOOKUP(tbl_GL[[#This Row],[Account_key]],tbl_COA[Account_key],tbl_COA[SubClass],"Not Found")</f>
        <v>Assets</v>
      </c>
      <c r="I17265" t="str">
        <f>_xlfn.XLOOKUP(tbl_GL[[#This Row],[Account_key]],tbl_COA[Account_key],tbl_COA[SubClass2],"Not Found")</f>
        <v>Current Assets</v>
      </c>
      <c r="J17265" t="str">
        <f>_xlfn.XLOOKUP(tbl_GL[[#This Row],[Account_key]],tbl_COA[Account_key],tbl_COA[SubAccount],,0)</f>
        <v>Cash at Bank</v>
      </c>
      <c r="K17265">
        <f>YEAR(tbl_GL[[#This Row],[Date]])</f>
        <v>2019</v>
      </c>
    </row>
    <row r="17266" spans="1:11" x14ac:dyDescent="0.35">
      <c r="A17266">
        <v>841.2</v>
      </c>
      <c r="B17266" s="24">
        <v>43572</v>
      </c>
      <c r="C17266">
        <v>7</v>
      </c>
      <c r="D17266" s="13">
        <v>110</v>
      </c>
      <c r="E17266" s="13" t="s">
        <v>84</v>
      </c>
      <c r="F17266" s="17">
        <v>-13950</v>
      </c>
      <c r="G17266" t="str">
        <f>_xlfn.XLOOKUP(tbl_GL[[#This Row],[Account_key]],tbl_COA[Account_key],tbl_COA[Class],"Not Found")</f>
        <v>Liabilities and Owners Equity</v>
      </c>
      <c r="H17266" t="str">
        <f>_xlfn.XLOOKUP(tbl_GL[[#This Row],[Account_key]],tbl_COA[Account_key],tbl_COA[SubClass],"Not Found")</f>
        <v>Liabilities</v>
      </c>
      <c r="I17266" t="str">
        <f>_xlfn.XLOOKUP(tbl_GL[[#This Row],[Account_key]],tbl_COA[Account_key],tbl_COA[SubClass2],"Not Found")</f>
        <v>Current Liabilities</v>
      </c>
      <c r="J17266" t="str">
        <f>_xlfn.XLOOKUP(tbl_GL[[#This Row],[Account_key]],tbl_COA[Account_key],tbl_COA[SubAccount],,0)</f>
        <v>Trade Payables</v>
      </c>
      <c r="K17266">
        <f>YEAR(tbl_GL[[#This Row],[Date]])</f>
        <v>2019</v>
      </c>
    </row>
    <row r="17267" spans="1:11" x14ac:dyDescent="0.35">
      <c r="A17267">
        <v>842.1</v>
      </c>
      <c r="B17267" s="24">
        <v>43576</v>
      </c>
      <c r="C17267">
        <v>7</v>
      </c>
      <c r="D17267" s="13">
        <v>230</v>
      </c>
      <c r="E17267" s="13" t="s">
        <v>4</v>
      </c>
      <c r="F17267" s="17">
        <v>-239</v>
      </c>
      <c r="G17267" t="str">
        <f>_xlfn.XLOOKUP(tbl_GL[[#This Row],[Account_key]],tbl_COA[Account_key],tbl_COA[Class],"Not Found")</f>
        <v>Trading account</v>
      </c>
      <c r="H17267" t="str">
        <f>_xlfn.XLOOKUP(tbl_GL[[#This Row],[Account_key]],tbl_COA[Account_key],tbl_COA[SubClass],"Not Found")</f>
        <v>Cost of Sales</v>
      </c>
      <c r="I17267" t="str">
        <f>_xlfn.XLOOKUP(tbl_GL[[#This Row],[Account_key]],tbl_COA[Account_key],tbl_COA[SubClass2],"Not Found")</f>
        <v>Cost of Sales</v>
      </c>
      <c r="J17267" t="str">
        <f>_xlfn.XLOOKUP(tbl_GL[[#This Row],[Account_key]],tbl_COA[Account_key],tbl_COA[SubAccount],,0)</f>
        <v>Cost of Sales</v>
      </c>
      <c r="K17267">
        <f>YEAR(tbl_GL[[#This Row],[Date]])</f>
        <v>2019</v>
      </c>
    </row>
    <row r="17268" spans="1:11" x14ac:dyDescent="0.35">
      <c r="A17268">
        <v>842.2</v>
      </c>
      <c r="B17268" s="24">
        <v>43576</v>
      </c>
      <c r="C17268">
        <v>7</v>
      </c>
      <c r="D17268" s="13">
        <v>60</v>
      </c>
      <c r="E17268" s="13" t="s">
        <v>4</v>
      </c>
      <c r="F17268" s="17">
        <v>-239</v>
      </c>
      <c r="G17268" t="str">
        <f>_xlfn.XLOOKUP(tbl_GL[[#This Row],[Account_key]],tbl_COA[Account_key],tbl_COA[Class],"Not Found")</f>
        <v>Assets</v>
      </c>
      <c r="H17268" t="str">
        <f>_xlfn.XLOOKUP(tbl_GL[[#This Row],[Account_key]],tbl_COA[Account_key],tbl_COA[SubClass],"Not Found")</f>
        <v>Assets</v>
      </c>
      <c r="I17268" t="str">
        <f>_xlfn.XLOOKUP(tbl_GL[[#This Row],[Account_key]],tbl_COA[Account_key],tbl_COA[SubClass2],"Not Found")</f>
        <v>Current Assets</v>
      </c>
      <c r="J17268" t="str">
        <f>_xlfn.XLOOKUP(tbl_GL[[#This Row],[Account_key]],tbl_COA[Account_key],tbl_COA[SubAccount],,0)</f>
        <v>Inventory</v>
      </c>
      <c r="K17268">
        <f>YEAR(tbl_GL[[#This Row],[Date]])</f>
        <v>2019</v>
      </c>
    </row>
    <row r="17269" spans="1:11" x14ac:dyDescent="0.35">
      <c r="A17269">
        <v>843.1</v>
      </c>
      <c r="B17269" s="24">
        <v>43576</v>
      </c>
      <c r="C17269">
        <v>7</v>
      </c>
      <c r="D17269" s="13">
        <v>210</v>
      </c>
      <c r="E17269" s="13" t="s">
        <v>8</v>
      </c>
      <c r="F17269" s="17">
        <v>1072</v>
      </c>
      <c r="G17269" t="str">
        <f>_xlfn.XLOOKUP(tbl_GL[[#This Row],[Account_key]],tbl_COA[Account_key],tbl_COA[Class],"Not Found")</f>
        <v>Trading account</v>
      </c>
      <c r="H17269" t="str">
        <f>_xlfn.XLOOKUP(tbl_GL[[#This Row],[Account_key]],tbl_COA[Account_key],tbl_COA[SubClass],"Not Found")</f>
        <v>Sales</v>
      </c>
      <c r="I17269" t="str">
        <f>_xlfn.XLOOKUP(tbl_GL[[#This Row],[Account_key]],tbl_COA[Account_key],tbl_COA[SubClass2],"Not Found")</f>
        <v>Sales</v>
      </c>
      <c r="J17269" t="str">
        <f>_xlfn.XLOOKUP(tbl_GL[[#This Row],[Account_key]],tbl_COA[Account_key],tbl_COA[SubAccount],,0)</f>
        <v>Sales</v>
      </c>
      <c r="K17269">
        <f>YEAR(tbl_GL[[#This Row],[Date]])</f>
        <v>2019</v>
      </c>
    </row>
    <row r="17270" spans="1:11" x14ac:dyDescent="0.35">
      <c r="A17270">
        <v>843.2</v>
      </c>
      <c r="B17270" s="24">
        <v>43576</v>
      </c>
      <c r="C17270">
        <v>7</v>
      </c>
      <c r="D17270" s="13">
        <v>30</v>
      </c>
      <c r="E17270" s="13" t="s">
        <v>8</v>
      </c>
      <c r="F17270" s="17">
        <v>1072</v>
      </c>
      <c r="G17270" t="str">
        <f>_xlfn.XLOOKUP(tbl_GL[[#This Row],[Account_key]],tbl_COA[Account_key],tbl_COA[Class],"Not Found")</f>
        <v>Assets</v>
      </c>
      <c r="H17270" t="str">
        <f>_xlfn.XLOOKUP(tbl_GL[[#This Row],[Account_key]],tbl_COA[Account_key],tbl_COA[SubClass],"Not Found")</f>
        <v>Assets</v>
      </c>
      <c r="I17270" t="str">
        <f>_xlfn.XLOOKUP(tbl_GL[[#This Row],[Account_key]],tbl_COA[Account_key],tbl_COA[SubClass2],"Not Found")</f>
        <v>Current Assets</v>
      </c>
      <c r="J17270" t="str">
        <f>_xlfn.XLOOKUP(tbl_GL[[#This Row],[Account_key]],tbl_COA[Account_key],tbl_COA[SubAccount],,0)</f>
        <v>Trade Receivables</v>
      </c>
      <c r="K17270">
        <f>YEAR(tbl_GL[[#This Row],[Date]])</f>
        <v>2019</v>
      </c>
    </row>
    <row r="17271" spans="1:11" x14ac:dyDescent="0.35">
      <c r="A17271">
        <v>844.1</v>
      </c>
      <c r="B17271" s="24">
        <v>43576</v>
      </c>
      <c r="C17271">
        <v>7</v>
      </c>
      <c r="D17271" s="13">
        <v>300</v>
      </c>
      <c r="E17271" s="13" t="s">
        <v>97</v>
      </c>
      <c r="F17271" s="17">
        <v>-1798</v>
      </c>
      <c r="G17271" t="str">
        <f>_xlfn.XLOOKUP(tbl_GL[[#This Row],[Account_key]],tbl_COA[Account_key],tbl_COA[Class],"Not Found")</f>
        <v>Operating account</v>
      </c>
      <c r="H17271" t="str">
        <f>_xlfn.XLOOKUP(tbl_GL[[#This Row],[Account_key]],tbl_COA[Account_key],tbl_COA[SubClass],"Not Found")</f>
        <v>Operating Expenses</v>
      </c>
      <c r="I17271" t="str">
        <f>_xlfn.XLOOKUP(tbl_GL[[#This Row],[Account_key]],tbl_COA[Account_key],tbl_COA[SubClass2],"Not Found")</f>
        <v>Administration</v>
      </c>
      <c r="J17271" t="str">
        <f>_xlfn.XLOOKUP(tbl_GL[[#This Row],[Account_key]],tbl_COA[Account_key],tbl_COA[SubAccount],,0)</f>
        <v>Entertainment</v>
      </c>
      <c r="K17271">
        <f>YEAR(tbl_GL[[#This Row],[Date]])</f>
        <v>2019</v>
      </c>
    </row>
    <row r="17272" spans="1:11" x14ac:dyDescent="0.35">
      <c r="A17272">
        <v>844.2</v>
      </c>
      <c r="B17272" s="24">
        <v>43576</v>
      </c>
      <c r="C17272">
        <v>7</v>
      </c>
      <c r="D17272" s="13">
        <v>120</v>
      </c>
      <c r="E17272" s="13" t="s">
        <v>97</v>
      </c>
      <c r="F17272" s="17">
        <v>1798</v>
      </c>
      <c r="G17272" t="str">
        <f>_xlfn.XLOOKUP(tbl_GL[[#This Row],[Account_key]],tbl_COA[Account_key],tbl_COA[Class],"Not Found")</f>
        <v>Liabilities and Owners Equity</v>
      </c>
      <c r="H17272" t="str">
        <f>_xlfn.XLOOKUP(tbl_GL[[#This Row],[Account_key]],tbl_COA[Account_key],tbl_COA[SubClass],"Not Found")</f>
        <v>Liabilities</v>
      </c>
      <c r="I17272" t="str">
        <f>_xlfn.XLOOKUP(tbl_GL[[#This Row],[Account_key]],tbl_COA[Account_key],tbl_COA[SubClass2],"Not Found")</f>
        <v>Current Liabilities</v>
      </c>
      <c r="J17272" t="str">
        <f>_xlfn.XLOOKUP(tbl_GL[[#This Row],[Account_key]],tbl_COA[Account_key],tbl_COA[SubAccount],,0)</f>
        <v>Accrued Expenses</v>
      </c>
      <c r="K17272">
        <f>YEAR(tbl_GL[[#This Row],[Date]])</f>
        <v>2019</v>
      </c>
    </row>
    <row r="17273" spans="1:11" x14ac:dyDescent="0.35">
      <c r="A17273">
        <v>845.1</v>
      </c>
      <c r="B17273" s="24">
        <v>43577</v>
      </c>
      <c r="C17273">
        <v>7</v>
      </c>
      <c r="D17273" s="13">
        <v>220</v>
      </c>
      <c r="E17273" s="13" t="s">
        <v>81</v>
      </c>
      <c r="F17273" s="17">
        <v>-1385</v>
      </c>
      <c r="G17273" t="str">
        <f>_xlfn.XLOOKUP(tbl_GL[[#This Row],[Account_key]],tbl_COA[Account_key],tbl_COA[Class],"Not Found")</f>
        <v>Trading account</v>
      </c>
      <c r="H17273" t="str">
        <f>_xlfn.XLOOKUP(tbl_GL[[#This Row],[Account_key]],tbl_COA[Account_key],tbl_COA[SubClass],"Not Found")</f>
        <v>Sales</v>
      </c>
      <c r="I17273" t="str">
        <f>_xlfn.XLOOKUP(tbl_GL[[#This Row],[Account_key]],tbl_COA[Account_key],tbl_COA[SubClass2],"Not Found")</f>
        <v>Sales</v>
      </c>
      <c r="J17273" t="str">
        <f>_xlfn.XLOOKUP(tbl_GL[[#This Row],[Account_key]],tbl_COA[Account_key],tbl_COA[SubAccount],,0)</f>
        <v>Sales Return</v>
      </c>
      <c r="K17273">
        <f>YEAR(tbl_GL[[#This Row],[Date]])</f>
        <v>2019</v>
      </c>
    </row>
    <row r="17274" spans="1:11" x14ac:dyDescent="0.35">
      <c r="A17274">
        <v>845.2</v>
      </c>
      <c r="B17274" s="24">
        <v>43577</v>
      </c>
      <c r="C17274">
        <v>7</v>
      </c>
      <c r="D17274" s="13">
        <v>20</v>
      </c>
      <c r="E17274" s="13" t="s">
        <v>81</v>
      </c>
      <c r="F17274" s="17">
        <v>-1385</v>
      </c>
      <c r="G17274" t="str">
        <f>_xlfn.XLOOKUP(tbl_GL[[#This Row],[Account_key]],tbl_COA[Account_key],tbl_COA[Class],"Not Found")</f>
        <v>Assets</v>
      </c>
      <c r="H17274" t="str">
        <f>_xlfn.XLOOKUP(tbl_GL[[#This Row],[Account_key]],tbl_COA[Account_key],tbl_COA[SubClass],"Not Found")</f>
        <v>Assets</v>
      </c>
      <c r="I17274" t="str">
        <f>_xlfn.XLOOKUP(tbl_GL[[#This Row],[Account_key]],tbl_COA[Account_key],tbl_COA[SubClass2],"Not Found")</f>
        <v>Current Assets</v>
      </c>
      <c r="J17274" t="str">
        <f>_xlfn.XLOOKUP(tbl_GL[[#This Row],[Account_key]],tbl_COA[Account_key],tbl_COA[SubAccount],,0)</f>
        <v>Cash in hand</v>
      </c>
      <c r="K17274">
        <f>YEAR(tbl_GL[[#This Row],[Date]])</f>
        <v>2019</v>
      </c>
    </row>
    <row r="17275" spans="1:11" x14ac:dyDescent="0.35">
      <c r="A17275">
        <v>846.1</v>
      </c>
      <c r="B17275" s="24">
        <v>43577</v>
      </c>
      <c r="C17275">
        <v>7</v>
      </c>
      <c r="D17275" s="13">
        <v>10</v>
      </c>
      <c r="E17275" s="13" t="s">
        <v>98</v>
      </c>
      <c r="F17275" s="17">
        <v>-1500</v>
      </c>
      <c r="G17275" t="str">
        <f>_xlfn.XLOOKUP(tbl_GL[[#This Row],[Account_key]],tbl_COA[Account_key],tbl_COA[Class],"Not Found")</f>
        <v>Assets</v>
      </c>
      <c r="H17275" t="str">
        <f>_xlfn.XLOOKUP(tbl_GL[[#This Row],[Account_key]],tbl_COA[Account_key],tbl_COA[SubClass],"Not Found")</f>
        <v>Assets</v>
      </c>
      <c r="I17275" t="str">
        <f>_xlfn.XLOOKUP(tbl_GL[[#This Row],[Account_key]],tbl_COA[Account_key],tbl_COA[SubClass2],"Not Found")</f>
        <v>Current Assets</v>
      </c>
      <c r="J17275" t="str">
        <f>_xlfn.XLOOKUP(tbl_GL[[#This Row],[Account_key]],tbl_COA[Account_key],tbl_COA[SubAccount],,0)</f>
        <v>Cash at Bank</v>
      </c>
      <c r="K17275">
        <f>YEAR(tbl_GL[[#This Row],[Date]])</f>
        <v>2019</v>
      </c>
    </row>
    <row r="17276" spans="1:11" x14ac:dyDescent="0.35">
      <c r="A17276">
        <v>846.2</v>
      </c>
      <c r="B17276" s="24">
        <v>43577</v>
      </c>
      <c r="C17276">
        <v>7</v>
      </c>
      <c r="D17276" s="13">
        <v>120</v>
      </c>
      <c r="E17276" s="13" t="s">
        <v>98</v>
      </c>
      <c r="F17276" s="17">
        <v>-1500</v>
      </c>
      <c r="G17276" t="str">
        <f>_xlfn.XLOOKUP(tbl_GL[[#This Row],[Account_key]],tbl_COA[Account_key],tbl_COA[Class],"Not Found")</f>
        <v>Liabilities and Owners Equity</v>
      </c>
      <c r="H17276" t="str">
        <f>_xlfn.XLOOKUP(tbl_GL[[#This Row],[Account_key]],tbl_COA[Account_key],tbl_COA[SubClass],"Not Found")</f>
        <v>Liabilities</v>
      </c>
      <c r="I17276" t="str">
        <f>_xlfn.XLOOKUP(tbl_GL[[#This Row],[Account_key]],tbl_COA[Account_key],tbl_COA[SubClass2],"Not Found")</f>
        <v>Current Liabilities</v>
      </c>
      <c r="J17276" t="str">
        <f>_xlfn.XLOOKUP(tbl_GL[[#This Row],[Account_key]],tbl_COA[Account_key],tbl_COA[SubAccount],,0)</f>
        <v>Accrued Expenses</v>
      </c>
      <c r="K17276">
        <f>YEAR(tbl_GL[[#This Row],[Date]])</f>
        <v>2019</v>
      </c>
    </row>
    <row r="17277" spans="1:11" x14ac:dyDescent="0.35">
      <c r="A17277">
        <v>847.1</v>
      </c>
      <c r="B17277" s="24">
        <v>43577</v>
      </c>
      <c r="C17277">
        <v>7</v>
      </c>
      <c r="D17277" s="13">
        <v>220</v>
      </c>
      <c r="E17277" s="13" t="s">
        <v>81</v>
      </c>
      <c r="F17277" s="17">
        <v>-1454</v>
      </c>
      <c r="G17277" t="str">
        <f>_xlfn.XLOOKUP(tbl_GL[[#This Row],[Account_key]],tbl_COA[Account_key],tbl_COA[Class],"Not Found")</f>
        <v>Trading account</v>
      </c>
      <c r="H17277" t="str">
        <f>_xlfn.XLOOKUP(tbl_GL[[#This Row],[Account_key]],tbl_COA[Account_key],tbl_COA[SubClass],"Not Found")</f>
        <v>Sales</v>
      </c>
      <c r="I17277" t="str">
        <f>_xlfn.XLOOKUP(tbl_GL[[#This Row],[Account_key]],tbl_COA[Account_key],tbl_COA[SubClass2],"Not Found")</f>
        <v>Sales</v>
      </c>
      <c r="J17277" t="str">
        <f>_xlfn.XLOOKUP(tbl_GL[[#This Row],[Account_key]],tbl_COA[Account_key],tbl_COA[SubAccount],,0)</f>
        <v>Sales Return</v>
      </c>
      <c r="K17277">
        <f>YEAR(tbl_GL[[#This Row],[Date]])</f>
        <v>2019</v>
      </c>
    </row>
    <row r="17278" spans="1:11" x14ac:dyDescent="0.35">
      <c r="A17278">
        <v>847.2</v>
      </c>
      <c r="B17278" s="24">
        <v>43577</v>
      </c>
      <c r="C17278">
        <v>7</v>
      </c>
      <c r="D17278" s="13">
        <v>20</v>
      </c>
      <c r="E17278" s="13" t="s">
        <v>81</v>
      </c>
      <c r="F17278" s="17">
        <v>-1454</v>
      </c>
      <c r="G17278" t="str">
        <f>_xlfn.XLOOKUP(tbl_GL[[#This Row],[Account_key]],tbl_COA[Account_key],tbl_COA[Class],"Not Found")</f>
        <v>Assets</v>
      </c>
      <c r="H17278" t="str">
        <f>_xlfn.XLOOKUP(tbl_GL[[#This Row],[Account_key]],tbl_COA[Account_key],tbl_COA[SubClass],"Not Found")</f>
        <v>Assets</v>
      </c>
      <c r="I17278" t="str">
        <f>_xlfn.XLOOKUP(tbl_GL[[#This Row],[Account_key]],tbl_COA[Account_key],tbl_COA[SubClass2],"Not Found")</f>
        <v>Current Assets</v>
      </c>
      <c r="J17278" t="str">
        <f>_xlfn.XLOOKUP(tbl_GL[[#This Row],[Account_key]],tbl_COA[Account_key],tbl_COA[SubAccount],,0)</f>
        <v>Cash in hand</v>
      </c>
      <c r="K17278">
        <f>YEAR(tbl_GL[[#This Row],[Date]])</f>
        <v>2019</v>
      </c>
    </row>
    <row r="17279" spans="1:11" x14ac:dyDescent="0.35">
      <c r="A17279">
        <v>848.1</v>
      </c>
      <c r="B17279" s="24">
        <v>43577</v>
      </c>
      <c r="C17279">
        <v>7</v>
      </c>
      <c r="D17279" s="13">
        <v>10</v>
      </c>
      <c r="E17279" s="13" t="s">
        <v>98</v>
      </c>
      <c r="F17279" s="17">
        <v>-1887</v>
      </c>
      <c r="G17279" t="str">
        <f>_xlfn.XLOOKUP(tbl_GL[[#This Row],[Account_key]],tbl_COA[Account_key],tbl_COA[Class],"Not Found")</f>
        <v>Assets</v>
      </c>
      <c r="H17279" t="str">
        <f>_xlfn.XLOOKUP(tbl_GL[[#This Row],[Account_key]],tbl_COA[Account_key],tbl_COA[SubClass],"Not Found")</f>
        <v>Assets</v>
      </c>
      <c r="I17279" t="str">
        <f>_xlfn.XLOOKUP(tbl_GL[[#This Row],[Account_key]],tbl_COA[Account_key],tbl_COA[SubClass2],"Not Found")</f>
        <v>Current Assets</v>
      </c>
      <c r="J17279" t="str">
        <f>_xlfn.XLOOKUP(tbl_GL[[#This Row],[Account_key]],tbl_COA[Account_key],tbl_COA[SubAccount],,0)</f>
        <v>Cash at Bank</v>
      </c>
      <c r="K17279">
        <f>YEAR(tbl_GL[[#This Row],[Date]])</f>
        <v>2019</v>
      </c>
    </row>
    <row r="17280" spans="1:11" x14ac:dyDescent="0.35">
      <c r="A17280">
        <v>848.2</v>
      </c>
      <c r="B17280" s="24">
        <v>43577</v>
      </c>
      <c r="C17280">
        <v>7</v>
      </c>
      <c r="D17280" s="13">
        <v>120</v>
      </c>
      <c r="E17280" s="13" t="s">
        <v>98</v>
      </c>
      <c r="F17280" s="17">
        <v>-1887</v>
      </c>
      <c r="G17280" t="str">
        <f>_xlfn.XLOOKUP(tbl_GL[[#This Row],[Account_key]],tbl_COA[Account_key],tbl_COA[Class],"Not Found")</f>
        <v>Liabilities and Owners Equity</v>
      </c>
      <c r="H17280" t="str">
        <f>_xlfn.XLOOKUP(tbl_GL[[#This Row],[Account_key]],tbl_COA[Account_key],tbl_COA[SubClass],"Not Found")</f>
        <v>Liabilities</v>
      </c>
      <c r="I17280" t="str">
        <f>_xlfn.XLOOKUP(tbl_GL[[#This Row],[Account_key]],tbl_COA[Account_key],tbl_COA[SubClass2],"Not Found")</f>
        <v>Current Liabilities</v>
      </c>
      <c r="J17280" t="str">
        <f>_xlfn.XLOOKUP(tbl_GL[[#This Row],[Account_key]],tbl_COA[Account_key],tbl_COA[SubAccount],,0)</f>
        <v>Accrued Expenses</v>
      </c>
      <c r="K17280">
        <f>YEAR(tbl_GL[[#This Row],[Date]])</f>
        <v>2019</v>
      </c>
    </row>
    <row r="17281" spans="1:11" x14ac:dyDescent="0.35">
      <c r="A17281">
        <v>849.1</v>
      </c>
      <c r="B17281" s="24">
        <v>43578</v>
      </c>
      <c r="C17281">
        <v>7</v>
      </c>
      <c r="D17281" s="13">
        <v>230</v>
      </c>
      <c r="E17281" s="13" t="s">
        <v>4</v>
      </c>
      <c r="F17281" s="17">
        <v>-535</v>
      </c>
      <c r="G17281" t="str">
        <f>_xlfn.XLOOKUP(tbl_GL[[#This Row],[Account_key]],tbl_COA[Account_key],tbl_COA[Class],"Not Found")</f>
        <v>Trading account</v>
      </c>
      <c r="H17281" t="str">
        <f>_xlfn.XLOOKUP(tbl_GL[[#This Row],[Account_key]],tbl_COA[Account_key],tbl_COA[SubClass],"Not Found")</f>
        <v>Cost of Sales</v>
      </c>
      <c r="I17281" t="str">
        <f>_xlfn.XLOOKUP(tbl_GL[[#This Row],[Account_key]],tbl_COA[Account_key],tbl_COA[SubClass2],"Not Found")</f>
        <v>Cost of Sales</v>
      </c>
      <c r="J17281" t="str">
        <f>_xlfn.XLOOKUP(tbl_GL[[#This Row],[Account_key]],tbl_COA[Account_key],tbl_COA[SubAccount],,0)</f>
        <v>Cost of Sales</v>
      </c>
      <c r="K17281">
        <f>YEAR(tbl_GL[[#This Row],[Date]])</f>
        <v>2019</v>
      </c>
    </row>
    <row r="17282" spans="1:11" x14ac:dyDescent="0.35">
      <c r="A17282">
        <v>849.2</v>
      </c>
      <c r="B17282" s="24">
        <v>43578</v>
      </c>
      <c r="C17282">
        <v>7</v>
      </c>
      <c r="D17282" s="13">
        <v>60</v>
      </c>
      <c r="E17282" s="13" t="s">
        <v>4</v>
      </c>
      <c r="F17282" s="17">
        <v>-535</v>
      </c>
      <c r="G17282" t="str">
        <f>_xlfn.XLOOKUP(tbl_GL[[#This Row],[Account_key]],tbl_COA[Account_key],tbl_COA[Class],"Not Found")</f>
        <v>Assets</v>
      </c>
      <c r="H17282" t="str">
        <f>_xlfn.XLOOKUP(tbl_GL[[#This Row],[Account_key]],tbl_COA[Account_key],tbl_COA[SubClass],"Not Found")</f>
        <v>Assets</v>
      </c>
      <c r="I17282" t="str">
        <f>_xlfn.XLOOKUP(tbl_GL[[#This Row],[Account_key]],tbl_COA[Account_key],tbl_COA[SubClass2],"Not Found")</f>
        <v>Current Assets</v>
      </c>
      <c r="J17282" t="str">
        <f>_xlfn.XLOOKUP(tbl_GL[[#This Row],[Account_key]],tbl_COA[Account_key],tbl_COA[SubAccount],,0)</f>
        <v>Inventory</v>
      </c>
      <c r="K17282">
        <f>YEAR(tbl_GL[[#This Row],[Date]])</f>
        <v>2019</v>
      </c>
    </row>
    <row r="17283" spans="1:11" x14ac:dyDescent="0.35">
      <c r="A17283">
        <v>850.1</v>
      </c>
      <c r="B17283" s="24">
        <v>43578</v>
      </c>
      <c r="C17283">
        <v>7</v>
      </c>
      <c r="D17283" s="13">
        <v>210</v>
      </c>
      <c r="E17283" s="13" t="s">
        <v>8</v>
      </c>
      <c r="F17283" s="17">
        <v>2397</v>
      </c>
      <c r="G17283" t="str">
        <f>_xlfn.XLOOKUP(tbl_GL[[#This Row],[Account_key]],tbl_COA[Account_key],tbl_COA[Class],"Not Found")</f>
        <v>Trading account</v>
      </c>
      <c r="H17283" t="str">
        <f>_xlfn.XLOOKUP(tbl_GL[[#This Row],[Account_key]],tbl_COA[Account_key],tbl_COA[SubClass],"Not Found")</f>
        <v>Sales</v>
      </c>
      <c r="I17283" t="str">
        <f>_xlfn.XLOOKUP(tbl_GL[[#This Row],[Account_key]],tbl_COA[Account_key],tbl_COA[SubClass2],"Not Found")</f>
        <v>Sales</v>
      </c>
      <c r="J17283" t="str">
        <f>_xlfn.XLOOKUP(tbl_GL[[#This Row],[Account_key]],tbl_COA[Account_key],tbl_COA[SubAccount],,0)</f>
        <v>Sales</v>
      </c>
      <c r="K17283">
        <f>YEAR(tbl_GL[[#This Row],[Date]])</f>
        <v>2019</v>
      </c>
    </row>
    <row r="17284" spans="1:11" x14ac:dyDescent="0.35">
      <c r="A17284">
        <v>850.2</v>
      </c>
      <c r="B17284" s="24">
        <v>43578</v>
      </c>
      <c r="C17284">
        <v>7</v>
      </c>
      <c r="D17284" s="13">
        <v>30</v>
      </c>
      <c r="E17284" s="13" t="s">
        <v>8</v>
      </c>
      <c r="F17284" s="17">
        <v>2397</v>
      </c>
      <c r="G17284" t="str">
        <f>_xlfn.XLOOKUP(tbl_GL[[#This Row],[Account_key]],tbl_COA[Account_key],tbl_COA[Class],"Not Found")</f>
        <v>Assets</v>
      </c>
      <c r="H17284" t="str">
        <f>_xlfn.XLOOKUP(tbl_GL[[#This Row],[Account_key]],tbl_COA[Account_key],tbl_COA[SubClass],"Not Found")</f>
        <v>Assets</v>
      </c>
      <c r="I17284" t="str">
        <f>_xlfn.XLOOKUP(tbl_GL[[#This Row],[Account_key]],tbl_COA[Account_key],tbl_COA[SubClass2],"Not Found")</f>
        <v>Current Assets</v>
      </c>
      <c r="J17284" t="str">
        <f>_xlfn.XLOOKUP(tbl_GL[[#This Row],[Account_key]],tbl_COA[Account_key],tbl_COA[SubAccount],,0)</f>
        <v>Trade Receivables</v>
      </c>
      <c r="K17284">
        <f>YEAR(tbl_GL[[#This Row],[Date]])</f>
        <v>2019</v>
      </c>
    </row>
    <row r="17285" spans="1:11" x14ac:dyDescent="0.35">
      <c r="A17285">
        <v>851.1</v>
      </c>
      <c r="B17285" s="24">
        <v>43579</v>
      </c>
      <c r="C17285">
        <v>7</v>
      </c>
      <c r="D17285" s="13">
        <v>10</v>
      </c>
      <c r="E17285" s="13" t="s">
        <v>98</v>
      </c>
      <c r="F17285" s="17">
        <v>-1834</v>
      </c>
      <c r="G17285" t="str">
        <f>_xlfn.XLOOKUP(tbl_GL[[#This Row],[Account_key]],tbl_COA[Account_key],tbl_COA[Class],"Not Found")</f>
        <v>Assets</v>
      </c>
      <c r="H17285" t="str">
        <f>_xlfn.XLOOKUP(tbl_GL[[#This Row],[Account_key]],tbl_COA[Account_key],tbl_COA[SubClass],"Not Found")</f>
        <v>Assets</v>
      </c>
      <c r="I17285" t="str">
        <f>_xlfn.XLOOKUP(tbl_GL[[#This Row],[Account_key]],tbl_COA[Account_key],tbl_COA[SubClass2],"Not Found")</f>
        <v>Current Assets</v>
      </c>
      <c r="J17285" t="str">
        <f>_xlfn.XLOOKUP(tbl_GL[[#This Row],[Account_key]],tbl_COA[Account_key],tbl_COA[SubAccount],,0)</f>
        <v>Cash at Bank</v>
      </c>
      <c r="K17285">
        <f>YEAR(tbl_GL[[#This Row],[Date]])</f>
        <v>2019</v>
      </c>
    </row>
    <row r="17286" spans="1:11" x14ac:dyDescent="0.35">
      <c r="A17286">
        <v>851.2</v>
      </c>
      <c r="B17286" s="24">
        <v>43579</v>
      </c>
      <c r="C17286">
        <v>7</v>
      </c>
      <c r="D17286" s="13">
        <v>120</v>
      </c>
      <c r="E17286" s="13" t="s">
        <v>98</v>
      </c>
      <c r="F17286" s="17">
        <v>-1834</v>
      </c>
      <c r="G17286" t="str">
        <f>_xlfn.XLOOKUP(tbl_GL[[#This Row],[Account_key]],tbl_COA[Account_key],tbl_COA[Class],"Not Found")</f>
        <v>Liabilities and Owners Equity</v>
      </c>
      <c r="H17286" t="str">
        <f>_xlfn.XLOOKUP(tbl_GL[[#This Row],[Account_key]],tbl_COA[Account_key],tbl_COA[SubClass],"Not Found")</f>
        <v>Liabilities</v>
      </c>
      <c r="I17286" t="str">
        <f>_xlfn.XLOOKUP(tbl_GL[[#This Row],[Account_key]],tbl_COA[Account_key],tbl_COA[SubClass2],"Not Found")</f>
        <v>Current Liabilities</v>
      </c>
      <c r="J17286" t="str">
        <f>_xlfn.XLOOKUP(tbl_GL[[#This Row],[Account_key]],tbl_COA[Account_key],tbl_COA[SubAccount],,0)</f>
        <v>Accrued Expenses</v>
      </c>
      <c r="K17286">
        <f>YEAR(tbl_GL[[#This Row],[Date]])</f>
        <v>2019</v>
      </c>
    </row>
    <row r="17287" spans="1:11" x14ac:dyDescent="0.35">
      <c r="A17287">
        <v>852.1</v>
      </c>
      <c r="B17287" s="24">
        <v>43579</v>
      </c>
      <c r="C17287">
        <v>7</v>
      </c>
      <c r="D17287" s="13">
        <v>30</v>
      </c>
      <c r="E17287" s="13" t="s">
        <v>80</v>
      </c>
      <c r="F17287" s="17">
        <v>-12743</v>
      </c>
      <c r="G17287" t="str">
        <f>_xlfn.XLOOKUP(tbl_GL[[#This Row],[Account_key]],tbl_COA[Account_key],tbl_COA[Class],"Not Found")</f>
        <v>Assets</v>
      </c>
      <c r="H17287" t="str">
        <f>_xlfn.XLOOKUP(tbl_GL[[#This Row],[Account_key]],tbl_COA[Account_key],tbl_COA[SubClass],"Not Found")</f>
        <v>Assets</v>
      </c>
      <c r="I17287" t="str">
        <f>_xlfn.XLOOKUP(tbl_GL[[#This Row],[Account_key]],tbl_COA[Account_key],tbl_COA[SubClass2],"Not Found")</f>
        <v>Current Assets</v>
      </c>
      <c r="J17287" t="str">
        <f>_xlfn.XLOOKUP(tbl_GL[[#This Row],[Account_key]],tbl_COA[Account_key],tbl_COA[SubAccount],,0)</f>
        <v>Trade Receivables</v>
      </c>
      <c r="K17287">
        <f>YEAR(tbl_GL[[#This Row],[Date]])</f>
        <v>2019</v>
      </c>
    </row>
    <row r="17288" spans="1:11" x14ac:dyDescent="0.35">
      <c r="A17288">
        <v>852.2</v>
      </c>
      <c r="B17288" s="24">
        <v>43579</v>
      </c>
      <c r="C17288">
        <v>7</v>
      </c>
      <c r="D17288" s="13">
        <v>10</v>
      </c>
      <c r="E17288" s="13" t="s">
        <v>80</v>
      </c>
      <c r="F17288" s="17">
        <v>12743</v>
      </c>
      <c r="G17288" t="str">
        <f>_xlfn.XLOOKUP(tbl_GL[[#This Row],[Account_key]],tbl_COA[Account_key],tbl_COA[Class],"Not Found")</f>
        <v>Assets</v>
      </c>
      <c r="H17288" t="str">
        <f>_xlfn.XLOOKUP(tbl_GL[[#This Row],[Account_key]],tbl_COA[Account_key],tbl_COA[SubClass],"Not Found")</f>
        <v>Assets</v>
      </c>
      <c r="I17288" t="str">
        <f>_xlfn.XLOOKUP(tbl_GL[[#This Row],[Account_key]],tbl_COA[Account_key],tbl_COA[SubClass2],"Not Found")</f>
        <v>Current Assets</v>
      </c>
      <c r="J17288" t="str">
        <f>_xlfn.XLOOKUP(tbl_GL[[#This Row],[Account_key]],tbl_COA[Account_key],tbl_COA[SubAccount],,0)</f>
        <v>Cash at Bank</v>
      </c>
      <c r="K17288">
        <f>YEAR(tbl_GL[[#This Row],[Date]])</f>
        <v>2019</v>
      </c>
    </row>
    <row r="17289" spans="1:11" x14ac:dyDescent="0.35">
      <c r="A17289">
        <v>853.1</v>
      </c>
      <c r="B17289" s="24">
        <v>43580</v>
      </c>
      <c r="C17289">
        <v>7</v>
      </c>
      <c r="D17289" s="13">
        <v>230</v>
      </c>
      <c r="E17289" s="13" t="s">
        <v>4</v>
      </c>
      <c r="F17289" s="17">
        <v>-795</v>
      </c>
      <c r="G17289" t="str">
        <f>_xlfn.XLOOKUP(tbl_GL[[#This Row],[Account_key]],tbl_COA[Account_key],tbl_COA[Class],"Not Found")</f>
        <v>Trading account</v>
      </c>
      <c r="H17289" t="str">
        <f>_xlfn.XLOOKUP(tbl_GL[[#This Row],[Account_key]],tbl_COA[Account_key],tbl_COA[SubClass],"Not Found")</f>
        <v>Cost of Sales</v>
      </c>
      <c r="I17289" t="str">
        <f>_xlfn.XLOOKUP(tbl_GL[[#This Row],[Account_key]],tbl_COA[Account_key],tbl_COA[SubClass2],"Not Found")</f>
        <v>Cost of Sales</v>
      </c>
      <c r="J17289" t="str">
        <f>_xlfn.XLOOKUP(tbl_GL[[#This Row],[Account_key]],tbl_COA[Account_key],tbl_COA[SubAccount],,0)</f>
        <v>Cost of Sales</v>
      </c>
      <c r="K17289">
        <f>YEAR(tbl_GL[[#This Row],[Date]])</f>
        <v>2019</v>
      </c>
    </row>
    <row r="17290" spans="1:11" x14ac:dyDescent="0.35">
      <c r="A17290">
        <v>853.2</v>
      </c>
      <c r="B17290" s="24">
        <v>43580</v>
      </c>
      <c r="C17290">
        <v>7</v>
      </c>
      <c r="D17290" s="13">
        <v>60</v>
      </c>
      <c r="E17290" s="13" t="s">
        <v>4</v>
      </c>
      <c r="F17290" s="17">
        <v>-795</v>
      </c>
      <c r="G17290" t="str">
        <f>_xlfn.XLOOKUP(tbl_GL[[#This Row],[Account_key]],tbl_COA[Account_key],tbl_COA[Class],"Not Found")</f>
        <v>Assets</v>
      </c>
      <c r="H17290" t="str">
        <f>_xlfn.XLOOKUP(tbl_GL[[#This Row],[Account_key]],tbl_COA[Account_key],tbl_COA[SubClass],"Not Found")</f>
        <v>Assets</v>
      </c>
      <c r="I17290" t="str">
        <f>_xlfn.XLOOKUP(tbl_GL[[#This Row],[Account_key]],tbl_COA[Account_key],tbl_COA[SubClass2],"Not Found")</f>
        <v>Current Assets</v>
      </c>
      <c r="J17290" t="str">
        <f>_xlfn.XLOOKUP(tbl_GL[[#This Row],[Account_key]],tbl_COA[Account_key],tbl_COA[SubAccount],,0)</f>
        <v>Inventory</v>
      </c>
      <c r="K17290">
        <f>YEAR(tbl_GL[[#This Row],[Date]])</f>
        <v>2019</v>
      </c>
    </row>
    <row r="17291" spans="1:11" x14ac:dyDescent="0.35">
      <c r="A17291">
        <v>854.1</v>
      </c>
      <c r="B17291" s="24">
        <v>43580</v>
      </c>
      <c r="C17291">
        <v>7</v>
      </c>
      <c r="D17291" s="13">
        <v>210</v>
      </c>
      <c r="E17291" s="13" t="s">
        <v>7</v>
      </c>
      <c r="F17291" s="17">
        <v>2998</v>
      </c>
      <c r="G17291" t="str">
        <f>_xlfn.XLOOKUP(tbl_GL[[#This Row],[Account_key]],tbl_COA[Account_key],tbl_COA[Class],"Not Found")</f>
        <v>Trading account</v>
      </c>
      <c r="H17291" t="str">
        <f>_xlfn.XLOOKUP(tbl_GL[[#This Row],[Account_key]],tbl_COA[Account_key],tbl_COA[SubClass],"Not Found")</f>
        <v>Sales</v>
      </c>
      <c r="I17291" t="str">
        <f>_xlfn.XLOOKUP(tbl_GL[[#This Row],[Account_key]],tbl_COA[Account_key],tbl_COA[SubClass2],"Not Found")</f>
        <v>Sales</v>
      </c>
      <c r="J17291" t="str">
        <f>_xlfn.XLOOKUP(tbl_GL[[#This Row],[Account_key]],tbl_COA[Account_key],tbl_COA[SubAccount],,0)</f>
        <v>Sales</v>
      </c>
      <c r="K17291">
        <f>YEAR(tbl_GL[[#This Row],[Date]])</f>
        <v>2019</v>
      </c>
    </row>
    <row r="17292" spans="1:11" x14ac:dyDescent="0.35">
      <c r="A17292">
        <v>854.2</v>
      </c>
      <c r="B17292" s="24">
        <v>43580</v>
      </c>
      <c r="C17292">
        <v>7</v>
      </c>
      <c r="D17292" s="13">
        <v>10</v>
      </c>
      <c r="E17292" s="13" t="s">
        <v>7</v>
      </c>
      <c r="F17292" s="17">
        <v>2998</v>
      </c>
      <c r="G17292" t="str">
        <f>_xlfn.XLOOKUP(tbl_GL[[#This Row],[Account_key]],tbl_COA[Account_key],tbl_COA[Class],"Not Found")</f>
        <v>Assets</v>
      </c>
      <c r="H17292" t="str">
        <f>_xlfn.XLOOKUP(tbl_GL[[#This Row],[Account_key]],tbl_COA[Account_key],tbl_COA[SubClass],"Not Found")</f>
        <v>Assets</v>
      </c>
      <c r="I17292" t="str">
        <f>_xlfn.XLOOKUP(tbl_GL[[#This Row],[Account_key]],tbl_COA[Account_key],tbl_COA[SubClass2],"Not Found")</f>
        <v>Current Assets</v>
      </c>
      <c r="J17292" t="str">
        <f>_xlfn.XLOOKUP(tbl_GL[[#This Row],[Account_key]],tbl_COA[Account_key],tbl_COA[SubAccount],,0)</f>
        <v>Cash at Bank</v>
      </c>
      <c r="K17292">
        <f>YEAR(tbl_GL[[#This Row],[Date]])</f>
        <v>2019</v>
      </c>
    </row>
    <row r="17293" spans="1:11" x14ac:dyDescent="0.35">
      <c r="A17293">
        <v>855.1</v>
      </c>
      <c r="B17293" s="24">
        <v>43580</v>
      </c>
      <c r="C17293">
        <v>7</v>
      </c>
      <c r="D17293" s="13">
        <v>230</v>
      </c>
      <c r="E17293" s="13" t="s">
        <v>4</v>
      </c>
      <c r="F17293" s="17">
        <v>-2998</v>
      </c>
      <c r="G17293" t="str">
        <f>_xlfn.XLOOKUP(tbl_GL[[#This Row],[Account_key]],tbl_COA[Account_key],tbl_COA[Class],"Not Found")</f>
        <v>Trading account</v>
      </c>
      <c r="H17293" t="str">
        <f>_xlfn.XLOOKUP(tbl_GL[[#This Row],[Account_key]],tbl_COA[Account_key],tbl_COA[SubClass],"Not Found")</f>
        <v>Cost of Sales</v>
      </c>
      <c r="I17293" t="str">
        <f>_xlfn.XLOOKUP(tbl_GL[[#This Row],[Account_key]],tbl_COA[Account_key],tbl_COA[SubClass2],"Not Found")</f>
        <v>Cost of Sales</v>
      </c>
      <c r="J17293" t="str">
        <f>_xlfn.XLOOKUP(tbl_GL[[#This Row],[Account_key]],tbl_COA[Account_key],tbl_COA[SubAccount],,0)</f>
        <v>Cost of Sales</v>
      </c>
      <c r="K17293">
        <f>YEAR(tbl_GL[[#This Row],[Date]])</f>
        <v>2019</v>
      </c>
    </row>
    <row r="17294" spans="1:11" x14ac:dyDescent="0.35">
      <c r="A17294">
        <v>855.2</v>
      </c>
      <c r="B17294" s="24">
        <v>43580</v>
      </c>
      <c r="C17294">
        <v>7</v>
      </c>
      <c r="D17294" s="13">
        <v>60</v>
      </c>
      <c r="E17294" s="13" t="s">
        <v>4</v>
      </c>
      <c r="F17294" s="17">
        <v>-2998</v>
      </c>
      <c r="G17294" t="str">
        <f>_xlfn.XLOOKUP(tbl_GL[[#This Row],[Account_key]],tbl_COA[Account_key],tbl_COA[Class],"Not Found")</f>
        <v>Assets</v>
      </c>
      <c r="H17294" t="str">
        <f>_xlfn.XLOOKUP(tbl_GL[[#This Row],[Account_key]],tbl_COA[Account_key],tbl_COA[SubClass],"Not Found")</f>
        <v>Assets</v>
      </c>
      <c r="I17294" t="str">
        <f>_xlfn.XLOOKUP(tbl_GL[[#This Row],[Account_key]],tbl_COA[Account_key],tbl_COA[SubClass2],"Not Found")</f>
        <v>Current Assets</v>
      </c>
      <c r="J17294" t="str">
        <f>_xlfn.XLOOKUP(tbl_GL[[#This Row],[Account_key]],tbl_COA[Account_key],tbl_COA[SubAccount],,0)</f>
        <v>Inventory</v>
      </c>
      <c r="K17294">
        <f>YEAR(tbl_GL[[#This Row],[Date]])</f>
        <v>2019</v>
      </c>
    </row>
    <row r="17295" spans="1:11" x14ac:dyDescent="0.35">
      <c r="A17295">
        <v>856.1</v>
      </c>
      <c r="B17295" s="24">
        <v>43580</v>
      </c>
      <c r="C17295">
        <v>7</v>
      </c>
      <c r="D17295" s="13">
        <v>210</v>
      </c>
      <c r="E17295" s="13" t="s">
        <v>8</v>
      </c>
      <c r="F17295" s="17">
        <v>13438</v>
      </c>
      <c r="G17295" t="str">
        <f>_xlfn.XLOOKUP(tbl_GL[[#This Row],[Account_key]],tbl_COA[Account_key],tbl_COA[Class],"Not Found")</f>
        <v>Trading account</v>
      </c>
      <c r="H17295" t="str">
        <f>_xlfn.XLOOKUP(tbl_GL[[#This Row],[Account_key]],tbl_COA[Account_key],tbl_COA[SubClass],"Not Found")</f>
        <v>Sales</v>
      </c>
      <c r="I17295" t="str">
        <f>_xlfn.XLOOKUP(tbl_GL[[#This Row],[Account_key]],tbl_COA[Account_key],tbl_COA[SubClass2],"Not Found")</f>
        <v>Sales</v>
      </c>
      <c r="J17295" t="str">
        <f>_xlfn.XLOOKUP(tbl_GL[[#This Row],[Account_key]],tbl_COA[Account_key],tbl_COA[SubAccount],,0)</f>
        <v>Sales</v>
      </c>
      <c r="K17295">
        <f>YEAR(tbl_GL[[#This Row],[Date]])</f>
        <v>2019</v>
      </c>
    </row>
    <row r="17296" spans="1:11" x14ac:dyDescent="0.35">
      <c r="A17296">
        <v>856.2</v>
      </c>
      <c r="B17296" s="24">
        <v>43580</v>
      </c>
      <c r="C17296">
        <v>7</v>
      </c>
      <c r="D17296" s="13">
        <v>30</v>
      </c>
      <c r="E17296" s="13" t="s">
        <v>8</v>
      </c>
      <c r="F17296" s="17">
        <v>13438</v>
      </c>
      <c r="G17296" t="str">
        <f>_xlfn.XLOOKUP(tbl_GL[[#This Row],[Account_key]],tbl_COA[Account_key],tbl_COA[Class],"Not Found")</f>
        <v>Assets</v>
      </c>
      <c r="H17296" t="str">
        <f>_xlfn.XLOOKUP(tbl_GL[[#This Row],[Account_key]],tbl_COA[Account_key],tbl_COA[SubClass],"Not Found")</f>
        <v>Assets</v>
      </c>
      <c r="I17296" t="str">
        <f>_xlfn.XLOOKUP(tbl_GL[[#This Row],[Account_key]],tbl_COA[Account_key],tbl_COA[SubClass2],"Not Found")</f>
        <v>Current Assets</v>
      </c>
      <c r="J17296" t="str">
        <f>_xlfn.XLOOKUP(tbl_GL[[#This Row],[Account_key]],tbl_COA[Account_key],tbl_COA[SubAccount],,0)</f>
        <v>Trade Receivables</v>
      </c>
      <c r="K17296">
        <f>YEAR(tbl_GL[[#This Row],[Date]])</f>
        <v>2019</v>
      </c>
    </row>
    <row r="17297" spans="1:11" x14ac:dyDescent="0.35">
      <c r="A17297">
        <v>857.1</v>
      </c>
      <c r="B17297" s="24">
        <v>43581</v>
      </c>
      <c r="C17297">
        <v>7</v>
      </c>
      <c r="D17297" s="13">
        <v>310</v>
      </c>
      <c r="E17297" s="13" t="s">
        <v>99</v>
      </c>
      <c r="F17297" s="17">
        <v>-37</v>
      </c>
      <c r="G17297" t="str">
        <f>_xlfn.XLOOKUP(tbl_GL[[#This Row],[Account_key]],tbl_COA[Account_key],tbl_COA[Class],"Not Found")</f>
        <v>Operating account</v>
      </c>
      <c r="H17297" t="str">
        <f>_xlfn.XLOOKUP(tbl_GL[[#This Row],[Account_key]],tbl_COA[Account_key],tbl_COA[SubClass],"Not Found")</f>
        <v>Operating Expenses</v>
      </c>
      <c r="I17297" t="str">
        <f>_xlfn.XLOOKUP(tbl_GL[[#This Row],[Account_key]],tbl_COA[Account_key],tbl_COA[SubClass2],"Not Found")</f>
        <v>Administration</v>
      </c>
      <c r="J17297" t="str">
        <f>_xlfn.XLOOKUP(tbl_GL[[#This Row],[Account_key]],tbl_COA[Account_key],tbl_COA[SubAccount],,0)</f>
        <v>Office Supplies</v>
      </c>
      <c r="K17297">
        <f>YEAR(tbl_GL[[#This Row],[Date]])</f>
        <v>2019</v>
      </c>
    </row>
    <row r="17298" spans="1:11" x14ac:dyDescent="0.35">
      <c r="A17298">
        <v>857.2</v>
      </c>
      <c r="B17298" s="24">
        <v>43581</v>
      </c>
      <c r="C17298">
        <v>7</v>
      </c>
      <c r="D17298" s="13">
        <v>20</v>
      </c>
      <c r="E17298" s="13" t="s">
        <v>99</v>
      </c>
      <c r="F17298" s="17">
        <v>-37</v>
      </c>
      <c r="G17298" t="str">
        <f>_xlfn.XLOOKUP(tbl_GL[[#This Row],[Account_key]],tbl_COA[Account_key],tbl_COA[Class],"Not Found")</f>
        <v>Assets</v>
      </c>
      <c r="H17298" t="str">
        <f>_xlfn.XLOOKUP(tbl_GL[[#This Row],[Account_key]],tbl_COA[Account_key],tbl_COA[SubClass],"Not Found")</f>
        <v>Assets</v>
      </c>
      <c r="I17298" t="str">
        <f>_xlfn.XLOOKUP(tbl_GL[[#This Row],[Account_key]],tbl_COA[Account_key],tbl_COA[SubClass2],"Not Found")</f>
        <v>Current Assets</v>
      </c>
      <c r="J17298" t="str">
        <f>_xlfn.XLOOKUP(tbl_GL[[#This Row],[Account_key]],tbl_COA[Account_key],tbl_COA[SubAccount],,0)</f>
        <v>Cash in hand</v>
      </c>
      <c r="K17298">
        <f>YEAR(tbl_GL[[#This Row],[Date]])</f>
        <v>2019</v>
      </c>
    </row>
    <row r="17299" spans="1:11" x14ac:dyDescent="0.35">
      <c r="A17299">
        <v>858.1</v>
      </c>
      <c r="B17299" s="24">
        <v>43581</v>
      </c>
      <c r="C17299">
        <v>7</v>
      </c>
      <c r="D17299" s="13">
        <v>260</v>
      </c>
      <c r="E17299" s="13" t="s">
        <v>97</v>
      </c>
      <c r="F17299" s="17">
        <v>-1397</v>
      </c>
      <c r="G17299" t="str">
        <f>_xlfn.XLOOKUP(tbl_GL[[#This Row],[Account_key]],tbl_COA[Account_key],tbl_COA[Class],"Not Found")</f>
        <v>Operating account</v>
      </c>
      <c r="H17299" t="str">
        <f>_xlfn.XLOOKUP(tbl_GL[[#This Row],[Account_key]],tbl_COA[Account_key],tbl_COA[SubClass],"Not Found")</f>
        <v>Operating Expenses</v>
      </c>
      <c r="I17299" t="str">
        <f>_xlfn.XLOOKUP(tbl_GL[[#This Row],[Account_key]],tbl_COA[Account_key],tbl_COA[SubClass2],"Not Found")</f>
        <v>Marketing</v>
      </c>
      <c r="J17299" t="str">
        <f>_xlfn.XLOOKUP(tbl_GL[[#This Row],[Account_key]],tbl_COA[Account_key],tbl_COA[SubAccount],,0)</f>
        <v>Commissions</v>
      </c>
      <c r="K17299">
        <f>YEAR(tbl_GL[[#This Row],[Date]])</f>
        <v>2019</v>
      </c>
    </row>
    <row r="17300" spans="1:11" x14ac:dyDescent="0.35">
      <c r="A17300">
        <v>858.2</v>
      </c>
      <c r="B17300" s="24">
        <v>43581</v>
      </c>
      <c r="C17300">
        <v>7</v>
      </c>
      <c r="D17300" s="13">
        <v>120</v>
      </c>
      <c r="E17300" s="13" t="s">
        <v>97</v>
      </c>
      <c r="F17300" s="17">
        <v>1397</v>
      </c>
      <c r="G17300" t="str">
        <f>_xlfn.XLOOKUP(tbl_GL[[#This Row],[Account_key]],tbl_COA[Account_key],tbl_COA[Class],"Not Found")</f>
        <v>Liabilities and Owners Equity</v>
      </c>
      <c r="H17300" t="str">
        <f>_xlfn.XLOOKUP(tbl_GL[[#This Row],[Account_key]],tbl_COA[Account_key],tbl_COA[SubClass],"Not Found")</f>
        <v>Liabilities</v>
      </c>
      <c r="I17300" t="str">
        <f>_xlfn.XLOOKUP(tbl_GL[[#This Row],[Account_key]],tbl_COA[Account_key],tbl_COA[SubClass2],"Not Found")</f>
        <v>Current Liabilities</v>
      </c>
      <c r="J17300" t="str">
        <f>_xlfn.XLOOKUP(tbl_GL[[#This Row],[Account_key]],tbl_COA[Account_key],tbl_COA[SubAccount],,0)</f>
        <v>Accrued Expenses</v>
      </c>
      <c r="K17300">
        <f>YEAR(tbl_GL[[#This Row],[Date]])</f>
        <v>2019</v>
      </c>
    </row>
    <row r="17301" spans="1:11" x14ac:dyDescent="0.35">
      <c r="A17301">
        <v>859.1</v>
      </c>
      <c r="B17301" s="24">
        <v>43584</v>
      </c>
      <c r="C17301">
        <v>7</v>
      </c>
      <c r="D17301" s="13">
        <v>10</v>
      </c>
      <c r="E17301" s="13" t="s">
        <v>98</v>
      </c>
      <c r="F17301" s="17">
        <v>-1316</v>
      </c>
      <c r="G17301" t="str">
        <f>_xlfn.XLOOKUP(tbl_GL[[#This Row],[Account_key]],tbl_COA[Account_key],tbl_COA[Class],"Not Found")</f>
        <v>Assets</v>
      </c>
      <c r="H17301" t="str">
        <f>_xlfn.XLOOKUP(tbl_GL[[#This Row],[Account_key]],tbl_COA[Account_key],tbl_COA[SubClass],"Not Found")</f>
        <v>Assets</v>
      </c>
      <c r="I17301" t="str">
        <f>_xlfn.XLOOKUP(tbl_GL[[#This Row],[Account_key]],tbl_COA[Account_key],tbl_COA[SubClass2],"Not Found")</f>
        <v>Current Assets</v>
      </c>
      <c r="J17301" t="str">
        <f>_xlfn.XLOOKUP(tbl_GL[[#This Row],[Account_key]],tbl_COA[Account_key],tbl_COA[SubAccount],,0)</f>
        <v>Cash at Bank</v>
      </c>
      <c r="K17301">
        <f>YEAR(tbl_GL[[#This Row],[Date]])</f>
        <v>2019</v>
      </c>
    </row>
    <row r="17302" spans="1:11" x14ac:dyDescent="0.35">
      <c r="A17302">
        <v>859.2</v>
      </c>
      <c r="B17302" s="24">
        <v>43584</v>
      </c>
      <c r="C17302">
        <v>7</v>
      </c>
      <c r="D17302" s="13">
        <v>120</v>
      </c>
      <c r="E17302" s="13" t="s">
        <v>98</v>
      </c>
      <c r="F17302" s="17">
        <v>-1316</v>
      </c>
      <c r="G17302" t="str">
        <f>_xlfn.XLOOKUP(tbl_GL[[#This Row],[Account_key]],tbl_COA[Account_key],tbl_COA[Class],"Not Found")</f>
        <v>Liabilities and Owners Equity</v>
      </c>
      <c r="H17302" t="str">
        <f>_xlfn.XLOOKUP(tbl_GL[[#This Row],[Account_key]],tbl_COA[Account_key],tbl_COA[SubClass],"Not Found")</f>
        <v>Liabilities</v>
      </c>
      <c r="I17302" t="str">
        <f>_xlfn.XLOOKUP(tbl_GL[[#This Row],[Account_key]],tbl_COA[Account_key],tbl_COA[SubClass2],"Not Found")</f>
        <v>Current Liabilities</v>
      </c>
      <c r="J17302" t="str">
        <f>_xlfn.XLOOKUP(tbl_GL[[#This Row],[Account_key]],tbl_COA[Account_key],tbl_COA[SubAccount],,0)</f>
        <v>Accrued Expenses</v>
      </c>
      <c r="K17302">
        <f>YEAR(tbl_GL[[#This Row],[Date]])</f>
        <v>2019</v>
      </c>
    </row>
    <row r="17303" spans="1:11" x14ac:dyDescent="0.35">
      <c r="A17303">
        <v>860.1</v>
      </c>
      <c r="B17303" s="24">
        <v>43585</v>
      </c>
      <c r="C17303">
        <v>7</v>
      </c>
      <c r="D17303" s="13">
        <v>10</v>
      </c>
      <c r="E17303" s="13" t="s">
        <v>110</v>
      </c>
      <c r="F17303" s="17">
        <v>47</v>
      </c>
      <c r="G17303" t="str">
        <f>_xlfn.XLOOKUP(tbl_GL[[#This Row],[Account_key]],tbl_COA[Account_key],tbl_COA[Class],"Not Found")</f>
        <v>Assets</v>
      </c>
      <c r="H17303" t="str">
        <f>_xlfn.XLOOKUP(tbl_GL[[#This Row],[Account_key]],tbl_COA[Account_key],tbl_COA[SubClass],"Not Found")</f>
        <v>Assets</v>
      </c>
      <c r="I17303" t="str">
        <f>_xlfn.XLOOKUP(tbl_GL[[#This Row],[Account_key]],tbl_COA[Account_key],tbl_COA[SubClass2],"Not Found")</f>
        <v>Current Assets</v>
      </c>
      <c r="J17303" t="str">
        <f>_xlfn.XLOOKUP(tbl_GL[[#This Row],[Account_key]],tbl_COA[Account_key],tbl_COA[SubAccount],,0)</f>
        <v>Cash at Bank</v>
      </c>
      <c r="K17303">
        <f>YEAR(tbl_GL[[#This Row],[Date]])</f>
        <v>2019</v>
      </c>
    </row>
    <row r="17304" spans="1:11" x14ac:dyDescent="0.35">
      <c r="A17304">
        <v>860.2</v>
      </c>
      <c r="B17304" s="24">
        <v>43585</v>
      </c>
      <c r="C17304">
        <v>7</v>
      </c>
      <c r="D17304" s="13">
        <v>430</v>
      </c>
      <c r="E17304" s="13" t="s">
        <v>110</v>
      </c>
      <c r="F17304" s="17">
        <v>47</v>
      </c>
      <c r="G17304" t="str">
        <f>_xlfn.XLOOKUP(tbl_GL[[#This Row],[Account_key]],tbl_COA[Account_key],tbl_COA[Class],"Not Found")</f>
        <v>Non-operating</v>
      </c>
      <c r="H17304" t="str">
        <f>_xlfn.XLOOKUP(tbl_GL[[#This Row],[Account_key]],tbl_COA[Account_key],tbl_COA[SubClass],"Not Found")</f>
        <v>Exchange Loss/Gain</v>
      </c>
      <c r="I17304" t="str">
        <f>_xlfn.XLOOKUP(tbl_GL[[#This Row],[Account_key]],tbl_COA[Account_key],tbl_COA[SubClass2],"Not Found")</f>
        <v>Exchange Loss/Gain</v>
      </c>
      <c r="J17304" t="str">
        <f>_xlfn.XLOOKUP(tbl_GL[[#This Row],[Account_key]],tbl_COA[Account_key],tbl_COA[SubAccount],,0)</f>
        <v>Exchange Loss/Gain</v>
      </c>
      <c r="K17304">
        <f>YEAR(tbl_GL[[#This Row],[Date]])</f>
        <v>2019</v>
      </c>
    </row>
    <row r="17305" spans="1:11" x14ac:dyDescent="0.35">
      <c r="A17305">
        <v>861.1</v>
      </c>
      <c r="B17305" s="24">
        <v>43585</v>
      </c>
      <c r="C17305">
        <v>7</v>
      </c>
      <c r="D17305" s="13">
        <v>400</v>
      </c>
      <c r="E17305" s="13" t="s">
        <v>104</v>
      </c>
      <c r="F17305" s="17">
        <v>-125</v>
      </c>
      <c r="G17305" t="str">
        <f>_xlfn.XLOOKUP(tbl_GL[[#This Row],[Account_key]],tbl_COA[Account_key],tbl_COA[Class],"Not Found")</f>
        <v>Operating account</v>
      </c>
      <c r="H17305" t="str">
        <f>_xlfn.XLOOKUP(tbl_GL[[#This Row],[Account_key]],tbl_COA[Account_key],tbl_COA[SubClass],"Not Found")</f>
        <v>Depreciation &amp; Amortization</v>
      </c>
      <c r="I17305" t="str">
        <f>_xlfn.XLOOKUP(tbl_GL[[#This Row],[Account_key]],tbl_COA[Account_key],tbl_COA[SubClass2],"Not Found")</f>
        <v>Amortization</v>
      </c>
      <c r="J17305" t="str">
        <f>_xlfn.XLOOKUP(tbl_GL[[#This Row],[Account_key]],tbl_COA[Account_key],tbl_COA[SubAccount],,0)</f>
        <v>Amortization of Intangible Assets</v>
      </c>
      <c r="K17305">
        <f>YEAR(tbl_GL[[#This Row],[Date]])</f>
        <v>2019</v>
      </c>
    </row>
    <row r="17306" spans="1:11" x14ac:dyDescent="0.35">
      <c r="A17306">
        <v>861.2</v>
      </c>
      <c r="B17306" s="24">
        <v>43585</v>
      </c>
      <c r="C17306">
        <v>7</v>
      </c>
      <c r="D17306" s="13">
        <v>100</v>
      </c>
      <c r="E17306" s="13" t="s">
        <v>104</v>
      </c>
      <c r="F17306" s="17">
        <v>-125</v>
      </c>
      <c r="G17306" t="str">
        <f>_xlfn.XLOOKUP(tbl_GL[[#This Row],[Account_key]],tbl_COA[Account_key],tbl_COA[Class],"Not Found")</f>
        <v>Assets</v>
      </c>
      <c r="H17306" t="str">
        <f>_xlfn.XLOOKUP(tbl_GL[[#This Row],[Account_key]],tbl_COA[Account_key],tbl_COA[SubClass],"Not Found")</f>
        <v>Assets</v>
      </c>
      <c r="I17306" t="str">
        <f>_xlfn.XLOOKUP(tbl_GL[[#This Row],[Account_key]],tbl_COA[Account_key],tbl_COA[SubClass2],"Not Found")</f>
        <v>Non-Current Assets</v>
      </c>
      <c r="J17306" t="str">
        <f>_xlfn.XLOOKUP(tbl_GL[[#This Row],[Account_key]],tbl_COA[Account_key],tbl_COA[SubAccount],,0)</f>
        <v>Patents and trademarks</v>
      </c>
      <c r="K17306">
        <f>YEAR(tbl_GL[[#This Row],[Date]])</f>
        <v>2019</v>
      </c>
    </row>
    <row r="17307" spans="1:11" x14ac:dyDescent="0.35">
      <c r="A17307">
        <v>862.1</v>
      </c>
      <c r="B17307" s="24">
        <v>43585</v>
      </c>
      <c r="C17307">
        <v>7</v>
      </c>
      <c r="D17307" s="13">
        <v>10</v>
      </c>
      <c r="E17307" s="13" t="s">
        <v>113</v>
      </c>
      <c r="F17307" s="17">
        <v>167</v>
      </c>
      <c r="G17307" t="str">
        <f>_xlfn.XLOOKUP(tbl_GL[[#This Row],[Account_key]],tbl_COA[Account_key],tbl_COA[Class],"Not Found")</f>
        <v>Assets</v>
      </c>
      <c r="H17307" t="str">
        <f>_xlfn.XLOOKUP(tbl_GL[[#This Row],[Account_key]],tbl_COA[Account_key],tbl_COA[SubClass],"Not Found")</f>
        <v>Assets</v>
      </c>
      <c r="I17307" t="str">
        <f>_xlfn.XLOOKUP(tbl_GL[[#This Row],[Account_key]],tbl_COA[Account_key],tbl_COA[SubClass2],"Not Found")</f>
        <v>Current Assets</v>
      </c>
      <c r="J17307" t="str">
        <f>_xlfn.XLOOKUP(tbl_GL[[#This Row],[Account_key]],tbl_COA[Account_key],tbl_COA[SubAccount],,0)</f>
        <v>Cash at Bank</v>
      </c>
      <c r="K17307">
        <f>YEAR(tbl_GL[[#This Row],[Date]])</f>
        <v>2019</v>
      </c>
    </row>
    <row r="17308" spans="1:11" x14ac:dyDescent="0.35">
      <c r="A17308">
        <v>862.2</v>
      </c>
      <c r="B17308" s="24">
        <v>43585</v>
      </c>
      <c r="C17308">
        <v>7</v>
      </c>
      <c r="D17308" s="13">
        <v>410</v>
      </c>
      <c r="E17308" s="13" t="s">
        <v>113</v>
      </c>
      <c r="F17308" s="17">
        <v>167</v>
      </c>
      <c r="G17308" t="str">
        <f>_xlfn.XLOOKUP(tbl_GL[[#This Row],[Account_key]],tbl_COA[Account_key],tbl_COA[Class],"Not Found")</f>
        <v>Non-operating</v>
      </c>
      <c r="H17308" t="str">
        <f>_xlfn.XLOOKUP(tbl_GL[[#This Row],[Account_key]],tbl_COA[Account_key],tbl_COA[SubClass],"Not Found")</f>
        <v>Interest Income</v>
      </c>
      <c r="I17308" t="str">
        <f>_xlfn.XLOOKUP(tbl_GL[[#This Row],[Account_key]],tbl_COA[Account_key],tbl_COA[SubClass2],"Not Found")</f>
        <v>Interest Income</v>
      </c>
      <c r="J17308" t="str">
        <f>_xlfn.XLOOKUP(tbl_GL[[#This Row],[Account_key]],tbl_COA[Account_key],tbl_COA[SubAccount],,0)</f>
        <v>Interest Income</v>
      </c>
      <c r="K17308">
        <f>YEAR(tbl_GL[[#This Row],[Date]])</f>
        <v>2019</v>
      </c>
    </row>
    <row r="17309" spans="1:11" x14ac:dyDescent="0.35">
      <c r="A17309">
        <v>863.1</v>
      </c>
      <c r="B17309" s="24">
        <v>43585</v>
      </c>
      <c r="C17309">
        <v>7</v>
      </c>
      <c r="D17309" s="13">
        <v>440</v>
      </c>
      <c r="E17309" s="13" t="s">
        <v>112</v>
      </c>
      <c r="F17309" s="17">
        <v>-195</v>
      </c>
      <c r="G17309" t="str">
        <f>_xlfn.XLOOKUP(tbl_GL[[#This Row],[Account_key]],tbl_COA[Account_key],tbl_COA[Class],"Not Found")</f>
        <v>Interest &amp; Tax</v>
      </c>
      <c r="H17309" t="str">
        <f>_xlfn.XLOOKUP(tbl_GL[[#This Row],[Account_key]],tbl_COA[Account_key],tbl_COA[SubClass],"Not Found")</f>
        <v>Interest Expense</v>
      </c>
      <c r="I17309" t="str">
        <f>_xlfn.XLOOKUP(tbl_GL[[#This Row],[Account_key]],tbl_COA[Account_key],tbl_COA[SubClass2],"Not Found")</f>
        <v>Interest Expense</v>
      </c>
      <c r="J17309" t="str">
        <f>_xlfn.XLOOKUP(tbl_GL[[#This Row],[Account_key]],tbl_COA[Account_key],tbl_COA[SubAccount],,0)</f>
        <v>Interest Expense</v>
      </c>
      <c r="K17309">
        <f>YEAR(tbl_GL[[#This Row],[Date]])</f>
        <v>2019</v>
      </c>
    </row>
    <row r="17310" spans="1:11" x14ac:dyDescent="0.35">
      <c r="A17310">
        <v>863.2</v>
      </c>
      <c r="B17310" s="24">
        <v>43585</v>
      </c>
      <c r="C17310">
        <v>7</v>
      </c>
      <c r="D17310" s="13">
        <v>121</v>
      </c>
      <c r="E17310" s="13" t="s">
        <v>112</v>
      </c>
      <c r="F17310" s="17">
        <v>195</v>
      </c>
      <c r="G17310" t="str">
        <f>_xlfn.XLOOKUP(tbl_GL[[#This Row],[Account_key]],tbl_COA[Account_key],tbl_COA[Class],"Not Found")</f>
        <v>Liabilities and Owners Equity</v>
      </c>
      <c r="H17310" t="str">
        <f>_xlfn.XLOOKUP(tbl_GL[[#This Row],[Account_key]],tbl_COA[Account_key],tbl_COA[SubClass],"Not Found")</f>
        <v>Liabilities</v>
      </c>
      <c r="I17310" t="str">
        <f>_xlfn.XLOOKUP(tbl_GL[[#This Row],[Account_key]],tbl_COA[Account_key],tbl_COA[SubClass2],"Not Found")</f>
        <v>Current Liabilities</v>
      </c>
      <c r="J17310" t="str">
        <f>_xlfn.XLOOKUP(tbl_GL[[#This Row],[Account_key]],tbl_COA[Account_key],tbl_COA[SubAccount],,0)</f>
        <v>Interest Payable</v>
      </c>
      <c r="K17310">
        <f>YEAR(tbl_GL[[#This Row],[Date]])</f>
        <v>2019</v>
      </c>
    </row>
    <row r="17311" spans="1:11" x14ac:dyDescent="0.35">
      <c r="A17311">
        <v>864.1</v>
      </c>
      <c r="B17311" s="24">
        <v>43585</v>
      </c>
      <c r="C17311">
        <v>7</v>
      </c>
      <c r="D17311" s="13">
        <v>450</v>
      </c>
      <c r="E17311" s="23" t="s">
        <v>108</v>
      </c>
      <c r="F17311" s="17">
        <v>-736</v>
      </c>
      <c r="G17311" t="str">
        <f>_xlfn.XLOOKUP(tbl_GL[[#This Row],[Account_key]],tbl_COA[Account_key],tbl_COA[Class],"Not Found")</f>
        <v>Interest &amp; Tax</v>
      </c>
      <c r="H17311" t="str">
        <f>_xlfn.XLOOKUP(tbl_GL[[#This Row],[Account_key]],tbl_COA[Account_key],tbl_COA[SubClass],"Not Found")</f>
        <v>Taxation</v>
      </c>
      <c r="I17311" t="str">
        <f>_xlfn.XLOOKUP(tbl_GL[[#This Row],[Account_key]],tbl_COA[Account_key],tbl_COA[SubClass2],"Not Found")</f>
        <v>Taxation</v>
      </c>
      <c r="J17311" t="str">
        <f>_xlfn.XLOOKUP(tbl_GL[[#This Row],[Account_key]],tbl_COA[Account_key],tbl_COA[SubAccount],,0)</f>
        <v>Taxation</v>
      </c>
      <c r="K17311">
        <f>YEAR(tbl_GL[[#This Row],[Date]])</f>
        <v>2019</v>
      </c>
    </row>
    <row r="17312" spans="1:11" x14ac:dyDescent="0.35">
      <c r="A17312">
        <v>864.2</v>
      </c>
      <c r="B17312" s="24">
        <v>43585</v>
      </c>
      <c r="C17312">
        <v>7</v>
      </c>
      <c r="D17312" s="13">
        <v>122</v>
      </c>
      <c r="E17312" s="23" t="s">
        <v>108</v>
      </c>
      <c r="F17312" s="17">
        <v>736</v>
      </c>
      <c r="G17312" t="str">
        <f>_xlfn.XLOOKUP(tbl_GL[[#This Row],[Account_key]],tbl_COA[Account_key],tbl_COA[Class],"Not Found")</f>
        <v>Liabilities and Owners Equity</v>
      </c>
      <c r="H17312" t="str">
        <f>_xlfn.XLOOKUP(tbl_GL[[#This Row],[Account_key]],tbl_COA[Account_key],tbl_COA[SubClass],"Not Found")</f>
        <v>Liabilities</v>
      </c>
      <c r="I17312" t="str">
        <f>_xlfn.XLOOKUP(tbl_GL[[#This Row],[Account_key]],tbl_COA[Account_key],tbl_COA[SubClass2],"Not Found")</f>
        <v>Current Liabilities</v>
      </c>
      <c r="J17312" t="str">
        <f>_xlfn.XLOOKUP(tbl_GL[[#This Row],[Account_key]],tbl_COA[Account_key],tbl_COA[SubAccount],,0)</f>
        <v>Tax payable</v>
      </c>
      <c r="K17312">
        <f>YEAR(tbl_GL[[#This Row],[Date]])</f>
        <v>2019</v>
      </c>
    </row>
    <row r="17313" spans="1:11" x14ac:dyDescent="0.35">
      <c r="A17313">
        <v>865.1</v>
      </c>
      <c r="B17313" s="24">
        <v>43585</v>
      </c>
      <c r="C17313">
        <v>7</v>
      </c>
      <c r="D17313" s="13">
        <v>10</v>
      </c>
      <c r="E17313" s="13" t="s">
        <v>98</v>
      </c>
      <c r="F17313" s="17">
        <v>-1698</v>
      </c>
      <c r="G17313" t="str">
        <f>_xlfn.XLOOKUP(tbl_GL[[#This Row],[Account_key]],tbl_COA[Account_key],tbl_COA[Class],"Not Found")</f>
        <v>Assets</v>
      </c>
      <c r="H17313" t="str">
        <f>_xlfn.XLOOKUP(tbl_GL[[#This Row],[Account_key]],tbl_COA[Account_key],tbl_COA[SubClass],"Not Found")</f>
        <v>Assets</v>
      </c>
      <c r="I17313" t="str">
        <f>_xlfn.XLOOKUP(tbl_GL[[#This Row],[Account_key]],tbl_COA[Account_key],tbl_COA[SubClass2],"Not Found")</f>
        <v>Current Assets</v>
      </c>
      <c r="J17313" t="str">
        <f>_xlfn.XLOOKUP(tbl_GL[[#This Row],[Account_key]],tbl_COA[Account_key],tbl_COA[SubAccount],,0)</f>
        <v>Cash at Bank</v>
      </c>
      <c r="K17313">
        <f>YEAR(tbl_GL[[#This Row],[Date]])</f>
        <v>2019</v>
      </c>
    </row>
    <row r="17314" spans="1:11" x14ac:dyDescent="0.35">
      <c r="A17314">
        <v>865.2</v>
      </c>
      <c r="B17314" s="24">
        <v>43585</v>
      </c>
      <c r="C17314">
        <v>7</v>
      </c>
      <c r="D17314" s="13">
        <v>120</v>
      </c>
      <c r="E17314" s="13" t="s">
        <v>98</v>
      </c>
      <c r="F17314" s="17">
        <v>-1698</v>
      </c>
      <c r="G17314" t="str">
        <f>_xlfn.XLOOKUP(tbl_GL[[#This Row],[Account_key]],tbl_COA[Account_key],tbl_COA[Class],"Not Found")</f>
        <v>Liabilities and Owners Equity</v>
      </c>
      <c r="H17314" t="str">
        <f>_xlfn.XLOOKUP(tbl_GL[[#This Row],[Account_key]],tbl_COA[Account_key],tbl_COA[SubClass],"Not Found")</f>
        <v>Liabilities</v>
      </c>
      <c r="I17314" t="str">
        <f>_xlfn.XLOOKUP(tbl_GL[[#This Row],[Account_key]],tbl_COA[Account_key],tbl_COA[SubClass2],"Not Found")</f>
        <v>Current Liabilities</v>
      </c>
      <c r="J17314" t="str">
        <f>_xlfn.XLOOKUP(tbl_GL[[#This Row],[Account_key]],tbl_COA[Account_key],tbl_COA[SubAccount],,0)</f>
        <v>Accrued Expenses</v>
      </c>
      <c r="K17314">
        <f>YEAR(tbl_GL[[#This Row],[Date]])</f>
        <v>2019</v>
      </c>
    </row>
    <row r="17315" spans="1:11" x14ac:dyDescent="0.35">
      <c r="A17315">
        <v>866.1</v>
      </c>
      <c r="B17315" s="24">
        <v>43585</v>
      </c>
      <c r="C17315">
        <v>7</v>
      </c>
      <c r="D17315" s="13">
        <v>240</v>
      </c>
      <c r="E17315" s="13" t="s">
        <v>56</v>
      </c>
      <c r="F17315" s="17">
        <v>-2813</v>
      </c>
      <c r="G17315" t="str">
        <f>_xlfn.XLOOKUP(tbl_GL[[#This Row],[Account_key]],tbl_COA[Account_key],tbl_COA[Class],"Not Found")</f>
        <v>Operating account</v>
      </c>
      <c r="H17315" t="str">
        <f>_xlfn.XLOOKUP(tbl_GL[[#This Row],[Account_key]],tbl_COA[Account_key],tbl_COA[SubClass],"Not Found")</f>
        <v>Operating Expenses</v>
      </c>
      <c r="I17315" t="str">
        <f>_xlfn.XLOOKUP(tbl_GL[[#This Row],[Account_key]],tbl_COA[Account_key],tbl_COA[SubClass2],"Not Found")</f>
        <v>Sales &amp; Distribution</v>
      </c>
      <c r="J17315" t="str">
        <f>_xlfn.XLOOKUP(tbl_GL[[#This Row],[Account_key]],tbl_COA[Account_key],tbl_COA[SubAccount],,0)</f>
        <v>Salaries</v>
      </c>
      <c r="K17315">
        <f>YEAR(tbl_GL[[#This Row],[Date]])</f>
        <v>2019</v>
      </c>
    </row>
    <row r="17316" spans="1:11" x14ac:dyDescent="0.35">
      <c r="A17316">
        <v>866.2</v>
      </c>
      <c r="B17316" s="24">
        <v>43585</v>
      </c>
      <c r="C17316">
        <v>7</v>
      </c>
      <c r="D17316" s="13">
        <v>10</v>
      </c>
      <c r="E17316" s="13" t="s">
        <v>56</v>
      </c>
      <c r="F17316" s="17">
        <v>-2813</v>
      </c>
      <c r="G17316" t="str">
        <f>_xlfn.XLOOKUP(tbl_GL[[#This Row],[Account_key]],tbl_COA[Account_key],tbl_COA[Class],"Not Found")</f>
        <v>Assets</v>
      </c>
      <c r="H17316" t="str">
        <f>_xlfn.XLOOKUP(tbl_GL[[#This Row],[Account_key]],tbl_COA[Account_key],tbl_COA[SubClass],"Not Found")</f>
        <v>Assets</v>
      </c>
      <c r="I17316" t="str">
        <f>_xlfn.XLOOKUP(tbl_GL[[#This Row],[Account_key]],tbl_COA[Account_key],tbl_COA[SubClass2],"Not Found")</f>
        <v>Current Assets</v>
      </c>
      <c r="J17316" t="str">
        <f>_xlfn.XLOOKUP(tbl_GL[[#This Row],[Account_key]],tbl_COA[Account_key],tbl_COA[SubAccount],,0)</f>
        <v>Cash at Bank</v>
      </c>
      <c r="K17316">
        <f>YEAR(tbl_GL[[#This Row],[Date]])</f>
        <v>2019</v>
      </c>
    </row>
    <row r="17317" spans="1:11" x14ac:dyDescent="0.35">
      <c r="A17317">
        <v>867.1</v>
      </c>
      <c r="B17317" s="24">
        <v>43585</v>
      </c>
      <c r="C17317">
        <v>7</v>
      </c>
      <c r="D17317" s="13">
        <v>380</v>
      </c>
      <c r="E17317" s="13" t="s">
        <v>101</v>
      </c>
      <c r="F17317" s="17">
        <v>-4900</v>
      </c>
      <c r="G17317" t="str">
        <f>_xlfn.XLOOKUP(tbl_GL[[#This Row],[Account_key]],tbl_COA[Account_key],tbl_COA[Class],"Not Found")</f>
        <v>Operating account</v>
      </c>
      <c r="H17317" t="str">
        <f>_xlfn.XLOOKUP(tbl_GL[[#This Row],[Account_key]],tbl_COA[Account_key],tbl_COA[SubClass],"Not Found")</f>
        <v>Depreciation &amp; Amortization</v>
      </c>
      <c r="I17317" t="str">
        <f>_xlfn.XLOOKUP(tbl_GL[[#This Row],[Account_key]],tbl_COA[Account_key],tbl_COA[SubClass2],"Not Found")</f>
        <v>Depreciation</v>
      </c>
      <c r="J17317" t="str">
        <f>_xlfn.XLOOKUP(tbl_GL[[#This Row],[Account_key]],tbl_COA[Account_key],tbl_COA[SubAccount],,0)</f>
        <v>Equipment</v>
      </c>
      <c r="K17317">
        <f>YEAR(tbl_GL[[#This Row],[Date]])</f>
        <v>2019</v>
      </c>
    </row>
    <row r="17318" spans="1:11" x14ac:dyDescent="0.35">
      <c r="A17318">
        <v>867.2</v>
      </c>
      <c r="B17318" s="24">
        <v>43585</v>
      </c>
      <c r="C17318">
        <v>7</v>
      </c>
      <c r="D17318" s="13">
        <v>90</v>
      </c>
      <c r="E17318" s="13" t="s">
        <v>101</v>
      </c>
      <c r="F17318" s="17">
        <v>-4900</v>
      </c>
      <c r="G17318" t="str">
        <f>_xlfn.XLOOKUP(tbl_GL[[#This Row],[Account_key]],tbl_COA[Account_key],tbl_COA[Class],"Not Found")</f>
        <v>Assets</v>
      </c>
      <c r="H17318" t="str">
        <f>_xlfn.XLOOKUP(tbl_GL[[#This Row],[Account_key]],tbl_COA[Account_key],tbl_COA[SubClass],"Not Found")</f>
        <v>Assets</v>
      </c>
      <c r="I17318" t="str">
        <f>_xlfn.XLOOKUP(tbl_GL[[#This Row],[Account_key]],tbl_COA[Account_key],tbl_COA[SubClass2],"Not Found")</f>
        <v>Non-Current Assets</v>
      </c>
      <c r="J17318" t="str">
        <f>_xlfn.XLOOKUP(tbl_GL[[#This Row],[Account_key]],tbl_COA[Account_key],tbl_COA[SubAccount],,0)</f>
        <v>Office Furniture &amp; Equipment</v>
      </c>
      <c r="K17318">
        <f>YEAR(tbl_GL[[#This Row],[Date]])</f>
        <v>2019</v>
      </c>
    </row>
    <row r="17319" spans="1:11" x14ac:dyDescent="0.35">
      <c r="A17319">
        <v>869.1</v>
      </c>
      <c r="B17319" s="24">
        <v>43586</v>
      </c>
      <c r="C17319">
        <v>7</v>
      </c>
      <c r="D17319" s="13">
        <v>260</v>
      </c>
      <c r="E17319" s="13" t="s">
        <v>83</v>
      </c>
      <c r="F17319" s="17">
        <v>299</v>
      </c>
      <c r="G17319" t="str">
        <f>_xlfn.XLOOKUP(tbl_GL[[#This Row],[Account_key]],tbl_COA[Account_key],tbl_COA[Class],"Not Found")</f>
        <v>Operating account</v>
      </c>
      <c r="H17319" t="str">
        <f>_xlfn.XLOOKUP(tbl_GL[[#This Row],[Account_key]],tbl_COA[Account_key],tbl_COA[SubClass],"Not Found")</f>
        <v>Operating Expenses</v>
      </c>
      <c r="I17319" t="str">
        <f>_xlfn.XLOOKUP(tbl_GL[[#This Row],[Account_key]],tbl_COA[Account_key],tbl_COA[SubClass2],"Not Found")</f>
        <v>Marketing</v>
      </c>
      <c r="J17319" t="str">
        <f>_xlfn.XLOOKUP(tbl_GL[[#This Row],[Account_key]],tbl_COA[Account_key],tbl_COA[SubAccount],,0)</f>
        <v>Commissions</v>
      </c>
      <c r="K17319">
        <f>YEAR(tbl_GL[[#This Row],[Date]])</f>
        <v>2019</v>
      </c>
    </row>
    <row r="17320" spans="1:11" x14ac:dyDescent="0.35">
      <c r="A17320">
        <v>869.2</v>
      </c>
      <c r="B17320" s="24">
        <v>43586</v>
      </c>
      <c r="C17320">
        <v>7</v>
      </c>
      <c r="D17320" s="13">
        <v>20</v>
      </c>
      <c r="E17320" s="13" t="s">
        <v>83</v>
      </c>
      <c r="F17320" s="17">
        <v>299</v>
      </c>
      <c r="G17320" t="str">
        <f>_xlfn.XLOOKUP(tbl_GL[[#This Row],[Account_key]],tbl_COA[Account_key],tbl_COA[Class],"Not Found")</f>
        <v>Assets</v>
      </c>
      <c r="H17320" t="str">
        <f>_xlfn.XLOOKUP(tbl_GL[[#This Row],[Account_key]],tbl_COA[Account_key],tbl_COA[SubClass],"Not Found")</f>
        <v>Assets</v>
      </c>
      <c r="I17320" t="str">
        <f>_xlfn.XLOOKUP(tbl_GL[[#This Row],[Account_key]],tbl_COA[Account_key],tbl_COA[SubClass2],"Not Found")</f>
        <v>Current Assets</v>
      </c>
      <c r="J17320" t="str">
        <f>_xlfn.XLOOKUP(tbl_GL[[#This Row],[Account_key]],tbl_COA[Account_key],tbl_COA[SubAccount],,0)</f>
        <v>Cash in hand</v>
      </c>
      <c r="K17320">
        <f>YEAR(tbl_GL[[#This Row],[Date]])</f>
        <v>2019</v>
      </c>
    </row>
    <row r="17321" spans="1:11" x14ac:dyDescent="0.35">
      <c r="A17321">
        <v>870.1</v>
      </c>
      <c r="B17321" s="24">
        <v>43586</v>
      </c>
      <c r="C17321">
        <v>7</v>
      </c>
      <c r="D17321" s="13">
        <v>310</v>
      </c>
      <c r="E17321" s="13" t="s">
        <v>97</v>
      </c>
      <c r="F17321" s="17">
        <v>-1802</v>
      </c>
      <c r="G17321" t="str">
        <f>_xlfn.XLOOKUP(tbl_GL[[#This Row],[Account_key]],tbl_COA[Account_key],tbl_COA[Class],"Not Found")</f>
        <v>Operating account</v>
      </c>
      <c r="H17321" t="str">
        <f>_xlfn.XLOOKUP(tbl_GL[[#This Row],[Account_key]],tbl_COA[Account_key],tbl_COA[SubClass],"Not Found")</f>
        <v>Operating Expenses</v>
      </c>
      <c r="I17321" t="str">
        <f>_xlfn.XLOOKUP(tbl_GL[[#This Row],[Account_key]],tbl_COA[Account_key],tbl_COA[SubClass2],"Not Found")</f>
        <v>Administration</v>
      </c>
      <c r="J17321" t="str">
        <f>_xlfn.XLOOKUP(tbl_GL[[#This Row],[Account_key]],tbl_COA[Account_key],tbl_COA[SubAccount],,0)</f>
        <v>Office Supplies</v>
      </c>
      <c r="K17321">
        <f>YEAR(tbl_GL[[#This Row],[Date]])</f>
        <v>2019</v>
      </c>
    </row>
    <row r="17322" spans="1:11" x14ac:dyDescent="0.35">
      <c r="A17322">
        <v>870.2</v>
      </c>
      <c r="B17322" s="24">
        <v>43586</v>
      </c>
      <c r="C17322">
        <v>7</v>
      </c>
      <c r="D17322" s="13">
        <v>120</v>
      </c>
      <c r="E17322" s="13" t="s">
        <v>97</v>
      </c>
      <c r="F17322" s="17">
        <v>1802</v>
      </c>
      <c r="G17322" t="str">
        <f>_xlfn.XLOOKUP(tbl_GL[[#This Row],[Account_key]],tbl_COA[Account_key],tbl_COA[Class],"Not Found")</f>
        <v>Liabilities and Owners Equity</v>
      </c>
      <c r="H17322" t="str">
        <f>_xlfn.XLOOKUP(tbl_GL[[#This Row],[Account_key]],tbl_COA[Account_key],tbl_COA[SubClass],"Not Found")</f>
        <v>Liabilities</v>
      </c>
      <c r="I17322" t="str">
        <f>_xlfn.XLOOKUP(tbl_GL[[#This Row],[Account_key]],tbl_COA[Account_key],tbl_COA[SubClass2],"Not Found")</f>
        <v>Current Liabilities</v>
      </c>
      <c r="J17322" t="str">
        <f>_xlfn.XLOOKUP(tbl_GL[[#This Row],[Account_key]],tbl_COA[Account_key],tbl_COA[SubAccount],,0)</f>
        <v>Accrued Expenses</v>
      </c>
      <c r="K17322">
        <f>YEAR(tbl_GL[[#This Row],[Date]])</f>
        <v>2019</v>
      </c>
    </row>
    <row r="17323" spans="1:11" x14ac:dyDescent="0.35">
      <c r="A17323">
        <v>871.1</v>
      </c>
      <c r="B17323" s="24">
        <v>43586</v>
      </c>
      <c r="C17323">
        <v>7</v>
      </c>
      <c r="D17323" s="13">
        <v>60</v>
      </c>
      <c r="E17323" s="13" t="s">
        <v>84</v>
      </c>
      <c r="F17323" s="17">
        <v>13950</v>
      </c>
      <c r="G17323" t="str">
        <f>_xlfn.XLOOKUP(tbl_GL[[#This Row],[Account_key]],tbl_COA[Account_key],tbl_COA[Class],"Not Found")</f>
        <v>Assets</v>
      </c>
      <c r="H17323" t="str">
        <f>_xlfn.XLOOKUP(tbl_GL[[#This Row],[Account_key]],tbl_COA[Account_key],tbl_COA[SubClass],"Not Found")</f>
        <v>Assets</v>
      </c>
      <c r="I17323" t="str">
        <f>_xlfn.XLOOKUP(tbl_GL[[#This Row],[Account_key]],tbl_COA[Account_key],tbl_COA[SubClass2],"Not Found")</f>
        <v>Current Assets</v>
      </c>
      <c r="J17323" t="str">
        <f>_xlfn.XLOOKUP(tbl_GL[[#This Row],[Account_key]],tbl_COA[Account_key],tbl_COA[SubAccount],,0)</f>
        <v>Inventory</v>
      </c>
      <c r="K17323">
        <f>YEAR(tbl_GL[[#This Row],[Date]])</f>
        <v>2019</v>
      </c>
    </row>
    <row r="17324" spans="1:11" x14ac:dyDescent="0.35">
      <c r="A17324">
        <v>871.2</v>
      </c>
      <c r="B17324" s="24">
        <v>43586</v>
      </c>
      <c r="C17324">
        <v>7</v>
      </c>
      <c r="D17324" s="13">
        <v>110</v>
      </c>
      <c r="E17324" s="13" t="s">
        <v>84</v>
      </c>
      <c r="F17324" s="17">
        <v>13950</v>
      </c>
      <c r="G17324" t="str">
        <f>_xlfn.XLOOKUP(tbl_GL[[#This Row],[Account_key]],tbl_COA[Account_key],tbl_COA[Class],"Not Found")</f>
        <v>Liabilities and Owners Equity</v>
      </c>
      <c r="H17324" t="str">
        <f>_xlfn.XLOOKUP(tbl_GL[[#This Row],[Account_key]],tbl_COA[Account_key],tbl_COA[SubClass],"Not Found")</f>
        <v>Liabilities</v>
      </c>
      <c r="I17324" t="str">
        <f>_xlfn.XLOOKUP(tbl_GL[[#This Row],[Account_key]],tbl_COA[Account_key],tbl_COA[SubClass2],"Not Found")</f>
        <v>Current Liabilities</v>
      </c>
      <c r="J17324" t="str">
        <f>_xlfn.XLOOKUP(tbl_GL[[#This Row],[Account_key]],tbl_COA[Account_key],tbl_COA[SubAccount],,0)</f>
        <v>Trade Payables</v>
      </c>
      <c r="K17324">
        <f>YEAR(tbl_GL[[#This Row],[Date]])</f>
        <v>2019</v>
      </c>
    </row>
    <row r="17325" spans="1:11" x14ac:dyDescent="0.35">
      <c r="A17325">
        <v>872.1</v>
      </c>
      <c r="B17325" s="24">
        <v>43589</v>
      </c>
      <c r="C17325">
        <v>7</v>
      </c>
      <c r="D17325" s="13">
        <v>10</v>
      </c>
      <c r="E17325" s="13" t="s">
        <v>98</v>
      </c>
      <c r="F17325" s="17">
        <v>-1475</v>
      </c>
      <c r="G17325" t="str">
        <f>_xlfn.XLOOKUP(tbl_GL[[#This Row],[Account_key]],tbl_COA[Account_key],tbl_COA[Class],"Not Found")</f>
        <v>Assets</v>
      </c>
      <c r="H17325" t="str">
        <f>_xlfn.XLOOKUP(tbl_GL[[#This Row],[Account_key]],tbl_COA[Account_key],tbl_COA[SubClass],"Not Found")</f>
        <v>Assets</v>
      </c>
      <c r="I17325" t="str">
        <f>_xlfn.XLOOKUP(tbl_GL[[#This Row],[Account_key]],tbl_COA[Account_key],tbl_COA[SubClass2],"Not Found")</f>
        <v>Current Assets</v>
      </c>
      <c r="J17325" t="str">
        <f>_xlfn.XLOOKUP(tbl_GL[[#This Row],[Account_key]],tbl_COA[Account_key],tbl_COA[SubAccount],,0)</f>
        <v>Cash at Bank</v>
      </c>
      <c r="K17325">
        <f>YEAR(tbl_GL[[#This Row],[Date]])</f>
        <v>2019</v>
      </c>
    </row>
    <row r="17326" spans="1:11" x14ac:dyDescent="0.35">
      <c r="A17326">
        <v>872.2</v>
      </c>
      <c r="B17326" s="24">
        <v>43589</v>
      </c>
      <c r="C17326">
        <v>7</v>
      </c>
      <c r="D17326" s="13">
        <v>120</v>
      </c>
      <c r="E17326" s="13" t="s">
        <v>98</v>
      </c>
      <c r="F17326" s="17">
        <v>-1475</v>
      </c>
      <c r="G17326" t="str">
        <f>_xlfn.XLOOKUP(tbl_GL[[#This Row],[Account_key]],tbl_COA[Account_key],tbl_COA[Class],"Not Found")</f>
        <v>Liabilities and Owners Equity</v>
      </c>
      <c r="H17326" t="str">
        <f>_xlfn.XLOOKUP(tbl_GL[[#This Row],[Account_key]],tbl_COA[Account_key],tbl_COA[SubClass],"Not Found")</f>
        <v>Liabilities</v>
      </c>
      <c r="I17326" t="str">
        <f>_xlfn.XLOOKUP(tbl_GL[[#This Row],[Account_key]],tbl_COA[Account_key],tbl_COA[SubClass2],"Not Found")</f>
        <v>Current Liabilities</v>
      </c>
      <c r="J17326" t="str">
        <f>_xlfn.XLOOKUP(tbl_GL[[#This Row],[Account_key]],tbl_COA[Account_key],tbl_COA[SubAccount],,0)</f>
        <v>Accrued Expenses</v>
      </c>
      <c r="K17326">
        <f>YEAR(tbl_GL[[#This Row],[Date]])</f>
        <v>2019</v>
      </c>
    </row>
    <row r="17327" spans="1:11" x14ac:dyDescent="0.35">
      <c r="A17327">
        <v>873.1</v>
      </c>
      <c r="B17327" s="24">
        <v>43589</v>
      </c>
      <c r="C17327">
        <v>7</v>
      </c>
      <c r="D17327" s="13">
        <v>10</v>
      </c>
      <c r="E17327" s="13" t="s">
        <v>98</v>
      </c>
      <c r="F17327" s="17">
        <v>-1841</v>
      </c>
      <c r="G17327" t="str">
        <f>_xlfn.XLOOKUP(tbl_GL[[#This Row],[Account_key]],tbl_COA[Account_key],tbl_COA[Class],"Not Found")</f>
        <v>Assets</v>
      </c>
      <c r="H17327" t="str">
        <f>_xlfn.XLOOKUP(tbl_GL[[#This Row],[Account_key]],tbl_COA[Account_key],tbl_COA[SubClass],"Not Found")</f>
        <v>Assets</v>
      </c>
      <c r="I17327" t="str">
        <f>_xlfn.XLOOKUP(tbl_GL[[#This Row],[Account_key]],tbl_COA[Account_key],tbl_COA[SubClass2],"Not Found")</f>
        <v>Current Assets</v>
      </c>
      <c r="J17327" t="str">
        <f>_xlfn.XLOOKUP(tbl_GL[[#This Row],[Account_key]],tbl_COA[Account_key],tbl_COA[SubAccount],,0)</f>
        <v>Cash at Bank</v>
      </c>
      <c r="K17327">
        <f>YEAR(tbl_GL[[#This Row],[Date]])</f>
        <v>2019</v>
      </c>
    </row>
    <row r="17328" spans="1:11" x14ac:dyDescent="0.35">
      <c r="A17328">
        <v>873.2</v>
      </c>
      <c r="B17328" s="24">
        <v>43589</v>
      </c>
      <c r="C17328">
        <v>7</v>
      </c>
      <c r="D17328" s="13">
        <v>120</v>
      </c>
      <c r="E17328" s="13" t="s">
        <v>98</v>
      </c>
      <c r="F17328" s="17">
        <v>-1841</v>
      </c>
      <c r="G17328" t="str">
        <f>_xlfn.XLOOKUP(tbl_GL[[#This Row],[Account_key]],tbl_COA[Account_key],tbl_COA[Class],"Not Found")</f>
        <v>Liabilities and Owners Equity</v>
      </c>
      <c r="H17328" t="str">
        <f>_xlfn.XLOOKUP(tbl_GL[[#This Row],[Account_key]],tbl_COA[Account_key],tbl_COA[SubClass],"Not Found")</f>
        <v>Liabilities</v>
      </c>
      <c r="I17328" t="str">
        <f>_xlfn.XLOOKUP(tbl_GL[[#This Row],[Account_key]],tbl_COA[Account_key],tbl_COA[SubClass2],"Not Found")</f>
        <v>Current Liabilities</v>
      </c>
      <c r="J17328" t="str">
        <f>_xlfn.XLOOKUP(tbl_GL[[#This Row],[Account_key]],tbl_COA[Account_key],tbl_COA[SubAccount],,0)</f>
        <v>Accrued Expenses</v>
      </c>
      <c r="K17328">
        <f>YEAR(tbl_GL[[#This Row],[Date]])</f>
        <v>2019</v>
      </c>
    </row>
    <row r="17329" spans="1:11" x14ac:dyDescent="0.35">
      <c r="A17329">
        <v>874.1</v>
      </c>
      <c r="B17329" s="24">
        <v>43589</v>
      </c>
      <c r="C17329">
        <v>7</v>
      </c>
      <c r="D17329" s="13">
        <v>290</v>
      </c>
      <c r="E17329" s="13" t="s">
        <v>97</v>
      </c>
      <c r="F17329" s="17">
        <v>-2076</v>
      </c>
      <c r="G17329" t="str">
        <f>_xlfn.XLOOKUP(tbl_GL[[#This Row],[Account_key]],tbl_COA[Account_key],tbl_COA[Class],"Not Found")</f>
        <v>Operating account</v>
      </c>
      <c r="H17329" t="str">
        <f>_xlfn.XLOOKUP(tbl_GL[[#This Row],[Account_key]],tbl_COA[Account_key],tbl_COA[SubClass],"Not Found")</f>
        <v>Operating Expenses</v>
      </c>
      <c r="I17329" t="str">
        <f>_xlfn.XLOOKUP(tbl_GL[[#This Row],[Account_key]],tbl_COA[Account_key],tbl_COA[SubClass2],"Not Found")</f>
        <v>Administration</v>
      </c>
      <c r="J17329" t="str">
        <f>_xlfn.XLOOKUP(tbl_GL[[#This Row],[Account_key]],tbl_COA[Account_key],tbl_COA[SubAccount],,0)</f>
        <v>Travel</v>
      </c>
      <c r="K17329">
        <f>YEAR(tbl_GL[[#This Row],[Date]])</f>
        <v>2019</v>
      </c>
    </row>
    <row r="17330" spans="1:11" x14ac:dyDescent="0.35">
      <c r="A17330">
        <v>874.2</v>
      </c>
      <c r="B17330" s="24">
        <v>43589</v>
      </c>
      <c r="C17330">
        <v>7</v>
      </c>
      <c r="D17330" s="13">
        <v>120</v>
      </c>
      <c r="E17330" s="13" t="s">
        <v>97</v>
      </c>
      <c r="F17330" s="17">
        <v>2076</v>
      </c>
      <c r="G17330" t="str">
        <f>_xlfn.XLOOKUP(tbl_GL[[#This Row],[Account_key]],tbl_COA[Account_key],tbl_COA[Class],"Not Found")</f>
        <v>Liabilities and Owners Equity</v>
      </c>
      <c r="H17330" t="str">
        <f>_xlfn.XLOOKUP(tbl_GL[[#This Row],[Account_key]],tbl_COA[Account_key],tbl_COA[SubClass],"Not Found")</f>
        <v>Liabilities</v>
      </c>
      <c r="I17330" t="str">
        <f>_xlfn.XLOOKUP(tbl_GL[[#This Row],[Account_key]],tbl_COA[Account_key],tbl_COA[SubClass2],"Not Found")</f>
        <v>Current Liabilities</v>
      </c>
      <c r="J17330" t="str">
        <f>_xlfn.XLOOKUP(tbl_GL[[#This Row],[Account_key]],tbl_COA[Account_key],tbl_COA[SubAccount],,0)</f>
        <v>Accrued Expenses</v>
      </c>
      <c r="K17330">
        <f>YEAR(tbl_GL[[#This Row],[Date]])</f>
        <v>2019</v>
      </c>
    </row>
    <row r="17331" spans="1:11" x14ac:dyDescent="0.35">
      <c r="A17331">
        <v>875.1</v>
      </c>
      <c r="B17331" s="24">
        <v>43590</v>
      </c>
      <c r="C17331">
        <v>7</v>
      </c>
      <c r="D17331" s="13">
        <v>230</v>
      </c>
      <c r="E17331" s="13" t="s">
        <v>4</v>
      </c>
      <c r="F17331" s="17">
        <v>-738</v>
      </c>
      <c r="G17331" t="str">
        <f>_xlfn.XLOOKUP(tbl_GL[[#This Row],[Account_key]],tbl_COA[Account_key],tbl_COA[Class],"Not Found")</f>
        <v>Trading account</v>
      </c>
      <c r="H17331" t="str">
        <f>_xlfn.XLOOKUP(tbl_GL[[#This Row],[Account_key]],tbl_COA[Account_key],tbl_COA[SubClass],"Not Found")</f>
        <v>Cost of Sales</v>
      </c>
      <c r="I17331" t="str">
        <f>_xlfn.XLOOKUP(tbl_GL[[#This Row],[Account_key]],tbl_COA[Account_key],tbl_COA[SubClass2],"Not Found")</f>
        <v>Cost of Sales</v>
      </c>
      <c r="J17331" t="str">
        <f>_xlfn.XLOOKUP(tbl_GL[[#This Row],[Account_key]],tbl_COA[Account_key],tbl_COA[SubAccount],,0)</f>
        <v>Cost of Sales</v>
      </c>
      <c r="K17331">
        <f>YEAR(tbl_GL[[#This Row],[Date]])</f>
        <v>2019</v>
      </c>
    </row>
    <row r="17332" spans="1:11" x14ac:dyDescent="0.35">
      <c r="A17332">
        <v>875.2</v>
      </c>
      <c r="B17332" s="24">
        <v>43590</v>
      </c>
      <c r="C17332">
        <v>7</v>
      </c>
      <c r="D17332" s="13">
        <v>60</v>
      </c>
      <c r="E17332" s="13" t="s">
        <v>4</v>
      </c>
      <c r="F17332" s="17">
        <v>-738</v>
      </c>
      <c r="G17332" t="str">
        <f>_xlfn.XLOOKUP(tbl_GL[[#This Row],[Account_key]],tbl_COA[Account_key],tbl_COA[Class],"Not Found")</f>
        <v>Assets</v>
      </c>
      <c r="H17332" t="str">
        <f>_xlfn.XLOOKUP(tbl_GL[[#This Row],[Account_key]],tbl_COA[Account_key],tbl_COA[SubClass],"Not Found")</f>
        <v>Assets</v>
      </c>
      <c r="I17332" t="str">
        <f>_xlfn.XLOOKUP(tbl_GL[[#This Row],[Account_key]],tbl_COA[Account_key],tbl_COA[SubClass2],"Not Found")</f>
        <v>Current Assets</v>
      </c>
      <c r="J17332" t="str">
        <f>_xlfn.XLOOKUP(tbl_GL[[#This Row],[Account_key]],tbl_COA[Account_key],tbl_COA[SubAccount],,0)</f>
        <v>Inventory</v>
      </c>
      <c r="K17332">
        <f>YEAR(tbl_GL[[#This Row],[Date]])</f>
        <v>2019</v>
      </c>
    </row>
    <row r="17333" spans="1:11" x14ac:dyDescent="0.35">
      <c r="A17333">
        <v>876.1</v>
      </c>
      <c r="B17333" s="24">
        <v>43590</v>
      </c>
      <c r="C17333">
        <v>7</v>
      </c>
      <c r="D17333" s="13">
        <v>210</v>
      </c>
      <c r="E17333" s="13" t="s">
        <v>7</v>
      </c>
      <c r="F17333" s="17">
        <v>2783</v>
      </c>
      <c r="G17333" t="str">
        <f>_xlfn.XLOOKUP(tbl_GL[[#This Row],[Account_key]],tbl_COA[Account_key],tbl_COA[Class],"Not Found")</f>
        <v>Trading account</v>
      </c>
      <c r="H17333" t="str">
        <f>_xlfn.XLOOKUP(tbl_GL[[#This Row],[Account_key]],tbl_COA[Account_key],tbl_COA[SubClass],"Not Found")</f>
        <v>Sales</v>
      </c>
      <c r="I17333" t="str">
        <f>_xlfn.XLOOKUP(tbl_GL[[#This Row],[Account_key]],tbl_COA[Account_key],tbl_COA[SubClass2],"Not Found")</f>
        <v>Sales</v>
      </c>
      <c r="J17333" t="str">
        <f>_xlfn.XLOOKUP(tbl_GL[[#This Row],[Account_key]],tbl_COA[Account_key],tbl_COA[SubAccount],,0)</f>
        <v>Sales</v>
      </c>
      <c r="K17333">
        <f>YEAR(tbl_GL[[#This Row],[Date]])</f>
        <v>2019</v>
      </c>
    </row>
    <row r="17334" spans="1:11" x14ac:dyDescent="0.35">
      <c r="A17334">
        <v>876.2</v>
      </c>
      <c r="B17334" s="24">
        <v>43590</v>
      </c>
      <c r="C17334">
        <v>7</v>
      </c>
      <c r="D17334" s="13">
        <v>10</v>
      </c>
      <c r="E17334" s="13" t="s">
        <v>7</v>
      </c>
      <c r="F17334" s="17">
        <v>2783</v>
      </c>
      <c r="G17334" t="str">
        <f>_xlfn.XLOOKUP(tbl_GL[[#This Row],[Account_key]],tbl_COA[Account_key],tbl_COA[Class],"Not Found")</f>
        <v>Assets</v>
      </c>
      <c r="H17334" t="str">
        <f>_xlfn.XLOOKUP(tbl_GL[[#This Row],[Account_key]],tbl_COA[Account_key],tbl_COA[SubClass],"Not Found")</f>
        <v>Assets</v>
      </c>
      <c r="I17334" t="str">
        <f>_xlfn.XLOOKUP(tbl_GL[[#This Row],[Account_key]],tbl_COA[Account_key],tbl_COA[SubClass2],"Not Found")</f>
        <v>Current Assets</v>
      </c>
      <c r="J17334" t="str">
        <f>_xlfn.XLOOKUP(tbl_GL[[#This Row],[Account_key]],tbl_COA[Account_key],tbl_COA[SubAccount],,0)</f>
        <v>Cash at Bank</v>
      </c>
      <c r="K17334">
        <f>YEAR(tbl_GL[[#This Row],[Date]])</f>
        <v>2019</v>
      </c>
    </row>
    <row r="17335" spans="1:11" x14ac:dyDescent="0.35">
      <c r="A17335">
        <v>877.1</v>
      </c>
      <c r="B17335" s="24">
        <v>43590</v>
      </c>
      <c r="C17335">
        <v>7</v>
      </c>
      <c r="D17335" s="13">
        <v>230</v>
      </c>
      <c r="E17335" s="13" t="s">
        <v>4</v>
      </c>
      <c r="F17335" s="17">
        <v>-3242</v>
      </c>
      <c r="G17335" t="str">
        <f>_xlfn.XLOOKUP(tbl_GL[[#This Row],[Account_key]],tbl_COA[Account_key],tbl_COA[Class],"Not Found")</f>
        <v>Trading account</v>
      </c>
      <c r="H17335" t="str">
        <f>_xlfn.XLOOKUP(tbl_GL[[#This Row],[Account_key]],tbl_COA[Account_key],tbl_COA[SubClass],"Not Found")</f>
        <v>Cost of Sales</v>
      </c>
      <c r="I17335" t="str">
        <f>_xlfn.XLOOKUP(tbl_GL[[#This Row],[Account_key]],tbl_COA[Account_key],tbl_COA[SubClass2],"Not Found")</f>
        <v>Cost of Sales</v>
      </c>
      <c r="J17335" t="str">
        <f>_xlfn.XLOOKUP(tbl_GL[[#This Row],[Account_key]],tbl_COA[Account_key],tbl_COA[SubAccount],,0)</f>
        <v>Cost of Sales</v>
      </c>
      <c r="K17335">
        <f>YEAR(tbl_GL[[#This Row],[Date]])</f>
        <v>2019</v>
      </c>
    </row>
    <row r="17336" spans="1:11" x14ac:dyDescent="0.35">
      <c r="A17336">
        <v>877.2</v>
      </c>
      <c r="B17336" s="24">
        <v>43590</v>
      </c>
      <c r="C17336">
        <v>7</v>
      </c>
      <c r="D17336" s="13">
        <v>60</v>
      </c>
      <c r="E17336" s="13" t="s">
        <v>4</v>
      </c>
      <c r="F17336" s="17">
        <v>-3242</v>
      </c>
      <c r="G17336" t="str">
        <f>_xlfn.XLOOKUP(tbl_GL[[#This Row],[Account_key]],tbl_COA[Account_key],tbl_COA[Class],"Not Found")</f>
        <v>Assets</v>
      </c>
      <c r="H17336" t="str">
        <f>_xlfn.XLOOKUP(tbl_GL[[#This Row],[Account_key]],tbl_COA[Account_key],tbl_COA[SubClass],"Not Found")</f>
        <v>Assets</v>
      </c>
      <c r="I17336" t="str">
        <f>_xlfn.XLOOKUP(tbl_GL[[#This Row],[Account_key]],tbl_COA[Account_key],tbl_COA[SubClass2],"Not Found")</f>
        <v>Current Assets</v>
      </c>
      <c r="J17336" t="str">
        <f>_xlfn.XLOOKUP(tbl_GL[[#This Row],[Account_key]],tbl_COA[Account_key],tbl_COA[SubAccount],,0)</f>
        <v>Inventory</v>
      </c>
      <c r="K17336">
        <f>YEAR(tbl_GL[[#This Row],[Date]])</f>
        <v>2019</v>
      </c>
    </row>
    <row r="17337" spans="1:11" x14ac:dyDescent="0.35">
      <c r="A17337">
        <v>878.1</v>
      </c>
      <c r="B17337" s="24">
        <v>43590</v>
      </c>
      <c r="C17337">
        <v>7</v>
      </c>
      <c r="D17337" s="13">
        <v>30</v>
      </c>
      <c r="E17337" s="13" t="s">
        <v>80</v>
      </c>
      <c r="F17337" s="17">
        <v>-12299</v>
      </c>
      <c r="G17337" t="str">
        <f>_xlfn.XLOOKUP(tbl_GL[[#This Row],[Account_key]],tbl_COA[Account_key],tbl_COA[Class],"Not Found")</f>
        <v>Assets</v>
      </c>
      <c r="H17337" t="str">
        <f>_xlfn.XLOOKUP(tbl_GL[[#This Row],[Account_key]],tbl_COA[Account_key],tbl_COA[SubClass],"Not Found")</f>
        <v>Assets</v>
      </c>
      <c r="I17337" t="str">
        <f>_xlfn.XLOOKUP(tbl_GL[[#This Row],[Account_key]],tbl_COA[Account_key],tbl_COA[SubClass2],"Not Found")</f>
        <v>Current Assets</v>
      </c>
      <c r="J17337" t="str">
        <f>_xlfn.XLOOKUP(tbl_GL[[#This Row],[Account_key]],tbl_COA[Account_key],tbl_COA[SubAccount],,0)</f>
        <v>Trade Receivables</v>
      </c>
      <c r="K17337">
        <f>YEAR(tbl_GL[[#This Row],[Date]])</f>
        <v>2019</v>
      </c>
    </row>
    <row r="17338" spans="1:11" x14ac:dyDescent="0.35">
      <c r="A17338">
        <v>878.2</v>
      </c>
      <c r="B17338" s="24">
        <v>43590</v>
      </c>
      <c r="C17338">
        <v>7</v>
      </c>
      <c r="D17338" s="13">
        <v>10</v>
      </c>
      <c r="E17338" s="13" t="s">
        <v>80</v>
      </c>
      <c r="F17338" s="17">
        <v>12299</v>
      </c>
      <c r="G17338" t="str">
        <f>_xlfn.XLOOKUP(tbl_GL[[#This Row],[Account_key]],tbl_COA[Account_key],tbl_COA[Class],"Not Found")</f>
        <v>Assets</v>
      </c>
      <c r="H17338" t="str">
        <f>_xlfn.XLOOKUP(tbl_GL[[#This Row],[Account_key]],tbl_COA[Account_key],tbl_COA[SubClass],"Not Found")</f>
        <v>Assets</v>
      </c>
      <c r="I17338" t="str">
        <f>_xlfn.XLOOKUP(tbl_GL[[#This Row],[Account_key]],tbl_COA[Account_key],tbl_COA[SubClass2],"Not Found")</f>
        <v>Current Assets</v>
      </c>
      <c r="J17338" t="str">
        <f>_xlfn.XLOOKUP(tbl_GL[[#This Row],[Account_key]],tbl_COA[Account_key],tbl_COA[SubAccount],,0)</f>
        <v>Cash at Bank</v>
      </c>
      <c r="K17338">
        <f>YEAR(tbl_GL[[#This Row],[Date]])</f>
        <v>2019</v>
      </c>
    </row>
    <row r="17339" spans="1:11" x14ac:dyDescent="0.35">
      <c r="A17339">
        <v>879.1</v>
      </c>
      <c r="B17339" s="24">
        <v>43590</v>
      </c>
      <c r="C17339">
        <v>7</v>
      </c>
      <c r="D17339" s="13">
        <v>210</v>
      </c>
      <c r="E17339" s="13" t="s">
        <v>8</v>
      </c>
      <c r="F17339" s="17">
        <v>14528</v>
      </c>
      <c r="G17339" t="str">
        <f>_xlfn.XLOOKUP(tbl_GL[[#This Row],[Account_key]],tbl_COA[Account_key],tbl_COA[Class],"Not Found")</f>
        <v>Trading account</v>
      </c>
      <c r="H17339" t="str">
        <f>_xlfn.XLOOKUP(tbl_GL[[#This Row],[Account_key]],tbl_COA[Account_key],tbl_COA[SubClass],"Not Found")</f>
        <v>Sales</v>
      </c>
      <c r="I17339" t="str">
        <f>_xlfn.XLOOKUP(tbl_GL[[#This Row],[Account_key]],tbl_COA[Account_key],tbl_COA[SubClass2],"Not Found")</f>
        <v>Sales</v>
      </c>
      <c r="J17339" t="str">
        <f>_xlfn.XLOOKUP(tbl_GL[[#This Row],[Account_key]],tbl_COA[Account_key],tbl_COA[SubAccount],,0)</f>
        <v>Sales</v>
      </c>
      <c r="K17339">
        <f>YEAR(tbl_GL[[#This Row],[Date]])</f>
        <v>2019</v>
      </c>
    </row>
    <row r="17340" spans="1:11" x14ac:dyDescent="0.35">
      <c r="A17340">
        <v>879.2</v>
      </c>
      <c r="B17340" s="24">
        <v>43590</v>
      </c>
      <c r="C17340">
        <v>7</v>
      </c>
      <c r="D17340" s="13">
        <v>30</v>
      </c>
      <c r="E17340" s="13" t="s">
        <v>8</v>
      </c>
      <c r="F17340" s="17">
        <v>14528</v>
      </c>
      <c r="G17340" t="str">
        <f>_xlfn.XLOOKUP(tbl_GL[[#This Row],[Account_key]],tbl_COA[Account_key],tbl_COA[Class],"Not Found")</f>
        <v>Assets</v>
      </c>
      <c r="H17340" t="str">
        <f>_xlfn.XLOOKUP(tbl_GL[[#This Row],[Account_key]],tbl_COA[Account_key],tbl_COA[SubClass],"Not Found")</f>
        <v>Assets</v>
      </c>
      <c r="I17340" t="str">
        <f>_xlfn.XLOOKUP(tbl_GL[[#This Row],[Account_key]],tbl_COA[Account_key],tbl_COA[SubClass2],"Not Found")</f>
        <v>Current Assets</v>
      </c>
      <c r="J17340" t="str">
        <f>_xlfn.XLOOKUP(tbl_GL[[#This Row],[Account_key]],tbl_COA[Account_key],tbl_COA[SubAccount],,0)</f>
        <v>Trade Receivables</v>
      </c>
      <c r="K17340">
        <f>YEAR(tbl_GL[[#This Row],[Date]])</f>
        <v>2019</v>
      </c>
    </row>
    <row r="17341" spans="1:11" x14ac:dyDescent="0.35">
      <c r="A17341">
        <v>880.1</v>
      </c>
      <c r="B17341" s="24">
        <v>43591</v>
      </c>
      <c r="C17341">
        <v>7</v>
      </c>
      <c r="D17341" s="13">
        <v>330</v>
      </c>
      <c r="E17341" s="13" t="s">
        <v>99</v>
      </c>
      <c r="F17341" s="17">
        <v>-83</v>
      </c>
      <c r="G17341" t="str">
        <f>_xlfn.XLOOKUP(tbl_GL[[#This Row],[Account_key]],tbl_COA[Account_key],tbl_COA[Class],"Not Found")</f>
        <v>Operating account</v>
      </c>
      <c r="H17341" t="str">
        <f>_xlfn.XLOOKUP(tbl_GL[[#This Row],[Account_key]],tbl_COA[Account_key],tbl_COA[SubClass],"Not Found")</f>
        <v>Operating Expenses</v>
      </c>
      <c r="I17341" t="str">
        <f>_xlfn.XLOOKUP(tbl_GL[[#This Row],[Account_key]],tbl_COA[Account_key],tbl_COA[SubClass2],"Not Found")</f>
        <v>Administration</v>
      </c>
      <c r="J17341" t="str">
        <f>_xlfn.XLOOKUP(tbl_GL[[#This Row],[Account_key]],tbl_COA[Account_key],tbl_COA[SubAccount],,0)</f>
        <v>Telephone</v>
      </c>
      <c r="K17341">
        <f>YEAR(tbl_GL[[#This Row],[Date]])</f>
        <v>2019</v>
      </c>
    </row>
    <row r="17342" spans="1:11" x14ac:dyDescent="0.35">
      <c r="A17342">
        <v>880.2</v>
      </c>
      <c r="B17342" s="24">
        <v>43591</v>
      </c>
      <c r="C17342">
        <v>7</v>
      </c>
      <c r="D17342" s="13">
        <v>20</v>
      </c>
      <c r="E17342" s="13" t="s">
        <v>99</v>
      </c>
      <c r="F17342" s="17">
        <v>-83</v>
      </c>
      <c r="G17342" t="str">
        <f>_xlfn.XLOOKUP(tbl_GL[[#This Row],[Account_key]],tbl_COA[Account_key],tbl_COA[Class],"Not Found")</f>
        <v>Assets</v>
      </c>
      <c r="H17342" t="str">
        <f>_xlfn.XLOOKUP(tbl_GL[[#This Row],[Account_key]],tbl_COA[Account_key],tbl_COA[SubClass],"Not Found")</f>
        <v>Assets</v>
      </c>
      <c r="I17342" t="str">
        <f>_xlfn.XLOOKUP(tbl_GL[[#This Row],[Account_key]],tbl_COA[Account_key],tbl_COA[SubClass2],"Not Found")</f>
        <v>Current Assets</v>
      </c>
      <c r="J17342" t="str">
        <f>_xlfn.XLOOKUP(tbl_GL[[#This Row],[Account_key]],tbl_COA[Account_key],tbl_COA[SubAccount],,0)</f>
        <v>Cash in hand</v>
      </c>
      <c r="K17342">
        <f>YEAR(tbl_GL[[#This Row],[Date]])</f>
        <v>2019</v>
      </c>
    </row>
    <row r="17343" spans="1:11" x14ac:dyDescent="0.35">
      <c r="A17343">
        <v>881.1</v>
      </c>
      <c r="B17343" s="24">
        <v>43591</v>
      </c>
      <c r="C17343">
        <v>7</v>
      </c>
      <c r="D17343" s="13">
        <v>260</v>
      </c>
      <c r="E17343" s="13" t="s">
        <v>97</v>
      </c>
      <c r="F17343" s="17">
        <v>-1672</v>
      </c>
      <c r="G17343" t="str">
        <f>_xlfn.XLOOKUP(tbl_GL[[#This Row],[Account_key]],tbl_COA[Account_key],tbl_COA[Class],"Not Found")</f>
        <v>Operating account</v>
      </c>
      <c r="H17343" t="str">
        <f>_xlfn.XLOOKUP(tbl_GL[[#This Row],[Account_key]],tbl_COA[Account_key],tbl_COA[SubClass],"Not Found")</f>
        <v>Operating Expenses</v>
      </c>
      <c r="I17343" t="str">
        <f>_xlfn.XLOOKUP(tbl_GL[[#This Row],[Account_key]],tbl_COA[Account_key],tbl_COA[SubClass2],"Not Found")</f>
        <v>Marketing</v>
      </c>
      <c r="J17343" t="str">
        <f>_xlfn.XLOOKUP(tbl_GL[[#This Row],[Account_key]],tbl_COA[Account_key],tbl_COA[SubAccount],,0)</f>
        <v>Commissions</v>
      </c>
      <c r="K17343">
        <f>YEAR(tbl_GL[[#This Row],[Date]])</f>
        <v>2019</v>
      </c>
    </row>
    <row r="17344" spans="1:11" x14ac:dyDescent="0.35">
      <c r="A17344">
        <v>881.2</v>
      </c>
      <c r="B17344" s="24">
        <v>43591</v>
      </c>
      <c r="C17344">
        <v>7</v>
      </c>
      <c r="D17344" s="13">
        <v>120</v>
      </c>
      <c r="E17344" s="13" t="s">
        <v>97</v>
      </c>
      <c r="F17344" s="17">
        <v>1672</v>
      </c>
      <c r="G17344" t="str">
        <f>_xlfn.XLOOKUP(tbl_GL[[#This Row],[Account_key]],tbl_COA[Account_key],tbl_COA[Class],"Not Found")</f>
        <v>Liabilities and Owners Equity</v>
      </c>
      <c r="H17344" t="str">
        <f>_xlfn.XLOOKUP(tbl_GL[[#This Row],[Account_key]],tbl_COA[Account_key],tbl_COA[SubClass],"Not Found")</f>
        <v>Liabilities</v>
      </c>
      <c r="I17344" t="str">
        <f>_xlfn.XLOOKUP(tbl_GL[[#This Row],[Account_key]],tbl_COA[Account_key],tbl_COA[SubClass2],"Not Found")</f>
        <v>Current Liabilities</v>
      </c>
      <c r="J17344" t="str">
        <f>_xlfn.XLOOKUP(tbl_GL[[#This Row],[Account_key]],tbl_COA[Account_key],tbl_COA[SubAccount],,0)</f>
        <v>Accrued Expenses</v>
      </c>
      <c r="K17344">
        <f>YEAR(tbl_GL[[#This Row],[Date]])</f>
        <v>2019</v>
      </c>
    </row>
    <row r="17345" spans="1:11" x14ac:dyDescent="0.35">
      <c r="A17345">
        <v>882.1</v>
      </c>
      <c r="B17345" s="24">
        <v>43591</v>
      </c>
      <c r="C17345">
        <v>7</v>
      </c>
      <c r="D17345" s="13">
        <v>10</v>
      </c>
      <c r="E17345" s="13" t="s">
        <v>98</v>
      </c>
      <c r="F17345" s="17">
        <v>-1967</v>
      </c>
      <c r="G17345" t="str">
        <f>_xlfn.XLOOKUP(tbl_GL[[#This Row],[Account_key]],tbl_COA[Account_key],tbl_COA[Class],"Not Found")</f>
        <v>Assets</v>
      </c>
      <c r="H17345" t="str">
        <f>_xlfn.XLOOKUP(tbl_GL[[#This Row],[Account_key]],tbl_COA[Account_key],tbl_COA[SubClass],"Not Found")</f>
        <v>Assets</v>
      </c>
      <c r="I17345" t="str">
        <f>_xlfn.XLOOKUP(tbl_GL[[#This Row],[Account_key]],tbl_COA[Account_key],tbl_COA[SubClass2],"Not Found")</f>
        <v>Current Assets</v>
      </c>
      <c r="J17345" t="str">
        <f>_xlfn.XLOOKUP(tbl_GL[[#This Row],[Account_key]],tbl_COA[Account_key],tbl_COA[SubAccount],,0)</f>
        <v>Cash at Bank</v>
      </c>
      <c r="K17345">
        <f>YEAR(tbl_GL[[#This Row],[Date]])</f>
        <v>2019</v>
      </c>
    </row>
    <row r="17346" spans="1:11" x14ac:dyDescent="0.35">
      <c r="A17346">
        <v>882.2</v>
      </c>
      <c r="B17346" s="24">
        <v>43591</v>
      </c>
      <c r="C17346">
        <v>7</v>
      </c>
      <c r="D17346" s="13">
        <v>120</v>
      </c>
      <c r="E17346" s="13" t="s">
        <v>98</v>
      </c>
      <c r="F17346" s="17">
        <v>-1967</v>
      </c>
      <c r="G17346" t="str">
        <f>_xlfn.XLOOKUP(tbl_GL[[#This Row],[Account_key]],tbl_COA[Account_key],tbl_COA[Class],"Not Found")</f>
        <v>Liabilities and Owners Equity</v>
      </c>
      <c r="H17346" t="str">
        <f>_xlfn.XLOOKUP(tbl_GL[[#This Row],[Account_key]],tbl_COA[Account_key],tbl_COA[SubClass],"Not Found")</f>
        <v>Liabilities</v>
      </c>
      <c r="I17346" t="str">
        <f>_xlfn.XLOOKUP(tbl_GL[[#This Row],[Account_key]],tbl_COA[Account_key],tbl_COA[SubClass2],"Not Found")</f>
        <v>Current Liabilities</v>
      </c>
      <c r="J17346" t="str">
        <f>_xlfn.XLOOKUP(tbl_GL[[#This Row],[Account_key]],tbl_COA[Account_key],tbl_COA[SubAccount],,0)</f>
        <v>Accrued Expenses</v>
      </c>
      <c r="K17346">
        <f>YEAR(tbl_GL[[#This Row],[Date]])</f>
        <v>2019</v>
      </c>
    </row>
    <row r="17347" spans="1:11" x14ac:dyDescent="0.35">
      <c r="A17347">
        <v>883.1</v>
      </c>
      <c r="B17347" s="24">
        <v>43594</v>
      </c>
      <c r="C17347">
        <v>7</v>
      </c>
      <c r="D17347" s="13">
        <v>290</v>
      </c>
      <c r="E17347" s="13" t="s">
        <v>97</v>
      </c>
      <c r="F17347" s="17">
        <v>-1377</v>
      </c>
      <c r="G17347" t="str">
        <f>_xlfn.XLOOKUP(tbl_GL[[#This Row],[Account_key]],tbl_COA[Account_key],tbl_COA[Class],"Not Found")</f>
        <v>Operating account</v>
      </c>
      <c r="H17347" t="str">
        <f>_xlfn.XLOOKUP(tbl_GL[[#This Row],[Account_key]],tbl_COA[Account_key],tbl_COA[SubClass],"Not Found")</f>
        <v>Operating Expenses</v>
      </c>
      <c r="I17347" t="str">
        <f>_xlfn.XLOOKUP(tbl_GL[[#This Row],[Account_key]],tbl_COA[Account_key],tbl_COA[SubClass2],"Not Found")</f>
        <v>Administration</v>
      </c>
      <c r="J17347" t="str">
        <f>_xlfn.XLOOKUP(tbl_GL[[#This Row],[Account_key]],tbl_COA[Account_key],tbl_COA[SubAccount],,0)</f>
        <v>Travel</v>
      </c>
      <c r="K17347">
        <f>YEAR(tbl_GL[[#This Row],[Date]])</f>
        <v>2019</v>
      </c>
    </row>
    <row r="17348" spans="1:11" x14ac:dyDescent="0.35">
      <c r="A17348">
        <v>883.2</v>
      </c>
      <c r="B17348" s="24">
        <v>43594</v>
      </c>
      <c r="C17348">
        <v>7</v>
      </c>
      <c r="D17348" s="13">
        <v>120</v>
      </c>
      <c r="E17348" s="13" t="s">
        <v>97</v>
      </c>
      <c r="F17348" s="17">
        <v>1377</v>
      </c>
      <c r="G17348" t="str">
        <f>_xlfn.XLOOKUP(tbl_GL[[#This Row],[Account_key]],tbl_COA[Account_key],tbl_COA[Class],"Not Found")</f>
        <v>Liabilities and Owners Equity</v>
      </c>
      <c r="H17348" t="str">
        <f>_xlfn.XLOOKUP(tbl_GL[[#This Row],[Account_key]],tbl_COA[Account_key],tbl_COA[SubClass],"Not Found")</f>
        <v>Liabilities</v>
      </c>
      <c r="I17348" t="str">
        <f>_xlfn.XLOOKUP(tbl_GL[[#This Row],[Account_key]],tbl_COA[Account_key],tbl_COA[SubClass2],"Not Found")</f>
        <v>Current Liabilities</v>
      </c>
      <c r="J17348" t="str">
        <f>_xlfn.XLOOKUP(tbl_GL[[#This Row],[Account_key]],tbl_COA[Account_key],tbl_COA[SubAccount],,0)</f>
        <v>Accrued Expenses</v>
      </c>
      <c r="K17348">
        <f>YEAR(tbl_GL[[#This Row],[Date]])</f>
        <v>2019</v>
      </c>
    </row>
    <row r="17349" spans="1:11" x14ac:dyDescent="0.35">
      <c r="A17349">
        <v>884.1</v>
      </c>
      <c r="B17349" s="24">
        <v>43596</v>
      </c>
      <c r="C17349">
        <v>7</v>
      </c>
      <c r="D17349" s="13">
        <v>10</v>
      </c>
      <c r="E17349" s="13" t="s">
        <v>98</v>
      </c>
      <c r="F17349" s="17">
        <v>-1892</v>
      </c>
      <c r="G17349" t="str">
        <f>_xlfn.XLOOKUP(tbl_GL[[#This Row],[Account_key]],tbl_COA[Account_key],tbl_COA[Class],"Not Found")</f>
        <v>Assets</v>
      </c>
      <c r="H17349" t="str">
        <f>_xlfn.XLOOKUP(tbl_GL[[#This Row],[Account_key]],tbl_COA[Account_key],tbl_COA[SubClass],"Not Found")</f>
        <v>Assets</v>
      </c>
      <c r="I17349" t="str">
        <f>_xlfn.XLOOKUP(tbl_GL[[#This Row],[Account_key]],tbl_COA[Account_key],tbl_COA[SubClass2],"Not Found")</f>
        <v>Current Assets</v>
      </c>
      <c r="J17349" t="str">
        <f>_xlfn.XLOOKUP(tbl_GL[[#This Row],[Account_key]],tbl_COA[Account_key],tbl_COA[SubAccount],,0)</f>
        <v>Cash at Bank</v>
      </c>
      <c r="K17349">
        <f>YEAR(tbl_GL[[#This Row],[Date]])</f>
        <v>2019</v>
      </c>
    </row>
    <row r="17350" spans="1:11" x14ac:dyDescent="0.35">
      <c r="A17350">
        <v>884.2</v>
      </c>
      <c r="B17350" s="24">
        <v>43596</v>
      </c>
      <c r="C17350">
        <v>7</v>
      </c>
      <c r="D17350" s="13">
        <v>120</v>
      </c>
      <c r="E17350" s="13" t="s">
        <v>98</v>
      </c>
      <c r="F17350" s="17">
        <v>-1892</v>
      </c>
      <c r="G17350" t="str">
        <f>_xlfn.XLOOKUP(tbl_GL[[#This Row],[Account_key]],tbl_COA[Account_key],tbl_COA[Class],"Not Found")</f>
        <v>Liabilities and Owners Equity</v>
      </c>
      <c r="H17350" t="str">
        <f>_xlfn.XLOOKUP(tbl_GL[[#This Row],[Account_key]],tbl_COA[Account_key],tbl_COA[SubClass],"Not Found")</f>
        <v>Liabilities</v>
      </c>
      <c r="I17350" t="str">
        <f>_xlfn.XLOOKUP(tbl_GL[[#This Row],[Account_key]],tbl_COA[Account_key],tbl_COA[SubClass2],"Not Found")</f>
        <v>Current Liabilities</v>
      </c>
      <c r="J17350" t="str">
        <f>_xlfn.XLOOKUP(tbl_GL[[#This Row],[Account_key]],tbl_COA[Account_key],tbl_COA[SubAccount],,0)</f>
        <v>Accrued Expenses</v>
      </c>
      <c r="K17350">
        <f>YEAR(tbl_GL[[#This Row],[Date]])</f>
        <v>2019</v>
      </c>
    </row>
    <row r="17351" spans="1:11" x14ac:dyDescent="0.35">
      <c r="A17351">
        <v>885.1</v>
      </c>
      <c r="B17351" s="24">
        <v>43596</v>
      </c>
      <c r="C17351">
        <v>7</v>
      </c>
      <c r="D17351" s="13">
        <v>30</v>
      </c>
      <c r="E17351" s="13" t="s">
        <v>80</v>
      </c>
      <c r="F17351" s="17">
        <v>-12023</v>
      </c>
      <c r="G17351" t="str">
        <f>_xlfn.XLOOKUP(tbl_GL[[#This Row],[Account_key]],tbl_COA[Account_key],tbl_COA[Class],"Not Found")</f>
        <v>Assets</v>
      </c>
      <c r="H17351" t="str">
        <f>_xlfn.XLOOKUP(tbl_GL[[#This Row],[Account_key]],tbl_COA[Account_key],tbl_COA[SubClass],"Not Found")</f>
        <v>Assets</v>
      </c>
      <c r="I17351" t="str">
        <f>_xlfn.XLOOKUP(tbl_GL[[#This Row],[Account_key]],tbl_COA[Account_key],tbl_COA[SubClass2],"Not Found")</f>
        <v>Current Assets</v>
      </c>
      <c r="J17351" t="str">
        <f>_xlfn.XLOOKUP(tbl_GL[[#This Row],[Account_key]],tbl_COA[Account_key],tbl_COA[SubAccount],,0)</f>
        <v>Trade Receivables</v>
      </c>
      <c r="K17351">
        <f>YEAR(tbl_GL[[#This Row],[Date]])</f>
        <v>2019</v>
      </c>
    </row>
    <row r="17352" spans="1:11" x14ac:dyDescent="0.35">
      <c r="A17352">
        <v>885.2</v>
      </c>
      <c r="B17352" s="24">
        <v>43596</v>
      </c>
      <c r="C17352">
        <v>7</v>
      </c>
      <c r="D17352" s="13">
        <v>10</v>
      </c>
      <c r="E17352" s="13" t="s">
        <v>80</v>
      </c>
      <c r="F17352" s="17">
        <v>12023</v>
      </c>
      <c r="G17352" t="str">
        <f>_xlfn.XLOOKUP(tbl_GL[[#This Row],[Account_key]],tbl_COA[Account_key],tbl_COA[Class],"Not Found")</f>
        <v>Assets</v>
      </c>
      <c r="H17352" t="str">
        <f>_xlfn.XLOOKUP(tbl_GL[[#This Row],[Account_key]],tbl_COA[Account_key],tbl_COA[SubClass],"Not Found")</f>
        <v>Assets</v>
      </c>
      <c r="I17352" t="str">
        <f>_xlfn.XLOOKUP(tbl_GL[[#This Row],[Account_key]],tbl_COA[Account_key],tbl_COA[SubClass2],"Not Found")</f>
        <v>Current Assets</v>
      </c>
      <c r="J17352" t="str">
        <f>_xlfn.XLOOKUP(tbl_GL[[#This Row],[Account_key]],tbl_COA[Account_key],tbl_COA[SubAccount],,0)</f>
        <v>Cash at Bank</v>
      </c>
      <c r="K17352">
        <f>YEAR(tbl_GL[[#This Row],[Date]])</f>
        <v>2019</v>
      </c>
    </row>
    <row r="17353" spans="1:11" x14ac:dyDescent="0.35">
      <c r="A17353">
        <v>886.1</v>
      </c>
      <c r="B17353" s="24">
        <v>43596</v>
      </c>
      <c r="C17353">
        <v>7</v>
      </c>
      <c r="D17353" s="13">
        <v>10</v>
      </c>
      <c r="E17353" s="13" t="s">
        <v>84</v>
      </c>
      <c r="F17353" s="17">
        <v>-13950</v>
      </c>
      <c r="G17353" t="str">
        <f>_xlfn.XLOOKUP(tbl_GL[[#This Row],[Account_key]],tbl_COA[Account_key],tbl_COA[Class],"Not Found")</f>
        <v>Assets</v>
      </c>
      <c r="H17353" t="str">
        <f>_xlfn.XLOOKUP(tbl_GL[[#This Row],[Account_key]],tbl_COA[Account_key],tbl_COA[SubClass],"Not Found")</f>
        <v>Assets</v>
      </c>
      <c r="I17353" t="str">
        <f>_xlfn.XLOOKUP(tbl_GL[[#This Row],[Account_key]],tbl_COA[Account_key],tbl_COA[SubClass2],"Not Found")</f>
        <v>Current Assets</v>
      </c>
      <c r="J17353" t="str">
        <f>_xlfn.XLOOKUP(tbl_GL[[#This Row],[Account_key]],tbl_COA[Account_key],tbl_COA[SubAccount],,0)</f>
        <v>Cash at Bank</v>
      </c>
      <c r="K17353">
        <f>YEAR(tbl_GL[[#This Row],[Date]])</f>
        <v>2019</v>
      </c>
    </row>
    <row r="17354" spans="1:11" x14ac:dyDescent="0.35">
      <c r="A17354">
        <v>886.2</v>
      </c>
      <c r="B17354" s="24">
        <v>43596</v>
      </c>
      <c r="C17354">
        <v>7</v>
      </c>
      <c r="D17354" s="13">
        <v>110</v>
      </c>
      <c r="E17354" s="13" t="s">
        <v>84</v>
      </c>
      <c r="F17354" s="17">
        <v>-13950</v>
      </c>
      <c r="G17354" t="str">
        <f>_xlfn.XLOOKUP(tbl_GL[[#This Row],[Account_key]],tbl_COA[Account_key],tbl_COA[Class],"Not Found")</f>
        <v>Liabilities and Owners Equity</v>
      </c>
      <c r="H17354" t="str">
        <f>_xlfn.XLOOKUP(tbl_GL[[#This Row],[Account_key]],tbl_COA[Account_key],tbl_COA[SubClass],"Not Found")</f>
        <v>Liabilities</v>
      </c>
      <c r="I17354" t="str">
        <f>_xlfn.XLOOKUP(tbl_GL[[#This Row],[Account_key]],tbl_COA[Account_key],tbl_COA[SubClass2],"Not Found")</f>
        <v>Current Liabilities</v>
      </c>
      <c r="J17354" t="str">
        <f>_xlfn.XLOOKUP(tbl_GL[[#This Row],[Account_key]],tbl_COA[Account_key],tbl_COA[SubAccount],,0)</f>
        <v>Trade Payables</v>
      </c>
      <c r="K17354">
        <f>YEAR(tbl_GL[[#This Row],[Date]])</f>
        <v>2019</v>
      </c>
    </row>
    <row r="17355" spans="1:11" x14ac:dyDescent="0.35">
      <c r="A17355">
        <v>887.1</v>
      </c>
      <c r="B17355" s="24">
        <v>43597</v>
      </c>
      <c r="C17355">
        <v>7</v>
      </c>
      <c r="D17355" s="13">
        <v>320</v>
      </c>
      <c r="E17355" s="13" t="s">
        <v>97</v>
      </c>
      <c r="F17355" s="17">
        <v>-1758</v>
      </c>
      <c r="G17355" t="str">
        <f>_xlfn.XLOOKUP(tbl_GL[[#This Row],[Account_key]],tbl_COA[Account_key],tbl_COA[Class],"Not Found")</f>
        <v>Operating account</v>
      </c>
      <c r="H17355" t="str">
        <f>_xlfn.XLOOKUP(tbl_GL[[#This Row],[Account_key]],tbl_COA[Account_key],tbl_COA[SubClass],"Not Found")</f>
        <v>Operating Expenses</v>
      </c>
      <c r="I17355" t="str">
        <f>_xlfn.XLOOKUP(tbl_GL[[#This Row],[Account_key]],tbl_COA[Account_key],tbl_COA[SubClass2],"Not Found")</f>
        <v>Administration</v>
      </c>
      <c r="J17355" t="str">
        <f>_xlfn.XLOOKUP(tbl_GL[[#This Row],[Account_key]],tbl_COA[Account_key],tbl_COA[SubAccount],,0)</f>
        <v>Professional Services</v>
      </c>
      <c r="K17355">
        <f>YEAR(tbl_GL[[#This Row],[Date]])</f>
        <v>2019</v>
      </c>
    </row>
    <row r="17356" spans="1:11" x14ac:dyDescent="0.35">
      <c r="A17356">
        <v>887.2</v>
      </c>
      <c r="B17356" s="24">
        <v>43597</v>
      </c>
      <c r="C17356">
        <v>7</v>
      </c>
      <c r="D17356" s="13">
        <v>120</v>
      </c>
      <c r="E17356" s="13" t="s">
        <v>97</v>
      </c>
      <c r="F17356" s="17">
        <v>1758</v>
      </c>
      <c r="G17356" t="str">
        <f>_xlfn.XLOOKUP(tbl_GL[[#This Row],[Account_key]],tbl_COA[Account_key],tbl_COA[Class],"Not Found")</f>
        <v>Liabilities and Owners Equity</v>
      </c>
      <c r="H17356" t="str">
        <f>_xlfn.XLOOKUP(tbl_GL[[#This Row],[Account_key]],tbl_COA[Account_key],tbl_COA[SubClass],"Not Found")</f>
        <v>Liabilities</v>
      </c>
      <c r="I17356" t="str">
        <f>_xlfn.XLOOKUP(tbl_GL[[#This Row],[Account_key]],tbl_COA[Account_key],tbl_COA[SubClass2],"Not Found")</f>
        <v>Current Liabilities</v>
      </c>
      <c r="J17356" t="str">
        <f>_xlfn.XLOOKUP(tbl_GL[[#This Row],[Account_key]],tbl_COA[Account_key],tbl_COA[SubAccount],,0)</f>
        <v>Accrued Expenses</v>
      </c>
      <c r="K17356">
        <f>YEAR(tbl_GL[[#This Row],[Date]])</f>
        <v>2019</v>
      </c>
    </row>
    <row r="17357" spans="1:11" x14ac:dyDescent="0.35">
      <c r="A17357">
        <v>888.1</v>
      </c>
      <c r="B17357" s="24">
        <v>43600</v>
      </c>
      <c r="C17357">
        <v>7</v>
      </c>
      <c r="D17357" s="13">
        <v>230</v>
      </c>
      <c r="E17357" s="13" t="s">
        <v>4</v>
      </c>
      <c r="F17357" s="17">
        <v>-217</v>
      </c>
      <c r="G17357" t="str">
        <f>_xlfn.XLOOKUP(tbl_GL[[#This Row],[Account_key]],tbl_COA[Account_key],tbl_COA[Class],"Not Found")</f>
        <v>Trading account</v>
      </c>
      <c r="H17357" t="str">
        <f>_xlfn.XLOOKUP(tbl_GL[[#This Row],[Account_key]],tbl_COA[Account_key],tbl_COA[SubClass],"Not Found")</f>
        <v>Cost of Sales</v>
      </c>
      <c r="I17357" t="str">
        <f>_xlfn.XLOOKUP(tbl_GL[[#This Row],[Account_key]],tbl_COA[Account_key],tbl_COA[SubClass2],"Not Found")</f>
        <v>Cost of Sales</v>
      </c>
      <c r="J17357" t="str">
        <f>_xlfn.XLOOKUP(tbl_GL[[#This Row],[Account_key]],tbl_COA[Account_key],tbl_COA[SubAccount],,0)</f>
        <v>Cost of Sales</v>
      </c>
      <c r="K17357">
        <f>YEAR(tbl_GL[[#This Row],[Date]])</f>
        <v>2019</v>
      </c>
    </row>
    <row r="17358" spans="1:11" x14ac:dyDescent="0.35">
      <c r="A17358">
        <v>888.2</v>
      </c>
      <c r="B17358" s="24">
        <v>43600</v>
      </c>
      <c r="C17358">
        <v>7</v>
      </c>
      <c r="D17358" s="13">
        <v>60</v>
      </c>
      <c r="E17358" s="13" t="s">
        <v>4</v>
      </c>
      <c r="F17358" s="17">
        <v>-217</v>
      </c>
      <c r="G17358" t="str">
        <f>_xlfn.XLOOKUP(tbl_GL[[#This Row],[Account_key]],tbl_COA[Account_key],tbl_COA[Class],"Not Found")</f>
        <v>Assets</v>
      </c>
      <c r="H17358" t="str">
        <f>_xlfn.XLOOKUP(tbl_GL[[#This Row],[Account_key]],tbl_COA[Account_key],tbl_COA[SubClass],"Not Found")</f>
        <v>Assets</v>
      </c>
      <c r="I17358" t="str">
        <f>_xlfn.XLOOKUP(tbl_GL[[#This Row],[Account_key]],tbl_COA[Account_key],tbl_COA[SubClass2],"Not Found")</f>
        <v>Current Assets</v>
      </c>
      <c r="J17358" t="str">
        <f>_xlfn.XLOOKUP(tbl_GL[[#This Row],[Account_key]],tbl_COA[Account_key],tbl_COA[SubAccount],,0)</f>
        <v>Inventory</v>
      </c>
      <c r="K17358">
        <f>YEAR(tbl_GL[[#This Row],[Date]])</f>
        <v>2019</v>
      </c>
    </row>
    <row r="17359" spans="1:11" x14ac:dyDescent="0.35">
      <c r="A17359">
        <v>889.1</v>
      </c>
      <c r="B17359" s="24">
        <v>43600</v>
      </c>
      <c r="C17359">
        <v>7</v>
      </c>
      <c r="D17359" s="13">
        <v>10</v>
      </c>
      <c r="E17359" s="13" t="s">
        <v>112</v>
      </c>
      <c r="F17359" s="17">
        <v>-195</v>
      </c>
      <c r="G17359" t="str">
        <f>_xlfn.XLOOKUP(tbl_GL[[#This Row],[Account_key]],tbl_COA[Account_key],tbl_COA[Class],"Not Found")</f>
        <v>Assets</v>
      </c>
      <c r="H17359" t="str">
        <f>_xlfn.XLOOKUP(tbl_GL[[#This Row],[Account_key]],tbl_COA[Account_key],tbl_COA[SubClass],"Not Found")</f>
        <v>Assets</v>
      </c>
      <c r="I17359" t="str">
        <f>_xlfn.XLOOKUP(tbl_GL[[#This Row],[Account_key]],tbl_COA[Account_key],tbl_COA[SubClass2],"Not Found")</f>
        <v>Current Assets</v>
      </c>
      <c r="J17359" t="str">
        <f>_xlfn.XLOOKUP(tbl_GL[[#This Row],[Account_key]],tbl_COA[Account_key],tbl_COA[SubAccount],,0)</f>
        <v>Cash at Bank</v>
      </c>
      <c r="K17359">
        <f>YEAR(tbl_GL[[#This Row],[Date]])</f>
        <v>2019</v>
      </c>
    </row>
    <row r="17360" spans="1:11" x14ac:dyDescent="0.35">
      <c r="A17360">
        <v>889.2</v>
      </c>
      <c r="B17360" s="24">
        <v>43600</v>
      </c>
      <c r="C17360">
        <v>7</v>
      </c>
      <c r="D17360" s="13">
        <v>121</v>
      </c>
      <c r="E17360" s="13" t="s">
        <v>112</v>
      </c>
      <c r="F17360" s="17">
        <v>-195</v>
      </c>
      <c r="G17360" t="str">
        <f>_xlfn.XLOOKUP(tbl_GL[[#This Row],[Account_key]],tbl_COA[Account_key],tbl_COA[Class],"Not Found")</f>
        <v>Liabilities and Owners Equity</v>
      </c>
      <c r="H17360" t="str">
        <f>_xlfn.XLOOKUP(tbl_GL[[#This Row],[Account_key]],tbl_COA[Account_key],tbl_COA[SubClass],"Not Found")</f>
        <v>Liabilities</v>
      </c>
      <c r="I17360" t="str">
        <f>_xlfn.XLOOKUP(tbl_GL[[#This Row],[Account_key]],tbl_COA[Account_key],tbl_COA[SubClass2],"Not Found")</f>
        <v>Current Liabilities</v>
      </c>
      <c r="J17360" t="str">
        <f>_xlfn.XLOOKUP(tbl_GL[[#This Row],[Account_key]],tbl_COA[Account_key],tbl_COA[SubAccount],,0)</f>
        <v>Interest Payable</v>
      </c>
      <c r="K17360">
        <f>YEAR(tbl_GL[[#This Row],[Date]])</f>
        <v>2019</v>
      </c>
    </row>
    <row r="17361" spans="1:11" x14ac:dyDescent="0.35">
      <c r="A17361">
        <v>890.1</v>
      </c>
      <c r="B17361" s="24">
        <v>43600</v>
      </c>
      <c r="C17361">
        <v>7</v>
      </c>
      <c r="D17361" s="13">
        <v>230</v>
      </c>
      <c r="E17361" s="13" t="s">
        <v>4</v>
      </c>
      <c r="F17361" s="17">
        <v>-734</v>
      </c>
      <c r="G17361" t="str">
        <f>_xlfn.XLOOKUP(tbl_GL[[#This Row],[Account_key]],tbl_COA[Account_key],tbl_COA[Class],"Not Found")</f>
        <v>Trading account</v>
      </c>
      <c r="H17361" t="str">
        <f>_xlfn.XLOOKUP(tbl_GL[[#This Row],[Account_key]],tbl_COA[Account_key],tbl_COA[SubClass],"Not Found")</f>
        <v>Cost of Sales</v>
      </c>
      <c r="I17361" t="str">
        <f>_xlfn.XLOOKUP(tbl_GL[[#This Row],[Account_key]],tbl_COA[Account_key],tbl_COA[SubClass2],"Not Found")</f>
        <v>Cost of Sales</v>
      </c>
      <c r="J17361" t="str">
        <f>_xlfn.XLOOKUP(tbl_GL[[#This Row],[Account_key]],tbl_COA[Account_key],tbl_COA[SubAccount],,0)</f>
        <v>Cost of Sales</v>
      </c>
      <c r="K17361">
        <f>YEAR(tbl_GL[[#This Row],[Date]])</f>
        <v>2019</v>
      </c>
    </row>
    <row r="17362" spans="1:11" x14ac:dyDescent="0.35">
      <c r="A17362">
        <v>890.2</v>
      </c>
      <c r="B17362" s="24">
        <v>43600</v>
      </c>
      <c r="C17362">
        <v>7</v>
      </c>
      <c r="D17362" s="13">
        <v>60</v>
      </c>
      <c r="E17362" s="13" t="s">
        <v>4</v>
      </c>
      <c r="F17362" s="17">
        <v>-734</v>
      </c>
      <c r="G17362" t="str">
        <f>_xlfn.XLOOKUP(tbl_GL[[#This Row],[Account_key]],tbl_COA[Account_key],tbl_COA[Class],"Not Found")</f>
        <v>Assets</v>
      </c>
      <c r="H17362" t="str">
        <f>_xlfn.XLOOKUP(tbl_GL[[#This Row],[Account_key]],tbl_COA[Account_key],tbl_COA[SubClass],"Not Found")</f>
        <v>Assets</v>
      </c>
      <c r="I17362" t="str">
        <f>_xlfn.XLOOKUP(tbl_GL[[#This Row],[Account_key]],tbl_COA[Account_key],tbl_COA[SubClass2],"Not Found")</f>
        <v>Current Assets</v>
      </c>
      <c r="J17362" t="str">
        <f>_xlfn.XLOOKUP(tbl_GL[[#This Row],[Account_key]],tbl_COA[Account_key],tbl_COA[SubAccount],,0)</f>
        <v>Inventory</v>
      </c>
      <c r="K17362">
        <f>YEAR(tbl_GL[[#This Row],[Date]])</f>
        <v>2019</v>
      </c>
    </row>
    <row r="17363" spans="1:11" x14ac:dyDescent="0.35">
      <c r="A17363">
        <v>891.1</v>
      </c>
      <c r="B17363" s="24">
        <v>43600</v>
      </c>
      <c r="C17363">
        <v>7</v>
      </c>
      <c r="D17363" s="13">
        <v>210</v>
      </c>
      <c r="E17363" s="13" t="s">
        <v>8</v>
      </c>
      <c r="F17363" s="17">
        <v>972</v>
      </c>
      <c r="G17363" t="str">
        <f>_xlfn.XLOOKUP(tbl_GL[[#This Row],[Account_key]],tbl_COA[Account_key],tbl_COA[Class],"Not Found")</f>
        <v>Trading account</v>
      </c>
      <c r="H17363" t="str">
        <f>_xlfn.XLOOKUP(tbl_GL[[#This Row],[Account_key]],tbl_COA[Account_key],tbl_COA[SubClass],"Not Found")</f>
        <v>Sales</v>
      </c>
      <c r="I17363" t="str">
        <f>_xlfn.XLOOKUP(tbl_GL[[#This Row],[Account_key]],tbl_COA[Account_key],tbl_COA[SubClass2],"Not Found")</f>
        <v>Sales</v>
      </c>
      <c r="J17363" t="str">
        <f>_xlfn.XLOOKUP(tbl_GL[[#This Row],[Account_key]],tbl_COA[Account_key],tbl_COA[SubAccount],,0)</f>
        <v>Sales</v>
      </c>
      <c r="K17363">
        <f>YEAR(tbl_GL[[#This Row],[Date]])</f>
        <v>2019</v>
      </c>
    </row>
    <row r="17364" spans="1:11" x14ac:dyDescent="0.35">
      <c r="A17364">
        <v>891.2</v>
      </c>
      <c r="B17364" s="24">
        <v>43600</v>
      </c>
      <c r="C17364">
        <v>7</v>
      </c>
      <c r="D17364" s="13">
        <v>30</v>
      </c>
      <c r="E17364" s="13" t="s">
        <v>8</v>
      </c>
      <c r="F17364" s="17">
        <v>972</v>
      </c>
      <c r="G17364" t="str">
        <f>_xlfn.XLOOKUP(tbl_GL[[#This Row],[Account_key]],tbl_COA[Account_key],tbl_COA[Class],"Not Found")</f>
        <v>Assets</v>
      </c>
      <c r="H17364" t="str">
        <f>_xlfn.XLOOKUP(tbl_GL[[#This Row],[Account_key]],tbl_COA[Account_key],tbl_COA[SubClass],"Not Found")</f>
        <v>Assets</v>
      </c>
      <c r="I17364" t="str">
        <f>_xlfn.XLOOKUP(tbl_GL[[#This Row],[Account_key]],tbl_COA[Account_key],tbl_COA[SubClass2],"Not Found")</f>
        <v>Current Assets</v>
      </c>
      <c r="J17364" t="str">
        <f>_xlfn.XLOOKUP(tbl_GL[[#This Row],[Account_key]],tbl_COA[Account_key],tbl_COA[SubAccount],,0)</f>
        <v>Trade Receivables</v>
      </c>
      <c r="K17364">
        <f>YEAR(tbl_GL[[#This Row],[Date]])</f>
        <v>2019</v>
      </c>
    </row>
    <row r="17365" spans="1:11" x14ac:dyDescent="0.35">
      <c r="A17365">
        <v>892.1</v>
      </c>
      <c r="B17365" s="24">
        <v>43600</v>
      </c>
      <c r="C17365">
        <v>7</v>
      </c>
      <c r="D17365" s="13">
        <v>260</v>
      </c>
      <c r="E17365" s="13" t="s">
        <v>97</v>
      </c>
      <c r="F17365" s="17">
        <v>-2066</v>
      </c>
      <c r="G17365" t="str">
        <f>_xlfn.XLOOKUP(tbl_GL[[#This Row],[Account_key]],tbl_COA[Account_key],tbl_COA[Class],"Not Found")</f>
        <v>Operating account</v>
      </c>
      <c r="H17365" t="str">
        <f>_xlfn.XLOOKUP(tbl_GL[[#This Row],[Account_key]],tbl_COA[Account_key],tbl_COA[SubClass],"Not Found")</f>
        <v>Operating Expenses</v>
      </c>
      <c r="I17365" t="str">
        <f>_xlfn.XLOOKUP(tbl_GL[[#This Row],[Account_key]],tbl_COA[Account_key],tbl_COA[SubClass2],"Not Found")</f>
        <v>Marketing</v>
      </c>
      <c r="J17365" t="str">
        <f>_xlfn.XLOOKUP(tbl_GL[[#This Row],[Account_key]],tbl_COA[Account_key],tbl_COA[SubAccount],,0)</f>
        <v>Commissions</v>
      </c>
      <c r="K17365">
        <f>YEAR(tbl_GL[[#This Row],[Date]])</f>
        <v>2019</v>
      </c>
    </row>
    <row r="17366" spans="1:11" x14ac:dyDescent="0.35">
      <c r="A17366">
        <v>892.2</v>
      </c>
      <c r="B17366" s="24">
        <v>43600</v>
      </c>
      <c r="C17366">
        <v>7</v>
      </c>
      <c r="D17366" s="13">
        <v>120</v>
      </c>
      <c r="E17366" s="13" t="s">
        <v>97</v>
      </c>
      <c r="F17366" s="17">
        <v>2066</v>
      </c>
      <c r="G17366" t="str">
        <f>_xlfn.XLOOKUP(tbl_GL[[#This Row],[Account_key]],tbl_COA[Account_key],tbl_COA[Class],"Not Found")</f>
        <v>Liabilities and Owners Equity</v>
      </c>
      <c r="H17366" t="str">
        <f>_xlfn.XLOOKUP(tbl_GL[[#This Row],[Account_key]],tbl_COA[Account_key],tbl_COA[SubClass],"Not Found")</f>
        <v>Liabilities</v>
      </c>
      <c r="I17366" t="str">
        <f>_xlfn.XLOOKUP(tbl_GL[[#This Row],[Account_key]],tbl_COA[Account_key],tbl_COA[SubClass2],"Not Found")</f>
        <v>Current Liabilities</v>
      </c>
      <c r="J17366" t="str">
        <f>_xlfn.XLOOKUP(tbl_GL[[#This Row],[Account_key]],tbl_COA[Account_key],tbl_COA[SubAccount],,0)</f>
        <v>Accrued Expenses</v>
      </c>
      <c r="K17366">
        <f>YEAR(tbl_GL[[#This Row],[Date]])</f>
        <v>2019</v>
      </c>
    </row>
    <row r="17367" spans="1:11" x14ac:dyDescent="0.35">
      <c r="A17367">
        <v>893.1</v>
      </c>
      <c r="B17367" s="24">
        <v>43600</v>
      </c>
      <c r="C17367">
        <v>7</v>
      </c>
      <c r="D17367" s="13">
        <v>210</v>
      </c>
      <c r="E17367" s="13" t="s">
        <v>7</v>
      </c>
      <c r="F17367" s="17">
        <v>2770</v>
      </c>
      <c r="G17367" t="str">
        <f>_xlfn.XLOOKUP(tbl_GL[[#This Row],[Account_key]],tbl_COA[Account_key],tbl_COA[Class],"Not Found")</f>
        <v>Trading account</v>
      </c>
      <c r="H17367" t="str">
        <f>_xlfn.XLOOKUP(tbl_GL[[#This Row],[Account_key]],tbl_COA[Account_key],tbl_COA[SubClass],"Not Found")</f>
        <v>Sales</v>
      </c>
      <c r="I17367" t="str">
        <f>_xlfn.XLOOKUP(tbl_GL[[#This Row],[Account_key]],tbl_COA[Account_key],tbl_COA[SubClass2],"Not Found")</f>
        <v>Sales</v>
      </c>
      <c r="J17367" t="str">
        <f>_xlfn.XLOOKUP(tbl_GL[[#This Row],[Account_key]],tbl_COA[Account_key],tbl_COA[SubAccount],,0)</f>
        <v>Sales</v>
      </c>
      <c r="K17367">
        <f>YEAR(tbl_GL[[#This Row],[Date]])</f>
        <v>2019</v>
      </c>
    </row>
    <row r="17368" spans="1:11" x14ac:dyDescent="0.35">
      <c r="A17368">
        <v>893.2</v>
      </c>
      <c r="B17368" s="24">
        <v>43600</v>
      </c>
      <c r="C17368">
        <v>7</v>
      </c>
      <c r="D17368" s="13">
        <v>10</v>
      </c>
      <c r="E17368" s="13" t="s">
        <v>7</v>
      </c>
      <c r="F17368" s="17">
        <v>2770</v>
      </c>
      <c r="G17368" t="str">
        <f>_xlfn.XLOOKUP(tbl_GL[[#This Row],[Account_key]],tbl_COA[Account_key],tbl_COA[Class],"Not Found")</f>
        <v>Assets</v>
      </c>
      <c r="H17368" t="str">
        <f>_xlfn.XLOOKUP(tbl_GL[[#This Row],[Account_key]],tbl_COA[Account_key],tbl_COA[SubClass],"Not Found")</f>
        <v>Assets</v>
      </c>
      <c r="I17368" t="str">
        <f>_xlfn.XLOOKUP(tbl_GL[[#This Row],[Account_key]],tbl_COA[Account_key],tbl_COA[SubClass2],"Not Found")</f>
        <v>Current Assets</v>
      </c>
      <c r="J17368" t="str">
        <f>_xlfn.XLOOKUP(tbl_GL[[#This Row],[Account_key]],tbl_COA[Account_key],tbl_COA[SubAccount],,0)</f>
        <v>Cash at Bank</v>
      </c>
      <c r="K17368">
        <f>YEAR(tbl_GL[[#This Row],[Date]])</f>
        <v>2019</v>
      </c>
    </row>
    <row r="17369" spans="1:11" x14ac:dyDescent="0.35">
      <c r="A17369">
        <v>894.1</v>
      </c>
      <c r="B17369" s="24">
        <v>43600</v>
      </c>
      <c r="C17369">
        <v>7</v>
      </c>
      <c r="D17369" s="13">
        <v>230</v>
      </c>
      <c r="E17369" s="13" t="s">
        <v>4</v>
      </c>
      <c r="F17369" s="17">
        <v>-3199</v>
      </c>
      <c r="G17369" t="str">
        <f>_xlfn.XLOOKUP(tbl_GL[[#This Row],[Account_key]],tbl_COA[Account_key],tbl_COA[Class],"Not Found")</f>
        <v>Trading account</v>
      </c>
      <c r="H17369" t="str">
        <f>_xlfn.XLOOKUP(tbl_GL[[#This Row],[Account_key]],tbl_COA[Account_key],tbl_COA[SubClass],"Not Found")</f>
        <v>Cost of Sales</v>
      </c>
      <c r="I17369" t="str">
        <f>_xlfn.XLOOKUP(tbl_GL[[#This Row],[Account_key]],tbl_COA[Account_key],tbl_COA[SubClass2],"Not Found")</f>
        <v>Cost of Sales</v>
      </c>
      <c r="J17369" t="str">
        <f>_xlfn.XLOOKUP(tbl_GL[[#This Row],[Account_key]],tbl_COA[Account_key],tbl_COA[SubAccount],,0)</f>
        <v>Cost of Sales</v>
      </c>
      <c r="K17369">
        <f>YEAR(tbl_GL[[#This Row],[Date]])</f>
        <v>2019</v>
      </c>
    </row>
    <row r="17370" spans="1:11" x14ac:dyDescent="0.35">
      <c r="A17370">
        <v>894.2</v>
      </c>
      <c r="B17370" s="24">
        <v>43600</v>
      </c>
      <c r="C17370">
        <v>7</v>
      </c>
      <c r="D17370" s="13">
        <v>60</v>
      </c>
      <c r="E17370" s="13" t="s">
        <v>4</v>
      </c>
      <c r="F17370" s="17">
        <v>-3199</v>
      </c>
      <c r="G17370" t="str">
        <f>_xlfn.XLOOKUP(tbl_GL[[#This Row],[Account_key]],tbl_COA[Account_key],tbl_COA[Class],"Not Found")</f>
        <v>Assets</v>
      </c>
      <c r="H17370" t="str">
        <f>_xlfn.XLOOKUP(tbl_GL[[#This Row],[Account_key]],tbl_COA[Account_key],tbl_COA[SubClass],"Not Found")</f>
        <v>Assets</v>
      </c>
      <c r="I17370" t="str">
        <f>_xlfn.XLOOKUP(tbl_GL[[#This Row],[Account_key]],tbl_COA[Account_key],tbl_COA[SubClass2],"Not Found")</f>
        <v>Current Assets</v>
      </c>
      <c r="J17370" t="str">
        <f>_xlfn.XLOOKUP(tbl_GL[[#This Row],[Account_key]],tbl_COA[Account_key],tbl_COA[SubAccount],,0)</f>
        <v>Inventory</v>
      </c>
      <c r="K17370">
        <f>YEAR(tbl_GL[[#This Row],[Date]])</f>
        <v>2019</v>
      </c>
    </row>
    <row r="17371" spans="1:11" x14ac:dyDescent="0.35">
      <c r="A17371">
        <v>895.1</v>
      </c>
      <c r="B17371" s="24">
        <v>43600</v>
      </c>
      <c r="C17371">
        <v>7</v>
      </c>
      <c r="D17371" s="13">
        <v>210</v>
      </c>
      <c r="E17371" s="13" t="s">
        <v>8</v>
      </c>
      <c r="F17371" s="17">
        <v>14336</v>
      </c>
      <c r="G17371" t="str">
        <f>_xlfn.XLOOKUP(tbl_GL[[#This Row],[Account_key]],tbl_COA[Account_key],tbl_COA[Class],"Not Found")</f>
        <v>Trading account</v>
      </c>
      <c r="H17371" t="str">
        <f>_xlfn.XLOOKUP(tbl_GL[[#This Row],[Account_key]],tbl_COA[Account_key],tbl_COA[SubClass],"Not Found")</f>
        <v>Sales</v>
      </c>
      <c r="I17371" t="str">
        <f>_xlfn.XLOOKUP(tbl_GL[[#This Row],[Account_key]],tbl_COA[Account_key],tbl_COA[SubClass2],"Not Found")</f>
        <v>Sales</v>
      </c>
      <c r="J17371" t="str">
        <f>_xlfn.XLOOKUP(tbl_GL[[#This Row],[Account_key]],tbl_COA[Account_key],tbl_COA[SubAccount],,0)</f>
        <v>Sales</v>
      </c>
      <c r="K17371">
        <f>YEAR(tbl_GL[[#This Row],[Date]])</f>
        <v>2019</v>
      </c>
    </row>
    <row r="17372" spans="1:11" x14ac:dyDescent="0.35">
      <c r="A17372">
        <v>895.2</v>
      </c>
      <c r="B17372" s="24">
        <v>43600</v>
      </c>
      <c r="C17372">
        <v>7</v>
      </c>
      <c r="D17372" s="13">
        <v>30</v>
      </c>
      <c r="E17372" s="13" t="s">
        <v>8</v>
      </c>
      <c r="F17372" s="17">
        <v>14336</v>
      </c>
      <c r="G17372" t="str">
        <f>_xlfn.XLOOKUP(tbl_GL[[#This Row],[Account_key]],tbl_COA[Account_key],tbl_COA[Class],"Not Found")</f>
        <v>Assets</v>
      </c>
      <c r="H17372" t="str">
        <f>_xlfn.XLOOKUP(tbl_GL[[#This Row],[Account_key]],tbl_COA[Account_key],tbl_COA[SubClass],"Not Found")</f>
        <v>Assets</v>
      </c>
      <c r="I17372" t="str">
        <f>_xlfn.XLOOKUP(tbl_GL[[#This Row],[Account_key]],tbl_COA[Account_key],tbl_COA[SubClass2],"Not Found")</f>
        <v>Current Assets</v>
      </c>
      <c r="J17372" t="str">
        <f>_xlfn.XLOOKUP(tbl_GL[[#This Row],[Account_key]],tbl_COA[Account_key],tbl_COA[SubAccount],,0)</f>
        <v>Trade Receivables</v>
      </c>
      <c r="K17372">
        <f>YEAR(tbl_GL[[#This Row],[Date]])</f>
        <v>2019</v>
      </c>
    </row>
    <row r="17373" spans="1:11" x14ac:dyDescent="0.35">
      <c r="A17373">
        <v>896.1</v>
      </c>
      <c r="B17373" s="24">
        <v>43601</v>
      </c>
      <c r="C17373">
        <v>7</v>
      </c>
      <c r="D17373" s="13">
        <v>290</v>
      </c>
      <c r="E17373" s="13" t="s">
        <v>99</v>
      </c>
      <c r="F17373" s="17">
        <v>-70</v>
      </c>
      <c r="G17373" t="str">
        <f>_xlfn.XLOOKUP(tbl_GL[[#This Row],[Account_key]],tbl_COA[Account_key],tbl_COA[Class],"Not Found")</f>
        <v>Operating account</v>
      </c>
      <c r="H17373" t="str">
        <f>_xlfn.XLOOKUP(tbl_GL[[#This Row],[Account_key]],tbl_COA[Account_key],tbl_COA[SubClass],"Not Found")</f>
        <v>Operating Expenses</v>
      </c>
      <c r="I17373" t="str">
        <f>_xlfn.XLOOKUP(tbl_GL[[#This Row],[Account_key]],tbl_COA[Account_key],tbl_COA[SubClass2],"Not Found")</f>
        <v>Administration</v>
      </c>
      <c r="J17373" t="str">
        <f>_xlfn.XLOOKUP(tbl_GL[[#This Row],[Account_key]],tbl_COA[Account_key],tbl_COA[SubAccount],,0)</f>
        <v>Travel</v>
      </c>
      <c r="K17373">
        <f>YEAR(tbl_GL[[#This Row],[Date]])</f>
        <v>2019</v>
      </c>
    </row>
    <row r="17374" spans="1:11" x14ac:dyDescent="0.35">
      <c r="A17374">
        <v>896.2</v>
      </c>
      <c r="B17374" s="24">
        <v>43601</v>
      </c>
      <c r="C17374">
        <v>7</v>
      </c>
      <c r="D17374" s="13">
        <v>20</v>
      </c>
      <c r="E17374" s="13" t="s">
        <v>99</v>
      </c>
      <c r="F17374" s="17">
        <v>-70</v>
      </c>
      <c r="G17374" t="str">
        <f>_xlfn.XLOOKUP(tbl_GL[[#This Row],[Account_key]],tbl_COA[Account_key],tbl_COA[Class],"Not Found")</f>
        <v>Assets</v>
      </c>
      <c r="H17374" t="str">
        <f>_xlfn.XLOOKUP(tbl_GL[[#This Row],[Account_key]],tbl_COA[Account_key],tbl_COA[SubClass],"Not Found")</f>
        <v>Assets</v>
      </c>
      <c r="I17374" t="str">
        <f>_xlfn.XLOOKUP(tbl_GL[[#This Row],[Account_key]],tbl_COA[Account_key],tbl_COA[SubClass2],"Not Found")</f>
        <v>Current Assets</v>
      </c>
      <c r="J17374" t="str">
        <f>_xlfn.XLOOKUP(tbl_GL[[#This Row],[Account_key]],tbl_COA[Account_key],tbl_COA[SubAccount],,0)</f>
        <v>Cash in hand</v>
      </c>
      <c r="K17374">
        <f>YEAR(tbl_GL[[#This Row],[Date]])</f>
        <v>2019</v>
      </c>
    </row>
    <row r="17375" spans="1:11" x14ac:dyDescent="0.35">
      <c r="A17375">
        <v>897.1</v>
      </c>
      <c r="B17375" s="24">
        <v>43603</v>
      </c>
      <c r="C17375">
        <v>7</v>
      </c>
      <c r="D17375" s="13">
        <v>10</v>
      </c>
      <c r="E17375" s="13" t="s">
        <v>98</v>
      </c>
      <c r="F17375" s="17">
        <v>-1798</v>
      </c>
      <c r="G17375" t="str">
        <f>_xlfn.XLOOKUP(tbl_GL[[#This Row],[Account_key]],tbl_COA[Account_key],tbl_COA[Class],"Not Found")</f>
        <v>Assets</v>
      </c>
      <c r="H17375" t="str">
        <f>_xlfn.XLOOKUP(tbl_GL[[#This Row],[Account_key]],tbl_COA[Account_key],tbl_COA[SubClass],"Not Found")</f>
        <v>Assets</v>
      </c>
      <c r="I17375" t="str">
        <f>_xlfn.XLOOKUP(tbl_GL[[#This Row],[Account_key]],tbl_COA[Account_key],tbl_COA[SubClass2],"Not Found")</f>
        <v>Current Assets</v>
      </c>
      <c r="J17375" t="str">
        <f>_xlfn.XLOOKUP(tbl_GL[[#This Row],[Account_key]],tbl_COA[Account_key],tbl_COA[SubAccount],,0)</f>
        <v>Cash at Bank</v>
      </c>
      <c r="K17375">
        <f>YEAR(tbl_GL[[#This Row],[Date]])</f>
        <v>2019</v>
      </c>
    </row>
    <row r="17376" spans="1:11" x14ac:dyDescent="0.35">
      <c r="A17376">
        <v>897.2</v>
      </c>
      <c r="B17376" s="24">
        <v>43603</v>
      </c>
      <c r="C17376">
        <v>7</v>
      </c>
      <c r="D17376" s="13">
        <v>120</v>
      </c>
      <c r="E17376" s="13" t="s">
        <v>98</v>
      </c>
      <c r="F17376" s="17">
        <v>-1798</v>
      </c>
      <c r="G17376" t="str">
        <f>_xlfn.XLOOKUP(tbl_GL[[#This Row],[Account_key]],tbl_COA[Account_key],tbl_COA[Class],"Not Found")</f>
        <v>Liabilities and Owners Equity</v>
      </c>
      <c r="H17376" t="str">
        <f>_xlfn.XLOOKUP(tbl_GL[[#This Row],[Account_key]],tbl_COA[Account_key],tbl_COA[SubClass],"Not Found")</f>
        <v>Liabilities</v>
      </c>
      <c r="I17376" t="str">
        <f>_xlfn.XLOOKUP(tbl_GL[[#This Row],[Account_key]],tbl_COA[Account_key],tbl_COA[SubClass2],"Not Found")</f>
        <v>Current Liabilities</v>
      </c>
      <c r="J17376" t="str">
        <f>_xlfn.XLOOKUP(tbl_GL[[#This Row],[Account_key]],tbl_COA[Account_key],tbl_COA[SubAccount],,0)</f>
        <v>Accrued Expenses</v>
      </c>
      <c r="K17376">
        <f>YEAR(tbl_GL[[#This Row],[Date]])</f>
        <v>2019</v>
      </c>
    </row>
    <row r="17377" spans="1:11" x14ac:dyDescent="0.35">
      <c r="A17377">
        <v>898.1</v>
      </c>
      <c r="B17377" s="24">
        <v>43604</v>
      </c>
      <c r="C17377">
        <v>7</v>
      </c>
      <c r="D17377" s="13">
        <v>300</v>
      </c>
      <c r="E17377" s="13" t="s">
        <v>97</v>
      </c>
      <c r="F17377" s="17">
        <v>-1529</v>
      </c>
      <c r="G17377" t="str">
        <f>_xlfn.XLOOKUP(tbl_GL[[#This Row],[Account_key]],tbl_COA[Account_key],tbl_COA[Class],"Not Found")</f>
        <v>Operating account</v>
      </c>
      <c r="H17377" t="str">
        <f>_xlfn.XLOOKUP(tbl_GL[[#This Row],[Account_key]],tbl_COA[Account_key],tbl_COA[SubClass],"Not Found")</f>
        <v>Operating Expenses</v>
      </c>
      <c r="I17377" t="str">
        <f>_xlfn.XLOOKUP(tbl_GL[[#This Row],[Account_key]],tbl_COA[Account_key],tbl_COA[SubClass2],"Not Found")</f>
        <v>Administration</v>
      </c>
      <c r="J17377" t="str">
        <f>_xlfn.XLOOKUP(tbl_GL[[#This Row],[Account_key]],tbl_COA[Account_key],tbl_COA[SubAccount],,0)</f>
        <v>Entertainment</v>
      </c>
      <c r="K17377">
        <f>YEAR(tbl_GL[[#This Row],[Date]])</f>
        <v>2019</v>
      </c>
    </row>
    <row r="17378" spans="1:11" x14ac:dyDescent="0.35">
      <c r="A17378">
        <v>898.2</v>
      </c>
      <c r="B17378" s="24">
        <v>43604</v>
      </c>
      <c r="C17378">
        <v>7</v>
      </c>
      <c r="D17378" s="13">
        <v>120</v>
      </c>
      <c r="E17378" s="13" t="s">
        <v>97</v>
      </c>
      <c r="F17378" s="17">
        <v>1529</v>
      </c>
      <c r="G17378" t="str">
        <f>_xlfn.XLOOKUP(tbl_GL[[#This Row],[Account_key]],tbl_COA[Account_key],tbl_COA[Class],"Not Found")</f>
        <v>Liabilities and Owners Equity</v>
      </c>
      <c r="H17378" t="str">
        <f>_xlfn.XLOOKUP(tbl_GL[[#This Row],[Account_key]],tbl_COA[Account_key],tbl_COA[SubClass],"Not Found")</f>
        <v>Liabilities</v>
      </c>
      <c r="I17378" t="str">
        <f>_xlfn.XLOOKUP(tbl_GL[[#This Row],[Account_key]],tbl_COA[Account_key],tbl_COA[SubClass2],"Not Found")</f>
        <v>Current Liabilities</v>
      </c>
      <c r="J17378" t="str">
        <f>_xlfn.XLOOKUP(tbl_GL[[#This Row],[Account_key]],tbl_COA[Account_key],tbl_COA[SubAccount],,0)</f>
        <v>Accrued Expenses</v>
      </c>
      <c r="K17378">
        <f>YEAR(tbl_GL[[#This Row],[Date]])</f>
        <v>2019</v>
      </c>
    </row>
    <row r="17379" spans="1:11" x14ac:dyDescent="0.35">
      <c r="A17379">
        <v>899.1</v>
      </c>
      <c r="B17379" s="24">
        <v>43605</v>
      </c>
      <c r="C17379">
        <v>7</v>
      </c>
      <c r="D17379" s="13">
        <v>10</v>
      </c>
      <c r="E17379" s="13" t="s">
        <v>98</v>
      </c>
      <c r="F17379" s="17">
        <v>-1397</v>
      </c>
      <c r="G17379" t="str">
        <f>_xlfn.XLOOKUP(tbl_GL[[#This Row],[Account_key]],tbl_COA[Account_key],tbl_COA[Class],"Not Found")</f>
        <v>Assets</v>
      </c>
      <c r="H17379" t="str">
        <f>_xlfn.XLOOKUP(tbl_GL[[#This Row],[Account_key]],tbl_COA[Account_key],tbl_COA[SubClass],"Not Found")</f>
        <v>Assets</v>
      </c>
      <c r="I17379" t="str">
        <f>_xlfn.XLOOKUP(tbl_GL[[#This Row],[Account_key]],tbl_COA[Account_key],tbl_COA[SubClass2],"Not Found")</f>
        <v>Current Assets</v>
      </c>
      <c r="J17379" t="str">
        <f>_xlfn.XLOOKUP(tbl_GL[[#This Row],[Account_key]],tbl_COA[Account_key],tbl_COA[SubAccount],,0)</f>
        <v>Cash at Bank</v>
      </c>
      <c r="K17379">
        <f>YEAR(tbl_GL[[#This Row],[Date]])</f>
        <v>2019</v>
      </c>
    </row>
    <row r="17380" spans="1:11" x14ac:dyDescent="0.35">
      <c r="A17380">
        <v>899.2</v>
      </c>
      <c r="B17380" s="24">
        <v>43605</v>
      </c>
      <c r="C17380">
        <v>7</v>
      </c>
      <c r="D17380" s="13">
        <v>120</v>
      </c>
      <c r="E17380" s="13" t="s">
        <v>98</v>
      </c>
      <c r="F17380" s="17">
        <v>-1397</v>
      </c>
      <c r="G17380" t="str">
        <f>_xlfn.XLOOKUP(tbl_GL[[#This Row],[Account_key]],tbl_COA[Account_key],tbl_COA[Class],"Not Found")</f>
        <v>Liabilities and Owners Equity</v>
      </c>
      <c r="H17380" t="str">
        <f>_xlfn.XLOOKUP(tbl_GL[[#This Row],[Account_key]],tbl_COA[Account_key],tbl_COA[SubClass],"Not Found")</f>
        <v>Liabilities</v>
      </c>
      <c r="I17380" t="str">
        <f>_xlfn.XLOOKUP(tbl_GL[[#This Row],[Account_key]],tbl_COA[Account_key],tbl_COA[SubClass2],"Not Found")</f>
        <v>Current Liabilities</v>
      </c>
      <c r="J17380" t="str">
        <f>_xlfn.XLOOKUP(tbl_GL[[#This Row],[Account_key]],tbl_COA[Account_key],tbl_COA[SubAccount],,0)</f>
        <v>Accrued Expenses</v>
      </c>
      <c r="K17380">
        <f>YEAR(tbl_GL[[#This Row],[Date]])</f>
        <v>2019</v>
      </c>
    </row>
    <row r="17381" spans="1:11" x14ac:dyDescent="0.35">
      <c r="A17381">
        <v>900.1</v>
      </c>
      <c r="B17381" s="24">
        <v>43608</v>
      </c>
      <c r="C17381">
        <v>7</v>
      </c>
      <c r="D17381" s="13">
        <v>260</v>
      </c>
      <c r="E17381" s="13" t="s">
        <v>97</v>
      </c>
      <c r="F17381" s="17">
        <v>-1902</v>
      </c>
      <c r="G17381" t="str">
        <f>_xlfn.XLOOKUP(tbl_GL[[#This Row],[Account_key]],tbl_COA[Account_key],tbl_COA[Class],"Not Found")</f>
        <v>Operating account</v>
      </c>
      <c r="H17381" t="str">
        <f>_xlfn.XLOOKUP(tbl_GL[[#This Row],[Account_key]],tbl_COA[Account_key],tbl_COA[SubClass],"Not Found")</f>
        <v>Operating Expenses</v>
      </c>
      <c r="I17381" t="str">
        <f>_xlfn.XLOOKUP(tbl_GL[[#This Row],[Account_key]],tbl_COA[Account_key],tbl_COA[SubClass2],"Not Found")</f>
        <v>Marketing</v>
      </c>
      <c r="J17381" t="str">
        <f>_xlfn.XLOOKUP(tbl_GL[[#This Row],[Account_key]],tbl_COA[Account_key],tbl_COA[SubAccount],,0)</f>
        <v>Commissions</v>
      </c>
      <c r="K17381">
        <f>YEAR(tbl_GL[[#This Row],[Date]])</f>
        <v>2019</v>
      </c>
    </row>
    <row r="17382" spans="1:11" x14ac:dyDescent="0.35">
      <c r="A17382">
        <v>900.2</v>
      </c>
      <c r="B17382" s="24">
        <v>43608</v>
      </c>
      <c r="C17382">
        <v>7</v>
      </c>
      <c r="D17382" s="13">
        <v>120</v>
      </c>
      <c r="E17382" s="13" t="s">
        <v>97</v>
      </c>
      <c r="F17382" s="17">
        <v>1902</v>
      </c>
      <c r="G17382" t="str">
        <f>_xlfn.XLOOKUP(tbl_GL[[#This Row],[Account_key]],tbl_COA[Account_key],tbl_COA[Class],"Not Found")</f>
        <v>Liabilities and Owners Equity</v>
      </c>
      <c r="H17382" t="str">
        <f>_xlfn.XLOOKUP(tbl_GL[[#This Row],[Account_key]],tbl_COA[Account_key],tbl_COA[SubClass],"Not Found")</f>
        <v>Liabilities</v>
      </c>
      <c r="I17382" t="str">
        <f>_xlfn.XLOOKUP(tbl_GL[[#This Row],[Account_key]],tbl_COA[Account_key],tbl_COA[SubClass2],"Not Found")</f>
        <v>Current Liabilities</v>
      </c>
      <c r="J17382" t="str">
        <f>_xlfn.XLOOKUP(tbl_GL[[#This Row],[Account_key]],tbl_COA[Account_key],tbl_COA[SubAccount],,0)</f>
        <v>Accrued Expenses</v>
      </c>
      <c r="K17382">
        <f>YEAR(tbl_GL[[#This Row],[Date]])</f>
        <v>2019</v>
      </c>
    </row>
    <row r="17383" spans="1:11" x14ac:dyDescent="0.35">
      <c r="A17383">
        <v>901.1</v>
      </c>
      <c r="B17383" s="24">
        <v>43610</v>
      </c>
      <c r="C17383">
        <v>7</v>
      </c>
      <c r="D17383" s="13">
        <v>230</v>
      </c>
      <c r="E17383" s="13" t="s">
        <v>4</v>
      </c>
      <c r="F17383" s="17">
        <v>-802</v>
      </c>
      <c r="G17383" t="str">
        <f>_xlfn.XLOOKUP(tbl_GL[[#This Row],[Account_key]],tbl_COA[Account_key],tbl_COA[Class],"Not Found")</f>
        <v>Trading account</v>
      </c>
      <c r="H17383" t="str">
        <f>_xlfn.XLOOKUP(tbl_GL[[#This Row],[Account_key]],tbl_COA[Account_key],tbl_COA[SubClass],"Not Found")</f>
        <v>Cost of Sales</v>
      </c>
      <c r="I17383" t="str">
        <f>_xlfn.XLOOKUP(tbl_GL[[#This Row],[Account_key]],tbl_COA[Account_key],tbl_COA[SubClass2],"Not Found")</f>
        <v>Cost of Sales</v>
      </c>
      <c r="J17383" t="str">
        <f>_xlfn.XLOOKUP(tbl_GL[[#This Row],[Account_key]],tbl_COA[Account_key],tbl_COA[SubAccount],,0)</f>
        <v>Cost of Sales</v>
      </c>
      <c r="K17383">
        <f>YEAR(tbl_GL[[#This Row],[Date]])</f>
        <v>2019</v>
      </c>
    </row>
    <row r="17384" spans="1:11" x14ac:dyDescent="0.35">
      <c r="A17384">
        <v>901.2</v>
      </c>
      <c r="B17384" s="24">
        <v>43610</v>
      </c>
      <c r="C17384">
        <v>7</v>
      </c>
      <c r="D17384" s="13">
        <v>60</v>
      </c>
      <c r="E17384" s="13" t="s">
        <v>4</v>
      </c>
      <c r="F17384" s="17">
        <v>-802</v>
      </c>
      <c r="G17384" t="str">
        <f>_xlfn.XLOOKUP(tbl_GL[[#This Row],[Account_key]],tbl_COA[Account_key],tbl_COA[Class],"Not Found")</f>
        <v>Assets</v>
      </c>
      <c r="H17384" t="str">
        <f>_xlfn.XLOOKUP(tbl_GL[[#This Row],[Account_key]],tbl_COA[Account_key],tbl_COA[SubClass],"Not Found")</f>
        <v>Assets</v>
      </c>
      <c r="I17384" t="str">
        <f>_xlfn.XLOOKUP(tbl_GL[[#This Row],[Account_key]],tbl_COA[Account_key],tbl_COA[SubClass2],"Not Found")</f>
        <v>Current Assets</v>
      </c>
      <c r="J17384" t="str">
        <f>_xlfn.XLOOKUP(tbl_GL[[#This Row],[Account_key]],tbl_COA[Account_key],tbl_COA[SubAccount],,0)</f>
        <v>Inventory</v>
      </c>
      <c r="K17384">
        <f>YEAR(tbl_GL[[#This Row],[Date]])</f>
        <v>2019</v>
      </c>
    </row>
    <row r="17385" spans="1:11" x14ac:dyDescent="0.35">
      <c r="A17385">
        <v>902.1</v>
      </c>
      <c r="B17385" s="24">
        <v>43610</v>
      </c>
      <c r="C17385">
        <v>7</v>
      </c>
      <c r="D17385" s="13">
        <v>10</v>
      </c>
      <c r="E17385" s="13" t="s">
        <v>98</v>
      </c>
      <c r="F17385" s="17">
        <v>-2076</v>
      </c>
      <c r="G17385" t="str">
        <f>_xlfn.XLOOKUP(tbl_GL[[#This Row],[Account_key]],tbl_COA[Account_key],tbl_COA[Class],"Not Found")</f>
        <v>Assets</v>
      </c>
      <c r="H17385" t="str">
        <f>_xlfn.XLOOKUP(tbl_GL[[#This Row],[Account_key]],tbl_COA[Account_key],tbl_COA[SubClass],"Not Found")</f>
        <v>Assets</v>
      </c>
      <c r="I17385" t="str">
        <f>_xlfn.XLOOKUP(tbl_GL[[#This Row],[Account_key]],tbl_COA[Account_key],tbl_COA[SubClass2],"Not Found")</f>
        <v>Current Assets</v>
      </c>
      <c r="J17385" t="str">
        <f>_xlfn.XLOOKUP(tbl_GL[[#This Row],[Account_key]],tbl_COA[Account_key],tbl_COA[SubAccount],,0)</f>
        <v>Cash at Bank</v>
      </c>
      <c r="K17385">
        <f>YEAR(tbl_GL[[#This Row],[Date]])</f>
        <v>2019</v>
      </c>
    </row>
    <row r="17386" spans="1:11" x14ac:dyDescent="0.35">
      <c r="A17386">
        <v>902.2</v>
      </c>
      <c r="B17386" s="24">
        <v>43610</v>
      </c>
      <c r="C17386">
        <v>7</v>
      </c>
      <c r="D17386" s="13">
        <v>120</v>
      </c>
      <c r="E17386" s="13" t="s">
        <v>98</v>
      </c>
      <c r="F17386" s="17">
        <v>-2076</v>
      </c>
      <c r="G17386" t="str">
        <f>_xlfn.XLOOKUP(tbl_GL[[#This Row],[Account_key]],tbl_COA[Account_key],tbl_COA[Class],"Not Found")</f>
        <v>Liabilities and Owners Equity</v>
      </c>
      <c r="H17386" t="str">
        <f>_xlfn.XLOOKUP(tbl_GL[[#This Row],[Account_key]],tbl_COA[Account_key],tbl_COA[SubClass],"Not Found")</f>
        <v>Liabilities</v>
      </c>
      <c r="I17386" t="str">
        <f>_xlfn.XLOOKUP(tbl_GL[[#This Row],[Account_key]],tbl_COA[Account_key],tbl_COA[SubClass2],"Not Found")</f>
        <v>Current Liabilities</v>
      </c>
      <c r="J17386" t="str">
        <f>_xlfn.XLOOKUP(tbl_GL[[#This Row],[Account_key]],tbl_COA[Account_key],tbl_COA[SubAccount],,0)</f>
        <v>Accrued Expenses</v>
      </c>
      <c r="K17386">
        <f>YEAR(tbl_GL[[#This Row],[Date]])</f>
        <v>2019</v>
      </c>
    </row>
    <row r="17387" spans="1:11" x14ac:dyDescent="0.35">
      <c r="A17387">
        <v>903.1</v>
      </c>
      <c r="B17387" s="24">
        <v>43610</v>
      </c>
      <c r="C17387">
        <v>7</v>
      </c>
      <c r="D17387" s="13">
        <v>210</v>
      </c>
      <c r="E17387" s="13" t="s">
        <v>7</v>
      </c>
      <c r="F17387" s="17">
        <v>3027</v>
      </c>
      <c r="G17387" t="str">
        <f>_xlfn.XLOOKUP(tbl_GL[[#This Row],[Account_key]],tbl_COA[Account_key],tbl_COA[Class],"Not Found")</f>
        <v>Trading account</v>
      </c>
      <c r="H17387" t="str">
        <f>_xlfn.XLOOKUP(tbl_GL[[#This Row],[Account_key]],tbl_COA[Account_key],tbl_COA[SubClass],"Not Found")</f>
        <v>Sales</v>
      </c>
      <c r="I17387" t="str">
        <f>_xlfn.XLOOKUP(tbl_GL[[#This Row],[Account_key]],tbl_COA[Account_key],tbl_COA[SubClass2],"Not Found")</f>
        <v>Sales</v>
      </c>
      <c r="J17387" t="str">
        <f>_xlfn.XLOOKUP(tbl_GL[[#This Row],[Account_key]],tbl_COA[Account_key],tbl_COA[SubAccount],,0)</f>
        <v>Sales</v>
      </c>
      <c r="K17387">
        <f>YEAR(tbl_GL[[#This Row],[Date]])</f>
        <v>2019</v>
      </c>
    </row>
    <row r="17388" spans="1:11" x14ac:dyDescent="0.35">
      <c r="A17388">
        <v>903.2</v>
      </c>
      <c r="B17388" s="24">
        <v>43610</v>
      </c>
      <c r="C17388">
        <v>7</v>
      </c>
      <c r="D17388" s="13">
        <v>10</v>
      </c>
      <c r="E17388" s="13" t="s">
        <v>7</v>
      </c>
      <c r="F17388" s="17">
        <v>3027</v>
      </c>
      <c r="G17388" t="str">
        <f>_xlfn.XLOOKUP(tbl_GL[[#This Row],[Account_key]],tbl_COA[Account_key],tbl_COA[Class],"Not Found")</f>
        <v>Assets</v>
      </c>
      <c r="H17388" t="str">
        <f>_xlfn.XLOOKUP(tbl_GL[[#This Row],[Account_key]],tbl_COA[Account_key],tbl_COA[SubClass],"Not Found")</f>
        <v>Assets</v>
      </c>
      <c r="I17388" t="str">
        <f>_xlfn.XLOOKUP(tbl_GL[[#This Row],[Account_key]],tbl_COA[Account_key],tbl_COA[SubClass2],"Not Found")</f>
        <v>Current Assets</v>
      </c>
      <c r="J17388" t="str">
        <f>_xlfn.XLOOKUP(tbl_GL[[#This Row],[Account_key]],tbl_COA[Account_key],tbl_COA[SubAccount],,0)</f>
        <v>Cash at Bank</v>
      </c>
      <c r="K17388">
        <f>YEAR(tbl_GL[[#This Row],[Date]])</f>
        <v>2019</v>
      </c>
    </row>
    <row r="17389" spans="1:11" x14ac:dyDescent="0.35">
      <c r="A17389">
        <v>904.1</v>
      </c>
      <c r="B17389" s="24">
        <v>43610</v>
      </c>
      <c r="C17389">
        <v>7</v>
      </c>
      <c r="D17389" s="13">
        <v>230</v>
      </c>
      <c r="E17389" s="13" t="s">
        <v>4</v>
      </c>
      <c r="F17389" s="17">
        <v>-3206</v>
      </c>
      <c r="G17389" t="str">
        <f>_xlfn.XLOOKUP(tbl_GL[[#This Row],[Account_key]],tbl_COA[Account_key],tbl_COA[Class],"Not Found")</f>
        <v>Trading account</v>
      </c>
      <c r="H17389" t="str">
        <f>_xlfn.XLOOKUP(tbl_GL[[#This Row],[Account_key]],tbl_COA[Account_key],tbl_COA[SubClass],"Not Found")</f>
        <v>Cost of Sales</v>
      </c>
      <c r="I17389" t="str">
        <f>_xlfn.XLOOKUP(tbl_GL[[#This Row],[Account_key]],tbl_COA[Account_key],tbl_COA[SubClass2],"Not Found")</f>
        <v>Cost of Sales</v>
      </c>
      <c r="J17389" t="str">
        <f>_xlfn.XLOOKUP(tbl_GL[[#This Row],[Account_key]],tbl_COA[Account_key],tbl_COA[SubAccount],,0)</f>
        <v>Cost of Sales</v>
      </c>
      <c r="K17389">
        <f>YEAR(tbl_GL[[#This Row],[Date]])</f>
        <v>2019</v>
      </c>
    </row>
    <row r="17390" spans="1:11" x14ac:dyDescent="0.35">
      <c r="A17390">
        <v>904.2</v>
      </c>
      <c r="B17390" s="24">
        <v>43610</v>
      </c>
      <c r="C17390">
        <v>7</v>
      </c>
      <c r="D17390" s="13">
        <v>60</v>
      </c>
      <c r="E17390" s="13" t="s">
        <v>4</v>
      </c>
      <c r="F17390" s="17">
        <v>-3206</v>
      </c>
      <c r="G17390" t="str">
        <f>_xlfn.XLOOKUP(tbl_GL[[#This Row],[Account_key]],tbl_COA[Account_key],tbl_COA[Class],"Not Found")</f>
        <v>Assets</v>
      </c>
      <c r="H17390" t="str">
        <f>_xlfn.XLOOKUP(tbl_GL[[#This Row],[Account_key]],tbl_COA[Account_key],tbl_COA[SubClass],"Not Found")</f>
        <v>Assets</v>
      </c>
      <c r="I17390" t="str">
        <f>_xlfn.XLOOKUP(tbl_GL[[#This Row],[Account_key]],tbl_COA[Account_key],tbl_COA[SubClass2],"Not Found")</f>
        <v>Current Assets</v>
      </c>
      <c r="J17390" t="str">
        <f>_xlfn.XLOOKUP(tbl_GL[[#This Row],[Account_key]],tbl_COA[Account_key],tbl_COA[SubAccount],,0)</f>
        <v>Inventory</v>
      </c>
      <c r="K17390">
        <f>YEAR(tbl_GL[[#This Row],[Date]])</f>
        <v>2019</v>
      </c>
    </row>
    <row r="17391" spans="1:11" x14ac:dyDescent="0.35">
      <c r="A17391">
        <v>905.1</v>
      </c>
      <c r="B17391" s="24">
        <v>43610</v>
      </c>
      <c r="C17391">
        <v>7</v>
      </c>
      <c r="D17391" s="13">
        <v>210</v>
      </c>
      <c r="E17391" s="13" t="s">
        <v>8</v>
      </c>
      <c r="F17391" s="17">
        <v>14367</v>
      </c>
      <c r="G17391" t="str">
        <f>_xlfn.XLOOKUP(tbl_GL[[#This Row],[Account_key]],tbl_COA[Account_key],tbl_COA[Class],"Not Found")</f>
        <v>Trading account</v>
      </c>
      <c r="H17391" t="str">
        <f>_xlfn.XLOOKUP(tbl_GL[[#This Row],[Account_key]],tbl_COA[Account_key],tbl_COA[SubClass],"Not Found")</f>
        <v>Sales</v>
      </c>
      <c r="I17391" t="str">
        <f>_xlfn.XLOOKUP(tbl_GL[[#This Row],[Account_key]],tbl_COA[Account_key],tbl_COA[SubClass2],"Not Found")</f>
        <v>Sales</v>
      </c>
      <c r="J17391" t="str">
        <f>_xlfn.XLOOKUP(tbl_GL[[#This Row],[Account_key]],tbl_COA[Account_key],tbl_COA[SubAccount],,0)</f>
        <v>Sales</v>
      </c>
      <c r="K17391">
        <f>YEAR(tbl_GL[[#This Row],[Date]])</f>
        <v>2019</v>
      </c>
    </row>
    <row r="17392" spans="1:11" x14ac:dyDescent="0.35">
      <c r="A17392">
        <v>905.2</v>
      </c>
      <c r="B17392" s="24">
        <v>43610</v>
      </c>
      <c r="C17392">
        <v>7</v>
      </c>
      <c r="D17392" s="13">
        <v>30</v>
      </c>
      <c r="E17392" s="13" t="s">
        <v>8</v>
      </c>
      <c r="F17392" s="17">
        <v>14367</v>
      </c>
      <c r="G17392" t="str">
        <f>_xlfn.XLOOKUP(tbl_GL[[#This Row],[Account_key]],tbl_COA[Account_key],tbl_COA[Class],"Not Found")</f>
        <v>Assets</v>
      </c>
      <c r="H17392" t="str">
        <f>_xlfn.XLOOKUP(tbl_GL[[#This Row],[Account_key]],tbl_COA[Account_key],tbl_COA[SubClass],"Not Found")</f>
        <v>Assets</v>
      </c>
      <c r="I17392" t="str">
        <f>_xlfn.XLOOKUP(tbl_GL[[#This Row],[Account_key]],tbl_COA[Account_key],tbl_COA[SubClass2],"Not Found")</f>
        <v>Current Assets</v>
      </c>
      <c r="J17392" t="str">
        <f>_xlfn.XLOOKUP(tbl_GL[[#This Row],[Account_key]],tbl_COA[Account_key],tbl_COA[SubAccount],,0)</f>
        <v>Trade Receivables</v>
      </c>
      <c r="K17392">
        <f>YEAR(tbl_GL[[#This Row],[Date]])</f>
        <v>2019</v>
      </c>
    </row>
    <row r="17393" spans="1:11" x14ac:dyDescent="0.35">
      <c r="A17393">
        <v>906.1</v>
      </c>
      <c r="B17393" s="24">
        <v>43612</v>
      </c>
      <c r="C17393">
        <v>7</v>
      </c>
      <c r="D17393" s="13">
        <v>30</v>
      </c>
      <c r="E17393" s="13" t="s">
        <v>80</v>
      </c>
      <c r="F17393" s="17">
        <v>-12998</v>
      </c>
      <c r="G17393" t="str">
        <f>_xlfn.XLOOKUP(tbl_GL[[#This Row],[Account_key]],tbl_COA[Account_key],tbl_COA[Class],"Not Found")</f>
        <v>Assets</v>
      </c>
      <c r="H17393" t="str">
        <f>_xlfn.XLOOKUP(tbl_GL[[#This Row],[Account_key]],tbl_COA[Account_key],tbl_COA[SubClass],"Not Found")</f>
        <v>Assets</v>
      </c>
      <c r="I17393" t="str">
        <f>_xlfn.XLOOKUP(tbl_GL[[#This Row],[Account_key]],tbl_COA[Account_key],tbl_COA[SubClass2],"Not Found")</f>
        <v>Current Assets</v>
      </c>
      <c r="J17393" t="str">
        <f>_xlfn.XLOOKUP(tbl_GL[[#This Row],[Account_key]],tbl_COA[Account_key],tbl_COA[SubAccount],,0)</f>
        <v>Trade Receivables</v>
      </c>
      <c r="K17393">
        <f>YEAR(tbl_GL[[#This Row],[Date]])</f>
        <v>2019</v>
      </c>
    </row>
    <row r="17394" spans="1:11" x14ac:dyDescent="0.35">
      <c r="A17394">
        <v>906.2</v>
      </c>
      <c r="B17394" s="24">
        <v>43612</v>
      </c>
      <c r="C17394">
        <v>7</v>
      </c>
      <c r="D17394" s="13">
        <v>10</v>
      </c>
      <c r="E17394" s="13" t="s">
        <v>80</v>
      </c>
      <c r="F17394" s="17">
        <v>12998</v>
      </c>
      <c r="G17394" t="str">
        <f>_xlfn.XLOOKUP(tbl_GL[[#This Row],[Account_key]],tbl_COA[Account_key],tbl_COA[Class],"Not Found")</f>
        <v>Assets</v>
      </c>
      <c r="H17394" t="str">
        <f>_xlfn.XLOOKUP(tbl_GL[[#This Row],[Account_key]],tbl_COA[Account_key],tbl_COA[SubClass],"Not Found")</f>
        <v>Assets</v>
      </c>
      <c r="I17394" t="str">
        <f>_xlfn.XLOOKUP(tbl_GL[[#This Row],[Account_key]],tbl_COA[Account_key],tbl_COA[SubClass2],"Not Found")</f>
        <v>Current Assets</v>
      </c>
      <c r="J17394" t="str">
        <f>_xlfn.XLOOKUP(tbl_GL[[#This Row],[Account_key]],tbl_COA[Account_key],tbl_COA[SubAccount],,0)</f>
        <v>Cash at Bank</v>
      </c>
      <c r="K17394">
        <f>YEAR(tbl_GL[[#This Row],[Date]])</f>
        <v>2019</v>
      </c>
    </row>
    <row r="17395" spans="1:11" x14ac:dyDescent="0.35">
      <c r="A17395">
        <v>907.1</v>
      </c>
      <c r="B17395" s="24">
        <v>43613</v>
      </c>
      <c r="C17395">
        <v>7</v>
      </c>
      <c r="D17395" s="13">
        <v>10</v>
      </c>
      <c r="E17395" s="13" t="s">
        <v>98</v>
      </c>
      <c r="F17395" s="17">
        <v>-1672</v>
      </c>
      <c r="G17395" t="str">
        <f>_xlfn.XLOOKUP(tbl_GL[[#This Row],[Account_key]],tbl_COA[Account_key],tbl_COA[Class],"Not Found")</f>
        <v>Assets</v>
      </c>
      <c r="H17395" t="str">
        <f>_xlfn.XLOOKUP(tbl_GL[[#This Row],[Account_key]],tbl_COA[Account_key],tbl_COA[SubClass],"Not Found")</f>
        <v>Assets</v>
      </c>
      <c r="I17395" t="str">
        <f>_xlfn.XLOOKUP(tbl_GL[[#This Row],[Account_key]],tbl_COA[Account_key],tbl_COA[SubClass2],"Not Found")</f>
        <v>Current Assets</v>
      </c>
      <c r="J17395" t="str">
        <f>_xlfn.XLOOKUP(tbl_GL[[#This Row],[Account_key]],tbl_COA[Account_key],tbl_COA[SubAccount],,0)</f>
        <v>Cash at Bank</v>
      </c>
      <c r="K17395">
        <f>YEAR(tbl_GL[[#This Row],[Date]])</f>
        <v>2019</v>
      </c>
    </row>
    <row r="17396" spans="1:11" x14ac:dyDescent="0.35">
      <c r="A17396">
        <v>907.2</v>
      </c>
      <c r="B17396" s="24">
        <v>43613</v>
      </c>
      <c r="C17396">
        <v>7</v>
      </c>
      <c r="D17396" s="13">
        <v>120</v>
      </c>
      <c r="E17396" s="13" t="s">
        <v>98</v>
      </c>
      <c r="F17396" s="17">
        <v>-1672</v>
      </c>
      <c r="G17396" t="str">
        <f>_xlfn.XLOOKUP(tbl_GL[[#This Row],[Account_key]],tbl_COA[Account_key],tbl_COA[Class],"Not Found")</f>
        <v>Liabilities and Owners Equity</v>
      </c>
      <c r="H17396" t="str">
        <f>_xlfn.XLOOKUP(tbl_GL[[#This Row],[Account_key]],tbl_COA[Account_key],tbl_COA[SubClass],"Not Found")</f>
        <v>Liabilities</v>
      </c>
      <c r="I17396" t="str">
        <f>_xlfn.XLOOKUP(tbl_GL[[#This Row],[Account_key]],tbl_COA[Account_key],tbl_COA[SubClass2],"Not Found")</f>
        <v>Current Liabilities</v>
      </c>
      <c r="J17396" t="str">
        <f>_xlfn.XLOOKUP(tbl_GL[[#This Row],[Account_key]],tbl_COA[Account_key],tbl_COA[SubAccount],,0)</f>
        <v>Accrued Expenses</v>
      </c>
      <c r="K17396">
        <f>YEAR(tbl_GL[[#This Row],[Date]])</f>
        <v>2019</v>
      </c>
    </row>
    <row r="17397" spans="1:11" x14ac:dyDescent="0.35">
      <c r="A17397">
        <v>908.1</v>
      </c>
      <c r="B17397" s="24">
        <v>43613</v>
      </c>
      <c r="C17397">
        <v>7</v>
      </c>
      <c r="D17397" s="13">
        <v>290</v>
      </c>
      <c r="E17397" s="13" t="s">
        <v>97</v>
      </c>
      <c r="F17397" s="17">
        <v>-2017</v>
      </c>
      <c r="G17397" t="str">
        <f>_xlfn.XLOOKUP(tbl_GL[[#This Row],[Account_key]],tbl_COA[Account_key],tbl_COA[Class],"Not Found")</f>
        <v>Operating account</v>
      </c>
      <c r="H17397" t="str">
        <f>_xlfn.XLOOKUP(tbl_GL[[#This Row],[Account_key]],tbl_COA[Account_key],tbl_COA[SubClass],"Not Found")</f>
        <v>Operating Expenses</v>
      </c>
      <c r="I17397" t="str">
        <f>_xlfn.XLOOKUP(tbl_GL[[#This Row],[Account_key]],tbl_COA[Account_key],tbl_COA[SubClass2],"Not Found")</f>
        <v>Administration</v>
      </c>
      <c r="J17397" t="str">
        <f>_xlfn.XLOOKUP(tbl_GL[[#This Row],[Account_key]],tbl_COA[Account_key],tbl_COA[SubAccount],,0)</f>
        <v>Travel</v>
      </c>
      <c r="K17397">
        <f>YEAR(tbl_GL[[#This Row],[Date]])</f>
        <v>2019</v>
      </c>
    </row>
    <row r="17398" spans="1:11" x14ac:dyDescent="0.35">
      <c r="A17398">
        <v>908.2</v>
      </c>
      <c r="B17398" s="24">
        <v>43613</v>
      </c>
      <c r="C17398">
        <v>7</v>
      </c>
      <c r="D17398" s="13">
        <v>120</v>
      </c>
      <c r="E17398" s="13" t="s">
        <v>97</v>
      </c>
      <c r="F17398" s="17">
        <v>2017</v>
      </c>
      <c r="G17398" t="str">
        <f>_xlfn.XLOOKUP(tbl_GL[[#This Row],[Account_key]],tbl_COA[Account_key],tbl_COA[Class],"Not Found")</f>
        <v>Liabilities and Owners Equity</v>
      </c>
      <c r="H17398" t="str">
        <f>_xlfn.XLOOKUP(tbl_GL[[#This Row],[Account_key]],tbl_COA[Account_key],tbl_COA[SubClass],"Not Found")</f>
        <v>Liabilities</v>
      </c>
      <c r="I17398" t="str">
        <f>_xlfn.XLOOKUP(tbl_GL[[#This Row],[Account_key]],tbl_COA[Account_key],tbl_COA[SubClass2],"Not Found")</f>
        <v>Current Liabilities</v>
      </c>
      <c r="J17398" t="str">
        <f>_xlfn.XLOOKUP(tbl_GL[[#This Row],[Account_key]],tbl_COA[Account_key],tbl_COA[SubAccount],,0)</f>
        <v>Accrued Expenses</v>
      </c>
      <c r="K17398">
        <f>YEAR(tbl_GL[[#This Row],[Date]])</f>
        <v>2019</v>
      </c>
    </row>
    <row r="17399" spans="1:11" x14ac:dyDescent="0.35">
      <c r="A17399">
        <v>909.1</v>
      </c>
      <c r="B17399" s="24">
        <v>43614</v>
      </c>
      <c r="C17399">
        <v>7</v>
      </c>
      <c r="D17399" s="13">
        <v>10</v>
      </c>
      <c r="E17399" s="13" t="s">
        <v>98</v>
      </c>
      <c r="F17399" s="17">
        <v>-1802</v>
      </c>
      <c r="G17399" t="str">
        <f>_xlfn.XLOOKUP(tbl_GL[[#This Row],[Account_key]],tbl_COA[Account_key],tbl_COA[Class],"Not Found")</f>
        <v>Assets</v>
      </c>
      <c r="H17399" t="str">
        <f>_xlfn.XLOOKUP(tbl_GL[[#This Row],[Account_key]],tbl_COA[Account_key],tbl_COA[SubClass],"Not Found")</f>
        <v>Assets</v>
      </c>
      <c r="I17399" t="str">
        <f>_xlfn.XLOOKUP(tbl_GL[[#This Row],[Account_key]],tbl_COA[Account_key],tbl_COA[SubClass2],"Not Found")</f>
        <v>Current Assets</v>
      </c>
      <c r="J17399" t="str">
        <f>_xlfn.XLOOKUP(tbl_GL[[#This Row],[Account_key]],tbl_COA[Account_key],tbl_COA[SubAccount],,0)</f>
        <v>Cash at Bank</v>
      </c>
      <c r="K17399">
        <f>YEAR(tbl_GL[[#This Row],[Date]])</f>
        <v>2019</v>
      </c>
    </row>
    <row r="17400" spans="1:11" x14ac:dyDescent="0.35">
      <c r="A17400">
        <v>909.2</v>
      </c>
      <c r="B17400" s="24">
        <v>43614</v>
      </c>
      <c r="C17400">
        <v>7</v>
      </c>
      <c r="D17400" s="13">
        <v>120</v>
      </c>
      <c r="E17400" s="13" t="s">
        <v>98</v>
      </c>
      <c r="F17400" s="17">
        <v>-1802</v>
      </c>
      <c r="G17400" t="str">
        <f>_xlfn.XLOOKUP(tbl_GL[[#This Row],[Account_key]],tbl_COA[Account_key],tbl_COA[Class],"Not Found")</f>
        <v>Liabilities and Owners Equity</v>
      </c>
      <c r="H17400" t="str">
        <f>_xlfn.XLOOKUP(tbl_GL[[#This Row],[Account_key]],tbl_COA[Account_key],tbl_COA[SubClass],"Not Found")</f>
        <v>Liabilities</v>
      </c>
      <c r="I17400" t="str">
        <f>_xlfn.XLOOKUP(tbl_GL[[#This Row],[Account_key]],tbl_COA[Account_key],tbl_COA[SubClass2],"Not Found")</f>
        <v>Current Liabilities</v>
      </c>
      <c r="J17400" t="str">
        <f>_xlfn.XLOOKUP(tbl_GL[[#This Row],[Account_key]],tbl_COA[Account_key],tbl_COA[SubAccount],,0)</f>
        <v>Accrued Expenses</v>
      </c>
      <c r="K17400">
        <f>YEAR(tbl_GL[[#This Row],[Date]])</f>
        <v>2019</v>
      </c>
    </row>
    <row r="17401" spans="1:11" x14ac:dyDescent="0.35">
      <c r="A17401">
        <v>910.1</v>
      </c>
      <c r="B17401" s="24">
        <v>43616</v>
      </c>
      <c r="C17401">
        <v>7</v>
      </c>
      <c r="D17401" s="13">
        <v>320</v>
      </c>
      <c r="E17401" s="13" t="s">
        <v>99</v>
      </c>
      <c r="F17401" s="17">
        <v>-35</v>
      </c>
      <c r="G17401" t="str">
        <f>_xlfn.XLOOKUP(tbl_GL[[#This Row],[Account_key]],tbl_COA[Account_key],tbl_COA[Class],"Not Found")</f>
        <v>Operating account</v>
      </c>
      <c r="H17401" t="str">
        <f>_xlfn.XLOOKUP(tbl_GL[[#This Row],[Account_key]],tbl_COA[Account_key],tbl_COA[SubClass],"Not Found")</f>
        <v>Operating Expenses</v>
      </c>
      <c r="I17401" t="str">
        <f>_xlfn.XLOOKUP(tbl_GL[[#This Row],[Account_key]],tbl_COA[Account_key],tbl_COA[SubClass2],"Not Found")</f>
        <v>Administration</v>
      </c>
      <c r="J17401" t="str">
        <f>_xlfn.XLOOKUP(tbl_GL[[#This Row],[Account_key]],tbl_COA[Account_key],tbl_COA[SubAccount],,0)</f>
        <v>Professional Services</v>
      </c>
      <c r="K17401">
        <f>YEAR(tbl_GL[[#This Row],[Date]])</f>
        <v>2019</v>
      </c>
    </row>
    <row r="17402" spans="1:11" x14ac:dyDescent="0.35">
      <c r="A17402">
        <v>910.2</v>
      </c>
      <c r="B17402" s="24">
        <v>43616</v>
      </c>
      <c r="C17402">
        <v>7</v>
      </c>
      <c r="D17402" s="13">
        <v>20</v>
      </c>
      <c r="E17402" s="13" t="s">
        <v>99</v>
      </c>
      <c r="F17402" s="17">
        <v>-35</v>
      </c>
      <c r="G17402" t="str">
        <f>_xlfn.XLOOKUP(tbl_GL[[#This Row],[Account_key]],tbl_COA[Account_key],tbl_COA[Class],"Not Found")</f>
        <v>Assets</v>
      </c>
      <c r="H17402" t="str">
        <f>_xlfn.XLOOKUP(tbl_GL[[#This Row],[Account_key]],tbl_COA[Account_key],tbl_COA[SubClass],"Not Found")</f>
        <v>Assets</v>
      </c>
      <c r="I17402" t="str">
        <f>_xlfn.XLOOKUP(tbl_GL[[#This Row],[Account_key]],tbl_COA[Account_key],tbl_COA[SubClass2],"Not Found")</f>
        <v>Current Assets</v>
      </c>
      <c r="J17402" t="str">
        <f>_xlfn.XLOOKUP(tbl_GL[[#This Row],[Account_key]],tbl_COA[Account_key],tbl_COA[SubAccount],,0)</f>
        <v>Cash in hand</v>
      </c>
      <c r="K17402">
        <f>YEAR(tbl_GL[[#This Row],[Date]])</f>
        <v>2019</v>
      </c>
    </row>
    <row r="17403" spans="1:11" x14ac:dyDescent="0.35">
      <c r="A17403">
        <v>911.1</v>
      </c>
      <c r="B17403" s="24">
        <v>43616</v>
      </c>
      <c r="C17403">
        <v>7</v>
      </c>
      <c r="D17403" s="13">
        <v>10</v>
      </c>
      <c r="E17403" s="13" t="s">
        <v>110</v>
      </c>
      <c r="F17403" s="17">
        <v>56</v>
      </c>
      <c r="G17403" t="str">
        <f>_xlfn.XLOOKUP(tbl_GL[[#This Row],[Account_key]],tbl_COA[Account_key],tbl_COA[Class],"Not Found")</f>
        <v>Assets</v>
      </c>
      <c r="H17403" t="str">
        <f>_xlfn.XLOOKUP(tbl_GL[[#This Row],[Account_key]],tbl_COA[Account_key],tbl_COA[SubClass],"Not Found")</f>
        <v>Assets</v>
      </c>
      <c r="I17403" t="str">
        <f>_xlfn.XLOOKUP(tbl_GL[[#This Row],[Account_key]],tbl_COA[Account_key],tbl_COA[SubClass2],"Not Found")</f>
        <v>Current Assets</v>
      </c>
      <c r="J17403" t="str">
        <f>_xlfn.XLOOKUP(tbl_GL[[#This Row],[Account_key]],tbl_COA[Account_key],tbl_COA[SubAccount],,0)</f>
        <v>Cash at Bank</v>
      </c>
      <c r="K17403">
        <f>YEAR(tbl_GL[[#This Row],[Date]])</f>
        <v>2019</v>
      </c>
    </row>
    <row r="17404" spans="1:11" x14ac:dyDescent="0.35">
      <c r="A17404">
        <v>911.2</v>
      </c>
      <c r="B17404" s="24">
        <v>43616</v>
      </c>
      <c r="C17404">
        <v>7</v>
      </c>
      <c r="D17404" s="13">
        <v>430</v>
      </c>
      <c r="E17404" s="13" t="s">
        <v>110</v>
      </c>
      <c r="F17404" s="17">
        <v>56</v>
      </c>
      <c r="G17404" t="str">
        <f>_xlfn.XLOOKUP(tbl_GL[[#This Row],[Account_key]],tbl_COA[Account_key],tbl_COA[Class],"Not Found")</f>
        <v>Non-operating</v>
      </c>
      <c r="H17404" t="str">
        <f>_xlfn.XLOOKUP(tbl_GL[[#This Row],[Account_key]],tbl_COA[Account_key],tbl_COA[SubClass],"Not Found")</f>
        <v>Exchange Loss/Gain</v>
      </c>
      <c r="I17404" t="str">
        <f>_xlfn.XLOOKUP(tbl_GL[[#This Row],[Account_key]],tbl_COA[Account_key],tbl_COA[SubClass2],"Not Found")</f>
        <v>Exchange Loss/Gain</v>
      </c>
      <c r="J17404" t="str">
        <f>_xlfn.XLOOKUP(tbl_GL[[#This Row],[Account_key]],tbl_COA[Account_key],tbl_COA[SubAccount],,0)</f>
        <v>Exchange Loss/Gain</v>
      </c>
      <c r="K17404">
        <f>YEAR(tbl_GL[[#This Row],[Date]])</f>
        <v>2019</v>
      </c>
    </row>
    <row r="17405" spans="1:11" x14ac:dyDescent="0.35">
      <c r="A17405">
        <v>912.1</v>
      </c>
      <c r="B17405" s="24">
        <v>43616</v>
      </c>
      <c r="C17405">
        <v>7</v>
      </c>
      <c r="D17405" s="13">
        <v>10</v>
      </c>
      <c r="E17405" s="13" t="s">
        <v>113</v>
      </c>
      <c r="F17405" s="17">
        <v>144</v>
      </c>
      <c r="G17405" t="str">
        <f>_xlfn.XLOOKUP(tbl_GL[[#This Row],[Account_key]],tbl_COA[Account_key],tbl_COA[Class],"Not Found")</f>
        <v>Assets</v>
      </c>
      <c r="H17405" t="str">
        <f>_xlfn.XLOOKUP(tbl_GL[[#This Row],[Account_key]],tbl_COA[Account_key],tbl_COA[SubClass],"Not Found")</f>
        <v>Assets</v>
      </c>
      <c r="I17405" t="str">
        <f>_xlfn.XLOOKUP(tbl_GL[[#This Row],[Account_key]],tbl_COA[Account_key],tbl_COA[SubClass2],"Not Found")</f>
        <v>Current Assets</v>
      </c>
      <c r="J17405" t="str">
        <f>_xlfn.XLOOKUP(tbl_GL[[#This Row],[Account_key]],tbl_COA[Account_key],tbl_COA[SubAccount],,0)</f>
        <v>Cash at Bank</v>
      </c>
      <c r="K17405">
        <f>YEAR(tbl_GL[[#This Row],[Date]])</f>
        <v>2019</v>
      </c>
    </row>
    <row r="17406" spans="1:11" x14ac:dyDescent="0.35">
      <c r="A17406">
        <v>912.2</v>
      </c>
      <c r="B17406" s="24">
        <v>43616</v>
      </c>
      <c r="C17406">
        <v>7</v>
      </c>
      <c r="D17406" s="13">
        <v>410</v>
      </c>
      <c r="E17406" s="13" t="s">
        <v>113</v>
      </c>
      <c r="F17406" s="17">
        <v>144</v>
      </c>
      <c r="G17406" t="str">
        <f>_xlfn.XLOOKUP(tbl_GL[[#This Row],[Account_key]],tbl_COA[Account_key],tbl_COA[Class],"Not Found")</f>
        <v>Non-operating</v>
      </c>
      <c r="H17406" t="str">
        <f>_xlfn.XLOOKUP(tbl_GL[[#This Row],[Account_key]],tbl_COA[Account_key],tbl_COA[SubClass],"Not Found")</f>
        <v>Interest Income</v>
      </c>
      <c r="I17406" t="str">
        <f>_xlfn.XLOOKUP(tbl_GL[[#This Row],[Account_key]],tbl_COA[Account_key],tbl_COA[SubClass2],"Not Found")</f>
        <v>Interest Income</v>
      </c>
      <c r="J17406" t="str">
        <f>_xlfn.XLOOKUP(tbl_GL[[#This Row],[Account_key]],tbl_COA[Account_key],tbl_COA[SubAccount],,0)</f>
        <v>Interest Income</v>
      </c>
      <c r="K17406">
        <f>YEAR(tbl_GL[[#This Row],[Date]])</f>
        <v>2019</v>
      </c>
    </row>
    <row r="17407" spans="1:11" x14ac:dyDescent="0.35">
      <c r="A17407">
        <v>913.1</v>
      </c>
      <c r="B17407" s="24">
        <v>43616</v>
      </c>
      <c r="C17407">
        <v>7</v>
      </c>
      <c r="D17407" s="13">
        <v>400</v>
      </c>
      <c r="E17407" s="13" t="s">
        <v>104</v>
      </c>
      <c r="F17407" s="17">
        <v>-125</v>
      </c>
      <c r="G17407" t="str">
        <f>_xlfn.XLOOKUP(tbl_GL[[#This Row],[Account_key]],tbl_COA[Account_key],tbl_COA[Class],"Not Found")</f>
        <v>Operating account</v>
      </c>
      <c r="H17407" t="str">
        <f>_xlfn.XLOOKUP(tbl_GL[[#This Row],[Account_key]],tbl_COA[Account_key],tbl_COA[SubClass],"Not Found")</f>
        <v>Depreciation &amp; Amortization</v>
      </c>
      <c r="I17407" t="str">
        <f>_xlfn.XLOOKUP(tbl_GL[[#This Row],[Account_key]],tbl_COA[Account_key],tbl_COA[SubClass2],"Not Found")</f>
        <v>Amortization</v>
      </c>
      <c r="J17407" t="str">
        <f>_xlfn.XLOOKUP(tbl_GL[[#This Row],[Account_key]],tbl_COA[Account_key],tbl_COA[SubAccount],,0)</f>
        <v>Amortization of Intangible Assets</v>
      </c>
      <c r="K17407">
        <f>YEAR(tbl_GL[[#This Row],[Date]])</f>
        <v>2019</v>
      </c>
    </row>
    <row r="17408" spans="1:11" x14ac:dyDescent="0.35">
      <c r="A17408">
        <v>913.2</v>
      </c>
      <c r="B17408" s="24">
        <v>43616</v>
      </c>
      <c r="C17408">
        <v>7</v>
      </c>
      <c r="D17408" s="13">
        <v>100</v>
      </c>
      <c r="E17408" s="13" t="s">
        <v>104</v>
      </c>
      <c r="F17408" s="17">
        <v>-125</v>
      </c>
      <c r="G17408" t="str">
        <f>_xlfn.XLOOKUP(tbl_GL[[#This Row],[Account_key]],tbl_COA[Account_key],tbl_COA[Class],"Not Found")</f>
        <v>Assets</v>
      </c>
      <c r="H17408" t="str">
        <f>_xlfn.XLOOKUP(tbl_GL[[#This Row],[Account_key]],tbl_COA[Account_key],tbl_COA[SubClass],"Not Found")</f>
        <v>Assets</v>
      </c>
      <c r="I17408" t="str">
        <f>_xlfn.XLOOKUP(tbl_GL[[#This Row],[Account_key]],tbl_COA[Account_key],tbl_COA[SubClass2],"Not Found")</f>
        <v>Non-Current Assets</v>
      </c>
      <c r="J17408" t="str">
        <f>_xlfn.XLOOKUP(tbl_GL[[#This Row],[Account_key]],tbl_COA[Account_key],tbl_COA[SubAccount],,0)</f>
        <v>Patents and trademarks</v>
      </c>
      <c r="K17408">
        <f>YEAR(tbl_GL[[#This Row],[Date]])</f>
        <v>2019</v>
      </c>
    </row>
    <row r="17409" spans="1:11" x14ac:dyDescent="0.35">
      <c r="A17409">
        <v>914.1</v>
      </c>
      <c r="B17409" s="24">
        <v>43616</v>
      </c>
      <c r="C17409">
        <v>7</v>
      </c>
      <c r="D17409" s="13">
        <v>450</v>
      </c>
      <c r="E17409" s="23" t="s">
        <v>108</v>
      </c>
      <c r="F17409" s="17">
        <v>-219</v>
      </c>
      <c r="G17409" t="str">
        <f>_xlfn.XLOOKUP(tbl_GL[[#This Row],[Account_key]],tbl_COA[Account_key],tbl_COA[Class],"Not Found")</f>
        <v>Interest &amp; Tax</v>
      </c>
      <c r="H17409" t="str">
        <f>_xlfn.XLOOKUP(tbl_GL[[#This Row],[Account_key]],tbl_COA[Account_key],tbl_COA[SubClass],"Not Found")</f>
        <v>Taxation</v>
      </c>
      <c r="I17409" t="str">
        <f>_xlfn.XLOOKUP(tbl_GL[[#This Row],[Account_key]],tbl_COA[Account_key],tbl_COA[SubClass2],"Not Found")</f>
        <v>Taxation</v>
      </c>
      <c r="J17409" t="str">
        <f>_xlfn.XLOOKUP(tbl_GL[[#This Row],[Account_key]],tbl_COA[Account_key],tbl_COA[SubAccount],,0)</f>
        <v>Taxation</v>
      </c>
      <c r="K17409">
        <f>YEAR(tbl_GL[[#This Row],[Date]])</f>
        <v>2019</v>
      </c>
    </row>
    <row r="17410" spans="1:11" x14ac:dyDescent="0.35">
      <c r="A17410">
        <v>914.2</v>
      </c>
      <c r="B17410" s="24">
        <v>43616</v>
      </c>
      <c r="C17410">
        <v>7</v>
      </c>
      <c r="D17410" s="13">
        <v>122</v>
      </c>
      <c r="E17410" s="23" t="s">
        <v>108</v>
      </c>
      <c r="F17410" s="17">
        <v>219</v>
      </c>
      <c r="G17410" t="str">
        <f>_xlfn.XLOOKUP(tbl_GL[[#This Row],[Account_key]],tbl_COA[Account_key],tbl_COA[Class],"Not Found")</f>
        <v>Liabilities and Owners Equity</v>
      </c>
      <c r="H17410" t="str">
        <f>_xlfn.XLOOKUP(tbl_GL[[#This Row],[Account_key]],tbl_COA[Account_key],tbl_COA[SubClass],"Not Found")</f>
        <v>Liabilities</v>
      </c>
      <c r="I17410" t="str">
        <f>_xlfn.XLOOKUP(tbl_GL[[#This Row],[Account_key]],tbl_COA[Account_key],tbl_COA[SubClass2],"Not Found")</f>
        <v>Current Liabilities</v>
      </c>
      <c r="J17410" t="str">
        <f>_xlfn.XLOOKUP(tbl_GL[[#This Row],[Account_key]],tbl_COA[Account_key],tbl_COA[SubAccount],,0)</f>
        <v>Tax payable</v>
      </c>
      <c r="K17410">
        <f>YEAR(tbl_GL[[#This Row],[Date]])</f>
        <v>2019</v>
      </c>
    </row>
    <row r="17411" spans="1:11" x14ac:dyDescent="0.35">
      <c r="A17411">
        <v>915.1</v>
      </c>
      <c r="B17411" s="24">
        <v>43616</v>
      </c>
      <c r="C17411">
        <v>7</v>
      </c>
      <c r="D17411" s="13">
        <v>440</v>
      </c>
      <c r="E17411" s="13" t="s">
        <v>112</v>
      </c>
      <c r="F17411" s="17">
        <v>-195</v>
      </c>
      <c r="G17411" t="str">
        <f>_xlfn.XLOOKUP(tbl_GL[[#This Row],[Account_key]],tbl_COA[Account_key],tbl_COA[Class],"Not Found")</f>
        <v>Interest &amp; Tax</v>
      </c>
      <c r="H17411" t="str">
        <f>_xlfn.XLOOKUP(tbl_GL[[#This Row],[Account_key]],tbl_COA[Account_key],tbl_COA[SubClass],"Not Found")</f>
        <v>Interest Expense</v>
      </c>
      <c r="I17411" t="str">
        <f>_xlfn.XLOOKUP(tbl_GL[[#This Row],[Account_key]],tbl_COA[Account_key],tbl_COA[SubClass2],"Not Found")</f>
        <v>Interest Expense</v>
      </c>
      <c r="J17411" t="str">
        <f>_xlfn.XLOOKUP(tbl_GL[[#This Row],[Account_key]],tbl_COA[Account_key],tbl_COA[SubAccount],,0)</f>
        <v>Interest Expense</v>
      </c>
      <c r="K17411">
        <f>YEAR(tbl_GL[[#This Row],[Date]])</f>
        <v>2019</v>
      </c>
    </row>
    <row r="17412" spans="1:11" x14ac:dyDescent="0.35">
      <c r="A17412">
        <v>915.2</v>
      </c>
      <c r="B17412" s="24">
        <v>43616</v>
      </c>
      <c r="C17412">
        <v>7</v>
      </c>
      <c r="D17412" s="13">
        <v>121</v>
      </c>
      <c r="E17412" s="13" t="s">
        <v>112</v>
      </c>
      <c r="F17412" s="17">
        <v>195</v>
      </c>
      <c r="G17412" t="str">
        <f>_xlfn.XLOOKUP(tbl_GL[[#This Row],[Account_key]],tbl_COA[Account_key],tbl_COA[Class],"Not Found")</f>
        <v>Liabilities and Owners Equity</v>
      </c>
      <c r="H17412" t="str">
        <f>_xlfn.XLOOKUP(tbl_GL[[#This Row],[Account_key]],tbl_COA[Account_key],tbl_COA[SubClass],"Not Found")</f>
        <v>Liabilities</v>
      </c>
      <c r="I17412" t="str">
        <f>_xlfn.XLOOKUP(tbl_GL[[#This Row],[Account_key]],tbl_COA[Account_key],tbl_COA[SubClass2],"Not Found")</f>
        <v>Current Liabilities</v>
      </c>
      <c r="J17412" t="str">
        <f>_xlfn.XLOOKUP(tbl_GL[[#This Row],[Account_key]],tbl_COA[Account_key],tbl_COA[SubAccount],,0)</f>
        <v>Interest Payable</v>
      </c>
      <c r="K17412">
        <f>YEAR(tbl_GL[[#This Row],[Date]])</f>
        <v>2019</v>
      </c>
    </row>
    <row r="17413" spans="1:11" x14ac:dyDescent="0.35">
      <c r="A17413">
        <v>916.1</v>
      </c>
      <c r="B17413" s="24">
        <v>43616</v>
      </c>
      <c r="C17413">
        <v>7</v>
      </c>
      <c r="D17413" s="13">
        <v>350</v>
      </c>
      <c r="E17413" s="13" t="s">
        <v>97</v>
      </c>
      <c r="F17413" s="17">
        <v>-1761</v>
      </c>
      <c r="G17413" t="str">
        <f>_xlfn.XLOOKUP(tbl_GL[[#This Row],[Account_key]],tbl_COA[Account_key],tbl_COA[Class],"Not Found")</f>
        <v>Operating account</v>
      </c>
      <c r="H17413" t="str">
        <f>_xlfn.XLOOKUP(tbl_GL[[#This Row],[Account_key]],tbl_COA[Account_key],tbl_COA[SubClass],"Not Found")</f>
        <v>Operating Expenses</v>
      </c>
      <c r="I17413" t="str">
        <f>_xlfn.XLOOKUP(tbl_GL[[#This Row],[Account_key]],tbl_COA[Account_key],tbl_COA[SubClass2],"Not Found")</f>
        <v>Administration</v>
      </c>
      <c r="J17413" t="str">
        <f>_xlfn.XLOOKUP(tbl_GL[[#This Row],[Account_key]],tbl_COA[Account_key],tbl_COA[SubAccount],,0)</f>
        <v>Other Expenses</v>
      </c>
      <c r="K17413">
        <f>YEAR(tbl_GL[[#This Row],[Date]])</f>
        <v>2019</v>
      </c>
    </row>
    <row r="17414" spans="1:11" x14ac:dyDescent="0.35">
      <c r="A17414">
        <v>916.2</v>
      </c>
      <c r="B17414" s="24">
        <v>43616</v>
      </c>
      <c r="C17414">
        <v>7</v>
      </c>
      <c r="D17414" s="13">
        <v>120</v>
      </c>
      <c r="E17414" s="13" t="s">
        <v>97</v>
      </c>
      <c r="F17414" s="17">
        <v>1761</v>
      </c>
      <c r="G17414" t="str">
        <f>_xlfn.XLOOKUP(tbl_GL[[#This Row],[Account_key]],tbl_COA[Account_key],tbl_COA[Class],"Not Found")</f>
        <v>Liabilities and Owners Equity</v>
      </c>
      <c r="H17414" t="str">
        <f>_xlfn.XLOOKUP(tbl_GL[[#This Row],[Account_key]],tbl_COA[Account_key],tbl_COA[SubClass],"Not Found")</f>
        <v>Liabilities</v>
      </c>
      <c r="I17414" t="str">
        <f>_xlfn.XLOOKUP(tbl_GL[[#This Row],[Account_key]],tbl_COA[Account_key],tbl_COA[SubClass2],"Not Found")</f>
        <v>Current Liabilities</v>
      </c>
      <c r="J17414" t="str">
        <f>_xlfn.XLOOKUP(tbl_GL[[#This Row],[Account_key]],tbl_COA[Account_key],tbl_COA[SubAccount],,0)</f>
        <v>Accrued Expenses</v>
      </c>
      <c r="K17414">
        <f>YEAR(tbl_GL[[#This Row],[Date]])</f>
        <v>2019</v>
      </c>
    </row>
    <row r="17415" spans="1:11" x14ac:dyDescent="0.35">
      <c r="A17415">
        <v>917.1</v>
      </c>
      <c r="B17415" s="24">
        <v>43616</v>
      </c>
      <c r="C17415">
        <v>7</v>
      </c>
      <c r="D17415" s="13">
        <v>240</v>
      </c>
      <c r="E17415" s="13" t="s">
        <v>56</v>
      </c>
      <c r="F17415" s="17">
        <v>-2813</v>
      </c>
      <c r="G17415" t="str">
        <f>_xlfn.XLOOKUP(tbl_GL[[#This Row],[Account_key]],tbl_COA[Account_key],tbl_COA[Class],"Not Found")</f>
        <v>Operating account</v>
      </c>
      <c r="H17415" t="str">
        <f>_xlfn.XLOOKUP(tbl_GL[[#This Row],[Account_key]],tbl_COA[Account_key],tbl_COA[SubClass],"Not Found")</f>
        <v>Operating Expenses</v>
      </c>
      <c r="I17415" t="str">
        <f>_xlfn.XLOOKUP(tbl_GL[[#This Row],[Account_key]],tbl_COA[Account_key],tbl_COA[SubClass2],"Not Found")</f>
        <v>Sales &amp; Distribution</v>
      </c>
      <c r="J17415" t="str">
        <f>_xlfn.XLOOKUP(tbl_GL[[#This Row],[Account_key]],tbl_COA[Account_key],tbl_COA[SubAccount],,0)</f>
        <v>Salaries</v>
      </c>
      <c r="K17415">
        <f>YEAR(tbl_GL[[#This Row],[Date]])</f>
        <v>2019</v>
      </c>
    </row>
    <row r="17416" spans="1:11" x14ac:dyDescent="0.35">
      <c r="A17416">
        <v>917.2</v>
      </c>
      <c r="B17416" s="24">
        <v>43616</v>
      </c>
      <c r="C17416">
        <v>7</v>
      </c>
      <c r="D17416" s="13">
        <v>10</v>
      </c>
      <c r="E17416" s="13" t="s">
        <v>56</v>
      </c>
      <c r="F17416" s="17">
        <v>-2813</v>
      </c>
      <c r="G17416" t="str">
        <f>_xlfn.XLOOKUP(tbl_GL[[#This Row],[Account_key]],tbl_COA[Account_key],tbl_COA[Class],"Not Found")</f>
        <v>Assets</v>
      </c>
      <c r="H17416" t="str">
        <f>_xlfn.XLOOKUP(tbl_GL[[#This Row],[Account_key]],tbl_COA[Account_key],tbl_COA[SubClass],"Not Found")</f>
        <v>Assets</v>
      </c>
      <c r="I17416" t="str">
        <f>_xlfn.XLOOKUP(tbl_GL[[#This Row],[Account_key]],tbl_COA[Account_key],tbl_COA[SubClass2],"Not Found")</f>
        <v>Current Assets</v>
      </c>
      <c r="J17416" t="str">
        <f>_xlfn.XLOOKUP(tbl_GL[[#This Row],[Account_key]],tbl_COA[Account_key],tbl_COA[SubAccount],,0)</f>
        <v>Cash at Bank</v>
      </c>
      <c r="K17416">
        <f>YEAR(tbl_GL[[#This Row],[Date]])</f>
        <v>2019</v>
      </c>
    </row>
    <row r="17417" spans="1:11" x14ac:dyDescent="0.35">
      <c r="A17417">
        <v>919.1</v>
      </c>
      <c r="B17417" s="24">
        <v>43616</v>
      </c>
      <c r="C17417">
        <v>7</v>
      </c>
      <c r="D17417" s="13">
        <v>380</v>
      </c>
      <c r="E17417" s="13" t="s">
        <v>101</v>
      </c>
      <c r="F17417" s="17">
        <v>-4900</v>
      </c>
      <c r="G17417" t="str">
        <f>_xlfn.XLOOKUP(tbl_GL[[#This Row],[Account_key]],tbl_COA[Account_key],tbl_COA[Class],"Not Found")</f>
        <v>Operating account</v>
      </c>
      <c r="H17417" t="str">
        <f>_xlfn.XLOOKUP(tbl_GL[[#This Row],[Account_key]],tbl_COA[Account_key],tbl_COA[SubClass],"Not Found")</f>
        <v>Depreciation &amp; Amortization</v>
      </c>
      <c r="I17417" t="str">
        <f>_xlfn.XLOOKUP(tbl_GL[[#This Row],[Account_key]],tbl_COA[Account_key],tbl_COA[SubClass2],"Not Found")</f>
        <v>Depreciation</v>
      </c>
      <c r="J17417" t="str">
        <f>_xlfn.XLOOKUP(tbl_GL[[#This Row],[Account_key]],tbl_COA[Account_key],tbl_COA[SubAccount],,0)</f>
        <v>Equipment</v>
      </c>
      <c r="K17417">
        <f>YEAR(tbl_GL[[#This Row],[Date]])</f>
        <v>2019</v>
      </c>
    </row>
    <row r="17418" spans="1:11" x14ac:dyDescent="0.35">
      <c r="A17418">
        <v>919.2</v>
      </c>
      <c r="B17418" s="24">
        <v>43616</v>
      </c>
      <c r="C17418">
        <v>7</v>
      </c>
      <c r="D17418" s="13">
        <v>90</v>
      </c>
      <c r="E17418" s="13" t="s">
        <v>101</v>
      </c>
      <c r="F17418" s="17">
        <v>-4900</v>
      </c>
      <c r="G17418" t="str">
        <f>_xlfn.XLOOKUP(tbl_GL[[#This Row],[Account_key]],tbl_COA[Account_key],tbl_COA[Class],"Not Found")</f>
        <v>Assets</v>
      </c>
      <c r="H17418" t="str">
        <f>_xlfn.XLOOKUP(tbl_GL[[#This Row],[Account_key]],tbl_COA[Account_key],tbl_COA[SubClass],"Not Found")</f>
        <v>Assets</v>
      </c>
      <c r="I17418" t="str">
        <f>_xlfn.XLOOKUP(tbl_GL[[#This Row],[Account_key]],tbl_COA[Account_key],tbl_COA[SubClass2],"Not Found")</f>
        <v>Non-Current Assets</v>
      </c>
      <c r="J17418" t="str">
        <f>_xlfn.XLOOKUP(tbl_GL[[#This Row],[Account_key]],tbl_COA[Account_key],tbl_COA[SubAccount],,0)</f>
        <v>Office Furniture &amp; Equipment</v>
      </c>
      <c r="K17418">
        <f>YEAR(tbl_GL[[#This Row],[Date]])</f>
        <v>2019</v>
      </c>
    </row>
    <row r="17419" spans="1:11" x14ac:dyDescent="0.35">
      <c r="A17419">
        <v>920.1</v>
      </c>
      <c r="B17419" s="24">
        <v>43617</v>
      </c>
      <c r="C17419">
        <v>7</v>
      </c>
      <c r="D17419" s="13">
        <v>10</v>
      </c>
      <c r="E17419" s="13" t="s">
        <v>98</v>
      </c>
      <c r="F17419" s="17">
        <v>-1377</v>
      </c>
      <c r="G17419" t="str">
        <f>_xlfn.XLOOKUP(tbl_GL[[#This Row],[Account_key]],tbl_COA[Account_key],tbl_COA[Class],"Not Found")</f>
        <v>Assets</v>
      </c>
      <c r="H17419" t="str">
        <f>_xlfn.XLOOKUP(tbl_GL[[#This Row],[Account_key]],tbl_COA[Account_key],tbl_COA[SubClass],"Not Found")</f>
        <v>Assets</v>
      </c>
      <c r="I17419" t="str">
        <f>_xlfn.XLOOKUP(tbl_GL[[#This Row],[Account_key]],tbl_COA[Account_key],tbl_COA[SubClass2],"Not Found")</f>
        <v>Current Assets</v>
      </c>
      <c r="J17419" t="str">
        <f>_xlfn.XLOOKUP(tbl_GL[[#This Row],[Account_key]],tbl_COA[Account_key],tbl_COA[SubAccount],,0)</f>
        <v>Cash at Bank</v>
      </c>
      <c r="K17419">
        <f>YEAR(tbl_GL[[#This Row],[Date]])</f>
        <v>2019</v>
      </c>
    </row>
    <row r="17420" spans="1:11" x14ac:dyDescent="0.35">
      <c r="A17420">
        <v>920.2</v>
      </c>
      <c r="B17420" s="24">
        <v>43617</v>
      </c>
      <c r="C17420">
        <v>7</v>
      </c>
      <c r="D17420" s="13">
        <v>120</v>
      </c>
      <c r="E17420" s="13" t="s">
        <v>98</v>
      </c>
      <c r="F17420" s="17">
        <v>-1377</v>
      </c>
      <c r="G17420" t="str">
        <f>_xlfn.XLOOKUP(tbl_GL[[#This Row],[Account_key]],tbl_COA[Account_key],tbl_COA[Class],"Not Found")</f>
        <v>Liabilities and Owners Equity</v>
      </c>
      <c r="H17420" t="str">
        <f>_xlfn.XLOOKUP(tbl_GL[[#This Row],[Account_key]],tbl_COA[Account_key],tbl_COA[SubClass],"Not Found")</f>
        <v>Liabilities</v>
      </c>
      <c r="I17420" t="str">
        <f>_xlfn.XLOOKUP(tbl_GL[[#This Row],[Account_key]],tbl_COA[Account_key],tbl_COA[SubClass2],"Not Found")</f>
        <v>Current Liabilities</v>
      </c>
      <c r="J17420" t="str">
        <f>_xlfn.XLOOKUP(tbl_GL[[#This Row],[Account_key]],tbl_COA[Account_key],tbl_COA[SubAccount],,0)</f>
        <v>Accrued Expenses</v>
      </c>
      <c r="K17420">
        <f>YEAR(tbl_GL[[#This Row],[Date]])</f>
        <v>2019</v>
      </c>
    </row>
    <row r="17421" spans="1:11" x14ac:dyDescent="0.35">
      <c r="A17421">
        <v>921.1</v>
      </c>
      <c r="B17421" s="24">
        <v>43617</v>
      </c>
      <c r="C17421">
        <v>7</v>
      </c>
      <c r="D17421" s="13">
        <v>60</v>
      </c>
      <c r="E17421" s="13" t="s">
        <v>84</v>
      </c>
      <c r="F17421" s="17">
        <v>13950</v>
      </c>
      <c r="G17421" t="str">
        <f>_xlfn.XLOOKUP(tbl_GL[[#This Row],[Account_key]],tbl_COA[Account_key],tbl_COA[Class],"Not Found")</f>
        <v>Assets</v>
      </c>
      <c r="H17421" t="str">
        <f>_xlfn.XLOOKUP(tbl_GL[[#This Row],[Account_key]],tbl_COA[Account_key],tbl_COA[SubClass],"Not Found")</f>
        <v>Assets</v>
      </c>
      <c r="I17421" t="str">
        <f>_xlfn.XLOOKUP(tbl_GL[[#This Row],[Account_key]],tbl_COA[Account_key],tbl_COA[SubClass2],"Not Found")</f>
        <v>Current Assets</v>
      </c>
      <c r="J17421" t="str">
        <f>_xlfn.XLOOKUP(tbl_GL[[#This Row],[Account_key]],tbl_COA[Account_key],tbl_COA[SubAccount],,0)</f>
        <v>Inventory</v>
      </c>
      <c r="K17421">
        <f>YEAR(tbl_GL[[#This Row],[Date]])</f>
        <v>2019</v>
      </c>
    </row>
    <row r="17422" spans="1:11" x14ac:dyDescent="0.35">
      <c r="A17422">
        <v>921.2</v>
      </c>
      <c r="B17422" s="24">
        <v>43617</v>
      </c>
      <c r="C17422">
        <v>7</v>
      </c>
      <c r="D17422" s="13">
        <v>110</v>
      </c>
      <c r="E17422" s="13" t="s">
        <v>84</v>
      </c>
      <c r="F17422" s="17">
        <v>13950</v>
      </c>
      <c r="G17422" t="str">
        <f>_xlfn.XLOOKUP(tbl_GL[[#This Row],[Account_key]],tbl_COA[Account_key],tbl_COA[Class],"Not Found")</f>
        <v>Liabilities and Owners Equity</v>
      </c>
      <c r="H17422" t="str">
        <f>_xlfn.XLOOKUP(tbl_GL[[#This Row],[Account_key]],tbl_COA[Account_key],tbl_COA[SubClass],"Not Found")</f>
        <v>Liabilities</v>
      </c>
      <c r="I17422" t="str">
        <f>_xlfn.XLOOKUP(tbl_GL[[#This Row],[Account_key]],tbl_COA[Account_key],tbl_COA[SubClass2],"Not Found")</f>
        <v>Current Liabilities</v>
      </c>
      <c r="J17422" t="str">
        <f>_xlfn.XLOOKUP(tbl_GL[[#This Row],[Account_key]],tbl_COA[Account_key],tbl_COA[SubAccount],,0)</f>
        <v>Trade Payables</v>
      </c>
      <c r="K17422">
        <f>YEAR(tbl_GL[[#This Row],[Date]])</f>
        <v>2019</v>
      </c>
    </row>
    <row r="17423" spans="1:11" x14ac:dyDescent="0.35">
      <c r="A17423">
        <v>922.1</v>
      </c>
      <c r="B17423" s="24">
        <v>43618</v>
      </c>
      <c r="C17423">
        <v>7</v>
      </c>
      <c r="D17423" s="13">
        <v>230</v>
      </c>
      <c r="E17423" s="13" t="s">
        <v>4</v>
      </c>
      <c r="F17423" s="17">
        <v>-485</v>
      </c>
      <c r="G17423" t="str">
        <f>_xlfn.XLOOKUP(tbl_GL[[#This Row],[Account_key]],tbl_COA[Account_key],tbl_COA[Class],"Not Found")</f>
        <v>Trading account</v>
      </c>
      <c r="H17423" t="str">
        <f>_xlfn.XLOOKUP(tbl_GL[[#This Row],[Account_key]],tbl_COA[Account_key],tbl_COA[SubClass],"Not Found")</f>
        <v>Cost of Sales</v>
      </c>
      <c r="I17423" t="str">
        <f>_xlfn.XLOOKUP(tbl_GL[[#This Row],[Account_key]],tbl_COA[Account_key],tbl_COA[SubClass2],"Not Found")</f>
        <v>Cost of Sales</v>
      </c>
      <c r="J17423" t="str">
        <f>_xlfn.XLOOKUP(tbl_GL[[#This Row],[Account_key]],tbl_COA[Account_key],tbl_COA[SubAccount],,0)</f>
        <v>Cost of Sales</v>
      </c>
      <c r="K17423">
        <f>YEAR(tbl_GL[[#This Row],[Date]])</f>
        <v>2019</v>
      </c>
    </row>
    <row r="17424" spans="1:11" x14ac:dyDescent="0.35">
      <c r="A17424">
        <v>922.2</v>
      </c>
      <c r="B17424" s="24">
        <v>43618</v>
      </c>
      <c r="C17424">
        <v>7</v>
      </c>
      <c r="D17424" s="13">
        <v>60</v>
      </c>
      <c r="E17424" s="13" t="s">
        <v>4</v>
      </c>
      <c r="F17424" s="17">
        <v>-485</v>
      </c>
      <c r="G17424" t="str">
        <f>_xlfn.XLOOKUP(tbl_GL[[#This Row],[Account_key]],tbl_COA[Account_key],tbl_COA[Class],"Not Found")</f>
        <v>Assets</v>
      </c>
      <c r="H17424" t="str">
        <f>_xlfn.XLOOKUP(tbl_GL[[#This Row],[Account_key]],tbl_COA[Account_key],tbl_COA[SubClass],"Not Found")</f>
        <v>Assets</v>
      </c>
      <c r="I17424" t="str">
        <f>_xlfn.XLOOKUP(tbl_GL[[#This Row],[Account_key]],tbl_COA[Account_key],tbl_COA[SubClass2],"Not Found")</f>
        <v>Current Assets</v>
      </c>
      <c r="J17424" t="str">
        <f>_xlfn.XLOOKUP(tbl_GL[[#This Row],[Account_key]],tbl_COA[Account_key],tbl_COA[SubAccount],,0)</f>
        <v>Inventory</v>
      </c>
      <c r="K17424">
        <f>YEAR(tbl_GL[[#This Row],[Date]])</f>
        <v>2019</v>
      </c>
    </row>
    <row r="17425" spans="1:11" x14ac:dyDescent="0.35">
      <c r="A17425">
        <v>923.1</v>
      </c>
      <c r="B17425" s="24">
        <v>43618</v>
      </c>
      <c r="C17425">
        <v>7</v>
      </c>
      <c r="D17425" s="13">
        <v>210</v>
      </c>
      <c r="E17425" s="13" t="s">
        <v>8</v>
      </c>
      <c r="F17425" s="17">
        <v>2175</v>
      </c>
      <c r="G17425" t="str">
        <f>_xlfn.XLOOKUP(tbl_GL[[#This Row],[Account_key]],tbl_COA[Account_key],tbl_COA[Class],"Not Found")</f>
        <v>Trading account</v>
      </c>
      <c r="H17425" t="str">
        <f>_xlfn.XLOOKUP(tbl_GL[[#This Row],[Account_key]],tbl_COA[Account_key],tbl_COA[SubClass],"Not Found")</f>
        <v>Sales</v>
      </c>
      <c r="I17425" t="str">
        <f>_xlfn.XLOOKUP(tbl_GL[[#This Row],[Account_key]],tbl_COA[Account_key],tbl_COA[SubClass2],"Not Found")</f>
        <v>Sales</v>
      </c>
      <c r="J17425" t="str">
        <f>_xlfn.XLOOKUP(tbl_GL[[#This Row],[Account_key]],tbl_COA[Account_key],tbl_COA[SubAccount],,0)</f>
        <v>Sales</v>
      </c>
      <c r="K17425">
        <f>YEAR(tbl_GL[[#This Row],[Date]])</f>
        <v>2019</v>
      </c>
    </row>
    <row r="17426" spans="1:11" x14ac:dyDescent="0.35">
      <c r="A17426">
        <v>923.2</v>
      </c>
      <c r="B17426" s="24">
        <v>43618</v>
      </c>
      <c r="C17426">
        <v>7</v>
      </c>
      <c r="D17426" s="13">
        <v>30</v>
      </c>
      <c r="E17426" s="13" t="s">
        <v>8</v>
      </c>
      <c r="F17426" s="17">
        <v>2175</v>
      </c>
      <c r="G17426" t="str">
        <f>_xlfn.XLOOKUP(tbl_GL[[#This Row],[Account_key]],tbl_COA[Account_key],tbl_COA[Class],"Not Found")</f>
        <v>Assets</v>
      </c>
      <c r="H17426" t="str">
        <f>_xlfn.XLOOKUP(tbl_GL[[#This Row],[Account_key]],tbl_COA[Account_key],tbl_COA[SubClass],"Not Found")</f>
        <v>Assets</v>
      </c>
      <c r="I17426" t="str">
        <f>_xlfn.XLOOKUP(tbl_GL[[#This Row],[Account_key]],tbl_COA[Account_key],tbl_COA[SubClass2],"Not Found")</f>
        <v>Current Assets</v>
      </c>
      <c r="J17426" t="str">
        <f>_xlfn.XLOOKUP(tbl_GL[[#This Row],[Account_key]],tbl_COA[Account_key],tbl_COA[SubAccount],,0)</f>
        <v>Trade Receivables</v>
      </c>
      <c r="K17426">
        <f>YEAR(tbl_GL[[#This Row],[Date]])</f>
        <v>2019</v>
      </c>
    </row>
    <row r="17427" spans="1:11" x14ac:dyDescent="0.35">
      <c r="A17427">
        <v>924.1</v>
      </c>
      <c r="B17427" s="24">
        <v>43620</v>
      </c>
      <c r="C17427">
        <v>7</v>
      </c>
      <c r="D17427" s="13">
        <v>230</v>
      </c>
      <c r="E17427" s="13" t="s">
        <v>4</v>
      </c>
      <c r="F17427" s="17">
        <v>-704</v>
      </c>
      <c r="G17427" t="str">
        <f>_xlfn.XLOOKUP(tbl_GL[[#This Row],[Account_key]],tbl_COA[Account_key],tbl_COA[Class],"Not Found")</f>
        <v>Trading account</v>
      </c>
      <c r="H17427" t="str">
        <f>_xlfn.XLOOKUP(tbl_GL[[#This Row],[Account_key]],tbl_COA[Account_key],tbl_COA[SubClass],"Not Found")</f>
        <v>Cost of Sales</v>
      </c>
      <c r="I17427" t="str">
        <f>_xlfn.XLOOKUP(tbl_GL[[#This Row],[Account_key]],tbl_COA[Account_key],tbl_COA[SubClass2],"Not Found")</f>
        <v>Cost of Sales</v>
      </c>
      <c r="J17427" t="str">
        <f>_xlfn.XLOOKUP(tbl_GL[[#This Row],[Account_key]],tbl_COA[Account_key],tbl_COA[SubAccount],,0)</f>
        <v>Cost of Sales</v>
      </c>
      <c r="K17427">
        <f>YEAR(tbl_GL[[#This Row],[Date]])</f>
        <v>2019</v>
      </c>
    </row>
    <row r="17428" spans="1:11" x14ac:dyDescent="0.35">
      <c r="A17428">
        <v>924.2</v>
      </c>
      <c r="B17428" s="24">
        <v>43620</v>
      </c>
      <c r="C17428">
        <v>7</v>
      </c>
      <c r="D17428" s="13">
        <v>60</v>
      </c>
      <c r="E17428" s="13" t="s">
        <v>4</v>
      </c>
      <c r="F17428" s="17">
        <v>-704</v>
      </c>
      <c r="G17428" t="str">
        <f>_xlfn.XLOOKUP(tbl_GL[[#This Row],[Account_key]],tbl_COA[Account_key],tbl_COA[Class],"Not Found")</f>
        <v>Assets</v>
      </c>
      <c r="H17428" t="str">
        <f>_xlfn.XLOOKUP(tbl_GL[[#This Row],[Account_key]],tbl_COA[Account_key],tbl_COA[SubClass],"Not Found")</f>
        <v>Assets</v>
      </c>
      <c r="I17428" t="str">
        <f>_xlfn.XLOOKUP(tbl_GL[[#This Row],[Account_key]],tbl_COA[Account_key],tbl_COA[SubClass2],"Not Found")</f>
        <v>Current Assets</v>
      </c>
      <c r="J17428" t="str">
        <f>_xlfn.XLOOKUP(tbl_GL[[#This Row],[Account_key]],tbl_COA[Account_key],tbl_COA[SubAccount],,0)</f>
        <v>Inventory</v>
      </c>
      <c r="K17428">
        <f>YEAR(tbl_GL[[#This Row],[Date]])</f>
        <v>2019</v>
      </c>
    </row>
    <row r="17429" spans="1:11" x14ac:dyDescent="0.35">
      <c r="A17429">
        <v>925.1</v>
      </c>
      <c r="B17429" s="24">
        <v>43620</v>
      </c>
      <c r="C17429">
        <v>7</v>
      </c>
      <c r="D17429" s="13">
        <v>210</v>
      </c>
      <c r="E17429" s="13" t="s">
        <v>7</v>
      </c>
      <c r="F17429" s="17">
        <v>2657</v>
      </c>
      <c r="G17429" t="str">
        <f>_xlfn.XLOOKUP(tbl_GL[[#This Row],[Account_key]],tbl_COA[Account_key],tbl_COA[Class],"Not Found")</f>
        <v>Trading account</v>
      </c>
      <c r="H17429" t="str">
        <f>_xlfn.XLOOKUP(tbl_GL[[#This Row],[Account_key]],tbl_COA[Account_key],tbl_COA[SubClass],"Not Found")</f>
        <v>Sales</v>
      </c>
      <c r="I17429" t="str">
        <f>_xlfn.XLOOKUP(tbl_GL[[#This Row],[Account_key]],tbl_COA[Account_key],tbl_COA[SubClass2],"Not Found")</f>
        <v>Sales</v>
      </c>
      <c r="J17429" t="str">
        <f>_xlfn.XLOOKUP(tbl_GL[[#This Row],[Account_key]],tbl_COA[Account_key],tbl_COA[SubAccount],,0)</f>
        <v>Sales</v>
      </c>
      <c r="K17429">
        <f>YEAR(tbl_GL[[#This Row],[Date]])</f>
        <v>2019</v>
      </c>
    </row>
    <row r="17430" spans="1:11" x14ac:dyDescent="0.35">
      <c r="A17430">
        <v>925.2</v>
      </c>
      <c r="B17430" s="24">
        <v>43620</v>
      </c>
      <c r="C17430">
        <v>7</v>
      </c>
      <c r="D17430" s="13">
        <v>10</v>
      </c>
      <c r="E17430" s="13" t="s">
        <v>7</v>
      </c>
      <c r="F17430" s="17">
        <v>2657</v>
      </c>
      <c r="G17430" t="str">
        <f>_xlfn.XLOOKUP(tbl_GL[[#This Row],[Account_key]],tbl_COA[Account_key],tbl_COA[Class],"Not Found")</f>
        <v>Assets</v>
      </c>
      <c r="H17430" t="str">
        <f>_xlfn.XLOOKUP(tbl_GL[[#This Row],[Account_key]],tbl_COA[Account_key],tbl_COA[SubClass],"Not Found")</f>
        <v>Assets</v>
      </c>
      <c r="I17430" t="str">
        <f>_xlfn.XLOOKUP(tbl_GL[[#This Row],[Account_key]],tbl_COA[Account_key],tbl_COA[SubClass2],"Not Found")</f>
        <v>Current Assets</v>
      </c>
      <c r="J17430" t="str">
        <f>_xlfn.XLOOKUP(tbl_GL[[#This Row],[Account_key]],tbl_COA[Account_key],tbl_COA[SubAccount],,0)</f>
        <v>Cash at Bank</v>
      </c>
      <c r="K17430">
        <f>YEAR(tbl_GL[[#This Row],[Date]])</f>
        <v>2019</v>
      </c>
    </row>
    <row r="17431" spans="1:11" x14ac:dyDescent="0.35">
      <c r="A17431">
        <v>926.1</v>
      </c>
      <c r="B17431" s="24">
        <v>43620</v>
      </c>
      <c r="C17431">
        <v>7</v>
      </c>
      <c r="D17431" s="13">
        <v>230</v>
      </c>
      <c r="E17431" s="13" t="s">
        <v>4</v>
      </c>
      <c r="F17431" s="17">
        <v>-2818</v>
      </c>
      <c r="G17431" t="str">
        <f>_xlfn.XLOOKUP(tbl_GL[[#This Row],[Account_key]],tbl_COA[Account_key],tbl_COA[Class],"Not Found")</f>
        <v>Trading account</v>
      </c>
      <c r="H17431" t="str">
        <f>_xlfn.XLOOKUP(tbl_GL[[#This Row],[Account_key]],tbl_COA[Account_key],tbl_COA[SubClass],"Not Found")</f>
        <v>Cost of Sales</v>
      </c>
      <c r="I17431" t="str">
        <f>_xlfn.XLOOKUP(tbl_GL[[#This Row],[Account_key]],tbl_COA[Account_key],tbl_COA[SubClass2],"Not Found")</f>
        <v>Cost of Sales</v>
      </c>
      <c r="J17431" t="str">
        <f>_xlfn.XLOOKUP(tbl_GL[[#This Row],[Account_key]],tbl_COA[Account_key],tbl_COA[SubAccount],,0)</f>
        <v>Cost of Sales</v>
      </c>
      <c r="K17431">
        <f>YEAR(tbl_GL[[#This Row],[Date]])</f>
        <v>2019</v>
      </c>
    </row>
    <row r="17432" spans="1:11" x14ac:dyDescent="0.35">
      <c r="A17432">
        <v>926.2</v>
      </c>
      <c r="B17432" s="24">
        <v>43620</v>
      </c>
      <c r="C17432">
        <v>7</v>
      </c>
      <c r="D17432" s="13">
        <v>60</v>
      </c>
      <c r="E17432" s="13" t="s">
        <v>4</v>
      </c>
      <c r="F17432" s="17">
        <v>-2818</v>
      </c>
      <c r="G17432" t="str">
        <f>_xlfn.XLOOKUP(tbl_GL[[#This Row],[Account_key]],tbl_COA[Account_key],tbl_COA[Class],"Not Found")</f>
        <v>Assets</v>
      </c>
      <c r="H17432" t="str">
        <f>_xlfn.XLOOKUP(tbl_GL[[#This Row],[Account_key]],tbl_COA[Account_key],tbl_COA[SubClass],"Not Found")</f>
        <v>Assets</v>
      </c>
      <c r="I17432" t="str">
        <f>_xlfn.XLOOKUP(tbl_GL[[#This Row],[Account_key]],tbl_COA[Account_key],tbl_COA[SubClass2],"Not Found")</f>
        <v>Current Assets</v>
      </c>
      <c r="J17432" t="str">
        <f>_xlfn.XLOOKUP(tbl_GL[[#This Row],[Account_key]],tbl_COA[Account_key],tbl_COA[SubAccount],,0)</f>
        <v>Inventory</v>
      </c>
      <c r="K17432">
        <f>YEAR(tbl_GL[[#This Row],[Date]])</f>
        <v>2019</v>
      </c>
    </row>
    <row r="17433" spans="1:11" x14ac:dyDescent="0.35">
      <c r="A17433">
        <v>927.1</v>
      </c>
      <c r="B17433" s="24">
        <v>43620</v>
      </c>
      <c r="C17433">
        <v>7</v>
      </c>
      <c r="D17433" s="13">
        <v>210</v>
      </c>
      <c r="E17433" s="13" t="s">
        <v>8</v>
      </c>
      <c r="F17433" s="17">
        <v>12628</v>
      </c>
      <c r="G17433" t="str">
        <f>_xlfn.XLOOKUP(tbl_GL[[#This Row],[Account_key]],tbl_COA[Account_key],tbl_COA[Class],"Not Found")</f>
        <v>Trading account</v>
      </c>
      <c r="H17433" t="str">
        <f>_xlfn.XLOOKUP(tbl_GL[[#This Row],[Account_key]],tbl_COA[Account_key],tbl_COA[SubClass],"Not Found")</f>
        <v>Sales</v>
      </c>
      <c r="I17433" t="str">
        <f>_xlfn.XLOOKUP(tbl_GL[[#This Row],[Account_key]],tbl_COA[Account_key],tbl_COA[SubClass2],"Not Found")</f>
        <v>Sales</v>
      </c>
      <c r="J17433" t="str">
        <f>_xlfn.XLOOKUP(tbl_GL[[#This Row],[Account_key]],tbl_COA[Account_key],tbl_COA[SubAccount],,0)</f>
        <v>Sales</v>
      </c>
      <c r="K17433">
        <f>YEAR(tbl_GL[[#This Row],[Date]])</f>
        <v>2019</v>
      </c>
    </row>
    <row r="17434" spans="1:11" x14ac:dyDescent="0.35">
      <c r="A17434">
        <v>927.2</v>
      </c>
      <c r="B17434" s="24">
        <v>43620</v>
      </c>
      <c r="C17434">
        <v>7</v>
      </c>
      <c r="D17434" s="13">
        <v>30</v>
      </c>
      <c r="E17434" s="13" t="s">
        <v>8</v>
      </c>
      <c r="F17434" s="17">
        <v>12628</v>
      </c>
      <c r="G17434" t="str">
        <f>_xlfn.XLOOKUP(tbl_GL[[#This Row],[Account_key]],tbl_COA[Account_key],tbl_COA[Class],"Not Found")</f>
        <v>Assets</v>
      </c>
      <c r="H17434" t="str">
        <f>_xlfn.XLOOKUP(tbl_GL[[#This Row],[Account_key]],tbl_COA[Account_key],tbl_COA[SubClass],"Not Found")</f>
        <v>Assets</v>
      </c>
      <c r="I17434" t="str">
        <f>_xlfn.XLOOKUP(tbl_GL[[#This Row],[Account_key]],tbl_COA[Account_key],tbl_COA[SubClass2],"Not Found")</f>
        <v>Current Assets</v>
      </c>
      <c r="J17434" t="str">
        <f>_xlfn.XLOOKUP(tbl_GL[[#This Row],[Account_key]],tbl_COA[Account_key],tbl_COA[SubAccount],,0)</f>
        <v>Trade Receivables</v>
      </c>
      <c r="K17434">
        <f>YEAR(tbl_GL[[#This Row],[Date]])</f>
        <v>2019</v>
      </c>
    </row>
    <row r="17435" spans="1:11" x14ac:dyDescent="0.35">
      <c r="A17435">
        <v>928.1</v>
      </c>
      <c r="B17435" s="24">
        <v>43620</v>
      </c>
      <c r="C17435">
        <v>7</v>
      </c>
      <c r="D17435" s="13">
        <v>30</v>
      </c>
      <c r="E17435" s="13" t="s">
        <v>80</v>
      </c>
      <c r="F17435" s="17">
        <v>-12827</v>
      </c>
      <c r="G17435" t="str">
        <f>_xlfn.XLOOKUP(tbl_GL[[#This Row],[Account_key]],tbl_COA[Account_key],tbl_COA[Class],"Not Found")</f>
        <v>Assets</v>
      </c>
      <c r="H17435" t="str">
        <f>_xlfn.XLOOKUP(tbl_GL[[#This Row],[Account_key]],tbl_COA[Account_key],tbl_COA[SubClass],"Not Found")</f>
        <v>Assets</v>
      </c>
      <c r="I17435" t="str">
        <f>_xlfn.XLOOKUP(tbl_GL[[#This Row],[Account_key]],tbl_COA[Account_key],tbl_COA[SubClass2],"Not Found")</f>
        <v>Current Assets</v>
      </c>
      <c r="J17435" t="str">
        <f>_xlfn.XLOOKUP(tbl_GL[[#This Row],[Account_key]],tbl_COA[Account_key],tbl_COA[SubAccount],,0)</f>
        <v>Trade Receivables</v>
      </c>
      <c r="K17435">
        <f>YEAR(tbl_GL[[#This Row],[Date]])</f>
        <v>2019</v>
      </c>
    </row>
    <row r="17436" spans="1:11" x14ac:dyDescent="0.35">
      <c r="A17436">
        <v>928.2</v>
      </c>
      <c r="B17436" s="24">
        <v>43620</v>
      </c>
      <c r="C17436">
        <v>7</v>
      </c>
      <c r="D17436" s="13">
        <v>10</v>
      </c>
      <c r="E17436" s="13" t="s">
        <v>80</v>
      </c>
      <c r="F17436" s="17">
        <v>12827</v>
      </c>
      <c r="G17436" t="str">
        <f>_xlfn.XLOOKUP(tbl_GL[[#This Row],[Account_key]],tbl_COA[Account_key],tbl_COA[Class],"Not Found")</f>
        <v>Assets</v>
      </c>
      <c r="H17436" t="str">
        <f>_xlfn.XLOOKUP(tbl_GL[[#This Row],[Account_key]],tbl_COA[Account_key],tbl_COA[SubClass],"Not Found")</f>
        <v>Assets</v>
      </c>
      <c r="I17436" t="str">
        <f>_xlfn.XLOOKUP(tbl_GL[[#This Row],[Account_key]],tbl_COA[Account_key],tbl_COA[SubClass2],"Not Found")</f>
        <v>Current Assets</v>
      </c>
      <c r="J17436" t="str">
        <f>_xlfn.XLOOKUP(tbl_GL[[#This Row],[Account_key]],tbl_COA[Account_key],tbl_COA[SubAccount],,0)</f>
        <v>Cash at Bank</v>
      </c>
      <c r="K17436">
        <f>YEAR(tbl_GL[[#This Row],[Date]])</f>
        <v>2019</v>
      </c>
    </row>
    <row r="17437" spans="1:11" x14ac:dyDescent="0.35">
      <c r="A17437">
        <v>929.1</v>
      </c>
      <c r="B17437" s="24">
        <v>43621</v>
      </c>
      <c r="C17437">
        <v>7</v>
      </c>
      <c r="D17437" s="13">
        <v>300</v>
      </c>
      <c r="E17437" s="13" t="s">
        <v>97</v>
      </c>
      <c r="F17437" s="17">
        <v>-1639</v>
      </c>
      <c r="G17437" t="str">
        <f>_xlfn.XLOOKUP(tbl_GL[[#This Row],[Account_key]],tbl_COA[Account_key],tbl_COA[Class],"Not Found")</f>
        <v>Operating account</v>
      </c>
      <c r="H17437" t="str">
        <f>_xlfn.XLOOKUP(tbl_GL[[#This Row],[Account_key]],tbl_COA[Account_key],tbl_COA[SubClass],"Not Found")</f>
        <v>Operating Expenses</v>
      </c>
      <c r="I17437" t="str">
        <f>_xlfn.XLOOKUP(tbl_GL[[#This Row],[Account_key]],tbl_COA[Account_key],tbl_COA[SubClass2],"Not Found")</f>
        <v>Administration</v>
      </c>
      <c r="J17437" t="str">
        <f>_xlfn.XLOOKUP(tbl_GL[[#This Row],[Account_key]],tbl_COA[Account_key],tbl_COA[SubAccount],,0)</f>
        <v>Entertainment</v>
      </c>
      <c r="K17437">
        <f>YEAR(tbl_GL[[#This Row],[Date]])</f>
        <v>2019</v>
      </c>
    </row>
    <row r="17438" spans="1:11" x14ac:dyDescent="0.35">
      <c r="A17438">
        <v>929.2</v>
      </c>
      <c r="B17438" s="24">
        <v>43621</v>
      </c>
      <c r="C17438">
        <v>7</v>
      </c>
      <c r="D17438" s="13">
        <v>120</v>
      </c>
      <c r="E17438" s="13" t="s">
        <v>97</v>
      </c>
      <c r="F17438" s="17">
        <v>1639</v>
      </c>
      <c r="G17438" t="str">
        <f>_xlfn.XLOOKUP(tbl_GL[[#This Row],[Account_key]],tbl_COA[Account_key],tbl_COA[Class],"Not Found")</f>
        <v>Liabilities and Owners Equity</v>
      </c>
      <c r="H17438" t="str">
        <f>_xlfn.XLOOKUP(tbl_GL[[#This Row],[Account_key]],tbl_COA[Account_key],tbl_COA[SubClass],"Not Found")</f>
        <v>Liabilities</v>
      </c>
      <c r="I17438" t="str">
        <f>_xlfn.XLOOKUP(tbl_GL[[#This Row],[Account_key]],tbl_COA[Account_key],tbl_COA[SubClass2],"Not Found")</f>
        <v>Current Liabilities</v>
      </c>
      <c r="J17438" t="str">
        <f>_xlfn.XLOOKUP(tbl_GL[[#This Row],[Account_key]],tbl_COA[Account_key],tbl_COA[SubAccount],,0)</f>
        <v>Accrued Expenses</v>
      </c>
      <c r="K17438">
        <f>YEAR(tbl_GL[[#This Row],[Date]])</f>
        <v>2019</v>
      </c>
    </row>
    <row r="17439" spans="1:11" x14ac:dyDescent="0.35">
      <c r="A17439">
        <v>930.1</v>
      </c>
      <c r="B17439" s="24">
        <v>43621</v>
      </c>
      <c r="C17439">
        <v>7</v>
      </c>
      <c r="D17439" s="13">
        <v>10</v>
      </c>
      <c r="E17439" s="13" t="s">
        <v>98</v>
      </c>
      <c r="F17439" s="17">
        <v>-1758</v>
      </c>
      <c r="G17439" t="str">
        <f>_xlfn.XLOOKUP(tbl_GL[[#This Row],[Account_key]],tbl_COA[Account_key],tbl_COA[Class],"Not Found")</f>
        <v>Assets</v>
      </c>
      <c r="H17439" t="str">
        <f>_xlfn.XLOOKUP(tbl_GL[[#This Row],[Account_key]],tbl_COA[Account_key],tbl_COA[SubClass],"Not Found")</f>
        <v>Assets</v>
      </c>
      <c r="I17439" t="str">
        <f>_xlfn.XLOOKUP(tbl_GL[[#This Row],[Account_key]],tbl_COA[Account_key],tbl_COA[SubClass2],"Not Found")</f>
        <v>Current Assets</v>
      </c>
      <c r="J17439" t="str">
        <f>_xlfn.XLOOKUP(tbl_GL[[#This Row],[Account_key]],tbl_COA[Account_key],tbl_COA[SubAccount],,0)</f>
        <v>Cash at Bank</v>
      </c>
      <c r="K17439">
        <f>YEAR(tbl_GL[[#This Row],[Date]])</f>
        <v>2019</v>
      </c>
    </row>
    <row r="17440" spans="1:11" x14ac:dyDescent="0.35">
      <c r="A17440">
        <v>930.2</v>
      </c>
      <c r="B17440" s="24">
        <v>43621</v>
      </c>
      <c r="C17440">
        <v>7</v>
      </c>
      <c r="D17440" s="13">
        <v>120</v>
      </c>
      <c r="E17440" s="13" t="s">
        <v>98</v>
      </c>
      <c r="F17440" s="17">
        <v>-1758</v>
      </c>
      <c r="G17440" t="str">
        <f>_xlfn.XLOOKUP(tbl_GL[[#This Row],[Account_key]],tbl_COA[Account_key],tbl_COA[Class],"Not Found")</f>
        <v>Liabilities and Owners Equity</v>
      </c>
      <c r="H17440" t="str">
        <f>_xlfn.XLOOKUP(tbl_GL[[#This Row],[Account_key]],tbl_COA[Account_key],tbl_COA[SubClass],"Not Found")</f>
        <v>Liabilities</v>
      </c>
      <c r="I17440" t="str">
        <f>_xlfn.XLOOKUP(tbl_GL[[#This Row],[Account_key]],tbl_COA[Account_key],tbl_COA[SubClass2],"Not Found")</f>
        <v>Current Liabilities</v>
      </c>
      <c r="J17440" t="str">
        <f>_xlfn.XLOOKUP(tbl_GL[[#This Row],[Account_key]],tbl_COA[Account_key],tbl_COA[SubAccount],,0)</f>
        <v>Accrued Expenses</v>
      </c>
      <c r="K17440">
        <f>YEAR(tbl_GL[[#This Row],[Date]])</f>
        <v>2019</v>
      </c>
    </row>
    <row r="17441" spans="1:11" x14ac:dyDescent="0.35">
      <c r="A17441">
        <v>931.1</v>
      </c>
      <c r="B17441" s="24">
        <v>43621</v>
      </c>
      <c r="C17441">
        <v>7</v>
      </c>
      <c r="D17441" s="13">
        <v>10</v>
      </c>
      <c r="E17441" s="13" t="s">
        <v>98</v>
      </c>
      <c r="F17441" s="17">
        <v>-2066</v>
      </c>
      <c r="G17441" t="str">
        <f>_xlfn.XLOOKUP(tbl_GL[[#This Row],[Account_key]],tbl_COA[Account_key],tbl_COA[Class],"Not Found")</f>
        <v>Assets</v>
      </c>
      <c r="H17441" t="str">
        <f>_xlfn.XLOOKUP(tbl_GL[[#This Row],[Account_key]],tbl_COA[Account_key],tbl_COA[SubClass],"Not Found")</f>
        <v>Assets</v>
      </c>
      <c r="I17441" t="str">
        <f>_xlfn.XLOOKUP(tbl_GL[[#This Row],[Account_key]],tbl_COA[Account_key],tbl_COA[SubClass2],"Not Found")</f>
        <v>Current Assets</v>
      </c>
      <c r="J17441" t="str">
        <f>_xlfn.XLOOKUP(tbl_GL[[#This Row],[Account_key]],tbl_COA[Account_key],tbl_COA[SubAccount],,0)</f>
        <v>Cash at Bank</v>
      </c>
      <c r="K17441">
        <f>YEAR(tbl_GL[[#This Row],[Date]])</f>
        <v>2019</v>
      </c>
    </row>
    <row r="17442" spans="1:11" x14ac:dyDescent="0.35">
      <c r="A17442">
        <v>931.2</v>
      </c>
      <c r="B17442" s="24">
        <v>43621</v>
      </c>
      <c r="C17442">
        <v>7</v>
      </c>
      <c r="D17442" s="13">
        <v>120</v>
      </c>
      <c r="E17442" s="13" t="s">
        <v>98</v>
      </c>
      <c r="F17442" s="17">
        <v>-2066</v>
      </c>
      <c r="G17442" t="str">
        <f>_xlfn.XLOOKUP(tbl_GL[[#This Row],[Account_key]],tbl_COA[Account_key],tbl_COA[Class],"Not Found")</f>
        <v>Liabilities and Owners Equity</v>
      </c>
      <c r="H17442" t="str">
        <f>_xlfn.XLOOKUP(tbl_GL[[#This Row],[Account_key]],tbl_COA[Account_key],tbl_COA[SubClass],"Not Found")</f>
        <v>Liabilities</v>
      </c>
      <c r="I17442" t="str">
        <f>_xlfn.XLOOKUP(tbl_GL[[#This Row],[Account_key]],tbl_COA[Account_key],tbl_COA[SubClass2],"Not Found")</f>
        <v>Current Liabilities</v>
      </c>
      <c r="J17442" t="str">
        <f>_xlfn.XLOOKUP(tbl_GL[[#This Row],[Account_key]],tbl_COA[Account_key],tbl_COA[SubAccount],,0)</f>
        <v>Accrued Expenses</v>
      </c>
      <c r="K17442">
        <f>YEAR(tbl_GL[[#This Row],[Date]])</f>
        <v>2019</v>
      </c>
    </row>
    <row r="17443" spans="1:11" x14ac:dyDescent="0.35">
      <c r="A17443">
        <v>932.1</v>
      </c>
      <c r="B17443" s="24">
        <v>43621</v>
      </c>
      <c r="C17443">
        <v>7</v>
      </c>
      <c r="D17443" s="13">
        <v>10</v>
      </c>
      <c r="E17443" s="13" t="s">
        <v>84</v>
      </c>
      <c r="F17443" s="17">
        <v>-13950</v>
      </c>
      <c r="G17443" t="str">
        <f>_xlfn.XLOOKUP(tbl_GL[[#This Row],[Account_key]],tbl_COA[Account_key],tbl_COA[Class],"Not Found")</f>
        <v>Assets</v>
      </c>
      <c r="H17443" t="str">
        <f>_xlfn.XLOOKUP(tbl_GL[[#This Row],[Account_key]],tbl_COA[Account_key],tbl_COA[SubClass],"Not Found")</f>
        <v>Assets</v>
      </c>
      <c r="I17443" t="str">
        <f>_xlfn.XLOOKUP(tbl_GL[[#This Row],[Account_key]],tbl_COA[Account_key],tbl_COA[SubClass2],"Not Found")</f>
        <v>Current Assets</v>
      </c>
      <c r="J17443" t="str">
        <f>_xlfn.XLOOKUP(tbl_GL[[#This Row],[Account_key]],tbl_COA[Account_key],tbl_COA[SubAccount],,0)</f>
        <v>Cash at Bank</v>
      </c>
      <c r="K17443">
        <f>YEAR(tbl_GL[[#This Row],[Date]])</f>
        <v>2019</v>
      </c>
    </row>
    <row r="17444" spans="1:11" x14ac:dyDescent="0.35">
      <c r="A17444">
        <v>932.2</v>
      </c>
      <c r="B17444" s="24">
        <v>43621</v>
      </c>
      <c r="C17444">
        <v>7</v>
      </c>
      <c r="D17444" s="13">
        <v>110</v>
      </c>
      <c r="E17444" s="13" t="s">
        <v>84</v>
      </c>
      <c r="F17444" s="17">
        <v>-13950</v>
      </c>
      <c r="G17444" t="str">
        <f>_xlfn.XLOOKUP(tbl_GL[[#This Row],[Account_key]],tbl_COA[Account_key],tbl_COA[Class],"Not Found")</f>
        <v>Liabilities and Owners Equity</v>
      </c>
      <c r="H17444" t="str">
        <f>_xlfn.XLOOKUP(tbl_GL[[#This Row],[Account_key]],tbl_COA[Account_key],tbl_COA[SubClass],"Not Found")</f>
        <v>Liabilities</v>
      </c>
      <c r="I17444" t="str">
        <f>_xlfn.XLOOKUP(tbl_GL[[#This Row],[Account_key]],tbl_COA[Account_key],tbl_COA[SubClass2],"Not Found")</f>
        <v>Current Liabilities</v>
      </c>
      <c r="J17444" t="str">
        <f>_xlfn.XLOOKUP(tbl_GL[[#This Row],[Account_key]],tbl_COA[Account_key],tbl_COA[SubAccount],,0)</f>
        <v>Trade Payables</v>
      </c>
      <c r="K17444">
        <f>YEAR(tbl_GL[[#This Row],[Date]])</f>
        <v>2019</v>
      </c>
    </row>
    <row r="17445" spans="1:11" x14ac:dyDescent="0.35">
      <c r="A17445">
        <v>933.1</v>
      </c>
      <c r="B17445" s="24">
        <v>43624</v>
      </c>
      <c r="C17445">
        <v>7</v>
      </c>
      <c r="D17445" s="13">
        <v>260</v>
      </c>
      <c r="E17445" s="13" t="s">
        <v>97</v>
      </c>
      <c r="F17445" s="17">
        <v>-1624</v>
      </c>
      <c r="G17445" t="str">
        <f>_xlfn.XLOOKUP(tbl_GL[[#This Row],[Account_key]],tbl_COA[Account_key],tbl_COA[Class],"Not Found")</f>
        <v>Operating account</v>
      </c>
      <c r="H17445" t="str">
        <f>_xlfn.XLOOKUP(tbl_GL[[#This Row],[Account_key]],tbl_COA[Account_key],tbl_COA[SubClass],"Not Found")</f>
        <v>Operating Expenses</v>
      </c>
      <c r="I17445" t="str">
        <f>_xlfn.XLOOKUP(tbl_GL[[#This Row],[Account_key]],tbl_COA[Account_key],tbl_COA[SubClass2],"Not Found")</f>
        <v>Marketing</v>
      </c>
      <c r="J17445" t="str">
        <f>_xlfn.XLOOKUP(tbl_GL[[#This Row],[Account_key]],tbl_COA[Account_key],tbl_COA[SubAccount],,0)</f>
        <v>Commissions</v>
      </c>
      <c r="K17445">
        <f>YEAR(tbl_GL[[#This Row],[Date]])</f>
        <v>2019</v>
      </c>
    </row>
    <row r="17446" spans="1:11" x14ac:dyDescent="0.35">
      <c r="A17446">
        <v>933.2</v>
      </c>
      <c r="B17446" s="24">
        <v>43624</v>
      </c>
      <c r="C17446">
        <v>7</v>
      </c>
      <c r="D17446" s="13">
        <v>120</v>
      </c>
      <c r="E17446" s="13" t="s">
        <v>97</v>
      </c>
      <c r="F17446" s="17">
        <v>1624</v>
      </c>
      <c r="G17446" t="str">
        <f>_xlfn.XLOOKUP(tbl_GL[[#This Row],[Account_key]],tbl_COA[Account_key],tbl_COA[Class],"Not Found")</f>
        <v>Liabilities and Owners Equity</v>
      </c>
      <c r="H17446" t="str">
        <f>_xlfn.XLOOKUP(tbl_GL[[#This Row],[Account_key]],tbl_COA[Account_key],tbl_COA[SubClass],"Not Found")</f>
        <v>Liabilities</v>
      </c>
      <c r="I17446" t="str">
        <f>_xlfn.XLOOKUP(tbl_GL[[#This Row],[Account_key]],tbl_COA[Account_key],tbl_COA[SubClass2],"Not Found")</f>
        <v>Current Liabilities</v>
      </c>
      <c r="J17446" t="str">
        <f>_xlfn.XLOOKUP(tbl_GL[[#This Row],[Account_key]],tbl_COA[Account_key],tbl_COA[SubAccount],,0)</f>
        <v>Accrued Expenses</v>
      </c>
      <c r="K17446">
        <f>YEAR(tbl_GL[[#This Row],[Date]])</f>
        <v>2019</v>
      </c>
    </row>
    <row r="17447" spans="1:11" x14ac:dyDescent="0.35">
      <c r="A17447">
        <v>934.1</v>
      </c>
      <c r="B17447" s="24">
        <v>43626</v>
      </c>
      <c r="C17447">
        <v>7</v>
      </c>
      <c r="D17447" s="13">
        <v>290</v>
      </c>
      <c r="E17447" s="13" t="s">
        <v>99</v>
      </c>
      <c r="F17447" s="17">
        <v>-112</v>
      </c>
      <c r="G17447" t="str">
        <f>_xlfn.XLOOKUP(tbl_GL[[#This Row],[Account_key]],tbl_COA[Account_key],tbl_COA[Class],"Not Found")</f>
        <v>Operating account</v>
      </c>
      <c r="H17447" t="str">
        <f>_xlfn.XLOOKUP(tbl_GL[[#This Row],[Account_key]],tbl_COA[Account_key],tbl_COA[SubClass],"Not Found")</f>
        <v>Operating Expenses</v>
      </c>
      <c r="I17447" t="str">
        <f>_xlfn.XLOOKUP(tbl_GL[[#This Row],[Account_key]],tbl_COA[Account_key],tbl_COA[SubClass2],"Not Found")</f>
        <v>Administration</v>
      </c>
      <c r="J17447" t="str">
        <f>_xlfn.XLOOKUP(tbl_GL[[#This Row],[Account_key]],tbl_COA[Account_key],tbl_COA[SubAccount],,0)</f>
        <v>Travel</v>
      </c>
      <c r="K17447">
        <f>YEAR(tbl_GL[[#This Row],[Date]])</f>
        <v>2019</v>
      </c>
    </row>
    <row r="17448" spans="1:11" x14ac:dyDescent="0.35">
      <c r="A17448">
        <v>934.2</v>
      </c>
      <c r="B17448" s="24">
        <v>43626</v>
      </c>
      <c r="C17448">
        <v>7</v>
      </c>
      <c r="D17448" s="13">
        <v>20</v>
      </c>
      <c r="E17448" s="13" t="s">
        <v>99</v>
      </c>
      <c r="F17448" s="17">
        <v>-112</v>
      </c>
      <c r="G17448" t="str">
        <f>_xlfn.XLOOKUP(tbl_GL[[#This Row],[Account_key]],tbl_COA[Account_key],tbl_COA[Class],"Not Found")</f>
        <v>Assets</v>
      </c>
      <c r="H17448" t="str">
        <f>_xlfn.XLOOKUP(tbl_GL[[#This Row],[Account_key]],tbl_COA[Account_key],tbl_COA[SubClass],"Not Found")</f>
        <v>Assets</v>
      </c>
      <c r="I17448" t="str">
        <f>_xlfn.XLOOKUP(tbl_GL[[#This Row],[Account_key]],tbl_COA[Account_key],tbl_COA[SubClass2],"Not Found")</f>
        <v>Current Assets</v>
      </c>
      <c r="J17448" t="str">
        <f>_xlfn.XLOOKUP(tbl_GL[[#This Row],[Account_key]],tbl_COA[Account_key],tbl_COA[SubAccount],,0)</f>
        <v>Cash in hand</v>
      </c>
      <c r="K17448">
        <f>YEAR(tbl_GL[[#This Row],[Date]])</f>
        <v>2019</v>
      </c>
    </row>
    <row r="17449" spans="1:11" x14ac:dyDescent="0.35">
      <c r="A17449">
        <v>935.1</v>
      </c>
      <c r="B17449" s="24">
        <v>43626</v>
      </c>
      <c r="C17449">
        <v>7</v>
      </c>
      <c r="D17449" s="13">
        <v>260</v>
      </c>
      <c r="E17449" s="13" t="s">
        <v>83</v>
      </c>
      <c r="F17449" s="17">
        <v>314</v>
      </c>
      <c r="G17449" t="str">
        <f>_xlfn.XLOOKUP(tbl_GL[[#This Row],[Account_key]],tbl_COA[Account_key],tbl_COA[Class],"Not Found")</f>
        <v>Operating account</v>
      </c>
      <c r="H17449" t="str">
        <f>_xlfn.XLOOKUP(tbl_GL[[#This Row],[Account_key]],tbl_COA[Account_key],tbl_COA[SubClass],"Not Found")</f>
        <v>Operating Expenses</v>
      </c>
      <c r="I17449" t="str">
        <f>_xlfn.XLOOKUP(tbl_GL[[#This Row],[Account_key]],tbl_COA[Account_key],tbl_COA[SubClass2],"Not Found")</f>
        <v>Marketing</v>
      </c>
      <c r="J17449" t="str">
        <f>_xlfn.XLOOKUP(tbl_GL[[#This Row],[Account_key]],tbl_COA[Account_key],tbl_COA[SubAccount],,0)</f>
        <v>Commissions</v>
      </c>
      <c r="K17449">
        <f>YEAR(tbl_GL[[#This Row],[Date]])</f>
        <v>2019</v>
      </c>
    </row>
    <row r="17450" spans="1:11" x14ac:dyDescent="0.35">
      <c r="A17450">
        <v>935.2</v>
      </c>
      <c r="B17450" s="24">
        <v>43626</v>
      </c>
      <c r="C17450">
        <v>7</v>
      </c>
      <c r="D17450" s="13">
        <v>20</v>
      </c>
      <c r="E17450" s="13" t="s">
        <v>83</v>
      </c>
      <c r="F17450" s="17">
        <v>314</v>
      </c>
      <c r="G17450" t="str">
        <f>_xlfn.XLOOKUP(tbl_GL[[#This Row],[Account_key]],tbl_COA[Account_key],tbl_COA[Class],"Not Found")</f>
        <v>Assets</v>
      </c>
      <c r="H17450" t="str">
        <f>_xlfn.XLOOKUP(tbl_GL[[#This Row],[Account_key]],tbl_COA[Account_key],tbl_COA[SubClass],"Not Found")</f>
        <v>Assets</v>
      </c>
      <c r="I17450" t="str">
        <f>_xlfn.XLOOKUP(tbl_GL[[#This Row],[Account_key]],tbl_COA[Account_key],tbl_COA[SubClass2],"Not Found")</f>
        <v>Current Assets</v>
      </c>
      <c r="J17450" t="str">
        <f>_xlfn.XLOOKUP(tbl_GL[[#This Row],[Account_key]],tbl_COA[Account_key],tbl_COA[SubAccount],,0)</f>
        <v>Cash in hand</v>
      </c>
      <c r="K17450">
        <f>YEAR(tbl_GL[[#This Row],[Date]])</f>
        <v>2019</v>
      </c>
    </row>
    <row r="17451" spans="1:11" x14ac:dyDescent="0.35">
      <c r="A17451">
        <v>936.1</v>
      </c>
      <c r="B17451" s="24">
        <v>43627</v>
      </c>
      <c r="C17451">
        <v>7</v>
      </c>
      <c r="D17451" s="13">
        <v>300</v>
      </c>
      <c r="E17451" s="13" t="s">
        <v>97</v>
      </c>
      <c r="F17451" s="17">
        <v>-1757</v>
      </c>
      <c r="G17451" t="str">
        <f>_xlfn.XLOOKUP(tbl_GL[[#This Row],[Account_key]],tbl_COA[Account_key],tbl_COA[Class],"Not Found")</f>
        <v>Operating account</v>
      </c>
      <c r="H17451" t="str">
        <f>_xlfn.XLOOKUP(tbl_GL[[#This Row],[Account_key]],tbl_COA[Account_key],tbl_COA[SubClass],"Not Found")</f>
        <v>Operating Expenses</v>
      </c>
      <c r="I17451" t="str">
        <f>_xlfn.XLOOKUP(tbl_GL[[#This Row],[Account_key]],tbl_COA[Account_key],tbl_COA[SubClass2],"Not Found")</f>
        <v>Administration</v>
      </c>
      <c r="J17451" t="str">
        <f>_xlfn.XLOOKUP(tbl_GL[[#This Row],[Account_key]],tbl_COA[Account_key],tbl_COA[SubAccount],,0)</f>
        <v>Entertainment</v>
      </c>
      <c r="K17451">
        <f>YEAR(tbl_GL[[#This Row],[Date]])</f>
        <v>2019</v>
      </c>
    </row>
    <row r="17452" spans="1:11" x14ac:dyDescent="0.35">
      <c r="A17452">
        <v>936.2</v>
      </c>
      <c r="B17452" s="24">
        <v>43627</v>
      </c>
      <c r="C17452">
        <v>7</v>
      </c>
      <c r="D17452" s="13">
        <v>120</v>
      </c>
      <c r="E17452" s="13" t="s">
        <v>97</v>
      </c>
      <c r="F17452" s="17">
        <v>1757</v>
      </c>
      <c r="G17452" t="str">
        <f>_xlfn.XLOOKUP(tbl_GL[[#This Row],[Account_key]],tbl_COA[Account_key],tbl_COA[Class],"Not Found")</f>
        <v>Liabilities and Owners Equity</v>
      </c>
      <c r="H17452" t="str">
        <f>_xlfn.XLOOKUP(tbl_GL[[#This Row],[Account_key]],tbl_COA[Account_key],tbl_COA[SubClass],"Not Found")</f>
        <v>Liabilities</v>
      </c>
      <c r="I17452" t="str">
        <f>_xlfn.XLOOKUP(tbl_GL[[#This Row],[Account_key]],tbl_COA[Account_key],tbl_COA[SubClass2],"Not Found")</f>
        <v>Current Liabilities</v>
      </c>
      <c r="J17452" t="str">
        <f>_xlfn.XLOOKUP(tbl_GL[[#This Row],[Account_key]],tbl_COA[Account_key],tbl_COA[SubAccount],,0)</f>
        <v>Accrued Expenses</v>
      </c>
      <c r="K17452">
        <f>YEAR(tbl_GL[[#This Row],[Date]])</f>
        <v>2019</v>
      </c>
    </row>
    <row r="17453" spans="1:11" x14ac:dyDescent="0.35">
      <c r="A17453">
        <v>937.1</v>
      </c>
      <c r="B17453" s="24">
        <v>43630</v>
      </c>
      <c r="C17453">
        <v>7</v>
      </c>
      <c r="D17453" s="13">
        <v>230</v>
      </c>
      <c r="E17453" s="13" t="s">
        <v>4</v>
      </c>
      <c r="F17453" s="17">
        <v>-814</v>
      </c>
      <c r="G17453" t="str">
        <f>_xlfn.XLOOKUP(tbl_GL[[#This Row],[Account_key]],tbl_COA[Account_key],tbl_COA[Class],"Not Found")</f>
        <v>Trading account</v>
      </c>
      <c r="H17453" t="str">
        <f>_xlfn.XLOOKUP(tbl_GL[[#This Row],[Account_key]],tbl_COA[Account_key],tbl_COA[SubClass],"Not Found")</f>
        <v>Cost of Sales</v>
      </c>
      <c r="I17453" t="str">
        <f>_xlfn.XLOOKUP(tbl_GL[[#This Row],[Account_key]],tbl_COA[Account_key],tbl_COA[SubClass2],"Not Found")</f>
        <v>Cost of Sales</v>
      </c>
      <c r="J17453" t="str">
        <f>_xlfn.XLOOKUP(tbl_GL[[#This Row],[Account_key]],tbl_COA[Account_key],tbl_COA[SubAccount],,0)</f>
        <v>Cost of Sales</v>
      </c>
      <c r="K17453">
        <f>YEAR(tbl_GL[[#This Row],[Date]])</f>
        <v>2019</v>
      </c>
    </row>
    <row r="17454" spans="1:11" x14ac:dyDescent="0.35">
      <c r="A17454">
        <v>937.2</v>
      </c>
      <c r="B17454" s="24">
        <v>43630</v>
      </c>
      <c r="C17454">
        <v>7</v>
      </c>
      <c r="D17454" s="13">
        <v>60</v>
      </c>
      <c r="E17454" s="13" t="s">
        <v>4</v>
      </c>
      <c r="F17454" s="17">
        <v>-814</v>
      </c>
      <c r="G17454" t="str">
        <f>_xlfn.XLOOKUP(tbl_GL[[#This Row],[Account_key]],tbl_COA[Account_key],tbl_COA[Class],"Not Found")</f>
        <v>Assets</v>
      </c>
      <c r="H17454" t="str">
        <f>_xlfn.XLOOKUP(tbl_GL[[#This Row],[Account_key]],tbl_COA[Account_key],tbl_COA[SubClass],"Not Found")</f>
        <v>Assets</v>
      </c>
      <c r="I17454" t="str">
        <f>_xlfn.XLOOKUP(tbl_GL[[#This Row],[Account_key]],tbl_COA[Account_key],tbl_COA[SubClass2],"Not Found")</f>
        <v>Current Assets</v>
      </c>
      <c r="J17454" t="str">
        <f>_xlfn.XLOOKUP(tbl_GL[[#This Row],[Account_key]],tbl_COA[Account_key],tbl_COA[SubAccount],,0)</f>
        <v>Inventory</v>
      </c>
      <c r="K17454">
        <f>YEAR(tbl_GL[[#This Row],[Date]])</f>
        <v>2019</v>
      </c>
    </row>
    <row r="17455" spans="1:11" x14ac:dyDescent="0.35">
      <c r="A17455">
        <v>938.1</v>
      </c>
      <c r="B17455" s="24">
        <v>43630</v>
      </c>
      <c r="C17455">
        <v>7</v>
      </c>
      <c r="D17455" s="13">
        <v>260</v>
      </c>
      <c r="E17455" s="13" t="s">
        <v>97</v>
      </c>
      <c r="F17455" s="17">
        <v>-1636</v>
      </c>
      <c r="G17455" t="str">
        <f>_xlfn.XLOOKUP(tbl_GL[[#This Row],[Account_key]],tbl_COA[Account_key],tbl_COA[Class],"Not Found")</f>
        <v>Operating account</v>
      </c>
      <c r="H17455" t="str">
        <f>_xlfn.XLOOKUP(tbl_GL[[#This Row],[Account_key]],tbl_COA[Account_key],tbl_COA[SubClass],"Not Found")</f>
        <v>Operating Expenses</v>
      </c>
      <c r="I17455" t="str">
        <f>_xlfn.XLOOKUP(tbl_GL[[#This Row],[Account_key]],tbl_COA[Account_key],tbl_COA[SubClass2],"Not Found")</f>
        <v>Marketing</v>
      </c>
      <c r="J17455" t="str">
        <f>_xlfn.XLOOKUP(tbl_GL[[#This Row],[Account_key]],tbl_COA[Account_key],tbl_COA[SubAccount],,0)</f>
        <v>Commissions</v>
      </c>
      <c r="K17455">
        <f>YEAR(tbl_GL[[#This Row],[Date]])</f>
        <v>2019</v>
      </c>
    </row>
    <row r="17456" spans="1:11" x14ac:dyDescent="0.35">
      <c r="A17456">
        <v>938.2</v>
      </c>
      <c r="B17456" s="24">
        <v>43630</v>
      </c>
      <c r="C17456">
        <v>7</v>
      </c>
      <c r="D17456" s="13">
        <v>120</v>
      </c>
      <c r="E17456" s="13" t="s">
        <v>97</v>
      </c>
      <c r="F17456" s="17">
        <v>1636</v>
      </c>
      <c r="G17456" t="str">
        <f>_xlfn.XLOOKUP(tbl_GL[[#This Row],[Account_key]],tbl_COA[Account_key],tbl_COA[Class],"Not Found")</f>
        <v>Liabilities and Owners Equity</v>
      </c>
      <c r="H17456" t="str">
        <f>_xlfn.XLOOKUP(tbl_GL[[#This Row],[Account_key]],tbl_COA[Account_key],tbl_COA[SubClass],"Not Found")</f>
        <v>Liabilities</v>
      </c>
      <c r="I17456" t="str">
        <f>_xlfn.XLOOKUP(tbl_GL[[#This Row],[Account_key]],tbl_COA[Account_key],tbl_COA[SubClass2],"Not Found")</f>
        <v>Current Liabilities</v>
      </c>
      <c r="J17456" t="str">
        <f>_xlfn.XLOOKUP(tbl_GL[[#This Row],[Account_key]],tbl_COA[Account_key],tbl_COA[SubAccount],,0)</f>
        <v>Accrued Expenses</v>
      </c>
      <c r="K17456">
        <f>YEAR(tbl_GL[[#This Row],[Date]])</f>
        <v>2019</v>
      </c>
    </row>
    <row r="17457" spans="1:11" x14ac:dyDescent="0.35">
      <c r="A17457">
        <v>939.1</v>
      </c>
      <c r="B17457" s="24">
        <v>43630</v>
      </c>
      <c r="C17457">
        <v>7</v>
      </c>
      <c r="D17457" s="13">
        <v>10</v>
      </c>
      <c r="E17457" s="13" t="s">
        <v>98</v>
      </c>
      <c r="F17457" s="17">
        <v>-1902</v>
      </c>
      <c r="G17457" t="str">
        <f>_xlfn.XLOOKUP(tbl_GL[[#This Row],[Account_key]],tbl_COA[Account_key],tbl_COA[Class],"Not Found")</f>
        <v>Assets</v>
      </c>
      <c r="H17457" t="str">
        <f>_xlfn.XLOOKUP(tbl_GL[[#This Row],[Account_key]],tbl_COA[Account_key],tbl_COA[SubClass],"Not Found")</f>
        <v>Assets</v>
      </c>
      <c r="I17457" t="str">
        <f>_xlfn.XLOOKUP(tbl_GL[[#This Row],[Account_key]],tbl_COA[Account_key],tbl_COA[SubClass2],"Not Found")</f>
        <v>Current Assets</v>
      </c>
      <c r="J17457" t="str">
        <f>_xlfn.XLOOKUP(tbl_GL[[#This Row],[Account_key]],tbl_COA[Account_key],tbl_COA[SubAccount],,0)</f>
        <v>Cash at Bank</v>
      </c>
      <c r="K17457">
        <f>YEAR(tbl_GL[[#This Row],[Date]])</f>
        <v>2019</v>
      </c>
    </row>
    <row r="17458" spans="1:11" x14ac:dyDescent="0.35">
      <c r="A17458">
        <v>939.2</v>
      </c>
      <c r="B17458" s="24">
        <v>43630</v>
      </c>
      <c r="C17458">
        <v>7</v>
      </c>
      <c r="D17458" s="13">
        <v>120</v>
      </c>
      <c r="E17458" s="13" t="s">
        <v>98</v>
      </c>
      <c r="F17458" s="17">
        <v>-1902</v>
      </c>
      <c r="G17458" t="str">
        <f>_xlfn.XLOOKUP(tbl_GL[[#This Row],[Account_key]],tbl_COA[Account_key],tbl_COA[Class],"Not Found")</f>
        <v>Liabilities and Owners Equity</v>
      </c>
      <c r="H17458" t="str">
        <f>_xlfn.XLOOKUP(tbl_GL[[#This Row],[Account_key]],tbl_COA[Account_key],tbl_COA[SubClass],"Not Found")</f>
        <v>Liabilities</v>
      </c>
      <c r="I17458" t="str">
        <f>_xlfn.XLOOKUP(tbl_GL[[#This Row],[Account_key]],tbl_COA[Account_key],tbl_COA[SubClass2],"Not Found")</f>
        <v>Current Liabilities</v>
      </c>
      <c r="J17458" t="str">
        <f>_xlfn.XLOOKUP(tbl_GL[[#This Row],[Account_key]],tbl_COA[Account_key],tbl_COA[SubAccount],,0)</f>
        <v>Accrued Expenses</v>
      </c>
      <c r="K17458">
        <f>YEAR(tbl_GL[[#This Row],[Date]])</f>
        <v>2019</v>
      </c>
    </row>
    <row r="17459" spans="1:11" x14ac:dyDescent="0.35">
      <c r="A17459">
        <v>940.1</v>
      </c>
      <c r="B17459" s="24">
        <v>43630</v>
      </c>
      <c r="C17459">
        <v>7</v>
      </c>
      <c r="D17459" s="13">
        <v>210</v>
      </c>
      <c r="E17459" s="13" t="s">
        <v>7</v>
      </c>
      <c r="F17459" s="17">
        <v>3074</v>
      </c>
      <c r="G17459" t="str">
        <f>_xlfn.XLOOKUP(tbl_GL[[#This Row],[Account_key]],tbl_COA[Account_key],tbl_COA[Class],"Not Found")</f>
        <v>Trading account</v>
      </c>
      <c r="H17459" t="str">
        <f>_xlfn.XLOOKUP(tbl_GL[[#This Row],[Account_key]],tbl_COA[Account_key],tbl_COA[SubClass],"Not Found")</f>
        <v>Sales</v>
      </c>
      <c r="I17459" t="str">
        <f>_xlfn.XLOOKUP(tbl_GL[[#This Row],[Account_key]],tbl_COA[Account_key],tbl_COA[SubClass2],"Not Found")</f>
        <v>Sales</v>
      </c>
      <c r="J17459" t="str">
        <f>_xlfn.XLOOKUP(tbl_GL[[#This Row],[Account_key]],tbl_COA[Account_key],tbl_COA[SubAccount],,0)</f>
        <v>Sales</v>
      </c>
      <c r="K17459">
        <f>YEAR(tbl_GL[[#This Row],[Date]])</f>
        <v>2019</v>
      </c>
    </row>
    <row r="17460" spans="1:11" x14ac:dyDescent="0.35">
      <c r="A17460">
        <v>940.2</v>
      </c>
      <c r="B17460" s="24">
        <v>43630</v>
      </c>
      <c r="C17460">
        <v>7</v>
      </c>
      <c r="D17460" s="13">
        <v>10</v>
      </c>
      <c r="E17460" s="13" t="s">
        <v>7</v>
      </c>
      <c r="F17460" s="17">
        <v>3074</v>
      </c>
      <c r="G17460" t="str">
        <f>_xlfn.XLOOKUP(tbl_GL[[#This Row],[Account_key]],tbl_COA[Account_key],tbl_COA[Class],"Not Found")</f>
        <v>Assets</v>
      </c>
      <c r="H17460" t="str">
        <f>_xlfn.XLOOKUP(tbl_GL[[#This Row],[Account_key]],tbl_COA[Account_key],tbl_COA[SubClass],"Not Found")</f>
        <v>Assets</v>
      </c>
      <c r="I17460" t="str">
        <f>_xlfn.XLOOKUP(tbl_GL[[#This Row],[Account_key]],tbl_COA[Account_key],tbl_COA[SubClass2],"Not Found")</f>
        <v>Current Assets</v>
      </c>
      <c r="J17460" t="str">
        <f>_xlfn.XLOOKUP(tbl_GL[[#This Row],[Account_key]],tbl_COA[Account_key],tbl_COA[SubAccount],,0)</f>
        <v>Cash at Bank</v>
      </c>
      <c r="K17460">
        <f>YEAR(tbl_GL[[#This Row],[Date]])</f>
        <v>2019</v>
      </c>
    </row>
    <row r="17461" spans="1:11" x14ac:dyDescent="0.35">
      <c r="A17461">
        <v>941.1</v>
      </c>
      <c r="B17461" s="24">
        <v>43630</v>
      </c>
      <c r="C17461">
        <v>7</v>
      </c>
      <c r="D17461" s="13">
        <v>230</v>
      </c>
      <c r="E17461" s="13" t="s">
        <v>4</v>
      </c>
      <c r="F17461" s="17">
        <v>-3219</v>
      </c>
      <c r="G17461" t="str">
        <f>_xlfn.XLOOKUP(tbl_GL[[#This Row],[Account_key]],tbl_COA[Account_key],tbl_COA[Class],"Not Found")</f>
        <v>Trading account</v>
      </c>
      <c r="H17461" t="str">
        <f>_xlfn.XLOOKUP(tbl_GL[[#This Row],[Account_key]],tbl_COA[Account_key],tbl_COA[SubClass],"Not Found")</f>
        <v>Cost of Sales</v>
      </c>
      <c r="I17461" t="str">
        <f>_xlfn.XLOOKUP(tbl_GL[[#This Row],[Account_key]],tbl_COA[Account_key],tbl_COA[SubClass2],"Not Found")</f>
        <v>Cost of Sales</v>
      </c>
      <c r="J17461" t="str">
        <f>_xlfn.XLOOKUP(tbl_GL[[#This Row],[Account_key]],tbl_COA[Account_key],tbl_COA[SubAccount],,0)</f>
        <v>Cost of Sales</v>
      </c>
      <c r="K17461">
        <f>YEAR(tbl_GL[[#This Row],[Date]])</f>
        <v>2019</v>
      </c>
    </row>
    <row r="17462" spans="1:11" x14ac:dyDescent="0.35">
      <c r="A17462">
        <v>941.2</v>
      </c>
      <c r="B17462" s="24">
        <v>43630</v>
      </c>
      <c r="C17462">
        <v>7</v>
      </c>
      <c r="D17462" s="13">
        <v>60</v>
      </c>
      <c r="E17462" s="13" t="s">
        <v>4</v>
      </c>
      <c r="F17462" s="17">
        <v>-3219</v>
      </c>
      <c r="G17462" t="str">
        <f>_xlfn.XLOOKUP(tbl_GL[[#This Row],[Account_key]],tbl_COA[Account_key],tbl_COA[Class],"Not Found")</f>
        <v>Assets</v>
      </c>
      <c r="H17462" t="str">
        <f>_xlfn.XLOOKUP(tbl_GL[[#This Row],[Account_key]],tbl_COA[Account_key],tbl_COA[SubClass],"Not Found")</f>
        <v>Assets</v>
      </c>
      <c r="I17462" t="str">
        <f>_xlfn.XLOOKUP(tbl_GL[[#This Row],[Account_key]],tbl_COA[Account_key],tbl_COA[SubClass2],"Not Found")</f>
        <v>Current Assets</v>
      </c>
      <c r="J17462" t="str">
        <f>_xlfn.XLOOKUP(tbl_GL[[#This Row],[Account_key]],tbl_COA[Account_key],tbl_COA[SubAccount],,0)</f>
        <v>Inventory</v>
      </c>
      <c r="K17462">
        <f>YEAR(tbl_GL[[#This Row],[Date]])</f>
        <v>2019</v>
      </c>
    </row>
    <row r="17463" spans="1:11" x14ac:dyDescent="0.35">
      <c r="A17463">
        <v>942.1</v>
      </c>
      <c r="B17463" s="24">
        <v>43630</v>
      </c>
      <c r="C17463">
        <v>7</v>
      </c>
      <c r="D17463" s="13">
        <v>210</v>
      </c>
      <c r="E17463" s="13" t="s">
        <v>8</v>
      </c>
      <c r="F17463" s="17">
        <v>14427</v>
      </c>
      <c r="G17463" t="str">
        <f>_xlfn.XLOOKUP(tbl_GL[[#This Row],[Account_key]],tbl_COA[Account_key],tbl_COA[Class],"Not Found")</f>
        <v>Trading account</v>
      </c>
      <c r="H17463" t="str">
        <f>_xlfn.XLOOKUP(tbl_GL[[#This Row],[Account_key]],tbl_COA[Account_key],tbl_COA[SubClass],"Not Found")</f>
        <v>Sales</v>
      </c>
      <c r="I17463" t="str">
        <f>_xlfn.XLOOKUP(tbl_GL[[#This Row],[Account_key]],tbl_COA[Account_key],tbl_COA[SubClass2],"Not Found")</f>
        <v>Sales</v>
      </c>
      <c r="J17463" t="str">
        <f>_xlfn.XLOOKUP(tbl_GL[[#This Row],[Account_key]],tbl_COA[Account_key],tbl_COA[SubAccount],,0)</f>
        <v>Sales</v>
      </c>
      <c r="K17463">
        <f>YEAR(tbl_GL[[#This Row],[Date]])</f>
        <v>2019</v>
      </c>
    </row>
    <row r="17464" spans="1:11" x14ac:dyDescent="0.35">
      <c r="A17464">
        <v>942.2</v>
      </c>
      <c r="B17464" s="24">
        <v>43630</v>
      </c>
      <c r="C17464">
        <v>7</v>
      </c>
      <c r="D17464" s="13">
        <v>30</v>
      </c>
      <c r="E17464" s="13" t="s">
        <v>8</v>
      </c>
      <c r="F17464" s="17">
        <v>14427</v>
      </c>
      <c r="G17464" t="str">
        <f>_xlfn.XLOOKUP(tbl_GL[[#This Row],[Account_key]],tbl_COA[Account_key],tbl_COA[Class],"Not Found")</f>
        <v>Assets</v>
      </c>
      <c r="H17464" t="str">
        <f>_xlfn.XLOOKUP(tbl_GL[[#This Row],[Account_key]],tbl_COA[Account_key],tbl_COA[SubClass],"Not Found")</f>
        <v>Assets</v>
      </c>
      <c r="I17464" t="str">
        <f>_xlfn.XLOOKUP(tbl_GL[[#This Row],[Account_key]],tbl_COA[Account_key],tbl_COA[SubClass2],"Not Found")</f>
        <v>Current Assets</v>
      </c>
      <c r="J17464" t="str">
        <f>_xlfn.XLOOKUP(tbl_GL[[#This Row],[Account_key]],tbl_COA[Account_key],tbl_COA[SubAccount],,0)</f>
        <v>Trade Receivables</v>
      </c>
      <c r="K17464">
        <f>YEAR(tbl_GL[[#This Row],[Date]])</f>
        <v>2019</v>
      </c>
    </row>
    <row r="17465" spans="1:11" x14ac:dyDescent="0.35">
      <c r="A17465">
        <v>943.1</v>
      </c>
      <c r="B17465" s="24">
        <v>43631</v>
      </c>
      <c r="C17465">
        <v>7</v>
      </c>
      <c r="D17465" s="13">
        <v>10</v>
      </c>
      <c r="E17465" s="13" t="s">
        <v>112</v>
      </c>
      <c r="F17465" s="17">
        <v>-195</v>
      </c>
      <c r="G17465" t="str">
        <f>_xlfn.XLOOKUP(tbl_GL[[#This Row],[Account_key]],tbl_COA[Account_key],tbl_COA[Class],"Not Found")</f>
        <v>Assets</v>
      </c>
      <c r="H17465" t="str">
        <f>_xlfn.XLOOKUP(tbl_GL[[#This Row],[Account_key]],tbl_COA[Account_key],tbl_COA[SubClass],"Not Found")</f>
        <v>Assets</v>
      </c>
      <c r="I17465" t="str">
        <f>_xlfn.XLOOKUP(tbl_GL[[#This Row],[Account_key]],tbl_COA[Account_key],tbl_COA[SubClass2],"Not Found")</f>
        <v>Current Assets</v>
      </c>
      <c r="J17465" t="str">
        <f>_xlfn.XLOOKUP(tbl_GL[[#This Row],[Account_key]],tbl_COA[Account_key],tbl_COA[SubAccount],,0)</f>
        <v>Cash at Bank</v>
      </c>
      <c r="K17465">
        <f>YEAR(tbl_GL[[#This Row],[Date]])</f>
        <v>2019</v>
      </c>
    </row>
    <row r="17466" spans="1:11" x14ac:dyDescent="0.35">
      <c r="A17466">
        <v>943.2</v>
      </c>
      <c r="B17466" s="24">
        <v>43631</v>
      </c>
      <c r="C17466">
        <v>7</v>
      </c>
      <c r="D17466" s="13">
        <v>121</v>
      </c>
      <c r="E17466" s="13" t="s">
        <v>112</v>
      </c>
      <c r="F17466" s="17">
        <v>-195</v>
      </c>
      <c r="G17466" t="str">
        <f>_xlfn.XLOOKUP(tbl_GL[[#This Row],[Account_key]],tbl_COA[Account_key],tbl_COA[Class],"Not Found")</f>
        <v>Liabilities and Owners Equity</v>
      </c>
      <c r="H17466" t="str">
        <f>_xlfn.XLOOKUP(tbl_GL[[#This Row],[Account_key]],tbl_COA[Account_key],tbl_COA[SubClass],"Not Found")</f>
        <v>Liabilities</v>
      </c>
      <c r="I17466" t="str">
        <f>_xlfn.XLOOKUP(tbl_GL[[#This Row],[Account_key]],tbl_COA[Account_key],tbl_COA[SubClass2],"Not Found")</f>
        <v>Current Liabilities</v>
      </c>
      <c r="J17466" t="str">
        <f>_xlfn.XLOOKUP(tbl_GL[[#This Row],[Account_key]],tbl_COA[Account_key],tbl_COA[SubAccount],,0)</f>
        <v>Interest Payable</v>
      </c>
      <c r="K17466">
        <f>YEAR(tbl_GL[[#This Row],[Date]])</f>
        <v>2019</v>
      </c>
    </row>
    <row r="17467" spans="1:11" x14ac:dyDescent="0.35">
      <c r="A17467">
        <v>944.1</v>
      </c>
      <c r="B17467" s="24">
        <v>43631</v>
      </c>
      <c r="C17467">
        <v>7</v>
      </c>
      <c r="D17467" s="13">
        <v>10</v>
      </c>
      <c r="E17467" s="13" t="s">
        <v>98</v>
      </c>
      <c r="F17467" s="17">
        <v>-1529</v>
      </c>
      <c r="G17467" t="str">
        <f>_xlfn.XLOOKUP(tbl_GL[[#This Row],[Account_key]],tbl_COA[Account_key],tbl_COA[Class],"Not Found")</f>
        <v>Assets</v>
      </c>
      <c r="H17467" t="str">
        <f>_xlfn.XLOOKUP(tbl_GL[[#This Row],[Account_key]],tbl_COA[Account_key],tbl_COA[SubClass],"Not Found")</f>
        <v>Assets</v>
      </c>
      <c r="I17467" t="str">
        <f>_xlfn.XLOOKUP(tbl_GL[[#This Row],[Account_key]],tbl_COA[Account_key],tbl_COA[SubClass2],"Not Found")</f>
        <v>Current Assets</v>
      </c>
      <c r="J17467" t="str">
        <f>_xlfn.XLOOKUP(tbl_GL[[#This Row],[Account_key]],tbl_COA[Account_key],tbl_COA[SubAccount],,0)</f>
        <v>Cash at Bank</v>
      </c>
      <c r="K17467">
        <f>YEAR(tbl_GL[[#This Row],[Date]])</f>
        <v>2019</v>
      </c>
    </row>
    <row r="17468" spans="1:11" x14ac:dyDescent="0.35">
      <c r="A17468">
        <v>944.2</v>
      </c>
      <c r="B17468" s="24">
        <v>43631</v>
      </c>
      <c r="C17468">
        <v>7</v>
      </c>
      <c r="D17468" s="13">
        <v>120</v>
      </c>
      <c r="E17468" s="13" t="s">
        <v>98</v>
      </c>
      <c r="F17468" s="17">
        <v>-1529</v>
      </c>
      <c r="G17468" t="str">
        <f>_xlfn.XLOOKUP(tbl_GL[[#This Row],[Account_key]],tbl_COA[Account_key],tbl_COA[Class],"Not Found")</f>
        <v>Liabilities and Owners Equity</v>
      </c>
      <c r="H17468" t="str">
        <f>_xlfn.XLOOKUP(tbl_GL[[#This Row],[Account_key]],tbl_COA[Account_key],tbl_COA[SubClass],"Not Found")</f>
        <v>Liabilities</v>
      </c>
      <c r="I17468" t="str">
        <f>_xlfn.XLOOKUP(tbl_GL[[#This Row],[Account_key]],tbl_COA[Account_key],tbl_COA[SubClass2],"Not Found")</f>
        <v>Current Liabilities</v>
      </c>
      <c r="J17468" t="str">
        <f>_xlfn.XLOOKUP(tbl_GL[[#This Row],[Account_key]],tbl_COA[Account_key],tbl_COA[SubAccount],,0)</f>
        <v>Accrued Expenses</v>
      </c>
      <c r="K17468">
        <f>YEAR(tbl_GL[[#This Row],[Date]])</f>
        <v>2019</v>
      </c>
    </row>
    <row r="17469" spans="1:11" x14ac:dyDescent="0.35">
      <c r="A17469">
        <v>945.1</v>
      </c>
      <c r="B17469" s="24">
        <v>43633</v>
      </c>
      <c r="C17469">
        <v>7</v>
      </c>
      <c r="D17469" s="13">
        <v>260</v>
      </c>
      <c r="E17469" s="13" t="s">
        <v>97</v>
      </c>
      <c r="F17469" s="17">
        <v>-2032</v>
      </c>
      <c r="G17469" t="str">
        <f>_xlfn.XLOOKUP(tbl_GL[[#This Row],[Account_key]],tbl_COA[Account_key],tbl_COA[Class],"Not Found")</f>
        <v>Operating account</v>
      </c>
      <c r="H17469" t="str">
        <f>_xlfn.XLOOKUP(tbl_GL[[#This Row],[Account_key]],tbl_COA[Account_key],tbl_COA[SubClass],"Not Found")</f>
        <v>Operating Expenses</v>
      </c>
      <c r="I17469" t="str">
        <f>_xlfn.XLOOKUP(tbl_GL[[#This Row],[Account_key]],tbl_COA[Account_key],tbl_COA[SubClass2],"Not Found")</f>
        <v>Marketing</v>
      </c>
      <c r="J17469" t="str">
        <f>_xlfn.XLOOKUP(tbl_GL[[#This Row],[Account_key]],tbl_COA[Account_key],tbl_COA[SubAccount],,0)</f>
        <v>Commissions</v>
      </c>
      <c r="K17469">
        <f>YEAR(tbl_GL[[#This Row],[Date]])</f>
        <v>2019</v>
      </c>
    </row>
    <row r="17470" spans="1:11" x14ac:dyDescent="0.35">
      <c r="A17470">
        <v>945.2</v>
      </c>
      <c r="B17470" s="24">
        <v>43633</v>
      </c>
      <c r="C17470">
        <v>7</v>
      </c>
      <c r="D17470" s="13">
        <v>120</v>
      </c>
      <c r="E17470" s="13" t="s">
        <v>97</v>
      </c>
      <c r="F17470" s="17">
        <v>2032</v>
      </c>
      <c r="G17470" t="str">
        <f>_xlfn.XLOOKUP(tbl_GL[[#This Row],[Account_key]],tbl_COA[Account_key],tbl_COA[Class],"Not Found")</f>
        <v>Liabilities and Owners Equity</v>
      </c>
      <c r="H17470" t="str">
        <f>_xlfn.XLOOKUP(tbl_GL[[#This Row],[Account_key]],tbl_COA[Account_key],tbl_COA[SubClass],"Not Found")</f>
        <v>Liabilities</v>
      </c>
      <c r="I17470" t="str">
        <f>_xlfn.XLOOKUP(tbl_GL[[#This Row],[Account_key]],tbl_COA[Account_key],tbl_COA[SubClass2],"Not Found")</f>
        <v>Current Liabilities</v>
      </c>
      <c r="J17470" t="str">
        <f>_xlfn.XLOOKUP(tbl_GL[[#This Row],[Account_key]],tbl_COA[Account_key],tbl_COA[SubAccount],,0)</f>
        <v>Accrued Expenses</v>
      </c>
      <c r="K17470">
        <f>YEAR(tbl_GL[[#This Row],[Date]])</f>
        <v>2019</v>
      </c>
    </row>
    <row r="17471" spans="1:11" x14ac:dyDescent="0.35">
      <c r="A17471">
        <v>946.1</v>
      </c>
      <c r="B17471" s="24">
        <v>43635</v>
      </c>
      <c r="C17471">
        <v>7</v>
      </c>
      <c r="D17471" s="13">
        <v>220</v>
      </c>
      <c r="E17471" s="13" t="s">
        <v>81</v>
      </c>
      <c r="F17471" s="17">
        <v>-1320</v>
      </c>
      <c r="G17471" t="str">
        <f>_xlfn.XLOOKUP(tbl_GL[[#This Row],[Account_key]],tbl_COA[Account_key],tbl_COA[Class],"Not Found")</f>
        <v>Trading account</v>
      </c>
      <c r="H17471" t="str">
        <f>_xlfn.XLOOKUP(tbl_GL[[#This Row],[Account_key]],tbl_COA[Account_key],tbl_COA[SubClass],"Not Found")</f>
        <v>Sales</v>
      </c>
      <c r="I17471" t="str">
        <f>_xlfn.XLOOKUP(tbl_GL[[#This Row],[Account_key]],tbl_COA[Account_key],tbl_COA[SubClass2],"Not Found")</f>
        <v>Sales</v>
      </c>
      <c r="J17471" t="str">
        <f>_xlfn.XLOOKUP(tbl_GL[[#This Row],[Account_key]],tbl_COA[Account_key],tbl_COA[SubAccount],,0)</f>
        <v>Sales Return</v>
      </c>
      <c r="K17471">
        <f>YEAR(tbl_GL[[#This Row],[Date]])</f>
        <v>2019</v>
      </c>
    </row>
    <row r="17472" spans="1:11" x14ac:dyDescent="0.35">
      <c r="A17472">
        <v>946.2</v>
      </c>
      <c r="B17472" s="24">
        <v>43635</v>
      </c>
      <c r="C17472">
        <v>7</v>
      </c>
      <c r="D17472" s="13">
        <v>20</v>
      </c>
      <c r="E17472" s="13" t="s">
        <v>81</v>
      </c>
      <c r="F17472" s="17">
        <v>-1320</v>
      </c>
      <c r="G17472" t="str">
        <f>_xlfn.XLOOKUP(tbl_GL[[#This Row],[Account_key]],tbl_COA[Account_key],tbl_COA[Class],"Not Found")</f>
        <v>Assets</v>
      </c>
      <c r="H17472" t="str">
        <f>_xlfn.XLOOKUP(tbl_GL[[#This Row],[Account_key]],tbl_COA[Account_key],tbl_COA[SubClass],"Not Found")</f>
        <v>Assets</v>
      </c>
      <c r="I17472" t="str">
        <f>_xlfn.XLOOKUP(tbl_GL[[#This Row],[Account_key]],tbl_COA[Account_key],tbl_COA[SubClass2],"Not Found")</f>
        <v>Current Assets</v>
      </c>
      <c r="J17472" t="str">
        <f>_xlfn.XLOOKUP(tbl_GL[[#This Row],[Account_key]],tbl_COA[Account_key],tbl_COA[SubAccount],,0)</f>
        <v>Cash in hand</v>
      </c>
      <c r="K17472">
        <f>YEAR(tbl_GL[[#This Row],[Date]])</f>
        <v>2019</v>
      </c>
    </row>
    <row r="17473" spans="1:11" x14ac:dyDescent="0.35">
      <c r="A17473">
        <v>947.1</v>
      </c>
      <c r="B17473" s="24">
        <v>43635</v>
      </c>
      <c r="C17473">
        <v>7</v>
      </c>
      <c r="D17473" s="13">
        <v>30</v>
      </c>
      <c r="E17473" s="13" t="s">
        <v>80</v>
      </c>
      <c r="F17473" s="17">
        <v>-12855</v>
      </c>
      <c r="G17473" t="str">
        <f>_xlfn.XLOOKUP(tbl_GL[[#This Row],[Account_key]],tbl_COA[Account_key],tbl_COA[Class],"Not Found")</f>
        <v>Assets</v>
      </c>
      <c r="H17473" t="str">
        <f>_xlfn.XLOOKUP(tbl_GL[[#This Row],[Account_key]],tbl_COA[Account_key],tbl_COA[SubClass],"Not Found")</f>
        <v>Assets</v>
      </c>
      <c r="I17473" t="str">
        <f>_xlfn.XLOOKUP(tbl_GL[[#This Row],[Account_key]],tbl_COA[Account_key],tbl_COA[SubClass2],"Not Found")</f>
        <v>Current Assets</v>
      </c>
      <c r="J17473" t="str">
        <f>_xlfn.XLOOKUP(tbl_GL[[#This Row],[Account_key]],tbl_COA[Account_key],tbl_COA[SubAccount],,0)</f>
        <v>Trade Receivables</v>
      </c>
      <c r="K17473">
        <f>YEAR(tbl_GL[[#This Row],[Date]])</f>
        <v>2019</v>
      </c>
    </row>
    <row r="17474" spans="1:11" x14ac:dyDescent="0.35">
      <c r="A17474">
        <v>947.2</v>
      </c>
      <c r="B17474" s="24">
        <v>43635</v>
      </c>
      <c r="C17474">
        <v>7</v>
      </c>
      <c r="D17474" s="13">
        <v>10</v>
      </c>
      <c r="E17474" s="13" t="s">
        <v>80</v>
      </c>
      <c r="F17474" s="17">
        <v>12855</v>
      </c>
      <c r="G17474" t="str">
        <f>_xlfn.XLOOKUP(tbl_GL[[#This Row],[Account_key]],tbl_COA[Account_key],tbl_COA[Class],"Not Found")</f>
        <v>Assets</v>
      </c>
      <c r="H17474" t="str">
        <f>_xlfn.XLOOKUP(tbl_GL[[#This Row],[Account_key]],tbl_COA[Account_key],tbl_COA[SubClass],"Not Found")</f>
        <v>Assets</v>
      </c>
      <c r="I17474" t="str">
        <f>_xlfn.XLOOKUP(tbl_GL[[#This Row],[Account_key]],tbl_COA[Account_key],tbl_COA[SubClass2],"Not Found")</f>
        <v>Current Assets</v>
      </c>
      <c r="J17474" t="str">
        <f>_xlfn.XLOOKUP(tbl_GL[[#This Row],[Account_key]],tbl_COA[Account_key],tbl_COA[SubAccount],,0)</f>
        <v>Cash at Bank</v>
      </c>
      <c r="K17474">
        <f>YEAR(tbl_GL[[#This Row],[Date]])</f>
        <v>2019</v>
      </c>
    </row>
    <row r="17475" spans="1:11" x14ac:dyDescent="0.35">
      <c r="A17475">
        <v>948.1</v>
      </c>
      <c r="B17475" s="24">
        <v>43638</v>
      </c>
      <c r="C17475">
        <v>7</v>
      </c>
      <c r="D17475" s="13">
        <v>230</v>
      </c>
      <c r="E17475" s="13" t="s">
        <v>4</v>
      </c>
      <c r="F17475" s="17">
        <v>-224</v>
      </c>
      <c r="G17475" t="str">
        <f>_xlfn.XLOOKUP(tbl_GL[[#This Row],[Account_key]],tbl_COA[Account_key],tbl_COA[Class],"Not Found")</f>
        <v>Trading account</v>
      </c>
      <c r="H17475" t="str">
        <f>_xlfn.XLOOKUP(tbl_GL[[#This Row],[Account_key]],tbl_COA[Account_key],tbl_COA[SubClass],"Not Found")</f>
        <v>Cost of Sales</v>
      </c>
      <c r="I17475" t="str">
        <f>_xlfn.XLOOKUP(tbl_GL[[#This Row],[Account_key]],tbl_COA[Account_key],tbl_COA[SubClass2],"Not Found")</f>
        <v>Cost of Sales</v>
      </c>
      <c r="J17475" t="str">
        <f>_xlfn.XLOOKUP(tbl_GL[[#This Row],[Account_key]],tbl_COA[Account_key],tbl_COA[SubAccount],,0)</f>
        <v>Cost of Sales</v>
      </c>
      <c r="K17475">
        <f>YEAR(tbl_GL[[#This Row],[Date]])</f>
        <v>2019</v>
      </c>
    </row>
    <row r="17476" spans="1:11" x14ac:dyDescent="0.35">
      <c r="A17476">
        <v>948.2</v>
      </c>
      <c r="B17476" s="24">
        <v>43638</v>
      </c>
      <c r="C17476">
        <v>7</v>
      </c>
      <c r="D17476" s="13">
        <v>60</v>
      </c>
      <c r="E17476" s="13" t="s">
        <v>4</v>
      </c>
      <c r="F17476" s="17">
        <v>-224</v>
      </c>
      <c r="G17476" t="str">
        <f>_xlfn.XLOOKUP(tbl_GL[[#This Row],[Account_key]],tbl_COA[Account_key],tbl_COA[Class],"Not Found")</f>
        <v>Assets</v>
      </c>
      <c r="H17476" t="str">
        <f>_xlfn.XLOOKUP(tbl_GL[[#This Row],[Account_key]],tbl_COA[Account_key],tbl_COA[SubClass],"Not Found")</f>
        <v>Assets</v>
      </c>
      <c r="I17476" t="str">
        <f>_xlfn.XLOOKUP(tbl_GL[[#This Row],[Account_key]],tbl_COA[Account_key],tbl_COA[SubClass2],"Not Found")</f>
        <v>Current Assets</v>
      </c>
      <c r="J17476" t="str">
        <f>_xlfn.XLOOKUP(tbl_GL[[#This Row],[Account_key]],tbl_COA[Account_key],tbl_COA[SubAccount],,0)</f>
        <v>Inventory</v>
      </c>
      <c r="K17476">
        <f>YEAR(tbl_GL[[#This Row],[Date]])</f>
        <v>2019</v>
      </c>
    </row>
    <row r="17477" spans="1:11" x14ac:dyDescent="0.35">
      <c r="A17477">
        <v>949.1</v>
      </c>
      <c r="B17477" s="24">
        <v>43638</v>
      </c>
      <c r="C17477">
        <v>7</v>
      </c>
      <c r="D17477" s="13">
        <v>210</v>
      </c>
      <c r="E17477" s="13" t="s">
        <v>8</v>
      </c>
      <c r="F17477" s="17">
        <v>1005</v>
      </c>
      <c r="G17477" t="str">
        <f>_xlfn.XLOOKUP(tbl_GL[[#This Row],[Account_key]],tbl_COA[Account_key],tbl_COA[Class],"Not Found")</f>
        <v>Trading account</v>
      </c>
      <c r="H17477" t="str">
        <f>_xlfn.XLOOKUP(tbl_GL[[#This Row],[Account_key]],tbl_COA[Account_key],tbl_COA[SubClass],"Not Found")</f>
        <v>Sales</v>
      </c>
      <c r="I17477" t="str">
        <f>_xlfn.XLOOKUP(tbl_GL[[#This Row],[Account_key]],tbl_COA[Account_key],tbl_COA[SubClass2],"Not Found")</f>
        <v>Sales</v>
      </c>
      <c r="J17477" t="str">
        <f>_xlfn.XLOOKUP(tbl_GL[[#This Row],[Account_key]],tbl_COA[Account_key],tbl_COA[SubAccount],,0)</f>
        <v>Sales</v>
      </c>
      <c r="K17477">
        <f>YEAR(tbl_GL[[#This Row],[Date]])</f>
        <v>2019</v>
      </c>
    </row>
    <row r="17478" spans="1:11" x14ac:dyDescent="0.35">
      <c r="A17478">
        <v>949.2</v>
      </c>
      <c r="B17478" s="24">
        <v>43638</v>
      </c>
      <c r="C17478">
        <v>7</v>
      </c>
      <c r="D17478" s="13">
        <v>30</v>
      </c>
      <c r="E17478" s="13" t="s">
        <v>8</v>
      </c>
      <c r="F17478" s="17">
        <v>1005</v>
      </c>
      <c r="G17478" t="str">
        <f>_xlfn.XLOOKUP(tbl_GL[[#This Row],[Account_key]],tbl_COA[Account_key],tbl_COA[Class],"Not Found")</f>
        <v>Assets</v>
      </c>
      <c r="H17478" t="str">
        <f>_xlfn.XLOOKUP(tbl_GL[[#This Row],[Account_key]],tbl_COA[Account_key],tbl_COA[SubClass],"Not Found")</f>
        <v>Assets</v>
      </c>
      <c r="I17478" t="str">
        <f>_xlfn.XLOOKUP(tbl_GL[[#This Row],[Account_key]],tbl_COA[Account_key],tbl_COA[SubClass2],"Not Found")</f>
        <v>Current Assets</v>
      </c>
      <c r="J17478" t="str">
        <f>_xlfn.XLOOKUP(tbl_GL[[#This Row],[Account_key]],tbl_COA[Account_key],tbl_COA[SubAccount],,0)</f>
        <v>Trade Receivables</v>
      </c>
      <c r="K17478">
        <f>YEAR(tbl_GL[[#This Row],[Date]])</f>
        <v>2019</v>
      </c>
    </row>
    <row r="17479" spans="1:11" x14ac:dyDescent="0.35">
      <c r="A17479">
        <v>950.1</v>
      </c>
      <c r="B17479" s="24">
        <v>43638</v>
      </c>
      <c r="C17479">
        <v>7</v>
      </c>
      <c r="D17479" s="13">
        <v>260</v>
      </c>
      <c r="E17479" s="13" t="s">
        <v>97</v>
      </c>
      <c r="F17479" s="17">
        <v>-1719</v>
      </c>
      <c r="G17479" t="str">
        <f>_xlfn.XLOOKUP(tbl_GL[[#This Row],[Account_key]],tbl_COA[Account_key],tbl_COA[Class],"Not Found")</f>
        <v>Operating account</v>
      </c>
      <c r="H17479" t="str">
        <f>_xlfn.XLOOKUP(tbl_GL[[#This Row],[Account_key]],tbl_COA[Account_key],tbl_COA[SubClass],"Not Found")</f>
        <v>Operating Expenses</v>
      </c>
      <c r="I17479" t="str">
        <f>_xlfn.XLOOKUP(tbl_GL[[#This Row],[Account_key]],tbl_COA[Account_key],tbl_COA[SubClass2],"Not Found")</f>
        <v>Marketing</v>
      </c>
      <c r="J17479" t="str">
        <f>_xlfn.XLOOKUP(tbl_GL[[#This Row],[Account_key]],tbl_COA[Account_key],tbl_COA[SubAccount],,0)</f>
        <v>Commissions</v>
      </c>
      <c r="K17479">
        <f>YEAR(tbl_GL[[#This Row],[Date]])</f>
        <v>2019</v>
      </c>
    </row>
    <row r="17480" spans="1:11" x14ac:dyDescent="0.35">
      <c r="A17480">
        <v>950.2</v>
      </c>
      <c r="B17480" s="24">
        <v>43638</v>
      </c>
      <c r="C17480">
        <v>7</v>
      </c>
      <c r="D17480" s="13">
        <v>120</v>
      </c>
      <c r="E17480" s="13" t="s">
        <v>97</v>
      </c>
      <c r="F17480" s="17">
        <v>1719</v>
      </c>
      <c r="G17480" t="str">
        <f>_xlfn.XLOOKUP(tbl_GL[[#This Row],[Account_key]],tbl_COA[Account_key],tbl_COA[Class],"Not Found")</f>
        <v>Liabilities and Owners Equity</v>
      </c>
      <c r="H17480" t="str">
        <f>_xlfn.XLOOKUP(tbl_GL[[#This Row],[Account_key]],tbl_COA[Account_key],tbl_COA[SubClass],"Not Found")</f>
        <v>Liabilities</v>
      </c>
      <c r="I17480" t="str">
        <f>_xlfn.XLOOKUP(tbl_GL[[#This Row],[Account_key]],tbl_COA[Account_key],tbl_COA[SubClass2],"Not Found")</f>
        <v>Current Liabilities</v>
      </c>
      <c r="J17480" t="str">
        <f>_xlfn.XLOOKUP(tbl_GL[[#This Row],[Account_key]],tbl_COA[Account_key],tbl_COA[SubAccount],,0)</f>
        <v>Accrued Expenses</v>
      </c>
      <c r="K17480">
        <f>YEAR(tbl_GL[[#This Row],[Date]])</f>
        <v>2019</v>
      </c>
    </row>
    <row r="17481" spans="1:11" x14ac:dyDescent="0.35">
      <c r="A17481">
        <v>951.1</v>
      </c>
      <c r="B17481" s="24">
        <v>43638</v>
      </c>
      <c r="C17481">
        <v>7</v>
      </c>
      <c r="D17481" s="13">
        <v>10</v>
      </c>
      <c r="E17481" s="13" t="s">
        <v>98</v>
      </c>
      <c r="F17481" s="17">
        <v>-2017</v>
      </c>
      <c r="G17481" t="str">
        <f>_xlfn.XLOOKUP(tbl_GL[[#This Row],[Account_key]],tbl_COA[Account_key],tbl_COA[Class],"Not Found")</f>
        <v>Assets</v>
      </c>
      <c r="H17481" t="str">
        <f>_xlfn.XLOOKUP(tbl_GL[[#This Row],[Account_key]],tbl_COA[Account_key],tbl_COA[SubClass],"Not Found")</f>
        <v>Assets</v>
      </c>
      <c r="I17481" t="str">
        <f>_xlfn.XLOOKUP(tbl_GL[[#This Row],[Account_key]],tbl_COA[Account_key],tbl_COA[SubClass2],"Not Found")</f>
        <v>Current Assets</v>
      </c>
      <c r="J17481" t="str">
        <f>_xlfn.XLOOKUP(tbl_GL[[#This Row],[Account_key]],tbl_COA[Account_key],tbl_COA[SubAccount],,0)</f>
        <v>Cash at Bank</v>
      </c>
      <c r="K17481">
        <f>YEAR(tbl_GL[[#This Row],[Date]])</f>
        <v>2019</v>
      </c>
    </row>
    <row r="17482" spans="1:11" x14ac:dyDescent="0.35">
      <c r="A17482">
        <v>951.2</v>
      </c>
      <c r="B17482" s="24">
        <v>43638</v>
      </c>
      <c r="C17482">
        <v>7</v>
      </c>
      <c r="D17482" s="13">
        <v>120</v>
      </c>
      <c r="E17482" s="13" t="s">
        <v>98</v>
      </c>
      <c r="F17482" s="17">
        <v>-2017</v>
      </c>
      <c r="G17482" t="str">
        <f>_xlfn.XLOOKUP(tbl_GL[[#This Row],[Account_key]],tbl_COA[Account_key],tbl_COA[Class],"Not Found")</f>
        <v>Liabilities and Owners Equity</v>
      </c>
      <c r="H17482" t="str">
        <f>_xlfn.XLOOKUP(tbl_GL[[#This Row],[Account_key]],tbl_COA[Account_key],tbl_COA[SubClass],"Not Found")</f>
        <v>Liabilities</v>
      </c>
      <c r="I17482" t="str">
        <f>_xlfn.XLOOKUP(tbl_GL[[#This Row],[Account_key]],tbl_COA[Account_key],tbl_COA[SubClass2],"Not Found")</f>
        <v>Current Liabilities</v>
      </c>
      <c r="J17482" t="str">
        <f>_xlfn.XLOOKUP(tbl_GL[[#This Row],[Account_key]],tbl_COA[Account_key],tbl_COA[SubAccount],,0)</f>
        <v>Accrued Expenses</v>
      </c>
      <c r="K17482">
        <f>YEAR(tbl_GL[[#This Row],[Date]])</f>
        <v>2019</v>
      </c>
    </row>
    <row r="17483" spans="1:11" x14ac:dyDescent="0.35">
      <c r="A17483">
        <v>952.1</v>
      </c>
      <c r="B17483" s="24">
        <v>43638</v>
      </c>
      <c r="C17483">
        <v>7</v>
      </c>
      <c r="D17483" s="13">
        <v>30</v>
      </c>
      <c r="E17483" s="13" t="s">
        <v>80</v>
      </c>
      <c r="F17483" s="17">
        <v>-11298</v>
      </c>
      <c r="G17483" t="str">
        <f>_xlfn.XLOOKUP(tbl_GL[[#This Row],[Account_key]],tbl_COA[Account_key],tbl_COA[Class],"Not Found")</f>
        <v>Assets</v>
      </c>
      <c r="H17483" t="str">
        <f>_xlfn.XLOOKUP(tbl_GL[[#This Row],[Account_key]],tbl_COA[Account_key],tbl_COA[SubClass],"Not Found")</f>
        <v>Assets</v>
      </c>
      <c r="I17483" t="str">
        <f>_xlfn.XLOOKUP(tbl_GL[[#This Row],[Account_key]],tbl_COA[Account_key],tbl_COA[SubClass2],"Not Found")</f>
        <v>Current Assets</v>
      </c>
      <c r="J17483" t="str">
        <f>_xlfn.XLOOKUP(tbl_GL[[#This Row],[Account_key]],tbl_COA[Account_key],tbl_COA[SubAccount],,0)</f>
        <v>Trade Receivables</v>
      </c>
      <c r="K17483">
        <f>YEAR(tbl_GL[[#This Row],[Date]])</f>
        <v>2019</v>
      </c>
    </row>
    <row r="17484" spans="1:11" x14ac:dyDescent="0.35">
      <c r="A17484">
        <v>952.2</v>
      </c>
      <c r="B17484" s="24">
        <v>43638</v>
      </c>
      <c r="C17484">
        <v>7</v>
      </c>
      <c r="D17484" s="13">
        <v>10</v>
      </c>
      <c r="E17484" s="13" t="s">
        <v>80</v>
      </c>
      <c r="F17484" s="17">
        <v>11298</v>
      </c>
      <c r="G17484" t="str">
        <f>_xlfn.XLOOKUP(tbl_GL[[#This Row],[Account_key]],tbl_COA[Account_key],tbl_COA[Class],"Not Found")</f>
        <v>Assets</v>
      </c>
      <c r="H17484" t="str">
        <f>_xlfn.XLOOKUP(tbl_GL[[#This Row],[Account_key]],tbl_COA[Account_key],tbl_COA[SubClass],"Not Found")</f>
        <v>Assets</v>
      </c>
      <c r="I17484" t="str">
        <f>_xlfn.XLOOKUP(tbl_GL[[#This Row],[Account_key]],tbl_COA[Account_key],tbl_COA[SubClass2],"Not Found")</f>
        <v>Current Assets</v>
      </c>
      <c r="J17484" t="str">
        <f>_xlfn.XLOOKUP(tbl_GL[[#This Row],[Account_key]],tbl_COA[Account_key],tbl_COA[SubAccount],,0)</f>
        <v>Cash at Bank</v>
      </c>
      <c r="K17484">
        <f>YEAR(tbl_GL[[#This Row],[Date]])</f>
        <v>2019</v>
      </c>
    </row>
    <row r="17485" spans="1:11" x14ac:dyDescent="0.35">
      <c r="A17485">
        <v>953.1</v>
      </c>
      <c r="B17485" s="24">
        <v>43640</v>
      </c>
      <c r="C17485">
        <v>7</v>
      </c>
      <c r="D17485" s="13">
        <v>330</v>
      </c>
      <c r="E17485" s="13" t="s">
        <v>99</v>
      </c>
      <c r="F17485" s="17">
        <v>-55</v>
      </c>
      <c r="G17485" t="str">
        <f>_xlfn.XLOOKUP(tbl_GL[[#This Row],[Account_key]],tbl_COA[Account_key],tbl_COA[Class],"Not Found")</f>
        <v>Operating account</v>
      </c>
      <c r="H17485" t="str">
        <f>_xlfn.XLOOKUP(tbl_GL[[#This Row],[Account_key]],tbl_COA[Account_key],tbl_COA[SubClass],"Not Found")</f>
        <v>Operating Expenses</v>
      </c>
      <c r="I17485" t="str">
        <f>_xlfn.XLOOKUP(tbl_GL[[#This Row],[Account_key]],tbl_COA[Account_key],tbl_COA[SubClass2],"Not Found")</f>
        <v>Administration</v>
      </c>
      <c r="J17485" t="str">
        <f>_xlfn.XLOOKUP(tbl_GL[[#This Row],[Account_key]],tbl_COA[Account_key],tbl_COA[SubAccount],,0)</f>
        <v>Telephone</v>
      </c>
      <c r="K17485">
        <f>YEAR(tbl_GL[[#This Row],[Date]])</f>
        <v>2019</v>
      </c>
    </row>
    <row r="17486" spans="1:11" x14ac:dyDescent="0.35">
      <c r="A17486">
        <v>953.2</v>
      </c>
      <c r="B17486" s="24">
        <v>43640</v>
      </c>
      <c r="C17486">
        <v>7</v>
      </c>
      <c r="D17486" s="13">
        <v>20</v>
      </c>
      <c r="E17486" s="13" t="s">
        <v>99</v>
      </c>
      <c r="F17486" s="17">
        <v>-55</v>
      </c>
      <c r="G17486" t="str">
        <f>_xlfn.XLOOKUP(tbl_GL[[#This Row],[Account_key]],tbl_COA[Account_key],tbl_COA[Class],"Not Found")</f>
        <v>Assets</v>
      </c>
      <c r="H17486" t="str">
        <f>_xlfn.XLOOKUP(tbl_GL[[#This Row],[Account_key]],tbl_COA[Account_key],tbl_COA[SubClass],"Not Found")</f>
        <v>Assets</v>
      </c>
      <c r="I17486" t="str">
        <f>_xlfn.XLOOKUP(tbl_GL[[#This Row],[Account_key]],tbl_COA[Account_key],tbl_COA[SubClass2],"Not Found")</f>
        <v>Current Assets</v>
      </c>
      <c r="J17486" t="str">
        <f>_xlfn.XLOOKUP(tbl_GL[[#This Row],[Account_key]],tbl_COA[Account_key],tbl_COA[SubAccount],,0)</f>
        <v>Cash in hand</v>
      </c>
      <c r="K17486">
        <f>YEAR(tbl_GL[[#This Row],[Date]])</f>
        <v>2019</v>
      </c>
    </row>
    <row r="17487" spans="1:11" x14ac:dyDescent="0.35">
      <c r="A17487">
        <v>954.1</v>
      </c>
      <c r="B17487" s="24">
        <v>43640</v>
      </c>
      <c r="C17487">
        <v>7</v>
      </c>
      <c r="D17487" s="13">
        <v>230</v>
      </c>
      <c r="E17487" s="13" t="s">
        <v>4</v>
      </c>
      <c r="F17487" s="17">
        <v>-820</v>
      </c>
      <c r="G17487" t="str">
        <f>_xlfn.XLOOKUP(tbl_GL[[#This Row],[Account_key]],tbl_COA[Account_key],tbl_COA[Class],"Not Found")</f>
        <v>Trading account</v>
      </c>
      <c r="H17487" t="str">
        <f>_xlfn.XLOOKUP(tbl_GL[[#This Row],[Account_key]],tbl_COA[Account_key],tbl_COA[SubClass],"Not Found")</f>
        <v>Cost of Sales</v>
      </c>
      <c r="I17487" t="str">
        <f>_xlfn.XLOOKUP(tbl_GL[[#This Row],[Account_key]],tbl_COA[Account_key],tbl_COA[SubClass2],"Not Found")</f>
        <v>Cost of Sales</v>
      </c>
      <c r="J17487" t="str">
        <f>_xlfn.XLOOKUP(tbl_GL[[#This Row],[Account_key]],tbl_COA[Account_key],tbl_COA[SubAccount],,0)</f>
        <v>Cost of Sales</v>
      </c>
      <c r="K17487">
        <f>YEAR(tbl_GL[[#This Row],[Date]])</f>
        <v>2019</v>
      </c>
    </row>
    <row r="17488" spans="1:11" x14ac:dyDescent="0.35">
      <c r="A17488">
        <v>954.2</v>
      </c>
      <c r="B17488" s="24">
        <v>43640</v>
      </c>
      <c r="C17488">
        <v>7</v>
      </c>
      <c r="D17488" s="13">
        <v>60</v>
      </c>
      <c r="E17488" s="13" t="s">
        <v>4</v>
      </c>
      <c r="F17488" s="17">
        <v>-820</v>
      </c>
      <c r="G17488" t="str">
        <f>_xlfn.XLOOKUP(tbl_GL[[#This Row],[Account_key]],tbl_COA[Account_key],tbl_COA[Class],"Not Found")</f>
        <v>Assets</v>
      </c>
      <c r="H17488" t="str">
        <f>_xlfn.XLOOKUP(tbl_GL[[#This Row],[Account_key]],tbl_COA[Account_key],tbl_COA[SubClass],"Not Found")</f>
        <v>Assets</v>
      </c>
      <c r="I17488" t="str">
        <f>_xlfn.XLOOKUP(tbl_GL[[#This Row],[Account_key]],tbl_COA[Account_key],tbl_COA[SubClass2],"Not Found")</f>
        <v>Current Assets</v>
      </c>
      <c r="J17488" t="str">
        <f>_xlfn.XLOOKUP(tbl_GL[[#This Row],[Account_key]],tbl_COA[Account_key],tbl_COA[SubAccount],,0)</f>
        <v>Inventory</v>
      </c>
      <c r="K17488">
        <f>YEAR(tbl_GL[[#This Row],[Date]])</f>
        <v>2019</v>
      </c>
    </row>
    <row r="17489" spans="1:11" x14ac:dyDescent="0.35">
      <c r="A17489">
        <v>955.1</v>
      </c>
      <c r="B17489" s="24">
        <v>43640</v>
      </c>
      <c r="C17489">
        <v>7</v>
      </c>
      <c r="D17489" s="13">
        <v>300</v>
      </c>
      <c r="E17489" s="13" t="s">
        <v>97</v>
      </c>
      <c r="F17489" s="17">
        <v>-1695</v>
      </c>
      <c r="G17489" t="str">
        <f>_xlfn.XLOOKUP(tbl_GL[[#This Row],[Account_key]],tbl_COA[Account_key],tbl_COA[Class],"Not Found")</f>
        <v>Operating account</v>
      </c>
      <c r="H17489" t="str">
        <f>_xlfn.XLOOKUP(tbl_GL[[#This Row],[Account_key]],tbl_COA[Account_key],tbl_COA[SubClass],"Not Found")</f>
        <v>Operating Expenses</v>
      </c>
      <c r="I17489" t="str">
        <f>_xlfn.XLOOKUP(tbl_GL[[#This Row],[Account_key]],tbl_COA[Account_key],tbl_COA[SubClass2],"Not Found")</f>
        <v>Administration</v>
      </c>
      <c r="J17489" t="str">
        <f>_xlfn.XLOOKUP(tbl_GL[[#This Row],[Account_key]],tbl_COA[Account_key],tbl_COA[SubAccount],,0)</f>
        <v>Entertainment</v>
      </c>
      <c r="K17489">
        <f>YEAR(tbl_GL[[#This Row],[Date]])</f>
        <v>2019</v>
      </c>
    </row>
    <row r="17490" spans="1:11" x14ac:dyDescent="0.35">
      <c r="A17490">
        <v>955.2</v>
      </c>
      <c r="B17490" s="24">
        <v>43640</v>
      </c>
      <c r="C17490">
        <v>7</v>
      </c>
      <c r="D17490" s="13">
        <v>120</v>
      </c>
      <c r="E17490" s="13" t="s">
        <v>97</v>
      </c>
      <c r="F17490" s="17">
        <v>1695</v>
      </c>
      <c r="G17490" t="str">
        <f>_xlfn.XLOOKUP(tbl_GL[[#This Row],[Account_key]],tbl_COA[Account_key],tbl_COA[Class],"Not Found")</f>
        <v>Liabilities and Owners Equity</v>
      </c>
      <c r="H17490" t="str">
        <f>_xlfn.XLOOKUP(tbl_GL[[#This Row],[Account_key]],tbl_COA[Account_key],tbl_COA[SubClass],"Not Found")</f>
        <v>Liabilities</v>
      </c>
      <c r="I17490" t="str">
        <f>_xlfn.XLOOKUP(tbl_GL[[#This Row],[Account_key]],tbl_COA[Account_key],tbl_COA[SubClass2],"Not Found")</f>
        <v>Current Liabilities</v>
      </c>
      <c r="J17490" t="str">
        <f>_xlfn.XLOOKUP(tbl_GL[[#This Row],[Account_key]],tbl_COA[Account_key],tbl_COA[SubAccount],,0)</f>
        <v>Accrued Expenses</v>
      </c>
      <c r="K17490">
        <f>YEAR(tbl_GL[[#This Row],[Date]])</f>
        <v>2019</v>
      </c>
    </row>
    <row r="17491" spans="1:11" x14ac:dyDescent="0.35">
      <c r="A17491">
        <v>956.1</v>
      </c>
      <c r="B17491" s="24">
        <v>43640</v>
      </c>
      <c r="C17491">
        <v>7</v>
      </c>
      <c r="D17491" s="13">
        <v>210</v>
      </c>
      <c r="E17491" s="13" t="s">
        <v>7</v>
      </c>
      <c r="F17491" s="17">
        <v>3093</v>
      </c>
      <c r="G17491" t="str">
        <f>_xlfn.XLOOKUP(tbl_GL[[#This Row],[Account_key]],tbl_COA[Account_key],tbl_COA[Class],"Not Found")</f>
        <v>Trading account</v>
      </c>
      <c r="H17491" t="str">
        <f>_xlfn.XLOOKUP(tbl_GL[[#This Row],[Account_key]],tbl_COA[Account_key],tbl_COA[SubClass],"Not Found")</f>
        <v>Sales</v>
      </c>
      <c r="I17491" t="str">
        <f>_xlfn.XLOOKUP(tbl_GL[[#This Row],[Account_key]],tbl_COA[Account_key],tbl_COA[SubClass2],"Not Found")</f>
        <v>Sales</v>
      </c>
      <c r="J17491" t="str">
        <f>_xlfn.XLOOKUP(tbl_GL[[#This Row],[Account_key]],tbl_COA[Account_key],tbl_COA[SubAccount],,0)</f>
        <v>Sales</v>
      </c>
      <c r="K17491">
        <f>YEAR(tbl_GL[[#This Row],[Date]])</f>
        <v>2019</v>
      </c>
    </row>
    <row r="17492" spans="1:11" x14ac:dyDescent="0.35">
      <c r="A17492">
        <v>956.2</v>
      </c>
      <c r="B17492" s="24">
        <v>43640</v>
      </c>
      <c r="C17492">
        <v>7</v>
      </c>
      <c r="D17492" s="13">
        <v>10</v>
      </c>
      <c r="E17492" s="13" t="s">
        <v>7</v>
      </c>
      <c r="F17492" s="17">
        <v>3093</v>
      </c>
      <c r="G17492" t="str">
        <f>_xlfn.XLOOKUP(tbl_GL[[#This Row],[Account_key]],tbl_COA[Account_key],tbl_COA[Class],"Not Found")</f>
        <v>Assets</v>
      </c>
      <c r="H17492" t="str">
        <f>_xlfn.XLOOKUP(tbl_GL[[#This Row],[Account_key]],tbl_COA[Account_key],tbl_COA[SubClass],"Not Found")</f>
        <v>Assets</v>
      </c>
      <c r="I17492" t="str">
        <f>_xlfn.XLOOKUP(tbl_GL[[#This Row],[Account_key]],tbl_COA[Account_key],tbl_COA[SubClass2],"Not Found")</f>
        <v>Current Assets</v>
      </c>
      <c r="J17492" t="str">
        <f>_xlfn.XLOOKUP(tbl_GL[[#This Row],[Account_key]],tbl_COA[Account_key],tbl_COA[SubAccount],,0)</f>
        <v>Cash at Bank</v>
      </c>
      <c r="K17492">
        <f>YEAR(tbl_GL[[#This Row],[Date]])</f>
        <v>2019</v>
      </c>
    </row>
    <row r="17493" spans="1:11" x14ac:dyDescent="0.35">
      <c r="A17493">
        <v>957.1</v>
      </c>
      <c r="B17493" s="24">
        <v>43640</v>
      </c>
      <c r="C17493">
        <v>7</v>
      </c>
      <c r="D17493" s="13">
        <v>230</v>
      </c>
      <c r="E17493" s="13" t="s">
        <v>4</v>
      </c>
      <c r="F17493" s="17">
        <v>-2833</v>
      </c>
      <c r="G17493" t="str">
        <f>_xlfn.XLOOKUP(tbl_GL[[#This Row],[Account_key]],tbl_COA[Account_key],tbl_COA[Class],"Not Found")</f>
        <v>Trading account</v>
      </c>
      <c r="H17493" t="str">
        <f>_xlfn.XLOOKUP(tbl_GL[[#This Row],[Account_key]],tbl_COA[Account_key],tbl_COA[SubClass],"Not Found")</f>
        <v>Cost of Sales</v>
      </c>
      <c r="I17493" t="str">
        <f>_xlfn.XLOOKUP(tbl_GL[[#This Row],[Account_key]],tbl_COA[Account_key],tbl_COA[SubClass2],"Not Found")</f>
        <v>Cost of Sales</v>
      </c>
      <c r="J17493" t="str">
        <f>_xlfn.XLOOKUP(tbl_GL[[#This Row],[Account_key]],tbl_COA[Account_key],tbl_COA[SubAccount],,0)</f>
        <v>Cost of Sales</v>
      </c>
      <c r="K17493">
        <f>YEAR(tbl_GL[[#This Row],[Date]])</f>
        <v>2019</v>
      </c>
    </row>
    <row r="17494" spans="1:11" x14ac:dyDescent="0.35">
      <c r="A17494">
        <v>957.2</v>
      </c>
      <c r="B17494" s="24">
        <v>43640</v>
      </c>
      <c r="C17494">
        <v>7</v>
      </c>
      <c r="D17494" s="13">
        <v>60</v>
      </c>
      <c r="E17494" s="13" t="s">
        <v>4</v>
      </c>
      <c r="F17494" s="17">
        <v>-2833</v>
      </c>
      <c r="G17494" t="str">
        <f>_xlfn.XLOOKUP(tbl_GL[[#This Row],[Account_key]],tbl_COA[Account_key],tbl_COA[Class],"Not Found")</f>
        <v>Assets</v>
      </c>
      <c r="H17494" t="str">
        <f>_xlfn.XLOOKUP(tbl_GL[[#This Row],[Account_key]],tbl_COA[Account_key],tbl_COA[SubClass],"Not Found")</f>
        <v>Assets</v>
      </c>
      <c r="I17494" t="str">
        <f>_xlfn.XLOOKUP(tbl_GL[[#This Row],[Account_key]],tbl_COA[Account_key],tbl_COA[SubClass2],"Not Found")</f>
        <v>Current Assets</v>
      </c>
      <c r="J17494" t="str">
        <f>_xlfn.XLOOKUP(tbl_GL[[#This Row],[Account_key]],tbl_COA[Account_key],tbl_COA[SubAccount],,0)</f>
        <v>Inventory</v>
      </c>
      <c r="K17494">
        <f>YEAR(tbl_GL[[#This Row],[Date]])</f>
        <v>2019</v>
      </c>
    </row>
    <row r="17495" spans="1:11" x14ac:dyDescent="0.35">
      <c r="A17495">
        <v>958.1</v>
      </c>
      <c r="B17495" s="24">
        <v>43640</v>
      </c>
      <c r="C17495">
        <v>7</v>
      </c>
      <c r="D17495" s="13">
        <v>210</v>
      </c>
      <c r="E17495" s="13" t="s">
        <v>8</v>
      </c>
      <c r="F17495" s="17">
        <v>12697</v>
      </c>
      <c r="G17495" t="str">
        <f>_xlfn.XLOOKUP(tbl_GL[[#This Row],[Account_key]],tbl_COA[Account_key],tbl_COA[Class],"Not Found")</f>
        <v>Trading account</v>
      </c>
      <c r="H17495" t="str">
        <f>_xlfn.XLOOKUP(tbl_GL[[#This Row],[Account_key]],tbl_COA[Account_key],tbl_COA[SubClass],"Not Found")</f>
        <v>Sales</v>
      </c>
      <c r="I17495" t="str">
        <f>_xlfn.XLOOKUP(tbl_GL[[#This Row],[Account_key]],tbl_COA[Account_key],tbl_COA[SubClass2],"Not Found")</f>
        <v>Sales</v>
      </c>
      <c r="J17495" t="str">
        <f>_xlfn.XLOOKUP(tbl_GL[[#This Row],[Account_key]],tbl_COA[Account_key],tbl_COA[SubAccount],,0)</f>
        <v>Sales</v>
      </c>
      <c r="K17495">
        <f>YEAR(tbl_GL[[#This Row],[Date]])</f>
        <v>2019</v>
      </c>
    </row>
    <row r="17496" spans="1:11" x14ac:dyDescent="0.35">
      <c r="A17496">
        <v>958.2</v>
      </c>
      <c r="B17496" s="24">
        <v>43640</v>
      </c>
      <c r="C17496">
        <v>7</v>
      </c>
      <c r="D17496" s="13">
        <v>30</v>
      </c>
      <c r="E17496" s="13" t="s">
        <v>8</v>
      </c>
      <c r="F17496" s="17">
        <v>12697</v>
      </c>
      <c r="G17496" t="str">
        <f>_xlfn.XLOOKUP(tbl_GL[[#This Row],[Account_key]],tbl_COA[Account_key],tbl_COA[Class],"Not Found")</f>
        <v>Assets</v>
      </c>
      <c r="H17496" t="str">
        <f>_xlfn.XLOOKUP(tbl_GL[[#This Row],[Account_key]],tbl_COA[Account_key],tbl_COA[SubClass],"Not Found")</f>
        <v>Assets</v>
      </c>
      <c r="I17496" t="str">
        <f>_xlfn.XLOOKUP(tbl_GL[[#This Row],[Account_key]],tbl_COA[Account_key],tbl_COA[SubClass2],"Not Found")</f>
        <v>Current Assets</v>
      </c>
      <c r="J17496" t="str">
        <f>_xlfn.XLOOKUP(tbl_GL[[#This Row],[Account_key]],tbl_COA[Account_key],tbl_COA[SubAccount],,0)</f>
        <v>Trade Receivables</v>
      </c>
      <c r="K17496">
        <f>YEAR(tbl_GL[[#This Row],[Date]])</f>
        <v>2019</v>
      </c>
    </row>
    <row r="17497" spans="1:11" x14ac:dyDescent="0.35">
      <c r="A17497">
        <v>959.1</v>
      </c>
      <c r="B17497" s="24">
        <v>43642</v>
      </c>
      <c r="C17497">
        <v>7</v>
      </c>
      <c r="D17497" s="13">
        <v>10</v>
      </c>
      <c r="E17497" s="13" t="s">
        <v>98</v>
      </c>
      <c r="F17497" s="17">
        <v>-1761</v>
      </c>
      <c r="G17497" t="str">
        <f>_xlfn.XLOOKUP(tbl_GL[[#This Row],[Account_key]],tbl_COA[Account_key],tbl_COA[Class],"Not Found")</f>
        <v>Assets</v>
      </c>
      <c r="H17497" t="str">
        <f>_xlfn.XLOOKUP(tbl_GL[[#This Row],[Account_key]],tbl_COA[Account_key],tbl_COA[SubClass],"Not Found")</f>
        <v>Assets</v>
      </c>
      <c r="I17497" t="str">
        <f>_xlfn.XLOOKUP(tbl_GL[[#This Row],[Account_key]],tbl_COA[Account_key],tbl_COA[SubClass2],"Not Found")</f>
        <v>Current Assets</v>
      </c>
      <c r="J17497" t="str">
        <f>_xlfn.XLOOKUP(tbl_GL[[#This Row],[Account_key]],tbl_COA[Account_key],tbl_COA[SubAccount],,0)</f>
        <v>Cash at Bank</v>
      </c>
      <c r="K17497">
        <f>YEAR(tbl_GL[[#This Row],[Date]])</f>
        <v>2019</v>
      </c>
    </row>
    <row r="17498" spans="1:11" x14ac:dyDescent="0.35">
      <c r="A17498">
        <v>959.2</v>
      </c>
      <c r="B17498" s="24">
        <v>43642</v>
      </c>
      <c r="C17498">
        <v>7</v>
      </c>
      <c r="D17498" s="13">
        <v>120</v>
      </c>
      <c r="E17498" s="13" t="s">
        <v>98</v>
      </c>
      <c r="F17498" s="17">
        <v>-1761</v>
      </c>
      <c r="G17498" t="str">
        <f>_xlfn.XLOOKUP(tbl_GL[[#This Row],[Account_key]],tbl_COA[Account_key],tbl_COA[Class],"Not Found")</f>
        <v>Liabilities and Owners Equity</v>
      </c>
      <c r="H17498" t="str">
        <f>_xlfn.XLOOKUP(tbl_GL[[#This Row],[Account_key]],tbl_COA[Account_key],tbl_COA[SubClass],"Not Found")</f>
        <v>Liabilities</v>
      </c>
      <c r="I17498" t="str">
        <f>_xlfn.XLOOKUP(tbl_GL[[#This Row],[Account_key]],tbl_COA[Account_key],tbl_COA[SubClass2],"Not Found")</f>
        <v>Current Liabilities</v>
      </c>
      <c r="J17498" t="str">
        <f>_xlfn.XLOOKUP(tbl_GL[[#This Row],[Account_key]],tbl_COA[Account_key],tbl_COA[SubAccount],,0)</f>
        <v>Accrued Expenses</v>
      </c>
      <c r="K17498">
        <f>YEAR(tbl_GL[[#This Row],[Date]])</f>
        <v>2019</v>
      </c>
    </row>
    <row r="17499" spans="1:11" x14ac:dyDescent="0.35">
      <c r="A17499">
        <v>960.1</v>
      </c>
      <c r="B17499" s="24">
        <v>43644</v>
      </c>
      <c r="C17499">
        <v>7</v>
      </c>
      <c r="D17499" s="13">
        <v>300</v>
      </c>
      <c r="E17499" s="13" t="s">
        <v>97</v>
      </c>
      <c r="F17499" s="17">
        <v>-1823</v>
      </c>
      <c r="G17499" t="str">
        <f>_xlfn.XLOOKUP(tbl_GL[[#This Row],[Account_key]],tbl_COA[Account_key],tbl_COA[Class],"Not Found")</f>
        <v>Operating account</v>
      </c>
      <c r="H17499" t="str">
        <f>_xlfn.XLOOKUP(tbl_GL[[#This Row],[Account_key]],tbl_COA[Account_key],tbl_COA[SubClass],"Not Found")</f>
        <v>Operating Expenses</v>
      </c>
      <c r="I17499" t="str">
        <f>_xlfn.XLOOKUP(tbl_GL[[#This Row],[Account_key]],tbl_COA[Account_key],tbl_COA[SubClass2],"Not Found")</f>
        <v>Administration</v>
      </c>
      <c r="J17499" t="str">
        <f>_xlfn.XLOOKUP(tbl_GL[[#This Row],[Account_key]],tbl_COA[Account_key],tbl_COA[SubAccount],,0)</f>
        <v>Entertainment</v>
      </c>
      <c r="K17499">
        <f>YEAR(tbl_GL[[#This Row],[Date]])</f>
        <v>2019</v>
      </c>
    </row>
    <row r="17500" spans="1:11" x14ac:dyDescent="0.35">
      <c r="A17500">
        <v>960.2</v>
      </c>
      <c r="B17500" s="24">
        <v>43644</v>
      </c>
      <c r="C17500">
        <v>7</v>
      </c>
      <c r="D17500" s="13">
        <v>120</v>
      </c>
      <c r="E17500" s="13" t="s">
        <v>97</v>
      </c>
      <c r="F17500" s="17">
        <v>1823</v>
      </c>
      <c r="G17500" t="str">
        <f>_xlfn.XLOOKUP(tbl_GL[[#This Row],[Account_key]],tbl_COA[Account_key],tbl_COA[Class],"Not Found")</f>
        <v>Liabilities and Owners Equity</v>
      </c>
      <c r="H17500" t="str">
        <f>_xlfn.XLOOKUP(tbl_GL[[#This Row],[Account_key]],tbl_COA[Account_key],tbl_COA[SubClass],"Not Found")</f>
        <v>Liabilities</v>
      </c>
      <c r="I17500" t="str">
        <f>_xlfn.XLOOKUP(tbl_GL[[#This Row],[Account_key]],tbl_COA[Account_key],tbl_COA[SubClass2],"Not Found")</f>
        <v>Current Liabilities</v>
      </c>
      <c r="J17500" t="str">
        <f>_xlfn.XLOOKUP(tbl_GL[[#This Row],[Account_key]],tbl_COA[Account_key],tbl_COA[SubAccount],,0)</f>
        <v>Accrued Expenses</v>
      </c>
      <c r="K17500">
        <f>YEAR(tbl_GL[[#This Row],[Date]])</f>
        <v>2019</v>
      </c>
    </row>
    <row r="17501" spans="1:11" x14ac:dyDescent="0.35">
      <c r="A17501">
        <v>961.1</v>
      </c>
      <c r="B17501" s="24">
        <v>43646</v>
      </c>
      <c r="C17501">
        <v>7</v>
      </c>
      <c r="D17501" s="13">
        <v>10</v>
      </c>
      <c r="E17501" s="13" t="s">
        <v>110</v>
      </c>
      <c r="F17501" s="17">
        <v>20</v>
      </c>
      <c r="G17501" t="str">
        <f>_xlfn.XLOOKUP(tbl_GL[[#This Row],[Account_key]],tbl_COA[Account_key],tbl_COA[Class],"Not Found")</f>
        <v>Assets</v>
      </c>
      <c r="H17501" t="str">
        <f>_xlfn.XLOOKUP(tbl_GL[[#This Row],[Account_key]],tbl_COA[Account_key],tbl_COA[SubClass],"Not Found")</f>
        <v>Assets</v>
      </c>
      <c r="I17501" t="str">
        <f>_xlfn.XLOOKUP(tbl_GL[[#This Row],[Account_key]],tbl_COA[Account_key],tbl_COA[SubClass2],"Not Found")</f>
        <v>Current Assets</v>
      </c>
      <c r="J17501" t="str">
        <f>_xlfn.XLOOKUP(tbl_GL[[#This Row],[Account_key]],tbl_COA[Account_key],tbl_COA[SubAccount],,0)</f>
        <v>Cash at Bank</v>
      </c>
      <c r="K17501">
        <f>YEAR(tbl_GL[[#This Row],[Date]])</f>
        <v>2019</v>
      </c>
    </row>
    <row r="17502" spans="1:11" x14ac:dyDescent="0.35">
      <c r="A17502">
        <v>961.2</v>
      </c>
      <c r="B17502" s="24">
        <v>43646</v>
      </c>
      <c r="C17502">
        <v>7</v>
      </c>
      <c r="D17502" s="13">
        <v>430</v>
      </c>
      <c r="E17502" s="13" t="s">
        <v>110</v>
      </c>
      <c r="F17502" s="17">
        <v>20</v>
      </c>
      <c r="G17502" t="str">
        <f>_xlfn.XLOOKUP(tbl_GL[[#This Row],[Account_key]],tbl_COA[Account_key],tbl_COA[Class],"Not Found")</f>
        <v>Non-operating</v>
      </c>
      <c r="H17502" t="str">
        <f>_xlfn.XLOOKUP(tbl_GL[[#This Row],[Account_key]],tbl_COA[Account_key],tbl_COA[SubClass],"Not Found")</f>
        <v>Exchange Loss/Gain</v>
      </c>
      <c r="I17502" t="str">
        <f>_xlfn.XLOOKUP(tbl_GL[[#This Row],[Account_key]],tbl_COA[Account_key],tbl_COA[SubClass2],"Not Found")</f>
        <v>Exchange Loss/Gain</v>
      </c>
      <c r="J17502" t="str">
        <f>_xlfn.XLOOKUP(tbl_GL[[#This Row],[Account_key]],tbl_COA[Account_key],tbl_COA[SubAccount],,0)</f>
        <v>Exchange Loss/Gain</v>
      </c>
      <c r="K17502">
        <f>YEAR(tbl_GL[[#This Row],[Date]])</f>
        <v>2019</v>
      </c>
    </row>
    <row r="17503" spans="1:11" x14ac:dyDescent="0.35">
      <c r="A17503">
        <v>962.1</v>
      </c>
      <c r="B17503" s="24">
        <v>43646</v>
      </c>
      <c r="C17503">
        <v>7</v>
      </c>
      <c r="D17503" s="13">
        <v>10</v>
      </c>
      <c r="E17503" s="13" t="s">
        <v>113</v>
      </c>
      <c r="F17503" s="17">
        <v>137</v>
      </c>
      <c r="G17503" t="str">
        <f>_xlfn.XLOOKUP(tbl_GL[[#This Row],[Account_key]],tbl_COA[Account_key],tbl_COA[Class],"Not Found")</f>
        <v>Assets</v>
      </c>
      <c r="H17503" t="str">
        <f>_xlfn.XLOOKUP(tbl_GL[[#This Row],[Account_key]],tbl_COA[Account_key],tbl_COA[SubClass],"Not Found")</f>
        <v>Assets</v>
      </c>
      <c r="I17503" t="str">
        <f>_xlfn.XLOOKUP(tbl_GL[[#This Row],[Account_key]],tbl_COA[Account_key],tbl_COA[SubClass2],"Not Found")</f>
        <v>Current Assets</v>
      </c>
      <c r="J17503" t="str">
        <f>_xlfn.XLOOKUP(tbl_GL[[#This Row],[Account_key]],tbl_COA[Account_key],tbl_COA[SubAccount],,0)</f>
        <v>Cash at Bank</v>
      </c>
      <c r="K17503">
        <f>YEAR(tbl_GL[[#This Row],[Date]])</f>
        <v>2019</v>
      </c>
    </row>
    <row r="17504" spans="1:11" x14ac:dyDescent="0.35">
      <c r="A17504">
        <v>962.2</v>
      </c>
      <c r="B17504" s="24">
        <v>43646</v>
      </c>
      <c r="C17504">
        <v>7</v>
      </c>
      <c r="D17504" s="13">
        <v>410</v>
      </c>
      <c r="E17504" s="13" t="s">
        <v>113</v>
      </c>
      <c r="F17504" s="17">
        <v>137</v>
      </c>
      <c r="G17504" t="str">
        <f>_xlfn.XLOOKUP(tbl_GL[[#This Row],[Account_key]],tbl_COA[Account_key],tbl_COA[Class],"Not Found")</f>
        <v>Non-operating</v>
      </c>
      <c r="H17504" t="str">
        <f>_xlfn.XLOOKUP(tbl_GL[[#This Row],[Account_key]],tbl_COA[Account_key],tbl_COA[SubClass],"Not Found")</f>
        <v>Interest Income</v>
      </c>
      <c r="I17504" t="str">
        <f>_xlfn.XLOOKUP(tbl_GL[[#This Row],[Account_key]],tbl_COA[Account_key],tbl_COA[SubClass2],"Not Found")</f>
        <v>Interest Income</v>
      </c>
      <c r="J17504" t="str">
        <f>_xlfn.XLOOKUP(tbl_GL[[#This Row],[Account_key]],tbl_COA[Account_key],tbl_COA[SubAccount],,0)</f>
        <v>Interest Income</v>
      </c>
      <c r="K17504">
        <f>YEAR(tbl_GL[[#This Row],[Date]])</f>
        <v>2019</v>
      </c>
    </row>
    <row r="17505" spans="1:11" x14ac:dyDescent="0.35">
      <c r="A17505">
        <v>963.1</v>
      </c>
      <c r="B17505" s="24">
        <v>43646</v>
      </c>
      <c r="C17505">
        <v>7</v>
      </c>
      <c r="D17505" s="13">
        <v>400</v>
      </c>
      <c r="E17505" s="13" t="s">
        <v>104</v>
      </c>
      <c r="F17505" s="17">
        <v>-125</v>
      </c>
      <c r="G17505" t="str">
        <f>_xlfn.XLOOKUP(tbl_GL[[#This Row],[Account_key]],tbl_COA[Account_key],tbl_COA[Class],"Not Found")</f>
        <v>Operating account</v>
      </c>
      <c r="H17505" t="str">
        <f>_xlfn.XLOOKUP(tbl_GL[[#This Row],[Account_key]],tbl_COA[Account_key],tbl_COA[SubClass],"Not Found")</f>
        <v>Depreciation &amp; Amortization</v>
      </c>
      <c r="I17505" t="str">
        <f>_xlfn.XLOOKUP(tbl_GL[[#This Row],[Account_key]],tbl_COA[Account_key],tbl_COA[SubClass2],"Not Found")</f>
        <v>Amortization</v>
      </c>
      <c r="J17505" t="str">
        <f>_xlfn.XLOOKUP(tbl_GL[[#This Row],[Account_key]],tbl_COA[Account_key],tbl_COA[SubAccount],,0)</f>
        <v>Amortization of Intangible Assets</v>
      </c>
      <c r="K17505">
        <f>YEAR(tbl_GL[[#This Row],[Date]])</f>
        <v>2019</v>
      </c>
    </row>
    <row r="17506" spans="1:11" x14ac:dyDescent="0.35">
      <c r="A17506">
        <v>963.2</v>
      </c>
      <c r="B17506" s="24">
        <v>43646</v>
      </c>
      <c r="C17506">
        <v>7</v>
      </c>
      <c r="D17506" s="13">
        <v>100</v>
      </c>
      <c r="E17506" s="13" t="s">
        <v>104</v>
      </c>
      <c r="F17506" s="17">
        <v>-125</v>
      </c>
      <c r="G17506" t="str">
        <f>_xlfn.XLOOKUP(tbl_GL[[#This Row],[Account_key]],tbl_COA[Account_key],tbl_COA[Class],"Not Found")</f>
        <v>Assets</v>
      </c>
      <c r="H17506" t="str">
        <f>_xlfn.XLOOKUP(tbl_GL[[#This Row],[Account_key]],tbl_COA[Account_key],tbl_COA[SubClass],"Not Found")</f>
        <v>Assets</v>
      </c>
      <c r="I17506" t="str">
        <f>_xlfn.XLOOKUP(tbl_GL[[#This Row],[Account_key]],tbl_COA[Account_key],tbl_COA[SubClass2],"Not Found")</f>
        <v>Non-Current Assets</v>
      </c>
      <c r="J17506" t="str">
        <f>_xlfn.XLOOKUP(tbl_GL[[#This Row],[Account_key]],tbl_COA[Account_key],tbl_COA[SubAccount],,0)</f>
        <v>Patents and trademarks</v>
      </c>
      <c r="K17506">
        <f>YEAR(tbl_GL[[#This Row],[Date]])</f>
        <v>2019</v>
      </c>
    </row>
    <row r="17507" spans="1:11" x14ac:dyDescent="0.35">
      <c r="A17507">
        <v>964.1</v>
      </c>
      <c r="B17507" s="24">
        <v>43646</v>
      </c>
      <c r="C17507">
        <v>7</v>
      </c>
      <c r="D17507" s="13">
        <v>440</v>
      </c>
      <c r="E17507" s="13" t="s">
        <v>112</v>
      </c>
      <c r="F17507" s="17">
        <v>-195</v>
      </c>
      <c r="G17507" t="str">
        <f>_xlfn.XLOOKUP(tbl_GL[[#This Row],[Account_key]],tbl_COA[Account_key],tbl_COA[Class],"Not Found")</f>
        <v>Interest &amp; Tax</v>
      </c>
      <c r="H17507" t="str">
        <f>_xlfn.XLOOKUP(tbl_GL[[#This Row],[Account_key]],tbl_COA[Account_key],tbl_COA[SubClass],"Not Found")</f>
        <v>Interest Expense</v>
      </c>
      <c r="I17507" t="str">
        <f>_xlfn.XLOOKUP(tbl_GL[[#This Row],[Account_key]],tbl_COA[Account_key],tbl_COA[SubClass2],"Not Found")</f>
        <v>Interest Expense</v>
      </c>
      <c r="J17507" t="str">
        <f>_xlfn.XLOOKUP(tbl_GL[[#This Row],[Account_key]],tbl_COA[Account_key],tbl_COA[SubAccount],,0)</f>
        <v>Interest Expense</v>
      </c>
      <c r="K17507">
        <f>YEAR(tbl_GL[[#This Row],[Date]])</f>
        <v>2019</v>
      </c>
    </row>
    <row r="17508" spans="1:11" x14ac:dyDescent="0.35">
      <c r="A17508">
        <v>964.2</v>
      </c>
      <c r="B17508" s="24">
        <v>43646</v>
      </c>
      <c r="C17508">
        <v>7</v>
      </c>
      <c r="D17508" s="13">
        <v>121</v>
      </c>
      <c r="E17508" s="13" t="s">
        <v>112</v>
      </c>
      <c r="F17508" s="17">
        <v>195</v>
      </c>
      <c r="G17508" t="str">
        <f>_xlfn.XLOOKUP(tbl_GL[[#This Row],[Account_key]],tbl_COA[Account_key],tbl_COA[Class],"Not Found")</f>
        <v>Liabilities and Owners Equity</v>
      </c>
      <c r="H17508" t="str">
        <f>_xlfn.XLOOKUP(tbl_GL[[#This Row],[Account_key]],tbl_COA[Account_key],tbl_COA[SubClass],"Not Found")</f>
        <v>Liabilities</v>
      </c>
      <c r="I17508" t="str">
        <f>_xlfn.XLOOKUP(tbl_GL[[#This Row],[Account_key]],tbl_COA[Account_key],tbl_COA[SubClass2],"Not Found")</f>
        <v>Current Liabilities</v>
      </c>
      <c r="J17508" t="str">
        <f>_xlfn.XLOOKUP(tbl_GL[[#This Row],[Account_key]],tbl_COA[Account_key],tbl_COA[SubAccount],,0)</f>
        <v>Interest Payable</v>
      </c>
      <c r="K17508">
        <f>YEAR(tbl_GL[[#This Row],[Date]])</f>
        <v>2019</v>
      </c>
    </row>
    <row r="17509" spans="1:11" x14ac:dyDescent="0.35">
      <c r="A17509">
        <v>965.1</v>
      </c>
      <c r="B17509" s="24">
        <v>43646</v>
      </c>
      <c r="C17509">
        <v>7</v>
      </c>
      <c r="D17509" s="13">
        <v>450</v>
      </c>
      <c r="E17509" s="23" t="s">
        <v>108</v>
      </c>
      <c r="F17509" s="17">
        <v>-302</v>
      </c>
      <c r="G17509" t="str">
        <f>_xlfn.XLOOKUP(tbl_GL[[#This Row],[Account_key]],tbl_COA[Account_key],tbl_COA[Class],"Not Found")</f>
        <v>Interest &amp; Tax</v>
      </c>
      <c r="H17509" t="str">
        <f>_xlfn.XLOOKUP(tbl_GL[[#This Row],[Account_key]],tbl_COA[Account_key],tbl_COA[SubClass],"Not Found")</f>
        <v>Taxation</v>
      </c>
      <c r="I17509" t="str">
        <f>_xlfn.XLOOKUP(tbl_GL[[#This Row],[Account_key]],tbl_COA[Account_key],tbl_COA[SubClass2],"Not Found")</f>
        <v>Taxation</v>
      </c>
      <c r="J17509" t="str">
        <f>_xlfn.XLOOKUP(tbl_GL[[#This Row],[Account_key]],tbl_COA[Account_key],tbl_COA[SubAccount],,0)</f>
        <v>Taxation</v>
      </c>
      <c r="K17509">
        <f>YEAR(tbl_GL[[#This Row],[Date]])</f>
        <v>2019</v>
      </c>
    </row>
    <row r="17510" spans="1:11" x14ac:dyDescent="0.35">
      <c r="A17510">
        <v>965.2</v>
      </c>
      <c r="B17510" s="24">
        <v>43646</v>
      </c>
      <c r="C17510">
        <v>7</v>
      </c>
      <c r="D17510" s="13">
        <v>122</v>
      </c>
      <c r="E17510" s="23" t="s">
        <v>108</v>
      </c>
      <c r="F17510" s="17">
        <v>302</v>
      </c>
      <c r="G17510" t="str">
        <f>_xlfn.XLOOKUP(tbl_GL[[#This Row],[Account_key]],tbl_COA[Account_key],tbl_COA[Class],"Not Found")</f>
        <v>Liabilities and Owners Equity</v>
      </c>
      <c r="H17510" t="str">
        <f>_xlfn.XLOOKUP(tbl_GL[[#This Row],[Account_key]],tbl_COA[Account_key],tbl_COA[SubClass],"Not Found")</f>
        <v>Liabilities</v>
      </c>
      <c r="I17510" t="str">
        <f>_xlfn.XLOOKUP(tbl_GL[[#This Row],[Account_key]],tbl_COA[Account_key],tbl_COA[SubClass2],"Not Found")</f>
        <v>Current Liabilities</v>
      </c>
      <c r="J17510" t="str">
        <f>_xlfn.XLOOKUP(tbl_GL[[#This Row],[Account_key]],tbl_COA[Account_key],tbl_COA[SubAccount],,0)</f>
        <v>Tax payable</v>
      </c>
      <c r="K17510">
        <f>YEAR(tbl_GL[[#This Row],[Date]])</f>
        <v>2019</v>
      </c>
    </row>
    <row r="17511" spans="1:11" x14ac:dyDescent="0.35">
      <c r="A17511">
        <v>966.1</v>
      </c>
      <c r="B17511" s="24">
        <v>43646</v>
      </c>
      <c r="C17511">
        <v>7</v>
      </c>
      <c r="D17511" s="13">
        <v>330</v>
      </c>
      <c r="E17511" s="13" t="s">
        <v>97</v>
      </c>
      <c r="F17511" s="17">
        <v>-1313</v>
      </c>
      <c r="G17511" t="str">
        <f>_xlfn.XLOOKUP(tbl_GL[[#This Row],[Account_key]],tbl_COA[Account_key],tbl_COA[Class],"Not Found")</f>
        <v>Operating account</v>
      </c>
      <c r="H17511" t="str">
        <f>_xlfn.XLOOKUP(tbl_GL[[#This Row],[Account_key]],tbl_COA[Account_key],tbl_COA[SubClass],"Not Found")</f>
        <v>Operating Expenses</v>
      </c>
      <c r="I17511" t="str">
        <f>_xlfn.XLOOKUP(tbl_GL[[#This Row],[Account_key]],tbl_COA[Account_key],tbl_COA[SubClass2],"Not Found")</f>
        <v>Administration</v>
      </c>
      <c r="J17511" t="str">
        <f>_xlfn.XLOOKUP(tbl_GL[[#This Row],[Account_key]],tbl_COA[Account_key],tbl_COA[SubAccount],,0)</f>
        <v>Telephone</v>
      </c>
      <c r="K17511">
        <f>YEAR(tbl_GL[[#This Row],[Date]])</f>
        <v>2019</v>
      </c>
    </row>
    <row r="17512" spans="1:11" x14ac:dyDescent="0.35">
      <c r="A17512">
        <v>966.2</v>
      </c>
      <c r="B17512" s="24">
        <v>43646</v>
      </c>
      <c r="C17512">
        <v>7</v>
      </c>
      <c r="D17512" s="13">
        <v>120</v>
      </c>
      <c r="E17512" s="13" t="s">
        <v>97</v>
      </c>
      <c r="F17512" s="17">
        <v>1313</v>
      </c>
      <c r="G17512" t="str">
        <f>_xlfn.XLOOKUP(tbl_GL[[#This Row],[Account_key]],tbl_COA[Account_key],tbl_COA[Class],"Not Found")</f>
        <v>Liabilities and Owners Equity</v>
      </c>
      <c r="H17512" t="str">
        <f>_xlfn.XLOOKUP(tbl_GL[[#This Row],[Account_key]],tbl_COA[Account_key],tbl_COA[SubClass],"Not Found")</f>
        <v>Liabilities</v>
      </c>
      <c r="I17512" t="str">
        <f>_xlfn.XLOOKUP(tbl_GL[[#This Row],[Account_key]],tbl_COA[Account_key],tbl_COA[SubClass2],"Not Found")</f>
        <v>Current Liabilities</v>
      </c>
      <c r="J17512" t="str">
        <f>_xlfn.XLOOKUP(tbl_GL[[#This Row],[Account_key]],tbl_COA[Account_key],tbl_COA[SubAccount],,0)</f>
        <v>Accrued Expenses</v>
      </c>
      <c r="K17512">
        <f>YEAR(tbl_GL[[#This Row],[Date]])</f>
        <v>2019</v>
      </c>
    </row>
    <row r="17513" spans="1:11" x14ac:dyDescent="0.35">
      <c r="A17513">
        <v>967.1</v>
      </c>
      <c r="B17513" s="24">
        <v>43646</v>
      </c>
      <c r="C17513">
        <v>7</v>
      </c>
      <c r="D17513" s="13">
        <v>240</v>
      </c>
      <c r="E17513" s="13" t="s">
        <v>56</v>
      </c>
      <c r="F17513" s="17">
        <v>-2813</v>
      </c>
      <c r="G17513" t="str">
        <f>_xlfn.XLOOKUP(tbl_GL[[#This Row],[Account_key]],tbl_COA[Account_key],tbl_COA[Class],"Not Found")</f>
        <v>Operating account</v>
      </c>
      <c r="H17513" t="str">
        <f>_xlfn.XLOOKUP(tbl_GL[[#This Row],[Account_key]],tbl_COA[Account_key],tbl_COA[SubClass],"Not Found")</f>
        <v>Operating Expenses</v>
      </c>
      <c r="I17513" t="str">
        <f>_xlfn.XLOOKUP(tbl_GL[[#This Row],[Account_key]],tbl_COA[Account_key],tbl_COA[SubClass2],"Not Found")</f>
        <v>Sales &amp; Distribution</v>
      </c>
      <c r="J17513" t="str">
        <f>_xlfn.XLOOKUP(tbl_GL[[#This Row],[Account_key]],tbl_COA[Account_key],tbl_COA[SubAccount],,0)</f>
        <v>Salaries</v>
      </c>
      <c r="K17513">
        <f>YEAR(tbl_GL[[#This Row],[Date]])</f>
        <v>2019</v>
      </c>
    </row>
    <row r="17514" spans="1:11" x14ac:dyDescent="0.35">
      <c r="A17514">
        <v>967.2</v>
      </c>
      <c r="B17514" s="24">
        <v>43646</v>
      </c>
      <c r="C17514">
        <v>7</v>
      </c>
      <c r="D17514" s="13">
        <v>10</v>
      </c>
      <c r="E17514" s="13" t="s">
        <v>56</v>
      </c>
      <c r="F17514" s="17">
        <v>-2813</v>
      </c>
      <c r="G17514" t="str">
        <f>_xlfn.XLOOKUP(tbl_GL[[#This Row],[Account_key]],tbl_COA[Account_key],tbl_COA[Class],"Not Found")</f>
        <v>Assets</v>
      </c>
      <c r="H17514" t="str">
        <f>_xlfn.XLOOKUP(tbl_GL[[#This Row],[Account_key]],tbl_COA[Account_key],tbl_COA[SubClass],"Not Found")</f>
        <v>Assets</v>
      </c>
      <c r="I17514" t="str">
        <f>_xlfn.XLOOKUP(tbl_GL[[#This Row],[Account_key]],tbl_COA[Account_key],tbl_COA[SubClass2],"Not Found")</f>
        <v>Current Assets</v>
      </c>
      <c r="J17514" t="str">
        <f>_xlfn.XLOOKUP(tbl_GL[[#This Row],[Account_key]],tbl_COA[Account_key],tbl_COA[SubAccount],,0)</f>
        <v>Cash at Bank</v>
      </c>
      <c r="K17514">
        <f>YEAR(tbl_GL[[#This Row],[Date]])</f>
        <v>2019</v>
      </c>
    </row>
    <row r="17515" spans="1:11" x14ac:dyDescent="0.35">
      <c r="A17515">
        <v>968.1</v>
      </c>
      <c r="B17515" s="24">
        <v>43646</v>
      </c>
      <c r="C17515">
        <v>7</v>
      </c>
      <c r="D17515" s="13">
        <v>380</v>
      </c>
      <c r="E17515" s="13" t="s">
        <v>101</v>
      </c>
      <c r="F17515" s="17">
        <v>-4900</v>
      </c>
      <c r="G17515" t="str">
        <f>_xlfn.XLOOKUP(tbl_GL[[#This Row],[Account_key]],tbl_COA[Account_key],tbl_COA[Class],"Not Found")</f>
        <v>Operating account</v>
      </c>
      <c r="H17515" t="str">
        <f>_xlfn.XLOOKUP(tbl_GL[[#This Row],[Account_key]],tbl_COA[Account_key],tbl_COA[SubClass],"Not Found")</f>
        <v>Depreciation &amp; Amortization</v>
      </c>
      <c r="I17515" t="str">
        <f>_xlfn.XLOOKUP(tbl_GL[[#This Row],[Account_key]],tbl_COA[Account_key],tbl_COA[SubClass2],"Not Found")</f>
        <v>Depreciation</v>
      </c>
      <c r="J17515" t="str">
        <f>_xlfn.XLOOKUP(tbl_GL[[#This Row],[Account_key]],tbl_COA[Account_key],tbl_COA[SubAccount],,0)</f>
        <v>Equipment</v>
      </c>
      <c r="K17515">
        <f>YEAR(tbl_GL[[#This Row],[Date]])</f>
        <v>2019</v>
      </c>
    </row>
    <row r="17516" spans="1:11" x14ac:dyDescent="0.35">
      <c r="A17516">
        <v>968.2</v>
      </c>
      <c r="B17516" s="24">
        <v>43646</v>
      </c>
      <c r="C17516">
        <v>7</v>
      </c>
      <c r="D17516" s="13">
        <v>90</v>
      </c>
      <c r="E17516" s="13" t="s">
        <v>101</v>
      </c>
      <c r="F17516" s="17">
        <v>-4900</v>
      </c>
      <c r="G17516" t="str">
        <f>_xlfn.XLOOKUP(tbl_GL[[#This Row],[Account_key]],tbl_COA[Account_key],tbl_COA[Class],"Not Found")</f>
        <v>Assets</v>
      </c>
      <c r="H17516" t="str">
        <f>_xlfn.XLOOKUP(tbl_GL[[#This Row],[Account_key]],tbl_COA[Account_key],tbl_COA[SubClass],"Not Found")</f>
        <v>Assets</v>
      </c>
      <c r="I17516" t="str">
        <f>_xlfn.XLOOKUP(tbl_GL[[#This Row],[Account_key]],tbl_COA[Account_key],tbl_COA[SubClass2],"Not Found")</f>
        <v>Non-Current Assets</v>
      </c>
      <c r="J17516" t="str">
        <f>_xlfn.XLOOKUP(tbl_GL[[#This Row],[Account_key]],tbl_COA[Account_key],tbl_COA[SubAccount],,0)</f>
        <v>Office Furniture &amp; Equipment</v>
      </c>
      <c r="K17516">
        <f>YEAR(tbl_GL[[#This Row],[Date]])</f>
        <v>2019</v>
      </c>
    </row>
    <row r="17517" spans="1:11" x14ac:dyDescent="0.35">
      <c r="A17517">
        <v>970.1</v>
      </c>
      <c r="B17517" s="24">
        <v>43646</v>
      </c>
      <c r="C17517">
        <v>7</v>
      </c>
      <c r="D17517" s="13">
        <v>30</v>
      </c>
      <c r="E17517" s="13" t="s">
        <v>80</v>
      </c>
      <c r="F17517" s="17">
        <v>-12908</v>
      </c>
      <c r="G17517" t="str">
        <f>_xlfn.XLOOKUP(tbl_GL[[#This Row],[Account_key]],tbl_COA[Account_key],tbl_COA[Class],"Not Found")</f>
        <v>Assets</v>
      </c>
      <c r="H17517" t="str">
        <f>_xlfn.XLOOKUP(tbl_GL[[#This Row],[Account_key]],tbl_COA[Account_key],tbl_COA[SubClass],"Not Found")</f>
        <v>Assets</v>
      </c>
      <c r="I17517" t="str">
        <f>_xlfn.XLOOKUP(tbl_GL[[#This Row],[Account_key]],tbl_COA[Account_key],tbl_COA[SubClass2],"Not Found")</f>
        <v>Current Assets</v>
      </c>
      <c r="J17517" t="str">
        <f>_xlfn.XLOOKUP(tbl_GL[[#This Row],[Account_key]],tbl_COA[Account_key],tbl_COA[SubAccount],,0)</f>
        <v>Trade Receivables</v>
      </c>
      <c r="K17517">
        <f>YEAR(tbl_GL[[#This Row],[Date]])</f>
        <v>2019</v>
      </c>
    </row>
    <row r="17518" spans="1:11" x14ac:dyDescent="0.35">
      <c r="A17518">
        <v>970.2</v>
      </c>
      <c r="B17518" s="24">
        <v>43646</v>
      </c>
      <c r="C17518">
        <v>7</v>
      </c>
      <c r="D17518" s="13">
        <v>10</v>
      </c>
      <c r="E17518" s="13" t="s">
        <v>80</v>
      </c>
      <c r="F17518" s="17">
        <v>12908</v>
      </c>
      <c r="G17518" t="str">
        <f>_xlfn.XLOOKUP(tbl_GL[[#This Row],[Account_key]],tbl_COA[Account_key],tbl_COA[Class],"Not Found")</f>
        <v>Assets</v>
      </c>
      <c r="H17518" t="str">
        <f>_xlfn.XLOOKUP(tbl_GL[[#This Row],[Account_key]],tbl_COA[Account_key],tbl_COA[SubClass],"Not Found")</f>
        <v>Assets</v>
      </c>
      <c r="I17518" t="str">
        <f>_xlfn.XLOOKUP(tbl_GL[[#This Row],[Account_key]],tbl_COA[Account_key],tbl_COA[SubClass2],"Not Found")</f>
        <v>Current Assets</v>
      </c>
      <c r="J17518" t="str">
        <f>_xlfn.XLOOKUP(tbl_GL[[#This Row],[Account_key]],tbl_COA[Account_key],tbl_COA[SubAccount],,0)</f>
        <v>Cash at Bank</v>
      </c>
      <c r="K17518">
        <f>YEAR(tbl_GL[[#This Row],[Date]])</f>
        <v>2019</v>
      </c>
    </row>
    <row r="17519" spans="1:11" x14ac:dyDescent="0.35">
      <c r="A17519">
        <v>971.1</v>
      </c>
      <c r="B17519" s="24">
        <v>43646</v>
      </c>
      <c r="C17519">
        <v>7</v>
      </c>
      <c r="D17519" s="13">
        <v>10</v>
      </c>
      <c r="E17519" s="13" t="s">
        <v>145</v>
      </c>
      <c r="F17519" s="17">
        <v>-14445</v>
      </c>
      <c r="G17519" t="str">
        <f>_xlfn.XLOOKUP(tbl_GL[[#This Row],[Account_key]],tbl_COA[Account_key],tbl_COA[Class],"Not Found")</f>
        <v>Assets</v>
      </c>
      <c r="H17519" t="str">
        <f>_xlfn.XLOOKUP(tbl_GL[[#This Row],[Account_key]],tbl_COA[Account_key],tbl_COA[SubClass],"Not Found")</f>
        <v>Assets</v>
      </c>
      <c r="I17519" t="str">
        <f>_xlfn.XLOOKUP(tbl_GL[[#This Row],[Account_key]],tbl_COA[Account_key],tbl_COA[SubClass2],"Not Found")</f>
        <v>Current Assets</v>
      </c>
      <c r="J17519" t="str">
        <f>_xlfn.XLOOKUP(tbl_GL[[#This Row],[Account_key]],tbl_COA[Account_key],tbl_COA[SubAccount],,0)</f>
        <v>Cash at Bank</v>
      </c>
      <c r="K17519">
        <f>YEAR(tbl_GL[[#This Row],[Date]])</f>
        <v>2019</v>
      </c>
    </row>
    <row r="17520" spans="1:11" x14ac:dyDescent="0.35">
      <c r="A17520">
        <v>971.2</v>
      </c>
      <c r="B17520" s="24">
        <v>43646</v>
      </c>
      <c r="C17520">
        <v>7</v>
      </c>
      <c r="D17520" s="13">
        <v>122</v>
      </c>
      <c r="E17520" s="13" t="s">
        <v>145</v>
      </c>
      <c r="F17520" s="17">
        <v>-14445</v>
      </c>
      <c r="G17520" t="str">
        <f>_xlfn.XLOOKUP(tbl_GL[[#This Row],[Account_key]],tbl_COA[Account_key],tbl_COA[Class],"Not Found")</f>
        <v>Liabilities and Owners Equity</v>
      </c>
      <c r="H17520" t="str">
        <f>_xlfn.XLOOKUP(tbl_GL[[#This Row],[Account_key]],tbl_COA[Account_key],tbl_COA[SubClass],"Not Found")</f>
        <v>Liabilities</v>
      </c>
      <c r="I17520" t="str">
        <f>_xlfn.XLOOKUP(tbl_GL[[#This Row],[Account_key]],tbl_COA[Account_key],tbl_COA[SubClass2],"Not Found")</f>
        <v>Current Liabilities</v>
      </c>
      <c r="J17520" t="str">
        <f>_xlfn.XLOOKUP(tbl_GL[[#This Row],[Account_key]],tbl_COA[Account_key],tbl_COA[SubAccount],,0)</f>
        <v>Tax payable</v>
      </c>
      <c r="K17520">
        <f>YEAR(tbl_GL[[#This Row],[Date]])</f>
        <v>2019</v>
      </c>
    </row>
    <row r="17521" spans="1:11" x14ac:dyDescent="0.35">
      <c r="A17521">
        <v>972.1</v>
      </c>
      <c r="B17521" s="24">
        <v>43647</v>
      </c>
      <c r="C17521">
        <v>7</v>
      </c>
      <c r="D17521" s="13">
        <v>10</v>
      </c>
      <c r="E17521" s="13" t="s">
        <v>98</v>
      </c>
      <c r="F17521" s="17">
        <v>-1624</v>
      </c>
      <c r="G17521" t="str">
        <f>_xlfn.XLOOKUP(tbl_GL[[#This Row],[Account_key]],tbl_COA[Account_key],tbl_COA[Class],"Not Found")</f>
        <v>Assets</v>
      </c>
      <c r="H17521" t="str">
        <f>_xlfn.XLOOKUP(tbl_GL[[#This Row],[Account_key]],tbl_COA[Account_key],tbl_COA[SubClass],"Not Found")</f>
        <v>Assets</v>
      </c>
      <c r="I17521" t="str">
        <f>_xlfn.XLOOKUP(tbl_GL[[#This Row],[Account_key]],tbl_COA[Account_key],tbl_COA[SubClass2],"Not Found")</f>
        <v>Current Assets</v>
      </c>
      <c r="J17521" t="str">
        <f>_xlfn.XLOOKUP(tbl_GL[[#This Row],[Account_key]],tbl_COA[Account_key],tbl_COA[SubAccount],,0)</f>
        <v>Cash at Bank</v>
      </c>
      <c r="K17521">
        <f>YEAR(tbl_GL[[#This Row],[Date]])</f>
        <v>2019</v>
      </c>
    </row>
    <row r="17522" spans="1:11" x14ac:dyDescent="0.35">
      <c r="A17522">
        <v>972.2</v>
      </c>
      <c r="B17522" s="24">
        <v>43647</v>
      </c>
      <c r="C17522">
        <v>7</v>
      </c>
      <c r="D17522" s="13">
        <v>120</v>
      </c>
      <c r="E17522" s="13" t="s">
        <v>98</v>
      </c>
      <c r="F17522" s="17">
        <v>-1624</v>
      </c>
      <c r="G17522" t="str">
        <f>_xlfn.XLOOKUP(tbl_GL[[#This Row],[Account_key]],tbl_COA[Account_key],tbl_COA[Class],"Not Found")</f>
        <v>Liabilities and Owners Equity</v>
      </c>
      <c r="H17522" t="str">
        <f>_xlfn.XLOOKUP(tbl_GL[[#This Row],[Account_key]],tbl_COA[Account_key],tbl_COA[SubClass],"Not Found")</f>
        <v>Liabilities</v>
      </c>
      <c r="I17522" t="str">
        <f>_xlfn.XLOOKUP(tbl_GL[[#This Row],[Account_key]],tbl_COA[Account_key],tbl_COA[SubClass2],"Not Found")</f>
        <v>Current Liabilities</v>
      </c>
      <c r="J17522" t="str">
        <f>_xlfn.XLOOKUP(tbl_GL[[#This Row],[Account_key]],tbl_COA[Account_key],tbl_COA[SubAccount],,0)</f>
        <v>Accrued Expenses</v>
      </c>
      <c r="K17522">
        <f>YEAR(tbl_GL[[#This Row],[Date]])</f>
        <v>2019</v>
      </c>
    </row>
    <row r="17523" spans="1:11" x14ac:dyDescent="0.35">
      <c r="A17523">
        <v>973.1</v>
      </c>
      <c r="B17523" s="24">
        <v>43647</v>
      </c>
      <c r="C17523">
        <v>7</v>
      </c>
      <c r="D17523" s="13">
        <v>20</v>
      </c>
      <c r="E17523" s="13" t="s">
        <v>124</v>
      </c>
      <c r="F17523" s="17">
        <v>25000</v>
      </c>
      <c r="G17523" t="str">
        <f>_xlfn.XLOOKUP(tbl_GL[[#This Row],[Account_key]],tbl_COA[Account_key],tbl_COA[Class],"Not Found")</f>
        <v>Assets</v>
      </c>
      <c r="H17523" t="str">
        <f>_xlfn.XLOOKUP(tbl_GL[[#This Row],[Account_key]],tbl_COA[Account_key],tbl_COA[SubClass],"Not Found")</f>
        <v>Assets</v>
      </c>
      <c r="I17523" t="str">
        <f>_xlfn.XLOOKUP(tbl_GL[[#This Row],[Account_key]],tbl_COA[Account_key],tbl_COA[SubClass2],"Not Found")</f>
        <v>Current Assets</v>
      </c>
      <c r="J17523" t="str">
        <f>_xlfn.XLOOKUP(tbl_GL[[#This Row],[Account_key]],tbl_COA[Account_key],tbl_COA[SubAccount],,0)</f>
        <v>Cash in hand</v>
      </c>
      <c r="K17523">
        <f>YEAR(tbl_GL[[#This Row],[Date]])</f>
        <v>2019</v>
      </c>
    </row>
    <row r="17524" spans="1:11" x14ac:dyDescent="0.35">
      <c r="A17524">
        <v>973.2</v>
      </c>
      <c r="B17524" s="24">
        <v>43647</v>
      </c>
      <c r="C17524">
        <v>7</v>
      </c>
      <c r="D17524" s="13">
        <v>10</v>
      </c>
      <c r="E17524" s="13" t="s">
        <v>124</v>
      </c>
      <c r="F17524" s="17">
        <v>-25000</v>
      </c>
      <c r="G17524" t="str">
        <f>_xlfn.XLOOKUP(tbl_GL[[#This Row],[Account_key]],tbl_COA[Account_key],tbl_COA[Class],"Not Found")</f>
        <v>Assets</v>
      </c>
      <c r="H17524" t="str">
        <f>_xlfn.XLOOKUP(tbl_GL[[#This Row],[Account_key]],tbl_COA[Account_key],tbl_COA[SubClass],"Not Found")</f>
        <v>Assets</v>
      </c>
      <c r="I17524" t="str">
        <f>_xlfn.XLOOKUP(tbl_GL[[#This Row],[Account_key]],tbl_COA[Account_key],tbl_COA[SubClass2],"Not Found")</f>
        <v>Current Assets</v>
      </c>
      <c r="J17524" t="str">
        <f>_xlfn.XLOOKUP(tbl_GL[[#This Row],[Account_key]],tbl_COA[Account_key],tbl_COA[SubAccount],,0)</f>
        <v>Cash at Bank</v>
      </c>
      <c r="K17524">
        <f>YEAR(tbl_GL[[#This Row],[Date]])</f>
        <v>2019</v>
      </c>
    </row>
    <row r="17525" spans="1:11" x14ac:dyDescent="0.35">
      <c r="A17525">
        <v>974.1</v>
      </c>
      <c r="B17525" s="24">
        <v>43647</v>
      </c>
      <c r="C17525">
        <v>7</v>
      </c>
      <c r="D17525" s="13">
        <v>60</v>
      </c>
      <c r="E17525" s="13" t="s">
        <v>84</v>
      </c>
      <c r="F17525" s="17">
        <v>24413</v>
      </c>
      <c r="G17525" t="str">
        <f>_xlfn.XLOOKUP(tbl_GL[[#This Row],[Account_key]],tbl_COA[Account_key],tbl_COA[Class],"Not Found")</f>
        <v>Assets</v>
      </c>
      <c r="H17525" t="str">
        <f>_xlfn.XLOOKUP(tbl_GL[[#This Row],[Account_key]],tbl_COA[Account_key],tbl_COA[SubClass],"Not Found")</f>
        <v>Assets</v>
      </c>
      <c r="I17525" t="str">
        <f>_xlfn.XLOOKUP(tbl_GL[[#This Row],[Account_key]],tbl_COA[Account_key],tbl_COA[SubClass2],"Not Found")</f>
        <v>Current Assets</v>
      </c>
      <c r="J17525" t="str">
        <f>_xlfn.XLOOKUP(tbl_GL[[#This Row],[Account_key]],tbl_COA[Account_key],tbl_COA[SubAccount],,0)</f>
        <v>Inventory</v>
      </c>
      <c r="K17525">
        <f>YEAR(tbl_GL[[#This Row],[Date]])</f>
        <v>2019</v>
      </c>
    </row>
    <row r="17526" spans="1:11" x14ac:dyDescent="0.35">
      <c r="A17526">
        <v>974.2</v>
      </c>
      <c r="B17526" s="24">
        <v>43647</v>
      </c>
      <c r="C17526">
        <v>7</v>
      </c>
      <c r="D17526" s="13">
        <v>110</v>
      </c>
      <c r="E17526" s="13" t="s">
        <v>84</v>
      </c>
      <c r="F17526" s="17">
        <v>24413</v>
      </c>
      <c r="G17526" t="str">
        <f>_xlfn.XLOOKUP(tbl_GL[[#This Row],[Account_key]],tbl_COA[Account_key],tbl_COA[Class],"Not Found")</f>
        <v>Liabilities and Owners Equity</v>
      </c>
      <c r="H17526" t="str">
        <f>_xlfn.XLOOKUP(tbl_GL[[#This Row],[Account_key]],tbl_COA[Account_key],tbl_COA[SubClass],"Not Found")</f>
        <v>Liabilities</v>
      </c>
      <c r="I17526" t="str">
        <f>_xlfn.XLOOKUP(tbl_GL[[#This Row],[Account_key]],tbl_COA[Account_key],tbl_COA[SubClass2],"Not Found")</f>
        <v>Current Liabilities</v>
      </c>
      <c r="J17526" t="str">
        <f>_xlfn.XLOOKUP(tbl_GL[[#This Row],[Account_key]],tbl_COA[Account_key],tbl_COA[SubAccount],,0)</f>
        <v>Trade Payables</v>
      </c>
      <c r="K17526">
        <f>YEAR(tbl_GL[[#This Row],[Date]])</f>
        <v>2019</v>
      </c>
    </row>
    <row r="17527" spans="1:11" x14ac:dyDescent="0.35">
      <c r="A17527">
        <v>975.1</v>
      </c>
      <c r="B17527" s="24">
        <v>43648</v>
      </c>
      <c r="C17527">
        <v>7</v>
      </c>
      <c r="D17527" s="13">
        <v>230</v>
      </c>
      <c r="E17527" s="13" t="s">
        <v>4</v>
      </c>
      <c r="F17527" s="17">
        <v>-923</v>
      </c>
      <c r="G17527" t="str">
        <f>_xlfn.XLOOKUP(tbl_GL[[#This Row],[Account_key]],tbl_COA[Account_key],tbl_COA[Class],"Not Found")</f>
        <v>Trading account</v>
      </c>
      <c r="H17527" t="str">
        <f>_xlfn.XLOOKUP(tbl_GL[[#This Row],[Account_key]],tbl_COA[Account_key],tbl_COA[SubClass],"Not Found")</f>
        <v>Cost of Sales</v>
      </c>
      <c r="I17527" t="str">
        <f>_xlfn.XLOOKUP(tbl_GL[[#This Row],[Account_key]],tbl_COA[Account_key],tbl_COA[SubClass2],"Not Found")</f>
        <v>Cost of Sales</v>
      </c>
      <c r="J17527" t="str">
        <f>_xlfn.XLOOKUP(tbl_GL[[#This Row],[Account_key]],tbl_COA[Account_key],tbl_COA[SubAccount],,0)</f>
        <v>Cost of Sales</v>
      </c>
      <c r="K17527">
        <f>YEAR(tbl_GL[[#This Row],[Date]])</f>
        <v>2019</v>
      </c>
    </row>
    <row r="17528" spans="1:11" x14ac:dyDescent="0.35">
      <c r="A17528">
        <v>975.2</v>
      </c>
      <c r="B17528" s="24">
        <v>43648</v>
      </c>
      <c r="C17528">
        <v>7</v>
      </c>
      <c r="D17528" s="13">
        <v>60</v>
      </c>
      <c r="E17528" s="13" t="s">
        <v>4</v>
      </c>
      <c r="F17528" s="17">
        <v>-923</v>
      </c>
      <c r="G17528" t="str">
        <f>_xlfn.XLOOKUP(tbl_GL[[#This Row],[Account_key]],tbl_COA[Account_key],tbl_COA[Class],"Not Found")</f>
        <v>Assets</v>
      </c>
      <c r="H17528" t="str">
        <f>_xlfn.XLOOKUP(tbl_GL[[#This Row],[Account_key]],tbl_COA[Account_key],tbl_COA[SubClass],"Not Found")</f>
        <v>Assets</v>
      </c>
      <c r="I17528" t="str">
        <f>_xlfn.XLOOKUP(tbl_GL[[#This Row],[Account_key]],tbl_COA[Account_key],tbl_COA[SubClass2],"Not Found")</f>
        <v>Current Assets</v>
      </c>
      <c r="J17528" t="str">
        <f>_xlfn.XLOOKUP(tbl_GL[[#This Row],[Account_key]],tbl_COA[Account_key],tbl_COA[SubAccount],,0)</f>
        <v>Inventory</v>
      </c>
      <c r="K17528">
        <f>YEAR(tbl_GL[[#This Row],[Date]])</f>
        <v>2019</v>
      </c>
    </row>
    <row r="17529" spans="1:11" x14ac:dyDescent="0.35">
      <c r="A17529">
        <v>976.1</v>
      </c>
      <c r="B17529" s="24">
        <v>43648</v>
      </c>
      <c r="C17529">
        <v>7</v>
      </c>
      <c r="D17529" s="13">
        <v>210</v>
      </c>
      <c r="E17529" s="13" t="s">
        <v>7</v>
      </c>
      <c r="F17529" s="17">
        <v>3482</v>
      </c>
      <c r="G17529" t="str">
        <f>_xlfn.XLOOKUP(tbl_GL[[#This Row],[Account_key]],tbl_COA[Account_key],tbl_COA[Class],"Not Found")</f>
        <v>Trading account</v>
      </c>
      <c r="H17529" t="str">
        <f>_xlfn.XLOOKUP(tbl_GL[[#This Row],[Account_key]],tbl_COA[Account_key],tbl_COA[SubClass],"Not Found")</f>
        <v>Sales</v>
      </c>
      <c r="I17529" t="str">
        <f>_xlfn.XLOOKUP(tbl_GL[[#This Row],[Account_key]],tbl_COA[Account_key],tbl_COA[SubClass2],"Not Found")</f>
        <v>Sales</v>
      </c>
      <c r="J17529" t="str">
        <f>_xlfn.XLOOKUP(tbl_GL[[#This Row],[Account_key]],tbl_COA[Account_key],tbl_COA[SubAccount],,0)</f>
        <v>Sales</v>
      </c>
      <c r="K17529">
        <f>YEAR(tbl_GL[[#This Row],[Date]])</f>
        <v>2019</v>
      </c>
    </row>
    <row r="17530" spans="1:11" x14ac:dyDescent="0.35">
      <c r="A17530">
        <v>976.2</v>
      </c>
      <c r="B17530" s="24">
        <v>43648</v>
      </c>
      <c r="C17530">
        <v>7</v>
      </c>
      <c r="D17530" s="13">
        <v>10</v>
      </c>
      <c r="E17530" s="13" t="s">
        <v>7</v>
      </c>
      <c r="F17530" s="17">
        <v>3482</v>
      </c>
      <c r="G17530" t="str">
        <f>_xlfn.XLOOKUP(tbl_GL[[#This Row],[Account_key]],tbl_COA[Account_key],tbl_COA[Class],"Not Found")</f>
        <v>Assets</v>
      </c>
      <c r="H17530" t="str">
        <f>_xlfn.XLOOKUP(tbl_GL[[#This Row],[Account_key]],tbl_COA[Account_key],tbl_COA[SubClass],"Not Found")</f>
        <v>Assets</v>
      </c>
      <c r="I17530" t="str">
        <f>_xlfn.XLOOKUP(tbl_GL[[#This Row],[Account_key]],tbl_COA[Account_key],tbl_COA[SubClass2],"Not Found")</f>
        <v>Current Assets</v>
      </c>
      <c r="J17530" t="str">
        <f>_xlfn.XLOOKUP(tbl_GL[[#This Row],[Account_key]],tbl_COA[Account_key],tbl_COA[SubAccount],,0)</f>
        <v>Cash at Bank</v>
      </c>
      <c r="K17530">
        <f>YEAR(tbl_GL[[#This Row],[Date]])</f>
        <v>2019</v>
      </c>
    </row>
    <row r="17531" spans="1:11" x14ac:dyDescent="0.35">
      <c r="A17531">
        <v>977.1</v>
      </c>
      <c r="B17531" s="24">
        <v>43648</v>
      </c>
      <c r="C17531">
        <v>7</v>
      </c>
      <c r="D17531" s="13">
        <v>230</v>
      </c>
      <c r="E17531" s="13" t="s">
        <v>4</v>
      </c>
      <c r="F17531" s="17">
        <v>-3561</v>
      </c>
      <c r="G17531" t="str">
        <f>_xlfn.XLOOKUP(tbl_GL[[#This Row],[Account_key]],tbl_COA[Account_key],tbl_COA[Class],"Not Found")</f>
        <v>Trading account</v>
      </c>
      <c r="H17531" t="str">
        <f>_xlfn.XLOOKUP(tbl_GL[[#This Row],[Account_key]],tbl_COA[Account_key],tbl_COA[SubClass],"Not Found")</f>
        <v>Cost of Sales</v>
      </c>
      <c r="I17531" t="str">
        <f>_xlfn.XLOOKUP(tbl_GL[[#This Row],[Account_key]],tbl_COA[Account_key],tbl_COA[SubClass2],"Not Found")</f>
        <v>Cost of Sales</v>
      </c>
      <c r="J17531" t="str">
        <f>_xlfn.XLOOKUP(tbl_GL[[#This Row],[Account_key]],tbl_COA[Account_key],tbl_COA[SubAccount],,0)</f>
        <v>Cost of Sales</v>
      </c>
      <c r="K17531">
        <f>YEAR(tbl_GL[[#This Row],[Date]])</f>
        <v>2019</v>
      </c>
    </row>
    <row r="17532" spans="1:11" x14ac:dyDescent="0.35">
      <c r="A17532">
        <v>977.2</v>
      </c>
      <c r="B17532" s="24">
        <v>43648</v>
      </c>
      <c r="C17532">
        <v>7</v>
      </c>
      <c r="D17532" s="13">
        <v>60</v>
      </c>
      <c r="E17532" s="13" t="s">
        <v>4</v>
      </c>
      <c r="F17532" s="17">
        <v>-3561</v>
      </c>
      <c r="G17532" t="str">
        <f>_xlfn.XLOOKUP(tbl_GL[[#This Row],[Account_key]],tbl_COA[Account_key],tbl_COA[Class],"Not Found")</f>
        <v>Assets</v>
      </c>
      <c r="H17532" t="str">
        <f>_xlfn.XLOOKUP(tbl_GL[[#This Row],[Account_key]],tbl_COA[Account_key],tbl_COA[SubClass],"Not Found")</f>
        <v>Assets</v>
      </c>
      <c r="I17532" t="str">
        <f>_xlfn.XLOOKUP(tbl_GL[[#This Row],[Account_key]],tbl_COA[Account_key],tbl_COA[SubClass2],"Not Found")</f>
        <v>Current Assets</v>
      </c>
      <c r="J17532" t="str">
        <f>_xlfn.XLOOKUP(tbl_GL[[#This Row],[Account_key]],tbl_COA[Account_key],tbl_COA[SubAccount],,0)</f>
        <v>Inventory</v>
      </c>
      <c r="K17532">
        <f>YEAR(tbl_GL[[#This Row],[Date]])</f>
        <v>2019</v>
      </c>
    </row>
    <row r="17533" spans="1:11" x14ac:dyDescent="0.35">
      <c r="A17533">
        <v>978.1</v>
      </c>
      <c r="B17533" s="24">
        <v>43648</v>
      </c>
      <c r="C17533">
        <v>7</v>
      </c>
      <c r="D17533" s="13">
        <v>210</v>
      </c>
      <c r="E17533" s="13" t="s">
        <v>8</v>
      </c>
      <c r="F17533" s="17">
        <v>15957</v>
      </c>
      <c r="G17533" t="str">
        <f>_xlfn.XLOOKUP(tbl_GL[[#This Row],[Account_key]],tbl_COA[Account_key],tbl_COA[Class],"Not Found")</f>
        <v>Trading account</v>
      </c>
      <c r="H17533" t="str">
        <f>_xlfn.XLOOKUP(tbl_GL[[#This Row],[Account_key]],tbl_COA[Account_key],tbl_COA[SubClass],"Not Found")</f>
        <v>Sales</v>
      </c>
      <c r="I17533" t="str">
        <f>_xlfn.XLOOKUP(tbl_GL[[#This Row],[Account_key]],tbl_COA[Account_key],tbl_COA[SubClass2],"Not Found")</f>
        <v>Sales</v>
      </c>
      <c r="J17533" t="str">
        <f>_xlfn.XLOOKUP(tbl_GL[[#This Row],[Account_key]],tbl_COA[Account_key],tbl_COA[SubAccount],,0)</f>
        <v>Sales</v>
      </c>
      <c r="K17533">
        <f>YEAR(tbl_GL[[#This Row],[Date]])</f>
        <v>2019</v>
      </c>
    </row>
    <row r="17534" spans="1:11" x14ac:dyDescent="0.35">
      <c r="A17534">
        <v>978.2</v>
      </c>
      <c r="B17534" s="24">
        <v>43648</v>
      </c>
      <c r="C17534">
        <v>7</v>
      </c>
      <c r="D17534" s="13">
        <v>30</v>
      </c>
      <c r="E17534" s="13" t="s">
        <v>8</v>
      </c>
      <c r="F17534" s="17">
        <v>15957</v>
      </c>
      <c r="G17534" t="str">
        <f>_xlfn.XLOOKUP(tbl_GL[[#This Row],[Account_key]],tbl_COA[Account_key],tbl_COA[Class],"Not Found")</f>
        <v>Assets</v>
      </c>
      <c r="H17534" t="str">
        <f>_xlfn.XLOOKUP(tbl_GL[[#This Row],[Account_key]],tbl_COA[Account_key],tbl_COA[SubClass],"Not Found")</f>
        <v>Assets</v>
      </c>
      <c r="I17534" t="str">
        <f>_xlfn.XLOOKUP(tbl_GL[[#This Row],[Account_key]],tbl_COA[Account_key],tbl_COA[SubClass2],"Not Found")</f>
        <v>Current Assets</v>
      </c>
      <c r="J17534" t="str">
        <f>_xlfn.XLOOKUP(tbl_GL[[#This Row],[Account_key]],tbl_COA[Account_key],tbl_COA[SubAccount],,0)</f>
        <v>Trade Receivables</v>
      </c>
      <c r="K17534">
        <f>YEAR(tbl_GL[[#This Row],[Date]])</f>
        <v>2019</v>
      </c>
    </row>
    <row r="17535" spans="1:11" x14ac:dyDescent="0.35">
      <c r="A17535">
        <v>979.1</v>
      </c>
      <c r="B17535" s="24">
        <v>43649</v>
      </c>
      <c r="C17535">
        <v>7</v>
      </c>
      <c r="D17535" s="13">
        <v>10</v>
      </c>
      <c r="E17535" s="13" t="s">
        <v>98</v>
      </c>
      <c r="F17535" s="17">
        <v>-1639</v>
      </c>
      <c r="G17535" t="str">
        <f>_xlfn.XLOOKUP(tbl_GL[[#This Row],[Account_key]],tbl_COA[Account_key],tbl_COA[Class],"Not Found")</f>
        <v>Assets</v>
      </c>
      <c r="H17535" t="str">
        <f>_xlfn.XLOOKUP(tbl_GL[[#This Row],[Account_key]],tbl_COA[Account_key],tbl_COA[SubClass],"Not Found")</f>
        <v>Assets</v>
      </c>
      <c r="I17535" t="str">
        <f>_xlfn.XLOOKUP(tbl_GL[[#This Row],[Account_key]],tbl_COA[Account_key],tbl_COA[SubClass2],"Not Found")</f>
        <v>Current Assets</v>
      </c>
      <c r="J17535" t="str">
        <f>_xlfn.XLOOKUP(tbl_GL[[#This Row],[Account_key]],tbl_COA[Account_key],tbl_COA[SubAccount],,0)</f>
        <v>Cash at Bank</v>
      </c>
      <c r="K17535">
        <f>YEAR(tbl_GL[[#This Row],[Date]])</f>
        <v>2019</v>
      </c>
    </row>
    <row r="17536" spans="1:11" x14ac:dyDescent="0.35">
      <c r="A17536">
        <v>979.2</v>
      </c>
      <c r="B17536" s="24">
        <v>43649</v>
      </c>
      <c r="C17536">
        <v>7</v>
      </c>
      <c r="D17536" s="13">
        <v>120</v>
      </c>
      <c r="E17536" s="13" t="s">
        <v>98</v>
      </c>
      <c r="F17536" s="17">
        <v>-1639</v>
      </c>
      <c r="G17536" t="str">
        <f>_xlfn.XLOOKUP(tbl_GL[[#This Row],[Account_key]],tbl_COA[Account_key],tbl_COA[Class],"Not Found")</f>
        <v>Liabilities and Owners Equity</v>
      </c>
      <c r="H17536" t="str">
        <f>_xlfn.XLOOKUP(tbl_GL[[#This Row],[Account_key]],tbl_COA[Account_key],tbl_COA[SubClass],"Not Found")</f>
        <v>Liabilities</v>
      </c>
      <c r="I17536" t="str">
        <f>_xlfn.XLOOKUP(tbl_GL[[#This Row],[Account_key]],tbl_COA[Account_key],tbl_COA[SubClass2],"Not Found")</f>
        <v>Current Liabilities</v>
      </c>
      <c r="J17536" t="str">
        <f>_xlfn.XLOOKUP(tbl_GL[[#This Row],[Account_key]],tbl_COA[Account_key],tbl_COA[SubAccount],,0)</f>
        <v>Accrued Expenses</v>
      </c>
      <c r="K17536">
        <f>YEAR(tbl_GL[[#This Row],[Date]])</f>
        <v>2019</v>
      </c>
    </row>
    <row r="17537" spans="1:11" x14ac:dyDescent="0.35">
      <c r="A17537">
        <v>980.1</v>
      </c>
      <c r="B17537" s="24">
        <v>43650</v>
      </c>
      <c r="C17537">
        <v>7</v>
      </c>
      <c r="D17537" s="13">
        <v>260</v>
      </c>
      <c r="E17537" s="13" t="s">
        <v>83</v>
      </c>
      <c r="F17537" s="17">
        <v>284</v>
      </c>
      <c r="G17537" t="str">
        <f>_xlfn.XLOOKUP(tbl_GL[[#This Row],[Account_key]],tbl_COA[Account_key],tbl_COA[Class],"Not Found")</f>
        <v>Operating account</v>
      </c>
      <c r="H17537" t="str">
        <f>_xlfn.XLOOKUP(tbl_GL[[#This Row],[Account_key]],tbl_COA[Account_key],tbl_COA[SubClass],"Not Found")</f>
        <v>Operating Expenses</v>
      </c>
      <c r="I17537" t="str">
        <f>_xlfn.XLOOKUP(tbl_GL[[#This Row],[Account_key]],tbl_COA[Account_key],tbl_COA[SubClass2],"Not Found")</f>
        <v>Marketing</v>
      </c>
      <c r="J17537" t="str">
        <f>_xlfn.XLOOKUP(tbl_GL[[#This Row],[Account_key]],tbl_COA[Account_key],tbl_COA[SubAccount],,0)</f>
        <v>Commissions</v>
      </c>
      <c r="K17537">
        <f>YEAR(tbl_GL[[#This Row],[Date]])</f>
        <v>2019</v>
      </c>
    </row>
    <row r="17538" spans="1:11" x14ac:dyDescent="0.35">
      <c r="A17538">
        <v>980.2</v>
      </c>
      <c r="B17538" s="24">
        <v>43650</v>
      </c>
      <c r="C17538">
        <v>7</v>
      </c>
      <c r="D17538" s="13">
        <v>20</v>
      </c>
      <c r="E17538" s="13" t="s">
        <v>83</v>
      </c>
      <c r="F17538" s="17">
        <v>284</v>
      </c>
      <c r="G17538" t="str">
        <f>_xlfn.XLOOKUP(tbl_GL[[#This Row],[Account_key]],tbl_COA[Account_key],tbl_COA[Class],"Not Found")</f>
        <v>Assets</v>
      </c>
      <c r="H17538" t="str">
        <f>_xlfn.XLOOKUP(tbl_GL[[#This Row],[Account_key]],tbl_COA[Account_key],tbl_COA[SubClass],"Not Found")</f>
        <v>Assets</v>
      </c>
      <c r="I17538" t="str">
        <f>_xlfn.XLOOKUP(tbl_GL[[#This Row],[Account_key]],tbl_COA[Account_key],tbl_COA[SubClass2],"Not Found")</f>
        <v>Current Assets</v>
      </c>
      <c r="J17538" t="str">
        <f>_xlfn.XLOOKUP(tbl_GL[[#This Row],[Account_key]],tbl_COA[Account_key],tbl_COA[SubAccount],,0)</f>
        <v>Cash in hand</v>
      </c>
      <c r="K17538">
        <f>YEAR(tbl_GL[[#This Row],[Date]])</f>
        <v>2019</v>
      </c>
    </row>
    <row r="17539" spans="1:11" x14ac:dyDescent="0.35">
      <c r="A17539">
        <v>981.1</v>
      </c>
      <c r="B17539" s="24">
        <v>43650</v>
      </c>
      <c r="C17539">
        <v>7</v>
      </c>
      <c r="D17539" s="13">
        <v>10</v>
      </c>
      <c r="E17539" s="13" t="s">
        <v>84</v>
      </c>
      <c r="F17539" s="17">
        <v>-13950</v>
      </c>
      <c r="G17539" t="str">
        <f>_xlfn.XLOOKUP(tbl_GL[[#This Row],[Account_key]],tbl_COA[Account_key],tbl_COA[Class],"Not Found")</f>
        <v>Assets</v>
      </c>
      <c r="H17539" t="str">
        <f>_xlfn.XLOOKUP(tbl_GL[[#This Row],[Account_key]],tbl_COA[Account_key],tbl_COA[SubClass],"Not Found")</f>
        <v>Assets</v>
      </c>
      <c r="I17539" t="str">
        <f>_xlfn.XLOOKUP(tbl_GL[[#This Row],[Account_key]],tbl_COA[Account_key],tbl_COA[SubClass2],"Not Found")</f>
        <v>Current Assets</v>
      </c>
      <c r="J17539" t="str">
        <f>_xlfn.XLOOKUP(tbl_GL[[#This Row],[Account_key]],tbl_COA[Account_key],tbl_COA[SubAccount],,0)</f>
        <v>Cash at Bank</v>
      </c>
      <c r="K17539">
        <f>YEAR(tbl_GL[[#This Row],[Date]])</f>
        <v>2019</v>
      </c>
    </row>
    <row r="17540" spans="1:11" x14ac:dyDescent="0.35">
      <c r="A17540">
        <v>981.2</v>
      </c>
      <c r="B17540" s="24">
        <v>43650</v>
      </c>
      <c r="C17540">
        <v>7</v>
      </c>
      <c r="D17540" s="13">
        <v>110</v>
      </c>
      <c r="E17540" s="13" t="s">
        <v>84</v>
      </c>
      <c r="F17540" s="17">
        <v>-13950</v>
      </c>
      <c r="G17540" t="str">
        <f>_xlfn.XLOOKUP(tbl_GL[[#This Row],[Account_key]],tbl_COA[Account_key],tbl_COA[Class],"Not Found")</f>
        <v>Liabilities and Owners Equity</v>
      </c>
      <c r="H17540" t="str">
        <f>_xlfn.XLOOKUP(tbl_GL[[#This Row],[Account_key]],tbl_COA[Account_key],tbl_COA[SubClass],"Not Found")</f>
        <v>Liabilities</v>
      </c>
      <c r="I17540" t="str">
        <f>_xlfn.XLOOKUP(tbl_GL[[#This Row],[Account_key]],tbl_COA[Account_key],tbl_COA[SubClass2],"Not Found")</f>
        <v>Current Liabilities</v>
      </c>
      <c r="J17540" t="str">
        <f>_xlfn.XLOOKUP(tbl_GL[[#This Row],[Account_key]],tbl_COA[Account_key],tbl_COA[SubAccount],,0)</f>
        <v>Trade Payables</v>
      </c>
      <c r="K17540">
        <f>YEAR(tbl_GL[[#This Row],[Date]])</f>
        <v>2019</v>
      </c>
    </row>
    <row r="17541" spans="1:11" x14ac:dyDescent="0.35">
      <c r="A17541">
        <v>982.1</v>
      </c>
      <c r="B17541" s="24">
        <v>43651</v>
      </c>
      <c r="C17541">
        <v>7</v>
      </c>
      <c r="D17541" s="13">
        <v>290</v>
      </c>
      <c r="E17541" s="13" t="s">
        <v>97</v>
      </c>
      <c r="F17541" s="17">
        <v>-1641</v>
      </c>
      <c r="G17541" t="str">
        <f>_xlfn.XLOOKUP(tbl_GL[[#This Row],[Account_key]],tbl_COA[Account_key],tbl_COA[Class],"Not Found")</f>
        <v>Operating account</v>
      </c>
      <c r="H17541" t="str">
        <f>_xlfn.XLOOKUP(tbl_GL[[#This Row],[Account_key]],tbl_COA[Account_key],tbl_COA[SubClass],"Not Found")</f>
        <v>Operating Expenses</v>
      </c>
      <c r="I17541" t="str">
        <f>_xlfn.XLOOKUP(tbl_GL[[#This Row],[Account_key]],tbl_COA[Account_key],tbl_COA[SubClass2],"Not Found")</f>
        <v>Administration</v>
      </c>
      <c r="J17541" t="str">
        <f>_xlfn.XLOOKUP(tbl_GL[[#This Row],[Account_key]],tbl_COA[Account_key],tbl_COA[SubAccount],,0)</f>
        <v>Travel</v>
      </c>
      <c r="K17541">
        <f>YEAR(tbl_GL[[#This Row],[Date]])</f>
        <v>2019</v>
      </c>
    </row>
    <row r="17542" spans="1:11" x14ac:dyDescent="0.35">
      <c r="A17542">
        <v>982.2</v>
      </c>
      <c r="B17542" s="24">
        <v>43651</v>
      </c>
      <c r="C17542">
        <v>7</v>
      </c>
      <c r="D17542" s="13">
        <v>120</v>
      </c>
      <c r="E17542" s="13" t="s">
        <v>97</v>
      </c>
      <c r="F17542" s="17">
        <v>1641</v>
      </c>
      <c r="G17542" t="str">
        <f>_xlfn.XLOOKUP(tbl_GL[[#This Row],[Account_key]],tbl_COA[Account_key],tbl_COA[Class],"Not Found")</f>
        <v>Liabilities and Owners Equity</v>
      </c>
      <c r="H17542" t="str">
        <f>_xlfn.XLOOKUP(tbl_GL[[#This Row],[Account_key]],tbl_COA[Account_key],tbl_COA[SubClass],"Not Found")</f>
        <v>Liabilities</v>
      </c>
      <c r="I17542" t="str">
        <f>_xlfn.XLOOKUP(tbl_GL[[#This Row],[Account_key]],tbl_COA[Account_key],tbl_COA[SubClass2],"Not Found")</f>
        <v>Current Liabilities</v>
      </c>
      <c r="J17542" t="str">
        <f>_xlfn.XLOOKUP(tbl_GL[[#This Row],[Account_key]],tbl_COA[Account_key],tbl_COA[SubAccount],,0)</f>
        <v>Accrued Expenses</v>
      </c>
      <c r="K17542">
        <f>YEAR(tbl_GL[[#This Row],[Date]])</f>
        <v>2019</v>
      </c>
    </row>
    <row r="17543" spans="1:11" x14ac:dyDescent="0.35">
      <c r="A17543">
        <v>983.1</v>
      </c>
      <c r="B17543" s="24">
        <v>43653</v>
      </c>
      <c r="C17543">
        <v>7</v>
      </c>
      <c r="D17543" s="13">
        <v>230</v>
      </c>
      <c r="E17543" s="13" t="s">
        <v>4</v>
      </c>
      <c r="F17543" s="17">
        <v>-502</v>
      </c>
      <c r="G17543" t="str">
        <f>_xlfn.XLOOKUP(tbl_GL[[#This Row],[Account_key]],tbl_COA[Account_key],tbl_COA[Class],"Not Found")</f>
        <v>Trading account</v>
      </c>
      <c r="H17543" t="str">
        <f>_xlfn.XLOOKUP(tbl_GL[[#This Row],[Account_key]],tbl_COA[Account_key],tbl_COA[SubClass],"Not Found")</f>
        <v>Cost of Sales</v>
      </c>
      <c r="I17543" t="str">
        <f>_xlfn.XLOOKUP(tbl_GL[[#This Row],[Account_key]],tbl_COA[Account_key],tbl_COA[SubClass2],"Not Found")</f>
        <v>Cost of Sales</v>
      </c>
      <c r="J17543" t="str">
        <f>_xlfn.XLOOKUP(tbl_GL[[#This Row],[Account_key]],tbl_COA[Account_key],tbl_COA[SubAccount],,0)</f>
        <v>Cost of Sales</v>
      </c>
      <c r="K17543">
        <f>YEAR(tbl_GL[[#This Row],[Date]])</f>
        <v>2019</v>
      </c>
    </row>
    <row r="17544" spans="1:11" x14ac:dyDescent="0.35">
      <c r="A17544">
        <v>983.2</v>
      </c>
      <c r="B17544" s="24">
        <v>43653</v>
      </c>
      <c r="C17544">
        <v>7</v>
      </c>
      <c r="D17544" s="13">
        <v>60</v>
      </c>
      <c r="E17544" s="13" t="s">
        <v>4</v>
      </c>
      <c r="F17544" s="17">
        <v>-502</v>
      </c>
      <c r="G17544" t="str">
        <f>_xlfn.XLOOKUP(tbl_GL[[#This Row],[Account_key]],tbl_COA[Account_key],tbl_COA[Class],"Not Found")</f>
        <v>Assets</v>
      </c>
      <c r="H17544" t="str">
        <f>_xlfn.XLOOKUP(tbl_GL[[#This Row],[Account_key]],tbl_COA[Account_key],tbl_COA[SubClass],"Not Found")</f>
        <v>Assets</v>
      </c>
      <c r="I17544" t="str">
        <f>_xlfn.XLOOKUP(tbl_GL[[#This Row],[Account_key]],tbl_COA[Account_key],tbl_COA[SubClass2],"Not Found")</f>
        <v>Current Assets</v>
      </c>
      <c r="J17544" t="str">
        <f>_xlfn.XLOOKUP(tbl_GL[[#This Row],[Account_key]],tbl_COA[Account_key],tbl_COA[SubAccount],,0)</f>
        <v>Inventory</v>
      </c>
      <c r="K17544">
        <f>YEAR(tbl_GL[[#This Row],[Date]])</f>
        <v>2019</v>
      </c>
    </row>
    <row r="17545" spans="1:11" x14ac:dyDescent="0.35">
      <c r="A17545">
        <v>984.1</v>
      </c>
      <c r="B17545" s="24">
        <v>43653</v>
      </c>
      <c r="C17545">
        <v>7</v>
      </c>
      <c r="D17545" s="13">
        <v>210</v>
      </c>
      <c r="E17545" s="13" t="s">
        <v>8</v>
      </c>
      <c r="F17545" s="17">
        <v>2249</v>
      </c>
      <c r="G17545" t="str">
        <f>_xlfn.XLOOKUP(tbl_GL[[#This Row],[Account_key]],tbl_COA[Account_key],tbl_COA[Class],"Not Found")</f>
        <v>Trading account</v>
      </c>
      <c r="H17545" t="str">
        <f>_xlfn.XLOOKUP(tbl_GL[[#This Row],[Account_key]],tbl_COA[Account_key],tbl_COA[SubClass],"Not Found")</f>
        <v>Sales</v>
      </c>
      <c r="I17545" t="str">
        <f>_xlfn.XLOOKUP(tbl_GL[[#This Row],[Account_key]],tbl_COA[Account_key],tbl_COA[SubClass2],"Not Found")</f>
        <v>Sales</v>
      </c>
      <c r="J17545" t="str">
        <f>_xlfn.XLOOKUP(tbl_GL[[#This Row],[Account_key]],tbl_COA[Account_key],tbl_COA[SubAccount],,0)</f>
        <v>Sales</v>
      </c>
      <c r="K17545">
        <f>YEAR(tbl_GL[[#This Row],[Date]])</f>
        <v>2019</v>
      </c>
    </row>
    <row r="17546" spans="1:11" x14ac:dyDescent="0.35">
      <c r="A17546">
        <v>984.2</v>
      </c>
      <c r="B17546" s="24">
        <v>43653</v>
      </c>
      <c r="C17546">
        <v>7</v>
      </c>
      <c r="D17546" s="13">
        <v>30</v>
      </c>
      <c r="E17546" s="13" t="s">
        <v>8</v>
      </c>
      <c r="F17546" s="17">
        <v>2249</v>
      </c>
      <c r="G17546" t="str">
        <f>_xlfn.XLOOKUP(tbl_GL[[#This Row],[Account_key]],tbl_COA[Account_key],tbl_COA[Class],"Not Found")</f>
        <v>Assets</v>
      </c>
      <c r="H17546" t="str">
        <f>_xlfn.XLOOKUP(tbl_GL[[#This Row],[Account_key]],tbl_COA[Account_key],tbl_COA[SubClass],"Not Found")</f>
        <v>Assets</v>
      </c>
      <c r="I17546" t="str">
        <f>_xlfn.XLOOKUP(tbl_GL[[#This Row],[Account_key]],tbl_COA[Account_key],tbl_COA[SubClass2],"Not Found")</f>
        <v>Current Assets</v>
      </c>
      <c r="J17546" t="str">
        <f>_xlfn.XLOOKUP(tbl_GL[[#This Row],[Account_key]],tbl_COA[Account_key],tbl_COA[SubAccount],,0)</f>
        <v>Trade Receivables</v>
      </c>
      <c r="K17546">
        <f>YEAR(tbl_GL[[#This Row],[Date]])</f>
        <v>2019</v>
      </c>
    </row>
    <row r="17547" spans="1:11" x14ac:dyDescent="0.35">
      <c r="A17547">
        <v>985.1</v>
      </c>
      <c r="B17547" s="24">
        <v>43655</v>
      </c>
      <c r="C17547">
        <v>7</v>
      </c>
      <c r="D17547" s="13">
        <v>310</v>
      </c>
      <c r="E17547" s="13" t="s">
        <v>99</v>
      </c>
      <c r="F17547" s="17">
        <v>-4</v>
      </c>
      <c r="G17547" t="str">
        <f>_xlfn.XLOOKUP(tbl_GL[[#This Row],[Account_key]],tbl_COA[Account_key],tbl_COA[Class],"Not Found")</f>
        <v>Operating account</v>
      </c>
      <c r="H17547" t="str">
        <f>_xlfn.XLOOKUP(tbl_GL[[#This Row],[Account_key]],tbl_COA[Account_key],tbl_COA[SubClass],"Not Found")</f>
        <v>Operating Expenses</v>
      </c>
      <c r="I17547" t="str">
        <f>_xlfn.XLOOKUP(tbl_GL[[#This Row],[Account_key]],tbl_COA[Account_key],tbl_COA[SubClass2],"Not Found")</f>
        <v>Administration</v>
      </c>
      <c r="J17547" t="str">
        <f>_xlfn.XLOOKUP(tbl_GL[[#This Row],[Account_key]],tbl_COA[Account_key],tbl_COA[SubAccount],,0)</f>
        <v>Office Supplies</v>
      </c>
      <c r="K17547">
        <f>YEAR(tbl_GL[[#This Row],[Date]])</f>
        <v>2019</v>
      </c>
    </row>
    <row r="17548" spans="1:11" x14ac:dyDescent="0.35">
      <c r="A17548">
        <v>985.2</v>
      </c>
      <c r="B17548" s="24">
        <v>43655</v>
      </c>
      <c r="C17548">
        <v>7</v>
      </c>
      <c r="D17548" s="13">
        <v>20</v>
      </c>
      <c r="E17548" s="13" t="s">
        <v>99</v>
      </c>
      <c r="F17548" s="17">
        <v>-4</v>
      </c>
      <c r="G17548" t="str">
        <f>_xlfn.XLOOKUP(tbl_GL[[#This Row],[Account_key]],tbl_COA[Account_key],tbl_COA[Class],"Not Found")</f>
        <v>Assets</v>
      </c>
      <c r="H17548" t="str">
        <f>_xlfn.XLOOKUP(tbl_GL[[#This Row],[Account_key]],tbl_COA[Account_key],tbl_COA[SubClass],"Not Found")</f>
        <v>Assets</v>
      </c>
      <c r="I17548" t="str">
        <f>_xlfn.XLOOKUP(tbl_GL[[#This Row],[Account_key]],tbl_COA[Account_key],tbl_COA[SubClass2],"Not Found")</f>
        <v>Current Assets</v>
      </c>
      <c r="J17548" t="str">
        <f>_xlfn.XLOOKUP(tbl_GL[[#This Row],[Account_key]],tbl_COA[Account_key],tbl_COA[SubAccount],,0)</f>
        <v>Cash in hand</v>
      </c>
      <c r="K17548">
        <f>YEAR(tbl_GL[[#This Row],[Date]])</f>
        <v>2019</v>
      </c>
    </row>
    <row r="17549" spans="1:11" x14ac:dyDescent="0.35">
      <c r="A17549">
        <v>986.1</v>
      </c>
      <c r="B17549" s="24">
        <v>43655</v>
      </c>
      <c r="C17549">
        <v>7</v>
      </c>
      <c r="D17549" s="13">
        <v>10</v>
      </c>
      <c r="E17549" s="13" t="s">
        <v>98</v>
      </c>
      <c r="F17549" s="17">
        <v>-1636</v>
      </c>
      <c r="G17549" t="str">
        <f>_xlfn.XLOOKUP(tbl_GL[[#This Row],[Account_key]],tbl_COA[Account_key],tbl_COA[Class],"Not Found")</f>
        <v>Assets</v>
      </c>
      <c r="H17549" t="str">
        <f>_xlfn.XLOOKUP(tbl_GL[[#This Row],[Account_key]],tbl_COA[Account_key],tbl_COA[SubClass],"Not Found")</f>
        <v>Assets</v>
      </c>
      <c r="I17549" t="str">
        <f>_xlfn.XLOOKUP(tbl_GL[[#This Row],[Account_key]],tbl_COA[Account_key],tbl_COA[SubClass2],"Not Found")</f>
        <v>Current Assets</v>
      </c>
      <c r="J17549" t="str">
        <f>_xlfn.XLOOKUP(tbl_GL[[#This Row],[Account_key]],tbl_COA[Account_key],tbl_COA[SubAccount],,0)</f>
        <v>Cash at Bank</v>
      </c>
      <c r="K17549">
        <f>YEAR(tbl_GL[[#This Row],[Date]])</f>
        <v>2019</v>
      </c>
    </row>
    <row r="17550" spans="1:11" x14ac:dyDescent="0.35">
      <c r="A17550">
        <v>986.2</v>
      </c>
      <c r="B17550" s="24">
        <v>43655</v>
      </c>
      <c r="C17550">
        <v>7</v>
      </c>
      <c r="D17550" s="13">
        <v>120</v>
      </c>
      <c r="E17550" s="13" t="s">
        <v>98</v>
      </c>
      <c r="F17550" s="17">
        <v>-1636</v>
      </c>
      <c r="G17550" t="str">
        <f>_xlfn.XLOOKUP(tbl_GL[[#This Row],[Account_key]],tbl_COA[Account_key],tbl_COA[Class],"Not Found")</f>
        <v>Liabilities and Owners Equity</v>
      </c>
      <c r="H17550" t="str">
        <f>_xlfn.XLOOKUP(tbl_GL[[#This Row],[Account_key]],tbl_COA[Account_key],tbl_COA[SubClass],"Not Found")</f>
        <v>Liabilities</v>
      </c>
      <c r="I17550" t="str">
        <f>_xlfn.XLOOKUP(tbl_GL[[#This Row],[Account_key]],tbl_COA[Account_key],tbl_COA[SubClass2],"Not Found")</f>
        <v>Current Liabilities</v>
      </c>
      <c r="J17550" t="str">
        <f>_xlfn.XLOOKUP(tbl_GL[[#This Row],[Account_key]],tbl_COA[Account_key],tbl_COA[SubAccount],,0)</f>
        <v>Accrued Expenses</v>
      </c>
      <c r="K17550">
        <f>YEAR(tbl_GL[[#This Row],[Date]])</f>
        <v>2019</v>
      </c>
    </row>
    <row r="17551" spans="1:11" x14ac:dyDescent="0.35">
      <c r="A17551">
        <v>987.1</v>
      </c>
      <c r="B17551" s="24">
        <v>43655</v>
      </c>
      <c r="C17551">
        <v>7</v>
      </c>
      <c r="D17551" s="13">
        <v>340</v>
      </c>
      <c r="E17551" s="13" t="s">
        <v>97</v>
      </c>
      <c r="F17551" s="17">
        <v>-2036</v>
      </c>
      <c r="G17551" t="str">
        <f>_xlfn.XLOOKUP(tbl_GL[[#This Row],[Account_key]],tbl_COA[Account_key],tbl_COA[Class],"Not Found")</f>
        <v>Operating account</v>
      </c>
      <c r="H17551" t="str">
        <f>_xlfn.XLOOKUP(tbl_GL[[#This Row],[Account_key]],tbl_COA[Account_key],tbl_COA[SubClass],"Not Found")</f>
        <v>Operating Expenses</v>
      </c>
      <c r="I17551" t="str">
        <f>_xlfn.XLOOKUP(tbl_GL[[#This Row],[Account_key]],tbl_COA[Account_key],tbl_COA[SubClass2],"Not Found")</f>
        <v>Administration</v>
      </c>
      <c r="J17551" t="str">
        <f>_xlfn.XLOOKUP(tbl_GL[[#This Row],[Account_key]],tbl_COA[Account_key],tbl_COA[SubAccount],,0)</f>
        <v>Utilities</v>
      </c>
      <c r="K17551">
        <f>YEAR(tbl_GL[[#This Row],[Date]])</f>
        <v>2019</v>
      </c>
    </row>
    <row r="17552" spans="1:11" x14ac:dyDescent="0.35">
      <c r="A17552">
        <v>987.2</v>
      </c>
      <c r="B17552" s="24">
        <v>43655</v>
      </c>
      <c r="C17552">
        <v>7</v>
      </c>
      <c r="D17552" s="13">
        <v>120</v>
      </c>
      <c r="E17552" s="13" t="s">
        <v>97</v>
      </c>
      <c r="F17552" s="17">
        <v>2036</v>
      </c>
      <c r="G17552" t="str">
        <f>_xlfn.XLOOKUP(tbl_GL[[#This Row],[Account_key]],tbl_COA[Account_key],tbl_COA[Class],"Not Found")</f>
        <v>Liabilities and Owners Equity</v>
      </c>
      <c r="H17552" t="str">
        <f>_xlfn.XLOOKUP(tbl_GL[[#This Row],[Account_key]],tbl_COA[Account_key],tbl_COA[SubClass],"Not Found")</f>
        <v>Liabilities</v>
      </c>
      <c r="I17552" t="str">
        <f>_xlfn.XLOOKUP(tbl_GL[[#This Row],[Account_key]],tbl_COA[Account_key],tbl_COA[SubClass2],"Not Found")</f>
        <v>Current Liabilities</v>
      </c>
      <c r="J17552" t="str">
        <f>_xlfn.XLOOKUP(tbl_GL[[#This Row],[Account_key]],tbl_COA[Account_key],tbl_COA[SubAccount],,0)</f>
        <v>Accrued Expenses</v>
      </c>
      <c r="K17552">
        <f>YEAR(tbl_GL[[#This Row],[Date]])</f>
        <v>2019</v>
      </c>
    </row>
    <row r="17553" spans="1:11" x14ac:dyDescent="0.35">
      <c r="A17553">
        <v>988.1</v>
      </c>
      <c r="B17553" s="24">
        <v>43655</v>
      </c>
      <c r="C17553">
        <v>7</v>
      </c>
      <c r="D17553" s="13">
        <v>30</v>
      </c>
      <c r="E17553" s="13" t="s">
        <v>80</v>
      </c>
      <c r="F17553" s="17">
        <v>-11361</v>
      </c>
      <c r="G17553" t="str">
        <f>_xlfn.XLOOKUP(tbl_GL[[#This Row],[Account_key]],tbl_COA[Account_key],tbl_COA[Class],"Not Found")</f>
        <v>Assets</v>
      </c>
      <c r="H17553" t="str">
        <f>_xlfn.XLOOKUP(tbl_GL[[#This Row],[Account_key]],tbl_COA[Account_key],tbl_COA[SubClass],"Not Found")</f>
        <v>Assets</v>
      </c>
      <c r="I17553" t="str">
        <f>_xlfn.XLOOKUP(tbl_GL[[#This Row],[Account_key]],tbl_COA[Account_key],tbl_COA[SubClass2],"Not Found")</f>
        <v>Current Assets</v>
      </c>
      <c r="J17553" t="str">
        <f>_xlfn.XLOOKUP(tbl_GL[[#This Row],[Account_key]],tbl_COA[Account_key],tbl_COA[SubAccount],,0)</f>
        <v>Trade Receivables</v>
      </c>
      <c r="K17553">
        <f>YEAR(tbl_GL[[#This Row],[Date]])</f>
        <v>2019</v>
      </c>
    </row>
    <row r="17554" spans="1:11" x14ac:dyDescent="0.35">
      <c r="A17554">
        <v>988.2</v>
      </c>
      <c r="B17554" s="24">
        <v>43655</v>
      </c>
      <c r="C17554">
        <v>7</v>
      </c>
      <c r="D17554" s="13">
        <v>10</v>
      </c>
      <c r="E17554" s="13" t="s">
        <v>80</v>
      </c>
      <c r="F17554" s="17">
        <v>11361</v>
      </c>
      <c r="G17554" t="str">
        <f>_xlfn.XLOOKUP(tbl_GL[[#This Row],[Account_key]],tbl_COA[Account_key],tbl_COA[Class],"Not Found")</f>
        <v>Assets</v>
      </c>
      <c r="H17554" t="str">
        <f>_xlfn.XLOOKUP(tbl_GL[[#This Row],[Account_key]],tbl_COA[Account_key],tbl_COA[SubClass],"Not Found")</f>
        <v>Assets</v>
      </c>
      <c r="I17554" t="str">
        <f>_xlfn.XLOOKUP(tbl_GL[[#This Row],[Account_key]],tbl_COA[Account_key],tbl_COA[SubClass2],"Not Found")</f>
        <v>Current Assets</v>
      </c>
      <c r="J17554" t="str">
        <f>_xlfn.XLOOKUP(tbl_GL[[#This Row],[Account_key]],tbl_COA[Account_key],tbl_COA[SubAccount],,0)</f>
        <v>Cash at Bank</v>
      </c>
      <c r="K17554">
        <f>YEAR(tbl_GL[[#This Row],[Date]])</f>
        <v>2019</v>
      </c>
    </row>
    <row r="17555" spans="1:11" x14ac:dyDescent="0.35">
      <c r="A17555">
        <v>989.1</v>
      </c>
      <c r="B17555" s="24">
        <v>43656</v>
      </c>
      <c r="C17555">
        <v>7</v>
      </c>
      <c r="D17555" s="13">
        <v>230</v>
      </c>
      <c r="E17555" s="13" t="s">
        <v>4</v>
      </c>
      <c r="F17555" s="17">
        <v>-935</v>
      </c>
      <c r="G17555" t="str">
        <f>_xlfn.XLOOKUP(tbl_GL[[#This Row],[Account_key]],tbl_COA[Account_key],tbl_COA[Class],"Not Found")</f>
        <v>Trading account</v>
      </c>
      <c r="H17555" t="str">
        <f>_xlfn.XLOOKUP(tbl_GL[[#This Row],[Account_key]],tbl_COA[Account_key],tbl_COA[SubClass],"Not Found")</f>
        <v>Cost of Sales</v>
      </c>
      <c r="I17555" t="str">
        <f>_xlfn.XLOOKUP(tbl_GL[[#This Row],[Account_key]],tbl_COA[Account_key],tbl_COA[SubClass2],"Not Found")</f>
        <v>Cost of Sales</v>
      </c>
      <c r="J17555" t="str">
        <f>_xlfn.XLOOKUP(tbl_GL[[#This Row],[Account_key]],tbl_COA[Account_key],tbl_COA[SubAccount],,0)</f>
        <v>Cost of Sales</v>
      </c>
      <c r="K17555">
        <f>YEAR(tbl_GL[[#This Row],[Date]])</f>
        <v>2019</v>
      </c>
    </row>
    <row r="17556" spans="1:11" x14ac:dyDescent="0.35">
      <c r="A17556">
        <v>989.2</v>
      </c>
      <c r="B17556" s="24">
        <v>43656</v>
      </c>
      <c r="C17556">
        <v>7</v>
      </c>
      <c r="D17556" s="13">
        <v>60</v>
      </c>
      <c r="E17556" s="13" t="s">
        <v>4</v>
      </c>
      <c r="F17556" s="17">
        <v>-935</v>
      </c>
      <c r="G17556" t="str">
        <f>_xlfn.XLOOKUP(tbl_GL[[#This Row],[Account_key]],tbl_COA[Account_key],tbl_COA[Class],"Not Found")</f>
        <v>Assets</v>
      </c>
      <c r="H17556" t="str">
        <f>_xlfn.XLOOKUP(tbl_GL[[#This Row],[Account_key]],tbl_COA[Account_key],tbl_COA[SubClass],"Not Found")</f>
        <v>Assets</v>
      </c>
      <c r="I17556" t="str">
        <f>_xlfn.XLOOKUP(tbl_GL[[#This Row],[Account_key]],tbl_COA[Account_key],tbl_COA[SubClass2],"Not Found")</f>
        <v>Current Assets</v>
      </c>
      <c r="J17556" t="str">
        <f>_xlfn.XLOOKUP(tbl_GL[[#This Row],[Account_key]],tbl_COA[Account_key],tbl_COA[SubAccount],,0)</f>
        <v>Inventory</v>
      </c>
      <c r="K17556">
        <f>YEAR(tbl_GL[[#This Row],[Date]])</f>
        <v>2019</v>
      </c>
    </row>
    <row r="17557" spans="1:11" x14ac:dyDescent="0.35">
      <c r="A17557">
        <v>990.1</v>
      </c>
      <c r="B17557" s="24">
        <v>43656</v>
      </c>
      <c r="C17557">
        <v>7</v>
      </c>
      <c r="D17557" s="13">
        <v>10</v>
      </c>
      <c r="E17557" s="13" t="s">
        <v>98</v>
      </c>
      <c r="F17557" s="17">
        <v>-1757</v>
      </c>
      <c r="G17557" t="str">
        <f>_xlfn.XLOOKUP(tbl_GL[[#This Row],[Account_key]],tbl_COA[Account_key],tbl_COA[Class],"Not Found")</f>
        <v>Assets</v>
      </c>
      <c r="H17557" t="str">
        <f>_xlfn.XLOOKUP(tbl_GL[[#This Row],[Account_key]],tbl_COA[Account_key],tbl_COA[SubClass],"Not Found")</f>
        <v>Assets</v>
      </c>
      <c r="I17557" t="str">
        <f>_xlfn.XLOOKUP(tbl_GL[[#This Row],[Account_key]],tbl_COA[Account_key],tbl_COA[SubClass2],"Not Found")</f>
        <v>Current Assets</v>
      </c>
      <c r="J17557" t="str">
        <f>_xlfn.XLOOKUP(tbl_GL[[#This Row],[Account_key]],tbl_COA[Account_key],tbl_COA[SubAccount],,0)</f>
        <v>Cash at Bank</v>
      </c>
      <c r="K17557">
        <f>YEAR(tbl_GL[[#This Row],[Date]])</f>
        <v>2019</v>
      </c>
    </row>
    <row r="17558" spans="1:11" x14ac:dyDescent="0.35">
      <c r="A17558">
        <v>990.2</v>
      </c>
      <c r="B17558" s="24">
        <v>43656</v>
      </c>
      <c r="C17558">
        <v>7</v>
      </c>
      <c r="D17558" s="13">
        <v>120</v>
      </c>
      <c r="E17558" s="13" t="s">
        <v>98</v>
      </c>
      <c r="F17558" s="17">
        <v>-1757</v>
      </c>
      <c r="G17558" t="str">
        <f>_xlfn.XLOOKUP(tbl_GL[[#This Row],[Account_key]],tbl_COA[Account_key],tbl_COA[Class],"Not Found")</f>
        <v>Liabilities and Owners Equity</v>
      </c>
      <c r="H17558" t="str">
        <f>_xlfn.XLOOKUP(tbl_GL[[#This Row],[Account_key]],tbl_COA[Account_key],tbl_COA[SubClass],"Not Found")</f>
        <v>Liabilities</v>
      </c>
      <c r="I17558" t="str">
        <f>_xlfn.XLOOKUP(tbl_GL[[#This Row],[Account_key]],tbl_COA[Account_key],tbl_COA[SubClass2],"Not Found")</f>
        <v>Current Liabilities</v>
      </c>
      <c r="J17558" t="str">
        <f>_xlfn.XLOOKUP(tbl_GL[[#This Row],[Account_key]],tbl_COA[Account_key],tbl_COA[SubAccount],,0)</f>
        <v>Accrued Expenses</v>
      </c>
      <c r="K17558">
        <f>YEAR(tbl_GL[[#This Row],[Date]])</f>
        <v>2019</v>
      </c>
    </row>
    <row r="17559" spans="1:11" x14ac:dyDescent="0.35">
      <c r="A17559">
        <v>991.1</v>
      </c>
      <c r="B17559" s="24">
        <v>43656</v>
      </c>
      <c r="C17559">
        <v>7</v>
      </c>
      <c r="D17559" s="13">
        <v>210</v>
      </c>
      <c r="E17559" s="13" t="s">
        <v>7</v>
      </c>
      <c r="F17559" s="17">
        <v>3529</v>
      </c>
      <c r="G17559" t="str">
        <f>_xlfn.XLOOKUP(tbl_GL[[#This Row],[Account_key]],tbl_COA[Account_key],tbl_COA[Class],"Not Found")</f>
        <v>Trading account</v>
      </c>
      <c r="H17559" t="str">
        <f>_xlfn.XLOOKUP(tbl_GL[[#This Row],[Account_key]],tbl_COA[Account_key],tbl_COA[SubClass],"Not Found")</f>
        <v>Sales</v>
      </c>
      <c r="I17559" t="str">
        <f>_xlfn.XLOOKUP(tbl_GL[[#This Row],[Account_key]],tbl_COA[Account_key],tbl_COA[SubClass2],"Not Found")</f>
        <v>Sales</v>
      </c>
      <c r="J17559" t="str">
        <f>_xlfn.XLOOKUP(tbl_GL[[#This Row],[Account_key]],tbl_COA[Account_key],tbl_COA[SubAccount],,0)</f>
        <v>Sales</v>
      </c>
      <c r="K17559">
        <f>YEAR(tbl_GL[[#This Row],[Date]])</f>
        <v>2019</v>
      </c>
    </row>
    <row r="17560" spans="1:11" x14ac:dyDescent="0.35">
      <c r="A17560">
        <v>991.2</v>
      </c>
      <c r="B17560" s="24">
        <v>43656</v>
      </c>
      <c r="C17560">
        <v>7</v>
      </c>
      <c r="D17560" s="13">
        <v>10</v>
      </c>
      <c r="E17560" s="13" t="s">
        <v>7</v>
      </c>
      <c r="F17560" s="17">
        <v>3529</v>
      </c>
      <c r="G17560" t="str">
        <f>_xlfn.XLOOKUP(tbl_GL[[#This Row],[Account_key]],tbl_COA[Account_key],tbl_COA[Class],"Not Found")</f>
        <v>Assets</v>
      </c>
      <c r="H17560" t="str">
        <f>_xlfn.XLOOKUP(tbl_GL[[#This Row],[Account_key]],tbl_COA[Account_key],tbl_COA[SubClass],"Not Found")</f>
        <v>Assets</v>
      </c>
      <c r="I17560" t="str">
        <f>_xlfn.XLOOKUP(tbl_GL[[#This Row],[Account_key]],tbl_COA[Account_key],tbl_COA[SubClass2],"Not Found")</f>
        <v>Current Assets</v>
      </c>
      <c r="J17560" t="str">
        <f>_xlfn.XLOOKUP(tbl_GL[[#This Row],[Account_key]],tbl_COA[Account_key],tbl_COA[SubAccount],,0)</f>
        <v>Cash at Bank</v>
      </c>
      <c r="K17560">
        <f>YEAR(tbl_GL[[#This Row],[Date]])</f>
        <v>2019</v>
      </c>
    </row>
    <row r="17561" spans="1:11" x14ac:dyDescent="0.35">
      <c r="A17561">
        <v>992.1</v>
      </c>
      <c r="B17561" s="24">
        <v>43656</v>
      </c>
      <c r="C17561">
        <v>7</v>
      </c>
      <c r="D17561" s="13">
        <v>230</v>
      </c>
      <c r="E17561" s="13" t="s">
        <v>4</v>
      </c>
      <c r="F17561" s="17">
        <v>-3590</v>
      </c>
      <c r="G17561" t="str">
        <f>_xlfn.XLOOKUP(tbl_GL[[#This Row],[Account_key]],tbl_COA[Account_key],tbl_COA[Class],"Not Found")</f>
        <v>Trading account</v>
      </c>
      <c r="H17561" t="str">
        <f>_xlfn.XLOOKUP(tbl_GL[[#This Row],[Account_key]],tbl_COA[Account_key],tbl_COA[SubClass],"Not Found")</f>
        <v>Cost of Sales</v>
      </c>
      <c r="I17561" t="str">
        <f>_xlfn.XLOOKUP(tbl_GL[[#This Row],[Account_key]],tbl_COA[Account_key],tbl_COA[SubClass2],"Not Found")</f>
        <v>Cost of Sales</v>
      </c>
      <c r="J17561" t="str">
        <f>_xlfn.XLOOKUP(tbl_GL[[#This Row],[Account_key]],tbl_COA[Account_key],tbl_COA[SubAccount],,0)</f>
        <v>Cost of Sales</v>
      </c>
      <c r="K17561">
        <f>YEAR(tbl_GL[[#This Row],[Date]])</f>
        <v>2019</v>
      </c>
    </row>
    <row r="17562" spans="1:11" x14ac:dyDescent="0.35">
      <c r="A17562">
        <v>992.2</v>
      </c>
      <c r="B17562" s="24">
        <v>43656</v>
      </c>
      <c r="C17562">
        <v>7</v>
      </c>
      <c r="D17562" s="13">
        <v>60</v>
      </c>
      <c r="E17562" s="13" t="s">
        <v>4</v>
      </c>
      <c r="F17562" s="17">
        <v>-3590</v>
      </c>
      <c r="G17562" t="str">
        <f>_xlfn.XLOOKUP(tbl_GL[[#This Row],[Account_key]],tbl_COA[Account_key],tbl_COA[Class],"Not Found")</f>
        <v>Assets</v>
      </c>
      <c r="H17562" t="str">
        <f>_xlfn.XLOOKUP(tbl_GL[[#This Row],[Account_key]],tbl_COA[Account_key],tbl_COA[SubClass],"Not Found")</f>
        <v>Assets</v>
      </c>
      <c r="I17562" t="str">
        <f>_xlfn.XLOOKUP(tbl_GL[[#This Row],[Account_key]],tbl_COA[Account_key],tbl_COA[SubClass2],"Not Found")</f>
        <v>Current Assets</v>
      </c>
      <c r="J17562" t="str">
        <f>_xlfn.XLOOKUP(tbl_GL[[#This Row],[Account_key]],tbl_COA[Account_key],tbl_COA[SubAccount],,0)</f>
        <v>Inventory</v>
      </c>
      <c r="K17562">
        <f>YEAR(tbl_GL[[#This Row],[Date]])</f>
        <v>2019</v>
      </c>
    </row>
    <row r="17563" spans="1:11" x14ac:dyDescent="0.35">
      <c r="A17563">
        <v>993.1</v>
      </c>
      <c r="B17563" s="24">
        <v>43656</v>
      </c>
      <c r="C17563">
        <v>7</v>
      </c>
      <c r="D17563" s="13">
        <v>210</v>
      </c>
      <c r="E17563" s="13" t="s">
        <v>8</v>
      </c>
      <c r="F17563" s="17">
        <v>16088</v>
      </c>
      <c r="G17563" t="str">
        <f>_xlfn.XLOOKUP(tbl_GL[[#This Row],[Account_key]],tbl_COA[Account_key],tbl_COA[Class],"Not Found")</f>
        <v>Trading account</v>
      </c>
      <c r="H17563" t="str">
        <f>_xlfn.XLOOKUP(tbl_GL[[#This Row],[Account_key]],tbl_COA[Account_key],tbl_COA[SubClass],"Not Found")</f>
        <v>Sales</v>
      </c>
      <c r="I17563" t="str">
        <f>_xlfn.XLOOKUP(tbl_GL[[#This Row],[Account_key]],tbl_COA[Account_key],tbl_COA[SubClass2],"Not Found")</f>
        <v>Sales</v>
      </c>
      <c r="J17563" t="str">
        <f>_xlfn.XLOOKUP(tbl_GL[[#This Row],[Account_key]],tbl_COA[Account_key],tbl_COA[SubAccount],,0)</f>
        <v>Sales</v>
      </c>
      <c r="K17563">
        <f>YEAR(tbl_GL[[#This Row],[Date]])</f>
        <v>2019</v>
      </c>
    </row>
    <row r="17564" spans="1:11" x14ac:dyDescent="0.35">
      <c r="A17564">
        <v>993.2</v>
      </c>
      <c r="B17564" s="24">
        <v>43656</v>
      </c>
      <c r="C17564">
        <v>7</v>
      </c>
      <c r="D17564" s="13">
        <v>30</v>
      </c>
      <c r="E17564" s="13" t="s">
        <v>8</v>
      </c>
      <c r="F17564" s="17">
        <v>16088</v>
      </c>
      <c r="G17564" t="str">
        <f>_xlfn.XLOOKUP(tbl_GL[[#This Row],[Account_key]],tbl_COA[Account_key],tbl_COA[Class],"Not Found")</f>
        <v>Assets</v>
      </c>
      <c r="H17564" t="str">
        <f>_xlfn.XLOOKUP(tbl_GL[[#This Row],[Account_key]],tbl_COA[Account_key],tbl_COA[SubClass],"Not Found")</f>
        <v>Assets</v>
      </c>
      <c r="I17564" t="str">
        <f>_xlfn.XLOOKUP(tbl_GL[[#This Row],[Account_key]],tbl_COA[Account_key],tbl_COA[SubClass2],"Not Found")</f>
        <v>Current Assets</v>
      </c>
      <c r="J17564" t="str">
        <f>_xlfn.XLOOKUP(tbl_GL[[#This Row],[Account_key]],tbl_COA[Account_key],tbl_COA[SubAccount],,0)</f>
        <v>Trade Receivables</v>
      </c>
      <c r="K17564">
        <f>YEAR(tbl_GL[[#This Row],[Date]])</f>
        <v>2019</v>
      </c>
    </row>
    <row r="17565" spans="1:11" x14ac:dyDescent="0.35">
      <c r="A17565">
        <v>994.1</v>
      </c>
      <c r="B17565" s="24">
        <v>43658</v>
      </c>
      <c r="C17565">
        <v>7</v>
      </c>
      <c r="D17565" s="13">
        <v>310</v>
      </c>
      <c r="E17565" s="13" t="s">
        <v>97</v>
      </c>
      <c r="F17565" s="17">
        <v>-1338</v>
      </c>
      <c r="G17565" t="str">
        <f>_xlfn.XLOOKUP(tbl_GL[[#This Row],[Account_key]],tbl_COA[Account_key],tbl_COA[Class],"Not Found")</f>
        <v>Operating account</v>
      </c>
      <c r="H17565" t="str">
        <f>_xlfn.XLOOKUP(tbl_GL[[#This Row],[Account_key]],tbl_COA[Account_key],tbl_COA[SubClass],"Not Found")</f>
        <v>Operating Expenses</v>
      </c>
      <c r="I17565" t="str">
        <f>_xlfn.XLOOKUP(tbl_GL[[#This Row],[Account_key]],tbl_COA[Account_key],tbl_COA[SubClass2],"Not Found")</f>
        <v>Administration</v>
      </c>
      <c r="J17565" t="str">
        <f>_xlfn.XLOOKUP(tbl_GL[[#This Row],[Account_key]],tbl_COA[Account_key],tbl_COA[SubAccount],,0)</f>
        <v>Office Supplies</v>
      </c>
      <c r="K17565">
        <f>YEAR(tbl_GL[[#This Row],[Date]])</f>
        <v>2019</v>
      </c>
    </row>
    <row r="17566" spans="1:11" x14ac:dyDescent="0.35">
      <c r="A17566">
        <v>994.2</v>
      </c>
      <c r="B17566" s="24">
        <v>43658</v>
      </c>
      <c r="C17566">
        <v>7</v>
      </c>
      <c r="D17566" s="13">
        <v>120</v>
      </c>
      <c r="E17566" s="13" t="s">
        <v>97</v>
      </c>
      <c r="F17566" s="17">
        <v>1338</v>
      </c>
      <c r="G17566" t="str">
        <f>_xlfn.XLOOKUP(tbl_GL[[#This Row],[Account_key]],tbl_COA[Account_key],tbl_COA[Class],"Not Found")</f>
        <v>Liabilities and Owners Equity</v>
      </c>
      <c r="H17566" t="str">
        <f>_xlfn.XLOOKUP(tbl_GL[[#This Row],[Account_key]],tbl_COA[Account_key],tbl_COA[SubClass],"Not Found")</f>
        <v>Liabilities</v>
      </c>
      <c r="I17566" t="str">
        <f>_xlfn.XLOOKUP(tbl_GL[[#This Row],[Account_key]],tbl_COA[Account_key],tbl_COA[SubClass2],"Not Found")</f>
        <v>Current Liabilities</v>
      </c>
      <c r="J17566" t="str">
        <f>_xlfn.XLOOKUP(tbl_GL[[#This Row],[Account_key]],tbl_COA[Account_key],tbl_COA[SubAccount],,0)</f>
        <v>Accrued Expenses</v>
      </c>
      <c r="K17566">
        <f>YEAR(tbl_GL[[#This Row],[Date]])</f>
        <v>2019</v>
      </c>
    </row>
    <row r="17567" spans="1:11" x14ac:dyDescent="0.35">
      <c r="A17567">
        <v>995.1</v>
      </c>
      <c r="B17567" s="24">
        <v>43660</v>
      </c>
      <c r="C17567">
        <v>7</v>
      </c>
      <c r="D17567" s="13">
        <v>10</v>
      </c>
      <c r="E17567" s="13" t="s">
        <v>98</v>
      </c>
      <c r="F17567" s="17">
        <v>-1695</v>
      </c>
      <c r="G17567" t="str">
        <f>_xlfn.XLOOKUP(tbl_GL[[#This Row],[Account_key]],tbl_COA[Account_key],tbl_COA[Class],"Not Found")</f>
        <v>Assets</v>
      </c>
      <c r="H17567" t="str">
        <f>_xlfn.XLOOKUP(tbl_GL[[#This Row],[Account_key]],tbl_COA[Account_key],tbl_COA[SubClass],"Not Found")</f>
        <v>Assets</v>
      </c>
      <c r="I17567" t="str">
        <f>_xlfn.XLOOKUP(tbl_GL[[#This Row],[Account_key]],tbl_COA[Account_key],tbl_COA[SubClass2],"Not Found")</f>
        <v>Current Assets</v>
      </c>
      <c r="J17567" t="str">
        <f>_xlfn.XLOOKUP(tbl_GL[[#This Row],[Account_key]],tbl_COA[Account_key],tbl_COA[SubAccount],,0)</f>
        <v>Cash at Bank</v>
      </c>
      <c r="K17567">
        <f>YEAR(tbl_GL[[#This Row],[Date]])</f>
        <v>2019</v>
      </c>
    </row>
    <row r="17568" spans="1:11" x14ac:dyDescent="0.35">
      <c r="A17568">
        <v>995.2</v>
      </c>
      <c r="B17568" s="24">
        <v>43660</v>
      </c>
      <c r="C17568">
        <v>7</v>
      </c>
      <c r="D17568" s="13">
        <v>120</v>
      </c>
      <c r="E17568" s="13" t="s">
        <v>98</v>
      </c>
      <c r="F17568" s="17">
        <v>-1695</v>
      </c>
      <c r="G17568" t="str">
        <f>_xlfn.XLOOKUP(tbl_GL[[#This Row],[Account_key]],tbl_COA[Account_key],tbl_COA[Class],"Not Found")</f>
        <v>Liabilities and Owners Equity</v>
      </c>
      <c r="H17568" t="str">
        <f>_xlfn.XLOOKUP(tbl_GL[[#This Row],[Account_key]],tbl_COA[Account_key],tbl_COA[SubClass],"Not Found")</f>
        <v>Liabilities</v>
      </c>
      <c r="I17568" t="str">
        <f>_xlfn.XLOOKUP(tbl_GL[[#This Row],[Account_key]],tbl_COA[Account_key],tbl_COA[SubClass2],"Not Found")</f>
        <v>Current Liabilities</v>
      </c>
      <c r="J17568" t="str">
        <f>_xlfn.XLOOKUP(tbl_GL[[#This Row],[Account_key]],tbl_COA[Account_key],tbl_COA[SubAccount],,0)</f>
        <v>Accrued Expenses</v>
      </c>
      <c r="K17568">
        <f>YEAR(tbl_GL[[#This Row],[Date]])</f>
        <v>2019</v>
      </c>
    </row>
    <row r="17569" spans="1:11" x14ac:dyDescent="0.35">
      <c r="A17569">
        <v>996.1</v>
      </c>
      <c r="B17569" s="24">
        <v>43661</v>
      </c>
      <c r="C17569">
        <v>7</v>
      </c>
      <c r="D17569" s="13">
        <v>10</v>
      </c>
      <c r="E17569" s="13" t="s">
        <v>112</v>
      </c>
      <c r="F17569" s="17">
        <v>-195</v>
      </c>
      <c r="G17569" t="str">
        <f>_xlfn.XLOOKUP(tbl_GL[[#This Row],[Account_key]],tbl_COA[Account_key],tbl_COA[Class],"Not Found")</f>
        <v>Assets</v>
      </c>
      <c r="H17569" t="str">
        <f>_xlfn.XLOOKUP(tbl_GL[[#This Row],[Account_key]],tbl_COA[Account_key],tbl_COA[SubClass],"Not Found")</f>
        <v>Assets</v>
      </c>
      <c r="I17569" t="str">
        <f>_xlfn.XLOOKUP(tbl_GL[[#This Row],[Account_key]],tbl_COA[Account_key],tbl_COA[SubClass2],"Not Found")</f>
        <v>Current Assets</v>
      </c>
      <c r="J17569" t="str">
        <f>_xlfn.XLOOKUP(tbl_GL[[#This Row],[Account_key]],tbl_COA[Account_key],tbl_COA[SubAccount],,0)</f>
        <v>Cash at Bank</v>
      </c>
      <c r="K17569">
        <f>YEAR(tbl_GL[[#This Row],[Date]])</f>
        <v>2019</v>
      </c>
    </row>
    <row r="17570" spans="1:11" x14ac:dyDescent="0.35">
      <c r="A17570">
        <v>996.2</v>
      </c>
      <c r="B17570" s="24">
        <v>43661</v>
      </c>
      <c r="C17570">
        <v>7</v>
      </c>
      <c r="D17570" s="13">
        <v>121</v>
      </c>
      <c r="E17570" s="13" t="s">
        <v>112</v>
      </c>
      <c r="F17570" s="17">
        <v>-195</v>
      </c>
      <c r="G17570" t="str">
        <f>_xlfn.XLOOKUP(tbl_GL[[#This Row],[Account_key]],tbl_COA[Account_key],tbl_COA[Class],"Not Found")</f>
        <v>Liabilities and Owners Equity</v>
      </c>
      <c r="H17570" t="str">
        <f>_xlfn.XLOOKUP(tbl_GL[[#This Row],[Account_key]],tbl_COA[Account_key],tbl_COA[SubClass],"Not Found")</f>
        <v>Liabilities</v>
      </c>
      <c r="I17570" t="str">
        <f>_xlfn.XLOOKUP(tbl_GL[[#This Row],[Account_key]],tbl_COA[Account_key],tbl_COA[SubClass2],"Not Found")</f>
        <v>Current Liabilities</v>
      </c>
      <c r="J17570" t="str">
        <f>_xlfn.XLOOKUP(tbl_GL[[#This Row],[Account_key]],tbl_COA[Account_key],tbl_COA[SubAccount],,0)</f>
        <v>Interest Payable</v>
      </c>
      <c r="K17570">
        <f>YEAR(tbl_GL[[#This Row],[Date]])</f>
        <v>2019</v>
      </c>
    </row>
    <row r="17571" spans="1:11" x14ac:dyDescent="0.35">
      <c r="A17571">
        <v>997.1</v>
      </c>
      <c r="B17571" s="24">
        <v>43661</v>
      </c>
      <c r="C17571">
        <v>7</v>
      </c>
      <c r="D17571" s="13">
        <v>300</v>
      </c>
      <c r="E17571" s="13" t="s">
        <v>97</v>
      </c>
      <c r="F17571" s="17">
        <v>-1825</v>
      </c>
      <c r="G17571" t="str">
        <f>_xlfn.XLOOKUP(tbl_GL[[#This Row],[Account_key]],tbl_COA[Account_key],tbl_COA[Class],"Not Found")</f>
        <v>Operating account</v>
      </c>
      <c r="H17571" t="str">
        <f>_xlfn.XLOOKUP(tbl_GL[[#This Row],[Account_key]],tbl_COA[Account_key],tbl_COA[SubClass],"Not Found")</f>
        <v>Operating Expenses</v>
      </c>
      <c r="I17571" t="str">
        <f>_xlfn.XLOOKUP(tbl_GL[[#This Row],[Account_key]],tbl_COA[Account_key],tbl_COA[SubClass2],"Not Found")</f>
        <v>Administration</v>
      </c>
      <c r="J17571" t="str">
        <f>_xlfn.XLOOKUP(tbl_GL[[#This Row],[Account_key]],tbl_COA[Account_key],tbl_COA[SubAccount],,0)</f>
        <v>Entertainment</v>
      </c>
      <c r="K17571">
        <f>YEAR(tbl_GL[[#This Row],[Date]])</f>
        <v>2019</v>
      </c>
    </row>
    <row r="17572" spans="1:11" x14ac:dyDescent="0.35">
      <c r="A17572">
        <v>997.2</v>
      </c>
      <c r="B17572" s="24">
        <v>43661</v>
      </c>
      <c r="C17572">
        <v>7</v>
      </c>
      <c r="D17572" s="13">
        <v>120</v>
      </c>
      <c r="E17572" s="13" t="s">
        <v>97</v>
      </c>
      <c r="F17572" s="17">
        <v>1825</v>
      </c>
      <c r="G17572" t="str">
        <f>_xlfn.XLOOKUP(tbl_GL[[#This Row],[Account_key]],tbl_COA[Account_key],tbl_COA[Class],"Not Found")</f>
        <v>Liabilities and Owners Equity</v>
      </c>
      <c r="H17572" t="str">
        <f>_xlfn.XLOOKUP(tbl_GL[[#This Row],[Account_key]],tbl_COA[Account_key],tbl_COA[SubClass],"Not Found")</f>
        <v>Liabilities</v>
      </c>
      <c r="I17572" t="str">
        <f>_xlfn.XLOOKUP(tbl_GL[[#This Row],[Account_key]],tbl_COA[Account_key],tbl_COA[SubClass2],"Not Found")</f>
        <v>Current Liabilities</v>
      </c>
      <c r="J17572" t="str">
        <f>_xlfn.XLOOKUP(tbl_GL[[#This Row],[Account_key]],tbl_COA[Account_key],tbl_COA[SubAccount],,0)</f>
        <v>Accrued Expenses</v>
      </c>
      <c r="K17572">
        <f>YEAR(tbl_GL[[#This Row],[Date]])</f>
        <v>2019</v>
      </c>
    </row>
    <row r="17573" spans="1:11" x14ac:dyDescent="0.35">
      <c r="A17573">
        <v>998.1</v>
      </c>
      <c r="B17573" s="24">
        <v>43662</v>
      </c>
      <c r="C17573">
        <v>7</v>
      </c>
      <c r="D17573" s="13">
        <v>10</v>
      </c>
      <c r="E17573" s="13" t="s">
        <v>98</v>
      </c>
      <c r="F17573" s="17">
        <v>-2032</v>
      </c>
      <c r="G17573" t="str">
        <f>_xlfn.XLOOKUP(tbl_GL[[#This Row],[Account_key]],tbl_COA[Account_key],tbl_COA[Class],"Not Found")</f>
        <v>Assets</v>
      </c>
      <c r="H17573" t="str">
        <f>_xlfn.XLOOKUP(tbl_GL[[#This Row],[Account_key]],tbl_COA[Account_key],tbl_COA[SubClass],"Not Found")</f>
        <v>Assets</v>
      </c>
      <c r="I17573" t="str">
        <f>_xlfn.XLOOKUP(tbl_GL[[#This Row],[Account_key]],tbl_COA[Account_key],tbl_COA[SubClass2],"Not Found")</f>
        <v>Current Assets</v>
      </c>
      <c r="J17573" t="str">
        <f>_xlfn.XLOOKUP(tbl_GL[[#This Row],[Account_key]],tbl_COA[Account_key],tbl_COA[SubAccount],,0)</f>
        <v>Cash at Bank</v>
      </c>
      <c r="K17573">
        <f>YEAR(tbl_GL[[#This Row],[Date]])</f>
        <v>2019</v>
      </c>
    </row>
    <row r="17574" spans="1:11" x14ac:dyDescent="0.35">
      <c r="A17574">
        <v>998.2</v>
      </c>
      <c r="B17574" s="24">
        <v>43662</v>
      </c>
      <c r="C17574">
        <v>7</v>
      </c>
      <c r="D17574" s="13">
        <v>120</v>
      </c>
      <c r="E17574" s="13" t="s">
        <v>98</v>
      </c>
      <c r="F17574" s="17">
        <v>-2032</v>
      </c>
      <c r="G17574" t="str">
        <f>_xlfn.XLOOKUP(tbl_GL[[#This Row],[Account_key]],tbl_COA[Account_key],tbl_COA[Class],"Not Found")</f>
        <v>Liabilities and Owners Equity</v>
      </c>
      <c r="H17574" t="str">
        <f>_xlfn.XLOOKUP(tbl_GL[[#This Row],[Account_key]],tbl_COA[Account_key],tbl_COA[SubClass],"Not Found")</f>
        <v>Liabilities</v>
      </c>
      <c r="I17574" t="str">
        <f>_xlfn.XLOOKUP(tbl_GL[[#This Row],[Account_key]],tbl_COA[Account_key],tbl_COA[SubClass2],"Not Found")</f>
        <v>Current Liabilities</v>
      </c>
      <c r="J17574" t="str">
        <f>_xlfn.XLOOKUP(tbl_GL[[#This Row],[Account_key]],tbl_COA[Account_key],tbl_COA[SubAccount],,0)</f>
        <v>Accrued Expenses</v>
      </c>
      <c r="K17574">
        <f>YEAR(tbl_GL[[#This Row],[Date]])</f>
        <v>2019</v>
      </c>
    </row>
    <row r="17575" spans="1:11" x14ac:dyDescent="0.35">
      <c r="A17575">
        <v>999.1</v>
      </c>
      <c r="B17575" s="24">
        <v>43663</v>
      </c>
      <c r="C17575">
        <v>7</v>
      </c>
      <c r="D17575" s="13">
        <v>10</v>
      </c>
      <c r="E17575" s="13" t="s">
        <v>98</v>
      </c>
      <c r="F17575" s="17">
        <v>-1719</v>
      </c>
      <c r="G17575" t="str">
        <f>_xlfn.XLOOKUP(tbl_GL[[#This Row],[Account_key]],tbl_COA[Account_key],tbl_COA[Class],"Not Found")</f>
        <v>Assets</v>
      </c>
      <c r="H17575" t="str">
        <f>_xlfn.XLOOKUP(tbl_GL[[#This Row],[Account_key]],tbl_COA[Account_key],tbl_COA[SubClass],"Not Found")</f>
        <v>Assets</v>
      </c>
      <c r="I17575" t="str">
        <f>_xlfn.XLOOKUP(tbl_GL[[#This Row],[Account_key]],tbl_COA[Account_key],tbl_COA[SubClass2],"Not Found")</f>
        <v>Current Assets</v>
      </c>
      <c r="J17575" t="str">
        <f>_xlfn.XLOOKUP(tbl_GL[[#This Row],[Account_key]],tbl_COA[Account_key],tbl_COA[SubAccount],,0)</f>
        <v>Cash at Bank</v>
      </c>
      <c r="K17575">
        <f>YEAR(tbl_GL[[#This Row],[Date]])</f>
        <v>2019</v>
      </c>
    </row>
    <row r="17576" spans="1:11" x14ac:dyDescent="0.35">
      <c r="A17576">
        <v>999.2</v>
      </c>
      <c r="B17576" s="24">
        <v>43663</v>
      </c>
      <c r="C17576">
        <v>7</v>
      </c>
      <c r="D17576" s="13">
        <v>120</v>
      </c>
      <c r="E17576" s="13" t="s">
        <v>98</v>
      </c>
      <c r="F17576" s="17">
        <v>-1719</v>
      </c>
      <c r="G17576" t="str">
        <f>_xlfn.XLOOKUP(tbl_GL[[#This Row],[Account_key]],tbl_COA[Account_key],tbl_COA[Class],"Not Found")</f>
        <v>Liabilities and Owners Equity</v>
      </c>
      <c r="H17576" t="str">
        <f>_xlfn.XLOOKUP(tbl_GL[[#This Row],[Account_key]],tbl_COA[Account_key],tbl_COA[SubClass],"Not Found")</f>
        <v>Liabilities</v>
      </c>
      <c r="I17576" t="str">
        <f>_xlfn.XLOOKUP(tbl_GL[[#This Row],[Account_key]],tbl_COA[Account_key],tbl_COA[SubClass2],"Not Found")</f>
        <v>Current Liabilities</v>
      </c>
      <c r="J17576" t="str">
        <f>_xlfn.XLOOKUP(tbl_GL[[#This Row],[Account_key]],tbl_COA[Account_key],tbl_COA[SubAccount],,0)</f>
        <v>Accrued Expenses</v>
      </c>
      <c r="K17576">
        <f>YEAR(tbl_GL[[#This Row],[Date]])</f>
        <v>2019</v>
      </c>
    </row>
    <row r="17577" spans="1:11" x14ac:dyDescent="0.35">
      <c r="A17577">
        <v>1000.1</v>
      </c>
      <c r="B17577" s="24">
        <v>43664</v>
      </c>
      <c r="C17577">
        <v>7</v>
      </c>
      <c r="D17577" s="13">
        <v>230</v>
      </c>
      <c r="E17577" s="13" t="s">
        <v>4</v>
      </c>
      <c r="F17577" s="17">
        <v>-935</v>
      </c>
      <c r="G17577" t="str">
        <f>_xlfn.XLOOKUP(tbl_GL[[#This Row],[Account_key]],tbl_COA[Account_key],tbl_COA[Class],"Not Found")</f>
        <v>Trading account</v>
      </c>
      <c r="H17577" t="str">
        <f>_xlfn.XLOOKUP(tbl_GL[[#This Row],[Account_key]],tbl_COA[Account_key],tbl_COA[SubClass],"Not Found")</f>
        <v>Cost of Sales</v>
      </c>
      <c r="I17577" t="str">
        <f>_xlfn.XLOOKUP(tbl_GL[[#This Row],[Account_key]],tbl_COA[Account_key],tbl_COA[SubClass2],"Not Found")</f>
        <v>Cost of Sales</v>
      </c>
      <c r="J17577" t="str">
        <f>_xlfn.XLOOKUP(tbl_GL[[#This Row],[Account_key]],tbl_COA[Account_key],tbl_COA[SubAccount],,0)</f>
        <v>Cost of Sales</v>
      </c>
      <c r="K17577">
        <f>YEAR(tbl_GL[[#This Row],[Date]])</f>
        <v>2019</v>
      </c>
    </row>
    <row r="17578" spans="1:11" x14ac:dyDescent="0.35">
      <c r="A17578">
        <v>1000.2</v>
      </c>
      <c r="B17578" s="24">
        <v>43664</v>
      </c>
      <c r="C17578">
        <v>7</v>
      </c>
      <c r="D17578" s="13">
        <v>60</v>
      </c>
      <c r="E17578" s="13" t="s">
        <v>4</v>
      </c>
      <c r="F17578" s="17">
        <v>-935</v>
      </c>
      <c r="G17578" t="str">
        <f>_xlfn.XLOOKUP(tbl_GL[[#This Row],[Account_key]],tbl_COA[Account_key],tbl_COA[Class],"Not Found")</f>
        <v>Assets</v>
      </c>
      <c r="H17578" t="str">
        <f>_xlfn.XLOOKUP(tbl_GL[[#This Row],[Account_key]],tbl_COA[Account_key],tbl_COA[SubClass],"Not Found")</f>
        <v>Assets</v>
      </c>
      <c r="I17578" t="str">
        <f>_xlfn.XLOOKUP(tbl_GL[[#This Row],[Account_key]],tbl_COA[Account_key],tbl_COA[SubClass2],"Not Found")</f>
        <v>Current Assets</v>
      </c>
      <c r="J17578" t="str">
        <f>_xlfn.XLOOKUP(tbl_GL[[#This Row],[Account_key]],tbl_COA[Account_key],tbl_COA[SubAccount],,0)</f>
        <v>Inventory</v>
      </c>
      <c r="K17578">
        <f>YEAR(tbl_GL[[#This Row],[Date]])</f>
        <v>2019</v>
      </c>
    </row>
    <row r="17579" spans="1:11" x14ac:dyDescent="0.35">
      <c r="A17579">
        <v>1001.1</v>
      </c>
      <c r="B17579" s="24">
        <v>43664</v>
      </c>
      <c r="C17579">
        <v>7</v>
      </c>
      <c r="D17579" s="13">
        <v>320</v>
      </c>
      <c r="E17579" s="13" t="s">
        <v>97</v>
      </c>
      <c r="F17579" s="17">
        <v>-2074</v>
      </c>
      <c r="G17579" t="str">
        <f>_xlfn.XLOOKUP(tbl_GL[[#This Row],[Account_key]],tbl_COA[Account_key],tbl_COA[Class],"Not Found")</f>
        <v>Operating account</v>
      </c>
      <c r="H17579" t="str">
        <f>_xlfn.XLOOKUP(tbl_GL[[#This Row],[Account_key]],tbl_COA[Account_key],tbl_COA[SubClass],"Not Found")</f>
        <v>Operating Expenses</v>
      </c>
      <c r="I17579" t="str">
        <f>_xlfn.XLOOKUP(tbl_GL[[#This Row],[Account_key]],tbl_COA[Account_key],tbl_COA[SubClass2],"Not Found")</f>
        <v>Administration</v>
      </c>
      <c r="J17579" t="str">
        <f>_xlfn.XLOOKUP(tbl_GL[[#This Row],[Account_key]],tbl_COA[Account_key],tbl_COA[SubAccount],,0)</f>
        <v>Professional Services</v>
      </c>
      <c r="K17579">
        <f>YEAR(tbl_GL[[#This Row],[Date]])</f>
        <v>2019</v>
      </c>
    </row>
    <row r="17580" spans="1:11" x14ac:dyDescent="0.35">
      <c r="A17580">
        <v>1001.2</v>
      </c>
      <c r="B17580" s="24">
        <v>43664</v>
      </c>
      <c r="C17580">
        <v>7</v>
      </c>
      <c r="D17580" s="13">
        <v>120</v>
      </c>
      <c r="E17580" s="13" t="s">
        <v>97</v>
      </c>
      <c r="F17580" s="17">
        <v>2074</v>
      </c>
      <c r="G17580" t="str">
        <f>_xlfn.XLOOKUP(tbl_GL[[#This Row],[Account_key]],tbl_COA[Account_key],tbl_COA[Class],"Not Found")</f>
        <v>Liabilities and Owners Equity</v>
      </c>
      <c r="H17580" t="str">
        <f>_xlfn.XLOOKUP(tbl_GL[[#This Row],[Account_key]],tbl_COA[Account_key],tbl_COA[SubClass],"Not Found")</f>
        <v>Liabilities</v>
      </c>
      <c r="I17580" t="str">
        <f>_xlfn.XLOOKUP(tbl_GL[[#This Row],[Account_key]],tbl_COA[Account_key],tbl_COA[SubClass2],"Not Found")</f>
        <v>Current Liabilities</v>
      </c>
      <c r="J17580" t="str">
        <f>_xlfn.XLOOKUP(tbl_GL[[#This Row],[Account_key]],tbl_COA[Account_key],tbl_COA[SubAccount],,0)</f>
        <v>Accrued Expenses</v>
      </c>
      <c r="K17580">
        <f>YEAR(tbl_GL[[#This Row],[Date]])</f>
        <v>2019</v>
      </c>
    </row>
    <row r="17581" spans="1:11" x14ac:dyDescent="0.35">
      <c r="A17581">
        <v>1002.1</v>
      </c>
      <c r="B17581" s="24">
        <v>43664</v>
      </c>
      <c r="C17581">
        <v>7</v>
      </c>
      <c r="D17581" s="13">
        <v>210</v>
      </c>
      <c r="E17581" s="13" t="s">
        <v>7</v>
      </c>
      <c r="F17581" s="17">
        <v>3526</v>
      </c>
      <c r="G17581" t="str">
        <f>_xlfn.XLOOKUP(tbl_GL[[#This Row],[Account_key]],tbl_COA[Account_key],tbl_COA[Class],"Not Found")</f>
        <v>Trading account</v>
      </c>
      <c r="H17581" t="str">
        <f>_xlfn.XLOOKUP(tbl_GL[[#This Row],[Account_key]],tbl_COA[Account_key],tbl_COA[SubClass],"Not Found")</f>
        <v>Sales</v>
      </c>
      <c r="I17581" t="str">
        <f>_xlfn.XLOOKUP(tbl_GL[[#This Row],[Account_key]],tbl_COA[Account_key],tbl_COA[SubClass2],"Not Found")</f>
        <v>Sales</v>
      </c>
      <c r="J17581" t="str">
        <f>_xlfn.XLOOKUP(tbl_GL[[#This Row],[Account_key]],tbl_COA[Account_key],tbl_COA[SubAccount],,0)</f>
        <v>Sales</v>
      </c>
      <c r="K17581">
        <f>YEAR(tbl_GL[[#This Row],[Date]])</f>
        <v>2019</v>
      </c>
    </row>
    <row r="17582" spans="1:11" x14ac:dyDescent="0.35">
      <c r="A17582">
        <v>1002.2</v>
      </c>
      <c r="B17582" s="24">
        <v>43664</v>
      </c>
      <c r="C17582">
        <v>7</v>
      </c>
      <c r="D17582" s="13">
        <v>10</v>
      </c>
      <c r="E17582" s="13" t="s">
        <v>7</v>
      </c>
      <c r="F17582" s="17">
        <v>3526</v>
      </c>
      <c r="G17582" t="str">
        <f>_xlfn.XLOOKUP(tbl_GL[[#This Row],[Account_key]],tbl_COA[Account_key],tbl_COA[Class],"Not Found")</f>
        <v>Assets</v>
      </c>
      <c r="H17582" t="str">
        <f>_xlfn.XLOOKUP(tbl_GL[[#This Row],[Account_key]],tbl_COA[Account_key],tbl_COA[SubClass],"Not Found")</f>
        <v>Assets</v>
      </c>
      <c r="I17582" t="str">
        <f>_xlfn.XLOOKUP(tbl_GL[[#This Row],[Account_key]],tbl_COA[Account_key],tbl_COA[SubClass2],"Not Found")</f>
        <v>Current Assets</v>
      </c>
      <c r="J17582" t="str">
        <f>_xlfn.XLOOKUP(tbl_GL[[#This Row],[Account_key]],tbl_COA[Account_key],tbl_COA[SubAccount],,0)</f>
        <v>Cash at Bank</v>
      </c>
      <c r="K17582">
        <f>YEAR(tbl_GL[[#This Row],[Date]])</f>
        <v>2019</v>
      </c>
    </row>
    <row r="17583" spans="1:11" x14ac:dyDescent="0.35">
      <c r="A17583">
        <v>1003.1</v>
      </c>
      <c r="B17583" s="24">
        <v>43664</v>
      </c>
      <c r="C17583">
        <v>7</v>
      </c>
      <c r="D17583" s="13">
        <v>230</v>
      </c>
      <c r="E17583" s="13" t="s">
        <v>4</v>
      </c>
      <c r="F17583" s="17">
        <v>-3841</v>
      </c>
      <c r="G17583" t="str">
        <f>_xlfn.XLOOKUP(tbl_GL[[#This Row],[Account_key]],tbl_COA[Account_key],tbl_COA[Class],"Not Found")</f>
        <v>Trading account</v>
      </c>
      <c r="H17583" t="str">
        <f>_xlfn.XLOOKUP(tbl_GL[[#This Row],[Account_key]],tbl_COA[Account_key],tbl_COA[SubClass],"Not Found")</f>
        <v>Cost of Sales</v>
      </c>
      <c r="I17583" t="str">
        <f>_xlfn.XLOOKUP(tbl_GL[[#This Row],[Account_key]],tbl_COA[Account_key],tbl_COA[SubClass2],"Not Found")</f>
        <v>Cost of Sales</v>
      </c>
      <c r="J17583" t="str">
        <f>_xlfn.XLOOKUP(tbl_GL[[#This Row],[Account_key]],tbl_COA[Account_key],tbl_COA[SubAccount],,0)</f>
        <v>Cost of Sales</v>
      </c>
      <c r="K17583">
        <f>YEAR(tbl_GL[[#This Row],[Date]])</f>
        <v>2019</v>
      </c>
    </row>
    <row r="17584" spans="1:11" x14ac:dyDescent="0.35">
      <c r="A17584">
        <v>1003.2</v>
      </c>
      <c r="B17584" s="24">
        <v>43664</v>
      </c>
      <c r="C17584">
        <v>7</v>
      </c>
      <c r="D17584" s="13">
        <v>60</v>
      </c>
      <c r="E17584" s="13" t="s">
        <v>4</v>
      </c>
      <c r="F17584" s="17">
        <v>-3841</v>
      </c>
      <c r="G17584" t="str">
        <f>_xlfn.XLOOKUP(tbl_GL[[#This Row],[Account_key]],tbl_COA[Account_key],tbl_COA[Class],"Not Found")</f>
        <v>Assets</v>
      </c>
      <c r="H17584" t="str">
        <f>_xlfn.XLOOKUP(tbl_GL[[#This Row],[Account_key]],tbl_COA[Account_key],tbl_COA[SubClass],"Not Found")</f>
        <v>Assets</v>
      </c>
      <c r="I17584" t="str">
        <f>_xlfn.XLOOKUP(tbl_GL[[#This Row],[Account_key]],tbl_COA[Account_key],tbl_COA[SubClass2],"Not Found")</f>
        <v>Current Assets</v>
      </c>
      <c r="J17584" t="str">
        <f>_xlfn.XLOOKUP(tbl_GL[[#This Row],[Account_key]],tbl_COA[Account_key],tbl_COA[SubAccount],,0)</f>
        <v>Inventory</v>
      </c>
      <c r="K17584">
        <f>YEAR(tbl_GL[[#This Row],[Date]])</f>
        <v>2019</v>
      </c>
    </row>
    <row r="17585" spans="1:11" x14ac:dyDescent="0.35">
      <c r="A17585">
        <v>1004.1</v>
      </c>
      <c r="B17585" s="24">
        <v>43664</v>
      </c>
      <c r="C17585">
        <v>7</v>
      </c>
      <c r="D17585" s="13">
        <v>210</v>
      </c>
      <c r="E17585" s="13" t="s">
        <v>8</v>
      </c>
      <c r="F17585" s="17">
        <v>17212</v>
      </c>
      <c r="G17585" t="str">
        <f>_xlfn.XLOOKUP(tbl_GL[[#This Row],[Account_key]],tbl_COA[Account_key],tbl_COA[Class],"Not Found")</f>
        <v>Trading account</v>
      </c>
      <c r="H17585" t="str">
        <f>_xlfn.XLOOKUP(tbl_GL[[#This Row],[Account_key]],tbl_COA[Account_key],tbl_COA[SubClass],"Not Found")</f>
        <v>Sales</v>
      </c>
      <c r="I17585" t="str">
        <f>_xlfn.XLOOKUP(tbl_GL[[#This Row],[Account_key]],tbl_COA[Account_key],tbl_COA[SubClass2],"Not Found")</f>
        <v>Sales</v>
      </c>
      <c r="J17585" t="str">
        <f>_xlfn.XLOOKUP(tbl_GL[[#This Row],[Account_key]],tbl_COA[Account_key],tbl_COA[SubAccount],,0)</f>
        <v>Sales</v>
      </c>
      <c r="K17585">
        <f>YEAR(tbl_GL[[#This Row],[Date]])</f>
        <v>2019</v>
      </c>
    </row>
    <row r="17586" spans="1:11" x14ac:dyDescent="0.35">
      <c r="A17586">
        <v>1004.2</v>
      </c>
      <c r="B17586" s="24">
        <v>43664</v>
      </c>
      <c r="C17586">
        <v>7</v>
      </c>
      <c r="D17586" s="13">
        <v>30</v>
      </c>
      <c r="E17586" s="13" t="s">
        <v>8</v>
      </c>
      <c r="F17586" s="17">
        <v>17212</v>
      </c>
      <c r="G17586" t="str">
        <f>_xlfn.XLOOKUP(tbl_GL[[#This Row],[Account_key]],tbl_COA[Account_key],tbl_COA[Class],"Not Found")</f>
        <v>Assets</v>
      </c>
      <c r="H17586" t="str">
        <f>_xlfn.XLOOKUP(tbl_GL[[#This Row],[Account_key]],tbl_COA[Account_key],tbl_COA[SubClass],"Not Found")</f>
        <v>Assets</v>
      </c>
      <c r="I17586" t="str">
        <f>_xlfn.XLOOKUP(tbl_GL[[#This Row],[Account_key]],tbl_COA[Account_key],tbl_COA[SubClass2],"Not Found")</f>
        <v>Current Assets</v>
      </c>
      <c r="J17586" t="str">
        <f>_xlfn.XLOOKUP(tbl_GL[[#This Row],[Account_key]],tbl_COA[Account_key],tbl_COA[SubAccount],,0)</f>
        <v>Trade Receivables</v>
      </c>
      <c r="K17586">
        <f>YEAR(tbl_GL[[#This Row],[Date]])</f>
        <v>2019</v>
      </c>
    </row>
    <row r="17587" spans="1:11" x14ac:dyDescent="0.35">
      <c r="A17587">
        <v>1005.1</v>
      </c>
      <c r="B17587" s="24">
        <v>43666</v>
      </c>
      <c r="C17587">
        <v>7</v>
      </c>
      <c r="D17587" s="13">
        <v>230</v>
      </c>
      <c r="E17587" s="13" t="s">
        <v>4</v>
      </c>
      <c r="F17587" s="17">
        <v>-226</v>
      </c>
      <c r="G17587" t="str">
        <f>_xlfn.XLOOKUP(tbl_GL[[#This Row],[Account_key]],tbl_COA[Account_key],tbl_COA[Class],"Not Found")</f>
        <v>Trading account</v>
      </c>
      <c r="H17587" t="str">
        <f>_xlfn.XLOOKUP(tbl_GL[[#This Row],[Account_key]],tbl_COA[Account_key],tbl_COA[SubClass],"Not Found")</f>
        <v>Cost of Sales</v>
      </c>
      <c r="I17587" t="str">
        <f>_xlfn.XLOOKUP(tbl_GL[[#This Row],[Account_key]],tbl_COA[Account_key],tbl_COA[SubClass2],"Not Found")</f>
        <v>Cost of Sales</v>
      </c>
      <c r="J17587" t="str">
        <f>_xlfn.XLOOKUP(tbl_GL[[#This Row],[Account_key]],tbl_COA[Account_key],tbl_COA[SubAccount],,0)</f>
        <v>Cost of Sales</v>
      </c>
      <c r="K17587">
        <f>YEAR(tbl_GL[[#This Row],[Date]])</f>
        <v>2019</v>
      </c>
    </row>
    <row r="17588" spans="1:11" x14ac:dyDescent="0.35">
      <c r="A17588">
        <v>1005.2</v>
      </c>
      <c r="B17588" s="24">
        <v>43666</v>
      </c>
      <c r="C17588">
        <v>7</v>
      </c>
      <c r="D17588" s="13">
        <v>60</v>
      </c>
      <c r="E17588" s="13" t="s">
        <v>4</v>
      </c>
      <c r="F17588" s="17">
        <v>-226</v>
      </c>
      <c r="G17588" t="str">
        <f>_xlfn.XLOOKUP(tbl_GL[[#This Row],[Account_key]],tbl_COA[Account_key],tbl_COA[Class],"Not Found")</f>
        <v>Assets</v>
      </c>
      <c r="H17588" t="str">
        <f>_xlfn.XLOOKUP(tbl_GL[[#This Row],[Account_key]],tbl_COA[Account_key],tbl_COA[SubClass],"Not Found")</f>
        <v>Assets</v>
      </c>
      <c r="I17588" t="str">
        <f>_xlfn.XLOOKUP(tbl_GL[[#This Row],[Account_key]],tbl_COA[Account_key],tbl_COA[SubClass2],"Not Found")</f>
        <v>Current Assets</v>
      </c>
      <c r="J17588" t="str">
        <f>_xlfn.XLOOKUP(tbl_GL[[#This Row],[Account_key]],tbl_COA[Account_key],tbl_COA[SubAccount],,0)</f>
        <v>Inventory</v>
      </c>
      <c r="K17588">
        <f>YEAR(tbl_GL[[#This Row],[Date]])</f>
        <v>2019</v>
      </c>
    </row>
    <row r="17589" spans="1:11" x14ac:dyDescent="0.35">
      <c r="A17589">
        <v>1006.1</v>
      </c>
      <c r="B17589" s="24">
        <v>43666</v>
      </c>
      <c r="C17589">
        <v>7</v>
      </c>
      <c r="D17589" s="13">
        <v>210</v>
      </c>
      <c r="E17589" s="13" t="s">
        <v>8</v>
      </c>
      <c r="F17589" s="17">
        <v>1014</v>
      </c>
      <c r="G17589" t="str">
        <f>_xlfn.XLOOKUP(tbl_GL[[#This Row],[Account_key]],tbl_COA[Account_key],tbl_COA[Class],"Not Found")</f>
        <v>Trading account</v>
      </c>
      <c r="H17589" t="str">
        <f>_xlfn.XLOOKUP(tbl_GL[[#This Row],[Account_key]],tbl_COA[Account_key],tbl_COA[SubClass],"Not Found")</f>
        <v>Sales</v>
      </c>
      <c r="I17589" t="str">
        <f>_xlfn.XLOOKUP(tbl_GL[[#This Row],[Account_key]],tbl_COA[Account_key],tbl_COA[SubClass2],"Not Found")</f>
        <v>Sales</v>
      </c>
      <c r="J17589" t="str">
        <f>_xlfn.XLOOKUP(tbl_GL[[#This Row],[Account_key]],tbl_COA[Account_key],tbl_COA[SubAccount],,0)</f>
        <v>Sales</v>
      </c>
      <c r="K17589">
        <f>YEAR(tbl_GL[[#This Row],[Date]])</f>
        <v>2019</v>
      </c>
    </row>
    <row r="17590" spans="1:11" x14ac:dyDescent="0.35">
      <c r="A17590">
        <v>1006.2</v>
      </c>
      <c r="B17590" s="24">
        <v>43666</v>
      </c>
      <c r="C17590">
        <v>7</v>
      </c>
      <c r="D17590" s="13">
        <v>30</v>
      </c>
      <c r="E17590" s="13" t="s">
        <v>8</v>
      </c>
      <c r="F17590" s="17">
        <v>1014</v>
      </c>
      <c r="G17590" t="str">
        <f>_xlfn.XLOOKUP(tbl_GL[[#This Row],[Account_key]],tbl_COA[Account_key],tbl_COA[Class],"Not Found")</f>
        <v>Assets</v>
      </c>
      <c r="H17590" t="str">
        <f>_xlfn.XLOOKUP(tbl_GL[[#This Row],[Account_key]],tbl_COA[Account_key],tbl_COA[SubClass],"Not Found")</f>
        <v>Assets</v>
      </c>
      <c r="I17590" t="str">
        <f>_xlfn.XLOOKUP(tbl_GL[[#This Row],[Account_key]],tbl_COA[Account_key],tbl_COA[SubClass2],"Not Found")</f>
        <v>Current Assets</v>
      </c>
      <c r="J17590" t="str">
        <f>_xlfn.XLOOKUP(tbl_GL[[#This Row],[Account_key]],tbl_COA[Account_key],tbl_COA[SubAccount],,0)</f>
        <v>Trade Receivables</v>
      </c>
      <c r="K17590">
        <f>YEAR(tbl_GL[[#This Row],[Date]])</f>
        <v>2019</v>
      </c>
    </row>
    <row r="17591" spans="1:11" x14ac:dyDescent="0.35">
      <c r="A17591">
        <v>1007.1</v>
      </c>
      <c r="B17591" s="24">
        <v>43666</v>
      </c>
      <c r="C17591">
        <v>7</v>
      </c>
      <c r="D17591" s="13">
        <v>320</v>
      </c>
      <c r="E17591" s="13" t="s">
        <v>97</v>
      </c>
      <c r="F17591" s="17">
        <v>-2091</v>
      </c>
      <c r="G17591" t="str">
        <f>_xlfn.XLOOKUP(tbl_GL[[#This Row],[Account_key]],tbl_COA[Account_key],tbl_COA[Class],"Not Found")</f>
        <v>Operating account</v>
      </c>
      <c r="H17591" t="str">
        <f>_xlfn.XLOOKUP(tbl_GL[[#This Row],[Account_key]],tbl_COA[Account_key],tbl_COA[SubClass],"Not Found")</f>
        <v>Operating Expenses</v>
      </c>
      <c r="I17591" t="str">
        <f>_xlfn.XLOOKUP(tbl_GL[[#This Row],[Account_key]],tbl_COA[Account_key],tbl_COA[SubClass2],"Not Found")</f>
        <v>Administration</v>
      </c>
      <c r="J17591" t="str">
        <f>_xlfn.XLOOKUP(tbl_GL[[#This Row],[Account_key]],tbl_COA[Account_key],tbl_COA[SubAccount],,0)</f>
        <v>Professional Services</v>
      </c>
      <c r="K17591">
        <f>YEAR(tbl_GL[[#This Row],[Date]])</f>
        <v>2019</v>
      </c>
    </row>
    <row r="17592" spans="1:11" x14ac:dyDescent="0.35">
      <c r="A17592">
        <v>1007.2</v>
      </c>
      <c r="B17592" s="24">
        <v>43666</v>
      </c>
      <c r="C17592">
        <v>7</v>
      </c>
      <c r="D17592" s="13">
        <v>120</v>
      </c>
      <c r="E17592" s="13" t="s">
        <v>97</v>
      </c>
      <c r="F17592" s="17">
        <v>2091</v>
      </c>
      <c r="G17592" t="str">
        <f>_xlfn.XLOOKUP(tbl_GL[[#This Row],[Account_key]],tbl_COA[Account_key],tbl_COA[Class],"Not Found")</f>
        <v>Liabilities and Owners Equity</v>
      </c>
      <c r="H17592" t="str">
        <f>_xlfn.XLOOKUP(tbl_GL[[#This Row],[Account_key]],tbl_COA[Account_key],tbl_COA[SubClass],"Not Found")</f>
        <v>Liabilities</v>
      </c>
      <c r="I17592" t="str">
        <f>_xlfn.XLOOKUP(tbl_GL[[#This Row],[Account_key]],tbl_COA[Account_key],tbl_COA[SubClass2],"Not Found")</f>
        <v>Current Liabilities</v>
      </c>
      <c r="J17592" t="str">
        <f>_xlfn.XLOOKUP(tbl_GL[[#This Row],[Account_key]],tbl_COA[Account_key],tbl_COA[SubAccount],,0)</f>
        <v>Accrued Expenses</v>
      </c>
      <c r="K17592">
        <f>YEAR(tbl_GL[[#This Row],[Date]])</f>
        <v>2019</v>
      </c>
    </row>
    <row r="17593" spans="1:11" x14ac:dyDescent="0.35">
      <c r="A17593">
        <v>1008.1</v>
      </c>
      <c r="B17593" s="24">
        <v>43668</v>
      </c>
      <c r="C17593">
        <v>7</v>
      </c>
      <c r="D17593" s="13">
        <v>340</v>
      </c>
      <c r="E17593" s="13" t="s">
        <v>99</v>
      </c>
      <c r="F17593" s="17">
        <v>-97</v>
      </c>
      <c r="G17593" t="str">
        <f>_xlfn.XLOOKUP(tbl_GL[[#This Row],[Account_key]],tbl_COA[Account_key],tbl_COA[Class],"Not Found")</f>
        <v>Operating account</v>
      </c>
      <c r="H17593" t="str">
        <f>_xlfn.XLOOKUP(tbl_GL[[#This Row],[Account_key]],tbl_COA[Account_key],tbl_COA[SubClass],"Not Found")</f>
        <v>Operating Expenses</v>
      </c>
      <c r="I17593" t="str">
        <f>_xlfn.XLOOKUP(tbl_GL[[#This Row],[Account_key]],tbl_COA[Account_key],tbl_COA[SubClass2],"Not Found")</f>
        <v>Administration</v>
      </c>
      <c r="J17593" t="str">
        <f>_xlfn.XLOOKUP(tbl_GL[[#This Row],[Account_key]],tbl_COA[Account_key],tbl_COA[SubAccount],,0)</f>
        <v>Utilities</v>
      </c>
      <c r="K17593">
        <f>YEAR(tbl_GL[[#This Row],[Date]])</f>
        <v>2019</v>
      </c>
    </row>
    <row r="17594" spans="1:11" x14ac:dyDescent="0.35">
      <c r="A17594">
        <v>1008.2</v>
      </c>
      <c r="B17594" s="24">
        <v>43668</v>
      </c>
      <c r="C17594">
        <v>7</v>
      </c>
      <c r="D17594" s="13">
        <v>20</v>
      </c>
      <c r="E17594" s="13" t="s">
        <v>99</v>
      </c>
      <c r="F17594" s="17">
        <v>-97</v>
      </c>
      <c r="G17594" t="str">
        <f>_xlfn.XLOOKUP(tbl_GL[[#This Row],[Account_key]],tbl_COA[Account_key],tbl_COA[Class],"Not Found")</f>
        <v>Assets</v>
      </c>
      <c r="H17594" t="str">
        <f>_xlfn.XLOOKUP(tbl_GL[[#This Row],[Account_key]],tbl_COA[Account_key],tbl_COA[SubClass],"Not Found")</f>
        <v>Assets</v>
      </c>
      <c r="I17594" t="str">
        <f>_xlfn.XLOOKUP(tbl_GL[[#This Row],[Account_key]],tbl_COA[Account_key],tbl_COA[SubClass2],"Not Found")</f>
        <v>Current Assets</v>
      </c>
      <c r="J17594" t="str">
        <f>_xlfn.XLOOKUP(tbl_GL[[#This Row],[Account_key]],tbl_COA[Account_key],tbl_COA[SubAccount],,0)</f>
        <v>Cash in hand</v>
      </c>
      <c r="K17594">
        <f>YEAR(tbl_GL[[#This Row],[Date]])</f>
        <v>2019</v>
      </c>
    </row>
    <row r="17595" spans="1:11" x14ac:dyDescent="0.35">
      <c r="A17595">
        <v>1009.1</v>
      </c>
      <c r="B17595" s="24">
        <v>43668</v>
      </c>
      <c r="C17595">
        <v>7</v>
      </c>
      <c r="D17595" s="13">
        <v>320</v>
      </c>
      <c r="E17595" s="13" t="s">
        <v>97</v>
      </c>
      <c r="F17595" s="17">
        <v>-1409</v>
      </c>
      <c r="G17595" t="str">
        <f>_xlfn.XLOOKUP(tbl_GL[[#This Row],[Account_key]],tbl_COA[Account_key],tbl_COA[Class],"Not Found")</f>
        <v>Operating account</v>
      </c>
      <c r="H17595" t="str">
        <f>_xlfn.XLOOKUP(tbl_GL[[#This Row],[Account_key]],tbl_COA[Account_key],tbl_COA[SubClass],"Not Found")</f>
        <v>Operating Expenses</v>
      </c>
      <c r="I17595" t="str">
        <f>_xlfn.XLOOKUP(tbl_GL[[#This Row],[Account_key]],tbl_COA[Account_key],tbl_COA[SubClass2],"Not Found")</f>
        <v>Administration</v>
      </c>
      <c r="J17595" t="str">
        <f>_xlfn.XLOOKUP(tbl_GL[[#This Row],[Account_key]],tbl_COA[Account_key],tbl_COA[SubAccount],,0)</f>
        <v>Professional Services</v>
      </c>
      <c r="K17595">
        <f>YEAR(tbl_GL[[#This Row],[Date]])</f>
        <v>2019</v>
      </c>
    </row>
    <row r="17596" spans="1:11" x14ac:dyDescent="0.35">
      <c r="A17596">
        <v>1009.2</v>
      </c>
      <c r="B17596" s="24">
        <v>43668</v>
      </c>
      <c r="C17596">
        <v>7</v>
      </c>
      <c r="D17596" s="13">
        <v>120</v>
      </c>
      <c r="E17596" s="13" t="s">
        <v>97</v>
      </c>
      <c r="F17596" s="17">
        <v>1409</v>
      </c>
      <c r="G17596" t="str">
        <f>_xlfn.XLOOKUP(tbl_GL[[#This Row],[Account_key]],tbl_COA[Account_key],tbl_COA[Class],"Not Found")</f>
        <v>Liabilities and Owners Equity</v>
      </c>
      <c r="H17596" t="str">
        <f>_xlfn.XLOOKUP(tbl_GL[[#This Row],[Account_key]],tbl_COA[Account_key],tbl_COA[SubClass],"Not Found")</f>
        <v>Liabilities</v>
      </c>
      <c r="I17596" t="str">
        <f>_xlfn.XLOOKUP(tbl_GL[[#This Row],[Account_key]],tbl_COA[Account_key],tbl_COA[SubClass2],"Not Found")</f>
        <v>Current Liabilities</v>
      </c>
      <c r="J17596" t="str">
        <f>_xlfn.XLOOKUP(tbl_GL[[#This Row],[Account_key]],tbl_COA[Account_key],tbl_COA[SubAccount],,0)</f>
        <v>Accrued Expenses</v>
      </c>
      <c r="K17596">
        <f>YEAR(tbl_GL[[#This Row],[Date]])</f>
        <v>2019</v>
      </c>
    </row>
    <row r="17597" spans="1:11" x14ac:dyDescent="0.35">
      <c r="A17597">
        <v>1010.1</v>
      </c>
      <c r="B17597" s="24">
        <v>43669</v>
      </c>
      <c r="C17597">
        <v>7</v>
      </c>
      <c r="D17597" s="13">
        <v>10</v>
      </c>
      <c r="E17597" s="13" t="s">
        <v>98</v>
      </c>
      <c r="F17597" s="17">
        <v>-1313</v>
      </c>
      <c r="G17597" t="str">
        <f>_xlfn.XLOOKUP(tbl_GL[[#This Row],[Account_key]],tbl_COA[Account_key],tbl_COA[Class],"Not Found")</f>
        <v>Assets</v>
      </c>
      <c r="H17597" t="str">
        <f>_xlfn.XLOOKUP(tbl_GL[[#This Row],[Account_key]],tbl_COA[Account_key],tbl_COA[SubClass],"Not Found")</f>
        <v>Assets</v>
      </c>
      <c r="I17597" t="str">
        <f>_xlfn.XLOOKUP(tbl_GL[[#This Row],[Account_key]],tbl_COA[Account_key],tbl_COA[SubClass2],"Not Found")</f>
        <v>Current Assets</v>
      </c>
      <c r="J17597" t="str">
        <f>_xlfn.XLOOKUP(tbl_GL[[#This Row],[Account_key]],tbl_COA[Account_key],tbl_COA[SubAccount],,0)</f>
        <v>Cash at Bank</v>
      </c>
      <c r="K17597">
        <f>YEAR(tbl_GL[[#This Row],[Date]])</f>
        <v>2019</v>
      </c>
    </row>
    <row r="17598" spans="1:11" x14ac:dyDescent="0.35">
      <c r="A17598">
        <v>1010.2</v>
      </c>
      <c r="B17598" s="24">
        <v>43669</v>
      </c>
      <c r="C17598">
        <v>7</v>
      </c>
      <c r="D17598" s="13">
        <v>120</v>
      </c>
      <c r="E17598" s="13" t="s">
        <v>98</v>
      </c>
      <c r="F17598" s="17">
        <v>-1313</v>
      </c>
      <c r="G17598" t="str">
        <f>_xlfn.XLOOKUP(tbl_GL[[#This Row],[Account_key]],tbl_COA[Account_key],tbl_COA[Class],"Not Found")</f>
        <v>Liabilities and Owners Equity</v>
      </c>
      <c r="H17598" t="str">
        <f>_xlfn.XLOOKUP(tbl_GL[[#This Row],[Account_key]],tbl_COA[Account_key],tbl_COA[SubClass],"Not Found")</f>
        <v>Liabilities</v>
      </c>
      <c r="I17598" t="str">
        <f>_xlfn.XLOOKUP(tbl_GL[[#This Row],[Account_key]],tbl_COA[Account_key],tbl_COA[SubClass2],"Not Found")</f>
        <v>Current Liabilities</v>
      </c>
      <c r="J17598" t="str">
        <f>_xlfn.XLOOKUP(tbl_GL[[#This Row],[Account_key]],tbl_COA[Account_key],tbl_COA[SubAccount],,0)</f>
        <v>Accrued Expenses</v>
      </c>
      <c r="K17598">
        <f>YEAR(tbl_GL[[#This Row],[Date]])</f>
        <v>2019</v>
      </c>
    </row>
    <row r="17599" spans="1:11" x14ac:dyDescent="0.35">
      <c r="A17599">
        <v>1011.1</v>
      </c>
      <c r="B17599" s="24">
        <v>43669</v>
      </c>
      <c r="C17599">
        <v>7</v>
      </c>
      <c r="D17599" s="13">
        <v>10</v>
      </c>
      <c r="E17599" s="13" t="s">
        <v>98</v>
      </c>
      <c r="F17599" s="17">
        <v>-1823</v>
      </c>
      <c r="G17599" t="str">
        <f>_xlfn.XLOOKUP(tbl_GL[[#This Row],[Account_key]],tbl_COA[Account_key],tbl_COA[Class],"Not Found")</f>
        <v>Assets</v>
      </c>
      <c r="H17599" t="str">
        <f>_xlfn.XLOOKUP(tbl_GL[[#This Row],[Account_key]],tbl_COA[Account_key],tbl_COA[SubClass],"Not Found")</f>
        <v>Assets</v>
      </c>
      <c r="I17599" t="str">
        <f>_xlfn.XLOOKUP(tbl_GL[[#This Row],[Account_key]],tbl_COA[Account_key],tbl_COA[SubClass2],"Not Found")</f>
        <v>Current Assets</v>
      </c>
      <c r="J17599" t="str">
        <f>_xlfn.XLOOKUP(tbl_GL[[#This Row],[Account_key]],tbl_COA[Account_key],tbl_COA[SubAccount],,0)</f>
        <v>Cash at Bank</v>
      </c>
      <c r="K17599">
        <f>YEAR(tbl_GL[[#This Row],[Date]])</f>
        <v>2019</v>
      </c>
    </row>
    <row r="17600" spans="1:11" x14ac:dyDescent="0.35">
      <c r="A17600">
        <v>1011.2</v>
      </c>
      <c r="B17600" s="24">
        <v>43669</v>
      </c>
      <c r="C17600">
        <v>7</v>
      </c>
      <c r="D17600" s="13">
        <v>120</v>
      </c>
      <c r="E17600" s="13" t="s">
        <v>98</v>
      </c>
      <c r="F17600" s="17">
        <v>-1823</v>
      </c>
      <c r="G17600" t="str">
        <f>_xlfn.XLOOKUP(tbl_GL[[#This Row],[Account_key]],tbl_COA[Account_key],tbl_COA[Class],"Not Found")</f>
        <v>Liabilities and Owners Equity</v>
      </c>
      <c r="H17600" t="str">
        <f>_xlfn.XLOOKUP(tbl_GL[[#This Row],[Account_key]],tbl_COA[Account_key],tbl_COA[SubClass],"Not Found")</f>
        <v>Liabilities</v>
      </c>
      <c r="I17600" t="str">
        <f>_xlfn.XLOOKUP(tbl_GL[[#This Row],[Account_key]],tbl_COA[Account_key],tbl_COA[SubClass2],"Not Found")</f>
        <v>Current Liabilities</v>
      </c>
      <c r="J17600" t="str">
        <f>_xlfn.XLOOKUP(tbl_GL[[#This Row],[Account_key]],tbl_COA[Account_key],tbl_COA[SubAccount],,0)</f>
        <v>Accrued Expenses</v>
      </c>
      <c r="K17600">
        <f>YEAR(tbl_GL[[#This Row],[Date]])</f>
        <v>2019</v>
      </c>
    </row>
    <row r="17601" spans="1:11" x14ac:dyDescent="0.35">
      <c r="A17601">
        <v>1012.1</v>
      </c>
      <c r="B17601" s="24">
        <v>43672</v>
      </c>
      <c r="C17601">
        <v>7</v>
      </c>
      <c r="D17601" s="13">
        <v>230</v>
      </c>
      <c r="E17601" s="13" t="s">
        <v>4</v>
      </c>
      <c r="F17601" s="17">
        <v>-836</v>
      </c>
      <c r="G17601" t="str">
        <f>_xlfn.XLOOKUP(tbl_GL[[#This Row],[Account_key]],tbl_COA[Account_key],tbl_COA[Class],"Not Found")</f>
        <v>Trading account</v>
      </c>
      <c r="H17601" t="str">
        <f>_xlfn.XLOOKUP(tbl_GL[[#This Row],[Account_key]],tbl_COA[Account_key],tbl_COA[SubClass],"Not Found")</f>
        <v>Cost of Sales</v>
      </c>
      <c r="I17601" t="str">
        <f>_xlfn.XLOOKUP(tbl_GL[[#This Row],[Account_key]],tbl_COA[Account_key],tbl_COA[SubClass2],"Not Found")</f>
        <v>Cost of Sales</v>
      </c>
      <c r="J17601" t="str">
        <f>_xlfn.XLOOKUP(tbl_GL[[#This Row],[Account_key]],tbl_COA[Account_key],tbl_COA[SubAccount],,0)</f>
        <v>Cost of Sales</v>
      </c>
      <c r="K17601">
        <f>YEAR(tbl_GL[[#This Row],[Date]])</f>
        <v>2019</v>
      </c>
    </row>
    <row r="17602" spans="1:11" x14ac:dyDescent="0.35">
      <c r="A17602">
        <v>1012.2</v>
      </c>
      <c r="B17602" s="24">
        <v>43672</v>
      </c>
      <c r="C17602">
        <v>7</v>
      </c>
      <c r="D17602" s="13">
        <v>60</v>
      </c>
      <c r="E17602" s="13" t="s">
        <v>4</v>
      </c>
      <c r="F17602" s="17">
        <v>-836</v>
      </c>
      <c r="G17602" t="str">
        <f>_xlfn.XLOOKUP(tbl_GL[[#This Row],[Account_key]],tbl_COA[Account_key],tbl_COA[Class],"Not Found")</f>
        <v>Assets</v>
      </c>
      <c r="H17602" t="str">
        <f>_xlfn.XLOOKUP(tbl_GL[[#This Row],[Account_key]],tbl_COA[Account_key],tbl_COA[SubClass],"Not Found")</f>
        <v>Assets</v>
      </c>
      <c r="I17602" t="str">
        <f>_xlfn.XLOOKUP(tbl_GL[[#This Row],[Account_key]],tbl_COA[Account_key],tbl_COA[SubClass2],"Not Found")</f>
        <v>Current Assets</v>
      </c>
      <c r="J17602" t="str">
        <f>_xlfn.XLOOKUP(tbl_GL[[#This Row],[Account_key]],tbl_COA[Account_key],tbl_COA[SubAccount],,0)</f>
        <v>Inventory</v>
      </c>
      <c r="K17602">
        <f>YEAR(tbl_GL[[#This Row],[Date]])</f>
        <v>2019</v>
      </c>
    </row>
    <row r="17603" spans="1:11" x14ac:dyDescent="0.35">
      <c r="A17603">
        <v>1013.1</v>
      </c>
      <c r="B17603" s="24">
        <v>43672</v>
      </c>
      <c r="C17603">
        <v>7</v>
      </c>
      <c r="D17603" s="13">
        <v>210</v>
      </c>
      <c r="E17603" s="13" t="s">
        <v>7</v>
      </c>
      <c r="F17603" s="17">
        <v>3155</v>
      </c>
      <c r="G17603" t="str">
        <f>_xlfn.XLOOKUP(tbl_GL[[#This Row],[Account_key]],tbl_COA[Account_key],tbl_COA[Class],"Not Found")</f>
        <v>Trading account</v>
      </c>
      <c r="H17603" t="str">
        <f>_xlfn.XLOOKUP(tbl_GL[[#This Row],[Account_key]],tbl_COA[Account_key],tbl_COA[SubClass],"Not Found")</f>
        <v>Sales</v>
      </c>
      <c r="I17603" t="str">
        <f>_xlfn.XLOOKUP(tbl_GL[[#This Row],[Account_key]],tbl_COA[Account_key],tbl_COA[SubClass2],"Not Found")</f>
        <v>Sales</v>
      </c>
      <c r="J17603" t="str">
        <f>_xlfn.XLOOKUP(tbl_GL[[#This Row],[Account_key]],tbl_COA[Account_key],tbl_COA[SubAccount],,0)</f>
        <v>Sales</v>
      </c>
      <c r="K17603">
        <f>YEAR(tbl_GL[[#This Row],[Date]])</f>
        <v>2019</v>
      </c>
    </row>
    <row r="17604" spans="1:11" x14ac:dyDescent="0.35">
      <c r="A17604">
        <v>1013.2</v>
      </c>
      <c r="B17604" s="24">
        <v>43672</v>
      </c>
      <c r="C17604">
        <v>7</v>
      </c>
      <c r="D17604" s="13">
        <v>10</v>
      </c>
      <c r="E17604" s="13" t="s">
        <v>7</v>
      </c>
      <c r="F17604" s="17">
        <v>3155</v>
      </c>
      <c r="G17604" t="str">
        <f>_xlfn.XLOOKUP(tbl_GL[[#This Row],[Account_key]],tbl_COA[Account_key],tbl_COA[Class],"Not Found")</f>
        <v>Assets</v>
      </c>
      <c r="H17604" t="str">
        <f>_xlfn.XLOOKUP(tbl_GL[[#This Row],[Account_key]],tbl_COA[Account_key],tbl_COA[SubClass],"Not Found")</f>
        <v>Assets</v>
      </c>
      <c r="I17604" t="str">
        <f>_xlfn.XLOOKUP(tbl_GL[[#This Row],[Account_key]],tbl_COA[Account_key],tbl_COA[SubClass2],"Not Found")</f>
        <v>Current Assets</v>
      </c>
      <c r="J17604" t="str">
        <f>_xlfn.XLOOKUP(tbl_GL[[#This Row],[Account_key]],tbl_COA[Account_key],tbl_COA[SubAccount],,0)</f>
        <v>Cash at Bank</v>
      </c>
      <c r="K17604">
        <f>YEAR(tbl_GL[[#This Row],[Date]])</f>
        <v>2019</v>
      </c>
    </row>
    <row r="17605" spans="1:11" x14ac:dyDescent="0.35">
      <c r="A17605">
        <v>1014.1</v>
      </c>
      <c r="B17605" s="24">
        <v>43672</v>
      </c>
      <c r="C17605">
        <v>7</v>
      </c>
      <c r="D17605" s="13">
        <v>230</v>
      </c>
      <c r="E17605" s="13" t="s">
        <v>4</v>
      </c>
      <c r="F17605" s="17">
        <v>-3760</v>
      </c>
      <c r="G17605" t="str">
        <f>_xlfn.XLOOKUP(tbl_GL[[#This Row],[Account_key]],tbl_COA[Account_key],tbl_COA[Class],"Not Found")</f>
        <v>Trading account</v>
      </c>
      <c r="H17605" t="str">
        <f>_xlfn.XLOOKUP(tbl_GL[[#This Row],[Account_key]],tbl_COA[Account_key],tbl_COA[SubClass],"Not Found")</f>
        <v>Cost of Sales</v>
      </c>
      <c r="I17605" t="str">
        <f>_xlfn.XLOOKUP(tbl_GL[[#This Row],[Account_key]],tbl_COA[Account_key],tbl_COA[SubClass2],"Not Found")</f>
        <v>Cost of Sales</v>
      </c>
      <c r="J17605" t="str">
        <f>_xlfn.XLOOKUP(tbl_GL[[#This Row],[Account_key]],tbl_COA[Account_key],tbl_COA[SubAccount],,0)</f>
        <v>Cost of Sales</v>
      </c>
      <c r="K17605">
        <f>YEAR(tbl_GL[[#This Row],[Date]])</f>
        <v>2019</v>
      </c>
    </row>
    <row r="17606" spans="1:11" x14ac:dyDescent="0.35">
      <c r="A17606">
        <v>1014.2</v>
      </c>
      <c r="B17606" s="24">
        <v>43672</v>
      </c>
      <c r="C17606">
        <v>7</v>
      </c>
      <c r="D17606" s="13">
        <v>60</v>
      </c>
      <c r="E17606" s="13" t="s">
        <v>4</v>
      </c>
      <c r="F17606" s="17">
        <v>-3760</v>
      </c>
      <c r="G17606" t="str">
        <f>_xlfn.XLOOKUP(tbl_GL[[#This Row],[Account_key]],tbl_COA[Account_key],tbl_COA[Class],"Not Found")</f>
        <v>Assets</v>
      </c>
      <c r="H17606" t="str">
        <f>_xlfn.XLOOKUP(tbl_GL[[#This Row],[Account_key]],tbl_COA[Account_key],tbl_COA[SubClass],"Not Found")</f>
        <v>Assets</v>
      </c>
      <c r="I17606" t="str">
        <f>_xlfn.XLOOKUP(tbl_GL[[#This Row],[Account_key]],tbl_COA[Account_key],tbl_COA[SubClass2],"Not Found")</f>
        <v>Current Assets</v>
      </c>
      <c r="J17606" t="str">
        <f>_xlfn.XLOOKUP(tbl_GL[[#This Row],[Account_key]],tbl_COA[Account_key],tbl_COA[SubAccount],,0)</f>
        <v>Inventory</v>
      </c>
      <c r="K17606">
        <f>YEAR(tbl_GL[[#This Row],[Date]])</f>
        <v>2019</v>
      </c>
    </row>
    <row r="17607" spans="1:11" x14ac:dyDescent="0.35">
      <c r="A17607">
        <v>1015.1</v>
      </c>
      <c r="B17607" s="24">
        <v>43672</v>
      </c>
      <c r="C17607">
        <v>7</v>
      </c>
      <c r="D17607" s="13">
        <v>30</v>
      </c>
      <c r="E17607" s="13" t="s">
        <v>80</v>
      </c>
      <c r="F17607" s="17">
        <v>-14277</v>
      </c>
      <c r="G17607" t="str">
        <f>_xlfn.XLOOKUP(tbl_GL[[#This Row],[Account_key]],tbl_COA[Account_key],tbl_COA[Class],"Not Found")</f>
        <v>Assets</v>
      </c>
      <c r="H17607" t="str">
        <f>_xlfn.XLOOKUP(tbl_GL[[#This Row],[Account_key]],tbl_COA[Account_key],tbl_COA[SubClass],"Not Found")</f>
        <v>Assets</v>
      </c>
      <c r="I17607" t="str">
        <f>_xlfn.XLOOKUP(tbl_GL[[#This Row],[Account_key]],tbl_COA[Account_key],tbl_COA[SubClass2],"Not Found")</f>
        <v>Current Assets</v>
      </c>
      <c r="J17607" t="str">
        <f>_xlfn.XLOOKUP(tbl_GL[[#This Row],[Account_key]],tbl_COA[Account_key],tbl_COA[SubAccount],,0)</f>
        <v>Trade Receivables</v>
      </c>
      <c r="K17607">
        <f>YEAR(tbl_GL[[#This Row],[Date]])</f>
        <v>2019</v>
      </c>
    </row>
    <row r="17608" spans="1:11" x14ac:dyDescent="0.35">
      <c r="A17608">
        <v>1015.2</v>
      </c>
      <c r="B17608" s="24">
        <v>43672</v>
      </c>
      <c r="C17608">
        <v>7</v>
      </c>
      <c r="D17608" s="13">
        <v>10</v>
      </c>
      <c r="E17608" s="13" t="s">
        <v>80</v>
      </c>
      <c r="F17608" s="17">
        <v>14277</v>
      </c>
      <c r="G17608" t="str">
        <f>_xlfn.XLOOKUP(tbl_GL[[#This Row],[Account_key]],tbl_COA[Account_key],tbl_COA[Class],"Not Found")</f>
        <v>Assets</v>
      </c>
      <c r="H17608" t="str">
        <f>_xlfn.XLOOKUP(tbl_GL[[#This Row],[Account_key]],tbl_COA[Account_key],tbl_COA[SubClass],"Not Found")</f>
        <v>Assets</v>
      </c>
      <c r="I17608" t="str">
        <f>_xlfn.XLOOKUP(tbl_GL[[#This Row],[Account_key]],tbl_COA[Account_key],tbl_COA[SubClass2],"Not Found")</f>
        <v>Current Assets</v>
      </c>
      <c r="J17608" t="str">
        <f>_xlfn.XLOOKUP(tbl_GL[[#This Row],[Account_key]],tbl_COA[Account_key],tbl_COA[SubAccount],,0)</f>
        <v>Cash at Bank</v>
      </c>
      <c r="K17608">
        <f>YEAR(tbl_GL[[#This Row],[Date]])</f>
        <v>2019</v>
      </c>
    </row>
    <row r="17609" spans="1:11" x14ac:dyDescent="0.35">
      <c r="A17609">
        <v>1016.1</v>
      </c>
      <c r="B17609" s="24">
        <v>43672</v>
      </c>
      <c r="C17609">
        <v>7</v>
      </c>
      <c r="D17609" s="13">
        <v>210</v>
      </c>
      <c r="E17609" s="13" t="s">
        <v>8</v>
      </c>
      <c r="F17609" s="17">
        <v>16851</v>
      </c>
      <c r="G17609" t="str">
        <f>_xlfn.XLOOKUP(tbl_GL[[#This Row],[Account_key]],tbl_COA[Account_key],tbl_COA[Class],"Not Found")</f>
        <v>Trading account</v>
      </c>
      <c r="H17609" t="str">
        <f>_xlfn.XLOOKUP(tbl_GL[[#This Row],[Account_key]],tbl_COA[Account_key],tbl_COA[SubClass],"Not Found")</f>
        <v>Sales</v>
      </c>
      <c r="I17609" t="str">
        <f>_xlfn.XLOOKUP(tbl_GL[[#This Row],[Account_key]],tbl_COA[Account_key],tbl_COA[SubClass2],"Not Found")</f>
        <v>Sales</v>
      </c>
      <c r="J17609" t="str">
        <f>_xlfn.XLOOKUP(tbl_GL[[#This Row],[Account_key]],tbl_COA[Account_key],tbl_COA[SubAccount],,0)</f>
        <v>Sales</v>
      </c>
      <c r="K17609">
        <f>YEAR(tbl_GL[[#This Row],[Date]])</f>
        <v>2019</v>
      </c>
    </row>
    <row r="17610" spans="1:11" x14ac:dyDescent="0.35">
      <c r="A17610">
        <v>1016.2</v>
      </c>
      <c r="B17610" s="24">
        <v>43672</v>
      </c>
      <c r="C17610">
        <v>7</v>
      </c>
      <c r="D17610" s="13">
        <v>30</v>
      </c>
      <c r="E17610" s="13" t="s">
        <v>8</v>
      </c>
      <c r="F17610" s="17">
        <v>16851</v>
      </c>
      <c r="G17610" t="str">
        <f>_xlfn.XLOOKUP(tbl_GL[[#This Row],[Account_key]],tbl_COA[Account_key],tbl_COA[Class],"Not Found")</f>
        <v>Assets</v>
      </c>
      <c r="H17610" t="str">
        <f>_xlfn.XLOOKUP(tbl_GL[[#This Row],[Account_key]],tbl_COA[Account_key],tbl_COA[SubClass],"Not Found")</f>
        <v>Assets</v>
      </c>
      <c r="I17610" t="str">
        <f>_xlfn.XLOOKUP(tbl_GL[[#This Row],[Account_key]],tbl_COA[Account_key],tbl_COA[SubClass2],"Not Found")</f>
        <v>Current Assets</v>
      </c>
      <c r="J17610" t="str">
        <f>_xlfn.XLOOKUP(tbl_GL[[#This Row],[Account_key]],tbl_COA[Account_key],tbl_COA[SubAccount],,0)</f>
        <v>Trade Receivables</v>
      </c>
      <c r="K17610">
        <f>YEAR(tbl_GL[[#This Row],[Date]])</f>
        <v>2019</v>
      </c>
    </row>
    <row r="17611" spans="1:11" x14ac:dyDescent="0.35">
      <c r="A17611">
        <v>1017.1</v>
      </c>
      <c r="B17611" s="24">
        <v>43673</v>
      </c>
      <c r="C17611">
        <v>7</v>
      </c>
      <c r="D17611" s="13">
        <v>280</v>
      </c>
      <c r="E17611" s="13" t="s">
        <v>97</v>
      </c>
      <c r="F17611" s="17">
        <v>-2040</v>
      </c>
      <c r="G17611" t="str">
        <f>_xlfn.XLOOKUP(tbl_GL[[#This Row],[Account_key]],tbl_COA[Account_key],tbl_COA[Class],"Not Found")</f>
        <v>Operating account</v>
      </c>
      <c r="H17611" t="str">
        <f>_xlfn.XLOOKUP(tbl_GL[[#This Row],[Account_key]],tbl_COA[Account_key],tbl_COA[SubClass],"Not Found")</f>
        <v>Operating Expenses</v>
      </c>
      <c r="I17611" t="str">
        <f>_xlfn.XLOOKUP(tbl_GL[[#This Row],[Account_key]],tbl_COA[Account_key],tbl_COA[SubClass2],"Not Found")</f>
        <v>Marketing</v>
      </c>
      <c r="J17611" t="str">
        <f>_xlfn.XLOOKUP(tbl_GL[[#This Row],[Account_key]],tbl_COA[Account_key],tbl_COA[SubAccount],,0)</f>
        <v>Advertisements</v>
      </c>
      <c r="K17611">
        <f>YEAR(tbl_GL[[#This Row],[Date]])</f>
        <v>2019</v>
      </c>
    </row>
    <row r="17612" spans="1:11" x14ac:dyDescent="0.35">
      <c r="A17612">
        <v>1017.2</v>
      </c>
      <c r="B17612" s="24">
        <v>43673</v>
      </c>
      <c r="C17612">
        <v>7</v>
      </c>
      <c r="D17612" s="13">
        <v>120</v>
      </c>
      <c r="E17612" s="13" t="s">
        <v>97</v>
      </c>
      <c r="F17612" s="17">
        <v>2040</v>
      </c>
      <c r="G17612" t="str">
        <f>_xlfn.XLOOKUP(tbl_GL[[#This Row],[Account_key]],tbl_COA[Account_key],tbl_COA[Class],"Not Found")</f>
        <v>Liabilities and Owners Equity</v>
      </c>
      <c r="H17612" t="str">
        <f>_xlfn.XLOOKUP(tbl_GL[[#This Row],[Account_key]],tbl_COA[Account_key],tbl_COA[SubClass],"Not Found")</f>
        <v>Liabilities</v>
      </c>
      <c r="I17612" t="str">
        <f>_xlfn.XLOOKUP(tbl_GL[[#This Row],[Account_key]],tbl_COA[Account_key],tbl_COA[SubClass2],"Not Found")</f>
        <v>Current Liabilities</v>
      </c>
      <c r="J17612" t="str">
        <f>_xlfn.XLOOKUP(tbl_GL[[#This Row],[Account_key]],tbl_COA[Account_key],tbl_COA[SubAccount],,0)</f>
        <v>Accrued Expenses</v>
      </c>
      <c r="K17612">
        <f>YEAR(tbl_GL[[#This Row],[Date]])</f>
        <v>2019</v>
      </c>
    </row>
    <row r="17613" spans="1:11" x14ac:dyDescent="0.35">
      <c r="A17613">
        <v>1018.1</v>
      </c>
      <c r="B17613" s="24">
        <v>43675</v>
      </c>
      <c r="C17613">
        <v>7</v>
      </c>
      <c r="D17613" s="13">
        <v>220</v>
      </c>
      <c r="E17613" s="13" t="s">
        <v>81</v>
      </c>
      <c r="F17613" s="17">
        <v>-1365</v>
      </c>
      <c r="G17613" t="str">
        <f>_xlfn.XLOOKUP(tbl_GL[[#This Row],[Account_key]],tbl_COA[Account_key],tbl_COA[Class],"Not Found")</f>
        <v>Trading account</v>
      </c>
      <c r="H17613" t="str">
        <f>_xlfn.XLOOKUP(tbl_GL[[#This Row],[Account_key]],tbl_COA[Account_key],tbl_COA[SubClass],"Not Found")</f>
        <v>Sales</v>
      </c>
      <c r="I17613" t="str">
        <f>_xlfn.XLOOKUP(tbl_GL[[#This Row],[Account_key]],tbl_COA[Account_key],tbl_COA[SubClass2],"Not Found")</f>
        <v>Sales</v>
      </c>
      <c r="J17613" t="str">
        <f>_xlfn.XLOOKUP(tbl_GL[[#This Row],[Account_key]],tbl_COA[Account_key],tbl_COA[SubAccount],,0)</f>
        <v>Sales Return</v>
      </c>
      <c r="K17613">
        <f>YEAR(tbl_GL[[#This Row],[Date]])</f>
        <v>2019</v>
      </c>
    </row>
    <row r="17614" spans="1:11" x14ac:dyDescent="0.35">
      <c r="A17614">
        <v>1018.2</v>
      </c>
      <c r="B17614" s="24">
        <v>43675</v>
      </c>
      <c r="C17614">
        <v>7</v>
      </c>
      <c r="D17614" s="13">
        <v>20</v>
      </c>
      <c r="E17614" s="13" t="s">
        <v>81</v>
      </c>
      <c r="F17614" s="17">
        <v>-1365</v>
      </c>
      <c r="G17614" t="str">
        <f>_xlfn.XLOOKUP(tbl_GL[[#This Row],[Account_key]],tbl_COA[Account_key],tbl_COA[Class],"Not Found")</f>
        <v>Assets</v>
      </c>
      <c r="H17614" t="str">
        <f>_xlfn.XLOOKUP(tbl_GL[[#This Row],[Account_key]],tbl_COA[Account_key],tbl_COA[SubClass],"Not Found")</f>
        <v>Assets</v>
      </c>
      <c r="I17614" t="str">
        <f>_xlfn.XLOOKUP(tbl_GL[[#This Row],[Account_key]],tbl_COA[Account_key],tbl_COA[SubClass2],"Not Found")</f>
        <v>Current Assets</v>
      </c>
      <c r="J17614" t="str">
        <f>_xlfn.XLOOKUP(tbl_GL[[#This Row],[Account_key]],tbl_COA[Account_key],tbl_COA[SubAccount],,0)</f>
        <v>Cash in hand</v>
      </c>
      <c r="K17614">
        <f>YEAR(tbl_GL[[#This Row],[Date]])</f>
        <v>2019</v>
      </c>
    </row>
    <row r="17615" spans="1:11" x14ac:dyDescent="0.35">
      <c r="A17615">
        <v>1019.1</v>
      </c>
      <c r="B17615" s="24">
        <v>43675</v>
      </c>
      <c r="C17615">
        <v>7</v>
      </c>
      <c r="D17615" s="13">
        <v>10</v>
      </c>
      <c r="E17615" s="13" t="s">
        <v>98</v>
      </c>
      <c r="F17615" s="17">
        <v>-1641</v>
      </c>
      <c r="G17615" t="str">
        <f>_xlfn.XLOOKUP(tbl_GL[[#This Row],[Account_key]],tbl_COA[Account_key],tbl_COA[Class],"Not Found")</f>
        <v>Assets</v>
      </c>
      <c r="H17615" t="str">
        <f>_xlfn.XLOOKUP(tbl_GL[[#This Row],[Account_key]],tbl_COA[Account_key],tbl_COA[SubClass],"Not Found")</f>
        <v>Assets</v>
      </c>
      <c r="I17615" t="str">
        <f>_xlfn.XLOOKUP(tbl_GL[[#This Row],[Account_key]],tbl_COA[Account_key],tbl_COA[SubClass2],"Not Found")</f>
        <v>Current Assets</v>
      </c>
      <c r="J17615" t="str">
        <f>_xlfn.XLOOKUP(tbl_GL[[#This Row],[Account_key]],tbl_COA[Account_key],tbl_COA[SubAccount],,0)</f>
        <v>Cash at Bank</v>
      </c>
      <c r="K17615">
        <f>YEAR(tbl_GL[[#This Row],[Date]])</f>
        <v>2019</v>
      </c>
    </row>
    <row r="17616" spans="1:11" x14ac:dyDescent="0.35">
      <c r="A17616">
        <v>1019.2</v>
      </c>
      <c r="B17616" s="24">
        <v>43675</v>
      </c>
      <c r="C17616">
        <v>7</v>
      </c>
      <c r="D17616" s="13">
        <v>120</v>
      </c>
      <c r="E17616" s="13" t="s">
        <v>98</v>
      </c>
      <c r="F17616" s="17">
        <v>-1641</v>
      </c>
      <c r="G17616" t="str">
        <f>_xlfn.XLOOKUP(tbl_GL[[#This Row],[Account_key]],tbl_COA[Account_key],tbl_COA[Class],"Not Found")</f>
        <v>Liabilities and Owners Equity</v>
      </c>
      <c r="H17616" t="str">
        <f>_xlfn.XLOOKUP(tbl_GL[[#This Row],[Account_key]],tbl_COA[Account_key],tbl_COA[SubClass],"Not Found")</f>
        <v>Liabilities</v>
      </c>
      <c r="I17616" t="str">
        <f>_xlfn.XLOOKUP(tbl_GL[[#This Row],[Account_key]],tbl_COA[Account_key],tbl_COA[SubClass2],"Not Found")</f>
        <v>Current Liabilities</v>
      </c>
      <c r="J17616" t="str">
        <f>_xlfn.XLOOKUP(tbl_GL[[#This Row],[Account_key]],tbl_COA[Account_key],tbl_COA[SubAccount],,0)</f>
        <v>Accrued Expenses</v>
      </c>
      <c r="K17616">
        <f>YEAR(tbl_GL[[#This Row],[Date]])</f>
        <v>2019</v>
      </c>
    </row>
    <row r="17617" spans="1:11" x14ac:dyDescent="0.35">
      <c r="A17617">
        <v>1020.1</v>
      </c>
      <c r="B17617" s="24">
        <v>43675</v>
      </c>
      <c r="C17617">
        <v>7</v>
      </c>
      <c r="D17617" s="13">
        <v>30</v>
      </c>
      <c r="E17617" s="13" t="s">
        <v>80</v>
      </c>
      <c r="F17617" s="17">
        <v>-14394</v>
      </c>
      <c r="G17617" t="str">
        <f>_xlfn.XLOOKUP(tbl_GL[[#This Row],[Account_key]],tbl_COA[Account_key],tbl_COA[Class],"Not Found")</f>
        <v>Assets</v>
      </c>
      <c r="H17617" t="str">
        <f>_xlfn.XLOOKUP(tbl_GL[[#This Row],[Account_key]],tbl_COA[Account_key],tbl_COA[SubClass],"Not Found")</f>
        <v>Assets</v>
      </c>
      <c r="I17617" t="str">
        <f>_xlfn.XLOOKUP(tbl_GL[[#This Row],[Account_key]],tbl_COA[Account_key],tbl_COA[SubClass2],"Not Found")</f>
        <v>Current Assets</v>
      </c>
      <c r="J17617" t="str">
        <f>_xlfn.XLOOKUP(tbl_GL[[#This Row],[Account_key]],tbl_COA[Account_key],tbl_COA[SubAccount],,0)</f>
        <v>Trade Receivables</v>
      </c>
      <c r="K17617">
        <f>YEAR(tbl_GL[[#This Row],[Date]])</f>
        <v>2019</v>
      </c>
    </row>
    <row r="17618" spans="1:11" x14ac:dyDescent="0.35">
      <c r="A17618">
        <v>1020.2</v>
      </c>
      <c r="B17618" s="24">
        <v>43675</v>
      </c>
      <c r="C17618">
        <v>7</v>
      </c>
      <c r="D17618" s="13">
        <v>10</v>
      </c>
      <c r="E17618" s="13" t="s">
        <v>80</v>
      </c>
      <c r="F17618" s="17">
        <v>14394</v>
      </c>
      <c r="G17618" t="str">
        <f>_xlfn.XLOOKUP(tbl_GL[[#This Row],[Account_key]],tbl_COA[Account_key],tbl_COA[Class],"Not Found")</f>
        <v>Assets</v>
      </c>
      <c r="H17618" t="str">
        <f>_xlfn.XLOOKUP(tbl_GL[[#This Row],[Account_key]],tbl_COA[Account_key],tbl_COA[SubClass],"Not Found")</f>
        <v>Assets</v>
      </c>
      <c r="I17618" t="str">
        <f>_xlfn.XLOOKUP(tbl_GL[[#This Row],[Account_key]],tbl_COA[Account_key],tbl_COA[SubClass2],"Not Found")</f>
        <v>Current Assets</v>
      </c>
      <c r="J17618" t="str">
        <f>_xlfn.XLOOKUP(tbl_GL[[#This Row],[Account_key]],tbl_COA[Account_key],tbl_COA[SubAccount],,0)</f>
        <v>Cash at Bank</v>
      </c>
      <c r="K17618">
        <f>YEAR(tbl_GL[[#This Row],[Date]])</f>
        <v>2019</v>
      </c>
    </row>
    <row r="17619" spans="1:11" x14ac:dyDescent="0.35">
      <c r="A17619">
        <v>1021.1</v>
      </c>
      <c r="B17619" s="24">
        <v>43676</v>
      </c>
      <c r="C17619">
        <v>7</v>
      </c>
      <c r="D17619" s="13">
        <v>230</v>
      </c>
      <c r="E17619" s="13" t="s">
        <v>4</v>
      </c>
      <c r="F17619" s="17">
        <v>-506</v>
      </c>
      <c r="G17619" t="str">
        <f>_xlfn.XLOOKUP(tbl_GL[[#This Row],[Account_key]],tbl_COA[Account_key],tbl_COA[Class],"Not Found")</f>
        <v>Trading account</v>
      </c>
      <c r="H17619" t="str">
        <f>_xlfn.XLOOKUP(tbl_GL[[#This Row],[Account_key]],tbl_COA[Account_key],tbl_COA[SubClass],"Not Found")</f>
        <v>Cost of Sales</v>
      </c>
      <c r="I17619" t="str">
        <f>_xlfn.XLOOKUP(tbl_GL[[#This Row],[Account_key]],tbl_COA[Account_key],tbl_COA[SubClass2],"Not Found")</f>
        <v>Cost of Sales</v>
      </c>
      <c r="J17619" t="str">
        <f>_xlfn.XLOOKUP(tbl_GL[[#This Row],[Account_key]],tbl_COA[Account_key],tbl_COA[SubAccount],,0)</f>
        <v>Cost of Sales</v>
      </c>
      <c r="K17619">
        <f>YEAR(tbl_GL[[#This Row],[Date]])</f>
        <v>2019</v>
      </c>
    </row>
    <row r="17620" spans="1:11" x14ac:dyDescent="0.35">
      <c r="A17620">
        <v>1021.2</v>
      </c>
      <c r="B17620" s="24">
        <v>43676</v>
      </c>
      <c r="C17620">
        <v>7</v>
      </c>
      <c r="D17620" s="13">
        <v>60</v>
      </c>
      <c r="E17620" s="13" t="s">
        <v>4</v>
      </c>
      <c r="F17620" s="17">
        <v>-506</v>
      </c>
      <c r="G17620" t="str">
        <f>_xlfn.XLOOKUP(tbl_GL[[#This Row],[Account_key]],tbl_COA[Account_key],tbl_COA[Class],"Not Found")</f>
        <v>Assets</v>
      </c>
      <c r="H17620" t="str">
        <f>_xlfn.XLOOKUP(tbl_GL[[#This Row],[Account_key]],tbl_COA[Account_key],tbl_COA[SubClass],"Not Found")</f>
        <v>Assets</v>
      </c>
      <c r="I17620" t="str">
        <f>_xlfn.XLOOKUP(tbl_GL[[#This Row],[Account_key]],tbl_COA[Account_key],tbl_COA[SubClass2],"Not Found")</f>
        <v>Current Assets</v>
      </c>
      <c r="J17620" t="str">
        <f>_xlfn.XLOOKUP(tbl_GL[[#This Row],[Account_key]],tbl_COA[Account_key],tbl_COA[SubAccount],,0)</f>
        <v>Inventory</v>
      </c>
      <c r="K17620">
        <f>YEAR(tbl_GL[[#This Row],[Date]])</f>
        <v>2019</v>
      </c>
    </row>
    <row r="17621" spans="1:11" x14ac:dyDescent="0.35">
      <c r="A17621">
        <v>1022.1</v>
      </c>
      <c r="B17621" s="24">
        <v>43676</v>
      </c>
      <c r="C17621">
        <v>7</v>
      </c>
      <c r="D17621" s="13">
        <v>210</v>
      </c>
      <c r="E17621" s="13" t="s">
        <v>8</v>
      </c>
      <c r="F17621" s="17">
        <v>2269</v>
      </c>
      <c r="G17621" t="str">
        <f>_xlfn.XLOOKUP(tbl_GL[[#This Row],[Account_key]],tbl_COA[Account_key],tbl_COA[Class],"Not Found")</f>
        <v>Trading account</v>
      </c>
      <c r="H17621" t="str">
        <f>_xlfn.XLOOKUP(tbl_GL[[#This Row],[Account_key]],tbl_COA[Account_key],tbl_COA[SubClass],"Not Found")</f>
        <v>Sales</v>
      </c>
      <c r="I17621" t="str">
        <f>_xlfn.XLOOKUP(tbl_GL[[#This Row],[Account_key]],tbl_COA[Account_key],tbl_COA[SubClass2],"Not Found")</f>
        <v>Sales</v>
      </c>
      <c r="J17621" t="str">
        <f>_xlfn.XLOOKUP(tbl_GL[[#This Row],[Account_key]],tbl_COA[Account_key],tbl_COA[SubAccount],,0)</f>
        <v>Sales</v>
      </c>
      <c r="K17621">
        <f>YEAR(tbl_GL[[#This Row],[Date]])</f>
        <v>2019</v>
      </c>
    </row>
    <row r="17622" spans="1:11" x14ac:dyDescent="0.35">
      <c r="A17622">
        <v>1022.2</v>
      </c>
      <c r="B17622" s="24">
        <v>43676</v>
      </c>
      <c r="C17622">
        <v>7</v>
      </c>
      <c r="D17622" s="13">
        <v>30</v>
      </c>
      <c r="E17622" s="13" t="s">
        <v>8</v>
      </c>
      <c r="F17622" s="17">
        <v>2269</v>
      </c>
      <c r="G17622" t="str">
        <f>_xlfn.XLOOKUP(tbl_GL[[#This Row],[Account_key]],tbl_COA[Account_key],tbl_COA[Class],"Not Found")</f>
        <v>Assets</v>
      </c>
      <c r="H17622" t="str">
        <f>_xlfn.XLOOKUP(tbl_GL[[#This Row],[Account_key]],tbl_COA[Account_key],tbl_COA[SubClass],"Not Found")</f>
        <v>Assets</v>
      </c>
      <c r="I17622" t="str">
        <f>_xlfn.XLOOKUP(tbl_GL[[#This Row],[Account_key]],tbl_COA[Account_key],tbl_COA[SubClass2],"Not Found")</f>
        <v>Current Assets</v>
      </c>
      <c r="J17622" t="str">
        <f>_xlfn.XLOOKUP(tbl_GL[[#This Row],[Account_key]],tbl_COA[Account_key],tbl_COA[SubAccount],,0)</f>
        <v>Trade Receivables</v>
      </c>
      <c r="K17622">
        <f>YEAR(tbl_GL[[#This Row],[Date]])</f>
        <v>2019</v>
      </c>
    </row>
    <row r="17623" spans="1:11" x14ac:dyDescent="0.35">
      <c r="A17623">
        <v>1023.1</v>
      </c>
      <c r="B17623" s="24">
        <v>43676</v>
      </c>
      <c r="C17623">
        <v>7</v>
      </c>
      <c r="D17623" s="13">
        <v>330</v>
      </c>
      <c r="E17623" s="13" t="s">
        <v>97</v>
      </c>
      <c r="F17623" s="17">
        <v>-1967</v>
      </c>
      <c r="G17623" t="str">
        <f>_xlfn.XLOOKUP(tbl_GL[[#This Row],[Account_key]],tbl_COA[Account_key],tbl_COA[Class],"Not Found")</f>
        <v>Operating account</v>
      </c>
      <c r="H17623" t="str">
        <f>_xlfn.XLOOKUP(tbl_GL[[#This Row],[Account_key]],tbl_COA[Account_key],tbl_COA[SubClass],"Not Found")</f>
        <v>Operating Expenses</v>
      </c>
      <c r="I17623" t="str">
        <f>_xlfn.XLOOKUP(tbl_GL[[#This Row],[Account_key]],tbl_COA[Account_key],tbl_COA[SubClass2],"Not Found")</f>
        <v>Administration</v>
      </c>
      <c r="J17623" t="str">
        <f>_xlfn.XLOOKUP(tbl_GL[[#This Row],[Account_key]],tbl_COA[Account_key],tbl_COA[SubAccount],,0)</f>
        <v>Telephone</v>
      </c>
      <c r="K17623">
        <f>YEAR(tbl_GL[[#This Row],[Date]])</f>
        <v>2019</v>
      </c>
    </row>
    <row r="17624" spans="1:11" x14ac:dyDescent="0.35">
      <c r="A17624">
        <v>1023.2</v>
      </c>
      <c r="B17624" s="24">
        <v>43676</v>
      </c>
      <c r="C17624">
        <v>7</v>
      </c>
      <c r="D17624" s="13">
        <v>120</v>
      </c>
      <c r="E17624" s="13" t="s">
        <v>97</v>
      </c>
      <c r="F17624" s="17">
        <v>1967</v>
      </c>
      <c r="G17624" t="str">
        <f>_xlfn.XLOOKUP(tbl_GL[[#This Row],[Account_key]],tbl_COA[Account_key],tbl_COA[Class],"Not Found")</f>
        <v>Liabilities and Owners Equity</v>
      </c>
      <c r="H17624" t="str">
        <f>_xlfn.XLOOKUP(tbl_GL[[#This Row],[Account_key]],tbl_COA[Account_key],tbl_COA[SubClass],"Not Found")</f>
        <v>Liabilities</v>
      </c>
      <c r="I17624" t="str">
        <f>_xlfn.XLOOKUP(tbl_GL[[#This Row],[Account_key]],tbl_COA[Account_key],tbl_COA[SubClass2],"Not Found")</f>
        <v>Current Liabilities</v>
      </c>
      <c r="J17624" t="str">
        <f>_xlfn.XLOOKUP(tbl_GL[[#This Row],[Account_key]],tbl_COA[Account_key],tbl_COA[SubAccount],,0)</f>
        <v>Accrued Expenses</v>
      </c>
      <c r="K17624">
        <f>YEAR(tbl_GL[[#This Row],[Date]])</f>
        <v>2019</v>
      </c>
    </row>
    <row r="17625" spans="1:11" x14ac:dyDescent="0.35">
      <c r="A17625">
        <v>1024.0999999999999</v>
      </c>
      <c r="B17625" s="24">
        <v>43677</v>
      </c>
      <c r="C17625">
        <v>7</v>
      </c>
      <c r="D17625" s="13">
        <v>10</v>
      </c>
      <c r="E17625" s="13" t="s">
        <v>110</v>
      </c>
      <c r="F17625" s="17">
        <v>44</v>
      </c>
      <c r="G17625" t="str">
        <f>_xlfn.XLOOKUP(tbl_GL[[#This Row],[Account_key]],tbl_COA[Account_key],tbl_COA[Class],"Not Found")</f>
        <v>Assets</v>
      </c>
      <c r="H17625" t="str">
        <f>_xlfn.XLOOKUP(tbl_GL[[#This Row],[Account_key]],tbl_COA[Account_key],tbl_COA[SubClass],"Not Found")</f>
        <v>Assets</v>
      </c>
      <c r="I17625" t="str">
        <f>_xlfn.XLOOKUP(tbl_GL[[#This Row],[Account_key]],tbl_COA[Account_key],tbl_COA[SubClass2],"Not Found")</f>
        <v>Current Assets</v>
      </c>
      <c r="J17625" t="str">
        <f>_xlfn.XLOOKUP(tbl_GL[[#This Row],[Account_key]],tbl_COA[Account_key],tbl_COA[SubAccount],,0)</f>
        <v>Cash at Bank</v>
      </c>
      <c r="K17625">
        <f>YEAR(tbl_GL[[#This Row],[Date]])</f>
        <v>2019</v>
      </c>
    </row>
    <row r="17626" spans="1:11" x14ac:dyDescent="0.35">
      <c r="A17626">
        <v>1024.2</v>
      </c>
      <c r="B17626" s="24">
        <v>43677</v>
      </c>
      <c r="C17626">
        <v>7</v>
      </c>
      <c r="D17626" s="13">
        <v>430</v>
      </c>
      <c r="E17626" s="13" t="s">
        <v>110</v>
      </c>
      <c r="F17626" s="17">
        <v>44</v>
      </c>
      <c r="G17626" t="str">
        <f>_xlfn.XLOOKUP(tbl_GL[[#This Row],[Account_key]],tbl_COA[Account_key],tbl_COA[Class],"Not Found")</f>
        <v>Non-operating</v>
      </c>
      <c r="H17626" t="str">
        <f>_xlfn.XLOOKUP(tbl_GL[[#This Row],[Account_key]],tbl_COA[Account_key],tbl_COA[SubClass],"Not Found")</f>
        <v>Exchange Loss/Gain</v>
      </c>
      <c r="I17626" t="str">
        <f>_xlfn.XLOOKUP(tbl_GL[[#This Row],[Account_key]],tbl_COA[Account_key],tbl_COA[SubClass2],"Not Found")</f>
        <v>Exchange Loss/Gain</v>
      </c>
      <c r="J17626" t="str">
        <f>_xlfn.XLOOKUP(tbl_GL[[#This Row],[Account_key]],tbl_COA[Account_key],tbl_COA[SubAccount],,0)</f>
        <v>Exchange Loss/Gain</v>
      </c>
      <c r="K17626">
        <f>YEAR(tbl_GL[[#This Row],[Date]])</f>
        <v>2019</v>
      </c>
    </row>
    <row r="17627" spans="1:11" x14ac:dyDescent="0.35">
      <c r="A17627">
        <v>1025.0999999999999</v>
      </c>
      <c r="B17627" s="24">
        <v>43677</v>
      </c>
      <c r="C17627">
        <v>7</v>
      </c>
      <c r="D17627" s="13">
        <v>10</v>
      </c>
      <c r="E17627" s="13" t="s">
        <v>113</v>
      </c>
      <c r="F17627" s="17">
        <v>115</v>
      </c>
      <c r="G17627" t="str">
        <f>_xlfn.XLOOKUP(tbl_GL[[#This Row],[Account_key]],tbl_COA[Account_key],tbl_COA[Class],"Not Found")</f>
        <v>Assets</v>
      </c>
      <c r="H17627" t="str">
        <f>_xlfn.XLOOKUP(tbl_GL[[#This Row],[Account_key]],tbl_COA[Account_key],tbl_COA[SubClass],"Not Found")</f>
        <v>Assets</v>
      </c>
      <c r="I17627" t="str">
        <f>_xlfn.XLOOKUP(tbl_GL[[#This Row],[Account_key]],tbl_COA[Account_key],tbl_COA[SubClass2],"Not Found")</f>
        <v>Current Assets</v>
      </c>
      <c r="J17627" t="str">
        <f>_xlfn.XLOOKUP(tbl_GL[[#This Row],[Account_key]],tbl_COA[Account_key],tbl_COA[SubAccount],,0)</f>
        <v>Cash at Bank</v>
      </c>
      <c r="K17627">
        <f>YEAR(tbl_GL[[#This Row],[Date]])</f>
        <v>2019</v>
      </c>
    </row>
    <row r="17628" spans="1:11" x14ac:dyDescent="0.35">
      <c r="A17628">
        <v>1025.2</v>
      </c>
      <c r="B17628" s="24">
        <v>43677</v>
      </c>
      <c r="C17628">
        <v>7</v>
      </c>
      <c r="D17628" s="13">
        <v>410</v>
      </c>
      <c r="E17628" s="13" t="s">
        <v>113</v>
      </c>
      <c r="F17628" s="17">
        <v>115</v>
      </c>
      <c r="G17628" t="str">
        <f>_xlfn.XLOOKUP(tbl_GL[[#This Row],[Account_key]],tbl_COA[Account_key],tbl_COA[Class],"Not Found")</f>
        <v>Non-operating</v>
      </c>
      <c r="H17628" t="str">
        <f>_xlfn.XLOOKUP(tbl_GL[[#This Row],[Account_key]],tbl_COA[Account_key],tbl_COA[SubClass],"Not Found")</f>
        <v>Interest Income</v>
      </c>
      <c r="I17628" t="str">
        <f>_xlfn.XLOOKUP(tbl_GL[[#This Row],[Account_key]],tbl_COA[Account_key],tbl_COA[SubClass2],"Not Found")</f>
        <v>Interest Income</v>
      </c>
      <c r="J17628" t="str">
        <f>_xlfn.XLOOKUP(tbl_GL[[#This Row],[Account_key]],tbl_COA[Account_key],tbl_COA[SubAccount],,0)</f>
        <v>Interest Income</v>
      </c>
      <c r="K17628">
        <f>YEAR(tbl_GL[[#This Row],[Date]])</f>
        <v>2019</v>
      </c>
    </row>
    <row r="17629" spans="1:11" x14ac:dyDescent="0.35">
      <c r="A17629">
        <v>1026.0999999999999</v>
      </c>
      <c r="B17629" s="24">
        <v>43677</v>
      </c>
      <c r="C17629">
        <v>7</v>
      </c>
      <c r="D17629" s="13">
        <v>400</v>
      </c>
      <c r="E17629" s="13" t="s">
        <v>104</v>
      </c>
      <c r="F17629" s="17">
        <v>-125</v>
      </c>
      <c r="G17629" t="str">
        <f>_xlfn.XLOOKUP(tbl_GL[[#This Row],[Account_key]],tbl_COA[Account_key],tbl_COA[Class],"Not Found")</f>
        <v>Operating account</v>
      </c>
      <c r="H17629" t="str">
        <f>_xlfn.XLOOKUP(tbl_GL[[#This Row],[Account_key]],tbl_COA[Account_key],tbl_COA[SubClass],"Not Found")</f>
        <v>Depreciation &amp; Amortization</v>
      </c>
      <c r="I17629" t="str">
        <f>_xlfn.XLOOKUP(tbl_GL[[#This Row],[Account_key]],tbl_COA[Account_key],tbl_COA[SubClass2],"Not Found")</f>
        <v>Amortization</v>
      </c>
      <c r="J17629" t="str">
        <f>_xlfn.XLOOKUP(tbl_GL[[#This Row],[Account_key]],tbl_COA[Account_key],tbl_COA[SubAccount],,0)</f>
        <v>Amortization of Intangible Assets</v>
      </c>
      <c r="K17629">
        <f>YEAR(tbl_GL[[#This Row],[Date]])</f>
        <v>2019</v>
      </c>
    </row>
    <row r="17630" spans="1:11" x14ac:dyDescent="0.35">
      <c r="A17630">
        <v>1026.2</v>
      </c>
      <c r="B17630" s="24">
        <v>43677</v>
      </c>
      <c r="C17630">
        <v>7</v>
      </c>
      <c r="D17630" s="13">
        <v>100</v>
      </c>
      <c r="E17630" s="13" t="s">
        <v>104</v>
      </c>
      <c r="F17630" s="17">
        <v>-125</v>
      </c>
      <c r="G17630" t="str">
        <f>_xlfn.XLOOKUP(tbl_GL[[#This Row],[Account_key]],tbl_COA[Account_key],tbl_COA[Class],"Not Found")</f>
        <v>Assets</v>
      </c>
      <c r="H17630" t="str">
        <f>_xlfn.XLOOKUP(tbl_GL[[#This Row],[Account_key]],tbl_COA[Account_key],tbl_COA[SubClass],"Not Found")</f>
        <v>Assets</v>
      </c>
      <c r="I17630" t="str">
        <f>_xlfn.XLOOKUP(tbl_GL[[#This Row],[Account_key]],tbl_COA[Account_key],tbl_COA[SubClass2],"Not Found")</f>
        <v>Non-Current Assets</v>
      </c>
      <c r="J17630" t="str">
        <f>_xlfn.XLOOKUP(tbl_GL[[#This Row],[Account_key]],tbl_COA[Account_key],tbl_COA[SubAccount],,0)</f>
        <v>Patents and trademarks</v>
      </c>
      <c r="K17630">
        <f>YEAR(tbl_GL[[#This Row],[Date]])</f>
        <v>2019</v>
      </c>
    </row>
    <row r="17631" spans="1:11" x14ac:dyDescent="0.35">
      <c r="A17631">
        <v>1027.0999999999999</v>
      </c>
      <c r="B17631" s="24">
        <v>43677</v>
      </c>
      <c r="C17631">
        <v>7</v>
      </c>
      <c r="D17631" s="13">
        <v>440</v>
      </c>
      <c r="E17631" s="13" t="s">
        <v>112</v>
      </c>
      <c r="F17631" s="17">
        <v>-195</v>
      </c>
      <c r="G17631" t="str">
        <f>_xlfn.XLOOKUP(tbl_GL[[#This Row],[Account_key]],tbl_COA[Account_key],tbl_COA[Class],"Not Found")</f>
        <v>Interest &amp; Tax</v>
      </c>
      <c r="H17631" t="str">
        <f>_xlfn.XLOOKUP(tbl_GL[[#This Row],[Account_key]],tbl_COA[Account_key],tbl_COA[SubClass],"Not Found")</f>
        <v>Interest Expense</v>
      </c>
      <c r="I17631" t="str">
        <f>_xlfn.XLOOKUP(tbl_GL[[#This Row],[Account_key]],tbl_COA[Account_key],tbl_COA[SubClass2],"Not Found")</f>
        <v>Interest Expense</v>
      </c>
      <c r="J17631" t="str">
        <f>_xlfn.XLOOKUP(tbl_GL[[#This Row],[Account_key]],tbl_COA[Account_key],tbl_COA[SubAccount],,0)</f>
        <v>Interest Expense</v>
      </c>
      <c r="K17631">
        <f>YEAR(tbl_GL[[#This Row],[Date]])</f>
        <v>2019</v>
      </c>
    </row>
    <row r="17632" spans="1:11" x14ac:dyDescent="0.35">
      <c r="A17632">
        <v>1027.2</v>
      </c>
      <c r="B17632" s="24">
        <v>43677</v>
      </c>
      <c r="C17632">
        <v>7</v>
      </c>
      <c r="D17632" s="13">
        <v>121</v>
      </c>
      <c r="E17632" s="13" t="s">
        <v>112</v>
      </c>
      <c r="F17632" s="17">
        <v>195</v>
      </c>
      <c r="G17632" t="str">
        <f>_xlfn.XLOOKUP(tbl_GL[[#This Row],[Account_key]],tbl_COA[Account_key],tbl_COA[Class],"Not Found")</f>
        <v>Liabilities and Owners Equity</v>
      </c>
      <c r="H17632" t="str">
        <f>_xlfn.XLOOKUP(tbl_GL[[#This Row],[Account_key]],tbl_COA[Account_key],tbl_COA[SubClass],"Not Found")</f>
        <v>Liabilities</v>
      </c>
      <c r="I17632" t="str">
        <f>_xlfn.XLOOKUP(tbl_GL[[#This Row],[Account_key]],tbl_COA[Account_key],tbl_COA[SubClass2],"Not Found")</f>
        <v>Current Liabilities</v>
      </c>
      <c r="J17632" t="str">
        <f>_xlfn.XLOOKUP(tbl_GL[[#This Row],[Account_key]],tbl_COA[Account_key],tbl_COA[SubAccount],,0)</f>
        <v>Interest Payable</v>
      </c>
      <c r="K17632">
        <f>YEAR(tbl_GL[[#This Row],[Date]])</f>
        <v>2019</v>
      </c>
    </row>
    <row r="17633" spans="1:11" x14ac:dyDescent="0.35">
      <c r="A17633">
        <v>1028.0999999999999</v>
      </c>
      <c r="B17633" s="24">
        <v>43677</v>
      </c>
      <c r="C17633">
        <v>7</v>
      </c>
      <c r="D17633" s="13">
        <v>450</v>
      </c>
      <c r="E17633" s="23" t="s">
        <v>108</v>
      </c>
      <c r="F17633" s="17">
        <v>-3253</v>
      </c>
      <c r="G17633" t="str">
        <f>_xlfn.XLOOKUP(tbl_GL[[#This Row],[Account_key]],tbl_COA[Account_key],tbl_COA[Class],"Not Found")</f>
        <v>Interest &amp; Tax</v>
      </c>
      <c r="H17633" t="str">
        <f>_xlfn.XLOOKUP(tbl_GL[[#This Row],[Account_key]],tbl_COA[Account_key],tbl_COA[SubClass],"Not Found")</f>
        <v>Taxation</v>
      </c>
      <c r="I17633" t="str">
        <f>_xlfn.XLOOKUP(tbl_GL[[#This Row],[Account_key]],tbl_COA[Account_key],tbl_COA[SubClass2],"Not Found")</f>
        <v>Taxation</v>
      </c>
      <c r="J17633" t="str">
        <f>_xlfn.XLOOKUP(tbl_GL[[#This Row],[Account_key]],tbl_COA[Account_key],tbl_COA[SubAccount],,0)</f>
        <v>Taxation</v>
      </c>
      <c r="K17633">
        <f>YEAR(tbl_GL[[#This Row],[Date]])</f>
        <v>2019</v>
      </c>
    </row>
    <row r="17634" spans="1:11" x14ac:dyDescent="0.35">
      <c r="A17634">
        <v>1028.2</v>
      </c>
      <c r="B17634" s="24">
        <v>43677</v>
      </c>
      <c r="C17634">
        <v>7</v>
      </c>
      <c r="D17634" s="13">
        <v>122</v>
      </c>
      <c r="E17634" s="23" t="s">
        <v>108</v>
      </c>
      <c r="F17634" s="17">
        <v>3253</v>
      </c>
      <c r="G17634" t="str">
        <f>_xlfn.XLOOKUP(tbl_GL[[#This Row],[Account_key]],tbl_COA[Account_key],tbl_COA[Class],"Not Found")</f>
        <v>Liabilities and Owners Equity</v>
      </c>
      <c r="H17634" t="str">
        <f>_xlfn.XLOOKUP(tbl_GL[[#This Row],[Account_key]],tbl_COA[Account_key],tbl_COA[SubClass],"Not Found")</f>
        <v>Liabilities</v>
      </c>
      <c r="I17634" t="str">
        <f>_xlfn.XLOOKUP(tbl_GL[[#This Row],[Account_key]],tbl_COA[Account_key],tbl_COA[SubClass2],"Not Found")</f>
        <v>Current Liabilities</v>
      </c>
      <c r="J17634" t="str">
        <f>_xlfn.XLOOKUP(tbl_GL[[#This Row],[Account_key]],tbl_COA[Account_key],tbl_COA[SubAccount],,0)</f>
        <v>Tax payable</v>
      </c>
      <c r="K17634">
        <f>YEAR(tbl_GL[[#This Row],[Date]])</f>
        <v>2019</v>
      </c>
    </row>
    <row r="17635" spans="1:11" x14ac:dyDescent="0.35">
      <c r="A17635">
        <v>1029.0999999999999</v>
      </c>
      <c r="B17635" s="24">
        <v>43677</v>
      </c>
      <c r="C17635">
        <v>7</v>
      </c>
      <c r="D17635" s="13">
        <v>240</v>
      </c>
      <c r="E17635" s="13" t="s">
        <v>56</v>
      </c>
      <c r="F17635" s="17">
        <v>-4500</v>
      </c>
      <c r="G17635" t="str">
        <f>_xlfn.XLOOKUP(tbl_GL[[#This Row],[Account_key]],tbl_COA[Account_key],tbl_COA[Class],"Not Found")</f>
        <v>Operating account</v>
      </c>
      <c r="H17635" t="str">
        <f>_xlfn.XLOOKUP(tbl_GL[[#This Row],[Account_key]],tbl_COA[Account_key],tbl_COA[SubClass],"Not Found")</f>
        <v>Operating Expenses</v>
      </c>
      <c r="I17635" t="str">
        <f>_xlfn.XLOOKUP(tbl_GL[[#This Row],[Account_key]],tbl_COA[Account_key],tbl_COA[SubClass2],"Not Found")</f>
        <v>Sales &amp; Distribution</v>
      </c>
      <c r="J17635" t="str">
        <f>_xlfn.XLOOKUP(tbl_GL[[#This Row],[Account_key]],tbl_COA[Account_key],tbl_COA[SubAccount],,0)</f>
        <v>Salaries</v>
      </c>
      <c r="K17635">
        <f>YEAR(tbl_GL[[#This Row],[Date]])</f>
        <v>2019</v>
      </c>
    </row>
    <row r="17636" spans="1:11" x14ac:dyDescent="0.35">
      <c r="A17636">
        <v>1029.2</v>
      </c>
      <c r="B17636" s="24">
        <v>43677</v>
      </c>
      <c r="C17636">
        <v>7</v>
      </c>
      <c r="D17636" s="13">
        <v>10</v>
      </c>
      <c r="E17636" s="13" t="s">
        <v>56</v>
      </c>
      <c r="F17636" s="17">
        <v>-4500</v>
      </c>
      <c r="G17636" t="str">
        <f>_xlfn.XLOOKUP(tbl_GL[[#This Row],[Account_key]],tbl_COA[Account_key],tbl_COA[Class],"Not Found")</f>
        <v>Assets</v>
      </c>
      <c r="H17636" t="str">
        <f>_xlfn.XLOOKUP(tbl_GL[[#This Row],[Account_key]],tbl_COA[Account_key],tbl_COA[SubClass],"Not Found")</f>
        <v>Assets</v>
      </c>
      <c r="I17636" t="str">
        <f>_xlfn.XLOOKUP(tbl_GL[[#This Row],[Account_key]],tbl_COA[Account_key],tbl_COA[SubClass2],"Not Found")</f>
        <v>Current Assets</v>
      </c>
      <c r="J17636" t="str">
        <f>_xlfn.XLOOKUP(tbl_GL[[#This Row],[Account_key]],tbl_COA[Account_key],tbl_COA[SubAccount],,0)</f>
        <v>Cash at Bank</v>
      </c>
      <c r="K17636">
        <f>YEAR(tbl_GL[[#This Row],[Date]])</f>
        <v>2019</v>
      </c>
    </row>
    <row r="17637" spans="1:11" x14ac:dyDescent="0.35">
      <c r="A17637">
        <v>1030.0999999999999</v>
      </c>
      <c r="B17637" s="24">
        <v>43677</v>
      </c>
      <c r="C17637">
        <v>7</v>
      </c>
      <c r="D17637" s="13">
        <v>380</v>
      </c>
      <c r="E17637" s="13" t="s">
        <v>101</v>
      </c>
      <c r="F17637" s="17">
        <v>-4900</v>
      </c>
      <c r="G17637" t="str">
        <f>_xlfn.XLOOKUP(tbl_GL[[#This Row],[Account_key]],tbl_COA[Account_key],tbl_COA[Class],"Not Found")</f>
        <v>Operating account</v>
      </c>
      <c r="H17637" t="str">
        <f>_xlfn.XLOOKUP(tbl_GL[[#This Row],[Account_key]],tbl_COA[Account_key],tbl_COA[SubClass],"Not Found")</f>
        <v>Depreciation &amp; Amortization</v>
      </c>
      <c r="I17637" t="str">
        <f>_xlfn.XLOOKUP(tbl_GL[[#This Row],[Account_key]],tbl_COA[Account_key],tbl_COA[SubClass2],"Not Found")</f>
        <v>Depreciation</v>
      </c>
      <c r="J17637" t="str">
        <f>_xlfn.XLOOKUP(tbl_GL[[#This Row],[Account_key]],tbl_COA[Account_key],tbl_COA[SubAccount],,0)</f>
        <v>Equipment</v>
      </c>
      <c r="K17637">
        <f>YEAR(tbl_GL[[#This Row],[Date]])</f>
        <v>2019</v>
      </c>
    </row>
    <row r="17638" spans="1:11" x14ac:dyDescent="0.35">
      <c r="A17638">
        <v>1030.2</v>
      </c>
      <c r="B17638" s="24">
        <v>43677</v>
      </c>
      <c r="C17638">
        <v>7</v>
      </c>
      <c r="D17638" s="13">
        <v>90</v>
      </c>
      <c r="E17638" s="13" t="s">
        <v>101</v>
      </c>
      <c r="F17638" s="17">
        <v>-4900</v>
      </c>
      <c r="G17638" t="str">
        <f>_xlfn.XLOOKUP(tbl_GL[[#This Row],[Account_key]],tbl_COA[Account_key],tbl_COA[Class],"Not Found")</f>
        <v>Assets</v>
      </c>
      <c r="H17638" t="str">
        <f>_xlfn.XLOOKUP(tbl_GL[[#This Row],[Account_key]],tbl_COA[Account_key],tbl_COA[SubClass],"Not Found")</f>
        <v>Assets</v>
      </c>
      <c r="I17638" t="str">
        <f>_xlfn.XLOOKUP(tbl_GL[[#This Row],[Account_key]],tbl_COA[Account_key],tbl_COA[SubClass2],"Not Found")</f>
        <v>Non-Current Assets</v>
      </c>
      <c r="J17638" t="str">
        <f>_xlfn.XLOOKUP(tbl_GL[[#This Row],[Account_key]],tbl_COA[Account_key],tbl_COA[SubAccount],,0)</f>
        <v>Office Furniture &amp; Equipment</v>
      </c>
      <c r="K17638">
        <f>YEAR(tbl_GL[[#This Row],[Date]])</f>
        <v>2019</v>
      </c>
    </row>
    <row r="17639" spans="1:11" x14ac:dyDescent="0.35">
      <c r="A17639">
        <v>1032.0999999999999</v>
      </c>
      <c r="B17639" s="24">
        <v>43677</v>
      </c>
      <c r="C17639">
        <v>7</v>
      </c>
      <c r="D17639" s="13">
        <v>10</v>
      </c>
      <c r="E17639" s="13" t="s">
        <v>84</v>
      </c>
      <c r="F17639" s="17">
        <v>-24413</v>
      </c>
      <c r="G17639" t="str">
        <f>_xlfn.XLOOKUP(tbl_GL[[#This Row],[Account_key]],tbl_COA[Account_key],tbl_COA[Class],"Not Found")</f>
        <v>Assets</v>
      </c>
      <c r="H17639" t="str">
        <f>_xlfn.XLOOKUP(tbl_GL[[#This Row],[Account_key]],tbl_COA[Account_key],tbl_COA[SubClass],"Not Found")</f>
        <v>Assets</v>
      </c>
      <c r="I17639" t="str">
        <f>_xlfn.XLOOKUP(tbl_GL[[#This Row],[Account_key]],tbl_COA[Account_key],tbl_COA[SubClass2],"Not Found")</f>
        <v>Current Assets</v>
      </c>
      <c r="J17639" t="str">
        <f>_xlfn.XLOOKUP(tbl_GL[[#This Row],[Account_key]],tbl_COA[Account_key],tbl_COA[SubAccount],,0)</f>
        <v>Cash at Bank</v>
      </c>
      <c r="K17639">
        <f>YEAR(tbl_GL[[#This Row],[Date]])</f>
        <v>2019</v>
      </c>
    </row>
    <row r="17640" spans="1:11" x14ac:dyDescent="0.35">
      <c r="A17640">
        <v>1032.2</v>
      </c>
      <c r="B17640" s="24">
        <v>43677</v>
      </c>
      <c r="C17640">
        <v>7</v>
      </c>
      <c r="D17640" s="13">
        <v>110</v>
      </c>
      <c r="E17640" s="13" t="s">
        <v>84</v>
      </c>
      <c r="F17640" s="17">
        <v>-24413</v>
      </c>
      <c r="G17640" t="str">
        <f>_xlfn.XLOOKUP(tbl_GL[[#This Row],[Account_key]],tbl_COA[Account_key],tbl_COA[Class],"Not Found")</f>
        <v>Liabilities and Owners Equity</v>
      </c>
      <c r="H17640" t="str">
        <f>_xlfn.XLOOKUP(tbl_GL[[#This Row],[Account_key]],tbl_COA[Account_key],tbl_COA[SubClass],"Not Found")</f>
        <v>Liabilities</v>
      </c>
      <c r="I17640" t="str">
        <f>_xlfn.XLOOKUP(tbl_GL[[#This Row],[Account_key]],tbl_COA[Account_key],tbl_COA[SubClass2],"Not Found")</f>
        <v>Current Liabilities</v>
      </c>
      <c r="J17640" t="str">
        <f>_xlfn.XLOOKUP(tbl_GL[[#This Row],[Account_key]],tbl_COA[Account_key],tbl_COA[SubAccount],,0)</f>
        <v>Trade Payables</v>
      </c>
      <c r="K17640">
        <f>YEAR(tbl_GL[[#This Row],[Date]])</f>
        <v>2019</v>
      </c>
    </row>
    <row r="17641" spans="1:11" x14ac:dyDescent="0.35">
      <c r="A17641">
        <v>1033.0999999999999</v>
      </c>
      <c r="B17641" s="24">
        <v>43678</v>
      </c>
      <c r="C17641">
        <v>7</v>
      </c>
      <c r="D17641" s="13">
        <v>340</v>
      </c>
      <c r="E17641" s="13" t="s">
        <v>97</v>
      </c>
      <c r="F17641" s="17">
        <v>-1967</v>
      </c>
      <c r="G17641" t="str">
        <f>_xlfn.XLOOKUP(tbl_GL[[#This Row],[Account_key]],tbl_COA[Account_key],tbl_COA[Class],"Not Found")</f>
        <v>Operating account</v>
      </c>
      <c r="H17641" t="str">
        <f>_xlfn.XLOOKUP(tbl_GL[[#This Row],[Account_key]],tbl_COA[Account_key],tbl_COA[SubClass],"Not Found")</f>
        <v>Operating Expenses</v>
      </c>
      <c r="I17641" t="str">
        <f>_xlfn.XLOOKUP(tbl_GL[[#This Row],[Account_key]],tbl_COA[Account_key],tbl_COA[SubClass2],"Not Found")</f>
        <v>Administration</v>
      </c>
      <c r="J17641" t="str">
        <f>_xlfn.XLOOKUP(tbl_GL[[#This Row],[Account_key]],tbl_COA[Account_key],tbl_COA[SubAccount],,0)</f>
        <v>Utilities</v>
      </c>
      <c r="K17641">
        <f>YEAR(tbl_GL[[#This Row],[Date]])</f>
        <v>2019</v>
      </c>
    </row>
    <row r="17642" spans="1:11" x14ac:dyDescent="0.35">
      <c r="A17642">
        <v>1033.2</v>
      </c>
      <c r="B17642" s="24">
        <v>43678</v>
      </c>
      <c r="C17642">
        <v>7</v>
      </c>
      <c r="D17642" s="13">
        <v>120</v>
      </c>
      <c r="E17642" s="13" t="s">
        <v>97</v>
      </c>
      <c r="F17642" s="17">
        <v>1967</v>
      </c>
      <c r="G17642" t="str">
        <f>_xlfn.XLOOKUP(tbl_GL[[#This Row],[Account_key]],tbl_COA[Account_key],tbl_COA[Class],"Not Found")</f>
        <v>Liabilities and Owners Equity</v>
      </c>
      <c r="H17642" t="str">
        <f>_xlfn.XLOOKUP(tbl_GL[[#This Row],[Account_key]],tbl_COA[Account_key],tbl_COA[SubClass],"Not Found")</f>
        <v>Liabilities</v>
      </c>
      <c r="I17642" t="str">
        <f>_xlfn.XLOOKUP(tbl_GL[[#This Row],[Account_key]],tbl_COA[Account_key],tbl_COA[SubClass2],"Not Found")</f>
        <v>Current Liabilities</v>
      </c>
      <c r="J17642" t="str">
        <f>_xlfn.XLOOKUP(tbl_GL[[#This Row],[Account_key]],tbl_COA[Account_key],tbl_COA[SubAccount],,0)</f>
        <v>Accrued Expenses</v>
      </c>
      <c r="K17642">
        <f>YEAR(tbl_GL[[#This Row],[Date]])</f>
        <v>2019</v>
      </c>
    </row>
    <row r="17643" spans="1:11" x14ac:dyDescent="0.35">
      <c r="A17643">
        <v>1034.0999999999999</v>
      </c>
      <c r="B17643" s="24">
        <v>43678</v>
      </c>
      <c r="C17643">
        <v>7</v>
      </c>
      <c r="D17643" s="13">
        <v>60</v>
      </c>
      <c r="E17643" s="13" t="s">
        <v>84</v>
      </c>
      <c r="F17643" s="17">
        <v>24413</v>
      </c>
      <c r="G17643" t="str">
        <f>_xlfn.XLOOKUP(tbl_GL[[#This Row],[Account_key]],tbl_COA[Account_key],tbl_COA[Class],"Not Found")</f>
        <v>Assets</v>
      </c>
      <c r="H17643" t="str">
        <f>_xlfn.XLOOKUP(tbl_GL[[#This Row],[Account_key]],tbl_COA[Account_key],tbl_COA[SubClass],"Not Found")</f>
        <v>Assets</v>
      </c>
      <c r="I17643" t="str">
        <f>_xlfn.XLOOKUP(tbl_GL[[#This Row],[Account_key]],tbl_COA[Account_key],tbl_COA[SubClass2],"Not Found")</f>
        <v>Current Assets</v>
      </c>
      <c r="J17643" t="str">
        <f>_xlfn.XLOOKUP(tbl_GL[[#This Row],[Account_key]],tbl_COA[Account_key],tbl_COA[SubAccount],,0)</f>
        <v>Inventory</v>
      </c>
      <c r="K17643">
        <f>YEAR(tbl_GL[[#This Row],[Date]])</f>
        <v>2019</v>
      </c>
    </row>
    <row r="17644" spans="1:11" x14ac:dyDescent="0.35">
      <c r="A17644">
        <v>1034.2</v>
      </c>
      <c r="B17644" s="24">
        <v>43678</v>
      </c>
      <c r="C17644">
        <v>7</v>
      </c>
      <c r="D17644" s="13">
        <v>110</v>
      </c>
      <c r="E17644" s="13" t="s">
        <v>84</v>
      </c>
      <c r="F17644" s="17">
        <v>24413</v>
      </c>
      <c r="G17644" t="str">
        <f>_xlfn.XLOOKUP(tbl_GL[[#This Row],[Account_key]],tbl_COA[Account_key],tbl_COA[Class],"Not Found")</f>
        <v>Liabilities and Owners Equity</v>
      </c>
      <c r="H17644" t="str">
        <f>_xlfn.XLOOKUP(tbl_GL[[#This Row],[Account_key]],tbl_COA[Account_key],tbl_COA[SubClass],"Not Found")</f>
        <v>Liabilities</v>
      </c>
      <c r="I17644" t="str">
        <f>_xlfn.XLOOKUP(tbl_GL[[#This Row],[Account_key]],tbl_COA[Account_key],tbl_COA[SubClass2],"Not Found")</f>
        <v>Current Liabilities</v>
      </c>
      <c r="J17644" t="str">
        <f>_xlfn.XLOOKUP(tbl_GL[[#This Row],[Account_key]],tbl_COA[Account_key],tbl_COA[SubAccount],,0)</f>
        <v>Trade Payables</v>
      </c>
      <c r="K17644">
        <f>YEAR(tbl_GL[[#This Row],[Date]])</f>
        <v>2019</v>
      </c>
    </row>
    <row r="17645" spans="1:11" x14ac:dyDescent="0.35">
      <c r="A17645">
        <v>1035.0999999999999</v>
      </c>
      <c r="B17645" s="24">
        <v>43680</v>
      </c>
      <c r="C17645">
        <v>7</v>
      </c>
      <c r="D17645" s="13">
        <v>230</v>
      </c>
      <c r="E17645" s="13" t="s">
        <v>4</v>
      </c>
      <c r="F17645" s="17">
        <v>-874</v>
      </c>
      <c r="G17645" t="str">
        <f>_xlfn.XLOOKUP(tbl_GL[[#This Row],[Account_key]],tbl_COA[Account_key],tbl_COA[Class],"Not Found")</f>
        <v>Trading account</v>
      </c>
      <c r="H17645" t="str">
        <f>_xlfn.XLOOKUP(tbl_GL[[#This Row],[Account_key]],tbl_COA[Account_key],tbl_COA[SubClass],"Not Found")</f>
        <v>Cost of Sales</v>
      </c>
      <c r="I17645" t="str">
        <f>_xlfn.XLOOKUP(tbl_GL[[#This Row],[Account_key]],tbl_COA[Account_key],tbl_COA[SubClass2],"Not Found")</f>
        <v>Cost of Sales</v>
      </c>
      <c r="J17645" t="str">
        <f>_xlfn.XLOOKUP(tbl_GL[[#This Row],[Account_key]],tbl_COA[Account_key],tbl_COA[SubAccount],,0)</f>
        <v>Cost of Sales</v>
      </c>
      <c r="K17645">
        <f>YEAR(tbl_GL[[#This Row],[Date]])</f>
        <v>2019</v>
      </c>
    </row>
    <row r="17646" spans="1:11" x14ac:dyDescent="0.35">
      <c r="A17646">
        <v>1035.2</v>
      </c>
      <c r="B17646" s="24">
        <v>43680</v>
      </c>
      <c r="C17646">
        <v>7</v>
      </c>
      <c r="D17646" s="13">
        <v>60</v>
      </c>
      <c r="E17646" s="13" t="s">
        <v>4</v>
      </c>
      <c r="F17646" s="17">
        <v>-874</v>
      </c>
      <c r="G17646" t="str">
        <f>_xlfn.XLOOKUP(tbl_GL[[#This Row],[Account_key]],tbl_COA[Account_key],tbl_COA[Class],"Not Found")</f>
        <v>Assets</v>
      </c>
      <c r="H17646" t="str">
        <f>_xlfn.XLOOKUP(tbl_GL[[#This Row],[Account_key]],tbl_COA[Account_key],tbl_COA[SubClass],"Not Found")</f>
        <v>Assets</v>
      </c>
      <c r="I17646" t="str">
        <f>_xlfn.XLOOKUP(tbl_GL[[#This Row],[Account_key]],tbl_COA[Account_key],tbl_COA[SubClass2],"Not Found")</f>
        <v>Current Assets</v>
      </c>
      <c r="J17646" t="str">
        <f>_xlfn.XLOOKUP(tbl_GL[[#This Row],[Account_key]],tbl_COA[Account_key],tbl_COA[SubAccount],,0)</f>
        <v>Inventory</v>
      </c>
      <c r="K17646">
        <f>YEAR(tbl_GL[[#This Row],[Date]])</f>
        <v>2019</v>
      </c>
    </row>
    <row r="17647" spans="1:11" x14ac:dyDescent="0.35">
      <c r="A17647">
        <v>1036.0999999999999</v>
      </c>
      <c r="B17647" s="24">
        <v>43680</v>
      </c>
      <c r="C17647">
        <v>7</v>
      </c>
      <c r="D17647" s="13">
        <v>10</v>
      </c>
      <c r="E17647" s="13" t="s">
        <v>98</v>
      </c>
      <c r="F17647" s="17">
        <v>-1338</v>
      </c>
      <c r="G17647" t="str">
        <f>_xlfn.XLOOKUP(tbl_GL[[#This Row],[Account_key]],tbl_COA[Account_key],tbl_COA[Class],"Not Found")</f>
        <v>Assets</v>
      </c>
      <c r="H17647" t="str">
        <f>_xlfn.XLOOKUP(tbl_GL[[#This Row],[Account_key]],tbl_COA[Account_key],tbl_COA[SubClass],"Not Found")</f>
        <v>Assets</v>
      </c>
      <c r="I17647" t="str">
        <f>_xlfn.XLOOKUP(tbl_GL[[#This Row],[Account_key]],tbl_COA[Account_key],tbl_COA[SubClass2],"Not Found")</f>
        <v>Current Assets</v>
      </c>
      <c r="J17647" t="str">
        <f>_xlfn.XLOOKUP(tbl_GL[[#This Row],[Account_key]],tbl_COA[Account_key],tbl_COA[SubAccount],,0)</f>
        <v>Cash at Bank</v>
      </c>
      <c r="K17647">
        <f>YEAR(tbl_GL[[#This Row],[Date]])</f>
        <v>2019</v>
      </c>
    </row>
    <row r="17648" spans="1:11" x14ac:dyDescent="0.35">
      <c r="A17648">
        <v>1036.2</v>
      </c>
      <c r="B17648" s="24">
        <v>43680</v>
      </c>
      <c r="C17648">
        <v>7</v>
      </c>
      <c r="D17648" s="13">
        <v>120</v>
      </c>
      <c r="E17648" s="13" t="s">
        <v>98</v>
      </c>
      <c r="F17648" s="17">
        <v>-1338</v>
      </c>
      <c r="G17648" t="str">
        <f>_xlfn.XLOOKUP(tbl_GL[[#This Row],[Account_key]],tbl_COA[Account_key],tbl_COA[Class],"Not Found")</f>
        <v>Liabilities and Owners Equity</v>
      </c>
      <c r="H17648" t="str">
        <f>_xlfn.XLOOKUP(tbl_GL[[#This Row],[Account_key]],tbl_COA[Account_key],tbl_COA[SubClass],"Not Found")</f>
        <v>Liabilities</v>
      </c>
      <c r="I17648" t="str">
        <f>_xlfn.XLOOKUP(tbl_GL[[#This Row],[Account_key]],tbl_COA[Account_key],tbl_COA[SubClass2],"Not Found")</f>
        <v>Current Liabilities</v>
      </c>
      <c r="J17648" t="str">
        <f>_xlfn.XLOOKUP(tbl_GL[[#This Row],[Account_key]],tbl_COA[Account_key],tbl_COA[SubAccount],,0)</f>
        <v>Accrued Expenses</v>
      </c>
      <c r="K17648">
        <f>YEAR(tbl_GL[[#This Row],[Date]])</f>
        <v>2019</v>
      </c>
    </row>
    <row r="17649" spans="1:11" x14ac:dyDescent="0.35">
      <c r="A17649">
        <v>1037.0999999999999</v>
      </c>
      <c r="B17649" s="24">
        <v>43680</v>
      </c>
      <c r="C17649">
        <v>7</v>
      </c>
      <c r="D17649" s="13">
        <v>210</v>
      </c>
      <c r="E17649" s="13" t="s">
        <v>7</v>
      </c>
      <c r="F17649" s="17">
        <v>3299</v>
      </c>
      <c r="G17649" t="str">
        <f>_xlfn.XLOOKUP(tbl_GL[[#This Row],[Account_key]],tbl_COA[Account_key],tbl_COA[Class],"Not Found")</f>
        <v>Trading account</v>
      </c>
      <c r="H17649" t="str">
        <f>_xlfn.XLOOKUP(tbl_GL[[#This Row],[Account_key]],tbl_COA[Account_key],tbl_COA[SubClass],"Not Found")</f>
        <v>Sales</v>
      </c>
      <c r="I17649" t="str">
        <f>_xlfn.XLOOKUP(tbl_GL[[#This Row],[Account_key]],tbl_COA[Account_key],tbl_COA[SubClass2],"Not Found")</f>
        <v>Sales</v>
      </c>
      <c r="J17649" t="str">
        <f>_xlfn.XLOOKUP(tbl_GL[[#This Row],[Account_key]],tbl_COA[Account_key],tbl_COA[SubAccount],,0)</f>
        <v>Sales</v>
      </c>
      <c r="K17649">
        <f>YEAR(tbl_GL[[#This Row],[Date]])</f>
        <v>2019</v>
      </c>
    </row>
    <row r="17650" spans="1:11" x14ac:dyDescent="0.35">
      <c r="A17650">
        <v>1037.2</v>
      </c>
      <c r="B17650" s="24">
        <v>43680</v>
      </c>
      <c r="C17650">
        <v>7</v>
      </c>
      <c r="D17650" s="13">
        <v>10</v>
      </c>
      <c r="E17650" s="13" t="s">
        <v>7</v>
      </c>
      <c r="F17650" s="17">
        <v>3299</v>
      </c>
      <c r="G17650" t="str">
        <f>_xlfn.XLOOKUP(tbl_GL[[#This Row],[Account_key]],tbl_COA[Account_key],tbl_COA[Class],"Not Found")</f>
        <v>Assets</v>
      </c>
      <c r="H17650" t="str">
        <f>_xlfn.XLOOKUP(tbl_GL[[#This Row],[Account_key]],tbl_COA[Account_key],tbl_COA[SubClass],"Not Found")</f>
        <v>Assets</v>
      </c>
      <c r="I17650" t="str">
        <f>_xlfn.XLOOKUP(tbl_GL[[#This Row],[Account_key]],tbl_COA[Account_key],tbl_COA[SubClass2],"Not Found")</f>
        <v>Current Assets</v>
      </c>
      <c r="J17650" t="str">
        <f>_xlfn.XLOOKUP(tbl_GL[[#This Row],[Account_key]],tbl_COA[Account_key],tbl_COA[SubAccount],,0)</f>
        <v>Cash at Bank</v>
      </c>
      <c r="K17650">
        <f>YEAR(tbl_GL[[#This Row],[Date]])</f>
        <v>2019</v>
      </c>
    </row>
    <row r="17651" spans="1:11" x14ac:dyDescent="0.35">
      <c r="A17651">
        <v>1038.0999999999999</v>
      </c>
      <c r="B17651" s="24">
        <v>43680</v>
      </c>
      <c r="C17651">
        <v>7</v>
      </c>
      <c r="D17651" s="13">
        <v>230</v>
      </c>
      <c r="E17651" s="13" t="s">
        <v>4</v>
      </c>
      <c r="F17651" s="17">
        <v>-3710</v>
      </c>
      <c r="G17651" t="str">
        <f>_xlfn.XLOOKUP(tbl_GL[[#This Row],[Account_key]],tbl_COA[Account_key],tbl_COA[Class],"Not Found")</f>
        <v>Trading account</v>
      </c>
      <c r="H17651" t="str">
        <f>_xlfn.XLOOKUP(tbl_GL[[#This Row],[Account_key]],tbl_COA[Account_key],tbl_COA[SubClass],"Not Found")</f>
        <v>Cost of Sales</v>
      </c>
      <c r="I17651" t="str">
        <f>_xlfn.XLOOKUP(tbl_GL[[#This Row],[Account_key]],tbl_COA[Account_key],tbl_COA[SubClass2],"Not Found")</f>
        <v>Cost of Sales</v>
      </c>
      <c r="J17651" t="str">
        <f>_xlfn.XLOOKUP(tbl_GL[[#This Row],[Account_key]],tbl_COA[Account_key],tbl_COA[SubAccount],,0)</f>
        <v>Cost of Sales</v>
      </c>
      <c r="K17651">
        <f>YEAR(tbl_GL[[#This Row],[Date]])</f>
        <v>2019</v>
      </c>
    </row>
    <row r="17652" spans="1:11" x14ac:dyDescent="0.35">
      <c r="A17652">
        <v>1038.2</v>
      </c>
      <c r="B17652" s="24">
        <v>43680</v>
      </c>
      <c r="C17652">
        <v>7</v>
      </c>
      <c r="D17652" s="13">
        <v>60</v>
      </c>
      <c r="E17652" s="13" t="s">
        <v>4</v>
      </c>
      <c r="F17652" s="17">
        <v>-3710</v>
      </c>
      <c r="G17652" t="str">
        <f>_xlfn.XLOOKUP(tbl_GL[[#This Row],[Account_key]],tbl_COA[Account_key],tbl_COA[Class],"Not Found")</f>
        <v>Assets</v>
      </c>
      <c r="H17652" t="str">
        <f>_xlfn.XLOOKUP(tbl_GL[[#This Row],[Account_key]],tbl_COA[Account_key],tbl_COA[SubClass],"Not Found")</f>
        <v>Assets</v>
      </c>
      <c r="I17652" t="str">
        <f>_xlfn.XLOOKUP(tbl_GL[[#This Row],[Account_key]],tbl_COA[Account_key],tbl_COA[SubClass2],"Not Found")</f>
        <v>Current Assets</v>
      </c>
      <c r="J17652" t="str">
        <f>_xlfn.XLOOKUP(tbl_GL[[#This Row],[Account_key]],tbl_COA[Account_key],tbl_COA[SubAccount],,0)</f>
        <v>Inventory</v>
      </c>
      <c r="K17652">
        <f>YEAR(tbl_GL[[#This Row],[Date]])</f>
        <v>2019</v>
      </c>
    </row>
    <row r="17653" spans="1:11" x14ac:dyDescent="0.35">
      <c r="A17653">
        <v>1039.0999999999999</v>
      </c>
      <c r="B17653" s="24">
        <v>43680</v>
      </c>
      <c r="C17653">
        <v>7</v>
      </c>
      <c r="D17653" s="13">
        <v>210</v>
      </c>
      <c r="E17653" s="13" t="s">
        <v>8</v>
      </c>
      <c r="F17653" s="17">
        <v>16626</v>
      </c>
      <c r="G17653" t="str">
        <f>_xlfn.XLOOKUP(tbl_GL[[#This Row],[Account_key]],tbl_COA[Account_key],tbl_COA[Class],"Not Found")</f>
        <v>Trading account</v>
      </c>
      <c r="H17653" t="str">
        <f>_xlfn.XLOOKUP(tbl_GL[[#This Row],[Account_key]],tbl_COA[Account_key],tbl_COA[SubClass],"Not Found")</f>
        <v>Sales</v>
      </c>
      <c r="I17653" t="str">
        <f>_xlfn.XLOOKUP(tbl_GL[[#This Row],[Account_key]],tbl_COA[Account_key],tbl_COA[SubClass2],"Not Found")</f>
        <v>Sales</v>
      </c>
      <c r="J17653" t="str">
        <f>_xlfn.XLOOKUP(tbl_GL[[#This Row],[Account_key]],tbl_COA[Account_key],tbl_COA[SubAccount],,0)</f>
        <v>Sales</v>
      </c>
      <c r="K17653">
        <f>YEAR(tbl_GL[[#This Row],[Date]])</f>
        <v>2019</v>
      </c>
    </row>
    <row r="17654" spans="1:11" x14ac:dyDescent="0.35">
      <c r="A17654">
        <v>1039.2</v>
      </c>
      <c r="B17654" s="24">
        <v>43680</v>
      </c>
      <c r="C17654">
        <v>7</v>
      </c>
      <c r="D17654" s="13">
        <v>30</v>
      </c>
      <c r="E17654" s="13" t="s">
        <v>8</v>
      </c>
      <c r="F17654" s="17">
        <v>16626</v>
      </c>
      <c r="G17654" t="str">
        <f>_xlfn.XLOOKUP(tbl_GL[[#This Row],[Account_key]],tbl_COA[Account_key],tbl_COA[Class],"Not Found")</f>
        <v>Assets</v>
      </c>
      <c r="H17654" t="str">
        <f>_xlfn.XLOOKUP(tbl_GL[[#This Row],[Account_key]],tbl_COA[Account_key],tbl_COA[SubClass],"Not Found")</f>
        <v>Assets</v>
      </c>
      <c r="I17654" t="str">
        <f>_xlfn.XLOOKUP(tbl_GL[[#This Row],[Account_key]],tbl_COA[Account_key],tbl_COA[SubClass2],"Not Found")</f>
        <v>Current Assets</v>
      </c>
      <c r="J17654" t="str">
        <f>_xlfn.XLOOKUP(tbl_GL[[#This Row],[Account_key]],tbl_COA[Account_key],tbl_COA[SubAccount],,0)</f>
        <v>Trade Receivables</v>
      </c>
      <c r="K17654">
        <f>YEAR(tbl_GL[[#This Row],[Date]])</f>
        <v>2019</v>
      </c>
    </row>
    <row r="17655" spans="1:11" x14ac:dyDescent="0.35">
      <c r="A17655">
        <v>1040.0999999999999</v>
      </c>
      <c r="B17655" s="24">
        <v>43681</v>
      </c>
      <c r="C17655">
        <v>7</v>
      </c>
      <c r="D17655" s="13">
        <v>260</v>
      </c>
      <c r="E17655" s="13" t="s">
        <v>97</v>
      </c>
      <c r="F17655" s="17">
        <v>-1964</v>
      </c>
      <c r="G17655" t="str">
        <f>_xlfn.XLOOKUP(tbl_GL[[#This Row],[Account_key]],tbl_COA[Account_key],tbl_COA[Class],"Not Found")</f>
        <v>Operating account</v>
      </c>
      <c r="H17655" t="str">
        <f>_xlfn.XLOOKUP(tbl_GL[[#This Row],[Account_key]],tbl_COA[Account_key],tbl_COA[SubClass],"Not Found")</f>
        <v>Operating Expenses</v>
      </c>
      <c r="I17655" t="str">
        <f>_xlfn.XLOOKUP(tbl_GL[[#This Row],[Account_key]],tbl_COA[Account_key],tbl_COA[SubClass2],"Not Found")</f>
        <v>Marketing</v>
      </c>
      <c r="J17655" t="str">
        <f>_xlfn.XLOOKUP(tbl_GL[[#This Row],[Account_key]],tbl_COA[Account_key],tbl_COA[SubAccount],,0)</f>
        <v>Commissions</v>
      </c>
      <c r="K17655">
        <f>YEAR(tbl_GL[[#This Row],[Date]])</f>
        <v>2019</v>
      </c>
    </row>
    <row r="17656" spans="1:11" x14ac:dyDescent="0.35">
      <c r="A17656">
        <v>1040.2</v>
      </c>
      <c r="B17656" s="24">
        <v>43681</v>
      </c>
      <c r="C17656">
        <v>7</v>
      </c>
      <c r="D17656" s="13">
        <v>120</v>
      </c>
      <c r="E17656" s="13" t="s">
        <v>97</v>
      </c>
      <c r="F17656" s="17">
        <v>1964</v>
      </c>
      <c r="G17656" t="str">
        <f>_xlfn.XLOOKUP(tbl_GL[[#This Row],[Account_key]],tbl_COA[Account_key],tbl_COA[Class],"Not Found")</f>
        <v>Liabilities and Owners Equity</v>
      </c>
      <c r="H17656" t="str">
        <f>_xlfn.XLOOKUP(tbl_GL[[#This Row],[Account_key]],tbl_COA[Account_key],tbl_COA[SubClass],"Not Found")</f>
        <v>Liabilities</v>
      </c>
      <c r="I17656" t="str">
        <f>_xlfn.XLOOKUP(tbl_GL[[#This Row],[Account_key]],tbl_COA[Account_key],tbl_COA[SubClass2],"Not Found")</f>
        <v>Current Liabilities</v>
      </c>
      <c r="J17656" t="str">
        <f>_xlfn.XLOOKUP(tbl_GL[[#This Row],[Account_key]],tbl_COA[Account_key],tbl_COA[SubAccount],,0)</f>
        <v>Accrued Expenses</v>
      </c>
      <c r="K17656">
        <f>YEAR(tbl_GL[[#This Row],[Date]])</f>
        <v>2019</v>
      </c>
    </row>
    <row r="17657" spans="1:11" x14ac:dyDescent="0.35">
      <c r="A17657">
        <v>1041.0999999999999</v>
      </c>
      <c r="B17657" s="24">
        <v>43683</v>
      </c>
      <c r="C17657">
        <v>7</v>
      </c>
      <c r="D17657" s="13">
        <v>280</v>
      </c>
      <c r="E17657" s="13" t="s">
        <v>99</v>
      </c>
      <c r="F17657" s="17">
        <v>-124</v>
      </c>
      <c r="G17657" t="str">
        <f>_xlfn.XLOOKUP(tbl_GL[[#This Row],[Account_key]],tbl_COA[Account_key],tbl_COA[Class],"Not Found")</f>
        <v>Operating account</v>
      </c>
      <c r="H17657" t="str">
        <f>_xlfn.XLOOKUP(tbl_GL[[#This Row],[Account_key]],tbl_COA[Account_key],tbl_COA[SubClass],"Not Found")</f>
        <v>Operating Expenses</v>
      </c>
      <c r="I17657" t="str">
        <f>_xlfn.XLOOKUP(tbl_GL[[#This Row],[Account_key]],tbl_COA[Account_key],tbl_COA[SubClass2],"Not Found")</f>
        <v>Marketing</v>
      </c>
      <c r="J17657" t="str">
        <f>_xlfn.XLOOKUP(tbl_GL[[#This Row],[Account_key]],tbl_COA[Account_key],tbl_COA[SubAccount],,0)</f>
        <v>Advertisements</v>
      </c>
      <c r="K17657">
        <f>YEAR(tbl_GL[[#This Row],[Date]])</f>
        <v>2019</v>
      </c>
    </row>
    <row r="17658" spans="1:11" x14ac:dyDescent="0.35">
      <c r="A17658">
        <v>1041.2</v>
      </c>
      <c r="B17658" s="24">
        <v>43683</v>
      </c>
      <c r="C17658">
        <v>7</v>
      </c>
      <c r="D17658" s="13">
        <v>20</v>
      </c>
      <c r="E17658" s="13" t="s">
        <v>99</v>
      </c>
      <c r="F17658" s="17">
        <v>-124</v>
      </c>
      <c r="G17658" t="str">
        <f>_xlfn.XLOOKUP(tbl_GL[[#This Row],[Account_key]],tbl_COA[Account_key],tbl_COA[Class],"Not Found")</f>
        <v>Assets</v>
      </c>
      <c r="H17658" t="str">
        <f>_xlfn.XLOOKUP(tbl_GL[[#This Row],[Account_key]],tbl_COA[Account_key],tbl_COA[SubClass],"Not Found")</f>
        <v>Assets</v>
      </c>
      <c r="I17658" t="str">
        <f>_xlfn.XLOOKUP(tbl_GL[[#This Row],[Account_key]],tbl_COA[Account_key],tbl_COA[SubClass2],"Not Found")</f>
        <v>Current Assets</v>
      </c>
      <c r="J17658" t="str">
        <f>_xlfn.XLOOKUP(tbl_GL[[#This Row],[Account_key]],tbl_COA[Account_key],tbl_COA[SubAccount],,0)</f>
        <v>Cash in hand</v>
      </c>
      <c r="K17658">
        <f>YEAR(tbl_GL[[#This Row],[Date]])</f>
        <v>2019</v>
      </c>
    </row>
    <row r="17659" spans="1:11" x14ac:dyDescent="0.35">
      <c r="A17659">
        <v>1042.0999999999999</v>
      </c>
      <c r="B17659" s="24">
        <v>43684</v>
      </c>
      <c r="C17659">
        <v>7</v>
      </c>
      <c r="D17659" s="13">
        <v>260</v>
      </c>
      <c r="E17659" s="13" t="s">
        <v>97</v>
      </c>
      <c r="F17659" s="17">
        <v>-1362</v>
      </c>
      <c r="G17659" t="str">
        <f>_xlfn.XLOOKUP(tbl_GL[[#This Row],[Account_key]],tbl_COA[Account_key],tbl_COA[Class],"Not Found")</f>
        <v>Operating account</v>
      </c>
      <c r="H17659" t="str">
        <f>_xlfn.XLOOKUP(tbl_GL[[#This Row],[Account_key]],tbl_COA[Account_key],tbl_COA[SubClass],"Not Found")</f>
        <v>Operating Expenses</v>
      </c>
      <c r="I17659" t="str">
        <f>_xlfn.XLOOKUP(tbl_GL[[#This Row],[Account_key]],tbl_COA[Account_key],tbl_COA[SubClass2],"Not Found")</f>
        <v>Marketing</v>
      </c>
      <c r="J17659" t="str">
        <f>_xlfn.XLOOKUP(tbl_GL[[#This Row],[Account_key]],tbl_COA[Account_key],tbl_COA[SubAccount],,0)</f>
        <v>Commissions</v>
      </c>
      <c r="K17659">
        <f>YEAR(tbl_GL[[#This Row],[Date]])</f>
        <v>2019</v>
      </c>
    </row>
    <row r="17660" spans="1:11" x14ac:dyDescent="0.35">
      <c r="A17660">
        <v>1042.2</v>
      </c>
      <c r="B17660" s="24">
        <v>43684</v>
      </c>
      <c r="C17660">
        <v>7</v>
      </c>
      <c r="D17660" s="13">
        <v>120</v>
      </c>
      <c r="E17660" s="13" t="s">
        <v>97</v>
      </c>
      <c r="F17660" s="17">
        <v>1362</v>
      </c>
      <c r="G17660" t="str">
        <f>_xlfn.XLOOKUP(tbl_GL[[#This Row],[Account_key]],tbl_COA[Account_key],tbl_COA[Class],"Not Found")</f>
        <v>Liabilities and Owners Equity</v>
      </c>
      <c r="H17660" t="str">
        <f>_xlfn.XLOOKUP(tbl_GL[[#This Row],[Account_key]],tbl_COA[Account_key],tbl_COA[SubClass],"Not Found")</f>
        <v>Liabilities</v>
      </c>
      <c r="I17660" t="str">
        <f>_xlfn.XLOOKUP(tbl_GL[[#This Row],[Account_key]],tbl_COA[Account_key],tbl_COA[SubClass2],"Not Found")</f>
        <v>Current Liabilities</v>
      </c>
      <c r="J17660" t="str">
        <f>_xlfn.XLOOKUP(tbl_GL[[#This Row],[Account_key]],tbl_COA[Account_key],tbl_COA[SubAccount],,0)</f>
        <v>Accrued Expenses</v>
      </c>
      <c r="K17660">
        <f>YEAR(tbl_GL[[#This Row],[Date]])</f>
        <v>2019</v>
      </c>
    </row>
    <row r="17661" spans="1:11" x14ac:dyDescent="0.35">
      <c r="A17661">
        <v>1043.0999999999999</v>
      </c>
      <c r="B17661" s="24">
        <v>43684</v>
      </c>
      <c r="C17661">
        <v>7</v>
      </c>
      <c r="D17661" s="13">
        <v>10</v>
      </c>
      <c r="E17661" s="13" t="s">
        <v>98</v>
      </c>
      <c r="F17661" s="17">
        <v>-2036</v>
      </c>
      <c r="G17661" t="str">
        <f>_xlfn.XLOOKUP(tbl_GL[[#This Row],[Account_key]],tbl_COA[Account_key],tbl_COA[Class],"Not Found")</f>
        <v>Assets</v>
      </c>
      <c r="H17661" t="str">
        <f>_xlfn.XLOOKUP(tbl_GL[[#This Row],[Account_key]],tbl_COA[Account_key],tbl_COA[SubClass],"Not Found")</f>
        <v>Assets</v>
      </c>
      <c r="I17661" t="str">
        <f>_xlfn.XLOOKUP(tbl_GL[[#This Row],[Account_key]],tbl_COA[Account_key],tbl_COA[SubClass2],"Not Found")</f>
        <v>Current Assets</v>
      </c>
      <c r="J17661" t="str">
        <f>_xlfn.XLOOKUP(tbl_GL[[#This Row],[Account_key]],tbl_COA[Account_key],tbl_COA[SubAccount],,0)</f>
        <v>Cash at Bank</v>
      </c>
      <c r="K17661">
        <f>YEAR(tbl_GL[[#This Row],[Date]])</f>
        <v>2019</v>
      </c>
    </row>
    <row r="17662" spans="1:11" x14ac:dyDescent="0.35">
      <c r="A17662">
        <v>1043.2</v>
      </c>
      <c r="B17662" s="24">
        <v>43684</v>
      </c>
      <c r="C17662">
        <v>7</v>
      </c>
      <c r="D17662" s="13">
        <v>120</v>
      </c>
      <c r="E17662" s="13" t="s">
        <v>98</v>
      </c>
      <c r="F17662" s="17">
        <v>-2036</v>
      </c>
      <c r="G17662" t="str">
        <f>_xlfn.XLOOKUP(tbl_GL[[#This Row],[Account_key]],tbl_COA[Account_key],tbl_COA[Class],"Not Found")</f>
        <v>Liabilities and Owners Equity</v>
      </c>
      <c r="H17662" t="str">
        <f>_xlfn.XLOOKUP(tbl_GL[[#This Row],[Account_key]],tbl_COA[Account_key],tbl_COA[SubClass],"Not Found")</f>
        <v>Liabilities</v>
      </c>
      <c r="I17662" t="str">
        <f>_xlfn.XLOOKUP(tbl_GL[[#This Row],[Account_key]],tbl_COA[Account_key],tbl_COA[SubClass2],"Not Found")</f>
        <v>Current Liabilities</v>
      </c>
      <c r="J17662" t="str">
        <f>_xlfn.XLOOKUP(tbl_GL[[#This Row],[Account_key]],tbl_COA[Account_key],tbl_COA[SubAccount],,0)</f>
        <v>Accrued Expenses</v>
      </c>
      <c r="K17662">
        <f>YEAR(tbl_GL[[#This Row],[Date]])</f>
        <v>2019</v>
      </c>
    </row>
    <row r="17663" spans="1:11" x14ac:dyDescent="0.35">
      <c r="A17663">
        <v>1044.0999999999999</v>
      </c>
      <c r="B17663" s="24">
        <v>43685</v>
      </c>
      <c r="C17663">
        <v>7</v>
      </c>
      <c r="D17663" s="13">
        <v>10</v>
      </c>
      <c r="E17663" s="13" t="s">
        <v>98</v>
      </c>
      <c r="F17663" s="17">
        <v>-2074</v>
      </c>
      <c r="G17663" t="str">
        <f>_xlfn.XLOOKUP(tbl_GL[[#This Row],[Account_key]],tbl_COA[Account_key],tbl_COA[Class],"Not Found")</f>
        <v>Assets</v>
      </c>
      <c r="H17663" t="str">
        <f>_xlfn.XLOOKUP(tbl_GL[[#This Row],[Account_key]],tbl_COA[Account_key],tbl_COA[SubClass],"Not Found")</f>
        <v>Assets</v>
      </c>
      <c r="I17663" t="str">
        <f>_xlfn.XLOOKUP(tbl_GL[[#This Row],[Account_key]],tbl_COA[Account_key],tbl_COA[SubClass2],"Not Found")</f>
        <v>Current Assets</v>
      </c>
      <c r="J17663" t="str">
        <f>_xlfn.XLOOKUP(tbl_GL[[#This Row],[Account_key]],tbl_COA[Account_key],tbl_COA[SubAccount],,0)</f>
        <v>Cash at Bank</v>
      </c>
      <c r="K17663">
        <f>YEAR(tbl_GL[[#This Row],[Date]])</f>
        <v>2019</v>
      </c>
    </row>
    <row r="17664" spans="1:11" x14ac:dyDescent="0.35">
      <c r="A17664">
        <v>1044.2</v>
      </c>
      <c r="B17664" s="24">
        <v>43685</v>
      </c>
      <c r="C17664">
        <v>7</v>
      </c>
      <c r="D17664" s="13">
        <v>120</v>
      </c>
      <c r="E17664" s="13" t="s">
        <v>98</v>
      </c>
      <c r="F17664" s="17">
        <v>-2074</v>
      </c>
      <c r="G17664" t="str">
        <f>_xlfn.XLOOKUP(tbl_GL[[#This Row],[Account_key]],tbl_COA[Account_key],tbl_COA[Class],"Not Found")</f>
        <v>Liabilities and Owners Equity</v>
      </c>
      <c r="H17664" t="str">
        <f>_xlfn.XLOOKUP(tbl_GL[[#This Row],[Account_key]],tbl_COA[Account_key],tbl_COA[SubClass],"Not Found")</f>
        <v>Liabilities</v>
      </c>
      <c r="I17664" t="str">
        <f>_xlfn.XLOOKUP(tbl_GL[[#This Row],[Account_key]],tbl_COA[Account_key],tbl_COA[SubClass2],"Not Found")</f>
        <v>Current Liabilities</v>
      </c>
      <c r="J17664" t="str">
        <f>_xlfn.XLOOKUP(tbl_GL[[#This Row],[Account_key]],tbl_COA[Account_key],tbl_COA[SubAccount],,0)</f>
        <v>Accrued Expenses</v>
      </c>
      <c r="K17664">
        <f>YEAR(tbl_GL[[#This Row],[Date]])</f>
        <v>2019</v>
      </c>
    </row>
    <row r="17665" spans="1:11" x14ac:dyDescent="0.35">
      <c r="A17665">
        <v>1045.0999999999999</v>
      </c>
      <c r="B17665" s="24">
        <v>43685</v>
      </c>
      <c r="C17665">
        <v>7</v>
      </c>
      <c r="D17665" s="13">
        <v>30</v>
      </c>
      <c r="E17665" s="13" t="s">
        <v>80</v>
      </c>
      <c r="F17665" s="17">
        <v>-15400</v>
      </c>
      <c r="G17665" t="str">
        <f>_xlfn.XLOOKUP(tbl_GL[[#This Row],[Account_key]],tbl_COA[Account_key],tbl_COA[Class],"Not Found")</f>
        <v>Assets</v>
      </c>
      <c r="H17665" t="str">
        <f>_xlfn.XLOOKUP(tbl_GL[[#This Row],[Account_key]],tbl_COA[Account_key],tbl_COA[SubClass],"Not Found")</f>
        <v>Assets</v>
      </c>
      <c r="I17665" t="str">
        <f>_xlfn.XLOOKUP(tbl_GL[[#This Row],[Account_key]],tbl_COA[Account_key],tbl_COA[SubClass2],"Not Found")</f>
        <v>Current Assets</v>
      </c>
      <c r="J17665" t="str">
        <f>_xlfn.XLOOKUP(tbl_GL[[#This Row],[Account_key]],tbl_COA[Account_key],tbl_COA[SubAccount],,0)</f>
        <v>Trade Receivables</v>
      </c>
      <c r="K17665">
        <f>YEAR(tbl_GL[[#This Row],[Date]])</f>
        <v>2019</v>
      </c>
    </row>
    <row r="17666" spans="1:11" x14ac:dyDescent="0.35">
      <c r="A17666">
        <v>1045.2</v>
      </c>
      <c r="B17666" s="24">
        <v>43685</v>
      </c>
      <c r="C17666">
        <v>7</v>
      </c>
      <c r="D17666" s="13">
        <v>10</v>
      </c>
      <c r="E17666" s="13" t="s">
        <v>80</v>
      </c>
      <c r="F17666" s="17">
        <v>15400</v>
      </c>
      <c r="G17666" t="str">
        <f>_xlfn.XLOOKUP(tbl_GL[[#This Row],[Account_key]],tbl_COA[Account_key],tbl_COA[Class],"Not Found")</f>
        <v>Assets</v>
      </c>
      <c r="H17666" t="str">
        <f>_xlfn.XLOOKUP(tbl_GL[[#This Row],[Account_key]],tbl_COA[Account_key],tbl_COA[SubClass],"Not Found")</f>
        <v>Assets</v>
      </c>
      <c r="I17666" t="str">
        <f>_xlfn.XLOOKUP(tbl_GL[[#This Row],[Account_key]],tbl_COA[Account_key],tbl_COA[SubClass2],"Not Found")</f>
        <v>Current Assets</v>
      </c>
      <c r="J17666" t="str">
        <f>_xlfn.XLOOKUP(tbl_GL[[#This Row],[Account_key]],tbl_COA[Account_key],tbl_COA[SubAccount],,0)</f>
        <v>Cash at Bank</v>
      </c>
      <c r="K17666">
        <f>YEAR(tbl_GL[[#This Row],[Date]])</f>
        <v>2019</v>
      </c>
    </row>
    <row r="17667" spans="1:11" x14ac:dyDescent="0.35">
      <c r="A17667">
        <v>1046.0999999999999</v>
      </c>
      <c r="B17667" s="24">
        <v>43686</v>
      </c>
      <c r="C17667">
        <v>7</v>
      </c>
      <c r="D17667" s="13">
        <v>10</v>
      </c>
      <c r="E17667" s="13" t="s">
        <v>98</v>
      </c>
      <c r="F17667" s="17">
        <v>-2091</v>
      </c>
      <c r="G17667" t="str">
        <f>_xlfn.XLOOKUP(tbl_GL[[#This Row],[Account_key]],tbl_COA[Account_key],tbl_COA[Class],"Not Found")</f>
        <v>Assets</v>
      </c>
      <c r="H17667" t="str">
        <f>_xlfn.XLOOKUP(tbl_GL[[#This Row],[Account_key]],tbl_COA[Account_key],tbl_COA[SubClass],"Not Found")</f>
        <v>Assets</v>
      </c>
      <c r="I17667" t="str">
        <f>_xlfn.XLOOKUP(tbl_GL[[#This Row],[Account_key]],tbl_COA[Account_key],tbl_COA[SubClass2],"Not Found")</f>
        <v>Current Assets</v>
      </c>
      <c r="J17667" t="str">
        <f>_xlfn.XLOOKUP(tbl_GL[[#This Row],[Account_key]],tbl_COA[Account_key],tbl_COA[SubAccount],,0)</f>
        <v>Cash at Bank</v>
      </c>
      <c r="K17667">
        <f>YEAR(tbl_GL[[#This Row],[Date]])</f>
        <v>2019</v>
      </c>
    </row>
    <row r="17668" spans="1:11" x14ac:dyDescent="0.35">
      <c r="A17668">
        <v>1046.2</v>
      </c>
      <c r="B17668" s="24">
        <v>43686</v>
      </c>
      <c r="C17668">
        <v>7</v>
      </c>
      <c r="D17668" s="13">
        <v>120</v>
      </c>
      <c r="E17668" s="13" t="s">
        <v>98</v>
      </c>
      <c r="F17668" s="17">
        <v>-2091</v>
      </c>
      <c r="G17668" t="str">
        <f>_xlfn.XLOOKUP(tbl_GL[[#This Row],[Account_key]],tbl_COA[Account_key],tbl_COA[Class],"Not Found")</f>
        <v>Liabilities and Owners Equity</v>
      </c>
      <c r="H17668" t="str">
        <f>_xlfn.XLOOKUP(tbl_GL[[#This Row],[Account_key]],tbl_COA[Account_key],tbl_COA[SubClass],"Not Found")</f>
        <v>Liabilities</v>
      </c>
      <c r="I17668" t="str">
        <f>_xlfn.XLOOKUP(tbl_GL[[#This Row],[Account_key]],tbl_COA[Account_key],tbl_COA[SubClass2],"Not Found")</f>
        <v>Current Liabilities</v>
      </c>
      <c r="J17668" t="str">
        <f>_xlfn.XLOOKUP(tbl_GL[[#This Row],[Account_key]],tbl_COA[Account_key],tbl_COA[SubAccount],,0)</f>
        <v>Accrued Expenses</v>
      </c>
      <c r="K17668">
        <f>YEAR(tbl_GL[[#This Row],[Date]])</f>
        <v>2019</v>
      </c>
    </row>
    <row r="17669" spans="1:11" x14ac:dyDescent="0.35">
      <c r="A17669">
        <v>1047.0999999999999</v>
      </c>
      <c r="B17669" s="24">
        <v>43687</v>
      </c>
      <c r="C17669">
        <v>7</v>
      </c>
      <c r="D17669" s="13">
        <v>260</v>
      </c>
      <c r="E17669" s="13" t="s">
        <v>97</v>
      </c>
      <c r="F17669" s="17">
        <v>-1761</v>
      </c>
      <c r="G17669" t="str">
        <f>_xlfn.XLOOKUP(tbl_GL[[#This Row],[Account_key]],tbl_COA[Account_key],tbl_COA[Class],"Not Found")</f>
        <v>Operating account</v>
      </c>
      <c r="H17669" t="str">
        <f>_xlfn.XLOOKUP(tbl_GL[[#This Row],[Account_key]],tbl_COA[Account_key],tbl_COA[SubClass],"Not Found")</f>
        <v>Operating Expenses</v>
      </c>
      <c r="I17669" t="str">
        <f>_xlfn.XLOOKUP(tbl_GL[[#This Row],[Account_key]],tbl_COA[Account_key],tbl_COA[SubClass2],"Not Found")</f>
        <v>Marketing</v>
      </c>
      <c r="J17669" t="str">
        <f>_xlfn.XLOOKUP(tbl_GL[[#This Row],[Account_key]],tbl_COA[Account_key],tbl_COA[SubAccount],,0)</f>
        <v>Commissions</v>
      </c>
      <c r="K17669">
        <f>YEAR(tbl_GL[[#This Row],[Date]])</f>
        <v>2019</v>
      </c>
    </row>
    <row r="17670" spans="1:11" x14ac:dyDescent="0.35">
      <c r="A17670">
        <v>1047.2</v>
      </c>
      <c r="B17670" s="24">
        <v>43687</v>
      </c>
      <c r="C17670">
        <v>7</v>
      </c>
      <c r="D17670" s="13">
        <v>120</v>
      </c>
      <c r="E17670" s="13" t="s">
        <v>97</v>
      </c>
      <c r="F17670" s="17">
        <v>1761</v>
      </c>
      <c r="G17670" t="str">
        <f>_xlfn.XLOOKUP(tbl_GL[[#This Row],[Account_key]],tbl_COA[Account_key],tbl_COA[Class],"Not Found")</f>
        <v>Liabilities and Owners Equity</v>
      </c>
      <c r="H17670" t="str">
        <f>_xlfn.XLOOKUP(tbl_GL[[#This Row],[Account_key]],tbl_COA[Account_key],tbl_COA[SubClass],"Not Found")</f>
        <v>Liabilities</v>
      </c>
      <c r="I17670" t="str">
        <f>_xlfn.XLOOKUP(tbl_GL[[#This Row],[Account_key]],tbl_COA[Account_key],tbl_COA[SubClass2],"Not Found")</f>
        <v>Current Liabilities</v>
      </c>
      <c r="J17670" t="str">
        <f>_xlfn.XLOOKUP(tbl_GL[[#This Row],[Account_key]],tbl_COA[Account_key],tbl_COA[SubAccount],,0)</f>
        <v>Accrued Expenses</v>
      </c>
      <c r="K17670">
        <f>YEAR(tbl_GL[[#This Row],[Date]])</f>
        <v>2019</v>
      </c>
    </row>
    <row r="17671" spans="1:11" x14ac:dyDescent="0.35">
      <c r="A17671">
        <v>1048.0999999999999</v>
      </c>
      <c r="B17671" s="24">
        <v>43687</v>
      </c>
      <c r="C17671">
        <v>7</v>
      </c>
      <c r="D17671" s="13">
        <v>10</v>
      </c>
      <c r="E17671" s="13" t="s">
        <v>98</v>
      </c>
      <c r="F17671" s="17">
        <v>-1825</v>
      </c>
      <c r="G17671" t="str">
        <f>_xlfn.XLOOKUP(tbl_GL[[#This Row],[Account_key]],tbl_COA[Account_key],tbl_COA[Class],"Not Found")</f>
        <v>Assets</v>
      </c>
      <c r="H17671" t="str">
        <f>_xlfn.XLOOKUP(tbl_GL[[#This Row],[Account_key]],tbl_COA[Account_key],tbl_COA[SubClass],"Not Found")</f>
        <v>Assets</v>
      </c>
      <c r="I17671" t="str">
        <f>_xlfn.XLOOKUP(tbl_GL[[#This Row],[Account_key]],tbl_COA[Account_key],tbl_COA[SubClass2],"Not Found")</f>
        <v>Current Assets</v>
      </c>
      <c r="J17671" t="str">
        <f>_xlfn.XLOOKUP(tbl_GL[[#This Row],[Account_key]],tbl_COA[Account_key],tbl_COA[SubAccount],,0)</f>
        <v>Cash at Bank</v>
      </c>
      <c r="K17671">
        <f>YEAR(tbl_GL[[#This Row],[Date]])</f>
        <v>2019</v>
      </c>
    </row>
    <row r="17672" spans="1:11" x14ac:dyDescent="0.35">
      <c r="A17672">
        <v>1048.2</v>
      </c>
      <c r="B17672" s="24">
        <v>43687</v>
      </c>
      <c r="C17672">
        <v>7</v>
      </c>
      <c r="D17672" s="13">
        <v>120</v>
      </c>
      <c r="E17672" s="13" t="s">
        <v>98</v>
      </c>
      <c r="F17672" s="17">
        <v>-1825</v>
      </c>
      <c r="G17672" t="str">
        <f>_xlfn.XLOOKUP(tbl_GL[[#This Row],[Account_key]],tbl_COA[Account_key],tbl_COA[Class],"Not Found")</f>
        <v>Liabilities and Owners Equity</v>
      </c>
      <c r="H17672" t="str">
        <f>_xlfn.XLOOKUP(tbl_GL[[#This Row],[Account_key]],tbl_COA[Account_key],tbl_COA[SubClass],"Not Found")</f>
        <v>Liabilities</v>
      </c>
      <c r="I17672" t="str">
        <f>_xlfn.XLOOKUP(tbl_GL[[#This Row],[Account_key]],tbl_COA[Account_key],tbl_COA[SubClass2],"Not Found")</f>
        <v>Current Liabilities</v>
      </c>
      <c r="J17672" t="str">
        <f>_xlfn.XLOOKUP(tbl_GL[[#This Row],[Account_key]],tbl_COA[Account_key],tbl_COA[SubAccount],,0)</f>
        <v>Accrued Expenses</v>
      </c>
      <c r="K17672">
        <f>YEAR(tbl_GL[[#This Row],[Date]])</f>
        <v>2019</v>
      </c>
    </row>
    <row r="17673" spans="1:11" x14ac:dyDescent="0.35">
      <c r="A17673">
        <v>1049.0999999999999</v>
      </c>
      <c r="B17673" s="24">
        <v>43688</v>
      </c>
      <c r="C17673">
        <v>7</v>
      </c>
      <c r="D17673" s="13">
        <v>260</v>
      </c>
      <c r="E17673" s="13" t="s">
        <v>83</v>
      </c>
      <c r="F17673" s="17">
        <v>294</v>
      </c>
      <c r="G17673" t="str">
        <f>_xlfn.XLOOKUP(tbl_GL[[#This Row],[Account_key]],tbl_COA[Account_key],tbl_COA[Class],"Not Found")</f>
        <v>Operating account</v>
      </c>
      <c r="H17673" t="str">
        <f>_xlfn.XLOOKUP(tbl_GL[[#This Row],[Account_key]],tbl_COA[Account_key],tbl_COA[SubClass],"Not Found")</f>
        <v>Operating Expenses</v>
      </c>
      <c r="I17673" t="str">
        <f>_xlfn.XLOOKUP(tbl_GL[[#This Row],[Account_key]],tbl_COA[Account_key],tbl_COA[SubClass2],"Not Found")</f>
        <v>Marketing</v>
      </c>
      <c r="J17673" t="str">
        <f>_xlfn.XLOOKUP(tbl_GL[[#This Row],[Account_key]],tbl_COA[Account_key],tbl_COA[SubAccount],,0)</f>
        <v>Commissions</v>
      </c>
      <c r="K17673">
        <f>YEAR(tbl_GL[[#This Row],[Date]])</f>
        <v>2019</v>
      </c>
    </row>
    <row r="17674" spans="1:11" x14ac:dyDescent="0.35">
      <c r="A17674">
        <v>1049.2</v>
      </c>
      <c r="B17674" s="24">
        <v>43688</v>
      </c>
      <c r="C17674">
        <v>7</v>
      </c>
      <c r="D17674" s="13">
        <v>20</v>
      </c>
      <c r="E17674" s="13" t="s">
        <v>83</v>
      </c>
      <c r="F17674" s="17">
        <v>294</v>
      </c>
      <c r="G17674" t="str">
        <f>_xlfn.XLOOKUP(tbl_GL[[#This Row],[Account_key]],tbl_COA[Account_key],tbl_COA[Class],"Not Found")</f>
        <v>Assets</v>
      </c>
      <c r="H17674" t="str">
        <f>_xlfn.XLOOKUP(tbl_GL[[#This Row],[Account_key]],tbl_COA[Account_key],tbl_COA[SubClass],"Not Found")</f>
        <v>Assets</v>
      </c>
      <c r="I17674" t="str">
        <f>_xlfn.XLOOKUP(tbl_GL[[#This Row],[Account_key]],tbl_COA[Account_key],tbl_COA[SubClass2],"Not Found")</f>
        <v>Current Assets</v>
      </c>
      <c r="J17674" t="str">
        <f>_xlfn.XLOOKUP(tbl_GL[[#This Row],[Account_key]],tbl_COA[Account_key],tbl_COA[SubAccount],,0)</f>
        <v>Cash in hand</v>
      </c>
      <c r="K17674">
        <f>YEAR(tbl_GL[[#This Row],[Date]])</f>
        <v>2019</v>
      </c>
    </row>
    <row r="17675" spans="1:11" x14ac:dyDescent="0.35">
      <c r="A17675">
        <v>1050.0999999999999</v>
      </c>
      <c r="B17675" s="24">
        <v>43688</v>
      </c>
      <c r="C17675">
        <v>7</v>
      </c>
      <c r="D17675" s="13">
        <v>230</v>
      </c>
      <c r="E17675" s="13" t="s">
        <v>4</v>
      </c>
      <c r="F17675" s="17">
        <v>-875</v>
      </c>
      <c r="G17675" t="str">
        <f>_xlfn.XLOOKUP(tbl_GL[[#This Row],[Account_key]],tbl_COA[Account_key],tbl_COA[Class],"Not Found")</f>
        <v>Trading account</v>
      </c>
      <c r="H17675" t="str">
        <f>_xlfn.XLOOKUP(tbl_GL[[#This Row],[Account_key]],tbl_COA[Account_key],tbl_COA[SubClass],"Not Found")</f>
        <v>Cost of Sales</v>
      </c>
      <c r="I17675" t="str">
        <f>_xlfn.XLOOKUP(tbl_GL[[#This Row],[Account_key]],tbl_COA[Account_key],tbl_COA[SubClass2],"Not Found")</f>
        <v>Cost of Sales</v>
      </c>
      <c r="J17675" t="str">
        <f>_xlfn.XLOOKUP(tbl_GL[[#This Row],[Account_key]],tbl_COA[Account_key],tbl_COA[SubAccount],,0)</f>
        <v>Cost of Sales</v>
      </c>
      <c r="K17675">
        <f>YEAR(tbl_GL[[#This Row],[Date]])</f>
        <v>2019</v>
      </c>
    </row>
    <row r="17676" spans="1:11" x14ac:dyDescent="0.35">
      <c r="A17676">
        <v>1050.2</v>
      </c>
      <c r="B17676" s="24">
        <v>43688</v>
      </c>
      <c r="C17676">
        <v>7</v>
      </c>
      <c r="D17676" s="13">
        <v>60</v>
      </c>
      <c r="E17676" s="13" t="s">
        <v>4</v>
      </c>
      <c r="F17676" s="17">
        <v>-875</v>
      </c>
      <c r="G17676" t="str">
        <f>_xlfn.XLOOKUP(tbl_GL[[#This Row],[Account_key]],tbl_COA[Account_key],tbl_COA[Class],"Not Found")</f>
        <v>Assets</v>
      </c>
      <c r="H17676" t="str">
        <f>_xlfn.XLOOKUP(tbl_GL[[#This Row],[Account_key]],tbl_COA[Account_key],tbl_COA[SubClass],"Not Found")</f>
        <v>Assets</v>
      </c>
      <c r="I17676" t="str">
        <f>_xlfn.XLOOKUP(tbl_GL[[#This Row],[Account_key]],tbl_COA[Account_key],tbl_COA[SubClass2],"Not Found")</f>
        <v>Current Assets</v>
      </c>
      <c r="J17676" t="str">
        <f>_xlfn.XLOOKUP(tbl_GL[[#This Row],[Account_key]],tbl_COA[Account_key],tbl_COA[SubAccount],,0)</f>
        <v>Inventory</v>
      </c>
      <c r="K17676">
        <f>YEAR(tbl_GL[[#This Row],[Date]])</f>
        <v>2019</v>
      </c>
    </row>
    <row r="17677" spans="1:11" x14ac:dyDescent="0.35">
      <c r="A17677">
        <v>1051.0999999999999</v>
      </c>
      <c r="B17677" s="24">
        <v>43688</v>
      </c>
      <c r="C17677">
        <v>7</v>
      </c>
      <c r="D17677" s="13">
        <v>210</v>
      </c>
      <c r="E17677" s="13" t="s">
        <v>7</v>
      </c>
      <c r="F17677" s="17">
        <v>3303</v>
      </c>
      <c r="G17677" t="str">
        <f>_xlfn.XLOOKUP(tbl_GL[[#This Row],[Account_key]],tbl_COA[Account_key],tbl_COA[Class],"Not Found")</f>
        <v>Trading account</v>
      </c>
      <c r="H17677" t="str">
        <f>_xlfn.XLOOKUP(tbl_GL[[#This Row],[Account_key]],tbl_COA[Account_key],tbl_COA[SubClass],"Not Found")</f>
        <v>Sales</v>
      </c>
      <c r="I17677" t="str">
        <f>_xlfn.XLOOKUP(tbl_GL[[#This Row],[Account_key]],tbl_COA[Account_key],tbl_COA[SubClass2],"Not Found")</f>
        <v>Sales</v>
      </c>
      <c r="J17677" t="str">
        <f>_xlfn.XLOOKUP(tbl_GL[[#This Row],[Account_key]],tbl_COA[Account_key],tbl_COA[SubAccount],,0)</f>
        <v>Sales</v>
      </c>
      <c r="K17677">
        <f>YEAR(tbl_GL[[#This Row],[Date]])</f>
        <v>2019</v>
      </c>
    </row>
    <row r="17678" spans="1:11" x14ac:dyDescent="0.35">
      <c r="A17678">
        <v>1051.2</v>
      </c>
      <c r="B17678" s="24">
        <v>43688</v>
      </c>
      <c r="C17678">
        <v>7</v>
      </c>
      <c r="D17678" s="13">
        <v>10</v>
      </c>
      <c r="E17678" s="13" t="s">
        <v>7</v>
      </c>
      <c r="F17678" s="17">
        <v>3303</v>
      </c>
      <c r="G17678" t="str">
        <f>_xlfn.XLOOKUP(tbl_GL[[#This Row],[Account_key]],tbl_COA[Account_key],tbl_COA[Class],"Not Found")</f>
        <v>Assets</v>
      </c>
      <c r="H17678" t="str">
        <f>_xlfn.XLOOKUP(tbl_GL[[#This Row],[Account_key]],tbl_COA[Account_key],tbl_COA[SubClass],"Not Found")</f>
        <v>Assets</v>
      </c>
      <c r="I17678" t="str">
        <f>_xlfn.XLOOKUP(tbl_GL[[#This Row],[Account_key]],tbl_COA[Account_key],tbl_COA[SubClass2],"Not Found")</f>
        <v>Current Assets</v>
      </c>
      <c r="J17678" t="str">
        <f>_xlfn.XLOOKUP(tbl_GL[[#This Row],[Account_key]],tbl_COA[Account_key],tbl_COA[SubAccount],,0)</f>
        <v>Cash at Bank</v>
      </c>
      <c r="K17678">
        <f>YEAR(tbl_GL[[#This Row],[Date]])</f>
        <v>2019</v>
      </c>
    </row>
    <row r="17679" spans="1:11" x14ac:dyDescent="0.35">
      <c r="A17679">
        <v>1052.0999999999999</v>
      </c>
      <c r="B17679" s="24">
        <v>43688</v>
      </c>
      <c r="C17679">
        <v>7</v>
      </c>
      <c r="D17679" s="13">
        <v>230</v>
      </c>
      <c r="E17679" s="13" t="s">
        <v>4</v>
      </c>
      <c r="F17679" s="17">
        <v>-3615</v>
      </c>
      <c r="G17679" t="str">
        <f>_xlfn.XLOOKUP(tbl_GL[[#This Row],[Account_key]],tbl_COA[Account_key],tbl_COA[Class],"Not Found")</f>
        <v>Trading account</v>
      </c>
      <c r="H17679" t="str">
        <f>_xlfn.XLOOKUP(tbl_GL[[#This Row],[Account_key]],tbl_COA[Account_key],tbl_COA[SubClass],"Not Found")</f>
        <v>Cost of Sales</v>
      </c>
      <c r="I17679" t="str">
        <f>_xlfn.XLOOKUP(tbl_GL[[#This Row],[Account_key]],tbl_COA[Account_key],tbl_COA[SubClass2],"Not Found")</f>
        <v>Cost of Sales</v>
      </c>
      <c r="J17679" t="str">
        <f>_xlfn.XLOOKUP(tbl_GL[[#This Row],[Account_key]],tbl_COA[Account_key],tbl_COA[SubAccount],,0)</f>
        <v>Cost of Sales</v>
      </c>
      <c r="K17679">
        <f>YEAR(tbl_GL[[#This Row],[Date]])</f>
        <v>2019</v>
      </c>
    </row>
    <row r="17680" spans="1:11" x14ac:dyDescent="0.35">
      <c r="A17680">
        <v>1052.2</v>
      </c>
      <c r="B17680" s="24">
        <v>43688</v>
      </c>
      <c r="C17680">
        <v>7</v>
      </c>
      <c r="D17680" s="13">
        <v>60</v>
      </c>
      <c r="E17680" s="13" t="s">
        <v>4</v>
      </c>
      <c r="F17680" s="17">
        <v>-3615</v>
      </c>
      <c r="G17680" t="str">
        <f>_xlfn.XLOOKUP(tbl_GL[[#This Row],[Account_key]],tbl_COA[Account_key],tbl_COA[Class],"Not Found")</f>
        <v>Assets</v>
      </c>
      <c r="H17680" t="str">
        <f>_xlfn.XLOOKUP(tbl_GL[[#This Row],[Account_key]],tbl_COA[Account_key],tbl_COA[SubClass],"Not Found")</f>
        <v>Assets</v>
      </c>
      <c r="I17680" t="str">
        <f>_xlfn.XLOOKUP(tbl_GL[[#This Row],[Account_key]],tbl_COA[Account_key],tbl_COA[SubClass2],"Not Found")</f>
        <v>Current Assets</v>
      </c>
      <c r="J17680" t="str">
        <f>_xlfn.XLOOKUP(tbl_GL[[#This Row],[Account_key]],tbl_COA[Account_key],tbl_COA[SubAccount],,0)</f>
        <v>Inventory</v>
      </c>
      <c r="K17680">
        <f>YEAR(tbl_GL[[#This Row],[Date]])</f>
        <v>2019</v>
      </c>
    </row>
    <row r="17681" spans="1:11" x14ac:dyDescent="0.35">
      <c r="A17681">
        <v>1053.0999999999999</v>
      </c>
      <c r="B17681" s="24">
        <v>43688</v>
      </c>
      <c r="C17681">
        <v>7</v>
      </c>
      <c r="D17681" s="13">
        <v>210</v>
      </c>
      <c r="E17681" s="13" t="s">
        <v>8</v>
      </c>
      <c r="F17681" s="17">
        <v>16198</v>
      </c>
      <c r="G17681" t="str">
        <f>_xlfn.XLOOKUP(tbl_GL[[#This Row],[Account_key]],tbl_COA[Account_key],tbl_COA[Class],"Not Found")</f>
        <v>Trading account</v>
      </c>
      <c r="H17681" t="str">
        <f>_xlfn.XLOOKUP(tbl_GL[[#This Row],[Account_key]],tbl_COA[Account_key],tbl_COA[SubClass],"Not Found")</f>
        <v>Sales</v>
      </c>
      <c r="I17681" t="str">
        <f>_xlfn.XLOOKUP(tbl_GL[[#This Row],[Account_key]],tbl_COA[Account_key],tbl_COA[SubClass2],"Not Found")</f>
        <v>Sales</v>
      </c>
      <c r="J17681" t="str">
        <f>_xlfn.XLOOKUP(tbl_GL[[#This Row],[Account_key]],tbl_COA[Account_key],tbl_COA[SubAccount],,0)</f>
        <v>Sales</v>
      </c>
      <c r="K17681">
        <f>YEAR(tbl_GL[[#This Row],[Date]])</f>
        <v>2019</v>
      </c>
    </row>
    <row r="17682" spans="1:11" x14ac:dyDescent="0.35">
      <c r="A17682">
        <v>1053.2</v>
      </c>
      <c r="B17682" s="24">
        <v>43688</v>
      </c>
      <c r="C17682">
        <v>7</v>
      </c>
      <c r="D17682" s="13">
        <v>30</v>
      </c>
      <c r="E17682" s="13" t="s">
        <v>8</v>
      </c>
      <c r="F17682" s="17">
        <v>16198</v>
      </c>
      <c r="G17682" t="str">
        <f>_xlfn.XLOOKUP(tbl_GL[[#This Row],[Account_key]],tbl_COA[Account_key],tbl_COA[Class],"Not Found")</f>
        <v>Assets</v>
      </c>
      <c r="H17682" t="str">
        <f>_xlfn.XLOOKUP(tbl_GL[[#This Row],[Account_key]],tbl_COA[Account_key],tbl_COA[SubClass],"Not Found")</f>
        <v>Assets</v>
      </c>
      <c r="I17682" t="str">
        <f>_xlfn.XLOOKUP(tbl_GL[[#This Row],[Account_key]],tbl_COA[Account_key],tbl_COA[SubClass2],"Not Found")</f>
        <v>Current Assets</v>
      </c>
      <c r="J17682" t="str">
        <f>_xlfn.XLOOKUP(tbl_GL[[#This Row],[Account_key]],tbl_COA[Account_key],tbl_COA[SubAccount],,0)</f>
        <v>Trade Receivables</v>
      </c>
      <c r="K17682">
        <f>YEAR(tbl_GL[[#This Row],[Date]])</f>
        <v>2019</v>
      </c>
    </row>
    <row r="17683" spans="1:11" x14ac:dyDescent="0.35">
      <c r="A17683">
        <v>1054.0999999999999</v>
      </c>
      <c r="B17683" s="24">
        <v>43689</v>
      </c>
      <c r="C17683">
        <v>7</v>
      </c>
      <c r="D17683" s="13">
        <v>10</v>
      </c>
      <c r="E17683" s="13" t="s">
        <v>98</v>
      </c>
      <c r="F17683" s="17">
        <v>-1409</v>
      </c>
      <c r="G17683" t="str">
        <f>_xlfn.XLOOKUP(tbl_GL[[#This Row],[Account_key]],tbl_COA[Account_key],tbl_COA[Class],"Not Found")</f>
        <v>Assets</v>
      </c>
      <c r="H17683" t="str">
        <f>_xlfn.XLOOKUP(tbl_GL[[#This Row],[Account_key]],tbl_COA[Account_key],tbl_COA[SubClass],"Not Found")</f>
        <v>Assets</v>
      </c>
      <c r="I17683" t="str">
        <f>_xlfn.XLOOKUP(tbl_GL[[#This Row],[Account_key]],tbl_COA[Account_key],tbl_COA[SubClass2],"Not Found")</f>
        <v>Current Assets</v>
      </c>
      <c r="J17683" t="str">
        <f>_xlfn.XLOOKUP(tbl_GL[[#This Row],[Account_key]],tbl_COA[Account_key],tbl_COA[SubAccount],,0)</f>
        <v>Cash at Bank</v>
      </c>
      <c r="K17683">
        <f>YEAR(tbl_GL[[#This Row],[Date]])</f>
        <v>2019</v>
      </c>
    </row>
    <row r="17684" spans="1:11" x14ac:dyDescent="0.35">
      <c r="A17684">
        <v>1054.2</v>
      </c>
      <c r="B17684" s="24">
        <v>43689</v>
      </c>
      <c r="C17684">
        <v>7</v>
      </c>
      <c r="D17684" s="13">
        <v>120</v>
      </c>
      <c r="E17684" s="13" t="s">
        <v>98</v>
      </c>
      <c r="F17684" s="17">
        <v>-1409</v>
      </c>
      <c r="G17684" t="str">
        <f>_xlfn.XLOOKUP(tbl_GL[[#This Row],[Account_key]],tbl_COA[Account_key],tbl_COA[Class],"Not Found")</f>
        <v>Liabilities and Owners Equity</v>
      </c>
      <c r="H17684" t="str">
        <f>_xlfn.XLOOKUP(tbl_GL[[#This Row],[Account_key]],tbl_COA[Account_key],tbl_COA[SubClass],"Not Found")</f>
        <v>Liabilities</v>
      </c>
      <c r="I17684" t="str">
        <f>_xlfn.XLOOKUP(tbl_GL[[#This Row],[Account_key]],tbl_COA[Account_key],tbl_COA[SubClass2],"Not Found")</f>
        <v>Current Liabilities</v>
      </c>
      <c r="J17684" t="str">
        <f>_xlfn.XLOOKUP(tbl_GL[[#This Row],[Account_key]],tbl_COA[Account_key],tbl_COA[SubAccount],,0)</f>
        <v>Accrued Expenses</v>
      </c>
      <c r="K17684">
        <f>YEAR(tbl_GL[[#This Row],[Date]])</f>
        <v>2019</v>
      </c>
    </row>
    <row r="17685" spans="1:11" x14ac:dyDescent="0.35">
      <c r="A17685">
        <v>1055.0999999999999</v>
      </c>
      <c r="B17685" s="24">
        <v>43690</v>
      </c>
      <c r="C17685">
        <v>7</v>
      </c>
      <c r="D17685" s="13">
        <v>260</v>
      </c>
      <c r="E17685" s="13" t="s">
        <v>97</v>
      </c>
      <c r="F17685" s="17">
        <v>-1626</v>
      </c>
      <c r="G17685" t="str">
        <f>_xlfn.XLOOKUP(tbl_GL[[#This Row],[Account_key]],tbl_COA[Account_key],tbl_COA[Class],"Not Found")</f>
        <v>Operating account</v>
      </c>
      <c r="H17685" t="str">
        <f>_xlfn.XLOOKUP(tbl_GL[[#This Row],[Account_key]],tbl_COA[Account_key],tbl_COA[SubClass],"Not Found")</f>
        <v>Operating Expenses</v>
      </c>
      <c r="I17685" t="str">
        <f>_xlfn.XLOOKUP(tbl_GL[[#This Row],[Account_key]],tbl_COA[Account_key],tbl_COA[SubClass2],"Not Found")</f>
        <v>Marketing</v>
      </c>
      <c r="J17685" t="str">
        <f>_xlfn.XLOOKUP(tbl_GL[[#This Row],[Account_key]],tbl_COA[Account_key],tbl_COA[SubAccount],,0)</f>
        <v>Commissions</v>
      </c>
      <c r="K17685">
        <f>YEAR(tbl_GL[[#This Row],[Date]])</f>
        <v>2019</v>
      </c>
    </row>
    <row r="17686" spans="1:11" x14ac:dyDescent="0.35">
      <c r="A17686">
        <v>1055.2</v>
      </c>
      <c r="B17686" s="24">
        <v>43690</v>
      </c>
      <c r="C17686">
        <v>7</v>
      </c>
      <c r="D17686" s="13">
        <v>120</v>
      </c>
      <c r="E17686" s="13" t="s">
        <v>97</v>
      </c>
      <c r="F17686" s="17">
        <v>1626</v>
      </c>
      <c r="G17686" t="str">
        <f>_xlfn.XLOOKUP(tbl_GL[[#This Row],[Account_key]],tbl_COA[Account_key],tbl_COA[Class],"Not Found")</f>
        <v>Liabilities and Owners Equity</v>
      </c>
      <c r="H17686" t="str">
        <f>_xlfn.XLOOKUP(tbl_GL[[#This Row],[Account_key]],tbl_COA[Account_key],tbl_COA[SubClass],"Not Found")</f>
        <v>Liabilities</v>
      </c>
      <c r="I17686" t="str">
        <f>_xlfn.XLOOKUP(tbl_GL[[#This Row],[Account_key]],tbl_COA[Account_key],tbl_COA[SubClass2],"Not Found")</f>
        <v>Current Liabilities</v>
      </c>
      <c r="J17686" t="str">
        <f>_xlfn.XLOOKUP(tbl_GL[[#This Row],[Account_key]],tbl_COA[Account_key],tbl_COA[SubAccount],,0)</f>
        <v>Accrued Expenses</v>
      </c>
      <c r="K17686">
        <f>YEAR(tbl_GL[[#This Row],[Date]])</f>
        <v>2019</v>
      </c>
    </row>
    <row r="17687" spans="1:11" x14ac:dyDescent="0.35">
      <c r="A17687">
        <v>1056.0999999999999</v>
      </c>
      <c r="B17687" s="24">
        <v>43691</v>
      </c>
      <c r="C17687">
        <v>7</v>
      </c>
      <c r="D17687" s="13">
        <v>30</v>
      </c>
      <c r="E17687" s="13" t="s">
        <v>80</v>
      </c>
      <c r="F17687" s="17">
        <v>-15077</v>
      </c>
      <c r="G17687" t="str">
        <f>_xlfn.XLOOKUP(tbl_GL[[#This Row],[Account_key]],tbl_COA[Account_key],tbl_COA[Class],"Not Found")</f>
        <v>Assets</v>
      </c>
      <c r="H17687" t="str">
        <f>_xlfn.XLOOKUP(tbl_GL[[#This Row],[Account_key]],tbl_COA[Account_key],tbl_COA[SubClass],"Not Found")</f>
        <v>Assets</v>
      </c>
      <c r="I17687" t="str">
        <f>_xlfn.XLOOKUP(tbl_GL[[#This Row],[Account_key]],tbl_COA[Account_key],tbl_COA[SubClass2],"Not Found")</f>
        <v>Current Assets</v>
      </c>
      <c r="J17687" t="str">
        <f>_xlfn.XLOOKUP(tbl_GL[[#This Row],[Account_key]],tbl_COA[Account_key],tbl_COA[SubAccount],,0)</f>
        <v>Trade Receivables</v>
      </c>
      <c r="K17687">
        <f>YEAR(tbl_GL[[#This Row],[Date]])</f>
        <v>2019</v>
      </c>
    </row>
    <row r="17688" spans="1:11" x14ac:dyDescent="0.35">
      <c r="A17688">
        <v>1056.2</v>
      </c>
      <c r="B17688" s="24">
        <v>43691</v>
      </c>
      <c r="C17688">
        <v>7</v>
      </c>
      <c r="D17688" s="13">
        <v>10</v>
      </c>
      <c r="E17688" s="13" t="s">
        <v>80</v>
      </c>
      <c r="F17688" s="17">
        <v>15077</v>
      </c>
      <c r="G17688" t="str">
        <f>_xlfn.XLOOKUP(tbl_GL[[#This Row],[Account_key]],tbl_COA[Account_key],tbl_COA[Class],"Not Found")</f>
        <v>Assets</v>
      </c>
      <c r="H17688" t="str">
        <f>_xlfn.XLOOKUP(tbl_GL[[#This Row],[Account_key]],tbl_COA[Account_key],tbl_COA[SubClass],"Not Found")</f>
        <v>Assets</v>
      </c>
      <c r="I17688" t="str">
        <f>_xlfn.XLOOKUP(tbl_GL[[#This Row],[Account_key]],tbl_COA[Account_key],tbl_COA[SubClass2],"Not Found")</f>
        <v>Current Assets</v>
      </c>
      <c r="J17688" t="str">
        <f>_xlfn.XLOOKUP(tbl_GL[[#This Row],[Account_key]],tbl_COA[Account_key],tbl_COA[SubAccount],,0)</f>
        <v>Cash at Bank</v>
      </c>
      <c r="K17688">
        <f>YEAR(tbl_GL[[#This Row],[Date]])</f>
        <v>2019</v>
      </c>
    </row>
    <row r="17689" spans="1:11" x14ac:dyDescent="0.35">
      <c r="A17689">
        <v>1057.0999999999999</v>
      </c>
      <c r="B17689" s="24">
        <v>43692</v>
      </c>
      <c r="C17689">
        <v>7</v>
      </c>
      <c r="D17689" s="13">
        <v>10</v>
      </c>
      <c r="E17689" s="13" t="s">
        <v>112</v>
      </c>
      <c r="F17689" s="17">
        <v>-195</v>
      </c>
      <c r="G17689" t="str">
        <f>_xlfn.XLOOKUP(tbl_GL[[#This Row],[Account_key]],tbl_COA[Account_key],tbl_COA[Class],"Not Found")</f>
        <v>Assets</v>
      </c>
      <c r="H17689" t="str">
        <f>_xlfn.XLOOKUP(tbl_GL[[#This Row],[Account_key]],tbl_COA[Account_key],tbl_COA[SubClass],"Not Found")</f>
        <v>Assets</v>
      </c>
      <c r="I17689" t="str">
        <f>_xlfn.XLOOKUP(tbl_GL[[#This Row],[Account_key]],tbl_COA[Account_key],tbl_COA[SubClass2],"Not Found")</f>
        <v>Current Assets</v>
      </c>
      <c r="J17689" t="str">
        <f>_xlfn.XLOOKUP(tbl_GL[[#This Row],[Account_key]],tbl_COA[Account_key],tbl_COA[SubAccount],,0)</f>
        <v>Cash at Bank</v>
      </c>
      <c r="K17689">
        <f>YEAR(tbl_GL[[#This Row],[Date]])</f>
        <v>2019</v>
      </c>
    </row>
    <row r="17690" spans="1:11" x14ac:dyDescent="0.35">
      <c r="A17690">
        <v>1057.2</v>
      </c>
      <c r="B17690" s="24">
        <v>43692</v>
      </c>
      <c r="C17690">
        <v>7</v>
      </c>
      <c r="D17690" s="13">
        <v>121</v>
      </c>
      <c r="E17690" s="13" t="s">
        <v>112</v>
      </c>
      <c r="F17690" s="17">
        <v>-195</v>
      </c>
      <c r="G17690" t="str">
        <f>_xlfn.XLOOKUP(tbl_GL[[#This Row],[Account_key]],tbl_COA[Account_key],tbl_COA[Class],"Not Found")</f>
        <v>Liabilities and Owners Equity</v>
      </c>
      <c r="H17690" t="str">
        <f>_xlfn.XLOOKUP(tbl_GL[[#This Row],[Account_key]],tbl_COA[Account_key],tbl_COA[SubClass],"Not Found")</f>
        <v>Liabilities</v>
      </c>
      <c r="I17690" t="str">
        <f>_xlfn.XLOOKUP(tbl_GL[[#This Row],[Account_key]],tbl_COA[Account_key],tbl_COA[SubClass2],"Not Found")</f>
        <v>Current Liabilities</v>
      </c>
      <c r="J17690" t="str">
        <f>_xlfn.XLOOKUP(tbl_GL[[#This Row],[Account_key]],tbl_COA[Account_key],tbl_COA[SubAccount],,0)</f>
        <v>Interest Payable</v>
      </c>
      <c r="K17690">
        <f>YEAR(tbl_GL[[#This Row],[Date]])</f>
        <v>2019</v>
      </c>
    </row>
    <row r="17691" spans="1:11" x14ac:dyDescent="0.35">
      <c r="A17691">
        <v>1058.0999999999999</v>
      </c>
      <c r="B17691" s="24">
        <v>43694</v>
      </c>
      <c r="C17691">
        <v>7</v>
      </c>
      <c r="D17691" s="13">
        <v>350</v>
      </c>
      <c r="E17691" s="13" t="s">
        <v>99</v>
      </c>
      <c r="F17691" s="17">
        <v>-93</v>
      </c>
      <c r="G17691" t="str">
        <f>_xlfn.XLOOKUP(tbl_GL[[#This Row],[Account_key]],tbl_COA[Account_key],tbl_COA[Class],"Not Found")</f>
        <v>Operating account</v>
      </c>
      <c r="H17691" t="str">
        <f>_xlfn.XLOOKUP(tbl_GL[[#This Row],[Account_key]],tbl_COA[Account_key],tbl_COA[SubClass],"Not Found")</f>
        <v>Operating Expenses</v>
      </c>
      <c r="I17691" t="str">
        <f>_xlfn.XLOOKUP(tbl_GL[[#This Row],[Account_key]],tbl_COA[Account_key],tbl_COA[SubClass2],"Not Found")</f>
        <v>Administration</v>
      </c>
      <c r="J17691" t="str">
        <f>_xlfn.XLOOKUP(tbl_GL[[#This Row],[Account_key]],tbl_COA[Account_key],tbl_COA[SubAccount],,0)</f>
        <v>Other Expenses</v>
      </c>
      <c r="K17691">
        <f>YEAR(tbl_GL[[#This Row],[Date]])</f>
        <v>2019</v>
      </c>
    </row>
    <row r="17692" spans="1:11" x14ac:dyDescent="0.35">
      <c r="A17692">
        <v>1058.2</v>
      </c>
      <c r="B17692" s="24">
        <v>43694</v>
      </c>
      <c r="C17692">
        <v>7</v>
      </c>
      <c r="D17692" s="13">
        <v>20</v>
      </c>
      <c r="E17692" s="13" t="s">
        <v>99</v>
      </c>
      <c r="F17692" s="17">
        <v>-93</v>
      </c>
      <c r="G17692" t="str">
        <f>_xlfn.XLOOKUP(tbl_GL[[#This Row],[Account_key]],tbl_COA[Account_key],tbl_COA[Class],"Not Found")</f>
        <v>Assets</v>
      </c>
      <c r="H17692" t="str">
        <f>_xlfn.XLOOKUP(tbl_GL[[#This Row],[Account_key]],tbl_COA[Account_key],tbl_COA[SubClass],"Not Found")</f>
        <v>Assets</v>
      </c>
      <c r="I17692" t="str">
        <f>_xlfn.XLOOKUP(tbl_GL[[#This Row],[Account_key]],tbl_COA[Account_key],tbl_COA[SubClass2],"Not Found")</f>
        <v>Current Assets</v>
      </c>
      <c r="J17692" t="str">
        <f>_xlfn.XLOOKUP(tbl_GL[[#This Row],[Account_key]],tbl_COA[Account_key],tbl_COA[SubAccount],,0)</f>
        <v>Cash in hand</v>
      </c>
      <c r="K17692">
        <f>YEAR(tbl_GL[[#This Row],[Date]])</f>
        <v>2019</v>
      </c>
    </row>
    <row r="17693" spans="1:11" x14ac:dyDescent="0.35">
      <c r="A17693">
        <v>1059.0999999999999</v>
      </c>
      <c r="B17693" s="24">
        <v>43694</v>
      </c>
      <c r="C17693">
        <v>7</v>
      </c>
      <c r="D17693" s="13">
        <v>260</v>
      </c>
      <c r="E17693" s="13" t="s">
        <v>97</v>
      </c>
      <c r="F17693" s="17">
        <v>-1434</v>
      </c>
      <c r="G17693" t="str">
        <f>_xlfn.XLOOKUP(tbl_GL[[#This Row],[Account_key]],tbl_COA[Account_key],tbl_COA[Class],"Not Found")</f>
        <v>Operating account</v>
      </c>
      <c r="H17693" t="str">
        <f>_xlfn.XLOOKUP(tbl_GL[[#This Row],[Account_key]],tbl_COA[Account_key],tbl_COA[SubClass],"Not Found")</f>
        <v>Operating Expenses</v>
      </c>
      <c r="I17693" t="str">
        <f>_xlfn.XLOOKUP(tbl_GL[[#This Row],[Account_key]],tbl_COA[Account_key],tbl_COA[SubClass2],"Not Found")</f>
        <v>Marketing</v>
      </c>
      <c r="J17693" t="str">
        <f>_xlfn.XLOOKUP(tbl_GL[[#This Row],[Account_key]],tbl_COA[Account_key],tbl_COA[SubAccount],,0)</f>
        <v>Commissions</v>
      </c>
      <c r="K17693">
        <f>YEAR(tbl_GL[[#This Row],[Date]])</f>
        <v>2019</v>
      </c>
    </row>
    <row r="17694" spans="1:11" x14ac:dyDescent="0.35">
      <c r="A17694">
        <v>1059.2</v>
      </c>
      <c r="B17694" s="24">
        <v>43694</v>
      </c>
      <c r="C17694">
        <v>7</v>
      </c>
      <c r="D17694" s="13">
        <v>120</v>
      </c>
      <c r="E17694" s="13" t="s">
        <v>97</v>
      </c>
      <c r="F17694" s="17">
        <v>1434</v>
      </c>
      <c r="G17694" t="str">
        <f>_xlfn.XLOOKUP(tbl_GL[[#This Row],[Account_key]],tbl_COA[Account_key],tbl_COA[Class],"Not Found")</f>
        <v>Liabilities and Owners Equity</v>
      </c>
      <c r="H17694" t="str">
        <f>_xlfn.XLOOKUP(tbl_GL[[#This Row],[Account_key]],tbl_COA[Account_key],tbl_COA[SubClass],"Not Found")</f>
        <v>Liabilities</v>
      </c>
      <c r="I17694" t="str">
        <f>_xlfn.XLOOKUP(tbl_GL[[#This Row],[Account_key]],tbl_COA[Account_key],tbl_COA[SubClass2],"Not Found")</f>
        <v>Current Liabilities</v>
      </c>
      <c r="J17694" t="str">
        <f>_xlfn.XLOOKUP(tbl_GL[[#This Row],[Account_key]],tbl_COA[Account_key],tbl_COA[SubAccount],,0)</f>
        <v>Accrued Expenses</v>
      </c>
      <c r="K17694">
        <f>YEAR(tbl_GL[[#This Row],[Date]])</f>
        <v>2019</v>
      </c>
    </row>
    <row r="17695" spans="1:11" x14ac:dyDescent="0.35">
      <c r="A17695">
        <v>1060.0999999999999</v>
      </c>
      <c r="B17695" s="24">
        <v>43695</v>
      </c>
      <c r="C17695">
        <v>7</v>
      </c>
      <c r="D17695" s="13">
        <v>230</v>
      </c>
      <c r="E17695" s="13" t="s">
        <v>4</v>
      </c>
      <c r="F17695" s="17">
        <v>-291</v>
      </c>
      <c r="G17695" t="str">
        <f>_xlfn.XLOOKUP(tbl_GL[[#This Row],[Account_key]],tbl_COA[Account_key],tbl_COA[Class],"Not Found")</f>
        <v>Trading account</v>
      </c>
      <c r="H17695" t="str">
        <f>_xlfn.XLOOKUP(tbl_GL[[#This Row],[Account_key]],tbl_COA[Account_key],tbl_COA[SubClass],"Not Found")</f>
        <v>Cost of Sales</v>
      </c>
      <c r="I17695" t="str">
        <f>_xlfn.XLOOKUP(tbl_GL[[#This Row],[Account_key]],tbl_COA[Account_key],tbl_COA[SubClass2],"Not Found")</f>
        <v>Cost of Sales</v>
      </c>
      <c r="J17695" t="str">
        <f>_xlfn.XLOOKUP(tbl_GL[[#This Row],[Account_key]],tbl_COA[Account_key],tbl_COA[SubAccount],,0)</f>
        <v>Cost of Sales</v>
      </c>
      <c r="K17695">
        <f>YEAR(tbl_GL[[#This Row],[Date]])</f>
        <v>2019</v>
      </c>
    </row>
    <row r="17696" spans="1:11" x14ac:dyDescent="0.35">
      <c r="A17696">
        <v>1060.2</v>
      </c>
      <c r="B17696" s="24">
        <v>43695</v>
      </c>
      <c r="C17696">
        <v>7</v>
      </c>
      <c r="D17696" s="13">
        <v>60</v>
      </c>
      <c r="E17696" s="13" t="s">
        <v>4</v>
      </c>
      <c r="F17696" s="17">
        <v>-291</v>
      </c>
      <c r="G17696" t="str">
        <f>_xlfn.XLOOKUP(tbl_GL[[#This Row],[Account_key]],tbl_COA[Account_key],tbl_COA[Class],"Not Found")</f>
        <v>Assets</v>
      </c>
      <c r="H17696" t="str">
        <f>_xlfn.XLOOKUP(tbl_GL[[#This Row],[Account_key]],tbl_COA[Account_key],tbl_COA[SubClass],"Not Found")</f>
        <v>Assets</v>
      </c>
      <c r="I17696" t="str">
        <f>_xlfn.XLOOKUP(tbl_GL[[#This Row],[Account_key]],tbl_COA[Account_key],tbl_COA[SubClass2],"Not Found")</f>
        <v>Current Assets</v>
      </c>
      <c r="J17696" t="str">
        <f>_xlfn.XLOOKUP(tbl_GL[[#This Row],[Account_key]],tbl_COA[Account_key],tbl_COA[SubAccount],,0)</f>
        <v>Inventory</v>
      </c>
      <c r="K17696">
        <f>YEAR(tbl_GL[[#This Row],[Date]])</f>
        <v>2019</v>
      </c>
    </row>
    <row r="17697" spans="1:11" x14ac:dyDescent="0.35">
      <c r="A17697">
        <v>1061.0999999999999</v>
      </c>
      <c r="B17697" s="24">
        <v>43695</v>
      </c>
      <c r="C17697">
        <v>7</v>
      </c>
      <c r="D17697" s="13">
        <v>210</v>
      </c>
      <c r="E17697" s="13" t="s">
        <v>8</v>
      </c>
      <c r="F17697" s="17">
        <v>1305</v>
      </c>
      <c r="G17697" t="str">
        <f>_xlfn.XLOOKUP(tbl_GL[[#This Row],[Account_key]],tbl_COA[Account_key],tbl_COA[Class],"Not Found")</f>
        <v>Trading account</v>
      </c>
      <c r="H17697" t="str">
        <f>_xlfn.XLOOKUP(tbl_GL[[#This Row],[Account_key]],tbl_COA[Account_key],tbl_COA[SubClass],"Not Found")</f>
        <v>Sales</v>
      </c>
      <c r="I17697" t="str">
        <f>_xlfn.XLOOKUP(tbl_GL[[#This Row],[Account_key]],tbl_COA[Account_key],tbl_COA[SubClass2],"Not Found")</f>
        <v>Sales</v>
      </c>
      <c r="J17697" t="str">
        <f>_xlfn.XLOOKUP(tbl_GL[[#This Row],[Account_key]],tbl_COA[Account_key],tbl_COA[SubAccount],,0)</f>
        <v>Sales</v>
      </c>
      <c r="K17697">
        <f>YEAR(tbl_GL[[#This Row],[Date]])</f>
        <v>2019</v>
      </c>
    </row>
    <row r="17698" spans="1:11" x14ac:dyDescent="0.35">
      <c r="A17698">
        <v>1061.2</v>
      </c>
      <c r="B17698" s="24">
        <v>43695</v>
      </c>
      <c r="C17698">
        <v>7</v>
      </c>
      <c r="D17698" s="13">
        <v>30</v>
      </c>
      <c r="E17698" s="13" t="s">
        <v>8</v>
      </c>
      <c r="F17698" s="17">
        <v>1305</v>
      </c>
      <c r="G17698" t="str">
        <f>_xlfn.XLOOKUP(tbl_GL[[#This Row],[Account_key]],tbl_COA[Account_key],tbl_COA[Class],"Not Found")</f>
        <v>Assets</v>
      </c>
      <c r="H17698" t="str">
        <f>_xlfn.XLOOKUP(tbl_GL[[#This Row],[Account_key]],tbl_COA[Account_key],tbl_COA[SubClass],"Not Found")</f>
        <v>Assets</v>
      </c>
      <c r="I17698" t="str">
        <f>_xlfn.XLOOKUP(tbl_GL[[#This Row],[Account_key]],tbl_COA[Account_key],tbl_COA[SubClass2],"Not Found")</f>
        <v>Current Assets</v>
      </c>
      <c r="J17698" t="str">
        <f>_xlfn.XLOOKUP(tbl_GL[[#This Row],[Account_key]],tbl_COA[Account_key],tbl_COA[SubAccount],,0)</f>
        <v>Trade Receivables</v>
      </c>
      <c r="K17698">
        <f>YEAR(tbl_GL[[#This Row],[Date]])</f>
        <v>2019</v>
      </c>
    </row>
    <row r="17699" spans="1:11" x14ac:dyDescent="0.35">
      <c r="A17699">
        <v>1062.0999999999999</v>
      </c>
      <c r="B17699" s="24">
        <v>43696</v>
      </c>
      <c r="C17699">
        <v>7</v>
      </c>
      <c r="D17699" s="13">
        <v>230</v>
      </c>
      <c r="E17699" s="13" t="s">
        <v>4</v>
      </c>
      <c r="F17699" s="17">
        <v>-941</v>
      </c>
      <c r="G17699" t="str">
        <f>_xlfn.XLOOKUP(tbl_GL[[#This Row],[Account_key]],tbl_COA[Account_key],tbl_COA[Class],"Not Found")</f>
        <v>Trading account</v>
      </c>
      <c r="H17699" t="str">
        <f>_xlfn.XLOOKUP(tbl_GL[[#This Row],[Account_key]],tbl_COA[Account_key],tbl_COA[SubClass],"Not Found")</f>
        <v>Cost of Sales</v>
      </c>
      <c r="I17699" t="str">
        <f>_xlfn.XLOOKUP(tbl_GL[[#This Row],[Account_key]],tbl_COA[Account_key],tbl_COA[SubClass2],"Not Found")</f>
        <v>Cost of Sales</v>
      </c>
      <c r="J17699" t="str">
        <f>_xlfn.XLOOKUP(tbl_GL[[#This Row],[Account_key]],tbl_COA[Account_key],tbl_COA[SubAccount],,0)</f>
        <v>Cost of Sales</v>
      </c>
      <c r="K17699">
        <f>YEAR(tbl_GL[[#This Row],[Date]])</f>
        <v>2019</v>
      </c>
    </row>
    <row r="17700" spans="1:11" x14ac:dyDescent="0.35">
      <c r="A17700">
        <v>1062.2</v>
      </c>
      <c r="B17700" s="24">
        <v>43696</v>
      </c>
      <c r="C17700">
        <v>7</v>
      </c>
      <c r="D17700" s="13">
        <v>60</v>
      </c>
      <c r="E17700" s="13" t="s">
        <v>4</v>
      </c>
      <c r="F17700" s="17">
        <v>-941</v>
      </c>
      <c r="G17700" t="str">
        <f>_xlfn.XLOOKUP(tbl_GL[[#This Row],[Account_key]],tbl_COA[Account_key],tbl_COA[Class],"Not Found")</f>
        <v>Assets</v>
      </c>
      <c r="H17700" t="str">
        <f>_xlfn.XLOOKUP(tbl_GL[[#This Row],[Account_key]],tbl_COA[Account_key],tbl_COA[SubClass],"Not Found")</f>
        <v>Assets</v>
      </c>
      <c r="I17700" t="str">
        <f>_xlfn.XLOOKUP(tbl_GL[[#This Row],[Account_key]],tbl_COA[Account_key],tbl_COA[SubClass2],"Not Found")</f>
        <v>Current Assets</v>
      </c>
      <c r="J17700" t="str">
        <f>_xlfn.XLOOKUP(tbl_GL[[#This Row],[Account_key]],tbl_COA[Account_key],tbl_COA[SubAccount],,0)</f>
        <v>Inventory</v>
      </c>
      <c r="K17700">
        <f>YEAR(tbl_GL[[#This Row],[Date]])</f>
        <v>2019</v>
      </c>
    </row>
    <row r="17701" spans="1:11" x14ac:dyDescent="0.35">
      <c r="A17701">
        <v>1063.0999999999999</v>
      </c>
      <c r="B17701" s="24">
        <v>43696</v>
      </c>
      <c r="C17701">
        <v>7</v>
      </c>
      <c r="D17701" s="13">
        <v>210</v>
      </c>
      <c r="E17701" s="13" t="s">
        <v>7</v>
      </c>
      <c r="F17701" s="17">
        <v>3549</v>
      </c>
      <c r="G17701" t="str">
        <f>_xlfn.XLOOKUP(tbl_GL[[#This Row],[Account_key]],tbl_COA[Account_key],tbl_COA[Class],"Not Found")</f>
        <v>Trading account</v>
      </c>
      <c r="H17701" t="str">
        <f>_xlfn.XLOOKUP(tbl_GL[[#This Row],[Account_key]],tbl_COA[Account_key],tbl_COA[SubClass],"Not Found")</f>
        <v>Sales</v>
      </c>
      <c r="I17701" t="str">
        <f>_xlfn.XLOOKUP(tbl_GL[[#This Row],[Account_key]],tbl_COA[Account_key],tbl_COA[SubClass2],"Not Found")</f>
        <v>Sales</v>
      </c>
      <c r="J17701" t="str">
        <f>_xlfn.XLOOKUP(tbl_GL[[#This Row],[Account_key]],tbl_COA[Account_key],tbl_COA[SubAccount],,0)</f>
        <v>Sales</v>
      </c>
      <c r="K17701">
        <f>YEAR(tbl_GL[[#This Row],[Date]])</f>
        <v>2019</v>
      </c>
    </row>
    <row r="17702" spans="1:11" x14ac:dyDescent="0.35">
      <c r="A17702">
        <v>1063.2</v>
      </c>
      <c r="B17702" s="24">
        <v>43696</v>
      </c>
      <c r="C17702">
        <v>7</v>
      </c>
      <c r="D17702" s="13">
        <v>10</v>
      </c>
      <c r="E17702" s="13" t="s">
        <v>7</v>
      </c>
      <c r="F17702" s="17">
        <v>3549</v>
      </c>
      <c r="G17702" t="str">
        <f>_xlfn.XLOOKUP(tbl_GL[[#This Row],[Account_key]],tbl_COA[Account_key],tbl_COA[Class],"Not Found")</f>
        <v>Assets</v>
      </c>
      <c r="H17702" t="str">
        <f>_xlfn.XLOOKUP(tbl_GL[[#This Row],[Account_key]],tbl_COA[Account_key],tbl_COA[SubClass],"Not Found")</f>
        <v>Assets</v>
      </c>
      <c r="I17702" t="str">
        <f>_xlfn.XLOOKUP(tbl_GL[[#This Row],[Account_key]],tbl_COA[Account_key],tbl_COA[SubClass2],"Not Found")</f>
        <v>Current Assets</v>
      </c>
      <c r="J17702" t="str">
        <f>_xlfn.XLOOKUP(tbl_GL[[#This Row],[Account_key]],tbl_COA[Account_key],tbl_COA[SubAccount],,0)</f>
        <v>Cash at Bank</v>
      </c>
      <c r="K17702">
        <f>YEAR(tbl_GL[[#This Row],[Date]])</f>
        <v>2019</v>
      </c>
    </row>
    <row r="17703" spans="1:11" x14ac:dyDescent="0.35">
      <c r="A17703">
        <v>1064.0999999999999</v>
      </c>
      <c r="B17703" s="24">
        <v>43696</v>
      </c>
      <c r="C17703">
        <v>7</v>
      </c>
      <c r="D17703" s="13">
        <v>230</v>
      </c>
      <c r="E17703" s="13" t="s">
        <v>4</v>
      </c>
      <c r="F17703" s="17">
        <v>-3505</v>
      </c>
      <c r="G17703" t="str">
        <f>_xlfn.XLOOKUP(tbl_GL[[#This Row],[Account_key]],tbl_COA[Account_key],tbl_COA[Class],"Not Found")</f>
        <v>Trading account</v>
      </c>
      <c r="H17703" t="str">
        <f>_xlfn.XLOOKUP(tbl_GL[[#This Row],[Account_key]],tbl_COA[Account_key],tbl_COA[SubClass],"Not Found")</f>
        <v>Cost of Sales</v>
      </c>
      <c r="I17703" t="str">
        <f>_xlfn.XLOOKUP(tbl_GL[[#This Row],[Account_key]],tbl_COA[Account_key],tbl_COA[SubClass2],"Not Found")</f>
        <v>Cost of Sales</v>
      </c>
      <c r="J17703" t="str">
        <f>_xlfn.XLOOKUP(tbl_GL[[#This Row],[Account_key]],tbl_COA[Account_key],tbl_COA[SubAccount],,0)</f>
        <v>Cost of Sales</v>
      </c>
      <c r="K17703">
        <f>YEAR(tbl_GL[[#This Row],[Date]])</f>
        <v>2019</v>
      </c>
    </row>
    <row r="17704" spans="1:11" x14ac:dyDescent="0.35">
      <c r="A17704">
        <v>1064.2</v>
      </c>
      <c r="B17704" s="24">
        <v>43696</v>
      </c>
      <c r="C17704">
        <v>7</v>
      </c>
      <c r="D17704" s="13">
        <v>60</v>
      </c>
      <c r="E17704" s="13" t="s">
        <v>4</v>
      </c>
      <c r="F17704" s="17">
        <v>-3505</v>
      </c>
      <c r="G17704" t="str">
        <f>_xlfn.XLOOKUP(tbl_GL[[#This Row],[Account_key]],tbl_COA[Account_key],tbl_COA[Class],"Not Found")</f>
        <v>Assets</v>
      </c>
      <c r="H17704" t="str">
        <f>_xlfn.XLOOKUP(tbl_GL[[#This Row],[Account_key]],tbl_COA[Account_key],tbl_COA[SubClass],"Not Found")</f>
        <v>Assets</v>
      </c>
      <c r="I17704" t="str">
        <f>_xlfn.XLOOKUP(tbl_GL[[#This Row],[Account_key]],tbl_COA[Account_key],tbl_COA[SubClass2],"Not Found")</f>
        <v>Current Assets</v>
      </c>
      <c r="J17704" t="str">
        <f>_xlfn.XLOOKUP(tbl_GL[[#This Row],[Account_key]],tbl_COA[Account_key],tbl_COA[SubAccount],,0)</f>
        <v>Inventory</v>
      </c>
      <c r="K17704">
        <f>YEAR(tbl_GL[[#This Row],[Date]])</f>
        <v>2019</v>
      </c>
    </row>
    <row r="17705" spans="1:11" x14ac:dyDescent="0.35">
      <c r="A17705">
        <v>1065.0999999999999</v>
      </c>
      <c r="B17705" s="24">
        <v>43696</v>
      </c>
      <c r="C17705">
        <v>7</v>
      </c>
      <c r="D17705" s="13">
        <v>210</v>
      </c>
      <c r="E17705" s="13" t="s">
        <v>8</v>
      </c>
      <c r="F17705" s="17">
        <v>15706</v>
      </c>
      <c r="G17705" t="str">
        <f>_xlfn.XLOOKUP(tbl_GL[[#This Row],[Account_key]],tbl_COA[Account_key],tbl_COA[Class],"Not Found")</f>
        <v>Trading account</v>
      </c>
      <c r="H17705" t="str">
        <f>_xlfn.XLOOKUP(tbl_GL[[#This Row],[Account_key]],tbl_COA[Account_key],tbl_COA[SubClass],"Not Found")</f>
        <v>Sales</v>
      </c>
      <c r="I17705" t="str">
        <f>_xlfn.XLOOKUP(tbl_GL[[#This Row],[Account_key]],tbl_COA[Account_key],tbl_COA[SubClass2],"Not Found")</f>
        <v>Sales</v>
      </c>
      <c r="J17705" t="str">
        <f>_xlfn.XLOOKUP(tbl_GL[[#This Row],[Account_key]],tbl_COA[Account_key],tbl_COA[SubAccount],,0)</f>
        <v>Sales</v>
      </c>
      <c r="K17705">
        <f>YEAR(tbl_GL[[#This Row],[Date]])</f>
        <v>2019</v>
      </c>
    </row>
    <row r="17706" spans="1:11" x14ac:dyDescent="0.35">
      <c r="A17706">
        <v>1065.2</v>
      </c>
      <c r="B17706" s="24">
        <v>43696</v>
      </c>
      <c r="C17706">
        <v>7</v>
      </c>
      <c r="D17706" s="13">
        <v>30</v>
      </c>
      <c r="E17706" s="13" t="s">
        <v>8</v>
      </c>
      <c r="F17706" s="17">
        <v>15706</v>
      </c>
      <c r="G17706" t="str">
        <f>_xlfn.XLOOKUP(tbl_GL[[#This Row],[Account_key]],tbl_COA[Account_key],tbl_COA[Class],"Not Found")</f>
        <v>Assets</v>
      </c>
      <c r="H17706" t="str">
        <f>_xlfn.XLOOKUP(tbl_GL[[#This Row],[Account_key]],tbl_COA[Account_key],tbl_COA[SubClass],"Not Found")</f>
        <v>Assets</v>
      </c>
      <c r="I17706" t="str">
        <f>_xlfn.XLOOKUP(tbl_GL[[#This Row],[Account_key]],tbl_COA[Account_key],tbl_COA[SubClass2],"Not Found")</f>
        <v>Current Assets</v>
      </c>
      <c r="J17706" t="str">
        <f>_xlfn.XLOOKUP(tbl_GL[[#This Row],[Account_key]],tbl_COA[Account_key],tbl_COA[SubAccount],,0)</f>
        <v>Trade Receivables</v>
      </c>
      <c r="K17706">
        <f>YEAR(tbl_GL[[#This Row],[Date]])</f>
        <v>2019</v>
      </c>
    </row>
    <row r="17707" spans="1:11" x14ac:dyDescent="0.35">
      <c r="A17707">
        <v>1066.0999999999999</v>
      </c>
      <c r="B17707" s="24">
        <v>43696</v>
      </c>
      <c r="C17707">
        <v>7</v>
      </c>
      <c r="D17707" s="13">
        <v>30</v>
      </c>
      <c r="E17707" s="13" t="s">
        <v>80</v>
      </c>
      <c r="F17707" s="17">
        <v>-14876</v>
      </c>
      <c r="G17707" t="str">
        <f>_xlfn.XLOOKUP(tbl_GL[[#This Row],[Account_key]],tbl_COA[Account_key],tbl_COA[Class],"Not Found")</f>
        <v>Assets</v>
      </c>
      <c r="H17707" t="str">
        <f>_xlfn.XLOOKUP(tbl_GL[[#This Row],[Account_key]],tbl_COA[Account_key],tbl_COA[SubClass],"Not Found")</f>
        <v>Assets</v>
      </c>
      <c r="I17707" t="str">
        <f>_xlfn.XLOOKUP(tbl_GL[[#This Row],[Account_key]],tbl_COA[Account_key],tbl_COA[SubClass2],"Not Found")</f>
        <v>Current Assets</v>
      </c>
      <c r="J17707" t="str">
        <f>_xlfn.XLOOKUP(tbl_GL[[#This Row],[Account_key]],tbl_COA[Account_key],tbl_COA[SubAccount],,0)</f>
        <v>Trade Receivables</v>
      </c>
      <c r="K17707">
        <f>YEAR(tbl_GL[[#This Row],[Date]])</f>
        <v>2019</v>
      </c>
    </row>
    <row r="17708" spans="1:11" x14ac:dyDescent="0.35">
      <c r="A17708">
        <v>1066.2</v>
      </c>
      <c r="B17708" s="24">
        <v>43696</v>
      </c>
      <c r="C17708">
        <v>7</v>
      </c>
      <c r="D17708" s="13">
        <v>10</v>
      </c>
      <c r="E17708" s="13" t="s">
        <v>80</v>
      </c>
      <c r="F17708" s="17">
        <v>14876</v>
      </c>
      <c r="G17708" t="str">
        <f>_xlfn.XLOOKUP(tbl_GL[[#This Row],[Account_key]],tbl_COA[Account_key],tbl_COA[Class],"Not Found")</f>
        <v>Assets</v>
      </c>
      <c r="H17708" t="str">
        <f>_xlfn.XLOOKUP(tbl_GL[[#This Row],[Account_key]],tbl_COA[Account_key],tbl_COA[SubClass],"Not Found")</f>
        <v>Assets</v>
      </c>
      <c r="I17708" t="str">
        <f>_xlfn.XLOOKUP(tbl_GL[[#This Row],[Account_key]],tbl_COA[Account_key],tbl_COA[SubClass2],"Not Found")</f>
        <v>Current Assets</v>
      </c>
      <c r="J17708" t="str">
        <f>_xlfn.XLOOKUP(tbl_GL[[#This Row],[Account_key]],tbl_COA[Account_key],tbl_COA[SubAccount],,0)</f>
        <v>Cash at Bank</v>
      </c>
      <c r="K17708">
        <f>YEAR(tbl_GL[[#This Row],[Date]])</f>
        <v>2019</v>
      </c>
    </row>
    <row r="17709" spans="1:11" x14ac:dyDescent="0.35">
      <c r="A17709">
        <v>1067.0999999999999</v>
      </c>
      <c r="B17709" s="24">
        <v>43697</v>
      </c>
      <c r="C17709">
        <v>7</v>
      </c>
      <c r="D17709" s="13">
        <v>260</v>
      </c>
      <c r="E17709" s="13" t="s">
        <v>97</v>
      </c>
      <c r="F17709" s="17">
        <v>-1968</v>
      </c>
      <c r="G17709" t="str">
        <f>_xlfn.XLOOKUP(tbl_GL[[#This Row],[Account_key]],tbl_COA[Account_key],tbl_COA[Class],"Not Found")</f>
        <v>Operating account</v>
      </c>
      <c r="H17709" t="str">
        <f>_xlfn.XLOOKUP(tbl_GL[[#This Row],[Account_key]],tbl_COA[Account_key],tbl_COA[SubClass],"Not Found")</f>
        <v>Operating Expenses</v>
      </c>
      <c r="I17709" t="str">
        <f>_xlfn.XLOOKUP(tbl_GL[[#This Row],[Account_key]],tbl_COA[Account_key],tbl_COA[SubClass2],"Not Found")</f>
        <v>Marketing</v>
      </c>
      <c r="J17709" t="str">
        <f>_xlfn.XLOOKUP(tbl_GL[[#This Row],[Account_key]],tbl_COA[Account_key],tbl_COA[SubAccount],,0)</f>
        <v>Commissions</v>
      </c>
      <c r="K17709">
        <f>YEAR(tbl_GL[[#This Row],[Date]])</f>
        <v>2019</v>
      </c>
    </row>
    <row r="17710" spans="1:11" x14ac:dyDescent="0.35">
      <c r="A17710">
        <v>1067.2</v>
      </c>
      <c r="B17710" s="24">
        <v>43697</v>
      </c>
      <c r="C17710">
        <v>7</v>
      </c>
      <c r="D17710" s="13">
        <v>120</v>
      </c>
      <c r="E17710" s="13" t="s">
        <v>97</v>
      </c>
      <c r="F17710" s="17">
        <v>1968</v>
      </c>
      <c r="G17710" t="str">
        <f>_xlfn.XLOOKUP(tbl_GL[[#This Row],[Account_key]],tbl_COA[Account_key],tbl_COA[Class],"Not Found")</f>
        <v>Liabilities and Owners Equity</v>
      </c>
      <c r="H17710" t="str">
        <f>_xlfn.XLOOKUP(tbl_GL[[#This Row],[Account_key]],tbl_COA[Account_key],tbl_COA[SubClass],"Not Found")</f>
        <v>Liabilities</v>
      </c>
      <c r="I17710" t="str">
        <f>_xlfn.XLOOKUP(tbl_GL[[#This Row],[Account_key]],tbl_COA[Account_key],tbl_COA[SubClass2],"Not Found")</f>
        <v>Current Liabilities</v>
      </c>
      <c r="J17710" t="str">
        <f>_xlfn.XLOOKUP(tbl_GL[[#This Row],[Account_key]],tbl_COA[Account_key],tbl_COA[SubAccount],,0)</f>
        <v>Accrued Expenses</v>
      </c>
      <c r="K17710">
        <f>YEAR(tbl_GL[[#This Row],[Date]])</f>
        <v>2019</v>
      </c>
    </row>
    <row r="17711" spans="1:11" x14ac:dyDescent="0.35">
      <c r="A17711">
        <v>1068.0999999999999</v>
      </c>
      <c r="B17711" s="24">
        <v>43698</v>
      </c>
      <c r="C17711">
        <v>7</v>
      </c>
      <c r="D17711" s="13">
        <v>220</v>
      </c>
      <c r="E17711" s="13" t="s">
        <v>81</v>
      </c>
      <c r="F17711" s="17">
        <v>-1377</v>
      </c>
      <c r="G17711" t="str">
        <f>_xlfn.XLOOKUP(tbl_GL[[#This Row],[Account_key]],tbl_COA[Account_key],tbl_COA[Class],"Not Found")</f>
        <v>Trading account</v>
      </c>
      <c r="H17711" t="str">
        <f>_xlfn.XLOOKUP(tbl_GL[[#This Row],[Account_key]],tbl_COA[Account_key],tbl_COA[SubClass],"Not Found")</f>
        <v>Sales</v>
      </c>
      <c r="I17711" t="str">
        <f>_xlfn.XLOOKUP(tbl_GL[[#This Row],[Account_key]],tbl_COA[Account_key],tbl_COA[SubClass2],"Not Found")</f>
        <v>Sales</v>
      </c>
      <c r="J17711" t="str">
        <f>_xlfn.XLOOKUP(tbl_GL[[#This Row],[Account_key]],tbl_COA[Account_key],tbl_COA[SubAccount],,0)</f>
        <v>Sales Return</v>
      </c>
      <c r="K17711">
        <f>YEAR(tbl_GL[[#This Row],[Date]])</f>
        <v>2019</v>
      </c>
    </row>
    <row r="17712" spans="1:11" x14ac:dyDescent="0.35">
      <c r="A17712">
        <v>1068.2</v>
      </c>
      <c r="B17712" s="24">
        <v>43698</v>
      </c>
      <c r="C17712">
        <v>7</v>
      </c>
      <c r="D17712" s="13">
        <v>20</v>
      </c>
      <c r="E17712" s="13" t="s">
        <v>81</v>
      </c>
      <c r="F17712" s="17">
        <v>-1377</v>
      </c>
      <c r="G17712" t="str">
        <f>_xlfn.XLOOKUP(tbl_GL[[#This Row],[Account_key]],tbl_COA[Account_key],tbl_COA[Class],"Not Found")</f>
        <v>Assets</v>
      </c>
      <c r="H17712" t="str">
        <f>_xlfn.XLOOKUP(tbl_GL[[#This Row],[Account_key]],tbl_COA[Account_key],tbl_COA[SubClass],"Not Found")</f>
        <v>Assets</v>
      </c>
      <c r="I17712" t="str">
        <f>_xlfn.XLOOKUP(tbl_GL[[#This Row],[Account_key]],tbl_COA[Account_key],tbl_COA[SubClass2],"Not Found")</f>
        <v>Current Assets</v>
      </c>
      <c r="J17712" t="str">
        <f>_xlfn.XLOOKUP(tbl_GL[[#This Row],[Account_key]],tbl_COA[Account_key],tbl_COA[SubAccount],,0)</f>
        <v>Cash in hand</v>
      </c>
      <c r="K17712">
        <f>YEAR(tbl_GL[[#This Row],[Date]])</f>
        <v>2019</v>
      </c>
    </row>
    <row r="17713" spans="1:11" x14ac:dyDescent="0.35">
      <c r="A17713">
        <v>1069.0999999999999</v>
      </c>
      <c r="B17713" s="24">
        <v>43701</v>
      </c>
      <c r="C17713">
        <v>7</v>
      </c>
      <c r="D17713" s="13">
        <v>230</v>
      </c>
      <c r="E17713" s="13" t="s">
        <v>4</v>
      </c>
      <c r="F17713" s="17">
        <v>-652</v>
      </c>
      <c r="G17713" t="str">
        <f>_xlfn.XLOOKUP(tbl_GL[[#This Row],[Account_key]],tbl_COA[Account_key],tbl_COA[Class],"Not Found")</f>
        <v>Trading account</v>
      </c>
      <c r="H17713" t="str">
        <f>_xlfn.XLOOKUP(tbl_GL[[#This Row],[Account_key]],tbl_COA[Account_key],tbl_COA[SubClass],"Not Found")</f>
        <v>Cost of Sales</v>
      </c>
      <c r="I17713" t="str">
        <f>_xlfn.XLOOKUP(tbl_GL[[#This Row],[Account_key]],tbl_COA[Account_key],tbl_COA[SubClass2],"Not Found")</f>
        <v>Cost of Sales</v>
      </c>
      <c r="J17713" t="str">
        <f>_xlfn.XLOOKUP(tbl_GL[[#This Row],[Account_key]],tbl_COA[Account_key],tbl_COA[SubAccount],,0)</f>
        <v>Cost of Sales</v>
      </c>
      <c r="K17713">
        <f>YEAR(tbl_GL[[#This Row],[Date]])</f>
        <v>2019</v>
      </c>
    </row>
    <row r="17714" spans="1:11" x14ac:dyDescent="0.35">
      <c r="A17714">
        <v>1069.2</v>
      </c>
      <c r="B17714" s="24">
        <v>43701</v>
      </c>
      <c r="C17714">
        <v>7</v>
      </c>
      <c r="D17714" s="13">
        <v>60</v>
      </c>
      <c r="E17714" s="13" t="s">
        <v>4</v>
      </c>
      <c r="F17714" s="17">
        <v>-652</v>
      </c>
      <c r="G17714" t="str">
        <f>_xlfn.XLOOKUP(tbl_GL[[#This Row],[Account_key]],tbl_COA[Account_key],tbl_COA[Class],"Not Found")</f>
        <v>Assets</v>
      </c>
      <c r="H17714" t="str">
        <f>_xlfn.XLOOKUP(tbl_GL[[#This Row],[Account_key]],tbl_COA[Account_key],tbl_COA[SubClass],"Not Found")</f>
        <v>Assets</v>
      </c>
      <c r="I17714" t="str">
        <f>_xlfn.XLOOKUP(tbl_GL[[#This Row],[Account_key]],tbl_COA[Account_key],tbl_COA[SubClass2],"Not Found")</f>
        <v>Current Assets</v>
      </c>
      <c r="J17714" t="str">
        <f>_xlfn.XLOOKUP(tbl_GL[[#This Row],[Account_key]],tbl_COA[Account_key],tbl_COA[SubAccount],,0)</f>
        <v>Inventory</v>
      </c>
      <c r="K17714">
        <f>YEAR(tbl_GL[[#This Row],[Date]])</f>
        <v>2019</v>
      </c>
    </row>
    <row r="17715" spans="1:11" x14ac:dyDescent="0.35">
      <c r="A17715">
        <v>1070.0999999999999</v>
      </c>
      <c r="B17715" s="24">
        <v>43701</v>
      </c>
      <c r="C17715">
        <v>7</v>
      </c>
      <c r="D17715" s="13">
        <v>10</v>
      </c>
      <c r="E17715" s="13" t="s">
        <v>98</v>
      </c>
      <c r="F17715" s="17">
        <v>-2040</v>
      </c>
      <c r="G17715" t="str">
        <f>_xlfn.XLOOKUP(tbl_GL[[#This Row],[Account_key]],tbl_COA[Account_key],tbl_COA[Class],"Not Found")</f>
        <v>Assets</v>
      </c>
      <c r="H17715" t="str">
        <f>_xlfn.XLOOKUP(tbl_GL[[#This Row],[Account_key]],tbl_COA[Account_key],tbl_COA[SubClass],"Not Found")</f>
        <v>Assets</v>
      </c>
      <c r="I17715" t="str">
        <f>_xlfn.XLOOKUP(tbl_GL[[#This Row],[Account_key]],tbl_COA[Account_key],tbl_COA[SubClass2],"Not Found")</f>
        <v>Current Assets</v>
      </c>
      <c r="J17715" t="str">
        <f>_xlfn.XLOOKUP(tbl_GL[[#This Row],[Account_key]],tbl_COA[Account_key],tbl_COA[SubAccount],,0)</f>
        <v>Cash at Bank</v>
      </c>
      <c r="K17715">
        <f>YEAR(tbl_GL[[#This Row],[Date]])</f>
        <v>2019</v>
      </c>
    </row>
    <row r="17716" spans="1:11" x14ac:dyDescent="0.35">
      <c r="A17716">
        <v>1070.2</v>
      </c>
      <c r="B17716" s="24">
        <v>43701</v>
      </c>
      <c r="C17716">
        <v>7</v>
      </c>
      <c r="D17716" s="13">
        <v>120</v>
      </c>
      <c r="E17716" s="13" t="s">
        <v>98</v>
      </c>
      <c r="F17716" s="17">
        <v>-2040</v>
      </c>
      <c r="G17716" t="str">
        <f>_xlfn.XLOOKUP(tbl_GL[[#This Row],[Account_key]],tbl_COA[Account_key],tbl_COA[Class],"Not Found")</f>
        <v>Liabilities and Owners Equity</v>
      </c>
      <c r="H17716" t="str">
        <f>_xlfn.XLOOKUP(tbl_GL[[#This Row],[Account_key]],tbl_COA[Account_key],tbl_COA[SubClass],"Not Found")</f>
        <v>Liabilities</v>
      </c>
      <c r="I17716" t="str">
        <f>_xlfn.XLOOKUP(tbl_GL[[#This Row],[Account_key]],tbl_COA[Account_key],tbl_COA[SubClass2],"Not Found")</f>
        <v>Current Liabilities</v>
      </c>
      <c r="J17716" t="str">
        <f>_xlfn.XLOOKUP(tbl_GL[[#This Row],[Account_key]],tbl_COA[Account_key],tbl_COA[SubAccount],,0)</f>
        <v>Accrued Expenses</v>
      </c>
      <c r="K17716">
        <f>YEAR(tbl_GL[[#This Row],[Date]])</f>
        <v>2019</v>
      </c>
    </row>
    <row r="17717" spans="1:11" x14ac:dyDescent="0.35">
      <c r="A17717">
        <v>1071.0999999999999</v>
      </c>
      <c r="B17717" s="24">
        <v>43701</v>
      </c>
      <c r="C17717">
        <v>7</v>
      </c>
      <c r="D17717" s="13">
        <v>210</v>
      </c>
      <c r="E17717" s="13" t="s">
        <v>8</v>
      </c>
      <c r="F17717" s="17">
        <v>2921</v>
      </c>
      <c r="G17717" t="str">
        <f>_xlfn.XLOOKUP(tbl_GL[[#This Row],[Account_key]],tbl_COA[Account_key],tbl_COA[Class],"Not Found")</f>
        <v>Trading account</v>
      </c>
      <c r="H17717" t="str">
        <f>_xlfn.XLOOKUP(tbl_GL[[#This Row],[Account_key]],tbl_COA[Account_key],tbl_COA[SubClass],"Not Found")</f>
        <v>Sales</v>
      </c>
      <c r="I17717" t="str">
        <f>_xlfn.XLOOKUP(tbl_GL[[#This Row],[Account_key]],tbl_COA[Account_key],tbl_COA[SubClass2],"Not Found")</f>
        <v>Sales</v>
      </c>
      <c r="J17717" t="str">
        <f>_xlfn.XLOOKUP(tbl_GL[[#This Row],[Account_key]],tbl_COA[Account_key],tbl_COA[SubAccount],,0)</f>
        <v>Sales</v>
      </c>
      <c r="K17717">
        <f>YEAR(tbl_GL[[#This Row],[Date]])</f>
        <v>2019</v>
      </c>
    </row>
    <row r="17718" spans="1:11" x14ac:dyDescent="0.35">
      <c r="A17718">
        <v>1071.2</v>
      </c>
      <c r="B17718" s="24">
        <v>43701</v>
      </c>
      <c r="C17718">
        <v>7</v>
      </c>
      <c r="D17718" s="13">
        <v>30</v>
      </c>
      <c r="E17718" s="13" t="s">
        <v>8</v>
      </c>
      <c r="F17718" s="17">
        <v>2921</v>
      </c>
      <c r="G17718" t="str">
        <f>_xlfn.XLOOKUP(tbl_GL[[#This Row],[Account_key]],tbl_COA[Account_key],tbl_COA[Class],"Not Found")</f>
        <v>Assets</v>
      </c>
      <c r="H17718" t="str">
        <f>_xlfn.XLOOKUP(tbl_GL[[#This Row],[Account_key]],tbl_COA[Account_key],tbl_COA[SubClass],"Not Found")</f>
        <v>Assets</v>
      </c>
      <c r="I17718" t="str">
        <f>_xlfn.XLOOKUP(tbl_GL[[#This Row],[Account_key]],tbl_COA[Account_key],tbl_COA[SubClass2],"Not Found")</f>
        <v>Current Assets</v>
      </c>
      <c r="J17718" t="str">
        <f>_xlfn.XLOOKUP(tbl_GL[[#This Row],[Account_key]],tbl_COA[Account_key],tbl_COA[SubAccount],,0)</f>
        <v>Trade Receivables</v>
      </c>
      <c r="K17718">
        <f>YEAR(tbl_GL[[#This Row],[Date]])</f>
        <v>2019</v>
      </c>
    </row>
    <row r="17719" spans="1:11" x14ac:dyDescent="0.35">
      <c r="A17719">
        <v>1072.0999999999999</v>
      </c>
      <c r="B17719" s="24">
        <v>43702</v>
      </c>
      <c r="C17719">
        <v>7</v>
      </c>
      <c r="D17719" s="13">
        <v>350</v>
      </c>
      <c r="E17719" s="13" t="s">
        <v>97</v>
      </c>
      <c r="F17719" s="17">
        <v>-1643</v>
      </c>
      <c r="G17719" t="str">
        <f>_xlfn.XLOOKUP(tbl_GL[[#This Row],[Account_key]],tbl_COA[Account_key],tbl_COA[Class],"Not Found")</f>
        <v>Operating account</v>
      </c>
      <c r="H17719" t="str">
        <f>_xlfn.XLOOKUP(tbl_GL[[#This Row],[Account_key]],tbl_COA[Account_key],tbl_COA[SubClass],"Not Found")</f>
        <v>Operating Expenses</v>
      </c>
      <c r="I17719" t="str">
        <f>_xlfn.XLOOKUP(tbl_GL[[#This Row],[Account_key]],tbl_COA[Account_key],tbl_COA[SubClass2],"Not Found")</f>
        <v>Administration</v>
      </c>
      <c r="J17719" t="str">
        <f>_xlfn.XLOOKUP(tbl_GL[[#This Row],[Account_key]],tbl_COA[Account_key],tbl_COA[SubAccount],,0)</f>
        <v>Other Expenses</v>
      </c>
      <c r="K17719">
        <f>YEAR(tbl_GL[[#This Row],[Date]])</f>
        <v>2019</v>
      </c>
    </row>
    <row r="17720" spans="1:11" x14ac:dyDescent="0.35">
      <c r="A17720">
        <v>1072.2</v>
      </c>
      <c r="B17720" s="24">
        <v>43702</v>
      </c>
      <c r="C17720">
        <v>7</v>
      </c>
      <c r="D17720" s="13">
        <v>120</v>
      </c>
      <c r="E17720" s="13" t="s">
        <v>97</v>
      </c>
      <c r="F17720" s="17">
        <v>1643</v>
      </c>
      <c r="G17720" t="str">
        <f>_xlfn.XLOOKUP(tbl_GL[[#This Row],[Account_key]],tbl_COA[Account_key],tbl_COA[Class],"Not Found")</f>
        <v>Liabilities and Owners Equity</v>
      </c>
      <c r="H17720" t="str">
        <f>_xlfn.XLOOKUP(tbl_GL[[#This Row],[Account_key]],tbl_COA[Account_key],tbl_COA[SubClass],"Not Found")</f>
        <v>Liabilities</v>
      </c>
      <c r="I17720" t="str">
        <f>_xlfn.XLOOKUP(tbl_GL[[#This Row],[Account_key]],tbl_COA[Account_key],tbl_COA[SubClass2],"Not Found")</f>
        <v>Current Liabilities</v>
      </c>
      <c r="J17720" t="str">
        <f>_xlfn.XLOOKUP(tbl_GL[[#This Row],[Account_key]],tbl_COA[Account_key],tbl_COA[SubAccount],,0)</f>
        <v>Accrued Expenses</v>
      </c>
      <c r="K17720">
        <f>YEAR(tbl_GL[[#This Row],[Date]])</f>
        <v>2019</v>
      </c>
    </row>
    <row r="17721" spans="1:11" x14ac:dyDescent="0.35">
      <c r="A17721">
        <v>1073.0999999999999</v>
      </c>
      <c r="B17721" s="24">
        <v>43704</v>
      </c>
      <c r="C17721">
        <v>7</v>
      </c>
      <c r="D17721" s="13">
        <v>230</v>
      </c>
      <c r="E17721" s="13" t="s">
        <v>4</v>
      </c>
      <c r="F17721" s="17">
        <v>-855</v>
      </c>
      <c r="G17721" t="str">
        <f>_xlfn.XLOOKUP(tbl_GL[[#This Row],[Account_key]],tbl_COA[Account_key],tbl_COA[Class],"Not Found")</f>
        <v>Trading account</v>
      </c>
      <c r="H17721" t="str">
        <f>_xlfn.XLOOKUP(tbl_GL[[#This Row],[Account_key]],tbl_COA[Account_key],tbl_COA[SubClass],"Not Found")</f>
        <v>Cost of Sales</v>
      </c>
      <c r="I17721" t="str">
        <f>_xlfn.XLOOKUP(tbl_GL[[#This Row],[Account_key]],tbl_COA[Account_key],tbl_COA[SubClass2],"Not Found")</f>
        <v>Cost of Sales</v>
      </c>
      <c r="J17721" t="str">
        <f>_xlfn.XLOOKUP(tbl_GL[[#This Row],[Account_key]],tbl_COA[Account_key],tbl_COA[SubAccount],,0)</f>
        <v>Cost of Sales</v>
      </c>
      <c r="K17721">
        <f>YEAR(tbl_GL[[#This Row],[Date]])</f>
        <v>2019</v>
      </c>
    </row>
    <row r="17722" spans="1:11" x14ac:dyDescent="0.35">
      <c r="A17722">
        <v>1073.2</v>
      </c>
      <c r="B17722" s="24">
        <v>43704</v>
      </c>
      <c r="C17722">
        <v>7</v>
      </c>
      <c r="D17722" s="13">
        <v>60</v>
      </c>
      <c r="E17722" s="13" t="s">
        <v>4</v>
      </c>
      <c r="F17722" s="17">
        <v>-855</v>
      </c>
      <c r="G17722" t="str">
        <f>_xlfn.XLOOKUP(tbl_GL[[#This Row],[Account_key]],tbl_COA[Account_key],tbl_COA[Class],"Not Found")</f>
        <v>Assets</v>
      </c>
      <c r="H17722" t="str">
        <f>_xlfn.XLOOKUP(tbl_GL[[#This Row],[Account_key]],tbl_COA[Account_key],tbl_COA[SubClass],"Not Found")</f>
        <v>Assets</v>
      </c>
      <c r="I17722" t="str">
        <f>_xlfn.XLOOKUP(tbl_GL[[#This Row],[Account_key]],tbl_COA[Account_key],tbl_COA[SubClass2],"Not Found")</f>
        <v>Current Assets</v>
      </c>
      <c r="J17722" t="str">
        <f>_xlfn.XLOOKUP(tbl_GL[[#This Row],[Account_key]],tbl_COA[Account_key],tbl_COA[SubAccount],,0)</f>
        <v>Inventory</v>
      </c>
      <c r="K17722">
        <f>YEAR(tbl_GL[[#This Row],[Date]])</f>
        <v>2019</v>
      </c>
    </row>
    <row r="17723" spans="1:11" x14ac:dyDescent="0.35">
      <c r="A17723">
        <v>1074.0999999999999</v>
      </c>
      <c r="B17723" s="24">
        <v>43704</v>
      </c>
      <c r="C17723">
        <v>7</v>
      </c>
      <c r="D17723" s="13">
        <v>10</v>
      </c>
      <c r="E17723" s="13" t="s">
        <v>98</v>
      </c>
      <c r="F17723" s="17">
        <v>-1967</v>
      </c>
      <c r="G17723" t="str">
        <f>_xlfn.XLOOKUP(tbl_GL[[#This Row],[Account_key]],tbl_COA[Account_key],tbl_COA[Class],"Not Found")</f>
        <v>Assets</v>
      </c>
      <c r="H17723" t="str">
        <f>_xlfn.XLOOKUP(tbl_GL[[#This Row],[Account_key]],tbl_COA[Account_key],tbl_COA[SubClass],"Not Found")</f>
        <v>Assets</v>
      </c>
      <c r="I17723" t="str">
        <f>_xlfn.XLOOKUP(tbl_GL[[#This Row],[Account_key]],tbl_COA[Account_key],tbl_COA[SubClass2],"Not Found")</f>
        <v>Current Assets</v>
      </c>
      <c r="J17723" t="str">
        <f>_xlfn.XLOOKUP(tbl_GL[[#This Row],[Account_key]],tbl_COA[Account_key],tbl_COA[SubAccount],,0)</f>
        <v>Cash at Bank</v>
      </c>
      <c r="K17723">
        <f>YEAR(tbl_GL[[#This Row],[Date]])</f>
        <v>2019</v>
      </c>
    </row>
    <row r="17724" spans="1:11" x14ac:dyDescent="0.35">
      <c r="A17724">
        <v>1074.2</v>
      </c>
      <c r="B17724" s="24">
        <v>43704</v>
      </c>
      <c r="C17724">
        <v>7</v>
      </c>
      <c r="D17724" s="13">
        <v>120</v>
      </c>
      <c r="E17724" s="13" t="s">
        <v>98</v>
      </c>
      <c r="F17724" s="17">
        <v>-1967</v>
      </c>
      <c r="G17724" t="str">
        <f>_xlfn.XLOOKUP(tbl_GL[[#This Row],[Account_key]],tbl_COA[Account_key],tbl_COA[Class],"Not Found")</f>
        <v>Liabilities and Owners Equity</v>
      </c>
      <c r="H17724" t="str">
        <f>_xlfn.XLOOKUP(tbl_GL[[#This Row],[Account_key]],tbl_COA[Account_key],tbl_COA[SubClass],"Not Found")</f>
        <v>Liabilities</v>
      </c>
      <c r="I17724" t="str">
        <f>_xlfn.XLOOKUP(tbl_GL[[#This Row],[Account_key]],tbl_COA[Account_key],tbl_COA[SubClass2],"Not Found")</f>
        <v>Current Liabilities</v>
      </c>
      <c r="J17724" t="str">
        <f>_xlfn.XLOOKUP(tbl_GL[[#This Row],[Account_key]],tbl_COA[Account_key],tbl_COA[SubAccount],,0)</f>
        <v>Accrued Expenses</v>
      </c>
      <c r="K17724">
        <f>YEAR(tbl_GL[[#This Row],[Date]])</f>
        <v>2019</v>
      </c>
    </row>
    <row r="17725" spans="1:11" x14ac:dyDescent="0.35">
      <c r="A17725">
        <v>1075.0999999999999</v>
      </c>
      <c r="B17725" s="24">
        <v>43704</v>
      </c>
      <c r="C17725">
        <v>7</v>
      </c>
      <c r="D17725" s="13">
        <v>260</v>
      </c>
      <c r="E17725" s="13" t="s">
        <v>97</v>
      </c>
      <c r="F17725" s="17">
        <v>-2034</v>
      </c>
      <c r="G17725" t="str">
        <f>_xlfn.XLOOKUP(tbl_GL[[#This Row],[Account_key]],tbl_COA[Account_key],tbl_COA[Class],"Not Found")</f>
        <v>Operating account</v>
      </c>
      <c r="H17725" t="str">
        <f>_xlfn.XLOOKUP(tbl_GL[[#This Row],[Account_key]],tbl_COA[Account_key],tbl_COA[SubClass],"Not Found")</f>
        <v>Operating Expenses</v>
      </c>
      <c r="I17725" t="str">
        <f>_xlfn.XLOOKUP(tbl_GL[[#This Row],[Account_key]],tbl_COA[Account_key],tbl_COA[SubClass2],"Not Found")</f>
        <v>Marketing</v>
      </c>
      <c r="J17725" t="str">
        <f>_xlfn.XLOOKUP(tbl_GL[[#This Row],[Account_key]],tbl_COA[Account_key],tbl_COA[SubAccount],,0)</f>
        <v>Commissions</v>
      </c>
      <c r="K17725">
        <f>YEAR(tbl_GL[[#This Row],[Date]])</f>
        <v>2019</v>
      </c>
    </row>
    <row r="17726" spans="1:11" x14ac:dyDescent="0.35">
      <c r="A17726">
        <v>1075.2</v>
      </c>
      <c r="B17726" s="24">
        <v>43704</v>
      </c>
      <c r="C17726">
        <v>7</v>
      </c>
      <c r="D17726" s="13">
        <v>120</v>
      </c>
      <c r="E17726" s="13" t="s">
        <v>97</v>
      </c>
      <c r="F17726" s="17">
        <v>2034</v>
      </c>
      <c r="G17726" t="str">
        <f>_xlfn.XLOOKUP(tbl_GL[[#This Row],[Account_key]],tbl_COA[Account_key],tbl_COA[Class],"Not Found")</f>
        <v>Liabilities and Owners Equity</v>
      </c>
      <c r="H17726" t="str">
        <f>_xlfn.XLOOKUP(tbl_GL[[#This Row],[Account_key]],tbl_COA[Account_key],tbl_COA[SubClass],"Not Found")</f>
        <v>Liabilities</v>
      </c>
      <c r="I17726" t="str">
        <f>_xlfn.XLOOKUP(tbl_GL[[#This Row],[Account_key]],tbl_COA[Account_key],tbl_COA[SubClass2],"Not Found")</f>
        <v>Current Liabilities</v>
      </c>
      <c r="J17726" t="str">
        <f>_xlfn.XLOOKUP(tbl_GL[[#This Row],[Account_key]],tbl_COA[Account_key],tbl_COA[SubAccount],,0)</f>
        <v>Accrued Expenses</v>
      </c>
      <c r="K17726">
        <f>YEAR(tbl_GL[[#This Row],[Date]])</f>
        <v>2019</v>
      </c>
    </row>
    <row r="17727" spans="1:11" x14ac:dyDescent="0.35">
      <c r="A17727">
        <v>1076.0999999999999</v>
      </c>
      <c r="B17727" s="24">
        <v>43704</v>
      </c>
      <c r="C17727">
        <v>7</v>
      </c>
      <c r="D17727" s="13">
        <v>210</v>
      </c>
      <c r="E17727" s="13" t="s">
        <v>7</v>
      </c>
      <c r="F17727" s="17">
        <v>3228</v>
      </c>
      <c r="G17727" t="str">
        <f>_xlfn.XLOOKUP(tbl_GL[[#This Row],[Account_key]],tbl_COA[Account_key],tbl_COA[Class],"Not Found")</f>
        <v>Trading account</v>
      </c>
      <c r="H17727" t="str">
        <f>_xlfn.XLOOKUP(tbl_GL[[#This Row],[Account_key]],tbl_COA[Account_key],tbl_COA[SubClass],"Not Found")</f>
        <v>Sales</v>
      </c>
      <c r="I17727" t="str">
        <f>_xlfn.XLOOKUP(tbl_GL[[#This Row],[Account_key]],tbl_COA[Account_key],tbl_COA[SubClass2],"Not Found")</f>
        <v>Sales</v>
      </c>
      <c r="J17727" t="str">
        <f>_xlfn.XLOOKUP(tbl_GL[[#This Row],[Account_key]],tbl_COA[Account_key],tbl_COA[SubAccount],,0)</f>
        <v>Sales</v>
      </c>
      <c r="K17727">
        <f>YEAR(tbl_GL[[#This Row],[Date]])</f>
        <v>2019</v>
      </c>
    </row>
    <row r="17728" spans="1:11" x14ac:dyDescent="0.35">
      <c r="A17728">
        <v>1076.2</v>
      </c>
      <c r="B17728" s="24">
        <v>43704</v>
      </c>
      <c r="C17728">
        <v>7</v>
      </c>
      <c r="D17728" s="13">
        <v>10</v>
      </c>
      <c r="E17728" s="13" t="s">
        <v>7</v>
      </c>
      <c r="F17728" s="17">
        <v>3228</v>
      </c>
      <c r="G17728" t="str">
        <f>_xlfn.XLOOKUP(tbl_GL[[#This Row],[Account_key]],tbl_COA[Account_key],tbl_COA[Class],"Not Found")</f>
        <v>Assets</v>
      </c>
      <c r="H17728" t="str">
        <f>_xlfn.XLOOKUP(tbl_GL[[#This Row],[Account_key]],tbl_COA[Account_key],tbl_COA[SubClass],"Not Found")</f>
        <v>Assets</v>
      </c>
      <c r="I17728" t="str">
        <f>_xlfn.XLOOKUP(tbl_GL[[#This Row],[Account_key]],tbl_COA[Account_key],tbl_COA[SubClass2],"Not Found")</f>
        <v>Current Assets</v>
      </c>
      <c r="J17728" t="str">
        <f>_xlfn.XLOOKUP(tbl_GL[[#This Row],[Account_key]],tbl_COA[Account_key],tbl_COA[SubAccount],,0)</f>
        <v>Cash at Bank</v>
      </c>
      <c r="K17728">
        <f>YEAR(tbl_GL[[#This Row],[Date]])</f>
        <v>2019</v>
      </c>
    </row>
    <row r="17729" spans="1:11" x14ac:dyDescent="0.35">
      <c r="A17729">
        <v>1077.0999999999999</v>
      </c>
      <c r="B17729" s="24">
        <v>43704</v>
      </c>
      <c r="C17729">
        <v>7</v>
      </c>
      <c r="D17729" s="13">
        <v>230</v>
      </c>
      <c r="E17729" s="13" t="s">
        <v>4</v>
      </c>
      <c r="F17729" s="17">
        <v>-3607</v>
      </c>
      <c r="G17729" t="str">
        <f>_xlfn.XLOOKUP(tbl_GL[[#This Row],[Account_key]],tbl_COA[Account_key],tbl_COA[Class],"Not Found")</f>
        <v>Trading account</v>
      </c>
      <c r="H17729" t="str">
        <f>_xlfn.XLOOKUP(tbl_GL[[#This Row],[Account_key]],tbl_COA[Account_key],tbl_COA[SubClass],"Not Found")</f>
        <v>Cost of Sales</v>
      </c>
      <c r="I17729" t="str">
        <f>_xlfn.XLOOKUP(tbl_GL[[#This Row],[Account_key]],tbl_COA[Account_key],tbl_COA[SubClass2],"Not Found")</f>
        <v>Cost of Sales</v>
      </c>
      <c r="J17729" t="str">
        <f>_xlfn.XLOOKUP(tbl_GL[[#This Row],[Account_key]],tbl_COA[Account_key],tbl_COA[SubAccount],,0)</f>
        <v>Cost of Sales</v>
      </c>
      <c r="K17729">
        <f>YEAR(tbl_GL[[#This Row],[Date]])</f>
        <v>2019</v>
      </c>
    </row>
    <row r="17730" spans="1:11" x14ac:dyDescent="0.35">
      <c r="A17730">
        <v>1077.2</v>
      </c>
      <c r="B17730" s="24">
        <v>43704</v>
      </c>
      <c r="C17730">
        <v>7</v>
      </c>
      <c r="D17730" s="13">
        <v>60</v>
      </c>
      <c r="E17730" s="13" t="s">
        <v>4</v>
      </c>
      <c r="F17730" s="17">
        <v>-3607</v>
      </c>
      <c r="G17730" t="str">
        <f>_xlfn.XLOOKUP(tbl_GL[[#This Row],[Account_key]],tbl_COA[Account_key],tbl_COA[Class],"Not Found")</f>
        <v>Assets</v>
      </c>
      <c r="H17730" t="str">
        <f>_xlfn.XLOOKUP(tbl_GL[[#This Row],[Account_key]],tbl_COA[Account_key],tbl_COA[SubClass],"Not Found")</f>
        <v>Assets</v>
      </c>
      <c r="I17730" t="str">
        <f>_xlfn.XLOOKUP(tbl_GL[[#This Row],[Account_key]],tbl_COA[Account_key],tbl_COA[SubClass2],"Not Found")</f>
        <v>Current Assets</v>
      </c>
      <c r="J17730" t="str">
        <f>_xlfn.XLOOKUP(tbl_GL[[#This Row],[Account_key]],tbl_COA[Account_key],tbl_COA[SubAccount],,0)</f>
        <v>Inventory</v>
      </c>
      <c r="K17730">
        <f>YEAR(tbl_GL[[#This Row],[Date]])</f>
        <v>2019</v>
      </c>
    </row>
    <row r="17731" spans="1:11" x14ac:dyDescent="0.35">
      <c r="A17731">
        <v>1078.0999999999999</v>
      </c>
      <c r="B17731" s="24">
        <v>43704</v>
      </c>
      <c r="C17731">
        <v>7</v>
      </c>
      <c r="D17731" s="13">
        <v>210</v>
      </c>
      <c r="E17731" s="13" t="s">
        <v>8</v>
      </c>
      <c r="F17731" s="17">
        <v>16163</v>
      </c>
      <c r="G17731" t="str">
        <f>_xlfn.XLOOKUP(tbl_GL[[#This Row],[Account_key]],tbl_COA[Account_key],tbl_COA[Class],"Not Found")</f>
        <v>Trading account</v>
      </c>
      <c r="H17731" t="str">
        <f>_xlfn.XLOOKUP(tbl_GL[[#This Row],[Account_key]],tbl_COA[Account_key],tbl_COA[SubClass],"Not Found")</f>
        <v>Sales</v>
      </c>
      <c r="I17731" t="str">
        <f>_xlfn.XLOOKUP(tbl_GL[[#This Row],[Account_key]],tbl_COA[Account_key],tbl_COA[SubClass2],"Not Found")</f>
        <v>Sales</v>
      </c>
      <c r="J17731" t="str">
        <f>_xlfn.XLOOKUP(tbl_GL[[#This Row],[Account_key]],tbl_COA[Account_key],tbl_COA[SubAccount],,0)</f>
        <v>Sales</v>
      </c>
      <c r="K17731">
        <f>YEAR(tbl_GL[[#This Row],[Date]])</f>
        <v>2019</v>
      </c>
    </row>
    <row r="17732" spans="1:11" x14ac:dyDescent="0.35">
      <c r="A17732">
        <v>1078.2</v>
      </c>
      <c r="B17732" s="24">
        <v>43704</v>
      </c>
      <c r="C17732">
        <v>7</v>
      </c>
      <c r="D17732" s="13">
        <v>30</v>
      </c>
      <c r="E17732" s="13" t="s">
        <v>8</v>
      </c>
      <c r="F17732" s="17">
        <v>16163</v>
      </c>
      <c r="G17732" t="str">
        <f>_xlfn.XLOOKUP(tbl_GL[[#This Row],[Account_key]],tbl_COA[Account_key],tbl_COA[Class],"Not Found")</f>
        <v>Assets</v>
      </c>
      <c r="H17732" t="str">
        <f>_xlfn.XLOOKUP(tbl_GL[[#This Row],[Account_key]],tbl_COA[Account_key],tbl_COA[SubClass],"Not Found")</f>
        <v>Assets</v>
      </c>
      <c r="I17732" t="str">
        <f>_xlfn.XLOOKUP(tbl_GL[[#This Row],[Account_key]],tbl_COA[Account_key],tbl_COA[SubClass2],"Not Found")</f>
        <v>Current Assets</v>
      </c>
      <c r="J17732" t="str">
        <f>_xlfn.XLOOKUP(tbl_GL[[#This Row],[Account_key]],tbl_COA[Account_key],tbl_COA[SubAccount],,0)</f>
        <v>Trade Receivables</v>
      </c>
      <c r="K17732">
        <f>YEAR(tbl_GL[[#This Row],[Date]])</f>
        <v>2019</v>
      </c>
    </row>
    <row r="17733" spans="1:11" x14ac:dyDescent="0.35">
      <c r="A17733">
        <v>1079.0999999999999</v>
      </c>
      <c r="B17733" s="24">
        <v>43706</v>
      </c>
      <c r="C17733">
        <v>7</v>
      </c>
      <c r="D17733" s="13">
        <v>10</v>
      </c>
      <c r="E17733" s="13" t="s">
        <v>98</v>
      </c>
      <c r="F17733" s="17">
        <v>-1967</v>
      </c>
      <c r="G17733" t="str">
        <f>_xlfn.XLOOKUP(tbl_GL[[#This Row],[Account_key]],tbl_COA[Account_key],tbl_COA[Class],"Not Found")</f>
        <v>Assets</v>
      </c>
      <c r="H17733" t="str">
        <f>_xlfn.XLOOKUP(tbl_GL[[#This Row],[Account_key]],tbl_COA[Account_key],tbl_COA[SubClass],"Not Found")</f>
        <v>Assets</v>
      </c>
      <c r="I17733" t="str">
        <f>_xlfn.XLOOKUP(tbl_GL[[#This Row],[Account_key]],tbl_COA[Account_key],tbl_COA[SubClass2],"Not Found")</f>
        <v>Current Assets</v>
      </c>
      <c r="J17733" t="str">
        <f>_xlfn.XLOOKUP(tbl_GL[[#This Row],[Account_key]],tbl_COA[Account_key],tbl_COA[SubAccount],,0)</f>
        <v>Cash at Bank</v>
      </c>
      <c r="K17733">
        <f>YEAR(tbl_GL[[#This Row],[Date]])</f>
        <v>2019</v>
      </c>
    </row>
    <row r="17734" spans="1:11" x14ac:dyDescent="0.35">
      <c r="A17734">
        <v>1079.2</v>
      </c>
      <c r="B17734" s="24">
        <v>43706</v>
      </c>
      <c r="C17734">
        <v>7</v>
      </c>
      <c r="D17734" s="13">
        <v>120</v>
      </c>
      <c r="E17734" s="13" t="s">
        <v>98</v>
      </c>
      <c r="F17734" s="17">
        <v>-1967</v>
      </c>
      <c r="G17734" t="str">
        <f>_xlfn.XLOOKUP(tbl_GL[[#This Row],[Account_key]],tbl_COA[Account_key],tbl_COA[Class],"Not Found")</f>
        <v>Liabilities and Owners Equity</v>
      </c>
      <c r="H17734" t="str">
        <f>_xlfn.XLOOKUP(tbl_GL[[#This Row],[Account_key]],tbl_COA[Account_key],tbl_COA[SubClass],"Not Found")</f>
        <v>Liabilities</v>
      </c>
      <c r="I17734" t="str">
        <f>_xlfn.XLOOKUP(tbl_GL[[#This Row],[Account_key]],tbl_COA[Account_key],tbl_COA[SubClass2],"Not Found")</f>
        <v>Current Liabilities</v>
      </c>
      <c r="J17734" t="str">
        <f>_xlfn.XLOOKUP(tbl_GL[[#This Row],[Account_key]],tbl_COA[Account_key],tbl_COA[SubAccount],,0)</f>
        <v>Accrued Expenses</v>
      </c>
      <c r="K17734">
        <f>YEAR(tbl_GL[[#This Row],[Date]])</f>
        <v>2019</v>
      </c>
    </row>
    <row r="17735" spans="1:11" x14ac:dyDescent="0.35">
      <c r="A17735">
        <v>1080.0999999999999</v>
      </c>
      <c r="B17735" s="24">
        <v>43707</v>
      </c>
      <c r="C17735">
        <v>7</v>
      </c>
      <c r="D17735" s="13">
        <v>320</v>
      </c>
      <c r="E17735" s="13" t="s">
        <v>99</v>
      </c>
      <c r="F17735" s="17">
        <v>-109</v>
      </c>
      <c r="G17735" t="str">
        <f>_xlfn.XLOOKUP(tbl_GL[[#This Row],[Account_key]],tbl_COA[Account_key],tbl_COA[Class],"Not Found")</f>
        <v>Operating account</v>
      </c>
      <c r="H17735" t="str">
        <f>_xlfn.XLOOKUP(tbl_GL[[#This Row],[Account_key]],tbl_COA[Account_key],tbl_COA[SubClass],"Not Found")</f>
        <v>Operating Expenses</v>
      </c>
      <c r="I17735" t="str">
        <f>_xlfn.XLOOKUP(tbl_GL[[#This Row],[Account_key]],tbl_COA[Account_key],tbl_COA[SubClass2],"Not Found")</f>
        <v>Administration</v>
      </c>
      <c r="J17735" t="str">
        <f>_xlfn.XLOOKUP(tbl_GL[[#This Row],[Account_key]],tbl_COA[Account_key],tbl_COA[SubAccount],,0)</f>
        <v>Professional Services</v>
      </c>
      <c r="K17735">
        <f>YEAR(tbl_GL[[#This Row],[Date]])</f>
        <v>2019</v>
      </c>
    </row>
    <row r="17736" spans="1:11" x14ac:dyDescent="0.35">
      <c r="A17736">
        <v>1080.2</v>
      </c>
      <c r="B17736" s="24">
        <v>43707</v>
      </c>
      <c r="C17736">
        <v>7</v>
      </c>
      <c r="D17736" s="13">
        <v>20</v>
      </c>
      <c r="E17736" s="13" t="s">
        <v>99</v>
      </c>
      <c r="F17736" s="17">
        <v>-109</v>
      </c>
      <c r="G17736" t="str">
        <f>_xlfn.XLOOKUP(tbl_GL[[#This Row],[Account_key]],tbl_COA[Account_key],tbl_COA[Class],"Not Found")</f>
        <v>Assets</v>
      </c>
      <c r="H17736" t="str">
        <f>_xlfn.XLOOKUP(tbl_GL[[#This Row],[Account_key]],tbl_COA[Account_key],tbl_COA[SubClass],"Not Found")</f>
        <v>Assets</v>
      </c>
      <c r="I17736" t="str">
        <f>_xlfn.XLOOKUP(tbl_GL[[#This Row],[Account_key]],tbl_COA[Account_key],tbl_COA[SubClass2],"Not Found")</f>
        <v>Current Assets</v>
      </c>
      <c r="J17736" t="str">
        <f>_xlfn.XLOOKUP(tbl_GL[[#This Row],[Account_key]],tbl_COA[Account_key],tbl_COA[SubAccount],,0)</f>
        <v>Cash in hand</v>
      </c>
      <c r="K17736">
        <f>YEAR(tbl_GL[[#This Row],[Date]])</f>
        <v>2019</v>
      </c>
    </row>
    <row r="17737" spans="1:11" x14ac:dyDescent="0.35">
      <c r="A17737">
        <v>1081.0999999999999</v>
      </c>
      <c r="B17737" s="24">
        <v>43707</v>
      </c>
      <c r="C17737">
        <v>7</v>
      </c>
      <c r="D17737" s="13">
        <v>10</v>
      </c>
      <c r="E17737" s="13" t="s">
        <v>98</v>
      </c>
      <c r="F17737" s="17">
        <v>-1761</v>
      </c>
      <c r="G17737" t="str">
        <f>_xlfn.XLOOKUP(tbl_GL[[#This Row],[Account_key]],tbl_COA[Account_key],tbl_COA[Class],"Not Found")</f>
        <v>Assets</v>
      </c>
      <c r="H17737" t="str">
        <f>_xlfn.XLOOKUP(tbl_GL[[#This Row],[Account_key]],tbl_COA[Account_key],tbl_COA[SubClass],"Not Found")</f>
        <v>Assets</v>
      </c>
      <c r="I17737" t="str">
        <f>_xlfn.XLOOKUP(tbl_GL[[#This Row],[Account_key]],tbl_COA[Account_key],tbl_COA[SubClass2],"Not Found")</f>
        <v>Current Assets</v>
      </c>
      <c r="J17737" t="str">
        <f>_xlfn.XLOOKUP(tbl_GL[[#This Row],[Account_key]],tbl_COA[Account_key],tbl_COA[SubAccount],,0)</f>
        <v>Cash at Bank</v>
      </c>
      <c r="K17737">
        <f>YEAR(tbl_GL[[#This Row],[Date]])</f>
        <v>2019</v>
      </c>
    </row>
    <row r="17738" spans="1:11" x14ac:dyDescent="0.35">
      <c r="A17738">
        <v>1081.2</v>
      </c>
      <c r="B17738" s="24">
        <v>43707</v>
      </c>
      <c r="C17738">
        <v>7</v>
      </c>
      <c r="D17738" s="13">
        <v>120</v>
      </c>
      <c r="E17738" s="13" t="s">
        <v>98</v>
      </c>
      <c r="F17738" s="17">
        <v>-1761</v>
      </c>
      <c r="G17738" t="str">
        <f>_xlfn.XLOOKUP(tbl_GL[[#This Row],[Account_key]],tbl_COA[Account_key],tbl_COA[Class],"Not Found")</f>
        <v>Liabilities and Owners Equity</v>
      </c>
      <c r="H17738" t="str">
        <f>_xlfn.XLOOKUP(tbl_GL[[#This Row],[Account_key]],tbl_COA[Account_key],tbl_COA[SubClass],"Not Found")</f>
        <v>Liabilities</v>
      </c>
      <c r="I17738" t="str">
        <f>_xlfn.XLOOKUP(tbl_GL[[#This Row],[Account_key]],tbl_COA[Account_key],tbl_COA[SubClass2],"Not Found")</f>
        <v>Current Liabilities</v>
      </c>
      <c r="J17738" t="str">
        <f>_xlfn.XLOOKUP(tbl_GL[[#This Row],[Account_key]],tbl_COA[Account_key],tbl_COA[SubAccount],,0)</f>
        <v>Accrued Expenses</v>
      </c>
      <c r="K17738">
        <f>YEAR(tbl_GL[[#This Row],[Date]])</f>
        <v>2019</v>
      </c>
    </row>
    <row r="17739" spans="1:11" x14ac:dyDescent="0.35">
      <c r="A17739">
        <v>1082.0999999999999</v>
      </c>
      <c r="B17739" s="24">
        <v>43707</v>
      </c>
      <c r="C17739">
        <v>7</v>
      </c>
      <c r="D17739" s="13">
        <v>10</v>
      </c>
      <c r="E17739" s="13" t="s">
        <v>98</v>
      </c>
      <c r="F17739" s="17">
        <v>-1964</v>
      </c>
      <c r="G17739" t="str">
        <f>_xlfn.XLOOKUP(tbl_GL[[#This Row],[Account_key]],tbl_COA[Account_key],tbl_COA[Class],"Not Found")</f>
        <v>Assets</v>
      </c>
      <c r="H17739" t="str">
        <f>_xlfn.XLOOKUP(tbl_GL[[#This Row],[Account_key]],tbl_COA[Account_key],tbl_COA[SubClass],"Not Found")</f>
        <v>Assets</v>
      </c>
      <c r="I17739" t="str">
        <f>_xlfn.XLOOKUP(tbl_GL[[#This Row],[Account_key]],tbl_COA[Account_key],tbl_COA[SubClass2],"Not Found")</f>
        <v>Current Assets</v>
      </c>
      <c r="J17739" t="str">
        <f>_xlfn.XLOOKUP(tbl_GL[[#This Row],[Account_key]],tbl_COA[Account_key],tbl_COA[SubAccount],,0)</f>
        <v>Cash at Bank</v>
      </c>
      <c r="K17739">
        <f>YEAR(tbl_GL[[#This Row],[Date]])</f>
        <v>2019</v>
      </c>
    </row>
    <row r="17740" spans="1:11" x14ac:dyDescent="0.35">
      <c r="A17740">
        <v>1082.2</v>
      </c>
      <c r="B17740" s="24">
        <v>43707</v>
      </c>
      <c r="C17740">
        <v>7</v>
      </c>
      <c r="D17740" s="13">
        <v>120</v>
      </c>
      <c r="E17740" s="13" t="s">
        <v>98</v>
      </c>
      <c r="F17740" s="17">
        <v>-1964</v>
      </c>
      <c r="G17740" t="str">
        <f>_xlfn.XLOOKUP(tbl_GL[[#This Row],[Account_key]],tbl_COA[Account_key],tbl_COA[Class],"Not Found")</f>
        <v>Liabilities and Owners Equity</v>
      </c>
      <c r="H17740" t="str">
        <f>_xlfn.XLOOKUP(tbl_GL[[#This Row],[Account_key]],tbl_COA[Account_key],tbl_COA[SubClass],"Not Found")</f>
        <v>Liabilities</v>
      </c>
      <c r="I17740" t="str">
        <f>_xlfn.XLOOKUP(tbl_GL[[#This Row],[Account_key]],tbl_COA[Account_key],tbl_COA[SubClass2],"Not Found")</f>
        <v>Current Liabilities</v>
      </c>
      <c r="J17740" t="str">
        <f>_xlfn.XLOOKUP(tbl_GL[[#This Row],[Account_key]],tbl_COA[Account_key],tbl_COA[SubAccount],,0)</f>
        <v>Accrued Expenses</v>
      </c>
      <c r="K17740">
        <f>YEAR(tbl_GL[[#This Row],[Date]])</f>
        <v>2019</v>
      </c>
    </row>
    <row r="17741" spans="1:11" x14ac:dyDescent="0.35">
      <c r="A17741">
        <v>1083.0999999999999</v>
      </c>
      <c r="B17741" s="24">
        <v>43708</v>
      </c>
      <c r="C17741">
        <v>7</v>
      </c>
      <c r="D17741" s="13">
        <v>10</v>
      </c>
      <c r="E17741" s="13" t="s">
        <v>110</v>
      </c>
      <c r="F17741" s="17">
        <v>-14</v>
      </c>
      <c r="G17741" t="str">
        <f>_xlfn.XLOOKUP(tbl_GL[[#This Row],[Account_key]],tbl_COA[Account_key],tbl_COA[Class],"Not Found")</f>
        <v>Assets</v>
      </c>
      <c r="H17741" t="str">
        <f>_xlfn.XLOOKUP(tbl_GL[[#This Row],[Account_key]],tbl_COA[Account_key],tbl_COA[SubClass],"Not Found")</f>
        <v>Assets</v>
      </c>
      <c r="I17741" t="str">
        <f>_xlfn.XLOOKUP(tbl_GL[[#This Row],[Account_key]],tbl_COA[Account_key],tbl_COA[SubClass2],"Not Found")</f>
        <v>Current Assets</v>
      </c>
      <c r="J17741" t="str">
        <f>_xlfn.XLOOKUP(tbl_GL[[#This Row],[Account_key]],tbl_COA[Account_key],tbl_COA[SubAccount],,0)</f>
        <v>Cash at Bank</v>
      </c>
      <c r="K17741">
        <f>YEAR(tbl_GL[[#This Row],[Date]])</f>
        <v>2019</v>
      </c>
    </row>
    <row r="17742" spans="1:11" x14ac:dyDescent="0.35">
      <c r="A17742">
        <v>1083.2</v>
      </c>
      <c r="B17742" s="24">
        <v>43708</v>
      </c>
      <c r="C17742">
        <v>7</v>
      </c>
      <c r="D17742" s="13">
        <v>430</v>
      </c>
      <c r="E17742" s="13" t="s">
        <v>110</v>
      </c>
      <c r="F17742" s="17">
        <v>-14</v>
      </c>
      <c r="G17742" t="str">
        <f>_xlfn.XLOOKUP(tbl_GL[[#This Row],[Account_key]],tbl_COA[Account_key],tbl_COA[Class],"Not Found")</f>
        <v>Non-operating</v>
      </c>
      <c r="H17742" t="str">
        <f>_xlfn.XLOOKUP(tbl_GL[[#This Row],[Account_key]],tbl_COA[Account_key],tbl_COA[SubClass],"Not Found")</f>
        <v>Exchange Loss/Gain</v>
      </c>
      <c r="I17742" t="str">
        <f>_xlfn.XLOOKUP(tbl_GL[[#This Row],[Account_key]],tbl_COA[Account_key],tbl_COA[SubClass2],"Not Found")</f>
        <v>Exchange Loss/Gain</v>
      </c>
      <c r="J17742" t="str">
        <f>_xlfn.XLOOKUP(tbl_GL[[#This Row],[Account_key]],tbl_COA[Account_key],tbl_COA[SubAccount],,0)</f>
        <v>Exchange Loss/Gain</v>
      </c>
      <c r="K17742">
        <f>YEAR(tbl_GL[[#This Row],[Date]])</f>
        <v>2019</v>
      </c>
    </row>
    <row r="17743" spans="1:11" x14ac:dyDescent="0.35">
      <c r="A17743">
        <v>1084.0999999999999</v>
      </c>
      <c r="B17743" s="24">
        <v>43708</v>
      </c>
      <c r="C17743">
        <v>7</v>
      </c>
      <c r="D17743" s="13">
        <v>10</v>
      </c>
      <c r="E17743" s="13" t="s">
        <v>113</v>
      </c>
      <c r="F17743" s="17">
        <v>95</v>
      </c>
      <c r="G17743" t="str">
        <f>_xlfn.XLOOKUP(tbl_GL[[#This Row],[Account_key]],tbl_COA[Account_key],tbl_COA[Class],"Not Found")</f>
        <v>Assets</v>
      </c>
      <c r="H17743" t="str">
        <f>_xlfn.XLOOKUP(tbl_GL[[#This Row],[Account_key]],tbl_COA[Account_key],tbl_COA[SubClass],"Not Found")</f>
        <v>Assets</v>
      </c>
      <c r="I17743" t="str">
        <f>_xlfn.XLOOKUP(tbl_GL[[#This Row],[Account_key]],tbl_COA[Account_key],tbl_COA[SubClass2],"Not Found")</f>
        <v>Current Assets</v>
      </c>
      <c r="J17743" t="str">
        <f>_xlfn.XLOOKUP(tbl_GL[[#This Row],[Account_key]],tbl_COA[Account_key],tbl_COA[SubAccount],,0)</f>
        <v>Cash at Bank</v>
      </c>
      <c r="K17743">
        <f>YEAR(tbl_GL[[#This Row],[Date]])</f>
        <v>2019</v>
      </c>
    </row>
    <row r="17744" spans="1:11" x14ac:dyDescent="0.35">
      <c r="A17744">
        <v>1084.2</v>
      </c>
      <c r="B17744" s="24">
        <v>43708</v>
      </c>
      <c r="C17744">
        <v>7</v>
      </c>
      <c r="D17744" s="13">
        <v>410</v>
      </c>
      <c r="E17744" s="13" t="s">
        <v>113</v>
      </c>
      <c r="F17744" s="17">
        <v>95</v>
      </c>
      <c r="G17744" t="str">
        <f>_xlfn.XLOOKUP(tbl_GL[[#This Row],[Account_key]],tbl_COA[Account_key],tbl_COA[Class],"Not Found")</f>
        <v>Non-operating</v>
      </c>
      <c r="H17744" t="str">
        <f>_xlfn.XLOOKUP(tbl_GL[[#This Row],[Account_key]],tbl_COA[Account_key],tbl_COA[SubClass],"Not Found")</f>
        <v>Interest Income</v>
      </c>
      <c r="I17744" t="str">
        <f>_xlfn.XLOOKUP(tbl_GL[[#This Row],[Account_key]],tbl_COA[Account_key],tbl_COA[SubClass2],"Not Found")</f>
        <v>Interest Income</v>
      </c>
      <c r="J17744" t="str">
        <f>_xlfn.XLOOKUP(tbl_GL[[#This Row],[Account_key]],tbl_COA[Account_key],tbl_COA[SubAccount],,0)</f>
        <v>Interest Income</v>
      </c>
      <c r="K17744">
        <f>YEAR(tbl_GL[[#This Row],[Date]])</f>
        <v>2019</v>
      </c>
    </row>
    <row r="17745" spans="1:11" x14ac:dyDescent="0.35">
      <c r="A17745">
        <v>1085.0999999999999</v>
      </c>
      <c r="B17745" s="24">
        <v>43708</v>
      </c>
      <c r="C17745">
        <v>7</v>
      </c>
      <c r="D17745" s="13">
        <v>400</v>
      </c>
      <c r="E17745" s="13" t="s">
        <v>104</v>
      </c>
      <c r="F17745" s="17">
        <v>-125</v>
      </c>
      <c r="G17745" t="str">
        <f>_xlfn.XLOOKUP(tbl_GL[[#This Row],[Account_key]],tbl_COA[Account_key],tbl_COA[Class],"Not Found")</f>
        <v>Operating account</v>
      </c>
      <c r="H17745" t="str">
        <f>_xlfn.XLOOKUP(tbl_GL[[#This Row],[Account_key]],tbl_COA[Account_key],tbl_COA[SubClass],"Not Found")</f>
        <v>Depreciation &amp; Amortization</v>
      </c>
      <c r="I17745" t="str">
        <f>_xlfn.XLOOKUP(tbl_GL[[#This Row],[Account_key]],tbl_COA[Account_key],tbl_COA[SubClass2],"Not Found")</f>
        <v>Amortization</v>
      </c>
      <c r="J17745" t="str">
        <f>_xlfn.XLOOKUP(tbl_GL[[#This Row],[Account_key]],tbl_COA[Account_key],tbl_COA[SubAccount],,0)</f>
        <v>Amortization of Intangible Assets</v>
      </c>
      <c r="K17745">
        <f>YEAR(tbl_GL[[#This Row],[Date]])</f>
        <v>2019</v>
      </c>
    </row>
    <row r="17746" spans="1:11" x14ac:dyDescent="0.35">
      <c r="A17746">
        <v>1085.2</v>
      </c>
      <c r="B17746" s="24">
        <v>43708</v>
      </c>
      <c r="C17746">
        <v>7</v>
      </c>
      <c r="D17746" s="13">
        <v>100</v>
      </c>
      <c r="E17746" s="13" t="s">
        <v>104</v>
      </c>
      <c r="F17746" s="17">
        <v>-125</v>
      </c>
      <c r="G17746" t="str">
        <f>_xlfn.XLOOKUP(tbl_GL[[#This Row],[Account_key]],tbl_COA[Account_key],tbl_COA[Class],"Not Found")</f>
        <v>Assets</v>
      </c>
      <c r="H17746" t="str">
        <f>_xlfn.XLOOKUP(tbl_GL[[#This Row],[Account_key]],tbl_COA[Account_key],tbl_COA[SubClass],"Not Found")</f>
        <v>Assets</v>
      </c>
      <c r="I17746" t="str">
        <f>_xlfn.XLOOKUP(tbl_GL[[#This Row],[Account_key]],tbl_COA[Account_key],tbl_COA[SubClass2],"Not Found")</f>
        <v>Non-Current Assets</v>
      </c>
      <c r="J17746" t="str">
        <f>_xlfn.XLOOKUP(tbl_GL[[#This Row],[Account_key]],tbl_COA[Account_key],tbl_COA[SubAccount],,0)</f>
        <v>Patents and trademarks</v>
      </c>
      <c r="K17746">
        <f>YEAR(tbl_GL[[#This Row],[Date]])</f>
        <v>2019</v>
      </c>
    </row>
    <row r="17747" spans="1:11" x14ac:dyDescent="0.35">
      <c r="A17747">
        <v>1086.0999999999999</v>
      </c>
      <c r="B17747" s="24">
        <v>43708</v>
      </c>
      <c r="C17747">
        <v>7</v>
      </c>
      <c r="D17747" s="13">
        <v>440</v>
      </c>
      <c r="E17747" s="13" t="s">
        <v>112</v>
      </c>
      <c r="F17747" s="17">
        <v>-195</v>
      </c>
      <c r="G17747" t="str">
        <f>_xlfn.XLOOKUP(tbl_GL[[#This Row],[Account_key]],tbl_COA[Account_key],tbl_COA[Class],"Not Found")</f>
        <v>Interest &amp; Tax</v>
      </c>
      <c r="H17747" t="str">
        <f>_xlfn.XLOOKUP(tbl_GL[[#This Row],[Account_key]],tbl_COA[Account_key],tbl_COA[SubClass],"Not Found")</f>
        <v>Interest Expense</v>
      </c>
      <c r="I17747" t="str">
        <f>_xlfn.XLOOKUP(tbl_GL[[#This Row],[Account_key]],tbl_COA[Account_key],tbl_COA[SubClass2],"Not Found")</f>
        <v>Interest Expense</v>
      </c>
      <c r="J17747" t="str">
        <f>_xlfn.XLOOKUP(tbl_GL[[#This Row],[Account_key]],tbl_COA[Account_key],tbl_COA[SubAccount],,0)</f>
        <v>Interest Expense</v>
      </c>
      <c r="K17747">
        <f>YEAR(tbl_GL[[#This Row],[Date]])</f>
        <v>2019</v>
      </c>
    </row>
    <row r="17748" spans="1:11" x14ac:dyDescent="0.35">
      <c r="A17748">
        <v>1086.2</v>
      </c>
      <c r="B17748" s="24">
        <v>43708</v>
      </c>
      <c r="C17748">
        <v>7</v>
      </c>
      <c r="D17748" s="13">
        <v>121</v>
      </c>
      <c r="E17748" s="13" t="s">
        <v>112</v>
      </c>
      <c r="F17748" s="17">
        <v>195</v>
      </c>
      <c r="G17748" t="str">
        <f>_xlfn.XLOOKUP(tbl_GL[[#This Row],[Account_key]],tbl_COA[Account_key],tbl_COA[Class],"Not Found")</f>
        <v>Liabilities and Owners Equity</v>
      </c>
      <c r="H17748" t="str">
        <f>_xlfn.XLOOKUP(tbl_GL[[#This Row],[Account_key]],tbl_COA[Account_key],tbl_COA[SubClass],"Not Found")</f>
        <v>Liabilities</v>
      </c>
      <c r="I17748" t="str">
        <f>_xlfn.XLOOKUP(tbl_GL[[#This Row],[Account_key]],tbl_COA[Account_key],tbl_COA[SubClass2],"Not Found")</f>
        <v>Current Liabilities</v>
      </c>
      <c r="J17748" t="str">
        <f>_xlfn.XLOOKUP(tbl_GL[[#This Row],[Account_key]],tbl_COA[Account_key],tbl_COA[SubAccount],,0)</f>
        <v>Interest Payable</v>
      </c>
      <c r="K17748">
        <f>YEAR(tbl_GL[[#This Row],[Date]])</f>
        <v>2019</v>
      </c>
    </row>
    <row r="17749" spans="1:11" x14ac:dyDescent="0.35">
      <c r="A17749">
        <v>1087.0999999999999</v>
      </c>
      <c r="B17749" s="24">
        <v>43708</v>
      </c>
      <c r="C17749">
        <v>7</v>
      </c>
      <c r="D17749" s="13">
        <v>450</v>
      </c>
      <c r="E17749" s="23" t="s">
        <v>108</v>
      </c>
      <c r="F17749" s="17">
        <v>-3016</v>
      </c>
      <c r="G17749" t="str">
        <f>_xlfn.XLOOKUP(tbl_GL[[#This Row],[Account_key]],tbl_COA[Account_key],tbl_COA[Class],"Not Found")</f>
        <v>Interest &amp; Tax</v>
      </c>
      <c r="H17749" t="str">
        <f>_xlfn.XLOOKUP(tbl_GL[[#This Row],[Account_key]],tbl_COA[Account_key],tbl_COA[SubClass],"Not Found")</f>
        <v>Taxation</v>
      </c>
      <c r="I17749" t="str">
        <f>_xlfn.XLOOKUP(tbl_GL[[#This Row],[Account_key]],tbl_COA[Account_key],tbl_COA[SubClass2],"Not Found")</f>
        <v>Taxation</v>
      </c>
      <c r="J17749" t="str">
        <f>_xlfn.XLOOKUP(tbl_GL[[#This Row],[Account_key]],tbl_COA[Account_key],tbl_COA[SubAccount],,0)</f>
        <v>Taxation</v>
      </c>
      <c r="K17749">
        <f>YEAR(tbl_GL[[#This Row],[Date]])</f>
        <v>2019</v>
      </c>
    </row>
    <row r="17750" spans="1:11" x14ac:dyDescent="0.35">
      <c r="A17750">
        <v>1087.2</v>
      </c>
      <c r="B17750" s="24">
        <v>43708</v>
      </c>
      <c r="C17750">
        <v>7</v>
      </c>
      <c r="D17750" s="13">
        <v>122</v>
      </c>
      <c r="E17750" s="23" t="s">
        <v>108</v>
      </c>
      <c r="F17750" s="17">
        <v>3016</v>
      </c>
      <c r="G17750" t="str">
        <f>_xlfn.XLOOKUP(tbl_GL[[#This Row],[Account_key]],tbl_COA[Account_key],tbl_COA[Class],"Not Found")</f>
        <v>Liabilities and Owners Equity</v>
      </c>
      <c r="H17750" t="str">
        <f>_xlfn.XLOOKUP(tbl_GL[[#This Row],[Account_key]],tbl_COA[Account_key],tbl_COA[SubClass],"Not Found")</f>
        <v>Liabilities</v>
      </c>
      <c r="I17750" t="str">
        <f>_xlfn.XLOOKUP(tbl_GL[[#This Row],[Account_key]],tbl_COA[Account_key],tbl_COA[SubClass2],"Not Found")</f>
        <v>Current Liabilities</v>
      </c>
      <c r="J17750" t="str">
        <f>_xlfn.XLOOKUP(tbl_GL[[#This Row],[Account_key]],tbl_COA[Account_key],tbl_COA[SubAccount],,0)</f>
        <v>Tax payable</v>
      </c>
      <c r="K17750">
        <f>YEAR(tbl_GL[[#This Row],[Date]])</f>
        <v>2019</v>
      </c>
    </row>
    <row r="17751" spans="1:11" x14ac:dyDescent="0.35">
      <c r="A17751">
        <v>1088.0999999999999</v>
      </c>
      <c r="B17751" s="24">
        <v>43708</v>
      </c>
      <c r="C17751">
        <v>7</v>
      </c>
      <c r="D17751" s="13">
        <v>240</v>
      </c>
      <c r="E17751" s="13" t="s">
        <v>56</v>
      </c>
      <c r="F17751" s="17">
        <v>-4500</v>
      </c>
      <c r="G17751" t="str">
        <f>_xlfn.XLOOKUP(tbl_GL[[#This Row],[Account_key]],tbl_COA[Account_key],tbl_COA[Class],"Not Found")</f>
        <v>Operating account</v>
      </c>
      <c r="H17751" t="str">
        <f>_xlfn.XLOOKUP(tbl_GL[[#This Row],[Account_key]],tbl_COA[Account_key],tbl_COA[SubClass],"Not Found")</f>
        <v>Operating Expenses</v>
      </c>
      <c r="I17751" t="str">
        <f>_xlfn.XLOOKUP(tbl_GL[[#This Row],[Account_key]],tbl_COA[Account_key],tbl_COA[SubClass2],"Not Found")</f>
        <v>Sales &amp; Distribution</v>
      </c>
      <c r="J17751" t="str">
        <f>_xlfn.XLOOKUP(tbl_GL[[#This Row],[Account_key]],tbl_COA[Account_key],tbl_COA[SubAccount],,0)</f>
        <v>Salaries</v>
      </c>
      <c r="K17751">
        <f>YEAR(tbl_GL[[#This Row],[Date]])</f>
        <v>2019</v>
      </c>
    </row>
    <row r="17752" spans="1:11" x14ac:dyDescent="0.35">
      <c r="A17752">
        <v>1088.2</v>
      </c>
      <c r="B17752" s="24">
        <v>43708</v>
      </c>
      <c r="C17752">
        <v>7</v>
      </c>
      <c r="D17752" s="13">
        <v>10</v>
      </c>
      <c r="E17752" s="13" t="s">
        <v>56</v>
      </c>
      <c r="F17752" s="17">
        <v>-4500</v>
      </c>
      <c r="G17752" t="str">
        <f>_xlfn.XLOOKUP(tbl_GL[[#This Row],[Account_key]],tbl_COA[Account_key],tbl_COA[Class],"Not Found")</f>
        <v>Assets</v>
      </c>
      <c r="H17752" t="str">
        <f>_xlfn.XLOOKUP(tbl_GL[[#This Row],[Account_key]],tbl_COA[Account_key],tbl_COA[SubClass],"Not Found")</f>
        <v>Assets</v>
      </c>
      <c r="I17752" t="str">
        <f>_xlfn.XLOOKUP(tbl_GL[[#This Row],[Account_key]],tbl_COA[Account_key],tbl_COA[SubClass2],"Not Found")</f>
        <v>Current Assets</v>
      </c>
      <c r="J17752" t="str">
        <f>_xlfn.XLOOKUP(tbl_GL[[#This Row],[Account_key]],tbl_COA[Account_key],tbl_COA[SubAccount],,0)</f>
        <v>Cash at Bank</v>
      </c>
      <c r="K17752">
        <f>YEAR(tbl_GL[[#This Row],[Date]])</f>
        <v>2019</v>
      </c>
    </row>
    <row r="17753" spans="1:11" x14ac:dyDescent="0.35">
      <c r="A17753">
        <v>1089.0999999999999</v>
      </c>
      <c r="B17753" s="24">
        <v>43708</v>
      </c>
      <c r="C17753">
        <v>7</v>
      </c>
      <c r="D17753" s="13">
        <v>380</v>
      </c>
      <c r="E17753" s="13" t="s">
        <v>101</v>
      </c>
      <c r="F17753" s="17">
        <v>-4900</v>
      </c>
      <c r="G17753" t="str">
        <f>_xlfn.XLOOKUP(tbl_GL[[#This Row],[Account_key]],tbl_COA[Account_key],tbl_COA[Class],"Not Found")</f>
        <v>Operating account</v>
      </c>
      <c r="H17753" t="str">
        <f>_xlfn.XLOOKUP(tbl_GL[[#This Row],[Account_key]],tbl_COA[Account_key],tbl_COA[SubClass],"Not Found")</f>
        <v>Depreciation &amp; Amortization</v>
      </c>
      <c r="I17753" t="str">
        <f>_xlfn.XLOOKUP(tbl_GL[[#This Row],[Account_key]],tbl_COA[Account_key],tbl_COA[SubClass2],"Not Found")</f>
        <v>Depreciation</v>
      </c>
      <c r="J17753" t="str">
        <f>_xlfn.XLOOKUP(tbl_GL[[#This Row],[Account_key]],tbl_COA[Account_key],tbl_COA[SubAccount],,0)</f>
        <v>Equipment</v>
      </c>
      <c r="K17753">
        <f>YEAR(tbl_GL[[#This Row],[Date]])</f>
        <v>2019</v>
      </c>
    </row>
    <row r="17754" spans="1:11" x14ac:dyDescent="0.35">
      <c r="A17754">
        <v>1089.2</v>
      </c>
      <c r="B17754" s="24">
        <v>43708</v>
      </c>
      <c r="C17754">
        <v>7</v>
      </c>
      <c r="D17754" s="13">
        <v>90</v>
      </c>
      <c r="E17754" s="13" t="s">
        <v>101</v>
      </c>
      <c r="F17754" s="17">
        <v>-4900</v>
      </c>
      <c r="G17754" t="str">
        <f>_xlfn.XLOOKUP(tbl_GL[[#This Row],[Account_key]],tbl_COA[Account_key],tbl_COA[Class],"Not Found")</f>
        <v>Assets</v>
      </c>
      <c r="H17754" t="str">
        <f>_xlfn.XLOOKUP(tbl_GL[[#This Row],[Account_key]],tbl_COA[Account_key],tbl_COA[SubClass],"Not Found")</f>
        <v>Assets</v>
      </c>
      <c r="I17754" t="str">
        <f>_xlfn.XLOOKUP(tbl_GL[[#This Row],[Account_key]],tbl_COA[Account_key],tbl_COA[SubClass2],"Not Found")</f>
        <v>Non-Current Assets</v>
      </c>
      <c r="J17754" t="str">
        <f>_xlfn.XLOOKUP(tbl_GL[[#This Row],[Account_key]],tbl_COA[Account_key],tbl_COA[SubAccount],,0)</f>
        <v>Office Furniture &amp; Equipment</v>
      </c>
      <c r="K17754">
        <f>YEAR(tbl_GL[[#This Row],[Date]])</f>
        <v>2019</v>
      </c>
    </row>
    <row r="17755" spans="1:11" x14ac:dyDescent="0.35">
      <c r="A17755">
        <v>1091.0999999999999</v>
      </c>
      <c r="B17755" s="24">
        <v>43709</v>
      </c>
      <c r="C17755">
        <v>7</v>
      </c>
      <c r="D17755" s="13">
        <v>10</v>
      </c>
      <c r="E17755" s="13" t="s">
        <v>98</v>
      </c>
      <c r="F17755" s="17">
        <v>-1362</v>
      </c>
      <c r="G17755" t="str">
        <f>_xlfn.XLOOKUP(tbl_GL[[#This Row],[Account_key]],tbl_COA[Account_key],tbl_COA[Class],"Not Found")</f>
        <v>Assets</v>
      </c>
      <c r="H17755" t="str">
        <f>_xlfn.XLOOKUP(tbl_GL[[#This Row],[Account_key]],tbl_COA[Account_key],tbl_COA[SubClass],"Not Found")</f>
        <v>Assets</v>
      </c>
      <c r="I17755" t="str">
        <f>_xlfn.XLOOKUP(tbl_GL[[#This Row],[Account_key]],tbl_COA[Account_key],tbl_COA[SubClass2],"Not Found")</f>
        <v>Current Assets</v>
      </c>
      <c r="J17755" t="str">
        <f>_xlfn.XLOOKUP(tbl_GL[[#This Row],[Account_key]],tbl_COA[Account_key],tbl_COA[SubAccount],,0)</f>
        <v>Cash at Bank</v>
      </c>
      <c r="K17755">
        <f>YEAR(tbl_GL[[#This Row],[Date]])</f>
        <v>2019</v>
      </c>
    </row>
    <row r="17756" spans="1:11" x14ac:dyDescent="0.35">
      <c r="A17756">
        <v>1091.2</v>
      </c>
      <c r="B17756" s="24">
        <v>43709</v>
      </c>
      <c r="C17756">
        <v>7</v>
      </c>
      <c r="D17756" s="13">
        <v>120</v>
      </c>
      <c r="E17756" s="13" t="s">
        <v>98</v>
      </c>
      <c r="F17756" s="17">
        <v>-1362</v>
      </c>
      <c r="G17756" t="str">
        <f>_xlfn.XLOOKUP(tbl_GL[[#This Row],[Account_key]],tbl_COA[Account_key],tbl_COA[Class],"Not Found")</f>
        <v>Liabilities and Owners Equity</v>
      </c>
      <c r="H17756" t="str">
        <f>_xlfn.XLOOKUP(tbl_GL[[#This Row],[Account_key]],tbl_COA[Account_key],tbl_COA[SubClass],"Not Found")</f>
        <v>Liabilities</v>
      </c>
      <c r="I17756" t="str">
        <f>_xlfn.XLOOKUP(tbl_GL[[#This Row],[Account_key]],tbl_COA[Account_key],tbl_COA[SubClass2],"Not Found")</f>
        <v>Current Liabilities</v>
      </c>
      <c r="J17756" t="str">
        <f>_xlfn.XLOOKUP(tbl_GL[[#This Row],[Account_key]],tbl_COA[Account_key],tbl_COA[SubAccount],,0)</f>
        <v>Accrued Expenses</v>
      </c>
      <c r="K17756">
        <f>YEAR(tbl_GL[[#This Row],[Date]])</f>
        <v>2019</v>
      </c>
    </row>
    <row r="17757" spans="1:11" x14ac:dyDescent="0.35">
      <c r="A17757">
        <v>1092.0999999999999</v>
      </c>
      <c r="B17757" s="24">
        <v>43709</v>
      </c>
      <c r="C17757">
        <v>7</v>
      </c>
      <c r="D17757" s="13">
        <v>260</v>
      </c>
      <c r="E17757" s="13" t="s">
        <v>97</v>
      </c>
      <c r="F17757" s="17">
        <v>-1858</v>
      </c>
      <c r="G17757" t="str">
        <f>_xlfn.XLOOKUP(tbl_GL[[#This Row],[Account_key]],tbl_COA[Account_key],tbl_COA[Class],"Not Found")</f>
        <v>Operating account</v>
      </c>
      <c r="H17757" t="str">
        <f>_xlfn.XLOOKUP(tbl_GL[[#This Row],[Account_key]],tbl_COA[Account_key],tbl_COA[SubClass],"Not Found")</f>
        <v>Operating Expenses</v>
      </c>
      <c r="I17757" t="str">
        <f>_xlfn.XLOOKUP(tbl_GL[[#This Row],[Account_key]],tbl_COA[Account_key],tbl_COA[SubClass2],"Not Found")</f>
        <v>Marketing</v>
      </c>
      <c r="J17757" t="str">
        <f>_xlfn.XLOOKUP(tbl_GL[[#This Row],[Account_key]],tbl_COA[Account_key],tbl_COA[SubAccount],,0)</f>
        <v>Commissions</v>
      </c>
      <c r="K17757">
        <f>YEAR(tbl_GL[[#This Row],[Date]])</f>
        <v>2019</v>
      </c>
    </row>
    <row r="17758" spans="1:11" x14ac:dyDescent="0.35">
      <c r="A17758">
        <v>1092.2</v>
      </c>
      <c r="B17758" s="24">
        <v>43709</v>
      </c>
      <c r="C17758">
        <v>7</v>
      </c>
      <c r="D17758" s="13">
        <v>120</v>
      </c>
      <c r="E17758" s="13" t="s">
        <v>97</v>
      </c>
      <c r="F17758" s="17">
        <v>1858</v>
      </c>
      <c r="G17758" t="str">
        <f>_xlfn.XLOOKUP(tbl_GL[[#This Row],[Account_key]],tbl_COA[Account_key],tbl_COA[Class],"Not Found")</f>
        <v>Liabilities and Owners Equity</v>
      </c>
      <c r="H17758" t="str">
        <f>_xlfn.XLOOKUP(tbl_GL[[#This Row],[Account_key]],tbl_COA[Account_key],tbl_COA[SubClass],"Not Found")</f>
        <v>Liabilities</v>
      </c>
      <c r="I17758" t="str">
        <f>_xlfn.XLOOKUP(tbl_GL[[#This Row],[Account_key]],tbl_COA[Account_key],tbl_COA[SubClass2],"Not Found")</f>
        <v>Current Liabilities</v>
      </c>
      <c r="J17758" t="str">
        <f>_xlfn.XLOOKUP(tbl_GL[[#This Row],[Account_key]],tbl_COA[Account_key],tbl_COA[SubAccount],,0)</f>
        <v>Accrued Expenses</v>
      </c>
      <c r="K17758">
        <f>YEAR(tbl_GL[[#This Row],[Date]])</f>
        <v>2019</v>
      </c>
    </row>
    <row r="17759" spans="1:11" x14ac:dyDescent="0.35">
      <c r="A17759">
        <v>1093.0999999999999</v>
      </c>
      <c r="B17759" s="24">
        <v>43709</v>
      </c>
      <c r="C17759">
        <v>7</v>
      </c>
      <c r="D17759" s="13">
        <v>60</v>
      </c>
      <c r="E17759" s="13" t="s">
        <v>84</v>
      </c>
      <c r="F17759" s="17">
        <v>24413</v>
      </c>
      <c r="G17759" t="str">
        <f>_xlfn.XLOOKUP(tbl_GL[[#This Row],[Account_key]],tbl_COA[Account_key],tbl_COA[Class],"Not Found")</f>
        <v>Assets</v>
      </c>
      <c r="H17759" t="str">
        <f>_xlfn.XLOOKUP(tbl_GL[[#This Row],[Account_key]],tbl_COA[Account_key],tbl_COA[SubClass],"Not Found")</f>
        <v>Assets</v>
      </c>
      <c r="I17759" t="str">
        <f>_xlfn.XLOOKUP(tbl_GL[[#This Row],[Account_key]],tbl_COA[Account_key],tbl_COA[SubClass2],"Not Found")</f>
        <v>Current Assets</v>
      </c>
      <c r="J17759" t="str">
        <f>_xlfn.XLOOKUP(tbl_GL[[#This Row],[Account_key]],tbl_COA[Account_key],tbl_COA[SubAccount],,0)</f>
        <v>Inventory</v>
      </c>
      <c r="K17759">
        <f>YEAR(tbl_GL[[#This Row],[Date]])</f>
        <v>2019</v>
      </c>
    </row>
    <row r="17760" spans="1:11" x14ac:dyDescent="0.35">
      <c r="A17760">
        <v>1093.2</v>
      </c>
      <c r="B17760" s="24">
        <v>43709</v>
      </c>
      <c r="C17760">
        <v>7</v>
      </c>
      <c r="D17760" s="13">
        <v>110</v>
      </c>
      <c r="E17760" s="13" t="s">
        <v>84</v>
      </c>
      <c r="F17760" s="17">
        <v>24413</v>
      </c>
      <c r="G17760" t="str">
        <f>_xlfn.XLOOKUP(tbl_GL[[#This Row],[Account_key]],tbl_COA[Account_key],tbl_COA[Class],"Not Found")</f>
        <v>Liabilities and Owners Equity</v>
      </c>
      <c r="H17760" t="str">
        <f>_xlfn.XLOOKUP(tbl_GL[[#This Row],[Account_key]],tbl_COA[Account_key],tbl_COA[SubClass],"Not Found")</f>
        <v>Liabilities</v>
      </c>
      <c r="I17760" t="str">
        <f>_xlfn.XLOOKUP(tbl_GL[[#This Row],[Account_key]],tbl_COA[Account_key],tbl_COA[SubClass2],"Not Found")</f>
        <v>Current Liabilities</v>
      </c>
      <c r="J17760" t="str">
        <f>_xlfn.XLOOKUP(tbl_GL[[#This Row],[Account_key]],tbl_COA[Account_key],tbl_COA[SubAccount],,0)</f>
        <v>Trade Payables</v>
      </c>
      <c r="K17760">
        <f>YEAR(tbl_GL[[#This Row],[Date]])</f>
        <v>2019</v>
      </c>
    </row>
    <row r="17761" spans="1:11" x14ac:dyDescent="0.35">
      <c r="A17761">
        <v>1094.0999999999999</v>
      </c>
      <c r="B17761" s="24">
        <v>43711</v>
      </c>
      <c r="C17761">
        <v>7</v>
      </c>
      <c r="D17761" s="13">
        <v>30</v>
      </c>
      <c r="E17761" s="13" t="s">
        <v>80</v>
      </c>
      <c r="F17761" s="17">
        <v>-14493</v>
      </c>
      <c r="G17761" t="str">
        <f>_xlfn.XLOOKUP(tbl_GL[[#This Row],[Account_key]],tbl_COA[Account_key],tbl_COA[Class],"Not Found")</f>
        <v>Assets</v>
      </c>
      <c r="H17761" t="str">
        <f>_xlfn.XLOOKUP(tbl_GL[[#This Row],[Account_key]],tbl_COA[Account_key],tbl_COA[SubClass],"Not Found")</f>
        <v>Assets</v>
      </c>
      <c r="I17761" t="str">
        <f>_xlfn.XLOOKUP(tbl_GL[[#This Row],[Account_key]],tbl_COA[Account_key],tbl_COA[SubClass2],"Not Found")</f>
        <v>Current Assets</v>
      </c>
      <c r="J17761" t="str">
        <f>_xlfn.XLOOKUP(tbl_GL[[#This Row],[Account_key]],tbl_COA[Account_key],tbl_COA[SubAccount],,0)</f>
        <v>Trade Receivables</v>
      </c>
      <c r="K17761">
        <f>YEAR(tbl_GL[[#This Row],[Date]])</f>
        <v>2019</v>
      </c>
    </row>
    <row r="17762" spans="1:11" x14ac:dyDescent="0.35">
      <c r="A17762">
        <v>1094.2</v>
      </c>
      <c r="B17762" s="24">
        <v>43711</v>
      </c>
      <c r="C17762">
        <v>7</v>
      </c>
      <c r="D17762" s="13">
        <v>10</v>
      </c>
      <c r="E17762" s="13" t="s">
        <v>80</v>
      </c>
      <c r="F17762" s="17">
        <v>14493</v>
      </c>
      <c r="G17762" t="str">
        <f>_xlfn.XLOOKUP(tbl_GL[[#This Row],[Account_key]],tbl_COA[Account_key],tbl_COA[Class],"Not Found")</f>
        <v>Assets</v>
      </c>
      <c r="H17762" t="str">
        <f>_xlfn.XLOOKUP(tbl_GL[[#This Row],[Account_key]],tbl_COA[Account_key],tbl_COA[SubClass],"Not Found")</f>
        <v>Assets</v>
      </c>
      <c r="I17762" t="str">
        <f>_xlfn.XLOOKUP(tbl_GL[[#This Row],[Account_key]],tbl_COA[Account_key],tbl_COA[SubClass2],"Not Found")</f>
        <v>Current Assets</v>
      </c>
      <c r="J17762" t="str">
        <f>_xlfn.XLOOKUP(tbl_GL[[#This Row],[Account_key]],tbl_COA[Account_key],tbl_COA[SubAccount],,0)</f>
        <v>Cash at Bank</v>
      </c>
      <c r="K17762">
        <f>YEAR(tbl_GL[[#This Row],[Date]])</f>
        <v>2019</v>
      </c>
    </row>
    <row r="17763" spans="1:11" x14ac:dyDescent="0.35">
      <c r="A17763">
        <v>1095.0999999999999</v>
      </c>
      <c r="B17763" s="24">
        <v>43712</v>
      </c>
      <c r="C17763">
        <v>7</v>
      </c>
      <c r="D17763" s="13">
        <v>230</v>
      </c>
      <c r="E17763" s="13" t="s">
        <v>4</v>
      </c>
      <c r="F17763" s="17">
        <v>-906</v>
      </c>
      <c r="G17763" t="str">
        <f>_xlfn.XLOOKUP(tbl_GL[[#This Row],[Account_key]],tbl_COA[Account_key],tbl_COA[Class],"Not Found")</f>
        <v>Trading account</v>
      </c>
      <c r="H17763" t="str">
        <f>_xlfn.XLOOKUP(tbl_GL[[#This Row],[Account_key]],tbl_COA[Account_key],tbl_COA[SubClass],"Not Found")</f>
        <v>Cost of Sales</v>
      </c>
      <c r="I17763" t="str">
        <f>_xlfn.XLOOKUP(tbl_GL[[#This Row],[Account_key]],tbl_COA[Account_key],tbl_COA[SubClass2],"Not Found")</f>
        <v>Cost of Sales</v>
      </c>
      <c r="J17763" t="str">
        <f>_xlfn.XLOOKUP(tbl_GL[[#This Row],[Account_key]],tbl_COA[Account_key],tbl_COA[SubAccount],,0)</f>
        <v>Cost of Sales</v>
      </c>
      <c r="K17763">
        <f>YEAR(tbl_GL[[#This Row],[Date]])</f>
        <v>2019</v>
      </c>
    </row>
    <row r="17764" spans="1:11" x14ac:dyDescent="0.35">
      <c r="A17764">
        <v>1095.2</v>
      </c>
      <c r="B17764" s="24">
        <v>43712</v>
      </c>
      <c r="C17764">
        <v>7</v>
      </c>
      <c r="D17764" s="13">
        <v>60</v>
      </c>
      <c r="E17764" s="13" t="s">
        <v>4</v>
      </c>
      <c r="F17764" s="17">
        <v>-906</v>
      </c>
      <c r="G17764" t="str">
        <f>_xlfn.XLOOKUP(tbl_GL[[#This Row],[Account_key]],tbl_COA[Account_key],tbl_COA[Class],"Not Found")</f>
        <v>Assets</v>
      </c>
      <c r="H17764" t="str">
        <f>_xlfn.XLOOKUP(tbl_GL[[#This Row],[Account_key]],tbl_COA[Account_key],tbl_COA[SubClass],"Not Found")</f>
        <v>Assets</v>
      </c>
      <c r="I17764" t="str">
        <f>_xlfn.XLOOKUP(tbl_GL[[#This Row],[Account_key]],tbl_COA[Account_key],tbl_COA[SubClass2],"Not Found")</f>
        <v>Current Assets</v>
      </c>
      <c r="J17764" t="str">
        <f>_xlfn.XLOOKUP(tbl_GL[[#This Row],[Account_key]],tbl_COA[Account_key],tbl_COA[SubAccount],,0)</f>
        <v>Inventory</v>
      </c>
      <c r="K17764">
        <f>YEAR(tbl_GL[[#This Row],[Date]])</f>
        <v>2019</v>
      </c>
    </row>
    <row r="17765" spans="1:11" x14ac:dyDescent="0.35">
      <c r="A17765">
        <v>1096.0999999999999</v>
      </c>
      <c r="B17765" s="24">
        <v>43712</v>
      </c>
      <c r="C17765">
        <v>7</v>
      </c>
      <c r="D17765" s="13">
        <v>210</v>
      </c>
      <c r="E17765" s="13" t="s">
        <v>7</v>
      </c>
      <c r="F17765" s="17">
        <v>3418</v>
      </c>
      <c r="G17765" t="str">
        <f>_xlfn.XLOOKUP(tbl_GL[[#This Row],[Account_key]],tbl_COA[Account_key],tbl_COA[Class],"Not Found")</f>
        <v>Trading account</v>
      </c>
      <c r="H17765" t="str">
        <f>_xlfn.XLOOKUP(tbl_GL[[#This Row],[Account_key]],tbl_COA[Account_key],tbl_COA[SubClass],"Not Found")</f>
        <v>Sales</v>
      </c>
      <c r="I17765" t="str">
        <f>_xlfn.XLOOKUP(tbl_GL[[#This Row],[Account_key]],tbl_COA[Account_key],tbl_COA[SubClass2],"Not Found")</f>
        <v>Sales</v>
      </c>
      <c r="J17765" t="str">
        <f>_xlfn.XLOOKUP(tbl_GL[[#This Row],[Account_key]],tbl_COA[Account_key],tbl_COA[SubAccount],,0)</f>
        <v>Sales</v>
      </c>
      <c r="K17765">
        <f>YEAR(tbl_GL[[#This Row],[Date]])</f>
        <v>2019</v>
      </c>
    </row>
    <row r="17766" spans="1:11" x14ac:dyDescent="0.35">
      <c r="A17766">
        <v>1096.2</v>
      </c>
      <c r="B17766" s="24">
        <v>43712</v>
      </c>
      <c r="C17766">
        <v>7</v>
      </c>
      <c r="D17766" s="13">
        <v>10</v>
      </c>
      <c r="E17766" s="13" t="s">
        <v>7</v>
      </c>
      <c r="F17766" s="17">
        <v>3418</v>
      </c>
      <c r="G17766" t="str">
        <f>_xlfn.XLOOKUP(tbl_GL[[#This Row],[Account_key]],tbl_COA[Account_key],tbl_COA[Class],"Not Found")</f>
        <v>Assets</v>
      </c>
      <c r="H17766" t="str">
        <f>_xlfn.XLOOKUP(tbl_GL[[#This Row],[Account_key]],tbl_COA[Account_key],tbl_COA[SubClass],"Not Found")</f>
        <v>Assets</v>
      </c>
      <c r="I17766" t="str">
        <f>_xlfn.XLOOKUP(tbl_GL[[#This Row],[Account_key]],tbl_COA[Account_key],tbl_COA[SubClass2],"Not Found")</f>
        <v>Current Assets</v>
      </c>
      <c r="J17766" t="str">
        <f>_xlfn.XLOOKUP(tbl_GL[[#This Row],[Account_key]],tbl_COA[Account_key],tbl_COA[SubAccount],,0)</f>
        <v>Cash at Bank</v>
      </c>
      <c r="K17766">
        <f>YEAR(tbl_GL[[#This Row],[Date]])</f>
        <v>2019</v>
      </c>
    </row>
    <row r="17767" spans="1:11" x14ac:dyDescent="0.35">
      <c r="A17767">
        <v>1097.0999999999999</v>
      </c>
      <c r="B17767" s="24">
        <v>43712</v>
      </c>
      <c r="C17767">
        <v>7</v>
      </c>
      <c r="D17767" s="13">
        <v>230</v>
      </c>
      <c r="E17767" s="13" t="s">
        <v>4</v>
      </c>
      <c r="F17767" s="17">
        <v>-3355</v>
      </c>
      <c r="G17767" t="str">
        <f>_xlfn.XLOOKUP(tbl_GL[[#This Row],[Account_key]],tbl_COA[Account_key],tbl_COA[Class],"Not Found")</f>
        <v>Trading account</v>
      </c>
      <c r="H17767" t="str">
        <f>_xlfn.XLOOKUP(tbl_GL[[#This Row],[Account_key]],tbl_COA[Account_key],tbl_COA[SubClass],"Not Found")</f>
        <v>Cost of Sales</v>
      </c>
      <c r="I17767" t="str">
        <f>_xlfn.XLOOKUP(tbl_GL[[#This Row],[Account_key]],tbl_COA[Account_key],tbl_COA[SubClass2],"Not Found")</f>
        <v>Cost of Sales</v>
      </c>
      <c r="J17767" t="str">
        <f>_xlfn.XLOOKUP(tbl_GL[[#This Row],[Account_key]],tbl_COA[Account_key],tbl_COA[SubAccount],,0)</f>
        <v>Cost of Sales</v>
      </c>
      <c r="K17767">
        <f>YEAR(tbl_GL[[#This Row],[Date]])</f>
        <v>2019</v>
      </c>
    </row>
    <row r="17768" spans="1:11" x14ac:dyDescent="0.35">
      <c r="A17768">
        <v>1097.2</v>
      </c>
      <c r="B17768" s="24">
        <v>43712</v>
      </c>
      <c r="C17768">
        <v>7</v>
      </c>
      <c r="D17768" s="13">
        <v>60</v>
      </c>
      <c r="E17768" s="13" t="s">
        <v>4</v>
      </c>
      <c r="F17768" s="17">
        <v>-3355</v>
      </c>
      <c r="G17768" t="str">
        <f>_xlfn.XLOOKUP(tbl_GL[[#This Row],[Account_key]],tbl_COA[Account_key],tbl_COA[Class],"Not Found")</f>
        <v>Assets</v>
      </c>
      <c r="H17768" t="str">
        <f>_xlfn.XLOOKUP(tbl_GL[[#This Row],[Account_key]],tbl_COA[Account_key],tbl_COA[SubClass],"Not Found")</f>
        <v>Assets</v>
      </c>
      <c r="I17768" t="str">
        <f>_xlfn.XLOOKUP(tbl_GL[[#This Row],[Account_key]],tbl_COA[Account_key],tbl_COA[SubClass2],"Not Found")</f>
        <v>Current Assets</v>
      </c>
      <c r="J17768" t="str">
        <f>_xlfn.XLOOKUP(tbl_GL[[#This Row],[Account_key]],tbl_COA[Account_key],tbl_COA[SubAccount],,0)</f>
        <v>Inventory</v>
      </c>
      <c r="K17768">
        <f>YEAR(tbl_GL[[#This Row],[Date]])</f>
        <v>2019</v>
      </c>
    </row>
    <row r="17769" spans="1:11" x14ac:dyDescent="0.35">
      <c r="A17769">
        <v>1098.0999999999999</v>
      </c>
      <c r="B17769" s="24">
        <v>43712</v>
      </c>
      <c r="C17769">
        <v>7</v>
      </c>
      <c r="D17769" s="13">
        <v>210</v>
      </c>
      <c r="E17769" s="13" t="s">
        <v>8</v>
      </c>
      <c r="F17769" s="17">
        <v>15035</v>
      </c>
      <c r="G17769" t="str">
        <f>_xlfn.XLOOKUP(tbl_GL[[#This Row],[Account_key]],tbl_COA[Account_key],tbl_COA[Class],"Not Found")</f>
        <v>Trading account</v>
      </c>
      <c r="H17769" t="str">
        <f>_xlfn.XLOOKUP(tbl_GL[[#This Row],[Account_key]],tbl_COA[Account_key],tbl_COA[SubClass],"Not Found")</f>
        <v>Sales</v>
      </c>
      <c r="I17769" t="str">
        <f>_xlfn.XLOOKUP(tbl_GL[[#This Row],[Account_key]],tbl_COA[Account_key],tbl_COA[SubClass2],"Not Found")</f>
        <v>Sales</v>
      </c>
      <c r="J17769" t="str">
        <f>_xlfn.XLOOKUP(tbl_GL[[#This Row],[Account_key]],tbl_COA[Account_key],tbl_COA[SubAccount],,0)</f>
        <v>Sales</v>
      </c>
      <c r="K17769">
        <f>YEAR(tbl_GL[[#This Row],[Date]])</f>
        <v>2019</v>
      </c>
    </row>
    <row r="17770" spans="1:11" x14ac:dyDescent="0.35">
      <c r="A17770">
        <v>1098.2</v>
      </c>
      <c r="B17770" s="24">
        <v>43712</v>
      </c>
      <c r="C17770">
        <v>7</v>
      </c>
      <c r="D17770" s="13">
        <v>30</v>
      </c>
      <c r="E17770" s="13" t="s">
        <v>8</v>
      </c>
      <c r="F17770" s="17">
        <v>15035</v>
      </c>
      <c r="G17770" t="str">
        <f>_xlfn.XLOOKUP(tbl_GL[[#This Row],[Account_key]],tbl_COA[Account_key],tbl_COA[Class],"Not Found")</f>
        <v>Assets</v>
      </c>
      <c r="H17770" t="str">
        <f>_xlfn.XLOOKUP(tbl_GL[[#This Row],[Account_key]],tbl_COA[Account_key],tbl_COA[SubClass],"Not Found")</f>
        <v>Assets</v>
      </c>
      <c r="I17770" t="str">
        <f>_xlfn.XLOOKUP(tbl_GL[[#This Row],[Account_key]],tbl_COA[Account_key],tbl_COA[SubClass2],"Not Found")</f>
        <v>Current Assets</v>
      </c>
      <c r="J17770" t="str">
        <f>_xlfn.XLOOKUP(tbl_GL[[#This Row],[Account_key]],tbl_COA[Account_key],tbl_COA[SubAccount],,0)</f>
        <v>Trade Receivables</v>
      </c>
      <c r="K17770">
        <f>YEAR(tbl_GL[[#This Row],[Date]])</f>
        <v>2019</v>
      </c>
    </row>
    <row r="17771" spans="1:11" x14ac:dyDescent="0.35">
      <c r="A17771">
        <v>1099.0999999999999</v>
      </c>
      <c r="B17771" s="24">
        <v>43713</v>
      </c>
      <c r="C17771">
        <v>7</v>
      </c>
      <c r="D17771" s="13">
        <v>330</v>
      </c>
      <c r="E17771" s="13" t="s">
        <v>97</v>
      </c>
      <c r="F17771" s="17">
        <v>-1517</v>
      </c>
      <c r="G17771" t="str">
        <f>_xlfn.XLOOKUP(tbl_GL[[#This Row],[Account_key]],tbl_COA[Account_key],tbl_COA[Class],"Not Found")</f>
        <v>Operating account</v>
      </c>
      <c r="H17771" t="str">
        <f>_xlfn.XLOOKUP(tbl_GL[[#This Row],[Account_key]],tbl_COA[Account_key],tbl_COA[SubClass],"Not Found")</f>
        <v>Operating Expenses</v>
      </c>
      <c r="I17771" t="str">
        <f>_xlfn.XLOOKUP(tbl_GL[[#This Row],[Account_key]],tbl_COA[Account_key],tbl_COA[SubClass2],"Not Found")</f>
        <v>Administration</v>
      </c>
      <c r="J17771" t="str">
        <f>_xlfn.XLOOKUP(tbl_GL[[#This Row],[Account_key]],tbl_COA[Account_key],tbl_COA[SubAccount],,0)</f>
        <v>Telephone</v>
      </c>
      <c r="K17771">
        <f>YEAR(tbl_GL[[#This Row],[Date]])</f>
        <v>2019</v>
      </c>
    </row>
    <row r="17772" spans="1:11" x14ac:dyDescent="0.35">
      <c r="A17772">
        <v>1099.2</v>
      </c>
      <c r="B17772" s="24">
        <v>43713</v>
      </c>
      <c r="C17772">
        <v>7</v>
      </c>
      <c r="D17772" s="13">
        <v>120</v>
      </c>
      <c r="E17772" s="13" t="s">
        <v>97</v>
      </c>
      <c r="F17772" s="17">
        <v>1517</v>
      </c>
      <c r="G17772" t="str">
        <f>_xlfn.XLOOKUP(tbl_GL[[#This Row],[Account_key]],tbl_COA[Account_key],tbl_COA[Class],"Not Found")</f>
        <v>Liabilities and Owners Equity</v>
      </c>
      <c r="H17772" t="str">
        <f>_xlfn.XLOOKUP(tbl_GL[[#This Row],[Account_key]],tbl_COA[Account_key],tbl_COA[SubClass],"Not Found")</f>
        <v>Liabilities</v>
      </c>
      <c r="I17772" t="str">
        <f>_xlfn.XLOOKUP(tbl_GL[[#This Row],[Account_key]],tbl_COA[Account_key],tbl_COA[SubClass2],"Not Found")</f>
        <v>Current Liabilities</v>
      </c>
      <c r="J17772" t="str">
        <f>_xlfn.XLOOKUP(tbl_GL[[#This Row],[Account_key]],tbl_COA[Account_key],tbl_COA[SubAccount],,0)</f>
        <v>Accrued Expenses</v>
      </c>
      <c r="K17772">
        <f>YEAR(tbl_GL[[#This Row],[Date]])</f>
        <v>2019</v>
      </c>
    </row>
    <row r="17773" spans="1:11" x14ac:dyDescent="0.35">
      <c r="A17773">
        <v>1100.0999999999999</v>
      </c>
      <c r="B17773" s="24">
        <v>43716</v>
      </c>
      <c r="C17773">
        <v>7</v>
      </c>
      <c r="D17773" s="13">
        <v>260</v>
      </c>
      <c r="E17773" s="13" t="s">
        <v>83</v>
      </c>
      <c r="F17773" s="17">
        <v>297</v>
      </c>
      <c r="G17773" t="str">
        <f>_xlfn.XLOOKUP(tbl_GL[[#This Row],[Account_key]],tbl_COA[Account_key],tbl_COA[Class],"Not Found")</f>
        <v>Operating account</v>
      </c>
      <c r="H17773" t="str">
        <f>_xlfn.XLOOKUP(tbl_GL[[#This Row],[Account_key]],tbl_COA[Account_key],tbl_COA[SubClass],"Not Found")</f>
        <v>Operating Expenses</v>
      </c>
      <c r="I17773" t="str">
        <f>_xlfn.XLOOKUP(tbl_GL[[#This Row],[Account_key]],tbl_COA[Account_key],tbl_COA[SubClass2],"Not Found")</f>
        <v>Marketing</v>
      </c>
      <c r="J17773" t="str">
        <f>_xlfn.XLOOKUP(tbl_GL[[#This Row],[Account_key]],tbl_COA[Account_key],tbl_COA[SubAccount],,0)</f>
        <v>Commissions</v>
      </c>
      <c r="K17773">
        <f>YEAR(tbl_GL[[#This Row],[Date]])</f>
        <v>2019</v>
      </c>
    </row>
    <row r="17774" spans="1:11" x14ac:dyDescent="0.35">
      <c r="A17774">
        <v>1100.2</v>
      </c>
      <c r="B17774" s="24">
        <v>43716</v>
      </c>
      <c r="C17774">
        <v>7</v>
      </c>
      <c r="D17774" s="13">
        <v>20</v>
      </c>
      <c r="E17774" s="13" t="s">
        <v>83</v>
      </c>
      <c r="F17774" s="17">
        <v>297</v>
      </c>
      <c r="G17774" t="str">
        <f>_xlfn.XLOOKUP(tbl_GL[[#This Row],[Account_key]],tbl_COA[Account_key],tbl_COA[Class],"Not Found")</f>
        <v>Assets</v>
      </c>
      <c r="H17774" t="str">
        <f>_xlfn.XLOOKUP(tbl_GL[[#This Row],[Account_key]],tbl_COA[Account_key],tbl_COA[SubClass],"Not Found")</f>
        <v>Assets</v>
      </c>
      <c r="I17774" t="str">
        <f>_xlfn.XLOOKUP(tbl_GL[[#This Row],[Account_key]],tbl_COA[Account_key],tbl_COA[SubClass2],"Not Found")</f>
        <v>Current Assets</v>
      </c>
      <c r="J17774" t="str">
        <f>_xlfn.XLOOKUP(tbl_GL[[#This Row],[Account_key]],tbl_COA[Account_key],tbl_COA[SubAccount],,0)</f>
        <v>Cash in hand</v>
      </c>
      <c r="K17774">
        <f>YEAR(tbl_GL[[#This Row],[Date]])</f>
        <v>2019</v>
      </c>
    </row>
    <row r="17775" spans="1:11" x14ac:dyDescent="0.35">
      <c r="A17775">
        <v>1101.0999999999999</v>
      </c>
      <c r="B17775" s="24">
        <v>43716</v>
      </c>
      <c r="C17775">
        <v>7</v>
      </c>
      <c r="D17775" s="13">
        <v>350</v>
      </c>
      <c r="E17775" s="13" t="s">
        <v>97</v>
      </c>
      <c r="F17775" s="17">
        <v>-1803</v>
      </c>
      <c r="G17775" t="str">
        <f>_xlfn.XLOOKUP(tbl_GL[[#This Row],[Account_key]],tbl_COA[Account_key],tbl_COA[Class],"Not Found")</f>
        <v>Operating account</v>
      </c>
      <c r="H17775" t="str">
        <f>_xlfn.XLOOKUP(tbl_GL[[#This Row],[Account_key]],tbl_COA[Account_key],tbl_COA[SubClass],"Not Found")</f>
        <v>Operating Expenses</v>
      </c>
      <c r="I17775" t="str">
        <f>_xlfn.XLOOKUP(tbl_GL[[#This Row],[Account_key]],tbl_COA[Account_key],tbl_COA[SubClass2],"Not Found")</f>
        <v>Administration</v>
      </c>
      <c r="J17775" t="str">
        <f>_xlfn.XLOOKUP(tbl_GL[[#This Row],[Account_key]],tbl_COA[Account_key],tbl_COA[SubAccount],,0)</f>
        <v>Other Expenses</v>
      </c>
      <c r="K17775">
        <f>YEAR(tbl_GL[[#This Row],[Date]])</f>
        <v>2019</v>
      </c>
    </row>
    <row r="17776" spans="1:11" x14ac:dyDescent="0.35">
      <c r="A17776">
        <v>1101.2</v>
      </c>
      <c r="B17776" s="24">
        <v>43716</v>
      </c>
      <c r="C17776">
        <v>7</v>
      </c>
      <c r="D17776" s="13">
        <v>120</v>
      </c>
      <c r="E17776" s="13" t="s">
        <v>97</v>
      </c>
      <c r="F17776" s="17">
        <v>1803</v>
      </c>
      <c r="G17776" t="str">
        <f>_xlfn.XLOOKUP(tbl_GL[[#This Row],[Account_key]],tbl_COA[Account_key],tbl_COA[Class],"Not Found")</f>
        <v>Liabilities and Owners Equity</v>
      </c>
      <c r="H17776" t="str">
        <f>_xlfn.XLOOKUP(tbl_GL[[#This Row],[Account_key]],tbl_COA[Account_key],tbl_COA[SubClass],"Not Found")</f>
        <v>Liabilities</v>
      </c>
      <c r="I17776" t="str">
        <f>_xlfn.XLOOKUP(tbl_GL[[#This Row],[Account_key]],tbl_COA[Account_key],tbl_COA[SubClass2],"Not Found")</f>
        <v>Current Liabilities</v>
      </c>
      <c r="J17776" t="str">
        <f>_xlfn.XLOOKUP(tbl_GL[[#This Row],[Account_key]],tbl_COA[Account_key],tbl_COA[SubAccount],,0)</f>
        <v>Accrued Expenses</v>
      </c>
      <c r="K17776">
        <f>YEAR(tbl_GL[[#This Row],[Date]])</f>
        <v>2019</v>
      </c>
    </row>
    <row r="17777" spans="1:11" x14ac:dyDescent="0.35">
      <c r="A17777">
        <v>1102.0999999999999</v>
      </c>
      <c r="B17777" s="24">
        <v>43718</v>
      </c>
      <c r="C17777">
        <v>7</v>
      </c>
      <c r="D17777" s="13">
        <v>10</v>
      </c>
      <c r="E17777" s="13" t="s">
        <v>98</v>
      </c>
      <c r="F17777" s="17">
        <v>-1626</v>
      </c>
      <c r="G17777" t="str">
        <f>_xlfn.XLOOKUP(tbl_GL[[#This Row],[Account_key]],tbl_COA[Account_key],tbl_COA[Class],"Not Found")</f>
        <v>Assets</v>
      </c>
      <c r="H17777" t="str">
        <f>_xlfn.XLOOKUP(tbl_GL[[#This Row],[Account_key]],tbl_COA[Account_key],tbl_COA[SubClass],"Not Found")</f>
        <v>Assets</v>
      </c>
      <c r="I17777" t="str">
        <f>_xlfn.XLOOKUP(tbl_GL[[#This Row],[Account_key]],tbl_COA[Account_key],tbl_COA[SubClass2],"Not Found")</f>
        <v>Current Assets</v>
      </c>
      <c r="J17777" t="str">
        <f>_xlfn.XLOOKUP(tbl_GL[[#This Row],[Account_key]],tbl_COA[Account_key],tbl_COA[SubAccount],,0)</f>
        <v>Cash at Bank</v>
      </c>
      <c r="K17777">
        <f>YEAR(tbl_GL[[#This Row],[Date]])</f>
        <v>2019</v>
      </c>
    </row>
    <row r="17778" spans="1:11" x14ac:dyDescent="0.35">
      <c r="A17778">
        <v>1102.2</v>
      </c>
      <c r="B17778" s="24">
        <v>43718</v>
      </c>
      <c r="C17778">
        <v>7</v>
      </c>
      <c r="D17778" s="13">
        <v>120</v>
      </c>
      <c r="E17778" s="13" t="s">
        <v>98</v>
      </c>
      <c r="F17778" s="17">
        <v>-1626</v>
      </c>
      <c r="G17778" t="str">
        <f>_xlfn.XLOOKUP(tbl_GL[[#This Row],[Account_key]],tbl_COA[Account_key],tbl_COA[Class],"Not Found")</f>
        <v>Liabilities and Owners Equity</v>
      </c>
      <c r="H17778" t="str">
        <f>_xlfn.XLOOKUP(tbl_GL[[#This Row],[Account_key]],tbl_COA[Account_key],tbl_COA[SubClass],"Not Found")</f>
        <v>Liabilities</v>
      </c>
      <c r="I17778" t="str">
        <f>_xlfn.XLOOKUP(tbl_GL[[#This Row],[Account_key]],tbl_COA[Account_key],tbl_COA[SubClass2],"Not Found")</f>
        <v>Current Liabilities</v>
      </c>
      <c r="J17778" t="str">
        <f>_xlfn.XLOOKUP(tbl_GL[[#This Row],[Account_key]],tbl_COA[Account_key],tbl_COA[SubAccount],,0)</f>
        <v>Accrued Expenses</v>
      </c>
      <c r="K17778">
        <f>YEAR(tbl_GL[[#This Row],[Date]])</f>
        <v>2019</v>
      </c>
    </row>
    <row r="17779" spans="1:11" x14ac:dyDescent="0.35">
      <c r="A17779">
        <v>1103.0999999999999</v>
      </c>
      <c r="B17779" s="24">
        <v>43719</v>
      </c>
      <c r="C17779">
        <v>7</v>
      </c>
      <c r="D17779" s="13">
        <v>340</v>
      </c>
      <c r="E17779" s="13" t="s">
        <v>97</v>
      </c>
      <c r="F17779" s="17">
        <v>-1511</v>
      </c>
      <c r="G17779" t="str">
        <f>_xlfn.XLOOKUP(tbl_GL[[#This Row],[Account_key]],tbl_COA[Account_key],tbl_COA[Class],"Not Found")</f>
        <v>Operating account</v>
      </c>
      <c r="H17779" t="str">
        <f>_xlfn.XLOOKUP(tbl_GL[[#This Row],[Account_key]],tbl_COA[Account_key],tbl_COA[SubClass],"Not Found")</f>
        <v>Operating Expenses</v>
      </c>
      <c r="I17779" t="str">
        <f>_xlfn.XLOOKUP(tbl_GL[[#This Row],[Account_key]],tbl_COA[Account_key],tbl_COA[SubClass2],"Not Found")</f>
        <v>Administration</v>
      </c>
      <c r="J17779" t="str">
        <f>_xlfn.XLOOKUP(tbl_GL[[#This Row],[Account_key]],tbl_COA[Account_key],tbl_COA[SubAccount],,0)</f>
        <v>Utilities</v>
      </c>
      <c r="K17779">
        <f>YEAR(tbl_GL[[#This Row],[Date]])</f>
        <v>2019</v>
      </c>
    </row>
    <row r="17780" spans="1:11" x14ac:dyDescent="0.35">
      <c r="A17780">
        <v>1103.2</v>
      </c>
      <c r="B17780" s="24">
        <v>43719</v>
      </c>
      <c r="C17780">
        <v>7</v>
      </c>
      <c r="D17780" s="13">
        <v>120</v>
      </c>
      <c r="E17780" s="13" t="s">
        <v>97</v>
      </c>
      <c r="F17780" s="17">
        <v>1511</v>
      </c>
      <c r="G17780" t="str">
        <f>_xlfn.XLOOKUP(tbl_GL[[#This Row],[Account_key]],tbl_COA[Account_key],tbl_COA[Class],"Not Found")</f>
        <v>Liabilities and Owners Equity</v>
      </c>
      <c r="H17780" t="str">
        <f>_xlfn.XLOOKUP(tbl_GL[[#This Row],[Account_key]],tbl_COA[Account_key],tbl_COA[SubClass],"Not Found")</f>
        <v>Liabilities</v>
      </c>
      <c r="I17780" t="str">
        <f>_xlfn.XLOOKUP(tbl_GL[[#This Row],[Account_key]],tbl_COA[Account_key],tbl_COA[SubClass2],"Not Found")</f>
        <v>Current Liabilities</v>
      </c>
      <c r="J17780" t="str">
        <f>_xlfn.XLOOKUP(tbl_GL[[#This Row],[Account_key]],tbl_COA[Account_key],tbl_COA[SubAccount],,0)</f>
        <v>Accrued Expenses</v>
      </c>
      <c r="K17780">
        <f>YEAR(tbl_GL[[#This Row],[Date]])</f>
        <v>2019</v>
      </c>
    </row>
    <row r="17781" spans="1:11" x14ac:dyDescent="0.35">
      <c r="A17781">
        <v>1104.0999999999999</v>
      </c>
      <c r="B17781" s="24">
        <v>43720</v>
      </c>
      <c r="C17781">
        <v>7</v>
      </c>
      <c r="D17781" s="13">
        <v>230</v>
      </c>
      <c r="E17781" s="13" t="s">
        <v>4</v>
      </c>
      <c r="F17781" s="17">
        <v>-873</v>
      </c>
      <c r="G17781" t="str">
        <f>_xlfn.XLOOKUP(tbl_GL[[#This Row],[Account_key]],tbl_COA[Account_key],tbl_COA[Class],"Not Found")</f>
        <v>Trading account</v>
      </c>
      <c r="H17781" t="str">
        <f>_xlfn.XLOOKUP(tbl_GL[[#This Row],[Account_key]],tbl_COA[Account_key],tbl_COA[SubClass],"Not Found")</f>
        <v>Cost of Sales</v>
      </c>
      <c r="I17781" t="str">
        <f>_xlfn.XLOOKUP(tbl_GL[[#This Row],[Account_key]],tbl_COA[Account_key],tbl_COA[SubClass2],"Not Found")</f>
        <v>Cost of Sales</v>
      </c>
      <c r="J17781" t="str">
        <f>_xlfn.XLOOKUP(tbl_GL[[#This Row],[Account_key]],tbl_COA[Account_key],tbl_COA[SubAccount],,0)</f>
        <v>Cost of Sales</v>
      </c>
      <c r="K17781">
        <f>YEAR(tbl_GL[[#This Row],[Date]])</f>
        <v>2019</v>
      </c>
    </row>
    <row r="17782" spans="1:11" x14ac:dyDescent="0.35">
      <c r="A17782">
        <v>1104.2</v>
      </c>
      <c r="B17782" s="24">
        <v>43720</v>
      </c>
      <c r="C17782">
        <v>7</v>
      </c>
      <c r="D17782" s="13">
        <v>60</v>
      </c>
      <c r="E17782" s="13" t="s">
        <v>4</v>
      </c>
      <c r="F17782" s="17">
        <v>-873</v>
      </c>
      <c r="G17782" t="str">
        <f>_xlfn.XLOOKUP(tbl_GL[[#This Row],[Account_key]],tbl_COA[Account_key],tbl_COA[Class],"Not Found")</f>
        <v>Assets</v>
      </c>
      <c r="H17782" t="str">
        <f>_xlfn.XLOOKUP(tbl_GL[[#This Row],[Account_key]],tbl_COA[Account_key],tbl_COA[SubClass],"Not Found")</f>
        <v>Assets</v>
      </c>
      <c r="I17782" t="str">
        <f>_xlfn.XLOOKUP(tbl_GL[[#This Row],[Account_key]],tbl_COA[Account_key],tbl_COA[SubClass2],"Not Found")</f>
        <v>Current Assets</v>
      </c>
      <c r="J17782" t="str">
        <f>_xlfn.XLOOKUP(tbl_GL[[#This Row],[Account_key]],tbl_COA[Account_key],tbl_COA[SubAccount],,0)</f>
        <v>Inventory</v>
      </c>
      <c r="K17782">
        <f>YEAR(tbl_GL[[#This Row],[Date]])</f>
        <v>2019</v>
      </c>
    </row>
    <row r="17783" spans="1:11" x14ac:dyDescent="0.35">
      <c r="A17783">
        <v>1105.0999999999999</v>
      </c>
      <c r="B17783" s="24">
        <v>43720</v>
      </c>
      <c r="C17783">
        <v>7</v>
      </c>
      <c r="D17783" s="13">
        <v>210</v>
      </c>
      <c r="E17783" s="13" t="s">
        <v>7</v>
      </c>
      <c r="F17783" s="17">
        <v>3294</v>
      </c>
      <c r="G17783" t="str">
        <f>_xlfn.XLOOKUP(tbl_GL[[#This Row],[Account_key]],tbl_COA[Account_key],tbl_COA[Class],"Not Found")</f>
        <v>Trading account</v>
      </c>
      <c r="H17783" t="str">
        <f>_xlfn.XLOOKUP(tbl_GL[[#This Row],[Account_key]],tbl_COA[Account_key],tbl_COA[SubClass],"Not Found")</f>
        <v>Sales</v>
      </c>
      <c r="I17783" t="str">
        <f>_xlfn.XLOOKUP(tbl_GL[[#This Row],[Account_key]],tbl_COA[Account_key],tbl_COA[SubClass2],"Not Found")</f>
        <v>Sales</v>
      </c>
      <c r="J17783" t="str">
        <f>_xlfn.XLOOKUP(tbl_GL[[#This Row],[Account_key]],tbl_COA[Account_key],tbl_COA[SubAccount],,0)</f>
        <v>Sales</v>
      </c>
      <c r="K17783">
        <f>YEAR(tbl_GL[[#This Row],[Date]])</f>
        <v>2019</v>
      </c>
    </row>
    <row r="17784" spans="1:11" x14ac:dyDescent="0.35">
      <c r="A17784">
        <v>1105.2</v>
      </c>
      <c r="B17784" s="24">
        <v>43720</v>
      </c>
      <c r="C17784">
        <v>7</v>
      </c>
      <c r="D17784" s="13">
        <v>10</v>
      </c>
      <c r="E17784" s="13" t="s">
        <v>7</v>
      </c>
      <c r="F17784" s="17">
        <v>3294</v>
      </c>
      <c r="G17784" t="str">
        <f>_xlfn.XLOOKUP(tbl_GL[[#This Row],[Account_key]],tbl_COA[Account_key],tbl_COA[Class],"Not Found")</f>
        <v>Assets</v>
      </c>
      <c r="H17784" t="str">
        <f>_xlfn.XLOOKUP(tbl_GL[[#This Row],[Account_key]],tbl_COA[Account_key],tbl_COA[SubClass],"Not Found")</f>
        <v>Assets</v>
      </c>
      <c r="I17784" t="str">
        <f>_xlfn.XLOOKUP(tbl_GL[[#This Row],[Account_key]],tbl_COA[Account_key],tbl_COA[SubClass2],"Not Found")</f>
        <v>Current Assets</v>
      </c>
      <c r="J17784" t="str">
        <f>_xlfn.XLOOKUP(tbl_GL[[#This Row],[Account_key]],tbl_COA[Account_key],tbl_COA[SubAccount],,0)</f>
        <v>Cash at Bank</v>
      </c>
      <c r="K17784">
        <f>YEAR(tbl_GL[[#This Row],[Date]])</f>
        <v>2019</v>
      </c>
    </row>
    <row r="17785" spans="1:11" x14ac:dyDescent="0.35">
      <c r="A17785">
        <v>1106.0999999999999</v>
      </c>
      <c r="B17785" s="24">
        <v>43720</v>
      </c>
      <c r="C17785">
        <v>7</v>
      </c>
      <c r="D17785" s="13">
        <v>230</v>
      </c>
      <c r="E17785" s="13" t="s">
        <v>4</v>
      </c>
      <c r="F17785" s="17">
        <v>-3589</v>
      </c>
      <c r="G17785" t="str">
        <f>_xlfn.XLOOKUP(tbl_GL[[#This Row],[Account_key]],tbl_COA[Account_key],tbl_COA[Class],"Not Found")</f>
        <v>Trading account</v>
      </c>
      <c r="H17785" t="str">
        <f>_xlfn.XLOOKUP(tbl_GL[[#This Row],[Account_key]],tbl_COA[Account_key],tbl_COA[SubClass],"Not Found")</f>
        <v>Cost of Sales</v>
      </c>
      <c r="I17785" t="str">
        <f>_xlfn.XLOOKUP(tbl_GL[[#This Row],[Account_key]],tbl_COA[Account_key],tbl_COA[SubClass2],"Not Found")</f>
        <v>Cost of Sales</v>
      </c>
      <c r="J17785" t="str">
        <f>_xlfn.XLOOKUP(tbl_GL[[#This Row],[Account_key]],tbl_COA[Account_key],tbl_COA[SubAccount],,0)</f>
        <v>Cost of Sales</v>
      </c>
      <c r="K17785">
        <f>YEAR(tbl_GL[[#This Row],[Date]])</f>
        <v>2019</v>
      </c>
    </row>
    <row r="17786" spans="1:11" x14ac:dyDescent="0.35">
      <c r="A17786">
        <v>1106.2</v>
      </c>
      <c r="B17786" s="24">
        <v>43720</v>
      </c>
      <c r="C17786">
        <v>7</v>
      </c>
      <c r="D17786" s="13">
        <v>60</v>
      </c>
      <c r="E17786" s="13" t="s">
        <v>4</v>
      </c>
      <c r="F17786" s="17">
        <v>-3589</v>
      </c>
      <c r="G17786" t="str">
        <f>_xlfn.XLOOKUP(tbl_GL[[#This Row],[Account_key]],tbl_COA[Account_key],tbl_COA[Class],"Not Found")</f>
        <v>Assets</v>
      </c>
      <c r="H17786" t="str">
        <f>_xlfn.XLOOKUP(tbl_GL[[#This Row],[Account_key]],tbl_COA[Account_key],tbl_COA[SubClass],"Not Found")</f>
        <v>Assets</v>
      </c>
      <c r="I17786" t="str">
        <f>_xlfn.XLOOKUP(tbl_GL[[#This Row],[Account_key]],tbl_COA[Account_key],tbl_COA[SubClass2],"Not Found")</f>
        <v>Current Assets</v>
      </c>
      <c r="J17786" t="str">
        <f>_xlfn.XLOOKUP(tbl_GL[[#This Row],[Account_key]],tbl_COA[Account_key],tbl_COA[SubAccount],,0)</f>
        <v>Inventory</v>
      </c>
      <c r="K17786">
        <f>YEAR(tbl_GL[[#This Row],[Date]])</f>
        <v>2019</v>
      </c>
    </row>
    <row r="17787" spans="1:11" x14ac:dyDescent="0.35">
      <c r="A17787">
        <v>1107.0999999999999</v>
      </c>
      <c r="B17787" s="24">
        <v>43720</v>
      </c>
      <c r="C17787">
        <v>7</v>
      </c>
      <c r="D17787" s="13">
        <v>210</v>
      </c>
      <c r="E17787" s="13" t="s">
        <v>8</v>
      </c>
      <c r="F17787" s="17">
        <v>16082</v>
      </c>
      <c r="G17787" t="str">
        <f>_xlfn.XLOOKUP(tbl_GL[[#This Row],[Account_key]],tbl_COA[Account_key],tbl_COA[Class],"Not Found")</f>
        <v>Trading account</v>
      </c>
      <c r="H17787" t="str">
        <f>_xlfn.XLOOKUP(tbl_GL[[#This Row],[Account_key]],tbl_COA[Account_key],tbl_COA[SubClass],"Not Found")</f>
        <v>Sales</v>
      </c>
      <c r="I17787" t="str">
        <f>_xlfn.XLOOKUP(tbl_GL[[#This Row],[Account_key]],tbl_COA[Account_key],tbl_COA[SubClass2],"Not Found")</f>
        <v>Sales</v>
      </c>
      <c r="J17787" t="str">
        <f>_xlfn.XLOOKUP(tbl_GL[[#This Row],[Account_key]],tbl_COA[Account_key],tbl_COA[SubAccount],,0)</f>
        <v>Sales</v>
      </c>
      <c r="K17787">
        <f>YEAR(tbl_GL[[#This Row],[Date]])</f>
        <v>2019</v>
      </c>
    </row>
    <row r="17788" spans="1:11" x14ac:dyDescent="0.35">
      <c r="A17788">
        <v>1107.2</v>
      </c>
      <c r="B17788" s="24">
        <v>43720</v>
      </c>
      <c r="C17788">
        <v>7</v>
      </c>
      <c r="D17788" s="13">
        <v>30</v>
      </c>
      <c r="E17788" s="13" t="s">
        <v>8</v>
      </c>
      <c r="F17788" s="17">
        <v>16082</v>
      </c>
      <c r="G17788" t="str">
        <f>_xlfn.XLOOKUP(tbl_GL[[#This Row],[Account_key]],tbl_COA[Account_key],tbl_COA[Class],"Not Found")</f>
        <v>Assets</v>
      </c>
      <c r="H17788" t="str">
        <f>_xlfn.XLOOKUP(tbl_GL[[#This Row],[Account_key]],tbl_COA[Account_key],tbl_COA[SubClass],"Not Found")</f>
        <v>Assets</v>
      </c>
      <c r="I17788" t="str">
        <f>_xlfn.XLOOKUP(tbl_GL[[#This Row],[Account_key]],tbl_COA[Account_key],tbl_COA[SubClass2],"Not Found")</f>
        <v>Current Assets</v>
      </c>
      <c r="J17788" t="str">
        <f>_xlfn.XLOOKUP(tbl_GL[[#This Row],[Account_key]],tbl_COA[Account_key],tbl_COA[SubAccount],,0)</f>
        <v>Trade Receivables</v>
      </c>
      <c r="K17788">
        <f>YEAR(tbl_GL[[#This Row],[Date]])</f>
        <v>2019</v>
      </c>
    </row>
    <row r="17789" spans="1:11" x14ac:dyDescent="0.35">
      <c r="A17789">
        <v>1108.0999999999999</v>
      </c>
      <c r="B17789" s="24">
        <v>43721</v>
      </c>
      <c r="C17789">
        <v>7</v>
      </c>
      <c r="D17789" s="13">
        <v>230</v>
      </c>
      <c r="E17789" s="13" t="s">
        <v>4</v>
      </c>
      <c r="F17789" s="17">
        <v>-629</v>
      </c>
      <c r="G17789" t="str">
        <f>_xlfn.XLOOKUP(tbl_GL[[#This Row],[Account_key]],tbl_COA[Account_key],tbl_COA[Class],"Not Found")</f>
        <v>Trading account</v>
      </c>
      <c r="H17789" t="str">
        <f>_xlfn.XLOOKUP(tbl_GL[[#This Row],[Account_key]],tbl_COA[Account_key],tbl_COA[SubClass],"Not Found")</f>
        <v>Cost of Sales</v>
      </c>
      <c r="I17789" t="str">
        <f>_xlfn.XLOOKUP(tbl_GL[[#This Row],[Account_key]],tbl_COA[Account_key],tbl_COA[SubClass2],"Not Found")</f>
        <v>Cost of Sales</v>
      </c>
      <c r="J17789" t="str">
        <f>_xlfn.XLOOKUP(tbl_GL[[#This Row],[Account_key]],tbl_COA[Account_key],tbl_COA[SubAccount],,0)</f>
        <v>Cost of Sales</v>
      </c>
      <c r="K17789">
        <f>YEAR(tbl_GL[[#This Row],[Date]])</f>
        <v>2019</v>
      </c>
    </row>
    <row r="17790" spans="1:11" x14ac:dyDescent="0.35">
      <c r="A17790">
        <v>1108.2</v>
      </c>
      <c r="B17790" s="24">
        <v>43721</v>
      </c>
      <c r="C17790">
        <v>7</v>
      </c>
      <c r="D17790" s="13">
        <v>60</v>
      </c>
      <c r="E17790" s="13" t="s">
        <v>4</v>
      </c>
      <c r="F17790" s="17">
        <v>-629</v>
      </c>
      <c r="G17790" t="str">
        <f>_xlfn.XLOOKUP(tbl_GL[[#This Row],[Account_key]],tbl_COA[Account_key],tbl_COA[Class],"Not Found")</f>
        <v>Assets</v>
      </c>
      <c r="H17790" t="str">
        <f>_xlfn.XLOOKUP(tbl_GL[[#This Row],[Account_key]],tbl_COA[Account_key],tbl_COA[SubClass],"Not Found")</f>
        <v>Assets</v>
      </c>
      <c r="I17790" t="str">
        <f>_xlfn.XLOOKUP(tbl_GL[[#This Row],[Account_key]],tbl_COA[Account_key],tbl_COA[SubClass2],"Not Found")</f>
        <v>Current Assets</v>
      </c>
      <c r="J17790" t="str">
        <f>_xlfn.XLOOKUP(tbl_GL[[#This Row],[Account_key]],tbl_COA[Account_key],tbl_COA[SubAccount],,0)</f>
        <v>Inventory</v>
      </c>
      <c r="K17790">
        <f>YEAR(tbl_GL[[#This Row],[Date]])</f>
        <v>2019</v>
      </c>
    </row>
    <row r="17791" spans="1:11" x14ac:dyDescent="0.35">
      <c r="A17791">
        <v>1109.0999999999999</v>
      </c>
      <c r="B17791" s="24">
        <v>43721</v>
      </c>
      <c r="C17791">
        <v>7</v>
      </c>
      <c r="D17791" s="13">
        <v>350</v>
      </c>
      <c r="E17791" s="13" t="s">
        <v>97</v>
      </c>
      <c r="F17791" s="17">
        <v>-1827</v>
      </c>
      <c r="G17791" t="str">
        <f>_xlfn.XLOOKUP(tbl_GL[[#This Row],[Account_key]],tbl_COA[Account_key],tbl_COA[Class],"Not Found")</f>
        <v>Operating account</v>
      </c>
      <c r="H17791" t="str">
        <f>_xlfn.XLOOKUP(tbl_GL[[#This Row],[Account_key]],tbl_COA[Account_key],tbl_COA[SubClass],"Not Found")</f>
        <v>Operating Expenses</v>
      </c>
      <c r="I17791" t="str">
        <f>_xlfn.XLOOKUP(tbl_GL[[#This Row],[Account_key]],tbl_COA[Account_key],tbl_COA[SubClass2],"Not Found")</f>
        <v>Administration</v>
      </c>
      <c r="J17791" t="str">
        <f>_xlfn.XLOOKUP(tbl_GL[[#This Row],[Account_key]],tbl_COA[Account_key],tbl_COA[SubAccount],,0)</f>
        <v>Other Expenses</v>
      </c>
      <c r="K17791">
        <f>YEAR(tbl_GL[[#This Row],[Date]])</f>
        <v>2019</v>
      </c>
    </row>
    <row r="17792" spans="1:11" x14ac:dyDescent="0.35">
      <c r="A17792">
        <v>1109.2</v>
      </c>
      <c r="B17792" s="24">
        <v>43721</v>
      </c>
      <c r="C17792">
        <v>7</v>
      </c>
      <c r="D17792" s="13">
        <v>120</v>
      </c>
      <c r="E17792" s="13" t="s">
        <v>97</v>
      </c>
      <c r="F17792" s="17">
        <v>1827</v>
      </c>
      <c r="G17792" t="str">
        <f>_xlfn.XLOOKUP(tbl_GL[[#This Row],[Account_key]],tbl_COA[Account_key],tbl_COA[Class],"Not Found")</f>
        <v>Liabilities and Owners Equity</v>
      </c>
      <c r="H17792" t="str">
        <f>_xlfn.XLOOKUP(tbl_GL[[#This Row],[Account_key]],tbl_COA[Account_key],tbl_COA[SubClass],"Not Found")</f>
        <v>Liabilities</v>
      </c>
      <c r="I17792" t="str">
        <f>_xlfn.XLOOKUP(tbl_GL[[#This Row],[Account_key]],tbl_COA[Account_key],tbl_COA[SubClass2],"Not Found")</f>
        <v>Current Liabilities</v>
      </c>
      <c r="J17792" t="str">
        <f>_xlfn.XLOOKUP(tbl_GL[[#This Row],[Account_key]],tbl_COA[Account_key],tbl_COA[SubAccount],,0)</f>
        <v>Accrued Expenses</v>
      </c>
      <c r="K17792">
        <f>YEAR(tbl_GL[[#This Row],[Date]])</f>
        <v>2019</v>
      </c>
    </row>
    <row r="17793" spans="1:11" x14ac:dyDescent="0.35">
      <c r="A17793">
        <v>1110.0999999999999</v>
      </c>
      <c r="B17793" s="24">
        <v>43721</v>
      </c>
      <c r="C17793">
        <v>7</v>
      </c>
      <c r="D17793" s="13">
        <v>10</v>
      </c>
      <c r="E17793" s="13" t="s">
        <v>98</v>
      </c>
      <c r="F17793" s="17">
        <v>-1968</v>
      </c>
      <c r="G17793" t="str">
        <f>_xlfn.XLOOKUP(tbl_GL[[#This Row],[Account_key]],tbl_COA[Account_key],tbl_COA[Class],"Not Found")</f>
        <v>Assets</v>
      </c>
      <c r="H17793" t="str">
        <f>_xlfn.XLOOKUP(tbl_GL[[#This Row],[Account_key]],tbl_COA[Account_key],tbl_COA[SubClass],"Not Found")</f>
        <v>Assets</v>
      </c>
      <c r="I17793" t="str">
        <f>_xlfn.XLOOKUP(tbl_GL[[#This Row],[Account_key]],tbl_COA[Account_key],tbl_COA[SubClass2],"Not Found")</f>
        <v>Current Assets</v>
      </c>
      <c r="J17793" t="str">
        <f>_xlfn.XLOOKUP(tbl_GL[[#This Row],[Account_key]],tbl_COA[Account_key],tbl_COA[SubAccount],,0)</f>
        <v>Cash at Bank</v>
      </c>
      <c r="K17793">
        <f>YEAR(tbl_GL[[#This Row],[Date]])</f>
        <v>2019</v>
      </c>
    </row>
    <row r="17794" spans="1:11" x14ac:dyDescent="0.35">
      <c r="A17794">
        <v>1110.2</v>
      </c>
      <c r="B17794" s="24">
        <v>43721</v>
      </c>
      <c r="C17794">
        <v>7</v>
      </c>
      <c r="D17794" s="13">
        <v>120</v>
      </c>
      <c r="E17794" s="13" t="s">
        <v>98</v>
      </c>
      <c r="F17794" s="17">
        <v>-1968</v>
      </c>
      <c r="G17794" t="str">
        <f>_xlfn.XLOOKUP(tbl_GL[[#This Row],[Account_key]],tbl_COA[Account_key],tbl_COA[Class],"Not Found")</f>
        <v>Liabilities and Owners Equity</v>
      </c>
      <c r="H17794" t="str">
        <f>_xlfn.XLOOKUP(tbl_GL[[#This Row],[Account_key]],tbl_COA[Account_key],tbl_COA[SubClass],"Not Found")</f>
        <v>Liabilities</v>
      </c>
      <c r="I17794" t="str">
        <f>_xlfn.XLOOKUP(tbl_GL[[#This Row],[Account_key]],tbl_COA[Account_key],tbl_COA[SubClass2],"Not Found")</f>
        <v>Current Liabilities</v>
      </c>
      <c r="J17794" t="str">
        <f>_xlfn.XLOOKUP(tbl_GL[[#This Row],[Account_key]],tbl_COA[Account_key],tbl_COA[SubAccount],,0)</f>
        <v>Accrued Expenses</v>
      </c>
      <c r="K17794">
        <f>YEAR(tbl_GL[[#This Row],[Date]])</f>
        <v>2019</v>
      </c>
    </row>
    <row r="17795" spans="1:11" x14ac:dyDescent="0.35">
      <c r="A17795">
        <v>1111.0999999999999</v>
      </c>
      <c r="B17795" s="24">
        <v>43721</v>
      </c>
      <c r="C17795">
        <v>7</v>
      </c>
      <c r="D17795" s="13">
        <v>210</v>
      </c>
      <c r="E17795" s="13" t="s">
        <v>8</v>
      </c>
      <c r="F17795" s="17">
        <v>2820</v>
      </c>
      <c r="G17795" t="str">
        <f>_xlfn.XLOOKUP(tbl_GL[[#This Row],[Account_key]],tbl_COA[Account_key],tbl_COA[Class],"Not Found")</f>
        <v>Trading account</v>
      </c>
      <c r="H17795" t="str">
        <f>_xlfn.XLOOKUP(tbl_GL[[#This Row],[Account_key]],tbl_COA[Account_key],tbl_COA[SubClass],"Not Found")</f>
        <v>Sales</v>
      </c>
      <c r="I17795" t="str">
        <f>_xlfn.XLOOKUP(tbl_GL[[#This Row],[Account_key]],tbl_COA[Account_key],tbl_COA[SubClass2],"Not Found")</f>
        <v>Sales</v>
      </c>
      <c r="J17795" t="str">
        <f>_xlfn.XLOOKUP(tbl_GL[[#This Row],[Account_key]],tbl_COA[Account_key],tbl_COA[SubAccount],,0)</f>
        <v>Sales</v>
      </c>
      <c r="K17795">
        <f>YEAR(tbl_GL[[#This Row],[Date]])</f>
        <v>2019</v>
      </c>
    </row>
    <row r="17796" spans="1:11" x14ac:dyDescent="0.35">
      <c r="A17796">
        <v>1111.2</v>
      </c>
      <c r="B17796" s="24">
        <v>43721</v>
      </c>
      <c r="C17796">
        <v>7</v>
      </c>
      <c r="D17796" s="13">
        <v>30</v>
      </c>
      <c r="E17796" s="13" t="s">
        <v>8</v>
      </c>
      <c r="F17796" s="17">
        <v>2820</v>
      </c>
      <c r="G17796" t="str">
        <f>_xlfn.XLOOKUP(tbl_GL[[#This Row],[Account_key]],tbl_COA[Account_key],tbl_COA[Class],"Not Found")</f>
        <v>Assets</v>
      </c>
      <c r="H17796" t="str">
        <f>_xlfn.XLOOKUP(tbl_GL[[#This Row],[Account_key]],tbl_COA[Account_key],tbl_COA[SubClass],"Not Found")</f>
        <v>Assets</v>
      </c>
      <c r="I17796" t="str">
        <f>_xlfn.XLOOKUP(tbl_GL[[#This Row],[Account_key]],tbl_COA[Account_key],tbl_COA[SubClass2],"Not Found")</f>
        <v>Current Assets</v>
      </c>
      <c r="J17796" t="str">
        <f>_xlfn.XLOOKUP(tbl_GL[[#This Row],[Account_key]],tbl_COA[Account_key],tbl_COA[SubAccount],,0)</f>
        <v>Trade Receivables</v>
      </c>
      <c r="K17796">
        <f>YEAR(tbl_GL[[#This Row],[Date]])</f>
        <v>2019</v>
      </c>
    </row>
    <row r="17797" spans="1:11" x14ac:dyDescent="0.35">
      <c r="A17797">
        <v>1112.0999999999999</v>
      </c>
      <c r="B17797" s="24">
        <v>43721</v>
      </c>
      <c r="C17797">
        <v>7</v>
      </c>
      <c r="D17797" s="13">
        <v>30</v>
      </c>
      <c r="E17797" s="13" t="s">
        <v>80</v>
      </c>
      <c r="F17797" s="17">
        <v>-14053</v>
      </c>
      <c r="G17797" t="str">
        <f>_xlfn.XLOOKUP(tbl_GL[[#This Row],[Account_key]],tbl_COA[Account_key],tbl_COA[Class],"Not Found")</f>
        <v>Assets</v>
      </c>
      <c r="H17797" t="str">
        <f>_xlfn.XLOOKUP(tbl_GL[[#This Row],[Account_key]],tbl_COA[Account_key],tbl_COA[SubClass],"Not Found")</f>
        <v>Assets</v>
      </c>
      <c r="I17797" t="str">
        <f>_xlfn.XLOOKUP(tbl_GL[[#This Row],[Account_key]],tbl_COA[Account_key],tbl_COA[SubClass2],"Not Found")</f>
        <v>Current Assets</v>
      </c>
      <c r="J17797" t="str">
        <f>_xlfn.XLOOKUP(tbl_GL[[#This Row],[Account_key]],tbl_COA[Account_key],tbl_COA[SubAccount],,0)</f>
        <v>Trade Receivables</v>
      </c>
      <c r="K17797">
        <f>YEAR(tbl_GL[[#This Row],[Date]])</f>
        <v>2019</v>
      </c>
    </row>
    <row r="17798" spans="1:11" x14ac:dyDescent="0.35">
      <c r="A17798">
        <v>1112.2</v>
      </c>
      <c r="B17798" s="24">
        <v>43721</v>
      </c>
      <c r="C17798">
        <v>7</v>
      </c>
      <c r="D17798" s="13">
        <v>10</v>
      </c>
      <c r="E17798" s="13" t="s">
        <v>80</v>
      </c>
      <c r="F17798" s="17">
        <v>14053</v>
      </c>
      <c r="G17798" t="str">
        <f>_xlfn.XLOOKUP(tbl_GL[[#This Row],[Account_key]],tbl_COA[Account_key],tbl_COA[Class],"Not Found")</f>
        <v>Assets</v>
      </c>
      <c r="H17798" t="str">
        <f>_xlfn.XLOOKUP(tbl_GL[[#This Row],[Account_key]],tbl_COA[Account_key],tbl_COA[SubClass],"Not Found")</f>
        <v>Assets</v>
      </c>
      <c r="I17798" t="str">
        <f>_xlfn.XLOOKUP(tbl_GL[[#This Row],[Account_key]],tbl_COA[Account_key],tbl_COA[SubClass2],"Not Found")</f>
        <v>Current Assets</v>
      </c>
      <c r="J17798" t="str">
        <f>_xlfn.XLOOKUP(tbl_GL[[#This Row],[Account_key]],tbl_COA[Account_key],tbl_COA[SubAccount],,0)</f>
        <v>Cash at Bank</v>
      </c>
      <c r="K17798">
        <f>YEAR(tbl_GL[[#This Row],[Date]])</f>
        <v>2019</v>
      </c>
    </row>
    <row r="17799" spans="1:11" x14ac:dyDescent="0.35">
      <c r="A17799">
        <v>1113.0999999999999</v>
      </c>
      <c r="B17799" s="24">
        <v>43722</v>
      </c>
      <c r="C17799">
        <v>7</v>
      </c>
      <c r="D17799" s="13">
        <v>220</v>
      </c>
      <c r="E17799" s="13" t="s">
        <v>81</v>
      </c>
      <c r="F17799" s="17">
        <v>-1772</v>
      </c>
      <c r="G17799" t="str">
        <f>_xlfn.XLOOKUP(tbl_GL[[#This Row],[Account_key]],tbl_COA[Account_key],tbl_COA[Class],"Not Found")</f>
        <v>Trading account</v>
      </c>
      <c r="H17799" t="str">
        <f>_xlfn.XLOOKUP(tbl_GL[[#This Row],[Account_key]],tbl_COA[Account_key],tbl_COA[SubClass],"Not Found")</f>
        <v>Sales</v>
      </c>
      <c r="I17799" t="str">
        <f>_xlfn.XLOOKUP(tbl_GL[[#This Row],[Account_key]],tbl_COA[Account_key],tbl_COA[SubClass2],"Not Found")</f>
        <v>Sales</v>
      </c>
      <c r="J17799" t="str">
        <f>_xlfn.XLOOKUP(tbl_GL[[#This Row],[Account_key]],tbl_COA[Account_key],tbl_COA[SubAccount],,0)</f>
        <v>Sales Return</v>
      </c>
      <c r="K17799">
        <f>YEAR(tbl_GL[[#This Row],[Date]])</f>
        <v>2019</v>
      </c>
    </row>
    <row r="17800" spans="1:11" x14ac:dyDescent="0.35">
      <c r="A17800">
        <v>1113.2</v>
      </c>
      <c r="B17800" s="24">
        <v>43722</v>
      </c>
      <c r="C17800">
        <v>7</v>
      </c>
      <c r="D17800" s="13">
        <v>20</v>
      </c>
      <c r="E17800" s="13" t="s">
        <v>81</v>
      </c>
      <c r="F17800" s="17">
        <v>-1772</v>
      </c>
      <c r="G17800" t="str">
        <f>_xlfn.XLOOKUP(tbl_GL[[#This Row],[Account_key]],tbl_COA[Account_key],tbl_COA[Class],"Not Found")</f>
        <v>Assets</v>
      </c>
      <c r="H17800" t="str">
        <f>_xlfn.XLOOKUP(tbl_GL[[#This Row],[Account_key]],tbl_COA[Account_key],tbl_COA[SubClass],"Not Found")</f>
        <v>Assets</v>
      </c>
      <c r="I17800" t="str">
        <f>_xlfn.XLOOKUP(tbl_GL[[#This Row],[Account_key]],tbl_COA[Account_key],tbl_COA[SubClass2],"Not Found")</f>
        <v>Current Assets</v>
      </c>
      <c r="J17800" t="str">
        <f>_xlfn.XLOOKUP(tbl_GL[[#This Row],[Account_key]],tbl_COA[Account_key],tbl_COA[SubAccount],,0)</f>
        <v>Cash in hand</v>
      </c>
      <c r="K17800">
        <f>YEAR(tbl_GL[[#This Row],[Date]])</f>
        <v>2019</v>
      </c>
    </row>
    <row r="17801" spans="1:11" x14ac:dyDescent="0.35">
      <c r="A17801">
        <v>1114.0999999999999</v>
      </c>
      <c r="B17801" s="24">
        <v>43722</v>
      </c>
      <c r="C17801">
        <v>7</v>
      </c>
      <c r="D17801" s="13">
        <v>10</v>
      </c>
      <c r="E17801" s="13" t="s">
        <v>84</v>
      </c>
      <c r="F17801" s="17">
        <v>-24413</v>
      </c>
      <c r="G17801" t="str">
        <f>_xlfn.XLOOKUP(tbl_GL[[#This Row],[Account_key]],tbl_COA[Account_key],tbl_COA[Class],"Not Found")</f>
        <v>Assets</v>
      </c>
      <c r="H17801" t="str">
        <f>_xlfn.XLOOKUP(tbl_GL[[#This Row],[Account_key]],tbl_COA[Account_key],tbl_COA[SubClass],"Not Found")</f>
        <v>Assets</v>
      </c>
      <c r="I17801" t="str">
        <f>_xlfn.XLOOKUP(tbl_GL[[#This Row],[Account_key]],tbl_COA[Account_key],tbl_COA[SubClass2],"Not Found")</f>
        <v>Current Assets</v>
      </c>
      <c r="J17801" t="str">
        <f>_xlfn.XLOOKUP(tbl_GL[[#This Row],[Account_key]],tbl_COA[Account_key],tbl_COA[SubAccount],,0)</f>
        <v>Cash at Bank</v>
      </c>
      <c r="K17801">
        <f>YEAR(tbl_GL[[#This Row],[Date]])</f>
        <v>2019</v>
      </c>
    </row>
    <row r="17802" spans="1:11" x14ac:dyDescent="0.35">
      <c r="A17802">
        <v>1114.2</v>
      </c>
      <c r="B17802" s="24">
        <v>43722</v>
      </c>
      <c r="C17802">
        <v>7</v>
      </c>
      <c r="D17802" s="13">
        <v>110</v>
      </c>
      <c r="E17802" s="13" t="s">
        <v>84</v>
      </c>
      <c r="F17802" s="17">
        <v>-24413</v>
      </c>
      <c r="G17802" t="str">
        <f>_xlfn.XLOOKUP(tbl_GL[[#This Row],[Account_key]],tbl_COA[Account_key],tbl_COA[Class],"Not Found")</f>
        <v>Liabilities and Owners Equity</v>
      </c>
      <c r="H17802" t="str">
        <f>_xlfn.XLOOKUP(tbl_GL[[#This Row],[Account_key]],tbl_COA[Account_key],tbl_COA[SubClass],"Not Found")</f>
        <v>Liabilities</v>
      </c>
      <c r="I17802" t="str">
        <f>_xlfn.XLOOKUP(tbl_GL[[#This Row],[Account_key]],tbl_COA[Account_key],tbl_COA[SubClass2],"Not Found")</f>
        <v>Current Liabilities</v>
      </c>
      <c r="J17802" t="str">
        <f>_xlfn.XLOOKUP(tbl_GL[[#This Row],[Account_key]],tbl_COA[Account_key],tbl_COA[SubAccount],,0)</f>
        <v>Trade Payables</v>
      </c>
      <c r="K17802">
        <f>YEAR(tbl_GL[[#This Row],[Date]])</f>
        <v>2019</v>
      </c>
    </row>
    <row r="17803" spans="1:11" x14ac:dyDescent="0.35">
      <c r="A17803">
        <v>1115.0999999999999</v>
      </c>
      <c r="B17803" s="24">
        <v>43723</v>
      </c>
      <c r="C17803">
        <v>7</v>
      </c>
      <c r="D17803" s="13">
        <v>260</v>
      </c>
      <c r="E17803" s="13" t="s">
        <v>99</v>
      </c>
      <c r="F17803" s="17">
        <v>-92</v>
      </c>
      <c r="G17803" t="str">
        <f>_xlfn.XLOOKUP(tbl_GL[[#This Row],[Account_key]],tbl_COA[Account_key],tbl_COA[Class],"Not Found")</f>
        <v>Operating account</v>
      </c>
      <c r="H17803" t="str">
        <f>_xlfn.XLOOKUP(tbl_GL[[#This Row],[Account_key]],tbl_COA[Account_key],tbl_COA[SubClass],"Not Found")</f>
        <v>Operating Expenses</v>
      </c>
      <c r="I17803" t="str">
        <f>_xlfn.XLOOKUP(tbl_GL[[#This Row],[Account_key]],tbl_COA[Account_key],tbl_COA[SubClass2],"Not Found")</f>
        <v>Marketing</v>
      </c>
      <c r="J17803" t="str">
        <f>_xlfn.XLOOKUP(tbl_GL[[#This Row],[Account_key]],tbl_COA[Account_key],tbl_COA[SubAccount],,0)</f>
        <v>Commissions</v>
      </c>
      <c r="K17803">
        <f>YEAR(tbl_GL[[#This Row],[Date]])</f>
        <v>2019</v>
      </c>
    </row>
    <row r="17804" spans="1:11" x14ac:dyDescent="0.35">
      <c r="A17804">
        <v>1115.2</v>
      </c>
      <c r="B17804" s="24">
        <v>43723</v>
      </c>
      <c r="C17804">
        <v>7</v>
      </c>
      <c r="D17804" s="13">
        <v>20</v>
      </c>
      <c r="E17804" s="13" t="s">
        <v>99</v>
      </c>
      <c r="F17804" s="17">
        <v>-92</v>
      </c>
      <c r="G17804" t="str">
        <f>_xlfn.XLOOKUP(tbl_GL[[#This Row],[Account_key]],tbl_COA[Account_key],tbl_COA[Class],"Not Found")</f>
        <v>Assets</v>
      </c>
      <c r="H17804" t="str">
        <f>_xlfn.XLOOKUP(tbl_GL[[#This Row],[Account_key]],tbl_COA[Account_key],tbl_COA[SubClass],"Not Found")</f>
        <v>Assets</v>
      </c>
      <c r="I17804" t="str">
        <f>_xlfn.XLOOKUP(tbl_GL[[#This Row],[Account_key]],tbl_COA[Account_key],tbl_COA[SubClass2],"Not Found")</f>
        <v>Current Assets</v>
      </c>
      <c r="J17804" t="str">
        <f>_xlfn.XLOOKUP(tbl_GL[[#This Row],[Account_key]],tbl_COA[Account_key],tbl_COA[SubAccount],,0)</f>
        <v>Cash in hand</v>
      </c>
      <c r="K17804">
        <f>YEAR(tbl_GL[[#This Row],[Date]])</f>
        <v>2019</v>
      </c>
    </row>
    <row r="17805" spans="1:11" x14ac:dyDescent="0.35">
      <c r="A17805">
        <v>1116.0999999999999</v>
      </c>
      <c r="B17805" s="24">
        <v>43723</v>
      </c>
      <c r="C17805">
        <v>7</v>
      </c>
      <c r="D17805" s="13">
        <v>10</v>
      </c>
      <c r="E17805" s="13" t="s">
        <v>112</v>
      </c>
      <c r="F17805" s="17">
        <v>-195</v>
      </c>
      <c r="G17805" t="str">
        <f>_xlfn.XLOOKUP(tbl_GL[[#This Row],[Account_key]],tbl_COA[Account_key],tbl_COA[Class],"Not Found")</f>
        <v>Assets</v>
      </c>
      <c r="H17805" t="str">
        <f>_xlfn.XLOOKUP(tbl_GL[[#This Row],[Account_key]],tbl_COA[Account_key],tbl_COA[SubClass],"Not Found")</f>
        <v>Assets</v>
      </c>
      <c r="I17805" t="str">
        <f>_xlfn.XLOOKUP(tbl_GL[[#This Row],[Account_key]],tbl_COA[Account_key],tbl_COA[SubClass2],"Not Found")</f>
        <v>Current Assets</v>
      </c>
      <c r="J17805" t="str">
        <f>_xlfn.XLOOKUP(tbl_GL[[#This Row],[Account_key]],tbl_COA[Account_key],tbl_COA[SubAccount],,0)</f>
        <v>Cash at Bank</v>
      </c>
      <c r="K17805">
        <f>YEAR(tbl_GL[[#This Row],[Date]])</f>
        <v>2019</v>
      </c>
    </row>
    <row r="17806" spans="1:11" x14ac:dyDescent="0.35">
      <c r="A17806">
        <v>1116.2</v>
      </c>
      <c r="B17806" s="24">
        <v>43723</v>
      </c>
      <c r="C17806">
        <v>7</v>
      </c>
      <c r="D17806" s="13">
        <v>121</v>
      </c>
      <c r="E17806" s="13" t="s">
        <v>112</v>
      </c>
      <c r="F17806" s="17">
        <v>-195</v>
      </c>
      <c r="G17806" t="str">
        <f>_xlfn.XLOOKUP(tbl_GL[[#This Row],[Account_key]],tbl_COA[Account_key],tbl_COA[Class],"Not Found")</f>
        <v>Liabilities and Owners Equity</v>
      </c>
      <c r="H17806" t="str">
        <f>_xlfn.XLOOKUP(tbl_GL[[#This Row],[Account_key]],tbl_COA[Account_key],tbl_COA[SubClass],"Not Found")</f>
        <v>Liabilities</v>
      </c>
      <c r="I17806" t="str">
        <f>_xlfn.XLOOKUP(tbl_GL[[#This Row],[Account_key]],tbl_COA[Account_key],tbl_COA[SubClass2],"Not Found")</f>
        <v>Current Liabilities</v>
      </c>
      <c r="J17806" t="str">
        <f>_xlfn.XLOOKUP(tbl_GL[[#This Row],[Account_key]],tbl_COA[Account_key],tbl_COA[SubAccount],,0)</f>
        <v>Interest Payable</v>
      </c>
      <c r="K17806">
        <f>YEAR(tbl_GL[[#This Row],[Date]])</f>
        <v>2019</v>
      </c>
    </row>
    <row r="17807" spans="1:11" x14ac:dyDescent="0.35">
      <c r="A17807">
        <v>1117.0999999999999</v>
      </c>
      <c r="B17807" s="24">
        <v>43723</v>
      </c>
      <c r="C17807">
        <v>7</v>
      </c>
      <c r="D17807" s="13">
        <v>330</v>
      </c>
      <c r="E17807" s="13" t="s">
        <v>97</v>
      </c>
      <c r="F17807" s="17">
        <v>-1480</v>
      </c>
      <c r="G17807" t="str">
        <f>_xlfn.XLOOKUP(tbl_GL[[#This Row],[Account_key]],tbl_COA[Account_key],tbl_COA[Class],"Not Found")</f>
        <v>Operating account</v>
      </c>
      <c r="H17807" t="str">
        <f>_xlfn.XLOOKUP(tbl_GL[[#This Row],[Account_key]],tbl_COA[Account_key],tbl_COA[SubClass],"Not Found")</f>
        <v>Operating Expenses</v>
      </c>
      <c r="I17807" t="str">
        <f>_xlfn.XLOOKUP(tbl_GL[[#This Row],[Account_key]],tbl_COA[Account_key],tbl_COA[SubClass2],"Not Found")</f>
        <v>Administration</v>
      </c>
      <c r="J17807" t="str">
        <f>_xlfn.XLOOKUP(tbl_GL[[#This Row],[Account_key]],tbl_COA[Account_key],tbl_COA[SubAccount],,0)</f>
        <v>Telephone</v>
      </c>
      <c r="K17807">
        <f>YEAR(tbl_GL[[#This Row],[Date]])</f>
        <v>2019</v>
      </c>
    </row>
    <row r="17808" spans="1:11" x14ac:dyDescent="0.35">
      <c r="A17808">
        <v>1117.2</v>
      </c>
      <c r="B17808" s="24">
        <v>43723</v>
      </c>
      <c r="C17808">
        <v>7</v>
      </c>
      <c r="D17808" s="13">
        <v>120</v>
      </c>
      <c r="E17808" s="13" t="s">
        <v>97</v>
      </c>
      <c r="F17808" s="17">
        <v>1480</v>
      </c>
      <c r="G17808" t="str">
        <f>_xlfn.XLOOKUP(tbl_GL[[#This Row],[Account_key]],tbl_COA[Account_key],tbl_COA[Class],"Not Found")</f>
        <v>Liabilities and Owners Equity</v>
      </c>
      <c r="H17808" t="str">
        <f>_xlfn.XLOOKUP(tbl_GL[[#This Row],[Account_key]],tbl_COA[Account_key],tbl_COA[SubClass],"Not Found")</f>
        <v>Liabilities</v>
      </c>
      <c r="I17808" t="str">
        <f>_xlfn.XLOOKUP(tbl_GL[[#This Row],[Account_key]],tbl_COA[Account_key],tbl_COA[SubClass2],"Not Found")</f>
        <v>Current Liabilities</v>
      </c>
      <c r="J17808" t="str">
        <f>_xlfn.XLOOKUP(tbl_GL[[#This Row],[Account_key]],tbl_COA[Account_key],tbl_COA[SubAccount],,0)</f>
        <v>Accrued Expenses</v>
      </c>
      <c r="K17808">
        <f>YEAR(tbl_GL[[#This Row],[Date]])</f>
        <v>2019</v>
      </c>
    </row>
    <row r="17809" spans="1:11" x14ac:dyDescent="0.35">
      <c r="A17809">
        <v>1118.0999999999999</v>
      </c>
      <c r="B17809" s="24">
        <v>43723</v>
      </c>
      <c r="C17809">
        <v>7</v>
      </c>
      <c r="D17809" s="13">
        <v>30</v>
      </c>
      <c r="E17809" s="13" t="s">
        <v>80</v>
      </c>
      <c r="F17809" s="17">
        <v>-14462</v>
      </c>
      <c r="G17809" t="str">
        <f>_xlfn.XLOOKUP(tbl_GL[[#This Row],[Account_key]],tbl_COA[Account_key],tbl_COA[Class],"Not Found")</f>
        <v>Assets</v>
      </c>
      <c r="H17809" t="str">
        <f>_xlfn.XLOOKUP(tbl_GL[[#This Row],[Account_key]],tbl_COA[Account_key],tbl_COA[SubClass],"Not Found")</f>
        <v>Assets</v>
      </c>
      <c r="I17809" t="str">
        <f>_xlfn.XLOOKUP(tbl_GL[[#This Row],[Account_key]],tbl_COA[Account_key],tbl_COA[SubClass2],"Not Found")</f>
        <v>Current Assets</v>
      </c>
      <c r="J17809" t="str">
        <f>_xlfn.XLOOKUP(tbl_GL[[#This Row],[Account_key]],tbl_COA[Account_key],tbl_COA[SubAccount],,0)</f>
        <v>Trade Receivables</v>
      </c>
      <c r="K17809">
        <f>YEAR(tbl_GL[[#This Row],[Date]])</f>
        <v>2019</v>
      </c>
    </row>
    <row r="17810" spans="1:11" x14ac:dyDescent="0.35">
      <c r="A17810">
        <v>1118.2</v>
      </c>
      <c r="B17810" s="24">
        <v>43723</v>
      </c>
      <c r="C17810">
        <v>7</v>
      </c>
      <c r="D17810" s="13">
        <v>10</v>
      </c>
      <c r="E17810" s="13" t="s">
        <v>80</v>
      </c>
      <c r="F17810" s="17">
        <v>14462</v>
      </c>
      <c r="G17810" t="str">
        <f>_xlfn.XLOOKUP(tbl_GL[[#This Row],[Account_key]],tbl_COA[Account_key],tbl_COA[Class],"Not Found")</f>
        <v>Assets</v>
      </c>
      <c r="H17810" t="str">
        <f>_xlfn.XLOOKUP(tbl_GL[[#This Row],[Account_key]],tbl_COA[Account_key],tbl_COA[SubClass],"Not Found")</f>
        <v>Assets</v>
      </c>
      <c r="I17810" t="str">
        <f>_xlfn.XLOOKUP(tbl_GL[[#This Row],[Account_key]],tbl_COA[Account_key],tbl_COA[SubClass2],"Not Found")</f>
        <v>Current Assets</v>
      </c>
      <c r="J17810" t="str">
        <f>_xlfn.XLOOKUP(tbl_GL[[#This Row],[Account_key]],tbl_COA[Account_key],tbl_COA[SubAccount],,0)</f>
        <v>Cash at Bank</v>
      </c>
      <c r="K17810">
        <f>YEAR(tbl_GL[[#This Row],[Date]])</f>
        <v>2019</v>
      </c>
    </row>
    <row r="17811" spans="1:11" x14ac:dyDescent="0.35">
      <c r="A17811">
        <v>1119.0999999999999</v>
      </c>
      <c r="B17811" s="24">
        <v>43724</v>
      </c>
      <c r="C17811">
        <v>7</v>
      </c>
      <c r="D17811" s="13">
        <v>10</v>
      </c>
      <c r="E17811" s="13" t="s">
        <v>98</v>
      </c>
      <c r="F17811" s="17">
        <v>-1434</v>
      </c>
      <c r="G17811" t="str">
        <f>_xlfn.XLOOKUP(tbl_GL[[#This Row],[Account_key]],tbl_COA[Account_key],tbl_COA[Class],"Not Found")</f>
        <v>Assets</v>
      </c>
      <c r="H17811" t="str">
        <f>_xlfn.XLOOKUP(tbl_GL[[#This Row],[Account_key]],tbl_COA[Account_key],tbl_COA[SubClass],"Not Found")</f>
        <v>Assets</v>
      </c>
      <c r="I17811" t="str">
        <f>_xlfn.XLOOKUP(tbl_GL[[#This Row],[Account_key]],tbl_COA[Account_key],tbl_COA[SubClass2],"Not Found")</f>
        <v>Current Assets</v>
      </c>
      <c r="J17811" t="str">
        <f>_xlfn.XLOOKUP(tbl_GL[[#This Row],[Account_key]],tbl_COA[Account_key],tbl_COA[SubAccount],,0)</f>
        <v>Cash at Bank</v>
      </c>
      <c r="K17811">
        <f>YEAR(tbl_GL[[#This Row],[Date]])</f>
        <v>2019</v>
      </c>
    </row>
    <row r="17812" spans="1:11" x14ac:dyDescent="0.35">
      <c r="A17812">
        <v>1119.2</v>
      </c>
      <c r="B17812" s="24">
        <v>43724</v>
      </c>
      <c r="C17812">
        <v>7</v>
      </c>
      <c r="D17812" s="13">
        <v>120</v>
      </c>
      <c r="E17812" s="13" t="s">
        <v>98</v>
      </c>
      <c r="F17812" s="17">
        <v>-1434</v>
      </c>
      <c r="G17812" t="str">
        <f>_xlfn.XLOOKUP(tbl_GL[[#This Row],[Account_key]],tbl_COA[Account_key],tbl_COA[Class],"Not Found")</f>
        <v>Liabilities and Owners Equity</v>
      </c>
      <c r="H17812" t="str">
        <f>_xlfn.XLOOKUP(tbl_GL[[#This Row],[Account_key]],tbl_COA[Account_key],tbl_COA[SubClass],"Not Found")</f>
        <v>Liabilities</v>
      </c>
      <c r="I17812" t="str">
        <f>_xlfn.XLOOKUP(tbl_GL[[#This Row],[Account_key]],tbl_COA[Account_key],tbl_COA[SubClass2],"Not Found")</f>
        <v>Current Liabilities</v>
      </c>
      <c r="J17812" t="str">
        <f>_xlfn.XLOOKUP(tbl_GL[[#This Row],[Account_key]],tbl_COA[Account_key],tbl_COA[SubAccount],,0)</f>
        <v>Accrued Expenses</v>
      </c>
      <c r="K17812">
        <f>YEAR(tbl_GL[[#This Row],[Date]])</f>
        <v>2019</v>
      </c>
    </row>
    <row r="17813" spans="1:11" x14ac:dyDescent="0.35">
      <c r="A17813">
        <v>1120.0999999999999</v>
      </c>
      <c r="B17813" s="24">
        <v>43727</v>
      </c>
      <c r="C17813">
        <v>7</v>
      </c>
      <c r="D17813" s="13">
        <v>260</v>
      </c>
      <c r="E17813" s="13" t="s">
        <v>97</v>
      </c>
      <c r="F17813" s="17">
        <v>-1996</v>
      </c>
      <c r="G17813" t="str">
        <f>_xlfn.XLOOKUP(tbl_GL[[#This Row],[Account_key]],tbl_COA[Account_key],tbl_COA[Class],"Not Found")</f>
        <v>Operating account</v>
      </c>
      <c r="H17813" t="str">
        <f>_xlfn.XLOOKUP(tbl_GL[[#This Row],[Account_key]],tbl_COA[Account_key],tbl_COA[SubClass],"Not Found")</f>
        <v>Operating Expenses</v>
      </c>
      <c r="I17813" t="str">
        <f>_xlfn.XLOOKUP(tbl_GL[[#This Row],[Account_key]],tbl_COA[Account_key],tbl_COA[SubClass2],"Not Found")</f>
        <v>Marketing</v>
      </c>
      <c r="J17813" t="str">
        <f>_xlfn.XLOOKUP(tbl_GL[[#This Row],[Account_key]],tbl_COA[Account_key],tbl_COA[SubAccount],,0)</f>
        <v>Commissions</v>
      </c>
      <c r="K17813">
        <f>YEAR(tbl_GL[[#This Row],[Date]])</f>
        <v>2019</v>
      </c>
    </row>
    <row r="17814" spans="1:11" x14ac:dyDescent="0.35">
      <c r="A17814">
        <v>1120.2</v>
      </c>
      <c r="B17814" s="24">
        <v>43727</v>
      </c>
      <c r="C17814">
        <v>7</v>
      </c>
      <c r="D17814" s="13">
        <v>120</v>
      </c>
      <c r="E17814" s="13" t="s">
        <v>97</v>
      </c>
      <c r="F17814" s="17">
        <v>1996</v>
      </c>
      <c r="G17814" t="str">
        <f>_xlfn.XLOOKUP(tbl_GL[[#This Row],[Account_key]],tbl_COA[Account_key],tbl_COA[Class],"Not Found")</f>
        <v>Liabilities and Owners Equity</v>
      </c>
      <c r="H17814" t="str">
        <f>_xlfn.XLOOKUP(tbl_GL[[#This Row],[Account_key]],tbl_COA[Account_key],tbl_COA[SubClass],"Not Found")</f>
        <v>Liabilities</v>
      </c>
      <c r="I17814" t="str">
        <f>_xlfn.XLOOKUP(tbl_GL[[#This Row],[Account_key]],tbl_COA[Account_key],tbl_COA[SubClass2],"Not Found")</f>
        <v>Current Liabilities</v>
      </c>
      <c r="J17814" t="str">
        <f>_xlfn.XLOOKUP(tbl_GL[[#This Row],[Account_key]],tbl_COA[Account_key],tbl_COA[SubAccount],,0)</f>
        <v>Accrued Expenses</v>
      </c>
      <c r="K17814">
        <f>YEAR(tbl_GL[[#This Row],[Date]])</f>
        <v>2019</v>
      </c>
    </row>
    <row r="17815" spans="1:11" x14ac:dyDescent="0.35">
      <c r="A17815">
        <v>1121.0999999999999</v>
      </c>
      <c r="B17815" s="24">
        <v>43728</v>
      </c>
      <c r="C17815">
        <v>7</v>
      </c>
      <c r="D17815" s="13">
        <v>230</v>
      </c>
      <c r="E17815" s="13" t="s">
        <v>4</v>
      </c>
      <c r="F17815" s="17">
        <v>-282</v>
      </c>
      <c r="G17815" t="str">
        <f>_xlfn.XLOOKUP(tbl_GL[[#This Row],[Account_key]],tbl_COA[Account_key],tbl_COA[Class],"Not Found")</f>
        <v>Trading account</v>
      </c>
      <c r="H17815" t="str">
        <f>_xlfn.XLOOKUP(tbl_GL[[#This Row],[Account_key]],tbl_COA[Account_key],tbl_COA[SubClass],"Not Found")</f>
        <v>Cost of Sales</v>
      </c>
      <c r="I17815" t="str">
        <f>_xlfn.XLOOKUP(tbl_GL[[#This Row],[Account_key]],tbl_COA[Account_key],tbl_COA[SubClass2],"Not Found")</f>
        <v>Cost of Sales</v>
      </c>
      <c r="J17815" t="str">
        <f>_xlfn.XLOOKUP(tbl_GL[[#This Row],[Account_key]],tbl_COA[Account_key],tbl_COA[SubAccount],,0)</f>
        <v>Cost of Sales</v>
      </c>
      <c r="K17815">
        <f>YEAR(tbl_GL[[#This Row],[Date]])</f>
        <v>2019</v>
      </c>
    </row>
    <row r="17816" spans="1:11" x14ac:dyDescent="0.35">
      <c r="A17816">
        <v>1121.2</v>
      </c>
      <c r="B17816" s="24">
        <v>43728</v>
      </c>
      <c r="C17816">
        <v>7</v>
      </c>
      <c r="D17816" s="13">
        <v>60</v>
      </c>
      <c r="E17816" s="13" t="s">
        <v>4</v>
      </c>
      <c r="F17816" s="17">
        <v>-282</v>
      </c>
      <c r="G17816" t="str">
        <f>_xlfn.XLOOKUP(tbl_GL[[#This Row],[Account_key]],tbl_COA[Account_key],tbl_COA[Class],"Not Found")</f>
        <v>Assets</v>
      </c>
      <c r="H17816" t="str">
        <f>_xlfn.XLOOKUP(tbl_GL[[#This Row],[Account_key]],tbl_COA[Account_key],tbl_COA[SubClass],"Not Found")</f>
        <v>Assets</v>
      </c>
      <c r="I17816" t="str">
        <f>_xlfn.XLOOKUP(tbl_GL[[#This Row],[Account_key]],tbl_COA[Account_key],tbl_COA[SubClass2],"Not Found")</f>
        <v>Current Assets</v>
      </c>
      <c r="J17816" t="str">
        <f>_xlfn.XLOOKUP(tbl_GL[[#This Row],[Account_key]],tbl_COA[Account_key],tbl_COA[SubAccount],,0)</f>
        <v>Inventory</v>
      </c>
      <c r="K17816">
        <f>YEAR(tbl_GL[[#This Row],[Date]])</f>
        <v>2019</v>
      </c>
    </row>
    <row r="17817" spans="1:11" x14ac:dyDescent="0.35">
      <c r="A17817">
        <v>1122.0999999999999</v>
      </c>
      <c r="B17817" s="24">
        <v>43728</v>
      </c>
      <c r="C17817">
        <v>7</v>
      </c>
      <c r="D17817" s="13">
        <v>230</v>
      </c>
      <c r="E17817" s="13" t="s">
        <v>4</v>
      </c>
      <c r="F17817" s="17">
        <v>-906</v>
      </c>
      <c r="G17817" t="str">
        <f>_xlfn.XLOOKUP(tbl_GL[[#This Row],[Account_key]],tbl_COA[Account_key],tbl_COA[Class],"Not Found")</f>
        <v>Trading account</v>
      </c>
      <c r="H17817" t="str">
        <f>_xlfn.XLOOKUP(tbl_GL[[#This Row],[Account_key]],tbl_COA[Account_key],tbl_COA[SubClass],"Not Found")</f>
        <v>Cost of Sales</v>
      </c>
      <c r="I17817" t="str">
        <f>_xlfn.XLOOKUP(tbl_GL[[#This Row],[Account_key]],tbl_COA[Account_key],tbl_COA[SubClass2],"Not Found")</f>
        <v>Cost of Sales</v>
      </c>
      <c r="J17817" t="str">
        <f>_xlfn.XLOOKUP(tbl_GL[[#This Row],[Account_key]],tbl_COA[Account_key],tbl_COA[SubAccount],,0)</f>
        <v>Cost of Sales</v>
      </c>
      <c r="K17817">
        <f>YEAR(tbl_GL[[#This Row],[Date]])</f>
        <v>2019</v>
      </c>
    </row>
    <row r="17818" spans="1:11" x14ac:dyDescent="0.35">
      <c r="A17818">
        <v>1122.2</v>
      </c>
      <c r="B17818" s="24">
        <v>43728</v>
      </c>
      <c r="C17818">
        <v>7</v>
      </c>
      <c r="D17818" s="13">
        <v>60</v>
      </c>
      <c r="E17818" s="13" t="s">
        <v>4</v>
      </c>
      <c r="F17818" s="17">
        <v>-906</v>
      </c>
      <c r="G17818" t="str">
        <f>_xlfn.XLOOKUP(tbl_GL[[#This Row],[Account_key]],tbl_COA[Account_key],tbl_COA[Class],"Not Found")</f>
        <v>Assets</v>
      </c>
      <c r="H17818" t="str">
        <f>_xlfn.XLOOKUP(tbl_GL[[#This Row],[Account_key]],tbl_COA[Account_key],tbl_COA[SubClass],"Not Found")</f>
        <v>Assets</v>
      </c>
      <c r="I17818" t="str">
        <f>_xlfn.XLOOKUP(tbl_GL[[#This Row],[Account_key]],tbl_COA[Account_key],tbl_COA[SubClass2],"Not Found")</f>
        <v>Current Assets</v>
      </c>
      <c r="J17818" t="str">
        <f>_xlfn.XLOOKUP(tbl_GL[[#This Row],[Account_key]],tbl_COA[Account_key],tbl_COA[SubAccount],,0)</f>
        <v>Inventory</v>
      </c>
      <c r="K17818">
        <f>YEAR(tbl_GL[[#This Row],[Date]])</f>
        <v>2019</v>
      </c>
    </row>
    <row r="17819" spans="1:11" x14ac:dyDescent="0.35">
      <c r="A17819">
        <v>1123.0999999999999</v>
      </c>
      <c r="B17819" s="24">
        <v>43728</v>
      </c>
      <c r="C17819">
        <v>7</v>
      </c>
      <c r="D17819" s="13">
        <v>210</v>
      </c>
      <c r="E17819" s="13" t="s">
        <v>8</v>
      </c>
      <c r="F17819" s="17">
        <v>1261</v>
      </c>
      <c r="G17819" t="str">
        <f>_xlfn.XLOOKUP(tbl_GL[[#This Row],[Account_key]],tbl_COA[Account_key],tbl_COA[Class],"Not Found")</f>
        <v>Trading account</v>
      </c>
      <c r="H17819" t="str">
        <f>_xlfn.XLOOKUP(tbl_GL[[#This Row],[Account_key]],tbl_COA[Account_key],tbl_COA[SubClass],"Not Found")</f>
        <v>Sales</v>
      </c>
      <c r="I17819" t="str">
        <f>_xlfn.XLOOKUP(tbl_GL[[#This Row],[Account_key]],tbl_COA[Account_key],tbl_COA[SubClass2],"Not Found")</f>
        <v>Sales</v>
      </c>
      <c r="J17819" t="str">
        <f>_xlfn.XLOOKUP(tbl_GL[[#This Row],[Account_key]],tbl_COA[Account_key],tbl_COA[SubAccount],,0)</f>
        <v>Sales</v>
      </c>
      <c r="K17819">
        <f>YEAR(tbl_GL[[#This Row],[Date]])</f>
        <v>2019</v>
      </c>
    </row>
    <row r="17820" spans="1:11" x14ac:dyDescent="0.35">
      <c r="A17820">
        <v>1123.2</v>
      </c>
      <c r="B17820" s="24">
        <v>43728</v>
      </c>
      <c r="C17820">
        <v>7</v>
      </c>
      <c r="D17820" s="13">
        <v>30</v>
      </c>
      <c r="E17820" s="13" t="s">
        <v>8</v>
      </c>
      <c r="F17820" s="17">
        <v>1261</v>
      </c>
      <c r="G17820" t="str">
        <f>_xlfn.XLOOKUP(tbl_GL[[#This Row],[Account_key]],tbl_COA[Account_key],tbl_COA[Class],"Not Found")</f>
        <v>Assets</v>
      </c>
      <c r="H17820" t="str">
        <f>_xlfn.XLOOKUP(tbl_GL[[#This Row],[Account_key]],tbl_COA[Account_key],tbl_COA[SubClass],"Not Found")</f>
        <v>Assets</v>
      </c>
      <c r="I17820" t="str">
        <f>_xlfn.XLOOKUP(tbl_GL[[#This Row],[Account_key]],tbl_COA[Account_key],tbl_COA[SubClass2],"Not Found")</f>
        <v>Current Assets</v>
      </c>
      <c r="J17820" t="str">
        <f>_xlfn.XLOOKUP(tbl_GL[[#This Row],[Account_key]],tbl_COA[Account_key],tbl_COA[SubAccount],,0)</f>
        <v>Trade Receivables</v>
      </c>
      <c r="K17820">
        <f>YEAR(tbl_GL[[#This Row],[Date]])</f>
        <v>2019</v>
      </c>
    </row>
    <row r="17821" spans="1:11" x14ac:dyDescent="0.35">
      <c r="A17821">
        <v>1124.0999999999999</v>
      </c>
      <c r="B17821" s="24">
        <v>43728</v>
      </c>
      <c r="C17821">
        <v>7</v>
      </c>
      <c r="D17821" s="13">
        <v>210</v>
      </c>
      <c r="E17821" s="13" t="s">
        <v>7</v>
      </c>
      <c r="F17821" s="17">
        <v>3420</v>
      </c>
      <c r="G17821" t="str">
        <f>_xlfn.XLOOKUP(tbl_GL[[#This Row],[Account_key]],tbl_COA[Account_key],tbl_COA[Class],"Not Found")</f>
        <v>Trading account</v>
      </c>
      <c r="H17821" t="str">
        <f>_xlfn.XLOOKUP(tbl_GL[[#This Row],[Account_key]],tbl_COA[Account_key],tbl_COA[SubClass],"Not Found")</f>
        <v>Sales</v>
      </c>
      <c r="I17821" t="str">
        <f>_xlfn.XLOOKUP(tbl_GL[[#This Row],[Account_key]],tbl_COA[Account_key],tbl_COA[SubClass2],"Not Found")</f>
        <v>Sales</v>
      </c>
      <c r="J17821" t="str">
        <f>_xlfn.XLOOKUP(tbl_GL[[#This Row],[Account_key]],tbl_COA[Account_key],tbl_COA[SubAccount],,0)</f>
        <v>Sales</v>
      </c>
      <c r="K17821">
        <f>YEAR(tbl_GL[[#This Row],[Date]])</f>
        <v>2019</v>
      </c>
    </row>
    <row r="17822" spans="1:11" x14ac:dyDescent="0.35">
      <c r="A17822">
        <v>1124.2</v>
      </c>
      <c r="B17822" s="24">
        <v>43728</v>
      </c>
      <c r="C17822">
        <v>7</v>
      </c>
      <c r="D17822" s="13">
        <v>10</v>
      </c>
      <c r="E17822" s="13" t="s">
        <v>7</v>
      </c>
      <c r="F17822" s="17">
        <v>3420</v>
      </c>
      <c r="G17822" t="str">
        <f>_xlfn.XLOOKUP(tbl_GL[[#This Row],[Account_key]],tbl_COA[Account_key],tbl_COA[Class],"Not Found")</f>
        <v>Assets</v>
      </c>
      <c r="H17822" t="str">
        <f>_xlfn.XLOOKUP(tbl_GL[[#This Row],[Account_key]],tbl_COA[Account_key],tbl_COA[SubClass],"Not Found")</f>
        <v>Assets</v>
      </c>
      <c r="I17822" t="str">
        <f>_xlfn.XLOOKUP(tbl_GL[[#This Row],[Account_key]],tbl_COA[Account_key],tbl_COA[SubClass2],"Not Found")</f>
        <v>Current Assets</v>
      </c>
      <c r="J17822" t="str">
        <f>_xlfn.XLOOKUP(tbl_GL[[#This Row],[Account_key]],tbl_COA[Account_key],tbl_COA[SubAccount],,0)</f>
        <v>Cash at Bank</v>
      </c>
      <c r="K17822">
        <f>YEAR(tbl_GL[[#This Row],[Date]])</f>
        <v>2019</v>
      </c>
    </row>
    <row r="17823" spans="1:11" x14ac:dyDescent="0.35">
      <c r="A17823">
        <v>1125.0999999999999</v>
      </c>
      <c r="B17823" s="24">
        <v>43728</v>
      </c>
      <c r="C17823">
        <v>7</v>
      </c>
      <c r="D17823" s="13">
        <v>230</v>
      </c>
      <c r="E17823" s="13" t="s">
        <v>4</v>
      </c>
      <c r="F17823" s="17">
        <v>-3384</v>
      </c>
      <c r="G17823" t="str">
        <f>_xlfn.XLOOKUP(tbl_GL[[#This Row],[Account_key]],tbl_COA[Account_key],tbl_COA[Class],"Not Found")</f>
        <v>Trading account</v>
      </c>
      <c r="H17823" t="str">
        <f>_xlfn.XLOOKUP(tbl_GL[[#This Row],[Account_key]],tbl_COA[Account_key],tbl_COA[SubClass],"Not Found")</f>
        <v>Cost of Sales</v>
      </c>
      <c r="I17823" t="str">
        <f>_xlfn.XLOOKUP(tbl_GL[[#This Row],[Account_key]],tbl_COA[Account_key],tbl_COA[SubClass2],"Not Found")</f>
        <v>Cost of Sales</v>
      </c>
      <c r="J17823" t="str">
        <f>_xlfn.XLOOKUP(tbl_GL[[#This Row],[Account_key]],tbl_COA[Account_key],tbl_COA[SubAccount],,0)</f>
        <v>Cost of Sales</v>
      </c>
      <c r="K17823">
        <f>YEAR(tbl_GL[[#This Row],[Date]])</f>
        <v>2019</v>
      </c>
    </row>
    <row r="17824" spans="1:11" x14ac:dyDescent="0.35">
      <c r="A17824">
        <v>1125.2</v>
      </c>
      <c r="B17824" s="24">
        <v>43728</v>
      </c>
      <c r="C17824">
        <v>7</v>
      </c>
      <c r="D17824" s="13">
        <v>60</v>
      </c>
      <c r="E17824" s="13" t="s">
        <v>4</v>
      </c>
      <c r="F17824" s="17">
        <v>-3384</v>
      </c>
      <c r="G17824" t="str">
        <f>_xlfn.XLOOKUP(tbl_GL[[#This Row],[Account_key]],tbl_COA[Account_key],tbl_COA[Class],"Not Found")</f>
        <v>Assets</v>
      </c>
      <c r="H17824" t="str">
        <f>_xlfn.XLOOKUP(tbl_GL[[#This Row],[Account_key]],tbl_COA[Account_key],tbl_COA[SubClass],"Not Found")</f>
        <v>Assets</v>
      </c>
      <c r="I17824" t="str">
        <f>_xlfn.XLOOKUP(tbl_GL[[#This Row],[Account_key]],tbl_COA[Account_key],tbl_COA[SubClass2],"Not Found")</f>
        <v>Current Assets</v>
      </c>
      <c r="J17824" t="str">
        <f>_xlfn.XLOOKUP(tbl_GL[[#This Row],[Account_key]],tbl_COA[Account_key],tbl_COA[SubAccount],,0)</f>
        <v>Inventory</v>
      </c>
      <c r="K17824">
        <f>YEAR(tbl_GL[[#This Row],[Date]])</f>
        <v>2019</v>
      </c>
    </row>
    <row r="17825" spans="1:11" x14ac:dyDescent="0.35">
      <c r="A17825">
        <v>1126.0999999999999</v>
      </c>
      <c r="B17825" s="24">
        <v>43728</v>
      </c>
      <c r="C17825">
        <v>7</v>
      </c>
      <c r="D17825" s="13">
        <v>210</v>
      </c>
      <c r="E17825" s="13" t="s">
        <v>8</v>
      </c>
      <c r="F17825" s="17">
        <v>15164</v>
      </c>
      <c r="G17825" t="str">
        <f>_xlfn.XLOOKUP(tbl_GL[[#This Row],[Account_key]],tbl_COA[Account_key],tbl_COA[Class],"Not Found")</f>
        <v>Trading account</v>
      </c>
      <c r="H17825" t="str">
        <f>_xlfn.XLOOKUP(tbl_GL[[#This Row],[Account_key]],tbl_COA[Account_key],tbl_COA[SubClass],"Not Found")</f>
        <v>Sales</v>
      </c>
      <c r="I17825" t="str">
        <f>_xlfn.XLOOKUP(tbl_GL[[#This Row],[Account_key]],tbl_COA[Account_key],tbl_COA[SubClass2],"Not Found")</f>
        <v>Sales</v>
      </c>
      <c r="J17825" t="str">
        <f>_xlfn.XLOOKUP(tbl_GL[[#This Row],[Account_key]],tbl_COA[Account_key],tbl_COA[SubAccount],,0)</f>
        <v>Sales</v>
      </c>
      <c r="K17825">
        <f>YEAR(tbl_GL[[#This Row],[Date]])</f>
        <v>2019</v>
      </c>
    </row>
    <row r="17826" spans="1:11" x14ac:dyDescent="0.35">
      <c r="A17826">
        <v>1126.2</v>
      </c>
      <c r="B17826" s="24">
        <v>43728</v>
      </c>
      <c r="C17826">
        <v>7</v>
      </c>
      <c r="D17826" s="13">
        <v>30</v>
      </c>
      <c r="E17826" s="13" t="s">
        <v>8</v>
      </c>
      <c r="F17826" s="17">
        <v>15164</v>
      </c>
      <c r="G17826" t="str">
        <f>_xlfn.XLOOKUP(tbl_GL[[#This Row],[Account_key]],tbl_COA[Account_key],tbl_COA[Class],"Not Found")</f>
        <v>Assets</v>
      </c>
      <c r="H17826" t="str">
        <f>_xlfn.XLOOKUP(tbl_GL[[#This Row],[Account_key]],tbl_COA[Account_key],tbl_COA[SubClass],"Not Found")</f>
        <v>Assets</v>
      </c>
      <c r="I17826" t="str">
        <f>_xlfn.XLOOKUP(tbl_GL[[#This Row],[Account_key]],tbl_COA[Account_key],tbl_COA[SubClass2],"Not Found")</f>
        <v>Current Assets</v>
      </c>
      <c r="J17826" t="str">
        <f>_xlfn.XLOOKUP(tbl_GL[[#This Row],[Account_key]],tbl_COA[Account_key],tbl_COA[SubAccount],,0)</f>
        <v>Trade Receivables</v>
      </c>
      <c r="K17826">
        <f>YEAR(tbl_GL[[#This Row],[Date]])</f>
        <v>2019</v>
      </c>
    </row>
    <row r="17827" spans="1:11" x14ac:dyDescent="0.35">
      <c r="A17827">
        <v>1127.0999999999999</v>
      </c>
      <c r="B17827" s="24">
        <v>43730</v>
      </c>
      <c r="C17827">
        <v>7</v>
      </c>
      <c r="D17827" s="13">
        <v>10</v>
      </c>
      <c r="E17827" s="13" t="s">
        <v>98</v>
      </c>
      <c r="F17827" s="17">
        <v>-1643</v>
      </c>
      <c r="G17827" t="str">
        <f>_xlfn.XLOOKUP(tbl_GL[[#This Row],[Account_key]],tbl_COA[Account_key],tbl_COA[Class],"Not Found")</f>
        <v>Assets</v>
      </c>
      <c r="H17827" t="str">
        <f>_xlfn.XLOOKUP(tbl_GL[[#This Row],[Account_key]],tbl_COA[Account_key],tbl_COA[SubClass],"Not Found")</f>
        <v>Assets</v>
      </c>
      <c r="I17827" t="str">
        <f>_xlfn.XLOOKUP(tbl_GL[[#This Row],[Account_key]],tbl_COA[Account_key],tbl_COA[SubClass2],"Not Found")</f>
        <v>Current Assets</v>
      </c>
      <c r="J17827" t="str">
        <f>_xlfn.XLOOKUP(tbl_GL[[#This Row],[Account_key]],tbl_COA[Account_key],tbl_COA[SubAccount],,0)</f>
        <v>Cash at Bank</v>
      </c>
      <c r="K17827">
        <f>YEAR(tbl_GL[[#This Row],[Date]])</f>
        <v>2019</v>
      </c>
    </row>
    <row r="17828" spans="1:11" x14ac:dyDescent="0.35">
      <c r="A17828">
        <v>1127.2</v>
      </c>
      <c r="B17828" s="24">
        <v>43730</v>
      </c>
      <c r="C17828">
        <v>7</v>
      </c>
      <c r="D17828" s="13">
        <v>120</v>
      </c>
      <c r="E17828" s="13" t="s">
        <v>98</v>
      </c>
      <c r="F17828" s="17">
        <v>-1643</v>
      </c>
      <c r="G17828" t="str">
        <f>_xlfn.XLOOKUP(tbl_GL[[#This Row],[Account_key]],tbl_COA[Account_key],tbl_COA[Class],"Not Found")</f>
        <v>Liabilities and Owners Equity</v>
      </c>
      <c r="H17828" t="str">
        <f>_xlfn.XLOOKUP(tbl_GL[[#This Row],[Account_key]],tbl_COA[Account_key],tbl_COA[SubClass],"Not Found")</f>
        <v>Liabilities</v>
      </c>
      <c r="I17828" t="str">
        <f>_xlfn.XLOOKUP(tbl_GL[[#This Row],[Account_key]],tbl_COA[Account_key],tbl_COA[SubClass2],"Not Found")</f>
        <v>Current Liabilities</v>
      </c>
      <c r="J17828" t="str">
        <f>_xlfn.XLOOKUP(tbl_GL[[#This Row],[Account_key]],tbl_COA[Account_key],tbl_COA[SubAccount],,0)</f>
        <v>Accrued Expenses</v>
      </c>
      <c r="K17828">
        <f>YEAR(tbl_GL[[#This Row],[Date]])</f>
        <v>2019</v>
      </c>
    </row>
    <row r="17829" spans="1:11" x14ac:dyDescent="0.35">
      <c r="A17829">
        <v>1128.0999999999999</v>
      </c>
      <c r="B17829" s="24">
        <v>43731</v>
      </c>
      <c r="C17829">
        <v>7</v>
      </c>
      <c r="D17829" s="13">
        <v>300</v>
      </c>
      <c r="E17829" s="13" t="s">
        <v>97</v>
      </c>
      <c r="F17829" s="17">
        <v>-1453</v>
      </c>
      <c r="G17829" t="str">
        <f>_xlfn.XLOOKUP(tbl_GL[[#This Row],[Account_key]],tbl_COA[Account_key],tbl_COA[Class],"Not Found")</f>
        <v>Operating account</v>
      </c>
      <c r="H17829" t="str">
        <f>_xlfn.XLOOKUP(tbl_GL[[#This Row],[Account_key]],tbl_COA[Account_key],tbl_COA[SubClass],"Not Found")</f>
        <v>Operating Expenses</v>
      </c>
      <c r="I17829" t="str">
        <f>_xlfn.XLOOKUP(tbl_GL[[#This Row],[Account_key]],tbl_COA[Account_key],tbl_COA[SubClass2],"Not Found")</f>
        <v>Administration</v>
      </c>
      <c r="J17829" t="str">
        <f>_xlfn.XLOOKUP(tbl_GL[[#This Row],[Account_key]],tbl_COA[Account_key],tbl_COA[SubAccount],,0)</f>
        <v>Entertainment</v>
      </c>
      <c r="K17829">
        <f>YEAR(tbl_GL[[#This Row],[Date]])</f>
        <v>2019</v>
      </c>
    </row>
    <row r="17830" spans="1:11" x14ac:dyDescent="0.35">
      <c r="A17830">
        <v>1128.2</v>
      </c>
      <c r="B17830" s="24">
        <v>43731</v>
      </c>
      <c r="C17830">
        <v>7</v>
      </c>
      <c r="D17830" s="13">
        <v>120</v>
      </c>
      <c r="E17830" s="13" t="s">
        <v>97</v>
      </c>
      <c r="F17830" s="17">
        <v>1453</v>
      </c>
      <c r="G17830" t="str">
        <f>_xlfn.XLOOKUP(tbl_GL[[#This Row],[Account_key]],tbl_COA[Account_key],tbl_COA[Class],"Not Found")</f>
        <v>Liabilities and Owners Equity</v>
      </c>
      <c r="H17830" t="str">
        <f>_xlfn.XLOOKUP(tbl_GL[[#This Row],[Account_key]],tbl_COA[Account_key],tbl_COA[SubClass],"Not Found")</f>
        <v>Liabilities</v>
      </c>
      <c r="I17830" t="str">
        <f>_xlfn.XLOOKUP(tbl_GL[[#This Row],[Account_key]],tbl_COA[Account_key],tbl_COA[SubClass2],"Not Found")</f>
        <v>Current Liabilities</v>
      </c>
      <c r="J17830" t="str">
        <f>_xlfn.XLOOKUP(tbl_GL[[#This Row],[Account_key]],tbl_COA[Account_key],tbl_COA[SubAccount],,0)</f>
        <v>Accrued Expenses</v>
      </c>
      <c r="K17830">
        <f>YEAR(tbl_GL[[#This Row],[Date]])</f>
        <v>2019</v>
      </c>
    </row>
    <row r="17831" spans="1:11" x14ac:dyDescent="0.35">
      <c r="A17831">
        <v>1129.0999999999999</v>
      </c>
      <c r="B17831" s="24">
        <v>43733</v>
      </c>
      <c r="C17831">
        <v>7</v>
      </c>
      <c r="D17831" s="13">
        <v>10</v>
      </c>
      <c r="E17831" s="13" t="s">
        <v>98</v>
      </c>
      <c r="F17831" s="17">
        <v>-1858</v>
      </c>
      <c r="G17831" t="str">
        <f>_xlfn.XLOOKUP(tbl_GL[[#This Row],[Account_key]],tbl_COA[Account_key],tbl_COA[Class],"Not Found")</f>
        <v>Assets</v>
      </c>
      <c r="H17831" t="str">
        <f>_xlfn.XLOOKUP(tbl_GL[[#This Row],[Account_key]],tbl_COA[Account_key],tbl_COA[SubClass],"Not Found")</f>
        <v>Assets</v>
      </c>
      <c r="I17831" t="str">
        <f>_xlfn.XLOOKUP(tbl_GL[[#This Row],[Account_key]],tbl_COA[Account_key],tbl_COA[SubClass2],"Not Found")</f>
        <v>Current Assets</v>
      </c>
      <c r="J17831" t="str">
        <f>_xlfn.XLOOKUP(tbl_GL[[#This Row],[Account_key]],tbl_COA[Account_key],tbl_COA[SubAccount],,0)</f>
        <v>Cash at Bank</v>
      </c>
      <c r="K17831">
        <f>YEAR(tbl_GL[[#This Row],[Date]])</f>
        <v>2019</v>
      </c>
    </row>
    <row r="17832" spans="1:11" x14ac:dyDescent="0.35">
      <c r="A17832">
        <v>1129.2</v>
      </c>
      <c r="B17832" s="24">
        <v>43733</v>
      </c>
      <c r="C17832">
        <v>7</v>
      </c>
      <c r="D17832" s="13">
        <v>120</v>
      </c>
      <c r="E17832" s="13" t="s">
        <v>98</v>
      </c>
      <c r="F17832" s="17">
        <v>-1858</v>
      </c>
      <c r="G17832" t="str">
        <f>_xlfn.XLOOKUP(tbl_GL[[#This Row],[Account_key]],tbl_COA[Account_key],tbl_COA[Class],"Not Found")</f>
        <v>Liabilities and Owners Equity</v>
      </c>
      <c r="H17832" t="str">
        <f>_xlfn.XLOOKUP(tbl_GL[[#This Row],[Account_key]],tbl_COA[Account_key],tbl_COA[SubClass],"Not Found")</f>
        <v>Liabilities</v>
      </c>
      <c r="I17832" t="str">
        <f>_xlfn.XLOOKUP(tbl_GL[[#This Row],[Account_key]],tbl_COA[Account_key],tbl_COA[SubClass2],"Not Found")</f>
        <v>Current Liabilities</v>
      </c>
      <c r="J17832" t="str">
        <f>_xlfn.XLOOKUP(tbl_GL[[#This Row],[Account_key]],tbl_COA[Account_key],tbl_COA[SubAccount],,0)</f>
        <v>Accrued Expenses</v>
      </c>
      <c r="K17832">
        <f>YEAR(tbl_GL[[#This Row],[Date]])</f>
        <v>2019</v>
      </c>
    </row>
    <row r="17833" spans="1:11" x14ac:dyDescent="0.35">
      <c r="A17833">
        <v>1130.0999999999999</v>
      </c>
      <c r="B17833" s="24">
        <v>43733</v>
      </c>
      <c r="C17833">
        <v>7</v>
      </c>
      <c r="D17833" s="13">
        <v>10</v>
      </c>
      <c r="E17833" s="13" t="s">
        <v>98</v>
      </c>
      <c r="F17833" s="17">
        <v>-2034</v>
      </c>
      <c r="G17833" t="str">
        <f>_xlfn.XLOOKUP(tbl_GL[[#This Row],[Account_key]],tbl_COA[Account_key],tbl_COA[Class],"Not Found")</f>
        <v>Assets</v>
      </c>
      <c r="H17833" t="str">
        <f>_xlfn.XLOOKUP(tbl_GL[[#This Row],[Account_key]],tbl_COA[Account_key],tbl_COA[SubClass],"Not Found")</f>
        <v>Assets</v>
      </c>
      <c r="I17833" t="str">
        <f>_xlfn.XLOOKUP(tbl_GL[[#This Row],[Account_key]],tbl_COA[Account_key],tbl_COA[SubClass2],"Not Found")</f>
        <v>Current Assets</v>
      </c>
      <c r="J17833" t="str">
        <f>_xlfn.XLOOKUP(tbl_GL[[#This Row],[Account_key]],tbl_COA[Account_key],tbl_COA[SubAccount],,0)</f>
        <v>Cash at Bank</v>
      </c>
      <c r="K17833">
        <f>YEAR(tbl_GL[[#This Row],[Date]])</f>
        <v>2019</v>
      </c>
    </row>
    <row r="17834" spans="1:11" x14ac:dyDescent="0.35">
      <c r="A17834">
        <v>1130.2</v>
      </c>
      <c r="B17834" s="24">
        <v>43733</v>
      </c>
      <c r="C17834">
        <v>7</v>
      </c>
      <c r="D17834" s="13">
        <v>120</v>
      </c>
      <c r="E17834" s="13" t="s">
        <v>98</v>
      </c>
      <c r="F17834" s="17">
        <v>-2034</v>
      </c>
      <c r="G17834" t="str">
        <f>_xlfn.XLOOKUP(tbl_GL[[#This Row],[Account_key]],tbl_COA[Account_key],tbl_COA[Class],"Not Found")</f>
        <v>Liabilities and Owners Equity</v>
      </c>
      <c r="H17834" t="str">
        <f>_xlfn.XLOOKUP(tbl_GL[[#This Row],[Account_key]],tbl_COA[Account_key],tbl_COA[SubClass],"Not Found")</f>
        <v>Liabilities</v>
      </c>
      <c r="I17834" t="str">
        <f>_xlfn.XLOOKUP(tbl_GL[[#This Row],[Account_key]],tbl_COA[Account_key],tbl_COA[SubClass2],"Not Found")</f>
        <v>Current Liabilities</v>
      </c>
      <c r="J17834" t="str">
        <f>_xlfn.XLOOKUP(tbl_GL[[#This Row],[Account_key]],tbl_COA[Account_key],tbl_COA[SubAccount],,0)</f>
        <v>Accrued Expenses</v>
      </c>
      <c r="K17834">
        <f>YEAR(tbl_GL[[#This Row],[Date]])</f>
        <v>2019</v>
      </c>
    </row>
    <row r="17835" spans="1:11" x14ac:dyDescent="0.35">
      <c r="A17835">
        <v>1131.0999999999999</v>
      </c>
      <c r="B17835" s="24">
        <v>43733</v>
      </c>
      <c r="C17835">
        <v>7</v>
      </c>
      <c r="D17835" s="13">
        <v>30</v>
      </c>
      <c r="E17835" s="13" t="s">
        <v>80</v>
      </c>
      <c r="F17835" s="17">
        <v>-13452</v>
      </c>
      <c r="G17835" t="str">
        <f>_xlfn.XLOOKUP(tbl_GL[[#This Row],[Account_key]],tbl_COA[Account_key],tbl_COA[Class],"Not Found")</f>
        <v>Assets</v>
      </c>
      <c r="H17835" t="str">
        <f>_xlfn.XLOOKUP(tbl_GL[[#This Row],[Account_key]],tbl_COA[Account_key],tbl_COA[SubClass],"Not Found")</f>
        <v>Assets</v>
      </c>
      <c r="I17835" t="str">
        <f>_xlfn.XLOOKUP(tbl_GL[[#This Row],[Account_key]],tbl_COA[Account_key],tbl_COA[SubClass2],"Not Found")</f>
        <v>Current Assets</v>
      </c>
      <c r="J17835" t="str">
        <f>_xlfn.XLOOKUP(tbl_GL[[#This Row],[Account_key]],tbl_COA[Account_key],tbl_COA[SubAccount],,0)</f>
        <v>Trade Receivables</v>
      </c>
      <c r="K17835">
        <f>YEAR(tbl_GL[[#This Row],[Date]])</f>
        <v>2019</v>
      </c>
    </row>
    <row r="17836" spans="1:11" x14ac:dyDescent="0.35">
      <c r="A17836">
        <v>1131.2</v>
      </c>
      <c r="B17836" s="24">
        <v>43733</v>
      </c>
      <c r="C17836">
        <v>7</v>
      </c>
      <c r="D17836" s="13">
        <v>10</v>
      </c>
      <c r="E17836" s="13" t="s">
        <v>80</v>
      </c>
      <c r="F17836" s="17">
        <v>13452</v>
      </c>
      <c r="G17836" t="str">
        <f>_xlfn.XLOOKUP(tbl_GL[[#This Row],[Account_key]],tbl_COA[Account_key],tbl_COA[Class],"Not Found")</f>
        <v>Assets</v>
      </c>
      <c r="H17836" t="str">
        <f>_xlfn.XLOOKUP(tbl_GL[[#This Row],[Account_key]],tbl_COA[Account_key],tbl_COA[SubClass],"Not Found")</f>
        <v>Assets</v>
      </c>
      <c r="I17836" t="str">
        <f>_xlfn.XLOOKUP(tbl_GL[[#This Row],[Account_key]],tbl_COA[Account_key],tbl_COA[SubClass2],"Not Found")</f>
        <v>Current Assets</v>
      </c>
      <c r="J17836" t="str">
        <f>_xlfn.XLOOKUP(tbl_GL[[#This Row],[Account_key]],tbl_COA[Account_key],tbl_COA[SubAccount],,0)</f>
        <v>Cash at Bank</v>
      </c>
      <c r="K17836">
        <f>YEAR(tbl_GL[[#This Row],[Date]])</f>
        <v>2019</v>
      </c>
    </row>
    <row r="17837" spans="1:11" x14ac:dyDescent="0.35">
      <c r="A17837">
        <v>1132.0999999999999</v>
      </c>
      <c r="B17837" s="24">
        <v>43735</v>
      </c>
      <c r="C17837">
        <v>7</v>
      </c>
      <c r="D17837" s="13">
        <v>260</v>
      </c>
      <c r="E17837" s="13" t="s">
        <v>97</v>
      </c>
      <c r="F17837" s="17">
        <v>-1355</v>
      </c>
      <c r="G17837" t="str">
        <f>_xlfn.XLOOKUP(tbl_GL[[#This Row],[Account_key]],tbl_COA[Account_key],tbl_COA[Class],"Not Found")</f>
        <v>Operating account</v>
      </c>
      <c r="H17837" t="str">
        <f>_xlfn.XLOOKUP(tbl_GL[[#This Row],[Account_key]],tbl_COA[Account_key],tbl_COA[SubClass],"Not Found")</f>
        <v>Operating Expenses</v>
      </c>
      <c r="I17837" t="str">
        <f>_xlfn.XLOOKUP(tbl_GL[[#This Row],[Account_key]],tbl_COA[Account_key],tbl_COA[SubClass2],"Not Found")</f>
        <v>Marketing</v>
      </c>
      <c r="J17837" t="str">
        <f>_xlfn.XLOOKUP(tbl_GL[[#This Row],[Account_key]],tbl_COA[Account_key],tbl_COA[SubAccount],,0)</f>
        <v>Commissions</v>
      </c>
      <c r="K17837">
        <f>YEAR(tbl_GL[[#This Row],[Date]])</f>
        <v>2019</v>
      </c>
    </row>
    <row r="17838" spans="1:11" x14ac:dyDescent="0.35">
      <c r="A17838">
        <v>1132.2</v>
      </c>
      <c r="B17838" s="24">
        <v>43735</v>
      </c>
      <c r="C17838">
        <v>7</v>
      </c>
      <c r="D17838" s="13">
        <v>120</v>
      </c>
      <c r="E17838" s="13" t="s">
        <v>97</v>
      </c>
      <c r="F17838" s="17">
        <v>1355</v>
      </c>
      <c r="G17838" t="str">
        <f>_xlfn.XLOOKUP(tbl_GL[[#This Row],[Account_key]],tbl_COA[Account_key],tbl_COA[Class],"Not Found")</f>
        <v>Liabilities and Owners Equity</v>
      </c>
      <c r="H17838" t="str">
        <f>_xlfn.XLOOKUP(tbl_GL[[#This Row],[Account_key]],tbl_COA[Account_key],tbl_COA[SubClass],"Not Found")</f>
        <v>Liabilities</v>
      </c>
      <c r="I17838" t="str">
        <f>_xlfn.XLOOKUP(tbl_GL[[#This Row],[Account_key]],tbl_COA[Account_key],tbl_COA[SubClass2],"Not Found")</f>
        <v>Current Liabilities</v>
      </c>
      <c r="J17838" t="str">
        <f>_xlfn.XLOOKUP(tbl_GL[[#This Row],[Account_key]],tbl_COA[Account_key],tbl_COA[SubAccount],,0)</f>
        <v>Accrued Expenses</v>
      </c>
      <c r="K17838">
        <f>YEAR(tbl_GL[[#This Row],[Date]])</f>
        <v>2019</v>
      </c>
    </row>
    <row r="17839" spans="1:11" x14ac:dyDescent="0.35">
      <c r="A17839">
        <v>1133.0999999999999</v>
      </c>
      <c r="B17839" s="24">
        <v>43736</v>
      </c>
      <c r="C17839">
        <v>7</v>
      </c>
      <c r="D17839" s="13">
        <v>230</v>
      </c>
      <c r="E17839" s="13" t="s">
        <v>4</v>
      </c>
      <c r="F17839" s="17">
        <v>-866</v>
      </c>
      <c r="G17839" t="str">
        <f>_xlfn.XLOOKUP(tbl_GL[[#This Row],[Account_key]],tbl_COA[Account_key],tbl_COA[Class],"Not Found")</f>
        <v>Trading account</v>
      </c>
      <c r="H17839" t="str">
        <f>_xlfn.XLOOKUP(tbl_GL[[#This Row],[Account_key]],tbl_COA[Account_key],tbl_COA[SubClass],"Not Found")</f>
        <v>Cost of Sales</v>
      </c>
      <c r="I17839" t="str">
        <f>_xlfn.XLOOKUP(tbl_GL[[#This Row],[Account_key]],tbl_COA[Account_key],tbl_COA[SubClass2],"Not Found")</f>
        <v>Cost of Sales</v>
      </c>
      <c r="J17839" t="str">
        <f>_xlfn.XLOOKUP(tbl_GL[[#This Row],[Account_key]],tbl_COA[Account_key],tbl_COA[SubAccount],,0)</f>
        <v>Cost of Sales</v>
      </c>
      <c r="K17839">
        <f>YEAR(tbl_GL[[#This Row],[Date]])</f>
        <v>2019</v>
      </c>
    </row>
    <row r="17840" spans="1:11" x14ac:dyDescent="0.35">
      <c r="A17840">
        <v>1133.2</v>
      </c>
      <c r="B17840" s="24">
        <v>43736</v>
      </c>
      <c r="C17840">
        <v>7</v>
      </c>
      <c r="D17840" s="13">
        <v>60</v>
      </c>
      <c r="E17840" s="13" t="s">
        <v>4</v>
      </c>
      <c r="F17840" s="17">
        <v>-866</v>
      </c>
      <c r="G17840" t="str">
        <f>_xlfn.XLOOKUP(tbl_GL[[#This Row],[Account_key]],tbl_COA[Account_key],tbl_COA[Class],"Not Found")</f>
        <v>Assets</v>
      </c>
      <c r="H17840" t="str">
        <f>_xlfn.XLOOKUP(tbl_GL[[#This Row],[Account_key]],tbl_COA[Account_key],tbl_COA[SubClass],"Not Found")</f>
        <v>Assets</v>
      </c>
      <c r="I17840" t="str">
        <f>_xlfn.XLOOKUP(tbl_GL[[#This Row],[Account_key]],tbl_COA[Account_key],tbl_COA[SubClass2],"Not Found")</f>
        <v>Current Assets</v>
      </c>
      <c r="J17840" t="str">
        <f>_xlfn.XLOOKUP(tbl_GL[[#This Row],[Account_key]],tbl_COA[Account_key],tbl_COA[SubAccount],,0)</f>
        <v>Inventory</v>
      </c>
      <c r="K17840">
        <f>YEAR(tbl_GL[[#This Row],[Date]])</f>
        <v>2019</v>
      </c>
    </row>
    <row r="17841" spans="1:11" x14ac:dyDescent="0.35">
      <c r="A17841">
        <v>1134.0999999999999</v>
      </c>
      <c r="B17841" s="24">
        <v>43736</v>
      </c>
      <c r="C17841">
        <v>7</v>
      </c>
      <c r="D17841" s="13">
        <v>210</v>
      </c>
      <c r="E17841" s="13" t="s">
        <v>7</v>
      </c>
      <c r="F17841" s="17">
        <v>3265</v>
      </c>
      <c r="G17841" t="str">
        <f>_xlfn.XLOOKUP(tbl_GL[[#This Row],[Account_key]],tbl_COA[Account_key],tbl_COA[Class],"Not Found")</f>
        <v>Trading account</v>
      </c>
      <c r="H17841" t="str">
        <f>_xlfn.XLOOKUP(tbl_GL[[#This Row],[Account_key]],tbl_COA[Account_key],tbl_COA[SubClass],"Not Found")</f>
        <v>Sales</v>
      </c>
      <c r="I17841" t="str">
        <f>_xlfn.XLOOKUP(tbl_GL[[#This Row],[Account_key]],tbl_COA[Account_key],tbl_COA[SubClass2],"Not Found")</f>
        <v>Sales</v>
      </c>
      <c r="J17841" t="str">
        <f>_xlfn.XLOOKUP(tbl_GL[[#This Row],[Account_key]],tbl_COA[Account_key],tbl_COA[SubAccount],,0)</f>
        <v>Sales</v>
      </c>
      <c r="K17841">
        <f>YEAR(tbl_GL[[#This Row],[Date]])</f>
        <v>2019</v>
      </c>
    </row>
    <row r="17842" spans="1:11" x14ac:dyDescent="0.35">
      <c r="A17842">
        <v>1134.2</v>
      </c>
      <c r="B17842" s="24">
        <v>43736</v>
      </c>
      <c r="C17842">
        <v>7</v>
      </c>
      <c r="D17842" s="13">
        <v>10</v>
      </c>
      <c r="E17842" s="13" t="s">
        <v>7</v>
      </c>
      <c r="F17842" s="17">
        <v>3265</v>
      </c>
      <c r="G17842" t="str">
        <f>_xlfn.XLOOKUP(tbl_GL[[#This Row],[Account_key]],tbl_COA[Account_key],tbl_COA[Class],"Not Found")</f>
        <v>Assets</v>
      </c>
      <c r="H17842" t="str">
        <f>_xlfn.XLOOKUP(tbl_GL[[#This Row],[Account_key]],tbl_COA[Account_key],tbl_COA[SubClass],"Not Found")</f>
        <v>Assets</v>
      </c>
      <c r="I17842" t="str">
        <f>_xlfn.XLOOKUP(tbl_GL[[#This Row],[Account_key]],tbl_COA[Account_key],tbl_COA[SubClass2],"Not Found")</f>
        <v>Current Assets</v>
      </c>
      <c r="J17842" t="str">
        <f>_xlfn.XLOOKUP(tbl_GL[[#This Row],[Account_key]],tbl_COA[Account_key],tbl_COA[SubAccount],,0)</f>
        <v>Cash at Bank</v>
      </c>
      <c r="K17842">
        <f>YEAR(tbl_GL[[#This Row],[Date]])</f>
        <v>2019</v>
      </c>
    </row>
    <row r="17843" spans="1:11" x14ac:dyDescent="0.35">
      <c r="A17843">
        <v>1135.0999999999999</v>
      </c>
      <c r="B17843" s="24">
        <v>43736</v>
      </c>
      <c r="C17843">
        <v>7</v>
      </c>
      <c r="D17843" s="13">
        <v>230</v>
      </c>
      <c r="E17843" s="13" t="s">
        <v>4</v>
      </c>
      <c r="F17843" s="17">
        <v>-3551</v>
      </c>
      <c r="G17843" t="str">
        <f>_xlfn.XLOOKUP(tbl_GL[[#This Row],[Account_key]],tbl_COA[Account_key],tbl_COA[Class],"Not Found")</f>
        <v>Trading account</v>
      </c>
      <c r="H17843" t="str">
        <f>_xlfn.XLOOKUP(tbl_GL[[#This Row],[Account_key]],tbl_COA[Account_key],tbl_COA[SubClass],"Not Found")</f>
        <v>Cost of Sales</v>
      </c>
      <c r="I17843" t="str">
        <f>_xlfn.XLOOKUP(tbl_GL[[#This Row],[Account_key]],tbl_COA[Account_key],tbl_COA[SubClass2],"Not Found")</f>
        <v>Cost of Sales</v>
      </c>
      <c r="J17843" t="str">
        <f>_xlfn.XLOOKUP(tbl_GL[[#This Row],[Account_key]],tbl_COA[Account_key],tbl_COA[SubAccount],,0)</f>
        <v>Cost of Sales</v>
      </c>
      <c r="K17843">
        <f>YEAR(tbl_GL[[#This Row],[Date]])</f>
        <v>2019</v>
      </c>
    </row>
    <row r="17844" spans="1:11" x14ac:dyDescent="0.35">
      <c r="A17844">
        <v>1135.2</v>
      </c>
      <c r="B17844" s="24">
        <v>43736</v>
      </c>
      <c r="C17844">
        <v>7</v>
      </c>
      <c r="D17844" s="13">
        <v>60</v>
      </c>
      <c r="E17844" s="13" t="s">
        <v>4</v>
      </c>
      <c r="F17844" s="17">
        <v>-3551</v>
      </c>
      <c r="G17844" t="str">
        <f>_xlfn.XLOOKUP(tbl_GL[[#This Row],[Account_key]],tbl_COA[Account_key],tbl_COA[Class],"Not Found")</f>
        <v>Assets</v>
      </c>
      <c r="H17844" t="str">
        <f>_xlfn.XLOOKUP(tbl_GL[[#This Row],[Account_key]],tbl_COA[Account_key],tbl_COA[SubClass],"Not Found")</f>
        <v>Assets</v>
      </c>
      <c r="I17844" t="str">
        <f>_xlfn.XLOOKUP(tbl_GL[[#This Row],[Account_key]],tbl_COA[Account_key],tbl_COA[SubClass2],"Not Found")</f>
        <v>Current Assets</v>
      </c>
      <c r="J17844" t="str">
        <f>_xlfn.XLOOKUP(tbl_GL[[#This Row],[Account_key]],tbl_COA[Account_key],tbl_COA[SubAccount],,0)</f>
        <v>Inventory</v>
      </c>
      <c r="K17844">
        <f>YEAR(tbl_GL[[#This Row],[Date]])</f>
        <v>2019</v>
      </c>
    </row>
    <row r="17845" spans="1:11" x14ac:dyDescent="0.35">
      <c r="A17845">
        <v>1136.0999999999999</v>
      </c>
      <c r="B17845" s="24">
        <v>43736</v>
      </c>
      <c r="C17845">
        <v>7</v>
      </c>
      <c r="D17845" s="13">
        <v>210</v>
      </c>
      <c r="E17845" s="13" t="s">
        <v>8</v>
      </c>
      <c r="F17845" s="17">
        <v>15917</v>
      </c>
      <c r="G17845" t="str">
        <f>_xlfn.XLOOKUP(tbl_GL[[#This Row],[Account_key]],tbl_COA[Account_key],tbl_COA[Class],"Not Found")</f>
        <v>Trading account</v>
      </c>
      <c r="H17845" t="str">
        <f>_xlfn.XLOOKUP(tbl_GL[[#This Row],[Account_key]],tbl_COA[Account_key],tbl_COA[SubClass],"Not Found")</f>
        <v>Sales</v>
      </c>
      <c r="I17845" t="str">
        <f>_xlfn.XLOOKUP(tbl_GL[[#This Row],[Account_key]],tbl_COA[Account_key],tbl_COA[SubClass2],"Not Found")</f>
        <v>Sales</v>
      </c>
      <c r="J17845" t="str">
        <f>_xlfn.XLOOKUP(tbl_GL[[#This Row],[Account_key]],tbl_COA[Account_key],tbl_COA[SubAccount],,0)</f>
        <v>Sales</v>
      </c>
      <c r="K17845">
        <f>YEAR(tbl_GL[[#This Row],[Date]])</f>
        <v>2019</v>
      </c>
    </row>
    <row r="17846" spans="1:11" x14ac:dyDescent="0.35">
      <c r="A17846">
        <v>1136.2</v>
      </c>
      <c r="B17846" s="24">
        <v>43736</v>
      </c>
      <c r="C17846">
        <v>7</v>
      </c>
      <c r="D17846" s="13">
        <v>30</v>
      </c>
      <c r="E17846" s="13" t="s">
        <v>8</v>
      </c>
      <c r="F17846" s="17">
        <v>15917</v>
      </c>
      <c r="G17846" t="str">
        <f>_xlfn.XLOOKUP(tbl_GL[[#This Row],[Account_key]],tbl_COA[Account_key],tbl_COA[Class],"Not Found")</f>
        <v>Assets</v>
      </c>
      <c r="H17846" t="str">
        <f>_xlfn.XLOOKUP(tbl_GL[[#This Row],[Account_key]],tbl_COA[Account_key],tbl_COA[SubClass],"Not Found")</f>
        <v>Assets</v>
      </c>
      <c r="I17846" t="str">
        <f>_xlfn.XLOOKUP(tbl_GL[[#This Row],[Account_key]],tbl_COA[Account_key],tbl_COA[SubClass2],"Not Found")</f>
        <v>Current Assets</v>
      </c>
      <c r="J17846" t="str">
        <f>_xlfn.XLOOKUP(tbl_GL[[#This Row],[Account_key]],tbl_COA[Account_key],tbl_COA[SubAccount],,0)</f>
        <v>Trade Receivables</v>
      </c>
      <c r="K17846">
        <f>YEAR(tbl_GL[[#This Row],[Date]])</f>
        <v>2019</v>
      </c>
    </row>
    <row r="17847" spans="1:11" x14ac:dyDescent="0.35">
      <c r="A17847">
        <v>1137.0999999999999</v>
      </c>
      <c r="B17847" s="24">
        <v>43737</v>
      </c>
      <c r="C17847">
        <v>7</v>
      </c>
      <c r="D17847" s="13">
        <v>340</v>
      </c>
      <c r="E17847" s="13" t="s">
        <v>97</v>
      </c>
      <c r="F17847" s="17">
        <v>-1614</v>
      </c>
      <c r="G17847" t="str">
        <f>_xlfn.XLOOKUP(tbl_GL[[#This Row],[Account_key]],tbl_COA[Account_key],tbl_COA[Class],"Not Found")</f>
        <v>Operating account</v>
      </c>
      <c r="H17847" t="str">
        <f>_xlfn.XLOOKUP(tbl_GL[[#This Row],[Account_key]],tbl_COA[Account_key],tbl_COA[SubClass],"Not Found")</f>
        <v>Operating Expenses</v>
      </c>
      <c r="I17847" t="str">
        <f>_xlfn.XLOOKUP(tbl_GL[[#This Row],[Account_key]],tbl_COA[Account_key],tbl_COA[SubClass2],"Not Found")</f>
        <v>Administration</v>
      </c>
      <c r="J17847" t="str">
        <f>_xlfn.XLOOKUP(tbl_GL[[#This Row],[Account_key]],tbl_COA[Account_key],tbl_COA[SubAccount],,0)</f>
        <v>Utilities</v>
      </c>
      <c r="K17847">
        <f>YEAR(tbl_GL[[#This Row],[Date]])</f>
        <v>2019</v>
      </c>
    </row>
    <row r="17848" spans="1:11" x14ac:dyDescent="0.35">
      <c r="A17848">
        <v>1137.2</v>
      </c>
      <c r="B17848" s="24">
        <v>43737</v>
      </c>
      <c r="C17848">
        <v>7</v>
      </c>
      <c r="D17848" s="13">
        <v>120</v>
      </c>
      <c r="E17848" s="13" t="s">
        <v>97</v>
      </c>
      <c r="F17848" s="17">
        <v>1614</v>
      </c>
      <c r="G17848" t="str">
        <f>_xlfn.XLOOKUP(tbl_GL[[#This Row],[Account_key]],tbl_COA[Account_key],tbl_COA[Class],"Not Found")</f>
        <v>Liabilities and Owners Equity</v>
      </c>
      <c r="H17848" t="str">
        <f>_xlfn.XLOOKUP(tbl_GL[[#This Row],[Account_key]],tbl_COA[Account_key],tbl_COA[SubClass],"Not Found")</f>
        <v>Liabilities</v>
      </c>
      <c r="I17848" t="str">
        <f>_xlfn.XLOOKUP(tbl_GL[[#This Row],[Account_key]],tbl_COA[Account_key],tbl_COA[SubClass2],"Not Found")</f>
        <v>Current Liabilities</v>
      </c>
      <c r="J17848" t="str">
        <f>_xlfn.XLOOKUP(tbl_GL[[#This Row],[Account_key]],tbl_COA[Account_key],tbl_COA[SubAccount],,0)</f>
        <v>Accrued Expenses</v>
      </c>
      <c r="K17848">
        <f>YEAR(tbl_GL[[#This Row],[Date]])</f>
        <v>2019</v>
      </c>
    </row>
    <row r="17849" spans="1:11" x14ac:dyDescent="0.35">
      <c r="A17849">
        <v>1138.0999999999999</v>
      </c>
      <c r="B17849" s="24">
        <v>43737</v>
      </c>
      <c r="C17849">
        <v>7</v>
      </c>
      <c r="D17849" s="13">
        <v>30</v>
      </c>
      <c r="E17849" s="13" t="s">
        <v>80</v>
      </c>
      <c r="F17849" s="17">
        <v>-14389</v>
      </c>
      <c r="G17849" t="str">
        <f>_xlfn.XLOOKUP(tbl_GL[[#This Row],[Account_key]],tbl_COA[Account_key],tbl_COA[Class],"Not Found")</f>
        <v>Assets</v>
      </c>
      <c r="H17849" t="str">
        <f>_xlfn.XLOOKUP(tbl_GL[[#This Row],[Account_key]],tbl_COA[Account_key],tbl_COA[SubClass],"Not Found")</f>
        <v>Assets</v>
      </c>
      <c r="I17849" t="str">
        <f>_xlfn.XLOOKUP(tbl_GL[[#This Row],[Account_key]],tbl_COA[Account_key],tbl_COA[SubClass2],"Not Found")</f>
        <v>Current Assets</v>
      </c>
      <c r="J17849" t="str">
        <f>_xlfn.XLOOKUP(tbl_GL[[#This Row],[Account_key]],tbl_COA[Account_key],tbl_COA[SubAccount],,0)</f>
        <v>Trade Receivables</v>
      </c>
      <c r="K17849">
        <f>YEAR(tbl_GL[[#This Row],[Date]])</f>
        <v>2019</v>
      </c>
    </row>
    <row r="17850" spans="1:11" x14ac:dyDescent="0.35">
      <c r="A17850">
        <v>1138.2</v>
      </c>
      <c r="B17850" s="24">
        <v>43737</v>
      </c>
      <c r="C17850">
        <v>7</v>
      </c>
      <c r="D17850" s="13">
        <v>10</v>
      </c>
      <c r="E17850" s="13" t="s">
        <v>80</v>
      </c>
      <c r="F17850" s="17">
        <v>14389</v>
      </c>
      <c r="G17850" t="str">
        <f>_xlfn.XLOOKUP(tbl_GL[[#This Row],[Account_key]],tbl_COA[Account_key],tbl_COA[Class],"Not Found")</f>
        <v>Assets</v>
      </c>
      <c r="H17850" t="str">
        <f>_xlfn.XLOOKUP(tbl_GL[[#This Row],[Account_key]],tbl_COA[Account_key],tbl_COA[SubClass],"Not Found")</f>
        <v>Assets</v>
      </c>
      <c r="I17850" t="str">
        <f>_xlfn.XLOOKUP(tbl_GL[[#This Row],[Account_key]],tbl_COA[Account_key],tbl_COA[SubClass2],"Not Found")</f>
        <v>Current Assets</v>
      </c>
      <c r="J17850" t="str">
        <f>_xlfn.XLOOKUP(tbl_GL[[#This Row],[Account_key]],tbl_COA[Account_key],tbl_COA[SubAccount],,0)</f>
        <v>Cash at Bank</v>
      </c>
      <c r="K17850">
        <f>YEAR(tbl_GL[[#This Row],[Date]])</f>
        <v>2019</v>
      </c>
    </row>
    <row r="17851" spans="1:11" x14ac:dyDescent="0.35">
      <c r="A17851">
        <v>1139.0999999999999</v>
      </c>
      <c r="B17851" s="24">
        <v>43738</v>
      </c>
      <c r="C17851">
        <v>7</v>
      </c>
      <c r="D17851" s="13">
        <v>10</v>
      </c>
      <c r="E17851" s="13" t="s">
        <v>110</v>
      </c>
      <c r="F17851" s="17">
        <v>17</v>
      </c>
      <c r="G17851" t="str">
        <f>_xlfn.XLOOKUP(tbl_GL[[#This Row],[Account_key]],tbl_COA[Account_key],tbl_COA[Class],"Not Found")</f>
        <v>Assets</v>
      </c>
      <c r="H17851" t="str">
        <f>_xlfn.XLOOKUP(tbl_GL[[#This Row],[Account_key]],tbl_COA[Account_key],tbl_COA[SubClass],"Not Found")</f>
        <v>Assets</v>
      </c>
      <c r="I17851" t="str">
        <f>_xlfn.XLOOKUP(tbl_GL[[#This Row],[Account_key]],tbl_COA[Account_key],tbl_COA[SubClass2],"Not Found")</f>
        <v>Current Assets</v>
      </c>
      <c r="J17851" t="str">
        <f>_xlfn.XLOOKUP(tbl_GL[[#This Row],[Account_key]],tbl_COA[Account_key],tbl_COA[SubAccount],,0)</f>
        <v>Cash at Bank</v>
      </c>
      <c r="K17851">
        <f>YEAR(tbl_GL[[#This Row],[Date]])</f>
        <v>2019</v>
      </c>
    </row>
    <row r="17852" spans="1:11" x14ac:dyDescent="0.35">
      <c r="A17852">
        <v>1139.2</v>
      </c>
      <c r="B17852" s="24">
        <v>43738</v>
      </c>
      <c r="C17852">
        <v>7</v>
      </c>
      <c r="D17852" s="13">
        <v>430</v>
      </c>
      <c r="E17852" s="13" t="s">
        <v>110</v>
      </c>
      <c r="F17852" s="17">
        <v>17</v>
      </c>
      <c r="G17852" t="str">
        <f>_xlfn.XLOOKUP(tbl_GL[[#This Row],[Account_key]],tbl_COA[Account_key],tbl_COA[Class],"Not Found")</f>
        <v>Non-operating</v>
      </c>
      <c r="H17852" t="str">
        <f>_xlfn.XLOOKUP(tbl_GL[[#This Row],[Account_key]],tbl_COA[Account_key],tbl_COA[SubClass],"Not Found")</f>
        <v>Exchange Loss/Gain</v>
      </c>
      <c r="I17852" t="str">
        <f>_xlfn.XLOOKUP(tbl_GL[[#This Row],[Account_key]],tbl_COA[Account_key],tbl_COA[SubClass2],"Not Found")</f>
        <v>Exchange Loss/Gain</v>
      </c>
      <c r="J17852" t="str">
        <f>_xlfn.XLOOKUP(tbl_GL[[#This Row],[Account_key]],tbl_COA[Account_key],tbl_COA[SubAccount],,0)</f>
        <v>Exchange Loss/Gain</v>
      </c>
      <c r="K17852">
        <f>YEAR(tbl_GL[[#This Row],[Date]])</f>
        <v>2019</v>
      </c>
    </row>
    <row r="17853" spans="1:11" x14ac:dyDescent="0.35">
      <c r="A17853">
        <v>1140.0999999999999</v>
      </c>
      <c r="B17853" s="24">
        <v>43738</v>
      </c>
      <c r="C17853">
        <v>7</v>
      </c>
      <c r="D17853" s="13">
        <v>10</v>
      </c>
      <c r="E17853" s="13" t="s">
        <v>113</v>
      </c>
      <c r="F17853" s="17">
        <v>113</v>
      </c>
      <c r="G17853" t="str">
        <f>_xlfn.XLOOKUP(tbl_GL[[#This Row],[Account_key]],tbl_COA[Account_key],tbl_COA[Class],"Not Found")</f>
        <v>Assets</v>
      </c>
      <c r="H17853" t="str">
        <f>_xlfn.XLOOKUP(tbl_GL[[#This Row],[Account_key]],tbl_COA[Account_key],tbl_COA[SubClass],"Not Found")</f>
        <v>Assets</v>
      </c>
      <c r="I17853" t="str">
        <f>_xlfn.XLOOKUP(tbl_GL[[#This Row],[Account_key]],tbl_COA[Account_key],tbl_COA[SubClass2],"Not Found")</f>
        <v>Current Assets</v>
      </c>
      <c r="J17853" t="str">
        <f>_xlfn.XLOOKUP(tbl_GL[[#This Row],[Account_key]],tbl_COA[Account_key],tbl_COA[SubAccount],,0)</f>
        <v>Cash at Bank</v>
      </c>
      <c r="K17853">
        <f>YEAR(tbl_GL[[#This Row],[Date]])</f>
        <v>2019</v>
      </c>
    </row>
    <row r="17854" spans="1:11" x14ac:dyDescent="0.35">
      <c r="A17854">
        <v>1140.2</v>
      </c>
      <c r="B17854" s="24">
        <v>43738</v>
      </c>
      <c r="C17854">
        <v>7</v>
      </c>
      <c r="D17854" s="13">
        <v>410</v>
      </c>
      <c r="E17854" s="13" t="s">
        <v>113</v>
      </c>
      <c r="F17854" s="17">
        <v>113</v>
      </c>
      <c r="G17854" t="str">
        <f>_xlfn.XLOOKUP(tbl_GL[[#This Row],[Account_key]],tbl_COA[Account_key],tbl_COA[Class],"Not Found")</f>
        <v>Non-operating</v>
      </c>
      <c r="H17854" t="str">
        <f>_xlfn.XLOOKUP(tbl_GL[[#This Row],[Account_key]],tbl_COA[Account_key],tbl_COA[SubClass],"Not Found")</f>
        <v>Interest Income</v>
      </c>
      <c r="I17854" t="str">
        <f>_xlfn.XLOOKUP(tbl_GL[[#This Row],[Account_key]],tbl_COA[Account_key],tbl_COA[SubClass2],"Not Found")</f>
        <v>Interest Income</v>
      </c>
      <c r="J17854" t="str">
        <f>_xlfn.XLOOKUP(tbl_GL[[#This Row],[Account_key]],tbl_COA[Account_key],tbl_COA[SubAccount],,0)</f>
        <v>Interest Income</v>
      </c>
      <c r="K17854">
        <f>YEAR(tbl_GL[[#This Row],[Date]])</f>
        <v>2019</v>
      </c>
    </row>
    <row r="17855" spans="1:11" x14ac:dyDescent="0.35">
      <c r="A17855">
        <v>1141.0999999999999</v>
      </c>
      <c r="B17855" s="24">
        <v>43738</v>
      </c>
      <c r="C17855">
        <v>7</v>
      </c>
      <c r="D17855" s="13">
        <v>400</v>
      </c>
      <c r="E17855" s="13" t="s">
        <v>104</v>
      </c>
      <c r="F17855" s="17">
        <v>-125</v>
      </c>
      <c r="G17855" t="str">
        <f>_xlfn.XLOOKUP(tbl_GL[[#This Row],[Account_key]],tbl_COA[Account_key],tbl_COA[Class],"Not Found")</f>
        <v>Operating account</v>
      </c>
      <c r="H17855" t="str">
        <f>_xlfn.XLOOKUP(tbl_GL[[#This Row],[Account_key]],tbl_COA[Account_key],tbl_COA[SubClass],"Not Found")</f>
        <v>Depreciation &amp; Amortization</v>
      </c>
      <c r="I17855" t="str">
        <f>_xlfn.XLOOKUP(tbl_GL[[#This Row],[Account_key]],tbl_COA[Account_key],tbl_COA[SubClass2],"Not Found")</f>
        <v>Amortization</v>
      </c>
      <c r="J17855" t="str">
        <f>_xlfn.XLOOKUP(tbl_GL[[#This Row],[Account_key]],tbl_COA[Account_key],tbl_COA[SubAccount],,0)</f>
        <v>Amortization of Intangible Assets</v>
      </c>
      <c r="K17855">
        <f>YEAR(tbl_GL[[#This Row],[Date]])</f>
        <v>2019</v>
      </c>
    </row>
    <row r="17856" spans="1:11" x14ac:dyDescent="0.35">
      <c r="A17856">
        <v>1141.2</v>
      </c>
      <c r="B17856" s="24">
        <v>43738</v>
      </c>
      <c r="C17856">
        <v>7</v>
      </c>
      <c r="D17856" s="13">
        <v>100</v>
      </c>
      <c r="E17856" s="13" t="s">
        <v>104</v>
      </c>
      <c r="F17856" s="17">
        <v>-125</v>
      </c>
      <c r="G17856" t="str">
        <f>_xlfn.XLOOKUP(tbl_GL[[#This Row],[Account_key]],tbl_COA[Account_key],tbl_COA[Class],"Not Found")</f>
        <v>Assets</v>
      </c>
      <c r="H17856" t="str">
        <f>_xlfn.XLOOKUP(tbl_GL[[#This Row],[Account_key]],tbl_COA[Account_key],tbl_COA[SubClass],"Not Found")</f>
        <v>Assets</v>
      </c>
      <c r="I17856" t="str">
        <f>_xlfn.XLOOKUP(tbl_GL[[#This Row],[Account_key]],tbl_COA[Account_key],tbl_COA[SubClass2],"Not Found")</f>
        <v>Non-Current Assets</v>
      </c>
      <c r="J17856" t="str">
        <f>_xlfn.XLOOKUP(tbl_GL[[#This Row],[Account_key]],tbl_COA[Account_key],tbl_COA[SubAccount],,0)</f>
        <v>Patents and trademarks</v>
      </c>
      <c r="K17856">
        <f>YEAR(tbl_GL[[#This Row],[Date]])</f>
        <v>2019</v>
      </c>
    </row>
    <row r="17857" spans="1:11" x14ac:dyDescent="0.35">
      <c r="A17857">
        <v>1142.0999999999999</v>
      </c>
      <c r="B17857" s="24">
        <v>43738</v>
      </c>
      <c r="C17857">
        <v>7</v>
      </c>
      <c r="D17857" s="13">
        <v>440</v>
      </c>
      <c r="E17857" s="13" t="s">
        <v>112</v>
      </c>
      <c r="F17857" s="17">
        <v>-195</v>
      </c>
      <c r="G17857" t="str">
        <f>_xlfn.XLOOKUP(tbl_GL[[#This Row],[Account_key]],tbl_COA[Account_key],tbl_COA[Class],"Not Found")</f>
        <v>Interest &amp; Tax</v>
      </c>
      <c r="H17857" t="str">
        <f>_xlfn.XLOOKUP(tbl_GL[[#This Row],[Account_key]],tbl_COA[Account_key],tbl_COA[SubClass],"Not Found")</f>
        <v>Interest Expense</v>
      </c>
      <c r="I17857" t="str">
        <f>_xlfn.XLOOKUP(tbl_GL[[#This Row],[Account_key]],tbl_COA[Account_key],tbl_COA[SubClass2],"Not Found")</f>
        <v>Interest Expense</v>
      </c>
      <c r="J17857" t="str">
        <f>_xlfn.XLOOKUP(tbl_GL[[#This Row],[Account_key]],tbl_COA[Account_key],tbl_COA[SubAccount],,0)</f>
        <v>Interest Expense</v>
      </c>
      <c r="K17857">
        <f>YEAR(tbl_GL[[#This Row],[Date]])</f>
        <v>2019</v>
      </c>
    </row>
    <row r="17858" spans="1:11" x14ac:dyDescent="0.35">
      <c r="A17858">
        <v>1142.2</v>
      </c>
      <c r="B17858" s="24">
        <v>43738</v>
      </c>
      <c r="C17858">
        <v>7</v>
      </c>
      <c r="D17858" s="13">
        <v>121</v>
      </c>
      <c r="E17858" s="13" t="s">
        <v>112</v>
      </c>
      <c r="F17858" s="17">
        <v>195</v>
      </c>
      <c r="G17858" t="str">
        <f>_xlfn.XLOOKUP(tbl_GL[[#This Row],[Account_key]],tbl_COA[Account_key],tbl_COA[Class],"Not Found")</f>
        <v>Liabilities and Owners Equity</v>
      </c>
      <c r="H17858" t="str">
        <f>_xlfn.XLOOKUP(tbl_GL[[#This Row],[Account_key]],tbl_COA[Account_key],tbl_COA[SubClass],"Not Found")</f>
        <v>Liabilities</v>
      </c>
      <c r="I17858" t="str">
        <f>_xlfn.XLOOKUP(tbl_GL[[#This Row],[Account_key]],tbl_COA[Account_key],tbl_COA[SubClass2],"Not Found")</f>
        <v>Current Liabilities</v>
      </c>
      <c r="J17858" t="str">
        <f>_xlfn.XLOOKUP(tbl_GL[[#This Row],[Account_key]],tbl_COA[Account_key],tbl_COA[SubAccount],,0)</f>
        <v>Interest Payable</v>
      </c>
      <c r="K17858">
        <f>YEAR(tbl_GL[[#This Row],[Date]])</f>
        <v>2019</v>
      </c>
    </row>
    <row r="17859" spans="1:11" x14ac:dyDescent="0.35">
      <c r="A17859">
        <v>1143.0999999999999</v>
      </c>
      <c r="B17859" s="24">
        <v>43738</v>
      </c>
      <c r="C17859">
        <v>7</v>
      </c>
      <c r="D17859" s="13">
        <v>450</v>
      </c>
      <c r="E17859" s="23" t="s">
        <v>108</v>
      </c>
      <c r="F17859" s="17">
        <v>-2579</v>
      </c>
      <c r="G17859" t="str">
        <f>_xlfn.XLOOKUP(tbl_GL[[#This Row],[Account_key]],tbl_COA[Account_key],tbl_COA[Class],"Not Found")</f>
        <v>Interest &amp; Tax</v>
      </c>
      <c r="H17859" t="str">
        <f>_xlfn.XLOOKUP(tbl_GL[[#This Row],[Account_key]],tbl_COA[Account_key],tbl_COA[SubClass],"Not Found")</f>
        <v>Taxation</v>
      </c>
      <c r="I17859" t="str">
        <f>_xlfn.XLOOKUP(tbl_GL[[#This Row],[Account_key]],tbl_COA[Account_key],tbl_COA[SubClass2],"Not Found")</f>
        <v>Taxation</v>
      </c>
      <c r="J17859" t="str">
        <f>_xlfn.XLOOKUP(tbl_GL[[#This Row],[Account_key]],tbl_COA[Account_key],tbl_COA[SubAccount],,0)</f>
        <v>Taxation</v>
      </c>
      <c r="K17859">
        <f>YEAR(tbl_GL[[#This Row],[Date]])</f>
        <v>2019</v>
      </c>
    </row>
    <row r="17860" spans="1:11" x14ac:dyDescent="0.35">
      <c r="A17860">
        <v>1143.2</v>
      </c>
      <c r="B17860" s="24">
        <v>43738</v>
      </c>
      <c r="C17860">
        <v>7</v>
      </c>
      <c r="D17860" s="13">
        <v>122</v>
      </c>
      <c r="E17860" s="23" t="s">
        <v>108</v>
      </c>
      <c r="F17860" s="17">
        <v>2579</v>
      </c>
      <c r="G17860" t="str">
        <f>_xlfn.XLOOKUP(tbl_GL[[#This Row],[Account_key]],tbl_COA[Account_key],tbl_COA[Class],"Not Found")</f>
        <v>Liabilities and Owners Equity</v>
      </c>
      <c r="H17860" t="str">
        <f>_xlfn.XLOOKUP(tbl_GL[[#This Row],[Account_key]],tbl_COA[Account_key],tbl_COA[SubClass],"Not Found")</f>
        <v>Liabilities</v>
      </c>
      <c r="I17860" t="str">
        <f>_xlfn.XLOOKUP(tbl_GL[[#This Row],[Account_key]],tbl_COA[Account_key],tbl_COA[SubClass2],"Not Found")</f>
        <v>Current Liabilities</v>
      </c>
      <c r="J17860" t="str">
        <f>_xlfn.XLOOKUP(tbl_GL[[#This Row],[Account_key]],tbl_COA[Account_key],tbl_COA[SubAccount],,0)</f>
        <v>Tax payable</v>
      </c>
      <c r="K17860">
        <f>YEAR(tbl_GL[[#This Row],[Date]])</f>
        <v>2019</v>
      </c>
    </row>
    <row r="17861" spans="1:11" x14ac:dyDescent="0.35">
      <c r="A17861">
        <v>1144.0999999999999</v>
      </c>
      <c r="B17861" s="24">
        <v>43738</v>
      </c>
      <c r="C17861">
        <v>7</v>
      </c>
      <c r="D17861" s="13">
        <v>240</v>
      </c>
      <c r="E17861" s="13" t="s">
        <v>56</v>
      </c>
      <c r="F17861" s="17">
        <v>-4500</v>
      </c>
      <c r="G17861" t="str">
        <f>_xlfn.XLOOKUP(tbl_GL[[#This Row],[Account_key]],tbl_COA[Account_key],tbl_COA[Class],"Not Found")</f>
        <v>Operating account</v>
      </c>
      <c r="H17861" t="str">
        <f>_xlfn.XLOOKUP(tbl_GL[[#This Row],[Account_key]],tbl_COA[Account_key],tbl_COA[SubClass],"Not Found")</f>
        <v>Operating Expenses</v>
      </c>
      <c r="I17861" t="str">
        <f>_xlfn.XLOOKUP(tbl_GL[[#This Row],[Account_key]],tbl_COA[Account_key],tbl_COA[SubClass2],"Not Found")</f>
        <v>Sales &amp; Distribution</v>
      </c>
      <c r="J17861" t="str">
        <f>_xlfn.XLOOKUP(tbl_GL[[#This Row],[Account_key]],tbl_COA[Account_key],tbl_COA[SubAccount],,0)</f>
        <v>Salaries</v>
      </c>
      <c r="K17861">
        <f>YEAR(tbl_GL[[#This Row],[Date]])</f>
        <v>2019</v>
      </c>
    </row>
    <row r="17862" spans="1:11" x14ac:dyDescent="0.35">
      <c r="A17862">
        <v>1144.2</v>
      </c>
      <c r="B17862" s="24">
        <v>43738</v>
      </c>
      <c r="C17862">
        <v>7</v>
      </c>
      <c r="D17862" s="13">
        <v>10</v>
      </c>
      <c r="E17862" s="13" t="s">
        <v>56</v>
      </c>
      <c r="F17862" s="17">
        <v>-4500</v>
      </c>
      <c r="G17862" t="str">
        <f>_xlfn.XLOOKUP(tbl_GL[[#This Row],[Account_key]],tbl_COA[Account_key],tbl_COA[Class],"Not Found")</f>
        <v>Assets</v>
      </c>
      <c r="H17862" t="str">
        <f>_xlfn.XLOOKUP(tbl_GL[[#This Row],[Account_key]],tbl_COA[Account_key],tbl_COA[SubClass],"Not Found")</f>
        <v>Assets</v>
      </c>
      <c r="I17862" t="str">
        <f>_xlfn.XLOOKUP(tbl_GL[[#This Row],[Account_key]],tbl_COA[Account_key],tbl_COA[SubClass2],"Not Found")</f>
        <v>Current Assets</v>
      </c>
      <c r="J17862" t="str">
        <f>_xlfn.XLOOKUP(tbl_GL[[#This Row],[Account_key]],tbl_COA[Account_key],tbl_COA[SubAccount],,0)</f>
        <v>Cash at Bank</v>
      </c>
      <c r="K17862">
        <f>YEAR(tbl_GL[[#This Row],[Date]])</f>
        <v>2019</v>
      </c>
    </row>
    <row r="17863" spans="1:11" x14ac:dyDescent="0.35">
      <c r="A17863">
        <v>1145.0999999999999</v>
      </c>
      <c r="B17863" s="24">
        <v>43738</v>
      </c>
      <c r="C17863">
        <v>7</v>
      </c>
      <c r="D17863" s="13">
        <v>380</v>
      </c>
      <c r="E17863" s="13" t="s">
        <v>101</v>
      </c>
      <c r="F17863" s="17">
        <v>-4900</v>
      </c>
      <c r="G17863" t="str">
        <f>_xlfn.XLOOKUP(tbl_GL[[#This Row],[Account_key]],tbl_COA[Account_key],tbl_COA[Class],"Not Found")</f>
        <v>Operating account</v>
      </c>
      <c r="H17863" t="str">
        <f>_xlfn.XLOOKUP(tbl_GL[[#This Row],[Account_key]],tbl_COA[Account_key],tbl_COA[SubClass],"Not Found")</f>
        <v>Depreciation &amp; Amortization</v>
      </c>
      <c r="I17863" t="str">
        <f>_xlfn.XLOOKUP(tbl_GL[[#This Row],[Account_key]],tbl_COA[Account_key],tbl_COA[SubClass2],"Not Found")</f>
        <v>Depreciation</v>
      </c>
      <c r="J17863" t="str">
        <f>_xlfn.XLOOKUP(tbl_GL[[#This Row],[Account_key]],tbl_COA[Account_key],tbl_COA[SubAccount],,0)</f>
        <v>Equipment</v>
      </c>
      <c r="K17863">
        <f>YEAR(tbl_GL[[#This Row],[Date]])</f>
        <v>2019</v>
      </c>
    </row>
    <row r="17864" spans="1:11" x14ac:dyDescent="0.35">
      <c r="A17864">
        <v>1145.2</v>
      </c>
      <c r="B17864" s="24">
        <v>43738</v>
      </c>
      <c r="C17864">
        <v>7</v>
      </c>
      <c r="D17864" s="13">
        <v>90</v>
      </c>
      <c r="E17864" s="13" t="s">
        <v>101</v>
      </c>
      <c r="F17864" s="17">
        <v>-4900</v>
      </c>
      <c r="G17864" t="str">
        <f>_xlfn.XLOOKUP(tbl_GL[[#This Row],[Account_key]],tbl_COA[Account_key],tbl_COA[Class],"Not Found")</f>
        <v>Assets</v>
      </c>
      <c r="H17864" t="str">
        <f>_xlfn.XLOOKUP(tbl_GL[[#This Row],[Account_key]],tbl_COA[Account_key],tbl_COA[SubClass],"Not Found")</f>
        <v>Assets</v>
      </c>
      <c r="I17864" t="str">
        <f>_xlfn.XLOOKUP(tbl_GL[[#This Row],[Account_key]],tbl_COA[Account_key],tbl_COA[SubClass2],"Not Found")</f>
        <v>Non-Current Assets</v>
      </c>
      <c r="J17864" t="str">
        <f>_xlfn.XLOOKUP(tbl_GL[[#This Row],[Account_key]],tbl_COA[Account_key],tbl_COA[SubAccount],,0)</f>
        <v>Office Furniture &amp; Equipment</v>
      </c>
      <c r="K17864">
        <f>YEAR(tbl_GL[[#This Row],[Date]])</f>
        <v>2019</v>
      </c>
    </row>
    <row r="17865" spans="1:11" x14ac:dyDescent="0.35">
      <c r="A17865">
        <v>1146.0999999999999</v>
      </c>
      <c r="B17865" s="24">
        <v>43738</v>
      </c>
      <c r="C17865">
        <v>7</v>
      </c>
      <c r="D17865" s="13">
        <v>201</v>
      </c>
      <c r="E17865" s="13" t="s">
        <v>126</v>
      </c>
      <c r="F17865" s="17">
        <v>-12675</v>
      </c>
      <c r="G17865" t="str">
        <f>_xlfn.XLOOKUP(tbl_GL[[#This Row],[Account_key]],tbl_COA[Account_key],tbl_COA[Class],"Not Found")</f>
        <v>Liabilities and Owners Equity</v>
      </c>
      <c r="H17865" t="str">
        <f>_xlfn.XLOOKUP(tbl_GL[[#This Row],[Account_key]],tbl_COA[Account_key],tbl_COA[SubClass],"Not Found")</f>
        <v>Owners Equity</v>
      </c>
      <c r="I17865" t="str">
        <f>_xlfn.XLOOKUP(tbl_GL[[#This Row],[Account_key]],tbl_COA[Account_key],tbl_COA[SubClass2],"Not Found")</f>
        <v>Retained Earnings</v>
      </c>
      <c r="J17865" t="str">
        <f>_xlfn.XLOOKUP(tbl_GL[[#This Row],[Account_key]],tbl_COA[Account_key],tbl_COA[SubAccount],,0)</f>
        <v>Dividends paid</v>
      </c>
      <c r="K17865">
        <f>YEAR(tbl_GL[[#This Row],[Date]])</f>
        <v>2019</v>
      </c>
    </row>
    <row r="17866" spans="1:11" x14ac:dyDescent="0.35">
      <c r="A17866">
        <v>1146.2</v>
      </c>
      <c r="B17866" s="24">
        <v>43738</v>
      </c>
      <c r="C17866">
        <v>7</v>
      </c>
      <c r="D17866" s="13">
        <v>135</v>
      </c>
      <c r="E17866" s="13" t="s">
        <v>126</v>
      </c>
      <c r="F17866" s="17">
        <v>12675</v>
      </c>
      <c r="G17866" t="str">
        <f>_xlfn.XLOOKUP(tbl_GL[[#This Row],[Account_key]],tbl_COA[Account_key],tbl_COA[Class],"Not Found")</f>
        <v>Liabilities and Owners Equity</v>
      </c>
      <c r="H17866" t="str">
        <f>_xlfn.XLOOKUP(tbl_GL[[#This Row],[Account_key]],tbl_COA[Account_key],tbl_COA[SubClass],"Not Found")</f>
        <v>Liabilities</v>
      </c>
      <c r="I17866" t="str">
        <f>_xlfn.XLOOKUP(tbl_GL[[#This Row],[Account_key]],tbl_COA[Account_key],tbl_COA[SubClass2],"Not Found")</f>
        <v>Current Liabilities</v>
      </c>
      <c r="J17866" t="str">
        <f>_xlfn.XLOOKUP(tbl_GL[[#This Row],[Account_key]],tbl_COA[Account_key],tbl_COA[SubAccount],,0)</f>
        <v>Dividends payable</v>
      </c>
      <c r="K17866">
        <f>YEAR(tbl_GL[[#This Row],[Date]])</f>
        <v>2019</v>
      </c>
    </row>
    <row r="17867" spans="1:11" x14ac:dyDescent="0.35">
      <c r="A17867">
        <v>1148.0999999999999</v>
      </c>
      <c r="B17867" s="24">
        <v>43739</v>
      </c>
      <c r="C17867">
        <v>7</v>
      </c>
      <c r="D17867" s="13">
        <v>260</v>
      </c>
      <c r="E17867" s="13" t="s">
        <v>99</v>
      </c>
      <c r="F17867" s="17">
        <v>-50</v>
      </c>
      <c r="G17867" t="str">
        <f>_xlfn.XLOOKUP(tbl_GL[[#This Row],[Account_key]],tbl_COA[Account_key],tbl_COA[Class],"Not Found")</f>
        <v>Operating account</v>
      </c>
      <c r="H17867" t="str">
        <f>_xlfn.XLOOKUP(tbl_GL[[#This Row],[Account_key]],tbl_COA[Account_key],tbl_COA[SubClass],"Not Found")</f>
        <v>Operating Expenses</v>
      </c>
      <c r="I17867" t="str">
        <f>_xlfn.XLOOKUP(tbl_GL[[#This Row],[Account_key]],tbl_COA[Account_key],tbl_COA[SubClass2],"Not Found")</f>
        <v>Marketing</v>
      </c>
      <c r="J17867" t="str">
        <f>_xlfn.XLOOKUP(tbl_GL[[#This Row],[Account_key]],tbl_COA[Account_key],tbl_COA[SubAccount],,0)</f>
        <v>Commissions</v>
      </c>
      <c r="K17867">
        <f>YEAR(tbl_GL[[#This Row],[Date]])</f>
        <v>2019</v>
      </c>
    </row>
    <row r="17868" spans="1:11" x14ac:dyDescent="0.35">
      <c r="A17868">
        <v>1148.2</v>
      </c>
      <c r="B17868" s="24">
        <v>43739</v>
      </c>
      <c r="C17868">
        <v>7</v>
      </c>
      <c r="D17868" s="13">
        <v>20</v>
      </c>
      <c r="E17868" s="13" t="s">
        <v>99</v>
      </c>
      <c r="F17868" s="17">
        <v>-50</v>
      </c>
      <c r="G17868" t="str">
        <f>_xlfn.XLOOKUP(tbl_GL[[#This Row],[Account_key]],tbl_COA[Account_key],tbl_COA[Class],"Not Found")</f>
        <v>Assets</v>
      </c>
      <c r="H17868" t="str">
        <f>_xlfn.XLOOKUP(tbl_GL[[#This Row],[Account_key]],tbl_COA[Account_key],tbl_COA[SubClass],"Not Found")</f>
        <v>Assets</v>
      </c>
      <c r="I17868" t="str">
        <f>_xlfn.XLOOKUP(tbl_GL[[#This Row],[Account_key]],tbl_COA[Account_key],tbl_COA[SubClass2],"Not Found")</f>
        <v>Current Assets</v>
      </c>
      <c r="J17868" t="str">
        <f>_xlfn.XLOOKUP(tbl_GL[[#This Row],[Account_key]],tbl_COA[Account_key],tbl_COA[SubAccount],,0)</f>
        <v>Cash in hand</v>
      </c>
      <c r="K17868">
        <f>YEAR(tbl_GL[[#This Row],[Date]])</f>
        <v>2019</v>
      </c>
    </row>
    <row r="17869" spans="1:11" x14ac:dyDescent="0.35">
      <c r="A17869">
        <v>1149.0999999999999</v>
      </c>
      <c r="B17869" s="24">
        <v>43739</v>
      </c>
      <c r="C17869">
        <v>7</v>
      </c>
      <c r="D17869" s="13">
        <v>10</v>
      </c>
      <c r="E17869" s="13" t="s">
        <v>98</v>
      </c>
      <c r="F17869" s="17">
        <v>-1511</v>
      </c>
      <c r="G17869" t="str">
        <f>_xlfn.XLOOKUP(tbl_GL[[#This Row],[Account_key]],tbl_COA[Account_key],tbl_COA[Class],"Not Found")</f>
        <v>Assets</v>
      </c>
      <c r="H17869" t="str">
        <f>_xlfn.XLOOKUP(tbl_GL[[#This Row],[Account_key]],tbl_COA[Account_key],tbl_COA[SubClass],"Not Found")</f>
        <v>Assets</v>
      </c>
      <c r="I17869" t="str">
        <f>_xlfn.XLOOKUP(tbl_GL[[#This Row],[Account_key]],tbl_COA[Account_key],tbl_COA[SubClass2],"Not Found")</f>
        <v>Current Assets</v>
      </c>
      <c r="J17869" t="str">
        <f>_xlfn.XLOOKUP(tbl_GL[[#This Row],[Account_key]],tbl_COA[Account_key],tbl_COA[SubAccount],,0)</f>
        <v>Cash at Bank</v>
      </c>
      <c r="K17869">
        <f>YEAR(tbl_GL[[#This Row],[Date]])</f>
        <v>2019</v>
      </c>
    </row>
    <row r="17870" spans="1:11" x14ac:dyDescent="0.35">
      <c r="A17870">
        <v>1149.2</v>
      </c>
      <c r="B17870" s="24">
        <v>43739</v>
      </c>
      <c r="C17870">
        <v>7</v>
      </c>
      <c r="D17870" s="13">
        <v>120</v>
      </c>
      <c r="E17870" s="13" t="s">
        <v>98</v>
      </c>
      <c r="F17870" s="17">
        <v>-1511</v>
      </c>
      <c r="G17870" t="str">
        <f>_xlfn.XLOOKUP(tbl_GL[[#This Row],[Account_key]],tbl_COA[Account_key],tbl_COA[Class],"Not Found")</f>
        <v>Liabilities and Owners Equity</v>
      </c>
      <c r="H17870" t="str">
        <f>_xlfn.XLOOKUP(tbl_GL[[#This Row],[Account_key]],tbl_COA[Account_key],tbl_COA[SubClass],"Not Found")</f>
        <v>Liabilities</v>
      </c>
      <c r="I17870" t="str">
        <f>_xlfn.XLOOKUP(tbl_GL[[#This Row],[Account_key]],tbl_COA[Account_key],tbl_COA[SubClass2],"Not Found")</f>
        <v>Current Liabilities</v>
      </c>
      <c r="J17870" t="str">
        <f>_xlfn.XLOOKUP(tbl_GL[[#This Row],[Account_key]],tbl_COA[Account_key],tbl_COA[SubAccount],,0)</f>
        <v>Accrued Expenses</v>
      </c>
      <c r="K17870">
        <f>YEAR(tbl_GL[[#This Row],[Date]])</f>
        <v>2019</v>
      </c>
    </row>
    <row r="17871" spans="1:11" x14ac:dyDescent="0.35">
      <c r="A17871">
        <v>1150.0999999999999</v>
      </c>
      <c r="B17871" s="24">
        <v>43739</v>
      </c>
      <c r="C17871">
        <v>7</v>
      </c>
      <c r="D17871" s="13">
        <v>10</v>
      </c>
      <c r="E17871" s="13" t="s">
        <v>98</v>
      </c>
      <c r="F17871" s="17">
        <v>-1517</v>
      </c>
      <c r="G17871" t="str">
        <f>_xlfn.XLOOKUP(tbl_GL[[#This Row],[Account_key]],tbl_COA[Account_key],tbl_COA[Class],"Not Found")</f>
        <v>Assets</v>
      </c>
      <c r="H17871" t="str">
        <f>_xlfn.XLOOKUP(tbl_GL[[#This Row],[Account_key]],tbl_COA[Account_key],tbl_COA[SubClass],"Not Found")</f>
        <v>Assets</v>
      </c>
      <c r="I17871" t="str">
        <f>_xlfn.XLOOKUP(tbl_GL[[#This Row],[Account_key]],tbl_COA[Account_key],tbl_COA[SubClass2],"Not Found")</f>
        <v>Current Assets</v>
      </c>
      <c r="J17871" t="str">
        <f>_xlfn.XLOOKUP(tbl_GL[[#This Row],[Account_key]],tbl_COA[Account_key],tbl_COA[SubAccount],,0)</f>
        <v>Cash at Bank</v>
      </c>
      <c r="K17871">
        <f>YEAR(tbl_GL[[#This Row],[Date]])</f>
        <v>2019</v>
      </c>
    </row>
    <row r="17872" spans="1:11" x14ac:dyDescent="0.35">
      <c r="A17872">
        <v>1150.2</v>
      </c>
      <c r="B17872" s="24">
        <v>43739</v>
      </c>
      <c r="C17872">
        <v>7</v>
      </c>
      <c r="D17872" s="13">
        <v>120</v>
      </c>
      <c r="E17872" s="13" t="s">
        <v>98</v>
      </c>
      <c r="F17872" s="17">
        <v>-1517</v>
      </c>
      <c r="G17872" t="str">
        <f>_xlfn.XLOOKUP(tbl_GL[[#This Row],[Account_key]],tbl_COA[Account_key],tbl_COA[Class],"Not Found")</f>
        <v>Liabilities and Owners Equity</v>
      </c>
      <c r="H17872" t="str">
        <f>_xlfn.XLOOKUP(tbl_GL[[#This Row],[Account_key]],tbl_COA[Account_key],tbl_COA[SubClass],"Not Found")</f>
        <v>Liabilities</v>
      </c>
      <c r="I17872" t="str">
        <f>_xlfn.XLOOKUP(tbl_GL[[#This Row],[Account_key]],tbl_COA[Account_key],tbl_COA[SubClass2],"Not Found")</f>
        <v>Current Liabilities</v>
      </c>
      <c r="J17872" t="str">
        <f>_xlfn.XLOOKUP(tbl_GL[[#This Row],[Account_key]],tbl_COA[Account_key],tbl_COA[SubAccount],,0)</f>
        <v>Accrued Expenses</v>
      </c>
      <c r="K17872">
        <f>YEAR(tbl_GL[[#This Row],[Date]])</f>
        <v>2019</v>
      </c>
    </row>
    <row r="17873" spans="1:11" x14ac:dyDescent="0.35">
      <c r="A17873">
        <v>1151.0999999999999</v>
      </c>
      <c r="B17873" s="24">
        <v>43739</v>
      </c>
      <c r="C17873">
        <v>7</v>
      </c>
      <c r="D17873" s="13">
        <v>60</v>
      </c>
      <c r="E17873" s="13" t="s">
        <v>84</v>
      </c>
      <c r="F17873" s="17">
        <v>24413</v>
      </c>
      <c r="G17873" t="str">
        <f>_xlfn.XLOOKUP(tbl_GL[[#This Row],[Account_key]],tbl_COA[Account_key],tbl_COA[Class],"Not Found")</f>
        <v>Assets</v>
      </c>
      <c r="H17873" t="str">
        <f>_xlfn.XLOOKUP(tbl_GL[[#This Row],[Account_key]],tbl_COA[Account_key],tbl_COA[SubClass],"Not Found")</f>
        <v>Assets</v>
      </c>
      <c r="I17873" t="str">
        <f>_xlfn.XLOOKUP(tbl_GL[[#This Row],[Account_key]],tbl_COA[Account_key],tbl_COA[SubClass2],"Not Found")</f>
        <v>Current Assets</v>
      </c>
      <c r="J17873" t="str">
        <f>_xlfn.XLOOKUP(tbl_GL[[#This Row],[Account_key]],tbl_COA[Account_key],tbl_COA[SubAccount],,0)</f>
        <v>Inventory</v>
      </c>
      <c r="K17873">
        <f>YEAR(tbl_GL[[#This Row],[Date]])</f>
        <v>2019</v>
      </c>
    </row>
    <row r="17874" spans="1:11" x14ac:dyDescent="0.35">
      <c r="A17874">
        <v>1151.2</v>
      </c>
      <c r="B17874" s="24">
        <v>43739</v>
      </c>
      <c r="C17874">
        <v>7</v>
      </c>
      <c r="D17874" s="13">
        <v>110</v>
      </c>
      <c r="E17874" s="13" t="s">
        <v>84</v>
      </c>
      <c r="F17874" s="17">
        <v>24413</v>
      </c>
      <c r="G17874" t="str">
        <f>_xlfn.XLOOKUP(tbl_GL[[#This Row],[Account_key]],tbl_COA[Account_key],tbl_COA[Class],"Not Found")</f>
        <v>Liabilities and Owners Equity</v>
      </c>
      <c r="H17874" t="str">
        <f>_xlfn.XLOOKUP(tbl_GL[[#This Row],[Account_key]],tbl_COA[Account_key],tbl_COA[SubClass],"Not Found")</f>
        <v>Liabilities</v>
      </c>
      <c r="I17874" t="str">
        <f>_xlfn.XLOOKUP(tbl_GL[[#This Row],[Account_key]],tbl_COA[Account_key],tbl_COA[SubClass2],"Not Found")</f>
        <v>Current Liabilities</v>
      </c>
      <c r="J17874" t="str">
        <f>_xlfn.XLOOKUP(tbl_GL[[#This Row],[Account_key]],tbl_COA[Account_key],tbl_COA[SubAccount],,0)</f>
        <v>Trade Payables</v>
      </c>
      <c r="K17874">
        <f>YEAR(tbl_GL[[#This Row],[Date]])</f>
        <v>2019</v>
      </c>
    </row>
    <row r="17875" spans="1:11" x14ac:dyDescent="0.35">
      <c r="A17875">
        <v>1152.0999999999999</v>
      </c>
      <c r="B17875" s="24">
        <v>43740</v>
      </c>
      <c r="C17875">
        <v>7</v>
      </c>
      <c r="D17875" s="13">
        <v>10</v>
      </c>
      <c r="E17875" s="13" t="s">
        <v>98</v>
      </c>
      <c r="F17875" s="17">
        <v>-1803</v>
      </c>
      <c r="G17875" t="str">
        <f>_xlfn.XLOOKUP(tbl_GL[[#This Row],[Account_key]],tbl_COA[Account_key],tbl_COA[Class],"Not Found")</f>
        <v>Assets</v>
      </c>
      <c r="H17875" t="str">
        <f>_xlfn.XLOOKUP(tbl_GL[[#This Row],[Account_key]],tbl_COA[Account_key],tbl_COA[SubClass],"Not Found")</f>
        <v>Assets</v>
      </c>
      <c r="I17875" t="str">
        <f>_xlfn.XLOOKUP(tbl_GL[[#This Row],[Account_key]],tbl_COA[Account_key],tbl_COA[SubClass2],"Not Found")</f>
        <v>Current Assets</v>
      </c>
      <c r="J17875" t="str">
        <f>_xlfn.XLOOKUP(tbl_GL[[#This Row],[Account_key]],tbl_COA[Account_key],tbl_COA[SubAccount],,0)</f>
        <v>Cash at Bank</v>
      </c>
      <c r="K17875">
        <f>YEAR(tbl_GL[[#This Row],[Date]])</f>
        <v>2019</v>
      </c>
    </row>
    <row r="17876" spans="1:11" x14ac:dyDescent="0.35">
      <c r="A17876">
        <v>1152.2</v>
      </c>
      <c r="B17876" s="24">
        <v>43740</v>
      </c>
      <c r="C17876">
        <v>7</v>
      </c>
      <c r="D17876" s="13">
        <v>120</v>
      </c>
      <c r="E17876" s="13" t="s">
        <v>98</v>
      </c>
      <c r="F17876" s="17">
        <v>-1803</v>
      </c>
      <c r="G17876" t="str">
        <f>_xlfn.XLOOKUP(tbl_GL[[#This Row],[Account_key]],tbl_COA[Account_key],tbl_COA[Class],"Not Found")</f>
        <v>Liabilities and Owners Equity</v>
      </c>
      <c r="H17876" t="str">
        <f>_xlfn.XLOOKUP(tbl_GL[[#This Row],[Account_key]],tbl_COA[Account_key],tbl_COA[SubClass],"Not Found")</f>
        <v>Liabilities</v>
      </c>
      <c r="I17876" t="str">
        <f>_xlfn.XLOOKUP(tbl_GL[[#This Row],[Account_key]],tbl_COA[Account_key],tbl_COA[SubClass2],"Not Found")</f>
        <v>Current Liabilities</v>
      </c>
      <c r="J17876" t="str">
        <f>_xlfn.XLOOKUP(tbl_GL[[#This Row],[Account_key]],tbl_COA[Account_key],tbl_COA[SubAccount],,0)</f>
        <v>Accrued Expenses</v>
      </c>
      <c r="K17876">
        <f>YEAR(tbl_GL[[#This Row],[Date]])</f>
        <v>2019</v>
      </c>
    </row>
    <row r="17877" spans="1:11" x14ac:dyDescent="0.35">
      <c r="A17877">
        <v>1153.0999999999999</v>
      </c>
      <c r="B17877" s="24">
        <v>43741</v>
      </c>
      <c r="C17877">
        <v>7</v>
      </c>
      <c r="D17877" s="13">
        <v>220</v>
      </c>
      <c r="E17877" s="13" t="s">
        <v>81</v>
      </c>
      <c r="F17877" s="17">
        <v>-1711</v>
      </c>
      <c r="G17877" t="str">
        <f>_xlfn.XLOOKUP(tbl_GL[[#This Row],[Account_key]],tbl_COA[Account_key],tbl_COA[Class],"Not Found")</f>
        <v>Trading account</v>
      </c>
      <c r="H17877" t="str">
        <f>_xlfn.XLOOKUP(tbl_GL[[#This Row],[Account_key]],tbl_COA[Account_key],tbl_COA[SubClass],"Not Found")</f>
        <v>Sales</v>
      </c>
      <c r="I17877" t="str">
        <f>_xlfn.XLOOKUP(tbl_GL[[#This Row],[Account_key]],tbl_COA[Account_key],tbl_COA[SubClass2],"Not Found")</f>
        <v>Sales</v>
      </c>
      <c r="J17877" t="str">
        <f>_xlfn.XLOOKUP(tbl_GL[[#This Row],[Account_key]],tbl_COA[Account_key],tbl_COA[SubAccount],,0)</f>
        <v>Sales Return</v>
      </c>
      <c r="K17877">
        <f>YEAR(tbl_GL[[#This Row],[Date]])</f>
        <v>2019</v>
      </c>
    </row>
    <row r="17878" spans="1:11" x14ac:dyDescent="0.35">
      <c r="A17878">
        <v>1153.2</v>
      </c>
      <c r="B17878" s="24">
        <v>43741</v>
      </c>
      <c r="C17878">
        <v>7</v>
      </c>
      <c r="D17878" s="13">
        <v>20</v>
      </c>
      <c r="E17878" s="13" t="s">
        <v>81</v>
      </c>
      <c r="F17878" s="17">
        <v>-1711</v>
      </c>
      <c r="G17878" t="str">
        <f>_xlfn.XLOOKUP(tbl_GL[[#This Row],[Account_key]],tbl_COA[Account_key],tbl_COA[Class],"Not Found")</f>
        <v>Assets</v>
      </c>
      <c r="H17878" t="str">
        <f>_xlfn.XLOOKUP(tbl_GL[[#This Row],[Account_key]],tbl_COA[Account_key],tbl_COA[SubClass],"Not Found")</f>
        <v>Assets</v>
      </c>
      <c r="I17878" t="str">
        <f>_xlfn.XLOOKUP(tbl_GL[[#This Row],[Account_key]],tbl_COA[Account_key],tbl_COA[SubClass2],"Not Found")</f>
        <v>Current Assets</v>
      </c>
      <c r="J17878" t="str">
        <f>_xlfn.XLOOKUP(tbl_GL[[#This Row],[Account_key]],tbl_COA[Account_key],tbl_COA[SubAccount],,0)</f>
        <v>Cash in hand</v>
      </c>
      <c r="K17878">
        <f>YEAR(tbl_GL[[#This Row],[Date]])</f>
        <v>2019</v>
      </c>
    </row>
    <row r="17879" spans="1:11" x14ac:dyDescent="0.35">
      <c r="A17879">
        <v>1154.0999999999999</v>
      </c>
      <c r="B17879" s="24">
        <v>43742</v>
      </c>
      <c r="C17879">
        <v>7</v>
      </c>
      <c r="D17879" s="13">
        <v>320</v>
      </c>
      <c r="E17879" s="13" t="s">
        <v>97</v>
      </c>
      <c r="F17879" s="17">
        <v>-1704</v>
      </c>
      <c r="G17879" t="str">
        <f>_xlfn.XLOOKUP(tbl_GL[[#This Row],[Account_key]],tbl_COA[Account_key],tbl_COA[Class],"Not Found")</f>
        <v>Operating account</v>
      </c>
      <c r="H17879" t="str">
        <f>_xlfn.XLOOKUP(tbl_GL[[#This Row],[Account_key]],tbl_COA[Account_key],tbl_COA[SubClass],"Not Found")</f>
        <v>Operating Expenses</v>
      </c>
      <c r="I17879" t="str">
        <f>_xlfn.XLOOKUP(tbl_GL[[#This Row],[Account_key]],tbl_COA[Account_key],tbl_COA[SubClass2],"Not Found")</f>
        <v>Administration</v>
      </c>
      <c r="J17879" t="str">
        <f>_xlfn.XLOOKUP(tbl_GL[[#This Row],[Account_key]],tbl_COA[Account_key],tbl_COA[SubAccount],,0)</f>
        <v>Professional Services</v>
      </c>
      <c r="K17879">
        <f>YEAR(tbl_GL[[#This Row],[Date]])</f>
        <v>2019</v>
      </c>
    </row>
    <row r="17880" spans="1:11" x14ac:dyDescent="0.35">
      <c r="A17880">
        <v>1154.2</v>
      </c>
      <c r="B17880" s="24">
        <v>43742</v>
      </c>
      <c r="C17880">
        <v>7</v>
      </c>
      <c r="D17880" s="13">
        <v>120</v>
      </c>
      <c r="E17880" s="13" t="s">
        <v>97</v>
      </c>
      <c r="F17880" s="17">
        <v>1704</v>
      </c>
      <c r="G17880" t="str">
        <f>_xlfn.XLOOKUP(tbl_GL[[#This Row],[Account_key]],tbl_COA[Account_key],tbl_COA[Class],"Not Found")</f>
        <v>Liabilities and Owners Equity</v>
      </c>
      <c r="H17880" t="str">
        <f>_xlfn.XLOOKUP(tbl_GL[[#This Row],[Account_key]],tbl_COA[Account_key],tbl_COA[SubClass],"Not Found")</f>
        <v>Liabilities</v>
      </c>
      <c r="I17880" t="str">
        <f>_xlfn.XLOOKUP(tbl_GL[[#This Row],[Account_key]],tbl_COA[Account_key],tbl_COA[SubClass2],"Not Found")</f>
        <v>Current Liabilities</v>
      </c>
      <c r="J17880" t="str">
        <f>_xlfn.XLOOKUP(tbl_GL[[#This Row],[Account_key]],tbl_COA[Account_key],tbl_COA[SubAccount],,0)</f>
        <v>Accrued Expenses</v>
      </c>
      <c r="K17880">
        <f>YEAR(tbl_GL[[#This Row],[Date]])</f>
        <v>2019</v>
      </c>
    </row>
    <row r="17881" spans="1:11" x14ac:dyDescent="0.35">
      <c r="A17881">
        <v>1155.0999999999999</v>
      </c>
      <c r="B17881" s="24">
        <v>43743</v>
      </c>
      <c r="C17881">
        <v>7</v>
      </c>
      <c r="D17881" s="13">
        <v>230</v>
      </c>
      <c r="E17881" s="13" t="s">
        <v>4</v>
      </c>
      <c r="F17881" s="17">
        <v>-978</v>
      </c>
      <c r="G17881" t="str">
        <f>_xlfn.XLOOKUP(tbl_GL[[#This Row],[Account_key]],tbl_COA[Account_key],tbl_COA[Class],"Not Found")</f>
        <v>Trading account</v>
      </c>
      <c r="H17881" t="str">
        <f>_xlfn.XLOOKUP(tbl_GL[[#This Row],[Account_key]],tbl_COA[Account_key],tbl_COA[SubClass],"Not Found")</f>
        <v>Cost of Sales</v>
      </c>
      <c r="I17881" t="str">
        <f>_xlfn.XLOOKUP(tbl_GL[[#This Row],[Account_key]],tbl_COA[Account_key],tbl_COA[SubClass2],"Not Found")</f>
        <v>Cost of Sales</v>
      </c>
      <c r="J17881" t="str">
        <f>_xlfn.XLOOKUP(tbl_GL[[#This Row],[Account_key]],tbl_COA[Account_key],tbl_COA[SubAccount],,0)</f>
        <v>Cost of Sales</v>
      </c>
      <c r="K17881">
        <f>YEAR(tbl_GL[[#This Row],[Date]])</f>
        <v>2019</v>
      </c>
    </row>
    <row r="17882" spans="1:11" x14ac:dyDescent="0.35">
      <c r="A17882">
        <v>1155.2</v>
      </c>
      <c r="B17882" s="24">
        <v>43743</v>
      </c>
      <c r="C17882">
        <v>7</v>
      </c>
      <c r="D17882" s="13">
        <v>60</v>
      </c>
      <c r="E17882" s="13" t="s">
        <v>4</v>
      </c>
      <c r="F17882" s="17">
        <v>-978</v>
      </c>
      <c r="G17882" t="str">
        <f>_xlfn.XLOOKUP(tbl_GL[[#This Row],[Account_key]],tbl_COA[Account_key],tbl_COA[Class],"Not Found")</f>
        <v>Assets</v>
      </c>
      <c r="H17882" t="str">
        <f>_xlfn.XLOOKUP(tbl_GL[[#This Row],[Account_key]],tbl_COA[Account_key],tbl_COA[SubClass],"Not Found")</f>
        <v>Assets</v>
      </c>
      <c r="I17882" t="str">
        <f>_xlfn.XLOOKUP(tbl_GL[[#This Row],[Account_key]],tbl_COA[Account_key],tbl_COA[SubClass2],"Not Found")</f>
        <v>Current Assets</v>
      </c>
      <c r="J17882" t="str">
        <f>_xlfn.XLOOKUP(tbl_GL[[#This Row],[Account_key]],tbl_COA[Account_key],tbl_COA[SubAccount],,0)</f>
        <v>Inventory</v>
      </c>
      <c r="K17882">
        <f>YEAR(tbl_GL[[#This Row],[Date]])</f>
        <v>2019</v>
      </c>
    </row>
    <row r="17883" spans="1:11" x14ac:dyDescent="0.35">
      <c r="A17883">
        <v>1156.0999999999999</v>
      </c>
      <c r="B17883" s="24">
        <v>43743</v>
      </c>
      <c r="C17883">
        <v>7</v>
      </c>
      <c r="D17883" s="13">
        <v>210</v>
      </c>
      <c r="E17883" s="13" t="s">
        <v>7</v>
      </c>
      <c r="F17883" s="17">
        <v>3691</v>
      </c>
      <c r="G17883" t="str">
        <f>_xlfn.XLOOKUP(tbl_GL[[#This Row],[Account_key]],tbl_COA[Account_key],tbl_COA[Class],"Not Found")</f>
        <v>Trading account</v>
      </c>
      <c r="H17883" t="str">
        <f>_xlfn.XLOOKUP(tbl_GL[[#This Row],[Account_key]],tbl_COA[Account_key],tbl_COA[SubClass],"Not Found")</f>
        <v>Sales</v>
      </c>
      <c r="I17883" t="str">
        <f>_xlfn.XLOOKUP(tbl_GL[[#This Row],[Account_key]],tbl_COA[Account_key],tbl_COA[SubClass2],"Not Found")</f>
        <v>Sales</v>
      </c>
      <c r="J17883" t="str">
        <f>_xlfn.XLOOKUP(tbl_GL[[#This Row],[Account_key]],tbl_COA[Account_key],tbl_COA[SubAccount],,0)</f>
        <v>Sales</v>
      </c>
      <c r="K17883">
        <f>YEAR(tbl_GL[[#This Row],[Date]])</f>
        <v>2019</v>
      </c>
    </row>
    <row r="17884" spans="1:11" x14ac:dyDescent="0.35">
      <c r="A17884">
        <v>1156.2</v>
      </c>
      <c r="B17884" s="24">
        <v>43743</v>
      </c>
      <c r="C17884">
        <v>7</v>
      </c>
      <c r="D17884" s="13">
        <v>10</v>
      </c>
      <c r="E17884" s="13" t="s">
        <v>7</v>
      </c>
      <c r="F17884" s="17">
        <v>3691</v>
      </c>
      <c r="G17884" t="str">
        <f>_xlfn.XLOOKUP(tbl_GL[[#This Row],[Account_key]],tbl_COA[Account_key],tbl_COA[Class],"Not Found")</f>
        <v>Assets</v>
      </c>
      <c r="H17884" t="str">
        <f>_xlfn.XLOOKUP(tbl_GL[[#This Row],[Account_key]],tbl_COA[Account_key],tbl_COA[SubClass],"Not Found")</f>
        <v>Assets</v>
      </c>
      <c r="I17884" t="str">
        <f>_xlfn.XLOOKUP(tbl_GL[[#This Row],[Account_key]],tbl_COA[Account_key],tbl_COA[SubClass2],"Not Found")</f>
        <v>Current Assets</v>
      </c>
      <c r="J17884" t="str">
        <f>_xlfn.XLOOKUP(tbl_GL[[#This Row],[Account_key]],tbl_COA[Account_key],tbl_COA[SubAccount],,0)</f>
        <v>Cash at Bank</v>
      </c>
      <c r="K17884">
        <f>YEAR(tbl_GL[[#This Row],[Date]])</f>
        <v>2019</v>
      </c>
    </row>
    <row r="17885" spans="1:11" x14ac:dyDescent="0.35">
      <c r="A17885">
        <v>1157.0999999999999</v>
      </c>
      <c r="B17885" s="24">
        <v>43743</v>
      </c>
      <c r="C17885">
        <v>7</v>
      </c>
      <c r="D17885" s="13">
        <v>230</v>
      </c>
      <c r="E17885" s="13" t="s">
        <v>4</v>
      </c>
      <c r="F17885" s="17">
        <v>-4162</v>
      </c>
      <c r="G17885" t="str">
        <f>_xlfn.XLOOKUP(tbl_GL[[#This Row],[Account_key]],tbl_COA[Account_key],tbl_COA[Class],"Not Found")</f>
        <v>Trading account</v>
      </c>
      <c r="H17885" t="str">
        <f>_xlfn.XLOOKUP(tbl_GL[[#This Row],[Account_key]],tbl_COA[Account_key],tbl_COA[SubClass],"Not Found")</f>
        <v>Cost of Sales</v>
      </c>
      <c r="I17885" t="str">
        <f>_xlfn.XLOOKUP(tbl_GL[[#This Row],[Account_key]],tbl_COA[Account_key],tbl_COA[SubClass2],"Not Found")</f>
        <v>Cost of Sales</v>
      </c>
      <c r="J17885" t="str">
        <f>_xlfn.XLOOKUP(tbl_GL[[#This Row],[Account_key]],tbl_COA[Account_key],tbl_COA[SubAccount],,0)</f>
        <v>Cost of Sales</v>
      </c>
      <c r="K17885">
        <f>YEAR(tbl_GL[[#This Row],[Date]])</f>
        <v>2019</v>
      </c>
    </row>
    <row r="17886" spans="1:11" x14ac:dyDescent="0.35">
      <c r="A17886">
        <v>1157.2</v>
      </c>
      <c r="B17886" s="24">
        <v>43743</v>
      </c>
      <c r="C17886">
        <v>7</v>
      </c>
      <c r="D17886" s="13">
        <v>60</v>
      </c>
      <c r="E17886" s="13" t="s">
        <v>4</v>
      </c>
      <c r="F17886" s="17">
        <v>-4162</v>
      </c>
      <c r="G17886" t="str">
        <f>_xlfn.XLOOKUP(tbl_GL[[#This Row],[Account_key]],tbl_COA[Account_key],tbl_COA[Class],"Not Found")</f>
        <v>Assets</v>
      </c>
      <c r="H17886" t="str">
        <f>_xlfn.XLOOKUP(tbl_GL[[#This Row],[Account_key]],tbl_COA[Account_key],tbl_COA[SubClass],"Not Found")</f>
        <v>Assets</v>
      </c>
      <c r="I17886" t="str">
        <f>_xlfn.XLOOKUP(tbl_GL[[#This Row],[Account_key]],tbl_COA[Account_key],tbl_COA[SubClass2],"Not Found")</f>
        <v>Current Assets</v>
      </c>
      <c r="J17886" t="str">
        <f>_xlfn.XLOOKUP(tbl_GL[[#This Row],[Account_key]],tbl_COA[Account_key],tbl_COA[SubAccount],,0)</f>
        <v>Inventory</v>
      </c>
      <c r="K17886">
        <f>YEAR(tbl_GL[[#This Row],[Date]])</f>
        <v>2019</v>
      </c>
    </row>
    <row r="17887" spans="1:11" x14ac:dyDescent="0.35">
      <c r="A17887">
        <v>1158.0999999999999</v>
      </c>
      <c r="B17887" s="24">
        <v>43743</v>
      </c>
      <c r="C17887">
        <v>7</v>
      </c>
      <c r="D17887" s="13">
        <v>210</v>
      </c>
      <c r="E17887" s="13" t="s">
        <v>8</v>
      </c>
      <c r="F17887" s="17">
        <v>18653</v>
      </c>
      <c r="G17887" t="str">
        <f>_xlfn.XLOOKUP(tbl_GL[[#This Row],[Account_key]],tbl_COA[Account_key],tbl_COA[Class],"Not Found")</f>
        <v>Trading account</v>
      </c>
      <c r="H17887" t="str">
        <f>_xlfn.XLOOKUP(tbl_GL[[#This Row],[Account_key]],tbl_COA[Account_key],tbl_COA[SubClass],"Not Found")</f>
        <v>Sales</v>
      </c>
      <c r="I17887" t="str">
        <f>_xlfn.XLOOKUP(tbl_GL[[#This Row],[Account_key]],tbl_COA[Account_key],tbl_COA[SubClass2],"Not Found")</f>
        <v>Sales</v>
      </c>
      <c r="J17887" t="str">
        <f>_xlfn.XLOOKUP(tbl_GL[[#This Row],[Account_key]],tbl_COA[Account_key],tbl_COA[SubAccount],,0)</f>
        <v>Sales</v>
      </c>
      <c r="K17887">
        <f>YEAR(tbl_GL[[#This Row],[Date]])</f>
        <v>2019</v>
      </c>
    </row>
    <row r="17888" spans="1:11" x14ac:dyDescent="0.35">
      <c r="A17888">
        <v>1158.2</v>
      </c>
      <c r="B17888" s="24">
        <v>43743</v>
      </c>
      <c r="C17888">
        <v>7</v>
      </c>
      <c r="D17888" s="13">
        <v>30</v>
      </c>
      <c r="E17888" s="13" t="s">
        <v>8</v>
      </c>
      <c r="F17888" s="17">
        <v>18653</v>
      </c>
      <c r="G17888" t="str">
        <f>_xlfn.XLOOKUP(tbl_GL[[#This Row],[Account_key]],tbl_COA[Account_key],tbl_COA[Class],"Not Found")</f>
        <v>Assets</v>
      </c>
      <c r="H17888" t="str">
        <f>_xlfn.XLOOKUP(tbl_GL[[#This Row],[Account_key]],tbl_COA[Account_key],tbl_COA[SubClass],"Not Found")</f>
        <v>Assets</v>
      </c>
      <c r="I17888" t="str">
        <f>_xlfn.XLOOKUP(tbl_GL[[#This Row],[Account_key]],tbl_COA[Account_key],tbl_COA[SubClass2],"Not Found")</f>
        <v>Current Assets</v>
      </c>
      <c r="J17888" t="str">
        <f>_xlfn.XLOOKUP(tbl_GL[[#This Row],[Account_key]],tbl_COA[Account_key],tbl_COA[SubAccount],,0)</f>
        <v>Trade Receivables</v>
      </c>
      <c r="K17888">
        <f>YEAR(tbl_GL[[#This Row],[Date]])</f>
        <v>2019</v>
      </c>
    </row>
    <row r="17889" spans="1:11" x14ac:dyDescent="0.35">
      <c r="A17889">
        <v>1159.0999999999999</v>
      </c>
      <c r="B17889" s="24">
        <v>43745</v>
      </c>
      <c r="C17889">
        <v>7</v>
      </c>
      <c r="D17889" s="13">
        <v>260</v>
      </c>
      <c r="E17889" s="13" t="s">
        <v>83</v>
      </c>
      <c r="F17889" s="17">
        <v>382</v>
      </c>
      <c r="G17889" t="str">
        <f>_xlfn.XLOOKUP(tbl_GL[[#This Row],[Account_key]],tbl_COA[Account_key],tbl_COA[Class],"Not Found")</f>
        <v>Operating account</v>
      </c>
      <c r="H17889" t="str">
        <f>_xlfn.XLOOKUP(tbl_GL[[#This Row],[Account_key]],tbl_COA[Account_key],tbl_COA[SubClass],"Not Found")</f>
        <v>Operating Expenses</v>
      </c>
      <c r="I17889" t="str">
        <f>_xlfn.XLOOKUP(tbl_GL[[#This Row],[Account_key]],tbl_COA[Account_key],tbl_COA[SubClass2],"Not Found")</f>
        <v>Marketing</v>
      </c>
      <c r="J17889" t="str">
        <f>_xlfn.XLOOKUP(tbl_GL[[#This Row],[Account_key]],tbl_COA[Account_key],tbl_COA[SubAccount],,0)</f>
        <v>Commissions</v>
      </c>
      <c r="K17889">
        <f>YEAR(tbl_GL[[#This Row],[Date]])</f>
        <v>2019</v>
      </c>
    </row>
    <row r="17890" spans="1:11" x14ac:dyDescent="0.35">
      <c r="A17890">
        <v>1159.2</v>
      </c>
      <c r="B17890" s="24">
        <v>43745</v>
      </c>
      <c r="C17890">
        <v>7</v>
      </c>
      <c r="D17890" s="13">
        <v>20</v>
      </c>
      <c r="E17890" s="13" t="s">
        <v>83</v>
      </c>
      <c r="F17890" s="17">
        <v>382</v>
      </c>
      <c r="G17890" t="str">
        <f>_xlfn.XLOOKUP(tbl_GL[[#This Row],[Account_key]],tbl_COA[Account_key],tbl_COA[Class],"Not Found")</f>
        <v>Assets</v>
      </c>
      <c r="H17890" t="str">
        <f>_xlfn.XLOOKUP(tbl_GL[[#This Row],[Account_key]],tbl_COA[Account_key],tbl_COA[SubClass],"Not Found")</f>
        <v>Assets</v>
      </c>
      <c r="I17890" t="str">
        <f>_xlfn.XLOOKUP(tbl_GL[[#This Row],[Account_key]],tbl_COA[Account_key],tbl_COA[SubClass2],"Not Found")</f>
        <v>Current Assets</v>
      </c>
      <c r="J17890" t="str">
        <f>_xlfn.XLOOKUP(tbl_GL[[#This Row],[Account_key]],tbl_COA[Account_key],tbl_COA[SubAccount],,0)</f>
        <v>Cash in hand</v>
      </c>
      <c r="K17890">
        <f>YEAR(tbl_GL[[#This Row],[Date]])</f>
        <v>2019</v>
      </c>
    </row>
    <row r="17891" spans="1:11" x14ac:dyDescent="0.35">
      <c r="A17891">
        <v>1160.0999999999999</v>
      </c>
      <c r="B17891" s="24">
        <v>43747</v>
      </c>
      <c r="C17891">
        <v>7</v>
      </c>
      <c r="D17891" s="13">
        <v>260</v>
      </c>
      <c r="E17891" s="13" t="s">
        <v>97</v>
      </c>
      <c r="F17891" s="17">
        <v>-1741</v>
      </c>
      <c r="G17891" t="str">
        <f>_xlfn.XLOOKUP(tbl_GL[[#This Row],[Account_key]],tbl_COA[Account_key],tbl_COA[Class],"Not Found")</f>
        <v>Operating account</v>
      </c>
      <c r="H17891" t="str">
        <f>_xlfn.XLOOKUP(tbl_GL[[#This Row],[Account_key]],tbl_COA[Account_key],tbl_COA[SubClass],"Not Found")</f>
        <v>Operating Expenses</v>
      </c>
      <c r="I17891" t="str">
        <f>_xlfn.XLOOKUP(tbl_GL[[#This Row],[Account_key]],tbl_COA[Account_key],tbl_COA[SubClass2],"Not Found")</f>
        <v>Marketing</v>
      </c>
      <c r="J17891" t="str">
        <f>_xlfn.XLOOKUP(tbl_GL[[#This Row],[Account_key]],tbl_COA[Account_key],tbl_COA[SubAccount],,0)</f>
        <v>Commissions</v>
      </c>
      <c r="K17891">
        <f>YEAR(tbl_GL[[#This Row],[Date]])</f>
        <v>2019</v>
      </c>
    </row>
    <row r="17892" spans="1:11" x14ac:dyDescent="0.35">
      <c r="A17892">
        <v>1160.2</v>
      </c>
      <c r="B17892" s="24">
        <v>43747</v>
      </c>
      <c r="C17892">
        <v>7</v>
      </c>
      <c r="D17892" s="13">
        <v>120</v>
      </c>
      <c r="E17892" s="13" t="s">
        <v>97</v>
      </c>
      <c r="F17892" s="17">
        <v>1741</v>
      </c>
      <c r="G17892" t="str">
        <f>_xlfn.XLOOKUP(tbl_GL[[#This Row],[Account_key]],tbl_COA[Account_key],tbl_COA[Class],"Not Found")</f>
        <v>Liabilities and Owners Equity</v>
      </c>
      <c r="H17892" t="str">
        <f>_xlfn.XLOOKUP(tbl_GL[[#This Row],[Account_key]],tbl_COA[Account_key],tbl_COA[SubClass],"Not Found")</f>
        <v>Liabilities</v>
      </c>
      <c r="I17892" t="str">
        <f>_xlfn.XLOOKUP(tbl_GL[[#This Row],[Account_key]],tbl_COA[Account_key],tbl_COA[SubClass2],"Not Found")</f>
        <v>Current Liabilities</v>
      </c>
      <c r="J17892" t="str">
        <f>_xlfn.XLOOKUP(tbl_GL[[#This Row],[Account_key]],tbl_COA[Account_key],tbl_COA[SubAccount],,0)</f>
        <v>Accrued Expenses</v>
      </c>
      <c r="K17892">
        <f>YEAR(tbl_GL[[#This Row],[Date]])</f>
        <v>2019</v>
      </c>
    </row>
    <row r="17893" spans="1:11" x14ac:dyDescent="0.35">
      <c r="A17893">
        <v>1161.0999999999999</v>
      </c>
      <c r="B17893" s="24">
        <v>43748</v>
      </c>
      <c r="C17893">
        <v>7</v>
      </c>
      <c r="D17893" s="13">
        <v>10</v>
      </c>
      <c r="E17893" s="13" t="s">
        <v>98</v>
      </c>
      <c r="F17893" s="17">
        <v>-1827</v>
      </c>
      <c r="G17893" t="str">
        <f>_xlfn.XLOOKUP(tbl_GL[[#This Row],[Account_key]],tbl_COA[Account_key],tbl_COA[Class],"Not Found")</f>
        <v>Assets</v>
      </c>
      <c r="H17893" t="str">
        <f>_xlfn.XLOOKUP(tbl_GL[[#This Row],[Account_key]],tbl_COA[Account_key],tbl_COA[SubClass],"Not Found")</f>
        <v>Assets</v>
      </c>
      <c r="I17893" t="str">
        <f>_xlfn.XLOOKUP(tbl_GL[[#This Row],[Account_key]],tbl_COA[Account_key],tbl_COA[SubClass2],"Not Found")</f>
        <v>Current Assets</v>
      </c>
      <c r="J17893" t="str">
        <f>_xlfn.XLOOKUP(tbl_GL[[#This Row],[Account_key]],tbl_COA[Account_key],tbl_COA[SubAccount],,0)</f>
        <v>Cash at Bank</v>
      </c>
      <c r="K17893">
        <f>YEAR(tbl_GL[[#This Row],[Date]])</f>
        <v>2019</v>
      </c>
    </row>
    <row r="17894" spans="1:11" x14ac:dyDescent="0.35">
      <c r="A17894">
        <v>1161.2</v>
      </c>
      <c r="B17894" s="24">
        <v>43748</v>
      </c>
      <c r="C17894">
        <v>7</v>
      </c>
      <c r="D17894" s="13">
        <v>120</v>
      </c>
      <c r="E17894" s="13" t="s">
        <v>98</v>
      </c>
      <c r="F17894" s="17">
        <v>-1827</v>
      </c>
      <c r="G17894" t="str">
        <f>_xlfn.XLOOKUP(tbl_GL[[#This Row],[Account_key]],tbl_COA[Account_key],tbl_COA[Class],"Not Found")</f>
        <v>Liabilities and Owners Equity</v>
      </c>
      <c r="H17894" t="str">
        <f>_xlfn.XLOOKUP(tbl_GL[[#This Row],[Account_key]],tbl_COA[Account_key],tbl_COA[SubClass],"Not Found")</f>
        <v>Liabilities</v>
      </c>
      <c r="I17894" t="str">
        <f>_xlfn.XLOOKUP(tbl_GL[[#This Row],[Account_key]],tbl_COA[Account_key],tbl_COA[SubClass2],"Not Found")</f>
        <v>Current Liabilities</v>
      </c>
      <c r="J17894" t="str">
        <f>_xlfn.XLOOKUP(tbl_GL[[#This Row],[Account_key]],tbl_COA[Account_key],tbl_COA[SubAccount],,0)</f>
        <v>Accrued Expenses</v>
      </c>
      <c r="K17894">
        <f>YEAR(tbl_GL[[#This Row],[Date]])</f>
        <v>2019</v>
      </c>
    </row>
    <row r="17895" spans="1:11" x14ac:dyDescent="0.35">
      <c r="A17895">
        <v>1162.0999999999999</v>
      </c>
      <c r="B17895" s="24">
        <v>43748</v>
      </c>
      <c r="C17895">
        <v>7</v>
      </c>
      <c r="D17895" s="13">
        <v>30</v>
      </c>
      <c r="E17895" s="13" t="s">
        <v>80</v>
      </c>
      <c r="F17895" s="17">
        <v>-13568</v>
      </c>
      <c r="G17895" t="str">
        <f>_xlfn.XLOOKUP(tbl_GL[[#This Row],[Account_key]],tbl_COA[Account_key],tbl_COA[Class],"Not Found")</f>
        <v>Assets</v>
      </c>
      <c r="H17895" t="str">
        <f>_xlfn.XLOOKUP(tbl_GL[[#This Row],[Account_key]],tbl_COA[Account_key],tbl_COA[SubClass],"Not Found")</f>
        <v>Assets</v>
      </c>
      <c r="I17895" t="str">
        <f>_xlfn.XLOOKUP(tbl_GL[[#This Row],[Account_key]],tbl_COA[Account_key],tbl_COA[SubClass2],"Not Found")</f>
        <v>Current Assets</v>
      </c>
      <c r="J17895" t="str">
        <f>_xlfn.XLOOKUP(tbl_GL[[#This Row],[Account_key]],tbl_COA[Account_key],tbl_COA[SubAccount],,0)</f>
        <v>Trade Receivables</v>
      </c>
      <c r="K17895">
        <f>YEAR(tbl_GL[[#This Row],[Date]])</f>
        <v>2019</v>
      </c>
    </row>
    <row r="17896" spans="1:11" x14ac:dyDescent="0.35">
      <c r="A17896">
        <v>1162.2</v>
      </c>
      <c r="B17896" s="24">
        <v>43748</v>
      </c>
      <c r="C17896">
        <v>7</v>
      </c>
      <c r="D17896" s="13">
        <v>10</v>
      </c>
      <c r="E17896" s="13" t="s">
        <v>80</v>
      </c>
      <c r="F17896" s="17">
        <v>13568</v>
      </c>
      <c r="G17896" t="str">
        <f>_xlfn.XLOOKUP(tbl_GL[[#This Row],[Account_key]],tbl_COA[Account_key],tbl_COA[Class],"Not Found")</f>
        <v>Assets</v>
      </c>
      <c r="H17896" t="str">
        <f>_xlfn.XLOOKUP(tbl_GL[[#This Row],[Account_key]],tbl_COA[Account_key],tbl_COA[SubClass],"Not Found")</f>
        <v>Assets</v>
      </c>
      <c r="I17896" t="str">
        <f>_xlfn.XLOOKUP(tbl_GL[[#This Row],[Account_key]],tbl_COA[Account_key],tbl_COA[SubClass2],"Not Found")</f>
        <v>Current Assets</v>
      </c>
      <c r="J17896" t="str">
        <f>_xlfn.XLOOKUP(tbl_GL[[#This Row],[Account_key]],tbl_COA[Account_key],tbl_COA[SubAccount],,0)</f>
        <v>Cash at Bank</v>
      </c>
      <c r="K17896">
        <f>YEAR(tbl_GL[[#This Row],[Date]])</f>
        <v>2019</v>
      </c>
    </row>
    <row r="17897" spans="1:11" x14ac:dyDescent="0.35">
      <c r="A17897">
        <v>1163.0999999999999</v>
      </c>
      <c r="B17897" s="24">
        <v>43749</v>
      </c>
      <c r="C17897">
        <v>7</v>
      </c>
      <c r="D17897" s="13">
        <v>340</v>
      </c>
      <c r="E17897" s="13" t="s">
        <v>97</v>
      </c>
      <c r="F17897" s="17">
        <v>-1634</v>
      </c>
      <c r="G17897" t="str">
        <f>_xlfn.XLOOKUP(tbl_GL[[#This Row],[Account_key]],tbl_COA[Account_key],tbl_COA[Class],"Not Found")</f>
        <v>Operating account</v>
      </c>
      <c r="H17897" t="str">
        <f>_xlfn.XLOOKUP(tbl_GL[[#This Row],[Account_key]],tbl_COA[Account_key],tbl_COA[SubClass],"Not Found")</f>
        <v>Operating Expenses</v>
      </c>
      <c r="I17897" t="str">
        <f>_xlfn.XLOOKUP(tbl_GL[[#This Row],[Account_key]],tbl_COA[Account_key],tbl_COA[SubClass2],"Not Found")</f>
        <v>Administration</v>
      </c>
      <c r="J17897" t="str">
        <f>_xlfn.XLOOKUP(tbl_GL[[#This Row],[Account_key]],tbl_COA[Account_key],tbl_COA[SubAccount],,0)</f>
        <v>Utilities</v>
      </c>
      <c r="K17897">
        <f>YEAR(tbl_GL[[#This Row],[Date]])</f>
        <v>2019</v>
      </c>
    </row>
    <row r="17898" spans="1:11" x14ac:dyDescent="0.35">
      <c r="A17898">
        <v>1163.2</v>
      </c>
      <c r="B17898" s="24">
        <v>43749</v>
      </c>
      <c r="C17898">
        <v>7</v>
      </c>
      <c r="D17898" s="13">
        <v>120</v>
      </c>
      <c r="E17898" s="13" t="s">
        <v>97</v>
      </c>
      <c r="F17898" s="17">
        <v>1634</v>
      </c>
      <c r="G17898" t="str">
        <f>_xlfn.XLOOKUP(tbl_GL[[#This Row],[Account_key]],tbl_COA[Account_key],tbl_COA[Class],"Not Found")</f>
        <v>Liabilities and Owners Equity</v>
      </c>
      <c r="H17898" t="str">
        <f>_xlfn.XLOOKUP(tbl_GL[[#This Row],[Account_key]],tbl_COA[Account_key],tbl_COA[SubClass],"Not Found")</f>
        <v>Liabilities</v>
      </c>
      <c r="I17898" t="str">
        <f>_xlfn.XLOOKUP(tbl_GL[[#This Row],[Account_key]],tbl_COA[Account_key],tbl_COA[SubClass2],"Not Found")</f>
        <v>Current Liabilities</v>
      </c>
      <c r="J17898" t="str">
        <f>_xlfn.XLOOKUP(tbl_GL[[#This Row],[Account_key]],tbl_COA[Account_key],tbl_COA[SubAccount],,0)</f>
        <v>Accrued Expenses</v>
      </c>
      <c r="K17898">
        <f>YEAR(tbl_GL[[#This Row],[Date]])</f>
        <v>2019</v>
      </c>
    </row>
    <row r="17899" spans="1:11" x14ac:dyDescent="0.35">
      <c r="A17899">
        <v>1164.0999999999999</v>
      </c>
      <c r="B17899" s="24">
        <v>43750</v>
      </c>
      <c r="C17899">
        <v>7</v>
      </c>
      <c r="D17899" s="13">
        <v>290</v>
      </c>
      <c r="E17899" s="13" t="s">
        <v>99</v>
      </c>
      <c r="F17899" s="17">
        <v>-77</v>
      </c>
      <c r="G17899" t="str">
        <f>_xlfn.XLOOKUP(tbl_GL[[#This Row],[Account_key]],tbl_COA[Account_key],tbl_COA[Class],"Not Found")</f>
        <v>Operating account</v>
      </c>
      <c r="H17899" t="str">
        <f>_xlfn.XLOOKUP(tbl_GL[[#This Row],[Account_key]],tbl_COA[Account_key],tbl_COA[SubClass],"Not Found")</f>
        <v>Operating Expenses</v>
      </c>
      <c r="I17899" t="str">
        <f>_xlfn.XLOOKUP(tbl_GL[[#This Row],[Account_key]],tbl_COA[Account_key],tbl_COA[SubClass2],"Not Found")</f>
        <v>Administration</v>
      </c>
      <c r="J17899" t="str">
        <f>_xlfn.XLOOKUP(tbl_GL[[#This Row],[Account_key]],tbl_COA[Account_key],tbl_COA[SubAccount],,0)</f>
        <v>Travel</v>
      </c>
      <c r="K17899">
        <f>YEAR(tbl_GL[[#This Row],[Date]])</f>
        <v>2019</v>
      </c>
    </row>
    <row r="17900" spans="1:11" x14ac:dyDescent="0.35">
      <c r="A17900">
        <v>1164.2</v>
      </c>
      <c r="B17900" s="24">
        <v>43750</v>
      </c>
      <c r="C17900">
        <v>7</v>
      </c>
      <c r="D17900" s="13">
        <v>20</v>
      </c>
      <c r="E17900" s="13" t="s">
        <v>99</v>
      </c>
      <c r="F17900" s="17">
        <v>-77</v>
      </c>
      <c r="G17900" t="str">
        <f>_xlfn.XLOOKUP(tbl_GL[[#This Row],[Account_key]],tbl_COA[Account_key],tbl_COA[Class],"Not Found")</f>
        <v>Assets</v>
      </c>
      <c r="H17900" t="str">
        <f>_xlfn.XLOOKUP(tbl_GL[[#This Row],[Account_key]],tbl_COA[Account_key],tbl_COA[SubClass],"Not Found")</f>
        <v>Assets</v>
      </c>
      <c r="I17900" t="str">
        <f>_xlfn.XLOOKUP(tbl_GL[[#This Row],[Account_key]],tbl_COA[Account_key],tbl_COA[SubClass2],"Not Found")</f>
        <v>Current Assets</v>
      </c>
      <c r="J17900" t="str">
        <f>_xlfn.XLOOKUP(tbl_GL[[#This Row],[Account_key]],tbl_COA[Account_key],tbl_COA[SubAccount],,0)</f>
        <v>Cash in hand</v>
      </c>
      <c r="K17900">
        <f>YEAR(tbl_GL[[#This Row],[Date]])</f>
        <v>2019</v>
      </c>
    </row>
    <row r="17901" spans="1:11" x14ac:dyDescent="0.35">
      <c r="A17901">
        <v>1165.0999999999999</v>
      </c>
      <c r="B17901" s="24">
        <v>43750</v>
      </c>
      <c r="C17901">
        <v>7</v>
      </c>
      <c r="D17901" s="13">
        <v>230</v>
      </c>
      <c r="E17901" s="13" t="s">
        <v>4</v>
      </c>
      <c r="F17901" s="17">
        <v>-981</v>
      </c>
      <c r="G17901" t="str">
        <f>_xlfn.XLOOKUP(tbl_GL[[#This Row],[Account_key]],tbl_COA[Account_key],tbl_COA[Class],"Not Found")</f>
        <v>Trading account</v>
      </c>
      <c r="H17901" t="str">
        <f>_xlfn.XLOOKUP(tbl_GL[[#This Row],[Account_key]],tbl_COA[Account_key],tbl_COA[SubClass],"Not Found")</f>
        <v>Cost of Sales</v>
      </c>
      <c r="I17901" t="str">
        <f>_xlfn.XLOOKUP(tbl_GL[[#This Row],[Account_key]],tbl_COA[Account_key],tbl_COA[SubClass2],"Not Found")</f>
        <v>Cost of Sales</v>
      </c>
      <c r="J17901" t="str">
        <f>_xlfn.XLOOKUP(tbl_GL[[#This Row],[Account_key]],tbl_COA[Account_key],tbl_COA[SubAccount],,0)</f>
        <v>Cost of Sales</v>
      </c>
      <c r="K17901">
        <f>YEAR(tbl_GL[[#This Row],[Date]])</f>
        <v>2019</v>
      </c>
    </row>
    <row r="17902" spans="1:11" x14ac:dyDescent="0.35">
      <c r="A17902">
        <v>1165.2</v>
      </c>
      <c r="B17902" s="24">
        <v>43750</v>
      </c>
      <c r="C17902">
        <v>7</v>
      </c>
      <c r="D17902" s="13">
        <v>60</v>
      </c>
      <c r="E17902" s="13" t="s">
        <v>4</v>
      </c>
      <c r="F17902" s="17">
        <v>-981</v>
      </c>
      <c r="G17902" t="str">
        <f>_xlfn.XLOOKUP(tbl_GL[[#This Row],[Account_key]],tbl_COA[Account_key],tbl_COA[Class],"Not Found")</f>
        <v>Assets</v>
      </c>
      <c r="H17902" t="str">
        <f>_xlfn.XLOOKUP(tbl_GL[[#This Row],[Account_key]],tbl_COA[Account_key],tbl_COA[SubClass],"Not Found")</f>
        <v>Assets</v>
      </c>
      <c r="I17902" t="str">
        <f>_xlfn.XLOOKUP(tbl_GL[[#This Row],[Account_key]],tbl_COA[Account_key],tbl_COA[SubClass2],"Not Found")</f>
        <v>Current Assets</v>
      </c>
      <c r="J17902" t="str">
        <f>_xlfn.XLOOKUP(tbl_GL[[#This Row],[Account_key]],tbl_COA[Account_key],tbl_COA[SubAccount],,0)</f>
        <v>Inventory</v>
      </c>
      <c r="K17902">
        <f>YEAR(tbl_GL[[#This Row],[Date]])</f>
        <v>2019</v>
      </c>
    </row>
    <row r="17903" spans="1:11" x14ac:dyDescent="0.35">
      <c r="A17903">
        <v>1166.0999999999999</v>
      </c>
      <c r="B17903" s="24">
        <v>43750</v>
      </c>
      <c r="C17903">
        <v>7</v>
      </c>
      <c r="D17903" s="13">
        <v>210</v>
      </c>
      <c r="E17903" s="13" t="s">
        <v>7</v>
      </c>
      <c r="F17903" s="17">
        <v>3705</v>
      </c>
      <c r="G17903" t="str">
        <f>_xlfn.XLOOKUP(tbl_GL[[#This Row],[Account_key]],tbl_COA[Account_key],tbl_COA[Class],"Not Found")</f>
        <v>Trading account</v>
      </c>
      <c r="H17903" t="str">
        <f>_xlfn.XLOOKUP(tbl_GL[[#This Row],[Account_key]],tbl_COA[Account_key],tbl_COA[SubClass],"Not Found")</f>
        <v>Sales</v>
      </c>
      <c r="I17903" t="str">
        <f>_xlfn.XLOOKUP(tbl_GL[[#This Row],[Account_key]],tbl_COA[Account_key],tbl_COA[SubClass2],"Not Found")</f>
        <v>Sales</v>
      </c>
      <c r="J17903" t="str">
        <f>_xlfn.XLOOKUP(tbl_GL[[#This Row],[Account_key]],tbl_COA[Account_key],tbl_COA[SubAccount],,0)</f>
        <v>Sales</v>
      </c>
      <c r="K17903">
        <f>YEAR(tbl_GL[[#This Row],[Date]])</f>
        <v>2019</v>
      </c>
    </row>
    <row r="17904" spans="1:11" x14ac:dyDescent="0.35">
      <c r="A17904">
        <v>1166.2</v>
      </c>
      <c r="B17904" s="24">
        <v>43750</v>
      </c>
      <c r="C17904">
        <v>7</v>
      </c>
      <c r="D17904" s="13">
        <v>10</v>
      </c>
      <c r="E17904" s="13" t="s">
        <v>7</v>
      </c>
      <c r="F17904" s="17">
        <v>3705</v>
      </c>
      <c r="G17904" t="str">
        <f>_xlfn.XLOOKUP(tbl_GL[[#This Row],[Account_key]],tbl_COA[Account_key],tbl_COA[Class],"Not Found")</f>
        <v>Assets</v>
      </c>
      <c r="H17904" t="str">
        <f>_xlfn.XLOOKUP(tbl_GL[[#This Row],[Account_key]],tbl_COA[Account_key],tbl_COA[SubClass],"Not Found")</f>
        <v>Assets</v>
      </c>
      <c r="I17904" t="str">
        <f>_xlfn.XLOOKUP(tbl_GL[[#This Row],[Account_key]],tbl_COA[Account_key],tbl_COA[SubClass2],"Not Found")</f>
        <v>Current Assets</v>
      </c>
      <c r="J17904" t="str">
        <f>_xlfn.XLOOKUP(tbl_GL[[#This Row],[Account_key]],tbl_COA[Account_key],tbl_COA[SubAccount],,0)</f>
        <v>Cash at Bank</v>
      </c>
      <c r="K17904">
        <f>YEAR(tbl_GL[[#This Row],[Date]])</f>
        <v>2019</v>
      </c>
    </row>
    <row r="17905" spans="1:11" x14ac:dyDescent="0.35">
      <c r="A17905">
        <v>1167.0999999999999</v>
      </c>
      <c r="B17905" s="24">
        <v>43750</v>
      </c>
      <c r="C17905">
        <v>7</v>
      </c>
      <c r="D17905" s="13">
        <v>230</v>
      </c>
      <c r="E17905" s="13" t="s">
        <v>4</v>
      </c>
      <c r="F17905" s="17">
        <v>-3893</v>
      </c>
      <c r="G17905" t="str">
        <f>_xlfn.XLOOKUP(tbl_GL[[#This Row],[Account_key]],tbl_COA[Account_key],tbl_COA[Class],"Not Found")</f>
        <v>Trading account</v>
      </c>
      <c r="H17905" t="str">
        <f>_xlfn.XLOOKUP(tbl_GL[[#This Row],[Account_key]],tbl_COA[Account_key],tbl_COA[SubClass],"Not Found")</f>
        <v>Cost of Sales</v>
      </c>
      <c r="I17905" t="str">
        <f>_xlfn.XLOOKUP(tbl_GL[[#This Row],[Account_key]],tbl_COA[Account_key],tbl_COA[SubClass2],"Not Found")</f>
        <v>Cost of Sales</v>
      </c>
      <c r="J17905" t="str">
        <f>_xlfn.XLOOKUP(tbl_GL[[#This Row],[Account_key]],tbl_COA[Account_key],tbl_COA[SubAccount],,0)</f>
        <v>Cost of Sales</v>
      </c>
      <c r="K17905">
        <f>YEAR(tbl_GL[[#This Row],[Date]])</f>
        <v>2019</v>
      </c>
    </row>
    <row r="17906" spans="1:11" x14ac:dyDescent="0.35">
      <c r="A17906">
        <v>1167.2</v>
      </c>
      <c r="B17906" s="24">
        <v>43750</v>
      </c>
      <c r="C17906">
        <v>7</v>
      </c>
      <c r="D17906" s="13">
        <v>60</v>
      </c>
      <c r="E17906" s="13" t="s">
        <v>4</v>
      </c>
      <c r="F17906" s="17">
        <v>-3893</v>
      </c>
      <c r="G17906" t="str">
        <f>_xlfn.XLOOKUP(tbl_GL[[#This Row],[Account_key]],tbl_COA[Account_key],tbl_COA[Class],"Not Found")</f>
        <v>Assets</v>
      </c>
      <c r="H17906" t="str">
        <f>_xlfn.XLOOKUP(tbl_GL[[#This Row],[Account_key]],tbl_COA[Account_key],tbl_COA[SubClass],"Not Found")</f>
        <v>Assets</v>
      </c>
      <c r="I17906" t="str">
        <f>_xlfn.XLOOKUP(tbl_GL[[#This Row],[Account_key]],tbl_COA[Account_key],tbl_COA[SubClass2],"Not Found")</f>
        <v>Current Assets</v>
      </c>
      <c r="J17906" t="str">
        <f>_xlfn.XLOOKUP(tbl_GL[[#This Row],[Account_key]],tbl_COA[Account_key],tbl_COA[SubAccount],,0)</f>
        <v>Inventory</v>
      </c>
      <c r="K17906">
        <f>YEAR(tbl_GL[[#This Row],[Date]])</f>
        <v>2019</v>
      </c>
    </row>
    <row r="17907" spans="1:11" x14ac:dyDescent="0.35">
      <c r="A17907">
        <v>1168.0999999999999</v>
      </c>
      <c r="B17907" s="24">
        <v>43750</v>
      </c>
      <c r="C17907">
        <v>7</v>
      </c>
      <c r="D17907" s="13">
        <v>210</v>
      </c>
      <c r="E17907" s="13" t="s">
        <v>8</v>
      </c>
      <c r="F17907" s="17">
        <v>17446</v>
      </c>
      <c r="G17907" t="str">
        <f>_xlfn.XLOOKUP(tbl_GL[[#This Row],[Account_key]],tbl_COA[Account_key],tbl_COA[Class],"Not Found")</f>
        <v>Trading account</v>
      </c>
      <c r="H17907" t="str">
        <f>_xlfn.XLOOKUP(tbl_GL[[#This Row],[Account_key]],tbl_COA[Account_key],tbl_COA[SubClass],"Not Found")</f>
        <v>Sales</v>
      </c>
      <c r="I17907" t="str">
        <f>_xlfn.XLOOKUP(tbl_GL[[#This Row],[Account_key]],tbl_COA[Account_key],tbl_COA[SubClass2],"Not Found")</f>
        <v>Sales</v>
      </c>
      <c r="J17907" t="str">
        <f>_xlfn.XLOOKUP(tbl_GL[[#This Row],[Account_key]],tbl_COA[Account_key],tbl_COA[SubAccount],,0)</f>
        <v>Sales</v>
      </c>
      <c r="K17907">
        <f>YEAR(tbl_GL[[#This Row],[Date]])</f>
        <v>2019</v>
      </c>
    </row>
    <row r="17908" spans="1:11" x14ac:dyDescent="0.35">
      <c r="A17908">
        <v>1168.2</v>
      </c>
      <c r="B17908" s="24">
        <v>43750</v>
      </c>
      <c r="C17908">
        <v>7</v>
      </c>
      <c r="D17908" s="13">
        <v>30</v>
      </c>
      <c r="E17908" s="13" t="s">
        <v>8</v>
      </c>
      <c r="F17908" s="17">
        <v>17446</v>
      </c>
      <c r="G17908" t="str">
        <f>_xlfn.XLOOKUP(tbl_GL[[#This Row],[Account_key]],tbl_COA[Account_key],tbl_COA[Class],"Not Found")</f>
        <v>Assets</v>
      </c>
      <c r="H17908" t="str">
        <f>_xlfn.XLOOKUP(tbl_GL[[#This Row],[Account_key]],tbl_COA[Account_key],tbl_COA[SubClass],"Not Found")</f>
        <v>Assets</v>
      </c>
      <c r="I17908" t="str">
        <f>_xlfn.XLOOKUP(tbl_GL[[#This Row],[Account_key]],tbl_COA[Account_key],tbl_COA[SubClass2],"Not Found")</f>
        <v>Current Assets</v>
      </c>
      <c r="J17908" t="str">
        <f>_xlfn.XLOOKUP(tbl_GL[[#This Row],[Account_key]],tbl_COA[Account_key],tbl_COA[SubAccount],,0)</f>
        <v>Trade Receivables</v>
      </c>
      <c r="K17908">
        <f>YEAR(tbl_GL[[#This Row],[Date]])</f>
        <v>2019</v>
      </c>
    </row>
    <row r="17909" spans="1:11" x14ac:dyDescent="0.35">
      <c r="A17909">
        <v>1169.0999999999999</v>
      </c>
      <c r="B17909" s="24">
        <v>43751</v>
      </c>
      <c r="C17909">
        <v>7</v>
      </c>
      <c r="D17909" s="13">
        <v>350</v>
      </c>
      <c r="E17909" s="13" t="s">
        <v>97</v>
      </c>
      <c r="F17909" s="17">
        <v>-1790</v>
      </c>
      <c r="G17909" t="str">
        <f>_xlfn.XLOOKUP(tbl_GL[[#This Row],[Account_key]],tbl_COA[Account_key],tbl_COA[Class],"Not Found")</f>
        <v>Operating account</v>
      </c>
      <c r="H17909" t="str">
        <f>_xlfn.XLOOKUP(tbl_GL[[#This Row],[Account_key]],tbl_COA[Account_key],tbl_COA[SubClass],"Not Found")</f>
        <v>Operating Expenses</v>
      </c>
      <c r="I17909" t="str">
        <f>_xlfn.XLOOKUP(tbl_GL[[#This Row],[Account_key]],tbl_COA[Account_key],tbl_COA[SubClass2],"Not Found")</f>
        <v>Administration</v>
      </c>
      <c r="J17909" t="str">
        <f>_xlfn.XLOOKUP(tbl_GL[[#This Row],[Account_key]],tbl_COA[Account_key],tbl_COA[SubAccount],,0)</f>
        <v>Other Expenses</v>
      </c>
      <c r="K17909">
        <f>YEAR(tbl_GL[[#This Row],[Date]])</f>
        <v>2019</v>
      </c>
    </row>
    <row r="17910" spans="1:11" x14ac:dyDescent="0.35">
      <c r="A17910">
        <v>1169.2</v>
      </c>
      <c r="B17910" s="24">
        <v>43751</v>
      </c>
      <c r="C17910">
        <v>7</v>
      </c>
      <c r="D17910" s="13">
        <v>120</v>
      </c>
      <c r="E17910" s="13" t="s">
        <v>97</v>
      </c>
      <c r="F17910" s="17">
        <v>1790</v>
      </c>
      <c r="G17910" t="str">
        <f>_xlfn.XLOOKUP(tbl_GL[[#This Row],[Account_key]],tbl_COA[Account_key],tbl_COA[Class],"Not Found")</f>
        <v>Liabilities and Owners Equity</v>
      </c>
      <c r="H17910" t="str">
        <f>_xlfn.XLOOKUP(tbl_GL[[#This Row],[Account_key]],tbl_COA[Account_key],tbl_COA[SubClass],"Not Found")</f>
        <v>Liabilities</v>
      </c>
      <c r="I17910" t="str">
        <f>_xlfn.XLOOKUP(tbl_GL[[#This Row],[Account_key]],tbl_COA[Account_key],tbl_COA[SubClass2],"Not Found")</f>
        <v>Current Liabilities</v>
      </c>
      <c r="J17910" t="str">
        <f>_xlfn.XLOOKUP(tbl_GL[[#This Row],[Account_key]],tbl_COA[Account_key],tbl_COA[SubAccount],,0)</f>
        <v>Accrued Expenses</v>
      </c>
      <c r="K17910">
        <f>YEAR(tbl_GL[[#This Row],[Date]])</f>
        <v>2019</v>
      </c>
    </row>
    <row r="17911" spans="1:11" x14ac:dyDescent="0.35">
      <c r="A17911">
        <v>1170.0999999999999</v>
      </c>
      <c r="B17911" s="24">
        <v>43752</v>
      </c>
      <c r="C17911">
        <v>7</v>
      </c>
      <c r="D17911" s="13">
        <v>230</v>
      </c>
      <c r="E17911" s="13" t="s">
        <v>4</v>
      </c>
      <c r="F17911" s="17">
        <v>-627</v>
      </c>
      <c r="G17911" t="str">
        <f>_xlfn.XLOOKUP(tbl_GL[[#This Row],[Account_key]],tbl_COA[Account_key],tbl_COA[Class],"Not Found")</f>
        <v>Trading account</v>
      </c>
      <c r="H17911" t="str">
        <f>_xlfn.XLOOKUP(tbl_GL[[#This Row],[Account_key]],tbl_COA[Account_key],tbl_COA[SubClass],"Not Found")</f>
        <v>Cost of Sales</v>
      </c>
      <c r="I17911" t="str">
        <f>_xlfn.XLOOKUP(tbl_GL[[#This Row],[Account_key]],tbl_COA[Account_key],tbl_COA[SubClass2],"Not Found")</f>
        <v>Cost of Sales</v>
      </c>
      <c r="J17911" t="str">
        <f>_xlfn.XLOOKUP(tbl_GL[[#This Row],[Account_key]],tbl_COA[Account_key],tbl_COA[SubAccount],,0)</f>
        <v>Cost of Sales</v>
      </c>
      <c r="K17911">
        <f>YEAR(tbl_GL[[#This Row],[Date]])</f>
        <v>2019</v>
      </c>
    </row>
    <row r="17912" spans="1:11" x14ac:dyDescent="0.35">
      <c r="A17912">
        <v>1170.2</v>
      </c>
      <c r="B17912" s="24">
        <v>43752</v>
      </c>
      <c r="C17912">
        <v>7</v>
      </c>
      <c r="D17912" s="13">
        <v>60</v>
      </c>
      <c r="E17912" s="13" t="s">
        <v>4</v>
      </c>
      <c r="F17912" s="17">
        <v>-627</v>
      </c>
      <c r="G17912" t="str">
        <f>_xlfn.XLOOKUP(tbl_GL[[#This Row],[Account_key]],tbl_COA[Account_key],tbl_COA[Class],"Not Found")</f>
        <v>Assets</v>
      </c>
      <c r="H17912" t="str">
        <f>_xlfn.XLOOKUP(tbl_GL[[#This Row],[Account_key]],tbl_COA[Account_key],tbl_COA[SubClass],"Not Found")</f>
        <v>Assets</v>
      </c>
      <c r="I17912" t="str">
        <f>_xlfn.XLOOKUP(tbl_GL[[#This Row],[Account_key]],tbl_COA[Account_key],tbl_COA[SubClass2],"Not Found")</f>
        <v>Current Assets</v>
      </c>
      <c r="J17912" t="str">
        <f>_xlfn.XLOOKUP(tbl_GL[[#This Row],[Account_key]],tbl_COA[Account_key],tbl_COA[SubAccount],,0)</f>
        <v>Inventory</v>
      </c>
      <c r="K17912">
        <f>YEAR(tbl_GL[[#This Row],[Date]])</f>
        <v>2019</v>
      </c>
    </row>
    <row r="17913" spans="1:11" x14ac:dyDescent="0.35">
      <c r="A17913">
        <v>1171.0999999999999</v>
      </c>
      <c r="B17913" s="24">
        <v>43752</v>
      </c>
      <c r="C17913">
        <v>7</v>
      </c>
      <c r="D17913" s="13">
        <v>210</v>
      </c>
      <c r="E17913" s="13" t="s">
        <v>8</v>
      </c>
      <c r="F17913" s="17">
        <v>2810</v>
      </c>
      <c r="G17913" t="str">
        <f>_xlfn.XLOOKUP(tbl_GL[[#This Row],[Account_key]],tbl_COA[Account_key],tbl_COA[Class],"Not Found")</f>
        <v>Trading account</v>
      </c>
      <c r="H17913" t="str">
        <f>_xlfn.XLOOKUP(tbl_GL[[#This Row],[Account_key]],tbl_COA[Account_key],tbl_COA[SubClass],"Not Found")</f>
        <v>Sales</v>
      </c>
      <c r="I17913" t="str">
        <f>_xlfn.XLOOKUP(tbl_GL[[#This Row],[Account_key]],tbl_COA[Account_key],tbl_COA[SubClass2],"Not Found")</f>
        <v>Sales</v>
      </c>
      <c r="J17913" t="str">
        <f>_xlfn.XLOOKUP(tbl_GL[[#This Row],[Account_key]],tbl_COA[Account_key],tbl_COA[SubAccount],,0)</f>
        <v>Sales</v>
      </c>
      <c r="K17913">
        <f>YEAR(tbl_GL[[#This Row],[Date]])</f>
        <v>2019</v>
      </c>
    </row>
    <row r="17914" spans="1:11" x14ac:dyDescent="0.35">
      <c r="A17914">
        <v>1171.2</v>
      </c>
      <c r="B17914" s="24">
        <v>43752</v>
      </c>
      <c r="C17914">
        <v>7</v>
      </c>
      <c r="D17914" s="13">
        <v>30</v>
      </c>
      <c r="E17914" s="13" t="s">
        <v>8</v>
      </c>
      <c r="F17914" s="17">
        <v>2810</v>
      </c>
      <c r="G17914" t="str">
        <f>_xlfn.XLOOKUP(tbl_GL[[#This Row],[Account_key]],tbl_COA[Account_key],tbl_COA[Class],"Not Found")</f>
        <v>Assets</v>
      </c>
      <c r="H17914" t="str">
        <f>_xlfn.XLOOKUP(tbl_GL[[#This Row],[Account_key]],tbl_COA[Account_key],tbl_COA[SubClass],"Not Found")</f>
        <v>Assets</v>
      </c>
      <c r="I17914" t="str">
        <f>_xlfn.XLOOKUP(tbl_GL[[#This Row],[Account_key]],tbl_COA[Account_key],tbl_COA[SubClass2],"Not Found")</f>
        <v>Current Assets</v>
      </c>
      <c r="J17914" t="str">
        <f>_xlfn.XLOOKUP(tbl_GL[[#This Row],[Account_key]],tbl_COA[Account_key],tbl_COA[SubAccount],,0)</f>
        <v>Trade Receivables</v>
      </c>
      <c r="K17914">
        <f>YEAR(tbl_GL[[#This Row],[Date]])</f>
        <v>2019</v>
      </c>
    </row>
    <row r="17915" spans="1:11" x14ac:dyDescent="0.35">
      <c r="A17915">
        <v>1172.0999999999999</v>
      </c>
      <c r="B17915" s="24">
        <v>43752</v>
      </c>
      <c r="C17915">
        <v>7</v>
      </c>
      <c r="D17915" s="13">
        <v>30</v>
      </c>
      <c r="E17915" s="13" t="s">
        <v>80</v>
      </c>
      <c r="F17915" s="17">
        <v>-14241</v>
      </c>
      <c r="G17915" t="str">
        <f>_xlfn.XLOOKUP(tbl_GL[[#This Row],[Account_key]],tbl_COA[Account_key],tbl_COA[Class],"Not Found")</f>
        <v>Assets</v>
      </c>
      <c r="H17915" t="str">
        <f>_xlfn.XLOOKUP(tbl_GL[[#This Row],[Account_key]],tbl_COA[Account_key],tbl_COA[SubClass],"Not Found")</f>
        <v>Assets</v>
      </c>
      <c r="I17915" t="str">
        <f>_xlfn.XLOOKUP(tbl_GL[[#This Row],[Account_key]],tbl_COA[Account_key],tbl_COA[SubClass2],"Not Found")</f>
        <v>Current Assets</v>
      </c>
      <c r="J17915" t="str">
        <f>_xlfn.XLOOKUP(tbl_GL[[#This Row],[Account_key]],tbl_COA[Account_key],tbl_COA[SubAccount],,0)</f>
        <v>Trade Receivables</v>
      </c>
      <c r="K17915">
        <f>YEAR(tbl_GL[[#This Row],[Date]])</f>
        <v>2019</v>
      </c>
    </row>
    <row r="17916" spans="1:11" x14ac:dyDescent="0.35">
      <c r="A17916">
        <v>1172.2</v>
      </c>
      <c r="B17916" s="24">
        <v>43752</v>
      </c>
      <c r="C17916">
        <v>7</v>
      </c>
      <c r="D17916" s="13">
        <v>10</v>
      </c>
      <c r="E17916" s="13" t="s">
        <v>80</v>
      </c>
      <c r="F17916" s="17">
        <v>14241</v>
      </c>
      <c r="G17916" t="str">
        <f>_xlfn.XLOOKUP(tbl_GL[[#This Row],[Account_key]],tbl_COA[Account_key],tbl_COA[Class],"Not Found")</f>
        <v>Assets</v>
      </c>
      <c r="H17916" t="str">
        <f>_xlfn.XLOOKUP(tbl_GL[[#This Row],[Account_key]],tbl_COA[Account_key],tbl_COA[SubClass],"Not Found")</f>
        <v>Assets</v>
      </c>
      <c r="I17916" t="str">
        <f>_xlfn.XLOOKUP(tbl_GL[[#This Row],[Account_key]],tbl_COA[Account_key],tbl_COA[SubClass2],"Not Found")</f>
        <v>Current Assets</v>
      </c>
      <c r="J17916" t="str">
        <f>_xlfn.XLOOKUP(tbl_GL[[#This Row],[Account_key]],tbl_COA[Account_key],tbl_COA[SubAccount],,0)</f>
        <v>Cash at Bank</v>
      </c>
      <c r="K17916">
        <f>YEAR(tbl_GL[[#This Row],[Date]])</f>
        <v>2019</v>
      </c>
    </row>
    <row r="17917" spans="1:11" x14ac:dyDescent="0.35">
      <c r="A17917">
        <v>1173.0999999999999</v>
      </c>
      <c r="B17917" s="24">
        <v>43753</v>
      </c>
      <c r="C17917">
        <v>7</v>
      </c>
      <c r="D17917" s="13">
        <v>10</v>
      </c>
      <c r="E17917" s="13" t="s">
        <v>112</v>
      </c>
      <c r="F17917" s="17">
        <v>-195</v>
      </c>
      <c r="G17917" t="str">
        <f>_xlfn.XLOOKUP(tbl_GL[[#This Row],[Account_key]],tbl_COA[Account_key],tbl_COA[Class],"Not Found")</f>
        <v>Assets</v>
      </c>
      <c r="H17917" t="str">
        <f>_xlfn.XLOOKUP(tbl_GL[[#This Row],[Account_key]],tbl_COA[Account_key],tbl_COA[SubClass],"Not Found")</f>
        <v>Assets</v>
      </c>
      <c r="I17917" t="str">
        <f>_xlfn.XLOOKUP(tbl_GL[[#This Row],[Account_key]],tbl_COA[Account_key],tbl_COA[SubClass2],"Not Found")</f>
        <v>Current Assets</v>
      </c>
      <c r="J17917" t="str">
        <f>_xlfn.XLOOKUP(tbl_GL[[#This Row],[Account_key]],tbl_COA[Account_key],tbl_COA[SubAccount],,0)</f>
        <v>Cash at Bank</v>
      </c>
      <c r="K17917">
        <f>YEAR(tbl_GL[[#This Row],[Date]])</f>
        <v>2019</v>
      </c>
    </row>
    <row r="17918" spans="1:11" x14ac:dyDescent="0.35">
      <c r="A17918">
        <v>1173.2</v>
      </c>
      <c r="B17918" s="24">
        <v>43753</v>
      </c>
      <c r="C17918">
        <v>7</v>
      </c>
      <c r="D17918" s="13">
        <v>121</v>
      </c>
      <c r="E17918" s="13" t="s">
        <v>112</v>
      </c>
      <c r="F17918" s="17">
        <v>-195</v>
      </c>
      <c r="G17918" t="str">
        <f>_xlfn.XLOOKUP(tbl_GL[[#This Row],[Account_key]],tbl_COA[Account_key],tbl_COA[Class],"Not Found")</f>
        <v>Liabilities and Owners Equity</v>
      </c>
      <c r="H17918" t="str">
        <f>_xlfn.XLOOKUP(tbl_GL[[#This Row],[Account_key]],tbl_COA[Account_key],tbl_COA[SubClass],"Not Found")</f>
        <v>Liabilities</v>
      </c>
      <c r="I17918" t="str">
        <f>_xlfn.XLOOKUP(tbl_GL[[#This Row],[Account_key]],tbl_COA[Account_key],tbl_COA[SubClass2],"Not Found")</f>
        <v>Current Liabilities</v>
      </c>
      <c r="J17918" t="str">
        <f>_xlfn.XLOOKUP(tbl_GL[[#This Row],[Account_key]],tbl_COA[Account_key],tbl_COA[SubAccount],,0)</f>
        <v>Interest Payable</v>
      </c>
      <c r="K17918">
        <f>YEAR(tbl_GL[[#This Row],[Date]])</f>
        <v>2019</v>
      </c>
    </row>
    <row r="17919" spans="1:11" x14ac:dyDescent="0.35">
      <c r="A17919">
        <v>1174.0999999999999</v>
      </c>
      <c r="B17919" s="24">
        <v>43753</v>
      </c>
      <c r="C17919">
        <v>7</v>
      </c>
      <c r="D17919" s="13">
        <v>10</v>
      </c>
      <c r="E17919" s="13" t="s">
        <v>98</v>
      </c>
      <c r="F17919" s="17">
        <v>-1453</v>
      </c>
      <c r="G17919" t="str">
        <f>_xlfn.XLOOKUP(tbl_GL[[#This Row],[Account_key]],tbl_COA[Account_key],tbl_COA[Class],"Not Found")</f>
        <v>Assets</v>
      </c>
      <c r="H17919" t="str">
        <f>_xlfn.XLOOKUP(tbl_GL[[#This Row],[Account_key]],tbl_COA[Account_key],tbl_COA[SubClass],"Not Found")</f>
        <v>Assets</v>
      </c>
      <c r="I17919" t="str">
        <f>_xlfn.XLOOKUP(tbl_GL[[#This Row],[Account_key]],tbl_COA[Account_key],tbl_COA[SubClass2],"Not Found")</f>
        <v>Current Assets</v>
      </c>
      <c r="J17919" t="str">
        <f>_xlfn.XLOOKUP(tbl_GL[[#This Row],[Account_key]],tbl_COA[Account_key],tbl_COA[SubAccount],,0)</f>
        <v>Cash at Bank</v>
      </c>
      <c r="K17919">
        <f>YEAR(tbl_GL[[#This Row],[Date]])</f>
        <v>2019</v>
      </c>
    </row>
    <row r="17920" spans="1:11" x14ac:dyDescent="0.35">
      <c r="A17920">
        <v>1174.2</v>
      </c>
      <c r="B17920" s="24">
        <v>43753</v>
      </c>
      <c r="C17920">
        <v>7</v>
      </c>
      <c r="D17920" s="13">
        <v>120</v>
      </c>
      <c r="E17920" s="13" t="s">
        <v>98</v>
      </c>
      <c r="F17920" s="17">
        <v>-1453</v>
      </c>
      <c r="G17920" t="str">
        <f>_xlfn.XLOOKUP(tbl_GL[[#This Row],[Account_key]],tbl_COA[Account_key],tbl_COA[Class],"Not Found")</f>
        <v>Liabilities and Owners Equity</v>
      </c>
      <c r="H17920" t="str">
        <f>_xlfn.XLOOKUP(tbl_GL[[#This Row],[Account_key]],tbl_COA[Account_key],tbl_COA[SubClass],"Not Found")</f>
        <v>Liabilities</v>
      </c>
      <c r="I17920" t="str">
        <f>_xlfn.XLOOKUP(tbl_GL[[#This Row],[Account_key]],tbl_COA[Account_key],tbl_COA[SubClass2],"Not Found")</f>
        <v>Current Liabilities</v>
      </c>
      <c r="J17920" t="str">
        <f>_xlfn.XLOOKUP(tbl_GL[[#This Row],[Account_key]],tbl_COA[Account_key],tbl_COA[SubAccount],,0)</f>
        <v>Accrued Expenses</v>
      </c>
      <c r="K17920">
        <f>YEAR(tbl_GL[[#This Row],[Date]])</f>
        <v>2019</v>
      </c>
    </row>
    <row r="17921" spans="1:11" x14ac:dyDescent="0.35">
      <c r="A17921">
        <v>1175.0999999999999</v>
      </c>
      <c r="B17921" s="24">
        <v>43753</v>
      </c>
      <c r="C17921">
        <v>7</v>
      </c>
      <c r="D17921" s="13">
        <v>10</v>
      </c>
      <c r="E17921" s="13" t="s">
        <v>98</v>
      </c>
      <c r="F17921" s="17">
        <v>-1480</v>
      </c>
      <c r="G17921" t="str">
        <f>_xlfn.XLOOKUP(tbl_GL[[#This Row],[Account_key]],tbl_COA[Account_key],tbl_COA[Class],"Not Found")</f>
        <v>Assets</v>
      </c>
      <c r="H17921" t="str">
        <f>_xlfn.XLOOKUP(tbl_GL[[#This Row],[Account_key]],tbl_COA[Account_key],tbl_COA[SubClass],"Not Found")</f>
        <v>Assets</v>
      </c>
      <c r="I17921" t="str">
        <f>_xlfn.XLOOKUP(tbl_GL[[#This Row],[Account_key]],tbl_COA[Account_key],tbl_COA[SubClass2],"Not Found")</f>
        <v>Current Assets</v>
      </c>
      <c r="J17921" t="str">
        <f>_xlfn.XLOOKUP(tbl_GL[[#This Row],[Account_key]],tbl_COA[Account_key],tbl_COA[SubAccount],,0)</f>
        <v>Cash at Bank</v>
      </c>
      <c r="K17921">
        <f>YEAR(tbl_GL[[#This Row],[Date]])</f>
        <v>2019</v>
      </c>
    </row>
    <row r="17922" spans="1:11" x14ac:dyDescent="0.35">
      <c r="A17922">
        <v>1175.2</v>
      </c>
      <c r="B17922" s="24">
        <v>43753</v>
      </c>
      <c r="C17922">
        <v>7</v>
      </c>
      <c r="D17922" s="13">
        <v>120</v>
      </c>
      <c r="E17922" s="13" t="s">
        <v>98</v>
      </c>
      <c r="F17922" s="17">
        <v>-1480</v>
      </c>
      <c r="G17922" t="str">
        <f>_xlfn.XLOOKUP(tbl_GL[[#This Row],[Account_key]],tbl_COA[Account_key],tbl_COA[Class],"Not Found")</f>
        <v>Liabilities and Owners Equity</v>
      </c>
      <c r="H17922" t="str">
        <f>_xlfn.XLOOKUP(tbl_GL[[#This Row],[Account_key]],tbl_COA[Account_key],tbl_COA[SubClass],"Not Found")</f>
        <v>Liabilities</v>
      </c>
      <c r="I17922" t="str">
        <f>_xlfn.XLOOKUP(tbl_GL[[#This Row],[Account_key]],tbl_COA[Account_key],tbl_COA[SubClass2],"Not Found")</f>
        <v>Current Liabilities</v>
      </c>
      <c r="J17922" t="str">
        <f>_xlfn.XLOOKUP(tbl_GL[[#This Row],[Account_key]],tbl_COA[Account_key],tbl_COA[SubAccount],,0)</f>
        <v>Accrued Expenses</v>
      </c>
      <c r="K17922">
        <f>YEAR(tbl_GL[[#This Row],[Date]])</f>
        <v>2019</v>
      </c>
    </row>
    <row r="17923" spans="1:11" x14ac:dyDescent="0.35">
      <c r="A17923">
        <v>1176.0999999999999</v>
      </c>
      <c r="B17923" s="24">
        <v>43753</v>
      </c>
      <c r="C17923">
        <v>7</v>
      </c>
      <c r="D17923" s="13">
        <v>135</v>
      </c>
      <c r="E17923" s="13" t="s">
        <v>127</v>
      </c>
      <c r="F17923" s="17">
        <v>-14625</v>
      </c>
      <c r="G17923" t="str">
        <f>_xlfn.XLOOKUP(tbl_GL[[#This Row],[Account_key]],tbl_COA[Account_key],tbl_COA[Class],"Not Found")</f>
        <v>Liabilities and Owners Equity</v>
      </c>
      <c r="H17923" t="str">
        <f>_xlfn.XLOOKUP(tbl_GL[[#This Row],[Account_key]],tbl_COA[Account_key],tbl_COA[SubClass],"Not Found")</f>
        <v>Liabilities</v>
      </c>
      <c r="I17923" t="str">
        <f>_xlfn.XLOOKUP(tbl_GL[[#This Row],[Account_key]],tbl_COA[Account_key],tbl_COA[SubClass2],"Not Found")</f>
        <v>Current Liabilities</v>
      </c>
      <c r="J17923" t="str">
        <f>_xlfn.XLOOKUP(tbl_GL[[#This Row],[Account_key]],tbl_COA[Account_key],tbl_COA[SubAccount],,0)</f>
        <v>Dividends payable</v>
      </c>
      <c r="K17923">
        <f>YEAR(tbl_GL[[#This Row],[Date]])</f>
        <v>2019</v>
      </c>
    </row>
    <row r="17924" spans="1:11" x14ac:dyDescent="0.35">
      <c r="A17924">
        <v>1176.2</v>
      </c>
      <c r="B17924" s="24">
        <v>43753</v>
      </c>
      <c r="C17924">
        <v>7</v>
      </c>
      <c r="D17924" s="13">
        <v>10</v>
      </c>
      <c r="E17924" s="13" t="s">
        <v>127</v>
      </c>
      <c r="F17924" s="17">
        <v>-14625</v>
      </c>
      <c r="G17924" t="str">
        <f>_xlfn.XLOOKUP(tbl_GL[[#This Row],[Account_key]],tbl_COA[Account_key],tbl_COA[Class],"Not Found")</f>
        <v>Assets</v>
      </c>
      <c r="H17924" t="str">
        <f>_xlfn.XLOOKUP(tbl_GL[[#This Row],[Account_key]],tbl_COA[Account_key],tbl_COA[SubClass],"Not Found")</f>
        <v>Assets</v>
      </c>
      <c r="I17924" t="str">
        <f>_xlfn.XLOOKUP(tbl_GL[[#This Row],[Account_key]],tbl_COA[Account_key],tbl_COA[SubClass2],"Not Found")</f>
        <v>Current Assets</v>
      </c>
      <c r="J17924" t="str">
        <f>_xlfn.XLOOKUP(tbl_GL[[#This Row],[Account_key]],tbl_COA[Account_key],tbl_COA[SubAccount],,0)</f>
        <v>Cash at Bank</v>
      </c>
      <c r="K17924">
        <f>YEAR(tbl_GL[[#This Row],[Date]])</f>
        <v>2019</v>
      </c>
    </row>
    <row r="17925" spans="1:11" x14ac:dyDescent="0.35">
      <c r="A17925">
        <v>1177.0999999999999</v>
      </c>
      <c r="B17925" s="24">
        <v>43753</v>
      </c>
      <c r="C17925">
        <v>7</v>
      </c>
      <c r="D17925" s="13">
        <v>10</v>
      </c>
      <c r="E17925" s="13" t="s">
        <v>84</v>
      </c>
      <c r="F17925" s="17">
        <v>-24413</v>
      </c>
      <c r="G17925" t="str">
        <f>_xlfn.XLOOKUP(tbl_GL[[#This Row],[Account_key]],tbl_COA[Account_key],tbl_COA[Class],"Not Found")</f>
        <v>Assets</v>
      </c>
      <c r="H17925" t="str">
        <f>_xlfn.XLOOKUP(tbl_GL[[#This Row],[Account_key]],tbl_COA[Account_key],tbl_COA[SubClass],"Not Found")</f>
        <v>Assets</v>
      </c>
      <c r="I17925" t="str">
        <f>_xlfn.XLOOKUP(tbl_GL[[#This Row],[Account_key]],tbl_COA[Account_key],tbl_COA[SubClass2],"Not Found")</f>
        <v>Current Assets</v>
      </c>
      <c r="J17925" t="str">
        <f>_xlfn.XLOOKUP(tbl_GL[[#This Row],[Account_key]],tbl_COA[Account_key],tbl_COA[SubAccount],,0)</f>
        <v>Cash at Bank</v>
      </c>
      <c r="K17925">
        <f>YEAR(tbl_GL[[#This Row],[Date]])</f>
        <v>2019</v>
      </c>
    </row>
    <row r="17926" spans="1:11" x14ac:dyDescent="0.35">
      <c r="A17926">
        <v>1177.2</v>
      </c>
      <c r="B17926" s="24">
        <v>43753</v>
      </c>
      <c r="C17926">
        <v>7</v>
      </c>
      <c r="D17926" s="13">
        <v>110</v>
      </c>
      <c r="E17926" s="13" t="s">
        <v>84</v>
      </c>
      <c r="F17926" s="17">
        <v>-24413</v>
      </c>
      <c r="G17926" t="str">
        <f>_xlfn.XLOOKUP(tbl_GL[[#This Row],[Account_key]],tbl_COA[Account_key],tbl_COA[Class],"Not Found")</f>
        <v>Liabilities and Owners Equity</v>
      </c>
      <c r="H17926" t="str">
        <f>_xlfn.XLOOKUP(tbl_GL[[#This Row],[Account_key]],tbl_COA[Account_key],tbl_COA[SubClass],"Not Found")</f>
        <v>Liabilities</v>
      </c>
      <c r="I17926" t="str">
        <f>_xlfn.XLOOKUP(tbl_GL[[#This Row],[Account_key]],tbl_COA[Account_key],tbl_COA[SubClass2],"Not Found")</f>
        <v>Current Liabilities</v>
      </c>
      <c r="J17926" t="str">
        <f>_xlfn.XLOOKUP(tbl_GL[[#This Row],[Account_key]],tbl_COA[Account_key],tbl_COA[SubAccount],,0)</f>
        <v>Trade Payables</v>
      </c>
      <c r="K17926">
        <f>YEAR(tbl_GL[[#This Row],[Date]])</f>
        <v>2019</v>
      </c>
    </row>
    <row r="17927" spans="1:11" x14ac:dyDescent="0.35">
      <c r="A17927">
        <v>1178.0999999999999</v>
      </c>
      <c r="B17927" s="24">
        <v>43755</v>
      </c>
      <c r="C17927">
        <v>7</v>
      </c>
      <c r="D17927" s="13">
        <v>260</v>
      </c>
      <c r="E17927" s="13" t="s">
        <v>97</v>
      </c>
      <c r="F17927" s="17">
        <v>-1407</v>
      </c>
      <c r="G17927" t="str">
        <f>_xlfn.XLOOKUP(tbl_GL[[#This Row],[Account_key]],tbl_COA[Account_key],tbl_COA[Class],"Not Found")</f>
        <v>Operating account</v>
      </c>
      <c r="H17927" t="str">
        <f>_xlfn.XLOOKUP(tbl_GL[[#This Row],[Account_key]],tbl_COA[Account_key],tbl_COA[SubClass],"Not Found")</f>
        <v>Operating Expenses</v>
      </c>
      <c r="I17927" t="str">
        <f>_xlfn.XLOOKUP(tbl_GL[[#This Row],[Account_key]],tbl_COA[Account_key],tbl_COA[SubClass2],"Not Found")</f>
        <v>Marketing</v>
      </c>
      <c r="J17927" t="str">
        <f>_xlfn.XLOOKUP(tbl_GL[[#This Row],[Account_key]],tbl_COA[Account_key],tbl_COA[SubAccount],,0)</f>
        <v>Commissions</v>
      </c>
      <c r="K17927">
        <f>YEAR(tbl_GL[[#This Row],[Date]])</f>
        <v>2019</v>
      </c>
    </row>
    <row r="17928" spans="1:11" x14ac:dyDescent="0.35">
      <c r="A17928">
        <v>1178.2</v>
      </c>
      <c r="B17928" s="24">
        <v>43755</v>
      </c>
      <c r="C17928">
        <v>7</v>
      </c>
      <c r="D17928" s="13">
        <v>120</v>
      </c>
      <c r="E17928" s="13" t="s">
        <v>97</v>
      </c>
      <c r="F17928" s="17">
        <v>1407</v>
      </c>
      <c r="G17928" t="str">
        <f>_xlfn.XLOOKUP(tbl_GL[[#This Row],[Account_key]],tbl_COA[Account_key],tbl_COA[Class],"Not Found")</f>
        <v>Liabilities and Owners Equity</v>
      </c>
      <c r="H17928" t="str">
        <f>_xlfn.XLOOKUP(tbl_GL[[#This Row],[Account_key]],tbl_COA[Account_key],tbl_COA[SubClass],"Not Found")</f>
        <v>Liabilities</v>
      </c>
      <c r="I17928" t="str">
        <f>_xlfn.XLOOKUP(tbl_GL[[#This Row],[Account_key]],tbl_COA[Account_key],tbl_COA[SubClass2],"Not Found")</f>
        <v>Current Liabilities</v>
      </c>
      <c r="J17928" t="str">
        <f>_xlfn.XLOOKUP(tbl_GL[[#This Row],[Account_key]],tbl_COA[Account_key],tbl_COA[SubAccount],,0)</f>
        <v>Accrued Expenses</v>
      </c>
      <c r="K17928">
        <f>YEAR(tbl_GL[[#This Row],[Date]])</f>
        <v>2019</v>
      </c>
    </row>
    <row r="17929" spans="1:11" x14ac:dyDescent="0.35">
      <c r="A17929">
        <v>1179.0999999999999</v>
      </c>
      <c r="B17929" s="24">
        <v>43755</v>
      </c>
      <c r="C17929">
        <v>7</v>
      </c>
      <c r="D17929" s="13">
        <v>10</v>
      </c>
      <c r="E17929" s="13" t="s">
        <v>98</v>
      </c>
      <c r="F17929" s="17">
        <v>-1996</v>
      </c>
      <c r="G17929" t="str">
        <f>_xlfn.XLOOKUP(tbl_GL[[#This Row],[Account_key]],tbl_COA[Account_key],tbl_COA[Class],"Not Found")</f>
        <v>Assets</v>
      </c>
      <c r="H17929" t="str">
        <f>_xlfn.XLOOKUP(tbl_GL[[#This Row],[Account_key]],tbl_COA[Account_key],tbl_COA[SubClass],"Not Found")</f>
        <v>Assets</v>
      </c>
      <c r="I17929" t="str">
        <f>_xlfn.XLOOKUP(tbl_GL[[#This Row],[Account_key]],tbl_COA[Account_key],tbl_COA[SubClass2],"Not Found")</f>
        <v>Current Assets</v>
      </c>
      <c r="J17929" t="str">
        <f>_xlfn.XLOOKUP(tbl_GL[[#This Row],[Account_key]],tbl_COA[Account_key],tbl_COA[SubAccount],,0)</f>
        <v>Cash at Bank</v>
      </c>
      <c r="K17929">
        <f>YEAR(tbl_GL[[#This Row],[Date]])</f>
        <v>2019</v>
      </c>
    </row>
    <row r="17930" spans="1:11" x14ac:dyDescent="0.35">
      <c r="A17930">
        <v>1179.2</v>
      </c>
      <c r="B17930" s="24">
        <v>43755</v>
      </c>
      <c r="C17930">
        <v>7</v>
      </c>
      <c r="D17930" s="13">
        <v>120</v>
      </c>
      <c r="E17930" s="13" t="s">
        <v>98</v>
      </c>
      <c r="F17930" s="17">
        <v>-1996</v>
      </c>
      <c r="G17930" t="str">
        <f>_xlfn.XLOOKUP(tbl_GL[[#This Row],[Account_key]],tbl_COA[Account_key],tbl_COA[Class],"Not Found")</f>
        <v>Liabilities and Owners Equity</v>
      </c>
      <c r="H17930" t="str">
        <f>_xlfn.XLOOKUP(tbl_GL[[#This Row],[Account_key]],tbl_COA[Account_key],tbl_COA[SubClass],"Not Found")</f>
        <v>Liabilities</v>
      </c>
      <c r="I17930" t="str">
        <f>_xlfn.XLOOKUP(tbl_GL[[#This Row],[Account_key]],tbl_COA[Account_key],tbl_COA[SubClass2],"Not Found")</f>
        <v>Current Liabilities</v>
      </c>
      <c r="J17930" t="str">
        <f>_xlfn.XLOOKUP(tbl_GL[[#This Row],[Account_key]],tbl_COA[Account_key],tbl_COA[SubAccount],,0)</f>
        <v>Accrued Expenses</v>
      </c>
      <c r="K17930">
        <f>YEAR(tbl_GL[[#This Row],[Date]])</f>
        <v>2019</v>
      </c>
    </row>
    <row r="17931" spans="1:11" x14ac:dyDescent="0.35">
      <c r="A17931">
        <v>1180.0999999999999</v>
      </c>
      <c r="B17931" s="24">
        <v>43757</v>
      </c>
      <c r="C17931">
        <v>7</v>
      </c>
      <c r="D17931" s="13">
        <v>230</v>
      </c>
      <c r="E17931" s="13" t="s">
        <v>4</v>
      </c>
      <c r="F17931" s="17">
        <v>-1013</v>
      </c>
      <c r="G17931" t="str">
        <f>_xlfn.XLOOKUP(tbl_GL[[#This Row],[Account_key]],tbl_COA[Account_key],tbl_COA[Class],"Not Found")</f>
        <v>Trading account</v>
      </c>
      <c r="H17931" t="str">
        <f>_xlfn.XLOOKUP(tbl_GL[[#This Row],[Account_key]],tbl_COA[Account_key],tbl_COA[SubClass],"Not Found")</f>
        <v>Cost of Sales</v>
      </c>
      <c r="I17931" t="str">
        <f>_xlfn.XLOOKUP(tbl_GL[[#This Row],[Account_key]],tbl_COA[Account_key],tbl_COA[SubClass2],"Not Found")</f>
        <v>Cost of Sales</v>
      </c>
      <c r="J17931" t="str">
        <f>_xlfn.XLOOKUP(tbl_GL[[#This Row],[Account_key]],tbl_COA[Account_key],tbl_COA[SubAccount],,0)</f>
        <v>Cost of Sales</v>
      </c>
      <c r="K17931">
        <f>YEAR(tbl_GL[[#This Row],[Date]])</f>
        <v>2019</v>
      </c>
    </row>
    <row r="17932" spans="1:11" x14ac:dyDescent="0.35">
      <c r="A17932">
        <v>1180.2</v>
      </c>
      <c r="B17932" s="24">
        <v>43757</v>
      </c>
      <c r="C17932">
        <v>7</v>
      </c>
      <c r="D17932" s="13">
        <v>60</v>
      </c>
      <c r="E17932" s="13" t="s">
        <v>4</v>
      </c>
      <c r="F17932" s="17">
        <v>-1013</v>
      </c>
      <c r="G17932" t="str">
        <f>_xlfn.XLOOKUP(tbl_GL[[#This Row],[Account_key]],tbl_COA[Account_key],tbl_COA[Class],"Not Found")</f>
        <v>Assets</v>
      </c>
      <c r="H17932" t="str">
        <f>_xlfn.XLOOKUP(tbl_GL[[#This Row],[Account_key]],tbl_COA[Account_key],tbl_COA[SubClass],"Not Found")</f>
        <v>Assets</v>
      </c>
      <c r="I17932" t="str">
        <f>_xlfn.XLOOKUP(tbl_GL[[#This Row],[Account_key]],tbl_COA[Account_key],tbl_COA[SubClass2],"Not Found")</f>
        <v>Current Assets</v>
      </c>
      <c r="J17932" t="str">
        <f>_xlfn.XLOOKUP(tbl_GL[[#This Row],[Account_key]],tbl_COA[Account_key],tbl_COA[SubAccount],,0)</f>
        <v>Inventory</v>
      </c>
      <c r="K17932">
        <f>YEAR(tbl_GL[[#This Row],[Date]])</f>
        <v>2019</v>
      </c>
    </row>
    <row r="17933" spans="1:11" x14ac:dyDescent="0.35">
      <c r="A17933">
        <v>1181.0999999999999</v>
      </c>
      <c r="B17933" s="24">
        <v>43757</v>
      </c>
      <c r="C17933">
        <v>7</v>
      </c>
      <c r="D17933" s="13">
        <v>210</v>
      </c>
      <c r="E17933" s="13" t="s">
        <v>7</v>
      </c>
      <c r="F17933" s="17">
        <v>3823</v>
      </c>
      <c r="G17933" t="str">
        <f>_xlfn.XLOOKUP(tbl_GL[[#This Row],[Account_key]],tbl_COA[Account_key],tbl_COA[Class],"Not Found")</f>
        <v>Trading account</v>
      </c>
      <c r="H17933" t="str">
        <f>_xlfn.XLOOKUP(tbl_GL[[#This Row],[Account_key]],tbl_COA[Account_key],tbl_COA[SubClass],"Not Found")</f>
        <v>Sales</v>
      </c>
      <c r="I17933" t="str">
        <f>_xlfn.XLOOKUP(tbl_GL[[#This Row],[Account_key]],tbl_COA[Account_key],tbl_COA[SubClass2],"Not Found")</f>
        <v>Sales</v>
      </c>
      <c r="J17933" t="str">
        <f>_xlfn.XLOOKUP(tbl_GL[[#This Row],[Account_key]],tbl_COA[Account_key],tbl_COA[SubAccount],,0)</f>
        <v>Sales</v>
      </c>
      <c r="K17933">
        <f>YEAR(tbl_GL[[#This Row],[Date]])</f>
        <v>2019</v>
      </c>
    </row>
    <row r="17934" spans="1:11" x14ac:dyDescent="0.35">
      <c r="A17934">
        <v>1181.2</v>
      </c>
      <c r="B17934" s="24">
        <v>43757</v>
      </c>
      <c r="C17934">
        <v>7</v>
      </c>
      <c r="D17934" s="13">
        <v>10</v>
      </c>
      <c r="E17934" s="13" t="s">
        <v>7</v>
      </c>
      <c r="F17934" s="17">
        <v>3823</v>
      </c>
      <c r="G17934" t="str">
        <f>_xlfn.XLOOKUP(tbl_GL[[#This Row],[Account_key]],tbl_COA[Account_key],tbl_COA[Class],"Not Found")</f>
        <v>Assets</v>
      </c>
      <c r="H17934" t="str">
        <f>_xlfn.XLOOKUP(tbl_GL[[#This Row],[Account_key]],tbl_COA[Account_key],tbl_COA[SubClass],"Not Found")</f>
        <v>Assets</v>
      </c>
      <c r="I17934" t="str">
        <f>_xlfn.XLOOKUP(tbl_GL[[#This Row],[Account_key]],tbl_COA[Account_key],tbl_COA[SubClass2],"Not Found")</f>
        <v>Current Assets</v>
      </c>
      <c r="J17934" t="str">
        <f>_xlfn.XLOOKUP(tbl_GL[[#This Row],[Account_key]],tbl_COA[Account_key],tbl_COA[SubAccount],,0)</f>
        <v>Cash at Bank</v>
      </c>
      <c r="K17934">
        <f>YEAR(tbl_GL[[#This Row],[Date]])</f>
        <v>2019</v>
      </c>
    </row>
    <row r="17935" spans="1:11" x14ac:dyDescent="0.35">
      <c r="A17935">
        <v>1182.0999999999999</v>
      </c>
      <c r="B17935" s="24">
        <v>43757</v>
      </c>
      <c r="C17935">
        <v>7</v>
      </c>
      <c r="D17935" s="13">
        <v>230</v>
      </c>
      <c r="E17935" s="13" t="s">
        <v>4</v>
      </c>
      <c r="F17935" s="17">
        <v>-3884</v>
      </c>
      <c r="G17935" t="str">
        <f>_xlfn.XLOOKUP(tbl_GL[[#This Row],[Account_key]],tbl_COA[Account_key],tbl_COA[Class],"Not Found")</f>
        <v>Trading account</v>
      </c>
      <c r="H17935" t="str">
        <f>_xlfn.XLOOKUP(tbl_GL[[#This Row],[Account_key]],tbl_COA[Account_key],tbl_COA[SubClass],"Not Found")</f>
        <v>Cost of Sales</v>
      </c>
      <c r="I17935" t="str">
        <f>_xlfn.XLOOKUP(tbl_GL[[#This Row],[Account_key]],tbl_COA[Account_key],tbl_COA[SubClass2],"Not Found")</f>
        <v>Cost of Sales</v>
      </c>
      <c r="J17935" t="str">
        <f>_xlfn.XLOOKUP(tbl_GL[[#This Row],[Account_key]],tbl_COA[Account_key],tbl_COA[SubAccount],,0)</f>
        <v>Cost of Sales</v>
      </c>
      <c r="K17935">
        <f>YEAR(tbl_GL[[#This Row],[Date]])</f>
        <v>2019</v>
      </c>
    </row>
    <row r="17936" spans="1:11" x14ac:dyDescent="0.35">
      <c r="A17936">
        <v>1182.2</v>
      </c>
      <c r="B17936" s="24">
        <v>43757</v>
      </c>
      <c r="C17936">
        <v>7</v>
      </c>
      <c r="D17936" s="13">
        <v>60</v>
      </c>
      <c r="E17936" s="13" t="s">
        <v>4</v>
      </c>
      <c r="F17936" s="17">
        <v>-3884</v>
      </c>
      <c r="G17936" t="str">
        <f>_xlfn.XLOOKUP(tbl_GL[[#This Row],[Account_key]],tbl_COA[Account_key],tbl_COA[Class],"Not Found")</f>
        <v>Assets</v>
      </c>
      <c r="H17936" t="str">
        <f>_xlfn.XLOOKUP(tbl_GL[[#This Row],[Account_key]],tbl_COA[Account_key],tbl_COA[SubClass],"Not Found")</f>
        <v>Assets</v>
      </c>
      <c r="I17936" t="str">
        <f>_xlfn.XLOOKUP(tbl_GL[[#This Row],[Account_key]],tbl_COA[Account_key],tbl_COA[SubClass2],"Not Found")</f>
        <v>Current Assets</v>
      </c>
      <c r="J17936" t="str">
        <f>_xlfn.XLOOKUP(tbl_GL[[#This Row],[Account_key]],tbl_COA[Account_key],tbl_COA[SubAccount],,0)</f>
        <v>Inventory</v>
      </c>
      <c r="K17936">
        <f>YEAR(tbl_GL[[#This Row],[Date]])</f>
        <v>2019</v>
      </c>
    </row>
    <row r="17937" spans="1:11" x14ac:dyDescent="0.35">
      <c r="A17937">
        <v>1183.0999999999999</v>
      </c>
      <c r="B17937" s="24">
        <v>43757</v>
      </c>
      <c r="C17937">
        <v>7</v>
      </c>
      <c r="D17937" s="13">
        <v>210</v>
      </c>
      <c r="E17937" s="13" t="s">
        <v>8</v>
      </c>
      <c r="F17937" s="17">
        <v>17407</v>
      </c>
      <c r="G17937" t="str">
        <f>_xlfn.XLOOKUP(tbl_GL[[#This Row],[Account_key]],tbl_COA[Account_key],tbl_COA[Class],"Not Found")</f>
        <v>Trading account</v>
      </c>
      <c r="H17937" t="str">
        <f>_xlfn.XLOOKUP(tbl_GL[[#This Row],[Account_key]],tbl_COA[Account_key],tbl_COA[SubClass],"Not Found")</f>
        <v>Sales</v>
      </c>
      <c r="I17937" t="str">
        <f>_xlfn.XLOOKUP(tbl_GL[[#This Row],[Account_key]],tbl_COA[Account_key],tbl_COA[SubClass2],"Not Found")</f>
        <v>Sales</v>
      </c>
      <c r="J17937" t="str">
        <f>_xlfn.XLOOKUP(tbl_GL[[#This Row],[Account_key]],tbl_COA[Account_key],tbl_COA[SubAccount],,0)</f>
        <v>Sales</v>
      </c>
      <c r="K17937">
        <f>YEAR(tbl_GL[[#This Row],[Date]])</f>
        <v>2019</v>
      </c>
    </row>
    <row r="17938" spans="1:11" x14ac:dyDescent="0.35">
      <c r="A17938">
        <v>1183.2</v>
      </c>
      <c r="B17938" s="24">
        <v>43757</v>
      </c>
      <c r="C17938">
        <v>7</v>
      </c>
      <c r="D17938" s="13">
        <v>30</v>
      </c>
      <c r="E17938" s="13" t="s">
        <v>8</v>
      </c>
      <c r="F17938" s="17">
        <v>17407</v>
      </c>
      <c r="G17938" t="str">
        <f>_xlfn.XLOOKUP(tbl_GL[[#This Row],[Account_key]],tbl_COA[Account_key],tbl_COA[Class],"Not Found")</f>
        <v>Assets</v>
      </c>
      <c r="H17938" t="str">
        <f>_xlfn.XLOOKUP(tbl_GL[[#This Row],[Account_key]],tbl_COA[Account_key],tbl_COA[SubClass],"Not Found")</f>
        <v>Assets</v>
      </c>
      <c r="I17938" t="str">
        <f>_xlfn.XLOOKUP(tbl_GL[[#This Row],[Account_key]],tbl_COA[Account_key],tbl_COA[SubClass2],"Not Found")</f>
        <v>Current Assets</v>
      </c>
      <c r="J17938" t="str">
        <f>_xlfn.XLOOKUP(tbl_GL[[#This Row],[Account_key]],tbl_COA[Account_key],tbl_COA[SubAccount],,0)</f>
        <v>Trade Receivables</v>
      </c>
      <c r="K17938">
        <f>YEAR(tbl_GL[[#This Row],[Date]])</f>
        <v>2019</v>
      </c>
    </row>
    <row r="17939" spans="1:11" x14ac:dyDescent="0.35">
      <c r="A17939">
        <v>1184.0999999999999</v>
      </c>
      <c r="B17939" s="24">
        <v>43760</v>
      </c>
      <c r="C17939">
        <v>7</v>
      </c>
      <c r="D17939" s="13">
        <v>320</v>
      </c>
      <c r="E17939" s="13" t="s">
        <v>99</v>
      </c>
      <c r="F17939" s="17">
        <v>-46</v>
      </c>
      <c r="G17939" t="str">
        <f>_xlfn.XLOOKUP(tbl_GL[[#This Row],[Account_key]],tbl_COA[Account_key],tbl_COA[Class],"Not Found")</f>
        <v>Operating account</v>
      </c>
      <c r="H17939" t="str">
        <f>_xlfn.XLOOKUP(tbl_GL[[#This Row],[Account_key]],tbl_COA[Account_key],tbl_COA[SubClass],"Not Found")</f>
        <v>Operating Expenses</v>
      </c>
      <c r="I17939" t="str">
        <f>_xlfn.XLOOKUP(tbl_GL[[#This Row],[Account_key]],tbl_COA[Account_key],tbl_COA[SubClass2],"Not Found")</f>
        <v>Administration</v>
      </c>
      <c r="J17939" t="str">
        <f>_xlfn.XLOOKUP(tbl_GL[[#This Row],[Account_key]],tbl_COA[Account_key],tbl_COA[SubAccount],,0)</f>
        <v>Professional Services</v>
      </c>
      <c r="K17939">
        <f>YEAR(tbl_GL[[#This Row],[Date]])</f>
        <v>2019</v>
      </c>
    </row>
    <row r="17940" spans="1:11" x14ac:dyDescent="0.35">
      <c r="A17940">
        <v>1184.2</v>
      </c>
      <c r="B17940" s="24">
        <v>43760</v>
      </c>
      <c r="C17940">
        <v>7</v>
      </c>
      <c r="D17940" s="13">
        <v>20</v>
      </c>
      <c r="E17940" s="13" t="s">
        <v>99</v>
      </c>
      <c r="F17940" s="17">
        <v>-46</v>
      </c>
      <c r="G17940" t="str">
        <f>_xlfn.XLOOKUP(tbl_GL[[#This Row],[Account_key]],tbl_COA[Account_key],tbl_COA[Class],"Not Found")</f>
        <v>Assets</v>
      </c>
      <c r="H17940" t="str">
        <f>_xlfn.XLOOKUP(tbl_GL[[#This Row],[Account_key]],tbl_COA[Account_key],tbl_COA[SubClass],"Not Found")</f>
        <v>Assets</v>
      </c>
      <c r="I17940" t="str">
        <f>_xlfn.XLOOKUP(tbl_GL[[#This Row],[Account_key]],tbl_COA[Account_key],tbl_COA[SubClass2],"Not Found")</f>
        <v>Current Assets</v>
      </c>
      <c r="J17940" t="str">
        <f>_xlfn.XLOOKUP(tbl_GL[[#This Row],[Account_key]],tbl_COA[Account_key],tbl_COA[SubAccount],,0)</f>
        <v>Cash in hand</v>
      </c>
      <c r="K17940">
        <f>YEAR(tbl_GL[[#This Row],[Date]])</f>
        <v>2019</v>
      </c>
    </row>
    <row r="17941" spans="1:11" x14ac:dyDescent="0.35">
      <c r="A17941">
        <v>1185.0999999999999</v>
      </c>
      <c r="B17941" s="24">
        <v>43760</v>
      </c>
      <c r="C17941">
        <v>7</v>
      </c>
      <c r="D17941" s="13">
        <v>260</v>
      </c>
      <c r="E17941" s="13" t="s">
        <v>97</v>
      </c>
      <c r="F17941" s="17">
        <v>-1536</v>
      </c>
      <c r="G17941" t="str">
        <f>_xlfn.XLOOKUP(tbl_GL[[#This Row],[Account_key]],tbl_COA[Account_key],tbl_COA[Class],"Not Found")</f>
        <v>Operating account</v>
      </c>
      <c r="H17941" t="str">
        <f>_xlfn.XLOOKUP(tbl_GL[[#This Row],[Account_key]],tbl_COA[Account_key],tbl_COA[SubClass],"Not Found")</f>
        <v>Operating Expenses</v>
      </c>
      <c r="I17941" t="str">
        <f>_xlfn.XLOOKUP(tbl_GL[[#This Row],[Account_key]],tbl_COA[Account_key],tbl_COA[SubClass2],"Not Found")</f>
        <v>Marketing</v>
      </c>
      <c r="J17941" t="str">
        <f>_xlfn.XLOOKUP(tbl_GL[[#This Row],[Account_key]],tbl_COA[Account_key],tbl_COA[SubAccount],,0)</f>
        <v>Commissions</v>
      </c>
      <c r="K17941">
        <f>YEAR(tbl_GL[[#This Row],[Date]])</f>
        <v>2019</v>
      </c>
    </row>
    <row r="17942" spans="1:11" x14ac:dyDescent="0.35">
      <c r="A17942">
        <v>1185.2</v>
      </c>
      <c r="B17942" s="24">
        <v>43760</v>
      </c>
      <c r="C17942">
        <v>7</v>
      </c>
      <c r="D17942" s="13">
        <v>120</v>
      </c>
      <c r="E17942" s="13" t="s">
        <v>97</v>
      </c>
      <c r="F17942" s="17">
        <v>1536</v>
      </c>
      <c r="G17942" t="str">
        <f>_xlfn.XLOOKUP(tbl_GL[[#This Row],[Account_key]],tbl_COA[Account_key],tbl_COA[Class],"Not Found")</f>
        <v>Liabilities and Owners Equity</v>
      </c>
      <c r="H17942" t="str">
        <f>_xlfn.XLOOKUP(tbl_GL[[#This Row],[Account_key]],tbl_COA[Account_key],tbl_COA[SubClass],"Not Found")</f>
        <v>Liabilities</v>
      </c>
      <c r="I17942" t="str">
        <f>_xlfn.XLOOKUP(tbl_GL[[#This Row],[Account_key]],tbl_COA[Account_key],tbl_COA[SubClass2],"Not Found")</f>
        <v>Current Liabilities</v>
      </c>
      <c r="J17942" t="str">
        <f>_xlfn.XLOOKUP(tbl_GL[[#This Row],[Account_key]],tbl_COA[Account_key],tbl_COA[SubAccount],,0)</f>
        <v>Accrued Expenses</v>
      </c>
      <c r="K17942">
        <f>YEAR(tbl_GL[[#This Row],[Date]])</f>
        <v>2019</v>
      </c>
    </row>
    <row r="17943" spans="1:11" x14ac:dyDescent="0.35">
      <c r="A17943">
        <v>1186.0999999999999</v>
      </c>
      <c r="B17943" s="24">
        <v>43760</v>
      </c>
      <c r="C17943">
        <v>7</v>
      </c>
      <c r="D17943" s="13">
        <v>30</v>
      </c>
      <c r="E17943" s="13" t="s">
        <v>80</v>
      </c>
      <c r="F17943" s="17">
        <v>-16690</v>
      </c>
      <c r="G17943" t="str">
        <f>_xlfn.XLOOKUP(tbl_GL[[#This Row],[Account_key]],tbl_COA[Account_key],tbl_COA[Class],"Not Found")</f>
        <v>Assets</v>
      </c>
      <c r="H17943" t="str">
        <f>_xlfn.XLOOKUP(tbl_GL[[#This Row],[Account_key]],tbl_COA[Account_key],tbl_COA[SubClass],"Not Found")</f>
        <v>Assets</v>
      </c>
      <c r="I17943" t="str">
        <f>_xlfn.XLOOKUP(tbl_GL[[#This Row],[Account_key]],tbl_COA[Account_key],tbl_COA[SubClass2],"Not Found")</f>
        <v>Current Assets</v>
      </c>
      <c r="J17943" t="str">
        <f>_xlfn.XLOOKUP(tbl_GL[[#This Row],[Account_key]],tbl_COA[Account_key],tbl_COA[SubAccount],,0)</f>
        <v>Trade Receivables</v>
      </c>
      <c r="K17943">
        <f>YEAR(tbl_GL[[#This Row],[Date]])</f>
        <v>2019</v>
      </c>
    </row>
    <row r="17944" spans="1:11" x14ac:dyDescent="0.35">
      <c r="A17944">
        <v>1186.2</v>
      </c>
      <c r="B17944" s="24">
        <v>43760</v>
      </c>
      <c r="C17944">
        <v>7</v>
      </c>
      <c r="D17944" s="13">
        <v>10</v>
      </c>
      <c r="E17944" s="13" t="s">
        <v>80</v>
      </c>
      <c r="F17944" s="17">
        <v>16690</v>
      </c>
      <c r="G17944" t="str">
        <f>_xlfn.XLOOKUP(tbl_GL[[#This Row],[Account_key]],tbl_COA[Account_key],tbl_COA[Class],"Not Found")</f>
        <v>Assets</v>
      </c>
      <c r="H17944" t="str">
        <f>_xlfn.XLOOKUP(tbl_GL[[#This Row],[Account_key]],tbl_COA[Account_key],tbl_COA[SubClass],"Not Found")</f>
        <v>Assets</v>
      </c>
      <c r="I17944" t="str">
        <f>_xlfn.XLOOKUP(tbl_GL[[#This Row],[Account_key]],tbl_COA[Account_key],tbl_COA[SubClass2],"Not Found")</f>
        <v>Current Assets</v>
      </c>
      <c r="J17944" t="str">
        <f>_xlfn.XLOOKUP(tbl_GL[[#This Row],[Account_key]],tbl_COA[Account_key],tbl_COA[SubAccount],,0)</f>
        <v>Cash at Bank</v>
      </c>
      <c r="K17944">
        <f>YEAR(tbl_GL[[#This Row],[Date]])</f>
        <v>2019</v>
      </c>
    </row>
    <row r="17945" spans="1:11" x14ac:dyDescent="0.35">
      <c r="A17945">
        <v>1187.0999999999999</v>
      </c>
      <c r="B17945" s="24">
        <v>43762</v>
      </c>
      <c r="C17945">
        <v>7</v>
      </c>
      <c r="D17945" s="13">
        <v>310</v>
      </c>
      <c r="E17945" s="13" t="s">
        <v>97</v>
      </c>
      <c r="F17945" s="17">
        <v>-1595</v>
      </c>
      <c r="G17945" t="str">
        <f>_xlfn.XLOOKUP(tbl_GL[[#This Row],[Account_key]],tbl_COA[Account_key],tbl_COA[Class],"Not Found")</f>
        <v>Operating account</v>
      </c>
      <c r="H17945" t="str">
        <f>_xlfn.XLOOKUP(tbl_GL[[#This Row],[Account_key]],tbl_COA[Account_key],tbl_COA[SubClass],"Not Found")</f>
        <v>Operating Expenses</v>
      </c>
      <c r="I17945" t="str">
        <f>_xlfn.XLOOKUP(tbl_GL[[#This Row],[Account_key]],tbl_COA[Account_key],tbl_COA[SubClass2],"Not Found")</f>
        <v>Administration</v>
      </c>
      <c r="J17945" t="str">
        <f>_xlfn.XLOOKUP(tbl_GL[[#This Row],[Account_key]],tbl_COA[Account_key],tbl_COA[SubAccount],,0)</f>
        <v>Office Supplies</v>
      </c>
      <c r="K17945">
        <f>YEAR(tbl_GL[[#This Row],[Date]])</f>
        <v>2019</v>
      </c>
    </row>
    <row r="17946" spans="1:11" x14ac:dyDescent="0.35">
      <c r="A17946">
        <v>1187.2</v>
      </c>
      <c r="B17946" s="24">
        <v>43762</v>
      </c>
      <c r="C17946">
        <v>7</v>
      </c>
      <c r="D17946" s="13">
        <v>120</v>
      </c>
      <c r="E17946" s="13" t="s">
        <v>97</v>
      </c>
      <c r="F17946" s="17">
        <v>1595</v>
      </c>
      <c r="G17946" t="str">
        <f>_xlfn.XLOOKUP(tbl_GL[[#This Row],[Account_key]],tbl_COA[Account_key],tbl_COA[Class],"Not Found")</f>
        <v>Liabilities and Owners Equity</v>
      </c>
      <c r="H17946" t="str">
        <f>_xlfn.XLOOKUP(tbl_GL[[#This Row],[Account_key]],tbl_COA[Account_key],tbl_COA[SubClass],"Not Found")</f>
        <v>Liabilities</v>
      </c>
      <c r="I17946" t="str">
        <f>_xlfn.XLOOKUP(tbl_GL[[#This Row],[Account_key]],tbl_COA[Account_key],tbl_COA[SubClass2],"Not Found")</f>
        <v>Current Liabilities</v>
      </c>
      <c r="J17946" t="str">
        <f>_xlfn.XLOOKUP(tbl_GL[[#This Row],[Account_key]],tbl_COA[Account_key],tbl_COA[SubAccount],,0)</f>
        <v>Accrued Expenses</v>
      </c>
      <c r="K17946">
        <f>YEAR(tbl_GL[[#This Row],[Date]])</f>
        <v>2019</v>
      </c>
    </row>
    <row r="17947" spans="1:11" x14ac:dyDescent="0.35">
      <c r="A17947">
        <v>1188.0999999999999</v>
      </c>
      <c r="B17947" s="24">
        <v>43762</v>
      </c>
      <c r="C17947">
        <v>7</v>
      </c>
      <c r="D17947" s="13">
        <v>10</v>
      </c>
      <c r="E17947" s="13" t="s">
        <v>98</v>
      </c>
      <c r="F17947" s="17">
        <v>-1704</v>
      </c>
      <c r="G17947" t="str">
        <f>_xlfn.XLOOKUP(tbl_GL[[#This Row],[Account_key]],tbl_COA[Account_key],tbl_COA[Class],"Not Found")</f>
        <v>Assets</v>
      </c>
      <c r="H17947" t="str">
        <f>_xlfn.XLOOKUP(tbl_GL[[#This Row],[Account_key]],tbl_COA[Account_key],tbl_COA[SubClass],"Not Found")</f>
        <v>Assets</v>
      </c>
      <c r="I17947" t="str">
        <f>_xlfn.XLOOKUP(tbl_GL[[#This Row],[Account_key]],tbl_COA[Account_key],tbl_COA[SubClass2],"Not Found")</f>
        <v>Current Assets</v>
      </c>
      <c r="J17947" t="str">
        <f>_xlfn.XLOOKUP(tbl_GL[[#This Row],[Account_key]],tbl_COA[Account_key],tbl_COA[SubAccount],,0)</f>
        <v>Cash at Bank</v>
      </c>
      <c r="K17947">
        <f>YEAR(tbl_GL[[#This Row],[Date]])</f>
        <v>2019</v>
      </c>
    </row>
    <row r="17948" spans="1:11" x14ac:dyDescent="0.35">
      <c r="A17948">
        <v>1188.2</v>
      </c>
      <c r="B17948" s="24">
        <v>43762</v>
      </c>
      <c r="C17948">
        <v>7</v>
      </c>
      <c r="D17948" s="13">
        <v>120</v>
      </c>
      <c r="E17948" s="13" t="s">
        <v>98</v>
      </c>
      <c r="F17948" s="17">
        <v>-1704</v>
      </c>
      <c r="G17948" t="str">
        <f>_xlfn.XLOOKUP(tbl_GL[[#This Row],[Account_key]],tbl_COA[Account_key],tbl_COA[Class],"Not Found")</f>
        <v>Liabilities and Owners Equity</v>
      </c>
      <c r="H17948" t="str">
        <f>_xlfn.XLOOKUP(tbl_GL[[#This Row],[Account_key]],tbl_COA[Account_key],tbl_COA[SubClass],"Not Found")</f>
        <v>Liabilities</v>
      </c>
      <c r="I17948" t="str">
        <f>_xlfn.XLOOKUP(tbl_GL[[#This Row],[Account_key]],tbl_COA[Account_key],tbl_COA[SubClass2],"Not Found")</f>
        <v>Current Liabilities</v>
      </c>
      <c r="J17948" t="str">
        <f>_xlfn.XLOOKUP(tbl_GL[[#This Row],[Account_key]],tbl_COA[Account_key],tbl_COA[SubAccount],,0)</f>
        <v>Accrued Expenses</v>
      </c>
      <c r="K17948">
        <f>YEAR(tbl_GL[[#This Row],[Date]])</f>
        <v>2019</v>
      </c>
    </row>
    <row r="17949" spans="1:11" x14ac:dyDescent="0.35">
      <c r="A17949">
        <v>1189.0999999999999</v>
      </c>
      <c r="B17949" s="24">
        <v>43764</v>
      </c>
      <c r="C17949">
        <v>7</v>
      </c>
      <c r="D17949" s="13">
        <v>230</v>
      </c>
      <c r="E17949" s="13" t="s">
        <v>4</v>
      </c>
      <c r="F17949" s="17">
        <v>-1048</v>
      </c>
      <c r="G17949" t="str">
        <f>_xlfn.XLOOKUP(tbl_GL[[#This Row],[Account_key]],tbl_COA[Account_key],tbl_COA[Class],"Not Found")</f>
        <v>Trading account</v>
      </c>
      <c r="H17949" t="str">
        <f>_xlfn.XLOOKUP(tbl_GL[[#This Row],[Account_key]],tbl_COA[Account_key],tbl_COA[SubClass],"Not Found")</f>
        <v>Cost of Sales</v>
      </c>
      <c r="I17949" t="str">
        <f>_xlfn.XLOOKUP(tbl_GL[[#This Row],[Account_key]],tbl_COA[Account_key],tbl_COA[SubClass2],"Not Found")</f>
        <v>Cost of Sales</v>
      </c>
      <c r="J17949" t="str">
        <f>_xlfn.XLOOKUP(tbl_GL[[#This Row],[Account_key]],tbl_COA[Account_key],tbl_COA[SubAccount],,0)</f>
        <v>Cost of Sales</v>
      </c>
      <c r="K17949">
        <f>YEAR(tbl_GL[[#This Row],[Date]])</f>
        <v>2019</v>
      </c>
    </row>
    <row r="17950" spans="1:11" x14ac:dyDescent="0.35">
      <c r="A17950">
        <v>1189.2</v>
      </c>
      <c r="B17950" s="24">
        <v>43764</v>
      </c>
      <c r="C17950">
        <v>7</v>
      </c>
      <c r="D17950" s="13">
        <v>60</v>
      </c>
      <c r="E17950" s="13" t="s">
        <v>4</v>
      </c>
      <c r="F17950" s="17">
        <v>-1048</v>
      </c>
      <c r="G17950" t="str">
        <f>_xlfn.XLOOKUP(tbl_GL[[#This Row],[Account_key]],tbl_COA[Account_key],tbl_COA[Class],"Not Found")</f>
        <v>Assets</v>
      </c>
      <c r="H17950" t="str">
        <f>_xlfn.XLOOKUP(tbl_GL[[#This Row],[Account_key]],tbl_COA[Account_key],tbl_COA[SubClass],"Not Found")</f>
        <v>Assets</v>
      </c>
      <c r="I17950" t="str">
        <f>_xlfn.XLOOKUP(tbl_GL[[#This Row],[Account_key]],tbl_COA[Account_key],tbl_COA[SubClass2],"Not Found")</f>
        <v>Current Assets</v>
      </c>
      <c r="J17950" t="str">
        <f>_xlfn.XLOOKUP(tbl_GL[[#This Row],[Account_key]],tbl_COA[Account_key],tbl_COA[SubAccount],,0)</f>
        <v>Inventory</v>
      </c>
      <c r="K17950">
        <f>YEAR(tbl_GL[[#This Row],[Date]])</f>
        <v>2019</v>
      </c>
    </row>
    <row r="17951" spans="1:11" x14ac:dyDescent="0.35">
      <c r="A17951">
        <v>1190.0999999999999</v>
      </c>
      <c r="B17951" s="24">
        <v>43764</v>
      </c>
      <c r="C17951">
        <v>7</v>
      </c>
      <c r="D17951" s="13">
        <v>280</v>
      </c>
      <c r="E17951" s="13" t="s">
        <v>97</v>
      </c>
      <c r="F17951" s="17">
        <v>-1662</v>
      </c>
      <c r="G17951" t="str">
        <f>_xlfn.XLOOKUP(tbl_GL[[#This Row],[Account_key]],tbl_COA[Account_key],tbl_COA[Class],"Not Found")</f>
        <v>Operating account</v>
      </c>
      <c r="H17951" t="str">
        <f>_xlfn.XLOOKUP(tbl_GL[[#This Row],[Account_key]],tbl_COA[Account_key],tbl_COA[SubClass],"Not Found")</f>
        <v>Operating Expenses</v>
      </c>
      <c r="I17951" t="str">
        <f>_xlfn.XLOOKUP(tbl_GL[[#This Row],[Account_key]],tbl_COA[Account_key],tbl_COA[SubClass2],"Not Found")</f>
        <v>Marketing</v>
      </c>
      <c r="J17951" t="str">
        <f>_xlfn.XLOOKUP(tbl_GL[[#This Row],[Account_key]],tbl_COA[Account_key],tbl_COA[SubAccount],,0)</f>
        <v>Advertisements</v>
      </c>
      <c r="K17951">
        <f>YEAR(tbl_GL[[#This Row],[Date]])</f>
        <v>2019</v>
      </c>
    </row>
    <row r="17952" spans="1:11" x14ac:dyDescent="0.35">
      <c r="A17952">
        <v>1190.2</v>
      </c>
      <c r="B17952" s="24">
        <v>43764</v>
      </c>
      <c r="C17952">
        <v>7</v>
      </c>
      <c r="D17952" s="13">
        <v>120</v>
      </c>
      <c r="E17952" s="13" t="s">
        <v>97</v>
      </c>
      <c r="F17952" s="17">
        <v>1662</v>
      </c>
      <c r="G17952" t="str">
        <f>_xlfn.XLOOKUP(tbl_GL[[#This Row],[Account_key]],tbl_COA[Account_key],tbl_COA[Class],"Not Found")</f>
        <v>Liabilities and Owners Equity</v>
      </c>
      <c r="H17952" t="str">
        <f>_xlfn.XLOOKUP(tbl_GL[[#This Row],[Account_key]],tbl_COA[Account_key],tbl_COA[SubClass],"Not Found")</f>
        <v>Liabilities</v>
      </c>
      <c r="I17952" t="str">
        <f>_xlfn.XLOOKUP(tbl_GL[[#This Row],[Account_key]],tbl_COA[Account_key],tbl_COA[SubClass2],"Not Found")</f>
        <v>Current Liabilities</v>
      </c>
      <c r="J17952" t="str">
        <f>_xlfn.XLOOKUP(tbl_GL[[#This Row],[Account_key]],tbl_COA[Account_key],tbl_COA[SubAccount],,0)</f>
        <v>Accrued Expenses</v>
      </c>
      <c r="K17952">
        <f>YEAR(tbl_GL[[#This Row],[Date]])</f>
        <v>2019</v>
      </c>
    </row>
    <row r="17953" spans="1:11" x14ac:dyDescent="0.35">
      <c r="A17953">
        <v>1191.0999999999999</v>
      </c>
      <c r="B17953" s="24">
        <v>43764</v>
      </c>
      <c r="C17953">
        <v>7</v>
      </c>
      <c r="D17953" s="13">
        <v>210</v>
      </c>
      <c r="E17953" s="13" t="s">
        <v>7</v>
      </c>
      <c r="F17953" s="17">
        <v>3954</v>
      </c>
      <c r="G17953" t="str">
        <f>_xlfn.XLOOKUP(tbl_GL[[#This Row],[Account_key]],tbl_COA[Account_key],tbl_COA[Class],"Not Found")</f>
        <v>Trading account</v>
      </c>
      <c r="H17953" t="str">
        <f>_xlfn.XLOOKUP(tbl_GL[[#This Row],[Account_key]],tbl_COA[Account_key],tbl_COA[SubClass],"Not Found")</f>
        <v>Sales</v>
      </c>
      <c r="I17953" t="str">
        <f>_xlfn.XLOOKUP(tbl_GL[[#This Row],[Account_key]],tbl_COA[Account_key],tbl_COA[SubClass2],"Not Found")</f>
        <v>Sales</v>
      </c>
      <c r="J17953" t="str">
        <f>_xlfn.XLOOKUP(tbl_GL[[#This Row],[Account_key]],tbl_COA[Account_key],tbl_COA[SubAccount],,0)</f>
        <v>Sales</v>
      </c>
      <c r="K17953">
        <f>YEAR(tbl_GL[[#This Row],[Date]])</f>
        <v>2019</v>
      </c>
    </row>
    <row r="17954" spans="1:11" x14ac:dyDescent="0.35">
      <c r="A17954">
        <v>1191.2</v>
      </c>
      <c r="B17954" s="24">
        <v>43764</v>
      </c>
      <c r="C17954">
        <v>7</v>
      </c>
      <c r="D17954" s="13">
        <v>10</v>
      </c>
      <c r="E17954" s="13" t="s">
        <v>7</v>
      </c>
      <c r="F17954" s="17">
        <v>3954</v>
      </c>
      <c r="G17954" t="str">
        <f>_xlfn.XLOOKUP(tbl_GL[[#This Row],[Account_key]],tbl_COA[Account_key],tbl_COA[Class],"Not Found")</f>
        <v>Assets</v>
      </c>
      <c r="H17954" t="str">
        <f>_xlfn.XLOOKUP(tbl_GL[[#This Row],[Account_key]],tbl_COA[Account_key],tbl_COA[SubClass],"Not Found")</f>
        <v>Assets</v>
      </c>
      <c r="I17954" t="str">
        <f>_xlfn.XLOOKUP(tbl_GL[[#This Row],[Account_key]],tbl_COA[Account_key],tbl_COA[SubClass2],"Not Found")</f>
        <v>Current Assets</v>
      </c>
      <c r="J17954" t="str">
        <f>_xlfn.XLOOKUP(tbl_GL[[#This Row],[Account_key]],tbl_COA[Account_key],tbl_COA[SubAccount],,0)</f>
        <v>Cash at Bank</v>
      </c>
      <c r="K17954">
        <f>YEAR(tbl_GL[[#This Row],[Date]])</f>
        <v>2019</v>
      </c>
    </row>
    <row r="17955" spans="1:11" x14ac:dyDescent="0.35">
      <c r="A17955">
        <v>1192.0999999999999</v>
      </c>
      <c r="B17955" s="24">
        <v>43764</v>
      </c>
      <c r="C17955">
        <v>7</v>
      </c>
      <c r="D17955" s="13">
        <v>230</v>
      </c>
      <c r="E17955" s="13" t="s">
        <v>4</v>
      </c>
      <c r="F17955" s="17">
        <v>-3879</v>
      </c>
      <c r="G17955" t="str">
        <f>_xlfn.XLOOKUP(tbl_GL[[#This Row],[Account_key]],tbl_COA[Account_key],tbl_COA[Class],"Not Found")</f>
        <v>Trading account</v>
      </c>
      <c r="H17955" t="str">
        <f>_xlfn.XLOOKUP(tbl_GL[[#This Row],[Account_key]],tbl_COA[Account_key],tbl_COA[SubClass],"Not Found")</f>
        <v>Cost of Sales</v>
      </c>
      <c r="I17955" t="str">
        <f>_xlfn.XLOOKUP(tbl_GL[[#This Row],[Account_key]],tbl_COA[Account_key],tbl_COA[SubClass2],"Not Found")</f>
        <v>Cost of Sales</v>
      </c>
      <c r="J17955" t="str">
        <f>_xlfn.XLOOKUP(tbl_GL[[#This Row],[Account_key]],tbl_COA[Account_key],tbl_COA[SubAccount],,0)</f>
        <v>Cost of Sales</v>
      </c>
      <c r="K17955">
        <f>YEAR(tbl_GL[[#This Row],[Date]])</f>
        <v>2019</v>
      </c>
    </row>
    <row r="17956" spans="1:11" x14ac:dyDescent="0.35">
      <c r="A17956">
        <v>1192.2</v>
      </c>
      <c r="B17956" s="24">
        <v>43764</v>
      </c>
      <c r="C17956">
        <v>7</v>
      </c>
      <c r="D17956" s="13">
        <v>60</v>
      </c>
      <c r="E17956" s="13" t="s">
        <v>4</v>
      </c>
      <c r="F17956" s="17">
        <v>-3879</v>
      </c>
      <c r="G17956" t="str">
        <f>_xlfn.XLOOKUP(tbl_GL[[#This Row],[Account_key]],tbl_COA[Account_key],tbl_COA[Class],"Not Found")</f>
        <v>Assets</v>
      </c>
      <c r="H17956" t="str">
        <f>_xlfn.XLOOKUP(tbl_GL[[#This Row],[Account_key]],tbl_COA[Account_key],tbl_COA[SubClass],"Not Found")</f>
        <v>Assets</v>
      </c>
      <c r="I17956" t="str">
        <f>_xlfn.XLOOKUP(tbl_GL[[#This Row],[Account_key]],tbl_COA[Account_key],tbl_COA[SubClass2],"Not Found")</f>
        <v>Current Assets</v>
      </c>
      <c r="J17956" t="str">
        <f>_xlfn.XLOOKUP(tbl_GL[[#This Row],[Account_key]],tbl_COA[Account_key],tbl_COA[SubAccount],,0)</f>
        <v>Inventory</v>
      </c>
      <c r="K17956">
        <f>YEAR(tbl_GL[[#This Row],[Date]])</f>
        <v>2019</v>
      </c>
    </row>
    <row r="17957" spans="1:11" x14ac:dyDescent="0.35">
      <c r="A17957">
        <v>1193.0999999999999</v>
      </c>
      <c r="B17957" s="24">
        <v>43764</v>
      </c>
      <c r="C17957">
        <v>7</v>
      </c>
      <c r="D17957" s="13">
        <v>210</v>
      </c>
      <c r="E17957" s="13" t="s">
        <v>8</v>
      </c>
      <c r="F17957" s="17">
        <v>17385</v>
      </c>
      <c r="G17957" t="str">
        <f>_xlfn.XLOOKUP(tbl_GL[[#This Row],[Account_key]],tbl_COA[Account_key],tbl_COA[Class],"Not Found")</f>
        <v>Trading account</v>
      </c>
      <c r="H17957" t="str">
        <f>_xlfn.XLOOKUP(tbl_GL[[#This Row],[Account_key]],tbl_COA[Account_key],tbl_COA[SubClass],"Not Found")</f>
        <v>Sales</v>
      </c>
      <c r="I17957" t="str">
        <f>_xlfn.XLOOKUP(tbl_GL[[#This Row],[Account_key]],tbl_COA[Account_key],tbl_COA[SubClass2],"Not Found")</f>
        <v>Sales</v>
      </c>
      <c r="J17957" t="str">
        <f>_xlfn.XLOOKUP(tbl_GL[[#This Row],[Account_key]],tbl_COA[Account_key],tbl_COA[SubAccount],,0)</f>
        <v>Sales</v>
      </c>
      <c r="K17957">
        <f>YEAR(tbl_GL[[#This Row],[Date]])</f>
        <v>2019</v>
      </c>
    </row>
    <row r="17958" spans="1:11" x14ac:dyDescent="0.35">
      <c r="A17958">
        <v>1193.2</v>
      </c>
      <c r="B17958" s="24">
        <v>43764</v>
      </c>
      <c r="C17958">
        <v>7</v>
      </c>
      <c r="D17958" s="13">
        <v>30</v>
      </c>
      <c r="E17958" s="13" t="s">
        <v>8</v>
      </c>
      <c r="F17958" s="17">
        <v>17385</v>
      </c>
      <c r="G17958" t="str">
        <f>_xlfn.XLOOKUP(tbl_GL[[#This Row],[Account_key]],tbl_COA[Account_key],tbl_COA[Class],"Not Found")</f>
        <v>Assets</v>
      </c>
      <c r="H17958" t="str">
        <f>_xlfn.XLOOKUP(tbl_GL[[#This Row],[Account_key]],tbl_COA[Account_key],tbl_COA[SubClass],"Not Found")</f>
        <v>Assets</v>
      </c>
      <c r="I17958" t="str">
        <f>_xlfn.XLOOKUP(tbl_GL[[#This Row],[Account_key]],tbl_COA[Account_key],tbl_COA[SubClass2],"Not Found")</f>
        <v>Current Assets</v>
      </c>
      <c r="J17958" t="str">
        <f>_xlfn.XLOOKUP(tbl_GL[[#This Row],[Account_key]],tbl_COA[Account_key],tbl_COA[SubAccount],,0)</f>
        <v>Trade Receivables</v>
      </c>
      <c r="K17958">
        <f>YEAR(tbl_GL[[#This Row],[Date]])</f>
        <v>2019</v>
      </c>
    </row>
    <row r="17959" spans="1:11" x14ac:dyDescent="0.35">
      <c r="A17959">
        <v>1194.0999999999999</v>
      </c>
      <c r="B17959" s="24">
        <v>43765</v>
      </c>
      <c r="C17959">
        <v>7</v>
      </c>
      <c r="D17959" s="13">
        <v>10</v>
      </c>
      <c r="E17959" s="13" t="s">
        <v>98</v>
      </c>
      <c r="F17959" s="17">
        <v>-1355</v>
      </c>
      <c r="G17959" t="str">
        <f>_xlfn.XLOOKUP(tbl_GL[[#This Row],[Account_key]],tbl_COA[Account_key],tbl_COA[Class],"Not Found")</f>
        <v>Assets</v>
      </c>
      <c r="H17959" t="str">
        <f>_xlfn.XLOOKUP(tbl_GL[[#This Row],[Account_key]],tbl_COA[Account_key],tbl_COA[SubClass],"Not Found")</f>
        <v>Assets</v>
      </c>
      <c r="I17959" t="str">
        <f>_xlfn.XLOOKUP(tbl_GL[[#This Row],[Account_key]],tbl_COA[Account_key],tbl_COA[SubClass2],"Not Found")</f>
        <v>Current Assets</v>
      </c>
      <c r="J17959" t="str">
        <f>_xlfn.XLOOKUP(tbl_GL[[#This Row],[Account_key]],tbl_COA[Account_key],tbl_COA[SubAccount],,0)</f>
        <v>Cash at Bank</v>
      </c>
      <c r="K17959">
        <f>YEAR(tbl_GL[[#This Row],[Date]])</f>
        <v>2019</v>
      </c>
    </row>
    <row r="17960" spans="1:11" x14ac:dyDescent="0.35">
      <c r="A17960">
        <v>1194.2</v>
      </c>
      <c r="B17960" s="24">
        <v>43765</v>
      </c>
      <c r="C17960">
        <v>7</v>
      </c>
      <c r="D17960" s="13">
        <v>120</v>
      </c>
      <c r="E17960" s="13" t="s">
        <v>98</v>
      </c>
      <c r="F17960" s="17">
        <v>-1355</v>
      </c>
      <c r="G17960" t="str">
        <f>_xlfn.XLOOKUP(tbl_GL[[#This Row],[Account_key]],tbl_COA[Account_key],tbl_COA[Class],"Not Found")</f>
        <v>Liabilities and Owners Equity</v>
      </c>
      <c r="H17960" t="str">
        <f>_xlfn.XLOOKUP(tbl_GL[[#This Row],[Account_key]],tbl_COA[Account_key],tbl_COA[SubClass],"Not Found")</f>
        <v>Liabilities</v>
      </c>
      <c r="I17960" t="str">
        <f>_xlfn.XLOOKUP(tbl_GL[[#This Row],[Account_key]],tbl_COA[Account_key],tbl_COA[SubClass2],"Not Found")</f>
        <v>Current Liabilities</v>
      </c>
      <c r="J17960" t="str">
        <f>_xlfn.XLOOKUP(tbl_GL[[#This Row],[Account_key]],tbl_COA[Account_key],tbl_COA[SubAccount],,0)</f>
        <v>Accrued Expenses</v>
      </c>
      <c r="K17960">
        <f>YEAR(tbl_GL[[#This Row],[Date]])</f>
        <v>2019</v>
      </c>
    </row>
    <row r="17961" spans="1:11" x14ac:dyDescent="0.35">
      <c r="A17961">
        <v>1195.0999999999999</v>
      </c>
      <c r="B17961" s="24">
        <v>43765</v>
      </c>
      <c r="C17961">
        <v>7</v>
      </c>
      <c r="D17961" s="13">
        <v>10</v>
      </c>
      <c r="E17961" s="13" t="s">
        <v>98</v>
      </c>
      <c r="F17961" s="17">
        <v>-1614</v>
      </c>
      <c r="G17961" t="str">
        <f>_xlfn.XLOOKUP(tbl_GL[[#This Row],[Account_key]],tbl_COA[Account_key],tbl_COA[Class],"Not Found")</f>
        <v>Assets</v>
      </c>
      <c r="H17961" t="str">
        <f>_xlfn.XLOOKUP(tbl_GL[[#This Row],[Account_key]],tbl_COA[Account_key],tbl_COA[SubClass],"Not Found")</f>
        <v>Assets</v>
      </c>
      <c r="I17961" t="str">
        <f>_xlfn.XLOOKUP(tbl_GL[[#This Row],[Account_key]],tbl_COA[Account_key],tbl_COA[SubClass2],"Not Found")</f>
        <v>Current Assets</v>
      </c>
      <c r="J17961" t="str">
        <f>_xlfn.XLOOKUP(tbl_GL[[#This Row],[Account_key]],tbl_COA[Account_key],tbl_COA[SubAccount],,0)</f>
        <v>Cash at Bank</v>
      </c>
      <c r="K17961">
        <f>YEAR(tbl_GL[[#This Row],[Date]])</f>
        <v>2019</v>
      </c>
    </row>
    <row r="17962" spans="1:11" x14ac:dyDescent="0.35">
      <c r="A17962">
        <v>1195.2</v>
      </c>
      <c r="B17962" s="24">
        <v>43765</v>
      </c>
      <c r="C17962">
        <v>7</v>
      </c>
      <c r="D17962" s="13">
        <v>120</v>
      </c>
      <c r="E17962" s="13" t="s">
        <v>98</v>
      </c>
      <c r="F17962" s="17">
        <v>-1614</v>
      </c>
      <c r="G17962" t="str">
        <f>_xlfn.XLOOKUP(tbl_GL[[#This Row],[Account_key]],tbl_COA[Account_key],tbl_COA[Class],"Not Found")</f>
        <v>Liabilities and Owners Equity</v>
      </c>
      <c r="H17962" t="str">
        <f>_xlfn.XLOOKUP(tbl_GL[[#This Row],[Account_key]],tbl_COA[Account_key],tbl_COA[SubClass],"Not Found")</f>
        <v>Liabilities</v>
      </c>
      <c r="I17962" t="str">
        <f>_xlfn.XLOOKUP(tbl_GL[[#This Row],[Account_key]],tbl_COA[Account_key],tbl_COA[SubClass2],"Not Found")</f>
        <v>Current Liabilities</v>
      </c>
      <c r="J17962" t="str">
        <f>_xlfn.XLOOKUP(tbl_GL[[#This Row],[Account_key]],tbl_COA[Account_key],tbl_COA[SubAccount],,0)</f>
        <v>Accrued Expenses</v>
      </c>
      <c r="K17962">
        <f>YEAR(tbl_GL[[#This Row],[Date]])</f>
        <v>2019</v>
      </c>
    </row>
    <row r="17963" spans="1:11" x14ac:dyDescent="0.35">
      <c r="A17963">
        <v>1196.0999999999999</v>
      </c>
      <c r="B17963" s="24">
        <v>43767</v>
      </c>
      <c r="C17963">
        <v>7</v>
      </c>
      <c r="D17963" s="13">
        <v>230</v>
      </c>
      <c r="E17963" s="13" t="s">
        <v>4</v>
      </c>
      <c r="F17963" s="17">
        <v>-280</v>
      </c>
      <c r="G17963" t="str">
        <f>_xlfn.XLOOKUP(tbl_GL[[#This Row],[Account_key]],tbl_COA[Account_key],tbl_COA[Class],"Not Found")</f>
        <v>Trading account</v>
      </c>
      <c r="H17963" t="str">
        <f>_xlfn.XLOOKUP(tbl_GL[[#This Row],[Account_key]],tbl_COA[Account_key],tbl_COA[SubClass],"Not Found")</f>
        <v>Cost of Sales</v>
      </c>
      <c r="I17963" t="str">
        <f>_xlfn.XLOOKUP(tbl_GL[[#This Row],[Account_key]],tbl_COA[Account_key],tbl_COA[SubClass2],"Not Found")</f>
        <v>Cost of Sales</v>
      </c>
      <c r="J17963" t="str">
        <f>_xlfn.XLOOKUP(tbl_GL[[#This Row],[Account_key]],tbl_COA[Account_key],tbl_COA[SubAccount],,0)</f>
        <v>Cost of Sales</v>
      </c>
      <c r="K17963">
        <f>YEAR(tbl_GL[[#This Row],[Date]])</f>
        <v>2019</v>
      </c>
    </row>
    <row r="17964" spans="1:11" x14ac:dyDescent="0.35">
      <c r="A17964">
        <v>1196.2</v>
      </c>
      <c r="B17964" s="24">
        <v>43767</v>
      </c>
      <c r="C17964">
        <v>7</v>
      </c>
      <c r="D17964" s="13">
        <v>60</v>
      </c>
      <c r="E17964" s="13" t="s">
        <v>4</v>
      </c>
      <c r="F17964" s="17">
        <v>-280</v>
      </c>
      <c r="G17964" t="str">
        <f>_xlfn.XLOOKUP(tbl_GL[[#This Row],[Account_key]],tbl_COA[Account_key],tbl_COA[Class],"Not Found")</f>
        <v>Assets</v>
      </c>
      <c r="H17964" t="str">
        <f>_xlfn.XLOOKUP(tbl_GL[[#This Row],[Account_key]],tbl_COA[Account_key],tbl_COA[SubClass],"Not Found")</f>
        <v>Assets</v>
      </c>
      <c r="I17964" t="str">
        <f>_xlfn.XLOOKUP(tbl_GL[[#This Row],[Account_key]],tbl_COA[Account_key],tbl_COA[SubClass2],"Not Found")</f>
        <v>Current Assets</v>
      </c>
      <c r="J17964" t="str">
        <f>_xlfn.XLOOKUP(tbl_GL[[#This Row],[Account_key]],tbl_COA[Account_key],tbl_COA[SubAccount],,0)</f>
        <v>Inventory</v>
      </c>
      <c r="K17964">
        <f>YEAR(tbl_GL[[#This Row],[Date]])</f>
        <v>2019</v>
      </c>
    </row>
    <row r="17965" spans="1:11" x14ac:dyDescent="0.35">
      <c r="A17965">
        <v>1197.0999999999999</v>
      </c>
      <c r="B17965" s="24">
        <v>43767</v>
      </c>
      <c r="C17965">
        <v>7</v>
      </c>
      <c r="D17965" s="13">
        <v>210</v>
      </c>
      <c r="E17965" s="13" t="s">
        <v>8</v>
      </c>
      <c r="F17965" s="17">
        <v>1256</v>
      </c>
      <c r="G17965" t="str">
        <f>_xlfn.XLOOKUP(tbl_GL[[#This Row],[Account_key]],tbl_COA[Account_key],tbl_COA[Class],"Not Found")</f>
        <v>Trading account</v>
      </c>
      <c r="H17965" t="str">
        <f>_xlfn.XLOOKUP(tbl_GL[[#This Row],[Account_key]],tbl_COA[Account_key],tbl_COA[SubClass],"Not Found")</f>
        <v>Sales</v>
      </c>
      <c r="I17965" t="str">
        <f>_xlfn.XLOOKUP(tbl_GL[[#This Row],[Account_key]],tbl_COA[Account_key],tbl_COA[SubClass2],"Not Found")</f>
        <v>Sales</v>
      </c>
      <c r="J17965" t="str">
        <f>_xlfn.XLOOKUP(tbl_GL[[#This Row],[Account_key]],tbl_COA[Account_key],tbl_COA[SubAccount],,0)</f>
        <v>Sales</v>
      </c>
      <c r="K17965">
        <f>YEAR(tbl_GL[[#This Row],[Date]])</f>
        <v>2019</v>
      </c>
    </row>
    <row r="17966" spans="1:11" x14ac:dyDescent="0.35">
      <c r="A17966">
        <v>1197.2</v>
      </c>
      <c r="B17966" s="24">
        <v>43767</v>
      </c>
      <c r="C17966">
        <v>7</v>
      </c>
      <c r="D17966" s="13">
        <v>30</v>
      </c>
      <c r="E17966" s="13" t="s">
        <v>8</v>
      </c>
      <c r="F17966" s="17">
        <v>1256</v>
      </c>
      <c r="G17966" t="str">
        <f>_xlfn.XLOOKUP(tbl_GL[[#This Row],[Account_key]],tbl_COA[Account_key],tbl_COA[Class],"Not Found")</f>
        <v>Assets</v>
      </c>
      <c r="H17966" t="str">
        <f>_xlfn.XLOOKUP(tbl_GL[[#This Row],[Account_key]],tbl_COA[Account_key],tbl_COA[SubClass],"Not Found")</f>
        <v>Assets</v>
      </c>
      <c r="I17966" t="str">
        <f>_xlfn.XLOOKUP(tbl_GL[[#This Row],[Account_key]],tbl_COA[Account_key],tbl_COA[SubClass2],"Not Found")</f>
        <v>Current Assets</v>
      </c>
      <c r="J17966" t="str">
        <f>_xlfn.XLOOKUP(tbl_GL[[#This Row],[Account_key]],tbl_COA[Account_key],tbl_COA[SubAccount],,0)</f>
        <v>Trade Receivables</v>
      </c>
      <c r="K17966">
        <f>YEAR(tbl_GL[[#This Row],[Date]])</f>
        <v>2019</v>
      </c>
    </row>
    <row r="17967" spans="1:11" x14ac:dyDescent="0.35">
      <c r="A17967">
        <v>1198.0999999999999</v>
      </c>
      <c r="B17967" s="24">
        <v>43767</v>
      </c>
      <c r="C17967">
        <v>7</v>
      </c>
      <c r="D17967" s="13">
        <v>300</v>
      </c>
      <c r="E17967" s="13" t="s">
        <v>97</v>
      </c>
      <c r="F17967" s="17">
        <v>-1515</v>
      </c>
      <c r="G17967" t="str">
        <f>_xlfn.XLOOKUP(tbl_GL[[#This Row],[Account_key]],tbl_COA[Account_key],tbl_COA[Class],"Not Found")</f>
        <v>Operating account</v>
      </c>
      <c r="H17967" t="str">
        <f>_xlfn.XLOOKUP(tbl_GL[[#This Row],[Account_key]],tbl_COA[Account_key],tbl_COA[SubClass],"Not Found")</f>
        <v>Operating Expenses</v>
      </c>
      <c r="I17967" t="str">
        <f>_xlfn.XLOOKUP(tbl_GL[[#This Row],[Account_key]],tbl_COA[Account_key],tbl_COA[SubClass2],"Not Found")</f>
        <v>Administration</v>
      </c>
      <c r="J17967" t="str">
        <f>_xlfn.XLOOKUP(tbl_GL[[#This Row],[Account_key]],tbl_COA[Account_key],tbl_COA[SubAccount],,0)</f>
        <v>Entertainment</v>
      </c>
      <c r="K17967">
        <f>YEAR(tbl_GL[[#This Row],[Date]])</f>
        <v>2019</v>
      </c>
    </row>
    <row r="17968" spans="1:11" x14ac:dyDescent="0.35">
      <c r="A17968">
        <v>1198.2</v>
      </c>
      <c r="B17968" s="24">
        <v>43767</v>
      </c>
      <c r="C17968">
        <v>7</v>
      </c>
      <c r="D17968" s="13">
        <v>120</v>
      </c>
      <c r="E17968" s="13" t="s">
        <v>97</v>
      </c>
      <c r="F17968" s="17">
        <v>1515</v>
      </c>
      <c r="G17968" t="str">
        <f>_xlfn.XLOOKUP(tbl_GL[[#This Row],[Account_key]],tbl_COA[Account_key],tbl_COA[Class],"Not Found")</f>
        <v>Liabilities and Owners Equity</v>
      </c>
      <c r="H17968" t="str">
        <f>_xlfn.XLOOKUP(tbl_GL[[#This Row],[Account_key]],tbl_COA[Account_key],tbl_COA[SubClass],"Not Found")</f>
        <v>Liabilities</v>
      </c>
      <c r="I17968" t="str">
        <f>_xlfn.XLOOKUP(tbl_GL[[#This Row],[Account_key]],tbl_COA[Account_key],tbl_COA[SubClass2],"Not Found")</f>
        <v>Current Liabilities</v>
      </c>
      <c r="J17968" t="str">
        <f>_xlfn.XLOOKUP(tbl_GL[[#This Row],[Account_key]],tbl_COA[Account_key],tbl_COA[SubAccount],,0)</f>
        <v>Accrued Expenses</v>
      </c>
      <c r="K17968">
        <f>YEAR(tbl_GL[[#This Row],[Date]])</f>
        <v>2019</v>
      </c>
    </row>
    <row r="17969" spans="1:11" x14ac:dyDescent="0.35">
      <c r="A17969">
        <v>1199.0999999999999</v>
      </c>
      <c r="B17969" s="24">
        <v>43768</v>
      </c>
      <c r="C17969">
        <v>7</v>
      </c>
      <c r="D17969" s="13">
        <v>220</v>
      </c>
      <c r="E17969" s="13" t="s">
        <v>81</v>
      </c>
      <c r="F17969" s="17">
        <v>-1705</v>
      </c>
      <c r="G17969" t="str">
        <f>_xlfn.XLOOKUP(tbl_GL[[#This Row],[Account_key]],tbl_COA[Account_key],tbl_COA[Class],"Not Found")</f>
        <v>Trading account</v>
      </c>
      <c r="H17969" t="str">
        <f>_xlfn.XLOOKUP(tbl_GL[[#This Row],[Account_key]],tbl_COA[Account_key],tbl_COA[SubClass],"Not Found")</f>
        <v>Sales</v>
      </c>
      <c r="I17969" t="str">
        <f>_xlfn.XLOOKUP(tbl_GL[[#This Row],[Account_key]],tbl_COA[Account_key],tbl_COA[SubClass2],"Not Found")</f>
        <v>Sales</v>
      </c>
      <c r="J17969" t="str">
        <f>_xlfn.XLOOKUP(tbl_GL[[#This Row],[Account_key]],tbl_COA[Account_key],tbl_COA[SubAccount],,0)</f>
        <v>Sales Return</v>
      </c>
      <c r="K17969">
        <f>YEAR(tbl_GL[[#This Row],[Date]])</f>
        <v>2019</v>
      </c>
    </row>
    <row r="17970" spans="1:11" x14ac:dyDescent="0.35">
      <c r="A17970">
        <v>1199.2</v>
      </c>
      <c r="B17970" s="24">
        <v>43768</v>
      </c>
      <c r="C17970">
        <v>7</v>
      </c>
      <c r="D17970" s="13">
        <v>20</v>
      </c>
      <c r="E17970" s="13" t="s">
        <v>81</v>
      </c>
      <c r="F17970" s="17">
        <v>-1705</v>
      </c>
      <c r="G17970" t="str">
        <f>_xlfn.XLOOKUP(tbl_GL[[#This Row],[Account_key]],tbl_COA[Account_key],tbl_COA[Class],"Not Found")</f>
        <v>Assets</v>
      </c>
      <c r="H17970" t="str">
        <f>_xlfn.XLOOKUP(tbl_GL[[#This Row],[Account_key]],tbl_COA[Account_key],tbl_COA[SubClass],"Not Found")</f>
        <v>Assets</v>
      </c>
      <c r="I17970" t="str">
        <f>_xlfn.XLOOKUP(tbl_GL[[#This Row],[Account_key]],tbl_COA[Account_key],tbl_COA[SubClass2],"Not Found")</f>
        <v>Current Assets</v>
      </c>
      <c r="J17970" t="str">
        <f>_xlfn.XLOOKUP(tbl_GL[[#This Row],[Account_key]],tbl_COA[Account_key],tbl_COA[SubAccount],,0)</f>
        <v>Cash in hand</v>
      </c>
      <c r="K17970">
        <f>YEAR(tbl_GL[[#This Row],[Date]])</f>
        <v>2019</v>
      </c>
    </row>
    <row r="17971" spans="1:11" x14ac:dyDescent="0.35">
      <c r="A17971">
        <v>1200.0999999999999</v>
      </c>
      <c r="B17971" s="24">
        <v>43769</v>
      </c>
      <c r="C17971">
        <v>7</v>
      </c>
      <c r="D17971" s="13">
        <v>10</v>
      </c>
      <c r="E17971" s="13" t="s">
        <v>110</v>
      </c>
      <c r="F17971" s="17">
        <v>72</v>
      </c>
      <c r="G17971" t="str">
        <f>_xlfn.XLOOKUP(tbl_GL[[#This Row],[Account_key]],tbl_COA[Account_key],tbl_COA[Class],"Not Found")</f>
        <v>Assets</v>
      </c>
      <c r="H17971" t="str">
        <f>_xlfn.XLOOKUP(tbl_GL[[#This Row],[Account_key]],tbl_COA[Account_key],tbl_COA[SubClass],"Not Found")</f>
        <v>Assets</v>
      </c>
      <c r="I17971" t="str">
        <f>_xlfn.XLOOKUP(tbl_GL[[#This Row],[Account_key]],tbl_COA[Account_key],tbl_COA[SubClass2],"Not Found")</f>
        <v>Current Assets</v>
      </c>
      <c r="J17971" t="str">
        <f>_xlfn.XLOOKUP(tbl_GL[[#This Row],[Account_key]],tbl_COA[Account_key],tbl_COA[SubAccount],,0)</f>
        <v>Cash at Bank</v>
      </c>
      <c r="K17971">
        <f>YEAR(tbl_GL[[#This Row],[Date]])</f>
        <v>2019</v>
      </c>
    </row>
    <row r="17972" spans="1:11" x14ac:dyDescent="0.35">
      <c r="A17972">
        <v>1200.2</v>
      </c>
      <c r="B17972" s="24">
        <v>43769</v>
      </c>
      <c r="C17972">
        <v>7</v>
      </c>
      <c r="D17972" s="13">
        <v>430</v>
      </c>
      <c r="E17972" s="13" t="s">
        <v>110</v>
      </c>
      <c r="F17972" s="17">
        <v>72</v>
      </c>
      <c r="G17972" t="str">
        <f>_xlfn.XLOOKUP(tbl_GL[[#This Row],[Account_key]],tbl_COA[Account_key],tbl_COA[Class],"Not Found")</f>
        <v>Non-operating</v>
      </c>
      <c r="H17972" t="str">
        <f>_xlfn.XLOOKUP(tbl_GL[[#This Row],[Account_key]],tbl_COA[Account_key],tbl_COA[SubClass],"Not Found")</f>
        <v>Exchange Loss/Gain</v>
      </c>
      <c r="I17972" t="str">
        <f>_xlfn.XLOOKUP(tbl_GL[[#This Row],[Account_key]],tbl_COA[Account_key],tbl_COA[SubClass2],"Not Found")</f>
        <v>Exchange Loss/Gain</v>
      </c>
      <c r="J17972" t="str">
        <f>_xlfn.XLOOKUP(tbl_GL[[#This Row],[Account_key]],tbl_COA[Account_key],tbl_COA[SubAccount],,0)</f>
        <v>Exchange Loss/Gain</v>
      </c>
      <c r="K17972">
        <f>YEAR(tbl_GL[[#This Row],[Date]])</f>
        <v>2019</v>
      </c>
    </row>
    <row r="17973" spans="1:11" x14ac:dyDescent="0.35">
      <c r="A17973">
        <v>1201.0999999999999</v>
      </c>
      <c r="B17973" s="24">
        <v>43769</v>
      </c>
      <c r="C17973">
        <v>7</v>
      </c>
      <c r="D17973" s="13">
        <v>10</v>
      </c>
      <c r="E17973" s="13" t="s">
        <v>113</v>
      </c>
      <c r="F17973" s="17">
        <v>116</v>
      </c>
      <c r="G17973" t="str">
        <f>_xlfn.XLOOKUP(tbl_GL[[#This Row],[Account_key]],tbl_COA[Account_key],tbl_COA[Class],"Not Found")</f>
        <v>Assets</v>
      </c>
      <c r="H17973" t="str">
        <f>_xlfn.XLOOKUP(tbl_GL[[#This Row],[Account_key]],tbl_COA[Account_key],tbl_COA[SubClass],"Not Found")</f>
        <v>Assets</v>
      </c>
      <c r="I17973" t="str">
        <f>_xlfn.XLOOKUP(tbl_GL[[#This Row],[Account_key]],tbl_COA[Account_key],tbl_COA[SubClass2],"Not Found")</f>
        <v>Current Assets</v>
      </c>
      <c r="J17973" t="str">
        <f>_xlfn.XLOOKUP(tbl_GL[[#This Row],[Account_key]],tbl_COA[Account_key],tbl_COA[SubAccount],,0)</f>
        <v>Cash at Bank</v>
      </c>
      <c r="K17973">
        <f>YEAR(tbl_GL[[#This Row],[Date]])</f>
        <v>2019</v>
      </c>
    </row>
    <row r="17974" spans="1:11" x14ac:dyDescent="0.35">
      <c r="A17974">
        <v>1201.2</v>
      </c>
      <c r="B17974" s="24">
        <v>43769</v>
      </c>
      <c r="C17974">
        <v>7</v>
      </c>
      <c r="D17974" s="13">
        <v>410</v>
      </c>
      <c r="E17974" s="13" t="s">
        <v>113</v>
      </c>
      <c r="F17974" s="17">
        <v>116</v>
      </c>
      <c r="G17974" t="str">
        <f>_xlfn.XLOOKUP(tbl_GL[[#This Row],[Account_key]],tbl_COA[Account_key],tbl_COA[Class],"Not Found")</f>
        <v>Non-operating</v>
      </c>
      <c r="H17974" t="str">
        <f>_xlfn.XLOOKUP(tbl_GL[[#This Row],[Account_key]],tbl_COA[Account_key],tbl_COA[SubClass],"Not Found")</f>
        <v>Interest Income</v>
      </c>
      <c r="I17974" t="str">
        <f>_xlfn.XLOOKUP(tbl_GL[[#This Row],[Account_key]],tbl_COA[Account_key],tbl_COA[SubClass2],"Not Found")</f>
        <v>Interest Income</v>
      </c>
      <c r="J17974" t="str">
        <f>_xlfn.XLOOKUP(tbl_GL[[#This Row],[Account_key]],tbl_COA[Account_key],tbl_COA[SubAccount],,0)</f>
        <v>Interest Income</v>
      </c>
      <c r="K17974">
        <f>YEAR(tbl_GL[[#This Row],[Date]])</f>
        <v>2019</v>
      </c>
    </row>
    <row r="17975" spans="1:11" x14ac:dyDescent="0.35">
      <c r="A17975">
        <v>1202.0999999999999</v>
      </c>
      <c r="B17975" s="24">
        <v>43769</v>
      </c>
      <c r="C17975">
        <v>7</v>
      </c>
      <c r="D17975" s="13">
        <v>400</v>
      </c>
      <c r="E17975" s="13" t="s">
        <v>104</v>
      </c>
      <c r="F17975" s="17">
        <v>-125</v>
      </c>
      <c r="G17975" t="str">
        <f>_xlfn.XLOOKUP(tbl_GL[[#This Row],[Account_key]],tbl_COA[Account_key],tbl_COA[Class],"Not Found")</f>
        <v>Operating account</v>
      </c>
      <c r="H17975" t="str">
        <f>_xlfn.XLOOKUP(tbl_GL[[#This Row],[Account_key]],tbl_COA[Account_key],tbl_COA[SubClass],"Not Found")</f>
        <v>Depreciation &amp; Amortization</v>
      </c>
      <c r="I17975" t="str">
        <f>_xlfn.XLOOKUP(tbl_GL[[#This Row],[Account_key]],tbl_COA[Account_key],tbl_COA[SubClass2],"Not Found")</f>
        <v>Amortization</v>
      </c>
      <c r="J17975" t="str">
        <f>_xlfn.XLOOKUP(tbl_GL[[#This Row],[Account_key]],tbl_COA[Account_key],tbl_COA[SubAccount],,0)</f>
        <v>Amortization of Intangible Assets</v>
      </c>
      <c r="K17975">
        <f>YEAR(tbl_GL[[#This Row],[Date]])</f>
        <v>2019</v>
      </c>
    </row>
    <row r="17976" spans="1:11" x14ac:dyDescent="0.35">
      <c r="A17976">
        <v>1202.2</v>
      </c>
      <c r="B17976" s="24">
        <v>43769</v>
      </c>
      <c r="C17976">
        <v>7</v>
      </c>
      <c r="D17976" s="13">
        <v>100</v>
      </c>
      <c r="E17976" s="13" t="s">
        <v>104</v>
      </c>
      <c r="F17976" s="17">
        <v>-125</v>
      </c>
      <c r="G17976" t="str">
        <f>_xlfn.XLOOKUP(tbl_GL[[#This Row],[Account_key]],tbl_COA[Account_key],tbl_COA[Class],"Not Found")</f>
        <v>Assets</v>
      </c>
      <c r="H17976" t="str">
        <f>_xlfn.XLOOKUP(tbl_GL[[#This Row],[Account_key]],tbl_COA[Account_key],tbl_COA[SubClass],"Not Found")</f>
        <v>Assets</v>
      </c>
      <c r="I17976" t="str">
        <f>_xlfn.XLOOKUP(tbl_GL[[#This Row],[Account_key]],tbl_COA[Account_key],tbl_COA[SubClass2],"Not Found")</f>
        <v>Non-Current Assets</v>
      </c>
      <c r="J17976" t="str">
        <f>_xlfn.XLOOKUP(tbl_GL[[#This Row],[Account_key]],tbl_COA[Account_key],tbl_COA[SubAccount],,0)</f>
        <v>Patents and trademarks</v>
      </c>
      <c r="K17976">
        <f>YEAR(tbl_GL[[#This Row],[Date]])</f>
        <v>2019</v>
      </c>
    </row>
    <row r="17977" spans="1:11" x14ac:dyDescent="0.35">
      <c r="A17977">
        <v>1203.0999999999999</v>
      </c>
      <c r="B17977" s="24">
        <v>43769</v>
      </c>
      <c r="C17977">
        <v>7</v>
      </c>
      <c r="D17977" s="13">
        <v>440</v>
      </c>
      <c r="E17977" s="13" t="s">
        <v>112</v>
      </c>
      <c r="F17977" s="17">
        <v>-195</v>
      </c>
      <c r="G17977" t="str">
        <f>_xlfn.XLOOKUP(tbl_GL[[#This Row],[Account_key]],tbl_COA[Account_key],tbl_COA[Class],"Not Found")</f>
        <v>Interest &amp; Tax</v>
      </c>
      <c r="H17977" t="str">
        <f>_xlfn.XLOOKUP(tbl_GL[[#This Row],[Account_key]],tbl_COA[Account_key],tbl_COA[SubClass],"Not Found")</f>
        <v>Interest Expense</v>
      </c>
      <c r="I17977" t="str">
        <f>_xlfn.XLOOKUP(tbl_GL[[#This Row],[Account_key]],tbl_COA[Account_key],tbl_COA[SubClass2],"Not Found")</f>
        <v>Interest Expense</v>
      </c>
      <c r="J17977" t="str">
        <f>_xlfn.XLOOKUP(tbl_GL[[#This Row],[Account_key]],tbl_COA[Account_key],tbl_COA[SubAccount],,0)</f>
        <v>Interest Expense</v>
      </c>
      <c r="K17977">
        <f>YEAR(tbl_GL[[#This Row],[Date]])</f>
        <v>2019</v>
      </c>
    </row>
    <row r="17978" spans="1:11" x14ac:dyDescent="0.35">
      <c r="A17978">
        <v>1203.2</v>
      </c>
      <c r="B17978" s="24">
        <v>43769</v>
      </c>
      <c r="C17978">
        <v>7</v>
      </c>
      <c r="D17978" s="13">
        <v>121</v>
      </c>
      <c r="E17978" s="13" t="s">
        <v>112</v>
      </c>
      <c r="F17978" s="17">
        <v>195</v>
      </c>
      <c r="G17978" t="str">
        <f>_xlfn.XLOOKUP(tbl_GL[[#This Row],[Account_key]],tbl_COA[Account_key],tbl_COA[Class],"Not Found")</f>
        <v>Liabilities and Owners Equity</v>
      </c>
      <c r="H17978" t="str">
        <f>_xlfn.XLOOKUP(tbl_GL[[#This Row],[Account_key]],tbl_COA[Account_key],tbl_COA[SubClass],"Not Found")</f>
        <v>Liabilities</v>
      </c>
      <c r="I17978" t="str">
        <f>_xlfn.XLOOKUP(tbl_GL[[#This Row],[Account_key]],tbl_COA[Account_key],tbl_COA[SubClass2],"Not Found")</f>
        <v>Current Liabilities</v>
      </c>
      <c r="J17978" t="str">
        <f>_xlfn.XLOOKUP(tbl_GL[[#This Row],[Account_key]],tbl_COA[Account_key],tbl_COA[SubAccount],,0)</f>
        <v>Interest Payable</v>
      </c>
      <c r="K17978">
        <f>YEAR(tbl_GL[[#This Row],[Date]])</f>
        <v>2019</v>
      </c>
    </row>
    <row r="17979" spans="1:11" x14ac:dyDescent="0.35">
      <c r="A17979">
        <v>1204.0999999999999</v>
      </c>
      <c r="B17979" s="24">
        <v>43769</v>
      </c>
      <c r="C17979">
        <v>7</v>
      </c>
      <c r="D17979" s="13">
        <v>450</v>
      </c>
      <c r="E17979" s="23" t="s">
        <v>108</v>
      </c>
      <c r="F17979" s="17">
        <v>-3644</v>
      </c>
      <c r="G17979" t="str">
        <f>_xlfn.XLOOKUP(tbl_GL[[#This Row],[Account_key]],tbl_COA[Account_key],tbl_COA[Class],"Not Found")</f>
        <v>Interest &amp; Tax</v>
      </c>
      <c r="H17979" t="str">
        <f>_xlfn.XLOOKUP(tbl_GL[[#This Row],[Account_key]],tbl_COA[Account_key],tbl_COA[SubClass],"Not Found")</f>
        <v>Taxation</v>
      </c>
      <c r="I17979" t="str">
        <f>_xlfn.XLOOKUP(tbl_GL[[#This Row],[Account_key]],tbl_COA[Account_key],tbl_COA[SubClass2],"Not Found")</f>
        <v>Taxation</v>
      </c>
      <c r="J17979" t="str">
        <f>_xlfn.XLOOKUP(tbl_GL[[#This Row],[Account_key]],tbl_COA[Account_key],tbl_COA[SubAccount],,0)</f>
        <v>Taxation</v>
      </c>
      <c r="K17979">
        <f>YEAR(tbl_GL[[#This Row],[Date]])</f>
        <v>2019</v>
      </c>
    </row>
    <row r="17980" spans="1:11" x14ac:dyDescent="0.35">
      <c r="A17980">
        <v>1204.2</v>
      </c>
      <c r="B17980" s="24">
        <v>43769</v>
      </c>
      <c r="C17980">
        <v>7</v>
      </c>
      <c r="D17980" s="13">
        <v>122</v>
      </c>
      <c r="E17980" s="23" t="s">
        <v>108</v>
      </c>
      <c r="F17980" s="17">
        <v>3644</v>
      </c>
      <c r="G17980" t="str">
        <f>_xlfn.XLOOKUP(tbl_GL[[#This Row],[Account_key]],tbl_COA[Account_key],tbl_COA[Class],"Not Found")</f>
        <v>Liabilities and Owners Equity</v>
      </c>
      <c r="H17980" t="str">
        <f>_xlfn.XLOOKUP(tbl_GL[[#This Row],[Account_key]],tbl_COA[Account_key],tbl_COA[SubClass],"Not Found")</f>
        <v>Liabilities</v>
      </c>
      <c r="I17980" t="str">
        <f>_xlfn.XLOOKUP(tbl_GL[[#This Row],[Account_key]],tbl_COA[Account_key],tbl_COA[SubClass2],"Not Found")</f>
        <v>Current Liabilities</v>
      </c>
      <c r="J17980" t="str">
        <f>_xlfn.XLOOKUP(tbl_GL[[#This Row],[Account_key]],tbl_COA[Account_key],tbl_COA[SubAccount],,0)</f>
        <v>Tax payable</v>
      </c>
      <c r="K17980">
        <f>YEAR(tbl_GL[[#This Row],[Date]])</f>
        <v>2019</v>
      </c>
    </row>
    <row r="17981" spans="1:11" x14ac:dyDescent="0.35">
      <c r="A17981">
        <v>1205.0999999999999</v>
      </c>
      <c r="B17981" s="24">
        <v>43769</v>
      </c>
      <c r="C17981">
        <v>7</v>
      </c>
      <c r="D17981" s="13">
        <v>240</v>
      </c>
      <c r="E17981" s="13" t="s">
        <v>56</v>
      </c>
      <c r="F17981" s="17">
        <v>-4500</v>
      </c>
      <c r="G17981" t="str">
        <f>_xlfn.XLOOKUP(tbl_GL[[#This Row],[Account_key]],tbl_COA[Account_key],tbl_COA[Class],"Not Found")</f>
        <v>Operating account</v>
      </c>
      <c r="H17981" t="str">
        <f>_xlfn.XLOOKUP(tbl_GL[[#This Row],[Account_key]],tbl_COA[Account_key],tbl_COA[SubClass],"Not Found")</f>
        <v>Operating Expenses</v>
      </c>
      <c r="I17981" t="str">
        <f>_xlfn.XLOOKUP(tbl_GL[[#This Row],[Account_key]],tbl_COA[Account_key],tbl_COA[SubClass2],"Not Found")</f>
        <v>Sales &amp; Distribution</v>
      </c>
      <c r="J17981" t="str">
        <f>_xlfn.XLOOKUP(tbl_GL[[#This Row],[Account_key]],tbl_COA[Account_key],tbl_COA[SubAccount],,0)</f>
        <v>Salaries</v>
      </c>
      <c r="K17981">
        <f>YEAR(tbl_GL[[#This Row],[Date]])</f>
        <v>2019</v>
      </c>
    </row>
    <row r="17982" spans="1:11" x14ac:dyDescent="0.35">
      <c r="A17982">
        <v>1205.2</v>
      </c>
      <c r="B17982" s="24">
        <v>43769</v>
      </c>
      <c r="C17982">
        <v>7</v>
      </c>
      <c r="D17982" s="13">
        <v>10</v>
      </c>
      <c r="E17982" s="13" t="s">
        <v>56</v>
      </c>
      <c r="F17982" s="17">
        <v>-4500</v>
      </c>
      <c r="G17982" t="str">
        <f>_xlfn.XLOOKUP(tbl_GL[[#This Row],[Account_key]],tbl_COA[Account_key],tbl_COA[Class],"Not Found")</f>
        <v>Assets</v>
      </c>
      <c r="H17982" t="str">
        <f>_xlfn.XLOOKUP(tbl_GL[[#This Row],[Account_key]],tbl_COA[Account_key],tbl_COA[SubClass],"Not Found")</f>
        <v>Assets</v>
      </c>
      <c r="I17982" t="str">
        <f>_xlfn.XLOOKUP(tbl_GL[[#This Row],[Account_key]],tbl_COA[Account_key],tbl_COA[SubClass2],"Not Found")</f>
        <v>Current Assets</v>
      </c>
      <c r="J17982" t="str">
        <f>_xlfn.XLOOKUP(tbl_GL[[#This Row],[Account_key]],tbl_COA[Account_key],tbl_COA[SubAccount],,0)</f>
        <v>Cash at Bank</v>
      </c>
      <c r="K17982">
        <f>YEAR(tbl_GL[[#This Row],[Date]])</f>
        <v>2019</v>
      </c>
    </row>
    <row r="17983" spans="1:11" x14ac:dyDescent="0.35">
      <c r="A17983">
        <v>1206.0999999999999</v>
      </c>
      <c r="B17983" s="24">
        <v>43769</v>
      </c>
      <c r="C17983">
        <v>7</v>
      </c>
      <c r="D17983" s="13">
        <v>380</v>
      </c>
      <c r="E17983" s="13" t="s">
        <v>101</v>
      </c>
      <c r="F17983" s="17">
        <v>-4900</v>
      </c>
      <c r="G17983" t="str">
        <f>_xlfn.XLOOKUP(tbl_GL[[#This Row],[Account_key]],tbl_COA[Account_key],tbl_COA[Class],"Not Found")</f>
        <v>Operating account</v>
      </c>
      <c r="H17983" t="str">
        <f>_xlfn.XLOOKUP(tbl_GL[[#This Row],[Account_key]],tbl_COA[Account_key],tbl_COA[SubClass],"Not Found")</f>
        <v>Depreciation &amp; Amortization</v>
      </c>
      <c r="I17983" t="str">
        <f>_xlfn.XLOOKUP(tbl_GL[[#This Row],[Account_key]],tbl_COA[Account_key],tbl_COA[SubClass2],"Not Found")</f>
        <v>Depreciation</v>
      </c>
      <c r="J17983" t="str">
        <f>_xlfn.XLOOKUP(tbl_GL[[#This Row],[Account_key]],tbl_COA[Account_key],tbl_COA[SubAccount],,0)</f>
        <v>Equipment</v>
      </c>
      <c r="K17983">
        <f>YEAR(tbl_GL[[#This Row],[Date]])</f>
        <v>2019</v>
      </c>
    </row>
    <row r="17984" spans="1:11" x14ac:dyDescent="0.35">
      <c r="A17984">
        <v>1206.2</v>
      </c>
      <c r="B17984" s="24">
        <v>43769</v>
      </c>
      <c r="C17984">
        <v>7</v>
      </c>
      <c r="D17984" s="13">
        <v>90</v>
      </c>
      <c r="E17984" s="13" t="s">
        <v>101</v>
      </c>
      <c r="F17984" s="17">
        <v>-4900</v>
      </c>
      <c r="G17984" t="str">
        <f>_xlfn.XLOOKUP(tbl_GL[[#This Row],[Account_key]],tbl_COA[Account_key],tbl_COA[Class],"Not Found")</f>
        <v>Assets</v>
      </c>
      <c r="H17984" t="str">
        <f>_xlfn.XLOOKUP(tbl_GL[[#This Row],[Account_key]],tbl_COA[Account_key],tbl_COA[SubClass],"Not Found")</f>
        <v>Assets</v>
      </c>
      <c r="I17984" t="str">
        <f>_xlfn.XLOOKUP(tbl_GL[[#This Row],[Account_key]],tbl_COA[Account_key],tbl_COA[SubClass2],"Not Found")</f>
        <v>Non-Current Assets</v>
      </c>
      <c r="J17984" t="str">
        <f>_xlfn.XLOOKUP(tbl_GL[[#This Row],[Account_key]],tbl_COA[Account_key],tbl_COA[SubAccount],,0)</f>
        <v>Office Furniture &amp; Equipment</v>
      </c>
      <c r="K17984">
        <f>YEAR(tbl_GL[[#This Row],[Date]])</f>
        <v>2019</v>
      </c>
    </row>
    <row r="17985" spans="1:11" x14ac:dyDescent="0.35">
      <c r="A17985">
        <v>1208.0999999999999</v>
      </c>
      <c r="B17985" s="24">
        <v>43770</v>
      </c>
      <c r="C17985">
        <v>7</v>
      </c>
      <c r="D17985" s="13">
        <v>320</v>
      </c>
      <c r="E17985" s="13" t="s">
        <v>97</v>
      </c>
      <c r="F17985" s="17">
        <v>-1356</v>
      </c>
      <c r="G17985" t="str">
        <f>_xlfn.XLOOKUP(tbl_GL[[#This Row],[Account_key]],tbl_COA[Account_key],tbl_COA[Class],"Not Found")</f>
        <v>Operating account</v>
      </c>
      <c r="H17985" t="str">
        <f>_xlfn.XLOOKUP(tbl_GL[[#This Row],[Account_key]],tbl_COA[Account_key],tbl_COA[SubClass],"Not Found")</f>
        <v>Operating Expenses</v>
      </c>
      <c r="I17985" t="str">
        <f>_xlfn.XLOOKUP(tbl_GL[[#This Row],[Account_key]],tbl_COA[Account_key],tbl_COA[SubClass2],"Not Found")</f>
        <v>Administration</v>
      </c>
      <c r="J17985" t="str">
        <f>_xlfn.XLOOKUP(tbl_GL[[#This Row],[Account_key]],tbl_COA[Account_key],tbl_COA[SubAccount],,0)</f>
        <v>Professional Services</v>
      </c>
      <c r="K17985">
        <f>YEAR(tbl_GL[[#This Row],[Date]])</f>
        <v>2019</v>
      </c>
    </row>
    <row r="17986" spans="1:11" x14ac:dyDescent="0.35">
      <c r="A17986">
        <v>1208.2</v>
      </c>
      <c r="B17986" s="24">
        <v>43770</v>
      </c>
      <c r="C17986">
        <v>7</v>
      </c>
      <c r="D17986" s="13">
        <v>120</v>
      </c>
      <c r="E17986" s="13" t="s">
        <v>97</v>
      </c>
      <c r="F17986" s="17">
        <v>1356</v>
      </c>
      <c r="G17986" t="str">
        <f>_xlfn.XLOOKUP(tbl_GL[[#This Row],[Account_key]],tbl_COA[Account_key],tbl_COA[Class],"Not Found")</f>
        <v>Liabilities and Owners Equity</v>
      </c>
      <c r="H17986" t="str">
        <f>_xlfn.XLOOKUP(tbl_GL[[#This Row],[Account_key]],tbl_COA[Account_key],tbl_COA[SubClass],"Not Found")</f>
        <v>Liabilities</v>
      </c>
      <c r="I17986" t="str">
        <f>_xlfn.XLOOKUP(tbl_GL[[#This Row],[Account_key]],tbl_COA[Account_key],tbl_COA[SubClass2],"Not Found")</f>
        <v>Current Liabilities</v>
      </c>
      <c r="J17986" t="str">
        <f>_xlfn.XLOOKUP(tbl_GL[[#This Row],[Account_key]],tbl_COA[Account_key],tbl_COA[SubAccount],,0)</f>
        <v>Accrued Expenses</v>
      </c>
      <c r="K17986">
        <f>YEAR(tbl_GL[[#This Row],[Date]])</f>
        <v>2019</v>
      </c>
    </row>
    <row r="17987" spans="1:11" x14ac:dyDescent="0.35">
      <c r="A17987">
        <v>1209.0999999999999</v>
      </c>
      <c r="B17987" s="24">
        <v>43770</v>
      </c>
      <c r="C17987">
        <v>7</v>
      </c>
      <c r="D17987" s="13">
        <v>60</v>
      </c>
      <c r="E17987" s="13" t="s">
        <v>84</v>
      </c>
      <c r="F17987" s="17">
        <v>24413</v>
      </c>
      <c r="G17987" t="str">
        <f>_xlfn.XLOOKUP(tbl_GL[[#This Row],[Account_key]],tbl_COA[Account_key],tbl_COA[Class],"Not Found")</f>
        <v>Assets</v>
      </c>
      <c r="H17987" t="str">
        <f>_xlfn.XLOOKUP(tbl_GL[[#This Row],[Account_key]],tbl_COA[Account_key],tbl_COA[SubClass],"Not Found")</f>
        <v>Assets</v>
      </c>
      <c r="I17987" t="str">
        <f>_xlfn.XLOOKUP(tbl_GL[[#This Row],[Account_key]],tbl_COA[Account_key],tbl_COA[SubClass2],"Not Found")</f>
        <v>Current Assets</v>
      </c>
      <c r="J17987" t="str">
        <f>_xlfn.XLOOKUP(tbl_GL[[#This Row],[Account_key]],tbl_COA[Account_key],tbl_COA[SubAccount],,0)</f>
        <v>Inventory</v>
      </c>
      <c r="K17987">
        <f>YEAR(tbl_GL[[#This Row],[Date]])</f>
        <v>2019</v>
      </c>
    </row>
    <row r="17988" spans="1:11" x14ac:dyDescent="0.35">
      <c r="A17988">
        <v>1209.2</v>
      </c>
      <c r="B17988" s="24">
        <v>43770</v>
      </c>
      <c r="C17988">
        <v>7</v>
      </c>
      <c r="D17988" s="13">
        <v>110</v>
      </c>
      <c r="E17988" s="13" t="s">
        <v>84</v>
      </c>
      <c r="F17988" s="17">
        <v>24413</v>
      </c>
      <c r="G17988" t="str">
        <f>_xlfn.XLOOKUP(tbl_GL[[#This Row],[Account_key]],tbl_COA[Account_key],tbl_COA[Class],"Not Found")</f>
        <v>Liabilities and Owners Equity</v>
      </c>
      <c r="H17988" t="str">
        <f>_xlfn.XLOOKUP(tbl_GL[[#This Row],[Account_key]],tbl_COA[Account_key],tbl_COA[SubClass],"Not Found")</f>
        <v>Liabilities</v>
      </c>
      <c r="I17988" t="str">
        <f>_xlfn.XLOOKUP(tbl_GL[[#This Row],[Account_key]],tbl_COA[Account_key],tbl_COA[SubClass2],"Not Found")</f>
        <v>Current Liabilities</v>
      </c>
      <c r="J17988" t="str">
        <f>_xlfn.XLOOKUP(tbl_GL[[#This Row],[Account_key]],tbl_COA[Account_key],tbl_COA[SubAccount],,0)</f>
        <v>Trade Payables</v>
      </c>
      <c r="K17988">
        <f>YEAR(tbl_GL[[#This Row],[Date]])</f>
        <v>2019</v>
      </c>
    </row>
    <row r="17989" spans="1:11" x14ac:dyDescent="0.35">
      <c r="A17989">
        <v>1210.0999999999999</v>
      </c>
      <c r="B17989" s="24">
        <v>43771</v>
      </c>
      <c r="C17989">
        <v>7</v>
      </c>
      <c r="D17989" s="13">
        <v>230</v>
      </c>
      <c r="E17989" s="13" t="s">
        <v>4</v>
      </c>
      <c r="F17989" s="17">
        <v>-1028</v>
      </c>
      <c r="G17989" t="str">
        <f>_xlfn.XLOOKUP(tbl_GL[[#This Row],[Account_key]],tbl_COA[Account_key],tbl_COA[Class],"Not Found")</f>
        <v>Trading account</v>
      </c>
      <c r="H17989" t="str">
        <f>_xlfn.XLOOKUP(tbl_GL[[#This Row],[Account_key]],tbl_COA[Account_key],tbl_COA[SubClass],"Not Found")</f>
        <v>Cost of Sales</v>
      </c>
      <c r="I17989" t="str">
        <f>_xlfn.XLOOKUP(tbl_GL[[#This Row],[Account_key]],tbl_COA[Account_key],tbl_COA[SubClass2],"Not Found")</f>
        <v>Cost of Sales</v>
      </c>
      <c r="J17989" t="str">
        <f>_xlfn.XLOOKUP(tbl_GL[[#This Row],[Account_key]],tbl_COA[Account_key],tbl_COA[SubAccount],,0)</f>
        <v>Cost of Sales</v>
      </c>
      <c r="K17989">
        <f>YEAR(tbl_GL[[#This Row],[Date]])</f>
        <v>2019</v>
      </c>
    </row>
    <row r="17990" spans="1:11" x14ac:dyDescent="0.35">
      <c r="A17990">
        <v>1210.2</v>
      </c>
      <c r="B17990" s="24">
        <v>43771</v>
      </c>
      <c r="C17990">
        <v>7</v>
      </c>
      <c r="D17990" s="13">
        <v>60</v>
      </c>
      <c r="E17990" s="13" t="s">
        <v>4</v>
      </c>
      <c r="F17990" s="17">
        <v>-1028</v>
      </c>
      <c r="G17990" t="str">
        <f>_xlfn.XLOOKUP(tbl_GL[[#This Row],[Account_key]],tbl_COA[Account_key],tbl_COA[Class],"Not Found")</f>
        <v>Assets</v>
      </c>
      <c r="H17990" t="str">
        <f>_xlfn.XLOOKUP(tbl_GL[[#This Row],[Account_key]],tbl_COA[Account_key],tbl_COA[SubClass],"Not Found")</f>
        <v>Assets</v>
      </c>
      <c r="I17990" t="str">
        <f>_xlfn.XLOOKUP(tbl_GL[[#This Row],[Account_key]],tbl_COA[Account_key],tbl_COA[SubClass2],"Not Found")</f>
        <v>Current Assets</v>
      </c>
      <c r="J17990" t="str">
        <f>_xlfn.XLOOKUP(tbl_GL[[#This Row],[Account_key]],tbl_COA[Account_key],tbl_COA[SubAccount],,0)</f>
        <v>Inventory</v>
      </c>
      <c r="K17990">
        <f>YEAR(tbl_GL[[#This Row],[Date]])</f>
        <v>2019</v>
      </c>
    </row>
    <row r="17991" spans="1:11" x14ac:dyDescent="0.35">
      <c r="A17991">
        <v>1211.0999999999999</v>
      </c>
      <c r="B17991" s="24">
        <v>43771</v>
      </c>
      <c r="C17991">
        <v>7</v>
      </c>
      <c r="D17991" s="13">
        <v>210</v>
      </c>
      <c r="E17991" s="13" t="s">
        <v>7</v>
      </c>
      <c r="F17991" s="17">
        <v>3879</v>
      </c>
      <c r="G17991" t="str">
        <f>_xlfn.XLOOKUP(tbl_GL[[#This Row],[Account_key]],tbl_COA[Account_key],tbl_COA[Class],"Not Found")</f>
        <v>Trading account</v>
      </c>
      <c r="H17991" t="str">
        <f>_xlfn.XLOOKUP(tbl_GL[[#This Row],[Account_key]],tbl_COA[Account_key],tbl_COA[SubClass],"Not Found")</f>
        <v>Sales</v>
      </c>
      <c r="I17991" t="str">
        <f>_xlfn.XLOOKUP(tbl_GL[[#This Row],[Account_key]],tbl_COA[Account_key],tbl_COA[SubClass2],"Not Found")</f>
        <v>Sales</v>
      </c>
      <c r="J17991" t="str">
        <f>_xlfn.XLOOKUP(tbl_GL[[#This Row],[Account_key]],tbl_COA[Account_key],tbl_COA[SubAccount],,0)</f>
        <v>Sales</v>
      </c>
      <c r="K17991">
        <f>YEAR(tbl_GL[[#This Row],[Date]])</f>
        <v>2019</v>
      </c>
    </row>
    <row r="17992" spans="1:11" x14ac:dyDescent="0.35">
      <c r="A17992">
        <v>1211.2</v>
      </c>
      <c r="B17992" s="24">
        <v>43771</v>
      </c>
      <c r="C17992">
        <v>7</v>
      </c>
      <c r="D17992" s="13">
        <v>10</v>
      </c>
      <c r="E17992" s="13" t="s">
        <v>7</v>
      </c>
      <c r="F17992" s="17">
        <v>3879</v>
      </c>
      <c r="G17992" t="str">
        <f>_xlfn.XLOOKUP(tbl_GL[[#This Row],[Account_key]],tbl_COA[Account_key],tbl_COA[Class],"Not Found")</f>
        <v>Assets</v>
      </c>
      <c r="H17992" t="str">
        <f>_xlfn.XLOOKUP(tbl_GL[[#This Row],[Account_key]],tbl_COA[Account_key],tbl_COA[SubClass],"Not Found")</f>
        <v>Assets</v>
      </c>
      <c r="I17992" t="str">
        <f>_xlfn.XLOOKUP(tbl_GL[[#This Row],[Account_key]],tbl_COA[Account_key],tbl_COA[SubClass2],"Not Found")</f>
        <v>Current Assets</v>
      </c>
      <c r="J17992" t="str">
        <f>_xlfn.XLOOKUP(tbl_GL[[#This Row],[Account_key]],tbl_COA[Account_key],tbl_COA[SubAccount],,0)</f>
        <v>Cash at Bank</v>
      </c>
      <c r="K17992">
        <f>YEAR(tbl_GL[[#This Row],[Date]])</f>
        <v>2019</v>
      </c>
    </row>
    <row r="17993" spans="1:11" x14ac:dyDescent="0.35">
      <c r="A17993">
        <v>1212.0999999999999</v>
      </c>
      <c r="B17993" s="24">
        <v>43771</v>
      </c>
      <c r="C17993">
        <v>7</v>
      </c>
      <c r="D17993" s="13">
        <v>230</v>
      </c>
      <c r="E17993" s="13" t="s">
        <v>4</v>
      </c>
      <c r="F17993" s="17">
        <v>-4149</v>
      </c>
      <c r="G17993" t="str">
        <f>_xlfn.XLOOKUP(tbl_GL[[#This Row],[Account_key]],tbl_COA[Account_key],tbl_COA[Class],"Not Found")</f>
        <v>Trading account</v>
      </c>
      <c r="H17993" t="str">
        <f>_xlfn.XLOOKUP(tbl_GL[[#This Row],[Account_key]],tbl_COA[Account_key],tbl_COA[SubClass],"Not Found")</f>
        <v>Cost of Sales</v>
      </c>
      <c r="I17993" t="str">
        <f>_xlfn.XLOOKUP(tbl_GL[[#This Row],[Account_key]],tbl_COA[Account_key],tbl_COA[SubClass2],"Not Found")</f>
        <v>Cost of Sales</v>
      </c>
      <c r="J17993" t="str">
        <f>_xlfn.XLOOKUP(tbl_GL[[#This Row],[Account_key]],tbl_COA[Account_key],tbl_COA[SubAccount],,0)</f>
        <v>Cost of Sales</v>
      </c>
      <c r="K17993">
        <f>YEAR(tbl_GL[[#This Row],[Date]])</f>
        <v>2019</v>
      </c>
    </row>
    <row r="17994" spans="1:11" x14ac:dyDescent="0.35">
      <c r="A17994">
        <v>1212.2</v>
      </c>
      <c r="B17994" s="24">
        <v>43771</v>
      </c>
      <c r="C17994">
        <v>7</v>
      </c>
      <c r="D17994" s="13">
        <v>60</v>
      </c>
      <c r="E17994" s="13" t="s">
        <v>4</v>
      </c>
      <c r="F17994" s="17">
        <v>-4149</v>
      </c>
      <c r="G17994" t="str">
        <f>_xlfn.XLOOKUP(tbl_GL[[#This Row],[Account_key]],tbl_COA[Account_key],tbl_COA[Class],"Not Found")</f>
        <v>Assets</v>
      </c>
      <c r="H17994" t="str">
        <f>_xlfn.XLOOKUP(tbl_GL[[#This Row],[Account_key]],tbl_COA[Account_key],tbl_COA[SubClass],"Not Found")</f>
        <v>Assets</v>
      </c>
      <c r="I17994" t="str">
        <f>_xlfn.XLOOKUP(tbl_GL[[#This Row],[Account_key]],tbl_COA[Account_key],tbl_COA[SubClass2],"Not Found")</f>
        <v>Current Assets</v>
      </c>
      <c r="J17994" t="str">
        <f>_xlfn.XLOOKUP(tbl_GL[[#This Row],[Account_key]],tbl_COA[Account_key],tbl_COA[SubAccount],,0)</f>
        <v>Inventory</v>
      </c>
      <c r="K17994">
        <f>YEAR(tbl_GL[[#This Row],[Date]])</f>
        <v>2019</v>
      </c>
    </row>
    <row r="17995" spans="1:11" x14ac:dyDescent="0.35">
      <c r="A17995">
        <v>1213.0999999999999</v>
      </c>
      <c r="B17995" s="24">
        <v>43771</v>
      </c>
      <c r="C17995">
        <v>7</v>
      </c>
      <c r="D17995" s="13">
        <v>30</v>
      </c>
      <c r="E17995" s="13" t="s">
        <v>80</v>
      </c>
      <c r="F17995" s="17">
        <v>-15610</v>
      </c>
      <c r="G17995" t="str">
        <f>_xlfn.XLOOKUP(tbl_GL[[#This Row],[Account_key]],tbl_COA[Account_key],tbl_COA[Class],"Not Found")</f>
        <v>Assets</v>
      </c>
      <c r="H17995" t="str">
        <f>_xlfn.XLOOKUP(tbl_GL[[#This Row],[Account_key]],tbl_COA[Account_key],tbl_COA[SubClass],"Not Found")</f>
        <v>Assets</v>
      </c>
      <c r="I17995" t="str">
        <f>_xlfn.XLOOKUP(tbl_GL[[#This Row],[Account_key]],tbl_COA[Account_key],tbl_COA[SubClass2],"Not Found")</f>
        <v>Current Assets</v>
      </c>
      <c r="J17995" t="str">
        <f>_xlfn.XLOOKUP(tbl_GL[[#This Row],[Account_key]],tbl_COA[Account_key],tbl_COA[SubAccount],,0)</f>
        <v>Trade Receivables</v>
      </c>
      <c r="K17995">
        <f>YEAR(tbl_GL[[#This Row],[Date]])</f>
        <v>2019</v>
      </c>
    </row>
    <row r="17996" spans="1:11" x14ac:dyDescent="0.35">
      <c r="A17996">
        <v>1213.2</v>
      </c>
      <c r="B17996" s="24">
        <v>43771</v>
      </c>
      <c r="C17996">
        <v>7</v>
      </c>
      <c r="D17996" s="13">
        <v>10</v>
      </c>
      <c r="E17996" s="13" t="s">
        <v>80</v>
      </c>
      <c r="F17996" s="17">
        <v>15610</v>
      </c>
      <c r="G17996" t="str">
        <f>_xlfn.XLOOKUP(tbl_GL[[#This Row],[Account_key]],tbl_COA[Account_key],tbl_COA[Class],"Not Found")</f>
        <v>Assets</v>
      </c>
      <c r="H17996" t="str">
        <f>_xlfn.XLOOKUP(tbl_GL[[#This Row],[Account_key]],tbl_COA[Account_key],tbl_COA[SubClass],"Not Found")</f>
        <v>Assets</v>
      </c>
      <c r="I17996" t="str">
        <f>_xlfn.XLOOKUP(tbl_GL[[#This Row],[Account_key]],tbl_COA[Account_key],tbl_COA[SubClass2],"Not Found")</f>
        <v>Current Assets</v>
      </c>
      <c r="J17996" t="str">
        <f>_xlfn.XLOOKUP(tbl_GL[[#This Row],[Account_key]],tbl_COA[Account_key],tbl_COA[SubAccount],,0)</f>
        <v>Cash at Bank</v>
      </c>
      <c r="K17996">
        <f>YEAR(tbl_GL[[#This Row],[Date]])</f>
        <v>2019</v>
      </c>
    </row>
    <row r="17997" spans="1:11" x14ac:dyDescent="0.35">
      <c r="A17997">
        <v>1214.0999999999999</v>
      </c>
      <c r="B17997" s="24">
        <v>43771</v>
      </c>
      <c r="C17997">
        <v>7</v>
      </c>
      <c r="D17997" s="13">
        <v>210</v>
      </c>
      <c r="E17997" s="13" t="s">
        <v>8</v>
      </c>
      <c r="F17997" s="17">
        <v>18594</v>
      </c>
      <c r="G17997" t="str">
        <f>_xlfn.XLOOKUP(tbl_GL[[#This Row],[Account_key]],tbl_COA[Account_key],tbl_COA[Class],"Not Found")</f>
        <v>Trading account</v>
      </c>
      <c r="H17997" t="str">
        <f>_xlfn.XLOOKUP(tbl_GL[[#This Row],[Account_key]],tbl_COA[Account_key],tbl_COA[SubClass],"Not Found")</f>
        <v>Sales</v>
      </c>
      <c r="I17997" t="str">
        <f>_xlfn.XLOOKUP(tbl_GL[[#This Row],[Account_key]],tbl_COA[Account_key],tbl_COA[SubClass2],"Not Found")</f>
        <v>Sales</v>
      </c>
      <c r="J17997" t="str">
        <f>_xlfn.XLOOKUP(tbl_GL[[#This Row],[Account_key]],tbl_COA[Account_key],tbl_COA[SubAccount],,0)</f>
        <v>Sales</v>
      </c>
      <c r="K17997">
        <f>YEAR(tbl_GL[[#This Row],[Date]])</f>
        <v>2019</v>
      </c>
    </row>
    <row r="17998" spans="1:11" x14ac:dyDescent="0.35">
      <c r="A17998">
        <v>1214.2</v>
      </c>
      <c r="B17998" s="24">
        <v>43771</v>
      </c>
      <c r="C17998">
        <v>7</v>
      </c>
      <c r="D17998" s="13">
        <v>30</v>
      </c>
      <c r="E17998" s="13" t="s">
        <v>8</v>
      </c>
      <c r="F17998" s="17">
        <v>18594</v>
      </c>
      <c r="G17998" t="str">
        <f>_xlfn.XLOOKUP(tbl_GL[[#This Row],[Account_key]],tbl_COA[Account_key],tbl_COA[Class],"Not Found")</f>
        <v>Assets</v>
      </c>
      <c r="H17998" t="str">
        <f>_xlfn.XLOOKUP(tbl_GL[[#This Row],[Account_key]],tbl_COA[Account_key],tbl_COA[SubClass],"Not Found")</f>
        <v>Assets</v>
      </c>
      <c r="I17998" t="str">
        <f>_xlfn.XLOOKUP(tbl_GL[[#This Row],[Account_key]],tbl_COA[Account_key],tbl_COA[SubClass2],"Not Found")</f>
        <v>Current Assets</v>
      </c>
      <c r="J17998" t="str">
        <f>_xlfn.XLOOKUP(tbl_GL[[#This Row],[Account_key]],tbl_COA[Account_key],tbl_COA[SubAccount],,0)</f>
        <v>Trade Receivables</v>
      </c>
      <c r="K17998">
        <f>YEAR(tbl_GL[[#This Row],[Date]])</f>
        <v>2019</v>
      </c>
    </row>
    <row r="17999" spans="1:11" x14ac:dyDescent="0.35">
      <c r="A17999">
        <v>1215.0999999999999</v>
      </c>
      <c r="B17999" s="24">
        <v>43772</v>
      </c>
      <c r="C17999">
        <v>7</v>
      </c>
      <c r="D17999" s="13">
        <v>350</v>
      </c>
      <c r="E17999" s="13" t="s">
        <v>97</v>
      </c>
      <c r="F17999" s="17">
        <v>-2021</v>
      </c>
      <c r="G17999" t="str">
        <f>_xlfn.XLOOKUP(tbl_GL[[#This Row],[Account_key]],tbl_COA[Account_key],tbl_COA[Class],"Not Found")</f>
        <v>Operating account</v>
      </c>
      <c r="H17999" t="str">
        <f>_xlfn.XLOOKUP(tbl_GL[[#This Row],[Account_key]],tbl_COA[Account_key],tbl_COA[SubClass],"Not Found")</f>
        <v>Operating Expenses</v>
      </c>
      <c r="I17999" t="str">
        <f>_xlfn.XLOOKUP(tbl_GL[[#This Row],[Account_key]],tbl_COA[Account_key],tbl_COA[SubClass2],"Not Found")</f>
        <v>Administration</v>
      </c>
      <c r="J17999" t="str">
        <f>_xlfn.XLOOKUP(tbl_GL[[#This Row],[Account_key]],tbl_COA[Account_key],tbl_COA[SubAccount],,0)</f>
        <v>Other Expenses</v>
      </c>
      <c r="K17999">
        <f>YEAR(tbl_GL[[#This Row],[Date]])</f>
        <v>2019</v>
      </c>
    </row>
    <row r="18000" spans="1:11" x14ac:dyDescent="0.35">
      <c r="A18000">
        <v>1215.2</v>
      </c>
      <c r="B18000" s="24">
        <v>43772</v>
      </c>
      <c r="C18000">
        <v>7</v>
      </c>
      <c r="D18000" s="13">
        <v>120</v>
      </c>
      <c r="E18000" s="13" t="s">
        <v>97</v>
      </c>
      <c r="F18000" s="17">
        <v>2021</v>
      </c>
      <c r="G18000" t="str">
        <f>_xlfn.XLOOKUP(tbl_GL[[#This Row],[Account_key]],tbl_COA[Account_key],tbl_COA[Class],"Not Found")</f>
        <v>Liabilities and Owners Equity</v>
      </c>
      <c r="H18000" t="str">
        <f>_xlfn.XLOOKUP(tbl_GL[[#This Row],[Account_key]],tbl_COA[Account_key],tbl_COA[SubClass],"Not Found")</f>
        <v>Liabilities</v>
      </c>
      <c r="I18000" t="str">
        <f>_xlfn.XLOOKUP(tbl_GL[[#This Row],[Account_key]],tbl_COA[Account_key],tbl_COA[SubClass2],"Not Found")</f>
        <v>Current Liabilities</v>
      </c>
      <c r="J18000" t="str">
        <f>_xlfn.XLOOKUP(tbl_GL[[#This Row],[Account_key]],tbl_COA[Account_key],tbl_COA[SubAccount],,0)</f>
        <v>Accrued Expenses</v>
      </c>
      <c r="K18000">
        <f>YEAR(tbl_GL[[#This Row],[Date]])</f>
        <v>2019</v>
      </c>
    </row>
    <row r="18001" spans="1:11" x14ac:dyDescent="0.35">
      <c r="A18001">
        <v>1216.0999999999999</v>
      </c>
      <c r="B18001" s="24">
        <v>43774</v>
      </c>
      <c r="C18001">
        <v>7</v>
      </c>
      <c r="D18001" s="13">
        <v>10</v>
      </c>
      <c r="E18001" s="13" t="s">
        <v>98</v>
      </c>
      <c r="F18001" s="17">
        <v>-1634</v>
      </c>
      <c r="G18001" t="str">
        <f>_xlfn.XLOOKUP(tbl_GL[[#This Row],[Account_key]],tbl_COA[Account_key],tbl_COA[Class],"Not Found")</f>
        <v>Assets</v>
      </c>
      <c r="H18001" t="str">
        <f>_xlfn.XLOOKUP(tbl_GL[[#This Row],[Account_key]],tbl_COA[Account_key],tbl_COA[SubClass],"Not Found")</f>
        <v>Assets</v>
      </c>
      <c r="I18001" t="str">
        <f>_xlfn.XLOOKUP(tbl_GL[[#This Row],[Account_key]],tbl_COA[Account_key],tbl_COA[SubClass2],"Not Found")</f>
        <v>Current Assets</v>
      </c>
      <c r="J18001" t="str">
        <f>_xlfn.XLOOKUP(tbl_GL[[#This Row],[Account_key]],tbl_COA[Account_key],tbl_COA[SubAccount],,0)</f>
        <v>Cash at Bank</v>
      </c>
      <c r="K18001">
        <f>YEAR(tbl_GL[[#This Row],[Date]])</f>
        <v>2019</v>
      </c>
    </row>
    <row r="18002" spans="1:11" x14ac:dyDescent="0.35">
      <c r="A18002">
        <v>1216.2</v>
      </c>
      <c r="B18002" s="24">
        <v>43774</v>
      </c>
      <c r="C18002">
        <v>7</v>
      </c>
      <c r="D18002" s="13">
        <v>120</v>
      </c>
      <c r="E18002" s="13" t="s">
        <v>98</v>
      </c>
      <c r="F18002" s="17">
        <v>-1634</v>
      </c>
      <c r="G18002" t="str">
        <f>_xlfn.XLOOKUP(tbl_GL[[#This Row],[Account_key]],tbl_COA[Account_key],tbl_COA[Class],"Not Found")</f>
        <v>Liabilities and Owners Equity</v>
      </c>
      <c r="H18002" t="str">
        <f>_xlfn.XLOOKUP(tbl_GL[[#This Row],[Account_key]],tbl_COA[Account_key],tbl_COA[SubClass],"Not Found")</f>
        <v>Liabilities</v>
      </c>
      <c r="I18002" t="str">
        <f>_xlfn.XLOOKUP(tbl_GL[[#This Row],[Account_key]],tbl_COA[Account_key],tbl_COA[SubClass2],"Not Found")</f>
        <v>Current Liabilities</v>
      </c>
      <c r="J18002" t="str">
        <f>_xlfn.XLOOKUP(tbl_GL[[#This Row],[Account_key]],tbl_COA[Account_key],tbl_COA[SubAccount],,0)</f>
        <v>Accrued Expenses</v>
      </c>
      <c r="K18002">
        <f>YEAR(tbl_GL[[#This Row],[Date]])</f>
        <v>2019</v>
      </c>
    </row>
    <row r="18003" spans="1:11" x14ac:dyDescent="0.35">
      <c r="A18003">
        <v>1217.0999999999999</v>
      </c>
      <c r="B18003" s="24">
        <v>43774</v>
      </c>
      <c r="C18003">
        <v>7</v>
      </c>
      <c r="D18003" s="13">
        <v>320</v>
      </c>
      <c r="E18003" s="13" t="s">
        <v>97</v>
      </c>
      <c r="F18003" s="17">
        <v>-1989</v>
      </c>
      <c r="G18003" t="str">
        <f>_xlfn.XLOOKUP(tbl_GL[[#This Row],[Account_key]],tbl_COA[Account_key],tbl_COA[Class],"Not Found")</f>
        <v>Operating account</v>
      </c>
      <c r="H18003" t="str">
        <f>_xlfn.XLOOKUP(tbl_GL[[#This Row],[Account_key]],tbl_COA[Account_key],tbl_COA[SubClass],"Not Found")</f>
        <v>Operating Expenses</v>
      </c>
      <c r="I18003" t="str">
        <f>_xlfn.XLOOKUP(tbl_GL[[#This Row],[Account_key]],tbl_COA[Account_key],tbl_COA[SubClass2],"Not Found")</f>
        <v>Administration</v>
      </c>
      <c r="J18003" t="str">
        <f>_xlfn.XLOOKUP(tbl_GL[[#This Row],[Account_key]],tbl_COA[Account_key],tbl_COA[SubAccount],,0)</f>
        <v>Professional Services</v>
      </c>
      <c r="K18003">
        <f>YEAR(tbl_GL[[#This Row],[Date]])</f>
        <v>2019</v>
      </c>
    </row>
    <row r="18004" spans="1:11" x14ac:dyDescent="0.35">
      <c r="A18004">
        <v>1217.2</v>
      </c>
      <c r="B18004" s="24">
        <v>43774</v>
      </c>
      <c r="C18004">
        <v>7</v>
      </c>
      <c r="D18004" s="13">
        <v>120</v>
      </c>
      <c r="E18004" s="13" t="s">
        <v>97</v>
      </c>
      <c r="F18004" s="17">
        <v>1989</v>
      </c>
      <c r="G18004" t="str">
        <f>_xlfn.XLOOKUP(tbl_GL[[#This Row],[Account_key]],tbl_COA[Account_key],tbl_COA[Class],"Not Found")</f>
        <v>Liabilities and Owners Equity</v>
      </c>
      <c r="H18004" t="str">
        <f>_xlfn.XLOOKUP(tbl_GL[[#This Row],[Account_key]],tbl_COA[Account_key],tbl_COA[SubClass],"Not Found")</f>
        <v>Liabilities</v>
      </c>
      <c r="I18004" t="str">
        <f>_xlfn.XLOOKUP(tbl_GL[[#This Row],[Account_key]],tbl_COA[Account_key],tbl_COA[SubClass2],"Not Found")</f>
        <v>Current Liabilities</v>
      </c>
      <c r="J18004" t="str">
        <f>_xlfn.XLOOKUP(tbl_GL[[#This Row],[Account_key]],tbl_COA[Account_key],tbl_COA[SubAccount],,0)</f>
        <v>Accrued Expenses</v>
      </c>
      <c r="K18004">
        <f>YEAR(tbl_GL[[#This Row],[Date]])</f>
        <v>2019</v>
      </c>
    </row>
    <row r="18005" spans="1:11" x14ac:dyDescent="0.35">
      <c r="A18005">
        <v>1218.0999999999999</v>
      </c>
      <c r="B18005" s="24">
        <v>43774</v>
      </c>
      <c r="C18005">
        <v>7</v>
      </c>
      <c r="D18005" s="13">
        <v>10</v>
      </c>
      <c r="E18005" s="13" t="s">
        <v>118</v>
      </c>
      <c r="F18005" s="17">
        <v>2250</v>
      </c>
      <c r="G18005" t="str">
        <f>_xlfn.XLOOKUP(tbl_GL[[#This Row],[Account_key]],tbl_COA[Account_key],tbl_COA[Class],"Not Found")</f>
        <v>Assets</v>
      </c>
      <c r="H18005" t="str">
        <f>_xlfn.XLOOKUP(tbl_GL[[#This Row],[Account_key]],tbl_COA[Account_key],tbl_COA[SubClass],"Not Found")</f>
        <v>Assets</v>
      </c>
      <c r="I18005" t="str">
        <f>_xlfn.XLOOKUP(tbl_GL[[#This Row],[Account_key]],tbl_COA[Account_key],tbl_COA[SubClass2],"Not Found")</f>
        <v>Current Assets</v>
      </c>
      <c r="J18005" t="str">
        <f>_xlfn.XLOOKUP(tbl_GL[[#This Row],[Account_key]],tbl_COA[Account_key],tbl_COA[SubAccount],,0)</f>
        <v>Cash at Bank</v>
      </c>
      <c r="K18005">
        <f>YEAR(tbl_GL[[#This Row],[Date]])</f>
        <v>2019</v>
      </c>
    </row>
    <row r="18006" spans="1:11" x14ac:dyDescent="0.35">
      <c r="A18006">
        <v>1218.2</v>
      </c>
      <c r="B18006" s="24">
        <v>43774</v>
      </c>
      <c r="C18006">
        <v>7</v>
      </c>
      <c r="D18006" s="13">
        <v>431</v>
      </c>
      <c r="E18006" s="13" t="s">
        <v>118</v>
      </c>
      <c r="F18006" s="17">
        <v>2250</v>
      </c>
      <c r="G18006" t="str">
        <f>_xlfn.XLOOKUP(tbl_GL[[#This Row],[Account_key]],tbl_COA[Account_key],tbl_COA[Class],"Not Found")</f>
        <v>Non-operating</v>
      </c>
      <c r="H18006" t="str">
        <f>_xlfn.XLOOKUP(tbl_GL[[#This Row],[Account_key]],tbl_COA[Account_key],tbl_COA[SubClass],"Not Found")</f>
        <v>Dividend Income</v>
      </c>
      <c r="I18006" t="str">
        <f>_xlfn.XLOOKUP(tbl_GL[[#This Row],[Account_key]],tbl_COA[Account_key],tbl_COA[SubClass2],"Not Found")</f>
        <v>Dividend Income</v>
      </c>
      <c r="J18006" t="str">
        <f>_xlfn.XLOOKUP(tbl_GL[[#This Row],[Account_key]],tbl_COA[Account_key],tbl_COA[SubAccount],,0)</f>
        <v>Dividend Income</v>
      </c>
      <c r="K18006">
        <f>YEAR(tbl_GL[[#This Row],[Date]])</f>
        <v>2019</v>
      </c>
    </row>
    <row r="18007" spans="1:11" x14ac:dyDescent="0.35">
      <c r="A18007">
        <v>1219.0999999999999</v>
      </c>
      <c r="B18007" s="24">
        <v>43776</v>
      </c>
      <c r="C18007">
        <v>7</v>
      </c>
      <c r="D18007" s="13">
        <v>340</v>
      </c>
      <c r="E18007" s="13" t="s">
        <v>99</v>
      </c>
      <c r="F18007" s="17">
        <v>-124</v>
      </c>
      <c r="G18007" t="str">
        <f>_xlfn.XLOOKUP(tbl_GL[[#This Row],[Account_key]],tbl_COA[Account_key],tbl_COA[Class],"Not Found")</f>
        <v>Operating account</v>
      </c>
      <c r="H18007" t="str">
        <f>_xlfn.XLOOKUP(tbl_GL[[#This Row],[Account_key]],tbl_COA[Account_key],tbl_COA[SubClass],"Not Found")</f>
        <v>Operating Expenses</v>
      </c>
      <c r="I18007" t="str">
        <f>_xlfn.XLOOKUP(tbl_GL[[#This Row],[Account_key]],tbl_COA[Account_key],tbl_COA[SubClass2],"Not Found")</f>
        <v>Administration</v>
      </c>
      <c r="J18007" t="str">
        <f>_xlfn.XLOOKUP(tbl_GL[[#This Row],[Account_key]],tbl_COA[Account_key],tbl_COA[SubAccount],,0)</f>
        <v>Utilities</v>
      </c>
      <c r="K18007">
        <f>YEAR(tbl_GL[[#This Row],[Date]])</f>
        <v>2019</v>
      </c>
    </row>
    <row r="18008" spans="1:11" x14ac:dyDescent="0.35">
      <c r="A18008">
        <v>1219.2</v>
      </c>
      <c r="B18008" s="24">
        <v>43776</v>
      </c>
      <c r="C18008">
        <v>7</v>
      </c>
      <c r="D18008" s="13">
        <v>20</v>
      </c>
      <c r="E18008" s="13" t="s">
        <v>99</v>
      </c>
      <c r="F18008" s="17">
        <v>-124</v>
      </c>
      <c r="G18008" t="str">
        <f>_xlfn.XLOOKUP(tbl_GL[[#This Row],[Account_key]],tbl_COA[Account_key],tbl_COA[Class],"Not Found")</f>
        <v>Assets</v>
      </c>
      <c r="H18008" t="str">
        <f>_xlfn.XLOOKUP(tbl_GL[[#This Row],[Account_key]],tbl_COA[Account_key],tbl_COA[SubClass],"Not Found")</f>
        <v>Assets</v>
      </c>
      <c r="I18008" t="str">
        <f>_xlfn.XLOOKUP(tbl_GL[[#This Row],[Account_key]],tbl_COA[Account_key],tbl_COA[SubClass2],"Not Found")</f>
        <v>Current Assets</v>
      </c>
      <c r="J18008" t="str">
        <f>_xlfn.XLOOKUP(tbl_GL[[#This Row],[Account_key]],tbl_COA[Account_key],tbl_COA[SubAccount],,0)</f>
        <v>Cash in hand</v>
      </c>
      <c r="K18008">
        <f>YEAR(tbl_GL[[#This Row],[Date]])</f>
        <v>2019</v>
      </c>
    </row>
    <row r="18009" spans="1:11" x14ac:dyDescent="0.35">
      <c r="A18009">
        <v>1220.0999999999999</v>
      </c>
      <c r="B18009" s="24">
        <v>43776</v>
      </c>
      <c r="C18009">
        <v>7</v>
      </c>
      <c r="D18009" s="13">
        <v>10</v>
      </c>
      <c r="E18009" s="13" t="s">
        <v>98</v>
      </c>
      <c r="F18009" s="17">
        <v>-1790</v>
      </c>
      <c r="G18009" t="str">
        <f>_xlfn.XLOOKUP(tbl_GL[[#This Row],[Account_key]],tbl_COA[Account_key],tbl_COA[Class],"Not Found")</f>
        <v>Assets</v>
      </c>
      <c r="H18009" t="str">
        <f>_xlfn.XLOOKUP(tbl_GL[[#This Row],[Account_key]],tbl_COA[Account_key],tbl_COA[SubClass],"Not Found")</f>
        <v>Assets</v>
      </c>
      <c r="I18009" t="str">
        <f>_xlfn.XLOOKUP(tbl_GL[[#This Row],[Account_key]],tbl_COA[Account_key],tbl_COA[SubClass2],"Not Found")</f>
        <v>Current Assets</v>
      </c>
      <c r="J18009" t="str">
        <f>_xlfn.XLOOKUP(tbl_GL[[#This Row],[Account_key]],tbl_COA[Account_key],tbl_COA[SubAccount],,0)</f>
        <v>Cash at Bank</v>
      </c>
      <c r="K18009">
        <f>YEAR(tbl_GL[[#This Row],[Date]])</f>
        <v>2019</v>
      </c>
    </row>
    <row r="18010" spans="1:11" x14ac:dyDescent="0.35">
      <c r="A18010">
        <v>1220.2</v>
      </c>
      <c r="B18010" s="24">
        <v>43776</v>
      </c>
      <c r="C18010">
        <v>7</v>
      </c>
      <c r="D18010" s="13">
        <v>120</v>
      </c>
      <c r="E18010" s="13" t="s">
        <v>98</v>
      </c>
      <c r="F18010" s="17">
        <v>-1790</v>
      </c>
      <c r="G18010" t="str">
        <f>_xlfn.XLOOKUP(tbl_GL[[#This Row],[Account_key]],tbl_COA[Account_key],tbl_COA[Class],"Not Found")</f>
        <v>Liabilities and Owners Equity</v>
      </c>
      <c r="H18010" t="str">
        <f>_xlfn.XLOOKUP(tbl_GL[[#This Row],[Account_key]],tbl_COA[Account_key],tbl_COA[SubClass],"Not Found")</f>
        <v>Liabilities</v>
      </c>
      <c r="I18010" t="str">
        <f>_xlfn.XLOOKUP(tbl_GL[[#This Row],[Account_key]],tbl_COA[Account_key],tbl_COA[SubClass2],"Not Found")</f>
        <v>Current Liabilities</v>
      </c>
      <c r="J18010" t="str">
        <f>_xlfn.XLOOKUP(tbl_GL[[#This Row],[Account_key]],tbl_COA[Account_key],tbl_COA[SubAccount],,0)</f>
        <v>Accrued Expenses</v>
      </c>
      <c r="K18010">
        <f>YEAR(tbl_GL[[#This Row],[Date]])</f>
        <v>2019</v>
      </c>
    </row>
    <row r="18011" spans="1:11" x14ac:dyDescent="0.35">
      <c r="A18011">
        <v>1221.0999999999999</v>
      </c>
      <c r="B18011" s="24">
        <v>43776</v>
      </c>
      <c r="C18011">
        <v>7</v>
      </c>
      <c r="D18011" s="13">
        <v>10</v>
      </c>
      <c r="E18011" s="13" t="s">
        <v>84</v>
      </c>
      <c r="F18011" s="17">
        <v>-24413</v>
      </c>
      <c r="G18011" t="str">
        <f>_xlfn.XLOOKUP(tbl_GL[[#This Row],[Account_key]],tbl_COA[Account_key],tbl_COA[Class],"Not Found")</f>
        <v>Assets</v>
      </c>
      <c r="H18011" t="str">
        <f>_xlfn.XLOOKUP(tbl_GL[[#This Row],[Account_key]],tbl_COA[Account_key],tbl_COA[SubClass],"Not Found")</f>
        <v>Assets</v>
      </c>
      <c r="I18011" t="str">
        <f>_xlfn.XLOOKUP(tbl_GL[[#This Row],[Account_key]],tbl_COA[Account_key],tbl_COA[SubClass2],"Not Found")</f>
        <v>Current Assets</v>
      </c>
      <c r="J18011" t="str">
        <f>_xlfn.XLOOKUP(tbl_GL[[#This Row],[Account_key]],tbl_COA[Account_key],tbl_COA[SubAccount],,0)</f>
        <v>Cash at Bank</v>
      </c>
      <c r="K18011">
        <f>YEAR(tbl_GL[[#This Row],[Date]])</f>
        <v>2019</v>
      </c>
    </row>
    <row r="18012" spans="1:11" x14ac:dyDescent="0.35">
      <c r="A18012">
        <v>1221.2</v>
      </c>
      <c r="B18012" s="24">
        <v>43776</v>
      </c>
      <c r="C18012">
        <v>7</v>
      </c>
      <c r="D18012" s="13">
        <v>110</v>
      </c>
      <c r="E18012" s="13" t="s">
        <v>84</v>
      </c>
      <c r="F18012" s="17">
        <v>-24413</v>
      </c>
      <c r="G18012" t="str">
        <f>_xlfn.XLOOKUP(tbl_GL[[#This Row],[Account_key]],tbl_COA[Account_key],tbl_COA[Class],"Not Found")</f>
        <v>Liabilities and Owners Equity</v>
      </c>
      <c r="H18012" t="str">
        <f>_xlfn.XLOOKUP(tbl_GL[[#This Row],[Account_key]],tbl_COA[Account_key],tbl_COA[SubClass],"Not Found")</f>
        <v>Liabilities</v>
      </c>
      <c r="I18012" t="str">
        <f>_xlfn.XLOOKUP(tbl_GL[[#This Row],[Account_key]],tbl_COA[Account_key],tbl_COA[SubClass2],"Not Found")</f>
        <v>Current Liabilities</v>
      </c>
      <c r="J18012" t="str">
        <f>_xlfn.XLOOKUP(tbl_GL[[#This Row],[Account_key]],tbl_COA[Account_key],tbl_COA[SubAccount],,0)</f>
        <v>Trade Payables</v>
      </c>
      <c r="K18012">
        <f>YEAR(tbl_GL[[#This Row],[Date]])</f>
        <v>2019</v>
      </c>
    </row>
    <row r="18013" spans="1:11" x14ac:dyDescent="0.35">
      <c r="A18013">
        <v>1222.0999999999999</v>
      </c>
      <c r="B18013" s="24">
        <v>43777</v>
      </c>
      <c r="C18013">
        <v>7</v>
      </c>
      <c r="D18013" s="13">
        <v>350</v>
      </c>
      <c r="E18013" s="13" t="s">
        <v>97</v>
      </c>
      <c r="F18013" s="17">
        <v>-1624</v>
      </c>
      <c r="G18013" t="str">
        <f>_xlfn.XLOOKUP(tbl_GL[[#This Row],[Account_key]],tbl_COA[Account_key],tbl_COA[Class],"Not Found")</f>
        <v>Operating account</v>
      </c>
      <c r="H18013" t="str">
        <f>_xlfn.XLOOKUP(tbl_GL[[#This Row],[Account_key]],tbl_COA[Account_key],tbl_COA[SubClass],"Not Found")</f>
        <v>Operating Expenses</v>
      </c>
      <c r="I18013" t="str">
        <f>_xlfn.XLOOKUP(tbl_GL[[#This Row],[Account_key]],tbl_COA[Account_key],tbl_COA[SubClass2],"Not Found")</f>
        <v>Administration</v>
      </c>
      <c r="J18013" t="str">
        <f>_xlfn.XLOOKUP(tbl_GL[[#This Row],[Account_key]],tbl_COA[Account_key],tbl_COA[SubAccount],,0)</f>
        <v>Other Expenses</v>
      </c>
      <c r="K18013">
        <f>YEAR(tbl_GL[[#This Row],[Date]])</f>
        <v>2019</v>
      </c>
    </row>
    <row r="18014" spans="1:11" x14ac:dyDescent="0.35">
      <c r="A18014">
        <v>1222.2</v>
      </c>
      <c r="B18014" s="24">
        <v>43777</v>
      </c>
      <c r="C18014">
        <v>7</v>
      </c>
      <c r="D18014" s="13">
        <v>120</v>
      </c>
      <c r="E18014" s="13" t="s">
        <v>97</v>
      </c>
      <c r="F18014" s="17">
        <v>1624</v>
      </c>
      <c r="G18014" t="str">
        <f>_xlfn.XLOOKUP(tbl_GL[[#This Row],[Account_key]],tbl_COA[Account_key],tbl_COA[Class],"Not Found")</f>
        <v>Liabilities and Owners Equity</v>
      </c>
      <c r="H18014" t="str">
        <f>_xlfn.XLOOKUP(tbl_GL[[#This Row],[Account_key]],tbl_COA[Account_key],tbl_COA[SubClass],"Not Found")</f>
        <v>Liabilities</v>
      </c>
      <c r="I18014" t="str">
        <f>_xlfn.XLOOKUP(tbl_GL[[#This Row],[Account_key]],tbl_COA[Account_key],tbl_COA[SubClass2],"Not Found")</f>
        <v>Current Liabilities</v>
      </c>
      <c r="J18014" t="str">
        <f>_xlfn.XLOOKUP(tbl_GL[[#This Row],[Account_key]],tbl_COA[Account_key],tbl_COA[SubAccount],,0)</f>
        <v>Accrued Expenses</v>
      </c>
      <c r="K18014">
        <f>YEAR(tbl_GL[[#This Row],[Date]])</f>
        <v>2019</v>
      </c>
    </row>
    <row r="18015" spans="1:11" x14ac:dyDescent="0.35">
      <c r="A18015">
        <v>1223.0999999999999</v>
      </c>
      <c r="B18015" s="24">
        <v>43777</v>
      </c>
      <c r="C18015">
        <v>7</v>
      </c>
      <c r="D18015" s="13">
        <v>10</v>
      </c>
      <c r="E18015" s="13" t="s">
        <v>98</v>
      </c>
      <c r="F18015" s="17">
        <v>-1741</v>
      </c>
      <c r="G18015" t="str">
        <f>_xlfn.XLOOKUP(tbl_GL[[#This Row],[Account_key]],tbl_COA[Account_key],tbl_COA[Class],"Not Found")</f>
        <v>Assets</v>
      </c>
      <c r="H18015" t="str">
        <f>_xlfn.XLOOKUP(tbl_GL[[#This Row],[Account_key]],tbl_COA[Account_key],tbl_COA[SubClass],"Not Found")</f>
        <v>Assets</v>
      </c>
      <c r="I18015" t="str">
        <f>_xlfn.XLOOKUP(tbl_GL[[#This Row],[Account_key]],tbl_COA[Account_key],tbl_COA[SubClass2],"Not Found")</f>
        <v>Current Assets</v>
      </c>
      <c r="J18015" t="str">
        <f>_xlfn.XLOOKUP(tbl_GL[[#This Row],[Account_key]],tbl_COA[Account_key],tbl_COA[SubAccount],,0)</f>
        <v>Cash at Bank</v>
      </c>
      <c r="K18015">
        <f>YEAR(tbl_GL[[#This Row],[Date]])</f>
        <v>2019</v>
      </c>
    </row>
    <row r="18016" spans="1:11" x14ac:dyDescent="0.35">
      <c r="A18016">
        <v>1223.2</v>
      </c>
      <c r="B18016" s="24">
        <v>43777</v>
      </c>
      <c r="C18016">
        <v>7</v>
      </c>
      <c r="D18016" s="13">
        <v>120</v>
      </c>
      <c r="E18016" s="13" t="s">
        <v>98</v>
      </c>
      <c r="F18016" s="17">
        <v>-1741</v>
      </c>
      <c r="G18016" t="str">
        <f>_xlfn.XLOOKUP(tbl_GL[[#This Row],[Account_key]],tbl_COA[Account_key],tbl_COA[Class],"Not Found")</f>
        <v>Liabilities and Owners Equity</v>
      </c>
      <c r="H18016" t="str">
        <f>_xlfn.XLOOKUP(tbl_GL[[#This Row],[Account_key]],tbl_COA[Account_key],tbl_COA[SubClass],"Not Found")</f>
        <v>Liabilities</v>
      </c>
      <c r="I18016" t="str">
        <f>_xlfn.XLOOKUP(tbl_GL[[#This Row],[Account_key]],tbl_COA[Account_key],tbl_COA[SubClass2],"Not Found")</f>
        <v>Current Liabilities</v>
      </c>
      <c r="J18016" t="str">
        <f>_xlfn.XLOOKUP(tbl_GL[[#This Row],[Account_key]],tbl_COA[Account_key],tbl_COA[SubAccount],,0)</f>
        <v>Accrued Expenses</v>
      </c>
      <c r="K18016">
        <f>YEAR(tbl_GL[[#This Row],[Date]])</f>
        <v>2019</v>
      </c>
    </row>
    <row r="18017" spans="1:11" x14ac:dyDescent="0.35">
      <c r="A18017">
        <v>1224.0999999999999</v>
      </c>
      <c r="B18017" s="24">
        <v>43778</v>
      </c>
      <c r="C18017">
        <v>7</v>
      </c>
      <c r="D18017" s="13">
        <v>260</v>
      </c>
      <c r="E18017" s="13" t="s">
        <v>83</v>
      </c>
      <c r="F18017" s="17">
        <v>369</v>
      </c>
      <c r="G18017" t="str">
        <f>_xlfn.XLOOKUP(tbl_GL[[#This Row],[Account_key]],tbl_COA[Account_key],tbl_COA[Class],"Not Found")</f>
        <v>Operating account</v>
      </c>
      <c r="H18017" t="str">
        <f>_xlfn.XLOOKUP(tbl_GL[[#This Row],[Account_key]],tbl_COA[Account_key],tbl_COA[SubClass],"Not Found")</f>
        <v>Operating Expenses</v>
      </c>
      <c r="I18017" t="str">
        <f>_xlfn.XLOOKUP(tbl_GL[[#This Row],[Account_key]],tbl_COA[Account_key],tbl_COA[SubClass2],"Not Found")</f>
        <v>Marketing</v>
      </c>
      <c r="J18017" t="str">
        <f>_xlfn.XLOOKUP(tbl_GL[[#This Row],[Account_key]],tbl_COA[Account_key],tbl_COA[SubAccount],,0)</f>
        <v>Commissions</v>
      </c>
      <c r="K18017">
        <f>YEAR(tbl_GL[[#This Row],[Date]])</f>
        <v>2019</v>
      </c>
    </row>
    <row r="18018" spans="1:11" x14ac:dyDescent="0.35">
      <c r="A18018">
        <v>1224.2</v>
      </c>
      <c r="B18018" s="24">
        <v>43778</v>
      </c>
      <c r="C18018">
        <v>7</v>
      </c>
      <c r="D18018" s="13">
        <v>20</v>
      </c>
      <c r="E18018" s="13" t="s">
        <v>83</v>
      </c>
      <c r="F18018" s="17">
        <v>369</v>
      </c>
      <c r="G18018" t="str">
        <f>_xlfn.XLOOKUP(tbl_GL[[#This Row],[Account_key]],tbl_COA[Account_key],tbl_COA[Class],"Not Found")</f>
        <v>Assets</v>
      </c>
      <c r="H18018" t="str">
        <f>_xlfn.XLOOKUP(tbl_GL[[#This Row],[Account_key]],tbl_COA[Account_key],tbl_COA[SubClass],"Not Found")</f>
        <v>Assets</v>
      </c>
      <c r="I18018" t="str">
        <f>_xlfn.XLOOKUP(tbl_GL[[#This Row],[Account_key]],tbl_COA[Account_key],tbl_COA[SubClass2],"Not Found")</f>
        <v>Current Assets</v>
      </c>
      <c r="J18018" t="str">
        <f>_xlfn.XLOOKUP(tbl_GL[[#This Row],[Account_key]],tbl_COA[Account_key],tbl_COA[SubAccount],,0)</f>
        <v>Cash in hand</v>
      </c>
      <c r="K18018">
        <f>YEAR(tbl_GL[[#This Row],[Date]])</f>
        <v>2019</v>
      </c>
    </row>
    <row r="18019" spans="1:11" x14ac:dyDescent="0.35">
      <c r="A18019">
        <v>1225.0999999999999</v>
      </c>
      <c r="B18019" s="24">
        <v>43778</v>
      </c>
      <c r="C18019">
        <v>7</v>
      </c>
      <c r="D18019" s="13">
        <v>230</v>
      </c>
      <c r="E18019" s="13" t="s">
        <v>4</v>
      </c>
      <c r="F18019" s="17">
        <v>-967</v>
      </c>
      <c r="G18019" t="str">
        <f>_xlfn.XLOOKUP(tbl_GL[[#This Row],[Account_key]],tbl_COA[Account_key],tbl_COA[Class],"Not Found")</f>
        <v>Trading account</v>
      </c>
      <c r="H18019" t="str">
        <f>_xlfn.XLOOKUP(tbl_GL[[#This Row],[Account_key]],tbl_COA[Account_key],tbl_COA[SubClass],"Not Found")</f>
        <v>Cost of Sales</v>
      </c>
      <c r="I18019" t="str">
        <f>_xlfn.XLOOKUP(tbl_GL[[#This Row],[Account_key]],tbl_COA[Account_key],tbl_COA[SubClass2],"Not Found")</f>
        <v>Cost of Sales</v>
      </c>
      <c r="J18019" t="str">
        <f>_xlfn.XLOOKUP(tbl_GL[[#This Row],[Account_key]],tbl_COA[Account_key],tbl_COA[SubAccount],,0)</f>
        <v>Cost of Sales</v>
      </c>
      <c r="K18019">
        <f>YEAR(tbl_GL[[#This Row],[Date]])</f>
        <v>2019</v>
      </c>
    </row>
    <row r="18020" spans="1:11" x14ac:dyDescent="0.35">
      <c r="A18020">
        <v>1225.2</v>
      </c>
      <c r="B18020" s="24">
        <v>43778</v>
      </c>
      <c r="C18020">
        <v>7</v>
      </c>
      <c r="D18020" s="13">
        <v>60</v>
      </c>
      <c r="E18020" s="13" t="s">
        <v>4</v>
      </c>
      <c r="F18020" s="17">
        <v>-967</v>
      </c>
      <c r="G18020" t="str">
        <f>_xlfn.XLOOKUP(tbl_GL[[#This Row],[Account_key]],tbl_COA[Account_key],tbl_COA[Class],"Not Found")</f>
        <v>Assets</v>
      </c>
      <c r="H18020" t="str">
        <f>_xlfn.XLOOKUP(tbl_GL[[#This Row],[Account_key]],tbl_COA[Account_key],tbl_COA[SubClass],"Not Found")</f>
        <v>Assets</v>
      </c>
      <c r="I18020" t="str">
        <f>_xlfn.XLOOKUP(tbl_GL[[#This Row],[Account_key]],tbl_COA[Account_key],tbl_COA[SubClass2],"Not Found")</f>
        <v>Current Assets</v>
      </c>
      <c r="J18020" t="str">
        <f>_xlfn.XLOOKUP(tbl_GL[[#This Row],[Account_key]],tbl_COA[Account_key],tbl_COA[SubAccount],,0)</f>
        <v>Inventory</v>
      </c>
      <c r="K18020">
        <f>YEAR(tbl_GL[[#This Row],[Date]])</f>
        <v>2019</v>
      </c>
    </row>
    <row r="18021" spans="1:11" x14ac:dyDescent="0.35">
      <c r="A18021">
        <v>1226.0999999999999</v>
      </c>
      <c r="B18021" s="24">
        <v>43778</v>
      </c>
      <c r="C18021">
        <v>7</v>
      </c>
      <c r="D18021" s="13">
        <v>210</v>
      </c>
      <c r="E18021" s="13" t="s">
        <v>7</v>
      </c>
      <c r="F18021" s="17">
        <v>3649</v>
      </c>
      <c r="G18021" t="str">
        <f>_xlfn.XLOOKUP(tbl_GL[[#This Row],[Account_key]],tbl_COA[Account_key],tbl_COA[Class],"Not Found")</f>
        <v>Trading account</v>
      </c>
      <c r="H18021" t="str">
        <f>_xlfn.XLOOKUP(tbl_GL[[#This Row],[Account_key]],tbl_COA[Account_key],tbl_COA[SubClass],"Not Found")</f>
        <v>Sales</v>
      </c>
      <c r="I18021" t="str">
        <f>_xlfn.XLOOKUP(tbl_GL[[#This Row],[Account_key]],tbl_COA[Account_key],tbl_COA[SubClass2],"Not Found")</f>
        <v>Sales</v>
      </c>
      <c r="J18021" t="str">
        <f>_xlfn.XLOOKUP(tbl_GL[[#This Row],[Account_key]],tbl_COA[Account_key],tbl_COA[SubAccount],,0)</f>
        <v>Sales</v>
      </c>
      <c r="K18021">
        <f>YEAR(tbl_GL[[#This Row],[Date]])</f>
        <v>2019</v>
      </c>
    </row>
    <row r="18022" spans="1:11" x14ac:dyDescent="0.35">
      <c r="A18022">
        <v>1226.2</v>
      </c>
      <c r="B18022" s="24">
        <v>43778</v>
      </c>
      <c r="C18022">
        <v>7</v>
      </c>
      <c r="D18022" s="13">
        <v>10</v>
      </c>
      <c r="E18022" s="13" t="s">
        <v>7</v>
      </c>
      <c r="F18022" s="17">
        <v>3649</v>
      </c>
      <c r="G18022" t="str">
        <f>_xlfn.XLOOKUP(tbl_GL[[#This Row],[Account_key]],tbl_COA[Account_key],tbl_COA[Class],"Not Found")</f>
        <v>Assets</v>
      </c>
      <c r="H18022" t="str">
        <f>_xlfn.XLOOKUP(tbl_GL[[#This Row],[Account_key]],tbl_COA[Account_key],tbl_COA[SubClass],"Not Found")</f>
        <v>Assets</v>
      </c>
      <c r="I18022" t="str">
        <f>_xlfn.XLOOKUP(tbl_GL[[#This Row],[Account_key]],tbl_COA[Account_key],tbl_COA[SubClass2],"Not Found")</f>
        <v>Current Assets</v>
      </c>
      <c r="J18022" t="str">
        <f>_xlfn.XLOOKUP(tbl_GL[[#This Row],[Account_key]],tbl_COA[Account_key],tbl_COA[SubAccount],,0)</f>
        <v>Cash at Bank</v>
      </c>
      <c r="K18022">
        <f>YEAR(tbl_GL[[#This Row],[Date]])</f>
        <v>2019</v>
      </c>
    </row>
    <row r="18023" spans="1:11" x14ac:dyDescent="0.35">
      <c r="A18023">
        <v>1227.0999999999999</v>
      </c>
      <c r="B18023" s="24">
        <v>43778</v>
      </c>
      <c r="C18023">
        <v>7</v>
      </c>
      <c r="D18023" s="13">
        <v>230</v>
      </c>
      <c r="E18023" s="13" t="s">
        <v>4</v>
      </c>
      <c r="F18023" s="17">
        <v>-4036</v>
      </c>
      <c r="G18023" t="str">
        <f>_xlfn.XLOOKUP(tbl_GL[[#This Row],[Account_key]],tbl_COA[Account_key],tbl_COA[Class],"Not Found")</f>
        <v>Trading account</v>
      </c>
      <c r="H18023" t="str">
        <f>_xlfn.XLOOKUP(tbl_GL[[#This Row],[Account_key]],tbl_COA[Account_key],tbl_COA[SubClass],"Not Found")</f>
        <v>Cost of Sales</v>
      </c>
      <c r="I18023" t="str">
        <f>_xlfn.XLOOKUP(tbl_GL[[#This Row],[Account_key]],tbl_COA[Account_key],tbl_COA[SubClass2],"Not Found")</f>
        <v>Cost of Sales</v>
      </c>
      <c r="J18023" t="str">
        <f>_xlfn.XLOOKUP(tbl_GL[[#This Row],[Account_key]],tbl_COA[Account_key],tbl_COA[SubAccount],,0)</f>
        <v>Cost of Sales</v>
      </c>
      <c r="K18023">
        <f>YEAR(tbl_GL[[#This Row],[Date]])</f>
        <v>2019</v>
      </c>
    </row>
    <row r="18024" spans="1:11" x14ac:dyDescent="0.35">
      <c r="A18024">
        <v>1227.2</v>
      </c>
      <c r="B18024" s="24">
        <v>43778</v>
      </c>
      <c r="C18024">
        <v>7</v>
      </c>
      <c r="D18024" s="13">
        <v>60</v>
      </c>
      <c r="E18024" s="13" t="s">
        <v>4</v>
      </c>
      <c r="F18024" s="17">
        <v>-4036</v>
      </c>
      <c r="G18024" t="str">
        <f>_xlfn.XLOOKUP(tbl_GL[[#This Row],[Account_key]],tbl_COA[Account_key],tbl_COA[Class],"Not Found")</f>
        <v>Assets</v>
      </c>
      <c r="H18024" t="str">
        <f>_xlfn.XLOOKUP(tbl_GL[[#This Row],[Account_key]],tbl_COA[Account_key],tbl_COA[SubClass],"Not Found")</f>
        <v>Assets</v>
      </c>
      <c r="I18024" t="str">
        <f>_xlfn.XLOOKUP(tbl_GL[[#This Row],[Account_key]],tbl_COA[Account_key],tbl_COA[SubClass2],"Not Found")</f>
        <v>Current Assets</v>
      </c>
      <c r="J18024" t="str">
        <f>_xlfn.XLOOKUP(tbl_GL[[#This Row],[Account_key]],tbl_COA[Account_key],tbl_COA[SubAccount],,0)</f>
        <v>Inventory</v>
      </c>
      <c r="K18024">
        <f>YEAR(tbl_GL[[#This Row],[Date]])</f>
        <v>2019</v>
      </c>
    </row>
    <row r="18025" spans="1:11" x14ac:dyDescent="0.35">
      <c r="A18025">
        <v>1228.0999999999999</v>
      </c>
      <c r="B18025" s="24">
        <v>43778</v>
      </c>
      <c r="C18025">
        <v>7</v>
      </c>
      <c r="D18025" s="13">
        <v>30</v>
      </c>
      <c r="E18025" s="13" t="s">
        <v>80</v>
      </c>
      <c r="F18025" s="17">
        <v>-15575</v>
      </c>
      <c r="G18025" t="str">
        <f>_xlfn.XLOOKUP(tbl_GL[[#This Row],[Account_key]],tbl_COA[Account_key],tbl_COA[Class],"Not Found")</f>
        <v>Assets</v>
      </c>
      <c r="H18025" t="str">
        <f>_xlfn.XLOOKUP(tbl_GL[[#This Row],[Account_key]],tbl_COA[Account_key],tbl_COA[SubClass],"Not Found")</f>
        <v>Assets</v>
      </c>
      <c r="I18025" t="str">
        <f>_xlfn.XLOOKUP(tbl_GL[[#This Row],[Account_key]],tbl_COA[Account_key],tbl_COA[SubClass2],"Not Found")</f>
        <v>Current Assets</v>
      </c>
      <c r="J18025" t="str">
        <f>_xlfn.XLOOKUP(tbl_GL[[#This Row],[Account_key]],tbl_COA[Account_key],tbl_COA[SubAccount],,0)</f>
        <v>Trade Receivables</v>
      </c>
      <c r="K18025">
        <f>YEAR(tbl_GL[[#This Row],[Date]])</f>
        <v>2019</v>
      </c>
    </row>
    <row r="18026" spans="1:11" x14ac:dyDescent="0.35">
      <c r="A18026">
        <v>1228.2</v>
      </c>
      <c r="B18026" s="24">
        <v>43778</v>
      </c>
      <c r="C18026">
        <v>7</v>
      </c>
      <c r="D18026" s="13">
        <v>10</v>
      </c>
      <c r="E18026" s="13" t="s">
        <v>80</v>
      </c>
      <c r="F18026" s="17">
        <v>15575</v>
      </c>
      <c r="G18026" t="str">
        <f>_xlfn.XLOOKUP(tbl_GL[[#This Row],[Account_key]],tbl_COA[Account_key],tbl_COA[Class],"Not Found")</f>
        <v>Assets</v>
      </c>
      <c r="H18026" t="str">
        <f>_xlfn.XLOOKUP(tbl_GL[[#This Row],[Account_key]],tbl_COA[Account_key],tbl_COA[SubClass],"Not Found")</f>
        <v>Assets</v>
      </c>
      <c r="I18026" t="str">
        <f>_xlfn.XLOOKUP(tbl_GL[[#This Row],[Account_key]],tbl_COA[Account_key],tbl_COA[SubClass2],"Not Found")</f>
        <v>Current Assets</v>
      </c>
      <c r="J18026" t="str">
        <f>_xlfn.XLOOKUP(tbl_GL[[#This Row],[Account_key]],tbl_COA[Account_key],tbl_COA[SubAccount],,0)</f>
        <v>Cash at Bank</v>
      </c>
      <c r="K18026">
        <f>YEAR(tbl_GL[[#This Row],[Date]])</f>
        <v>2019</v>
      </c>
    </row>
    <row r="18027" spans="1:11" x14ac:dyDescent="0.35">
      <c r="A18027">
        <v>1229.0999999999999</v>
      </c>
      <c r="B18027" s="24">
        <v>43778</v>
      </c>
      <c r="C18027">
        <v>7</v>
      </c>
      <c r="D18027" s="13">
        <v>210</v>
      </c>
      <c r="E18027" s="13" t="s">
        <v>8</v>
      </c>
      <c r="F18027" s="17">
        <v>18088</v>
      </c>
      <c r="G18027" t="str">
        <f>_xlfn.XLOOKUP(tbl_GL[[#This Row],[Account_key]],tbl_COA[Account_key],tbl_COA[Class],"Not Found")</f>
        <v>Trading account</v>
      </c>
      <c r="H18027" t="str">
        <f>_xlfn.XLOOKUP(tbl_GL[[#This Row],[Account_key]],tbl_COA[Account_key],tbl_COA[SubClass],"Not Found")</f>
        <v>Sales</v>
      </c>
      <c r="I18027" t="str">
        <f>_xlfn.XLOOKUP(tbl_GL[[#This Row],[Account_key]],tbl_COA[Account_key],tbl_COA[SubClass2],"Not Found")</f>
        <v>Sales</v>
      </c>
      <c r="J18027" t="str">
        <f>_xlfn.XLOOKUP(tbl_GL[[#This Row],[Account_key]],tbl_COA[Account_key],tbl_COA[SubAccount],,0)</f>
        <v>Sales</v>
      </c>
      <c r="K18027">
        <f>YEAR(tbl_GL[[#This Row],[Date]])</f>
        <v>2019</v>
      </c>
    </row>
    <row r="18028" spans="1:11" x14ac:dyDescent="0.35">
      <c r="A18028">
        <v>1229.2</v>
      </c>
      <c r="B18028" s="24">
        <v>43778</v>
      </c>
      <c r="C18028">
        <v>7</v>
      </c>
      <c r="D18028" s="13">
        <v>30</v>
      </c>
      <c r="E18028" s="13" t="s">
        <v>8</v>
      </c>
      <c r="F18028" s="17">
        <v>18088</v>
      </c>
      <c r="G18028" t="str">
        <f>_xlfn.XLOOKUP(tbl_GL[[#This Row],[Account_key]],tbl_COA[Account_key],tbl_COA[Class],"Not Found")</f>
        <v>Assets</v>
      </c>
      <c r="H18028" t="str">
        <f>_xlfn.XLOOKUP(tbl_GL[[#This Row],[Account_key]],tbl_COA[Account_key],tbl_COA[SubClass],"Not Found")</f>
        <v>Assets</v>
      </c>
      <c r="I18028" t="str">
        <f>_xlfn.XLOOKUP(tbl_GL[[#This Row],[Account_key]],tbl_COA[Account_key],tbl_COA[SubClass2],"Not Found")</f>
        <v>Current Assets</v>
      </c>
      <c r="J18028" t="str">
        <f>_xlfn.XLOOKUP(tbl_GL[[#This Row],[Account_key]],tbl_COA[Account_key],tbl_COA[SubAccount],,0)</f>
        <v>Trade Receivables</v>
      </c>
      <c r="K18028">
        <f>YEAR(tbl_GL[[#This Row],[Date]])</f>
        <v>2019</v>
      </c>
    </row>
    <row r="18029" spans="1:11" x14ac:dyDescent="0.35">
      <c r="A18029">
        <v>1230.0999999999999</v>
      </c>
      <c r="B18029" s="24">
        <v>43780</v>
      </c>
      <c r="C18029">
        <v>7</v>
      </c>
      <c r="D18029" s="13">
        <v>30</v>
      </c>
      <c r="E18029" s="13" t="s">
        <v>80</v>
      </c>
      <c r="F18029" s="17">
        <v>-15555</v>
      </c>
      <c r="G18029" t="str">
        <f>_xlfn.XLOOKUP(tbl_GL[[#This Row],[Account_key]],tbl_COA[Account_key],tbl_COA[Class],"Not Found")</f>
        <v>Assets</v>
      </c>
      <c r="H18029" t="str">
        <f>_xlfn.XLOOKUP(tbl_GL[[#This Row],[Account_key]],tbl_COA[Account_key],tbl_COA[SubClass],"Not Found")</f>
        <v>Assets</v>
      </c>
      <c r="I18029" t="str">
        <f>_xlfn.XLOOKUP(tbl_GL[[#This Row],[Account_key]],tbl_COA[Account_key],tbl_COA[SubClass2],"Not Found")</f>
        <v>Current Assets</v>
      </c>
      <c r="J18029" t="str">
        <f>_xlfn.XLOOKUP(tbl_GL[[#This Row],[Account_key]],tbl_COA[Account_key],tbl_COA[SubAccount],,0)</f>
        <v>Trade Receivables</v>
      </c>
      <c r="K18029">
        <f>YEAR(tbl_GL[[#This Row],[Date]])</f>
        <v>2019</v>
      </c>
    </row>
    <row r="18030" spans="1:11" x14ac:dyDescent="0.35">
      <c r="A18030">
        <v>1230.2</v>
      </c>
      <c r="B18030" s="24">
        <v>43780</v>
      </c>
      <c r="C18030">
        <v>7</v>
      </c>
      <c r="D18030" s="13">
        <v>10</v>
      </c>
      <c r="E18030" s="13" t="s">
        <v>80</v>
      </c>
      <c r="F18030" s="17">
        <v>15555</v>
      </c>
      <c r="G18030" t="str">
        <f>_xlfn.XLOOKUP(tbl_GL[[#This Row],[Account_key]],tbl_COA[Account_key],tbl_COA[Class],"Not Found")</f>
        <v>Assets</v>
      </c>
      <c r="H18030" t="str">
        <f>_xlfn.XLOOKUP(tbl_GL[[#This Row],[Account_key]],tbl_COA[Account_key],tbl_COA[SubClass],"Not Found")</f>
        <v>Assets</v>
      </c>
      <c r="I18030" t="str">
        <f>_xlfn.XLOOKUP(tbl_GL[[#This Row],[Account_key]],tbl_COA[Account_key],tbl_COA[SubClass2],"Not Found")</f>
        <v>Current Assets</v>
      </c>
      <c r="J18030" t="str">
        <f>_xlfn.XLOOKUP(tbl_GL[[#This Row],[Account_key]],tbl_COA[Account_key],tbl_COA[SubAccount],,0)</f>
        <v>Cash at Bank</v>
      </c>
      <c r="K18030">
        <f>YEAR(tbl_GL[[#This Row],[Date]])</f>
        <v>2019</v>
      </c>
    </row>
    <row r="18031" spans="1:11" x14ac:dyDescent="0.35">
      <c r="A18031">
        <v>1231.0999999999999</v>
      </c>
      <c r="B18031" s="24">
        <v>43781</v>
      </c>
      <c r="C18031">
        <v>7</v>
      </c>
      <c r="D18031" s="13">
        <v>10</v>
      </c>
      <c r="E18031" s="13" t="s">
        <v>98</v>
      </c>
      <c r="F18031" s="17">
        <v>-1407</v>
      </c>
      <c r="G18031" t="str">
        <f>_xlfn.XLOOKUP(tbl_GL[[#This Row],[Account_key]],tbl_COA[Account_key],tbl_COA[Class],"Not Found")</f>
        <v>Assets</v>
      </c>
      <c r="H18031" t="str">
        <f>_xlfn.XLOOKUP(tbl_GL[[#This Row],[Account_key]],tbl_COA[Account_key],tbl_COA[SubClass],"Not Found")</f>
        <v>Assets</v>
      </c>
      <c r="I18031" t="str">
        <f>_xlfn.XLOOKUP(tbl_GL[[#This Row],[Account_key]],tbl_COA[Account_key],tbl_COA[SubClass2],"Not Found")</f>
        <v>Current Assets</v>
      </c>
      <c r="J18031" t="str">
        <f>_xlfn.XLOOKUP(tbl_GL[[#This Row],[Account_key]],tbl_COA[Account_key],tbl_COA[SubAccount],,0)</f>
        <v>Cash at Bank</v>
      </c>
      <c r="K18031">
        <f>YEAR(tbl_GL[[#This Row],[Date]])</f>
        <v>2019</v>
      </c>
    </row>
    <row r="18032" spans="1:11" x14ac:dyDescent="0.35">
      <c r="A18032">
        <v>1231.2</v>
      </c>
      <c r="B18032" s="24">
        <v>43781</v>
      </c>
      <c r="C18032">
        <v>7</v>
      </c>
      <c r="D18032" s="13">
        <v>120</v>
      </c>
      <c r="E18032" s="13" t="s">
        <v>98</v>
      </c>
      <c r="F18032" s="17">
        <v>-1407</v>
      </c>
      <c r="G18032" t="str">
        <f>_xlfn.XLOOKUP(tbl_GL[[#This Row],[Account_key]],tbl_COA[Account_key],tbl_COA[Class],"Not Found")</f>
        <v>Liabilities and Owners Equity</v>
      </c>
      <c r="H18032" t="str">
        <f>_xlfn.XLOOKUP(tbl_GL[[#This Row],[Account_key]],tbl_COA[Account_key],tbl_COA[SubClass],"Not Found")</f>
        <v>Liabilities</v>
      </c>
      <c r="I18032" t="str">
        <f>_xlfn.XLOOKUP(tbl_GL[[#This Row],[Account_key]],tbl_COA[Account_key],tbl_COA[SubClass2],"Not Found")</f>
        <v>Current Liabilities</v>
      </c>
      <c r="J18032" t="str">
        <f>_xlfn.XLOOKUP(tbl_GL[[#This Row],[Account_key]],tbl_COA[Account_key],tbl_COA[SubAccount],,0)</f>
        <v>Accrued Expenses</v>
      </c>
      <c r="K18032">
        <f>YEAR(tbl_GL[[#This Row],[Date]])</f>
        <v>2019</v>
      </c>
    </row>
    <row r="18033" spans="1:11" x14ac:dyDescent="0.35">
      <c r="A18033">
        <v>1232.0999999999999</v>
      </c>
      <c r="B18033" s="24">
        <v>43781</v>
      </c>
      <c r="C18033">
        <v>7</v>
      </c>
      <c r="D18033" s="13">
        <v>10</v>
      </c>
      <c r="E18033" s="13" t="s">
        <v>98</v>
      </c>
      <c r="F18033" s="17">
        <v>-1536</v>
      </c>
      <c r="G18033" t="str">
        <f>_xlfn.XLOOKUP(tbl_GL[[#This Row],[Account_key]],tbl_COA[Account_key],tbl_COA[Class],"Not Found")</f>
        <v>Assets</v>
      </c>
      <c r="H18033" t="str">
        <f>_xlfn.XLOOKUP(tbl_GL[[#This Row],[Account_key]],tbl_COA[Account_key],tbl_COA[SubClass],"Not Found")</f>
        <v>Assets</v>
      </c>
      <c r="I18033" t="str">
        <f>_xlfn.XLOOKUP(tbl_GL[[#This Row],[Account_key]],tbl_COA[Account_key],tbl_COA[SubClass2],"Not Found")</f>
        <v>Current Assets</v>
      </c>
      <c r="J18033" t="str">
        <f>_xlfn.XLOOKUP(tbl_GL[[#This Row],[Account_key]],tbl_COA[Account_key],tbl_COA[SubAccount],,0)</f>
        <v>Cash at Bank</v>
      </c>
      <c r="K18033">
        <f>YEAR(tbl_GL[[#This Row],[Date]])</f>
        <v>2019</v>
      </c>
    </row>
    <row r="18034" spans="1:11" x14ac:dyDescent="0.35">
      <c r="A18034">
        <v>1232.2</v>
      </c>
      <c r="B18034" s="24">
        <v>43781</v>
      </c>
      <c r="C18034">
        <v>7</v>
      </c>
      <c r="D18034" s="13">
        <v>120</v>
      </c>
      <c r="E18034" s="13" t="s">
        <v>98</v>
      </c>
      <c r="F18034" s="17">
        <v>-1536</v>
      </c>
      <c r="G18034" t="str">
        <f>_xlfn.XLOOKUP(tbl_GL[[#This Row],[Account_key]],tbl_COA[Account_key],tbl_COA[Class],"Not Found")</f>
        <v>Liabilities and Owners Equity</v>
      </c>
      <c r="H18034" t="str">
        <f>_xlfn.XLOOKUP(tbl_GL[[#This Row],[Account_key]],tbl_COA[Account_key],tbl_COA[SubClass],"Not Found")</f>
        <v>Liabilities</v>
      </c>
      <c r="I18034" t="str">
        <f>_xlfn.XLOOKUP(tbl_GL[[#This Row],[Account_key]],tbl_COA[Account_key],tbl_COA[SubClass2],"Not Found")</f>
        <v>Current Liabilities</v>
      </c>
      <c r="J18034" t="str">
        <f>_xlfn.XLOOKUP(tbl_GL[[#This Row],[Account_key]],tbl_COA[Account_key],tbl_COA[SubAccount],,0)</f>
        <v>Accrued Expenses</v>
      </c>
      <c r="K18034">
        <f>YEAR(tbl_GL[[#This Row],[Date]])</f>
        <v>2019</v>
      </c>
    </row>
    <row r="18035" spans="1:11" x14ac:dyDescent="0.35">
      <c r="A18035">
        <v>1233.0999999999999</v>
      </c>
      <c r="B18035" s="24">
        <v>43782</v>
      </c>
      <c r="C18035">
        <v>7</v>
      </c>
      <c r="D18035" s="13">
        <v>10</v>
      </c>
      <c r="E18035" s="13" t="s">
        <v>98</v>
      </c>
      <c r="F18035" s="17">
        <v>-1595</v>
      </c>
      <c r="G18035" t="str">
        <f>_xlfn.XLOOKUP(tbl_GL[[#This Row],[Account_key]],tbl_COA[Account_key],tbl_COA[Class],"Not Found")</f>
        <v>Assets</v>
      </c>
      <c r="H18035" t="str">
        <f>_xlfn.XLOOKUP(tbl_GL[[#This Row],[Account_key]],tbl_COA[Account_key],tbl_COA[SubClass],"Not Found")</f>
        <v>Assets</v>
      </c>
      <c r="I18035" t="str">
        <f>_xlfn.XLOOKUP(tbl_GL[[#This Row],[Account_key]],tbl_COA[Account_key],tbl_COA[SubClass2],"Not Found")</f>
        <v>Current Assets</v>
      </c>
      <c r="J18035" t="str">
        <f>_xlfn.XLOOKUP(tbl_GL[[#This Row],[Account_key]],tbl_COA[Account_key],tbl_COA[SubAccount],,0)</f>
        <v>Cash at Bank</v>
      </c>
      <c r="K18035">
        <f>YEAR(tbl_GL[[#This Row],[Date]])</f>
        <v>2019</v>
      </c>
    </row>
    <row r="18036" spans="1:11" x14ac:dyDescent="0.35">
      <c r="A18036">
        <v>1233.2</v>
      </c>
      <c r="B18036" s="24">
        <v>43782</v>
      </c>
      <c r="C18036">
        <v>7</v>
      </c>
      <c r="D18036" s="13">
        <v>120</v>
      </c>
      <c r="E18036" s="13" t="s">
        <v>98</v>
      </c>
      <c r="F18036" s="17">
        <v>-1595</v>
      </c>
      <c r="G18036" t="str">
        <f>_xlfn.XLOOKUP(tbl_GL[[#This Row],[Account_key]],tbl_COA[Account_key],tbl_COA[Class],"Not Found")</f>
        <v>Liabilities and Owners Equity</v>
      </c>
      <c r="H18036" t="str">
        <f>_xlfn.XLOOKUP(tbl_GL[[#This Row],[Account_key]],tbl_COA[Account_key],tbl_COA[SubClass],"Not Found")</f>
        <v>Liabilities</v>
      </c>
      <c r="I18036" t="str">
        <f>_xlfn.XLOOKUP(tbl_GL[[#This Row],[Account_key]],tbl_COA[Account_key],tbl_COA[SubClass2],"Not Found")</f>
        <v>Current Liabilities</v>
      </c>
      <c r="J18036" t="str">
        <f>_xlfn.XLOOKUP(tbl_GL[[#This Row],[Account_key]],tbl_COA[Account_key],tbl_COA[SubAccount],,0)</f>
        <v>Accrued Expenses</v>
      </c>
      <c r="K18036">
        <f>YEAR(tbl_GL[[#This Row],[Date]])</f>
        <v>2019</v>
      </c>
    </row>
    <row r="18037" spans="1:11" x14ac:dyDescent="0.35">
      <c r="A18037">
        <v>1234.0999999999999</v>
      </c>
      <c r="B18037" s="24">
        <v>43782</v>
      </c>
      <c r="C18037">
        <v>7</v>
      </c>
      <c r="D18037" s="13">
        <v>300</v>
      </c>
      <c r="E18037" s="13" t="s">
        <v>97</v>
      </c>
      <c r="F18037" s="17">
        <v>-1703</v>
      </c>
      <c r="G18037" t="str">
        <f>_xlfn.XLOOKUP(tbl_GL[[#This Row],[Account_key]],tbl_COA[Account_key],tbl_COA[Class],"Not Found")</f>
        <v>Operating account</v>
      </c>
      <c r="H18037" t="str">
        <f>_xlfn.XLOOKUP(tbl_GL[[#This Row],[Account_key]],tbl_COA[Account_key],tbl_COA[SubClass],"Not Found")</f>
        <v>Operating Expenses</v>
      </c>
      <c r="I18037" t="str">
        <f>_xlfn.XLOOKUP(tbl_GL[[#This Row],[Account_key]],tbl_COA[Account_key],tbl_COA[SubClass2],"Not Found")</f>
        <v>Administration</v>
      </c>
      <c r="J18037" t="str">
        <f>_xlfn.XLOOKUP(tbl_GL[[#This Row],[Account_key]],tbl_COA[Account_key],tbl_COA[SubAccount],,0)</f>
        <v>Entertainment</v>
      </c>
      <c r="K18037">
        <f>YEAR(tbl_GL[[#This Row],[Date]])</f>
        <v>2019</v>
      </c>
    </row>
    <row r="18038" spans="1:11" x14ac:dyDescent="0.35">
      <c r="A18038">
        <v>1234.2</v>
      </c>
      <c r="B18038" s="24">
        <v>43782</v>
      </c>
      <c r="C18038">
        <v>7</v>
      </c>
      <c r="D18038" s="13">
        <v>120</v>
      </c>
      <c r="E18038" s="13" t="s">
        <v>97</v>
      </c>
      <c r="F18038" s="17">
        <v>1703</v>
      </c>
      <c r="G18038" t="str">
        <f>_xlfn.XLOOKUP(tbl_GL[[#This Row],[Account_key]],tbl_COA[Account_key],tbl_COA[Class],"Not Found")</f>
        <v>Liabilities and Owners Equity</v>
      </c>
      <c r="H18038" t="str">
        <f>_xlfn.XLOOKUP(tbl_GL[[#This Row],[Account_key]],tbl_COA[Account_key],tbl_COA[SubClass],"Not Found")</f>
        <v>Liabilities</v>
      </c>
      <c r="I18038" t="str">
        <f>_xlfn.XLOOKUP(tbl_GL[[#This Row],[Account_key]],tbl_COA[Account_key],tbl_COA[SubClass2],"Not Found")</f>
        <v>Current Liabilities</v>
      </c>
      <c r="J18038" t="str">
        <f>_xlfn.XLOOKUP(tbl_GL[[#This Row],[Account_key]],tbl_COA[Account_key],tbl_COA[SubAccount],,0)</f>
        <v>Accrued Expenses</v>
      </c>
      <c r="K18038">
        <f>YEAR(tbl_GL[[#This Row],[Date]])</f>
        <v>2019</v>
      </c>
    </row>
    <row r="18039" spans="1:11" x14ac:dyDescent="0.35">
      <c r="A18039">
        <v>1235.0999999999999</v>
      </c>
      <c r="B18039" s="24">
        <v>43784</v>
      </c>
      <c r="C18039">
        <v>7</v>
      </c>
      <c r="D18039" s="13">
        <v>10</v>
      </c>
      <c r="E18039" s="13" t="s">
        <v>112</v>
      </c>
      <c r="F18039" s="17">
        <v>-195</v>
      </c>
      <c r="G18039" t="str">
        <f>_xlfn.XLOOKUP(tbl_GL[[#This Row],[Account_key]],tbl_COA[Account_key],tbl_COA[Class],"Not Found")</f>
        <v>Assets</v>
      </c>
      <c r="H18039" t="str">
        <f>_xlfn.XLOOKUP(tbl_GL[[#This Row],[Account_key]],tbl_COA[Account_key],tbl_COA[SubClass],"Not Found")</f>
        <v>Assets</v>
      </c>
      <c r="I18039" t="str">
        <f>_xlfn.XLOOKUP(tbl_GL[[#This Row],[Account_key]],tbl_COA[Account_key],tbl_COA[SubClass2],"Not Found")</f>
        <v>Current Assets</v>
      </c>
      <c r="J18039" t="str">
        <f>_xlfn.XLOOKUP(tbl_GL[[#This Row],[Account_key]],tbl_COA[Account_key],tbl_COA[SubAccount],,0)</f>
        <v>Cash at Bank</v>
      </c>
      <c r="K18039">
        <f>YEAR(tbl_GL[[#This Row],[Date]])</f>
        <v>2019</v>
      </c>
    </row>
    <row r="18040" spans="1:11" x14ac:dyDescent="0.35">
      <c r="A18040">
        <v>1235.2</v>
      </c>
      <c r="B18040" s="24">
        <v>43784</v>
      </c>
      <c r="C18040">
        <v>7</v>
      </c>
      <c r="D18040" s="13">
        <v>121</v>
      </c>
      <c r="E18040" s="13" t="s">
        <v>112</v>
      </c>
      <c r="F18040" s="17">
        <v>-195</v>
      </c>
      <c r="G18040" t="str">
        <f>_xlfn.XLOOKUP(tbl_GL[[#This Row],[Account_key]],tbl_COA[Account_key],tbl_COA[Class],"Not Found")</f>
        <v>Liabilities and Owners Equity</v>
      </c>
      <c r="H18040" t="str">
        <f>_xlfn.XLOOKUP(tbl_GL[[#This Row],[Account_key]],tbl_COA[Account_key],tbl_COA[SubClass],"Not Found")</f>
        <v>Liabilities</v>
      </c>
      <c r="I18040" t="str">
        <f>_xlfn.XLOOKUP(tbl_GL[[#This Row],[Account_key]],tbl_COA[Account_key],tbl_COA[SubClass2],"Not Found")</f>
        <v>Current Liabilities</v>
      </c>
      <c r="J18040" t="str">
        <f>_xlfn.XLOOKUP(tbl_GL[[#This Row],[Account_key]],tbl_COA[Account_key],tbl_COA[SubAccount],,0)</f>
        <v>Interest Payable</v>
      </c>
      <c r="K18040">
        <f>YEAR(tbl_GL[[#This Row],[Date]])</f>
        <v>2019</v>
      </c>
    </row>
    <row r="18041" spans="1:11" x14ac:dyDescent="0.35">
      <c r="A18041">
        <v>1236.0999999999999</v>
      </c>
      <c r="B18041" s="24">
        <v>43784</v>
      </c>
      <c r="C18041">
        <v>7</v>
      </c>
      <c r="D18041" s="13">
        <v>300</v>
      </c>
      <c r="E18041" s="13" t="s">
        <v>97</v>
      </c>
      <c r="F18041" s="17">
        <v>-1803</v>
      </c>
      <c r="G18041" t="str">
        <f>_xlfn.XLOOKUP(tbl_GL[[#This Row],[Account_key]],tbl_COA[Account_key],tbl_COA[Class],"Not Found")</f>
        <v>Operating account</v>
      </c>
      <c r="H18041" t="str">
        <f>_xlfn.XLOOKUP(tbl_GL[[#This Row],[Account_key]],tbl_COA[Account_key],tbl_COA[SubClass],"Not Found")</f>
        <v>Operating Expenses</v>
      </c>
      <c r="I18041" t="str">
        <f>_xlfn.XLOOKUP(tbl_GL[[#This Row],[Account_key]],tbl_COA[Account_key],tbl_COA[SubClass2],"Not Found")</f>
        <v>Administration</v>
      </c>
      <c r="J18041" t="str">
        <f>_xlfn.XLOOKUP(tbl_GL[[#This Row],[Account_key]],tbl_COA[Account_key],tbl_COA[SubAccount],,0)</f>
        <v>Entertainment</v>
      </c>
      <c r="K18041">
        <f>YEAR(tbl_GL[[#This Row],[Date]])</f>
        <v>2019</v>
      </c>
    </row>
    <row r="18042" spans="1:11" x14ac:dyDescent="0.35">
      <c r="A18042">
        <v>1236.2</v>
      </c>
      <c r="B18042" s="24">
        <v>43784</v>
      </c>
      <c r="C18042">
        <v>7</v>
      </c>
      <c r="D18042" s="13">
        <v>120</v>
      </c>
      <c r="E18042" s="13" t="s">
        <v>97</v>
      </c>
      <c r="F18042" s="17">
        <v>1803</v>
      </c>
      <c r="G18042" t="str">
        <f>_xlfn.XLOOKUP(tbl_GL[[#This Row],[Account_key]],tbl_COA[Account_key],tbl_COA[Class],"Not Found")</f>
        <v>Liabilities and Owners Equity</v>
      </c>
      <c r="H18042" t="str">
        <f>_xlfn.XLOOKUP(tbl_GL[[#This Row],[Account_key]],tbl_COA[Account_key],tbl_COA[SubClass],"Not Found")</f>
        <v>Liabilities</v>
      </c>
      <c r="I18042" t="str">
        <f>_xlfn.XLOOKUP(tbl_GL[[#This Row],[Account_key]],tbl_COA[Account_key],tbl_COA[SubClass2],"Not Found")</f>
        <v>Current Liabilities</v>
      </c>
      <c r="J18042" t="str">
        <f>_xlfn.XLOOKUP(tbl_GL[[#This Row],[Account_key]],tbl_COA[Account_key],tbl_COA[SubAccount],,0)</f>
        <v>Accrued Expenses</v>
      </c>
      <c r="K18042">
        <f>YEAR(tbl_GL[[#This Row],[Date]])</f>
        <v>2019</v>
      </c>
    </row>
    <row r="18043" spans="1:11" x14ac:dyDescent="0.35">
      <c r="A18043">
        <v>1237.0999999999999</v>
      </c>
      <c r="B18043" s="24">
        <v>43785</v>
      </c>
      <c r="C18043">
        <v>7</v>
      </c>
      <c r="D18043" s="13">
        <v>230</v>
      </c>
      <c r="E18043" s="13" t="s">
        <v>4</v>
      </c>
      <c r="F18043" s="17">
        <v>-1034</v>
      </c>
      <c r="G18043" t="str">
        <f>_xlfn.XLOOKUP(tbl_GL[[#This Row],[Account_key]],tbl_COA[Account_key],tbl_COA[Class],"Not Found")</f>
        <v>Trading account</v>
      </c>
      <c r="H18043" t="str">
        <f>_xlfn.XLOOKUP(tbl_GL[[#This Row],[Account_key]],tbl_COA[Account_key],tbl_COA[SubClass],"Not Found")</f>
        <v>Cost of Sales</v>
      </c>
      <c r="I18043" t="str">
        <f>_xlfn.XLOOKUP(tbl_GL[[#This Row],[Account_key]],tbl_COA[Account_key],tbl_COA[SubClass2],"Not Found")</f>
        <v>Cost of Sales</v>
      </c>
      <c r="J18043" t="str">
        <f>_xlfn.XLOOKUP(tbl_GL[[#This Row],[Account_key]],tbl_COA[Account_key],tbl_COA[SubAccount],,0)</f>
        <v>Cost of Sales</v>
      </c>
      <c r="K18043">
        <f>YEAR(tbl_GL[[#This Row],[Date]])</f>
        <v>2019</v>
      </c>
    </row>
    <row r="18044" spans="1:11" x14ac:dyDescent="0.35">
      <c r="A18044">
        <v>1237.2</v>
      </c>
      <c r="B18044" s="24">
        <v>43785</v>
      </c>
      <c r="C18044">
        <v>7</v>
      </c>
      <c r="D18044" s="13">
        <v>60</v>
      </c>
      <c r="E18044" s="13" t="s">
        <v>4</v>
      </c>
      <c r="F18044" s="17">
        <v>-1034</v>
      </c>
      <c r="G18044" t="str">
        <f>_xlfn.XLOOKUP(tbl_GL[[#This Row],[Account_key]],tbl_COA[Account_key],tbl_COA[Class],"Not Found")</f>
        <v>Assets</v>
      </c>
      <c r="H18044" t="str">
        <f>_xlfn.XLOOKUP(tbl_GL[[#This Row],[Account_key]],tbl_COA[Account_key],tbl_COA[SubClass],"Not Found")</f>
        <v>Assets</v>
      </c>
      <c r="I18044" t="str">
        <f>_xlfn.XLOOKUP(tbl_GL[[#This Row],[Account_key]],tbl_COA[Account_key],tbl_COA[SubClass2],"Not Found")</f>
        <v>Current Assets</v>
      </c>
      <c r="J18044" t="str">
        <f>_xlfn.XLOOKUP(tbl_GL[[#This Row],[Account_key]],tbl_COA[Account_key],tbl_COA[SubAccount],,0)</f>
        <v>Inventory</v>
      </c>
      <c r="K18044">
        <f>YEAR(tbl_GL[[#This Row],[Date]])</f>
        <v>2019</v>
      </c>
    </row>
    <row r="18045" spans="1:11" x14ac:dyDescent="0.35">
      <c r="A18045">
        <v>1238.0999999999999</v>
      </c>
      <c r="B18045" s="24">
        <v>43785</v>
      </c>
      <c r="C18045">
        <v>7</v>
      </c>
      <c r="D18045" s="13">
        <v>210</v>
      </c>
      <c r="E18045" s="13" t="s">
        <v>7</v>
      </c>
      <c r="F18045" s="17">
        <v>3900</v>
      </c>
      <c r="G18045" t="str">
        <f>_xlfn.XLOOKUP(tbl_GL[[#This Row],[Account_key]],tbl_COA[Account_key],tbl_COA[Class],"Not Found")</f>
        <v>Trading account</v>
      </c>
      <c r="H18045" t="str">
        <f>_xlfn.XLOOKUP(tbl_GL[[#This Row],[Account_key]],tbl_COA[Account_key],tbl_COA[SubClass],"Not Found")</f>
        <v>Sales</v>
      </c>
      <c r="I18045" t="str">
        <f>_xlfn.XLOOKUP(tbl_GL[[#This Row],[Account_key]],tbl_COA[Account_key],tbl_COA[SubClass2],"Not Found")</f>
        <v>Sales</v>
      </c>
      <c r="J18045" t="str">
        <f>_xlfn.XLOOKUP(tbl_GL[[#This Row],[Account_key]],tbl_COA[Account_key],tbl_COA[SubAccount],,0)</f>
        <v>Sales</v>
      </c>
      <c r="K18045">
        <f>YEAR(tbl_GL[[#This Row],[Date]])</f>
        <v>2019</v>
      </c>
    </row>
    <row r="18046" spans="1:11" x14ac:dyDescent="0.35">
      <c r="A18046">
        <v>1238.2</v>
      </c>
      <c r="B18046" s="24">
        <v>43785</v>
      </c>
      <c r="C18046">
        <v>7</v>
      </c>
      <c r="D18046" s="13">
        <v>10</v>
      </c>
      <c r="E18046" s="13" t="s">
        <v>7</v>
      </c>
      <c r="F18046" s="17">
        <v>3900</v>
      </c>
      <c r="G18046" t="str">
        <f>_xlfn.XLOOKUP(tbl_GL[[#This Row],[Account_key]],tbl_COA[Account_key],tbl_COA[Class],"Not Found")</f>
        <v>Assets</v>
      </c>
      <c r="H18046" t="str">
        <f>_xlfn.XLOOKUP(tbl_GL[[#This Row],[Account_key]],tbl_COA[Account_key],tbl_COA[SubClass],"Not Found")</f>
        <v>Assets</v>
      </c>
      <c r="I18046" t="str">
        <f>_xlfn.XLOOKUP(tbl_GL[[#This Row],[Account_key]],tbl_COA[Account_key],tbl_COA[SubClass2],"Not Found")</f>
        <v>Current Assets</v>
      </c>
      <c r="J18046" t="str">
        <f>_xlfn.XLOOKUP(tbl_GL[[#This Row],[Account_key]],tbl_COA[Account_key],tbl_COA[SubAccount],,0)</f>
        <v>Cash at Bank</v>
      </c>
      <c r="K18046">
        <f>YEAR(tbl_GL[[#This Row],[Date]])</f>
        <v>2019</v>
      </c>
    </row>
    <row r="18047" spans="1:11" x14ac:dyDescent="0.35">
      <c r="A18047">
        <v>1239.0999999999999</v>
      </c>
      <c r="B18047" s="24">
        <v>43785</v>
      </c>
      <c r="C18047">
        <v>7</v>
      </c>
      <c r="D18047" s="13">
        <v>230</v>
      </c>
      <c r="E18047" s="13" t="s">
        <v>4</v>
      </c>
      <c r="F18047" s="17">
        <v>-4117</v>
      </c>
      <c r="G18047" t="str">
        <f>_xlfn.XLOOKUP(tbl_GL[[#This Row],[Account_key]],tbl_COA[Account_key],tbl_COA[Class],"Not Found")</f>
        <v>Trading account</v>
      </c>
      <c r="H18047" t="str">
        <f>_xlfn.XLOOKUP(tbl_GL[[#This Row],[Account_key]],tbl_COA[Account_key],tbl_COA[SubClass],"Not Found")</f>
        <v>Cost of Sales</v>
      </c>
      <c r="I18047" t="str">
        <f>_xlfn.XLOOKUP(tbl_GL[[#This Row],[Account_key]],tbl_COA[Account_key],tbl_COA[SubClass2],"Not Found")</f>
        <v>Cost of Sales</v>
      </c>
      <c r="J18047" t="str">
        <f>_xlfn.XLOOKUP(tbl_GL[[#This Row],[Account_key]],tbl_COA[Account_key],tbl_COA[SubAccount],,0)</f>
        <v>Cost of Sales</v>
      </c>
      <c r="K18047">
        <f>YEAR(tbl_GL[[#This Row],[Date]])</f>
        <v>2019</v>
      </c>
    </row>
    <row r="18048" spans="1:11" x14ac:dyDescent="0.35">
      <c r="A18048">
        <v>1239.2</v>
      </c>
      <c r="B18048" s="24">
        <v>43785</v>
      </c>
      <c r="C18048">
        <v>7</v>
      </c>
      <c r="D18048" s="13">
        <v>60</v>
      </c>
      <c r="E18048" s="13" t="s">
        <v>4</v>
      </c>
      <c r="F18048" s="17">
        <v>-4117</v>
      </c>
      <c r="G18048" t="str">
        <f>_xlfn.XLOOKUP(tbl_GL[[#This Row],[Account_key]],tbl_COA[Account_key],tbl_COA[Class],"Not Found")</f>
        <v>Assets</v>
      </c>
      <c r="H18048" t="str">
        <f>_xlfn.XLOOKUP(tbl_GL[[#This Row],[Account_key]],tbl_COA[Account_key],tbl_COA[SubClass],"Not Found")</f>
        <v>Assets</v>
      </c>
      <c r="I18048" t="str">
        <f>_xlfn.XLOOKUP(tbl_GL[[#This Row],[Account_key]],tbl_COA[Account_key],tbl_COA[SubClass2],"Not Found")</f>
        <v>Current Assets</v>
      </c>
      <c r="J18048" t="str">
        <f>_xlfn.XLOOKUP(tbl_GL[[#This Row],[Account_key]],tbl_COA[Account_key],tbl_COA[SubAccount],,0)</f>
        <v>Inventory</v>
      </c>
      <c r="K18048">
        <f>YEAR(tbl_GL[[#This Row],[Date]])</f>
        <v>2019</v>
      </c>
    </row>
    <row r="18049" spans="1:11" x14ac:dyDescent="0.35">
      <c r="A18049">
        <v>1240.0999999999999</v>
      </c>
      <c r="B18049" s="24">
        <v>43785</v>
      </c>
      <c r="C18049">
        <v>7</v>
      </c>
      <c r="D18049" s="13">
        <v>210</v>
      </c>
      <c r="E18049" s="13" t="s">
        <v>8</v>
      </c>
      <c r="F18049" s="17">
        <v>18451</v>
      </c>
      <c r="G18049" t="str">
        <f>_xlfn.XLOOKUP(tbl_GL[[#This Row],[Account_key]],tbl_COA[Account_key],tbl_COA[Class],"Not Found")</f>
        <v>Trading account</v>
      </c>
      <c r="H18049" t="str">
        <f>_xlfn.XLOOKUP(tbl_GL[[#This Row],[Account_key]],tbl_COA[Account_key],tbl_COA[SubClass],"Not Found")</f>
        <v>Sales</v>
      </c>
      <c r="I18049" t="str">
        <f>_xlfn.XLOOKUP(tbl_GL[[#This Row],[Account_key]],tbl_COA[Account_key],tbl_COA[SubClass2],"Not Found")</f>
        <v>Sales</v>
      </c>
      <c r="J18049" t="str">
        <f>_xlfn.XLOOKUP(tbl_GL[[#This Row],[Account_key]],tbl_COA[Account_key],tbl_COA[SubAccount],,0)</f>
        <v>Sales</v>
      </c>
      <c r="K18049">
        <f>YEAR(tbl_GL[[#This Row],[Date]])</f>
        <v>2019</v>
      </c>
    </row>
    <row r="18050" spans="1:11" x14ac:dyDescent="0.35">
      <c r="A18050">
        <v>1240.2</v>
      </c>
      <c r="B18050" s="24">
        <v>43785</v>
      </c>
      <c r="C18050">
        <v>7</v>
      </c>
      <c r="D18050" s="13">
        <v>30</v>
      </c>
      <c r="E18050" s="13" t="s">
        <v>8</v>
      </c>
      <c r="F18050" s="17">
        <v>18451</v>
      </c>
      <c r="G18050" t="str">
        <f>_xlfn.XLOOKUP(tbl_GL[[#This Row],[Account_key]],tbl_COA[Account_key],tbl_COA[Class],"Not Found")</f>
        <v>Assets</v>
      </c>
      <c r="H18050" t="str">
        <f>_xlfn.XLOOKUP(tbl_GL[[#This Row],[Account_key]],tbl_COA[Account_key],tbl_COA[SubClass],"Not Found")</f>
        <v>Assets</v>
      </c>
      <c r="I18050" t="str">
        <f>_xlfn.XLOOKUP(tbl_GL[[#This Row],[Account_key]],tbl_COA[Account_key],tbl_COA[SubClass2],"Not Found")</f>
        <v>Current Assets</v>
      </c>
      <c r="J18050" t="str">
        <f>_xlfn.XLOOKUP(tbl_GL[[#This Row],[Account_key]],tbl_COA[Account_key],tbl_COA[SubAccount],,0)</f>
        <v>Trade Receivables</v>
      </c>
      <c r="K18050">
        <f>YEAR(tbl_GL[[#This Row],[Date]])</f>
        <v>2019</v>
      </c>
    </row>
    <row r="18051" spans="1:11" x14ac:dyDescent="0.35">
      <c r="A18051">
        <v>1241.0999999999999</v>
      </c>
      <c r="B18051" s="24">
        <v>43788</v>
      </c>
      <c r="C18051">
        <v>7</v>
      </c>
      <c r="D18051" s="13">
        <v>260</v>
      </c>
      <c r="E18051" s="13" t="s">
        <v>97</v>
      </c>
      <c r="F18051" s="17">
        <v>-1696</v>
      </c>
      <c r="G18051" t="str">
        <f>_xlfn.XLOOKUP(tbl_GL[[#This Row],[Account_key]],tbl_COA[Account_key],tbl_COA[Class],"Not Found")</f>
        <v>Operating account</v>
      </c>
      <c r="H18051" t="str">
        <f>_xlfn.XLOOKUP(tbl_GL[[#This Row],[Account_key]],tbl_COA[Account_key],tbl_COA[SubClass],"Not Found")</f>
        <v>Operating Expenses</v>
      </c>
      <c r="I18051" t="str">
        <f>_xlfn.XLOOKUP(tbl_GL[[#This Row],[Account_key]],tbl_COA[Account_key],tbl_COA[SubClass2],"Not Found")</f>
        <v>Marketing</v>
      </c>
      <c r="J18051" t="str">
        <f>_xlfn.XLOOKUP(tbl_GL[[#This Row],[Account_key]],tbl_COA[Account_key],tbl_COA[SubAccount],,0)</f>
        <v>Commissions</v>
      </c>
      <c r="K18051">
        <f>YEAR(tbl_GL[[#This Row],[Date]])</f>
        <v>2019</v>
      </c>
    </row>
    <row r="18052" spans="1:11" x14ac:dyDescent="0.35">
      <c r="A18052">
        <v>1241.2</v>
      </c>
      <c r="B18052" s="24">
        <v>43788</v>
      </c>
      <c r="C18052">
        <v>7</v>
      </c>
      <c r="D18052" s="13">
        <v>120</v>
      </c>
      <c r="E18052" s="13" t="s">
        <v>97</v>
      </c>
      <c r="F18052" s="17">
        <v>1696</v>
      </c>
      <c r="G18052" t="str">
        <f>_xlfn.XLOOKUP(tbl_GL[[#This Row],[Account_key]],tbl_COA[Account_key],tbl_COA[Class],"Not Found")</f>
        <v>Liabilities and Owners Equity</v>
      </c>
      <c r="H18052" t="str">
        <f>_xlfn.XLOOKUP(tbl_GL[[#This Row],[Account_key]],tbl_COA[Account_key],tbl_COA[SubClass],"Not Found")</f>
        <v>Liabilities</v>
      </c>
      <c r="I18052" t="str">
        <f>_xlfn.XLOOKUP(tbl_GL[[#This Row],[Account_key]],tbl_COA[Account_key],tbl_COA[SubClass2],"Not Found")</f>
        <v>Current Liabilities</v>
      </c>
      <c r="J18052" t="str">
        <f>_xlfn.XLOOKUP(tbl_GL[[#This Row],[Account_key]],tbl_COA[Account_key],tbl_COA[SubAccount],,0)</f>
        <v>Accrued Expenses</v>
      </c>
      <c r="K18052">
        <f>YEAR(tbl_GL[[#This Row],[Date]])</f>
        <v>2019</v>
      </c>
    </row>
    <row r="18053" spans="1:11" x14ac:dyDescent="0.35">
      <c r="A18053">
        <v>1242.0999999999999</v>
      </c>
      <c r="B18053" s="24">
        <v>43789</v>
      </c>
      <c r="C18053">
        <v>7</v>
      </c>
      <c r="D18053" s="13">
        <v>230</v>
      </c>
      <c r="E18053" s="13" t="s">
        <v>4</v>
      </c>
      <c r="F18053" s="17">
        <v>-582</v>
      </c>
      <c r="G18053" t="str">
        <f>_xlfn.XLOOKUP(tbl_GL[[#This Row],[Account_key]],tbl_COA[Account_key],tbl_COA[Class],"Not Found")</f>
        <v>Trading account</v>
      </c>
      <c r="H18053" t="str">
        <f>_xlfn.XLOOKUP(tbl_GL[[#This Row],[Account_key]],tbl_COA[Account_key],tbl_COA[SubClass],"Not Found")</f>
        <v>Cost of Sales</v>
      </c>
      <c r="I18053" t="str">
        <f>_xlfn.XLOOKUP(tbl_GL[[#This Row],[Account_key]],tbl_COA[Account_key],tbl_COA[SubClass2],"Not Found")</f>
        <v>Cost of Sales</v>
      </c>
      <c r="J18053" t="str">
        <f>_xlfn.XLOOKUP(tbl_GL[[#This Row],[Account_key]],tbl_COA[Account_key],tbl_COA[SubAccount],,0)</f>
        <v>Cost of Sales</v>
      </c>
      <c r="K18053">
        <f>YEAR(tbl_GL[[#This Row],[Date]])</f>
        <v>2019</v>
      </c>
    </row>
    <row r="18054" spans="1:11" x14ac:dyDescent="0.35">
      <c r="A18054">
        <v>1242.2</v>
      </c>
      <c r="B18054" s="24">
        <v>43789</v>
      </c>
      <c r="C18054">
        <v>7</v>
      </c>
      <c r="D18054" s="13">
        <v>60</v>
      </c>
      <c r="E18054" s="13" t="s">
        <v>4</v>
      </c>
      <c r="F18054" s="17">
        <v>-582</v>
      </c>
      <c r="G18054" t="str">
        <f>_xlfn.XLOOKUP(tbl_GL[[#This Row],[Account_key]],tbl_COA[Account_key],tbl_COA[Class],"Not Found")</f>
        <v>Assets</v>
      </c>
      <c r="H18054" t="str">
        <f>_xlfn.XLOOKUP(tbl_GL[[#This Row],[Account_key]],tbl_COA[Account_key],tbl_COA[SubClass],"Not Found")</f>
        <v>Assets</v>
      </c>
      <c r="I18054" t="str">
        <f>_xlfn.XLOOKUP(tbl_GL[[#This Row],[Account_key]],tbl_COA[Account_key],tbl_COA[SubClass2],"Not Found")</f>
        <v>Current Assets</v>
      </c>
      <c r="J18054" t="str">
        <f>_xlfn.XLOOKUP(tbl_GL[[#This Row],[Account_key]],tbl_COA[Account_key],tbl_COA[SubAccount],,0)</f>
        <v>Inventory</v>
      </c>
      <c r="K18054">
        <f>YEAR(tbl_GL[[#This Row],[Date]])</f>
        <v>2019</v>
      </c>
    </row>
    <row r="18055" spans="1:11" x14ac:dyDescent="0.35">
      <c r="A18055">
        <v>1243.0999999999999</v>
      </c>
      <c r="B18055" s="24">
        <v>43789</v>
      </c>
      <c r="C18055">
        <v>7</v>
      </c>
      <c r="D18055" s="13">
        <v>210</v>
      </c>
      <c r="E18055" s="13" t="s">
        <v>8</v>
      </c>
      <c r="F18055" s="17">
        <v>2608</v>
      </c>
      <c r="G18055" t="str">
        <f>_xlfn.XLOOKUP(tbl_GL[[#This Row],[Account_key]],tbl_COA[Account_key],tbl_COA[Class],"Not Found")</f>
        <v>Trading account</v>
      </c>
      <c r="H18055" t="str">
        <f>_xlfn.XLOOKUP(tbl_GL[[#This Row],[Account_key]],tbl_COA[Account_key],tbl_COA[SubClass],"Not Found")</f>
        <v>Sales</v>
      </c>
      <c r="I18055" t="str">
        <f>_xlfn.XLOOKUP(tbl_GL[[#This Row],[Account_key]],tbl_COA[Account_key],tbl_COA[SubClass2],"Not Found")</f>
        <v>Sales</v>
      </c>
      <c r="J18055" t="str">
        <f>_xlfn.XLOOKUP(tbl_GL[[#This Row],[Account_key]],tbl_COA[Account_key],tbl_COA[SubAccount],,0)</f>
        <v>Sales</v>
      </c>
      <c r="K18055">
        <f>YEAR(tbl_GL[[#This Row],[Date]])</f>
        <v>2019</v>
      </c>
    </row>
    <row r="18056" spans="1:11" x14ac:dyDescent="0.35">
      <c r="A18056">
        <v>1243.2</v>
      </c>
      <c r="B18056" s="24">
        <v>43789</v>
      </c>
      <c r="C18056">
        <v>7</v>
      </c>
      <c r="D18056" s="13">
        <v>30</v>
      </c>
      <c r="E18056" s="13" t="s">
        <v>8</v>
      </c>
      <c r="F18056" s="17">
        <v>2608</v>
      </c>
      <c r="G18056" t="str">
        <f>_xlfn.XLOOKUP(tbl_GL[[#This Row],[Account_key]],tbl_COA[Account_key],tbl_COA[Class],"Not Found")</f>
        <v>Assets</v>
      </c>
      <c r="H18056" t="str">
        <f>_xlfn.XLOOKUP(tbl_GL[[#This Row],[Account_key]],tbl_COA[Account_key],tbl_COA[SubClass],"Not Found")</f>
        <v>Assets</v>
      </c>
      <c r="I18056" t="str">
        <f>_xlfn.XLOOKUP(tbl_GL[[#This Row],[Account_key]],tbl_COA[Account_key],tbl_COA[SubClass2],"Not Found")</f>
        <v>Current Assets</v>
      </c>
      <c r="J18056" t="str">
        <f>_xlfn.XLOOKUP(tbl_GL[[#This Row],[Account_key]],tbl_COA[Account_key],tbl_COA[SubAccount],,0)</f>
        <v>Trade Receivables</v>
      </c>
      <c r="K18056">
        <f>YEAR(tbl_GL[[#This Row],[Date]])</f>
        <v>2019</v>
      </c>
    </row>
    <row r="18057" spans="1:11" x14ac:dyDescent="0.35">
      <c r="A18057">
        <v>1244.0999999999999</v>
      </c>
      <c r="B18057" s="24">
        <v>43789</v>
      </c>
      <c r="C18057">
        <v>7</v>
      </c>
      <c r="D18057" s="13">
        <v>30</v>
      </c>
      <c r="E18057" s="13" t="s">
        <v>80</v>
      </c>
      <c r="F18057" s="17">
        <v>-16637</v>
      </c>
      <c r="G18057" t="str">
        <f>_xlfn.XLOOKUP(tbl_GL[[#This Row],[Account_key]],tbl_COA[Account_key],tbl_COA[Class],"Not Found")</f>
        <v>Assets</v>
      </c>
      <c r="H18057" t="str">
        <f>_xlfn.XLOOKUP(tbl_GL[[#This Row],[Account_key]],tbl_COA[Account_key],tbl_COA[SubClass],"Not Found")</f>
        <v>Assets</v>
      </c>
      <c r="I18057" t="str">
        <f>_xlfn.XLOOKUP(tbl_GL[[#This Row],[Account_key]],tbl_COA[Account_key],tbl_COA[SubClass2],"Not Found")</f>
        <v>Current Assets</v>
      </c>
      <c r="J18057" t="str">
        <f>_xlfn.XLOOKUP(tbl_GL[[#This Row],[Account_key]],tbl_COA[Account_key],tbl_COA[SubAccount],,0)</f>
        <v>Trade Receivables</v>
      </c>
      <c r="K18057">
        <f>YEAR(tbl_GL[[#This Row],[Date]])</f>
        <v>2019</v>
      </c>
    </row>
    <row r="18058" spans="1:11" x14ac:dyDescent="0.35">
      <c r="A18058">
        <v>1244.2</v>
      </c>
      <c r="B18058" s="24">
        <v>43789</v>
      </c>
      <c r="C18058">
        <v>7</v>
      </c>
      <c r="D18058" s="13">
        <v>10</v>
      </c>
      <c r="E18058" s="13" t="s">
        <v>80</v>
      </c>
      <c r="F18058" s="17">
        <v>16637</v>
      </c>
      <c r="G18058" t="str">
        <f>_xlfn.XLOOKUP(tbl_GL[[#This Row],[Account_key]],tbl_COA[Account_key],tbl_COA[Class],"Not Found")</f>
        <v>Assets</v>
      </c>
      <c r="H18058" t="str">
        <f>_xlfn.XLOOKUP(tbl_GL[[#This Row],[Account_key]],tbl_COA[Account_key],tbl_COA[SubClass],"Not Found")</f>
        <v>Assets</v>
      </c>
      <c r="I18058" t="str">
        <f>_xlfn.XLOOKUP(tbl_GL[[#This Row],[Account_key]],tbl_COA[Account_key],tbl_COA[SubClass2],"Not Found")</f>
        <v>Current Assets</v>
      </c>
      <c r="J18058" t="str">
        <f>_xlfn.XLOOKUP(tbl_GL[[#This Row],[Account_key]],tbl_COA[Account_key],tbl_COA[SubAccount],,0)</f>
        <v>Cash at Bank</v>
      </c>
      <c r="K18058">
        <f>YEAR(tbl_GL[[#This Row],[Date]])</f>
        <v>2019</v>
      </c>
    </row>
    <row r="18059" spans="1:11" x14ac:dyDescent="0.35">
      <c r="A18059">
        <v>1245.0999999999999</v>
      </c>
      <c r="B18059" s="24">
        <v>43790</v>
      </c>
      <c r="C18059">
        <v>7</v>
      </c>
      <c r="D18059" s="13">
        <v>310</v>
      </c>
      <c r="E18059" s="13" t="s">
        <v>97</v>
      </c>
      <c r="F18059" s="17">
        <v>-1315</v>
      </c>
      <c r="G18059" t="str">
        <f>_xlfn.XLOOKUP(tbl_GL[[#This Row],[Account_key]],tbl_COA[Account_key],tbl_COA[Class],"Not Found")</f>
        <v>Operating account</v>
      </c>
      <c r="H18059" t="str">
        <f>_xlfn.XLOOKUP(tbl_GL[[#This Row],[Account_key]],tbl_COA[Account_key],tbl_COA[SubClass],"Not Found")</f>
        <v>Operating Expenses</v>
      </c>
      <c r="I18059" t="str">
        <f>_xlfn.XLOOKUP(tbl_GL[[#This Row],[Account_key]],tbl_COA[Account_key],tbl_COA[SubClass2],"Not Found")</f>
        <v>Administration</v>
      </c>
      <c r="J18059" t="str">
        <f>_xlfn.XLOOKUP(tbl_GL[[#This Row],[Account_key]],tbl_COA[Account_key],tbl_COA[SubAccount],,0)</f>
        <v>Office Supplies</v>
      </c>
      <c r="K18059">
        <f>YEAR(tbl_GL[[#This Row],[Date]])</f>
        <v>2019</v>
      </c>
    </row>
    <row r="18060" spans="1:11" x14ac:dyDescent="0.35">
      <c r="A18060">
        <v>1245.2</v>
      </c>
      <c r="B18060" s="24">
        <v>43790</v>
      </c>
      <c r="C18060">
        <v>7</v>
      </c>
      <c r="D18060" s="13">
        <v>120</v>
      </c>
      <c r="E18060" s="13" t="s">
        <v>97</v>
      </c>
      <c r="F18060" s="17">
        <v>1315</v>
      </c>
      <c r="G18060" t="str">
        <f>_xlfn.XLOOKUP(tbl_GL[[#This Row],[Account_key]],tbl_COA[Account_key],tbl_COA[Class],"Not Found")</f>
        <v>Liabilities and Owners Equity</v>
      </c>
      <c r="H18060" t="str">
        <f>_xlfn.XLOOKUP(tbl_GL[[#This Row],[Account_key]],tbl_COA[Account_key],tbl_COA[SubClass],"Not Found")</f>
        <v>Liabilities</v>
      </c>
      <c r="I18060" t="str">
        <f>_xlfn.XLOOKUP(tbl_GL[[#This Row],[Account_key]],tbl_COA[Account_key],tbl_COA[SubClass2],"Not Found")</f>
        <v>Current Liabilities</v>
      </c>
      <c r="J18060" t="str">
        <f>_xlfn.XLOOKUP(tbl_GL[[#This Row],[Account_key]],tbl_COA[Account_key],tbl_COA[SubAccount],,0)</f>
        <v>Accrued Expenses</v>
      </c>
      <c r="K18060">
        <f>YEAR(tbl_GL[[#This Row],[Date]])</f>
        <v>2019</v>
      </c>
    </row>
    <row r="18061" spans="1:11" x14ac:dyDescent="0.35">
      <c r="A18061">
        <v>1246.0999999999999</v>
      </c>
      <c r="B18061" s="24">
        <v>43790</v>
      </c>
      <c r="C18061">
        <v>7</v>
      </c>
      <c r="D18061" s="13">
        <v>10</v>
      </c>
      <c r="E18061" s="13" t="s">
        <v>98</v>
      </c>
      <c r="F18061" s="17">
        <v>-1662</v>
      </c>
      <c r="G18061" t="str">
        <f>_xlfn.XLOOKUP(tbl_GL[[#This Row],[Account_key]],tbl_COA[Account_key],tbl_COA[Class],"Not Found")</f>
        <v>Assets</v>
      </c>
      <c r="H18061" t="str">
        <f>_xlfn.XLOOKUP(tbl_GL[[#This Row],[Account_key]],tbl_COA[Account_key],tbl_COA[SubClass],"Not Found")</f>
        <v>Assets</v>
      </c>
      <c r="I18061" t="str">
        <f>_xlfn.XLOOKUP(tbl_GL[[#This Row],[Account_key]],tbl_COA[Account_key],tbl_COA[SubClass2],"Not Found")</f>
        <v>Current Assets</v>
      </c>
      <c r="J18061" t="str">
        <f>_xlfn.XLOOKUP(tbl_GL[[#This Row],[Account_key]],tbl_COA[Account_key],tbl_COA[SubAccount],,0)</f>
        <v>Cash at Bank</v>
      </c>
      <c r="K18061">
        <f>YEAR(tbl_GL[[#This Row],[Date]])</f>
        <v>2019</v>
      </c>
    </row>
    <row r="18062" spans="1:11" x14ac:dyDescent="0.35">
      <c r="A18062">
        <v>1246.2</v>
      </c>
      <c r="B18062" s="24">
        <v>43790</v>
      </c>
      <c r="C18062">
        <v>7</v>
      </c>
      <c r="D18062" s="13">
        <v>120</v>
      </c>
      <c r="E18062" s="13" t="s">
        <v>98</v>
      </c>
      <c r="F18062" s="17">
        <v>-1662</v>
      </c>
      <c r="G18062" t="str">
        <f>_xlfn.XLOOKUP(tbl_GL[[#This Row],[Account_key]],tbl_COA[Account_key],tbl_COA[Class],"Not Found")</f>
        <v>Liabilities and Owners Equity</v>
      </c>
      <c r="H18062" t="str">
        <f>_xlfn.XLOOKUP(tbl_GL[[#This Row],[Account_key]],tbl_COA[Account_key],tbl_COA[SubClass],"Not Found")</f>
        <v>Liabilities</v>
      </c>
      <c r="I18062" t="str">
        <f>_xlfn.XLOOKUP(tbl_GL[[#This Row],[Account_key]],tbl_COA[Account_key],tbl_COA[SubClass2],"Not Found")</f>
        <v>Current Liabilities</v>
      </c>
      <c r="J18062" t="str">
        <f>_xlfn.XLOOKUP(tbl_GL[[#This Row],[Account_key]],tbl_COA[Account_key],tbl_COA[SubAccount],,0)</f>
        <v>Accrued Expenses</v>
      </c>
      <c r="K18062">
        <f>YEAR(tbl_GL[[#This Row],[Date]])</f>
        <v>2019</v>
      </c>
    </row>
    <row r="18063" spans="1:11" x14ac:dyDescent="0.35">
      <c r="A18063">
        <v>1247.0999999999999</v>
      </c>
      <c r="B18063" s="24">
        <v>43791</v>
      </c>
      <c r="C18063">
        <v>7</v>
      </c>
      <c r="D18063" s="13">
        <v>320</v>
      </c>
      <c r="E18063" s="13" t="s">
        <v>99</v>
      </c>
      <c r="F18063" s="17">
        <v>-25</v>
      </c>
      <c r="G18063" t="str">
        <f>_xlfn.XLOOKUP(tbl_GL[[#This Row],[Account_key]],tbl_COA[Account_key],tbl_COA[Class],"Not Found")</f>
        <v>Operating account</v>
      </c>
      <c r="H18063" t="str">
        <f>_xlfn.XLOOKUP(tbl_GL[[#This Row],[Account_key]],tbl_COA[Account_key],tbl_COA[SubClass],"Not Found")</f>
        <v>Operating Expenses</v>
      </c>
      <c r="I18063" t="str">
        <f>_xlfn.XLOOKUP(tbl_GL[[#This Row],[Account_key]],tbl_COA[Account_key],tbl_COA[SubClass2],"Not Found")</f>
        <v>Administration</v>
      </c>
      <c r="J18063" t="str">
        <f>_xlfn.XLOOKUP(tbl_GL[[#This Row],[Account_key]],tbl_COA[Account_key],tbl_COA[SubAccount],,0)</f>
        <v>Professional Services</v>
      </c>
      <c r="K18063">
        <f>YEAR(tbl_GL[[#This Row],[Date]])</f>
        <v>2019</v>
      </c>
    </row>
    <row r="18064" spans="1:11" x14ac:dyDescent="0.35">
      <c r="A18064">
        <v>1247.2</v>
      </c>
      <c r="B18064" s="24">
        <v>43791</v>
      </c>
      <c r="C18064">
        <v>7</v>
      </c>
      <c r="D18064" s="13">
        <v>20</v>
      </c>
      <c r="E18064" s="13" t="s">
        <v>99</v>
      </c>
      <c r="F18064" s="17">
        <v>-25</v>
      </c>
      <c r="G18064" t="str">
        <f>_xlfn.XLOOKUP(tbl_GL[[#This Row],[Account_key]],tbl_COA[Account_key],tbl_COA[Class],"Not Found")</f>
        <v>Assets</v>
      </c>
      <c r="H18064" t="str">
        <f>_xlfn.XLOOKUP(tbl_GL[[#This Row],[Account_key]],tbl_COA[Account_key],tbl_COA[SubClass],"Not Found")</f>
        <v>Assets</v>
      </c>
      <c r="I18064" t="str">
        <f>_xlfn.XLOOKUP(tbl_GL[[#This Row],[Account_key]],tbl_COA[Account_key],tbl_COA[SubClass2],"Not Found")</f>
        <v>Current Assets</v>
      </c>
      <c r="J18064" t="str">
        <f>_xlfn.XLOOKUP(tbl_GL[[#This Row],[Account_key]],tbl_COA[Account_key],tbl_COA[SubAccount],,0)</f>
        <v>Cash in hand</v>
      </c>
      <c r="K18064">
        <f>YEAR(tbl_GL[[#This Row],[Date]])</f>
        <v>2019</v>
      </c>
    </row>
    <row r="18065" spans="1:11" x14ac:dyDescent="0.35">
      <c r="A18065">
        <v>1248.0999999999999</v>
      </c>
      <c r="B18065" s="24">
        <v>43792</v>
      </c>
      <c r="C18065">
        <v>7</v>
      </c>
      <c r="D18065" s="13">
        <v>230</v>
      </c>
      <c r="E18065" s="13" t="s">
        <v>4</v>
      </c>
      <c r="F18065" s="17">
        <v>-982</v>
      </c>
      <c r="G18065" t="str">
        <f>_xlfn.XLOOKUP(tbl_GL[[#This Row],[Account_key]],tbl_COA[Account_key],tbl_COA[Class],"Not Found")</f>
        <v>Trading account</v>
      </c>
      <c r="H18065" t="str">
        <f>_xlfn.XLOOKUP(tbl_GL[[#This Row],[Account_key]],tbl_COA[Account_key],tbl_COA[SubClass],"Not Found")</f>
        <v>Cost of Sales</v>
      </c>
      <c r="I18065" t="str">
        <f>_xlfn.XLOOKUP(tbl_GL[[#This Row],[Account_key]],tbl_COA[Account_key],tbl_COA[SubClass2],"Not Found")</f>
        <v>Cost of Sales</v>
      </c>
      <c r="J18065" t="str">
        <f>_xlfn.XLOOKUP(tbl_GL[[#This Row],[Account_key]],tbl_COA[Account_key],tbl_COA[SubAccount],,0)</f>
        <v>Cost of Sales</v>
      </c>
      <c r="K18065">
        <f>YEAR(tbl_GL[[#This Row],[Date]])</f>
        <v>2019</v>
      </c>
    </row>
    <row r="18066" spans="1:11" x14ac:dyDescent="0.35">
      <c r="A18066">
        <v>1248.2</v>
      </c>
      <c r="B18066" s="24">
        <v>43792</v>
      </c>
      <c r="C18066">
        <v>7</v>
      </c>
      <c r="D18066" s="13">
        <v>60</v>
      </c>
      <c r="E18066" s="13" t="s">
        <v>4</v>
      </c>
      <c r="F18066" s="17">
        <v>-982</v>
      </c>
      <c r="G18066" t="str">
        <f>_xlfn.XLOOKUP(tbl_GL[[#This Row],[Account_key]],tbl_COA[Account_key],tbl_COA[Class],"Not Found")</f>
        <v>Assets</v>
      </c>
      <c r="H18066" t="str">
        <f>_xlfn.XLOOKUP(tbl_GL[[#This Row],[Account_key]],tbl_COA[Account_key],tbl_COA[SubClass],"Not Found")</f>
        <v>Assets</v>
      </c>
      <c r="I18066" t="str">
        <f>_xlfn.XLOOKUP(tbl_GL[[#This Row],[Account_key]],tbl_COA[Account_key],tbl_COA[SubClass2],"Not Found")</f>
        <v>Current Assets</v>
      </c>
      <c r="J18066" t="str">
        <f>_xlfn.XLOOKUP(tbl_GL[[#This Row],[Account_key]],tbl_COA[Account_key],tbl_COA[SubAccount],,0)</f>
        <v>Inventory</v>
      </c>
      <c r="K18066">
        <f>YEAR(tbl_GL[[#This Row],[Date]])</f>
        <v>2019</v>
      </c>
    </row>
    <row r="18067" spans="1:11" x14ac:dyDescent="0.35">
      <c r="A18067">
        <v>1249.0999999999999</v>
      </c>
      <c r="B18067" s="24">
        <v>43792</v>
      </c>
      <c r="C18067">
        <v>7</v>
      </c>
      <c r="D18067" s="13">
        <v>310</v>
      </c>
      <c r="E18067" s="13" t="s">
        <v>97</v>
      </c>
      <c r="F18067" s="17">
        <v>-1933</v>
      </c>
      <c r="G18067" t="str">
        <f>_xlfn.XLOOKUP(tbl_GL[[#This Row],[Account_key]],tbl_COA[Account_key],tbl_COA[Class],"Not Found")</f>
        <v>Operating account</v>
      </c>
      <c r="H18067" t="str">
        <f>_xlfn.XLOOKUP(tbl_GL[[#This Row],[Account_key]],tbl_COA[Account_key],tbl_COA[SubClass],"Not Found")</f>
        <v>Operating Expenses</v>
      </c>
      <c r="I18067" t="str">
        <f>_xlfn.XLOOKUP(tbl_GL[[#This Row],[Account_key]],tbl_COA[Account_key],tbl_COA[SubClass2],"Not Found")</f>
        <v>Administration</v>
      </c>
      <c r="J18067" t="str">
        <f>_xlfn.XLOOKUP(tbl_GL[[#This Row],[Account_key]],tbl_COA[Account_key],tbl_COA[SubAccount],,0)</f>
        <v>Office Supplies</v>
      </c>
      <c r="K18067">
        <f>YEAR(tbl_GL[[#This Row],[Date]])</f>
        <v>2019</v>
      </c>
    </row>
    <row r="18068" spans="1:11" x14ac:dyDescent="0.35">
      <c r="A18068">
        <v>1249.2</v>
      </c>
      <c r="B18068" s="24">
        <v>43792</v>
      </c>
      <c r="C18068">
        <v>7</v>
      </c>
      <c r="D18068" s="13">
        <v>120</v>
      </c>
      <c r="E18068" s="13" t="s">
        <v>97</v>
      </c>
      <c r="F18068" s="17">
        <v>1933</v>
      </c>
      <c r="G18068" t="str">
        <f>_xlfn.XLOOKUP(tbl_GL[[#This Row],[Account_key]],tbl_COA[Account_key],tbl_COA[Class],"Not Found")</f>
        <v>Liabilities and Owners Equity</v>
      </c>
      <c r="H18068" t="str">
        <f>_xlfn.XLOOKUP(tbl_GL[[#This Row],[Account_key]],tbl_COA[Account_key],tbl_COA[SubClass],"Not Found")</f>
        <v>Liabilities</v>
      </c>
      <c r="I18068" t="str">
        <f>_xlfn.XLOOKUP(tbl_GL[[#This Row],[Account_key]],tbl_COA[Account_key],tbl_COA[SubClass2],"Not Found")</f>
        <v>Current Liabilities</v>
      </c>
      <c r="J18068" t="str">
        <f>_xlfn.XLOOKUP(tbl_GL[[#This Row],[Account_key]],tbl_COA[Account_key],tbl_COA[SubAccount],,0)</f>
        <v>Accrued Expenses</v>
      </c>
      <c r="K18068">
        <f>YEAR(tbl_GL[[#This Row],[Date]])</f>
        <v>2019</v>
      </c>
    </row>
    <row r="18069" spans="1:11" x14ac:dyDescent="0.35">
      <c r="A18069">
        <v>1250.0999999999999</v>
      </c>
      <c r="B18069" s="24">
        <v>43792</v>
      </c>
      <c r="C18069">
        <v>7</v>
      </c>
      <c r="D18069" s="13">
        <v>210</v>
      </c>
      <c r="E18069" s="13" t="s">
        <v>7</v>
      </c>
      <c r="F18069" s="17">
        <v>3705</v>
      </c>
      <c r="G18069" t="str">
        <f>_xlfn.XLOOKUP(tbl_GL[[#This Row],[Account_key]],tbl_COA[Account_key],tbl_COA[Class],"Not Found")</f>
        <v>Trading account</v>
      </c>
      <c r="H18069" t="str">
        <f>_xlfn.XLOOKUP(tbl_GL[[#This Row],[Account_key]],tbl_COA[Account_key],tbl_COA[SubClass],"Not Found")</f>
        <v>Sales</v>
      </c>
      <c r="I18069" t="str">
        <f>_xlfn.XLOOKUP(tbl_GL[[#This Row],[Account_key]],tbl_COA[Account_key],tbl_COA[SubClass2],"Not Found")</f>
        <v>Sales</v>
      </c>
      <c r="J18069" t="str">
        <f>_xlfn.XLOOKUP(tbl_GL[[#This Row],[Account_key]],tbl_COA[Account_key],tbl_COA[SubAccount],,0)</f>
        <v>Sales</v>
      </c>
      <c r="K18069">
        <f>YEAR(tbl_GL[[#This Row],[Date]])</f>
        <v>2019</v>
      </c>
    </row>
    <row r="18070" spans="1:11" x14ac:dyDescent="0.35">
      <c r="A18070">
        <v>1250.2</v>
      </c>
      <c r="B18070" s="24">
        <v>43792</v>
      </c>
      <c r="C18070">
        <v>7</v>
      </c>
      <c r="D18070" s="13">
        <v>10</v>
      </c>
      <c r="E18070" s="13" t="s">
        <v>7</v>
      </c>
      <c r="F18070" s="17">
        <v>3705</v>
      </c>
      <c r="G18070" t="str">
        <f>_xlfn.XLOOKUP(tbl_GL[[#This Row],[Account_key]],tbl_COA[Account_key],tbl_COA[Class],"Not Found")</f>
        <v>Assets</v>
      </c>
      <c r="H18070" t="str">
        <f>_xlfn.XLOOKUP(tbl_GL[[#This Row],[Account_key]],tbl_COA[Account_key],tbl_COA[SubClass],"Not Found")</f>
        <v>Assets</v>
      </c>
      <c r="I18070" t="str">
        <f>_xlfn.XLOOKUP(tbl_GL[[#This Row],[Account_key]],tbl_COA[Account_key],tbl_COA[SubClass2],"Not Found")</f>
        <v>Current Assets</v>
      </c>
      <c r="J18070" t="str">
        <f>_xlfn.XLOOKUP(tbl_GL[[#This Row],[Account_key]],tbl_COA[Account_key],tbl_COA[SubAccount],,0)</f>
        <v>Cash at Bank</v>
      </c>
      <c r="K18070">
        <f>YEAR(tbl_GL[[#This Row],[Date]])</f>
        <v>2019</v>
      </c>
    </row>
    <row r="18071" spans="1:11" x14ac:dyDescent="0.35">
      <c r="A18071">
        <v>1251.0999999999999</v>
      </c>
      <c r="B18071" s="24">
        <v>43792</v>
      </c>
      <c r="C18071">
        <v>7</v>
      </c>
      <c r="D18071" s="13">
        <v>230</v>
      </c>
      <c r="E18071" s="13" t="s">
        <v>4</v>
      </c>
      <c r="F18071" s="17">
        <v>-3930</v>
      </c>
      <c r="G18071" t="str">
        <f>_xlfn.XLOOKUP(tbl_GL[[#This Row],[Account_key]],tbl_COA[Account_key],tbl_COA[Class],"Not Found")</f>
        <v>Trading account</v>
      </c>
      <c r="H18071" t="str">
        <f>_xlfn.XLOOKUP(tbl_GL[[#This Row],[Account_key]],tbl_COA[Account_key],tbl_COA[SubClass],"Not Found")</f>
        <v>Cost of Sales</v>
      </c>
      <c r="I18071" t="str">
        <f>_xlfn.XLOOKUP(tbl_GL[[#This Row],[Account_key]],tbl_COA[Account_key],tbl_COA[SubClass2],"Not Found")</f>
        <v>Cost of Sales</v>
      </c>
      <c r="J18071" t="str">
        <f>_xlfn.XLOOKUP(tbl_GL[[#This Row],[Account_key]],tbl_COA[Account_key],tbl_COA[SubAccount],,0)</f>
        <v>Cost of Sales</v>
      </c>
      <c r="K18071">
        <f>YEAR(tbl_GL[[#This Row],[Date]])</f>
        <v>2019</v>
      </c>
    </row>
    <row r="18072" spans="1:11" x14ac:dyDescent="0.35">
      <c r="A18072">
        <v>1251.2</v>
      </c>
      <c r="B18072" s="24">
        <v>43792</v>
      </c>
      <c r="C18072">
        <v>7</v>
      </c>
      <c r="D18072" s="13">
        <v>60</v>
      </c>
      <c r="E18072" s="13" t="s">
        <v>4</v>
      </c>
      <c r="F18072" s="17">
        <v>-3930</v>
      </c>
      <c r="G18072" t="str">
        <f>_xlfn.XLOOKUP(tbl_GL[[#This Row],[Account_key]],tbl_COA[Account_key],tbl_COA[Class],"Not Found")</f>
        <v>Assets</v>
      </c>
      <c r="H18072" t="str">
        <f>_xlfn.XLOOKUP(tbl_GL[[#This Row],[Account_key]],tbl_COA[Account_key],tbl_COA[SubClass],"Not Found")</f>
        <v>Assets</v>
      </c>
      <c r="I18072" t="str">
        <f>_xlfn.XLOOKUP(tbl_GL[[#This Row],[Account_key]],tbl_COA[Account_key],tbl_COA[SubClass2],"Not Found")</f>
        <v>Current Assets</v>
      </c>
      <c r="J18072" t="str">
        <f>_xlfn.XLOOKUP(tbl_GL[[#This Row],[Account_key]],tbl_COA[Account_key],tbl_COA[SubAccount],,0)</f>
        <v>Inventory</v>
      </c>
      <c r="K18072">
        <f>YEAR(tbl_GL[[#This Row],[Date]])</f>
        <v>2019</v>
      </c>
    </row>
    <row r="18073" spans="1:11" x14ac:dyDescent="0.35">
      <c r="A18073">
        <v>1252.0999999999999</v>
      </c>
      <c r="B18073" s="24">
        <v>43792</v>
      </c>
      <c r="C18073">
        <v>7</v>
      </c>
      <c r="D18073" s="13">
        <v>210</v>
      </c>
      <c r="E18073" s="13" t="s">
        <v>8</v>
      </c>
      <c r="F18073" s="17">
        <v>17611</v>
      </c>
      <c r="G18073" t="str">
        <f>_xlfn.XLOOKUP(tbl_GL[[#This Row],[Account_key]],tbl_COA[Account_key],tbl_COA[Class],"Not Found")</f>
        <v>Trading account</v>
      </c>
      <c r="H18073" t="str">
        <f>_xlfn.XLOOKUP(tbl_GL[[#This Row],[Account_key]],tbl_COA[Account_key],tbl_COA[SubClass],"Not Found")</f>
        <v>Sales</v>
      </c>
      <c r="I18073" t="str">
        <f>_xlfn.XLOOKUP(tbl_GL[[#This Row],[Account_key]],tbl_COA[Account_key],tbl_COA[SubClass2],"Not Found")</f>
        <v>Sales</v>
      </c>
      <c r="J18073" t="str">
        <f>_xlfn.XLOOKUP(tbl_GL[[#This Row],[Account_key]],tbl_COA[Account_key],tbl_COA[SubAccount],,0)</f>
        <v>Sales</v>
      </c>
      <c r="K18073">
        <f>YEAR(tbl_GL[[#This Row],[Date]])</f>
        <v>2019</v>
      </c>
    </row>
    <row r="18074" spans="1:11" x14ac:dyDescent="0.35">
      <c r="A18074">
        <v>1252.2</v>
      </c>
      <c r="B18074" s="24">
        <v>43792</v>
      </c>
      <c r="C18074">
        <v>7</v>
      </c>
      <c r="D18074" s="13">
        <v>30</v>
      </c>
      <c r="E18074" s="13" t="s">
        <v>8</v>
      </c>
      <c r="F18074" s="17">
        <v>17611</v>
      </c>
      <c r="G18074" t="str">
        <f>_xlfn.XLOOKUP(tbl_GL[[#This Row],[Account_key]],tbl_COA[Account_key],tbl_COA[Class],"Not Found")</f>
        <v>Assets</v>
      </c>
      <c r="H18074" t="str">
        <f>_xlfn.XLOOKUP(tbl_GL[[#This Row],[Account_key]],tbl_COA[Account_key],tbl_COA[SubClass],"Not Found")</f>
        <v>Assets</v>
      </c>
      <c r="I18074" t="str">
        <f>_xlfn.XLOOKUP(tbl_GL[[#This Row],[Account_key]],tbl_COA[Account_key],tbl_COA[SubClass2],"Not Found")</f>
        <v>Current Assets</v>
      </c>
      <c r="J18074" t="str">
        <f>_xlfn.XLOOKUP(tbl_GL[[#This Row],[Account_key]],tbl_COA[Account_key],tbl_COA[SubAccount],,0)</f>
        <v>Trade Receivables</v>
      </c>
      <c r="K18074">
        <f>YEAR(tbl_GL[[#This Row],[Date]])</f>
        <v>2019</v>
      </c>
    </row>
    <row r="18075" spans="1:11" x14ac:dyDescent="0.35">
      <c r="A18075">
        <v>1253.0999999999999</v>
      </c>
      <c r="B18075" s="24">
        <v>43793</v>
      </c>
      <c r="C18075">
        <v>7</v>
      </c>
      <c r="D18075" s="13">
        <v>10</v>
      </c>
      <c r="E18075" s="13" t="s">
        <v>98</v>
      </c>
      <c r="F18075" s="17">
        <v>-2021</v>
      </c>
      <c r="G18075" t="str">
        <f>_xlfn.XLOOKUP(tbl_GL[[#This Row],[Account_key]],tbl_COA[Account_key],tbl_COA[Class],"Not Found")</f>
        <v>Assets</v>
      </c>
      <c r="H18075" t="str">
        <f>_xlfn.XLOOKUP(tbl_GL[[#This Row],[Account_key]],tbl_COA[Account_key],tbl_COA[SubClass],"Not Found")</f>
        <v>Assets</v>
      </c>
      <c r="I18075" t="str">
        <f>_xlfn.XLOOKUP(tbl_GL[[#This Row],[Account_key]],tbl_COA[Account_key],tbl_COA[SubClass2],"Not Found")</f>
        <v>Current Assets</v>
      </c>
      <c r="J18075" t="str">
        <f>_xlfn.XLOOKUP(tbl_GL[[#This Row],[Account_key]],tbl_COA[Account_key],tbl_COA[SubAccount],,0)</f>
        <v>Cash at Bank</v>
      </c>
      <c r="K18075">
        <f>YEAR(tbl_GL[[#This Row],[Date]])</f>
        <v>2019</v>
      </c>
    </row>
    <row r="18076" spans="1:11" x14ac:dyDescent="0.35">
      <c r="A18076">
        <v>1253.2</v>
      </c>
      <c r="B18076" s="24">
        <v>43793</v>
      </c>
      <c r="C18076">
        <v>7</v>
      </c>
      <c r="D18076" s="13">
        <v>120</v>
      </c>
      <c r="E18076" s="13" t="s">
        <v>98</v>
      </c>
      <c r="F18076" s="17">
        <v>-2021</v>
      </c>
      <c r="G18076" t="str">
        <f>_xlfn.XLOOKUP(tbl_GL[[#This Row],[Account_key]],tbl_COA[Account_key],tbl_COA[Class],"Not Found")</f>
        <v>Liabilities and Owners Equity</v>
      </c>
      <c r="H18076" t="str">
        <f>_xlfn.XLOOKUP(tbl_GL[[#This Row],[Account_key]],tbl_COA[Account_key],tbl_COA[SubClass],"Not Found")</f>
        <v>Liabilities</v>
      </c>
      <c r="I18076" t="str">
        <f>_xlfn.XLOOKUP(tbl_GL[[#This Row],[Account_key]],tbl_COA[Account_key],tbl_COA[SubClass2],"Not Found")</f>
        <v>Current Liabilities</v>
      </c>
      <c r="J18076" t="str">
        <f>_xlfn.XLOOKUP(tbl_GL[[#This Row],[Account_key]],tbl_COA[Account_key],tbl_COA[SubAccount],,0)</f>
        <v>Accrued Expenses</v>
      </c>
      <c r="K18076">
        <f>YEAR(tbl_GL[[#This Row],[Date]])</f>
        <v>2019</v>
      </c>
    </row>
    <row r="18077" spans="1:11" x14ac:dyDescent="0.35">
      <c r="A18077">
        <v>1254.0999999999999</v>
      </c>
      <c r="B18077" s="24">
        <v>43794</v>
      </c>
      <c r="C18077">
        <v>7</v>
      </c>
      <c r="D18077" s="13">
        <v>10</v>
      </c>
      <c r="E18077" s="13" t="s">
        <v>98</v>
      </c>
      <c r="F18077" s="17">
        <v>-1356</v>
      </c>
      <c r="G18077" t="str">
        <f>_xlfn.XLOOKUP(tbl_GL[[#This Row],[Account_key]],tbl_COA[Account_key],tbl_COA[Class],"Not Found")</f>
        <v>Assets</v>
      </c>
      <c r="H18077" t="str">
        <f>_xlfn.XLOOKUP(tbl_GL[[#This Row],[Account_key]],tbl_COA[Account_key],tbl_COA[SubClass],"Not Found")</f>
        <v>Assets</v>
      </c>
      <c r="I18077" t="str">
        <f>_xlfn.XLOOKUP(tbl_GL[[#This Row],[Account_key]],tbl_COA[Account_key],tbl_COA[SubClass2],"Not Found")</f>
        <v>Current Assets</v>
      </c>
      <c r="J18077" t="str">
        <f>_xlfn.XLOOKUP(tbl_GL[[#This Row],[Account_key]],tbl_COA[Account_key],tbl_COA[SubAccount],,0)</f>
        <v>Cash at Bank</v>
      </c>
      <c r="K18077">
        <f>YEAR(tbl_GL[[#This Row],[Date]])</f>
        <v>2019</v>
      </c>
    </row>
    <row r="18078" spans="1:11" x14ac:dyDescent="0.35">
      <c r="A18078">
        <v>1254.2</v>
      </c>
      <c r="B18078" s="24">
        <v>43794</v>
      </c>
      <c r="C18078">
        <v>7</v>
      </c>
      <c r="D18078" s="13">
        <v>120</v>
      </c>
      <c r="E18078" s="13" t="s">
        <v>98</v>
      </c>
      <c r="F18078" s="17">
        <v>-1356</v>
      </c>
      <c r="G18078" t="str">
        <f>_xlfn.XLOOKUP(tbl_GL[[#This Row],[Account_key]],tbl_COA[Account_key],tbl_COA[Class],"Not Found")</f>
        <v>Liabilities and Owners Equity</v>
      </c>
      <c r="H18078" t="str">
        <f>_xlfn.XLOOKUP(tbl_GL[[#This Row],[Account_key]],tbl_COA[Account_key],tbl_COA[SubClass],"Not Found")</f>
        <v>Liabilities</v>
      </c>
      <c r="I18078" t="str">
        <f>_xlfn.XLOOKUP(tbl_GL[[#This Row],[Account_key]],tbl_COA[Account_key],tbl_COA[SubClass2],"Not Found")</f>
        <v>Current Liabilities</v>
      </c>
      <c r="J18078" t="str">
        <f>_xlfn.XLOOKUP(tbl_GL[[#This Row],[Account_key]],tbl_COA[Account_key],tbl_COA[SubAccount],,0)</f>
        <v>Accrued Expenses</v>
      </c>
      <c r="K18078">
        <f>YEAR(tbl_GL[[#This Row],[Date]])</f>
        <v>2019</v>
      </c>
    </row>
    <row r="18079" spans="1:11" x14ac:dyDescent="0.35">
      <c r="A18079">
        <v>1255.0999999999999</v>
      </c>
      <c r="B18079" s="24">
        <v>43794</v>
      </c>
      <c r="C18079">
        <v>7</v>
      </c>
      <c r="D18079" s="13">
        <v>10</v>
      </c>
      <c r="E18079" s="13" t="s">
        <v>98</v>
      </c>
      <c r="F18079" s="17">
        <v>-1515</v>
      </c>
      <c r="G18079" t="str">
        <f>_xlfn.XLOOKUP(tbl_GL[[#This Row],[Account_key]],tbl_COA[Account_key],tbl_COA[Class],"Not Found")</f>
        <v>Assets</v>
      </c>
      <c r="H18079" t="str">
        <f>_xlfn.XLOOKUP(tbl_GL[[#This Row],[Account_key]],tbl_COA[Account_key],tbl_COA[SubClass],"Not Found")</f>
        <v>Assets</v>
      </c>
      <c r="I18079" t="str">
        <f>_xlfn.XLOOKUP(tbl_GL[[#This Row],[Account_key]],tbl_COA[Account_key],tbl_COA[SubClass2],"Not Found")</f>
        <v>Current Assets</v>
      </c>
      <c r="J18079" t="str">
        <f>_xlfn.XLOOKUP(tbl_GL[[#This Row],[Account_key]],tbl_COA[Account_key],tbl_COA[SubAccount],,0)</f>
        <v>Cash at Bank</v>
      </c>
      <c r="K18079">
        <f>YEAR(tbl_GL[[#This Row],[Date]])</f>
        <v>2019</v>
      </c>
    </row>
    <row r="18080" spans="1:11" x14ac:dyDescent="0.35">
      <c r="A18080">
        <v>1255.2</v>
      </c>
      <c r="B18080" s="24">
        <v>43794</v>
      </c>
      <c r="C18080">
        <v>7</v>
      </c>
      <c r="D18080" s="13">
        <v>120</v>
      </c>
      <c r="E18080" s="13" t="s">
        <v>98</v>
      </c>
      <c r="F18080" s="17">
        <v>-1515</v>
      </c>
      <c r="G18080" t="str">
        <f>_xlfn.XLOOKUP(tbl_GL[[#This Row],[Account_key]],tbl_COA[Account_key],tbl_COA[Class],"Not Found")</f>
        <v>Liabilities and Owners Equity</v>
      </c>
      <c r="H18080" t="str">
        <f>_xlfn.XLOOKUP(tbl_GL[[#This Row],[Account_key]],tbl_COA[Account_key],tbl_COA[SubClass],"Not Found")</f>
        <v>Liabilities</v>
      </c>
      <c r="I18080" t="str">
        <f>_xlfn.XLOOKUP(tbl_GL[[#This Row],[Account_key]],tbl_COA[Account_key],tbl_COA[SubClass2],"Not Found")</f>
        <v>Current Liabilities</v>
      </c>
      <c r="J18080" t="str">
        <f>_xlfn.XLOOKUP(tbl_GL[[#This Row],[Account_key]],tbl_COA[Account_key],tbl_COA[SubAccount],,0)</f>
        <v>Accrued Expenses</v>
      </c>
      <c r="K18080">
        <f>YEAR(tbl_GL[[#This Row],[Date]])</f>
        <v>2019</v>
      </c>
    </row>
    <row r="18081" spans="1:11" x14ac:dyDescent="0.35">
      <c r="A18081">
        <v>1256.0999999999999</v>
      </c>
      <c r="B18081" s="24">
        <v>43797</v>
      </c>
      <c r="C18081">
        <v>7</v>
      </c>
      <c r="D18081" s="13">
        <v>330</v>
      </c>
      <c r="E18081" s="13" t="s">
        <v>97</v>
      </c>
      <c r="F18081" s="17">
        <v>-1721</v>
      </c>
      <c r="G18081" t="str">
        <f>_xlfn.XLOOKUP(tbl_GL[[#This Row],[Account_key]],tbl_COA[Account_key],tbl_COA[Class],"Not Found")</f>
        <v>Operating account</v>
      </c>
      <c r="H18081" t="str">
        <f>_xlfn.XLOOKUP(tbl_GL[[#This Row],[Account_key]],tbl_COA[Account_key],tbl_COA[SubClass],"Not Found")</f>
        <v>Operating Expenses</v>
      </c>
      <c r="I18081" t="str">
        <f>_xlfn.XLOOKUP(tbl_GL[[#This Row],[Account_key]],tbl_COA[Account_key],tbl_COA[SubClass2],"Not Found")</f>
        <v>Administration</v>
      </c>
      <c r="J18081" t="str">
        <f>_xlfn.XLOOKUP(tbl_GL[[#This Row],[Account_key]],tbl_COA[Account_key],tbl_COA[SubAccount],,0)</f>
        <v>Telephone</v>
      </c>
      <c r="K18081">
        <f>YEAR(tbl_GL[[#This Row],[Date]])</f>
        <v>2019</v>
      </c>
    </row>
    <row r="18082" spans="1:11" x14ac:dyDescent="0.35">
      <c r="A18082">
        <v>1256.2</v>
      </c>
      <c r="B18082" s="24">
        <v>43797</v>
      </c>
      <c r="C18082">
        <v>7</v>
      </c>
      <c r="D18082" s="13">
        <v>120</v>
      </c>
      <c r="E18082" s="13" t="s">
        <v>97</v>
      </c>
      <c r="F18082" s="17">
        <v>1721</v>
      </c>
      <c r="G18082" t="str">
        <f>_xlfn.XLOOKUP(tbl_GL[[#This Row],[Account_key]],tbl_COA[Account_key],tbl_COA[Class],"Not Found")</f>
        <v>Liabilities and Owners Equity</v>
      </c>
      <c r="H18082" t="str">
        <f>_xlfn.XLOOKUP(tbl_GL[[#This Row],[Account_key]],tbl_COA[Account_key],tbl_COA[SubClass],"Not Found")</f>
        <v>Liabilities</v>
      </c>
      <c r="I18082" t="str">
        <f>_xlfn.XLOOKUP(tbl_GL[[#This Row],[Account_key]],tbl_COA[Account_key],tbl_COA[SubClass2],"Not Found")</f>
        <v>Current Liabilities</v>
      </c>
      <c r="J18082" t="str">
        <f>_xlfn.XLOOKUP(tbl_GL[[#This Row],[Account_key]],tbl_COA[Account_key],tbl_COA[SubAccount],,0)</f>
        <v>Accrued Expenses</v>
      </c>
      <c r="K18082">
        <f>YEAR(tbl_GL[[#This Row],[Date]])</f>
        <v>2019</v>
      </c>
    </row>
    <row r="18083" spans="1:11" x14ac:dyDescent="0.35">
      <c r="A18083">
        <v>1257.0999999999999</v>
      </c>
      <c r="B18083" s="24">
        <v>43799</v>
      </c>
      <c r="C18083">
        <v>7</v>
      </c>
      <c r="D18083" s="13">
        <v>10</v>
      </c>
      <c r="E18083" s="13" t="s">
        <v>110</v>
      </c>
      <c r="F18083" s="17">
        <v>63</v>
      </c>
      <c r="G18083" t="str">
        <f>_xlfn.XLOOKUP(tbl_GL[[#This Row],[Account_key]],tbl_COA[Account_key],tbl_COA[Class],"Not Found")</f>
        <v>Assets</v>
      </c>
      <c r="H18083" t="str">
        <f>_xlfn.XLOOKUP(tbl_GL[[#This Row],[Account_key]],tbl_COA[Account_key],tbl_COA[SubClass],"Not Found")</f>
        <v>Assets</v>
      </c>
      <c r="I18083" t="str">
        <f>_xlfn.XLOOKUP(tbl_GL[[#This Row],[Account_key]],tbl_COA[Account_key],tbl_COA[SubClass2],"Not Found")</f>
        <v>Current Assets</v>
      </c>
      <c r="J18083" t="str">
        <f>_xlfn.XLOOKUP(tbl_GL[[#This Row],[Account_key]],tbl_COA[Account_key],tbl_COA[SubAccount],,0)</f>
        <v>Cash at Bank</v>
      </c>
      <c r="K18083">
        <f>YEAR(tbl_GL[[#This Row],[Date]])</f>
        <v>2019</v>
      </c>
    </row>
    <row r="18084" spans="1:11" x14ac:dyDescent="0.35">
      <c r="A18084">
        <v>1257.2</v>
      </c>
      <c r="B18084" s="24">
        <v>43799</v>
      </c>
      <c r="C18084">
        <v>7</v>
      </c>
      <c r="D18084" s="13">
        <v>430</v>
      </c>
      <c r="E18084" s="13" t="s">
        <v>110</v>
      </c>
      <c r="F18084" s="17">
        <v>63</v>
      </c>
      <c r="G18084" t="str">
        <f>_xlfn.XLOOKUP(tbl_GL[[#This Row],[Account_key]],tbl_COA[Account_key],tbl_COA[Class],"Not Found")</f>
        <v>Non-operating</v>
      </c>
      <c r="H18084" t="str">
        <f>_xlfn.XLOOKUP(tbl_GL[[#This Row],[Account_key]],tbl_COA[Account_key],tbl_COA[SubClass],"Not Found")</f>
        <v>Exchange Loss/Gain</v>
      </c>
      <c r="I18084" t="str">
        <f>_xlfn.XLOOKUP(tbl_GL[[#This Row],[Account_key]],tbl_COA[Account_key],tbl_COA[SubClass2],"Not Found")</f>
        <v>Exchange Loss/Gain</v>
      </c>
      <c r="J18084" t="str">
        <f>_xlfn.XLOOKUP(tbl_GL[[#This Row],[Account_key]],tbl_COA[Account_key],tbl_COA[SubAccount],,0)</f>
        <v>Exchange Loss/Gain</v>
      </c>
      <c r="K18084">
        <f>YEAR(tbl_GL[[#This Row],[Date]])</f>
        <v>2019</v>
      </c>
    </row>
    <row r="18085" spans="1:11" x14ac:dyDescent="0.35">
      <c r="A18085">
        <v>1258.0999999999999</v>
      </c>
      <c r="B18085" s="24">
        <v>43799</v>
      </c>
      <c r="C18085">
        <v>7</v>
      </c>
      <c r="D18085" s="13">
        <v>10</v>
      </c>
      <c r="E18085" s="13" t="s">
        <v>113</v>
      </c>
      <c r="F18085" s="17">
        <v>126</v>
      </c>
      <c r="G18085" t="str">
        <f>_xlfn.XLOOKUP(tbl_GL[[#This Row],[Account_key]],tbl_COA[Account_key],tbl_COA[Class],"Not Found")</f>
        <v>Assets</v>
      </c>
      <c r="H18085" t="str">
        <f>_xlfn.XLOOKUP(tbl_GL[[#This Row],[Account_key]],tbl_COA[Account_key],tbl_COA[SubClass],"Not Found")</f>
        <v>Assets</v>
      </c>
      <c r="I18085" t="str">
        <f>_xlfn.XLOOKUP(tbl_GL[[#This Row],[Account_key]],tbl_COA[Account_key],tbl_COA[SubClass2],"Not Found")</f>
        <v>Current Assets</v>
      </c>
      <c r="J18085" t="str">
        <f>_xlfn.XLOOKUP(tbl_GL[[#This Row],[Account_key]],tbl_COA[Account_key],tbl_COA[SubAccount],,0)</f>
        <v>Cash at Bank</v>
      </c>
      <c r="K18085">
        <f>YEAR(tbl_GL[[#This Row],[Date]])</f>
        <v>2019</v>
      </c>
    </row>
    <row r="18086" spans="1:11" x14ac:dyDescent="0.35">
      <c r="A18086">
        <v>1258.2</v>
      </c>
      <c r="B18086" s="24">
        <v>43799</v>
      </c>
      <c r="C18086">
        <v>7</v>
      </c>
      <c r="D18086" s="13">
        <v>410</v>
      </c>
      <c r="E18086" s="13" t="s">
        <v>113</v>
      </c>
      <c r="F18086" s="17">
        <v>126</v>
      </c>
      <c r="G18086" t="str">
        <f>_xlfn.XLOOKUP(tbl_GL[[#This Row],[Account_key]],tbl_COA[Account_key],tbl_COA[Class],"Not Found")</f>
        <v>Non-operating</v>
      </c>
      <c r="H18086" t="str">
        <f>_xlfn.XLOOKUP(tbl_GL[[#This Row],[Account_key]],tbl_COA[Account_key],tbl_COA[SubClass],"Not Found")</f>
        <v>Interest Income</v>
      </c>
      <c r="I18086" t="str">
        <f>_xlfn.XLOOKUP(tbl_GL[[#This Row],[Account_key]],tbl_COA[Account_key],tbl_COA[SubClass2],"Not Found")</f>
        <v>Interest Income</v>
      </c>
      <c r="J18086" t="str">
        <f>_xlfn.XLOOKUP(tbl_GL[[#This Row],[Account_key]],tbl_COA[Account_key],tbl_COA[SubAccount],,0)</f>
        <v>Interest Income</v>
      </c>
      <c r="K18086">
        <f>YEAR(tbl_GL[[#This Row],[Date]])</f>
        <v>2019</v>
      </c>
    </row>
    <row r="18087" spans="1:11" x14ac:dyDescent="0.35">
      <c r="A18087">
        <v>1259.0999999999999</v>
      </c>
      <c r="B18087" s="24">
        <v>43799</v>
      </c>
      <c r="C18087">
        <v>7</v>
      </c>
      <c r="D18087" s="13">
        <v>400</v>
      </c>
      <c r="E18087" s="13" t="s">
        <v>104</v>
      </c>
      <c r="F18087" s="17">
        <v>-125</v>
      </c>
      <c r="G18087" t="str">
        <f>_xlfn.XLOOKUP(tbl_GL[[#This Row],[Account_key]],tbl_COA[Account_key],tbl_COA[Class],"Not Found")</f>
        <v>Operating account</v>
      </c>
      <c r="H18087" t="str">
        <f>_xlfn.XLOOKUP(tbl_GL[[#This Row],[Account_key]],tbl_COA[Account_key],tbl_COA[SubClass],"Not Found")</f>
        <v>Depreciation &amp; Amortization</v>
      </c>
      <c r="I18087" t="str">
        <f>_xlfn.XLOOKUP(tbl_GL[[#This Row],[Account_key]],tbl_COA[Account_key],tbl_COA[SubClass2],"Not Found")</f>
        <v>Amortization</v>
      </c>
      <c r="J18087" t="str">
        <f>_xlfn.XLOOKUP(tbl_GL[[#This Row],[Account_key]],tbl_COA[Account_key],tbl_COA[SubAccount],,0)</f>
        <v>Amortization of Intangible Assets</v>
      </c>
      <c r="K18087">
        <f>YEAR(tbl_GL[[#This Row],[Date]])</f>
        <v>2019</v>
      </c>
    </row>
    <row r="18088" spans="1:11" x14ac:dyDescent="0.35">
      <c r="A18088">
        <v>1259.2</v>
      </c>
      <c r="B18088" s="24">
        <v>43799</v>
      </c>
      <c r="C18088">
        <v>7</v>
      </c>
      <c r="D18088" s="13">
        <v>100</v>
      </c>
      <c r="E18088" s="13" t="s">
        <v>104</v>
      </c>
      <c r="F18088" s="17">
        <v>-125</v>
      </c>
      <c r="G18088" t="str">
        <f>_xlfn.XLOOKUP(tbl_GL[[#This Row],[Account_key]],tbl_COA[Account_key],tbl_COA[Class],"Not Found")</f>
        <v>Assets</v>
      </c>
      <c r="H18088" t="str">
        <f>_xlfn.XLOOKUP(tbl_GL[[#This Row],[Account_key]],tbl_COA[Account_key],tbl_COA[SubClass],"Not Found")</f>
        <v>Assets</v>
      </c>
      <c r="I18088" t="str">
        <f>_xlfn.XLOOKUP(tbl_GL[[#This Row],[Account_key]],tbl_COA[Account_key],tbl_COA[SubClass2],"Not Found")</f>
        <v>Non-Current Assets</v>
      </c>
      <c r="J18088" t="str">
        <f>_xlfn.XLOOKUP(tbl_GL[[#This Row],[Account_key]],tbl_COA[Account_key],tbl_COA[SubAccount],,0)</f>
        <v>Patents and trademarks</v>
      </c>
      <c r="K18088">
        <f>YEAR(tbl_GL[[#This Row],[Date]])</f>
        <v>2019</v>
      </c>
    </row>
    <row r="18089" spans="1:11" x14ac:dyDescent="0.35">
      <c r="A18089">
        <v>1260.0999999999999</v>
      </c>
      <c r="B18089" s="24">
        <v>43799</v>
      </c>
      <c r="C18089">
        <v>7</v>
      </c>
      <c r="D18089" s="13">
        <v>440</v>
      </c>
      <c r="E18089" s="13" t="s">
        <v>112</v>
      </c>
      <c r="F18089" s="17">
        <v>-195</v>
      </c>
      <c r="G18089" t="str">
        <f>_xlfn.XLOOKUP(tbl_GL[[#This Row],[Account_key]],tbl_COA[Account_key],tbl_COA[Class],"Not Found")</f>
        <v>Interest &amp; Tax</v>
      </c>
      <c r="H18089" t="str">
        <f>_xlfn.XLOOKUP(tbl_GL[[#This Row],[Account_key]],tbl_COA[Account_key],tbl_COA[SubClass],"Not Found")</f>
        <v>Interest Expense</v>
      </c>
      <c r="I18089" t="str">
        <f>_xlfn.XLOOKUP(tbl_GL[[#This Row],[Account_key]],tbl_COA[Account_key],tbl_COA[SubClass2],"Not Found")</f>
        <v>Interest Expense</v>
      </c>
      <c r="J18089" t="str">
        <f>_xlfn.XLOOKUP(tbl_GL[[#This Row],[Account_key]],tbl_COA[Account_key],tbl_COA[SubAccount],,0)</f>
        <v>Interest Expense</v>
      </c>
      <c r="K18089">
        <f>YEAR(tbl_GL[[#This Row],[Date]])</f>
        <v>2019</v>
      </c>
    </row>
    <row r="18090" spans="1:11" x14ac:dyDescent="0.35">
      <c r="A18090">
        <v>1260.2</v>
      </c>
      <c r="B18090" s="24">
        <v>43799</v>
      </c>
      <c r="C18090">
        <v>7</v>
      </c>
      <c r="D18090" s="13">
        <v>121</v>
      </c>
      <c r="E18090" s="13" t="s">
        <v>112</v>
      </c>
      <c r="F18090" s="17">
        <v>195</v>
      </c>
      <c r="G18090" t="str">
        <f>_xlfn.XLOOKUP(tbl_GL[[#This Row],[Account_key]],tbl_COA[Account_key],tbl_COA[Class],"Not Found")</f>
        <v>Liabilities and Owners Equity</v>
      </c>
      <c r="H18090" t="str">
        <f>_xlfn.XLOOKUP(tbl_GL[[#This Row],[Account_key]],tbl_COA[Account_key],tbl_COA[SubClass],"Not Found")</f>
        <v>Liabilities</v>
      </c>
      <c r="I18090" t="str">
        <f>_xlfn.XLOOKUP(tbl_GL[[#This Row],[Account_key]],tbl_COA[Account_key],tbl_COA[SubClass2],"Not Found")</f>
        <v>Current Liabilities</v>
      </c>
      <c r="J18090" t="str">
        <f>_xlfn.XLOOKUP(tbl_GL[[#This Row],[Account_key]],tbl_COA[Account_key],tbl_COA[SubAccount],,0)</f>
        <v>Interest Payable</v>
      </c>
      <c r="K18090">
        <f>YEAR(tbl_GL[[#This Row],[Date]])</f>
        <v>2019</v>
      </c>
    </row>
    <row r="18091" spans="1:11" x14ac:dyDescent="0.35">
      <c r="A18091">
        <v>1261.0999999999999</v>
      </c>
      <c r="B18091" s="24">
        <v>43799</v>
      </c>
      <c r="C18091">
        <v>7</v>
      </c>
      <c r="D18091" s="13">
        <v>230</v>
      </c>
      <c r="E18091" s="13" t="s">
        <v>4</v>
      </c>
      <c r="F18091" s="17">
        <v>-1010</v>
      </c>
      <c r="G18091" t="str">
        <f>_xlfn.XLOOKUP(tbl_GL[[#This Row],[Account_key]],tbl_COA[Account_key],tbl_COA[Class],"Not Found")</f>
        <v>Trading account</v>
      </c>
      <c r="H18091" t="str">
        <f>_xlfn.XLOOKUP(tbl_GL[[#This Row],[Account_key]],tbl_COA[Account_key],tbl_COA[SubClass],"Not Found")</f>
        <v>Cost of Sales</v>
      </c>
      <c r="I18091" t="str">
        <f>_xlfn.XLOOKUP(tbl_GL[[#This Row],[Account_key]],tbl_COA[Account_key],tbl_COA[SubClass2],"Not Found")</f>
        <v>Cost of Sales</v>
      </c>
      <c r="J18091" t="str">
        <f>_xlfn.XLOOKUP(tbl_GL[[#This Row],[Account_key]],tbl_COA[Account_key],tbl_COA[SubAccount],,0)</f>
        <v>Cost of Sales</v>
      </c>
      <c r="K18091">
        <f>YEAR(tbl_GL[[#This Row],[Date]])</f>
        <v>2019</v>
      </c>
    </row>
    <row r="18092" spans="1:11" x14ac:dyDescent="0.35">
      <c r="A18092">
        <v>1261.2</v>
      </c>
      <c r="B18092" s="24">
        <v>43799</v>
      </c>
      <c r="C18092">
        <v>7</v>
      </c>
      <c r="D18092" s="13">
        <v>60</v>
      </c>
      <c r="E18092" s="13" t="s">
        <v>4</v>
      </c>
      <c r="F18092" s="17">
        <v>-1010</v>
      </c>
      <c r="G18092" t="str">
        <f>_xlfn.XLOOKUP(tbl_GL[[#This Row],[Account_key]],tbl_COA[Account_key],tbl_COA[Class],"Not Found")</f>
        <v>Assets</v>
      </c>
      <c r="H18092" t="str">
        <f>_xlfn.XLOOKUP(tbl_GL[[#This Row],[Account_key]],tbl_COA[Account_key],tbl_COA[SubClass],"Not Found")</f>
        <v>Assets</v>
      </c>
      <c r="I18092" t="str">
        <f>_xlfn.XLOOKUP(tbl_GL[[#This Row],[Account_key]],tbl_COA[Account_key],tbl_COA[SubClass2],"Not Found")</f>
        <v>Current Assets</v>
      </c>
      <c r="J18092" t="str">
        <f>_xlfn.XLOOKUP(tbl_GL[[#This Row],[Account_key]],tbl_COA[Account_key],tbl_COA[SubAccount],,0)</f>
        <v>Inventory</v>
      </c>
      <c r="K18092">
        <f>YEAR(tbl_GL[[#This Row],[Date]])</f>
        <v>2019</v>
      </c>
    </row>
    <row r="18093" spans="1:11" x14ac:dyDescent="0.35">
      <c r="A18093">
        <v>1262.0999999999999</v>
      </c>
      <c r="B18093" s="24">
        <v>43799</v>
      </c>
      <c r="C18093">
        <v>7</v>
      </c>
      <c r="D18093" s="13">
        <v>210</v>
      </c>
      <c r="E18093" s="13" t="s">
        <v>7</v>
      </c>
      <c r="F18093" s="17">
        <v>3811</v>
      </c>
      <c r="G18093" t="str">
        <f>_xlfn.XLOOKUP(tbl_GL[[#This Row],[Account_key]],tbl_COA[Account_key],tbl_COA[Class],"Not Found")</f>
        <v>Trading account</v>
      </c>
      <c r="H18093" t="str">
        <f>_xlfn.XLOOKUP(tbl_GL[[#This Row],[Account_key]],tbl_COA[Account_key],tbl_COA[SubClass],"Not Found")</f>
        <v>Sales</v>
      </c>
      <c r="I18093" t="str">
        <f>_xlfn.XLOOKUP(tbl_GL[[#This Row],[Account_key]],tbl_COA[Account_key],tbl_COA[SubClass2],"Not Found")</f>
        <v>Sales</v>
      </c>
      <c r="J18093" t="str">
        <f>_xlfn.XLOOKUP(tbl_GL[[#This Row],[Account_key]],tbl_COA[Account_key],tbl_COA[SubAccount],,0)</f>
        <v>Sales</v>
      </c>
      <c r="K18093">
        <f>YEAR(tbl_GL[[#This Row],[Date]])</f>
        <v>2019</v>
      </c>
    </row>
    <row r="18094" spans="1:11" x14ac:dyDescent="0.35">
      <c r="A18094">
        <v>1262.2</v>
      </c>
      <c r="B18094" s="24">
        <v>43799</v>
      </c>
      <c r="C18094">
        <v>7</v>
      </c>
      <c r="D18094" s="13">
        <v>10</v>
      </c>
      <c r="E18094" s="13" t="s">
        <v>7</v>
      </c>
      <c r="F18094" s="17">
        <v>3811</v>
      </c>
      <c r="G18094" t="str">
        <f>_xlfn.XLOOKUP(tbl_GL[[#This Row],[Account_key]],tbl_COA[Account_key],tbl_COA[Class],"Not Found")</f>
        <v>Assets</v>
      </c>
      <c r="H18094" t="str">
        <f>_xlfn.XLOOKUP(tbl_GL[[#This Row],[Account_key]],tbl_COA[Account_key],tbl_COA[SubClass],"Not Found")</f>
        <v>Assets</v>
      </c>
      <c r="I18094" t="str">
        <f>_xlfn.XLOOKUP(tbl_GL[[#This Row],[Account_key]],tbl_COA[Account_key],tbl_COA[SubClass2],"Not Found")</f>
        <v>Current Assets</v>
      </c>
      <c r="J18094" t="str">
        <f>_xlfn.XLOOKUP(tbl_GL[[#This Row],[Account_key]],tbl_COA[Account_key],tbl_COA[SubAccount],,0)</f>
        <v>Cash at Bank</v>
      </c>
      <c r="K18094">
        <f>YEAR(tbl_GL[[#This Row],[Date]])</f>
        <v>2019</v>
      </c>
    </row>
    <row r="18095" spans="1:11" x14ac:dyDescent="0.35">
      <c r="A18095">
        <v>1263.0999999999999</v>
      </c>
      <c r="B18095" s="24">
        <v>43799</v>
      </c>
      <c r="C18095">
        <v>7</v>
      </c>
      <c r="D18095" s="13">
        <v>230</v>
      </c>
      <c r="E18095" s="13" t="s">
        <v>4</v>
      </c>
      <c r="F18095" s="17">
        <v>-3988</v>
      </c>
      <c r="G18095" t="str">
        <f>_xlfn.XLOOKUP(tbl_GL[[#This Row],[Account_key]],tbl_COA[Account_key],tbl_COA[Class],"Not Found")</f>
        <v>Trading account</v>
      </c>
      <c r="H18095" t="str">
        <f>_xlfn.XLOOKUP(tbl_GL[[#This Row],[Account_key]],tbl_COA[Account_key],tbl_COA[SubClass],"Not Found")</f>
        <v>Cost of Sales</v>
      </c>
      <c r="I18095" t="str">
        <f>_xlfn.XLOOKUP(tbl_GL[[#This Row],[Account_key]],tbl_COA[Account_key],tbl_COA[SubClass2],"Not Found")</f>
        <v>Cost of Sales</v>
      </c>
      <c r="J18095" t="str">
        <f>_xlfn.XLOOKUP(tbl_GL[[#This Row],[Account_key]],tbl_COA[Account_key],tbl_COA[SubAccount],,0)</f>
        <v>Cost of Sales</v>
      </c>
      <c r="K18095">
        <f>YEAR(tbl_GL[[#This Row],[Date]])</f>
        <v>2019</v>
      </c>
    </row>
    <row r="18096" spans="1:11" x14ac:dyDescent="0.35">
      <c r="A18096">
        <v>1263.2</v>
      </c>
      <c r="B18096" s="24">
        <v>43799</v>
      </c>
      <c r="C18096">
        <v>7</v>
      </c>
      <c r="D18096" s="13">
        <v>60</v>
      </c>
      <c r="E18096" s="13" t="s">
        <v>4</v>
      </c>
      <c r="F18096" s="17">
        <v>-3988</v>
      </c>
      <c r="G18096" t="str">
        <f>_xlfn.XLOOKUP(tbl_GL[[#This Row],[Account_key]],tbl_COA[Account_key],tbl_COA[Class],"Not Found")</f>
        <v>Assets</v>
      </c>
      <c r="H18096" t="str">
        <f>_xlfn.XLOOKUP(tbl_GL[[#This Row],[Account_key]],tbl_COA[Account_key],tbl_COA[SubClass],"Not Found")</f>
        <v>Assets</v>
      </c>
      <c r="I18096" t="str">
        <f>_xlfn.XLOOKUP(tbl_GL[[#This Row],[Account_key]],tbl_COA[Account_key],tbl_COA[SubClass2],"Not Found")</f>
        <v>Current Assets</v>
      </c>
      <c r="J18096" t="str">
        <f>_xlfn.XLOOKUP(tbl_GL[[#This Row],[Account_key]],tbl_COA[Account_key],tbl_COA[SubAccount],,0)</f>
        <v>Inventory</v>
      </c>
      <c r="K18096">
        <f>YEAR(tbl_GL[[#This Row],[Date]])</f>
        <v>2019</v>
      </c>
    </row>
    <row r="18097" spans="1:11" x14ac:dyDescent="0.35">
      <c r="A18097">
        <v>1264.0999999999999</v>
      </c>
      <c r="B18097" s="24">
        <v>43799</v>
      </c>
      <c r="C18097">
        <v>7</v>
      </c>
      <c r="D18097" s="13">
        <v>240</v>
      </c>
      <c r="E18097" s="13" t="s">
        <v>56</v>
      </c>
      <c r="F18097" s="17">
        <v>-4500</v>
      </c>
      <c r="G18097" t="str">
        <f>_xlfn.XLOOKUP(tbl_GL[[#This Row],[Account_key]],tbl_COA[Account_key],tbl_COA[Class],"Not Found")</f>
        <v>Operating account</v>
      </c>
      <c r="H18097" t="str">
        <f>_xlfn.XLOOKUP(tbl_GL[[#This Row],[Account_key]],tbl_COA[Account_key],tbl_COA[SubClass],"Not Found")</f>
        <v>Operating Expenses</v>
      </c>
      <c r="I18097" t="str">
        <f>_xlfn.XLOOKUP(tbl_GL[[#This Row],[Account_key]],tbl_COA[Account_key],tbl_COA[SubClass2],"Not Found")</f>
        <v>Sales &amp; Distribution</v>
      </c>
      <c r="J18097" t="str">
        <f>_xlfn.XLOOKUP(tbl_GL[[#This Row],[Account_key]],tbl_COA[Account_key],tbl_COA[SubAccount],,0)</f>
        <v>Salaries</v>
      </c>
      <c r="K18097">
        <f>YEAR(tbl_GL[[#This Row],[Date]])</f>
        <v>2019</v>
      </c>
    </row>
    <row r="18098" spans="1:11" x14ac:dyDescent="0.35">
      <c r="A18098">
        <v>1264.2</v>
      </c>
      <c r="B18098" s="24">
        <v>43799</v>
      </c>
      <c r="C18098">
        <v>7</v>
      </c>
      <c r="D18098" s="13">
        <v>10</v>
      </c>
      <c r="E18098" s="13" t="s">
        <v>56</v>
      </c>
      <c r="F18098" s="17">
        <v>-4500</v>
      </c>
      <c r="G18098" t="str">
        <f>_xlfn.XLOOKUP(tbl_GL[[#This Row],[Account_key]],tbl_COA[Account_key],tbl_COA[Class],"Not Found")</f>
        <v>Assets</v>
      </c>
      <c r="H18098" t="str">
        <f>_xlfn.XLOOKUP(tbl_GL[[#This Row],[Account_key]],tbl_COA[Account_key],tbl_COA[SubClass],"Not Found")</f>
        <v>Assets</v>
      </c>
      <c r="I18098" t="str">
        <f>_xlfn.XLOOKUP(tbl_GL[[#This Row],[Account_key]],tbl_COA[Account_key],tbl_COA[SubClass2],"Not Found")</f>
        <v>Current Assets</v>
      </c>
      <c r="J18098" t="str">
        <f>_xlfn.XLOOKUP(tbl_GL[[#This Row],[Account_key]],tbl_COA[Account_key],tbl_COA[SubAccount],,0)</f>
        <v>Cash at Bank</v>
      </c>
      <c r="K18098">
        <f>YEAR(tbl_GL[[#This Row],[Date]])</f>
        <v>2019</v>
      </c>
    </row>
    <row r="18099" spans="1:11" x14ac:dyDescent="0.35">
      <c r="A18099">
        <v>1265.0999999999999</v>
      </c>
      <c r="B18099" s="24">
        <v>43799</v>
      </c>
      <c r="C18099">
        <v>7</v>
      </c>
      <c r="D18099" s="13">
        <v>380</v>
      </c>
      <c r="E18099" s="13" t="s">
        <v>101</v>
      </c>
      <c r="F18099" s="17">
        <v>-4900</v>
      </c>
      <c r="G18099" t="str">
        <f>_xlfn.XLOOKUP(tbl_GL[[#This Row],[Account_key]],tbl_COA[Account_key],tbl_COA[Class],"Not Found")</f>
        <v>Operating account</v>
      </c>
      <c r="H18099" t="str">
        <f>_xlfn.XLOOKUP(tbl_GL[[#This Row],[Account_key]],tbl_COA[Account_key],tbl_COA[SubClass],"Not Found")</f>
        <v>Depreciation &amp; Amortization</v>
      </c>
      <c r="I18099" t="str">
        <f>_xlfn.XLOOKUP(tbl_GL[[#This Row],[Account_key]],tbl_COA[Account_key],tbl_COA[SubClass2],"Not Found")</f>
        <v>Depreciation</v>
      </c>
      <c r="J18099" t="str">
        <f>_xlfn.XLOOKUP(tbl_GL[[#This Row],[Account_key]],tbl_COA[Account_key],tbl_COA[SubAccount],,0)</f>
        <v>Equipment</v>
      </c>
      <c r="K18099">
        <f>YEAR(tbl_GL[[#This Row],[Date]])</f>
        <v>2019</v>
      </c>
    </row>
    <row r="18100" spans="1:11" x14ac:dyDescent="0.35">
      <c r="A18100">
        <v>1265.2</v>
      </c>
      <c r="B18100" s="24">
        <v>43799</v>
      </c>
      <c r="C18100">
        <v>7</v>
      </c>
      <c r="D18100" s="13">
        <v>90</v>
      </c>
      <c r="E18100" s="13" t="s">
        <v>101</v>
      </c>
      <c r="F18100" s="17">
        <v>-4900</v>
      </c>
      <c r="G18100" t="str">
        <f>_xlfn.XLOOKUP(tbl_GL[[#This Row],[Account_key]],tbl_COA[Account_key],tbl_COA[Class],"Not Found")</f>
        <v>Assets</v>
      </c>
      <c r="H18100" t="str">
        <f>_xlfn.XLOOKUP(tbl_GL[[#This Row],[Account_key]],tbl_COA[Account_key],tbl_COA[SubClass],"Not Found")</f>
        <v>Assets</v>
      </c>
      <c r="I18100" t="str">
        <f>_xlfn.XLOOKUP(tbl_GL[[#This Row],[Account_key]],tbl_COA[Account_key],tbl_COA[SubClass2],"Not Found")</f>
        <v>Non-Current Assets</v>
      </c>
      <c r="J18100" t="str">
        <f>_xlfn.XLOOKUP(tbl_GL[[#This Row],[Account_key]],tbl_COA[Account_key],tbl_COA[SubAccount],,0)</f>
        <v>Office Furniture &amp; Equipment</v>
      </c>
      <c r="K18100">
        <f>YEAR(tbl_GL[[#This Row],[Date]])</f>
        <v>2019</v>
      </c>
    </row>
    <row r="18101" spans="1:11" x14ac:dyDescent="0.35">
      <c r="A18101">
        <v>1266.0999999999999</v>
      </c>
      <c r="B18101" s="24">
        <v>43799</v>
      </c>
      <c r="C18101">
        <v>7</v>
      </c>
      <c r="D18101" s="13">
        <v>450</v>
      </c>
      <c r="E18101" s="23" t="s">
        <v>108</v>
      </c>
      <c r="F18101" s="17">
        <v>-6331</v>
      </c>
      <c r="G18101" t="str">
        <f>_xlfn.XLOOKUP(tbl_GL[[#This Row],[Account_key]],tbl_COA[Account_key],tbl_COA[Class],"Not Found")</f>
        <v>Interest &amp; Tax</v>
      </c>
      <c r="H18101" t="str">
        <f>_xlfn.XLOOKUP(tbl_GL[[#This Row],[Account_key]],tbl_COA[Account_key],tbl_COA[SubClass],"Not Found")</f>
        <v>Taxation</v>
      </c>
      <c r="I18101" t="str">
        <f>_xlfn.XLOOKUP(tbl_GL[[#This Row],[Account_key]],tbl_COA[Account_key],tbl_COA[SubClass2],"Not Found")</f>
        <v>Taxation</v>
      </c>
      <c r="J18101" t="str">
        <f>_xlfn.XLOOKUP(tbl_GL[[#This Row],[Account_key]],tbl_COA[Account_key],tbl_COA[SubAccount],,0)</f>
        <v>Taxation</v>
      </c>
      <c r="K18101">
        <f>YEAR(tbl_GL[[#This Row],[Date]])</f>
        <v>2019</v>
      </c>
    </row>
    <row r="18102" spans="1:11" x14ac:dyDescent="0.35">
      <c r="A18102">
        <v>1266.2</v>
      </c>
      <c r="B18102" s="24">
        <v>43799</v>
      </c>
      <c r="C18102">
        <v>7</v>
      </c>
      <c r="D18102" s="13">
        <v>122</v>
      </c>
      <c r="E18102" s="23" t="s">
        <v>108</v>
      </c>
      <c r="F18102" s="17">
        <v>6331</v>
      </c>
      <c r="G18102" t="str">
        <f>_xlfn.XLOOKUP(tbl_GL[[#This Row],[Account_key]],tbl_COA[Account_key],tbl_COA[Class],"Not Found")</f>
        <v>Liabilities and Owners Equity</v>
      </c>
      <c r="H18102" t="str">
        <f>_xlfn.XLOOKUP(tbl_GL[[#This Row],[Account_key]],tbl_COA[Account_key],tbl_COA[SubClass],"Not Found")</f>
        <v>Liabilities</v>
      </c>
      <c r="I18102" t="str">
        <f>_xlfn.XLOOKUP(tbl_GL[[#This Row],[Account_key]],tbl_COA[Account_key],tbl_COA[SubClass2],"Not Found")</f>
        <v>Current Liabilities</v>
      </c>
      <c r="J18102" t="str">
        <f>_xlfn.XLOOKUP(tbl_GL[[#This Row],[Account_key]],tbl_COA[Account_key],tbl_COA[SubAccount],,0)</f>
        <v>Tax payable</v>
      </c>
      <c r="K18102">
        <f>YEAR(tbl_GL[[#This Row],[Date]])</f>
        <v>2019</v>
      </c>
    </row>
    <row r="18103" spans="1:11" x14ac:dyDescent="0.35">
      <c r="A18103">
        <v>1267.0999999999999</v>
      </c>
      <c r="B18103" s="24">
        <v>43799</v>
      </c>
      <c r="C18103">
        <v>7</v>
      </c>
      <c r="D18103" s="13">
        <v>210</v>
      </c>
      <c r="E18103" s="13" t="s">
        <v>8</v>
      </c>
      <c r="F18103" s="17">
        <v>17872</v>
      </c>
      <c r="G18103" t="str">
        <f>_xlfn.XLOOKUP(tbl_GL[[#This Row],[Account_key]],tbl_COA[Account_key],tbl_COA[Class],"Not Found")</f>
        <v>Trading account</v>
      </c>
      <c r="H18103" t="str">
        <f>_xlfn.XLOOKUP(tbl_GL[[#This Row],[Account_key]],tbl_COA[Account_key],tbl_COA[SubClass],"Not Found")</f>
        <v>Sales</v>
      </c>
      <c r="I18103" t="str">
        <f>_xlfn.XLOOKUP(tbl_GL[[#This Row],[Account_key]],tbl_COA[Account_key],tbl_COA[SubClass2],"Not Found")</f>
        <v>Sales</v>
      </c>
      <c r="J18103" t="str">
        <f>_xlfn.XLOOKUP(tbl_GL[[#This Row],[Account_key]],tbl_COA[Account_key],tbl_COA[SubAccount],,0)</f>
        <v>Sales</v>
      </c>
      <c r="K18103">
        <f>YEAR(tbl_GL[[#This Row],[Date]])</f>
        <v>2019</v>
      </c>
    </row>
    <row r="18104" spans="1:11" x14ac:dyDescent="0.35">
      <c r="A18104">
        <v>1267.2</v>
      </c>
      <c r="B18104" s="24">
        <v>43799</v>
      </c>
      <c r="C18104">
        <v>7</v>
      </c>
      <c r="D18104" s="13">
        <v>30</v>
      </c>
      <c r="E18104" s="13" t="s">
        <v>8</v>
      </c>
      <c r="F18104" s="17">
        <v>17872</v>
      </c>
      <c r="G18104" t="str">
        <f>_xlfn.XLOOKUP(tbl_GL[[#This Row],[Account_key]],tbl_COA[Account_key],tbl_COA[Class],"Not Found")</f>
        <v>Assets</v>
      </c>
      <c r="H18104" t="str">
        <f>_xlfn.XLOOKUP(tbl_GL[[#This Row],[Account_key]],tbl_COA[Account_key],tbl_COA[SubClass],"Not Found")</f>
        <v>Assets</v>
      </c>
      <c r="I18104" t="str">
        <f>_xlfn.XLOOKUP(tbl_GL[[#This Row],[Account_key]],tbl_COA[Account_key],tbl_COA[SubClass2],"Not Found")</f>
        <v>Current Assets</v>
      </c>
      <c r="J18104" t="str">
        <f>_xlfn.XLOOKUP(tbl_GL[[#This Row],[Account_key]],tbl_COA[Account_key],tbl_COA[SubAccount],,0)</f>
        <v>Trade Receivables</v>
      </c>
      <c r="K18104">
        <f>YEAR(tbl_GL[[#This Row],[Date]])</f>
        <v>2019</v>
      </c>
    </row>
    <row r="18105" spans="1:11" x14ac:dyDescent="0.35">
      <c r="A18105">
        <v>1268.0999999999999</v>
      </c>
      <c r="B18105" s="24">
        <v>43799</v>
      </c>
      <c r="C18105">
        <v>7</v>
      </c>
      <c r="D18105" s="13">
        <v>30</v>
      </c>
      <c r="E18105" s="13" t="s">
        <v>80</v>
      </c>
      <c r="F18105" s="17">
        <v>-16184</v>
      </c>
      <c r="G18105" t="str">
        <f>_xlfn.XLOOKUP(tbl_GL[[#This Row],[Account_key]],tbl_COA[Account_key],tbl_COA[Class],"Not Found")</f>
        <v>Assets</v>
      </c>
      <c r="H18105" t="str">
        <f>_xlfn.XLOOKUP(tbl_GL[[#This Row],[Account_key]],tbl_COA[Account_key],tbl_COA[SubClass],"Not Found")</f>
        <v>Assets</v>
      </c>
      <c r="I18105" t="str">
        <f>_xlfn.XLOOKUP(tbl_GL[[#This Row],[Account_key]],tbl_COA[Account_key],tbl_COA[SubClass2],"Not Found")</f>
        <v>Current Assets</v>
      </c>
      <c r="J18105" t="str">
        <f>_xlfn.XLOOKUP(tbl_GL[[#This Row],[Account_key]],tbl_COA[Account_key],tbl_COA[SubAccount],,0)</f>
        <v>Trade Receivables</v>
      </c>
      <c r="K18105">
        <f>YEAR(tbl_GL[[#This Row],[Date]])</f>
        <v>2019</v>
      </c>
    </row>
    <row r="18106" spans="1:11" x14ac:dyDescent="0.35">
      <c r="A18106">
        <v>1268.2</v>
      </c>
      <c r="B18106" s="24">
        <v>43799</v>
      </c>
      <c r="C18106">
        <v>7</v>
      </c>
      <c r="D18106" s="13">
        <v>10</v>
      </c>
      <c r="E18106" s="13" t="s">
        <v>80</v>
      </c>
      <c r="F18106" s="17">
        <v>16184</v>
      </c>
      <c r="G18106" t="str">
        <f>_xlfn.XLOOKUP(tbl_GL[[#This Row],[Account_key]],tbl_COA[Account_key],tbl_COA[Class],"Not Found")</f>
        <v>Assets</v>
      </c>
      <c r="H18106" t="str">
        <f>_xlfn.XLOOKUP(tbl_GL[[#This Row],[Account_key]],tbl_COA[Account_key],tbl_COA[SubClass],"Not Found")</f>
        <v>Assets</v>
      </c>
      <c r="I18106" t="str">
        <f>_xlfn.XLOOKUP(tbl_GL[[#This Row],[Account_key]],tbl_COA[Account_key],tbl_COA[SubClass2],"Not Found")</f>
        <v>Current Assets</v>
      </c>
      <c r="J18106" t="str">
        <f>_xlfn.XLOOKUP(tbl_GL[[#This Row],[Account_key]],tbl_COA[Account_key],tbl_COA[SubAccount],,0)</f>
        <v>Cash at Bank</v>
      </c>
      <c r="K18106">
        <f>YEAR(tbl_GL[[#This Row],[Date]])</f>
        <v>2019</v>
      </c>
    </row>
    <row r="18107" spans="1:11" x14ac:dyDescent="0.35">
      <c r="A18107">
        <v>1270.0999999999999</v>
      </c>
      <c r="B18107" s="24">
        <v>43800</v>
      </c>
      <c r="C18107">
        <v>7</v>
      </c>
      <c r="D18107" s="13">
        <v>60</v>
      </c>
      <c r="E18107" s="13" t="s">
        <v>84</v>
      </c>
      <c r="F18107" s="17">
        <v>24413</v>
      </c>
      <c r="G18107" t="str">
        <f>_xlfn.XLOOKUP(tbl_GL[[#This Row],[Account_key]],tbl_COA[Account_key],tbl_COA[Class],"Not Found")</f>
        <v>Assets</v>
      </c>
      <c r="H18107" t="str">
        <f>_xlfn.XLOOKUP(tbl_GL[[#This Row],[Account_key]],tbl_COA[Account_key],tbl_COA[SubClass],"Not Found")</f>
        <v>Assets</v>
      </c>
      <c r="I18107" t="str">
        <f>_xlfn.XLOOKUP(tbl_GL[[#This Row],[Account_key]],tbl_COA[Account_key],tbl_COA[SubClass2],"Not Found")</f>
        <v>Current Assets</v>
      </c>
      <c r="J18107" t="str">
        <f>_xlfn.XLOOKUP(tbl_GL[[#This Row],[Account_key]],tbl_COA[Account_key],tbl_COA[SubAccount],,0)</f>
        <v>Inventory</v>
      </c>
      <c r="K18107">
        <f>YEAR(tbl_GL[[#This Row],[Date]])</f>
        <v>2019</v>
      </c>
    </row>
    <row r="18108" spans="1:11" x14ac:dyDescent="0.35">
      <c r="A18108">
        <v>1270.2</v>
      </c>
      <c r="B18108" s="24">
        <v>43800</v>
      </c>
      <c r="C18108">
        <v>7</v>
      </c>
      <c r="D18108" s="13">
        <v>110</v>
      </c>
      <c r="E18108" s="13" t="s">
        <v>84</v>
      </c>
      <c r="F18108" s="17">
        <v>24413</v>
      </c>
      <c r="G18108" t="str">
        <f>_xlfn.XLOOKUP(tbl_GL[[#This Row],[Account_key]],tbl_COA[Account_key],tbl_COA[Class],"Not Found")</f>
        <v>Liabilities and Owners Equity</v>
      </c>
      <c r="H18108" t="str">
        <f>_xlfn.XLOOKUP(tbl_GL[[#This Row],[Account_key]],tbl_COA[Account_key],tbl_COA[SubClass],"Not Found")</f>
        <v>Liabilities</v>
      </c>
      <c r="I18108" t="str">
        <f>_xlfn.XLOOKUP(tbl_GL[[#This Row],[Account_key]],tbl_COA[Account_key],tbl_COA[SubClass2],"Not Found")</f>
        <v>Current Liabilities</v>
      </c>
      <c r="J18108" t="str">
        <f>_xlfn.XLOOKUP(tbl_GL[[#This Row],[Account_key]],tbl_COA[Account_key],tbl_COA[SubAccount],,0)</f>
        <v>Trade Payables</v>
      </c>
      <c r="K18108">
        <f>YEAR(tbl_GL[[#This Row],[Date]])</f>
        <v>2019</v>
      </c>
    </row>
    <row r="18109" spans="1:11" x14ac:dyDescent="0.35">
      <c r="A18109">
        <v>1271.0999999999999</v>
      </c>
      <c r="B18109" s="24">
        <v>43801</v>
      </c>
      <c r="C18109">
        <v>7</v>
      </c>
      <c r="D18109" s="13">
        <v>320</v>
      </c>
      <c r="E18109" s="13" t="s">
        <v>97</v>
      </c>
      <c r="F18109" s="17">
        <v>-1582</v>
      </c>
      <c r="G18109" t="str">
        <f>_xlfn.XLOOKUP(tbl_GL[[#This Row],[Account_key]],tbl_COA[Account_key],tbl_COA[Class],"Not Found")</f>
        <v>Operating account</v>
      </c>
      <c r="H18109" t="str">
        <f>_xlfn.XLOOKUP(tbl_GL[[#This Row],[Account_key]],tbl_COA[Account_key],tbl_COA[SubClass],"Not Found")</f>
        <v>Operating Expenses</v>
      </c>
      <c r="I18109" t="str">
        <f>_xlfn.XLOOKUP(tbl_GL[[#This Row],[Account_key]],tbl_COA[Account_key],tbl_COA[SubClass2],"Not Found")</f>
        <v>Administration</v>
      </c>
      <c r="J18109" t="str">
        <f>_xlfn.XLOOKUP(tbl_GL[[#This Row],[Account_key]],tbl_COA[Account_key],tbl_COA[SubAccount],,0)</f>
        <v>Professional Services</v>
      </c>
      <c r="K18109">
        <f>YEAR(tbl_GL[[#This Row],[Date]])</f>
        <v>2019</v>
      </c>
    </row>
    <row r="18110" spans="1:11" x14ac:dyDescent="0.35">
      <c r="A18110">
        <v>1271.2</v>
      </c>
      <c r="B18110" s="24">
        <v>43801</v>
      </c>
      <c r="C18110">
        <v>7</v>
      </c>
      <c r="D18110" s="13">
        <v>120</v>
      </c>
      <c r="E18110" s="13" t="s">
        <v>97</v>
      </c>
      <c r="F18110" s="17">
        <v>1582</v>
      </c>
      <c r="G18110" t="str">
        <f>_xlfn.XLOOKUP(tbl_GL[[#This Row],[Account_key]],tbl_COA[Account_key],tbl_COA[Class],"Not Found")</f>
        <v>Liabilities and Owners Equity</v>
      </c>
      <c r="H18110" t="str">
        <f>_xlfn.XLOOKUP(tbl_GL[[#This Row],[Account_key]],tbl_COA[Account_key],tbl_COA[SubClass],"Not Found")</f>
        <v>Liabilities</v>
      </c>
      <c r="I18110" t="str">
        <f>_xlfn.XLOOKUP(tbl_GL[[#This Row],[Account_key]],tbl_COA[Account_key],tbl_COA[SubClass2],"Not Found")</f>
        <v>Current Liabilities</v>
      </c>
      <c r="J18110" t="str">
        <f>_xlfn.XLOOKUP(tbl_GL[[#This Row],[Account_key]],tbl_COA[Account_key],tbl_COA[SubAccount],,0)</f>
        <v>Accrued Expenses</v>
      </c>
      <c r="K18110">
        <f>YEAR(tbl_GL[[#This Row],[Date]])</f>
        <v>2019</v>
      </c>
    </row>
    <row r="18111" spans="1:11" x14ac:dyDescent="0.35">
      <c r="A18111">
        <v>1272.0999999999999</v>
      </c>
      <c r="B18111" s="24">
        <v>43801</v>
      </c>
      <c r="C18111">
        <v>7</v>
      </c>
      <c r="D18111" s="13">
        <v>10</v>
      </c>
      <c r="E18111" s="13" t="s">
        <v>98</v>
      </c>
      <c r="F18111" s="17">
        <v>-1989</v>
      </c>
      <c r="G18111" t="str">
        <f>_xlfn.XLOOKUP(tbl_GL[[#This Row],[Account_key]],tbl_COA[Account_key],tbl_COA[Class],"Not Found")</f>
        <v>Assets</v>
      </c>
      <c r="H18111" t="str">
        <f>_xlfn.XLOOKUP(tbl_GL[[#This Row],[Account_key]],tbl_COA[Account_key],tbl_COA[SubClass],"Not Found")</f>
        <v>Assets</v>
      </c>
      <c r="I18111" t="str">
        <f>_xlfn.XLOOKUP(tbl_GL[[#This Row],[Account_key]],tbl_COA[Account_key],tbl_COA[SubClass2],"Not Found")</f>
        <v>Current Assets</v>
      </c>
      <c r="J18111" t="str">
        <f>_xlfn.XLOOKUP(tbl_GL[[#This Row],[Account_key]],tbl_COA[Account_key],tbl_COA[SubAccount],,0)</f>
        <v>Cash at Bank</v>
      </c>
      <c r="K18111">
        <f>YEAR(tbl_GL[[#This Row],[Date]])</f>
        <v>2019</v>
      </c>
    </row>
    <row r="18112" spans="1:11" x14ac:dyDescent="0.35">
      <c r="A18112">
        <v>1272.2</v>
      </c>
      <c r="B18112" s="24">
        <v>43801</v>
      </c>
      <c r="C18112">
        <v>7</v>
      </c>
      <c r="D18112" s="13">
        <v>120</v>
      </c>
      <c r="E18112" s="13" t="s">
        <v>98</v>
      </c>
      <c r="F18112" s="17">
        <v>-1989</v>
      </c>
      <c r="G18112" t="str">
        <f>_xlfn.XLOOKUP(tbl_GL[[#This Row],[Account_key]],tbl_COA[Account_key],tbl_COA[Class],"Not Found")</f>
        <v>Liabilities and Owners Equity</v>
      </c>
      <c r="H18112" t="str">
        <f>_xlfn.XLOOKUP(tbl_GL[[#This Row],[Account_key]],tbl_COA[Account_key],tbl_COA[SubClass],"Not Found")</f>
        <v>Liabilities</v>
      </c>
      <c r="I18112" t="str">
        <f>_xlfn.XLOOKUP(tbl_GL[[#This Row],[Account_key]],tbl_COA[Account_key],tbl_COA[SubClass2],"Not Found")</f>
        <v>Current Liabilities</v>
      </c>
      <c r="J18112" t="str">
        <f>_xlfn.XLOOKUP(tbl_GL[[#This Row],[Account_key]],tbl_COA[Account_key],tbl_COA[SubAccount],,0)</f>
        <v>Accrued Expenses</v>
      </c>
      <c r="K18112">
        <f>YEAR(tbl_GL[[#This Row],[Date]])</f>
        <v>2019</v>
      </c>
    </row>
    <row r="18113" spans="1:11" x14ac:dyDescent="0.35">
      <c r="A18113">
        <v>1273.0999999999999</v>
      </c>
      <c r="B18113" s="24">
        <v>43802</v>
      </c>
      <c r="C18113">
        <v>7</v>
      </c>
      <c r="D18113" s="13">
        <v>10</v>
      </c>
      <c r="E18113" s="13" t="s">
        <v>98</v>
      </c>
      <c r="F18113" s="17">
        <v>-1624</v>
      </c>
      <c r="G18113" t="str">
        <f>_xlfn.XLOOKUP(tbl_GL[[#This Row],[Account_key]],tbl_COA[Account_key],tbl_COA[Class],"Not Found")</f>
        <v>Assets</v>
      </c>
      <c r="H18113" t="str">
        <f>_xlfn.XLOOKUP(tbl_GL[[#This Row],[Account_key]],tbl_COA[Account_key],tbl_COA[SubClass],"Not Found")</f>
        <v>Assets</v>
      </c>
      <c r="I18113" t="str">
        <f>_xlfn.XLOOKUP(tbl_GL[[#This Row],[Account_key]],tbl_COA[Account_key],tbl_COA[SubClass2],"Not Found")</f>
        <v>Current Assets</v>
      </c>
      <c r="J18113" t="str">
        <f>_xlfn.XLOOKUP(tbl_GL[[#This Row],[Account_key]],tbl_COA[Account_key],tbl_COA[SubAccount],,0)</f>
        <v>Cash at Bank</v>
      </c>
      <c r="K18113">
        <f>YEAR(tbl_GL[[#This Row],[Date]])</f>
        <v>2019</v>
      </c>
    </row>
    <row r="18114" spans="1:11" x14ac:dyDescent="0.35">
      <c r="A18114">
        <v>1273.2</v>
      </c>
      <c r="B18114" s="24">
        <v>43802</v>
      </c>
      <c r="C18114">
        <v>7</v>
      </c>
      <c r="D18114" s="13">
        <v>120</v>
      </c>
      <c r="E18114" s="13" t="s">
        <v>98</v>
      </c>
      <c r="F18114" s="17">
        <v>-1624</v>
      </c>
      <c r="G18114" t="str">
        <f>_xlfn.XLOOKUP(tbl_GL[[#This Row],[Account_key]],tbl_COA[Account_key],tbl_COA[Class],"Not Found")</f>
        <v>Liabilities and Owners Equity</v>
      </c>
      <c r="H18114" t="str">
        <f>_xlfn.XLOOKUP(tbl_GL[[#This Row],[Account_key]],tbl_COA[Account_key],tbl_COA[SubClass],"Not Found")</f>
        <v>Liabilities</v>
      </c>
      <c r="I18114" t="str">
        <f>_xlfn.XLOOKUP(tbl_GL[[#This Row],[Account_key]],tbl_COA[Account_key],tbl_COA[SubClass2],"Not Found")</f>
        <v>Current Liabilities</v>
      </c>
      <c r="J18114" t="str">
        <f>_xlfn.XLOOKUP(tbl_GL[[#This Row],[Account_key]],tbl_COA[Account_key],tbl_COA[SubAccount],,0)</f>
        <v>Accrued Expenses</v>
      </c>
      <c r="K18114">
        <f>YEAR(tbl_GL[[#This Row],[Date]])</f>
        <v>2019</v>
      </c>
    </row>
    <row r="18115" spans="1:11" x14ac:dyDescent="0.35">
      <c r="A18115">
        <v>1274.0999999999999</v>
      </c>
      <c r="B18115" s="24">
        <v>43802</v>
      </c>
      <c r="C18115">
        <v>7</v>
      </c>
      <c r="D18115" s="13">
        <v>10</v>
      </c>
      <c r="E18115" s="13" t="s">
        <v>84</v>
      </c>
      <c r="F18115" s="17">
        <v>-24413</v>
      </c>
      <c r="G18115" t="str">
        <f>_xlfn.XLOOKUP(tbl_GL[[#This Row],[Account_key]],tbl_COA[Account_key],tbl_COA[Class],"Not Found")</f>
        <v>Assets</v>
      </c>
      <c r="H18115" t="str">
        <f>_xlfn.XLOOKUP(tbl_GL[[#This Row],[Account_key]],tbl_COA[Account_key],tbl_COA[SubClass],"Not Found")</f>
        <v>Assets</v>
      </c>
      <c r="I18115" t="str">
        <f>_xlfn.XLOOKUP(tbl_GL[[#This Row],[Account_key]],tbl_COA[Account_key],tbl_COA[SubClass2],"Not Found")</f>
        <v>Current Assets</v>
      </c>
      <c r="J18115" t="str">
        <f>_xlfn.XLOOKUP(tbl_GL[[#This Row],[Account_key]],tbl_COA[Account_key],tbl_COA[SubAccount],,0)</f>
        <v>Cash at Bank</v>
      </c>
      <c r="K18115">
        <f>YEAR(tbl_GL[[#This Row],[Date]])</f>
        <v>2019</v>
      </c>
    </row>
    <row r="18116" spans="1:11" x14ac:dyDescent="0.35">
      <c r="A18116">
        <v>1274.2</v>
      </c>
      <c r="B18116" s="24">
        <v>43802</v>
      </c>
      <c r="C18116">
        <v>7</v>
      </c>
      <c r="D18116" s="13">
        <v>110</v>
      </c>
      <c r="E18116" s="13" t="s">
        <v>84</v>
      </c>
      <c r="F18116" s="17">
        <v>-24413</v>
      </c>
      <c r="G18116" t="str">
        <f>_xlfn.XLOOKUP(tbl_GL[[#This Row],[Account_key]],tbl_COA[Account_key],tbl_COA[Class],"Not Found")</f>
        <v>Liabilities and Owners Equity</v>
      </c>
      <c r="H18116" t="str">
        <f>_xlfn.XLOOKUP(tbl_GL[[#This Row],[Account_key]],tbl_COA[Account_key],tbl_COA[SubClass],"Not Found")</f>
        <v>Liabilities</v>
      </c>
      <c r="I18116" t="str">
        <f>_xlfn.XLOOKUP(tbl_GL[[#This Row],[Account_key]],tbl_COA[Account_key],tbl_COA[SubClass2],"Not Found")</f>
        <v>Current Liabilities</v>
      </c>
      <c r="J18116" t="str">
        <f>_xlfn.XLOOKUP(tbl_GL[[#This Row],[Account_key]],tbl_COA[Account_key],tbl_COA[SubAccount],,0)</f>
        <v>Trade Payables</v>
      </c>
      <c r="K18116">
        <f>YEAR(tbl_GL[[#This Row],[Date]])</f>
        <v>2019</v>
      </c>
    </row>
    <row r="18117" spans="1:11" x14ac:dyDescent="0.35">
      <c r="A18117">
        <v>1275.0999999999999</v>
      </c>
      <c r="B18117" s="24">
        <v>43804</v>
      </c>
      <c r="C18117">
        <v>7</v>
      </c>
      <c r="D18117" s="13">
        <v>260</v>
      </c>
      <c r="E18117" s="13" t="s">
        <v>97</v>
      </c>
      <c r="F18117" s="17">
        <v>-1351</v>
      </c>
      <c r="G18117" t="str">
        <f>_xlfn.XLOOKUP(tbl_GL[[#This Row],[Account_key]],tbl_COA[Account_key],tbl_COA[Class],"Not Found")</f>
        <v>Operating account</v>
      </c>
      <c r="H18117" t="str">
        <f>_xlfn.XLOOKUP(tbl_GL[[#This Row],[Account_key]],tbl_COA[Account_key],tbl_COA[SubClass],"Not Found")</f>
        <v>Operating Expenses</v>
      </c>
      <c r="I18117" t="str">
        <f>_xlfn.XLOOKUP(tbl_GL[[#This Row],[Account_key]],tbl_COA[Account_key],tbl_COA[SubClass2],"Not Found")</f>
        <v>Marketing</v>
      </c>
      <c r="J18117" t="str">
        <f>_xlfn.XLOOKUP(tbl_GL[[#This Row],[Account_key]],tbl_COA[Account_key],tbl_COA[SubAccount],,0)</f>
        <v>Commissions</v>
      </c>
      <c r="K18117">
        <f>YEAR(tbl_GL[[#This Row],[Date]])</f>
        <v>2019</v>
      </c>
    </row>
    <row r="18118" spans="1:11" x14ac:dyDescent="0.35">
      <c r="A18118">
        <v>1275.2</v>
      </c>
      <c r="B18118" s="24">
        <v>43804</v>
      </c>
      <c r="C18118">
        <v>7</v>
      </c>
      <c r="D18118" s="13">
        <v>120</v>
      </c>
      <c r="E18118" s="13" t="s">
        <v>97</v>
      </c>
      <c r="F18118" s="17">
        <v>1351</v>
      </c>
      <c r="G18118" t="str">
        <f>_xlfn.XLOOKUP(tbl_GL[[#This Row],[Account_key]],tbl_COA[Account_key],tbl_COA[Class],"Not Found")</f>
        <v>Liabilities and Owners Equity</v>
      </c>
      <c r="H18118" t="str">
        <f>_xlfn.XLOOKUP(tbl_GL[[#This Row],[Account_key]],tbl_COA[Account_key],tbl_COA[SubClass],"Not Found")</f>
        <v>Liabilities</v>
      </c>
      <c r="I18118" t="str">
        <f>_xlfn.XLOOKUP(tbl_GL[[#This Row],[Account_key]],tbl_COA[Account_key],tbl_COA[SubClass2],"Not Found")</f>
        <v>Current Liabilities</v>
      </c>
      <c r="J18118" t="str">
        <f>_xlfn.XLOOKUP(tbl_GL[[#This Row],[Account_key]],tbl_COA[Account_key],tbl_COA[SubAccount],,0)</f>
        <v>Accrued Expenses</v>
      </c>
      <c r="K18118">
        <f>YEAR(tbl_GL[[#This Row],[Date]])</f>
        <v>2019</v>
      </c>
    </row>
    <row r="18119" spans="1:11" x14ac:dyDescent="0.35">
      <c r="A18119">
        <v>1276.0999999999999</v>
      </c>
      <c r="B18119" s="24">
        <v>43805</v>
      </c>
      <c r="C18119">
        <v>7</v>
      </c>
      <c r="D18119" s="13">
        <v>340</v>
      </c>
      <c r="E18119" s="13" t="s">
        <v>99</v>
      </c>
      <c r="F18119" s="17">
        <v>-15</v>
      </c>
      <c r="G18119" t="str">
        <f>_xlfn.XLOOKUP(tbl_GL[[#This Row],[Account_key]],tbl_COA[Account_key],tbl_COA[Class],"Not Found")</f>
        <v>Operating account</v>
      </c>
      <c r="H18119" t="str">
        <f>_xlfn.XLOOKUP(tbl_GL[[#This Row],[Account_key]],tbl_COA[Account_key],tbl_COA[SubClass],"Not Found")</f>
        <v>Operating Expenses</v>
      </c>
      <c r="I18119" t="str">
        <f>_xlfn.XLOOKUP(tbl_GL[[#This Row],[Account_key]],tbl_COA[Account_key],tbl_COA[SubClass2],"Not Found")</f>
        <v>Administration</v>
      </c>
      <c r="J18119" t="str">
        <f>_xlfn.XLOOKUP(tbl_GL[[#This Row],[Account_key]],tbl_COA[Account_key],tbl_COA[SubAccount],,0)</f>
        <v>Utilities</v>
      </c>
      <c r="K18119">
        <f>YEAR(tbl_GL[[#This Row],[Date]])</f>
        <v>2019</v>
      </c>
    </row>
    <row r="18120" spans="1:11" x14ac:dyDescent="0.35">
      <c r="A18120">
        <v>1276.2</v>
      </c>
      <c r="B18120" s="24">
        <v>43805</v>
      </c>
      <c r="C18120">
        <v>7</v>
      </c>
      <c r="D18120" s="13">
        <v>20</v>
      </c>
      <c r="E18120" s="13" t="s">
        <v>99</v>
      </c>
      <c r="F18120" s="17">
        <v>-15</v>
      </c>
      <c r="G18120" t="str">
        <f>_xlfn.XLOOKUP(tbl_GL[[#This Row],[Account_key]],tbl_COA[Account_key],tbl_COA[Class],"Not Found")</f>
        <v>Assets</v>
      </c>
      <c r="H18120" t="str">
        <f>_xlfn.XLOOKUP(tbl_GL[[#This Row],[Account_key]],tbl_COA[Account_key],tbl_COA[SubClass],"Not Found")</f>
        <v>Assets</v>
      </c>
      <c r="I18120" t="str">
        <f>_xlfn.XLOOKUP(tbl_GL[[#This Row],[Account_key]],tbl_COA[Account_key],tbl_COA[SubClass2],"Not Found")</f>
        <v>Current Assets</v>
      </c>
      <c r="J18120" t="str">
        <f>_xlfn.XLOOKUP(tbl_GL[[#This Row],[Account_key]],tbl_COA[Account_key],tbl_COA[SubAccount],,0)</f>
        <v>Cash in hand</v>
      </c>
      <c r="K18120">
        <f>YEAR(tbl_GL[[#This Row],[Date]])</f>
        <v>2019</v>
      </c>
    </row>
    <row r="18121" spans="1:11" x14ac:dyDescent="0.35">
      <c r="A18121">
        <v>1277.0999999999999</v>
      </c>
      <c r="B18121" s="24">
        <v>43805</v>
      </c>
      <c r="C18121">
        <v>7</v>
      </c>
      <c r="D18121" s="13">
        <v>10</v>
      </c>
      <c r="E18121" s="13" t="s">
        <v>98</v>
      </c>
      <c r="F18121" s="17">
        <v>-1803</v>
      </c>
      <c r="G18121" t="str">
        <f>_xlfn.XLOOKUP(tbl_GL[[#This Row],[Account_key]],tbl_COA[Account_key],tbl_COA[Class],"Not Found")</f>
        <v>Assets</v>
      </c>
      <c r="H18121" t="str">
        <f>_xlfn.XLOOKUP(tbl_GL[[#This Row],[Account_key]],tbl_COA[Account_key],tbl_COA[SubClass],"Not Found")</f>
        <v>Assets</v>
      </c>
      <c r="I18121" t="str">
        <f>_xlfn.XLOOKUP(tbl_GL[[#This Row],[Account_key]],tbl_COA[Account_key],tbl_COA[SubClass2],"Not Found")</f>
        <v>Current Assets</v>
      </c>
      <c r="J18121" t="str">
        <f>_xlfn.XLOOKUP(tbl_GL[[#This Row],[Account_key]],tbl_COA[Account_key],tbl_COA[SubAccount],,0)</f>
        <v>Cash at Bank</v>
      </c>
      <c r="K18121">
        <f>YEAR(tbl_GL[[#This Row],[Date]])</f>
        <v>2019</v>
      </c>
    </row>
    <row r="18122" spans="1:11" x14ac:dyDescent="0.35">
      <c r="A18122">
        <v>1277.2</v>
      </c>
      <c r="B18122" s="24">
        <v>43805</v>
      </c>
      <c r="C18122">
        <v>7</v>
      </c>
      <c r="D18122" s="13">
        <v>120</v>
      </c>
      <c r="E18122" s="13" t="s">
        <v>98</v>
      </c>
      <c r="F18122" s="17">
        <v>-1803</v>
      </c>
      <c r="G18122" t="str">
        <f>_xlfn.XLOOKUP(tbl_GL[[#This Row],[Account_key]],tbl_COA[Account_key],tbl_COA[Class],"Not Found")</f>
        <v>Liabilities and Owners Equity</v>
      </c>
      <c r="H18122" t="str">
        <f>_xlfn.XLOOKUP(tbl_GL[[#This Row],[Account_key]],tbl_COA[Account_key],tbl_COA[SubClass],"Not Found")</f>
        <v>Liabilities</v>
      </c>
      <c r="I18122" t="str">
        <f>_xlfn.XLOOKUP(tbl_GL[[#This Row],[Account_key]],tbl_COA[Account_key],tbl_COA[SubClass2],"Not Found")</f>
        <v>Current Liabilities</v>
      </c>
      <c r="J18122" t="str">
        <f>_xlfn.XLOOKUP(tbl_GL[[#This Row],[Account_key]],tbl_COA[Account_key],tbl_COA[SubAccount],,0)</f>
        <v>Accrued Expenses</v>
      </c>
      <c r="K18122">
        <f>YEAR(tbl_GL[[#This Row],[Date]])</f>
        <v>2019</v>
      </c>
    </row>
    <row r="18123" spans="1:11" x14ac:dyDescent="0.35">
      <c r="A18123">
        <v>1278.0999999999999</v>
      </c>
      <c r="B18123" s="24">
        <v>43805</v>
      </c>
      <c r="C18123">
        <v>7</v>
      </c>
      <c r="D18123" s="13">
        <v>30</v>
      </c>
      <c r="E18123" s="13" t="s">
        <v>80</v>
      </c>
      <c r="F18123" s="17">
        <v>-16509</v>
      </c>
      <c r="G18123" t="str">
        <f>_xlfn.XLOOKUP(tbl_GL[[#This Row],[Account_key]],tbl_COA[Account_key],tbl_COA[Class],"Not Found")</f>
        <v>Assets</v>
      </c>
      <c r="H18123" t="str">
        <f>_xlfn.XLOOKUP(tbl_GL[[#This Row],[Account_key]],tbl_COA[Account_key],tbl_COA[SubClass],"Not Found")</f>
        <v>Assets</v>
      </c>
      <c r="I18123" t="str">
        <f>_xlfn.XLOOKUP(tbl_GL[[#This Row],[Account_key]],tbl_COA[Account_key],tbl_COA[SubClass2],"Not Found")</f>
        <v>Current Assets</v>
      </c>
      <c r="J18123" t="str">
        <f>_xlfn.XLOOKUP(tbl_GL[[#This Row],[Account_key]],tbl_COA[Account_key],tbl_COA[SubAccount],,0)</f>
        <v>Trade Receivables</v>
      </c>
      <c r="K18123">
        <f>YEAR(tbl_GL[[#This Row],[Date]])</f>
        <v>2019</v>
      </c>
    </row>
    <row r="18124" spans="1:11" x14ac:dyDescent="0.35">
      <c r="A18124">
        <v>1278.2</v>
      </c>
      <c r="B18124" s="24">
        <v>43805</v>
      </c>
      <c r="C18124">
        <v>7</v>
      </c>
      <c r="D18124" s="13">
        <v>10</v>
      </c>
      <c r="E18124" s="13" t="s">
        <v>80</v>
      </c>
      <c r="F18124" s="17">
        <v>16509</v>
      </c>
      <c r="G18124" t="str">
        <f>_xlfn.XLOOKUP(tbl_GL[[#This Row],[Account_key]],tbl_COA[Account_key],tbl_COA[Class],"Not Found")</f>
        <v>Assets</v>
      </c>
      <c r="H18124" t="str">
        <f>_xlfn.XLOOKUP(tbl_GL[[#This Row],[Account_key]],tbl_COA[Account_key],tbl_COA[SubClass],"Not Found")</f>
        <v>Assets</v>
      </c>
      <c r="I18124" t="str">
        <f>_xlfn.XLOOKUP(tbl_GL[[#This Row],[Account_key]],tbl_COA[Account_key],tbl_COA[SubClass2],"Not Found")</f>
        <v>Current Assets</v>
      </c>
      <c r="J18124" t="str">
        <f>_xlfn.XLOOKUP(tbl_GL[[#This Row],[Account_key]],tbl_COA[Account_key],tbl_COA[SubAccount],,0)</f>
        <v>Cash at Bank</v>
      </c>
      <c r="K18124">
        <f>YEAR(tbl_GL[[#This Row],[Date]])</f>
        <v>2019</v>
      </c>
    </row>
    <row r="18125" spans="1:11" x14ac:dyDescent="0.35">
      <c r="A18125">
        <v>1279.0999999999999</v>
      </c>
      <c r="B18125" s="24">
        <v>43806</v>
      </c>
      <c r="C18125">
        <v>7</v>
      </c>
      <c r="D18125" s="13">
        <v>230</v>
      </c>
      <c r="E18125" s="13" t="s">
        <v>4</v>
      </c>
      <c r="F18125" s="17">
        <v>-1044</v>
      </c>
      <c r="G18125" t="str">
        <f>_xlfn.XLOOKUP(tbl_GL[[#This Row],[Account_key]],tbl_COA[Account_key],tbl_COA[Class],"Not Found")</f>
        <v>Trading account</v>
      </c>
      <c r="H18125" t="str">
        <f>_xlfn.XLOOKUP(tbl_GL[[#This Row],[Account_key]],tbl_COA[Account_key],tbl_COA[SubClass],"Not Found")</f>
        <v>Cost of Sales</v>
      </c>
      <c r="I18125" t="str">
        <f>_xlfn.XLOOKUP(tbl_GL[[#This Row],[Account_key]],tbl_COA[Account_key],tbl_COA[SubClass2],"Not Found")</f>
        <v>Cost of Sales</v>
      </c>
      <c r="J18125" t="str">
        <f>_xlfn.XLOOKUP(tbl_GL[[#This Row],[Account_key]],tbl_COA[Account_key],tbl_COA[SubAccount],,0)</f>
        <v>Cost of Sales</v>
      </c>
      <c r="K18125">
        <f>YEAR(tbl_GL[[#This Row],[Date]])</f>
        <v>2019</v>
      </c>
    </row>
    <row r="18126" spans="1:11" x14ac:dyDescent="0.35">
      <c r="A18126">
        <v>1279.2</v>
      </c>
      <c r="B18126" s="24">
        <v>43806</v>
      </c>
      <c r="C18126">
        <v>7</v>
      </c>
      <c r="D18126" s="13">
        <v>60</v>
      </c>
      <c r="E18126" s="13" t="s">
        <v>4</v>
      </c>
      <c r="F18126" s="17">
        <v>-1044</v>
      </c>
      <c r="G18126" t="str">
        <f>_xlfn.XLOOKUP(tbl_GL[[#This Row],[Account_key]],tbl_COA[Account_key],tbl_COA[Class],"Not Found")</f>
        <v>Assets</v>
      </c>
      <c r="H18126" t="str">
        <f>_xlfn.XLOOKUP(tbl_GL[[#This Row],[Account_key]],tbl_COA[Account_key],tbl_COA[SubClass],"Not Found")</f>
        <v>Assets</v>
      </c>
      <c r="I18126" t="str">
        <f>_xlfn.XLOOKUP(tbl_GL[[#This Row],[Account_key]],tbl_COA[Account_key],tbl_COA[SubClass2],"Not Found")</f>
        <v>Current Assets</v>
      </c>
      <c r="J18126" t="str">
        <f>_xlfn.XLOOKUP(tbl_GL[[#This Row],[Account_key]],tbl_COA[Account_key],tbl_COA[SubAccount],,0)</f>
        <v>Inventory</v>
      </c>
      <c r="K18126">
        <f>YEAR(tbl_GL[[#This Row],[Date]])</f>
        <v>2019</v>
      </c>
    </row>
    <row r="18127" spans="1:11" x14ac:dyDescent="0.35">
      <c r="A18127">
        <v>1280.0999999999999</v>
      </c>
      <c r="B18127" s="24">
        <v>43806</v>
      </c>
      <c r="C18127">
        <v>7</v>
      </c>
      <c r="D18127" s="13">
        <v>220</v>
      </c>
      <c r="E18127" s="13" t="s">
        <v>81</v>
      </c>
      <c r="F18127" s="17">
        <v>-1583</v>
      </c>
      <c r="G18127" t="str">
        <f>_xlfn.XLOOKUP(tbl_GL[[#This Row],[Account_key]],tbl_COA[Account_key],tbl_COA[Class],"Not Found")</f>
        <v>Trading account</v>
      </c>
      <c r="H18127" t="str">
        <f>_xlfn.XLOOKUP(tbl_GL[[#This Row],[Account_key]],tbl_COA[Account_key],tbl_COA[SubClass],"Not Found")</f>
        <v>Sales</v>
      </c>
      <c r="I18127" t="str">
        <f>_xlfn.XLOOKUP(tbl_GL[[#This Row],[Account_key]],tbl_COA[Account_key],tbl_COA[SubClass2],"Not Found")</f>
        <v>Sales</v>
      </c>
      <c r="J18127" t="str">
        <f>_xlfn.XLOOKUP(tbl_GL[[#This Row],[Account_key]],tbl_COA[Account_key],tbl_COA[SubAccount],,0)</f>
        <v>Sales Return</v>
      </c>
      <c r="K18127">
        <f>YEAR(tbl_GL[[#This Row],[Date]])</f>
        <v>2019</v>
      </c>
    </row>
    <row r="18128" spans="1:11" x14ac:dyDescent="0.35">
      <c r="A18128">
        <v>1280.2</v>
      </c>
      <c r="B18128" s="24">
        <v>43806</v>
      </c>
      <c r="C18128">
        <v>7</v>
      </c>
      <c r="D18128" s="13">
        <v>20</v>
      </c>
      <c r="E18128" s="13" t="s">
        <v>81</v>
      </c>
      <c r="F18128" s="17">
        <v>-1583</v>
      </c>
      <c r="G18128" t="str">
        <f>_xlfn.XLOOKUP(tbl_GL[[#This Row],[Account_key]],tbl_COA[Account_key],tbl_COA[Class],"Not Found")</f>
        <v>Assets</v>
      </c>
      <c r="H18128" t="str">
        <f>_xlfn.XLOOKUP(tbl_GL[[#This Row],[Account_key]],tbl_COA[Account_key],tbl_COA[SubClass],"Not Found")</f>
        <v>Assets</v>
      </c>
      <c r="I18128" t="str">
        <f>_xlfn.XLOOKUP(tbl_GL[[#This Row],[Account_key]],tbl_COA[Account_key],tbl_COA[SubClass2],"Not Found")</f>
        <v>Current Assets</v>
      </c>
      <c r="J18128" t="str">
        <f>_xlfn.XLOOKUP(tbl_GL[[#This Row],[Account_key]],tbl_COA[Account_key],tbl_COA[SubAccount],,0)</f>
        <v>Cash in hand</v>
      </c>
      <c r="K18128">
        <f>YEAR(tbl_GL[[#This Row],[Date]])</f>
        <v>2019</v>
      </c>
    </row>
    <row r="18129" spans="1:11" x14ac:dyDescent="0.35">
      <c r="A18129">
        <v>1281.0999999999999</v>
      </c>
      <c r="B18129" s="24">
        <v>43806</v>
      </c>
      <c r="C18129">
        <v>7</v>
      </c>
      <c r="D18129" s="13">
        <v>260</v>
      </c>
      <c r="E18129" s="13" t="s">
        <v>97</v>
      </c>
      <c r="F18129" s="17">
        <v>-2007</v>
      </c>
      <c r="G18129" t="str">
        <f>_xlfn.XLOOKUP(tbl_GL[[#This Row],[Account_key]],tbl_COA[Account_key],tbl_COA[Class],"Not Found")</f>
        <v>Operating account</v>
      </c>
      <c r="H18129" t="str">
        <f>_xlfn.XLOOKUP(tbl_GL[[#This Row],[Account_key]],tbl_COA[Account_key],tbl_COA[SubClass],"Not Found")</f>
        <v>Operating Expenses</v>
      </c>
      <c r="I18129" t="str">
        <f>_xlfn.XLOOKUP(tbl_GL[[#This Row],[Account_key]],tbl_COA[Account_key],tbl_COA[SubClass2],"Not Found")</f>
        <v>Marketing</v>
      </c>
      <c r="J18129" t="str">
        <f>_xlfn.XLOOKUP(tbl_GL[[#This Row],[Account_key]],tbl_COA[Account_key],tbl_COA[SubAccount],,0)</f>
        <v>Commissions</v>
      </c>
      <c r="K18129">
        <f>YEAR(tbl_GL[[#This Row],[Date]])</f>
        <v>2019</v>
      </c>
    </row>
    <row r="18130" spans="1:11" x14ac:dyDescent="0.35">
      <c r="A18130">
        <v>1281.2</v>
      </c>
      <c r="B18130" s="24">
        <v>43806</v>
      </c>
      <c r="C18130">
        <v>7</v>
      </c>
      <c r="D18130" s="13">
        <v>120</v>
      </c>
      <c r="E18130" s="13" t="s">
        <v>97</v>
      </c>
      <c r="F18130" s="17">
        <v>2007</v>
      </c>
      <c r="G18130" t="str">
        <f>_xlfn.XLOOKUP(tbl_GL[[#This Row],[Account_key]],tbl_COA[Account_key],tbl_COA[Class],"Not Found")</f>
        <v>Liabilities and Owners Equity</v>
      </c>
      <c r="H18130" t="str">
        <f>_xlfn.XLOOKUP(tbl_GL[[#This Row],[Account_key]],tbl_COA[Account_key],tbl_COA[SubClass],"Not Found")</f>
        <v>Liabilities</v>
      </c>
      <c r="I18130" t="str">
        <f>_xlfn.XLOOKUP(tbl_GL[[#This Row],[Account_key]],tbl_COA[Account_key],tbl_COA[SubClass2],"Not Found")</f>
        <v>Current Liabilities</v>
      </c>
      <c r="J18130" t="str">
        <f>_xlfn.XLOOKUP(tbl_GL[[#This Row],[Account_key]],tbl_COA[Account_key],tbl_COA[SubAccount],,0)</f>
        <v>Accrued Expenses</v>
      </c>
      <c r="K18130">
        <f>YEAR(tbl_GL[[#This Row],[Date]])</f>
        <v>2019</v>
      </c>
    </row>
    <row r="18131" spans="1:11" x14ac:dyDescent="0.35">
      <c r="A18131">
        <v>1282.0999999999999</v>
      </c>
      <c r="B18131" s="24">
        <v>43806</v>
      </c>
      <c r="C18131">
        <v>7</v>
      </c>
      <c r="D18131" s="13">
        <v>210</v>
      </c>
      <c r="E18131" s="13" t="s">
        <v>7</v>
      </c>
      <c r="F18131" s="17">
        <v>3939</v>
      </c>
      <c r="G18131" t="str">
        <f>_xlfn.XLOOKUP(tbl_GL[[#This Row],[Account_key]],tbl_COA[Account_key],tbl_COA[Class],"Not Found")</f>
        <v>Trading account</v>
      </c>
      <c r="H18131" t="str">
        <f>_xlfn.XLOOKUP(tbl_GL[[#This Row],[Account_key]],tbl_COA[Account_key],tbl_COA[SubClass],"Not Found")</f>
        <v>Sales</v>
      </c>
      <c r="I18131" t="str">
        <f>_xlfn.XLOOKUP(tbl_GL[[#This Row],[Account_key]],tbl_COA[Account_key],tbl_COA[SubClass2],"Not Found")</f>
        <v>Sales</v>
      </c>
      <c r="J18131" t="str">
        <f>_xlfn.XLOOKUP(tbl_GL[[#This Row],[Account_key]],tbl_COA[Account_key],tbl_COA[SubAccount],,0)</f>
        <v>Sales</v>
      </c>
      <c r="K18131">
        <f>YEAR(tbl_GL[[#This Row],[Date]])</f>
        <v>2019</v>
      </c>
    </row>
    <row r="18132" spans="1:11" x14ac:dyDescent="0.35">
      <c r="A18132">
        <v>1282.2</v>
      </c>
      <c r="B18132" s="24">
        <v>43806</v>
      </c>
      <c r="C18132">
        <v>7</v>
      </c>
      <c r="D18132" s="13">
        <v>10</v>
      </c>
      <c r="E18132" s="13" t="s">
        <v>7</v>
      </c>
      <c r="F18132" s="17">
        <v>3939</v>
      </c>
      <c r="G18132" t="str">
        <f>_xlfn.XLOOKUP(tbl_GL[[#This Row],[Account_key]],tbl_COA[Account_key],tbl_COA[Class],"Not Found")</f>
        <v>Assets</v>
      </c>
      <c r="H18132" t="str">
        <f>_xlfn.XLOOKUP(tbl_GL[[#This Row],[Account_key]],tbl_COA[Account_key],tbl_COA[SubClass],"Not Found")</f>
        <v>Assets</v>
      </c>
      <c r="I18132" t="str">
        <f>_xlfn.XLOOKUP(tbl_GL[[#This Row],[Account_key]],tbl_COA[Account_key],tbl_COA[SubClass2],"Not Found")</f>
        <v>Current Assets</v>
      </c>
      <c r="J18132" t="str">
        <f>_xlfn.XLOOKUP(tbl_GL[[#This Row],[Account_key]],tbl_COA[Account_key],tbl_COA[SubAccount],,0)</f>
        <v>Cash at Bank</v>
      </c>
      <c r="K18132">
        <f>YEAR(tbl_GL[[#This Row],[Date]])</f>
        <v>2019</v>
      </c>
    </row>
    <row r="18133" spans="1:11" x14ac:dyDescent="0.35">
      <c r="A18133">
        <v>1283.0999999999999</v>
      </c>
      <c r="B18133" s="24">
        <v>43806</v>
      </c>
      <c r="C18133">
        <v>7</v>
      </c>
      <c r="D18133" s="13">
        <v>230</v>
      </c>
      <c r="E18133" s="13" t="s">
        <v>4</v>
      </c>
      <c r="F18133" s="17">
        <v>-4082</v>
      </c>
      <c r="G18133" t="str">
        <f>_xlfn.XLOOKUP(tbl_GL[[#This Row],[Account_key]],tbl_COA[Account_key],tbl_COA[Class],"Not Found")</f>
        <v>Trading account</v>
      </c>
      <c r="H18133" t="str">
        <f>_xlfn.XLOOKUP(tbl_GL[[#This Row],[Account_key]],tbl_COA[Account_key],tbl_COA[SubClass],"Not Found")</f>
        <v>Cost of Sales</v>
      </c>
      <c r="I18133" t="str">
        <f>_xlfn.XLOOKUP(tbl_GL[[#This Row],[Account_key]],tbl_COA[Account_key],tbl_COA[SubClass2],"Not Found")</f>
        <v>Cost of Sales</v>
      </c>
      <c r="J18133" t="str">
        <f>_xlfn.XLOOKUP(tbl_GL[[#This Row],[Account_key]],tbl_COA[Account_key],tbl_COA[SubAccount],,0)</f>
        <v>Cost of Sales</v>
      </c>
      <c r="K18133">
        <f>YEAR(tbl_GL[[#This Row],[Date]])</f>
        <v>2019</v>
      </c>
    </row>
    <row r="18134" spans="1:11" x14ac:dyDescent="0.35">
      <c r="A18134">
        <v>1283.2</v>
      </c>
      <c r="B18134" s="24">
        <v>43806</v>
      </c>
      <c r="C18134">
        <v>7</v>
      </c>
      <c r="D18134" s="13">
        <v>60</v>
      </c>
      <c r="E18134" s="13" t="s">
        <v>4</v>
      </c>
      <c r="F18134" s="17">
        <v>-4082</v>
      </c>
      <c r="G18134" t="str">
        <f>_xlfn.XLOOKUP(tbl_GL[[#This Row],[Account_key]],tbl_COA[Account_key],tbl_COA[Class],"Not Found")</f>
        <v>Assets</v>
      </c>
      <c r="H18134" t="str">
        <f>_xlfn.XLOOKUP(tbl_GL[[#This Row],[Account_key]],tbl_COA[Account_key],tbl_COA[SubClass],"Not Found")</f>
        <v>Assets</v>
      </c>
      <c r="I18134" t="str">
        <f>_xlfn.XLOOKUP(tbl_GL[[#This Row],[Account_key]],tbl_COA[Account_key],tbl_COA[SubClass2],"Not Found")</f>
        <v>Current Assets</v>
      </c>
      <c r="J18134" t="str">
        <f>_xlfn.XLOOKUP(tbl_GL[[#This Row],[Account_key]],tbl_COA[Account_key],tbl_COA[SubAccount],,0)</f>
        <v>Inventory</v>
      </c>
      <c r="K18134">
        <f>YEAR(tbl_GL[[#This Row],[Date]])</f>
        <v>2019</v>
      </c>
    </row>
    <row r="18135" spans="1:11" x14ac:dyDescent="0.35">
      <c r="A18135">
        <v>1284.0999999999999</v>
      </c>
      <c r="B18135" s="24">
        <v>43806</v>
      </c>
      <c r="C18135">
        <v>7</v>
      </c>
      <c r="D18135" s="13">
        <v>210</v>
      </c>
      <c r="E18135" s="13" t="s">
        <v>8</v>
      </c>
      <c r="F18135" s="17">
        <v>18294</v>
      </c>
      <c r="G18135" t="str">
        <f>_xlfn.XLOOKUP(tbl_GL[[#This Row],[Account_key]],tbl_COA[Account_key],tbl_COA[Class],"Not Found")</f>
        <v>Trading account</v>
      </c>
      <c r="H18135" t="str">
        <f>_xlfn.XLOOKUP(tbl_GL[[#This Row],[Account_key]],tbl_COA[Account_key],tbl_COA[SubClass],"Not Found")</f>
        <v>Sales</v>
      </c>
      <c r="I18135" t="str">
        <f>_xlfn.XLOOKUP(tbl_GL[[#This Row],[Account_key]],tbl_COA[Account_key],tbl_COA[SubClass2],"Not Found")</f>
        <v>Sales</v>
      </c>
      <c r="J18135" t="str">
        <f>_xlfn.XLOOKUP(tbl_GL[[#This Row],[Account_key]],tbl_COA[Account_key],tbl_COA[SubAccount],,0)</f>
        <v>Sales</v>
      </c>
      <c r="K18135">
        <f>YEAR(tbl_GL[[#This Row],[Date]])</f>
        <v>2019</v>
      </c>
    </row>
    <row r="18136" spans="1:11" x14ac:dyDescent="0.35">
      <c r="A18136">
        <v>1284.2</v>
      </c>
      <c r="B18136" s="24">
        <v>43806</v>
      </c>
      <c r="C18136">
        <v>7</v>
      </c>
      <c r="D18136" s="13">
        <v>30</v>
      </c>
      <c r="E18136" s="13" t="s">
        <v>8</v>
      </c>
      <c r="F18136" s="17">
        <v>18294</v>
      </c>
      <c r="G18136" t="str">
        <f>_xlfn.XLOOKUP(tbl_GL[[#This Row],[Account_key]],tbl_COA[Account_key],tbl_COA[Class],"Not Found")</f>
        <v>Assets</v>
      </c>
      <c r="H18136" t="str">
        <f>_xlfn.XLOOKUP(tbl_GL[[#This Row],[Account_key]],tbl_COA[Account_key],tbl_COA[SubClass],"Not Found")</f>
        <v>Assets</v>
      </c>
      <c r="I18136" t="str">
        <f>_xlfn.XLOOKUP(tbl_GL[[#This Row],[Account_key]],tbl_COA[Account_key],tbl_COA[SubClass2],"Not Found")</f>
        <v>Current Assets</v>
      </c>
      <c r="J18136" t="str">
        <f>_xlfn.XLOOKUP(tbl_GL[[#This Row],[Account_key]],tbl_COA[Account_key],tbl_COA[SubAccount],,0)</f>
        <v>Trade Receivables</v>
      </c>
      <c r="K18136">
        <f>YEAR(tbl_GL[[#This Row],[Date]])</f>
        <v>2019</v>
      </c>
    </row>
    <row r="18137" spans="1:11" x14ac:dyDescent="0.35">
      <c r="A18137">
        <v>1285.0999999999999</v>
      </c>
      <c r="B18137" s="24">
        <v>43809</v>
      </c>
      <c r="C18137">
        <v>7</v>
      </c>
      <c r="D18137" s="13">
        <v>10</v>
      </c>
      <c r="E18137" s="13" t="s">
        <v>98</v>
      </c>
      <c r="F18137" s="17">
        <v>-1703</v>
      </c>
      <c r="G18137" t="str">
        <f>_xlfn.XLOOKUP(tbl_GL[[#This Row],[Account_key]],tbl_COA[Account_key],tbl_COA[Class],"Not Found")</f>
        <v>Assets</v>
      </c>
      <c r="H18137" t="str">
        <f>_xlfn.XLOOKUP(tbl_GL[[#This Row],[Account_key]],tbl_COA[Account_key],tbl_COA[SubClass],"Not Found")</f>
        <v>Assets</v>
      </c>
      <c r="I18137" t="str">
        <f>_xlfn.XLOOKUP(tbl_GL[[#This Row],[Account_key]],tbl_COA[Account_key],tbl_COA[SubClass2],"Not Found")</f>
        <v>Current Assets</v>
      </c>
      <c r="J18137" t="str">
        <f>_xlfn.XLOOKUP(tbl_GL[[#This Row],[Account_key]],tbl_COA[Account_key],tbl_COA[SubAccount],,0)</f>
        <v>Cash at Bank</v>
      </c>
      <c r="K18137">
        <f>YEAR(tbl_GL[[#This Row],[Date]])</f>
        <v>2019</v>
      </c>
    </row>
    <row r="18138" spans="1:11" x14ac:dyDescent="0.35">
      <c r="A18138">
        <v>1285.2</v>
      </c>
      <c r="B18138" s="24">
        <v>43809</v>
      </c>
      <c r="C18138">
        <v>7</v>
      </c>
      <c r="D18138" s="13">
        <v>120</v>
      </c>
      <c r="E18138" s="13" t="s">
        <v>98</v>
      </c>
      <c r="F18138" s="17">
        <v>-1703</v>
      </c>
      <c r="G18138" t="str">
        <f>_xlfn.XLOOKUP(tbl_GL[[#This Row],[Account_key]],tbl_COA[Account_key],tbl_COA[Class],"Not Found")</f>
        <v>Liabilities and Owners Equity</v>
      </c>
      <c r="H18138" t="str">
        <f>_xlfn.XLOOKUP(tbl_GL[[#This Row],[Account_key]],tbl_COA[Account_key],tbl_COA[SubClass],"Not Found")</f>
        <v>Liabilities</v>
      </c>
      <c r="I18138" t="str">
        <f>_xlfn.XLOOKUP(tbl_GL[[#This Row],[Account_key]],tbl_COA[Account_key],tbl_COA[SubClass2],"Not Found")</f>
        <v>Current Liabilities</v>
      </c>
      <c r="J18138" t="str">
        <f>_xlfn.XLOOKUP(tbl_GL[[#This Row],[Account_key]],tbl_COA[Account_key],tbl_COA[SubAccount],,0)</f>
        <v>Accrued Expenses</v>
      </c>
      <c r="K18138">
        <f>YEAR(tbl_GL[[#This Row],[Date]])</f>
        <v>2019</v>
      </c>
    </row>
    <row r="18139" spans="1:11" x14ac:dyDescent="0.35">
      <c r="A18139">
        <v>1286.0999999999999</v>
      </c>
      <c r="B18139" s="24">
        <v>43810</v>
      </c>
      <c r="C18139">
        <v>7</v>
      </c>
      <c r="D18139" s="13">
        <v>10</v>
      </c>
      <c r="E18139" s="13" t="s">
        <v>98</v>
      </c>
      <c r="F18139" s="17">
        <v>-1696</v>
      </c>
      <c r="G18139" t="str">
        <f>_xlfn.XLOOKUP(tbl_GL[[#This Row],[Account_key]],tbl_COA[Account_key],tbl_COA[Class],"Not Found")</f>
        <v>Assets</v>
      </c>
      <c r="H18139" t="str">
        <f>_xlfn.XLOOKUP(tbl_GL[[#This Row],[Account_key]],tbl_COA[Account_key],tbl_COA[SubClass],"Not Found")</f>
        <v>Assets</v>
      </c>
      <c r="I18139" t="str">
        <f>_xlfn.XLOOKUP(tbl_GL[[#This Row],[Account_key]],tbl_COA[Account_key],tbl_COA[SubClass2],"Not Found")</f>
        <v>Current Assets</v>
      </c>
      <c r="J18139" t="str">
        <f>_xlfn.XLOOKUP(tbl_GL[[#This Row],[Account_key]],tbl_COA[Account_key],tbl_COA[SubAccount],,0)</f>
        <v>Cash at Bank</v>
      </c>
      <c r="K18139">
        <f>YEAR(tbl_GL[[#This Row],[Date]])</f>
        <v>2019</v>
      </c>
    </row>
    <row r="18140" spans="1:11" x14ac:dyDescent="0.35">
      <c r="A18140">
        <v>1286.2</v>
      </c>
      <c r="B18140" s="24">
        <v>43810</v>
      </c>
      <c r="C18140">
        <v>7</v>
      </c>
      <c r="D18140" s="13">
        <v>120</v>
      </c>
      <c r="E18140" s="13" t="s">
        <v>98</v>
      </c>
      <c r="F18140" s="17">
        <v>-1696</v>
      </c>
      <c r="G18140" t="str">
        <f>_xlfn.XLOOKUP(tbl_GL[[#This Row],[Account_key]],tbl_COA[Account_key],tbl_COA[Class],"Not Found")</f>
        <v>Liabilities and Owners Equity</v>
      </c>
      <c r="H18140" t="str">
        <f>_xlfn.XLOOKUP(tbl_GL[[#This Row],[Account_key]],tbl_COA[Account_key],tbl_COA[SubClass],"Not Found")</f>
        <v>Liabilities</v>
      </c>
      <c r="I18140" t="str">
        <f>_xlfn.XLOOKUP(tbl_GL[[#This Row],[Account_key]],tbl_COA[Account_key],tbl_COA[SubClass2],"Not Found")</f>
        <v>Current Liabilities</v>
      </c>
      <c r="J18140" t="str">
        <f>_xlfn.XLOOKUP(tbl_GL[[#This Row],[Account_key]],tbl_COA[Account_key],tbl_COA[SubAccount],,0)</f>
        <v>Accrued Expenses</v>
      </c>
      <c r="K18140">
        <f>YEAR(tbl_GL[[#This Row],[Date]])</f>
        <v>2019</v>
      </c>
    </row>
    <row r="18141" spans="1:11" x14ac:dyDescent="0.35">
      <c r="A18141">
        <v>1287.0999999999999</v>
      </c>
      <c r="B18141" s="24">
        <v>43810</v>
      </c>
      <c r="C18141">
        <v>7</v>
      </c>
      <c r="D18141" s="13">
        <v>290</v>
      </c>
      <c r="E18141" s="13" t="s">
        <v>97</v>
      </c>
      <c r="F18141" s="17">
        <v>-2092</v>
      </c>
      <c r="G18141" t="str">
        <f>_xlfn.XLOOKUP(tbl_GL[[#This Row],[Account_key]],tbl_COA[Account_key],tbl_COA[Class],"Not Found")</f>
        <v>Operating account</v>
      </c>
      <c r="H18141" t="str">
        <f>_xlfn.XLOOKUP(tbl_GL[[#This Row],[Account_key]],tbl_COA[Account_key],tbl_COA[SubClass],"Not Found")</f>
        <v>Operating Expenses</v>
      </c>
      <c r="I18141" t="str">
        <f>_xlfn.XLOOKUP(tbl_GL[[#This Row],[Account_key]],tbl_COA[Account_key],tbl_COA[SubClass2],"Not Found")</f>
        <v>Administration</v>
      </c>
      <c r="J18141" t="str">
        <f>_xlfn.XLOOKUP(tbl_GL[[#This Row],[Account_key]],tbl_COA[Account_key],tbl_COA[SubAccount],,0)</f>
        <v>Travel</v>
      </c>
      <c r="K18141">
        <f>YEAR(tbl_GL[[#This Row],[Date]])</f>
        <v>2019</v>
      </c>
    </row>
    <row r="18142" spans="1:11" x14ac:dyDescent="0.35">
      <c r="A18142">
        <v>1287.2</v>
      </c>
      <c r="B18142" s="24">
        <v>43810</v>
      </c>
      <c r="C18142">
        <v>7</v>
      </c>
      <c r="D18142" s="13">
        <v>120</v>
      </c>
      <c r="E18142" s="13" t="s">
        <v>97</v>
      </c>
      <c r="F18142" s="17">
        <v>2092</v>
      </c>
      <c r="G18142" t="str">
        <f>_xlfn.XLOOKUP(tbl_GL[[#This Row],[Account_key]],tbl_COA[Account_key],tbl_COA[Class],"Not Found")</f>
        <v>Liabilities and Owners Equity</v>
      </c>
      <c r="H18142" t="str">
        <f>_xlfn.XLOOKUP(tbl_GL[[#This Row],[Account_key]],tbl_COA[Account_key],tbl_COA[SubClass],"Not Found")</f>
        <v>Liabilities</v>
      </c>
      <c r="I18142" t="str">
        <f>_xlfn.XLOOKUP(tbl_GL[[#This Row],[Account_key]],tbl_COA[Account_key],tbl_COA[SubClass2],"Not Found")</f>
        <v>Current Liabilities</v>
      </c>
      <c r="J18142" t="str">
        <f>_xlfn.XLOOKUP(tbl_GL[[#This Row],[Account_key]],tbl_COA[Account_key],tbl_COA[SubAccount],,0)</f>
        <v>Accrued Expenses</v>
      </c>
      <c r="K18142">
        <f>YEAR(tbl_GL[[#This Row],[Date]])</f>
        <v>2019</v>
      </c>
    </row>
    <row r="18143" spans="1:11" x14ac:dyDescent="0.35">
      <c r="A18143">
        <v>1288.0999999999999</v>
      </c>
      <c r="B18143" s="24">
        <v>43813</v>
      </c>
      <c r="C18143">
        <v>7</v>
      </c>
      <c r="D18143" s="13">
        <v>230</v>
      </c>
      <c r="E18143" s="13" t="s">
        <v>4</v>
      </c>
      <c r="F18143" s="17">
        <v>-973</v>
      </c>
      <c r="G18143" t="str">
        <f>_xlfn.XLOOKUP(tbl_GL[[#This Row],[Account_key]],tbl_COA[Account_key],tbl_COA[Class],"Not Found")</f>
        <v>Trading account</v>
      </c>
      <c r="H18143" t="str">
        <f>_xlfn.XLOOKUP(tbl_GL[[#This Row],[Account_key]],tbl_COA[Account_key],tbl_COA[SubClass],"Not Found")</f>
        <v>Cost of Sales</v>
      </c>
      <c r="I18143" t="str">
        <f>_xlfn.XLOOKUP(tbl_GL[[#This Row],[Account_key]],tbl_COA[Account_key],tbl_COA[SubClass2],"Not Found")</f>
        <v>Cost of Sales</v>
      </c>
      <c r="J18143" t="str">
        <f>_xlfn.XLOOKUP(tbl_GL[[#This Row],[Account_key]],tbl_COA[Account_key],tbl_COA[SubAccount],,0)</f>
        <v>Cost of Sales</v>
      </c>
      <c r="K18143">
        <f>YEAR(tbl_GL[[#This Row],[Date]])</f>
        <v>2019</v>
      </c>
    </row>
    <row r="18144" spans="1:11" x14ac:dyDescent="0.35">
      <c r="A18144">
        <v>1288.2</v>
      </c>
      <c r="B18144" s="24">
        <v>43813</v>
      </c>
      <c r="C18144">
        <v>7</v>
      </c>
      <c r="D18144" s="13">
        <v>60</v>
      </c>
      <c r="E18144" s="13" t="s">
        <v>4</v>
      </c>
      <c r="F18144" s="17">
        <v>-973</v>
      </c>
      <c r="G18144" t="str">
        <f>_xlfn.XLOOKUP(tbl_GL[[#This Row],[Account_key]],tbl_COA[Account_key],tbl_COA[Class],"Not Found")</f>
        <v>Assets</v>
      </c>
      <c r="H18144" t="str">
        <f>_xlfn.XLOOKUP(tbl_GL[[#This Row],[Account_key]],tbl_COA[Account_key],tbl_COA[SubClass],"Not Found")</f>
        <v>Assets</v>
      </c>
      <c r="I18144" t="str">
        <f>_xlfn.XLOOKUP(tbl_GL[[#This Row],[Account_key]],tbl_COA[Account_key],tbl_COA[SubClass2],"Not Found")</f>
        <v>Current Assets</v>
      </c>
      <c r="J18144" t="str">
        <f>_xlfn.XLOOKUP(tbl_GL[[#This Row],[Account_key]],tbl_COA[Account_key],tbl_COA[SubAccount],,0)</f>
        <v>Inventory</v>
      </c>
      <c r="K18144">
        <f>YEAR(tbl_GL[[#This Row],[Date]])</f>
        <v>2019</v>
      </c>
    </row>
    <row r="18145" spans="1:11" x14ac:dyDescent="0.35">
      <c r="A18145">
        <v>1289.0999999999999</v>
      </c>
      <c r="B18145" s="24">
        <v>43813</v>
      </c>
      <c r="C18145">
        <v>7</v>
      </c>
      <c r="D18145" s="13">
        <v>10</v>
      </c>
      <c r="E18145" s="13" t="s">
        <v>98</v>
      </c>
      <c r="F18145" s="17">
        <v>-1933</v>
      </c>
      <c r="G18145" t="str">
        <f>_xlfn.XLOOKUP(tbl_GL[[#This Row],[Account_key]],tbl_COA[Account_key],tbl_COA[Class],"Not Found")</f>
        <v>Assets</v>
      </c>
      <c r="H18145" t="str">
        <f>_xlfn.XLOOKUP(tbl_GL[[#This Row],[Account_key]],tbl_COA[Account_key],tbl_COA[SubClass],"Not Found")</f>
        <v>Assets</v>
      </c>
      <c r="I18145" t="str">
        <f>_xlfn.XLOOKUP(tbl_GL[[#This Row],[Account_key]],tbl_COA[Account_key],tbl_COA[SubClass2],"Not Found")</f>
        <v>Current Assets</v>
      </c>
      <c r="J18145" t="str">
        <f>_xlfn.XLOOKUP(tbl_GL[[#This Row],[Account_key]],tbl_COA[Account_key],tbl_COA[SubAccount],,0)</f>
        <v>Cash at Bank</v>
      </c>
      <c r="K18145">
        <f>YEAR(tbl_GL[[#This Row],[Date]])</f>
        <v>2019</v>
      </c>
    </row>
    <row r="18146" spans="1:11" x14ac:dyDescent="0.35">
      <c r="A18146">
        <v>1289.2</v>
      </c>
      <c r="B18146" s="24">
        <v>43813</v>
      </c>
      <c r="C18146">
        <v>7</v>
      </c>
      <c r="D18146" s="13">
        <v>120</v>
      </c>
      <c r="E18146" s="13" t="s">
        <v>98</v>
      </c>
      <c r="F18146" s="17">
        <v>-1933</v>
      </c>
      <c r="G18146" t="str">
        <f>_xlfn.XLOOKUP(tbl_GL[[#This Row],[Account_key]],tbl_COA[Account_key],tbl_COA[Class],"Not Found")</f>
        <v>Liabilities and Owners Equity</v>
      </c>
      <c r="H18146" t="str">
        <f>_xlfn.XLOOKUP(tbl_GL[[#This Row],[Account_key]],tbl_COA[Account_key],tbl_COA[SubClass],"Not Found")</f>
        <v>Liabilities</v>
      </c>
      <c r="I18146" t="str">
        <f>_xlfn.XLOOKUP(tbl_GL[[#This Row],[Account_key]],tbl_COA[Account_key],tbl_COA[SubClass2],"Not Found")</f>
        <v>Current Liabilities</v>
      </c>
      <c r="J18146" t="str">
        <f>_xlfn.XLOOKUP(tbl_GL[[#This Row],[Account_key]],tbl_COA[Account_key],tbl_COA[SubAccount],,0)</f>
        <v>Accrued Expenses</v>
      </c>
      <c r="K18146">
        <f>YEAR(tbl_GL[[#This Row],[Date]])</f>
        <v>2019</v>
      </c>
    </row>
    <row r="18147" spans="1:11" x14ac:dyDescent="0.35">
      <c r="A18147">
        <v>1290.0999999999999</v>
      </c>
      <c r="B18147" s="24">
        <v>43813</v>
      </c>
      <c r="C18147">
        <v>7</v>
      </c>
      <c r="D18147" s="13">
        <v>210</v>
      </c>
      <c r="E18147" s="13" t="s">
        <v>7</v>
      </c>
      <c r="F18147" s="17">
        <v>3673</v>
      </c>
      <c r="G18147" t="str">
        <f>_xlfn.XLOOKUP(tbl_GL[[#This Row],[Account_key]],tbl_COA[Account_key],tbl_COA[Class],"Not Found")</f>
        <v>Trading account</v>
      </c>
      <c r="H18147" t="str">
        <f>_xlfn.XLOOKUP(tbl_GL[[#This Row],[Account_key]],tbl_COA[Account_key],tbl_COA[SubClass],"Not Found")</f>
        <v>Sales</v>
      </c>
      <c r="I18147" t="str">
        <f>_xlfn.XLOOKUP(tbl_GL[[#This Row],[Account_key]],tbl_COA[Account_key],tbl_COA[SubClass2],"Not Found")</f>
        <v>Sales</v>
      </c>
      <c r="J18147" t="str">
        <f>_xlfn.XLOOKUP(tbl_GL[[#This Row],[Account_key]],tbl_COA[Account_key],tbl_COA[SubAccount],,0)</f>
        <v>Sales</v>
      </c>
      <c r="K18147">
        <f>YEAR(tbl_GL[[#This Row],[Date]])</f>
        <v>2019</v>
      </c>
    </row>
    <row r="18148" spans="1:11" x14ac:dyDescent="0.35">
      <c r="A18148">
        <v>1290.2</v>
      </c>
      <c r="B18148" s="24">
        <v>43813</v>
      </c>
      <c r="C18148">
        <v>7</v>
      </c>
      <c r="D18148" s="13">
        <v>10</v>
      </c>
      <c r="E18148" s="13" t="s">
        <v>7</v>
      </c>
      <c r="F18148" s="17">
        <v>3673</v>
      </c>
      <c r="G18148" t="str">
        <f>_xlfn.XLOOKUP(tbl_GL[[#This Row],[Account_key]],tbl_COA[Account_key],tbl_COA[Class],"Not Found")</f>
        <v>Assets</v>
      </c>
      <c r="H18148" t="str">
        <f>_xlfn.XLOOKUP(tbl_GL[[#This Row],[Account_key]],tbl_COA[Account_key],tbl_COA[SubClass],"Not Found")</f>
        <v>Assets</v>
      </c>
      <c r="I18148" t="str">
        <f>_xlfn.XLOOKUP(tbl_GL[[#This Row],[Account_key]],tbl_COA[Account_key],tbl_COA[SubClass2],"Not Found")</f>
        <v>Current Assets</v>
      </c>
      <c r="J18148" t="str">
        <f>_xlfn.XLOOKUP(tbl_GL[[#This Row],[Account_key]],tbl_COA[Account_key],tbl_COA[SubAccount],,0)</f>
        <v>Cash at Bank</v>
      </c>
      <c r="K18148">
        <f>YEAR(tbl_GL[[#This Row],[Date]])</f>
        <v>2019</v>
      </c>
    </row>
    <row r="18149" spans="1:11" x14ac:dyDescent="0.35">
      <c r="A18149">
        <v>1291.0999999999999</v>
      </c>
      <c r="B18149" s="24">
        <v>43813</v>
      </c>
      <c r="C18149">
        <v>7</v>
      </c>
      <c r="D18149" s="13">
        <v>230</v>
      </c>
      <c r="E18149" s="13" t="s">
        <v>4</v>
      </c>
      <c r="F18149" s="17">
        <v>-3994</v>
      </c>
      <c r="G18149" t="str">
        <f>_xlfn.XLOOKUP(tbl_GL[[#This Row],[Account_key]],tbl_COA[Account_key],tbl_COA[Class],"Not Found")</f>
        <v>Trading account</v>
      </c>
      <c r="H18149" t="str">
        <f>_xlfn.XLOOKUP(tbl_GL[[#This Row],[Account_key]],tbl_COA[Account_key],tbl_COA[SubClass],"Not Found")</f>
        <v>Cost of Sales</v>
      </c>
      <c r="I18149" t="str">
        <f>_xlfn.XLOOKUP(tbl_GL[[#This Row],[Account_key]],tbl_COA[Account_key],tbl_COA[SubClass2],"Not Found")</f>
        <v>Cost of Sales</v>
      </c>
      <c r="J18149" t="str">
        <f>_xlfn.XLOOKUP(tbl_GL[[#This Row],[Account_key]],tbl_COA[Account_key],tbl_COA[SubAccount],,0)</f>
        <v>Cost of Sales</v>
      </c>
      <c r="K18149">
        <f>YEAR(tbl_GL[[#This Row],[Date]])</f>
        <v>2019</v>
      </c>
    </row>
    <row r="18150" spans="1:11" x14ac:dyDescent="0.35">
      <c r="A18150">
        <v>1291.2</v>
      </c>
      <c r="B18150" s="24">
        <v>43813</v>
      </c>
      <c r="C18150">
        <v>7</v>
      </c>
      <c r="D18150" s="13">
        <v>60</v>
      </c>
      <c r="E18150" s="13" t="s">
        <v>4</v>
      </c>
      <c r="F18150" s="17">
        <v>-3994</v>
      </c>
      <c r="G18150" t="str">
        <f>_xlfn.XLOOKUP(tbl_GL[[#This Row],[Account_key]],tbl_COA[Account_key],tbl_COA[Class],"Not Found")</f>
        <v>Assets</v>
      </c>
      <c r="H18150" t="str">
        <f>_xlfn.XLOOKUP(tbl_GL[[#This Row],[Account_key]],tbl_COA[Account_key],tbl_COA[SubClass],"Not Found")</f>
        <v>Assets</v>
      </c>
      <c r="I18150" t="str">
        <f>_xlfn.XLOOKUP(tbl_GL[[#This Row],[Account_key]],tbl_COA[Account_key],tbl_COA[SubClass2],"Not Found")</f>
        <v>Current Assets</v>
      </c>
      <c r="J18150" t="str">
        <f>_xlfn.XLOOKUP(tbl_GL[[#This Row],[Account_key]],tbl_COA[Account_key],tbl_COA[SubAccount],,0)</f>
        <v>Inventory</v>
      </c>
      <c r="K18150">
        <f>YEAR(tbl_GL[[#This Row],[Date]])</f>
        <v>2019</v>
      </c>
    </row>
    <row r="18151" spans="1:11" x14ac:dyDescent="0.35">
      <c r="A18151">
        <v>1292.0999999999999</v>
      </c>
      <c r="B18151" s="24">
        <v>43813</v>
      </c>
      <c r="C18151">
        <v>7</v>
      </c>
      <c r="D18151" s="13">
        <v>210</v>
      </c>
      <c r="E18151" s="13" t="s">
        <v>8</v>
      </c>
      <c r="F18151" s="17">
        <v>17897</v>
      </c>
      <c r="G18151" t="str">
        <f>_xlfn.XLOOKUP(tbl_GL[[#This Row],[Account_key]],tbl_COA[Account_key],tbl_COA[Class],"Not Found")</f>
        <v>Trading account</v>
      </c>
      <c r="H18151" t="str">
        <f>_xlfn.XLOOKUP(tbl_GL[[#This Row],[Account_key]],tbl_COA[Account_key],tbl_COA[SubClass],"Not Found")</f>
        <v>Sales</v>
      </c>
      <c r="I18151" t="str">
        <f>_xlfn.XLOOKUP(tbl_GL[[#This Row],[Account_key]],tbl_COA[Account_key],tbl_COA[SubClass2],"Not Found")</f>
        <v>Sales</v>
      </c>
      <c r="J18151" t="str">
        <f>_xlfn.XLOOKUP(tbl_GL[[#This Row],[Account_key]],tbl_COA[Account_key],tbl_COA[SubAccount],,0)</f>
        <v>Sales</v>
      </c>
      <c r="K18151">
        <f>YEAR(tbl_GL[[#This Row],[Date]])</f>
        <v>2019</v>
      </c>
    </row>
    <row r="18152" spans="1:11" x14ac:dyDescent="0.35">
      <c r="A18152">
        <v>1292.2</v>
      </c>
      <c r="B18152" s="24">
        <v>43813</v>
      </c>
      <c r="C18152">
        <v>7</v>
      </c>
      <c r="D18152" s="13">
        <v>30</v>
      </c>
      <c r="E18152" s="13" t="s">
        <v>8</v>
      </c>
      <c r="F18152" s="17">
        <v>17897</v>
      </c>
      <c r="G18152" t="str">
        <f>_xlfn.XLOOKUP(tbl_GL[[#This Row],[Account_key]],tbl_COA[Account_key],tbl_COA[Class],"Not Found")</f>
        <v>Assets</v>
      </c>
      <c r="H18152" t="str">
        <f>_xlfn.XLOOKUP(tbl_GL[[#This Row],[Account_key]],tbl_COA[Account_key],tbl_COA[SubClass],"Not Found")</f>
        <v>Assets</v>
      </c>
      <c r="I18152" t="str">
        <f>_xlfn.XLOOKUP(tbl_GL[[#This Row],[Account_key]],tbl_COA[Account_key],tbl_COA[SubClass2],"Not Found")</f>
        <v>Current Assets</v>
      </c>
      <c r="J18152" t="str">
        <f>_xlfn.XLOOKUP(tbl_GL[[#This Row],[Account_key]],tbl_COA[Account_key],tbl_COA[SubAccount],,0)</f>
        <v>Trade Receivables</v>
      </c>
      <c r="K18152">
        <f>YEAR(tbl_GL[[#This Row],[Date]])</f>
        <v>2019</v>
      </c>
    </row>
    <row r="18153" spans="1:11" x14ac:dyDescent="0.35">
      <c r="A18153">
        <v>1293.0999999999999</v>
      </c>
      <c r="B18153" s="24">
        <v>43814</v>
      </c>
      <c r="C18153">
        <v>7</v>
      </c>
      <c r="D18153" s="13">
        <v>10</v>
      </c>
      <c r="E18153" s="13" t="s">
        <v>112</v>
      </c>
      <c r="F18153" s="17">
        <v>-195</v>
      </c>
      <c r="G18153" t="str">
        <f>_xlfn.XLOOKUP(tbl_GL[[#This Row],[Account_key]],tbl_COA[Account_key],tbl_COA[Class],"Not Found")</f>
        <v>Assets</v>
      </c>
      <c r="H18153" t="str">
        <f>_xlfn.XLOOKUP(tbl_GL[[#This Row],[Account_key]],tbl_COA[Account_key],tbl_COA[SubClass],"Not Found")</f>
        <v>Assets</v>
      </c>
      <c r="I18153" t="str">
        <f>_xlfn.XLOOKUP(tbl_GL[[#This Row],[Account_key]],tbl_COA[Account_key],tbl_COA[SubClass2],"Not Found")</f>
        <v>Current Assets</v>
      </c>
      <c r="J18153" t="str">
        <f>_xlfn.XLOOKUP(tbl_GL[[#This Row],[Account_key]],tbl_COA[Account_key],tbl_COA[SubAccount],,0)</f>
        <v>Cash at Bank</v>
      </c>
      <c r="K18153">
        <f>YEAR(tbl_GL[[#This Row],[Date]])</f>
        <v>2019</v>
      </c>
    </row>
    <row r="18154" spans="1:11" x14ac:dyDescent="0.35">
      <c r="A18154">
        <v>1293.2</v>
      </c>
      <c r="B18154" s="24">
        <v>43814</v>
      </c>
      <c r="C18154">
        <v>7</v>
      </c>
      <c r="D18154" s="13">
        <v>121</v>
      </c>
      <c r="E18154" s="13" t="s">
        <v>112</v>
      </c>
      <c r="F18154" s="17">
        <v>-195</v>
      </c>
      <c r="G18154" t="str">
        <f>_xlfn.XLOOKUP(tbl_GL[[#This Row],[Account_key]],tbl_COA[Account_key],tbl_COA[Class],"Not Found")</f>
        <v>Liabilities and Owners Equity</v>
      </c>
      <c r="H18154" t="str">
        <f>_xlfn.XLOOKUP(tbl_GL[[#This Row],[Account_key]],tbl_COA[Account_key],tbl_COA[SubClass],"Not Found")</f>
        <v>Liabilities</v>
      </c>
      <c r="I18154" t="str">
        <f>_xlfn.XLOOKUP(tbl_GL[[#This Row],[Account_key]],tbl_COA[Account_key],tbl_COA[SubClass2],"Not Found")</f>
        <v>Current Liabilities</v>
      </c>
      <c r="J18154" t="str">
        <f>_xlfn.XLOOKUP(tbl_GL[[#This Row],[Account_key]],tbl_COA[Account_key],tbl_COA[SubAccount],,0)</f>
        <v>Interest Payable</v>
      </c>
      <c r="K18154">
        <f>YEAR(tbl_GL[[#This Row],[Date]])</f>
        <v>2019</v>
      </c>
    </row>
    <row r="18155" spans="1:11" x14ac:dyDescent="0.35">
      <c r="A18155">
        <v>1294.0999999999999</v>
      </c>
      <c r="B18155" s="24">
        <v>43815</v>
      </c>
      <c r="C18155">
        <v>7</v>
      </c>
      <c r="D18155" s="13">
        <v>290</v>
      </c>
      <c r="E18155" s="13" t="s">
        <v>97</v>
      </c>
      <c r="F18155" s="17">
        <v>-1324</v>
      </c>
      <c r="G18155" t="str">
        <f>_xlfn.XLOOKUP(tbl_GL[[#This Row],[Account_key]],tbl_COA[Account_key],tbl_COA[Class],"Not Found")</f>
        <v>Operating account</v>
      </c>
      <c r="H18155" t="str">
        <f>_xlfn.XLOOKUP(tbl_GL[[#This Row],[Account_key]],tbl_COA[Account_key],tbl_COA[SubClass],"Not Found")</f>
        <v>Operating Expenses</v>
      </c>
      <c r="I18155" t="str">
        <f>_xlfn.XLOOKUP(tbl_GL[[#This Row],[Account_key]],tbl_COA[Account_key],tbl_COA[SubClass2],"Not Found")</f>
        <v>Administration</v>
      </c>
      <c r="J18155" t="str">
        <f>_xlfn.XLOOKUP(tbl_GL[[#This Row],[Account_key]],tbl_COA[Account_key],tbl_COA[SubAccount],,0)</f>
        <v>Travel</v>
      </c>
      <c r="K18155">
        <f>YEAR(tbl_GL[[#This Row],[Date]])</f>
        <v>2019</v>
      </c>
    </row>
    <row r="18156" spans="1:11" x14ac:dyDescent="0.35">
      <c r="A18156">
        <v>1294.2</v>
      </c>
      <c r="B18156" s="24">
        <v>43815</v>
      </c>
      <c r="C18156">
        <v>7</v>
      </c>
      <c r="D18156" s="13">
        <v>120</v>
      </c>
      <c r="E18156" s="13" t="s">
        <v>97</v>
      </c>
      <c r="F18156" s="17">
        <v>1324</v>
      </c>
      <c r="G18156" t="str">
        <f>_xlfn.XLOOKUP(tbl_GL[[#This Row],[Account_key]],tbl_COA[Account_key],tbl_COA[Class],"Not Found")</f>
        <v>Liabilities and Owners Equity</v>
      </c>
      <c r="H18156" t="str">
        <f>_xlfn.XLOOKUP(tbl_GL[[#This Row],[Account_key]],tbl_COA[Account_key],tbl_COA[SubClass],"Not Found")</f>
        <v>Liabilities</v>
      </c>
      <c r="I18156" t="str">
        <f>_xlfn.XLOOKUP(tbl_GL[[#This Row],[Account_key]],tbl_COA[Account_key],tbl_COA[SubClass2],"Not Found")</f>
        <v>Current Liabilities</v>
      </c>
      <c r="J18156" t="str">
        <f>_xlfn.XLOOKUP(tbl_GL[[#This Row],[Account_key]],tbl_COA[Account_key],tbl_COA[SubAccount],,0)</f>
        <v>Accrued Expenses</v>
      </c>
      <c r="K18156">
        <f>YEAR(tbl_GL[[#This Row],[Date]])</f>
        <v>2019</v>
      </c>
    </row>
    <row r="18157" spans="1:11" x14ac:dyDescent="0.35">
      <c r="A18157">
        <v>1295.0999999999999</v>
      </c>
      <c r="B18157" s="24">
        <v>43816</v>
      </c>
      <c r="C18157">
        <v>7</v>
      </c>
      <c r="D18157" s="13">
        <v>30</v>
      </c>
      <c r="E18157" s="13" t="s">
        <v>80</v>
      </c>
      <c r="F18157" s="17">
        <v>-15757</v>
      </c>
      <c r="G18157" t="str">
        <f>_xlfn.XLOOKUP(tbl_GL[[#This Row],[Account_key]],tbl_COA[Account_key],tbl_COA[Class],"Not Found")</f>
        <v>Assets</v>
      </c>
      <c r="H18157" t="str">
        <f>_xlfn.XLOOKUP(tbl_GL[[#This Row],[Account_key]],tbl_COA[Account_key],tbl_COA[SubClass],"Not Found")</f>
        <v>Assets</v>
      </c>
      <c r="I18157" t="str">
        <f>_xlfn.XLOOKUP(tbl_GL[[#This Row],[Account_key]],tbl_COA[Account_key],tbl_COA[SubClass2],"Not Found")</f>
        <v>Current Assets</v>
      </c>
      <c r="J18157" t="str">
        <f>_xlfn.XLOOKUP(tbl_GL[[#This Row],[Account_key]],tbl_COA[Account_key],tbl_COA[SubAccount],,0)</f>
        <v>Trade Receivables</v>
      </c>
      <c r="K18157">
        <f>YEAR(tbl_GL[[#This Row],[Date]])</f>
        <v>2019</v>
      </c>
    </row>
    <row r="18158" spans="1:11" x14ac:dyDescent="0.35">
      <c r="A18158">
        <v>1295.2</v>
      </c>
      <c r="B18158" s="24">
        <v>43816</v>
      </c>
      <c r="C18158">
        <v>7</v>
      </c>
      <c r="D18158" s="13">
        <v>10</v>
      </c>
      <c r="E18158" s="13" t="s">
        <v>80</v>
      </c>
      <c r="F18158" s="17">
        <v>15757</v>
      </c>
      <c r="G18158" t="str">
        <f>_xlfn.XLOOKUP(tbl_GL[[#This Row],[Account_key]],tbl_COA[Account_key],tbl_COA[Class],"Not Found")</f>
        <v>Assets</v>
      </c>
      <c r="H18158" t="str">
        <f>_xlfn.XLOOKUP(tbl_GL[[#This Row],[Account_key]],tbl_COA[Account_key],tbl_COA[SubClass],"Not Found")</f>
        <v>Assets</v>
      </c>
      <c r="I18158" t="str">
        <f>_xlfn.XLOOKUP(tbl_GL[[#This Row],[Account_key]],tbl_COA[Account_key],tbl_COA[SubClass2],"Not Found")</f>
        <v>Current Assets</v>
      </c>
      <c r="J18158" t="str">
        <f>_xlfn.XLOOKUP(tbl_GL[[#This Row],[Account_key]],tbl_COA[Account_key],tbl_COA[SubAccount],,0)</f>
        <v>Cash at Bank</v>
      </c>
      <c r="K18158">
        <f>YEAR(tbl_GL[[#This Row],[Date]])</f>
        <v>2019</v>
      </c>
    </row>
    <row r="18159" spans="1:11" x14ac:dyDescent="0.35">
      <c r="A18159">
        <v>1296.0999999999999</v>
      </c>
      <c r="B18159" s="24">
        <v>43817</v>
      </c>
      <c r="C18159">
        <v>7</v>
      </c>
      <c r="D18159" s="13">
        <v>320</v>
      </c>
      <c r="E18159" s="13" t="s">
        <v>99</v>
      </c>
      <c r="F18159" s="17">
        <v>-15</v>
      </c>
      <c r="G18159" t="str">
        <f>_xlfn.XLOOKUP(tbl_GL[[#This Row],[Account_key]],tbl_COA[Account_key],tbl_COA[Class],"Not Found")</f>
        <v>Operating account</v>
      </c>
      <c r="H18159" t="str">
        <f>_xlfn.XLOOKUP(tbl_GL[[#This Row],[Account_key]],tbl_COA[Account_key],tbl_COA[SubClass],"Not Found")</f>
        <v>Operating Expenses</v>
      </c>
      <c r="I18159" t="str">
        <f>_xlfn.XLOOKUP(tbl_GL[[#This Row],[Account_key]],tbl_COA[Account_key],tbl_COA[SubClass2],"Not Found")</f>
        <v>Administration</v>
      </c>
      <c r="J18159" t="str">
        <f>_xlfn.XLOOKUP(tbl_GL[[#This Row],[Account_key]],tbl_COA[Account_key],tbl_COA[SubAccount],,0)</f>
        <v>Professional Services</v>
      </c>
      <c r="K18159">
        <f>YEAR(tbl_GL[[#This Row],[Date]])</f>
        <v>2019</v>
      </c>
    </row>
    <row r="18160" spans="1:11" x14ac:dyDescent="0.35">
      <c r="A18160">
        <v>1296.2</v>
      </c>
      <c r="B18160" s="24">
        <v>43817</v>
      </c>
      <c r="C18160">
        <v>7</v>
      </c>
      <c r="D18160" s="13">
        <v>20</v>
      </c>
      <c r="E18160" s="13" t="s">
        <v>99</v>
      </c>
      <c r="F18160" s="17">
        <v>-15</v>
      </c>
      <c r="G18160" t="str">
        <f>_xlfn.XLOOKUP(tbl_GL[[#This Row],[Account_key]],tbl_COA[Account_key],tbl_COA[Class],"Not Found")</f>
        <v>Assets</v>
      </c>
      <c r="H18160" t="str">
        <f>_xlfn.XLOOKUP(tbl_GL[[#This Row],[Account_key]],tbl_COA[Account_key],tbl_COA[SubClass],"Not Found")</f>
        <v>Assets</v>
      </c>
      <c r="I18160" t="str">
        <f>_xlfn.XLOOKUP(tbl_GL[[#This Row],[Account_key]],tbl_COA[Account_key],tbl_COA[SubClass2],"Not Found")</f>
        <v>Current Assets</v>
      </c>
      <c r="J18160" t="str">
        <f>_xlfn.XLOOKUP(tbl_GL[[#This Row],[Account_key]],tbl_COA[Account_key],tbl_COA[SubAccount],,0)</f>
        <v>Cash in hand</v>
      </c>
      <c r="K18160">
        <f>YEAR(tbl_GL[[#This Row],[Date]])</f>
        <v>2019</v>
      </c>
    </row>
    <row r="18161" spans="1:11" x14ac:dyDescent="0.35">
      <c r="A18161">
        <v>1297.0999999999999</v>
      </c>
      <c r="B18161" s="24">
        <v>43817</v>
      </c>
      <c r="C18161">
        <v>7</v>
      </c>
      <c r="D18161" s="13">
        <v>260</v>
      </c>
      <c r="E18161" s="13" t="s">
        <v>83</v>
      </c>
      <c r="F18161" s="17">
        <v>368</v>
      </c>
      <c r="G18161" t="str">
        <f>_xlfn.XLOOKUP(tbl_GL[[#This Row],[Account_key]],tbl_COA[Account_key],tbl_COA[Class],"Not Found")</f>
        <v>Operating account</v>
      </c>
      <c r="H18161" t="str">
        <f>_xlfn.XLOOKUP(tbl_GL[[#This Row],[Account_key]],tbl_COA[Account_key],tbl_COA[SubClass],"Not Found")</f>
        <v>Operating Expenses</v>
      </c>
      <c r="I18161" t="str">
        <f>_xlfn.XLOOKUP(tbl_GL[[#This Row],[Account_key]],tbl_COA[Account_key],tbl_COA[SubClass2],"Not Found")</f>
        <v>Marketing</v>
      </c>
      <c r="J18161" t="str">
        <f>_xlfn.XLOOKUP(tbl_GL[[#This Row],[Account_key]],tbl_COA[Account_key],tbl_COA[SubAccount],,0)</f>
        <v>Commissions</v>
      </c>
      <c r="K18161">
        <f>YEAR(tbl_GL[[#This Row],[Date]])</f>
        <v>2019</v>
      </c>
    </row>
    <row r="18162" spans="1:11" x14ac:dyDescent="0.35">
      <c r="A18162">
        <v>1297.2</v>
      </c>
      <c r="B18162" s="24">
        <v>43817</v>
      </c>
      <c r="C18162">
        <v>7</v>
      </c>
      <c r="D18162" s="13">
        <v>20</v>
      </c>
      <c r="E18162" s="13" t="s">
        <v>83</v>
      </c>
      <c r="F18162" s="17">
        <v>368</v>
      </c>
      <c r="G18162" t="str">
        <f>_xlfn.XLOOKUP(tbl_GL[[#This Row],[Account_key]],tbl_COA[Account_key],tbl_COA[Class],"Not Found")</f>
        <v>Assets</v>
      </c>
      <c r="H18162" t="str">
        <f>_xlfn.XLOOKUP(tbl_GL[[#This Row],[Account_key]],tbl_COA[Account_key],tbl_COA[SubClass],"Not Found")</f>
        <v>Assets</v>
      </c>
      <c r="I18162" t="str">
        <f>_xlfn.XLOOKUP(tbl_GL[[#This Row],[Account_key]],tbl_COA[Account_key],tbl_COA[SubClass2],"Not Found")</f>
        <v>Current Assets</v>
      </c>
      <c r="J18162" t="str">
        <f>_xlfn.XLOOKUP(tbl_GL[[#This Row],[Account_key]],tbl_COA[Account_key],tbl_COA[SubAccount],,0)</f>
        <v>Cash in hand</v>
      </c>
      <c r="K18162">
        <f>YEAR(tbl_GL[[#This Row],[Date]])</f>
        <v>2019</v>
      </c>
    </row>
    <row r="18163" spans="1:11" x14ac:dyDescent="0.35">
      <c r="A18163">
        <v>1298.0999999999999</v>
      </c>
      <c r="B18163" s="24">
        <v>43817</v>
      </c>
      <c r="C18163">
        <v>7</v>
      </c>
      <c r="D18163" s="13">
        <v>350</v>
      </c>
      <c r="E18163" s="13" t="s">
        <v>97</v>
      </c>
      <c r="F18163" s="17">
        <v>-1556</v>
      </c>
      <c r="G18163" t="str">
        <f>_xlfn.XLOOKUP(tbl_GL[[#This Row],[Account_key]],tbl_COA[Account_key],tbl_COA[Class],"Not Found")</f>
        <v>Operating account</v>
      </c>
      <c r="H18163" t="str">
        <f>_xlfn.XLOOKUP(tbl_GL[[#This Row],[Account_key]],tbl_COA[Account_key],tbl_COA[SubClass],"Not Found")</f>
        <v>Operating Expenses</v>
      </c>
      <c r="I18163" t="str">
        <f>_xlfn.XLOOKUP(tbl_GL[[#This Row],[Account_key]],tbl_COA[Account_key],tbl_COA[SubClass2],"Not Found")</f>
        <v>Administration</v>
      </c>
      <c r="J18163" t="str">
        <f>_xlfn.XLOOKUP(tbl_GL[[#This Row],[Account_key]],tbl_COA[Account_key],tbl_COA[SubAccount],,0)</f>
        <v>Other Expenses</v>
      </c>
      <c r="K18163">
        <f>YEAR(tbl_GL[[#This Row],[Date]])</f>
        <v>2019</v>
      </c>
    </row>
    <row r="18164" spans="1:11" x14ac:dyDescent="0.35">
      <c r="A18164">
        <v>1298.2</v>
      </c>
      <c r="B18164" s="24">
        <v>43817</v>
      </c>
      <c r="C18164">
        <v>7</v>
      </c>
      <c r="D18164" s="13">
        <v>120</v>
      </c>
      <c r="E18164" s="13" t="s">
        <v>97</v>
      </c>
      <c r="F18164" s="17">
        <v>1556</v>
      </c>
      <c r="G18164" t="str">
        <f>_xlfn.XLOOKUP(tbl_GL[[#This Row],[Account_key]],tbl_COA[Account_key],tbl_COA[Class],"Not Found")</f>
        <v>Liabilities and Owners Equity</v>
      </c>
      <c r="H18164" t="str">
        <f>_xlfn.XLOOKUP(tbl_GL[[#This Row],[Account_key]],tbl_COA[Account_key],tbl_COA[SubClass],"Not Found")</f>
        <v>Liabilities</v>
      </c>
      <c r="I18164" t="str">
        <f>_xlfn.XLOOKUP(tbl_GL[[#This Row],[Account_key]],tbl_COA[Account_key],tbl_COA[SubClass2],"Not Found")</f>
        <v>Current Liabilities</v>
      </c>
      <c r="J18164" t="str">
        <f>_xlfn.XLOOKUP(tbl_GL[[#This Row],[Account_key]],tbl_COA[Account_key],tbl_COA[SubAccount],,0)</f>
        <v>Accrued Expenses</v>
      </c>
      <c r="K18164">
        <f>YEAR(tbl_GL[[#This Row],[Date]])</f>
        <v>2019</v>
      </c>
    </row>
    <row r="18165" spans="1:11" x14ac:dyDescent="0.35">
      <c r="A18165">
        <v>1299.0999999999999</v>
      </c>
      <c r="B18165" s="24">
        <v>43820</v>
      </c>
      <c r="C18165">
        <v>7</v>
      </c>
      <c r="D18165" s="13">
        <v>230</v>
      </c>
      <c r="E18165" s="13" t="s">
        <v>4</v>
      </c>
      <c r="F18165" s="17">
        <v>-579</v>
      </c>
      <c r="G18165" t="str">
        <f>_xlfn.XLOOKUP(tbl_GL[[#This Row],[Account_key]],tbl_COA[Account_key],tbl_COA[Class],"Not Found")</f>
        <v>Trading account</v>
      </c>
      <c r="H18165" t="str">
        <f>_xlfn.XLOOKUP(tbl_GL[[#This Row],[Account_key]],tbl_COA[Account_key],tbl_COA[SubClass],"Not Found")</f>
        <v>Cost of Sales</v>
      </c>
      <c r="I18165" t="str">
        <f>_xlfn.XLOOKUP(tbl_GL[[#This Row],[Account_key]],tbl_COA[Account_key],tbl_COA[SubClass2],"Not Found")</f>
        <v>Cost of Sales</v>
      </c>
      <c r="J18165" t="str">
        <f>_xlfn.XLOOKUP(tbl_GL[[#This Row],[Account_key]],tbl_COA[Account_key],tbl_COA[SubAccount],,0)</f>
        <v>Cost of Sales</v>
      </c>
      <c r="K18165">
        <f>YEAR(tbl_GL[[#This Row],[Date]])</f>
        <v>2019</v>
      </c>
    </row>
    <row r="18166" spans="1:11" x14ac:dyDescent="0.35">
      <c r="A18166">
        <v>1299.2</v>
      </c>
      <c r="B18166" s="24">
        <v>43820</v>
      </c>
      <c r="C18166">
        <v>7</v>
      </c>
      <c r="D18166" s="13">
        <v>60</v>
      </c>
      <c r="E18166" s="13" t="s">
        <v>4</v>
      </c>
      <c r="F18166" s="17">
        <v>-579</v>
      </c>
      <c r="G18166" t="str">
        <f>_xlfn.XLOOKUP(tbl_GL[[#This Row],[Account_key]],tbl_COA[Account_key],tbl_COA[Class],"Not Found")</f>
        <v>Assets</v>
      </c>
      <c r="H18166" t="str">
        <f>_xlfn.XLOOKUP(tbl_GL[[#This Row],[Account_key]],tbl_COA[Account_key],tbl_COA[SubClass],"Not Found")</f>
        <v>Assets</v>
      </c>
      <c r="I18166" t="str">
        <f>_xlfn.XLOOKUP(tbl_GL[[#This Row],[Account_key]],tbl_COA[Account_key],tbl_COA[SubClass2],"Not Found")</f>
        <v>Current Assets</v>
      </c>
      <c r="J18166" t="str">
        <f>_xlfn.XLOOKUP(tbl_GL[[#This Row],[Account_key]],tbl_COA[Account_key],tbl_COA[SubAccount],,0)</f>
        <v>Inventory</v>
      </c>
      <c r="K18166">
        <f>YEAR(tbl_GL[[#This Row],[Date]])</f>
        <v>2019</v>
      </c>
    </row>
    <row r="18167" spans="1:11" x14ac:dyDescent="0.35">
      <c r="A18167">
        <v>1300.0999999999999</v>
      </c>
      <c r="B18167" s="24">
        <v>43820</v>
      </c>
      <c r="C18167">
        <v>7</v>
      </c>
      <c r="D18167" s="13">
        <v>230</v>
      </c>
      <c r="E18167" s="13" t="s">
        <v>4</v>
      </c>
      <c r="F18167" s="17">
        <v>-1012</v>
      </c>
      <c r="G18167" t="str">
        <f>_xlfn.XLOOKUP(tbl_GL[[#This Row],[Account_key]],tbl_COA[Account_key],tbl_COA[Class],"Not Found")</f>
        <v>Trading account</v>
      </c>
      <c r="H18167" t="str">
        <f>_xlfn.XLOOKUP(tbl_GL[[#This Row],[Account_key]],tbl_COA[Account_key],tbl_COA[SubClass],"Not Found")</f>
        <v>Cost of Sales</v>
      </c>
      <c r="I18167" t="str">
        <f>_xlfn.XLOOKUP(tbl_GL[[#This Row],[Account_key]],tbl_COA[Account_key],tbl_COA[SubClass2],"Not Found")</f>
        <v>Cost of Sales</v>
      </c>
      <c r="J18167" t="str">
        <f>_xlfn.XLOOKUP(tbl_GL[[#This Row],[Account_key]],tbl_COA[Account_key],tbl_COA[SubAccount],,0)</f>
        <v>Cost of Sales</v>
      </c>
      <c r="K18167">
        <f>YEAR(tbl_GL[[#This Row],[Date]])</f>
        <v>2019</v>
      </c>
    </row>
    <row r="18168" spans="1:11" x14ac:dyDescent="0.35">
      <c r="A18168">
        <v>1300.2</v>
      </c>
      <c r="B18168" s="24">
        <v>43820</v>
      </c>
      <c r="C18168">
        <v>7</v>
      </c>
      <c r="D18168" s="13">
        <v>60</v>
      </c>
      <c r="E18168" s="13" t="s">
        <v>4</v>
      </c>
      <c r="F18168" s="17">
        <v>-1012</v>
      </c>
      <c r="G18168" t="str">
        <f>_xlfn.XLOOKUP(tbl_GL[[#This Row],[Account_key]],tbl_COA[Account_key],tbl_COA[Class],"Not Found")</f>
        <v>Assets</v>
      </c>
      <c r="H18168" t="str">
        <f>_xlfn.XLOOKUP(tbl_GL[[#This Row],[Account_key]],tbl_COA[Account_key],tbl_COA[SubClass],"Not Found")</f>
        <v>Assets</v>
      </c>
      <c r="I18168" t="str">
        <f>_xlfn.XLOOKUP(tbl_GL[[#This Row],[Account_key]],tbl_COA[Account_key],tbl_COA[SubClass2],"Not Found")</f>
        <v>Current Assets</v>
      </c>
      <c r="J18168" t="str">
        <f>_xlfn.XLOOKUP(tbl_GL[[#This Row],[Account_key]],tbl_COA[Account_key],tbl_COA[SubAccount],,0)</f>
        <v>Inventory</v>
      </c>
      <c r="K18168">
        <f>YEAR(tbl_GL[[#This Row],[Date]])</f>
        <v>2019</v>
      </c>
    </row>
    <row r="18169" spans="1:11" x14ac:dyDescent="0.35">
      <c r="A18169">
        <v>1301.0999999999999</v>
      </c>
      <c r="B18169" s="24">
        <v>43820</v>
      </c>
      <c r="C18169">
        <v>7</v>
      </c>
      <c r="D18169" s="13">
        <v>10</v>
      </c>
      <c r="E18169" s="13" t="s">
        <v>98</v>
      </c>
      <c r="F18169" s="17">
        <v>-1315</v>
      </c>
      <c r="G18169" t="str">
        <f>_xlfn.XLOOKUP(tbl_GL[[#This Row],[Account_key]],tbl_COA[Account_key],tbl_COA[Class],"Not Found")</f>
        <v>Assets</v>
      </c>
      <c r="H18169" t="str">
        <f>_xlfn.XLOOKUP(tbl_GL[[#This Row],[Account_key]],tbl_COA[Account_key],tbl_COA[SubClass],"Not Found")</f>
        <v>Assets</v>
      </c>
      <c r="I18169" t="str">
        <f>_xlfn.XLOOKUP(tbl_GL[[#This Row],[Account_key]],tbl_COA[Account_key],tbl_COA[SubClass2],"Not Found")</f>
        <v>Current Assets</v>
      </c>
      <c r="J18169" t="str">
        <f>_xlfn.XLOOKUP(tbl_GL[[#This Row],[Account_key]],tbl_COA[Account_key],tbl_COA[SubAccount],,0)</f>
        <v>Cash at Bank</v>
      </c>
      <c r="K18169">
        <f>YEAR(tbl_GL[[#This Row],[Date]])</f>
        <v>2019</v>
      </c>
    </row>
    <row r="18170" spans="1:11" x14ac:dyDescent="0.35">
      <c r="A18170">
        <v>1301.2</v>
      </c>
      <c r="B18170" s="24">
        <v>43820</v>
      </c>
      <c r="C18170">
        <v>7</v>
      </c>
      <c r="D18170" s="13">
        <v>120</v>
      </c>
      <c r="E18170" s="13" t="s">
        <v>98</v>
      </c>
      <c r="F18170" s="17">
        <v>-1315</v>
      </c>
      <c r="G18170" t="str">
        <f>_xlfn.XLOOKUP(tbl_GL[[#This Row],[Account_key]],tbl_COA[Account_key],tbl_COA[Class],"Not Found")</f>
        <v>Liabilities and Owners Equity</v>
      </c>
      <c r="H18170" t="str">
        <f>_xlfn.XLOOKUP(tbl_GL[[#This Row],[Account_key]],tbl_COA[Account_key],tbl_COA[SubClass],"Not Found")</f>
        <v>Liabilities</v>
      </c>
      <c r="I18170" t="str">
        <f>_xlfn.XLOOKUP(tbl_GL[[#This Row],[Account_key]],tbl_COA[Account_key],tbl_COA[SubClass2],"Not Found")</f>
        <v>Current Liabilities</v>
      </c>
      <c r="J18170" t="str">
        <f>_xlfn.XLOOKUP(tbl_GL[[#This Row],[Account_key]],tbl_COA[Account_key],tbl_COA[SubAccount],,0)</f>
        <v>Accrued Expenses</v>
      </c>
      <c r="K18170">
        <f>YEAR(tbl_GL[[#This Row],[Date]])</f>
        <v>2019</v>
      </c>
    </row>
    <row r="18171" spans="1:11" x14ac:dyDescent="0.35">
      <c r="A18171">
        <v>1302.0999999999999</v>
      </c>
      <c r="B18171" s="24">
        <v>43820</v>
      </c>
      <c r="C18171">
        <v>7</v>
      </c>
      <c r="D18171" s="13">
        <v>210</v>
      </c>
      <c r="E18171" s="13" t="s">
        <v>8</v>
      </c>
      <c r="F18171" s="17">
        <v>2595</v>
      </c>
      <c r="G18171" t="str">
        <f>_xlfn.XLOOKUP(tbl_GL[[#This Row],[Account_key]],tbl_COA[Account_key],tbl_COA[Class],"Not Found")</f>
        <v>Trading account</v>
      </c>
      <c r="H18171" t="str">
        <f>_xlfn.XLOOKUP(tbl_GL[[#This Row],[Account_key]],tbl_COA[Account_key],tbl_COA[SubClass],"Not Found")</f>
        <v>Sales</v>
      </c>
      <c r="I18171" t="str">
        <f>_xlfn.XLOOKUP(tbl_GL[[#This Row],[Account_key]],tbl_COA[Account_key],tbl_COA[SubClass2],"Not Found")</f>
        <v>Sales</v>
      </c>
      <c r="J18171" t="str">
        <f>_xlfn.XLOOKUP(tbl_GL[[#This Row],[Account_key]],tbl_COA[Account_key],tbl_COA[SubAccount],,0)</f>
        <v>Sales</v>
      </c>
      <c r="K18171">
        <f>YEAR(tbl_GL[[#This Row],[Date]])</f>
        <v>2019</v>
      </c>
    </row>
    <row r="18172" spans="1:11" x14ac:dyDescent="0.35">
      <c r="A18172">
        <v>1302.2</v>
      </c>
      <c r="B18172" s="24">
        <v>43820</v>
      </c>
      <c r="C18172">
        <v>7</v>
      </c>
      <c r="D18172" s="13">
        <v>30</v>
      </c>
      <c r="E18172" s="13" t="s">
        <v>8</v>
      </c>
      <c r="F18172" s="17">
        <v>2595</v>
      </c>
      <c r="G18172" t="str">
        <f>_xlfn.XLOOKUP(tbl_GL[[#This Row],[Account_key]],tbl_COA[Account_key],tbl_COA[Class],"Not Found")</f>
        <v>Assets</v>
      </c>
      <c r="H18172" t="str">
        <f>_xlfn.XLOOKUP(tbl_GL[[#This Row],[Account_key]],tbl_COA[Account_key],tbl_COA[SubClass],"Not Found")</f>
        <v>Assets</v>
      </c>
      <c r="I18172" t="str">
        <f>_xlfn.XLOOKUP(tbl_GL[[#This Row],[Account_key]],tbl_COA[Account_key],tbl_COA[SubClass2],"Not Found")</f>
        <v>Current Assets</v>
      </c>
      <c r="J18172" t="str">
        <f>_xlfn.XLOOKUP(tbl_GL[[#This Row],[Account_key]],tbl_COA[Account_key],tbl_COA[SubAccount],,0)</f>
        <v>Trade Receivables</v>
      </c>
      <c r="K18172">
        <f>YEAR(tbl_GL[[#This Row],[Date]])</f>
        <v>2019</v>
      </c>
    </row>
    <row r="18173" spans="1:11" x14ac:dyDescent="0.35">
      <c r="A18173">
        <v>1303.0999999999999</v>
      </c>
      <c r="B18173" s="24">
        <v>43820</v>
      </c>
      <c r="C18173">
        <v>7</v>
      </c>
      <c r="D18173" s="13">
        <v>210</v>
      </c>
      <c r="E18173" s="13" t="s">
        <v>7</v>
      </c>
      <c r="F18173" s="17">
        <v>3820</v>
      </c>
      <c r="G18173" t="str">
        <f>_xlfn.XLOOKUP(tbl_GL[[#This Row],[Account_key]],tbl_COA[Account_key],tbl_COA[Class],"Not Found")</f>
        <v>Trading account</v>
      </c>
      <c r="H18173" t="str">
        <f>_xlfn.XLOOKUP(tbl_GL[[#This Row],[Account_key]],tbl_COA[Account_key],tbl_COA[SubClass],"Not Found")</f>
        <v>Sales</v>
      </c>
      <c r="I18173" t="str">
        <f>_xlfn.XLOOKUP(tbl_GL[[#This Row],[Account_key]],tbl_COA[Account_key],tbl_COA[SubClass2],"Not Found")</f>
        <v>Sales</v>
      </c>
      <c r="J18173" t="str">
        <f>_xlfn.XLOOKUP(tbl_GL[[#This Row],[Account_key]],tbl_COA[Account_key],tbl_COA[SubAccount],,0)</f>
        <v>Sales</v>
      </c>
      <c r="K18173">
        <f>YEAR(tbl_GL[[#This Row],[Date]])</f>
        <v>2019</v>
      </c>
    </row>
    <row r="18174" spans="1:11" x14ac:dyDescent="0.35">
      <c r="A18174">
        <v>1303.2</v>
      </c>
      <c r="B18174" s="24">
        <v>43820</v>
      </c>
      <c r="C18174">
        <v>7</v>
      </c>
      <c r="D18174" s="13">
        <v>10</v>
      </c>
      <c r="E18174" s="13" t="s">
        <v>7</v>
      </c>
      <c r="F18174" s="17">
        <v>3820</v>
      </c>
      <c r="G18174" t="str">
        <f>_xlfn.XLOOKUP(tbl_GL[[#This Row],[Account_key]],tbl_COA[Account_key],tbl_COA[Class],"Not Found")</f>
        <v>Assets</v>
      </c>
      <c r="H18174" t="str">
        <f>_xlfn.XLOOKUP(tbl_GL[[#This Row],[Account_key]],tbl_COA[Account_key],tbl_COA[SubClass],"Not Found")</f>
        <v>Assets</v>
      </c>
      <c r="I18174" t="str">
        <f>_xlfn.XLOOKUP(tbl_GL[[#This Row],[Account_key]],tbl_COA[Account_key],tbl_COA[SubClass2],"Not Found")</f>
        <v>Current Assets</v>
      </c>
      <c r="J18174" t="str">
        <f>_xlfn.XLOOKUP(tbl_GL[[#This Row],[Account_key]],tbl_COA[Account_key],tbl_COA[SubAccount],,0)</f>
        <v>Cash at Bank</v>
      </c>
      <c r="K18174">
        <f>YEAR(tbl_GL[[#This Row],[Date]])</f>
        <v>2019</v>
      </c>
    </row>
    <row r="18175" spans="1:11" x14ac:dyDescent="0.35">
      <c r="A18175">
        <v>1304.0999999999999</v>
      </c>
      <c r="B18175" s="24">
        <v>43820</v>
      </c>
      <c r="C18175">
        <v>7</v>
      </c>
      <c r="D18175" s="13">
        <v>230</v>
      </c>
      <c r="E18175" s="13" t="s">
        <v>4</v>
      </c>
      <c r="F18175" s="17">
        <v>-4066</v>
      </c>
      <c r="G18175" t="str">
        <f>_xlfn.XLOOKUP(tbl_GL[[#This Row],[Account_key]],tbl_COA[Account_key],tbl_COA[Class],"Not Found")</f>
        <v>Trading account</v>
      </c>
      <c r="H18175" t="str">
        <f>_xlfn.XLOOKUP(tbl_GL[[#This Row],[Account_key]],tbl_COA[Account_key],tbl_COA[SubClass],"Not Found")</f>
        <v>Cost of Sales</v>
      </c>
      <c r="I18175" t="str">
        <f>_xlfn.XLOOKUP(tbl_GL[[#This Row],[Account_key]],tbl_COA[Account_key],tbl_COA[SubClass2],"Not Found")</f>
        <v>Cost of Sales</v>
      </c>
      <c r="J18175" t="str">
        <f>_xlfn.XLOOKUP(tbl_GL[[#This Row],[Account_key]],tbl_COA[Account_key],tbl_COA[SubAccount],,0)</f>
        <v>Cost of Sales</v>
      </c>
      <c r="K18175">
        <f>YEAR(tbl_GL[[#This Row],[Date]])</f>
        <v>2019</v>
      </c>
    </row>
    <row r="18176" spans="1:11" x14ac:dyDescent="0.35">
      <c r="A18176">
        <v>1304.2</v>
      </c>
      <c r="B18176" s="24">
        <v>43820</v>
      </c>
      <c r="C18176">
        <v>7</v>
      </c>
      <c r="D18176" s="13">
        <v>60</v>
      </c>
      <c r="E18176" s="13" t="s">
        <v>4</v>
      </c>
      <c r="F18176" s="17">
        <v>-4066</v>
      </c>
      <c r="G18176" t="str">
        <f>_xlfn.XLOOKUP(tbl_GL[[#This Row],[Account_key]],tbl_COA[Account_key],tbl_COA[Class],"Not Found")</f>
        <v>Assets</v>
      </c>
      <c r="H18176" t="str">
        <f>_xlfn.XLOOKUP(tbl_GL[[#This Row],[Account_key]],tbl_COA[Account_key],tbl_COA[SubClass],"Not Found")</f>
        <v>Assets</v>
      </c>
      <c r="I18176" t="str">
        <f>_xlfn.XLOOKUP(tbl_GL[[#This Row],[Account_key]],tbl_COA[Account_key],tbl_COA[SubClass2],"Not Found")</f>
        <v>Current Assets</v>
      </c>
      <c r="J18176" t="str">
        <f>_xlfn.XLOOKUP(tbl_GL[[#This Row],[Account_key]],tbl_COA[Account_key],tbl_COA[SubAccount],,0)</f>
        <v>Inventory</v>
      </c>
      <c r="K18176">
        <f>YEAR(tbl_GL[[#This Row],[Date]])</f>
        <v>2019</v>
      </c>
    </row>
    <row r="18177" spans="1:11" x14ac:dyDescent="0.35">
      <c r="A18177">
        <v>1305.0999999999999</v>
      </c>
      <c r="B18177" s="24">
        <v>43820</v>
      </c>
      <c r="C18177">
        <v>7</v>
      </c>
      <c r="D18177" s="13">
        <v>210</v>
      </c>
      <c r="E18177" s="13" t="s">
        <v>8</v>
      </c>
      <c r="F18177" s="17">
        <v>18220</v>
      </c>
      <c r="G18177" t="str">
        <f>_xlfn.XLOOKUP(tbl_GL[[#This Row],[Account_key]],tbl_COA[Account_key],tbl_COA[Class],"Not Found")</f>
        <v>Trading account</v>
      </c>
      <c r="H18177" t="str">
        <f>_xlfn.XLOOKUP(tbl_GL[[#This Row],[Account_key]],tbl_COA[Account_key],tbl_COA[SubClass],"Not Found")</f>
        <v>Sales</v>
      </c>
      <c r="I18177" t="str">
        <f>_xlfn.XLOOKUP(tbl_GL[[#This Row],[Account_key]],tbl_COA[Account_key],tbl_COA[SubClass2],"Not Found")</f>
        <v>Sales</v>
      </c>
      <c r="J18177" t="str">
        <f>_xlfn.XLOOKUP(tbl_GL[[#This Row],[Account_key]],tbl_COA[Account_key],tbl_COA[SubAccount],,0)</f>
        <v>Sales</v>
      </c>
      <c r="K18177">
        <f>YEAR(tbl_GL[[#This Row],[Date]])</f>
        <v>2019</v>
      </c>
    </row>
    <row r="18178" spans="1:11" x14ac:dyDescent="0.35">
      <c r="A18178">
        <v>1305.2</v>
      </c>
      <c r="B18178" s="24">
        <v>43820</v>
      </c>
      <c r="C18178">
        <v>7</v>
      </c>
      <c r="D18178" s="13">
        <v>30</v>
      </c>
      <c r="E18178" s="13" t="s">
        <v>8</v>
      </c>
      <c r="F18178" s="17">
        <v>18220</v>
      </c>
      <c r="G18178" t="str">
        <f>_xlfn.XLOOKUP(tbl_GL[[#This Row],[Account_key]],tbl_COA[Account_key],tbl_COA[Class],"Not Found")</f>
        <v>Assets</v>
      </c>
      <c r="H18178" t="str">
        <f>_xlfn.XLOOKUP(tbl_GL[[#This Row],[Account_key]],tbl_COA[Account_key],tbl_COA[SubClass],"Not Found")</f>
        <v>Assets</v>
      </c>
      <c r="I18178" t="str">
        <f>_xlfn.XLOOKUP(tbl_GL[[#This Row],[Account_key]],tbl_COA[Account_key],tbl_COA[SubClass2],"Not Found")</f>
        <v>Current Assets</v>
      </c>
      <c r="J18178" t="str">
        <f>_xlfn.XLOOKUP(tbl_GL[[#This Row],[Account_key]],tbl_COA[Account_key],tbl_COA[SubAccount],,0)</f>
        <v>Trade Receivables</v>
      </c>
      <c r="K18178">
        <f>YEAR(tbl_GL[[#This Row],[Date]])</f>
        <v>2019</v>
      </c>
    </row>
    <row r="18179" spans="1:11" x14ac:dyDescent="0.35">
      <c r="A18179">
        <v>1306.0999999999999</v>
      </c>
      <c r="B18179" s="24">
        <v>43821</v>
      </c>
      <c r="C18179">
        <v>7</v>
      </c>
      <c r="D18179" s="13">
        <v>30</v>
      </c>
      <c r="E18179" s="13" t="s">
        <v>80</v>
      </c>
      <c r="F18179" s="17">
        <v>-15990</v>
      </c>
      <c r="G18179" t="str">
        <f>_xlfn.XLOOKUP(tbl_GL[[#This Row],[Account_key]],tbl_COA[Account_key],tbl_COA[Class],"Not Found")</f>
        <v>Assets</v>
      </c>
      <c r="H18179" t="str">
        <f>_xlfn.XLOOKUP(tbl_GL[[#This Row],[Account_key]],tbl_COA[Account_key],tbl_COA[SubClass],"Not Found")</f>
        <v>Assets</v>
      </c>
      <c r="I18179" t="str">
        <f>_xlfn.XLOOKUP(tbl_GL[[#This Row],[Account_key]],tbl_COA[Account_key],tbl_COA[SubClass2],"Not Found")</f>
        <v>Current Assets</v>
      </c>
      <c r="J18179" t="str">
        <f>_xlfn.XLOOKUP(tbl_GL[[#This Row],[Account_key]],tbl_COA[Account_key],tbl_COA[SubAccount],,0)</f>
        <v>Trade Receivables</v>
      </c>
      <c r="K18179">
        <f>YEAR(tbl_GL[[#This Row],[Date]])</f>
        <v>2019</v>
      </c>
    </row>
    <row r="18180" spans="1:11" x14ac:dyDescent="0.35">
      <c r="A18180">
        <v>1306.2</v>
      </c>
      <c r="B18180" s="24">
        <v>43821</v>
      </c>
      <c r="C18180">
        <v>7</v>
      </c>
      <c r="D18180" s="13">
        <v>10</v>
      </c>
      <c r="E18180" s="13" t="s">
        <v>80</v>
      </c>
      <c r="F18180" s="17">
        <v>15990</v>
      </c>
      <c r="G18180" t="str">
        <f>_xlfn.XLOOKUP(tbl_GL[[#This Row],[Account_key]],tbl_COA[Account_key],tbl_COA[Class],"Not Found")</f>
        <v>Assets</v>
      </c>
      <c r="H18180" t="str">
        <f>_xlfn.XLOOKUP(tbl_GL[[#This Row],[Account_key]],tbl_COA[Account_key],tbl_COA[SubClass],"Not Found")</f>
        <v>Assets</v>
      </c>
      <c r="I18180" t="str">
        <f>_xlfn.XLOOKUP(tbl_GL[[#This Row],[Account_key]],tbl_COA[Account_key],tbl_COA[SubClass2],"Not Found")</f>
        <v>Current Assets</v>
      </c>
      <c r="J18180" t="str">
        <f>_xlfn.XLOOKUP(tbl_GL[[#This Row],[Account_key]],tbl_COA[Account_key],tbl_COA[SubAccount],,0)</f>
        <v>Cash at Bank</v>
      </c>
      <c r="K18180">
        <f>YEAR(tbl_GL[[#This Row],[Date]])</f>
        <v>2019</v>
      </c>
    </row>
    <row r="18181" spans="1:11" x14ac:dyDescent="0.35">
      <c r="A18181">
        <v>1307.0999999999999</v>
      </c>
      <c r="B18181" s="24">
        <v>43824</v>
      </c>
      <c r="C18181">
        <v>7</v>
      </c>
      <c r="D18181" s="13">
        <v>10</v>
      </c>
      <c r="E18181" s="13" t="s">
        <v>98</v>
      </c>
      <c r="F18181" s="17">
        <v>-1582</v>
      </c>
      <c r="G18181" t="str">
        <f>_xlfn.XLOOKUP(tbl_GL[[#This Row],[Account_key]],tbl_COA[Account_key],tbl_COA[Class],"Not Found")</f>
        <v>Assets</v>
      </c>
      <c r="H18181" t="str">
        <f>_xlfn.XLOOKUP(tbl_GL[[#This Row],[Account_key]],tbl_COA[Account_key],tbl_COA[SubClass],"Not Found")</f>
        <v>Assets</v>
      </c>
      <c r="I18181" t="str">
        <f>_xlfn.XLOOKUP(tbl_GL[[#This Row],[Account_key]],tbl_COA[Account_key],tbl_COA[SubClass2],"Not Found")</f>
        <v>Current Assets</v>
      </c>
      <c r="J18181" t="str">
        <f>_xlfn.XLOOKUP(tbl_GL[[#This Row],[Account_key]],tbl_COA[Account_key],tbl_COA[SubAccount],,0)</f>
        <v>Cash at Bank</v>
      </c>
      <c r="K18181">
        <f>YEAR(tbl_GL[[#This Row],[Date]])</f>
        <v>2019</v>
      </c>
    </row>
    <row r="18182" spans="1:11" x14ac:dyDescent="0.35">
      <c r="A18182">
        <v>1307.2</v>
      </c>
      <c r="B18182" s="24">
        <v>43824</v>
      </c>
      <c r="C18182">
        <v>7</v>
      </c>
      <c r="D18182" s="13">
        <v>120</v>
      </c>
      <c r="E18182" s="13" t="s">
        <v>98</v>
      </c>
      <c r="F18182" s="17">
        <v>-1582</v>
      </c>
      <c r="G18182" t="str">
        <f>_xlfn.XLOOKUP(tbl_GL[[#This Row],[Account_key]],tbl_COA[Account_key],tbl_COA[Class],"Not Found")</f>
        <v>Liabilities and Owners Equity</v>
      </c>
      <c r="H18182" t="str">
        <f>_xlfn.XLOOKUP(tbl_GL[[#This Row],[Account_key]],tbl_COA[Account_key],tbl_COA[SubClass],"Not Found")</f>
        <v>Liabilities</v>
      </c>
      <c r="I18182" t="str">
        <f>_xlfn.XLOOKUP(tbl_GL[[#This Row],[Account_key]],tbl_COA[Account_key],tbl_COA[SubClass2],"Not Found")</f>
        <v>Current Liabilities</v>
      </c>
      <c r="J18182" t="str">
        <f>_xlfn.XLOOKUP(tbl_GL[[#This Row],[Account_key]],tbl_COA[Account_key],tbl_COA[SubAccount],,0)</f>
        <v>Accrued Expenses</v>
      </c>
      <c r="K18182">
        <f>YEAR(tbl_GL[[#This Row],[Date]])</f>
        <v>2019</v>
      </c>
    </row>
    <row r="18183" spans="1:11" x14ac:dyDescent="0.35">
      <c r="A18183">
        <v>1308.0999999999999</v>
      </c>
      <c r="B18183" s="24">
        <v>43824</v>
      </c>
      <c r="C18183">
        <v>7</v>
      </c>
      <c r="D18183" s="13">
        <v>30</v>
      </c>
      <c r="E18183" s="13" t="s">
        <v>80</v>
      </c>
      <c r="F18183" s="17">
        <v>-16368</v>
      </c>
      <c r="G18183" t="str">
        <f>_xlfn.XLOOKUP(tbl_GL[[#This Row],[Account_key]],tbl_COA[Account_key],tbl_COA[Class],"Not Found")</f>
        <v>Assets</v>
      </c>
      <c r="H18183" t="str">
        <f>_xlfn.XLOOKUP(tbl_GL[[#This Row],[Account_key]],tbl_COA[Account_key],tbl_COA[SubClass],"Not Found")</f>
        <v>Assets</v>
      </c>
      <c r="I18183" t="str">
        <f>_xlfn.XLOOKUP(tbl_GL[[#This Row],[Account_key]],tbl_COA[Account_key],tbl_COA[SubClass2],"Not Found")</f>
        <v>Current Assets</v>
      </c>
      <c r="J18183" t="str">
        <f>_xlfn.XLOOKUP(tbl_GL[[#This Row],[Account_key]],tbl_COA[Account_key],tbl_COA[SubAccount],,0)</f>
        <v>Trade Receivables</v>
      </c>
      <c r="K18183">
        <f>YEAR(tbl_GL[[#This Row],[Date]])</f>
        <v>2019</v>
      </c>
    </row>
    <row r="18184" spans="1:11" x14ac:dyDescent="0.35">
      <c r="A18184">
        <v>1308.2</v>
      </c>
      <c r="B18184" s="24">
        <v>43824</v>
      </c>
      <c r="C18184">
        <v>7</v>
      </c>
      <c r="D18184" s="13">
        <v>10</v>
      </c>
      <c r="E18184" s="13" t="s">
        <v>80</v>
      </c>
      <c r="F18184" s="17">
        <v>16368</v>
      </c>
      <c r="G18184" t="str">
        <f>_xlfn.XLOOKUP(tbl_GL[[#This Row],[Account_key]],tbl_COA[Account_key],tbl_COA[Class],"Not Found")</f>
        <v>Assets</v>
      </c>
      <c r="H18184" t="str">
        <f>_xlfn.XLOOKUP(tbl_GL[[#This Row],[Account_key]],tbl_COA[Account_key],tbl_COA[SubClass],"Not Found")</f>
        <v>Assets</v>
      </c>
      <c r="I18184" t="str">
        <f>_xlfn.XLOOKUP(tbl_GL[[#This Row],[Account_key]],tbl_COA[Account_key],tbl_COA[SubClass2],"Not Found")</f>
        <v>Current Assets</v>
      </c>
      <c r="J18184" t="str">
        <f>_xlfn.XLOOKUP(tbl_GL[[#This Row],[Account_key]],tbl_COA[Account_key],tbl_COA[SubAccount],,0)</f>
        <v>Cash at Bank</v>
      </c>
      <c r="K18184">
        <f>YEAR(tbl_GL[[#This Row],[Date]])</f>
        <v>2019</v>
      </c>
    </row>
    <row r="18185" spans="1:11" x14ac:dyDescent="0.35">
      <c r="A18185">
        <v>1309.0999999999999</v>
      </c>
      <c r="B18185" s="24">
        <v>43827</v>
      </c>
      <c r="C18185">
        <v>7</v>
      </c>
      <c r="D18185" s="13">
        <v>260</v>
      </c>
      <c r="E18185" s="13" t="s">
        <v>99</v>
      </c>
      <c r="F18185" s="17">
        <v>-114</v>
      </c>
      <c r="G18185" t="str">
        <f>_xlfn.XLOOKUP(tbl_GL[[#This Row],[Account_key]],tbl_COA[Account_key],tbl_COA[Class],"Not Found")</f>
        <v>Operating account</v>
      </c>
      <c r="H18185" t="str">
        <f>_xlfn.XLOOKUP(tbl_GL[[#This Row],[Account_key]],tbl_COA[Account_key],tbl_COA[SubClass],"Not Found")</f>
        <v>Operating Expenses</v>
      </c>
      <c r="I18185" t="str">
        <f>_xlfn.XLOOKUP(tbl_GL[[#This Row],[Account_key]],tbl_COA[Account_key],tbl_COA[SubClass2],"Not Found")</f>
        <v>Marketing</v>
      </c>
      <c r="J18185" t="str">
        <f>_xlfn.XLOOKUP(tbl_GL[[#This Row],[Account_key]],tbl_COA[Account_key],tbl_COA[SubAccount],,0)</f>
        <v>Commissions</v>
      </c>
      <c r="K18185">
        <f>YEAR(tbl_GL[[#This Row],[Date]])</f>
        <v>2019</v>
      </c>
    </row>
    <row r="18186" spans="1:11" x14ac:dyDescent="0.35">
      <c r="A18186">
        <v>1309.2</v>
      </c>
      <c r="B18186" s="24">
        <v>43827</v>
      </c>
      <c r="C18186">
        <v>7</v>
      </c>
      <c r="D18186" s="13">
        <v>20</v>
      </c>
      <c r="E18186" s="13" t="s">
        <v>99</v>
      </c>
      <c r="F18186" s="17">
        <v>-114</v>
      </c>
      <c r="G18186" t="str">
        <f>_xlfn.XLOOKUP(tbl_GL[[#This Row],[Account_key]],tbl_COA[Account_key],tbl_COA[Class],"Not Found")</f>
        <v>Assets</v>
      </c>
      <c r="H18186" t="str">
        <f>_xlfn.XLOOKUP(tbl_GL[[#This Row],[Account_key]],tbl_COA[Account_key],tbl_COA[SubClass],"Not Found")</f>
        <v>Assets</v>
      </c>
      <c r="I18186" t="str">
        <f>_xlfn.XLOOKUP(tbl_GL[[#This Row],[Account_key]],tbl_COA[Account_key],tbl_COA[SubClass2],"Not Found")</f>
        <v>Current Assets</v>
      </c>
      <c r="J18186" t="str">
        <f>_xlfn.XLOOKUP(tbl_GL[[#This Row],[Account_key]],tbl_COA[Account_key],tbl_COA[SubAccount],,0)</f>
        <v>Cash in hand</v>
      </c>
      <c r="K18186">
        <f>YEAR(tbl_GL[[#This Row],[Date]])</f>
        <v>2019</v>
      </c>
    </row>
    <row r="18187" spans="1:11" x14ac:dyDescent="0.35">
      <c r="A18187">
        <v>1310.0999999999999</v>
      </c>
      <c r="B18187" s="24">
        <v>43827</v>
      </c>
      <c r="C18187">
        <v>7</v>
      </c>
      <c r="D18187" s="13">
        <v>230</v>
      </c>
      <c r="E18187" s="13" t="s">
        <v>4</v>
      </c>
      <c r="F18187" s="17">
        <v>-972</v>
      </c>
      <c r="G18187" t="str">
        <f>_xlfn.XLOOKUP(tbl_GL[[#This Row],[Account_key]],tbl_COA[Account_key],tbl_COA[Class],"Not Found")</f>
        <v>Trading account</v>
      </c>
      <c r="H18187" t="str">
        <f>_xlfn.XLOOKUP(tbl_GL[[#This Row],[Account_key]],tbl_COA[Account_key],tbl_COA[SubClass],"Not Found")</f>
        <v>Cost of Sales</v>
      </c>
      <c r="I18187" t="str">
        <f>_xlfn.XLOOKUP(tbl_GL[[#This Row],[Account_key]],tbl_COA[Account_key],tbl_COA[SubClass2],"Not Found")</f>
        <v>Cost of Sales</v>
      </c>
      <c r="J18187" t="str">
        <f>_xlfn.XLOOKUP(tbl_GL[[#This Row],[Account_key]],tbl_COA[Account_key],tbl_COA[SubAccount],,0)</f>
        <v>Cost of Sales</v>
      </c>
      <c r="K18187">
        <f>YEAR(tbl_GL[[#This Row],[Date]])</f>
        <v>2019</v>
      </c>
    </row>
    <row r="18188" spans="1:11" x14ac:dyDescent="0.35">
      <c r="A18188">
        <v>1310.2</v>
      </c>
      <c r="B18188" s="24">
        <v>43827</v>
      </c>
      <c r="C18188">
        <v>7</v>
      </c>
      <c r="D18188" s="13">
        <v>60</v>
      </c>
      <c r="E18188" s="13" t="s">
        <v>4</v>
      </c>
      <c r="F18188" s="17">
        <v>-972</v>
      </c>
      <c r="G18188" t="str">
        <f>_xlfn.XLOOKUP(tbl_GL[[#This Row],[Account_key]],tbl_COA[Account_key],tbl_COA[Class],"Not Found")</f>
        <v>Assets</v>
      </c>
      <c r="H18188" t="str">
        <f>_xlfn.XLOOKUP(tbl_GL[[#This Row],[Account_key]],tbl_COA[Account_key],tbl_COA[SubClass],"Not Found")</f>
        <v>Assets</v>
      </c>
      <c r="I18188" t="str">
        <f>_xlfn.XLOOKUP(tbl_GL[[#This Row],[Account_key]],tbl_COA[Account_key],tbl_COA[SubClass2],"Not Found")</f>
        <v>Current Assets</v>
      </c>
      <c r="J18188" t="str">
        <f>_xlfn.XLOOKUP(tbl_GL[[#This Row],[Account_key]],tbl_COA[Account_key],tbl_COA[SubAccount],,0)</f>
        <v>Inventory</v>
      </c>
      <c r="K18188">
        <f>YEAR(tbl_GL[[#This Row],[Date]])</f>
        <v>2019</v>
      </c>
    </row>
    <row r="18189" spans="1:11" x14ac:dyDescent="0.35">
      <c r="A18189">
        <v>1311.1</v>
      </c>
      <c r="B18189" s="24">
        <v>43827</v>
      </c>
      <c r="C18189">
        <v>7</v>
      </c>
      <c r="D18189" s="13">
        <v>10</v>
      </c>
      <c r="E18189" s="13" t="s">
        <v>98</v>
      </c>
      <c r="F18189" s="17">
        <v>-1721</v>
      </c>
      <c r="G18189" t="str">
        <f>_xlfn.XLOOKUP(tbl_GL[[#This Row],[Account_key]],tbl_COA[Account_key],tbl_COA[Class],"Not Found")</f>
        <v>Assets</v>
      </c>
      <c r="H18189" t="str">
        <f>_xlfn.XLOOKUP(tbl_GL[[#This Row],[Account_key]],tbl_COA[Account_key],tbl_COA[SubClass],"Not Found")</f>
        <v>Assets</v>
      </c>
      <c r="I18189" t="str">
        <f>_xlfn.XLOOKUP(tbl_GL[[#This Row],[Account_key]],tbl_COA[Account_key],tbl_COA[SubClass2],"Not Found")</f>
        <v>Current Assets</v>
      </c>
      <c r="J18189" t="str">
        <f>_xlfn.XLOOKUP(tbl_GL[[#This Row],[Account_key]],tbl_COA[Account_key],tbl_COA[SubAccount],,0)</f>
        <v>Cash at Bank</v>
      </c>
      <c r="K18189">
        <f>YEAR(tbl_GL[[#This Row],[Date]])</f>
        <v>2019</v>
      </c>
    </row>
    <row r="18190" spans="1:11" x14ac:dyDescent="0.35">
      <c r="A18190">
        <v>1311.2</v>
      </c>
      <c r="B18190" s="24">
        <v>43827</v>
      </c>
      <c r="C18190">
        <v>7</v>
      </c>
      <c r="D18190" s="13">
        <v>120</v>
      </c>
      <c r="E18190" s="13" t="s">
        <v>98</v>
      </c>
      <c r="F18190" s="17">
        <v>-1721</v>
      </c>
      <c r="G18190" t="str">
        <f>_xlfn.XLOOKUP(tbl_GL[[#This Row],[Account_key]],tbl_COA[Account_key],tbl_COA[Class],"Not Found")</f>
        <v>Liabilities and Owners Equity</v>
      </c>
      <c r="H18190" t="str">
        <f>_xlfn.XLOOKUP(tbl_GL[[#This Row],[Account_key]],tbl_COA[Account_key],tbl_COA[SubClass],"Not Found")</f>
        <v>Liabilities</v>
      </c>
      <c r="I18190" t="str">
        <f>_xlfn.XLOOKUP(tbl_GL[[#This Row],[Account_key]],tbl_COA[Account_key],tbl_COA[SubClass2],"Not Found")</f>
        <v>Current Liabilities</v>
      </c>
      <c r="J18190" t="str">
        <f>_xlfn.XLOOKUP(tbl_GL[[#This Row],[Account_key]],tbl_COA[Account_key],tbl_COA[SubAccount],,0)</f>
        <v>Accrued Expenses</v>
      </c>
      <c r="K18190">
        <f>YEAR(tbl_GL[[#This Row],[Date]])</f>
        <v>2019</v>
      </c>
    </row>
    <row r="18191" spans="1:11" x14ac:dyDescent="0.35">
      <c r="A18191">
        <v>1312.1</v>
      </c>
      <c r="B18191" s="24">
        <v>43827</v>
      </c>
      <c r="C18191">
        <v>7</v>
      </c>
      <c r="D18191" s="13">
        <v>210</v>
      </c>
      <c r="E18191" s="13" t="s">
        <v>7</v>
      </c>
      <c r="F18191" s="17">
        <v>3667</v>
      </c>
      <c r="G18191" t="str">
        <f>_xlfn.XLOOKUP(tbl_GL[[#This Row],[Account_key]],tbl_COA[Account_key],tbl_COA[Class],"Not Found")</f>
        <v>Trading account</v>
      </c>
      <c r="H18191" t="str">
        <f>_xlfn.XLOOKUP(tbl_GL[[#This Row],[Account_key]],tbl_COA[Account_key],tbl_COA[SubClass],"Not Found")</f>
        <v>Sales</v>
      </c>
      <c r="I18191" t="str">
        <f>_xlfn.XLOOKUP(tbl_GL[[#This Row],[Account_key]],tbl_COA[Account_key],tbl_COA[SubClass2],"Not Found")</f>
        <v>Sales</v>
      </c>
      <c r="J18191" t="str">
        <f>_xlfn.XLOOKUP(tbl_GL[[#This Row],[Account_key]],tbl_COA[Account_key],tbl_COA[SubAccount],,0)</f>
        <v>Sales</v>
      </c>
      <c r="K18191">
        <f>YEAR(tbl_GL[[#This Row],[Date]])</f>
        <v>2019</v>
      </c>
    </row>
    <row r="18192" spans="1:11" x14ac:dyDescent="0.35">
      <c r="A18192">
        <v>1312.2</v>
      </c>
      <c r="B18192" s="24">
        <v>43827</v>
      </c>
      <c r="C18192">
        <v>7</v>
      </c>
      <c r="D18192" s="13">
        <v>10</v>
      </c>
      <c r="E18192" s="13" t="s">
        <v>7</v>
      </c>
      <c r="F18192" s="17">
        <v>3667</v>
      </c>
      <c r="G18192" t="str">
        <f>_xlfn.XLOOKUP(tbl_GL[[#This Row],[Account_key]],tbl_COA[Account_key],tbl_COA[Class],"Not Found")</f>
        <v>Assets</v>
      </c>
      <c r="H18192" t="str">
        <f>_xlfn.XLOOKUP(tbl_GL[[#This Row],[Account_key]],tbl_COA[Account_key],tbl_COA[SubClass],"Not Found")</f>
        <v>Assets</v>
      </c>
      <c r="I18192" t="str">
        <f>_xlfn.XLOOKUP(tbl_GL[[#This Row],[Account_key]],tbl_COA[Account_key],tbl_COA[SubClass2],"Not Found")</f>
        <v>Current Assets</v>
      </c>
      <c r="J18192" t="str">
        <f>_xlfn.XLOOKUP(tbl_GL[[#This Row],[Account_key]],tbl_COA[Account_key],tbl_COA[SubAccount],,0)</f>
        <v>Cash at Bank</v>
      </c>
      <c r="K18192">
        <f>YEAR(tbl_GL[[#This Row],[Date]])</f>
        <v>2019</v>
      </c>
    </row>
    <row r="18193" spans="1:11" x14ac:dyDescent="0.35">
      <c r="A18193">
        <v>1313.1</v>
      </c>
      <c r="B18193" s="24">
        <v>43827</v>
      </c>
      <c r="C18193">
        <v>7</v>
      </c>
      <c r="D18193" s="13">
        <v>230</v>
      </c>
      <c r="E18193" s="13" t="s">
        <v>4</v>
      </c>
      <c r="F18193" s="17">
        <v>-3926</v>
      </c>
      <c r="G18193" t="str">
        <f>_xlfn.XLOOKUP(tbl_GL[[#This Row],[Account_key]],tbl_COA[Account_key],tbl_COA[Class],"Not Found")</f>
        <v>Trading account</v>
      </c>
      <c r="H18193" t="str">
        <f>_xlfn.XLOOKUP(tbl_GL[[#This Row],[Account_key]],tbl_COA[Account_key],tbl_COA[SubClass],"Not Found")</f>
        <v>Cost of Sales</v>
      </c>
      <c r="I18193" t="str">
        <f>_xlfn.XLOOKUP(tbl_GL[[#This Row],[Account_key]],tbl_COA[Account_key],tbl_COA[SubClass2],"Not Found")</f>
        <v>Cost of Sales</v>
      </c>
      <c r="J18193" t="str">
        <f>_xlfn.XLOOKUP(tbl_GL[[#This Row],[Account_key]],tbl_COA[Account_key],tbl_COA[SubAccount],,0)</f>
        <v>Cost of Sales</v>
      </c>
      <c r="K18193">
        <f>YEAR(tbl_GL[[#This Row],[Date]])</f>
        <v>2019</v>
      </c>
    </row>
    <row r="18194" spans="1:11" x14ac:dyDescent="0.35">
      <c r="A18194">
        <v>1313.2</v>
      </c>
      <c r="B18194" s="24">
        <v>43827</v>
      </c>
      <c r="C18194">
        <v>7</v>
      </c>
      <c r="D18194" s="13">
        <v>60</v>
      </c>
      <c r="E18194" s="13" t="s">
        <v>4</v>
      </c>
      <c r="F18194" s="17">
        <v>-3926</v>
      </c>
      <c r="G18194" t="str">
        <f>_xlfn.XLOOKUP(tbl_GL[[#This Row],[Account_key]],tbl_COA[Account_key],tbl_COA[Class],"Not Found")</f>
        <v>Assets</v>
      </c>
      <c r="H18194" t="str">
        <f>_xlfn.XLOOKUP(tbl_GL[[#This Row],[Account_key]],tbl_COA[Account_key],tbl_COA[SubClass],"Not Found")</f>
        <v>Assets</v>
      </c>
      <c r="I18194" t="str">
        <f>_xlfn.XLOOKUP(tbl_GL[[#This Row],[Account_key]],tbl_COA[Account_key],tbl_COA[SubClass2],"Not Found")</f>
        <v>Current Assets</v>
      </c>
      <c r="J18194" t="str">
        <f>_xlfn.XLOOKUP(tbl_GL[[#This Row],[Account_key]],tbl_COA[Account_key],tbl_COA[SubAccount],,0)</f>
        <v>Inventory</v>
      </c>
      <c r="K18194">
        <f>YEAR(tbl_GL[[#This Row],[Date]])</f>
        <v>2019</v>
      </c>
    </row>
    <row r="18195" spans="1:11" x14ac:dyDescent="0.35">
      <c r="A18195">
        <v>1314.1</v>
      </c>
      <c r="B18195" s="24">
        <v>43827</v>
      </c>
      <c r="C18195">
        <v>7</v>
      </c>
      <c r="D18195" s="13">
        <v>210</v>
      </c>
      <c r="E18195" s="13" t="s">
        <v>8</v>
      </c>
      <c r="F18195" s="17">
        <v>17593</v>
      </c>
      <c r="G18195" t="str">
        <f>_xlfn.XLOOKUP(tbl_GL[[#This Row],[Account_key]],tbl_COA[Account_key],tbl_COA[Class],"Not Found")</f>
        <v>Trading account</v>
      </c>
      <c r="H18195" t="str">
        <f>_xlfn.XLOOKUP(tbl_GL[[#This Row],[Account_key]],tbl_COA[Account_key],tbl_COA[SubClass],"Not Found")</f>
        <v>Sales</v>
      </c>
      <c r="I18195" t="str">
        <f>_xlfn.XLOOKUP(tbl_GL[[#This Row],[Account_key]],tbl_COA[Account_key],tbl_COA[SubClass2],"Not Found")</f>
        <v>Sales</v>
      </c>
      <c r="J18195" t="str">
        <f>_xlfn.XLOOKUP(tbl_GL[[#This Row],[Account_key]],tbl_COA[Account_key],tbl_COA[SubAccount],,0)</f>
        <v>Sales</v>
      </c>
      <c r="K18195">
        <f>YEAR(tbl_GL[[#This Row],[Date]])</f>
        <v>2019</v>
      </c>
    </row>
    <row r="18196" spans="1:11" x14ac:dyDescent="0.35">
      <c r="A18196">
        <v>1314.2</v>
      </c>
      <c r="B18196" s="24">
        <v>43827</v>
      </c>
      <c r="C18196">
        <v>7</v>
      </c>
      <c r="D18196" s="13">
        <v>30</v>
      </c>
      <c r="E18196" s="13" t="s">
        <v>8</v>
      </c>
      <c r="F18196" s="17">
        <v>17593</v>
      </c>
      <c r="G18196" t="str">
        <f>_xlfn.XLOOKUP(tbl_GL[[#This Row],[Account_key]],tbl_COA[Account_key],tbl_COA[Class],"Not Found")</f>
        <v>Assets</v>
      </c>
      <c r="H18196" t="str">
        <f>_xlfn.XLOOKUP(tbl_GL[[#This Row],[Account_key]],tbl_COA[Account_key],tbl_COA[SubClass],"Not Found")</f>
        <v>Assets</v>
      </c>
      <c r="I18196" t="str">
        <f>_xlfn.XLOOKUP(tbl_GL[[#This Row],[Account_key]],tbl_COA[Account_key],tbl_COA[SubClass2],"Not Found")</f>
        <v>Current Assets</v>
      </c>
      <c r="J18196" t="str">
        <f>_xlfn.XLOOKUP(tbl_GL[[#This Row],[Account_key]],tbl_COA[Account_key],tbl_COA[SubAccount],,0)</f>
        <v>Trade Receivables</v>
      </c>
      <c r="K18196">
        <f>YEAR(tbl_GL[[#This Row],[Date]])</f>
        <v>2019</v>
      </c>
    </row>
    <row r="18197" spans="1:11" x14ac:dyDescent="0.35">
      <c r="A18197">
        <v>1315.1</v>
      </c>
      <c r="B18197" s="24">
        <v>43830</v>
      </c>
      <c r="C18197">
        <v>7</v>
      </c>
      <c r="D18197" s="13">
        <v>10</v>
      </c>
      <c r="E18197" s="13" t="s">
        <v>110</v>
      </c>
      <c r="F18197" s="17">
        <v>19</v>
      </c>
      <c r="G18197" t="str">
        <f>_xlfn.XLOOKUP(tbl_GL[[#This Row],[Account_key]],tbl_COA[Account_key],tbl_COA[Class],"Not Found")</f>
        <v>Assets</v>
      </c>
      <c r="H18197" t="str">
        <f>_xlfn.XLOOKUP(tbl_GL[[#This Row],[Account_key]],tbl_COA[Account_key],tbl_COA[SubClass],"Not Found")</f>
        <v>Assets</v>
      </c>
      <c r="I18197" t="str">
        <f>_xlfn.XLOOKUP(tbl_GL[[#This Row],[Account_key]],tbl_COA[Account_key],tbl_COA[SubClass2],"Not Found")</f>
        <v>Current Assets</v>
      </c>
      <c r="J18197" t="str">
        <f>_xlfn.XLOOKUP(tbl_GL[[#This Row],[Account_key]],tbl_COA[Account_key],tbl_COA[SubAccount],,0)</f>
        <v>Cash at Bank</v>
      </c>
      <c r="K18197">
        <f>YEAR(tbl_GL[[#This Row],[Date]])</f>
        <v>2019</v>
      </c>
    </row>
    <row r="18198" spans="1:11" x14ac:dyDescent="0.35">
      <c r="A18198">
        <v>1315.2</v>
      </c>
      <c r="B18198" s="24">
        <v>43830</v>
      </c>
      <c r="C18198">
        <v>7</v>
      </c>
      <c r="D18198" s="13">
        <v>430</v>
      </c>
      <c r="E18198" s="13" t="s">
        <v>110</v>
      </c>
      <c r="F18198" s="17">
        <v>19</v>
      </c>
      <c r="G18198" t="str">
        <f>_xlfn.XLOOKUP(tbl_GL[[#This Row],[Account_key]],tbl_COA[Account_key],tbl_COA[Class],"Not Found")</f>
        <v>Non-operating</v>
      </c>
      <c r="H18198" t="str">
        <f>_xlfn.XLOOKUP(tbl_GL[[#This Row],[Account_key]],tbl_COA[Account_key],tbl_COA[SubClass],"Not Found")</f>
        <v>Exchange Loss/Gain</v>
      </c>
      <c r="I18198" t="str">
        <f>_xlfn.XLOOKUP(tbl_GL[[#This Row],[Account_key]],tbl_COA[Account_key],tbl_COA[SubClass2],"Not Found")</f>
        <v>Exchange Loss/Gain</v>
      </c>
      <c r="J18198" t="str">
        <f>_xlfn.XLOOKUP(tbl_GL[[#This Row],[Account_key]],tbl_COA[Account_key],tbl_COA[SubAccount],,0)</f>
        <v>Exchange Loss/Gain</v>
      </c>
      <c r="K18198">
        <f>YEAR(tbl_GL[[#This Row],[Date]])</f>
        <v>2019</v>
      </c>
    </row>
    <row r="18199" spans="1:11" x14ac:dyDescent="0.35">
      <c r="A18199">
        <v>1316.1</v>
      </c>
      <c r="B18199" s="24">
        <v>43830</v>
      </c>
      <c r="C18199">
        <v>7</v>
      </c>
      <c r="D18199" s="13">
        <v>400</v>
      </c>
      <c r="E18199" s="13" t="s">
        <v>104</v>
      </c>
      <c r="F18199" s="17">
        <v>-125</v>
      </c>
      <c r="G18199" t="str">
        <f>_xlfn.XLOOKUP(tbl_GL[[#This Row],[Account_key]],tbl_COA[Account_key],tbl_COA[Class],"Not Found")</f>
        <v>Operating account</v>
      </c>
      <c r="H18199" t="str">
        <f>_xlfn.XLOOKUP(tbl_GL[[#This Row],[Account_key]],tbl_COA[Account_key],tbl_COA[SubClass],"Not Found")</f>
        <v>Depreciation &amp; Amortization</v>
      </c>
      <c r="I18199" t="str">
        <f>_xlfn.XLOOKUP(tbl_GL[[#This Row],[Account_key]],tbl_COA[Account_key],tbl_COA[SubClass2],"Not Found")</f>
        <v>Amortization</v>
      </c>
      <c r="J18199" t="str">
        <f>_xlfn.XLOOKUP(tbl_GL[[#This Row],[Account_key]],tbl_COA[Account_key],tbl_COA[SubAccount],,0)</f>
        <v>Amortization of Intangible Assets</v>
      </c>
      <c r="K18199">
        <f>YEAR(tbl_GL[[#This Row],[Date]])</f>
        <v>2019</v>
      </c>
    </row>
    <row r="18200" spans="1:11" x14ac:dyDescent="0.35">
      <c r="A18200">
        <v>1316.2</v>
      </c>
      <c r="B18200" s="24">
        <v>43830</v>
      </c>
      <c r="C18200">
        <v>7</v>
      </c>
      <c r="D18200" s="13">
        <v>100</v>
      </c>
      <c r="E18200" s="13" t="s">
        <v>104</v>
      </c>
      <c r="F18200" s="17">
        <v>-125</v>
      </c>
      <c r="G18200" t="str">
        <f>_xlfn.XLOOKUP(tbl_GL[[#This Row],[Account_key]],tbl_COA[Account_key],tbl_COA[Class],"Not Found")</f>
        <v>Assets</v>
      </c>
      <c r="H18200" t="str">
        <f>_xlfn.XLOOKUP(tbl_GL[[#This Row],[Account_key]],tbl_COA[Account_key],tbl_COA[SubClass],"Not Found")</f>
        <v>Assets</v>
      </c>
      <c r="I18200" t="str">
        <f>_xlfn.XLOOKUP(tbl_GL[[#This Row],[Account_key]],tbl_COA[Account_key],tbl_COA[SubClass2],"Not Found")</f>
        <v>Non-Current Assets</v>
      </c>
      <c r="J18200" t="str">
        <f>_xlfn.XLOOKUP(tbl_GL[[#This Row],[Account_key]],tbl_COA[Account_key],tbl_COA[SubAccount],,0)</f>
        <v>Patents and trademarks</v>
      </c>
      <c r="K18200">
        <f>YEAR(tbl_GL[[#This Row],[Date]])</f>
        <v>2019</v>
      </c>
    </row>
    <row r="18201" spans="1:11" x14ac:dyDescent="0.35">
      <c r="A18201">
        <v>1317.1</v>
      </c>
      <c r="B18201" s="24">
        <v>43830</v>
      </c>
      <c r="C18201">
        <v>7</v>
      </c>
      <c r="D18201" s="13">
        <v>10</v>
      </c>
      <c r="E18201" s="13" t="s">
        <v>113</v>
      </c>
      <c r="F18201" s="17">
        <v>152</v>
      </c>
      <c r="G18201" t="str">
        <f>_xlfn.XLOOKUP(tbl_GL[[#This Row],[Account_key]],tbl_COA[Account_key],tbl_COA[Class],"Not Found")</f>
        <v>Assets</v>
      </c>
      <c r="H18201" t="str">
        <f>_xlfn.XLOOKUP(tbl_GL[[#This Row],[Account_key]],tbl_COA[Account_key],tbl_COA[SubClass],"Not Found")</f>
        <v>Assets</v>
      </c>
      <c r="I18201" t="str">
        <f>_xlfn.XLOOKUP(tbl_GL[[#This Row],[Account_key]],tbl_COA[Account_key],tbl_COA[SubClass2],"Not Found")</f>
        <v>Current Assets</v>
      </c>
      <c r="J18201" t="str">
        <f>_xlfn.XLOOKUP(tbl_GL[[#This Row],[Account_key]],tbl_COA[Account_key],tbl_COA[SubAccount],,0)</f>
        <v>Cash at Bank</v>
      </c>
      <c r="K18201">
        <f>YEAR(tbl_GL[[#This Row],[Date]])</f>
        <v>2019</v>
      </c>
    </row>
    <row r="18202" spans="1:11" x14ac:dyDescent="0.35">
      <c r="A18202">
        <v>1317.2</v>
      </c>
      <c r="B18202" s="24">
        <v>43830</v>
      </c>
      <c r="C18202">
        <v>7</v>
      </c>
      <c r="D18202" s="13">
        <v>410</v>
      </c>
      <c r="E18202" s="13" t="s">
        <v>113</v>
      </c>
      <c r="F18202" s="17">
        <v>152</v>
      </c>
      <c r="G18202" t="str">
        <f>_xlfn.XLOOKUP(tbl_GL[[#This Row],[Account_key]],tbl_COA[Account_key],tbl_COA[Class],"Not Found")</f>
        <v>Non-operating</v>
      </c>
      <c r="H18202" t="str">
        <f>_xlfn.XLOOKUP(tbl_GL[[#This Row],[Account_key]],tbl_COA[Account_key],tbl_COA[SubClass],"Not Found")</f>
        <v>Interest Income</v>
      </c>
      <c r="I18202" t="str">
        <f>_xlfn.XLOOKUP(tbl_GL[[#This Row],[Account_key]],tbl_COA[Account_key],tbl_COA[SubClass2],"Not Found")</f>
        <v>Interest Income</v>
      </c>
      <c r="J18202" t="str">
        <f>_xlfn.XLOOKUP(tbl_GL[[#This Row],[Account_key]],tbl_COA[Account_key],tbl_COA[SubAccount],,0)</f>
        <v>Interest Income</v>
      </c>
      <c r="K18202">
        <f>YEAR(tbl_GL[[#This Row],[Date]])</f>
        <v>2019</v>
      </c>
    </row>
    <row r="18203" spans="1:11" x14ac:dyDescent="0.35">
      <c r="A18203">
        <v>1318.1</v>
      </c>
      <c r="B18203" s="24">
        <v>43830</v>
      </c>
      <c r="C18203">
        <v>7</v>
      </c>
      <c r="D18203" s="13">
        <v>440</v>
      </c>
      <c r="E18203" s="13" t="s">
        <v>112</v>
      </c>
      <c r="F18203" s="17">
        <v>-195</v>
      </c>
      <c r="G18203" t="str">
        <f>_xlfn.XLOOKUP(tbl_GL[[#This Row],[Account_key]],tbl_COA[Account_key],tbl_COA[Class],"Not Found")</f>
        <v>Interest &amp; Tax</v>
      </c>
      <c r="H18203" t="str">
        <f>_xlfn.XLOOKUP(tbl_GL[[#This Row],[Account_key]],tbl_COA[Account_key],tbl_COA[SubClass],"Not Found")</f>
        <v>Interest Expense</v>
      </c>
      <c r="I18203" t="str">
        <f>_xlfn.XLOOKUP(tbl_GL[[#This Row],[Account_key]],tbl_COA[Account_key],tbl_COA[SubClass2],"Not Found")</f>
        <v>Interest Expense</v>
      </c>
      <c r="J18203" t="str">
        <f>_xlfn.XLOOKUP(tbl_GL[[#This Row],[Account_key]],tbl_COA[Account_key],tbl_COA[SubAccount],,0)</f>
        <v>Interest Expense</v>
      </c>
      <c r="K18203">
        <f>YEAR(tbl_GL[[#This Row],[Date]])</f>
        <v>2019</v>
      </c>
    </row>
    <row r="18204" spans="1:11" x14ac:dyDescent="0.35">
      <c r="A18204">
        <v>1318.2</v>
      </c>
      <c r="B18204" s="24">
        <v>43830</v>
      </c>
      <c r="C18204">
        <v>7</v>
      </c>
      <c r="D18204" s="13">
        <v>121</v>
      </c>
      <c r="E18204" s="13" t="s">
        <v>112</v>
      </c>
      <c r="F18204" s="17">
        <v>195</v>
      </c>
      <c r="G18204" t="str">
        <f>_xlfn.XLOOKUP(tbl_GL[[#This Row],[Account_key]],tbl_COA[Account_key],tbl_COA[Class],"Not Found")</f>
        <v>Liabilities and Owners Equity</v>
      </c>
      <c r="H18204" t="str">
        <f>_xlfn.XLOOKUP(tbl_GL[[#This Row],[Account_key]],tbl_COA[Account_key],tbl_COA[SubClass],"Not Found")</f>
        <v>Liabilities</v>
      </c>
      <c r="I18204" t="str">
        <f>_xlfn.XLOOKUP(tbl_GL[[#This Row],[Account_key]],tbl_COA[Account_key],tbl_COA[SubClass2],"Not Found")</f>
        <v>Current Liabilities</v>
      </c>
      <c r="J18204" t="str">
        <f>_xlfn.XLOOKUP(tbl_GL[[#This Row],[Account_key]],tbl_COA[Account_key],tbl_COA[SubAccount],,0)</f>
        <v>Interest Payable</v>
      </c>
      <c r="K18204">
        <f>YEAR(tbl_GL[[#This Row],[Date]])</f>
        <v>2019</v>
      </c>
    </row>
    <row r="18205" spans="1:11" x14ac:dyDescent="0.35">
      <c r="A18205">
        <v>1319.1</v>
      </c>
      <c r="B18205" s="24">
        <v>43830</v>
      </c>
      <c r="C18205">
        <v>7</v>
      </c>
      <c r="D18205" s="13">
        <v>240</v>
      </c>
      <c r="E18205" s="13" t="s">
        <v>56</v>
      </c>
      <c r="F18205" s="17">
        <v>-4500</v>
      </c>
      <c r="G18205" t="str">
        <f>_xlfn.XLOOKUP(tbl_GL[[#This Row],[Account_key]],tbl_COA[Account_key],tbl_COA[Class],"Not Found")</f>
        <v>Operating account</v>
      </c>
      <c r="H18205" t="str">
        <f>_xlfn.XLOOKUP(tbl_GL[[#This Row],[Account_key]],tbl_COA[Account_key],tbl_COA[SubClass],"Not Found")</f>
        <v>Operating Expenses</v>
      </c>
      <c r="I18205" t="str">
        <f>_xlfn.XLOOKUP(tbl_GL[[#This Row],[Account_key]],tbl_COA[Account_key],tbl_COA[SubClass2],"Not Found")</f>
        <v>Sales &amp; Distribution</v>
      </c>
      <c r="J18205" t="str">
        <f>_xlfn.XLOOKUP(tbl_GL[[#This Row],[Account_key]],tbl_COA[Account_key],tbl_COA[SubAccount],,0)</f>
        <v>Salaries</v>
      </c>
      <c r="K18205">
        <f>YEAR(tbl_GL[[#This Row],[Date]])</f>
        <v>2019</v>
      </c>
    </row>
    <row r="18206" spans="1:11" x14ac:dyDescent="0.35">
      <c r="A18206">
        <v>1319.2</v>
      </c>
      <c r="B18206" s="24">
        <v>43830</v>
      </c>
      <c r="C18206">
        <v>7</v>
      </c>
      <c r="D18206" s="13">
        <v>10</v>
      </c>
      <c r="E18206" s="13" t="s">
        <v>56</v>
      </c>
      <c r="F18206" s="17">
        <v>-4500</v>
      </c>
      <c r="G18206" t="str">
        <f>_xlfn.XLOOKUP(tbl_GL[[#This Row],[Account_key]],tbl_COA[Account_key],tbl_COA[Class],"Not Found")</f>
        <v>Assets</v>
      </c>
      <c r="H18206" t="str">
        <f>_xlfn.XLOOKUP(tbl_GL[[#This Row],[Account_key]],tbl_COA[Account_key],tbl_COA[SubClass],"Not Found")</f>
        <v>Assets</v>
      </c>
      <c r="I18206" t="str">
        <f>_xlfn.XLOOKUP(tbl_GL[[#This Row],[Account_key]],tbl_COA[Account_key],tbl_COA[SubClass2],"Not Found")</f>
        <v>Current Assets</v>
      </c>
      <c r="J18206" t="str">
        <f>_xlfn.XLOOKUP(tbl_GL[[#This Row],[Account_key]],tbl_COA[Account_key],tbl_COA[SubAccount],,0)</f>
        <v>Cash at Bank</v>
      </c>
      <c r="K18206">
        <f>YEAR(tbl_GL[[#This Row],[Date]])</f>
        <v>2019</v>
      </c>
    </row>
    <row r="18207" spans="1:11" x14ac:dyDescent="0.35">
      <c r="A18207">
        <v>1320.1</v>
      </c>
      <c r="B18207" s="24">
        <v>43830</v>
      </c>
      <c r="C18207">
        <v>7</v>
      </c>
      <c r="D18207" s="13">
        <v>450</v>
      </c>
      <c r="E18207" s="23" t="s">
        <v>108</v>
      </c>
      <c r="F18207" s="17">
        <v>-4880</v>
      </c>
      <c r="G18207" t="str">
        <f>_xlfn.XLOOKUP(tbl_GL[[#This Row],[Account_key]],tbl_COA[Account_key],tbl_COA[Class],"Not Found")</f>
        <v>Interest &amp; Tax</v>
      </c>
      <c r="H18207" t="str">
        <f>_xlfn.XLOOKUP(tbl_GL[[#This Row],[Account_key]],tbl_COA[Account_key],tbl_COA[SubClass],"Not Found")</f>
        <v>Taxation</v>
      </c>
      <c r="I18207" t="str">
        <f>_xlfn.XLOOKUP(tbl_GL[[#This Row],[Account_key]],tbl_COA[Account_key],tbl_COA[SubClass2],"Not Found")</f>
        <v>Taxation</v>
      </c>
      <c r="J18207" t="str">
        <f>_xlfn.XLOOKUP(tbl_GL[[#This Row],[Account_key]],tbl_COA[Account_key],tbl_COA[SubAccount],,0)</f>
        <v>Taxation</v>
      </c>
      <c r="K18207">
        <f>YEAR(tbl_GL[[#This Row],[Date]])</f>
        <v>2019</v>
      </c>
    </row>
    <row r="18208" spans="1:11" x14ac:dyDescent="0.35">
      <c r="A18208">
        <v>1320.2</v>
      </c>
      <c r="B18208" s="24">
        <v>43830</v>
      </c>
      <c r="C18208">
        <v>7</v>
      </c>
      <c r="D18208" s="13">
        <v>122</v>
      </c>
      <c r="E18208" s="23" t="s">
        <v>108</v>
      </c>
      <c r="F18208" s="17">
        <v>4880</v>
      </c>
      <c r="G18208" t="str">
        <f>_xlfn.XLOOKUP(tbl_GL[[#This Row],[Account_key]],tbl_COA[Account_key],tbl_COA[Class],"Not Found")</f>
        <v>Liabilities and Owners Equity</v>
      </c>
      <c r="H18208" t="str">
        <f>_xlfn.XLOOKUP(tbl_GL[[#This Row],[Account_key]],tbl_COA[Account_key],tbl_COA[SubClass],"Not Found")</f>
        <v>Liabilities</v>
      </c>
      <c r="I18208" t="str">
        <f>_xlfn.XLOOKUP(tbl_GL[[#This Row],[Account_key]],tbl_COA[Account_key],tbl_COA[SubClass2],"Not Found")</f>
        <v>Current Liabilities</v>
      </c>
      <c r="J18208" t="str">
        <f>_xlfn.XLOOKUP(tbl_GL[[#This Row],[Account_key]],tbl_COA[Account_key],tbl_COA[SubAccount],,0)</f>
        <v>Tax payable</v>
      </c>
      <c r="K18208">
        <f>YEAR(tbl_GL[[#This Row],[Date]])</f>
        <v>2019</v>
      </c>
    </row>
    <row r="18209" spans="1:11" x14ac:dyDescent="0.35">
      <c r="A18209">
        <v>1321.1</v>
      </c>
      <c r="B18209" s="24">
        <v>43830</v>
      </c>
      <c r="C18209">
        <v>7</v>
      </c>
      <c r="D18209" s="13">
        <v>380</v>
      </c>
      <c r="E18209" s="13" t="s">
        <v>101</v>
      </c>
      <c r="F18209" s="17">
        <v>-4900</v>
      </c>
      <c r="G18209" t="str">
        <f>_xlfn.XLOOKUP(tbl_GL[[#This Row],[Account_key]],tbl_COA[Account_key],tbl_COA[Class],"Not Found")</f>
        <v>Operating account</v>
      </c>
      <c r="H18209" t="str">
        <f>_xlfn.XLOOKUP(tbl_GL[[#This Row],[Account_key]],tbl_COA[Account_key],tbl_COA[SubClass],"Not Found")</f>
        <v>Depreciation &amp; Amortization</v>
      </c>
      <c r="I18209" t="str">
        <f>_xlfn.XLOOKUP(tbl_GL[[#This Row],[Account_key]],tbl_COA[Account_key],tbl_COA[SubClass2],"Not Found")</f>
        <v>Depreciation</v>
      </c>
      <c r="J18209" t="str">
        <f>_xlfn.XLOOKUP(tbl_GL[[#This Row],[Account_key]],tbl_COA[Account_key],tbl_COA[SubAccount],,0)</f>
        <v>Equipment</v>
      </c>
      <c r="K18209">
        <f>YEAR(tbl_GL[[#This Row],[Date]])</f>
        <v>2019</v>
      </c>
    </row>
    <row r="18210" spans="1:11" x14ac:dyDescent="0.35">
      <c r="A18210">
        <v>1321.2</v>
      </c>
      <c r="B18210" s="24">
        <v>43830</v>
      </c>
      <c r="C18210">
        <v>7</v>
      </c>
      <c r="D18210" s="13">
        <v>90</v>
      </c>
      <c r="E18210" s="13" t="s">
        <v>101</v>
      </c>
      <c r="F18210" s="17">
        <v>-4900</v>
      </c>
      <c r="G18210" t="str">
        <f>_xlfn.XLOOKUP(tbl_GL[[#This Row],[Account_key]],tbl_COA[Account_key],tbl_COA[Class],"Not Found")</f>
        <v>Assets</v>
      </c>
      <c r="H18210" t="str">
        <f>_xlfn.XLOOKUP(tbl_GL[[#This Row],[Account_key]],tbl_COA[Account_key],tbl_COA[SubClass],"Not Found")</f>
        <v>Assets</v>
      </c>
      <c r="I18210" t="str">
        <f>_xlfn.XLOOKUP(tbl_GL[[#This Row],[Account_key]],tbl_COA[Account_key],tbl_COA[SubClass2],"Not Found")</f>
        <v>Non-Current Assets</v>
      </c>
      <c r="J18210" t="str">
        <f>_xlfn.XLOOKUP(tbl_GL[[#This Row],[Account_key]],tbl_COA[Account_key],tbl_COA[SubAccount],,0)</f>
        <v>Office Furniture &amp; Equipment</v>
      </c>
      <c r="K18210">
        <f>YEAR(tbl_GL[[#This Row],[Date]])</f>
        <v>2019</v>
      </c>
    </row>
    <row r="18211" spans="1:11" x14ac:dyDescent="0.35">
      <c r="A18211">
        <v>1322.1</v>
      </c>
      <c r="B18211" s="24">
        <v>43830</v>
      </c>
      <c r="C18211">
        <v>7</v>
      </c>
      <c r="D18211" s="13">
        <v>201</v>
      </c>
      <c r="E18211" s="13" t="s">
        <v>128</v>
      </c>
      <c r="F18211" s="17">
        <v>-24375</v>
      </c>
      <c r="G18211" t="str">
        <f>_xlfn.XLOOKUP(tbl_GL[[#This Row],[Account_key]],tbl_COA[Account_key],tbl_COA[Class],"Not Found")</f>
        <v>Liabilities and Owners Equity</v>
      </c>
      <c r="H18211" t="str">
        <f>_xlfn.XLOOKUP(tbl_GL[[#This Row],[Account_key]],tbl_COA[Account_key],tbl_COA[SubClass],"Not Found")</f>
        <v>Owners Equity</v>
      </c>
      <c r="I18211" t="str">
        <f>_xlfn.XLOOKUP(tbl_GL[[#This Row],[Account_key]],tbl_COA[Account_key],tbl_COA[SubClass2],"Not Found")</f>
        <v>Retained Earnings</v>
      </c>
      <c r="J18211" t="str">
        <f>_xlfn.XLOOKUP(tbl_GL[[#This Row],[Account_key]],tbl_COA[Account_key],tbl_COA[SubAccount],,0)</f>
        <v>Dividends paid</v>
      </c>
      <c r="K18211">
        <f>YEAR(tbl_GL[[#This Row],[Date]])</f>
        <v>2019</v>
      </c>
    </row>
    <row r="18212" spans="1:11" x14ac:dyDescent="0.35">
      <c r="A18212">
        <v>1322.2</v>
      </c>
      <c r="B18212" s="24">
        <v>43830</v>
      </c>
      <c r="C18212">
        <v>7</v>
      </c>
      <c r="D18212" s="13">
        <v>135</v>
      </c>
      <c r="E18212" s="13" t="s">
        <v>128</v>
      </c>
      <c r="F18212" s="17">
        <v>24375</v>
      </c>
      <c r="G18212" t="str">
        <f>_xlfn.XLOOKUP(tbl_GL[[#This Row],[Account_key]],tbl_COA[Account_key],tbl_COA[Class],"Not Found")</f>
        <v>Liabilities and Owners Equity</v>
      </c>
      <c r="H18212" t="str">
        <f>_xlfn.XLOOKUP(tbl_GL[[#This Row],[Account_key]],tbl_COA[Account_key],tbl_COA[SubClass],"Not Found")</f>
        <v>Liabilities</v>
      </c>
      <c r="I18212" t="str">
        <f>_xlfn.XLOOKUP(tbl_GL[[#This Row],[Account_key]],tbl_COA[Account_key],tbl_COA[SubClass2],"Not Found")</f>
        <v>Current Liabilities</v>
      </c>
      <c r="J18212" t="str">
        <f>_xlfn.XLOOKUP(tbl_GL[[#This Row],[Account_key]],tbl_COA[Account_key],tbl_COA[SubAccount],,0)</f>
        <v>Dividends payable</v>
      </c>
      <c r="K18212">
        <f>YEAR(tbl_GL[[#This Row],[Date]])</f>
        <v>2019</v>
      </c>
    </row>
    <row r="18213" spans="1:11" x14ac:dyDescent="0.35">
      <c r="A18213">
        <v>1324.1</v>
      </c>
      <c r="B18213" s="24">
        <v>43830</v>
      </c>
      <c r="C18213">
        <v>7</v>
      </c>
      <c r="D18213" s="13">
        <v>90</v>
      </c>
      <c r="E18213" s="13" t="s">
        <v>111</v>
      </c>
      <c r="F18213" s="17">
        <v>-86400</v>
      </c>
      <c r="G18213" t="str">
        <f>_xlfn.XLOOKUP(tbl_GL[[#This Row],[Account_key]],tbl_COA[Account_key],tbl_COA[Class],"Not Found")</f>
        <v>Assets</v>
      </c>
      <c r="H18213" t="str">
        <f>_xlfn.XLOOKUP(tbl_GL[[#This Row],[Account_key]],tbl_COA[Account_key],tbl_COA[SubClass],"Not Found")</f>
        <v>Assets</v>
      </c>
      <c r="I18213" t="str">
        <f>_xlfn.XLOOKUP(tbl_GL[[#This Row],[Account_key]],tbl_COA[Account_key],tbl_COA[SubClass2],"Not Found")</f>
        <v>Non-Current Assets</v>
      </c>
      <c r="J18213" t="str">
        <f>_xlfn.XLOOKUP(tbl_GL[[#This Row],[Account_key]],tbl_COA[Account_key],tbl_COA[SubAccount],,0)</f>
        <v>Office Furniture &amp; Equipment</v>
      </c>
      <c r="K18213">
        <f>YEAR(tbl_GL[[#This Row],[Date]])</f>
        <v>2019</v>
      </c>
    </row>
    <row r="18214" spans="1:11" x14ac:dyDescent="0.35">
      <c r="A18214">
        <v>1324.2</v>
      </c>
      <c r="B18214" s="24">
        <v>43830</v>
      </c>
      <c r="C18214">
        <v>7</v>
      </c>
      <c r="D18214" s="13">
        <v>10</v>
      </c>
      <c r="E18214" s="13" t="s">
        <v>111</v>
      </c>
      <c r="F18214" s="17">
        <v>86940</v>
      </c>
      <c r="G18214" t="str">
        <f>_xlfn.XLOOKUP(tbl_GL[[#This Row],[Account_key]],tbl_COA[Account_key],tbl_COA[Class],"Not Found")</f>
        <v>Assets</v>
      </c>
      <c r="H18214" t="str">
        <f>_xlfn.XLOOKUP(tbl_GL[[#This Row],[Account_key]],tbl_COA[Account_key],tbl_COA[SubClass],"Not Found")</f>
        <v>Assets</v>
      </c>
      <c r="I18214" t="str">
        <f>_xlfn.XLOOKUP(tbl_GL[[#This Row],[Account_key]],tbl_COA[Account_key],tbl_COA[SubClass2],"Not Found")</f>
        <v>Current Assets</v>
      </c>
      <c r="J18214" t="str">
        <f>_xlfn.XLOOKUP(tbl_GL[[#This Row],[Account_key]],tbl_COA[Account_key],tbl_COA[SubAccount],,0)</f>
        <v>Cash at Bank</v>
      </c>
      <c r="K18214">
        <f>YEAR(tbl_GL[[#This Row],[Date]])</f>
        <v>2019</v>
      </c>
    </row>
    <row r="18215" spans="1:11" x14ac:dyDescent="0.35">
      <c r="A18215">
        <v>1324.3</v>
      </c>
      <c r="B18215" s="24">
        <v>43830</v>
      </c>
      <c r="C18215">
        <v>7</v>
      </c>
      <c r="D18215" s="13">
        <v>420</v>
      </c>
      <c r="E18215" s="13" t="s">
        <v>111</v>
      </c>
      <c r="F18215" s="17">
        <v>540</v>
      </c>
      <c r="G18215" t="str">
        <f>_xlfn.XLOOKUP(tbl_GL[[#This Row],[Account_key]],tbl_COA[Account_key],tbl_COA[Class],"Not Found")</f>
        <v>Non-operating</v>
      </c>
      <c r="H18215" t="str">
        <f>_xlfn.XLOOKUP(tbl_GL[[#This Row],[Account_key]],tbl_COA[Account_key],tbl_COA[SubClass],"Not Found")</f>
        <v>Gain/Loss on Sales of Asset</v>
      </c>
      <c r="I18215" t="str">
        <f>_xlfn.XLOOKUP(tbl_GL[[#This Row],[Account_key]],tbl_COA[Account_key],tbl_COA[SubClass2],"Not Found")</f>
        <v>Gain/Loss on Sales of Asset</v>
      </c>
      <c r="J18215" t="str">
        <f>_xlfn.XLOOKUP(tbl_GL[[#This Row],[Account_key]],tbl_COA[Account_key],tbl_COA[SubAccount],,0)</f>
        <v>Gain/Loss on Sales of Asset</v>
      </c>
      <c r="K18215">
        <f>YEAR(tbl_GL[[#This Row],[Date]])</f>
        <v>2019</v>
      </c>
    </row>
    <row r="18216" spans="1:11" hidden="1" x14ac:dyDescent="0.35">
      <c r="A18216" s="20">
        <v>49.1</v>
      </c>
      <c r="B18216" s="24">
        <v>43131</v>
      </c>
      <c r="C18216">
        <v>1</v>
      </c>
      <c r="D18216" s="13">
        <v>200</v>
      </c>
      <c r="E18216" s="13" t="s">
        <v>114</v>
      </c>
      <c r="F18216" s="17">
        <v>5858</v>
      </c>
      <c r="G18216" t="str">
        <f>_xlfn.XLOOKUP(tbl_GL[[#This Row],[Account_key]],tbl_COA[Account_key],tbl_COA[Class],"Not Found")</f>
        <v>Liabilities and Owners Equity</v>
      </c>
      <c r="H18216" t="str">
        <f>_xlfn.XLOOKUP(tbl_GL[[#This Row],[Account_key]],tbl_COA[Account_key],tbl_COA[SubClass],"Not Found")</f>
        <v>Owners Equity</v>
      </c>
      <c r="I18216" t="str">
        <f>_xlfn.XLOOKUP(tbl_GL[[#This Row],[Account_key]],tbl_COA[Account_key],tbl_COA[SubClass2],"Not Found")</f>
        <v>Retained Earnings</v>
      </c>
      <c r="J18216" t="str">
        <f>_xlfn.XLOOKUP(tbl_GL[[#This Row],[Account_key]],tbl_COA[Account_key],tbl_COA[SubAccount],,0)</f>
        <v>Retained Earnings</v>
      </c>
      <c r="K18216">
        <f>YEAR(tbl_GL[[#This Row],[Date]])</f>
        <v>2018</v>
      </c>
    </row>
    <row r="18217" spans="1:11" hidden="1" x14ac:dyDescent="0.35">
      <c r="A18217" s="20">
        <v>93.1</v>
      </c>
      <c r="B18217" s="24">
        <v>43159</v>
      </c>
      <c r="C18217">
        <f t="shared" ref="C18217:C18239" si="0">C18216</f>
        <v>1</v>
      </c>
      <c r="D18217" s="13">
        <v>200</v>
      </c>
      <c r="E18217" s="13" t="s">
        <v>114</v>
      </c>
      <c r="F18217" s="17">
        <v>-4784</v>
      </c>
      <c r="G18217" t="str">
        <f>_xlfn.XLOOKUP(tbl_GL[[#This Row],[Account_key]],tbl_COA[Account_key],tbl_COA[Class],"Not Found")</f>
        <v>Liabilities and Owners Equity</v>
      </c>
      <c r="H18217" t="str">
        <f>_xlfn.XLOOKUP(tbl_GL[[#This Row],[Account_key]],tbl_COA[Account_key],tbl_COA[SubClass],"Not Found")</f>
        <v>Owners Equity</v>
      </c>
      <c r="I18217" t="str">
        <f>_xlfn.XLOOKUP(tbl_GL[[#This Row],[Account_key]],tbl_COA[Account_key],tbl_COA[SubClass2],"Not Found")</f>
        <v>Retained Earnings</v>
      </c>
      <c r="J18217" t="str">
        <f>_xlfn.XLOOKUP(tbl_GL[[#This Row],[Account_key]],tbl_COA[Account_key],tbl_COA[SubAccount],,0)</f>
        <v>Retained Earnings</v>
      </c>
      <c r="K18217">
        <f>YEAR(tbl_GL[[#This Row],[Date]])</f>
        <v>2018</v>
      </c>
    </row>
    <row r="18218" spans="1:11" hidden="1" x14ac:dyDescent="0.35">
      <c r="A18218" s="20">
        <v>142.1</v>
      </c>
      <c r="B18218" s="24">
        <v>43190</v>
      </c>
      <c r="C18218">
        <f t="shared" si="0"/>
        <v>1</v>
      </c>
      <c r="D18218" s="13">
        <v>200</v>
      </c>
      <c r="E18218" s="13" t="s">
        <v>114</v>
      </c>
      <c r="F18218" s="17">
        <v>-2196</v>
      </c>
      <c r="G18218" t="str">
        <f>_xlfn.XLOOKUP(tbl_GL[[#This Row],[Account_key]],tbl_COA[Account_key],tbl_COA[Class],"Not Found")</f>
        <v>Liabilities and Owners Equity</v>
      </c>
      <c r="H18218" t="str">
        <f>_xlfn.XLOOKUP(tbl_GL[[#This Row],[Account_key]],tbl_COA[Account_key],tbl_COA[SubClass],"Not Found")</f>
        <v>Owners Equity</v>
      </c>
      <c r="I18218" t="str">
        <f>_xlfn.XLOOKUP(tbl_GL[[#This Row],[Account_key]],tbl_COA[Account_key],tbl_COA[SubClass2],"Not Found")</f>
        <v>Retained Earnings</v>
      </c>
      <c r="J18218" t="str">
        <f>_xlfn.XLOOKUP(tbl_GL[[#This Row],[Account_key]],tbl_COA[Account_key],tbl_COA[SubAccount],,0)</f>
        <v>Retained Earnings</v>
      </c>
      <c r="K18218">
        <f>YEAR(tbl_GL[[#This Row],[Date]])</f>
        <v>2018</v>
      </c>
    </row>
    <row r="18219" spans="1:11" hidden="1" x14ac:dyDescent="0.35">
      <c r="A18219" s="20">
        <v>200.1</v>
      </c>
      <c r="B18219" s="24">
        <v>43220</v>
      </c>
      <c r="C18219">
        <f t="shared" si="0"/>
        <v>1</v>
      </c>
      <c r="D18219" s="13">
        <v>200</v>
      </c>
      <c r="E18219" s="13" t="s">
        <v>114</v>
      </c>
      <c r="F18219" s="17">
        <v>8388</v>
      </c>
      <c r="G18219" t="str">
        <f>_xlfn.XLOOKUP(tbl_GL[[#This Row],[Account_key]],tbl_COA[Account_key],tbl_COA[Class],"Not Found")</f>
        <v>Liabilities and Owners Equity</v>
      </c>
      <c r="H18219" t="str">
        <f>_xlfn.XLOOKUP(tbl_GL[[#This Row],[Account_key]],tbl_COA[Account_key],tbl_COA[SubClass],"Not Found")</f>
        <v>Owners Equity</v>
      </c>
      <c r="I18219" t="str">
        <f>_xlfn.XLOOKUP(tbl_GL[[#This Row],[Account_key]],tbl_COA[Account_key],tbl_COA[SubClass2],"Not Found")</f>
        <v>Retained Earnings</v>
      </c>
      <c r="J18219" t="str">
        <f>_xlfn.XLOOKUP(tbl_GL[[#This Row],[Account_key]],tbl_COA[Account_key],tbl_COA[SubAccount],,0)</f>
        <v>Retained Earnings</v>
      </c>
      <c r="K18219">
        <f>YEAR(tbl_GL[[#This Row],[Date]])</f>
        <v>2018</v>
      </c>
    </row>
    <row r="18220" spans="1:11" hidden="1" x14ac:dyDescent="0.35">
      <c r="A18220" s="20">
        <v>250.1</v>
      </c>
      <c r="B18220" s="24">
        <v>43251</v>
      </c>
      <c r="C18220">
        <f t="shared" si="0"/>
        <v>1</v>
      </c>
      <c r="D18220" s="13">
        <v>200</v>
      </c>
      <c r="E18220" s="13" t="s">
        <v>114</v>
      </c>
      <c r="F18220" s="17">
        <v>4892</v>
      </c>
      <c r="G18220" t="str">
        <f>_xlfn.XLOOKUP(tbl_GL[[#This Row],[Account_key]],tbl_COA[Account_key],tbl_COA[Class],"Not Found")</f>
        <v>Liabilities and Owners Equity</v>
      </c>
      <c r="H18220" t="str">
        <f>_xlfn.XLOOKUP(tbl_GL[[#This Row],[Account_key]],tbl_COA[Account_key],tbl_COA[SubClass],"Not Found")</f>
        <v>Owners Equity</v>
      </c>
      <c r="I18220" t="str">
        <f>_xlfn.XLOOKUP(tbl_GL[[#This Row],[Account_key]],tbl_COA[Account_key],tbl_COA[SubClass2],"Not Found")</f>
        <v>Retained Earnings</v>
      </c>
      <c r="J18220" t="str">
        <f>_xlfn.XLOOKUP(tbl_GL[[#This Row],[Account_key]],tbl_COA[Account_key],tbl_COA[SubAccount],,0)</f>
        <v>Retained Earnings</v>
      </c>
      <c r="K18220">
        <f>YEAR(tbl_GL[[#This Row],[Date]])</f>
        <v>2018</v>
      </c>
    </row>
    <row r="18221" spans="1:11" hidden="1" x14ac:dyDescent="0.35">
      <c r="A18221" s="20">
        <v>301.10000000000002</v>
      </c>
      <c r="B18221" s="24">
        <v>43281</v>
      </c>
      <c r="C18221">
        <f t="shared" si="0"/>
        <v>1</v>
      </c>
      <c r="D18221" s="13">
        <v>200</v>
      </c>
      <c r="E18221" s="13" t="s">
        <v>114</v>
      </c>
      <c r="F18221" s="17">
        <v>5376</v>
      </c>
      <c r="G18221" t="str">
        <f>_xlfn.XLOOKUP(tbl_GL[[#This Row],[Account_key]],tbl_COA[Account_key],tbl_COA[Class],"Not Found")</f>
        <v>Liabilities and Owners Equity</v>
      </c>
      <c r="H18221" t="str">
        <f>_xlfn.XLOOKUP(tbl_GL[[#This Row],[Account_key]],tbl_COA[Account_key],tbl_COA[SubClass],"Not Found")</f>
        <v>Owners Equity</v>
      </c>
      <c r="I18221" t="str">
        <f>_xlfn.XLOOKUP(tbl_GL[[#This Row],[Account_key]],tbl_COA[Account_key],tbl_COA[SubClass2],"Not Found")</f>
        <v>Retained Earnings</v>
      </c>
      <c r="J18221" t="str">
        <f>_xlfn.XLOOKUP(tbl_GL[[#This Row],[Account_key]],tbl_COA[Account_key],tbl_COA[SubAccount],,0)</f>
        <v>Retained Earnings</v>
      </c>
      <c r="K18221">
        <f>YEAR(tbl_GL[[#This Row],[Date]])</f>
        <v>2018</v>
      </c>
    </row>
    <row r="18222" spans="1:11" hidden="1" x14ac:dyDescent="0.35">
      <c r="A18222" s="20">
        <v>363.1</v>
      </c>
      <c r="B18222" s="24">
        <v>43312</v>
      </c>
      <c r="C18222">
        <f t="shared" si="0"/>
        <v>1</v>
      </c>
      <c r="D18222" s="13">
        <v>200</v>
      </c>
      <c r="E18222" s="13" t="s">
        <v>114</v>
      </c>
      <c r="F18222" s="17">
        <v>25094</v>
      </c>
      <c r="G18222" t="str">
        <f>_xlfn.XLOOKUP(tbl_GL[[#This Row],[Account_key]],tbl_COA[Account_key],tbl_COA[Class],"Not Found")</f>
        <v>Liabilities and Owners Equity</v>
      </c>
      <c r="H18222" t="str">
        <f>_xlfn.XLOOKUP(tbl_GL[[#This Row],[Account_key]],tbl_COA[Account_key],tbl_COA[SubClass],"Not Found")</f>
        <v>Owners Equity</v>
      </c>
      <c r="I18222" t="str">
        <f>_xlfn.XLOOKUP(tbl_GL[[#This Row],[Account_key]],tbl_COA[Account_key],tbl_COA[SubClass2],"Not Found")</f>
        <v>Retained Earnings</v>
      </c>
      <c r="J18222" t="str">
        <f>_xlfn.XLOOKUP(tbl_GL[[#This Row],[Account_key]],tbl_COA[Account_key],tbl_COA[SubAccount],,0)</f>
        <v>Retained Earnings</v>
      </c>
      <c r="K18222">
        <f>YEAR(tbl_GL[[#This Row],[Date]])</f>
        <v>2018</v>
      </c>
    </row>
    <row r="18223" spans="1:11" hidden="1" x14ac:dyDescent="0.35">
      <c r="A18223" s="20">
        <v>422.1</v>
      </c>
      <c r="B18223" s="24">
        <v>43343</v>
      </c>
      <c r="C18223">
        <f t="shared" si="0"/>
        <v>1</v>
      </c>
      <c r="D18223" s="13">
        <v>200</v>
      </c>
      <c r="E18223" s="13" t="s">
        <v>114</v>
      </c>
      <c r="F18223" s="17">
        <v>23376</v>
      </c>
      <c r="G18223" t="str">
        <f>_xlfn.XLOOKUP(tbl_GL[[#This Row],[Account_key]],tbl_COA[Account_key],tbl_COA[Class],"Not Found")</f>
        <v>Liabilities and Owners Equity</v>
      </c>
      <c r="H18223" t="str">
        <f>_xlfn.XLOOKUP(tbl_GL[[#This Row],[Account_key]],tbl_COA[Account_key],tbl_COA[SubClass],"Not Found")</f>
        <v>Owners Equity</v>
      </c>
      <c r="I18223" t="str">
        <f>_xlfn.XLOOKUP(tbl_GL[[#This Row],[Account_key]],tbl_COA[Account_key],tbl_COA[SubClass2],"Not Found")</f>
        <v>Retained Earnings</v>
      </c>
      <c r="J18223" t="str">
        <f>_xlfn.XLOOKUP(tbl_GL[[#This Row],[Account_key]],tbl_COA[Account_key],tbl_COA[SubAccount],,0)</f>
        <v>Retained Earnings</v>
      </c>
      <c r="K18223">
        <f>YEAR(tbl_GL[[#This Row],[Date]])</f>
        <v>2018</v>
      </c>
    </row>
    <row r="18224" spans="1:11" hidden="1" x14ac:dyDescent="0.35">
      <c r="A18224" s="20">
        <v>478.1</v>
      </c>
      <c r="B18224" s="24">
        <v>43373</v>
      </c>
      <c r="C18224">
        <f t="shared" si="0"/>
        <v>1</v>
      </c>
      <c r="D18224" s="13">
        <v>200</v>
      </c>
      <c r="E18224" s="13" t="s">
        <v>114</v>
      </c>
      <c r="F18224" s="17">
        <v>20542</v>
      </c>
      <c r="G18224" t="str">
        <f>_xlfn.XLOOKUP(tbl_GL[[#This Row],[Account_key]],tbl_COA[Account_key],tbl_COA[Class],"Not Found")</f>
        <v>Liabilities and Owners Equity</v>
      </c>
      <c r="H18224" t="str">
        <f>_xlfn.XLOOKUP(tbl_GL[[#This Row],[Account_key]],tbl_COA[Account_key],tbl_COA[SubClass],"Not Found")</f>
        <v>Owners Equity</v>
      </c>
      <c r="I18224" t="str">
        <f>_xlfn.XLOOKUP(tbl_GL[[#This Row],[Account_key]],tbl_COA[Account_key],tbl_COA[SubClass2],"Not Found")</f>
        <v>Retained Earnings</v>
      </c>
      <c r="J18224" t="str">
        <f>_xlfn.XLOOKUP(tbl_GL[[#This Row],[Account_key]],tbl_COA[Account_key],tbl_COA[SubAccount],,0)</f>
        <v>Retained Earnings</v>
      </c>
      <c r="K18224">
        <f>YEAR(tbl_GL[[#This Row],[Date]])</f>
        <v>2018</v>
      </c>
    </row>
    <row r="18225" spans="1:11" hidden="1" x14ac:dyDescent="0.35">
      <c r="A18225" s="20">
        <v>539.1</v>
      </c>
      <c r="B18225" s="24">
        <v>43404</v>
      </c>
      <c r="C18225">
        <f t="shared" si="0"/>
        <v>1</v>
      </c>
      <c r="D18225" s="13">
        <v>200</v>
      </c>
      <c r="E18225" s="13" t="s">
        <v>114</v>
      </c>
      <c r="F18225" s="17">
        <v>27758</v>
      </c>
      <c r="G18225" t="str">
        <f>_xlfn.XLOOKUP(tbl_GL[[#This Row],[Account_key]],tbl_COA[Account_key],tbl_COA[Class],"Not Found")</f>
        <v>Liabilities and Owners Equity</v>
      </c>
      <c r="H18225" t="str">
        <f>_xlfn.XLOOKUP(tbl_GL[[#This Row],[Account_key]],tbl_COA[Account_key],tbl_COA[SubClass],"Not Found")</f>
        <v>Owners Equity</v>
      </c>
      <c r="I18225" t="str">
        <f>_xlfn.XLOOKUP(tbl_GL[[#This Row],[Account_key]],tbl_COA[Account_key],tbl_COA[SubClass2],"Not Found")</f>
        <v>Retained Earnings</v>
      </c>
      <c r="J18225" t="str">
        <f>_xlfn.XLOOKUP(tbl_GL[[#This Row],[Account_key]],tbl_COA[Account_key],tbl_COA[SubAccount],,0)</f>
        <v>Retained Earnings</v>
      </c>
      <c r="K18225">
        <f>YEAR(tbl_GL[[#This Row],[Date]])</f>
        <v>2018</v>
      </c>
    </row>
    <row r="18226" spans="1:11" hidden="1" x14ac:dyDescent="0.35">
      <c r="A18226" s="20">
        <v>601.1</v>
      </c>
      <c r="B18226" s="24">
        <v>43434</v>
      </c>
      <c r="C18226">
        <f t="shared" si="0"/>
        <v>1</v>
      </c>
      <c r="D18226" s="13">
        <v>200</v>
      </c>
      <c r="E18226" s="13" t="s">
        <v>114</v>
      </c>
      <c r="F18226" s="17">
        <v>50740</v>
      </c>
      <c r="G18226" t="str">
        <f>_xlfn.XLOOKUP(tbl_GL[[#This Row],[Account_key]],tbl_COA[Account_key],tbl_COA[Class],"Not Found")</f>
        <v>Liabilities and Owners Equity</v>
      </c>
      <c r="H18226" t="str">
        <f>_xlfn.XLOOKUP(tbl_GL[[#This Row],[Account_key]],tbl_COA[Account_key],tbl_COA[SubClass],"Not Found")</f>
        <v>Owners Equity</v>
      </c>
      <c r="I18226" t="str">
        <f>_xlfn.XLOOKUP(tbl_GL[[#This Row],[Account_key]],tbl_COA[Account_key],tbl_COA[SubClass2],"Not Found")</f>
        <v>Retained Earnings</v>
      </c>
      <c r="J18226" t="str">
        <f>_xlfn.XLOOKUP(tbl_GL[[#This Row],[Account_key]],tbl_COA[Account_key],tbl_COA[SubAccount],,0)</f>
        <v>Retained Earnings</v>
      </c>
      <c r="K18226">
        <f>YEAR(tbl_GL[[#This Row],[Date]])</f>
        <v>2018</v>
      </c>
    </row>
    <row r="18227" spans="1:11" hidden="1" x14ac:dyDescent="0.35">
      <c r="A18227" s="20">
        <v>654.1</v>
      </c>
      <c r="B18227" s="24">
        <v>43465</v>
      </c>
      <c r="C18227">
        <f t="shared" si="0"/>
        <v>1</v>
      </c>
      <c r="D18227" s="13">
        <v>200</v>
      </c>
      <c r="E18227" s="13" t="s">
        <v>114</v>
      </c>
      <c r="F18227" s="17">
        <v>37525</v>
      </c>
      <c r="G18227" t="str">
        <f>_xlfn.XLOOKUP(tbl_GL[[#This Row],[Account_key]],tbl_COA[Account_key],tbl_COA[Class],"Not Found")</f>
        <v>Liabilities and Owners Equity</v>
      </c>
      <c r="H18227" t="str">
        <f>_xlfn.XLOOKUP(tbl_GL[[#This Row],[Account_key]],tbl_COA[Account_key],tbl_COA[SubClass],"Not Found")</f>
        <v>Owners Equity</v>
      </c>
      <c r="I18227" t="str">
        <f>_xlfn.XLOOKUP(tbl_GL[[#This Row],[Account_key]],tbl_COA[Account_key],tbl_COA[SubClass2],"Not Found")</f>
        <v>Retained Earnings</v>
      </c>
      <c r="J18227" t="str">
        <f>_xlfn.XLOOKUP(tbl_GL[[#This Row],[Account_key]],tbl_COA[Account_key],tbl_COA[SubAccount],,0)</f>
        <v>Retained Earnings</v>
      </c>
      <c r="K18227">
        <f>YEAR(tbl_GL[[#This Row],[Date]])</f>
        <v>2018</v>
      </c>
    </row>
    <row r="18228" spans="1:11" x14ac:dyDescent="0.35">
      <c r="A18228" s="20">
        <v>709.1</v>
      </c>
      <c r="B18228" s="24">
        <v>43496</v>
      </c>
      <c r="C18228">
        <f t="shared" si="0"/>
        <v>1</v>
      </c>
      <c r="D18228" s="13">
        <v>200</v>
      </c>
      <c r="E18228" s="13" t="s">
        <v>114</v>
      </c>
      <c r="F18228" s="17">
        <v>16081</v>
      </c>
      <c r="G18228" t="str">
        <f>_xlfn.XLOOKUP(tbl_GL[[#This Row],[Account_key]],tbl_COA[Account_key],tbl_COA[Class],"Not Found")</f>
        <v>Liabilities and Owners Equity</v>
      </c>
      <c r="H18228" t="str">
        <f>_xlfn.XLOOKUP(tbl_GL[[#This Row],[Account_key]],tbl_COA[Account_key],tbl_COA[SubClass],"Not Found")</f>
        <v>Owners Equity</v>
      </c>
      <c r="I18228" t="str">
        <f>_xlfn.XLOOKUP(tbl_GL[[#This Row],[Account_key]],tbl_COA[Account_key],tbl_COA[SubClass2],"Not Found")</f>
        <v>Retained Earnings</v>
      </c>
      <c r="J18228" t="str">
        <f>_xlfn.XLOOKUP(tbl_GL[[#This Row],[Account_key]],tbl_COA[Account_key],tbl_COA[SubAccount],,0)</f>
        <v>Retained Earnings</v>
      </c>
      <c r="K18228">
        <f>YEAR(tbl_GL[[#This Row],[Date]])</f>
        <v>2019</v>
      </c>
    </row>
    <row r="18229" spans="1:11" x14ac:dyDescent="0.35">
      <c r="A18229" s="20">
        <v>752.1</v>
      </c>
      <c r="B18229" s="24">
        <v>43524</v>
      </c>
      <c r="C18229">
        <f t="shared" si="0"/>
        <v>1</v>
      </c>
      <c r="D18229" s="13">
        <v>200</v>
      </c>
      <c r="E18229" s="13" t="s">
        <v>114</v>
      </c>
      <c r="F18229" s="17">
        <v>-4064</v>
      </c>
      <c r="G18229" t="str">
        <f>_xlfn.XLOOKUP(tbl_GL[[#This Row],[Account_key]],tbl_COA[Account_key],tbl_COA[Class],"Not Found")</f>
        <v>Liabilities and Owners Equity</v>
      </c>
      <c r="H18229" t="str">
        <f>_xlfn.XLOOKUP(tbl_GL[[#This Row],[Account_key]],tbl_COA[Account_key],tbl_COA[SubClass],"Not Found")</f>
        <v>Owners Equity</v>
      </c>
      <c r="I18229" t="str">
        <f>_xlfn.XLOOKUP(tbl_GL[[#This Row],[Account_key]],tbl_COA[Account_key],tbl_COA[SubClass2],"Not Found")</f>
        <v>Retained Earnings</v>
      </c>
      <c r="J18229" t="str">
        <f>_xlfn.XLOOKUP(tbl_GL[[#This Row],[Account_key]],tbl_COA[Account_key],tbl_COA[SubAccount],,0)</f>
        <v>Retained Earnings</v>
      </c>
      <c r="K18229">
        <f>YEAR(tbl_GL[[#This Row],[Date]])</f>
        <v>2019</v>
      </c>
    </row>
    <row r="18230" spans="1:11" x14ac:dyDescent="0.35">
      <c r="A18230" s="20">
        <v>797.1</v>
      </c>
      <c r="B18230" s="24">
        <v>43555</v>
      </c>
      <c r="C18230">
        <f t="shared" si="0"/>
        <v>1</v>
      </c>
      <c r="D18230" s="13">
        <v>200</v>
      </c>
      <c r="E18230" s="13" t="s">
        <v>114</v>
      </c>
      <c r="F18230" s="17">
        <v>364</v>
      </c>
      <c r="G18230" t="str">
        <f>_xlfn.XLOOKUP(tbl_GL[[#This Row],[Account_key]],tbl_COA[Account_key],tbl_COA[Class],"Not Found")</f>
        <v>Liabilities and Owners Equity</v>
      </c>
      <c r="H18230" t="str">
        <f>_xlfn.XLOOKUP(tbl_GL[[#This Row],[Account_key]],tbl_COA[Account_key],tbl_COA[SubClass],"Not Found")</f>
        <v>Owners Equity</v>
      </c>
      <c r="I18230" t="str">
        <f>_xlfn.XLOOKUP(tbl_GL[[#This Row],[Account_key]],tbl_COA[Account_key],tbl_COA[SubClass2],"Not Found")</f>
        <v>Retained Earnings</v>
      </c>
      <c r="J18230" t="str">
        <f>_xlfn.XLOOKUP(tbl_GL[[#This Row],[Account_key]],tbl_COA[Account_key],tbl_COA[SubAccount],,0)</f>
        <v>Retained Earnings</v>
      </c>
      <c r="K18230">
        <f>YEAR(tbl_GL[[#This Row],[Date]])</f>
        <v>2019</v>
      </c>
    </row>
    <row r="18231" spans="1:11" x14ac:dyDescent="0.35">
      <c r="A18231" s="20">
        <v>860.1</v>
      </c>
      <c r="B18231" s="24">
        <v>43585</v>
      </c>
      <c r="C18231">
        <f t="shared" si="0"/>
        <v>1</v>
      </c>
      <c r="D18231" s="13">
        <v>200</v>
      </c>
      <c r="E18231" s="13" t="s">
        <v>114</v>
      </c>
      <c r="F18231" s="17">
        <v>20594</v>
      </c>
      <c r="G18231" t="str">
        <f>_xlfn.XLOOKUP(tbl_GL[[#This Row],[Account_key]],tbl_COA[Account_key],tbl_COA[Class],"Not Found")</f>
        <v>Liabilities and Owners Equity</v>
      </c>
      <c r="H18231" t="str">
        <f>_xlfn.XLOOKUP(tbl_GL[[#This Row],[Account_key]],tbl_COA[Account_key],tbl_COA[SubClass],"Not Found")</f>
        <v>Owners Equity</v>
      </c>
      <c r="I18231" t="str">
        <f>_xlfn.XLOOKUP(tbl_GL[[#This Row],[Account_key]],tbl_COA[Account_key],tbl_COA[SubClass2],"Not Found")</f>
        <v>Retained Earnings</v>
      </c>
      <c r="J18231" t="str">
        <f>_xlfn.XLOOKUP(tbl_GL[[#This Row],[Account_key]],tbl_COA[Account_key],tbl_COA[SubAccount],,0)</f>
        <v>Retained Earnings</v>
      </c>
      <c r="K18231">
        <f>YEAR(tbl_GL[[#This Row],[Date]])</f>
        <v>2019</v>
      </c>
    </row>
    <row r="18232" spans="1:11" x14ac:dyDescent="0.35">
      <c r="A18232" s="20">
        <v>910.1</v>
      </c>
      <c r="B18232" s="24">
        <v>43616</v>
      </c>
      <c r="C18232">
        <f t="shared" si="0"/>
        <v>1</v>
      </c>
      <c r="D18232" s="13">
        <v>200</v>
      </c>
      <c r="E18232" s="13" t="s">
        <v>114</v>
      </c>
      <c r="F18232" s="17">
        <v>12286</v>
      </c>
      <c r="G18232" t="str">
        <f>_xlfn.XLOOKUP(tbl_GL[[#This Row],[Account_key]],tbl_COA[Account_key],tbl_COA[Class],"Not Found")</f>
        <v>Liabilities and Owners Equity</v>
      </c>
      <c r="H18232" t="str">
        <f>_xlfn.XLOOKUP(tbl_GL[[#This Row],[Account_key]],tbl_COA[Account_key],tbl_COA[SubClass],"Not Found")</f>
        <v>Owners Equity</v>
      </c>
      <c r="I18232" t="str">
        <f>_xlfn.XLOOKUP(tbl_GL[[#This Row],[Account_key]],tbl_COA[Account_key],tbl_COA[SubClass2],"Not Found")</f>
        <v>Retained Earnings</v>
      </c>
      <c r="J18232" t="str">
        <f>_xlfn.XLOOKUP(tbl_GL[[#This Row],[Account_key]],tbl_COA[Account_key],tbl_COA[SubAccount],,0)</f>
        <v>Retained Earnings</v>
      </c>
      <c r="K18232">
        <f>YEAR(tbl_GL[[#This Row],[Date]])</f>
        <v>2019</v>
      </c>
    </row>
    <row r="18233" spans="1:11" x14ac:dyDescent="0.35">
      <c r="A18233" s="20">
        <v>961.1</v>
      </c>
      <c r="B18233" s="24">
        <v>43646</v>
      </c>
      <c r="C18233">
        <f t="shared" si="0"/>
        <v>1</v>
      </c>
      <c r="D18233" s="13">
        <v>200</v>
      </c>
      <c r="E18233" s="13" t="s">
        <v>114</v>
      </c>
      <c r="F18233" s="17">
        <v>14031</v>
      </c>
      <c r="G18233" t="str">
        <f>_xlfn.XLOOKUP(tbl_GL[[#This Row],[Account_key]],tbl_COA[Account_key],tbl_COA[Class],"Not Found")</f>
        <v>Liabilities and Owners Equity</v>
      </c>
      <c r="H18233" t="str">
        <f>_xlfn.XLOOKUP(tbl_GL[[#This Row],[Account_key]],tbl_COA[Account_key],tbl_COA[SubClass],"Not Found")</f>
        <v>Owners Equity</v>
      </c>
      <c r="I18233" t="str">
        <f>_xlfn.XLOOKUP(tbl_GL[[#This Row],[Account_key]],tbl_COA[Account_key],tbl_COA[SubClass2],"Not Found")</f>
        <v>Retained Earnings</v>
      </c>
      <c r="J18233" t="str">
        <f>_xlfn.XLOOKUP(tbl_GL[[#This Row],[Account_key]],tbl_COA[Account_key],tbl_COA[SubAccount],,0)</f>
        <v>Retained Earnings</v>
      </c>
      <c r="K18233">
        <f>YEAR(tbl_GL[[#This Row],[Date]])</f>
        <v>2019</v>
      </c>
    </row>
    <row r="18234" spans="1:11" x14ac:dyDescent="0.35">
      <c r="A18234" s="20">
        <v>1023.1</v>
      </c>
      <c r="B18234" s="24">
        <v>43677</v>
      </c>
      <c r="C18234">
        <f t="shared" si="0"/>
        <v>1</v>
      </c>
      <c r="D18234" s="13">
        <v>200</v>
      </c>
      <c r="E18234" s="13" t="s">
        <v>114</v>
      </c>
      <c r="F18234" s="17">
        <v>50442</v>
      </c>
      <c r="G18234" t="str">
        <f>_xlfn.XLOOKUP(tbl_GL[[#This Row],[Account_key]],tbl_COA[Account_key],tbl_COA[Class],"Not Found")</f>
        <v>Liabilities and Owners Equity</v>
      </c>
      <c r="H18234" t="str">
        <f>_xlfn.XLOOKUP(tbl_GL[[#This Row],[Account_key]],tbl_COA[Account_key],tbl_COA[SubClass],"Not Found")</f>
        <v>Owners Equity</v>
      </c>
      <c r="I18234" t="str">
        <f>_xlfn.XLOOKUP(tbl_GL[[#This Row],[Account_key]],tbl_COA[Account_key],tbl_COA[SubClass2],"Not Found")</f>
        <v>Retained Earnings</v>
      </c>
      <c r="J18234" t="str">
        <f>_xlfn.XLOOKUP(tbl_GL[[#This Row],[Account_key]],tbl_COA[Account_key],tbl_COA[SubAccount],,0)</f>
        <v>Retained Earnings</v>
      </c>
      <c r="K18234">
        <f>YEAR(tbl_GL[[#This Row],[Date]])</f>
        <v>2019</v>
      </c>
    </row>
    <row r="18235" spans="1:11" x14ac:dyDescent="0.35">
      <c r="A18235" s="20">
        <v>1082.0999999999999</v>
      </c>
      <c r="B18235" s="24">
        <v>43708</v>
      </c>
      <c r="C18235">
        <f t="shared" si="0"/>
        <v>1</v>
      </c>
      <c r="D18235" s="13">
        <v>200</v>
      </c>
      <c r="E18235" s="13" t="s">
        <v>114</v>
      </c>
      <c r="F18235" s="17">
        <v>47358</v>
      </c>
      <c r="G18235" t="str">
        <f>_xlfn.XLOOKUP(tbl_GL[[#This Row],[Account_key]],tbl_COA[Account_key],tbl_COA[Class],"Not Found")</f>
        <v>Liabilities and Owners Equity</v>
      </c>
      <c r="H18235" t="str">
        <f>_xlfn.XLOOKUP(tbl_GL[[#This Row],[Account_key]],tbl_COA[Account_key],tbl_COA[SubClass],"Not Found")</f>
        <v>Owners Equity</v>
      </c>
      <c r="I18235" t="str">
        <f>_xlfn.XLOOKUP(tbl_GL[[#This Row],[Account_key]],tbl_COA[Account_key],tbl_COA[SubClass2],"Not Found")</f>
        <v>Retained Earnings</v>
      </c>
      <c r="J18235" t="str">
        <f>_xlfn.XLOOKUP(tbl_GL[[#This Row],[Account_key]],tbl_COA[Account_key],tbl_COA[SubAccount],,0)</f>
        <v>Retained Earnings</v>
      </c>
      <c r="K18235">
        <f>YEAR(tbl_GL[[#This Row],[Date]])</f>
        <v>2019</v>
      </c>
    </row>
    <row r="18236" spans="1:11" x14ac:dyDescent="0.35">
      <c r="A18236" s="20">
        <v>1139.0999999999999</v>
      </c>
      <c r="B18236" s="24">
        <v>43738</v>
      </c>
      <c r="C18236">
        <f t="shared" si="0"/>
        <v>1</v>
      </c>
      <c r="D18236" s="13">
        <v>200</v>
      </c>
      <c r="E18236" s="13" t="s">
        <v>114</v>
      </c>
      <c r="F18236" s="17">
        <v>42408</v>
      </c>
      <c r="G18236" t="str">
        <f>_xlfn.XLOOKUP(tbl_GL[[#This Row],[Account_key]],tbl_COA[Account_key],tbl_COA[Class],"Not Found")</f>
        <v>Liabilities and Owners Equity</v>
      </c>
      <c r="H18236" t="str">
        <f>_xlfn.XLOOKUP(tbl_GL[[#This Row],[Account_key]],tbl_COA[Account_key],tbl_COA[SubClass],"Not Found")</f>
        <v>Owners Equity</v>
      </c>
      <c r="I18236" t="str">
        <f>_xlfn.XLOOKUP(tbl_GL[[#This Row],[Account_key]],tbl_COA[Account_key],tbl_COA[SubClass2],"Not Found")</f>
        <v>Retained Earnings</v>
      </c>
      <c r="J18236" t="str">
        <f>_xlfn.XLOOKUP(tbl_GL[[#This Row],[Account_key]],tbl_COA[Account_key],tbl_COA[SubAccount],,0)</f>
        <v>Retained Earnings</v>
      </c>
      <c r="K18236">
        <f>YEAR(tbl_GL[[#This Row],[Date]])</f>
        <v>2019</v>
      </c>
    </row>
    <row r="18237" spans="1:11" x14ac:dyDescent="0.35">
      <c r="A18237" s="20">
        <v>1199.0999999999999</v>
      </c>
      <c r="B18237" s="24">
        <v>43769</v>
      </c>
      <c r="C18237">
        <f t="shared" si="0"/>
        <v>1</v>
      </c>
      <c r="D18237" s="13">
        <v>200</v>
      </c>
      <c r="E18237" s="13" t="s">
        <v>114</v>
      </c>
      <c r="F18237" s="17">
        <v>56294</v>
      </c>
      <c r="G18237" t="str">
        <f>_xlfn.XLOOKUP(tbl_GL[[#This Row],[Account_key]],tbl_COA[Account_key],tbl_COA[Class],"Not Found")</f>
        <v>Liabilities and Owners Equity</v>
      </c>
      <c r="H18237" t="str">
        <f>_xlfn.XLOOKUP(tbl_GL[[#This Row],[Account_key]],tbl_COA[Account_key],tbl_COA[SubClass],"Not Found")</f>
        <v>Owners Equity</v>
      </c>
      <c r="I18237" t="str">
        <f>_xlfn.XLOOKUP(tbl_GL[[#This Row],[Account_key]],tbl_COA[Account_key],tbl_COA[SubClass2],"Not Found")</f>
        <v>Retained Earnings</v>
      </c>
      <c r="J18237" t="str">
        <f>_xlfn.XLOOKUP(tbl_GL[[#This Row],[Account_key]],tbl_COA[Account_key],tbl_COA[SubAccount],,0)</f>
        <v>Retained Earnings</v>
      </c>
      <c r="K18237">
        <f>YEAR(tbl_GL[[#This Row],[Date]])</f>
        <v>2019</v>
      </c>
    </row>
    <row r="18238" spans="1:11" x14ac:dyDescent="0.35">
      <c r="A18238" s="20">
        <v>1261.0999999999999</v>
      </c>
      <c r="B18238" s="24">
        <v>43799</v>
      </c>
      <c r="C18238">
        <f t="shared" si="0"/>
        <v>1</v>
      </c>
      <c r="D18238" s="13">
        <v>200</v>
      </c>
      <c r="E18238" s="13" t="s">
        <v>114</v>
      </c>
      <c r="F18238" s="17">
        <v>93773</v>
      </c>
      <c r="G18238" t="str">
        <f>_xlfn.XLOOKUP(tbl_GL[[#This Row],[Account_key]],tbl_COA[Account_key],tbl_COA[Class],"Not Found")</f>
        <v>Liabilities and Owners Equity</v>
      </c>
      <c r="H18238" t="str">
        <f>_xlfn.XLOOKUP(tbl_GL[[#This Row],[Account_key]],tbl_COA[Account_key],tbl_COA[SubClass],"Not Found")</f>
        <v>Owners Equity</v>
      </c>
      <c r="I18238" t="str">
        <f>_xlfn.XLOOKUP(tbl_GL[[#This Row],[Account_key]],tbl_COA[Account_key],tbl_COA[SubClass2],"Not Found")</f>
        <v>Retained Earnings</v>
      </c>
      <c r="J18238" t="str">
        <f>_xlfn.XLOOKUP(tbl_GL[[#This Row],[Account_key]],tbl_COA[Account_key],tbl_COA[SubAccount],,0)</f>
        <v>Retained Earnings</v>
      </c>
      <c r="K18238">
        <f>YEAR(tbl_GL[[#This Row],[Date]])</f>
        <v>2019</v>
      </c>
    </row>
    <row r="18239" spans="1:11" x14ac:dyDescent="0.35">
      <c r="A18239" s="20">
        <v>1315.1</v>
      </c>
      <c r="B18239" s="24">
        <v>43830</v>
      </c>
      <c r="C18239">
        <f t="shared" si="0"/>
        <v>1</v>
      </c>
      <c r="D18239" s="13">
        <v>200</v>
      </c>
      <c r="E18239" s="13" t="s">
        <v>114</v>
      </c>
      <c r="F18239" s="17">
        <v>71830</v>
      </c>
      <c r="G18239" t="str">
        <f>_xlfn.XLOOKUP(tbl_GL[[#This Row],[Account_key]],tbl_COA[Account_key],tbl_COA[Class],"Not Found")</f>
        <v>Liabilities and Owners Equity</v>
      </c>
      <c r="H18239" t="str">
        <f>_xlfn.XLOOKUP(tbl_GL[[#This Row],[Account_key]],tbl_COA[Account_key],tbl_COA[SubClass],"Not Found")</f>
        <v>Owners Equity</v>
      </c>
      <c r="I18239" t="str">
        <f>_xlfn.XLOOKUP(tbl_GL[[#This Row],[Account_key]],tbl_COA[Account_key],tbl_COA[SubClass2],"Not Found")</f>
        <v>Retained Earnings</v>
      </c>
      <c r="J18239" t="str">
        <f>_xlfn.XLOOKUP(tbl_GL[[#This Row],[Account_key]],tbl_COA[Account_key],tbl_COA[SubAccount],,0)</f>
        <v>Retained Earnings</v>
      </c>
      <c r="K18239">
        <f>YEAR(tbl_GL[[#This Row],[Date]])</f>
        <v>2019</v>
      </c>
    </row>
    <row r="18240" spans="1:11" hidden="1" x14ac:dyDescent="0.35">
      <c r="A18240" s="20">
        <v>49.1</v>
      </c>
      <c r="B18240" s="24">
        <v>43131</v>
      </c>
      <c r="C18240">
        <v>2</v>
      </c>
      <c r="D18240" s="13">
        <v>200</v>
      </c>
      <c r="E18240" s="13" t="s">
        <v>114</v>
      </c>
      <c r="F18240" s="17">
        <v>1954</v>
      </c>
      <c r="G18240" t="str">
        <f>_xlfn.XLOOKUP(tbl_GL[[#This Row],[Account_key]],tbl_COA[Account_key],tbl_COA[Class],"Not Found")</f>
        <v>Liabilities and Owners Equity</v>
      </c>
      <c r="H18240" t="str">
        <f>_xlfn.XLOOKUP(tbl_GL[[#This Row],[Account_key]],tbl_COA[Account_key],tbl_COA[SubClass],"Not Found")</f>
        <v>Owners Equity</v>
      </c>
      <c r="I18240" t="str">
        <f>_xlfn.XLOOKUP(tbl_GL[[#This Row],[Account_key]],tbl_COA[Account_key],tbl_COA[SubClass2],"Not Found")</f>
        <v>Retained Earnings</v>
      </c>
      <c r="J18240" t="str">
        <f>_xlfn.XLOOKUP(tbl_GL[[#This Row],[Account_key]],tbl_COA[Account_key],tbl_COA[SubAccount],,0)</f>
        <v>Retained Earnings</v>
      </c>
      <c r="K18240">
        <f>YEAR(tbl_GL[[#This Row],[Date]])</f>
        <v>2018</v>
      </c>
    </row>
    <row r="18241" spans="1:11" hidden="1" x14ac:dyDescent="0.35">
      <c r="A18241" s="20">
        <v>93.1</v>
      </c>
      <c r="B18241" s="24">
        <v>43159</v>
      </c>
      <c r="C18241">
        <f t="shared" ref="C18241:C18263" si="1">C18240</f>
        <v>2</v>
      </c>
      <c r="D18241" s="13">
        <v>200</v>
      </c>
      <c r="E18241" s="13" t="s">
        <v>114</v>
      </c>
      <c r="F18241" s="17">
        <v>-1593</v>
      </c>
      <c r="G18241" t="str">
        <f>_xlfn.XLOOKUP(tbl_GL[[#This Row],[Account_key]],tbl_COA[Account_key],tbl_COA[Class],"Not Found")</f>
        <v>Liabilities and Owners Equity</v>
      </c>
      <c r="H18241" t="str">
        <f>_xlfn.XLOOKUP(tbl_GL[[#This Row],[Account_key]],tbl_COA[Account_key],tbl_COA[SubClass],"Not Found")</f>
        <v>Owners Equity</v>
      </c>
      <c r="I18241" t="str">
        <f>_xlfn.XLOOKUP(tbl_GL[[#This Row],[Account_key]],tbl_COA[Account_key],tbl_COA[SubClass2],"Not Found")</f>
        <v>Retained Earnings</v>
      </c>
      <c r="J18241" t="str">
        <f>_xlfn.XLOOKUP(tbl_GL[[#This Row],[Account_key]],tbl_COA[Account_key],tbl_COA[SubAccount],,0)</f>
        <v>Retained Earnings</v>
      </c>
      <c r="K18241">
        <f>YEAR(tbl_GL[[#This Row],[Date]])</f>
        <v>2018</v>
      </c>
    </row>
    <row r="18242" spans="1:11" hidden="1" x14ac:dyDescent="0.35">
      <c r="A18242" s="20">
        <v>142.1</v>
      </c>
      <c r="B18242" s="24">
        <v>43190</v>
      </c>
      <c r="C18242">
        <f t="shared" si="1"/>
        <v>2</v>
      </c>
      <c r="D18242" s="13">
        <v>200</v>
      </c>
      <c r="E18242" s="13" t="s">
        <v>114</v>
      </c>
      <c r="F18242" s="17">
        <v>-729</v>
      </c>
      <c r="G18242" t="str">
        <f>_xlfn.XLOOKUP(tbl_GL[[#This Row],[Account_key]],tbl_COA[Account_key],tbl_COA[Class],"Not Found")</f>
        <v>Liabilities and Owners Equity</v>
      </c>
      <c r="H18242" t="str">
        <f>_xlfn.XLOOKUP(tbl_GL[[#This Row],[Account_key]],tbl_COA[Account_key],tbl_COA[SubClass],"Not Found")</f>
        <v>Owners Equity</v>
      </c>
      <c r="I18242" t="str">
        <f>_xlfn.XLOOKUP(tbl_GL[[#This Row],[Account_key]],tbl_COA[Account_key],tbl_COA[SubClass2],"Not Found")</f>
        <v>Retained Earnings</v>
      </c>
      <c r="J18242" t="str">
        <f>_xlfn.XLOOKUP(tbl_GL[[#This Row],[Account_key]],tbl_COA[Account_key],tbl_COA[SubAccount],,0)</f>
        <v>Retained Earnings</v>
      </c>
      <c r="K18242">
        <f>YEAR(tbl_GL[[#This Row],[Date]])</f>
        <v>2018</v>
      </c>
    </row>
    <row r="18243" spans="1:11" hidden="1" x14ac:dyDescent="0.35">
      <c r="A18243" s="20">
        <v>200.1</v>
      </c>
      <c r="B18243" s="24">
        <v>43220</v>
      </c>
      <c r="C18243">
        <f t="shared" si="1"/>
        <v>2</v>
      </c>
      <c r="D18243" s="13">
        <v>200</v>
      </c>
      <c r="E18243" s="13" t="s">
        <v>114</v>
      </c>
      <c r="F18243" s="17">
        <v>2798</v>
      </c>
      <c r="G18243" t="str">
        <f>_xlfn.XLOOKUP(tbl_GL[[#This Row],[Account_key]],tbl_COA[Account_key],tbl_COA[Class],"Not Found")</f>
        <v>Liabilities and Owners Equity</v>
      </c>
      <c r="H18243" t="str">
        <f>_xlfn.XLOOKUP(tbl_GL[[#This Row],[Account_key]],tbl_COA[Account_key],tbl_COA[SubClass],"Not Found")</f>
        <v>Owners Equity</v>
      </c>
      <c r="I18243" t="str">
        <f>_xlfn.XLOOKUP(tbl_GL[[#This Row],[Account_key]],tbl_COA[Account_key],tbl_COA[SubClass2],"Not Found")</f>
        <v>Retained Earnings</v>
      </c>
      <c r="J18243" t="str">
        <f>_xlfn.XLOOKUP(tbl_GL[[#This Row],[Account_key]],tbl_COA[Account_key],tbl_COA[SubAccount],,0)</f>
        <v>Retained Earnings</v>
      </c>
      <c r="K18243">
        <f>YEAR(tbl_GL[[#This Row],[Date]])</f>
        <v>2018</v>
      </c>
    </row>
    <row r="18244" spans="1:11" hidden="1" x14ac:dyDescent="0.35">
      <c r="A18244" s="20">
        <v>250.1</v>
      </c>
      <c r="B18244" s="24">
        <v>43251</v>
      </c>
      <c r="C18244">
        <f t="shared" si="1"/>
        <v>2</v>
      </c>
      <c r="D18244" s="13">
        <v>200</v>
      </c>
      <c r="E18244" s="13" t="s">
        <v>114</v>
      </c>
      <c r="F18244" s="17">
        <v>1633</v>
      </c>
      <c r="G18244" t="str">
        <f>_xlfn.XLOOKUP(tbl_GL[[#This Row],[Account_key]],tbl_COA[Account_key],tbl_COA[Class],"Not Found")</f>
        <v>Liabilities and Owners Equity</v>
      </c>
      <c r="H18244" t="str">
        <f>_xlfn.XLOOKUP(tbl_GL[[#This Row],[Account_key]],tbl_COA[Account_key],tbl_COA[SubClass],"Not Found")</f>
        <v>Owners Equity</v>
      </c>
      <c r="I18244" t="str">
        <f>_xlfn.XLOOKUP(tbl_GL[[#This Row],[Account_key]],tbl_COA[Account_key],tbl_COA[SubClass2],"Not Found")</f>
        <v>Retained Earnings</v>
      </c>
      <c r="J18244" t="str">
        <f>_xlfn.XLOOKUP(tbl_GL[[#This Row],[Account_key]],tbl_COA[Account_key],tbl_COA[SubAccount],,0)</f>
        <v>Retained Earnings</v>
      </c>
      <c r="K18244">
        <f>YEAR(tbl_GL[[#This Row],[Date]])</f>
        <v>2018</v>
      </c>
    </row>
    <row r="18245" spans="1:11" hidden="1" x14ac:dyDescent="0.35">
      <c r="A18245" s="20">
        <v>301.10000000000002</v>
      </c>
      <c r="B18245" s="24">
        <v>43281</v>
      </c>
      <c r="C18245">
        <f t="shared" si="1"/>
        <v>2</v>
      </c>
      <c r="D18245" s="13">
        <v>200</v>
      </c>
      <c r="E18245" s="13" t="s">
        <v>114</v>
      </c>
      <c r="F18245" s="17">
        <v>1791</v>
      </c>
      <c r="G18245" t="str">
        <f>_xlfn.XLOOKUP(tbl_GL[[#This Row],[Account_key]],tbl_COA[Account_key],tbl_COA[Class],"Not Found")</f>
        <v>Liabilities and Owners Equity</v>
      </c>
      <c r="H18245" t="str">
        <f>_xlfn.XLOOKUP(tbl_GL[[#This Row],[Account_key]],tbl_COA[Account_key],tbl_COA[SubClass],"Not Found")</f>
        <v>Owners Equity</v>
      </c>
      <c r="I18245" t="str">
        <f>_xlfn.XLOOKUP(tbl_GL[[#This Row],[Account_key]],tbl_COA[Account_key],tbl_COA[SubClass2],"Not Found")</f>
        <v>Retained Earnings</v>
      </c>
      <c r="J18245" t="str">
        <f>_xlfn.XLOOKUP(tbl_GL[[#This Row],[Account_key]],tbl_COA[Account_key],tbl_COA[SubAccount],,0)</f>
        <v>Retained Earnings</v>
      </c>
      <c r="K18245">
        <f>YEAR(tbl_GL[[#This Row],[Date]])</f>
        <v>2018</v>
      </c>
    </row>
    <row r="18246" spans="1:11" hidden="1" x14ac:dyDescent="0.35">
      <c r="A18246" s="20">
        <v>363.1</v>
      </c>
      <c r="B18246" s="24">
        <v>43312</v>
      </c>
      <c r="C18246">
        <f t="shared" si="1"/>
        <v>2</v>
      </c>
      <c r="D18246" s="13">
        <v>200</v>
      </c>
      <c r="E18246" s="13" t="s">
        <v>114</v>
      </c>
      <c r="F18246" s="17">
        <v>8365</v>
      </c>
      <c r="G18246" t="str">
        <f>_xlfn.XLOOKUP(tbl_GL[[#This Row],[Account_key]],tbl_COA[Account_key],tbl_COA[Class],"Not Found")</f>
        <v>Liabilities and Owners Equity</v>
      </c>
      <c r="H18246" t="str">
        <f>_xlfn.XLOOKUP(tbl_GL[[#This Row],[Account_key]],tbl_COA[Account_key],tbl_COA[SubClass],"Not Found")</f>
        <v>Owners Equity</v>
      </c>
      <c r="I18246" t="str">
        <f>_xlfn.XLOOKUP(tbl_GL[[#This Row],[Account_key]],tbl_COA[Account_key],tbl_COA[SubClass2],"Not Found")</f>
        <v>Retained Earnings</v>
      </c>
      <c r="J18246" t="str">
        <f>_xlfn.XLOOKUP(tbl_GL[[#This Row],[Account_key]],tbl_COA[Account_key],tbl_COA[SubAccount],,0)</f>
        <v>Retained Earnings</v>
      </c>
      <c r="K18246">
        <f>YEAR(tbl_GL[[#This Row],[Date]])</f>
        <v>2018</v>
      </c>
    </row>
    <row r="18247" spans="1:11" hidden="1" x14ac:dyDescent="0.35">
      <c r="A18247" s="20">
        <v>422.1</v>
      </c>
      <c r="B18247" s="24">
        <v>43343</v>
      </c>
      <c r="C18247">
        <f t="shared" si="1"/>
        <v>2</v>
      </c>
      <c r="D18247" s="13">
        <v>200</v>
      </c>
      <c r="E18247" s="13" t="s">
        <v>114</v>
      </c>
      <c r="F18247" s="17">
        <v>7792</v>
      </c>
      <c r="G18247" t="str">
        <f>_xlfn.XLOOKUP(tbl_GL[[#This Row],[Account_key]],tbl_COA[Account_key],tbl_COA[Class],"Not Found")</f>
        <v>Liabilities and Owners Equity</v>
      </c>
      <c r="H18247" t="str">
        <f>_xlfn.XLOOKUP(tbl_GL[[#This Row],[Account_key]],tbl_COA[Account_key],tbl_COA[SubClass],"Not Found")</f>
        <v>Owners Equity</v>
      </c>
      <c r="I18247" t="str">
        <f>_xlfn.XLOOKUP(tbl_GL[[#This Row],[Account_key]],tbl_COA[Account_key],tbl_COA[SubClass2],"Not Found")</f>
        <v>Retained Earnings</v>
      </c>
      <c r="J18247" t="str">
        <f>_xlfn.XLOOKUP(tbl_GL[[#This Row],[Account_key]],tbl_COA[Account_key],tbl_COA[SubAccount],,0)</f>
        <v>Retained Earnings</v>
      </c>
      <c r="K18247">
        <f>YEAR(tbl_GL[[#This Row],[Date]])</f>
        <v>2018</v>
      </c>
    </row>
    <row r="18248" spans="1:11" hidden="1" x14ac:dyDescent="0.35">
      <c r="A18248" s="20">
        <v>478.1</v>
      </c>
      <c r="B18248" s="24">
        <v>43373</v>
      </c>
      <c r="C18248">
        <f t="shared" si="1"/>
        <v>2</v>
      </c>
      <c r="D18248" s="13">
        <v>200</v>
      </c>
      <c r="E18248" s="13" t="s">
        <v>114</v>
      </c>
      <c r="F18248" s="17">
        <v>6850</v>
      </c>
      <c r="G18248" t="str">
        <f>_xlfn.XLOOKUP(tbl_GL[[#This Row],[Account_key]],tbl_COA[Account_key],tbl_COA[Class],"Not Found")</f>
        <v>Liabilities and Owners Equity</v>
      </c>
      <c r="H18248" t="str">
        <f>_xlfn.XLOOKUP(tbl_GL[[#This Row],[Account_key]],tbl_COA[Account_key],tbl_COA[SubClass],"Not Found")</f>
        <v>Owners Equity</v>
      </c>
      <c r="I18248" t="str">
        <f>_xlfn.XLOOKUP(tbl_GL[[#This Row],[Account_key]],tbl_COA[Account_key],tbl_COA[SubClass2],"Not Found")</f>
        <v>Retained Earnings</v>
      </c>
      <c r="J18248" t="str">
        <f>_xlfn.XLOOKUP(tbl_GL[[#This Row],[Account_key]],tbl_COA[Account_key],tbl_COA[SubAccount],,0)</f>
        <v>Retained Earnings</v>
      </c>
      <c r="K18248">
        <f>YEAR(tbl_GL[[#This Row],[Date]])</f>
        <v>2018</v>
      </c>
    </row>
    <row r="18249" spans="1:11" hidden="1" x14ac:dyDescent="0.35">
      <c r="A18249" s="20">
        <v>539.1</v>
      </c>
      <c r="B18249" s="24">
        <v>43404</v>
      </c>
      <c r="C18249">
        <f t="shared" si="1"/>
        <v>2</v>
      </c>
      <c r="D18249" s="13">
        <v>200</v>
      </c>
      <c r="E18249" s="13" t="s">
        <v>114</v>
      </c>
      <c r="F18249" s="17">
        <v>9252</v>
      </c>
      <c r="G18249" t="str">
        <f>_xlfn.XLOOKUP(tbl_GL[[#This Row],[Account_key]],tbl_COA[Account_key],tbl_COA[Class],"Not Found")</f>
        <v>Liabilities and Owners Equity</v>
      </c>
      <c r="H18249" t="str">
        <f>_xlfn.XLOOKUP(tbl_GL[[#This Row],[Account_key]],tbl_COA[Account_key],tbl_COA[SubClass],"Not Found")</f>
        <v>Owners Equity</v>
      </c>
      <c r="I18249" t="str">
        <f>_xlfn.XLOOKUP(tbl_GL[[#This Row],[Account_key]],tbl_COA[Account_key],tbl_COA[SubClass2],"Not Found")</f>
        <v>Retained Earnings</v>
      </c>
      <c r="J18249" t="str">
        <f>_xlfn.XLOOKUP(tbl_GL[[#This Row],[Account_key]],tbl_COA[Account_key],tbl_COA[SubAccount],,0)</f>
        <v>Retained Earnings</v>
      </c>
      <c r="K18249">
        <f>YEAR(tbl_GL[[#This Row],[Date]])</f>
        <v>2018</v>
      </c>
    </row>
    <row r="18250" spans="1:11" hidden="1" x14ac:dyDescent="0.35">
      <c r="A18250" s="20">
        <v>601.1</v>
      </c>
      <c r="B18250" s="24">
        <v>43434</v>
      </c>
      <c r="C18250">
        <f t="shared" si="1"/>
        <v>2</v>
      </c>
      <c r="D18250" s="13">
        <v>200</v>
      </c>
      <c r="E18250" s="13" t="s">
        <v>114</v>
      </c>
      <c r="F18250" s="17">
        <v>16914</v>
      </c>
      <c r="G18250" t="str">
        <f>_xlfn.XLOOKUP(tbl_GL[[#This Row],[Account_key]],tbl_COA[Account_key],tbl_COA[Class],"Not Found")</f>
        <v>Liabilities and Owners Equity</v>
      </c>
      <c r="H18250" t="str">
        <f>_xlfn.XLOOKUP(tbl_GL[[#This Row],[Account_key]],tbl_COA[Account_key],tbl_COA[SubClass],"Not Found")</f>
        <v>Owners Equity</v>
      </c>
      <c r="I18250" t="str">
        <f>_xlfn.XLOOKUP(tbl_GL[[#This Row],[Account_key]],tbl_COA[Account_key],tbl_COA[SubClass2],"Not Found")</f>
        <v>Retained Earnings</v>
      </c>
      <c r="J18250" t="str">
        <f>_xlfn.XLOOKUP(tbl_GL[[#This Row],[Account_key]],tbl_COA[Account_key],tbl_COA[SubAccount],,0)</f>
        <v>Retained Earnings</v>
      </c>
      <c r="K18250">
        <f>YEAR(tbl_GL[[#This Row],[Date]])</f>
        <v>2018</v>
      </c>
    </row>
    <row r="18251" spans="1:11" hidden="1" x14ac:dyDescent="0.35">
      <c r="A18251" s="20">
        <v>654.1</v>
      </c>
      <c r="B18251" s="24">
        <v>43465</v>
      </c>
      <c r="C18251">
        <f t="shared" si="1"/>
        <v>2</v>
      </c>
      <c r="D18251" s="13">
        <v>200</v>
      </c>
      <c r="E18251" s="13" t="s">
        <v>114</v>
      </c>
      <c r="F18251" s="17">
        <v>12510</v>
      </c>
      <c r="G18251" t="str">
        <f>_xlfn.XLOOKUP(tbl_GL[[#This Row],[Account_key]],tbl_COA[Account_key],tbl_COA[Class],"Not Found")</f>
        <v>Liabilities and Owners Equity</v>
      </c>
      <c r="H18251" t="str">
        <f>_xlfn.XLOOKUP(tbl_GL[[#This Row],[Account_key]],tbl_COA[Account_key],tbl_COA[SubClass],"Not Found")</f>
        <v>Owners Equity</v>
      </c>
      <c r="I18251" t="str">
        <f>_xlfn.XLOOKUP(tbl_GL[[#This Row],[Account_key]],tbl_COA[Account_key],tbl_COA[SubClass2],"Not Found")</f>
        <v>Retained Earnings</v>
      </c>
      <c r="J18251" t="str">
        <f>_xlfn.XLOOKUP(tbl_GL[[#This Row],[Account_key]],tbl_COA[Account_key],tbl_COA[SubAccount],,0)</f>
        <v>Retained Earnings</v>
      </c>
      <c r="K18251">
        <f>YEAR(tbl_GL[[#This Row],[Date]])</f>
        <v>2018</v>
      </c>
    </row>
    <row r="18252" spans="1:11" x14ac:dyDescent="0.35">
      <c r="A18252" s="20">
        <v>717.1</v>
      </c>
      <c r="B18252" s="24">
        <v>43496</v>
      </c>
      <c r="C18252">
        <f t="shared" si="1"/>
        <v>2</v>
      </c>
      <c r="D18252" s="13">
        <v>200</v>
      </c>
      <c r="E18252" s="13" t="s">
        <v>114</v>
      </c>
      <c r="F18252" s="17">
        <v>4021</v>
      </c>
      <c r="G18252" t="str">
        <f>_xlfn.XLOOKUP(tbl_GL[[#This Row],[Account_key]],tbl_COA[Account_key],tbl_COA[Class],"Not Found")</f>
        <v>Liabilities and Owners Equity</v>
      </c>
      <c r="H18252" t="str">
        <f>_xlfn.XLOOKUP(tbl_GL[[#This Row],[Account_key]],tbl_COA[Account_key],tbl_COA[SubClass],"Not Found")</f>
        <v>Owners Equity</v>
      </c>
      <c r="I18252" t="str">
        <f>_xlfn.XLOOKUP(tbl_GL[[#This Row],[Account_key]],tbl_COA[Account_key],tbl_COA[SubClass2],"Not Found")</f>
        <v>Retained Earnings</v>
      </c>
      <c r="J18252" t="str">
        <f>_xlfn.XLOOKUP(tbl_GL[[#This Row],[Account_key]],tbl_COA[Account_key],tbl_COA[SubAccount],,0)</f>
        <v>Retained Earnings</v>
      </c>
      <c r="K18252">
        <f>YEAR(tbl_GL[[#This Row],[Date]])</f>
        <v>2019</v>
      </c>
    </row>
    <row r="18253" spans="1:11" x14ac:dyDescent="0.35">
      <c r="A18253" s="20">
        <v>760.1</v>
      </c>
      <c r="B18253" s="24">
        <v>43524</v>
      </c>
      <c r="C18253">
        <f t="shared" si="1"/>
        <v>2</v>
      </c>
      <c r="D18253" s="13">
        <v>200</v>
      </c>
      <c r="E18253" s="13" t="s">
        <v>114</v>
      </c>
      <c r="F18253" s="17">
        <v>-1016</v>
      </c>
      <c r="G18253" t="str">
        <f>_xlfn.XLOOKUP(tbl_GL[[#This Row],[Account_key]],tbl_COA[Account_key],tbl_COA[Class],"Not Found")</f>
        <v>Liabilities and Owners Equity</v>
      </c>
      <c r="H18253" t="str">
        <f>_xlfn.XLOOKUP(tbl_GL[[#This Row],[Account_key]],tbl_COA[Account_key],tbl_COA[SubClass],"Not Found")</f>
        <v>Owners Equity</v>
      </c>
      <c r="I18253" t="str">
        <f>_xlfn.XLOOKUP(tbl_GL[[#This Row],[Account_key]],tbl_COA[Account_key],tbl_COA[SubClass2],"Not Found")</f>
        <v>Retained Earnings</v>
      </c>
      <c r="J18253" t="str">
        <f>_xlfn.XLOOKUP(tbl_GL[[#This Row],[Account_key]],tbl_COA[Account_key],tbl_COA[SubAccount],,0)</f>
        <v>Retained Earnings</v>
      </c>
      <c r="K18253">
        <f>YEAR(tbl_GL[[#This Row],[Date]])</f>
        <v>2019</v>
      </c>
    </row>
    <row r="18254" spans="1:11" x14ac:dyDescent="0.35">
      <c r="A18254" s="20">
        <v>805.1</v>
      </c>
      <c r="B18254" s="24">
        <v>43555</v>
      </c>
      <c r="C18254">
        <f t="shared" si="1"/>
        <v>2</v>
      </c>
      <c r="D18254" s="13">
        <v>200</v>
      </c>
      <c r="E18254" s="13" t="s">
        <v>114</v>
      </c>
      <c r="F18254" s="17">
        <v>93</v>
      </c>
      <c r="G18254" t="str">
        <f>_xlfn.XLOOKUP(tbl_GL[[#This Row],[Account_key]],tbl_COA[Account_key],tbl_COA[Class],"Not Found")</f>
        <v>Liabilities and Owners Equity</v>
      </c>
      <c r="H18254" t="str">
        <f>_xlfn.XLOOKUP(tbl_GL[[#This Row],[Account_key]],tbl_COA[Account_key],tbl_COA[SubClass],"Not Found")</f>
        <v>Owners Equity</v>
      </c>
      <c r="I18254" t="str">
        <f>_xlfn.XLOOKUP(tbl_GL[[#This Row],[Account_key]],tbl_COA[Account_key],tbl_COA[SubClass2],"Not Found")</f>
        <v>Retained Earnings</v>
      </c>
      <c r="J18254" t="str">
        <f>_xlfn.XLOOKUP(tbl_GL[[#This Row],[Account_key]],tbl_COA[Account_key],tbl_COA[SubAccount],,0)</f>
        <v>Retained Earnings</v>
      </c>
      <c r="K18254">
        <f>YEAR(tbl_GL[[#This Row],[Date]])</f>
        <v>2019</v>
      </c>
    </row>
    <row r="18255" spans="1:11" x14ac:dyDescent="0.35">
      <c r="A18255" s="20">
        <v>868.1</v>
      </c>
      <c r="B18255" s="24">
        <v>43585</v>
      </c>
      <c r="C18255">
        <f t="shared" si="1"/>
        <v>2</v>
      </c>
      <c r="D18255" s="13">
        <v>200</v>
      </c>
      <c r="E18255" s="13" t="s">
        <v>114</v>
      </c>
      <c r="F18255" s="17">
        <v>5146</v>
      </c>
      <c r="G18255" t="str">
        <f>_xlfn.XLOOKUP(tbl_GL[[#This Row],[Account_key]],tbl_COA[Account_key],tbl_COA[Class],"Not Found")</f>
        <v>Liabilities and Owners Equity</v>
      </c>
      <c r="H18255" t="str">
        <f>_xlfn.XLOOKUP(tbl_GL[[#This Row],[Account_key]],tbl_COA[Account_key],tbl_COA[SubClass],"Not Found")</f>
        <v>Owners Equity</v>
      </c>
      <c r="I18255" t="str">
        <f>_xlfn.XLOOKUP(tbl_GL[[#This Row],[Account_key]],tbl_COA[Account_key],tbl_COA[SubClass2],"Not Found")</f>
        <v>Retained Earnings</v>
      </c>
      <c r="J18255" t="str">
        <f>_xlfn.XLOOKUP(tbl_GL[[#This Row],[Account_key]],tbl_COA[Account_key],tbl_COA[SubAccount],,0)</f>
        <v>Retained Earnings</v>
      </c>
      <c r="K18255">
        <f>YEAR(tbl_GL[[#This Row],[Date]])</f>
        <v>2019</v>
      </c>
    </row>
    <row r="18256" spans="1:11" x14ac:dyDescent="0.35">
      <c r="A18256" s="20">
        <v>918.1</v>
      </c>
      <c r="B18256" s="24">
        <v>43616</v>
      </c>
      <c r="C18256">
        <f t="shared" si="1"/>
        <v>2</v>
      </c>
      <c r="D18256" s="13">
        <v>200</v>
      </c>
      <c r="E18256" s="13" t="s">
        <v>114</v>
      </c>
      <c r="F18256" s="17">
        <v>3075</v>
      </c>
      <c r="G18256" t="str">
        <f>_xlfn.XLOOKUP(tbl_GL[[#This Row],[Account_key]],tbl_COA[Account_key],tbl_COA[Class],"Not Found")</f>
        <v>Liabilities and Owners Equity</v>
      </c>
      <c r="H18256" t="str">
        <f>_xlfn.XLOOKUP(tbl_GL[[#This Row],[Account_key]],tbl_COA[Account_key],tbl_COA[SubClass],"Not Found")</f>
        <v>Owners Equity</v>
      </c>
      <c r="I18256" t="str">
        <f>_xlfn.XLOOKUP(tbl_GL[[#This Row],[Account_key]],tbl_COA[Account_key],tbl_COA[SubClass2],"Not Found")</f>
        <v>Retained Earnings</v>
      </c>
      <c r="J18256" t="str">
        <f>_xlfn.XLOOKUP(tbl_GL[[#This Row],[Account_key]],tbl_COA[Account_key],tbl_COA[SubAccount],,0)</f>
        <v>Retained Earnings</v>
      </c>
      <c r="K18256">
        <f>YEAR(tbl_GL[[#This Row],[Date]])</f>
        <v>2019</v>
      </c>
    </row>
    <row r="18257" spans="1:11" x14ac:dyDescent="0.35">
      <c r="A18257" s="20">
        <v>969.1</v>
      </c>
      <c r="B18257" s="24">
        <v>43646</v>
      </c>
      <c r="C18257">
        <f t="shared" si="1"/>
        <v>2</v>
      </c>
      <c r="D18257" s="13">
        <v>200</v>
      </c>
      <c r="E18257" s="13" t="s">
        <v>114</v>
      </c>
      <c r="F18257" s="17">
        <v>3508</v>
      </c>
      <c r="G18257" t="str">
        <f>_xlfn.XLOOKUP(tbl_GL[[#This Row],[Account_key]],tbl_COA[Account_key],tbl_COA[Class],"Not Found")</f>
        <v>Liabilities and Owners Equity</v>
      </c>
      <c r="H18257" t="str">
        <f>_xlfn.XLOOKUP(tbl_GL[[#This Row],[Account_key]],tbl_COA[Account_key],tbl_COA[SubClass],"Not Found")</f>
        <v>Owners Equity</v>
      </c>
      <c r="I18257" t="str">
        <f>_xlfn.XLOOKUP(tbl_GL[[#This Row],[Account_key]],tbl_COA[Account_key],tbl_COA[SubClass2],"Not Found")</f>
        <v>Retained Earnings</v>
      </c>
      <c r="J18257" t="str">
        <f>_xlfn.XLOOKUP(tbl_GL[[#This Row],[Account_key]],tbl_COA[Account_key],tbl_COA[SubAccount],,0)</f>
        <v>Retained Earnings</v>
      </c>
      <c r="K18257">
        <f>YEAR(tbl_GL[[#This Row],[Date]])</f>
        <v>2019</v>
      </c>
    </row>
    <row r="18258" spans="1:11" x14ac:dyDescent="0.35">
      <c r="A18258" s="20">
        <v>1031.0999999999999</v>
      </c>
      <c r="B18258" s="24">
        <v>43677</v>
      </c>
      <c r="C18258">
        <f t="shared" si="1"/>
        <v>2</v>
      </c>
      <c r="D18258" s="13">
        <v>200</v>
      </c>
      <c r="E18258" s="13" t="s">
        <v>114</v>
      </c>
      <c r="F18258" s="17">
        <v>12610</v>
      </c>
      <c r="G18258" t="str">
        <f>_xlfn.XLOOKUP(tbl_GL[[#This Row],[Account_key]],tbl_COA[Account_key],tbl_COA[Class],"Not Found")</f>
        <v>Liabilities and Owners Equity</v>
      </c>
      <c r="H18258" t="str">
        <f>_xlfn.XLOOKUP(tbl_GL[[#This Row],[Account_key]],tbl_COA[Account_key],tbl_COA[SubClass],"Not Found")</f>
        <v>Owners Equity</v>
      </c>
      <c r="I18258" t="str">
        <f>_xlfn.XLOOKUP(tbl_GL[[#This Row],[Account_key]],tbl_COA[Account_key],tbl_COA[SubClass2],"Not Found")</f>
        <v>Retained Earnings</v>
      </c>
      <c r="J18258" t="str">
        <f>_xlfn.XLOOKUP(tbl_GL[[#This Row],[Account_key]],tbl_COA[Account_key],tbl_COA[SubAccount],,0)</f>
        <v>Retained Earnings</v>
      </c>
      <c r="K18258">
        <f>YEAR(tbl_GL[[#This Row],[Date]])</f>
        <v>2019</v>
      </c>
    </row>
    <row r="18259" spans="1:11" x14ac:dyDescent="0.35">
      <c r="A18259" s="20">
        <v>1090.0999999999999</v>
      </c>
      <c r="B18259" s="24">
        <v>43708</v>
      </c>
      <c r="C18259">
        <f t="shared" si="1"/>
        <v>2</v>
      </c>
      <c r="D18259" s="13">
        <v>200</v>
      </c>
      <c r="E18259" s="13" t="s">
        <v>114</v>
      </c>
      <c r="F18259" s="17">
        <v>11837</v>
      </c>
      <c r="G18259" t="str">
        <f>_xlfn.XLOOKUP(tbl_GL[[#This Row],[Account_key]],tbl_COA[Account_key],tbl_COA[Class],"Not Found")</f>
        <v>Liabilities and Owners Equity</v>
      </c>
      <c r="H18259" t="str">
        <f>_xlfn.XLOOKUP(tbl_GL[[#This Row],[Account_key]],tbl_COA[Account_key],tbl_COA[SubClass],"Not Found")</f>
        <v>Owners Equity</v>
      </c>
      <c r="I18259" t="str">
        <f>_xlfn.XLOOKUP(tbl_GL[[#This Row],[Account_key]],tbl_COA[Account_key],tbl_COA[SubClass2],"Not Found")</f>
        <v>Retained Earnings</v>
      </c>
      <c r="J18259" t="str">
        <f>_xlfn.XLOOKUP(tbl_GL[[#This Row],[Account_key]],tbl_COA[Account_key],tbl_COA[SubAccount],,0)</f>
        <v>Retained Earnings</v>
      </c>
      <c r="K18259">
        <f>YEAR(tbl_GL[[#This Row],[Date]])</f>
        <v>2019</v>
      </c>
    </row>
    <row r="18260" spans="1:11" x14ac:dyDescent="0.35">
      <c r="A18260" s="20">
        <v>1147.0999999999999</v>
      </c>
      <c r="B18260" s="24">
        <v>43738</v>
      </c>
      <c r="C18260">
        <f t="shared" si="1"/>
        <v>2</v>
      </c>
      <c r="D18260" s="13">
        <v>200</v>
      </c>
      <c r="E18260" s="13" t="s">
        <v>114</v>
      </c>
      <c r="F18260" s="17">
        <v>10604</v>
      </c>
      <c r="G18260" t="str">
        <f>_xlfn.XLOOKUP(tbl_GL[[#This Row],[Account_key]],tbl_COA[Account_key],tbl_COA[Class],"Not Found")</f>
        <v>Liabilities and Owners Equity</v>
      </c>
      <c r="H18260" t="str">
        <f>_xlfn.XLOOKUP(tbl_GL[[#This Row],[Account_key]],tbl_COA[Account_key],tbl_COA[SubClass],"Not Found")</f>
        <v>Owners Equity</v>
      </c>
      <c r="I18260" t="str">
        <f>_xlfn.XLOOKUP(tbl_GL[[#This Row],[Account_key]],tbl_COA[Account_key],tbl_COA[SubClass2],"Not Found")</f>
        <v>Retained Earnings</v>
      </c>
      <c r="J18260" t="str">
        <f>_xlfn.XLOOKUP(tbl_GL[[#This Row],[Account_key]],tbl_COA[Account_key],tbl_COA[SubAccount],,0)</f>
        <v>Retained Earnings</v>
      </c>
      <c r="K18260">
        <f>YEAR(tbl_GL[[#This Row],[Date]])</f>
        <v>2019</v>
      </c>
    </row>
    <row r="18261" spans="1:11" x14ac:dyDescent="0.35">
      <c r="A18261" s="20">
        <v>1207.0999999999999</v>
      </c>
      <c r="B18261" s="24">
        <v>43769</v>
      </c>
      <c r="C18261">
        <f t="shared" si="1"/>
        <v>2</v>
      </c>
      <c r="D18261" s="13">
        <v>200</v>
      </c>
      <c r="E18261" s="13" t="s">
        <v>114</v>
      </c>
      <c r="F18261" s="17">
        <v>14073</v>
      </c>
      <c r="G18261" t="str">
        <f>_xlfn.XLOOKUP(tbl_GL[[#This Row],[Account_key]],tbl_COA[Account_key],tbl_COA[Class],"Not Found")</f>
        <v>Liabilities and Owners Equity</v>
      </c>
      <c r="H18261" t="str">
        <f>_xlfn.XLOOKUP(tbl_GL[[#This Row],[Account_key]],tbl_COA[Account_key],tbl_COA[SubClass],"Not Found")</f>
        <v>Owners Equity</v>
      </c>
      <c r="I18261" t="str">
        <f>_xlfn.XLOOKUP(tbl_GL[[#This Row],[Account_key]],tbl_COA[Account_key],tbl_COA[SubClass2],"Not Found")</f>
        <v>Retained Earnings</v>
      </c>
      <c r="J18261" t="str">
        <f>_xlfn.XLOOKUP(tbl_GL[[#This Row],[Account_key]],tbl_COA[Account_key],tbl_COA[SubAccount],,0)</f>
        <v>Retained Earnings</v>
      </c>
      <c r="K18261">
        <f>YEAR(tbl_GL[[#This Row],[Date]])</f>
        <v>2019</v>
      </c>
    </row>
    <row r="18262" spans="1:11" x14ac:dyDescent="0.35">
      <c r="A18262" s="20">
        <v>1269.0999999999999</v>
      </c>
      <c r="B18262" s="24">
        <v>43799</v>
      </c>
      <c r="C18262">
        <f t="shared" si="1"/>
        <v>2</v>
      </c>
      <c r="D18262" s="13">
        <v>200</v>
      </c>
      <c r="E18262" s="13" t="s">
        <v>114</v>
      </c>
      <c r="F18262" s="17">
        <v>23443</v>
      </c>
      <c r="G18262" t="str">
        <f>_xlfn.XLOOKUP(tbl_GL[[#This Row],[Account_key]],tbl_COA[Account_key],tbl_COA[Class],"Not Found")</f>
        <v>Liabilities and Owners Equity</v>
      </c>
      <c r="H18262" t="str">
        <f>_xlfn.XLOOKUP(tbl_GL[[#This Row],[Account_key]],tbl_COA[Account_key],tbl_COA[SubClass],"Not Found")</f>
        <v>Owners Equity</v>
      </c>
      <c r="I18262" t="str">
        <f>_xlfn.XLOOKUP(tbl_GL[[#This Row],[Account_key]],tbl_COA[Account_key],tbl_COA[SubClass2],"Not Found")</f>
        <v>Retained Earnings</v>
      </c>
      <c r="J18262" t="str">
        <f>_xlfn.XLOOKUP(tbl_GL[[#This Row],[Account_key]],tbl_COA[Account_key],tbl_COA[SubAccount],,0)</f>
        <v>Retained Earnings</v>
      </c>
      <c r="K18262">
        <f>YEAR(tbl_GL[[#This Row],[Date]])</f>
        <v>2019</v>
      </c>
    </row>
    <row r="18263" spans="1:11" x14ac:dyDescent="0.35">
      <c r="A18263" s="20">
        <v>1323.1</v>
      </c>
      <c r="B18263" s="24">
        <v>43830</v>
      </c>
      <c r="C18263">
        <f t="shared" si="1"/>
        <v>2</v>
      </c>
      <c r="D18263" s="13">
        <v>200</v>
      </c>
      <c r="E18263" s="13" t="s">
        <v>114</v>
      </c>
      <c r="F18263" s="17">
        <v>17955</v>
      </c>
      <c r="G18263" t="str">
        <f>_xlfn.XLOOKUP(tbl_GL[[#This Row],[Account_key]],tbl_COA[Account_key],tbl_COA[Class],"Not Found")</f>
        <v>Liabilities and Owners Equity</v>
      </c>
      <c r="H18263" t="str">
        <f>_xlfn.XLOOKUP(tbl_GL[[#This Row],[Account_key]],tbl_COA[Account_key],tbl_COA[SubClass],"Not Found")</f>
        <v>Owners Equity</v>
      </c>
      <c r="I18263" t="str">
        <f>_xlfn.XLOOKUP(tbl_GL[[#This Row],[Account_key]],tbl_COA[Account_key],tbl_COA[SubClass2],"Not Found")</f>
        <v>Retained Earnings</v>
      </c>
      <c r="J18263" t="str">
        <f>_xlfn.XLOOKUP(tbl_GL[[#This Row],[Account_key]],tbl_COA[Account_key],tbl_COA[SubAccount],,0)</f>
        <v>Retained Earnings</v>
      </c>
      <c r="K18263">
        <f>YEAR(tbl_GL[[#This Row],[Date]])</f>
        <v>2019</v>
      </c>
    </row>
    <row r="18264" spans="1:11" hidden="1" x14ac:dyDescent="0.35">
      <c r="A18264" s="20">
        <v>49.1</v>
      </c>
      <c r="B18264" s="24">
        <v>43131</v>
      </c>
      <c r="C18264">
        <v>3</v>
      </c>
      <c r="D18264" s="13">
        <v>200</v>
      </c>
      <c r="E18264" s="13" t="s">
        <v>114</v>
      </c>
      <c r="F18264" s="17">
        <v>2924</v>
      </c>
      <c r="G18264" t="str">
        <f>_xlfn.XLOOKUP(tbl_GL[[#This Row],[Account_key]],tbl_COA[Account_key],tbl_COA[Class],"Not Found")</f>
        <v>Liabilities and Owners Equity</v>
      </c>
      <c r="H18264" t="str">
        <f>_xlfn.XLOOKUP(tbl_GL[[#This Row],[Account_key]],tbl_COA[Account_key],tbl_COA[SubClass],"Not Found")</f>
        <v>Owners Equity</v>
      </c>
      <c r="I18264" t="str">
        <f>_xlfn.XLOOKUP(tbl_GL[[#This Row],[Account_key]],tbl_COA[Account_key],tbl_COA[SubClass2],"Not Found")</f>
        <v>Retained Earnings</v>
      </c>
      <c r="J18264" t="str">
        <f>_xlfn.XLOOKUP(tbl_GL[[#This Row],[Account_key]],tbl_COA[Account_key],tbl_COA[SubAccount],,0)</f>
        <v>Retained Earnings</v>
      </c>
      <c r="K18264">
        <f>YEAR(tbl_GL[[#This Row],[Date]])</f>
        <v>2018</v>
      </c>
    </row>
    <row r="18265" spans="1:11" hidden="1" x14ac:dyDescent="0.35">
      <c r="A18265" s="20">
        <v>93.1</v>
      </c>
      <c r="B18265" s="24">
        <v>43159</v>
      </c>
      <c r="C18265">
        <f t="shared" ref="C18265:C18287" si="2">C18264</f>
        <v>3</v>
      </c>
      <c r="D18265" s="13">
        <v>200</v>
      </c>
      <c r="E18265" s="13" t="s">
        <v>114</v>
      </c>
      <c r="F18265" s="17">
        <v>-2209</v>
      </c>
      <c r="G18265" t="str">
        <f>_xlfn.XLOOKUP(tbl_GL[[#This Row],[Account_key]],tbl_COA[Account_key],tbl_COA[Class],"Not Found")</f>
        <v>Liabilities and Owners Equity</v>
      </c>
      <c r="H18265" t="str">
        <f>_xlfn.XLOOKUP(tbl_GL[[#This Row],[Account_key]],tbl_COA[Account_key],tbl_COA[SubClass],"Not Found")</f>
        <v>Owners Equity</v>
      </c>
      <c r="I18265" t="str">
        <f>_xlfn.XLOOKUP(tbl_GL[[#This Row],[Account_key]],tbl_COA[Account_key],tbl_COA[SubClass2],"Not Found")</f>
        <v>Retained Earnings</v>
      </c>
      <c r="J18265" t="str">
        <f>_xlfn.XLOOKUP(tbl_GL[[#This Row],[Account_key]],tbl_COA[Account_key],tbl_COA[SubAccount],,0)</f>
        <v>Retained Earnings</v>
      </c>
      <c r="K18265">
        <f>YEAR(tbl_GL[[#This Row],[Date]])</f>
        <v>2018</v>
      </c>
    </row>
    <row r="18266" spans="1:11" hidden="1" x14ac:dyDescent="0.35">
      <c r="A18266" s="20">
        <v>142.1</v>
      </c>
      <c r="B18266" s="24">
        <v>43190</v>
      </c>
      <c r="C18266">
        <f t="shared" si="2"/>
        <v>3</v>
      </c>
      <c r="D18266" s="13">
        <v>200</v>
      </c>
      <c r="E18266" s="13" t="s">
        <v>114</v>
      </c>
      <c r="F18266" s="17">
        <v>-1291</v>
      </c>
      <c r="G18266" t="str">
        <f>_xlfn.XLOOKUP(tbl_GL[[#This Row],[Account_key]],tbl_COA[Account_key],tbl_COA[Class],"Not Found")</f>
        <v>Liabilities and Owners Equity</v>
      </c>
      <c r="H18266" t="str">
        <f>_xlfn.XLOOKUP(tbl_GL[[#This Row],[Account_key]],tbl_COA[Account_key],tbl_COA[SubClass],"Not Found")</f>
        <v>Owners Equity</v>
      </c>
      <c r="I18266" t="str">
        <f>_xlfn.XLOOKUP(tbl_GL[[#This Row],[Account_key]],tbl_COA[Account_key],tbl_COA[SubClass2],"Not Found")</f>
        <v>Retained Earnings</v>
      </c>
      <c r="J18266" t="str">
        <f>_xlfn.XLOOKUP(tbl_GL[[#This Row],[Account_key]],tbl_COA[Account_key],tbl_COA[SubAccount],,0)</f>
        <v>Retained Earnings</v>
      </c>
      <c r="K18266">
        <f>YEAR(tbl_GL[[#This Row],[Date]])</f>
        <v>2018</v>
      </c>
    </row>
    <row r="18267" spans="1:11" hidden="1" x14ac:dyDescent="0.35">
      <c r="A18267" s="20">
        <v>200.1</v>
      </c>
      <c r="B18267" s="24">
        <v>43220</v>
      </c>
      <c r="C18267">
        <f t="shared" si="2"/>
        <v>3</v>
      </c>
      <c r="D18267" s="13">
        <v>200</v>
      </c>
      <c r="E18267" s="13" t="s">
        <v>114</v>
      </c>
      <c r="F18267" s="17">
        <v>4123</v>
      </c>
      <c r="G18267" t="str">
        <f>_xlfn.XLOOKUP(tbl_GL[[#This Row],[Account_key]],tbl_COA[Account_key],tbl_COA[Class],"Not Found")</f>
        <v>Liabilities and Owners Equity</v>
      </c>
      <c r="H18267" t="str">
        <f>_xlfn.XLOOKUP(tbl_GL[[#This Row],[Account_key]],tbl_COA[Account_key],tbl_COA[SubClass],"Not Found")</f>
        <v>Owners Equity</v>
      </c>
      <c r="I18267" t="str">
        <f>_xlfn.XLOOKUP(tbl_GL[[#This Row],[Account_key]],tbl_COA[Account_key],tbl_COA[SubClass2],"Not Found")</f>
        <v>Retained Earnings</v>
      </c>
      <c r="J18267" t="str">
        <f>_xlfn.XLOOKUP(tbl_GL[[#This Row],[Account_key]],tbl_COA[Account_key],tbl_COA[SubAccount],,0)</f>
        <v>Retained Earnings</v>
      </c>
      <c r="K18267">
        <f>YEAR(tbl_GL[[#This Row],[Date]])</f>
        <v>2018</v>
      </c>
    </row>
    <row r="18268" spans="1:11" hidden="1" x14ac:dyDescent="0.35">
      <c r="A18268" s="20">
        <v>250.1</v>
      </c>
      <c r="B18268" s="24">
        <v>43251</v>
      </c>
      <c r="C18268">
        <f t="shared" si="2"/>
        <v>3</v>
      </c>
      <c r="D18268" s="13">
        <v>200</v>
      </c>
      <c r="E18268" s="13" t="s">
        <v>114</v>
      </c>
      <c r="F18268" s="17">
        <v>1753</v>
      </c>
      <c r="G18268" t="str">
        <f>_xlfn.XLOOKUP(tbl_GL[[#This Row],[Account_key]],tbl_COA[Account_key],tbl_COA[Class],"Not Found")</f>
        <v>Liabilities and Owners Equity</v>
      </c>
      <c r="H18268" t="str">
        <f>_xlfn.XLOOKUP(tbl_GL[[#This Row],[Account_key]],tbl_COA[Account_key],tbl_COA[SubClass],"Not Found")</f>
        <v>Owners Equity</v>
      </c>
      <c r="I18268" t="str">
        <f>_xlfn.XLOOKUP(tbl_GL[[#This Row],[Account_key]],tbl_COA[Account_key],tbl_COA[SubClass2],"Not Found")</f>
        <v>Retained Earnings</v>
      </c>
      <c r="J18268" t="str">
        <f>_xlfn.XLOOKUP(tbl_GL[[#This Row],[Account_key]],tbl_COA[Account_key],tbl_COA[SubAccount],,0)</f>
        <v>Retained Earnings</v>
      </c>
      <c r="K18268">
        <f>YEAR(tbl_GL[[#This Row],[Date]])</f>
        <v>2018</v>
      </c>
    </row>
    <row r="18269" spans="1:11" hidden="1" x14ac:dyDescent="0.35">
      <c r="A18269" s="20">
        <v>301.10000000000002</v>
      </c>
      <c r="B18269" s="24">
        <v>43281</v>
      </c>
      <c r="C18269">
        <f t="shared" si="2"/>
        <v>3</v>
      </c>
      <c r="D18269" s="13">
        <v>200</v>
      </c>
      <c r="E18269" s="13" t="s">
        <v>114</v>
      </c>
      <c r="F18269" s="17">
        <v>2331</v>
      </c>
      <c r="G18269" t="str">
        <f>_xlfn.XLOOKUP(tbl_GL[[#This Row],[Account_key]],tbl_COA[Account_key],tbl_COA[Class],"Not Found")</f>
        <v>Liabilities and Owners Equity</v>
      </c>
      <c r="H18269" t="str">
        <f>_xlfn.XLOOKUP(tbl_GL[[#This Row],[Account_key]],tbl_COA[Account_key],tbl_COA[SubClass],"Not Found")</f>
        <v>Owners Equity</v>
      </c>
      <c r="I18269" t="str">
        <f>_xlfn.XLOOKUP(tbl_GL[[#This Row],[Account_key]],tbl_COA[Account_key],tbl_COA[SubClass2],"Not Found")</f>
        <v>Retained Earnings</v>
      </c>
      <c r="J18269" t="str">
        <f>_xlfn.XLOOKUP(tbl_GL[[#This Row],[Account_key]],tbl_COA[Account_key],tbl_COA[SubAccount],,0)</f>
        <v>Retained Earnings</v>
      </c>
      <c r="K18269">
        <f>YEAR(tbl_GL[[#This Row],[Date]])</f>
        <v>2018</v>
      </c>
    </row>
    <row r="18270" spans="1:11" hidden="1" x14ac:dyDescent="0.35">
      <c r="A18270" s="20">
        <v>363.1</v>
      </c>
      <c r="B18270" s="24">
        <v>43312</v>
      </c>
      <c r="C18270">
        <f t="shared" si="2"/>
        <v>3</v>
      </c>
      <c r="D18270" s="13">
        <v>200</v>
      </c>
      <c r="E18270" s="13" t="s">
        <v>114</v>
      </c>
      <c r="F18270" s="17">
        <v>11523</v>
      </c>
      <c r="G18270" t="str">
        <f>_xlfn.XLOOKUP(tbl_GL[[#This Row],[Account_key]],tbl_COA[Account_key],tbl_COA[Class],"Not Found")</f>
        <v>Liabilities and Owners Equity</v>
      </c>
      <c r="H18270" t="str">
        <f>_xlfn.XLOOKUP(tbl_GL[[#This Row],[Account_key]],tbl_COA[Account_key],tbl_COA[SubClass],"Not Found")</f>
        <v>Owners Equity</v>
      </c>
      <c r="I18270" t="str">
        <f>_xlfn.XLOOKUP(tbl_GL[[#This Row],[Account_key]],tbl_COA[Account_key],tbl_COA[SubClass2],"Not Found")</f>
        <v>Retained Earnings</v>
      </c>
      <c r="J18270" t="str">
        <f>_xlfn.XLOOKUP(tbl_GL[[#This Row],[Account_key]],tbl_COA[Account_key],tbl_COA[SubAccount],,0)</f>
        <v>Retained Earnings</v>
      </c>
      <c r="K18270">
        <f>YEAR(tbl_GL[[#This Row],[Date]])</f>
        <v>2018</v>
      </c>
    </row>
    <row r="18271" spans="1:11" hidden="1" x14ac:dyDescent="0.35">
      <c r="A18271" s="20">
        <v>422.1</v>
      </c>
      <c r="B18271" s="24">
        <v>43343</v>
      </c>
      <c r="C18271">
        <f t="shared" si="2"/>
        <v>3</v>
      </c>
      <c r="D18271" s="13">
        <v>200</v>
      </c>
      <c r="E18271" s="13" t="s">
        <v>114</v>
      </c>
      <c r="F18271" s="17">
        <v>10748</v>
      </c>
      <c r="G18271" t="str">
        <f>_xlfn.XLOOKUP(tbl_GL[[#This Row],[Account_key]],tbl_COA[Account_key],tbl_COA[Class],"Not Found")</f>
        <v>Liabilities and Owners Equity</v>
      </c>
      <c r="H18271" t="str">
        <f>_xlfn.XLOOKUP(tbl_GL[[#This Row],[Account_key]],tbl_COA[Account_key],tbl_COA[SubClass],"Not Found")</f>
        <v>Owners Equity</v>
      </c>
      <c r="I18271" t="str">
        <f>_xlfn.XLOOKUP(tbl_GL[[#This Row],[Account_key]],tbl_COA[Account_key],tbl_COA[SubClass2],"Not Found")</f>
        <v>Retained Earnings</v>
      </c>
      <c r="J18271" t="str">
        <f>_xlfn.XLOOKUP(tbl_GL[[#This Row],[Account_key]],tbl_COA[Account_key],tbl_COA[SubAccount],,0)</f>
        <v>Retained Earnings</v>
      </c>
      <c r="K18271">
        <f>YEAR(tbl_GL[[#This Row],[Date]])</f>
        <v>2018</v>
      </c>
    </row>
    <row r="18272" spans="1:11" hidden="1" x14ac:dyDescent="0.35">
      <c r="A18272" s="20">
        <v>478.1</v>
      </c>
      <c r="B18272" s="24">
        <v>43373</v>
      </c>
      <c r="C18272">
        <f t="shared" si="2"/>
        <v>3</v>
      </c>
      <c r="D18272" s="13">
        <v>200</v>
      </c>
      <c r="E18272" s="13" t="s">
        <v>114</v>
      </c>
      <c r="F18272" s="17">
        <v>9415</v>
      </c>
      <c r="G18272" t="str">
        <f>_xlfn.XLOOKUP(tbl_GL[[#This Row],[Account_key]],tbl_COA[Account_key],tbl_COA[Class],"Not Found")</f>
        <v>Liabilities and Owners Equity</v>
      </c>
      <c r="H18272" t="str">
        <f>_xlfn.XLOOKUP(tbl_GL[[#This Row],[Account_key]],tbl_COA[Account_key],tbl_COA[SubClass],"Not Found")</f>
        <v>Owners Equity</v>
      </c>
      <c r="I18272" t="str">
        <f>_xlfn.XLOOKUP(tbl_GL[[#This Row],[Account_key]],tbl_COA[Account_key],tbl_COA[SubClass2],"Not Found")</f>
        <v>Retained Earnings</v>
      </c>
      <c r="J18272" t="str">
        <f>_xlfn.XLOOKUP(tbl_GL[[#This Row],[Account_key]],tbl_COA[Account_key],tbl_COA[SubAccount],,0)</f>
        <v>Retained Earnings</v>
      </c>
      <c r="K18272">
        <f>YEAR(tbl_GL[[#This Row],[Date]])</f>
        <v>2018</v>
      </c>
    </row>
    <row r="18273" spans="1:11" hidden="1" x14ac:dyDescent="0.35">
      <c r="A18273" s="20">
        <v>539.1</v>
      </c>
      <c r="B18273" s="24">
        <v>43404</v>
      </c>
      <c r="C18273">
        <f t="shared" si="2"/>
        <v>3</v>
      </c>
      <c r="D18273" s="13">
        <v>200</v>
      </c>
      <c r="E18273" s="13" t="s">
        <v>114</v>
      </c>
      <c r="F18273" s="17">
        <v>13111</v>
      </c>
      <c r="G18273" t="str">
        <f>_xlfn.XLOOKUP(tbl_GL[[#This Row],[Account_key]],tbl_COA[Account_key],tbl_COA[Class],"Not Found")</f>
        <v>Liabilities and Owners Equity</v>
      </c>
      <c r="H18273" t="str">
        <f>_xlfn.XLOOKUP(tbl_GL[[#This Row],[Account_key]],tbl_COA[Account_key],tbl_COA[SubClass],"Not Found")</f>
        <v>Owners Equity</v>
      </c>
      <c r="I18273" t="str">
        <f>_xlfn.XLOOKUP(tbl_GL[[#This Row],[Account_key]],tbl_COA[Account_key],tbl_COA[SubClass2],"Not Found")</f>
        <v>Retained Earnings</v>
      </c>
      <c r="J18273" t="str">
        <f>_xlfn.XLOOKUP(tbl_GL[[#This Row],[Account_key]],tbl_COA[Account_key],tbl_COA[SubAccount],,0)</f>
        <v>Retained Earnings</v>
      </c>
      <c r="K18273">
        <f>YEAR(tbl_GL[[#This Row],[Date]])</f>
        <v>2018</v>
      </c>
    </row>
    <row r="18274" spans="1:11" hidden="1" x14ac:dyDescent="0.35">
      <c r="A18274" s="20">
        <v>601.1</v>
      </c>
      <c r="B18274" s="24">
        <v>43434</v>
      </c>
      <c r="C18274">
        <f t="shared" si="2"/>
        <v>3</v>
      </c>
      <c r="D18274" s="13">
        <v>200</v>
      </c>
      <c r="E18274" s="13" t="s">
        <v>114</v>
      </c>
      <c r="F18274" s="17">
        <v>22633</v>
      </c>
      <c r="G18274" t="str">
        <f>_xlfn.XLOOKUP(tbl_GL[[#This Row],[Account_key]],tbl_COA[Account_key],tbl_COA[Class],"Not Found")</f>
        <v>Liabilities and Owners Equity</v>
      </c>
      <c r="H18274" t="str">
        <f>_xlfn.XLOOKUP(tbl_GL[[#This Row],[Account_key]],tbl_COA[Account_key],tbl_COA[SubClass],"Not Found")</f>
        <v>Owners Equity</v>
      </c>
      <c r="I18274" t="str">
        <f>_xlfn.XLOOKUP(tbl_GL[[#This Row],[Account_key]],tbl_COA[Account_key],tbl_COA[SubClass2],"Not Found")</f>
        <v>Retained Earnings</v>
      </c>
      <c r="J18274" t="str">
        <f>_xlfn.XLOOKUP(tbl_GL[[#This Row],[Account_key]],tbl_COA[Account_key],tbl_COA[SubAccount],,0)</f>
        <v>Retained Earnings</v>
      </c>
      <c r="K18274">
        <f>YEAR(tbl_GL[[#This Row],[Date]])</f>
        <v>2018</v>
      </c>
    </row>
    <row r="18275" spans="1:11" hidden="1" x14ac:dyDescent="0.35">
      <c r="A18275" s="20">
        <v>654.1</v>
      </c>
      <c r="B18275" s="24">
        <v>43465</v>
      </c>
      <c r="C18275">
        <f t="shared" si="2"/>
        <v>3</v>
      </c>
      <c r="D18275" s="13">
        <v>200</v>
      </c>
      <c r="E18275" s="13" t="s">
        <v>114</v>
      </c>
      <c r="F18275" s="17">
        <v>17617</v>
      </c>
      <c r="G18275" t="str">
        <f>_xlfn.XLOOKUP(tbl_GL[[#This Row],[Account_key]],tbl_COA[Account_key],tbl_COA[Class],"Not Found")</f>
        <v>Liabilities and Owners Equity</v>
      </c>
      <c r="H18275" t="str">
        <f>_xlfn.XLOOKUP(tbl_GL[[#This Row],[Account_key]],tbl_COA[Account_key],tbl_COA[SubClass],"Not Found")</f>
        <v>Owners Equity</v>
      </c>
      <c r="I18275" t="str">
        <f>_xlfn.XLOOKUP(tbl_GL[[#This Row],[Account_key]],tbl_COA[Account_key],tbl_COA[SubClass2],"Not Found")</f>
        <v>Retained Earnings</v>
      </c>
      <c r="J18275" t="str">
        <f>_xlfn.XLOOKUP(tbl_GL[[#This Row],[Account_key]],tbl_COA[Account_key],tbl_COA[SubAccount],,0)</f>
        <v>Retained Earnings</v>
      </c>
      <c r="K18275">
        <f>YEAR(tbl_GL[[#This Row],[Date]])</f>
        <v>2018</v>
      </c>
    </row>
    <row r="18276" spans="1:11" x14ac:dyDescent="0.35">
      <c r="A18276" s="20">
        <v>716.2</v>
      </c>
      <c r="B18276" s="24">
        <v>43496</v>
      </c>
      <c r="C18276">
        <f t="shared" si="2"/>
        <v>3</v>
      </c>
      <c r="D18276" s="13">
        <v>200</v>
      </c>
      <c r="E18276" s="13" t="s">
        <v>114</v>
      </c>
      <c r="F18276" s="17">
        <v>8934</v>
      </c>
      <c r="G18276" t="str">
        <f>_xlfn.XLOOKUP(tbl_GL[[#This Row],[Account_key]],tbl_COA[Account_key],tbl_COA[Class],"Not Found")</f>
        <v>Liabilities and Owners Equity</v>
      </c>
      <c r="H18276" t="str">
        <f>_xlfn.XLOOKUP(tbl_GL[[#This Row],[Account_key]],tbl_COA[Account_key],tbl_COA[SubClass],"Not Found")</f>
        <v>Owners Equity</v>
      </c>
      <c r="I18276" t="str">
        <f>_xlfn.XLOOKUP(tbl_GL[[#This Row],[Account_key]],tbl_COA[Account_key],tbl_COA[SubClass2],"Not Found")</f>
        <v>Retained Earnings</v>
      </c>
      <c r="J18276" t="str">
        <f>_xlfn.XLOOKUP(tbl_GL[[#This Row],[Account_key]],tbl_COA[Account_key],tbl_COA[SubAccount],,0)</f>
        <v>Retained Earnings</v>
      </c>
      <c r="K18276">
        <f>YEAR(tbl_GL[[#This Row],[Date]])</f>
        <v>2019</v>
      </c>
    </row>
    <row r="18277" spans="1:11" x14ac:dyDescent="0.35">
      <c r="A18277" s="20">
        <v>759.2</v>
      </c>
      <c r="B18277" s="24">
        <v>43524</v>
      </c>
      <c r="C18277">
        <f t="shared" si="2"/>
        <v>3</v>
      </c>
      <c r="D18277" s="13">
        <v>200</v>
      </c>
      <c r="E18277" s="13" t="s">
        <v>114</v>
      </c>
      <c r="F18277" s="17">
        <v>-298</v>
      </c>
      <c r="G18277" t="str">
        <f>_xlfn.XLOOKUP(tbl_GL[[#This Row],[Account_key]],tbl_COA[Account_key],tbl_COA[Class],"Not Found")</f>
        <v>Liabilities and Owners Equity</v>
      </c>
      <c r="H18277" t="str">
        <f>_xlfn.XLOOKUP(tbl_GL[[#This Row],[Account_key]],tbl_COA[Account_key],tbl_COA[SubClass],"Not Found")</f>
        <v>Owners Equity</v>
      </c>
      <c r="I18277" t="str">
        <f>_xlfn.XLOOKUP(tbl_GL[[#This Row],[Account_key]],tbl_COA[Account_key],tbl_COA[SubClass2],"Not Found")</f>
        <v>Retained Earnings</v>
      </c>
      <c r="J18277" t="str">
        <f>_xlfn.XLOOKUP(tbl_GL[[#This Row],[Account_key]],tbl_COA[Account_key],tbl_COA[SubAccount],,0)</f>
        <v>Retained Earnings</v>
      </c>
      <c r="K18277">
        <f>YEAR(tbl_GL[[#This Row],[Date]])</f>
        <v>2019</v>
      </c>
    </row>
    <row r="18278" spans="1:11" x14ac:dyDescent="0.35">
      <c r="A18278" s="20">
        <v>804.2</v>
      </c>
      <c r="B18278" s="24">
        <v>43555</v>
      </c>
      <c r="C18278">
        <f t="shared" si="2"/>
        <v>3</v>
      </c>
      <c r="D18278" s="13">
        <v>200</v>
      </c>
      <c r="E18278" s="13" t="s">
        <v>114</v>
      </c>
      <c r="F18278" s="17">
        <v>1585</v>
      </c>
      <c r="G18278" t="str">
        <f>_xlfn.XLOOKUP(tbl_GL[[#This Row],[Account_key]],tbl_COA[Account_key],tbl_COA[Class],"Not Found")</f>
        <v>Liabilities and Owners Equity</v>
      </c>
      <c r="H18278" t="str">
        <f>_xlfn.XLOOKUP(tbl_GL[[#This Row],[Account_key]],tbl_COA[Account_key],tbl_COA[SubClass],"Not Found")</f>
        <v>Owners Equity</v>
      </c>
      <c r="I18278" t="str">
        <f>_xlfn.XLOOKUP(tbl_GL[[#This Row],[Account_key]],tbl_COA[Account_key],tbl_COA[SubClass2],"Not Found")</f>
        <v>Retained Earnings</v>
      </c>
      <c r="J18278" t="str">
        <f>_xlfn.XLOOKUP(tbl_GL[[#This Row],[Account_key]],tbl_COA[Account_key],tbl_COA[SubAccount],,0)</f>
        <v>Retained Earnings</v>
      </c>
      <c r="K18278">
        <f>YEAR(tbl_GL[[#This Row],[Date]])</f>
        <v>2019</v>
      </c>
    </row>
    <row r="18279" spans="1:11" x14ac:dyDescent="0.35">
      <c r="A18279" s="20">
        <v>867.2</v>
      </c>
      <c r="B18279" s="24">
        <v>43585</v>
      </c>
      <c r="C18279">
        <f t="shared" si="2"/>
        <v>3</v>
      </c>
      <c r="D18279" s="13">
        <v>200</v>
      </c>
      <c r="E18279" s="13" t="s">
        <v>114</v>
      </c>
      <c r="F18279" s="17">
        <v>11005</v>
      </c>
      <c r="G18279" t="str">
        <f>_xlfn.XLOOKUP(tbl_GL[[#This Row],[Account_key]],tbl_COA[Account_key],tbl_COA[Class],"Not Found")</f>
        <v>Liabilities and Owners Equity</v>
      </c>
      <c r="H18279" t="str">
        <f>_xlfn.XLOOKUP(tbl_GL[[#This Row],[Account_key]],tbl_COA[Account_key],tbl_COA[SubClass],"Not Found")</f>
        <v>Owners Equity</v>
      </c>
      <c r="I18279" t="str">
        <f>_xlfn.XLOOKUP(tbl_GL[[#This Row],[Account_key]],tbl_COA[Account_key],tbl_COA[SubClass2],"Not Found")</f>
        <v>Retained Earnings</v>
      </c>
      <c r="J18279" t="str">
        <f>_xlfn.XLOOKUP(tbl_GL[[#This Row],[Account_key]],tbl_COA[Account_key],tbl_COA[SubAccount],,0)</f>
        <v>Retained Earnings</v>
      </c>
      <c r="K18279">
        <f>YEAR(tbl_GL[[#This Row],[Date]])</f>
        <v>2019</v>
      </c>
    </row>
    <row r="18280" spans="1:11" x14ac:dyDescent="0.35">
      <c r="A18280" s="20">
        <v>917.2</v>
      </c>
      <c r="B18280" s="24">
        <v>43616</v>
      </c>
      <c r="C18280">
        <f t="shared" si="2"/>
        <v>3</v>
      </c>
      <c r="D18280" s="13">
        <v>200</v>
      </c>
      <c r="E18280" s="13" t="s">
        <v>114</v>
      </c>
      <c r="F18280" s="17">
        <v>6608</v>
      </c>
      <c r="G18280" t="str">
        <f>_xlfn.XLOOKUP(tbl_GL[[#This Row],[Account_key]],tbl_COA[Account_key],tbl_COA[Class],"Not Found")</f>
        <v>Liabilities and Owners Equity</v>
      </c>
      <c r="H18280" t="str">
        <f>_xlfn.XLOOKUP(tbl_GL[[#This Row],[Account_key]],tbl_COA[Account_key],tbl_COA[SubClass],"Not Found")</f>
        <v>Owners Equity</v>
      </c>
      <c r="I18280" t="str">
        <f>_xlfn.XLOOKUP(tbl_GL[[#This Row],[Account_key]],tbl_COA[Account_key],tbl_COA[SubClass2],"Not Found")</f>
        <v>Retained Earnings</v>
      </c>
      <c r="J18280" t="str">
        <f>_xlfn.XLOOKUP(tbl_GL[[#This Row],[Account_key]],tbl_COA[Account_key],tbl_COA[SubAccount],,0)</f>
        <v>Retained Earnings</v>
      </c>
      <c r="K18280">
        <f>YEAR(tbl_GL[[#This Row],[Date]])</f>
        <v>2019</v>
      </c>
    </row>
    <row r="18281" spans="1:11" x14ac:dyDescent="0.35">
      <c r="A18281" s="20">
        <v>968.2</v>
      </c>
      <c r="B18281" s="24">
        <v>43646</v>
      </c>
      <c r="C18281">
        <f t="shared" si="2"/>
        <v>3</v>
      </c>
      <c r="D18281" s="13">
        <v>200</v>
      </c>
      <c r="E18281" s="13" t="s">
        <v>114</v>
      </c>
      <c r="F18281" s="17">
        <v>7691</v>
      </c>
      <c r="G18281" t="str">
        <f>_xlfn.XLOOKUP(tbl_GL[[#This Row],[Account_key]],tbl_COA[Account_key],tbl_COA[Class],"Not Found")</f>
        <v>Liabilities and Owners Equity</v>
      </c>
      <c r="H18281" t="str">
        <f>_xlfn.XLOOKUP(tbl_GL[[#This Row],[Account_key]],tbl_COA[Account_key],tbl_COA[SubClass],"Not Found")</f>
        <v>Owners Equity</v>
      </c>
      <c r="I18281" t="str">
        <f>_xlfn.XLOOKUP(tbl_GL[[#This Row],[Account_key]],tbl_COA[Account_key],tbl_COA[SubClass2],"Not Found")</f>
        <v>Retained Earnings</v>
      </c>
      <c r="J18281" t="str">
        <f>_xlfn.XLOOKUP(tbl_GL[[#This Row],[Account_key]],tbl_COA[Account_key],tbl_COA[SubAccount],,0)</f>
        <v>Retained Earnings</v>
      </c>
      <c r="K18281">
        <f>YEAR(tbl_GL[[#This Row],[Date]])</f>
        <v>2019</v>
      </c>
    </row>
    <row r="18282" spans="1:11" x14ac:dyDescent="0.35">
      <c r="A18282" s="20">
        <v>1029.2</v>
      </c>
      <c r="B18282" s="24">
        <v>43677</v>
      </c>
      <c r="C18282">
        <f t="shared" si="2"/>
        <v>3</v>
      </c>
      <c r="D18282" s="13">
        <v>200</v>
      </c>
      <c r="E18282" s="13" t="s">
        <v>114</v>
      </c>
      <c r="F18282" s="17">
        <v>24237</v>
      </c>
      <c r="G18282" t="str">
        <f>_xlfn.XLOOKUP(tbl_GL[[#This Row],[Account_key]],tbl_COA[Account_key],tbl_COA[Class],"Not Found")</f>
        <v>Liabilities and Owners Equity</v>
      </c>
      <c r="H18282" t="str">
        <f>_xlfn.XLOOKUP(tbl_GL[[#This Row],[Account_key]],tbl_COA[Account_key],tbl_COA[SubClass],"Not Found")</f>
        <v>Owners Equity</v>
      </c>
      <c r="I18282" t="str">
        <f>_xlfn.XLOOKUP(tbl_GL[[#This Row],[Account_key]],tbl_COA[Account_key],tbl_COA[SubClass2],"Not Found")</f>
        <v>Retained Earnings</v>
      </c>
      <c r="J18282" t="str">
        <f>_xlfn.XLOOKUP(tbl_GL[[#This Row],[Account_key]],tbl_COA[Account_key],tbl_COA[SubAccount],,0)</f>
        <v>Retained Earnings</v>
      </c>
      <c r="K18282">
        <f>YEAR(tbl_GL[[#This Row],[Date]])</f>
        <v>2019</v>
      </c>
    </row>
    <row r="18283" spans="1:11" x14ac:dyDescent="0.35">
      <c r="A18283" s="20">
        <v>1088.2</v>
      </c>
      <c r="B18283" s="24">
        <v>43708</v>
      </c>
      <c r="C18283">
        <f t="shared" si="2"/>
        <v>3</v>
      </c>
      <c r="D18283" s="13">
        <v>200</v>
      </c>
      <c r="E18283" s="13" t="s">
        <v>114</v>
      </c>
      <c r="F18283" s="17">
        <v>22870</v>
      </c>
      <c r="G18283" t="str">
        <f>_xlfn.XLOOKUP(tbl_GL[[#This Row],[Account_key]],tbl_COA[Account_key],tbl_COA[Class],"Not Found")</f>
        <v>Liabilities and Owners Equity</v>
      </c>
      <c r="H18283" t="str">
        <f>_xlfn.XLOOKUP(tbl_GL[[#This Row],[Account_key]],tbl_COA[Account_key],tbl_COA[SubClass],"Not Found")</f>
        <v>Owners Equity</v>
      </c>
      <c r="I18283" t="str">
        <f>_xlfn.XLOOKUP(tbl_GL[[#This Row],[Account_key]],tbl_COA[Account_key],tbl_COA[SubClass2],"Not Found")</f>
        <v>Retained Earnings</v>
      </c>
      <c r="J18283" t="str">
        <f>_xlfn.XLOOKUP(tbl_GL[[#This Row],[Account_key]],tbl_COA[Account_key],tbl_COA[SubAccount],,0)</f>
        <v>Retained Earnings</v>
      </c>
      <c r="K18283">
        <f>YEAR(tbl_GL[[#This Row],[Date]])</f>
        <v>2019</v>
      </c>
    </row>
    <row r="18284" spans="1:11" x14ac:dyDescent="0.35">
      <c r="A18284" s="20">
        <v>1145.2</v>
      </c>
      <c r="B18284" s="24">
        <v>43738</v>
      </c>
      <c r="C18284">
        <f t="shared" si="2"/>
        <v>3</v>
      </c>
      <c r="D18284" s="13">
        <v>200</v>
      </c>
      <c r="E18284" s="13" t="s">
        <v>114</v>
      </c>
      <c r="F18284" s="17">
        <v>20712</v>
      </c>
      <c r="G18284" t="str">
        <f>_xlfn.XLOOKUP(tbl_GL[[#This Row],[Account_key]],tbl_COA[Account_key],tbl_COA[Class],"Not Found")</f>
        <v>Liabilities and Owners Equity</v>
      </c>
      <c r="H18284" t="str">
        <f>_xlfn.XLOOKUP(tbl_GL[[#This Row],[Account_key]],tbl_COA[Account_key],tbl_COA[SubClass],"Not Found")</f>
        <v>Owners Equity</v>
      </c>
      <c r="I18284" t="str">
        <f>_xlfn.XLOOKUP(tbl_GL[[#This Row],[Account_key]],tbl_COA[Account_key],tbl_COA[SubClass2],"Not Found")</f>
        <v>Retained Earnings</v>
      </c>
      <c r="J18284" t="str">
        <f>_xlfn.XLOOKUP(tbl_GL[[#This Row],[Account_key]],tbl_COA[Account_key],tbl_COA[SubAccount],,0)</f>
        <v>Retained Earnings</v>
      </c>
      <c r="K18284">
        <f>YEAR(tbl_GL[[#This Row],[Date]])</f>
        <v>2019</v>
      </c>
    </row>
    <row r="18285" spans="1:11" x14ac:dyDescent="0.35">
      <c r="A18285" s="20">
        <v>1205.2</v>
      </c>
      <c r="B18285" s="24">
        <v>43769</v>
      </c>
      <c r="C18285">
        <f t="shared" si="2"/>
        <v>3</v>
      </c>
      <c r="D18285" s="13">
        <v>200</v>
      </c>
      <c r="E18285" s="13" t="s">
        <v>114</v>
      </c>
      <c r="F18285" s="17">
        <v>27232</v>
      </c>
      <c r="G18285" t="str">
        <f>_xlfn.XLOOKUP(tbl_GL[[#This Row],[Account_key]],tbl_COA[Account_key],tbl_COA[Class],"Not Found")</f>
        <v>Liabilities and Owners Equity</v>
      </c>
      <c r="H18285" t="str">
        <f>_xlfn.XLOOKUP(tbl_GL[[#This Row],[Account_key]],tbl_COA[Account_key],tbl_COA[SubClass],"Not Found")</f>
        <v>Owners Equity</v>
      </c>
      <c r="I18285" t="str">
        <f>_xlfn.XLOOKUP(tbl_GL[[#This Row],[Account_key]],tbl_COA[Account_key],tbl_COA[SubClass2],"Not Found")</f>
        <v>Retained Earnings</v>
      </c>
      <c r="J18285" t="str">
        <f>_xlfn.XLOOKUP(tbl_GL[[#This Row],[Account_key]],tbl_COA[Account_key],tbl_COA[SubAccount],,0)</f>
        <v>Retained Earnings</v>
      </c>
      <c r="K18285">
        <f>YEAR(tbl_GL[[#This Row],[Date]])</f>
        <v>2019</v>
      </c>
    </row>
    <row r="18286" spans="1:11" x14ac:dyDescent="0.35">
      <c r="A18286" s="20">
        <v>1267.2</v>
      </c>
      <c r="B18286" s="24">
        <v>43799</v>
      </c>
      <c r="C18286">
        <f t="shared" si="2"/>
        <v>3</v>
      </c>
      <c r="D18286" s="13">
        <v>200</v>
      </c>
      <c r="E18286" s="13" t="s">
        <v>114</v>
      </c>
      <c r="F18286" s="17">
        <v>42599</v>
      </c>
      <c r="G18286" t="str">
        <f>_xlfn.XLOOKUP(tbl_GL[[#This Row],[Account_key]],tbl_COA[Account_key],tbl_COA[Class],"Not Found")</f>
        <v>Liabilities and Owners Equity</v>
      </c>
      <c r="H18286" t="str">
        <f>_xlfn.XLOOKUP(tbl_GL[[#This Row],[Account_key]],tbl_COA[Account_key],tbl_COA[SubClass],"Not Found")</f>
        <v>Owners Equity</v>
      </c>
      <c r="I18286" t="str">
        <f>_xlfn.XLOOKUP(tbl_GL[[#This Row],[Account_key]],tbl_COA[Account_key],tbl_COA[SubClass2],"Not Found")</f>
        <v>Retained Earnings</v>
      </c>
      <c r="J18286" t="str">
        <f>_xlfn.XLOOKUP(tbl_GL[[#This Row],[Account_key]],tbl_COA[Account_key],tbl_COA[SubAccount],,0)</f>
        <v>Retained Earnings</v>
      </c>
      <c r="K18286">
        <f>YEAR(tbl_GL[[#This Row],[Date]])</f>
        <v>2019</v>
      </c>
    </row>
    <row r="18287" spans="1:11" x14ac:dyDescent="0.35">
      <c r="A18287" s="20">
        <v>1321.1</v>
      </c>
      <c r="B18287" s="24">
        <v>43830</v>
      </c>
      <c r="C18287">
        <f t="shared" si="2"/>
        <v>3</v>
      </c>
      <c r="D18287" s="13">
        <v>200</v>
      </c>
      <c r="E18287" s="13" t="s">
        <v>114</v>
      </c>
      <c r="F18287" s="17">
        <v>33534</v>
      </c>
      <c r="G18287" t="str">
        <f>_xlfn.XLOOKUP(tbl_GL[[#This Row],[Account_key]],tbl_COA[Account_key],tbl_COA[Class],"Not Found")</f>
        <v>Liabilities and Owners Equity</v>
      </c>
      <c r="H18287" t="str">
        <f>_xlfn.XLOOKUP(tbl_GL[[#This Row],[Account_key]],tbl_COA[Account_key],tbl_COA[SubClass],"Not Found")</f>
        <v>Owners Equity</v>
      </c>
      <c r="I18287" t="str">
        <f>_xlfn.XLOOKUP(tbl_GL[[#This Row],[Account_key]],tbl_COA[Account_key],tbl_COA[SubClass2],"Not Found")</f>
        <v>Retained Earnings</v>
      </c>
      <c r="J18287" t="str">
        <f>_xlfn.XLOOKUP(tbl_GL[[#This Row],[Account_key]],tbl_COA[Account_key],tbl_COA[SubAccount],,0)</f>
        <v>Retained Earnings</v>
      </c>
      <c r="K18287">
        <f>YEAR(tbl_GL[[#This Row],[Date]])</f>
        <v>2019</v>
      </c>
    </row>
    <row r="18288" spans="1:11" hidden="1" x14ac:dyDescent="0.35">
      <c r="A18288" s="20">
        <v>49.1</v>
      </c>
      <c r="B18288" s="24">
        <v>43131</v>
      </c>
      <c r="C18288">
        <v>4</v>
      </c>
      <c r="D18288" s="13">
        <v>200</v>
      </c>
      <c r="E18288" s="13" t="s">
        <v>114</v>
      </c>
      <c r="F18288" s="17">
        <v>-1137</v>
      </c>
      <c r="G18288" t="str">
        <f>_xlfn.XLOOKUP(tbl_GL[[#This Row],[Account_key]],tbl_COA[Account_key],tbl_COA[Class],"Not Found")</f>
        <v>Liabilities and Owners Equity</v>
      </c>
      <c r="H18288" t="str">
        <f>_xlfn.XLOOKUP(tbl_GL[[#This Row],[Account_key]],tbl_COA[Account_key],tbl_COA[SubClass],"Not Found")</f>
        <v>Owners Equity</v>
      </c>
      <c r="I18288" t="str">
        <f>_xlfn.XLOOKUP(tbl_GL[[#This Row],[Account_key]],tbl_COA[Account_key],tbl_COA[SubClass2],"Not Found")</f>
        <v>Retained Earnings</v>
      </c>
      <c r="J18288" t="str">
        <f>_xlfn.XLOOKUP(tbl_GL[[#This Row],[Account_key]],tbl_COA[Account_key],tbl_COA[SubAccount],,0)</f>
        <v>Retained Earnings</v>
      </c>
      <c r="K18288">
        <f>YEAR(tbl_GL[[#This Row],[Date]])</f>
        <v>2018</v>
      </c>
    </row>
    <row r="18289" spans="1:11" hidden="1" x14ac:dyDescent="0.35">
      <c r="A18289" s="20">
        <v>93.1</v>
      </c>
      <c r="B18289" s="24">
        <v>43159</v>
      </c>
      <c r="C18289">
        <f t="shared" ref="C18289:C18311" si="3">C18288</f>
        <v>4</v>
      </c>
      <c r="D18289" s="13">
        <v>200</v>
      </c>
      <c r="E18289" s="13" t="s">
        <v>114</v>
      </c>
      <c r="F18289" s="17">
        <v>-5404</v>
      </c>
      <c r="G18289" t="str">
        <f>_xlfn.XLOOKUP(tbl_GL[[#This Row],[Account_key]],tbl_COA[Account_key],tbl_COA[Class],"Not Found")</f>
        <v>Liabilities and Owners Equity</v>
      </c>
      <c r="H18289" t="str">
        <f>_xlfn.XLOOKUP(tbl_GL[[#This Row],[Account_key]],tbl_COA[Account_key],tbl_COA[SubClass],"Not Found")</f>
        <v>Owners Equity</v>
      </c>
      <c r="I18289" t="str">
        <f>_xlfn.XLOOKUP(tbl_GL[[#This Row],[Account_key]],tbl_COA[Account_key],tbl_COA[SubClass2],"Not Found")</f>
        <v>Retained Earnings</v>
      </c>
      <c r="J18289" t="str">
        <f>_xlfn.XLOOKUP(tbl_GL[[#This Row],[Account_key]],tbl_COA[Account_key],tbl_COA[SubAccount],,0)</f>
        <v>Retained Earnings</v>
      </c>
      <c r="K18289">
        <f>YEAR(tbl_GL[[#This Row],[Date]])</f>
        <v>2018</v>
      </c>
    </row>
    <row r="18290" spans="1:11" hidden="1" x14ac:dyDescent="0.35">
      <c r="A18290" s="20">
        <v>142.1</v>
      </c>
      <c r="B18290" s="24">
        <v>43190</v>
      </c>
      <c r="C18290">
        <f t="shared" si="3"/>
        <v>4</v>
      </c>
      <c r="D18290" s="13">
        <v>200</v>
      </c>
      <c r="E18290" s="13" t="s">
        <v>114</v>
      </c>
      <c r="F18290" s="17">
        <v>-5345</v>
      </c>
      <c r="G18290" t="str">
        <f>_xlfn.XLOOKUP(tbl_GL[[#This Row],[Account_key]],tbl_COA[Account_key],tbl_COA[Class],"Not Found")</f>
        <v>Liabilities and Owners Equity</v>
      </c>
      <c r="H18290" t="str">
        <f>_xlfn.XLOOKUP(tbl_GL[[#This Row],[Account_key]],tbl_COA[Account_key],tbl_COA[SubClass],"Not Found")</f>
        <v>Owners Equity</v>
      </c>
      <c r="I18290" t="str">
        <f>_xlfn.XLOOKUP(tbl_GL[[#This Row],[Account_key]],tbl_COA[Account_key],tbl_COA[SubClass2],"Not Found")</f>
        <v>Retained Earnings</v>
      </c>
      <c r="J18290" t="str">
        <f>_xlfn.XLOOKUP(tbl_GL[[#This Row],[Account_key]],tbl_COA[Account_key],tbl_COA[SubAccount],,0)</f>
        <v>Retained Earnings</v>
      </c>
      <c r="K18290">
        <f>YEAR(tbl_GL[[#This Row],[Date]])</f>
        <v>2018</v>
      </c>
    </row>
    <row r="18291" spans="1:11" hidden="1" x14ac:dyDescent="0.35">
      <c r="A18291" s="20">
        <v>200.1</v>
      </c>
      <c r="B18291" s="24">
        <v>43220</v>
      </c>
      <c r="C18291">
        <f t="shared" si="3"/>
        <v>4</v>
      </c>
      <c r="D18291" s="13">
        <v>200</v>
      </c>
      <c r="E18291" s="13" t="s">
        <v>114</v>
      </c>
      <c r="F18291" s="17">
        <v>-105</v>
      </c>
      <c r="G18291" t="str">
        <f>_xlfn.XLOOKUP(tbl_GL[[#This Row],[Account_key]],tbl_COA[Account_key],tbl_COA[Class],"Not Found")</f>
        <v>Liabilities and Owners Equity</v>
      </c>
      <c r="H18291" t="str">
        <f>_xlfn.XLOOKUP(tbl_GL[[#This Row],[Account_key]],tbl_COA[Account_key],tbl_COA[SubClass],"Not Found")</f>
        <v>Owners Equity</v>
      </c>
      <c r="I18291" t="str">
        <f>_xlfn.XLOOKUP(tbl_GL[[#This Row],[Account_key]],tbl_COA[Account_key],tbl_COA[SubClass2],"Not Found")</f>
        <v>Retained Earnings</v>
      </c>
      <c r="J18291" t="str">
        <f>_xlfn.XLOOKUP(tbl_GL[[#This Row],[Account_key]],tbl_COA[Account_key],tbl_COA[SubAccount],,0)</f>
        <v>Retained Earnings</v>
      </c>
      <c r="K18291">
        <f>YEAR(tbl_GL[[#This Row],[Date]])</f>
        <v>2018</v>
      </c>
    </row>
    <row r="18292" spans="1:11" hidden="1" x14ac:dyDescent="0.35">
      <c r="A18292" s="20">
        <v>250.1</v>
      </c>
      <c r="B18292" s="24">
        <v>43251</v>
      </c>
      <c r="C18292">
        <f t="shared" si="3"/>
        <v>4</v>
      </c>
      <c r="D18292" s="13">
        <v>200</v>
      </c>
      <c r="E18292" s="13" t="s">
        <v>114</v>
      </c>
      <c r="F18292" s="17">
        <v>-2677</v>
      </c>
      <c r="G18292" t="str">
        <f>_xlfn.XLOOKUP(tbl_GL[[#This Row],[Account_key]],tbl_COA[Account_key],tbl_COA[Class],"Not Found")</f>
        <v>Liabilities and Owners Equity</v>
      </c>
      <c r="H18292" t="str">
        <f>_xlfn.XLOOKUP(tbl_GL[[#This Row],[Account_key]],tbl_COA[Account_key],tbl_COA[SubClass],"Not Found")</f>
        <v>Owners Equity</v>
      </c>
      <c r="I18292" t="str">
        <f>_xlfn.XLOOKUP(tbl_GL[[#This Row],[Account_key]],tbl_COA[Account_key],tbl_COA[SubClass2],"Not Found")</f>
        <v>Retained Earnings</v>
      </c>
      <c r="J18292" t="str">
        <f>_xlfn.XLOOKUP(tbl_GL[[#This Row],[Account_key]],tbl_COA[Account_key],tbl_COA[SubAccount],,0)</f>
        <v>Retained Earnings</v>
      </c>
      <c r="K18292">
        <f>YEAR(tbl_GL[[#This Row],[Date]])</f>
        <v>2018</v>
      </c>
    </row>
    <row r="18293" spans="1:11" hidden="1" x14ac:dyDescent="0.35">
      <c r="A18293" s="20">
        <v>301.10000000000002</v>
      </c>
      <c r="B18293" s="24">
        <v>43281</v>
      </c>
      <c r="C18293">
        <f t="shared" si="3"/>
        <v>4</v>
      </c>
      <c r="D18293" s="13">
        <v>200</v>
      </c>
      <c r="E18293" s="13" t="s">
        <v>114</v>
      </c>
      <c r="F18293" s="17">
        <v>-1841</v>
      </c>
      <c r="G18293" t="str">
        <f>_xlfn.XLOOKUP(tbl_GL[[#This Row],[Account_key]],tbl_COA[Account_key],tbl_COA[Class],"Not Found")</f>
        <v>Liabilities and Owners Equity</v>
      </c>
      <c r="H18293" t="str">
        <f>_xlfn.XLOOKUP(tbl_GL[[#This Row],[Account_key]],tbl_COA[Account_key],tbl_COA[SubClass],"Not Found")</f>
        <v>Owners Equity</v>
      </c>
      <c r="I18293" t="str">
        <f>_xlfn.XLOOKUP(tbl_GL[[#This Row],[Account_key]],tbl_COA[Account_key],tbl_COA[SubClass2],"Not Found")</f>
        <v>Retained Earnings</v>
      </c>
      <c r="J18293" t="str">
        <f>_xlfn.XLOOKUP(tbl_GL[[#This Row],[Account_key]],tbl_COA[Account_key],tbl_COA[SubAccount],,0)</f>
        <v>Retained Earnings</v>
      </c>
      <c r="K18293">
        <f>YEAR(tbl_GL[[#This Row],[Date]])</f>
        <v>2018</v>
      </c>
    </row>
    <row r="18294" spans="1:11" hidden="1" x14ac:dyDescent="0.35">
      <c r="A18294" s="20">
        <v>363.1</v>
      </c>
      <c r="B18294" s="24">
        <v>43312</v>
      </c>
      <c r="C18294">
        <f t="shared" si="3"/>
        <v>4</v>
      </c>
      <c r="D18294" s="13">
        <v>200</v>
      </c>
      <c r="E18294" s="13" t="s">
        <v>114</v>
      </c>
      <c r="F18294" s="17">
        <v>6320</v>
      </c>
      <c r="G18294" t="str">
        <f>_xlfn.XLOOKUP(tbl_GL[[#This Row],[Account_key]],tbl_COA[Account_key],tbl_COA[Class],"Not Found")</f>
        <v>Liabilities and Owners Equity</v>
      </c>
      <c r="H18294" t="str">
        <f>_xlfn.XLOOKUP(tbl_GL[[#This Row],[Account_key]],tbl_COA[Account_key],tbl_COA[SubClass],"Not Found")</f>
        <v>Owners Equity</v>
      </c>
      <c r="I18294" t="str">
        <f>_xlfn.XLOOKUP(tbl_GL[[#This Row],[Account_key]],tbl_COA[Account_key],tbl_COA[SubClass2],"Not Found")</f>
        <v>Retained Earnings</v>
      </c>
      <c r="J18294" t="str">
        <f>_xlfn.XLOOKUP(tbl_GL[[#This Row],[Account_key]],tbl_COA[Account_key],tbl_COA[SubAccount],,0)</f>
        <v>Retained Earnings</v>
      </c>
      <c r="K18294">
        <f>YEAR(tbl_GL[[#This Row],[Date]])</f>
        <v>2018</v>
      </c>
    </row>
    <row r="18295" spans="1:11" hidden="1" x14ac:dyDescent="0.35">
      <c r="A18295" s="20">
        <v>422.1</v>
      </c>
      <c r="B18295" s="24">
        <v>43343</v>
      </c>
      <c r="C18295">
        <f t="shared" si="3"/>
        <v>4</v>
      </c>
      <c r="D18295" s="13">
        <v>200</v>
      </c>
      <c r="E18295" s="13" t="s">
        <v>114</v>
      </c>
      <c r="F18295" s="17">
        <v>5711</v>
      </c>
      <c r="G18295" t="str">
        <f>_xlfn.XLOOKUP(tbl_GL[[#This Row],[Account_key]],tbl_COA[Account_key],tbl_COA[Class],"Not Found")</f>
        <v>Liabilities and Owners Equity</v>
      </c>
      <c r="H18295" t="str">
        <f>_xlfn.XLOOKUP(tbl_GL[[#This Row],[Account_key]],tbl_COA[Account_key],tbl_COA[SubClass],"Not Found")</f>
        <v>Owners Equity</v>
      </c>
      <c r="I18295" t="str">
        <f>_xlfn.XLOOKUP(tbl_GL[[#This Row],[Account_key]],tbl_COA[Account_key],tbl_COA[SubClass2],"Not Found")</f>
        <v>Retained Earnings</v>
      </c>
      <c r="J18295" t="str">
        <f>_xlfn.XLOOKUP(tbl_GL[[#This Row],[Account_key]],tbl_COA[Account_key],tbl_COA[SubAccount],,0)</f>
        <v>Retained Earnings</v>
      </c>
      <c r="K18295">
        <f>YEAR(tbl_GL[[#This Row],[Date]])</f>
        <v>2018</v>
      </c>
    </row>
    <row r="18296" spans="1:11" hidden="1" x14ac:dyDescent="0.35">
      <c r="A18296" s="20">
        <v>478.1</v>
      </c>
      <c r="B18296" s="24">
        <v>43373</v>
      </c>
      <c r="C18296">
        <f t="shared" si="3"/>
        <v>4</v>
      </c>
      <c r="D18296" s="13">
        <v>200</v>
      </c>
      <c r="E18296" s="13" t="s">
        <v>114</v>
      </c>
      <c r="F18296" s="17">
        <v>4321</v>
      </c>
      <c r="G18296" t="str">
        <f>_xlfn.XLOOKUP(tbl_GL[[#This Row],[Account_key]],tbl_COA[Account_key],tbl_COA[Class],"Not Found")</f>
        <v>Liabilities and Owners Equity</v>
      </c>
      <c r="H18296" t="str">
        <f>_xlfn.XLOOKUP(tbl_GL[[#This Row],[Account_key]],tbl_COA[Account_key],tbl_COA[SubClass],"Not Found")</f>
        <v>Owners Equity</v>
      </c>
      <c r="I18296" t="str">
        <f>_xlfn.XLOOKUP(tbl_GL[[#This Row],[Account_key]],tbl_COA[Account_key],tbl_COA[SubClass2],"Not Found")</f>
        <v>Retained Earnings</v>
      </c>
      <c r="J18296" t="str">
        <f>_xlfn.XLOOKUP(tbl_GL[[#This Row],[Account_key]],tbl_COA[Account_key],tbl_COA[SubAccount],,0)</f>
        <v>Retained Earnings</v>
      </c>
      <c r="K18296">
        <f>YEAR(tbl_GL[[#This Row],[Date]])</f>
        <v>2018</v>
      </c>
    </row>
    <row r="18297" spans="1:11" hidden="1" x14ac:dyDescent="0.35">
      <c r="A18297" s="20">
        <v>539.1</v>
      </c>
      <c r="B18297" s="24">
        <v>43404</v>
      </c>
      <c r="C18297">
        <f t="shared" si="3"/>
        <v>4</v>
      </c>
      <c r="D18297" s="13">
        <v>200</v>
      </c>
      <c r="E18297" s="13" t="s">
        <v>114</v>
      </c>
      <c r="F18297" s="17">
        <v>7824</v>
      </c>
      <c r="G18297" t="str">
        <f>_xlfn.XLOOKUP(tbl_GL[[#This Row],[Account_key]],tbl_COA[Account_key],tbl_COA[Class],"Not Found")</f>
        <v>Liabilities and Owners Equity</v>
      </c>
      <c r="H18297" t="str">
        <f>_xlfn.XLOOKUP(tbl_GL[[#This Row],[Account_key]],tbl_COA[Account_key],tbl_COA[SubClass],"Not Found")</f>
        <v>Owners Equity</v>
      </c>
      <c r="I18297" t="str">
        <f>_xlfn.XLOOKUP(tbl_GL[[#This Row],[Account_key]],tbl_COA[Account_key],tbl_COA[SubClass2],"Not Found")</f>
        <v>Retained Earnings</v>
      </c>
      <c r="J18297" t="str">
        <f>_xlfn.XLOOKUP(tbl_GL[[#This Row],[Account_key]],tbl_COA[Account_key],tbl_COA[SubAccount],,0)</f>
        <v>Retained Earnings</v>
      </c>
      <c r="K18297">
        <f>YEAR(tbl_GL[[#This Row],[Date]])</f>
        <v>2018</v>
      </c>
    </row>
    <row r="18298" spans="1:11" hidden="1" x14ac:dyDescent="0.35">
      <c r="A18298" s="20">
        <v>601.1</v>
      </c>
      <c r="B18298" s="24">
        <v>43434</v>
      </c>
      <c r="C18298">
        <f t="shared" si="3"/>
        <v>4</v>
      </c>
      <c r="D18298" s="13">
        <v>200</v>
      </c>
      <c r="E18298" s="13" t="s">
        <v>114</v>
      </c>
      <c r="F18298" s="17">
        <v>17254</v>
      </c>
      <c r="G18298" t="str">
        <f>_xlfn.XLOOKUP(tbl_GL[[#This Row],[Account_key]],tbl_COA[Account_key],tbl_COA[Class],"Not Found")</f>
        <v>Liabilities and Owners Equity</v>
      </c>
      <c r="H18298" t="str">
        <f>_xlfn.XLOOKUP(tbl_GL[[#This Row],[Account_key]],tbl_COA[Account_key],tbl_COA[SubClass],"Not Found")</f>
        <v>Owners Equity</v>
      </c>
      <c r="I18298" t="str">
        <f>_xlfn.XLOOKUP(tbl_GL[[#This Row],[Account_key]],tbl_COA[Account_key],tbl_COA[SubClass2],"Not Found")</f>
        <v>Retained Earnings</v>
      </c>
      <c r="J18298" t="str">
        <f>_xlfn.XLOOKUP(tbl_GL[[#This Row],[Account_key]],tbl_COA[Account_key],tbl_COA[SubAccount],,0)</f>
        <v>Retained Earnings</v>
      </c>
      <c r="K18298">
        <f>YEAR(tbl_GL[[#This Row],[Date]])</f>
        <v>2018</v>
      </c>
    </row>
    <row r="18299" spans="1:11" hidden="1" x14ac:dyDescent="0.35">
      <c r="A18299" s="20">
        <v>654.1</v>
      </c>
      <c r="B18299" s="24">
        <v>43465</v>
      </c>
      <c r="C18299">
        <f t="shared" si="3"/>
        <v>4</v>
      </c>
      <c r="D18299" s="13">
        <v>200</v>
      </c>
      <c r="E18299" s="13" t="s">
        <v>114</v>
      </c>
      <c r="F18299" s="17">
        <v>13295</v>
      </c>
      <c r="G18299" t="str">
        <f>_xlfn.XLOOKUP(tbl_GL[[#This Row],[Account_key]],tbl_COA[Account_key],tbl_COA[Class],"Not Found")</f>
        <v>Liabilities and Owners Equity</v>
      </c>
      <c r="H18299" t="str">
        <f>_xlfn.XLOOKUP(tbl_GL[[#This Row],[Account_key]],tbl_COA[Account_key],tbl_COA[SubClass],"Not Found")</f>
        <v>Owners Equity</v>
      </c>
      <c r="I18299" t="str">
        <f>_xlfn.XLOOKUP(tbl_GL[[#This Row],[Account_key]],tbl_COA[Account_key],tbl_COA[SubClass2],"Not Found")</f>
        <v>Retained Earnings</v>
      </c>
      <c r="J18299" t="str">
        <f>_xlfn.XLOOKUP(tbl_GL[[#This Row],[Account_key]],tbl_COA[Account_key],tbl_COA[SubAccount],,0)</f>
        <v>Retained Earnings</v>
      </c>
      <c r="K18299">
        <f>YEAR(tbl_GL[[#This Row],[Date]])</f>
        <v>2018</v>
      </c>
    </row>
    <row r="18300" spans="1:11" x14ac:dyDescent="0.35">
      <c r="A18300" s="20">
        <v>717.1</v>
      </c>
      <c r="B18300" s="24">
        <v>43496</v>
      </c>
      <c r="C18300">
        <f t="shared" si="3"/>
        <v>4</v>
      </c>
      <c r="D18300" s="13">
        <v>200</v>
      </c>
      <c r="E18300" s="13" t="s">
        <v>114</v>
      </c>
      <c r="F18300" s="17">
        <v>3308</v>
      </c>
      <c r="G18300" t="str">
        <f>_xlfn.XLOOKUP(tbl_GL[[#This Row],[Account_key]],tbl_COA[Account_key],tbl_COA[Class],"Not Found")</f>
        <v>Liabilities and Owners Equity</v>
      </c>
      <c r="H18300" t="str">
        <f>_xlfn.XLOOKUP(tbl_GL[[#This Row],[Account_key]],tbl_COA[Account_key],tbl_COA[SubClass],"Not Found")</f>
        <v>Owners Equity</v>
      </c>
      <c r="I18300" t="str">
        <f>_xlfn.XLOOKUP(tbl_GL[[#This Row],[Account_key]],tbl_COA[Account_key],tbl_COA[SubClass2],"Not Found")</f>
        <v>Retained Earnings</v>
      </c>
      <c r="J18300" t="str">
        <f>_xlfn.XLOOKUP(tbl_GL[[#This Row],[Account_key]],tbl_COA[Account_key],tbl_COA[SubAccount],,0)</f>
        <v>Retained Earnings</v>
      </c>
      <c r="K18300">
        <f>YEAR(tbl_GL[[#This Row],[Date]])</f>
        <v>2019</v>
      </c>
    </row>
    <row r="18301" spans="1:11" x14ac:dyDescent="0.35">
      <c r="A18301" s="20">
        <v>760.1</v>
      </c>
      <c r="B18301" s="24">
        <v>43524</v>
      </c>
      <c r="C18301">
        <f t="shared" si="3"/>
        <v>4</v>
      </c>
      <c r="D18301" s="13">
        <v>200</v>
      </c>
      <c r="E18301" s="13" t="s">
        <v>114</v>
      </c>
      <c r="F18301" s="17">
        <v>-4556</v>
      </c>
      <c r="G18301" t="str">
        <f>_xlfn.XLOOKUP(tbl_GL[[#This Row],[Account_key]],tbl_COA[Account_key],tbl_COA[Class],"Not Found")</f>
        <v>Liabilities and Owners Equity</v>
      </c>
      <c r="H18301" t="str">
        <f>_xlfn.XLOOKUP(tbl_GL[[#This Row],[Account_key]],tbl_COA[Account_key],tbl_COA[SubClass],"Not Found")</f>
        <v>Owners Equity</v>
      </c>
      <c r="I18301" t="str">
        <f>_xlfn.XLOOKUP(tbl_GL[[#This Row],[Account_key]],tbl_COA[Account_key],tbl_COA[SubClass2],"Not Found")</f>
        <v>Retained Earnings</v>
      </c>
      <c r="J18301" t="str">
        <f>_xlfn.XLOOKUP(tbl_GL[[#This Row],[Account_key]],tbl_COA[Account_key],tbl_COA[SubAccount],,0)</f>
        <v>Retained Earnings</v>
      </c>
      <c r="K18301">
        <f>YEAR(tbl_GL[[#This Row],[Date]])</f>
        <v>2019</v>
      </c>
    </row>
    <row r="18302" spans="1:11" x14ac:dyDescent="0.35">
      <c r="A18302" s="20">
        <v>805.1</v>
      </c>
      <c r="B18302" s="24">
        <v>43555</v>
      </c>
      <c r="C18302">
        <f t="shared" si="3"/>
        <v>4</v>
      </c>
      <c r="D18302" s="13">
        <v>200</v>
      </c>
      <c r="E18302" s="13" t="s">
        <v>114</v>
      </c>
      <c r="F18302" s="17">
        <v>-3323</v>
      </c>
      <c r="G18302" t="str">
        <f>_xlfn.XLOOKUP(tbl_GL[[#This Row],[Account_key]],tbl_COA[Account_key],tbl_COA[Class],"Not Found")</f>
        <v>Liabilities and Owners Equity</v>
      </c>
      <c r="H18302" t="str">
        <f>_xlfn.XLOOKUP(tbl_GL[[#This Row],[Account_key]],tbl_COA[Account_key],tbl_COA[SubClass],"Not Found")</f>
        <v>Owners Equity</v>
      </c>
      <c r="I18302" t="str">
        <f>_xlfn.XLOOKUP(tbl_GL[[#This Row],[Account_key]],tbl_COA[Account_key],tbl_COA[SubClass2],"Not Found")</f>
        <v>Retained Earnings</v>
      </c>
      <c r="J18302" t="str">
        <f>_xlfn.XLOOKUP(tbl_GL[[#This Row],[Account_key]],tbl_COA[Account_key],tbl_COA[SubAccount],,0)</f>
        <v>Retained Earnings</v>
      </c>
      <c r="K18302">
        <f>YEAR(tbl_GL[[#This Row],[Date]])</f>
        <v>2019</v>
      </c>
    </row>
    <row r="18303" spans="1:11" x14ac:dyDescent="0.35">
      <c r="A18303" s="20">
        <v>868.1</v>
      </c>
      <c r="B18303" s="24">
        <v>43585</v>
      </c>
      <c r="C18303">
        <f t="shared" si="3"/>
        <v>4</v>
      </c>
      <c r="D18303" s="13">
        <v>200</v>
      </c>
      <c r="E18303" s="13" t="s">
        <v>114</v>
      </c>
      <c r="F18303" s="17">
        <v>4753</v>
      </c>
      <c r="G18303" t="str">
        <f>_xlfn.XLOOKUP(tbl_GL[[#This Row],[Account_key]],tbl_COA[Account_key],tbl_COA[Class],"Not Found")</f>
        <v>Liabilities and Owners Equity</v>
      </c>
      <c r="H18303" t="str">
        <f>_xlfn.XLOOKUP(tbl_GL[[#This Row],[Account_key]],tbl_COA[Account_key],tbl_COA[SubClass],"Not Found")</f>
        <v>Owners Equity</v>
      </c>
      <c r="I18303" t="str">
        <f>_xlfn.XLOOKUP(tbl_GL[[#This Row],[Account_key]],tbl_COA[Account_key],tbl_COA[SubClass2],"Not Found")</f>
        <v>Retained Earnings</v>
      </c>
      <c r="J18303" t="str">
        <f>_xlfn.XLOOKUP(tbl_GL[[#This Row],[Account_key]],tbl_COA[Account_key],tbl_COA[SubAccount],,0)</f>
        <v>Retained Earnings</v>
      </c>
      <c r="K18303">
        <f>YEAR(tbl_GL[[#This Row],[Date]])</f>
        <v>2019</v>
      </c>
    </row>
    <row r="18304" spans="1:11" x14ac:dyDescent="0.35">
      <c r="A18304" s="20">
        <v>918.1</v>
      </c>
      <c r="B18304" s="24">
        <v>43616</v>
      </c>
      <c r="C18304">
        <f t="shared" si="3"/>
        <v>4</v>
      </c>
      <c r="D18304" s="13">
        <v>200</v>
      </c>
      <c r="E18304" s="13" t="s">
        <v>114</v>
      </c>
      <c r="F18304" s="17">
        <v>1101</v>
      </c>
      <c r="G18304" t="str">
        <f>_xlfn.XLOOKUP(tbl_GL[[#This Row],[Account_key]],tbl_COA[Account_key],tbl_COA[Class],"Not Found")</f>
        <v>Liabilities and Owners Equity</v>
      </c>
      <c r="H18304" t="str">
        <f>_xlfn.XLOOKUP(tbl_GL[[#This Row],[Account_key]],tbl_COA[Account_key],tbl_COA[SubClass],"Not Found")</f>
        <v>Owners Equity</v>
      </c>
      <c r="I18304" t="str">
        <f>_xlfn.XLOOKUP(tbl_GL[[#This Row],[Account_key]],tbl_COA[Account_key],tbl_COA[SubClass2],"Not Found")</f>
        <v>Retained Earnings</v>
      </c>
      <c r="J18304" t="str">
        <f>_xlfn.XLOOKUP(tbl_GL[[#This Row],[Account_key]],tbl_COA[Account_key],tbl_COA[SubAccount],,0)</f>
        <v>Retained Earnings</v>
      </c>
      <c r="K18304">
        <f>YEAR(tbl_GL[[#This Row],[Date]])</f>
        <v>2019</v>
      </c>
    </row>
    <row r="18305" spans="1:11" x14ac:dyDescent="0.35">
      <c r="A18305" s="20">
        <v>969.1</v>
      </c>
      <c r="B18305" s="24">
        <v>43646</v>
      </c>
      <c r="C18305">
        <f t="shared" si="3"/>
        <v>4</v>
      </c>
      <c r="D18305" s="13">
        <v>200</v>
      </c>
      <c r="E18305" s="13" t="s">
        <v>114</v>
      </c>
      <c r="F18305" s="17">
        <v>2147</v>
      </c>
      <c r="G18305" t="str">
        <f>_xlfn.XLOOKUP(tbl_GL[[#This Row],[Account_key]],tbl_COA[Account_key],tbl_COA[Class],"Not Found")</f>
        <v>Liabilities and Owners Equity</v>
      </c>
      <c r="H18305" t="str">
        <f>_xlfn.XLOOKUP(tbl_GL[[#This Row],[Account_key]],tbl_COA[Account_key],tbl_COA[SubClass],"Not Found")</f>
        <v>Owners Equity</v>
      </c>
      <c r="I18305" t="str">
        <f>_xlfn.XLOOKUP(tbl_GL[[#This Row],[Account_key]],tbl_COA[Account_key],tbl_COA[SubClass2],"Not Found")</f>
        <v>Retained Earnings</v>
      </c>
      <c r="J18305" t="str">
        <f>_xlfn.XLOOKUP(tbl_GL[[#This Row],[Account_key]],tbl_COA[Account_key],tbl_COA[SubAccount],,0)</f>
        <v>Retained Earnings</v>
      </c>
      <c r="K18305">
        <f>YEAR(tbl_GL[[#This Row],[Date]])</f>
        <v>2019</v>
      </c>
    </row>
    <row r="18306" spans="1:11" x14ac:dyDescent="0.35">
      <c r="A18306" s="20">
        <v>1031.0999999999999</v>
      </c>
      <c r="B18306" s="24">
        <v>43677</v>
      </c>
      <c r="C18306">
        <f t="shared" si="3"/>
        <v>4</v>
      </c>
      <c r="D18306" s="13">
        <v>200</v>
      </c>
      <c r="E18306" s="13" t="s">
        <v>114</v>
      </c>
      <c r="F18306" s="17">
        <v>15695</v>
      </c>
      <c r="G18306" t="str">
        <f>_xlfn.XLOOKUP(tbl_GL[[#This Row],[Account_key]],tbl_COA[Account_key],tbl_COA[Class],"Not Found")</f>
        <v>Liabilities and Owners Equity</v>
      </c>
      <c r="H18306" t="str">
        <f>_xlfn.XLOOKUP(tbl_GL[[#This Row],[Account_key]],tbl_COA[Account_key],tbl_COA[SubClass],"Not Found")</f>
        <v>Owners Equity</v>
      </c>
      <c r="I18306" t="str">
        <f>_xlfn.XLOOKUP(tbl_GL[[#This Row],[Account_key]],tbl_COA[Account_key],tbl_COA[SubClass2],"Not Found")</f>
        <v>Retained Earnings</v>
      </c>
      <c r="J18306" t="str">
        <f>_xlfn.XLOOKUP(tbl_GL[[#This Row],[Account_key]],tbl_COA[Account_key],tbl_COA[SubAccount],,0)</f>
        <v>Retained Earnings</v>
      </c>
      <c r="K18306">
        <f>YEAR(tbl_GL[[#This Row],[Date]])</f>
        <v>2019</v>
      </c>
    </row>
    <row r="18307" spans="1:11" x14ac:dyDescent="0.35">
      <c r="A18307" s="20">
        <v>1090.0999999999999</v>
      </c>
      <c r="B18307" s="24">
        <v>43708</v>
      </c>
      <c r="C18307">
        <f t="shared" si="3"/>
        <v>4</v>
      </c>
      <c r="D18307" s="13">
        <v>200</v>
      </c>
      <c r="E18307" s="13" t="s">
        <v>114</v>
      </c>
      <c r="F18307" s="17">
        <v>14371</v>
      </c>
      <c r="G18307" t="str">
        <f>_xlfn.XLOOKUP(tbl_GL[[#This Row],[Account_key]],tbl_COA[Account_key],tbl_COA[Class],"Not Found")</f>
        <v>Liabilities and Owners Equity</v>
      </c>
      <c r="H18307" t="str">
        <f>_xlfn.XLOOKUP(tbl_GL[[#This Row],[Account_key]],tbl_COA[Account_key],tbl_COA[SubClass],"Not Found")</f>
        <v>Owners Equity</v>
      </c>
      <c r="I18307" t="str">
        <f>_xlfn.XLOOKUP(tbl_GL[[#This Row],[Account_key]],tbl_COA[Account_key],tbl_COA[SubClass2],"Not Found")</f>
        <v>Retained Earnings</v>
      </c>
      <c r="J18307" t="str">
        <f>_xlfn.XLOOKUP(tbl_GL[[#This Row],[Account_key]],tbl_COA[Account_key],tbl_COA[SubAccount],,0)</f>
        <v>Retained Earnings</v>
      </c>
      <c r="K18307">
        <f>YEAR(tbl_GL[[#This Row],[Date]])</f>
        <v>2019</v>
      </c>
    </row>
    <row r="18308" spans="1:11" x14ac:dyDescent="0.35">
      <c r="A18308" s="20">
        <v>1147.0999999999999</v>
      </c>
      <c r="B18308" s="24">
        <v>43738</v>
      </c>
      <c r="C18308">
        <f t="shared" si="3"/>
        <v>4</v>
      </c>
      <c r="D18308" s="13">
        <v>200</v>
      </c>
      <c r="E18308" s="13" t="s">
        <v>114</v>
      </c>
      <c r="F18308" s="17">
        <v>12693</v>
      </c>
      <c r="G18308" t="str">
        <f>_xlfn.XLOOKUP(tbl_GL[[#This Row],[Account_key]],tbl_COA[Account_key],tbl_COA[Class],"Not Found")</f>
        <v>Liabilities and Owners Equity</v>
      </c>
      <c r="H18308" t="str">
        <f>_xlfn.XLOOKUP(tbl_GL[[#This Row],[Account_key]],tbl_COA[Account_key],tbl_COA[SubClass],"Not Found")</f>
        <v>Owners Equity</v>
      </c>
      <c r="I18308" t="str">
        <f>_xlfn.XLOOKUP(tbl_GL[[#This Row],[Account_key]],tbl_COA[Account_key],tbl_COA[SubClass2],"Not Found")</f>
        <v>Retained Earnings</v>
      </c>
      <c r="J18308" t="str">
        <f>_xlfn.XLOOKUP(tbl_GL[[#This Row],[Account_key]],tbl_COA[Account_key],tbl_COA[SubAccount],,0)</f>
        <v>Retained Earnings</v>
      </c>
      <c r="K18308">
        <f>YEAR(tbl_GL[[#This Row],[Date]])</f>
        <v>2019</v>
      </c>
    </row>
    <row r="18309" spans="1:11" x14ac:dyDescent="0.35">
      <c r="A18309" s="20">
        <v>1207.0999999999999</v>
      </c>
      <c r="B18309" s="24">
        <v>43769</v>
      </c>
      <c r="C18309">
        <f t="shared" si="3"/>
        <v>4</v>
      </c>
      <c r="D18309" s="13">
        <v>200</v>
      </c>
      <c r="E18309" s="13" t="s">
        <v>114</v>
      </c>
      <c r="F18309" s="17">
        <v>18052</v>
      </c>
      <c r="G18309" t="str">
        <f>_xlfn.XLOOKUP(tbl_GL[[#This Row],[Account_key]],tbl_COA[Account_key],tbl_COA[Class],"Not Found")</f>
        <v>Liabilities and Owners Equity</v>
      </c>
      <c r="H18309" t="str">
        <f>_xlfn.XLOOKUP(tbl_GL[[#This Row],[Account_key]],tbl_COA[Account_key],tbl_COA[SubClass],"Not Found")</f>
        <v>Owners Equity</v>
      </c>
      <c r="I18309" t="str">
        <f>_xlfn.XLOOKUP(tbl_GL[[#This Row],[Account_key]],tbl_COA[Account_key],tbl_COA[SubClass2],"Not Found")</f>
        <v>Retained Earnings</v>
      </c>
      <c r="J18309" t="str">
        <f>_xlfn.XLOOKUP(tbl_GL[[#This Row],[Account_key]],tbl_COA[Account_key],tbl_COA[SubAccount],,0)</f>
        <v>Retained Earnings</v>
      </c>
      <c r="K18309">
        <f>YEAR(tbl_GL[[#This Row],[Date]])</f>
        <v>2019</v>
      </c>
    </row>
    <row r="18310" spans="1:11" x14ac:dyDescent="0.35">
      <c r="A18310" s="20">
        <v>1269.0999999999999</v>
      </c>
      <c r="B18310" s="24">
        <v>43799</v>
      </c>
      <c r="C18310">
        <f t="shared" si="3"/>
        <v>4</v>
      </c>
      <c r="D18310" s="13">
        <v>200</v>
      </c>
      <c r="E18310" s="13" t="s">
        <v>114</v>
      </c>
      <c r="F18310" s="17">
        <v>32312</v>
      </c>
      <c r="G18310" t="str">
        <f>_xlfn.XLOOKUP(tbl_GL[[#This Row],[Account_key]],tbl_COA[Account_key],tbl_COA[Class],"Not Found")</f>
        <v>Liabilities and Owners Equity</v>
      </c>
      <c r="H18310" t="str">
        <f>_xlfn.XLOOKUP(tbl_GL[[#This Row],[Account_key]],tbl_COA[Account_key],tbl_COA[SubClass],"Not Found")</f>
        <v>Owners Equity</v>
      </c>
      <c r="I18310" t="str">
        <f>_xlfn.XLOOKUP(tbl_GL[[#This Row],[Account_key]],tbl_COA[Account_key],tbl_COA[SubClass2],"Not Found")</f>
        <v>Retained Earnings</v>
      </c>
      <c r="J18310" t="str">
        <f>_xlfn.XLOOKUP(tbl_GL[[#This Row],[Account_key]],tbl_COA[Account_key],tbl_COA[SubAccount],,0)</f>
        <v>Retained Earnings</v>
      </c>
      <c r="K18310">
        <f>YEAR(tbl_GL[[#This Row],[Date]])</f>
        <v>2019</v>
      </c>
    </row>
    <row r="18311" spans="1:11" x14ac:dyDescent="0.35">
      <c r="A18311" s="20">
        <v>1323.1</v>
      </c>
      <c r="B18311" s="24">
        <v>43830</v>
      </c>
      <c r="C18311">
        <f t="shared" si="3"/>
        <v>4</v>
      </c>
      <c r="D18311" s="13">
        <v>200</v>
      </c>
      <c r="E18311" s="13" t="s">
        <v>114</v>
      </c>
      <c r="F18311" s="17">
        <v>24839</v>
      </c>
      <c r="G18311" t="str">
        <f>_xlfn.XLOOKUP(tbl_GL[[#This Row],[Account_key]],tbl_COA[Account_key],tbl_COA[Class],"Not Found")</f>
        <v>Liabilities and Owners Equity</v>
      </c>
      <c r="H18311" t="str">
        <f>_xlfn.XLOOKUP(tbl_GL[[#This Row],[Account_key]],tbl_COA[Account_key],tbl_COA[SubClass],"Not Found")</f>
        <v>Owners Equity</v>
      </c>
      <c r="I18311" t="str">
        <f>_xlfn.XLOOKUP(tbl_GL[[#This Row],[Account_key]],tbl_COA[Account_key],tbl_COA[SubClass2],"Not Found")</f>
        <v>Retained Earnings</v>
      </c>
      <c r="J18311" t="str">
        <f>_xlfn.XLOOKUP(tbl_GL[[#This Row],[Account_key]],tbl_COA[Account_key],tbl_COA[SubAccount],,0)</f>
        <v>Retained Earnings</v>
      </c>
      <c r="K18311">
        <f>YEAR(tbl_GL[[#This Row],[Date]])</f>
        <v>2019</v>
      </c>
    </row>
    <row r="18312" spans="1:11" hidden="1" x14ac:dyDescent="0.35">
      <c r="A18312" s="20">
        <v>50.1</v>
      </c>
      <c r="B18312" s="24">
        <v>43131</v>
      </c>
      <c r="C18312">
        <v>5</v>
      </c>
      <c r="D18312" s="13">
        <v>200</v>
      </c>
      <c r="E18312" s="13" t="s">
        <v>114</v>
      </c>
      <c r="F18312" s="17">
        <v>4257</v>
      </c>
      <c r="G18312" t="str">
        <f>_xlfn.XLOOKUP(tbl_GL[[#This Row],[Account_key]],tbl_COA[Account_key],tbl_COA[Class],"Not Found")</f>
        <v>Liabilities and Owners Equity</v>
      </c>
      <c r="H18312" t="str">
        <f>_xlfn.XLOOKUP(tbl_GL[[#This Row],[Account_key]],tbl_COA[Account_key],tbl_COA[SubClass],"Not Found")</f>
        <v>Owners Equity</v>
      </c>
      <c r="I18312" t="str">
        <f>_xlfn.XLOOKUP(tbl_GL[[#This Row],[Account_key]],tbl_COA[Account_key],tbl_COA[SubClass2],"Not Found")</f>
        <v>Retained Earnings</v>
      </c>
      <c r="J18312" t="str">
        <f>_xlfn.XLOOKUP(tbl_GL[[#This Row],[Account_key]],tbl_COA[Account_key],tbl_COA[SubAccount],,0)</f>
        <v>Retained Earnings</v>
      </c>
      <c r="K18312">
        <f>YEAR(tbl_GL[[#This Row],[Date]])</f>
        <v>2018</v>
      </c>
    </row>
    <row r="18313" spans="1:11" hidden="1" x14ac:dyDescent="0.35">
      <c r="A18313" s="20">
        <v>92.1</v>
      </c>
      <c r="B18313" s="24">
        <v>43159</v>
      </c>
      <c r="C18313">
        <f t="shared" ref="C18313:C18335" si="4">C18312</f>
        <v>5</v>
      </c>
      <c r="D18313" s="13">
        <v>200</v>
      </c>
      <c r="E18313" s="13" t="s">
        <v>114</v>
      </c>
      <c r="F18313" s="17">
        <v>-386</v>
      </c>
      <c r="G18313" t="str">
        <f>_xlfn.XLOOKUP(tbl_GL[[#This Row],[Account_key]],tbl_COA[Account_key],tbl_COA[Class],"Not Found")</f>
        <v>Liabilities and Owners Equity</v>
      </c>
      <c r="H18313" t="str">
        <f>_xlfn.XLOOKUP(tbl_GL[[#This Row],[Account_key]],tbl_COA[Account_key],tbl_COA[SubClass],"Not Found")</f>
        <v>Owners Equity</v>
      </c>
      <c r="I18313" t="str">
        <f>_xlfn.XLOOKUP(tbl_GL[[#This Row],[Account_key]],tbl_COA[Account_key],tbl_COA[SubClass2],"Not Found")</f>
        <v>Retained Earnings</v>
      </c>
      <c r="J18313" t="str">
        <f>_xlfn.XLOOKUP(tbl_GL[[#This Row],[Account_key]],tbl_COA[Account_key],tbl_COA[SubAccount],,0)</f>
        <v>Retained Earnings</v>
      </c>
      <c r="K18313">
        <f>YEAR(tbl_GL[[#This Row],[Date]])</f>
        <v>2018</v>
      </c>
    </row>
    <row r="18314" spans="1:11" hidden="1" x14ac:dyDescent="0.35">
      <c r="A18314" s="20">
        <v>142.1</v>
      </c>
      <c r="B18314" s="24">
        <v>43190</v>
      </c>
      <c r="C18314">
        <f t="shared" si="4"/>
        <v>5</v>
      </c>
      <c r="D18314" s="13">
        <v>200</v>
      </c>
      <c r="E18314" s="13" t="s">
        <v>114</v>
      </c>
      <c r="F18314" s="17">
        <v>910</v>
      </c>
      <c r="G18314" t="str">
        <f>_xlfn.XLOOKUP(tbl_GL[[#This Row],[Account_key]],tbl_COA[Account_key],tbl_COA[Class],"Not Found")</f>
        <v>Liabilities and Owners Equity</v>
      </c>
      <c r="H18314" t="str">
        <f>_xlfn.XLOOKUP(tbl_GL[[#This Row],[Account_key]],tbl_COA[Account_key],tbl_COA[SubClass],"Not Found")</f>
        <v>Owners Equity</v>
      </c>
      <c r="I18314" t="str">
        <f>_xlfn.XLOOKUP(tbl_GL[[#This Row],[Account_key]],tbl_COA[Account_key],tbl_COA[SubClass2],"Not Found")</f>
        <v>Retained Earnings</v>
      </c>
      <c r="J18314" t="str">
        <f>_xlfn.XLOOKUP(tbl_GL[[#This Row],[Account_key]],tbl_COA[Account_key],tbl_COA[SubAccount],,0)</f>
        <v>Retained Earnings</v>
      </c>
      <c r="K18314">
        <f>YEAR(tbl_GL[[#This Row],[Date]])</f>
        <v>2018</v>
      </c>
    </row>
    <row r="18315" spans="1:11" hidden="1" x14ac:dyDescent="0.35">
      <c r="A18315" s="20">
        <v>201.1</v>
      </c>
      <c r="B18315" s="24">
        <v>43220</v>
      </c>
      <c r="C18315">
        <f t="shared" si="4"/>
        <v>5</v>
      </c>
      <c r="D18315" s="13">
        <v>200</v>
      </c>
      <c r="E18315" s="13" t="s">
        <v>114</v>
      </c>
      <c r="F18315" s="17">
        <v>5367</v>
      </c>
      <c r="G18315" t="str">
        <f>_xlfn.XLOOKUP(tbl_GL[[#This Row],[Account_key]],tbl_COA[Account_key],tbl_COA[Class],"Not Found")</f>
        <v>Liabilities and Owners Equity</v>
      </c>
      <c r="H18315" t="str">
        <f>_xlfn.XLOOKUP(tbl_GL[[#This Row],[Account_key]],tbl_COA[Account_key],tbl_COA[SubClass],"Not Found")</f>
        <v>Owners Equity</v>
      </c>
      <c r="I18315" t="str">
        <f>_xlfn.XLOOKUP(tbl_GL[[#This Row],[Account_key]],tbl_COA[Account_key],tbl_COA[SubClass2],"Not Found")</f>
        <v>Retained Earnings</v>
      </c>
      <c r="J18315" t="str">
        <f>_xlfn.XLOOKUP(tbl_GL[[#This Row],[Account_key]],tbl_COA[Account_key],tbl_COA[SubAccount],,0)</f>
        <v>Retained Earnings</v>
      </c>
      <c r="K18315">
        <f>YEAR(tbl_GL[[#This Row],[Date]])</f>
        <v>2018</v>
      </c>
    </row>
    <row r="18316" spans="1:11" hidden="1" x14ac:dyDescent="0.35">
      <c r="A18316" s="20">
        <v>252.1</v>
      </c>
      <c r="B18316" s="24">
        <v>43251</v>
      </c>
      <c r="C18316">
        <f t="shared" si="4"/>
        <v>5</v>
      </c>
      <c r="D18316" s="13">
        <v>200</v>
      </c>
      <c r="E18316" s="13" t="s">
        <v>114</v>
      </c>
      <c r="F18316" s="17">
        <v>3851</v>
      </c>
      <c r="G18316" t="str">
        <f>_xlfn.XLOOKUP(tbl_GL[[#This Row],[Account_key]],tbl_COA[Account_key],tbl_COA[Class],"Not Found")</f>
        <v>Liabilities and Owners Equity</v>
      </c>
      <c r="H18316" t="str">
        <f>_xlfn.XLOOKUP(tbl_GL[[#This Row],[Account_key]],tbl_COA[Account_key],tbl_COA[SubClass],"Not Found")</f>
        <v>Owners Equity</v>
      </c>
      <c r="I18316" t="str">
        <f>_xlfn.XLOOKUP(tbl_GL[[#This Row],[Account_key]],tbl_COA[Account_key],tbl_COA[SubClass2],"Not Found")</f>
        <v>Retained Earnings</v>
      </c>
      <c r="J18316" t="str">
        <f>_xlfn.XLOOKUP(tbl_GL[[#This Row],[Account_key]],tbl_COA[Account_key],tbl_COA[SubAccount],,0)</f>
        <v>Retained Earnings</v>
      </c>
      <c r="K18316">
        <f>YEAR(tbl_GL[[#This Row],[Date]])</f>
        <v>2018</v>
      </c>
    </row>
    <row r="18317" spans="1:11" hidden="1" x14ac:dyDescent="0.35">
      <c r="A18317" s="20">
        <v>302.10000000000002</v>
      </c>
      <c r="B18317" s="24">
        <v>43281</v>
      </c>
      <c r="C18317">
        <f t="shared" si="4"/>
        <v>5</v>
      </c>
      <c r="D18317" s="13">
        <v>200</v>
      </c>
      <c r="E18317" s="13" t="s">
        <v>114</v>
      </c>
      <c r="F18317" s="17">
        <v>4025</v>
      </c>
      <c r="G18317" t="str">
        <f>_xlfn.XLOOKUP(tbl_GL[[#This Row],[Account_key]],tbl_COA[Account_key],tbl_COA[Class],"Not Found")</f>
        <v>Liabilities and Owners Equity</v>
      </c>
      <c r="H18317" t="str">
        <f>_xlfn.XLOOKUP(tbl_GL[[#This Row],[Account_key]],tbl_COA[Account_key],tbl_COA[SubClass],"Not Found")</f>
        <v>Owners Equity</v>
      </c>
      <c r="I18317" t="str">
        <f>_xlfn.XLOOKUP(tbl_GL[[#This Row],[Account_key]],tbl_COA[Account_key],tbl_COA[SubClass2],"Not Found")</f>
        <v>Retained Earnings</v>
      </c>
      <c r="J18317" t="str">
        <f>_xlfn.XLOOKUP(tbl_GL[[#This Row],[Account_key]],tbl_COA[Account_key],tbl_COA[SubAccount],,0)</f>
        <v>Retained Earnings</v>
      </c>
      <c r="K18317">
        <f>YEAR(tbl_GL[[#This Row],[Date]])</f>
        <v>2018</v>
      </c>
    </row>
    <row r="18318" spans="1:11" hidden="1" x14ac:dyDescent="0.35">
      <c r="A18318" s="20">
        <v>363.1</v>
      </c>
      <c r="B18318" s="24">
        <v>43312</v>
      </c>
      <c r="C18318">
        <f t="shared" si="4"/>
        <v>5</v>
      </c>
      <c r="D18318" s="13">
        <v>200</v>
      </c>
      <c r="E18318" s="13" t="s">
        <v>114</v>
      </c>
      <c r="F18318" s="17">
        <v>12582</v>
      </c>
      <c r="G18318" t="str">
        <f>_xlfn.XLOOKUP(tbl_GL[[#This Row],[Account_key]],tbl_COA[Account_key],tbl_COA[Class],"Not Found")</f>
        <v>Liabilities and Owners Equity</v>
      </c>
      <c r="H18318" t="str">
        <f>_xlfn.XLOOKUP(tbl_GL[[#This Row],[Account_key]],tbl_COA[Account_key],tbl_COA[SubClass],"Not Found")</f>
        <v>Owners Equity</v>
      </c>
      <c r="I18318" t="str">
        <f>_xlfn.XLOOKUP(tbl_GL[[#This Row],[Account_key]],tbl_COA[Account_key],tbl_COA[SubClass2],"Not Found")</f>
        <v>Retained Earnings</v>
      </c>
      <c r="J18318" t="str">
        <f>_xlfn.XLOOKUP(tbl_GL[[#This Row],[Account_key]],tbl_COA[Account_key],tbl_COA[SubAccount],,0)</f>
        <v>Retained Earnings</v>
      </c>
      <c r="K18318">
        <f>YEAR(tbl_GL[[#This Row],[Date]])</f>
        <v>2018</v>
      </c>
    </row>
    <row r="18319" spans="1:11" hidden="1" x14ac:dyDescent="0.35">
      <c r="A18319" s="20">
        <v>422.1</v>
      </c>
      <c r="B18319" s="24">
        <v>43343</v>
      </c>
      <c r="C18319">
        <f t="shared" si="4"/>
        <v>5</v>
      </c>
      <c r="D18319" s="13">
        <v>200</v>
      </c>
      <c r="E18319" s="13" t="s">
        <v>114</v>
      </c>
      <c r="F18319" s="17">
        <v>11822</v>
      </c>
      <c r="G18319" t="str">
        <f>_xlfn.XLOOKUP(tbl_GL[[#This Row],[Account_key]],tbl_COA[Account_key],tbl_COA[Class],"Not Found")</f>
        <v>Liabilities and Owners Equity</v>
      </c>
      <c r="H18319" t="str">
        <f>_xlfn.XLOOKUP(tbl_GL[[#This Row],[Account_key]],tbl_COA[Account_key],tbl_COA[SubClass],"Not Found")</f>
        <v>Owners Equity</v>
      </c>
      <c r="I18319" t="str">
        <f>_xlfn.XLOOKUP(tbl_GL[[#This Row],[Account_key]],tbl_COA[Account_key],tbl_COA[SubClass2],"Not Found")</f>
        <v>Retained Earnings</v>
      </c>
      <c r="J18319" t="str">
        <f>_xlfn.XLOOKUP(tbl_GL[[#This Row],[Account_key]],tbl_COA[Account_key],tbl_COA[SubAccount],,0)</f>
        <v>Retained Earnings</v>
      </c>
      <c r="K18319">
        <f>YEAR(tbl_GL[[#This Row],[Date]])</f>
        <v>2018</v>
      </c>
    </row>
    <row r="18320" spans="1:11" hidden="1" x14ac:dyDescent="0.35">
      <c r="A18320" s="20">
        <v>479.1</v>
      </c>
      <c r="B18320" s="24">
        <v>43373</v>
      </c>
      <c r="C18320">
        <f t="shared" si="4"/>
        <v>5</v>
      </c>
      <c r="D18320" s="13">
        <v>200</v>
      </c>
      <c r="E18320" s="13" t="s">
        <v>114</v>
      </c>
      <c r="F18320" s="17">
        <v>10689</v>
      </c>
      <c r="G18320" t="str">
        <f>_xlfn.XLOOKUP(tbl_GL[[#This Row],[Account_key]],tbl_COA[Account_key],tbl_COA[Class],"Not Found")</f>
        <v>Liabilities and Owners Equity</v>
      </c>
      <c r="H18320" t="str">
        <f>_xlfn.XLOOKUP(tbl_GL[[#This Row],[Account_key]],tbl_COA[Account_key],tbl_COA[SubClass],"Not Found")</f>
        <v>Owners Equity</v>
      </c>
      <c r="I18320" t="str">
        <f>_xlfn.XLOOKUP(tbl_GL[[#This Row],[Account_key]],tbl_COA[Account_key],tbl_COA[SubClass2],"Not Found")</f>
        <v>Retained Earnings</v>
      </c>
      <c r="J18320" t="str">
        <f>_xlfn.XLOOKUP(tbl_GL[[#This Row],[Account_key]],tbl_COA[Account_key],tbl_COA[SubAccount],,0)</f>
        <v>Retained Earnings</v>
      </c>
      <c r="K18320">
        <f>YEAR(tbl_GL[[#This Row],[Date]])</f>
        <v>2018</v>
      </c>
    </row>
    <row r="18321" spans="1:11" hidden="1" x14ac:dyDescent="0.35">
      <c r="A18321" s="20">
        <v>539.1</v>
      </c>
      <c r="B18321" s="24">
        <v>43404</v>
      </c>
      <c r="C18321">
        <f t="shared" si="4"/>
        <v>5</v>
      </c>
      <c r="D18321" s="13">
        <v>200</v>
      </c>
      <c r="E18321" s="13" t="s">
        <v>114</v>
      </c>
      <c r="F18321" s="17">
        <v>13768</v>
      </c>
      <c r="G18321" t="str">
        <f>_xlfn.XLOOKUP(tbl_GL[[#This Row],[Account_key]],tbl_COA[Account_key],tbl_COA[Class],"Not Found")</f>
        <v>Liabilities and Owners Equity</v>
      </c>
      <c r="H18321" t="str">
        <f>_xlfn.XLOOKUP(tbl_GL[[#This Row],[Account_key]],tbl_COA[Account_key],tbl_COA[SubClass],"Not Found")</f>
        <v>Owners Equity</v>
      </c>
      <c r="I18321" t="str">
        <f>_xlfn.XLOOKUP(tbl_GL[[#This Row],[Account_key]],tbl_COA[Account_key],tbl_COA[SubClass2],"Not Found")</f>
        <v>Retained Earnings</v>
      </c>
      <c r="J18321" t="str">
        <f>_xlfn.XLOOKUP(tbl_GL[[#This Row],[Account_key]],tbl_COA[Account_key],tbl_COA[SubAccount],,0)</f>
        <v>Retained Earnings</v>
      </c>
      <c r="K18321">
        <f>YEAR(tbl_GL[[#This Row],[Date]])</f>
        <v>2018</v>
      </c>
    </row>
    <row r="18322" spans="1:11" hidden="1" x14ac:dyDescent="0.35">
      <c r="A18322" s="20">
        <v>601.1</v>
      </c>
      <c r="B18322" s="24">
        <v>43434</v>
      </c>
      <c r="C18322">
        <f t="shared" si="4"/>
        <v>5</v>
      </c>
      <c r="D18322" s="13">
        <v>200</v>
      </c>
      <c r="E18322" s="13" t="s">
        <v>114</v>
      </c>
      <c r="F18322" s="17">
        <v>22833</v>
      </c>
      <c r="G18322" t="str">
        <f>_xlfn.XLOOKUP(tbl_GL[[#This Row],[Account_key]],tbl_COA[Account_key],tbl_COA[Class],"Not Found")</f>
        <v>Liabilities and Owners Equity</v>
      </c>
      <c r="H18322" t="str">
        <f>_xlfn.XLOOKUP(tbl_GL[[#This Row],[Account_key]],tbl_COA[Account_key],tbl_COA[SubClass],"Not Found")</f>
        <v>Owners Equity</v>
      </c>
      <c r="I18322" t="str">
        <f>_xlfn.XLOOKUP(tbl_GL[[#This Row],[Account_key]],tbl_COA[Account_key],tbl_COA[SubClass2],"Not Found")</f>
        <v>Retained Earnings</v>
      </c>
      <c r="J18322" t="str">
        <f>_xlfn.XLOOKUP(tbl_GL[[#This Row],[Account_key]],tbl_COA[Account_key],tbl_COA[SubAccount],,0)</f>
        <v>Retained Earnings</v>
      </c>
      <c r="K18322">
        <f>YEAR(tbl_GL[[#This Row],[Date]])</f>
        <v>2018</v>
      </c>
    </row>
    <row r="18323" spans="1:11" hidden="1" x14ac:dyDescent="0.35">
      <c r="A18323" s="20">
        <v>654.1</v>
      </c>
      <c r="B18323" s="24">
        <v>43465</v>
      </c>
      <c r="C18323">
        <f t="shared" si="4"/>
        <v>5</v>
      </c>
      <c r="D18323" s="13">
        <v>200</v>
      </c>
      <c r="E18323" s="13" t="s">
        <v>114</v>
      </c>
      <c r="F18323" s="17">
        <v>17287</v>
      </c>
      <c r="G18323" t="str">
        <f>_xlfn.XLOOKUP(tbl_GL[[#This Row],[Account_key]],tbl_COA[Account_key],tbl_COA[Class],"Not Found")</f>
        <v>Liabilities and Owners Equity</v>
      </c>
      <c r="H18323" t="str">
        <f>_xlfn.XLOOKUP(tbl_GL[[#This Row],[Account_key]],tbl_COA[Account_key],tbl_COA[SubClass],"Not Found")</f>
        <v>Owners Equity</v>
      </c>
      <c r="I18323" t="str">
        <f>_xlfn.XLOOKUP(tbl_GL[[#This Row],[Account_key]],tbl_COA[Account_key],tbl_COA[SubClass2],"Not Found")</f>
        <v>Retained Earnings</v>
      </c>
      <c r="J18323" t="str">
        <f>_xlfn.XLOOKUP(tbl_GL[[#This Row],[Account_key]],tbl_COA[Account_key],tbl_COA[SubAccount],,0)</f>
        <v>Retained Earnings</v>
      </c>
      <c r="K18323">
        <f>YEAR(tbl_GL[[#This Row],[Date]])</f>
        <v>2018</v>
      </c>
    </row>
    <row r="18324" spans="1:11" x14ac:dyDescent="0.35">
      <c r="A18324" s="20">
        <v>717.1</v>
      </c>
      <c r="B18324" s="24">
        <v>43496</v>
      </c>
      <c r="C18324">
        <f t="shared" si="4"/>
        <v>5</v>
      </c>
      <c r="D18324" s="13">
        <v>200</v>
      </c>
      <c r="E18324" s="13" t="s">
        <v>114</v>
      </c>
      <c r="F18324" s="17">
        <v>9321</v>
      </c>
      <c r="G18324" t="str">
        <f>_xlfn.XLOOKUP(tbl_GL[[#This Row],[Account_key]],tbl_COA[Account_key],tbl_COA[Class],"Not Found")</f>
        <v>Liabilities and Owners Equity</v>
      </c>
      <c r="H18324" t="str">
        <f>_xlfn.XLOOKUP(tbl_GL[[#This Row],[Account_key]],tbl_COA[Account_key],tbl_COA[SubClass],"Not Found")</f>
        <v>Owners Equity</v>
      </c>
      <c r="I18324" t="str">
        <f>_xlfn.XLOOKUP(tbl_GL[[#This Row],[Account_key]],tbl_COA[Account_key],tbl_COA[SubClass2],"Not Found")</f>
        <v>Retained Earnings</v>
      </c>
      <c r="J18324" t="str">
        <f>_xlfn.XLOOKUP(tbl_GL[[#This Row],[Account_key]],tbl_COA[Account_key],tbl_COA[SubAccount],,0)</f>
        <v>Retained Earnings</v>
      </c>
      <c r="K18324">
        <f>YEAR(tbl_GL[[#This Row],[Date]])</f>
        <v>2019</v>
      </c>
    </row>
    <row r="18325" spans="1:11" x14ac:dyDescent="0.35">
      <c r="A18325" s="20">
        <v>759.1</v>
      </c>
      <c r="B18325" s="24">
        <v>43524</v>
      </c>
      <c r="C18325">
        <f t="shared" si="4"/>
        <v>5</v>
      </c>
      <c r="D18325" s="13">
        <v>200</v>
      </c>
      <c r="E18325" s="13" t="s">
        <v>114</v>
      </c>
      <c r="F18325" s="17">
        <v>1072</v>
      </c>
      <c r="G18325" t="str">
        <f>_xlfn.XLOOKUP(tbl_GL[[#This Row],[Account_key]],tbl_COA[Account_key],tbl_COA[Class],"Not Found")</f>
        <v>Liabilities and Owners Equity</v>
      </c>
      <c r="H18325" t="str">
        <f>_xlfn.XLOOKUP(tbl_GL[[#This Row],[Account_key]],tbl_COA[Account_key],tbl_COA[SubClass],"Not Found")</f>
        <v>Owners Equity</v>
      </c>
      <c r="I18325" t="str">
        <f>_xlfn.XLOOKUP(tbl_GL[[#This Row],[Account_key]],tbl_COA[Account_key],tbl_COA[SubClass2],"Not Found")</f>
        <v>Retained Earnings</v>
      </c>
      <c r="J18325" t="str">
        <f>_xlfn.XLOOKUP(tbl_GL[[#This Row],[Account_key]],tbl_COA[Account_key],tbl_COA[SubAccount],,0)</f>
        <v>Retained Earnings</v>
      </c>
      <c r="K18325">
        <f>YEAR(tbl_GL[[#This Row],[Date]])</f>
        <v>2019</v>
      </c>
    </row>
    <row r="18326" spans="1:11" x14ac:dyDescent="0.35">
      <c r="A18326" s="20">
        <v>810.1</v>
      </c>
      <c r="B18326" s="24">
        <v>43555</v>
      </c>
      <c r="C18326">
        <f t="shared" si="4"/>
        <v>5</v>
      </c>
      <c r="D18326" s="13">
        <v>200</v>
      </c>
      <c r="E18326" s="13" t="s">
        <v>114</v>
      </c>
      <c r="F18326" s="17">
        <v>3713</v>
      </c>
      <c r="G18326" t="str">
        <f>_xlfn.XLOOKUP(tbl_GL[[#This Row],[Account_key]],tbl_COA[Account_key],tbl_COA[Class],"Not Found")</f>
        <v>Liabilities and Owners Equity</v>
      </c>
      <c r="H18326" t="str">
        <f>_xlfn.XLOOKUP(tbl_GL[[#This Row],[Account_key]],tbl_COA[Account_key],tbl_COA[SubClass],"Not Found")</f>
        <v>Owners Equity</v>
      </c>
      <c r="I18326" t="str">
        <f>_xlfn.XLOOKUP(tbl_GL[[#This Row],[Account_key]],tbl_COA[Account_key],tbl_COA[SubClass2],"Not Found")</f>
        <v>Retained Earnings</v>
      </c>
      <c r="J18326" t="str">
        <f>_xlfn.XLOOKUP(tbl_GL[[#This Row],[Account_key]],tbl_COA[Account_key],tbl_COA[SubAccount],,0)</f>
        <v>Retained Earnings</v>
      </c>
      <c r="K18326">
        <f>YEAR(tbl_GL[[#This Row],[Date]])</f>
        <v>2019</v>
      </c>
    </row>
    <row r="18327" spans="1:11" x14ac:dyDescent="0.35">
      <c r="A18327" s="20">
        <v>868.1</v>
      </c>
      <c r="B18327" s="24">
        <v>43585</v>
      </c>
      <c r="C18327">
        <f t="shared" si="4"/>
        <v>5</v>
      </c>
      <c r="D18327" s="13">
        <v>200</v>
      </c>
      <c r="E18327" s="13" t="s">
        <v>114</v>
      </c>
      <c r="F18327" s="17">
        <v>10895</v>
      </c>
      <c r="G18327" t="str">
        <f>_xlfn.XLOOKUP(tbl_GL[[#This Row],[Account_key]],tbl_COA[Account_key],tbl_COA[Class],"Not Found")</f>
        <v>Liabilities and Owners Equity</v>
      </c>
      <c r="H18327" t="str">
        <f>_xlfn.XLOOKUP(tbl_GL[[#This Row],[Account_key]],tbl_COA[Account_key],tbl_COA[SubClass],"Not Found")</f>
        <v>Owners Equity</v>
      </c>
      <c r="I18327" t="str">
        <f>_xlfn.XLOOKUP(tbl_GL[[#This Row],[Account_key]],tbl_COA[Account_key],tbl_COA[SubClass2],"Not Found")</f>
        <v>Retained Earnings</v>
      </c>
      <c r="J18327" t="str">
        <f>_xlfn.XLOOKUP(tbl_GL[[#This Row],[Account_key]],tbl_COA[Account_key],tbl_COA[SubAccount],,0)</f>
        <v>Retained Earnings</v>
      </c>
      <c r="K18327">
        <f>YEAR(tbl_GL[[#This Row],[Date]])</f>
        <v>2019</v>
      </c>
    </row>
    <row r="18328" spans="1:11" x14ac:dyDescent="0.35">
      <c r="A18328" s="20">
        <v>919.1</v>
      </c>
      <c r="B18328" s="24">
        <v>43616</v>
      </c>
      <c r="C18328">
        <f t="shared" si="4"/>
        <v>5</v>
      </c>
      <c r="D18328" s="13">
        <v>200</v>
      </c>
      <c r="E18328" s="13" t="s">
        <v>114</v>
      </c>
      <c r="F18328" s="17">
        <v>8472</v>
      </c>
      <c r="G18328" t="str">
        <f>_xlfn.XLOOKUP(tbl_GL[[#This Row],[Account_key]],tbl_COA[Account_key],tbl_COA[Class],"Not Found")</f>
        <v>Liabilities and Owners Equity</v>
      </c>
      <c r="H18328" t="str">
        <f>_xlfn.XLOOKUP(tbl_GL[[#This Row],[Account_key]],tbl_COA[Account_key],tbl_COA[SubClass],"Not Found")</f>
        <v>Owners Equity</v>
      </c>
      <c r="I18328" t="str">
        <f>_xlfn.XLOOKUP(tbl_GL[[#This Row],[Account_key]],tbl_COA[Account_key],tbl_COA[SubClass2],"Not Found")</f>
        <v>Retained Earnings</v>
      </c>
      <c r="J18328" t="str">
        <f>_xlfn.XLOOKUP(tbl_GL[[#This Row],[Account_key]],tbl_COA[Account_key],tbl_COA[SubAccount],,0)</f>
        <v>Retained Earnings</v>
      </c>
      <c r="K18328">
        <f>YEAR(tbl_GL[[#This Row],[Date]])</f>
        <v>2019</v>
      </c>
    </row>
    <row r="18329" spans="1:11" x14ac:dyDescent="0.35">
      <c r="A18329" s="20">
        <v>969.1</v>
      </c>
      <c r="B18329" s="24">
        <v>43646</v>
      </c>
      <c r="C18329">
        <f t="shared" si="4"/>
        <v>5</v>
      </c>
      <c r="D18329" s="13">
        <v>200</v>
      </c>
      <c r="E18329" s="13" t="s">
        <v>114</v>
      </c>
      <c r="F18329" s="17">
        <v>8755</v>
      </c>
      <c r="G18329" t="str">
        <f>_xlfn.XLOOKUP(tbl_GL[[#This Row],[Account_key]],tbl_COA[Account_key],tbl_COA[Class],"Not Found")</f>
        <v>Liabilities and Owners Equity</v>
      </c>
      <c r="H18329" t="str">
        <f>_xlfn.XLOOKUP(tbl_GL[[#This Row],[Account_key]],tbl_COA[Account_key],tbl_COA[SubClass],"Not Found")</f>
        <v>Owners Equity</v>
      </c>
      <c r="I18329" t="str">
        <f>_xlfn.XLOOKUP(tbl_GL[[#This Row],[Account_key]],tbl_COA[Account_key],tbl_COA[SubClass2],"Not Found")</f>
        <v>Retained Earnings</v>
      </c>
      <c r="J18329" t="str">
        <f>_xlfn.XLOOKUP(tbl_GL[[#This Row],[Account_key]],tbl_COA[Account_key],tbl_COA[SubAccount],,0)</f>
        <v>Retained Earnings</v>
      </c>
      <c r="K18329">
        <f>YEAR(tbl_GL[[#This Row],[Date]])</f>
        <v>2019</v>
      </c>
    </row>
    <row r="18330" spans="1:11" x14ac:dyDescent="0.35">
      <c r="A18330" s="20">
        <v>1032.0999999999999</v>
      </c>
      <c r="B18330" s="24">
        <v>43677</v>
      </c>
      <c r="C18330">
        <f t="shared" si="4"/>
        <v>5</v>
      </c>
      <c r="D18330" s="13">
        <v>200</v>
      </c>
      <c r="E18330" s="13" t="s">
        <v>114</v>
      </c>
      <c r="F18330" s="17">
        <v>22794</v>
      </c>
      <c r="G18330" t="str">
        <f>_xlfn.XLOOKUP(tbl_GL[[#This Row],[Account_key]],tbl_COA[Account_key],tbl_COA[Class],"Not Found")</f>
        <v>Liabilities and Owners Equity</v>
      </c>
      <c r="H18330" t="str">
        <f>_xlfn.XLOOKUP(tbl_GL[[#This Row],[Account_key]],tbl_COA[Account_key],tbl_COA[SubClass],"Not Found")</f>
        <v>Owners Equity</v>
      </c>
      <c r="I18330" t="str">
        <f>_xlfn.XLOOKUP(tbl_GL[[#This Row],[Account_key]],tbl_COA[Account_key],tbl_COA[SubClass2],"Not Found")</f>
        <v>Retained Earnings</v>
      </c>
      <c r="J18330" t="str">
        <f>_xlfn.XLOOKUP(tbl_GL[[#This Row],[Account_key]],tbl_COA[Account_key],tbl_COA[SubAccount],,0)</f>
        <v>Retained Earnings</v>
      </c>
      <c r="K18330">
        <f>YEAR(tbl_GL[[#This Row],[Date]])</f>
        <v>2019</v>
      </c>
    </row>
    <row r="18331" spans="1:11" x14ac:dyDescent="0.35">
      <c r="A18331" s="20">
        <v>1090.0999999999999</v>
      </c>
      <c r="B18331" s="24">
        <v>43708</v>
      </c>
      <c r="C18331">
        <f t="shared" si="4"/>
        <v>5</v>
      </c>
      <c r="D18331" s="13">
        <v>200</v>
      </c>
      <c r="E18331" s="13" t="s">
        <v>114</v>
      </c>
      <c r="F18331" s="17">
        <v>21295</v>
      </c>
      <c r="G18331" t="str">
        <f>_xlfn.XLOOKUP(tbl_GL[[#This Row],[Account_key]],tbl_COA[Account_key],tbl_COA[Class],"Not Found")</f>
        <v>Liabilities and Owners Equity</v>
      </c>
      <c r="H18331" t="str">
        <f>_xlfn.XLOOKUP(tbl_GL[[#This Row],[Account_key]],tbl_COA[Account_key],tbl_COA[SubClass],"Not Found")</f>
        <v>Owners Equity</v>
      </c>
      <c r="I18331" t="str">
        <f>_xlfn.XLOOKUP(tbl_GL[[#This Row],[Account_key]],tbl_COA[Account_key],tbl_COA[SubClass2],"Not Found")</f>
        <v>Retained Earnings</v>
      </c>
      <c r="J18331" t="str">
        <f>_xlfn.XLOOKUP(tbl_GL[[#This Row],[Account_key]],tbl_COA[Account_key],tbl_COA[SubAccount],,0)</f>
        <v>Retained Earnings</v>
      </c>
      <c r="K18331">
        <f>YEAR(tbl_GL[[#This Row],[Date]])</f>
        <v>2019</v>
      </c>
    </row>
    <row r="18332" spans="1:11" x14ac:dyDescent="0.35">
      <c r="A18332" s="20">
        <v>1147.0999999999999</v>
      </c>
      <c r="B18332" s="24">
        <v>43738</v>
      </c>
      <c r="C18332">
        <f t="shared" si="4"/>
        <v>5</v>
      </c>
      <c r="D18332" s="13">
        <v>200</v>
      </c>
      <c r="E18332" s="13" t="s">
        <v>114</v>
      </c>
      <c r="F18332" s="17">
        <v>19892</v>
      </c>
      <c r="G18332" t="str">
        <f>_xlfn.XLOOKUP(tbl_GL[[#This Row],[Account_key]],tbl_COA[Account_key],tbl_COA[Class],"Not Found")</f>
        <v>Liabilities and Owners Equity</v>
      </c>
      <c r="H18332" t="str">
        <f>_xlfn.XLOOKUP(tbl_GL[[#This Row],[Account_key]],tbl_COA[Account_key],tbl_COA[SubClass],"Not Found")</f>
        <v>Owners Equity</v>
      </c>
      <c r="I18332" t="str">
        <f>_xlfn.XLOOKUP(tbl_GL[[#This Row],[Account_key]],tbl_COA[Account_key],tbl_COA[SubClass2],"Not Found")</f>
        <v>Retained Earnings</v>
      </c>
      <c r="J18332" t="str">
        <f>_xlfn.XLOOKUP(tbl_GL[[#This Row],[Account_key]],tbl_COA[Account_key],tbl_COA[SubAccount],,0)</f>
        <v>Retained Earnings</v>
      </c>
      <c r="K18332">
        <f>YEAR(tbl_GL[[#This Row],[Date]])</f>
        <v>2019</v>
      </c>
    </row>
    <row r="18333" spans="1:11" x14ac:dyDescent="0.35">
      <c r="A18333" s="20">
        <v>1207.0999999999999</v>
      </c>
      <c r="B18333" s="24">
        <v>43769</v>
      </c>
      <c r="C18333">
        <f t="shared" si="4"/>
        <v>5</v>
      </c>
      <c r="D18333" s="13">
        <v>200</v>
      </c>
      <c r="E18333" s="13" t="s">
        <v>114</v>
      </c>
      <c r="F18333" s="17">
        <v>24780</v>
      </c>
      <c r="G18333" t="str">
        <f>_xlfn.XLOOKUP(tbl_GL[[#This Row],[Account_key]],tbl_COA[Account_key],tbl_COA[Class],"Not Found")</f>
        <v>Liabilities and Owners Equity</v>
      </c>
      <c r="H18333" t="str">
        <f>_xlfn.XLOOKUP(tbl_GL[[#This Row],[Account_key]],tbl_COA[Account_key],tbl_COA[SubClass],"Not Found")</f>
        <v>Owners Equity</v>
      </c>
      <c r="I18333" t="str">
        <f>_xlfn.XLOOKUP(tbl_GL[[#This Row],[Account_key]],tbl_COA[Account_key],tbl_COA[SubClass2],"Not Found")</f>
        <v>Retained Earnings</v>
      </c>
      <c r="J18333" t="str">
        <f>_xlfn.XLOOKUP(tbl_GL[[#This Row],[Account_key]],tbl_COA[Account_key],tbl_COA[SubAccount],,0)</f>
        <v>Retained Earnings</v>
      </c>
      <c r="K18333">
        <f>YEAR(tbl_GL[[#This Row],[Date]])</f>
        <v>2019</v>
      </c>
    </row>
    <row r="18334" spans="1:11" x14ac:dyDescent="0.35">
      <c r="A18334" s="20">
        <v>1269.0999999999999</v>
      </c>
      <c r="B18334" s="24">
        <v>43799</v>
      </c>
      <c r="C18334">
        <f t="shared" si="4"/>
        <v>5</v>
      </c>
      <c r="D18334" s="13">
        <v>200</v>
      </c>
      <c r="E18334" s="13" t="s">
        <v>114</v>
      </c>
      <c r="F18334" s="17">
        <v>38710</v>
      </c>
      <c r="G18334" t="str">
        <f>_xlfn.XLOOKUP(tbl_GL[[#This Row],[Account_key]],tbl_COA[Account_key],tbl_COA[Class],"Not Found")</f>
        <v>Liabilities and Owners Equity</v>
      </c>
      <c r="H18334" t="str">
        <f>_xlfn.XLOOKUP(tbl_GL[[#This Row],[Account_key]],tbl_COA[Account_key],tbl_COA[SubClass],"Not Found")</f>
        <v>Owners Equity</v>
      </c>
      <c r="I18334" t="str">
        <f>_xlfn.XLOOKUP(tbl_GL[[#This Row],[Account_key]],tbl_COA[Account_key],tbl_COA[SubClass2],"Not Found")</f>
        <v>Retained Earnings</v>
      </c>
      <c r="J18334" t="str">
        <f>_xlfn.XLOOKUP(tbl_GL[[#This Row],[Account_key]],tbl_COA[Account_key],tbl_COA[SubAccount],,0)</f>
        <v>Retained Earnings</v>
      </c>
      <c r="K18334">
        <f>YEAR(tbl_GL[[#This Row],[Date]])</f>
        <v>2019</v>
      </c>
    </row>
    <row r="18335" spans="1:11" x14ac:dyDescent="0.35">
      <c r="A18335" s="20">
        <v>1323.1</v>
      </c>
      <c r="B18335" s="24">
        <v>43830</v>
      </c>
      <c r="C18335">
        <f t="shared" si="4"/>
        <v>5</v>
      </c>
      <c r="D18335" s="13">
        <v>200</v>
      </c>
      <c r="E18335" s="13" t="s">
        <v>114</v>
      </c>
      <c r="F18335" s="17">
        <v>29427</v>
      </c>
      <c r="G18335" t="str">
        <f>_xlfn.XLOOKUP(tbl_GL[[#This Row],[Account_key]],tbl_COA[Account_key],tbl_COA[Class],"Not Found")</f>
        <v>Liabilities and Owners Equity</v>
      </c>
      <c r="H18335" t="str">
        <f>_xlfn.XLOOKUP(tbl_GL[[#This Row],[Account_key]],tbl_COA[Account_key],tbl_COA[SubClass],"Not Found")</f>
        <v>Owners Equity</v>
      </c>
      <c r="I18335" t="str">
        <f>_xlfn.XLOOKUP(tbl_GL[[#This Row],[Account_key]],tbl_COA[Account_key],tbl_COA[SubClass2],"Not Found")</f>
        <v>Retained Earnings</v>
      </c>
      <c r="J18335" t="str">
        <f>_xlfn.XLOOKUP(tbl_GL[[#This Row],[Account_key]],tbl_COA[Account_key],tbl_COA[SubAccount],,0)</f>
        <v>Retained Earnings</v>
      </c>
      <c r="K18335">
        <f>YEAR(tbl_GL[[#This Row],[Date]])</f>
        <v>2019</v>
      </c>
    </row>
    <row r="18336" spans="1:11" hidden="1" x14ac:dyDescent="0.35">
      <c r="A18336" s="20">
        <v>48.1</v>
      </c>
      <c r="B18336" s="24">
        <v>43131</v>
      </c>
      <c r="C18336">
        <v>6</v>
      </c>
      <c r="D18336" s="13">
        <v>200</v>
      </c>
      <c r="E18336" s="13" t="s">
        <v>114</v>
      </c>
      <c r="F18336" s="17">
        <v>-1722</v>
      </c>
      <c r="G18336" t="str">
        <f>_xlfn.XLOOKUP(tbl_GL[[#This Row],[Account_key]],tbl_COA[Account_key],tbl_COA[Class],"Not Found")</f>
        <v>Liabilities and Owners Equity</v>
      </c>
      <c r="H18336" t="str">
        <f>_xlfn.XLOOKUP(tbl_GL[[#This Row],[Account_key]],tbl_COA[Account_key],tbl_COA[SubClass],"Not Found")</f>
        <v>Owners Equity</v>
      </c>
      <c r="I18336" t="str">
        <f>_xlfn.XLOOKUP(tbl_GL[[#This Row],[Account_key]],tbl_COA[Account_key],tbl_COA[SubClass2],"Not Found")</f>
        <v>Retained Earnings</v>
      </c>
      <c r="J18336" t="str">
        <f>_xlfn.XLOOKUP(tbl_GL[[#This Row],[Account_key]],tbl_COA[Account_key],tbl_COA[SubAccount],,0)</f>
        <v>Retained Earnings</v>
      </c>
      <c r="K18336">
        <f>YEAR(tbl_GL[[#This Row],[Date]])</f>
        <v>2018</v>
      </c>
    </row>
    <row r="18337" spans="1:11" hidden="1" x14ac:dyDescent="0.35">
      <c r="A18337" s="20">
        <v>95.1</v>
      </c>
      <c r="B18337" s="24">
        <v>43159</v>
      </c>
      <c r="C18337">
        <f t="shared" ref="C18337:C18359" si="5">C18336</f>
        <v>6</v>
      </c>
      <c r="D18337" s="13">
        <v>200</v>
      </c>
      <c r="E18337" s="13" t="s">
        <v>114</v>
      </c>
      <c r="F18337" s="17">
        <v>-4931</v>
      </c>
      <c r="G18337" t="str">
        <f>_xlfn.XLOOKUP(tbl_GL[[#This Row],[Account_key]],tbl_COA[Account_key],tbl_COA[Class],"Not Found")</f>
        <v>Liabilities and Owners Equity</v>
      </c>
      <c r="H18337" t="str">
        <f>_xlfn.XLOOKUP(tbl_GL[[#This Row],[Account_key]],tbl_COA[Account_key],tbl_COA[SubClass],"Not Found")</f>
        <v>Owners Equity</v>
      </c>
      <c r="I18337" t="str">
        <f>_xlfn.XLOOKUP(tbl_GL[[#This Row],[Account_key]],tbl_COA[Account_key],tbl_COA[SubClass2],"Not Found")</f>
        <v>Retained Earnings</v>
      </c>
      <c r="J18337" t="str">
        <f>_xlfn.XLOOKUP(tbl_GL[[#This Row],[Account_key]],tbl_COA[Account_key],tbl_COA[SubAccount],,0)</f>
        <v>Retained Earnings</v>
      </c>
      <c r="K18337">
        <f>YEAR(tbl_GL[[#This Row],[Date]])</f>
        <v>2018</v>
      </c>
    </row>
    <row r="18338" spans="1:11" hidden="1" x14ac:dyDescent="0.35">
      <c r="A18338" s="20">
        <v>144.1</v>
      </c>
      <c r="B18338" s="24">
        <v>43190</v>
      </c>
      <c r="C18338">
        <f t="shared" si="5"/>
        <v>6</v>
      </c>
      <c r="D18338" s="13">
        <v>200</v>
      </c>
      <c r="E18338" s="13" t="s">
        <v>114</v>
      </c>
      <c r="F18338" s="17">
        <v>-5128</v>
      </c>
      <c r="G18338" t="str">
        <f>_xlfn.XLOOKUP(tbl_GL[[#This Row],[Account_key]],tbl_COA[Account_key],tbl_COA[Class],"Not Found")</f>
        <v>Liabilities and Owners Equity</v>
      </c>
      <c r="H18338" t="str">
        <f>_xlfn.XLOOKUP(tbl_GL[[#This Row],[Account_key]],tbl_COA[Account_key],tbl_COA[SubClass],"Not Found")</f>
        <v>Owners Equity</v>
      </c>
      <c r="I18338" t="str">
        <f>_xlfn.XLOOKUP(tbl_GL[[#This Row],[Account_key]],tbl_COA[Account_key],tbl_COA[SubClass2],"Not Found")</f>
        <v>Retained Earnings</v>
      </c>
      <c r="J18338" t="str">
        <f>_xlfn.XLOOKUP(tbl_GL[[#This Row],[Account_key]],tbl_COA[Account_key],tbl_COA[SubAccount],,0)</f>
        <v>Retained Earnings</v>
      </c>
      <c r="K18338">
        <f>YEAR(tbl_GL[[#This Row],[Date]])</f>
        <v>2018</v>
      </c>
    </row>
    <row r="18339" spans="1:11" hidden="1" x14ac:dyDescent="0.35">
      <c r="A18339" s="20">
        <v>199.1</v>
      </c>
      <c r="B18339" s="24">
        <v>43220</v>
      </c>
      <c r="C18339">
        <f t="shared" si="5"/>
        <v>6</v>
      </c>
      <c r="D18339" s="13">
        <v>200</v>
      </c>
      <c r="E18339" s="13" t="s">
        <v>114</v>
      </c>
      <c r="F18339" s="17">
        <v>-946</v>
      </c>
      <c r="G18339" t="str">
        <f>_xlfn.XLOOKUP(tbl_GL[[#This Row],[Account_key]],tbl_COA[Account_key],tbl_COA[Class],"Not Found")</f>
        <v>Liabilities and Owners Equity</v>
      </c>
      <c r="H18339" t="str">
        <f>_xlfn.XLOOKUP(tbl_GL[[#This Row],[Account_key]],tbl_COA[Account_key],tbl_COA[SubClass],"Not Found")</f>
        <v>Owners Equity</v>
      </c>
      <c r="I18339" t="str">
        <f>_xlfn.XLOOKUP(tbl_GL[[#This Row],[Account_key]],tbl_COA[Account_key],tbl_COA[SubClass2],"Not Found")</f>
        <v>Retained Earnings</v>
      </c>
      <c r="J18339" t="str">
        <f>_xlfn.XLOOKUP(tbl_GL[[#This Row],[Account_key]],tbl_COA[Account_key],tbl_COA[SubAccount],,0)</f>
        <v>Retained Earnings</v>
      </c>
      <c r="K18339">
        <f>YEAR(tbl_GL[[#This Row],[Date]])</f>
        <v>2018</v>
      </c>
    </row>
    <row r="18340" spans="1:11" hidden="1" x14ac:dyDescent="0.35">
      <c r="A18340" s="20">
        <v>251.1</v>
      </c>
      <c r="B18340" s="24">
        <v>43251</v>
      </c>
      <c r="C18340">
        <f t="shared" si="5"/>
        <v>6</v>
      </c>
      <c r="D18340" s="13">
        <v>200</v>
      </c>
      <c r="E18340" s="13" t="s">
        <v>114</v>
      </c>
      <c r="F18340" s="17">
        <v>-3169</v>
      </c>
      <c r="G18340" t="str">
        <f>_xlfn.XLOOKUP(tbl_GL[[#This Row],[Account_key]],tbl_COA[Account_key],tbl_COA[Class],"Not Found")</f>
        <v>Liabilities and Owners Equity</v>
      </c>
      <c r="H18340" t="str">
        <f>_xlfn.XLOOKUP(tbl_GL[[#This Row],[Account_key]],tbl_COA[Account_key],tbl_COA[SubClass],"Not Found")</f>
        <v>Owners Equity</v>
      </c>
      <c r="I18340" t="str">
        <f>_xlfn.XLOOKUP(tbl_GL[[#This Row],[Account_key]],tbl_COA[Account_key],tbl_COA[SubClass2],"Not Found")</f>
        <v>Retained Earnings</v>
      </c>
      <c r="J18340" t="str">
        <f>_xlfn.XLOOKUP(tbl_GL[[#This Row],[Account_key]],tbl_COA[Account_key],tbl_COA[SubAccount],,0)</f>
        <v>Retained Earnings</v>
      </c>
      <c r="K18340">
        <f>YEAR(tbl_GL[[#This Row],[Date]])</f>
        <v>2018</v>
      </c>
    </row>
    <row r="18341" spans="1:11" hidden="1" x14ac:dyDescent="0.35">
      <c r="A18341" s="20">
        <v>301.10000000000002</v>
      </c>
      <c r="B18341" s="24">
        <v>43281</v>
      </c>
      <c r="C18341">
        <f t="shared" si="5"/>
        <v>6</v>
      </c>
      <c r="D18341" s="13">
        <v>200</v>
      </c>
      <c r="E18341" s="13" t="s">
        <v>114</v>
      </c>
      <c r="F18341" s="17">
        <v>-2379</v>
      </c>
      <c r="G18341" t="str">
        <f>_xlfn.XLOOKUP(tbl_GL[[#This Row],[Account_key]],tbl_COA[Account_key],tbl_COA[Class],"Not Found")</f>
        <v>Liabilities and Owners Equity</v>
      </c>
      <c r="H18341" t="str">
        <f>_xlfn.XLOOKUP(tbl_GL[[#This Row],[Account_key]],tbl_COA[Account_key],tbl_COA[SubClass],"Not Found")</f>
        <v>Owners Equity</v>
      </c>
      <c r="I18341" t="str">
        <f>_xlfn.XLOOKUP(tbl_GL[[#This Row],[Account_key]],tbl_COA[Account_key],tbl_COA[SubClass2],"Not Found")</f>
        <v>Retained Earnings</v>
      </c>
      <c r="J18341" t="str">
        <f>_xlfn.XLOOKUP(tbl_GL[[#This Row],[Account_key]],tbl_COA[Account_key],tbl_COA[SubAccount],,0)</f>
        <v>Retained Earnings</v>
      </c>
      <c r="K18341">
        <f>YEAR(tbl_GL[[#This Row],[Date]])</f>
        <v>2018</v>
      </c>
    </row>
    <row r="18342" spans="1:11" hidden="1" x14ac:dyDescent="0.35">
      <c r="A18342" s="20">
        <v>363.1</v>
      </c>
      <c r="B18342" s="24">
        <v>43312</v>
      </c>
      <c r="C18342">
        <f t="shared" si="5"/>
        <v>6</v>
      </c>
      <c r="D18342" s="13">
        <v>200</v>
      </c>
      <c r="E18342" s="13" t="s">
        <v>114</v>
      </c>
      <c r="F18342" s="17">
        <v>3802</v>
      </c>
      <c r="G18342" t="str">
        <f>_xlfn.XLOOKUP(tbl_GL[[#This Row],[Account_key]],tbl_COA[Account_key],tbl_COA[Class],"Not Found")</f>
        <v>Liabilities and Owners Equity</v>
      </c>
      <c r="H18342" t="str">
        <f>_xlfn.XLOOKUP(tbl_GL[[#This Row],[Account_key]],tbl_COA[Account_key],tbl_COA[SubClass],"Not Found")</f>
        <v>Owners Equity</v>
      </c>
      <c r="I18342" t="str">
        <f>_xlfn.XLOOKUP(tbl_GL[[#This Row],[Account_key]],tbl_COA[Account_key],tbl_COA[SubClass2],"Not Found")</f>
        <v>Retained Earnings</v>
      </c>
      <c r="J18342" t="str">
        <f>_xlfn.XLOOKUP(tbl_GL[[#This Row],[Account_key]],tbl_COA[Account_key],tbl_COA[SubAccount],,0)</f>
        <v>Retained Earnings</v>
      </c>
      <c r="K18342">
        <f>YEAR(tbl_GL[[#This Row],[Date]])</f>
        <v>2018</v>
      </c>
    </row>
    <row r="18343" spans="1:11" hidden="1" x14ac:dyDescent="0.35">
      <c r="A18343" s="20">
        <v>421.1</v>
      </c>
      <c r="B18343" s="24">
        <v>43343</v>
      </c>
      <c r="C18343">
        <f t="shared" si="5"/>
        <v>6</v>
      </c>
      <c r="D18343" s="13">
        <v>200</v>
      </c>
      <c r="E18343" s="13" t="s">
        <v>114</v>
      </c>
      <c r="F18343" s="17">
        <v>3368</v>
      </c>
      <c r="G18343" t="str">
        <f>_xlfn.XLOOKUP(tbl_GL[[#This Row],[Account_key]],tbl_COA[Account_key],tbl_COA[Class],"Not Found")</f>
        <v>Liabilities and Owners Equity</v>
      </c>
      <c r="H18343" t="str">
        <f>_xlfn.XLOOKUP(tbl_GL[[#This Row],[Account_key]],tbl_COA[Account_key],tbl_COA[SubClass],"Not Found")</f>
        <v>Owners Equity</v>
      </c>
      <c r="I18343" t="str">
        <f>_xlfn.XLOOKUP(tbl_GL[[#This Row],[Account_key]],tbl_COA[Account_key],tbl_COA[SubClass2],"Not Found")</f>
        <v>Retained Earnings</v>
      </c>
      <c r="J18343" t="str">
        <f>_xlfn.XLOOKUP(tbl_GL[[#This Row],[Account_key]],tbl_COA[Account_key],tbl_COA[SubAccount],,0)</f>
        <v>Retained Earnings</v>
      </c>
      <c r="K18343">
        <f>YEAR(tbl_GL[[#This Row],[Date]])</f>
        <v>2018</v>
      </c>
    </row>
    <row r="18344" spans="1:11" hidden="1" x14ac:dyDescent="0.35">
      <c r="A18344" s="20">
        <v>476.1</v>
      </c>
      <c r="B18344" s="24">
        <v>43373</v>
      </c>
      <c r="C18344">
        <f t="shared" si="5"/>
        <v>6</v>
      </c>
      <c r="D18344" s="13">
        <v>200</v>
      </c>
      <c r="E18344" s="13" t="s">
        <v>114</v>
      </c>
      <c r="F18344" s="17">
        <v>2262</v>
      </c>
      <c r="G18344" t="str">
        <f>_xlfn.XLOOKUP(tbl_GL[[#This Row],[Account_key]],tbl_COA[Account_key],tbl_COA[Class],"Not Found")</f>
        <v>Liabilities and Owners Equity</v>
      </c>
      <c r="H18344" t="str">
        <f>_xlfn.XLOOKUP(tbl_GL[[#This Row],[Account_key]],tbl_COA[Account_key],tbl_COA[SubClass],"Not Found")</f>
        <v>Owners Equity</v>
      </c>
      <c r="I18344" t="str">
        <f>_xlfn.XLOOKUP(tbl_GL[[#This Row],[Account_key]],tbl_COA[Account_key],tbl_COA[SubClass2],"Not Found")</f>
        <v>Retained Earnings</v>
      </c>
      <c r="J18344" t="str">
        <f>_xlfn.XLOOKUP(tbl_GL[[#This Row],[Account_key]],tbl_COA[Account_key],tbl_COA[SubAccount],,0)</f>
        <v>Retained Earnings</v>
      </c>
      <c r="K18344">
        <f>YEAR(tbl_GL[[#This Row],[Date]])</f>
        <v>2018</v>
      </c>
    </row>
    <row r="18345" spans="1:11" hidden="1" x14ac:dyDescent="0.35">
      <c r="A18345" s="20">
        <v>539.1</v>
      </c>
      <c r="B18345" s="24">
        <v>43404</v>
      </c>
      <c r="C18345">
        <f t="shared" si="5"/>
        <v>6</v>
      </c>
      <c r="D18345" s="13">
        <v>200</v>
      </c>
      <c r="E18345" s="13" t="s">
        <v>114</v>
      </c>
      <c r="F18345" s="17">
        <v>5045</v>
      </c>
      <c r="G18345" t="str">
        <f>_xlfn.XLOOKUP(tbl_GL[[#This Row],[Account_key]],tbl_COA[Account_key],tbl_COA[Class],"Not Found")</f>
        <v>Liabilities and Owners Equity</v>
      </c>
      <c r="H18345" t="str">
        <f>_xlfn.XLOOKUP(tbl_GL[[#This Row],[Account_key]],tbl_COA[Account_key],tbl_COA[SubClass],"Not Found")</f>
        <v>Owners Equity</v>
      </c>
      <c r="I18345" t="str">
        <f>_xlfn.XLOOKUP(tbl_GL[[#This Row],[Account_key]],tbl_COA[Account_key],tbl_COA[SubClass2],"Not Found")</f>
        <v>Retained Earnings</v>
      </c>
      <c r="J18345" t="str">
        <f>_xlfn.XLOOKUP(tbl_GL[[#This Row],[Account_key]],tbl_COA[Account_key],tbl_COA[SubAccount],,0)</f>
        <v>Retained Earnings</v>
      </c>
      <c r="K18345">
        <f>YEAR(tbl_GL[[#This Row],[Date]])</f>
        <v>2018</v>
      </c>
    </row>
    <row r="18346" spans="1:11" hidden="1" x14ac:dyDescent="0.35">
      <c r="A18346" s="20">
        <v>601.1</v>
      </c>
      <c r="B18346" s="24">
        <v>43434</v>
      </c>
      <c r="C18346">
        <f t="shared" si="5"/>
        <v>6</v>
      </c>
      <c r="D18346" s="13">
        <v>200</v>
      </c>
      <c r="E18346" s="13" t="s">
        <v>114</v>
      </c>
      <c r="F18346" s="17">
        <v>12177</v>
      </c>
      <c r="G18346" t="str">
        <f>_xlfn.XLOOKUP(tbl_GL[[#This Row],[Account_key]],tbl_COA[Account_key],tbl_COA[Class],"Not Found")</f>
        <v>Liabilities and Owners Equity</v>
      </c>
      <c r="H18346" t="str">
        <f>_xlfn.XLOOKUP(tbl_GL[[#This Row],[Account_key]],tbl_COA[Account_key],tbl_COA[SubClass],"Not Found")</f>
        <v>Owners Equity</v>
      </c>
      <c r="I18346" t="str">
        <f>_xlfn.XLOOKUP(tbl_GL[[#This Row],[Account_key]],tbl_COA[Account_key],tbl_COA[SubClass2],"Not Found")</f>
        <v>Retained Earnings</v>
      </c>
      <c r="J18346" t="str">
        <f>_xlfn.XLOOKUP(tbl_GL[[#This Row],[Account_key]],tbl_COA[Account_key],tbl_COA[SubAccount],,0)</f>
        <v>Retained Earnings</v>
      </c>
      <c r="K18346">
        <f>YEAR(tbl_GL[[#This Row],[Date]])</f>
        <v>2018</v>
      </c>
    </row>
    <row r="18347" spans="1:11" hidden="1" x14ac:dyDescent="0.35">
      <c r="A18347" s="20">
        <v>654.1</v>
      </c>
      <c r="B18347" s="24">
        <v>43465</v>
      </c>
      <c r="C18347">
        <f t="shared" si="5"/>
        <v>6</v>
      </c>
      <c r="D18347" s="13">
        <v>200</v>
      </c>
      <c r="E18347" s="13" t="s">
        <v>114</v>
      </c>
      <c r="F18347" s="17">
        <v>9542</v>
      </c>
      <c r="G18347" t="str">
        <f>_xlfn.XLOOKUP(tbl_GL[[#This Row],[Account_key]],tbl_COA[Account_key],tbl_COA[Class],"Not Found")</f>
        <v>Liabilities and Owners Equity</v>
      </c>
      <c r="H18347" t="str">
        <f>_xlfn.XLOOKUP(tbl_GL[[#This Row],[Account_key]],tbl_COA[Account_key],tbl_COA[SubClass],"Not Found")</f>
        <v>Owners Equity</v>
      </c>
      <c r="I18347" t="str">
        <f>_xlfn.XLOOKUP(tbl_GL[[#This Row],[Account_key]],tbl_COA[Account_key],tbl_COA[SubClass2],"Not Found")</f>
        <v>Retained Earnings</v>
      </c>
      <c r="J18347" t="str">
        <f>_xlfn.XLOOKUP(tbl_GL[[#This Row],[Account_key]],tbl_COA[Account_key],tbl_COA[SubAccount],,0)</f>
        <v>Retained Earnings</v>
      </c>
      <c r="K18347">
        <f>YEAR(tbl_GL[[#This Row],[Date]])</f>
        <v>2018</v>
      </c>
    </row>
    <row r="18348" spans="1:11" x14ac:dyDescent="0.35">
      <c r="A18348" s="20">
        <v>717.1</v>
      </c>
      <c r="B18348" s="24">
        <v>43496</v>
      </c>
      <c r="C18348">
        <f t="shared" si="5"/>
        <v>6</v>
      </c>
      <c r="D18348" s="13">
        <v>200</v>
      </c>
      <c r="E18348" s="13" t="s">
        <v>114</v>
      </c>
      <c r="F18348" s="17">
        <v>-8707</v>
      </c>
      <c r="G18348" t="str">
        <f>_xlfn.XLOOKUP(tbl_GL[[#This Row],[Account_key]],tbl_COA[Account_key],tbl_COA[Class],"Not Found")</f>
        <v>Liabilities and Owners Equity</v>
      </c>
      <c r="H18348" t="str">
        <f>_xlfn.XLOOKUP(tbl_GL[[#This Row],[Account_key]],tbl_COA[Account_key],tbl_COA[SubClass],"Not Found")</f>
        <v>Owners Equity</v>
      </c>
      <c r="I18348" t="str">
        <f>_xlfn.XLOOKUP(tbl_GL[[#This Row],[Account_key]],tbl_COA[Account_key],tbl_COA[SubClass2],"Not Found")</f>
        <v>Retained Earnings</v>
      </c>
      <c r="J18348" t="str">
        <f>_xlfn.XLOOKUP(tbl_GL[[#This Row],[Account_key]],tbl_COA[Account_key],tbl_COA[SubAccount],,0)</f>
        <v>Retained Earnings</v>
      </c>
      <c r="K18348">
        <f>YEAR(tbl_GL[[#This Row],[Date]])</f>
        <v>2019</v>
      </c>
    </row>
    <row r="18349" spans="1:11" x14ac:dyDescent="0.35">
      <c r="A18349" s="20">
        <v>762.1</v>
      </c>
      <c r="B18349" s="24">
        <v>43524</v>
      </c>
      <c r="C18349">
        <f t="shared" si="5"/>
        <v>6</v>
      </c>
      <c r="D18349" s="13">
        <v>200</v>
      </c>
      <c r="E18349" s="13" t="s">
        <v>114</v>
      </c>
      <c r="F18349" s="17">
        <v>-12820</v>
      </c>
      <c r="G18349" t="str">
        <f>_xlfn.XLOOKUP(tbl_GL[[#This Row],[Account_key]],tbl_COA[Account_key],tbl_COA[Class],"Not Found")</f>
        <v>Liabilities and Owners Equity</v>
      </c>
      <c r="H18349" t="str">
        <f>_xlfn.XLOOKUP(tbl_GL[[#This Row],[Account_key]],tbl_COA[Account_key],tbl_COA[SubClass],"Not Found")</f>
        <v>Owners Equity</v>
      </c>
      <c r="I18349" t="str">
        <f>_xlfn.XLOOKUP(tbl_GL[[#This Row],[Account_key]],tbl_COA[Account_key],tbl_COA[SubClass2],"Not Found")</f>
        <v>Retained Earnings</v>
      </c>
      <c r="J18349" t="str">
        <f>_xlfn.XLOOKUP(tbl_GL[[#This Row],[Account_key]],tbl_COA[Account_key],tbl_COA[SubAccount],,0)</f>
        <v>Retained Earnings</v>
      </c>
      <c r="K18349">
        <f>YEAR(tbl_GL[[#This Row],[Date]])</f>
        <v>2019</v>
      </c>
    </row>
    <row r="18350" spans="1:11" x14ac:dyDescent="0.35">
      <c r="A18350" s="20">
        <v>811.1</v>
      </c>
      <c r="B18350" s="24">
        <v>43555</v>
      </c>
      <c r="C18350">
        <f t="shared" si="5"/>
        <v>6</v>
      </c>
      <c r="D18350" s="13">
        <v>200</v>
      </c>
      <c r="E18350" s="13" t="s">
        <v>114</v>
      </c>
      <c r="F18350" s="17">
        <v>-14750</v>
      </c>
      <c r="G18350" t="str">
        <f>_xlfn.XLOOKUP(tbl_GL[[#This Row],[Account_key]],tbl_COA[Account_key],tbl_COA[Class],"Not Found")</f>
        <v>Liabilities and Owners Equity</v>
      </c>
      <c r="H18350" t="str">
        <f>_xlfn.XLOOKUP(tbl_GL[[#This Row],[Account_key]],tbl_COA[Account_key],tbl_COA[SubClass],"Not Found")</f>
        <v>Owners Equity</v>
      </c>
      <c r="I18350" t="str">
        <f>_xlfn.XLOOKUP(tbl_GL[[#This Row],[Account_key]],tbl_COA[Account_key],tbl_COA[SubClass2],"Not Found")</f>
        <v>Retained Earnings</v>
      </c>
      <c r="J18350" t="str">
        <f>_xlfn.XLOOKUP(tbl_GL[[#This Row],[Account_key]],tbl_COA[Account_key],tbl_COA[SubAccount],,0)</f>
        <v>Retained Earnings</v>
      </c>
      <c r="K18350">
        <f>YEAR(tbl_GL[[#This Row],[Date]])</f>
        <v>2019</v>
      </c>
    </row>
    <row r="18351" spans="1:11" x14ac:dyDescent="0.35">
      <c r="A18351" s="20">
        <v>868.1</v>
      </c>
      <c r="B18351" s="24">
        <v>43585</v>
      </c>
      <c r="C18351">
        <f t="shared" si="5"/>
        <v>6</v>
      </c>
      <c r="D18351" s="13">
        <v>200</v>
      </c>
      <c r="E18351" s="13" t="s">
        <v>114</v>
      </c>
      <c r="F18351" s="17">
        <v>-8051</v>
      </c>
      <c r="G18351" t="str">
        <f>_xlfn.XLOOKUP(tbl_GL[[#This Row],[Account_key]],tbl_COA[Account_key],tbl_COA[Class],"Not Found")</f>
        <v>Liabilities and Owners Equity</v>
      </c>
      <c r="H18351" t="str">
        <f>_xlfn.XLOOKUP(tbl_GL[[#This Row],[Account_key]],tbl_COA[Account_key],tbl_COA[SubClass],"Not Found")</f>
        <v>Owners Equity</v>
      </c>
      <c r="I18351" t="str">
        <f>_xlfn.XLOOKUP(tbl_GL[[#This Row],[Account_key]],tbl_COA[Account_key],tbl_COA[SubClass2],"Not Found")</f>
        <v>Retained Earnings</v>
      </c>
      <c r="J18351" t="str">
        <f>_xlfn.XLOOKUP(tbl_GL[[#This Row],[Account_key]],tbl_COA[Account_key],tbl_COA[SubAccount],,0)</f>
        <v>Retained Earnings</v>
      </c>
      <c r="K18351">
        <f>YEAR(tbl_GL[[#This Row],[Date]])</f>
        <v>2019</v>
      </c>
    </row>
    <row r="18352" spans="1:11" x14ac:dyDescent="0.35">
      <c r="A18352" s="20">
        <v>919.1</v>
      </c>
      <c r="B18352" s="24">
        <v>43616</v>
      </c>
      <c r="C18352">
        <f t="shared" si="5"/>
        <v>6</v>
      </c>
      <c r="D18352" s="13">
        <v>200</v>
      </c>
      <c r="E18352" s="13" t="s">
        <v>114</v>
      </c>
      <c r="F18352" s="17">
        <v>-12897</v>
      </c>
      <c r="G18352" t="str">
        <f>_xlfn.XLOOKUP(tbl_GL[[#This Row],[Account_key]],tbl_COA[Account_key],tbl_COA[Class],"Not Found")</f>
        <v>Liabilities and Owners Equity</v>
      </c>
      <c r="H18352" t="str">
        <f>_xlfn.XLOOKUP(tbl_GL[[#This Row],[Account_key]],tbl_COA[Account_key],tbl_COA[SubClass],"Not Found")</f>
        <v>Owners Equity</v>
      </c>
      <c r="I18352" t="str">
        <f>_xlfn.XLOOKUP(tbl_GL[[#This Row],[Account_key]],tbl_COA[Account_key],tbl_COA[SubClass2],"Not Found")</f>
        <v>Retained Earnings</v>
      </c>
      <c r="J18352" t="str">
        <f>_xlfn.XLOOKUP(tbl_GL[[#This Row],[Account_key]],tbl_COA[Account_key],tbl_COA[SubAccount],,0)</f>
        <v>Retained Earnings</v>
      </c>
      <c r="K18352">
        <f>YEAR(tbl_GL[[#This Row],[Date]])</f>
        <v>2019</v>
      </c>
    </row>
    <row r="18353" spans="1:11" x14ac:dyDescent="0.35">
      <c r="A18353" s="20">
        <v>969.1</v>
      </c>
      <c r="B18353" s="24">
        <v>43646</v>
      </c>
      <c r="C18353">
        <f t="shared" si="5"/>
        <v>6</v>
      </c>
      <c r="D18353" s="13">
        <v>200</v>
      </c>
      <c r="E18353" s="13" t="s">
        <v>114</v>
      </c>
      <c r="F18353" s="17">
        <v>-10632</v>
      </c>
      <c r="G18353" t="str">
        <f>_xlfn.XLOOKUP(tbl_GL[[#This Row],[Account_key]],tbl_COA[Account_key],tbl_COA[Class],"Not Found")</f>
        <v>Liabilities and Owners Equity</v>
      </c>
      <c r="H18353" t="str">
        <f>_xlfn.XLOOKUP(tbl_GL[[#This Row],[Account_key]],tbl_COA[Account_key],tbl_COA[SubClass],"Not Found")</f>
        <v>Owners Equity</v>
      </c>
      <c r="I18353" t="str">
        <f>_xlfn.XLOOKUP(tbl_GL[[#This Row],[Account_key]],tbl_COA[Account_key],tbl_COA[SubClass2],"Not Found")</f>
        <v>Retained Earnings</v>
      </c>
      <c r="J18353" t="str">
        <f>_xlfn.XLOOKUP(tbl_GL[[#This Row],[Account_key]],tbl_COA[Account_key],tbl_COA[SubAccount],,0)</f>
        <v>Retained Earnings</v>
      </c>
      <c r="K18353">
        <f>YEAR(tbl_GL[[#This Row],[Date]])</f>
        <v>2019</v>
      </c>
    </row>
    <row r="18354" spans="1:11" x14ac:dyDescent="0.35">
      <c r="A18354" s="20">
        <v>1029.0999999999999</v>
      </c>
      <c r="B18354" s="24">
        <v>43677</v>
      </c>
      <c r="C18354">
        <f t="shared" si="5"/>
        <v>6</v>
      </c>
      <c r="D18354" s="13">
        <v>200</v>
      </c>
      <c r="E18354" s="13" t="s">
        <v>114</v>
      </c>
      <c r="F18354" s="17">
        <v>-3339</v>
      </c>
      <c r="G18354" t="str">
        <f>_xlfn.XLOOKUP(tbl_GL[[#This Row],[Account_key]],tbl_COA[Account_key],tbl_COA[Class],"Not Found")</f>
        <v>Liabilities and Owners Equity</v>
      </c>
      <c r="H18354" t="str">
        <f>_xlfn.XLOOKUP(tbl_GL[[#This Row],[Account_key]],tbl_COA[Account_key],tbl_COA[SubClass],"Not Found")</f>
        <v>Owners Equity</v>
      </c>
      <c r="I18354" t="str">
        <f>_xlfn.XLOOKUP(tbl_GL[[#This Row],[Account_key]],tbl_COA[Account_key],tbl_COA[SubClass2],"Not Found")</f>
        <v>Retained Earnings</v>
      </c>
      <c r="J18354" t="str">
        <f>_xlfn.XLOOKUP(tbl_GL[[#This Row],[Account_key]],tbl_COA[Account_key],tbl_COA[SubAccount],,0)</f>
        <v>Retained Earnings</v>
      </c>
      <c r="K18354">
        <f>YEAR(tbl_GL[[#This Row],[Date]])</f>
        <v>2019</v>
      </c>
    </row>
    <row r="18355" spans="1:11" x14ac:dyDescent="0.35">
      <c r="A18355" s="20">
        <v>1088.0999999999999</v>
      </c>
      <c r="B18355" s="24">
        <v>43708</v>
      </c>
      <c r="C18355">
        <f t="shared" si="5"/>
        <v>6</v>
      </c>
      <c r="D18355" s="13">
        <v>200</v>
      </c>
      <c r="E18355" s="13" t="s">
        <v>114</v>
      </c>
      <c r="F18355" s="17">
        <v>-3863</v>
      </c>
      <c r="G18355" t="str">
        <f>_xlfn.XLOOKUP(tbl_GL[[#This Row],[Account_key]],tbl_COA[Account_key],tbl_COA[Class],"Not Found")</f>
        <v>Liabilities and Owners Equity</v>
      </c>
      <c r="H18355" t="str">
        <f>_xlfn.XLOOKUP(tbl_GL[[#This Row],[Account_key]],tbl_COA[Account_key],tbl_COA[SubClass],"Not Found")</f>
        <v>Owners Equity</v>
      </c>
      <c r="I18355" t="str">
        <f>_xlfn.XLOOKUP(tbl_GL[[#This Row],[Account_key]],tbl_COA[Account_key],tbl_COA[SubClass2],"Not Found")</f>
        <v>Retained Earnings</v>
      </c>
      <c r="J18355" t="str">
        <f>_xlfn.XLOOKUP(tbl_GL[[#This Row],[Account_key]],tbl_COA[Account_key],tbl_COA[SubAccount],,0)</f>
        <v>Retained Earnings</v>
      </c>
      <c r="K18355">
        <f>YEAR(tbl_GL[[#This Row],[Date]])</f>
        <v>2019</v>
      </c>
    </row>
    <row r="18356" spans="1:11" x14ac:dyDescent="0.35">
      <c r="A18356" s="20">
        <v>1146.0999999999999</v>
      </c>
      <c r="B18356" s="24">
        <v>43738</v>
      </c>
      <c r="C18356">
        <f t="shared" si="5"/>
        <v>6</v>
      </c>
      <c r="D18356" s="13">
        <v>200</v>
      </c>
      <c r="E18356" s="13" t="s">
        <v>114</v>
      </c>
      <c r="F18356" s="17">
        <v>-5248</v>
      </c>
      <c r="G18356" t="str">
        <f>_xlfn.XLOOKUP(tbl_GL[[#This Row],[Account_key]],tbl_COA[Account_key],tbl_COA[Class],"Not Found")</f>
        <v>Liabilities and Owners Equity</v>
      </c>
      <c r="H18356" t="str">
        <f>_xlfn.XLOOKUP(tbl_GL[[#This Row],[Account_key]],tbl_COA[Account_key],tbl_COA[SubClass],"Not Found")</f>
        <v>Owners Equity</v>
      </c>
      <c r="I18356" t="str">
        <f>_xlfn.XLOOKUP(tbl_GL[[#This Row],[Account_key]],tbl_COA[Account_key],tbl_COA[SubClass2],"Not Found")</f>
        <v>Retained Earnings</v>
      </c>
      <c r="J18356" t="str">
        <f>_xlfn.XLOOKUP(tbl_GL[[#This Row],[Account_key]],tbl_COA[Account_key],tbl_COA[SubAccount],,0)</f>
        <v>Retained Earnings</v>
      </c>
      <c r="K18356">
        <f>YEAR(tbl_GL[[#This Row],[Date]])</f>
        <v>2019</v>
      </c>
    </row>
    <row r="18357" spans="1:11" x14ac:dyDescent="0.35">
      <c r="A18357" s="20">
        <v>1204.0999999999999</v>
      </c>
      <c r="B18357" s="24">
        <v>43769</v>
      </c>
      <c r="C18357">
        <f t="shared" si="5"/>
        <v>6</v>
      </c>
      <c r="D18357" s="13">
        <v>200</v>
      </c>
      <c r="E18357" s="13" t="s">
        <v>114</v>
      </c>
      <c r="F18357" s="17">
        <v>-1004</v>
      </c>
      <c r="G18357" t="str">
        <f>_xlfn.XLOOKUP(tbl_GL[[#This Row],[Account_key]],tbl_COA[Account_key],tbl_COA[Class],"Not Found")</f>
        <v>Liabilities and Owners Equity</v>
      </c>
      <c r="H18357" t="str">
        <f>_xlfn.XLOOKUP(tbl_GL[[#This Row],[Account_key]],tbl_COA[Account_key],tbl_COA[SubClass],"Not Found")</f>
        <v>Owners Equity</v>
      </c>
      <c r="I18357" t="str">
        <f>_xlfn.XLOOKUP(tbl_GL[[#This Row],[Account_key]],tbl_COA[Account_key],tbl_COA[SubClass2],"Not Found")</f>
        <v>Retained Earnings</v>
      </c>
      <c r="J18357" t="str">
        <f>_xlfn.XLOOKUP(tbl_GL[[#This Row],[Account_key]],tbl_COA[Account_key],tbl_COA[SubAccount],,0)</f>
        <v>Retained Earnings</v>
      </c>
      <c r="K18357">
        <f>YEAR(tbl_GL[[#This Row],[Date]])</f>
        <v>2019</v>
      </c>
    </row>
    <row r="18358" spans="1:11" x14ac:dyDescent="0.35">
      <c r="A18358" s="20">
        <v>1267.0999999999999</v>
      </c>
      <c r="B18358" s="24">
        <v>43799</v>
      </c>
      <c r="C18358">
        <f t="shared" si="5"/>
        <v>6</v>
      </c>
      <c r="D18358" s="13">
        <v>200</v>
      </c>
      <c r="E18358" s="13" t="s">
        <v>114</v>
      </c>
      <c r="F18358" s="17">
        <v>7274</v>
      </c>
      <c r="G18358" t="str">
        <f>_xlfn.XLOOKUP(tbl_GL[[#This Row],[Account_key]],tbl_COA[Account_key],tbl_COA[Class],"Not Found")</f>
        <v>Liabilities and Owners Equity</v>
      </c>
      <c r="H18358" t="str">
        <f>_xlfn.XLOOKUP(tbl_GL[[#This Row],[Account_key]],tbl_COA[Account_key],tbl_COA[SubClass],"Not Found")</f>
        <v>Owners Equity</v>
      </c>
      <c r="I18358" t="str">
        <f>_xlfn.XLOOKUP(tbl_GL[[#This Row],[Account_key]],tbl_COA[Account_key],tbl_COA[SubClass2],"Not Found")</f>
        <v>Retained Earnings</v>
      </c>
      <c r="J18358" t="str">
        <f>_xlfn.XLOOKUP(tbl_GL[[#This Row],[Account_key]],tbl_COA[Account_key],tbl_COA[SubAccount],,0)</f>
        <v>Retained Earnings</v>
      </c>
      <c r="K18358">
        <f>YEAR(tbl_GL[[#This Row],[Date]])</f>
        <v>2019</v>
      </c>
    </row>
    <row r="18359" spans="1:11" x14ac:dyDescent="0.35">
      <c r="A18359" s="20">
        <v>1322.1</v>
      </c>
      <c r="B18359" s="24">
        <v>43830</v>
      </c>
      <c r="C18359">
        <f t="shared" si="5"/>
        <v>6</v>
      </c>
      <c r="D18359" s="13">
        <v>200</v>
      </c>
      <c r="E18359" s="13" t="s">
        <v>114</v>
      </c>
      <c r="F18359" s="17">
        <v>6837</v>
      </c>
      <c r="G18359" t="str">
        <f>_xlfn.XLOOKUP(tbl_GL[[#This Row],[Account_key]],tbl_COA[Account_key],tbl_COA[Class],"Not Found")</f>
        <v>Liabilities and Owners Equity</v>
      </c>
      <c r="H18359" t="str">
        <f>_xlfn.XLOOKUP(tbl_GL[[#This Row],[Account_key]],tbl_COA[Account_key],tbl_COA[SubClass],"Not Found")</f>
        <v>Owners Equity</v>
      </c>
      <c r="I18359" t="str">
        <f>_xlfn.XLOOKUP(tbl_GL[[#This Row],[Account_key]],tbl_COA[Account_key],tbl_COA[SubClass2],"Not Found")</f>
        <v>Retained Earnings</v>
      </c>
      <c r="J18359" t="str">
        <f>_xlfn.XLOOKUP(tbl_GL[[#This Row],[Account_key]],tbl_COA[Account_key],tbl_COA[SubAccount],,0)</f>
        <v>Retained Earnings</v>
      </c>
      <c r="K18359">
        <f>YEAR(tbl_GL[[#This Row],[Date]])</f>
        <v>2019</v>
      </c>
    </row>
    <row r="18360" spans="1:11" hidden="1" x14ac:dyDescent="0.35">
      <c r="A18360" s="20">
        <v>49.1</v>
      </c>
      <c r="B18360" s="24">
        <v>43131</v>
      </c>
      <c r="C18360">
        <v>7</v>
      </c>
      <c r="D18360" s="13">
        <v>200</v>
      </c>
      <c r="E18360" s="13" t="s">
        <v>114</v>
      </c>
      <c r="F18360" s="17">
        <v>3576</v>
      </c>
      <c r="G18360" t="str">
        <f>_xlfn.XLOOKUP(tbl_GL[[#This Row],[Account_key]],tbl_COA[Account_key],tbl_COA[Class],"Not Found")</f>
        <v>Liabilities and Owners Equity</v>
      </c>
      <c r="H18360" t="str">
        <f>_xlfn.XLOOKUP(tbl_GL[[#This Row],[Account_key]],tbl_COA[Account_key],tbl_COA[SubClass],"Not Found")</f>
        <v>Owners Equity</v>
      </c>
      <c r="I18360" t="str">
        <f>_xlfn.XLOOKUP(tbl_GL[[#This Row],[Account_key]],tbl_COA[Account_key],tbl_COA[SubClass2],"Not Found")</f>
        <v>Retained Earnings</v>
      </c>
      <c r="J18360" t="str">
        <f>_xlfn.XLOOKUP(tbl_GL[[#This Row],[Account_key]],tbl_COA[Account_key],tbl_COA[SubAccount],,0)</f>
        <v>Retained Earnings</v>
      </c>
      <c r="K18360">
        <f>YEAR(tbl_GL[[#This Row],[Date]])</f>
        <v>2018</v>
      </c>
    </row>
    <row r="18361" spans="1:11" hidden="1" x14ac:dyDescent="0.35">
      <c r="A18361" s="20">
        <v>93.1</v>
      </c>
      <c r="B18361" s="24">
        <v>43159</v>
      </c>
      <c r="C18361">
        <f t="shared" ref="C18361:C18383" si="6">C18360</f>
        <v>7</v>
      </c>
      <c r="D18361" s="13">
        <v>200</v>
      </c>
      <c r="E18361" s="13" t="s">
        <v>114</v>
      </c>
      <c r="F18361" s="17">
        <v>-1005</v>
      </c>
      <c r="G18361" t="str">
        <f>_xlfn.XLOOKUP(tbl_GL[[#This Row],[Account_key]],tbl_COA[Account_key],tbl_COA[Class],"Not Found")</f>
        <v>Liabilities and Owners Equity</v>
      </c>
      <c r="H18361" t="str">
        <f>_xlfn.XLOOKUP(tbl_GL[[#This Row],[Account_key]],tbl_COA[Account_key],tbl_COA[SubClass],"Not Found")</f>
        <v>Owners Equity</v>
      </c>
      <c r="I18361" t="str">
        <f>_xlfn.XLOOKUP(tbl_GL[[#This Row],[Account_key]],tbl_COA[Account_key],tbl_COA[SubClass2],"Not Found")</f>
        <v>Retained Earnings</v>
      </c>
      <c r="J18361" t="str">
        <f>_xlfn.XLOOKUP(tbl_GL[[#This Row],[Account_key]],tbl_COA[Account_key],tbl_COA[SubAccount],,0)</f>
        <v>Retained Earnings</v>
      </c>
      <c r="K18361">
        <f>YEAR(tbl_GL[[#This Row],[Date]])</f>
        <v>2018</v>
      </c>
    </row>
    <row r="18362" spans="1:11" hidden="1" x14ac:dyDescent="0.35">
      <c r="A18362" s="20">
        <v>142.1</v>
      </c>
      <c r="B18362" s="24">
        <v>43190</v>
      </c>
      <c r="C18362">
        <f t="shared" si="6"/>
        <v>7</v>
      </c>
      <c r="D18362" s="13">
        <v>200</v>
      </c>
      <c r="E18362" s="13" t="s">
        <v>114</v>
      </c>
      <c r="F18362" s="17">
        <v>83</v>
      </c>
      <c r="G18362" t="str">
        <f>_xlfn.XLOOKUP(tbl_GL[[#This Row],[Account_key]],tbl_COA[Account_key],tbl_COA[Class],"Not Found")</f>
        <v>Liabilities and Owners Equity</v>
      </c>
      <c r="H18362" t="str">
        <f>_xlfn.XLOOKUP(tbl_GL[[#This Row],[Account_key]],tbl_COA[Account_key],tbl_COA[SubClass],"Not Found")</f>
        <v>Owners Equity</v>
      </c>
      <c r="I18362" t="str">
        <f>_xlfn.XLOOKUP(tbl_GL[[#This Row],[Account_key]],tbl_COA[Account_key],tbl_COA[SubClass2],"Not Found")</f>
        <v>Retained Earnings</v>
      </c>
      <c r="J18362" t="str">
        <f>_xlfn.XLOOKUP(tbl_GL[[#This Row],[Account_key]],tbl_COA[Account_key],tbl_COA[SubAccount],,0)</f>
        <v>Retained Earnings</v>
      </c>
      <c r="K18362">
        <f>YEAR(tbl_GL[[#This Row],[Date]])</f>
        <v>2018</v>
      </c>
    </row>
    <row r="18363" spans="1:11" hidden="1" x14ac:dyDescent="0.35">
      <c r="A18363" s="20">
        <v>200.1</v>
      </c>
      <c r="B18363" s="24">
        <v>43220</v>
      </c>
      <c r="C18363">
        <f t="shared" si="6"/>
        <v>7</v>
      </c>
      <c r="D18363" s="13">
        <v>200</v>
      </c>
      <c r="E18363" s="13" t="s">
        <v>114</v>
      </c>
      <c r="F18363" s="17">
        <v>4688</v>
      </c>
      <c r="G18363" t="str">
        <f>_xlfn.XLOOKUP(tbl_GL[[#This Row],[Account_key]],tbl_COA[Account_key],tbl_COA[Class],"Not Found")</f>
        <v>Liabilities and Owners Equity</v>
      </c>
      <c r="H18363" t="str">
        <f>_xlfn.XLOOKUP(tbl_GL[[#This Row],[Account_key]],tbl_COA[Account_key],tbl_COA[SubClass],"Not Found")</f>
        <v>Owners Equity</v>
      </c>
      <c r="I18363" t="str">
        <f>_xlfn.XLOOKUP(tbl_GL[[#This Row],[Account_key]],tbl_COA[Account_key],tbl_COA[SubClass2],"Not Found")</f>
        <v>Retained Earnings</v>
      </c>
      <c r="J18363" t="str">
        <f>_xlfn.XLOOKUP(tbl_GL[[#This Row],[Account_key]],tbl_COA[Account_key],tbl_COA[SubAccount],,0)</f>
        <v>Retained Earnings</v>
      </c>
      <c r="K18363">
        <f>YEAR(tbl_GL[[#This Row],[Date]])</f>
        <v>2018</v>
      </c>
    </row>
    <row r="18364" spans="1:11" hidden="1" x14ac:dyDescent="0.35">
      <c r="A18364" s="20">
        <v>250.1</v>
      </c>
      <c r="B18364" s="24">
        <v>43251</v>
      </c>
      <c r="C18364">
        <f t="shared" si="6"/>
        <v>7</v>
      </c>
      <c r="D18364" s="13">
        <v>200</v>
      </c>
      <c r="E18364" s="13" t="s">
        <v>114</v>
      </c>
      <c r="F18364" s="17">
        <v>2938</v>
      </c>
      <c r="G18364" t="str">
        <f>_xlfn.XLOOKUP(tbl_GL[[#This Row],[Account_key]],tbl_COA[Account_key],tbl_COA[Class],"Not Found")</f>
        <v>Liabilities and Owners Equity</v>
      </c>
      <c r="H18364" t="str">
        <f>_xlfn.XLOOKUP(tbl_GL[[#This Row],[Account_key]],tbl_COA[Account_key],tbl_COA[SubClass],"Not Found")</f>
        <v>Owners Equity</v>
      </c>
      <c r="I18364" t="str">
        <f>_xlfn.XLOOKUP(tbl_GL[[#This Row],[Account_key]],tbl_COA[Account_key],tbl_COA[SubClass2],"Not Found")</f>
        <v>Retained Earnings</v>
      </c>
      <c r="J18364" t="str">
        <f>_xlfn.XLOOKUP(tbl_GL[[#This Row],[Account_key]],tbl_COA[Account_key],tbl_COA[SubAccount],,0)</f>
        <v>Retained Earnings</v>
      </c>
      <c r="K18364">
        <f>YEAR(tbl_GL[[#This Row],[Date]])</f>
        <v>2018</v>
      </c>
    </row>
    <row r="18365" spans="1:11" hidden="1" x14ac:dyDescent="0.35">
      <c r="A18365" s="20">
        <v>301.10000000000002</v>
      </c>
      <c r="B18365" s="24">
        <v>43281</v>
      </c>
      <c r="C18365">
        <f t="shared" si="6"/>
        <v>7</v>
      </c>
      <c r="D18365" s="13">
        <v>200</v>
      </c>
      <c r="E18365" s="13" t="s">
        <v>114</v>
      </c>
      <c r="F18365" s="17">
        <v>3252</v>
      </c>
      <c r="G18365" t="str">
        <f>_xlfn.XLOOKUP(tbl_GL[[#This Row],[Account_key]],tbl_COA[Account_key],tbl_COA[Class],"Not Found")</f>
        <v>Liabilities and Owners Equity</v>
      </c>
      <c r="H18365" t="str">
        <f>_xlfn.XLOOKUP(tbl_GL[[#This Row],[Account_key]],tbl_COA[Account_key],tbl_COA[SubClass],"Not Found")</f>
        <v>Owners Equity</v>
      </c>
      <c r="I18365" t="str">
        <f>_xlfn.XLOOKUP(tbl_GL[[#This Row],[Account_key]],tbl_COA[Account_key],tbl_COA[SubClass2],"Not Found")</f>
        <v>Retained Earnings</v>
      </c>
      <c r="J18365" t="str">
        <f>_xlfn.XLOOKUP(tbl_GL[[#This Row],[Account_key]],tbl_COA[Account_key],tbl_COA[SubAccount],,0)</f>
        <v>Retained Earnings</v>
      </c>
      <c r="K18365">
        <f>YEAR(tbl_GL[[#This Row],[Date]])</f>
        <v>2018</v>
      </c>
    </row>
    <row r="18366" spans="1:11" hidden="1" x14ac:dyDescent="0.35">
      <c r="A18366" s="20">
        <v>363.1</v>
      </c>
      <c r="B18366" s="24">
        <v>43312</v>
      </c>
      <c r="C18366">
        <f t="shared" si="6"/>
        <v>7</v>
      </c>
      <c r="D18366" s="13">
        <v>200</v>
      </c>
      <c r="E18366" s="13" t="s">
        <v>114</v>
      </c>
      <c r="F18366" s="17">
        <v>11749</v>
      </c>
      <c r="G18366" t="str">
        <f>_xlfn.XLOOKUP(tbl_GL[[#This Row],[Account_key]],tbl_COA[Account_key],tbl_COA[Class],"Not Found")</f>
        <v>Liabilities and Owners Equity</v>
      </c>
      <c r="H18366" t="str">
        <f>_xlfn.XLOOKUP(tbl_GL[[#This Row],[Account_key]],tbl_COA[Account_key],tbl_COA[SubClass],"Not Found")</f>
        <v>Owners Equity</v>
      </c>
      <c r="I18366" t="str">
        <f>_xlfn.XLOOKUP(tbl_GL[[#This Row],[Account_key]],tbl_COA[Account_key],tbl_COA[SubClass2],"Not Found")</f>
        <v>Retained Earnings</v>
      </c>
      <c r="J18366" t="str">
        <f>_xlfn.XLOOKUP(tbl_GL[[#This Row],[Account_key]],tbl_COA[Account_key],tbl_COA[SubAccount],,0)</f>
        <v>Retained Earnings</v>
      </c>
      <c r="K18366">
        <f>YEAR(tbl_GL[[#This Row],[Date]])</f>
        <v>2018</v>
      </c>
    </row>
    <row r="18367" spans="1:11" hidden="1" x14ac:dyDescent="0.35">
      <c r="A18367" s="20">
        <v>422.1</v>
      </c>
      <c r="B18367" s="24">
        <v>43343</v>
      </c>
      <c r="C18367">
        <f t="shared" si="6"/>
        <v>7</v>
      </c>
      <c r="D18367" s="13">
        <v>200</v>
      </c>
      <c r="E18367" s="13" t="s">
        <v>114</v>
      </c>
      <c r="F18367" s="17">
        <v>11021</v>
      </c>
      <c r="G18367" t="str">
        <f>_xlfn.XLOOKUP(tbl_GL[[#This Row],[Account_key]],tbl_COA[Account_key],tbl_COA[Class],"Not Found")</f>
        <v>Liabilities and Owners Equity</v>
      </c>
      <c r="H18367" t="str">
        <f>_xlfn.XLOOKUP(tbl_GL[[#This Row],[Account_key]],tbl_COA[Account_key],tbl_COA[SubClass],"Not Found")</f>
        <v>Owners Equity</v>
      </c>
      <c r="I18367" t="str">
        <f>_xlfn.XLOOKUP(tbl_GL[[#This Row],[Account_key]],tbl_COA[Account_key],tbl_COA[SubClass2],"Not Found")</f>
        <v>Retained Earnings</v>
      </c>
      <c r="J18367" t="str">
        <f>_xlfn.XLOOKUP(tbl_GL[[#This Row],[Account_key]],tbl_COA[Account_key],tbl_COA[SubAccount],,0)</f>
        <v>Retained Earnings</v>
      </c>
      <c r="K18367">
        <f>YEAR(tbl_GL[[#This Row],[Date]])</f>
        <v>2018</v>
      </c>
    </row>
    <row r="18368" spans="1:11" hidden="1" x14ac:dyDescent="0.35">
      <c r="A18368" s="20">
        <v>478.1</v>
      </c>
      <c r="B18368" s="24">
        <v>43373</v>
      </c>
      <c r="C18368">
        <f t="shared" si="6"/>
        <v>7</v>
      </c>
      <c r="D18368" s="13">
        <v>200</v>
      </c>
      <c r="E18368" s="13" t="s">
        <v>114</v>
      </c>
      <c r="F18368" s="17">
        <v>9855</v>
      </c>
      <c r="G18368" t="str">
        <f>_xlfn.XLOOKUP(tbl_GL[[#This Row],[Account_key]],tbl_COA[Account_key],tbl_COA[Class],"Not Found")</f>
        <v>Liabilities and Owners Equity</v>
      </c>
      <c r="H18368" t="str">
        <f>_xlfn.XLOOKUP(tbl_GL[[#This Row],[Account_key]],tbl_COA[Account_key],tbl_COA[SubClass],"Not Found")</f>
        <v>Owners Equity</v>
      </c>
      <c r="I18368" t="str">
        <f>_xlfn.XLOOKUP(tbl_GL[[#This Row],[Account_key]],tbl_COA[Account_key],tbl_COA[SubClass2],"Not Found")</f>
        <v>Retained Earnings</v>
      </c>
      <c r="J18368" t="str">
        <f>_xlfn.XLOOKUP(tbl_GL[[#This Row],[Account_key]],tbl_COA[Account_key],tbl_COA[SubAccount],,0)</f>
        <v>Retained Earnings</v>
      </c>
      <c r="K18368">
        <f>YEAR(tbl_GL[[#This Row],[Date]])</f>
        <v>2018</v>
      </c>
    </row>
    <row r="18369" spans="1:11" hidden="1" x14ac:dyDescent="0.35">
      <c r="A18369" s="20">
        <v>539.1</v>
      </c>
      <c r="B18369" s="24">
        <v>43404</v>
      </c>
      <c r="C18369">
        <f t="shared" si="6"/>
        <v>7</v>
      </c>
      <c r="D18369" s="13">
        <v>200</v>
      </c>
      <c r="E18369" s="13" t="s">
        <v>114</v>
      </c>
      <c r="F18369" s="17">
        <v>13028</v>
      </c>
      <c r="G18369" t="str">
        <f>_xlfn.XLOOKUP(tbl_GL[[#This Row],[Account_key]],tbl_COA[Account_key],tbl_COA[Class],"Not Found")</f>
        <v>Liabilities and Owners Equity</v>
      </c>
      <c r="H18369" t="str">
        <f>_xlfn.XLOOKUP(tbl_GL[[#This Row],[Account_key]],tbl_COA[Account_key],tbl_COA[SubClass],"Not Found")</f>
        <v>Owners Equity</v>
      </c>
      <c r="I18369" t="str">
        <f>_xlfn.XLOOKUP(tbl_GL[[#This Row],[Account_key]],tbl_COA[Account_key],tbl_COA[SubClass2],"Not Found")</f>
        <v>Retained Earnings</v>
      </c>
      <c r="J18369" t="str">
        <f>_xlfn.XLOOKUP(tbl_GL[[#This Row],[Account_key]],tbl_COA[Account_key],tbl_COA[SubAccount],,0)</f>
        <v>Retained Earnings</v>
      </c>
      <c r="K18369">
        <f>YEAR(tbl_GL[[#This Row],[Date]])</f>
        <v>2018</v>
      </c>
    </row>
    <row r="18370" spans="1:11" hidden="1" x14ac:dyDescent="0.35">
      <c r="A18370" s="20">
        <v>601.1</v>
      </c>
      <c r="B18370" s="24">
        <v>43434</v>
      </c>
      <c r="C18370">
        <f t="shared" si="6"/>
        <v>7</v>
      </c>
      <c r="D18370" s="13">
        <v>200</v>
      </c>
      <c r="E18370" s="13" t="s">
        <v>114</v>
      </c>
      <c r="F18370" s="17">
        <v>21960</v>
      </c>
      <c r="G18370" t="str">
        <f>_xlfn.XLOOKUP(tbl_GL[[#This Row],[Account_key]],tbl_COA[Account_key],tbl_COA[Class],"Not Found")</f>
        <v>Liabilities and Owners Equity</v>
      </c>
      <c r="H18370" t="str">
        <f>_xlfn.XLOOKUP(tbl_GL[[#This Row],[Account_key]],tbl_COA[Account_key],tbl_COA[SubClass],"Not Found")</f>
        <v>Owners Equity</v>
      </c>
      <c r="I18370" t="str">
        <f>_xlfn.XLOOKUP(tbl_GL[[#This Row],[Account_key]],tbl_COA[Account_key],tbl_COA[SubClass2],"Not Found")</f>
        <v>Retained Earnings</v>
      </c>
      <c r="J18370" t="str">
        <f>_xlfn.XLOOKUP(tbl_GL[[#This Row],[Account_key]],tbl_COA[Account_key],tbl_COA[SubAccount],,0)</f>
        <v>Retained Earnings</v>
      </c>
      <c r="K18370">
        <f>YEAR(tbl_GL[[#This Row],[Date]])</f>
        <v>2018</v>
      </c>
    </row>
    <row r="18371" spans="1:11" hidden="1" x14ac:dyDescent="0.35">
      <c r="A18371" s="20">
        <v>654.1</v>
      </c>
      <c r="B18371" s="24">
        <v>43465</v>
      </c>
      <c r="C18371">
        <f t="shared" si="6"/>
        <v>7</v>
      </c>
      <c r="D18371" s="13">
        <v>200</v>
      </c>
      <c r="E18371" s="13" t="s">
        <v>114</v>
      </c>
      <c r="F18371" s="17">
        <v>16785</v>
      </c>
      <c r="G18371" t="str">
        <f>_xlfn.XLOOKUP(tbl_GL[[#This Row],[Account_key]],tbl_COA[Account_key],tbl_COA[Class],"Not Found")</f>
        <v>Liabilities and Owners Equity</v>
      </c>
      <c r="H18371" t="str">
        <f>_xlfn.XLOOKUP(tbl_GL[[#This Row],[Account_key]],tbl_COA[Account_key],tbl_COA[SubClass],"Not Found")</f>
        <v>Owners Equity</v>
      </c>
      <c r="I18371" t="str">
        <f>_xlfn.XLOOKUP(tbl_GL[[#This Row],[Account_key]],tbl_COA[Account_key],tbl_COA[SubClass2],"Not Found")</f>
        <v>Retained Earnings</v>
      </c>
      <c r="J18371" t="str">
        <f>_xlfn.XLOOKUP(tbl_GL[[#This Row],[Account_key]],tbl_COA[Account_key],tbl_COA[SubAccount],,0)</f>
        <v>Retained Earnings</v>
      </c>
      <c r="K18371">
        <f>YEAR(tbl_GL[[#This Row],[Date]])</f>
        <v>2018</v>
      </c>
    </row>
    <row r="18372" spans="1:11" x14ac:dyDescent="0.35">
      <c r="A18372" s="20">
        <v>717.1</v>
      </c>
      <c r="B18372" s="24">
        <v>43496</v>
      </c>
      <c r="C18372">
        <f t="shared" si="6"/>
        <v>7</v>
      </c>
      <c r="D18372" s="13">
        <v>200</v>
      </c>
      <c r="E18372" s="13" t="s">
        <v>114</v>
      </c>
      <c r="F18372" s="17">
        <v>16210</v>
      </c>
      <c r="G18372" t="str">
        <f>_xlfn.XLOOKUP(tbl_GL[[#This Row],[Account_key]],tbl_COA[Account_key],tbl_COA[Class],"Not Found")</f>
        <v>Liabilities and Owners Equity</v>
      </c>
      <c r="H18372" t="str">
        <f>_xlfn.XLOOKUP(tbl_GL[[#This Row],[Account_key]],tbl_COA[Account_key],tbl_COA[SubClass],"Not Found")</f>
        <v>Owners Equity</v>
      </c>
      <c r="I18372" t="str">
        <f>_xlfn.XLOOKUP(tbl_GL[[#This Row],[Account_key]],tbl_COA[Account_key],tbl_COA[SubClass2],"Not Found")</f>
        <v>Retained Earnings</v>
      </c>
      <c r="J18372" t="str">
        <f>_xlfn.XLOOKUP(tbl_GL[[#This Row],[Account_key]],tbl_COA[Account_key],tbl_COA[SubAccount],,0)</f>
        <v>Retained Earnings</v>
      </c>
      <c r="K18372">
        <f>YEAR(tbl_GL[[#This Row],[Date]])</f>
        <v>2019</v>
      </c>
    </row>
    <row r="18373" spans="1:11" x14ac:dyDescent="0.35">
      <c r="A18373" s="20">
        <v>760.1</v>
      </c>
      <c r="B18373" s="24">
        <v>43524</v>
      </c>
      <c r="C18373">
        <f t="shared" si="6"/>
        <v>7</v>
      </c>
      <c r="D18373" s="13">
        <v>200</v>
      </c>
      <c r="E18373" s="13" t="s">
        <v>114</v>
      </c>
      <c r="F18373" s="17">
        <v>4890</v>
      </c>
      <c r="G18373" t="str">
        <f>_xlfn.XLOOKUP(tbl_GL[[#This Row],[Account_key]],tbl_COA[Account_key],tbl_COA[Class],"Not Found")</f>
        <v>Liabilities and Owners Equity</v>
      </c>
      <c r="H18373" t="str">
        <f>_xlfn.XLOOKUP(tbl_GL[[#This Row],[Account_key]],tbl_COA[Account_key],tbl_COA[SubClass],"Not Found")</f>
        <v>Owners Equity</v>
      </c>
      <c r="I18373" t="str">
        <f>_xlfn.XLOOKUP(tbl_GL[[#This Row],[Account_key]],tbl_COA[Account_key],tbl_COA[SubClass2],"Not Found")</f>
        <v>Retained Earnings</v>
      </c>
      <c r="J18373" t="str">
        <f>_xlfn.XLOOKUP(tbl_GL[[#This Row],[Account_key]],tbl_COA[Account_key],tbl_COA[SubAccount],,0)</f>
        <v>Retained Earnings</v>
      </c>
      <c r="K18373">
        <f>YEAR(tbl_GL[[#This Row],[Date]])</f>
        <v>2019</v>
      </c>
    </row>
    <row r="18374" spans="1:11" x14ac:dyDescent="0.35">
      <c r="A18374" s="20">
        <v>805.1</v>
      </c>
      <c r="B18374" s="24">
        <v>43555</v>
      </c>
      <c r="C18374">
        <f t="shared" si="6"/>
        <v>7</v>
      </c>
      <c r="D18374" s="13">
        <v>200</v>
      </c>
      <c r="E18374" s="13" t="s">
        <v>114</v>
      </c>
      <c r="F18374" s="17">
        <v>8432</v>
      </c>
      <c r="G18374" t="str">
        <f>_xlfn.XLOOKUP(tbl_GL[[#This Row],[Account_key]],tbl_COA[Account_key],tbl_COA[Class],"Not Found")</f>
        <v>Liabilities and Owners Equity</v>
      </c>
      <c r="H18374" t="str">
        <f>_xlfn.XLOOKUP(tbl_GL[[#This Row],[Account_key]],tbl_COA[Account_key],tbl_COA[SubClass],"Not Found")</f>
        <v>Owners Equity</v>
      </c>
      <c r="I18374" t="str">
        <f>_xlfn.XLOOKUP(tbl_GL[[#This Row],[Account_key]],tbl_COA[Account_key],tbl_COA[SubClass2],"Not Found")</f>
        <v>Retained Earnings</v>
      </c>
      <c r="J18374" t="str">
        <f>_xlfn.XLOOKUP(tbl_GL[[#This Row],[Account_key]],tbl_COA[Account_key],tbl_COA[SubAccount],,0)</f>
        <v>Retained Earnings</v>
      </c>
      <c r="K18374">
        <f>YEAR(tbl_GL[[#This Row],[Date]])</f>
        <v>2019</v>
      </c>
    </row>
    <row r="18375" spans="1:11" x14ac:dyDescent="0.35">
      <c r="A18375" s="20">
        <v>868.1</v>
      </c>
      <c r="B18375" s="24">
        <v>43585</v>
      </c>
      <c r="C18375">
        <f t="shared" si="6"/>
        <v>7</v>
      </c>
      <c r="D18375" s="13">
        <v>200</v>
      </c>
      <c r="E18375" s="13" t="s">
        <v>114</v>
      </c>
      <c r="F18375" s="17">
        <v>18713</v>
      </c>
      <c r="G18375" t="str">
        <f>_xlfn.XLOOKUP(tbl_GL[[#This Row],[Account_key]],tbl_COA[Account_key],tbl_COA[Class],"Not Found")</f>
        <v>Liabilities and Owners Equity</v>
      </c>
      <c r="H18375" t="str">
        <f>_xlfn.XLOOKUP(tbl_GL[[#This Row],[Account_key]],tbl_COA[Account_key],tbl_COA[SubClass],"Not Found")</f>
        <v>Owners Equity</v>
      </c>
      <c r="I18375" t="str">
        <f>_xlfn.XLOOKUP(tbl_GL[[#This Row],[Account_key]],tbl_COA[Account_key],tbl_COA[SubClass2],"Not Found")</f>
        <v>Retained Earnings</v>
      </c>
      <c r="J18375" t="str">
        <f>_xlfn.XLOOKUP(tbl_GL[[#This Row],[Account_key]],tbl_COA[Account_key],tbl_COA[SubAccount],,0)</f>
        <v>Retained Earnings</v>
      </c>
      <c r="K18375">
        <f>YEAR(tbl_GL[[#This Row],[Date]])</f>
        <v>2019</v>
      </c>
    </row>
    <row r="18376" spans="1:11" x14ac:dyDescent="0.35">
      <c r="A18376" s="20">
        <v>918.1</v>
      </c>
      <c r="B18376" s="24">
        <v>43616</v>
      </c>
      <c r="C18376">
        <f t="shared" si="6"/>
        <v>7</v>
      </c>
      <c r="D18376" s="13">
        <v>200</v>
      </c>
      <c r="E18376" s="13" t="s">
        <v>114</v>
      </c>
      <c r="F18376" s="17">
        <v>14744</v>
      </c>
      <c r="G18376" t="str">
        <f>_xlfn.XLOOKUP(tbl_GL[[#This Row],[Account_key]],tbl_COA[Account_key],tbl_COA[Class],"Not Found")</f>
        <v>Liabilities and Owners Equity</v>
      </c>
      <c r="H18376" t="str">
        <f>_xlfn.XLOOKUP(tbl_GL[[#This Row],[Account_key]],tbl_COA[Account_key],tbl_COA[SubClass],"Not Found")</f>
        <v>Owners Equity</v>
      </c>
      <c r="I18376" t="str">
        <f>_xlfn.XLOOKUP(tbl_GL[[#This Row],[Account_key]],tbl_COA[Account_key],tbl_COA[SubClass2],"Not Found")</f>
        <v>Retained Earnings</v>
      </c>
      <c r="J18376" t="str">
        <f>_xlfn.XLOOKUP(tbl_GL[[#This Row],[Account_key]],tbl_COA[Account_key],tbl_COA[SubAccount],,0)</f>
        <v>Retained Earnings</v>
      </c>
      <c r="K18376">
        <f>YEAR(tbl_GL[[#This Row],[Date]])</f>
        <v>2019</v>
      </c>
    </row>
    <row r="18377" spans="1:11" x14ac:dyDescent="0.35">
      <c r="A18377" s="20">
        <v>969.1</v>
      </c>
      <c r="B18377" s="24">
        <v>43646</v>
      </c>
      <c r="C18377">
        <f t="shared" si="6"/>
        <v>7</v>
      </c>
      <c r="D18377" s="13">
        <v>200</v>
      </c>
      <c r="E18377" s="13" t="s">
        <v>114</v>
      </c>
      <c r="F18377" s="17">
        <v>15250</v>
      </c>
      <c r="G18377" t="str">
        <f>_xlfn.XLOOKUP(tbl_GL[[#This Row],[Account_key]],tbl_COA[Account_key],tbl_COA[Class],"Not Found")</f>
        <v>Liabilities and Owners Equity</v>
      </c>
      <c r="H18377" t="str">
        <f>_xlfn.XLOOKUP(tbl_GL[[#This Row],[Account_key]],tbl_COA[Account_key],tbl_COA[SubClass],"Not Found")</f>
        <v>Owners Equity</v>
      </c>
      <c r="I18377" t="str">
        <f>_xlfn.XLOOKUP(tbl_GL[[#This Row],[Account_key]],tbl_COA[Account_key],tbl_COA[SubClass2],"Not Found")</f>
        <v>Retained Earnings</v>
      </c>
      <c r="J18377" t="str">
        <f>_xlfn.XLOOKUP(tbl_GL[[#This Row],[Account_key]],tbl_COA[Account_key],tbl_COA[SubAccount],,0)</f>
        <v>Retained Earnings</v>
      </c>
      <c r="K18377">
        <f>YEAR(tbl_GL[[#This Row],[Date]])</f>
        <v>2019</v>
      </c>
    </row>
    <row r="18378" spans="1:11" x14ac:dyDescent="0.35">
      <c r="A18378" s="20">
        <v>1031.0999999999999</v>
      </c>
      <c r="B18378" s="24">
        <v>43677</v>
      </c>
      <c r="C18378">
        <f t="shared" si="6"/>
        <v>7</v>
      </c>
      <c r="D18378" s="13">
        <v>200</v>
      </c>
      <c r="E18378" s="13" t="s">
        <v>114</v>
      </c>
      <c r="F18378" s="17">
        <v>35300</v>
      </c>
      <c r="G18378" t="str">
        <f>_xlfn.XLOOKUP(tbl_GL[[#This Row],[Account_key]],tbl_COA[Account_key],tbl_COA[Class],"Not Found")</f>
        <v>Liabilities and Owners Equity</v>
      </c>
      <c r="H18378" t="str">
        <f>_xlfn.XLOOKUP(tbl_GL[[#This Row],[Account_key]],tbl_COA[Account_key],tbl_COA[SubClass],"Not Found")</f>
        <v>Owners Equity</v>
      </c>
      <c r="I18378" t="str">
        <f>_xlfn.XLOOKUP(tbl_GL[[#This Row],[Account_key]],tbl_COA[Account_key],tbl_COA[SubClass2],"Not Found")</f>
        <v>Retained Earnings</v>
      </c>
      <c r="J18378" t="str">
        <f>_xlfn.XLOOKUP(tbl_GL[[#This Row],[Account_key]],tbl_COA[Account_key],tbl_COA[SubAccount],,0)</f>
        <v>Retained Earnings</v>
      </c>
      <c r="K18378">
        <f>YEAR(tbl_GL[[#This Row],[Date]])</f>
        <v>2019</v>
      </c>
    </row>
    <row r="18379" spans="1:11" x14ac:dyDescent="0.35">
      <c r="A18379" s="20">
        <v>1090.0999999999999</v>
      </c>
      <c r="B18379" s="24">
        <v>43708</v>
      </c>
      <c r="C18379">
        <f t="shared" si="6"/>
        <v>7</v>
      </c>
      <c r="D18379" s="13">
        <v>200</v>
      </c>
      <c r="E18379" s="13" t="s">
        <v>114</v>
      </c>
      <c r="F18379" s="17">
        <v>33550</v>
      </c>
      <c r="G18379" t="str">
        <f>_xlfn.XLOOKUP(tbl_GL[[#This Row],[Account_key]],tbl_COA[Account_key],tbl_COA[Class],"Not Found")</f>
        <v>Liabilities and Owners Equity</v>
      </c>
      <c r="H18379" t="str">
        <f>_xlfn.XLOOKUP(tbl_GL[[#This Row],[Account_key]],tbl_COA[Account_key],tbl_COA[SubClass],"Not Found")</f>
        <v>Owners Equity</v>
      </c>
      <c r="I18379" t="str">
        <f>_xlfn.XLOOKUP(tbl_GL[[#This Row],[Account_key]],tbl_COA[Account_key],tbl_COA[SubClass2],"Not Found")</f>
        <v>Retained Earnings</v>
      </c>
      <c r="J18379" t="str">
        <f>_xlfn.XLOOKUP(tbl_GL[[#This Row],[Account_key]],tbl_COA[Account_key],tbl_COA[SubAccount],,0)</f>
        <v>Retained Earnings</v>
      </c>
      <c r="K18379">
        <f>YEAR(tbl_GL[[#This Row],[Date]])</f>
        <v>2019</v>
      </c>
    </row>
    <row r="18380" spans="1:11" x14ac:dyDescent="0.35">
      <c r="A18380" s="20">
        <v>1147.0999999999999</v>
      </c>
      <c r="B18380" s="24">
        <v>43738</v>
      </c>
      <c r="C18380">
        <f t="shared" si="6"/>
        <v>7</v>
      </c>
      <c r="D18380" s="13">
        <v>200</v>
      </c>
      <c r="E18380" s="13" t="s">
        <v>114</v>
      </c>
      <c r="F18380" s="17">
        <v>31185</v>
      </c>
      <c r="G18380" t="str">
        <f>_xlfn.XLOOKUP(tbl_GL[[#This Row],[Account_key]],tbl_COA[Account_key],tbl_COA[Class],"Not Found")</f>
        <v>Liabilities and Owners Equity</v>
      </c>
      <c r="H18380" t="str">
        <f>_xlfn.XLOOKUP(tbl_GL[[#This Row],[Account_key]],tbl_COA[Account_key],tbl_COA[SubClass],"Not Found")</f>
        <v>Owners Equity</v>
      </c>
      <c r="I18380" t="str">
        <f>_xlfn.XLOOKUP(tbl_GL[[#This Row],[Account_key]],tbl_COA[Account_key],tbl_COA[SubClass2],"Not Found")</f>
        <v>Retained Earnings</v>
      </c>
      <c r="J18380" t="str">
        <f>_xlfn.XLOOKUP(tbl_GL[[#This Row],[Account_key]],tbl_COA[Account_key],tbl_COA[SubAccount],,0)</f>
        <v>Retained Earnings</v>
      </c>
      <c r="K18380">
        <f>YEAR(tbl_GL[[#This Row],[Date]])</f>
        <v>2019</v>
      </c>
    </row>
    <row r="18381" spans="1:11" x14ac:dyDescent="0.35">
      <c r="A18381" s="20">
        <v>1207.0999999999999</v>
      </c>
      <c r="B18381" s="24">
        <v>43769</v>
      </c>
      <c r="C18381">
        <f t="shared" si="6"/>
        <v>7</v>
      </c>
      <c r="D18381" s="13">
        <v>200</v>
      </c>
      <c r="E18381" s="13" t="s">
        <v>114</v>
      </c>
      <c r="F18381" s="17">
        <v>38418</v>
      </c>
      <c r="G18381" t="str">
        <f>_xlfn.XLOOKUP(tbl_GL[[#This Row],[Account_key]],tbl_COA[Account_key],tbl_COA[Class],"Not Found")</f>
        <v>Liabilities and Owners Equity</v>
      </c>
      <c r="H18381" t="str">
        <f>_xlfn.XLOOKUP(tbl_GL[[#This Row],[Account_key]],tbl_COA[Account_key],tbl_COA[SubClass],"Not Found")</f>
        <v>Owners Equity</v>
      </c>
      <c r="I18381" t="str">
        <f>_xlfn.XLOOKUP(tbl_GL[[#This Row],[Account_key]],tbl_COA[Account_key],tbl_COA[SubClass2],"Not Found")</f>
        <v>Retained Earnings</v>
      </c>
      <c r="J18381" t="str">
        <f>_xlfn.XLOOKUP(tbl_GL[[#This Row],[Account_key]],tbl_COA[Account_key],tbl_COA[SubAccount],,0)</f>
        <v>Retained Earnings</v>
      </c>
      <c r="K18381">
        <f>YEAR(tbl_GL[[#This Row],[Date]])</f>
        <v>2019</v>
      </c>
    </row>
    <row r="18382" spans="1:11" x14ac:dyDescent="0.35">
      <c r="A18382" s="20">
        <v>1269.0999999999999</v>
      </c>
      <c r="B18382" s="24">
        <v>43799</v>
      </c>
      <c r="C18382">
        <f t="shared" si="6"/>
        <v>7</v>
      </c>
      <c r="D18382" s="13">
        <v>200</v>
      </c>
      <c r="E18382" s="13" t="s">
        <v>114</v>
      </c>
      <c r="F18382" s="17">
        <v>55792</v>
      </c>
      <c r="G18382" t="str">
        <f>_xlfn.XLOOKUP(tbl_GL[[#This Row],[Account_key]],tbl_COA[Account_key],tbl_COA[Class],"Not Found")</f>
        <v>Liabilities and Owners Equity</v>
      </c>
      <c r="H18382" t="str">
        <f>_xlfn.XLOOKUP(tbl_GL[[#This Row],[Account_key]],tbl_COA[Account_key],tbl_COA[SubClass],"Not Found")</f>
        <v>Owners Equity</v>
      </c>
      <c r="I18382" t="str">
        <f>_xlfn.XLOOKUP(tbl_GL[[#This Row],[Account_key]],tbl_COA[Account_key],tbl_COA[SubClass2],"Not Found")</f>
        <v>Retained Earnings</v>
      </c>
      <c r="J18382" t="str">
        <f>_xlfn.XLOOKUP(tbl_GL[[#This Row],[Account_key]],tbl_COA[Account_key],tbl_COA[SubAccount],,0)</f>
        <v>Retained Earnings</v>
      </c>
      <c r="K18382">
        <f>YEAR(tbl_GL[[#This Row],[Date]])</f>
        <v>2019</v>
      </c>
    </row>
    <row r="18383" spans="1:11" x14ac:dyDescent="0.35">
      <c r="A18383" s="20">
        <v>1323.1</v>
      </c>
      <c r="B18383" s="24">
        <v>43830</v>
      </c>
      <c r="C18383">
        <f t="shared" si="6"/>
        <v>7</v>
      </c>
      <c r="D18383" s="13">
        <v>200</v>
      </c>
      <c r="E18383" s="13" t="s">
        <v>114</v>
      </c>
      <c r="F18383" s="17">
        <v>43890</v>
      </c>
      <c r="G18383" t="str">
        <f>_xlfn.XLOOKUP(tbl_GL[[#This Row],[Account_key]],tbl_COA[Account_key],tbl_COA[Class],"Not Found")</f>
        <v>Liabilities and Owners Equity</v>
      </c>
      <c r="H18383" t="str">
        <f>_xlfn.XLOOKUP(tbl_GL[[#This Row],[Account_key]],tbl_COA[Account_key],tbl_COA[SubClass],"Not Found")</f>
        <v>Owners Equity</v>
      </c>
      <c r="I18383" t="str">
        <f>_xlfn.XLOOKUP(tbl_GL[[#This Row],[Account_key]],tbl_COA[Account_key],tbl_COA[SubClass2],"Not Found")</f>
        <v>Retained Earnings</v>
      </c>
      <c r="J18383" t="str">
        <f>_xlfn.XLOOKUP(tbl_GL[[#This Row],[Account_key]],tbl_COA[Account_key],tbl_COA[SubAccount],,0)</f>
        <v>Retained Earnings</v>
      </c>
      <c r="K18383">
        <f>YEAR(tbl_GL[[#This Row],[Date]])</f>
        <v>2019</v>
      </c>
    </row>
    <row r="18384" spans="1:11" hidden="1" x14ac:dyDescent="0.35">
      <c r="A18384" s="20">
        <v>49.2</v>
      </c>
      <c r="B18384" s="24">
        <v>43131</v>
      </c>
      <c r="C18384">
        <v>1</v>
      </c>
      <c r="D18384" s="13">
        <v>1010</v>
      </c>
      <c r="E18384" s="13" t="s">
        <v>114</v>
      </c>
      <c r="F18384" s="17">
        <v>-5858</v>
      </c>
      <c r="G18384" t="str">
        <f>_xlfn.XLOOKUP(tbl_GL[[#This Row],[Account_key]],tbl_COA[Account_key],tbl_COA[Class],"Not Found")</f>
        <v>Adjusting</v>
      </c>
      <c r="H18384" t="str">
        <f>_xlfn.XLOOKUP(tbl_GL[[#This Row],[Account_key]],tbl_COA[Account_key],tbl_COA[SubClass],"Not Found")</f>
        <v>Adjusting</v>
      </c>
      <c r="I18384" t="str">
        <f>_xlfn.XLOOKUP(tbl_GL[[#This Row],[Account_key]],tbl_COA[Account_key],tbl_COA[SubClass2],"Not Found")</f>
        <v>Adjusting</v>
      </c>
      <c r="J18384" t="str">
        <f>_xlfn.XLOOKUP(tbl_GL[[#This Row],[Account_key]],tbl_COA[Account_key],tbl_COA[SubAccount],,0)</f>
        <v>Adjusting</v>
      </c>
      <c r="K18384">
        <f>YEAR(tbl_GL[[#This Row],[Date]])</f>
        <v>2018</v>
      </c>
    </row>
    <row r="18385" spans="1:11" hidden="1" x14ac:dyDescent="0.35">
      <c r="A18385" s="20">
        <v>93.2</v>
      </c>
      <c r="B18385" s="24">
        <v>43159</v>
      </c>
      <c r="C18385">
        <f t="shared" ref="C18385:C18407" si="7">C18384</f>
        <v>1</v>
      </c>
      <c r="D18385" s="13">
        <v>1010</v>
      </c>
      <c r="E18385" s="13" t="s">
        <v>114</v>
      </c>
      <c r="F18385" s="17">
        <v>4784</v>
      </c>
      <c r="G18385" t="str">
        <f>_xlfn.XLOOKUP(tbl_GL[[#This Row],[Account_key]],tbl_COA[Account_key],tbl_COA[Class],"Not Found")</f>
        <v>Adjusting</v>
      </c>
      <c r="H18385" t="str">
        <f>_xlfn.XLOOKUP(tbl_GL[[#This Row],[Account_key]],tbl_COA[Account_key],tbl_COA[SubClass],"Not Found")</f>
        <v>Adjusting</v>
      </c>
      <c r="I18385" t="str">
        <f>_xlfn.XLOOKUP(tbl_GL[[#This Row],[Account_key]],tbl_COA[Account_key],tbl_COA[SubClass2],"Not Found")</f>
        <v>Adjusting</v>
      </c>
      <c r="J18385" t="str">
        <f>_xlfn.XLOOKUP(tbl_GL[[#This Row],[Account_key]],tbl_COA[Account_key],tbl_COA[SubAccount],,0)</f>
        <v>Adjusting</v>
      </c>
      <c r="K18385">
        <f>YEAR(tbl_GL[[#This Row],[Date]])</f>
        <v>2018</v>
      </c>
    </row>
    <row r="18386" spans="1:11" hidden="1" x14ac:dyDescent="0.35">
      <c r="A18386" s="20">
        <v>142.19999999999999</v>
      </c>
      <c r="B18386" s="24">
        <v>43190</v>
      </c>
      <c r="C18386">
        <f t="shared" si="7"/>
        <v>1</v>
      </c>
      <c r="D18386" s="13">
        <v>1010</v>
      </c>
      <c r="E18386" s="13" t="s">
        <v>114</v>
      </c>
      <c r="F18386" s="17">
        <v>2196</v>
      </c>
      <c r="G18386" t="str">
        <f>_xlfn.XLOOKUP(tbl_GL[[#This Row],[Account_key]],tbl_COA[Account_key],tbl_COA[Class],"Not Found")</f>
        <v>Adjusting</v>
      </c>
      <c r="H18386" t="str">
        <f>_xlfn.XLOOKUP(tbl_GL[[#This Row],[Account_key]],tbl_COA[Account_key],tbl_COA[SubClass],"Not Found")</f>
        <v>Adjusting</v>
      </c>
      <c r="I18386" t="str">
        <f>_xlfn.XLOOKUP(tbl_GL[[#This Row],[Account_key]],tbl_COA[Account_key],tbl_COA[SubClass2],"Not Found")</f>
        <v>Adjusting</v>
      </c>
      <c r="J18386" t="str">
        <f>_xlfn.XLOOKUP(tbl_GL[[#This Row],[Account_key]],tbl_COA[Account_key],tbl_COA[SubAccount],,0)</f>
        <v>Adjusting</v>
      </c>
      <c r="K18386">
        <f>YEAR(tbl_GL[[#This Row],[Date]])</f>
        <v>2018</v>
      </c>
    </row>
    <row r="18387" spans="1:11" hidden="1" x14ac:dyDescent="0.35">
      <c r="A18387" s="20">
        <v>200.2</v>
      </c>
      <c r="B18387" s="24">
        <v>43220</v>
      </c>
      <c r="C18387">
        <f t="shared" si="7"/>
        <v>1</v>
      </c>
      <c r="D18387" s="13">
        <v>1010</v>
      </c>
      <c r="E18387" s="13" t="s">
        <v>114</v>
      </c>
      <c r="F18387" s="17">
        <v>-8388</v>
      </c>
      <c r="G18387" t="str">
        <f>_xlfn.XLOOKUP(tbl_GL[[#This Row],[Account_key]],tbl_COA[Account_key],tbl_COA[Class],"Not Found")</f>
        <v>Adjusting</v>
      </c>
      <c r="H18387" t="str">
        <f>_xlfn.XLOOKUP(tbl_GL[[#This Row],[Account_key]],tbl_COA[Account_key],tbl_COA[SubClass],"Not Found")</f>
        <v>Adjusting</v>
      </c>
      <c r="I18387" t="str">
        <f>_xlfn.XLOOKUP(tbl_GL[[#This Row],[Account_key]],tbl_COA[Account_key],tbl_COA[SubClass2],"Not Found")</f>
        <v>Adjusting</v>
      </c>
      <c r="J18387" t="str">
        <f>_xlfn.XLOOKUP(tbl_GL[[#This Row],[Account_key]],tbl_COA[Account_key],tbl_COA[SubAccount],,0)</f>
        <v>Adjusting</v>
      </c>
      <c r="K18387">
        <f>YEAR(tbl_GL[[#This Row],[Date]])</f>
        <v>2018</v>
      </c>
    </row>
    <row r="18388" spans="1:11" hidden="1" x14ac:dyDescent="0.35">
      <c r="A18388" s="20">
        <v>250.2</v>
      </c>
      <c r="B18388" s="24">
        <v>43251</v>
      </c>
      <c r="C18388">
        <f t="shared" si="7"/>
        <v>1</v>
      </c>
      <c r="D18388" s="13">
        <v>1010</v>
      </c>
      <c r="E18388" s="13" t="s">
        <v>114</v>
      </c>
      <c r="F18388" s="17">
        <v>-4892</v>
      </c>
      <c r="G18388" t="str">
        <f>_xlfn.XLOOKUP(tbl_GL[[#This Row],[Account_key]],tbl_COA[Account_key],tbl_COA[Class],"Not Found")</f>
        <v>Adjusting</v>
      </c>
      <c r="H18388" t="str">
        <f>_xlfn.XLOOKUP(tbl_GL[[#This Row],[Account_key]],tbl_COA[Account_key],tbl_COA[SubClass],"Not Found")</f>
        <v>Adjusting</v>
      </c>
      <c r="I18388" t="str">
        <f>_xlfn.XLOOKUP(tbl_GL[[#This Row],[Account_key]],tbl_COA[Account_key],tbl_COA[SubClass2],"Not Found")</f>
        <v>Adjusting</v>
      </c>
      <c r="J18388" t="str">
        <f>_xlfn.XLOOKUP(tbl_GL[[#This Row],[Account_key]],tbl_COA[Account_key],tbl_COA[SubAccount],,0)</f>
        <v>Adjusting</v>
      </c>
      <c r="K18388">
        <f>YEAR(tbl_GL[[#This Row],[Date]])</f>
        <v>2018</v>
      </c>
    </row>
    <row r="18389" spans="1:11" hidden="1" x14ac:dyDescent="0.35">
      <c r="A18389" s="20">
        <v>301.2</v>
      </c>
      <c r="B18389" s="24">
        <v>43281</v>
      </c>
      <c r="C18389">
        <f t="shared" si="7"/>
        <v>1</v>
      </c>
      <c r="D18389" s="13">
        <v>1010</v>
      </c>
      <c r="E18389" s="13" t="s">
        <v>114</v>
      </c>
      <c r="F18389" s="17">
        <v>-5376</v>
      </c>
      <c r="G18389" t="str">
        <f>_xlfn.XLOOKUP(tbl_GL[[#This Row],[Account_key]],tbl_COA[Account_key],tbl_COA[Class],"Not Found")</f>
        <v>Adjusting</v>
      </c>
      <c r="H18389" t="str">
        <f>_xlfn.XLOOKUP(tbl_GL[[#This Row],[Account_key]],tbl_COA[Account_key],tbl_COA[SubClass],"Not Found")</f>
        <v>Adjusting</v>
      </c>
      <c r="I18389" t="str">
        <f>_xlfn.XLOOKUP(tbl_GL[[#This Row],[Account_key]],tbl_COA[Account_key],tbl_COA[SubClass2],"Not Found")</f>
        <v>Adjusting</v>
      </c>
      <c r="J18389" t="str">
        <f>_xlfn.XLOOKUP(tbl_GL[[#This Row],[Account_key]],tbl_COA[Account_key],tbl_COA[SubAccount],,0)</f>
        <v>Adjusting</v>
      </c>
      <c r="K18389">
        <f>YEAR(tbl_GL[[#This Row],[Date]])</f>
        <v>2018</v>
      </c>
    </row>
    <row r="18390" spans="1:11" hidden="1" x14ac:dyDescent="0.35">
      <c r="A18390" s="20">
        <v>363.2</v>
      </c>
      <c r="B18390" s="24">
        <v>43312</v>
      </c>
      <c r="C18390">
        <f t="shared" si="7"/>
        <v>1</v>
      </c>
      <c r="D18390" s="13">
        <v>1010</v>
      </c>
      <c r="E18390" s="13" t="s">
        <v>114</v>
      </c>
      <c r="F18390" s="17">
        <v>-25094</v>
      </c>
      <c r="G18390" t="str">
        <f>_xlfn.XLOOKUP(tbl_GL[[#This Row],[Account_key]],tbl_COA[Account_key],tbl_COA[Class],"Not Found")</f>
        <v>Adjusting</v>
      </c>
      <c r="H18390" t="str">
        <f>_xlfn.XLOOKUP(tbl_GL[[#This Row],[Account_key]],tbl_COA[Account_key],tbl_COA[SubClass],"Not Found")</f>
        <v>Adjusting</v>
      </c>
      <c r="I18390" t="str">
        <f>_xlfn.XLOOKUP(tbl_GL[[#This Row],[Account_key]],tbl_COA[Account_key],tbl_COA[SubClass2],"Not Found")</f>
        <v>Adjusting</v>
      </c>
      <c r="J18390" t="str">
        <f>_xlfn.XLOOKUP(tbl_GL[[#This Row],[Account_key]],tbl_COA[Account_key],tbl_COA[SubAccount],,0)</f>
        <v>Adjusting</v>
      </c>
      <c r="K18390">
        <f>YEAR(tbl_GL[[#This Row],[Date]])</f>
        <v>2018</v>
      </c>
    </row>
    <row r="18391" spans="1:11" hidden="1" x14ac:dyDescent="0.35">
      <c r="A18391" s="20">
        <v>422.2</v>
      </c>
      <c r="B18391" s="24">
        <v>43343</v>
      </c>
      <c r="C18391">
        <f t="shared" si="7"/>
        <v>1</v>
      </c>
      <c r="D18391" s="13">
        <v>1010</v>
      </c>
      <c r="E18391" s="13" t="s">
        <v>114</v>
      </c>
      <c r="F18391" s="17">
        <v>-23376</v>
      </c>
      <c r="G18391" t="str">
        <f>_xlfn.XLOOKUP(tbl_GL[[#This Row],[Account_key]],tbl_COA[Account_key],tbl_COA[Class],"Not Found")</f>
        <v>Adjusting</v>
      </c>
      <c r="H18391" t="str">
        <f>_xlfn.XLOOKUP(tbl_GL[[#This Row],[Account_key]],tbl_COA[Account_key],tbl_COA[SubClass],"Not Found")</f>
        <v>Adjusting</v>
      </c>
      <c r="I18391" t="str">
        <f>_xlfn.XLOOKUP(tbl_GL[[#This Row],[Account_key]],tbl_COA[Account_key],tbl_COA[SubClass2],"Not Found")</f>
        <v>Adjusting</v>
      </c>
      <c r="J18391" t="str">
        <f>_xlfn.XLOOKUP(tbl_GL[[#This Row],[Account_key]],tbl_COA[Account_key],tbl_COA[SubAccount],,0)</f>
        <v>Adjusting</v>
      </c>
      <c r="K18391">
        <f>YEAR(tbl_GL[[#This Row],[Date]])</f>
        <v>2018</v>
      </c>
    </row>
    <row r="18392" spans="1:11" hidden="1" x14ac:dyDescent="0.35">
      <c r="A18392" s="20">
        <v>478.2</v>
      </c>
      <c r="B18392" s="24">
        <v>43373</v>
      </c>
      <c r="C18392">
        <f t="shared" si="7"/>
        <v>1</v>
      </c>
      <c r="D18392" s="13">
        <v>1010</v>
      </c>
      <c r="E18392" s="13" t="s">
        <v>114</v>
      </c>
      <c r="F18392" s="17">
        <v>-20542</v>
      </c>
      <c r="G18392" t="str">
        <f>_xlfn.XLOOKUP(tbl_GL[[#This Row],[Account_key]],tbl_COA[Account_key],tbl_COA[Class],"Not Found")</f>
        <v>Adjusting</v>
      </c>
      <c r="H18392" t="str">
        <f>_xlfn.XLOOKUP(tbl_GL[[#This Row],[Account_key]],tbl_COA[Account_key],tbl_COA[SubClass],"Not Found")</f>
        <v>Adjusting</v>
      </c>
      <c r="I18392" t="str">
        <f>_xlfn.XLOOKUP(tbl_GL[[#This Row],[Account_key]],tbl_COA[Account_key],tbl_COA[SubClass2],"Not Found")</f>
        <v>Adjusting</v>
      </c>
      <c r="J18392" t="str">
        <f>_xlfn.XLOOKUP(tbl_GL[[#This Row],[Account_key]],tbl_COA[Account_key],tbl_COA[SubAccount],,0)</f>
        <v>Adjusting</v>
      </c>
      <c r="K18392">
        <f>YEAR(tbl_GL[[#This Row],[Date]])</f>
        <v>2018</v>
      </c>
    </row>
    <row r="18393" spans="1:11" hidden="1" x14ac:dyDescent="0.35">
      <c r="A18393" s="20">
        <v>539.20000000000005</v>
      </c>
      <c r="B18393" s="24">
        <v>43404</v>
      </c>
      <c r="C18393">
        <f t="shared" si="7"/>
        <v>1</v>
      </c>
      <c r="D18393" s="13">
        <v>1010</v>
      </c>
      <c r="E18393" s="13" t="s">
        <v>114</v>
      </c>
      <c r="F18393" s="17">
        <v>-27758</v>
      </c>
      <c r="G18393" t="str">
        <f>_xlfn.XLOOKUP(tbl_GL[[#This Row],[Account_key]],tbl_COA[Account_key],tbl_COA[Class],"Not Found")</f>
        <v>Adjusting</v>
      </c>
      <c r="H18393" t="str">
        <f>_xlfn.XLOOKUP(tbl_GL[[#This Row],[Account_key]],tbl_COA[Account_key],tbl_COA[SubClass],"Not Found")</f>
        <v>Adjusting</v>
      </c>
      <c r="I18393" t="str">
        <f>_xlfn.XLOOKUP(tbl_GL[[#This Row],[Account_key]],tbl_COA[Account_key],tbl_COA[SubClass2],"Not Found")</f>
        <v>Adjusting</v>
      </c>
      <c r="J18393" t="str">
        <f>_xlfn.XLOOKUP(tbl_GL[[#This Row],[Account_key]],tbl_COA[Account_key],tbl_COA[SubAccount],,0)</f>
        <v>Adjusting</v>
      </c>
      <c r="K18393">
        <f>YEAR(tbl_GL[[#This Row],[Date]])</f>
        <v>2018</v>
      </c>
    </row>
    <row r="18394" spans="1:11" hidden="1" x14ac:dyDescent="0.35">
      <c r="A18394" s="20">
        <v>601.20000000000005</v>
      </c>
      <c r="B18394" s="24">
        <v>43434</v>
      </c>
      <c r="C18394">
        <f t="shared" si="7"/>
        <v>1</v>
      </c>
      <c r="D18394" s="13">
        <v>1010</v>
      </c>
      <c r="E18394" s="13" t="s">
        <v>114</v>
      </c>
      <c r="F18394" s="17">
        <v>-50740</v>
      </c>
      <c r="G18394" t="str">
        <f>_xlfn.XLOOKUP(tbl_GL[[#This Row],[Account_key]],tbl_COA[Account_key],tbl_COA[Class],"Not Found")</f>
        <v>Adjusting</v>
      </c>
      <c r="H18394" t="str">
        <f>_xlfn.XLOOKUP(tbl_GL[[#This Row],[Account_key]],tbl_COA[Account_key],tbl_COA[SubClass],"Not Found")</f>
        <v>Adjusting</v>
      </c>
      <c r="I18394" t="str">
        <f>_xlfn.XLOOKUP(tbl_GL[[#This Row],[Account_key]],tbl_COA[Account_key],tbl_COA[SubClass2],"Not Found")</f>
        <v>Adjusting</v>
      </c>
      <c r="J18394" t="str">
        <f>_xlfn.XLOOKUP(tbl_GL[[#This Row],[Account_key]],tbl_COA[Account_key],tbl_COA[SubAccount],,0)</f>
        <v>Adjusting</v>
      </c>
      <c r="K18394">
        <f>YEAR(tbl_GL[[#This Row],[Date]])</f>
        <v>2018</v>
      </c>
    </row>
    <row r="18395" spans="1:11" hidden="1" x14ac:dyDescent="0.35">
      <c r="A18395" s="20">
        <v>654.20000000000005</v>
      </c>
      <c r="B18395" s="24">
        <v>43465</v>
      </c>
      <c r="C18395">
        <f t="shared" si="7"/>
        <v>1</v>
      </c>
      <c r="D18395" s="13">
        <v>1010</v>
      </c>
      <c r="E18395" s="13" t="s">
        <v>114</v>
      </c>
      <c r="F18395" s="17">
        <v>-37525</v>
      </c>
      <c r="G18395" t="str">
        <f>_xlfn.XLOOKUP(tbl_GL[[#This Row],[Account_key]],tbl_COA[Account_key],tbl_COA[Class],"Not Found")</f>
        <v>Adjusting</v>
      </c>
      <c r="H18395" t="str">
        <f>_xlfn.XLOOKUP(tbl_GL[[#This Row],[Account_key]],tbl_COA[Account_key],tbl_COA[SubClass],"Not Found")</f>
        <v>Adjusting</v>
      </c>
      <c r="I18395" t="str">
        <f>_xlfn.XLOOKUP(tbl_GL[[#This Row],[Account_key]],tbl_COA[Account_key],tbl_COA[SubClass2],"Not Found")</f>
        <v>Adjusting</v>
      </c>
      <c r="J18395" t="str">
        <f>_xlfn.XLOOKUP(tbl_GL[[#This Row],[Account_key]],tbl_COA[Account_key],tbl_COA[SubAccount],,0)</f>
        <v>Adjusting</v>
      </c>
      <c r="K18395">
        <f>YEAR(tbl_GL[[#This Row],[Date]])</f>
        <v>2018</v>
      </c>
    </row>
    <row r="18396" spans="1:11" x14ac:dyDescent="0.35">
      <c r="A18396" s="20">
        <v>709.2</v>
      </c>
      <c r="B18396" s="24">
        <v>43496</v>
      </c>
      <c r="C18396">
        <f t="shared" si="7"/>
        <v>1</v>
      </c>
      <c r="D18396" s="13">
        <v>1010</v>
      </c>
      <c r="E18396" s="13" t="s">
        <v>114</v>
      </c>
      <c r="F18396" s="17">
        <v>-16081</v>
      </c>
      <c r="G18396" t="str">
        <f>_xlfn.XLOOKUP(tbl_GL[[#This Row],[Account_key]],tbl_COA[Account_key],tbl_COA[Class],"Not Found")</f>
        <v>Adjusting</v>
      </c>
      <c r="H18396" t="str">
        <f>_xlfn.XLOOKUP(tbl_GL[[#This Row],[Account_key]],tbl_COA[Account_key],tbl_COA[SubClass],"Not Found")</f>
        <v>Adjusting</v>
      </c>
      <c r="I18396" t="str">
        <f>_xlfn.XLOOKUP(tbl_GL[[#This Row],[Account_key]],tbl_COA[Account_key],tbl_COA[SubClass2],"Not Found")</f>
        <v>Adjusting</v>
      </c>
      <c r="J18396" t="str">
        <f>_xlfn.XLOOKUP(tbl_GL[[#This Row],[Account_key]],tbl_COA[Account_key],tbl_COA[SubAccount],,0)</f>
        <v>Adjusting</v>
      </c>
      <c r="K18396">
        <f>YEAR(tbl_GL[[#This Row],[Date]])</f>
        <v>2019</v>
      </c>
    </row>
    <row r="18397" spans="1:11" x14ac:dyDescent="0.35">
      <c r="A18397" s="20">
        <v>752.2</v>
      </c>
      <c r="B18397" s="24">
        <v>43524</v>
      </c>
      <c r="C18397">
        <f t="shared" si="7"/>
        <v>1</v>
      </c>
      <c r="D18397" s="13">
        <v>1010</v>
      </c>
      <c r="E18397" s="13" t="s">
        <v>114</v>
      </c>
      <c r="F18397" s="17">
        <v>4064</v>
      </c>
      <c r="G18397" t="str">
        <f>_xlfn.XLOOKUP(tbl_GL[[#This Row],[Account_key]],tbl_COA[Account_key],tbl_COA[Class],"Not Found")</f>
        <v>Adjusting</v>
      </c>
      <c r="H18397" t="str">
        <f>_xlfn.XLOOKUP(tbl_GL[[#This Row],[Account_key]],tbl_COA[Account_key],tbl_COA[SubClass],"Not Found")</f>
        <v>Adjusting</v>
      </c>
      <c r="I18397" t="str">
        <f>_xlfn.XLOOKUP(tbl_GL[[#This Row],[Account_key]],tbl_COA[Account_key],tbl_COA[SubClass2],"Not Found")</f>
        <v>Adjusting</v>
      </c>
      <c r="J18397" t="str">
        <f>_xlfn.XLOOKUP(tbl_GL[[#This Row],[Account_key]],tbl_COA[Account_key],tbl_COA[SubAccount],,0)</f>
        <v>Adjusting</v>
      </c>
      <c r="K18397">
        <f>YEAR(tbl_GL[[#This Row],[Date]])</f>
        <v>2019</v>
      </c>
    </row>
    <row r="18398" spans="1:11" x14ac:dyDescent="0.35">
      <c r="A18398" s="20">
        <v>797.2</v>
      </c>
      <c r="B18398" s="24">
        <v>43555</v>
      </c>
      <c r="C18398">
        <f t="shared" si="7"/>
        <v>1</v>
      </c>
      <c r="D18398" s="13">
        <v>1010</v>
      </c>
      <c r="E18398" s="13" t="s">
        <v>114</v>
      </c>
      <c r="F18398" s="17">
        <v>-364</v>
      </c>
      <c r="G18398" t="str">
        <f>_xlfn.XLOOKUP(tbl_GL[[#This Row],[Account_key]],tbl_COA[Account_key],tbl_COA[Class],"Not Found")</f>
        <v>Adjusting</v>
      </c>
      <c r="H18398" t="str">
        <f>_xlfn.XLOOKUP(tbl_GL[[#This Row],[Account_key]],tbl_COA[Account_key],tbl_COA[SubClass],"Not Found")</f>
        <v>Adjusting</v>
      </c>
      <c r="I18398" t="str">
        <f>_xlfn.XLOOKUP(tbl_GL[[#This Row],[Account_key]],tbl_COA[Account_key],tbl_COA[SubClass2],"Not Found")</f>
        <v>Adjusting</v>
      </c>
      <c r="J18398" t="str">
        <f>_xlfn.XLOOKUP(tbl_GL[[#This Row],[Account_key]],tbl_COA[Account_key],tbl_COA[SubAccount],,0)</f>
        <v>Adjusting</v>
      </c>
      <c r="K18398">
        <f>YEAR(tbl_GL[[#This Row],[Date]])</f>
        <v>2019</v>
      </c>
    </row>
    <row r="18399" spans="1:11" x14ac:dyDescent="0.35">
      <c r="A18399" s="20">
        <v>860.2</v>
      </c>
      <c r="B18399" s="24">
        <v>43585</v>
      </c>
      <c r="C18399">
        <f t="shared" si="7"/>
        <v>1</v>
      </c>
      <c r="D18399" s="13">
        <v>1010</v>
      </c>
      <c r="E18399" s="13" t="s">
        <v>114</v>
      </c>
      <c r="F18399" s="17">
        <v>-20594</v>
      </c>
      <c r="G18399" t="str">
        <f>_xlfn.XLOOKUP(tbl_GL[[#This Row],[Account_key]],tbl_COA[Account_key],tbl_COA[Class],"Not Found")</f>
        <v>Adjusting</v>
      </c>
      <c r="H18399" t="str">
        <f>_xlfn.XLOOKUP(tbl_GL[[#This Row],[Account_key]],tbl_COA[Account_key],tbl_COA[SubClass],"Not Found")</f>
        <v>Adjusting</v>
      </c>
      <c r="I18399" t="str">
        <f>_xlfn.XLOOKUP(tbl_GL[[#This Row],[Account_key]],tbl_COA[Account_key],tbl_COA[SubClass2],"Not Found")</f>
        <v>Adjusting</v>
      </c>
      <c r="J18399" t="str">
        <f>_xlfn.XLOOKUP(tbl_GL[[#This Row],[Account_key]],tbl_COA[Account_key],tbl_COA[SubAccount],,0)</f>
        <v>Adjusting</v>
      </c>
      <c r="K18399">
        <f>YEAR(tbl_GL[[#This Row],[Date]])</f>
        <v>2019</v>
      </c>
    </row>
    <row r="18400" spans="1:11" x14ac:dyDescent="0.35">
      <c r="A18400" s="20">
        <v>910.2</v>
      </c>
      <c r="B18400" s="24">
        <v>43616</v>
      </c>
      <c r="C18400">
        <f t="shared" si="7"/>
        <v>1</v>
      </c>
      <c r="D18400" s="13">
        <v>1010</v>
      </c>
      <c r="E18400" s="13" t="s">
        <v>114</v>
      </c>
      <c r="F18400" s="17">
        <v>-12286</v>
      </c>
      <c r="G18400" t="str">
        <f>_xlfn.XLOOKUP(tbl_GL[[#This Row],[Account_key]],tbl_COA[Account_key],tbl_COA[Class],"Not Found")</f>
        <v>Adjusting</v>
      </c>
      <c r="H18400" t="str">
        <f>_xlfn.XLOOKUP(tbl_GL[[#This Row],[Account_key]],tbl_COA[Account_key],tbl_COA[SubClass],"Not Found")</f>
        <v>Adjusting</v>
      </c>
      <c r="I18400" t="str">
        <f>_xlfn.XLOOKUP(tbl_GL[[#This Row],[Account_key]],tbl_COA[Account_key],tbl_COA[SubClass2],"Not Found")</f>
        <v>Adjusting</v>
      </c>
      <c r="J18400" t="str">
        <f>_xlfn.XLOOKUP(tbl_GL[[#This Row],[Account_key]],tbl_COA[Account_key],tbl_COA[SubAccount],,0)</f>
        <v>Adjusting</v>
      </c>
      <c r="K18400">
        <f>YEAR(tbl_GL[[#This Row],[Date]])</f>
        <v>2019</v>
      </c>
    </row>
    <row r="18401" spans="1:11" x14ac:dyDescent="0.35">
      <c r="A18401" s="20">
        <v>961.2</v>
      </c>
      <c r="B18401" s="24">
        <v>43646</v>
      </c>
      <c r="C18401">
        <f t="shared" si="7"/>
        <v>1</v>
      </c>
      <c r="D18401" s="13">
        <v>1010</v>
      </c>
      <c r="E18401" s="13" t="s">
        <v>114</v>
      </c>
      <c r="F18401" s="17">
        <v>-14031</v>
      </c>
      <c r="G18401" t="str">
        <f>_xlfn.XLOOKUP(tbl_GL[[#This Row],[Account_key]],tbl_COA[Account_key],tbl_COA[Class],"Not Found")</f>
        <v>Adjusting</v>
      </c>
      <c r="H18401" t="str">
        <f>_xlfn.XLOOKUP(tbl_GL[[#This Row],[Account_key]],tbl_COA[Account_key],tbl_COA[SubClass],"Not Found")</f>
        <v>Adjusting</v>
      </c>
      <c r="I18401" t="str">
        <f>_xlfn.XLOOKUP(tbl_GL[[#This Row],[Account_key]],tbl_COA[Account_key],tbl_COA[SubClass2],"Not Found")</f>
        <v>Adjusting</v>
      </c>
      <c r="J18401" t="str">
        <f>_xlfn.XLOOKUP(tbl_GL[[#This Row],[Account_key]],tbl_COA[Account_key],tbl_COA[SubAccount],,0)</f>
        <v>Adjusting</v>
      </c>
      <c r="K18401">
        <f>YEAR(tbl_GL[[#This Row],[Date]])</f>
        <v>2019</v>
      </c>
    </row>
    <row r="18402" spans="1:11" x14ac:dyDescent="0.35">
      <c r="A18402" s="20">
        <v>1023.2</v>
      </c>
      <c r="B18402" s="24">
        <v>43677</v>
      </c>
      <c r="C18402">
        <f t="shared" si="7"/>
        <v>1</v>
      </c>
      <c r="D18402" s="13">
        <v>1010</v>
      </c>
      <c r="E18402" s="13" t="s">
        <v>114</v>
      </c>
      <c r="F18402" s="17">
        <v>-50442</v>
      </c>
      <c r="G18402" t="str">
        <f>_xlfn.XLOOKUP(tbl_GL[[#This Row],[Account_key]],tbl_COA[Account_key],tbl_COA[Class],"Not Found")</f>
        <v>Adjusting</v>
      </c>
      <c r="H18402" t="str">
        <f>_xlfn.XLOOKUP(tbl_GL[[#This Row],[Account_key]],tbl_COA[Account_key],tbl_COA[SubClass],"Not Found")</f>
        <v>Adjusting</v>
      </c>
      <c r="I18402" t="str">
        <f>_xlfn.XLOOKUP(tbl_GL[[#This Row],[Account_key]],tbl_COA[Account_key],tbl_COA[SubClass2],"Not Found")</f>
        <v>Adjusting</v>
      </c>
      <c r="J18402" t="str">
        <f>_xlfn.XLOOKUP(tbl_GL[[#This Row],[Account_key]],tbl_COA[Account_key],tbl_COA[SubAccount],,0)</f>
        <v>Adjusting</v>
      </c>
      <c r="K18402">
        <f>YEAR(tbl_GL[[#This Row],[Date]])</f>
        <v>2019</v>
      </c>
    </row>
    <row r="18403" spans="1:11" x14ac:dyDescent="0.35">
      <c r="A18403" s="20">
        <v>1082.2</v>
      </c>
      <c r="B18403" s="24">
        <v>43708</v>
      </c>
      <c r="C18403">
        <f t="shared" si="7"/>
        <v>1</v>
      </c>
      <c r="D18403" s="13">
        <v>1010</v>
      </c>
      <c r="E18403" s="13" t="s">
        <v>114</v>
      </c>
      <c r="F18403" s="17">
        <v>-47358</v>
      </c>
      <c r="G18403" t="str">
        <f>_xlfn.XLOOKUP(tbl_GL[[#This Row],[Account_key]],tbl_COA[Account_key],tbl_COA[Class],"Not Found")</f>
        <v>Adjusting</v>
      </c>
      <c r="H18403" t="str">
        <f>_xlfn.XLOOKUP(tbl_GL[[#This Row],[Account_key]],tbl_COA[Account_key],tbl_COA[SubClass],"Not Found")</f>
        <v>Adjusting</v>
      </c>
      <c r="I18403" t="str">
        <f>_xlfn.XLOOKUP(tbl_GL[[#This Row],[Account_key]],tbl_COA[Account_key],tbl_COA[SubClass2],"Not Found")</f>
        <v>Adjusting</v>
      </c>
      <c r="J18403" t="str">
        <f>_xlfn.XLOOKUP(tbl_GL[[#This Row],[Account_key]],tbl_COA[Account_key],tbl_COA[SubAccount],,0)</f>
        <v>Adjusting</v>
      </c>
      <c r="K18403">
        <f>YEAR(tbl_GL[[#This Row],[Date]])</f>
        <v>2019</v>
      </c>
    </row>
    <row r="18404" spans="1:11" x14ac:dyDescent="0.35">
      <c r="A18404" s="20">
        <v>1139.2</v>
      </c>
      <c r="B18404" s="24">
        <v>43738</v>
      </c>
      <c r="C18404">
        <f t="shared" si="7"/>
        <v>1</v>
      </c>
      <c r="D18404" s="13">
        <v>1010</v>
      </c>
      <c r="E18404" s="13" t="s">
        <v>114</v>
      </c>
      <c r="F18404" s="17">
        <v>-42408</v>
      </c>
      <c r="G18404" t="str">
        <f>_xlfn.XLOOKUP(tbl_GL[[#This Row],[Account_key]],tbl_COA[Account_key],tbl_COA[Class],"Not Found")</f>
        <v>Adjusting</v>
      </c>
      <c r="H18404" t="str">
        <f>_xlfn.XLOOKUP(tbl_GL[[#This Row],[Account_key]],tbl_COA[Account_key],tbl_COA[SubClass],"Not Found")</f>
        <v>Adjusting</v>
      </c>
      <c r="I18404" t="str">
        <f>_xlfn.XLOOKUP(tbl_GL[[#This Row],[Account_key]],tbl_COA[Account_key],tbl_COA[SubClass2],"Not Found")</f>
        <v>Adjusting</v>
      </c>
      <c r="J18404" t="str">
        <f>_xlfn.XLOOKUP(tbl_GL[[#This Row],[Account_key]],tbl_COA[Account_key],tbl_COA[SubAccount],,0)</f>
        <v>Adjusting</v>
      </c>
      <c r="K18404">
        <f>YEAR(tbl_GL[[#This Row],[Date]])</f>
        <v>2019</v>
      </c>
    </row>
    <row r="18405" spans="1:11" x14ac:dyDescent="0.35">
      <c r="A18405" s="20">
        <v>1199.2</v>
      </c>
      <c r="B18405" s="24">
        <v>43769</v>
      </c>
      <c r="C18405">
        <f t="shared" si="7"/>
        <v>1</v>
      </c>
      <c r="D18405" s="13">
        <v>1010</v>
      </c>
      <c r="E18405" s="13" t="s">
        <v>114</v>
      </c>
      <c r="F18405" s="17">
        <v>-56294</v>
      </c>
      <c r="G18405" t="str">
        <f>_xlfn.XLOOKUP(tbl_GL[[#This Row],[Account_key]],tbl_COA[Account_key],tbl_COA[Class],"Not Found")</f>
        <v>Adjusting</v>
      </c>
      <c r="H18405" t="str">
        <f>_xlfn.XLOOKUP(tbl_GL[[#This Row],[Account_key]],tbl_COA[Account_key],tbl_COA[SubClass],"Not Found")</f>
        <v>Adjusting</v>
      </c>
      <c r="I18405" t="str">
        <f>_xlfn.XLOOKUP(tbl_GL[[#This Row],[Account_key]],tbl_COA[Account_key],tbl_COA[SubClass2],"Not Found")</f>
        <v>Adjusting</v>
      </c>
      <c r="J18405" t="str">
        <f>_xlfn.XLOOKUP(tbl_GL[[#This Row],[Account_key]],tbl_COA[Account_key],tbl_COA[SubAccount],,0)</f>
        <v>Adjusting</v>
      </c>
      <c r="K18405">
        <f>YEAR(tbl_GL[[#This Row],[Date]])</f>
        <v>2019</v>
      </c>
    </row>
    <row r="18406" spans="1:11" x14ac:dyDescent="0.35">
      <c r="A18406" s="20">
        <v>1261.2</v>
      </c>
      <c r="B18406" s="24">
        <v>43799</v>
      </c>
      <c r="C18406">
        <f t="shared" si="7"/>
        <v>1</v>
      </c>
      <c r="D18406" s="13">
        <v>1010</v>
      </c>
      <c r="E18406" s="13" t="s">
        <v>114</v>
      </c>
      <c r="F18406" s="17">
        <v>-93773</v>
      </c>
      <c r="G18406" t="str">
        <f>_xlfn.XLOOKUP(tbl_GL[[#This Row],[Account_key]],tbl_COA[Account_key],tbl_COA[Class],"Not Found")</f>
        <v>Adjusting</v>
      </c>
      <c r="H18406" t="str">
        <f>_xlfn.XLOOKUP(tbl_GL[[#This Row],[Account_key]],tbl_COA[Account_key],tbl_COA[SubClass],"Not Found")</f>
        <v>Adjusting</v>
      </c>
      <c r="I18406" t="str">
        <f>_xlfn.XLOOKUP(tbl_GL[[#This Row],[Account_key]],tbl_COA[Account_key],tbl_COA[SubClass2],"Not Found")</f>
        <v>Adjusting</v>
      </c>
      <c r="J18406" t="str">
        <f>_xlfn.XLOOKUP(tbl_GL[[#This Row],[Account_key]],tbl_COA[Account_key],tbl_COA[SubAccount],,0)</f>
        <v>Adjusting</v>
      </c>
      <c r="K18406">
        <f>YEAR(tbl_GL[[#This Row],[Date]])</f>
        <v>2019</v>
      </c>
    </row>
    <row r="18407" spans="1:11" x14ac:dyDescent="0.35">
      <c r="A18407" s="20">
        <v>1315.2</v>
      </c>
      <c r="B18407" s="24">
        <v>43830</v>
      </c>
      <c r="C18407">
        <f t="shared" si="7"/>
        <v>1</v>
      </c>
      <c r="D18407" s="13">
        <v>1010</v>
      </c>
      <c r="E18407" s="13" t="s">
        <v>114</v>
      </c>
      <c r="F18407" s="17">
        <v>-71830</v>
      </c>
      <c r="G18407" t="str">
        <f>_xlfn.XLOOKUP(tbl_GL[[#This Row],[Account_key]],tbl_COA[Account_key],tbl_COA[Class],"Not Found")</f>
        <v>Adjusting</v>
      </c>
      <c r="H18407" t="str">
        <f>_xlfn.XLOOKUP(tbl_GL[[#This Row],[Account_key]],tbl_COA[Account_key],tbl_COA[SubClass],"Not Found")</f>
        <v>Adjusting</v>
      </c>
      <c r="I18407" t="str">
        <f>_xlfn.XLOOKUP(tbl_GL[[#This Row],[Account_key]],tbl_COA[Account_key],tbl_COA[SubClass2],"Not Found")</f>
        <v>Adjusting</v>
      </c>
      <c r="J18407" t="str">
        <f>_xlfn.XLOOKUP(tbl_GL[[#This Row],[Account_key]],tbl_COA[Account_key],tbl_COA[SubAccount],,0)</f>
        <v>Adjusting</v>
      </c>
      <c r="K18407">
        <f>YEAR(tbl_GL[[#This Row],[Date]])</f>
        <v>2019</v>
      </c>
    </row>
    <row r="18408" spans="1:11" hidden="1" x14ac:dyDescent="0.35">
      <c r="A18408" s="20">
        <v>49.2</v>
      </c>
      <c r="B18408" s="24">
        <v>43131</v>
      </c>
      <c r="C18408">
        <v>2</v>
      </c>
      <c r="D18408" s="13">
        <v>1010</v>
      </c>
      <c r="E18408" s="13" t="s">
        <v>114</v>
      </c>
      <c r="F18408" s="17">
        <v>-1954</v>
      </c>
      <c r="G18408" t="str">
        <f>_xlfn.XLOOKUP(tbl_GL[[#This Row],[Account_key]],tbl_COA[Account_key],tbl_COA[Class],"Not Found")</f>
        <v>Adjusting</v>
      </c>
      <c r="H18408" t="str">
        <f>_xlfn.XLOOKUP(tbl_GL[[#This Row],[Account_key]],tbl_COA[Account_key],tbl_COA[SubClass],"Not Found")</f>
        <v>Adjusting</v>
      </c>
      <c r="I18408" t="str">
        <f>_xlfn.XLOOKUP(tbl_GL[[#This Row],[Account_key]],tbl_COA[Account_key],tbl_COA[SubClass2],"Not Found")</f>
        <v>Adjusting</v>
      </c>
      <c r="J18408" t="str">
        <f>_xlfn.XLOOKUP(tbl_GL[[#This Row],[Account_key]],tbl_COA[Account_key],tbl_COA[SubAccount],,0)</f>
        <v>Adjusting</v>
      </c>
      <c r="K18408">
        <f>YEAR(tbl_GL[[#This Row],[Date]])</f>
        <v>2018</v>
      </c>
    </row>
    <row r="18409" spans="1:11" hidden="1" x14ac:dyDescent="0.35">
      <c r="A18409" s="20">
        <v>93.2</v>
      </c>
      <c r="B18409" s="24">
        <v>43159</v>
      </c>
      <c r="C18409">
        <f t="shared" ref="C18409:C18431" si="8">C18408</f>
        <v>2</v>
      </c>
      <c r="D18409" s="13">
        <v>1010</v>
      </c>
      <c r="E18409" s="13" t="s">
        <v>114</v>
      </c>
      <c r="F18409" s="17">
        <v>1593</v>
      </c>
      <c r="G18409" t="str">
        <f>_xlfn.XLOOKUP(tbl_GL[[#This Row],[Account_key]],tbl_COA[Account_key],tbl_COA[Class],"Not Found")</f>
        <v>Adjusting</v>
      </c>
      <c r="H18409" t="str">
        <f>_xlfn.XLOOKUP(tbl_GL[[#This Row],[Account_key]],tbl_COA[Account_key],tbl_COA[SubClass],"Not Found")</f>
        <v>Adjusting</v>
      </c>
      <c r="I18409" t="str">
        <f>_xlfn.XLOOKUP(tbl_GL[[#This Row],[Account_key]],tbl_COA[Account_key],tbl_COA[SubClass2],"Not Found")</f>
        <v>Adjusting</v>
      </c>
      <c r="J18409" t="str">
        <f>_xlfn.XLOOKUP(tbl_GL[[#This Row],[Account_key]],tbl_COA[Account_key],tbl_COA[SubAccount],,0)</f>
        <v>Adjusting</v>
      </c>
      <c r="K18409">
        <f>YEAR(tbl_GL[[#This Row],[Date]])</f>
        <v>2018</v>
      </c>
    </row>
    <row r="18410" spans="1:11" hidden="1" x14ac:dyDescent="0.35">
      <c r="A18410" s="20">
        <v>142.19999999999999</v>
      </c>
      <c r="B18410" s="24">
        <v>43190</v>
      </c>
      <c r="C18410">
        <f t="shared" si="8"/>
        <v>2</v>
      </c>
      <c r="D18410" s="13">
        <v>1010</v>
      </c>
      <c r="E18410" s="13" t="s">
        <v>114</v>
      </c>
      <c r="F18410" s="17">
        <v>729</v>
      </c>
      <c r="G18410" t="str">
        <f>_xlfn.XLOOKUP(tbl_GL[[#This Row],[Account_key]],tbl_COA[Account_key],tbl_COA[Class],"Not Found")</f>
        <v>Adjusting</v>
      </c>
      <c r="H18410" t="str">
        <f>_xlfn.XLOOKUP(tbl_GL[[#This Row],[Account_key]],tbl_COA[Account_key],tbl_COA[SubClass],"Not Found")</f>
        <v>Adjusting</v>
      </c>
      <c r="I18410" t="str">
        <f>_xlfn.XLOOKUP(tbl_GL[[#This Row],[Account_key]],tbl_COA[Account_key],tbl_COA[SubClass2],"Not Found")</f>
        <v>Adjusting</v>
      </c>
      <c r="J18410" t="str">
        <f>_xlfn.XLOOKUP(tbl_GL[[#This Row],[Account_key]],tbl_COA[Account_key],tbl_COA[SubAccount],,0)</f>
        <v>Adjusting</v>
      </c>
      <c r="K18410">
        <f>YEAR(tbl_GL[[#This Row],[Date]])</f>
        <v>2018</v>
      </c>
    </row>
    <row r="18411" spans="1:11" hidden="1" x14ac:dyDescent="0.35">
      <c r="A18411" s="20">
        <v>200.2</v>
      </c>
      <c r="B18411" s="24">
        <v>43220</v>
      </c>
      <c r="C18411">
        <f t="shared" si="8"/>
        <v>2</v>
      </c>
      <c r="D18411" s="13">
        <v>1010</v>
      </c>
      <c r="E18411" s="13" t="s">
        <v>114</v>
      </c>
      <c r="F18411" s="17">
        <v>-2798</v>
      </c>
      <c r="G18411" t="str">
        <f>_xlfn.XLOOKUP(tbl_GL[[#This Row],[Account_key]],tbl_COA[Account_key],tbl_COA[Class],"Not Found")</f>
        <v>Adjusting</v>
      </c>
      <c r="H18411" t="str">
        <f>_xlfn.XLOOKUP(tbl_GL[[#This Row],[Account_key]],tbl_COA[Account_key],tbl_COA[SubClass],"Not Found")</f>
        <v>Adjusting</v>
      </c>
      <c r="I18411" t="str">
        <f>_xlfn.XLOOKUP(tbl_GL[[#This Row],[Account_key]],tbl_COA[Account_key],tbl_COA[SubClass2],"Not Found")</f>
        <v>Adjusting</v>
      </c>
      <c r="J18411" t="str">
        <f>_xlfn.XLOOKUP(tbl_GL[[#This Row],[Account_key]],tbl_COA[Account_key],tbl_COA[SubAccount],,0)</f>
        <v>Adjusting</v>
      </c>
      <c r="K18411">
        <f>YEAR(tbl_GL[[#This Row],[Date]])</f>
        <v>2018</v>
      </c>
    </row>
    <row r="18412" spans="1:11" hidden="1" x14ac:dyDescent="0.35">
      <c r="A18412" s="20">
        <v>250.2</v>
      </c>
      <c r="B18412" s="24">
        <v>43251</v>
      </c>
      <c r="C18412">
        <f t="shared" si="8"/>
        <v>2</v>
      </c>
      <c r="D18412" s="13">
        <v>1010</v>
      </c>
      <c r="E18412" s="13" t="s">
        <v>114</v>
      </c>
      <c r="F18412" s="17">
        <v>-1633</v>
      </c>
      <c r="G18412" t="str">
        <f>_xlfn.XLOOKUP(tbl_GL[[#This Row],[Account_key]],tbl_COA[Account_key],tbl_COA[Class],"Not Found")</f>
        <v>Adjusting</v>
      </c>
      <c r="H18412" t="str">
        <f>_xlfn.XLOOKUP(tbl_GL[[#This Row],[Account_key]],tbl_COA[Account_key],tbl_COA[SubClass],"Not Found")</f>
        <v>Adjusting</v>
      </c>
      <c r="I18412" t="str">
        <f>_xlfn.XLOOKUP(tbl_GL[[#This Row],[Account_key]],tbl_COA[Account_key],tbl_COA[SubClass2],"Not Found")</f>
        <v>Adjusting</v>
      </c>
      <c r="J18412" t="str">
        <f>_xlfn.XLOOKUP(tbl_GL[[#This Row],[Account_key]],tbl_COA[Account_key],tbl_COA[SubAccount],,0)</f>
        <v>Adjusting</v>
      </c>
      <c r="K18412">
        <f>YEAR(tbl_GL[[#This Row],[Date]])</f>
        <v>2018</v>
      </c>
    </row>
    <row r="18413" spans="1:11" hidden="1" x14ac:dyDescent="0.35">
      <c r="A18413" s="20">
        <v>301.2</v>
      </c>
      <c r="B18413" s="24">
        <v>43281</v>
      </c>
      <c r="C18413">
        <f t="shared" si="8"/>
        <v>2</v>
      </c>
      <c r="D18413" s="13">
        <v>1010</v>
      </c>
      <c r="E18413" s="13" t="s">
        <v>114</v>
      </c>
      <c r="F18413" s="17">
        <v>-1791</v>
      </c>
      <c r="G18413" t="str">
        <f>_xlfn.XLOOKUP(tbl_GL[[#This Row],[Account_key]],tbl_COA[Account_key],tbl_COA[Class],"Not Found")</f>
        <v>Adjusting</v>
      </c>
      <c r="H18413" t="str">
        <f>_xlfn.XLOOKUP(tbl_GL[[#This Row],[Account_key]],tbl_COA[Account_key],tbl_COA[SubClass],"Not Found")</f>
        <v>Adjusting</v>
      </c>
      <c r="I18413" t="str">
        <f>_xlfn.XLOOKUP(tbl_GL[[#This Row],[Account_key]],tbl_COA[Account_key],tbl_COA[SubClass2],"Not Found")</f>
        <v>Adjusting</v>
      </c>
      <c r="J18413" t="str">
        <f>_xlfn.XLOOKUP(tbl_GL[[#This Row],[Account_key]],tbl_COA[Account_key],tbl_COA[SubAccount],,0)</f>
        <v>Adjusting</v>
      </c>
      <c r="K18413">
        <f>YEAR(tbl_GL[[#This Row],[Date]])</f>
        <v>2018</v>
      </c>
    </row>
    <row r="18414" spans="1:11" hidden="1" x14ac:dyDescent="0.35">
      <c r="A18414" s="20">
        <v>363.2</v>
      </c>
      <c r="B18414" s="24">
        <v>43312</v>
      </c>
      <c r="C18414">
        <f t="shared" si="8"/>
        <v>2</v>
      </c>
      <c r="D18414" s="13">
        <v>1010</v>
      </c>
      <c r="E18414" s="13" t="s">
        <v>114</v>
      </c>
      <c r="F18414" s="17">
        <v>-8365</v>
      </c>
      <c r="G18414" t="str">
        <f>_xlfn.XLOOKUP(tbl_GL[[#This Row],[Account_key]],tbl_COA[Account_key],tbl_COA[Class],"Not Found")</f>
        <v>Adjusting</v>
      </c>
      <c r="H18414" t="str">
        <f>_xlfn.XLOOKUP(tbl_GL[[#This Row],[Account_key]],tbl_COA[Account_key],tbl_COA[SubClass],"Not Found")</f>
        <v>Adjusting</v>
      </c>
      <c r="I18414" t="str">
        <f>_xlfn.XLOOKUP(tbl_GL[[#This Row],[Account_key]],tbl_COA[Account_key],tbl_COA[SubClass2],"Not Found")</f>
        <v>Adjusting</v>
      </c>
      <c r="J18414" t="str">
        <f>_xlfn.XLOOKUP(tbl_GL[[#This Row],[Account_key]],tbl_COA[Account_key],tbl_COA[SubAccount],,0)</f>
        <v>Adjusting</v>
      </c>
      <c r="K18414">
        <f>YEAR(tbl_GL[[#This Row],[Date]])</f>
        <v>2018</v>
      </c>
    </row>
    <row r="18415" spans="1:11" hidden="1" x14ac:dyDescent="0.35">
      <c r="A18415" s="20">
        <v>422.2</v>
      </c>
      <c r="B18415" s="24">
        <v>43343</v>
      </c>
      <c r="C18415">
        <f t="shared" si="8"/>
        <v>2</v>
      </c>
      <c r="D18415" s="13">
        <v>1010</v>
      </c>
      <c r="E18415" s="13" t="s">
        <v>114</v>
      </c>
      <c r="F18415" s="17">
        <v>-7792</v>
      </c>
      <c r="G18415" t="str">
        <f>_xlfn.XLOOKUP(tbl_GL[[#This Row],[Account_key]],tbl_COA[Account_key],tbl_COA[Class],"Not Found")</f>
        <v>Adjusting</v>
      </c>
      <c r="H18415" t="str">
        <f>_xlfn.XLOOKUP(tbl_GL[[#This Row],[Account_key]],tbl_COA[Account_key],tbl_COA[SubClass],"Not Found")</f>
        <v>Adjusting</v>
      </c>
      <c r="I18415" t="str">
        <f>_xlfn.XLOOKUP(tbl_GL[[#This Row],[Account_key]],tbl_COA[Account_key],tbl_COA[SubClass2],"Not Found")</f>
        <v>Adjusting</v>
      </c>
      <c r="J18415" t="str">
        <f>_xlfn.XLOOKUP(tbl_GL[[#This Row],[Account_key]],tbl_COA[Account_key],tbl_COA[SubAccount],,0)</f>
        <v>Adjusting</v>
      </c>
      <c r="K18415">
        <f>YEAR(tbl_GL[[#This Row],[Date]])</f>
        <v>2018</v>
      </c>
    </row>
    <row r="18416" spans="1:11" hidden="1" x14ac:dyDescent="0.35">
      <c r="A18416" s="20">
        <v>478.2</v>
      </c>
      <c r="B18416" s="24">
        <v>43373</v>
      </c>
      <c r="C18416">
        <f t="shared" si="8"/>
        <v>2</v>
      </c>
      <c r="D18416" s="13">
        <v>1010</v>
      </c>
      <c r="E18416" s="13" t="s">
        <v>114</v>
      </c>
      <c r="F18416" s="17">
        <v>-6850</v>
      </c>
      <c r="G18416" t="str">
        <f>_xlfn.XLOOKUP(tbl_GL[[#This Row],[Account_key]],tbl_COA[Account_key],tbl_COA[Class],"Not Found")</f>
        <v>Adjusting</v>
      </c>
      <c r="H18416" t="str">
        <f>_xlfn.XLOOKUP(tbl_GL[[#This Row],[Account_key]],tbl_COA[Account_key],tbl_COA[SubClass],"Not Found")</f>
        <v>Adjusting</v>
      </c>
      <c r="I18416" t="str">
        <f>_xlfn.XLOOKUP(tbl_GL[[#This Row],[Account_key]],tbl_COA[Account_key],tbl_COA[SubClass2],"Not Found")</f>
        <v>Adjusting</v>
      </c>
      <c r="J18416" t="str">
        <f>_xlfn.XLOOKUP(tbl_GL[[#This Row],[Account_key]],tbl_COA[Account_key],tbl_COA[SubAccount],,0)</f>
        <v>Adjusting</v>
      </c>
      <c r="K18416">
        <f>YEAR(tbl_GL[[#This Row],[Date]])</f>
        <v>2018</v>
      </c>
    </row>
    <row r="18417" spans="1:11" hidden="1" x14ac:dyDescent="0.35">
      <c r="A18417" s="20">
        <v>539.20000000000005</v>
      </c>
      <c r="B18417" s="24">
        <v>43404</v>
      </c>
      <c r="C18417">
        <f t="shared" si="8"/>
        <v>2</v>
      </c>
      <c r="D18417" s="13">
        <v>1010</v>
      </c>
      <c r="E18417" s="13" t="s">
        <v>114</v>
      </c>
      <c r="F18417" s="17">
        <v>-9252</v>
      </c>
      <c r="G18417" t="str">
        <f>_xlfn.XLOOKUP(tbl_GL[[#This Row],[Account_key]],tbl_COA[Account_key],tbl_COA[Class],"Not Found")</f>
        <v>Adjusting</v>
      </c>
      <c r="H18417" t="str">
        <f>_xlfn.XLOOKUP(tbl_GL[[#This Row],[Account_key]],tbl_COA[Account_key],tbl_COA[SubClass],"Not Found")</f>
        <v>Adjusting</v>
      </c>
      <c r="I18417" t="str">
        <f>_xlfn.XLOOKUP(tbl_GL[[#This Row],[Account_key]],tbl_COA[Account_key],tbl_COA[SubClass2],"Not Found")</f>
        <v>Adjusting</v>
      </c>
      <c r="J18417" t="str">
        <f>_xlfn.XLOOKUP(tbl_GL[[#This Row],[Account_key]],tbl_COA[Account_key],tbl_COA[SubAccount],,0)</f>
        <v>Adjusting</v>
      </c>
      <c r="K18417">
        <f>YEAR(tbl_GL[[#This Row],[Date]])</f>
        <v>2018</v>
      </c>
    </row>
    <row r="18418" spans="1:11" hidden="1" x14ac:dyDescent="0.35">
      <c r="A18418" s="20">
        <v>601.20000000000005</v>
      </c>
      <c r="B18418" s="24">
        <v>43434</v>
      </c>
      <c r="C18418">
        <f t="shared" si="8"/>
        <v>2</v>
      </c>
      <c r="D18418" s="13">
        <v>1010</v>
      </c>
      <c r="E18418" s="13" t="s">
        <v>114</v>
      </c>
      <c r="F18418" s="17">
        <v>-16914</v>
      </c>
      <c r="G18418" t="str">
        <f>_xlfn.XLOOKUP(tbl_GL[[#This Row],[Account_key]],tbl_COA[Account_key],tbl_COA[Class],"Not Found")</f>
        <v>Adjusting</v>
      </c>
      <c r="H18418" t="str">
        <f>_xlfn.XLOOKUP(tbl_GL[[#This Row],[Account_key]],tbl_COA[Account_key],tbl_COA[SubClass],"Not Found")</f>
        <v>Adjusting</v>
      </c>
      <c r="I18418" t="str">
        <f>_xlfn.XLOOKUP(tbl_GL[[#This Row],[Account_key]],tbl_COA[Account_key],tbl_COA[SubClass2],"Not Found")</f>
        <v>Adjusting</v>
      </c>
      <c r="J18418" t="str">
        <f>_xlfn.XLOOKUP(tbl_GL[[#This Row],[Account_key]],tbl_COA[Account_key],tbl_COA[SubAccount],,0)</f>
        <v>Adjusting</v>
      </c>
      <c r="K18418">
        <f>YEAR(tbl_GL[[#This Row],[Date]])</f>
        <v>2018</v>
      </c>
    </row>
    <row r="18419" spans="1:11" hidden="1" x14ac:dyDescent="0.35">
      <c r="A18419" s="20">
        <v>654.20000000000005</v>
      </c>
      <c r="B18419" s="24">
        <v>43465</v>
      </c>
      <c r="C18419">
        <f t="shared" si="8"/>
        <v>2</v>
      </c>
      <c r="D18419" s="13">
        <v>1010</v>
      </c>
      <c r="E18419" s="13" t="s">
        <v>114</v>
      </c>
      <c r="F18419" s="17">
        <v>-12510</v>
      </c>
      <c r="G18419" t="str">
        <f>_xlfn.XLOOKUP(tbl_GL[[#This Row],[Account_key]],tbl_COA[Account_key],tbl_COA[Class],"Not Found")</f>
        <v>Adjusting</v>
      </c>
      <c r="H18419" t="str">
        <f>_xlfn.XLOOKUP(tbl_GL[[#This Row],[Account_key]],tbl_COA[Account_key],tbl_COA[SubClass],"Not Found")</f>
        <v>Adjusting</v>
      </c>
      <c r="I18419" t="str">
        <f>_xlfn.XLOOKUP(tbl_GL[[#This Row],[Account_key]],tbl_COA[Account_key],tbl_COA[SubClass2],"Not Found")</f>
        <v>Adjusting</v>
      </c>
      <c r="J18419" t="str">
        <f>_xlfn.XLOOKUP(tbl_GL[[#This Row],[Account_key]],tbl_COA[Account_key],tbl_COA[SubAccount],,0)</f>
        <v>Adjusting</v>
      </c>
      <c r="K18419">
        <f>YEAR(tbl_GL[[#This Row],[Date]])</f>
        <v>2018</v>
      </c>
    </row>
    <row r="18420" spans="1:11" x14ac:dyDescent="0.35">
      <c r="A18420" s="20">
        <v>717.2</v>
      </c>
      <c r="B18420" s="24">
        <v>43496</v>
      </c>
      <c r="C18420">
        <f t="shared" si="8"/>
        <v>2</v>
      </c>
      <c r="D18420" s="13">
        <v>1010</v>
      </c>
      <c r="E18420" s="13" t="s">
        <v>114</v>
      </c>
      <c r="F18420" s="17">
        <v>-4021</v>
      </c>
      <c r="G18420" t="str">
        <f>_xlfn.XLOOKUP(tbl_GL[[#This Row],[Account_key]],tbl_COA[Account_key],tbl_COA[Class],"Not Found")</f>
        <v>Adjusting</v>
      </c>
      <c r="H18420" t="str">
        <f>_xlfn.XLOOKUP(tbl_GL[[#This Row],[Account_key]],tbl_COA[Account_key],tbl_COA[SubClass],"Not Found")</f>
        <v>Adjusting</v>
      </c>
      <c r="I18420" t="str">
        <f>_xlfn.XLOOKUP(tbl_GL[[#This Row],[Account_key]],tbl_COA[Account_key],tbl_COA[SubClass2],"Not Found")</f>
        <v>Adjusting</v>
      </c>
      <c r="J18420" t="str">
        <f>_xlfn.XLOOKUP(tbl_GL[[#This Row],[Account_key]],tbl_COA[Account_key],tbl_COA[SubAccount],,0)</f>
        <v>Adjusting</v>
      </c>
      <c r="K18420">
        <f>YEAR(tbl_GL[[#This Row],[Date]])</f>
        <v>2019</v>
      </c>
    </row>
    <row r="18421" spans="1:11" x14ac:dyDescent="0.35">
      <c r="A18421" s="20">
        <v>760.2</v>
      </c>
      <c r="B18421" s="24">
        <v>43524</v>
      </c>
      <c r="C18421">
        <f t="shared" si="8"/>
        <v>2</v>
      </c>
      <c r="D18421" s="13">
        <v>1010</v>
      </c>
      <c r="E18421" s="13" t="s">
        <v>114</v>
      </c>
      <c r="F18421" s="17">
        <v>1016</v>
      </c>
      <c r="G18421" t="str">
        <f>_xlfn.XLOOKUP(tbl_GL[[#This Row],[Account_key]],tbl_COA[Account_key],tbl_COA[Class],"Not Found")</f>
        <v>Adjusting</v>
      </c>
      <c r="H18421" t="str">
        <f>_xlfn.XLOOKUP(tbl_GL[[#This Row],[Account_key]],tbl_COA[Account_key],tbl_COA[SubClass],"Not Found")</f>
        <v>Adjusting</v>
      </c>
      <c r="I18421" t="str">
        <f>_xlfn.XLOOKUP(tbl_GL[[#This Row],[Account_key]],tbl_COA[Account_key],tbl_COA[SubClass2],"Not Found")</f>
        <v>Adjusting</v>
      </c>
      <c r="J18421" t="str">
        <f>_xlfn.XLOOKUP(tbl_GL[[#This Row],[Account_key]],tbl_COA[Account_key],tbl_COA[SubAccount],,0)</f>
        <v>Adjusting</v>
      </c>
      <c r="K18421">
        <f>YEAR(tbl_GL[[#This Row],[Date]])</f>
        <v>2019</v>
      </c>
    </row>
    <row r="18422" spans="1:11" x14ac:dyDescent="0.35">
      <c r="A18422" s="20">
        <v>805.2</v>
      </c>
      <c r="B18422" s="24">
        <v>43555</v>
      </c>
      <c r="C18422">
        <f t="shared" si="8"/>
        <v>2</v>
      </c>
      <c r="D18422" s="13">
        <v>1010</v>
      </c>
      <c r="E18422" s="13" t="s">
        <v>114</v>
      </c>
      <c r="F18422" s="17">
        <v>-93</v>
      </c>
      <c r="G18422" t="str">
        <f>_xlfn.XLOOKUP(tbl_GL[[#This Row],[Account_key]],tbl_COA[Account_key],tbl_COA[Class],"Not Found")</f>
        <v>Adjusting</v>
      </c>
      <c r="H18422" t="str">
        <f>_xlfn.XLOOKUP(tbl_GL[[#This Row],[Account_key]],tbl_COA[Account_key],tbl_COA[SubClass],"Not Found")</f>
        <v>Adjusting</v>
      </c>
      <c r="I18422" t="str">
        <f>_xlfn.XLOOKUP(tbl_GL[[#This Row],[Account_key]],tbl_COA[Account_key],tbl_COA[SubClass2],"Not Found")</f>
        <v>Adjusting</v>
      </c>
      <c r="J18422" t="str">
        <f>_xlfn.XLOOKUP(tbl_GL[[#This Row],[Account_key]],tbl_COA[Account_key],tbl_COA[SubAccount],,0)</f>
        <v>Adjusting</v>
      </c>
      <c r="K18422">
        <f>YEAR(tbl_GL[[#This Row],[Date]])</f>
        <v>2019</v>
      </c>
    </row>
    <row r="18423" spans="1:11" x14ac:dyDescent="0.35">
      <c r="A18423" s="20">
        <v>868.2</v>
      </c>
      <c r="B18423" s="24">
        <v>43585</v>
      </c>
      <c r="C18423">
        <f t="shared" si="8"/>
        <v>2</v>
      </c>
      <c r="D18423" s="13">
        <v>1010</v>
      </c>
      <c r="E18423" s="13" t="s">
        <v>114</v>
      </c>
      <c r="F18423" s="17">
        <v>-5146</v>
      </c>
      <c r="G18423" t="str">
        <f>_xlfn.XLOOKUP(tbl_GL[[#This Row],[Account_key]],tbl_COA[Account_key],tbl_COA[Class],"Not Found")</f>
        <v>Adjusting</v>
      </c>
      <c r="H18423" t="str">
        <f>_xlfn.XLOOKUP(tbl_GL[[#This Row],[Account_key]],tbl_COA[Account_key],tbl_COA[SubClass],"Not Found")</f>
        <v>Adjusting</v>
      </c>
      <c r="I18423" t="str">
        <f>_xlfn.XLOOKUP(tbl_GL[[#This Row],[Account_key]],tbl_COA[Account_key],tbl_COA[SubClass2],"Not Found")</f>
        <v>Adjusting</v>
      </c>
      <c r="J18423" t="str">
        <f>_xlfn.XLOOKUP(tbl_GL[[#This Row],[Account_key]],tbl_COA[Account_key],tbl_COA[SubAccount],,0)</f>
        <v>Adjusting</v>
      </c>
      <c r="K18423">
        <f>YEAR(tbl_GL[[#This Row],[Date]])</f>
        <v>2019</v>
      </c>
    </row>
    <row r="18424" spans="1:11" x14ac:dyDescent="0.35">
      <c r="A18424" s="20">
        <v>918.2</v>
      </c>
      <c r="B18424" s="24">
        <v>43616</v>
      </c>
      <c r="C18424">
        <f t="shared" si="8"/>
        <v>2</v>
      </c>
      <c r="D18424" s="13">
        <v>1010</v>
      </c>
      <c r="E18424" s="13" t="s">
        <v>114</v>
      </c>
      <c r="F18424" s="17">
        <v>-3075</v>
      </c>
      <c r="G18424" t="str">
        <f>_xlfn.XLOOKUP(tbl_GL[[#This Row],[Account_key]],tbl_COA[Account_key],tbl_COA[Class],"Not Found")</f>
        <v>Adjusting</v>
      </c>
      <c r="H18424" t="str">
        <f>_xlfn.XLOOKUP(tbl_GL[[#This Row],[Account_key]],tbl_COA[Account_key],tbl_COA[SubClass],"Not Found")</f>
        <v>Adjusting</v>
      </c>
      <c r="I18424" t="str">
        <f>_xlfn.XLOOKUP(tbl_GL[[#This Row],[Account_key]],tbl_COA[Account_key],tbl_COA[SubClass2],"Not Found")</f>
        <v>Adjusting</v>
      </c>
      <c r="J18424" t="str">
        <f>_xlfn.XLOOKUP(tbl_GL[[#This Row],[Account_key]],tbl_COA[Account_key],tbl_COA[SubAccount],,0)</f>
        <v>Adjusting</v>
      </c>
      <c r="K18424">
        <f>YEAR(tbl_GL[[#This Row],[Date]])</f>
        <v>2019</v>
      </c>
    </row>
    <row r="18425" spans="1:11" x14ac:dyDescent="0.35">
      <c r="A18425" s="20">
        <v>969.2</v>
      </c>
      <c r="B18425" s="24">
        <v>43646</v>
      </c>
      <c r="C18425">
        <f t="shared" si="8"/>
        <v>2</v>
      </c>
      <c r="D18425" s="13">
        <v>1010</v>
      </c>
      <c r="E18425" s="13" t="s">
        <v>114</v>
      </c>
      <c r="F18425" s="17">
        <v>-3508</v>
      </c>
      <c r="G18425" t="str">
        <f>_xlfn.XLOOKUP(tbl_GL[[#This Row],[Account_key]],tbl_COA[Account_key],tbl_COA[Class],"Not Found")</f>
        <v>Adjusting</v>
      </c>
      <c r="H18425" t="str">
        <f>_xlfn.XLOOKUP(tbl_GL[[#This Row],[Account_key]],tbl_COA[Account_key],tbl_COA[SubClass],"Not Found")</f>
        <v>Adjusting</v>
      </c>
      <c r="I18425" t="str">
        <f>_xlfn.XLOOKUP(tbl_GL[[#This Row],[Account_key]],tbl_COA[Account_key],tbl_COA[SubClass2],"Not Found")</f>
        <v>Adjusting</v>
      </c>
      <c r="J18425" t="str">
        <f>_xlfn.XLOOKUP(tbl_GL[[#This Row],[Account_key]],tbl_COA[Account_key],tbl_COA[SubAccount],,0)</f>
        <v>Adjusting</v>
      </c>
      <c r="K18425">
        <f>YEAR(tbl_GL[[#This Row],[Date]])</f>
        <v>2019</v>
      </c>
    </row>
    <row r="18426" spans="1:11" x14ac:dyDescent="0.35">
      <c r="A18426" s="20">
        <v>1031.2</v>
      </c>
      <c r="B18426" s="24">
        <v>43677</v>
      </c>
      <c r="C18426">
        <f t="shared" si="8"/>
        <v>2</v>
      </c>
      <c r="D18426" s="13">
        <v>1010</v>
      </c>
      <c r="E18426" s="13" t="s">
        <v>114</v>
      </c>
      <c r="F18426" s="17">
        <v>-12610</v>
      </c>
      <c r="G18426" t="str">
        <f>_xlfn.XLOOKUP(tbl_GL[[#This Row],[Account_key]],tbl_COA[Account_key],tbl_COA[Class],"Not Found")</f>
        <v>Adjusting</v>
      </c>
      <c r="H18426" t="str">
        <f>_xlfn.XLOOKUP(tbl_GL[[#This Row],[Account_key]],tbl_COA[Account_key],tbl_COA[SubClass],"Not Found")</f>
        <v>Adjusting</v>
      </c>
      <c r="I18426" t="str">
        <f>_xlfn.XLOOKUP(tbl_GL[[#This Row],[Account_key]],tbl_COA[Account_key],tbl_COA[SubClass2],"Not Found")</f>
        <v>Adjusting</v>
      </c>
      <c r="J18426" t="str">
        <f>_xlfn.XLOOKUP(tbl_GL[[#This Row],[Account_key]],tbl_COA[Account_key],tbl_COA[SubAccount],,0)</f>
        <v>Adjusting</v>
      </c>
      <c r="K18426">
        <f>YEAR(tbl_GL[[#This Row],[Date]])</f>
        <v>2019</v>
      </c>
    </row>
    <row r="18427" spans="1:11" x14ac:dyDescent="0.35">
      <c r="A18427" s="20">
        <v>1090.2</v>
      </c>
      <c r="B18427" s="24">
        <v>43708</v>
      </c>
      <c r="C18427">
        <f t="shared" si="8"/>
        <v>2</v>
      </c>
      <c r="D18427" s="13">
        <v>1010</v>
      </c>
      <c r="E18427" s="13" t="s">
        <v>114</v>
      </c>
      <c r="F18427" s="17">
        <v>-11837</v>
      </c>
      <c r="G18427" t="str">
        <f>_xlfn.XLOOKUP(tbl_GL[[#This Row],[Account_key]],tbl_COA[Account_key],tbl_COA[Class],"Not Found")</f>
        <v>Adjusting</v>
      </c>
      <c r="H18427" t="str">
        <f>_xlfn.XLOOKUP(tbl_GL[[#This Row],[Account_key]],tbl_COA[Account_key],tbl_COA[SubClass],"Not Found")</f>
        <v>Adjusting</v>
      </c>
      <c r="I18427" t="str">
        <f>_xlfn.XLOOKUP(tbl_GL[[#This Row],[Account_key]],tbl_COA[Account_key],tbl_COA[SubClass2],"Not Found")</f>
        <v>Adjusting</v>
      </c>
      <c r="J18427" t="str">
        <f>_xlfn.XLOOKUP(tbl_GL[[#This Row],[Account_key]],tbl_COA[Account_key],tbl_COA[SubAccount],,0)</f>
        <v>Adjusting</v>
      </c>
      <c r="K18427">
        <f>YEAR(tbl_GL[[#This Row],[Date]])</f>
        <v>2019</v>
      </c>
    </row>
    <row r="18428" spans="1:11" x14ac:dyDescent="0.35">
      <c r="A18428" s="20">
        <v>1147.2</v>
      </c>
      <c r="B18428" s="24">
        <v>43738</v>
      </c>
      <c r="C18428">
        <f t="shared" si="8"/>
        <v>2</v>
      </c>
      <c r="D18428" s="13">
        <v>1010</v>
      </c>
      <c r="E18428" s="13" t="s">
        <v>114</v>
      </c>
      <c r="F18428" s="17">
        <v>-10604</v>
      </c>
      <c r="G18428" t="str">
        <f>_xlfn.XLOOKUP(tbl_GL[[#This Row],[Account_key]],tbl_COA[Account_key],tbl_COA[Class],"Not Found")</f>
        <v>Adjusting</v>
      </c>
      <c r="H18428" t="str">
        <f>_xlfn.XLOOKUP(tbl_GL[[#This Row],[Account_key]],tbl_COA[Account_key],tbl_COA[SubClass],"Not Found")</f>
        <v>Adjusting</v>
      </c>
      <c r="I18428" t="str">
        <f>_xlfn.XLOOKUP(tbl_GL[[#This Row],[Account_key]],tbl_COA[Account_key],tbl_COA[SubClass2],"Not Found")</f>
        <v>Adjusting</v>
      </c>
      <c r="J18428" t="str">
        <f>_xlfn.XLOOKUP(tbl_GL[[#This Row],[Account_key]],tbl_COA[Account_key],tbl_COA[SubAccount],,0)</f>
        <v>Adjusting</v>
      </c>
      <c r="K18428">
        <f>YEAR(tbl_GL[[#This Row],[Date]])</f>
        <v>2019</v>
      </c>
    </row>
    <row r="18429" spans="1:11" x14ac:dyDescent="0.35">
      <c r="A18429" s="20">
        <v>1207.2</v>
      </c>
      <c r="B18429" s="24">
        <v>43769</v>
      </c>
      <c r="C18429">
        <f t="shared" si="8"/>
        <v>2</v>
      </c>
      <c r="D18429" s="13">
        <v>1010</v>
      </c>
      <c r="E18429" s="13" t="s">
        <v>114</v>
      </c>
      <c r="F18429" s="17">
        <v>-14073</v>
      </c>
      <c r="G18429" t="str">
        <f>_xlfn.XLOOKUP(tbl_GL[[#This Row],[Account_key]],tbl_COA[Account_key],tbl_COA[Class],"Not Found")</f>
        <v>Adjusting</v>
      </c>
      <c r="H18429" t="str">
        <f>_xlfn.XLOOKUP(tbl_GL[[#This Row],[Account_key]],tbl_COA[Account_key],tbl_COA[SubClass],"Not Found")</f>
        <v>Adjusting</v>
      </c>
      <c r="I18429" t="str">
        <f>_xlfn.XLOOKUP(tbl_GL[[#This Row],[Account_key]],tbl_COA[Account_key],tbl_COA[SubClass2],"Not Found")</f>
        <v>Adjusting</v>
      </c>
      <c r="J18429" t="str">
        <f>_xlfn.XLOOKUP(tbl_GL[[#This Row],[Account_key]],tbl_COA[Account_key],tbl_COA[SubAccount],,0)</f>
        <v>Adjusting</v>
      </c>
      <c r="K18429">
        <f>YEAR(tbl_GL[[#This Row],[Date]])</f>
        <v>2019</v>
      </c>
    </row>
    <row r="18430" spans="1:11" x14ac:dyDescent="0.35">
      <c r="A18430" s="20">
        <v>1269.2</v>
      </c>
      <c r="B18430" s="24">
        <v>43799</v>
      </c>
      <c r="C18430">
        <f t="shared" si="8"/>
        <v>2</v>
      </c>
      <c r="D18430" s="13">
        <v>1010</v>
      </c>
      <c r="E18430" s="13" t="s">
        <v>114</v>
      </c>
      <c r="F18430" s="17">
        <v>-23443</v>
      </c>
      <c r="G18430" t="str">
        <f>_xlfn.XLOOKUP(tbl_GL[[#This Row],[Account_key]],tbl_COA[Account_key],tbl_COA[Class],"Not Found")</f>
        <v>Adjusting</v>
      </c>
      <c r="H18430" t="str">
        <f>_xlfn.XLOOKUP(tbl_GL[[#This Row],[Account_key]],tbl_COA[Account_key],tbl_COA[SubClass],"Not Found")</f>
        <v>Adjusting</v>
      </c>
      <c r="I18430" t="str">
        <f>_xlfn.XLOOKUP(tbl_GL[[#This Row],[Account_key]],tbl_COA[Account_key],tbl_COA[SubClass2],"Not Found")</f>
        <v>Adjusting</v>
      </c>
      <c r="J18430" t="str">
        <f>_xlfn.XLOOKUP(tbl_GL[[#This Row],[Account_key]],tbl_COA[Account_key],tbl_COA[SubAccount],,0)</f>
        <v>Adjusting</v>
      </c>
      <c r="K18430">
        <f>YEAR(tbl_GL[[#This Row],[Date]])</f>
        <v>2019</v>
      </c>
    </row>
    <row r="18431" spans="1:11" x14ac:dyDescent="0.35">
      <c r="A18431" s="20">
        <v>1323.2</v>
      </c>
      <c r="B18431" s="24">
        <v>43830</v>
      </c>
      <c r="C18431">
        <f t="shared" si="8"/>
        <v>2</v>
      </c>
      <c r="D18431" s="13">
        <v>1010</v>
      </c>
      <c r="E18431" s="13" t="s">
        <v>114</v>
      </c>
      <c r="F18431" s="17">
        <v>-17955</v>
      </c>
      <c r="G18431" t="str">
        <f>_xlfn.XLOOKUP(tbl_GL[[#This Row],[Account_key]],tbl_COA[Account_key],tbl_COA[Class],"Not Found")</f>
        <v>Adjusting</v>
      </c>
      <c r="H18431" t="str">
        <f>_xlfn.XLOOKUP(tbl_GL[[#This Row],[Account_key]],tbl_COA[Account_key],tbl_COA[SubClass],"Not Found")</f>
        <v>Adjusting</v>
      </c>
      <c r="I18431" t="str">
        <f>_xlfn.XLOOKUP(tbl_GL[[#This Row],[Account_key]],tbl_COA[Account_key],tbl_COA[SubClass2],"Not Found")</f>
        <v>Adjusting</v>
      </c>
      <c r="J18431" t="str">
        <f>_xlfn.XLOOKUP(tbl_GL[[#This Row],[Account_key]],tbl_COA[Account_key],tbl_COA[SubAccount],,0)</f>
        <v>Adjusting</v>
      </c>
      <c r="K18431">
        <f>YEAR(tbl_GL[[#This Row],[Date]])</f>
        <v>2019</v>
      </c>
    </row>
    <row r="18432" spans="1:11" hidden="1" x14ac:dyDescent="0.35">
      <c r="A18432" s="20">
        <v>49.2</v>
      </c>
      <c r="B18432" s="24">
        <v>43131</v>
      </c>
      <c r="C18432">
        <v>3</v>
      </c>
      <c r="D18432" s="13">
        <v>1010</v>
      </c>
      <c r="E18432" s="13" t="s">
        <v>114</v>
      </c>
      <c r="F18432" s="17">
        <v>-2924</v>
      </c>
      <c r="G18432" t="str">
        <f>_xlfn.XLOOKUP(tbl_GL[[#This Row],[Account_key]],tbl_COA[Account_key],tbl_COA[Class],"Not Found")</f>
        <v>Adjusting</v>
      </c>
      <c r="H18432" t="str">
        <f>_xlfn.XLOOKUP(tbl_GL[[#This Row],[Account_key]],tbl_COA[Account_key],tbl_COA[SubClass],"Not Found")</f>
        <v>Adjusting</v>
      </c>
      <c r="I18432" t="str">
        <f>_xlfn.XLOOKUP(tbl_GL[[#This Row],[Account_key]],tbl_COA[Account_key],tbl_COA[SubClass2],"Not Found")</f>
        <v>Adjusting</v>
      </c>
      <c r="J18432" t="str">
        <f>_xlfn.XLOOKUP(tbl_GL[[#This Row],[Account_key]],tbl_COA[Account_key],tbl_COA[SubAccount],,0)</f>
        <v>Adjusting</v>
      </c>
      <c r="K18432">
        <f>YEAR(tbl_GL[[#This Row],[Date]])</f>
        <v>2018</v>
      </c>
    </row>
    <row r="18433" spans="1:11" hidden="1" x14ac:dyDescent="0.35">
      <c r="A18433" s="20">
        <v>93.2</v>
      </c>
      <c r="B18433" s="24">
        <v>43159</v>
      </c>
      <c r="C18433">
        <f t="shared" ref="C18433:C18455" si="9">C18432</f>
        <v>3</v>
      </c>
      <c r="D18433" s="13">
        <v>1010</v>
      </c>
      <c r="E18433" s="13" t="s">
        <v>114</v>
      </c>
      <c r="F18433" s="17">
        <v>2209</v>
      </c>
      <c r="G18433" t="str">
        <f>_xlfn.XLOOKUP(tbl_GL[[#This Row],[Account_key]],tbl_COA[Account_key],tbl_COA[Class],"Not Found")</f>
        <v>Adjusting</v>
      </c>
      <c r="H18433" t="str">
        <f>_xlfn.XLOOKUP(tbl_GL[[#This Row],[Account_key]],tbl_COA[Account_key],tbl_COA[SubClass],"Not Found")</f>
        <v>Adjusting</v>
      </c>
      <c r="I18433" t="str">
        <f>_xlfn.XLOOKUP(tbl_GL[[#This Row],[Account_key]],tbl_COA[Account_key],tbl_COA[SubClass2],"Not Found")</f>
        <v>Adjusting</v>
      </c>
      <c r="J18433" t="str">
        <f>_xlfn.XLOOKUP(tbl_GL[[#This Row],[Account_key]],tbl_COA[Account_key],tbl_COA[SubAccount],,0)</f>
        <v>Adjusting</v>
      </c>
      <c r="K18433">
        <f>YEAR(tbl_GL[[#This Row],[Date]])</f>
        <v>2018</v>
      </c>
    </row>
    <row r="18434" spans="1:11" hidden="1" x14ac:dyDescent="0.35">
      <c r="A18434" s="20">
        <v>142.19999999999999</v>
      </c>
      <c r="B18434" s="24">
        <v>43190</v>
      </c>
      <c r="C18434">
        <f t="shared" si="9"/>
        <v>3</v>
      </c>
      <c r="D18434" s="13">
        <v>1010</v>
      </c>
      <c r="E18434" s="13" t="s">
        <v>114</v>
      </c>
      <c r="F18434" s="17">
        <v>1291</v>
      </c>
      <c r="G18434" t="str">
        <f>_xlfn.XLOOKUP(tbl_GL[[#This Row],[Account_key]],tbl_COA[Account_key],tbl_COA[Class],"Not Found")</f>
        <v>Adjusting</v>
      </c>
      <c r="H18434" t="str">
        <f>_xlfn.XLOOKUP(tbl_GL[[#This Row],[Account_key]],tbl_COA[Account_key],tbl_COA[SubClass],"Not Found")</f>
        <v>Adjusting</v>
      </c>
      <c r="I18434" t="str">
        <f>_xlfn.XLOOKUP(tbl_GL[[#This Row],[Account_key]],tbl_COA[Account_key],tbl_COA[SubClass2],"Not Found")</f>
        <v>Adjusting</v>
      </c>
      <c r="J18434" t="str">
        <f>_xlfn.XLOOKUP(tbl_GL[[#This Row],[Account_key]],tbl_COA[Account_key],tbl_COA[SubAccount],,0)</f>
        <v>Adjusting</v>
      </c>
      <c r="K18434">
        <f>YEAR(tbl_GL[[#This Row],[Date]])</f>
        <v>2018</v>
      </c>
    </row>
    <row r="18435" spans="1:11" hidden="1" x14ac:dyDescent="0.35">
      <c r="A18435" s="20">
        <v>200.2</v>
      </c>
      <c r="B18435" s="24">
        <v>43220</v>
      </c>
      <c r="C18435">
        <f t="shared" si="9"/>
        <v>3</v>
      </c>
      <c r="D18435" s="13">
        <v>1010</v>
      </c>
      <c r="E18435" s="13" t="s">
        <v>114</v>
      </c>
      <c r="F18435" s="17">
        <v>-4123</v>
      </c>
      <c r="G18435" t="str">
        <f>_xlfn.XLOOKUP(tbl_GL[[#This Row],[Account_key]],tbl_COA[Account_key],tbl_COA[Class],"Not Found")</f>
        <v>Adjusting</v>
      </c>
      <c r="H18435" t="str">
        <f>_xlfn.XLOOKUP(tbl_GL[[#This Row],[Account_key]],tbl_COA[Account_key],tbl_COA[SubClass],"Not Found")</f>
        <v>Adjusting</v>
      </c>
      <c r="I18435" t="str">
        <f>_xlfn.XLOOKUP(tbl_GL[[#This Row],[Account_key]],tbl_COA[Account_key],tbl_COA[SubClass2],"Not Found")</f>
        <v>Adjusting</v>
      </c>
      <c r="J18435" t="str">
        <f>_xlfn.XLOOKUP(tbl_GL[[#This Row],[Account_key]],tbl_COA[Account_key],tbl_COA[SubAccount],,0)</f>
        <v>Adjusting</v>
      </c>
      <c r="K18435">
        <f>YEAR(tbl_GL[[#This Row],[Date]])</f>
        <v>2018</v>
      </c>
    </row>
    <row r="18436" spans="1:11" hidden="1" x14ac:dyDescent="0.35">
      <c r="A18436" s="20">
        <v>250.2</v>
      </c>
      <c r="B18436" s="24">
        <v>43251</v>
      </c>
      <c r="C18436">
        <f t="shared" si="9"/>
        <v>3</v>
      </c>
      <c r="D18436" s="13">
        <v>1010</v>
      </c>
      <c r="E18436" s="13" t="s">
        <v>114</v>
      </c>
      <c r="F18436" s="17">
        <v>-1753</v>
      </c>
      <c r="G18436" t="str">
        <f>_xlfn.XLOOKUP(tbl_GL[[#This Row],[Account_key]],tbl_COA[Account_key],tbl_COA[Class],"Not Found")</f>
        <v>Adjusting</v>
      </c>
      <c r="H18436" t="str">
        <f>_xlfn.XLOOKUP(tbl_GL[[#This Row],[Account_key]],tbl_COA[Account_key],tbl_COA[SubClass],"Not Found")</f>
        <v>Adjusting</v>
      </c>
      <c r="I18436" t="str">
        <f>_xlfn.XLOOKUP(tbl_GL[[#This Row],[Account_key]],tbl_COA[Account_key],tbl_COA[SubClass2],"Not Found")</f>
        <v>Adjusting</v>
      </c>
      <c r="J18436" t="str">
        <f>_xlfn.XLOOKUP(tbl_GL[[#This Row],[Account_key]],tbl_COA[Account_key],tbl_COA[SubAccount],,0)</f>
        <v>Adjusting</v>
      </c>
      <c r="K18436">
        <f>YEAR(tbl_GL[[#This Row],[Date]])</f>
        <v>2018</v>
      </c>
    </row>
    <row r="18437" spans="1:11" hidden="1" x14ac:dyDescent="0.35">
      <c r="A18437" s="20">
        <v>301.2</v>
      </c>
      <c r="B18437" s="24">
        <v>43281</v>
      </c>
      <c r="C18437">
        <f t="shared" si="9"/>
        <v>3</v>
      </c>
      <c r="D18437" s="13">
        <v>1010</v>
      </c>
      <c r="E18437" s="13" t="s">
        <v>114</v>
      </c>
      <c r="F18437" s="17">
        <v>-2331</v>
      </c>
      <c r="G18437" t="str">
        <f>_xlfn.XLOOKUP(tbl_GL[[#This Row],[Account_key]],tbl_COA[Account_key],tbl_COA[Class],"Not Found")</f>
        <v>Adjusting</v>
      </c>
      <c r="H18437" t="str">
        <f>_xlfn.XLOOKUP(tbl_GL[[#This Row],[Account_key]],tbl_COA[Account_key],tbl_COA[SubClass],"Not Found")</f>
        <v>Adjusting</v>
      </c>
      <c r="I18437" t="str">
        <f>_xlfn.XLOOKUP(tbl_GL[[#This Row],[Account_key]],tbl_COA[Account_key],tbl_COA[SubClass2],"Not Found")</f>
        <v>Adjusting</v>
      </c>
      <c r="J18437" t="str">
        <f>_xlfn.XLOOKUP(tbl_GL[[#This Row],[Account_key]],tbl_COA[Account_key],tbl_COA[SubAccount],,0)</f>
        <v>Adjusting</v>
      </c>
      <c r="K18437">
        <f>YEAR(tbl_GL[[#This Row],[Date]])</f>
        <v>2018</v>
      </c>
    </row>
    <row r="18438" spans="1:11" hidden="1" x14ac:dyDescent="0.35">
      <c r="A18438" s="20">
        <v>363.2</v>
      </c>
      <c r="B18438" s="24">
        <v>43312</v>
      </c>
      <c r="C18438">
        <f t="shared" si="9"/>
        <v>3</v>
      </c>
      <c r="D18438" s="13">
        <v>1010</v>
      </c>
      <c r="E18438" s="13" t="s">
        <v>114</v>
      </c>
      <c r="F18438" s="17">
        <v>-11523</v>
      </c>
      <c r="G18438" t="str">
        <f>_xlfn.XLOOKUP(tbl_GL[[#This Row],[Account_key]],tbl_COA[Account_key],tbl_COA[Class],"Not Found")</f>
        <v>Adjusting</v>
      </c>
      <c r="H18438" t="str">
        <f>_xlfn.XLOOKUP(tbl_GL[[#This Row],[Account_key]],tbl_COA[Account_key],tbl_COA[SubClass],"Not Found")</f>
        <v>Adjusting</v>
      </c>
      <c r="I18438" t="str">
        <f>_xlfn.XLOOKUP(tbl_GL[[#This Row],[Account_key]],tbl_COA[Account_key],tbl_COA[SubClass2],"Not Found")</f>
        <v>Adjusting</v>
      </c>
      <c r="J18438" t="str">
        <f>_xlfn.XLOOKUP(tbl_GL[[#This Row],[Account_key]],tbl_COA[Account_key],tbl_COA[SubAccount],,0)</f>
        <v>Adjusting</v>
      </c>
      <c r="K18438">
        <f>YEAR(tbl_GL[[#This Row],[Date]])</f>
        <v>2018</v>
      </c>
    </row>
    <row r="18439" spans="1:11" hidden="1" x14ac:dyDescent="0.35">
      <c r="A18439" s="20">
        <v>422.2</v>
      </c>
      <c r="B18439" s="24">
        <v>43343</v>
      </c>
      <c r="C18439">
        <f t="shared" si="9"/>
        <v>3</v>
      </c>
      <c r="D18439" s="13">
        <v>1010</v>
      </c>
      <c r="E18439" s="13" t="s">
        <v>114</v>
      </c>
      <c r="F18439" s="17">
        <v>-10748</v>
      </c>
      <c r="G18439" t="str">
        <f>_xlfn.XLOOKUP(tbl_GL[[#This Row],[Account_key]],tbl_COA[Account_key],tbl_COA[Class],"Not Found")</f>
        <v>Adjusting</v>
      </c>
      <c r="H18439" t="str">
        <f>_xlfn.XLOOKUP(tbl_GL[[#This Row],[Account_key]],tbl_COA[Account_key],tbl_COA[SubClass],"Not Found")</f>
        <v>Adjusting</v>
      </c>
      <c r="I18439" t="str">
        <f>_xlfn.XLOOKUP(tbl_GL[[#This Row],[Account_key]],tbl_COA[Account_key],tbl_COA[SubClass2],"Not Found")</f>
        <v>Adjusting</v>
      </c>
      <c r="J18439" t="str">
        <f>_xlfn.XLOOKUP(tbl_GL[[#This Row],[Account_key]],tbl_COA[Account_key],tbl_COA[SubAccount],,0)</f>
        <v>Adjusting</v>
      </c>
      <c r="K18439">
        <f>YEAR(tbl_GL[[#This Row],[Date]])</f>
        <v>2018</v>
      </c>
    </row>
    <row r="18440" spans="1:11" hidden="1" x14ac:dyDescent="0.35">
      <c r="A18440" s="20">
        <v>478.2</v>
      </c>
      <c r="B18440" s="24">
        <v>43373</v>
      </c>
      <c r="C18440">
        <f t="shared" si="9"/>
        <v>3</v>
      </c>
      <c r="D18440" s="13">
        <v>1010</v>
      </c>
      <c r="E18440" s="13" t="s">
        <v>114</v>
      </c>
      <c r="F18440" s="17">
        <v>-9415</v>
      </c>
      <c r="G18440" t="str">
        <f>_xlfn.XLOOKUP(tbl_GL[[#This Row],[Account_key]],tbl_COA[Account_key],tbl_COA[Class],"Not Found")</f>
        <v>Adjusting</v>
      </c>
      <c r="H18440" t="str">
        <f>_xlfn.XLOOKUP(tbl_GL[[#This Row],[Account_key]],tbl_COA[Account_key],tbl_COA[SubClass],"Not Found")</f>
        <v>Adjusting</v>
      </c>
      <c r="I18440" t="str">
        <f>_xlfn.XLOOKUP(tbl_GL[[#This Row],[Account_key]],tbl_COA[Account_key],tbl_COA[SubClass2],"Not Found")</f>
        <v>Adjusting</v>
      </c>
      <c r="J18440" t="str">
        <f>_xlfn.XLOOKUP(tbl_GL[[#This Row],[Account_key]],tbl_COA[Account_key],tbl_COA[SubAccount],,0)</f>
        <v>Adjusting</v>
      </c>
      <c r="K18440">
        <f>YEAR(tbl_GL[[#This Row],[Date]])</f>
        <v>2018</v>
      </c>
    </row>
    <row r="18441" spans="1:11" hidden="1" x14ac:dyDescent="0.35">
      <c r="A18441" s="20">
        <v>539.20000000000005</v>
      </c>
      <c r="B18441" s="24">
        <v>43404</v>
      </c>
      <c r="C18441">
        <f t="shared" si="9"/>
        <v>3</v>
      </c>
      <c r="D18441" s="13">
        <v>1010</v>
      </c>
      <c r="E18441" s="13" t="s">
        <v>114</v>
      </c>
      <c r="F18441" s="17">
        <v>-13111</v>
      </c>
      <c r="G18441" t="str">
        <f>_xlfn.XLOOKUP(tbl_GL[[#This Row],[Account_key]],tbl_COA[Account_key],tbl_COA[Class],"Not Found")</f>
        <v>Adjusting</v>
      </c>
      <c r="H18441" t="str">
        <f>_xlfn.XLOOKUP(tbl_GL[[#This Row],[Account_key]],tbl_COA[Account_key],tbl_COA[SubClass],"Not Found")</f>
        <v>Adjusting</v>
      </c>
      <c r="I18441" t="str">
        <f>_xlfn.XLOOKUP(tbl_GL[[#This Row],[Account_key]],tbl_COA[Account_key],tbl_COA[SubClass2],"Not Found")</f>
        <v>Adjusting</v>
      </c>
      <c r="J18441" t="str">
        <f>_xlfn.XLOOKUP(tbl_GL[[#This Row],[Account_key]],tbl_COA[Account_key],tbl_COA[SubAccount],,0)</f>
        <v>Adjusting</v>
      </c>
      <c r="K18441">
        <f>YEAR(tbl_GL[[#This Row],[Date]])</f>
        <v>2018</v>
      </c>
    </row>
    <row r="18442" spans="1:11" hidden="1" x14ac:dyDescent="0.35">
      <c r="A18442" s="20">
        <v>601.20000000000005</v>
      </c>
      <c r="B18442" s="24">
        <v>43434</v>
      </c>
      <c r="C18442">
        <f t="shared" si="9"/>
        <v>3</v>
      </c>
      <c r="D18442" s="13">
        <v>1010</v>
      </c>
      <c r="E18442" s="13" t="s">
        <v>114</v>
      </c>
      <c r="F18442" s="17">
        <v>-22633</v>
      </c>
      <c r="G18442" t="str">
        <f>_xlfn.XLOOKUP(tbl_GL[[#This Row],[Account_key]],tbl_COA[Account_key],tbl_COA[Class],"Not Found")</f>
        <v>Adjusting</v>
      </c>
      <c r="H18442" t="str">
        <f>_xlfn.XLOOKUP(tbl_GL[[#This Row],[Account_key]],tbl_COA[Account_key],tbl_COA[SubClass],"Not Found")</f>
        <v>Adjusting</v>
      </c>
      <c r="I18442" t="str">
        <f>_xlfn.XLOOKUP(tbl_GL[[#This Row],[Account_key]],tbl_COA[Account_key],tbl_COA[SubClass2],"Not Found")</f>
        <v>Adjusting</v>
      </c>
      <c r="J18442" t="str">
        <f>_xlfn.XLOOKUP(tbl_GL[[#This Row],[Account_key]],tbl_COA[Account_key],tbl_COA[SubAccount],,0)</f>
        <v>Adjusting</v>
      </c>
      <c r="K18442">
        <f>YEAR(tbl_GL[[#This Row],[Date]])</f>
        <v>2018</v>
      </c>
    </row>
    <row r="18443" spans="1:11" hidden="1" x14ac:dyDescent="0.35">
      <c r="A18443" s="20">
        <v>654.20000000000005</v>
      </c>
      <c r="B18443" s="24">
        <v>43465</v>
      </c>
      <c r="C18443">
        <f t="shared" si="9"/>
        <v>3</v>
      </c>
      <c r="D18443" s="13">
        <v>1010</v>
      </c>
      <c r="E18443" s="13" t="s">
        <v>114</v>
      </c>
      <c r="F18443" s="17">
        <v>-17617</v>
      </c>
      <c r="G18443" t="str">
        <f>_xlfn.XLOOKUP(tbl_GL[[#This Row],[Account_key]],tbl_COA[Account_key],tbl_COA[Class],"Not Found")</f>
        <v>Adjusting</v>
      </c>
      <c r="H18443" t="str">
        <f>_xlfn.XLOOKUP(tbl_GL[[#This Row],[Account_key]],tbl_COA[Account_key],tbl_COA[SubClass],"Not Found")</f>
        <v>Adjusting</v>
      </c>
      <c r="I18443" t="str">
        <f>_xlfn.XLOOKUP(tbl_GL[[#This Row],[Account_key]],tbl_COA[Account_key],tbl_COA[SubClass2],"Not Found")</f>
        <v>Adjusting</v>
      </c>
      <c r="J18443" t="str">
        <f>_xlfn.XLOOKUP(tbl_GL[[#This Row],[Account_key]],tbl_COA[Account_key],tbl_COA[SubAccount],,0)</f>
        <v>Adjusting</v>
      </c>
      <c r="K18443">
        <f>YEAR(tbl_GL[[#This Row],[Date]])</f>
        <v>2018</v>
      </c>
    </row>
    <row r="18444" spans="1:11" x14ac:dyDescent="0.35">
      <c r="A18444" s="20">
        <v>717.1</v>
      </c>
      <c r="B18444" s="24">
        <v>43496</v>
      </c>
      <c r="C18444">
        <f t="shared" si="9"/>
        <v>3</v>
      </c>
      <c r="D18444" s="13">
        <v>1010</v>
      </c>
      <c r="E18444" s="13" t="s">
        <v>114</v>
      </c>
      <c r="F18444" s="17">
        <v>-8934</v>
      </c>
      <c r="G18444" t="str">
        <f>_xlfn.XLOOKUP(tbl_GL[[#This Row],[Account_key]],tbl_COA[Account_key],tbl_COA[Class],"Not Found")</f>
        <v>Adjusting</v>
      </c>
      <c r="H18444" t="str">
        <f>_xlfn.XLOOKUP(tbl_GL[[#This Row],[Account_key]],tbl_COA[Account_key],tbl_COA[SubClass],"Not Found")</f>
        <v>Adjusting</v>
      </c>
      <c r="I18444" t="str">
        <f>_xlfn.XLOOKUP(tbl_GL[[#This Row],[Account_key]],tbl_COA[Account_key],tbl_COA[SubClass2],"Not Found")</f>
        <v>Adjusting</v>
      </c>
      <c r="J18444" t="str">
        <f>_xlfn.XLOOKUP(tbl_GL[[#This Row],[Account_key]],tbl_COA[Account_key],tbl_COA[SubAccount],,0)</f>
        <v>Adjusting</v>
      </c>
      <c r="K18444">
        <f>YEAR(tbl_GL[[#This Row],[Date]])</f>
        <v>2019</v>
      </c>
    </row>
    <row r="18445" spans="1:11" x14ac:dyDescent="0.35">
      <c r="A18445" s="20">
        <v>760.1</v>
      </c>
      <c r="B18445" s="24">
        <v>43524</v>
      </c>
      <c r="C18445">
        <f t="shared" si="9"/>
        <v>3</v>
      </c>
      <c r="D18445" s="13">
        <v>1010</v>
      </c>
      <c r="E18445" s="13" t="s">
        <v>114</v>
      </c>
      <c r="F18445" s="17">
        <v>298</v>
      </c>
      <c r="G18445" t="str">
        <f>_xlfn.XLOOKUP(tbl_GL[[#This Row],[Account_key]],tbl_COA[Account_key],tbl_COA[Class],"Not Found")</f>
        <v>Adjusting</v>
      </c>
      <c r="H18445" t="str">
        <f>_xlfn.XLOOKUP(tbl_GL[[#This Row],[Account_key]],tbl_COA[Account_key],tbl_COA[SubClass],"Not Found")</f>
        <v>Adjusting</v>
      </c>
      <c r="I18445" t="str">
        <f>_xlfn.XLOOKUP(tbl_GL[[#This Row],[Account_key]],tbl_COA[Account_key],tbl_COA[SubClass2],"Not Found")</f>
        <v>Adjusting</v>
      </c>
      <c r="J18445" t="str">
        <f>_xlfn.XLOOKUP(tbl_GL[[#This Row],[Account_key]],tbl_COA[Account_key],tbl_COA[SubAccount],,0)</f>
        <v>Adjusting</v>
      </c>
      <c r="K18445">
        <f>YEAR(tbl_GL[[#This Row],[Date]])</f>
        <v>2019</v>
      </c>
    </row>
    <row r="18446" spans="1:11" x14ac:dyDescent="0.35">
      <c r="A18446" s="20">
        <v>805.1</v>
      </c>
      <c r="B18446" s="24">
        <v>43555</v>
      </c>
      <c r="C18446">
        <f t="shared" si="9"/>
        <v>3</v>
      </c>
      <c r="D18446" s="13">
        <v>1010</v>
      </c>
      <c r="E18446" s="13" t="s">
        <v>114</v>
      </c>
      <c r="F18446" s="17">
        <v>-1585</v>
      </c>
      <c r="G18446" t="str">
        <f>_xlfn.XLOOKUP(tbl_GL[[#This Row],[Account_key]],tbl_COA[Account_key],tbl_COA[Class],"Not Found")</f>
        <v>Adjusting</v>
      </c>
      <c r="H18446" t="str">
        <f>_xlfn.XLOOKUP(tbl_GL[[#This Row],[Account_key]],tbl_COA[Account_key],tbl_COA[SubClass],"Not Found")</f>
        <v>Adjusting</v>
      </c>
      <c r="I18446" t="str">
        <f>_xlfn.XLOOKUP(tbl_GL[[#This Row],[Account_key]],tbl_COA[Account_key],tbl_COA[SubClass2],"Not Found")</f>
        <v>Adjusting</v>
      </c>
      <c r="J18446" t="str">
        <f>_xlfn.XLOOKUP(tbl_GL[[#This Row],[Account_key]],tbl_COA[Account_key],tbl_COA[SubAccount],,0)</f>
        <v>Adjusting</v>
      </c>
      <c r="K18446">
        <f>YEAR(tbl_GL[[#This Row],[Date]])</f>
        <v>2019</v>
      </c>
    </row>
    <row r="18447" spans="1:11" x14ac:dyDescent="0.35">
      <c r="A18447" s="20">
        <v>868.1</v>
      </c>
      <c r="B18447" s="24">
        <v>43585</v>
      </c>
      <c r="C18447">
        <f t="shared" si="9"/>
        <v>3</v>
      </c>
      <c r="D18447" s="13">
        <v>1010</v>
      </c>
      <c r="E18447" s="13" t="s">
        <v>114</v>
      </c>
      <c r="F18447" s="17">
        <v>-11005</v>
      </c>
      <c r="G18447" t="str">
        <f>_xlfn.XLOOKUP(tbl_GL[[#This Row],[Account_key]],tbl_COA[Account_key],tbl_COA[Class],"Not Found")</f>
        <v>Adjusting</v>
      </c>
      <c r="H18447" t="str">
        <f>_xlfn.XLOOKUP(tbl_GL[[#This Row],[Account_key]],tbl_COA[Account_key],tbl_COA[SubClass],"Not Found")</f>
        <v>Adjusting</v>
      </c>
      <c r="I18447" t="str">
        <f>_xlfn.XLOOKUP(tbl_GL[[#This Row],[Account_key]],tbl_COA[Account_key],tbl_COA[SubClass2],"Not Found")</f>
        <v>Adjusting</v>
      </c>
      <c r="J18447" t="str">
        <f>_xlfn.XLOOKUP(tbl_GL[[#This Row],[Account_key]],tbl_COA[Account_key],tbl_COA[SubAccount],,0)</f>
        <v>Adjusting</v>
      </c>
      <c r="K18447">
        <f>YEAR(tbl_GL[[#This Row],[Date]])</f>
        <v>2019</v>
      </c>
    </row>
    <row r="18448" spans="1:11" x14ac:dyDescent="0.35">
      <c r="A18448" s="20">
        <v>918.1</v>
      </c>
      <c r="B18448" s="24">
        <v>43616</v>
      </c>
      <c r="C18448">
        <f t="shared" si="9"/>
        <v>3</v>
      </c>
      <c r="D18448" s="13">
        <v>1010</v>
      </c>
      <c r="E18448" s="13" t="s">
        <v>114</v>
      </c>
      <c r="F18448" s="17">
        <v>-6608</v>
      </c>
      <c r="G18448" t="str">
        <f>_xlfn.XLOOKUP(tbl_GL[[#This Row],[Account_key]],tbl_COA[Account_key],tbl_COA[Class],"Not Found")</f>
        <v>Adjusting</v>
      </c>
      <c r="H18448" t="str">
        <f>_xlfn.XLOOKUP(tbl_GL[[#This Row],[Account_key]],tbl_COA[Account_key],tbl_COA[SubClass],"Not Found")</f>
        <v>Adjusting</v>
      </c>
      <c r="I18448" t="str">
        <f>_xlfn.XLOOKUP(tbl_GL[[#This Row],[Account_key]],tbl_COA[Account_key],tbl_COA[SubClass2],"Not Found")</f>
        <v>Adjusting</v>
      </c>
      <c r="J18448" t="str">
        <f>_xlfn.XLOOKUP(tbl_GL[[#This Row],[Account_key]],tbl_COA[Account_key],tbl_COA[SubAccount],,0)</f>
        <v>Adjusting</v>
      </c>
      <c r="K18448">
        <f>YEAR(tbl_GL[[#This Row],[Date]])</f>
        <v>2019</v>
      </c>
    </row>
    <row r="18449" spans="1:11" x14ac:dyDescent="0.35">
      <c r="A18449" s="20">
        <v>969.1</v>
      </c>
      <c r="B18449" s="24">
        <v>43646</v>
      </c>
      <c r="C18449">
        <f t="shared" si="9"/>
        <v>3</v>
      </c>
      <c r="D18449" s="13">
        <v>1010</v>
      </c>
      <c r="E18449" s="13" t="s">
        <v>114</v>
      </c>
      <c r="F18449" s="17">
        <v>-7691</v>
      </c>
      <c r="G18449" t="str">
        <f>_xlfn.XLOOKUP(tbl_GL[[#This Row],[Account_key]],tbl_COA[Account_key],tbl_COA[Class],"Not Found")</f>
        <v>Adjusting</v>
      </c>
      <c r="H18449" t="str">
        <f>_xlfn.XLOOKUP(tbl_GL[[#This Row],[Account_key]],tbl_COA[Account_key],tbl_COA[SubClass],"Not Found")</f>
        <v>Adjusting</v>
      </c>
      <c r="I18449" t="str">
        <f>_xlfn.XLOOKUP(tbl_GL[[#This Row],[Account_key]],tbl_COA[Account_key],tbl_COA[SubClass2],"Not Found")</f>
        <v>Adjusting</v>
      </c>
      <c r="J18449" t="str">
        <f>_xlfn.XLOOKUP(tbl_GL[[#This Row],[Account_key]],tbl_COA[Account_key],tbl_COA[SubAccount],,0)</f>
        <v>Adjusting</v>
      </c>
      <c r="K18449">
        <f>YEAR(tbl_GL[[#This Row],[Date]])</f>
        <v>2019</v>
      </c>
    </row>
    <row r="18450" spans="1:11" x14ac:dyDescent="0.35">
      <c r="A18450" s="20">
        <v>1030.0999999999999</v>
      </c>
      <c r="B18450" s="24">
        <v>43677</v>
      </c>
      <c r="C18450">
        <f t="shared" si="9"/>
        <v>3</v>
      </c>
      <c r="D18450" s="13">
        <v>1010</v>
      </c>
      <c r="E18450" s="13" t="s">
        <v>114</v>
      </c>
      <c r="F18450" s="17">
        <v>-24237</v>
      </c>
      <c r="G18450" t="str">
        <f>_xlfn.XLOOKUP(tbl_GL[[#This Row],[Account_key]],tbl_COA[Account_key],tbl_COA[Class],"Not Found")</f>
        <v>Adjusting</v>
      </c>
      <c r="H18450" t="str">
        <f>_xlfn.XLOOKUP(tbl_GL[[#This Row],[Account_key]],tbl_COA[Account_key],tbl_COA[SubClass],"Not Found")</f>
        <v>Adjusting</v>
      </c>
      <c r="I18450" t="str">
        <f>_xlfn.XLOOKUP(tbl_GL[[#This Row],[Account_key]],tbl_COA[Account_key],tbl_COA[SubClass2],"Not Found")</f>
        <v>Adjusting</v>
      </c>
      <c r="J18450" t="str">
        <f>_xlfn.XLOOKUP(tbl_GL[[#This Row],[Account_key]],tbl_COA[Account_key],tbl_COA[SubAccount],,0)</f>
        <v>Adjusting</v>
      </c>
      <c r="K18450">
        <f>YEAR(tbl_GL[[#This Row],[Date]])</f>
        <v>2019</v>
      </c>
    </row>
    <row r="18451" spans="1:11" x14ac:dyDescent="0.35">
      <c r="A18451" s="20">
        <v>1089.0999999999999</v>
      </c>
      <c r="B18451" s="24">
        <v>43708</v>
      </c>
      <c r="C18451">
        <f t="shared" si="9"/>
        <v>3</v>
      </c>
      <c r="D18451" s="13">
        <v>1010</v>
      </c>
      <c r="E18451" s="13" t="s">
        <v>114</v>
      </c>
      <c r="F18451" s="17">
        <v>-22870</v>
      </c>
      <c r="G18451" t="str">
        <f>_xlfn.XLOOKUP(tbl_GL[[#This Row],[Account_key]],tbl_COA[Account_key],tbl_COA[Class],"Not Found")</f>
        <v>Adjusting</v>
      </c>
      <c r="H18451" t="str">
        <f>_xlfn.XLOOKUP(tbl_GL[[#This Row],[Account_key]],tbl_COA[Account_key],tbl_COA[SubClass],"Not Found")</f>
        <v>Adjusting</v>
      </c>
      <c r="I18451" t="str">
        <f>_xlfn.XLOOKUP(tbl_GL[[#This Row],[Account_key]],tbl_COA[Account_key],tbl_COA[SubClass2],"Not Found")</f>
        <v>Adjusting</v>
      </c>
      <c r="J18451" t="str">
        <f>_xlfn.XLOOKUP(tbl_GL[[#This Row],[Account_key]],tbl_COA[Account_key],tbl_COA[SubAccount],,0)</f>
        <v>Adjusting</v>
      </c>
      <c r="K18451">
        <f>YEAR(tbl_GL[[#This Row],[Date]])</f>
        <v>2019</v>
      </c>
    </row>
    <row r="18452" spans="1:11" x14ac:dyDescent="0.35">
      <c r="A18452" s="20">
        <v>1146.0999999999999</v>
      </c>
      <c r="B18452" s="24">
        <v>43738</v>
      </c>
      <c r="C18452">
        <f t="shared" si="9"/>
        <v>3</v>
      </c>
      <c r="D18452" s="13">
        <v>1010</v>
      </c>
      <c r="E18452" s="13" t="s">
        <v>114</v>
      </c>
      <c r="F18452" s="17">
        <v>-20712</v>
      </c>
      <c r="G18452" t="str">
        <f>_xlfn.XLOOKUP(tbl_GL[[#This Row],[Account_key]],tbl_COA[Account_key],tbl_COA[Class],"Not Found")</f>
        <v>Adjusting</v>
      </c>
      <c r="H18452" t="str">
        <f>_xlfn.XLOOKUP(tbl_GL[[#This Row],[Account_key]],tbl_COA[Account_key],tbl_COA[SubClass],"Not Found")</f>
        <v>Adjusting</v>
      </c>
      <c r="I18452" t="str">
        <f>_xlfn.XLOOKUP(tbl_GL[[#This Row],[Account_key]],tbl_COA[Account_key],tbl_COA[SubClass2],"Not Found")</f>
        <v>Adjusting</v>
      </c>
      <c r="J18452" t="str">
        <f>_xlfn.XLOOKUP(tbl_GL[[#This Row],[Account_key]],tbl_COA[Account_key],tbl_COA[SubAccount],,0)</f>
        <v>Adjusting</v>
      </c>
      <c r="K18452">
        <f>YEAR(tbl_GL[[#This Row],[Date]])</f>
        <v>2019</v>
      </c>
    </row>
    <row r="18453" spans="1:11" x14ac:dyDescent="0.35">
      <c r="A18453" s="20">
        <v>1206.0999999999999</v>
      </c>
      <c r="B18453" s="24">
        <v>43769</v>
      </c>
      <c r="C18453">
        <f t="shared" si="9"/>
        <v>3</v>
      </c>
      <c r="D18453" s="13">
        <v>1010</v>
      </c>
      <c r="E18453" s="13" t="s">
        <v>114</v>
      </c>
      <c r="F18453" s="17">
        <v>-27232</v>
      </c>
      <c r="G18453" t="str">
        <f>_xlfn.XLOOKUP(tbl_GL[[#This Row],[Account_key]],tbl_COA[Account_key],tbl_COA[Class],"Not Found")</f>
        <v>Adjusting</v>
      </c>
      <c r="H18453" t="str">
        <f>_xlfn.XLOOKUP(tbl_GL[[#This Row],[Account_key]],tbl_COA[Account_key],tbl_COA[SubClass],"Not Found")</f>
        <v>Adjusting</v>
      </c>
      <c r="I18453" t="str">
        <f>_xlfn.XLOOKUP(tbl_GL[[#This Row],[Account_key]],tbl_COA[Account_key],tbl_COA[SubClass2],"Not Found")</f>
        <v>Adjusting</v>
      </c>
      <c r="J18453" t="str">
        <f>_xlfn.XLOOKUP(tbl_GL[[#This Row],[Account_key]],tbl_COA[Account_key],tbl_COA[SubAccount],,0)</f>
        <v>Adjusting</v>
      </c>
      <c r="K18453">
        <f>YEAR(tbl_GL[[#This Row],[Date]])</f>
        <v>2019</v>
      </c>
    </row>
    <row r="18454" spans="1:11" x14ac:dyDescent="0.35">
      <c r="A18454" s="20">
        <v>1268.0999999999999</v>
      </c>
      <c r="B18454" s="24">
        <v>43799</v>
      </c>
      <c r="C18454">
        <f t="shared" si="9"/>
        <v>3</v>
      </c>
      <c r="D18454" s="13">
        <v>1010</v>
      </c>
      <c r="E18454" s="13" t="s">
        <v>114</v>
      </c>
      <c r="F18454" s="17">
        <v>-42599</v>
      </c>
      <c r="G18454" t="str">
        <f>_xlfn.XLOOKUP(tbl_GL[[#This Row],[Account_key]],tbl_COA[Account_key],tbl_COA[Class],"Not Found")</f>
        <v>Adjusting</v>
      </c>
      <c r="H18454" t="str">
        <f>_xlfn.XLOOKUP(tbl_GL[[#This Row],[Account_key]],tbl_COA[Account_key],tbl_COA[SubClass],"Not Found")</f>
        <v>Adjusting</v>
      </c>
      <c r="I18454" t="str">
        <f>_xlfn.XLOOKUP(tbl_GL[[#This Row],[Account_key]],tbl_COA[Account_key],tbl_COA[SubClass2],"Not Found")</f>
        <v>Adjusting</v>
      </c>
      <c r="J18454" t="str">
        <f>_xlfn.XLOOKUP(tbl_GL[[#This Row],[Account_key]],tbl_COA[Account_key],tbl_COA[SubAccount],,0)</f>
        <v>Adjusting</v>
      </c>
      <c r="K18454">
        <f>YEAR(tbl_GL[[#This Row],[Date]])</f>
        <v>2019</v>
      </c>
    </row>
    <row r="18455" spans="1:11" x14ac:dyDescent="0.35">
      <c r="A18455" s="20">
        <v>1321.2</v>
      </c>
      <c r="B18455" s="24">
        <v>43830</v>
      </c>
      <c r="C18455">
        <f t="shared" si="9"/>
        <v>3</v>
      </c>
      <c r="D18455" s="13">
        <v>1010</v>
      </c>
      <c r="E18455" s="13" t="s">
        <v>114</v>
      </c>
      <c r="F18455" s="17">
        <v>-33534</v>
      </c>
      <c r="G18455" t="str">
        <f>_xlfn.XLOOKUP(tbl_GL[[#This Row],[Account_key]],tbl_COA[Account_key],tbl_COA[Class],"Not Found")</f>
        <v>Adjusting</v>
      </c>
      <c r="H18455" t="str">
        <f>_xlfn.XLOOKUP(tbl_GL[[#This Row],[Account_key]],tbl_COA[Account_key],tbl_COA[SubClass],"Not Found")</f>
        <v>Adjusting</v>
      </c>
      <c r="I18455" t="str">
        <f>_xlfn.XLOOKUP(tbl_GL[[#This Row],[Account_key]],tbl_COA[Account_key],tbl_COA[SubClass2],"Not Found")</f>
        <v>Adjusting</v>
      </c>
      <c r="J18455" t="str">
        <f>_xlfn.XLOOKUP(tbl_GL[[#This Row],[Account_key]],tbl_COA[Account_key],tbl_COA[SubAccount],,0)</f>
        <v>Adjusting</v>
      </c>
      <c r="K18455">
        <f>YEAR(tbl_GL[[#This Row],[Date]])</f>
        <v>2019</v>
      </c>
    </row>
    <row r="18456" spans="1:11" hidden="1" x14ac:dyDescent="0.35">
      <c r="A18456" s="20">
        <v>49.2</v>
      </c>
      <c r="B18456" s="24">
        <v>43131</v>
      </c>
      <c r="C18456">
        <v>4</v>
      </c>
      <c r="D18456" s="13">
        <v>1010</v>
      </c>
      <c r="E18456" s="13" t="s">
        <v>114</v>
      </c>
      <c r="F18456" s="17">
        <v>1137</v>
      </c>
      <c r="G18456" t="str">
        <f>_xlfn.XLOOKUP(tbl_GL[[#This Row],[Account_key]],tbl_COA[Account_key],tbl_COA[Class],"Not Found")</f>
        <v>Adjusting</v>
      </c>
      <c r="H18456" t="str">
        <f>_xlfn.XLOOKUP(tbl_GL[[#This Row],[Account_key]],tbl_COA[Account_key],tbl_COA[SubClass],"Not Found")</f>
        <v>Adjusting</v>
      </c>
      <c r="I18456" t="str">
        <f>_xlfn.XLOOKUP(tbl_GL[[#This Row],[Account_key]],tbl_COA[Account_key],tbl_COA[SubClass2],"Not Found")</f>
        <v>Adjusting</v>
      </c>
      <c r="J18456" t="str">
        <f>_xlfn.XLOOKUP(tbl_GL[[#This Row],[Account_key]],tbl_COA[Account_key],tbl_COA[SubAccount],,0)</f>
        <v>Adjusting</v>
      </c>
      <c r="K18456">
        <f>YEAR(tbl_GL[[#This Row],[Date]])</f>
        <v>2018</v>
      </c>
    </row>
    <row r="18457" spans="1:11" hidden="1" x14ac:dyDescent="0.35">
      <c r="A18457" s="20">
        <v>93.2</v>
      </c>
      <c r="B18457" s="24">
        <v>43159</v>
      </c>
      <c r="C18457">
        <f t="shared" ref="C18457:C18479" si="10">C18456</f>
        <v>4</v>
      </c>
      <c r="D18457" s="13">
        <v>1010</v>
      </c>
      <c r="E18457" s="13" t="s">
        <v>114</v>
      </c>
      <c r="F18457" s="17">
        <v>5404</v>
      </c>
      <c r="G18457" t="str">
        <f>_xlfn.XLOOKUP(tbl_GL[[#This Row],[Account_key]],tbl_COA[Account_key],tbl_COA[Class],"Not Found")</f>
        <v>Adjusting</v>
      </c>
      <c r="H18457" t="str">
        <f>_xlfn.XLOOKUP(tbl_GL[[#This Row],[Account_key]],tbl_COA[Account_key],tbl_COA[SubClass],"Not Found")</f>
        <v>Adjusting</v>
      </c>
      <c r="I18457" t="str">
        <f>_xlfn.XLOOKUP(tbl_GL[[#This Row],[Account_key]],tbl_COA[Account_key],tbl_COA[SubClass2],"Not Found")</f>
        <v>Adjusting</v>
      </c>
      <c r="J18457" t="str">
        <f>_xlfn.XLOOKUP(tbl_GL[[#This Row],[Account_key]],tbl_COA[Account_key],tbl_COA[SubAccount],,0)</f>
        <v>Adjusting</v>
      </c>
      <c r="K18457">
        <f>YEAR(tbl_GL[[#This Row],[Date]])</f>
        <v>2018</v>
      </c>
    </row>
    <row r="18458" spans="1:11" hidden="1" x14ac:dyDescent="0.35">
      <c r="A18458" s="20">
        <v>142.19999999999999</v>
      </c>
      <c r="B18458" s="24">
        <v>43190</v>
      </c>
      <c r="C18458">
        <f t="shared" si="10"/>
        <v>4</v>
      </c>
      <c r="D18458" s="13">
        <v>1010</v>
      </c>
      <c r="E18458" s="13" t="s">
        <v>114</v>
      </c>
      <c r="F18458" s="17">
        <v>5345</v>
      </c>
      <c r="G18458" t="str">
        <f>_xlfn.XLOOKUP(tbl_GL[[#This Row],[Account_key]],tbl_COA[Account_key],tbl_COA[Class],"Not Found")</f>
        <v>Adjusting</v>
      </c>
      <c r="H18458" t="str">
        <f>_xlfn.XLOOKUP(tbl_GL[[#This Row],[Account_key]],tbl_COA[Account_key],tbl_COA[SubClass],"Not Found")</f>
        <v>Adjusting</v>
      </c>
      <c r="I18458" t="str">
        <f>_xlfn.XLOOKUP(tbl_GL[[#This Row],[Account_key]],tbl_COA[Account_key],tbl_COA[SubClass2],"Not Found")</f>
        <v>Adjusting</v>
      </c>
      <c r="J18458" t="str">
        <f>_xlfn.XLOOKUP(tbl_GL[[#This Row],[Account_key]],tbl_COA[Account_key],tbl_COA[SubAccount],,0)</f>
        <v>Adjusting</v>
      </c>
      <c r="K18458">
        <f>YEAR(tbl_GL[[#This Row],[Date]])</f>
        <v>2018</v>
      </c>
    </row>
    <row r="18459" spans="1:11" hidden="1" x14ac:dyDescent="0.35">
      <c r="A18459" s="20">
        <v>200.2</v>
      </c>
      <c r="B18459" s="24">
        <v>43220</v>
      </c>
      <c r="C18459">
        <f t="shared" si="10"/>
        <v>4</v>
      </c>
      <c r="D18459" s="13">
        <v>1010</v>
      </c>
      <c r="E18459" s="13" t="s">
        <v>114</v>
      </c>
      <c r="F18459" s="17">
        <v>105</v>
      </c>
      <c r="G18459" t="str">
        <f>_xlfn.XLOOKUP(tbl_GL[[#This Row],[Account_key]],tbl_COA[Account_key],tbl_COA[Class],"Not Found")</f>
        <v>Adjusting</v>
      </c>
      <c r="H18459" t="str">
        <f>_xlfn.XLOOKUP(tbl_GL[[#This Row],[Account_key]],tbl_COA[Account_key],tbl_COA[SubClass],"Not Found")</f>
        <v>Adjusting</v>
      </c>
      <c r="I18459" t="str">
        <f>_xlfn.XLOOKUP(tbl_GL[[#This Row],[Account_key]],tbl_COA[Account_key],tbl_COA[SubClass2],"Not Found")</f>
        <v>Adjusting</v>
      </c>
      <c r="J18459" t="str">
        <f>_xlfn.XLOOKUP(tbl_GL[[#This Row],[Account_key]],tbl_COA[Account_key],tbl_COA[SubAccount],,0)</f>
        <v>Adjusting</v>
      </c>
      <c r="K18459">
        <f>YEAR(tbl_GL[[#This Row],[Date]])</f>
        <v>2018</v>
      </c>
    </row>
    <row r="18460" spans="1:11" hidden="1" x14ac:dyDescent="0.35">
      <c r="A18460" s="20">
        <v>250.2</v>
      </c>
      <c r="B18460" s="24">
        <v>43251</v>
      </c>
      <c r="C18460">
        <f t="shared" si="10"/>
        <v>4</v>
      </c>
      <c r="D18460" s="13">
        <v>1010</v>
      </c>
      <c r="E18460" s="13" t="s">
        <v>114</v>
      </c>
      <c r="F18460" s="17">
        <v>2677</v>
      </c>
      <c r="G18460" t="str">
        <f>_xlfn.XLOOKUP(tbl_GL[[#This Row],[Account_key]],tbl_COA[Account_key],tbl_COA[Class],"Not Found")</f>
        <v>Adjusting</v>
      </c>
      <c r="H18460" t="str">
        <f>_xlfn.XLOOKUP(tbl_GL[[#This Row],[Account_key]],tbl_COA[Account_key],tbl_COA[SubClass],"Not Found")</f>
        <v>Adjusting</v>
      </c>
      <c r="I18460" t="str">
        <f>_xlfn.XLOOKUP(tbl_GL[[#This Row],[Account_key]],tbl_COA[Account_key],tbl_COA[SubClass2],"Not Found")</f>
        <v>Adjusting</v>
      </c>
      <c r="J18460" t="str">
        <f>_xlfn.XLOOKUP(tbl_GL[[#This Row],[Account_key]],tbl_COA[Account_key],tbl_COA[SubAccount],,0)</f>
        <v>Adjusting</v>
      </c>
      <c r="K18460">
        <f>YEAR(tbl_GL[[#This Row],[Date]])</f>
        <v>2018</v>
      </c>
    </row>
    <row r="18461" spans="1:11" hidden="1" x14ac:dyDescent="0.35">
      <c r="A18461" s="20">
        <v>301.2</v>
      </c>
      <c r="B18461" s="24">
        <v>43281</v>
      </c>
      <c r="C18461">
        <f t="shared" si="10"/>
        <v>4</v>
      </c>
      <c r="D18461" s="13">
        <v>1010</v>
      </c>
      <c r="E18461" s="13" t="s">
        <v>114</v>
      </c>
      <c r="F18461" s="17">
        <v>1841</v>
      </c>
      <c r="G18461" t="str">
        <f>_xlfn.XLOOKUP(tbl_GL[[#This Row],[Account_key]],tbl_COA[Account_key],tbl_COA[Class],"Not Found")</f>
        <v>Adjusting</v>
      </c>
      <c r="H18461" t="str">
        <f>_xlfn.XLOOKUP(tbl_GL[[#This Row],[Account_key]],tbl_COA[Account_key],tbl_COA[SubClass],"Not Found")</f>
        <v>Adjusting</v>
      </c>
      <c r="I18461" t="str">
        <f>_xlfn.XLOOKUP(tbl_GL[[#This Row],[Account_key]],tbl_COA[Account_key],tbl_COA[SubClass2],"Not Found")</f>
        <v>Adjusting</v>
      </c>
      <c r="J18461" t="str">
        <f>_xlfn.XLOOKUP(tbl_GL[[#This Row],[Account_key]],tbl_COA[Account_key],tbl_COA[SubAccount],,0)</f>
        <v>Adjusting</v>
      </c>
      <c r="K18461">
        <f>YEAR(tbl_GL[[#This Row],[Date]])</f>
        <v>2018</v>
      </c>
    </row>
    <row r="18462" spans="1:11" hidden="1" x14ac:dyDescent="0.35">
      <c r="A18462" s="20">
        <v>363.2</v>
      </c>
      <c r="B18462" s="24">
        <v>43312</v>
      </c>
      <c r="C18462">
        <f t="shared" si="10"/>
        <v>4</v>
      </c>
      <c r="D18462" s="13">
        <v>1010</v>
      </c>
      <c r="E18462" s="13" t="s">
        <v>114</v>
      </c>
      <c r="F18462" s="17">
        <v>-6320</v>
      </c>
      <c r="G18462" t="str">
        <f>_xlfn.XLOOKUP(tbl_GL[[#This Row],[Account_key]],tbl_COA[Account_key],tbl_COA[Class],"Not Found")</f>
        <v>Adjusting</v>
      </c>
      <c r="H18462" t="str">
        <f>_xlfn.XLOOKUP(tbl_GL[[#This Row],[Account_key]],tbl_COA[Account_key],tbl_COA[SubClass],"Not Found")</f>
        <v>Adjusting</v>
      </c>
      <c r="I18462" t="str">
        <f>_xlfn.XLOOKUP(tbl_GL[[#This Row],[Account_key]],tbl_COA[Account_key],tbl_COA[SubClass2],"Not Found")</f>
        <v>Adjusting</v>
      </c>
      <c r="J18462" t="str">
        <f>_xlfn.XLOOKUP(tbl_GL[[#This Row],[Account_key]],tbl_COA[Account_key],tbl_COA[SubAccount],,0)</f>
        <v>Adjusting</v>
      </c>
      <c r="K18462">
        <f>YEAR(tbl_GL[[#This Row],[Date]])</f>
        <v>2018</v>
      </c>
    </row>
    <row r="18463" spans="1:11" hidden="1" x14ac:dyDescent="0.35">
      <c r="A18463" s="20">
        <v>422.2</v>
      </c>
      <c r="B18463" s="24">
        <v>43343</v>
      </c>
      <c r="C18463">
        <f t="shared" si="10"/>
        <v>4</v>
      </c>
      <c r="D18463" s="13">
        <v>1010</v>
      </c>
      <c r="E18463" s="13" t="s">
        <v>114</v>
      </c>
      <c r="F18463" s="17">
        <v>-5711</v>
      </c>
      <c r="G18463" t="str">
        <f>_xlfn.XLOOKUP(tbl_GL[[#This Row],[Account_key]],tbl_COA[Account_key],tbl_COA[Class],"Not Found")</f>
        <v>Adjusting</v>
      </c>
      <c r="H18463" t="str">
        <f>_xlfn.XLOOKUP(tbl_GL[[#This Row],[Account_key]],tbl_COA[Account_key],tbl_COA[SubClass],"Not Found")</f>
        <v>Adjusting</v>
      </c>
      <c r="I18463" t="str">
        <f>_xlfn.XLOOKUP(tbl_GL[[#This Row],[Account_key]],tbl_COA[Account_key],tbl_COA[SubClass2],"Not Found")</f>
        <v>Adjusting</v>
      </c>
      <c r="J18463" t="str">
        <f>_xlfn.XLOOKUP(tbl_GL[[#This Row],[Account_key]],tbl_COA[Account_key],tbl_COA[SubAccount],,0)</f>
        <v>Adjusting</v>
      </c>
      <c r="K18463">
        <f>YEAR(tbl_GL[[#This Row],[Date]])</f>
        <v>2018</v>
      </c>
    </row>
    <row r="18464" spans="1:11" hidden="1" x14ac:dyDescent="0.35">
      <c r="A18464" s="20">
        <v>478.2</v>
      </c>
      <c r="B18464" s="24">
        <v>43373</v>
      </c>
      <c r="C18464">
        <f t="shared" si="10"/>
        <v>4</v>
      </c>
      <c r="D18464" s="13">
        <v>1010</v>
      </c>
      <c r="E18464" s="13" t="s">
        <v>114</v>
      </c>
      <c r="F18464" s="17">
        <v>-4321</v>
      </c>
      <c r="G18464" t="str">
        <f>_xlfn.XLOOKUP(tbl_GL[[#This Row],[Account_key]],tbl_COA[Account_key],tbl_COA[Class],"Not Found")</f>
        <v>Adjusting</v>
      </c>
      <c r="H18464" t="str">
        <f>_xlfn.XLOOKUP(tbl_GL[[#This Row],[Account_key]],tbl_COA[Account_key],tbl_COA[SubClass],"Not Found")</f>
        <v>Adjusting</v>
      </c>
      <c r="I18464" t="str">
        <f>_xlfn.XLOOKUP(tbl_GL[[#This Row],[Account_key]],tbl_COA[Account_key],tbl_COA[SubClass2],"Not Found")</f>
        <v>Adjusting</v>
      </c>
      <c r="J18464" t="str">
        <f>_xlfn.XLOOKUP(tbl_GL[[#This Row],[Account_key]],tbl_COA[Account_key],tbl_COA[SubAccount],,0)</f>
        <v>Adjusting</v>
      </c>
      <c r="K18464">
        <f>YEAR(tbl_GL[[#This Row],[Date]])</f>
        <v>2018</v>
      </c>
    </row>
    <row r="18465" spans="1:11" hidden="1" x14ac:dyDescent="0.35">
      <c r="A18465" s="20">
        <v>539.20000000000005</v>
      </c>
      <c r="B18465" s="24">
        <v>43404</v>
      </c>
      <c r="C18465">
        <f t="shared" si="10"/>
        <v>4</v>
      </c>
      <c r="D18465" s="13">
        <v>1010</v>
      </c>
      <c r="E18465" s="13" t="s">
        <v>114</v>
      </c>
      <c r="F18465" s="17">
        <v>-7824</v>
      </c>
      <c r="G18465" t="str">
        <f>_xlfn.XLOOKUP(tbl_GL[[#This Row],[Account_key]],tbl_COA[Account_key],tbl_COA[Class],"Not Found")</f>
        <v>Adjusting</v>
      </c>
      <c r="H18465" t="str">
        <f>_xlfn.XLOOKUP(tbl_GL[[#This Row],[Account_key]],tbl_COA[Account_key],tbl_COA[SubClass],"Not Found")</f>
        <v>Adjusting</v>
      </c>
      <c r="I18465" t="str">
        <f>_xlfn.XLOOKUP(tbl_GL[[#This Row],[Account_key]],tbl_COA[Account_key],tbl_COA[SubClass2],"Not Found")</f>
        <v>Adjusting</v>
      </c>
      <c r="J18465" t="str">
        <f>_xlfn.XLOOKUP(tbl_GL[[#This Row],[Account_key]],tbl_COA[Account_key],tbl_COA[SubAccount],,0)</f>
        <v>Adjusting</v>
      </c>
      <c r="K18465">
        <f>YEAR(tbl_GL[[#This Row],[Date]])</f>
        <v>2018</v>
      </c>
    </row>
    <row r="18466" spans="1:11" hidden="1" x14ac:dyDescent="0.35">
      <c r="A18466" s="20">
        <v>601.20000000000005</v>
      </c>
      <c r="B18466" s="24">
        <v>43434</v>
      </c>
      <c r="C18466">
        <f t="shared" si="10"/>
        <v>4</v>
      </c>
      <c r="D18466" s="13">
        <v>1010</v>
      </c>
      <c r="E18466" s="13" t="s">
        <v>114</v>
      </c>
      <c r="F18466" s="17">
        <v>-17254</v>
      </c>
      <c r="G18466" t="str">
        <f>_xlfn.XLOOKUP(tbl_GL[[#This Row],[Account_key]],tbl_COA[Account_key],tbl_COA[Class],"Not Found")</f>
        <v>Adjusting</v>
      </c>
      <c r="H18466" t="str">
        <f>_xlfn.XLOOKUP(tbl_GL[[#This Row],[Account_key]],tbl_COA[Account_key],tbl_COA[SubClass],"Not Found")</f>
        <v>Adjusting</v>
      </c>
      <c r="I18466" t="str">
        <f>_xlfn.XLOOKUP(tbl_GL[[#This Row],[Account_key]],tbl_COA[Account_key],tbl_COA[SubClass2],"Not Found")</f>
        <v>Adjusting</v>
      </c>
      <c r="J18466" t="str">
        <f>_xlfn.XLOOKUP(tbl_GL[[#This Row],[Account_key]],tbl_COA[Account_key],tbl_COA[SubAccount],,0)</f>
        <v>Adjusting</v>
      </c>
      <c r="K18466">
        <f>YEAR(tbl_GL[[#This Row],[Date]])</f>
        <v>2018</v>
      </c>
    </row>
    <row r="18467" spans="1:11" hidden="1" x14ac:dyDescent="0.35">
      <c r="A18467" s="20">
        <v>654.20000000000005</v>
      </c>
      <c r="B18467" s="24">
        <v>43465</v>
      </c>
      <c r="C18467">
        <f t="shared" si="10"/>
        <v>4</v>
      </c>
      <c r="D18467" s="13">
        <v>1010</v>
      </c>
      <c r="E18467" s="13" t="s">
        <v>114</v>
      </c>
      <c r="F18467" s="17">
        <v>-13295</v>
      </c>
      <c r="G18467" t="str">
        <f>_xlfn.XLOOKUP(tbl_GL[[#This Row],[Account_key]],tbl_COA[Account_key],tbl_COA[Class],"Not Found")</f>
        <v>Adjusting</v>
      </c>
      <c r="H18467" t="str">
        <f>_xlfn.XLOOKUP(tbl_GL[[#This Row],[Account_key]],tbl_COA[Account_key],tbl_COA[SubClass],"Not Found")</f>
        <v>Adjusting</v>
      </c>
      <c r="I18467" t="str">
        <f>_xlfn.XLOOKUP(tbl_GL[[#This Row],[Account_key]],tbl_COA[Account_key],tbl_COA[SubClass2],"Not Found")</f>
        <v>Adjusting</v>
      </c>
      <c r="J18467" t="str">
        <f>_xlfn.XLOOKUP(tbl_GL[[#This Row],[Account_key]],tbl_COA[Account_key],tbl_COA[SubAccount],,0)</f>
        <v>Adjusting</v>
      </c>
      <c r="K18467">
        <f>YEAR(tbl_GL[[#This Row],[Date]])</f>
        <v>2018</v>
      </c>
    </row>
    <row r="18468" spans="1:11" x14ac:dyDescent="0.35">
      <c r="A18468" s="20">
        <v>717.2</v>
      </c>
      <c r="B18468" s="24">
        <v>43496</v>
      </c>
      <c r="C18468">
        <f t="shared" si="10"/>
        <v>4</v>
      </c>
      <c r="D18468" s="13">
        <v>1010</v>
      </c>
      <c r="E18468" s="13" t="s">
        <v>114</v>
      </c>
      <c r="F18468" s="17">
        <v>-3308</v>
      </c>
      <c r="G18468" t="str">
        <f>_xlfn.XLOOKUP(tbl_GL[[#This Row],[Account_key]],tbl_COA[Account_key],tbl_COA[Class],"Not Found")</f>
        <v>Adjusting</v>
      </c>
      <c r="H18468" t="str">
        <f>_xlfn.XLOOKUP(tbl_GL[[#This Row],[Account_key]],tbl_COA[Account_key],tbl_COA[SubClass],"Not Found")</f>
        <v>Adjusting</v>
      </c>
      <c r="I18468" t="str">
        <f>_xlfn.XLOOKUP(tbl_GL[[#This Row],[Account_key]],tbl_COA[Account_key],tbl_COA[SubClass2],"Not Found")</f>
        <v>Adjusting</v>
      </c>
      <c r="J18468" t="str">
        <f>_xlfn.XLOOKUP(tbl_GL[[#This Row],[Account_key]],tbl_COA[Account_key],tbl_COA[SubAccount],,0)</f>
        <v>Adjusting</v>
      </c>
      <c r="K18468">
        <f>YEAR(tbl_GL[[#This Row],[Date]])</f>
        <v>2019</v>
      </c>
    </row>
    <row r="18469" spans="1:11" x14ac:dyDescent="0.35">
      <c r="A18469" s="20">
        <v>760.2</v>
      </c>
      <c r="B18469" s="24">
        <v>43524</v>
      </c>
      <c r="C18469">
        <f t="shared" si="10"/>
        <v>4</v>
      </c>
      <c r="D18469" s="13">
        <v>1010</v>
      </c>
      <c r="E18469" s="13" t="s">
        <v>114</v>
      </c>
      <c r="F18469" s="17">
        <v>4556</v>
      </c>
      <c r="G18469" t="str">
        <f>_xlfn.XLOOKUP(tbl_GL[[#This Row],[Account_key]],tbl_COA[Account_key],tbl_COA[Class],"Not Found")</f>
        <v>Adjusting</v>
      </c>
      <c r="H18469" t="str">
        <f>_xlfn.XLOOKUP(tbl_GL[[#This Row],[Account_key]],tbl_COA[Account_key],tbl_COA[SubClass],"Not Found")</f>
        <v>Adjusting</v>
      </c>
      <c r="I18469" t="str">
        <f>_xlfn.XLOOKUP(tbl_GL[[#This Row],[Account_key]],tbl_COA[Account_key],tbl_COA[SubClass2],"Not Found")</f>
        <v>Adjusting</v>
      </c>
      <c r="J18469" t="str">
        <f>_xlfn.XLOOKUP(tbl_GL[[#This Row],[Account_key]],tbl_COA[Account_key],tbl_COA[SubAccount],,0)</f>
        <v>Adjusting</v>
      </c>
      <c r="K18469">
        <f>YEAR(tbl_GL[[#This Row],[Date]])</f>
        <v>2019</v>
      </c>
    </row>
    <row r="18470" spans="1:11" x14ac:dyDescent="0.35">
      <c r="A18470" s="20">
        <v>805.2</v>
      </c>
      <c r="B18470" s="24">
        <v>43555</v>
      </c>
      <c r="C18470">
        <f t="shared" si="10"/>
        <v>4</v>
      </c>
      <c r="D18470" s="13">
        <v>1010</v>
      </c>
      <c r="E18470" s="13" t="s">
        <v>114</v>
      </c>
      <c r="F18470" s="17">
        <v>3323</v>
      </c>
      <c r="G18470" t="str">
        <f>_xlfn.XLOOKUP(tbl_GL[[#This Row],[Account_key]],tbl_COA[Account_key],tbl_COA[Class],"Not Found")</f>
        <v>Adjusting</v>
      </c>
      <c r="H18470" t="str">
        <f>_xlfn.XLOOKUP(tbl_GL[[#This Row],[Account_key]],tbl_COA[Account_key],tbl_COA[SubClass],"Not Found")</f>
        <v>Adjusting</v>
      </c>
      <c r="I18470" t="str">
        <f>_xlfn.XLOOKUP(tbl_GL[[#This Row],[Account_key]],tbl_COA[Account_key],tbl_COA[SubClass2],"Not Found")</f>
        <v>Adjusting</v>
      </c>
      <c r="J18470" t="str">
        <f>_xlfn.XLOOKUP(tbl_GL[[#This Row],[Account_key]],tbl_COA[Account_key],tbl_COA[SubAccount],,0)</f>
        <v>Adjusting</v>
      </c>
      <c r="K18470">
        <f>YEAR(tbl_GL[[#This Row],[Date]])</f>
        <v>2019</v>
      </c>
    </row>
    <row r="18471" spans="1:11" x14ac:dyDescent="0.35">
      <c r="A18471" s="20">
        <v>868.2</v>
      </c>
      <c r="B18471" s="24">
        <v>43585</v>
      </c>
      <c r="C18471">
        <f t="shared" si="10"/>
        <v>4</v>
      </c>
      <c r="D18471" s="13">
        <v>1010</v>
      </c>
      <c r="E18471" s="13" t="s">
        <v>114</v>
      </c>
      <c r="F18471" s="17">
        <v>-4753</v>
      </c>
      <c r="G18471" t="str">
        <f>_xlfn.XLOOKUP(tbl_GL[[#This Row],[Account_key]],tbl_COA[Account_key],tbl_COA[Class],"Not Found")</f>
        <v>Adjusting</v>
      </c>
      <c r="H18471" t="str">
        <f>_xlfn.XLOOKUP(tbl_GL[[#This Row],[Account_key]],tbl_COA[Account_key],tbl_COA[SubClass],"Not Found")</f>
        <v>Adjusting</v>
      </c>
      <c r="I18471" t="str">
        <f>_xlfn.XLOOKUP(tbl_GL[[#This Row],[Account_key]],tbl_COA[Account_key],tbl_COA[SubClass2],"Not Found")</f>
        <v>Adjusting</v>
      </c>
      <c r="J18471" t="str">
        <f>_xlfn.XLOOKUP(tbl_GL[[#This Row],[Account_key]],tbl_COA[Account_key],tbl_COA[SubAccount],,0)</f>
        <v>Adjusting</v>
      </c>
      <c r="K18471">
        <f>YEAR(tbl_GL[[#This Row],[Date]])</f>
        <v>2019</v>
      </c>
    </row>
    <row r="18472" spans="1:11" x14ac:dyDescent="0.35">
      <c r="A18472" s="20">
        <v>918.2</v>
      </c>
      <c r="B18472" s="24">
        <v>43616</v>
      </c>
      <c r="C18472">
        <f t="shared" si="10"/>
        <v>4</v>
      </c>
      <c r="D18472" s="13">
        <v>1010</v>
      </c>
      <c r="E18472" s="13" t="s">
        <v>114</v>
      </c>
      <c r="F18472" s="17">
        <v>-1101</v>
      </c>
      <c r="G18472" t="str">
        <f>_xlfn.XLOOKUP(tbl_GL[[#This Row],[Account_key]],tbl_COA[Account_key],tbl_COA[Class],"Not Found")</f>
        <v>Adjusting</v>
      </c>
      <c r="H18472" t="str">
        <f>_xlfn.XLOOKUP(tbl_GL[[#This Row],[Account_key]],tbl_COA[Account_key],tbl_COA[SubClass],"Not Found")</f>
        <v>Adjusting</v>
      </c>
      <c r="I18472" t="str">
        <f>_xlfn.XLOOKUP(tbl_GL[[#This Row],[Account_key]],tbl_COA[Account_key],tbl_COA[SubClass2],"Not Found")</f>
        <v>Adjusting</v>
      </c>
      <c r="J18472" t="str">
        <f>_xlfn.XLOOKUP(tbl_GL[[#This Row],[Account_key]],tbl_COA[Account_key],tbl_COA[SubAccount],,0)</f>
        <v>Adjusting</v>
      </c>
      <c r="K18472">
        <f>YEAR(tbl_GL[[#This Row],[Date]])</f>
        <v>2019</v>
      </c>
    </row>
    <row r="18473" spans="1:11" x14ac:dyDescent="0.35">
      <c r="A18473" s="20">
        <v>969.2</v>
      </c>
      <c r="B18473" s="24">
        <v>43646</v>
      </c>
      <c r="C18473">
        <f t="shared" si="10"/>
        <v>4</v>
      </c>
      <c r="D18473" s="13">
        <v>1010</v>
      </c>
      <c r="E18473" s="13" t="s">
        <v>114</v>
      </c>
      <c r="F18473" s="17">
        <v>-2147</v>
      </c>
      <c r="G18473" t="str">
        <f>_xlfn.XLOOKUP(tbl_GL[[#This Row],[Account_key]],tbl_COA[Account_key],tbl_COA[Class],"Not Found")</f>
        <v>Adjusting</v>
      </c>
      <c r="H18473" t="str">
        <f>_xlfn.XLOOKUP(tbl_GL[[#This Row],[Account_key]],tbl_COA[Account_key],tbl_COA[SubClass],"Not Found")</f>
        <v>Adjusting</v>
      </c>
      <c r="I18473" t="str">
        <f>_xlfn.XLOOKUP(tbl_GL[[#This Row],[Account_key]],tbl_COA[Account_key],tbl_COA[SubClass2],"Not Found")</f>
        <v>Adjusting</v>
      </c>
      <c r="J18473" t="str">
        <f>_xlfn.XLOOKUP(tbl_GL[[#This Row],[Account_key]],tbl_COA[Account_key],tbl_COA[SubAccount],,0)</f>
        <v>Adjusting</v>
      </c>
      <c r="K18473">
        <f>YEAR(tbl_GL[[#This Row],[Date]])</f>
        <v>2019</v>
      </c>
    </row>
    <row r="18474" spans="1:11" x14ac:dyDescent="0.35">
      <c r="A18474" s="20">
        <v>1031.2</v>
      </c>
      <c r="B18474" s="24">
        <v>43677</v>
      </c>
      <c r="C18474">
        <f t="shared" si="10"/>
        <v>4</v>
      </c>
      <c r="D18474" s="13">
        <v>1010</v>
      </c>
      <c r="E18474" s="13" t="s">
        <v>114</v>
      </c>
      <c r="F18474" s="17">
        <v>-15695</v>
      </c>
      <c r="G18474" t="str">
        <f>_xlfn.XLOOKUP(tbl_GL[[#This Row],[Account_key]],tbl_COA[Account_key],tbl_COA[Class],"Not Found")</f>
        <v>Adjusting</v>
      </c>
      <c r="H18474" t="str">
        <f>_xlfn.XLOOKUP(tbl_GL[[#This Row],[Account_key]],tbl_COA[Account_key],tbl_COA[SubClass],"Not Found")</f>
        <v>Adjusting</v>
      </c>
      <c r="I18474" t="str">
        <f>_xlfn.XLOOKUP(tbl_GL[[#This Row],[Account_key]],tbl_COA[Account_key],tbl_COA[SubClass2],"Not Found")</f>
        <v>Adjusting</v>
      </c>
      <c r="J18474" t="str">
        <f>_xlfn.XLOOKUP(tbl_GL[[#This Row],[Account_key]],tbl_COA[Account_key],tbl_COA[SubAccount],,0)</f>
        <v>Adjusting</v>
      </c>
      <c r="K18474">
        <f>YEAR(tbl_GL[[#This Row],[Date]])</f>
        <v>2019</v>
      </c>
    </row>
    <row r="18475" spans="1:11" x14ac:dyDescent="0.35">
      <c r="A18475" s="20">
        <v>1090.2</v>
      </c>
      <c r="B18475" s="24">
        <v>43708</v>
      </c>
      <c r="C18475">
        <f t="shared" si="10"/>
        <v>4</v>
      </c>
      <c r="D18475" s="13">
        <v>1010</v>
      </c>
      <c r="E18475" s="13" t="s">
        <v>114</v>
      </c>
      <c r="F18475" s="17">
        <v>-14371</v>
      </c>
      <c r="G18475" t="str">
        <f>_xlfn.XLOOKUP(tbl_GL[[#This Row],[Account_key]],tbl_COA[Account_key],tbl_COA[Class],"Not Found")</f>
        <v>Adjusting</v>
      </c>
      <c r="H18475" t="str">
        <f>_xlfn.XLOOKUP(tbl_GL[[#This Row],[Account_key]],tbl_COA[Account_key],tbl_COA[SubClass],"Not Found")</f>
        <v>Adjusting</v>
      </c>
      <c r="I18475" t="str">
        <f>_xlfn.XLOOKUP(tbl_GL[[#This Row],[Account_key]],tbl_COA[Account_key],tbl_COA[SubClass2],"Not Found")</f>
        <v>Adjusting</v>
      </c>
      <c r="J18475" t="str">
        <f>_xlfn.XLOOKUP(tbl_GL[[#This Row],[Account_key]],tbl_COA[Account_key],tbl_COA[SubAccount],,0)</f>
        <v>Adjusting</v>
      </c>
      <c r="K18475">
        <f>YEAR(tbl_GL[[#This Row],[Date]])</f>
        <v>2019</v>
      </c>
    </row>
    <row r="18476" spans="1:11" x14ac:dyDescent="0.35">
      <c r="A18476" s="20">
        <v>1147.2</v>
      </c>
      <c r="B18476" s="24">
        <v>43738</v>
      </c>
      <c r="C18476">
        <f t="shared" si="10"/>
        <v>4</v>
      </c>
      <c r="D18476" s="13">
        <v>1010</v>
      </c>
      <c r="E18476" s="13" t="s">
        <v>114</v>
      </c>
      <c r="F18476" s="17">
        <v>-12693</v>
      </c>
      <c r="G18476" t="str">
        <f>_xlfn.XLOOKUP(tbl_GL[[#This Row],[Account_key]],tbl_COA[Account_key],tbl_COA[Class],"Not Found")</f>
        <v>Adjusting</v>
      </c>
      <c r="H18476" t="str">
        <f>_xlfn.XLOOKUP(tbl_GL[[#This Row],[Account_key]],tbl_COA[Account_key],tbl_COA[SubClass],"Not Found")</f>
        <v>Adjusting</v>
      </c>
      <c r="I18476" t="str">
        <f>_xlfn.XLOOKUP(tbl_GL[[#This Row],[Account_key]],tbl_COA[Account_key],tbl_COA[SubClass2],"Not Found")</f>
        <v>Adjusting</v>
      </c>
      <c r="J18476" t="str">
        <f>_xlfn.XLOOKUP(tbl_GL[[#This Row],[Account_key]],tbl_COA[Account_key],tbl_COA[SubAccount],,0)</f>
        <v>Adjusting</v>
      </c>
      <c r="K18476">
        <f>YEAR(tbl_GL[[#This Row],[Date]])</f>
        <v>2019</v>
      </c>
    </row>
    <row r="18477" spans="1:11" x14ac:dyDescent="0.35">
      <c r="A18477" s="20">
        <v>1207.2</v>
      </c>
      <c r="B18477" s="24">
        <v>43769</v>
      </c>
      <c r="C18477">
        <f t="shared" si="10"/>
        <v>4</v>
      </c>
      <c r="D18477" s="13">
        <v>1010</v>
      </c>
      <c r="E18477" s="13" t="s">
        <v>114</v>
      </c>
      <c r="F18477" s="17">
        <v>-18052</v>
      </c>
      <c r="G18477" t="str">
        <f>_xlfn.XLOOKUP(tbl_GL[[#This Row],[Account_key]],tbl_COA[Account_key],tbl_COA[Class],"Not Found")</f>
        <v>Adjusting</v>
      </c>
      <c r="H18477" t="str">
        <f>_xlfn.XLOOKUP(tbl_GL[[#This Row],[Account_key]],tbl_COA[Account_key],tbl_COA[SubClass],"Not Found")</f>
        <v>Adjusting</v>
      </c>
      <c r="I18477" t="str">
        <f>_xlfn.XLOOKUP(tbl_GL[[#This Row],[Account_key]],tbl_COA[Account_key],tbl_COA[SubClass2],"Not Found")</f>
        <v>Adjusting</v>
      </c>
      <c r="J18477" t="str">
        <f>_xlfn.XLOOKUP(tbl_GL[[#This Row],[Account_key]],tbl_COA[Account_key],tbl_COA[SubAccount],,0)</f>
        <v>Adjusting</v>
      </c>
      <c r="K18477">
        <f>YEAR(tbl_GL[[#This Row],[Date]])</f>
        <v>2019</v>
      </c>
    </row>
    <row r="18478" spans="1:11" x14ac:dyDescent="0.35">
      <c r="A18478" s="20">
        <v>1269.2</v>
      </c>
      <c r="B18478" s="24">
        <v>43799</v>
      </c>
      <c r="C18478">
        <f t="shared" si="10"/>
        <v>4</v>
      </c>
      <c r="D18478" s="13">
        <v>1010</v>
      </c>
      <c r="E18478" s="13" t="s">
        <v>114</v>
      </c>
      <c r="F18478" s="17">
        <v>-32312</v>
      </c>
      <c r="G18478" t="str">
        <f>_xlfn.XLOOKUP(tbl_GL[[#This Row],[Account_key]],tbl_COA[Account_key],tbl_COA[Class],"Not Found")</f>
        <v>Adjusting</v>
      </c>
      <c r="H18478" t="str">
        <f>_xlfn.XLOOKUP(tbl_GL[[#This Row],[Account_key]],tbl_COA[Account_key],tbl_COA[SubClass],"Not Found")</f>
        <v>Adjusting</v>
      </c>
      <c r="I18478" t="str">
        <f>_xlfn.XLOOKUP(tbl_GL[[#This Row],[Account_key]],tbl_COA[Account_key],tbl_COA[SubClass2],"Not Found")</f>
        <v>Adjusting</v>
      </c>
      <c r="J18478" t="str">
        <f>_xlfn.XLOOKUP(tbl_GL[[#This Row],[Account_key]],tbl_COA[Account_key],tbl_COA[SubAccount],,0)</f>
        <v>Adjusting</v>
      </c>
      <c r="K18478">
        <f>YEAR(tbl_GL[[#This Row],[Date]])</f>
        <v>2019</v>
      </c>
    </row>
    <row r="18479" spans="1:11" x14ac:dyDescent="0.35">
      <c r="A18479" s="20">
        <v>1323.2</v>
      </c>
      <c r="B18479" s="24">
        <v>43830</v>
      </c>
      <c r="C18479">
        <f t="shared" si="10"/>
        <v>4</v>
      </c>
      <c r="D18479" s="13">
        <v>1010</v>
      </c>
      <c r="E18479" s="13" t="s">
        <v>114</v>
      </c>
      <c r="F18479" s="17">
        <v>-24839</v>
      </c>
      <c r="G18479" t="str">
        <f>_xlfn.XLOOKUP(tbl_GL[[#This Row],[Account_key]],tbl_COA[Account_key],tbl_COA[Class],"Not Found")</f>
        <v>Adjusting</v>
      </c>
      <c r="H18479" t="str">
        <f>_xlfn.XLOOKUP(tbl_GL[[#This Row],[Account_key]],tbl_COA[Account_key],tbl_COA[SubClass],"Not Found")</f>
        <v>Adjusting</v>
      </c>
      <c r="I18479" t="str">
        <f>_xlfn.XLOOKUP(tbl_GL[[#This Row],[Account_key]],tbl_COA[Account_key],tbl_COA[SubClass2],"Not Found")</f>
        <v>Adjusting</v>
      </c>
      <c r="J18479" t="str">
        <f>_xlfn.XLOOKUP(tbl_GL[[#This Row],[Account_key]],tbl_COA[Account_key],tbl_COA[SubAccount],,0)</f>
        <v>Adjusting</v>
      </c>
      <c r="K18479">
        <f>YEAR(tbl_GL[[#This Row],[Date]])</f>
        <v>2019</v>
      </c>
    </row>
    <row r="18480" spans="1:11" hidden="1" x14ac:dyDescent="0.35">
      <c r="A18480" s="20">
        <v>50.2</v>
      </c>
      <c r="B18480" s="24">
        <v>43131</v>
      </c>
      <c r="C18480">
        <v>5</v>
      </c>
      <c r="D18480" s="13">
        <v>1010</v>
      </c>
      <c r="E18480" s="13" t="s">
        <v>114</v>
      </c>
      <c r="F18480" s="17">
        <v>-4257</v>
      </c>
      <c r="G18480" t="str">
        <f>_xlfn.XLOOKUP(tbl_GL[[#This Row],[Account_key]],tbl_COA[Account_key],tbl_COA[Class],"Not Found")</f>
        <v>Adjusting</v>
      </c>
      <c r="H18480" t="str">
        <f>_xlfn.XLOOKUP(tbl_GL[[#This Row],[Account_key]],tbl_COA[Account_key],tbl_COA[SubClass],"Not Found")</f>
        <v>Adjusting</v>
      </c>
      <c r="I18480" t="str">
        <f>_xlfn.XLOOKUP(tbl_GL[[#This Row],[Account_key]],tbl_COA[Account_key],tbl_COA[SubClass2],"Not Found")</f>
        <v>Adjusting</v>
      </c>
      <c r="J18480" t="str">
        <f>_xlfn.XLOOKUP(tbl_GL[[#This Row],[Account_key]],tbl_COA[Account_key],tbl_COA[SubAccount],,0)</f>
        <v>Adjusting</v>
      </c>
      <c r="K18480">
        <f>YEAR(tbl_GL[[#This Row],[Date]])</f>
        <v>2018</v>
      </c>
    </row>
    <row r="18481" spans="1:11" hidden="1" x14ac:dyDescent="0.35">
      <c r="A18481" s="20">
        <v>92.2</v>
      </c>
      <c r="B18481" s="24">
        <v>43159</v>
      </c>
      <c r="C18481">
        <f t="shared" ref="C18481:C18503" si="11">C18480</f>
        <v>5</v>
      </c>
      <c r="D18481" s="13">
        <v>1010</v>
      </c>
      <c r="E18481" s="13" t="s">
        <v>114</v>
      </c>
      <c r="F18481" s="17">
        <v>386</v>
      </c>
      <c r="G18481" t="str">
        <f>_xlfn.XLOOKUP(tbl_GL[[#This Row],[Account_key]],tbl_COA[Account_key],tbl_COA[Class],"Not Found")</f>
        <v>Adjusting</v>
      </c>
      <c r="H18481" t="str">
        <f>_xlfn.XLOOKUP(tbl_GL[[#This Row],[Account_key]],tbl_COA[Account_key],tbl_COA[SubClass],"Not Found")</f>
        <v>Adjusting</v>
      </c>
      <c r="I18481" t="str">
        <f>_xlfn.XLOOKUP(tbl_GL[[#This Row],[Account_key]],tbl_COA[Account_key],tbl_COA[SubClass2],"Not Found")</f>
        <v>Adjusting</v>
      </c>
      <c r="J18481" t="str">
        <f>_xlfn.XLOOKUP(tbl_GL[[#This Row],[Account_key]],tbl_COA[Account_key],tbl_COA[SubAccount],,0)</f>
        <v>Adjusting</v>
      </c>
      <c r="K18481">
        <f>YEAR(tbl_GL[[#This Row],[Date]])</f>
        <v>2018</v>
      </c>
    </row>
    <row r="18482" spans="1:11" hidden="1" x14ac:dyDescent="0.35">
      <c r="A18482" s="20">
        <v>142.19999999999999</v>
      </c>
      <c r="B18482" s="24">
        <v>43190</v>
      </c>
      <c r="C18482">
        <f t="shared" si="11"/>
        <v>5</v>
      </c>
      <c r="D18482" s="13">
        <v>1010</v>
      </c>
      <c r="E18482" s="13" t="s">
        <v>114</v>
      </c>
      <c r="F18482" s="17">
        <v>-910</v>
      </c>
      <c r="G18482" t="str">
        <f>_xlfn.XLOOKUP(tbl_GL[[#This Row],[Account_key]],tbl_COA[Account_key],tbl_COA[Class],"Not Found")</f>
        <v>Adjusting</v>
      </c>
      <c r="H18482" t="str">
        <f>_xlfn.XLOOKUP(tbl_GL[[#This Row],[Account_key]],tbl_COA[Account_key],tbl_COA[SubClass],"Not Found")</f>
        <v>Adjusting</v>
      </c>
      <c r="I18482" t="str">
        <f>_xlfn.XLOOKUP(tbl_GL[[#This Row],[Account_key]],tbl_COA[Account_key],tbl_COA[SubClass2],"Not Found")</f>
        <v>Adjusting</v>
      </c>
      <c r="J18482" t="str">
        <f>_xlfn.XLOOKUP(tbl_GL[[#This Row],[Account_key]],tbl_COA[Account_key],tbl_COA[SubAccount],,0)</f>
        <v>Adjusting</v>
      </c>
      <c r="K18482">
        <f>YEAR(tbl_GL[[#This Row],[Date]])</f>
        <v>2018</v>
      </c>
    </row>
    <row r="18483" spans="1:11" hidden="1" x14ac:dyDescent="0.35">
      <c r="A18483" s="20">
        <v>201.2</v>
      </c>
      <c r="B18483" s="24">
        <v>43220</v>
      </c>
      <c r="C18483">
        <f t="shared" si="11"/>
        <v>5</v>
      </c>
      <c r="D18483" s="13">
        <v>1010</v>
      </c>
      <c r="E18483" s="13" t="s">
        <v>114</v>
      </c>
      <c r="F18483" s="17">
        <v>-5367</v>
      </c>
      <c r="G18483" t="str">
        <f>_xlfn.XLOOKUP(tbl_GL[[#This Row],[Account_key]],tbl_COA[Account_key],tbl_COA[Class],"Not Found")</f>
        <v>Adjusting</v>
      </c>
      <c r="H18483" t="str">
        <f>_xlfn.XLOOKUP(tbl_GL[[#This Row],[Account_key]],tbl_COA[Account_key],tbl_COA[SubClass],"Not Found")</f>
        <v>Adjusting</v>
      </c>
      <c r="I18483" t="str">
        <f>_xlfn.XLOOKUP(tbl_GL[[#This Row],[Account_key]],tbl_COA[Account_key],tbl_COA[SubClass2],"Not Found")</f>
        <v>Adjusting</v>
      </c>
      <c r="J18483" t="str">
        <f>_xlfn.XLOOKUP(tbl_GL[[#This Row],[Account_key]],tbl_COA[Account_key],tbl_COA[SubAccount],,0)</f>
        <v>Adjusting</v>
      </c>
      <c r="K18483">
        <f>YEAR(tbl_GL[[#This Row],[Date]])</f>
        <v>2018</v>
      </c>
    </row>
    <row r="18484" spans="1:11" hidden="1" x14ac:dyDescent="0.35">
      <c r="A18484" s="20">
        <v>252.2</v>
      </c>
      <c r="B18484" s="24">
        <v>43251</v>
      </c>
      <c r="C18484">
        <f t="shared" si="11"/>
        <v>5</v>
      </c>
      <c r="D18484" s="13">
        <v>1010</v>
      </c>
      <c r="E18484" s="13" t="s">
        <v>114</v>
      </c>
      <c r="F18484" s="17">
        <v>-3851</v>
      </c>
      <c r="G18484" t="str">
        <f>_xlfn.XLOOKUP(tbl_GL[[#This Row],[Account_key]],tbl_COA[Account_key],tbl_COA[Class],"Not Found")</f>
        <v>Adjusting</v>
      </c>
      <c r="H18484" t="str">
        <f>_xlfn.XLOOKUP(tbl_GL[[#This Row],[Account_key]],tbl_COA[Account_key],tbl_COA[SubClass],"Not Found")</f>
        <v>Adjusting</v>
      </c>
      <c r="I18484" t="str">
        <f>_xlfn.XLOOKUP(tbl_GL[[#This Row],[Account_key]],tbl_COA[Account_key],tbl_COA[SubClass2],"Not Found")</f>
        <v>Adjusting</v>
      </c>
      <c r="J18484" t="str">
        <f>_xlfn.XLOOKUP(tbl_GL[[#This Row],[Account_key]],tbl_COA[Account_key],tbl_COA[SubAccount],,0)</f>
        <v>Adjusting</v>
      </c>
      <c r="K18484">
        <f>YEAR(tbl_GL[[#This Row],[Date]])</f>
        <v>2018</v>
      </c>
    </row>
    <row r="18485" spans="1:11" hidden="1" x14ac:dyDescent="0.35">
      <c r="A18485" s="20">
        <v>302.2</v>
      </c>
      <c r="B18485" s="24">
        <v>43281</v>
      </c>
      <c r="C18485">
        <f t="shared" si="11"/>
        <v>5</v>
      </c>
      <c r="D18485" s="13">
        <v>1010</v>
      </c>
      <c r="E18485" s="13" t="s">
        <v>114</v>
      </c>
      <c r="F18485" s="17">
        <v>-4025</v>
      </c>
      <c r="G18485" t="str">
        <f>_xlfn.XLOOKUP(tbl_GL[[#This Row],[Account_key]],tbl_COA[Account_key],tbl_COA[Class],"Not Found")</f>
        <v>Adjusting</v>
      </c>
      <c r="H18485" t="str">
        <f>_xlfn.XLOOKUP(tbl_GL[[#This Row],[Account_key]],tbl_COA[Account_key],tbl_COA[SubClass],"Not Found")</f>
        <v>Adjusting</v>
      </c>
      <c r="I18485" t="str">
        <f>_xlfn.XLOOKUP(tbl_GL[[#This Row],[Account_key]],tbl_COA[Account_key],tbl_COA[SubClass2],"Not Found")</f>
        <v>Adjusting</v>
      </c>
      <c r="J18485" t="str">
        <f>_xlfn.XLOOKUP(tbl_GL[[#This Row],[Account_key]],tbl_COA[Account_key],tbl_COA[SubAccount],,0)</f>
        <v>Adjusting</v>
      </c>
      <c r="K18485">
        <f>YEAR(tbl_GL[[#This Row],[Date]])</f>
        <v>2018</v>
      </c>
    </row>
    <row r="18486" spans="1:11" hidden="1" x14ac:dyDescent="0.35">
      <c r="A18486" s="20">
        <v>363.2</v>
      </c>
      <c r="B18486" s="24">
        <v>43312</v>
      </c>
      <c r="C18486">
        <f t="shared" si="11"/>
        <v>5</v>
      </c>
      <c r="D18486" s="13">
        <v>1010</v>
      </c>
      <c r="E18486" s="13" t="s">
        <v>114</v>
      </c>
      <c r="F18486" s="17">
        <v>-12582</v>
      </c>
      <c r="G18486" t="str">
        <f>_xlfn.XLOOKUP(tbl_GL[[#This Row],[Account_key]],tbl_COA[Account_key],tbl_COA[Class],"Not Found")</f>
        <v>Adjusting</v>
      </c>
      <c r="H18486" t="str">
        <f>_xlfn.XLOOKUP(tbl_GL[[#This Row],[Account_key]],tbl_COA[Account_key],tbl_COA[SubClass],"Not Found")</f>
        <v>Adjusting</v>
      </c>
      <c r="I18486" t="str">
        <f>_xlfn.XLOOKUP(tbl_GL[[#This Row],[Account_key]],tbl_COA[Account_key],tbl_COA[SubClass2],"Not Found")</f>
        <v>Adjusting</v>
      </c>
      <c r="J18486" t="str">
        <f>_xlfn.XLOOKUP(tbl_GL[[#This Row],[Account_key]],tbl_COA[Account_key],tbl_COA[SubAccount],,0)</f>
        <v>Adjusting</v>
      </c>
      <c r="K18486">
        <f>YEAR(tbl_GL[[#This Row],[Date]])</f>
        <v>2018</v>
      </c>
    </row>
    <row r="18487" spans="1:11" hidden="1" x14ac:dyDescent="0.35">
      <c r="A18487" s="20">
        <v>422.2</v>
      </c>
      <c r="B18487" s="24">
        <v>43343</v>
      </c>
      <c r="C18487">
        <f t="shared" si="11"/>
        <v>5</v>
      </c>
      <c r="D18487" s="13">
        <v>1010</v>
      </c>
      <c r="E18487" s="13" t="s">
        <v>114</v>
      </c>
      <c r="F18487" s="17">
        <v>-11822</v>
      </c>
      <c r="G18487" t="str">
        <f>_xlfn.XLOOKUP(tbl_GL[[#This Row],[Account_key]],tbl_COA[Account_key],tbl_COA[Class],"Not Found")</f>
        <v>Adjusting</v>
      </c>
      <c r="H18487" t="str">
        <f>_xlfn.XLOOKUP(tbl_GL[[#This Row],[Account_key]],tbl_COA[Account_key],tbl_COA[SubClass],"Not Found")</f>
        <v>Adjusting</v>
      </c>
      <c r="I18487" t="str">
        <f>_xlfn.XLOOKUP(tbl_GL[[#This Row],[Account_key]],tbl_COA[Account_key],tbl_COA[SubClass2],"Not Found")</f>
        <v>Adjusting</v>
      </c>
      <c r="J18487" t="str">
        <f>_xlfn.XLOOKUP(tbl_GL[[#This Row],[Account_key]],tbl_COA[Account_key],tbl_COA[SubAccount],,0)</f>
        <v>Adjusting</v>
      </c>
      <c r="K18487">
        <f>YEAR(tbl_GL[[#This Row],[Date]])</f>
        <v>2018</v>
      </c>
    </row>
    <row r="18488" spans="1:11" hidden="1" x14ac:dyDescent="0.35">
      <c r="A18488" s="20">
        <v>479.2</v>
      </c>
      <c r="B18488" s="24">
        <v>43373</v>
      </c>
      <c r="C18488">
        <f t="shared" si="11"/>
        <v>5</v>
      </c>
      <c r="D18488" s="13">
        <v>1010</v>
      </c>
      <c r="E18488" s="13" t="s">
        <v>114</v>
      </c>
      <c r="F18488" s="17">
        <v>-10689</v>
      </c>
      <c r="G18488" t="str">
        <f>_xlfn.XLOOKUP(tbl_GL[[#This Row],[Account_key]],tbl_COA[Account_key],tbl_COA[Class],"Not Found")</f>
        <v>Adjusting</v>
      </c>
      <c r="H18488" t="str">
        <f>_xlfn.XLOOKUP(tbl_GL[[#This Row],[Account_key]],tbl_COA[Account_key],tbl_COA[SubClass],"Not Found")</f>
        <v>Adjusting</v>
      </c>
      <c r="I18488" t="str">
        <f>_xlfn.XLOOKUP(tbl_GL[[#This Row],[Account_key]],tbl_COA[Account_key],tbl_COA[SubClass2],"Not Found")</f>
        <v>Adjusting</v>
      </c>
      <c r="J18488" t="str">
        <f>_xlfn.XLOOKUP(tbl_GL[[#This Row],[Account_key]],tbl_COA[Account_key],tbl_COA[SubAccount],,0)</f>
        <v>Adjusting</v>
      </c>
      <c r="K18488">
        <f>YEAR(tbl_GL[[#This Row],[Date]])</f>
        <v>2018</v>
      </c>
    </row>
    <row r="18489" spans="1:11" hidden="1" x14ac:dyDescent="0.35">
      <c r="A18489" s="20">
        <v>539.20000000000005</v>
      </c>
      <c r="B18489" s="24">
        <v>43404</v>
      </c>
      <c r="C18489">
        <f t="shared" si="11"/>
        <v>5</v>
      </c>
      <c r="D18489" s="13">
        <v>1010</v>
      </c>
      <c r="E18489" s="13" t="s">
        <v>114</v>
      </c>
      <c r="F18489" s="17">
        <v>-13768</v>
      </c>
      <c r="G18489" t="str">
        <f>_xlfn.XLOOKUP(tbl_GL[[#This Row],[Account_key]],tbl_COA[Account_key],tbl_COA[Class],"Not Found")</f>
        <v>Adjusting</v>
      </c>
      <c r="H18489" t="str">
        <f>_xlfn.XLOOKUP(tbl_GL[[#This Row],[Account_key]],tbl_COA[Account_key],tbl_COA[SubClass],"Not Found")</f>
        <v>Adjusting</v>
      </c>
      <c r="I18489" t="str">
        <f>_xlfn.XLOOKUP(tbl_GL[[#This Row],[Account_key]],tbl_COA[Account_key],tbl_COA[SubClass2],"Not Found")</f>
        <v>Adjusting</v>
      </c>
      <c r="J18489" t="str">
        <f>_xlfn.XLOOKUP(tbl_GL[[#This Row],[Account_key]],tbl_COA[Account_key],tbl_COA[SubAccount],,0)</f>
        <v>Adjusting</v>
      </c>
      <c r="K18489">
        <f>YEAR(tbl_GL[[#This Row],[Date]])</f>
        <v>2018</v>
      </c>
    </row>
    <row r="18490" spans="1:11" hidden="1" x14ac:dyDescent="0.35">
      <c r="A18490" s="20">
        <v>601.20000000000005</v>
      </c>
      <c r="B18490" s="24">
        <v>43434</v>
      </c>
      <c r="C18490">
        <f t="shared" si="11"/>
        <v>5</v>
      </c>
      <c r="D18490" s="13">
        <v>1010</v>
      </c>
      <c r="E18490" s="13" t="s">
        <v>114</v>
      </c>
      <c r="F18490" s="17">
        <v>-22833</v>
      </c>
      <c r="G18490" t="str">
        <f>_xlfn.XLOOKUP(tbl_GL[[#This Row],[Account_key]],tbl_COA[Account_key],tbl_COA[Class],"Not Found")</f>
        <v>Adjusting</v>
      </c>
      <c r="H18490" t="str">
        <f>_xlfn.XLOOKUP(tbl_GL[[#This Row],[Account_key]],tbl_COA[Account_key],tbl_COA[SubClass],"Not Found")</f>
        <v>Adjusting</v>
      </c>
      <c r="I18490" t="str">
        <f>_xlfn.XLOOKUP(tbl_GL[[#This Row],[Account_key]],tbl_COA[Account_key],tbl_COA[SubClass2],"Not Found")</f>
        <v>Adjusting</v>
      </c>
      <c r="J18490" t="str">
        <f>_xlfn.XLOOKUP(tbl_GL[[#This Row],[Account_key]],tbl_COA[Account_key],tbl_COA[SubAccount],,0)</f>
        <v>Adjusting</v>
      </c>
      <c r="K18490">
        <f>YEAR(tbl_GL[[#This Row],[Date]])</f>
        <v>2018</v>
      </c>
    </row>
    <row r="18491" spans="1:11" hidden="1" x14ac:dyDescent="0.35">
      <c r="A18491" s="20">
        <v>654.20000000000005</v>
      </c>
      <c r="B18491" s="24">
        <v>43465</v>
      </c>
      <c r="C18491">
        <f t="shared" si="11"/>
        <v>5</v>
      </c>
      <c r="D18491" s="13">
        <v>1010</v>
      </c>
      <c r="E18491" s="13" t="s">
        <v>114</v>
      </c>
      <c r="F18491" s="17">
        <v>-17287</v>
      </c>
      <c r="G18491" t="str">
        <f>_xlfn.XLOOKUP(tbl_GL[[#This Row],[Account_key]],tbl_COA[Account_key],tbl_COA[Class],"Not Found")</f>
        <v>Adjusting</v>
      </c>
      <c r="H18491" t="str">
        <f>_xlfn.XLOOKUP(tbl_GL[[#This Row],[Account_key]],tbl_COA[Account_key],tbl_COA[SubClass],"Not Found")</f>
        <v>Adjusting</v>
      </c>
      <c r="I18491" t="str">
        <f>_xlfn.XLOOKUP(tbl_GL[[#This Row],[Account_key]],tbl_COA[Account_key],tbl_COA[SubClass2],"Not Found")</f>
        <v>Adjusting</v>
      </c>
      <c r="J18491" t="str">
        <f>_xlfn.XLOOKUP(tbl_GL[[#This Row],[Account_key]],tbl_COA[Account_key],tbl_COA[SubAccount],,0)</f>
        <v>Adjusting</v>
      </c>
      <c r="K18491">
        <f>YEAR(tbl_GL[[#This Row],[Date]])</f>
        <v>2018</v>
      </c>
    </row>
    <row r="18492" spans="1:11" x14ac:dyDescent="0.35">
      <c r="A18492" s="20">
        <v>717.2</v>
      </c>
      <c r="B18492" s="24">
        <v>43496</v>
      </c>
      <c r="C18492">
        <f t="shared" si="11"/>
        <v>5</v>
      </c>
      <c r="D18492" s="13">
        <v>1010</v>
      </c>
      <c r="E18492" s="13" t="s">
        <v>114</v>
      </c>
      <c r="F18492" s="17">
        <v>-9321</v>
      </c>
      <c r="G18492" t="str">
        <f>_xlfn.XLOOKUP(tbl_GL[[#This Row],[Account_key]],tbl_COA[Account_key],tbl_COA[Class],"Not Found")</f>
        <v>Adjusting</v>
      </c>
      <c r="H18492" t="str">
        <f>_xlfn.XLOOKUP(tbl_GL[[#This Row],[Account_key]],tbl_COA[Account_key],tbl_COA[SubClass],"Not Found")</f>
        <v>Adjusting</v>
      </c>
      <c r="I18492" t="str">
        <f>_xlfn.XLOOKUP(tbl_GL[[#This Row],[Account_key]],tbl_COA[Account_key],tbl_COA[SubClass2],"Not Found")</f>
        <v>Adjusting</v>
      </c>
      <c r="J18492" t="str">
        <f>_xlfn.XLOOKUP(tbl_GL[[#This Row],[Account_key]],tbl_COA[Account_key],tbl_COA[SubAccount],,0)</f>
        <v>Adjusting</v>
      </c>
      <c r="K18492">
        <f>YEAR(tbl_GL[[#This Row],[Date]])</f>
        <v>2019</v>
      </c>
    </row>
    <row r="18493" spans="1:11" x14ac:dyDescent="0.35">
      <c r="A18493" s="20">
        <v>759.2</v>
      </c>
      <c r="B18493" s="24">
        <v>43524</v>
      </c>
      <c r="C18493">
        <f t="shared" si="11"/>
        <v>5</v>
      </c>
      <c r="D18493" s="13">
        <v>1010</v>
      </c>
      <c r="E18493" s="13" t="s">
        <v>114</v>
      </c>
      <c r="F18493" s="17">
        <v>-1072</v>
      </c>
      <c r="G18493" t="str">
        <f>_xlfn.XLOOKUP(tbl_GL[[#This Row],[Account_key]],tbl_COA[Account_key],tbl_COA[Class],"Not Found")</f>
        <v>Adjusting</v>
      </c>
      <c r="H18493" t="str">
        <f>_xlfn.XLOOKUP(tbl_GL[[#This Row],[Account_key]],tbl_COA[Account_key],tbl_COA[SubClass],"Not Found")</f>
        <v>Adjusting</v>
      </c>
      <c r="I18493" t="str">
        <f>_xlfn.XLOOKUP(tbl_GL[[#This Row],[Account_key]],tbl_COA[Account_key],tbl_COA[SubClass2],"Not Found")</f>
        <v>Adjusting</v>
      </c>
      <c r="J18493" t="str">
        <f>_xlfn.XLOOKUP(tbl_GL[[#This Row],[Account_key]],tbl_COA[Account_key],tbl_COA[SubAccount],,0)</f>
        <v>Adjusting</v>
      </c>
      <c r="K18493">
        <f>YEAR(tbl_GL[[#This Row],[Date]])</f>
        <v>2019</v>
      </c>
    </row>
    <row r="18494" spans="1:11" x14ac:dyDescent="0.35">
      <c r="A18494" s="20">
        <v>810.2</v>
      </c>
      <c r="B18494" s="24">
        <v>43555</v>
      </c>
      <c r="C18494">
        <f t="shared" si="11"/>
        <v>5</v>
      </c>
      <c r="D18494" s="13">
        <v>1010</v>
      </c>
      <c r="E18494" s="13" t="s">
        <v>114</v>
      </c>
      <c r="F18494" s="17">
        <v>-3713</v>
      </c>
      <c r="G18494" t="str">
        <f>_xlfn.XLOOKUP(tbl_GL[[#This Row],[Account_key]],tbl_COA[Account_key],tbl_COA[Class],"Not Found")</f>
        <v>Adjusting</v>
      </c>
      <c r="H18494" t="str">
        <f>_xlfn.XLOOKUP(tbl_GL[[#This Row],[Account_key]],tbl_COA[Account_key],tbl_COA[SubClass],"Not Found")</f>
        <v>Adjusting</v>
      </c>
      <c r="I18494" t="str">
        <f>_xlfn.XLOOKUP(tbl_GL[[#This Row],[Account_key]],tbl_COA[Account_key],tbl_COA[SubClass2],"Not Found")</f>
        <v>Adjusting</v>
      </c>
      <c r="J18494" t="str">
        <f>_xlfn.XLOOKUP(tbl_GL[[#This Row],[Account_key]],tbl_COA[Account_key],tbl_COA[SubAccount],,0)</f>
        <v>Adjusting</v>
      </c>
      <c r="K18494">
        <f>YEAR(tbl_GL[[#This Row],[Date]])</f>
        <v>2019</v>
      </c>
    </row>
    <row r="18495" spans="1:11" x14ac:dyDescent="0.35">
      <c r="A18495" s="20">
        <v>868.2</v>
      </c>
      <c r="B18495" s="24">
        <v>43585</v>
      </c>
      <c r="C18495">
        <f t="shared" si="11"/>
        <v>5</v>
      </c>
      <c r="D18495" s="13">
        <v>1010</v>
      </c>
      <c r="E18495" s="13" t="s">
        <v>114</v>
      </c>
      <c r="F18495" s="17">
        <v>-10895</v>
      </c>
      <c r="G18495" t="str">
        <f>_xlfn.XLOOKUP(tbl_GL[[#This Row],[Account_key]],tbl_COA[Account_key],tbl_COA[Class],"Not Found")</f>
        <v>Adjusting</v>
      </c>
      <c r="H18495" t="str">
        <f>_xlfn.XLOOKUP(tbl_GL[[#This Row],[Account_key]],tbl_COA[Account_key],tbl_COA[SubClass],"Not Found")</f>
        <v>Adjusting</v>
      </c>
      <c r="I18495" t="str">
        <f>_xlfn.XLOOKUP(tbl_GL[[#This Row],[Account_key]],tbl_COA[Account_key],tbl_COA[SubClass2],"Not Found")</f>
        <v>Adjusting</v>
      </c>
      <c r="J18495" t="str">
        <f>_xlfn.XLOOKUP(tbl_GL[[#This Row],[Account_key]],tbl_COA[Account_key],tbl_COA[SubAccount],,0)</f>
        <v>Adjusting</v>
      </c>
      <c r="K18495">
        <f>YEAR(tbl_GL[[#This Row],[Date]])</f>
        <v>2019</v>
      </c>
    </row>
    <row r="18496" spans="1:11" x14ac:dyDescent="0.35">
      <c r="A18496" s="20">
        <v>919.2</v>
      </c>
      <c r="B18496" s="24">
        <v>43616</v>
      </c>
      <c r="C18496">
        <f t="shared" si="11"/>
        <v>5</v>
      </c>
      <c r="D18496" s="13">
        <v>1010</v>
      </c>
      <c r="E18496" s="13" t="s">
        <v>114</v>
      </c>
      <c r="F18496" s="17">
        <v>-8472</v>
      </c>
      <c r="G18496" t="str">
        <f>_xlfn.XLOOKUP(tbl_GL[[#This Row],[Account_key]],tbl_COA[Account_key],tbl_COA[Class],"Not Found")</f>
        <v>Adjusting</v>
      </c>
      <c r="H18496" t="str">
        <f>_xlfn.XLOOKUP(tbl_GL[[#This Row],[Account_key]],tbl_COA[Account_key],tbl_COA[SubClass],"Not Found")</f>
        <v>Adjusting</v>
      </c>
      <c r="I18496" t="str">
        <f>_xlfn.XLOOKUP(tbl_GL[[#This Row],[Account_key]],tbl_COA[Account_key],tbl_COA[SubClass2],"Not Found")</f>
        <v>Adjusting</v>
      </c>
      <c r="J18496" t="str">
        <f>_xlfn.XLOOKUP(tbl_GL[[#This Row],[Account_key]],tbl_COA[Account_key],tbl_COA[SubAccount],,0)</f>
        <v>Adjusting</v>
      </c>
      <c r="K18496">
        <f>YEAR(tbl_GL[[#This Row],[Date]])</f>
        <v>2019</v>
      </c>
    </row>
    <row r="18497" spans="1:11" x14ac:dyDescent="0.35">
      <c r="A18497" s="20">
        <v>969.2</v>
      </c>
      <c r="B18497" s="24">
        <v>43646</v>
      </c>
      <c r="C18497">
        <f t="shared" si="11"/>
        <v>5</v>
      </c>
      <c r="D18497" s="13">
        <v>1010</v>
      </c>
      <c r="E18497" s="13" t="s">
        <v>114</v>
      </c>
      <c r="F18497" s="17">
        <v>-8755</v>
      </c>
      <c r="G18497" t="str">
        <f>_xlfn.XLOOKUP(tbl_GL[[#This Row],[Account_key]],tbl_COA[Account_key],tbl_COA[Class],"Not Found")</f>
        <v>Adjusting</v>
      </c>
      <c r="H18497" t="str">
        <f>_xlfn.XLOOKUP(tbl_GL[[#This Row],[Account_key]],tbl_COA[Account_key],tbl_COA[SubClass],"Not Found")</f>
        <v>Adjusting</v>
      </c>
      <c r="I18497" t="str">
        <f>_xlfn.XLOOKUP(tbl_GL[[#This Row],[Account_key]],tbl_COA[Account_key],tbl_COA[SubClass2],"Not Found")</f>
        <v>Adjusting</v>
      </c>
      <c r="J18497" t="str">
        <f>_xlfn.XLOOKUP(tbl_GL[[#This Row],[Account_key]],tbl_COA[Account_key],tbl_COA[SubAccount],,0)</f>
        <v>Adjusting</v>
      </c>
      <c r="K18497">
        <f>YEAR(tbl_GL[[#This Row],[Date]])</f>
        <v>2019</v>
      </c>
    </row>
    <row r="18498" spans="1:11" x14ac:dyDescent="0.35">
      <c r="A18498" s="20">
        <v>1032.2</v>
      </c>
      <c r="B18498" s="24">
        <v>43677</v>
      </c>
      <c r="C18498">
        <f t="shared" si="11"/>
        <v>5</v>
      </c>
      <c r="D18498" s="13">
        <v>1010</v>
      </c>
      <c r="E18498" s="13" t="s">
        <v>114</v>
      </c>
      <c r="F18498" s="17">
        <v>-22794</v>
      </c>
      <c r="G18498" t="str">
        <f>_xlfn.XLOOKUP(tbl_GL[[#This Row],[Account_key]],tbl_COA[Account_key],tbl_COA[Class],"Not Found")</f>
        <v>Adjusting</v>
      </c>
      <c r="H18498" t="str">
        <f>_xlfn.XLOOKUP(tbl_GL[[#This Row],[Account_key]],tbl_COA[Account_key],tbl_COA[SubClass],"Not Found")</f>
        <v>Adjusting</v>
      </c>
      <c r="I18498" t="str">
        <f>_xlfn.XLOOKUP(tbl_GL[[#This Row],[Account_key]],tbl_COA[Account_key],tbl_COA[SubClass2],"Not Found")</f>
        <v>Adjusting</v>
      </c>
      <c r="J18498" t="str">
        <f>_xlfn.XLOOKUP(tbl_GL[[#This Row],[Account_key]],tbl_COA[Account_key],tbl_COA[SubAccount],,0)</f>
        <v>Adjusting</v>
      </c>
      <c r="K18498">
        <f>YEAR(tbl_GL[[#This Row],[Date]])</f>
        <v>2019</v>
      </c>
    </row>
    <row r="18499" spans="1:11" x14ac:dyDescent="0.35">
      <c r="A18499" s="20">
        <v>1090.2</v>
      </c>
      <c r="B18499" s="24">
        <v>43708</v>
      </c>
      <c r="C18499">
        <f t="shared" si="11"/>
        <v>5</v>
      </c>
      <c r="D18499" s="13">
        <v>1010</v>
      </c>
      <c r="E18499" s="13" t="s">
        <v>114</v>
      </c>
      <c r="F18499" s="17">
        <v>-21295</v>
      </c>
      <c r="G18499" t="str">
        <f>_xlfn.XLOOKUP(tbl_GL[[#This Row],[Account_key]],tbl_COA[Account_key],tbl_COA[Class],"Not Found")</f>
        <v>Adjusting</v>
      </c>
      <c r="H18499" t="str">
        <f>_xlfn.XLOOKUP(tbl_GL[[#This Row],[Account_key]],tbl_COA[Account_key],tbl_COA[SubClass],"Not Found")</f>
        <v>Adjusting</v>
      </c>
      <c r="I18499" t="str">
        <f>_xlfn.XLOOKUP(tbl_GL[[#This Row],[Account_key]],tbl_COA[Account_key],tbl_COA[SubClass2],"Not Found")</f>
        <v>Adjusting</v>
      </c>
      <c r="J18499" t="str">
        <f>_xlfn.XLOOKUP(tbl_GL[[#This Row],[Account_key]],tbl_COA[Account_key],tbl_COA[SubAccount],,0)</f>
        <v>Adjusting</v>
      </c>
      <c r="K18499">
        <f>YEAR(tbl_GL[[#This Row],[Date]])</f>
        <v>2019</v>
      </c>
    </row>
    <row r="18500" spans="1:11" x14ac:dyDescent="0.35">
      <c r="A18500" s="20">
        <v>1147.2</v>
      </c>
      <c r="B18500" s="24">
        <v>43738</v>
      </c>
      <c r="C18500">
        <f t="shared" si="11"/>
        <v>5</v>
      </c>
      <c r="D18500" s="13">
        <v>1010</v>
      </c>
      <c r="E18500" s="13" t="s">
        <v>114</v>
      </c>
      <c r="F18500" s="17">
        <v>-19892</v>
      </c>
      <c r="G18500" t="str">
        <f>_xlfn.XLOOKUP(tbl_GL[[#This Row],[Account_key]],tbl_COA[Account_key],tbl_COA[Class],"Not Found")</f>
        <v>Adjusting</v>
      </c>
      <c r="H18500" t="str">
        <f>_xlfn.XLOOKUP(tbl_GL[[#This Row],[Account_key]],tbl_COA[Account_key],tbl_COA[SubClass],"Not Found")</f>
        <v>Adjusting</v>
      </c>
      <c r="I18500" t="str">
        <f>_xlfn.XLOOKUP(tbl_GL[[#This Row],[Account_key]],tbl_COA[Account_key],tbl_COA[SubClass2],"Not Found")</f>
        <v>Adjusting</v>
      </c>
      <c r="J18500" t="str">
        <f>_xlfn.XLOOKUP(tbl_GL[[#This Row],[Account_key]],tbl_COA[Account_key],tbl_COA[SubAccount],,0)</f>
        <v>Adjusting</v>
      </c>
      <c r="K18500">
        <f>YEAR(tbl_GL[[#This Row],[Date]])</f>
        <v>2019</v>
      </c>
    </row>
    <row r="18501" spans="1:11" x14ac:dyDescent="0.35">
      <c r="A18501" s="20">
        <v>1207.2</v>
      </c>
      <c r="B18501" s="24">
        <v>43769</v>
      </c>
      <c r="C18501">
        <f t="shared" si="11"/>
        <v>5</v>
      </c>
      <c r="D18501" s="13">
        <v>1010</v>
      </c>
      <c r="E18501" s="13" t="s">
        <v>114</v>
      </c>
      <c r="F18501" s="17">
        <v>-24780</v>
      </c>
      <c r="G18501" t="str">
        <f>_xlfn.XLOOKUP(tbl_GL[[#This Row],[Account_key]],tbl_COA[Account_key],tbl_COA[Class],"Not Found")</f>
        <v>Adjusting</v>
      </c>
      <c r="H18501" t="str">
        <f>_xlfn.XLOOKUP(tbl_GL[[#This Row],[Account_key]],tbl_COA[Account_key],tbl_COA[SubClass],"Not Found")</f>
        <v>Adjusting</v>
      </c>
      <c r="I18501" t="str">
        <f>_xlfn.XLOOKUP(tbl_GL[[#This Row],[Account_key]],tbl_COA[Account_key],tbl_COA[SubClass2],"Not Found")</f>
        <v>Adjusting</v>
      </c>
      <c r="J18501" t="str">
        <f>_xlfn.XLOOKUP(tbl_GL[[#This Row],[Account_key]],tbl_COA[Account_key],tbl_COA[SubAccount],,0)</f>
        <v>Adjusting</v>
      </c>
      <c r="K18501">
        <f>YEAR(tbl_GL[[#This Row],[Date]])</f>
        <v>2019</v>
      </c>
    </row>
    <row r="18502" spans="1:11" x14ac:dyDescent="0.35">
      <c r="A18502" s="20">
        <v>1269.2</v>
      </c>
      <c r="B18502" s="24">
        <v>43799</v>
      </c>
      <c r="C18502">
        <f t="shared" si="11"/>
        <v>5</v>
      </c>
      <c r="D18502" s="13">
        <v>1010</v>
      </c>
      <c r="E18502" s="13" t="s">
        <v>114</v>
      </c>
      <c r="F18502" s="17">
        <v>-38710</v>
      </c>
      <c r="G18502" t="str">
        <f>_xlfn.XLOOKUP(tbl_GL[[#This Row],[Account_key]],tbl_COA[Account_key],tbl_COA[Class],"Not Found")</f>
        <v>Adjusting</v>
      </c>
      <c r="H18502" t="str">
        <f>_xlfn.XLOOKUP(tbl_GL[[#This Row],[Account_key]],tbl_COA[Account_key],tbl_COA[SubClass],"Not Found")</f>
        <v>Adjusting</v>
      </c>
      <c r="I18502" t="str">
        <f>_xlfn.XLOOKUP(tbl_GL[[#This Row],[Account_key]],tbl_COA[Account_key],tbl_COA[SubClass2],"Not Found")</f>
        <v>Adjusting</v>
      </c>
      <c r="J18502" t="str">
        <f>_xlfn.XLOOKUP(tbl_GL[[#This Row],[Account_key]],tbl_COA[Account_key],tbl_COA[SubAccount],,0)</f>
        <v>Adjusting</v>
      </c>
      <c r="K18502">
        <f>YEAR(tbl_GL[[#This Row],[Date]])</f>
        <v>2019</v>
      </c>
    </row>
    <row r="18503" spans="1:11" x14ac:dyDescent="0.35">
      <c r="A18503" s="20">
        <v>1323.2</v>
      </c>
      <c r="B18503" s="24">
        <v>43830</v>
      </c>
      <c r="C18503">
        <f t="shared" si="11"/>
        <v>5</v>
      </c>
      <c r="D18503" s="13">
        <v>1010</v>
      </c>
      <c r="E18503" s="13" t="s">
        <v>114</v>
      </c>
      <c r="F18503" s="17">
        <v>-29427</v>
      </c>
      <c r="G18503" t="str">
        <f>_xlfn.XLOOKUP(tbl_GL[[#This Row],[Account_key]],tbl_COA[Account_key],tbl_COA[Class],"Not Found")</f>
        <v>Adjusting</v>
      </c>
      <c r="H18503" t="str">
        <f>_xlfn.XLOOKUP(tbl_GL[[#This Row],[Account_key]],tbl_COA[Account_key],tbl_COA[SubClass],"Not Found")</f>
        <v>Adjusting</v>
      </c>
      <c r="I18503" t="str">
        <f>_xlfn.XLOOKUP(tbl_GL[[#This Row],[Account_key]],tbl_COA[Account_key],tbl_COA[SubClass2],"Not Found")</f>
        <v>Adjusting</v>
      </c>
      <c r="J18503" t="str">
        <f>_xlfn.XLOOKUP(tbl_GL[[#This Row],[Account_key]],tbl_COA[Account_key],tbl_COA[SubAccount],,0)</f>
        <v>Adjusting</v>
      </c>
      <c r="K18503">
        <f>YEAR(tbl_GL[[#This Row],[Date]])</f>
        <v>2019</v>
      </c>
    </row>
    <row r="18504" spans="1:11" hidden="1" x14ac:dyDescent="0.35">
      <c r="A18504" s="20">
        <v>48.2</v>
      </c>
      <c r="B18504" s="24">
        <v>43131</v>
      </c>
      <c r="C18504">
        <v>6</v>
      </c>
      <c r="D18504" s="13">
        <v>1010</v>
      </c>
      <c r="E18504" s="13" t="s">
        <v>114</v>
      </c>
      <c r="F18504" s="17">
        <v>1722</v>
      </c>
      <c r="G18504" t="str">
        <f>_xlfn.XLOOKUP(tbl_GL[[#This Row],[Account_key]],tbl_COA[Account_key],tbl_COA[Class],"Not Found")</f>
        <v>Adjusting</v>
      </c>
      <c r="H18504" t="str">
        <f>_xlfn.XLOOKUP(tbl_GL[[#This Row],[Account_key]],tbl_COA[Account_key],tbl_COA[SubClass],"Not Found")</f>
        <v>Adjusting</v>
      </c>
      <c r="I18504" t="str">
        <f>_xlfn.XLOOKUP(tbl_GL[[#This Row],[Account_key]],tbl_COA[Account_key],tbl_COA[SubClass2],"Not Found")</f>
        <v>Adjusting</v>
      </c>
      <c r="J18504" t="str">
        <f>_xlfn.XLOOKUP(tbl_GL[[#This Row],[Account_key]],tbl_COA[Account_key],tbl_COA[SubAccount],,0)</f>
        <v>Adjusting</v>
      </c>
      <c r="K18504">
        <f>YEAR(tbl_GL[[#This Row],[Date]])</f>
        <v>2018</v>
      </c>
    </row>
    <row r="18505" spans="1:11" hidden="1" x14ac:dyDescent="0.35">
      <c r="A18505" s="20">
        <v>95.2</v>
      </c>
      <c r="B18505" s="24">
        <v>43159</v>
      </c>
      <c r="C18505">
        <f t="shared" ref="C18505:C18527" si="12">C18504</f>
        <v>6</v>
      </c>
      <c r="D18505" s="13">
        <v>1010</v>
      </c>
      <c r="E18505" s="13" t="s">
        <v>114</v>
      </c>
      <c r="F18505" s="17">
        <v>4931</v>
      </c>
      <c r="G18505" t="str">
        <f>_xlfn.XLOOKUP(tbl_GL[[#This Row],[Account_key]],tbl_COA[Account_key],tbl_COA[Class],"Not Found")</f>
        <v>Adjusting</v>
      </c>
      <c r="H18505" t="str">
        <f>_xlfn.XLOOKUP(tbl_GL[[#This Row],[Account_key]],tbl_COA[Account_key],tbl_COA[SubClass],"Not Found")</f>
        <v>Adjusting</v>
      </c>
      <c r="I18505" t="str">
        <f>_xlfn.XLOOKUP(tbl_GL[[#This Row],[Account_key]],tbl_COA[Account_key],tbl_COA[SubClass2],"Not Found")</f>
        <v>Adjusting</v>
      </c>
      <c r="J18505" t="str">
        <f>_xlfn.XLOOKUP(tbl_GL[[#This Row],[Account_key]],tbl_COA[Account_key],tbl_COA[SubAccount],,0)</f>
        <v>Adjusting</v>
      </c>
      <c r="K18505">
        <f>YEAR(tbl_GL[[#This Row],[Date]])</f>
        <v>2018</v>
      </c>
    </row>
    <row r="18506" spans="1:11" hidden="1" x14ac:dyDescent="0.35">
      <c r="A18506" s="20">
        <v>144.19999999999999</v>
      </c>
      <c r="B18506" s="24">
        <v>43190</v>
      </c>
      <c r="C18506">
        <f t="shared" si="12"/>
        <v>6</v>
      </c>
      <c r="D18506" s="13">
        <v>1010</v>
      </c>
      <c r="E18506" s="13" t="s">
        <v>114</v>
      </c>
      <c r="F18506" s="17">
        <v>5128</v>
      </c>
      <c r="G18506" t="str">
        <f>_xlfn.XLOOKUP(tbl_GL[[#This Row],[Account_key]],tbl_COA[Account_key],tbl_COA[Class],"Not Found")</f>
        <v>Adjusting</v>
      </c>
      <c r="H18506" t="str">
        <f>_xlfn.XLOOKUP(tbl_GL[[#This Row],[Account_key]],tbl_COA[Account_key],tbl_COA[SubClass],"Not Found")</f>
        <v>Adjusting</v>
      </c>
      <c r="I18506" t="str">
        <f>_xlfn.XLOOKUP(tbl_GL[[#This Row],[Account_key]],tbl_COA[Account_key],tbl_COA[SubClass2],"Not Found")</f>
        <v>Adjusting</v>
      </c>
      <c r="J18506" t="str">
        <f>_xlfn.XLOOKUP(tbl_GL[[#This Row],[Account_key]],tbl_COA[Account_key],tbl_COA[SubAccount],,0)</f>
        <v>Adjusting</v>
      </c>
      <c r="K18506">
        <f>YEAR(tbl_GL[[#This Row],[Date]])</f>
        <v>2018</v>
      </c>
    </row>
    <row r="18507" spans="1:11" hidden="1" x14ac:dyDescent="0.35">
      <c r="A18507" s="20">
        <v>199.2</v>
      </c>
      <c r="B18507" s="24">
        <v>43220</v>
      </c>
      <c r="C18507">
        <f t="shared" si="12"/>
        <v>6</v>
      </c>
      <c r="D18507" s="13">
        <v>1010</v>
      </c>
      <c r="E18507" s="13" t="s">
        <v>114</v>
      </c>
      <c r="F18507" s="17">
        <v>946</v>
      </c>
      <c r="G18507" t="str">
        <f>_xlfn.XLOOKUP(tbl_GL[[#This Row],[Account_key]],tbl_COA[Account_key],tbl_COA[Class],"Not Found")</f>
        <v>Adjusting</v>
      </c>
      <c r="H18507" t="str">
        <f>_xlfn.XLOOKUP(tbl_GL[[#This Row],[Account_key]],tbl_COA[Account_key],tbl_COA[SubClass],"Not Found")</f>
        <v>Adjusting</v>
      </c>
      <c r="I18507" t="str">
        <f>_xlfn.XLOOKUP(tbl_GL[[#This Row],[Account_key]],tbl_COA[Account_key],tbl_COA[SubClass2],"Not Found")</f>
        <v>Adjusting</v>
      </c>
      <c r="J18507" t="str">
        <f>_xlfn.XLOOKUP(tbl_GL[[#This Row],[Account_key]],tbl_COA[Account_key],tbl_COA[SubAccount],,0)</f>
        <v>Adjusting</v>
      </c>
      <c r="K18507">
        <f>YEAR(tbl_GL[[#This Row],[Date]])</f>
        <v>2018</v>
      </c>
    </row>
    <row r="18508" spans="1:11" hidden="1" x14ac:dyDescent="0.35">
      <c r="A18508" s="20">
        <v>251.2</v>
      </c>
      <c r="B18508" s="24">
        <v>43251</v>
      </c>
      <c r="C18508">
        <f t="shared" si="12"/>
        <v>6</v>
      </c>
      <c r="D18508" s="13">
        <v>1010</v>
      </c>
      <c r="E18508" s="13" t="s">
        <v>114</v>
      </c>
      <c r="F18508" s="17">
        <v>3169</v>
      </c>
      <c r="G18508" t="str">
        <f>_xlfn.XLOOKUP(tbl_GL[[#This Row],[Account_key]],tbl_COA[Account_key],tbl_COA[Class],"Not Found")</f>
        <v>Adjusting</v>
      </c>
      <c r="H18508" t="str">
        <f>_xlfn.XLOOKUP(tbl_GL[[#This Row],[Account_key]],tbl_COA[Account_key],tbl_COA[SubClass],"Not Found")</f>
        <v>Adjusting</v>
      </c>
      <c r="I18508" t="str">
        <f>_xlfn.XLOOKUP(tbl_GL[[#This Row],[Account_key]],tbl_COA[Account_key],tbl_COA[SubClass2],"Not Found")</f>
        <v>Adjusting</v>
      </c>
      <c r="J18508" t="str">
        <f>_xlfn.XLOOKUP(tbl_GL[[#This Row],[Account_key]],tbl_COA[Account_key],tbl_COA[SubAccount],,0)</f>
        <v>Adjusting</v>
      </c>
      <c r="K18508">
        <f>YEAR(tbl_GL[[#This Row],[Date]])</f>
        <v>2018</v>
      </c>
    </row>
    <row r="18509" spans="1:11" hidden="1" x14ac:dyDescent="0.35">
      <c r="A18509" s="20">
        <v>301.2</v>
      </c>
      <c r="B18509" s="24">
        <v>43281</v>
      </c>
      <c r="C18509">
        <f t="shared" si="12"/>
        <v>6</v>
      </c>
      <c r="D18509" s="13">
        <v>1010</v>
      </c>
      <c r="E18509" s="13" t="s">
        <v>114</v>
      </c>
      <c r="F18509" s="17">
        <v>2379</v>
      </c>
      <c r="G18509" t="str">
        <f>_xlfn.XLOOKUP(tbl_GL[[#This Row],[Account_key]],tbl_COA[Account_key],tbl_COA[Class],"Not Found")</f>
        <v>Adjusting</v>
      </c>
      <c r="H18509" t="str">
        <f>_xlfn.XLOOKUP(tbl_GL[[#This Row],[Account_key]],tbl_COA[Account_key],tbl_COA[SubClass],"Not Found")</f>
        <v>Adjusting</v>
      </c>
      <c r="I18509" t="str">
        <f>_xlfn.XLOOKUP(tbl_GL[[#This Row],[Account_key]],tbl_COA[Account_key],tbl_COA[SubClass2],"Not Found")</f>
        <v>Adjusting</v>
      </c>
      <c r="J18509" t="str">
        <f>_xlfn.XLOOKUP(tbl_GL[[#This Row],[Account_key]],tbl_COA[Account_key],tbl_COA[SubAccount],,0)</f>
        <v>Adjusting</v>
      </c>
      <c r="K18509">
        <f>YEAR(tbl_GL[[#This Row],[Date]])</f>
        <v>2018</v>
      </c>
    </row>
    <row r="18510" spans="1:11" hidden="1" x14ac:dyDescent="0.35">
      <c r="A18510" s="20">
        <v>363.2</v>
      </c>
      <c r="B18510" s="24">
        <v>43312</v>
      </c>
      <c r="C18510">
        <f t="shared" si="12"/>
        <v>6</v>
      </c>
      <c r="D18510" s="13">
        <v>1010</v>
      </c>
      <c r="E18510" s="13" t="s">
        <v>114</v>
      </c>
      <c r="F18510" s="17">
        <v>-3802</v>
      </c>
      <c r="G18510" t="str">
        <f>_xlfn.XLOOKUP(tbl_GL[[#This Row],[Account_key]],tbl_COA[Account_key],tbl_COA[Class],"Not Found")</f>
        <v>Adjusting</v>
      </c>
      <c r="H18510" t="str">
        <f>_xlfn.XLOOKUP(tbl_GL[[#This Row],[Account_key]],tbl_COA[Account_key],tbl_COA[SubClass],"Not Found")</f>
        <v>Adjusting</v>
      </c>
      <c r="I18510" t="str">
        <f>_xlfn.XLOOKUP(tbl_GL[[#This Row],[Account_key]],tbl_COA[Account_key],tbl_COA[SubClass2],"Not Found")</f>
        <v>Adjusting</v>
      </c>
      <c r="J18510" t="str">
        <f>_xlfn.XLOOKUP(tbl_GL[[#This Row],[Account_key]],tbl_COA[Account_key],tbl_COA[SubAccount],,0)</f>
        <v>Adjusting</v>
      </c>
      <c r="K18510">
        <f>YEAR(tbl_GL[[#This Row],[Date]])</f>
        <v>2018</v>
      </c>
    </row>
    <row r="18511" spans="1:11" hidden="1" x14ac:dyDescent="0.35">
      <c r="A18511" s="20">
        <v>421.2</v>
      </c>
      <c r="B18511" s="24">
        <v>43343</v>
      </c>
      <c r="C18511">
        <f t="shared" si="12"/>
        <v>6</v>
      </c>
      <c r="D18511" s="13">
        <v>1010</v>
      </c>
      <c r="E18511" s="13" t="s">
        <v>114</v>
      </c>
      <c r="F18511" s="17">
        <v>-3368</v>
      </c>
      <c r="G18511" t="str">
        <f>_xlfn.XLOOKUP(tbl_GL[[#This Row],[Account_key]],tbl_COA[Account_key],tbl_COA[Class],"Not Found")</f>
        <v>Adjusting</v>
      </c>
      <c r="H18511" t="str">
        <f>_xlfn.XLOOKUP(tbl_GL[[#This Row],[Account_key]],tbl_COA[Account_key],tbl_COA[SubClass],"Not Found")</f>
        <v>Adjusting</v>
      </c>
      <c r="I18511" t="str">
        <f>_xlfn.XLOOKUP(tbl_GL[[#This Row],[Account_key]],tbl_COA[Account_key],tbl_COA[SubClass2],"Not Found")</f>
        <v>Adjusting</v>
      </c>
      <c r="J18511" t="str">
        <f>_xlfn.XLOOKUP(tbl_GL[[#This Row],[Account_key]],tbl_COA[Account_key],tbl_COA[SubAccount],,0)</f>
        <v>Adjusting</v>
      </c>
      <c r="K18511">
        <f>YEAR(tbl_GL[[#This Row],[Date]])</f>
        <v>2018</v>
      </c>
    </row>
    <row r="18512" spans="1:11" hidden="1" x14ac:dyDescent="0.35">
      <c r="A18512" s="20">
        <v>476.2</v>
      </c>
      <c r="B18512" s="24">
        <v>43373</v>
      </c>
      <c r="C18512">
        <f t="shared" si="12"/>
        <v>6</v>
      </c>
      <c r="D18512" s="13">
        <v>1010</v>
      </c>
      <c r="E18512" s="13" t="s">
        <v>114</v>
      </c>
      <c r="F18512" s="17">
        <v>-2262</v>
      </c>
      <c r="G18512" t="str">
        <f>_xlfn.XLOOKUP(tbl_GL[[#This Row],[Account_key]],tbl_COA[Account_key],tbl_COA[Class],"Not Found")</f>
        <v>Adjusting</v>
      </c>
      <c r="H18512" t="str">
        <f>_xlfn.XLOOKUP(tbl_GL[[#This Row],[Account_key]],tbl_COA[Account_key],tbl_COA[SubClass],"Not Found")</f>
        <v>Adjusting</v>
      </c>
      <c r="I18512" t="str">
        <f>_xlfn.XLOOKUP(tbl_GL[[#This Row],[Account_key]],tbl_COA[Account_key],tbl_COA[SubClass2],"Not Found")</f>
        <v>Adjusting</v>
      </c>
      <c r="J18512" t="str">
        <f>_xlfn.XLOOKUP(tbl_GL[[#This Row],[Account_key]],tbl_COA[Account_key],tbl_COA[SubAccount],,0)</f>
        <v>Adjusting</v>
      </c>
      <c r="K18512">
        <f>YEAR(tbl_GL[[#This Row],[Date]])</f>
        <v>2018</v>
      </c>
    </row>
    <row r="18513" spans="1:11" hidden="1" x14ac:dyDescent="0.35">
      <c r="A18513" s="20">
        <v>539.20000000000005</v>
      </c>
      <c r="B18513" s="24">
        <v>43404</v>
      </c>
      <c r="C18513">
        <f t="shared" si="12"/>
        <v>6</v>
      </c>
      <c r="D18513" s="13">
        <v>1010</v>
      </c>
      <c r="E18513" s="13" t="s">
        <v>114</v>
      </c>
      <c r="F18513" s="17">
        <v>-5045</v>
      </c>
      <c r="G18513" t="str">
        <f>_xlfn.XLOOKUP(tbl_GL[[#This Row],[Account_key]],tbl_COA[Account_key],tbl_COA[Class],"Not Found")</f>
        <v>Adjusting</v>
      </c>
      <c r="H18513" t="str">
        <f>_xlfn.XLOOKUP(tbl_GL[[#This Row],[Account_key]],tbl_COA[Account_key],tbl_COA[SubClass],"Not Found")</f>
        <v>Adjusting</v>
      </c>
      <c r="I18513" t="str">
        <f>_xlfn.XLOOKUP(tbl_GL[[#This Row],[Account_key]],tbl_COA[Account_key],tbl_COA[SubClass2],"Not Found")</f>
        <v>Adjusting</v>
      </c>
      <c r="J18513" t="str">
        <f>_xlfn.XLOOKUP(tbl_GL[[#This Row],[Account_key]],tbl_COA[Account_key],tbl_COA[SubAccount],,0)</f>
        <v>Adjusting</v>
      </c>
      <c r="K18513">
        <f>YEAR(tbl_GL[[#This Row],[Date]])</f>
        <v>2018</v>
      </c>
    </row>
    <row r="18514" spans="1:11" hidden="1" x14ac:dyDescent="0.35">
      <c r="A18514" s="20">
        <v>601.20000000000005</v>
      </c>
      <c r="B18514" s="24">
        <v>43434</v>
      </c>
      <c r="C18514">
        <f t="shared" si="12"/>
        <v>6</v>
      </c>
      <c r="D18514" s="13">
        <v>1010</v>
      </c>
      <c r="E18514" s="13" t="s">
        <v>114</v>
      </c>
      <c r="F18514" s="17">
        <v>-12177</v>
      </c>
      <c r="G18514" t="str">
        <f>_xlfn.XLOOKUP(tbl_GL[[#This Row],[Account_key]],tbl_COA[Account_key],tbl_COA[Class],"Not Found")</f>
        <v>Adjusting</v>
      </c>
      <c r="H18514" t="str">
        <f>_xlfn.XLOOKUP(tbl_GL[[#This Row],[Account_key]],tbl_COA[Account_key],tbl_COA[SubClass],"Not Found")</f>
        <v>Adjusting</v>
      </c>
      <c r="I18514" t="str">
        <f>_xlfn.XLOOKUP(tbl_GL[[#This Row],[Account_key]],tbl_COA[Account_key],tbl_COA[SubClass2],"Not Found")</f>
        <v>Adjusting</v>
      </c>
      <c r="J18514" t="str">
        <f>_xlfn.XLOOKUP(tbl_GL[[#This Row],[Account_key]],tbl_COA[Account_key],tbl_COA[SubAccount],,0)</f>
        <v>Adjusting</v>
      </c>
      <c r="K18514">
        <f>YEAR(tbl_GL[[#This Row],[Date]])</f>
        <v>2018</v>
      </c>
    </row>
    <row r="18515" spans="1:11" hidden="1" x14ac:dyDescent="0.35">
      <c r="A18515" s="20">
        <v>654.20000000000005</v>
      </c>
      <c r="B18515" s="24">
        <v>43465</v>
      </c>
      <c r="C18515">
        <f t="shared" si="12"/>
        <v>6</v>
      </c>
      <c r="D18515" s="13">
        <v>1010</v>
      </c>
      <c r="E18515" s="13" t="s">
        <v>114</v>
      </c>
      <c r="F18515" s="17">
        <v>-9542</v>
      </c>
      <c r="G18515" t="str">
        <f>_xlfn.XLOOKUP(tbl_GL[[#This Row],[Account_key]],tbl_COA[Account_key],tbl_COA[Class],"Not Found")</f>
        <v>Adjusting</v>
      </c>
      <c r="H18515" t="str">
        <f>_xlfn.XLOOKUP(tbl_GL[[#This Row],[Account_key]],tbl_COA[Account_key],tbl_COA[SubClass],"Not Found")</f>
        <v>Adjusting</v>
      </c>
      <c r="I18515" t="str">
        <f>_xlfn.XLOOKUP(tbl_GL[[#This Row],[Account_key]],tbl_COA[Account_key],tbl_COA[SubClass2],"Not Found")</f>
        <v>Adjusting</v>
      </c>
      <c r="J18515" t="str">
        <f>_xlfn.XLOOKUP(tbl_GL[[#This Row],[Account_key]],tbl_COA[Account_key],tbl_COA[SubAccount],,0)</f>
        <v>Adjusting</v>
      </c>
      <c r="K18515">
        <f>YEAR(tbl_GL[[#This Row],[Date]])</f>
        <v>2018</v>
      </c>
    </row>
    <row r="18516" spans="1:11" x14ac:dyDescent="0.35">
      <c r="A18516" s="20">
        <v>717.2</v>
      </c>
      <c r="B18516" s="24">
        <v>43496</v>
      </c>
      <c r="C18516">
        <f t="shared" si="12"/>
        <v>6</v>
      </c>
      <c r="D18516" s="13">
        <v>1010</v>
      </c>
      <c r="E18516" s="13" t="s">
        <v>114</v>
      </c>
      <c r="F18516" s="17">
        <v>8707</v>
      </c>
      <c r="G18516" t="str">
        <f>_xlfn.XLOOKUP(tbl_GL[[#This Row],[Account_key]],tbl_COA[Account_key],tbl_COA[Class],"Not Found")</f>
        <v>Adjusting</v>
      </c>
      <c r="H18516" t="str">
        <f>_xlfn.XLOOKUP(tbl_GL[[#This Row],[Account_key]],tbl_COA[Account_key],tbl_COA[SubClass],"Not Found")</f>
        <v>Adjusting</v>
      </c>
      <c r="I18516" t="str">
        <f>_xlfn.XLOOKUP(tbl_GL[[#This Row],[Account_key]],tbl_COA[Account_key],tbl_COA[SubClass2],"Not Found")</f>
        <v>Adjusting</v>
      </c>
      <c r="J18516" t="str">
        <f>_xlfn.XLOOKUP(tbl_GL[[#This Row],[Account_key]],tbl_COA[Account_key],tbl_COA[SubAccount],,0)</f>
        <v>Adjusting</v>
      </c>
      <c r="K18516">
        <f>YEAR(tbl_GL[[#This Row],[Date]])</f>
        <v>2019</v>
      </c>
    </row>
    <row r="18517" spans="1:11" x14ac:dyDescent="0.35">
      <c r="A18517" s="20">
        <v>762.2</v>
      </c>
      <c r="B18517" s="24">
        <v>43524</v>
      </c>
      <c r="C18517">
        <f t="shared" si="12"/>
        <v>6</v>
      </c>
      <c r="D18517" s="13">
        <v>1010</v>
      </c>
      <c r="E18517" s="13" t="s">
        <v>114</v>
      </c>
      <c r="F18517" s="17">
        <v>12820</v>
      </c>
      <c r="G18517" t="str">
        <f>_xlfn.XLOOKUP(tbl_GL[[#This Row],[Account_key]],tbl_COA[Account_key],tbl_COA[Class],"Not Found")</f>
        <v>Adjusting</v>
      </c>
      <c r="H18517" t="str">
        <f>_xlfn.XLOOKUP(tbl_GL[[#This Row],[Account_key]],tbl_COA[Account_key],tbl_COA[SubClass],"Not Found")</f>
        <v>Adjusting</v>
      </c>
      <c r="I18517" t="str">
        <f>_xlfn.XLOOKUP(tbl_GL[[#This Row],[Account_key]],tbl_COA[Account_key],tbl_COA[SubClass2],"Not Found")</f>
        <v>Adjusting</v>
      </c>
      <c r="J18517" t="str">
        <f>_xlfn.XLOOKUP(tbl_GL[[#This Row],[Account_key]],tbl_COA[Account_key],tbl_COA[SubAccount],,0)</f>
        <v>Adjusting</v>
      </c>
      <c r="K18517">
        <f>YEAR(tbl_GL[[#This Row],[Date]])</f>
        <v>2019</v>
      </c>
    </row>
    <row r="18518" spans="1:11" x14ac:dyDescent="0.35">
      <c r="A18518" s="20">
        <v>811.2</v>
      </c>
      <c r="B18518" s="24">
        <v>43555</v>
      </c>
      <c r="C18518">
        <f t="shared" si="12"/>
        <v>6</v>
      </c>
      <c r="D18518" s="13">
        <v>1010</v>
      </c>
      <c r="E18518" s="13" t="s">
        <v>114</v>
      </c>
      <c r="F18518" s="17">
        <v>14750</v>
      </c>
      <c r="G18518" t="str">
        <f>_xlfn.XLOOKUP(tbl_GL[[#This Row],[Account_key]],tbl_COA[Account_key],tbl_COA[Class],"Not Found")</f>
        <v>Adjusting</v>
      </c>
      <c r="H18518" t="str">
        <f>_xlfn.XLOOKUP(tbl_GL[[#This Row],[Account_key]],tbl_COA[Account_key],tbl_COA[SubClass],"Not Found")</f>
        <v>Adjusting</v>
      </c>
      <c r="I18518" t="str">
        <f>_xlfn.XLOOKUP(tbl_GL[[#This Row],[Account_key]],tbl_COA[Account_key],tbl_COA[SubClass2],"Not Found")</f>
        <v>Adjusting</v>
      </c>
      <c r="J18518" t="str">
        <f>_xlfn.XLOOKUP(tbl_GL[[#This Row],[Account_key]],tbl_COA[Account_key],tbl_COA[SubAccount],,0)</f>
        <v>Adjusting</v>
      </c>
      <c r="K18518">
        <f>YEAR(tbl_GL[[#This Row],[Date]])</f>
        <v>2019</v>
      </c>
    </row>
    <row r="18519" spans="1:11" x14ac:dyDescent="0.35">
      <c r="A18519" s="20">
        <v>868.2</v>
      </c>
      <c r="B18519" s="24">
        <v>43585</v>
      </c>
      <c r="C18519">
        <f t="shared" si="12"/>
        <v>6</v>
      </c>
      <c r="D18519" s="13">
        <v>1010</v>
      </c>
      <c r="E18519" s="13" t="s">
        <v>114</v>
      </c>
      <c r="F18519" s="17">
        <v>8051</v>
      </c>
      <c r="G18519" t="str">
        <f>_xlfn.XLOOKUP(tbl_GL[[#This Row],[Account_key]],tbl_COA[Account_key],tbl_COA[Class],"Not Found")</f>
        <v>Adjusting</v>
      </c>
      <c r="H18519" t="str">
        <f>_xlfn.XLOOKUP(tbl_GL[[#This Row],[Account_key]],tbl_COA[Account_key],tbl_COA[SubClass],"Not Found")</f>
        <v>Adjusting</v>
      </c>
      <c r="I18519" t="str">
        <f>_xlfn.XLOOKUP(tbl_GL[[#This Row],[Account_key]],tbl_COA[Account_key],tbl_COA[SubClass2],"Not Found")</f>
        <v>Adjusting</v>
      </c>
      <c r="J18519" t="str">
        <f>_xlfn.XLOOKUP(tbl_GL[[#This Row],[Account_key]],tbl_COA[Account_key],tbl_COA[SubAccount],,0)</f>
        <v>Adjusting</v>
      </c>
      <c r="K18519">
        <f>YEAR(tbl_GL[[#This Row],[Date]])</f>
        <v>2019</v>
      </c>
    </row>
    <row r="18520" spans="1:11" x14ac:dyDescent="0.35">
      <c r="A18520" s="20">
        <v>919.2</v>
      </c>
      <c r="B18520" s="24">
        <v>43616</v>
      </c>
      <c r="C18520">
        <f t="shared" si="12"/>
        <v>6</v>
      </c>
      <c r="D18520" s="13">
        <v>1010</v>
      </c>
      <c r="E18520" s="13" t="s">
        <v>114</v>
      </c>
      <c r="F18520" s="17">
        <v>12897</v>
      </c>
      <c r="G18520" t="str">
        <f>_xlfn.XLOOKUP(tbl_GL[[#This Row],[Account_key]],tbl_COA[Account_key],tbl_COA[Class],"Not Found")</f>
        <v>Adjusting</v>
      </c>
      <c r="H18520" t="str">
        <f>_xlfn.XLOOKUP(tbl_GL[[#This Row],[Account_key]],tbl_COA[Account_key],tbl_COA[SubClass],"Not Found")</f>
        <v>Adjusting</v>
      </c>
      <c r="I18520" t="str">
        <f>_xlfn.XLOOKUP(tbl_GL[[#This Row],[Account_key]],tbl_COA[Account_key],tbl_COA[SubClass2],"Not Found")</f>
        <v>Adjusting</v>
      </c>
      <c r="J18520" t="str">
        <f>_xlfn.XLOOKUP(tbl_GL[[#This Row],[Account_key]],tbl_COA[Account_key],tbl_COA[SubAccount],,0)</f>
        <v>Adjusting</v>
      </c>
      <c r="K18520">
        <f>YEAR(tbl_GL[[#This Row],[Date]])</f>
        <v>2019</v>
      </c>
    </row>
    <row r="18521" spans="1:11" x14ac:dyDescent="0.35">
      <c r="A18521" s="20">
        <v>969.2</v>
      </c>
      <c r="B18521" s="24">
        <v>43646</v>
      </c>
      <c r="C18521">
        <f t="shared" si="12"/>
        <v>6</v>
      </c>
      <c r="D18521" s="13">
        <v>1010</v>
      </c>
      <c r="E18521" s="13" t="s">
        <v>114</v>
      </c>
      <c r="F18521" s="17">
        <v>10632</v>
      </c>
      <c r="G18521" t="str">
        <f>_xlfn.XLOOKUP(tbl_GL[[#This Row],[Account_key]],tbl_COA[Account_key],tbl_COA[Class],"Not Found")</f>
        <v>Adjusting</v>
      </c>
      <c r="H18521" t="str">
        <f>_xlfn.XLOOKUP(tbl_GL[[#This Row],[Account_key]],tbl_COA[Account_key],tbl_COA[SubClass],"Not Found")</f>
        <v>Adjusting</v>
      </c>
      <c r="I18521" t="str">
        <f>_xlfn.XLOOKUP(tbl_GL[[#This Row],[Account_key]],tbl_COA[Account_key],tbl_COA[SubClass2],"Not Found")</f>
        <v>Adjusting</v>
      </c>
      <c r="J18521" t="str">
        <f>_xlfn.XLOOKUP(tbl_GL[[#This Row],[Account_key]],tbl_COA[Account_key],tbl_COA[SubAccount],,0)</f>
        <v>Adjusting</v>
      </c>
      <c r="K18521">
        <f>YEAR(tbl_GL[[#This Row],[Date]])</f>
        <v>2019</v>
      </c>
    </row>
    <row r="18522" spans="1:11" x14ac:dyDescent="0.35">
      <c r="A18522" s="20">
        <v>1029.2</v>
      </c>
      <c r="B18522" s="24">
        <v>43677</v>
      </c>
      <c r="C18522">
        <f t="shared" si="12"/>
        <v>6</v>
      </c>
      <c r="D18522" s="13">
        <v>1010</v>
      </c>
      <c r="E18522" s="13" t="s">
        <v>114</v>
      </c>
      <c r="F18522" s="17">
        <v>3339</v>
      </c>
      <c r="G18522" t="str">
        <f>_xlfn.XLOOKUP(tbl_GL[[#This Row],[Account_key]],tbl_COA[Account_key],tbl_COA[Class],"Not Found")</f>
        <v>Adjusting</v>
      </c>
      <c r="H18522" t="str">
        <f>_xlfn.XLOOKUP(tbl_GL[[#This Row],[Account_key]],tbl_COA[Account_key],tbl_COA[SubClass],"Not Found")</f>
        <v>Adjusting</v>
      </c>
      <c r="I18522" t="str">
        <f>_xlfn.XLOOKUP(tbl_GL[[#This Row],[Account_key]],tbl_COA[Account_key],tbl_COA[SubClass2],"Not Found")</f>
        <v>Adjusting</v>
      </c>
      <c r="J18522" t="str">
        <f>_xlfn.XLOOKUP(tbl_GL[[#This Row],[Account_key]],tbl_COA[Account_key],tbl_COA[SubAccount],,0)</f>
        <v>Adjusting</v>
      </c>
      <c r="K18522">
        <f>YEAR(tbl_GL[[#This Row],[Date]])</f>
        <v>2019</v>
      </c>
    </row>
    <row r="18523" spans="1:11" x14ac:dyDescent="0.35">
      <c r="A18523" s="20">
        <v>1088.2</v>
      </c>
      <c r="B18523" s="24">
        <v>43708</v>
      </c>
      <c r="C18523">
        <f t="shared" si="12"/>
        <v>6</v>
      </c>
      <c r="D18523" s="13">
        <v>1010</v>
      </c>
      <c r="E18523" s="13" t="s">
        <v>114</v>
      </c>
      <c r="F18523" s="17">
        <v>3863</v>
      </c>
      <c r="G18523" t="str">
        <f>_xlfn.XLOOKUP(tbl_GL[[#This Row],[Account_key]],tbl_COA[Account_key],tbl_COA[Class],"Not Found")</f>
        <v>Adjusting</v>
      </c>
      <c r="H18523" t="str">
        <f>_xlfn.XLOOKUP(tbl_GL[[#This Row],[Account_key]],tbl_COA[Account_key],tbl_COA[SubClass],"Not Found")</f>
        <v>Adjusting</v>
      </c>
      <c r="I18523" t="str">
        <f>_xlfn.XLOOKUP(tbl_GL[[#This Row],[Account_key]],tbl_COA[Account_key],tbl_COA[SubClass2],"Not Found")</f>
        <v>Adjusting</v>
      </c>
      <c r="J18523" t="str">
        <f>_xlfn.XLOOKUP(tbl_GL[[#This Row],[Account_key]],tbl_COA[Account_key],tbl_COA[SubAccount],,0)</f>
        <v>Adjusting</v>
      </c>
      <c r="K18523">
        <f>YEAR(tbl_GL[[#This Row],[Date]])</f>
        <v>2019</v>
      </c>
    </row>
    <row r="18524" spans="1:11" x14ac:dyDescent="0.35">
      <c r="A18524" s="20">
        <v>1146.2</v>
      </c>
      <c r="B18524" s="24">
        <v>43738</v>
      </c>
      <c r="C18524">
        <f t="shared" si="12"/>
        <v>6</v>
      </c>
      <c r="D18524" s="13">
        <v>1010</v>
      </c>
      <c r="E18524" s="13" t="s">
        <v>114</v>
      </c>
      <c r="F18524" s="17">
        <v>5248</v>
      </c>
      <c r="G18524" t="str">
        <f>_xlfn.XLOOKUP(tbl_GL[[#This Row],[Account_key]],tbl_COA[Account_key],tbl_COA[Class],"Not Found")</f>
        <v>Adjusting</v>
      </c>
      <c r="H18524" t="str">
        <f>_xlfn.XLOOKUP(tbl_GL[[#This Row],[Account_key]],tbl_COA[Account_key],tbl_COA[SubClass],"Not Found")</f>
        <v>Adjusting</v>
      </c>
      <c r="I18524" t="str">
        <f>_xlfn.XLOOKUP(tbl_GL[[#This Row],[Account_key]],tbl_COA[Account_key],tbl_COA[SubClass2],"Not Found")</f>
        <v>Adjusting</v>
      </c>
      <c r="J18524" t="str">
        <f>_xlfn.XLOOKUP(tbl_GL[[#This Row],[Account_key]],tbl_COA[Account_key],tbl_COA[SubAccount],,0)</f>
        <v>Adjusting</v>
      </c>
      <c r="K18524">
        <f>YEAR(tbl_GL[[#This Row],[Date]])</f>
        <v>2019</v>
      </c>
    </row>
    <row r="18525" spans="1:11" x14ac:dyDescent="0.35">
      <c r="A18525" s="20">
        <v>1204.2</v>
      </c>
      <c r="B18525" s="24">
        <v>43769</v>
      </c>
      <c r="C18525">
        <f t="shared" si="12"/>
        <v>6</v>
      </c>
      <c r="D18525" s="13">
        <v>1010</v>
      </c>
      <c r="E18525" s="13" t="s">
        <v>114</v>
      </c>
      <c r="F18525" s="17">
        <v>1004</v>
      </c>
      <c r="G18525" t="str">
        <f>_xlfn.XLOOKUP(tbl_GL[[#This Row],[Account_key]],tbl_COA[Account_key],tbl_COA[Class],"Not Found")</f>
        <v>Adjusting</v>
      </c>
      <c r="H18525" t="str">
        <f>_xlfn.XLOOKUP(tbl_GL[[#This Row],[Account_key]],tbl_COA[Account_key],tbl_COA[SubClass],"Not Found")</f>
        <v>Adjusting</v>
      </c>
      <c r="I18525" t="str">
        <f>_xlfn.XLOOKUP(tbl_GL[[#This Row],[Account_key]],tbl_COA[Account_key],tbl_COA[SubClass2],"Not Found")</f>
        <v>Adjusting</v>
      </c>
      <c r="J18525" t="str">
        <f>_xlfn.XLOOKUP(tbl_GL[[#This Row],[Account_key]],tbl_COA[Account_key],tbl_COA[SubAccount],,0)</f>
        <v>Adjusting</v>
      </c>
      <c r="K18525">
        <f>YEAR(tbl_GL[[#This Row],[Date]])</f>
        <v>2019</v>
      </c>
    </row>
    <row r="18526" spans="1:11" x14ac:dyDescent="0.35">
      <c r="A18526" s="20">
        <v>1267.2</v>
      </c>
      <c r="B18526" s="24">
        <v>43799</v>
      </c>
      <c r="C18526">
        <f t="shared" si="12"/>
        <v>6</v>
      </c>
      <c r="D18526" s="13">
        <v>1010</v>
      </c>
      <c r="E18526" s="13" t="s">
        <v>114</v>
      </c>
      <c r="F18526" s="17">
        <v>-7274</v>
      </c>
      <c r="G18526" t="str">
        <f>_xlfn.XLOOKUP(tbl_GL[[#This Row],[Account_key]],tbl_COA[Account_key],tbl_COA[Class],"Not Found")</f>
        <v>Adjusting</v>
      </c>
      <c r="H18526" t="str">
        <f>_xlfn.XLOOKUP(tbl_GL[[#This Row],[Account_key]],tbl_COA[Account_key],tbl_COA[SubClass],"Not Found")</f>
        <v>Adjusting</v>
      </c>
      <c r="I18526" t="str">
        <f>_xlfn.XLOOKUP(tbl_GL[[#This Row],[Account_key]],tbl_COA[Account_key],tbl_COA[SubClass2],"Not Found")</f>
        <v>Adjusting</v>
      </c>
      <c r="J18526" t="str">
        <f>_xlfn.XLOOKUP(tbl_GL[[#This Row],[Account_key]],tbl_COA[Account_key],tbl_COA[SubAccount],,0)</f>
        <v>Adjusting</v>
      </c>
      <c r="K18526">
        <f>YEAR(tbl_GL[[#This Row],[Date]])</f>
        <v>2019</v>
      </c>
    </row>
    <row r="18527" spans="1:11" x14ac:dyDescent="0.35">
      <c r="A18527" s="20">
        <v>1322.2</v>
      </c>
      <c r="B18527" s="24">
        <v>43830</v>
      </c>
      <c r="C18527">
        <f t="shared" si="12"/>
        <v>6</v>
      </c>
      <c r="D18527" s="13">
        <v>1010</v>
      </c>
      <c r="E18527" s="13" t="s">
        <v>114</v>
      </c>
      <c r="F18527" s="17">
        <v>-6837</v>
      </c>
      <c r="G18527" t="str">
        <f>_xlfn.XLOOKUP(tbl_GL[[#This Row],[Account_key]],tbl_COA[Account_key],tbl_COA[Class],"Not Found")</f>
        <v>Adjusting</v>
      </c>
      <c r="H18527" t="str">
        <f>_xlfn.XLOOKUP(tbl_GL[[#This Row],[Account_key]],tbl_COA[Account_key],tbl_COA[SubClass],"Not Found")</f>
        <v>Adjusting</v>
      </c>
      <c r="I18527" t="str">
        <f>_xlfn.XLOOKUP(tbl_GL[[#This Row],[Account_key]],tbl_COA[Account_key],tbl_COA[SubClass2],"Not Found")</f>
        <v>Adjusting</v>
      </c>
      <c r="J18527" t="str">
        <f>_xlfn.XLOOKUP(tbl_GL[[#This Row],[Account_key]],tbl_COA[Account_key],tbl_COA[SubAccount],,0)</f>
        <v>Adjusting</v>
      </c>
      <c r="K18527">
        <f>YEAR(tbl_GL[[#This Row],[Date]])</f>
        <v>2019</v>
      </c>
    </row>
    <row r="18528" spans="1:11" hidden="1" x14ac:dyDescent="0.35">
      <c r="A18528" s="20">
        <v>49.2</v>
      </c>
      <c r="B18528" s="24">
        <v>43131</v>
      </c>
      <c r="C18528">
        <v>7</v>
      </c>
      <c r="D18528" s="13">
        <v>1010</v>
      </c>
      <c r="E18528" s="13" t="s">
        <v>114</v>
      </c>
      <c r="F18528" s="17">
        <v>-3576</v>
      </c>
      <c r="G18528" t="str">
        <f>_xlfn.XLOOKUP(tbl_GL[[#This Row],[Account_key]],tbl_COA[Account_key],tbl_COA[Class],"Not Found")</f>
        <v>Adjusting</v>
      </c>
      <c r="H18528" t="str">
        <f>_xlfn.XLOOKUP(tbl_GL[[#This Row],[Account_key]],tbl_COA[Account_key],tbl_COA[SubClass],"Not Found")</f>
        <v>Adjusting</v>
      </c>
      <c r="I18528" t="str">
        <f>_xlfn.XLOOKUP(tbl_GL[[#This Row],[Account_key]],tbl_COA[Account_key],tbl_COA[SubClass2],"Not Found")</f>
        <v>Adjusting</v>
      </c>
      <c r="J18528" t="str">
        <f>_xlfn.XLOOKUP(tbl_GL[[#This Row],[Account_key]],tbl_COA[Account_key],tbl_COA[SubAccount],,0)</f>
        <v>Adjusting</v>
      </c>
      <c r="K18528">
        <f>YEAR(tbl_GL[[#This Row],[Date]])</f>
        <v>2018</v>
      </c>
    </row>
    <row r="18529" spans="1:11" hidden="1" x14ac:dyDescent="0.35">
      <c r="A18529" s="20">
        <v>93.2</v>
      </c>
      <c r="B18529" s="24">
        <v>43159</v>
      </c>
      <c r="C18529">
        <f t="shared" ref="C18529:C18551" si="13">C18528</f>
        <v>7</v>
      </c>
      <c r="D18529" s="13">
        <v>1010</v>
      </c>
      <c r="E18529" s="13" t="s">
        <v>114</v>
      </c>
      <c r="F18529" s="17">
        <v>1005</v>
      </c>
      <c r="G18529" t="str">
        <f>_xlfn.XLOOKUP(tbl_GL[[#This Row],[Account_key]],tbl_COA[Account_key],tbl_COA[Class],"Not Found")</f>
        <v>Adjusting</v>
      </c>
      <c r="H18529" t="str">
        <f>_xlfn.XLOOKUP(tbl_GL[[#This Row],[Account_key]],tbl_COA[Account_key],tbl_COA[SubClass],"Not Found")</f>
        <v>Adjusting</v>
      </c>
      <c r="I18529" t="str">
        <f>_xlfn.XLOOKUP(tbl_GL[[#This Row],[Account_key]],tbl_COA[Account_key],tbl_COA[SubClass2],"Not Found")</f>
        <v>Adjusting</v>
      </c>
      <c r="J18529" t="str">
        <f>_xlfn.XLOOKUP(tbl_GL[[#This Row],[Account_key]],tbl_COA[Account_key],tbl_COA[SubAccount],,0)</f>
        <v>Adjusting</v>
      </c>
      <c r="K18529">
        <f>YEAR(tbl_GL[[#This Row],[Date]])</f>
        <v>2018</v>
      </c>
    </row>
    <row r="18530" spans="1:11" hidden="1" x14ac:dyDescent="0.35">
      <c r="A18530" s="20">
        <v>142.19999999999999</v>
      </c>
      <c r="B18530" s="24">
        <v>43190</v>
      </c>
      <c r="C18530">
        <f t="shared" si="13"/>
        <v>7</v>
      </c>
      <c r="D18530" s="13">
        <v>1010</v>
      </c>
      <c r="E18530" s="13" t="s">
        <v>114</v>
      </c>
      <c r="F18530" s="17">
        <v>-83</v>
      </c>
      <c r="G18530" t="str">
        <f>_xlfn.XLOOKUP(tbl_GL[[#This Row],[Account_key]],tbl_COA[Account_key],tbl_COA[Class],"Not Found")</f>
        <v>Adjusting</v>
      </c>
      <c r="H18530" t="str">
        <f>_xlfn.XLOOKUP(tbl_GL[[#This Row],[Account_key]],tbl_COA[Account_key],tbl_COA[SubClass],"Not Found")</f>
        <v>Adjusting</v>
      </c>
      <c r="I18530" t="str">
        <f>_xlfn.XLOOKUP(tbl_GL[[#This Row],[Account_key]],tbl_COA[Account_key],tbl_COA[SubClass2],"Not Found")</f>
        <v>Adjusting</v>
      </c>
      <c r="J18530" t="str">
        <f>_xlfn.XLOOKUP(tbl_GL[[#This Row],[Account_key]],tbl_COA[Account_key],tbl_COA[SubAccount],,0)</f>
        <v>Adjusting</v>
      </c>
      <c r="K18530">
        <f>YEAR(tbl_GL[[#This Row],[Date]])</f>
        <v>2018</v>
      </c>
    </row>
    <row r="18531" spans="1:11" hidden="1" x14ac:dyDescent="0.35">
      <c r="A18531" s="20">
        <v>200.2</v>
      </c>
      <c r="B18531" s="24">
        <v>43220</v>
      </c>
      <c r="C18531">
        <f t="shared" si="13"/>
        <v>7</v>
      </c>
      <c r="D18531" s="13">
        <v>1010</v>
      </c>
      <c r="E18531" s="13" t="s">
        <v>114</v>
      </c>
      <c r="F18531" s="17">
        <v>-4688</v>
      </c>
      <c r="G18531" t="str">
        <f>_xlfn.XLOOKUP(tbl_GL[[#This Row],[Account_key]],tbl_COA[Account_key],tbl_COA[Class],"Not Found")</f>
        <v>Adjusting</v>
      </c>
      <c r="H18531" t="str">
        <f>_xlfn.XLOOKUP(tbl_GL[[#This Row],[Account_key]],tbl_COA[Account_key],tbl_COA[SubClass],"Not Found")</f>
        <v>Adjusting</v>
      </c>
      <c r="I18531" t="str">
        <f>_xlfn.XLOOKUP(tbl_GL[[#This Row],[Account_key]],tbl_COA[Account_key],tbl_COA[SubClass2],"Not Found")</f>
        <v>Adjusting</v>
      </c>
      <c r="J18531" t="str">
        <f>_xlfn.XLOOKUP(tbl_GL[[#This Row],[Account_key]],tbl_COA[Account_key],tbl_COA[SubAccount],,0)</f>
        <v>Adjusting</v>
      </c>
      <c r="K18531">
        <f>YEAR(tbl_GL[[#This Row],[Date]])</f>
        <v>2018</v>
      </c>
    </row>
    <row r="18532" spans="1:11" hidden="1" x14ac:dyDescent="0.35">
      <c r="A18532" s="20">
        <v>250.2</v>
      </c>
      <c r="B18532" s="24">
        <v>43251</v>
      </c>
      <c r="C18532">
        <f t="shared" si="13"/>
        <v>7</v>
      </c>
      <c r="D18532" s="13">
        <v>1010</v>
      </c>
      <c r="E18532" s="13" t="s">
        <v>114</v>
      </c>
      <c r="F18532" s="17">
        <v>-2938</v>
      </c>
      <c r="G18532" t="str">
        <f>_xlfn.XLOOKUP(tbl_GL[[#This Row],[Account_key]],tbl_COA[Account_key],tbl_COA[Class],"Not Found")</f>
        <v>Adjusting</v>
      </c>
      <c r="H18532" t="str">
        <f>_xlfn.XLOOKUP(tbl_GL[[#This Row],[Account_key]],tbl_COA[Account_key],tbl_COA[SubClass],"Not Found")</f>
        <v>Adjusting</v>
      </c>
      <c r="I18532" t="str">
        <f>_xlfn.XLOOKUP(tbl_GL[[#This Row],[Account_key]],tbl_COA[Account_key],tbl_COA[SubClass2],"Not Found")</f>
        <v>Adjusting</v>
      </c>
      <c r="J18532" t="str">
        <f>_xlfn.XLOOKUP(tbl_GL[[#This Row],[Account_key]],tbl_COA[Account_key],tbl_COA[SubAccount],,0)</f>
        <v>Adjusting</v>
      </c>
      <c r="K18532">
        <f>YEAR(tbl_GL[[#This Row],[Date]])</f>
        <v>2018</v>
      </c>
    </row>
    <row r="18533" spans="1:11" hidden="1" x14ac:dyDescent="0.35">
      <c r="A18533" s="20">
        <v>301.2</v>
      </c>
      <c r="B18533" s="24">
        <v>43281</v>
      </c>
      <c r="C18533">
        <f t="shared" si="13"/>
        <v>7</v>
      </c>
      <c r="D18533" s="13">
        <v>1010</v>
      </c>
      <c r="E18533" s="13" t="s">
        <v>114</v>
      </c>
      <c r="F18533" s="17">
        <v>-3252</v>
      </c>
      <c r="G18533" t="str">
        <f>_xlfn.XLOOKUP(tbl_GL[[#This Row],[Account_key]],tbl_COA[Account_key],tbl_COA[Class],"Not Found")</f>
        <v>Adjusting</v>
      </c>
      <c r="H18533" t="str">
        <f>_xlfn.XLOOKUP(tbl_GL[[#This Row],[Account_key]],tbl_COA[Account_key],tbl_COA[SubClass],"Not Found")</f>
        <v>Adjusting</v>
      </c>
      <c r="I18533" t="str">
        <f>_xlfn.XLOOKUP(tbl_GL[[#This Row],[Account_key]],tbl_COA[Account_key],tbl_COA[SubClass2],"Not Found")</f>
        <v>Adjusting</v>
      </c>
      <c r="J18533" t="str">
        <f>_xlfn.XLOOKUP(tbl_GL[[#This Row],[Account_key]],tbl_COA[Account_key],tbl_COA[SubAccount],,0)</f>
        <v>Adjusting</v>
      </c>
      <c r="K18533">
        <f>YEAR(tbl_GL[[#This Row],[Date]])</f>
        <v>2018</v>
      </c>
    </row>
    <row r="18534" spans="1:11" hidden="1" x14ac:dyDescent="0.35">
      <c r="A18534" s="20">
        <v>363.2</v>
      </c>
      <c r="B18534" s="24">
        <v>43312</v>
      </c>
      <c r="C18534">
        <f t="shared" si="13"/>
        <v>7</v>
      </c>
      <c r="D18534" s="13">
        <v>1010</v>
      </c>
      <c r="E18534" s="13" t="s">
        <v>114</v>
      </c>
      <c r="F18534" s="17">
        <v>-11749</v>
      </c>
      <c r="G18534" t="str">
        <f>_xlfn.XLOOKUP(tbl_GL[[#This Row],[Account_key]],tbl_COA[Account_key],tbl_COA[Class],"Not Found")</f>
        <v>Adjusting</v>
      </c>
      <c r="H18534" t="str">
        <f>_xlfn.XLOOKUP(tbl_GL[[#This Row],[Account_key]],tbl_COA[Account_key],tbl_COA[SubClass],"Not Found")</f>
        <v>Adjusting</v>
      </c>
      <c r="I18534" t="str">
        <f>_xlfn.XLOOKUP(tbl_GL[[#This Row],[Account_key]],tbl_COA[Account_key],tbl_COA[SubClass2],"Not Found")</f>
        <v>Adjusting</v>
      </c>
      <c r="J18534" t="str">
        <f>_xlfn.XLOOKUP(tbl_GL[[#This Row],[Account_key]],tbl_COA[Account_key],tbl_COA[SubAccount],,0)</f>
        <v>Adjusting</v>
      </c>
      <c r="K18534">
        <f>YEAR(tbl_GL[[#This Row],[Date]])</f>
        <v>2018</v>
      </c>
    </row>
    <row r="18535" spans="1:11" hidden="1" x14ac:dyDescent="0.35">
      <c r="A18535" s="20">
        <v>422.2</v>
      </c>
      <c r="B18535" s="24">
        <v>43343</v>
      </c>
      <c r="C18535">
        <f t="shared" si="13"/>
        <v>7</v>
      </c>
      <c r="D18535" s="13">
        <v>1010</v>
      </c>
      <c r="E18535" s="13" t="s">
        <v>114</v>
      </c>
      <c r="F18535" s="17">
        <v>-11021</v>
      </c>
      <c r="G18535" t="str">
        <f>_xlfn.XLOOKUP(tbl_GL[[#This Row],[Account_key]],tbl_COA[Account_key],tbl_COA[Class],"Not Found")</f>
        <v>Adjusting</v>
      </c>
      <c r="H18535" t="str">
        <f>_xlfn.XLOOKUP(tbl_GL[[#This Row],[Account_key]],tbl_COA[Account_key],tbl_COA[SubClass],"Not Found")</f>
        <v>Adjusting</v>
      </c>
      <c r="I18535" t="str">
        <f>_xlfn.XLOOKUP(tbl_GL[[#This Row],[Account_key]],tbl_COA[Account_key],tbl_COA[SubClass2],"Not Found")</f>
        <v>Adjusting</v>
      </c>
      <c r="J18535" t="str">
        <f>_xlfn.XLOOKUP(tbl_GL[[#This Row],[Account_key]],tbl_COA[Account_key],tbl_COA[SubAccount],,0)</f>
        <v>Adjusting</v>
      </c>
      <c r="K18535">
        <f>YEAR(tbl_GL[[#This Row],[Date]])</f>
        <v>2018</v>
      </c>
    </row>
    <row r="18536" spans="1:11" hidden="1" x14ac:dyDescent="0.35">
      <c r="A18536" s="20">
        <v>478.2</v>
      </c>
      <c r="B18536" s="24">
        <v>43373</v>
      </c>
      <c r="C18536">
        <f t="shared" si="13"/>
        <v>7</v>
      </c>
      <c r="D18536" s="13">
        <v>1010</v>
      </c>
      <c r="E18536" s="13" t="s">
        <v>114</v>
      </c>
      <c r="F18536" s="17">
        <v>-9855</v>
      </c>
      <c r="G18536" t="str">
        <f>_xlfn.XLOOKUP(tbl_GL[[#This Row],[Account_key]],tbl_COA[Account_key],tbl_COA[Class],"Not Found")</f>
        <v>Adjusting</v>
      </c>
      <c r="H18536" t="str">
        <f>_xlfn.XLOOKUP(tbl_GL[[#This Row],[Account_key]],tbl_COA[Account_key],tbl_COA[SubClass],"Not Found")</f>
        <v>Adjusting</v>
      </c>
      <c r="I18536" t="str">
        <f>_xlfn.XLOOKUP(tbl_GL[[#This Row],[Account_key]],tbl_COA[Account_key],tbl_COA[SubClass2],"Not Found")</f>
        <v>Adjusting</v>
      </c>
      <c r="J18536" t="str">
        <f>_xlfn.XLOOKUP(tbl_GL[[#This Row],[Account_key]],tbl_COA[Account_key],tbl_COA[SubAccount],,0)</f>
        <v>Adjusting</v>
      </c>
      <c r="K18536">
        <f>YEAR(tbl_GL[[#This Row],[Date]])</f>
        <v>2018</v>
      </c>
    </row>
    <row r="18537" spans="1:11" hidden="1" x14ac:dyDescent="0.35">
      <c r="A18537" s="20">
        <v>539.20000000000005</v>
      </c>
      <c r="B18537" s="24">
        <v>43404</v>
      </c>
      <c r="C18537">
        <f t="shared" si="13"/>
        <v>7</v>
      </c>
      <c r="D18537" s="13">
        <v>1010</v>
      </c>
      <c r="E18537" s="13" t="s">
        <v>114</v>
      </c>
      <c r="F18537" s="17">
        <v>-13028</v>
      </c>
      <c r="G18537" t="str">
        <f>_xlfn.XLOOKUP(tbl_GL[[#This Row],[Account_key]],tbl_COA[Account_key],tbl_COA[Class],"Not Found")</f>
        <v>Adjusting</v>
      </c>
      <c r="H18537" t="str">
        <f>_xlfn.XLOOKUP(tbl_GL[[#This Row],[Account_key]],tbl_COA[Account_key],tbl_COA[SubClass],"Not Found")</f>
        <v>Adjusting</v>
      </c>
      <c r="I18537" t="str">
        <f>_xlfn.XLOOKUP(tbl_GL[[#This Row],[Account_key]],tbl_COA[Account_key],tbl_COA[SubClass2],"Not Found")</f>
        <v>Adjusting</v>
      </c>
      <c r="J18537" t="str">
        <f>_xlfn.XLOOKUP(tbl_GL[[#This Row],[Account_key]],tbl_COA[Account_key],tbl_COA[SubAccount],,0)</f>
        <v>Adjusting</v>
      </c>
      <c r="K18537">
        <f>YEAR(tbl_GL[[#This Row],[Date]])</f>
        <v>2018</v>
      </c>
    </row>
    <row r="18538" spans="1:11" hidden="1" x14ac:dyDescent="0.35">
      <c r="A18538" s="20">
        <v>601.20000000000005</v>
      </c>
      <c r="B18538" s="24">
        <v>43434</v>
      </c>
      <c r="C18538">
        <f t="shared" si="13"/>
        <v>7</v>
      </c>
      <c r="D18538" s="13">
        <v>1010</v>
      </c>
      <c r="E18538" s="13" t="s">
        <v>114</v>
      </c>
      <c r="F18538" s="17">
        <v>-21960</v>
      </c>
      <c r="G18538" t="str">
        <f>_xlfn.XLOOKUP(tbl_GL[[#This Row],[Account_key]],tbl_COA[Account_key],tbl_COA[Class],"Not Found")</f>
        <v>Adjusting</v>
      </c>
      <c r="H18538" t="str">
        <f>_xlfn.XLOOKUP(tbl_GL[[#This Row],[Account_key]],tbl_COA[Account_key],tbl_COA[SubClass],"Not Found")</f>
        <v>Adjusting</v>
      </c>
      <c r="I18538" t="str">
        <f>_xlfn.XLOOKUP(tbl_GL[[#This Row],[Account_key]],tbl_COA[Account_key],tbl_COA[SubClass2],"Not Found")</f>
        <v>Adjusting</v>
      </c>
      <c r="J18538" t="str">
        <f>_xlfn.XLOOKUP(tbl_GL[[#This Row],[Account_key]],tbl_COA[Account_key],tbl_COA[SubAccount],,0)</f>
        <v>Adjusting</v>
      </c>
      <c r="K18538">
        <f>YEAR(tbl_GL[[#This Row],[Date]])</f>
        <v>2018</v>
      </c>
    </row>
    <row r="18539" spans="1:11" hidden="1" x14ac:dyDescent="0.35">
      <c r="A18539" s="20">
        <v>654.20000000000005</v>
      </c>
      <c r="B18539" s="24">
        <v>43465</v>
      </c>
      <c r="C18539">
        <f t="shared" si="13"/>
        <v>7</v>
      </c>
      <c r="D18539" s="13">
        <v>1010</v>
      </c>
      <c r="E18539" s="13" t="s">
        <v>114</v>
      </c>
      <c r="F18539" s="17">
        <v>-16785</v>
      </c>
      <c r="G18539" t="str">
        <f>_xlfn.XLOOKUP(tbl_GL[[#This Row],[Account_key]],tbl_COA[Account_key],tbl_COA[Class],"Not Found")</f>
        <v>Adjusting</v>
      </c>
      <c r="H18539" t="str">
        <f>_xlfn.XLOOKUP(tbl_GL[[#This Row],[Account_key]],tbl_COA[Account_key],tbl_COA[SubClass],"Not Found")</f>
        <v>Adjusting</v>
      </c>
      <c r="I18539" t="str">
        <f>_xlfn.XLOOKUP(tbl_GL[[#This Row],[Account_key]],tbl_COA[Account_key],tbl_COA[SubClass2],"Not Found")</f>
        <v>Adjusting</v>
      </c>
      <c r="J18539" t="str">
        <f>_xlfn.XLOOKUP(tbl_GL[[#This Row],[Account_key]],tbl_COA[Account_key],tbl_COA[SubAccount],,0)</f>
        <v>Adjusting</v>
      </c>
      <c r="K18539">
        <f>YEAR(tbl_GL[[#This Row],[Date]])</f>
        <v>2018</v>
      </c>
    </row>
    <row r="18540" spans="1:11" x14ac:dyDescent="0.35">
      <c r="A18540" s="20">
        <v>717.2</v>
      </c>
      <c r="B18540" s="24">
        <v>43496</v>
      </c>
      <c r="C18540">
        <f t="shared" si="13"/>
        <v>7</v>
      </c>
      <c r="D18540" s="13">
        <v>1010</v>
      </c>
      <c r="E18540" s="13" t="s">
        <v>114</v>
      </c>
      <c r="F18540" s="17">
        <v>-16210</v>
      </c>
      <c r="G18540" t="str">
        <f>_xlfn.XLOOKUP(tbl_GL[[#This Row],[Account_key]],tbl_COA[Account_key],tbl_COA[Class],"Not Found")</f>
        <v>Adjusting</v>
      </c>
      <c r="H18540" t="str">
        <f>_xlfn.XLOOKUP(tbl_GL[[#This Row],[Account_key]],tbl_COA[Account_key],tbl_COA[SubClass],"Not Found")</f>
        <v>Adjusting</v>
      </c>
      <c r="I18540" t="str">
        <f>_xlfn.XLOOKUP(tbl_GL[[#This Row],[Account_key]],tbl_COA[Account_key],tbl_COA[SubClass2],"Not Found")</f>
        <v>Adjusting</v>
      </c>
      <c r="J18540" t="str">
        <f>_xlfn.XLOOKUP(tbl_GL[[#This Row],[Account_key]],tbl_COA[Account_key],tbl_COA[SubAccount],,0)</f>
        <v>Adjusting</v>
      </c>
      <c r="K18540">
        <f>YEAR(tbl_GL[[#This Row],[Date]])</f>
        <v>2019</v>
      </c>
    </row>
    <row r="18541" spans="1:11" x14ac:dyDescent="0.35">
      <c r="A18541" s="20">
        <v>760.2</v>
      </c>
      <c r="B18541" s="24">
        <v>43524</v>
      </c>
      <c r="C18541">
        <f t="shared" si="13"/>
        <v>7</v>
      </c>
      <c r="D18541" s="13">
        <v>1010</v>
      </c>
      <c r="E18541" s="13" t="s">
        <v>114</v>
      </c>
      <c r="F18541" s="17">
        <v>-4890</v>
      </c>
      <c r="G18541" t="str">
        <f>_xlfn.XLOOKUP(tbl_GL[[#This Row],[Account_key]],tbl_COA[Account_key],tbl_COA[Class],"Not Found")</f>
        <v>Adjusting</v>
      </c>
      <c r="H18541" t="str">
        <f>_xlfn.XLOOKUP(tbl_GL[[#This Row],[Account_key]],tbl_COA[Account_key],tbl_COA[SubClass],"Not Found")</f>
        <v>Adjusting</v>
      </c>
      <c r="I18541" t="str">
        <f>_xlfn.XLOOKUP(tbl_GL[[#This Row],[Account_key]],tbl_COA[Account_key],tbl_COA[SubClass2],"Not Found")</f>
        <v>Adjusting</v>
      </c>
      <c r="J18541" t="str">
        <f>_xlfn.XLOOKUP(tbl_GL[[#This Row],[Account_key]],tbl_COA[Account_key],tbl_COA[SubAccount],,0)</f>
        <v>Adjusting</v>
      </c>
      <c r="K18541">
        <f>YEAR(tbl_GL[[#This Row],[Date]])</f>
        <v>2019</v>
      </c>
    </row>
    <row r="18542" spans="1:11" x14ac:dyDescent="0.35">
      <c r="A18542" s="20">
        <v>805.2</v>
      </c>
      <c r="B18542" s="24">
        <v>43555</v>
      </c>
      <c r="C18542">
        <f t="shared" si="13"/>
        <v>7</v>
      </c>
      <c r="D18542" s="13">
        <v>1010</v>
      </c>
      <c r="E18542" s="13" t="s">
        <v>114</v>
      </c>
      <c r="F18542" s="17">
        <v>-8432</v>
      </c>
      <c r="G18542" t="str">
        <f>_xlfn.XLOOKUP(tbl_GL[[#This Row],[Account_key]],tbl_COA[Account_key],tbl_COA[Class],"Not Found")</f>
        <v>Adjusting</v>
      </c>
      <c r="H18542" t="str">
        <f>_xlfn.XLOOKUP(tbl_GL[[#This Row],[Account_key]],tbl_COA[Account_key],tbl_COA[SubClass],"Not Found")</f>
        <v>Adjusting</v>
      </c>
      <c r="I18542" t="str">
        <f>_xlfn.XLOOKUP(tbl_GL[[#This Row],[Account_key]],tbl_COA[Account_key],tbl_COA[SubClass2],"Not Found")</f>
        <v>Adjusting</v>
      </c>
      <c r="J18542" t="str">
        <f>_xlfn.XLOOKUP(tbl_GL[[#This Row],[Account_key]],tbl_COA[Account_key],tbl_COA[SubAccount],,0)</f>
        <v>Adjusting</v>
      </c>
      <c r="K18542">
        <f>YEAR(tbl_GL[[#This Row],[Date]])</f>
        <v>2019</v>
      </c>
    </row>
    <row r="18543" spans="1:11" x14ac:dyDescent="0.35">
      <c r="A18543" s="20">
        <v>868.2</v>
      </c>
      <c r="B18543" s="24">
        <v>43585</v>
      </c>
      <c r="C18543">
        <f t="shared" si="13"/>
        <v>7</v>
      </c>
      <c r="D18543" s="13">
        <v>1010</v>
      </c>
      <c r="E18543" s="13" t="s">
        <v>114</v>
      </c>
      <c r="F18543" s="17">
        <v>-18713</v>
      </c>
      <c r="G18543" t="str">
        <f>_xlfn.XLOOKUP(tbl_GL[[#This Row],[Account_key]],tbl_COA[Account_key],tbl_COA[Class],"Not Found")</f>
        <v>Adjusting</v>
      </c>
      <c r="H18543" t="str">
        <f>_xlfn.XLOOKUP(tbl_GL[[#This Row],[Account_key]],tbl_COA[Account_key],tbl_COA[SubClass],"Not Found")</f>
        <v>Adjusting</v>
      </c>
      <c r="I18543" t="str">
        <f>_xlfn.XLOOKUP(tbl_GL[[#This Row],[Account_key]],tbl_COA[Account_key],tbl_COA[SubClass2],"Not Found")</f>
        <v>Adjusting</v>
      </c>
      <c r="J18543" t="str">
        <f>_xlfn.XLOOKUP(tbl_GL[[#This Row],[Account_key]],tbl_COA[Account_key],tbl_COA[SubAccount],,0)</f>
        <v>Adjusting</v>
      </c>
      <c r="K18543">
        <f>YEAR(tbl_GL[[#This Row],[Date]])</f>
        <v>2019</v>
      </c>
    </row>
    <row r="18544" spans="1:11" x14ac:dyDescent="0.35">
      <c r="A18544" s="20">
        <v>918.2</v>
      </c>
      <c r="B18544" s="24">
        <v>43616</v>
      </c>
      <c r="C18544">
        <f t="shared" si="13"/>
        <v>7</v>
      </c>
      <c r="D18544" s="13">
        <v>1010</v>
      </c>
      <c r="E18544" s="13" t="s">
        <v>114</v>
      </c>
      <c r="F18544" s="17">
        <v>-14744</v>
      </c>
      <c r="G18544" t="str">
        <f>_xlfn.XLOOKUP(tbl_GL[[#This Row],[Account_key]],tbl_COA[Account_key],tbl_COA[Class],"Not Found")</f>
        <v>Adjusting</v>
      </c>
      <c r="H18544" t="str">
        <f>_xlfn.XLOOKUP(tbl_GL[[#This Row],[Account_key]],tbl_COA[Account_key],tbl_COA[SubClass],"Not Found")</f>
        <v>Adjusting</v>
      </c>
      <c r="I18544" t="str">
        <f>_xlfn.XLOOKUP(tbl_GL[[#This Row],[Account_key]],tbl_COA[Account_key],tbl_COA[SubClass2],"Not Found")</f>
        <v>Adjusting</v>
      </c>
      <c r="J18544" t="str">
        <f>_xlfn.XLOOKUP(tbl_GL[[#This Row],[Account_key]],tbl_COA[Account_key],tbl_COA[SubAccount],,0)</f>
        <v>Adjusting</v>
      </c>
      <c r="K18544">
        <f>YEAR(tbl_GL[[#This Row],[Date]])</f>
        <v>2019</v>
      </c>
    </row>
    <row r="18545" spans="1:11" x14ac:dyDescent="0.35">
      <c r="A18545" s="20">
        <v>969.2</v>
      </c>
      <c r="B18545" s="24">
        <v>43646</v>
      </c>
      <c r="C18545">
        <f t="shared" si="13"/>
        <v>7</v>
      </c>
      <c r="D18545" s="13">
        <v>1010</v>
      </c>
      <c r="E18545" s="13" t="s">
        <v>114</v>
      </c>
      <c r="F18545" s="17">
        <v>-15250</v>
      </c>
      <c r="G18545" t="str">
        <f>_xlfn.XLOOKUP(tbl_GL[[#This Row],[Account_key]],tbl_COA[Account_key],tbl_COA[Class],"Not Found")</f>
        <v>Adjusting</v>
      </c>
      <c r="H18545" t="str">
        <f>_xlfn.XLOOKUP(tbl_GL[[#This Row],[Account_key]],tbl_COA[Account_key],tbl_COA[SubClass],"Not Found")</f>
        <v>Adjusting</v>
      </c>
      <c r="I18545" t="str">
        <f>_xlfn.XLOOKUP(tbl_GL[[#This Row],[Account_key]],tbl_COA[Account_key],tbl_COA[SubClass2],"Not Found")</f>
        <v>Adjusting</v>
      </c>
      <c r="J18545" t="str">
        <f>_xlfn.XLOOKUP(tbl_GL[[#This Row],[Account_key]],tbl_COA[Account_key],tbl_COA[SubAccount],,0)</f>
        <v>Adjusting</v>
      </c>
      <c r="K18545">
        <f>YEAR(tbl_GL[[#This Row],[Date]])</f>
        <v>2019</v>
      </c>
    </row>
    <row r="18546" spans="1:11" x14ac:dyDescent="0.35">
      <c r="A18546" s="20">
        <v>1031.2</v>
      </c>
      <c r="B18546" s="24">
        <v>43677</v>
      </c>
      <c r="C18546">
        <f t="shared" si="13"/>
        <v>7</v>
      </c>
      <c r="D18546" s="13">
        <v>1010</v>
      </c>
      <c r="E18546" s="13" t="s">
        <v>114</v>
      </c>
      <c r="F18546" s="17">
        <v>-35300</v>
      </c>
      <c r="G18546" t="str">
        <f>_xlfn.XLOOKUP(tbl_GL[[#This Row],[Account_key]],tbl_COA[Account_key],tbl_COA[Class],"Not Found")</f>
        <v>Adjusting</v>
      </c>
      <c r="H18546" t="str">
        <f>_xlfn.XLOOKUP(tbl_GL[[#This Row],[Account_key]],tbl_COA[Account_key],tbl_COA[SubClass],"Not Found")</f>
        <v>Adjusting</v>
      </c>
      <c r="I18546" t="str">
        <f>_xlfn.XLOOKUP(tbl_GL[[#This Row],[Account_key]],tbl_COA[Account_key],tbl_COA[SubClass2],"Not Found")</f>
        <v>Adjusting</v>
      </c>
      <c r="J18546" t="str">
        <f>_xlfn.XLOOKUP(tbl_GL[[#This Row],[Account_key]],tbl_COA[Account_key],tbl_COA[SubAccount],,0)</f>
        <v>Adjusting</v>
      </c>
      <c r="K18546">
        <f>YEAR(tbl_GL[[#This Row],[Date]])</f>
        <v>2019</v>
      </c>
    </row>
    <row r="18547" spans="1:11" x14ac:dyDescent="0.35">
      <c r="A18547" s="20">
        <v>1090.2</v>
      </c>
      <c r="B18547" s="24">
        <v>43708</v>
      </c>
      <c r="C18547">
        <f t="shared" si="13"/>
        <v>7</v>
      </c>
      <c r="D18547" s="13">
        <v>1010</v>
      </c>
      <c r="E18547" s="13" t="s">
        <v>114</v>
      </c>
      <c r="F18547" s="17">
        <v>-33550</v>
      </c>
      <c r="G18547" t="str">
        <f>_xlfn.XLOOKUP(tbl_GL[[#This Row],[Account_key]],tbl_COA[Account_key],tbl_COA[Class],"Not Found")</f>
        <v>Adjusting</v>
      </c>
      <c r="H18547" t="str">
        <f>_xlfn.XLOOKUP(tbl_GL[[#This Row],[Account_key]],tbl_COA[Account_key],tbl_COA[SubClass],"Not Found")</f>
        <v>Adjusting</v>
      </c>
      <c r="I18547" t="str">
        <f>_xlfn.XLOOKUP(tbl_GL[[#This Row],[Account_key]],tbl_COA[Account_key],tbl_COA[SubClass2],"Not Found")</f>
        <v>Adjusting</v>
      </c>
      <c r="J18547" t="str">
        <f>_xlfn.XLOOKUP(tbl_GL[[#This Row],[Account_key]],tbl_COA[Account_key],tbl_COA[SubAccount],,0)</f>
        <v>Adjusting</v>
      </c>
      <c r="K18547">
        <f>YEAR(tbl_GL[[#This Row],[Date]])</f>
        <v>2019</v>
      </c>
    </row>
    <row r="18548" spans="1:11" x14ac:dyDescent="0.35">
      <c r="A18548" s="20">
        <v>1147.2</v>
      </c>
      <c r="B18548" s="24">
        <v>43738</v>
      </c>
      <c r="C18548">
        <f t="shared" si="13"/>
        <v>7</v>
      </c>
      <c r="D18548" s="13">
        <v>1010</v>
      </c>
      <c r="E18548" s="13" t="s">
        <v>114</v>
      </c>
      <c r="F18548" s="17">
        <v>-31185</v>
      </c>
      <c r="G18548" t="str">
        <f>_xlfn.XLOOKUP(tbl_GL[[#This Row],[Account_key]],tbl_COA[Account_key],tbl_COA[Class],"Not Found")</f>
        <v>Adjusting</v>
      </c>
      <c r="H18548" t="str">
        <f>_xlfn.XLOOKUP(tbl_GL[[#This Row],[Account_key]],tbl_COA[Account_key],tbl_COA[SubClass],"Not Found")</f>
        <v>Adjusting</v>
      </c>
      <c r="I18548" t="str">
        <f>_xlfn.XLOOKUP(tbl_GL[[#This Row],[Account_key]],tbl_COA[Account_key],tbl_COA[SubClass2],"Not Found")</f>
        <v>Adjusting</v>
      </c>
      <c r="J18548" t="str">
        <f>_xlfn.XLOOKUP(tbl_GL[[#This Row],[Account_key]],tbl_COA[Account_key],tbl_COA[SubAccount],,0)</f>
        <v>Adjusting</v>
      </c>
      <c r="K18548">
        <f>YEAR(tbl_GL[[#This Row],[Date]])</f>
        <v>2019</v>
      </c>
    </row>
    <row r="18549" spans="1:11" x14ac:dyDescent="0.35">
      <c r="A18549" s="20">
        <v>1207.2</v>
      </c>
      <c r="B18549" s="24">
        <v>43769</v>
      </c>
      <c r="C18549">
        <f t="shared" si="13"/>
        <v>7</v>
      </c>
      <c r="D18549" s="13">
        <v>1010</v>
      </c>
      <c r="E18549" s="13" t="s">
        <v>114</v>
      </c>
      <c r="F18549" s="17">
        <v>-38418</v>
      </c>
      <c r="G18549" t="str">
        <f>_xlfn.XLOOKUP(tbl_GL[[#This Row],[Account_key]],tbl_COA[Account_key],tbl_COA[Class],"Not Found")</f>
        <v>Adjusting</v>
      </c>
      <c r="H18549" t="str">
        <f>_xlfn.XLOOKUP(tbl_GL[[#This Row],[Account_key]],tbl_COA[Account_key],tbl_COA[SubClass],"Not Found")</f>
        <v>Adjusting</v>
      </c>
      <c r="I18549" t="str">
        <f>_xlfn.XLOOKUP(tbl_GL[[#This Row],[Account_key]],tbl_COA[Account_key],tbl_COA[SubClass2],"Not Found")</f>
        <v>Adjusting</v>
      </c>
      <c r="J18549" t="str">
        <f>_xlfn.XLOOKUP(tbl_GL[[#This Row],[Account_key]],tbl_COA[Account_key],tbl_COA[SubAccount],,0)</f>
        <v>Adjusting</v>
      </c>
      <c r="K18549">
        <f>YEAR(tbl_GL[[#This Row],[Date]])</f>
        <v>2019</v>
      </c>
    </row>
    <row r="18550" spans="1:11" x14ac:dyDescent="0.35">
      <c r="A18550" s="20">
        <v>1269.2</v>
      </c>
      <c r="B18550" s="24">
        <v>43799</v>
      </c>
      <c r="C18550">
        <f t="shared" si="13"/>
        <v>7</v>
      </c>
      <c r="D18550" s="13">
        <v>1010</v>
      </c>
      <c r="E18550" s="13" t="s">
        <v>114</v>
      </c>
      <c r="F18550" s="17">
        <v>-55792</v>
      </c>
      <c r="G18550" t="str">
        <f>_xlfn.XLOOKUP(tbl_GL[[#This Row],[Account_key]],tbl_COA[Account_key],tbl_COA[Class],"Not Found")</f>
        <v>Adjusting</v>
      </c>
      <c r="H18550" t="str">
        <f>_xlfn.XLOOKUP(tbl_GL[[#This Row],[Account_key]],tbl_COA[Account_key],tbl_COA[SubClass],"Not Found")</f>
        <v>Adjusting</v>
      </c>
      <c r="I18550" t="str">
        <f>_xlfn.XLOOKUP(tbl_GL[[#This Row],[Account_key]],tbl_COA[Account_key],tbl_COA[SubClass2],"Not Found")</f>
        <v>Adjusting</v>
      </c>
      <c r="J18550" t="str">
        <f>_xlfn.XLOOKUP(tbl_GL[[#This Row],[Account_key]],tbl_COA[Account_key],tbl_COA[SubAccount],,0)</f>
        <v>Adjusting</v>
      </c>
      <c r="K18550">
        <f>YEAR(tbl_GL[[#This Row],[Date]])</f>
        <v>2019</v>
      </c>
    </row>
    <row r="18551" spans="1:11" x14ac:dyDescent="0.35">
      <c r="A18551" s="20">
        <v>1323.2</v>
      </c>
      <c r="B18551" s="24">
        <v>43830</v>
      </c>
      <c r="C18551">
        <f t="shared" si="13"/>
        <v>7</v>
      </c>
      <c r="D18551" s="13">
        <v>1010</v>
      </c>
      <c r="E18551" s="13" t="s">
        <v>114</v>
      </c>
      <c r="F18551" s="17">
        <v>-43890</v>
      </c>
      <c r="G18551" t="str">
        <f>_xlfn.XLOOKUP(tbl_GL[[#This Row],[Account_key]],tbl_COA[Account_key],tbl_COA[Class],"Not Found")</f>
        <v>Adjusting</v>
      </c>
      <c r="H18551" t="str">
        <f>_xlfn.XLOOKUP(tbl_GL[[#This Row],[Account_key]],tbl_COA[Account_key],tbl_COA[SubClass],"Not Found")</f>
        <v>Adjusting</v>
      </c>
      <c r="I18551" t="str">
        <f>_xlfn.XLOOKUP(tbl_GL[[#This Row],[Account_key]],tbl_COA[Account_key],tbl_COA[SubClass2],"Not Found")</f>
        <v>Adjusting</v>
      </c>
      <c r="J18551" t="str">
        <f>_xlfn.XLOOKUP(tbl_GL[[#This Row],[Account_key]],tbl_COA[Account_key],tbl_COA[SubAccount],,0)</f>
        <v>Adjusting</v>
      </c>
      <c r="K18551">
        <f>YEAR(tbl_GL[[#This Row],[Date]])</f>
        <v>2019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63EC-4A44-43E2-996C-3D359B1A7AB5}">
  <dimension ref="B1:G34"/>
  <sheetViews>
    <sheetView showGridLines="0" zoomScale="99" zoomScaleNormal="64" workbookViewId="0">
      <pane xSplit="4" ySplit="1" topLeftCell="E2" activePane="bottomRight" state="frozen"/>
      <selection activeCell="E7" sqref="E7"/>
      <selection pane="topRight" activeCell="E7" sqref="E7"/>
      <selection pane="bottomLeft" activeCell="E7" sqref="E7"/>
      <selection pane="bottomRight" activeCell="H21" sqref="H21"/>
    </sheetView>
  </sheetViews>
  <sheetFormatPr defaultRowHeight="13" x14ac:dyDescent="0.3"/>
  <cols>
    <col min="1" max="1" width="1.81640625" style="34" customWidth="1"/>
    <col min="2" max="2" width="24.81640625" style="34" bestFit="1" customWidth="1"/>
    <col min="3" max="3" width="14.6328125" style="34" customWidth="1"/>
    <col min="4" max="4" width="14" style="34" bestFit="1" customWidth="1"/>
    <col min="5" max="5" width="22.7265625" style="42" bestFit="1" customWidth="1"/>
    <col min="6" max="6" width="14.36328125" style="42" bestFit="1" customWidth="1"/>
    <col min="7" max="7" width="70.36328125" style="34" customWidth="1"/>
    <col min="8" max="16384" width="8.7265625" style="34"/>
  </cols>
  <sheetData>
    <row r="1" spans="2:7" ht="20" customHeight="1" x14ac:dyDescent="0.35">
      <c r="B1" s="236" t="s">
        <v>178</v>
      </c>
      <c r="C1" s="236"/>
      <c r="D1" s="236"/>
      <c r="E1" s="236" t="s">
        <v>179</v>
      </c>
      <c r="F1" s="236"/>
      <c r="G1" s="236"/>
    </row>
    <row r="2" spans="2:7" ht="15.5" x14ac:dyDescent="0.35">
      <c r="B2" s="27"/>
      <c r="C2" s="27">
        <v>2018</v>
      </c>
      <c r="D2" s="27">
        <f>C2+1</f>
        <v>2019</v>
      </c>
      <c r="E2" s="105" t="s">
        <v>180</v>
      </c>
      <c r="F2" s="105" t="s">
        <v>181</v>
      </c>
      <c r="G2" s="28" t="s">
        <v>182</v>
      </c>
    </row>
    <row r="3" spans="2:7" s="35" customFormat="1" ht="26" x14ac:dyDescent="0.35">
      <c r="B3" s="37" t="s">
        <v>2</v>
      </c>
      <c r="C3" s="106">
        <f>SUMIFS(tbl_GL[Amount],tbl_GL[SubClass],'P&amp;L_2018 &amp; 2019'!$B3,tbl_GL[Year],'P&amp;L_2018 &amp; 2019'!$C$2)</f>
        <v>3575428</v>
      </c>
      <c r="D3" s="106">
        <f>SUMIFS(tbl_GL[Amount],tbl_GL[SubClass],'P&amp;L_2018 &amp; 2019'!B3,tbl_GL[Year],'P&amp;L_2018 &amp; 2019'!$D$2)</f>
        <v>5697845</v>
      </c>
      <c r="E3" s="107">
        <f>D3-C3</f>
        <v>2122417</v>
      </c>
      <c r="F3" s="40">
        <f>E3/C3</f>
        <v>0.59361200952725102</v>
      </c>
      <c r="G3" s="36" t="s">
        <v>183</v>
      </c>
    </row>
    <row r="4" spans="2:7" ht="13.5" x14ac:dyDescent="0.3">
      <c r="B4" s="112" t="s">
        <v>167</v>
      </c>
      <c r="C4" s="113">
        <v>0</v>
      </c>
      <c r="D4" s="114">
        <f>D3/C3-1</f>
        <v>0.59361200952725102</v>
      </c>
      <c r="E4" s="107"/>
      <c r="F4" s="40"/>
      <c r="G4" s="37"/>
    </row>
    <row r="5" spans="2:7" x14ac:dyDescent="0.3">
      <c r="B5" s="111"/>
      <c r="C5" s="37"/>
      <c r="D5" s="37"/>
      <c r="E5" s="107"/>
      <c r="F5" s="40"/>
      <c r="G5" s="37"/>
    </row>
    <row r="6" spans="2:7" ht="26" x14ac:dyDescent="0.3">
      <c r="B6" s="37" t="s">
        <v>4</v>
      </c>
      <c r="C6" s="106">
        <f>SUMIFS(tbl_GL[Amount],tbl_GL[SubClass],'P&amp;L_2018 &amp; 2019'!$B6,tbl_GL[Year],'P&amp;L_2018 &amp; 2019'!$C$2)</f>
        <v>-1192182</v>
      </c>
      <c r="D6" s="106">
        <f>SUMIFS(tbl_GL[Amount],tbl_GL[SubClass],'P&amp;L_2018 &amp; 2019'!B6,tbl_GL[Year],'P&amp;L_2018 &amp; 2019'!$D$2)</f>
        <v>-1729299</v>
      </c>
      <c r="E6" s="107">
        <f>D6-C6</f>
        <v>-537117</v>
      </c>
      <c r="F6" s="40">
        <f>E6/C6</f>
        <v>0.45053272067519889</v>
      </c>
      <c r="G6" s="36" t="s">
        <v>184</v>
      </c>
    </row>
    <row r="7" spans="2:7" ht="13.5" x14ac:dyDescent="0.3">
      <c r="B7" s="112" t="s">
        <v>168</v>
      </c>
      <c r="C7" s="114">
        <f>C6/C3*-1</f>
        <v>0.33343756327913748</v>
      </c>
      <c r="D7" s="114">
        <f>D6/D3*-1</f>
        <v>0.30350053397380938</v>
      </c>
      <c r="E7" s="107"/>
      <c r="F7" s="40"/>
      <c r="G7" s="37"/>
    </row>
    <row r="8" spans="2:7" x14ac:dyDescent="0.3">
      <c r="B8" s="37"/>
      <c r="C8" s="37"/>
      <c r="D8" s="37"/>
      <c r="E8" s="107"/>
      <c r="F8" s="40"/>
      <c r="G8" s="37"/>
    </row>
    <row r="9" spans="2:7" ht="29" x14ac:dyDescent="0.3">
      <c r="B9" s="100" t="s">
        <v>164</v>
      </c>
      <c r="C9" s="101">
        <f>SUM(C3:C6)</f>
        <v>2383246</v>
      </c>
      <c r="D9" s="101">
        <f>SUM(D3:D6)</f>
        <v>3968546.5936120097</v>
      </c>
      <c r="E9" s="102">
        <f>D9-C9</f>
        <v>1585300.5936120097</v>
      </c>
      <c r="F9" s="103">
        <f>E9/C9</f>
        <v>0.66518546285696467</v>
      </c>
      <c r="G9" s="104" t="s">
        <v>185</v>
      </c>
    </row>
    <row r="10" spans="2:7" ht="13.5" x14ac:dyDescent="0.3">
      <c r="B10" s="112" t="s">
        <v>169</v>
      </c>
      <c r="C10" s="114">
        <f>C9/C3</f>
        <v>0.66656243672086246</v>
      </c>
      <c r="D10" s="114">
        <f>D9/D3</f>
        <v>0.69649957020803643</v>
      </c>
      <c r="E10" s="107"/>
      <c r="F10" s="40"/>
      <c r="G10" s="37"/>
    </row>
    <row r="11" spans="2:7" ht="13.5" x14ac:dyDescent="0.3">
      <c r="B11" s="108"/>
      <c r="C11" s="110"/>
      <c r="D11" s="110"/>
      <c r="E11" s="107"/>
      <c r="F11" s="40"/>
      <c r="G11" s="37"/>
    </row>
    <row r="12" spans="2:7" x14ac:dyDescent="0.3">
      <c r="B12" s="38"/>
      <c r="C12" s="39"/>
      <c r="D12" s="39"/>
      <c r="E12" s="107"/>
      <c r="F12" s="40"/>
      <c r="G12" s="37"/>
    </row>
    <row r="13" spans="2:7" ht="39" x14ac:dyDescent="0.3">
      <c r="B13" s="37" t="s">
        <v>55</v>
      </c>
      <c r="C13" s="106">
        <f>SUMIFS(tbl_GL[Amount],tbl_GL[SubClass],'P&amp;L_2018 &amp; 2019'!$B13,tbl_GL[Year],'P&amp;L_2018 &amp; 2019'!$C$2)</f>
        <v>-1235441</v>
      </c>
      <c r="D13" s="106">
        <f>SUMIFS(tbl_GL[Amount],tbl_GL[SubClass],'P&amp;L_2018 &amp; 2019'!B13,tbl_GL[Year],'P&amp;L_2018 &amp; 2019'!$D$2)</f>
        <v>-1960802</v>
      </c>
      <c r="E13" s="107">
        <f>D13-C13</f>
        <v>-725361</v>
      </c>
      <c r="F13" s="40">
        <f>E13/C13</f>
        <v>0.58712718778152906</v>
      </c>
      <c r="G13" s="36" t="s">
        <v>186</v>
      </c>
    </row>
    <row r="14" spans="2:7" ht="13.5" x14ac:dyDescent="0.3">
      <c r="B14" s="112" t="s">
        <v>172</v>
      </c>
      <c r="C14" s="114">
        <f>C13/C3*-1</f>
        <v>0.34553653436735404</v>
      </c>
      <c r="D14" s="114">
        <f>D13/D3*-1</f>
        <v>0.34413045633919492</v>
      </c>
      <c r="E14" s="107"/>
      <c r="F14" s="40"/>
      <c r="G14" s="37"/>
    </row>
    <row r="15" spans="2:7" x14ac:dyDescent="0.3">
      <c r="B15" s="37"/>
      <c r="C15" s="37"/>
      <c r="D15" s="37"/>
      <c r="E15" s="107"/>
      <c r="F15" s="40"/>
      <c r="G15" s="37"/>
    </row>
    <row r="16" spans="2:7" ht="43.5" x14ac:dyDescent="0.3">
      <c r="B16" s="100" t="s">
        <v>165</v>
      </c>
      <c r="C16" s="101">
        <f>SUM(C9:C13)</f>
        <v>1147805.6665624366</v>
      </c>
      <c r="D16" s="101">
        <f>SUM(D9:D13)</f>
        <v>2007745.2901115799</v>
      </c>
      <c r="E16" s="102">
        <f>D16-C16</f>
        <v>859939.62354914332</v>
      </c>
      <c r="F16" s="103">
        <f>E16/C16</f>
        <v>0.74920315224142131</v>
      </c>
      <c r="G16" s="104" t="s">
        <v>187</v>
      </c>
    </row>
    <row r="17" spans="2:7" ht="13.5" x14ac:dyDescent="0.3">
      <c r="B17" s="112" t="s">
        <v>171</v>
      </c>
      <c r="C17" s="114">
        <f>C16/C3</f>
        <v>0.32102608878222039</v>
      </c>
      <c r="D17" s="114">
        <f>D16/D3</f>
        <v>0.35236923610796361</v>
      </c>
      <c r="E17" s="107"/>
      <c r="F17" s="40"/>
      <c r="G17" s="37"/>
    </row>
    <row r="18" spans="2:7" ht="13.5" x14ac:dyDescent="0.3">
      <c r="B18" s="112" t="s">
        <v>173</v>
      </c>
      <c r="C18" s="114">
        <v>0</v>
      </c>
      <c r="D18" s="114">
        <f>D16/C16-1</f>
        <v>0.74920315224142131</v>
      </c>
      <c r="E18" s="107"/>
      <c r="F18" s="40"/>
      <c r="G18" s="37"/>
    </row>
    <row r="19" spans="2:7" x14ac:dyDescent="0.3">
      <c r="B19" s="37"/>
      <c r="C19" s="37"/>
      <c r="D19" s="37"/>
      <c r="E19" s="107"/>
      <c r="F19" s="40"/>
      <c r="G19" s="37"/>
    </row>
    <row r="20" spans="2:7" ht="26" x14ac:dyDescent="0.3">
      <c r="B20" s="37" t="s">
        <v>68</v>
      </c>
      <c r="C20" s="106">
        <f>SUMIFS(tbl_GL[Amount],tbl_GL[SubClass],'P&amp;L_2018 &amp; 2019'!$B20,tbl_GL[Year],'P&amp;L_2018 &amp; 2019'!$C$2)</f>
        <v>-407004</v>
      </c>
      <c r="D20" s="106">
        <f>SUMIFS(tbl_GL[Amount],tbl_GL[SubClass],'P&amp;L_2018 &amp; 2019'!B20,tbl_GL[Year],'P&amp;L_2018 &amp; 2019'!$D$2)</f>
        <v>-532056</v>
      </c>
      <c r="E20" s="107">
        <f>D20-C20</f>
        <v>-125052</v>
      </c>
      <c r="F20" s="40">
        <f>E20/C20</f>
        <v>0.3072500515965445</v>
      </c>
      <c r="G20" s="36" t="s">
        <v>188</v>
      </c>
    </row>
    <row r="21" spans="2:7" ht="13.5" x14ac:dyDescent="0.3">
      <c r="B21" s="112" t="s">
        <v>174</v>
      </c>
      <c r="C21" s="114">
        <f>C20/C3*-1</f>
        <v>0.11383364453150784</v>
      </c>
      <c r="D21" s="114">
        <f>D20/D3*-1</f>
        <v>9.337846150606062E-2</v>
      </c>
      <c r="E21" s="107"/>
      <c r="F21" s="40"/>
      <c r="G21" s="37"/>
    </row>
    <row r="22" spans="2:7" ht="13.5" x14ac:dyDescent="0.3">
      <c r="B22" s="108"/>
      <c r="C22" s="109"/>
      <c r="D22" s="110"/>
      <c r="E22" s="107"/>
      <c r="F22" s="40"/>
      <c r="G22" s="37"/>
    </row>
    <row r="23" spans="2:7" x14ac:dyDescent="0.3">
      <c r="B23" s="37" t="s">
        <v>73</v>
      </c>
      <c r="C23" s="106">
        <f>SUMIFS(tbl_GL[Amount],tbl_GL[Catagorization],'P&amp;L_2018 &amp; 2019'!$B23,tbl_GL[Year],'P&amp;L_2018 &amp; 2019'!$C$2)</f>
        <v>36477</v>
      </c>
      <c r="D23" s="106">
        <f>SUMIFS(tbl_GL[Amount],tbl_GL[Catagorization],'P&amp;L_2018 &amp; 2019'!$B23,tbl_GL[Year],'P&amp;L_2018 &amp; 2019'!$D$2)</f>
        <v>47162</v>
      </c>
      <c r="E23" s="107">
        <f>D23-C23</f>
        <v>10685</v>
      </c>
      <c r="F23" s="40">
        <f>E23/C23</f>
        <v>0.29292430846834994</v>
      </c>
      <c r="G23" s="37"/>
    </row>
    <row r="24" spans="2:7" x14ac:dyDescent="0.3">
      <c r="B24" s="37"/>
      <c r="C24" s="37"/>
      <c r="D24" s="37"/>
      <c r="E24" s="107"/>
      <c r="F24" s="40"/>
      <c r="G24" s="37"/>
    </row>
    <row r="25" spans="2:7" ht="43.5" x14ac:dyDescent="0.3">
      <c r="B25" s="100" t="s">
        <v>166</v>
      </c>
      <c r="C25" s="101">
        <f>SUM(C16:C23)</f>
        <v>777279.10142216983</v>
      </c>
      <c r="D25" s="101">
        <f>SUM(D16:D23)</f>
        <v>1522852.4850624297</v>
      </c>
      <c r="E25" s="102">
        <f>D25-C25</f>
        <v>745573.38364025985</v>
      </c>
      <c r="F25" s="103">
        <f>E25/C25</f>
        <v>0.9592093525685963</v>
      </c>
      <c r="G25" s="104" t="s">
        <v>189</v>
      </c>
    </row>
    <row r="26" spans="2:7" ht="13.5" x14ac:dyDescent="0.3">
      <c r="B26" s="112" t="s">
        <v>175</v>
      </c>
      <c r="C26" s="114">
        <f>C25/C3</f>
        <v>0.2173947011161097</v>
      </c>
      <c r="D26" s="114">
        <f>D25/D3</f>
        <v>0.26726814875842175</v>
      </c>
      <c r="E26" s="107"/>
      <c r="F26" s="40"/>
      <c r="G26" s="37"/>
    </row>
    <row r="27" spans="2:7" x14ac:dyDescent="0.3">
      <c r="B27" s="37"/>
      <c r="C27" s="37"/>
      <c r="D27" s="37"/>
      <c r="E27" s="107"/>
      <c r="F27" s="40"/>
      <c r="G27" s="37"/>
    </row>
    <row r="28" spans="2:7" ht="26" x14ac:dyDescent="0.3">
      <c r="B28" s="37" t="s">
        <v>77</v>
      </c>
      <c r="C28" s="106">
        <f>SUMIFS(tbl_GL[Amount],tbl_GL[Catagorization],'P&amp;L_2018 &amp; 2019'!$B28,tbl_GL[Year],'P&amp;L_2018 &amp; 2019'!$C$2)</f>
        <v>-153422</v>
      </c>
      <c r="D28" s="106">
        <f>SUMIFS(tbl_GL[Amount],tbl_GL[Catagorization],'P&amp;L_2018 &amp; 2019'!$B28,tbl_GL[Year],'P&amp;L_2018 &amp; 2019'!$D$2)</f>
        <v>-219703</v>
      </c>
      <c r="E28" s="107">
        <f>D28-C28</f>
        <v>-66281</v>
      </c>
      <c r="F28" s="40">
        <f>E28/C28</f>
        <v>0.43201757244723704</v>
      </c>
      <c r="G28" s="36" t="s">
        <v>190</v>
      </c>
    </row>
    <row r="29" spans="2:7" ht="13.5" x14ac:dyDescent="0.3">
      <c r="B29" s="112" t="s">
        <v>176</v>
      </c>
      <c r="C29" s="114">
        <f>C28/C3*-1</f>
        <v>4.2910107545166623E-2</v>
      </c>
      <c r="D29" s="114">
        <f>D28/D3*-1</f>
        <v>3.8558963959181056E-2</v>
      </c>
      <c r="E29" s="107"/>
      <c r="F29" s="40"/>
      <c r="G29" s="37"/>
    </row>
    <row r="30" spans="2:7" x14ac:dyDescent="0.3">
      <c r="B30" s="37"/>
      <c r="C30" s="37"/>
      <c r="D30" s="37"/>
      <c r="E30" s="107"/>
      <c r="F30" s="40"/>
      <c r="G30" s="37"/>
    </row>
    <row r="31" spans="2:7" ht="43.5" x14ac:dyDescent="0.3">
      <c r="B31" s="100" t="s">
        <v>170</v>
      </c>
      <c r="C31" s="101">
        <f>SUM(C25:C28)</f>
        <v>623857.31881687092</v>
      </c>
      <c r="D31" s="101">
        <f>SUM(D25:D28)</f>
        <v>1303149.7523305784</v>
      </c>
      <c r="E31" s="102">
        <f>D31-C31</f>
        <v>679292.43351370748</v>
      </c>
      <c r="F31" s="103">
        <f>E31/C31</f>
        <v>1.0888586428736107</v>
      </c>
      <c r="G31" s="104" t="s">
        <v>191</v>
      </c>
    </row>
    <row r="32" spans="2:7" ht="13.5" x14ac:dyDescent="0.3">
      <c r="B32" s="112" t="s">
        <v>177</v>
      </c>
      <c r="C32" s="114">
        <f>C31/C3</f>
        <v>0.17448465437337038</v>
      </c>
      <c r="D32" s="114">
        <f>D31/D3</f>
        <v>0.2287092317061237</v>
      </c>
      <c r="E32" s="107"/>
      <c r="F32" s="107"/>
      <c r="G32" s="37"/>
    </row>
    <row r="34" spans="4:4" x14ac:dyDescent="0.3">
      <c r="D34" s="41"/>
    </row>
  </sheetData>
  <mergeCells count="2"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008D-F720-4FF2-ACFF-B075481A2E15}">
  <dimension ref="A2:J28"/>
  <sheetViews>
    <sheetView showGridLines="0" workbookViewId="0">
      <selection activeCell="H14" sqref="H14"/>
    </sheetView>
  </sheetViews>
  <sheetFormatPr defaultRowHeight="14.5" x14ac:dyDescent="0.35"/>
  <cols>
    <col min="1" max="1" width="1.81640625" style="25" customWidth="1"/>
    <col min="2" max="2" width="27.7265625" style="25" bestFit="1" customWidth="1"/>
    <col min="3" max="3" width="27.81640625" style="25" bestFit="1" customWidth="1"/>
    <col min="4" max="5" width="12.7265625" style="25" bestFit="1" customWidth="1"/>
    <col min="6" max="16384" width="8.7265625" style="25"/>
  </cols>
  <sheetData>
    <row r="2" spans="1:10" s="168" customFormat="1" x14ac:dyDescent="0.35">
      <c r="A2" s="205" t="s">
        <v>219</v>
      </c>
      <c r="B2" s="205" t="s">
        <v>296</v>
      </c>
      <c r="C2" s="205"/>
      <c r="D2" s="205"/>
      <c r="E2" s="205"/>
    </row>
    <row r="3" spans="1:10" ht="15.5" x14ac:dyDescent="0.35">
      <c r="B3" s="27" t="s">
        <v>266</v>
      </c>
      <c r="C3" s="164" t="s">
        <v>27</v>
      </c>
      <c r="D3" s="27" t="s">
        <v>199</v>
      </c>
      <c r="E3" s="27" t="s">
        <v>200</v>
      </c>
    </row>
    <row r="4" spans="1:10" x14ac:dyDescent="0.35">
      <c r="B4" s="25" t="s">
        <v>29</v>
      </c>
      <c r="C4" s="29" t="s">
        <v>88</v>
      </c>
      <c r="D4" s="30">
        <f>SUMIFS(tbl_GL[Amount],tbl_GL[Account],BalanceSheet_2018_2019!$C$4,tbl_GL[Year],BalanceSheet_2018_2019!$D$3)</f>
        <v>2056505</v>
      </c>
      <c r="E4" s="30">
        <f>SUMIFS(tbl_GL[Amount],tbl_GL[Account],BalanceSheet_2018_2019!$C$4,tbl_GL[Year],BalanceSheet_2018_2019!$E$3)</f>
        <v>2839487</v>
      </c>
    </row>
    <row r="5" spans="1:10" x14ac:dyDescent="0.35">
      <c r="C5" s="29" t="s">
        <v>87</v>
      </c>
      <c r="D5" s="30">
        <f>SUMIFS(tbl_GL[Amount],tbl_GL[Account],BalanceSheet_2018_2019!$C5,tbl_GL[Year],BalanceSheet_2018_2019!$D$3)</f>
        <v>51186</v>
      </c>
      <c r="E5" s="30">
        <f>SUMIFS(tbl_GL[Amount],tbl_GL[Account],BalanceSheet_2018_2019!$C5,tbl_GL[Year],BalanceSheet_2018_2019!$E$3)</f>
        <v>163836</v>
      </c>
    </row>
    <row r="6" spans="1:10" x14ac:dyDescent="0.35">
      <c r="C6" s="29" t="s">
        <v>31</v>
      </c>
      <c r="D6" s="30">
        <f>SUMIFS(tbl_GL[Amount],tbl_GL[Account],BalanceSheet_2018_2019!$C6,tbl_GL[Year],BalanceSheet_2018_2019!$D$3)</f>
        <v>551614</v>
      </c>
      <c r="E6" s="30">
        <f>SUMIFS(tbl_GL[Amount],tbl_GL[Account],BalanceSheet_2018_2019!$C6,tbl_GL[Year],BalanceSheet_2018_2019!$E$3)</f>
        <v>228848</v>
      </c>
    </row>
    <row r="7" spans="1:10" x14ac:dyDescent="0.35">
      <c r="C7" s="29" t="s">
        <v>34</v>
      </c>
      <c r="D7" s="30">
        <f>SUMIFS(tbl_GL[Amount],tbl_GL[Account],BalanceSheet_2018_2019!$C7,tbl_GL[Year],BalanceSheet_2018_2019!$D$3)</f>
        <v>105834</v>
      </c>
      <c r="E7" s="30">
        <f>SUMIFS(tbl_GL[Amount],tbl_GL[Account],BalanceSheet_2018_2019!$C7,tbl_GL[Year],BalanceSheet_2018_2019!$E$3)</f>
        <v>416529</v>
      </c>
    </row>
    <row r="8" spans="1:10" x14ac:dyDescent="0.35">
      <c r="C8" s="29" t="s">
        <v>130</v>
      </c>
      <c r="D8" s="30">
        <f>SUMIFS(tbl_GL[Amount],tbl_GL[Account],BalanceSheet_2018_2019!$C8,tbl_GL[Year],BalanceSheet_2018_2019!$D$3)</f>
        <v>258667</v>
      </c>
      <c r="E8" s="30">
        <f>SUMIFS(tbl_GL[Amount],tbl_GL[Account],BalanceSheet_2018_2019!$C8,tbl_GL[Year],BalanceSheet_2018_2019!$E$3)</f>
        <v>384000</v>
      </c>
    </row>
    <row r="9" spans="1:10" x14ac:dyDescent="0.35">
      <c r="B9" s="162" t="s">
        <v>282</v>
      </c>
      <c r="C9" s="158"/>
      <c r="D9" s="159">
        <f ca="1">SUM(D4:D9)</f>
        <v>3023806</v>
      </c>
      <c r="E9" s="159">
        <f ca="1">SUM(E4:E9)</f>
        <v>4032700</v>
      </c>
    </row>
    <row r="10" spans="1:10" x14ac:dyDescent="0.35">
      <c r="B10" s="25" t="s">
        <v>36</v>
      </c>
      <c r="C10" s="29" t="s">
        <v>38</v>
      </c>
      <c r="D10" s="30">
        <f>SUMIFS(tbl_GL[Amount],tbl_GL[Account],BalanceSheet_2018_2019!$C10,tbl_GL[Year],BalanceSheet_2018_2019!$D$3)</f>
        <v>776004</v>
      </c>
      <c r="E10" s="30">
        <f>SUMIFS(tbl_GL[Amount],tbl_GL[Account],BalanceSheet_2018_2019!$C10,tbl_GL[Year],BalanceSheet_2018_2019!$E$3)</f>
        <v>1252800</v>
      </c>
    </row>
    <row r="11" spans="1:10" x14ac:dyDescent="0.35">
      <c r="C11" s="29" t="s">
        <v>192</v>
      </c>
      <c r="D11" s="30">
        <f>SUMIFS(tbl_GL[Amount],tbl_GL[Account],BalanceSheet_2018_2019!$C11,tbl_GL[Year],BalanceSheet_2018_2019!$D$3)</f>
        <v>75992</v>
      </c>
      <c r="E11" s="30">
        <f>SUMIFS(tbl_GL[Amount],tbl_GL[Account],BalanceSheet_2018_2019!$C11,tbl_GL[Year],BalanceSheet_2018_2019!$E$3)</f>
        <v>76794</v>
      </c>
    </row>
    <row r="12" spans="1:10" x14ac:dyDescent="0.35">
      <c r="B12" s="162" t="s">
        <v>283</v>
      </c>
      <c r="C12" s="158"/>
      <c r="D12" s="159">
        <f ca="1">SUM(D10:D12)</f>
        <v>851996</v>
      </c>
      <c r="E12" s="159">
        <f ca="1">SUM(E10:E12)</f>
        <v>1329594</v>
      </c>
    </row>
    <row r="13" spans="1:10" x14ac:dyDescent="0.35">
      <c r="B13" s="163" t="s">
        <v>193</v>
      </c>
      <c r="C13" s="160"/>
      <c r="D13" s="161">
        <f ca="1">D9+D12</f>
        <v>3875802</v>
      </c>
      <c r="E13" s="161">
        <f ca="1">E9+E12</f>
        <v>5362294</v>
      </c>
    </row>
    <row r="14" spans="1:10" x14ac:dyDescent="0.35">
      <c r="B14" s="25" t="s">
        <v>41</v>
      </c>
      <c r="C14" s="29" t="s">
        <v>85</v>
      </c>
      <c r="D14" s="30">
        <f>SUMIFS(tbl_GL[Amount],tbl_GL[Account],BalanceSheet_2018_2019!$C14,tbl_GL[Year],BalanceSheet_2018_2019!$D$3)</f>
        <v>137668</v>
      </c>
      <c r="E14" s="30">
        <f>SUMIFS(tbl_GL[Amount],tbl_GL[Account],BalanceSheet_2018_2019!$C14,tbl_GL[Year],BalanceSheet_2018_2019!$E$3)</f>
        <v>101150</v>
      </c>
      <c r="J14"/>
    </row>
    <row r="15" spans="1:10" x14ac:dyDescent="0.35">
      <c r="C15" s="29" t="s">
        <v>42</v>
      </c>
      <c r="D15" s="30">
        <f>SUMIFS(tbl_GL[Amount],tbl_GL[Account],BalanceSheet_2018_2019!$C15,tbl_GL[Year],BalanceSheet_2018_2019!$D$3)</f>
        <v>146709</v>
      </c>
      <c r="E15" s="30">
        <f>SUMIFS(tbl_GL[Amount],tbl_GL[Account],BalanceSheet_2018_2019!$C15,tbl_GL[Year],BalanceSheet_2018_2019!$E$3)</f>
        <v>78716</v>
      </c>
    </row>
    <row r="16" spans="1:10" x14ac:dyDescent="0.35">
      <c r="C16" s="29" t="s">
        <v>115</v>
      </c>
      <c r="D16" s="30">
        <f>SUMIFS(tbl_GL[Amount],tbl_GL[Account],BalanceSheet_2018_2019!$C16,tbl_GL[Year],BalanceSheet_2018_2019!$D$3)</f>
        <v>1320</v>
      </c>
      <c r="E16" s="30">
        <f>SUMIFS(tbl_GL[Amount],tbl_GL[Account],BalanceSheet_2018_2019!$C16,tbl_GL[Year],BalanceSheet_2018_2019!$E$3)</f>
        <v>600</v>
      </c>
    </row>
    <row r="17" spans="2:5" x14ac:dyDescent="0.35">
      <c r="C17" s="29" t="s">
        <v>194</v>
      </c>
      <c r="D17" s="30">
        <f>SUMIFS(tbl_GL[Amount],tbl_GL[Account],BalanceSheet_2018_2019!$C17,tbl_GL[Year],BalanceSheet_2018_2019!$D$3)</f>
        <v>137582</v>
      </c>
      <c r="E17" s="30">
        <f>SUMIFS(tbl_GL[Amount],tbl_GL[Account],BalanceSheet_2018_2019!$C17,tbl_GL[Year],BalanceSheet_2018_2019!$E$3)</f>
        <v>60531</v>
      </c>
    </row>
    <row r="18" spans="2:5" x14ac:dyDescent="0.35">
      <c r="C18" s="29" t="s">
        <v>195</v>
      </c>
      <c r="D18" s="30">
        <f>SUMIFS(tbl_GL[Amount],tbl_GL[Account],BalanceSheet_2018_2019!$C18,tbl_GL[Year],BalanceSheet_2018_2019!$D$3)</f>
        <v>161667</v>
      </c>
      <c r="E18" s="30">
        <f>SUMIFS(tbl_GL[Amount],tbl_GL[Account],BalanceSheet_2018_2019!$C18,tbl_GL[Year],BalanceSheet_2018_2019!$E$3)</f>
        <v>34450</v>
      </c>
    </row>
    <row r="19" spans="2:5" x14ac:dyDescent="0.35">
      <c r="B19" s="162" t="s">
        <v>284</v>
      </c>
      <c r="C19" s="158"/>
      <c r="D19" s="159">
        <f>SUM(D14:D18)</f>
        <v>584946</v>
      </c>
      <c r="E19" s="159">
        <f>SUM(E14:E18)</f>
        <v>275447</v>
      </c>
    </row>
    <row r="20" spans="2:5" x14ac:dyDescent="0.35">
      <c r="B20" s="25" t="s">
        <v>196</v>
      </c>
      <c r="C20" s="29" t="s">
        <v>46</v>
      </c>
      <c r="D20" s="30">
        <f>SUMIFS(tbl_GL[Amount],tbl_GL[Account],BalanceSheet_2018_2019!$C20,tbl_GL[Year],BalanceSheet_2018_2019!$D$3)</f>
        <v>260000</v>
      </c>
      <c r="E20" s="30">
        <f>SUMIFS(tbl_GL[Amount],tbl_GL[Account],BalanceSheet_2018_2019!$C20,tbl_GL[Year],BalanceSheet_2018_2019!$E$3)</f>
        <v>307500</v>
      </c>
    </row>
    <row r="21" spans="2:5" x14ac:dyDescent="0.35">
      <c r="B21" s="162" t="s">
        <v>285</v>
      </c>
      <c r="C21" s="158"/>
      <c r="D21" s="159">
        <f>SUM(D20)</f>
        <v>260000</v>
      </c>
      <c r="E21" s="159">
        <f>SUM(E20)</f>
        <v>307500</v>
      </c>
    </row>
    <row r="22" spans="2:5" x14ac:dyDescent="0.35">
      <c r="B22" s="25" t="s">
        <v>197</v>
      </c>
      <c r="C22" s="29" t="s">
        <v>49</v>
      </c>
      <c r="D22" s="30">
        <f>SUMIFS(tbl_GL[Amount],tbl_GL[Account],BalanceSheet_2018_2019!$C22,tbl_GL[Year],BalanceSheet_2018_2019!$D$3)</f>
        <v>2666667</v>
      </c>
      <c r="E22" s="30">
        <f>SUMIFS(tbl_GL[Amount],tbl_GL[Account],BalanceSheet_2018_2019!$C22,tbl_GL[Year],BalanceSheet_2018_2019!$E$3)</f>
        <v>3796000</v>
      </c>
    </row>
    <row r="23" spans="2:5" x14ac:dyDescent="0.35">
      <c r="C23" s="29" t="s">
        <v>51</v>
      </c>
      <c r="D23" s="30">
        <f>IFERROR('P&amp;L_2018 &amp; 2019'!C31,0)</f>
        <v>623857.31881687092</v>
      </c>
      <c r="E23" s="30">
        <f>IFERROR('P&amp;L_2018 &amp; 2019'!D31,0)</f>
        <v>1303149.7523305784</v>
      </c>
    </row>
    <row r="24" spans="2:5" x14ac:dyDescent="0.35">
      <c r="C24" s="29" t="s">
        <v>198</v>
      </c>
      <c r="D24" s="30">
        <f>SUMIFS(tbl_GL[Amount],tbl_GL[Account],BalanceSheet_2018_2019!$C24,tbl_GL[Year],BalanceSheet_2018_2019!$D$3)</f>
        <v>-259667</v>
      </c>
      <c r="E24" s="30">
        <f>SUMIFS(tbl_GL[Amount],tbl_GL[Account],BalanceSheet_2018_2019!$C24,tbl_GL[Year],BalanceSheet_2018_2019!$E$3)</f>
        <v>-319800</v>
      </c>
    </row>
    <row r="25" spans="2:5" x14ac:dyDescent="0.35">
      <c r="B25" s="162" t="s">
        <v>286</v>
      </c>
      <c r="C25" s="158"/>
      <c r="D25" s="159">
        <f ca="1">SUM(D22:D25)</f>
        <v>3030856</v>
      </c>
      <c r="E25" s="159">
        <f ca="1">SUM(E22:E25)</f>
        <v>4779347</v>
      </c>
    </row>
    <row r="26" spans="2:5" x14ac:dyDescent="0.35">
      <c r="B26" s="165" t="s">
        <v>202</v>
      </c>
      <c r="C26" s="166"/>
      <c r="D26" s="167">
        <f ca="1">D19+D21+D25</f>
        <v>3875802</v>
      </c>
      <c r="E26" s="167">
        <f ca="1">E19+E21+E25</f>
        <v>5362294</v>
      </c>
    </row>
    <row r="28" spans="2:5" x14ac:dyDescent="0.35">
      <c r="B28" s="25" t="s">
        <v>308</v>
      </c>
      <c r="D28" s="240">
        <f ca="1">D13-D26</f>
        <v>0</v>
      </c>
      <c r="E28" s="240">
        <f ca="1">E13-E26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7348-472B-413A-A0C6-7EC35F9E4238}">
  <dimension ref="B1:D15"/>
  <sheetViews>
    <sheetView showGridLines="0" workbookViewId="0">
      <selection activeCell="I12" sqref="I12"/>
    </sheetView>
  </sheetViews>
  <sheetFormatPr defaultRowHeight="14.5" x14ac:dyDescent="0.35"/>
  <cols>
    <col min="1" max="1" width="2.54296875" style="25" customWidth="1"/>
    <col min="2" max="2" width="30.54296875" style="25" bestFit="1" customWidth="1"/>
    <col min="3" max="3" width="12.54296875" style="25" bestFit="1" customWidth="1"/>
    <col min="4" max="4" width="47.90625" style="25" hidden="1" customWidth="1"/>
    <col min="5" max="16384" width="8.7265625" style="25"/>
  </cols>
  <sheetData>
    <row r="1" spans="2:4" x14ac:dyDescent="0.35">
      <c r="B1" s="245" t="s">
        <v>332</v>
      </c>
      <c r="C1" s="245"/>
    </row>
    <row r="2" spans="2:4" s="168" customFormat="1" x14ac:dyDescent="0.35">
      <c r="B2" s="261" t="s">
        <v>309</v>
      </c>
      <c r="C2" s="262">
        <f>'P&amp;L_2018 &amp; 2019'!D2</f>
        <v>2019</v>
      </c>
      <c r="D2" s="259" t="s">
        <v>331</v>
      </c>
    </row>
    <row r="3" spans="2:4" x14ac:dyDescent="0.35">
      <c r="B3" s="29" t="s">
        <v>310</v>
      </c>
      <c r="C3" s="260">
        <f>BalanceSheet_2018_2019!D4</f>
        <v>2056505</v>
      </c>
      <c r="D3" s="25" t="s">
        <v>323</v>
      </c>
    </row>
    <row r="4" spans="2:4" x14ac:dyDescent="0.35">
      <c r="B4" s="29" t="s">
        <v>311</v>
      </c>
      <c r="C4" s="260">
        <f>'P&amp;L_2018 &amp; 2019'!D31</f>
        <v>1303149.7523305784</v>
      </c>
      <c r="D4" s="25" t="s">
        <v>324</v>
      </c>
    </row>
    <row r="5" spans="2:4" x14ac:dyDescent="0.35">
      <c r="B5" s="29" t="s">
        <v>312</v>
      </c>
      <c r="C5" s="260">
        <f>-'P&amp;L_2018 &amp; 2019'!D20</f>
        <v>532056</v>
      </c>
      <c r="D5" s="25" t="s">
        <v>325</v>
      </c>
    </row>
    <row r="6" spans="2:4" x14ac:dyDescent="0.35">
      <c r="B6" s="29" t="s">
        <v>313</v>
      </c>
      <c r="C6" s="260">
        <f>WC_Calculation!C6</f>
        <v>-24447</v>
      </c>
      <c r="D6" s="25" t="s">
        <v>326</v>
      </c>
    </row>
    <row r="7" spans="2:4" x14ac:dyDescent="0.35">
      <c r="B7" s="29" t="s">
        <v>319</v>
      </c>
      <c r="C7" s="260">
        <f>BalanceSheet_2018_2019!D10-BalanceSheet_2018_2019!E10</f>
        <v>-476796</v>
      </c>
      <c r="D7" s="25" t="s">
        <v>327</v>
      </c>
    </row>
    <row r="8" spans="2:4" x14ac:dyDescent="0.35">
      <c r="B8" s="29" t="s">
        <v>320</v>
      </c>
      <c r="C8" s="260">
        <f>BalanceSheet_2018_2019!E24</f>
        <v>-319800</v>
      </c>
      <c r="D8" s="25" t="s">
        <v>328</v>
      </c>
    </row>
    <row r="9" spans="2:4" x14ac:dyDescent="0.35">
      <c r="B9" s="29" t="s">
        <v>322</v>
      </c>
      <c r="C9" s="260">
        <v>-231181</v>
      </c>
      <c r="D9" s="25" t="s">
        <v>329</v>
      </c>
    </row>
    <row r="10" spans="2:4" x14ac:dyDescent="0.35">
      <c r="B10" s="263" t="s">
        <v>321</v>
      </c>
      <c r="C10" s="264">
        <f>SUM(C3:C9)</f>
        <v>2839486.7523305784</v>
      </c>
    </row>
    <row r="11" spans="2:4" x14ac:dyDescent="0.35">
      <c r="C11" s="242"/>
    </row>
    <row r="12" spans="2:4" x14ac:dyDescent="0.35">
      <c r="C12" s="242"/>
    </row>
    <row r="13" spans="2:4" x14ac:dyDescent="0.35">
      <c r="C13" s="242"/>
    </row>
    <row r="14" spans="2:4" x14ac:dyDescent="0.35">
      <c r="C14" s="242"/>
    </row>
    <row r="15" spans="2:4" x14ac:dyDescent="0.35">
      <c r="C15" s="242"/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F50B-907F-44F0-AD56-53AF4C4A9D57}">
  <dimension ref="A1:R35"/>
  <sheetViews>
    <sheetView showGridLines="0" zoomScale="85" workbookViewId="0">
      <selection activeCell="D15" sqref="D15"/>
    </sheetView>
  </sheetViews>
  <sheetFormatPr defaultRowHeight="13" x14ac:dyDescent="0.3"/>
  <cols>
    <col min="1" max="1" width="1.81640625" style="88" customWidth="1"/>
    <col min="2" max="2" width="22.453125" style="88" customWidth="1"/>
    <col min="3" max="3" width="7" style="88" customWidth="1"/>
    <col min="4" max="4" width="6.90625" style="88" customWidth="1"/>
    <col min="5" max="5" width="83.81640625" style="209" customWidth="1"/>
    <col min="6" max="16384" width="8.7265625" style="88"/>
  </cols>
  <sheetData>
    <row r="1" spans="1:5" x14ac:dyDescent="0.3">
      <c r="A1" s="34"/>
      <c r="B1" s="34"/>
      <c r="C1" s="34"/>
      <c r="D1" s="34"/>
    </row>
    <row r="2" spans="1:5" x14ac:dyDescent="0.3">
      <c r="A2" s="34"/>
      <c r="B2" s="51" t="s">
        <v>204</v>
      </c>
      <c r="C2" s="51" t="s">
        <v>199</v>
      </c>
      <c r="D2" s="51" t="s">
        <v>200</v>
      </c>
      <c r="E2" s="213" t="s">
        <v>299</v>
      </c>
    </row>
    <row r="3" spans="1:5" x14ac:dyDescent="0.3">
      <c r="A3" s="34"/>
      <c r="B3" s="212" t="s">
        <v>297</v>
      </c>
      <c r="C3" s="51"/>
      <c r="D3" s="51"/>
      <c r="E3" s="210"/>
    </row>
    <row r="4" spans="1:5" x14ac:dyDescent="0.3">
      <c r="A4" s="34"/>
      <c r="B4" s="216" t="s">
        <v>203</v>
      </c>
      <c r="C4" s="214">
        <f>'P&amp;L_2018 &amp; 2019'!C9/'P&amp;L_2018 &amp; 2019'!C3</f>
        <v>0.66656243672086246</v>
      </c>
      <c r="D4" s="214">
        <f>'P&amp;L_2018 &amp; 2019'!D9/'P&amp;L_2018 &amp; 2019'!D3</f>
        <v>0.69649957020803643</v>
      </c>
      <c r="E4" s="215" t="s">
        <v>298</v>
      </c>
    </row>
    <row r="5" spans="1:5" ht="26" x14ac:dyDescent="0.3">
      <c r="A5" s="34"/>
      <c r="B5" s="216" t="s">
        <v>205</v>
      </c>
      <c r="C5" s="214">
        <f>'P&amp;L_2018 &amp; 2019'!C16/'P&amp;L_2018 &amp; 2019'!C3</f>
        <v>0.32102608878222039</v>
      </c>
      <c r="D5" s="214">
        <f>'P&amp;L_2018 &amp; 2019'!D16/'P&amp;L_2018 &amp; 2019'!D3</f>
        <v>0.35236923610796361</v>
      </c>
      <c r="E5" s="211" t="s">
        <v>300</v>
      </c>
    </row>
    <row r="6" spans="1:5" ht="26" x14ac:dyDescent="0.3">
      <c r="A6" s="34"/>
      <c r="B6" s="216" t="s">
        <v>206</v>
      </c>
      <c r="C6" s="214">
        <f>'P&amp;L_2018 &amp; 2019'!C31/'P&amp;L_2018 &amp; 2019'!C3</f>
        <v>0.17448465437337038</v>
      </c>
      <c r="D6" s="214">
        <f>'P&amp;L_2018 &amp; 2019'!D31/'P&amp;L_2018 &amp; 2019'!D3</f>
        <v>0.2287092317061237</v>
      </c>
      <c r="E6" s="211" t="s">
        <v>301</v>
      </c>
    </row>
    <row r="7" spans="1:5" x14ac:dyDescent="0.3">
      <c r="A7" s="34"/>
      <c r="B7" s="51" t="s">
        <v>305</v>
      </c>
      <c r="C7" s="51"/>
      <c r="D7" s="51"/>
      <c r="E7" s="210"/>
    </row>
    <row r="8" spans="1:5" ht="26" x14ac:dyDescent="0.3">
      <c r="A8" s="34"/>
      <c r="B8" s="216" t="s">
        <v>207</v>
      </c>
      <c r="C8" s="217">
        <f ca="1">BalanceSheet_2018_2019!D9/BalanceSheet_2018_2019!D19</f>
        <v>5.1693763184977755</v>
      </c>
      <c r="D8" s="217">
        <f ca="1">BalanceSheet_2018_2019!E9/BalanceSheet_2018_2019!E19</f>
        <v>14.640566061710601</v>
      </c>
      <c r="E8" s="215" t="s">
        <v>303</v>
      </c>
    </row>
    <row r="9" spans="1:5" ht="18.5" customHeight="1" x14ac:dyDescent="0.3">
      <c r="A9" s="34"/>
      <c r="B9" s="216" t="s">
        <v>208</v>
      </c>
      <c r="C9" s="217">
        <f>(BalanceSheet_2018_2019!D4+BalanceSheet_2018_2019!D5)/BalanceSheet_2018_2019!D19</f>
        <v>3.6032232035093839</v>
      </c>
      <c r="D9" s="217">
        <f>(BalanceSheet_2018_2019!E4+BalanceSheet_2018_2019!E5)/BalanceSheet_2018_2019!E19</f>
        <v>10.903451480684124</v>
      </c>
      <c r="E9" s="215" t="s">
        <v>302</v>
      </c>
    </row>
    <row r="10" spans="1:5" x14ac:dyDescent="0.3">
      <c r="A10" s="34"/>
      <c r="B10" s="51" t="s">
        <v>306</v>
      </c>
      <c r="C10" s="51"/>
      <c r="D10" s="51"/>
      <c r="E10" s="210"/>
    </row>
    <row r="11" spans="1:5" ht="22" customHeight="1" x14ac:dyDescent="0.3">
      <c r="A11" s="34"/>
      <c r="B11" s="216" t="s">
        <v>209</v>
      </c>
      <c r="C11" s="217">
        <f ca="1">(BalanceSheet_2018_2019!D19+BalanceSheet_2018_2019!D21)/BalanceSheet_2018_2019!D25</f>
        <v>0.27878130798691853</v>
      </c>
      <c r="D11" s="217">
        <f ca="1">(BalanceSheet_2018_2019!E19+BalanceSheet_2018_2019!E21)/BalanceSheet_2018_2019!E25</f>
        <v>0.12197210204657666</v>
      </c>
      <c r="E11" s="211" t="s">
        <v>304</v>
      </c>
    </row>
    <row r="12" spans="1:5" x14ac:dyDescent="0.3">
      <c r="A12" s="34"/>
      <c r="B12" s="34"/>
      <c r="C12" s="34"/>
      <c r="D12" s="34"/>
    </row>
    <row r="14" spans="1:5" ht="7" customHeight="1" x14ac:dyDescent="0.3"/>
    <row r="15" spans="1:5" ht="74.5" customHeight="1" x14ac:dyDescent="0.3"/>
    <row r="17" spans="1:18" ht="14.5" x14ac:dyDescent="0.3">
      <c r="A17" s="206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ht="58" customHeight="1" x14ac:dyDescent="0.3">
      <c r="F18" s="208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ht="53" customHeight="1" x14ac:dyDescent="0.3">
      <c r="F19" s="208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ht="72.5" customHeight="1" x14ac:dyDescent="0.3">
      <c r="F20" s="208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ht="13.5" x14ac:dyDescent="0.35">
      <c r="F22" s="207"/>
      <c r="G22" s="207"/>
      <c r="H22" s="207"/>
      <c r="I22" s="207"/>
      <c r="J22" s="207"/>
      <c r="K22" s="207"/>
      <c r="L22" s="34"/>
      <c r="M22" s="34"/>
      <c r="N22" s="34"/>
      <c r="O22" s="34"/>
      <c r="P22" s="34"/>
      <c r="Q22" s="34"/>
      <c r="R22" s="34"/>
    </row>
    <row r="23" spans="1:18" x14ac:dyDescent="0.3"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 x14ac:dyDescent="0.3"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 x14ac:dyDescent="0.3"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x14ac:dyDescent="0.3"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3"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6:18" x14ac:dyDescent="0.3"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6:18" x14ac:dyDescent="0.3"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6:18" x14ac:dyDescent="0.3"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16A3-659F-48A7-BCC4-0893F63B16DA}">
  <dimension ref="B1:D6"/>
  <sheetViews>
    <sheetView showGridLines="0" workbookViewId="0">
      <selection activeCell="J9" sqref="J9"/>
    </sheetView>
  </sheetViews>
  <sheetFormatPr defaultRowHeight="14.5" x14ac:dyDescent="0.35"/>
  <cols>
    <col min="1" max="1" width="2.54296875" customWidth="1"/>
    <col min="2" max="2" width="16.81640625" style="241" customWidth="1"/>
    <col min="3" max="3" width="20.6328125" style="26" customWidth="1"/>
    <col min="4" max="4" width="13.1796875" style="241" bestFit="1" customWidth="1"/>
  </cols>
  <sheetData>
    <row r="1" spans="2:4" x14ac:dyDescent="0.35">
      <c r="B1" s="246" t="s">
        <v>330</v>
      </c>
      <c r="C1" s="247"/>
      <c r="D1" s="248"/>
    </row>
    <row r="2" spans="2:4" x14ac:dyDescent="0.35">
      <c r="B2" s="254" t="s">
        <v>314</v>
      </c>
      <c r="C2" s="256" t="s">
        <v>315</v>
      </c>
      <c r="D2" s="255" t="s">
        <v>316</v>
      </c>
    </row>
    <row r="3" spans="2:4" ht="17.5" customHeight="1" x14ac:dyDescent="0.35">
      <c r="B3" s="249" t="s">
        <v>31</v>
      </c>
      <c r="C3" s="257">
        <f>BalanceSheet_2018_2019!D6-BalanceSheet_2018_2019!E6</f>
        <v>322766</v>
      </c>
      <c r="D3" s="250" t="s">
        <v>317</v>
      </c>
    </row>
    <row r="4" spans="2:4" x14ac:dyDescent="0.35">
      <c r="B4" s="249" t="s">
        <v>34</v>
      </c>
      <c r="C4" s="257">
        <f>BalanceSheet_2018_2019!D7-BalanceSheet_2018_2019!E7</f>
        <v>-310695</v>
      </c>
      <c r="D4" s="251" t="s">
        <v>318</v>
      </c>
    </row>
    <row r="5" spans="2:4" x14ac:dyDescent="0.35">
      <c r="B5" s="252" t="s">
        <v>85</v>
      </c>
      <c r="C5" s="258">
        <f>BalanceSheet_2018_2019!D14-BalanceSheet_2018_2019!E14</f>
        <v>36518</v>
      </c>
      <c r="D5" s="253" t="s">
        <v>318</v>
      </c>
    </row>
    <row r="6" spans="2:4" x14ac:dyDescent="0.35">
      <c r="B6" s="243"/>
      <c r="C6" s="244">
        <f>C3+C4-C5</f>
        <v>-24447</v>
      </c>
      <c r="D6" s="243"/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C0CA-A308-4D31-BA18-8E39EB01BF9E}">
  <dimension ref="A2:E30"/>
  <sheetViews>
    <sheetView showGridLines="0" topLeftCell="A19" zoomScale="96" zoomScaleNormal="70" workbookViewId="0">
      <selection activeCell="J30" sqref="J30"/>
    </sheetView>
  </sheetViews>
  <sheetFormatPr defaultRowHeight="13" outlineLevelRow="1" x14ac:dyDescent="0.3"/>
  <cols>
    <col min="1" max="1" width="1.81640625" style="34" customWidth="1"/>
    <col min="2" max="2" width="29.81640625" style="34" bestFit="1" customWidth="1"/>
    <col min="3" max="4" width="14.6328125" style="34" bestFit="1" customWidth="1"/>
    <col min="5" max="5" width="25.81640625" style="34" bestFit="1" customWidth="1"/>
    <col min="6" max="16384" width="8.7265625" style="34"/>
  </cols>
  <sheetData>
    <row r="2" spans="1:5" ht="14.5" x14ac:dyDescent="0.35">
      <c r="A2" s="186" t="s">
        <v>219</v>
      </c>
      <c r="B2" s="186" t="s">
        <v>288</v>
      </c>
      <c r="C2" s="187"/>
      <c r="D2" s="187"/>
      <c r="E2" s="187"/>
    </row>
    <row r="3" spans="1:5" ht="26" outlineLevel="1" x14ac:dyDescent="0.3">
      <c r="B3" s="43" t="s">
        <v>224</v>
      </c>
      <c r="C3" s="44" t="s">
        <v>225</v>
      </c>
      <c r="D3" s="44" t="s">
        <v>252</v>
      </c>
      <c r="E3" s="45" t="s">
        <v>253</v>
      </c>
    </row>
    <row r="4" spans="1:5" outlineLevel="1" x14ac:dyDescent="0.3">
      <c r="B4" s="124" t="s">
        <v>167</v>
      </c>
      <c r="C4" s="133" t="s">
        <v>215</v>
      </c>
      <c r="D4" s="134">
        <v>0.49</v>
      </c>
      <c r="E4" s="135" t="s">
        <v>254</v>
      </c>
    </row>
    <row r="5" spans="1:5" outlineLevel="1" x14ac:dyDescent="0.3">
      <c r="B5" s="124" t="s">
        <v>247</v>
      </c>
      <c r="C5" s="134">
        <v>0.33</v>
      </c>
      <c r="D5" s="134">
        <v>0.33</v>
      </c>
      <c r="E5" s="135" t="s">
        <v>255</v>
      </c>
    </row>
    <row r="6" spans="1:5" outlineLevel="1" x14ac:dyDescent="0.3">
      <c r="B6" s="124" t="s">
        <v>248</v>
      </c>
      <c r="C6" s="134">
        <v>0.35</v>
      </c>
      <c r="D6" s="134">
        <v>0.35</v>
      </c>
      <c r="E6" s="135" t="s">
        <v>256</v>
      </c>
    </row>
    <row r="7" spans="1:5" outlineLevel="1" x14ac:dyDescent="0.3">
      <c r="B7" s="124" t="s">
        <v>257</v>
      </c>
      <c r="C7" s="134">
        <v>0.32</v>
      </c>
      <c r="D7" s="136">
        <v>0.33200000000000002</v>
      </c>
      <c r="E7" s="135" t="s">
        <v>258</v>
      </c>
    </row>
    <row r="8" spans="1:5" outlineLevel="1" x14ac:dyDescent="0.3">
      <c r="B8" s="124" t="s">
        <v>249</v>
      </c>
      <c r="C8" s="134">
        <v>0.11</v>
      </c>
      <c r="D8" s="134">
        <v>0.1</v>
      </c>
      <c r="E8" s="135" t="s">
        <v>259</v>
      </c>
    </row>
    <row r="9" spans="1:5" outlineLevel="1" x14ac:dyDescent="0.3">
      <c r="B9" s="124" t="s">
        <v>260</v>
      </c>
      <c r="C9" s="134">
        <v>0.04</v>
      </c>
      <c r="D9" s="136">
        <v>4.2000000000000003E-2</v>
      </c>
      <c r="E9" s="135" t="s">
        <v>261</v>
      </c>
    </row>
    <row r="10" spans="1:5" outlineLevel="1" x14ac:dyDescent="0.3">
      <c r="B10" s="129" t="s">
        <v>262</v>
      </c>
      <c r="C10" s="137">
        <v>0.17</v>
      </c>
      <c r="D10" s="138">
        <v>0.21</v>
      </c>
      <c r="E10" s="139" t="s">
        <v>263</v>
      </c>
    </row>
    <row r="12" spans="1:5" ht="14.5" x14ac:dyDescent="0.35">
      <c r="A12" s="186" t="s">
        <v>219</v>
      </c>
      <c r="B12" s="186" t="s">
        <v>289</v>
      </c>
      <c r="C12" s="187"/>
      <c r="D12" s="187"/>
      <c r="E12" s="25"/>
    </row>
    <row r="13" spans="1:5" outlineLevel="1" x14ac:dyDescent="0.3">
      <c r="B13" s="46" t="s">
        <v>210</v>
      </c>
      <c r="C13" s="47" t="s">
        <v>225</v>
      </c>
      <c r="D13" s="89" t="s">
        <v>251</v>
      </c>
    </row>
    <row r="14" spans="1:5" outlineLevel="1" x14ac:dyDescent="0.3">
      <c r="B14" s="174" t="str">
        <f>AOP_2019!B16</f>
        <v>Sales</v>
      </c>
      <c r="C14" s="175">
        <f>AOP_2019!C16</f>
        <v>3575428</v>
      </c>
      <c r="D14" s="176">
        <f>C14*(1+Forecast_2019!D4)</f>
        <v>5327387.72</v>
      </c>
    </row>
    <row r="15" spans="1:5" outlineLevel="1" x14ac:dyDescent="0.3">
      <c r="B15" s="180" t="s">
        <v>167</v>
      </c>
      <c r="C15" s="188">
        <v>0</v>
      </c>
      <c r="D15" s="182">
        <f>(D14-C14)/C14</f>
        <v>0.48999999999999994</v>
      </c>
    </row>
    <row r="16" spans="1:5" s="171" customFormat="1" outlineLevel="1" x14ac:dyDescent="0.3">
      <c r="B16" s="177" t="str">
        <f>AOP_2019!B17</f>
        <v>Cost Of Sales</v>
      </c>
      <c r="C16" s="178">
        <f>AOP_2019!C17</f>
        <v>-1192182</v>
      </c>
      <c r="D16" s="179">
        <f>Forecast_2019!D14*Forecast_2019!D5*-1</f>
        <v>-1758037.9476000001</v>
      </c>
    </row>
    <row r="17" spans="2:4" outlineLevel="1" x14ac:dyDescent="0.3">
      <c r="B17" s="180" t="s">
        <v>168</v>
      </c>
      <c r="C17" s="181">
        <f>C16/C14</f>
        <v>-0.33343756327913748</v>
      </c>
      <c r="D17" s="182">
        <f>D16/D14</f>
        <v>-0.33</v>
      </c>
    </row>
    <row r="18" spans="2:4" outlineLevel="1" x14ac:dyDescent="0.3">
      <c r="B18" s="189" t="str">
        <f>AOP_2019!B18</f>
        <v>Gross Profit</v>
      </c>
      <c r="C18" s="190">
        <f>AOP_2019!C18</f>
        <v>2383246</v>
      </c>
      <c r="D18" s="191">
        <f>SUM(D14:D16)</f>
        <v>3569350.2623999999</v>
      </c>
    </row>
    <row r="19" spans="2:4" outlineLevel="1" x14ac:dyDescent="0.3">
      <c r="B19" s="180" t="s">
        <v>291</v>
      </c>
      <c r="C19" s="181">
        <f>C18/C14</f>
        <v>0.66656243672086246</v>
      </c>
      <c r="D19" s="182">
        <f>D18/D14</f>
        <v>0.67000009197753685</v>
      </c>
    </row>
    <row r="20" spans="2:4" ht="13.5" outlineLevel="1" x14ac:dyDescent="0.3">
      <c r="B20" s="170"/>
      <c r="C20" s="119"/>
      <c r="D20" s="122"/>
    </row>
    <row r="21" spans="2:4" s="171" customFormat="1" outlineLevel="1" x14ac:dyDescent="0.3">
      <c r="B21" s="177" t="str">
        <f>AOP_2019!B21</f>
        <v>Operating Expenses</v>
      </c>
      <c r="C21" s="178">
        <f>AOP_2019!C21</f>
        <v>-1235441</v>
      </c>
      <c r="D21" s="179">
        <f>D14*Forecast_2019!D6*-1</f>
        <v>-1864585.7019999998</v>
      </c>
    </row>
    <row r="22" spans="2:4" outlineLevel="1" x14ac:dyDescent="0.3">
      <c r="B22" s="180" t="s">
        <v>292</v>
      </c>
      <c r="C22" s="181">
        <f>C21/C14</f>
        <v>-0.34553653436735404</v>
      </c>
      <c r="D22" s="182">
        <f>D21/D14</f>
        <v>-0.35</v>
      </c>
    </row>
    <row r="23" spans="2:4" outlineLevel="1" x14ac:dyDescent="0.3">
      <c r="B23" s="189" t="str">
        <f>AOP_2019!B22</f>
        <v>EBITDA</v>
      </c>
      <c r="C23" s="190">
        <f>AOP_2019!C22</f>
        <v>1147805.6665624366</v>
      </c>
      <c r="D23" s="191">
        <f>SUM(D18:D21)</f>
        <v>1704765.2304000922</v>
      </c>
    </row>
    <row r="24" spans="2:4" outlineLevel="1" x14ac:dyDescent="0.3">
      <c r="B24" s="180" t="s">
        <v>171</v>
      </c>
      <c r="C24" s="181">
        <f>C23/C14</f>
        <v>0.32102608878222039</v>
      </c>
      <c r="D24" s="182">
        <f>D23/D14</f>
        <v>0.3200002177427575</v>
      </c>
    </row>
    <row r="25" spans="2:4" ht="13.5" outlineLevel="1" x14ac:dyDescent="0.3">
      <c r="B25" s="170"/>
      <c r="C25" s="119"/>
      <c r="D25" s="122"/>
    </row>
    <row r="26" spans="2:4" s="171" customFormat="1" outlineLevel="1" x14ac:dyDescent="0.3">
      <c r="B26" s="177" t="str">
        <f>AOP_2019!B25</f>
        <v>Depreciation &amp; Amortization</v>
      </c>
      <c r="C26" s="178">
        <f>AOP_2019!C25</f>
        <v>-407004</v>
      </c>
      <c r="D26" s="179">
        <f>C26*(1+Forecast_2019!D8)</f>
        <v>-447704.4</v>
      </c>
    </row>
    <row r="27" spans="2:4" s="171" customFormat="1" outlineLevel="1" x14ac:dyDescent="0.3">
      <c r="B27" s="177" t="str">
        <f>AOP_2019!B26</f>
        <v>Non-Operating</v>
      </c>
      <c r="C27" s="178">
        <f>AOP_2019!C26</f>
        <v>36477</v>
      </c>
      <c r="D27" s="179">
        <v>45596.25</v>
      </c>
    </row>
    <row r="28" spans="2:4" s="171" customFormat="1" outlineLevel="1" x14ac:dyDescent="0.3">
      <c r="B28" s="177" t="str">
        <f>AOP_2019!B27</f>
        <v>Interest &amp; Tax</v>
      </c>
      <c r="C28" s="178">
        <f>AOP_2019!C27</f>
        <v>-153422</v>
      </c>
      <c r="D28" s="179">
        <f>C28*(1+Forecast_2019!D9)</f>
        <v>-159865.72400000002</v>
      </c>
    </row>
    <row r="29" spans="2:4" outlineLevel="1" x14ac:dyDescent="0.3">
      <c r="B29" s="192" t="str">
        <f>AOP_2019!B28</f>
        <v>Net Profit</v>
      </c>
      <c r="C29" s="193">
        <f>AOP_2019!C28</f>
        <v>623856.98758852528</v>
      </c>
      <c r="D29" s="194">
        <f>SUM(D23:D28)</f>
        <v>1142791.6764003099</v>
      </c>
    </row>
    <row r="30" spans="2:4" outlineLevel="1" x14ac:dyDescent="0.3">
      <c r="B30" s="183" t="s">
        <v>293</v>
      </c>
      <c r="C30" s="184">
        <f>C29/C14</f>
        <v>0.17448456173317581</v>
      </c>
      <c r="D30" s="185">
        <f>D29/D14</f>
        <v>0.21451257848383334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83BF-B58F-49F4-A1F5-316841AED439}">
  <dimension ref="A2:E29"/>
  <sheetViews>
    <sheetView showGridLines="0" workbookViewId="0">
      <selection activeCell="I21" sqref="I21"/>
    </sheetView>
  </sheetViews>
  <sheetFormatPr defaultRowHeight="13" outlineLevelRow="1" x14ac:dyDescent="0.3"/>
  <cols>
    <col min="1" max="1" width="1.81640625" style="34" customWidth="1"/>
    <col min="2" max="2" width="28" style="34" bestFit="1" customWidth="1"/>
    <col min="3" max="3" width="13.453125" style="34" bestFit="1" customWidth="1"/>
    <col min="4" max="4" width="25.54296875" style="42" customWidth="1"/>
    <col min="5" max="5" width="11.90625" style="42" customWidth="1"/>
    <col min="6" max="16384" width="8.7265625" style="34"/>
  </cols>
  <sheetData>
    <row r="2" spans="1:5" x14ac:dyDescent="0.3">
      <c r="A2" s="218" t="s">
        <v>219</v>
      </c>
      <c r="B2" s="218" t="s">
        <v>288</v>
      </c>
      <c r="C2" s="219"/>
      <c r="D2" s="220"/>
      <c r="E2" s="220"/>
    </row>
    <row r="3" spans="1:5" ht="39" hidden="1" outlineLevel="1" x14ac:dyDescent="0.3">
      <c r="B3" s="31" t="s">
        <v>224</v>
      </c>
      <c r="C3" s="32" t="s">
        <v>225</v>
      </c>
      <c r="D3" s="32" t="s">
        <v>226</v>
      </c>
      <c r="E3" s="33" t="s">
        <v>227</v>
      </c>
    </row>
    <row r="4" spans="1:5" ht="104" hidden="1" outlineLevel="1" x14ac:dyDescent="0.3">
      <c r="B4" s="124" t="s">
        <v>228</v>
      </c>
      <c r="C4" s="125">
        <v>3575428</v>
      </c>
      <c r="D4" s="126">
        <v>0.55000000000000004</v>
      </c>
      <c r="E4" s="127" t="s">
        <v>229</v>
      </c>
    </row>
    <row r="5" spans="1:5" ht="78" hidden="1" outlineLevel="1" x14ac:dyDescent="0.3">
      <c r="B5" s="124" t="s">
        <v>230</v>
      </c>
      <c r="C5" s="128">
        <v>0.33</v>
      </c>
      <c r="D5" s="126">
        <v>0.31</v>
      </c>
      <c r="E5" s="127" t="s">
        <v>231</v>
      </c>
    </row>
    <row r="6" spans="1:5" ht="65" hidden="1" outlineLevel="1" x14ac:dyDescent="0.3">
      <c r="B6" s="124" t="s">
        <v>232</v>
      </c>
      <c r="C6" s="128">
        <v>0.35</v>
      </c>
      <c r="D6" s="126">
        <v>0.34</v>
      </c>
      <c r="E6" s="127" t="s">
        <v>233</v>
      </c>
    </row>
    <row r="7" spans="1:5" ht="65" hidden="1" outlineLevel="1" x14ac:dyDescent="0.3">
      <c r="B7" s="124" t="s">
        <v>203</v>
      </c>
      <c r="C7" s="128">
        <v>0.67</v>
      </c>
      <c r="D7" s="126">
        <v>0.69</v>
      </c>
      <c r="E7" s="127" t="s">
        <v>234</v>
      </c>
    </row>
    <row r="8" spans="1:5" ht="65" hidden="1" outlineLevel="1" x14ac:dyDescent="0.3">
      <c r="B8" s="124" t="s">
        <v>235</v>
      </c>
      <c r="C8" s="125">
        <v>1147806</v>
      </c>
      <c r="D8" s="126">
        <v>0.65</v>
      </c>
      <c r="E8" s="127" t="s">
        <v>236</v>
      </c>
    </row>
    <row r="9" spans="1:5" ht="65" hidden="1" outlineLevel="1" x14ac:dyDescent="0.3">
      <c r="B9" s="124" t="s">
        <v>68</v>
      </c>
      <c r="C9" s="125">
        <v>407004</v>
      </c>
      <c r="D9" s="126">
        <v>0.3</v>
      </c>
      <c r="E9" s="127" t="s">
        <v>237</v>
      </c>
    </row>
    <row r="10" spans="1:5" ht="65" hidden="1" outlineLevel="1" x14ac:dyDescent="0.3">
      <c r="B10" s="124" t="s">
        <v>238</v>
      </c>
      <c r="C10" s="125">
        <v>36477</v>
      </c>
      <c r="D10" s="126">
        <v>0.25</v>
      </c>
      <c r="E10" s="127" t="s">
        <v>239</v>
      </c>
    </row>
    <row r="11" spans="1:5" ht="39" hidden="1" outlineLevel="1" x14ac:dyDescent="0.3">
      <c r="B11" s="124" t="s">
        <v>240</v>
      </c>
      <c r="C11" s="128">
        <v>0.04</v>
      </c>
      <c r="D11" s="126">
        <v>0.04</v>
      </c>
      <c r="E11" s="127" t="s">
        <v>241</v>
      </c>
    </row>
    <row r="12" spans="1:5" ht="78" hidden="1" outlineLevel="1" x14ac:dyDescent="0.3">
      <c r="B12" s="129" t="s">
        <v>242</v>
      </c>
      <c r="C12" s="130">
        <v>0.17</v>
      </c>
      <c r="D12" s="131">
        <v>0.22</v>
      </c>
      <c r="E12" s="132" t="s">
        <v>243</v>
      </c>
    </row>
    <row r="13" spans="1:5" collapsed="1" x14ac:dyDescent="0.3"/>
    <row r="14" spans="1:5" x14ac:dyDescent="0.3">
      <c r="A14" s="218" t="s">
        <v>219</v>
      </c>
      <c r="B14" s="218" t="s">
        <v>290</v>
      </c>
      <c r="C14" s="219"/>
      <c r="D14" s="220"/>
      <c r="E14" s="220"/>
    </row>
    <row r="15" spans="1:5" outlineLevel="1" x14ac:dyDescent="0.3">
      <c r="B15" s="46" t="s">
        <v>223</v>
      </c>
      <c r="C15" s="47" t="s">
        <v>225</v>
      </c>
      <c r="D15" s="48" t="s">
        <v>245</v>
      </c>
      <c r="E15" s="89" t="s">
        <v>246</v>
      </c>
    </row>
    <row r="16" spans="1:5" outlineLevel="1" x14ac:dyDescent="0.3">
      <c r="B16" s="90" t="s">
        <v>2</v>
      </c>
      <c r="C16" s="91">
        <f>VLOOKUP(B$16,'P&amp;L_2018 &amp; 2019'!$B3:$D31,2,0)</f>
        <v>3575428</v>
      </c>
      <c r="D16" s="115">
        <f>C16*(1+AOP_2019!D4)</f>
        <v>5541913.4000000004</v>
      </c>
      <c r="E16" s="116">
        <f>(D16-C16)/C16</f>
        <v>0.55000000000000016</v>
      </c>
    </row>
    <row r="17" spans="2:5" outlineLevel="1" x14ac:dyDescent="0.3">
      <c r="B17" s="221" t="s">
        <v>244</v>
      </c>
      <c r="C17" s="91">
        <f>VLOOKUP(B17,'P&amp;L_2018 &amp; 2019'!B3:D32,2,0)</f>
        <v>-1192182</v>
      </c>
      <c r="D17" s="115">
        <f>(D16*AOP_2019!D5)*-1</f>
        <v>-1717993.1540000001</v>
      </c>
      <c r="E17" s="116">
        <f t="shared" ref="E17:E28" si="0">(D17-C17)/C17</f>
        <v>0.44104939849788044</v>
      </c>
    </row>
    <row r="18" spans="2:5" outlineLevel="1" x14ac:dyDescent="0.3">
      <c r="B18" s="222" t="s">
        <v>164</v>
      </c>
      <c r="C18" s="223">
        <f>SUM(C16:C17)</f>
        <v>2383246</v>
      </c>
      <c r="D18" s="224">
        <f>SUM(D16:D17)</f>
        <v>3823920.2460000003</v>
      </c>
      <c r="E18" s="225">
        <f t="shared" si="0"/>
        <v>0.60450085555582611</v>
      </c>
    </row>
    <row r="19" spans="2:5" outlineLevel="1" x14ac:dyDescent="0.3">
      <c r="B19" s="180" t="s">
        <v>169</v>
      </c>
      <c r="C19" s="230">
        <f>C18/C16</f>
        <v>0.66656243672086246</v>
      </c>
      <c r="D19" s="230">
        <f>D18/D16</f>
        <v>0.69000000000000006</v>
      </c>
      <c r="E19" s="232">
        <v>0</v>
      </c>
    </row>
    <row r="20" spans="2:5" ht="6" customHeight="1" outlineLevel="1" x14ac:dyDescent="0.3">
      <c r="B20" s="180"/>
      <c r="C20" s="230"/>
      <c r="D20" s="230"/>
      <c r="E20" s="231"/>
    </row>
    <row r="21" spans="2:5" outlineLevel="1" x14ac:dyDescent="0.3">
      <c r="B21" s="226" t="s">
        <v>55</v>
      </c>
      <c r="C21" s="227">
        <f>VLOOKUP(B21,'P&amp;L_2018 &amp; 2019'!B5:D34,2,0)</f>
        <v>-1235441</v>
      </c>
      <c r="D21" s="228">
        <f>(AOP_2019!D16*AOP_2019!D6)*-1</f>
        <v>-1884250.5560000003</v>
      </c>
      <c r="E21" s="229">
        <f t="shared" si="0"/>
        <v>0.52516433888789538</v>
      </c>
    </row>
    <row r="22" spans="2:5" outlineLevel="1" x14ac:dyDescent="0.3">
      <c r="B22" s="92" t="s">
        <v>165</v>
      </c>
      <c r="C22" s="93">
        <f>SUM(C18:C21)</f>
        <v>1147805.6665624366</v>
      </c>
      <c r="D22" s="96">
        <f>SUM(D18:D21)</f>
        <v>1939670.38</v>
      </c>
      <c r="E22" s="97">
        <f t="shared" si="0"/>
        <v>0.68989441026991882</v>
      </c>
    </row>
    <row r="23" spans="2:5" outlineLevel="1" x14ac:dyDescent="0.3">
      <c r="B23" s="180" t="s">
        <v>171</v>
      </c>
      <c r="C23" s="230">
        <f>C22/C16</f>
        <v>0.32102608878222039</v>
      </c>
      <c r="D23" s="230">
        <f>D22/D16</f>
        <v>0.35000012450573476</v>
      </c>
      <c r="E23" s="232">
        <v>0</v>
      </c>
    </row>
    <row r="24" spans="2:5" ht="6.5" customHeight="1" outlineLevel="1" x14ac:dyDescent="0.3">
      <c r="B24" s="180"/>
      <c r="C24" s="230"/>
      <c r="D24" s="230"/>
      <c r="E24" s="232"/>
    </row>
    <row r="25" spans="2:5" outlineLevel="1" x14ac:dyDescent="0.3">
      <c r="B25" s="221" t="s">
        <v>68</v>
      </c>
      <c r="C25" s="91">
        <f>VLOOKUP(B25,'P&amp;L_2018 &amp; 2019'!B7:D36,2,0)</f>
        <v>-407004</v>
      </c>
      <c r="D25" s="115">
        <f>C25*(1+AOP_2019!D9)</f>
        <v>-529105.20000000007</v>
      </c>
      <c r="E25" s="116">
        <f t="shared" si="0"/>
        <v>0.30000000000000016</v>
      </c>
    </row>
    <row r="26" spans="2:5" outlineLevel="1" x14ac:dyDescent="0.3">
      <c r="B26" s="221" t="s">
        <v>117</v>
      </c>
      <c r="C26" s="91">
        <f>VLOOKUP(B26,'P&amp;L_2018 &amp; 2019'!B8:D37,2,0)</f>
        <v>36477</v>
      </c>
      <c r="D26" s="115">
        <f>C26*(1+AOP_2019!D10)</f>
        <v>45596.25</v>
      </c>
      <c r="E26" s="117">
        <f t="shared" si="0"/>
        <v>0.25</v>
      </c>
    </row>
    <row r="27" spans="2:5" outlineLevel="1" x14ac:dyDescent="0.3">
      <c r="B27" s="221" t="s">
        <v>77</v>
      </c>
      <c r="C27" s="91">
        <f>VLOOKUP(B27,'P&amp;L_2018 &amp; 2019'!B9:D38,2,0)</f>
        <v>-153422</v>
      </c>
      <c r="D27" s="115">
        <f>(D16*AOP_2019!D11)*-1</f>
        <v>-221676.53600000002</v>
      </c>
      <c r="E27" s="117">
        <f t="shared" si="0"/>
        <v>0.44488102097482773</v>
      </c>
    </row>
    <row r="28" spans="2:5" outlineLevel="1" x14ac:dyDescent="0.3">
      <c r="B28" s="94" t="s">
        <v>201</v>
      </c>
      <c r="C28" s="95">
        <f>SUM(C22:C27)</f>
        <v>623856.98758852528</v>
      </c>
      <c r="D28" s="98">
        <f>SUM(D22:D27)</f>
        <v>1234485.244000124</v>
      </c>
      <c r="E28" s="99">
        <f t="shared" si="0"/>
        <v>0.97879525044984872</v>
      </c>
    </row>
    <row r="29" spans="2:5" outlineLevel="1" x14ac:dyDescent="0.3">
      <c r="B29" s="183" t="s">
        <v>307</v>
      </c>
      <c r="C29" s="233">
        <f>C28/C16</f>
        <v>0.17448456173317581</v>
      </c>
      <c r="D29" s="233">
        <f>D28/D16</f>
        <v>0.22275433679640752</v>
      </c>
      <c r="E29" s="23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F30F-BDE2-4029-B9F3-3C8F4AF1FC91}">
  <dimension ref="B2:I25"/>
  <sheetViews>
    <sheetView showGridLines="0" workbookViewId="0">
      <selection activeCell="H16" sqref="H16"/>
    </sheetView>
  </sheetViews>
  <sheetFormatPr defaultRowHeight="14.5" x14ac:dyDescent="0.35"/>
  <cols>
    <col min="1" max="1" width="1.90625" customWidth="1"/>
    <col min="2" max="2" width="25.1796875" bestFit="1" customWidth="1"/>
    <col min="3" max="3" width="10.26953125" customWidth="1"/>
    <col min="4" max="4" width="12.6328125" bestFit="1" customWidth="1"/>
    <col min="5" max="5" width="18.6328125" customWidth="1"/>
    <col min="6" max="6" width="15.90625" customWidth="1"/>
    <col min="7" max="7" width="11.36328125" bestFit="1" customWidth="1"/>
    <col min="8" max="8" width="7.26953125" customWidth="1"/>
    <col min="9" max="9" width="70.90625" style="26" customWidth="1"/>
  </cols>
  <sheetData>
    <row r="2" spans="2:9" x14ac:dyDescent="0.35">
      <c r="B2" s="153" t="s">
        <v>210</v>
      </c>
      <c r="C2" s="153" t="s">
        <v>266</v>
      </c>
      <c r="D2" s="154" t="s">
        <v>225</v>
      </c>
      <c r="E2" s="155" t="s">
        <v>250</v>
      </c>
      <c r="F2" s="155" t="s">
        <v>251</v>
      </c>
      <c r="G2" s="155" t="s">
        <v>264</v>
      </c>
      <c r="H2" s="156" t="s">
        <v>265</v>
      </c>
      <c r="I2" s="157" t="s">
        <v>272</v>
      </c>
    </row>
    <row r="3" spans="2:9" x14ac:dyDescent="0.35">
      <c r="B3" s="151" t="str">
        <f>AOP_2019!B16</f>
        <v>Sales</v>
      </c>
      <c r="C3" s="151" t="s">
        <v>267</v>
      </c>
      <c r="D3" s="119">
        <f>'P&amp;L_2018 &amp; 2019'!D3</f>
        <v>5697845</v>
      </c>
      <c r="E3" s="119">
        <f>AOP_2019!D16</f>
        <v>5541913.4000000004</v>
      </c>
      <c r="F3" s="119">
        <f>Forecast_2019!D14</f>
        <v>5327387.72</v>
      </c>
      <c r="G3" s="119">
        <f>F3-E3</f>
        <v>-214525.68000000063</v>
      </c>
      <c r="H3" s="145">
        <f>(F3-E3)/E3</f>
        <v>-3.8709677419354951E-2</v>
      </c>
      <c r="I3" s="149" t="s">
        <v>273</v>
      </c>
    </row>
    <row r="4" spans="2:9" x14ac:dyDescent="0.35">
      <c r="B4" s="151" t="str">
        <f>AOP_2019!B17</f>
        <v>Cost Of Sales</v>
      </c>
      <c r="C4" s="151" t="s">
        <v>268</v>
      </c>
      <c r="D4" s="119">
        <f>AOP_2019!C17</f>
        <v>-1192182</v>
      </c>
      <c r="E4" s="119">
        <f>AOP_2019!D17</f>
        <v>-1717993.1540000001</v>
      </c>
      <c r="F4" s="119">
        <f>Forecast_2019!D14*Forecast_2019!D5*-1</f>
        <v>-1758037.9476000001</v>
      </c>
      <c r="G4" s="119">
        <f t="shared" ref="G4:G11" si="0">F4-E4</f>
        <v>-40044.793599999975</v>
      </c>
      <c r="H4" s="145">
        <f t="shared" ref="H4:H11" si="1">(F4-E4)/E4</f>
        <v>2.3309053069719025E-2</v>
      </c>
      <c r="I4" s="149" t="s">
        <v>274</v>
      </c>
    </row>
    <row r="5" spans="2:9" x14ac:dyDescent="0.35">
      <c r="B5" s="152" t="str">
        <f>AOP_2019!B18</f>
        <v>Gross Profit</v>
      </c>
      <c r="C5" s="152" t="s">
        <v>269</v>
      </c>
      <c r="D5" s="121">
        <f>AOP_2019!C18</f>
        <v>2383246</v>
      </c>
      <c r="E5" s="121">
        <f>AOP_2019!D18</f>
        <v>3823920.2460000003</v>
      </c>
      <c r="F5" s="121">
        <f>SUM(F3:F4)</f>
        <v>3569349.7723999997</v>
      </c>
      <c r="G5" s="121">
        <f t="shared" si="0"/>
        <v>-254570.47360000061</v>
      </c>
      <c r="H5" s="146">
        <f t="shared" si="1"/>
        <v>-6.6573165030388182E-2</v>
      </c>
      <c r="I5" s="150" t="s">
        <v>275</v>
      </c>
    </row>
    <row r="6" spans="2:9" x14ac:dyDescent="0.35">
      <c r="B6" s="151" t="str">
        <f>AOP_2019!B21</f>
        <v>Operating Expenses</v>
      </c>
      <c r="C6" s="151" t="s">
        <v>270</v>
      </c>
      <c r="D6" s="119">
        <f>AOP_2019!C21</f>
        <v>-1235441</v>
      </c>
      <c r="E6" s="119">
        <f>AOP_2019!D21</f>
        <v>-1884250.5560000003</v>
      </c>
      <c r="F6" s="119">
        <f>F3*Forecast_2019!D6*-1</f>
        <v>-1864585.7019999998</v>
      </c>
      <c r="G6" s="119">
        <f t="shared" si="0"/>
        <v>19664.854000000516</v>
      </c>
      <c r="H6" s="145">
        <f t="shared" si="1"/>
        <v>-1.0436432637571429E-2</v>
      </c>
      <c r="I6" s="149" t="s">
        <v>276</v>
      </c>
    </row>
    <row r="7" spans="2:9" x14ac:dyDescent="0.35">
      <c r="B7" s="152" t="str">
        <f>AOP_2019!B22</f>
        <v>EBITDA</v>
      </c>
      <c r="C7" s="152" t="s">
        <v>269</v>
      </c>
      <c r="D7" s="121">
        <f>AOP_2019!C22</f>
        <v>1147805.6665624366</v>
      </c>
      <c r="E7" s="121">
        <f>AOP_2019!D22</f>
        <v>1939670.38</v>
      </c>
      <c r="F7" s="121">
        <f>SUM(F5:F6)</f>
        <v>1704764.0703999999</v>
      </c>
      <c r="G7" s="121">
        <f t="shared" si="0"/>
        <v>-234906.30960000004</v>
      </c>
      <c r="H7" s="146">
        <f t="shared" si="1"/>
        <v>-0.12110630343285443</v>
      </c>
      <c r="I7" s="150" t="s">
        <v>277</v>
      </c>
    </row>
    <row r="8" spans="2:9" x14ac:dyDescent="0.35">
      <c r="B8" s="151" t="str">
        <f>AOP_2019!B25</f>
        <v>Depreciation &amp; Amortization</v>
      </c>
      <c r="C8" s="151" t="s">
        <v>270</v>
      </c>
      <c r="D8" s="119">
        <f>AOP_2019!C25</f>
        <v>-407004</v>
      </c>
      <c r="E8" s="119">
        <f>AOP_2019!D25</f>
        <v>-529105.20000000007</v>
      </c>
      <c r="F8" s="119">
        <f>D8*(1+Forecast_2019!D8)</f>
        <v>-447704.4</v>
      </c>
      <c r="G8" s="119">
        <f t="shared" si="0"/>
        <v>81400.800000000047</v>
      </c>
      <c r="H8" s="145">
        <f t="shared" si="1"/>
        <v>-0.15384615384615391</v>
      </c>
      <c r="I8" s="149" t="s">
        <v>278</v>
      </c>
    </row>
    <row r="9" spans="2:9" x14ac:dyDescent="0.35">
      <c r="B9" s="151" t="str">
        <f>AOP_2019!B26</f>
        <v>Non-Operating</v>
      </c>
      <c r="C9" s="151" t="s">
        <v>271</v>
      </c>
      <c r="D9" s="119">
        <f>AOP_2019!C26</f>
        <v>36477</v>
      </c>
      <c r="E9" s="119">
        <f>AOP_2019!D26</f>
        <v>45596.25</v>
      </c>
      <c r="F9" s="119">
        <v>45596.25</v>
      </c>
      <c r="G9" s="119">
        <f t="shared" si="0"/>
        <v>0</v>
      </c>
      <c r="H9" s="145">
        <f t="shared" si="1"/>
        <v>0</v>
      </c>
      <c r="I9" s="149" t="s">
        <v>279</v>
      </c>
    </row>
    <row r="10" spans="2:9" x14ac:dyDescent="0.35">
      <c r="B10" s="151" t="str">
        <f>AOP_2019!B27</f>
        <v>Interest &amp; Tax</v>
      </c>
      <c r="C10" s="151" t="s">
        <v>270</v>
      </c>
      <c r="D10" s="119">
        <f>AOP_2019!C27</f>
        <v>-153422</v>
      </c>
      <c r="E10" s="119">
        <f>AOP_2019!D27</f>
        <v>-221676.53600000002</v>
      </c>
      <c r="F10" s="119">
        <f>D10*(1+Forecast_2019!D9)</f>
        <v>-159865.72400000002</v>
      </c>
      <c r="G10" s="119">
        <f t="shared" si="0"/>
        <v>61810.812000000005</v>
      </c>
      <c r="H10" s="145">
        <f t="shared" si="1"/>
        <v>-0.27883335383768354</v>
      </c>
      <c r="I10" s="149" t="s">
        <v>280</v>
      </c>
    </row>
    <row r="11" spans="2:9" x14ac:dyDescent="0.35">
      <c r="B11" s="152" t="str">
        <f>AOP_2019!B28</f>
        <v>Net Profit</v>
      </c>
      <c r="C11" s="152" t="s">
        <v>269</v>
      </c>
      <c r="D11" s="121">
        <f>AOP_2019!C28</f>
        <v>623856.98758852528</v>
      </c>
      <c r="E11" s="121">
        <f>AOP_2019!D28</f>
        <v>1234485.244000124</v>
      </c>
      <c r="F11" s="121">
        <f>SUM(F7:F10)</f>
        <v>1142790.1963999998</v>
      </c>
      <c r="G11" s="121">
        <f t="shared" si="0"/>
        <v>-91695.047600124264</v>
      </c>
      <c r="H11" s="146">
        <f t="shared" si="1"/>
        <v>-7.4277961640921042E-2</v>
      </c>
      <c r="I11" s="150" t="s">
        <v>281</v>
      </c>
    </row>
    <row r="16" spans="2:9" x14ac:dyDescent="0.35">
      <c r="B16" s="140"/>
      <c r="C16" s="140"/>
      <c r="D16" s="140"/>
      <c r="E16" s="140"/>
      <c r="F16" s="140"/>
      <c r="G16" s="140"/>
      <c r="H16" s="140"/>
      <c r="I16" s="147"/>
    </row>
    <row r="17" spans="2:9" x14ac:dyDescent="0.35">
      <c r="B17" s="144"/>
      <c r="C17" s="141"/>
      <c r="D17" s="142"/>
      <c r="E17" s="142"/>
      <c r="F17" s="142"/>
      <c r="G17" s="142"/>
      <c r="H17" s="143"/>
      <c r="I17" s="148"/>
    </row>
    <row r="18" spans="2:9" x14ac:dyDescent="0.35">
      <c r="B18" s="144"/>
      <c r="C18" s="141"/>
      <c r="D18" s="142"/>
      <c r="E18" s="142"/>
      <c r="F18" s="142"/>
      <c r="G18" s="142"/>
      <c r="H18" s="143"/>
      <c r="I18" s="148"/>
    </row>
    <row r="19" spans="2:9" x14ac:dyDescent="0.35">
      <c r="B19" s="144"/>
      <c r="C19" s="141"/>
      <c r="D19" s="142"/>
      <c r="E19" s="142"/>
      <c r="F19" s="142"/>
      <c r="G19" s="142"/>
      <c r="H19" s="143"/>
      <c r="I19" s="148"/>
    </row>
    <row r="20" spans="2:9" x14ac:dyDescent="0.35">
      <c r="B20" s="144"/>
      <c r="C20" s="141"/>
      <c r="D20" s="142"/>
      <c r="E20" s="142"/>
      <c r="F20" s="142"/>
      <c r="G20" s="142"/>
      <c r="H20" s="143"/>
      <c r="I20" s="148"/>
    </row>
    <row r="21" spans="2:9" x14ac:dyDescent="0.35">
      <c r="B21" s="144"/>
      <c r="C21" s="141"/>
      <c r="D21" s="142"/>
      <c r="E21" s="142"/>
      <c r="F21" s="142"/>
      <c r="G21" s="142"/>
      <c r="H21" s="143"/>
      <c r="I21" s="148"/>
    </row>
    <row r="22" spans="2:9" x14ac:dyDescent="0.35">
      <c r="B22" s="144"/>
      <c r="C22" s="141"/>
      <c r="D22" s="142"/>
      <c r="E22" s="142"/>
      <c r="F22" s="142"/>
      <c r="G22" s="142"/>
      <c r="H22" s="143"/>
      <c r="I22" s="148"/>
    </row>
    <row r="23" spans="2:9" x14ac:dyDescent="0.35">
      <c r="B23" s="144"/>
      <c r="C23" s="141"/>
      <c r="D23" s="142"/>
      <c r="E23" s="142"/>
      <c r="F23" s="142"/>
      <c r="G23" s="141"/>
      <c r="H23" s="143"/>
      <c r="I23" s="148"/>
    </row>
    <row r="24" spans="2:9" x14ac:dyDescent="0.35">
      <c r="B24" s="144"/>
      <c r="C24" s="141"/>
      <c r="D24" s="142"/>
      <c r="E24" s="142"/>
      <c r="F24" s="142"/>
      <c r="G24" s="142"/>
      <c r="H24" s="143"/>
      <c r="I24" s="148"/>
    </row>
    <row r="25" spans="2:9" x14ac:dyDescent="0.35">
      <c r="B25" s="144"/>
      <c r="C25" s="141"/>
      <c r="D25" s="142"/>
      <c r="E25" s="142"/>
      <c r="F25" s="142"/>
      <c r="G25" s="142"/>
      <c r="H25" s="143"/>
      <c r="I25" s="14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AA03-832F-47B9-AF6C-97605A451E35}">
  <dimension ref="B1:F12"/>
  <sheetViews>
    <sheetView showGridLines="0" workbookViewId="0">
      <selection activeCell="E16" sqref="E16"/>
    </sheetView>
  </sheetViews>
  <sheetFormatPr defaultRowHeight="13" x14ac:dyDescent="0.3"/>
  <cols>
    <col min="1" max="1" width="1.81640625" style="34" customWidth="1"/>
    <col min="2" max="2" width="24.81640625" style="34" bestFit="1" customWidth="1"/>
    <col min="3" max="3" width="17.81640625" style="34" customWidth="1"/>
    <col min="4" max="4" width="15.7265625" style="50" customWidth="1"/>
    <col min="5" max="5" width="21.26953125" style="50" customWidth="1"/>
    <col min="6" max="6" width="17.54296875" style="50" customWidth="1"/>
    <col min="7" max="16384" width="8.7265625" style="34"/>
  </cols>
  <sheetData>
    <row r="1" spans="2:6" x14ac:dyDescent="0.3">
      <c r="B1" s="49"/>
      <c r="C1" s="49"/>
      <c r="D1" s="49"/>
      <c r="E1" s="49"/>
      <c r="F1" s="49"/>
    </row>
    <row r="2" spans="2:6" x14ac:dyDescent="0.3">
      <c r="B2" s="51" t="s">
        <v>210</v>
      </c>
      <c r="C2" s="52" t="s">
        <v>211</v>
      </c>
      <c r="D2" s="53" t="s">
        <v>212</v>
      </c>
      <c r="E2" s="53" t="s">
        <v>213</v>
      </c>
      <c r="F2" s="53" t="s">
        <v>214</v>
      </c>
    </row>
    <row r="3" spans="2:6" x14ac:dyDescent="0.3">
      <c r="B3" s="54" t="str">
        <f>'P&amp;L_2018 &amp; 2019'!B3</f>
        <v>Sales</v>
      </c>
      <c r="C3" s="55">
        <f>'P&amp;L_2018 &amp; 2019'!D3</f>
        <v>5697845</v>
      </c>
      <c r="D3" s="56" t="s">
        <v>215</v>
      </c>
      <c r="E3" s="57">
        <v>0.4</v>
      </c>
      <c r="F3" s="58">
        <f>C3*(1+E3)</f>
        <v>7976982.9999999991</v>
      </c>
    </row>
    <row r="4" spans="2:6" x14ac:dyDescent="0.3">
      <c r="B4" s="54" t="str">
        <f>'P&amp;L_2018 &amp; 2019'!B6</f>
        <v>Cost of Sales</v>
      </c>
      <c r="C4" s="55">
        <f>'P&amp;L_2018 &amp; 2019'!D6</f>
        <v>-1729299</v>
      </c>
      <c r="D4" s="59">
        <f>(C4/C3)*-1</f>
        <v>0.30350053397380938</v>
      </c>
      <c r="E4" s="57">
        <v>0.31</v>
      </c>
      <c r="F4" s="58">
        <f>(F3*E4)*-1</f>
        <v>-2472864.7299999995</v>
      </c>
    </row>
    <row r="5" spans="2:6" x14ac:dyDescent="0.3">
      <c r="B5" s="60" t="str">
        <f>'P&amp;L_2018 &amp; 2019'!B9</f>
        <v>Gross Profit</v>
      </c>
      <c r="C5" s="61">
        <f>SUM(C3:C4)</f>
        <v>3968546</v>
      </c>
      <c r="D5" s="62">
        <f>C5/C3</f>
        <v>0.69649946602619062</v>
      </c>
      <c r="E5" s="62"/>
      <c r="F5" s="61">
        <f>SUM(F3:F4)</f>
        <v>5504118.2699999996</v>
      </c>
    </row>
    <row r="6" spans="2:6" x14ac:dyDescent="0.3">
      <c r="B6" s="54" t="str">
        <f>'P&amp;L_2018 &amp; 2019'!B13</f>
        <v>Operating Expenses</v>
      </c>
      <c r="C6" s="55">
        <f>'P&amp;L_2018 &amp; 2019'!D13</f>
        <v>-1960802</v>
      </c>
      <c r="D6" s="59">
        <f>(C6/C3)*-1</f>
        <v>0.34413045633919492</v>
      </c>
      <c r="E6" s="57">
        <v>0.33</v>
      </c>
      <c r="F6" s="58">
        <f>($F$3*E6)*-1</f>
        <v>-2632404.3899999997</v>
      </c>
    </row>
    <row r="7" spans="2:6" x14ac:dyDescent="0.3">
      <c r="B7" s="60" t="str">
        <f>'P&amp;L_2018 &amp; 2019'!B16</f>
        <v>EBITDA</v>
      </c>
      <c r="C7" s="61">
        <f>SUM(C5:C6)</f>
        <v>2007744</v>
      </c>
      <c r="D7" s="62">
        <f>C7/C3</f>
        <v>0.35236900968699569</v>
      </c>
      <c r="E7" s="63"/>
      <c r="F7" s="61">
        <f>SUM(F5:F6)</f>
        <v>2871713.88</v>
      </c>
    </row>
    <row r="8" spans="2:6" x14ac:dyDescent="0.3">
      <c r="B8" s="54" t="str">
        <f>'P&amp;L_2018 &amp; 2019'!B20</f>
        <v>Depreciation &amp; Amortization</v>
      </c>
      <c r="C8" s="55">
        <f>'P&amp;L_2018 &amp; 2019'!D20</f>
        <v>-532056</v>
      </c>
      <c r="D8" s="59">
        <f>(C8/C3)*-1</f>
        <v>9.337846150606062E-2</v>
      </c>
      <c r="E8" s="57">
        <v>0.09</v>
      </c>
      <c r="F8" s="58">
        <f>($F$3*E8)*-1</f>
        <v>-717928.46999999986</v>
      </c>
    </row>
    <row r="9" spans="2:6" x14ac:dyDescent="0.3">
      <c r="B9" s="54" t="str">
        <f>'P&amp;L_2018 &amp; 2019'!B23</f>
        <v>Non-operating</v>
      </c>
      <c r="C9" s="55">
        <f>'P&amp;L_2018 &amp; 2019'!D23</f>
        <v>47162</v>
      </c>
      <c r="D9" s="59">
        <f>C9/C3</f>
        <v>8.2771644367300272E-3</v>
      </c>
      <c r="E9" s="64">
        <v>8.0000000000000002E-3</v>
      </c>
      <c r="F9" s="58">
        <f>(F3*E9)</f>
        <v>63815.863999999994</v>
      </c>
    </row>
    <row r="10" spans="2:6" x14ac:dyDescent="0.3">
      <c r="B10" s="60" t="str">
        <f>'P&amp;L_2018 &amp; 2019'!B25</f>
        <v>EBIT</v>
      </c>
      <c r="C10" s="61">
        <f>SUM(C7:C9)</f>
        <v>1522850</v>
      </c>
      <c r="D10" s="62">
        <f>C10/C3</f>
        <v>0.26726771261766508</v>
      </c>
      <c r="E10" s="65"/>
      <c r="F10" s="61">
        <f>SUM(F7:F9)</f>
        <v>2217601.2740000002</v>
      </c>
    </row>
    <row r="11" spans="2:6" x14ac:dyDescent="0.3">
      <c r="B11" s="54" t="str">
        <f>'P&amp;L_2018 &amp; 2019'!B28</f>
        <v>Interest &amp; Tax</v>
      </c>
      <c r="C11" s="55">
        <f>'P&amp;L_2018 &amp; 2019'!D28</f>
        <v>-219703</v>
      </c>
      <c r="D11" s="59">
        <f>(C11/C3)*-1</f>
        <v>3.8558963959181056E-2</v>
      </c>
      <c r="E11" s="57">
        <v>0.04</v>
      </c>
      <c r="F11" s="58">
        <f>($F$3*E11)*-1</f>
        <v>-319079.31999999995</v>
      </c>
    </row>
    <row r="12" spans="2:6" x14ac:dyDescent="0.3">
      <c r="B12" s="60" t="str">
        <f>'P&amp;L_2018 &amp; 2019'!B31</f>
        <v>Net profit</v>
      </c>
      <c r="C12" s="61">
        <f>SUM(C10:C11)</f>
        <v>1303147</v>
      </c>
      <c r="D12" s="62">
        <f>C12/C3</f>
        <v>0.22870874865848403</v>
      </c>
      <c r="E12" s="65"/>
      <c r="F12" s="61">
        <f>SUM(F10:F11)</f>
        <v>1898521.9540000004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8C66-8E97-4668-9EC6-6C6F8A496BF4}">
  <dimension ref="B1:C27"/>
  <sheetViews>
    <sheetView showGridLines="0" zoomScale="101" workbookViewId="0">
      <selection activeCell="G20" sqref="G20"/>
    </sheetView>
  </sheetViews>
  <sheetFormatPr defaultRowHeight="13" x14ac:dyDescent="0.3"/>
  <cols>
    <col min="1" max="1" width="1.81640625" style="34" customWidth="1"/>
    <col min="2" max="2" width="27.08984375" style="34" bestFit="1" customWidth="1"/>
    <col min="3" max="3" width="19" style="34" bestFit="1" customWidth="1"/>
    <col min="4" max="16384" width="8.7265625" style="34"/>
  </cols>
  <sheetData>
    <row r="1" spans="2:3" ht="13.5" thickBot="1" x14ac:dyDescent="0.35"/>
    <row r="2" spans="2:3" ht="13.5" thickBot="1" x14ac:dyDescent="0.35">
      <c r="B2" s="204" t="s">
        <v>222</v>
      </c>
      <c r="C2" s="235" t="s">
        <v>287</v>
      </c>
    </row>
    <row r="3" spans="2:3" s="87" customFormat="1" x14ac:dyDescent="0.3"/>
    <row r="4" spans="2:3" x14ac:dyDescent="0.3">
      <c r="B4" s="202" t="str">
        <f>Income_Statement_Forecast_Model[[#Headers],[P&amp;L Line Item]]</f>
        <v>P&amp;L Line Item</v>
      </c>
      <c r="C4" s="203" t="s">
        <v>214</v>
      </c>
    </row>
    <row r="5" spans="2:3" x14ac:dyDescent="0.3">
      <c r="B5" s="118" t="str">
        <f>Forecast_2020!B3</f>
        <v>Sales</v>
      </c>
      <c r="C5" s="122">
        <f>IF($C$2="Best Case",Assumptions_Scenarios_2020!F4,IF($C$2="Base Case",Assumptions_Scenarios_2020!F17,Assumptions_Scenarios_2020!F30))</f>
        <v>7122306.25</v>
      </c>
    </row>
    <row r="6" spans="2:3" x14ac:dyDescent="0.3">
      <c r="B6" s="172" t="str">
        <f>Forecast_2020!B4</f>
        <v>Cost of Sales</v>
      </c>
      <c r="C6" s="122">
        <f>IF($C$2="Best Case",Assumptions_Scenarios_2020!F5,IF($C$2="Base Case",Assumptions_Scenarios_2020!F18,Assumptions_Scenarios_2020!F31))</f>
        <v>-2350361.0625</v>
      </c>
    </row>
    <row r="7" spans="2:3" x14ac:dyDescent="0.3">
      <c r="B7" s="196" t="s">
        <v>168</v>
      </c>
      <c r="C7" s="197">
        <f>C6/C5</f>
        <v>-0.33</v>
      </c>
    </row>
    <row r="8" spans="2:3" ht="7" customHeight="1" x14ac:dyDescent="0.3">
      <c r="B8" s="195"/>
      <c r="C8" s="169"/>
    </row>
    <row r="9" spans="2:3" x14ac:dyDescent="0.3">
      <c r="B9" s="120" t="str">
        <f>Forecast_2020!B5</f>
        <v>Gross Profit</v>
      </c>
      <c r="C9" s="123">
        <f>SUM(C5:C7)</f>
        <v>4771944.8574999999</v>
      </c>
    </row>
    <row r="10" spans="2:3" x14ac:dyDescent="0.3">
      <c r="B10" s="198" t="s">
        <v>169</v>
      </c>
      <c r="C10" s="199">
        <f>C9/C5</f>
        <v>0.66999995366669329</v>
      </c>
    </row>
    <row r="11" spans="2:3" ht="6" customHeight="1" x14ac:dyDescent="0.3">
      <c r="B11" s="118"/>
      <c r="C11" s="122"/>
    </row>
    <row r="12" spans="2:3" x14ac:dyDescent="0.3">
      <c r="B12" s="172" t="str">
        <f>Forecast_2020!B6</f>
        <v>Operating Expenses</v>
      </c>
      <c r="C12" s="122">
        <f>IF($C$2="Best Case",Assumptions_Scenarios_2020!F7,IF($C$2="Base Case",Assumptions_Scenarios_2020!F20,Assumptions_Scenarios_2020!F33))</f>
        <v>-2564030.25</v>
      </c>
    </row>
    <row r="13" spans="2:3" x14ac:dyDescent="0.3">
      <c r="B13" s="196" t="s">
        <v>294</v>
      </c>
      <c r="C13" s="197">
        <f>C12/C5</f>
        <v>-0.36</v>
      </c>
    </row>
    <row r="14" spans="2:3" ht="6.5" customHeight="1" x14ac:dyDescent="0.3">
      <c r="B14" s="196"/>
      <c r="C14" s="197"/>
    </row>
    <row r="15" spans="2:3" x14ac:dyDescent="0.3">
      <c r="B15" s="120" t="str">
        <f>Forecast_2020!B7</f>
        <v>EBITDA</v>
      </c>
      <c r="C15" s="123">
        <f>SUM(C9:C12)</f>
        <v>2207915.2774999533</v>
      </c>
    </row>
    <row r="16" spans="2:3" x14ac:dyDescent="0.3">
      <c r="B16" s="198" t="s">
        <v>171</v>
      </c>
      <c r="C16" s="199">
        <f>C15/C5</f>
        <v>0.31000004773733975</v>
      </c>
    </row>
    <row r="17" spans="2:3" ht="7" customHeight="1" x14ac:dyDescent="0.3">
      <c r="B17" s="198"/>
      <c r="C17" s="199"/>
    </row>
    <row r="18" spans="2:3" x14ac:dyDescent="0.3">
      <c r="B18" s="172" t="str">
        <f>Forecast_2020!B8</f>
        <v>Depreciation &amp; Amortization</v>
      </c>
      <c r="C18" s="173">
        <f>IF($C$2="Best Case",Assumptions_Scenarios_2020!F9,IF($C$2="Base Case",Assumptions_Scenarios_2020!F22,Assumptions_Scenarios_2020!F35))</f>
        <v>-676619.09375</v>
      </c>
    </row>
    <row r="19" spans="2:3" x14ac:dyDescent="0.3">
      <c r="B19" s="172" t="str">
        <f>Forecast_2020!B9</f>
        <v>Non-operating</v>
      </c>
      <c r="C19" s="173">
        <f>IF($C$2="Best Case",Assumptions_Scenarios_2020!F10,IF($C$2="Base Case",Assumptions_Scenarios_2020!F23,Assumptions_Scenarios_2020!F36))</f>
        <v>35611.53125</v>
      </c>
    </row>
    <row r="20" spans="2:3" ht="7" customHeight="1" x14ac:dyDescent="0.3">
      <c r="B20" s="172"/>
      <c r="C20" s="173"/>
    </row>
    <row r="21" spans="2:3" x14ac:dyDescent="0.3">
      <c r="B21" s="120" t="str">
        <f>Forecast_2020!B10</f>
        <v>EBIT</v>
      </c>
      <c r="C21" s="123">
        <f>SUM(C15:C19)</f>
        <v>1566908.0250000008</v>
      </c>
    </row>
    <row r="22" spans="2:3" x14ac:dyDescent="0.3">
      <c r="B22" s="198" t="s">
        <v>175</v>
      </c>
      <c r="C22" s="199">
        <f>C21/C5</f>
        <v>0.22000009126257394</v>
      </c>
    </row>
    <row r="23" spans="2:3" ht="6" customHeight="1" x14ac:dyDescent="0.3">
      <c r="B23" s="198"/>
      <c r="C23" s="199"/>
    </row>
    <row r="24" spans="2:3" x14ac:dyDescent="0.3">
      <c r="B24" s="172" t="str">
        <f>Forecast_2020!B11</f>
        <v>Interest &amp; Tax</v>
      </c>
      <c r="C24" s="122">
        <f>IF($C$2="Best Case",Assumptions_Scenarios_2020!F12,IF($C$2="Base Case",Assumptions_Scenarios_2020!F25,Assumptions_Scenarios_2020!F38))</f>
        <v>-320503.78125</v>
      </c>
    </row>
    <row r="25" spans="2:3" ht="6.5" customHeight="1" x14ac:dyDescent="0.3">
      <c r="B25" s="172"/>
      <c r="C25" s="122"/>
    </row>
    <row r="26" spans="2:3" x14ac:dyDescent="0.3">
      <c r="B26" s="120" t="str">
        <f>Forecast_2020!B12</f>
        <v>Net profit</v>
      </c>
      <c r="C26" s="123">
        <f>SUM(C21:C24)</f>
        <v>1246404.4637500921</v>
      </c>
    </row>
    <row r="27" spans="2:3" x14ac:dyDescent="0.3">
      <c r="B27" s="200" t="s">
        <v>295</v>
      </c>
      <c r="C27" s="201">
        <f>C26/C5</f>
        <v>0.17500012215145791</v>
      </c>
    </row>
  </sheetData>
  <dataValidations count="1">
    <dataValidation type="list" allowBlank="1" showInputMessage="1" showErrorMessage="1" sqref="C2:C3" xr:uid="{52C96AC7-6503-4775-A3B3-FDB1AFBAD624}">
      <formula1>"Best Case,Base Case,Worst Case"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E040-4338-4396-A7E4-B894E86B7A7D}">
  <dimension ref="A2:F39"/>
  <sheetViews>
    <sheetView showGridLines="0" tabSelected="1" workbookViewId="0">
      <selection activeCell="G12" sqref="G12"/>
    </sheetView>
  </sheetViews>
  <sheetFormatPr defaultRowHeight="13" x14ac:dyDescent="0.3"/>
  <cols>
    <col min="1" max="1" width="1.81640625" style="66" customWidth="1"/>
    <col min="2" max="2" width="38.453125" style="34" bestFit="1" customWidth="1"/>
    <col min="3" max="3" width="16.81640625" style="34" bestFit="1" customWidth="1"/>
    <col min="4" max="4" width="17.7265625" style="34" bestFit="1" customWidth="1"/>
    <col min="5" max="5" width="23.453125" style="34" bestFit="1" customWidth="1"/>
    <col min="6" max="6" width="18.08984375" style="34" bestFit="1" customWidth="1"/>
    <col min="7" max="16384" width="8.7265625" style="34"/>
  </cols>
  <sheetData>
    <row r="2" spans="1:6" x14ac:dyDescent="0.3">
      <c r="A2" s="66" t="s">
        <v>219</v>
      </c>
      <c r="B2" s="68" t="s">
        <v>220</v>
      </c>
      <c r="C2" s="239" t="s">
        <v>216</v>
      </c>
      <c r="D2" s="239"/>
      <c r="E2" s="237" t="s">
        <v>217</v>
      </c>
      <c r="F2" s="238"/>
    </row>
    <row r="3" spans="1:6" x14ac:dyDescent="0.3">
      <c r="B3" s="69" t="str">
        <f>Income_Statement_Forecast_Model[[#Headers],[P&amp;L Line Item]]</f>
        <v>P&amp;L Line Item</v>
      </c>
      <c r="C3" s="70" t="str">
        <f>Income_Statement_Forecast_Model[[#Headers],[FY2019 (Actuals)]]</f>
        <v>FY2019 (Actuals)</v>
      </c>
      <c r="D3" s="70" t="str">
        <f>Income_Statement_Forecast_Model[[#Headers],[Ratios (FY2019)]]</f>
        <v>Ratios (FY2019)</v>
      </c>
      <c r="E3" s="71" t="str">
        <f>Income_Statement_Forecast_Model[[#Headers],[Assumptions (FY2020)]]</f>
        <v>Assumptions (FY2020)</v>
      </c>
      <c r="F3" s="72" t="str">
        <f>Income_Statement_Forecast_Model[[#Headers],[FY2020 (Forecast)]]</f>
        <v>FY2020 (Forecast)</v>
      </c>
    </row>
    <row r="4" spans="1:6" x14ac:dyDescent="0.3">
      <c r="B4" s="73" t="str">
        <f>B17</f>
        <v>Sales</v>
      </c>
      <c r="C4" s="74">
        <f>C17</f>
        <v>5697845</v>
      </c>
      <c r="D4" s="75" t="str">
        <f>D17</f>
        <v>-</v>
      </c>
      <c r="E4" s="76">
        <v>0.55000000000000004</v>
      </c>
      <c r="F4" s="77">
        <f>C4*(1+E4)</f>
        <v>8831659.75</v>
      </c>
    </row>
    <row r="5" spans="1:6" x14ac:dyDescent="0.3">
      <c r="B5" s="73" t="str">
        <f t="shared" ref="B5:D13" si="0">B18</f>
        <v>Cost of Sales</v>
      </c>
      <c r="C5" s="74">
        <f t="shared" si="0"/>
        <v>-1729299</v>
      </c>
      <c r="D5" s="78">
        <f t="shared" si="0"/>
        <v>0.30350053397380938</v>
      </c>
      <c r="E5" s="78">
        <v>0.28999999999999998</v>
      </c>
      <c r="F5" s="77">
        <f>($F$4*E5)*-1</f>
        <v>-2561181.3274999997</v>
      </c>
    </row>
    <row r="6" spans="1:6" x14ac:dyDescent="0.3">
      <c r="B6" s="79" t="str">
        <f t="shared" si="0"/>
        <v>Gross Profit</v>
      </c>
      <c r="C6" s="80">
        <f t="shared" si="0"/>
        <v>3968546</v>
      </c>
      <c r="D6" s="81">
        <f t="shared" si="0"/>
        <v>0.69649946602619062</v>
      </c>
      <c r="E6" s="81"/>
      <c r="F6" s="82">
        <f>SUM(F4:F5)</f>
        <v>6270478.4225000003</v>
      </c>
    </row>
    <row r="7" spans="1:6" x14ac:dyDescent="0.3">
      <c r="B7" s="73" t="str">
        <f t="shared" si="0"/>
        <v>Operating Expenses</v>
      </c>
      <c r="C7" s="74">
        <f t="shared" si="0"/>
        <v>-1960802</v>
      </c>
      <c r="D7" s="78">
        <f t="shared" si="0"/>
        <v>0.34413045633919492</v>
      </c>
      <c r="E7" s="78">
        <v>0.31</v>
      </c>
      <c r="F7" s="77">
        <f>($F$4*E7)*-1</f>
        <v>-2737814.5225</v>
      </c>
    </row>
    <row r="8" spans="1:6" x14ac:dyDescent="0.3">
      <c r="B8" s="79" t="str">
        <f t="shared" si="0"/>
        <v>EBITDA</v>
      </c>
      <c r="C8" s="80">
        <f t="shared" si="0"/>
        <v>2007744</v>
      </c>
      <c r="D8" s="81">
        <f t="shared" si="0"/>
        <v>0.35236900968699569</v>
      </c>
      <c r="E8" s="81"/>
      <c r="F8" s="82">
        <f>SUM(F6:F7)</f>
        <v>3532663.9000000004</v>
      </c>
    </row>
    <row r="9" spans="1:6" x14ac:dyDescent="0.3">
      <c r="B9" s="73" t="str">
        <f t="shared" si="0"/>
        <v>Depreciation &amp; Amortization</v>
      </c>
      <c r="C9" s="74">
        <f t="shared" si="0"/>
        <v>-532056</v>
      </c>
      <c r="D9" s="78">
        <f t="shared" si="0"/>
        <v>9.337846150606062E-2</v>
      </c>
      <c r="E9" s="78">
        <v>8.5000000000000006E-2</v>
      </c>
      <c r="F9" s="77">
        <f>($F$4*E9)*-1</f>
        <v>-750691.0787500001</v>
      </c>
    </row>
    <row r="10" spans="1:6" x14ac:dyDescent="0.3">
      <c r="B10" s="73" t="str">
        <f t="shared" si="0"/>
        <v>Non-operating</v>
      </c>
      <c r="C10" s="74">
        <f t="shared" si="0"/>
        <v>47162</v>
      </c>
      <c r="D10" s="78">
        <f t="shared" si="0"/>
        <v>8.2771644367300272E-3</v>
      </c>
      <c r="E10" s="78">
        <v>1.2E-2</v>
      </c>
      <c r="F10" s="77">
        <f>($F$4*E10)</f>
        <v>105979.917</v>
      </c>
    </row>
    <row r="11" spans="1:6" x14ac:dyDescent="0.3">
      <c r="B11" s="79" t="str">
        <f t="shared" si="0"/>
        <v>EBIT</v>
      </c>
      <c r="C11" s="80">
        <f t="shared" si="0"/>
        <v>1522850</v>
      </c>
      <c r="D11" s="81">
        <f t="shared" si="0"/>
        <v>0.26726771261766508</v>
      </c>
      <c r="E11" s="81"/>
      <c r="F11" s="82">
        <f>SUM(F8:F10)</f>
        <v>2887952.7382499999</v>
      </c>
    </row>
    <row r="12" spans="1:6" x14ac:dyDescent="0.3">
      <c r="B12" s="73" t="str">
        <f t="shared" si="0"/>
        <v>Interest &amp; Tax</v>
      </c>
      <c r="C12" s="74">
        <f t="shared" si="0"/>
        <v>-219703</v>
      </c>
      <c r="D12" s="78">
        <f t="shared" si="0"/>
        <v>3.8558963959181056E-2</v>
      </c>
      <c r="E12" s="78">
        <v>3.5000000000000003E-2</v>
      </c>
      <c r="F12" s="77">
        <f>($F$4*E12)*-1</f>
        <v>-309108.09125000006</v>
      </c>
    </row>
    <row r="13" spans="1:6" x14ac:dyDescent="0.3">
      <c r="B13" s="83" t="str">
        <f t="shared" si="0"/>
        <v>Net profit</v>
      </c>
      <c r="C13" s="84">
        <f t="shared" si="0"/>
        <v>1303147</v>
      </c>
      <c r="D13" s="85">
        <f t="shared" si="0"/>
        <v>0.22870874865848403</v>
      </c>
      <c r="E13" s="85"/>
      <c r="F13" s="86">
        <f>SUM(F11:F12)</f>
        <v>2578844.6469999999</v>
      </c>
    </row>
    <row r="14" spans="1:6" x14ac:dyDescent="0.3">
      <c r="B14" s="67"/>
    </row>
    <row r="15" spans="1:6" x14ac:dyDescent="0.3">
      <c r="A15" s="66" t="s">
        <v>219</v>
      </c>
      <c r="B15" s="68" t="s">
        <v>218</v>
      </c>
      <c r="C15" s="239" t="s">
        <v>216</v>
      </c>
      <c r="D15" s="239"/>
      <c r="E15" s="237" t="s">
        <v>217</v>
      </c>
      <c r="F15" s="238"/>
    </row>
    <row r="16" spans="1:6" x14ac:dyDescent="0.3">
      <c r="B16" s="69" t="str">
        <f>Income_Statement_Forecast_Model[[#Headers],[P&amp;L Line Item]]</f>
        <v>P&amp;L Line Item</v>
      </c>
      <c r="C16" s="70" t="str">
        <f>Income_Statement_Forecast_Model[[#Headers],[FY2019 (Actuals)]]</f>
        <v>FY2019 (Actuals)</v>
      </c>
      <c r="D16" s="70" t="str">
        <f>Income_Statement_Forecast_Model[[#Headers],[Ratios (FY2019)]]</f>
        <v>Ratios (FY2019)</v>
      </c>
      <c r="E16" s="71" t="str">
        <f>Income_Statement_Forecast_Model[[#Headers],[Assumptions (FY2020)]]</f>
        <v>Assumptions (FY2020)</v>
      </c>
      <c r="F16" s="72" t="str">
        <f>Income_Statement_Forecast_Model[[#Headers],[FY2020 (Forecast)]]</f>
        <v>FY2020 (Forecast)</v>
      </c>
    </row>
    <row r="17" spans="1:6" x14ac:dyDescent="0.3">
      <c r="B17" s="73" t="str">
        <f>Forecast_2020!B3</f>
        <v>Sales</v>
      </c>
      <c r="C17" s="74">
        <f>Forecast_2020!C3</f>
        <v>5697845</v>
      </c>
      <c r="D17" s="75" t="str">
        <f>Forecast_2020!D3</f>
        <v>-</v>
      </c>
      <c r="E17" s="76">
        <f>Forecast_2020!E3</f>
        <v>0.4</v>
      </c>
      <c r="F17" s="77">
        <f>Forecast_2020!F3</f>
        <v>7976982.9999999991</v>
      </c>
    </row>
    <row r="18" spans="1:6" x14ac:dyDescent="0.3">
      <c r="B18" s="73" t="str">
        <f>Forecast_2020!B4</f>
        <v>Cost of Sales</v>
      </c>
      <c r="C18" s="74">
        <f>Forecast_2020!C4</f>
        <v>-1729299</v>
      </c>
      <c r="D18" s="78">
        <f>Forecast_2020!D4</f>
        <v>0.30350053397380938</v>
      </c>
      <c r="E18" s="78">
        <f>Forecast_2020!E4</f>
        <v>0.31</v>
      </c>
      <c r="F18" s="77">
        <f>Forecast_2020!F4</f>
        <v>-2472864.7299999995</v>
      </c>
    </row>
    <row r="19" spans="1:6" x14ac:dyDescent="0.3">
      <c r="B19" s="79" t="str">
        <f>Forecast_2020!B5</f>
        <v>Gross Profit</v>
      </c>
      <c r="C19" s="80">
        <f>Forecast_2020!C5</f>
        <v>3968546</v>
      </c>
      <c r="D19" s="81">
        <f>Forecast_2020!D5</f>
        <v>0.69649946602619062</v>
      </c>
      <c r="E19" s="81"/>
      <c r="F19" s="82">
        <f>Forecast_2020!F5</f>
        <v>5504118.2699999996</v>
      </c>
    </row>
    <row r="20" spans="1:6" x14ac:dyDescent="0.3">
      <c r="B20" s="73" t="str">
        <f>Forecast_2020!B6</f>
        <v>Operating Expenses</v>
      </c>
      <c r="C20" s="74">
        <f>Forecast_2020!C6</f>
        <v>-1960802</v>
      </c>
      <c r="D20" s="78">
        <f>Forecast_2020!D6</f>
        <v>0.34413045633919492</v>
      </c>
      <c r="E20" s="78">
        <f>Forecast_2020!E6</f>
        <v>0.33</v>
      </c>
      <c r="F20" s="77">
        <f>Forecast_2020!F6</f>
        <v>-2632404.3899999997</v>
      </c>
    </row>
    <row r="21" spans="1:6" x14ac:dyDescent="0.3">
      <c r="B21" s="79" t="str">
        <f>Forecast_2020!B7</f>
        <v>EBITDA</v>
      </c>
      <c r="C21" s="80">
        <f>Forecast_2020!C7</f>
        <v>2007744</v>
      </c>
      <c r="D21" s="81">
        <f>Forecast_2020!D7</f>
        <v>0.35236900968699569</v>
      </c>
      <c r="E21" s="81"/>
      <c r="F21" s="82">
        <f>Forecast_2020!F7</f>
        <v>2871713.88</v>
      </c>
    </row>
    <row r="22" spans="1:6" x14ac:dyDescent="0.3">
      <c r="B22" s="73" t="str">
        <f>Forecast_2020!B8</f>
        <v>Depreciation &amp; Amortization</v>
      </c>
      <c r="C22" s="74">
        <f>Forecast_2020!C8</f>
        <v>-532056</v>
      </c>
      <c r="D22" s="78">
        <f>Forecast_2020!D8</f>
        <v>9.337846150606062E-2</v>
      </c>
      <c r="E22" s="78">
        <f>Forecast_2020!E8</f>
        <v>0.09</v>
      </c>
      <c r="F22" s="77">
        <f>Forecast_2020!F8</f>
        <v>-717928.46999999986</v>
      </c>
    </row>
    <row r="23" spans="1:6" x14ac:dyDescent="0.3">
      <c r="B23" s="73" t="str">
        <f>Forecast_2020!B9</f>
        <v>Non-operating</v>
      </c>
      <c r="C23" s="74">
        <f>Forecast_2020!C9</f>
        <v>47162</v>
      </c>
      <c r="D23" s="78">
        <f>Forecast_2020!D9</f>
        <v>8.2771644367300272E-3</v>
      </c>
      <c r="E23" s="78">
        <f>Forecast_2020!E9</f>
        <v>8.0000000000000002E-3</v>
      </c>
      <c r="F23" s="77">
        <f>Forecast_2020!F9</f>
        <v>63815.863999999994</v>
      </c>
    </row>
    <row r="24" spans="1:6" x14ac:dyDescent="0.3">
      <c r="B24" s="79" t="str">
        <f>Forecast_2020!B10</f>
        <v>EBIT</v>
      </c>
      <c r="C24" s="80">
        <f>Forecast_2020!C10</f>
        <v>1522850</v>
      </c>
      <c r="D24" s="81">
        <f>Forecast_2020!D10</f>
        <v>0.26726771261766508</v>
      </c>
      <c r="E24" s="81"/>
      <c r="F24" s="82">
        <f>Forecast_2020!F10</f>
        <v>2217601.2740000002</v>
      </c>
    </row>
    <row r="25" spans="1:6" x14ac:dyDescent="0.3">
      <c r="B25" s="73" t="str">
        <f>Forecast_2020!B11</f>
        <v>Interest &amp; Tax</v>
      </c>
      <c r="C25" s="74">
        <f>Forecast_2020!C11</f>
        <v>-219703</v>
      </c>
      <c r="D25" s="78">
        <f>Forecast_2020!D11</f>
        <v>3.8558963959181056E-2</v>
      </c>
      <c r="E25" s="78">
        <f>Forecast_2020!E11</f>
        <v>0.04</v>
      </c>
      <c r="F25" s="77">
        <f>Forecast_2020!F11</f>
        <v>-319079.31999999995</v>
      </c>
    </row>
    <row r="26" spans="1:6" x14ac:dyDescent="0.3">
      <c r="B26" s="83" t="str">
        <f>Forecast_2020!B12</f>
        <v>Net profit</v>
      </c>
      <c r="C26" s="84">
        <f>Forecast_2020!C12</f>
        <v>1303147</v>
      </c>
      <c r="D26" s="85">
        <f>Forecast_2020!D12</f>
        <v>0.22870874865848403</v>
      </c>
      <c r="E26" s="85"/>
      <c r="F26" s="86">
        <f>Forecast_2020!F12</f>
        <v>1898521.9540000004</v>
      </c>
    </row>
    <row r="27" spans="1:6" x14ac:dyDescent="0.3">
      <c r="B27" s="67"/>
    </row>
    <row r="28" spans="1:6" x14ac:dyDescent="0.3">
      <c r="A28" s="66" t="s">
        <v>219</v>
      </c>
      <c r="B28" s="68" t="s">
        <v>221</v>
      </c>
      <c r="C28" s="239" t="s">
        <v>216</v>
      </c>
      <c r="D28" s="239"/>
      <c r="E28" s="237" t="s">
        <v>217</v>
      </c>
      <c r="F28" s="238"/>
    </row>
    <row r="29" spans="1:6" x14ac:dyDescent="0.3">
      <c r="B29" s="69" t="str">
        <f>Income_Statement_Forecast_Model[[#Headers],[P&amp;L Line Item]]</f>
        <v>P&amp;L Line Item</v>
      </c>
      <c r="C29" s="70" t="str">
        <f>Income_Statement_Forecast_Model[[#Headers],[FY2019 (Actuals)]]</f>
        <v>FY2019 (Actuals)</v>
      </c>
      <c r="D29" s="70" t="str">
        <f>Income_Statement_Forecast_Model[[#Headers],[Ratios (FY2019)]]</f>
        <v>Ratios (FY2019)</v>
      </c>
      <c r="E29" s="71" t="str">
        <f>Income_Statement_Forecast_Model[[#Headers],[Assumptions (FY2020)]]</f>
        <v>Assumptions (FY2020)</v>
      </c>
      <c r="F29" s="72" t="str">
        <f>Income_Statement_Forecast_Model[[#Headers],[FY2020 (Forecast)]]</f>
        <v>FY2020 (Forecast)</v>
      </c>
    </row>
    <row r="30" spans="1:6" x14ac:dyDescent="0.3">
      <c r="B30" s="73" t="str">
        <f>B17</f>
        <v>Sales</v>
      </c>
      <c r="C30" s="74">
        <f>C17</f>
        <v>5697845</v>
      </c>
      <c r="D30" s="75" t="str">
        <f>D17</f>
        <v>-</v>
      </c>
      <c r="E30" s="76">
        <v>0.25</v>
      </c>
      <c r="F30" s="77">
        <f>C30*(1+E30)</f>
        <v>7122306.25</v>
      </c>
    </row>
    <row r="31" spans="1:6" x14ac:dyDescent="0.3">
      <c r="B31" s="73" t="str">
        <f t="shared" ref="B31:D39" si="1">B18</f>
        <v>Cost of Sales</v>
      </c>
      <c r="C31" s="74">
        <f t="shared" si="1"/>
        <v>-1729299</v>
      </c>
      <c r="D31" s="78">
        <f t="shared" si="1"/>
        <v>0.30350053397380938</v>
      </c>
      <c r="E31" s="78">
        <v>0.33</v>
      </c>
      <c r="F31" s="77">
        <f>($F$30*E31)*-1</f>
        <v>-2350361.0625</v>
      </c>
    </row>
    <row r="32" spans="1:6" x14ac:dyDescent="0.3">
      <c r="B32" s="79" t="str">
        <f t="shared" si="1"/>
        <v>Gross Profit</v>
      </c>
      <c r="C32" s="80">
        <f t="shared" si="1"/>
        <v>3968546</v>
      </c>
      <c r="D32" s="81">
        <f t="shared" si="1"/>
        <v>0.69649946602619062</v>
      </c>
      <c r="E32" s="81"/>
      <c r="F32" s="82">
        <f>SUM(F30:F31)</f>
        <v>4771945.1875</v>
      </c>
    </row>
    <row r="33" spans="2:6" x14ac:dyDescent="0.3">
      <c r="B33" s="73" t="str">
        <f t="shared" si="1"/>
        <v>Operating Expenses</v>
      </c>
      <c r="C33" s="74">
        <f t="shared" si="1"/>
        <v>-1960802</v>
      </c>
      <c r="D33" s="78">
        <f t="shared" si="1"/>
        <v>0.34413045633919492</v>
      </c>
      <c r="E33" s="78">
        <v>0.36</v>
      </c>
      <c r="F33" s="77">
        <f>($F$30*E33)*-1</f>
        <v>-2564030.25</v>
      </c>
    </row>
    <row r="34" spans="2:6" x14ac:dyDescent="0.3">
      <c r="B34" s="79" t="str">
        <f t="shared" si="1"/>
        <v>EBITDA</v>
      </c>
      <c r="C34" s="80">
        <f t="shared" si="1"/>
        <v>2007744</v>
      </c>
      <c r="D34" s="81">
        <f t="shared" si="1"/>
        <v>0.35236900968699569</v>
      </c>
      <c r="E34" s="81"/>
      <c r="F34" s="82">
        <f>SUM(F32:F33)</f>
        <v>2207914.9375</v>
      </c>
    </row>
    <row r="35" spans="2:6" x14ac:dyDescent="0.3">
      <c r="B35" s="73" t="str">
        <f t="shared" si="1"/>
        <v>Depreciation &amp; Amortization</v>
      </c>
      <c r="C35" s="74">
        <f t="shared" si="1"/>
        <v>-532056</v>
      </c>
      <c r="D35" s="78">
        <f t="shared" si="1"/>
        <v>9.337846150606062E-2</v>
      </c>
      <c r="E35" s="78">
        <v>9.5000000000000001E-2</v>
      </c>
      <c r="F35" s="77">
        <f>($F$30*E35)*-1</f>
        <v>-676619.09375</v>
      </c>
    </row>
    <row r="36" spans="2:6" x14ac:dyDescent="0.3">
      <c r="B36" s="73" t="str">
        <f t="shared" si="1"/>
        <v>Non-operating</v>
      </c>
      <c r="C36" s="74">
        <f t="shared" si="1"/>
        <v>47162</v>
      </c>
      <c r="D36" s="78">
        <f t="shared" si="1"/>
        <v>8.2771644367300272E-3</v>
      </c>
      <c r="E36" s="78">
        <v>5.0000000000000001E-3</v>
      </c>
      <c r="F36" s="77">
        <f>F30*E36</f>
        <v>35611.53125</v>
      </c>
    </row>
    <row r="37" spans="2:6" x14ac:dyDescent="0.3">
      <c r="B37" s="79" t="str">
        <f t="shared" si="1"/>
        <v>EBIT</v>
      </c>
      <c r="C37" s="80">
        <f t="shared" si="1"/>
        <v>1522850</v>
      </c>
      <c r="D37" s="81">
        <f t="shared" si="1"/>
        <v>0.26726771261766508</v>
      </c>
      <c r="E37" s="81"/>
      <c r="F37" s="82">
        <f>SUM(F34:F36)</f>
        <v>1566907.375</v>
      </c>
    </row>
    <row r="38" spans="2:6" x14ac:dyDescent="0.3">
      <c r="B38" s="73" t="str">
        <f t="shared" si="1"/>
        <v>Interest &amp; Tax</v>
      </c>
      <c r="C38" s="74">
        <f t="shared" si="1"/>
        <v>-219703</v>
      </c>
      <c r="D38" s="78">
        <f t="shared" si="1"/>
        <v>3.8558963959181056E-2</v>
      </c>
      <c r="E38" s="78">
        <v>4.4999999999999998E-2</v>
      </c>
      <c r="F38" s="77">
        <f>($F$30*E38)*-1</f>
        <v>-320503.78125</v>
      </c>
    </row>
    <row r="39" spans="2:6" x14ac:dyDescent="0.3">
      <c r="B39" s="83" t="str">
        <f t="shared" si="1"/>
        <v>Net profit</v>
      </c>
      <c r="C39" s="84">
        <f t="shared" si="1"/>
        <v>1303147</v>
      </c>
      <c r="D39" s="85">
        <f t="shared" si="1"/>
        <v>0.22870874865848403</v>
      </c>
      <c r="E39" s="85"/>
      <c r="F39" s="86">
        <f>SUM(F37:F38)</f>
        <v>1246403.59375</v>
      </c>
    </row>
  </sheetData>
  <mergeCells count="6">
    <mergeCell ref="E15:F15"/>
    <mergeCell ref="C15:D15"/>
    <mergeCell ref="C2:D2"/>
    <mergeCell ref="C28:D28"/>
    <mergeCell ref="E2:F2"/>
    <mergeCell ref="E28:F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Props1.xml><?xml version="1.0" encoding="utf-8"?>
<ds:datastoreItem xmlns:ds="http://schemas.openxmlformats.org/officeDocument/2006/customXml" ds:itemID="{1724CC62-54DE-4855-A514-831BBA4A70D7}">
  <ds:schemaRefs/>
</ds:datastoreItem>
</file>

<file path=customXml/itemProps2.xml><?xml version="1.0" encoding="utf-8"?>
<ds:datastoreItem xmlns:ds="http://schemas.openxmlformats.org/officeDocument/2006/customXml" ds:itemID="{FE644C0B-BBD1-4078-A6DE-9A8AA4FB2D27}">
  <ds:schemaRefs/>
</ds:datastoreItem>
</file>

<file path=customXml/itemProps3.xml><?xml version="1.0" encoding="utf-8"?>
<ds:datastoreItem xmlns:ds="http://schemas.openxmlformats.org/officeDocument/2006/customXml" ds:itemID="{A333DD03-5E10-4954-9B13-D33CC17F0C7B}">
  <ds:schemaRefs/>
</ds:datastoreItem>
</file>

<file path=customXml/itemProps4.xml><?xml version="1.0" encoding="utf-8"?>
<ds:datastoreItem xmlns:ds="http://schemas.openxmlformats.org/officeDocument/2006/customXml" ds:itemID="{8DFCB79B-D218-4104-9CC4-08E227274648}">
  <ds:schemaRefs/>
</ds:datastoreItem>
</file>

<file path=customXml/itemProps5.xml><?xml version="1.0" encoding="utf-8"?>
<ds:datastoreItem xmlns:ds="http://schemas.openxmlformats.org/officeDocument/2006/customXml" ds:itemID="{768A02D9-1AAD-431C-9817-6237C8BC14A0}">
  <ds:schemaRefs/>
</ds:datastoreItem>
</file>

<file path=customXml/itemProps6.xml><?xml version="1.0" encoding="utf-8"?>
<ds:datastoreItem xmlns:ds="http://schemas.openxmlformats.org/officeDocument/2006/customXml" ds:itemID="{5F62D47A-EC92-45CA-902D-2B10F6DAA033}">
  <ds:schemaRefs/>
</ds:datastoreItem>
</file>

<file path=customXml/itemProps7.xml><?xml version="1.0" encoding="utf-8"?>
<ds:datastoreItem xmlns:ds="http://schemas.openxmlformats.org/officeDocument/2006/customXml" ds:itemID="{FD4F5723-870F-482C-9814-2D87A68F8DB3}">
  <ds:schemaRefs/>
</ds:datastoreItem>
</file>

<file path=customXml/itemProps8.xml><?xml version="1.0" encoding="utf-8"?>
<ds:datastoreItem xmlns:ds="http://schemas.openxmlformats.org/officeDocument/2006/customXml" ds:itemID="{A49DD8E0-0704-4176-9654-15CFEC44DADB}">
  <ds:schemaRefs/>
</ds:datastoreItem>
</file>

<file path=customXml/itemProps9.xml><?xml version="1.0" encoding="utf-8"?>
<ds:datastoreItem xmlns:ds="http://schemas.openxmlformats.org/officeDocument/2006/customXml" ds:itemID="{1F99F91F-CDA9-4C3F-9ADC-124FE3374432}">
  <ds:schemaRefs/>
</ds:datastoreItem>
</file>

<file path=customXml/itemProps10.xml><?xml version="1.0" encoding="utf-8"?>
<ds:datastoreItem xmlns:ds="http://schemas.openxmlformats.org/officeDocument/2006/customXml" ds:itemID="{B74E0ECF-29F6-4490-8C82-DC10A699553A}">
  <ds:schemaRefs/>
</ds:datastoreItem>
</file>

<file path=customXml/itemProps11.xml><?xml version="1.0" encoding="utf-8"?>
<ds:datastoreItem xmlns:ds="http://schemas.openxmlformats.org/officeDocument/2006/customXml" ds:itemID="{A9448724-DCF3-466D-85C5-18A05C571222}">
  <ds:schemaRefs/>
</ds:datastoreItem>
</file>

<file path=customXml/itemProps12.xml><?xml version="1.0" encoding="utf-8"?>
<ds:datastoreItem xmlns:ds="http://schemas.openxmlformats.org/officeDocument/2006/customXml" ds:itemID="{605D0025-DF8B-4B83-A03C-38EEDF9EDD1C}">
  <ds:schemaRefs/>
</ds:datastoreItem>
</file>

<file path=customXml/itemProps13.xml><?xml version="1.0" encoding="utf-8"?>
<ds:datastoreItem xmlns:ds="http://schemas.openxmlformats.org/officeDocument/2006/customXml" ds:itemID="{36B50681-AB9C-47E2-BC28-04985B02614C}">
  <ds:schemaRefs/>
</ds:datastoreItem>
</file>

<file path=customXml/itemProps14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C1C7BE1D-B6D1-4381-AD95-C8656794879C}">
  <ds:schemaRefs/>
</ds:datastoreItem>
</file>

<file path=customXml/itemProps16.xml><?xml version="1.0" encoding="utf-8"?>
<ds:datastoreItem xmlns:ds="http://schemas.openxmlformats.org/officeDocument/2006/customXml" ds:itemID="{FA2CEAB7-5885-4A48-8075-7F4CDFF09C47}">
  <ds:schemaRefs/>
</ds:datastoreItem>
</file>

<file path=customXml/itemProps17.xml><?xml version="1.0" encoding="utf-8"?>
<ds:datastoreItem xmlns:ds="http://schemas.openxmlformats.org/officeDocument/2006/customXml" ds:itemID="{B5C2337D-7D02-4BE1-A65D-A25E0B9F828F}">
  <ds:schemaRefs/>
</ds:datastoreItem>
</file>

<file path=customXml/itemProps18.xml><?xml version="1.0" encoding="utf-8"?>
<ds:datastoreItem xmlns:ds="http://schemas.openxmlformats.org/officeDocument/2006/customXml" ds:itemID="{7FE45262-903D-42BC-B887-849815F217D1}">
  <ds:schemaRefs/>
</ds:datastoreItem>
</file>

<file path=customXml/itemProps19.xml><?xml version="1.0" encoding="utf-8"?>
<ds:datastoreItem xmlns:ds="http://schemas.openxmlformats.org/officeDocument/2006/customXml" ds:itemID="{8A16119D-A160-4EA3-B648-20EC2F879376}">
  <ds:schemaRefs/>
</ds:datastoreItem>
</file>

<file path=customXml/itemProps20.xml><?xml version="1.0" encoding="utf-8"?>
<ds:datastoreItem xmlns:ds="http://schemas.openxmlformats.org/officeDocument/2006/customXml" ds:itemID="{3DA84B92-40B2-45C6-B35B-5445222990AD}">
  <ds:schemaRefs/>
</ds:datastoreItem>
</file>

<file path=customXml/itemProps21.xml><?xml version="1.0" encoding="utf-8"?>
<ds:datastoreItem xmlns:ds="http://schemas.openxmlformats.org/officeDocument/2006/customXml" ds:itemID="{1762CBDB-7C14-4480-B64E-C167638F983A}">
  <ds:schemaRefs/>
</ds:datastoreItem>
</file>

<file path=customXml/itemProps22.xml><?xml version="1.0" encoding="utf-8"?>
<ds:datastoreItem xmlns:ds="http://schemas.openxmlformats.org/officeDocument/2006/customXml" ds:itemID="{C5DF18DC-3853-41AC-83AD-EDC4DA2A0C6F}">
  <ds:schemaRefs/>
</ds:datastoreItem>
</file>

<file path=customXml/itemProps23.xml><?xml version="1.0" encoding="utf-8"?>
<ds:datastoreItem xmlns:ds="http://schemas.openxmlformats.org/officeDocument/2006/customXml" ds:itemID="{02354BB7-3879-435F-A7E1-6D6AA8B00F6B}">
  <ds:schemaRefs/>
</ds:datastoreItem>
</file>

<file path=customXml/itemProps24.xml><?xml version="1.0" encoding="utf-8"?>
<ds:datastoreItem xmlns:ds="http://schemas.openxmlformats.org/officeDocument/2006/customXml" ds:itemID="{C97B0843-49D5-4E4A-8E85-191308DF587F}">
  <ds:schemaRefs/>
</ds:datastoreItem>
</file>

<file path=customXml/itemProps25.xml><?xml version="1.0" encoding="utf-8"?>
<ds:datastoreItem xmlns:ds="http://schemas.openxmlformats.org/officeDocument/2006/customXml" ds:itemID="{73D3E1C6-9767-4577-946E-007E12A71920}">
  <ds:schemaRefs/>
</ds:datastoreItem>
</file>

<file path=customXml/itemProps26.xml><?xml version="1.0" encoding="utf-8"?>
<ds:datastoreItem xmlns:ds="http://schemas.openxmlformats.org/officeDocument/2006/customXml" ds:itemID="{7DD7607E-B97A-4EC5-A85D-436D42E38577}">
  <ds:schemaRefs/>
</ds:datastoreItem>
</file>

<file path=customXml/itemProps27.xml><?xml version="1.0" encoding="utf-8"?>
<ds:datastoreItem xmlns:ds="http://schemas.openxmlformats.org/officeDocument/2006/customXml" ds:itemID="{9FA91856-F733-4675-AB33-FA97B9F5DDFC}">
  <ds:schemaRefs/>
</ds:datastoreItem>
</file>

<file path=customXml/itemProps28.xml><?xml version="1.0" encoding="utf-8"?>
<ds:datastoreItem xmlns:ds="http://schemas.openxmlformats.org/officeDocument/2006/customXml" ds:itemID="{45FD1DDA-60BB-4C7E-A9B8-5A8A8EE12561}">
  <ds:schemaRefs/>
</ds:datastoreItem>
</file>

<file path=customXml/itemProps29.xml><?xml version="1.0" encoding="utf-8"?>
<ds:datastoreItem xmlns:ds="http://schemas.openxmlformats.org/officeDocument/2006/customXml" ds:itemID="{AAD37AD2-975B-4CC5-9803-836CEF31E5C1}">
  <ds:schemaRefs/>
</ds:datastoreItem>
</file>

<file path=customXml/itemProps30.xml><?xml version="1.0" encoding="utf-8"?>
<ds:datastoreItem xmlns:ds="http://schemas.openxmlformats.org/officeDocument/2006/customXml" ds:itemID="{DBF34C18-E618-4A8E-BC0E-F8C099A7C808}">
  <ds:schemaRefs/>
</ds:datastoreItem>
</file>

<file path=customXml/itemProps31.xml><?xml version="1.0" encoding="utf-8"?>
<ds:datastoreItem xmlns:ds="http://schemas.openxmlformats.org/officeDocument/2006/customXml" ds:itemID="{D303AEB8-BDE2-483C-B985-9ACB89D8DA29}">
  <ds:schemaRefs/>
</ds:datastoreItem>
</file>

<file path=customXml/itemProps32.xml><?xml version="1.0" encoding="utf-8"?>
<ds:datastoreItem xmlns:ds="http://schemas.openxmlformats.org/officeDocument/2006/customXml" ds:itemID="{7B95DAD1-94DC-41F0-A8F5-96B41324A353}">
  <ds:schemaRefs/>
</ds:datastoreItem>
</file>

<file path=customXml/itemProps33.xml><?xml version="1.0" encoding="utf-8"?>
<ds:datastoreItem xmlns:ds="http://schemas.openxmlformats.org/officeDocument/2006/customXml" ds:itemID="{C475E251-9206-41A6-8903-BE38A8109A70}">
  <ds:schemaRefs/>
</ds:datastoreItem>
</file>

<file path=customXml/itemProps34.xml><?xml version="1.0" encoding="utf-8"?>
<ds:datastoreItem xmlns:ds="http://schemas.openxmlformats.org/officeDocument/2006/customXml" ds:itemID="{930EC648-8586-4AA9-B7DE-5EF510320E7C}">
  <ds:schemaRefs/>
</ds:datastoreItem>
</file>

<file path=customXml/itemProps35.xml><?xml version="1.0" encoding="utf-8"?>
<ds:datastoreItem xmlns:ds="http://schemas.openxmlformats.org/officeDocument/2006/customXml" ds:itemID="{E034AB5B-62AD-4F1E-947E-163D1F73154A}">
  <ds:schemaRefs/>
</ds:datastoreItem>
</file>

<file path=customXml/itemProps36.xml><?xml version="1.0" encoding="utf-8"?>
<ds:datastoreItem xmlns:ds="http://schemas.openxmlformats.org/officeDocument/2006/customXml" ds:itemID="{64ADD11B-B718-431F-8481-E5F074DFC7EE}">
  <ds:schemaRefs/>
</ds:datastoreItem>
</file>

<file path=customXml/itemProps37.xml><?xml version="1.0" encoding="utf-8"?>
<ds:datastoreItem xmlns:ds="http://schemas.openxmlformats.org/officeDocument/2006/customXml" ds:itemID="{C367F77F-12C0-42D9-BEE7-B01B4E974F97}">
  <ds:schemaRefs/>
</ds:datastoreItem>
</file>

<file path=customXml/itemProps38.xml><?xml version="1.0" encoding="utf-8"?>
<ds:datastoreItem xmlns:ds="http://schemas.openxmlformats.org/officeDocument/2006/customXml" ds:itemID="{E84B29F0-2F8D-481B-9674-5E0043CD4F15}">
  <ds:schemaRefs/>
</ds:datastoreItem>
</file>

<file path=customXml/itemProps39.xml><?xml version="1.0" encoding="utf-8"?>
<ds:datastoreItem xmlns:ds="http://schemas.openxmlformats.org/officeDocument/2006/customXml" ds:itemID="{C84456D8-26D7-415F-BD12-2F3E4218A75A}">
  <ds:schemaRefs/>
</ds:datastoreItem>
</file>

<file path=customXml/itemProps40.xml><?xml version="1.0" encoding="utf-8"?>
<ds:datastoreItem xmlns:ds="http://schemas.openxmlformats.org/officeDocument/2006/customXml" ds:itemID="{7EAA6765-5EDE-486A-B474-B44E5B3C6F86}">
  <ds:schemaRefs/>
</ds:datastoreItem>
</file>

<file path=customXml/itemProps41.xml><?xml version="1.0" encoding="utf-8"?>
<ds:datastoreItem xmlns:ds="http://schemas.openxmlformats.org/officeDocument/2006/customXml" ds:itemID="{5170EE3F-2B5F-4CFA-9C5D-2FFD8439514F}">
  <ds:schemaRefs/>
</ds:datastoreItem>
</file>

<file path=customXml/itemProps42.xml><?xml version="1.0" encoding="utf-8"?>
<ds:datastoreItem xmlns:ds="http://schemas.openxmlformats.org/officeDocument/2006/customXml" ds:itemID="{9744AF3E-5EFE-40C5-8CA4-0D7AE8766FFF}">
  <ds:schemaRefs/>
</ds:datastoreItem>
</file>

<file path=customXml/itemProps43.xml><?xml version="1.0" encoding="utf-8"?>
<ds:datastoreItem xmlns:ds="http://schemas.openxmlformats.org/officeDocument/2006/customXml" ds:itemID="{987CE93B-9019-4FFF-86B4-7ED3FA8D2182}">
  <ds:schemaRefs/>
</ds:datastoreItem>
</file>

<file path=customXml/itemProps44.xml><?xml version="1.0" encoding="utf-8"?>
<ds:datastoreItem xmlns:ds="http://schemas.openxmlformats.org/officeDocument/2006/customXml" ds:itemID="{FE4ADABB-1E38-41CF-8317-43EBB72AE6F4}">
  <ds:schemaRefs/>
</ds:datastoreItem>
</file>

<file path=customXml/itemProps45.xml><?xml version="1.0" encoding="utf-8"?>
<ds:datastoreItem xmlns:ds="http://schemas.openxmlformats.org/officeDocument/2006/customXml" ds:itemID="{695AD14E-595C-4DAD-AE8F-9697575857EA}">
  <ds:schemaRefs/>
</ds:datastoreItem>
</file>

<file path=customXml/itemProps46.xml><?xml version="1.0" encoding="utf-8"?>
<ds:datastoreItem xmlns:ds="http://schemas.openxmlformats.org/officeDocument/2006/customXml" ds:itemID="{772DC1FE-6318-41C3-BC02-C9E2A78BF9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COA</vt:lpstr>
      <vt:lpstr>Calendar</vt:lpstr>
      <vt:lpstr>Territory</vt:lpstr>
      <vt:lpstr>GL</vt:lpstr>
      <vt:lpstr>P&amp;L_2018 &amp; 2019</vt:lpstr>
      <vt:lpstr>BalanceSheet_2018_2019</vt:lpstr>
      <vt:lpstr>CashFlow Bridge</vt:lpstr>
      <vt:lpstr>Ratios &amp; Insights</vt:lpstr>
      <vt:lpstr>WC_Calculation</vt:lpstr>
      <vt:lpstr>Forecast_2019</vt:lpstr>
      <vt:lpstr>AOP_2019</vt:lpstr>
      <vt:lpstr>Financials_Combined_2018_2019</vt:lpstr>
      <vt:lpstr>Forecast_2020</vt:lpstr>
      <vt:lpstr>Scenario_2020</vt:lpstr>
      <vt:lpstr>Assumptions_Scenarios_2020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Pathinti Varsha</cp:lastModifiedBy>
  <dcterms:created xsi:type="dcterms:W3CDTF">2021-09-10T07:30:11Z</dcterms:created>
  <dcterms:modified xsi:type="dcterms:W3CDTF">2025-11-17T05:32:29Z</dcterms:modified>
</cp:coreProperties>
</file>